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RIESGOS\TASA DE INTERÈS\"/>
    </mc:Choice>
  </mc:AlternateContent>
  <bookViews>
    <workbookView xWindow="0" yWindow="0" windowWidth="19200" windowHeight="7050" tabRatio="916" activeTab="2"/>
  </bookViews>
  <sheets>
    <sheet name="MODELO" sheetId="11" r:id="rId1"/>
    <sheet name="ENTRADA INFORMACIÓN" sheetId="10" r:id="rId2"/>
    <sheet name="SIMULADOR" sheetId="19" r:id="rId3"/>
    <sheet name="Hoja2" sheetId="9" state="hidden" r:id="rId4"/>
    <sheet name="OBL FINANCIERAS" sheetId="2" r:id="rId5"/>
    <sheet name="INVERSIONES" sheetId="3" r:id="rId6"/>
    <sheet name="COD" sheetId="5" state="hidden" r:id="rId7"/>
  </sheets>
  <definedNames>
    <definedName name="_xlnm._FilterDatabase" localSheetId="1" hidden="1">'ENTRADA INFORMACIÓN'!#REF!</definedName>
    <definedName name="_xlnm._FilterDatabase" localSheetId="5" hidden="1">INVERSIONES!$A$1:$AE$3198</definedName>
    <definedName name="_xlnm._FilterDatabase" localSheetId="4" hidden="1">'OBL FINANCIERAS'!$A$1:$W$8144</definedName>
    <definedName name="_xlnm._FilterDatabase" localSheetId="2" hidden="1">SIMULADOR!#REF!</definedName>
    <definedName name="FS">#REF!</definedName>
  </definedNames>
  <calcPr calcId="162913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1" l="1"/>
  <c r="I13" i="11"/>
  <c r="E13" i="11"/>
  <c r="T22" i="10"/>
  <c r="G12" i="11" s="1"/>
  <c r="H13" i="11" l="1"/>
  <c r="H12" i="11"/>
  <c r="D13" i="11"/>
  <c r="D12" i="11"/>
  <c r="D47" i="19" l="1"/>
  <c r="E35" i="11" s="1"/>
  <c r="D42" i="19"/>
  <c r="C42" i="19"/>
  <c r="B42" i="19"/>
  <c r="G40" i="19"/>
  <c r="G42" i="19" s="1"/>
  <c r="F40" i="19"/>
  <c r="F42" i="19" s="1"/>
  <c r="E40" i="19"/>
  <c r="E42" i="19" s="1"/>
  <c r="E18" i="19"/>
  <c r="E1" i="19"/>
  <c r="E5" i="19" s="1"/>
  <c r="DU3" i="19"/>
  <c r="DT3" i="19"/>
  <c r="DS3" i="19"/>
  <c r="DR3" i="19"/>
  <c r="DQ3" i="19"/>
  <c r="DP3" i="19"/>
  <c r="DO3" i="19"/>
  <c r="M5" i="19" l="1"/>
  <c r="B22" i="19"/>
  <c r="K22" i="19"/>
  <c r="J22" i="19"/>
  <c r="U5" i="19"/>
  <c r="G5" i="19"/>
  <c r="E22" i="19"/>
  <c r="L5" i="19"/>
  <c r="K5" i="19"/>
  <c r="V5" i="19"/>
  <c r="T5" i="19"/>
  <c r="D5" i="19"/>
  <c r="D22" i="19"/>
  <c r="B5" i="19"/>
  <c r="H22" i="19"/>
  <c r="W5" i="19"/>
  <c r="F22" i="19"/>
  <c r="S5" i="19"/>
  <c r="C5" i="19"/>
  <c r="C22" i="19"/>
  <c r="G22" i="19"/>
  <c r="J5" i="19"/>
  <c r="N5" i="19"/>
  <c r="R5" i="19"/>
  <c r="F5" i="19"/>
  <c r="O5" i="19"/>
  <c r="I22" i="19"/>
  <c r="P5" i="19" l="1"/>
  <c r="Q5" i="19"/>
  <c r="X5" i="19"/>
  <c r="Y5" i="19"/>
  <c r="Z5" i="19"/>
  <c r="AF5" i="19"/>
  <c r="AG5" i="19"/>
  <c r="AH5" i="19"/>
  <c r="AI5" i="19"/>
  <c r="AJ5" i="19"/>
  <c r="AK5" i="19"/>
  <c r="AL5" i="19"/>
  <c r="AM5" i="19"/>
  <c r="AN5" i="19"/>
  <c r="AO5" i="19"/>
  <c r="L22" i="19"/>
  <c r="M22" i="19"/>
  <c r="N22" i="19"/>
  <c r="O22" i="19"/>
  <c r="P22" i="19"/>
  <c r="Q22" i="19"/>
  <c r="R22" i="19"/>
  <c r="S22" i="19"/>
  <c r="AQ5" i="19" l="1"/>
  <c r="AE5" i="19"/>
  <c r="AD5" i="19"/>
  <c r="AC5" i="19"/>
  <c r="I5" i="19"/>
  <c r="AB5" i="19"/>
  <c r="H5" i="19"/>
  <c r="AA5" i="19"/>
  <c r="T22" i="19"/>
  <c r="AQ6" i="10"/>
  <c r="EB6" i="10"/>
  <c r="EH6" i="10"/>
  <c r="DY6" i="10"/>
  <c r="AP6" i="10"/>
  <c r="C9" i="11" s="1"/>
  <c r="AP5" i="19" l="1"/>
  <c r="C12" i="11"/>
  <c r="EI6" i="10"/>
  <c r="DL6" i="10"/>
  <c r="EA6" i="10"/>
  <c r="DN6" i="10"/>
  <c r="DM6" i="10"/>
  <c r="DI6" i="10"/>
  <c r="EE6" i="10"/>
  <c r="DJ6" i="10"/>
  <c r="EF6" i="10"/>
  <c r="DK6" i="10"/>
  <c r="DX6" i="10"/>
  <c r="DW6" i="10"/>
  <c r="ED6" i="10"/>
  <c r="EG6" i="10"/>
  <c r="DZ6" i="10"/>
  <c r="A3141" i="3"/>
  <c r="B3141" i="3" s="1"/>
  <c r="C3141" i="3"/>
  <c r="A3142" i="3"/>
  <c r="B3142" i="3" s="1"/>
  <c r="C3142" i="3"/>
  <c r="A3143" i="3"/>
  <c r="B3143" i="3" s="1"/>
  <c r="C3143" i="3"/>
  <c r="A3144" i="3"/>
  <c r="B3144" i="3" s="1"/>
  <c r="C3144" i="3"/>
  <c r="A3145" i="3"/>
  <c r="B3145" i="3" s="1"/>
  <c r="C3145" i="3"/>
  <c r="A3146" i="3"/>
  <c r="B3146" i="3" s="1"/>
  <c r="C3146" i="3"/>
  <c r="A3147" i="3"/>
  <c r="B3147" i="3" s="1"/>
  <c r="C3147" i="3"/>
  <c r="A3148" i="3"/>
  <c r="B3148" i="3" s="1"/>
  <c r="C3148" i="3"/>
  <c r="A3149" i="3"/>
  <c r="B3149" i="3" s="1"/>
  <c r="C3149" i="3"/>
  <c r="A3150" i="3"/>
  <c r="B3150" i="3" s="1"/>
  <c r="C3150" i="3"/>
  <c r="A3151" i="3"/>
  <c r="B3151" i="3" s="1"/>
  <c r="C3151" i="3"/>
  <c r="A3152" i="3"/>
  <c r="B3152" i="3" s="1"/>
  <c r="C3152" i="3"/>
  <c r="A3153" i="3"/>
  <c r="B3153" i="3" s="1"/>
  <c r="C3153" i="3"/>
  <c r="A3154" i="3"/>
  <c r="B3154" i="3" s="1"/>
  <c r="C3154" i="3"/>
  <c r="A3155" i="3"/>
  <c r="B3155" i="3" s="1"/>
  <c r="C3155" i="3"/>
  <c r="A3156" i="3"/>
  <c r="B3156" i="3" s="1"/>
  <c r="C3156" i="3"/>
  <c r="A3157" i="3"/>
  <c r="B3157" i="3" s="1"/>
  <c r="C3157" i="3"/>
  <c r="A3158" i="3"/>
  <c r="B3158" i="3" s="1"/>
  <c r="C3158" i="3"/>
  <c r="A3159" i="3"/>
  <c r="B3159" i="3" s="1"/>
  <c r="C3159" i="3"/>
  <c r="A3160" i="3"/>
  <c r="B3160" i="3" s="1"/>
  <c r="C3160" i="3"/>
  <c r="A3161" i="3"/>
  <c r="B3161" i="3" s="1"/>
  <c r="C3161" i="3"/>
  <c r="A3162" i="3"/>
  <c r="B3162" i="3" s="1"/>
  <c r="C3162" i="3"/>
  <c r="A3163" i="3"/>
  <c r="B3163" i="3" s="1"/>
  <c r="C3163" i="3"/>
  <c r="A3164" i="3"/>
  <c r="B3164" i="3" s="1"/>
  <c r="C3164" i="3"/>
  <c r="A3165" i="3"/>
  <c r="B3165" i="3" s="1"/>
  <c r="C3165" i="3"/>
  <c r="A3166" i="3"/>
  <c r="B3166" i="3" s="1"/>
  <c r="C3166" i="3"/>
  <c r="A3167" i="3"/>
  <c r="B3167" i="3" s="1"/>
  <c r="C3167" i="3"/>
  <c r="A3168" i="3"/>
  <c r="B3168" i="3" s="1"/>
  <c r="C3168" i="3"/>
  <c r="A3169" i="3"/>
  <c r="B3169" i="3" s="1"/>
  <c r="C3169" i="3"/>
  <c r="A3170" i="3"/>
  <c r="B3170" i="3" s="1"/>
  <c r="C3170" i="3"/>
  <c r="A3171" i="3"/>
  <c r="B3171" i="3" s="1"/>
  <c r="C3171" i="3"/>
  <c r="A3172" i="3"/>
  <c r="B3172" i="3" s="1"/>
  <c r="C3172" i="3"/>
  <c r="A3173" i="3"/>
  <c r="B3173" i="3" s="1"/>
  <c r="C3173" i="3"/>
  <c r="A3174" i="3"/>
  <c r="B3174" i="3" s="1"/>
  <c r="C3174" i="3"/>
  <c r="A3175" i="3"/>
  <c r="B3175" i="3" s="1"/>
  <c r="C3175" i="3"/>
  <c r="A3176" i="3"/>
  <c r="B3176" i="3" s="1"/>
  <c r="C3176" i="3"/>
  <c r="A3177" i="3"/>
  <c r="B3177" i="3" s="1"/>
  <c r="C3177" i="3"/>
  <c r="A3178" i="3"/>
  <c r="B3178" i="3" s="1"/>
  <c r="C3178" i="3"/>
  <c r="A3179" i="3"/>
  <c r="B3179" i="3" s="1"/>
  <c r="C3179" i="3"/>
  <c r="A3180" i="3"/>
  <c r="B3180" i="3" s="1"/>
  <c r="C3180" i="3"/>
  <c r="A3181" i="3"/>
  <c r="B3181" i="3" s="1"/>
  <c r="C3181" i="3"/>
  <c r="A3182" i="3"/>
  <c r="B3182" i="3" s="1"/>
  <c r="C3182" i="3"/>
  <c r="A3183" i="3"/>
  <c r="B3183" i="3" s="1"/>
  <c r="C3183" i="3"/>
  <c r="A3184" i="3"/>
  <c r="B3184" i="3" s="1"/>
  <c r="C3184" i="3"/>
  <c r="A3185" i="3"/>
  <c r="B3185" i="3" s="1"/>
  <c r="C3185" i="3"/>
  <c r="A3186" i="3"/>
  <c r="B3186" i="3" s="1"/>
  <c r="C3186" i="3"/>
  <c r="A3187" i="3"/>
  <c r="B3187" i="3" s="1"/>
  <c r="C3187" i="3"/>
  <c r="A3188" i="3"/>
  <c r="B3188" i="3" s="1"/>
  <c r="C3188" i="3"/>
  <c r="A3189" i="3"/>
  <c r="B3189" i="3" s="1"/>
  <c r="C3189" i="3"/>
  <c r="A3190" i="3"/>
  <c r="B3190" i="3" s="1"/>
  <c r="C3190" i="3"/>
  <c r="A3191" i="3"/>
  <c r="B3191" i="3" s="1"/>
  <c r="C3191" i="3"/>
  <c r="A3192" i="3"/>
  <c r="B3192" i="3" s="1"/>
  <c r="C3192" i="3"/>
  <c r="A3193" i="3"/>
  <c r="B3193" i="3" s="1"/>
  <c r="C3193" i="3"/>
  <c r="A3194" i="3"/>
  <c r="B3194" i="3" s="1"/>
  <c r="C3194" i="3"/>
  <c r="A3195" i="3"/>
  <c r="B3195" i="3" s="1"/>
  <c r="C3195" i="3"/>
  <c r="A3196" i="3"/>
  <c r="B3196" i="3" s="1"/>
  <c r="C3196" i="3"/>
  <c r="D9" i="11" l="1"/>
  <c r="E12" i="11" s="1"/>
  <c r="EC6" i="10"/>
  <c r="EJ6" i="10"/>
  <c r="A3054" i="3" l="1"/>
  <c r="B3054" i="3" s="1"/>
  <c r="C3054" i="3"/>
  <c r="A3055" i="3"/>
  <c r="B3055" i="3" s="1"/>
  <c r="C3055" i="3"/>
  <c r="A3056" i="3"/>
  <c r="B3056" i="3" s="1"/>
  <c r="C3056" i="3"/>
  <c r="A3057" i="3"/>
  <c r="B3057" i="3" s="1"/>
  <c r="C3057" i="3"/>
  <c r="A3058" i="3"/>
  <c r="B3058" i="3" s="1"/>
  <c r="C3058" i="3"/>
  <c r="A3059" i="3"/>
  <c r="B3059" i="3" s="1"/>
  <c r="C3059" i="3"/>
  <c r="A3060" i="3"/>
  <c r="B3060" i="3" s="1"/>
  <c r="C3060" i="3"/>
  <c r="A3061" i="3"/>
  <c r="B3061" i="3" s="1"/>
  <c r="C3061" i="3"/>
  <c r="A3062" i="3"/>
  <c r="B3062" i="3" s="1"/>
  <c r="C3062" i="3"/>
  <c r="A3063" i="3"/>
  <c r="B3063" i="3" s="1"/>
  <c r="C3063" i="3"/>
  <c r="A3064" i="3"/>
  <c r="B3064" i="3" s="1"/>
  <c r="C3064" i="3"/>
  <c r="A3065" i="3"/>
  <c r="B3065" i="3" s="1"/>
  <c r="C3065" i="3"/>
  <c r="A3066" i="3"/>
  <c r="B3066" i="3" s="1"/>
  <c r="C3066" i="3"/>
  <c r="A3067" i="3"/>
  <c r="B3067" i="3" s="1"/>
  <c r="C3067" i="3"/>
  <c r="A3068" i="3"/>
  <c r="B3068" i="3" s="1"/>
  <c r="C3068" i="3"/>
  <c r="A3069" i="3"/>
  <c r="B3069" i="3" s="1"/>
  <c r="C3069" i="3"/>
  <c r="A3070" i="3"/>
  <c r="B3070" i="3" s="1"/>
  <c r="C3070" i="3"/>
  <c r="A3071" i="3"/>
  <c r="B3071" i="3" s="1"/>
  <c r="C3071" i="3"/>
  <c r="A3072" i="3"/>
  <c r="B3072" i="3" s="1"/>
  <c r="C3072" i="3"/>
  <c r="A3073" i="3"/>
  <c r="B3073" i="3" s="1"/>
  <c r="C3073" i="3"/>
  <c r="A3074" i="3"/>
  <c r="B3074" i="3" s="1"/>
  <c r="C3074" i="3"/>
  <c r="A3075" i="3"/>
  <c r="B3075" i="3" s="1"/>
  <c r="C3075" i="3"/>
  <c r="A3076" i="3"/>
  <c r="B3076" i="3" s="1"/>
  <c r="C3076" i="3"/>
  <c r="A3077" i="3"/>
  <c r="B3077" i="3" s="1"/>
  <c r="C3077" i="3"/>
  <c r="A3078" i="3"/>
  <c r="B3078" i="3" s="1"/>
  <c r="C3078" i="3"/>
  <c r="A3079" i="3"/>
  <c r="B3079" i="3" s="1"/>
  <c r="C3079" i="3"/>
  <c r="A3080" i="3"/>
  <c r="B3080" i="3" s="1"/>
  <c r="C3080" i="3"/>
  <c r="A3081" i="3"/>
  <c r="B3081" i="3" s="1"/>
  <c r="C3081" i="3"/>
  <c r="A3082" i="3"/>
  <c r="B3082" i="3" s="1"/>
  <c r="C3082" i="3"/>
  <c r="A3083" i="3"/>
  <c r="B3083" i="3" s="1"/>
  <c r="C3083" i="3"/>
  <c r="A3084" i="3"/>
  <c r="B3084" i="3" s="1"/>
  <c r="C3084" i="3"/>
  <c r="A3085" i="3"/>
  <c r="B3085" i="3" s="1"/>
  <c r="C3085" i="3"/>
  <c r="A3086" i="3"/>
  <c r="B3086" i="3" s="1"/>
  <c r="C3086" i="3"/>
  <c r="A3087" i="3"/>
  <c r="B3087" i="3" s="1"/>
  <c r="C3087" i="3"/>
  <c r="A3088" i="3"/>
  <c r="B3088" i="3" s="1"/>
  <c r="C3088" i="3"/>
  <c r="A3089" i="3"/>
  <c r="B3089" i="3" s="1"/>
  <c r="C3089" i="3"/>
  <c r="A3090" i="3"/>
  <c r="B3090" i="3" s="1"/>
  <c r="C3090" i="3"/>
  <c r="A3091" i="3"/>
  <c r="B3091" i="3" s="1"/>
  <c r="C3091" i="3"/>
  <c r="A3092" i="3"/>
  <c r="B3092" i="3" s="1"/>
  <c r="C3092" i="3"/>
  <c r="A3093" i="3"/>
  <c r="B3093" i="3" s="1"/>
  <c r="C3093" i="3"/>
  <c r="A3094" i="3"/>
  <c r="B3094" i="3" s="1"/>
  <c r="C3094" i="3"/>
  <c r="A3095" i="3"/>
  <c r="B3095" i="3" s="1"/>
  <c r="C3095" i="3"/>
  <c r="A3096" i="3"/>
  <c r="B3096" i="3" s="1"/>
  <c r="C3096" i="3"/>
  <c r="A3097" i="3"/>
  <c r="B3097" i="3" s="1"/>
  <c r="C3097" i="3"/>
  <c r="A3098" i="3"/>
  <c r="B3098" i="3" s="1"/>
  <c r="C3098" i="3"/>
  <c r="A3099" i="3"/>
  <c r="B3099" i="3" s="1"/>
  <c r="C3099" i="3"/>
  <c r="A3100" i="3"/>
  <c r="B3100" i="3" s="1"/>
  <c r="C3100" i="3"/>
  <c r="A3101" i="3"/>
  <c r="B3101" i="3" s="1"/>
  <c r="C3101" i="3"/>
  <c r="A3102" i="3"/>
  <c r="B3102" i="3" s="1"/>
  <c r="C3102" i="3"/>
  <c r="A3103" i="3"/>
  <c r="B3103" i="3" s="1"/>
  <c r="C3103" i="3"/>
  <c r="A3104" i="3"/>
  <c r="B3104" i="3" s="1"/>
  <c r="C3104" i="3"/>
  <c r="A3105" i="3"/>
  <c r="B3105" i="3" s="1"/>
  <c r="C3105" i="3"/>
  <c r="A3106" i="3"/>
  <c r="B3106" i="3" s="1"/>
  <c r="C3106" i="3"/>
  <c r="A3107" i="3"/>
  <c r="B3107" i="3" s="1"/>
  <c r="C3107" i="3"/>
  <c r="A3108" i="3"/>
  <c r="B3108" i="3" s="1"/>
  <c r="C3108" i="3"/>
  <c r="A3109" i="3"/>
  <c r="B3109" i="3" s="1"/>
  <c r="C3109" i="3"/>
  <c r="A3110" i="3"/>
  <c r="B3110" i="3" s="1"/>
  <c r="C3110" i="3"/>
  <c r="A3111" i="3"/>
  <c r="B3111" i="3" s="1"/>
  <c r="C3111" i="3"/>
  <c r="A3112" i="3"/>
  <c r="B3112" i="3" s="1"/>
  <c r="C3112" i="3"/>
  <c r="A3113" i="3"/>
  <c r="B3113" i="3" s="1"/>
  <c r="C3113" i="3"/>
  <c r="A3114" i="3"/>
  <c r="B3114" i="3" s="1"/>
  <c r="C3114" i="3"/>
  <c r="A3115" i="3"/>
  <c r="B3115" i="3" s="1"/>
  <c r="C3115" i="3"/>
  <c r="A3116" i="3"/>
  <c r="B3116" i="3" s="1"/>
  <c r="C3116" i="3"/>
  <c r="A3117" i="3"/>
  <c r="B3117" i="3" s="1"/>
  <c r="C3117" i="3"/>
  <c r="A3118" i="3"/>
  <c r="B3118" i="3" s="1"/>
  <c r="C3118" i="3"/>
  <c r="A3119" i="3"/>
  <c r="B3119" i="3" s="1"/>
  <c r="C3119" i="3"/>
  <c r="A3120" i="3"/>
  <c r="B3120" i="3" s="1"/>
  <c r="C3120" i="3"/>
  <c r="A3121" i="3"/>
  <c r="B3121" i="3" s="1"/>
  <c r="C3121" i="3"/>
  <c r="A3122" i="3"/>
  <c r="B3122" i="3" s="1"/>
  <c r="C3122" i="3"/>
  <c r="A3123" i="3"/>
  <c r="B3123" i="3" s="1"/>
  <c r="C3123" i="3"/>
  <c r="A3124" i="3"/>
  <c r="B3124" i="3" s="1"/>
  <c r="C3124" i="3"/>
  <c r="A3125" i="3"/>
  <c r="B3125" i="3" s="1"/>
  <c r="C3125" i="3"/>
  <c r="A3126" i="3"/>
  <c r="B3126" i="3" s="1"/>
  <c r="C3126" i="3"/>
  <c r="A3127" i="3"/>
  <c r="B3127" i="3" s="1"/>
  <c r="C3127" i="3"/>
  <c r="A3128" i="3"/>
  <c r="B3128" i="3" s="1"/>
  <c r="C3128" i="3"/>
  <c r="A3129" i="3"/>
  <c r="B3129" i="3" s="1"/>
  <c r="C3129" i="3"/>
  <c r="A3130" i="3"/>
  <c r="B3130" i="3" s="1"/>
  <c r="C3130" i="3"/>
  <c r="A3131" i="3"/>
  <c r="B3131" i="3" s="1"/>
  <c r="C3131" i="3"/>
  <c r="A3132" i="3"/>
  <c r="B3132" i="3" s="1"/>
  <c r="C3132" i="3"/>
  <c r="A3133" i="3"/>
  <c r="B3133" i="3" s="1"/>
  <c r="C3133" i="3"/>
  <c r="A3134" i="3"/>
  <c r="B3134" i="3" s="1"/>
  <c r="C3134" i="3"/>
  <c r="A3135" i="3"/>
  <c r="B3135" i="3" s="1"/>
  <c r="C3135" i="3"/>
  <c r="A3136" i="3"/>
  <c r="B3136" i="3" s="1"/>
  <c r="C3136" i="3"/>
  <c r="A3137" i="3"/>
  <c r="B3137" i="3" s="1"/>
  <c r="C3137" i="3"/>
  <c r="A3138" i="3"/>
  <c r="B3138" i="3" s="1"/>
  <c r="C3138" i="3"/>
  <c r="A3139" i="3"/>
  <c r="B3139" i="3" s="1"/>
  <c r="C3139" i="3"/>
  <c r="A3140" i="3"/>
  <c r="B3140" i="3" s="1"/>
  <c r="C3140" i="3"/>
  <c r="A7646" i="2" l="1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2402" i="3" l="1"/>
  <c r="B2402" i="3" s="1"/>
  <c r="C2402" i="3"/>
  <c r="A2403" i="3"/>
  <c r="B2403" i="3" s="1"/>
  <c r="C2403" i="3"/>
  <c r="A2404" i="3"/>
  <c r="B2404" i="3" s="1"/>
  <c r="C2404" i="3"/>
  <c r="A2405" i="3"/>
  <c r="B2405" i="3" s="1"/>
  <c r="C2405" i="3"/>
  <c r="A2406" i="3"/>
  <c r="B2406" i="3" s="1"/>
  <c r="C2406" i="3"/>
  <c r="A2407" i="3"/>
  <c r="B2407" i="3" s="1"/>
  <c r="C2407" i="3"/>
  <c r="A2408" i="3"/>
  <c r="B2408" i="3" s="1"/>
  <c r="C2408" i="3"/>
  <c r="A2409" i="3"/>
  <c r="B2409" i="3" s="1"/>
  <c r="C2409" i="3"/>
  <c r="A2410" i="3"/>
  <c r="B2410" i="3" s="1"/>
  <c r="C2410" i="3"/>
  <c r="A2411" i="3"/>
  <c r="B2411" i="3" s="1"/>
  <c r="C2411" i="3"/>
  <c r="A2412" i="3"/>
  <c r="B2412" i="3" s="1"/>
  <c r="C2412" i="3"/>
  <c r="A2413" i="3"/>
  <c r="B2413" i="3" s="1"/>
  <c r="C2413" i="3"/>
  <c r="A2414" i="3"/>
  <c r="B2414" i="3" s="1"/>
  <c r="C2414" i="3"/>
  <c r="A2415" i="3"/>
  <c r="B2415" i="3" s="1"/>
  <c r="C2415" i="3"/>
  <c r="A2416" i="3"/>
  <c r="B2416" i="3" s="1"/>
  <c r="C2416" i="3"/>
  <c r="A2417" i="3"/>
  <c r="B2417" i="3" s="1"/>
  <c r="C2417" i="3"/>
  <c r="A2418" i="3"/>
  <c r="B2418" i="3" s="1"/>
  <c r="C2418" i="3"/>
  <c r="A2419" i="3"/>
  <c r="B2419" i="3" s="1"/>
  <c r="C2419" i="3"/>
  <c r="A2420" i="3"/>
  <c r="B2420" i="3" s="1"/>
  <c r="C2420" i="3"/>
  <c r="A2421" i="3"/>
  <c r="B2421" i="3" s="1"/>
  <c r="C2421" i="3"/>
  <c r="A2422" i="3"/>
  <c r="B2422" i="3" s="1"/>
  <c r="C2422" i="3"/>
  <c r="A2423" i="3"/>
  <c r="B2423" i="3" s="1"/>
  <c r="C2423" i="3"/>
  <c r="A2424" i="3"/>
  <c r="B2424" i="3" s="1"/>
  <c r="C2424" i="3"/>
  <c r="A2425" i="3"/>
  <c r="B2425" i="3" s="1"/>
  <c r="C2425" i="3"/>
  <c r="A2426" i="3"/>
  <c r="B2426" i="3" s="1"/>
  <c r="C2426" i="3"/>
  <c r="A2427" i="3"/>
  <c r="B2427" i="3" s="1"/>
  <c r="C2427" i="3"/>
  <c r="A2428" i="3"/>
  <c r="B2428" i="3" s="1"/>
  <c r="C2428" i="3"/>
  <c r="A2429" i="3"/>
  <c r="B2429" i="3" s="1"/>
  <c r="C2429" i="3"/>
  <c r="A2430" i="3"/>
  <c r="B2430" i="3" s="1"/>
  <c r="C2430" i="3"/>
  <c r="A2431" i="3"/>
  <c r="B2431" i="3" s="1"/>
  <c r="C2431" i="3"/>
  <c r="A2432" i="3"/>
  <c r="B2432" i="3" s="1"/>
  <c r="C2432" i="3"/>
  <c r="A2433" i="3"/>
  <c r="B2433" i="3" s="1"/>
  <c r="C2433" i="3"/>
  <c r="A2434" i="3"/>
  <c r="B2434" i="3" s="1"/>
  <c r="C2434" i="3"/>
  <c r="A2435" i="3"/>
  <c r="B2435" i="3" s="1"/>
  <c r="C2435" i="3"/>
  <c r="A2436" i="3"/>
  <c r="B2436" i="3" s="1"/>
  <c r="C2436" i="3"/>
  <c r="A2437" i="3"/>
  <c r="B2437" i="3" s="1"/>
  <c r="C2437" i="3"/>
  <c r="A2438" i="3"/>
  <c r="B2438" i="3" s="1"/>
  <c r="C2438" i="3"/>
  <c r="A2439" i="3"/>
  <c r="B2439" i="3" s="1"/>
  <c r="C2439" i="3"/>
  <c r="A2440" i="3"/>
  <c r="B2440" i="3" s="1"/>
  <c r="C2440" i="3"/>
  <c r="A2441" i="3"/>
  <c r="B2441" i="3" s="1"/>
  <c r="C2441" i="3"/>
  <c r="A2442" i="3"/>
  <c r="B2442" i="3" s="1"/>
  <c r="C2442" i="3"/>
  <c r="A2443" i="3"/>
  <c r="B2443" i="3" s="1"/>
  <c r="C2443" i="3"/>
  <c r="A2444" i="3"/>
  <c r="B2444" i="3" s="1"/>
  <c r="C2444" i="3"/>
  <c r="A2445" i="3"/>
  <c r="B2445" i="3" s="1"/>
  <c r="C2445" i="3"/>
  <c r="A2446" i="3"/>
  <c r="B2446" i="3" s="1"/>
  <c r="C2446" i="3"/>
  <c r="A2447" i="3"/>
  <c r="B2447" i="3" s="1"/>
  <c r="C2447" i="3"/>
  <c r="A2448" i="3"/>
  <c r="B2448" i="3" s="1"/>
  <c r="C2448" i="3"/>
  <c r="A2449" i="3"/>
  <c r="B2449" i="3" s="1"/>
  <c r="C2449" i="3"/>
  <c r="A2450" i="3"/>
  <c r="B2450" i="3" s="1"/>
  <c r="C2450" i="3"/>
  <c r="A2451" i="3"/>
  <c r="B2451" i="3" s="1"/>
  <c r="C2451" i="3"/>
  <c r="A2452" i="3"/>
  <c r="B2452" i="3" s="1"/>
  <c r="C2452" i="3"/>
  <c r="A2453" i="3"/>
  <c r="B2453" i="3" s="1"/>
  <c r="C2453" i="3"/>
  <c r="A2454" i="3"/>
  <c r="B2454" i="3" s="1"/>
  <c r="C2454" i="3"/>
  <c r="A2455" i="3"/>
  <c r="B2455" i="3" s="1"/>
  <c r="C2455" i="3"/>
  <c r="A2456" i="3"/>
  <c r="B2456" i="3" s="1"/>
  <c r="C2456" i="3"/>
  <c r="A2457" i="3"/>
  <c r="B2457" i="3" s="1"/>
  <c r="C2457" i="3"/>
  <c r="A2458" i="3"/>
  <c r="B2458" i="3" s="1"/>
  <c r="C2458" i="3"/>
  <c r="A2459" i="3"/>
  <c r="B2459" i="3" s="1"/>
  <c r="C2459" i="3"/>
  <c r="A2460" i="3"/>
  <c r="B2460" i="3" s="1"/>
  <c r="C2460" i="3"/>
  <c r="A2461" i="3"/>
  <c r="B2461" i="3" s="1"/>
  <c r="C2461" i="3"/>
  <c r="A2462" i="3"/>
  <c r="B2462" i="3" s="1"/>
  <c r="C2462" i="3"/>
  <c r="A2463" i="3"/>
  <c r="B2463" i="3" s="1"/>
  <c r="C2463" i="3"/>
  <c r="A2464" i="3"/>
  <c r="B2464" i="3" s="1"/>
  <c r="C2464" i="3"/>
  <c r="A2465" i="3"/>
  <c r="B2465" i="3" s="1"/>
  <c r="C2465" i="3"/>
  <c r="A2466" i="3"/>
  <c r="B2466" i="3" s="1"/>
  <c r="C2466" i="3"/>
  <c r="A2467" i="3"/>
  <c r="B2467" i="3" s="1"/>
  <c r="C2467" i="3"/>
  <c r="A2468" i="3"/>
  <c r="B2468" i="3" s="1"/>
  <c r="C2468" i="3"/>
  <c r="A2469" i="3"/>
  <c r="B2469" i="3" s="1"/>
  <c r="C2469" i="3"/>
  <c r="A2470" i="3"/>
  <c r="B2470" i="3" s="1"/>
  <c r="C2470" i="3"/>
  <c r="A2471" i="3"/>
  <c r="B2471" i="3" s="1"/>
  <c r="C2471" i="3"/>
  <c r="A2472" i="3"/>
  <c r="B2472" i="3" s="1"/>
  <c r="C2472" i="3"/>
  <c r="A2473" i="3"/>
  <c r="B2473" i="3" s="1"/>
  <c r="C2473" i="3"/>
  <c r="A2474" i="3"/>
  <c r="B2474" i="3" s="1"/>
  <c r="C2474" i="3"/>
  <c r="A2475" i="3"/>
  <c r="B2475" i="3" s="1"/>
  <c r="C2475" i="3"/>
  <c r="A2476" i="3"/>
  <c r="B2476" i="3" s="1"/>
  <c r="C2476" i="3"/>
  <c r="A2477" i="3"/>
  <c r="B2477" i="3" s="1"/>
  <c r="C2477" i="3"/>
  <c r="A2478" i="3"/>
  <c r="B2478" i="3" s="1"/>
  <c r="C2478" i="3"/>
  <c r="A2479" i="3"/>
  <c r="B2479" i="3" s="1"/>
  <c r="C2479" i="3"/>
  <c r="A2480" i="3"/>
  <c r="B2480" i="3" s="1"/>
  <c r="C2480" i="3"/>
  <c r="A2481" i="3"/>
  <c r="B2481" i="3" s="1"/>
  <c r="C2481" i="3"/>
  <c r="A2482" i="3"/>
  <c r="B2482" i="3" s="1"/>
  <c r="C2482" i="3"/>
  <c r="A2483" i="3"/>
  <c r="B2483" i="3" s="1"/>
  <c r="C2483" i="3"/>
  <c r="A2484" i="3"/>
  <c r="B2484" i="3" s="1"/>
  <c r="C2484" i="3"/>
  <c r="A2485" i="3"/>
  <c r="B2485" i="3" s="1"/>
  <c r="C2485" i="3"/>
  <c r="A2486" i="3"/>
  <c r="B2486" i="3" s="1"/>
  <c r="C2486" i="3"/>
  <c r="A2487" i="3"/>
  <c r="B2487" i="3" s="1"/>
  <c r="C2487" i="3"/>
  <c r="A2488" i="3"/>
  <c r="B2488" i="3" s="1"/>
  <c r="C2488" i="3"/>
  <c r="A2489" i="3"/>
  <c r="B2489" i="3" s="1"/>
  <c r="C2489" i="3"/>
  <c r="A2490" i="3"/>
  <c r="B2490" i="3" s="1"/>
  <c r="C2490" i="3"/>
  <c r="A2491" i="3"/>
  <c r="B2491" i="3" s="1"/>
  <c r="C2491" i="3"/>
  <c r="A2492" i="3"/>
  <c r="B2492" i="3" s="1"/>
  <c r="C2492" i="3"/>
  <c r="A2493" i="3"/>
  <c r="B2493" i="3" s="1"/>
  <c r="C2493" i="3"/>
  <c r="A2494" i="3"/>
  <c r="B2494" i="3" s="1"/>
  <c r="C2494" i="3"/>
  <c r="A2495" i="3"/>
  <c r="B2495" i="3" s="1"/>
  <c r="C2495" i="3"/>
  <c r="A2496" i="3"/>
  <c r="B2496" i="3" s="1"/>
  <c r="C2496" i="3"/>
  <c r="A2497" i="3"/>
  <c r="B2497" i="3" s="1"/>
  <c r="C2497" i="3"/>
  <c r="A2498" i="3"/>
  <c r="B2498" i="3" s="1"/>
  <c r="C2498" i="3"/>
  <c r="A2499" i="3"/>
  <c r="B2499" i="3" s="1"/>
  <c r="C2499" i="3"/>
  <c r="A2500" i="3"/>
  <c r="B2500" i="3" s="1"/>
  <c r="C2500" i="3"/>
  <c r="A2501" i="3"/>
  <c r="B2501" i="3" s="1"/>
  <c r="C2501" i="3"/>
  <c r="A2502" i="3"/>
  <c r="B2502" i="3" s="1"/>
  <c r="C2502" i="3"/>
  <c r="A2503" i="3"/>
  <c r="B2503" i="3" s="1"/>
  <c r="C2503" i="3"/>
  <c r="A2504" i="3"/>
  <c r="B2504" i="3" s="1"/>
  <c r="C2504" i="3"/>
  <c r="A2505" i="3"/>
  <c r="B2505" i="3" s="1"/>
  <c r="C2505" i="3"/>
  <c r="A2506" i="3"/>
  <c r="B2506" i="3" s="1"/>
  <c r="C2506" i="3"/>
  <c r="A2507" i="3"/>
  <c r="B2507" i="3" s="1"/>
  <c r="C2507" i="3"/>
  <c r="A2508" i="3"/>
  <c r="B2508" i="3" s="1"/>
  <c r="C2508" i="3"/>
  <c r="A2509" i="3"/>
  <c r="B2509" i="3" s="1"/>
  <c r="C2509" i="3"/>
  <c r="A2510" i="3"/>
  <c r="B2510" i="3" s="1"/>
  <c r="C2510" i="3"/>
  <c r="A2511" i="3"/>
  <c r="B2511" i="3" s="1"/>
  <c r="C2511" i="3"/>
  <c r="A2512" i="3"/>
  <c r="B2512" i="3" s="1"/>
  <c r="C2512" i="3"/>
  <c r="A2513" i="3"/>
  <c r="B2513" i="3" s="1"/>
  <c r="C2513" i="3"/>
  <c r="A2514" i="3"/>
  <c r="B2514" i="3" s="1"/>
  <c r="C2514" i="3"/>
  <c r="A2515" i="3"/>
  <c r="B2515" i="3" s="1"/>
  <c r="C2515" i="3"/>
  <c r="A2516" i="3"/>
  <c r="B2516" i="3" s="1"/>
  <c r="C2516" i="3"/>
  <c r="A2517" i="3"/>
  <c r="B2517" i="3" s="1"/>
  <c r="C2517" i="3"/>
  <c r="A2518" i="3"/>
  <c r="B2518" i="3" s="1"/>
  <c r="C2518" i="3"/>
  <c r="A2519" i="3"/>
  <c r="B2519" i="3" s="1"/>
  <c r="C2519" i="3"/>
  <c r="A2520" i="3"/>
  <c r="B2520" i="3" s="1"/>
  <c r="C2520" i="3"/>
  <c r="A2521" i="3"/>
  <c r="B2521" i="3" s="1"/>
  <c r="C2521" i="3"/>
  <c r="A2522" i="3"/>
  <c r="B2522" i="3" s="1"/>
  <c r="C2522" i="3"/>
  <c r="A2523" i="3"/>
  <c r="B2523" i="3" s="1"/>
  <c r="C2523" i="3"/>
  <c r="A2524" i="3"/>
  <c r="B2524" i="3" s="1"/>
  <c r="C2524" i="3"/>
  <c r="A2525" i="3"/>
  <c r="B2525" i="3" s="1"/>
  <c r="C2525" i="3"/>
  <c r="A2526" i="3"/>
  <c r="B2526" i="3" s="1"/>
  <c r="C2526" i="3"/>
  <c r="A2527" i="3"/>
  <c r="B2527" i="3" s="1"/>
  <c r="C2527" i="3"/>
  <c r="A2528" i="3"/>
  <c r="B2528" i="3" s="1"/>
  <c r="C2528" i="3"/>
  <c r="A2529" i="3"/>
  <c r="B2529" i="3" s="1"/>
  <c r="C2529" i="3"/>
  <c r="A2530" i="3"/>
  <c r="B2530" i="3" s="1"/>
  <c r="C2530" i="3"/>
  <c r="A2531" i="3"/>
  <c r="B2531" i="3" s="1"/>
  <c r="C2531" i="3"/>
  <c r="A2532" i="3"/>
  <c r="B2532" i="3" s="1"/>
  <c r="C2532" i="3"/>
  <c r="A2533" i="3"/>
  <c r="B2533" i="3" s="1"/>
  <c r="C2533" i="3"/>
  <c r="A2534" i="3"/>
  <c r="B2534" i="3" s="1"/>
  <c r="C2534" i="3"/>
  <c r="A2535" i="3"/>
  <c r="B2535" i="3" s="1"/>
  <c r="C2535" i="3"/>
  <c r="A2536" i="3"/>
  <c r="B2536" i="3" s="1"/>
  <c r="C2536" i="3"/>
  <c r="A2537" i="3"/>
  <c r="B2537" i="3" s="1"/>
  <c r="C2537" i="3"/>
  <c r="A2538" i="3"/>
  <c r="B2538" i="3" s="1"/>
  <c r="C2538" i="3"/>
  <c r="A2539" i="3"/>
  <c r="B2539" i="3" s="1"/>
  <c r="C2539" i="3"/>
  <c r="A2540" i="3"/>
  <c r="B2540" i="3" s="1"/>
  <c r="C2540" i="3"/>
  <c r="A2541" i="3"/>
  <c r="B2541" i="3" s="1"/>
  <c r="C2541" i="3"/>
  <c r="A2542" i="3"/>
  <c r="B2542" i="3" s="1"/>
  <c r="C2542" i="3"/>
  <c r="A2543" i="3"/>
  <c r="B2543" i="3" s="1"/>
  <c r="C2543" i="3"/>
  <c r="A2544" i="3"/>
  <c r="B2544" i="3" s="1"/>
  <c r="C2544" i="3"/>
  <c r="A2545" i="3"/>
  <c r="B2545" i="3" s="1"/>
  <c r="C2545" i="3"/>
  <c r="A2546" i="3"/>
  <c r="B2546" i="3" s="1"/>
  <c r="C2546" i="3"/>
  <c r="A2547" i="3"/>
  <c r="B2547" i="3" s="1"/>
  <c r="C2547" i="3"/>
  <c r="A2548" i="3"/>
  <c r="B2548" i="3" s="1"/>
  <c r="C2548" i="3"/>
  <c r="A2549" i="3"/>
  <c r="B2549" i="3" s="1"/>
  <c r="C2549" i="3"/>
  <c r="A2550" i="3"/>
  <c r="B2550" i="3" s="1"/>
  <c r="C2550" i="3"/>
  <c r="A2551" i="3"/>
  <c r="B2551" i="3" s="1"/>
  <c r="C2551" i="3"/>
  <c r="A2552" i="3"/>
  <c r="B2552" i="3" s="1"/>
  <c r="C2552" i="3"/>
  <c r="A2553" i="3"/>
  <c r="B2553" i="3" s="1"/>
  <c r="C2553" i="3"/>
  <c r="A2554" i="3"/>
  <c r="B2554" i="3" s="1"/>
  <c r="C2554" i="3"/>
  <c r="A2555" i="3"/>
  <c r="B2555" i="3" s="1"/>
  <c r="C2555" i="3"/>
  <c r="A2556" i="3"/>
  <c r="B2556" i="3" s="1"/>
  <c r="C2556" i="3"/>
  <c r="A2557" i="3"/>
  <c r="B2557" i="3" s="1"/>
  <c r="C2557" i="3"/>
  <c r="A2558" i="3"/>
  <c r="B2558" i="3" s="1"/>
  <c r="C2558" i="3"/>
  <c r="A2559" i="3"/>
  <c r="B2559" i="3" s="1"/>
  <c r="C2559" i="3"/>
  <c r="A2560" i="3"/>
  <c r="B2560" i="3" s="1"/>
  <c r="C2560" i="3"/>
  <c r="A2561" i="3"/>
  <c r="B2561" i="3" s="1"/>
  <c r="C2561" i="3"/>
  <c r="A2562" i="3"/>
  <c r="B2562" i="3" s="1"/>
  <c r="C2562" i="3"/>
  <c r="A2563" i="3"/>
  <c r="B2563" i="3" s="1"/>
  <c r="C2563" i="3"/>
  <c r="A2564" i="3"/>
  <c r="B2564" i="3" s="1"/>
  <c r="C2564" i="3"/>
  <c r="A2565" i="3"/>
  <c r="B2565" i="3" s="1"/>
  <c r="C2565" i="3"/>
  <c r="A2566" i="3"/>
  <c r="B2566" i="3" s="1"/>
  <c r="C2566" i="3"/>
  <c r="A2567" i="3"/>
  <c r="B2567" i="3" s="1"/>
  <c r="C2567" i="3"/>
  <c r="A2568" i="3"/>
  <c r="B2568" i="3" s="1"/>
  <c r="C2568" i="3"/>
  <c r="A2569" i="3"/>
  <c r="B2569" i="3" s="1"/>
  <c r="C2569" i="3"/>
  <c r="A2570" i="3"/>
  <c r="B2570" i="3" s="1"/>
  <c r="C2570" i="3"/>
  <c r="A2571" i="3"/>
  <c r="B2571" i="3" s="1"/>
  <c r="C2571" i="3"/>
  <c r="A2572" i="3"/>
  <c r="B2572" i="3" s="1"/>
  <c r="C2572" i="3"/>
  <c r="A2573" i="3"/>
  <c r="B2573" i="3" s="1"/>
  <c r="C2573" i="3"/>
  <c r="A2574" i="3"/>
  <c r="B2574" i="3" s="1"/>
  <c r="C2574" i="3"/>
  <c r="A2575" i="3"/>
  <c r="B2575" i="3" s="1"/>
  <c r="C2575" i="3"/>
  <c r="A2576" i="3"/>
  <c r="B2576" i="3" s="1"/>
  <c r="C2576" i="3"/>
  <c r="A2577" i="3"/>
  <c r="B2577" i="3" s="1"/>
  <c r="C2577" i="3"/>
  <c r="A2578" i="3"/>
  <c r="B2578" i="3" s="1"/>
  <c r="C2578" i="3"/>
  <c r="A2579" i="3"/>
  <c r="B2579" i="3" s="1"/>
  <c r="C2579" i="3"/>
  <c r="A2580" i="3"/>
  <c r="B2580" i="3" s="1"/>
  <c r="C2580" i="3"/>
  <c r="A2581" i="3"/>
  <c r="B2581" i="3" s="1"/>
  <c r="C2581" i="3"/>
  <c r="A2582" i="3"/>
  <c r="B2582" i="3" s="1"/>
  <c r="C2582" i="3"/>
  <c r="A2583" i="3"/>
  <c r="B2583" i="3" s="1"/>
  <c r="C2583" i="3"/>
  <c r="A2584" i="3"/>
  <c r="B2584" i="3" s="1"/>
  <c r="C2584" i="3"/>
  <c r="A2585" i="3"/>
  <c r="B2585" i="3" s="1"/>
  <c r="C2585" i="3"/>
  <c r="A2586" i="3"/>
  <c r="B2586" i="3" s="1"/>
  <c r="C2586" i="3"/>
  <c r="A2587" i="3"/>
  <c r="B2587" i="3" s="1"/>
  <c r="C2587" i="3"/>
  <c r="A2588" i="3"/>
  <c r="B2588" i="3" s="1"/>
  <c r="C2588" i="3"/>
  <c r="A2589" i="3"/>
  <c r="B2589" i="3" s="1"/>
  <c r="C2589" i="3"/>
  <c r="A2590" i="3"/>
  <c r="B2590" i="3" s="1"/>
  <c r="C2590" i="3"/>
  <c r="A2591" i="3"/>
  <c r="B2591" i="3" s="1"/>
  <c r="C2591" i="3"/>
  <c r="A2592" i="3"/>
  <c r="B2592" i="3" s="1"/>
  <c r="C2592" i="3"/>
  <c r="A2593" i="3"/>
  <c r="B2593" i="3" s="1"/>
  <c r="C2593" i="3"/>
  <c r="A2594" i="3"/>
  <c r="B2594" i="3" s="1"/>
  <c r="C2594" i="3"/>
  <c r="A2595" i="3"/>
  <c r="B2595" i="3" s="1"/>
  <c r="C2595" i="3"/>
  <c r="A2596" i="3"/>
  <c r="B2596" i="3" s="1"/>
  <c r="C2596" i="3"/>
  <c r="A2597" i="3"/>
  <c r="B2597" i="3" s="1"/>
  <c r="C2597" i="3"/>
  <c r="A2598" i="3"/>
  <c r="B2598" i="3" s="1"/>
  <c r="C2598" i="3"/>
  <c r="A2599" i="3"/>
  <c r="B2599" i="3" s="1"/>
  <c r="C2599" i="3"/>
  <c r="A2600" i="3"/>
  <c r="B2600" i="3" s="1"/>
  <c r="C2600" i="3"/>
  <c r="A2601" i="3"/>
  <c r="B2601" i="3" s="1"/>
  <c r="C2601" i="3"/>
  <c r="A2602" i="3"/>
  <c r="B2602" i="3" s="1"/>
  <c r="C2602" i="3"/>
  <c r="A2603" i="3"/>
  <c r="B2603" i="3" s="1"/>
  <c r="C2603" i="3"/>
  <c r="A2604" i="3"/>
  <c r="B2604" i="3" s="1"/>
  <c r="C2604" i="3"/>
  <c r="A2605" i="3"/>
  <c r="B2605" i="3" s="1"/>
  <c r="C2605" i="3"/>
  <c r="A2606" i="3"/>
  <c r="B2606" i="3" s="1"/>
  <c r="C2606" i="3"/>
  <c r="A2607" i="3"/>
  <c r="B2607" i="3" s="1"/>
  <c r="C2607" i="3"/>
  <c r="A2608" i="3"/>
  <c r="B2608" i="3" s="1"/>
  <c r="C2608" i="3"/>
  <c r="A2609" i="3"/>
  <c r="B2609" i="3" s="1"/>
  <c r="C2609" i="3"/>
  <c r="A2610" i="3"/>
  <c r="B2610" i="3" s="1"/>
  <c r="C2610" i="3"/>
  <c r="A2611" i="3"/>
  <c r="B2611" i="3" s="1"/>
  <c r="C2611" i="3"/>
  <c r="A2612" i="3"/>
  <c r="B2612" i="3" s="1"/>
  <c r="C2612" i="3"/>
  <c r="A2613" i="3"/>
  <c r="B2613" i="3" s="1"/>
  <c r="C2613" i="3"/>
  <c r="A2614" i="3"/>
  <c r="B2614" i="3" s="1"/>
  <c r="C2614" i="3"/>
  <c r="A2615" i="3"/>
  <c r="B2615" i="3" s="1"/>
  <c r="C2615" i="3"/>
  <c r="A2616" i="3"/>
  <c r="B2616" i="3" s="1"/>
  <c r="C2616" i="3"/>
  <c r="A2617" i="3"/>
  <c r="B2617" i="3" s="1"/>
  <c r="C2617" i="3"/>
  <c r="A2618" i="3"/>
  <c r="B2618" i="3" s="1"/>
  <c r="C2618" i="3"/>
  <c r="A2619" i="3"/>
  <c r="B2619" i="3" s="1"/>
  <c r="C2619" i="3"/>
  <c r="A2620" i="3"/>
  <c r="B2620" i="3" s="1"/>
  <c r="C2620" i="3"/>
  <c r="A2621" i="3"/>
  <c r="B2621" i="3" s="1"/>
  <c r="C2621" i="3"/>
  <c r="A2622" i="3"/>
  <c r="B2622" i="3" s="1"/>
  <c r="C2622" i="3"/>
  <c r="A2623" i="3"/>
  <c r="B2623" i="3" s="1"/>
  <c r="C2623" i="3"/>
  <c r="A2624" i="3"/>
  <c r="B2624" i="3" s="1"/>
  <c r="C2624" i="3"/>
  <c r="A2625" i="3"/>
  <c r="B2625" i="3" s="1"/>
  <c r="C2625" i="3"/>
  <c r="A2626" i="3"/>
  <c r="B2626" i="3" s="1"/>
  <c r="C2626" i="3"/>
  <c r="A2627" i="3"/>
  <c r="B2627" i="3" s="1"/>
  <c r="C2627" i="3"/>
  <c r="A2628" i="3"/>
  <c r="B2628" i="3" s="1"/>
  <c r="C2628" i="3"/>
  <c r="A2629" i="3"/>
  <c r="B2629" i="3" s="1"/>
  <c r="C2629" i="3"/>
  <c r="A2630" i="3"/>
  <c r="B2630" i="3" s="1"/>
  <c r="C2630" i="3"/>
  <c r="A2631" i="3"/>
  <c r="B2631" i="3" s="1"/>
  <c r="C2631" i="3"/>
  <c r="A2632" i="3"/>
  <c r="B2632" i="3" s="1"/>
  <c r="C2632" i="3"/>
  <c r="A2633" i="3"/>
  <c r="B2633" i="3" s="1"/>
  <c r="C2633" i="3"/>
  <c r="A2634" i="3"/>
  <c r="B2634" i="3" s="1"/>
  <c r="C2634" i="3"/>
  <c r="A2635" i="3"/>
  <c r="B2635" i="3" s="1"/>
  <c r="C2635" i="3"/>
  <c r="A2636" i="3"/>
  <c r="B2636" i="3" s="1"/>
  <c r="C2636" i="3"/>
  <c r="A2637" i="3"/>
  <c r="B2637" i="3" s="1"/>
  <c r="C2637" i="3"/>
  <c r="A2638" i="3"/>
  <c r="B2638" i="3" s="1"/>
  <c r="C2638" i="3"/>
  <c r="A2639" i="3"/>
  <c r="B2639" i="3" s="1"/>
  <c r="C2639" i="3"/>
  <c r="A2640" i="3"/>
  <c r="B2640" i="3" s="1"/>
  <c r="C2640" i="3"/>
  <c r="A2641" i="3"/>
  <c r="B2641" i="3" s="1"/>
  <c r="C2641" i="3"/>
  <c r="A2642" i="3"/>
  <c r="B2642" i="3" s="1"/>
  <c r="C2642" i="3"/>
  <c r="A2643" i="3"/>
  <c r="B2643" i="3" s="1"/>
  <c r="C2643" i="3"/>
  <c r="A2644" i="3"/>
  <c r="B2644" i="3" s="1"/>
  <c r="C2644" i="3"/>
  <c r="A2645" i="3"/>
  <c r="B2645" i="3" s="1"/>
  <c r="C2645" i="3"/>
  <c r="A2646" i="3"/>
  <c r="B2646" i="3" s="1"/>
  <c r="C2646" i="3"/>
  <c r="A2647" i="3"/>
  <c r="B2647" i="3" s="1"/>
  <c r="C2647" i="3"/>
  <c r="A2648" i="3"/>
  <c r="B2648" i="3" s="1"/>
  <c r="C2648" i="3"/>
  <c r="A2649" i="3"/>
  <c r="B2649" i="3" s="1"/>
  <c r="C2649" i="3"/>
  <c r="A2650" i="3"/>
  <c r="B2650" i="3" s="1"/>
  <c r="C2650" i="3"/>
  <c r="A2651" i="3"/>
  <c r="B2651" i="3" s="1"/>
  <c r="C2651" i="3"/>
  <c r="A2652" i="3"/>
  <c r="B2652" i="3" s="1"/>
  <c r="C2652" i="3"/>
  <c r="A2653" i="3"/>
  <c r="B2653" i="3" s="1"/>
  <c r="C2653" i="3"/>
  <c r="A2654" i="3"/>
  <c r="B2654" i="3" s="1"/>
  <c r="C2654" i="3"/>
  <c r="A2655" i="3"/>
  <c r="B2655" i="3" s="1"/>
  <c r="C2655" i="3"/>
  <c r="A2656" i="3"/>
  <c r="B2656" i="3" s="1"/>
  <c r="C2656" i="3"/>
  <c r="A2657" i="3"/>
  <c r="B2657" i="3" s="1"/>
  <c r="C2657" i="3"/>
  <c r="A2658" i="3"/>
  <c r="B2658" i="3" s="1"/>
  <c r="C2658" i="3"/>
  <c r="A2659" i="3"/>
  <c r="B2659" i="3" s="1"/>
  <c r="C2659" i="3"/>
  <c r="A2660" i="3"/>
  <c r="B2660" i="3" s="1"/>
  <c r="C2660" i="3"/>
  <c r="A2661" i="3"/>
  <c r="B2661" i="3" s="1"/>
  <c r="C2661" i="3"/>
  <c r="A2662" i="3"/>
  <c r="B2662" i="3" s="1"/>
  <c r="C2662" i="3"/>
  <c r="A2663" i="3"/>
  <c r="B2663" i="3" s="1"/>
  <c r="C2663" i="3"/>
  <c r="A2664" i="3"/>
  <c r="B2664" i="3" s="1"/>
  <c r="C2664" i="3"/>
  <c r="A2665" i="3"/>
  <c r="B2665" i="3" s="1"/>
  <c r="C2665" i="3"/>
  <c r="A2666" i="3"/>
  <c r="B2666" i="3" s="1"/>
  <c r="C2666" i="3"/>
  <c r="A2667" i="3"/>
  <c r="B2667" i="3" s="1"/>
  <c r="C2667" i="3"/>
  <c r="A2668" i="3"/>
  <c r="B2668" i="3" s="1"/>
  <c r="C2668" i="3"/>
  <c r="A2669" i="3"/>
  <c r="B2669" i="3" s="1"/>
  <c r="C2669" i="3"/>
  <c r="A2670" i="3"/>
  <c r="B2670" i="3" s="1"/>
  <c r="C2670" i="3"/>
  <c r="A2671" i="3"/>
  <c r="B2671" i="3" s="1"/>
  <c r="C2671" i="3"/>
  <c r="A2672" i="3"/>
  <c r="B2672" i="3" s="1"/>
  <c r="C2672" i="3"/>
  <c r="A2673" i="3"/>
  <c r="B2673" i="3" s="1"/>
  <c r="C2673" i="3"/>
  <c r="A2674" i="3"/>
  <c r="B2674" i="3" s="1"/>
  <c r="C2674" i="3"/>
  <c r="A2675" i="3"/>
  <c r="B2675" i="3" s="1"/>
  <c r="C2675" i="3"/>
  <c r="A2676" i="3"/>
  <c r="B2676" i="3" s="1"/>
  <c r="C2676" i="3"/>
  <c r="A2677" i="3"/>
  <c r="B2677" i="3" s="1"/>
  <c r="C2677" i="3"/>
  <c r="A2678" i="3"/>
  <c r="B2678" i="3" s="1"/>
  <c r="C2678" i="3"/>
  <c r="A2679" i="3"/>
  <c r="B2679" i="3" s="1"/>
  <c r="C2679" i="3"/>
  <c r="A2680" i="3"/>
  <c r="B2680" i="3" s="1"/>
  <c r="C2680" i="3"/>
  <c r="A2681" i="3"/>
  <c r="B2681" i="3" s="1"/>
  <c r="C2681" i="3"/>
  <c r="A2682" i="3"/>
  <c r="B2682" i="3" s="1"/>
  <c r="C2682" i="3"/>
  <c r="A2683" i="3"/>
  <c r="B2683" i="3" s="1"/>
  <c r="C2683" i="3"/>
  <c r="A2684" i="3"/>
  <c r="B2684" i="3" s="1"/>
  <c r="C2684" i="3"/>
  <c r="A2685" i="3"/>
  <c r="B2685" i="3" s="1"/>
  <c r="C2685" i="3"/>
  <c r="A2686" i="3"/>
  <c r="B2686" i="3" s="1"/>
  <c r="C2686" i="3"/>
  <c r="A2687" i="3"/>
  <c r="B2687" i="3" s="1"/>
  <c r="C2687" i="3"/>
  <c r="A2688" i="3"/>
  <c r="B2688" i="3" s="1"/>
  <c r="C2688" i="3"/>
  <c r="A2689" i="3"/>
  <c r="B2689" i="3" s="1"/>
  <c r="C2689" i="3"/>
  <c r="A2690" i="3"/>
  <c r="B2690" i="3" s="1"/>
  <c r="C2690" i="3"/>
  <c r="A2691" i="3"/>
  <c r="B2691" i="3" s="1"/>
  <c r="C2691" i="3"/>
  <c r="A2692" i="3"/>
  <c r="B2692" i="3" s="1"/>
  <c r="C2692" i="3"/>
  <c r="A2693" i="3"/>
  <c r="B2693" i="3" s="1"/>
  <c r="C2693" i="3"/>
  <c r="A2694" i="3"/>
  <c r="B2694" i="3" s="1"/>
  <c r="C2694" i="3"/>
  <c r="A2695" i="3"/>
  <c r="B2695" i="3" s="1"/>
  <c r="C2695" i="3"/>
  <c r="A2696" i="3"/>
  <c r="B2696" i="3" s="1"/>
  <c r="C2696" i="3"/>
  <c r="A2697" i="3"/>
  <c r="B2697" i="3" s="1"/>
  <c r="C2697" i="3"/>
  <c r="A2698" i="3"/>
  <c r="B2698" i="3" s="1"/>
  <c r="C2698" i="3"/>
  <c r="A2699" i="3"/>
  <c r="B2699" i="3" s="1"/>
  <c r="C2699" i="3"/>
  <c r="A2700" i="3"/>
  <c r="B2700" i="3" s="1"/>
  <c r="C2700" i="3"/>
  <c r="A2701" i="3"/>
  <c r="B2701" i="3" s="1"/>
  <c r="C2701" i="3"/>
  <c r="A2702" i="3"/>
  <c r="B2702" i="3" s="1"/>
  <c r="C2702" i="3"/>
  <c r="A2703" i="3"/>
  <c r="B2703" i="3" s="1"/>
  <c r="C2703" i="3"/>
  <c r="A2704" i="3"/>
  <c r="B2704" i="3" s="1"/>
  <c r="C2704" i="3"/>
  <c r="A2705" i="3"/>
  <c r="B2705" i="3" s="1"/>
  <c r="C2705" i="3"/>
  <c r="A2706" i="3"/>
  <c r="B2706" i="3" s="1"/>
  <c r="C2706" i="3"/>
  <c r="A2707" i="3"/>
  <c r="B2707" i="3" s="1"/>
  <c r="C2707" i="3"/>
  <c r="A2708" i="3"/>
  <c r="B2708" i="3" s="1"/>
  <c r="C2708" i="3"/>
  <c r="A2709" i="3"/>
  <c r="B2709" i="3" s="1"/>
  <c r="C2709" i="3"/>
  <c r="A2710" i="3"/>
  <c r="B2710" i="3" s="1"/>
  <c r="C2710" i="3"/>
  <c r="A2711" i="3"/>
  <c r="B2711" i="3" s="1"/>
  <c r="C2711" i="3"/>
  <c r="A2712" i="3"/>
  <c r="B2712" i="3" s="1"/>
  <c r="C2712" i="3"/>
  <c r="A2713" i="3"/>
  <c r="B2713" i="3" s="1"/>
  <c r="C2713" i="3"/>
  <c r="A2714" i="3"/>
  <c r="B2714" i="3" s="1"/>
  <c r="C2714" i="3"/>
  <c r="A2715" i="3"/>
  <c r="B2715" i="3" s="1"/>
  <c r="C2715" i="3"/>
  <c r="A2716" i="3"/>
  <c r="B2716" i="3" s="1"/>
  <c r="C2716" i="3"/>
  <c r="A2717" i="3"/>
  <c r="B2717" i="3" s="1"/>
  <c r="C2717" i="3"/>
  <c r="A2718" i="3"/>
  <c r="B2718" i="3" s="1"/>
  <c r="C2718" i="3"/>
  <c r="A2719" i="3"/>
  <c r="B2719" i="3" s="1"/>
  <c r="C2719" i="3"/>
  <c r="A2720" i="3"/>
  <c r="B2720" i="3" s="1"/>
  <c r="C2720" i="3"/>
  <c r="A2721" i="3"/>
  <c r="B2721" i="3" s="1"/>
  <c r="C2721" i="3"/>
  <c r="A2722" i="3"/>
  <c r="B2722" i="3" s="1"/>
  <c r="C2722" i="3"/>
  <c r="A2723" i="3"/>
  <c r="B2723" i="3" s="1"/>
  <c r="C2723" i="3"/>
  <c r="A2724" i="3"/>
  <c r="B2724" i="3" s="1"/>
  <c r="C2724" i="3"/>
  <c r="A2725" i="3"/>
  <c r="B2725" i="3" s="1"/>
  <c r="C2725" i="3"/>
  <c r="A2726" i="3"/>
  <c r="B2726" i="3" s="1"/>
  <c r="C2726" i="3"/>
  <c r="A2727" i="3"/>
  <c r="B2727" i="3" s="1"/>
  <c r="C2727" i="3"/>
  <c r="A2728" i="3"/>
  <c r="B2728" i="3" s="1"/>
  <c r="C2728" i="3"/>
  <c r="A2729" i="3"/>
  <c r="B2729" i="3" s="1"/>
  <c r="C2729" i="3"/>
  <c r="A2730" i="3"/>
  <c r="B2730" i="3" s="1"/>
  <c r="C2730" i="3"/>
  <c r="A2731" i="3"/>
  <c r="B2731" i="3" s="1"/>
  <c r="C2731" i="3"/>
  <c r="A2732" i="3"/>
  <c r="B2732" i="3" s="1"/>
  <c r="C2732" i="3"/>
  <c r="A2733" i="3"/>
  <c r="B2733" i="3" s="1"/>
  <c r="C2733" i="3"/>
  <c r="A2734" i="3"/>
  <c r="B2734" i="3" s="1"/>
  <c r="C2734" i="3"/>
  <c r="A2735" i="3"/>
  <c r="B2735" i="3" s="1"/>
  <c r="C2735" i="3"/>
  <c r="A2736" i="3"/>
  <c r="B2736" i="3" s="1"/>
  <c r="C2736" i="3"/>
  <c r="A2737" i="3"/>
  <c r="B2737" i="3" s="1"/>
  <c r="C2737" i="3"/>
  <c r="A2738" i="3"/>
  <c r="B2738" i="3" s="1"/>
  <c r="C2738" i="3"/>
  <c r="A2739" i="3"/>
  <c r="B2739" i="3" s="1"/>
  <c r="C2739" i="3"/>
  <c r="A2740" i="3"/>
  <c r="B2740" i="3" s="1"/>
  <c r="C2740" i="3"/>
  <c r="A2741" i="3"/>
  <c r="B2741" i="3" s="1"/>
  <c r="C2741" i="3"/>
  <c r="A2742" i="3"/>
  <c r="B2742" i="3" s="1"/>
  <c r="C2742" i="3"/>
  <c r="A2743" i="3"/>
  <c r="B2743" i="3" s="1"/>
  <c r="C2743" i="3"/>
  <c r="A2744" i="3"/>
  <c r="B2744" i="3" s="1"/>
  <c r="C2744" i="3"/>
  <c r="A2745" i="3"/>
  <c r="B2745" i="3" s="1"/>
  <c r="C2745" i="3"/>
  <c r="A2746" i="3"/>
  <c r="B2746" i="3" s="1"/>
  <c r="C2746" i="3"/>
  <c r="A2747" i="3"/>
  <c r="B2747" i="3" s="1"/>
  <c r="C2747" i="3"/>
  <c r="A2748" i="3"/>
  <c r="B2748" i="3" s="1"/>
  <c r="C2748" i="3"/>
  <c r="A2749" i="3"/>
  <c r="B2749" i="3" s="1"/>
  <c r="C2749" i="3"/>
  <c r="A2750" i="3"/>
  <c r="B2750" i="3" s="1"/>
  <c r="C2750" i="3"/>
  <c r="A2751" i="3"/>
  <c r="B2751" i="3" s="1"/>
  <c r="C2751" i="3"/>
  <c r="A2752" i="3"/>
  <c r="B2752" i="3" s="1"/>
  <c r="C2752" i="3"/>
  <c r="A2753" i="3"/>
  <c r="B2753" i="3" s="1"/>
  <c r="C2753" i="3"/>
  <c r="A2754" i="3"/>
  <c r="B2754" i="3" s="1"/>
  <c r="C2754" i="3"/>
  <c r="A2755" i="3"/>
  <c r="B2755" i="3" s="1"/>
  <c r="C2755" i="3"/>
  <c r="A2756" i="3"/>
  <c r="B2756" i="3" s="1"/>
  <c r="C2756" i="3"/>
  <c r="A2757" i="3"/>
  <c r="B2757" i="3" s="1"/>
  <c r="C2757" i="3"/>
  <c r="A2758" i="3"/>
  <c r="B2758" i="3" s="1"/>
  <c r="C2758" i="3"/>
  <c r="A2759" i="3"/>
  <c r="B2759" i="3" s="1"/>
  <c r="C2759" i="3"/>
  <c r="A2760" i="3"/>
  <c r="B2760" i="3" s="1"/>
  <c r="C2760" i="3"/>
  <c r="A2761" i="3"/>
  <c r="B2761" i="3" s="1"/>
  <c r="C2761" i="3"/>
  <c r="A2762" i="3"/>
  <c r="B2762" i="3" s="1"/>
  <c r="C2762" i="3"/>
  <c r="A2763" i="3"/>
  <c r="B2763" i="3" s="1"/>
  <c r="C2763" i="3"/>
  <c r="A2764" i="3"/>
  <c r="B2764" i="3" s="1"/>
  <c r="C2764" i="3"/>
  <c r="A2765" i="3"/>
  <c r="B2765" i="3" s="1"/>
  <c r="C2765" i="3"/>
  <c r="A2766" i="3"/>
  <c r="B2766" i="3" s="1"/>
  <c r="C2766" i="3"/>
  <c r="A2767" i="3"/>
  <c r="B2767" i="3" s="1"/>
  <c r="C2767" i="3"/>
  <c r="A2768" i="3"/>
  <c r="B2768" i="3" s="1"/>
  <c r="C2768" i="3"/>
  <c r="A2769" i="3"/>
  <c r="B2769" i="3" s="1"/>
  <c r="C2769" i="3"/>
  <c r="A2770" i="3"/>
  <c r="B2770" i="3" s="1"/>
  <c r="C2770" i="3"/>
  <c r="A2771" i="3"/>
  <c r="B2771" i="3" s="1"/>
  <c r="C2771" i="3"/>
  <c r="A2772" i="3"/>
  <c r="B2772" i="3" s="1"/>
  <c r="C2772" i="3"/>
  <c r="A2773" i="3"/>
  <c r="B2773" i="3" s="1"/>
  <c r="C2773" i="3"/>
  <c r="A2774" i="3"/>
  <c r="B2774" i="3" s="1"/>
  <c r="C2774" i="3"/>
  <c r="A2775" i="3"/>
  <c r="B2775" i="3" s="1"/>
  <c r="C2775" i="3"/>
  <c r="A2776" i="3"/>
  <c r="B2776" i="3" s="1"/>
  <c r="C2776" i="3"/>
  <c r="A2777" i="3"/>
  <c r="B2777" i="3" s="1"/>
  <c r="C2777" i="3"/>
  <c r="A2778" i="3"/>
  <c r="B2778" i="3" s="1"/>
  <c r="C2778" i="3"/>
  <c r="A2779" i="3"/>
  <c r="B2779" i="3" s="1"/>
  <c r="C2779" i="3"/>
  <c r="A2780" i="3"/>
  <c r="B2780" i="3" s="1"/>
  <c r="C2780" i="3"/>
  <c r="A2781" i="3"/>
  <c r="B2781" i="3" s="1"/>
  <c r="C2781" i="3"/>
  <c r="A2782" i="3"/>
  <c r="B2782" i="3" s="1"/>
  <c r="C2782" i="3"/>
  <c r="A2783" i="3"/>
  <c r="B2783" i="3" s="1"/>
  <c r="C2783" i="3"/>
  <c r="A2784" i="3"/>
  <c r="B2784" i="3" s="1"/>
  <c r="C2784" i="3"/>
  <c r="A2785" i="3"/>
  <c r="B2785" i="3" s="1"/>
  <c r="C2785" i="3"/>
  <c r="A2786" i="3"/>
  <c r="B2786" i="3" s="1"/>
  <c r="C2786" i="3"/>
  <c r="A2787" i="3"/>
  <c r="B2787" i="3" s="1"/>
  <c r="C2787" i="3"/>
  <c r="A2788" i="3"/>
  <c r="B2788" i="3" s="1"/>
  <c r="C2788" i="3"/>
  <c r="A2789" i="3"/>
  <c r="B2789" i="3" s="1"/>
  <c r="C2789" i="3"/>
  <c r="A2790" i="3"/>
  <c r="B2790" i="3" s="1"/>
  <c r="C2790" i="3"/>
  <c r="A2791" i="3"/>
  <c r="B2791" i="3" s="1"/>
  <c r="C2791" i="3"/>
  <c r="A2792" i="3"/>
  <c r="B2792" i="3" s="1"/>
  <c r="C2792" i="3"/>
  <c r="A2793" i="3"/>
  <c r="B2793" i="3" s="1"/>
  <c r="C2793" i="3"/>
  <c r="A2794" i="3"/>
  <c r="B2794" i="3" s="1"/>
  <c r="C2794" i="3"/>
  <c r="A2795" i="3"/>
  <c r="B2795" i="3" s="1"/>
  <c r="C2795" i="3"/>
  <c r="A2796" i="3"/>
  <c r="B2796" i="3" s="1"/>
  <c r="C2796" i="3"/>
  <c r="A2797" i="3"/>
  <c r="B2797" i="3" s="1"/>
  <c r="C2797" i="3"/>
  <c r="A2798" i="3"/>
  <c r="B2798" i="3" s="1"/>
  <c r="C2798" i="3"/>
  <c r="A2799" i="3"/>
  <c r="B2799" i="3" s="1"/>
  <c r="C2799" i="3"/>
  <c r="A2800" i="3"/>
  <c r="B2800" i="3" s="1"/>
  <c r="C2800" i="3"/>
  <c r="A2801" i="3"/>
  <c r="B2801" i="3" s="1"/>
  <c r="C2801" i="3"/>
  <c r="A2802" i="3"/>
  <c r="B2802" i="3" s="1"/>
  <c r="C2802" i="3"/>
  <c r="A2803" i="3"/>
  <c r="B2803" i="3" s="1"/>
  <c r="C2803" i="3"/>
  <c r="A2804" i="3"/>
  <c r="B2804" i="3" s="1"/>
  <c r="C2804" i="3"/>
  <c r="A2805" i="3"/>
  <c r="B2805" i="3" s="1"/>
  <c r="C2805" i="3"/>
  <c r="A2806" i="3"/>
  <c r="B2806" i="3" s="1"/>
  <c r="C2806" i="3"/>
  <c r="A2807" i="3"/>
  <c r="B2807" i="3" s="1"/>
  <c r="C2807" i="3"/>
  <c r="A2808" i="3"/>
  <c r="B2808" i="3" s="1"/>
  <c r="C2808" i="3"/>
  <c r="A2809" i="3"/>
  <c r="B2809" i="3" s="1"/>
  <c r="C2809" i="3"/>
  <c r="A2810" i="3"/>
  <c r="B2810" i="3" s="1"/>
  <c r="C2810" i="3"/>
  <c r="A2811" i="3"/>
  <c r="B2811" i="3" s="1"/>
  <c r="C2811" i="3"/>
  <c r="A2812" i="3"/>
  <c r="B2812" i="3" s="1"/>
  <c r="C2812" i="3"/>
  <c r="A2813" i="3"/>
  <c r="B2813" i="3" s="1"/>
  <c r="C2813" i="3"/>
  <c r="A2814" i="3"/>
  <c r="B2814" i="3" s="1"/>
  <c r="C2814" i="3"/>
  <c r="A2815" i="3"/>
  <c r="B2815" i="3" s="1"/>
  <c r="C2815" i="3"/>
  <c r="A2816" i="3"/>
  <c r="B2816" i="3" s="1"/>
  <c r="C2816" i="3"/>
  <c r="A2817" i="3"/>
  <c r="B2817" i="3" s="1"/>
  <c r="C2817" i="3"/>
  <c r="A2818" i="3"/>
  <c r="B2818" i="3" s="1"/>
  <c r="C2818" i="3"/>
  <c r="A2819" i="3"/>
  <c r="B2819" i="3" s="1"/>
  <c r="C2819" i="3"/>
  <c r="A2820" i="3"/>
  <c r="B2820" i="3" s="1"/>
  <c r="C2820" i="3"/>
  <c r="A2821" i="3"/>
  <c r="B2821" i="3" s="1"/>
  <c r="C2821" i="3"/>
  <c r="A2822" i="3"/>
  <c r="B2822" i="3" s="1"/>
  <c r="C2822" i="3"/>
  <c r="A2823" i="3"/>
  <c r="B2823" i="3" s="1"/>
  <c r="C2823" i="3"/>
  <c r="A2824" i="3"/>
  <c r="B2824" i="3" s="1"/>
  <c r="C2824" i="3"/>
  <c r="A2825" i="3"/>
  <c r="B2825" i="3" s="1"/>
  <c r="C2825" i="3"/>
  <c r="A2826" i="3"/>
  <c r="B2826" i="3" s="1"/>
  <c r="C2826" i="3"/>
  <c r="A2827" i="3"/>
  <c r="B2827" i="3" s="1"/>
  <c r="C2827" i="3"/>
  <c r="A2828" i="3"/>
  <c r="B2828" i="3" s="1"/>
  <c r="C2828" i="3"/>
  <c r="A2829" i="3"/>
  <c r="B2829" i="3" s="1"/>
  <c r="C2829" i="3"/>
  <c r="A2830" i="3"/>
  <c r="B2830" i="3" s="1"/>
  <c r="C2830" i="3"/>
  <c r="A2831" i="3"/>
  <c r="B2831" i="3" s="1"/>
  <c r="C2831" i="3"/>
  <c r="A2832" i="3"/>
  <c r="B2832" i="3" s="1"/>
  <c r="C2832" i="3"/>
  <c r="A2833" i="3"/>
  <c r="B2833" i="3" s="1"/>
  <c r="C2833" i="3"/>
  <c r="A2834" i="3"/>
  <c r="B2834" i="3" s="1"/>
  <c r="C2834" i="3"/>
  <c r="A2835" i="3"/>
  <c r="B2835" i="3" s="1"/>
  <c r="C2835" i="3"/>
  <c r="A2836" i="3"/>
  <c r="B2836" i="3" s="1"/>
  <c r="C2836" i="3"/>
  <c r="A2837" i="3"/>
  <c r="B2837" i="3" s="1"/>
  <c r="C2837" i="3"/>
  <c r="A2838" i="3"/>
  <c r="B2838" i="3" s="1"/>
  <c r="C2838" i="3"/>
  <c r="A2839" i="3"/>
  <c r="B2839" i="3" s="1"/>
  <c r="C2839" i="3"/>
  <c r="A2840" i="3"/>
  <c r="B2840" i="3" s="1"/>
  <c r="C2840" i="3"/>
  <c r="A2841" i="3"/>
  <c r="B2841" i="3" s="1"/>
  <c r="C2841" i="3"/>
  <c r="A2842" i="3"/>
  <c r="B2842" i="3" s="1"/>
  <c r="C2842" i="3"/>
  <c r="A2843" i="3"/>
  <c r="B2843" i="3" s="1"/>
  <c r="C2843" i="3"/>
  <c r="A2844" i="3"/>
  <c r="B2844" i="3" s="1"/>
  <c r="C2844" i="3"/>
  <c r="A2845" i="3"/>
  <c r="B2845" i="3" s="1"/>
  <c r="C2845" i="3"/>
  <c r="A2846" i="3"/>
  <c r="B2846" i="3" s="1"/>
  <c r="C2846" i="3"/>
  <c r="A2847" i="3"/>
  <c r="B2847" i="3" s="1"/>
  <c r="C2847" i="3"/>
  <c r="A2848" i="3"/>
  <c r="B2848" i="3" s="1"/>
  <c r="C2848" i="3"/>
  <c r="A2849" i="3"/>
  <c r="B2849" i="3" s="1"/>
  <c r="C2849" i="3"/>
  <c r="A2850" i="3"/>
  <c r="B2850" i="3" s="1"/>
  <c r="C2850" i="3"/>
  <c r="A2851" i="3"/>
  <c r="B2851" i="3" s="1"/>
  <c r="C2851" i="3"/>
  <c r="A2852" i="3"/>
  <c r="B2852" i="3" s="1"/>
  <c r="C2852" i="3"/>
  <c r="A2853" i="3"/>
  <c r="B2853" i="3" s="1"/>
  <c r="C2853" i="3"/>
  <c r="A2854" i="3"/>
  <c r="B2854" i="3" s="1"/>
  <c r="C2854" i="3"/>
  <c r="A2855" i="3"/>
  <c r="B2855" i="3" s="1"/>
  <c r="C2855" i="3"/>
  <c r="A2856" i="3"/>
  <c r="B2856" i="3" s="1"/>
  <c r="C2856" i="3"/>
  <c r="A2857" i="3"/>
  <c r="B2857" i="3" s="1"/>
  <c r="C2857" i="3"/>
  <c r="A2858" i="3"/>
  <c r="B2858" i="3" s="1"/>
  <c r="C2858" i="3"/>
  <c r="A2859" i="3"/>
  <c r="B2859" i="3" s="1"/>
  <c r="C2859" i="3"/>
  <c r="A2860" i="3"/>
  <c r="B2860" i="3" s="1"/>
  <c r="C2860" i="3"/>
  <c r="A2861" i="3"/>
  <c r="B2861" i="3" s="1"/>
  <c r="C2861" i="3"/>
  <c r="A2862" i="3"/>
  <c r="B2862" i="3" s="1"/>
  <c r="C2862" i="3"/>
  <c r="A2863" i="3"/>
  <c r="B2863" i="3" s="1"/>
  <c r="C2863" i="3"/>
  <c r="A2864" i="3"/>
  <c r="B2864" i="3" s="1"/>
  <c r="C2864" i="3"/>
  <c r="A2865" i="3"/>
  <c r="B2865" i="3" s="1"/>
  <c r="C2865" i="3"/>
  <c r="A2866" i="3"/>
  <c r="B2866" i="3" s="1"/>
  <c r="C2866" i="3"/>
  <c r="A2867" i="3"/>
  <c r="B2867" i="3" s="1"/>
  <c r="C2867" i="3"/>
  <c r="A2868" i="3"/>
  <c r="B2868" i="3" s="1"/>
  <c r="C2868" i="3"/>
  <c r="A2869" i="3"/>
  <c r="B2869" i="3" s="1"/>
  <c r="C2869" i="3"/>
  <c r="A2870" i="3"/>
  <c r="B2870" i="3" s="1"/>
  <c r="C2870" i="3"/>
  <c r="A2871" i="3"/>
  <c r="B2871" i="3" s="1"/>
  <c r="C2871" i="3"/>
  <c r="A2872" i="3"/>
  <c r="B2872" i="3" s="1"/>
  <c r="C2872" i="3"/>
  <c r="A2873" i="3"/>
  <c r="B2873" i="3" s="1"/>
  <c r="C2873" i="3"/>
  <c r="A2874" i="3"/>
  <c r="B2874" i="3" s="1"/>
  <c r="C2874" i="3"/>
  <c r="A2875" i="3"/>
  <c r="B2875" i="3" s="1"/>
  <c r="C2875" i="3"/>
  <c r="A2876" i="3"/>
  <c r="B2876" i="3" s="1"/>
  <c r="C2876" i="3"/>
  <c r="A2877" i="3"/>
  <c r="B2877" i="3" s="1"/>
  <c r="C2877" i="3"/>
  <c r="A2878" i="3"/>
  <c r="B2878" i="3" s="1"/>
  <c r="C2878" i="3"/>
  <c r="A2879" i="3"/>
  <c r="B2879" i="3" s="1"/>
  <c r="C2879" i="3"/>
  <c r="A2880" i="3"/>
  <c r="B2880" i="3" s="1"/>
  <c r="C2880" i="3"/>
  <c r="A2881" i="3"/>
  <c r="B2881" i="3" s="1"/>
  <c r="C2881" i="3"/>
  <c r="A2882" i="3"/>
  <c r="B2882" i="3" s="1"/>
  <c r="C2882" i="3"/>
  <c r="A2883" i="3"/>
  <c r="B2883" i="3" s="1"/>
  <c r="C2883" i="3"/>
  <c r="A2884" i="3"/>
  <c r="B2884" i="3" s="1"/>
  <c r="C2884" i="3"/>
  <c r="A2885" i="3"/>
  <c r="B2885" i="3" s="1"/>
  <c r="C2885" i="3"/>
  <c r="A2886" i="3"/>
  <c r="B2886" i="3" s="1"/>
  <c r="C2886" i="3"/>
  <c r="A2887" i="3"/>
  <c r="B2887" i="3" s="1"/>
  <c r="C2887" i="3"/>
  <c r="A2888" i="3"/>
  <c r="B2888" i="3" s="1"/>
  <c r="C2888" i="3"/>
  <c r="A2889" i="3"/>
  <c r="B2889" i="3" s="1"/>
  <c r="C2889" i="3"/>
  <c r="A2890" i="3"/>
  <c r="B2890" i="3" s="1"/>
  <c r="C2890" i="3"/>
  <c r="A2891" i="3"/>
  <c r="B2891" i="3" s="1"/>
  <c r="C2891" i="3"/>
  <c r="A2892" i="3"/>
  <c r="B2892" i="3" s="1"/>
  <c r="C2892" i="3"/>
  <c r="A2893" i="3"/>
  <c r="B2893" i="3" s="1"/>
  <c r="C2893" i="3"/>
  <c r="A2894" i="3"/>
  <c r="B2894" i="3" s="1"/>
  <c r="C2894" i="3"/>
  <c r="A2895" i="3"/>
  <c r="B2895" i="3" s="1"/>
  <c r="C2895" i="3"/>
  <c r="A2896" i="3"/>
  <c r="B2896" i="3" s="1"/>
  <c r="C2896" i="3"/>
  <c r="A2897" i="3"/>
  <c r="B2897" i="3" s="1"/>
  <c r="C2897" i="3"/>
  <c r="A2898" i="3"/>
  <c r="B2898" i="3" s="1"/>
  <c r="C2898" i="3"/>
  <c r="A2899" i="3"/>
  <c r="B2899" i="3" s="1"/>
  <c r="C2899" i="3"/>
  <c r="A2900" i="3"/>
  <c r="B2900" i="3" s="1"/>
  <c r="C2900" i="3"/>
  <c r="A2901" i="3"/>
  <c r="B2901" i="3" s="1"/>
  <c r="C2901" i="3"/>
  <c r="A2902" i="3"/>
  <c r="B2902" i="3" s="1"/>
  <c r="C2902" i="3"/>
  <c r="A2903" i="3"/>
  <c r="B2903" i="3" s="1"/>
  <c r="C2903" i="3"/>
  <c r="A2904" i="3"/>
  <c r="B2904" i="3" s="1"/>
  <c r="C2904" i="3"/>
  <c r="A2905" i="3"/>
  <c r="B2905" i="3" s="1"/>
  <c r="C2905" i="3"/>
  <c r="A2906" i="3"/>
  <c r="B2906" i="3" s="1"/>
  <c r="C2906" i="3"/>
  <c r="A2907" i="3"/>
  <c r="B2907" i="3" s="1"/>
  <c r="C2907" i="3"/>
  <c r="A2908" i="3"/>
  <c r="B2908" i="3" s="1"/>
  <c r="C2908" i="3"/>
  <c r="A2909" i="3"/>
  <c r="B2909" i="3" s="1"/>
  <c r="C2909" i="3"/>
  <c r="A2910" i="3"/>
  <c r="B2910" i="3" s="1"/>
  <c r="C2910" i="3"/>
  <c r="A2911" i="3"/>
  <c r="B2911" i="3" s="1"/>
  <c r="C2911" i="3"/>
  <c r="A2912" i="3"/>
  <c r="B2912" i="3" s="1"/>
  <c r="C2912" i="3"/>
  <c r="A2913" i="3"/>
  <c r="B2913" i="3" s="1"/>
  <c r="C2913" i="3"/>
  <c r="A2914" i="3"/>
  <c r="B2914" i="3" s="1"/>
  <c r="C2914" i="3"/>
  <c r="A2915" i="3"/>
  <c r="B2915" i="3" s="1"/>
  <c r="C2915" i="3"/>
  <c r="A2916" i="3"/>
  <c r="B2916" i="3" s="1"/>
  <c r="C2916" i="3"/>
  <c r="A2917" i="3"/>
  <c r="B2917" i="3" s="1"/>
  <c r="C2917" i="3"/>
  <c r="A2918" i="3"/>
  <c r="B2918" i="3" s="1"/>
  <c r="C2918" i="3"/>
  <c r="A2919" i="3"/>
  <c r="B2919" i="3" s="1"/>
  <c r="C2919" i="3"/>
  <c r="A2920" i="3"/>
  <c r="B2920" i="3" s="1"/>
  <c r="C2920" i="3"/>
  <c r="A2921" i="3"/>
  <c r="B2921" i="3" s="1"/>
  <c r="C2921" i="3"/>
  <c r="A2922" i="3"/>
  <c r="B2922" i="3" s="1"/>
  <c r="C2922" i="3"/>
  <c r="A2923" i="3"/>
  <c r="B2923" i="3" s="1"/>
  <c r="C2923" i="3"/>
  <c r="A2924" i="3"/>
  <c r="B2924" i="3" s="1"/>
  <c r="C2924" i="3"/>
  <c r="A2925" i="3"/>
  <c r="B2925" i="3" s="1"/>
  <c r="C2925" i="3"/>
  <c r="A2926" i="3"/>
  <c r="B2926" i="3" s="1"/>
  <c r="C2926" i="3"/>
  <c r="A2927" i="3"/>
  <c r="B2927" i="3" s="1"/>
  <c r="C2927" i="3"/>
  <c r="A2928" i="3"/>
  <c r="B2928" i="3" s="1"/>
  <c r="C2928" i="3"/>
  <c r="A2929" i="3"/>
  <c r="B2929" i="3" s="1"/>
  <c r="C2929" i="3"/>
  <c r="A2930" i="3"/>
  <c r="B2930" i="3" s="1"/>
  <c r="C2930" i="3"/>
  <c r="A2931" i="3"/>
  <c r="B2931" i="3" s="1"/>
  <c r="C2931" i="3"/>
  <c r="A2932" i="3"/>
  <c r="B2932" i="3" s="1"/>
  <c r="C2932" i="3"/>
  <c r="A2933" i="3"/>
  <c r="B2933" i="3" s="1"/>
  <c r="C2933" i="3"/>
  <c r="A2934" i="3"/>
  <c r="B2934" i="3" s="1"/>
  <c r="C2934" i="3"/>
  <c r="A2935" i="3"/>
  <c r="B2935" i="3" s="1"/>
  <c r="C2935" i="3"/>
  <c r="A2936" i="3"/>
  <c r="B2936" i="3" s="1"/>
  <c r="C2936" i="3"/>
  <c r="A2937" i="3"/>
  <c r="B2937" i="3" s="1"/>
  <c r="C2937" i="3"/>
  <c r="A2938" i="3"/>
  <c r="B2938" i="3" s="1"/>
  <c r="C2938" i="3"/>
  <c r="A2939" i="3"/>
  <c r="B2939" i="3" s="1"/>
  <c r="C2939" i="3"/>
  <c r="A2940" i="3"/>
  <c r="B2940" i="3" s="1"/>
  <c r="C2940" i="3"/>
  <c r="A2941" i="3"/>
  <c r="B2941" i="3" s="1"/>
  <c r="C2941" i="3"/>
  <c r="A2942" i="3"/>
  <c r="B2942" i="3" s="1"/>
  <c r="C2942" i="3"/>
  <c r="A2943" i="3"/>
  <c r="B2943" i="3" s="1"/>
  <c r="C2943" i="3"/>
  <c r="A2944" i="3"/>
  <c r="B2944" i="3" s="1"/>
  <c r="C2944" i="3"/>
  <c r="A2945" i="3"/>
  <c r="B2945" i="3" s="1"/>
  <c r="C2945" i="3"/>
  <c r="A2946" i="3"/>
  <c r="B2946" i="3" s="1"/>
  <c r="C2946" i="3"/>
  <c r="A2947" i="3"/>
  <c r="B2947" i="3" s="1"/>
  <c r="C2947" i="3"/>
  <c r="A2948" i="3"/>
  <c r="B2948" i="3" s="1"/>
  <c r="C2948" i="3"/>
  <c r="A2949" i="3"/>
  <c r="B2949" i="3" s="1"/>
  <c r="C2949" i="3"/>
  <c r="A2950" i="3"/>
  <c r="B2950" i="3" s="1"/>
  <c r="C2950" i="3"/>
  <c r="A2951" i="3"/>
  <c r="B2951" i="3" s="1"/>
  <c r="C2951" i="3"/>
  <c r="A2952" i="3"/>
  <c r="B2952" i="3" s="1"/>
  <c r="C2952" i="3"/>
  <c r="A2953" i="3"/>
  <c r="B2953" i="3" s="1"/>
  <c r="C2953" i="3"/>
  <c r="A2954" i="3"/>
  <c r="B2954" i="3" s="1"/>
  <c r="C2954" i="3"/>
  <c r="A2955" i="3"/>
  <c r="B2955" i="3" s="1"/>
  <c r="C2955" i="3"/>
  <c r="A2956" i="3"/>
  <c r="B2956" i="3" s="1"/>
  <c r="C2956" i="3"/>
  <c r="A2957" i="3"/>
  <c r="B2957" i="3" s="1"/>
  <c r="C2957" i="3"/>
  <c r="A2958" i="3"/>
  <c r="B2958" i="3" s="1"/>
  <c r="C2958" i="3"/>
  <c r="A2959" i="3"/>
  <c r="B2959" i="3" s="1"/>
  <c r="C2959" i="3"/>
  <c r="A2960" i="3"/>
  <c r="B2960" i="3" s="1"/>
  <c r="C2960" i="3"/>
  <c r="A2961" i="3"/>
  <c r="B2961" i="3" s="1"/>
  <c r="C2961" i="3"/>
  <c r="A2962" i="3"/>
  <c r="B2962" i="3" s="1"/>
  <c r="C2962" i="3"/>
  <c r="A2963" i="3"/>
  <c r="B2963" i="3" s="1"/>
  <c r="C2963" i="3"/>
  <c r="A2964" i="3"/>
  <c r="B2964" i="3" s="1"/>
  <c r="C2964" i="3"/>
  <c r="A2965" i="3"/>
  <c r="B2965" i="3" s="1"/>
  <c r="C2965" i="3"/>
  <c r="A2966" i="3"/>
  <c r="B2966" i="3" s="1"/>
  <c r="C2966" i="3"/>
  <c r="A2967" i="3"/>
  <c r="B2967" i="3" s="1"/>
  <c r="C2967" i="3"/>
  <c r="A2968" i="3"/>
  <c r="B2968" i="3" s="1"/>
  <c r="C2968" i="3"/>
  <c r="A2969" i="3"/>
  <c r="B2969" i="3" s="1"/>
  <c r="C2969" i="3"/>
  <c r="A2970" i="3"/>
  <c r="B2970" i="3" s="1"/>
  <c r="C2970" i="3"/>
  <c r="A2971" i="3"/>
  <c r="B2971" i="3" s="1"/>
  <c r="C2971" i="3"/>
  <c r="A2972" i="3"/>
  <c r="B2972" i="3" s="1"/>
  <c r="C2972" i="3"/>
  <c r="A2973" i="3"/>
  <c r="B2973" i="3" s="1"/>
  <c r="C2973" i="3"/>
  <c r="A2974" i="3"/>
  <c r="B2974" i="3" s="1"/>
  <c r="C2974" i="3"/>
  <c r="A2975" i="3"/>
  <c r="B2975" i="3" s="1"/>
  <c r="C2975" i="3"/>
  <c r="A2976" i="3"/>
  <c r="B2976" i="3" s="1"/>
  <c r="C2976" i="3"/>
  <c r="A2977" i="3"/>
  <c r="B2977" i="3" s="1"/>
  <c r="C2977" i="3"/>
  <c r="A2978" i="3"/>
  <c r="B2978" i="3" s="1"/>
  <c r="C2978" i="3"/>
  <c r="A2979" i="3"/>
  <c r="B2979" i="3" s="1"/>
  <c r="C2979" i="3"/>
  <c r="A2980" i="3"/>
  <c r="B2980" i="3" s="1"/>
  <c r="C2980" i="3"/>
  <c r="A2981" i="3"/>
  <c r="B2981" i="3" s="1"/>
  <c r="C2981" i="3"/>
  <c r="A2982" i="3"/>
  <c r="B2982" i="3" s="1"/>
  <c r="C2982" i="3"/>
  <c r="A2983" i="3"/>
  <c r="B2983" i="3" s="1"/>
  <c r="C2983" i="3"/>
  <c r="A2984" i="3"/>
  <c r="B2984" i="3" s="1"/>
  <c r="C2984" i="3"/>
  <c r="A2985" i="3"/>
  <c r="B2985" i="3" s="1"/>
  <c r="C2985" i="3"/>
  <c r="A2986" i="3"/>
  <c r="B2986" i="3" s="1"/>
  <c r="C2986" i="3"/>
  <c r="A2987" i="3"/>
  <c r="B2987" i="3" s="1"/>
  <c r="C2987" i="3"/>
  <c r="A2988" i="3"/>
  <c r="B2988" i="3" s="1"/>
  <c r="C2988" i="3"/>
  <c r="A2989" i="3"/>
  <c r="B2989" i="3" s="1"/>
  <c r="C2989" i="3"/>
  <c r="A2990" i="3"/>
  <c r="B2990" i="3" s="1"/>
  <c r="C2990" i="3"/>
  <c r="A2991" i="3"/>
  <c r="B2991" i="3" s="1"/>
  <c r="C2991" i="3"/>
  <c r="A2992" i="3"/>
  <c r="B2992" i="3" s="1"/>
  <c r="C2992" i="3"/>
  <c r="A2993" i="3"/>
  <c r="B2993" i="3" s="1"/>
  <c r="C2993" i="3"/>
  <c r="A2994" i="3"/>
  <c r="B2994" i="3" s="1"/>
  <c r="C2994" i="3"/>
  <c r="A2995" i="3"/>
  <c r="B2995" i="3" s="1"/>
  <c r="C2995" i="3"/>
  <c r="A2996" i="3"/>
  <c r="B2996" i="3" s="1"/>
  <c r="C2996" i="3"/>
  <c r="A2997" i="3"/>
  <c r="B2997" i="3" s="1"/>
  <c r="C2997" i="3"/>
  <c r="A2998" i="3"/>
  <c r="B2998" i="3" s="1"/>
  <c r="C2998" i="3"/>
  <c r="A2999" i="3"/>
  <c r="B2999" i="3" s="1"/>
  <c r="C2999" i="3"/>
  <c r="A3000" i="3"/>
  <c r="B3000" i="3" s="1"/>
  <c r="C3000" i="3"/>
  <c r="A3001" i="3"/>
  <c r="B3001" i="3" s="1"/>
  <c r="C3001" i="3"/>
  <c r="A3002" i="3"/>
  <c r="B3002" i="3" s="1"/>
  <c r="C3002" i="3"/>
  <c r="A3003" i="3"/>
  <c r="B3003" i="3" s="1"/>
  <c r="C3003" i="3"/>
  <c r="A3004" i="3"/>
  <c r="B3004" i="3" s="1"/>
  <c r="C3004" i="3"/>
  <c r="A3005" i="3"/>
  <c r="B3005" i="3" s="1"/>
  <c r="C3005" i="3"/>
  <c r="A3006" i="3"/>
  <c r="B3006" i="3" s="1"/>
  <c r="C3006" i="3"/>
  <c r="A3007" i="3"/>
  <c r="B3007" i="3" s="1"/>
  <c r="C3007" i="3"/>
  <c r="A3008" i="3"/>
  <c r="B3008" i="3" s="1"/>
  <c r="C3008" i="3"/>
  <c r="A3009" i="3"/>
  <c r="B3009" i="3" s="1"/>
  <c r="C3009" i="3"/>
  <c r="A3010" i="3"/>
  <c r="B3010" i="3" s="1"/>
  <c r="C3010" i="3"/>
  <c r="A3011" i="3"/>
  <c r="B3011" i="3" s="1"/>
  <c r="C3011" i="3"/>
  <c r="A3012" i="3"/>
  <c r="B3012" i="3" s="1"/>
  <c r="C3012" i="3"/>
  <c r="A3013" i="3"/>
  <c r="B3013" i="3" s="1"/>
  <c r="C3013" i="3"/>
  <c r="A3014" i="3"/>
  <c r="B3014" i="3" s="1"/>
  <c r="C3014" i="3"/>
  <c r="A3015" i="3"/>
  <c r="B3015" i="3" s="1"/>
  <c r="C3015" i="3"/>
  <c r="A3016" i="3"/>
  <c r="B3016" i="3" s="1"/>
  <c r="C3016" i="3"/>
  <c r="A3017" i="3"/>
  <c r="B3017" i="3" s="1"/>
  <c r="C3017" i="3"/>
  <c r="A3018" i="3"/>
  <c r="B3018" i="3" s="1"/>
  <c r="C3018" i="3"/>
  <c r="A3019" i="3"/>
  <c r="B3019" i="3" s="1"/>
  <c r="C3019" i="3"/>
  <c r="A3020" i="3"/>
  <c r="B3020" i="3" s="1"/>
  <c r="C3020" i="3"/>
  <c r="A3021" i="3"/>
  <c r="B3021" i="3" s="1"/>
  <c r="C3021" i="3"/>
  <c r="A3022" i="3"/>
  <c r="B3022" i="3" s="1"/>
  <c r="C3022" i="3"/>
  <c r="A3023" i="3"/>
  <c r="B3023" i="3" s="1"/>
  <c r="C3023" i="3"/>
  <c r="A3024" i="3"/>
  <c r="B3024" i="3" s="1"/>
  <c r="C3024" i="3"/>
  <c r="A3025" i="3"/>
  <c r="B3025" i="3" s="1"/>
  <c r="C3025" i="3"/>
  <c r="A3026" i="3"/>
  <c r="B3026" i="3" s="1"/>
  <c r="C3026" i="3"/>
  <c r="A3027" i="3"/>
  <c r="B3027" i="3" s="1"/>
  <c r="C3027" i="3"/>
  <c r="A3028" i="3"/>
  <c r="B3028" i="3" s="1"/>
  <c r="C3028" i="3"/>
  <c r="A3029" i="3"/>
  <c r="B3029" i="3" s="1"/>
  <c r="C3029" i="3"/>
  <c r="A3030" i="3"/>
  <c r="B3030" i="3" s="1"/>
  <c r="C3030" i="3"/>
  <c r="A3031" i="3"/>
  <c r="B3031" i="3" s="1"/>
  <c r="C3031" i="3"/>
  <c r="A3032" i="3"/>
  <c r="B3032" i="3" s="1"/>
  <c r="C3032" i="3"/>
  <c r="A3033" i="3"/>
  <c r="B3033" i="3" s="1"/>
  <c r="C3033" i="3"/>
  <c r="A3034" i="3"/>
  <c r="B3034" i="3" s="1"/>
  <c r="C3034" i="3"/>
  <c r="A3035" i="3"/>
  <c r="B3035" i="3" s="1"/>
  <c r="C3035" i="3"/>
  <c r="A3036" i="3"/>
  <c r="B3036" i="3" s="1"/>
  <c r="C3036" i="3"/>
  <c r="A3037" i="3"/>
  <c r="B3037" i="3" s="1"/>
  <c r="C3037" i="3"/>
  <c r="A3038" i="3"/>
  <c r="B3038" i="3" s="1"/>
  <c r="C3038" i="3"/>
  <c r="A3039" i="3"/>
  <c r="B3039" i="3" s="1"/>
  <c r="C3039" i="3"/>
  <c r="A3040" i="3"/>
  <c r="B3040" i="3" s="1"/>
  <c r="C3040" i="3"/>
  <c r="A3041" i="3"/>
  <c r="B3041" i="3" s="1"/>
  <c r="C3041" i="3"/>
  <c r="A3042" i="3"/>
  <c r="B3042" i="3" s="1"/>
  <c r="C3042" i="3"/>
  <c r="A3043" i="3"/>
  <c r="B3043" i="3" s="1"/>
  <c r="C3043" i="3"/>
  <c r="A3044" i="3"/>
  <c r="B3044" i="3" s="1"/>
  <c r="C3044" i="3"/>
  <c r="A3045" i="3"/>
  <c r="B3045" i="3" s="1"/>
  <c r="C3045" i="3"/>
  <c r="A3046" i="3"/>
  <c r="B3046" i="3" s="1"/>
  <c r="C3046" i="3"/>
  <c r="A3047" i="3"/>
  <c r="B3047" i="3" s="1"/>
  <c r="C3047" i="3"/>
  <c r="A3048" i="3"/>
  <c r="B3048" i="3" s="1"/>
  <c r="C3048" i="3"/>
  <c r="A3049" i="3"/>
  <c r="B3049" i="3" s="1"/>
  <c r="C3049" i="3"/>
  <c r="A3050" i="3"/>
  <c r="B3050" i="3" s="1"/>
  <c r="C3050" i="3"/>
  <c r="A3051" i="3"/>
  <c r="B3051" i="3" s="1"/>
  <c r="C3051" i="3"/>
  <c r="A3052" i="3"/>
  <c r="B3052" i="3" s="1"/>
  <c r="C3052" i="3"/>
  <c r="A3053" i="3"/>
  <c r="B3053" i="3" s="1"/>
  <c r="C3053" i="3"/>
  <c r="B33" i="11" l="1"/>
  <c r="F33" i="11" s="1"/>
  <c r="C43" i="1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A5849" i="2"/>
  <c r="W5849" i="2" s="1"/>
  <c r="A5850" i="2"/>
  <c r="W5850" i="2" s="1"/>
  <c r="A5851" i="2"/>
  <c r="W5851" i="2" s="1"/>
  <c r="A5852" i="2"/>
  <c r="W5852" i="2" s="1"/>
  <c r="A5853" i="2"/>
  <c r="W5853" i="2" s="1"/>
  <c r="A5854" i="2"/>
  <c r="W5854" i="2" s="1"/>
  <c r="A5855" i="2"/>
  <c r="W5855" i="2" s="1"/>
  <c r="A5856" i="2"/>
  <c r="W5856" i="2" s="1"/>
  <c r="A5857" i="2"/>
  <c r="W5857" i="2" s="1"/>
  <c r="A5858" i="2"/>
  <c r="W5858" i="2" s="1"/>
  <c r="A5859" i="2"/>
  <c r="W5859" i="2" s="1"/>
  <c r="A5860" i="2"/>
  <c r="W5860" i="2" s="1"/>
  <c r="A5861" i="2"/>
  <c r="W5861" i="2" s="1"/>
  <c r="A5862" i="2"/>
  <c r="W5862" i="2" s="1"/>
  <c r="A5863" i="2"/>
  <c r="W5863" i="2" s="1"/>
  <c r="A5864" i="2"/>
  <c r="W5864" i="2" s="1"/>
  <c r="A5865" i="2"/>
  <c r="W5865" i="2" s="1"/>
  <c r="A5866" i="2"/>
  <c r="W5866" i="2" s="1"/>
  <c r="A5867" i="2"/>
  <c r="W5867" i="2" s="1"/>
  <c r="A5868" i="2"/>
  <c r="W5868" i="2" s="1"/>
  <c r="A5869" i="2"/>
  <c r="W5869" i="2" s="1"/>
  <c r="A5870" i="2"/>
  <c r="W5870" i="2" s="1"/>
  <c r="A5871" i="2"/>
  <c r="W5871" i="2" s="1"/>
  <c r="A5872" i="2"/>
  <c r="W5872" i="2" s="1"/>
  <c r="A5873" i="2"/>
  <c r="W5873" i="2" s="1"/>
  <c r="A5874" i="2"/>
  <c r="W5874" i="2" s="1"/>
  <c r="A5875" i="2"/>
  <c r="W5875" i="2" s="1"/>
  <c r="A5876" i="2"/>
  <c r="W5876" i="2" s="1"/>
  <c r="A5877" i="2"/>
  <c r="W5877" i="2" s="1"/>
  <c r="A5878" i="2"/>
  <c r="W5878" i="2" s="1"/>
  <c r="A5879" i="2"/>
  <c r="W5879" i="2" s="1"/>
  <c r="A5880" i="2"/>
  <c r="W5880" i="2" s="1"/>
  <c r="A5881" i="2"/>
  <c r="W5881" i="2" s="1"/>
  <c r="A5882" i="2"/>
  <c r="W5882" i="2" s="1"/>
  <c r="A5883" i="2"/>
  <c r="W5883" i="2" s="1"/>
  <c r="A5884" i="2"/>
  <c r="W5884" i="2" s="1"/>
  <c r="A5885" i="2"/>
  <c r="W5885" i="2" s="1"/>
  <c r="A5886" i="2"/>
  <c r="W5886" i="2" s="1"/>
  <c r="A5887" i="2"/>
  <c r="W5887" i="2" s="1"/>
  <c r="A5888" i="2"/>
  <c r="W5888" i="2" s="1"/>
  <c r="A5889" i="2"/>
  <c r="W5889" i="2" s="1"/>
  <c r="A5890" i="2"/>
  <c r="W5890" i="2" s="1"/>
  <c r="A5891" i="2"/>
  <c r="W5891" i="2" s="1"/>
  <c r="A5892" i="2"/>
  <c r="W5892" i="2" s="1"/>
  <c r="A5893" i="2"/>
  <c r="W5893" i="2" s="1"/>
  <c r="A5894" i="2"/>
  <c r="W5894" i="2" s="1"/>
  <c r="A5895" i="2"/>
  <c r="W5895" i="2" s="1"/>
  <c r="A5896" i="2"/>
  <c r="W5896" i="2" s="1"/>
  <c r="A5897" i="2"/>
  <c r="W5897" i="2" s="1"/>
  <c r="A5898" i="2"/>
  <c r="W5898" i="2" s="1"/>
  <c r="A5899" i="2"/>
  <c r="W5899" i="2" s="1"/>
  <c r="A5900" i="2"/>
  <c r="W5900" i="2" s="1"/>
  <c r="A5901" i="2"/>
  <c r="W5901" i="2" s="1"/>
  <c r="A5902" i="2"/>
  <c r="W5902" i="2" s="1"/>
  <c r="A5903" i="2"/>
  <c r="W5903" i="2" s="1"/>
  <c r="A5904" i="2"/>
  <c r="W5904" i="2" s="1"/>
  <c r="A5905" i="2"/>
  <c r="W5905" i="2" s="1"/>
  <c r="A5906" i="2"/>
  <c r="W5906" i="2" s="1"/>
  <c r="A5907" i="2"/>
  <c r="W5907" i="2" s="1"/>
  <c r="A5908" i="2"/>
  <c r="W5908" i="2" s="1"/>
  <c r="A5909" i="2"/>
  <c r="W5909" i="2" s="1"/>
  <c r="A5910" i="2"/>
  <c r="W5910" i="2" s="1"/>
  <c r="A5911" i="2"/>
  <c r="W5911" i="2" s="1"/>
  <c r="A5912" i="2"/>
  <c r="W5912" i="2" s="1"/>
  <c r="A5913" i="2"/>
  <c r="W5913" i="2" s="1"/>
  <c r="A5914" i="2"/>
  <c r="W5914" i="2" s="1"/>
  <c r="A5915" i="2"/>
  <c r="W5915" i="2" s="1"/>
  <c r="A5916" i="2"/>
  <c r="W5916" i="2" s="1"/>
  <c r="A5917" i="2"/>
  <c r="W5917" i="2" s="1"/>
  <c r="A5918" i="2"/>
  <c r="W5918" i="2" s="1"/>
  <c r="A5919" i="2"/>
  <c r="W5919" i="2" s="1"/>
  <c r="A5920" i="2"/>
  <c r="W5920" i="2" s="1"/>
  <c r="A5921" i="2"/>
  <c r="W5921" i="2" s="1"/>
  <c r="A5922" i="2"/>
  <c r="W5922" i="2" s="1"/>
  <c r="A5923" i="2"/>
  <c r="W5923" i="2" s="1"/>
  <c r="A5924" i="2"/>
  <c r="W5924" i="2" s="1"/>
  <c r="A5925" i="2"/>
  <c r="W5925" i="2" s="1"/>
  <c r="A5926" i="2"/>
  <c r="W5926" i="2" s="1"/>
  <c r="A5927" i="2"/>
  <c r="W5927" i="2" s="1"/>
  <c r="A5928" i="2"/>
  <c r="W5928" i="2" s="1"/>
  <c r="A5929" i="2"/>
  <c r="W5929" i="2" s="1"/>
  <c r="A5930" i="2"/>
  <c r="W5930" i="2" s="1"/>
  <c r="A5931" i="2"/>
  <c r="W5931" i="2" s="1"/>
  <c r="A5932" i="2"/>
  <c r="W5932" i="2" s="1"/>
  <c r="A5933" i="2"/>
  <c r="W5933" i="2" s="1"/>
  <c r="A5934" i="2"/>
  <c r="W5934" i="2" s="1"/>
  <c r="A5935" i="2"/>
  <c r="W5935" i="2" s="1"/>
  <c r="A5936" i="2"/>
  <c r="W5936" i="2" s="1"/>
  <c r="A5937" i="2"/>
  <c r="W5937" i="2" s="1"/>
  <c r="A5938" i="2"/>
  <c r="W5938" i="2" s="1"/>
  <c r="A5939" i="2"/>
  <c r="W5939" i="2" s="1"/>
  <c r="A5940" i="2"/>
  <c r="W5940" i="2" s="1"/>
  <c r="A5941" i="2"/>
  <c r="W5941" i="2" s="1"/>
  <c r="A5942" i="2"/>
  <c r="W5942" i="2" s="1"/>
  <c r="A5943" i="2"/>
  <c r="W5943" i="2" s="1"/>
  <c r="A5944" i="2"/>
  <c r="W5944" i="2" s="1"/>
  <c r="A5945" i="2"/>
  <c r="W5945" i="2" s="1"/>
  <c r="A5946" i="2"/>
  <c r="W5946" i="2" s="1"/>
  <c r="A5947" i="2"/>
  <c r="W5947" i="2" s="1"/>
  <c r="A5948" i="2"/>
  <c r="W5948" i="2" s="1"/>
  <c r="A5949" i="2"/>
  <c r="W5949" i="2" s="1"/>
  <c r="A5950" i="2"/>
  <c r="W5950" i="2" s="1"/>
  <c r="A5951" i="2"/>
  <c r="W5951" i="2" s="1"/>
  <c r="A5952" i="2"/>
  <c r="W5952" i="2" s="1"/>
  <c r="A5953" i="2"/>
  <c r="W5953" i="2" s="1"/>
  <c r="A5954" i="2"/>
  <c r="W5954" i="2" s="1"/>
  <c r="A5955" i="2"/>
  <c r="W5955" i="2" s="1"/>
  <c r="A5956" i="2"/>
  <c r="W5956" i="2" s="1"/>
  <c r="A5957" i="2"/>
  <c r="W5957" i="2" s="1"/>
  <c r="A5958" i="2"/>
  <c r="W5958" i="2" s="1"/>
  <c r="A5959" i="2"/>
  <c r="W5959" i="2" s="1"/>
  <c r="A5960" i="2"/>
  <c r="W5960" i="2" s="1"/>
  <c r="A5961" i="2"/>
  <c r="W5961" i="2" s="1"/>
  <c r="A5962" i="2"/>
  <c r="W5962" i="2" s="1"/>
  <c r="A5963" i="2"/>
  <c r="W5963" i="2" s="1"/>
  <c r="A5964" i="2"/>
  <c r="W5964" i="2" s="1"/>
  <c r="A5965" i="2"/>
  <c r="W5965" i="2" s="1"/>
  <c r="A5966" i="2"/>
  <c r="W5966" i="2" s="1"/>
  <c r="A5967" i="2"/>
  <c r="W5967" i="2" s="1"/>
  <c r="A5968" i="2"/>
  <c r="W5968" i="2" s="1"/>
  <c r="A5969" i="2"/>
  <c r="W5969" i="2" s="1"/>
  <c r="A5970" i="2"/>
  <c r="W5970" i="2" s="1"/>
  <c r="A5971" i="2"/>
  <c r="W5971" i="2" s="1"/>
  <c r="A5972" i="2"/>
  <c r="W5972" i="2" s="1"/>
  <c r="A5973" i="2"/>
  <c r="W5973" i="2" s="1"/>
  <c r="A5974" i="2"/>
  <c r="W5974" i="2" s="1"/>
  <c r="A5975" i="2"/>
  <c r="W5975" i="2" s="1"/>
  <c r="A5976" i="2"/>
  <c r="W5976" i="2" s="1"/>
  <c r="A5977" i="2"/>
  <c r="W5977" i="2" s="1"/>
  <c r="A5978" i="2"/>
  <c r="W5978" i="2" s="1"/>
  <c r="A5979" i="2"/>
  <c r="W5979" i="2" s="1"/>
  <c r="A5980" i="2"/>
  <c r="W5980" i="2" s="1"/>
  <c r="A5981" i="2"/>
  <c r="W5981" i="2" s="1"/>
  <c r="A5982" i="2"/>
  <c r="W5982" i="2" s="1"/>
  <c r="A5983" i="2"/>
  <c r="W5983" i="2" s="1"/>
  <c r="A5984" i="2"/>
  <c r="W5984" i="2" s="1"/>
  <c r="A5985" i="2"/>
  <c r="W5985" i="2" s="1"/>
  <c r="A5986" i="2"/>
  <c r="W5986" i="2" s="1"/>
  <c r="A5987" i="2"/>
  <c r="W5987" i="2" s="1"/>
  <c r="A5988" i="2"/>
  <c r="W5988" i="2" s="1"/>
  <c r="A5989" i="2"/>
  <c r="W5989" i="2" s="1"/>
  <c r="A5990" i="2"/>
  <c r="W5990" i="2" s="1"/>
  <c r="A5991" i="2"/>
  <c r="W5991" i="2" s="1"/>
  <c r="A5992" i="2"/>
  <c r="W5992" i="2" s="1"/>
  <c r="A5993" i="2"/>
  <c r="W5993" i="2" s="1"/>
  <c r="A5994" i="2"/>
  <c r="W5994" i="2" s="1"/>
  <c r="A5995" i="2"/>
  <c r="W5995" i="2" s="1"/>
  <c r="A5996" i="2"/>
  <c r="W5996" i="2" s="1"/>
  <c r="A5997" i="2"/>
  <c r="W5997" i="2" s="1"/>
  <c r="A5998" i="2"/>
  <c r="W5998" i="2" s="1"/>
  <c r="A5999" i="2"/>
  <c r="W5999" i="2" s="1"/>
  <c r="A6000" i="2"/>
  <c r="W6000" i="2" s="1"/>
  <c r="A6001" i="2"/>
  <c r="W6001" i="2" s="1"/>
  <c r="A6002" i="2"/>
  <c r="W6002" i="2" s="1"/>
  <c r="A6003" i="2"/>
  <c r="W6003" i="2" s="1"/>
  <c r="A6004" i="2"/>
  <c r="W6004" i="2" s="1"/>
  <c r="A6005" i="2"/>
  <c r="W6005" i="2" s="1"/>
  <c r="A6006" i="2"/>
  <c r="W6006" i="2" s="1"/>
  <c r="A6007" i="2"/>
  <c r="W6007" i="2" s="1"/>
  <c r="A6008" i="2"/>
  <c r="W6008" i="2" s="1"/>
  <c r="A6009" i="2"/>
  <c r="W6009" i="2" s="1"/>
  <c r="A6010" i="2"/>
  <c r="W6010" i="2" s="1"/>
  <c r="A6011" i="2"/>
  <c r="W6011" i="2" s="1"/>
  <c r="A6012" i="2"/>
  <c r="W6012" i="2" s="1"/>
  <c r="A6013" i="2"/>
  <c r="W6013" i="2" s="1"/>
  <c r="A6014" i="2"/>
  <c r="W6014" i="2" s="1"/>
  <c r="A6015" i="2"/>
  <c r="W6015" i="2" s="1"/>
  <c r="A6016" i="2"/>
  <c r="W6016" i="2" s="1"/>
  <c r="A6017" i="2"/>
  <c r="W6017" i="2" s="1"/>
  <c r="A6018" i="2"/>
  <c r="W6018" i="2" s="1"/>
  <c r="A6019" i="2"/>
  <c r="W6019" i="2" s="1"/>
  <c r="A6020" i="2"/>
  <c r="W6020" i="2" s="1"/>
  <c r="A6021" i="2"/>
  <c r="W6021" i="2" s="1"/>
  <c r="A6022" i="2"/>
  <c r="W6022" i="2" s="1"/>
  <c r="A6023" i="2"/>
  <c r="W6023" i="2" s="1"/>
  <c r="A6024" i="2"/>
  <c r="W6024" i="2" s="1"/>
  <c r="A6025" i="2"/>
  <c r="W6025" i="2" s="1"/>
  <c r="A6026" i="2"/>
  <c r="W6026" i="2" s="1"/>
  <c r="A6027" i="2"/>
  <c r="W6027" i="2" s="1"/>
  <c r="A6028" i="2"/>
  <c r="W6028" i="2" s="1"/>
  <c r="A6029" i="2"/>
  <c r="W6029" i="2" s="1"/>
  <c r="A6030" i="2"/>
  <c r="W6030" i="2" s="1"/>
  <c r="A6031" i="2"/>
  <c r="W6031" i="2" s="1"/>
  <c r="A6032" i="2"/>
  <c r="W6032" i="2" s="1"/>
  <c r="A6033" i="2"/>
  <c r="W6033" i="2" s="1"/>
  <c r="A6034" i="2"/>
  <c r="W6034" i="2" s="1"/>
  <c r="A6035" i="2"/>
  <c r="W6035" i="2" s="1"/>
  <c r="A6036" i="2"/>
  <c r="W6036" i="2" s="1"/>
  <c r="A6037" i="2"/>
  <c r="W6037" i="2" s="1"/>
  <c r="A6038" i="2"/>
  <c r="W6038" i="2" s="1"/>
  <c r="A6039" i="2"/>
  <c r="W6039" i="2" s="1"/>
  <c r="A6040" i="2"/>
  <c r="W6040" i="2" s="1"/>
  <c r="A6041" i="2"/>
  <c r="W6041" i="2" s="1"/>
  <c r="A6042" i="2"/>
  <c r="W6042" i="2" s="1"/>
  <c r="A6043" i="2"/>
  <c r="W6043" i="2" s="1"/>
  <c r="A6044" i="2"/>
  <c r="W6044" i="2" s="1"/>
  <c r="A6045" i="2"/>
  <c r="W6045" i="2" s="1"/>
  <c r="A6046" i="2"/>
  <c r="W6046" i="2" s="1"/>
  <c r="A6047" i="2"/>
  <c r="W6047" i="2" s="1"/>
  <c r="A6048" i="2"/>
  <c r="W6048" i="2" s="1"/>
  <c r="A6049" i="2"/>
  <c r="W6049" i="2" s="1"/>
  <c r="A6050" i="2"/>
  <c r="W6050" i="2" s="1"/>
  <c r="A6051" i="2"/>
  <c r="W6051" i="2" s="1"/>
  <c r="A6052" i="2"/>
  <c r="W6052" i="2" s="1"/>
  <c r="A6053" i="2"/>
  <c r="W6053" i="2" s="1"/>
  <c r="A6054" i="2"/>
  <c r="W6054" i="2" s="1"/>
  <c r="A6055" i="2"/>
  <c r="W6055" i="2" s="1"/>
  <c r="A6056" i="2"/>
  <c r="W6056" i="2" s="1"/>
  <c r="A6057" i="2"/>
  <c r="W6057" i="2" s="1"/>
  <c r="A6058" i="2"/>
  <c r="W6058" i="2" s="1"/>
  <c r="A6059" i="2"/>
  <c r="W6059" i="2" s="1"/>
  <c r="A6060" i="2"/>
  <c r="W6060" i="2" s="1"/>
  <c r="A6061" i="2"/>
  <c r="W6061" i="2" s="1"/>
  <c r="A6062" i="2"/>
  <c r="W6062" i="2" s="1"/>
  <c r="A6063" i="2"/>
  <c r="W6063" i="2" s="1"/>
  <c r="A6064" i="2"/>
  <c r="W6064" i="2" s="1"/>
  <c r="A6065" i="2"/>
  <c r="W6065" i="2" s="1"/>
  <c r="A6066" i="2"/>
  <c r="W6066" i="2" s="1"/>
  <c r="A6067" i="2"/>
  <c r="W6067" i="2" s="1"/>
  <c r="A6068" i="2"/>
  <c r="W6068" i="2" s="1"/>
  <c r="A6069" i="2"/>
  <c r="W6069" i="2" s="1"/>
  <c r="A6070" i="2"/>
  <c r="W6070" i="2" s="1"/>
  <c r="A6071" i="2"/>
  <c r="W6071" i="2" s="1"/>
  <c r="A6072" i="2"/>
  <c r="W6072" i="2" s="1"/>
  <c r="A6073" i="2"/>
  <c r="W6073" i="2" s="1"/>
  <c r="A6074" i="2"/>
  <c r="W6074" i="2" s="1"/>
  <c r="A6075" i="2"/>
  <c r="W6075" i="2" s="1"/>
  <c r="A6076" i="2"/>
  <c r="W6076" i="2" s="1"/>
  <c r="A6077" i="2"/>
  <c r="W6077" i="2" s="1"/>
  <c r="A6078" i="2"/>
  <c r="W6078" i="2" s="1"/>
  <c r="A6079" i="2"/>
  <c r="W6079" i="2" s="1"/>
  <c r="A6080" i="2"/>
  <c r="W6080" i="2" s="1"/>
  <c r="A6081" i="2"/>
  <c r="W6081" i="2" s="1"/>
  <c r="A6082" i="2"/>
  <c r="W6082" i="2" s="1"/>
  <c r="A6083" i="2"/>
  <c r="W6083" i="2" s="1"/>
  <c r="A6084" i="2"/>
  <c r="W6084" i="2" s="1"/>
  <c r="A6085" i="2"/>
  <c r="W6085" i="2" s="1"/>
  <c r="A6086" i="2"/>
  <c r="W6086" i="2" s="1"/>
  <c r="A6087" i="2"/>
  <c r="W6087" i="2" s="1"/>
  <c r="A6088" i="2"/>
  <c r="W6088" i="2" s="1"/>
  <c r="A6089" i="2"/>
  <c r="W6089" i="2" s="1"/>
  <c r="A6090" i="2"/>
  <c r="W6090" i="2" s="1"/>
  <c r="A6091" i="2"/>
  <c r="W6091" i="2" s="1"/>
  <c r="A6092" i="2"/>
  <c r="W6092" i="2" s="1"/>
  <c r="A6093" i="2"/>
  <c r="W6093" i="2" s="1"/>
  <c r="A6094" i="2"/>
  <c r="W6094" i="2" s="1"/>
  <c r="A6095" i="2"/>
  <c r="W6095" i="2" s="1"/>
  <c r="A6096" i="2"/>
  <c r="W6096" i="2" s="1"/>
  <c r="A6097" i="2"/>
  <c r="W6097" i="2" s="1"/>
  <c r="A6098" i="2"/>
  <c r="W6098" i="2" s="1"/>
  <c r="A6099" i="2"/>
  <c r="W6099" i="2" s="1"/>
  <c r="A6100" i="2"/>
  <c r="W6100" i="2" s="1"/>
  <c r="A6101" i="2"/>
  <c r="W6101" i="2" s="1"/>
  <c r="A6102" i="2"/>
  <c r="W6102" i="2" s="1"/>
  <c r="A6103" i="2"/>
  <c r="W6103" i="2" s="1"/>
  <c r="A6104" i="2"/>
  <c r="W6104" i="2" s="1"/>
  <c r="A6105" i="2"/>
  <c r="W6105" i="2" s="1"/>
  <c r="A6106" i="2"/>
  <c r="W6106" i="2" s="1"/>
  <c r="A6107" i="2"/>
  <c r="W6107" i="2" s="1"/>
  <c r="A6108" i="2"/>
  <c r="W6108" i="2" s="1"/>
  <c r="A6109" i="2"/>
  <c r="W6109" i="2" s="1"/>
  <c r="A6110" i="2"/>
  <c r="W6110" i="2" s="1"/>
  <c r="A6111" i="2"/>
  <c r="W6111" i="2" s="1"/>
  <c r="A6112" i="2"/>
  <c r="W6112" i="2" s="1"/>
  <c r="A6113" i="2"/>
  <c r="W6113" i="2" s="1"/>
  <c r="A6114" i="2"/>
  <c r="W6114" i="2" s="1"/>
  <c r="A6115" i="2"/>
  <c r="W6115" i="2" s="1"/>
  <c r="A6116" i="2"/>
  <c r="W6116" i="2" s="1"/>
  <c r="A6117" i="2"/>
  <c r="W6117" i="2" s="1"/>
  <c r="A6118" i="2"/>
  <c r="W6118" i="2" s="1"/>
  <c r="A6119" i="2"/>
  <c r="W6119" i="2" s="1"/>
  <c r="A6120" i="2"/>
  <c r="W6120" i="2" s="1"/>
  <c r="A6121" i="2"/>
  <c r="W6121" i="2" s="1"/>
  <c r="A6122" i="2"/>
  <c r="W6122" i="2" s="1"/>
  <c r="A6123" i="2"/>
  <c r="W6123" i="2" s="1"/>
  <c r="A6124" i="2"/>
  <c r="W6124" i="2" s="1"/>
  <c r="A6125" i="2"/>
  <c r="W6125" i="2" s="1"/>
  <c r="A6126" i="2"/>
  <c r="W6126" i="2" s="1"/>
  <c r="A6127" i="2"/>
  <c r="W6127" i="2" s="1"/>
  <c r="A6128" i="2"/>
  <c r="W6128" i="2" s="1"/>
  <c r="A6129" i="2"/>
  <c r="W6129" i="2" s="1"/>
  <c r="A6130" i="2"/>
  <c r="W6130" i="2" s="1"/>
  <c r="A6131" i="2"/>
  <c r="W6131" i="2" s="1"/>
  <c r="A6132" i="2"/>
  <c r="W6132" i="2" s="1"/>
  <c r="A6133" i="2"/>
  <c r="W6133" i="2" s="1"/>
  <c r="A6134" i="2"/>
  <c r="W6134" i="2" s="1"/>
  <c r="A6135" i="2"/>
  <c r="W6135" i="2" s="1"/>
  <c r="A6136" i="2"/>
  <c r="W6136" i="2" s="1"/>
  <c r="A6137" i="2"/>
  <c r="W6137" i="2" s="1"/>
  <c r="A6138" i="2"/>
  <c r="W6138" i="2" s="1"/>
  <c r="A6139" i="2"/>
  <c r="W6139" i="2" s="1"/>
  <c r="A6140" i="2"/>
  <c r="W6140" i="2" s="1"/>
  <c r="A6141" i="2"/>
  <c r="W6141" i="2" s="1"/>
  <c r="A6142" i="2"/>
  <c r="W6142" i="2" s="1"/>
  <c r="A6143" i="2"/>
  <c r="W6143" i="2" s="1"/>
  <c r="A6144" i="2"/>
  <c r="W6144" i="2" s="1"/>
  <c r="A6145" i="2"/>
  <c r="W6145" i="2" s="1"/>
  <c r="A6146" i="2"/>
  <c r="W6146" i="2" s="1"/>
  <c r="A6147" i="2"/>
  <c r="W6147" i="2" s="1"/>
  <c r="A6148" i="2"/>
  <c r="W6148" i="2" s="1"/>
  <c r="A6149" i="2"/>
  <c r="W6149" i="2" s="1"/>
  <c r="A6150" i="2"/>
  <c r="W6150" i="2" s="1"/>
  <c r="A6151" i="2"/>
  <c r="W6151" i="2" s="1"/>
  <c r="A6152" i="2"/>
  <c r="W6152" i="2" s="1"/>
  <c r="A6153" i="2"/>
  <c r="W6153" i="2" s="1"/>
  <c r="A6154" i="2"/>
  <c r="W6154" i="2" s="1"/>
  <c r="A6155" i="2"/>
  <c r="W6155" i="2" s="1"/>
  <c r="A6156" i="2"/>
  <c r="W6156" i="2" s="1"/>
  <c r="A6157" i="2"/>
  <c r="W6157" i="2" s="1"/>
  <c r="A6158" i="2"/>
  <c r="W6158" i="2" s="1"/>
  <c r="A6159" i="2"/>
  <c r="W6159" i="2" s="1"/>
  <c r="A6160" i="2"/>
  <c r="W6160" i="2" s="1"/>
  <c r="A6161" i="2"/>
  <c r="W6161" i="2" s="1"/>
  <c r="A6162" i="2"/>
  <c r="W6162" i="2" s="1"/>
  <c r="A6163" i="2"/>
  <c r="W6163" i="2" s="1"/>
  <c r="A6164" i="2"/>
  <c r="W6164" i="2" s="1"/>
  <c r="A6165" i="2"/>
  <c r="W6165" i="2" s="1"/>
  <c r="A6166" i="2"/>
  <c r="W6166" i="2" s="1"/>
  <c r="A6167" i="2"/>
  <c r="W6167" i="2" s="1"/>
  <c r="A6168" i="2"/>
  <c r="W6168" i="2" s="1"/>
  <c r="A6169" i="2"/>
  <c r="W6169" i="2" s="1"/>
  <c r="A6170" i="2"/>
  <c r="W6170" i="2" s="1"/>
  <c r="A6171" i="2"/>
  <c r="W6171" i="2" s="1"/>
  <c r="A6172" i="2"/>
  <c r="W6172" i="2" s="1"/>
  <c r="A6173" i="2"/>
  <c r="W6173" i="2" s="1"/>
  <c r="A6174" i="2"/>
  <c r="W6174" i="2" s="1"/>
  <c r="A6175" i="2"/>
  <c r="W6175" i="2" s="1"/>
  <c r="A6176" i="2"/>
  <c r="W6176" i="2" s="1"/>
  <c r="A6177" i="2"/>
  <c r="W6177" i="2" s="1"/>
  <c r="A6178" i="2"/>
  <c r="W6178" i="2" s="1"/>
  <c r="A6179" i="2"/>
  <c r="W6179" i="2" s="1"/>
  <c r="A6180" i="2"/>
  <c r="W6180" i="2" s="1"/>
  <c r="A6181" i="2"/>
  <c r="W6181" i="2" s="1"/>
  <c r="A6182" i="2"/>
  <c r="W6182" i="2" s="1"/>
  <c r="A6183" i="2"/>
  <c r="W6183" i="2" s="1"/>
  <c r="A6184" i="2"/>
  <c r="W6184" i="2" s="1"/>
  <c r="A6185" i="2"/>
  <c r="W6185" i="2" s="1"/>
  <c r="A6186" i="2"/>
  <c r="W6186" i="2" s="1"/>
  <c r="A6187" i="2"/>
  <c r="W6187" i="2" s="1"/>
  <c r="A6188" i="2"/>
  <c r="W6188" i="2" s="1"/>
  <c r="A6189" i="2"/>
  <c r="W6189" i="2" s="1"/>
  <c r="A6190" i="2"/>
  <c r="W6190" i="2" s="1"/>
  <c r="A6191" i="2"/>
  <c r="W6191" i="2" s="1"/>
  <c r="A6192" i="2"/>
  <c r="W6192" i="2" s="1"/>
  <c r="A6193" i="2"/>
  <c r="W6193" i="2" s="1"/>
  <c r="A6194" i="2"/>
  <c r="W6194" i="2" s="1"/>
  <c r="A6195" i="2"/>
  <c r="W6195" i="2" s="1"/>
  <c r="A6196" i="2"/>
  <c r="W6196" i="2" s="1"/>
  <c r="A6197" i="2"/>
  <c r="W6197" i="2" s="1"/>
  <c r="A6198" i="2"/>
  <c r="W6198" i="2" s="1"/>
  <c r="A6199" i="2"/>
  <c r="W6199" i="2" s="1"/>
  <c r="A6200" i="2"/>
  <c r="W6200" i="2" s="1"/>
  <c r="A6201" i="2"/>
  <c r="W6201" i="2" s="1"/>
  <c r="A6202" i="2"/>
  <c r="W6202" i="2" s="1"/>
  <c r="A6203" i="2"/>
  <c r="W6203" i="2" s="1"/>
  <c r="A6204" i="2"/>
  <c r="W6204" i="2" s="1"/>
  <c r="A6205" i="2"/>
  <c r="W6205" i="2" s="1"/>
  <c r="A6206" i="2"/>
  <c r="W6206" i="2" s="1"/>
  <c r="A6207" i="2"/>
  <c r="W6207" i="2" s="1"/>
  <c r="A6208" i="2"/>
  <c r="W6208" i="2" s="1"/>
  <c r="A6209" i="2"/>
  <c r="W6209" i="2" s="1"/>
  <c r="A6210" i="2"/>
  <c r="W6210" i="2" s="1"/>
  <c r="A6211" i="2"/>
  <c r="W6211" i="2" s="1"/>
  <c r="A6212" i="2"/>
  <c r="W6212" i="2" s="1"/>
  <c r="A6213" i="2"/>
  <c r="W6213" i="2" s="1"/>
  <c r="A6214" i="2"/>
  <c r="W6214" i="2" s="1"/>
  <c r="A6215" i="2"/>
  <c r="W6215" i="2" s="1"/>
  <c r="A6216" i="2"/>
  <c r="W6216" i="2" s="1"/>
  <c r="A6217" i="2"/>
  <c r="W6217" i="2" s="1"/>
  <c r="A6218" i="2"/>
  <c r="W6218" i="2" s="1"/>
  <c r="A6219" i="2"/>
  <c r="W6219" i="2" s="1"/>
  <c r="A6220" i="2"/>
  <c r="W6220" i="2" s="1"/>
  <c r="A6221" i="2"/>
  <c r="W6221" i="2" s="1"/>
  <c r="A6222" i="2"/>
  <c r="W6222" i="2" s="1"/>
  <c r="A6223" i="2"/>
  <c r="W6223" i="2" s="1"/>
  <c r="A6224" i="2"/>
  <c r="W6224" i="2" s="1"/>
  <c r="A6225" i="2"/>
  <c r="W6225" i="2" s="1"/>
  <c r="A6226" i="2"/>
  <c r="W6226" i="2" s="1"/>
  <c r="A6227" i="2"/>
  <c r="W6227" i="2" s="1"/>
  <c r="A6228" i="2"/>
  <c r="W6228" i="2" s="1"/>
  <c r="A6229" i="2"/>
  <c r="W6229" i="2" s="1"/>
  <c r="A6230" i="2"/>
  <c r="W6230" i="2" s="1"/>
  <c r="A6231" i="2"/>
  <c r="W6231" i="2" s="1"/>
  <c r="A6232" i="2"/>
  <c r="W6232" i="2" s="1"/>
  <c r="A6233" i="2"/>
  <c r="W6233" i="2" s="1"/>
  <c r="A6234" i="2"/>
  <c r="W6234" i="2" s="1"/>
  <c r="A6235" i="2"/>
  <c r="W6235" i="2" s="1"/>
  <c r="A6236" i="2"/>
  <c r="W6236" i="2" s="1"/>
  <c r="A6237" i="2"/>
  <c r="W6237" i="2" s="1"/>
  <c r="A6238" i="2"/>
  <c r="W6238" i="2" s="1"/>
  <c r="A6239" i="2"/>
  <c r="W6239" i="2" s="1"/>
  <c r="A6240" i="2"/>
  <c r="W6240" i="2" s="1"/>
  <c r="A6241" i="2"/>
  <c r="W6241" i="2" s="1"/>
  <c r="A6242" i="2"/>
  <c r="W6242" i="2" s="1"/>
  <c r="A6243" i="2"/>
  <c r="W6243" i="2" s="1"/>
  <c r="A6244" i="2"/>
  <c r="W6244" i="2" s="1"/>
  <c r="A6245" i="2"/>
  <c r="W6245" i="2" s="1"/>
  <c r="A6246" i="2"/>
  <c r="W6246" i="2" s="1"/>
  <c r="A6247" i="2"/>
  <c r="W6247" i="2" s="1"/>
  <c r="A6248" i="2"/>
  <c r="W6248" i="2" s="1"/>
  <c r="A6249" i="2"/>
  <c r="W6249" i="2" s="1"/>
  <c r="A6250" i="2"/>
  <c r="W6250" i="2" s="1"/>
  <c r="A6251" i="2"/>
  <c r="W6251" i="2" s="1"/>
  <c r="A6252" i="2"/>
  <c r="W6252" i="2" s="1"/>
  <c r="A6253" i="2"/>
  <c r="W6253" i="2" s="1"/>
  <c r="A6254" i="2"/>
  <c r="W6254" i="2" s="1"/>
  <c r="A6255" i="2"/>
  <c r="W6255" i="2" s="1"/>
  <c r="A6256" i="2"/>
  <c r="W6256" i="2" s="1"/>
  <c r="A6257" i="2"/>
  <c r="W6257" i="2" s="1"/>
  <c r="A6258" i="2"/>
  <c r="W6258" i="2" s="1"/>
  <c r="A6259" i="2"/>
  <c r="W6259" i="2" s="1"/>
  <c r="A6260" i="2"/>
  <c r="W6260" i="2" s="1"/>
  <c r="A6261" i="2"/>
  <c r="W6261" i="2" s="1"/>
  <c r="A6262" i="2"/>
  <c r="W6262" i="2" s="1"/>
  <c r="A6263" i="2"/>
  <c r="W6263" i="2" s="1"/>
  <c r="A6264" i="2"/>
  <c r="W6264" i="2" s="1"/>
  <c r="A6265" i="2"/>
  <c r="W6265" i="2" s="1"/>
  <c r="A6266" i="2"/>
  <c r="W6266" i="2" s="1"/>
  <c r="A6267" i="2"/>
  <c r="W6267" i="2" s="1"/>
  <c r="A6268" i="2"/>
  <c r="W6268" i="2" s="1"/>
  <c r="A6269" i="2"/>
  <c r="W6269" i="2" s="1"/>
  <c r="A6270" i="2"/>
  <c r="W6270" i="2" s="1"/>
  <c r="A6271" i="2"/>
  <c r="W6271" i="2" s="1"/>
  <c r="A6272" i="2"/>
  <c r="W6272" i="2" s="1"/>
  <c r="A6273" i="2"/>
  <c r="W6273" i="2" s="1"/>
  <c r="A6274" i="2"/>
  <c r="W6274" i="2" s="1"/>
  <c r="A6275" i="2"/>
  <c r="W6275" i="2" s="1"/>
  <c r="A6276" i="2"/>
  <c r="W6276" i="2" s="1"/>
  <c r="A6277" i="2"/>
  <c r="W6277" i="2" s="1"/>
  <c r="A6278" i="2"/>
  <c r="W6278" i="2" s="1"/>
  <c r="A6279" i="2"/>
  <c r="W6279" i="2" s="1"/>
  <c r="A6280" i="2"/>
  <c r="W6280" i="2" s="1"/>
  <c r="A6281" i="2"/>
  <c r="W6281" i="2" s="1"/>
  <c r="A6282" i="2"/>
  <c r="W6282" i="2" s="1"/>
  <c r="A6283" i="2"/>
  <c r="W6283" i="2" s="1"/>
  <c r="A6284" i="2"/>
  <c r="W6284" i="2" s="1"/>
  <c r="A6285" i="2"/>
  <c r="W6285" i="2" s="1"/>
  <c r="A6286" i="2"/>
  <c r="W6286" i="2" s="1"/>
  <c r="A6287" i="2"/>
  <c r="W6287" i="2" s="1"/>
  <c r="A6288" i="2"/>
  <c r="W6288" i="2" s="1"/>
  <c r="A6289" i="2"/>
  <c r="W6289" i="2" s="1"/>
  <c r="A6290" i="2"/>
  <c r="W6290" i="2" s="1"/>
  <c r="A6291" i="2"/>
  <c r="W6291" i="2" s="1"/>
  <c r="A6292" i="2"/>
  <c r="W6292" i="2" s="1"/>
  <c r="A6293" i="2"/>
  <c r="W6293" i="2" s="1"/>
  <c r="A6294" i="2"/>
  <c r="W6294" i="2" s="1"/>
  <c r="A6295" i="2"/>
  <c r="W6295" i="2" s="1"/>
  <c r="A6296" i="2"/>
  <c r="W6296" i="2" s="1"/>
  <c r="A6297" i="2"/>
  <c r="W6297" i="2" s="1"/>
  <c r="A6298" i="2"/>
  <c r="W6298" i="2" s="1"/>
  <c r="A6299" i="2"/>
  <c r="W6299" i="2" s="1"/>
  <c r="A6300" i="2"/>
  <c r="W6300" i="2" s="1"/>
  <c r="A6301" i="2"/>
  <c r="W6301" i="2" s="1"/>
  <c r="A6302" i="2"/>
  <c r="W6302" i="2" s="1"/>
  <c r="A6303" i="2"/>
  <c r="W6303" i="2" s="1"/>
  <c r="A6304" i="2"/>
  <c r="W6304" i="2" s="1"/>
  <c r="A6305" i="2"/>
  <c r="W6305" i="2" s="1"/>
  <c r="A6306" i="2"/>
  <c r="W6306" i="2" s="1"/>
  <c r="A6307" i="2"/>
  <c r="W6307" i="2" s="1"/>
  <c r="A6308" i="2"/>
  <c r="W6308" i="2" s="1"/>
  <c r="A6309" i="2"/>
  <c r="W6309" i="2" s="1"/>
  <c r="A6310" i="2"/>
  <c r="W6310" i="2" s="1"/>
  <c r="A6311" i="2"/>
  <c r="W6311" i="2" s="1"/>
  <c r="A6312" i="2"/>
  <c r="W6312" i="2" s="1"/>
  <c r="A6313" i="2"/>
  <c r="W6313" i="2" s="1"/>
  <c r="A6314" i="2"/>
  <c r="W6314" i="2" s="1"/>
  <c r="A6315" i="2"/>
  <c r="W6315" i="2" s="1"/>
  <c r="A6316" i="2"/>
  <c r="W6316" i="2" s="1"/>
  <c r="A6317" i="2"/>
  <c r="W6317" i="2" s="1"/>
  <c r="A6318" i="2"/>
  <c r="W6318" i="2" s="1"/>
  <c r="A6319" i="2"/>
  <c r="W6319" i="2" s="1"/>
  <c r="A6320" i="2"/>
  <c r="W6320" i="2" s="1"/>
  <c r="A6321" i="2"/>
  <c r="W6321" i="2" s="1"/>
  <c r="A6322" i="2"/>
  <c r="W6322" i="2" s="1"/>
  <c r="A6323" i="2"/>
  <c r="W6323" i="2" s="1"/>
  <c r="A6324" i="2"/>
  <c r="W6324" i="2" s="1"/>
  <c r="A6325" i="2"/>
  <c r="W6325" i="2" s="1"/>
  <c r="A6326" i="2"/>
  <c r="W6326" i="2" s="1"/>
  <c r="A6327" i="2"/>
  <c r="W6327" i="2" s="1"/>
  <c r="A6328" i="2"/>
  <c r="W6328" i="2" s="1"/>
  <c r="A6329" i="2"/>
  <c r="W6329" i="2" s="1"/>
  <c r="A6330" i="2"/>
  <c r="W6330" i="2" s="1"/>
  <c r="A6331" i="2"/>
  <c r="W6331" i="2" s="1"/>
  <c r="A6332" i="2"/>
  <c r="W6332" i="2" s="1"/>
  <c r="A6333" i="2"/>
  <c r="W6333" i="2" s="1"/>
  <c r="A6334" i="2"/>
  <c r="W6334" i="2" s="1"/>
  <c r="A6335" i="2"/>
  <c r="W6335" i="2" s="1"/>
  <c r="A6336" i="2"/>
  <c r="W6336" i="2" s="1"/>
  <c r="A6337" i="2"/>
  <c r="W6337" i="2" s="1"/>
  <c r="A6338" i="2"/>
  <c r="W6338" i="2" s="1"/>
  <c r="A6339" i="2"/>
  <c r="W6339" i="2" s="1"/>
  <c r="A6340" i="2"/>
  <c r="W6340" i="2" s="1"/>
  <c r="A6341" i="2"/>
  <c r="W6341" i="2" s="1"/>
  <c r="A6342" i="2"/>
  <c r="W6342" i="2" s="1"/>
  <c r="A6343" i="2"/>
  <c r="W6343" i="2" s="1"/>
  <c r="A6344" i="2"/>
  <c r="W6344" i="2" s="1"/>
  <c r="A6345" i="2"/>
  <c r="W6345" i="2" s="1"/>
  <c r="A6346" i="2"/>
  <c r="W6346" i="2" s="1"/>
  <c r="A6347" i="2"/>
  <c r="W6347" i="2" s="1"/>
  <c r="A6348" i="2"/>
  <c r="W6348" i="2" s="1"/>
  <c r="A6349" i="2"/>
  <c r="W6349" i="2" s="1"/>
  <c r="A6350" i="2"/>
  <c r="W6350" i="2" s="1"/>
  <c r="A6351" i="2"/>
  <c r="W6351" i="2" s="1"/>
  <c r="A6352" i="2"/>
  <c r="W6352" i="2" s="1"/>
  <c r="A6353" i="2"/>
  <c r="W6353" i="2" s="1"/>
  <c r="A6354" i="2"/>
  <c r="W6354" i="2" s="1"/>
  <c r="A6355" i="2"/>
  <c r="W6355" i="2" s="1"/>
  <c r="A6356" i="2"/>
  <c r="W6356" i="2" s="1"/>
  <c r="A6357" i="2"/>
  <c r="W6357" i="2" s="1"/>
  <c r="A6358" i="2"/>
  <c r="W6358" i="2" s="1"/>
  <c r="A6359" i="2"/>
  <c r="W6359" i="2" s="1"/>
  <c r="A6360" i="2"/>
  <c r="W6360" i="2" s="1"/>
  <c r="A6361" i="2"/>
  <c r="W6361" i="2" s="1"/>
  <c r="A6362" i="2"/>
  <c r="W6362" i="2" s="1"/>
  <c r="A6363" i="2"/>
  <c r="W6363" i="2" s="1"/>
  <c r="A6364" i="2"/>
  <c r="W6364" i="2" s="1"/>
  <c r="A6365" i="2"/>
  <c r="W6365" i="2" s="1"/>
  <c r="A6366" i="2"/>
  <c r="W6366" i="2" s="1"/>
  <c r="A6367" i="2"/>
  <c r="W6367" i="2" s="1"/>
  <c r="A6368" i="2"/>
  <c r="W6368" i="2" s="1"/>
  <c r="A6369" i="2"/>
  <c r="W6369" i="2" s="1"/>
  <c r="A6370" i="2"/>
  <c r="W6370" i="2" s="1"/>
  <c r="A6371" i="2"/>
  <c r="W6371" i="2" s="1"/>
  <c r="A6372" i="2"/>
  <c r="W6372" i="2" s="1"/>
  <c r="A6373" i="2"/>
  <c r="W6373" i="2" s="1"/>
  <c r="A6374" i="2"/>
  <c r="W6374" i="2" s="1"/>
  <c r="A6375" i="2"/>
  <c r="W6375" i="2" s="1"/>
  <c r="A6376" i="2"/>
  <c r="W6376" i="2" s="1"/>
  <c r="A6377" i="2"/>
  <c r="W6377" i="2" s="1"/>
  <c r="A6378" i="2"/>
  <c r="W6378" i="2" s="1"/>
  <c r="A6379" i="2"/>
  <c r="W6379" i="2" s="1"/>
  <c r="A6380" i="2"/>
  <c r="W6380" i="2" s="1"/>
  <c r="A6381" i="2"/>
  <c r="W6381" i="2" s="1"/>
  <c r="A6382" i="2"/>
  <c r="W6382" i="2" s="1"/>
  <c r="A6383" i="2"/>
  <c r="W6383" i="2" s="1"/>
  <c r="A6384" i="2"/>
  <c r="W6384" i="2" s="1"/>
  <c r="A6385" i="2"/>
  <c r="W6385" i="2" s="1"/>
  <c r="A6386" i="2"/>
  <c r="W6386" i="2" s="1"/>
  <c r="A6387" i="2"/>
  <c r="W6387" i="2" s="1"/>
  <c r="A6388" i="2"/>
  <c r="W6388" i="2" s="1"/>
  <c r="A6389" i="2"/>
  <c r="W6389" i="2" s="1"/>
  <c r="A6390" i="2"/>
  <c r="W6390" i="2" s="1"/>
  <c r="A6391" i="2"/>
  <c r="W6391" i="2" s="1"/>
  <c r="A6392" i="2"/>
  <c r="W6392" i="2" s="1"/>
  <c r="A6393" i="2"/>
  <c r="W6393" i="2" s="1"/>
  <c r="A6394" i="2"/>
  <c r="W6394" i="2" s="1"/>
  <c r="A6395" i="2"/>
  <c r="W6395" i="2" s="1"/>
  <c r="A6396" i="2"/>
  <c r="W6396" i="2" s="1"/>
  <c r="A6397" i="2"/>
  <c r="W6397" i="2" s="1"/>
  <c r="A6398" i="2"/>
  <c r="W6398" i="2" s="1"/>
  <c r="A6399" i="2"/>
  <c r="W6399" i="2" s="1"/>
  <c r="A6400" i="2"/>
  <c r="W6400" i="2" s="1"/>
  <c r="A6401" i="2"/>
  <c r="W6401" i="2" s="1"/>
  <c r="A6402" i="2"/>
  <c r="W6402" i="2" s="1"/>
  <c r="A6403" i="2"/>
  <c r="W6403" i="2" s="1"/>
  <c r="A6404" i="2"/>
  <c r="W6404" i="2" s="1"/>
  <c r="A6405" i="2"/>
  <c r="W6405" i="2" s="1"/>
  <c r="A6406" i="2"/>
  <c r="W6406" i="2" s="1"/>
  <c r="A6407" i="2"/>
  <c r="W6407" i="2" s="1"/>
  <c r="A6408" i="2"/>
  <c r="W6408" i="2" s="1"/>
  <c r="A6409" i="2"/>
  <c r="W6409" i="2" s="1"/>
  <c r="A6410" i="2"/>
  <c r="W6410" i="2" s="1"/>
  <c r="A6411" i="2"/>
  <c r="W6411" i="2" s="1"/>
  <c r="A6412" i="2"/>
  <c r="W6412" i="2" s="1"/>
  <c r="A6413" i="2"/>
  <c r="W6413" i="2" s="1"/>
  <c r="A6414" i="2"/>
  <c r="W6414" i="2" s="1"/>
  <c r="A6415" i="2"/>
  <c r="W6415" i="2" s="1"/>
  <c r="A6416" i="2"/>
  <c r="W6416" i="2" s="1"/>
  <c r="A6417" i="2"/>
  <c r="W6417" i="2" s="1"/>
  <c r="A6418" i="2"/>
  <c r="W6418" i="2" s="1"/>
  <c r="A6419" i="2"/>
  <c r="W6419" i="2" s="1"/>
  <c r="A6420" i="2"/>
  <c r="W6420" i="2" s="1"/>
  <c r="A6421" i="2"/>
  <c r="W6421" i="2" s="1"/>
  <c r="A6422" i="2"/>
  <c r="W6422" i="2" s="1"/>
  <c r="A6423" i="2"/>
  <c r="W6423" i="2" s="1"/>
  <c r="A6424" i="2"/>
  <c r="W6424" i="2" s="1"/>
  <c r="A6425" i="2"/>
  <c r="W6425" i="2" s="1"/>
  <c r="A6426" i="2"/>
  <c r="W6426" i="2" s="1"/>
  <c r="A6427" i="2"/>
  <c r="W6427" i="2" s="1"/>
  <c r="A6428" i="2"/>
  <c r="W6428" i="2" s="1"/>
  <c r="A6429" i="2"/>
  <c r="W6429" i="2" s="1"/>
  <c r="A6430" i="2"/>
  <c r="W6430" i="2" s="1"/>
  <c r="A6431" i="2"/>
  <c r="W6431" i="2" s="1"/>
  <c r="A6432" i="2"/>
  <c r="W6432" i="2" s="1"/>
  <c r="A6433" i="2"/>
  <c r="W6433" i="2" s="1"/>
  <c r="A6434" i="2"/>
  <c r="W6434" i="2" s="1"/>
  <c r="A6435" i="2"/>
  <c r="W6435" i="2" s="1"/>
  <c r="A6436" i="2"/>
  <c r="W6436" i="2" s="1"/>
  <c r="A6437" i="2"/>
  <c r="W6437" i="2" s="1"/>
  <c r="A6438" i="2"/>
  <c r="W6438" i="2" s="1"/>
  <c r="A6439" i="2"/>
  <c r="W6439" i="2" s="1"/>
  <c r="A6440" i="2"/>
  <c r="W6440" i="2" s="1"/>
  <c r="A6441" i="2"/>
  <c r="W6441" i="2" s="1"/>
  <c r="A6442" i="2"/>
  <c r="W6442" i="2" s="1"/>
  <c r="A6443" i="2"/>
  <c r="W6443" i="2" s="1"/>
  <c r="A6444" i="2"/>
  <c r="W6444" i="2" s="1"/>
  <c r="A6445" i="2"/>
  <c r="W6445" i="2" s="1"/>
  <c r="A6446" i="2"/>
  <c r="W6446" i="2" s="1"/>
  <c r="A6447" i="2"/>
  <c r="W6447" i="2" s="1"/>
  <c r="A6448" i="2"/>
  <c r="W6448" i="2" s="1"/>
  <c r="A6449" i="2"/>
  <c r="W6449" i="2" s="1"/>
  <c r="A6450" i="2"/>
  <c r="W6450" i="2" s="1"/>
  <c r="A6451" i="2"/>
  <c r="W6451" i="2" s="1"/>
  <c r="A6452" i="2"/>
  <c r="W6452" i="2" s="1"/>
  <c r="A6453" i="2"/>
  <c r="W6453" i="2" s="1"/>
  <c r="A6454" i="2"/>
  <c r="W6454" i="2" s="1"/>
  <c r="A6455" i="2"/>
  <c r="W6455" i="2" s="1"/>
  <c r="A6456" i="2"/>
  <c r="W6456" i="2" s="1"/>
  <c r="A6457" i="2"/>
  <c r="W6457" i="2" s="1"/>
  <c r="A6458" i="2"/>
  <c r="W6458" i="2" s="1"/>
  <c r="A6459" i="2"/>
  <c r="W6459" i="2" s="1"/>
  <c r="A6460" i="2"/>
  <c r="W6460" i="2" s="1"/>
  <c r="A6461" i="2"/>
  <c r="W6461" i="2" s="1"/>
  <c r="A6462" i="2"/>
  <c r="W6462" i="2" s="1"/>
  <c r="A6463" i="2"/>
  <c r="W6463" i="2" s="1"/>
  <c r="A6464" i="2"/>
  <c r="W6464" i="2" s="1"/>
  <c r="A6465" i="2"/>
  <c r="W6465" i="2" s="1"/>
  <c r="A6466" i="2"/>
  <c r="W6466" i="2" s="1"/>
  <c r="A6467" i="2"/>
  <c r="W6467" i="2" s="1"/>
  <c r="A6468" i="2"/>
  <c r="W6468" i="2" s="1"/>
  <c r="A6469" i="2"/>
  <c r="W6469" i="2" s="1"/>
  <c r="A6470" i="2"/>
  <c r="W6470" i="2" s="1"/>
  <c r="A6471" i="2"/>
  <c r="W6471" i="2" s="1"/>
  <c r="A6472" i="2"/>
  <c r="W6472" i="2" s="1"/>
  <c r="A6473" i="2"/>
  <c r="W6473" i="2" s="1"/>
  <c r="A6474" i="2"/>
  <c r="W6474" i="2" s="1"/>
  <c r="A6475" i="2"/>
  <c r="W6475" i="2" s="1"/>
  <c r="A6476" i="2"/>
  <c r="W6476" i="2" s="1"/>
  <c r="A6477" i="2"/>
  <c r="W6477" i="2" s="1"/>
  <c r="A6478" i="2"/>
  <c r="W6478" i="2" s="1"/>
  <c r="A6479" i="2"/>
  <c r="W6479" i="2" s="1"/>
  <c r="A6480" i="2"/>
  <c r="W6480" i="2" s="1"/>
  <c r="A6481" i="2"/>
  <c r="W6481" i="2" s="1"/>
  <c r="A6482" i="2"/>
  <c r="W6482" i="2" s="1"/>
  <c r="A6483" i="2"/>
  <c r="W6483" i="2" s="1"/>
  <c r="A6484" i="2"/>
  <c r="W6484" i="2" s="1"/>
  <c r="A6485" i="2"/>
  <c r="W6485" i="2" s="1"/>
  <c r="A6486" i="2"/>
  <c r="W6486" i="2" s="1"/>
  <c r="A6487" i="2"/>
  <c r="W6487" i="2" s="1"/>
  <c r="A6488" i="2"/>
  <c r="W6488" i="2" s="1"/>
  <c r="A6489" i="2"/>
  <c r="W6489" i="2" s="1"/>
  <c r="A6490" i="2"/>
  <c r="W6490" i="2" s="1"/>
  <c r="A6491" i="2"/>
  <c r="W6491" i="2" s="1"/>
  <c r="A6492" i="2"/>
  <c r="W6492" i="2" s="1"/>
  <c r="A6493" i="2"/>
  <c r="W6493" i="2" s="1"/>
  <c r="A6494" i="2"/>
  <c r="W6494" i="2" s="1"/>
  <c r="A6495" i="2"/>
  <c r="W6495" i="2" s="1"/>
  <c r="A6496" i="2"/>
  <c r="W6496" i="2" s="1"/>
  <c r="A6497" i="2"/>
  <c r="W6497" i="2" s="1"/>
  <c r="A6498" i="2"/>
  <c r="W6498" i="2" s="1"/>
  <c r="A6499" i="2"/>
  <c r="W6499" i="2" s="1"/>
  <c r="A6500" i="2"/>
  <c r="W6500" i="2" s="1"/>
  <c r="A6501" i="2"/>
  <c r="W6501" i="2" s="1"/>
  <c r="A6502" i="2"/>
  <c r="W6502" i="2" s="1"/>
  <c r="A6503" i="2"/>
  <c r="W6503" i="2" s="1"/>
  <c r="A6504" i="2"/>
  <c r="W6504" i="2" s="1"/>
  <c r="A6505" i="2"/>
  <c r="W6505" i="2" s="1"/>
  <c r="A6506" i="2"/>
  <c r="W6506" i="2" s="1"/>
  <c r="A6507" i="2"/>
  <c r="W6507" i="2" s="1"/>
  <c r="A6508" i="2"/>
  <c r="W6508" i="2" s="1"/>
  <c r="A6509" i="2"/>
  <c r="W6509" i="2" s="1"/>
  <c r="A6510" i="2"/>
  <c r="W6510" i="2" s="1"/>
  <c r="A6511" i="2"/>
  <c r="W6511" i="2" s="1"/>
  <c r="A6512" i="2"/>
  <c r="W6512" i="2" s="1"/>
  <c r="A6513" i="2"/>
  <c r="W6513" i="2" s="1"/>
  <c r="A6514" i="2"/>
  <c r="W6514" i="2" s="1"/>
  <c r="A6515" i="2"/>
  <c r="W6515" i="2" s="1"/>
  <c r="A6516" i="2"/>
  <c r="W6516" i="2" s="1"/>
  <c r="A6517" i="2"/>
  <c r="W6517" i="2" s="1"/>
  <c r="A6518" i="2"/>
  <c r="W6518" i="2" s="1"/>
  <c r="A6519" i="2"/>
  <c r="W6519" i="2" s="1"/>
  <c r="A6520" i="2"/>
  <c r="W6520" i="2" s="1"/>
  <c r="A6521" i="2"/>
  <c r="W6521" i="2" s="1"/>
  <c r="A6522" i="2"/>
  <c r="W6522" i="2" s="1"/>
  <c r="A6523" i="2"/>
  <c r="W6523" i="2" s="1"/>
  <c r="A6524" i="2"/>
  <c r="W6524" i="2" s="1"/>
  <c r="A6525" i="2"/>
  <c r="W6525" i="2" s="1"/>
  <c r="A6526" i="2"/>
  <c r="W6526" i="2" s="1"/>
  <c r="A6527" i="2"/>
  <c r="W6527" i="2" s="1"/>
  <c r="A6528" i="2"/>
  <c r="W6528" i="2" s="1"/>
  <c r="A6529" i="2"/>
  <c r="W6529" i="2" s="1"/>
  <c r="A6530" i="2"/>
  <c r="W6530" i="2" s="1"/>
  <c r="A6531" i="2"/>
  <c r="W6531" i="2" s="1"/>
  <c r="A6532" i="2"/>
  <c r="W6532" i="2" s="1"/>
  <c r="A6533" i="2"/>
  <c r="W6533" i="2" s="1"/>
  <c r="A6534" i="2"/>
  <c r="W6534" i="2" s="1"/>
  <c r="A6535" i="2"/>
  <c r="W6535" i="2" s="1"/>
  <c r="A6536" i="2"/>
  <c r="W6536" i="2" s="1"/>
  <c r="A6537" i="2"/>
  <c r="W6537" i="2" s="1"/>
  <c r="A6538" i="2"/>
  <c r="W6538" i="2" s="1"/>
  <c r="A6539" i="2"/>
  <c r="W6539" i="2" s="1"/>
  <c r="A6540" i="2"/>
  <c r="W6540" i="2" s="1"/>
  <c r="A6541" i="2"/>
  <c r="W6541" i="2" s="1"/>
  <c r="A6542" i="2"/>
  <c r="W6542" i="2" s="1"/>
  <c r="A6543" i="2"/>
  <c r="W6543" i="2" s="1"/>
  <c r="A6544" i="2"/>
  <c r="W6544" i="2" s="1"/>
  <c r="A6545" i="2"/>
  <c r="W6545" i="2" s="1"/>
  <c r="A6546" i="2"/>
  <c r="W6546" i="2" s="1"/>
  <c r="A6547" i="2"/>
  <c r="W6547" i="2" s="1"/>
  <c r="A6548" i="2"/>
  <c r="W6548" i="2" s="1"/>
  <c r="A6549" i="2"/>
  <c r="W6549" i="2" s="1"/>
  <c r="A6550" i="2"/>
  <c r="W6550" i="2" s="1"/>
  <c r="A6551" i="2"/>
  <c r="W6551" i="2" s="1"/>
  <c r="A6552" i="2"/>
  <c r="W6552" i="2" s="1"/>
  <c r="A6553" i="2"/>
  <c r="W6553" i="2" s="1"/>
  <c r="A6554" i="2"/>
  <c r="W6554" i="2" s="1"/>
  <c r="A6555" i="2"/>
  <c r="W6555" i="2" s="1"/>
  <c r="A6556" i="2"/>
  <c r="W6556" i="2" s="1"/>
  <c r="A6557" i="2"/>
  <c r="W6557" i="2" s="1"/>
  <c r="A6558" i="2"/>
  <c r="W6558" i="2" s="1"/>
  <c r="A6559" i="2"/>
  <c r="W6559" i="2" s="1"/>
  <c r="A6560" i="2"/>
  <c r="W6560" i="2" s="1"/>
  <c r="A6561" i="2"/>
  <c r="W6561" i="2" s="1"/>
  <c r="A6562" i="2"/>
  <c r="W6562" i="2" s="1"/>
  <c r="A6563" i="2"/>
  <c r="W6563" i="2" s="1"/>
  <c r="A6564" i="2"/>
  <c r="W6564" i="2" s="1"/>
  <c r="A6565" i="2"/>
  <c r="W6565" i="2" s="1"/>
  <c r="A6566" i="2"/>
  <c r="W6566" i="2" s="1"/>
  <c r="A6567" i="2"/>
  <c r="W6567" i="2" s="1"/>
  <c r="A6568" i="2"/>
  <c r="W6568" i="2" s="1"/>
  <c r="A6569" i="2"/>
  <c r="W6569" i="2" s="1"/>
  <c r="A6570" i="2"/>
  <c r="W6570" i="2" s="1"/>
  <c r="A6571" i="2"/>
  <c r="W6571" i="2" s="1"/>
  <c r="A6572" i="2"/>
  <c r="W6572" i="2" s="1"/>
  <c r="A6573" i="2"/>
  <c r="W6573" i="2" s="1"/>
  <c r="A6574" i="2"/>
  <c r="W6574" i="2" s="1"/>
  <c r="A6575" i="2"/>
  <c r="W6575" i="2" s="1"/>
  <c r="A6576" i="2"/>
  <c r="W6576" i="2" s="1"/>
  <c r="A6577" i="2"/>
  <c r="W6577" i="2" s="1"/>
  <c r="A6578" i="2"/>
  <c r="W6578" i="2" s="1"/>
  <c r="A6579" i="2"/>
  <c r="W6579" i="2" s="1"/>
  <c r="A6580" i="2"/>
  <c r="W6580" i="2" s="1"/>
  <c r="A6581" i="2"/>
  <c r="W6581" i="2" s="1"/>
  <c r="A6582" i="2"/>
  <c r="W6582" i="2" s="1"/>
  <c r="A6583" i="2"/>
  <c r="W6583" i="2" s="1"/>
  <c r="A6584" i="2"/>
  <c r="W6584" i="2" s="1"/>
  <c r="A6585" i="2"/>
  <c r="W6585" i="2" s="1"/>
  <c r="A6586" i="2"/>
  <c r="W6586" i="2" s="1"/>
  <c r="A6587" i="2"/>
  <c r="W6587" i="2" s="1"/>
  <c r="A6588" i="2"/>
  <c r="W6588" i="2" s="1"/>
  <c r="A6589" i="2"/>
  <c r="W6589" i="2" s="1"/>
  <c r="A6590" i="2"/>
  <c r="W6590" i="2" s="1"/>
  <c r="A6591" i="2"/>
  <c r="W6591" i="2" s="1"/>
  <c r="A6592" i="2"/>
  <c r="W6592" i="2" s="1"/>
  <c r="A6593" i="2"/>
  <c r="W6593" i="2" s="1"/>
  <c r="A6594" i="2"/>
  <c r="W6594" i="2" s="1"/>
  <c r="A6595" i="2"/>
  <c r="W6595" i="2" s="1"/>
  <c r="A6596" i="2"/>
  <c r="W6596" i="2" s="1"/>
  <c r="A6597" i="2"/>
  <c r="W6597" i="2" s="1"/>
  <c r="A6598" i="2"/>
  <c r="W6598" i="2" s="1"/>
  <c r="A6599" i="2"/>
  <c r="W6599" i="2" s="1"/>
  <c r="A6600" i="2"/>
  <c r="W6600" i="2" s="1"/>
  <c r="A6601" i="2"/>
  <c r="W6601" i="2" s="1"/>
  <c r="A6602" i="2"/>
  <c r="W6602" i="2" s="1"/>
  <c r="A6603" i="2"/>
  <c r="W6603" i="2" s="1"/>
  <c r="A6604" i="2"/>
  <c r="W6604" i="2" s="1"/>
  <c r="A6605" i="2"/>
  <c r="W6605" i="2" s="1"/>
  <c r="A6606" i="2"/>
  <c r="W6606" i="2" s="1"/>
  <c r="A6607" i="2"/>
  <c r="W6607" i="2" s="1"/>
  <c r="A6608" i="2"/>
  <c r="W6608" i="2" s="1"/>
  <c r="A6609" i="2"/>
  <c r="W6609" i="2" s="1"/>
  <c r="A6610" i="2"/>
  <c r="W6610" i="2" s="1"/>
  <c r="A6611" i="2"/>
  <c r="W6611" i="2" s="1"/>
  <c r="A6612" i="2"/>
  <c r="W6612" i="2" s="1"/>
  <c r="A6613" i="2"/>
  <c r="W6613" i="2" s="1"/>
  <c r="A6614" i="2"/>
  <c r="W6614" i="2" s="1"/>
  <c r="A6615" i="2"/>
  <c r="W6615" i="2" s="1"/>
  <c r="A6616" i="2"/>
  <c r="W6616" i="2" s="1"/>
  <c r="A6617" i="2"/>
  <c r="W6617" i="2" s="1"/>
  <c r="A6618" i="2"/>
  <c r="W6618" i="2" s="1"/>
  <c r="A6619" i="2"/>
  <c r="W6619" i="2" s="1"/>
  <c r="A6620" i="2"/>
  <c r="W6620" i="2" s="1"/>
  <c r="A6621" i="2"/>
  <c r="W6621" i="2" s="1"/>
  <c r="A6622" i="2"/>
  <c r="W6622" i="2" s="1"/>
  <c r="A6623" i="2"/>
  <c r="W6623" i="2" s="1"/>
  <c r="A6624" i="2"/>
  <c r="W6624" i="2" s="1"/>
  <c r="A6625" i="2"/>
  <c r="W6625" i="2" s="1"/>
  <c r="A6626" i="2"/>
  <c r="W6626" i="2" s="1"/>
  <c r="A6627" i="2"/>
  <c r="W6627" i="2" s="1"/>
  <c r="A6628" i="2"/>
  <c r="W6628" i="2" s="1"/>
  <c r="A6629" i="2"/>
  <c r="W6629" i="2" s="1"/>
  <c r="A6630" i="2"/>
  <c r="W6630" i="2" s="1"/>
  <c r="A6631" i="2"/>
  <c r="W6631" i="2" s="1"/>
  <c r="A6632" i="2"/>
  <c r="W6632" i="2" s="1"/>
  <c r="A6633" i="2"/>
  <c r="W6633" i="2" s="1"/>
  <c r="A6634" i="2"/>
  <c r="W6634" i="2" s="1"/>
  <c r="A6635" i="2"/>
  <c r="W6635" i="2" s="1"/>
  <c r="A6636" i="2"/>
  <c r="W6636" i="2" s="1"/>
  <c r="A6637" i="2"/>
  <c r="W6637" i="2" s="1"/>
  <c r="A6638" i="2"/>
  <c r="W6638" i="2" s="1"/>
  <c r="A6639" i="2"/>
  <c r="W6639" i="2" s="1"/>
  <c r="A6640" i="2"/>
  <c r="W6640" i="2" s="1"/>
  <c r="A6641" i="2"/>
  <c r="W6641" i="2" s="1"/>
  <c r="A6642" i="2"/>
  <c r="W6642" i="2" s="1"/>
  <c r="A6643" i="2"/>
  <c r="W6643" i="2" s="1"/>
  <c r="A6644" i="2"/>
  <c r="W6644" i="2" s="1"/>
  <c r="A6645" i="2"/>
  <c r="W6645" i="2" s="1"/>
  <c r="A6646" i="2"/>
  <c r="W6646" i="2" s="1"/>
  <c r="A6647" i="2"/>
  <c r="W6647" i="2" s="1"/>
  <c r="A6648" i="2"/>
  <c r="W6648" i="2" s="1"/>
  <c r="A6649" i="2"/>
  <c r="W6649" i="2" s="1"/>
  <c r="A6650" i="2"/>
  <c r="W6650" i="2" s="1"/>
  <c r="A6651" i="2"/>
  <c r="W6651" i="2" s="1"/>
  <c r="A6652" i="2"/>
  <c r="W6652" i="2" s="1"/>
  <c r="A6653" i="2"/>
  <c r="W6653" i="2" s="1"/>
  <c r="A6654" i="2"/>
  <c r="W6654" i="2" s="1"/>
  <c r="A6655" i="2"/>
  <c r="W6655" i="2" s="1"/>
  <c r="A6656" i="2"/>
  <c r="W6656" i="2" s="1"/>
  <c r="A6657" i="2"/>
  <c r="W6657" i="2" s="1"/>
  <c r="A6658" i="2"/>
  <c r="W6658" i="2" s="1"/>
  <c r="A6659" i="2"/>
  <c r="W6659" i="2" s="1"/>
  <c r="A6660" i="2"/>
  <c r="W6660" i="2" s="1"/>
  <c r="A6661" i="2"/>
  <c r="W6661" i="2" s="1"/>
  <c r="A6662" i="2"/>
  <c r="W6662" i="2" s="1"/>
  <c r="A6663" i="2"/>
  <c r="W6663" i="2" s="1"/>
  <c r="A6664" i="2"/>
  <c r="W6664" i="2" s="1"/>
  <c r="A6665" i="2"/>
  <c r="W6665" i="2" s="1"/>
  <c r="A6666" i="2"/>
  <c r="W6666" i="2" s="1"/>
  <c r="A6667" i="2"/>
  <c r="W6667" i="2" s="1"/>
  <c r="A6668" i="2"/>
  <c r="W6668" i="2" s="1"/>
  <c r="A6669" i="2"/>
  <c r="W6669" i="2" s="1"/>
  <c r="A6670" i="2"/>
  <c r="W6670" i="2" s="1"/>
  <c r="A6671" i="2"/>
  <c r="W6671" i="2" s="1"/>
  <c r="A6672" i="2"/>
  <c r="W6672" i="2" s="1"/>
  <c r="A6673" i="2"/>
  <c r="W6673" i="2" s="1"/>
  <c r="A6674" i="2"/>
  <c r="W6674" i="2" s="1"/>
  <c r="A6675" i="2"/>
  <c r="W6675" i="2" s="1"/>
  <c r="A6676" i="2"/>
  <c r="W6676" i="2" s="1"/>
  <c r="A6677" i="2"/>
  <c r="W6677" i="2" s="1"/>
  <c r="A6678" i="2"/>
  <c r="W6678" i="2" s="1"/>
  <c r="A6679" i="2"/>
  <c r="W6679" i="2" s="1"/>
  <c r="A6680" i="2"/>
  <c r="W6680" i="2" s="1"/>
  <c r="A6681" i="2"/>
  <c r="W6681" i="2" s="1"/>
  <c r="A6682" i="2"/>
  <c r="W6682" i="2" s="1"/>
  <c r="A6683" i="2"/>
  <c r="W6683" i="2" s="1"/>
  <c r="A6684" i="2"/>
  <c r="W6684" i="2" s="1"/>
  <c r="A6685" i="2"/>
  <c r="W6685" i="2" s="1"/>
  <c r="A6686" i="2"/>
  <c r="W6686" i="2" s="1"/>
  <c r="A6687" i="2"/>
  <c r="W6687" i="2" s="1"/>
  <c r="A6688" i="2"/>
  <c r="W6688" i="2" s="1"/>
  <c r="A6689" i="2"/>
  <c r="W6689" i="2" s="1"/>
  <c r="A6690" i="2"/>
  <c r="W6690" i="2" s="1"/>
  <c r="A6691" i="2"/>
  <c r="W6691" i="2" s="1"/>
  <c r="A6692" i="2"/>
  <c r="W6692" i="2" s="1"/>
  <c r="A6693" i="2"/>
  <c r="W6693" i="2" s="1"/>
  <c r="A6694" i="2"/>
  <c r="W6694" i="2" s="1"/>
  <c r="A6695" i="2"/>
  <c r="W6695" i="2" s="1"/>
  <c r="A6696" i="2"/>
  <c r="W6696" i="2" s="1"/>
  <c r="A6697" i="2"/>
  <c r="W6697" i="2" s="1"/>
  <c r="A6698" i="2"/>
  <c r="W6698" i="2" s="1"/>
  <c r="A6699" i="2"/>
  <c r="W6699" i="2" s="1"/>
  <c r="A6700" i="2"/>
  <c r="W6700" i="2" s="1"/>
  <c r="A6701" i="2"/>
  <c r="W6701" i="2" s="1"/>
  <c r="A6702" i="2"/>
  <c r="W6702" i="2" s="1"/>
  <c r="A6703" i="2"/>
  <c r="W6703" i="2" s="1"/>
  <c r="A6704" i="2"/>
  <c r="W6704" i="2" s="1"/>
  <c r="A6705" i="2"/>
  <c r="W6705" i="2" s="1"/>
  <c r="A6706" i="2"/>
  <c r="W6706" i="2" s="1"/>
  <c r="A6707" i="2"/>
  <c r="W6707" i="2" s="1"/>
  <c r="A6708" i="2"/>
  <c r="W6708" i="2" s="1"/>
  <c r="A6709" i="2"/>
  <c r="W6709" i="2" s="1"/>
  <c r="A6710" i="2"/>
  <c r="W6710" i="2" s="1"/>
  <c r="A6711" i="2"/>
  <c r="W6711" i="2" s="1"/>
  <c r="A6712" i="2"/>
  <c r="W6712" i="2" s="1"/>
  <c r="A6713" i="2"/>
  <c r="W6713" i="2" s="1"/>
  <c r="A6714" i="2"/>
  <c r="W6714" i="2" s="1"/>
  <c r="A6715" i="2"/>
  <c r="W6715" i="2" s="1"/>
  <c r="A6716" i="2"/>
  <c r="W6716" i="2" s="1"/>
  <c r="A6717" i="2"/>
  <c r="W6717" i="2" s="1"/>
  <c r="A6718" i="2"/>
  <c r="W6718" i="2" s="1"/>
  <c r="A6719" i="2"/>
  <c r="W6719" i="2" s="1"/>
  <c r="A6720" i="2"/>
  <c r="W6720" i="2" s="1"/>
  <c r="A6721" i="2"/>
  <c r="W6721" i="2" s="1"/>
  <c r="A6722" i="2"/>
  <c r="W6722" i="2" s="1"/>
  <c r="A6723" i="2"/>
  <c r="W6723" i="2" s="1"/>
  <c r="A6724" i="2"/>
  <c r="W6724" i="2" s="1"/>
  <c r="A6725" i="2"/>
  <c r="W6725" i="2" s="1"/>
  <c r="A6726" i="2"/>
  <c r="W6726" i="2" s="1"/>
  <c r="A6727" i="2"/>
  <c r="W6727" i="2" s="1"/>
  <c r="A6728" i="2"/>
  <c r="W6728" i="2" s="1"/>
  <c r="A6729" i="2"/>
  <c r="W6729" i="2" s="1"/>
  <c r="A6730" i="2"/>
  <c r="W6730" i="2" s="1"/>
  <c r="A6731" i="2"/>
  <c r="W6731" i="2" s="1"/>
  <c r="A6732" i="2"/>
  <c r="W6732" i="2" s="1"/>
  <c r="A6733" i="2"/>
  <c r="W6733" i="2" s="1"/>
  <c r="A6734" i="2"/>
  <c r="W6734" i="2" s="1"/>
  <c r="A6735" i="2"/>
  <c r="W6735" i="2" s="1"/>
  <c r="A6736" i="2"/>
  <c r="W6736" i="2" s="1"/>
  <c r="A6737" i="2"/>
  <c r="W6737" i="2" s="1"/>
  <c r="A6738" i="2"/>
  <c r="W6738" i="2" s="1"/>
  <c r="A6739" i="2"/>
  <c r="W6739" i="2" s="1"/>
  <c r="A6740" i="2"/>
  <c r="W6740" i="2" s="1"/>
  <c r="A6741" i="2"/>
  <c r="W6741" i="2" s="1"/>
  <c r="A6742" i="2"/>
  <c r="W6742" i="2" s="1"/>
  <c r="A6743" i="2"/>
  <c r="W6743" i="2" s="1"/>
  <c r="A6744" i="2"/>
  <c r="W6744" i="2" s="1"/>
  <c r="A6745" i="2"/>
  <c r="W6745" i="2" s="1"/>
  <c r="A6746" i="2"/>
  <c r="W6746" i="2" s="1"/>
  <c r="A6747" i="2"/>
  <c r="W6747" i="2" s="1"/>
  <c r="A6748" i="2"/>
  <c r="W6748" i="2" s="1"/>
  <c r="A6749" i="2"/>
  <c r="W6749" i="2" s="1"/>
  <c r="A6750" i="2"/>
  <c r="W6750" i="2" s="1"/>
  <c r="A6751" i="2"/>
  <c r="W6751" i="2" s="1"/>
  <c r="A6752" i="2"/>
  <c r="W6752" i="2" s="1"/>
  <c r="A6753" i="2"/>
  <c r="W6753" i="2" s="1"/>
  <c r="A6754" i="2"/>
  <c r="W6754" i="2" s="1"/>
  <c r="A6755" i="2"/>
  <c r="W6755" i="2" s="1"/>
  <c r="A6756" i="2"/>
  <c r="W6756" i="2" s="1"/>
  <c r="A6757" i="2"/>
  <c r="W6757" i="2" s="1"/>
  <c r="A6758" i="2"/>
  <c r="W6758" i="2" s="1"/>
  <c r="A6759" i="2"/>
  <c r="W6759" i="2" s="1"/>
  <c r="A6760" i="2"/>
  <c r="W6760" i="2" s="1"/>
  <c r="A6761" i="2"/>
  <c r="W6761" i="2" s="1"/>
  <c r="A6762" i="2"/>
  <c r="W6762" i="2" s="1"/>
  <c r="A6763" i="2"/>
  <c r="W6763" i="2" s="1"/>
  <c r="A6764" i="2"/>
  <c r="W6764" i="2" s="1"/>
  <c r="A6765" i="2"/>
  <c r="W6765" i="2" s="1"/>
  <c r="A6766" i="2"/>
  <c r="W6766" i="2" s="1"/>
  <c r="A6767" i="2"/>
  <c r="W6767" i="2" s="1"/>
  <c r="A6768" i="2"/>
  <c r="W6768" i="2" s="1"/>
  <c r="A6769" i="2"/>
  <c r="W6769" i="2" s="1"/>
  <c r="A6770" i="2"/>
  <c r="W6770" i="2" s="1"/>
  <c r="A6771" i="2"/>
  <c r="W6771" i="2" s="1"/>
  <c r="A6772" i="2"/>
  <c r="W6772" i="2" s="1"/>
  <c r="A6773" i="2"/>
  <c r="W6773" i="2" s="1"/>
  <c r="A6774" i="2"/>
  <c r="W6774" i="2" s="1"/>
  <c r="A6775" i="2"/>
  <c r="W6775" i="2" s="1"/>
  <c r="A6776" i="2"/>
  <c r="W6776" i="2" s="1"/>
  <c r="A6777" i="2"/>
  <c r="W6777" i="2" s="1"/>
  <c r="A6778" i="2"/>
  <c r="W6778" i="2" s="1"/>
  <c r="A6779" i="2"/>
  <c r="W6779" i="2" s="1"/>
  <c r="A6780" i="2"/>
  <c r="W6780" i="2" s="1"/>
  <c r="A6781" i="2"/>
  <c r="W6781" i="2" s="1"/>
  <c r="A6782" i="2"/>
  <c r="W6782" i="2" s="1"/>
  <c r="A6783" i="2"/>
  <c r="W6783" i="2" s="1"/>
  <c r="A6784" i="2"/>
  <c r="W6784" i="2" s="1"/>
  <c r="A6785" i="2"/>
  <c r="W6785" i="2" s="1"/>
  <c r="A6786" i="2"/>
  <c r="W6786" i="2" s="1"/>
  <c r="A6787" i="2"/>
  <c r="W6787" i="2" s="1"/>
  <c r="A6788" i="2"/>
  <c r="W6788" i="2" s="1"/>
  <c r="A6789" i="2"/>
  <c r="W6789" i="2" s="1"/>
  <c r="A6790" i="2"/>
  <c r="W6790" i="2" s="1"/>
  <c r="A6791" i="2"/>
  <c r="W6791" i="2" s="1"/>
  <c r="A6792" i="2"/>
  <c r="W6792" i="2" s="1"/>
  <c r="A6793" i="2"/>
  <c r="W6793" i="2" s="1"/>
  <c r="A6794" i="2"/>
  <c r="W6794" i="2" s="1"/>
  <c r="A6795" i="2"/>
  <c r="W6795" i="2" s="1"/>
  <c r="A6796" i="2"/>
  <c r="W6796" i="2" s="1"/>
  <c r="A6797" i="2"/>
  <c r="W6797" i="2" s="1"/>
  <c r="A6798" i="2"/>
  <c r="W6798" i="2" s="1"/>
  <c r="A6799" i="2"/>
  <c r="W6799" i="2" s="1"/>
  <c r="A6800" i="2"/>
  <c r="W6800" i="2" s="1"/>
  <c r="A6801" i="2"/>
  <c r="W6801" i="2" s="1"/>
  <c r="A6802" i="2"/>
  <c r="W6802" i="2" s="1"/>
  <c r="A6803" i="2"/>
  <c r="W6803" i="2" s="1"/>
  <c r="A6804" i="2"/>
  <c r="W6804" i="2" s="1"/>
  <c r="A6805" i="2"/>
  <c r="W6805" i="2" s="1"/>
  <c r="A6806" i="2"/>
  <c r="W6806" i="2" s="1"/>
  <c r="A6807" i="2"/>
  <c r="W6807" i="2" s="1"/>
  <c r="A6808" i="2"/>
  <c r="W6808" i="2" s="1"/>
  <c r="A6809" i="2"/>
  <c r="W6809" i="2" s="1"/>
  <c r="A6810" i="2"/>
  <c r="W6810" i="2" s="1"/>
  <c r="A6811" i="2"/>
  <c r="W6811" i="2" s="1"/>
  <c r="A6812" i="2"/>
  <c r="W6812" i="2" s="1"/>
  <c r="A6813" i="2"/>
  <c r="W6813" i="2" s="1"/>
  <c r="A6814" i="2"/>
  <c r="W6814" i="2" s="1"/>
  <c r="A6815" i="2"/>
  <c r="W6815" i="2" s="1"/>
  <c r="A6816" i="2"/>
  <c r="W6816" i="2" s="1"/>
  <c r="A6817" i="2"/>
  <c r="W6817" i="2" s="1"/>
  <c r="A6818" i="2"/>
  <c r="W6818" i="2" s="1"/>
  <c r="A6819" i="2"/>
  <c r="W6819" i="2" s="1"/>
  <c r="A6820" i="2"/>
  <c r="W6820" i="2" s="1"/>
  <c r="A6821" i="2"/>
  <c r="W6821" i="2" s="1"/>
  <c r="A6822" i="2"/>
  <c r="W6822" i="2" s="1"/>
  <c r="A6823" i="2"/>
  <c r="W6823" i="2" s="1"/>
  <c r="A6824" i="2"/>
  <c r="W6824" i="2" s="1"/>
  <c r="A6825" i="2"/>
  <c r="W6825" i="2" s="1"/>
  <c r="A6826" i="2"/>
  <c r="W6826" i="2" s="1"/>
  <c r="A6827" i="2"/>
  <c r="W6827" i="2" s="1"/>
  <c r="A6828" i="2"/>
  <c r="W6828" i="2" s="1"/>
  <c r="A6829" i="2"/>
  <c r="W6829" i="2" s="1"/>
  <c r="A6830" i="2"/>
  <c r="W6830" i="2" s="1"/>
  <c r="A6831" i="2"/>
  <c r="W6831" i="2" s="1"/>
  <c r="A6832" i="2"/>
  <c r="W6832" i="2" s="1"/>
  <c r="A6833" i="2"/>
  <c r="W6833" i="2" s="1"/>
  <c r="A6834" i="2"/>
  <c r="W6834" i="2" s="1"/>
  <c r="A6835" i="2"/>
  <c r="W6835" i="2" s="1"/>
  <c r="A6836" i="2"/>
  <c r="W6836" i="2" s="1"/>
  <c r="A6837" i="2"/>
  <c r="W6837" i="2" s="1"/>
  <c r="A6838" i="2"/>
  <c r="W6838" i="2" s="1"/>
  <c r="A6839" i="2"/>
  <c r="W6839" i="2" s="1"/>
  <c r="A6840" i="2"/>
  <c r="W6840" i="2" s="1"/>
  <c r="A6841" i="2"/>
  <c r="W6841" i="2" s="1"/>
  <c r="A6842" i="2"/>
  <c r="W6842" i="2" s="1"/>
  <c r="A6843" i="2"/>
  <c r="W6843" i="2" s="1"/>
  <c r="A6844" i="2"/>
  <c r="W6844" i="2" s="1"/>
  <c r="A6845" i="2"/>
  <c r="W6845" i="2" s="1"/>
  <c r="A6846" i="2"/>
  <c r="W6846" i="2" s="1"/>
  <c r="A6847" i="2"/>
  <c r="W6847" i="2" s="1"/>
  <c r="A6848" i="2"/>
  <c r="W6848" i="2" s="1"/>
  <c r="A6849" i="2"/>
  <c r="W6849" i="2" s="1"/>
  <c r="A6850" i="2"/>
  <c r="W6850" i="2" s="1"/>
  <c r="A6851" i="2"/>
  <c r="W6851" i="2" s="1"/>
  <c r="A6852" i="2"/>
  <c r="W6852" i="2" s="1"/>
  <c r="A6853" i="2"/>
  <c r="W6853" i="2" s="1"/>
  <c r="A6854" i="2"/>
  <c r="W6854" i="2" s="1"/>
  <c r="A6855" i="2"/>
  <c r="W6855" i="2" s="1"/>
  <c r="A6856" i="2"/>
  <c r="W6856" i="2" s="1"/>
  <c r="A6857" i="2"/>
  <c r="W6857" i="2" s="1"/>
  <c r="A6858" i="2"/>
  <c r="W6858" i="2" s="1"/>
  <c r="A6859" i="2"/>
  <c r="W6859" i="2" s="1"/>
  <c r="A6860" i="2"/>
  <c r="W6860" i="2" s="1"/>
  <c r="A6861" i="2"/>
  <c r="W6861" i="2" s="1"/>
  <c r="A6862" i="2"/>
  <c r="W6862" i="2" s="1"/>
  <c r="A6863" i="2"/>
  <c r="W6863" i="2" s="1"/>
  <c r="A6864" i="2"/>
  <c r="W6864" i="2" s="1"/>
  <c r="A6865" i="2"/>
  <c r="W6865" i="2" s="1"/>
  <c r="A6866" i="2"/>
  <c r="W6866" i="2" s="1"/>
  <c r="A6867" i="2"/>
  <c r="W6867" i="2" s="1"/>
  <c r="A6868" i="2"/>
  <c r="W6868" i="2" s="1"/>
  <c r="A6869" i="2"/>
  <c r="W6869" i="2" s="1"/>
  <c r="A6870" i="2"/>
  <c r="W6870" i="2" s="1"/>
  <c r="A6871" i="2"/>
  <c r="W6871" i="2" s="1"/>
  <c r="A6872" i="2"/>
  <c r="W6872" i="2" s="1"/>
  <c r="A6873" i="2"/>
  <c r="W6873" i="2" s="1"/>
  <c r="A6874" i="2"/>
  <c r="W6874" i="2" s="1"/>
  <c r="A6875" i="2"/>
  <c r="W6875" i="2" s="1"/>
  <c r="A6876" i="2"/>
  <c r="W6876" i="2" s="1"/>
  <c r="A6877" i="2"/>
  <c r="W6877" i="2" s="1"/>
  <c r="A6878" i="2"/>
  <c r="W6878" i="2" s="1"/>
  <c r="A6879" i="2"/>
  <c r="W6879" i="2" s="1"/>
  <c r="A6880" i="2"/>
  <c r="W6880" i="2" s="1"/>
  <c r="A6881" i="2"/>
  <c r="W6881" i="2" s="1"/>
  <c r="A6882" i="2"/>
  <c r="W6882" i="2" s="1"/>
  <c r="A6883" i="2"/>
  <c r="W6883" i="2" s="1"/>
  <c r="A6884" i="2"/>
  <c r="W6884" i="2" s="1"/>
  <c r="A6885" i="2"/>
  <c r="W6885" i="2" s="1"/>
  <c r="A6886" i="2"/>
  <c r="W6886" i="2" s="1"/>
  <c r="A6887" i="2"/>
  <c r="W6887" i="2" s="1"/>
  <c r="A6888" i="2"/>
  <c r="W6888" i="2" s="1"/>
  <c r="A6889" i="2"/>
  <c r="W6889" i="2" s="1"/>
  <c r="A6890" i="2"/>
  <c r="W6890" i="2" s="1"/>
  <c r="A6891" i="2"/>
  <c r="W6891" i="2" s="1"/>
  <c r="A6892" i="2"/>
  <c r="W6892" i="2" s="1"/>
  <c r="A6893" i="2"/>
  <c r="W6893" i="2" s="1"/>
  <c r="A6894" i="2"/>
  <c r="W6894" i="2" s="1"/>
  <c r="A6895" i="2"/>
  <c r="W6895" i="2" s="1"/>
  <c r="A6896" i="2"/>
  <c r="W6896" i="2" s="1"/>
  <c r="A6897" i="2"/>
  <c r="W6897" i="2" s="1"/>
  <c r="A6898" i="2"/>
  <c r="W6898" i="2" s="1"/>
  <c r="A6899" i="2"/>
  <c r="W6899" i="2" s="1"/>
  <c r="A6900" i="2"/>
  <c r="W6900" i="2" s="1"/>
  <c r="A6901" i="2"/>
  <c r="W6901" i="2" s="1"/>
  <c r="A6902" i="2"/>
  <c r="W6902" i="2" s="1"/>
  <c r="A6903" i="2"/>
  <c r="W6903" i="2" s="1"/>
  <c r="A6904" i="2"/>
  <c r="W6904" i="2" s="1"/>
  <c r="A6905" i="2"/>
  <c r="W6905" i="2" s="1"/>
  <c r="A6906" i="2"/>
  <c r="W6906" i="2" s="1"/>
  <c r="A6907" i="2"/>
  <c r="W6907" i="2" s="1"/>
  <c r="A6908" i="2"/>
  <c r="W6908" i="2" s="1"/>
  <c r="A6909" i="2"/>
  <c r="W6909" i="2" s="1"/>
  <c r="A6910" i="2"/>
  <c r="W6910" i="2" s="1"/>
  <c r="A6911" i="2"/>
  <c r="W6911" i="2" s="1"/>
  <c r="A6912" i="2"/>
  <c r="W6912" i="2" s="1"/>
  <c r="A6913" i="2"/>
  <c r="W6913" i="2" s="1"/>
  <c r="A6914" i="2"/>
  <c r="W6914" i="2" s="1"/>
  <c r="A6915" i="2"/>
  <c r="W6915" i="2" s="1"/>
  <c r="A6916" i="2"/>
  <c r="W6916" i="2" s="1"/>
  <c r="A6917" i="2"/>
  <c r="W6917" i="2" s="1"/>
  <c r="A6918" i="2"/>
  <c r="W6918" i="2" s="1"/>
  <c r="A6919" i="2"/>
  <c r="W6919" i="2" s="1"/>
  <c r="A6920" i="2"/>
  <c r="W6920" i="2" s="1"/>
  <c r="A6921" i="2"/>
  <c r="W6921" i="2" s="1"/>
  <c r="A6922" i="2"/>
  <c r="W6922" i="2" s="1"/>
  <c r="A6923" i="2"/>
  <c r="W6923" i="2" s="1"/>
  <c r="A6924" i="2"/>
  <c r="W6924" i="2" s="1"/>
  <c r="A6925" i="2"/>
  <c r="W6925" i="2" s="1"/>
  <c r="A6926" i="2"/>
  <c r="W6926" i="2" s="1"/>
  <c r="A6927" i="2"/>
  <c r="W6927" i="2" s="1"/>
  <c r="A6928" i="2"/>
  <c r="W6928" i="2" s="1"/>
  <c r="A6929" i="2"/>
  <c r="W6929" i="2" s="1"/>
  <c r="A6930" i="2"/>
  <c r="W6930" i="2" s="1"/>
  <c r="A6931" i="2"/>
  <c r="W6931" i="2" s="1"/>
  <c r="A6932" i="2"/>
  <c r="W6932" i="2" s="1"/>
  <c r="A6933" i="2"/>
  <c r="W6933" i="2" s="1"/>
  <c r="A6934" i="2"/>
  <c r="W6934" i="2" s="1"/>
  <c r="A6935" i="2"/>
  <c r="W6935" i="2" s="1"/>
  <c r="A6936" i="2"/>
  <c r="W6936" i="2" s="1"/>
  <c r="A6937" i="2"/>
  <c r="W6937" i="2" s="1"/>
  <c r="A6938" i="2"/>
  <c r="W6938" i="2" s="1"/>
  <c r="A6939" i="2"/>
  <c r="W6939" i="2" s="1"/>
  <c r="A6940" i="2"/>
  <c r="W6940" i="2" s="1"/>
  <c r="A6941" i="2"/>
  <c r="W6941" i="2" s="1"/>
  <c r="A6942" i="2"/>
  <c r="W6942" i="2" s="1"/>
  <c r="A6943" i="2"/>
  <c r="W6943" i="2" s="1"/>
  <c r="A6944" i="2"/>
  <c r="W6944" i="2" s="1"/>
  <c r="A6945" i="2"/>
  <c r="W6945" i="2" s="1"/>
  <c r="A6946" i="2"/>
  <c r="W6946" i="2" s="1"/>
  <c r="A6947" i="2"/>
  <c r="W6947" i="2" s="1"/>
  <c r="A6948" i="2"/>
  <c r="W6948" i="2" s="1"/>
  <c r="A6949" i="2"/>
  <c r="W6949" i="2" s="1"/>
  <c r="A6950" i="2"/>
  <c r="W6950" i="2" s="1"/>
  <c r="A6951" i="2"/>
  <c r="W6951" i="2" s="1"/>
  <c r="A6952" i="2"/>
  <c r="W6952" i="2" s="1"/>
  <c r="A6953" i="2"/>
  <c r="W6953" i="2" s="1"/>
  <c r="A6954" i="2"/>
  <c r="W6954" i="2" s="1"/>
  <c r="A6955" i="2"/>
  <c r="W6955" i="2" s="1"/>
  <c r="A6956" i="2"/>
  <c r="W6956" i="2" s="1"/>
  <c r="A6957" i="2"/>
  <c r="W6957" i="2" s="1"/>
  <c r="A6958" i="2"/>
  <c r="W6958" i="2" s="1"/>
  <c r="A6959" i="2"/>
  <c r="W6959" i="2" s="1"/>
  <c r="A6960" i="2"/>
  <c r="W6960" i="2" s="1"/>
  <c r="A6961" i="2"/>
  <c r="W6961" i="2" s="1"/>
  <c r="A6962" i="2"/>
  <c r="W6962" i="2" s="1"/>
  <c r="A6963" i="2"/>
  <c r="W6963" i="2" s="1"/>
  <c r="A6964" i="2"/>
  <c r="W6964" i="2" s="1"/>
  <c r="A6965" i="2"/>
  <c r="W6965" i="2" s="1"/>
  <c r="A6966" i="2"/>
  <c r="W6966" i="2" s="1"/>
  <c r="A6967" i="2"/>
  <c r="W6967" i="2" s="1"/>
  <c r="A6968" i="2"/>
  <c r="W6968" i="2" s="1"/>
  <c r="A6969" i="2"/>
  <c r="W6969" i="2" s="1"/>
  <c r="A6970" i="2"/>
  <c r="W6970" i="2" s="1"/>
  <c r="A6971" i="2"/>
  <c r="W6971" i="2" s="1"/>
  <c r="A6972" i="2"/>
  <c r="W6972" i="2" s="1"/>
  <c r="A6973" i="2"/>
  <c r="W6973" i="2" s="1"/>
  <c r="A6974" i="2"/>
  <c r="W6974" i="2" s="1"/>
  <c r="A6975" i="2"/>
  <c r="W6975" i="2" s="1"/>
  <c r="A6976" i="2"/>
  <c r="W6976" i="2" s="1"/>
  <c r="A6977" i="2"/>
  <c r="W6977" i="2" s="1"/>
  <c r="A6978" i="2"/>
  <c r="W6978" i="2" s="1"/>
  <c r="A6979" i="2"/>
  <c r="W6979" i="2" s="1"/>
  <c r="A6980" i="2"/>
  <c r="W6980" i="2" s="1"/>
  <c r="A6981" i="2"/>
  <c r="W6981" i="2" s="1"/>
  <c r="A6982" i="2"/>
  <c r="W6982" i="2" s="1"/>
  <c r="A6983" i="2"/>
  <c r="W6983" i="2" s="1"/>
  <c r="A6984" i="2"/>
  <c r="W6984" i="2" s="1"/>
  <c r="A6985" i="2"/>
  <c r="W6985" i="2" s="1"/>
  <c r="A6986" i="2"/>
  <c r="W6986" i="2" s="1"/>
  <c r="A6987" i="2"/>
  <c r="W6987" i="2" s="1"/>
  <c r="A6988" i="2"/>
  <c r="W6988" i="2" s="1"/>
  <c r="A6989" i="2"/>
  <c r="W6989" i="2" s="1"/>
  <c r="A6990" i="2"/>
  <c r="W6990" i="2" s="1"/>
  <c r="A6991" i="2"/>
  <c r="W6991" i="2" s="1"/>
  <c r="A6992" i="2"/>
  <c r="W6992" i="2" s="1"/>
  <c r="A6993" i="2"/>
  <c r="W6993" i="2" s="1"/>
  <c r="A6994" i="2"/>
  <c r="W6994" i="2" s="1"/>
  <c r="A6995" i="2"/>
  <c r="W6995" i="2" s="1"/>
  <c r="A6996" i="2"/>
  <c r="W6996" i="2" s="1"/>
  <c r="A6997" i="2"/>
  <c r="W6997" i="2" s="1"/>
  <c r="A6998" i="2"/>
  <c r="W6998" i="2" s="1"/>
  <c r="A6999" i="2"/>
  <c r="W6999" i="2" s="1"/>
  <c r="A7000" i="2"/>
  <c r="W7000" i="2" s="1"/>
  <c r="A7001" i="2"/>
  <c r="W7001" i="2" s="1"/>
  <c r="A7002" i="2"/>
  <c r="W7002" i="2" s="1"/>
  <c r="A7003" i="2"/>
  <c r="W7003" i="2" s="1"/>
  <c r="A7004" i="2"/>
  <c r="W7004" i="2" s="1"/>
  <c r="A7005" i="2"/>
  <c r="W7005" i="2" s="1"/>
  <c r="A7006" i="2"/>
  <c r="W7006" i="2" s="1"/>
  <c r="A7007" i="2"/>
  <c r="W7007" i="2" s="1"/>
  <c r="A7008" i="2"/>
  <c r="W7008" i="2" s="1"/>
  <c r="A7009" i="2"/>
  <c r="W7009" i="2" s="1"/>
  <c r="A7010" i="2"/>
  <c r="W7010" i="2" s="1"/>
  <c r="A7011" i="2"/>
  <c r="W7011" i="2" s="1"/>
  <c r="A7012" i="2"/>
  <c r="W7012" i="2" s="1"/>
  <c r="A7013" i="2"/>
  <c r="W7013" i="2" s="1"/>
  <c r="A7014" i="2"/>
  <c r="W7014" i="2" s="1"/>
  <c r="A7015" i="2"/>
  <c r="W7015" i="2" s="1"/>
  <c r="A7016" i="2"/>
  <c r="W7016" i="2" s="1"/>
  <c r="A7017" i="2"/>
  <c r="W7017" i="2" s="1"/>
  <c r="A7018" i="2"/>
  <c r="W7018" i="2" s="1"/>
  <c r="A7019" i="2"/>
  <c r="W7019" i="2" s="1"/>
  <c r="A7020" i="2"/>
  <c r="W7020" i="2" s="1"/>
  <c r="A7021" i="2"/>
  <c r="W7021" i="2" s="1"/>
  <c r="A7022" i="2"/>
  <c r="W7022" i="2" s="1"/>
  <c r="A7023" i="2"/>
  <c r="W7023" i="2" s="1"/>
  <c r="A7024" i="2"/>
  <c r="W7024" i="2" s="1"/>
  <c r="A7025" i="2"/>
  <c r="W7025" i="2" s="1"/>
  <c r="A7026" i="2"/>
  <c r="W7026" i="2" s="1"/>
  <c r="A7027" i="2"/>
  <c r="W7027" i="2" s="1"/>
  <c r="A7028" i="2"/>
  <c r="W7028" i="2" s="1"/>
  <c r="A7029" i="2"/>
  <c r="W7029" i="2" s="1"/>
  <c r="A7030" i="2"/>
  <c r="W7030" i="2" s="1"/>
  <c r="A7031" i="2"/>
  <c r="W7031" i="2" s="1"/>
  <c r="A7032" i="2"/>
  <c r="W7032" i="2" s="1"/>
  <c r="A7033" i="2"/>
  <c r="W7033" i="2" s="1"/>
  <c r="A7034" i="2"/>
  <c r="W7034" i="2" s="1"/>
  <c r="A7035" i="2"/>
  <c r="W7035" i="2" s="1"/>
  <c r="A7036" i="2"/>
  <c r="W7036" i="2" s="1"/>
  <c r="A7037" i="2"/>
  <c r="W7037" i="2" s="1"/>
  <c r="A7038" i="2"/>
  <c r="W7038" i="2" s="1"/>
  <c r="A7039" i="2"/>
  <c r="W7039" i="2" s="1"/>
  <c r="A7040" i="2"/>
  <c r="W7040" i="2" s="1"/>
  <c r="A7041" i="2"/>
  <c r="W7041" i="2" s="1"/>
  <c r="A7042" i="2"/>
  <c r="W7042" i="2" s="1"/>
  <c r="A7043" i="2"/>
  <c r="W7043" i="2" s="1"/>
  <c r="A7044" i="2"/>
  <c r="W7044" i="2" s="1"/>
  <c r="A7045" i="2"/>
  <c r="W7045" i="2" s="1"/>
  <c r="A7046" i="2"/>
  <c r="W7046" i="2" s="1"/>
  <c r="A7047" i="2"/>
  <c r="W7047" i="2" s="1"/>
  <c r="A7048" i="2"/>
  <c r="W7048" i="2" s="1"/>
  <c r="A7049" i="2"/>
  <c r="W7049" i="2" s="1"/>
  <c r="A7050" i="2"/>
  <c r="W7050" i="2" s="1"/>
  <c r="A7051" i="2"/>
  <c r="W7051" i="2" s="1"/>
  <c r="A7052" i="2"/>
  <c r="W7052" i="2" s="1"/>
  <c r="A7053" i="2"/>
  <c r="W7053" i="2" s="1"/>
  <c r="A7054" i="2"/>
  <c r="W7054" i="2" s="1"/>
  <c r="A7055" i="2"/>
  <c r="W7055" i="2" s="1"/>
  <c r="A7056" i="2"/>
  <c r="W7056" i="2" s="1"/>
  <c r="A7057" i="2"/>
  <c r="W7057" i="2" s="1"/>
  <c r="A7058" i="2"/>
  <c r="W7058" i="2" s="1"/>
  <c r="A7059" i="2"/>
  <c r="W7059" i="2" s="1"/>
  <c r="A7060" i="2"/>
  <c r="W7060" i="2" s="1"/>
  <c r="A7061" i="2"/>
  <c r="W7061" i="2" s="1"/>
  <c r="A7062" i="2"/>
  <c r="W7062" i="2" s="1"/>
  <c r="A7063" i="2"/>
  <c r="W7063" i="2" s="1"/>
  <c r="A7064" i="2"/>
  <c r="W7064" i="2" s="1"/>
  <c r="A7065" i="2"/>
  <c r="W7065" i="2" s="1"/>
  <c r="A7066" i="2"/>
  <c r="W7066" i="2" s="1"/>
  <c r="A7067" i="2"/>
  <c r="W7067" i="2" s="1"/>
  <c r="A7068" i="2"/>
  <c r="W7068" i="2" s="1"/>
  <c r="A7069" i="2"/>
  <c r="W7069" i="2" s="1"/>
  <c r="A7070" i="2"/>
  <c r="W7070" i="2" s="1"/>
  <c r="A7071" i="2"/>
  <c r="W7071" i="2" s="1"/>
  <c r="A7072" i="2"/>
  <c r="W7072" i="2" s="1"/>
  <c r="A7073" i="2"/>
  <c r="W7073" i="2" s="1"/>
  <c r="A7074" i="2"/>
  <c r="W7074" i="2" s="1"/>
  <c r="A7075" i="2"/>
  <c r="W7075" i="2" s="1"/>
  <c r="A7076" i="2"/>
  <c r="W7076" i="2" s="1"/>
  <c r="A7077" i="2"/>
  <c r="W7077" i="2" s="1"/>
  <c r="A7078" i="2"/>
  <c r="W7078" i="2" s="1"/>
  <c r="A7079" i="2"/>
  <c r="W7079" i="2" s="1"/>
  <c r="A7080" i="2"/>
  <c r="W7080" i="2" s="1"/>
  <c r="A7081" i="2"/>
  <c r="W7081" i="2" s="1"/>
  <c r="A7082" i="2"/>
  <c r="W7082" i="2" s="1"/>
  <c r="A7083" i="2"/>
  <c r="W7083" i="2" s="1"/>
  <c r="A7084" i="2"/>
  <c r="W7084" i="2" s="1"/>
  <c r="A7085" i="2"/>
  <c r="W7085" i="2" s="1"/>
  <c r="A7086" i="2"/>
  <c r="W7086" i="2" s="1"/>
  <c r="A7087" i="2"/>
  <c r="W7087" i="2" s="1"/>
  <c r="A7088" i="2"/>
  <c r="W7088" i="2" s="1"/>
  <c r="A7089" i="2"/>
  <c r="W7089" i="2" s="1"/>
  <c r="A7090" i="2"/>
  <c r="W7090" i="2" s="1"/>
  <c r="A7091" i="2"/>
  <c r="W7091" i="2" s="1"/>
  <c r="A7092" i="2"/>
  <c r="W7092" i="2" s="1"/>
  <c r="A7093" i="2"/>
  <c r="W7093" i="2" s="1"/>
  <c r="A7094" i="2"/>
  <c r="W7094" i="2" s="1"/>
  <c r="A7095" i="2"/>
  <c r="W7095" i="2" s="1"/>
  <c r="A7096" i="2"/>
  <c r="W7096" i="2" s="1"/>
  <c r="A7097" i="2"/>
  <c r="W7097" i="2" s="1"/>
  <c r="A7098" i="2"/>
  <c r="W7098" i="2" s="1"/>
  <c r="A7099" i="2"/>
  <c r="W7099" i="2" s="1"/>
  <c r="A7100" i="2"/>
  <c r="W7100" i="2" s="1"/>
  <c r="A7101" i="2"/>
  <c r="W7101" i="2" s="1"/>
  <c r="A7102" i="2"/>
  <c r="W7102" i="2" s="1"/>
  <c r="A7103" i="2"/>
  <c r="W7103" i="2" s="1"/>
  <c r="A7104" i="2"/>
  <c r="W7104" i="2" s="1"/>
  <c r="A7105" i="2"/>
  <c r="W7105" i="2" s="1"/>
  <c r="A7106" i="2"/>
  <c r="W7106" i="2" s="1"/>
  <c r="A7107" i="2"/>
  <c r="W7107" i="2" s="1"/>
  <c r="A7108" i="2"/>
  <c r="W7108" i="2" s="1"/>
  <c r="A7109" i="2"/>
  <c r="W7109" i="2" s="1"/>
  <c r="A7110" i="2"/>
  <c r="W7110" i="2" s="1"/>
  <c r="A7111" i="2"/>
  <c r="W7111" i="2" s="1"/>
  <c r="A7112" i="2"/>
  <c r="W7112" i="2" s="1"/>
  <c r="A7113" i="2"/>
  <c r="W7113" i="2" s="1"/>
  <c r="A7114" i="2"/>
  <c r="W7114" i="2" s="1"/>
  <c r="A7115" i="2"/>
  <c r="W7115" i="2" s="1"/>
  <c r="A7116" i="2"/>
  <c r="W7116" i="2" s="1"/>
  <c r="A7117" i="2"/>
  <c r="W7117" i="2" s="1"/>
  <c r="A7118" i="2"/>
  <c r="W7118" i="2" s="1"/>
  <c r="A7119" i="2"/>
  <c r="W7119" i="2" s="1"/>
  <c r="A7120" i="2"/>
  <c r="W7120" i="2" s="1"/>
  <c r="A7121" i="2"/>
  <c r="W7121" i="2" s="1"/>
  <c r="A7122" i="2"/>
  <c r="W7122" i="2" s="1"/>
  <c r="A7123" i="2"/>
  <c r="W7123" i="2" s="1"/>
  <c r="A7124" i="2"/>
  <c r="W7124" i="2" s="1"/>
  <c r="A7125" i="2"/>
  <c r="W7125" i="2" s="1"/>
  <c r="A7126" i="2"/>
  <c r="W7126" i="2" s="1"/>
  <c r="A7127" i="2"/>
  <c r="W7127" i="2" s="1"/>
  <c r="A7128" i="2"/>
  <c r="W7128" i="2" s="1"/>
  <c r="A7129" i="2"/>
  <c r="W7129" i="2" s="1"/>
  <c r="A7130" i="2"/>
  <c r="W7130" i="2" s="1"/>
  <c r="A7131" i="2"/>
  <c r="W7131" i="2" s="1"/>
  <c r="A7132" i="2"/>
  <c r="W7132" i="2" s="1"/>
  <c r="A7133" i="2"/>
  <c r="W7133" i="2" s="1"/>
  <c r="A7134" i="2"/>
  <c r="W7134" i="2" s="1"/>
  <c r="A7135" i="2"/>
  <c r="W7135" i="2" s="1"/>
  <c r="A7136" i="2"/>
  <c r="W7136" i="2" s="1"/>
  <c r="A7137" i="2"/>
  <c r="W7137" i="2" s="1"/>
  <c r="A7138" i="2"/>
  <c r="W7138" i="2" s="1"/>
  <c r="A7139" i="2"/>
  <c r="W7139" i="2" s="1"/>
  <c r="A7140" i="2"/>
  <c r="W7140" i="2" s="1"/>
  <c r="A7141" i="2"/>
  <c r="W7141" i="2" s="1"/>
  <c r="A7142" i="2"/>
  <c r="W7142" i="2" s="1"/>
  <c r="A7143" i="2"/>
  <c r="W7143" i="2" s="1"/>
  <c r="A7144" i="2"/>
  <c r="W7144" i="2" s="1"/>
  <c r="A7145" i="2"/>
  <c r="W7145" i="2" s="1"/>
  <c r="A7146" i="2"/>
  <c r="W7146" i="2" s="1"/>
  <c r="A7147" i="2"/>
  <c r="W7147" i="2" s="1"/>
  <c r="A7148" i="2"/>
  <c r="W7148" i="2" s="1"/>
  <c r="A7149" i="2"/>
  <c r="W7149" i="2" s="1"/>
  <c r="A7150" i="2"/>
  <c r="W7150" i="2" s="1"/>
  <c r="A7151" i="2"/>
  <c r="W7151" i="2" s="1"/>
  <c r="A7152" i="2"/>
  <c r="W7152" i="2" s="1"/>
  <c r="A7153" i="2"/>
  <c r="W7153" i="2" s="1"/>
  <c r="A7154" i="2"/>
  <c r="W7154" i="2" s="1"/>
  <c r="A7155" i="2"/>
  <c r="W7155" i="2" s="1"/>
  <c r="A7156" i="2"/>
  <c r="W7156" i="2" s="1"/>
  <c r="A7157" i="2"/>
  <c r="W7157" i="2" s="1"/>
  <c r="A7158" i="2"/>
  <c r="W7158" i="2" s="1"/>
  <c r="A7159" i="2"/>
  <c r="W7159" i="2" s="1"/>
  <c r="A7160" i="2"/>
  <c r="W7160" i="2" s="1"/>
  <c r="A7161" i="2"/>
  <c r="W7161" i="2" s="1"/>
  <c r="A7162" i="2"/>
  <c r="W7162" i="2" s="1"/>
  <c r="A7163" i="2"/>
  <c r="W7163" i="2" s="1"/>
  <c r="A7164" i="2"/>
  <c r="W7164" i="2" s="1"/>
  <c r="A7165" i="2"/>
  <c r="W7165" i="2" s="1"/>
  <c r="A7166" i="2"/>
  <c r="W7166" i="2" s="1"/>
  <c r="A7167" i="2"/>
  <c r="W7167" i="2" s="1"/>
  <c r="A7168" i="2"/>
  <c r="W7168" i="2" s="1"/>
  <c r="A7169" i="2"/>
  <c r="W7169" i="2" s="1"/>
  <c r="A7170" i="2"/>
  <c r="W7170" i="2" s="1"/>
  <c r="A7171" i="2"/>
  <c r="W7171" i="2" s="1"/>
  <c r="A7172" i="2"/>
  <c r="W7172" i="2" s="1"/>
  <c r="A7173" i="2"/>
  <c r="W7173" i="2" s="1"/>
  <c r="A7174" i="2"/>
  <c r="W7174" i="2" s="1"/>
  <c r="A7175" i="2"/>
  <c r="W7175" i="2" s="1"/>
  <c r="A7176" i="2"/>
  <c r="W7176" i="2" s="1"/>
  <c r="A7177" i="2"/>
  <c r="W7177" i="2" s="1"/>
  <c r="A7178" i="2"/>
  <c r="W7178" i="2" s="1"/>
  <c r="A7179" i="2"/>
  <c r="W7179" i="2" s="1"/>
  <c r="A7180" i="2"/>
  <c r="W7180" i="2" s="1"/>
  <c r="A7181" i="2"/>
  <c r="W7181" i="2" s="1"/>
  <c r="A7182" i="2"/>
  <c r="W7182" i="2" s="1"/>
  <c r="A7183" i="2"/>
  <c r="W7183" i="2" s="1"/>
  <c r="A7184" i="2"/>
  <c r="W7184" i="2" s="1"/>
  <c r="A7185" i="2"/>
  <c r="W7185" i="2" s="1"/>
  <c r="A7186" i="2"/>
  <c r="W7186" i="2" s="1"/>
  <c r="A7187" i="2"/>
  <c r="W7187" i="2" s="1"/>
  <c r="A7188" i="2"/>
  <c r="W7188" i="2" s="1"/>
  <c r="A7189" i="2"/>
  <c r="W7189" i="2" s="1"/>
  <c r="A7190" i="2"/>
  <c r="W7190" i="2" s="1"/>
  <c r="A7191" i="2"/>
  <c r="W7191" i="2" s="1"/>
  <c r="A7192" i="2"/>
  <c r="W7192" i="2" s="1"/>
  <c r="A7193" i="2"/>
  <c r="W7193" i="2" s="1"/>
  <c r="A7194" i="2"/>
  <c r="W7194" i="2" s="1"/>
  <c r="A7195" i="2"/>
  <c r="W7195" i="2" s="1"/>
  <c r="A7196" i="2"/>
  <c r="W7196" i="2" s="1"/>
  <c r="A7197" i="2"/>
  <c r="W7197" i="2" s="1"/>
  <c r="A7198" i="2"/>
  <c r="W7198" i="2" s="1"/>
  <c r="A7199" i="2"/>
  <c r="W7199" i="2" s="1"/>
  <c r="A7200" i="2"/>
  <c r="W7200" i="2" s="1"/>
  <c r="A7201" i="2"/>
  <c r="W7201" i="2" s="1"/>
  <c r="A7202" i="2"/>
  <c r="W7202" i="2" s="1"/>
  <c r="A7203" i="2"/>
  <c r="W7203" i="2" s="1"/>
  <c r="A7204" i="2"/>
  <c r="W7204" i="2" s="1"/>
  <c r="A7205" i="2"/>
  <c r="W7205" i="2" s="1"/>
  <c r="A7206" i="2"/>
  <c r="W7206" i="2" s="1"/>
  <c r="A7207" i="2"/>
  <c r="W7207" i="2" s="1"/>
  <c r="A7208" i="2"/>
  <c r="W7208" i="2" s="1"/>
  <c r="A7209" i="2"/>
  <c r="W7209" i="2" s="1"/>
  <c r="A7210" i="2"/>
  <c r="W7210" i="2" s="1"/>
  <c r="A7211" i="2"/>
  <c r="W7211" i="2" s="1"/>
  <c r="A7212" i="2"/>
  <c r="W7212" i="2" s="1"/>
  <c r="A7213" i="2"/>
  <c r="W7213" i="2" s="1"/>
  <c r="A7214" i="2"/>
  <c r="W7214" i="2" s="1"/>
  <c r="A7215" i="2"/>
  <c r="W7215" i="2" s="1"/>
  <c r="A7216" i="2"/>
  <c r="W7216" i="2" s="1"/>
  <c r="A7217" i="2"/>
  <c r="W7217" i="2" s="1"/>
  <c r="A7218" i="2"/>
  <c r="W7218" i="2" s="1"/>
  <c r="A7219" i="2"/>
  <c r="W7219" i="2" s="1"/>
  <c r="A7220" i="2"/>
  <c r="W7220" i="2" s="1"/>
  <c r="A7221" i="2"/>
  <c r="W7221" i="2" s="1"/>
  <c r="A7222" i="2"/>
  <c r="W7222" i="2" s="1"/>
  <c r="A7223" i="2"/>
  <c r="W7223" i="2" s="1"/>
  <c r="A7224" i="2"/>
  <c r="W7224" i="2" s="1"/>
  <c r="A7225" i="2"/>
  <c r="W7225" i="2" s="1"/>
  <c r="A7226" i="2"/>
  <c r="W7226" i="2" s="1"/>
  <c r="A7227" i="2"/>
  <c r="W7227" i="2" s="1"/>
  <c r="A7228" i="2"/>
  <c r="W7228" i="2" s="1"/>
  <c r="A7229" i="2"/>
  <c r="W7229" i="2" s="1"/>
  <c r="A7230" i="2"/>
  <c r="W7230" i="2" s="1"/>
  <c r="A7231" i="2"/>
  <c r="W7231" i="2" s="1"/>
  <c r="A7232" i="2"/>
  <c r="W7232" i="2" s="1"/>
  <c r="A7233" i="2"/>
  <c r="W7233" i="2" s="1"/>
  <c r="A7234" i="2"/>
  <c r="W7234" i="2" s="1"/>
  <c r="A7235" i="2"/>
  <c r="W7235" i="2" s="1"/>
  <c r="A7236" i="2"/>
  <c r="W7236" i="2" s="1"/>
  <c r="A7237" i="2"/>
  <c r="W7237" i="2" s="1"/>
  <c r="A7238" i="2"/>
  <c r="W7238" i="2" s="1"/>
  <c r="A7239" i="2"/>
  <c r="W7239" i="2" s="1"/>
  <c r="A7240" i="2"/>
  <c r="W7240" i="2" s="1"/>
  <c r="A7241" i="2"/>
  <c r="W7241" i="2" s="1"/>
  <c r="A7242" i="2"/>
  <c r="W7242" i="2" s="1"/>
  <c r="A7243" i="2"/>
  <c r="W7243" i="2" s="1"/>
  <c r="A7244" i="2"/>
  <c r="W7244" i="2" s="1"/>
  <c r="A7245" i="2"/>
  <c r="W7245" i="2" s="1"/>
  <c r="A7246" i="2"/>
  <c r="W7246" i="2" s="1"/>
  <c r="A7247" i="2"/>
  <c r="W7247" i="2" s="1"/>
  <c r="A7248" i="2"/>
  <c r="W7248" i="2" s="1"/>
  <c r="A7249" i="2"/>
  <c r="W7249" i="2" s="1"/>
  <c r="A7250" i="2"/>
  <c r="W7250" i="2" s="1"/>
  <c r="A7251" i="2"/>
  <c r="W7251" i="2" s="1"/>
  <c r="A7252" i="2"/>
  <c r="W7252" i="2" s="1"/>
  <c r="A7253" i="2"/>
  <c r="W7253" i="2" s="1"/>
  <c r="A7254" i="2"/>
  <c r="W7254" i="2" s="1"/>
  <c r="A7255" i="2"/>
  <c r="W7255" i="2" s="1"/>
  <c r="A7256" i="2"/>
  <c r="W7256" i="2" s="1"/>
  <c r="A7257" i="2"/>
  <c r="W7257" i="2" s="1"/>
  <c r="A7258" i="2"/>
  <c r="W7258" i="2" s="1"/>
  <c r="A7259" i="2"/>
  <c r="W7259" i="2" s="1"/>
  <c r="A7260" i="2"/>
  <c r="W7260" i="2" s="1"/>
  <c r="A7261" i="2"/>
  <c r="W7261" i="2" s="1"/>
  <c r="A7262" i="2"/>
  <c r="W7262" i="2" s="1"/>
  <c r="A7263" i="2"/>
  <c r="W7263" i="2" s="1"/>
  <c r="A7264" i="2"/>
  <c r="W7264" i="2" s="1"/>
  <c r="A7265" i="2"/>
  <c r="W7265" i="2" s="1"/>
  <c r="A7266" i="2"/>
  <c r="W7266" i="2" s="1"/>
  <c r="A7267" i="2"/>
  <c r="W7267" i="2" s="1"/>
  <c r="A7268" i="2"/>
  <c r="W7268" i="2" s="1"/>
  <c r="A7269" i="2"/>
  <c r="W7269" i="2" s="1"/>
  <c r="A7270" i="2"/>
  <c r="W7270" i="2" s="1"/>
  <c r="A7271" i="2"/>
  <c r="W7271" i="2" s="1"/>
  <c r="A7272" i="2"/>
  <c r="W7272" i="2" s="1"/>
  <c r="A7273" i="2"/>
  <c r="W7273" i="2" s="1"/>
  <c r="A7274" i="2"/>
  <c r="W7274" i="2" s="1"/>
  <c r="A7275" i="2"/>
  <c r="W7275" i="2" s="1"/>
  <c r="A7276" i="2"/>
  <c r="W7276" i="2" s="1"/>
  <c r="A7277" i="2"/>
  <c r="W7277" i="2" s="1"/>
  <c r="A7278" i="2"/>
  <c r="W7278" i="2" s="1"/>
  <c r="A7279" i="2"/>
  <c r="W7279" i="2" s="1"/>
  <c r="A7280" i="2"/>
  <c r="W7280" i="2" s="1"/>
  <c r="A7281" i="2"/>
  <c r="W7281" i="2" s="1"/>
  <c r="A7282" i="2"/>
  <c r="W7282" i="2" s="1"/>
  <c r="A7283" i="2"/>
  <c r="W7283" i="2" s="1"/>
  <c r="A7284" i="2"/>
  <c r="W7284" i="2" s="1"/>
  <c r="A7285" i="2"/>
  <c r="W7285" i="2" s="1"/>
  <c r="A7286" i="2"/>
  <c r="W7286" i="2" s="1"/>
  <c r="A7287" i="2"/>
  <c r="W7287" i="2" s="1"/>
  <c r="A7288" i="2"/>
  <c r="W7288" i="2" s="1"/>
  <c r="A7289" i="2"/>
  <c r="W7289" i="2" s="1"/>
  <c r="A7290" i="2"/>
  <c r="W7290" i="2" s="1"/>
  <c r="A7291" i="2"/>
  <c r="W7291" i="2" s="1"/>
  <c r="A7292" i="2"/>
  <c r="W7292" i="2" s="1"/>
  <c r="A7293" i="2"/>
  <c r="W7293" i="2" s="1"/>
  <c r="A7294" i="2"/>
  <c r="W7294" i="2" s="1"/>
  <c r="A7295" i="2"/>
  <c r="W7295" i="2" s="1"/>
  <c r="A7296" i="2"/>
  <c r="W7296" i="2" s="1"/>
  <c r="A7297" i="2"/>
  <c r="W7297" i="2" s="1"/>
  <c r="A7298" i="2"/>
  <c r="W7298" i="2" s="1"/>
  <c r="A7299" i="2"/>
  <c r="W7299" i="2" s="1"/>
  <c r="A7300" i="2"/>
  <c r="W7300" i="2" s="1"/>
  <c r="A7301" i="2"/>
  <c r="W7301" i="2" s="1"/>
  <c r="A7302" i="2"/>
  <c r="W7302" i="2" s="1"/>
  <c r="A7303" i="2"/>
  <c r="W7303" i="2" s="1"/>
  <c r="A7304" i="2"/>
  <c r="W7304" i="2" s="1"/>
  <c r="A7305" i="2"/>
  <c r="W7305" i="2" s="1"/>
  <c r="A7306" i="2"/>
  <c r="W7306" i="2" s="1"/>
  <c r="A7307" i="2"/>
  <c r="W7307" i="2" s="1"/>
  <c r="A7308" i="2"/>
  <c r="W7308" i="2" s="1"/>
  <c r="A7309" i="2"/>
  <c r="W7309" i="2" s="1"/>
  <c r="A7310" i="2"/>
  <c r="W7310" i="2" s="1"/>
  <c r="A7311" i="2"/>
  <c r="W7311" i="2" s="1"/>
  <c r="A7312" i="2"/>
  <c r="W7312" i="2" s="1"/>
  <c r="A7313" i="2"/>
  <c r="W7313" i="2" s="1"/>
  <c r="A7314" i="2"/>
  <c r="W7314" i="2" s="1"/>
  <c r="A7315" i="2"/>
  <c r="W7315" i="2" s="1"/>
  <c r="A7316" i="2"/>
  <c r="W7316" i="2" s="1"/>
  <c r="A7317" i="2"/>
  <c r="W7317" i="2" s="1"/>
  <c r="A7318" i="2"/>
  <c r="W7318" i="2" s="1"/>
  <c r="A7319" i="2"/>
  <c r="W7319" i="2" s="1"/>
  <c r="A7320" i="2"/>
  <c r="W7320" i="2" s="1"/>
  <c r="A7321" i="2"/>
  <c r="W7321" i="2" s="1"/>
  <c r="A7322" i="2"/>
  <c r="W7322" i="2" s="1"/>
  <c r="A7323" i="2"/>
  <c r="W7323" i="2" s="1"/>
  <c r="A7324" i="2"/>
  <c r="W7324" i="2" s="1"/>
  <c r="A7325" i="2"/>
  <c r="W7325" i="2" s="1"/>
  <c r="A7326" i="2"/>
  <c r="W7326" i="2" s="1"/>
  <c r="A7327" i="2"/>
  <c r="W7327" i="2" s="1"/>
  <c r="A7328" i="2"/>
  <c r="W7328" i="2" s="1"/>
  <c r="A7329" i="2"/>
  <c r="W7329" i="2" s="1"/>
  <c r="A7330" i="2"/>
  <c r="W7330" i="2" s="1"/>
  <c r="A7331" i="2"/>
  <c r="W7331" i="2" s="1"/>
  <c r="A7332" i="2"/>
  <c r="W7332" i="2" s="1"/>
  <c r="A7333" i="2"/>
  <c r="W7333" i="2" s="1"/>
  <c r="A7334" i="2"/>
  <c r="W7334" i="2" s="1"/>
  <c r="A7335" i="2"/>
  <c r="W7335" i="2" s="1"/>
  <c r="A7336" i="2"/>
  <c r="W7336" i="2" s="1"/>
  <c r="A7337" i="2"/>
  <c r="W7337" i="2" s="1"/>
  <c r="A7338" i="2"/>
  <c r="W7338" i="2" s="1"/>
  <c r="A7339" i="2"/>
  <c r="W7339" i="2" s="1"/>
  <c r="A7340" i="2"/>
  <c r="W7340" i="2" s="1"/>
  <c r="A7341" i="2"/>
  <c r="W7341" i="2" s="1"/>
  <c r="A7342" i="2"/>
  <c r="W7342" i="2" s="1"/>
  <c r="A7343" i="2"/>
  <c r="W7343" i="2" s="1"/>
  <c r="A7344" i="2"/>
  <c r="W7344" i="2" s="1"/>
  <c r="A7345" i="2"/>
  <c r="W7345" i="2" s="1"/>
  <c r="A7346" i="2"/>
  <c r="W7346" i="2" s="1"/>
  <c r="A7347" i="2"/>
  <c r="W7347" i="2" s="1"/>
  <c r="A7348" i="2"/>
  <c r="W7348" i="2" s="1"/>
  <c r="A7349" i="2"/>
  <c r="W7349" i="2" s="1"/>
  <c r="A7350" i="2"/>
  <c r="W7350" i="2" s="1"/>
  <c r="A7351" i="2"/>
  <c r="W7351" i="2" s="1"/>
  <c r="A7352" i="2"/>
  <c r="W7352" i="2" s="1"/>
  <c r="A7353" i="2"/>
  <c r="W7353" i="2" s="1"/>
  <c r="A7354" i="2"/>
  <c r="W7354" i="2" s="1"/>
  <c r="A7355" i="2"/>
  <c r="W7355" i="2" s="1"/>
  <c r="A7356" i="2"/>
  <c r="W7356" i="2" s="1"/>
  <c r="A7357" i="2"/>
  <c r="W7357" i="2" s="1"/>
  <c r="A7358" i="2"/>
  <c r="W7358" i="2" s="1"/>
  <c r="A7359" i="2"/>
  <c r="W7359" i="2" s="1"/>
  <c r="A7360" i="2"/>
  <c r="W7360" i="2" s="1"/>
  <c r="A7361" i="2"/>
  <c r="W7361" i="2" s="1"/>
  <c r="A7362" i="2"/>
  <c r="W7362" i="2" s="1"/>
  <c r="A7363" i="2"/>
  <c r="W7363" i="2" s="1"/>
  <c r="A7364" i="2"/>
  <c r="W7364" i="2" s="1"/>
  <c r="A7365" i="2"/>
  <c r="W7365" i="2" s="1"/>
  <c r="A7366" i="2"/>
  <c r="W7366" i="2" s="1"/>
  <c r="A7367" i="2"/>
  <c r="W7367" i="2" s="1"/>
  <c r="A7368" i="2"/>
  <c r="W7368" i="2" s="1"/>
  <c r="A7369" i="2"/>
  <c r="W7369" i="2" s="1"/>
  <c r="A7370" i="2"/>
  <c r="W7370" i="2" s="1"/>
  <c r="A7371" i="2"/>
  <c r="W7371" i="2" s="1"/>
  <c r="A7372" i="2"/>
  <c r="W7372" i="2" s="1"/>
  <c r="A7373" i="2"/>
  <c r="W7373" i="2" s="1"/>
  <c r="A7374" i="2"/>
  <c r="W7374" i="2" s="1"/>
  <c r="A7375" i="2"/>
  <c r="W7375" i="2" s="1"/>
  <c r="A7376" i="2"/>
  <c r="W7376" i="2" s="1"/>
  <c r="A7377" i="2"/>
  <c r="W7377" i="2" s="1"/>
  <c r="A7378" i="2"/>
  <c r="W7378" i="2" s="1"/>
  <c r="A7379" i="2"/>
  <c r="W7379" i="2" s="1"/>
  <c r="A7380" i="2"/>
  <c r="W7380" i="2" s="1"/>
  <c r="A7381" i="2"/>
  <c r="W7381" i="2" s="1"/>
  <c r="A7382" i="2"/>
  <c r="W7382" i="2" s="1"/>
  <c r="A7383" i="2"/>
  <c r="W7383" i="2" s="1"/>
  <c r="A7384" i="2"/>
  <c r="W7384" i="2" s="1"/>
  <c r="A7385" i="2"/>
  <c r="W7385" i="2" s="1"/>
  <c r="A7386" i="2"/>
  <c r="W7386" i="2" s="1"/>
  <c r="A7387" i="2"/>
  <c r="W7387" i="2" s="1"/>
  <c r="A7388" i="2"/>
  <c r="W7388" i="2" s="1"/>
  <c r="A7389" i="2"/>
  <c r="W7389" i="2" s="1"/>
  <c r="A7390" i="2"/>
  <c r="W7390" i="2" s="1"/>
  <c r="A7391" i="2"/>
  <c r="W7391" i="2" s="1"/>
  <c r="A7392" i="2"/>
  <c r="W7392" i="2" s="1"/>
  <c r="A7393" i="2"/>
  <c r="W7393" i="2" s="1"/>
  <c r="A7394" i="2"/>
  <c r="W7394" i="2" s="1"/>
  <c r="A7395" i="2"/>
  <c r="W7395" i="2" s="1"/>
  <c r="A7396" i="2"/>
  <c r="W7396" i="2" s="1"/>
  <c r="A7397" i="2"/>
  <c r="W7397" i="2" s="1"/>
  <c r="A7398" i="2"/>
  <c r="W7398" i="2" s="1"/>
  <c r="A7399" i="2"/>
  <c r="W7399" i="2" s="1"/>
  <c r="A7400" i="2"/>
  <c r="W7400" i="2" s="1"/>
  <c r="A7401" i="2"/>
  <c r="W7401" i="2" s="1"/>
  <c r="A7402" i="2"/>
  <c r="W7402" i="2" s="1"/>
  <c r="A7403" i="2"/>
  <c r="W7403" i="2" s="1"/>
  <c r="A7404" i="2"/>
  <c r="W7404" i="2" s="1"/>
  <c r="A7405" i="2"/>
  <c r="W7405" i="2" s="1"/>
  <c r="A7406" i="2"/>
  <c r="W7406" i="2" s="1"/>
  <c r="A7407" i="2"/>
  <c r="W7407" i="2" s="1"/>
  <c r="A7408" i="2"/>
  <c r="W7408" i="2" s="1"/>
  <c r="A7409" i="2"/>
  <c r="W7409" i="2" s="1"/>
  <c r="A7410" i="2"/>
  <c r="W7410" i="2" s="1"/>
  <c r="A7411" i="2"/>
  <c r="W7411" i="2" s="1"/>
  <c r="A7412" i="2"/>
  <c r="W7412" i="2" s="1"/>
  <c r="A7413" i="2"/>
  <c r="W7413" i="2" s="1"/>
  <c r="A7414" i="2"/>
  <c r="W7414" i="2" s="1"/>
  <c r="A7415" i="2"/>
  <c r="W7415" i="2" s="1"/>
  <c r="A7416" i="2"/>
  <c r="W7416" i="2" s="1"/>
  <c r="A7417" i="2"/>
  <c r="W7417" i="2" s="1"/>
  <c r="A7418" i="2"/>
  <c r="W7418" i="2" s="1"/>
  <c r="A7419" i="2"/>
  <c r="W7419" i="2" s="1"/>
  <c r="A7420" i="2"/>
  <c r="W7420" i="2" s="1"/>
  <c r="A7421" i="2"/>
  <c r="W7421" i="2" s="1"/>
  <c r="A7422" i="2"/>
  <c r="W7422" i="2" s="1"/>
  <c r="A7423" i="2"/>
  <c r="W7423" i="2" s="1"/>
  <c r="A7424" i="2"/>
  <c r="W7424" i="2" s="1"/>
  <c r="A7425" i="2"/>
  <c r="W7425" i="2" s="1"/>
  <c r="A7426" i="2"/>
  <c r="W7426" i="2" s="1"/>
  <c r="A7427" i="2"/>
  <c r="W7427" i="2" s="1"/>
  <c r="A7428" i="2"/>
  <c r="W7428" i="2" s="1"/>
  <c r="A7429" i="2"/>
  <c r="W7429" i="2" s="1"/>
  <c r="A7430" i="2"/>
  <c r="W7430" i="2" s="1"/>
  <c r="A7431" i="2"/>
  <c r="W7431" i="2" s="1"/>
  <c r="A7432" i="2"/>
  <c r="W7432" i="2" s="1"/>
  <c r="A7433" i="2"/>
  <c r="W7433" i="2" s="1"/>
  <c r="A7434" i="2"/>
  <c r="W7434" i="2" s="1"/>
  <c r="A7435" i="2"/>
  <c r="W7435" i="2" s="1"/>
  <c r="A7436" i="2"/>
  <c r="W7436" i="2" s="1"/>
  <c r="A7437" i="2"/>
  <c r="W7437" i="2" s="1"/>
  <c r="A7438" i="2"/>
  <c r="W7438" i="2" s="1"/>
  <c r="A7439" i="2"/>
  <c r="W7439" i="2" s="1"/>
  <c r="A7440" i="2"/>
  <c r="W7440" i="2" s="1"/>
  <c r="A7441" i="2"/>
  <c r="W7441" i="2" s="1"/>
  <c r="A7442" i="2"/>
  <c r="W7442" i="2" s="1"/>
  <c r="A7443" i="2"/>
  <c r="W7443" i="2" s="1"/>
  <c r="A7444" i="2"/>
  <c r="W7444" i="2" s="1"/>
  <c r="A7445" i="2"/>
  <c r="W7445" i="2" s="1"/>
  <c r="A7446" i="2"/>
  <c r="W7446" i="2" s="1"/>
  <c r="A7447" i="2"/>
  <c r="W7447" i="2" s="1"/>
  <c r="A7448" i="2"/>
  <c r="W7448" i="2" s="1"/>
  <c r="A7449" i="2"/>
  <c r="W7449" i="2" s="1"/>
  <c r="A7450" i="2"/>
  <c r="W7450" i="2" s="1"/>
  <c r="A7451" i="2"/>
  <c r="W7451" i="2" s="1"/>
  <c r="A7452" i="2"/>
  <c r="W7452" i="2" s="1"/>
  <c r="A7453" i="2"/>
  <c r="W7453" i="2" s="1"/>
  <c r="A7454" i="2"/>
  <c r="W7454" i="2" s="1"/>
  <c r="A7455" i="2"/>
  <c r="W7455" i="2" s="1"/>
  <c r="A7456" i="2"/>
  <c r="W7456" i="2" s="1"/>
  <c r="A7457" i="2"/>
  <c r="W7457" i="2" s="1"/>
  <c r="A7458" i="2"/>
  <c r="W7458" i="2" s="1"/>
  <c r="A7459" i="2"/>
  <c r="W7459" i="2" s="1"/>
  <c r="A7460" i="2"/>
  <c r="W7460" i="2" s="1"/>
  <c r="A7461" i="2"/>
  <c r="W7461" i="2" s="1"/>
  <c r="A7462" i="2"/>
  <c r="W7462" i="2" s="1"/>
  <c r="A7463" i="2"/>
  <c r="W7463" i="2" s="1"/>
  <c r="A7464" i="2"/>
  <c r="W7464" i="2" s="1"/>
  <c r="A7465" i="2"/>
  <c r="W7465" i="2" s="1"/>
  <c r="A7466" i="2"/>
  <c r="W7466" i="2" s="1"/>
  <c r="A7467" i="2"/>
  <c r="W7467" i="2" s="1"/>
  <c r="A7468" i="2"/>
  <c r="W7468" i="2" s="1"/>
  <c r="A7469" i="2"/>
  <c r="W7469" i="2" s="1"/>
  <c r="A7470" i="2"/>
  <c r="W7470" i="2" s="1"/>
  <c r="A7471" i="2"/>
  <c r="W7471" i="2" s="1"/>
  <c r="A7472" i="2"/>
  <c r="W7472" i="2" s="1"/>
  <c r="A7473" i="2"/>
  <c r="W7473" i="2" s="1"/>
  <c r="A7474" i="2"/>
  <c r="W7474" i="2" s="1"/>
  <c r="A7475" i="2"/>
  <c r="W7475" i="2" s="1"/>
  <c r="A7476" i="2"/>
  <c r="W7476" i="2" s="1"/>
  <c r="A7477" i="2"/>
  <c r="W7477" i="2" s="1"/>
  <c r="A7478" i="2"/>
  <c r="W7478" i="2" s="1"/>
  <c r="A7479" i="2"/>
  <c r="W7479" i="2" s="1"/>
  <c r="A7480" i="2"/>
  <c r="W7480" i="2" s="1"/>
  <c r="A7481" i="2"/>
  <c r="W7481" i="2" s="1"/>
  <c r="A7482" i="2"/>
  <c r="W7482" i="2" s="1"/>
  <c r="A7483" i="2"/>
  <c r="W7483" i="2" s="1"/>
  <c r="A7484" i="2"/>
  <c r="W7484" i="2" s="1"/>
  <c r="A7485" i="2"/>
  <c r="W7485" i="2" s="1"/>
  <c r="A7486" i="2"/>
  <c r="W7486" i="2" s="1"/>
  <c r="A7487" i="2"/>
  <c r="W7487" i="2" s="1"/>
  <c r="A7488" i="2"/>
  <c r="W7488" i="2" s="1"/>
  <c r="A7489" i="2"/>
  <c r="W7489" i="2" s="1"/>
  <c r="A7490" i="2"/>
  <c r="W7490" i="2" s="1"/>
  <c r="A7491" i="2"/>
  <c r="W7491" i="2" s="1"/>
  <c r="A7492" i="2"/>
  <c r="W7492" i="2" s="1"/>
  <c r="A7493" i="2"/>
  <c r="W7493" i="2" s="1"/>
  <c r="A7494" i="2"/>
  <c r="W7494" i="2" s="1"/>
  <c r="A7495" i="2"/>
  <c r="W7495" i="2" s="1"/>
  <c r="A7496" i="2"/>
  <c r="W7496" i="2" s="1"/>
  <c r="A7497" i="2"/>
  <c r="W7497" i="2" s="1"/>
  <c r="A7498" i="2"/>
  <c r="W7498" i="2" s="1"/>
  <c r="A7499" i="2"/>
  <c r="W7499" i="2" s="1"/>
  <c r="A7500" i="2"/>
  <c r="W7500" i="2" s="1"/>
  <c r="A7501" i="2"/>
  <c r="W7501" i="2" s="1"/>
  <c r="A7502" i="2"/>
  <c r="W7502" i="2" s="1"/>
  <c r="A7503" i="2"/>
  <c r="W7503" i="2" s="1"/>
  <c r="A7504" i="2"/>
  <c r="W7504" i="2" s="1"/>
  <c r="A7505" i="2"/>
  <c r="W7505" i="2" s="1"/>
  <c r="A7506" i="2"/>
  <c r="W7506" i="2" s="1"/>
  <c r="A7507" i="2"/>
  <c r="W7507" i="2" s="1"/>
  <c r="A7508" i="2"/>
  <c r="W7508" i="2" s="1"/>
  <c r="A7509" i="2"/>
  <c r="W7509" i="2" s="1"/>
  <c r="A7510" i="2"/>
  <c r="W7510" i="2" s="1"/>
  <c r="A7511" i="2"/>
  <c r="W7511" i="2" s="1"/>
  <c r="A7512" i="2"/>
  <c r="W7512" i="2" s="1"/>
  <c r="A7513" i="2"/>
  <c r="W7513" i="2" s="1"/>
  <c r="A7514" i="2"/>
  <c r="W7514" i="2" s="1"/>
  <c r="A7515" i="2"/>
  <c r="W7515" i="2" s="1"/>
  <c r="A7516" i="2"/>
  <c r="W7516" i="2" s="1"/>
  <c r="A7517" i="2"/>
  <c r="W7517" i="2" s="1"/>
  <c r="A7518" i="2"/>
  <c r="W7518" i="2" s="1"/>
  <c r="A7519" i="2"/>
  <c r="W7519" i="2" s="1"/>
  <c r="A7520" i="2"/>
  <c r="W7520" i="2" s="1"/>
  <c r="A7521" i="2"/>
  <c r="W7521" i="2" s="1"/>
  <c r="A7522" i="2"/>
  <c r="W7522" i="2" s="1"/>
  <c r="A7523" i="2"/>
  <c r="W7523" i="2" s="1"/>
  <c r="A7524" i="2"/>
  <c r="W7524" i="2" s="1"/>
  <c r="A7525" i="2"/>
  <c r="W7525" i="2" s="1"/>
  <c r="A7526" i="2"/>
  <c r="W7526" i="2" s="1"/>
  <c r="A7527" i="2"/>
  <c r="W7527" i="2" s="1"/>
  <c r="A7528" i="2"/>
  <c r="W7528" i="2" s="1"/>
  <c r="A7529" i="2"/>
  <c r="W7529" i="2" s="1"/>
  <c r="A7530" i="2"/>
  <c r="W7530" i="2" s="1"/>
  <c r="A7531" i="2"/>
  <c r="W7531" i="2" s="1"/>
  <c r="A7532" i="2"/>
  <c r="W7532" i="2" s="1"/>
  <c r="A7533" i="2"/>
  <c r="W7533" i="2" s="1"/>
  <c r="A7534" i="2"/>
  <c r="W7534" i="2" s="1"/>
  <c r="A7535" i="2"/>
  <c r="W7535" i="2" s="1"/>
  <c r="A7536" i="2"/>
  <c r="W7536" i="2" s="1"/>
  <c r="A7537" i="2"/>
  <c r="W7537" i="2" s="1"/>
  <c r="A7538" i="2"/>
  <c r="W7538" i="2" s="1"/>
  <c r="A7539" i="2"/>
  <c r="W7539" i="2" s="1"/>
  <c r="A7540" i="2"/>
  <c r="W7540" i="2" s="1"/>
  <c r="A7541" i="2"/>
  <c r="W7541" i="2" s="1"/>
  <c r="A7542" i="2"/>
  <c r="W7542" i="2" s="1"/>
  <c r="A7543" i="2"/>
  <c r="W7543" i="2" s="1"/>
  <c r="A7544" i="2"/>
  <c r="W7544" i="2" s="1"/>
  <c r="A7545" i="2"/>
  <c r="W7545" i="2" s="1"/>
  <c r="A7546" i="2"/>
  <c r="W7546" i="2" s="1"/>
  <c r="A7547" i="2"/>
  <c r="W7547" i="2" s="1"/>
  <c r="A7548" i="2"/>
  <c r="W7548" i="2" s="1"/>
  <c r="A7549" i="2"/>
  <c r="W7549" i="2" s="1"/>
  <c r="A7550" i="2"/>
  <c r="W7550" i="2" s="1"/>
  <c r="A7551" i="2"/>
  <c r="W7551" i="2" s="1"/>
  <c r="A7552" i="2"/>
  <c r="W7552" i="2" s="1"/>
  <c r="A7553" i="2"/>
  <c r="W7553" i="2" s="1"/>
  <c r="A7554" i="2"/>
  <c r="W7554" i="2" s="1"/>
  <c r="A7555" i="2"/>
  <c r="W7555" i="2" s="1"/>
  <c r="A7556" i="2"/>
  <c r="W7556" i="2" s="1"/>
  <c r="A7557" i="2"/>
  <c r="W7557" i="2" s="1"/>
  <c r="A7558" i="2"/>
  <c r="W7558" i="2" s="1"/>
  <c r="A7559" i="2"/>
  <c r="W7559" i="2" s="1"/>
  <c r="A7560" i="2"/>
  <c r="W7560" i="2" s="1"/>
  <c r="A7561" i="2"/>
  <c r="W7561" i="2" s="1"/>
  <c r="A7562" i="2"/>
  <c r="W7562" i="2" s="1"/>
  <c r="A7563" i="2"/>
  <c r="W7563" i="2" s="1"/>
  <c r="A7564" i="2"/>
  <c r="W7564" i="2" s="1"/>
  <c r="A7565" i="2"/>
  <c r="W7565" i="2" s="1"/>
  <c r="A7566" i="2"/>
  <c r="W7566" i="2" s="1"/>
  <c r="A7567" i="2"/>
  <c r="W7567" i="2" s="1"/>
  <c r="A7568" i="2"/>
  <c r="W7568" i="2" s="1"/>
  <c r="A7569" i="2"/>
  <c r="W7569" i="2" s="1"/>
  <c r="A7570" i="2"/>
  <c r="W7570" i="2" s="1"/>
  <c r="A7571" i="2"/>
  <c r="W7571" i="2" s="1"/>
  <c r="A7572" i="2"/>
  <c r="W7572" i="2" s="1"/>
  <c r="A7573" i="2"/>
  <c r="W7573" i="2" s="1"/>
  <c r="A7574" i="2"/>
  <c r="W7574" i="2" s="1"/>
  <c r="A7575" i="2"/>
  <c r="W7575" i="2" s="1"/>
  <c r="A7576" i="2"/>
  <c r="W7576" i="2" s="1"/>
  <c r="A7577" i="2"/>
  <c r="W7577" i="2" s="1"/>
  <c r="A7578" i="2"/>
  <c r="W7578" i="2" s="1"/>
  <c r="A7579" i="2"/>
  <c r="W7579" i="2" s="1"/>
  <c r="A7580" i="2"/>
  <c r="W7580" i="2" s="1"/>
  <c r="A7581" i="2"/>
  <c r="W7581" i="2" s="1"/>
  <c r="A7582" i="2"/>
  <c r="W7582" i="2" s="1"/>
  <c r="A7583" i="2"/>
  <c r="W7583" i="2" s="1"/>
  <c r="A7584" i="2"/>
  <c r="W7584" i="2" s="1"/>
  <c r="A7585" i="2"/>
  <c r="W7585" i="2" s="1"/>
  <c r="A7586" i="2"/>
  <c r="W7586" i="2" s="1"/>
  <c r="A7587" i="2"/>
  <c r="W7587" i="2" s="1"/>
  <c r="A7588" i="2"/>
  <c r="W7588" i="2" s="1"/>
  <c r="A7589" i="2"/>
  <c r="W7589" i="2" s="1"/>
  <c r="A7590" i="2"/>
  <c r="W7590" i="2" s="1"/>
  <c r="A7591" i="2"/>
  <c r="W7591" i="2" s="1"/>
  <c r="A7592" i="2"/>
  <c r="W7592" i="2" s="1"/>
  <c r="A7593" i="2"/>
  <c r="W7593" i="2" s="1"/>
  <c r="A7594" i="2"/>
  <c r="W7594" i="2" s="1"/>
  <c r="A7595" i="2"/>
  <c r="W7595" i="2" s="1"/>
  <c r="A7596" i="2"/>
  <c r="W7596" i="2" s="1"/>
  <c r="A7597" i="2"/>
  <c r="W7597" i="2" s="1"/>
  <c r="A7598" i="2"/>
  <c r="W7598" i="2" s="1"/>
  <c r="A7599" i="2"/>
  <c r="W7599" i="2" s="1"/>
  <c r="A7600" i="2"/>
  <c r="W7600" i="2" s="1"/>
  <c r="A7601" i="2"/>
  <c r="W7601" i="2" s="1"/>
  <c r="A7602" i="2"/>
  <c r="W7602" i="2" s="1"/>
  <c r="A7603" i="2"/>
  <c r="W7603" i="2" s="1"/>
  <c r="A7604" i="2"/>
  <c r="W7604" i="2" s="1"/>
  <c r="A7605" i="2"/>
  <c r="W7605" i="2" s="1"/>
  <c r="A7606" i="2"/>
  <c r="W7606" i="2" s="1"/>
  <c r="A7607" i="2"/>
  <c r="W7607" i="2" s="1"/>
  <c r="A7608" i="2"/>
  <c r="W7608" i="2" s="1"/>
  <c r="A7609" i="2"/>
  <c r="W7609" i="2" s="1"/>
  <c r="A7610" i="2"/>
  <c r="W7610" i="2" s="1"/>
  <c r="A7611" i="2"/>
  <c r="W7611" i="2" s="1"/>
  <c r="A7612" i="2"/>
  <c r="W7612" i="2" s="1"/>
  <c r="A7613" i="2"/>
  <c r="W7613" i="2" s="1"/>
  <c r="A7614" i="2"/>
  <c r="W7614" i="2" s="1"/>
  <c r="A7615" i="2"/>
  <c r="W7615" i="2" s="1"/>
  <c r="A7616" i="2"/>
  <c r="W7616" i="2" s="1"/>
  <c r="A7617" i="2"/>
  <c r="W7617" i="2" s="1"/>
  <c r="A7618" i="2"/>
  <c r="W7618" i="2" s="1"/>
  <c r="A7619" i="2"/>
  <c r="W7619" i="2" s="1"/>
  <c r="A7620" i="2"/>
  <c r="W7620" i="2" s="1"/>
  <c r="A7621" i="2"/>
  <c r="W7621" i="2" s="1"/>
  <c r="A7622" i="2"/>
  <c r="W7622" i="2" s="1"/>
  <c r="A7623" i="2"/>
  <c r="W7623" i="2" s="1"/>
  <c r="A7624" i="2"/>
  <c r="W7624" i="2" s="1"/>
  <c r="A7625" i="2"/>
  <c r="W7625" i="2" s="1"/>
  <c r="A7626" i="2"/>
  <c r="W7626" i="2" s="1"/>
  <c r="A7627" i="2"/>
  <c r="W7627" i="2" s="1"/>
  <c r="A7628" i="2"/>
  <c r="W7628" i="2" s="1"/>
  <c r="A7629" i="2"/>
  <c r="W7629" i="2" s="1"/>
  <c r="A7630" i="2"/>
  <c r="W7630" i="2" s="1"/>
  <c r="A7631" i="2"/>
  <c r="W7631" i="2" s="1"/>
  <c r="A7632" i="2"/>
  <c r="W7632" i="2" s="1"/>
  <c r="A7633" i="2"/>
  <c r="W7633" i="2" s="1"/>
  <c r="A7634" i="2"/>
  <c r="W7634" i="2" s="1"/>
  <c r="A7635" i="2"/>
  <c r="W7635" i="2" s="1"/>
  <c r="A7636" i="2"/>
  <c r="W7636" i="2" s="1"/>
  <c r="A7637" i="2"/>
  <c r="W7637" i="2" s="1"/>
  <c r="A7638" i="2"/>
  <c r="W7638" i="2" s="1"/>
  <c r="A7639" i="2"/>
  <c r="W7639" i="2" s="1"/>
  <c r="A7640" i="2"/>
  <c r="W7640" i="2" s="1"/>
  <c r="A7641" i="2"/>
  <c r="W7641" i="2" s="1"/>
  <c r="A7642" i="2"/>
  <c r="W7642" i="2" s="1"/>
  <c r="A7643" i="2"/>
  <c r="W7643" i="2" s="1"/>
  <c r="A7644" i="2"/>
  <c r="W7644" i="2" s="1"/>
  <c r="A7645" i="2"/>
  <c r="W7645" i="2" s="1"/>
  <c r="W7646" i="2"/>
  <c r="A2225" i="3"/>
  <c r="B2225" i="3" s="1"/>
  <c r="C2225" i="3"/>
  <c r="A2226" i="3"/>
  <c r="B2226" i="3" s="1"/>
  <c r="C2226" i="3"/>
  <c r="A2227" i="3"/>
  <c r="B2227" i="3" s="1"/>
  <c r="C2227" i="3"/>
  <c r="A2228" i="3"/>
  <c r="B2228" i="3" s="1"/>
  <c r="C2228" i="3"/>
  <c r="A2229" i="3"/>
  <c r="B2229" i="3" s="1"/>
  <c r="C2229" i="3"/>
  <c r="A2230" i="3"/>
  <c r="B2230" i="3" s="1"/>
  <c r="C2230" i="3"/>
  <c r="A2231" i="3"/>
  <c r="B2231" i="3" s="1"/>
  <c r="C2231" i="3"/>
  <c r="A2232" i="3"/>
  <c r="B2232" i="3" s="1"/>
  <c r="C2232" i="3"/>
  <c r="A2233" i="3"/>
  <c r="B2233" i="3" s="1"/>
  <c r="C2233" i="3"/>
  <c r="A2234" i="3"/>
  <c r="B2234" i="3" s="1"/>
  <c r="C2234" i="3"/>
  <c r="A2235" i="3"/>
  <c r="B2235" i="3" s="1"/>
  <c r="C2235" i="3"/>
  <c r="A2236" i="3"/>
  <c r="B2236" i="3" s="1"/>
  <c r="C2236" i="3"/>
  <c r="A2237" i="3"/>
  <c r="B2237" i="3" s="1"/>
  <c r="C2237" i="3"/>
  <c r="A2238" i="3"/>
  <c r="B2238" i="3" s="1"/>
  <c r="C2238" i="3"/>
  <c r="A2239" i="3"/>
  <c r="B2239" i="3" s="1"/>
  <c r="C2239" i="3"/>
  <c r="A2240" i="3"/>
  <c r="B2240" i="3" s="1"/>
  <c r="C2240" i="3"/>
  <c r="A2241" i="3"/>
  <c r="B2241" i="3" s="1"/>
  <c r="C2241" i="3"/>
  <c r="A2242" i="3"/>
  <c r="B2242" i="3" s="1"/>
  <c r="C2242" i="3"/>
  <c r="A2243" i="3"/>
  <c r="B2243" i="3" s="1"/>
  <c r="C2243" i="3"/>
  <c r="A2244" i="3"/>
  <c r="B2244" i="3" s="1"/>
  <c r="C2244" i="3"/>
  <c r="A2245" i="3"/>
  <c r="B2245" i="3" s="1"/>
  <c r="C2245" i="3"/>
  <c r="A2246" i="3"/>
  <c r="B2246" i="3" s="1"/>
  <c r="C2246" i="3"/>
  <c r="A2247" i="3"/>
  <c r="B2247" i="3" s="1"/>
  <c r="C2247" i="3"/>
  <c r="A2248" i="3"/>
  <c r="B2248" i="3" s="1"/>
  <c r="C2248" i="3"/>
  <c r="A2249" i="3"/>
  <c r="B2249" i="3" s="1"/>
  <c r="C2249" i="3"/>
  <c r="A2250" i="3"/>
  <c r="B2250" i="3" s="1"/>
  <c r="C2250" i="3"/>
  <c r="A2251" i="3"/>
  <c r="B2251" i="3" s="1"/>
  <c r="C2251" i="3"/>
  <c r="A2252" i="3"/>
  <c r="B2252" i="3" s="1"/>
  <c r="C2252" i="3"/>
  <c r="A2253" i="3"/>
  <c r="B2253" i="3" s="1"/>
  <c r="C2253" i="3"/>
  <c r="A2254" i="3"/>
  <c r="B2254" i="3" s="1"/>
  <c r="C2254" i="3"/>
  <c r="A2255" i="3"/>
  <c r="B2255" i="3" s="1"/>
  <c r="C2255" i="3"/>
  <c r="A2256" i="3"/>
  <c r="B2256" i="3" s="1"/>
  <c r="C2256" i="3"/>
  <c r="A2257" i="3"/>
  <c r="B2257" i="3" s="1"/>
  <c r="C2257" i="3"/>
  <c r="A2258" i="3"/>
  <c r="B2258" i="3" s="1"/>
  <c r="C2258" i="3"/>
  <c r="A2259" i="3"/>
  <c r="B2259" i="3" s="1"/>
  <c r="C2259" i="3"/>
  <c r="A2260" i="3"/>
  <c r="B2260" i="3" s="1"/>
  <c r="C2260" i="3"/>
  <c r="A2261" i="3"/>
  <c r="B2261" i="3" s="1"/>
  <c r="C2261" i="3"/>
  <c r="A2262" i="3"/>
  <c r="B2262" i="3" s="1"/>
  <c r="C2262" i="3"/>
  <c r="A2263" i="3"/>
  <c r="B2263" i="3" s="1"/>
  <c r="C2263" i="3"/>
  <c r="A2264" i="3"/>
  <c r="B2264" i="3" s="1"/>
  <c r="C2264" i="3"/>
  <c r="A2265" i="3"/>
  <c r="B2265" i="3" s="1"/>
  <c r="C2265" i="3"/>
  <c r="A2266" i="3"/>
  <c r="B2266" i="3" s="1"/>
  <c r="C2266" i="3"/>
  <c r="A2267" i="3"/>
  <c r="B2267" i="3" s="1"/>
  <c r="C2267" i="3"/>
  <c r="A2268" i="3"/>
  <c r="B2268" i="3" s="1"/>
  <c r="C2268" i="3"/>
  <c r="A2269" i="3"/>
  <c r="B2269" i="3" s="1"/>
  <c r="C2269" i="3"/>
  <c r="A2270" i="3"/>
  <c r="B2270" i="3" s="1"/>
  <c r="C2270" i="3"/>
  <c r="A2271" i="3"/>
  <c r="B2271" i="3" s="1"/>
  <c r="C2271" i="3"/>
  <c r="A2272" i="3"/>
  <c r="B2272" i="3" s="1"/>
  <c r="C2272" i="3"/>
  <c r="A2273" i="3"/>
  <c r="B2273" i="3" s="1"/>
  <c r="C2273" i="3"/>
  <c r="A2274" i="3"/>
  <c r="B2274" i="3" s="1"/>
  <c r="C2274" i="3"/>
  <c r="A2275" i="3"/>
  <c r="B2275" i="3" s="1"/>
  <c r="C2275" i="3"/>
  <c r="A2276" i="3"/>
  <c r="B2276" i="3" s="1"/>
  <c r="C2276" i="3"/>
  <c r="A2277" i="3"/>
  <c r="B2277" i="3" s="1"/>
  <c r="C2277" i="3"/>
  <c r="A2278" i="3"/>
  <c r="B2278" i="3" s="1"/>
  <c r="C2278" i="3"/>
  <c r="A2279" i="3"/>
  <c r="B2279" i="3" s="1"/>
  <c r="C2279" i="3"/>
  <c r="A2280" i="3"/>
  <c r="B2280" i="3" s="1"/>
  <c r="C2280" i="3"/>
  <c r="A2281" i="3"/>
  <c r="B2281" i="3" s="1"/>
  <c r="C2281" i="3"/>
  <c r="A2282" i="3"/>
  <c r="B2282" i="3" s="1"/>
  <c r="C2282" i="3"/>
  <c r="A2283" i="3"/>
  <c r="B2283" i="3" s="1"/>
  <c r="C2283" i="3"/>
  <c r="A2284" i="3"/>
  <c r="B2284" i="3" s="1"/>
  <c r="C2284" i="3"/>
  <c r="A2285" i="3"/>
  <c r="B2285" i="3" s="1"/>
  <c r="C2285" i="3"/>
  <c r="A2286" i="3"/>
  <c r="B2286" i="3" s="1"/>
  <c r="C2286" i="3"/>
  <c r="A2287" i="3"/>
  <c r="B2287" i="3" s="1"/>
  <c r="C2287" i="3"/>
  <c r="A2288" i="3"/>
  <c r="B2288" i="3" s="1"/>
  <c r="C2288" i="3"/>
  <c r="A2289" i="3"/>
  <c r="B2289" i="3" s="1"/>
  <c r="C2289" i="3"/>
  <c r="A2290" i="3"/>
  <c r="B2290" i="3" s="1"/>
  <c r="C2290" i="3"/>
  <c r="A2291" i="3"/>
  <c r="B2291" i="3" s="1"/>
  <c r="C2291" i="3"/>
  <c r="A2292" i="3"/>
  <c r="B2292" i="3" s="1"/>
  <c r="C2292" i="3"/>
  <c r="A2293" i="3"/>
  <c r="B2293" i="3" s="1"/>
  <c r="C2293" i="3"/>
  <c r="A2294" i="3"/>
  <c r="B2294" i="3" s="1"/>
  <c r="C2294" i="3"/>
  <c r="A2295" i="3"/>
  <c r="B2295" i="3" s="1"/>
  <c r="C2295" i="3"/>
  <c r="A2296" i="3"/>
  <c r="B2296" i="3" s="1"/>
  <c r="C2296" i="3"/>
  <c r="A2297" i="3"/>
  <c r="B2297" i="3" s="1"/>
  <c r="C2297" i="3"/>
  <c r="A2298" i="3"/>
  <c r="B2298" i="3" s="1"/>
  <c r="C2298" i="3"/>
  <c r="A2299" i="3"/>
  <c r="B2299" i="3" s="1"/>
  <c r="C2299" i="3"/>
  <c r="A2300" i="3"/>
  <c r="B2300" i="3" s="1"/>
  <c r="C2300" i="3"/>
  <c r="A2301" i="3"/>
  <c r="B2301" i="3" s="1"/>
  <c r="C2301" i="3"/>
  <c r="A2302" i="3"/>
  <c r="B2302" i="3" s="1"/>
  <c r="C2302" i="3"/>
  <c r="A2303" i="3"/>
  <c r="B2303" i="3" s="1"/>
  <c r="C2303" i="3"/>
  <c r="A2304" i="3"/>
  <c r="B2304" i="3" s="1"/>
  <c r="C2304" i="3"/>
  <c r="A2305" i="3"/>
  <c r="B2305" i="3" s="1"/>
  <c r="C2305" i="3"/>
  <c r="A2306" i="3"/>
  <c r="B2306" i="3" s="1"/>
  <c r="C2306" i="3"/>
  <c r="A2307" i="3"/>
  <c r="B2307" i="3" s="1"/>
  <c r="C2307" i="3"/>
  <c r="A2308" i="3"/>
  <c r="B2308" i="3" s="1"/>
  <c r="C2308" i="3"/>
  <c r="A2309" i="3"/>
  <c r="B2309" i="3" s="1"/>
  <c r="C2309" i="3"/>
  <c r="A2310" i="3"/>
  <c r="B2310" i="3" s="1"/>
  <c r="C2310" i="3"/>
  <c r="A2311" i="3"/>
  <c r="B2311" i="3" s="1"/>
  <c r="C2311" i="3"/>
  <c r="A2312" i="3"/>
  <c r="B2312" i="3" s="1"/>
  <c r="C2312" i="3"/>
  <c r="A2313" i="3"/>
  <c r="B2313" i="3" s="1"/>
  <c r="C2313" i="3"/>
  <c r="A2314" i="3"/>
  <c r="B2314" i="3" s="1"/>
  <c r="C2314" i="3"/>
  <c r="A2315" i="3"/>
  <c r="B2315" i="3" s="1"/>
  <c r="C2315" i="3"/>
  <c r="A2316" i="3"/>
  <c r="B2316" i="3" s="1"/>
  <c r="C2316" i="3"/>
  <c r="A2317" i="3"/>
  <c r="B2317" i="3" s="1"/>
  <c r="C2317" i="3"/>
  <c r="A2318" i="3"/>
  <c r="B2318" i="3" s="1"/>
  <c r="C2318" i="3"/>
  <c r="A2319" i="3"/>
  <c r="B2319" i="3" s="1"/>
  <c r="C2319" i="3"/>
  <c r="A2320" i="3"/>
  <c r="B2320" i="3" s="1"/>
  <c r="C2320" i="3"/>
  <c r="A2321" i="3"/>
  <c r="B2321" i="3" s="1"/>
  <c r="C2321" i="3"/>
  <c r="A2322" i="3"/>
  <c r="B2322" i="3" s="1"/>
  <c r="C2322" i="3"/>
  <c r="A2323" i="3"/>
  <c r="B2323" i="3" s="1"/>
  <c r="C2323" i="3"/>
  <c r="A2324" i="3"/>
  <c r="B2324" i="3" s="1"/>
  <c r="C2324" i="3"/>
  <c r="A2325" i="3"/>
  <c r="B2325" i="3" s="1"/>
  <c r="C2325" i="3"/>
  <c r="A2326" i="3"/>
  <c r="B2326" i="3" s="1"/>
  <c r="C2326" i="3"/>
  <c r="A2327" i="3"/>
  <c r="B2327" i="3" s="1"/>
  <c r="C2327" i="3"/>
  <c r="A2328" i="3"/>
  <c r="B2328" i="3" s="1"/>
  <c r="C2328" i="3"/>
  <c r="A2329" i="3"/>
  <c r="B2329" i="3" s="1"/>
  <c r="C2329" i="3"/>
  <c r="A2330" i="3"/>
  <c r="B2330" i="3" s="1"/>
  <c r="C2330" i="3"/>
  <c r="A2331" i="3"/>
  <c r="B2331" i="3" s="1"/>
  <c r="C2331" i="3"/>
  <c r="A2332" i="3"/>
  <c r="B2332" i="3" s="1"/>
  <c r="C2332" i="3"/>
  <c r="A2333" i="3"/>
  <c r="B2333" i="3" s="1"/>
  <c r="C2333" i="3"/>
  <c r="A2334" i="3"/>
  <c r="B2334" i="3" s="1"/>
  <c r="C2334" i="3"/>
  <c r="A2335" i="3"/>
  <c r="B2335" i="3" s="1"/>
  <c r="C2335" i="3"/>
  <c r="A2336" i="3"/>
  <c r="B2336" i="3" s="1"/>
  <c r="C2336" i="3"/>
  <c r="A2337" i="3"/>
  <c r="B2337" i="3" s="1"/>
  <c r="C2337" i="3"/>
  <c r="A2338" i="3"/>
  <c r="B2338" i="3" s="1"/>
  <c r="C2338" i="3"/>
  <c r="A2339" i="3"/>
  <c r="B2339" i="3" s="1"/>
  <c r="C2339" i="3"/>
  <c r="A2340" i="3"/>
  <c r="B2340" i="3" s="1"/>
  <c r="C2340" i="3"/>
  <c r="A2341" i="3"/>
  <c r="B2341" i="3" s="1"/>
  <c r="C2341" i="3"/>
  <c r="A2342" i="3"/>
  <c r="B2342" i="3" s="1"/>
  <c r="C2342" i="3"/>
  <c r="A2343" i="3"/>
  <c r="B2343" i="3" s="1"/>
  <c r="C2343" i="3"/>
  <c r="A2344" i="3"/>
  <c r="B2344" i="3" s="1"/>
  <c r="C2344" i="3"/>
  <c r="A2345" i="3"/>
  <c r="B2345" i="3" s="1"/>
  <c r="C2345" i="3"/>
  <c r="A2346" i="3"/>
  <c r="B2346" i="3" s="1"/>
  <c r="C2346" i="3"/>
  <c r="A2347" i="3"/>
  <c r="B2347" i="3" s="1"/>
  <c r="C2347" i="3"/>
  <c r="A2348" i="3"/>
  <c r="B2348" i="3" s="1"/>
  <c r="C2348" i="3"/>
  <c r="A2349" i="3"/>
  <c r="B2349" i="3" s="1"/>
  <c r="C2349" i="3"/>
  <c r="A2350" i="3"/>
  <c r="B2350" i="3" s="1"/>
  <c r="C2350" i="3"/>
  <c r="A2351" i="3"/>
  <c r="B2351" i="3" s="1"/>
  <c r="C2351" i="3"/>
  <c r="A2352" i="3"/>
  <c r="B2352" i="3" s="1"/>
  <c r="C2352" i="3"/>
  <c r="A2353" i="3"/>
  <c r="B2353" i="3" s="1"/>
  <c r="C2353" i="3"/>
  <c r="A2354" i="3"/>
  <c r="B2354" i="3" s="1"/>
  <c r="C2354" i="3"/>
  <c r="A2355" i="3"/>
  <c r="B2355" i="3" s="1"/>
  <c r="C2355" i="3"/>
  <c r="A2356" i="3"/>
  <c r="B2356" i="3" s="1"/>
  <c r="C2356" i="3"/>
  <c r="A2357" i="3"/>
  <c r="B2357" i="3" s="1"/>
  <c r="C2357" i="3"/>
  <c r="A2358" i="3"/>
  <c r="B2358" i="3" s="1"/>
  <c r="C2358" i="3"/>
  <c r="A2359" i="3"/>
  <c r="B2359" i="3" s="1"/>
  <c r="C2359" i="3"/>
  <c r="A2360" i="3"/>
  <c r="B2360" i="3" s="1"/>
  <c r="C2360" i="3"/>
  <c r="A2361" i="3"/>
  <c r="B2361" i="3" s="1"/>
  <c r="C2361" i="3"/>
  <c r="A2362" i="3"/>
  <c r="B2362" i="3" s="1"/>
  <c r="C2362" i="3"/>
  <c r="A2363" i="3"/>
  <c r="B2363" i="3" s="1"/>
  <c r="C2363" i="3"/>
  <c r="A2364" i="3"/>
  <c r="B2364" i="3" s="1"/>
  <c r="C2364" i="3"/>
  <c r="A2365" i="3"/>
  <c r="B2365" i="3" s="1"/>
  <c r="C2365" i="3"/>
  <c r="A2366" i="3"/>
  <c r="B2366" i="3" s="1"/>
  <c r="C2366" i="3"/>
  <c r="A2367" i="3"/>
  <c r="B2367" i="3" s="1"/>
  <c r="C2367" i="3"/>
  <c r="A2368" i="3"/>
  <c r="B2368" i="3" s="1"/>
  <c r="C2368" i="3"/>
  <c r="A2369" i="3"/>
  <c r="B2369" i="3" s="1"/>
  <c r="C2369" i="3"/>
  <c r="A2370" i="3"/>
  <c r="B2370" i="3" s="1"/>
  <c r="C2370" i="3"/>
  <c r="A2371" i="3"/>
  <c r="B2371" i="3" s="1"/>
  <c r="C2371" i="3"/>
  <c r="A2372" i="3"/>
  <c r="B2372" i="3" s="1"/>
  <c r="C2372" i="3"/>
  <c r="A2373" i="3"/>
  <c r="B2373" i="3" s="1"/>
  <c r="C2373" i="3"/>
  <c r="A2374" i="3"/>
  <c r="B2374" i="3" s="1"/>
  <c r="C2374" i="3"/>
  <c r="A2375" i="3"/>
  <c r="B2375" i="3" s="1"/>
  <c r="C2375" i="3"/>
  <c r="A2376" i="3"/>
  <c r="B2376" i="3" s="1"/>
  <c r="C2376" i="3"/>
  <c r="A2377" i="3"/>
  <c r="B2377" i="3" s="1"/>
  <c r="C2377" i="3"/>
  <c r="A2378" i="3"/>
  <c r="B2378" i="3" s="1"/>
  <c r="C2378" i="3"/>
  <c r="A2379" i="3"/>
  <c r="B2379" i="3" s="1"/>
  <c r="C2379" i="3"/>
  <c r="A2380" i="3"/>
  <c r="B2380" i="3" s="1"/>
  <c r="C2380" i="3"/>
  <c r="A2381" i="3"/>
  <c r="B2381" i="3" s="1"/>
  <c r="C2381" i="3"/>
  <c r="A2382" i="3"/>
  <c r="B2382" i="3" s="1"/>
  <c r="C2382" i="3"/>
  <c r="A2383" i="3"/>
  <c r="B2383" i="3" s="1"/>
  <c r="C2383" i="3"/>
  <c r="A2384" i="3"/>
  <c r="B2384" i="3" s="1"/>
  <c r="C2384" i="3"/>
  <c r="A2385" i="3"/>
  <c r="B2385" i="3" s="1"/>
  <c r="C2385" i="3"/>
  <c r="A2386" i="3"/>
  <c r="B2386" i="3" s="1"/>
  <c r="C2386" i="3"/>
  <c r="A2387" i="3"/>
  <c r="B2387" i="3" s="1"/>
  <c r="C2387" i="3"/>
  <c r="A2388" i="3"/>
  <c r="B2388" i="3" s="1"/>
  <c r="C2388" i="3"/>
  <c r="A2389" i="3"/>
  <c r="B2389" i="3" s="1"/>
  <c r="C2389" i="3"/>
  <c r="A2390" i="3"/>
  <c r="B2390" i="3" s="1"/>
  <c r="C2390" i="3"/>
  <c r="A2391" i="3"/>
  <c r="B2391" i="3" s="1"/>
  <c r="C2391" i="3"/>
  <c r="A2392" i="3"/>
  <c r="B2392" i="3" s="1"/>
  <c r="C2392" i="3"/>
  <c r="A2393" i="3"/>
  <c r="B2393" i="3" s="1"/>
  <c r="C2393" i="3"/>
  <c r="A2394" i="3"/>
  <c r="B2394" i="3" s="1"/>
  <c r="C2394" i="3"/>
  <c r="A2395" i="3"/>
  <c r="B2395" i="3" s="1"/>
  <c r="C2395" i="3"/>
  <c r="A2396" i="3"/>
  <c r="B2396" i="3" s="1"/>
  <c r="C2396" i="3"/>
  <c r="A2397" i="3"/>
  <c r="B2397" i="3" s="1"/>
  <c r="C2397" i="3"/>
  <c r="A2398" i="3"/>
  <c r="B2398" i="3" s="1"/>
  <c r="C2398" i="3"/>
  <c r="A2399" i="3"/>
  <c r="B2399" i="3" s="1"/>
  <c r="C2399" i="3"/>
  <c r="A2400" i="3"/>
  <c r="B2400" i="3" s="1"/>
  <c r="C2400" i="3"/>
  <c r="A2401" i="3"/>
  <c r="B2401" i="3" s="1"/>
  <c r="C2401" i="3"/>
  <c r="C2224" i="3" l="1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3197" i="3" l="1"/>
  <c r="C3198" i="3" l="1"/>
  <c r="V11" i="11"/>
  <c r="I16" i="11" l="1"/>
  <c r="V9" i="11"/>
  <c r="V12" i="11"/>
  <c r="V10" i="11"/>
  <c r="U10" i="11" l="1"/>
  <c r="DU4" i="10" l="1"/>
  <c r="DU6" i="10" s="1"/>
  <c r="DQ4" i="10"/>
  <c r="DQ6" i="10" s="1"/>
  <c r="DP4" i="10"/>
  <c r="DP6" i="10" s="1"/>
  <c r="DO4" i="10"/>
  <c r="DO6" i="10" s="1"/>
  <c r="DT4" i="10"/>
  <c r="DT6" i="10" s="1"/>
  <c r="DS4" i="10"/>
  <c r="DS6" i="10" s="1"/>
  <c r="DR4" i="10"/>
  <c r="DR6" i="10" s="1"/>
  <c r="DV6" i="10" l="1"/>
  <c r="B92" i="9" l="1"/>
  <c r="A3" i="2"/>
  <c r="A4" i="2"/>
  <c r="A5" i="2"/>
  <c r="A6" i="2"/>
  <c r="A7" i="2"/>
  <c r="A8" i="2"/>
  <c r="A9" i="2"/>
  <c r="A10" i="2"/>
  <c r="A11" i="2"/>
  <c r="A12" i="2"/>
  <c r="A13" i="2"/>
  <c r="W13" i="2" s="1"/>
  <c r="A14" i="2"/>
  <c r="A15" i="2"/>
  <c r="A16" i="2"/>
  <c r="A17" i="2"/>
  <c r="A18" i="2"/>
  <c r="A19" i="2"/>
  <c r="W19" i="2" s="1"/>
  <c r="A20" i="2"/>
  <c r="W20" i="2" s="1"/>
  <c r="A21" i="2"/>
  <c r="W21" i="2" s="1"/>
  <c r="A22" i="2"/>
  <c r="A23" i="2"/>
  <c r="W23" i="2" s="1"/>
  <c r="A24" i="2"/>
  <c r="A25" i="2"/>
  <c r="W25" i="2" s="1"/>
  <c r="A26" i="2"/>
  <c r="W26" i="2" s="1"/>
  <c r="A27" i="2"/>
  <c r="W27" i="2" s="1"/>
  <c r="A28" i="2"/>
  <c r="A29" i="2"/>
  <c r="W29" i="2" s="1"/>
  <c r="A30" i="2"/>
  <c r="W30" i="2" s="1"/>
  <c r="A31" i="2"/>
  <c r="W31" i="2" s="1"/>
  <c r="A32" i="2"/>
  <c r="W32" i="2" s="1"/>
  <c r="A33" i="2"/>
  <c r="W33" i="2" s="1"/>
  <c r="A34" i="2"/>
  <c r="W34" i="2" s="1"/>
  <c r="A35" i="2"/>
  <c r="W35" i="2" s="1"/>
  <c r="A36" i="2"/>
  <c r="W36" i="2" s="1"/>
  <c r="A37" i="2"/>
  <c r="A38" i="2"/>
  <c r="W38" i="2" s="1"/>
  <c r="A39" i="2"/>
  <c r="A40" i="2"/>
  <c r="W40" i="2" s="1"/>
  <c r="A41" i="2"/>
  <c r="A42" i="2"/>
  <c r="A43" i="2"/>
  <c r="A44" i="2"/>
  <c r="W44" i="2" s="1"/>
  <c r="A45" i="2"/>
  <c r="A46" i="2"/>
  <c r="W46" i="2" s="1"/>
  <c r="A47" i="2"/>
  <c r="W47" i="2" s="1"/>
  <c r="A48" i="2"/>
  <c r="W48" i="2" s="1"/>
  <c r="A49" i="2"/>
  <c r="W49" i="2" s="1"/>
  <c r="A50" i="2"/>
  <c r="W50" i="2" s="1"/>
  <c r="A51" i="2"/>
  <c r="W51" i="2" s="1"/>
  <c r="A52" i="2"/>
  <c r="W52" i="2" s="1"/>
  <c r="A53" i="2"/>
  <c r="W53" i="2" s="1"/>
  <c r="A54" i="2"/>
  <c r="W54" i="2" s="1"/>
  <c r="A55" i="2"/>
  <c r="A56" i="2"/>
  <c r="W56" i="2" s="1"/>
  <c r="A57" i="2"/>
  <c r="A58" i="2"/>
  <c r="A59" i="2"/>
  <c r="W59" i="2" s="1"/>
  <c r="A60" i="2"/>
  <c r="W60" i="2" s="1"/>
  <c r="A61" i="2"/>
  <c r="W61" i="2" s="1"/>
  <c r="A62" i="2"/>
  <c r="W62" i="2" s="1"/>
  <c r="A63" i="2"/>
  <c r="W63" i="2" s="1"/>
  <c r="A64" i="2"/>
  <c r="W64" i="2" s="1"/>
  <c r="A65" i="2"/>
  <c r="W65" i="2" s="1"/>
  <c r="A66" i="2"/>
  <c r="W66" i="2" s="1"/>
  <c r="A67" i="2"/>
  <c r="W67" i="2" s="1"/>
  <c r="A68" i="2"/>
  <c r="W68" i="2" s="1"/>
  <c r="A69" i="2"/>
  <c r="W69" i="2" s="1"/>
  <c r="A70" i="2"/>
  <c r="W70" i="2" s="1"/>
  <c r="A71" i="2"/>
  <c r="W71" i="2" s="1"/>
  <c r="A72" i="2"/>
  <c r="W72" i="2" s="1"/>
  <c r="A73" i="2"/>
  <c r="W73" i="2" s="1"/>
  <c r="A74" i="2"/>
  <c r="W74" i="2" s="1"/>
  <c r="A75" i="2"/>
  <c r="W75" i="2" s="1"/>
  <c r="A76" i="2"/>
  <c r="W76" i="2" s="1"/>
  <c r="A77" i="2"/>
  <c r="W77" i="2" s="1"/>
  <c r="A78" i="2"/>
  <c r="W78" i="2" s="1"/>
  <c r="A79" i="2"/>
  <c r="W79" i="2" s="1"/>
  <c r="A80" i="2"/>
  <c r="W80" i="2" s="1"/>
  <c r="A81" i="2"/>
  <c r="W81" i="2" s="1"/>
  <c r="A82" i="2"/>
  <c r="W82" i="2" s="1"/>
  <c r="A83" i="2"/>
  <c r="W83" i="2" s="1"/>
  <c r="A84" i="2"/>
  <c r="W84" i="2" s="1"/>
  <c r="A85" i="2"/>
  <c r="W85" i="2" s="1"/>
  <c r="A86" i="2"/>
  <c r="W86" i="2" s="1"/>
  <c r="A87" i="2"/>
  <c r="W87" i="2" s="1"/>
  <c r="A88" i="2"/>
  <c r="W88" i="2" s="1"/>
  <c r="A89" i="2"/>
  <c r="W89" i="2" s="1"/>
  <c r="A90" i="2"/>
  <c r="W90" i="2" s="1"/>
  <c r="A91" i="2"/>
  <c r="W91" i="2" s="1"/>
  <c r="A92" i="2"/>
  <c r="W92" i="2" s="1"/>
  <c r="A93" i="2"/>
  <c r="W93" i="2" s="1"/>
  <c r="A94" i="2"/>
  <c r="W94" i="2" s="1"/>
  <c r="A95" i="2"/>
  <c r="W95" i="2" s="1"/>
  <c r="A96" i="2"/>
  <c r="W96" i="2" s="1"/>
  <c r="A97" i="2"/>
  <c r="W97" i="2" s="1"/>
  <c r="A98" i="2"/>
  <c r="W98" i="2" s="1"/>
  <c r="A99" i="2"/>
  <c r="W99" i="2" s="1"/>
  <c r="A100" i="2"/>
  <c r="W100" i="2" s="1"/>
  <c r="A101" i="2"/>
  <c r="W101" i="2" s="1"/>
  <c r="A102" i="2"/>
  <c r="W102" i="2" s="1"/>
  <c r="A103" i="2"/>
  <c r="W103" i="2" s="1"/>
  <c r="A104" i="2"/>
  <c r="W104" i="2" s="1"/>
  <c r="A105" i="2"/>
  <c r="W105" i="2" s="1"/>
  <c r="A106" i="2"/>
  <c r="W106" i="2" s="1"/>
  <c r="A107" i="2"/>
  <c r="W107" i="2" s="1"/>
  <c r="A108" i="2"/>
  <c r="W108" i="2" s="1"/>
  <c r="A109" i="2"/>
  <c r="W109" i="2" s="1"/>
  <c r="A110" i="2"/>
  <c r="W110" i="2" s="1"/>
  <c r="A111" i="2"/>
  <c r="W111" i="2" s="1"/>
  <c r="A112" i="2"/>
  <c r="W112" i="2" s="1"/>
  <c r="A113" i="2"/>
  <c r="W113" i="2" s="1"/>
  <c r="A114" i="2"/>
  <c r="W114" i="2" s="1"/>
  <c r="A115" i="2"/>
  <c r="W115" i="2" s="1"/>
  <c r="A116" i="2"/>
  <c r="W116" i="2" s="1"/>
  <c r="A117" i="2"/>
  <c r="W117" i="2" s="1"/>
  <c r="A118" i="2"/>
  <c r="W118" i="2" s="1"/>
  <c r="A119" i="2"/>
  <c r="W119" i="2" s="1"/>
  <c r="A120" i="2"/>
  <c r="W120" i="2" s="1"/>
  <c r="A121" i="2"/>
  <c r="W121" i="2" s="1"/>
  <c r="A122" i="2"/>
  <c r="W122" i="2" s="1"/>
  <c r="A123" i="2"/>
  <c r="W123" i="2" s="1"/>
  <c r="A124" i="2"/>
  <c r="W124" i="2" s="1"/>
  <c r="A125" i="2"/>
  <c r="W125" i="2" s="1"/>
  <c r="A126" i="2"/>
  <c r="W126" i="2" s="1"/>
  <c r="A127" i="2"/>
  <c r="W127" i="2" s="1"/>
  <c r="A128" i="2"/>
  <c r="W128" i="2" s="1"/>
  <c r="A129" i="2"/>
  <c r="W129" i="2" s="1"/>
  <c r="A130" i="2"/>
  <c r="W130" i="2" s="1"/>
  <c r="A131" i="2"/>
  <c r="W131" i="2" s="1"/>
  <c r="A132" i="2"/>
  <c r="W132" i="2" s="1"/>
  <c r="A133" i="2"/>
  <c r="W133" i="2" s="1"/>
  <c r="A134" i="2"/>
  <c r="W134" i="2" s="1"/>
  <c r="A135" i="2"/>
  <c r="A136" i="2"/>
  <c r="A137" i="2"/>
  <c r="A138" i="2"/>
  <c r="A139" i="2"/>
  <c r="W139" i="2" s="1"/>
  <c r="A140" i="2"/>
  <c r="W140" i="2" s="1"/>
  <c r="A141" i="2"/>
  <c r="W141" i="2" s="1"/>
  <c r="A142" i="2"/>
  <c r="A143" i="2"/>
  <c r="W143" i="2" s="1"/>
  <c r="A144" i="2"/>
  <c r="W144" i="2" s="1"/>
  <c r="A145" i="2"/>
  <c r="W145" i="2" s="1"/>
  <c r="A146" i="2"/>
  <c r="W146" i="2" s="1"/>
  <c r="A147" i="2"/>
  <c r="W147" i="2" s="1"/>
  <c r="A148" i="2"/>
  <c r="A149" i="2"/>
  <c r="A150" i="2"/>
  <c r="A151" i="2"/>
  <c r="A152" i="2"/>
  <c r="A153" i="2"/>
  <c r="A154" i="2"/>
  <c r="A155" i="2"/>
  <c r="A156" i="2"/>
  <c r="W156" i="2" s="1"/>
  <c r="A157" i="2"/>
  <c r="W157" i="2" s="1"/>
  <c r="A158" i="2"/>
  <c r="A159" i="2"/>
  <c r="W159" i="2" s="1"/>
  <c r="A160" i="2"/>
  <c r="A161" i="2"/>
  <c r="A162" i="2"/>
  <c r="A163" i="2"/>
  <c r="A164" i="2"/>
  <c r="A165" i="2"/>
  <c r="A166" i="2"/>
  <c r="A167" i="2"/>
  <c r="A168" i="2"/>
  <c r="A169" i="2"/>
  <c r="W169" i="2" s="1"/>
  <c r="A170" i="2"/>
  <c r="A171" i="2"/>
  <c r="W171" i="2" s="1"/>
  <c r="A172" i="2"/>
  <c r="W172" i="2" s="1"/>
  <c r="A173" i="2"/>
  <c r="W173" i="2" s="1"/>
  <c r="A174" i="2"/>
  <c r="W174" i="2" s="1"/>
  <c r="A175" i="2"/>
  <c r="W175" i="2" s="1"/>
  <c r="A176" i="2"/>
  <c r="W176" i="2" s="1"/>
  <c r="A177" i="2"/>
  <c r="W177" i="2" s="1"/>
  <c r="A178" i="2"/>
  <c r="W178" i="2" s="1"/>
  <c r="A179" i="2"/>
  <c r="W179" i="2" s="1"/>
  <c r="A180" i="2"/>
  <c r="W180" i="2" s="1"/>
  <c r="A181" i="2"/>
  <c r="W181" i="2" s="1"/>
  <c r="A182" i="2"/>
  <c r="W182" i="2" s="1"/>
  <c r="A183" i="2"/>
  <c r="W183" i="2" s="1"/>
  <c r="A184" i="2"/>
  <c r="W184" i="2" s="1"/>
  <c r="A185" i="2"/>
  <c r="W185" i="2" s="1"/>
  <c r="A186" i="2"/>
  <c r="W186" i="2" s="1"/>
  <c r="A187" i="2"/>
  <c r="W187" i="2" s="1"/>
  <c r="A188" i="2"/>
  <c r="W188" i="2" s="1"/>
  <c r="A189" i="2"/>
  <c r="W189" i="2" s="1"/>
  <c r="A190" i="2"/>
  <c r="W190" i="2" s="1"/>
  <c r="A191" i="2"/>
  <c r="W191" i="2" s="1"/>
  <c r="A192" i="2"/>
  <c r="W192" i="2" s="1"/>
  <c r="A193" i="2"/>
  <c r="W193" i="2" s="1"/>
  <c r="A194" i="2"/>
  <c r="W194" i="2" s="1"/>
  <c r="A195" i="2"/>
  <c r="W195" i="2" s="1"/>
  <c r="A196" i="2"/>
  <c r="W196" i="2" s="1"/>
  <c r="A197" i="2"/>
  <c r="W197" i="2" s="1"/>
  <c r="A198" i="2"/>
  <c r="W198" i="2" s="1"/>
  <c r="A199" i="2"/>
  <c r="W199" i="2" s="1"/>
  <c r="A200" i="2"/>
  <c r="W200" i="2" s="1"/>
  <c r="A201" i="2"/>
  <c r="W201" i="2" s="1"/>
  <c r="A202" i="2"/>
  <c r="W202" i="2" s="1"/>
  <c r="A203" i="2"/>
  <c r="W203" i="2" s="1"/>
  <c r="A204" i="2"/>
  <c r="W204" i="2" s="1"/>
  <c r="A205" i="2"/>
  <c r="W205" i="2" s="1"/>
  <c r="A206" i="2"/>
  <c r="W206" i="2" s="1"/>
  <c r="A207" i="2"/>
  <c r="W207" i="2" s="1"/>
  <c r="A208" i="2"/>
  <c r="W208" i="2" s="1"/>
  <c r="A209" i="2"/>
  <c r="W209" i="2" s="1"/>
  <c r="A210" i="2"/>
  <c r="W210" i="2" s="1"/>
  <c r="A211" i="2"/>
  <c r="W211" i="2" s="1"/>
  <c r="A212" i="2"/>
  <c r="W212" i="2" s="1"/>
  <c r="A213" i="2"/>
  <c r="W213" i="2" s="1"/>
  <c r="A214" i="2"/>
  <c r="W214" i="2" s="1"/>
  <c r="A215" i="2"/>
  <c r="W215" i="2" s="1"/>
  <c r="A216" i="2"/>
  <c r="W216" i="2" s="1"/>
  <c r="A217" i="2"/>
  <c r="W217" i="2" s="1"/>
  <c r="A218" i="2"/>
  <c r="W218" i="2" s="1"/>
  <c r="A219" i="2"/>
  <c r="W219" i="2" s="1"/>
  <c r="A220" i="2"/>
  <c r="W220" i="2" s="1"/>
  <c r="A221" i="2"/>
  <c r="W221" i="2" s="1"/>
  <c r="A222" i="2"/>
  <c r="W222" i="2" s="1"/>
  <c r="A223" i="2"/>
  <c r="W223" i="2" s="1"/>
  <c r="A224" i="2"/>
  <c r="W224" i="2" s="1"/>
  <c r="A225" i="2"/>
  <c r="W225" i="2" s="1"/>
  <c r="A226" i="2"/>
  <c r="W226" i="2" s="1"/>
  <c r="A227" i="2"/>
  <c r="W227" i="2" s="1"/>
  <c r="A228" i="2"/>
  <c r="W228" i="2" s="1"/>
  <c r="A229" i="2"/>
  <c r="W229" i="2" s="1"/>
  <c r="A230" i="2"/>
  <c r="W230" i="2" s="1"/>
  <c r="A231" i="2"/>
  <c r="W231" i="2" s="1"/>
  <c r="A232" i="2"/>
  <c r="W232" i="2" s="1"/>
  <c r="A233" i="2"/>
  <c r="W233" i="2" s="1"/>
  <c r="A234" i="2"/>
  <c r="W234" i="2" s="1"/>
  <c r="A235" i="2"/>
  <c r="W235" i="2" s="1"/>
  <c r="A236" i="2"/>
  <c r="W236" i="2" s="1"/>
  <c r="A237" i="2"/>
  <c r="W237" i="2" s="1"/>
  <c r="A238" i="2"/>
  <c r="W238" i="2" s="1"/>
  <c r="A239" i="2"/>
  <c r="W239" i="2" s="1"/>
  <c r="A240" i="2"/>
  <c r="W240" i="2" s="1"/>
  <c r="A241" i="2"/>
  <c r="W241" i="2" s="1"/>
  <c r="A242" i="2"/>
  <c r="W242" i="2" s="1"/>
  <c r="A243" i="2"/>
  <c r="W243" i="2" s="1"/>
  <c r="A244" i="2"/>
  <c r="W244" i="2" s="1"/>
  <c r="A245" i="2"/>
  <c r="W245" i="2" s="1"/>
  <c r="A246" i="2"/>
  <c r="W246" i="2" s="1"/>
  <c r="A247" i="2"/>
  <c r="W247" i="2" s="1"/>
  <c r="A248" i="2"/>
  <c r="W248" i="2" s="1"/>
  <c r="A249" i="2"/>
  <c r="W249" i="2" s="1"/>
  <c r="A250" i="2"/>
  <c r="W250" i="2" s="1"/>
  <c r="A251" i="2"/>
  <c r="W251" i="2" s="1"/>
  <c r="A252" i="2"/>
  <c r="W252" i="2" s="1"/>
  <c r="A253" i="2"/>
  <c r="W253" i="2" s="1"/>
  <c r="A254" i="2"/>
  <c r="W254" i="2" s="1"/>
  <c r="A255" i="2"/>
  <c r="W255" i="2" s="1"/>
  <c r="A256" i="2"/>
  <c r="W256" i="2" s="1"/>
  <c r="A257" i="2"/>
  <c r="W257" i="2" s="1"/>
  <c r="A258" i="2"/>
  <c r="W258" i="2" s="1"/>
  <c r="A259" i="2"/>
  <c r="W259" i="2" s="1"/>
  <c r="A260" i="2"/>
  <c r="W260" i="2" s="1"/>
  <c r="A261" i="2"/>
  <c r="W261" i="2" s="1"/>
  <c r="A262" i="2"/>
  <c r="W262" i="2" s="1"/>
  <c r="A263" i="2"/>
  <c r="W263" i="2" s="1"/>
  <c r="A264" i="2"/>
  <c r="W264" i="2" s="1"/>
  <c r="A265" i="2"/>
  <c r="W265" i="2" s="1"/>
  <c r="A266" i="2"/>
  <c r="W266" i="2" s="1"/>
  <c r="A267" i="2"/>
  <c r="W267" i="2" s="1"/>
  <c r="A268" i="2"/>
  <c r="W268" i="2" s="1"/>
  <c r="A269" i="2"/>
  <c r="W269" i="2" s="1"/>
  <c r="A270" i="2"/>
  <c r="W270" i="2" s="1"/>
  <c r="A271" i="2"/>
  <c r="W271" i="2" s="1"/>
  <c r="A272" i="2"/>
  <c r="W272" i="2" s="1"/>
  <c r="A273" i="2"/>
  <c r="W273" i="2" s="1"/>
  <c r="A274" i="2"/>
  <c r="W274" i="2" s="1"/>
  <c r="A275" i="2"/>
  <c r="W275" i="2" s="1"/>
  <c r="A276" i="2"/>
  <c r="W276" i="2" s="1"/>
  <c r="A277" i="2"/>
  <c r="W277" i="2" s="1"/>
  <c r="A278" i="2"/>
  <c r="W278" i="2" s="1"/>
  <c r="A279" i="2"/>
  <c r="W279" i="2" s="1"/>
  <c r="A280" i="2"/>
  <c r="W280" i="2" s="1"/>
  <c r="A281" i="2"/>
  <c r="W281" i="2" s="1"/>
  <c r="A282" i="2"/>
  <c r="W282" i="2" s="1"/>
  <c r="A283" i="2"/>
  <c r="W283" i="2" s="1"/>
  <c r="A284" i="2"/>
  <c r="W284" i="2" s="1"/>
  <c r="A285" i="2"/>
  <c r="W285" i="2" s="1"/>
  <c r="A286" i="2"/>
  <c r="W286" i="2" s="1"/>
  <c r="A287" i="2"/>
  <c r="W287" i="2" s="1"/>
  <c r="A288" i="2"/>
  <c r="W288" i="2" s="1"/>
  <c r="A289" i="2"/>
  <c r="W289" i="2" s="1"/>
  <c r="A290" i="2"/>
  <c r="W290" i="2" s="1"/>
  <c r="A291" i="2"/>
  <c r="W291" i="2" s="1"/>
  <c r="A292" i="2"/>
  <c r="W292" i="2" s="1"/>
  <c r="A293" i="2"/>
  <c r="W293" i="2" s="1"/>
  <c r="A294" i="2"/>
  <c r="W294" i="2" s="1"/>
  <c r="A295" i="2"/>
  <c r="W295" i="2" s="1"/>
  <c r="A296" i="2"/>
  <c r="W296" i="2" s="1"/>
  <c r="A297" i="2"/>
  <c r="W297" i="2" s="1"/>
  <c r="A298" i="2"/>
  <c r="W298" i="2" s="1"/>
  <c r="A299" i="2"/>
  <c r="W299" i="2" s="1"/>
  <c r="A300" i="2"/>
  <c r="W300" i="2" s="1"/>
  <c r="A301" i="2"/>
  <c r="W301" i="2" s="1"/>
  <c r="A302" i="2"/>
  <c r="W302" i="2" s="1"/>
  <c r="A303" i="2"/>
  <c r="W303" i="2" s="1"/>
  <c r="A304" i="2"/>
  <c r="W304" i="2" s="1"/>
  <c r="A305" i="2"/>
  <c r="W305" i="2" s="1"/>
  <c r="A306" i="2"/>
  <c r="W306" i="2" s="1"/>
  <c r="A307" i="2"/>
  <c r="W307" i="2" s="1"/>
  <c r="A308" i="2"/>
  <c r="W308" i="2" s="1"/>
  <c r="A309" i="2"/>
  <c r="W309" i="2" s="1"/>
  <c r="A310" i="2"/>
  <c r="W310" i="2" s="1"/>
  <c r="A311" i="2"/>
  <c r="W311" i="2" s="1"/>
  <c r="A312" i="2"/>
  <c r="W312" i="2" s="1"/>
  <c r="A313" i="2"/>
  <c r="W313" i="2" s="1"/>
  <c r="A314" i="2"/>
  <c r="W314" i="2" s="1"/>
  <c r="A315" i="2"/>
  <c r="W315" i="2" s="1"/>
  <c r="A316" i="2"/>
  <c r="W316" i="2" s="1"/>
  <c r="A317" i="2"/>
  <c r="W317" i="2" s="1"/>
  <c r="A318" i="2"/>
  <c r="W318" i="2" s="1"/>
  <c r="A319" i="2"/>
  <c r="W319" i="2" s="1"/>
  <c r="A320" i="2"/>
  <c r="W320" i="2" s="1"/>
  <c r="A321" i="2"/>
  <c r="W321" i="2" s="1"/>
  <c r="A322" i="2"/>
  <c r="W322" i="2" s="1"/>
  <c r="A323" i="2"/>
  <c r="W323" i="2" s="1"/>
  <c r="A324" i="2"/>
  <c r="W324" i="2" s="1"/>
  <c r="A325" i="2"/>
  <c r="W325" i="2" s="1"/>
  <c r="A326" i="2"/>
  <c r="W326" i="2" s="1"/>
  <c r="A327" i="2"/>
  <c r="W327" i="2" s="1"/>
  <c r="A328" i="2"/>
  <c r="W328" i="2" s="1"/>
  <c r="A329" i="2"/>
  <c r="W329" i="2" s="1"/>
  <c r="A330" i="2"/>
  <c r="W330" i="2" s="1"/>
  <c r="A331" i="2"/>
  <c r="W331" i="2" s="1"/>
  <c r="A332" i="2"/>
  <c r="W332" i="2" s="1"/>
  <c r="A333" i="2"/>
  <c r="W333" i="2" s="1"/>
  <c r="A334" i="2"/>
  <c r="W334" i="2" s="1"/>
  <c r="A335" i="2"/>
  <c r="W335" i="2" s="1"/>
  <c r="A336" i="2"/>
  <c r="W336" i="2" s="1"/>
  <c r="A337" i="2"/>
  <c r="W337" i="2" s="1"/>
  <c r="A338" i="2"/>
  <c r="W338" i="2" s="1"/>
  <c r="A339" i="2"/>
  <c r="W339" i="2" s="1"/>
  <c r="A340" i="2"/>
  <c r="W340" i="2" s="1"/>
  <c r="A341" i="2"/>
  <c r="W341" i="2" s="1"/>
  <c r="A342" i="2"/>
  <c r="W342" i="2" s="1"/>
  <c r="A343" i="2"/>
  <c r="W343" i="2" s="1"/>
  <c r="A344" i="2"/>
  <c r="W344" i="2" s="1"/>
  <c r="A345" i="2"/>
  <c r="W345" i="2" s="1"/>
  <c r="A346" i="2"/>
  <c r="W346" i="2" s="1"/>
  <c r="A347" i="2"/>
  <c r="W347" i="2" s="1"/>
  <c r="A348" i="2"/>
  <c r="W348" i="2" s="1"/>
  <c r="A349" i="2"/>
  <c r="W349" i="2" s="1"/>
  <c r="A350" i="2"/>
  <c r="W350" i="2" s="1"/>
  <c r="A351" i="2"/>
  <c r="W351" i="2" s="1"/>
  <c r="A352" i="2"/>
  <c r="W352" i="2" s="1"/>
  <c r="A353" i="2"/>
  <c r="W353" i="2" s="1"/>
  <c r="A354" i="2"/>
  <c r="W354" i="2" s="1"/>
  <c r="A355" i="2"/>
  <c r="W355" i="2" s="1"/>
  <c r="A356" i="2"/>
  <c r="W356" i="2" s="1"/>
  <c r="A357" i="2"/>
  <c r="W357" i="2" s="1"/>
  <c r="A358" i="2"/>
  <c r="W358" i="2" s="1"/>
  <c r="A359" i="2"/>
  <c r="W359" i="2" s="1"/>
  <c r="A360" i="2"/>
  <c r="W360" i="2" s="1"/>
  <c r="A361" i="2"/>
  <c r="W361" i="2" s="1"/>
  <c r="A362" i="2"/>
  <c r="A363" i="2"/>
  <c r="W363" i="2" s="1"/>
  <c r="A364" i="2"/>
  <c r="W364" i="2" s="1"/>
  <c r="A365" i="2"/>
  <c r="W365" i="2" s="1"/>
  <c r="A366" i="2"/>
  <c r="W366" i="2" s="1"/>
  <c r="A367" i="2"/>
  <c r="W367" i="2" s="1"/>
  <c r="A368" i="2"/>
  <c r="W368" i="2" s="1"/>
  <c r="A369" i="2"/>
  <c r="W369" i="2" s="1"/>
  <c r="A370" i="2"/>
  <c r="W370" i="2" s="1"/>
  <c r="A371" i="2"/>
  <c r="W371" i="2" s="1"/>
  <c r="A372" i="2"/>
  <c r="W372" i="2" s="1"/>
  <c r="A373" i="2"/>
  <c r="W373" i="2" s="1"/>
  <c r="A374" i="2"/>
  <c r="W374" i="2" s="1"/>
  <c r="A375" i="2"/>
  <c r="W375" i="2" s="1"/>
  <c r="A376" i="2"/>
  <c r="W376" i="2" s="1"/>
  <c r="A377" i="2"/>
  <c r="W377" i="2" s="1"/>
  <c r="A378" i="2"/>
  <c r="W378" i="2" s="1"/>
  <c r="A379" i="2"/>
  <c r="W379" i="2" s="1"/>
  <c r="A380" i="2"/>
  <c r="W380" i="2" s="1"/>
  <c r="A381" i="2"/>
  <c r="W381" i="2" s="1"/>
  <c r="A382" i="2"/>
  <c r="W382" i="2" s="1"/>
  <c r="A383" i="2"/>
  <c r="W383" i="2" s="1"/>
  <c r="A384" i="2"/>
  <c r="W384" i="2" s="1"/>
  <c r="A385" i="2"/>
  <c r="W385" i="2" s="1"/>
  <c r="A386" i="2"/>
  <c r="W386" i="2" s="1"/>
  <c r="A387" i="2"/>
  <c r="W387" i="2" s="1"/>
  <c r="A388" i="2"/>
  <c r="W388" i="2" s="1"/>
  <c r="A389" i="2"/>
  <c r="W389" i="2" s="1"/>
  <c r="A390" i="2"/>
  <c r="W390" i="2" s="1"/>
  <c r="A391" i="2"/>
  <c r="W391" i="2" s="1"/>
  <c r="A392" i="2"/>
  <c r="W392" i="2" s="1"/>
  <c r="A393" i="2"/>
  <c r="W393" i="2" s="1"/>
  <c r="A394" i="2"/>
  <c r="W394" i="2" s="1"/>
  <c r="A395" i="2"/>
  <c r="W395" i="2" s="1"/>
  <c r="A396" i="2"/>
  <c r="W396" i="2" s="1"/>
  <c r="A397" i="2"/>
  <c r="W397" i="2" s="1"/>
  <c r="A398" i="2"/>
  <c r="W398" i="2" s="1"/>
  <c r="A399" i="2"/>
  <c r="W399" i="2" s="1"/>
  <c r="A400" i="2"/>
  <c r="W400" i="2" s="1"/>
  <c r="A401" i="2"/>
  <c r="W401" i="2" s="1"/>
  <c r="A402" i="2"/>
  <c r="A403" i="2"/>
  <c r="A404" i="2"/>
  <c r="W404" i="2" s="1"/>
  <c r="A405" i="2"/>
  <c r="W405" i="2" s="1"/>
  <c r="A406" i="2"/>
  <c r="W406" i="2" s="1"/>
  <c r="A407" i="2"/>
  <c r="W407" i="2" s="1"/>
  <c r="A408" i="2"/>
  <c r="W408" i="2" s="1"/>
  <c r="A409" i="2"/>
  <c r="W409" i="2" s="1"/>
  <c r="A410" i="2"/>
  <c r="A411" i="2"/>
  <c r="W411" i="2" s="1"/>
  <c r="A412" i="2"/>
  <c r="A413" i="2"/>
  <c r="W413" i="2" s="1"/>
  <c r="A414" i="2"/>
  <c r="W414" i="2" s="1"/>
  <c r="A415" i="2"/>
  <c r="W415" i="2" s="1"/>
  <c r="A416" i="2"/>
  <c r="A417" i="2"/>
  <c r="W417" i="2" s="1"/>
  <c r="A418" i="2"/>
  <c r="A419" i="2"/>
  <c r="A420" i="2"/>
  <c r="A421" i="2"/>
  <c r="W421" i="2" s="1"/>
  <c r="A422" i="2"/>
  <c r="A423" i="2"/>
  <c r="A424" i="2"/>
  <c r="A425" i="2"/>
  <c r="W425" i="2" s="1"/>
  <c r="A426" i="2"/>
  <c r="W426" i="2" s="1"/>
  <c r="A427" i="2"/>
  <c r="W427" i="2" s="1"/>
  <c r="A428" i="2"/>
  <c r="W428" i="2" s="1"/>
  <c r="A429" i="2"/>
  <c r="W429" i="2" s="1"/>
  <c r="A430" i="2"/>
  <c r="W430" i="2" s="1"/>
  <c r="A431" i="2"/>
  <c r="A432" i="2"/>
  <c r="A433" i="2"/>
  <c r="W433" i="2" s="1"/>
  <c r="A434" i="2"/>
  <c r="A435" i="2"/>
  <c r="W435" i="2" s="1"/>
  <c r="A436" i="2"/>
  <c r="W436" i="2" s="1"/>
  <c r="A437" i="2"/>
  <c r="W437" i="2" s="1"/>
  <c r="A438" i="2"/>
  <c r="W438" i="2" s="1"/>
  <c r="A439" i="2"/>
  <c r="W439" i="2" s="1"/>
  <c r="A440" i="2"/>
  <c r="W440" i="2" s="1"/>
  <c r="A441" i="2"/>
  <c r="A442" i="2"/>
  <c r="A443" i="2"/>
  <c r="A444" i="2"/>
  <c r="A445" i="2"/>
  <c r="W445" i="2" s="1"/>
  <c r="A446" i="2"/>
  <c r="A447" i="2"/>
  <c r="A448" i="2"/>
  <c r="A449" i="2"/>
  <c r="W449" i="2" s="1"/>
  <c r="A450" i="2"/>
  <c r="A451" i="2"/>
  <c r="W451" i="2" s="1"/>
  <c r="A452" i="2"/>
  <c r="W452" i="2" s="1"/>
  <c r="A453" i="2"/>
  <c r="A454" i="2"/>
  <c r="A455" i="2"/>
  <c r="A456" i="2"/>
  <c r="A457" i="2"/>
  <c r="A458" i="2"/>
  <c r="A459" i="2"/>
  <c r="A460" i="2"/>
  <c r="A461" i="2"/>
  <c r="A462" i="2"/>
  <c r="A463" i="2"/>
  <c r="A464" i="2"/>
  <c r="W464" i="2" s="1"/>
  <c r="A465" i="2"/>
  <c r="A466" i="2"/>
  <c r="A467" i="2"/>
  <c r="A468" i="2"/>
  <c r="W468" i="2" s="1"/>
  <c r="A469" i="2"/>
  <c r="A470" i="2"/>
  <c r="W470" i="2" s="1"/>
  <c r="A471" i="2"/>
  <c r="W471" i="2" s="1"/>
  <c r="A472" i="2"/>
  <c r="W472" i="2" s="1"/>
  <c r="A473" i="2"/>
  <c r="A474" i="2"/>
  <c r="A475" i="2"/>
  <c r="A476" i="2"/>
  <c r="W476" i="2" s="1"/>
  <c r="A477" i="2"/>
  <c r="A478" i="2"/>
  <c r="W478" i="2" s="1"/>
  <c r="A479" i="2"/>
  <c r="A480" i="2"/>
  <c r="A481" i="2"/>
  <c r="W481" i="2" s="1"/>
  <c r="A482" i="2"/>
  <c r="W482" i="2" s="1"/>
  <c r="A483" i="2"/>
  <c r="A484" i="2"/>
  <c r="W484" i="2" s="1"/>
  <c r="A485" i="2"/>
  <c r="W485" i="2" s="1"/>
  <c r="A486" i="2"/>
  <c r="W486" i="2" s="1"/>
  <c r="A487" i="2"/>
  <c r="W487" i="2" s="1"/>
  <c r="A488" i="2"/>
  <c r="W488" i="2" s="1"/>
  <c r="A489" i="2"/>
  <c r="W489" i="2" s="1"/>
  <c r="A490" i="2"/>
  <c r="W490" i="2" s="1"/>
  <c r="A491" i="2"/>
  <c r="W491" i="2" s="1"/>
  <c r="A492" i="2"/>
  <c r="W492" i="2" s="1"/>
  <c r="A493" i="2"/>
  <c r="W493" i="2" s="1"/>
  <c r="A494" i="2"/>
  <c r="W494" i="2" s="1"/>
  <c r="A495" i="2"/>
  <c r="W495" i="2" s="1"/>
  <c r="A496" i="2"/>
  <c r="W496" i="2" s="1"/>
  <c r="A497" i="2"/>
  <c r="W497" i="2" s="1"/>
  <c r="A498" i="2"/>
  <c r="W498" i="2" s="1"/>
  <c r="A499" i="2"/>
  <c r="W499" i="2" s="1"/>
  <c r="A500" i="2"/>
  <c r="W500" i="2" s="1"/>
  <c r="A501" i="2"/>
  <c r="W501" i="2" s="1"/>
  <c r="A502" i="2"/>
  <c r="W502" i="2" s="1"/>
  <c r="A503" i="2"/>
  <c r="W503" i="2" s="1"/>
  <c r="A504" i="2"/>
  <c r="W504" i="2" s="1"/>
  <c r="A505" i="2"/>
  <c r="W505" i="2" s="1"/>
  <c r="A506" i="2"/>
  <c r="W506" i="2" s="1"/>
  <c r="A507" i="2"/>
  <c r="W507" i="2" s="1"/>
  <c r="A508" i="2"/>
  <c r="W508" i="2" s="1"/>
  <c r="A509" i="2"/>
  <c r="W509" i="2" s="1"/>
  <c r="A510" i="2"/>
  <c r="W510" i="2" s="1"/>
  <c r="A511" i="2"/>
  <c r="A512" i="2"/>
  <c r="A513" i="2"/>
  <c r="W513" i="2" s="1"/>
  <c r="A514" i="2"/>
  <c r="W514" i="2" s="1"/>
  <c r="A515" i="2"/>
  <c r="W515" i="2" s="1"/>
  <c r="A516" i="2"/>
  <c r="W516" i="2" s="1"/>
  <c r="A517" i="2"/>
  <c r="W517" i="2" s="1"/>
  <c r="A518" i="2"/>
  <c r="W518" i="2" s="1"/>
  <c r="A519" i="2"/>
  <c r="A520" i="2"/>
  <c r="A521" i="2"/>
  <c r="W521" i="2" s="1"/>
  <c r="A522" i="2"/>
  <c r="W522" i="2" s="1"/>
  <c r="A523" i="2"/>
  <c r="W523" i="2" s="1"/>
  <c r="A524" i="2"/>
  <c r="W524" i="2" s="1"/>
  <c r="A525" i="2"/>
  <c r="W525" i="2" s="1"/>
  <c r="A526" i="2"/>
  <c r="A527" i="2"/>
  <c r="A528" i="2"/>
  <c r="A529" i="2"/>
  <c r="W529" i="2" s="1"/>
  <c r="A530" i="2"/>
  <c r="W530" i="2" s="1"/>
  <c r="A531" i="2"/>
  <c r="W531" i="2" s="1"/>
  <c r="A532" i="2"/>
  <c r="W532" i="2" s="1"/>
  <c r="A533" i="2"/>
  <c r="W533" i="2" s="1"/>
  <c r="A534" i="2"/>
  <c r="W534" i="2" s="1"/>
  <c r="A535" i="2"/>
  <c r="A536" i="2"/>
  <c r="A537" i="2"/>
  <c r="A538" i="2"/>
  <c r="A539" i="2"/>
  <c r="W539" i="2" s="1"/>
  <c r="A540" i="2"/>
  <c r="W540" i="2" s="1"/>
  <c r="A541" i="2"/>
  <c r="W541" i="2" s="1"/>
  <c r="A542" i="2"/>
  <c r="W542" i="2" s="1"/>
  <c r="A543" i="2"/>
  <c r="A544" i="2"/>
  <c r="W544" i="2" s="1"/>
  <c r="A545" i="2"/>
  <c r="A546" i="2"/>
  <c r="W546" i="2" s="1"/>
  <c r="A547" i="2"/>
  <c r="A548" i="2"/>
  <c r="A549" i="2"/>
  <c r="A550" i="2"/>
  <c r="A551" i="2"/>
  <c r="W551" i="2" s="1"/>
  <c r="A552" i="2"/>
  <c r="A553" i="2"/>
  <c r="W553" i="2" s="1"/>
  <c r="A554" i="2"/>
  <c r="A555" i="2"/>
  <c r="W555" i="2" s="1"/>
  <c r="A556" i="2"/>
  <c r="W556" i="2" s="1"/>
  <c r="A557" i="2"/>
  <c r="W557" i="2" s="1"/>
  <c r="A558" i="2"/>
  <c r="A559" i="2"/>
  <c r="A560" i="2"/>
  <c r="W560" i="2" s="1"/>
  <c r="A561" i="2"/>
  <c r="A562" i="2"/>
  <c r="W562" i="2" s="1"/>
  <c r="A563" i="2"/>
  <c r="W563" i="2" s="1"/>
  <c r="A564" i="2"/>
  <c r="W564" i="2" s="1"/>
  <c r="A565" i="2"/>
  <c r="W565" i="2" s="1"/>
  <c r="A566" i="2"/>
  <c r="W566" i="2" s="1"/>
  <c r="A567" i="2"/>
  <c r="A568" i="2"/>
  <c r="W568" i="2" s="1"/>
  <c r="A569" i="2"/>
  <c r="W569" i="2" s="1"/>
  <c r="A570" i="2"/>
  <c r="A571" i="2"/>
  <c r="W571" i="2" s="1"/>
  <c r="A572" i="2"/>
  <c r="A573" i="2"/>
  <c r="A574" i="2"/>
  <c r="A575" i="2"/>
  <c r="A576" i="2"/>
  <c r="A577" i="2"/>
  <c r="A578" i="2"/>
  <c r="A579" i="2"/>
  <c r="A580" i="2"/>
  <c r="A581" i="2"/>
  <c r="W581" i="2" s="1"/>
  <c r="A582" i="2"/>
  <c r="W582" i="2" s="1"/>
  <c r="A583" i="2"/>
  <c r="A584" i="2"/>
  <c r="A585" i="2"/>
  <c r="A586" i="2"/>
  <c r="A587" i="2"/>
  <c r="A588" i="2"/>
  <c r="A589" i="2"/>
  <c r="A590" i="2"/>
  <c r="W590" i="2" s="1"/>
  <c r="A591" i="2"/>
  <c r="W591" i="2" s="1"/>
  <c r="A592" i="2"/>
  <c r="W592" i="2" s="1"/>
  <c r="A593" i="2"/>
  <c r="W593" i="2" s="1"/>
  <c r="A594" i="2"/>
  <c r="W594" i="2" s="1"/>
  <c r="A595" i="2"/>
  <c r="W595" i="2" s="1"/>
  <c r="A596" i="2"/>
  <c r="W596" i="2" s="1"/>
  <c r="A597" i="2"/>
  <c r="W597" i="2" s="1"/>
  <c r="A598" i="2"/>
  <c r="W598" i="2" s="1"/>
  <c r="A599" i="2"/>
  <c r="W599" i="2" s="1"/>
  <c r="A600" i="2"/>
  <c r="W600" i="2" s="1"/>
  <c r="A601" i="2"/>
  <c r="W601" i="2" s="1"/>
  <c r="A602" i="2"/>
  <c r="W602" i="2" s="1"/>
  <c r="A603" i="2"/>
  <c r="W603" i="2" s="1"/>
  <c r="A604" i="2"/>
  <c r="A605" i="2"/>
  <c r="A606" i="2"/>
  <c r="W606" i="2" s="1"/>
  <c r="A607" i="2"/>
  <c r="A608" i="2"/>
  <c r="A609" i="2"/>
  <c r="A610" i="2"/>
  <c r="W610" i="2" s="1"/>
  <c r="A611" i="2"/>
  <c r="W611" i="2" s="1"/>
  <c r="A612" i="2"/>
  <c r="W612" i="2" s="1"/>
  <c r="A613" i="2"/>
  <c r="W613" i="2" s="1"/>
  <c r="A614" i="2"/>
  <c r="W614" i="2" s="1"/>
  <c r="A615" i="2"/>
  <c r="W615" i="2" s="1"/>
  <c r="A616" i="2"/>
  <c r="W616" i="2" s="1"/>
  <c r="A617" i="2"/>
  <c r="W617" i="2" s="1"/>
  <c r="A618" i="2"/>
  <c r="A619" i="2"/>
  <c r="A620" i="2"/>
  <c r="A621" i="2"/>
  <c r="W621" i="2" s="1"/>
  <c r="A622" i="2"/>
  <c r="W622" i="2" s="1"/>
  <c r="A623" i="2"/>
  <c r="W623" i="2" s="1"/>
  <c r="A624" i="2"/>
  <c r="W624" i="2" s="1"/>
  <c r="A625" i="2"/>
  <c r="W625" i="2" s="1"/>
  <c r="A626" i="2"/>
  <c r="W626" i="2" s="1"/>
  <c r="A627" i="2"/>
  <c r="W627" i="2" s="1"/>
  <c r="A628" i="2"/>
  <c r="W628" i="2" s="1"/>
  <c r="A629" i="2"/>
  <c r="W629" i="2" s="1"/>
  <c r="A630" i="2"/>
  <c r="W630" i="2" s="1"/>
  <c r="A631" i="2"/>
  <c r="W631" i="2" s="1"/>
  <c r="A632" i="2"/>
  <c r="W632" i="2" s="1"/>
  <c r="A633" i="2"/>
  <c r="W633" i="2" s="1"/>
  <c r="A634" i="2"/>
  <c r="W634" i="2" s="1"/>
  <c r="A635" i="2"/>
  <c r="W635" i="2" s="1"/>
  <c r="A636" i="2"/>
  <c r="W636" i="2" s="1"/>
  <c r="A637" i="2"/>
  <c r="W637" i="2" s="1"/>
  <c r="A638" i="2"/>
  <c r="W638" i="2" s="1"/>
  <c r="A639" i="2"/>
  <c r="W639" i="2" s="1"/>
  <c r="A640" i="2"/>
  <c r="W640" i="2" s="1"/>
  <c r="A641" i="2"/>
  <c r="W641" i="2" s="1"/>
  <c r="A642" i="2"/>
  <c r="W642" i="2" s="1"/>
  <c r="A643" i="2"/>
  <c r="W643" i="2" s="1"/>
  <c r="A644" i="2"/>
  <c r="W644" i="2" s="1"/>
  <c r="A645" i="2"/>
  <c r="W645" i="2" s="1"/>
  <c r="A646" i="2"/>
  <c r="W646" i="2" s="1"/>
  <c r="A647" i="2"/>
  <c r="W647" i="2" s="1"/>
  <c r="A648" i="2"/>
  <c r="W648" i="2" s="1"/>
  <c r="A649" i="2"/>
  <c r="W649" i="2" s="1"/>
  <c r="A650" i="2"/>
  <c r="W650" i="2" s="1"/>
  <c r="A651" i="2"/>
  <c r="W651" i="2" s="1"/>
  <c r="A652" i="2"/>
  <c r="W652" i="2" s="1"/>
  <c r="A653" i="2"/>
  <c r="W653" i="2" s="1"/>
  <c r="A654" i="2"/>
  <c r="W654" i="2" s="1"/>
  <c r="A655" i="2"/>
  <c r="W655" i="2" s="1"/>
  <c r="A656" i="2"/>
  <c r="W656" i="2" s="1"/>
  <c r="A657" i="2"/>
  <c r="W657" i="2" s="1"/>
  <c r="A658" i="2"/>
  <c r="W658" i="2" s="1"/>
  <c r="A659" i="2"/>
  <c r="W659" i="2" s="1"/>
  <c r="A660" i="2"/>
  <c r="W660" i="2" s="1"/>
  <c r="A661" i="2"/>
  <c r="W661" i="2" s="1"/>
  <c r="A662" i="2"/>
  <c r="W662" i="2" s="1"/>
  <c r="A663" i="2"/>
  <c r="W663" i="2" s="1"/>
  <c r="A664" i="2"/>
  <c r="W664" i="2" s="1"/>
  <c r="A665" i="2"/>
  <c r="W665" i="2" s="1"/>
  <c r="A666" i="2"/>
  <c r="W666" i="2" s="1"/>
  <c r="A667" i="2"/>
  <c r="W667" i="2" s="1"/>
  <c r="A668" i="2"/>
  <c r="W668" i="2" s="1"/>
  <c r="A669" i="2"/>
  <c r="W669" i="2" s="1"/>
  <c r="A670" i="2"/>
  <c r="W670" i="2" s="1"/>
  <c r="A671" i="2"/>
  <c r="W671" i="2" s="1"/>
  <c r="A672" i="2"/>
  <c r="W672" i="2" s="1"/>
  <c r="A673" i="2"/>
  <c r="W673" i="2" s="1"/>
  <c r="A674" i="2"/>
  <c r="W674" i="2" s="1"/>
  <c r="A675" i="2"/>
  <c r="W675" i="2" s="1"/>
  <c r="A676" i="2"/>
  <c r="W676" i="2" s="1"/>
  <c r="A677" i="2"/>
  <c r="W677" i="2" s="1"/>
  <c r="A678" i="2"/>
  <c r="W678" i="2" s="1"/>
  <c r="A679" i="2"/>
  <c r="W679" i="2" s="1"/>
  <c r="A680" i="2"/>
  <c r="W680" i="2" s="1"/>
  <c r="A681" i="2"/>
  <c r="W681" i="2" s="1"/>
  <c r="A682" i="2"/>
  <c r="W682" i="2" s="1"/>
  <c r="A683" i="2"/>
  <c r="W683" i="2" s="1"/>
  <c r="A684" i="2"/>
  <c r="W684" i="2" s="1"/>
  <c r="A685" i="2"/>
  <c r="W685" i="2" s="1"/>
  <c r="A686" i="2"/>
  <c r="W686" i="2" s="1"/>
  <c r="A687" i="2"/>
  <c r="W687" i="2" s="1"/>
  <c r="A688" i="2"/>
  <c r="W688" i="2" s="1"/>
  <c r="A689" i="2"/>
  <c r="W689" i="2" s="1"/>
  <c r="A690" i="2"/>
  <c r="W690" i="2" s="1"/>
  <c r="A691" i="2"/>
  <c r="W691" i="2" s="1"/>
  <c r="A692" i="2"/>
  <c r="W692" i="2" s="1"/>
  <c r="A693" i="2"/>
  <c r="W693" i="2" s="1"/>
  <c r="A694" i="2"/>
  <c r="W694" i="2" s="1"/>
  <c r="A695" i="2"/>
  <c r="W695" i="2" s="1"/>
  <c r="A696" i="2"/>
  <c r="W696" i="2" s="1"/>
  <c r="A697" i="2"/>
  <c r="W697" i="2" s="1"/>
  <c r="A698" i="2"/>
  <c r="W698" i="2" s="1"/>
  <c r="A699" i="2"/>
  <c r="W699" i="2" s="1"/>
  <c r="A700" i="2"/>
  <c r="W700" i="2" s="1"/>
  <c r="A701" i="2"/>
  <c r="W701" i="2" s="1"/>
  <c r="A702" i="2"/>
  <c r="W702" i="2" s="1"/>
  <c r="A703" i="2"/>
  <c r="W703" i="2" s="1"/>
  <c r="A704" i="2"/>
  <c r="W704" i="2" s="1"/>
  <c r="A705" i="2"/>
  <c r="W705" i="2" s="1"/>
  <c r="A706" i="2"/>
  <c r="W706" i="2" s="1"/>
  <c r="A707" i="2"/>
  <c r="W707" i="2" s="1"/>
  <c r="A708" i="2"/>
  <c r="W708" i="2" s="1"/>
  <c r="A709" i="2"/>
  <c r="W709" i="2" s="1"/>
  <c r="A710" i="2"/>
  <c r="W710" i="2" s="1"/>
  <c r="A711" i="2"/>
  <c r="W711" i="2" s="1"/>
  <c r="A712" i="2"/>
  <c r="W712" i="2" s="1"/>
  <c r="A713" i="2"/>
  <c r="W713" i="2" s="1"/>
  <c r="A714" i="2"/>
  <c r="W714" i="2" s="1"/>
  <c r="A715" i="2"/>
  <c r="W715" i="2" s="1"/>
  <c r="A716" i="2"/>
  <c r="W716" i="2" s="1"/>
  <c r="A717" i="2"/>
  <c r="W717" i="2" s="1"/>
  <c r="A718" i="2"/>
  <c r="W718" i="2" s="1"/>
  <c r="A719" i="2"/>
  <c r="W719" i="2" s="1"/>
  <c r="A720" i="2"/>
  <c r="W720" i="2" s="1"/>
  <c r="A721" i="2"/>
  <c r="W721" i="2" s="1"/>
  <c r="A722" i="2"/>
  <c r="W722" i="2" s="1"/>
  <c r="A723" i="2"/>
  <c r="W723" i="2" s="1"/>
  <c r="A724" i="2"/>
  <c r="W724" i="2" s="1"/>
  <c r="A725" i="2"/>
  <c r="W725" i="2" s="1"/>
  <c r="A726" i="2"/>
  <c r="W726" i="2" s="1"/>
  <c r="A727" i="2"/>
  <c r="W727" i="2" s="1"/>
  <c r="A728" i="2"/>
  <c r="W728" i="2" s="1"/>
  <c r="A729" i="2"/>
  <c r="W729" i="2" s="1"/>
  <c r="A730" i="2"/>
  <c r="W730" i="2" s="1"/>
  <c r="A731" i="2"/>
  <c r="W731" i="2" s="1"/>
  <c r="A732" i="2"/>
  <c r="W732" i="2" s="1"/>
  <c r="A733" i="2"/>
  <c r="W733" i="2" s="1"/>
  <c r="A734" i="2"/>
  <c r="W734" i="2" s="1"/>
  <c r="A735" i="2"/>
  <c r="W735" i="2" s="1"/>
  <c r="A736" i="2"/>
  <c r="W736" i="2" s="1"/>
  <c r="A737" i="2"/>
  <c r="W737" i="2" s="1"/>
  <c r="A738" i="2"/>
  <c r="W738" i="2" s="1"/>
  <c r="A739" i="2"/>
  <c r="W739" i="2" s="1"/>
  <c r="A740" i="2"/>
  <c r="W740" i="2" s="1"/>
  <c r="A741" i="2"/>
  <c r="W741" i="2" s="1"/>
  <c r="A742" i="2"/>
  <c r="W742" i="2" s="1"/>
  <c r="A743" i="2"/>
  <c r="W743" i="2" s="1"/>
  <c r="A744" i="2"/>
  <c r="W744" i="2" s="1"/>
  <c r="A745" i="2"/>
  <c r="W745" i="2" s="1"/>
  <c r="A746" i="2"/>
  <c r="W746" i="2" s="1"/>
  <c r="A747" i="2"/>
  <c r="W747" i="2" s="1"/>
  <c r="A748" i="2"/>
  <c r="W748" i="2" s="1"/>
  <c r="A749" i="2"/>
  <c r="W749" i="2" s="1"/>
  <c r="A750" i="2"/>
  <c r="W750" i="2" s="1"/>
  <c r="A751" i="2"/>
  <c r="W751" i="2" s="1"/>
  <c r="A752" i="2"/>
  <c r="W752" i="2" s="1"/>
  <c r="A753" i="2"/>
  <c r="W753" i="2" s="1"/>
  <c r="A754" i="2"/>
  <c r="W754" i="2" s="1"/>
  <c r="A755" i="2"/>
  <c r="W755" i="2" s="1"/>
  <c r="A756" i="2"/>
  <c r="W756" i="2" s="1"/>
  <c r="A757" i="2"/>
  <c r="W757" i="2" s="1"/>
  <c r="A758" i="2"/>
  <c r="W758" i="2" s="1"/>
  <c r="A759" i="2"/>
  <c r="W759" i="2" s="1"/>
  <c r="A760" i="2"/>
  <c r="W760" i="2" s="1"/>
  <c r="A761" i="2"/>
  <c r="W761" i="2" s="1"/>
  <c r="A762" i="2"/>
  <c r="W762" i="2" s="1"/>
  <c r="A763" i="2"/>
  <c r="W763" i="2" s="1"/>
  <c r="A764" i="2"/>
  <c r="W764" i="2" s="1"/>
  <c r="A765" i="2"/>
  <c r="W765" i="2" s="1"/>
  <c r="A766" i="2"/>
  <c r="W766" i="2" s="1"/>
  <c r="A767" i="2"/>
  <c r="W767" i="2" s="1"/>
  <c r="A768" i="2"/>
  <c r="W768" i="2" s="1"/>
  <c r="A769" i="2"/>
  <c r="W769" i="2" s="1"/>
  <c r="A770" i="2"/>
  <c r="W770" i="2" s="1"/>
  <c r="A771" i="2"/>
  <c r="W771" i="2" s="1"/>
  <c r="A772" i="2"/>
  <c r="W772" i="2" s="1"/>
  <c r="A773" i="2"/>
  <c r="W773" i="2" s="1"/>
  <c r="A774" i="2"/>
  <c r="W774" i="2" s="1"/>
  <c r="A775" i="2"/>
  <c r="W775" i="2" s="1"/>
  <c r="A776" i="2"/>
  <c r="W776" i="2" s="1"/>
  <c r="A777" i="2"/>
  <c r="W777" i="2" s="1"/>
  <c r="A778" i="2"/>
  <c r="W778" i="2" s="1"/>
  <c r="A779" i="2"/>
  <c r="W779" i="2" s="1"/>
  <c r="A780" i="2"/>
  <c r="W780" i="2" s="1"/>
  <c r="A781" i="2"/>
  <c r="W781" i="2" s="1"/>
  <c r="A782" i="2"/>
  <c r="W782" i="2" s="1"/>
  <c r="A783" i="2"/>
  <c r="W783" i="2" s="1"/>
  <c r="A784" i="2"/>
  <c r="W784" i="2" s="1"/>
  <c r="A785" i="2"/>
  <c r="W785" i="2" s="1"/>
  <c r="A786" i="2"/>
  <c r="W786" i="2" s="1"/>
  <c r="A787" i="2"/>
  <c r="W787" i="2" s="1"/>
  <c r="A788" i="2"/>
  <c r="W788" i="2" s="1"/>
  <c r="A789" i="2"/>
  <c r="W789" i="2" s="1"/>
  <c r="A790" i="2"/>
  <c r="W790" i="2" s="1"/>
  <c r="A791" i="2"/>
  <c r="W791" i="2" s="1"/>
  <c r="A792" i="2"/>
  <c r="W792" i="2" s="1"/>
  <c r="A793" i="2"/>
  <c r="W793" i="2" s="1"/>
  <c r="A794" i="2"/>
  <c r="W794" i="2" s="1"/>
  <c r="A795" i="2"/>
  <c r="W795" i="2" s="1"/>
  <c r="A796" i="2"/>
  <c r="W796" i="2" s="1"/>
  <c r="A797" i="2"/>
  <c r="W797" i="2" s="1"/>
  <c r="A798" i="2"/>
  <c r="W798" i="2" s="1"/>
  <c r="A799" i="2"/>
  <c r="W799" i="2" s="1"/>
  <c r="A800" i="2"/>
  <c r="W800" i="2" s="1"/>
  <c r="A801" i="2"/>
  <c r="W801" i="2" s="1"/>
  <c r="A802" i="2"/>
  <c r="W802" i="2" s="1"/>
  <c r="A803" i="2"/>
  <c r="W803" i="2" s="1"/>
  <c r="A804" i="2"/>
  <c r="W804" i="2" s="1"/>
  <c r="A805" i="2"/>
  <c r="W805" i="2" s="1"/>
  <c r="A806" i="2"/>
  <c r="W806" i="2" s="1"/>
  <c r="A807" i="2"/>
  <c r="W807" i="2" s="1"/>
  <c r="A808" i="2"/>
  <c r="W808" i="2" s="1"/>
  <c r="A809" i="2"/>
  <c r="W809" i="2" s="1"/>
  <c r="A810" i="2"/>
  <c r="W810" i="2" s="1"/>
  <c r="A811" i="2"/>
  <c r="W811" i="2" s="1"/>
  <c r="A812" i="2"/>
  <c r="W812" i="2" s="1"/>
  <c r="A813" i="2"/>
  <c r="W813" i="2" s="1"/>
  <c r="A814" i="2"/>
  <c r="W814" i="2" s="1"/>
  <c r="A815" i="2"/>
  <c r="W815" i="2" s="1"/>
  <c r="A816" i="2"/>
  <c r="W816" i="2" s="1"/>
  <c r="A817" i="2"/>
  <c r="W817" i="2" s="1"/>
  <c r="A818" i="2"/>
  <c r="W818" i="2" s="1"/>
  <c r="A819" i="2"/>
  <c r="W819" i="2" s="1"/>
  <c r="A820" i="2"/>
  <c r="W820" i="2" s="1"/>
  <c r="A821" i="2"/>
  <c r="W821" i="2" s="1"/>
  <c r="A822" i="2"/>
  <c r="W822" i="2" s="1"/>
  <c r="A823" i="2"/>
  <c r="W823" i="2" s="1"/>
  <c r="A824" i="2"/>
  <c r="W824" i="2" s="1"/>
  <c r="A825" i="2"/>
  <c r="W825" i="2" s="1"/>
  <c r="A826" i="2"/>
  <c r="W826" i="2" s="1"/>
  <c r="A827" i="2"/>
  <c r="W827" i="2" s="1"/>
  <c r="A828" i="2"/>
  <c r="W828" i="2" s="1"/>
  <c r="A829" i="2"/>
  <c r="W829" i="2" s="1"/>
  <c r="A830" i="2"/>
  <c r="W830" i="2" s="1"/>
  <c r="A831" i="2"/>
  <c r="W831" i="2" s="1"/>
  <c r="A832" i="2"/>
  <c r="W832" i="2" s="1"/>
  <c r="A833" i="2"/>
  <c r="W833" i="2" s="1"/>
  <c r="A834" i="2"/>
  <c r="W834" i="2" s="1"/>
  <c r="A835" i="2"/>
  <c r="W835" i="2" s="1"/>
  <c r="A836" i="2"/>
  <c r="W836" i="2" s="1"/>
  <c r="A837" i="2"/>
  <c r="W837" i="2" s="1"/>
  <c r="A838" i="2"/>
  <c r="W838" i="2" s="1"/>
  <c r="A839" i="2"/>
  <c r="W839" i="2" s="1"/>
  <c r="A840" i="2"/>
  <c r="W840" i="2" s="1"/>
  <c r="A841" i="2"/>
  <c r="W841" i="2" s="1"/>
  <c r="A842" i="2"/>
  <c r="W842" i="2" s="1"/>
  <c r="A843" i="2"/>
  <c r="W843" i="2" s="1"/>
  <c r="A844" i="2"/>
  <c r="W844" i="2" s="1"/>
  <c r="A845" i="2"/>
  <c r="W845" i="2" s="1"/>
  <c r="A846" i="2"/>
  <c r="W846" i="2" s="1"/>
  <c r="A847" i="2"/>
  <c r="W847" i="2" s="1"/>
  <c r="A848" i="2"/>
  <c r="W848" i="2" s="1"/>
  <c r="A849" i="2"/>
  <c r="W849" i="2" s="1"/>
  <c r="A850" i="2"/>
  <c r="W850" i="2" s="1"/>
  <c r="A851" i="2"/>
  <c r="W851" i="2" s="1"/>
  <c r="A852" i="2"/>
  <c r="W852" i="2" s="1"/>
  <c r="A853" i="2"/>
  <c r="W853" i="2" s="1"/>
  <c r="A854" i="2"/>
  <c r="W854" i="2" s="1"/>
  <c r="A855" i="2"/>
  <c r="W855" i="2" s="1"/>
  <c r="A856" i="2"/>
  <c r="W856" i="2" s="1"/>
  <c r="A857" i="2"/>
  <c r="W857" i="2" s="1"/>
  <c r="A858" i="2"/>
  <c r="W858" i="2" s="1"/>
  <c r="A859" i="2"/>
  <c r="W859" i="2" s="1"/>
  <c r="A860" i="2"/>
  <c r="W860" i="2" s="1"/>
  <c r="A861" i="2"/>
  <c r="W861" i="2" s="1"/>
  <c r="A862" i="2"/>
  <c r="W862" i="2" s="1"/>
  <c r="A863" i="2"/>
  <c r="W863" i="2" s="1"/>
  <c r="A864" i="2"/>
  <c r="W864" i="2" s="1"/>
  <c r="A865" i="2"/>
  <c r="W865" i="2" s="1"/>
  <c r="A866" i="2"/>
  <c r="W866" i="2" s="1"/>
  <c r="A867" i="2"/>
  <c r="W867" i="2" s="1"/>
  <c r="A868" i="2"/>
  <c r="W868" i="2" s="1"/>
  <c r="A869" i="2"/>
  <c r="W869" i="2" s="1"/>
  <c r="A870" i="2"/>
  <c r="W870" i="2" s="1"/>
  <c r="A871" i="2"/>
  <c r="W871" i="2" s="1"/>
  <c r="A872" i="2"/>
  <c r="W872" i="2" s="1"/>
  <c r="A873" i="2"/>
  <c r="W873" i="2" s="1"/>
  <c r="A874" i="2"/>
  <c r="W874" i="2" s="1"/>
  <c r="A875" i="2"/>
  <c r="W875" i="2" s="1"/>
  <c r="A876" i="2"/>
  <c r="W876" i="2" s="1"/>
  <c r="A877" i="2"/>
  <c r="W877" i="2" s="1"/>
  <c r="A878" i="2"/>
  <c r="W878" i="2" s="1"/>
  <c r="A879" i="2"/>
  <c r="W879" i="2" s="1"/>
  <c r="A880" i="2"/>
  <c r="W880" i="2" s="1"/>
  <c r="A881" i="2"/>
  <c r="W881" i="2" s="1"/>
  <c r="A882" i="2"/>
  <c r="W882" i="2" s="1"/>
  <c r="A883" i="2"/>
  <c r="W883" i="2" s="1"/>
  <c r="A884" i="2"/>
  <c r="W884" i="2" s="1"/>
  <c r="A885" i="2"/>
  <c r="W885" i="2" s="1"/>
  <c r="A886" i="2"/>
  <c r="W886" i="2" s="1"/>
  <c r="A887" i="2"/>
  <c r="W887" i="2" s="1"/>
  <c r="A888" i="2"/>
  <c r="W888" i="2" s="1"/>
  <c r="A889" i="2"/>
  <c r="W889" i="2" s="1"/>
  <c r="A890" i="2"/>
  <c r="W890" i="2" s="1"/>
  <c r="A891" i="2"/>
  <c r="W891" i="2" s="1"/>
  <c r="A892" i="2"/>
  <c r="W892" i="2" s="1"/>
  <c r="A893" i="2"/>
  <c r="W893" i="2" s="1"/>
  <c r="A894" i="2"/>
  <c r="W894" i="2" s="1"/>
  <c r="A895" i="2"/>
  <c r="W895" i="2" s="1"/>
  <c r="A896" i="2"/>
  <c r="W896" i="2" s="1"/>
  <c r="A897" i="2"/>
  <c r="W897" i="2" s="1"/>
  <c r="A898" i="2"/>
  <c r="W898" i="2" s="1"/>
  <c r="A899" i="2"/>
  <c r="W899" i="2" s="1"/>
  <c r="A900" i="2"/>
  <c r="W900" i="2" s="1"/>
  <c r="A901" i="2"/>
  <c r="W901" i="2" s="1"/>
  <c r="A902" i="2"/>
  <c r="W902" i="2" s="1"/>
  <c r="A903" i="2"/>
  <c r="W903" i="2" s="1"/>
  <c r="A904" i="2"/>
  <c r="W904" i="2" s="1"/>
  <c r="A905" i="2"/>
  <c r="W905" i="2" s="1"/>
  <c r="A906" i="2"/>
  <c r="W906" i="2" s="1"/>
  <c r="A907" i="2"/>
  <c r="W907" i="2" s="1"/>
  <c r="A908" i="2"/>
  <c r="W908" i="2" s="1"/>
  <c r="A909" i="2"/>
  <c r="W909" i="2" s="1"/>
  <c r="A910" i="2"/>
  <c r="W910" i="2" s="1"/>
  <c r="A911" i="2"/>
  <c r="W911" i="2" s="1"/>
  <c r="A912" i="2"/>
  <c r="W912" i="2" s="1"/>
  <c r="A913" i="2"/>
  <c r="W913" i="2" s="1"/>
  <c r="A914" i="2"/>
  <c r="W914" i="2" s="1"/>
  <c r="A915" i="2"/>
  <c r="W915" i="2" s="1"/>
  <c r="A916" i="2"/>
  <c r="W916" i="2" s="1"/>
  <c r="A917" i="2"/>
  <c r="W917" i="2" s="1"/>
  <c r="A918" i="2"/>
  <c r="W918" i="2" s="1"/>
  <c r="A919" i="2"/>
  <c r="W919" i="2" s="1"/>
  <c r="A920" i="2"/>
  <c r="W920" i="2" s="1"/>
  <c r="A921" i="2"/>
  <c r="W921" i="2" s="1"/>
  <c r="A922" i="2"/>
  <c r="W922" i="2" s="1"/>
  <c r="A923" i="2"/>
  <c r="W923" i="2" s="1"/>
  <c r="A924" i="2"/>
  <c r="W924" i="2" s="1"/>
  <c r="A925" i="2"/>
  <c r="W925" i="2" s="1"/>
  <c r="A926" i="2"/>
  <c r="W926" i="2" s="1"/>
  <c r="A927" i="2"/>
  <c r="W927" i="2" s="1"/>
  <c r="A928" i="2"/>
  <c r="W928" i="2" s="1"/>
  <c r="A929" i="2"/>
  <c r="W929" i="2" s="1"/>
  <c r="A930" i="2"/>
  <c r="W930" i="2" s="1"/>
  <c r="A931" i="2"/>
  <c r="W931" i="2" s="1"/>
  <c r="A932" i="2"/>
  <c r="W932" i="2" s="1"/>
  <c r="A933" i="2"/>
  <c r="W933" i="2" s="1"/>
  <c r="A934" i="2"/>
  <c r="W934" i="2" s="1"/>
  <c r="A935" i="2"/>
  <c r="W935" i="2" s="1"/>
  <c r="A936" i="2"/>
  <c r="W936" i="2" s="1"/>
  <c r="A937" i="2"/>
  <c r="W937" i="2" s="1"/>
  <c r="A938" i="2"/>
  <c r="W938" i="2" s="1"/>
  <c r="A939" i="2"/>
  <c r="W939" i="2" s="1"/>
  <c r="A940" i="2"/>
  <c r="W940" i="2" s="1"/>
  <c r="A941" i="2"/>
  <c r="W941" i="2" s="1"/>
  <c r="A942" i="2"/>
  <c r="W942" i="2" s="1"/>
  <c r="A943" i="2"/>
  <c r="W943" i="2" s="1"/>
  <c r="A944" i="2"/>
  <c r="W944" i="2" s="1"/>
  <c r="A945" i="2"/>
  <c r="W945" i="2" s="1"/>
  <c r="A946" i="2"/>
  <c r="W946" i="2" s="1"/>
  <c r="A947" i="2"/>
  <c r="W947" i="2" s="1"/>
  <c r="A948" i="2"/>
  <c r="W948" i="2" s="1"/>
  <c r="A949" i="2"/>
  <c r="W949" i="2" s="1"/>
  <c r="A950" i="2"/>
  <c r="W950" i="2" s="1"/>
  <c r="A951" i="2"/>
  <c r="W951" i="2" s="1"/>
  <c r="A952" i="2"/>
  <c r="W952" i="2" s="1"/>
  <c r="A953" i="2"/>
  <c r="W953" i="2" s="1"/>
  <c r="A954" i="2"/>
  <c r="W954" i="2" s="1"/>
  <c r="A955" i="2"/>
  <c r="W955" i="2" s="1"/>
  <c r="A956" i="2"/>
  <c r="W956" i="2" s="1"/>
  <c r="A957" i="2"/>
  <c r="W957" i="2" s="1"/>
  <c r="A958" i="2"/>
  <c r="W958" i="2" s="1"/>
  <c r="A959" i="2"/>
  <c r="W959" i="2" s="1"/>
  <c r="A960" i="2"/>
  <c r="W960" i="2" s="1"/>
  <c r="A961" i="2"/>
  <c r="W961" i="2" s="1"/>
  <c r="A962" i="2"/>
  <c r="W962" i="2" s="1"/>
  <c r="A963" i="2"/>
  <c r="W963" i="2" s="1"/>
  <c r="A964" i="2"/>
  <c r="W964" i="2" s="1"/>
  <c r="A965" i="2"/>
  <c r="W965" i="2" s="1"/>
  <c r="A966" i="2"/>
  <c r="W966" i="2" s="1"/>
  <c r="A967" i="2"/>
  <c r="W967" i="2" s="1"/>
  <c r="A968" i="2"/>
  <c r="W968" i="2" s="1"/>
  <c r="A969" i="2"/>
  <c r="W969" i="2" s="1"/>
  <c r="A970" i="2"/>
  <c r="W970" i="2" s="1"/>
  <c r="A971" i="2"/>
  <c r="W971" i="2" s="1"/>
  <c r="A972" i="2"/>
  <c r="W972" i="2" s="1"/>
  <c r="A973" i="2"/>
  <c r="W973" i="2" s="1"/>
  <c r="A974" i="2"/>
  <c r="W974" i="2" s="1"/>
  <c r="A975" i="2"/>
  <c r="W975" i="2" s="1"/>
  <c r="A976" i="2"/>
  <c r="W976" i="2" s="1"/>
  <c r="A977" i="2"/>
  <c r="W977" i="2" s="1"/>
  <c r="A978" i="2"/>
  <c r="W978" i="2" s="1"/>
  <c r="A979" i="2"/>
  <c r="W979" i="2" s="1"/>
  <c r="A980" i="2"/>
  <c r="W980" i="2" s="1"/>
  <c r="A981" i="2"/>
  <c r="W981" i="2" s="1"/>
  <c r="A982" i="2"/>
  <c r="W982" i="2" s="1"/>
  <c r="A983" i="2"/>
  <c r="W983" i="2" s="1"/>
  <c r="A984" i="2"/>
  <c r="W984" i="2" s="1"/>
  <c r="A985" i="2"/>
  <c r="W985" i="2" s="1"/>
  <c r="A986" i="2"/>
  <c r="W986" i="2" s="1"/>
  <c r="A987" i="2"/>
  <c r="W987" i="2" s="1"/>
  <c r="A988" i="2"/>
  <c r="W988" i="2" s="1"/>
  <c r="A989" i="2"/>
  <c r="W989" i="2" s="1"/>
  <c r="A990" i="2"/>
  <c r="W990" i="2" s="1"/>
  <c r="A991" i="2"/>
  <c r="W991" i="2" s="1"/>
  <c r="A992" i="2"/>
  <c r="W992" i="2" s="1"/>
  <c r="A993" i="2"/>
  <c r="W993" i="2" s="1"/>
  <c r="A994" i="2"/>
  <c r="W994" i="2" s="1"/>
  <c r="A995" i="2"/>
  <c r="W995" i="2" s="1"/>
  <c r="A996" i="2"/>
  <c r="W996" i="2" s="1"/>
  <c r="A997" i="2"/>
  <c r="W997" i="2" s="1"/>
  <c r="A998" i="2"/>
  <c r="W998" i="2" s="1"/>
  <c r="A999" i="2"/>
  <c r="W999" i="2" s="1"/>
  <c r="A1000" i="2"/>
  <c r="W1000" i="2" s="1"/>
  <c r="A1001" i="2"/>
  <c r="W1001" i="2" s="1"/>
  <c r="A1002" i="2"/>
  <c r="W1002" i="2" s="1"/>
  <c r="A1003" i="2"/>
  <c r="W1003" i="2" s="1"/>
  <c r="A1004" i="2"/>
  <c r="W1004" i="2" s="1"/>
  <c r="A1005" i="2"/>
  <c r="W1005" i="2" s="1"/>
  <c r="A1006" i="2"/>
  <c r="W1006" i="2" s="1"/>
  <c r="A1007" i="2"/>
  <c r="W1007" i="2" s="1"/>
  <c r="A1008" i="2"/>
  <c r="W1008" i="2" s="1"/>
  <c r="A1009" i="2"/>
  <c r="W1009" i="2" s="1"/>
  <c r="A1010" i="2"/>
  <c r="W1010" i="2" s="1"/>
  <c r="A1011" i="2"/>
  <c r="W1011" i="2" s="1"/>
  <c r="A1012" i="2"/>
  <c r="W1012" i="2" s="1"/>
  <c r="A1013" i="2"/>
  <c r="W1013" i="2" s="1"/>
  <c r="A1014" i="2"/>
  <c r="W1014" i="2" s="1"/>
  <c r="A1015" i="2"/>
  <c r="W1015" i="2" s="1"/>
  <c r="A1016" i="2"/>
  <c r="W1016" i="2" s="1"/>
  <c r="A1017" i="2"/>
  <c r="W1017" i="2" s="1"/>
  <c r="A1018" i="2"/>
  <c r="W1018" i="2" s="1"/>
  <c r="A1019" i="2"/>
  <c r="W1019" i="2" s="1"/>
  <c r="A1020" i="2"/>
  <c r="W1020" i="2" s="1"/>
  <c r="A1021" i="2"/>
  <c r="W1021" i="2" s="1"/>
  <c r="A1022" i="2"/>
  <c r="W1022" i="2" s="1"/>
  <c r="A1023" i="2"/>
  <c r="W1023" i="2" s="1"/>
  <c r="A1024" i="2"/>
  <c r="W1024" i="2" s="1"/>
  <c r="A1025" i="2"/>
  <c r="W1025" i="2" s="1"/>
  <c r="A1026" i="2"/>
  <c r="W1026" i="2" s="1"/>
  <c r="A1027" i="2"/>
  <c r="W1027" i="2" s="1"/>
  <c r="A1028" i="2"/>
  <c r="W1028" i="2" s="1"/>
  <c r="A1029" i="2"/>
  <c r="W1029" i="2" s="1"/>
  <c r="A1030" i="2"/>
  <c r="W1030" i="2" s="1"/>
  <c r="A1031" i="2"/>
  <c r="W1031" i="2" s="1"/>
  <c r="A1032" i="2"/>
  <c r="W1032" i="2" s="1"/>
  <c r="A1033" i="2"/>
  <c r="W1033" i="2" s="1"/>
  <c r="A1034" i="2"/>
  <c r="W1034" i="2" s="1"/>
  <c r="A1035" i="2"/>
  <c r="W1035" i="2" s="1"/>
  <c r="A1036" i="2"/>
  <c r="W1036" i="2" s="1"/>
  <c r="A1037" i="2"/>
  <c r="W1037" i="2" s="1"/>
  <c r="A1038" i="2"/>
  <c r="W1038" i="2" s="1"/>
  <c r="A1039" i="2"/>
  <c r="W1039" i="2" s="1"/>
  <c r="A1040" i="2"/>
  <c r="W1040" i="2" s="1"/>
  <c r="A1041" i="2"/>
  <c r="W1041" i="2" s="1"/>
  <c r="A1042" i="2"/>
  <c r="W1042" i="2" s="1"/>
  <c r="A1043" i="2"/>
  <c r="W1043" i="2" s="1"/>
  <c r="A1044" i="2"/>
  <c r="W1044" i="2" s="1"/>
  <c r="A1045" i="2"/>
  <c r="W1045" i="2" s="1"/>
  <c r="A1046" i="2"/>
  <c r="W1046" i="2" s="1"/>
  <c r="A1047" i="2"/>
  <c r="W1047" i="2" s="1"/>
  <c r="A1048" i="2"/>
  <c r="W1048" i="2" s="1"/>
  <c r="A1049" i="2"/>
  <c r="W1049" i="2" s="1"/>
  <c r="A1050" i="2"/>
  <c r="W1050" i="2" s="1"/>
  <c r="A1051" i="2"/>
  <c r="W1051" i="2" s="1"/>
  <c r="A1052" i="2"/>
  <c r="W1052" i="2" s="1"/>
  <c r="A1053" i="2"/>
  <c r="W1053" i="2" s="1"/>
  <c r="A1054" i="2"/>
  <c r="W1054" i="2" s="1"/>
  <c r="A1055" i="2"/>
  <c r="W1055" i="2" s="1"/>
  <c r="A1056" i="2"/>
  <c r="W1056" i="2" s="1"/>
  <c r="A1057" i="2"/>
  <c r="W1057" i="2" s="1"/>
  <c r="A1058" i="2"/>
  <c r="W1058" i="2" s="1"/>
  <c r="A1059" i="2"/>
  <c r="W1059" i="2" s="1"/>
  <c r="A1060" i="2"/>
  <c r="W1060" i="2" s="1"/>
  <c r="A1061" i="2"/>
  <c r="W1061" i="2" s="1"/>
  <c r="A1062" i="2"/>
  <c r="W1062" i="2" s="1"/>
  <c r="A1063" i="2"/>
  <c r="W1063" i="2" s="1"/>
  <c r="A1064" i="2"/>
  <c r="W1064" i="2" s="1"/>
  <c r="A1065" i="2"/>
  <c r="W1065" i="2" s="1"/>
  <c r="A1066" i="2"/>
  <c r="W1066" i="2" s="1"/>
  <c r="A1067" i="2"/>
  <c r="W1067" i="2" s="1"/>
  <c r="A1068" i="2"/>
  <c r="W1068" i="2" s="1"/>
  <c r="A1069" i="2"/>
  <c r="W1069" i="2" s="1"/>
  <c r="A1070" i="2"/>
  <c r="W1070" i="2" s="1"/>
  <c r="A1071" i="2"/>
  <c r="W1071" i="2" s="1"/>
  <c r="A1072" i="2"/>
  <c r="W1072" i="2" s="1"/>
  <c r="A1073" i="2"/>
  <c r="W1073" i="2" s="1"/>
  <c r="A1074" i="2"/>
  <c r="W1074" i="2" s="1"/>
  <c r="A1075" i="2"/>
  <c r="W1075" i="2" s="1"/>
  <c r="A1076" i="2"/>
  <c r="W1076" i="2" s="1"/>
  <c r="A1077" i="2"/>
  <c r="W1077" i="2" s="1"/>
  <c r="A1078" i="2"/>
  <c r="W1078" i="2" s="1"/>
  <c r="A1079" i="2"/>
  <c r="W1079" i="2" s="1"/>
  <c r="A1080" i="2"/>
  <c r="W1080" i="2" s="1"/>
  <c r="A1081" i="2"/>
  <c r="W1081" i="2" s="1"/>
  <c r="A1082" i="2"/>
  <c r="W1082" i="2" s="1"/>
  <c r="A1083" i="2"/>
  <c r="W1083" i="2" s="1"/>
  <c r="A1084" i="2"/>
  <c r="W1084" i="2" s="1"/>
  <c r="A1085" i="2"/>
  <c r="W1085" i="2" s="1"/>
  <c r="A1086" i="2"/>
  <c r="W1086" i="2" s="1"/>
  <c r="A1087" i="2"/>
  <c r="W1087" i="2" s="1"/>
  <c r="A1088" i="2"/>
  <c r="W1088" i="2" s="1"/>
  <c r="A1089" i="2"/>
  <c r="W1089" i="2" s="1"/>
  <c r="A1090" i="2"/>
  <c r="W1090" i="2" s="1"/>
  <c r="A1091" i="2"/>
  <c r="W1091" i="2" s="1"/>
  <c r="A1092" i="2"/>
  <c r="W1092" i="2" s="1"/>
  <c r="A1093" i="2"/>
  <c r="W1093" i="2" s="1"/>
  <c r="A1094" i="2"/>
  <c r="W1094" i="2" s="1"/>
  <c r="A1095" i="2"/>
  <c r="W1095" i="2" s="1"/>
  <c r="A1096" i="2"/>
  <c r="W1096" i="2" s="1"/>
  <c r="A1097" i="2"/>
  <c r="W1097" i="2" s="1"/>
  <c r="A1098" i="2"/>
  <c r="W1098" i="2" s="1"/>
  <c r="A1099" i="2"/>
  <c r="W1099" i="2" s="1"/>
  <c r="A1100" i="2"/>
  <c r="W1100" i="2" s="1"/>
  <c r="A1101" i="2"/>
  <c r="W1101" i="2" s="1"/>
  <c r="A1102" i="2"/>
  <c r="W1102" i="2" s="1"/>
  <c r="A1103" i="2"/>
  <c r="W1103" i="2" s="1"/>
  <c r="A1104" i="2"/>
  <c r="W1104" i="2" s="1"/>
  <c r="A1105" i="2"/>
  <c r="W1105" i="2" s="1"/>
  <c r="A1106" i="2"/>
  <c r="W1106" i="2" s="1"/>
  <c r="A1107" i="2"/>
  <c r="W1107" i="2" s="1"/>
  <c r="A1108" i="2"/>
  <c r="W1108" i="2" s="1"/>
  <c r="A1109" i="2"/>
  <c r="W1109" i="2" s="1"/>
  <c r="A1110" i="2"/>
  <c r="W1110" i="2" s="1"/>
  <c r="A1111" i="2"/>
  <c r="W1111" i="2" s="1"/>
  <c r="A1112" i="2"/>
  <c r="W1112" i="2" s="1"/>
  <c r="A1113" i="2"/>
  <c r="W1113" i="2" s="1"/>
  <c r="A1114" i="2"/>
  <c r="W1114" i="2" s="1"/>
  <c r="A1115" i="2"/>
  <c r="W1115" i="2" s="1"/>
  <c r="A1116" i="2"/>
  <c r="W1116" i="2" s="1"/>
  <c r="A1117" i="2"/>
  <c r="W1117" i="2" s="1"/>
  <c r="A1118" i="2"/>
  <c r="W1118" i="2" s="1"/>
  <c r="A1119" i="2"/>
  <c r="W1119" i="2" s="1"/>
  <c r="A1120" i="2"/>
  <c r="W1120" i="2" s="1"/>
  <c r="A1121" i="2"/>
  <c r="W1121" i="2" s="1"/>
  <c r="A1122" i="2"/>
  <c r="W1122" i="2" s="1"/>
  <c r="A1123" i="2"/>
  <c r="W1123" i="2" s="1"/>
  <c r="A1124" i="2"/>
  <c r="W1124" i="2" s="1"/>
  <c r="A1125" i="2"/>
  <c r="W1125" i="2" s="1"/>
  <c r="A1126" i="2"/>
  <c r="W1126" i="2" s="1"/>
  <c r="A1127" i="2"/>
  <c r="W1127" i="2" s="1"/>
  <c r="A1128" i="2"/>
  <c r="W1128" i="2" s="1"/>
  <c r="A1129" i="2"/>
  <c r="W1129" i="2" s="1"/>
  <c r="A1130" i="2"/>
  <c r="W1130" i="2" s="1"/>
  <c r="A1131" i="2"/>
  <c r="W1131" i="2" s="1"/>
  <c r="A1132" i="2"/>
  <c r="W1132" i="2" s="1"/>
  <c r="A1133" i="2"/>
  <c r="W1133" i="2" s="1"/>
  <c r="A1134" i="2"/>
  <c r="W1134" i="2" s="1"/>
  <c r="A1135" i="2"/>
  <c r="W1135" i="2" s="1"/>
  <c r="A1136" i="2"/>
  <c r="W1136" i="2" s="1"/>
  <c r="A1137" i="2"/>
  <c r="W1137" i="2" s="1"/>
  <c r="A1138" i="2"/>
  <c r="W1138" i="2" s="1"/>
  <c r="A1139" i="2"/>
  <c r="W1139" i="2" s="1"/>
  <c r="A1140" i="2"/>
  <c r="W1140" i="2" s="1"/>
  <c r="A1141" i="2"/>
  <c r="W1141" i="2" s="1"/>
  <c r="A1142" i="2"/>
  <c r="W1142" i="2" s="1"/>
  <c r="A1143" i="2"/>
  <c r="W1143" i="2" s="1"/>
  <c r="A1144" i="2"/>
  <c r="W1144" i="2" s="1"/>
  <c r="A1145" i="2"/>
  <c r="W1145" i="2" s="1"/>
  <c r="A1146" i="2"/>
  <c r="W1146" i="2" s="1"/>
  <c r="A1147" i="2"/>
  <c r="W1147" i="2" s="1"/>
  <c r="A1148" i="2"/>
  <c r="W1148" i="2" s="1"/>
  <c r="A1149" i="2"/>
  <c r="W1149" i="2" s="1"/>
  <c r="A1150" i="2"/>
  <c r="W1150" i="2" s="1"/>
  <c r="A1151" i="2"/>
  <c r="W1151" i="2" s="1"/>
  <c r="A1152" i="2"/>
  <c r="W1152" i="2" s="1"/>
  <c r="A1153" i="2"/>
  <c r="W1153" i="2" s="1"/>
  <c r="A1154" i="2"/>
  <c r="W1154" i="2" s="1"/>
  <c r="A1155" i="2"/>
  <c r="W1155" i="2" s="1"/>
  <c r="A1156" i="2"/>
  <c r="W1156" i="2" s="1"/>
  <c r="A1157" i="2"/>
  <c r="W1157" i="2" s="1"/>
  <c r="A1158" i="2"/>
  <c r="W1158" i="2" s="1"/>
  <c r="A1159" i="2"/>
  <c r="A1160" i="2"/>
  <c r="W1160" i="2" s="1"/>
  <c r="A1161" i="2"/>
  <c r="W1161" i="2" s="1"/>
  <c r="A1162" i="2"/>
  <c r="W1162" i="2" s="1"/>
  <c r="A1163" i="2"/>
  <c r="W1163" i="2" s="1"/>
  <c r="A1164" i="2"/>
  <c r="W1164" i="2" s="1"/>
  <c r="A1165" i="2"/>
  <c r="W1165" i="2" s="1"/>
  <c r="A1166" i="2"/>
  <c r="W1166" i="2" s="1"/>
  <c r="A1167" i="2"/>
  <c r="W1167" i="2" s="1"/>
  <c r="A1168" i="2"/>
  <c r="W1168" i="2" s="1"/>
  <c r="A1169" i="2"/>
  <c r="W1169" i="2" s="1"/>
  <c r="A1170" i="2"/>
  <c r="W1170" i="2" s="1"/>
  <c r="A1171" i="2"/>
  <c r="W1171" i="2" s="1"/>
  <c r="A1172" i="2"/>
  <c r="W1172" i="2" s="1"/>
  <c r="A1173" i="2"/>
  <c r="W1173" i="2" s="1"/>
  <c r="A1174" i="2"/>
  <c r="W1174" i="2" s="1"/>
  <c r="A1175" i="2"/>
  <c r="W1175" i="2" s="1"/>
  <c r="A1176" i="2"/>
  <c r="W1176" i="2" s="1"/>
  <c r="A1177" i="2"/>
  <c r="W1177" i="2" s="1"/>
  <c r="A1178" i="2"/>
  <c r="W1178" i="2" s="1"/>
  <c r="A1179" i="2"/>
  <c r="W1179" i="2" s="1"/>
  <c r="A1180" i="2"/>
  <c r="W1180" i="2" s="1"/>
  <c r="A1181" i="2"/>
  <c r="W1181" i="2" s="1"/>
  <c r="A1182" i="2"/>
  <c r="W1182" i="2" s="1"/>
  <c r="A1183" i="2"/>
  <c r="W1183" i="2" s="1"/>
  <c r="A1184" i="2"/>
  <c r="W1184" i="2" s="1"/>
  <c r="A1185" i="2"/>
  <c r="W1185" i="2" s="1"/>
  <c r="A1186" i="2"/>
  <c r="W1186" i="2" s="1"/>
  <c r="A1187" i="2"/>
  <c r="W1187" i="2" s="1"/>
  <c r="A1188" i="2"/>
  <c r="W1188" i="2" s="1"/>
  <c r="A1189" i="2"/>
  <c r="W1189" i="2" s="1"/>
  <c r="A1190" i="2"/>
  <c r="W1190" i="2" s="1"/>
  <c r="A1191" i="2"/>
  <c r="W1191" i="2" s="1"/>
  <c r="A1192" i="2"/>
  <c r="W1192" i="2" s="1"/>
  <c r="A1193" i="2"/>
  <c r="W1193" i="2" s="1"/>
  <c r="A1194" i="2"/>
  <c r="W1194" i="2" s="1"/>
  <c r="A1195" i="2"/>
  <c r="W1195" i="2" s="1"/>
  <c r="A1196" i="2"/>
  <c r="W1196" i="2" s="1"/>
  <c r="A1197" i="2"/>
  <c r="W1197" i="2" s="1"/>
  <c r="A1198" i="2"/>
  <c r="W1198" i="2" s="1"/>
  <c r="A1199" i="2"/>
  <c r="W1199" i="2" s="1"/>
  <c r="A1200" i="2"/>
  <c r="W1200" i="2" s="1"/>
  <c r="A1201" i="2"/>
  <c r="W1201" i="2" s="1"/>
  <c r="A1202" i="2"/>
  <c r="W1202" i="2" s="1"/>
  <c r="A1203" i="2"/>
  <c r="W1203" i="2" s="1"/>
  <c r="A1204" i="2"/>
  <c r="W1204" i="2" s="1"/>
  <c r="A1205" i="2"/>
  <c r="W1205" i="2" s="1"/>
  <c r="A1206" i="2"/>
  <c r="W1206" i="2" s="1"/>
  <c r="A1207" i="2"/>
  <c r="W1207" i="2" s="1"/>
  <c r="A1208" i="2"/>
  <c r="W1208" i="2" s="1"/>
  <c r="A1209" i="2"/>
  <c r="W1209" i="2" s="1"/>
  <c r="A1210" i="2"/>
  <c r="W1210" i="2" s="1"/>
  <c r="A1211" i="2"/>
  <c r="W1211" i="2" s="1"/>
  <c r="A1212" i="2"/>
  <c r="W1212" i="2" s="1"/>
  <c r="A1213" i="2"/>
  <c r="W1213" i="2" s="1"/>
  <c r="A1214" i="2"/>
  <c r="W1214" i="2" s="1"/>
  <c r="A1215" i="2"/>
  <c r="W1215" i="2" s="1"/>
  <c r="A1216" i="2"/>
  <c r="W1216" i="2" s="1"/>
  <c r="A1217" i="2"/>
  <c r="A1218" i="2"/>
  <c r="W1218" i="2" s="1"/>
  <c r="A1219" i="2"/>
  <c r="W1219" i="2" s="1"/>
  <c r="A1220" i="2"/>
  <c r="W1220" i="2" s="1"/>
  <c r="A1221" i="2"/>
  <c r="W1221" i="2" s="1"/>
  <c r="A1222" i="2"/>
  <c r="W1222" i="2" s="1"/>
  <c r="A1223" i="2"/>
  <c r="W1223" i="2" s="1"/>
  <c r="A1224" i="2"/>
  <c r="W1224" i="2" s="1"/>
  <c r="A1225" i="2"/>
  <c r="W1225" i="2" s="1"/>
  <c r="A1226" i="2"/>
  <c r="W1226" i="2" s="1"/>
  <c r="A1227" i="2"/>
  <c r="W1227" i="2" s="1"/>
  <c r="A1228" i="2"/>
  <c r="A1229" i="2"/>
  <c r="W1229" i="2" s="1"/>
  <c r="A1230" i="2"/>
  <c r="W1230" i="2" s="1"/>
  <c r="A1231" i="2"/>
  <c r="W1231" i="2" s="1"/>
  <c r="A1232" i="2"/>
  <c r="W1232" i="2" s="1"/>
  <c r="A1233" i="2"/>
  <c r="W1233" i="2" s="1"/>
  <c r="A1234" i="2"/>
  <c r="W1234" i="2" s="1"/>
  <c r="A1235" i="2"/>
  <c r="W1235" i="2" s="1"/>
  <c r="A1236" i="2"/>
  <c r="W1236" i="2" s="1"/>
  <c r="A1237" i="2"/>
  <c r="W1237" i="2" s="1"/>
  <c r="A1238" i="2"/>
  <c r="W1238" i="2" s="1"/>
  <c r="A1239" i="2"/>
  <c r="W1239" i="2" s="1"/>
  <c r="A1240" i="2"/>
  <c r="W1240" i="2" s="1"/>
  <c r="A1241" i="2"/>
  <c r="W1241" i="2" s="1"/>
  <c r="A1242" i="2"/>
  <c r="W1242" i="2" s="1"/>
  <c r="A1243" i="2"/>
  <c r="W1243" i="2" s="1"/>
  <c r="A1244" i="2"/>
  <c r="W1244" i="2" s="1"/>
  <c r="A1245" i="2"/>
  <c r="W1245" i="2" s="1"/>
  <c r="A1246" i="2"/>
  <c r="W1246" i="2" s="1"/>
  <c r="A1247" i="2"/>
  <c r="W1247" i="2" s="1"/>
  <c r="A1248" i="2"/>
  <c r="W1248" i="2" s="1"/>
  <c r="A1249" i="2"/>
  <c r="W1249" i="2" s="1"/>
  <c r="A1250" i="2"/>
  <c r="W1250" i="2" s="1"/>
  <c r="A1251" i="2"/>
  <c r="W1251" i="2" s="1"/>
  <c r="A1252" i="2"/>
  <c r="W1252" i="2" s="1"/>
  <c r="A1253" i="2"/>
  <c r="W1253" i="2" s="1"/>
  <c r="A1254" i="2"/>
  <c r="W1254" i="2" s="1"/>
  <c r="A1255" i="2"/>
  <c r="W1255" i="2" s="1"/>
  <c r="A1256" i="2"/>
  <c r="W1256" i="2" s="1"/>
  <c r="A1257" i="2"/>
  <c r="W1257" i="2" s="1"/>
  <c r="A1258" i="2"/>
  <c r="W1258" i="2" s="1"/>
  <c r="A1259" i="2"/>
  <c r="W1259" i="2" s="1"/>
  <c r="A1260" i="2"/>
  <c r="W1260" i="2" s="1"/>
  <c r="A1261" i="2"/>
  <c r="W1261" i="2" s="1"/>
  <c r="A1262" i="2"/>
  <c r="W1262" i="2" s="1"/>
  <c r="A1263" i="2"/>
  <c r="W1263" i="2" s="1"/>
  <c r="A1264" i="2"/>
  <c r="W1264" i="2" s="1"/>
  <c r="A1265" i="2"/>
  <c r="W1265" i="2" s="1"/>
  <c r="A1266" i="2"/>
  <c r="W1266" i="2" s="1"/>
  <c r="A1267" i="2"/>
  <c r="W1267" i="2" s="1"/>
  <c r="A1268" i="2"/>
  <c r="W1268" i="2" s="1"/>
  <c r="A1269" i="2"/>
  <c r="W1269" i="2" s="1"/>
  <c r="A1270" i="2"/>
  <c r="W1270" i="2" s="1"/>
  <c r="A1271" i="2"/>
  <c r="W1271" i="2" s="1"/>
  <c r="A1272" i="2"/>
  <c r="W1272" i="2" s="1"/>
  <c r="A1273" i="2"/>
  <c r="W1273" i="2" s="1"/>
  <c r="A1274" i="2"/>
  <c r="W1274" i="2" s="1"/>
  <c r="A1275" i="2"/>
  <c r="W1275" i="2" s="1"/>
  <c r="A1276" i="2"/>
  <c r="W1276" i="2" s="1"/>
  <c r="A1277" i="2"/>
  <c r="W1277" i="2" s="1"/>
  <c r="A1278" i="2"/>
  <c r="W1278" i="2" s="1"/>
  <c r="A1279" i="2"/>
  <c r="W1279" i="2" s="1"/>
  <c r="A1280" i="2"/>
  <c r="W1280" i="2" s="1"/>
  <c r="A1281" i="2"/>
  <c r="W1281" i="2" s="1"/>
  <c r="A1282" i="2"/>
  <c r="W1282" i="2" s="1"/>
  <c r="A1283" i="2"/>
  <c r="W1283" i="2" s="1"/>
  <c r="A1284" i="2"/>
  <c r="W1284" i="2" s="1"/>
  <c r="A1285" i="2"/>
  <c r="W1285" i="2" s="1"/>
  <c r="A1286" i="2"/>
  <c r="W1286" i="2" s="1"/>
  <c r="A1287" i="2"/>
  <c r="W1287" i="2" s="1"/>
  <c r="A1288" i="2"/>
  <c r="W1288" i="2" s="1"/>
  <c r="A1289" i="2"/>
  <c r="W1289" i="2" s="1"/>
  <c r="A1290" i="2"/>
  <c r="W1290" i="2" s="1"/>
  <c r="A1291" i="2"/>
  <c r="W1291" i="2" s="1"/>
  <c r="A1292" i="2"/>
  <c r="W1292" i="2" s="1"/>
  <c r="A1293" i="2"/>
  <c r="W1293" i="2" s="1"/>
  <c r="A1294" i="2"/>
  <c r="W1294" i="2" s="1"/>
  <c r="A1295" i="2"/>
  <c r="W1295" i="2" s="1"/>
  <c r="A1296" i="2"/>
  <c r="W1296" i="2" s="1"/>
  <c r="A1297" i="2"/>
  <c r="W1297" i="2" s="1"/>
  <c r="A1298" i="2"/>
  <c r="W1298" i="2" s="1"/>
  <c r="A1299" i="2"/>
  <c r="W1299" i="2" s="1"/>
  <c r="A1300" i="2"/>
  <c r="W1300" i="2" s="1"/>
  <c r="A1301" i="2"/>
  <c r="W1301" i="2" s="1"/>
  <c r="A1302" i="2"/>
  <c r="W1302" i="2" s="1"/>
  <c r="A1303" i="2"/>
  <c r="W1303" i="2" s="1"/>
  <c r="A1304" i="2"/>
  <c r="W1304" i="2" s="1"/>
  <c r="A1305" i="2"/>
  <c r="W1305" i="2" s="1"/>
  <c r="A1306" i="2"/>
  <c r="W1306" i="2" s="1"/>
  <c r="A1307" i="2"/>
  <c r="W1307" i="2" s="1"/>
  <c r="A1308" i="2"/>
  <c r="W1308" i="2" s="1"/>
  <c r="A1309" i="2"/>
  <c r="W1309" i="2" s="1"/>
  <c r="A1310" i="2"/>
  <c r="W1310" i="2" s="1"/>
  <c r="A1311" i="2"/>
  <c r="W1311" i="2" s="1"/>
  <c r="A1312" i="2"/>
  <c r="W1312" i="2" s="1"/>
  <c r="A1313" i="2"/>
  <c r="W1313" i="2" s="1"/>
  <c r="A1314" i="2"/>
  <c r="W1314" i="2" s="1"/>
  <c r="A1315" i="2"/>
  <c r="W1315" i="2" s="1"/>
  <c r="A1316" i="2"/>
  <c r="W1316" i="2" s="1"/>
  <c r="A1317" i="2"/>
  <c r="W1317" i="2" s="1"/>
  <c r="A1318" i="2"/>
  <c r="W1318" i="2" s="1"/>
  <c r="A1319" i="2"/>
  <c r="W1319" i="2" s="1"/>
  <c r="A1320" i="2"/>
  <c r="W1320" i="2" s="1"/>
  <c r="A1321" i="2"/>
  <c r="W1321" i="2" s="1"/>
  <c r="A1322" i="2"/>
  <c r="W1322" i="2" s="1"/>
  <c r="A1323" i="2"/>
  <c r="W1323" i="2" s="1"/>
  <c r="A1324" i="2"/>
  <c r="W1324" i="2" s="1"/>
  <c r="A1325" i="2"/>
  <c r="W1325" i="2" s="1"/>
  <c r="A1326" i="2"/>
  <c r="W1326" i="2" s="1"/>
  <c r="A1327" i="2"/>
  <c r="W1327" i="2" s="1"/>
  <c r="A1328" i="2"/>
  <c r="W1328" i="2" s="1"/>
  <c r="A1329" i="2"/>
  <c r="W1329" i="2" s="1"/>
  <c r="A1330" i="2"/>
  <c r="W1330" i="2" s="1"/>
  <c r="A1331" i="2"/>
  <c r="W1331" i="2" s="1"/>
  <c r="A1332" i="2"/>
  <c r="W1332" i="2" s="1"/>
  <c r="A1333" i="2"/>
  <c r="W1333" i="2" s="1"/>
  <c r="A1334" i="2"/>
  <c r="W1334" i="2" s="1"/>
  <c r="A1335" i="2"/>
  <c r="W1335" i="2" s="1"/>
  <c r="A1336" i="2"/>
  <c r="W1336" i="2" s="1"/>
  <c r="A1337" i="2"/>
  <c r="W1337" i="2" s="1"/>
  <c r="A1338" i="2"/>
  <c r="W1338" i="2" s="1"/>
  <c r="A1339" i="2"/>
  <c r="W1339" i="2" s="1"/>
  <c r="A1340" i="2"/>
  <c r="W1340" i="2" s="1"/>
  <c r="A1341" i="2"/>
  <c r="W1341" i="2" s="1"/>
  <c r="A1342" i="2"/>
  <c r="W1342" i="2" s="1"/>
  <c r="A1343" i="2"/>
  <c r="W1343" i="2" s="1"/>
  <c r="A1344" i="2"/>
  <c r="W1344" i="2" s="1"/>
  <c r="A1345" i="2"/>
  <c r="W1345" i="2" s="1"/>
  <c r="A1346" i="2"/>
  <c r="W1346" i="2" s="1"/>
  <c r="A1347" i="2"/>
  <c r="W1347" i="2" s="1"/>
  <c r="A1348" i="2"/>
  <c r="W1348" i="2" s="1"/>
  <c r="A1349" i="2"/>
  <c r="W1349" i="2" s="1"/>
  <c r="A1350" i="2"/>
  <c r="W1350" i="2" s="1"/>
  <c r="A1351" i="2"/>
  <c r="W1351" i="2" s="1"/>
  <c r="A1352" i="2"/>
  <c r="W1352" i="2" s="1"/>
  <c r="A1353" i="2"/>
  <c r="W1353" i="2" s="1"/>
  <c r="A1354" i="2"/>
  <c r="W1354" i="2" s="1"/>
  <c r="A1355" i="2"/>
  <c r="W1355" i="2" s="1"/>
  <c r="A1356" i="2"/>
  <c r="W1356" i="2" s="1"/>
  <c r="A1357" i="2"/>
  <c r="W1357" i="2" s="1"/>
  <c r="A1358" i="2"/>
  <c r="W1358" i="2" s="1"/>
  <c r="A1359" i="2"/>
  <c r="W1359" i="2" s="1"/>
  <c r="A1360" i="2"/>
  <c r="W1360" i="2" s="1"/>
  <c r="A1361" i="2"/>
  <c r="W1361" i="2" s="1"/>
  <c r="A1362" i="2"/>
  <c r="W1362" i="2" s="1"/>
  <c r="A1363" i="2"/>
  <c r="W1363" i="2" s="1"/>
  <c r="A1364" i="2"/>
  <c r="W1364" i="2" s="1"/>
  <c r="A1365" i="2"/>
  <c r="W1365" i="2" s="1"/>
  <c r="A1366" i="2"/>
  <c r="W1366" i="2" s="1"/>
  <c r="A1367" i="2"/>
  <c r="W1367" i="2" s="1"/>
  <c r="A1368" i="2"/>
  <c r="W1368" i="2" s="1"/>
  <c r="A1369" i="2"/>
  <c r="W1369" i="2" s="1"/>
  <c r="A1370" i="2"/>
  <c r="W1370" i="2" s="1"/>
  <c r="A1371" i="2"/>
  <c r="W1371" i="2" s="1"/>
  <c r="A1372" i="2"/>
  <c r="W1372" i="2" s="1"/>
  <c r="A1373" i="2"/>
  <c r="W1373" i="2" s="1"/>
  <c r="A1374" i="2"/>
  <c r="W1374" i="2" s="1"/>
  <c r="A1375" i="2"/>
  <c r="W1375" i="2" s="1"/>
  <c r="A1376" i="2"/>
  <c r="W1376" i="2" s="1"/>
  <c r="A1377" i="2"/>
  <c r="W1377" i="2" s="1"/>
  <c r="A1378" i="2"/>
  <c r="W1378" i="2" s="1"/>
  <c r="A1379" i="2"/>
  <c r="W1379" i="2" s="1"/>
  <c r="A1380" i="2"/>
  <c r="W1380" i="2" s="1"/>
  <c r="A1381" i="2"/>
  <c r="W1381" i="2" s="1"/>
  <c r="A1382" i="2"/>
  <c r="W1382" i="2" s="1"/>
  <c r="A1383" i="2"/>
  <c r="W1383" i="2" s="1"/>
  <c r="A1384" i="2"/>
  <c r="W1384" i="2" s="1"/>
  <c r="A1385" i="2"/>
  <c r="W1385" i="2" s="1"/>
  <c r="A1386" i="2"/>
  <c r="W1386" i="2" s="1"/>
  <c r="A1387" i="2"/>
  <c r="W1387" i="2" s="1"/>
  <c r="A1388" i="2"/>
  <c r="W1388" i="2" s="1"/>
  <c r="A1389" i="2"/>
  <c r="W1389" i="2" s="1"/>
  <c r="A1390" i="2"/>
  <c r="W1390" i="2" s="1"/>
  <c r="A1391" i="2"/>
  <c r="W1391" i="2" s="1"/>
  <c r="A1392" i="2"/>
  <c r="W1392" i="2" s="1"/>
  <c r="A1393" i="2"/>
  <c r="W1393" i="2" s="1"/>
  <c r="A1394" i="2"/>
  <c r="W1394" i="2" s="1"/>
  <c r="A1395" i="2"/>
  <c r="W1395" i="2" s="1"/>
  <c r="A1396" i="2"/>
  <c r="W1396" i="2" s="1"/>
  <c r="A1397" i="2"/>
  <c r="W1397" i="2" s="1"/>
  <c r="A1398" i="2"/>
  <c r="W1398" i="2" s="1"/>
  <c r="A1399" i="2"/>
  <c r="W1399" i="2" s="1"/>
  <c r="A1400" i="2"/>
  <c r="W1400" i="2" s="1"/>
  <c r="A1401" i="2"/>
  <c r="W1401" i="2" s="1"/>
  <c r="A1402" i="2"/>
  <c r="W1402" i="2" s="1"/>
  <c r="A1403" i="2"/>
  <c r="W1403" i="2" s="1"/>
  <c r="A1404" i="2"/>
  <c r="W1404" i="2" s="1"/>
  <c r="A1405" i="2"/>
  <c r="W1405" i="2" s="1"/>
  <c r="A1406" i="2"/>
  <c r="W1406" i="2" s="1"/>
  <c r="A1407" i="2"/>
  <c r="W1407" i="2" s="1"/>
  <c r="A1408" i="2"/>
  <c r="W1408" i="2" s="1"/>
  <c r="A1409" i="2"/>
  <c r="W1409" i="2" s="1"/>
  <c r="A1410" i="2"/>
  <c r="W1410" i="2" s="1"/>
  <c r="A1411" i="2"/>
  <c r="W1411" i="2" s="1"/>
  <c r="A1412" i="2"/>
  <c r="W1412" i="2" s="1"/>
  <c r="A1413" i="2"/>
  <c r="W1413" i="2" s="1"/>
  <c r="A1414" i="2"/>
  <c r="W1414" i="2" s="1"/>
  <c r="A1415" i="2"/>
  <c r="W1415" i="2" s="1"/>
  <c r="A1416" i="2"/>
  <c r="W1416" i="2" s="1"/>
  <c r="A1417" i="2"/>
  <c r="W1417" i="2" s="1"/>
  <c r="A1418" i="2"/>
  <c r="W1418" i="2" s="1"/>
  <c r="A1419" i="2"/>
  <c r="W1419" i="2" s="1"/>
  <c r="A1420" i="2"/>
  <c r="W1420" i="2" s="1"/>
  <c r="A1421" i="2"/>
  <c r="W1421" i="2" s="1"/>
  <c r="A1422" i="2"/>
  <c r="W1422" i="2" s="1"/>
  <c r="A1423" i="2"/>
  <c r="W1423" i="2" s="1"/>
  <c r="A1424" i="2"/>
  <c r="W1424" i="2" s="1"/>
  <c r="A1425" i="2"/>
  <c r="W1425" i="2" s="1"/>
  <c r="A1426" i="2"/>
  <c r="W1426" i="2" s="1"/>
  <c r="A1427" i="2"/>
  <c r="W1427" i="2" s="1"/>
  <c r="A1428" i="2"/>
  <c r="W1428" i="2" s="1"/>
  <c r="A1429" i="2"/>
  <c r="W1429" i="2" s="1"/>
  <c r="A1430" i="2"/>
  <c r="W1430" i="2" s="1"/>
  <c r="A1431" i="2"/>
  <c r="W1431" i="2" s="1"/>
  <c r="A1432" i="2"/>
  <c r="W1432" i="2" s="1"/>
  <c r="A1433" i="2"/>
  <c r="W1433" i="2" s="1"/>
  <c r="A1434" i="2"/>
  <c r="W1434" i="2" s="1"/>
  <c r="A1435" i="2"/>
  <c r="W1435" i="2" s="1"/>
  <c r="A1436" i="2"/>
  <c r="W1436" i="2" s="1"/>
  <c r="A1437" i="2"/>
  <c r="W1437" i="2" s="1"/>
  <c r="A1438" i="2"/>
  <c r="W1438" i="2" s="1"/>
  <c r="A1439" i="2"/>
  <c r="W1439" i="2" s="1"/>
  <c r="A1440" i="2"/>
  <c r="W1440" i="2" s="1"/>
  <c r="A1441" i="2"/>
  <c r="W1441" i="2" s="1"/>
  <c r="A1442" i="2"/>
  <c r="W1442" i="2" s="1"/>
  <c r="A1443" i="2"/>
  <c r="W1443" i="2" s="1"/>
  <c r="A1444" i="2"/>
  <c r="W1444" i="2" s="1"/>
  <c r="A1445" i="2"/>
  <c r="W1445" i="2" s="1"/>
  <c r="A1446" i="2"/>
  <c r="W1446" i="2" s="1"/>
  <c r="A1447" i="2"/>
  <c r="W1447" i="2" s="1"/>
  <c r="A1448" i="2"/>
  <c r="W1448" i="2" s="1"/>
  <c r="A1449" i="2"/>
  <c r="W1449" i="2" s="1"/>
  <c r="A1450" i="2"/>
  <c r="W1450" i="2" s="1"/>
  <c r="A1451" i="2"/>
  <c r="W1451" i="2" s="1"/>
  <c r="A1452" i="2"/>
  <c r="W1452" i="2" s="1"/>
  <c r="A1453" i="2"/>
  <c r="W1453" i="2" s="1"/>
  <c r="A1454" i="2"/>
  <c r="W1454" i="2" s="1"/>
  <c r="A1455" i="2"/>
  <c r="W1455" i="2" s="1"/>
  <c r="A1456" i="2"/>
  <c r="W1456" i="2" s="1"/>
  <c r="A1457" i="2"/>
  <c r="W1457" i="2" s="1"/>
  <c r="A1458" i="2"/>
  <c r="W1458" i="2" s="1"/>
  <c r="A1459" i="2"/>
  <c r="W1459" i="2" s="1"/>
  <c r="A1460" i="2"/>
  <c r="W1460" i="2" s="1"/>
  <c r="A1461" i="2"/>
  <c r="W1461" i="2" s="1"/>
  <c r="A1462" i="2"/>
  <c r="W1462" i="2" s="1"/>
  <c r="A1463" i="2"/>
  <c r="W1463" i="2" s="1"/>
  <c r="A1464" i="2"/>
  <c r="W1464" i="2" s="1"/>
  <c r="A1465" i="2"/>
  <c r="W1465" i="2" s="1"/>
  <c r="A1466" i="2"/>
  <c r="W1466" i="2" s="1"/>
  <c r="A1467" i="2"/>
  <c r="W1467" i="2" s="1"/>
  <c r="A1468" i="2"/>
  <c r="W1468" i="2" s="1"/>
  <c r="A1469" i="2"/>
  <c r="W1469" i="2" s="1"/>
  <c r="A1470" i="2"/>
  <c r="W1470" i="2" s="1"/>
  <c r="A1471" i="2"/>
  <c r="W1471" i="2" s="1"/>
  <c r="A1472" i="2"/>
  <c r="W1472" i="2" s="1"/>
  <c r="A1473" i="2"/>
  <c r="W1473" i="2" s="1"/>
  <c r="A1474" i="2"/>
  <c r="W1474" i="2" s="1"/>
  <c r="A1475" i="2"/>
  <c r="W1475" i="2" s="1"/>
  <c r="A1476" i="2"/>
  <c r="W1476" i="2" s="1"/>
  <c r="A1477" i="2"/>
  <c r="W1477" i="2" s="1"/>
  <c r="A1478" i="2"/>
  <c r="W1478" i="2" s="1"/>
  <c r="A1479" i="2"/>
  <c r="W1479" i="2" s="1"/>
  <c r="A1480" i="2"/>
  <c r="W1480" i="2" s="1"/>
  <c r="A1481" i="2"/>
  <c r="W1481" i="2" s="1"/>
  <c r="A1482" i="2"/>
  <c r="W1482" i="2" s="1"/>
  <c r="A1483" i="2"/>
  <c r="W1483" i="2" s="1"/>
  <c r="A1484" i="2"/>
  <c r="W1484" i="2" s="1"/>
  <c r="A1485" i="2"/>
  <c r="W1485" i="2" s="1"/>
  <c r="A1486" i="2"/>
  <c r="W1486" i="2" s="1"/>
  <c r="A1487" i="2"/>
  <c r="W1487" i="2" s="1"/>
  <c r="A1488" i="2"/>
  <c r="W1488" i="2" s="1"/>
  <c r="A1489" i="2"/>
  <c r="W1489" i="2" s="1"/>
  <c r="A1490" i="2"/>
  <c r="W1490" i="2" s="1"/>
  <c r="A1491" i="2"/>
  <c r="W1491" i="2" s="1"/>
  <c r="A1492" i="2"/>
  <c r="W1492" i="2" s="1"/>
  <c r="A1493" i="2"/>
  <c r="W1493" i="2" s="1"/>
  <c r="A1494" i="2"/>
  <c r="W1494" i="2" s="1"/>
  <c r="A1495" i="2"/>
  <c r="W1495" i="2" s="1"/>
  <c r="A1496" i="2"/>
  <c r="W1496" i="2" s="1"/>
  <c r="A1497" i="2"/>
  <c r="W1497" i="2" s="1"/>
  <c r="A1498" i="2"/>
  <c r="W1498" i="2" s="1"/>
  <c r="A1499" i="2"/>
  <c r="W1499" i="2" s="1"/>
  <c r="A1500" i="2"/>
  <c r="W1500" i="2" s="1"/>
  <c r="A1501" i="2"/>
  <c r="W1501" i="2" s="1"/>
  <c r="A1502" i="2"/>
  <c r="W1502" i="2" s="1"/>
  <c r="A1503" i="2"/>
  <c r="W1503" i="2" s="1"/>
  <c r="A1504" i="2"/>
  <c r="W1504" i="2" s="1"/>
  <c r="A1505" i="2"/>
  <c r="W1505" i="2" s="1"/>
  <c r="A1506" i="2"/>
  <c r="W1506" i="2" s="1"/>
  <c r="A1507" i="2"/>
  <c r="W1507" i="2" s="1"/>
  <c r="A1508" i="2"/>
  <c r="W1508" i="2" s="1"/>
  <c r="A1509" i="2"/>
  <c r="W1509" i="2" s="1"/>
  <c r="A1510" i="2"/>
  <c r="W1510" i="2" s="1"/>
  <c r="A1511" i="2"/>
  <c r="A1512" i="2"/>
  <c r="W1512" i="2" s="1"/>
  <c r="A1513" i="2"/>
  <c r="W1513" i="2" s="1"/>
  <c r="A1514" i="2"/>
  <c r="W1514" i="2" s="1"/>
  <c r="A1515" i="2"/>
  <c r="W1515" i="2" s="1"/>
  <c r="A1516" i="2"/>
  <c r="W1516" i="2" s="1"/>
  <c r="A1517" i="2"/>
  <c r="W1517" i="2" s="1"/>
  <c r="A1518" i="2"/>
  <c r="W1518" i="2" s="1"/>
  <c r="A1519" i="2"/>
  <c r="W1519" i="2" s="1"/>
  <c r="A1520" i="2"/>
  <c r="W1520" i="2" s="1"/>
  <c r="A1521" i="2"/>
  <c r="W1521" i="2" s="1"/>
  <c r="A1522" i="2"/>
  <c r="W1522" i="2" s="1"/>
  <c r="A1523" i="2"/>
  <c r="W1523" i="2" s="1"/>
  <c r="A1524" i="2"/>
  <c r="W1524" i="2" s="1"/>
  <c r="A1525" i="2"/>
  <c r="W1525" i="2" s="1"/>
  <c r="A1526" i="2"/>
  <c r="W1526" i="2" s="1"/>
  <c r="A1527" i="2"/>
  <c r="W1527" i="2" s="1"/>
  <c r="A1528" i="2"/>
  <c r="W1528" i="2" s="1"/>
  <c r="A1529" i="2"/>
  <c r="W1529" i="2" s="1"/>
  <c r="A1530" i="2"/>
  <c r="W1530" i="2" s="1"/>
  <c r="A1531" i="2"/>
  <c r="W1531" i="2" s="1"/>
  <c r="A1532" i="2"/>
  <c r="W1532" i="2" s="1"/>
  <c r="A1533" i="2"/>
  <c r="W1533" i="2" s="1"/>
  <c r="A1534" i="2"/>
  <c r="W1534" i="2" s="1"/>
  <c r="A1535" i="2"/>
  <c r="W1535" i="2" s="1"/>
  <c r="A1536" i="2"/>
  <c r="W1536" i="2" s="1"/>
  <c r="A1537" i="2"/>
  <c r="W1537" i="2" s="1"/>
  <c r="A1538" i="2"/>
  <c r="W1538" i="2" s="1"/>
  <c r="A1539" i="2"/>
  <c r="W1539" i="2" s="1"/>
  <c r="A1540" i="2"/>
  <c r="W1540" i="2" s="1"/>
  <c r="A1541" i="2"/>
  <c r="W1541" i="2" s="1"/>
  <c r="A1542" i="2"/>
  <c r="W1542" i="2" s="1"/>
  <c r="A1543" i="2"/>
  <c r="W1543" i="2" s="1"/>
  <c r="A1544" i="2"/>
  <c r="W1544" i="2" s="1"/>
  <c r="A1545" i="2"/>
  <c r="W1545" i="2" s="1"/>
  <c r="A1546" i="2"/>
  <c r="W1546" i="2" s="1"/>
  <c r="A1547" i="2"/>
  <c r="W1547" i="2" s="1"/>
  <c r="A1548" i="2"/>
  <c r="W1548" i="2" s="1"/>
  <c r="A1549" i="2"/>
  <c r="W1549" i="2" s="1"/>
  <c r="A1550" i="2"/>
  <c r="W1550" i="2" s="1"/>
  <c r="A1551" i="2"/>
  <c r="W1551" i="2" s="1"/>
  <c r="A1552" i="2"/>
  <c r="W1552" i="2" s="1"/>
  <c r="A1553" i="2"/>
  <c r="W1553" i="2" s="1"/>
  <c r="A1554" i="2"/>
  <c r="W1554" i="2" s="1"/>
  <c r="A1555" i="2"/>
  <c r="W1555" i="2" s="1"/>
  <c r="A1556" i="2"/>
  <c r="W1556" i="2" s="1"/>
  <c r="A1557" i="2"/>
  <c r="W1557" i="2" s="1"/>
  <c r="A1558" i="2"/>
  <c r="W1558" i="2" s="1"/>
  <c r="A1559" i="2"/>
  <c r="W1559" i="2" s="1"/>
  <c r="A1560" i="2"/>
  <c r="W1560" i="2" s="1"/>
  <c r="A1561" i="2"/>
  <c r="W1561" i="2" s="1"/>
  <c r="A1562" i="2"/>
  <c r="W1562" i="2" s="1"/>
  <c r="A1563" i="2"/>
  <c r="W1563" i="2" s="1"/>
  <c r="A1564" i="2"/>
  <c r="W1564" i="2" s="1"/>
  <c r="A1565" i="2"/>
  <c r="W1565" i="2" s="1"/>
  <c r="A1566" i="2"/>
  <c r="W1566" i="2" s="1"/>
  <c r="A1567" i="2"/>
  <c r="W1567" i="2" s="1"/>
  <c r="A1568" i="2"/>
  <c r="W1568" i="2" s="1"/>
  <c r="A1569" i="2"/>
  <c r="W1569" i="2" s="1"/>
  <c r="A1570" i="2"/>
  <c r="W1570" i="2" s="1"/>
  <c r="A1571" i="2"/>
  <c r="W1571" i="2" s="1"/>
  <c r="A1572" i="2"/>
  <c r="W1572" i="2" s="1"/>
  <c r="A1573" i="2"/>
  <c r="W1573" i="2" s="1"/>
  <c r="A1574" i="2"/>
  <c r="W1574" i="2" s="1"/>
  <c r="A1575" i="2"/>
  <c r="W1575" i="2" s="1"/>
  <c r="A1576" i="2"/>
  <c r="W1576" i="2" s="1"/>
  <c r="A1577" i="2"/>
  <c r="W1577" i="2" s="1"/>
  <c r="A1578" i="2"/>
  <c r="W1578" i="2" s="1"/>
  <c r="A1579" i="2"/>
  <c r="W1579" i="2" s="1"/>
  <c r="A1580" i="2"/>
  <c r="W1580" i="2" s="1"/>
  <c r="A1581" i="2"/>
  <c r="W1581" i="2" s="1"/>
  <c r="A1582" i="2"/>
  <c r="W1582" i="2" s="1"/>
  <c r="A1583" i="2"/>
  <c r="W1583" i="2" s="1"/>
  <c r="A1584" i="2"/>
  <c r="W1584" i="2" s="1"/>
  <c r="A1585" i="2"/>
  <c r="W1585" i="2" s="1"/>
  <c r="A1586" i="2"/>
  <c r="W1586" i="2" s="1"/>
  <c r="A1587" i="2"/>
  <c r="W1587" i="2" s="1"/>
  <c r="A1588" i="2"/>
  <c r="W1588" i="2" s="1"/>
  <c r="A1589" i="2"/>
  <c r="W1589" i="2" s="1"/>
  <c r="A1590" i="2"/>
  <c r="W1590" i="2" s="1"/>
  <c r="A1591" i="2"/>
  <c r="W1591" i="2" s="1"/>
  <c r="A1592" i="2"/>
  <c r="W1592" i="2" s="1"/>
  <c r="A1593" i="2"/>
  <c r="W1593" i="2" s="1"/>
  <c r="A1594" i="2"/>
  <c r="W1594" i="2" s="1"/>
  <c r="A1595" i="2"/>
  <c r="W1595" i="2" s="1"/>
  <c r="A1596" i="2"/>
  <c r="W1596" i="2" s="1"/>
  <c r="A1597" i="2"/>
  <c r="W1597" i="2" s="1"/>
  <c r="A1598" i="2"/>
  <c r="W1598" i="2" s="1"/>
  <c r="A1599" i="2"/>
  <c r="W1599" i="2" s="1"/>
  <c r="A1600" i="2"/>
  <c r="W1600" i="2" s="1"/>
  <c r="A1601" i="2"/>
  <c r="W1601" i="2" s="1"/>
  <c r="A1602" i="2"/>
  <c r="W1602" i="2" s="1"/>
  <c r="A1603" i="2"/>
  <c r="W1603" i="2" s="1"/>
  <c r="A1604" i="2"/>
  <c r="W1604" i="2" s="1"/>
  <c r="A1605" i="2"/>
  <c r="W1605" i="2" s="1"/>
  <c r="A1606" i="2"/>
  <c r="W1606" i="2" s="1"/>
  <c r="A1607" i="2"/>
  <c r="W1607" i="2" s="1"/>
  <c r="A1608" i="2"/>
  <c r="W1608" i="2" s="1"/>
  <c r="A1609" i="2"/>
  <c r="W1609" i="2" s="1"/>
  <c r="A1610" i="2"/>
  <c r="W1610" i="2" s="1"/>
  <c r="A1611" i="2"/>
  <c r="W1611" i="2" s="1"/>
  <c r="A1612" i="2"/>
  <c r="W1612" i="2" s="1"/>
  <c r="A1613" i="2"/>
  <c r="W1613" i="2" s="1"/>
  <c r="A1614" i="2"/>
  <c r="A1615" i="2"/>
  <c r="W1615" i="2" s="1"/>
  <c r="A1616" i="2"/>
  <c r="W1616" i="2" s="1"/>
  <c r="A1617" i="2"/>
  <c r="W1617" i="2" s="1"/>
  <c r="A1618" i="2"/>
  <c r="W1618" i="2" s="1"/>
  <c r="A1619" i="2"/>
  <c r="W1619" i="2" s="1"/>
  <c r="A1620" i="2"/>
  <c r="W1620" i="2" s="1"/>
  <c r="A1621" i="2"/>
  <c r="W1621" i="2" s="1"/>
  <c r="A1622" i="2"/>
  <c r="W1622" i="2" s="1"/>
  <c r="A1623" i="2"/>
  <c r="W1623" i="2" s="1"/>
  <c r="A1624" i="2"/>
  <c r="W1624" i="2" s="1"/>
  <c r="A1625" i="2"/>
  <c r="W1625" i="2" s="1"/>
  <c r="A1626" i="2"/>
  <c r="A1627" i="2"/>
  <c r="A1628" i="2"/>
  <c r="W1628" i="2" s="1"/>
  <c r="A1629" i="2"/>
  <c r="W1629" i="2" s="1"/>
  <c r="A1630" i="2"/>
  <c r="W1630" i="2" s="1"/>
  <c r="A1631" i="2"/>
  <c r="A1632" i="2"/>
  <c r="W1632" i="2" s="1"/>
  <c r="A1633" i="2"/>
  <c r="W1633" i="2" s="1"/>
  <c r="A1634" i="2"/>
  <c r="W1634" i="2" s="1"/>
  <c r="A1635" i="2"/>
  <c r="W1635" i="2" s="1"/>
  <c r="A1636" i="2"/>
  <c r="W1636" i="2" s="1"/>
  <c r="A1637" i="2"/>
  <c r="W1637" i="2" s="1"/>
  <c r="A1638" i="2"/>
  <c r="W1638" i="2" s="1"/>
  <c r="A1639" i="2"/>
  <c r="A1640" i="2"/>
  <c r="W1640" i="2" s="1"/>
  <c r="A1641" i="2"/>
  <c r="W1641" i="2" s="1"/>
  <c r="A1642" i="2"/>
  <c r="W1642" i="2" s="1"/>
  <c r="A1643" i="2"/>
  <c r="W1643" i="2" s="1"/>
  <c r="A1644" i="2"/>
  <c r="W1644" i="2" s="1"/>
  <c r="A1645" i="2"/>
  <c r="W1645" i="2" s="1"/>
  <c r="A1646" i="2"/>
  <c r="W1646" i="2" s="1"/>
  <c r="A1647" i="2"/>
  <c r="W1647" i="2" s="1"/>
  <c r="A1648" i="2"/>
  <c r="W1648" i="2" s="1"/>
  <c r="A1649" i="2"/>
  <c r="W1649" i="2" s="1"/>
  <c r="A1650" i="2"/>
  <c r="W1650" i="2" s="1"/>
  <c r="A1651" i="2"/>
  <c r="W1651" i="2" s="1"/>
  <c r="A1652" i="2"/>
  <c r="W1652" i="2" s="1"/>
  <c r="A1653" i="2"/>
  <c r="W1653" i="2" s="1"/>
  <c r="A1654" i="2"/>
  <c r="W1654" i="2" s="1"/>
  <c r="A1655" i="2"/>
  <c r="W1655" i="2" s="1"/>
  <c r="A1656" i="2"/>
  <c r="W1656" i="2" s="1"/>
  <c r="A1657" i="2"/>
  <c r="W1657" i="2" s="1"/>
  <c r="A1658" i="2"/>
  <c r="W1658" i="2" s="1"/>
  <c r="A1659" i="2"/>
  <c r="W1659" i="2" s="1"/>
  <c r="A1660" i="2"/>
  <c r="W1660" i="2" s="1"/>
  <c r="A1661" i="2"/>
  <c r="W1661" i="2" s="1"/>
  <c r="A1662" i="2"/>
  <c r="W1662" i="2" s="1"/>
  <c r="A1663" i="2"/>
  <c r="W1663" i="2" s="1"/>
  <c r="A1664" i="2"/>
  <c r="W1664" i="2" s="1"/>
  <c r="A1665" i="2"/>
  <c r="W1665" i="2" s="1"/>
  <c r="A1666" i="2"/>
  <c r="W1666" i="2" s="1"/>
  <c r="A1667" i="2"/>
  <c r="W1667" i="2" s="1"/>
  <c r="A1668" i="2"/>
  <c r="W1668" i="2" s="1"/>
  <c r="A1669" i="2"/>
  <c r="W1669" i="2" s="1"/>
  <c r="A1670" i="2"/>
  <c r="W1670" i="2" s="1"/>
  <c r="A1671" i="2"/>
  <c r="W1671" i="2" s="1"/>
  <c r="A1672" i="2"/>
  <c r="A1673" i="2"/>
  <c r="W1673" i="2" s="1"/>
  <c r="A1674" i="2"/>
  <c r="W1674" i="2" s="1"/>
  <c r="A1675" i="2"/>
  <c r="W1675" i="2" s="1"/>
  <c r="A1676" i="2"/>
  <c r="A1677" i="2"/>
  <c r="W1677" i="2" s="1"/>
  <c r="A1678" i="2"/>
  <c r="W1678" i="2" s="1"/>
  <c r="A1679" i="2"/>
  <c r="W1679" i="2" s="1"/>
  <c r="A1680" i="2"/>
  <c r="W1680" i="2" s="1"/>
  <c r="A1681" i="2"/>
  <c r="A1682" i="2"/>
  <c r="W1682" i="2" s="1"/>
  <c r="A1683" i="2"/>
  <c r="W1683" i="2" s="1"/>
  <c r="A1684" i="2"/>
  <c r="A1685" i="2"/>
  <c r="A1686" i="2"/>
  <c r="W1686" i="2" s="1"/>
  <c r="A1687" i="2"/>
  <c r="A1688" i="2"/>
  <c r="W1688" i="2" s="1"/>
  <c r="A1689" i="2"/>
  <c r="W1689" i="2" s="1"/>
  <c r="A1690" i="2"/>
  <c r="A1691" i="2"/>
  <c r="A1692" i="2"/>
  <c r="W1692" i="2" s="1"/>
  <c r="A1693" i="2"/>
  <c r="W1693" i="2" s="1"/>
  <c r="A1694" i="2"/>
  <c r="W1694" i="2" s="1"/>
  <c r="A1695" i="2"/>
  <c r="W1695" i="2" s="1"/>
  <c r="A1696" i="2"/>
  <c r="W1696" i="2" s="1"/>
  <c r="A1697" i="2"/>
  <c r="A1698" i="2"/>
  <c r="W1698" i="2" s="1"/>
  <c r="A1699" i="2"/>
  <c r="W1699" i="2" s="1"/>
  <c r="A1700" i="2"/>
  <c r="W1700" i="2" s="1"/>
  <c r="A1701" i="2"/>
  <c r="W1701" i="2" s="1"/>
  <c r="A1702" i="2"/>
  <c r="W1702" i="2" s="1"/>
  <c r="A1703" i="2"/>
  <c r="W1703" i="2" s="1"/>
  <c r="A1704" i="2"/>
  <c r="W1704" i="2" s="1"/>
  <c r="A1705" i="2"/>
  <c r="W1705" i="2" s="1"/>
  <c r="A1706" i="2"/>
  <c r="W1706" i="2" s="1"/>
  <c r="A1707" i="2"/>
  <c r="W1707" i="2" s="1"/>
  <c r="A1708" i="2"/>
  <c r="W1708" i="2" s="1"/>
  <c r="A1709" i="2"/>
  <c r="W1709" i="2" s="1"/>
  <c r="A1710" i="2"/>
  <c r="W1710" i="2" s="1"/>
  <c r="A1711" i="2"/>
  <c r="W1711" i="2" s="1"/>
  <c r="A1712" i="2"/>
  <c r="W1712" i="2" s="1"/>
  <c r="A1713" i="2"/>
  <c r="W1713" i="2" s="1"/>
  <c r="A1714" i="2"/>
  <c r="W1714" i="2" s="1"/>
  <c r="A1715" i="2"/>
  <c r="W1715" i="2" s="1"/>
  <c r="A1716" i="2"/>
  <c r="W1716" i="2" s="1"/>
  <c r="A1717" i="2"/>
  <c r="W1717" i="2" s="1"/>
  <c r="A1718" i="2"/>
  <c r="A1719" i="2"/>
  <c r="W1719" i="2" s="1"/>
  <c r="A1720" i="2"/>
  <c r="W1720" i="2" s="1"/>
  <c r="A1721" i="2"/>
  <c r="W1721" i="2" s="1"/>
  <c r="A1722" i="2"/>
  <c r="W1722" i="2" s="1"/>
  <c r="A1723" i="2"/>
  <c r="W1723" i="2" s="1"/>
  <c r="A1724" i="2"/>
  <c r="W1724" i="2" s="1"/>
  <c r="A1725" i="2"/>
  <c r="W1725" i="2" s="1"/>
  <c r="A1726" i="2"/>
  <c r="W1726" i="2" s="1"/>
  <c r="A1727" i="2"/>
  <c r="W1727" i="2" s="1"/>
  <c r="A1728" i="2"/>
  <c r="W1728" i="2" s="1"/>
  <c r="A1729" i="2"/>
  <c r="W1729" i="2" s="1"/>
  <c r="A1730" i="2"/>
  <c r="A1731" i="2"/>
  <c r="W1731" i="2" s="1"/>
  <c r="A1732" i="2"/>
  <c r="W1732" i="2" s="1"/>
  <c r="A1733" i="2"/>
  <c r="W1733" i="2" s="1"/>
  <c r="A1734" i="2"/>
  <c r="A1735" i="2"/>
  <c r="W1735" i="2" s="1"/>
  <c r="A1736" i="2"/>
  <c r="W1736" i="2" s="1"/>
  <c r="A1737" i="2"/>
  <c r="W1737" i="2" s="1"/>
  <c r="A1738" i="2"/>
  <c r="W1738" i="2" s="1"/>
  <c r="A1739" i="2"/>
  <c r="W1739" i="2" s="1"/>
  <c r="A1740" i="2"/>
  <c r="W1740" i="2" s="1"/>
  <c r="A1741" i="2"/>
  <c r="W1741" i="2" s="1"/>
  <c r="A1742" i="2"/>
  <c r="W1742" i="2" s="1"/>
  <c r="A1743" i="2"/>
  <c r="A1744" i="2"/>
  <c r="W1744" i="2" s="1"/>
  <c r="A1745" i="2"/>
  <c r="W1745" i="2" s="1"/>
  <c r="A1746" i="2"/>
  <c r="W1746" i="2" s="1"/>
  <c r="A1747" i="2"/>
  <c r="W1747" i="2" s="1"/>
  <c r="A1748" i="2"/>
  <c r="W1748" i="2" s="1"/>
  <c r="A1749" i="2"/>
  <c r="W1749" i="2" s="1"/>
  <c r="A1750" i="2"/>
  <c r="W1750" i="2" s="1"/>
  <c r="A1751" i="2"/>
  <c r="W1751" i="2" s="1"/>
  <c r="A1752" i="2"/>
  <c r="W1752" i="2" s="1"/>
  <c r="A1753" i="2"/>
  <c r="W1753" i="2" s="1"/>
  <c r="A1754" i="2"/>
  <c r="W1754" i="2" s="1"/>
  <c r="A1755" i="2"/>
  <c r="W1755" i="2" s="1"/>
  <c r="A1756" i="2"/>
  <c r="W1756" i="2" s="1"/>
  <c r="A1757" i="2"/>
  <c r="W1757" i="2" s="1"/>
  <c r="A1758" i="2"/>
  <c r="W1758" i="2" s="1"/>
  <c r="A1759" i="2"/>
  <c r="W1759" i="2" s="1"/>
  <c r="A1760" i="2"/>
  <c r="W1760" i="2" s="1"/>
  <c r="A1761" i="2"/>
  <c r="W1761" i="2" s="1"/>
  <c r="A1762" i="2"/>
  <c r="W1762" i="2" s="1"/>
  <c r="A1763" i="2"/>
  <c r="A1764" i="2"/>
  <c r="W1764" i="2" s="1"/>
  <c r="A1765" i="2"/>
  <c r="W1765" i="2" s="1"/>
  <c r="A1766" i="2"/>
  <c r="A1767" i="2"/>
  <c r="W1767" i="2" s="1"/>
  <c r="A1768" i="2"/>
  <c r="W1768" i="2" s="1"/>
  <c r="A1769" i="2"/>
  <c r="W1769" i="2" s="1"/>
  <c r="A1770" i="2"/>
  <c r="W1770" i="2" s="1"/>
  <c r="A1771" i="2"/>
  <c r="W1771" i="2" s="1"/>
  <c r="A1772" i="2"/>
  <c r="W1772" i="2" s="1"/>
  <c r="A1773" i="2"/>
  <c r="W1773" i="2" s="1"/>
  <c r="A1774" i="2"/>
  <c r="W1774" i="2" s="1"/>
  <c r="A1775" i="2"/>
  <c r="W1775" i="2" s="1"/>
  <c r="A1776" i="2"/>
  <c r="W1776" i="2" s="1"/>
  <c r="A1777" i="2"/>
  <c r="W1777" i="2" s="1"/>
  <c r="A1778" i="2"/>
  <c r="W1778" i="2" s="1"/>
  <c r="A1779" i="2"/>
  <c r="W1779" i="2" s="1"/>
  <c r="A1780" i="2"/>
  <c r="W1780" i="2" s="1"/>
  <c r="A1781" i="2"/>
  <c r="W1781" i="2" s="1"/>
  <c r="A1782" i="2"/>
  <c r="W1782" i="2" s="1"/>
  <c r="A1783" i="2"/>
  <c r="W1783" i="2" s="1"/>
  <c r="A1784" i="2"/>
  <c r="W1784" i="2" s="1"/>
  <c r="A1785" i="2"/>
  <c r="W1785" i="2" s="1"/>
  <c r="A1786" i="2"/>
  <c r="W1786" i="2" s="1"/>
  <c r="A1787" i="2"/>
  <c r="W1787" i="2" s="1"/>
  <c r="A1788" i="2"/>
  <c r="W1788" i="2" s="1"/>
  <c r="A1789" i="2"/>
  <c r="W1789" i="2" s="1"/>
  <c r="A1790" i="2"/>
  <c r="W1790" i="2" s="1"/>
  <c r="A1791" i="2"/>
  <c r="W1791" i="2" s="1"/>
  <c r="A1792" i="2"/>
  <c r="A1793" i="2"/>
  <c r="W1793" i="2" s="1"/>
  <c r="A1794" i="2"/>
  <c r="W1794" i="2" s="1"/>
  <c r="A1795" i="2"/>
  <c r="W1795" i="2" s="1"/>
  <c r="A1796" i="2"/>
  <c r="W1796" i="2" s="1"/>
  <c r="A1797" i="2"/>
  <c r="W1797" i="2" s="1"/>
  <c r="A1798" i="2"/>
  <c r="A1799" i="2"/>
  <c r="W1799" i="2" s="1"/>
  <c r="A1800" i="2"/>
  <c r="W1800" i="2" s="1"/>
  <c r="A1801" i="2"/>
  <c r="W1801" i="2" s="1"/>
  <c r="A1802" i="2"/>
  <c r="W1802" i="2" s="1"/>
  <c r="A1803" i="2"/>
  <c r="W1803" i="2" s="1"/>
  <c r="A1804" i="2"/>
  <c r="W1804" i="2" s="1"/>
  <c r="A1805" i="2"/>
  <c r="W1805" i="2" s="1"/>
  <c r="A1806" i="2"/>
  <c r="W1806" i="2" s="1"/>
  <c r="A1807" i="2"/>
  <c r="W1807" i="2" s="1"/>
  <c r="A1808" i="2"/>
  <c r="W1808" i="2" s="1"/>
  <c r="A1809" i="2"/>
  <c r="W1809" i="2" s="1"/>
  <c r="A1810" i="2"/>
  <c r="W1810" i="2" s="1"/>
  <c r="A1811" i="2"/>
  <c r="W1811" i="2" s="1"/>
  <c r="A1812" i="2"/>
  <c r="W1812" i="2" s="1"/>
  <c r="A1813" i="2"/>
  <c r="W1813" i="2" s="1"/>
  <c r="A1814" i="2"/>
  <c r="W1814" i="2" s="1"/>
  <c r="A1815" i="2"/>
  <c r="W1815" i="2" s="1"/>
  <c r="A1816" i="2"/>
  <c r="W1816" i="2" s="1"/>
  <c r="A1817" i="2"/>
  <c r="W1817" i="2" s="1"/>
  <c r="A1818" i="2"/>
  <c r="W1818" i="2" s="1"/>
  <c r="A1819" i="2"/>
  <c r="W1819" i="2" s="1"/>
  <c r="A1820" i="2"/>
  <c r="W1820" i="2" s="1"/>
  <c r="A1821" i="2"/>
  <c r="W1821" i="2" s="1"/>
  <c r="A1822" i="2"/>
  <c r="W1822" i="2" s="1"/>
  <c r="A1823" i="2"/>
  <c r="W1823" i="2" s="1"/>
  <c r="A1824" i="2"/>
  <c r="W1824" i="2" s="1"/>
  <c r="A1825" i="2"/>
  <c r="W1825" i="2" s="1"/>
  <c r="A1826" i="2"/>
  <c r="W1826" i="2" s="1"/>
  <c r="A1827" i="2"/>
  <c r="W1827" i="2" s="1"/>
  <c r="A1828" i="2"/>
  <c r="W1828" i="2" s="1"/>
  <c r="A1829" i="2"/>
  <c r="W1829" i="2" s="1"/>
  <c r="A1830" i="2"/>
  <c r="W1830" i="2" s="1"/>
  <c r="A1831" i="2"/>
  <c r="W1831" i="2" s="1"/>
  <c r="A1832" i="2"/>
  <c r="W1832" i="2" s="1"/>
  <c r="A1833" i="2"/>
  <c r="W1833" i="2" s="1"/>
  <c r="A1834" i="2"/>
  <c r="W1834" i="2" s="1"/>
  <c r="A1835" i="2"/>
  <c r="W1835" i="2" s="1"/>
  <c r="A1836" i="2"/>
  <c r="W1836" i="2" s="1"/>
  <c r="A1837" i="2"/>
  <c r="W1837" i="2" s="1"/>
  <c r="A1838" i="2"/>
  <c r="W1838" i="2" s="1"/>
  <c r="A1839" i="2"/>
  <c r="W1839" i="2" s="1"/>
  <c r="A1840" i="2"/>
  <c r="W1840" i="2" s="1"/>
  <c r="A1841" i="2"/>
  <c r="W1841" i="2" s="1"/>
  <c r="A1842" i="2"/>
  <c r="W1842" i="2" s="1"/>
  <c r="A1843" i="2"/>
  <c r="W1843" i="2" s="1"/>
  <c r="A1844" i="2"/>
  <c r="W1844" i="2" s="1"/>
  <c r="A1845" i="2"/>
  <c r="W1845" i="2" s="1"/>
  <c r="A1846" i="2"/>
  <c r="W1846" i="2" s="1"/>
  <c r="A1847" i="2"/>
  <c r="W1847" i="2" s="1"/>
  <c r="A1848" i="2"/>
  <c r="W1848" i="2" s="1"/>
  <c r="A1849" i="2"/>
  <c r="W1849" i="2" s="1"/>
  <c r="A1850" i="2"/>
  <c r="W1850" i="2" s="1"/>
  <c r="A1851" i="2"/>
  <c r="W1851" i="2" s="1"/>
  <c r="A1852" i="2"/>
  <c r="W1852" i="2" s="1"/>
  <c r="A1853" i="2"/>
  <c r="W1853" i="2" s="1"/>
  <c r="A1854" i="2"/>
  <c r="W1854" i="2" s="1"/>
  <c r="A1855" i="2"/>
  <c r="W1855" i="2" s="1"/>
  <c r="A1856" i="2"/>
  <c r="W1856" i="2" s="1"/>
  <c r="A1857" i="2"/>
  <c r="W1857" i="2" s="1"/>
  <c r="A1858" i="2"/>
  <c r="W1858" i="2" s="1"/>
  <c r="A1859" i="2"/>
  <c r="W1859" i="2" s="1"/>
  <c r="A1860" i="2"/>
  <c r="W1860" i="2" s="1"/>
  <c r="A1861" i="2"/>
  <c r="W1861" i="2" s="1"/>
  <c r="A1862" i="2"/>
  <c r="W1862" i="2" s="1"/>
  <c r="A1863" i="2"/>
  <c r="W1863" i="2" s="1"/>
  <c r="A1864" i="2"/>
  <c r="W1864" i="2" s="1"/>
  <c r="A1865" i="2"/>
  <c r="W1865" i="2" s="1"/>
  <c r="A1866" i="2"/>
  <c r="W1866" i="2" s="1"/>
  <c r="A1867" i="2"/>
  <c r="W1867" i="2" s="1"/>
  <c r="A1868" i="2"/>
  <c r="W1868" i="2" s="1"/>
  <c r="A1869" i="2"/>
  <c r="W1869" i="2" s="1"/>
  <c r="A1870" i="2"/>
  <c r="W1870" i="2" s="1"/>
  <c r="A1871" i="2"/>
  <c r="W1871" i="2" s="1"/>
  <c r="A1872" i="2"/>
  <c r="W1872" i="2" s="1"/>
  <c r="A1873" i="2"/>
  <c r="W1873" i="2" s="1"/>
  <c r="A1874" i="2"/>
  <c r="W1874" i="2" s="1"/>
  <c r="A1875" i="2"/>
  <c r="W1875" i="2" s="1"/>
  <c r="A1876" i="2"/>
  <c r="W1876" i="2" s="1"/>
  <c r="A1877" i="2"/>
  <c r="W1877" i="2" s="1"/>
  <c r="A1878" i="2"/>
  <c r="W1878" i="2" s="1"/>
  <c r="A1879" i="2"/>
  <c r="W1879" i="2" s="1"/>
  <c r="A1880" i="2"/>
  <c r="W1880" i="2" s="1"/>
  <c r="A1881" i="2"/>
  <c r="W1881" i="2" s="1"/>
  <c r="A1882" i="2"/>
  <c r="W1882" i="2" s="1"/>
  <c r="A1883" i="2"/>
  <c r="W1883" i="2" s="1"/>
  <c r="A1884" i="2"/>
  <c r="W1884" i="2" s="1"/>
  <c r="A1885" i="2"/>
  <c r="W1885" i="2" s="1"/>
  <c r="A1886" i="2"/>
  <c r="W1886" i="2" s="1"/>
  <c r="A1887" i="2"/>
  <c r="W1887" i="2" s="1"/>
  <c r="A1888" i="2"/>
  <c r="W1888" i="2" s="1"/>
  <c r="A1889" i="2"/>
  <c r="W1889" i="2" s="1"/>
  <c r="A1890" i="2"/>
  <c r="W1890" i="2" s="1"/>
  <c r="A1891" i="2"/>
  <c r="W1891" i="2" s="1"/>
  <c r="A1892" i="2"/>
  <c r="W1892" i="2" s="1"/>
  <c r="A1893" i="2"/>
  <c r="W1893" i="2" s="1"/>
  <c r="A1894" i="2"/>
  <c r="W1894" i="2" s="1"/>
  <c r="A1895" i="2"/>
  <c r="W1895" i="2" s="1"/>
  <c r="A1896" i="2"/>
  <c r="W1896" i="2" s="1"/>
  <c r="A1897" i="2"/>
  <c r="W1897" i="2" s="1"/>
  <c r="A1898" i="2"/>
  <c r="W1898" i="2" s="1"/>
  <c r="A1899" i="2"/>
  <c r="W1899" i="2" s="1"/>
  <c r="A1900" i="2"/>
  <c r="W1900" i="2" s="1"/>
  <c r="A1901" i="2"/>
  <c r="W1901" i="2" s="1"/>
  <c r="A1902" i="2"/>
  <c r="W1902" i="2" s="1"/>
  <c r="A1903" i="2"/>
  <c r="W1903" i="2" s="1"/>
  <c r="A1904" i="2"/>
  <c r="W1904" i="2" s="1"/>
  <c r="A1905" i="2"/>
  <c r="W1905" i="2" s="1"/>
  <c r="A1906" i="2"/>
  <c r="W1906" i="2" s="1"/>
  <c r="A1907" i="2"/>
  <c r="W1907" i="2" s="1"/>
  <c r="A1908" i="2"/>
  <c r="W1908" i="2" s="1"/>
  <c r="A1909" i="2"/>
  <c r="W1909" i="2" s="1"/>
  <c r="A1910" i="2"/>
  <c r="W1910" i="2" s="1"/>
  <c r="A1911" i="2"/>
  <c r="W1911" i="2" s="1"/>
  <c r="A1912" i="2"/>
  <c r="W1912" i="2" s="1"/>
  <c r="A1913" i="2"/>
  <c r="W1913" i="2" s="1"/>
  <c r="A1914" i="2"/>
  <c r="W1914" i="2" s="1"/>
  <c r="A1915" i="2"/>
  <c r="W1915" i="2" s="1"/>
  <c r="A1916" i="2"/>
  <c r="W1916" i="2" s="1"/>
  <c r="A1917" i="2"/>
  <c r="W1917" i="2" s="1"/>
  <c r="A1918" i="2"/>
  <c r="W1918" i="2" s="1"/>
  <c r="A1919" i="2"/>
  <c r="W1919" i="2" s="1"/>
  <c r="A1920" i="2"/>
  <c r="W1920" i="2" s="1"/>
  <c r="A1921" i="2"/>
  <c r="W1921" i="2" s="1"/>
  <c r="A1922" i="2"/>
  <c r="W1922" i="2" s="1"/>
  <c r="A1923" i="2"/>
  <c r="W1923" i="2" s="1"/>
  <c r="A1924" i="2"/>
  <c r="W1924" i="2" s="1"/>
  <c r="A1925" i="2"/>
  <c r="W1925" i="2" s="1"/>
  <c r="A1926" i="2"/>
  <c r="W1926" i="2" s="1"/>
  <c r="A1927" i="2"/>
  <c r="W1927" i="2" s="1"/>
  <c r="A1928" i="2"/>
  <c r="W1928" i="2" s="1"/>
  <c r="A1929" i="2"/>
  <c r="W1929" i="2" s="1"/>
  <c r="A1930" i="2"/>
  <c r="W1930" i="2" s="1"/>
  <c r="A1931" i="2"/>
  <c r="W1931" i="2" s="1"/>
  <c r="A1932" i="2"/>
  <c r="W1932" i="2" s="1"/>
  <c r="A1933" i="2"/>
  <c r="W1933" i="2" s="1"/>
  <c r="A1934" i="2"/>
  <c r="W1934" i="2" s="1"/>
  <c r="A1935" i="2"/>
  <c r="W1935" i="2" s="1"/>
  <c r="A1936" i="2"/>
  <c r="W1936" i="2" s="1"/>
  <c r="A1937" i="2"/>
  <c r="W1937" i="2" s="1"/>
  <c r="A1938" i="2"/>
  <c r="W1938" i="2" s="1"/>
  <c r="A1939" i="2"/>
  <c r="W1939" i="2" s="1"/>
  <c r="A1940" i="2"/>
  <c r="W1940" i="2" s="1"/>
  <c r="A1941" i="2"/>
  <c r="W1941" i="2" s="1"/>
  <c r="A1942" i="2"/>
  <c r="W1942" i="2" s="1"/>
  <c r="A1943" i="2"/>
  <c r="W1943" i="2" s="1"/>
  <c r="A1944" i="2"/>
  <c r="W1944" i="2" s="1"/>
  <c r="A1945" i="2"/>
  <c r="W1945" i="2" s="1"/>
  <c r="A1946" i="2"/>
  <c r="W1946" i="2" s="1"/>
  <c r="A1947" i="2"/>
  <c r="W1947" i="2" s="1"/>
  <c r="A1948" i="2"/>
  <c r="W1948" i="2" s="1"/>
  <c r="A1949" i="2"/>
  <c r="W1949" i="2" s="1"/>
  <c r="A1950" i="2"/>
  <c r="W1950" i="2" s="1"/>
  <c r="A1951" i="2"/>
  <c r="W1951" i="2" s="1"/>
  <c r="A1952" i="2"/>
  <c r="W1952" i="2" s="1"/>
  <c r="A1953" i="2"/>
  <c r="W1953" i="2" s="1"/>
  <c r="A1954" i="2"/>
  <c r="W1954" i="2" s="1"/>
  <c r="A1955" i="2"/>
  <c r="W1955" i="2" s="1"/>
  <c r="A1956" i="2"/>
  <c r="W1956" i="2" s="1"/>
  <c r="A1957" i="2"/>
  <c r="W1957" i="2" s="1"/>
  <c r="A1958" i="2"/>
  <c r="W1958" i="2" s="1"/>
  <c r="A1959" i="2"/>
  <c r="W1959" i="2" s="1"/>
  <c r="A1960" i="2"/>
  <c r="W1960" i="2" s="1"/>
  <c r="A1961" i="2"/>
  <c r="W1961" i="2" s="1"/>
  <c r="A1962" i="2"/>
  <c r="W1962" i="2" s="1"/>
  <c r="A1963" i="2"/>
  <c r="W1963" i="2" s="1"/>
  <c r="A1964" i="2"/>
  <c r="W1964" i="2" s="1"/>
  <c r="A1965" i="2"/>
  <c r="W1965" i="2" s="1"/>
  <c r="A1966" i="2"/>
  <c r="W1966" i="2" s="1"/>
  <c r="A1967" i="2"/>
  <c r="W1967" i="2" s="1"/>
  <c r="A1968" i="2"/>
  <c r="W1968" i="2" s="1"/>
  <c r="A1969" i="2"/>
  <c r="W1969" i="2" s="1"/>
  <c r="A1970" i="2"/>
  <c r="W1970" i="2" s="1"/>
  <c r="A1971" i="2"/>
  <c r="W1971" i="2" s="1"/>
  <c r="A1972" i="2"/>
  <c r="W1972" i="2" s="1"/>
  <c r="A1973" i="2"/>
  <c r="W1973" i="2" s="1"/>
  <c r="A1974" i="2"/>
  <c r="W1974" i="2" s="1"/>
  <c r="A1975" i="2"/>
  <c r="W1975" i="2" s="1"/>
  <c r="A1976" i="2"/>
  <c r="W1976" i="2" s="1"/>
  <c r="A1977" i="2"/>
  <c r="W1977" i="2" s="1"/>
  <c r="A1978" i="2"/>
  <c r="W1978" i="2" s="1"/>
  <c r="A1979" i="2"/>
  <c r="W1979" i="2" s="1"/>
  <c r="A1980" i="2"/>
  <c r="W1980" i="2" s="1"/>
  <c r="A1981" i="2"/>
  <c r="W1981" i="2" s="1"/>
  <c r="A1982" i="2"/>
  <c r="W1982" i="2" s="1"/>
  <c r="A1983" i="2"/>
  <c r="W1983" i="2" s="1"/>
  <c r="A1984" i="2"/>
  <c r="W1984" i="2" s="1"/>
  <c r="A1985" i="2"/>
  <c r="W1985" i="2" s="1"/>
  <c r="A1986" i="2"/>
  <c r="W1986" i="2" s="1"/>
  <c r="A1987" i="2"/>
  <c r="W1987" i="2" s="1"/>
  <c r="A1988" i="2"/>
  <c r="W1988" i="2" s="1"/>
  <c r="A1989" i="2"/>
  <c r="W1989" i="2" s="1"/>
  <c r="A1990" i="2"/>
  <c r="W1990" i="2" s="1"/>
  <c r="A1991" i="2"/>
  <c r="W1991" i="2" s="1"/>
  <c r="A1992" i="2"/>
  <c r="W1992" i="2" s="1"/>
  <c r="A1993" i="2"/>
  <c r="W1993" i="2" s="1"/>
  <c r="A1994" i="2"/>
  <c r="W1994" i="2" s="1"/>
  <c r="A1995" i="2"/>
  <c r="W1995" i="2" s="1"/>
  <c r="A1996" i="2"/>
  <c r="W1996" i="2" s="1"/>
  <c r="A1997" i="2"/>
  <c r="W1997" i="2" s="1"/>
  <c r="A1998" i="2"/>
  <c r="W1998" i="2" s="1"/>
  <c r="A1999" i="2"/>
  <c r="W1999" i="2" s="1"/>
  <c r="A2000" i="2"/>
  <c r="W2000" i="2" s="1"/>
  <c r="A2001" i="2"/>
  <c r="W2001" i="2" s="1"/>
  <c r="A2002" i="2"/>
  <c r="W2002" i="2" s="1"/>
  <c r="A2003" i="2"/>
  <c r="W2003" i="2" s="1"/>
  <c r="A2004" i="2"/>
  <c r="W2004" i="2" s="1"/>
  <c r="A2005" i="2"/>
  <c r="W2005" i="2" s="1"/>
  <c r="A2006" i="2"/>
  <c r="W2006" i="2" s="1"/>
  <c r="A2007" i="2"/>
  <c r="W2007" i="2" s="1"/>
  <c r="A2008" i="2"/>
  <c r="W2008" i="2" s="1"/>
  <c r="A2009" i="2"/>
  <c r="W2009" i="2" s="1"/>
  <c r="A2010" i="2"/>
  <c r="W2010" i="2" s="1"/>
  <c r="A2011" i="2"/>
  <c r="W2011" i="2" s="1"/>
  <c r="A2012" i="2"/>
  <c r="W2012" i="2" s="1"/>
  <c r="A2013" i="2"/>
  <c r="W2013" i="2" s="1"/>
  <c r="A2014" i="2"/>
  <c r="W2014" i="2" s="1"/>
  <c r="A2015" i="2"/>
  <c r="W2015" i="2" s="1"/>
  <c r="A2016" i="2"/>
  <c r="W2016" i="2" s="1"/>
  <c r="A2017" i="2"/>
  <c r="W2017" i="2" s="1"/>
  <c r="A2018" i="2"/>
  <c r="W2018" i="2" s="1"/>
  <c r="A2019" i="2"/>
  <c r="W2019" i="2" s="1"/>
  <c r="A2020" i="2"/>
  <c r="W2020" i="2" s="1"/>
  <c r="A2021" i="2"/>
  <c r="W2021" i="2" s="1"/>
  <c r="A2022" i="2"/>
  <c r="W2022" i="2" s="1"/>
  <c r="A2023" i="2"/>
  <c r="W2023" i="2" s="1"/>
  <c r="A2024" i="2"/>
  <c r="W2024" i="2" s="1"/>
  <c r="A2025" i="2"/>
  <c r="W2025" i="2" s="1"/>
  <c r="A2026" i="2"/>
  <c r="W2026" i="2" s="1"/>
  <c r="A2027" i="2"/>
  <c r="W2027" i="2" s="1"/>
  <c r="A2028" i="2"/>
  <c r="W2028" i="2" s="1"/>
  <c r="A2029" i="2"/>
  <c r="W2029" i="2" s="1"/>
  <c r="A2030" i="2"/>
  <c r="A2031" i="2"/>
  <c r="W2031" i="2" s="1"/>
  <c r="A2032" i="2"/>
  <c r="W2032" i="2" s="1"/>
  <c r="A2033" i="2"/>
  <c r="W2033" i="2" s="1"/>
  <c r="A2034" i="2"/>
  <c r="W2034" i="2" s="1"/>
  <c r="A2035" i="2"/>
  <c r="W2035" i="2" s="1"/>
  <c r="A2036" i="2"/>
  <c r="W2036" i="2" s="1"/>
  <c r="A2037" i="2"/>
  <c r="W2037" i="2" s="1"/>
  <c r="A2038" i="2"/>
  <c r="W2038" i="2" s="1"/>
  <c r="A2039" i="2"/>
  <c r="W2039" i="2" s="1"/>
  <c r="A2040" i="2"/>
  <c r="A2041" i="2"/>
  <c r="W2041" i="2" s="1"/>
  <c r="A2042" i="2"/>
  <c r="A2043" i="2"/>
  <c r="W2043" i="2" s="1"/>
  <c r="A2044" i="2"/>
  <c r="W2044" i="2" s="1"/>
  <c r="A2045" i="2"/>
  <c r="W2045" i="2" s="1"/>
  <c r="A2046" i="2"/>
  <c r="W2046" i="2" s="1"/>
  <c r="A2047" i="2"/>
  <c r="W2047" i="2" s="1"/>
  <c r="A2048" i="2"/>
  <c r="W2048" i="2" s="1"/>
  <c r="A2049" i="2"/>
  <c r="W2049" i="2" s="1"/>
  <c r="A2050" i="2"/>
  <c r="W2050" i="2" s="1"/>
  <c r="A2051" i="2"/>
  <c r="W2051" i="2" s="1"/>
  <c r="A2052" i="2"/>
  <c r="W2052" i="2" s="1"/>
  <c r="A2053" i="2"/>
  <c r="W2053" i="2" s="1"/>
  <c r="A2054" i="2"/>
  <c r="W2054" i="2" s="1"/>
  <c r="A2055" i="2"/>
  <c r="W2055" i="2" s="1"/>
  <c r="A2056" i="2"/>
  <c r="W2056" i="2" s="1"/>
  <c r="A2057" i="2"/>
  <c r="W2057" i="2" s="1"/>
  <c r="A2058" i="2"/>
  <c r="W2058" i="2" s="1"/>
  <c r="A2059" i="2"/>
  <c r="W2059" i="2" s="1"/>
  <c r="A2060" i="2"/>
  <c r="W2060" i="2" s="1"/>
  <c r="A2061" i="2"/>
  <c r="W2061" i="2" s="1"/>
  <c r="A2062" i="2"/>
  <c r="W2062" i="2" s="1"/>
  <c r="A2063" i="2"/>
  <c r="W2063" i="2" s="1"/>
  <c r="A2064" i="2"/>
  <c r="W2064" i="2" s="1"/>
  <c r="A2065" i="2"/>
  <c r="W2065" i="2" s="1"/>
  <c r="A2066" i="2"/>
  <c r="W2066" i="2" s="1"/>
  <c r="A2067" i="2"/>
  <c r="W2067" i="2" s="1"/>
  <c r="A2068" i="2"/>
  <c r="W2068" i="2" s="1"/>
  <c r="A2069" i="2"/>
  <c r="W2069" i="2" s="1"/>
  <c r="A2070" i="2"/>
  <c r="W2070" i="2" s="1"/>
  <c r="A2071" i="2"/>
  <c r="W2071" i="2" s="1"/>
  <c r="A2072" i="2"/>
  <c r="W2072" i="2" s="1"/>
  <c r="A2073" i="2"/>
  <c r="W2073" i="2" s="1"/>
  <c r="A2074" i="2"/>
  <c r="W2074" i="2" s="1"/>
  <c r="A2075" i="2"/>
  <c r="W2075" i="2" s="1"/>
  <c r="A2076" i="2"/>
  <c r="W2076" i="2" s="1"/>
  <c r="A2077" i="2"/>
  <c r="W2077" i="2" s="1"/>
  <c r="A2078" i="2"/>
  <c r="W2078" i="2" s="1"/>
  <c r="A2079" i="2"/>
  <c r="W2079" i="2" s="1"/>
  <c r="A2080" i="2"/>
  <c r="W2080" i="2" s="1"/>
  <c r="A2081" i="2"/>
  <c r="W2081" i="2" s="1"/>
  <c r="A2082" i="2"/>
  <c r="W2082" i="2" s="1"/>
  <c r="A2083" i="2"/>
  <c r="W2083" i="2" s="1"/>
  <c r="A2084" i="2"/>
  <c r="W2084" i="2" s="1"/>
  <c r="A2085" i="2"/>
  <c r="W2085" i="2" s="1"/>
  <c r="A2086" i="2"/>
  <c r="W2086" i="2" s="1"/>
  <c r="A2087" i="2"/>
  <c r="W2087" i="2" s="1"/>
  <c r="A2088" i="2"/>
  <c r="W2088" i="2" s="1"/>
  <c r="A2089" i="2"/>
  <c r="W2089" i="2" s="1"/>
  <c r="A2090" i="2"/>
  <c r="W2090" i="2" s="1"/>
  <c r="A2091" i="2"/>
  <c r="W2091" i="2" s="1"/>
  <c r="A2092" i="2"/>
  <c r="W2092" i="2" s="1"/>
  <c r="A2093" i="2"/>
  <c r="W2093" i="2" s="1"/>
  <c r="A2094" i="2"/>
  <c r="W2094" i="2" s="1"/>
  <c r="A2095" i="2"/>
  <c r="W2095" i="2" s="1"/>
  <c r="A2096" i="2"/>
  <c r="W2096" i="2" s="1"/>
  <c r="A2097" i="2"/>
  <c r="W2097" i="2" s="1"/>
  <c r="A2098" i="2"/>
  <c r="W2098" i="2" s="1"/>
  <c r="A2099" i="2"/>
  <c r="W2099" i="2" s="1"/>
  <c r="A2100" i="2"/>
  <c r="W2100" i="2" s="1"/>
  <c r="A2101" i="2"/>
  <c r="W2101" i="2" s="1"/>
  <c r="A2102" i="2"/>
  <c r="W2102" i="2" s="1"/>
  <c r="A2103" i="2"/>
  <c r="W2103" i="2" s="1"/>
  <c r="A2104" i="2"/>
  <c r="W2104" i="2" s="1"/>
  <c r="A2105" i="2"/>
  <c r="W2105" i="2" s="1"/>
  <c r="A2106" i="2"/>
  <c r="W2106" i="2" s="1"/>
  <c r="A2107" i="2"/>
  <c r="W2107" i="2" s="1"/>
  <c r="A2108" i="2"/>
  <c r="W2108" i="2" s="1"/>
  <c r="A2109" i="2"/>
  <c r="W2109" i="2" s="1"/>
  <c r="A2110" i="2"/>
  <c r="W2110" i="2" s="1"/>
  <c r="A2111" i="2"/>
  <c r="W2111" i="2" s="1"/>
  <c r="A2112" i="2"/>
  <c r="W2112" i="2" s="1"/>
  <c r="A2113" i="2"/>
  <c r="W2113" i="2" s="1"/>
  <c r="A2114" i="2"/>
  <c r="W2114" i="2" s="1"/>
  <c r="A2115" i="2"/>
  <c r="W2115" i="2" s="1"/>
  <c r="A2116" i="2"/>
  <c r="W2116" i="2" s="1"/>
  <c r="A2117" i="2"/>
  <c r="W2117" i="2" s="1"/>
  <c r="A2118" i="2"/>
  <c r="W2118" i="2" s="1"/>
  <c r="A2119" i="2"/>
  <c r="W2119" i="2" s="1"/>
  <c r="A2120" i="2"/>
  <c r="W2120" i="2" s="1"/>
  <c r="A2121" i="2"/>
  <c r="A2122" i="2"/>
  <c r="W2122" i="2" s="1"/>
  <c r="A2123" i="2"/>
  <c r="W2123" i="2" s="1"/>
  <c r="A2124" i="2"/>
  <c r="W2124" i="2" s="1"/>
  <c r="A2125" i="2"/>
  <c r="W2125" i="2" s="1"/>
  <c r="A2126" i="2"/>
  <c r="W2126" i="2" s="1"/>
  <c r="A2127" i="2"/>
  <c r="W2127" i="2" s="1"/>
  <c r="A2128" i="2"/>
  <c r="W2128" i="2" s="1"/>
  <c r="A2129" i="2"/>
  <c r="A2130" i="2"/>
  <c r="W2130" i="2" s="1"/>
  <c r="A2131" i="2"/>
  <c r="A2132" i="2"/>
  <c r="A2133" i="2"/>
  <c r="W2133" i="2" s="1"/>
  <c r="A2134" i="2"/>
  <c r="W2134" i="2" s="1"/>
  <c r="A2135" i="2"/>
  <c r="W2135" i="2" s="1"/>
  <c r="A2136" i="2"/>
  <c r="W2136" i="2" s="1"/>
  <c r="A2137" i="2"/>
  <c r="W2137" i="2" s="1"/>
  <c r="A2138" i="2"/>
  <c r="W2138" i="2" s="1"/>
  <c r="A2139" i="2"/>
  <c r="W2139" i="2" s="1"/>
  <c r="A2140" i="2"/>
  <c r="W2140" i="2" s="1"/>
  <c r="A2141" i="2"/>
  <c r="W2141" i="2" s="1"/>
  <c r="A2142" i="2"/>
  <c r="W2142" i="2" s="1"/>
  <c r="A2143" i="2"/>
  <c r="A2144" i="2"/>
  <c r="A2145" i="2"/>
  <c r="W2145" i="2" s="1"/>
  <c r="A2146" i="2"/>
  <c r="W2146" i="2" s="1"/>
  <c r="A2147" i="2"/>
  <c r="W2147" i="2" s="1"/>
  <c r="A2148" i="2"/>
  <c r="W2148" i="2" s="1"/>
  <c r="A2149" i="2"/>
  <c r="W2149" i="2" s="1"/>
  <c r="A2150" i="2"/>
  <c r="W2150" i="2" s="1"/>
  <c r="A2151" i="2"/>
  <c r="W2151" i="2" s="1"/>
  <c r="A2152" i="2"/>
  <c r="W2152" i="2" s="1"/>
  <c r="A2153" i="2"/>
  <c r="A2154" i="2"/>
  <c r="W2154" i="2" s="1"/>
  <c r="A2155" i="2"/>
  <c r="W2155" i="2" s="1"/>
  <c r="A2156" i="2"/>
  <c r="W2156" i="2" s="1"/>
  <c r="A2157" i="2"/>
  <c r="W2157" i="2" s="1"/>
  <c r="A2158" i="2"/>
  <c r="W2158" i="2" s="1"/>
  <c r="A2159" i="2"/>
  <c r="W2159" i="2" s="1"/>
  <c r="A2160" i="2"/>
  <c r="W2160" i="2" s="1"/>
  <c r="A2161" i="2"/>
  <c r="W2161" i="2" s="1"/>
  <c r="A2162" i="2"/>
  <c r="W2162" i="2" s="1"/>
  <c r="A2163" i="2"/>
  <c r="W2163" i="2" s="1"/>
  <c r="A2164" i="2"/>
  <c r="W2164" i="2" s="1"/>
  <c r="A2165" i="2"/>
  <c r="W2165" i="2" s="1"/>
  <c r="A2166" i="2"/>
  <c r="W2166" i="2" s="1"/>
  <c r="A2167" i="2"/>
  <c r="W2167" i="2" s="1"/>
  <c r="A2168" i="2"/>
  <c r="W2168" i="2" s="1"/>
  <c r="A2169" i="2"/>
  <c r="W2169" i="2" s="1"/>
  <c r="A2170" i="2"/>
  <c r="W2170" i="2" s="1"/>
  <c r="A2171" i="2"/>
  <c r="W2171" i="2" s="1"/>
  <c r="A2172" i="2"/>
  <c r="W2172" i="2" s="1"/>
  <c r="A2173" i="2"/>
  <c r="W2173" i="2" s="1"/>
  <c r="A2174" i="2"/>
  <c r="W2174" i="2" s="1"/>
  <c r="A2175" i="2"/>
  <c r="W2175" i="2" s="1"/>
  <c r="A2176" i="2"/>
  <c r="W2176" i="2" s="1"/>
  <c r="A2177" i="2"/>
  <c r="W2177" i="2" s="1"/>
  <c r="A2178" i="2"/>
  <c r="W2178" i="2" s="1"/>
  <c r="A2179" i="2"/>
  <c r="W2179" i="2" s="1"/>
  <c r="A2180" i="2"/>
  <c r="W2180" i="2" s="1"/>
  <c r="A2181" i="2"/>
  <c r="W2181" i="2" s="1"/>
  <c r="A2182" i="2"/>
  <c r="W2182" i="2" s="1"/>
  <c r="A2183" i="2"/>
  <c r="W2183" i="2" s="1"/>
  <c r="A2184" i="2"/>
  <c r="W2184" i="2" s="1"/>
  <c r="A2185" i="2"/>
  <c r="A2186" i="2"/>
  <c r="W2186" i="2" s="1"/>
  <c r="A2187" i="2"/>
  <c r="W2187" i="2" s="1"/>
  <c r="A2188" i="2"/>
  <c r="W2188" i="2" s="1"/>
  <c r="A2189" i="2"/>
  <c r="W2189" i="2" s="1"/>
  <c r="A2190" i="2"/>
  <c r="W2190" i="2" s="1"/>
  <c r="A2191" i="2"/>
  <c r="W2191" i="2" s="1"/>
  <c r="A2192" i="2"/>
  <c r="W2192" i="2" s="1"/>
  <c r="A2193" i="2"/>
  <c r="W2193" i="2" s="1"/>
  <c r="A2194" i="2"/>
  <c r="W2194" i="2" s="1"/>
  <c r="A2195" i="2"/>
  <c r="W2195" i="2" s="1"/>
  <c r="A2196" i="2"/>
  <c r="W2196" i="2" s="1"/>
  <c r="A2197" i="2"/>
  <c r="W2197" i="2" s="1"/>
  <c r="A2198" i="2"/>
  <c r="W2198" i="2" s="1"/>
  <c r="A2199" i="2"/>
  <c r="W2199" i="2" s="1"/>
  <c r="A2200" i="2"/>
  <c r="W2200" i="2" s="1"/>
  <c r="A2201" i="2"/>
  <c r="W2201" i="2" s="1"/>
  <c r="A2202" i="2"/>
  <c r="W2202" i="2" s="1"/>
  <c r="A2203" i="2"/>
  <c r="W2203" i="2" s="1"/>
  <c r="A2204" i="2"/>
  <c r="W2204" i="2" s="1"/>
  <c r="A2205" i="2"/>
  <c r="W2205" i="2" s="1"/>
  <c r="A2206" i="2"/>
  <c r="W2206" i="2" s="1"/>
  <c r="A2207" i="2"/>
  <c r="W2207" i="2" s="1"/>
  <c r="A2208" i="2"/>
  <c r="W2208" i="2" s="1"/>
  <c r="A2209" i="2"/>
  <c r="W2209" i="2" s="1"/>
  <c r="A2210" i="2"/>
  <c r="W2210" i="2" s="1"/>
  <c r="A2211" i="2"/>
  <c r="W2211" i="2" s="1"/>
  <c r="A2212" i="2"/>
  <c r="W2212" i="2" s="1"/>
  <c r="A2213" i="2"/>
  <c r="W2213" i="2" s="1"/>
  <c r="A2214" i="2"/>
  <c r="W2214" i="2" s="1"/>
  <c r="A2215" i="2"/>
  <c r="W2215" i="2" s="1"/>
  <c r="A2216" i="2"/>
  <c r="W2216" i="2" s="1"/>
  <c r="A2217" i="2"/>
  <c r="W2217" i="2" s="1"/>
  <c r="A2218" i="2"/>
  <c r="W2218" i="2" s="1"/>
  <c r="A2219" i="2"/>
  <c r="W2219" i="2" s="1"/>
  <c r="A2220" i="2"/>
  <c r="W2220" i="2" s="1"/>
  <c r="A2221" i="2"/>
  <c r="W2221" i="2" s="1"/>
  <c r="A2222" i="2"/>
  <c r="W2222" i="2" s="1"/>
  <c r="A2223" i="2"/>
  <c r="W2223" i="2" s="1"/>
  <c r="A2224" i="2"/>
  <c r="W2224" i="2" s="1"/>
  <c r="A2225" i="2"/>
  <c r="W2225" i="2" s="1"/>
  <c r="A2226" i="2"/>
  <c r="W2226" i="2" s="1"/>
  <c r="A2227" i="2"/>
  <c r="W2227" i="2" s="1"/>
  <c r="A2228" i="2"/>
  <c r="W2228" i="2" s="1"/>
  <c r="A2229" i="2"/>
  <c r="W2229" i="2" s="1"/>
  <c r="A2230" i="2"/>
  <c r="W2230" i="2" s="1"/>
  <c r="A2231" i="2"/>
  <c r="W2231" i="2" s="1"/>
  <c r="A2232" i="2"/>
  <c r="W2232" i="2" s="1"/>
  <c r="A2233" i="2"/>
  <c r="W2233" i="2" s="1"/>
  <c r="A2234" i="2"/>
  <c r="W2234" i="2" s="1"/>
  <c r="A2235" i="2"/>
  <c r="W2235" i="2" s="1"/>
  <c r="A2236" i="2"/>
  <c r="W2236" i="2" s="1"/>
  <c r="A2237" i="2"/>
  <c r="W2237" i="2" s="1"/>
  <c r="A2238" i="2"/>
  <c r="W2238" i="2" s="1"/>
  <c r="A2239" i="2"/>
  <c r="W2239" i="2" s="1"/>
  <c r="A2240" i="2"/>
  <c r="W2240" i="2" s="1"/>
  <c r="A2241" i="2"/>
  <c r="W2241" i="2" s="1"/>
  <c r="A2242" i="2"/>
  <c r="W2242" i="2" s="1"/>
  <c r="A2243" i="2"/>
  <c r="W2243" i="2" s="1"/>
  <c r="A2244" i="2"/>
  <c r="W2244" i="2" s="1"/>
  <c r="A2245" i="2"/>
  <c r="A2246" i="2"/>
  <c r="W2246" i="2" s="1"/>
  <c r="A2247" i="2"/>
  <c r="W2247" i="2" s="1"/>
  <c r="A2248" i="2"/>
  <c r="W2248" i="2" s="1"/>
  <c r="A2249" i="2"/>
  <c r="W2249" i="2" s="1"/>
  <c r="A2250" i="2"/>
  <c r="A2251" i="2"/>
  <c r="W2251" i="2" s="1"/>
  <c r="A2252" i="2"/>
  <c r="W2252" i="2" s="1"/>
  <c r="A2253" i="2"/>
  <c r="A2254" i="2"/>
  <c r="A2255" i="2"/>
  <c r="W2255" i="2" s="1"/>
  <c r="A2256" i="2"/>
  <c r="W2256" i="2" s="1"/>
  <c r="A2257" i="2"/>
  <c r="W2257" i="2" s="1"/>
  <c r="A2258" i="2"/>
  <c r="W2258" i="2" s="1"/>
  <c r="A2259" i="2"/>
  <c r="A2260" i="2"/>
  <c r="A2261" i="2"/>
  <c r="A2262" i="2"/>
  <c r="W2262" i="2" s="1"/>
  <c r="A2263" i="2"/>
  <c r="A2264" i="2"/>
  <c r="W2264" i="2" s="1"/>
  <c r="A2265" i="2"/>
  <c r="A2266" i="2"/>
  <c r="W2266" i="2" s="1"/>
  <c r="A2267" i="2"/>
  <c r="A2268" i="2"/>
  <c r="W2268" i="2" s="1"/>
  <c r="A2269" i="2"/>
  <c r="W2269" i="2" s="1"/>
  <c r="A2270" i="2"/>
  <c r="W2270" i="2" s="1"/>
  <c r="A2271" i="2"/>
  <c r="W2271" i="2" s="1"/>
  <c r="A2272" i="2"/>
  <c r="A2273" i="2"/>
  <c r="W2273" i="2" s="1"/>
  <c r="A2274" i="2"/>
  <c r="W2274" i="2" s="1"/>
  <c r="A2275" i="2"/>
  <c r="W2275" i="2" s="1"/>
  <c r="A2276" i="2"/>
  <c r="W2276" i="2" s="1"/>
  <c r="A2277" i="2"/>
  <c r="W2277" i="2" s="1"/>
  <c r="A2278" i="2"/>
  <c r="A2279" i="2"/>
  <c r="A2280" i="2"/>
  <c r="W2280" i="2" s="1"/>
  <c r="A2281" i="2"/>
  <c r="W2281" i="2" s="1"/>
  <c r="A2282" i="2"/>
  <c r="W2282" i="2" s="1"/>
  <c r="A2283" i="2"/>
  <c r="W2283" i="2" s="1"/>
  <c r="A2284" i="2"/>
  <c r="W2284" i="2" s="1"/>
  <c r="A2285" i="2"/>
  <c r="W2285" i="2" s="1"/>
  <c r="A2286" i="2"/>
  <c r="W2286" i="2" s="1"/>
  <c r="A2287" i="2"/>
  <c r="A2288" i="2"/>
  <c r="A2289" i="2"/>
  <c r="W2289" i="2" s="1"/>
  <c r="A2290" i="2"/>
  <c r="W2290" i="2" s="1"/>
  <c r="A2291" i="2"/>
  <c r="W2291" i="2" s="1"/>
  <c r="A2292" i="2"/>
  <c r="W2292" i="2" s="1"/>
  <c r="A2293" i="2"/>
  <c r="W2293" i="2" s="1"/>
  <c r="A2294" i="2"/>
  <c r="W2294" i="2" s="1"/>
  <c r="A2295" i="2"/>
  <c r="W2295" i="2" s="1"/>
  <c r="A2296" i="2"/>
  <c r="W2296" i="2" s="1"/>
  <c r="A2297" i="2"/>
  <c r="A2298" i="2"/>
  <c r="W2298" i="2" s="1"/>
  <c r="A2299" i="2"/>
  <c r="W2299" i="2" s="1"/>
  <c r="A2300" i="2"/>
  <c r="W2300" i="2" s="1"/>
  <c r="A2301" i="2"/>
  <c r="W2301" i="2" s="1"/>
  <c r="A2302" i="2"/>
  <c r="W2302" i="2" s="1"/>
  <c r="A2303" i="2"/>
  <c r="W2303" i="2" s="1"/>
  <c r="A2304" i="2"/>
  <c r="W2304" i="2" s="1"/>
  <c r="A2305" i="2"/>
  <c r="W2305" i="2" s="1"/>
  <c r="A2306" i="2"/>
  <c r="W2306" i="2" s="1"/>
  <c r="A2307" i="2"/>
  <c r="W2307" i="2" s="1"/>
  <c r="A2308" i="2"/>
  <c r="W2308" i="2" s="1"/>
  <c r="A2309" i="2"/>
  <c r="W2309" i="2" s="1"/>
  <c r="A2310" i="2"/>
  <c r="W2310" i="2" s="1"/>
  <c r="A2311" i="2"/>
  <c r="W2311" i="2" s="1"/>
  <c r="A2312" i="2"/>
  <c r="W2312" i="2" s="1"/>
  <c r="A2313" i="2"/>
  <c r="W2313" i="2" s="1"/>
  <c r="A2314" i="2"/>
  <c r="W2314" i="2" s="1"/>
  <c r="A2315" i="2"/>
  <c r="W2315" i="2" s="1"/>
  <c r="A2316" i="2"/>
  <c r="W2316" i="2" s="1"/>
  <c r="A2317" i="2"/>
  <c r="W2317" i="2" s="1"/>
  <c r="A2318" i="2"/>
  <c r="W2318" i="2" s="1"/>
  <c r="A2319" i="2"/>
  <c r="W2319" i="2" s="1"/>
  <c r="A2320" i="2"/>
  <c r="W2320" i="2" s="1"/>
  <c r="A2321" i="2"/>
  <c r="W2321" i="2" s="1"/>
  <c r="A2322" i="2"/>
  <c r="W2322" i="2" s="1"/>
  <c r="A2323" i="2"/>
  <c r="W2323" i="2" s="1"/>
  <c r="A2324" i="2"/>
  <c r="W2324" i="2" s="1"/>
  <c r="A2325" i="2"/>
  <c r="W2325" i="2" s="1"/>
  <c r="A2326" i="2"/>
  <c r="W2326" i="2" s="1"/>
  <c r="A2327" i="2"/>
  <c r="W2327" i="2" s="1"/>
  <c r="A2328" i="2"/>
  <c r="W2328" i="2" s="1"/>
  <c r="A2329" i="2"/>
  <c r="W2329" i="2" s="1"/>
  <c r="A2330" i="2"/>
  <c r="W2330" i="2" s="1"/>
  <c r="A2331" i="2"/>
  <c r="W2331" i="2" s="1"/>
  <c r="A2332" i="2"/>
  <c r="W2332" i="2" s="1"/>
  <c r="A2333" i="2"/>
  <c r="W2333" i="2" s="1"/>
  <c r="A2334" i="2"/>
  <c r="W2334" i="2" s="1"/>
  <c r="A2335" i="2"/>
  <c r="W2335" i="2" s="1"/>
  <c r="A2336" i="2"/>
  <c r="W2336" i="2" s="1"/>
  <c r="A2337" i="2"/>
  <c r="W2337" i="2" s="1"/>
  <c r="A2338" i="2"/>
  <c r="W2338" i="2" s="1"/>
  <c r="A2339" i="2"/>
  <c r="W2339" i="2" s="1"/>
  <c r="A2340" i="2"/>
  <c r="W2340" i="2" s="1"/>
  <c r="A2341" i="2"/>
  <c r="W2341" i="2" s="1"/>
  <c r="A2342" i="2"/>
  <c r="W2342" i="2" s="1"/>
  <c r="A2343" i="2"/>
  <c r="W2343" i="2" s="1"/>
  <c r="A2344" i="2"/>
  <c r="W2344" i="2" s="1"/>
  <c r="A2345" i="2"/>
  <c r="W2345" i="2" s="1"/>
  <c r="A2346" i="2"/>
  <c r="W2346" i="2" s="1"/>
  <c r="A2347" i="2"/>
  <c r="W2347" i="2" s="1"/>
  <c r="A2348" i="2"/>
  <c r="W2348" i="2" s="1"/>
  <c r="A2349" i="2"/>
  <c r="W2349" i="2" s="1"/>
  <c r="A2350" i="2"/>
  <c r="W2350" i="2" s="1"/>
  <c r="A2351" i="2"/>
  <c r="W2351" i="2" s="1"/>
  <c r="A2352" i="2"/>
  <c r="W2352" i="2" s="1"/>
  <c r="A2353" i="2"/>
  <c r="W2353" i="2" s="1"/>
  <c r="A2354" i="2"/>
  <c r="W2354" i="2" s="1"/>
  <c r="A2355" i="2"/>
  <c r="W2355" i="2" s="1"/>
  <c r="A2356" i="2"/>
  <c r="W2356" i="2" s="1"/>
  <c r="A2357" i="2"/>
  <c r="W2357" i="2" s="1"/>
  <c r="A2358" i="2"/>
  <c r="W2358" i="2" s="1"/>
  <c r="A2359" i="2"/>
  <c r="W2359" i="2" s="1"/>
  <c r="A2360" i="2"/>
  <c r="W2360" i="2" s="1"/>
  <c r="A2361" i="2"/>
  <c r="W2361" i="2" s="1"/>
  <c r="A2362" i="2"/>
  <c r="W2362" i="2" s="1"/>
  <c r="A2363" i="2"/>
  <c r="W2363" i="2" s="1"/>
  <c r="A2364" i="2"/>
  <c r="W2364" i="2" s="1"/>
  <c r="A2365" i="2"/>
  <c r="W2365" i="2" s="1"/>
  <c r="A2366" i="2"/>
  <c r="W2366" i="2" s="1"/>
  <c r="A2367" i="2"/>
  <c r="W2367" i="2" s="1"/>
  <c r="A2368" i="2"/>
  <c r="W2368" i="2" s="1"/>
  <c r="A2369" i="2"/>
  <c r="W2369" i="2" s="1"/>
  <c r="A2370" i="2"/>
  <c r="W2370" i="2" s="1"/>
  <c r="A2371" i="2"/>
  <c r="W2371" i="2" s="1"/>
  <c r="A2372" i="2"/>
  <c r="W2372" i="2" s="1"/>
  <c r="A2373" i="2"/>
  <c r="W2373" i="2" s="1"/>
  <c r="A2374" i="2"/>
  <c r="W2374" i="2" s="1"/>
  <c r="A2375" i="2"/>
  <c r="W2375" i="2" s="1"/>
  <c r="A2376" i="2"/>
  <c r="W2376" i="2" s="1"/>
  <c r="A2377" i="2"/>
  <c r="W2377" i="2" s="1"/>
  <c r="A2378" i="2"/>
  <c r="W2378" i="2" s="1"/>
  <c r="A2379" i="2"/>
  <c r="W2379" i="2" s="1"/>
  <c r="A2380" i="2"/>
  <c r="W2380" i="2" s="1"/>
  <c r="A2381" i="2"/>
  <c r="W2381" i="2" s="1"/>
  <c r="A2382" i="2"/>
  <c r="W2382" i="2" s="1"/>
  <c r="A2383" i="2"/>
  <c r="W2383" i="2" s="1"/>
  <c r="A2384" i="2"/>
  <c r="W2384" i="2" s="1"/>
  <c r="A2385" i="2"/>
  <c r="W2385" i="2" s="1"/>
  <c r="A2386" i="2"/>
  <c r="W2386" i="2" s="1"/>
  <c r="A2387" i="2"/>
  <c r="W2387" i="2" s="1"/>
  <c r="A2388" i="2"/>
  <c r="W2388" i="2" s="1"/>
  <c r="A2389" i="2"/>
  <c r="W2389" i="2" s="1"/>
  <c r="A2390" i="2"/>
  <c r="W2390" i="2" s="1"/>
  <c r="A2391" i="2"/>
  <c r="W2391" i="2" s="1"/>
  <c r="A2392" i="2"/>
  <c r="W2392" i="2" s="1"/>
  <c r="A2393" i="2"/>
  <c r="W2393" i="2" s="1"/>
  <c r="A2394" i="2"/>
  <c r="A2395" i="2"/>
  <c r="W2395" i="2" s="1"/>
  <c r="A2396" i="2"/>
  <c r="W2396" i="2" s="1"/>
  <c r="A2397" i="2"/>
  <c r="A2398" i="2"/>
  <c r="A2399" i="2"/>
  <c r="A2400" i="2"/>
  <c r="A2401" i="2"/>
  <c r="W2401" i="2" s="1"/>
  <c r="A2402" i="2"/>
  <c r="A2403" i="2"/>
  <c r="W2403" i="2" s="1"/>
  <c r="A2404" i="2"/>
  <c r="A2405" i="2"/>
  <c r="A2406" i="2"/>
  <c r="W2406" i="2" s="1"/>
  <c r="A2407" i="2"/>
  <c r="A2408" i="2"/>
  <c r="W2408" i="2" s="1"/>
  <c r="A2409" i="2"/>
  <c r="A2410" i="2"/>
  <c r="W2410" i="2" s="1"/>
  <c r="A2411" i="2"/>
  <c r="A2412" i="2"/>
  <c r="W2412" i="2" s="1"/>
  <c r="A2413" i="2"/>
  <c r="W2413" i="2" s="1"/>
  <c r="A2414" i="2"/>
  <c r="W2414" i="2" s="1"/>
  <c r="A2415" i="2"/>
  <c r="W2415" i="2" s="1"/>
  <c r="A2416" i="2"/>
  <c r="W2416" i="2" s="1"/>
  <c r="A2417" i="2"/>
  <c r="W2417" i="2" s="1"/>
  <c r="A2418" i="2"/>
  <c r="W2418" i="2" s="1"/>
  <c r="A2419" i="2"/>
  <c r="W2419" i="2" s="1"/>
  <c r="A2420" i="2"/>
  <c r="W2420" i="2" s="1"/>
  <c r="A2421" i="2"/>
  <c r="W2421" i="2" s="1"/>
  <c r="A2422" i="2"/>
  <c r="W2422" i="2" s="1"/>
  <c r="A2423" i="2"/>
  <c r="W2423" i="2" s="1"/>
  <c r="A2424" i="2"/>
  <c r="W2424" i="2" s="1"/>
  <c r="A2425" i="2"/>
  <c r="W2425" i="2" s="1"/>
  <c r="A2426" i="2"/>
  <c r="W2426" i="2" s="1"/>
  <c r="A2427" i="2"/>
  <c r="W2427" i="2" s="1"/>
  <c r="A2428" i="2"/>
  <c r="W2428" i="2" s="1"/>
  <c r="A2429" i="2"/>
  <c r="W2429" i="2" s="1"/>
  <c r="A2430" i="2"/>
  <c r="W2430" i="2" s="1"/>
  <c r="A2431" i="2"/>
  <c r="W2431" i="2" s="1"/>
  <c r="A2432" i="2"/>
  <c r="W2432" i="2" s="1"/>
  <c r="A2433" i="2"/>
  <c r="W2433" i="2" s="1"/>
  <c r="A2434" i="2"/>
  <c r="W2434" i="2" s="1"/>
  <c r="A2435" i="2"/>
  <c r="W2435" i="2" s="1"/>
  <c r="A2436" i="2"/>
  <c r="W2436" i="2" s="1"/>
  <c r="A2437" i="2"/>
  <c r="W2437" i="2" s="1"/>
  <c r="A2438" i="2"/>
  <c r="W2438" i="2" s="1"/>
  <c r="A2439" i="2"/>
  <c r="W2439" i="2" s="1"/>
  <c r="A2440" i="2"/>
  <c r="W2440" i="2" s="1"/>
  <c r="A2441" i="2"/>
  <c r="W2441" i="2" s="1"/>
  <c r="A2442" i="2"/>
  <c r="W2442" i="2" s="1"/>
  <c r="A2443" i="2"/>
  <c r="W2443" i="2" s="1"/>
  <c r="A2444" i="2"/>
  <c r="W2444" i="2" s="1"/>
  <c r="A2445" i="2"/>
  <c r="W2445" i="2" s="1"/>
  <c r="A2446" i="2"/>
  <c r="W2446" i="2" s="1"/>
  <c r="A2447" i="2"/>
  <c r="W2447" i="2" s="1"/>
  <c r="A2448" i="2"/>
  <c r="W2448" i="2" s="1"/>
  <c r="A2449" i="2"/>
  <c r="W2449" i="2" s="1"/>
  <c r="A2450" i="2"/>
  <c r="W2450" i="2" s="1"/>
  <c r="A2451" i="2"/>
  <c r="W2451" i="2" s="1"/>
  <c r="A2452" i="2"/>
  <c r="W2452" i="2" s="1"/>
  <c r="A2453" i="2"/>
  <c r="W2453" i="2" s="1"/>
  <c r="A2454" i="2"/>
  <c r="W2454" i="2" s="1"/>
  <c r="A2455" i="2"/>
  <c r="W2455" i="2" s="1"/>
  <c r="A2456" i="2"/>
  <c r="W2456" i="2" s="1"/>
  <c r="A2457" i="2"/>
  <c r="W2457" i="2" s="1"/>
  <c r="A2458" i="2"/>
  <c r="W2458" i="2" s="1"/>
  <c r="A2459" i="2"/>
  <c r="W2459" i="2" s="1"/>
  <c r="A2460" i="2"/>
  <c r="W2460" i="2" s="1"/>
  <c r="A2461" i="2"/>
  <c r="W2461" i="2" s="1"/>
  <c r="A2462" i="2"/>
  <c r="W2462" i="2" s="1"/>
  <c r="A2463" i="2"/>
  <c r="W2463" i="2" s="1"/>
  <c r="A2464" i="2"/>
  <c r="W2464" i="2" s="1"/>
  <c r="A2465" i="2"/>
  <c r="W2465" i="2" s="1"/>
  <c r="A2466" i="2"/>
  <c r="W2466" i="2" s="1"/>
  <c r="A2467" i="2"/>
  <c r="W2467" i="2" s="1"/>
  <c r="A2468" i="2"/>
  <c r="W2468" i="2" s="1"/>
  <c r="A2469" i="2"/>
  <c r="W2469" i="2" s="1"/>
  <c r="A2470" i="2"/>
  <c r="W2470" i="2" s="1"/>
  <c r="A2471" i="2"/>
  <c r="W2471" i="2" s="1"/>
  <c r="A2472" i="2"/>
  <c r="W2472" i="2" s="1"/>
  <c r="A2473" i="2"/>
  <c r="W2473" i="2" s="1"/>
  <c r="A2474" i="2"/>
  <c r="W2474" i="2" s="1"/>
  <c r="A2475" i="2"/>
  <c r="W2475" i="2" s="1"/>
  <c r="A2476" i="2"/>
  <c r="W2476" i="2" s="1"/>
  <c r="A2477" i="2"/>
  <c r="W2477" i="2" s="1"/>
  <c r="A2478" i="2"/>
  <c r="W2478" i="2" s="1"/>
  <c r="A2479" i="2"/>
  <c r="W2479" i="2" s="1"/>
  <c r="A2480" i="2"/>
  <c r="W2480" i="2" s="1"/>
  <c r="A2481" i="2"/>
  <c r="W2481" i="2" s="1"/>
  <c r="A2482" i="2"/>
  <c r="W2482" i="2" s="1"/>
  <c r="A2483" i="2"/>
  <c r="W2483" i="2" s="1"/>
  <c r="A2484" i="2"/>
  <c r="W2484" i="2" s="1"/>
  <c r="A2485" i="2"/>
  <c r="W2485" i="2" s="1"/>
  <c r="A2486" i="2"/>
  <c r="W2486" i="2" s="1"/>
  <c r="A2487" i="2"/>
  <c r="W2487" i="2" s="1"/>
  <c r="A2488" i="2"/>
  <c r="W2488" i="2" s="1"/>
  <c r="A2489" i="2"/>
  <c r="W2489" i="2" s="1"/>
  <c r="A2490" i="2"/>
  <c r="W2490" i="2" s="1"/>
  <c r="A2491" i="2"/>
  <c r="W2491" i="2" s="1"/>
  <c r="A2492" i="2"/>
  <c r="W2492" i="2" s="1"/>
  <c r="A2493" i="2"/>
  <c r="W2493" i="2" s="1"/>
  <c r="A2494" i="2"/>
  <c r="W2494" i="2" s="1"/>
  <c r="A2495" i="2"/>
  <c r="W2495" i="2" s="1"/>
  <c r="A2496" i="2"/>
  <c r="W2496" i="2" s="1"/>
  <c r="A2497" i="2"/>
  <c r="W2497" i="2" s="1"/>
  <c r="A2498" i="2"/>
  <c r="W2498" i="2" s="1"/>
  <c r="A2499" i="2"/>
  <c r="W2499" i="2" s="1"/>
  <c r="A2500" i="2"/>
  <c r="W2500" i="2" s="1"/>
  <c r="A2501" i="2"/>
  <c r="W2501" i="2" s="1"/>
  <c r="A2502" i="2"/>
  <c r="W2502" i="2" s="1"/>
  <c r="A2503" i="2"/>
  <c r="W2503" i="2" s="1"/>
  <c r="A2504" i="2"/>
  <c r="W2504" i="2" s="1"/>
  <c r="A2505" i="2"/>
  <c r="W2505" i="2" s="1"/>
  <c r="A2506" i="2"/>
  <c r="W2506" i="2" s="1"/>
  <c r="A2507" i="2"/>
  <c r="W2507" i="2" s="1"/>
  <c r="A2508" i="2"/>
  <c r="W2508" i="2" s="1"/>
  <c r="A2509" i="2"/>
  <c r="W2509" i="2" s="1"/>
  <c r="A2510" i="2"/>
  <c r="W2510" i="2" s="1"/>
  <c r="A2511" i="2"/>
  <c r="W2511" i="2" s="1"/>
  <c r="A2512" i="2"/>
  <c r="W2512" i="2" s="1"/>
  <c r="A2513" i="2"/>
  <c r="W2513" i="2" s="1"/>
  <c r="A2514" i="2"/>
  <c r="W2514" i="2" s="1"/>
  <c r="A2515" i="2"/>
  <c r="W2515" i="2" s="1"/>
  <c r="A2516" i="2"/>
  <c r="W2516" i="2" s="1"/>
  <c r="A2517" i="2"/>
  <c r="W2517" i="2" s="1"/>
  <c r="A2518" i="2"/>
  <c r="W2518" i="2" s="1"/>
  <c r="A2519" i="2"/>
  <c r="W2519" i="2" s="1"/>
  <c r="A2520" i="2"/>
  <c r="W2520" i="2" s="1"/>
  <c r="A2521" i="2"/>
  <c r="W2521" i="2" s="1"/>
  <c r="A2522" i="2"/>
  <c r="W2522" i="2" s="1"/>
  <c r="A2523" i="2"/>
  <c r="W2523" i="2" s="1"/>
  <c r="A2524" i="2"/>
  <c r="W2524" i="2" s="1"/>
  <c r="A2525" i="2"/>
  <c r="W2525" i="2" s="1"/>
  <c r="A2526" i="2"/>
  <c r="W2526" i="2" s="1"/>
  <c r="A2527" i="2"/>
  <c r="W2527" i="2" s="1"/>
  <c r="A2528" i="2"/>
  <c r="W2528" i="2" s="1"/>
  <c r="A2529" i="2"/>
  <c r="W2529" i="2" s="1"/>
  <c r="A2530" i="2"/>
  <c r="W2530" i="2" s="1"/>
  <c r="A2531" i="2"/>
  <c r="W2531" i="2" s="1"/>
  <c r="A2532" i="2"/>
  <c r="W2532" i="2" s="1"/>
  <c r="A2533" i="2"/>
  <c r="W2533" i="2" s="1"/>
  <c r="A2534" i="2"/>
  <c r="W2534" i="2" s="1"/>
  <c r="A2535" i="2"/>
  <c r="W2535" i="2" s="1"/>
  <c r="A2536" i="2"/>
  <c r="W2536" i="2" s="1"/>
  <c r="A2537" i="2"/>
  <c r="W2537" i="2" s="1"/>
  <c r="A2538" i="2"/>
  <c r="W2538" i="2" s="1"/>
  <c r="A2539" i="2"/>
  <c r="W2539" i="2" s="1"/>
  <c r="A2540" i="2"/>
  <c r="W2540" i="2" s="1"/>
  <c r="A2541" i="2"/>
  <c r="W2541" i="2" s="1"/>
  <c r="A2542" i="2"/>
  <c r="W2542" i="2" s="1"/>
  <c r="A2543" i="2"/>
  <c r="W2543" i="2" s="1"/>
  <c r="A2544" i="2"/>
  <c r="W2544" i="2" s="1"/>
  <c r="A2545" i="2"/>
  <c r="W2545" i="2" s="1"/>
  <c r="A2546" i="2"/>
  <c r="W2546" i="2" s="1"/>
  <c r="A2547" i="2"/>
  <c r="W2547" i="2" s="1"/>
  <c r="A2548" i="2"/>
  <c r="W2548" i="2" s="1"/>
  <c r="A2549" i="2"/>
  <c r="W2549" i="2" s="1"/>
  <c r="A2550" i="2"/>
  <c r="W2550" i="2" s="1"/>
  <c r="A2551" i="2"/>
  <c r="W2551" i="2" s="1"/>
  <c r="A2552" i="2"/>
  <c r="W2552" i="2" s="1"/>
  <c r="A2553" i="2"/>
  <c r="W2553" i="2" s="1"/>
  <c r="A2554" i="2"/>
  <c r="W2554" i="2" s="1"/>
  <c r="A2555" i="2"/>
  <c r="W2555" i="2" s="1"/>
  <c r="A2556" i="2"/>
  <c r="W2556" i="2" s="1"/>
  <c r="A2557" i="2"/>
  <c r="W2557" i="2" s="1"/>
  <c r="A2558" i="2"/>
  <c r="W2558" i="2" s="1"/>
  <c r="A2559" i="2"/>
  <c r="W2559" i="2" s="1"/>
  <c r="A2560" i="2"/>
  <c r="W2560" i="2" s="1"/>
  <c r="A2561" i="2"/>
  <c r="W2561" i="2" s="1"/>
  <c r="A2562" i="2"/>
  <c r="W2562" i="2" s="1"/>
  <c r="A2563" i="2"/>
  <c r="W2563" i="2" s="1"/>
  <c r="A2564" i="2"/>
  <c r="W2564" i="2" s="1"/>
  <c r="A2565" i="2"/>
  <c r="W2565" i="2" s="1"/>
  <c r="A2566" i="2"/>
  <c r="W2566" i="2" s="1"/>
  <c r="A2567" i="2"/>
  <c r="W2567" i="2" s="1"/>
  <c r="A2568" i="2"/>
  <c r="W2568" i="2" s="1"/>
  <c r="A2569" i="2"/>
  <c r="W2569" i="2" s="1"/>
  <c r="A2570" i="2"/>
  <c r="W2570" i="2" s="1"/>
  <c r="A2571" i="2"/>
  <c r="W2571" i="2" s="1"/>
  <c r="A2572" i="2"/>
  <c r="W2572" i="2" s="1"/>
  <c r="A2573" i="2"/>
  <c r="W2573" i="2" s="1"/>
  <c r="A2574" i="2"/>
  <c r="W2574" i="2" s="1"/>
  <c r="A2575" i="2"/>
  <c r="W2575" i="2" s="1"/>
  <c r="A2576" i="2"/>
  <c r="W2576" i="2" s="1"/>
  <c r="A2577" i="2"/>
  <c r="W2577" i="2" s="1"/>
  <c r="A2578" i="2"/>
  <c r="W2578" i="2" s="1"/>
  <c r="A2579" i="2"/>
  <c r="W2579" i="2" s="1"/>
  <c r="A2580" i="2"/>
  <c r="W2580" i="2" s="1"/>
  <c r="A2581" i="2"/>
  <c r="W2581" i="2" s="1"/>
  <c r="A2582" i="2"/>
  <c r="W2582" i="2" s="1"/>
  <c r="A2583" i="2"/>
  <c r="W2583" i="2" s="1"/>
  <c r="A2584" i="2"/>
  <c r="W2584" i="2" s="1"/>
  <c r="A2585" i="2"/>
  <c r="W2585" i="2" s="1"/>
  <c r="A2586" i="2"/>
  <c r="W2586" i="2" s="1"/>
  <c r="A2587" i="2"/>
  <c r="W2587" i="2" s="1"/>
  <c r="A2588" i="2"/>
  <c r="W2588" i="2" s="1"/>
  <c r="A2589" i="2"/>
  <c r="W2589" i="2" s="1"/>
  <c r="A2590" i="2"/>
  <c r="W2590" i="2" s="1"/>
  <c r="A2591" i="2"/>
  <c r="W2591" i="2" s="1"/>
  <c r="A2592" i="2"/>
  <c r="W2592" i="2" s="1"/>
  <c r="A2593" i="2"/>
  <c r="W2593" i="2" s="1"/>
  <c r="A2594" i="2"/>
  <c r="W2594" i="2" s="1"/>
  <c r="A2595" i="2"/>
  <c r="W2595" i="2" s="1"/>
  <c r="A2596" i="2"/>
  <c r="W2596" i="2" s="1"/>
  <c r="A2597" i="2"/>
  <c r="W2597" i="2" s="1"/>
  <c r="A2598" i="2"/>
  <c r="W2598" i="2" s="1"/>
  <c r="A2599" i="2"/>
  <c r="W2599" i="2" s="1"/>
  <c r="A2600" i="2"/>
  <c r="W2600" i="2" s="1"/>
  <c r="A2601" i="2"/>
  <c r="W2601" i="2" s="1"/>
  <c r="A2602" i="2"/>
  <c r="W2602" i="2" s="1"/>
  <c r="A2603" i="2"/>
  <c r="W2603" i="2" s="1"/>
  <c r="A2604" i="2"/>
  <c r="W2604" i="2" s="1"/>
  <c r="A2605" i="2"/>
  <c r="W2605" i="2" s="1"/>
  <c r="A2606" i="2"/>
  <c r="W2606" i="2" s="1"/>
  <c r="A2607" i="2"/>
  <c r="W2607" i="2" s="1"/>
  <c r="A2608" i="2"/>
  <c r="W2608" i="2" s="1"/>
  <c r="A2609" i="2"/>
  <c r="W2609" i="2" s="1"/>
  <c r="A2610" i="2"/>
  <c r="W2610" i="2" s="1"/>
  <c r="A2611" i="2"/>
  <c r="W2611" i="2" s="1"/>
  <c r="A2612" i="2"/>
  <c r="W2612" i="2" s="1"/>
  <c r="A2613" i="2"/>
  <c r="W2613" i="2" s="1"/>
  <c r="A2614" i="2"/>
  <c r="W2614" i="2" s="1"/>
  <c r="A2615" i="2"/>
  <c r="W2615" i="2" s="1"/>
  <c r="A2616" i="2"/>
  <c r="W2616" i="2" s="1"/>
  <c r="A2617" i="2"/>
  <c r="W2617" i="2" s="1"/>
  <c r="A2618" i="2"/>
  <c r="W2618" i="2" s="1"/>
  <c r="A2619" i="2"/>
  <c r="W2619" i="2" s="1"/>
  <c r="A2620" i="2"/>
  <c r="W2620" i="2" s="1"/>
  <c r="A2621" i="2"/>
  <c r="W2621" i="2" s="1"/>
  <c r="A2622" i="2"/>
  <c r="W2622" i="2" s="1"/>
  <c r="A2623" i="2"/>
  <c r="W2623" i="2" s="1"/>
  <c r="A2624" i="2"/>
  <c r="W2624" i="2" s="1"/>
  <c r="A2625" i="2"/>
  <c r="W2625" i="2" s="1"/>
  <c r="A2626" i="2"/>
  <c r="W2626" i="2" s="1"/>
  <c r="A2627" i="2"/>
  <c r="W2627" i="2" s="1"/>
  <c r="A2628" i="2"/>
  <c r="W2628" i="2" s="1"/>
  <c r="A2629" i="2"/>
  <c r="W2629" i="2" s="1"/>
  <c r="A2630" i="2"/>
  <c r="W2630" i="2" s="1"/>
  <c r="A2631" i="2"/>
  <c r="W2631" i="2" s="1"/>
  <c r="A2632" i="2"/>
  <c r="W2632" i="2" s="1"/>
  <c r="A2633" i="2"/>
  <c r="W2633" i="2" s="1"/>
  <c r="A2634" i="2"/>
  <c r="W2634" i="2" s="1"/>
  <c r="A2635" i="2"/>
  <c r="W2635" i="2" s="1"/>
  <c r="A2636" i="2"/>
  <c r="W2636" i="2" s="1"/>
  <c r="A2637" i="2"/>
  <c r="W2637" i="2" s="1"/>
  <c r="A2638" i="2"/>
  <c r="W2638" i="2" s="1"/>
  <c r="A2639" i="2"/>
  <c r="W2639" i="2" s="1"/>
  <c r="A2640" i="2"/>
  <c r="W2640" i="2" s="1"/>
  <c r="A2641" i="2"/>
  <c r="W2641" i="2" s="1"/>
  <c r="A2642" i="2"/>
  <c r="W2642" i="2" s="1"/>
  <c r="A2643" i="2"/>
  <c r="W2643" i="2" s="1"/>
  <c r="A2644" i="2"/>
  <c r="W2644" i="2" s="1"/>
  <c r="A2645" i="2"/>
  <c r="W2645" i="2" s="1"/>
  <c r="A2646" i="2"/>
  <c r="W2646" i="2" s="1"/>
  <c r="A2647" i="2"/>
  <c r="W2647" i="2" s="1"/>
  <c r="A2648" i="2"/>
  <c r="W2648" i="2" s="1"/>
  <c r="A2649" i="2"/>
  <c r="W2649" i="2" s="1"/>
  <c r="A2650" i="2"/>
  <c r="W2650" i="2" s="1"/>
  <c r="A2651" i="2"/>
  <c r="W2651" i="2" s="1"/>
  <c r="A2652" i="2"/>
  <c r="W2652" i="2" s="1"/>
  <c r="A2653" i="2"/>
  <c r="W2653" i="2" s="1"/>
  <c r="A2654" i="2"/>
  <c r="W2654" i="2" s="1"/>
  <c r="A2655" i="2"/>
  <c r="W2655" i="2" s="1"/>
  <c r="A2656" i="2"/>
  <c r="W2656" i="2" s="1"/>
  <c r="A2657" i="2"/>
  <c r="W2657" i="2" s="1"/>
  <c r="A2658" i="2"/>
  <c r="W2658" i="2" s="1"/>
  <c r="A2659" i="2"/>
  <c r="W2659" i="2" s="1"/>
  <c r="A2660" i="2"/>
  <c r="W2660" i="2" s="1"/>
  <c r="A2661" i="2"/>
  <c r="W2661" i="2" s="1"/>
  <c r="A2662" i="2"/>
  <c r="W2662" i="2" s="1"/>
  <c r="A2663" i="2"/>
  <c r="W2663" i="2" s="1"/>
  <c r="A2664" i="2"/>
  <c r="W2664" i="2" s="1"/>
  <c r="A2665" i="2"/>
  <c r="W2665" i="2" s="1"/>
  <c r="A2666" i="2"/>
  <c r="W2666" i="2" s="1"/>
  <c r="A2667" i="2"/>
  <c r="W2667" i="2" s="1"/>
  <c r="A2668" i="2"/>
  <c r="W2668" i="2" s="1"/>
  <c r="A2669" i="2"/>
  <c r="W2669" i="2" s="1"/>
  <c r="A2670" i="2"/>
  <c r="W2670" i="2" s="1"/>
  <c r="A2671" i="2"/>
  <c r="W2671" i="2" s="1"/>
  <c r="A2672" i="2"/>
  <c r="W2672" i="2" s="1"/>
  <c r="A2673" i="2"/>
  <c r="W2673" i="2" s="1"/>
  <c r="A2674" i="2"/>
  <c r="W2674" i="2" s="1"/>
  <c r="A2675" i="2"/>
  <c r="W2675" i="2" s="1"/>
  <c r="A2676" i="2"/>
  <c r="W2676" i="2" s="1"/>
  <c r="A2677" i="2"/>
  <c r="W2677" i="2" s="1"/>
  <c r="A2678" i="2"/>
  <c r="W2678" i="2" s="1"/>
  <c r="A2679" i="2"/>
  <c r="W2679" i="2" s="1"/>
  <c r="A2680" i="2"/>
  <c r="W2680" i="2" s="1"/>
  <c r="A2681" i="2"/>
  <c r="W2681" i="2" s="1"/>
  <c r="A2682" i="2"/>
  <c r="W2682" i="2" s="1"/>
  <c r="A2683" i="2"/>
  <c r="W2683" i="2" s="1"/>
  <c r="A2684" i="2"/>
  <c r="W2684" i="2" s="1"/>
  <c r="A2685" i="2"/>
  <c r="W2685" i="2" s="1"/>
  <c r="A2686" i="2"/>
  <c r="W2686" i="2" s="1"/>
  <c r="A2687" i="2"/>
  <c r="W2687" i="2" s="1"/>
  <c r="A2688" i="2"/>
  <c r="W2688" i="2" s="1"/>
  <c r="A2689" i="2"/>
  <c r="W2689" i="2" s="1"/>
  <c r="A2690" i="2"/>
  <c r="W2690" i="2" s="1"/>
  <c r="A2691" i="2"/>
  <c r="W2691" i="2" s="1"/>
  <c r="A2692" i="2"/>
  <c r="W2692" i="2" s="1"/>
  <c r="A2693" i="2"/>
  <c r="W2693" i="2" s="1"/>
  <c r="A2694" i="2"/>
  <c r="W2694" i="2" s="1"/>
  <c r="A2695" i="2"/>
  <c r="W2695" i="2" s="1"/>
  <c r="A2696" i="2"/>
  <c r="W2696" i="2" s="1"/>
  <c r="A2697" i="2"/>
  <c r="W2697" i="2" s="1"/>
  <c r="A2698" i="2"/>
  <c r="W2698" i="2" s="1"/>
  <c r="A2699" i="2"/>
  <c r="W2699" i="2" s="1"/>
  <c r="A2700" i="2"/>
  <c r="W2700" i="2" s="1"/>
  <c r="A2701" i="2"/>
  <c r="W2701" i="2" s="1"/>
  <c r="A2702" i="2"/>
  <c r="W2702" i="2" s="1"/>
  <c r="A2703" i="2"/>
  <c r="W2703" i="2" s="1"/>
  <c r="A2704" i="2"/>
  <c r="W2704" i="2" s="1"/>
  <c r="A2705" i="2"/>
  <c r="W2705" i="2" s="1"/>
  <c r="A2706" i="2"/>
  <c r="W2706" i="2" s="1"/>
  <c r="A2707" i="2"/>
  <c r="W2707" i="2" s="1"/>
  <c r="A2708" i="2"/>
  <c r="W2708" i="2" s="1"/>
  <c r="A2709" i="2"/>
  <c r="W2709" i="2" s="1"/>
  <c r="A2710" i="2"/>
  <c r="W2710" i="2" s="1"/>
  <c r="A2711" i="2"/>
  <c r="W2711" i="2" s="1"/>
  <c r="A2712" i="2"/>
  <c r="W2712" i="2" s="1"/>
  <c r="A2713" i="2"/>
  <c r="W2713" i="2" s="1"/>
  <c r="A2714" i="2"/>
  <c r="W2714" i="2" s="1"/>
  <c r="A2715" i="2"/>
  <c r="W2715" i="2" s="1"/>
  <c r="A2716" i="2"/>
  <c r="W2716" i="2" s="1"/>
  <c r="A2717" i="2"/>
  <c r="W2717" i="2" s="1"/>
  <c r="A2718" i="2"/>
  <c r="W2718" i="2" s="1"/>
  <c r="A2719" i="2"/>
  <c r="W2719" i="2" s="1"/>
  <c r="A2720" i="2"/>
  <c r="W2720" i="2" s="1"/>
  <c r="A2721" i="2"/>
  <c r="W2721" i="2" s="1"/>
  <c r="A2722" i="2"/>
  <c r="W2722" i="2" s="1"/>
  <c r="A2723" i="2"/>
  <c r="W2723" i="2" s="1"/>
  <c r="A2724" i="2"/>
  <c r="W2724" i="2" s="1"/>
  <c r="A2725" i="2"/>
  <c r="W2725" i="2" s="1"/>
  <c r="A2726" i="2"/>
  <c r="W2726" i="2" s="1"/>
  <c r="A2727" i="2"/>
  <c r="W2727" i="2" s="1"/>
  <c r="A2728" i="2"/>
  <c r="W2728" i="2" s="1"/>
  <c r="A2729" i="2"/>
  <c r="W2729" i="2" s="1"/>
  <c r="A2730" i="2"/>
  <c r="W2730" i="2" s="1"/>
  <c r="A2731" i="2"/>
  <c r="W2731" i="2" s="1"/>
  <c r="A2732" i="2"/>
  <c r="W2732" i="2" s="1"/>
  <c r="A2733" i="2"/>
  <c r="W2733" i="2" s="1"/>
  <c r="A2734" i="2"/>
  <c r="W2734" i="2" s="1"/>
  <c r="A2735" i="2"/>
  <c r="W2735" i="2" s="1"/>
  <c r="A2736" i="2"/>
  <c r="W2736" i="2" s="1"/>
  <c r="A2737" i="2"/>
  <c r="W2737" i="2" s="1"/>
  <c r="A2738" i="2"/>
  <c r="W2738" i="2" s="1"/>
  <c r="A2739" i="2"/>
  <c r="W2739" i="2" s="1"/>
  <c r="A2740" i="2"/>
  <c r="W2740" i="2" s="1"/>
  <c r="A2741" i="2"/>
  <c r="W2741" i="2" s="1"/>
  <c r="A2742" i="2"/>
  <c r="W2742" i="2" s="1"/>
  <c r="A2743" i="2"/>
  <c r="W2743" i="2" s="1"/>
  <c r="A2744" i="2"/>
  <c r="W2744" i="2" s="1"/>
  <c r="A2745" i="2"/>
  <c r="W2745" i="2" s="1"/>
  <c r="A2746" i="2"/>
  <c r="W2746" i="2" s="1"/>
  <c r="A2747" i="2"/>
  <c r="W2747" i="2" s="1"/>
  <c r="A2748" i="2"/>
  <c r="W2748" i="2" s="1"/>
  <c r="A2749" i="2"/>
  <c r="W2749" i="2" s="1"/>
  <c r="A2750" i="2"/>
  <c r="W2750" i="2" s="1"/>
  <c r="A2751" i="2"/>
  <c r="W2751" i="2" s="1"/>
  <c r="A2752" i="2"/>
  <c r="W2752" i="2" s="1"/>
  <c r="A2753" i="2"/>
  <c r="W2753" i="2" s="1"/>
  <c r="A2754" i="2"/>
  <c r="W2754" i="2" s="1"/>
  <c r="A2755" i="2"/>
  <c r="W2755" i="2" s="1"/>
  <c r="A2756" i="2"/>
  <c r="W2756" i="2" s="1"/>
  <c r="A2757" i="2"/>
  <c r="W2757" i="2" s="1"/>
  <c r="A2758" i="2"/>
  <c r="W2758" i="2" s="1"/>
  <c r="A2759" i="2"/>
  <c r="W2759" i="2" s="1"/>
  <c r="A2760" i="2"/>
  <c r="W2760" i="2" s="1"/>
  <c r="A2761" i="2"/>
  <c r="W2761" i="2" s="1"/>
  <c r="A2762" i="2"/>
  <c r="W2762" i="2" s="1"/>
  <c r="A2763" i="2"/>
  <c r="W2763" i="2" s="1"/>
  <c r="A2764" i="2"/>
  <c r="W2764" i="2" s="1"/>
  <c r="A2765" i="2"/>
  <c r="W2765" i="2" s="1"/>
  <c r="A2766" i="2"/>
  <c r="W2766" i="2" s="1"/>
  <c r="A2767" i="2"/>
  <c r="W2767" i="2" s="1"/>
  <c r="A2768" i="2"/>
  <c r="W2768" i="2" s="1"/>
  <c r="A2769" i="2"/>
  <c r="W2769" i="2" s="1"/>
  <c r="A2770" i="2"/>
  <c r="W2770" i="2" s="1"/>
  <c r="A2771" i="2"/>
  <c r="W2771" i="2" s="1"/>
  <c r="A2772" i="2"/>
  <c r="W2772" i="2" s="1"/>
  <c r="A2773" i="2"/>
  <c r="W2773" i="2" s="1"/>
  <c r="A2774" i="2"/>
  <c r="W2774" i="2" s="1"/>
  <c r="A2775" i="2"/>
  <c r="W2775" i="2" s="1"/>
  <c r="A2776" i="2"/>
  <c r="W2776" i="2" s="1"/>
  <c r="A2777" i="2"/>
  <c r="W2777" i="2" s="1"/>
  <c r="A2778" i="2"/>
  <c r="W2778" i="2" s="1"/>
  <c r="A2779" i="2"/>
  <c r="W2779" i="2" s="1"/>
  <c r="A2780" i="2"/>
  <c r="W2780" i="2" s="1"/>
  <c r="A2781" i="2"/>
  <c r="W2781" i="2" s="1"/>
  <c r="A2782" i="2"/>
  <c r="W2782" i="2" s="1"/>
  <c r="A2783" i="2"/>
  <c r="W2783" i="2" s="1"/>
  <c r="A2784" i="2"/>
  <c r="W2784" i="2" s="1"/>
  <c r="A2785" i="2"/>
  <c r="W2785" i="2" s="1"/>
  <c r="A2786" i="2"/>
  <c r="W2786" i="2" s="1"/>
  <c r="A2787" i="2"/>
  <c r="W2787" i="2" s="1"/>
  <c r="A2788" i="2"/>
  <c r="W2788" i="2" s="1"/>
  <c r="A2789" i="2"/>
  <c r="W2789" i="2" s="1"/>
  <c r="A2790" i="2"/>
  <c r="W2790" i="2" s="1"/>
  <c r="A2791" i="2"/>
  <c r="W2791" i="2" s="1"/>
  <c r="A2792" i="2"/>
  <c r="W2792" i="2" s="1"/>
  <c r="A2793" i="2"/>
  <c r="W2793" i="2" s="1"/>
  <c r="A2794" i="2"/>
  <c r="W2794" i="2" s="1"/>
  <c r="A2795" i="2"/>
  <c r="W2795" i="2" s="1"/>
  <c r="A2796" i="2"/>
  <c r="W2796" i="2" s="1"/>
  <c r="A2797" i="2"/>
  <c r="W2797" i="2" s="1"/>
  <c r="A2798" i="2"/>
  <c r="W2798" i="2" s="1"/>
  <c r="A2799" i="2"/>
  <c r="W2799" i="2" s="1"/>
  <c r="A2800" i="2"/>
  <c r="W2800" i="2" s="1"/>
  <c r="A2801" i="2"/>
  <c r="W2801" i="2" s="1"/>
  <c r="A2802" i="2"/>
  <c r="W2802" i="2" s="1"/>
  <c r="A2803" i="2"/>
  <c r="W2803" i="2" s="1"/>
  <c r="A2804" i="2"/>
  <c r="W2804" i="2" s="1"/>
  <c r="A2805" i="2"/>
  <c r="W2805" i="2" s="1"/>
  <c r="A2806" i="2"/>
  <c r="W2806" i="2" s="1"/>
  <c r="A2807" i="2"/>
  <c r="W2807" i="2" s="1"/>
  <c r="A2808" i="2"/>
  <c r="W2808" i="2" s="1"/>
  <c r="A2809" i="2"/>
  <c r="W2809" i="2" s="1"/>
  <c r="A2810" i="2"/>
  <c r="W2810" i="2" s="1"/>
  <c r="A2811" i="2"/>
  <c r="W2811" i="2" s="1"/>
  <c r="A2812" i="2"/>
  <c r="W2812" i="2" s="1"/>
  <c r="A2813" i="2"/>
  <c r="W2813" i="2" s="1"/>
  <c r="A2814" i="2"/>
  <c r="W2814" i="2" s="1"/>
  <c r="A2815" i="2"/>
  <c r="W2815" i="2" s="1"/>
  <c r="A2816" i="2"/>
  <c r="W2816" i="2" s="1"/>
  <c r="A2817" i="2"/>
  <c r="W2817" i="2" s="1"/>
  <c r="A2818" i="2"/>
  <c r="W2818" i="2" s="1"/>
  <c r="A2819" i="2"/>
  <c r="W2819" i="2" s="1"/>
  <c r="A2820" i="2"/>
  <c r="W2820" i="2" s="1"/>
  <c r="A2821" i="2"/>
  <c r="W2821" i="2" s="1"/>
  <c r="A2822" i="2"/>
  <c r="W2822" i="2" s="1"/>
  <c r="A2823" i="2"/>
  <c r="W2823" i="2" s="1"/>
  <c r="A2824" i="2"/>
  <c r="W2824" i="2" s="1"/>
  <c r="A2825" i="2"/>
  <c r="W2825" i="2" s="1"/>
  <c r="A2826" i="2"/>
  <c r="W2826" i="2" s="1"/>
  <c r="A2827" i="2"/>
  <c r="W2827" i="2" s="1"/>
  <c r="A2828" i="2"/>
  <c r="W2828" i="2" s="1"/>
  <c r="A2829" i="2"/>
  <c r="W2829" i="2" s="1"/>
  <c r="A2830" i="2"/>
  <c r="W2830" i="2" s="1"/>
  <c r="A2831" i="2"/>
  <c r="W2831" i="2" s="1"/>
  <c r="A2832" i="2"/>
  <c r="W2832" i="2" s="1"/>
  <c r="A2833" i="2"/>
  <c r="W2833" i="2" s="1"/>
  <c r="A2834" i="2"/>
  <c r="W2834" i="2" s="1"/>
  <c r="A2835" i="2"/>
  <c r="W2835" i="2" s="1"/>
  <c r="A2836" i="2"/>
  <c r="W2836" i="2" s="1"/>
  <c r="A2837" i="2"/>
  <c r="W2837" i="2" s="1"/>
  <c r="A2838" i="2"/>
  <c r="W2838" i="2" s="1"/>
  <c r="A2839" i="2"/>
  <c r="W2839" i="2" s="1"/>
  <c r="A2840" i="2"/>
  <c r="W2840" i="2" s="1"/>
  <c r="A2841" i="2"/>
  <c r="W2841" i="2" s="1"/>
  <c r="A2842" i="2"/>
  <c r="W2842" i="2" s="1"/>
  <c r="A2843" i="2"/>
  <c r="W2843" i="2" s="1"/>
  <c r="A2844" i="2"/>
  <c r="W2844" i="2" s="1"/>
  <c r="A2845" i="2"/>
  <c r="W2845" i="2" s="1"/>
  <c r="A2846" i="2"/>
  <c r="W2846" i="2" s="1"/>
  <c r="A2847" i="2"/>
  <c r="W2847" i="2" s="1"/>
  <c r="A2848" i="2"/>
  <c r="W2848" i="2" s="1"/>
  <c r="A2849" i="2"/>
  <c r="W2849" i="2" s="1"/>
  <c r="A2850" i="2"/>
  <c r="W2850" i="2" s="1"/>
  <c r="A2851" i="2"/>
  <c r="W2851" i="2" s="1"/>
  <c r="A2852" i="2"/>
  <c r="W2852" i="2" s="1"/>
  <c r="A2853" i="2"/>
  <c r="W2853" i="2" s="1"/>
  <c r="A2854" i="2"/>
  <c r="W2854" i="2" s="1"/>
  <c r="A2855" i="2"/>
  <c r="W2855" i="2" s="1"/>
  <c r="A2856" i="2"/>
  <c r="W2856" i="2" s="1"/>
  <c r="A2857" i="2"/>
  <c r="W2857" i="2" s="1"/>
  <c r="A2858" i="2"/>
  <c r="W2858" i="2" s="1"/>
  <c r="A2859" i="2"/>
  <c r="W2859" i="2" s="1"/>
  <c r="A2860" i="2"/>
  <c r="W2860" i="2" s="1"/>
  <c r="A2861" i="2"/>
  <c r="W2861" i="2" s="1"/>
  <c r="A2862" i="2"/>
  <c r="W2862" i="2" s="1"/>
  <c r="A2863" i="2"/>
  <c r="W2863" i="2" s="1"/>
  <c r="A2864" i="2"/>
  <c r="W2864" i="2" s="1"/>
  <c r="A2865" i="2"/>
  <c r="W2865" i="2" s="1"/>
  <c r="A2866" i="2"/>
  <c r="W2866" i="2" s="1"/>
  <c r="A2867" i="2"/>
  <c r="W2867" i="2" s="1"/>
  <c r="A2868" i="2"/>
  <c r="W2868" i="2" s="1"/>
  <c r="A2869" i="2"/>
  <c r="W2869" i="2" s="1"/>
  <c r="A2870" i="2"/>
  <c r="W2870" i="2" s="1"/>
  <c r="A2871" i="2"/>
  <c r="W2871" i="2" s="1"/>
  <c r="A2872" i="2"/>
  <c r="W2872" i="2" s="1"/>
  <c r="A2873" i="2"/>
  <c r="W2873" i="2" s="1"/>
  <c r="A2874" i="2"/>
  <c r="W2874" i="2" s="1"/>
  <c r="A2875" i="2"/>
  <c r="W2875" i="2" s="1"/>
  <c r="A2876" i="2"/>
  <c r="W2876" i="2" s="1"/>
  <c r="A2877" i="2"/>
  <c r="W2877" i="2" s="1"/>
  <c r="A2878" i="2"/>
  <c r="W2878" i="2" s="1"/>
  <c r="A2879" i="2"/>
  <c r="W2879" i="2" s="1"/>
  <c r="A2880" i="2"/>
  <c r="W2880" i="2" s="1"/>
  <c r="A2881" i="2"/>
  <c r="W2881" i="2" s="1"/>
  <c r="A2882" i="2"/>
  <c r="W2882" i="2" s="1"/>
  <c r="A2883" i="2"/>
  <c r="W2883" i="2" s="1"/>
  <c r="A2884" i="2"/>
  <c r="W2884" i="2" s="1"/>
  <c r="A2885" i="2"/>
  <c r="W2885" i="2" s="1"/>
  <c r="A2886" i="2"/>
  <c r="W2886" i="2" s="1"/>
  <c r="A2887" i="2"/>
  <c r="W2887" i="2" s="1"/>
  <c r="A2888" i="2"/>
  <c r="W2888" i="2" s="1"/>
  <c r="A2889" i="2"/>
  <c r="W2889" i="2" s="1"/>
  <c r="A2890" i="2"/>
  <c r="W2890" i="2" s="1"/>
  <c r="A2891" i="2"/>
  <c r="W2891" i="2" s="1"/>
  <c r="A2892" i="2"/>
  <c r="W2892" i="2" s="1"/>
  <c r="A2893" i="2"/>
  <c r="W2893" i="2" s="1"/>
  <c r="A2894" i="2"/>
  <c r="W2894" i="2" s="1"/>
  <c r="A2895" i="2"/>
  <c r="W2895" i="2" s="1"/>
  <c r="A2896" i="2"/>
  <c r="W2896" i="2" s="1"/>
  <c r="A2897" i="2"/>
  <c r="W2897" i="2" s="1"/>
  <c r="A2898" i="2"/>
  <c r="W2898" i="2" s="1"/>
  <c r="A2899" i="2"/>
  <c r="W2899" i="2" s="1"/>
  <c r="A2900" i="2"/>
  <c r="W2900" i="2" s="1"/>
  <c r="A2901" i="2"/>
  <c r="W2901" i="2" s="1"/>
  <c r="A2902" i="2"/>
  <c r="W2902" i="2" s="1"/>
  <c r="A2903" i="2"/>
  <c r="W2903" i="2" s="1"/>
  <c r="A2904" i="2"/>
  <c r="W2904" i="2" s="1"/>
  <c r="A2905" i="2"/>
  <c r="W2905" i="2" s="1"/>
  <c r="A2906" i="2"/>
  <c r="W2906" i="2" s="1"/>
  <c r="A2907" i="2"/>
  <c r="W2907" i="2" s="1"/>
  <c r="A2908" i="2"/>
  <c r="W2908" i="2" s="1"/>
  <c r="A2909" i="2"/>
  <c r="W2909" i="2" s="1"/>
  <c r="A2910" i="2"/>
  <c r="W2910" i="2" s="1"/>
  <c r="A2911" i="2"/>
  <c r="W2911" i="2" s="1"/>
  <c r="A2912" i="2"/>
  <c r="W2912" i="2" s="1"/>
  <c r="A2913" i="2"/>
  <c r="W2913" i="2" s="1"/>
  <c r="A2914" i="2"/>
  <c r="W2914" i="2" s="1"/>
  <c r="A2915" i="2"/>
  <c r="W2915" i="2" s="1"/>
  <c r="A2916" i="2"/>
  <c r="W2916" i="2" s="1"/>
  <c r="A2917" i="2"/>
  <c r="W2917" i="2" s="1"/>
  <c r="A2918" i="2"/>
  <c r="W2918" i="2" s="1"/>
  <c r="A2919" i="2"/>
  <c r="W2919" i="2" s="1"/>
  <c r="A2920" i="2"/>
  <c r="W2920" i="2" s="1"/>
  <c r="A2921" i="2"/>
  <c r="W2921" i="2" s="1"/>
  <c r="A2922" i="2"/>
  <c r="W2922" i="2" s="1"/>
  <c r="A2923" i="2"/>
  <c r="W2923" i="2" s="1"/>
  <c r="A2924" i="2"/>
  <c r="W2924" i="2" s="1"/>
  <c r="A2925" i="2"/>
  <c r="W2925" i="2" s="1"/>
  <c r="A2926" i="2"/>
  <c r="W2926" i="2" s="1"/>
  <c r="A2927" i="2"/>
  <c r="W2927" i="2" s="1"/>
  <c r="A2928" i="2"/>
  <c r="W2928" i="2" s="1"/>
  <c r="A2929" i="2"/>
  <c r="W2929" i="2" s="1"/>
  <c r="A2930" i="2"/>
  <c r="W2930" i="2" s="1"/>
  <c r="A2931" i="2"/>
  <c r="W2931" i="2" s="1"/>
  <c r="A2932" i="2"/>
  <c r="W2932" i="2" s="1"/>
  <c r="A2933" i="2"/>
  <c r="W2933" i="2" s="1"/>
  <c r="A2934" i="2"/>
  <c r="W2934" i="2" s="1"/>
  <c r="A2935" i="2"/>
  <c r="W2935" i="2" s="1"/>
  <c r="A2936" i="2"/>
  <c r="W2936" i="2" s="1"/>
  <c r="A2937" i="2"/>
  <c r="W2937" i="2" s="1"/>
  <c r="A2938" i="2"/>
  <c r="W2938" i="2" s="1"/>
  <c r="A2939" i="2"/>
  <c r="W2939" i="2" s="1"/>
  <c r="A2940" i="2"/>
  <c r="W2940" i="2" s="1"/>
  <c r="A2941" i="2"/>
  <c r="W2941" i="2" s="1"/>
  <c r="A2942" i="2"/>
  <c r="W2942" i="2" s="1"/>
  <c r="A2943" i="2"/>
  <c r="W2943" i="2" s="1"/>
  <c r="A2944" i="2"/>
  <c r="W2944" i="2" s="1"/>
  <c r="A2945" i="2"/>
  <c r="W2945" i="2" s="1"/>
  <c r="A2946" i="2"/>
  <c r="W2946" i="2" s="1"/>
  <c r="A2947" i="2"/>
  <c r="W2947" i="2" s="1"/>
  <c r="A2948" i="2"/>
  <c r="W2948" i="2" s="1"/>
  <c r="A2949" i="2"/>
  <c r="W2949" i="2" s="1"/>
  <c r="A2950" i="2"/>
  <c r="W2950" i="2" s="1"/>
  <c r="A2951" i="2"/>
  <c r="W2951" i="2" s="1"/>
  <c r="A2952" i="2"/>
  <c r="W2952" i="2" s="1"/>
  <c r="A2953" i="2"/>
  <c r="W2953" i="2" s="1"/>
  <c r="A2954" i="2"/>
  <c r="W2954" i="2" s="1"/>
  <c r="A2955" i="2"/>
  <c r="W2955" i="2" s="1"/>
  <c r="A2956" i="2"/>
  <c r="W2956" i="2" s="1"/>
  <c r="A2957" i="2"/>
  <c r="W2957" i="2" s="1"/>
  <c r="A2958" i="2"/>
  <c r="W2958" i="2" s="1"/>
  <c r="A2959" i="2"/>
  <c r="W2959" i="2" s="1"/>
  <c r="A2960" i="2"/>
  <c r="W2960" i="2" s="1"/>
  <c r="A2961" i="2"/>
  <c r="W2961" i="2" s="1"/>
  <c r="A2962" i="2"/>
  <c r="W2962" i="2" s="1"/>
  <c r="A2963" i="2"/>
  <c r="W2963" i="2" s="1"/>
  <c r="A2964" i="2"/>
  <c r="W2964" i="2" s="1"/>
  <c r="A2965" i="2"/>
  <c r="W2965" i="2" s="1"/>
  <c r="A2966" i="2"/>
  <c r="W2966" i="2" s="1"/>
  <c r="A2967" i="2"/>
  <c r="W2967" i="2" s="1"/>
  <c r="A2968" i="2"/>
  <c r="W2968" i="2" s="1"/>
  <c r="A2969" i="2"/>
  <c r="W2969" i="2" s="1"/>
  <c r="A2970" i="2"/>
  <c r="W2970" i="2" s="1"/>
  <c r="A2971" i="2"/>
  <c r="W2971" i="2" s="1"/>
  <c r="A2972" i="2"/>
  <c r="W2972" i="2" s="1"/>
  <c r="A2973" i="2"/>
  <c r="W2973" i="2" s="1"/>
  <c r="A2974" i="2"/>
  <c r="W2974" i="2" s="1"/>
  <c r="A2975" i="2"/>
  <c r="W2975" i="2" s="1"/>
  <c r="A2976" i="2"/>
  <c r="W2976" i="2" s="1"/>
  <c r="A2977" i="2"/>
  <c r="W2977" i="2" s="1"/>
  <c r="A2978" i="2"/>
  <c r="W2978" i="2" s="1"/>
  <c r="A2979" i="2"/>
  <c r="W2979" i="2" s="1"/>
  <c r="A2980" i="2"/>
  <c r="W2980" i="2" s="1"/>
  <c r="A2981" i="2"/>
  <c r="W2981" i="2" s="1"/>
  <c r="A2982" i="2"/>
  <c r="W2982" i="2" s="1"/>
  <c r="A2983" i="2"/>
  <c r="W2983" i="2" s="1"/>
  <c r="A2984" i="2"/>
  <c r="W2984" i="2" s="1"/>
  <c r="A2985" i="2"/>
  <c r="W2985" i="2" s="1"/>
  <c r="A2986" i="2"/>
  <c r="W2986" i="2" s="1"/>
  <c r="A2987" i="2"/>
  <c r="W2987" i="2" s="1"/>
  <c r="A2988" i="2"/>
  <c r="W2988" i="2" s="1"/>
  <c r="A2989" i="2"/>
  <c r="W2989" i="2" s="1"/>
  <c r="A2990" i="2"/>
  <c r="W2990" i="2" s="1"/>
  <c r="A2991" i="2"/>
  <c r="W2991" i="2" s="1"/>
  <c r="A2992" i="2"/>
  <c r="W2992" i="2" s="1"/>
  <c r="A2993" i="2"/>
  <c r="W2993" i="2" s="1"/>
  <c r="A2994" i="2"/>
  <c r="W2994" i="2" s="1"/>
  <c r="A2995" i="2"/>
  <c r="W2995" i="2" s="1"/>
  <c r="A2996" i="2"/>
  <c r="W2996" i="2" s="1"/>
  <c r="A2997" i="2"/>
  <c r="W2997" i="2" s="1"/>
  <c r="A2998" i="2"/>
  <c r="W2998" i="2" s="1"/>
  <c r="A2999" i="2"/>
  <c r="W2999" i="2" s="1"/>
  <c r="A3000" i="2"/>
  <c r="W3000" i="2" s="1"/>
  <c r="A3001" i="2"/>
  <c r="W3001" i="2" s="1"/>
  <c r="A3002" i="2"/>
  <c r="W3002" i="2" s="1"/>
  <c r="A3003" i="2"/>
  <c r="W3003" i="2" s="1"/>
  <c r="A3004" i="2"/>
  <c r="W3004" i="2" s="1"/>
  <c r="A3005" i="2"/>
  <c r="W3005" i="2" s="1"/>
  <c r="A3006" i="2"/>
  <c r="W3006" i="2" s="1"/>
  <c r="A3007" i="2"/>
  <c r="W3007" i="2" s="1"/>
  <c r="A3008" i="2"/>
  <c r="W3008" i="2" s="1"/>
  <c r="A3009" i="2"/>
  <c r="W3009" i="2" s="1"/>
  <c r="A3010" i="2"/>
  <c r="W3010" i="2" s="1"/>
  <c r="A3011" i="2"/>
  <c r="W3011" i="2" s="1"/>
  <c r="A3012" i="2"/>
  <c r="W3012" i="2" s="1"/>
  <c r="A3013" i="2"/>
  <c r="W3013" i="2" s="1"/>
  <c r="A3014" i="2"/>
  <c r="W3014" i="2" s="1"/>
  <c r="A3015" i="2"/>
  <c r="W3015" i="2" s="1"/>
  <c r="A3016" i="2"/>
  <c r="W3016" i="2" s="1"/>
  <c r="A3017" i="2"/>
  <c r="W3017" i="2" s="1"/>
  <c r="A3018" i="2"/>
  <c r="W3018" i="2" s="1"/>
  <c r="A3019" i="2"/>
  <c r="W3019" i="2" s="1"/>
  <c r="A3020" i="2"/>
  <c r="W3020" i="2" s="1"/>
  <c r="A3021" i="2"/>
  <c r="W3021" i="2" s="1"/>
  <c r="A3022" i="2"/>
  <c r="W3022" i="2" s="1"/>
  <c r="A3023" i="2"/>
  <c r="W3023" i="2" s="1"/>
  <c r="A3024" i="2"/>
  <c r="W3024" i="2" s="1"/>
  <c r="A3025" i="2"/>
  <c r="W3025" i="2" s="1"/>
  <c r="A3026" i="2"/>
  <c r="W3026" i="2" s="1"/>
  <c r="A3027" i="2"/>
  <c r="W3027" i="2" s="1"/>
  <c r="A3028" i="2"/>
  <c r="W3028" i="2" s="1"/>
  <c r="A3029" i="2"/>
  <c r="W3029" i="2" s="1"/>
  <c r="A3030" i="2"/>
  <c r="W3030" i="2" s="1"/>
  <c r="A3031" i="2"/>
  <c r="W3031" i="2" s="1"/>
  <c r="A3032" i="2"/>
  <c r="W3032" i="2" s="1"/>
  <c r="A3033" i="2"/>
  <c r="W3033" i="2" s="1"/>
  <c r="A3034" i="2"/>
  <c r="W3034" i="2" s="1"/>
  <c r="A3035" i="2"/>
  <c r="W3035" i="2" s="1"/>
  <c r="A3036" i="2"/>
  <c r="W3036" i="2" s="1"/>
  <c r="A3037" i="2"/>
  <c r="W3037" i="2" s="1"/>
  <c r="A3038" i="2"/>
  <c r="W3038" i="2" s="1"/>
  <c r="A3039" i="2"/>
  <c r="W3039" i="2" s="1"/>
  <c r="A3040" i="2"/>
  <c r="W3040" i="2" s="1"/>
  <c r="A3041" i="2"/>
  <c r="W3041" i="2" s="1"/>
  <c r="A3042" i="2"/>
  <c r="W3042" i="2" s="1"/>
  <c r="A3043" i="2"/>
  <c r="W3043" i="2" s="1"/>
  <c r="A3044" i="2"/>
  <c r="W3044" i="2" s="1"/>
  <c r="A3045" i="2"/>
  <c r="W3045" i="2" s="1"/>
  <c r="A3046" i="2"/>
  <c r="W3046" i="2" s="1"/>
  <c r="A3047" i="2"/>
  <c r="W3047" i="2" s="1"/>
  <c r="A3048" i="2"/>
  <c r="W3048" i="2" s="1"/>
  <c r="A3049" i="2"/>
  <c r="W3049" i="2" s="1"/>
  <c r="A3050" i="2"/>
  <c r="W3050" i="2" s="1"/>
  <c r="A3051" i="2"/>
  <c r="W3051" i="2" s="1"/>
  <c r="A3052" i="2"/>
  <c r="W3052" i="2" s="1"/>
  <c r="A3053" i="2"/>
  <c r="W3053" i="2" s="1"/>
  <c r="A3054" i="2"/>
  <c r="W3054" i="2" s="1"/>
  <c r="A3055" i="2"/>
  <c r="W3055" i="2" s="1"/>
  <c r="A3056" i="2"/>
  <c r="W3056" i="2" s="1"/>
  <c r="A3057" i="2"/>
  <c r="W3057" i="2" s="1"/>
  <c r="A3058" i="2"/>
  <c r="W3058" i="2" s="1"/>
  <c r="A3059" i="2"/>
  <c r="W3059" i="2" s="1"/>
  <c r="A3060" i="2"/>
  <c r="W3060" i="2" s="1"/>
  <c r="A3061" i="2"/>
  <c r="W3061" i="2" s="1"/>
  <c r="A3062" i="2"/>
  <c r="W3062" i="2" s="1"/>
  <c r="A3063" i="2"/>
  <c r="W3063" i="2" s="1"/>
  <c r="A3064" i="2"/>
  <c r="W3064" i="2" s="1"/>
  <c r="A3065" i="2"/>
  <c r="W3065" i="2" s="1"/>
  <c r="A3066" i="2"/>
  <c r="W3066" i="2" s="1"/>
  <c r="A3067" i="2"/>
  <c r="W3067" i="2" s="1"/>
  <c r="A3068" i="2"/>
  <c r="W3068" i="2" s="1"/>
  <c r="A3069" i="2"/>
  <c r="W3069" i="2" s="1"/>
  <c r="A3070" i="2"/>
  <c r="W3070" i="2" s="1"/>
  <c r="A3071" i="2"/>
  <c r="W3071" i="2" s="1"/>
  <c r="A3072" i="2"/>
  <c r="W3072" i="2" s="1"/>
  <c r="A3073" i="2"/>
  <c r="W3073" i="2" s="1"/>
  <c r="A3074" i="2"/>
  <c r="W3074" i="2" s="1"/>
  <c r="A3075" i="2"/>
  <c r="W3075" i="2" s="1"/>
  <c r="A3076" i="2"/>
  <c r="W3076" i="2" s="1"/>
  <c r="A3077" i="2"/>
  <c r="W3077" i="2" s="1"/>
  <c r="A3078" i="2"/>
  <c r="W3078" i="2" s="1"/>
  <c r="A3079" i="2"/>
  <c r="W3079" i="2" s="1"/>
  <c r="A3080" i="2"/>
  <c r="W3080" i="2" s="1"/>
  <c r="A3081" i="2"/>
  <c r="W3081" i="2" s="1"/>
  <c r="A3082" i="2"/>
  <c r="W3082" i="2" s="1"/>
  <c r="A3083" i="2"/>
  <c r="W3083" i="2" s="1"/>
  <c r="A3084" i="2"/>
  <c r="W3084" i="2" s="1"/>
  <c r="A3085" i="2"/>
  <c r="W3085" i="2" s="1"/>
  <c r="A3086" i="2"/>
  <c r="W3086" i="2" s="1"/>
  <c r="A3087" i="2"/>
  <c r="W3087" i="2" s="1"/>
  <c r="A3088" i="2"/>
  <c r="W3088" i="2" s="1"/>
  <c r="A3089" i="2"/>
  <c r="W3089" i="2" s="1"/>
  <c r="A3090" i="2"/>
  <c r="W3090" i="2" s="1"/>
  <c r="A3091" i="2"/>
  <c r="W3091" i="2" s="1"/>
  <c r="A3092" i="2"/>
  <c r="W3092" i="2" s="1"/>
  <c r="A3093" i="2"/>
  <c r="W3093" i="2" s="1"/>
  <c r="A3094" i="2"/>
  <c r="W3094" i="2" s="1"/>
  <c r="A3095" i="2"/>
  <c r="W3095" i="2" s="1"/>
  <c r="A3096" i="2"/>
  <c r="W3096" i="2" s="1"/>
  <c r="A3097" i="2"/>
  <c r="W3097" i="2" s="1"/>
  <c r="A3098" i="2"/>
  <c r="W3098" i="2" s="1"/>
  <c r="A3099" i="2"/>
  <c r="W3099" i="2" s="1"/>
  <c r="A3100" i="2"/>
  <c r="W3100" i="2" s="1"/>
  <c r="A3101" i="2"/>
  <c r="W3101" i="2" s="1"/>
  <c r="A3102" i="2"/>
  <c r="W3102" i="2" s="1"/>
  <c r="A3103" i="2"/>
  <c r="W3103" i="2" s="1"/>
  <c r="A3104" i="2"/>
  <c r="W3104" i="2" s="1"/>
  <c r="A3105" i="2"/>
  <c r="W3105" i="2" s="1"/>
  <c r="A3106" i="2"/>
  <c r="W3106" i="2" s="1"/>
  <c r="A3107" i="2"/>
  <c r="W3107" i="2" s="1"/>
  <c r="A3108" i="2"/>
  <c r="W3108" i="2" s="1"/>
  <c r="A3109" i="2"/>
  <c r="W3109" i="2" s="1"/>
  <c r="A3110" i="2"/>
  <c r="W3110" i="2" s="1"/>
  <c r="A3111" i="2"/>
  <c r="W3111" i="2" s="1"/>
  <c r="A3112" i="2"/>
  <c r="W3112" i="2" s="1"/>
  <c r="A3113" i="2"/>
  <c r="W3113" i="2" s="1"/>
  <c r="A3114" i="2"/>
  <c r="W3114" i="2" s="1"/>
  <c r="A3115" i="2"/>
  <c r="W3115" i="2" s="1"/>
  <c r="A3116" i="2"/>
  <c r="W3116" i="2" s="1"/>
  <c r="A3117" i="2"/>
  <c r="W3117" i="2" s="1"/>
  <c r="A3118" i="2"/>
  <c r="W3118" i="2" s="1"/>
  <c r="A3119" i="2"/>
  <c r="W3119" i="2" s="1"/>
  <c r="A3120" i="2"/>
  <c r="W3120" i="2" s="1"/>
  <c r="A3121" i="2"/>
  <c r="W3121" i="2" s="1"/>
  <c r="A3122" i="2"/>
  <c r="W3122" i="2" s="1"/>
  <c r="A3123" i="2"/>
  <c r="W3123" i="2" s="1"/>
  <c r="A3124" i="2"/>
  <c r="W3124" i="2" s="1"/>
  <c r="A3125" i="2"/>
  <c r="W3125" i="2" s="1"/>
  <c r="A3126" i="2"/>
  <c r="W3126" i="2" s="1"/>
  <c r="A3127" i="2"/>
  <c r="W3127" i="2" s="1"/>
  <c r="A3128" i="2"/>
  <c r="W3128" i="2" s="1"/>
  <c r="A3129" i="2"/>
  <c r="W3129" i="2" s="1"/>
  <c r="A3130" i="2"/>
  <c r="W3130" i="2" s="1"/>
  <c r="A3131" i="2"/>
  <c r="W3131" i="2" s="1"/>
  <c r="A3132" i="2"/>
  <c r="W3132" i="2" s="1"/>
  <c r="A3133" i="2"/>
  <c r="W3133" i="2" s="1"/>
  <c r="A3134" i="2"/>
  <c r="W3134" i="2" s="1"/>
  <c r="A3135" i="2"/>
  <c r="W3135" i="2" s="1"/>
  <c r="A3136" i="2"/>
  <c r="W3136" i="2" s="1"/>
  <c r="A3137" i="2"/>
  <c r="W3137" i="2" s="1"/>
  <c r="A3138" i="2"/>
  <c r="W3138" i="2" s="1"/>
  <c r="A3139" i="2"/>
  <c r="W3139" i="2" s="1"/>
  <c r="A3140" i="2"/>
  <c r="W3140" i="2" s="1"/>
  <c r="A3141" i="2"/>
  <c r="W3141" i="2" s="1"/>
  <c r="A3142" i="2"/>
  <c r="W3142" i="2" s="1"/>
  <c r="A3143" i="2"/>
  <c r="W3143" i="2" s="1"/>
  <c r="A3144" i="2"/>
  <c r="W3144" i="2" s="1"/>
  <c r="A3145" i="2"/>
  <c r="W3145" i="2" s="1"/>
  <c r="A3146" i="2"/>
  <c r="W3146" i="2" s="1"/>
  <c r="A3147" i="2"/>
  <c r="W3147" i="2" s="1"/>
  <c r="A3148" i="2"/>
  <c r="W3148" i="2" s="1"/>
  <c r="A3149" i="2"/>
  <c r="W3149" i="2" s="1"/>
  <c r="A3150" i="2"/>
  <c r="W3150" i="2" s="1"/>
  <c r="A3151" i="2"/>
  <c r="W3151" i="2" s="1"/>
  <c r="A3152" i="2"/>
  <c r="W3152" i="2" s="1"/>
  <c r="A3153" i="2"/>
  <c r="W3153" i="2" s="1"/>
  <c r="A3154" i="2"/>
  <c r="W3154" i="2" s="1"/>
  <c r="A3155" i="2"/>
  <c r="W3155" i="2" s="1"/>
  <c r="A3156" i="2"/>
  <c r="W3156" i="2" s="1"/>
  <c r="A3157" i="2"/>
  <c r="W3157" i="2" s="1"/>
  <c r="A3158" i="2"/>
  <c r="W3158" i="2" s="1"/>
  <c r="A3159" i="2"/>
  <c r="W3159" i="2" s="1"/>
  <c r="A3160" i="2"/>
  <c r="W3160" i="2" s="1"/>
  <c r="A3161" i="2"/>
  <c r="W3161" i="2" s="1"/>
  <c r="A3162" i="2"/>
  <c r="W3162" i="2" s="1"/>
  <c r="A3163" i="2"/>
  <c r="W3163" i="2" s="1"/>
  <c r="A3164" i="2"/>
  <c r="W3164" i="2" s="1"/>
  <c r="A3165" i="2"/>
  <c r="W3165" i="2" s="1"/>
  <c r="A3166" i="2"/>
  <c r="W3166" i="2" s="1"/>
  <c r="A3167" i="2"/>
  <c r="W3167" i="2" s="1"/>
  <c r="A3168" i="2"/>
  <c r="W3168" i="2" s="1"/>
  <c r="A3169" i="2"/>
  <c r="W3169" i="2" s="1"/>
  <c r="A3170" i="2"/>
  <c r="W3170" i="2" s="1"/>
  <c r="A3171" i="2"/>
  <c r="W3171" i="2" s="1"/>
  <c r="A3172" i="2"/>
  <c r="W3172" i="2" s="1"/>
  <c r="A3173" i="2"/>
  <c r="W3173" i="2" s="1"/>
  <c r="A3174" i="2"/>
  <c r="W3174" i="2" s="1"/>
  <c r="A3175" i="2"/>
  <c r="W3175" i="2" s="1"/>
  <c r="A3176" i="2"/>
  <c r="W3176" i="2" s="1"/>
  <c r="A3177" i="2"/>
  <c r="W3177" i="2" s="1"/>
  <c r="A3178" i="2"/>
  <c r="W3178" i="2" s="1"/>
  <c r="A3179" i="2"/>
  <c r="W3179" i="2" s="1"/>
  <c r="A3180" i="2"/>
  <c r="W3180" i="2" s="1"/>
  <c r="A3181" i="2"/>
  <c r="W3181" i="2" s="1"/>
  <c r="A3182" i="2"/>
  <c r="W3182" i="2" s="1"/>
  <c r="A3183" i="2"/>
  <c r="W3183" i="2" s="1"/>
  <c r="A3184" i="2"/>
  <c r="W3184" i="2" s="1"/>
  <c r="A3185" i="2"/>
  <c r="W3185" i="2" s="1"/>
  <c r="A3186" i="2"/>
  <c r="W3186" i="2" s="1"/>
  <c r="A3187" i="2"/>
  <c r="W3187" i="2" s="1"/>
  <c r="A3188" i="2"/>
  <c r="W3188" i="2" s="1"/>
  <c r="A3189" i="2"/>
  <c r="W3189" i="2" s="1"/>
  <c r="A3190" i="2"/>
  <c r="W3190" i="2" s="1"/>
  <c r="A3191" i="2"/>
  <c r="W3191" i="2" s="1"/>
  <c r="A3192" i="2"/>
  <c r="W3192" i="2" s="1"/>
  <c r="A3193" i="2"/>
  <c r="W3193" i="2" s="1"/>
  <c r="A3194" i="2"/>
  <c r="W3194" i="2" s="1"/>
  <c r="A3195" i="2"/>
  <c r="W3195" i="2" s="1"/>
  <c r="A3196" i="2"/>
  <c r="W3196" i="2" s="1"/>
  <c r="A3197" i="2"/>
  <c r="W3197" i="2" s="1"/>
  <c r="A3198" i="2"/>
  <c r="W3198" i="2" s="1"/>
  <c r="A3199" i="2"/>
  <c r="W3199" i="2" s="1"/>
  <c r="A3200" i="2"/>
  <c r="W3200" i="2" s="1"/>
  <c r="A3201" i="2"/>
  <c r="W3201" i="2" s="1"/>
  <c r="A3202" i="2"/>
  <c r="W3202" i="2" s="1"/>
  <c r="A3203" i="2"/>
  <c r="W3203" i="2" s="1"/>
  <c r="A3204" i="2"/>
  <c r="W3204" i="2" s="1"/>
  <c r="A3205" i="2"/>
  <c r="W3205" i="2" s="1"/>
  <c r="A3206" i="2"/>
  <c r="W3206" i="2" s="1"/>
  <c r="A3207" i="2"/>
  <c r="W3207" i="2" s="1"/>
  <c r="A3208" i="2"/>
  <c r="W3208" i="2" s="1"/>
  <c r="A3209" i="2"/>
  <c r="W3209" i="2" s="1"/>
  <c r="A3210" i="2"/>
  <c r="W3210" i="2" s="1"/>
  <c r="A3211" i="2"/>
  <c r="W3211" i="2" s="1"/>
  <c r="A3212" i="2"/>
  <c r="W3212" i="2" s="1"/>
  <c r="A3213" i="2"/>
  <c r="W3213" i="2" s="1"/>
  <c r="A3214" i="2"/>
  <c r="W3214" i="2" s="1"/>
  <c r="A3215" i="2"/>
  <c r="W3215" i="2" s="1"/>
  <c r="A3216" i="2"/>
  <c r="W3216" i="2" s="1"/>
  <c r="A3217" i="2"/>
  <c r="W3217" i="2" s="1"/>
  <c r="A3218" i="2"/>
  <c r="W3218" i="2" s="1"/>
  <c r="A3219" i="2"/>
  <c r="W3219" i="2" s="1"/>
  <c r="A3220" i="2"/>
  <c r="W3220" i="2" s="1"/>
  <c r="A3221" i="2"/>
  <c r="W3221" i="2" s="1"/>
  <c r="A3222" i="2"/>
  <c r="W3222" i="2" s="1"/>
  <c r="A3223" i="2"/>
  <c r="W3223" i="2" s="1"/>
  <c r="A3224" i="2"/>
  <c r="W3224" i="2" s="1"/>
  <c r="A3225" i="2"/>
  <c r="W3225" i="2" s="1"/>
  <c r="A3226" i="2"/>
  <c r="W3226" i="2" s="1"/>
  <c r="A3227" i="2"/>
  <c r="W3227" i="2" s="1"/>
  <c r="A3228" i="2"/>
  <c r="W3228" i="2" s="1"/>
  <c r="A3229" i="2"/>
  <c r="W3229" i="2" s="1"/>
  <c r="A3230" i="2"/>
  <c r="W3230" i="2" s="1"/>
  <c r="A3231" i="2"/>
  <c r="W3231" i="2" s="1"/>
  <c r="A3232" i="2"/>
  <c r="W3232" i="2" s="1"/>
  <c r="A3233" i="2"/>
  <c r="W3233" i="2" s="1"/>
  <c r="A3234" i="2"/>
  <c r="W3234" i="2" s="1"/>
  <c r="A3235" i="2"/>
  <c r="W3235" i="2" s="1"/>
  <c r="A3236" i="2"/>
  <c r="W3236" i="2" s="1"/>
  <c r="A3237" i="2"/>
  <c r="W3237" i="2" s="1"/>
  <c r="A3238" i="2"/>
  <c r="W3238" i="2" s="1"/>
  <c r="A3239" i="2"/>
  <c r="W3239" i="2" s="1"/>
  <c r="A3240" i="2"/>
  <c r="W3240" i="2" s="1"/>
  <c r="A3241" i="2"/>
  <c r="W3241" i="2" s="1"/>
  <c r="A3242" i="2"/>
  <c r="W3242" i="2" s="1"/>
  <c r="A3243" i="2"/>
  <c r="W3243" i="2" s="1"/>
  <c r="A3244" i="2"/>
  <c r="W3244" i="2" s="1"/>
  <c r="A3245" i="2"/>
  <c r="W3245" i="2" s="1"/>
  <c r="A3246" i="2"/>
  <c r="W3246" i="2" s="1"/>
  <c r="A3247" i="2"/>
  <c r="W3247" i="2" s="1"/>
  <c r="A3248" i="2"/>
  <c r="W3248" i="2" s="1"/>
  <c r="A3249" i="2"/>
  <c r="W3249" i="2" s="1"/>
  <c r="A3250" i="2"/>
  <c r="W3250" i="2" s="1"/>
  <c r="A3251" i="2"/>
  <c r="W3251" i="2" s="1"/>
  <c r="A3252" i="2"/>
  <c r="W3252" i="2" s="1"/>
  <c r="A3253" i="2"/>
  <c r="W3253" i="2" s="1"/>
  <c r="A3254" i="2"/>
  <c r="W3254" i="2" s="1"/>
  <c r="A3255" i="2"/>
  <c r="W3255" i="2" s="1"/>
  <c r="A3256" i="2"/>
  <c r="W3256" i="2" s="1"/>
  <c r="A3257" i="2"/>
  <c r="W3257" i="2" s="1"/>
  <c r="A3258" i="2"/>
  <c r="W3258" i="2" s="1"/>
  <c r="A3259" i="2"/>
  <c r="W3259" i="2" s="1"/>
  <c r="A3260" i="2"/>
  <c r="W3260" i="2" s="1"/>
  <c r="A3261" i="2"/>
  <c r="W3261" i="2" s="1"/>
  <c r="A3262" i="2"/>
  <c r="W3262" i="2" s="1"/>
  <c r="A3263" i="2"/>
  <c r="W3263" i="2" s="1"/>
  <c r="A3264" i="2"/>
  <c r="W3264" i="2" s="1"/>
  <c r="A3265" i="2"/>
  <c r="W3265" i="2" s="1"/>
  <c r="A3266" i="2"/>
  <c r="W3266" i="2" s="1"/>
  <c r="A3267" i="2"/>
  <c r="W3267" i="2" s="1"/>
  <c r="A3268" i="2"/>
  <c r="W3268" i="2" s="1"/>
  <c r="A3269" i="2"/>
  <c r="W3269" i="2" s="1"/>
  <c r="A3270" i="2"/>
  <c r="W3270" i="2" s="1"/>
  <c r="A3271" i="2"/>
  <c r="W3271" i="2" s="1"/>
  <c r="A3272" i="2"/>
  <c r="W3272" i="2" s="1"/>
  <c r="A3273" i="2"/>
  <c r="W3273" i="2" s="1"/>
  <c r="A3274" i="2"/>
  <c r="W3274" i="2" s="1"/>
  <c r="A3275" i="2"/>
  <c r="W3275" i="2" s="1"/>
  <c r="A3276" i="2"/>
  <c r="W3276" i="2" s="1"/>
  <c r="A3277" i="2"/>
  <c r="W3277" i="2" s="1"/>
  <c r="A3278" i="2"/>
  <c r="W3278" i="2" s="1"/>
  <c r="A3279" i="2"/>
  <c r="W3279" i="2" s="1"/>
  <c r="A3280" i="2"/>
  <c r="W3280" i="2" s="1"/>
  <c r="A3281" i="2"/>
  <c r="W3281" i="2" s="1"/>
  <c r="A3282" i="2"/>
  <c r="W3282" i="2" s="1"/>
  <c r="A3283" i="2"/>
  <c r="W3283" i="2" s="1"/>
  <c r="A3284" i="2"/>
  <c r="W3284" i="2" s="1"/>
  <c r="A3285" i="2"/>
  <c r="W3285" i="2" s="1"/>
  <c r="A3286" i="2"/>
  <c r="W3286" i="2" s="1"/>
  <c r="A3287" i="2"/>
  <c r="W3287" i="2" s="1"/>
  <c r="A3288" i="2"/>
  <c r="W3288" i="2" s="1"/>
  <c r="A3289" i="2"/>
  <c r="W3289" i="2" s="1"/>
  <c r="A3290" i="2"/>
  <c r="W3290" i="2" s="1"/>
  <c r="A3291" i="2"/>
  <c r="W3291" i="2" s="1"/>
  <c r="A3292" i="2"/>
  <c r="W3292" i="2" s="1"/>
  <c r="A3293" i="2"/>
  <c r="W3293" i="2" s="1"/>
  <c r="A3294" i="2"/>
  <c r="W3294" i="2" s="1"/>
  <c r="A3295" i="2"/>
  <c r="W3295" i="2" s="1"/>
  <c r="A3296" i="2"/>
  <c r="W3296" i="2" s="1"/>
  <c r="A3297" i="2"/>
  <c r="W3297" i="2" s="1"/>
  <c r="A3298" i="2"/>
  <c r="W3298" i="2" s="1"/>
  <c r="A3299" i="2"/>
  <c r="W3299" i="2" s="1"/>
  <c r="A3300" i="2"/>
  <c r="W3300" i="2" s="1"/>
  <c r="A3301" i="2"/>
  <c r="W3301" i="2" s="1"/>
  <c r="A3302" i="2"/>
  <c r="W3302" i="2" s="1"/>
  <c r="A3303" i="2"/>
  <c r="W3303" i="2" s="1"/>
  <c r="A3304" i="2"/>
  <c r="W3304" i="2" s="1"/>
  <c r="A3305" i="2"/>
  <c r="W3305" i="2" s="1"/>
  <c r="A3306" i="2"/>
  <c r="W3306" i="2" s="1"/>
  <c r="A3307" i="2"/>
  <c r="W3307" i="2" s="1"/>
  <c r="A3308" i="2"/>
  <c r="W3308" i="2" s="1"/>
  <c r="A3309" i="2"/>
  <c r="W3309" i="2" s="1"/>
  <c r="A3310" i="2"/>
  <c r="W3310" i="2" s="1"/>
  <c r="A3311" i="2"/>
  <c r="W3311" i="2" s="1"/>
  <c r="A3312" i="2"/>
  <c r="W3312" i="2" s="1"/>
  <c r="A3313" i="2"/>
  <c r="W3313" i="2" s="1"/>
  <c r="A3314" i="2"/>
  <c r="W3314" i="2" s="1"/>
  <c r="A3315" i="2"/>
  <c r="W3315" i="2" s="1"/>
  <c r="A3316" i="2"/>
  <c r="W3316" i="2" s="1"/>
  <c r="A3317" i="2"/>
  <c r="W3317" i="2" s="1"/>
  <c r="A3318" i="2"/>
  <c r="W3318" i="2" s="1"/>
  <c r="A3319" i="2"/>
  <c r="W3319" i="2" s="1"/>
  <c r="A3320" i="2"/>
  <c r="W3320" i="2" s="1"/>
  <c r="A3321" i="2"/>
  <c r="W3321" i="2" s="1"/>
  <c r="A3322" i="2"/>
  <c r="W3322" i="2" s="1"/>
  <c r="A3323" i="2"/>
  <c r="W3323" i="2" s="1"/>
  <c r="A3324" i="2"/>
  <c r="W3324" i="2" s="1"/>
  <c r="A3325" i="2"/>
  <c r="W3325" i="2" s="1"/>
  <c r="A3326" i="2"/>
  <c r="W3326" i="2" s="1"/>
  <c r="A3327" i="2"/>
  <c r="W3327" i="2" s="1"/>
  <c r="A3328" i="2"/>
  <c r="W3328" i="2" s="1"/>
  <c r="A3329" i="2"/>
  <c r="W3329" i="2" s="1"/>
  <c r="A3330" i="2"/>
  <c r="W3330" i="2" s="1"/>
  <c r="A3331" i="2"/>
  <c r="W3331" i="2" s="1"/>
  <c r="A3332" i="2"/>
  <c r="W3332" i="2" s="1"/>
  <c r="A3333" i="2"/>
  <c r="W3333" i="2" s="1"/>
  <c r="A3334" i="2"/>
  <c r="W3334" i="2" s="1"/>
  <c r="A3335" i="2"/>
  <c r="W3335" i="2" s="1"/>
  <c r="A3336" i="2"/>
  <c r="W3336" i="2" s="1"/>
  <c r="A3337" i="2"/>
  <c r="W3337" i="2" s="1"/>
  <c r="A3338" i="2"/>
  <c r="W3338" i="2" s="1"/>
  <c r="A3339" i="2"/>
  <c r="W3339" i="2" s="1"/>
  <c r="A3340" i="2"/>
  <c r="W3340" i="2" s="1"/>
  <c r="A3341" i="2"/>
  <c r="W3341" i="2" s="1"/>
  <c r="A3342" i="2"/>
  <c r="W3342" i="2" s="1"/>
  <c r="A3343" i="2"/>
  <c r="W3343" i="2" s="1"/>
  <c r="A3344" i="2"/>
  <c r="W3344" i="2" s="1"/>
  <c r="A3345" i="2"/>
  <c r="W3345" i="2" s="1"/>
  <c r="A3346" i="2"/>
  <c r="W3346" i="2" s="1"/>
  <c r="A3347" i="2"/>
  <c r="W3347" i="2" s="1"/>
  <c r="A3348" i="2"/>
  <c r="W3348" i="2" s="1"/>
  <c r="A3349" i="2"/>
  <c r="W3349" i="2" s="1"/>
  <c r="A3350" i="2"/>
  <c r="W3350" i="2" s="1"/>
  <c r="A3351" i="2"/>
  <c r="W3351" i="2" s="1"/>
  <c r="A3352" i="2"/>
  <c r="W3352" i="2" s="1"/>
  <c r="A3353" i="2"/>
  <c r="W3353" i="2" s="1"/>
  <c r="A3354" i="2"/>
  <c r="W3354" i="2" s="1"/>
  <c r="A3355" i="2"/>
  <c r="W3355" i="2" s="1"/>
  <c r="A3356" i="2"/>
  <c r="W3356" i="2" s="1"/>
  <c r="A3357" i="2"/>
  <c r="W3357" i="2" s="1"/>
  <c r="A3358" i="2"/>
  <c r="W3358" i="2" s="1"/>
  <c r="A3359" i="2"/>
  <c r="W3359" i="2" s="1"/>
  <c r="A3360" i="2"/>
  <c r="W3360" i="2" s="1"/>
  <c r="A3361" i="2"/>
  <c r="W3361" i="2" s="1"/>
  <c r="A3362" i="2"/>
  <c r="W3362" i="2" s="1"/>
  <c r="A3363" i="2"/>
  <c r="W3363" i="2" s="1"/>
  <c r="A3364" i="2"/>
  <c r="W3364" i="2" s="1"/>
  <c r="A3365" i="2"/>
  <c r="W3365" i="2" s="1"/>
  <c r="A3366" i="2"/>
  <c r="W3366" i="2" s="1"/>
  <c r="A3367" i="2"/>
  <c r="W3367" i="2" s="1"/>
  <c r="A3368" i="2"/>
  <c r="W3368" i="2" s="1"/>
  <c r="A3369" i="2"/>
  <c r="W3369" i="2" s="1"/>
  <c r="A3370" i="2"/>
  <c r="W3370" i="2" s="1"/>
  <c r="A3371" i="2"/>
  <c r="W3371" i="2" s="1"/>
  <c r="A3372" i="2"/>
  <c r="W3372" i="2" s="1"/>
  <c r="A3373" i="2"/>
  <c r="W3373" i="2" s="1"/>
  <c r="A3374" i="2"/>
  <c r="W3374" i="2" s="1"/>
  <c r="A3375" i="2"/>
  <c r="W3375" i="2" s="1"/>
  <c r="A3376" i="2"/>
  <c r="W3376" i="2" s="1"/>
  <c r="A3377" i="2"/>
  <c r="W3377" i="2" s="1"/>
  <c r="A3378" i="2"/>
  <c r="W3378" i="2" s="1"/>
  <c r="A3379" i="2"/>
  <c r="W3379" i="2" s="1"/>
  <c r="A3380" i="2"/>
  <c r="W3380" i="2" s="1"/>
  <c r="A3381" i="2"/>
  <c r="W3381" i="2" s="1"/>
  <c r="A3382" i="2"/>
  <c r="W3382" i="2" s="1"/>
  <c r="A3383" i="2"/>
  <c r="W3383" i="2" s="1"/>
  <c r="A3384" i="2"/>
  <c r="W3384" i="2" s="1"/>
  <c r="A3385" i="2"/>
  <c r="W3385" i="2" s="1"/>
  <c r="A3386" i="2"/>
  <c r="W3386" i="2" s="1"/>
  <c r="A3387" i="2"/>
  <c r="W3387" i="2" s="1"/>
  <c r="A3388" i="2"/>
  <c r="W3388" i="2" s="1"/>
  <c r="A3389" i="2"/>
  <c r="W3389" i="2" s="1"/>
  <c r="A3390" i="2"/>
  <c r="W3390" i="2" s="1"/>
  <c r="A3391" i="2"/>
  <c r="W3391" i="2" s="1"/>
  <c r="A3392" i="2"/>
  <c r="W3392" i="2" s="1"/>
  <c r="A3393" i="2"/>
  <c r="W3393" i="2" s="1"/>
  <c r="A3394" i="2"/>
  <c r="W3394" i="2" s="1"/>
  <c r="A3395" i="2"/>
  <c r="W3395" i="2" s="1"/>
  <c r="A3396" i="2"/>
  <c r="W3396" i="2" s="1"/>
  <c r="A3397" i="2"/>
  <c r="W3397" i="2" s="1"/>
  <c r="A3398" i="2"/>
  <c r="W3398" i="2" s="1"/>
  <c r="A3399" i="2"/>
  <c r="W3399" i="2" s="1"/>
  <c r="A3400" i="2"/>
  <c r="W3400" i="2" s="1"/>
  <c r="A3401" i="2"/>
  <c r="W3401" i="2" s="1"/>
  <c r="A3402" i="2"/>
  <c r="W3402" i="2" s="1"/>
  <c r="A3403" i="2"/>
  <c r="W3403" i="2" s="1"/>
  <c r="A3404" i="2"/>
  <c r="W3404" i="2" s="1"/>
  <c r="A3405" i="2"/>
  <c r="W3405" i="2" s="1"/>
  <c r="A3406" i="2"/>
  <c r="W3406" i="2" s="1"/>
  <c r="A3407" i="2"/>
  <c r="W3407" i="2" s="1"/>
  <c r="A3408" i="2"/>
  <c r="W3408" i="2" s="1"/>
  <c r="A3409" i="2"/>
  <c r="W3409" i="2" s="1"/>
  <c r="A3410" i="2"/>
  <c r="W3410" i="2" s="1"/>
  <c r="A3411" i="2"/>
  <c r="W3411" i="2" s="1"/>
  <c r="A3412" i="2"/>
  <c r="W3412" i="2" s="1"/>
  <c r="A3413" i="2"/>
  <c r="W3413" i="2" s="1"/>
  <c r="A3414" i="2"/>
  <c r="W3414" i="2" s="1"/>
  <c r="A3415" i="2"/>
  <c r="W3415" i="2" s="1"/>
  <c r="A3416" i="2"/>
  <c r="W3416" i="2" s="1"/>
  <c r="A3417" i="2"/>
  <c r="W3417" i="2" s="1"/>
  <c r="A3418" i="2"/>
  <c r="W3418" i="2" s="1"/>
  <c r="A3419" i="2"/>
  <c r="W3419" i="2" s="1"/>
  <c r="A3420" i="2"/>
  <c r="W3420" i="2" s="1"/>
  <c r="A3421" i="2"/>
  <c r="W3421" i="2" s="1"/>
  <c r="A3422" i="2"/>
  <c r="W3422" i="2" s="1"/>
  <c r="A3423" i="2"/>
  <c r="W3423" i="2" s="1"/>
  <c r="A3424" i="2"/>
  <c r="W3424" i="2" s="1"/>
  <c r="A3425" i="2"/>
  <c r="W3425" i="2" s="1"/>
  <c r="A3426" i="2"/>
  <c r="W3426" i="2" s="1"/>
  <c r="A3427" i="2"/>
  <c r="W3427" i="2" s="1"/>
  <c r="A3428" i="2"/>
  <c r="W3428" i="2" s="1"/>
  <c r="A3429" i="2"/>
  <c r="W3429" i="2" s="1"/>
  <c r="A3430" i="2"/>
  <c r="W3430" i="2" s="1"/>
  <c r="A3431" i="2"/>
  <c r="W3431" i="2" s="1"/>
  <c r="A3432" i="2"/>
  <c r="W3432" i="2" s="1"/>
  <c r="A3433" i="2"/>
  <c r="W3433" i="2" s="1"/>
  <c r="A3434" i="2"/>
  <c r="W3434" i="2" s="1"/>
  <c r="A3435" i="2"/>
  <c r="W3435" i="2" s="1"/>
  <c r="A3436" i="2"/>
  <c r="W3436" i="2" s="1"/>
  <c r="A3437" i="2"/>
  <c r="W3437" i="2" s="1"/>
  <c r="A3438" i="2"/>
  <c r="W3438" i="2" s="1"/>
  <c r="A3439" i="2"/>
  <c r="W3439" i="2" s="1"/>
  <c r="A3440" i="2"/>
  <c r="W3440" i="2" s="1"/>
  <c r="A3441" i="2"/>
  <c r="W3441" i="2" s="1"/>
  <c r="A3442" i="2"/>
  <c r="W3442" i="2" s="1"/>
  <c r="A3443" i="2"/>
  <c r="W3443" i="2" s="1"/>
  <c r="A3444" i="2"/>
  <c r="W3444" i="2" s="1"/>
  <c r="A3445" i="2"/>
  <c r="W3445" i="2" s="1"/>
  <c r="A3446" i="2"/>
  <c r="W3446" i="2" s="1"/>
  <c r="A3447" i="2"/>
  <c r="W3447" i="2" s="1"/>
  <c r="A3448" i="2"/>
  <c r="W3448" i="2" s="1"/>
  <c r="A3449" i="2"/>
  <c r="W3449" i="2" s="1"/>
  <c r="A3450" i="2"/>
  <c r="W3450" i="2" s="1"/>
  <c r="A3451" i="2"/>
  <c r="W3451" i="2" s="1"/>
  <c r="A3452" i="2"/>
  <c r="W3452" i="2" s="1"/>
  <c r="A3453" i="2"/>
  <c r="W3453" i="2" s="1"/>
  <c r="A3454" i="2"/>
  <c r="W3454" i="2" s="1"/>
  <c r="A3455" i="2"/>
  <c r="W3455" i="2" s="1"/>
  <c r="A3456" i="2"/>
  <c r="W3456" i="2" s="1"/>
  <c r="A3457" i="2"/>
  <c r="W3457" i="2" s="1"/>
  <c r="A3458" i="2"/>
  <c r="W3458" i="2" s="1"/>
  <c r="A3459" i="2"/>
  <c r="W3459" i="2" s="1"/>
  <c r="A3460" i="2"/>
  <c r="W3460" i="2" s="1"/>
  <c r="A3461" i="2"/>
  <c r="W3461" i="2" s="1"/>
  <c r="A3462" i="2"/>
  <c r="W3462" i="2" s="1"/>
  <c r="A3463" i="2"/>
  <c r="W3463" i="2" s="1"/>
  <c r="A3464" i="2"/>
  <c r="W3464" i="2" s="1"/>
  <c r="A3465" i="2"/>
  <c r="W3465" i="2" s="1"/>
  <c r="A3466" i="2"/>
  <c r="W3466" i="2" s="1"/>
  <c r="A3467" i="2"/>
  <c r="W3467" i="2" s="1"/>
  <c r="A3468" i="2"/>
  <c r="W3468" i="2" s="1"/>
  <c r="A3469" i="2"/>
  <c r="W3469" i="2" s="1"/>
  <c r="A3470" i="2"/>
  <c r="W3470" i="2" s="1"/>
  <c r="A3471" i="2"/>
  <c r="W3471" i="2" s="1"/>
  <c r="A3472" i="2"/>
  <c r="W3472" i="2" s="1"/>
  <c r="A3473" i="2"/>
  <c r="W3473" i="2" s="1"/>
  <c r="A3474" i="2"/>
  <c r="W3474" i="2" s="1"/>
  <c r="A3475" i="2"/>
  <c r="W3475" i="2" s="1"/>
  <c r="A3476" i="2"/>
  <c r="W3476" i="2" s="1"/>
  <c r="A3477" i="2"/>
  <c r="W3477" i="2" s="1"/>
  <c r="A3478" i="2"/>
  <c r="W3478" i="2" s="1"/>
  <c r="A3479" i="2"/>
  <c r="W3479" i="2" s="1"/>
  <c r="A3480" i="2"/>
  <c r="W3480" i="2" s="1"/>
  <c r="A3481" i="2"/>
  <c r="W3481" i="2" s="1"/>
  <c r="A3482" i="2"/>
  <c r="W3482" i="2" s="1"/>
  <c r="A3483" i="2"/>
  <c r="W3483" i="2" s="1"/>
  <c r="A3484" i="2"/>
  <c r="W3484" i="2" s="1"/>
  <c r="A3485" i="2"/>
  <c r="W3485" i="2" s="1"/>
  <c r="A3486" i="2"/>
  <c r="W3486" i="2" s="1"/>
  <c r="A3487" i="2"/>
  <c r="W3487" i="2" s="1"/>
  <c r="A3488" i="2"/>
  <c r="W3488" i="2" s="1"/>
  <c r="A3489" i="2"/>
  <c r="W3489" i="2" s="1"/>
  <c r="A3490" i="2"/>
  <c r="W3490" i="2" s="1"/>
  <c r="A3491" i="2"/>
  <c r="W3491" i="2" s="1"/>
  <c r="A3492" i="2"/>
  <c r="W3492" i="2" s="1"/>
  <c r="A3493" i="2"/>
  <c r="W3493" i="2" s="1"/>
  <c r="A3494" i="2"/>
  <c r="W3494" i="2" s="1"/>
  <c r="A3495" i="2"/>
  <c r="W3495" i="2" s="1"/>
  <c r="A3496" i="2"/>
  <c r="W3496" i="2" s="1"/>
  <c r="A3497" i="2"/>
  <c r="W3497" i="2" s="1"/>
  <c r="A3498" i="2"/>
  <c r="W3498" i="2" s="1"/>
  <c r="A3499" i="2"/>
  <c r="W3499" i="2" s="1"/>
  <c r="A3500" i="2"/>
  <c r="W3500" i="2" s="1"/>
  <c r="A3501" i="2"/>
  <c r="W3501" i="2" s="1"/>
  <c r="A3502" i="2"/>
  <c r="W3502" i="2" s="1"/>
  <c r="A3503" i="2"/>
  <c r="W3503" i="2" s="1"/>
  <c r="A3504" i="2"/>
  <c r="W3504" i="2" s="1"/>
  <c r="A3505" i="2"/>
  <c r="W3505" i="2" s="1"/>
  <c r="A3506" i="2"/>
  <c r="W3506" i="2" s="1"/>
  <c r="A3507" i="2"/>
  <c r="W3507" i="2" s="1"/>
  <c r="A3508" i="2"/>
  <c r="W3508" i="2" s="1"/>
  <c r="A3509" i="2"/>
  <c r="W3509" i="2" s="1"/>
  <c r="A3510" i="2"/>
  <c r="W3510" i="2" s="1"/>
  <c r="A3511" i="2"/>
  <c r="W3511" i="2" s="1"/>
  <c r="A3512" i="2"/>
  <c r="W3512" i="2" s="1"/>
  <c r="A3513" i="2"/>
  <c r="W3513" i="2" s="1"/>
  <c r="A3514" i="2"/>
  <c r="W3514" i="2" s="1"/>
  <c r="A3515" i="2"/>
  <c r="W3515" i="2" s="1"/>
  <c r="A3516" i="2"/>
  <c r="W3516" i="2" s="1"/>
  <c r="A3517" i="2"/>
  <c r="W3517" i="2" s="1"/>
  <c r="A3518" i="2"/>
  <c r="W3518" i="2" s="1"/>
  <c r="A3519" i="2"/>
  <c r="W3519" i="2" s="1"/>
  <c r="A3520" i="2"/>
  <c r="W3520" i="2" s="1"/>
  <c r="A3521" i="2"/>
  <c r="W3521" i="2" s="1"/>
  <c r="A3522" i="2"/>
  <c r="W3522" i="2" s="1"/>
  <c r="A3523" i="2"/>
  <c r="W3523" i="2" s="1"/>
  <c r="A3524" i="2"/>
  <c r="W3524" i="2" s="1"/>
  <c r="A3525" i="2"/>
  <c r="W3525" i="2" s="1"/>
  <c r="A3526" i="2"/>
  <c r="W3526" i="2" s="1"/>
  <c r="A3527" i="2"/>
  <c r="W3527" i="2" s="1"/>
  <c r="A3528" i="2"/>
  <c r="W3528" i="2" s="1"/>
  <c r="A3529" i="2"/>
  <c r="W3529" i="2" s="1"/>
  <c r="A3530" i="2"/>
  <c r="W3530" i="2" s="1"/>
  <c r="A3531" i="2"/>
  <c r="W3531" i="2" s="1"/>
  <c r="A3532" i="2"/>
  <c r="W3532" i="2" s="1"/>
  <c r="A3533" i="2"/>
  <c r="W3533" i="2" s="1"/>
  <c r="A3534" i="2"/>
  <c r="W3534" i="2" s="1"/>
  <c r="A3535" i="2"/>
  <c r="W3535" i="2" s="1"/>
  <c r="A3536" i="2"/>
  <c r="W3536" i="2" s="1"/>
  <c r="A3537" i="2"/>
  <c r="W3537" i="2" s="1"/>
  <c r="A3538" i="2"/>
  <c r="W3538" i="2" s="1"/>
  <c r="A3539" i="2"/>
  <c r="W3539" i="2" s="1"/>
  <c r="A3540" i="2"/>
  <c r="W3540" i="2" s="1"/>
  <c r="A3541" i="2"/>
  <c r="W3541" i="2" s="1"/>
  <c r="A3542" i="2"/>
  <c r="W3542" i="2" s="1"/>
  <c r="A3543" i="2"/>
  <c r="W3543" i="2" s="1"/>
  <c r="A3544" i="2"/>
  <c r="W3544" i="2" s="1"/>
  <c r="A3545" i="2"/>
  <c r="W3545" i="2" s="1"/>
  <c r="A3546" i="2"/>
  <c r="W3546" i="2" s="1"/>
  <c r="A3547" i="2"/>
  <c r="W3547" i="2" s="1"/>
  <c r="A3548" i="2"/>
  <c r="W3548" i="2" s="1"/>
  <c r="A3549" i="2"/>
  <c r="W3549" i="2" s="1"/>
  <c r="A3550" i="2"/>
  <c r="W3550" i="2" s="1"/>
  <c r="A3551" i="2"/>
  <c r="W3551" i="2" s="1"/>
  <c r="A3552" i="2"/>
  <c r="W3552" i="2" s="1"/>
  <c r="A3553" i="2"/>
  <c r="W3553" i="2" s="1"/>
  <c r="A3554" i="2"/>
  <c r="W3554" i="2" s="1"/>
  <c r="A3555" i="2"/>
  <c r="W3555" i="2" s="1"/>
  <c r="A3556" i="2"/>
  <c r="W3556" i="2" s="1"/>
  <c r="A3557" i="2"/>
  <c r="W3557" i="2" s="1"/>
  <c r="A3558" i="2"/>
  <c r="W3558" i="2" s="1"/>
  <c r="A3559" i="2"/>
  <c r="W3559" i="2" s="1"/>
  <c r="A3560" i="2"/>
  <c r="W3560" i="2" s="1"/>
  <c r="A3561" i="2"/>
  <c r="W3561" i="2" s="1"/>
  <c r="A3562" i="2"/>
  <c r="W3562" i="2" s="1"/>
  <c r="A3563" i="2"/>
  <c r="W3563" i="2" s="1"/>
  <c r="A3564" i="2"/>
  <c r="W3564" i="2" s="1"/>
  <c r="A3565" i="2"/>
  <c r="W3565" i="2" s="1"/>
  <c r="A3566" i="2"/>
  <c r="W3566" i="2" s="1"/>
  <c r="A3567" i="2"/>
  <c r="W3567" i="2" s="1"/>
  <c r="A3568" i="2"/>
  <c r="W3568" i="2" s="1"/>
  <c r="A3569" i="2"/>
  <c r="W3569" i="2" s="1"/>
  <c r="A3570" i="2"/>
  <c r="W3570" i="2" s="1"/>
  <c r="A3571" i="2"/>
  <c r="W3571" i="2" s="1"/>
  <c r="A3572" i="2"/>
  <c r="W3572" i="2" s="1"/>
  <c r="A3573" i="2"/>
  <c r="W3573" i="2" s="1"/>
  <c r="A3574" i="2"/>
  <c r="W3574" i="2" s="1"/>
  <c r="A3575" i="2"/>
  <c r="W3575" i="2" s="1"/>
  <c r="A3576" i="2"/>
  <c r="W3576" i="2" s="1"/>
  <c r="A3577" i="2"/>
  <c r="W3577" i="2" s="1"/>
  <c r="A3578" i="2"/>
  <c r="W3578" i="2" s="1"/>
  <c r="A3579" i="2"/>
  <c r="W3579" i="2" s="1"/>
  <c r="A3580" i="2"/>
  <c r="W3580" i="2" s="1"/>
  <c r="A3581" i="2"/>
  <c r="W3581" i="2" s="1"/>
  <c r="A3582" i="2"/>
  <c r="W3582" i="2" s="1"/>
  <c r="A3583" i="2"/>
  <c r="W3583" i="2" s="1"/>
  <c r="A3584" i="2"/>
  <c r="W3584" i="2" s="1"/>
  <c r="A3585" i="2"/>
  <c r="W3585" i="2" s="1"/>
  <c r="A3586" i="2"/>
  <c r="W3586" i="2" s="1"/>
  <c r="A3587" i="2"/>
  <c r="W3587" i="2" s="1"/>
  <c r="A3588" i="2"/>
  <c r="W3588" i="2" s="1"/>
  <c r="A3589" i="2"/>
  <c r="W3589" i="2" s="1"/>
  <c r="A3590" i="2"/>
  <c r="W3590" i="2" s="1"/>
  <c r="A3591" i="2"/>
  <c r="W3591" i="2" s="1"/>
  <c r="A3592" i="2"/>
  <c r="W3592" i="2" s="1"/>
  <c r="A3593" i="2"/>
  <c r="W3593" i="2" s="1"/>
  <c r="A3594" i="2"/>
  <c r="W3594" i="2" s="1"/>
  <c r="A3595" i="2"/>
  <c r="W3595" i="2" s="1"/>
  <c r="A3596" i="2"/>
  <c r="W3596" i="2" s="1"/>
  <c r="A3597" i="2"/>
  <c r="W3597" i="2" s="1"/>
  <c r="A3598" i="2"/>
  <c r="W3598" i="2" s="1"/>
  <c r="A3599" i="2"/>
  <c r="W3599" i="2" s="1"/>
  <c r="A3600" i="2"/>
  <c r="W3600" i="2" s="1"/>
  <c r="A3601" i="2"/>
  <c r="W3601" i="2" s="1"/>
  <c r="A3602" i="2"/>
  <c r="W3602" i="2" s="1"/>
  <c r="A3603" i="2"/>
  <c r="W3603" i="2" s="1"/>
  <c r="A3604" i="2"/>
  <c r="W3604" i="2" s="1"/>
  <c r="A3605" i="2"/>
  <c r="W3605" i="2" s="1"/>
  <c r="A3606" i="2"/>
  <c r="W3606" i="2" s="1"/>
  <c r="A3607" i="2"/>
  <c r="W3607" i="2" s="1"/>
  <c r="A3608" i="2"/>
  <c r="W3608" i="2" s="1"/>
  <c r="A3609" i="2"/>
  <c r="W3609" i="2" s="1"/>
  <c r="A3610" i="2"/>
  <c r="W3610" i="2" s="1"/>
  <c r="A3611" i="2"/>
  <c r="W3611" i="2" s="1"/>
  <c r="A3612" i="2"/>
  <c r="W3612" i="2" s="1"/>
  <c r="A3613" i="2"/>
  <c r="W3613" i="2" s="1"/>
  <c r="A3614" i="2"/>
  <c r="W3614" i="2" s="1"/>
  <c r="A3615" i="2"/>
  <c r="W3615" i="2" s="1"/>
  <c r="A3616" i="2"/>
  <c r="W3616" i="2" s="1"/>
  <c r="A3617" i="2"/>
  <c r="W3617" i="2" s="1"/>
  <c r="A3618" i="2"/>
  <c r="W3618" i="2" s="1"/>
  <c r="A3619" i="2"/>
  <c r="W3619" i="2" s="1"/>
  <c r="A3620" i="2"/>
  <c r="W3620" i="2" s="1"/>
  <c r="A3621" i="2"/>
  <c r="W3621" i="2" s="1"/>
  <c r="A3622" i="2"/>
  <c r="W3622" i="2" s="1"/>
  <c r="A3623" i="2"/>
  <c r="W3623" i="2" s="1"/>
  <c r="A3624" i="2"/>
  <c r="W3624" i="2" s="1"/>
  <c r="A3625" i="2"/>
  <c r="W3625" i="2" s="1"/>
  <c r="A3626" i="2"/>
  <c r="W3626" i="2" s="1"/>
  <c r="A3627" i="2"/>
  <c r="W3627" i="2" s="1"/>
  <c r="A3628" i="2"/>
  <c r="W3628" i="2" s="1"/>
  <c r="A3629" i="2"/>
  <c r="W3629" i="2" s="1"/>
  <c r="A3630" i="2"/>
  <c r="W3630" i="2" s="1"/>
  <c r="A3631" i="2"/>
  <c r="W3631" i="2" s="1"/>
  <c r="A3632" i="2"/>
  <c r="W3632" i="2" s="1"/>
  <c r="A3633" i="2"/>
  <c r="W3633" i="2" s="1"/>
  <c r="A3634" i="2"/>
  <c r="W3634" i="2" s="1"/>
  <c r="A3635" i="2"/>
  <c r="W3635" i="2" s="1"/>
  <c r="A3636" i="2"/>
  <c r="W3636" i="2" s="1"/>
  <c r="A3637" i="2"/>
  <c r="W3637" i="2" s="1"/>
  <c r="A3638" i="2"/>
  <c r="W3638" i="2" s="1"/>
  <c r="A3639" i="2"/>
  <c r="W3639" i="2" s="1"/>
  <c r="A3640" i="2"/>
  <c r="W3640" i="2" s="1"/>
  <c r="A3641" i="2"/>
  <c r="W3641" i="2" s="1"/>
  <c r="A3642" i="2"/>
  <c r="W3642" i="2" s="1"/>
  <c r="A3643" i="2"/>
  <c r="W3643" i="2" s="1"/>
  <c r="A3644" i="2"/>
  <c r="W3644" i="2" s="1"/>
  <c r="A3645" i="2"/>
  <c r="W3645" i="2" s="1"/>
  <c r="A3646" i="2"/>
  <c r="W3646" i="2" s="1"/>
  <c r="A3647" i="2"/>
  <c r="W3647" i="2" s="1"/>
  <c r="A3648" i="2"/>
  <c r="W3648" i="2" s="1"/>
  <c r="A3649" i="2"/>
  <c r="W3649" i="2" s="1"/>
  <c r="A3650" i="2"/>
  <c r="W3650" i="2" s="1"/>
  <c r="A3651" i="2"/>
  <c r="W3651" i="2" s="1"/>
  <c r="A3652" i="2"/>
  <c r="W3652" i="2" s="1"/>
  <c r="A3653" i="2"/>
  <c r="W3653" i="2" s="1"/>
  <c r="A3654" i="2"/>
  <c r="W3654" i="2" s="1"/>
  <c r="A3655" i="2"/>
  <c r="W3655" i="2" s="1"/>
  <c r="A3656" i="2"/>
  <c r="W3656" i="2" s="1"/>
  <c r="A3657" i="2"/>
  <c r="W3657" i="2" s="1"/>
  <c r="A3658" i="2"/>
  <c r="W3658" i="2" s="1"/>
  <c r="A3659" i="2"/>
  <c r="W3659" i="2" s="1"/>
  <c r="A3660" i="2"/>
  <c r="W3660" i="2" s="1"/>
  <c r="A3661" i="2"/>
  <c r="W3661" i="2" s="1"/>
  <c r="A3662" i="2"/>
  <c r="W3662" i="2" s="1"/>
  <c r="A3663" i="2"/>
  <c r="W3663" i="2" s="1"/>
  <c r="A3664" i="2"/>
  <c r="W3664" i="2" s="1"/>
  <c r="A3665" i="2"/>
  <c r="W3665" i="2" s="1"/>
  <c r="A3666" i="2"/>
  <c r="W3666" i="2" s="1"/>
  <c r="A3667" i="2"/>
  <c r="W3667" i="2" s="1"/>
  <c r="A3668" i="2"/>
  <c r="W3668" i="2" s="1"/>
  <c r="A3669" i="2"/>
  <c r="W3669" i="2" s="1"/>
  <c r="A3670" i="2"/>
  <c r="W3670" i="2" s="1"/>
  <c r="A3671" i="2"/>
  <c r="W3671" i="2" s="1"/>
  <c r="A3672" i="2"/>
  <c r="W3672" i="2" s="1"/>
  <c r="A3673" i="2"/>
  <c r="W3673" i="2" s="1"/>
  <c r="A3674" i="2"/>
  <c r="W3674" i="2" s="1"/>
  <c r="A3675" i="2"/>
  <c r="W3675" i="2" s="1"/>
  <c r="A3676" i="2"/>
  <c r="W3676" i="2" s="1"/>
  <c r="A3677" i="2"/>
  <c r="W3677" i="2" s="1"/>
  <c r="A3678" i="2"/>
  <c r="W3678" i="2" s="1"/>
  <c r="A3679" i="2"/>
  <c r="W3679" i="2" s="1"/>
  <c r="A3680" i="2"/>
  <c r="W3680" i="2" s="1"/>
  <c r="A3681" i="2"/>
  <c r="W3681" i="2" s="1"/>
  <c r="A3682" i="2"/>
  <c r="W3682" i="2" s="1"/>
  <c r="A3683" i="2"/>
  <c r="W3683" i="2" s="1"/>
  <c r="A3684" i="2"/>
  <c r="W3684" i="2" s="1"/>
  <c r="A3685" i="2"/>
  <c r="W3685" i="2" s="1"/>
  <c r="A3686" i="2"/>
  <c r="W3686" i="2" s="1"/>
  <c r="A3687" i="2"/>
  <c r="W3687" i="2" s="1"/>
  <c r="A3688" i="2"/>
  <c r="W3688" i="2" s="1"/>
  <c r="A3689" i="2"/>
  <c r="W3689" i="2" s="1"/>
  <c r="A3690" i="2"/>
  <c r="W3690" i="2" s="1"/>
  <c r="A3691" i="2"/>
  <c r="W3691" i="2" s="1"/>
  <c r="A3692" i="2"/>
  <c r="W3692" i="2" s="1"/>
  <c r="A3693" i="2"/>
  <c r="W3693" i="2" s="1"/>
  <c r="A3694" i="2"/>
  <c r="W3694" i="2" s="1"/>
  <c r="A3695" i="2"/>
  <c r="W3695" i="2" s="1"/>
  <c r="A3696" i="2"/>
  <c r="W3696" i="2" s="1"/>
  <c r="A3697" i="2"/>
  <c r="W3697" i="2" s="1"/>
  <c r="A3698" i="2"/>
  <c r="W3698" i="2" s="1"/>
  <c r="A3699" i="2"/>
  <c r="W3699" i="2" s="1"/>
  <c r="A3700" i="2"/>
  <c r="W3700" i="2" s="1"/>
  <c r="A3701" i="2"/>
  <c r="W3701" i="2" s="1"/>
  <c r="A3702" i="2"/>
  <c r="W3702" i="2" s="1"/>
  <c r="A3703" i="2"/>
  <c r="W3703" i="2" s="1"/>
  <c r="A3704" i="2"/>
  <c r="W3704" i="2" s="1"/>
  <c r="A3705" i="2"/>
  <c r="W3705" i="2" s="1"/>
  <c r="A3706" i="2"/>
  <c r="W3706" i="2" s="1"/>
  <c r="A3707" i="2"/>
  <c r="W3707" i="2" s="1"/>
  <c r="A3708" i="2"/>
  <c r="W3708" i="2" s="1"/>
  <c r="A3709" i="2"/>
  <c r="W3709" i="2" s="1"/>
  <c r="A3710" i="2"/>
  <c r="W3710" i="2" s="1"/>
  <c r="A3711" i="2"/>
  <c r="W3711" i="2" s="1"/>
  <c r="A3712" i="2"/>
  <c r="W3712" i="2" s="1"/>
  <c r="A3713" i="2"/>
  <c r="W3713" i="2" s="1"/>
  <c r="A3714" i="2"/>
  <c r="W3714" i="2" s="1"/>
  <c r="A3715" i="2"/>
  <c r="W3715" i="2" s="1"/>
  <c r="A3716" i="2"/>
  <c r="W3716" i="2" s="1"/>
  <c r="A3717" i="2"/>
  <c r="W3717" i="2" s="1"/>
  <c r="A3718" i="2"/>
  <c r="W3718" i="2" s="1"/>
  <c r="A3719" i="2"/>
  <c r="W3719" i="2" s="1"/>
  <c r="A3720" i="2"/>
  <c r="W3720" i="2" s="1"/>
  <c r="A3721" i="2"/>
  <c r="W3721" i="2" s="1"/>
  <c r="A3722" i="2"/>
  <c r="W3722" i="2" s="1"/>
  <c r="A3723" i="2"/>
  <c r="W3723" i="2" s="1"/>
  <c r="A3724" i="2"/>
  <c r="W3724" i="2" s="1"/>
  <c r="A3725" i="2"/>
  <c r="W3725" i="2" s="1"/>
  <c r="A3726" i="2"/>
  <c r="W3726" i="2" s="1"/>
  <c r="A3727" i="2"/>
  <c r="W3727" i="2" s="1"/>
  <c r="A3728" i="2"/>
  <c r="W3728" i="2" s="1"/>
  <c r="A3729" i="2"/>
  <c r="W3729" i="2" s="1"/>
  <c r="A3730" i="2"/>
  <c r="W3730" i="2" s="1"/>
  <c r="A3731" i="2"/>
  <c r="W3731" i="2" s="1"/>
  <c r="A3732" i="2"/>
  <c r="W3732" i="2" s="1"/>
  <c r="A3733" i="2"/>
  <c r="W3733" i="2" s="1"/>
  <c r="A3734" i="2"/>
  <c r="W3734" i="2" s="1"/>
  <c r="A3735" i="2"/>
  <c r="W3735" i="2" s="1"/>
  <c r="A3736" i="2"/>
  <c r="W3736" i="2" s="1"/>
  <c r="A3737" i="2"/>
  <c r="W3737" i="2" s="1"/>
  <c r="A3738" i="2"/>
  <c r="W3738" i="2" s="1"/>
  <c r="A3739" i="2"/>
  <c r="W3739" i="2" s="1"/>
  <c r="A3740" i="2"/>
  <c r="W3740" i="2" s="1"/>
  <c r="A3741" i="2"/>
  <c r="W3741" i="2" s="1"/>
  <c r="A3742" i="2"/>
  <c r="W3742" i="2" s="1"/>
  <c r="A3743" i="2"/>
  <c r="W3743" i="2" s="1"/>
  <c r="A3744" i="2"/>
  <c r="W3744" i="2" s="1"/>
  <c r="A3745" i="2"/>
  <c r="W3745" i="2" s="1"/>
  <c r="A3746" i="2"/>
  <c r="W3746" i="2" s="1"/>
  <c r="A3747" i="2"/>
  <c r="W3747" i="2" s="1"/>
  <c r="A3748" i="2"/>
  <c r="W3748" i="2" s="1"/>
  <c r="A3749" i="2"/>
  <c r="W3749" i="2" s="1"/>
  <c r="A3750" i="2"/>
  <c r="W3750" i="2" s="1"/>
  <c r="A3751" i="2"/>
  <c r="W3751" i="2" s="1"/>
  <c r="A3752" i="2"/>
  <c r="W3752" i="2" s="1"/>
  <c r="A3753" i="2"/>
  <c r="W3753" i="2" s="1"/>
  <c r="A3754" i="2"/>
  <c r="W3754" i="2" s="1"/>
  <c r="A3755" i="2"/>
  <c r="W3755" i="2" s="1"/>
  <c r="A3756" i="2"/>
  <c r="W3756" i="2" s="1"/>
  <c r="A3757" i="2"/>
  <c r="W3757" i="2" s="1"/>
  <c r="A3758" i="2"/>
  <c r="W3758" i="2" s="1"/>
  <c r="A3759" i="2"/>
  <c r="W3759" i="2" s="1"/>
  <c r="A3760" i="2"/>
  <c r="W3760" i="2" s="1"/>
  <c r="A3761" i="2"/>
  <c r="W3761" i="2" s="1"/>
  <c r="A3762" i="2"/>
  <c r="W3762" i="2" s="1"/>
  <c r="A3763" i="2"/>
  <c r="W3763" i="2" s="1"/>
  <c r="A3764" i="2"/>
  <c r="W3764" i="2" s="1"/>
  <c r="A3765" i="2"/>
  <c r="W3765" i="2" s="1"/>
  <c r="A3766" i="2"/>
  <c r="W3766" i="2" s="1"/>
  <c r="A3767" i="2"/>
  <c r="W3767" i="2" s="1"/>
  <c r="A3768" i="2"/>
  <c r="W3768" i="2" s="1"/>
  <c r="A3769" i="2"/>
  <c r="W3769" i="2" s="1"/>
  <c r="A3770" i="2"/>
  <c r="W3770" i="2" s="1"/>
  <c r="A3771" i="2"/>
  <c r="W3771" i="2" s="1"/>
  <c r="A3772" i="2"/>
  <c r="W3772" i="2" s="1"/>
  <c r="A3773" i="2"/>
  <c r="W3773" i="2" s="1"/>
  <c r="A3774" i="2"/>
  <c r="W3774" i="2" s="1"/>
  <c r="A3775" i="2"/>
  <c r="W3775" i="2" s="1"/>
  <c r="A3776" i="2"/>
  <c r="W3776" i="2" s="1"/>
  <c r="A3777" i="2"/>
  <c r="W3777" i="2" s="1"/>
  <c r="A3778" i="2"/>
  <c r="W3778" i="2" s="1"/>
  <c r="A3779" i="2"/>
  <c r="W3779" i="2" s="1"/>
  <c r="A3780" i="2"/>
  <c r="W3780" i="2" s="1"/>
  <c r="A3781" i="2"/>
  <c r="W3781" i="2" s="1"/>
  <c r="A3782" i="2"/>
  <c r="W3782" i="2" s="1"/>
  <c r="A3783" i="2"/>
  <c r="W3783" i="2" s="1"/>
  <c r="A3784" i="2"/>
  <c r="W3784" i="2" s="1"/>
  <c r="A3785" i="2"/>
  <c r="W3785" i="2" s="1"/>
  <c r="A3786" i="2"/>
  <c r="W3786" i="2" s="1"/>
  <c r="A3787" i="2"/>
  <c r="W3787" i="2" s="1"/>
  <c r="A3788" i="2"/>
  <c r="W3788" i="2" s="1"/>
  <c r="A3789" i="2"/>
  <c r="W3789" i="2" s="1"/>
  <c r="A3790" i="2"/>
  <c r="W3790" i="2" s="1"/>
  <c r="A3791" i="2"/>
  <c r="W3791" i="2" s="1"/>
  <c r="A3792" i="2"/>
  <c r="W3792" i="2" s="1"/>
  <c r="A3793" i="2"/>
  <c r="W3793" i="2" s="1"/>
  <c r="A3794" i="2"/>
  <c r="W3794" i="2" s="1"/>
  <c r="A3795" i="2"/>
  <c r="W3795" i="2" s="1"/>
  <c r="A3796" i="2"/>
  <c r="W3796" i="2" s="1"/>
  <c r="A3797" i="2"/>
  <c r="W3797" i="2" s="1"/>
  <c r="A3798" i="2"/>
  <c r="W3798" i="2" s="1"/>
  <c r="A3799" i="2"/>
  <c r="W3799" i="2" s="1"/>
  <c r="A3800" i="2"/>
  <c r="W3800" i="2" s="1"/>
  <c r="A3801" i="2"/>
  <c r="W3801" i="2" s="1"/>
  <c r="A3802" i="2"/>
  <c r="W3802" i="2" s="1"/>
  <c r="A3803" i="2"/>
  <c r="W3803" i="2" s="1"/>
  <c r="A3804" i="2"/>
  <c r="W3804" i="2" s="1"/>
  <c r="A3805" i="2"/>
  <c r="W3805" i="2" s="1"/>
  <c r="A3806" i="2"/>
  <c r="W3806" i="2" s="1"/>
  <c r="A3807" i="2"/>
  <c r="W3807" i="2" s="1"/>
  <c r="A3808" i="2"/>
  <c r="W3808" i="2" s="1"/>
  <c r="A3809" i="2"/>
  <c r="W3809" i="2" s="1"/>
  <c r="A3810" i="2"/>
  <c r="W3810" i="2" s="1"/>
  <c r="A3811" i="2"/>
  <c r="W3811" i="2" s="1"/>
  <c r="A3812" i="2"/>
  <c r="W3812" i="2" s="1"/>
  <c r="A3813" i="2"/>
  <c r="W3813" i="2" s="1"/>
  <c r="A3814" i="2"/>
  <c r="W3814" i="2" s="1"/>
  <c r="A3815" i="2"/>
  <c r="W3815" i="2" s="1"/>
  <c r="A3816" i="2"/>
  <c r="W3816" i="2" s="1"/>
  <c r="A3817" i="2"/>
  <c r="W3817" i="2" s="1"/>
  <c r="A3818" i="2"/>
  <c r="W3818" i="2" s="1"/>
  <c r="A3819" i="2"/>
  <c r="W3819" i="2" s="1"/>
  <c r="A3820" i="2"/>
  <c r="W3820" i="2" s="1"/>
  <c r="A3821" i="2"/>
  <c r="W3821" i="2" s="1"/>
  <c r="A3822" i="2"/>
  <c r="W3822" i="2" s="1"/>
  <c r="A3823" i="2"/>
  <c r="W3823" i="2" s="1"/>
  <c r="A3824" i="2"/>
  <c r="W3824" i="2" s="1"/>
  <c r="A3825" i="2"/>
  <c r="W3825" i="2" s="1"/>
  <c r="A3826" i="2"/>
  <c r="W3826" i="2" s="1"/>
  <c r="A3827" i="2"/>
  <c r="W3827" i="2" s="1"/>
  <c r="A3828" i="2"/>
  <c r="W3828" i="2" s="1"/>
  <c r="A3829" i="2"/>
  <c r="W3829" i="2" s="1"/>
  <c r="A3830" i="2"/>
  <c r="W3830" i="2" s="1"/>
  <c r="A3831" i="2"/>
  <c r="W3831" i="2" s="1"/>
  <c r="A3832" i="2"/>
  <c r="W3832" i="2" s="1"/>
  <c r="A3833" i="2"/>
  <c r="W3833" i="2" s="1"/>
  <c r="A3834" i="2"/>
  <c r="W3834" i="2" s="1"/>
  <c r="A3835" i="2"/>
  <c r="W3835" i="2" s="1"/>
  <c r="A3836" i="2"/>
  <c r="W3836" i="2" s="1"/>
  <c r="A3837" i="2"/>
  <c r="W3837" i="2" s="1"/>
  <c r="A3838" i="2"/>
  <c r="W3838" i="2" s="1"/>
  <c r="A3839" i="2"/>
  <c r="W3839" i="2" s="1"/>
  <c r="A3840" i="2"/>
  <c r="W3840" i="2" s="1"/>
  <c r="A3841" i="2"/>
  <c r="W3841" i="2" s="1"/>
  <c r="A3842" i="2"/>
  <c r="W3842" i="2" s="1"/>
  <c r="A3843" i="2"/>
  <c r="W3843" i="2" s="1"/>
  <c r="A3844" i="2"/>
  <c r="W3844" i="2" s="1"/>
  <c r="A3845" i="2"/>
  <c r="W3845" i="2" s="1"/>
  <c r="A3846" i="2"/>
  <c r="W3846" i="2" s="1"/>
  <c r="A3847" i="2"/>
  <c r="W3847" i="2" s="1"/>
  <c r="A3848" i="2"/>
  <c r="W3848" i="2" s="1"/>
  <c r="A3849" i="2"/>
  <c r="W3849" i="2" s="1"/>
  <c r="A3850" i="2"/>
  <c r="W3850" i="2" s="1"/>
  <c r="A3851" i="2"/>
  <c r="W3851" i="2" s="1"/>
  <c r="A3852" i="2"/>
  <c r="W3852" i="2" s="1"/>
  <c r="A3853" i="2"/>
  <c r="W3853" i="2" s="1"/>
  <c r="A3854" i="2"/>
  <c r="W3854" i="2" s="1"/>
  <c r="A3855" i="2"/>
  <c r="W3855" i="2" s="1"/>
  <c r="A3856" i="2"/>
  <c r="W3856" i="2" s="1"/>
  <c r="A3857" i="2"/>
  <c r="W3857" i="2" s="1"/>
  <c r="A3858" i="2"/>
  <c r="W3858" i="2" s="1"/>
  <c r="A3859" i="2"/>
  <c r="W3859" i="2" s="1"/>
  <c r="A3860" i="2"/>
  <c r="W3860" i="2" s="1"/>
  <c r="A3861" i="2"/>
  <c r="W3861" i="2" s="1"/>
  <c r="A3862" i="2"/>
  <c r="W3862" i="2" s="1"/>
  <c r="A3863" i="2"/>
  <c r="W3863" i="2" s="1"/>
  <c r="A3864" i="2"/>
  <c r="W3864" i="2" s="1"/>
  <c r="A3865" i="2"/>
  <c r="W3865" i="2" s="1"/>
  <c r="A3866" i="2"/>
  <c r="W3866" i="2" s="1"/>
  <c r="A3867" i="2"/>
  <c r="W3867" i="2" s="1"/>
  <c r="A3868" i="2"/>
  <c r="W3868" i="2" s="1"/>
  <c r="A3869" i="2"/>
  <c r="W3869" i="2" s="1"/>
  <c r="A3870" i="2"/>
  <c r="W3870" i="2" s="1"/>
  <c r="A3871" i="2"/>
  <c r="W3871" i="2" s="1"/>
  <c r="A3872" i="2"/>
  <c r="W3872" i="2" s="1"/>
  <c r="A3873" i="2"/>
  <c r="W3873" i="2" s="1"/>
  <c r="A3874" i="2"/>
  <c r="W3874" i="2" s="1"/>
  <c r="A3875" i="2"/>
  <c r="W3875" i="2" s="1"/>
  <c r="A3876" i="2"/>
  <c r="W3876" i="2" s="1"/>
  <c r="A3877" i="2"/>
  <c r="W3877" i="2" s="1"/>
  <c r="A3878" i="2"/>
  <c r="W3878" i="2" s="1"/>
  <c r="A3879" i="2"/>
  <c r="W3879" i="2" s="1"/>
  <c r="A3880" i="2"/>
  <c r="W3880" i="2" s="1"/>
  <c r="A3881" i="2"/>
  <c r="W3881" i="2" s="1"/>
  <c r="A3882" i="2"/>
  <c r="W3882" i="2" s="1"/>
  <c r="A3883" i="2"/>
  <c r="W3883" i="2" s="1"/>
  <c r="A3884" i="2"/>
  <c r="W3884" i="2" s="1"/>
  <c r="A3885" i="2"/>
  <c r="W3885" i="2" s="1"/>
  <c r="A3886" i="2"/>
  <c r="W3886" i="2" s="1"/>
  <c r="A3887" i="2"/>
  <c r="W3887" i="2" s="1"/>
  <c r="A3888" i="2"/>
  <c r="W3888" i="2" s="1"/>
  <c r="A3889" i="2"/>
  <c r="W3889" i="2" s="1"/>
  <c r="A3890" i="2"/>
  <c r="W3890" i="2" s="1"/>
  <c r="A3891" i="2"/>
  <c r="W3891" i="2" s="1"/>
  <c r="A3892" i="2"/>
  <c r="W3892" i="2" s="1"/>
  <c r="A3893" i="2"/>
  <c r="W3893" i="2" s="1"/>
  <c r="A3894" i="2"/>
  <c r="W3894" i="2" s="1"/>
  <c r="A3895" i="2"/>
  <c r="W3895" i="2" s="1"/>
  <c r="A3896" i="2"/>
  <c r="W3896" i="2" s="1"/>
  <c r="A3897" i="2"/>
  <c r="W3897" i="2" s="1"/>
  <c r="A3898" i="2"/>
  <c r="W3898" i="2" s="1"/>
  <c r="A3899" i="2"/>
  <c r="W3899" i="2" s="1"/>
  <c r="A3900" i="2"/>
  <c r="W3900" i="2" s="1"/>
  <c r="A3901" i="2"/>
  <c r="W3901" i="2" s="1"/>
  <c r="A3902" i="2"/>
  <c r="W3902" i="2" s="1"/>
  <c r="A3903" i="2"/>
  <c r="W3903" i="2" s="1"/>
  <c r="A3904" i="2"/>
  <c r="W3904" i="2" s="1"/>
  <c r="A3905" i="2"/>
  <c r="W3905" i="2" s="1"/>
  <c r="A3906" i="2"/>
  <c r="W3906" i="2" s="1"/>
  <c r="A3907" i="2"/>
  <c r="W3907" i="2" s="1"/>
  <c r="A3908" i="2"/>
  <c r="W3908" i="2" s="1"/>
  <c r="A3909" i="2"/>
  <c r="W3909" i="2" s="1"/>
  <c r="A3910" i="2"/>
  <c r="W3910" i="2" s="1"/>
  <c r="A3911" i="2"/>
  <c r="W3911" i="2" s="1"/>
  <c r="A3912" i="2"/>
  <c r="W3912" i="2" s="1"/>
  <c r="A3913" i="2"/>
  <c r="W3913" i="2" s="1"/>
  <c r="A3914" i="2"/>
  <c r="W3914" i="2" s="1"/>
  <c r="A3915" i="2"/>
  <c r="W3915" i="2" s="1"/>
  <c r="A3916" i="2"/>
  <c r="W3916" i="2" s="1"/>
  <c r="A3917" i="2"/>
  <c r="W3917" i="2" s="1"/>
  <c r="A3918" i="2"/>
  <c r="W3918" i="2" s="1"/>
  <c r="A3919" i="2"/>
  <c r="W3919" i="2" s="1"/>
  <c r="A3920" i="2"/>
  <c r="W3920" i="2" s="1"/>
  <c r="A3921" i="2"/>
  <c r="W3921" i="2" s="1"/>
  <c r="A3922" i="2"/>
  <c r="W3922" i="2" s="1"/>
  <c r="A3923" i="2"/>
  <c r="W3923" i="2" s="1"/>
  <c r="A3924" i="2"/>
  <c r="W3924" i="2" s="1"/>
  <c r="A3925" i="2"/>
  <c r="W3925" i="2" s="1"/>
  <c r="A3926" i="2"/>
  <c r="W3926" i="2" s="1"/>
  <c r="A3927" i="2"/>
  <c r="W3927" i="2" s="1"/>
  <c r="A3928" i="2"/>
  <c r="W3928" i="2" s="1"/>
  <c r="A3929" i="2"/>
  <c r="W3929" i="2" s="1"/>
  <c r="A3930" i="2"/>
  <c r="W3930" i="2" s="1"/>
  <c r="A3931" i="2"/>
  <c r="W3931" i="2" s="1"/>
  <c r="A3932" i="2"/>
  <c r="W3932" i="2" s="1"/>
  <c r="A3933" i="2"/>
  <c r="W3933" i="2" s="1"/>
  <c r="A3934" i="2"/>
  <c r="W3934" i="2" s="1"/>
  <c r="A3935" i="2"/>
  <c r="W3935" i="2" s="1"/>
  <c r="A3936" i="2"/>
  <c r="W3936" i="2" s="1"/>
  <c r="A3937" i="2"/>
  <c r="W3937" i="2" s="1"/>
  <c r="A3938" i="2"/>
  <c r="W3938" i="2" s="1"/>
  <c r="A3939" i="2"/>
  <c r="W3939" i="2" s="1"/>
  <c r="A3940" i="2"/>
  <c r="W3940" i="2" s="1"/>
  <c r="A3941" i="2"/>
  <c r="W3941" i="2" s="1"/>
  <c r="A3942" i="2"/>
  <c r="W3942" i="2" s="1"/>
  <c r="A3943" i="2"/>
  <c r="W3943" i="2" s="1"/>
  <c r="A3944" i="2"/>
  <c r="W3944" i="2" s="1"/>
  <c r="A3945" i="2"/>
  <c r="W3945" i="2" s="1"/>
  <c r="A3946" i="2"/>
  <c r="W3946" i="2" s="1"/>
  <c r="A3947" i="2"/>
  <c r="W3947" i="2" s="1"/>
  <c r="A3948" i="2"/>
  <c r="W3948" i="2" s="1"/>
  <c r="A3949" i="2"/>
  <c r="W3949" i="2" s="1"/>
  <c r="A3950" i="2"/>
  <c r="W3950" i="2" s="1"/>
  <c r="A3951" i="2"/>
  <c r="W3951" i="2" s="1"/>
  <c r="A3952" i="2"/>
  <c r="W3952" i="2" s="1"/>
  <c r="A3953" i="2"/>
  <c r="W3953" i="2" s="1"/>
  <c r="A3954" i="2"/>
  <c r="W3954" i="2" s="1"/>
  <c r="A3955" i="2"/>
  <c r="W3955" i="2" s="1"/>
  <c r="A3956" i="2"/>
  <c r="W3956" i="2" s="1"/>
  <c r="A3957" i="2"/>
  <c r="W3957" i="2" s="1"/>
  <c r="A3958" i="2"/>
  <c r="W3958" i="2" s="1"/>
  <c r="A3959" i="2"/>
  <c r="W3959" i="2" s="1"/>
  <c r="A3960" i="2"/>
  <c r="W3960" i="2" s="1"/>
  <c r="A3961" i="2"/>
  <c r="W3961" i="2" s="1"/>
  <c r="A3962" i="2"/>
  <c r="W3962" i="2" s="1"/>
  <c r="A3963" i="2"/>
  <c r="W3963" i="2" s="1"/>
  <c r="A3964" i="2"/>
  <c r="W3964" i="2" s="1"/>
  <c r="A3965" i="2"/>
  <c r="W3965" i="2" s="1"/>
  <c r="A3966" i="2"/>
  <c r="W3966" i="2" s="1"/>
  <c r="A3967" i="2"/>
  <c r="W3967" i="2" s="1"/>
  <c r="A3968" i="2"/>
  <c r="W3968" i="2" s="1"/>
  <c r="A3969" i="2"/>
  <c r="W3969" i="2" s="1"/>
  <c r="A3970" i="2"/>
  <c r="W3970" i="2" s="1"/>
  <c r="A3971" i="2"/>
  <c r="W3971" i="2" s="1"/>
  <c r="A3972" i="2"/>
  <c r="W3972" i="2" s="1"/>
  <c r="A3973" i="2"/>
  <c r="W3973" i="2" s="1"/>
  <c r="A3974" i="2"/>
  <c r="W3974" i="2" s="1"/>
  <c r="A3975" i="2"/>
  <c r="W3975" i="2" s="1"/>
  <c r="A3976" i="2"/>
  <c r="W3976" i="2" s="1"/>
  <c r="A3977" i="2"/>
  <c r="W3977" i="2" s="1"/>
  <c r="A3978" i="2"/>
  <c r="W3978" i="2" s="1"/>
  <c r="A3979" i="2"/>
  <c r="W3979" i="2" s="1"/>
  <c r="A3980" i="2"/>
  <c r="W3980" i="2" s="1"/>
  <c r="A3981" i="2"/>
  <c r="W3981" i="2" s="1"/>
  <c r="A3982" i="2"/>
  <c r="W3982" i="2" s="1"/>
  <c r="A3983" i="2"/>
  <c r="W3983" i="2" s="1"/>
  <c r="A3984" i="2"/>
  <c r="W3984" i="2" s="1"/>
  <c r="A3985" i="2"/>
  <c r="W3985" i="2" s="1"/>
  <c r="A3986" i="2"/>
  <c r="W3986" i="2" s="1"/>
  <c r="A3987" i="2"/>
  <c r="W3987" i="2" s="1"/>
  <c r="A3988" i="2"/>
  <c r="W3988" i="2" s="1"/>
  <c r="A3989" i="2"/>
  <c r="W3989" i="2" s="1"/>
  <c r="A3990" i="2"/>
  <c r="W3990" i="2" s="1"/>
  <c r="A3991" i="2"/>
  <c r="W3991" i="2" s="1"/>
  <c r="A3992" i="2"/>
  <c r="W3992" i="2" s="1"/>
  <c r="A3993" i="2"/>
  <c r="W3993" i="2" s="1"/>
  <c r="A3994" i="2"/>
  <c r="W3994" i="2" s="1"/>
  <c r="A3995" i="2"/>
  <c r="W3995" i="2" s="1"/>
  <c r="A3996" i="2"/>
  <c r="W3996" i="2" s="1"/>
  <c r="A3997" i="2"/>
  <c r="W3997" i="2" s="1"/>
  <c r="A3998" i="2"/>
  <c r="W3998" i="2" s="1"/>
  <c r="A3999" i="2"/>
  <c r="W3999" i="2" s="1"/>
  <c r="A4000" i="2"/>
  <c r="W4000" i="2" s="1"/>
  <c r="A4001" i="2"/>
  <c r="W4001" i="2" s="1"/>
  <c r="A4002" i="2"/>
  <c r="W4002" i="2" s="1"/>
  <c r="A4003" i="2"/>
  <c r="W4003" i="2" s="1"/>
  <c r="A4004" i="2"/>
  <c r="W4004" i="2" s="1"/>
  <c r="A4005" i="2"/>
  <c r="W4005" i="2" s="1"/>
  <c r="A4006" i="2"/>
  <c r="W4006" i="2" s="1"/>
  <c r="A4007" i="2"/>
  <c r="W4007" i="2" s="1"/>
  <c r="A4008" i="2"/>
  <c r="W4008" i="2" s="1"/>
  <c r="A4009" i="2"/>
  <c r="W4009" i="2" s="1"/>
  <c r="A4010" i="2"/>
  <c r="W4010" i="2" s="1"/>
  <c r="A4011" i="2"/>
  <c r="W4011" i="2" s="1"/>
  <c r="A4012" i="2"/>
  <c r="W4012" i="2" s="1"/>
  <c r="A4013" i="2"/>
  <c r="W4013" i="2" s="1"/>
  <c r="A4014" i="2"/>
  <c r="W4014" i="2" s="1"/>
  <c r="A4015" i="2"/>
  <c r="W4015" i="2" s="1"/>
  <c r="A4016" i="2"/>
  <c r="W4016" i="2" s="1"/>
  <c r="A4017" i="2"/>
  <c r="W4017" i="2" s="1"/>
  <c r="A4018" i="2"/>
  <c r="W4018" i="2" s="1"/>
  <c r="A4019" i="2"/>
  <c r="W4019" i="2" s="1"/>
  <c r="A4020" i="2"/>
  <c r="W4020" i="2" s="1"/>
  <c r="A4021" i="2"/>
  <c r="W4021" i="2" s="1"/>
  <c r="A4022" i="2"/>
  <c r="W4022" i="2" s="1"/>
  <c r="A4023" i="2"/>
  <c r="W4023" i="2" s="1"/>
  <c r="A4024" i="2"/>
  <c r="W4024" i="2" s="1"/>
  <c r="A4025" i="2"/>
  <c r="W4025" i="2" s="1"/>
  <c r="A4026" i="2"/>
  <c r="W4026" i="2" s="1"/>
  <c r="A4027" i="2"/>
  <c r="W4027" i="2" s="1"/>
  <c r="A4028" i="2"/>
  <c r="W4028" i="2" s="1"/>
  <c r="A4029" i="2"/>
  <c r="W4029" i="2" s="1"/>
  <c r="A4030" i="2"/>
  <c r="W4030" i="2" s="1"/>
  <c r="A4031" i="2"/>
  <c r="W4031" i="2" s="1"/>
  <c r="A4032" i="2"/>
  <c r="W4032" i="2" s="1"/>
  <c r="A4033" i="2"/>
  <c r="W4033" i="2" s="1"/>
  <c r="A4034" i="2"/>
  <c r="W4034" i="2" s="1"/>
  <c r="A4035" i="2"/>
  <c r="W4035" i="2" s="1"/>
  <c r="A4036" i="2"/>
  <c r="W4036" i="2" s="1"/>
  <c r="A4037" i="2"/>
  <c r="W4037" i="2" s="1"/>
  <c r="A4038" i="2"/>
  <c r="W4038" i="2" s="1"/>
  <c r="A4039" i="2"/>
  <c r="W4039" i="2" s="1"/>
  <c r="A4040" i="2"/>
  <c r="W4040" i="2" s="1"/>
  <c r="A4041" i="2"/>
  <c r="W4041" i="2" s="1"/>
  <c r="A4042" i="2"/>
  <c r="W4042" i="2" s="1"/>
  <c r="A4043" i="2"/>
  <c r="W4043" i="2" s="1"/>
  <c r="A4044" i="2"/>
  <c r="W4044" i="2" s="1"/>
  <c r="A4045" i="2"/>
  <c r="W4045" i="2" s="1"/>
  <c r="A4046" i="2"/>
  <c r="W4046" i="2" s="1"/>
  <c r="A4047" i="2"/>
  <c r="W4047" i="2" s="1"/>
  <c r="A4048" i="2"/>
  <c r="W4048" i="2" s="1"/>
  <c r="A4049" i="2"/>
  <c r="W4049" i="2" s="1"/>
  <c r="A4050" i="2"/>
  <c r="W4050" i="2" s="1"/>
  <c r="A4051" i="2"/>
  <c r="W4051" i="2" s="1"/>
  <c r="A4052" i="2"/>
  <c r="W4052" i="2" s="1"/>
  <c r="A4053" i="2"/>
  <c r="W4053" i="2" s="1"/>
  <c r="A4054" i="2"/>
  <c r="W4054" i="2" s="1"/>
  <c r="A4055" i="2"/>
  <c r="W4055" i="2" s="1"/>
  <c r="A4056" i="2"/>
  <c r="W4056" i="2" s="1"/>
  <c r="A4057" i="2"/>
  <c r="W4057" i="2" s="1"/>
  <c r="A4058" i="2"/>
  <c r="W4058" i="2" s="1"/>
  <c r="A4059" i="2"/>
  <c r="W4059" i="2" s="1"/>
  <c r="A4060" i="2"/>
  <c r="W4060" i="2" s="1"/>
  <c r="A4061" i="2"/>
  <c r="W4061" i="2" s="1"/>
  <c r="A4062" i="2"/>
  <c r="W4062" i="2" s="1"/>
  <c r="A4063" i="2"/>
  <c r="W4063" i="2" s="1"/>
  <c r="A4064" i="2"/>
  <c r="W4064" i="2" s="1"/>
  <c r="A4065" i="2"/>
  <c r="W4065" i="2" s="1"/>
  <c r="A4066" i="2"/>
  <c r="W4066" i="2" s="1"/>
  <c r="A4067" i="2"/>
  <c r="W4067" i="2" s="1"/>
  <c r="A4068" i="2"/>
  <c r="W4068" i="2" s="1"/>
  <c r="A4069" i="2"/>
  <c r="W4069" i="2" s="1"/>
  <c r="A4070" i="2"/>
  <c r="W4070" i="2" s="1"/>
  <c r="A4071" i="2"/>
  <c r="W4071" i="2" s="1"/>
  <c r="A4072" i="2"/>
  <c r="W4072" i="2" s="1"/>
  <c r="A4073" i="2"/>
  <c r="W4073" i="2" s="1"/>
  <c r="A4074" i="2"/>
  <c r="W4074" i="2" s="1"/>
  <c r="A4075" i="2"/>
  <c r="W4075" i="2" s="1"/>
  <c r="A4076" i="2"/>
  <c r="W4076" i="2" s="1"/>
  <c r="A4077" i="2"/>
  <c r="W4077" i="2" s="1"/>
  <c r="A4078" i="2"/>
  <c r="W4078" i="2" s="1"/>
  <c r="A4079" i="2"/>
  <c r="W4079" i="2" s="1"/>
  <c r="A4080" i="2"/>
  <c r="W4080" i="2" s="1"/>
  <c r="A4081" i="2"/>
  <c r="W4081" i="2" s="1"/>
  <c r="A4082" i="2"/>
  <c r="W4082" i="2" s="1"/>
  <c r="A4083" i="2"/>
  <c r="W4083" i="2" s="1"/>
  <c r="A4084" i="2"/>
  <c r="W4084" i="2" s="1"/>
  <c r="A4085" i="2"/>
  <c r="W4085" i="2" s="1"/>
  <c r="A4086" i="2"/>
  <c r="W4086" i="2" s="1"/>
  <c r="A4087" i="2"/>
  <c r="W4087" i="2" s="1"/>
  <c r="A4088" i="2"/>
  <c r="W4088" i="2" s="1"/>
  <c r="A4089" i="2"/>
  <c r="W4089" i="2" s="1"/>
  <c r="A4090" i="2"/>
  <c r="W4090" i="2" s="1"/>
  <c r="A4091" i="2"/>
  <c r="W4091" i="2" s="1"/>
  <c r="A4092" i="2"/>
  <c r="W4092" i="2" s="1"/>
  <c r="A4093" i="2"/>
  <c r="W4093" i="2" s="1"/>
  <c r="A4094" i="2"/>
  <c r="W4094" i="2" s="1"/>
  <c r="A4095" i="2"/>
  <c r="W4095" i="2" s="1"/>
  <c r="A4096" i="2"/>
  <c r="W4096" i="2" s="1"/>
  <c r="A4097" i="2"/>
  <c r="W4097" i="2" s="1"/>
  <c r="A4098" i="2"/>
  <c r="W4098" i="2" s="1"/>
  <c r="A4099" i="2"/>
  <c r="W4099" i="2" s="1"/>
  <c r="A4100" i="2"/>
  <c r="W4100" i="2" s="1"/>
  <c r="A4101" i="2"/>
  <c r="W4101" i="2" s="1"/>
  <c r="A4102" i="2"/>
  <c r="W4102" i="2" s="1"/>
  <c r="A4103" i="2"/>
  <c r="W4103" i="2" s="1"/>
  <c r="A4104" i="2"/>
  <c r="W4104" i="2" s="1"/>
  <c r="A4105" i="2"/>
  <c r="W4105" i="2" s="1"/>
  <c r="A4106" i="2"/>
  <c r="W4106" i="2" s="1"/>
  <c r="A4107" i="2"/>
  <c r="W4107" i="2" s="1"/>
  <c r="A4108" i="2"/>
  <c r="W4108" i="2" s="1"/>
  <c r="A4109" i="2"/>
  <c r="W4109" i="2" s="1"/>
  <c r="A4110" i="2"/>
  <c r="W4110" i="2" s="1"/>
  <c r="A4111" i="2"/>
  <c r="W4111" i="2" s="1"/>
  <c r="A4112" i="2"/>
  <c r="W4112" i="2" s="1"/>
  <c r="A4113" i="2"/>
  <c r="W4113" i="2" s="1"/>
  <c r="A4114" i="2"/>
  <c r="W4114" i="2" s="1"/>
  <c r="A4115" i="2"/>
  <c r="W4115" i="2" s="1"/>
  <c r="A4116" i="2"/>
  <c r="W4116" i="2" s="1"/>
  <c r="A4117" i="2"/>
  <c r="W4117" i="2" s="1"/>
  <c r="A4118" i="2"/>
  <c r="W4118" i="2" s="1"/>
  <c r="A4119" i="2"/>
  <c r="W4119" i="2" s="1"/>
  <c r="A4120" i="2"/>
  <c r="W4120" i="2" s="1"/>
  <c r="A4121" i="2"/>
  <c r="W4121" i="2" s="1"/>
  <c r="A4122" i="2"/>
  <c r="W4122" i="2" s="1"/>
  <c r="A4123" i="2"/>
  <c r="W4123" i="2" s="1"/>
  <c r="A4124" i="2"/>
  <c r="W4124" i="2" s="1"/>
  <c r="A4125" i="2"/>
  <c r="W4125" i="2" s="1"/>
  <c r="A4126" i="2"/>
  <c r="W4126" i="2" s="1"/>
  <c r="A4127" i="2"/>
  <c r="W4127" i="2" s="1"/>
  <c r="A4128" i="2"/>
  <c r="W4128" i="2" s="1"/>
  <c r="A4129" i="2"/>
  <c r="W4129" i="2" s="1"/>
  <c r="A4130" i="2"/>
  <c r="W4130" i="2" s="1"/>
  <c r="A4131" i="2"/>
  <c r="W4131" i="2" s="1"/>
  <c r="A4132" i="2"/>
  <c r="W4132" i="2" s="1"/>
  <c r="A4133" i="2"/>
  <c r="W4133" i="2" s="1"/>
  <c r="A4134" i="2"/>
  <c r="W4134" i="2" s="1"/>
  <c r="A4135" i="2"/>
  <c r="W4135" i="2" s="1"/>
  <c r="A4136" i="2"/>
  <c r="W4136" i="2" s="1"/>
  <c r="A4137" i="2"/>
  <c r="W4137" i="2" s="1"/>
  <c r="A4138" i="2"/>
  <c r="W4138" i="2" s="1"/>
  <c r="A4139" i="2"/>
  <c r="W4139" i="2" s="1"/>
  <c r="A4140" i="2"/>
  <c r="W4140" i="2" s="1"/>
  <c r="A4141" i="2"/>
  <c r="W4141" i="2" s="1"/>
  <c r="A4142" i="2"/>
  <c r="W4142" i="2" s="1"/>
  <c r="A4143" i="2"/>
  <c r="W4143" i="2" s="1"/>
  <c r="A4144" i="2"/>
  <c r="W4144" i="2" s="1"/>
  <c r="A4145" i="2"/>
  <c r="W4145" i="2" s="1"/>
  <c r="A4146" i="2"/>
  <c r="W4146" i="2" s="1"/>
  <c r="A4147" i="2"/>
  <c r="W4147" i="2" s="1"/>
  <c r="A4148" i="2"/>
  <c r="W4148" i="2" s="1"/>
  <c r="A4149" i="2"/>
  <c r="W4149" i="2" s="1"/>
  <c r="A4150" i="2"/>
  <c r="W4150" i="2" s="1"/>
  <c r="A4151" i="2"/>
  <c r="W4151" i="2" s="1"/>
  <c r="A4152" i="2"/>
  <c r="W4152" i="2" s="1"/>
  <c r="A4153" i="2"/>
  <c r="W4153" i="2" s="1"/>
  <c r="A4154" i="2"/>
  <c r="W4154" i="2" s="1"/>
  <c r="A4155" i="2"/>
  <c r="W4155" i="2" s="1"/>
  <c r="A4156" i="2"/>
  <c r="W4156" i="2" s="1"/>
  <c r="A4157" i="2"/>
  <c r="W4157" i="2" s="1"/>
  <c r="A4158" i="2"/>
  <c r="W4158" i="2" s="1"/>
  <c r="A4159" i="2"/>
  <c r="W4159" i="2" s="1"/>
  <c r="A4160" i="2"/>
  <c r="W4160" i="2" s="1"/>
  <c r="A4161" i="2"/>
  <c r="W4161" i="2" s="1"/>
  <c r="A4162" i="2"/>
  <c r="W4162" i="2" s="1"/>
  <c r="A4163" i="2"/>
  <c r="W4163" i="2" s="1"/>
  <c r="A4164" i="2"/>
  <c r="W4164" i="2" s="1"/>
  <c r="A4165" i="2"/>
  <c r="W4165" i="2" s="1"/>
  <c r="A4166" i="2"/>
  <c r="W4166" i="2" s="1"/>
  <c r="A4167" i="2"/>
  <c r="W4167" i="2" s="1"/>
  <c r="A4168" i="2"/>
  <c r="W4168" i="2" s="1"/>
  <c r="A4169" i="2"/>
  <c r="W4169" i="2" s="1"/>
  <c r="A4170" i="2"/>
  <c r="W4170" i="2" s="1"/>
  <c r="A4171" i="2"/>
  <c r="W4171" i="2" s="1"/>
  <c r="A4172" i="2"/>
  <c r="W4172" i="2" s="1"/>
  <c r="A4173" i="2"/>
  <c r="W4173" i="2" s="1"/>
  <c r="A4174" i="2"/>
  <c r="W4174" i="2" s="1"/>
  <c r="A4175" i="2"/>
  <c r="W4175" i="2" s="1"/>
  <c r="A4176" i="2"/>
  <c r="W4176" i="2" s="1"/>
  <c r="A4177" i="2"/>
  <c r="W4177" i="2" s="1"/>
  <c r="A4178" i="2"/>
  <c r="W4178" i="2" s="1"/>
  <c r="A4179" i="2"/>
  <c r="W4179" i="2" s="1"/>
  <c r="A4180" i="2"/>
  <c r="W4180" i="2" s="1"/>
  <c r="A4181" i="2"/>
  <c r="W4181" i="2" s="1"/>
  <c r="A4182" i="2"/>
  <c r="W4182" i="2" s="1"/>
  <c r="A4183" i="2"/>
  <c r="W4183" i="2" s="1"/>
  <c r="A4184" i="2"/>
  <c r="W4184" i="2" s="1"/>
  <c r="A4185" i="2"/>
  <c r="W4185" i="2" s="1"/>
  <c r="A4186" i="2"/>
  <c r="W4186" i="2" s="1"/>
  <c r="A4187" i="2"/>
  <c r="W4187" i="2" s="1"/>
  <c r="A4188" i="2"/>
  <c r="W4188" i="2" s="1"/>
  <c r="A4189" i="2"/>
  <c r="W4189" i="2" s="1"/>
  <c r="A4190" i="2"/>
  <c r="W4190" i="2" s="1"/>
  <c r="A4191" i="2"/>
  <c r="W4191" i="2" s="1"/>
  <c r="A4192" i="2"/>
  <c r="W4192" i="2" s="1"/>
  <c r="A4193" i="2"/>
  <c r="W4193" i="2" s="1"/>
  <c r="A4194" i="2"/>
  <c r="W4194" i="2" s="1"/>
  <c r="A4195" i="2"/>
  <c r="W4195" i="2" s="1"/>
  <c r="A4196" i="2"/>
  <c r="W4196" i="2" s="1"/>
  <c r="A4197" i="2"/>
  <c r="W4197" i="2" s="1"/>
  <c r="A4198" i="2"/>
  <c r="W4198" i="2" s="1"/>
  <c r="A4199" i="2"/>
  <c r="W4199" i="2" s="1"/>
  <c r="A4200" i="2"/>
  <c r="W4200" i="2" s="1"/>
  <c r="A4201" i="2"/>
  <c r="W4201" i="2" s="1"/>
  <c r="A4202" i="2"/>
  <c r="W4202" i="2" s="1"/>
  <c r="A4203" i="2"/>
  <c r="W4203" i="2" s="1"/>
  <c r="A4204" i="2"/>
  <c r="W4204" i="2" s="1"/>
  <c r="A4205" i="2"/>
  <c r="W4205" i="2" s="1"/>
  <c r="A4206" i="2"/>
  <c r="W4206" i="2" s="1"/>
  <c r="A4207" i="2"/>
  <c r="W4207" i="2" s="1"/>
  <c r="A4208" i="2"/>
  <c r="W4208" i="2" s="1"/>
  <c r="A4209" i="2"/>
  <c r="W4209" i="2" s="1"/>
  <c r="A4210" i="2"/>
  <c r="W4210" i="2" s="1"/>
  <c r="A4211" i="2"/>
  <c r="W4211" i="2" s="1"/>
  <c r="A4212" i="2"/>
  <c r="W4212" i="2" s="1"/>
  <c r="A4213" i="2"/>
  <c r="W4213" i="2" s="1"/>
  <c r="A4214" i="2"/>
  <c r="W4214" i="2" s="1"/>
  <c r="A4215" i="2"/>
  <c r="W4215" i="2" s="1"/>
  <c r="A4216" i="2"/>
  <c r="W4216" i="2" s="1"/>
  <c r="A4217" i="2"/>
  <c r="W4217" i="2" s="1"/>
  <c r="A4218" i="2"/>
  <c r="W4218" i="2" s="1"/>
  <c r="A4219" i="2"/>
  <c r="W4219" i="2" s="1"/>
  <c r="A4220" i="2"/>
  <c r="W4220" i="2" s="1"/>
  <c r="A4221" i="2"/>
  <c r="W4221" i="2" s="1"/>
  <c r="A4222" i="2"/>
  <c r="W4222" i="2" s="1"/>
  <c r="A4223" i="2"/>
  <c r="W4223" i="2" s="1"/>
  <c r="A4224" i="2"/>
  <c r="W4224" i="2" s="1"/>
  <c r="A4225" i="2"/>
  <c r="W4225" i="2" s="1"/>
  <c r="A4226" i="2"/>
  <c r="W4226" i="2" s="1"/>
  <c r="A4227" i="2"/>
  <c r="W4227" i="2" s="1"/>
  <c r="A4228" i="2"/>
  <c r="W4228" i="2" s="1"/>
  <c r="A4229" i="2"/>
  <c r="W4229" i="2" s="1"/>
  <c r="A4230" i="2"/>
  <c r="W4230" i="2" s="1"/>
  <c r="A4231" i="2"/>
  <c r="W4231" i="2" s="1"/>
  <c r="A4232" i="2"/>
  <c r="W4232" i="2" s="1"/>
  <c r="A4233" i="2"/>
  <c r="W4233" i="2" s="1"/>
  <c r="A4234" i="2"/>
  <c r="W4234" i="2" s="1"/>
  <c r="A4235" i="2"/>
  <c r="W4235" i="2" s="1"/>
  <c r="A4236" i="2"/>
  <c r="W4236" i="2" s="1"/>
  <c r="A4237" i="2"/>
  <c r="W4237" i="2" s="1"/>
  <c r="A4238" i="2"/>
  <c r="W4238" i="2" s="1"/>
  <c r="A4239" i="2"/>
  <c r="W4239" i="2" s="1"/>
  <c r="A4240" i="2"/>
  <c r="W4240" i="2" s="1"/>
  <c r="A4241" i="2"/>
  <c r="W4241" i="2" s="1"/>
  <c r="A4242" i="2"/>
  <c r="W4242" i="2" s="1"/>
  <c r="A4243" i="2"/>
  <c r="W4243" i="2" s="1"/>
  <c r="A4244" i="2"/>
  <c r="W4244" i="2" s="1"/>
  <c r="A4245" i="2"/>
  <c r="W4245" i="2" s="1"/>
  <c r="A4246" i="2"/>
  <c r="W4246" i="2" s="1"/>
  <c r="A4247" i="2"/>
  <c r="W4247" i="2" s="1"/>
  <c r="A4248" i="2"/>
  <c r="W4248" i="2" s="1"/>
  <c r="A4249" i="2"/>
  <c r="W4249" i="2" s="1"/>
  <c r="A4250" i="2"/>
  <c r="W4250" i="2" s="1"/>
  <c r="A4251" i="2"/>
  <c r="W4251" i="2" s="1"/>
  <c r="A4252" i="2"/>
  <c r="W4252" i="2" s="1"/>
  <c r="A4253" i="2"/>
  <c r="W4253" i="2" s="1"/>
  <c r="A4254" i="2"/>
  <c r="W4254" i="2" s="1"/>
  <c r="A4255" i="2"/>
  <c r="W4255" i="2" s="1"/>
  <c r="A4256" i="2"/>
  <c r="W4256" i="2" s="1"/>
  <c r="A4257" i="2"/>
  <c r="W4257" i="2" s="1"/>
  <c r="A4258" i="2"/>
  <c r="W4258" i="2" s="1"/>
  <c r="A4259" i="2"/>
  <c r="W4259" i="2" s="1"/>
  <c r="A4260" i="2"/>
  <c r="W4260" i="2" s="1"/>
  <c r="A4261" i="2"/>
  <c r="W4261" i="2" s="1"/>
  <c r="A4262" i="2"/>
  <c r="W4262" i="2" s="1"/>
  <c r="A4263" i="2"/>
  <c r="W4263" i="2" s="1"/>
  <c r="A4264" i="2"/>
  <c r="W4264" i="2" s="1"/>
  <c r="A4265" i="2"/>
  <c r="W4265" i="2" s="1"/>
  <c r="A4266" i="2"/>
  <c r="W4266" i="2" s="1"/>
  <c r="A4267" i="2"/>
  <c r="W4267" i="2" s="1"/>
  <c r="A4268" i="2"/>
  <c r="W4268" i="2" s="1"/>
  <c r="A4269" i="2"/>
  <c r="W4269" i="2" s="1"/>
  <c r="A4270" i="2"/>
  <c r="W4270" i="2" s="1"/>
  <c r="A4271" i="2"/>
  <c r="W4271" i="2" s="1"/>
  <c r="A4272" i="2"/>
  <c r="W4272" i="2" s="1"/>
  <c r="A4273" i="2"/>
  <c r="W4273" i="2" s="1"/>
  <c r="A4274" i="2"/>
  <c r="W4274" i="2" s="1"/>
  <c r="A4275" i="2"/>
  <c r="W4275" i="2" s="1"/>
  <c r="A4276" i="2"/>
  <c r="W4276" i="2" s="1"/>
  <c r="A4277" i="2"/>
  <c r="W4277" i="2" s="1"/>
  <c r="A4278" i="2"/>
  <c r="W4278" i="2" s="1"/>
  <c r="A4279" i="2"/>
  <c r="W4279" i="2" s="1"/>
  <c r="A4280" i="2"/>
  <c r="W4280" i="2" s="1"/>
  <c r="A4281" i="2"/>
  <c r="W4281" i="2" s="1"/>
  <c r="A4282" i="2"/>
  <c r="W4282" i="2" s="1"/>
  <c r="A4283" i="2"/>
  <c r="W4283" i="2" s="1"/>
  <c r="A4284" i="2"/>
  <c r="W4284" i="2" s="1"/>
  <c r="A4285" i="2"/>
  <c r="W4285" i="2" s="1"/>
  <c r="A4286" i="2"/>
  <c r="W4286" i="2" s="1"/>
  <c r="A4287" i="2"/>
  <c r="W4287" i="2" s="1"/>
  <c r="A4288" i="2"/>
  <c r="W4288" i="2" s="1"/>
  <c r="A4289" i="2"/>
  <c r="W4289" i="2" s="1"/>
  <c r="A4290" i="2"/>
  <c r="W4290" i="2" s="1"/>
  <c r="A4291" i="2"/>
  <c r="W4291" i="2" s="1"/>
  <c r="A4292" i="2"/>
  <c r="W4292" i="2" s="1"/>
  <c r="A4293" i="2"/>
  <c r="W4293" i="2" s="1"/>
  <c r="A4294" i="2"/>
  <c r="W4294" i="2" s="1"/>
  <c r="A4295" i="2"/>
  <c r="W4295" i="2" s="1"/>
  <c r="A4296" i="2"/>
  <c r="W4296" i="2" s="1"/>
  <c r="A4297" i="2"/>
  <c r="W4297" i="2" s="1"/>
  <c r="A4298" i="2"/>
  <c r="W4298" i="2" s="1"/>
  <c r="A4299" i="2"/>
  <c r="W4299" i="2" s="1"/>
  <c r="A4300" i="2"/>
  <c r="W4300" i="2" s="1"/>
  <c r="A4301" i="2"/>
  <c r="W4301" i="2" s="1"/>
  <c r="A4302" i="2"/>
  <c r="W4302" i="2" s="1"/>
  <c r="A4303" i="2"/>
  <c r="W4303" i="2" s="1"/>
  <c r="A4304" i="2"/>
  <c r="W4304" i="2" s="1"/>
  <c r="A4305" i="2"/>
  <c r="W4305" i="2" s="1"/>
  <c r="A4306" i="2"/>
  <c r="W4306" i="2" s="1"/>
  <c r="A4307" i="2"/>
  <c r="W4307" i="2" s="1"/>
  <c r="A4308" i="2"/>
  <c r="W4308" i="2" s="1"/>
  <c r="A4309" i="2"/>
  <c r="W4309" i="2" s="1"/>
  <c r="A4310" i="2"/>
  <c r="W4310" i="2" s="1"/>
  <c r="A4311" i="2"/>
  <c r="W4311" i="2" s="1"/>
  <c r="A4312" i="2"/>
  <c r="W4312" i="2" s="1"/>
  <c r="A4313" i="2"/>
  <c r="W4313" i="2" s="1"/>
  <c r="A4314" i="2"/>
  <c r="W4314" i="2" s="1"/>
  <c r="A4315" i="2"/>
  <c r="W4315" i="2" s="1"/>
  <c r="A4316" i="2"/>
  <c r="W4316" i="2" s="1"/>
  <c r="A4317" i="2"/>
  <c r="W4317" i="2" s="1"/>
  <c r="A4318" i="2"/>
  <c r="W4318" i="2" s="1"/>
  <c r="A4319" i="2"/>
  <c r="W4319" i="2" s="1"/>
  <c r="A4320" i="2"/>
  <c r="W4320" i="2" s="1"/>
  <c r="A4321" i="2"/>
  <c r="W4321" i="2" s="1"/>
  <c r="A4322" i="2"/>
  <c r="W4322" i="2" s="1"/>
  <c r="A4323" i="2"/>
  <c r="W4323" i="2" s="1"/>
  <c r="A4324" i="2"/>
  <c r="W4324" i="2" s="1"/>
  <c r="A4325" i="2"/>
  <c r="W4325" i="2" s="1"/>
  <c r="A4326" i="2"/>
  <c r="W4326" i="2" s="1"/>
  <c r="A4327" i="2"/>
  <c r="W4327" i="2" s="1"/>
  <c r="A4328" i="2"/>
  <c r="W4328" i="2" s="1"/>
  <c r="A4329" i="2"/>
  <c r="W4329" i="2" s="1"/>
  <c r="A4330" i="2"/>
  <c r="W4330" i="2" s="1"/>
  <c r="A4331" i="2"/>
  <c r="W4331" i="2" s="1"/>
  <c r="A4332" i="2"/>
  <c r="W4332" i="2" s="1"/>
  <c r="A4333" i="2"/>
  <c r="W4333" i="2" s="1"/>
  <c r="A4334" i="2"/>
  <c r="W4334" i="2" s="1"/>
  <c r="A4335" i="2"/>
  <c r="W4335" i="2" s="1"/>
  <c r="A4336" i="2"/>
  <c r="W4336" i="2" s="1"/>
  <c r="A4337" i="2"/>
  <c r="W4337" i="2" s="1"/>
  <c r="A4338" i="2"/>
  <c r="W4338" i="2" s="1"/>
  <c r="A4339" i="2"/>
  <c r="W4339" i="2" s="1"/>
  <c r="A4340" i="2"/>
  <c r="W4340" i="2" s="1"/>
  <c r="A4341" i="2"/>
  <c r="W4341" i="2" s="1"/>
  <c r="A4342" i="2"/>
  <c r="W4342" i="2" s="1"/>
  <c r="A4343" i="2"/>
  <c r="W4343" i="2" s="1"/>
  <c r="A4344" i="2"/>
  <c r="W4344" i="2" s="1"/>
  <c r="A4345" i="2"/>
  <c r="W4345" i="2" s="1"/>
  <c r="A4346" i="2"/>
  <c r="W4346" i="2" s="1"/>
  <c r="A4347" i="2"/>
  <c r="W4347" i="2" s="1"/>
  <c r="A4348" i="2"/>
  <c r="W4348" i="2" s="1"/>
  <c r="A4349" i="2"/>
  <c r="W4349" i="2" s="1"/>
  <c r="A4350" i="2"/>
  <c r="W4350" i="2" s="1"/>
  <c r="A4351" i="2"/>
  <c r="W4351" i="2" s="1"/>
  <c r="A4352" i="2"/>
  <c r="W4352" i="2" s="1"/>
  <c r="A4353" i="2"/>
  <c r="W4353" i="2" s="1"/>
  <c r="A4354" i="2"/>
  <c r="W4354" i="2" s="1"/>
  <c r="A4355" i="2"/>
  <c r="W4355" i="2" s="1"/>
  <c r="A4356" i="2"/>
  <c r="W4356" i="2" s="1"/>
  <c r="A4357" i="2"/>
  <c r="W4357" i="2" s="1"/>
  <c r="A4358" i="2"/>
  <c r="W4358" i="2" s="1"/>
  <c r="A4359" i="2"/>
  <c r="W4359" i="2" s="1"/>
  <c r="A4360" i="2"/>
  <c r="W4360" i="2" s="1"/>
  <c r="A4361" i="2"/>
  <c r="W4361" i="2" s="1"/>
  <c r="A4362" i="2"/>
  <c r="W4362" i="2" s="1"/>
  <c r="A4363" i="2"/>
  <c r="W4363" i="2" s="1"/>
  <c r="A4364" i="2"/>
  <c r="W4364" i="2" s="1"/>
  <c r="A4365" i="2"/>
  <c r="W4365" i="2" s="1"/>
  <c r="A4366" i="2"/>
  <c r="W4366" i="2" s="1"/>
  <c r="A4367" i="2"/>
  <c r="W4367" i="2" s="1"/>
  <c r="A4368" i="2"/>
  <c r="W4368" i="2" s="1"/>
  <c r="A4369" i="2"/>
  <c r="W4369" i="2" s="1"/>
  <c r="A4370" i="2"/>
  <c r="W4370" i="2" s="1"/>
  <c r="A4371" i="2"/>
  <c r="W4371" i="2" s="1"/>
  <c r="A4372" i="2"/>
  <c r="W4372" i="2" s="1"/>
  <c r="A4373" i="2"/>
  <c r="W4373" i="2" s="1"/>
  <c r="A4374" i="2"/>
  <c r="W4374" i="2" s="1"/>
  <c r="A4375" i="2"/>
  <c r="W4375" i="2" s="1"/>
  <c r="A4376" i="2"/>
  <c r="W4376" i="2" s="1"/>
  <c r="A4377" i="2"/>
  <c r="W4377" i="2" s="1"/>
  <c r="A4378" i="2"/>
  <c r="W4378" i="2" s="1"/>
  <c r="A4379" i="2"/>
  <c r="W4379" i="2" s="1"/>
  <c r="A4380" i="2"/>
  <c r="W4380" i="2" s="1"/>
  <c r="A4381" i="2"/>
  <c r="W4381" i="2" s="1"/>
  <c r="A4382" i="2"/>
  <c r="W4382" i="2" s="1"/>
  <c r="A4383" i="2"/>
  <c r="W4383" i="2" s="1"/>
  <c r="A4384" i="2"/>
  <c r="W4384" i="2" s="1"/>
  <c r="A4385" i="2"/>
  <c r="W4385" i="2" s="1"/>
  <c r="A4386" i="2"/>
  <c r="W4386" i="2" s="1"/>
  <c r="A4387" i="2"/>
  <c r="W4387" i="2" s="1"/>
  <c r="A4388" i="2"/>
  <c r="W4388" i="2" s="1"/>
  <c r="A4389" i="2"/>
  <c r="W4389" i="2" s="1"/>
  <c r="A4390" i="2"/>
  <c r="W4390" i="2" s="1"/>
  <c r="A4391" i="2"/>
  <c r="W4391" i="2" s="1"/>
  <c r="A4392" i="2"/>
  <c r="W4392" i="2" s="1"/>
  <c r="A4393" i="2"/>
  <c r="W4393" i="2" s="1"/>
  <c r="A4394" i="2"/>
  <c r="W4394" i="2" s="1"/>
  <c r="A4395" i="2"/>
  <c r="W4395" i="2" s="1"/>
  <c r="A4396" i="2"/>
  <c r="W4396" i="2" s="1"/>
  <c r="A4397" i="2"/>
  <c r="W4397" i="2" s="1"/>
  <c r="A4398" i="2"/>
  <c r="W4398" i="2" s="1"/>
  <c r="A4399" i="2"/>
  <c r="W4399" i="2" s="1"/>
  <c r="A4400" i="2"/>
  <c r="W4400" i="2" s="1"/>
  <c r="A4401" i="2"/>
  <c r="W4401" i="2" s="1"/>
  <c r="A4402" i="2"/>
  <c r="W4402" i="2" s="1"/>
  <c r="A4403" i="2"/>
  <c r="W4403" i="2" s="1"/>
  <c r="A4404" i="2"/>
  <c r="W4404" i="2" s="1"/>
  <c r="A4405" i="2"/>
  <c r="W4405" i="2" s="1"/>
  <c r="A4406" i="2"/>
  <c r="W4406" i="2" s="1"/>
  <c r="A4407" i="2"/>
  <c r="W4407" i="2" s="1"/>
  <c r="A4408" i="2"/>
  <c r="W4408" i="2" s="1"/>
  <c r="A4409" i="2"/>
  <c r="W4409" i="2" s="1"/>
  <c r="A4410" i="2"/>
  <c r="W4410" i="2" s="1"/>
  <c r="A4411" i="2"/>
  <c r="W4411" i="2" s="1"/>
  <c r="A4412" i="2"/>
  <c r="W4412" i="2" s="1"/>
  <c r="A4413" i="2"/>
  <c r="W4413" i="2" s="1"/>
  <c r="A4414" i="2"/>
  <c r="W4414" i="2" s="1"/>
  <c r="A4415" i="2"/>
  <c r="W4415" i="2" s="1"/>
  <c r="A4416" i="2"/>
  <c r="W4416" i="2" s="1"/>
  <c r="A4417" i="2"/>
  <c r="W4417" i="2" s="1"/>
  <c r="A4418" i="2"/>
  <c r="W4418" i="2" s="1"/>
  <c r="A4419" i="2"/>
  <c r="W4419" i="2" s="1"/>
  <c r="A4420" i="2"/>
  <c r="W4420" i="2" s="1"/>
  <c r="A4421" i="2"/>
  <c r="W4421" i="2" s="1"/>
  <c r="A4422" i="2"/>
  <c r="W4422" i="2" s="1"/>
  <c r="A4423" i="2"/>
  <c r="W4423" i="2" s="1"/>
  <c r="A4424" i="2"/>
  <c r="W4424" i="2" s="1"/>
  <c r="A4425" i="2"/>
  <c r="W4425" i="2" s="1"/>
  <c r="A4426" i="2"/>
  <c r="W4426" i="2" s="1"/>
  <c r="A4427" i="2"/>
  <c r="W4427" i="2" s="1"/>
  <c r="A4428" i="2"/>
  <c r="W4428" i="2" s="1"/>
  <c r="A4429" i="2"/>
  <c r="W4429" i="2" s="1"/>
  <c r="A4430" i="2"/>
  <c r="W4430" i="2" s="1"/>
  <c r="A4431" i="2"/>
  <c r="W4431" i="2" s="1"/>
  <c r="A4432" i="2"/>
  <c r="W4432" i="2" s="1"/>
  <c r="A4433" i="2"/>
  <c r="W4433" i="2" s="1"/>
  <c r="A4434" i="2"/>
  <c r="W4434" i="2" s="1"/>
  <c r="A4435" i="2"/>
  <c r="W4435" i="2" s="1"/>
  <c r="A4436" i="2"/>
  <c r="W4436" i="2" s="1"/>
  <c r="A4437" i="2"/>
  <c r="W4437" i="2" s="1"/>
  <c r="A4438" i="2"/>
  <c r="W4438" i="2" s="1"/>
  <c r="A4439" i="2"/>
  <c r="W4439" i="2" s="1"/>
  <c r="A4440" i="2"/>
  <c r="W4440" i="2" s="1"/>
  <c r="A4441" i="2"/>
  <c r="W4441" i="2" s="1"/>
  <c r="A4442" i="2"/>
  <c r="W4442" i="2" s="1"/>
  <c r="A4443" i="2"/>
  <c r="W4443" i="2" s="1"/>
  <c r="A4444" i="2"/>
  <c r="W4444" i="2" s="1"/>
  <c r="A4445" i="2"/>
  <c r="W4445" i="2" s="1"/>
  <c r="A4446" i="2"/>
  <c r="W4446" i="2" s="1"/>
  <c r="A4447" i="2"/>
  <c r="W4447" i="2" s="1"/>
  <c r="A4448" i="2"/>
  <c r="W4448" i="2" s="1"/>
  <c r="A4449" i="2"/>
  <c r="W4449" i="2" s="1"/>
  <c r="A4450" i="2"/>
  <c r="W4450" i="2" s="1"/>
  <c r="A4451" i="2"/>
  <c r="W4451" i="2" s="1"/>
  <c r="A4452" i="2"/>
  <c r="W4452" i="2" s="1"/>
  <c r="A4453" i="2"/>
  <c r="W4453" i="2" s="1"/>
  <c r="A4454" i="2"/>
  <c r="W4454" i="2" s="1"/>
  <c r="A4455" i="2"/>
  <c r="W4455" i="2" s="1"/>
  <c r="A4456" i="2"/>
  <c r="W4456" i="2" s="1"/>
  <c r="A4457" i="2"/>
  <c r="W4457" i="2" s="1"/>
  <c r="A4458" i="2"/>
  <c r="W4458" i="2" s="1"/>
  <c r="A4459" i="2"/>
  <c r="W4459" i="2" s="1"/>
  <c r="A4460" i="2"/>
  <c r="W4460" i="2" s="1"/>
  <c r="A4461" i="2"/>
  <c r="W4461" i="2" s="1"/>
  <c r="A4462" i="2"/>
  <c r="W4462" i="2" s="1"/>
  <c r="A4463" i="2"/>
  <c r="W4463" i="2" s="1"/>
  <c r="A4464" i="2"/>
  <c r="W4464" i="2" s="1"/>
  <c r="A4465" i="2"/>
  <c r="W4465" i="2" s="1"/>
  <c r="A4466" i="2"/>
  <c r="W4466" i="2" s="1"/>
  <c r="A4467" i="2"/>
  <c r="W4467" i="2" s="1"/>
  <c r="A4468" i="2"/>
  <c r="W4468" i="2" s="1"/>
  <c r="A4469" i="2"/>
  <c r="W4469" i="2" s="1"/>
  <c r="A4470" i="2"/>
  <c r="W4470" i="2" s="1"/>
  <c r="A4471" i="2"/>
  <c r="W4471" i="2" s="1"/>
  <c r="A4472" i="2"/>
  <c r="W4472" i="2" s="1"/>
  <c r="A4473" i="2"/>
  <c r="W4473" i="2" s="1"/>
  <c r="A4474" i="2"/>
  <c r="W4474" i="2" s="1"/>
  <c r="A4475" i="2"/>
  <c r="W4475" i="2" s="1"/>
  <c r="A4476" i="2"/>
  <c r="W4476" i="2" s="1"/>
  <c r="A4477" i="2"/>
  <c r="W4477" i="2" s="1"/>
  <c r="A4478" i="2"/>
  <c r="W4478" i="2" s="1"/>
  <c r="A4479" i="2"/>
  <c r="W4479" i="2" s="1"/>
  <c r="A4480" i="2"/>
  <c r="W4480" i="2" s="1"/>
  <c r="A4481" i="2"/>
  <c r="W4481" i="2" s="1"/>
  <c r="A4482" i="2"/>
  <c r="W4482" i="2" s="1"/>
  <c r="A4483" i="2"/>
  <c r="W4483" i="2" s="1"/>
  <c r="A4484" i="2"/>
  <c r="W4484" i="2" s="1"/>
  <c r="A4485" i="2"/>
  <c r="W4485" i="2" s="1"/>
  <c r="A4486" i="2"/>
  <c r="W4486" i="2" s="1"/>
  <c r="A4487" i="2"/>
  <c r="W4487" i="2" s="1"/>
  <c r="A4488" i="2"/>
  <c r="W4488" i="2" s="1"/>
  <c r="A4489" i="2"/>
  <c r="W4489" i="2" s="1"/>
  <c r="A4490" i="2"/>
  <c r="W4490" i="2" s="1"/>
  <c r="A4491" i="2"/>
  <c r="W4491" i="2" s="1"/>
  <c r="A4492" i="2"/>
  <c r="W4492" i="2" s="1"/>
  <c r="A4493" i="2"/>
  <c r="W4493" i="2" s="1"/>
  <c r="A4494" i="2"/>
  <c r="W4494" i="2" s="1"/>
  <c r="A4495" i="2"/>
  <c r="W4495" i="2" s="1"/>
  <c r="A4496" i="2"/>
  <c r="W4496" i="2" s="1"/>
  <c r="A4497" i="2"/>
  <c r="W4497" i="2" s="1"/>
  <c r="A4498" i="2"/>
  <c r="W4498" i="2" s="1"/>
  <c r="A4499" i="2"/>
  <c r="W4499" i="2" s="1"/>
  <c r="A4500" i="2"/>
  <c r="W4500" i="2" s="1"/>
  <c r="A4501" i="2"/>
  <c r="W4501" i="2" s="1"/>
  <c r="A4502" i="2"/>
  <c r="W4502" i="2" s="1"/>
  <c r="A4503" i="2"/>
  <c r="W4503" i="2" s="1"/>
  <c r="A4504" i="2"/>
  <c r="W4504" i="2" s="1"/>
  <c r="A4505" i="2"/>
  <c r="W4505" i="2" s="1"/>
  <c r="A4506" i="2"/>
  <c r="W4506" i="2" s="1"/>
  <c r="A4507" i="2"/>
  <c r="W4507" i="2" s="1"/>
  <c r="A4508" i="2"/>
  <c r="W4508" i="2" s="1"/>
  <c r="A4509" i="2"/>
  <c r="W4509" i="2" s="1"/>
  <c r="A4510" i="2"/>
  <c r="W4510" i="2" s="1"/>
  <c r="A4511" i="2"/>
  <c r="W4511" i="2" s="1"/>
  <c r="A4512" i="2"/>
  <c r="W4512" i="2" s="1"/>
  <c r="A4513" i="2"/>
  <c r="W4513" i="2" s="1"/>
  <c r="A4514" i="2"/>
  <c r="W4514" i="2" s="1"/>
  <c r="A4515" i="2"/>
  <c r="W4515" i="2" s="1"/>
  <c r="A4516" i="2"/>
  <c r="W4516" i="2" s="1"/>
  <c r="A4517" i="2"/>
  <c r="W4517" i="2" s="1"/>
  <c r="A4518" i="2"/>
  <c r="W4518" i="2" s="1"/>
  <c r="A4519" i="2"/>
  <c r="W4519" i="2" s="1"/>
  <c r="A4520" i="2"/>
  <c r="W4520" i="2" s="1"/>
  <c r="A4521" i="2"/>
  <c r="W4521" i="2" s="1"/>
  <c r="A4522" i="2"/>
  <c r="W4522" i="2" s="1"/>
  <c r="A4523" i="2"/>
  <c r="W4523" i="2" s="1"/>
  <c r="A4524" i="2"/>
  <c r="W4524" i="2" s="1"/>
  <c r="A4525" i="2"/>
  <c r="W4525" i="2" s="1"/>
  <c r="A4526" i="2"/>
  <c r="W4526" i="2" s="1"/>
  <c r="A4527" i="2"/>
  <c r="W4527" i="2" s="1"/>
  <c r="A4528" i="2"/>
  <c r="W4528" i="2" s="1"/>
  <c r="A4529" i="2"/>
  <c r="W4529" i="2" s="1"/>
  <c r="A4530" i="2"/>
  <c r="W4530" i="2" s="1"/>
  <c r="A4531" i="2"/>
  <c r="W4531" i="2" s="1"/>
  <c r="A4532" i="2"/>
  <c r="W4532" i="2" s="1"/>
  <c r="A4533" i="2"/>
  <c r="W4533" i="2" s="1"/>
  <c r="A4534" i="2"/>
  <c r="W4534" i="2" s="1"/>
  <c r="A4535" i="2"/>
  <c r="W4535" i="2" s="1"/>
  <c r="A4536" i="2"/>
  <c r="W4536" i="2" s="1"/>
  <c r="A4537" i="2"/>
  <c r="W4537" i="2" s="1"/>
  <c r="A4538" i="2"/>
  <c r="W4538" i="2" s="1"/>
  <c r="A4539" i="2"/>
  <c r="W4539" i="2" s="1"/>
  <c r="A4540" i="2"/>
  <c r="W4540" i="2" s="1"/>
  <c r="A4541" i="2"/>
  <c r="W4541" i="2" s="1"/>
  <c r="A4542" i="2"/>
  <c r="W4542" i="2" s="1"/>
  <c r="A4543" i="2"/>
  <c r="W4543" i="2" s="1"/>
  <c r="A4544" i="2"/>
  <c r="W4544" i="2" s="1"/>
  <c r="A4545" i="2"/>
  <c r="W4545" i="2" s="1"/>
  <c r="A4546" i="2"/>
  <c r="W4546" i="2" s="1"/>
  <c r="A4547" i="2"/>
  <c r="W4547" i="2" s="1"/>
  <c r="A4548" i="2"/>
  <c r="W4548" i="2" s="1"/>
  <c r="A4549" i="2"/>
  <c r="W4549" i="2" s="1"/>
  <c r="A4550" i="2"/>
  <c r="W4550" i="2" s="1"/>
  <c r="A4551" i="2"/>
  <c r="W4551" i="2" s="1"/>
  <c r="A4552" i="2"/>
  <c r="W4552" i="2" s="1"/>
  <c r="A4553" i="2"/>
  <c r="W4553" i="2" s="1"/>
  <c r="A4554" i="2"/>
  <c r="W4554" i="2" s="1"/>
  <c r="A4555" i="2"/>
  <c r="W4555" i="2" s="1"/>
  <c r="A4556" i="2"/>
  <c r="W4556" i="2" s="1"/>
  <c r="A4557" i="2"/>
  <c r="W4557" i="2" s="1"/>
  <c r="A4558" i="2"/>
  <c r="W4558" i="2" s="1"/>
  <c r="A4559" i="2"/>
  <c r="W4559" i="2" s="1"/>
  <c r="A4560" i="2"/>
  <c r="W4560" i="2" s="1"/>
  <c r="A4561" i="2"/>
  <c r="W4561" i="2" s="1"/>
  <c r="A4562" i="2"/>
  <c r="W4562" i="2" s="1"/>
  <c r="A4563" i="2"/>
  <c r="W4563" i="2" s="1"/>
  <c r="A4564" i="2"/>
  <c r="W4564" i="2" s="1"/>
  <c r="A4565" i="2"/>
  <c r="W4565" i="2" s="1"/>
  <c r="A4566" i="2"/>
  <c r="W4566" i="2" s="1"/>
  <c r="A4567" i="2"/>
  <c r="W4567" i="2" s="1"/>
  <c r="A4568" i="2"/>
  <c r="W4568" i="2" s="1"/>
  <c r="A4569" i="2"/>
  <c r="W4569" i="2" s="1"/>
  <c r="A4570" i="2"/>
  <c r="W4570" i="2" s="1"/>
  <c r="A4571" i="2"/>
  <c r="W4571" i="2" s="1"/>
  <c r="A4572" i="2"/>
  <c r="W4572" i="2" s="1"/>
  <c r="A4573" i="2"/>
  <c r="W4573" i="2" s="1"/>
  <c r="A4574" i="2"/>
  <c r="W4574" i="2" s="1"/>
  <c r="A4575" i="2"/>
  <c r="W4575" i="2" s="1"/>
  <c r="A4576" i="2"/>
  <c r="W4576" i="2" s="1"/>
  <c r="A4577" i="2"/>
  <c r="W4577" i="2" s="1"/>
  <c r="A4578" i="2"/>
  <c r="W4578" i="2" s="1"/>
  <c r="A4579" i="2"/>
  <c r="W4579" i="2" s="1"/>
  <c r="A4580" i="2"/>
  <c r="W4580" i="2" s="1"/>
  <c r="A4581" i="2"/>
  <c r="W4581" i="2" s="1"/>
  <c r="A4582" i="2"/>
  <c r="W4582" i="2" s="1"/>
  <c r="A4583" i="2"/>
  <c r="W4583" i="2" s="1"/>
  <c r="A4584" i="2"/>
  <c r="W4584" i="2" s="1"/>
  <c r="A4585" i="2"/>
  <c r="W4585" i="2" s="1"/>
  <c r="A4586" i="2"/>
  <c r="W4586" i="2" s="1"/>
  <c r="A4587" i="2"/>
  <c r="W4587" i="2" s="1"/>
  <c r="A4588" i="2"/>
  <c r="W4588" i="2" s="1"/>
  <c r="A4589" i="2"/>
  <c r="W4589" i="2" s="1"/>
  <c r="A4590" i="2"/>
  <c r="W4590" i="2" s="1"/>
  <c r="A4591" i="2"/>
  <c r="W4591" i="2" s="1"/>
  <c r="A4592" i="2"/>
  <c r="W4592" i="2" s="1"/>
  <c r="A4593" i="2"/>
  <c r="W4593" i="2" s="1"/>
  <c r="A4594" i="2"/>
  <c r="W4594" i="2" s="1"/>
  <c r="A4595" i="2"/>
  <c r="W4595" i="2" s="1"/>
  <c r="A4596" i="2"/>
  <c r="W4596" i="2" s="1"/>
  <c r="A4597" i="2"/>
  <c r="W4597" i="2" s="1"/>
  <c r="A4598" i="2"/>
  <c r="W4598" i="2" s="1"/>
  <c r="A4599" i="2"/>
  <c r="W4599" i="2" s="1"/>
  <c r="A4600" i="2"/>
  <c r="W4600" i="2" s="1"/>
  <c r="A4601" i="2"/>
  <c r="W4601" i="2" s="1"/>
  <c r="A4602" i="2"/>
  <c r="W4602" i="2" s="1"/>
  <c r="A4603" i="2"/>
  <c r="W4603" i="2" s="1"/>
  <c r="A4604" i="2"/>
  <c r="W4604" i="2" s="1"/>
  <c r="A4605" i="2"/>
  <c r="W4605" i="2" s="1"/>
  <c r="A4606" i="2"/>
  <c r="W4606" i="2" s="1"/>
  <c r="A4607" i="2"/>
  <c r="W4607" i="2" s="1"/>
  <c r="A4608" i="2"/>
  <c r="W4608" i="2" s="1"/>
  <c r="A4609" i="2"/>
  <c r="W4609" i="2" s="1"/>
  <c r="A4610" i="2"/>
  <c r="W4610" i="2" s="1"/>
  <c r="A4611" i="2"/>
  <c r="W4611" i="2" s="1"/>
  <c r="A4612" i="2"/>
  <c r="W4612" i="2" s="1"/>
  <c r="A4613" i="2"/>
  <c r="W4613" i="2" s="1"/>
  <c r="A4614" i="2"/>
  <c r="W4614" i="2" s="1"/>
  <c r="A4615" i="2"/>
  <c r="W4615" i="2" s="1"/>
  <c r="A4616" i="2"/>
  <c r="W4616" i="2" s="1"/>
  <c r="A4617" i="2"/>
  <c r="W4617" i="2" s="1"/>
  <c r="A4618" i="2"/>
  <c r="W4618" i="2" s="1"/>
  <c r="A4619" i="2"/>
  <c r="W4619" i="2" s="1"/>
  <c r="A4620" i="2"/>
  <c r="W4620" i="2" s="1"/>
  <c r="A4621" i="2"/>
  <c r="W4621" i="2" s="1"/>
  <c r="A4622" i="2"/>
  <c r="W4622" i="2" s="1"/>
  <c r="A4623" i="2"/>
  <c r="W4623" i="2" s="1"/>
  <c r="A4624" i="2"/>
  <c r="W4624" i="2" s="1"/>
  <c r="A4625" i="2"/>
  <c r="W4625" i="2" s="1"/>
  <c r="A4626" i="2"/>
  <c r="W4626" i="2" s="1"/>
  <c r="A4627" i="2"/>
  <c r="W4627" i="2" s="1"/>
  <c r="A4628" i="2"/>
  <c r="W4628" i="2" s="1"/>
  <c r="A4629" i="2"/>
  <c r="W4629" i="2" s="1"/>
  <c r="A4630" i="2"/>
  <c r="W4630" i="2" s="1"/>
  <c r="A4631" i="2"/>
  <c r="W4631" i="2" s="1"/>
  <c r="A4632" i="2"/>
  <c r="W4632" i="2" s="1"/>
  <c r="A4633" i="2"/>
  <c r="W4633" i="2" s="1"/>
  <c r="A4634" i="2"/>
  <c r="W4634" i="2" s="1"/>
  <c r="A4635" i="2"/>
  <c r="W4635" i="2" s="1"/>
  <c r="A4636" i="2"/>
  <c r="W4636" i="2" s="1"/>
  <c r="A4637" i="2"/>
  <c r="W4637" i="2" s="1"/>
  <c r="A4638" i="2"/>
  <c r="W4638" i="2" s="1"/>
  <c r="A4639" i="2"/>
  <c r="W4639" i="2" s="1"/>
  <c r="A4640" i="2"/>
  <c r="W4640" i="2" s="1"/>
  <c r="A4641" i="2"/>
  <c r="W4641" i="2" s="1"/>
  <c r="A4642" i="2"/>
  <c r="W4642" i="2" s="1"/>
  <c r="A4643" i="2"/>
  <c r="W4643" i="2" s="1"/>
  <c r="A4644" i="2"/>
  <c r="W4644" i="2" s="1"/>
  <c r="A4645" i="2"/>
  <c r="W4645" i="2" s="1"/>
  <c r="A4646" i="2"/>
  <c r="W4646" i="2" s="1"/>
  <c r="A4647" i="2"/>
  <c r="W4647" i="2" s="1"/>
  <c r="A4648" i="2"/>
  <c r="W4648" i="2" s="1"/>
  <c r="A4649" i="2"/>
  <c r="W4649" i="2" s="1"/>
  <c r="A4650" i="2"/>
  <c r="W4650" i="2" s="1"/>
  <c r="A4651" i="2"/>
  <c r="W4651" i="2" s="1"/>
  <c r="A4652" i="2"/>
  <c r="W4652" i="2" s="1"/>
  <c r="A4653" i="2"/>
  <c r="W4653" i="2" s="1"/>
  <c r="A4654" i="2"/>
  <c r="W4654" i="2" s="1"/>
  <c r="A4655" i="2"/>
  <c r="W4655" i="2" s="1"/>
  <c r="A4656" i="2"/>
  <c r="W4656" i="2" s="1"/>
  <c r="A4657" i="2"/>
  <c r="W4657" i="2" s="1"/>
  <c r="A4658" i="2"/>
  <c r="W4658" i="2" s="1"/>
  <c r="A4659" i="2"/>
  <c r="W4659" i="2" s="1"/>
  <c r="A4660" i="2"/>
  <c r="W4660" i="2" s="1"/>
  <c r="A4661" i="2"/>
  <c r="W4661" i="2" s="1"/>
  <c r="A4662" i="2"/>
  <c r="W4662" i="2" s="1"/>
  <c r="A4663" i="2"/>
  <c r="W4663" i="2" s="1"/>
  <c r="A4664" i="2"/>
  <c r="W4664" i="2" s="1"/>
  <c r="A4665" i="2"/>
  <c r="W4665" i="2" s="1"/>
  <c r="A4666" i="2"/>
  <c r="W4666" i="2" s="1"/>
  <c r="A4667" i="2"/>
  <c r="W4667" i="2" s="1"/>
  <c r="A4668" i="2"/>
  <c r="W4668" i="2" s="1"/>
  <c r="A4669" i="2"/>
  <c r="W4669" i="2" s="1"/>
  <c r="A4670" i="2"/>
  <c r="W4670" i="2" s="1"/>
  <c r="A4671" i="2"/>
  <c r="W4671" i="2" s="1"/>
  <c r="A4672" i="2"/>
  <c r="W4672" i="2" s="1"/>
  <c r="A4673" i="2"/>
  <c r="W4673" i="2" s="1"/>
  <c r="A4674" i="2"/>
  <c r="W4674" i="2" s="1"/>
  <c r="A4675" i="2"/>
  <c r="W4675" i="2" s="1"/>
  <c r="A4676" i="2"/>
  <c r="W4676" i="2" s="1"/>
  <c r="A4677" i="2"/>
  <c r="W4677" i="2" s="1"/>
  <c r="A4678" i="2"/>
  <c r="W4678" i="2" s="1"/>
  <c r="A4679" i="2"/>
  <c r="W4679" i="2" s="1"/>
  <c r="A4680" i="2"/>
  <c r="W4680" i="2" s="1"/>
  <c r="A4681" i="2"/>
  <c r="W4681" i="2" s="1"/>
  <c r="A4682" i="2"/>
  <c r="W4682" i="2" s="1"/>
  <c r="A4683" i="2"/>
  <c r="W4683" i="2" s="1"/>
  <c r="A4684" i="2"/>
  <c r="W4684" i="2" s="1"/>
  <c r="A4685" i="2"/>
  <c r="W4685" i="2" s="1"/>
  <c r="A4686" i="2"/>
  <c r="W4686" i="2" s="1"/>
  <c r="A4687" i="2"/>
  <c r="W4687" i="2" s="1"/>
  <c r="A4688" i="2"/>
  <c r="W4688" i="2" s="1"/>
  <c r="A4689" i="2"/>
  <c r="W4689" i="2" s="1"/>
  <c r="A4690" i="2"/>
  <c r="W4690" i="2" s="1"/>
  <c r="A4691" i="2"/>
  <c r="W4691" i="2" s="1"/>
  <c r="A4692" i="2"/>
  <c r="W4692" i="2" s="1"/>
  <c r="A4693" i="2"/>
  <c r="W4693" i="2" s="1"/>
  <c r="A4694" i="2"/>
  <c r="W4694" i="2" s="1"/>
  <c r="A4695" i="2"/>
  <c r="W4695" i="2" s="1"/>
  <c r="A4696" i="2"/>
  <c r="W4696" i="2" s="1"/>
  <c r="A4697" i="2"/>
  <c r="W4697" i="2" s="1"/>
  <c r="A4698" i="2"/>
  <c r="W4698" i="2" s="1"/>
  <c r="A4699" i="2"/>
  <c r="W4699" i="2" s="1"/>
  <c r="A4700" i="2"/>
  <c r="W4700" i="2" s="1"/>
  <c r="A4701" i="2"/>
  <c r="W4701" i="2" s="1"/>
  <c r="A4702" i="2"/>
  <c r="W4702" i="2" s="1"/>
  <c r="A4703" i="2"/>
  <c r="W4703" i="2" s="1"/>
  <c r="A4704" i="2"/>
  <c r="W4704" i="2" s="1"/>
  <c r="A4705" i="2"/>
  <c r="W4705" i="2" s="1"/>
  <c r="A4706" i="2"/>
  <c r="W4706" i="2" s="1"/>
  <c r="A4707" i="2"/>
  <c r="W4707" i="2" s="1"/>
  <c r="A4708" i="2"/>
  <c r="W4708" i="2" s="1"/>
  <c r="A4709" i="2"/>
  <c r="W4709" i="2" s="1"/>
  <c r="A4710" i="2"/>
  <c r="W4710" i="2" s="1"/>
  <c r="A4711" i="2"/>
  <c r="W4711" i="2" s="1"/>
  <c r="A4712" i="2"/>
  <c r="W4712" i="2" s="1"/>
  <c r="A4713" i="2"/>
  <c r="W4713" i="2" s="1"/>
  <c r="A4714" i="2"/>
  <c r="W4714" i="2" s="1"/>
  <c r="A4715" i="2"/>
  <c r="W4715" i="2" s="1"/>
  <c r="A4716" i="2"/>
  <c r="W4716" i="2" s="1"/>
  <c r="A4717" i="2"/>
  <c r="W4717" i="2" s="1"/>
  <c r="A4718" i="2"/>
  <c r="W4718" i="2" s="1"/>
  <c r="A4719" i="2"/>
  <c r="W4719" i="2" s="1"/>
  <c r="A4720" i="2"/>
  <c r="W4720" i="2" s="1"/>
  <c r="A4721" i="2"/>
  <c r="W4721" i="2" s="1"/>
  <c r="A4722" i="2"/>
  <c r="W4722" i="2" s="1"/>
  <c r="A4723" i="2"/>
  <c r="W4723" i="2" s="1"/>
  <c r="A4724" i="2"/>
  <c r="W4724" i="2" s="1"/>
  <c r="A4725" i="2"/>
  <c r="W4725" i="2" s="1"/>
  <c r="A4726" i="2"/>
  <c r="W4726" i="2" s="1"/>
  <c r="A4727" i="2"/>
  <c r="W4727" i="2" s="1"/>
  <c r="A4728" i="2"/>
  <c r="W4728" i="2" s="1"/>
  <c r="A4729" i="2"/>
  <c r="W4729" i="2" s="1"/>
  <c r="A4730" i="2"/>
  <c r="W4730" i="2" s="1"/>
  <c r="A4731" i="2"/>
  <c r="W4731" i="2" s="1"/>
  <c r="A4732" i="2"/>
  <c r="W4732" i="2" s="1"/>
  <c r="A4733" i="2"/>
  <c r="W4733" i="2" s="1"/>
  <c r="A4734" i="2"/>
  <c r="W4734" i="2" s="1"/>
  <c r="A4735" i="2"/>
  <c r="W4735" i="2" s="1"/>
  <c r="A4736" i="2"/>
  <c r="W4736" i="2" s="1"/>
  <c r="A4737" i="2"/>
  <c r="W4737" i="2" s="1"/>
  <c r="A4738" i="2"/>
  <c r="W4738" i="2" s="1"/>
  <c r="A4739" i="2"/>
  <c r="W4739" i="2" s="1"/>
  <c r="A4740" i="2"/>
  <c r="W4740" i="2" s="1"/>
  <c r="A4741" i="2"/>
  <c r="W4741" i="2" s="1"/>
  <c r="A4742" i="2"/>
  <c r="W4742" i="2" s="1"/>
  <c r="A4743" i="2"/>
  <c r="W4743" i="2" s="1"/>
  <c r="A4744" i="2"/>
  <c r="W4744" i="2" s="1"/>
  <c r="A4745" i="2"/>
  <c r="W4745" i="2" s="1"/>
  <c r="A4746" i="2"/>
  <c r="W4746" i="2" s="1"/>
  <c r="A4747" i="2"/>
  <c r="W4747" i="2" s="1"/>
  <c r="A4748" i="2"/>
  <c r="W4748" i="2" s="1"/>
  <c r="A4749" i="2"/>
  <c r="W4749" i="2" s="1"/>
  <c r="A4750" i="2"/>
  <c r="W4750" i="2" s="1"/>
  <c r="A4751" i="2"/>
  <c r="W4751" i="2" s="1"/>
  <c r="A4752" i="2"/>
  <c r="W4752" i="2" s="1"/>
  <c r="A4753" i="2"/>
  <c r="W4753" i="2" s="1"/>
  <c r="A4754" i="2"/>
  <c r="W4754" i="2" s="1"/>
  <c r="A4755" i="2"/>
  <c r="W4755" i="2" s="1"/>
  <c r="A4756" i="2"/>
  <c r="W4756" i="2" s="1"/>
  <c r="A4757" i="2"/>
  <c r="W4757" i="2" s="1"/>
  <c r="A4758" i="2"/>
  <c r="W4758" i="2" s="1"/>
  <c r="A4759" i="2"/>
  <c r="W4759" i="2" s="1"/>
  <c r="A4760" i="2"/>
  <c r="W4760" i="2" s="1"/>
  <c r="A4761" i="2"/>
  <c r="W4761" i="2" s="1"/>
  <c r="A4762" i="2"/>
  <c r="W4762" i="2" s="1"/>
  <c r="A4763" i="2"/>
  <c r="W4763" i="2" s="1"/>
  <c r="A4764" i="2"/>
  <c r="W4764" i="2" s="1"/>
  <c r="A4765" i="2"/>
  <c r="W4765" i="2" s="1"/>
  <c r="A4766" i="2"/>
  <c r="W4766" i="2" s="1"/>
  <c r="A4767" i="2"/>
  <c r="W4767" i="2" s="1"/>
  <c r="A4768" i="2"/>
  <c r="W4768" i="2" s="1"/>
  <c r="A4769" i="2"/>
  <c r="W4769" i="2" s="1"/>
  <c r="A4770" i="2"/>
  <c r="W4770" i="2" s="1"/>
  <c r="A4771" i="2"/>
  <c r="W4771" i="2" s="1"/>
  <c r="A4772" i="2"/>
  <c r="W4772" i="2" s="1"/>
  <c r="A4773" i="2"/>
  <c r="W4773" i="2" s="1"/>
  <c r="A4774" i="2"/>
  <c r="W4774" i="2" s="1"/>
  <c r="A4775" i="2"/>
  <c r="W4775" i="2" s="1"/>
  <c r="A4776" i="2"/>
  <c r="W4776" i="2" s="1"/>
  <c r="A4777" i="2"/>
  <c r="W4777" i="2" s="1"/>
  <c r="A4778" i="2"/>
  <c r="W4778" i="2" s="1"/>
  <c r="A4779" i="2"/>
  <c r="W4779" i="2" s="1"/>
  <c r="A4780" i="2"/>
  <c r="W4780" i="2" s="1"/>
  <c r="A4781" i="2"/>
  <c r="W4781" i="2" s="1"/>
  <c r="A4782" i="2"/>
  <c r="W4782" i="2" s="1"/>
  <c r="A4783" i="2"/>
  <c r="W4783" i="2" s="1"/>
  <c r="A4784" i="2"/>
  <c r="W4784" i="2" s="1"/>
  <c r="A4785" i="2"/>
  <c r="W4785" i="2" s="1"/>
  <c r="A4786" i="2"/>
  <c r="W4786" i="2" s="1"/>
  <c r="A4787" i="2"/>
  <c r="W4787" i="2" s="1"/>
  <c r="A4788" i="2"/>
  <c r="W4788" i="2" s="1"/>
  <c r="A4789" i="2"/>
  <c r="W4789" i="2" s="1"/>
  <c r="A4790" i="2"/>
  <c r="W4790" i="2" s="1"/>
  <c r="A4791" i="2"/>
  <c r="W4791" i="2" s="1"/>
  <c r="A4792" i="2"/>
  <c r="W4792" i="2" s="1"/>
  <c r="A4793" i="2"/>
  <c r="W4793" i="2" s="1"/>
  <c r="A4794" i="2"/>
  <c r="W4794" i="2" s="1"/>
  <c r="A4795" i="2"/>
  <c r="W4795" i="2" s="1"/>
  <c r="A4796" i="2"/>
  <c r="W4796" i="2" s="1"/>
  <c r="A4797" i="2"/>
  <c r="W4797" i="2" s="1"/>
  <c r="A4798" i="2"/>
  <c r="W4798" i="2" s="1"/>
  <c r="A4799" i="2"/>
  <c r="W4799" i="2" s="1"/>
  <c r="A4800" i="2"/>
  <c r="W4800" i="2" s="1"/>
  <c r="A4801" i="2"/>
  <c r="W4801" i="2" s="1"/>
  <c r="A4802" i="2"/>
  <c r="W4802" i="2" s="1"/>
  <c r="A4803" i="2"/>
  <c r="W4803" i="2" s="1"/>
  <c r="A4804" i="2"/>
  <c r="W4804" i="2" s="1"/>
  <c r="A4805" i="2"/>
  <c r="W4805" i="2" s="1"/>
  <c r="A4806" i="2"/>
  <c r="W4806" i="2" s="1"/>
  <c r="A4807" i="2"/>
  <c r="W4807" i="2" s="1"/>
  <c r="A4808" i="2"/>
  <c r="W4808" i="2" s="1"/>
  <c r="A4809" i="2"/>
  <c r="W4809" i="2" s="1"/>
  <c r="A4810" i="2"/>
  <c r="W4810" i="2" s="1"/>
  <c r="A4811" i="2"/>
  <c r="W4811" i="2" s="1"/>
  <c r="A4812" i="2"/>
  <c r="W4812" i="2" s="1"/>
  <c r="A4813" i="2"/>
  <c r="W4813" i="2" s="1"/>
  <c r="A4814" i="2"/>
  <c r="W4814" i="2" s="1"/>
  <c r="A4815" i="2"/>
  <c r="W4815" i="2" s="1"/>
  <c r="A4816" i="2"/>
  <c r="W4816" i="2" s="1"/>
  <c r="A4817" i="2"/>
  <c r="W4817" i="2" s="1"/>
  <c r="A4818" i="2"/>
  <c r="W4818" i="2" s="1"/>
  <c r="A4819" i="2"/>
  <c r="W4819" i="2" s="1"/>
  <c r="A4820" i="2"/>
  <c r="W4820" i="2" s="1"/>
  <c r="A4821" i="2"/>
  <c r="W4821" i="2" s="1"/>
  <c r="A4822" i="2"/>
  <c r="W4822" i="2" s="1"/>
  <c r="A4823" i="2"/>
  <c r="W4823" i="2" s="1"/>
  <c r="A4824" i="2"/>
  <c r="W4824" i="2" s="1"/>
  <c r="A4825" i="2"/>
  <c r="W4825" i="2" s="1"/>
  <c r="A4826" i="2"/>
  <c r="W4826" i="2" s="1"/>
  <c r="A4827" i="2"/>
  <c r="W4827" i="2" s="1"/>
  <c r="A4828" i="2"/>
  <c r="W4828" i="2" s="1"/>
  <c r="A4829" i="2"/>
  <c r="W4829" i="2" s="1"/>
  <c r="A4830" i="2"/>
  <c r="W4830" i="2" s="1"/>
  <c r="A4831" i="2"/>
  <c r="W4831" i="2" s="1"/>
  <c r="A4832" i="2"/>
  <c r="W4832" i="2" s="1"/>
  <c r="A4833" i="2"/>
  <c r="W4833" i="2" s="1"/>
  <c r="A4834" i="2"/>
  <c r="W4834" i="2" s="1"/>
  <c r="A4835" i="2"/>
  <c r="W4835" i="2" s="1"/>
  <c r="A4836" i="2"/>
  <c r="W4836" i="2" s="1"/>
  <c r="A4837" i="2"/>
  <c r="W4837" i="2" s="1"/>
  <c r="A4838" i="2"/>
  <c r="W4838" i="2" s="1"/>
  <c r="A4839" i="2"/>
  <c r="W4839" i="2" s="1"/>
  <c r="A4840" i="2"/>
  <c r="W4840" i="2" s="1"/>
  <c r="A4841" i="2"/>
  <c r="W4841" i="2" s="1"/>
  <c r="A4842" i="2"/>
  <c r="W4842" i="2" s="1"/>
  <c r="A4843" i="2"/>
  <c r="W4843" i="2" s="1"/>
  <c r="A4844" i="2"/>
  <c r="W4844" i="2" s="1"/>
  <c r="A4845" i="2"/>
  <c r="W4845" i="2" s="1"/>
  <c r="A4846" i="2"/>
  <c r="W4846" i="2" s="1"/>
  <c r="A4847" i="2"/>
  <c r="W4847" i="2" s="1"/>
  <c r="A4848" i="2"/>
  <c r="W4848" i="2" s="1"/>
  <c r="A4849" i="2"/>
  <c r="W4849" i="2" s="1"/>
  <c r="A4850" i="2"/>
  <c r="W4850" i="2" s="1"/>
  <c r="A4851" i="2"/>
  <c r="W4851" i="2" s="1"/>
  <c r="A4852" i="2"/>
  <c r="W4852" i="2" s="1"/>
  <c r="A4853" i="2"/>
  <c r="W4853" i="2" s="1"/>
  <c r="A4854" i="2"/>
  <c r="W4854" i="2" s="1"/>
  <c r="A4855" i="2"/>
  <c r="W4855" i="2" s="1"/>
  <c r="A4856" i="2"/>
  <c r="W4856" i="2" s="1"/>
  <c r="A4857" i="2"/>
  <c r="W4857" i="2" s="1"/>
  <c r="A4858" i="2"/>
  <c r="W4858" i="2" s="1"/>
  <c r="A4859" i="2"/>
  <c r="W4859" i="2" s="1"/>
  <c r="A4860" i="2"/>
  <c r="W4860" i="2" s="1"/>
  <c r="A4861" i="2"/>
  <c r="W4861" i="2" s="1"/>
  <c r="A4862" i="2"/>
  <c r="W4862" i="2" s="1"/>
  <c r="A4863" i="2"/>
  <c r="W4863" i="2" s="1"/>
  <c r="A4864" i="2"/>
  <c r="W4864" i="2" s="1"/>
  <c r="A4865" i="2"/>
  <c r="W4865" i="2" s="1"/>
  <c r="A4866" i="2"/>
  <c r="W4866" i="2" s="1"/>
  <c r="A4867" i="2"/>
  <c r="W4867" i="2" s="1"/>
  <c r="A4868" i="2"/>
  <c r="W4868" i="2" s="1"/>
  <c r="A4869" i="2"/>
  <c r="W4869" i="2" s="1"/>
  <c r="A4870" i="2"/>
  <c r="W4870" i="2" s="1"/>
  <c r="A4871" i="2"/>
  <c r="W4871" i="2" s="1"/>
  <c r="A4872" i="2"/>
  <c r="W4872" i="2" s="1"/>
  <c r="A4873" i="2"/>
  <c r="W4873" i="2" s="1"/>
  <c r="A4874" i="2"/>
  <c r="W4874" i="2" s="1"/>
  <c r="A4875" i="2"/>
  <c r="W4875" i="2" s="1"/>
  <c r="A4876" i="2"/>
  <c r="W4876" i="2" s="1"/>
  <c r="A4877" i="2"/>
  <c r="W4877" i="2" s="1"/>
  <c r="A4878" i="2"/>
  <c r="W4878" i="2" s="1"/>
  <c r="A4879" i="2"/>
  <c r="W4879" i="2" s="1"/>
  <c r="A4880" i="2"/>
  <c r="W4880" i="2" s="1"/>
  <c r="A4881" i="2"/>
  <c r="W4881" i="2" s="1"/>
  <c r="A4882" i="2"/>
  <c r="W4882" i="2" s="1"/>
  <c r="A4883" i="2"/>
  <c r="W4883" i="2" s="1"/>
  <c r="A4884" i="2"/>
  <c r="W4884" i="2" s="1"/>
  <c r="A4885" i="2"/>
  <c r="W4885" i="2" s="1"/>
  <c r="A4886" i="2"/>
  <c r="W4886" i="2" s="1"/>
  <c r="A4887" i="2"/>
  <c r="W4887" i="2" s="1"/>
  <c r="A4888" i="2"/>
  <c r="W4888" i="2" s="1"/>
  <c r="A4889" i="2"/>
  <c r="W4889" i="2" s="1"/>
  <c r="A4890" i="2"/>
  <c r="W4890" i="2" s="1"/>
  <c r="A4891" i="2"/>
  <c r="W4891" i="2" s="1"/>
  <c r="A4892" i="2"/>
  <c r="W4892" i="2" s="1"/>
  <c r="A4893" i="2"/>
  <c r="W4893" i="2" s="1"/>
  <c r="A4894" i="2"/>
  <c r="W4894" i="2" s="1"/>
  <c r="A4895" i="2"/>
  <c r="W4895" i="2" s="1"/>
  <c r="A4896" i="2"/>
  <c r="W4896" i="2" s="1"/>
  <c r="A4897" i="2"/>
  <c r="W4897" i="2" s="1"/>
  <c r="A4898" i="2"/>
  <c r="W4898" i="2" s="1"/>
  <c r="A4899" i="2"/>
  <c r="W4899" i="2" s="1"/>
  <c r="A4900" i="2"/>
  <c r="W4900" i="2" s="1"/>
  <c r="A4901" i="2"/>
  <c r="W4901" i="2" s="1"/>
  <c r="A4902" i="2"/>
  <c r="W4902" i="2" s="1"/>
  <c r="A4903" i="2"/>
  <c r="W4903" i="2" s="1"/>
  <c r="A4904" i="2"/>
  <c r="W4904" i="2" s="1"/>
  <c r="A4905" i="2"/>
  <c r="W4905" i="2" s="1"/>
  <c r="A4906" i="2"/>
  <c r="W4906" i="2" s="1"/>
  <c r="A4907" i="2"/>
  <c r="W4907" i="2" s="1"/>
  <c r="A4908" i="2"/>
  <c r="W4908" i="2" s="1"/>
  <c r="A4909" i="2"/>
  <c r="W4909" i="2" s="1"/>
  <c r="A4910" i="2"/>
  <c r="W4910" i="2" s="1"/>
  <c r="A4911" i="2"/>
  <c r="W4911" i="2" s="1"/>
  <c r="A4912" i="2"/>
  <c r="W4912" i="2" s="1"/>
  <c r="A4913" i="2"/>
  <c r="W4913" i="2" s="1"/>
  <c r="A4914" i="2"/>
  <c r="W4914" i="2" s="1"/>
  <c r="A4915" i="2"/>
  <c r="W4915" i="2" s="1"/>
  <c r="A4916" i="2"/>
  <c r="W4916" i="2" s="1"/>
  <c r="A4917" i="2"/>
  <c r="W4917" i="2" s="1"/>
  <c r="A4918" i="2"/>
  <c r="W4918" i="2" s="1"/>
  <c r="A4919" i="2"/>
  <c r="W4919" i="2" s="1"/>
  <c r="A4920" i="2"/>
  <c r="W4920" i="2" s="1"/>
  <c r="A4921" i="2"/>
  <c r="W4921" i="2" s="1"/>
  <c r="A4922" i="2"/>
  <c r="W4922" i="2" s="1"/>
  <c r="A4923" i="2"/>
  <c r="W4923" i="2" s="1"/>
  <c r="A4924" i="2"/>
  <c r="W4924" i="2" s="1"/>
  <c r="A4925" i="2"/>
  <c r="W4925" i="2" s="1"/>
  <c r="A4926" i="2"/>
  <c r="W4926" i="2" s="1"/>
  <c r="A4927" i="2"/>
  <c r="W4927" i="2" s="1"/>
  <c r="A4928" i="2"/>
  <c r="W4928" i="2" s="1"/>
  <c r="A4929" i="2"/>
  <c r="W4929" i="2" s="1"/>
  <c r="A4930" i="2"/>
  <c r="W4930" i="2" s="1"/>
  <c r="A4931" i="2"/>
  <c r="W4931" i="2" s="1"/>
  <c r="A4932" i="2"/>
  <c r="W4932" i="2" s="1"/>
  <c r="A4933" i="2"/>
  <c r="W4933" i="2" s="1"/>
  <c r="A4934" i="2"/>
  <c r="W4934" i="2" s="1"/>
  <c r="A4935" i="2"/>
  <c r="W4935" i="2" s="1"/>
  <c r="A4936" i="2"/>
  <c r="W4936" i="2" s="1"/>
  <c r="A4937" i="2"/>
  <c r="W4937" i="2" s="1"/>
  <c r="A4938" i="2"/>
  <c r="W4938" i="2" s="1"/>
  <c r="A4939" i="2"/>
  <c r="W4939" i="2" s="1"/>
  <c r="A4940" i="2"/>
  <c r="W4940" i="2" s="1"/>
  <c r="A4941" i="2"/>
  <c r="W4941" i="2" s="1"/>
  <c r="A4942" i="2"/>
  <c r="W4942" i="2" s="1"/>
  <c r="A4943" i="2"/>
  <c r="W4943" i="2" s="1"/>
  <c r="A4944" i="2"/>
  <c r="W4944" i="2" s="1"/>
  <c r="A4945" i="2"/>
  <c r="W4945" i="2" s="1"/>
  <c r="A4946" i="2"/>
  <c r="W4946" i="2" s="1"/>
  <c r="A4947" i="2"/>
  <c r="W4947" i="2" s="1"/>
  <c r="A4948" i="2"/>
  <c r="W4948" i="2" s="1"/>
  <c r="A4949" i="2"/>
  <c r="W4949" i="2" s="1"/>
  <c r="A4950" i="2"/>
  <c r="W4950" i="2" s="1"/>
  <c r="A4951" i="2"/>
  <c r="W4951" i="2" s="1"/>
  <c r="A4952" i="2"/>
  <c r="W4952" i="2" s="1"/>
  <c r="A4953" i="2"/>
  <c r="W4953" i="2" s="1"/>
  <c r="A4954" i="2"/>
  <c r="W4954" i="2" s="1"/>
  <c r="A4955" i="2"/>
  <c r="W4955" i="2" s="1"/>
  <c r="A4956" i="2"/>
  <c r="W4956" i="2" s="1"/>
  <c r="A4957" i="2"/>
  <c r="W4957" i="2" s="1"/>
  <c r="A4958" i="2"/>
  <c r="W4958" i="2" s="1"/>
  <c r="A4959" i="2"/>
  <c r="W4959" i="2" s="1"/>
  <c r="A4960" i="2"/>
  <c r="W4960" i="2" s="1"/>
  <c r="A4961" i="2"/>
  <c r="W4961" i="2" s="1"/>
  <c r="A4962" i="2"/>
  <c r="W4962" i="2" s="1"/>
  <c r="A4963" i="2"/>
  <c r="W4963" i="2" s="1"/>
  <c r="A4964" i="2"/>
  <c r="W4964" i="2" s="1"/>
  <c r="A4965" i="2"/>
  <c r="W4965" i="2" s="1"/>
  <c r="A4966" i="2"/>
  <c r="W4966" i="2" s="1"/>
  <c r="A4967" i="2"/>
  <c r="W4967" i="2" s="1"/>
  <c r="A4968" i="2"/>
  <c r="W4968" i="2" s="1"/>
  <c r="A4969" i="2"/>
  <c r="W4969" i="2" s="1"/>
  <c r="A4970" i="2"/>
  <c r="W4970" i="2" s="1"/>
  <c r="A4971" i="2"/>
  <c r="W4971" i="2" s="1"/>
  <c r="A4972" i="2"/>
  <c r="W4972" i="2" s="1"/>
  <c r="A4973" i="2"/>
  <c r="W4973" i="2" s="1"/>
  <c r="A4974" i="2"/>
  <c r="W4974" i="2" s="1"/>
  <c r="A4975" i="2"/>
  <c r="W4975" i="2" s="1"/>
  <c r="A4976" i="2"/>
  <c r="W4976" i="2" s="1"/>
  <c r="A4977" i="2"/>
  <c r="W4977" i="2" s="1"/>
  <c r="A4978" i="2"/>
  <c r="W4978" i="2" s="1"/>
  <c r="A4979" i="2"/>
  <c r="W4979" i="2" s="1"/>
  <c r="A4980" i="2"/>
  <c r="W4980" i="2" s="1"/>
  <c r="A4981" i="2"/>
  <c r="W4981" i="2" s="1"/>
  <c r="A4982" i="2"/>
  <c r="W4982" i="2" s="1"/>
  <c r="A4983" i="2"/>
  <c r="W4983" i="2" s="1"/>
  <c r="A4984" i="2"/>
  <c r="W4984" i="2" s="1"/>
  <c r="A4985" i="2"/>
  <c r="W4985" i="2" s="1"/>
  <c r="A4986" i="2"/>
  <c r="W4986" i="2" s="1"/>
  <c r="A4987" i="2"/>
  <c r="W4987" i="2" s="1"/>
  <c r="A4988" i="2"/>
  <c r="W4988" i="2" s="1"/>
  <c r="A4989" i="2"/>
  <c r="W4989" i="2" s="1"/>
  <c r="A4990" i="2"/>
  <c r="W4990" i="2" s="1"/>
  <c r="A4991" i="2"/>
  <c r="W4991" i="2" s="1"/>
  <c r="A4992" i="2"/>
  <c r="W4992" i="2" s="1"/>
  <c r="A4993" i="2"/>
  <c r="W4993" i="2" s="1"/>
  <c r="A4994" i="2"/>
  <c r="W4994" i="2" s="1"/>
  <c r="A4995" i="2"/>
  <c r="W4995" i="2" s="1"/>
  <c r="A4996" i="2"/>
  <c r="W4996" i="2" s="1"/>
  <c r="A4997" i="2"/>
  <c r="W4997" i="2" s="1"/>
  <c r="A4998" i="2"/>
  <c r="W4998" i="2" s="1"/>
  <c r="A4999" i="2"/>
  <c r="W4999" i="2" s="1"/>
  <c r="A5000" i="2"/>
  <c r="W5000" i="2" s="1"/>
  <c r="A5001" i="2"/>
  <c r="W5001" i="2" s="1"/>
  <c r="A5002" i="2"/>
  <c r="W5002" i="2" s="1"/>
  <c r="A5003" i="2"/>
  <c r="W5003" i="2" s="1"/>
  <c r="A5004" i="2"/>
  <c r="W5004" i="2" s="1"/>
  <c r="A5005" i="2"/>
  <c r="W5005" i="2" s="1"/>
  <c r="A5006" i="2"/>
  <c r="W5006" i="2" s="1"/>
  <c r="A5007" i="2"/>
  <c r="W5007" i="2" s="1"/>
  <c r="A5008" i="2"/>
  <c r="W5008" i="2" s="1"/>
  <c r="A5009" i="2"/>
  <c r="W5009" i="2" s="1"/>
  <c r="A5010" i="2"/>
  <c r="W5010" i="2" s="1"/>
  <c r="A5011" i="2"/>
  <c r="W5011" i="2" s="1"/>
  <c r="A5012" i="2"/>
  <c r="W5012" i="2" s="1"/>
  <c r="A5013" i="2"/>
  <c r="W5013" i="2" s="1"/>
  <c r="A5014" i="2"/>
  <c r="W5014" i="2" s="1"/>
  <c r="A5015" i="2"/>
  <c r="W5015" i="2" s="1"/>
  <c r="A5016" i="2"/>
  <c r="W5016" i="2" s="1"/>
  <c r="A5017" i="2"/>
  <c r="W5017" i="2" s="1"/>
  <c r="A5018" i="2"/>
  <c r="W5018" i="2" s="1"/>
  <c r="A5019" i="2"/>
  <c r="W5019" i="2" s="1"/>
  <c r="A5020" i="2"/>
  <c r="W5020" i="2" s="1"/>
  <c r="A5021" i="2"/>
  <c r="W5021" i="2" s="1"/>
  <c r="A5022" i="2"/>
  <c r="W5022" i="2" s="1"/>
  <c r="A5023" i="2"/>
  <c r="W5023" i="2" s="1"/>
  <c r="A5024" i="2"/>
  <c r="W5024" i="2" s="1"/>
  <c r="A5025" i="2"/>
  <c r="W5025" i="2" s="1"/>
  <c r="A5026" i="2"/>
  <c r="W5026" i="2" s="1"/>
  <c r="A5027" i="2"/>
  <c r="W5027" i="2" s="1"/>
  <c r="A5028" i="2"/>
  <c r="W5028" i="2" s="1"/>
  <c r="A5029" i="2"/>
  <c r="W5029" i="2" s="1"/>
  <c r="A5030" i="2"/>
  <c r="W5030" i="2" s="1"/>
  <c r="A5031" i="2"/>
  <c r="W5031" i="2" s="1"/>
  <c r="A5032" i="2"/>
  <c r="W5032" i="2" s="1"/>
  <c r="A5033" i="2"/>
  <c r="W5033" i="2" s="1"/>
  <c r="A5034" i="2"/>
  <c r="W5034" i="2" s="1"/>
  <c r="A5035" i="2"/>
  <c r="W5035" i="2" s="1"/>
  <c r="A5036" i="2"/>
  <c r="W5036" i="2" s="1"/>
  <c r="A5037" i="2"/>
  <c r="W5037" i="2" s="1"/>
  <c r="A5038" i="2"/>
  <c r="W5038" i="2" s="1"/>
  <c r="A5039" i="2"/>
  <c r="W5039" i="2" s="1"/>
  <c r="A5040" i="2"/>
  <c r="W5040" i="2" s="1"/>
  <c r="A5041" i="2"/>
  <c r="W5041" i="2" s="1"/>
  <c r="A5042" i="2"/>
  <c r="W5042" i="2" s="1"/>
  <c r="A5043" i="2"/>
  <c r="W5043" i="2" s="1"/>
  <c r="A5044" i="2"/>
  <c r="W5044" i="2" s="1"/>
  <c r="A5045" i="2"/>
  <c r="W5045" i="2" s="1"/>
  <c r="A5046" i="2"/>
  <c r="W5046" i="2" s="1"/>
  <c r="A5047" i="2"/>
  <c r="W5047" i="2" s="1"/>
  <c r="A5048" i="2"/>
  <c r="W5048" i="2" s="1"/>
  <c r="A5049" i="2"/>
  <c r="W5049" i="2" s="1"/>
  <c r="A5050" i="2"/>
  <c r="W5050" i="2" s="1"/>
  <c r="A5051" i="2"/>
  <c r="W5051" i="2" s="1"/>
  <c r="A5052" i="2"/>
  <c r="W5052" i="2" s="1"/>
  <c r="A5053" i="2"/>
  <c r="W5053" i="2" s="1"/>
  <c r="A5054" i="2"/>
  <c r="W5054" i="2" s="1"/>
  <c r="A5055" i="2"/>
  <c r="W5055" i="2" s="1"/>
  <c r="A5056" i="2"/>
  <c r="W5056" i="2" s="1"/>
  <c r="A5057" i="2"/>
  <c r="W5057" i="2" s="1"/>
  <c r="A5058" i="2"/>
  <c r="W5058" i="2" s="1"/>
  <c r="A5059" i="2"/>
  <c r="W5059" i="2" s="1"/>
  <c r="A5060" i="2"/>
  <c r="W5060" i="2" s="1"/>
  <c r="A5061" i="2"/>
  <c r="W5061" i="2" s="1"/>
  <c r="A5062" i="2"/>
  <c r="W5062" i="2" s="1"/>
  <c r="A5063" i="2"/>
  <c r="W5063" i="2" s="1"/>
  <c r="A5064" i="2"/>
  <c r="W5064" i="2" s="1"/>
  <c r="A5065" i="2"/>
  <c r="W5065" i="2" s="1"/>
  <c r="A5066" i="2"/>
  <c r="W5066" i="2" s="1"/>
  <c r="A5067" i="2"/>
  <c r="W5067" i="2" s="1"/>
  <c r="A5068" i="2"/>
  <c r="W5068" i="2" s="1"/>
  <c r="A5069" i="2"/>
  <c r="W5069" i="2" s="1"/>
  <c r="A5070" i="2"/>
  <c r="W5070" i="2" s="1"/>
  <c r="A5071" i="2"/>
  <c r="W5071" i="2" s="1"/>
  <c r="A5072" i="2"/>
  <c r="W5072" i="2" s="1"/>
  <c r="A5073" i="2"/>
  <c r="W5073" i="2" s="1"/>
  <c r="A5074" i="2"/>
  <c r="W5074" i="2" s="1"/>
  <c r="A5075" i="2"/>
  <c r="W5075" i="2" s="1"/>
  <c r="A5076" i="2"/>
  <c r="W5076" i="2" s="1"/>
  <c r="A5077" i="2"/>
  <c r="W5077" i="2" s="1"/>
  <c r="A5078" i="2"/>
  <c r="W5078" i="2" s="1"/>
  <c r="A5079" i="2"/>
  <c r="W5079" i="2" s="1"/>
  <c r="A5080" i="2"/>
  <c r="W5080" i="2" s="1"/>
  <c r="A5081" i="2"/>
  <c r="W5081" i="2" s="1"/>
  <c r="A5082" i="2"/>
  <c r="W5082" i="2" s="1"/>
  <c r="A5083" i="2"/>
  <c r="W5083" i="2" s="1"/>
  <c r="A5084" i="2"/>
  <c r="W5084" i="2" s="1"/>
  <c r="A5085" i="2"/>
  <c r="W5085" i="2" s="1"/>
  <c r="A5086" i="2"/>
  <c r="W5086" i="2" s="1"/>
  <c r="A5087" i="2"/>
  <c r="W5087" i="2" s="1"/>
  <c r="A5088" i="2"/>
  <c r="W5088" i="2" s="1"/>
  <c r="A5089" i="2"/>
  <c r="W5089" i="2" s="1"/>
  <c r="A5090" i="2"/>
  <c r="W5090" i="2" s="1"/>
  <c r="A5091" i="2"/>
  <c r="W5091" i="2" s="1"/>
  <c r="A5092" i="2"/>
  <c r="W5092" i="2" s="1"/>
  <c r="A5093" i="2"/>
  <c r="W5093" i="2" s="1"/>
  <c r="A5094" i="2"/>
  <c r="W5094" i="2" s="1"/>
  <c r="A5095" i="2"/>
  <c r="W5095" i="2" s="1"/>
  <c r="A5096" i="2"/>
  <c r="W5096" i="2" s="1"/>
  <c r="A5097" i="2"/>
  <c r="W5097" i="2" s="1"/>
  <c r="A5098" i="2"/>
  <c r="W5098" i="2" s="1"/>
  <c r="A5099" i="2"/>
  <c r="W5099" i="2" s="1"/>
  <c r="A5100" i="2"/>
  <c r="W5100" i="2" s="1"/>
  <c r="A5101" i="2"/>
  <c r="W5101" i="2" s="1"/>
  <c r="A5102" i="2"/>
  <c r="W5102" i="2" s="1"/>
  <c r="A5103" i="2"/>
  <c r="W5103" i="2" s="1"/>
  <c r="A5104" i="2"/>
  <c r="W5104" i="2" s="1"/>
  <c r="A5105" i="2"/>
  <c r="W5105" i="2" s="1"/>
  <c r="A5106" i="2"/>
  <c r="W5106" i="2" s="1"/>
  <c r="A5107" i="2"/>
  <c r="W5107" i="2" s="1"/>
  <c r="A5108" i="2"/>
  <c r="W5108" i="2" s="1"/>
  <c r="A5109" i="2"/>
  <c r="W5109" i="2" s="1"/>
  <c r="A5110" i="2"/>
  <c r="W5110" i="2" s="1"/>
  <c r="A5111" i="2"/>
  <c r="W5111" i="2" s="1"/>
  <c r="A5112" i="2"/>
  <c r="W5112" i="2" s="1"/>
  <c r="A5113" i="2"/>
  <c r="W5113" i="2" s="1"/>
  <c r="A5114" i="2"/>
  <c r="W5114" i="2" s="1"/>
  <c r="A5115" i="2"/>
  <c r="W5115" i="2" s="1"/>
  <c r="A5116" i="2"/>
  <c r="W5116" i="2" s="1"/>
  <c r="A5117" i="2"/>
  <c r="W5117" i="2" s="1"/>
  <c r="A5118" i="2"/>
  <c r="W5118" i="2" s="1"/>
  <c r="A5119" i="2"/>
  <c r="W5119" i="2" s="1"/>
  <c r="A5120" i="2"/>
  <c r="W5120" i="2" s="1"/>
  <c r="A5121" i="2"/>
  <c r="W5121" i="2" s="1"/>
  <c r="A5122" i="2"/>
  <c r="W5122" i="2" s="1"/>
  <c r="A5123" i="2"/>
  <c r="W5123" i="2" s="1"/>
  <c r="A5124" i="2"/>
  <c r="W5124" i="2" s="1"/>
  <c r="A5125" i="2"/>
  <c r="W5125" i="2" s="1"/>
  <c r="A5126" i="2"/>
  <c r="W5126" i="2" s="1"/>
  <c r="A5127" i="2"/>
  <c r="W5127" i="2" s="1"/>
  <c r="A5128" i="2"/>
  <c r="W5128" i="2" s="1"/>
  <c r="A5129" i="2"/>
  <c r="W5129" i="2" s="1"/>
  <c r="A5130" i="2"/>
  <c r="W5130" i="2" s="1"/>
  <c r="A5131" i="2"/>
  <c r="W5131" i="2" s="1"/>
  <c r="A5132" i="2"/>
  <c r="W5132" i="2" s="1"/>
  <c r="A5133" i="2"/>
  <c r="W5133" i="2" s="1"/>
  <c r="A5134" i="2"/>
  <c r="W5134" i="2" s="1"/>
  <c r="A5135" i="2"/>
  <c r="W5135" i="2" s="1"/>
  <c r="A5136" i="2"/>
  <c r="W5136" i="2" s="1"/>
  <c r="A5137" i="2"/>
  <c r="W5137" i="2" s="1"/>
  <c r="A5138" i="2"/>
  <c r="W5138" i="2" s="1"/>
  <c r="A5139" i="2"/>
  <c r="W5139" i="2" s="1"/>
  <c r="A5140" i="2"/>
  <c r="W5140" i="2" s="1"/>
  <c r="A5141" i="2"/>
  <c r="W5141" i="2" s="1"/>
  <c r="A5142" i="2"/>
  <c r="W5142" i="2" s="1"/>
  <c r="A5143" i="2"/>
  <c r="W5143" i="2" s="1"/>
  <c r="A5144" i="2"/>
  <c r="W5144" i="2" s="1"/>
  <c r="A5145" i="2"/>
  <c r="W5145" i="2" s="1"/>
  <c r="A5146" i="2"/>
  <c r="W5146" i="2" s="1"/>
  <c r="A5147" i="2"/>
  <c r="W5147" i="2" s="1"/>
  <c r="A5148" i="2"/>
  <c r="W5148" i="2" s="1"/>
  <c r="A5149" i="2"/>
  <c r="W5149" i="2" s="1"/>
  <c r="A5150" i="2"/>
  <c r="W5150" i="2" s="1"/>
  <c r="A5151" i="2"/>
  <c r="W5151" i="2" s="1"/>
  <c r="A5152" i="2"/>
  <c r="W5152" i="2" s="1"/>
  <c r="A5153" i="2"/>
  <c r="W5153" i="2" s="1"/>
  <c r="A5154" i="2"/>
  <c r="W5154" i="2" s="1"/>
  <c r="A5155" i="2"/>
  <c r="W5155" i="2" s="1"/>
  <c r="A5156" i="2"/>
  <c r="W5156" i="2" s="1"/>
  <c r="A5157" i="2"/>
  <c r="W5157" i="2" s="1"/>
  <c r="A5158" i="2"/>
  <c r="W5158" i="2" s="1"/>
  <c r="A5159" i="2"/>
  <c r="W5159" i="2" s="1"/>
  <c r="A5160" i="2"/>
  <c r="W5160" i="2" s="1"/>
  <c r="A5161" i="2"/>
  <c r="W5161" i="2" s="1"/>
  <c r="A5162" i="2"/>
  <c r="W5162" i="2" s="1"/>
  <c r="A5163" i="2"/>
  <c r="W5163" i="2" s="1"/>
  <c r="A5164" i="2"/>
  <c r="W5164" i="2" s="1"/>
  <c r="A5165" i="2"/>
  <c r="W5165" i="2" s="1"/>
  <c r="A5166" i="2"/>
  <c r="W5166" i="2" s="1"/>
  <c r="A5167" i="2"/>
  <c r="W5167" i="2" s="1"/>
  <c r="A5168" i="2"/>
  <c r="W5168" i="2" s="1"/>
  <c r="A5169" i="2"/>
  <c r="W5169" i="2" s="1"/>
  <c r="A5170" i="2"/>
  <c r="W5170" i="2" s="1"/>
  <c r="A5171" i="2"/>
  <c r="W5171" i="2" s="1"/>
  <c r="A5172" i="2"/>
  <c r="W5172" i="2" s="1"/>
  <c r="A5173" i="2"/>
  <c r="W5173" i="2" s="1"/>
  <c r="A5174" i="2"/>
  <c r="W5174" i="2" s="1"/>
  <c r="A5175" i="2"/>
  <c r="W5175" i="2" s="1"/>
  <c r="A5176" i="2"/>
  <c r="W5176" i="2" s="1"/>
  <c r="A5177" i="2"/>
  <c r="W5177" i="2" s="1"/>
  <c r="A5178" i="2"/>
  <c r="W5178" i="2" s="1"/>
  <c r="A5179" i="2"/>
  <c r="W5179" i="2" s="1"/>
  <c r="A5180" i="2"/>
  <c r="W5180" i="2" s="1"/>
  <c r="A5181" i="2"/>
  <c r="W5181" i="2" s="1"/>
  <c r="A5182" i="2"/>
  <c r="W5182" i="2" s="1"/>
  <c r="A5183" i="2"/>
  <c r="W5183" i="2" s="1"/>
  <c r="A5184" i="2"/>
  <c r="W5184" i="2" s="1"/>
  <c r="A5185" i="2"/>
  <c r="W5185" i="2" s="1"/>
  <c r="A5186" i="2"/>
  <c r="W5186" i="2" s="1"/>
  <c r="A5187" i="2"/>
  <c r="W5187" i="2" s="1"/>
  <c r="A5188" i="2"/>
  <c r="W5188" i="2" s="1"/>
  <c r="A5189" i="2"/>
  <c r="W5189" i="2" s="1"/>
  <c r="A5190" i="2"/>
  <c r="W5190" i="2" s="1"/>
  <c r="A5191" i="2"/>
  <c r="W5191" i="2" s="1"/>
  <c r="A5192" i="2"/>
  <c r="W5192" i="2" s="1"/>
  <c r="A5193" i="2"/>
  <c r="W5193" i="2" s="1"/>
  <c r="A5194" i="2"/>
  <c r="W5194" i="2" s="1"/>
  <c r="A5195" i="2"/>
  <c r="W5195" i="2" s="1"/>
  <c r="A5196" i="2"/>
  <c r="W5196" i="2" s="1"/>
  <c r="A5197" i="2"/>
  <c r="W5197" i="2" s="1"/>
  <c r="A5198" i="2"/>
  <c r="W5198" i="2" s="1"/>
  <c r="A5199" i="2"/>
  <c r="W5199" i="2" s="1"/>
  <c r="A5200" i="2"/>
  <c r="W5200" i="2" s="1"/>
  <c r="A5201" i="2"/>
  <c r="W5201" i="2" s="1"/>
  <c r="A5202" i="2"/>
  <c r="W5202" i="2" s="1"/>
  <c r="A5203" i="2"/>
  <c r="W5203" i="2" s="1"/>
  <c r="A5204" i="2"/>
  <c r="W5204" i="2" s="1"/>
  <c r="A5205" i="2"/>
  <c r="W5205" i="2" s="1"/>
  <c r="A5206" i="2"/>
  <c r="W5206" i="2" s="1"/>
  <c r="A5207" i="2"/>
  <c r="W5207" i="2" s="1"/>
  <c r="A5208" i="2"/>
  <c r="W5208" i="2" s="1"/>
  <c r="A5209" i="2"/>
  <c r="W5209" i="2" s="1"/>
  <c r="A5210" i="2"/>
  <c r="W5210" i="2" s="1"/>
  <c r="A5211" i="2"/>
  <c r="W5211" i="2" s="1"/>
  <c r="A5212" i="2"/>
  <c r="W5212" i="2" s="1"/>
  <c r="A5213" i="2"/>
  <c r="W5213" i="2" s="1"/>
  <c r="A5214" i="2"/>
  <c r="W5214" i="2" s="1"/>
  <c r="A5215" i="2"/>
  <c r="W5215" i="2" s="1"/>
  <c r="A5216" i="2"/>
  <c r="W5216" i="2" s="1"/>
  <c r="A5217" i="2"/>
  <c r="W5217" i="2" s="1"/>
  <c r="A5218" i="2"/>
  <c r="W5218" i="2" s="1"/>
  <c r="A5219" i="2"/>
  <c r="W5219" i="2" s="1"/>
  <c r="A5220" i="2"/>
  <c r="W5220" i="2" s="1"/>
  <c r="A5221" i="2"/>
  <c r="W5221" i="2" s="1"/>
  <c r="A5222" i="2"/>
  <c r="W5222" i="2" s="1"/>
  <c r="A5223" i="2"/>
  <c r="W5223" i="2" s="1"/>
  <c r="A5224" i="2"/>
  <c r="W5224" i="2" s="1"/>
  <c r="A5225" i="2"/>
  <c r="W5225" i="2" s="1"/>
  <c r="A5226" i="2"/>
  <c r="W5226" i="2" s="1"/>
  <c r="A5227" i="2"/>
  <c r="W5227" i="2" s="1"/>
  <c r="A5228" i="2"/>
  <c r="W5228" i="2" s="1"/>
  <c r="A5229" i="2"/>
  <c r="W5229" i="2" s="1"/>
  <c r="A5230" i="2"/>
  <c r="W5230" i="2" s="1"/>
  <c r="A5231" i="2"/>
  <c r="W5231" i="2" s="1"/>
  <c r="A5232" i="2"/>
  <c r="W5232" i="2" s="1"/>
  <c r="A5233" i="2"/>
  <c r="W5233" i="2" s="1"/>
  <c r="A5234" i="2"/>
  <c r="W5234" i="2" s="1"/>
  <c r="A5235" i="2"/>
  <c r="W5235" i="2" s="1"/>
  <c r="A5236" i="2"/>
  <c r="W5236" i="2" s="1"/>
  <c r="A5237" i="2"/>
  <c r="W5237" i="2" s="1"/>
  <c r="A5238" i="2"/>
  <c r="W5238" i="2" s="1"/>
  <c r="A5239" i="2"/>
  <c r="W5239" i="2" s="1"/>
  <c r="A5240" i="2"/>
  <c r="W5240" i="2" s="1"/>
  <c r="A5241" i="2"/>
  <c r="W5241" i="2" s="1"/>
  <c r="A5242" i="2"/>
  <c r="W5242" i="2" s="1"/>
  <c r="A5243" i="2"/>
  <c r="W5243" i="2" s="1"/>
  <c r="A5244" i="2"/>
  <c r="W5244" i="2" s="1"/>
  <c r="A5245" i="2"/>
  <c r="W5245" i="2" s="1"/>
  <c r="A5246" i="2"/>
  <c r="W5246" i="2" s="1"/>
  <c r="A5247" i="2"/>
  <c r="W5247" i="2" s="1"/>
  <c r="A5248" i="2"/>
  <c r="W5248" i="2" s="1"/>
  <c r="A5249" i="2"/>
  <c r="W5249" i="2" s="1"/>
  <c r="A5250" i="2"/>
  <c r="W5250" i="2" s="1"/>
  <c r="A5251" i="2"/>
  <c r="W5251" i="2" s="1"/>
  <c r="A5252" i="2"/>
  <c r="W5252" i="2" s="1"/>
  <c r="A5253" i="2"/>
  <c r="W5253" i="2" s="1"/>
  <c r="A5254" i="2"/>
  <c r="W5254" i="2" s="1"/>
  <c r="A5255" i="2"/>
  <c r="W5255" i="2" s="1"/>
  <c r="A5256" i="2"/>
  <c r="W5256" i="2" s="1"/>
  <c r="A5257" i="2"/>
  <c r="W5257" i="2" s="1"/>
  <c r="A5258" i="2"/>
  <c r="W5258" i="2" s="1"/>
  <c r="A5259" i="2"/>
  <c r="W5259" i="2" s="1"/>
  <c r="A5260" i="2"/>
  <c r="W5260" i="2" s="1"/>
  <c r="A5261" i="2"/>
  <c r="W5261" i="2" s="1"/>
  <c r="A5262" i="2"/>
  <c r="W5262" i="2" s="1"/>
  <c r="A5263" i="2"/>
  <c r="W5263" i="2" s="1"/>
  <c r="A5264" i="2"/>
  <c r="W5264" i="2" s="1"/>
  <c r="A5265" i="2"/>
  <c r="W5265" i="2" s="1"/>
  <c r="A5266" i="2"/>
  <c r="W5266" i="2" s="1"/>
  <c r="A5267" i="2"/>
  <c r="W5267" i="2" s="1"/>
  <c r="A5268" i="2"/>
  <c r="W5268" i="2" s="1"/>
  <c r="A5269" i="2"/>
  <c r="W5269" i="2" s="1"/>
  <c r="A5270" i="2"/>
  <c r="W5270" i="2" s="1"/>
  <c r="A5271" i="2"/>
  <c r="W5271" i="2" s="1"/>
  <c r="A5272" i="2"/>
  <c r="W5272" i="2" s="1"/>
  <c r="A5273" i="2"/>
  <c r="W5273" i="2" s="1"/>
  <c r="A5274" i="2"/>
  <c r="W5274" i="2" s="1"/>
  <c r="A5275" i="2"/>
  <c r="W5275" i="2" s="1"/>
  <c r="A5276" i="2"/>
  <c r="W5276" i="2" s="1"/>
  <c r="A5277" i="2"/>
  <c r="W5277" i="2" s="1"/>
  <c r="A5278" i="2"/>
  <c r="W5278" i="2" s="1"/>
  <c r="A5279" i="2"/>
  <c r="W5279" i="2" s="1"/>
  <c r="A5280" i="2"/>
  <c r="W5280" i="2" s="1"/>
  <c r="A5281" i="2"/>
  <c r="W5281" i="2" s="1"/>
  <c r="A5282" i="2"/>
  <c r="W5282" i="2" s="1"/>
  <c r="A5283" i="2"/>
  <c r="W5283" i="2" s="1"/>
  <c r="A5284" i="2"/>
  <c r="W5284" i="2" s="1"/>
  <c r="A5285" i="2"/>
  <c r="W5285" i="2" s="1"/>
  <c r="A5286" i="2"/>
  <c r="W5286" i="2" s="1"/>
  <c r="A5287" i="2"/>
  <c r="W5287" i="2" s="1"/>
  <c r="A5288" i="2"/>
  <c r="W5288" i="2" s="1"/>
  <c r="A5289" i="2"/>
  <c r="W5289" i="2" s="1"/>
  <c r="A5290" i="2"/>
  <c r="W5290" i="2" s="1"/>
  <c r="A5291" i="2"/>
  <c r="W5291" i="2" s="1"/>
  <c r="A5292" i="2"/>
  <c r="W5292" i="2" s="1"/>
  <c r="A5293" i="2"/>
  <c r="W5293" i="2" s="1"/>
  <c r="A5294" i="2"/>
  <c r="W5294" i="2" s="1"/>
  <c r="A5295" i="2"/>
  <c r="W5295" i="2" s="1"/>
  <c r="A5296" i="2"/>
  <c r="W5296" i="2" s="1"/>
  <c r="A5297" i="2"/>
  <c r="W5297" i="2" s="1"/>
  <c r="A5298" i="2"/>
  <c r="W5298" i="2" s="1"/>
  <c r="A5299" i="2"/>
  <c r="W5299" i="2" s="1"/>
  <c r="A5300" i="2"/>
  <c r="W5300" i="2" s="1"/>
  <c r="A5301" i="2"/>
  <c r="W5301" i="2" s="1"/>
  <c r="A5302" i="2"/>
  <c r="W5302" i="2" s="1"/>
  <c r="A5303" i="2"/>
  <c r="W5303" i="2" s="1"/>
  <c r="A5304" i="2"/>
  <c r="W5304" i="2" s="1"/>
  <c r="A5305" i="2"/>
  <c r="W5305" i="2" s="1"/>
  <c r="A5306" i="2"/>
  <c r="W5306" i="2" s="1"/>
  <c r="A5307" i="2"/>
  <c r="W5307" i="2" s="1"/>
  <c r="A5308" i="2"/>
  <c r="W5308" i="2" s="1"/>
  <c r="A5309" i="2"/>
  <c r="W5309" i="2" s="1"/>
  <c r="A5310" i="2"/>
  <c r="W5310" i="2" s="1"/>
  <c r="A5311" i="2"/>
  <c r="W5311" i="2" s="1"/>
  <c r="A5312" i="2"/>
  <c r="W5312" i="2" s="1"/>
  <c r="A5313" i="2"/>
  <c r="W5313" i="2" s="1"/>
  <c r="A5314" i="2"/>
  <c r="W5314" i="2" s="1"/>
  <c r="A5315" i="2"/>
  <c r="W5315" i="2" s="1"/>
  <c r="A5316" i="2"/>
  <c r="W5316" i="2" s="1"/>
  <c r="A5317" i="2"/>
  <c r="W5317" i="2" s="1"/>
  <c r="A5318" i="2"/>
  <c r="W5318" i="2" s="1"/>
  <c r="A5319" i="2"/>
  <c r="W5319" i="2" s="1"/>
  <c r="A5320" i="2"/>
  <c r="W5320" i="2" s="1"/>
  <c r="A5321" i="2"/>
  <c r="W5321" i="2" s="1"/>
  <c r="A5322" i="2"/>
  <c r="W5322" i="2" s="1"/>
  <c r="A5323" i="2"/>
  <c r="W5323" i="2" s="1"/>
  <c r="A5324" i="2"/>
  <c r="W5324" i="2" s="1"/>
  <c r="A5325" i="2"/>
  <c r="W5325" i="2" s="1"/>
  <c r="A5326" i="2"/>
  <c r="W5326" i="2" s="1"/>
  <c r="A5327" i="2"/>
  <c r="W5327" i="2" s="1"/>
  <c r="A5328" i="2"/>
  <c r="W5328" i="2" s="1"/>
  <c r="A5329" i="2"/>
  <c r="W5329" i="2" s="1"/>
  <c r="A5330" i="2"/>
  <c r="W5330" i="2" s="1"/>
  <c r="A5331" i="2"/>
  <c r="W5331" i="2" s="1"/>
  <c r="A5332" i="2"/>
  <c r="W5332" i="2" s="1"/>
  <c r="A5333" i="2"/>
  <c r="W5333" i="2" s="1"/>
  <c r="A5334" i="2"/>
  <c r="W5334" i="2" s="1"/>
  <c r="A5335" i="2"/>
  <c r="W5335" i="2" s="1"/>
  <c r="A5336" i="2"/>
  <c r="W5336" i="2" s="1"/>
  <c r="A5337" i="2"/>
  <c r="W5337" i="2" s="1"/>
  <c r="A5338" i="2"/>
  <c r="W5338" i="2" s="1"/>
  <c r="A5339" i="2"/>
  <c r="W5339" i="2" s="1"/>
  <c r="A5340" i="2"/>
  <c r="W5340" i="2" s="1"/>
  <c r="A5341" i="2"/>
  <c r="W5341" i="2" s="1"/>
  <c r="A5342" i="2"/>
  <c r="W5342" i="2" s="1"/>
  <c r="A5343" i="2"/>
  <c r="W5343" i="2" s="1"/>
  <c r="A5344" i="2"/>
  <c r="W5344" i="2" s="1"/>
  <c r="A5345" i="2"/>
  <c r="W5345" i="2" s="1"/>
  <c r="A5346" i="2"/>
  <c r="W5346" i="2" s="1"/>
  <c r="A5347" i="2"/>
  <c r="W5347" i="2" s="1"/>
  <c r="A5348" i="2"/>
  <c r="W5348" i="2" s="1"/>
  <c r="A5349" i="2"/>
  <c r="W5349" i="2" s="1"/>
  <c r="A5350" i="2"/>
  <c r="W5350" i="2" s="1"/>
  <c r="A5351" i="2"/>
  <c r="W5351" i="2" s="1"/>
  <c r="A5352" i="2"/>
  <c r="W5352" i="2" s="1"/>
  <c r="A5353" i="2"/>
  <c r="W5353" i="2" s="1"/>
  <c r="A5354" i="2"/>
  <c r="W5354" i="2" s="1"/>
  <c r="A5355" i="2"/>
  <c r="W5355" i="2" s="1"/>
  <c r="A5356" i="2"/>
  <c r="W5356" i="2" s="1"/>
  <c r="A5357" i="2"/>
  <c r="W5357" i="2" s="1"/>
  <c r="A5358" i="2"/>
  <c r="W5358" i="2" s="1"/>
  <c r="A5359" i="2"/>
  <c r="W5359" i="2" s="1"/>
  <c r="A5360" i="2"/>
  <c r="W5360" i="2" s="1"/>
  <c r="A5361" i="2"/>
  <c r="W5361" i="2" s="1"/>
  <c r="A5362" i="2"/>
  <c r="W5362" i="2" s="1"/>
  <c r="A5363" i="2"/>
  <c r="W5363" i="2" s="1"/>
  <c r="A5364" i="2"/>
  <c r="W5364" i="2" s="1"/>
  <c r="A5365" i="2"/>
  <c r="W5365" i="2" s="1"/>
  <c r="A5366" i="2"/>
  <c r="W5366" i="2" s="1"/>
  <c r="A5367" i="2"/>
  <c r="W5367" i="2" s="1"/>
  <c r="A5368" i="2"/>
  <c r="W5368" i="2" s="1"/>
  <c r="A5369" i="2"/>
  <c r="W5369" i="2" s="1"/>
  <c r="A5370" i="2"/>
  <c r="W5370" i="2" s="1"/>
  <c r="A5371" i="2"/>
  <c r="W5371" i="2" s="1"/>
  <c r="A5372" i="2"/>
  <c r="W5372" i="2" s="1"/>
  <c r="A5373" i="2"/>
  <c r="W5373" i="2" s="1"/>
  <c r="A5374" i="2"/>
  <c r="W5374" i="2" s="1"/>
  <c r="A5375" i="2"/>
  <c r="W5375" i="2" s="1"/>
  <c r="A5376" i="2"/>
  <c r="W5376" i="2" s="1"/>
  <c r="A5377" i="2"/>
  <c r="W5377" i="2" s="1"/>
  <c r="A5378" i="2"/>
  <c r="W5378" i="2" s="1"/>
  <c r="A5379" i="2"/>
  <c r="W5379" i="2" s="1"/>
  <c r="A5380" i="2"/>
  <c r="W5380" i="2" s="1"/>
  <c r="A5381" i="2"/>
  <c r="W5381" i="2" s="1"/>
  <c r="A5382" i="2"/>
  <c r="W5382" i="2" s="1"/>
  <c r="A5383" i="2"/>
  <c r="W5383" i="2" s="1"/>
  <c r="A5384" i="2"/>
  <c r="W5384" i="2" s="1"/>
  <c r="A5385" i="2"/>
  <c r="W5385" i="2" s="1"/>
  <c r="A5386" i="2"/>
  <c r="W5386" i="2" s="1"/>
  <c r="A5387" i="2"/>
  <c r="W5387" i="2" s="1"/>
  <c r="A5388" i="2"/>
  <c r="W5388" i="2" s="1"/>
  <c r="A5389" i="2"/>
  <c r="W5389" i="2" s="1"/>
  <c r="A5390" i="2"/>
  <c r="W5390" i="2" s="1"/>
  <c r="A5391" i="2"/>
  <c r="W5391" i="2" s="1"/>
  <c r="A5392" i="2"/>
  <c r="W5392" i="2" s="1"/>
  <c r="A5393" i="2"/>
  <c r="W5393" i="2" s="1"/>
  <c r="A5394" i="2"/>
  <c r="W5394" i="2" s="1"/>
  <c r="A5395" i="2"/>
  <c r="W5395" i="2" s="1"/>
  <c r="A5396" i="2"/>
  <c r="W5396" i="2" s="1"/>
  <c r="A5397" i="2"/>
  <c r="W5397" i="2" s="1"/>
  <c r="A5398" i="2"/>
  <c r="W5398" i="2" s="1"/>
  <c r="A5399" i="2"/>
  <c r="W5399" i="2" s="1"/>
  <c r="A5400" i="2"/>
  <c r="W5400" i="2" s="1"/>
  <c r="A5401" i="2"/>
  <c r="W5401" i="2" s="1"/>
  <c r="A5402" i="2"/>
  <c r="W5402" i="2" s="1"/>
  <c r="A5403" i="2"/>
  <c r="W5403" i="2" s="1"/>
  <c r="A5404" i="2"/>
  <c r="W5404" i="2" s="1"/>
  <c r="A5405" i="2"/>
  <c r="W5405" i="2" s="1"/>
  <c r="A5406" i="2"/>
  <c r="W5406" i="2" s="1"/>
  <c r="A5407" i="2"/>
  <c r="W5407" i="2" s="1"/>
  <c r="A5408" i="2"/>
  <c r="W5408" i="2" s="1"/>
  <c r="A5409" i="2"/>
  <c r="W5409" i="2" s="1"/>
  <c r="A5410" i="2"/>
  <c r="W5410" i="2" s="1"/>
  <c r="A5411" i="2"/>
  <c r="W5411" i="2" s="1"/>
  <c r="A5412" i="2"/>
  <c r="W5412" i="2" s="1"/>
  <c r="A5413" i="2"/>
  <c r="W5413" i="2" s="1"/>
  <c r="A5414" i="2"/>
  <c r="W5414" i="2" s="1"/>
  <c r="A5415" i="2"/>
  <c r="W5415" i="2" s="1"/>
  <c r="A5416" i="2"/>
  <c r="W5416" i="2" s="1"/>
  <c r="A5417" i="2"/>
  <c r="W5417" i="2" s="1"/>
  <c r="A5418" i="2"/>
  <c r="W5418" i="2" s="1"/>
  <c r="A5419" i="2"/>
  <c r="W5419" i="2" s="1"/>
  <c r="A5420" i="2"/>
  <c r="W5420" i="2" s="1"/>
  <c r="A5421" i="2"/>
  <c r="W5421" i="2" s="1"/>
  <c r="A5422" i="2"/>
  <c r="W5422" i="2" s="1"/>
  <c r="A5423" i="2"/>
  <c r="W5423" i="2" s="1"/>
  <c r="A5424" i="2"/>
  <c r="W5424" i="2" s="1"/>
  <c r="A5425" i="2"/>
  <c r="W5425" i="2" s="1"/>
  <c r="A5426" i="2"/>
  <c r="W5426" i="2" s="1"/>
  <c r="A5427" i="2"/>
  <c r="W5427" i="2" s="1"/>
  <c r="A5428" i="2"/>
  <c r="W5428" i="2" s="1"/>
  <c r="A5429" i="2"/>
  <c r="W5429" i="2" s="1"/>
  <c r="A5430" i="2"/>
  <c r="W5430" i="2" s="1"/>
  <c r="A5431" i="2"/>
  <c r="W5431" i="2" s="1"/>
  <c r="A5432" i="2"/>
  <c r="W5432" i="2" s="1"/>
  <c r="A5433" i="2"/>
  <c r="W5433" i="2" s="1"/>
  <c r="A5434" i="2"/>
  <c r="W5434" i="2" s="1"/>
  <c r="A5435" i="2"/>
  <c r="W5435" i="2" s="1"/>
  <c r="A5436" i="2"/>
  <c r="W5436" i="2" s="1"/>
  <c r="A5437" i="2"/>
  <c r="W5437" i="2" s="1"/>
  <c r="A5438" i="2"/>
  <c r="W5438" i="2" s="1"/>
  <c r="A5439" i="2"/>
  <c r="W5439" i="2" s="1"/>
  <c r="A5440" i="2"/>
  <c r="W5440" i="2" s="1"/>
  <c r="A5441" i="2"/>
  <c r="W5441" i="2" s="1"/>
  <c r="A5442" i="2"/>
  <c r="W5442" i="2" s="1"/>
  <c r="A5443" i="2"/>
  <c r="W5443" i="2" s="1"/>
  <c r="A5444" i="2"/>
  <c r="W5444" i="2" s="1"/>
  <c r="A5445" i="2"/>
  <c r="W5445" i="2" s="1"/>
  <c r="A5446" i="2"/>
  <c r="W5446" i="2" s="1"/>
  <c r="A5447" i="2"/>
  <c r="W5447" i="2" s="1"/>
  <c r="A5448" i="2"/>
  <c r="W5448" i="2" s="1"/>
  <c r="A5449" i="2"/>
  <c r="W5449" i="2" s="1"/>
  <c r="A5450" i="2"/>
  <c r="W5450" i="2" s="1"/>
  <c r="A5451" i="2"/>
  <c r="W5451" i="2" s="1"/>
  <c r="A5452" i="2"/>
  <c r="W5452" i="2" s="1"/>
  <c r="A5453" i="2"/>
  <c r="W5453" i="2" s="1"/>
  <c r="A5454" i="2"/>
  <c r="W5454" i="2" s="1"/>
  <c r="A5455" i="2"/>
  <c r="W5455" i="2" s="1"/>
  <c r="A5456" i="2"/>
  <c r="W5456" i="2" s="1"/>
  <c r="A5457" i="2"/>
  <c r="W5457" i="2" s="1"/>
  <c r="A5458" i="2"/>
  <c r="W5458" i="2" s="1"/>
  <c r="A5459" i="2"/>
  <c r="W5459" i="2" s="1"/>
  <c r="A5460" i="2"/>
  <c r="W5460" i="2" s="1"/>
  <c r="A5461" i="2"/>
  <c r="W5461" i="2" s="1"/>
  <c r="A5462" i="2"/>
  <c r="W5462" i="2" s="1"/>
  <c r="A5463" i="2"/>
  <c r="W5463" i="2" s="1"/>
  <c r="A5464" i="2"/>
  <c r="W5464" i="2" s="1"/>
  <c r="A5465" i="2"/>
  <c r="W5465" i="2" s="1"/>
  <c r="A5466" i="2"/>
  <c r="W5466" i="2" s="1"/>
  <c r="A5467" i="2"/>
  <c r="W5467" i="2" s="1"/>
  <c r="A5468" i="2"/>
  <c r="W5468" i="2" s="1"/>
  <c r="A5469" i="2"/>
  <c r="W5469" i="2" s="1"/>
  <c r="A5470" i="2"/>
  <c r="W5470" i="2" s="1"/>
  <c r="A5471" i="2"/>
  <c r="W5471" i="2" s="1"/>
  <c r="A5472" i="2"/>
  <c r="W5472" i="2" s="1"/>
  <c r="A5473" i="2"/>
  <c r="W5473" i="2" s="1"/>
  <c r="A5474" i="2"/>
  <c r="W5474" i="2" s="1"/>
  <c r="A5475" i="2"/>
  <c r="W5475" i="2" s="1"/>
  <c r="A5476" i="2"/>
  <c r="W5476" i="2" s="1"/>
  <c r="A5477" i="2"/>
  <c r="W5477" i="2" s="1"/>
  <c r="A5478" i="2"/>
  <c r="W5478" i="2" s="1"/>
  <c r="A5479" i="2"/>
  <c r="W5479" i="2" s="1"/>
  <c r="A5480" i="2"/>
  <c r="W5480" i="2" s="1"/>
  <c r="A5481" i="2"/>
  <c r="W5481" i="2" s="1"/>
  <c r="A5482" i="2"/>
  <c r="W5482" i="2" s="1"/>
  <c r="A5483" i="2"/>
  <c r="W5483" i="2" s="1"/>
  <c r="A5484" i="2"/>
  <c r="W5484" i="2" s="1"/>
  <c r="A5485" i="2"/>
  <c r="W5485" i="2" s="1"/>
  <c r="A5486" i="2"/>
  <c r="W5486" i="2" s="1"/>
  <c r="A5487" i="2"/>
  <c r="W5487" i="2" s="1"/>
  <c r="A5488" i="2"/>
  <c r="W5488" i="2" s="1"/>
  <c r="A5489" i="2"/>
  <c r="W5489" i="2" s="1"/>
  <c r="A5490" i="2"/>
  <c r="W5490" i="2" s="1"/>
  <c r="A5491" i="2"/>
  <c r="W5491" i="2" s="1"/>
  <c r="A5492" i="2"/>
  <c r="W5492" i="2" s="1"/>
  <c r="A5493" i="2"/>
  <c r="W5493" i="2" s="1"/>
  <c r="A5494" i="2"/>
  <c r="W5494" i="2" s="1"/>
  <c r="A5495" i="2"/>
  <c r="W5495" i="2" s="1"/>
  <c r="A5496" i="2"/>
  <c r="W5496" i="2" s="1"/>
  <c r="A5497" i="2"/>
  <c r="W5497" i="2" s="1"/>
  <c r="A5498" i="2"/>
  <c r="W5498" i="2" s="1"/>
  <c r="A5499" i="2"/>
  <c r="W5499" i="2" s="1"/>
  <c r="A5500" i="2"/>
  <c r="W5500" i="2" s="1"/>
  <c r="A5501" i="2"/>
  <c r="W5501" i="2" s="1"/>
  <c r="A5502" i="2"/>
  <c r="W5502" i="2" s="1"/>
  <c r="A5503" i="2"/>
  <c r="W5503" i="2" s="1"/>
  <c r="A5504" i="2"/>
  <c r="W5504" i="2" s="1"/>
  <c r="A5505" i="2"/>
  <c r="W5505" i="2" s="1"/>
  <c r="A5506" i="2"/>
  <c r="W5506" i="2" s="1"/>
  <c r="A5507" i="2"/>
  <c r="W5507" i="2" s="1"/>
  <c r="A5508" i="2"/>
  <c r="W5508" i="2" s="1"/>
  <c r="A5509" i="2"/>
  <c r="W5509" i="2" s="1"/>
  <c r="A5510" i="2"/>
  <c r="W5510" i="2" s="1"/>
  <c r="A5511" i="2"/>
  <c r="W5511" i="2" s="1"/>
  <c r="A5512" i="2"/>
  <c r="W5512" i="2" s="1"/>
  <c r="A5513" i="2"/>
  <c r="W5513" i="2" s="1"/>
  <c r="A5514" i="2"/>
  <c r="W5514" i="2" s="1"/>
  <c r="A5515" i="2"/>
  <c r="W5515" i="2" s="1"/>
  <c r="A5516" i="2"/>
  <c r="W5516" i="2" s="1"/>
  <c r="A5517" i="2"/>
  <c r="W5517" i="2" s="1"/>
  <c r="A5518" i="2"/>
  <c r="W5518" i="2" s="1"/>
  <c r="A5519" i="2"/>
  <c r="W5519" i="2" s="1"/>
  <c r="A5520" i="2"/>
  <c r="W5520" i="2" s="1"/>
  <c r="A5521" i="2"/>
  <c r="W5521" i="2" s="1"/>
  <c r="A5522" i="2"/>
  <c r="W5522" i="2" s="1"/>
  <c r="A5523" i="2"/>
  <c r="W5523" i="2" s="1"/>
  <c r="A5524" i="2"/>
  <c r="W5524" i="2" s="1"/>
  <c r="A5525" i="2"/>
  <c r="W5525" i="2" s="1"/>
  <c r="A5526" i="2"/>
  <c r="W5526" i="2" s="1"/>
  <c r="A5527" i="2"/>
  <c r="W5527" i="2" s="1"/>
  <c r="A5528" i="2"/>
  <c r="W5528" i="2" s="1"/>
  <c r="A5529" i="2"/>
  <c r="W5529" i="2" s="1"/>
  <c r="A5530" i="2"/>
  <c r="W5530" i="2" s="1"/>
  <c r="A5531" i="2"/>
  <c r="W5531" i="2" s="1"/>
  <c r="A5532" i="2"/>
  <c r="W5532" i="2" s="1"/>
  <c r="A5533" i="2"/>
  <c r="W5533" i="2" s="1"/>
  <c r="A5534" i="2"/>
  <c r="W5534" i="2" s="1"/>
  <c r="A5535" i="2"/>
  <c r="W5535" i="2" s="1"/>
  <c r="A5536" i="2"/>
  <c r="W5536" i="2" s="1"/>
  <c r="A5537" i="2"/>
  <c r="W5537" i="2" s="1"/>
  <c r="A5538" i="2"/>
  <c r="W5538" i="2" s="1"/>
  <c r="A5539" i="2"/>
  <c r="W5539" i="2" s="1"/>
  <c r="A5540" i="2"/>
  <c r="W5540" i="2" s="1"/>
  <c r="A5541" i="2"/>
  <c r="W5541" i="2" s="1"/>
  <c r="A5542" i="2"/>
  <c r="W5542" i="2" s="1"/>
  <c r="A5543" i="2"/>
  <c r="W5543" i="2" s="1"/>
  <c r="A5544" i="2"/>
  <c r="W5544" i="2" s="1"/>
  <c r="A5545" i="2"/>
  <c r="W5545" i="2" s="1"/>
  <c r="A5546" i="2"/>
  <c r="W5546" i="2" s="1"/>
  <c r="A5547" i="2"/>
  <c r="W5547" i="2" s="1"/>
  <c r="A5548" i="2"/>
  <c r="W5548" i="2" s="1"/>
  <c r="A5549" i="2"/>
  <c r="W5549" i="2" s="1"/>
  <c r="A5550" i="2"/>
  <c r="W5550" i="2" s="1"/>
  <c r="A5551" i="2"/>
  <c r="W5551" i="2" s="1"/>
  <c r="A5552" i="2"/>
  <c r="W5552" i="2" s="1"/>
  <c r="A5553" i="2"/>
  <c r="W5553" i="2" s="1"/>
  <c r="A5554" i="2"/>
  <c r="W5554" i="2" s="1"/>
  <c r="A5555" i="2"/>
  <c r="W5555" i="2" s="1"/>
  <c r="A5556" i="2"/>
  <c r="W5556" i="2" s="1"/>
  <c r="A5557" i="2"/>
  <c r="W5557" i="2" s="1"/>
  <c r="A5558" i="2"/>
  <c r="W5558" i="2" s="1"/>
  <c r="A5559" i="2"/>
  <c r="W5559" i="2" s="1"/>
  <c r="A5560" i="2"/>
  <c r="W5560" i="2" s="1"/>
  <c r="A5561" i="2"/>
  <c r="W5561" i="2" s="1"/>
  <c r="A5562" i="2"/>
  <c r="W5562" i="2" s="1"/>
  <c r="A5563" i="2"/>
  <c r="W5563" i="2" s="1"/>
  <c r="A5564" i="2"/>
  <c r="W5564" i="2" s="1"/>
  <c r="A5565" i="2"/>
  <c r="W5565" i="2" s="1"/>
  <c r="A5566" i="2"/>
  <c r="W5566" i="2" s="1"/>
  <c r="A5567" i="2"/>
  <c r="W5567" i="2" s="1"/>
  <c r="A5568" i="2"/>
  <c r="W5568" i="2" s="1"/>
  <c r="A5569" i="2"/>
  <c r="W5569" i="2" s="1"/>
  <c r="A5570" i="2"/>
  <c r="W5570" i="2" s="1"/>
  <c r="A5571" i="2"/>
  <c r="W5571" i="2" s="1"/>
  <c r="A5572" i="2"/>
  <c r="W5572" i="2" s="1"/>
  <c r="A5573" i="2"/>
  <c r="W5573" i="2" s="1"/>
  <c r="A5574" i="2"/>
  <c r="W5574" i="2" s="1"/>
  <c r="A5575" i="2"/>
  <c r="W5575" i="2" s="1"/>
  <c r="A5576" i="2"/>
  <c r="W5576" i="2" s="1"/>
  <c r="A5577" i="2"/>
  <c r="W5577" i="2" s="1"/>
  <c r="A5578" i="2"/>
  <c r="W5578" i="2" s="1"/>
  <c r="A5579" i="2"/>
  <c r="W5579" i="2" s="1"/>
  <c r="A5580" i="2"/>
  <c r="W5580" i="2" s="1"/>
  <c r="A5581" i="2"/>
  <c r="W5581" i="2" s="1"/>
  <c r="A5582" i="2"/>
  <c r="W5582" i="2" s="1"/>
  <c r="A5583" i="2"/>
  <c r="W5583" i="2" s="1"/>
  <c r="A5584" i="2"/>
  <c r="W5584" i="2" s="1"/>
  <c r="A5585" i="2"/>
  <c r="W5585" i="2" s="1"/>
  <c r="A5586" i="2"/>
  <c r="W5586" i="2" s="1"/>
  <c r="A5587" i="2"/>
  <c r="W5587" i="2" s="1"/>
  <c r="A5588" i="2"/>
  <c r="W5588" i="2" s="1"/>
  <c r="A5589" i="2"/>
  <c r="W5589" i="2" s="1"/>
  <c r="A5590" i="2"/>
  <c r="W5590" i="2" s="1"/>
  <c r="A5591" i="2"/>
  <c r="W5591" i="2" s="1"/>
  <c r="A5592" i="2"/>
  <c r="W5592" i="2" s="1"/>
  <c r="A5593" i="2"/>
  <c r="W5593" i="2" s="1"/>
  <c r="A5594" i="2"/>
  <c r="W5594" i="2" s="1"/>
  <c r="A5595" i="2"/>
  <c r="W5595" i="2" s="1"/>
  <c r="A5596" i="2"/>
  <c r="W5596" i="2" s="1"/>
  <c r="A5597" i="2"/>
  <c r="W5597" i="2" s="1"/>
  <c r="A5598" i="2"/>
  <c r="W5598" i="2" s="1"/>
  <c r="A5599" i="2"/>
  <c r="W5599" i="2" s="1"/>
  <c r="A5600" i="2"/>
  <c r="W5600" i="2" s="1"/>
  <c r="A5601" i="2"/>
  <c r="W5601" i="2" s="1"/>
  <c r="A5602" i="2"/>
  <c r="W5602" i="2" s="1"/>
  <c r="A5603" i="2"/>
  <c r="W5603" i="2" s="1"/>
  <c r="A5604" i="2"/>
  <c r="W5604" i="2" s="1"/>
  <c r="A5605" i="2"/>
  <c r="W5605" i="2" s="1"/>
  <c r="A5606" i="2"/>
  <c r="W5606" i="2" s="1"/>
  <c r="A5607" i="2"/>
  <c r="W5607" i="2" s="1"/>
  <c r="A5608" i="2"/>
  <c r="W5608" i="2" s="1"/>
  <c r="A5609" i="2"/>
  <c r="W5609" i="2" s="1"/>
  <c r="A5610" i="2"/>
  <c r="W5610" i="2" s="1"/>
  <c r="A5611" i="2"/>
  <c r="W5611" i="2" s="1"/>
  <c r="A5612" i="2"/>
  <c r="W5612" i="2" s="1"/>
  <c r="A5613" i="2"/>
  <c r="W5613" i="2" s="1"/>
  <c r="A5614" i="2"/>
  <c r="W5614" i="2" s="1"/>
  <c r="A5615" i="2"/>
  <c r="W5615" i="2" s="1"/>
  <c r="A5616" i="2"/>
  <c r="W5616" i="2" s="1"/>
  <c r="A5617" i="2"/>
  <c r="W5617" i="2" s="1"/>
  <c r="A5618" i="2"/>
  <c r="W5618" i="2" s="1"/>
  <c r="A5619" i="2"/>
  <c r="W5619" i="2" s="1"/>
  <c r="A5620" i="2"/>
  <c r="W5620" i="2" s="1"/>
  <c r="A5621" i="2"/>
  <c r="W5621" i="2" s="1"/>
  <c r="A5622" i="2"/>
  <c r="W5622" i="2" s="1"/>
  <c r="A5623" i="2"/>
  <c r="W5623" i="2" s="1"/>
  <c r="A5624" i="2"/>
  <c r="W5624" i="2" s="1"/>
  <c r="A5625" i="2"/>
  <c r="W5625" i="2" s="1"/>
  <c r="A5626" i="2"/>
  <c r="W5626" i="2" s="1"/>
  <c r="A5627" i="2"/>
  <c r="W5627" i="2" s="1"/>
  <c r="A5628" i="2"/>
  <c r="W5628" i="2" s="1"/>
  <c r="A5629" i="2"/>
  <c r="W5629" i="2" s="1"/>
  <c r="A5630" i="2"/>
  <c r="W5630" i="2" s="1"/>
  <c r="A5631" i="2"/>
  <c r="W5631" i="2" s="1"/>
  <c r="A5632" i="2"/>
  <c r="W5632" i="2" s="1"/>
  <c r="A5633" i="2"/>
  <c r="W5633" i="2" s="1"/>
  <c r="A5634" i="2"/>
  <c r="W5634" i="2" s="1"/>
  <c r="A5635" i="2"/>
  <c r="W5635" i="2" s="1"/>
  <c r="A5636" i="2"/>
  <c r="W5636" i="2" s="1"/>
  <c r="A5637" i="2"/>
  <c r="W5637" i="2" s="1"/>
  <c r="A5638" i="2"/>
  <c r="W5638" i="2" s="1"/>
  <c r="A5639" i="2"/>
  <c r="W5639" i="2" s="1"/>
  <c r="A5640" i="2"/>
  <c r="W5640" i="2" s="1"/>
  <c r="A5641" i="2"/>
  <c r="W5641" i="2" s="1"/>
  <c r="A5642" i="2"/>
  <c r="W5642" i="2" s="1"/>
  <c r="A5643" i="2"/>
  <c r="W5643" i="2" s="1"/>
  <c r="A5644" i="2"/>
  <c r="W5644" i="2" s="1"/>
  <c r="A5645" i="2"/>
  <c r="W5645" i="2" s="1"/>
  <c r="A5646" i="2"/>
  <c r="W5646" i="2" s="1"/>
  <c r="A5647" i="2"/>
  <c r="W5647" i="2" s="1"/>
  <c r="A5648" i="2"/>
  <c r="W5648" i="2" s="1"/>
  <c r="A5649" i="2"/>
  <c r="W5649" i="2" s="1"/>
  <c r="A5650" i="2"/>
  <c r="W5650" i="2" s="1"/>
  <c r="A5651" i="2"/>
  <c r="W5651" i="2" s="1"/>
  <c r="A5652" i="2"/>
  <c r="W5652" i="2" s="1"/>
  <c r="A5653" i="2"/>
  <c r="W5653" i="2" s="1"/>
  <c r="A5654" i="2"/>
  <c r="W5654" i="2" s="1"/>
  <c r="A5655" i="2"/>
  <c r="W5655" i="2" s="1"/>
  <c r="A5656" i="2"/>
  <c r="W5656" i="2" s="1"/>
  <c r="A5657" i="2"/>
  <c r="W5657" i="2" s="1"/>
  <c r="A5658" i="2"/>
  <c r="W5658" i="2" s="1"/>
  <c r="A5659" i="2"/>
  <c r="W5659" i="2" s="1"/>
  <c r="A5660" i="2"/>
  <c r="W5660" i="2" s="1"/>
  <c r="A5661" i="2"/>
  <c r="W5661" i="2" s="1"/>
  <c r="A5662" i="2"/>
  <c r="W5662" i="2" s="1"/>
  <c r="A5663" i="2"/>
  <c r="W5663" i="2" s="1"/>
  <c r="A5664" i="2"/>
  <c r="W5664" i="2" s="1"/>
  <c r="A5665" i="2"/>
  <c r="W5665" i="2" s="1"/>
  <c r="A5666" i="2"/>
  <c r="W5666" i="2" s="1"/>
  <c r="A5667" i="2"/>
  <c r="W5667" i="2" s="1"/>
  <c r="A5668" i="2"/>
  <c r="W5668" i="2" s="1"/>
  <c r="A5669" i="2"/>
  <c r="W5669" i="2" s="1"/>
  <c r="A5670" i="2"/>
  <c r="W5670" i="2" s="1"/>
  <c r="A5671" i="2"/>
  <c r="W5671" i="2" s="1"/>
  <c r="A5672" i="2"/>
  <c r="W5672" i="2" s="1"/>
  <c r="A5673" i="2"/>
  <c r="W5673" i="2" s="1"/>
  <c r="A5674" i="2"/>
  <c r="W5674" i="2" s="1"/>
  <c r="A5675" i="2"/>
  <c r="W5675" i="2" s="1"/>
  <c r="A5676" i="2"/>
  <c r="W5676" i="2" s="1"/>
  <c r="A5677" i="2"/>
  <c r="W5677" i="2" s="1"/>
  <c r="A5678" i="2"/>
  <c r="W5678" i="2" s="1"/>
  <c r="A5679" i="2"/>
  <c r="W5679" i="2" s="1"/>
  <c r="A5680" i="2"/>
  <c r="W5680" i="2" s="1"/>
  <c r="A5681" i="2"/>
  <c r="W5681" i="2" s="1"/>
  <c r="A5682" i="2"/>
  <c r="W5682" i="2" s="1"/>
  <c r="A5683" i="2"/>
  <c r="W5683" i="2" s="1"/>
  <c r="A5684" i="2"/>
  <c r="W5684" i="2" s="1"/>
  <c r="A5685" i="2"/>
  <c r="W5685" i="2" s="1"/>
  <c r="A5686" i="2"/>
  <c r="W5686" i="2" s="1"/>
  <c r="A5687" i="2"/>
  <c r="W5687" i="2" s="1"/>
  <c r="A5688" i="2"/>
  <c r="W5688" i="2" s="1"/>
  <c r="A5689" i="2"/>
  <c r="W5689" i="2" s="1"/>
  <c r="A5690" i="2"/>
  <c r="W5690" i="2" s="1"/>
  <c r="A5691" i="2"/>
  <c r="W5691" i="2" s="1"/>
  <c r="A5692" i="2"/>
  <c r="W5692" i="2" s="1"/>
  <c r="A5693" i="2"/>
  <c r="W5693" i="2" s="1"/>
  <c r="A5694" i="2"/>
  <c r="W5694" i="2" s="1"/>
  <c r="A5695" i="2"/>
  <c r="W5695" i="2" s="1"/>
  <c r="A5696" i="2"/>
  <c r="W5696" i="2" s="1"/>
  <c r="A5697" i="2"/>
  <c r="W5697" i="2" s="1"/>
  <c r="A5698" i="2"/>
  <c r="W5698" i="2" s="1"/>
  <c r="A5699" i="2"/>
  <c r="W5699" i="2" s="1"/>
  <c r="A5700" i="2"/>
  <c r="W5700" i="2" s="1"/>
  <c r="A5701" i="2"/>
  <c r="W5701" i="2" s="1"/>
  <c r="A5702" i="2"/>
  <c r="W5702" i="2" s="1"/>
  <c r="A5703" i="2"/>
  <c r="W5703" i="2" s="1"/>
  <c r="A5704" i="2"/>
  <c r="W5704" i="2" s="1"/>
  <c r="A5705" i="2"/>
  <c r="W5705" i="2" s="1"/>
  <c r="A5706" i="2"/>
  <c r="W5706" i="2" s="1"/>
  <c r="A5707" i="2"/>
  <c r="W5707" i="2" s="1"/>
  <c r="A5708" i="2"/>
  <c r="W5708" i="2" s="1"/>
  <c r="A5709" i="2"/>
  <c r="W5709" i="2" s="1"/>
  <c r="A5710" i="2"/>
  <c r="W5710" i="2" s="1"/>
  <c r="A5711" i="2"/>
  <c r="W5711" i="2" s="1"/>
  <c r="A5712" i="2"/>
  <c r="W5712" i="2" s="1"/>
  <c r="A5713" i="2"/>
  <c r="W5713" i="2" s="1"/>
  <c r="A5714" i="2"/>
  <c r="W5714" i="2" s="1"/>
  <c r="A5715" i="2"/>
  <c r="W5715" i="2" s="1"/>
  <c r="A5716" i="2"/>
  <c r="W5716" i="2" s="1"/>
  <c r="A5717" i="2"/>
  <c r="W5717" i="2" s="1"/>
  <c r="A5718" i="2"/>
  <c r="W5718" i="2" s="1"/>
  <c r="A5719" i="2"/>
  <c r="W5719" i="2" s="1"/>
  <c r="A5720" i="2"/>
  <c r="W5720" i="2" s="1"/>
  <c r="A5721" i="2"/>
  <c r="W5721" i="2" s="1"/>
  <c r="A5722" i="2"/>
  <c r="W5722" i="2" s="1"/>
  <c r="A5723" i="2"/>
  <c r="W5723" i="2" s="1"/>
  <c r="A5724" i="2"/>
  <c r="W5724" i="2" s="1"/>
  <c r="A5725" i="2"/>
  <c r="W5725" i="2" s="1"/>
  <c r="A5726" i="2"/>
  <c r="W5726" i="2" s="1"/>
  <c r="A5727" i="2"/>
  <c r="W5727" i="2" s="1"/>
  <c r="A5728" i="2"/>
  <c r="W5728" i="2" s="1"/>
  <c r="A5729" i="2"/>
  <c r="W5729" i="2" s="1"/>
  <c r="A5730" i="2"/>
  <c r="W5730" i="2" s="1"/>
  <c r="A5731" i="2"/>
  <c r="W5731" i="2" s="1"/>
  <c r="A5732" i="2"/>
  <c r="A5733" i="2"/>
  <c r="W5733" i="2" s="1"/>
  <c r="A5734" i="2"/>
  <c r="W5734" i="2" s="1"/>
  <c r="A5735" i="2"/>
  <c r="W5735" i="2" s="1"/>
  <c r="A5736" i="2"/>
  <c r="W5736" i="2" s="1"/>
  <c r="A5737" i="2"/>
  <c r="A5738" i="2"/>
  <c r="W5738" i="2" s="1"/>
  <c r="A5739" i="2"/>
  <c r="W5739" i="2" s="1"/>
  <c r="A5740" i="2"/>
  <c r="W5740" i="2" s="1"/>
  <c r="A5741" i="2"/>
  <c r="W5741" i="2" s="1"/>
  <c r="A5742" i="2"/>
  <c r="W5742" i="2" s="1"/>
  <c r="A5743" i="2"/>
  <c r="W5743" i="2" s="1"/>
  <c r="A5744" i="2"/>
  <c r="W5744" i="2" s="1"/>
  <c r="A5745" i="2"/>
  <c r="W5745" i="2" s="1"/>
  <c r="A5746" i="2"/>
  <c r="W5746" i="2" s="1"/>
  <c r="A5747" i="2"/>
  <c r="W5747" i="2" s="1"/>
  <c r="A5748" i="2"/>
  <c r="W5748" i="2" s="1"/>
  <c r="A5749" i="2"/>
  <c r="W5749" i="2" s="1"/>
  <c r="A5750" i="2"/>
  <c r="W5750" i="2" s="1"/>
  <c r="A5751" i="2"/>
  <c r="W5751" i="2" s="1"/>
  <c r="A5752" i="2"/>
  <c r="W5752" i="2" s="1"/>
  <c r="A5753" i="2"/>
  <c r="W5753" i="2" s="1"/>
  <c r="A5754" i="2"/>
  <c r="A5755" i="2"/>
  <c r="W5755" i="2" s="1"/>
  <c r="A5756" i="2"/>
  <c r="A5757" i="2"/>
  <c r="A5758" i="2"/>
  <c r="A5759" i="2"/>
  <c r="W5759" i="2" s="1"/>
  <c r="A5760" i="2"/>
  <c r="W5760" i="2" s="1"/>
  <c r="A5761" i="2"/>
  <c r="W5761" i="2" s="1"/>
  <c r="A5762" i="2"/>
  <c r="W5762" i="2" s="1"/>
  <c r="A5763" i="2"/>
  <c r="A5764" i="2"/>
  <c r="W5764" i="2" s="1"/>
  <c r="A5765" i="2"/>
  <c r="W5765" i="2" s="1"/>
  <c r="A5766" i="2"/>
  <c r="W5766" i="2" s="1"/>
  <c r="A5767" i="2"/>
  <c r="W5767" i="2" s="1"/>
  <c r="A5768" i="2"/>
  <c r="W5768" i="2" s="1"/>
  <c r="A5769" i="2"/>
  <c r="W5769" i="2" s="1"/>
  <c r="A5770" i="2"/>
  <c r="W5770" i="2" s="1"/>
  <c r="A5771" i="2"/>
  <c r="W5771" i="2" s="1"/>
  <c r="A5772" i="2"/>
  <c r="W5772" i="2" s="1"/>
  <c r="A5773" i="2"/>
  <c r="W5773" i="2" s="1"/>
  <c r="A5774" i="2"/>
  <c r="W5774" i="2" s="1"/>
  <c r="A5775" i="2"/>
  <c r="W5775" i="2" s="1"/>
  <c r="A5776" i="2"/>
  <c r="W5776" i="2" s="1"/>
  <c r="A5777" i="2"/>
  <c r="W5777" i="2" s="1"/>
  <c r="A5778" i="2"/>
  <c r="W5778" i="2" s="1"/>
  <c r="A5779" i="2"/>
  <c r="W5779" i="2" s="1"/>
  <c r="A5780" i="2"/>
  <c r="W5780" i="2" s="1"/>
  <c r="A5781" i="2"/>
  <c r="W5781" i="2" s="1"/>
  <c r="A5782" i="2"/>
  <c r="W5782" i="2" s="1"/>
  <c r="A5783" i="2"/>
  <c r="W5783" i="2" s="1"/>
  <c r="A5784" i="2"/>
  <c r="W5784" i="2" s="1"/>
  <c r="A5785" i="2"/>
  <c r="W5785" i="2" s="1"/>
  <c r="A5786" i="2"/>
  <c r="W5786" i="2" s="1"/>
  <c r="A5787" i="2"/>
  <c r="W5787" i="2" s="1"/>
  <c r="A5788" i="2"/>
  <c r="W5788" i="2" s="1"/>
  <c r="A5789" i="2"/>
  <c r="W5789" i="2" s="1"/>
  <c r="A5790" i="2"/>
  <c r="W5790" i="2" s="1"/>
  <c r="A5791" i="2"/>
  <c r="W5791" i="2" s="1"/>
  <c r="A5792" i="2"/>
  <c r="W5792" i="2" s="1"/>
  <c r="A5793" i="2"/>
  <c r="W5793" i="2" s="1"/>
  <c r="A5794" i="2"/>
  <c r="W5794" i="2" s="1"/>
  <c r="A5795" i="2"/>
  <c r="W5795" i="2" s="1"/>
  <c r="A5796" i="2"/>
  <c r="W5796" i="2" s="1"/>
  <c r="A5797" i="2"/>
  <c r="W5797" i="2" s="1"/>
  <c r="A5798" i="2"/>
  <c r="W5798" i="2" s="1"/>
  <c r="A5799" i="2"/>
  <c r="W5799" i="2" s="1"/>
  <c r="A5800" i="2"/>
  <c r="W5800" i="2" s="1"/>
  <c r="A5801" i="2"/>
  <c r="W5801" i="2" s="1"/>
  <c r="A5802" i="2"/>
  <c r="W5802" i="2" s="1"/>
  <c r="A5803" i="2"/>
  <c r="W5803" i="2" s="1"/>
  <c r="A5804" i="2"/>
  <c r="W5804" i="2" s="1"/>
  <c r="A5805" i="2"/>
  <c r="W5805" i="2" s="1"/>
  <c r="A5806" i="2"/>
  <c r="W5806" i="2" s="1"/>
  <c r="A5807" i="2"/>
  <c r="W5807" i="2" s="1"/>
  <c r="A5808" i="2"/>
  <c r="W5808" i="2" s="1"/>
  <c r="A5809" i="2"/>
  <c r="W5809" i="2" s="1"/>
  <c r="A5810" i="2"/>
  <c r="W5810" i="2" s="1"/>
  <c r="A5811" i="2"/>
  <c r="W5811" i="2" s="1"/>
  <c r="A5812" i="2"/>
  <c r="W5812" i="2" s="1"/>
  <c r="A5813" i="2"/>
  <c r="W5813" i="2" s="1"/>
  <c r="A5814" i="2"/>
  <c r="W5814" i="2" s="1"/>
  <c r="A5815" i="2"/>
  <c r="W5815" i="2" s="1"/>
  <c r="A5816" i="2"/>
  <c r="W5816" i="2" s="1"/>
  <c r="A5817" i="2"/>
  <c r="W5817" i="2" s="1"/>
  <c r="A5818" i="2"/>
  <c r="W5818" i="2" s="1"/>
  <c r="A5819" i="2"/>
  <c r="W5819" i="2" s="1"/>
  <c r="A5820" i="2"/>
  <c r="W5820" i="2" s="1"/>
  <c r="A5821" i="2"/>
  <c r="W5821" i="2" s="1"/>
  <c r="A5822" i="2"/>
  <c r="W5822" i="2" s="1"/>
  <c r="A5823" i="2"/>
  <c r="W5823" i="2" s="1"/>
  <c r="A5824" i="2"/>
  <c r="W5824" i="2" s="1"/>
  <c r="A5825" i="2"/>
  <c r="W5825" i="2" s="1"/>
  <c r="A5826" i="2"/>
  <c r="W5826" i="2" s="1"/>
  <c r="A5827" i="2"/>
  <c r="W5827" i="2" s="1"/>
  <c r="A5828" i="2"/>
  <c r="W5828" i="2" s="1"/>
  <c r="A5829" i="2"/>
  <c r="W5829" i="2" s="1"/>
  <c r="A5830" i="2"/>
  <c r="W5830" i="2" s="1"/>
  <c r="A5831" i="2"/>
  <c r="W5831" i="2" s="1"/>
  <c r="A5832" i="2"/>
  <c r="W5832" i="2" s="1"/>
  <c r="A5833" i="2"/>
  <c r="W5833" i="2" s="1"/>
  <c r="A5834" i="2"/>
  <c r="W5834" i="2" s="1"/>
  <c r="A5835" i="2"/>
  <c r="A5836" i="2"/>
  <c r="W5836" i="2" s="1"/>
  <c r="A5837" i="2"/>
  <c r="W5837" i="2" s="1"/>
  <c r="A5838" i="2"/>
  <c r="W5838" i="2" s="1"/>
  <c r="A5839" i="2"/>
  <c r="W5839" i="2" s="1"/>
  <c r="A5840" i="2"/>
  <c r="A5841" i="2"/>
  <c r="W5841" i="2" s="1"/>
  <c r="A5842" i="2"/>
  <c r="A5843" i="2"/>
  <c r="W5843" i="2" s="1"/>
  <c r="A5844" i="2"/>
  <c r="W5844" i="2" s="1"/>
  <c r="A5845" i="2"/>
  <c r="W5845" i="2" s="1"/>
  <c r="A5846" i="2"/>
  <c r="W5846" i="2" s="1"/>
  <c r="A5847" i="2"/>
  <c r="A5848" i="2"/>
  <c r="W5848" i="2" s="1"/>
  <c r="A2" i="2"/>
  <c r="W1228" i="2" l="1"/>
  <c r="W548" i="2"/>
  <c r="W444" i="2"/>
  <c r="W1763" i="2"/>
  <c r="W1691" i="2"/>
  <c r="W579" i="2"/>
  <c r="W547" i="2"/>
  <c r="W419" i="2"/>
  <c r="W403" i="2"/>
  <c r="W43" i="2"/>
  <c r="W2394" i="2"/>
  <c r="W554" i="2"/>
  <c r="W538" i="2"/>
  <c r="W458" i="2"/>
  <c r="W450" i="2"/>
  <c r="W402" i="2"/>
  <c r="W1681" i="2"/>
  <c r="W441" i="2"/>
  <c r="W57" i="2"/>
  <c r="W2400" i="2"/>
  <c r="W552" i="2"/>
  <c r="W512" i="2"/>
  <c r="W448" i="2"/>
  <c r="W2399" i="2"/>
  <c r="W2279" i="2"/>
  <c r="W559" i="2"/>
  <c r="W511" i="2"/>
  <c r="W447" i="2"/>
  <c r="W423" i="2"/>
  <c r="W2398" i="2"/>
  <c r="W2278" i="2"/>
  <c r="W2254" i="2"/>
  <c r="W1766" i="2"/>
  <c r="W1734" i="2"/>
  <c r="W1718" i="2"/>
  <c r="W526" i="2"/>
  <c r="W446" i="2"/>
  <c r="W2253" i="2"/>
  <c r="W2245" i="2"/>
  <c r="W549" i="2"/>
  <c r="W149" i="2"/>
  <c r="W37" i="2"/>
  <c r="W164" i="2"/>
  <c r="W163" i="2"/>
  <c r="W170" i="2"/>
  <c r="W162" i="2"/>
  <c r="W161" i="2"/>
  <c r="W168" i="2"/>
  <c r="W160" i="2"/>
  <c r="W166" i="2"/>
  <c r="W165" i="2"/>
  <c r="W2397" i="2"/>
  <c r="W148" i="2"/>
  <c r="W12" i="2"/>
  <c r="W11" i="2"/>
  <c r="W3" i="2"/>
  <c r="W18" i="2"/>
  <c r="W17" i="2"/>
  <c r="W9" i="2"/>
  <c r="W16" i="2"/>
  <c r="W151" i="2"/>
  <c r="W15" i="2"/>
  <c r="W7" i="2"/>
  <c r="W14" i="2"/>
  <c r="W155" i="2"/>
  <c r="W410" i="2"/>
  <c r="W152" i="2"/>
  <c r="A7819" i="2"/>
  <c r="W2405" i="2"/>
  <c r="W1685" i="2"/>
  <c r="W605" i="2"/>
  <c r="W477" i="2"/>
  <c r="W469" i="2"/>
  <c r="W461" i="2"/>
  <c r="W2404" i="2"/>
  <c r="W1676" i="2"/>
  <c r="W620" i="2"/>
  <c r="W604" i="2"/>
  <c r="W580" i="2"/>
  <c r="W460" i="2"/>
  <c r="W2411" i="2"/>
  <c r="W2259" i="2"/>
  <c r="W619" i="2"/>
  <c r="W459" i="2"/>
  <c r="W443" i="2"/>
  <c r="W2402" i="2"/>
  <c r="W2250" i="2"/>
  <c r="W1730" i="2"/>
  <c r="W618" i="2"/>
  <c r="W578" i="2"/>
  <c r="W466" i="2"/>
  <c r="W442" i="2"/>
  <c r="W154" i="2"/>
  <c r="W58" i="2"/>
  <c r="W42" i="2"/>
  <c r="W2409" i="2"/>
  <c r="W2297" i="2"/>
  <c r="W1697" i="2"/>
  <c r="W1217" i="2"/>
  <c r="W609" i="2"/>
  <c r="W577" i="2"/>
  <c r="W153" i="2"/>
  <c r="W2288" i="2"/>
  <c r="W2272" i="2"/>
  <c r="W1792" i="2"/>
  <c r="W608" i="2"/>
  <c r="W576" i="2"/>
  <c r="W424" i="2"/>
  <c r="W2407" i="2"/>
  <c r="W2287" i="2"/>
  <c r="W1743" i="2"/>
  <c r="W1687" i="2"/>
  <c r="W607" i="2"/>
  <c r="W583" i="2"/>
  <c r="W575" i="2"/>
  <c r="W527" i="2"/>
  <c r="W479" i="2"/>
  <c r="W463" i="2"/>
  <c r="W167" i="2"/>
  <c r="W39" i="2"/>
  <c r="W1798" i="2"/>
  <c r="W558" i="2"/>
  <c r="W462" i="2"/>
  <c r="W422" i="2"/>
  <c r="W158" i="2"/>
  <c r="W22" i="2"/>
  <c r="W5758" i="2"/>
  <c r="W5757" i="2"/>
  <c r="W45" i="2"/>
  <c r="W5" i="2"/>
  <c r="W420" i="2"/>
  <c r="W5835" i="2"/>
  <c r="W5763" i="2"/>
  <c r="W483" i="2"/>
  <c r="W5842" i="2"/>
  <c r="W5754" i="2"/>
  <c r="W2042" i="2"/>
  <c r="W418" i="2"/>
  <c r="W362" i="2"/>
  <c r="W5737" i="2"/>
  <c r="W2185" i="2"/>
  <c r="W561" i="2"/>
  <c r="W545" i="2"/>
  <c r="W5732" i="2"/>
  <c r="W2040" i="2"/>
  <c r="W536" i="2"/>
  <c r="W480" i="2"/>
  <c r="W416" i="2"/>
  <c r="W8" i="2"/>
  <c r="W5840" i="2"/>
  <c r="W1631" i="2"/>
  <c r="W1511" i="2"/>
  <c r="W543" i="2"/>
  <c r="W535" i="2"/>
  <c r="W55" i="2"/>
  <c r="W5756" i="2"/>
  <c r="W5847" i="2"/>
  <c r="W2030" i="2"/>
  <c r="W2261" i="2"/>
  <c r="W589" i="2"/>
  <c r="W573" i="2"/>
  <c r="W453" i="2"/>
  <c r="W2260" i="2"/>
  <c r="W2132" i="2"/>
  <c r="W1684" i="2"/>
  <c r="W588" i="2"/>
  <c r="W572" i="2"/>
  <c r="W412" i="2"/>
  <c r="W28" i="2"/>
  <c r="W4" i="2"/>
  <c r="W2267" i="2"/>
  <c r="W2131" i="2"/>
  <c r="W1627" i="2"/>
  <c r="W587" i="2"/>
  <c r="W475" i="2"/>
  <c r="W467" i="2"/>
  <c r="W1690" i="2"/>
  <c r="W1626" i="2"/>
  <c r="W586" i="2"/>
  <c r="W570" i="2"/>
  <c r="W474" i="2"/>
  <c r="W434" i="2"/>
  <c r="W138" i="2"/>
  <c r="W10" i="2"/>
  <c r="W2265" i="2"/>
  <c r="W2153" i="2"/>
  <c r="W2129" i="2"/>
  <c r="W2121" i="2"/>
  <c r="W585" i="2"/>
  <c r="W537" i="2"/>
  <c r="W473" i="2"/>
  <c r="W465" i="2"/>
  <c r="W457" i="2"/>
  <c r="W137" i="2"/>
  <c r="W41" i="2"/>
  <c r="W2" i="2"/>
  <c r="W2144" i="2"/>
  <c r="W1672" i="2"/>
  <c r="W584" i="2"/>
  <c r="W528" i="2"/>
  <c r="W520" i="2"/>
  <c r="W456" i="2"/>
  <c r="W432" i="2"/>
  <c r="W136" i="2"/>
  <c r="W24" i="2"/>
  <c r="W2263" i="2"/>
  <c r="W2143" i="2"/>
  <c r="W1639" i="2"/>
  <c r="W1159" i="2"/>
  <c r="W567" i="2"/>
  <c r="W519" i="2"/>
  <c r="W455" i="2"/>
  <c r="W431" i="2"/>
  <c r="W135" i="2"/>
  <c r="W1614" i="2"/>
  <c r="W574" i="2"/>
  <c r="W550" i="2"/>
  <c r="W454" i="2"/>
  <c r="W150" i="2"/>
  <c r="W142" i="2"/>
  <c r="W6" i="2"/>
  <c r="A2224" i="3"/>
  <c r="B2224" i="3" s="1"/>
  <c r="A2223" i="3"/>
  <c r="B2223" i="3" s="1"/>
  <c r="A2222" i="3"/>
  <c r="B2222" i="3" s="1"/>
  <c r="A2221" i="3"/>
  <c r="B2221" i="3" s="1"/>
  <c r="A2220" i="3"/>
  <c r="B2220" i="3" s="1"/>
  <c r="A2219" i="3"/>
  <c r="B2219" i="3" s="1"/>
  <c r="A2218" i="3"/>
  <c r="B2218" i="3" s="1"/>
  <c r="A2217" i="3"/>
  <c r="B2217" i="3" s="1"/>
  <c r="A2216" i="3"/>
  <c r="B2216" i="3" s="1"/>
  <c r="A2215" i="3"/>
  <c r="B2215" i="3" s="1"/>
  <c r="A2214" i="3"/>
  <c r="B2214" i="3" s="1"/>
  <c r="A2213" i="3"/>
  <c r="B2213" i="3" s="1"/>
  <c r="A2212" i="3"/>
  <c r="B2212" i="3" s="1"/>
  <c r="A2211" i="3"/>
  <c r="B2211" i="3" s="1"/>
  <c r="A2210" i="3"/>
  <c r="B2210" i="3" s="1"/>
  <c r="A2209" i="3"/>
  <c r="B2209" i="3" s="1"/>
  <c r="A2208" i="3"/>
  <c r="B2208" i="3" s="1"/>
  <c r="A2207" i="3"/>
  <c r="B2207" i="3" s="1"/>
  <c r="A2206" i="3"/>
  <c r="B2206" i="3" s="1"/>
  <c r="A2205" i="3"/>
  <c r="B2205" i="3" s="1"/>
  <c r="A2204" i="3"/>
  <c r="B2204" i="3" s="1"/>
  <c r="A2203" i="3"/>
  <c r="B2203" i="3" s="1"/>
  <c r="A2202" i="3"/>
  <c r="B2202" i="3" s="1"/>
  <c r="A2201" i="3"/>
  <c r="B2201" i="3" s="1"/>
  <c r="A2200" i="3"/>
  <c r="B2200" i="3" s="1"/>
  <c r="A2199" i="3"/>
  <c r="B2199" i="3" s="1"/>
  <c r="A2198" i="3"/>
  <c r="B2198" i="3" s="1"/>
  <c r="A2197" i="3"/>
  <c r="B2197" i="3" s="1"/>
  <c r="A2196" i="3"/>
  <c r="B2196" i="3" s="1"/>
  <c r="A2195" i="3"/>
  <c r="B2195" i="3" s="1"/>
  <c r="A2194" i="3"/>
  <c r="B2194" i="3" s="1"/>
  <c r="A2193" i="3"/>
  <c r="B2193" i="3" s="1"/>
  <c r="A2192" i="3"/>
  <c r="B2192" i="3" s="1"/>
  <c r="A2191" i="3"/>
  <c r="B2191" i="3" s="1"/>
  <c r="A2190" i="3"/>
  <c r="B2190" i="3" s="1"/>
  <c r="A2189" i="3"/>
  <c r="B2189" i="3" s="1"/>
  <c r="A2188" i="3"/>
  <c r="B2188" i="3" s="1"/>
  <c r="A2187" i="3"/>
  <c r="B2187" i="3" s="1"/>
  <c r="A2186" i="3"/>
  <c r="B2186" i="3" s="1"/>
  <c r="A2185" i="3"/>
  <c r="B2185" i="3" s="1"/>
  <c r="A2184" i="3"/>
  <c r="B2184" i="3" s="1"/>
  <c r="A2183" i="3"/>
  <c r="B2183" i="3" s="1"/>
  <c r="A2182" i="3"/>
  <c r="B2182" i="3" s="1"/>
  <c r="A2181" i="3"/>
  <c r="B2181" i="3" s="1"/>
  <c r="A2180" i="3"/>
  <c r="B2180" i="3" s="1"/>
  <c r="A2179" i="3"/>
  <c r="B2179" i="3" s="1"/>
  <c r="A2178" i="3"/>
  <c r="B2178" i="3" s="1"/>
  <c r="A2177" i="3"/>
  <c r="B2177" i="3" s="1"/>
  <c r="A2176" i="3"/>
  <c r="B2176" i="3" s="1"/>
  <c r="A2175" i="3"/>
  <c r="B2175" i="3" s="1"/>
  <c r="A2174" i="3"/>
  <c r="B2174" i="3" s="1"/>
  <c r="A2173" i="3"/>
  <c r="B2173" i="3" s="1"/>
  <c r="A2172" i="3"/>
  <c r="B2172" i="3" s="1"/>
  <c r="A2171" i="3"/>
  <c r="B2171" i="3" s="1"/>
  <c r="A2170" i="3"/>
  <c r="B2170" i="3" s="1"/>
  <c r="A2169" i="3"/>
  <c r="B2169" i="3" s="1"/>
  <c r="A2168" i="3"/>
  <c r="B2168" i="3" s="1"/>
  <c r="A2167" i="3"/>
  <c r="B2167" i="3" s="1"/>
  <c r="A2166" i="3"/>
  <c r="B2166" i="3" s="1"/>
  <c r="A2165" i="3"/>
  <c r="B2165" i="3" s="1"/>
  <c r="A2164" i="3"/>
  <c r="B2164" i="3" s="1"/>
  <c r="A2163" i="3"/>
  <c r="B2163" i="3" s="1"/>
  <c r="A2162" i="3"/>
  <c r="B2162" i="3" s="1"/>
  <c r="A2161" i="3"/>
  <c r="B2161" i="3" s="1"/>
  <c r="A2160" i="3"/>
  <c r="B2160" i="3" s="1"/>
  <c r="A2159" i="3"/>
  <c r="B2159" i="3" s="1"/>
  <c r="A2158" i="3"/>
  <c r="B2158" i="3" s="1"/>
  <c r="A2157" i="3"/>
  <c r="B2157" i="3" s="1"/>
  <c r="A2156" i="3"/>
  <c r="B2156" i="3" s="1"/>
  <c r="A2155" i="3"/>
  <c r="B2155" i="3" s="1"/>
  <c r="A2154" i="3"/>
  <c r="B2154" i="3" s="1"/>
  <c r="A2153" i="3"/>
  <c r="B2153" i="3" s="1"/>
  <c r="A2152" i="3"/>
  <c r="B2152" i="3" s="1"/>
  <c r="A2151" i="3"/>
  <c r="B2151" i="3" s="1"/>
  <c r="A2150" i="3"/>
  <c r="B2150" i="3" s="1"/>
  <c r="A2149" i="3"/>
  <c r="B2149" i="3" s="1"/>
  <c r="A2148" i="3"/>
  <c r="B2148" i="3" s="1"/>
  <c r="A2147" i="3"/>
  <c r="B2147" i="3" s="1"/>
  <c r="A2146" i="3"/>
  <c r="B2146" i="3" s="1"/>
  <c r="A2145" i="3"/>
  <c r="B2145" i="3" s="1"/>
  <c r="A2144" i="3"/>
  <c r="B2144" i="3" s="1"/>
  <c r="A2143" i="3"/>
  <c r="B2143" i="3" s="1"/>
  <c r="A2142" i="3"/>
  <c r="B2142" i="3" s="1"/>
  <c r="A2141" i="3"/>
  <c r="B2141" i="3" s="1"/>
  <c r="A2140" i="3"/>
  <c r="B2140" i="3" s="1"/>
  <c r="A2139" i="3"/>
  <c r="B2139" i="3" s="1"/>
  <c r="A2138" i="3"/>
  <c r="B2138" i="3" s="1"/>
  <c r="A2137" i="3"/>
  <c r="B2137" i="3" s="1"/>
  <c r="A2136" i="3"/>
  <c r="B2136" i="3" s="1"/>
  <c r="A2135" i="3"/>
  <c r="B2135" i="3" s="1"/>
  <c r="A2134" i="3"/>
  <c r="B2134" i="3" s="1"/>
  <c r="A2133" i="3"/>
  <c r="B2133" i="3" s="1"/>
  <c r="A2132" i="3"/>
  <c r="B2132" i="3" s="1"/>
  <c r="A2131" i="3"/>
  <c r="B2131" i="3" s="1"/>
  <c r="A2130" i="3"/>
  <c r="B2130" i="3" s="1"/>
  <c r="A2129" i="3"/>
  <c r="B2129" i="3" s="1"/>
  <c r="A2128" i="3"/>
  <c r="B2128" i="3" s="1"/>
  <c r="A2127" i="3"/>
  <c r="B2127" i="3" s="1"/>
  <c r="A2126" i="3"/>
  <c r="B2126" i="3" s="1"/>
  <c r="A2125" i="3"/>
  <c r="B2125" i="3" s="1"/>
  <c r="A2124" i="3"/>
  <c r="B2124" i="3" s="1"/>
  <c r="A2123" i="3"/>
  <c r="B2123" i="3" s="1"/>
  <c r="A2122" i="3"/>
  <c r="B2122" i="3" s="1"/>
  <c r="A2121" i="3"/>
  <c r="B2121" i="3" s="1"/>
  <c r="A2120" i="3"/>
  <c r="B2120" i="3" s="1"/>
  <c r="A2119" i="3"/>
  <c r="B2119" i="3" s="1"/>
  <c r="A2118" i="3"/>
  <c r="B2118" i="3" s="1"/>
  <c r="A2117" i="3"/>
  <c r="B2117" i="3" s="1"/>
  <c r="A2116" i="3"/>
  <c r="B2116" i="3" s="1"/>
  <c r="A2115" i="3"/>
  <c r="B2115" i="3" s="1"/>
  <c r="A2114" i="3"/>
  <c r="B2114" i="3" s="1"/>
  <c r="A2113" i="3"/>
  <c r="B2113" i="3" s="1"/>
  <c r="A2112" i="3"/>
  <c r="B2112" i="3" s="1"/>
  <c r="A2111" i="3"/>
  <c r="B2111" i="3" s="1"/>
  <c r="A2110" i="3"/>
  <c r="B2110" i="3" s="1"/>
  <c r="A2109" i="3"/>
  <c r="B2109" i="3" s="1"/>
  <c r="A2108" i="3"/>
  <c r="B2108" i="3" s="1"/>
  <c r="A2107" i="3"/>
  <c r="B2107" i="3" s="1"/>
  <c r="A2106" i="3"/>
  <c r="B2106" i="3" s="1"/>
  <c r="A2105" i="3"/>
  <c r="B2105" i="3" s="1"/>
  <c r="A2104" i="3"/>
  <c r="B2104" i="3" s="1"/>
  <c r="A2103" i="3"/>
  <c r="B2103" i="3" s="1"/>
  <c r="A2102" i="3"/>
  <c r="B2102" i="3" s="1"/>
  <c r="A2101" i="3"/>
  <c r="B2101" i="3" s="1"/>
  <c r="A2100" i="3"/>
  <c r="B2100" i="3" s="1"/>
  <c r="A2099" i="3"/>
  <c r="B2099" i="3" s="1"/>
  <c r="A2098" i="3"/>
  <c r="B2098" i="3" s="1"/>
  <c r="A2097" i="3"/>
  <c r="B2097" i="3" s="1"/>
  <c r="A2096" i="3"/>
  <c r="B2096" i="3" s="1"/>
  <c r="A2095" i="3"/>
  <c r="B2095" i="3" s="1"/>
  <c r="A2094" i="3"/>
  <c r="B2094" i="3" s="1"/>
  <c r="A2093" i="3"/>
  <c r="B2093" i="3" s="1"/>
  <c r="A2092" i="3"/>
  <c r="B2092" i="3" s="1"/>
  <c r="A2091" i="3"/>
  <c r="B2091" i="3" s="1"/>
  <c r="A2090" i="3"/>
  <c r="B2090" i="3" s="1"/>
  <c r="A2089" i="3"/>
  <c r="B2089" i="3" s="1"/>
  <c r="A2088" i="3"/>
  <c r="B2088" i="3" s="1"/>
  <c r="A2087" i="3"/>
  <c r="B2087" i="3" s="1"/>
  <c r="A2086" i="3"/>
  <c r="B2086" i="3" s="1"/>
  <c r="A2085" i="3"/>
  <c r="B2085" i="3" s="1"/>
  <c r="A2084" i="3"/>
  <c r="B2084" i="3" s="1"/>
  <c r="A2083" i="3"/>
  <c r="B2083" i="3" s="1"/>
  <c r="A2082" i="3"/>
  <c r="B2082" i="3" s="1"/>
  <c r="A2081" i="3"/>
  <c r="B2081" i="3" s="1"/>
  <c r="A2080" i="3"/>
  <c r="B2080" i="3" s="1"/>
  <c r="A2079" i="3"/>
  <c r="B2079" i="3" s="1"/>
  <c r="A2078" i="3"/>
  <c r="B2078" i="3" s="1"/>
  <c r="A2077" i="3"/>
  <c r="B2077" i="3" s="1"/>
  <c r="A2076" i="3"/>
  <c r="B2076" i="3" s="1"/>
  <c r="A2075" i="3"/>
  <c r="B2075" i="3" s="1"/>
  <c r="A2074" i="3"/>
  <c r="B2074" i="3" s="1"/>
  <c r="A2073" i="3"/>
  <c r="B2073" i="3" s="1"/>
  <c r="A2072" i="3"/>
  <c r="B2072" i="3" s="1"/>
  <c r="A2071" i="3"/>
  <c r="B2071" i="3" s="1"/>
  <c r="A2070" i="3"/>
  <c r="B2070" i="3" s="1"/>
  <c r="A2069" i="3"/>
  <c r="B2069" i="3" s="1"/>
  <c r="A2068" i="3"/>
  <c r="B2068" i="3" s="1"/>
  <c r="A2067" i="3"/>
  <c r="B2067" i="3" s="1"/>
  <c r="A2066" i="3"/>
  <c r="B2066" i="3" s="1"/>
  <c r="A2065" i="3"/>
  <c r="B2065" i="3" s="1"/>
  <c r="A2064" i="3"/>
  <c r="B2064" i="3" s="1"/>
  <c r="A2063" i="3"/>
  <c r="B2063" i="3" s="1"/>
  <c r="A2062" i="3"/>
  <c r="B2062" i="3" s="1"/>
  <c r="A2061" i="3"/>
  <c r="B2061" i="3" s="1"/>
  <c r="A2060" i="3"/>
  <c r="B2060" i="3" s="1"/>
  <c r="A2059" i="3"/>
  <c r="B2059" i="3" s="1"/>
  <c r="A2058" i="3"/>
  <c r="B2058" i="3" s="1"/>
  <c r="A2057" i="3"/>
  <c r="B2057" i="3" s="1"/>
  <c r="A2056" i="3"/>
  <c r="B2056" i="3" s="1"/>
  <c r="A2055" i="3"/>
  <c r="B2055" i="3" s="1"/>
  <c r="A2054" i="3"/>
  <c r="B2054" i="3" s="1"/>
  <c r="A2053" i="3"/>
  <c r="B2053" i="3" s="1"/>
  <c r="A2052" i="3"/>
  <c r="B2052" i="3" s="1"/>
  <c r="A2051" i="3"/>
  <c r="B2051" i="3" s="1"/>
  <c r="A2050" i="3"/>
  <c r="B2050" i="3" s="1"/>
  <c r="A2049" i="3"/>
  <c r="B2049" i="3" s="1"/>
  <c r="A2048" i="3"/>
  <c r="B2048" i="3" s="1"/>
  <c r="A2047" i="3"/>
  <c r="B2047" i="3" s="1"/>
  <c r="A2046" i="3"/>
  <c r="B2046" i="3" s="1"/>
  <c r="A2045" i="3"/>
  <c r="B2045" i="3" s="1"/>
  <c r="A2044" i="3"/>
  <c r="B2044" i="3" s="1"/>
  <c r="A2043" i="3"/>
  <c r="B2043" i="3" s="1"/>
  <c r="A2042" i="3"/>
  <c r="B2042" i="3" s="1"/>
  <c r="A2041" i="3"/>
  <c r="B2041" i="3" s="1"/>
  <c r="A2040" i="3"/>
  <c r="B2040" i="3" s="1"/>
  <c r="A2039" i="3"/>
  <c r="B2039" i="3" s="1"/>
  <c r="A2038" i="3"/>
  <c r="B2038" i="3" s="1"/>
  <c r="A2037" i="3"/>
  <c r="B2037" i="3" s="1"/>
  <c r="A2036" i="3"/>
  <c r="B2036" i="3" s="1"/>
  <c r="A2035" i="3"/>
  <c r="B2035" i="3" s="1"/>
  <c r="A2034" i="3"/>
  <c r="B2034" i="3" s="1"/>
  <c r="A2033" i="3"/>
  <c r="B2033" i="3" s="1"/>
  <c r="A2032" i="3"/>
  <c r="B2032" i="3" s="1"/>
  <c r="A2031" i="3"/>
  <c r="B2031" i="3" s="1"/>
  <c r="A2030" i="3"/>
  <c r="B2030" i="3" s="1"/>
  <c r="A2029" i="3"/>
  <c r="B2029" i="3" s="1"/>
  <c r="A2028" i="3"/>
  <c r="B2028" i="3" s="1"/>
  <c r="A2027" i="3"/>
  <c r="B2027" i="3" s="1"/>
  <c r="A2026" i="3"/>
  <c r="B2026" i="3" s="1"/>
  <c r="A2025" i="3"/>
  <c r="B2025" i="3" s="1"/>
  <c r="A2024" i="3"/>
  <c r="B2024" i="3" s="1"/>
  <c r="A2023" i="3"/>
  <c r="B2023" i="3" s="1"/>
  <c r="A2022" i="3"/>
  <c r="B2022" i="3" s="1"/>
  <c r="A2021" i="3"/>
  <c r="B2021" i="3" s="1"/>
  <c r="A2020" i="3"/>
  <c r="B2020" i="3" s="1"/>
  <c r="A2019" i="3"/>
  <c r="B2019" i="3" s="1"/>
  <c r="A2018" i="3"/>
  <c r="B2018" i="3" s="1"/>
  <c r="A2017" i="3"/>
  <c r="B2017" i="3" s="1"/>
  <c r="A2016" i="3"/>
  <c r="B2016" i="3" s="1"/>
  <c r="A2015" i="3"/>
  <c r="B2015" i="3" s="1"/>
  <c r="A2014" i="3"/>
  <c r="B2014" i="3" s="1"/>
  <c r="A2013" i="3"/>
  <c r="B2013" i="3" s="1"/>
  <c r="A2012" i="3"/>
  <c r="B2012" i="3" s="1"/>
  <c r="A2011" i="3"/>
  <c r="B2011" i="3" s="1"/>
  <c r="A2010" i="3"/>
  <c r="B2010" i="3" s="1"/>
  <c r="A2009" i="3"/>
  <c r="B2009" i="3" s="1"/>
  <c r="A2008" i="3"/>
  <c r="B2008" i="3" s="1"/>
  <c r="A2007" i="3"/>
  <c r="B2007" i="3" s="1"/>
  <c r="A2006" i="3"/>
  <c r="B2006" i="3" s="1"/>
  <c r="A2005" i="3"/>
  <c r="B2005" i="3" s="1"/>
  <c r="A2004" i="3"/>
  <c r="B2004" i="3" s="1"/>
  <c r="A2003" i="3"/>
  <c r="B2003" i="3" s="1"/>
  <c r="A2002" i="3"/>
  <c r="B2002" i="3" s="1"/>
  <c r="A2001" i="3"/>
  <c r="B2001" i="3" s="1"/>
  <c r="A2000" i="3"/>
  <c r="B2000" i="3" s="1"/>
  <c r="A1999" i="3"/>
  <c r="B1999" i="3" s="1"/>
  <c r="A1998" i="3"/>
  <c r="B1998" i="3" s="1"/>
  <c r="A1997" i="3"/>
  <c r="B1997" i="3" s="1"/>
  <c r="A1996" i="3"/>
  <c r="B1996" i="3" s="1"/>
  <c r="A1995" i="3"/>
  <c r="B1995" i="3" s="1"/>
  <c r="A1994" i="3"/>
  <c r="B1994" i="3" s="1"/>
  <c r="A1993" i="3"/>
  <c r="B1993" i="3" s="1"/>
  <c r="A1992" i="3"/>
  <c r="B1992" i="3" s="1"/>
  <c r="A1991" i="3"/>
  <c r="B1991" i="3" s="1"/>
  <c r="A1990" i="3"/>
  <c r="B1990" i="3" s="1"/>
  <c r="A1989" i="3"/>
  <c r="B1989" i="3" s="1"/>
  <c r="A1988" i="3"/>
  <c r="B1988" i="3" s="1"/>
  <c r="A1987" i="3"/>
  <c r="B1987" i="3" s="1"/>
  <c r="A1986" i="3"/>
  <c r="B1986" i="3" s="1"/>
  <c r="A1985" i="3"/>
  <c r="B1985" i="3" s="1"/>
  <c r="A1984" i="3"/>
  <c r="B1984" i="3" s="1"/>
  <c r="A1983" i="3"/>
  <c r="B1983" i="3" s="1"/>
  <c r="A1982" i="3"/>
  <c r="B1982" i="3" s="1"/>
  <c r="A1981" i="3"/>
  <c r="B1981" i="3" s="1"/>
  <c r="A1980" i="3"/>
  <c r="B1980" i="3" s="1"/>
  <c r="A1979" i="3"/>
  <c r="B1979" i="3" s="1"/>
  <c r="A1978" i="3"/>
  <c r="B1978" i="3" s="1"/>
  <c r="A1977" i="3"/>
  <c r="B1977" i="3" s="1"/>
  <c r="A1976" i="3"/>
  <c r="B1976" i="3" s="1"/>
  <c r="A1975" i="3"/>
  <c r="B1975" i="3" s="1"/>
  <c r="A1974" i="3"/>
  <c r="B1974" i="3" s="1"/>
  <c r="A1973" i="3"/>
  <c r="B1973" i="3" s="1"/>
  <c r="A1972" i="3"/>
  <c r="B1972" i="3" s="1"/>
  <c r="A1971" i="3"/>
  <c r="B1971" i="3" s="1"/>
  <c r="A1970" i="3"/>
  <c r="B1970" i="3" s="1"/>
  <c r="A1969" i="3"/>
  <c r="B1969" i="3" s="1"/>
  <c r="A1968" i="3"/>
  <c r="B1968" i="3" s="1"/>
  <c r="A1967" i="3"/>
  <c r="B1967" i="3" s="1"/>
  <c r="A1966" i="3"/>
  <c r="B1966" i="3" s="1"/>
  <c r="A1965" i="3"/>
  <c r="B1965" i="3" s="1"/>
  <c r="A1964" i="3"/>
  <c r="B1964" i="3" s="1"/>
  <c r="A1963" i="3"/>
  <c r="B1963" i="3" s="1"/>
  <c r="A1962" i="3"/>
  <c r="B1962" i="3" s="1"/>
  <c r="A1961" i="3"/>
  <c r="B1961" i="3" s="1"/>
  <c r="A1960" i="3"/>
  <c r="B1960" i="3" s="1"/>
  <c r="A1959" i="3"/>
  <c r="B1959" i="3" s="1"/>
  <c r="A1958" i="3"/>
  <c r="B1958" i="3" s="1"/>
  <c r="A1957" i="3"/>
  <c r="B1957" i="3" s="1"/>
  <c r="A1956" i="3"/>
  <c r="B1956" i="3" s="1"/>
  <c r="A1955" i="3"/>
  <c r="B1955" i="3" s="1"/>
  <c r="A1954" i="3"/>
  <c r="B1954" i="3" s="1"/>
  <c r="A1953" i="3"/>
  <c r="B1953" i="3" s="1"/>
  <c r="A1952" i="3"/>
  <c r="B1952" i="3" s="1"/>
  <c r="A1951" i="3"/>
  <c r="B1951" i="3" s="1"/>
  <c r="A1950" i="3"/>
  <c r="B1950" i="3" s="1"/>
  <c r="A1949" i="3"/>
  <c r="B1949" i="3" s="1"/>
  <c r="A1948" i="3"/>
  <c r="B1948" i="3" s="1"/>
  <c r="A1947" i="3"/>
  <c r="B1947" i="3" s="1"/>
  <c r="A1946" i="3"/>
  <c r="B1946" i="3" s="1"/>
  <c r="A1945" i="3"/>
  <c r="B1945" i="3" s="1"/>
  <c r="A1944" i="3"/>
  <c r="B1944" i="3" s="1"/>
  <c r="A1943" i="3"/>
  <c r="B1943" i="3" s="1"/>
  <c r="A1942" i="3"/>
  <c r="B1942" i="3" s="1"/>
  <c r="A1941" i="3"/>
  <c r="B1941" i="3" s="1"/>
  <c r="A1940" i="3"/>
  <c r="B1940" i="3" s="1"/>
  <c r="A1939" i="3"/>
  <c r="B1939" i="3" s="1"/>
  <c r="A1938" i="3"/>
  <c r="B1938" i="3" s="1"/>
  <c r="A1937" i="3"/>
  <c r="B1937" i="3" s="1"/>
  <c r="A1936" i="3"/>
  <c r="B1936" i="3" s="1"/>
  <c r="A1935" i="3"/>
  <c r="B1935" i="3" s="1"/>
  <c r="A1934" i="3"/>
  <c r="B1934" i="3" s="1"/>
  <c r="A1933" i="3"/>
  <c r="B1933" i="3" s="1"/>
  <c r="A1932" i="3"/>
  <c r="B1932" i="3" s="1"/>
  <c r="A1931" i="3"/>
  <c r="B1931" i="3" s="1"/>
  <c r="A1930" i="3"/>
  <c r="B1930" i="3" s="1"/>
  <c r="A1929" i="3"/>
  <c r="B1929" i="3" s="1"/>
  <c r="A1928" i="3"/>
  <c r="B1928" i="3" s="1"/>
  <c r="A1927" i="3"/>
  <c r="B1927" i="3" s="1"/>
  <c r="A1926" i="3"/>
  <c r="B1926" i="3" s="1"/>
  <c r="A1925" i="3"/>
  <c r="B1925" i="3" s="1"/>
  <c r="A1924" i="3"/>
  <c r="B1924" i="3" s="1"/>
  <c r="A1923" i="3"/>
  <c r="B1923" i="3" s="1"/>
  <c r="A1922" i="3"/>
  <c r="B1922" i="3" s="1"/>
  <c r="A1921" i="3"/>
  <c r="B1921" i="3" s="1"/>
  <c r="A1920" i="3"/>
  <c r="B1920" i="3" s="1"/>
  <c r="A1919" i="3"/>
  <c r="B1919" i="3" s="1"/>
  <c r="A1918" i="3"/>
  <c r="B1918" i="3" s="1"/>
  <c r="A1917" i="3"/>
  <c r="B1917" i="3" s="1"/>
  <c r="A1916" i="3"/>
  <c r="B1916" i="3" s="1"/>
  <c r="A1915" i="3"/>
  <c r="B1915" i="3" s="1"/>
  <c r="A1914" i="3"/>
  <c r="B1914" i="3" s="1"/>
  <c r="A1913" i="3"/>
  <c r="B1913" i="3" s="1"/>
  <c r="A1912" i="3"/>
  <c r="B1912" i="3" s="1"/>
  <c r="A1911" i="3"/>
  <c r="B1911" i="3" s="1"/>
  <c r="A1910" i="3"/>
  <c r="B1910" i="3" s="1"/>
  <c r="A1909" i="3"/>
  <c r="B1909" i="3" s="1"/>
  <c r="A1908" i="3"/>
  <c r="B1908" i="3" s="1"/>
  <c r="A1907" i="3"/>
  <c r="B1907" i="3" s="1"/>
  <c r="A1906" i="3"/>
  <c r="B1906" i="3" s="1"/>
  <c r="A1905" i="3"/>
  <c r="B1905" i="3" s="1"/>
  <c r="A1904" i="3"/>
  <c r="B1904" i="3" s="1"/>
  <c r="A1903" i="3"/>
  <c r="B1903" i="3" s="1"/>
  <c r="A1902" i="3"/>
  <c r="B1902" i="3" s="1"/>
  <c r="A1901" i="3"/>
  <c r="B1901" i="3" s="1"/>
  <c r="A1900" i="3"/>
  <c r="B1900" i="3" s="1"/>
  <c r="A1899" i="3"/>
  <c r="B1899" i="3" s="1"/>
  <c r="A1898" i="3"/>
  <c r="B1898" i="3" s="1"/>
  <c r="A1897" i="3"/>
  <c r="B1897" i="3" s="1"/>
  <c r="A1896" i="3"/>
  <c r="B1896" i="3" s="1"/>
  <c r="A1895" i="3"/>
  <c r="B1895" i="3" s="1"/>
  <c r="A1894" i="3"/>
  <c r="B1894" i="3" s="1"/>
  <c r="A1893" i="3"/>
  <c r="B1893" i="3" s="1"/>
  <c r="A1892" i="3"/>
  <c r="B1892" i="3" s="1"/>
  <c r="A1891" i="3"/>
  <c r="B1891" i="3" s="1"/>
  <c r="A1890" i="3"/>
  <c r="B1890" i="3" s="1"/>
  <c r="A1889" i="3"/>
  <c r="B1889" i="3" s="1"/>
  <c r="A1888" i="3"/>
  <c r="B1888" i="3" s="1"/>
  <c r="A1887" i="3"/>
  <c r="B1887" i="3" s="1"/>
  <c r="A1886" i="3"/>
  <c r="B1886" i="3" s="1"/>
  <c r="A1885" i="3"/>
  <c r="B1885" i="3" s="1"/>
  <c r="A1884" i="3"/>
  <c r="B1884" i="3" s="1"/>
  <c r="A1883" i="3"/>
  <c r="B1883" i="3" s="1"/>
  <c r="A1882" i="3"/>
  <c r="B1882" i="3" s="1"/>
  <c r="A1881" i="3"/>
  <c r="B1881" i="3" s="1"/>
  <c r="A1880" i="3"/>
  <c r="B1880" i="3" s="1"/>
  <c r="A1879" i="3"/>
  <c r="B1879" i="3" s="1"/>
  <c r="A1878" i="3"/>
  <c r="B1878" i="3" s="1"/>
  <c r="A1877" i="3"/>
  <c r="B1877" i="3" s="1"/>
  <c r="A1876" i="3"/>
  <c r="B1876" i="3" s="1"/>
  <c r="A1875" i="3"/>
  <c r="B1875" i="3" s="1"/>
  <c r="A1874" i="3"/>
  <c r="B1874" i="3" s="1"/>
  <c r="A1873" i="3"/>
  <c r="B1873" i="3" s="1"/>
  <c r="A1872" i="3"/>
  <c r="B1872" i="3" s="1"/>
  <c r="A1871" i="3"/>
  <c r="B1871" i="3" s="1"/>
  <c r="A1870" i="3"/>
  <c r="B1870" i="3" s="1"/>
  <c r="A1869" i="3"/>
  <c r="B1869" i="3" s="1"/>
  <c r="A1868" i="3"/>
  <c r="B1868" i="3" s="1"/>
  <c r="A1867" i="3"/>
  <c r="B1867" i="3" s="1"/>
  <c r="A1866" i="3"/>
  <c r="B1866" i="3" s="1"/>
  <c r="A1865" i="3"/>
  <c r="B1865" i="3" s="1"/>
  <c r="A1864" i="3"/>
  <c r="B1864" i="3" s="1"/>
  <c r="A1863" i="3"/>
  <c r="B1863" i="3" s="1"/>
  <c r="A1862" i="3"/>
  <c r="B1862" i="3" s="1"/>
  <c r="A1861" i="3"/>
  <c r="B1861" i="3" s="1"/>
  <c r="A1860" i="3"/>
  <c r="B1860" i="3" s="1"/>
  <c r="A1859" i="3"/>
  <c r="B1859" i="3" s="1"/>
  <c r="A1858" i="3"/>
  <c r="B1858" i="3" s="1"/>
  <c r="A1857" i="3"/>
  <c r="B1857" i="3" s="1"/>
  <c r="A1856" i="3"/>
  <c r="B1856" i="3" s="1"/>
  <c r="A1855" i="3"/>
  <c r="B1855" i="3" s="1"/>
  <c r="A1854" i="3"/>
  <c r="B1854" i="3" s="1"/>
  <c r="A1853" i="3"/>
  <c r="B1853" i="3" s="1"/>
  <c r="A1852" i="3"/>
  <c r="B1852" i="3" s="1"/>
  <c r="A1851" i="3"/>
  <c r="B1851" i="3" s="1"/>
  <c r="A1850" i="3"/>
  <c r="B1850" i="3" s="1"/>
  <c r="A1849" i="3"/>
  <c r="B1849" i="3" s="1"/>
  <c r="A1848" i="3"/>
  <c r="B1848" i="3" s="1"/>
  <c r="A1847" i="3"/>
  <c r="B1847" i="3" s="1"/>
  <c r="A1846" i="3"/>
  <c r="B1846" i="3" s="1"/>
  <c r="A1845" i="3"/>
  <c r="B1845" i="3" s="1"/>
  <c r="A1844" i="3"/>
  <c r="B1844" i="3" s="1"/>
  <c r="A1843" i="3"/>
  <c r="B1843" i="3" s="1"/>
  <c r="A1842" i="3"/>
  <c r="B1842" i="3" s="1"/>
  <c r="A1841" i="3"/>
  <c r="B1841" i="3" s="1"/>
  <c r="A1840" i="3"/>
  <c r="B1840" i="3" s="1"/>
  <c r="A1839" i="3"/>
  <c r="B1839" i="3" s="1"/>
  <c r="A1838" i="3"/>
  <c r="B1838" i="3" s="1"/>
  <c r="A1837" i="3"/>
  <c r="B1837" i="3" s="1"/>
  <c r="A1836" i="3"/>
  <c r="B1836" i="3" s="1"/>
  <c r="A1835" i="3"/>
  <c r="B1835" i="3" s="1"/>
  <c r="A1834" i="3"/>
  <c r="B1834" i="3" s="1"/>
  <c r="A1833" i="3"/>
  <c r="B1833" i="3" s="1"/>
  <c r="A1832" i="3"/>
  <c r="B1832" i="3" s="1"/>
  <c r="A1831" i="3"/>
  <c r="B1831" i="3" s="1"/>
  <c r="A1830" i="3"/>
  <c r="B1830" i="3" s="1"/>
  <c r="A1829" i="3"/>
  <c r="B1829" i="3" s="1"/>
  <c r="A1828" i="3"/>
  <c r="B1828" i="3" s="1"/>
  <c r="A1827" i="3"/>
  <c r="B1827" i="3" s="1"/>
  <c r="A1826" i="3"/>
  <c r="B1826" i="3" s="1"/>
  <c r="A1825" i="3"/>
  <c r="B1825" i="3" s="1"/>
  <c r="A1824" i="3"/>
  <c r="B1824" i="3" s="1"/>
  <c r="A1823" i="3"/>
  <c r="B1823" i="3" s="1"/>
  <c r="A1822" i="3"/>
  <c r="B1822" i="3" s="1"/>
  <c r="A1821" i="3"/>
  <c r="B1821" i="3" s="1"/>
  <c r="A1820" i="3"/>
  <c r="B1820" i="3" s="1"/>
  <c r="A1819" i="3"/>
  <c r="B1819" i="3" s="1"/>
  <c r="A1818" i="3"/>
  <c r="B1818" i="3" s="1"/>
  <c r="A1817" i="3"/>
  <c r="B1817" i="3" s="1"/>
  <c r="A1816" i="3"/>
  <c r="B1816" i="3" s="1"/>
  <c r="A1815" i="3"/>
  <c r="B1815" i="3" s="1"/>
  <c r="A1814" i="3"/>
  <c r="B1814" i="3" s="1"/>
  <c r="A1813" i="3"/>
  <c r="B1813" i="3" s="1"/>
  <c r="A1812" i="3"/>
  <c r="B1812" i="3" s="1"/>
  <c r="A1811" i="3"/>
  <c r="B1811" i="3" s="1"/>
  <c r="A1810" i="3"/>
  <c r="B1810" i="3" s="1"/>
  <c r="A1809" i="3"/>
  <c r="B1809" i="3" s="1"/>
  <c r="A1808" i="3"/>
  <c r="B1808" i="3" s="1"/>
  <c r="A1807" i="3"/>
  <c r="B1807" i="3" s="1"/>
  <c r="A1806" i="3"/>
  <c r="B1806" i="3" s="1"/>
  <c r="A1805" i="3"/>
  <c r="B1805" i="3" s="1"/>
  <c r="A1804" i="3"/>
  <c r="B1804" i="3" s="1"/>
  <c r="A1803" i="3"/>
  <c r="B1803" i="3" s="1"/>
  <c r="A1802" i="3"/>
  <c r="B1802" i="3" s="1"/>
  <c r="A1801" i="3"/>
  <c r="B1801" i="3" s="1"/>
  <c r="A1800" i="3"/>
  <c r="B1800" i="3" s="1"/>
  <c r="A1799" i="3"/>
  <c r="B1799" i="3" s="1"/>
  <c r="A1798" i="3"/>
  <c r="B1798" i="3" s="1"/>
  <c r="A1797" i="3"/>
  <c r="B1797" i="3" s="1"/>
  <c r="A1796" i="3"/>
  <c r="B1796" i="3" s="1"/>
  <c r="A1795" i="3"/>
  <c r="B1795" i="3" s="1"/>
  <c r="A1794" i="3"/>
  <c r="B1794" i="3" s="1"/>
  <c r="A1793" i="3"/>
  <c r="B1793" i="3" s="1"/>
  <c r="A1792" i="3"/>
  <c r="B1792" i="3" s="1"/>
  <c r="A1791" i="3"/>
  <c r="B1791" i="3" s="1"/>
  <c r="A1790" i="3"/>
  <c r="B1790" i="3" s="1"/>
  <c r="A1789" i="3"/>
  <c r="B1789" i="3" s="1"/>
  <c r="A1788" i="3"/>
  <c r="B1788" i="3" s="1"/>
  <c r="A1787" i="3"/>
  <c r="B1787" i="3" s="1"/>
  <c r="A1786" i="3"/>
  <c r="B1786" i="3" s="1"/>
  <c r="A1785" i="3"/>
  <c r="B1785" i="3" s="1"/>
  <c r="A1784" i="3"/>
  <c r="B1784" i="3" s="1"/>
  <c r="A1783" i="3"/>
  <c r="B1783" i="3" s="1"/>
  <c r="A1782" i="3"/>
  <c r="B1782" i="3" s="1"/>
  <c r="A1781" i="3"/>
  <c r="B1781" i="3" s="1"/>
  <c r="A1780" i="3"/>
  <c r="B1780" i="3" s="1"/>
  <c r="A1779" i="3"/>
  <c r="B1779" i="3" s="1"/>
  <c r="A1778" i="3"/>
  <c r="B1778" i="3" s="1"/>
  <c r="A1777" i="3"/>
  <c r="B1777" i="3" s="1"/>
  <c r="A1776" i="3"/>
  <c r="B1776" i="3" s="1"/>
  <c r="A1775" i="3"/>
  <c r="B1775" i="3" s="1"/>
  <c r="A1774" i="3"/>
  <c r="B1774" i="3" s="1"/>
  <c r="A1773" i="3"/>
  <c r="B1773" i="3" s="1"/>
  <c r="A1772" i="3"/>
  <c r="B1772" i="3" s="1"/>
  <c r="A1771" i="3"/>
  <c r="B1771" i="3" s="1"/>
  <c r="A1770" i="3"/>
  <c r="B1770" i="3" s="1"/>
  <c r="A1769" i="3"/>
  <c r="B1769" i="3" s="1"/>
  <c r="A1768" i="3"/>
  <c r="B1768" i="3" s="1"/>
  <c r="A1767" i="3"/>
  <c r="B1767" i="3" s="1"/>
  <c r="A1766" i="3"/>
  <c r="B1766" i="3" s="1"/>
  <c r="A1765" i="3"/>
  <c r="B1765" i="3" s="1"/>
  <c r="A1764" i="3"/>
  <c r="B1764" i="3" s="1"/>
  <c r="A1763" i="3"/>
  <c r="B1763" i="3" s="1"/>
  <c r="A1762" i="3"/>
  <c r="B1762" i="3" s="1"/>
  <c r="A1761" i="3"/>
  <c r="B1761" i="3" s="1"/>
  <c r="A1760" i="3"/>
  <c r="B1760" i="3" s="1"/>
  <c r="A1759" i="3"/>
  <c r="B1759" i="3" s="1"/>
  <c r="A1758" i="3"/>
  <c r="B1758" i="3" s="1"/>
  <c r="A1757" i="3"/>
  <c r="B1757" i="3" s="1"/>
  <c r="A1756" i="3"/>
  <c r="B1756" i="3" s="1"/>
  <c r="A1755" i="3"/>
  <c r="B1755" i="3" s="1"/>
  <c r="A1754" i="3"/>
  <c r="B1754" i="3" s="1"/>
  <c r="A1753" i="3"/>
  <c r="B1753" i="3" s="1"/>
  <c r="A1752" i="3"/>
  <c r="B1752" i="3" s="1"/>
  <c r="A1751" i="3"/>
  <c r="B1751" i="3" s="1"/>
  <c r="A1750" i="3"/>
  <c r="B1750" i="3" s="1"/>
  <c r="A1749" i="3"/>
  <c r="B1749" i="3" s="1"/>
  <c r="A1748" i="3"/>
  <c r="B1748" i="3" s="1"/>
  <c r="A1747" i="3"/>
  <c r="B1747" i="3" s="1"/>
  <c r="A1746" i="3"/>
  <c r="B1746" i="3" s="1"/>
  <c r="A1745" i="3"/>
  <c r="B1745" i="3" s="1"/>
  <c r="A1744" i="3"/>
  <c r="B1744" i="3" s="1"/>
  <c r="A1743" i="3"/>
  <c r="B1743" i="3" s="1"/>
  <c r="A1742" i="3"/>
  <c r="B1742" i="3" s="1"/>
  <c r="A1741" i="3"/>
  <c r="B1741" i="3" s="1"/>
  <c r="A1740" i="3"/>
  <c r="B1740" i="3" s="1"/>
  <c r="A1739" i="3"/>
  <c r="B1739" i="3" s="1"/>
  <c r="A1738" i="3"/>
  <c r="B1738" i="3" s="1"/>
  <c r="A1737" i="3"/>
  <c r="B1737" i="3" s="1"/>
  <c r="A1736" i="3"/>
  <c r="B1736" i="3" s="1"/>
  <c r="A1735" i="3"/>
  <c r="B1735" i="3" s="1"/>
  <c r="A1734" i="3"/>
  <c r="B1734" i="3" s="1"/>
  <c r="A1733" i="3"/>
  <c r="B1733" i="3" s="1"/>
  <c r="A1732" i="3"/>
  <c r="B1732" i="3" s="1"/>
  <c r="A1731" i="3"/>
  <c r="B1731" i="3" s="1"/>
  <c r="A1730" i="3"/>
  <c r="B1730" i="3" s="1"/>
  <c r="A1729" i="3"/>
  <c r="B1729" i="3" s="1"/>
  <c r="A1728" i="3"/>
  <c r="B1728" i="3" s="1"/>
  <c r="A1727" i="3"/>
  <c r="B1727" i="3" s="1"/>
  <c r="A1726" i="3"/>
  <c r="B1726" i="3" s="1"/>
  <c r="A1725" i="3"/>
  <c r="B1725" i="3" s="1"/>
  <c r="A1724" i="3"/>
  <c r="B1724" i="3" s="1"/>
  <c r="A1723" i="3"/>
  <c r="B1723" i="3" s="1"/>
  <c r="A1722" i="3"/>
  <c r="B1722" i="3" s="1"/>
  <c r="A1721" i="3"/>
  <c r="B1721" i="3" s="1"/>
  <c r="A1720" i="3"/>
  <c r="B1720" i="3" s="1"/>
  <c r="A1719" i="3"/>
  <c r="B1719" i="3" s="1"/>
  <c r="A1718" i="3"/>
  <c r="B1718" i="3" s="1"/>
  <c r="A1717" i="3"/>
  <c r="B1717" i="3" s="1"/>
  <c r="A1716" i="3"/>
  <c r="B1716" i="3" s="1"/>
  <c r="A1715" i="3"/>
  <c r="B1715" i="3" s="1"/>
  <c r="A1714" i="3"/>
  <c r="B1714" i="3" s="1"/>
  <c r="A1713" i="3"/>
  <c r="B1713" i="3" s="1"/>
  <c r="A1712" i="3"/>
  <c r="B1712" i="3" s="1"/>
  <c r="A1711" i="3"/>
  <c r="B1711" i="3" s="1"/>
  <c r="A1710" i="3"/>
  <c r="B1710" i="3" s="1"/>
  <c r="A1709" i="3"/>
  <c r="B1709" i="3" s="1"/>
  <c r="A1708" i="3"/>
  <c r="B1708" i="3" s="1"/>
  <c r="A1707" i="3"/>
  <c r="B1707" i="3" s="1"/>
  <c r="A1706" i="3"/>
  <c r="B1706" i="3" s="1"/>
  <c r="A1705" i="3"/>
  <c r="B1705" i="3" s="1"/>
  <c r="A1704" i="3"/>
  <c r="B1704" i="3" s="1"/>
  <c r="A1703" i="3"/>
  <c r="B1703" i="3" s="1"/>
  <c r="A1702" i="3"/>
  <c r="B1702" i="3" s="1"/>
  <c r="A1701" i="3"/>
  <c r="B1701" i="3" s="1"/>
  <c r="A1700" i="3"/>
  <c r="B1700" i="3" s="1"/>
  <c r="A1699" i="3"/>
  <c r="B1699" i="3" s="1"/>
  <c r="A1698" i="3"/>
  <c r="B1698" i="3" s="1"/>
  <c r="A1697" i="3"/>
  <c r="B1697" i="3" s="1"/>
  <c r="A1696" i="3"/>
  <c r="B1696" i="3" s="1"/>
  <c r="A1695" i="3"/>
  <c r="B1695" i="3" s="1"/>
  <c r="A1694" i="3"/>
  <c r="B1694" i="3" s="1"/>
  <c r="A1693" i="3"/>
  <c r="B1693" i="3" s="1"/>
  <c r="A1692" i="3"/>
  <c r="B1692" i="3" s="1"/>
  <c r="A1691" i="3"/>
  <c r="B1691" i="3" s="1"/>
  <c r="A1690" i="3"/>
  <c r="B1690" i="3" s="1"/>
  <c r="A1689" i="3"/>
  <c r="B1689" i="3" s="1"/>
  <c r="A1688" i="3"/>
  <c r="B1688" i="3" s="1"/>
  <c r="A1687" i="3"/>
  <c r="B1687" i="3" s="1"/>
  <c r="A1686" i="3"/>
  <c r="B1686" i="3" s="1"/>
  <c r="A1685" i="3"/>
  <c r="B1685" i="3" s="1"/>
  <c r="A1684" i="3"/>
  <c r="B1684" i="3" s="1"/>
  <c r="A1683" i="3"/>
  <c r="B1683" i="3" s="1"/>
  <c r="A1682" i="3"/>
  <c r="B1682" i="3" s="1"/>
  <c r="A1681" i="3"/>
  <c r="B1681" i="3" s="1"/>
  <c r="A1680" i="3"/>
  <c r="B1680" i="3" s="1"/>
  <c r="A1679" i="3"/>
  <c r="B1679" i="3" s="1"/>
  <c r="A1678" i="3"/>
  <c r="B1678" i="3" s="1"/>
  <c r="A1677" i="3"/>
  <c r="B1677" i="3" s="1"/>
  <c r="A1676" i="3"/>
  <c r="B1676" i="3" s="1"/>
  <c r="A1675" i="3"/>
  <c r="B1675" i="3" s="1"/>
  <c r="A1674" i="3"/>
  <c r="B1674" i="3" s="1"/>
  <c r="A1673" i="3"/>
  <c r="B1673" i="3" s="1"/>
  <c r="A1672" i="3"/>
  <c r="B1672" i="3" s="1"/>
  <c r="A1671" i="3"/>
  <c r="B1671" i="3" s="1"/>
  <c r="A1670" i="3"/>
  <c r="B1670" i="3" s="1"/>
  <c r="A1669" i="3"/>
  <c r="B1669" i="3" s="1"/>
  <c r="A1668" i="3"/>
  <c r="B1668" i="3" s="1"/>
  <c r="A1667" i="3"/>
  <c r="B1667" i="3" s="1"/>
  <c r="A1666" i="3"/>
  <c r="B1666" i="3" s="1"/>
  <c r="A1665" i="3"/>
  <c r="B1665" i="3" s="1"/>
  <c r="A1664" i="3"/>
  <c r="B1664" i="3" s="1"/>
  <c r="A1663" i="3"/>
  <c r="B1663" i="3" s="1"/>
  <c r="A1662" i="3"/>
  <c r="B1662" i="3" s="1"/>
  <c r="A1661" i="3"/>
  <c r="B1661" i="3" s="1"/>
  <c r="A1660" i="3"/>
  <c r="B1660" i="3" s="1"/>
  <c r="A1659" i="3"/>
  <c r="B1659" i="3" s="1"/>
  <c r="A1658" i="3"/>
  <c r="B1658" i="3" s="1"/>
  <c r="A1657" i="3"/>
  <c r="B1657" i="3" s="1"/>
  <c r="A1656" i="3"/>
  <c r="B1656" i="3" s="1"/>
  <c r="A1655" i="3"/>
  <c r="B1655" i="3" s="1"/>
  <c r="A1654" i="3"/>
  <c r="B1654" i="3" s="1"/>
  <c r="A1653" i="3"/>
  <c r="B1653" i="3" s="1"/>
  <c r="A1652" i="3"/>
  <c r="B1652" i="3" s="1"/>
  <c r="A1651" i="3"/>
  <c r="B1651" i="3" s="1"/>
  <c r="A1650" i="3"/>
  <c r="B1650" i="3" s="1"/>
  <c r="A1649" i="3"/>
  <c r="B1649" i="3" s="1"/>
  <c r="A1648" i="3"/>
  <c r="B1648" i="3" s="1"/>
  <c r="A1647" i="3"/>
  <c r="B1647" i="3" s="1"/>
  <c r="A1646" i="3"/>
  <c r="B1646" i="3" s="1"/>
  <c r="A1645" i="3"/>
  <c r="B1645" i="3" s="1"/>
  <c r="A1644" i="3"/>
  <c r="B1644" i="3" s="1"/>
  <c r="A1643" i="3"/>
  <c r="B1643" i="3" s="1"/>
  <c r="A1642" i="3"/>
  <c r="B1642" i="3" s="1"/>
  <c r="A1641" i="3"/>
  <c r="B1641" i="3" s="1"/>
  <c r="A1640" i="3"/>
  <c r="B1640" i="3" s="1"/>
  <c r="A1639" i="3"/>
  <c r="B1639" i="3" s="1"/>
  <c r="A1638" i="3"/>
  <c r="B1638" i="3" s="1"/>
  <c r="A1637" i="3"/>
  <c r="B1637" i="3" s="1"/>
  <c r="A1636" i="3"/>
  <c r="B1636" i="3" s="1"/>
  <c r="A1635" i="3"/>
  <c r="B1635" i="3" s="1"/>
  <c r="A1634" i="3"/>
  <c r="B1634" i="3" s="1"/>
  <c r="A1633" i="3"/>
  <c r="B1633" i="3" s="1"/>
  <c r="A1632" i="3"/>
  <c r="B1632" i="3" s="1"/>
  <c r="A1631" i="3"/>
  <c r="B1631" i="3" s="1"/>
  <c r="A1630" i="3"/>
  <c r="B1630" i="3" s="1"/>
  <c r="A1629" i="3"/>
  <c r="B1629" i="3" s="1"/>
  <c r="A1628" i="3"/>
  <c r="B1628" i="3" s="1"/>
  <c r="A1627" i="3"/>
  <c r="B1627" i="3" s="1"/>
  <c r="A1626" i="3"/>
  <c r="B1626" i="3" s="1"/>
  <c r="A1625" i="3"/>
  <c r="B1625" i="3" s="1"/>
  <c r="A1624" i="3"/>
  <c r="B1624" i="3" s="1"/>
  <c r="A1623" i="3"/>
  <c r="B1623" i="3" s="1"/>
  <c r="A1622" i="3"/>
  <c r="B1622" i="3" s="1"/>
  <c r="A1621" i="3"/>
  <c r="B1621" i="3" s="1"/>
  <c r="A1620" i="3"/>
  <c r="B1620" i="3" s="1"/>
  <c r="A1619" i="3"/>
  <c r="B1619" i="3" s="1"/>
  <c r="A1618" i="3"/>
  <c r="B1618" i="3" s="1"/>
  <c r="A1617" i="3"/>
  <c r="B1617" i="3" s="1"/>
  <c r="A1616" i="3"/>
  <c r="B1616" i="3" s="1"/>
  <c r="A1615" i="3"/>
  <c r="B1615" i="3" s="1"/>
  <c r="A1614" i="3"/>
  <c r="B1614" i="3" s="1"/>
  <c r="A1613" i="3"/>
  <c r="B1613" i="3" s="1"/>
  <c r="A1612" i="3"/>
  <c r="B1612" i="3" s="1"/>
  <c r="A1611" i="3"/>
  <c r="B1611" i="3" s="1"/>
  <c r="A1610" i="3"/>
  <c r="B1610" i="3" s="1"/>
  <c r="A1609" i="3"/>
  <c r="B1609" i="3" s="1"/>
  <c r="A1608" i="3"/>
  <c r="B1608" i="3" s="1"/>
  <c r="A1607" i="3"/>
  <c r="B1607" i="3" s="1"/>
  <c r="A1606" i="3"/>
  <c r="B1606" i="3" s="1"/>
  <c r="A1605" i="3"/>
  <c r="B1605" i="3" s="1"/>
  <c r="A1604" i="3"/>
  <c r="B1604" i="3" s="1"/>
  <c r="A1603" i="3"/>
  <c r="B1603" i="3" s="1"/>
  <c r="A1602" i="3"/>
  <c r="B1602" i="3" s="1"/>
  <c r="A1601" i="3"/>
  <c r="B1601" i="3" s="1"/>
  <c r="A1600" i="3"/>
  <c r="B1600" i="3" s="1"/>
  <c r="A1599" i="3"/>
  <c r="B1599" i="3" s="1"/>
  <c r="A1598" i="3"/>
  <c r="B1598" i="3" s="1"/>
  <c r="A1597" i="3"/>
  <c r="B1597" i="3" s="1"/>
  <c r="A1596" i="3"/>
  <c r="B1596" i="3" s="1"/>
  <c r="A1595" i="3"/>
  <c r="B1595" i="3" s="1"/>
  <c r="A1594" i="3"/>
  <c r="B1594" i="3" s="1"/>
  <c r="A1593" i="3"/>
  <c r="B1593" i="3" s="1"/>
  <c r="A1592" i="3"/>
  <c r="B1592" i="3" s="1"/>
  <c r="A1591" i="3"/>
  <c r="B1591" i="3" s="1"/>
  <c r="A1590" i="3"/>
  <c r="B1590" i="3" s="1"/>
  <c r="A1589" i="3"/>
  <c r="B1589" i="3" s="1"/>
  <c r="A1588" i="3"/>
  <c r="B1588" i="3" s="1"/>
  <c r="A1587" i="3"/>
  <c r="B1587" i="3" s="1"/>
  <c r="A1586" i="3"/>
  <c r="B1586" i="3" s="1"/>
  <c r="A1585" i="3"/>
  <c r="B1585" i="3" s="1"/>
  <c r="A1584" i="3"/>
  <c r="B1584" i="3" s="1"/>
  <c r="A1583" i="3"/>
  <c r="B1583" i="3" s="1"/>
  <c r="A1582" i="3"/>
  <c r="B1582" i="3" s="1"/>
  <c r="A1581" i="3"/>
  <c r="B1581" i="3" s="1"/>
  <c r="A1580" i="3"/>
  <c r="B1580" i="3" s="1"/>
  <c r="A1579" i="3"/>
  <c r="B1579" i="3" s="1"/>
  <c r="A1578" i="3"/>
  <c r="B1578" i="3" s="1"/>
  <c r="A1577" i="3"/>
  <c r="B1577" i="3" s="1"/>
  <c r="A1576" i="3"/>
  <c r="B1576" i="3" s="1"/>
  <c r="A1575" i="3"/>
  <c r="B1575" i="3" s="1"/>
  <c r="A1574" i="3"/>
  <c r="B1574" i="3" s="1"/>
  <c r="A1573" i="3"/>
  <c r="B1573" i="3" s="1"/>
  <c r="A1572" i="3"/>
  <c r="B1572" i="3" s="1"/>
  <c r="A1571" i="3"/>
  <c r="B1571" i="3" s="1"/>
  <c r="A1570" i="3"/>
  <c r="B1570" i="3" s="1"/>
  <c r="A1569" i="3"/>
  <c r="B1569" i="3" s="1"/>
  <c r="A1568" i="3"/>
  <c r="B1568" i="3" s="1"/>
  <c r="A1567" i="3"/>
  <c r="B1567" i="3" s="1"/>
  <c r="A1566" i="3"/>
  <c r="B1566" i="3" s="1"/>
  <c r="A1565" i="3"/>
  <c r="B1565" i="3" s="1"/>
  <c r="A1564" i="3"/>
  <c r="B1564" i="3" s="1"/>
  <c r="A1563" i="3"/>
  <c r="B1563" i="3" s="1"/>
  <c r="A1562" i="3"/>
  <c r="B1562" i="3" s="1"/>
  <c r="A1561" i="3"/>
  <c r="B1561" i="3" s="1"/>
  <c r="A1560" i="3"/>
  <c r="B1560" i="3" s="1"/>
  <c r="A1559" i="3"/>
  <c r="B1559" i="3" s="1"/>
  <c r="A1558" i="3"/>
  <c r="B1558" i="3" s="1"/>
  <c r="A1557" i="3"/>
  <c r="B1557" i="3" s="1"/>
  <c r="A1556" i="3"/>
  <c r="B1556" i="3" s="1"/>
  <c r="A1555" i="3"/>
  <c r="B1555" i="3" s="1"/>
  <c r="A1554" i="3"/>
  <c r="B1554" i="3" s="1"/>
  <c r="A1553" i="3"/>
  <c r="B1553" i="3" s="1"/>
  <c r="A1552" i="3"/>
  <c r="B1552" i="3" s="1"/>
  <c r="A1551" i="3"/>
  <c r="B1551" i="3" s="1"/>
  <c r="A1550" i="3"/>
  <c r="B1550" i="3" s="1"/>
  <c r="A1549" i="3"/>
  <c r="B1549" i="3" s="1"/>
  <c r="A1548" i="3"/>
  <c r="B1548" i="3" s="1"/>
  <c r="A1547" i="3"/>
  <c r="B1547" i="3" s="1"/>
  <c r="A1546" i="3"/>
  <c r="B1546" i="3" s="1"/>
  <c r="A1545" i="3"/>
  <c r="B1545" i="3" s="1"/>
  <c r="A1544" i="3"/>
  <c r="B1544" i="3" s="1"/>
  <c r="A1543" i="3"/>
  <c r="B1543" i="3" s="1"/>
  <c r="A1542" i="3"/>
  <c r="B1542" i="3" s="1"/>
  <c r="A1541" i="3"/>
  <c r="B1541" i="3" s="1"/>
  <c r="A1540" i="3"/>
  <c r="B1540" i="3" s="1"/>
  <c r="A1539" i="3"/>
  <c r="B1539" i="3" s="1"/>
  <c r="A1538" i="3"/>
  <c r="B1538" i="3" s="1"/>
  <c r="A1537" i="3"/>
  <c r="B1537" i="3" s="1"/>
  <c r="A1536" i="3"/>
  <c r="B1536" i="3" s="1"/>
  <c r="A1535" i="3"/>
  <c r="B1535" i="3" s="1"/>
  <c r="A1534" i="3"/>
  <c r="B1534" i="3" s="1"/>
  <c r="A1533" i="3"/>
  <c r="B1533" i="3" s="1"/>
  <c r="A1532" i="3"/>
  <c r="B1532" i="3" s="1"/>
  <c r="A1531" i="3"/>
  <c r="B1531" i="3" s="1"/>
  <c r="A1530" i="3"/>
  <c r="B1530" i="3" s="1"/>
  <c r="A1529" i="3"/>
  <c r="B1529" i="3" s="1"/>
  <c r="A1528" i="3"/>
  <c r="B1528" i="3" s="1"/>
  <c r="A1527" i="3"/>
  <c r="B1527" i="3" s="1"/>
  <c r="A1526" i="3"/>
  <c r="B1526" i="3" s="1"/>
  <c r="A1525" i="3"/>
  <c r="B1525" i="3" s="1"/>
  <c r="A1524" i="3"/>
  <c r="B1524" i="3" s="1"/>
  <c r="A1523" i="3"/>
  <c r="B1523" i="3" s="1"/>
  <c r="A1522" i="3"/>
  <c r="B1522" i="3" s="1"/>
  <c r="A1521" i="3"/>
  <c r="B1521" i="3" s="1"/>
  <c r="A1520" i="3"/>
  <c r="B1520" i="3" s="1"/>
  <c r="A1519" i="3"/>
  <c r="B1519" i="3" s="1"/>
  <c r="A1518" i="3"/>
  <c r="B1518" i="3" s="1"/>
  <c r="A1517" i="3"/>
  <c r="B1517" i="3" s="1"/>
  <c r="A1516" i="3"/>
  <c r="B1516" i="3" s="1"/>
  <c r="A1515" i="3"/>
  <c r="B1515" i="3" s="1"/>
  <c r="A1514" i="3"/>
  <c r="B1514" i="3" s="1"/>
  <c r="A1513" i="3"/>
  <c r="B1513" i="3" s="1"/>
  <c r="A1512" i="3"/>
  <c r="B1512" i="3" s="1"/>
  <c r="A1511" i="3"/>
  <c r="B1511" i="3" s="1"/>
  <c r="A1510" i="3"/>
  <c r="B1510" i="3" s="1"/>
  <c r="A1509" i="3"/>
  <c r="B1509" i="3" s="1"/>
  <c r="A1508" i="3"/>
  <c r="B1508" i="3" s="1"/>
  <c r="A1507" i="3"/>
  <c r="B1507" i="3" s="1"/>
  <c r="A1506" i="3"/>
  <c r="B1506" i="3" s="1"/>
  <c r="A1505" i="3"/>
  <c r="B1505" i="3" s="1"/>
  <c r="A1504" i="3"/>
  <c r="B1504" i="3" s="1"/>
  <c r="A1503" i="3"/>
  <c r="B1503" i="3" s="1"/>
  <c r="A1502" i="3"/>
  <c r="B1502" i="3" s="1"/>
  <c r="A1501" i="3"/>
  <c r="B1501" i="3" s="1"/>
  <c r="A1500" i="3"/>
  <c r="B1500" i="3" s="1"/>
  <c r="A1499" i="3"/>
  <c r="B1499" i="3" s="1"/>
  <c r="A1498" i="3"/>
  <c r="B1498" i="3" s="1"/>
  <c r="A1497" i="3"/>
  <c r="B1497" i="3" s="1"/>
  <c r="A1496" i="3"/>
  <c r="B1496" i="3" s="1"/>
  <c r="A1495" i="3"/>
  <c r="B1495" i="3" s="1"/>
  <c r="A1494" i="3"/>
  <c r="B1494" i="3" s="1"/>
  <c r="A1493" i="3"/>
  <c r="B1493" i="3" s="1"/>
  <c r="A1492" i="3"/>
  <c r="B1492" i="3" s="1"/>
  <c r="A1491" i="3"/>
  <c r="B1491" i="3" s="1"/>
  <c r="A1490" i="3"/>
  <c r="B1490" i="3" s="1"/>
  <c r="A1489" i="3"/>
  <c r="B1489" i="3" s="1"/>
  <c r="A1488" i="3"/>
  <c r="B1488" i="3" s="1"/>
  <c r="A1487" i="3"/>
  <c r="B1487" i="3" s="1"/>
  <c r="A1486" i="3"/>
  <c r="B1486" i="3" s="1"/>
  <c r="A1485" i="3"/>
  <c r="B1485" i="3" s="1"/>
  <c r="A1484" i="3"/>
  <c r="B1484" i="3" s="1"/>
  <c r="A1483" i="3"/>
  <c r="B1483" i="3" s="1"/>
  <c r="A1482" i="3"/>
  <c r="B1482" i="3" s="1"/>
  <c r="A1481" i="3"/>
  <c r="B1481" i="3" s="1"/>
  <c r="A1480" i="3"/>
  <c r="B1480" i="3" s="1"/>
  <c r="A1479" i="3"/>
  <c r="B1479" i="3" s="1"/>
  <c r="A1478" i="3"/>
  <c r="B1478" i="3" s="1"/>
  <c r="A1477" i="3"/>
  <c r="B1477" i="3" s="1"/>
  <c r="A1476" i="3"/>
  <c r="B1476" i="3" s="1"/>
  <c r="A1475" i="3"/>
  <c r="B1475" i="3" s="1"/>
  <c r="A1474" i="3"/>
  <c r="B1474" i="3" s="1"/>
  <c r="A1473" i="3"/>
  <c r="B1473" i="3" s="1"/>
  <c r="A1472" i="3"/>
  <c r="B1472" i="3" s="1"/>
  <c r="A1471" i="3"/>
  <c r="B1471" i="3" s="1"/>
  <c r="A1470" i="3"/>
  <c r="B1470" i="3" s="1"/>
  <c r="A1469" i="3"/>
  <c r="B1469" i="3" s="1"/>
  <c r="A1468" i="3"/>
  <c r="B1468" i="3" s="1"/>
  <c r="A1467" i="3"/>
  <c r="B1467" i="3" s="1"/>
  <c r="A1466" i="3"/>
  <c r="B1466" i="3" s="1"/>
  <c r="A1465" i="3"/>
  <c r="B1465" i="3" s="1"/>
  <c r="A1464" i="3"/>
  <c r="B1464" i="3" s="1"/>
  <c r="A1463" i="3"/>
  <c r="B1463" i="3" s="1"/>
  <c r="A1462" i="3"/>
  <c r="B1462" i="3" s="1"/>
  <c r="A1461" i="3"/>
  <c r="B1461" i="3" s="1"/>
  <c r="A1460" i="3"/>
  <c r="B1460" i="3" s="1"/>
  <c r="A1459" i="3"/>
  <c r="B1459" i="3" s="1"/>
  <c r="A1458" i="3"/>
  <c r="B1458" i="3" s="1"/>
  <c r="A1457" i="3"/>
  <c r="B1457" i="3" s="1"/>
  <c r="A1456" i="3"/>
  <c r="B1456" i="3" s="1"/>
  <c r="A1455" i="3"/>
  <c r="B1455" i="3" s="1"/>
  <c r="A1454" i="3"/>
  <c r="B1454" i="3" s="1"/>
  <c r="A1453" i="3"/>
  <c r="B1453" i="3" s="1"/>
  <c r="A1452" i="3"/>
  <c r="B1452" i="3" s="1"/>
  <c r="A1451" i="3"/>
  <c r="B1451" i="3" s="1"/>
  <c r="A1450" i="3"/>
  <c r="B1450" i="3" s="1"/>
  <c r="A1449" i="3"/>
  <c r="B1449" i="3" s="1"/>
  <c r="A1448" i="3"/>
  <c r="B1448" i="3" s="1"/>
  <c r="A1447" i="3"/>
  <c r="B1447" i="3" s="1"/>
  <c r="A1446" i="3"/>
  <c r="B1446" i="3" s="1"/>
  <c r="A1445" i="3"/>
  <c r="B1445" i="3" s="1"/>
  <c r="A1444" i="3"/>
  <c r="B1444" i="3" s="1"/>
  <c r="A1443" i="3"/>
  <c r="B1443" i="3" s="1"/>
  <c r="A1442" i="3"/>
  <c r="B1442" i="3" s="1"/>
  <c r="A1441" i="3"/>
  <c r="B1441" i="3" s="1"/>
  <c r="A1440" i="3"/>
  <c r="B1440" i="3" s="1"/>
  <c r="A1439" i="3"/>
  <c r="B1439" i="3" s="1"/>
  <c r="A1438" i="3"/>
  <c r="B1438" i="3" s="1"/>
  <c r="A1437" i="3"/>
  <c r="B1437" i="3" s="1"/>
  <c r="A1436" i="3"/>
  <c r="B1436" i="3" s="1"/>
  <c r="A1435" i="3"/>
  <c r="B1435" i="3" s="1"/>
  <c r="A1434" i="3"/>
  <c r="B1434" i="3" s="1"/>
  <c r="A1433" i="3"/>
  <c r="B1433" i="3" s="1"/>
  <c r="A1432" i="3"/>
  <c r="B1432" i="3" s="1"/>
  <c r="A1431" i="3"/>
  <c r="B1431" i="3" s="1"/>
  <c r="A1430" i="3"/>
  <c r="B1430" i="3" s="1"/>
  <c r="A1429" i="3"/>
  <c r="B1429" i="3" s="1"/>
  <c r="A1428" i="3"/>
  <c r="B1428" i="3" s="1"/>
  <c r="A1427" i="3"/>
  <c r="B1427" i="3" s="1"/>
  <c r="A1426" i="3"/>
  <c r="B1426" i="3" s="1"/>
  <c r="A1425" i="3"/>
  <c r="B1425" i="3" s="1"/>
  <c r="A1424" i="3"/>
  <c r="B1424" i="3" s="1"/>
  <c r="A1423" i="3"/>
  <c r="B1423" i="3" s="1"/>
  <c r="A1422" i="3"/>
  <c r="B1422" i="3" s="1"/>
  <c r="A1421" i="3"/>
  <c r="B1421" i="3" s="1"/>
  <c r="A1420" i="3"/>
  <c r="B1420" i="3" s="1"/>
  <c r="A1419" i="3"/>
  <c r="B1419" i="3" s="1"/>
  <c r="A1418" i="3"/>
  <c r="B1418" i="3" s="1"/>
  <c r="A1417" i="3"/>
  <c r="B1417" i="3" s="1"/>
  <c r="A1416" i="3"/>
  <c r="B1416" i="3" s="1"/>
  <c r="A1415" i="3"/>
  <c r="B1415" i="3" s="1"/>
  <c r="A1414" i="3"/>
  <c r="B1414" i="3" s="1"/>
  <c r="A1413" i="3"/>
  <c r="B1413" i="3" s="1"/>
  <c r="A1412" i="3"/>
  <c r="B1412" i="3" s="1"/>
  <c r="A1411" i="3"/>
  <c r="B1411" i="3" s="1"/>
  <c r="A1410" i="3"/>
  <c r="B1410" i="3" s="1"/>
  <c r="A1409" i="3"/>
  <c r="B1409" i="3" s="1"/>
  <c r="A1408" i="3"/>
  <c r="B1408" i="3" s="1"/>
  <c r="A1407" i="3"/>
  <c r="B1407" i="3" s="1"/>
  <c r="A1406" i="3"/>
  <c r="B1406" i="3" s="1"/>
  <c r="A1405" i="3"/>
  <c r="B1405" i="3" s="1"/>
  <c r="A1404" i="3"/>
  <c r="B1404" i="3" s="1"/>
  <c r="A1403" i="3"/>
  <c r="B1403" i="3" s="1"/>
  <c r="A1402" i="3"/>
  <c r="B1402" i="3" s="1"/>
  <c r="A1401" i="3"/>
  <c r="B1401" i="3" s="1"/>
  <c r="A1400" i="3"/>
  <c r="B1400" i="3" s="1"/>
  <c r="A1399" i="3"/>
  <c r="B1399" i="3" s="1"/>
  <c r="A1398" i="3"/>
  <c r="B1398" i="3" s="1"/>
  <c r="A1397" i="3"/>
  <c r="B1397" i="3" s="1"/>
  <c r="A1396" i="3"/>
  <c r="B1396" i="3" s="1"/>
  <c r="A1395" i="3"/>
  <c r="B1395" i="3" s="1"/>
  <c r="A1394" i="3"/>
  <c r="B1394" i="3" s="1"/>
  <c r="A1393" i="3"/>
  <c r="B1393" i="3" s="1"/>
  <c r="A1392" i="3"/>
  <c r="B1392" i="3" s="1"/>
  <c r="A1391" i="3"/>
  <c r="B1391" i="3" s="1"/>
  <c r="A1390" i="3"/>
  <c r="B1390" i="3" s="1"/>
  <c r="A1389" i="3"/>
  <c r="B1389" i="3" s="1"/>
  <c r="A1388" i="3"/>
  <c r="B1388" i="3" s="1"/>
  <c r="A1387" i="3"/>
  <c r="B1387" i="3" s="1"/>
  <c r="A1386" i="3"/>
  <c r="B1386" i="3" s="1"/>
  <c r="A1385" i="3"/>
  <c r="B1385" i="3" s="1"/>
  <c r="A1384" i="3"/>
  <c r="B1384" i="3" s="1"/>
  <c r="A1383" i="3"/>
  <c r="B1383" i="3" s="1"/>
  <c r="A1382" i="3"/>
  <c r="B1382" i="3" s="1"/>
  <c r="A1381" i="3"/>
  <c r="B1381" i="3" s="1"/>
  <c r="A1380" i="3"/>
  <c r="B1380" i="3" s="1"/>
  <c r="A1379" i="3"/>
  <c r="B1379" i="3" s="1"/>
  <c r="A1378" i="3"/>
  <c r="B1378" i="3" s="1"/>
  <c r="A1377" i="3"/>
  <c r="B1377" i="3" s="1"/>
  <c r="A1376" i="3"/>
  <c r="B1376" i="3" s="1"/>
  <c r="A1375" i="3"/>
  <c r="B1375" i="3" s="1"/>
  <c r="A1374" i="3"/>
  <c r="B1374" i="3" s="1"/>
  <c r="A1373" i="3"/>
  <c r="B1373" i="3" s="1"/>
  <c r="A1372" i="3"/>
  <c r="B1372" i="3" s="1"/>
  <c r="A1371" i="3"/>
  <c r="B1371" i="3" s="1"/>
  <c r="A1370" i="3"/>
  <c r="B1370" i="3" s="1"/>
  <c r="A1369" i="3"/>
  <c r="B1369" i="3" s="1"/>
  <c r="A1368" i="3"/>
  <c r="B1368" i="3" s="1"/>
  <c r="A1367" i="3"/>
  <c r="B1367" i="3" s="1"/>
  <c r="A1366" i="3"/>
  <c r="B1366" i="3" s="1"/>
  <c r="A1365" i="3"/>
  <c r="B1365" i="3" s="1"/>
  <c r="A1364" i="3"/>
  <c r="B1364" i="3" s="1"/>
  <c r="A1363" i="3"/>
  <c r="B1363" i="3" s="1"/>
  <c r="A1362" i="3"/>
  <c r="B1362" i="3" s="1"/>
  <c r="A1361" i="3"/>
  <c r="B1361" i="3" s="1"/>
  <c r="A1360" i="3"/>
  <c r="B1360" i="3" s="1"/>
  <c r="A1359" i="3"/>
  <c r="B1359" i="3" s="1"/>
  <c r="A1358" i="3"/>
  <c r="B1358" i="3" s="1"/>
  <c r="A1357" i="3"/>
  <c r="B1357" i="3" s="1"/>
  <c r="A1356" i="3"/>
  <c r="B1356" i="3" s="1"/>
  <c r="A1355" i="3"/>
  <c r="B1355" i="3" s="1"/>
  <c r="A1354" i="3"/>
  <c r="B1354" i="3" s="1"/>
  <c r="A1353" i="3"/>
  <c r="B1353" i="3" s="1"/>
  <c r="A1352" i="3"/>
  <c r="B1352" i="3" s="1"/>
  <c r="A1351" i="3"/>
  <c r="B1351" i="3" s="1"/>
  <c r="A1350" i="3"/>
  <c r="B1350" i="3" s="1"/>
  <c r="A1349" i="3"/>
  <c r="B1349" i="3" s="1"/>
  <c r="A1348" i="3"/>
  <c r="B1348" i="3" s="1"/>
  <c r="A1347" i="3"/>
  <c r="B1347" i="3" s="1"/>
  <c r="A1346" i="3"/>
  <c r="B1346" i="3" s="1"/>
  <c r="A1345" i="3"/>
  <c r="B1345" i="3" s="1"/>
  <c r="A1344" i="3"/>
  <c r="B1344" i="3" s="1"/>
  <c r="A1343" i="3"/>
  <c r="B1343" i="3" s="1"/>
  <c r="A1342" i="3"/>
  <c r="B1342" i="3" s="1"/>
  <c r="A1341" i="3"/>
  <c r="B1341" i="3" s="1"/>
  <c r="A1340" i="3"/>
  <c r="B1340" i="3" s="1"/>
  <c r="A1339" i="3"/>
  <c r="B1339" i="3" s="1"/>
  <c r="A1338" i="3"/>
  <c r="B1338" i="3" s="1"/>
  <c r="A1337" i="3"/>
  <c r="B1337" i="3" s="1"/>
  <c r="A1336" i="3"/>
  <c r="B1336" i="3" s="1"/>
  <c r="A1335" i="3"/>
  <c r="B1335" i="3" s="1"/>
  <c r="A1334" i="3"/>
  <c r="B1334" i="3" s="1"/>
  <c r="A1333" i="3"/>
  <c r="B1333" i="3" s="1"/>
  <c r="A1332" i="3"/>
  <c r="B1332" i="3" s="1"/>
  <c r="A1331" i="3"/>
  <c r="B1331" i="3" s="1"/>
  <c r="A1330" i="3"/>
  <c r="B1330" i="3" s="1"/>
  <c r="A1329" i="3"/>
  <c r="B1329" i="3" s="1"/>
  <c r="A1328" i="3"/>
  <c r="B1328" i="3" s="1"/>
  <c r="A1327" i="3"/>
  <c r="B1327" i="3" s="1"/>
  <c r="A1326" i="3"/>
  <c r="B1326" i="3" s="1"/>
  <c r="A1325" i="3"/>
  <c r="B1325" i="3" s="1"/>
  <c r="A1324" i="3"/>
  <c r="B1324" i="3" s="1"/>
  <c r="A1323" i="3"/>
  <c r="B1323" i="3" s="1"/>
  <c r="A1322" i="3"/>
  <c r="B1322" i="3" s="1"/>
  <c r="A1321" i="3"/>
  <c r="B1321" i="3" s="1"/>
  <c r="A1320" i="3"/>
  <c r="B1320" i="3" s="1"/>
  <c r="A1319" i="3"/>
  <c r="B1319" i="3" s="1"/>
  <c r="A1318" i="3"/>
  <c r="B1318" i="3" s="1"/>
  <c r="A1317" i="3"/>
  <c r="B1317" i="3" s="1"/>
  <c r="A1316" i="3"/>
  <c r="B1316" i="3" s="1"/>
  <c r="A1315" i="3"/>
  <c r="B1315" i="3" s="1"/>
  <c r="A1314" i="3"/>
  <c r="B1314" i="3" s="1"/>
  <c r="A1313" i="3"/>
  <c r="B1313" i="3" s="1"/>
  <c r="A1312" i="3"/>
  <c r="B1312" i="3" s="1"/>
  <c r="A1311" i="3"/>
  <c r="B1311" i="3" s="1"/>
  <c r="A1310" i="3"/>
  <c r="B1310" i="3" s="1"/>
  <c r="A1309" i="3"/>
  <c r="B1309" i="3" s="1"/>
  <c r="A1308" i="3"/>
  <c r="B1308" i="3" s="1"/>
  <c r="A1307" i="3"/>
  <c r="B1307" i="3" s="1"/>
  <c r="A1306" i="3"/>
  <c r="B1306" i="3" s="1"/>
  <c r="A1305" i="3"/>
  <c r="B1305" i="3" s="1"/>
  <c r="A1304" i="3"/>
  <c r="B1304" i="3" s="1"/>
  <c r="A1303" i="3"/>
  <c r="B1303" i="3" s="1"/>
  <c r="A1302" i="3"/>
  <c r="B1302" i="3" s="1"/>
  <c r="A1301" i="3"/>
  <c r="B1301" i="3" s="1"/>
  <c r="A1300" i="3"/>
  <c r="B1300" i="3" s="1"/>
  <c r="A1299" i="3"/>
  <c r="B1299" i="3" s="1"/>
  <c r="A1298" i="3"/>
  <c r="B1298" i="3" s="1"/>
  <c r="A1297" i="3"/>
  <c r="B1297" i="3" s="1"/>
  <c r="A1296" i="3"/>
  <c r="B1296" i="3" s="1"/>
  <c r="A1295" i="3"/>
  <c r="B1295" i="3" s="1"/>
  <c r="A1294" i="3"/>
  <c r="B1294" i="3" s="1"/>
  <c r="A1293" i="3"/>
  <c r="B1293" i="3" s="1"/>
  <c r="A1292" i="3"/>
  <c r="B1292" i="3" s="1"/>
  <c r="A1291" i="3"/>
  <c r="B1291" i="3" s="1"/>
  <c r="A1290" i="3"/>
  <c r="B1290" i="3" s="1"/>
  <c r="A1289" i="3"/>
  <c r="B1289" i="3" s="1"/>
  <c r="A1288" i="3"/>
  <c r="B1288" i="3" s="1"/>
  <c r="A1287" i="3"/>
  <c r="B1287" i="3" s="1"/>
  <c r="A1286" i="3"/>
  <c r="B1286" i="3" s="1"/>
  <c r="A1285" i="3"/>
  <c r="B1285" i="3" s="1"/>
  <c r="A1284" i="3"/>
  <c r="B1284" i="3" s="1"/>
  <c r="A1283" i="3"/>
  <c r="B1283" i="3" s="1"/>
  <c r="A1282" i="3"/>
  <c r="B1282" i="3" s="1"/>
  <c r="A1281" i="3"/>
  <c r="B1281" i="3" s="1"/>
  <c r="A1280" i="3"/>
  <c r="B1280" i="3" s="1"/>
  <c r="A1279" i="3"/>
  <c r="B1279" i="3" s="1"/>
  <c r="A1278" i="3"/>
  <c r="B1278" i="3" s="1"/>
  <c r="A1277" i="3"/>
  <c r="B1277" i="3" s="1"/>
  <c r="A1276" i="3"/>
  <c r="B1276" i="3" s="1"/>
  <c r="A1275" i="3"/>
  <c r="B1275" i="3" s="1"/>
  <c r="A1274" i="3"/>
  <c r="B1274" i="3" s="1"/>
  <c r="A1273" i="3"/>
  <c r="B1273" i="3" s="1"/>
  <c r="A1272" i="3"/>
  <c r="B1272" i="3" s="1"/>
  <c r="A1271" i="3"/>
  <c r="B1271" i="3" s="1"/>
  <c r="A1270" i="3"/>
  <c r="B1270" i="3" s="1"/>
  <c r="A1269" i="3"/>
  <c r="B1269" i="3" s="1"/>
  <c r="A1268" i="3"/>
  <c r="B1268" i="3" s="1"/>
  <c r="A1267" i="3"/>
  <c r="B1267" i="3" s="1"/>
  <c r="A1266" i="3"/>
  <c r="B1266" i="3" s="1"/>
  <c r="A1265" i="3"/>
  <c r="B1265" i="3" s="1"/>
  <c r="A1264" i="3"/>
  <c r="B1264" i="3" s="1"/>
  <c r="A1263" i="3"/>
  <c r="B1263" i="3" s="1"/>
  <c r="A1262" i="3"/>
  <c r="B1262" i="3" s="1"/>
  <c r="A1261" i="3"/>
  <c r="B1261" i="3" s="1"/>
  <c r="A1260" i="3"/>
  <c r="B1260" i="3" s="1"/>
  <c r="A1259" i="3"/>
  <c r="B1259" i="3" s="1"/>
  <c r="A1258" i="3"/>
  <c r="B1258" i="3" s="1"/>
  <c r="A1257" i="3"/>
  <c r="B1257" i="3" s="1"/>
  <c r="A1256" i="3"/>
  <c r="B1256" i="3" s="1"/>
  <c r="A1255" i="3"/>
  <c r="B1255" i="3" s="1"/>
  <c r="A1254" i="3"/>
  <c r="B1254" i="3" s="1"/>
  <c r="A1253" i="3"/>
  <c r="B1253" i="3" s="1"/>
  <c r="A1252" i="3"/>
  <c r="B1252" i="3" s="1"/>
  <c r="A1251" i="3"/>
  <c r="B1251" i="3" s="1"/>
  <c r="A1250" i="3"/>
  <c r="B1250" i="3" s="1"/>
  <c r="A1249" i="3"/>
  <c r="B1249" i="3" s="1"/>
  <c r="A1248" i="3"/>
  <c r="B1248" i="3" s="1"/>
  <c r="A1247" i="3"/>
  <c r="B1247" i="3" s="1"/>
  <c r="A1246" i="3"/>
  <c r="B1246" i="3" s="1"/>
  <c r="A1245" i="3"/>
  <c r="B1245" i="3" s="1"/>
  <c r="A1244" i="3"/>
  <c r="B1244" i="3" s="1"/>
  <c r="A1243" i="3"/>
  <c r="B1243" i="3" s="1"/>
  <c r="A1242" i="3"/>
  <c r="B1242" i="3" s="1"/>
  <c r="A1241" i="3"/>
  <c r="B1241" i="3" s="1"/>
  <c r="A1240" i="3"/>
  <c r="B1240" i="3" s="1"/>
  <c r="A1239" i="3"/>
  <c r="B1239" i="3" s="1"/>
  <c r="A1238" i="3"/>
  <c r="B1238" i="3" s="1"/>
  <c r="A1237" i="3"/>
  <c r="B1237" i="3" s="1"/>
  <c r="A1236" i="3"/>
  <c r="B1236" i="3" s="1"/>
  <c r="A1235" i="3"/>
  <c r="B1235" i="3" s="1"/>
  <c r="A1234" i="3"/>
  <c r="B1234" i="3" s="1"/>
  <c r="A1233" i="3"/>
  <c r="B1233" i="3" s="1"/>
  <c r="A1232" i="3"/>
  <c r="B1232" i="3" s="1"/>
  <c r="A1231" i="3"/>
  <c r="B1231" i="3" s="1"/>
  <c r="A1230" i="3"/>
  <c r="B1230" i="3" s="1"/>
  <c r="A1229" i="3"/>
  <c r="B1229" i="3" s="1"/>
  <c r="A1228" i="3"/>
  <c r="B1228" i="3" s="1"/>
  <c r="A1227" i="3"/>
  <c r="B1227" i="3" s="1"/>
  <c r="A1226" i="3"/>
  <c r="B1226" i="3" s="1"/>
  <c r="A1225" i="3"/>
  <c r="B1225" i="3" s="1"/>
  <c r="A1224" i="3"/>
  <c r="B1224" i="3" s="1"/>
  <c r="A1223" i="3"/>
  <c r="B1223" i="3" s="1"/>
  <c r="A1222" i="3"/>
  <c r="B1222" i="3" s="1"/>
  <c r="A1221" i="3"/>
  <c r="B1221" i="3" s="1"/>
  <c r="A1220" i="3"/>
  <c r="B1220" i="3" s="1"/>
  <c r="A1219" i="3"/>
  <c r="B1219" i="3" s="1"/>
  <c r="A1218" i="3"/>
  <c r="B1218" i="3" s="1"/>
  <c r="A1217" i="3"/>
  <c r="B1217" i="3" s="1"/>
  <c r="A1216" i="3"/>
  <c r="B1216" i="3" s="1"/>
  <c r="A1215" i="3"/>
  <c r="B1215" i="3" s="1"/>
  <c r="A1214" i="3"/>
  <c r="B1214" i="3" s="1"/>
  <c r="A1213" i="3"/>
  <c r="B1213" i="3" s="1"/>
  <c r="A1212" i="3"/>
  <c r="B1212" i="3" s="1"/>
  <c r="A1211" i="3"/>
  <c r="B1211" i="3" s="1"/>
  <c r="A1210" i="3"/>
  <c r="B1210" i="3" s="1"/>
  <c r="A1209" i="3"/>
  <c r="B1209" i="3" s="1"/>
  <c r="A1208" i="3"/>
  <c r="B1208" i="3" s="1"/>
  <c r="A1207" i="3"/>
  <c r="B1207" i="3" s="1"/>
  <c r="A1206" i="3"/>
  <c r="B1206" i="3" s="1"/>
  <c r="A1205" i="3"/>
  <c r="B1205" i="3" s="1"/>
  <c r="A1204" i="3"/>
  <c r="B1204" i="3" s="1"/>
  <c r="A1203" i="3"/>
  <c r="B1203" i="3" s="1"/>
  <c r="A1202" i="3"/>
  <c r="B1202" i="3" s="1"/>
  <c r="A1201" i="3"/>
  <c r="B1201" i="3" s="1"/>
  <c r="A1200" i="3"/>
  <c r="B1200" i="3" s="1"/>
  <c r="A1199" i="3"/>
  <c r="B1199" i="3" s="1"/>
  <c r="A1198" i="3"/>
  <c r="B1198" i="3" s="1"/>
  <c r="A1197" i="3"/>
  <c r="B1197" i="3" s="1"/>
  <c r="A1196" i="3"/>
  <c r="B1196" i="3" s="1"/>
  <c r="A1195" i="3"/>
  <c r="B1195" i="3" s="1"/>
  <c r="A1194" i="3"/>
  <c r="B1194" i="3" s="1"/>
  <c r="A1193" i="3"/>
  <c r="B1193" i="3" s="1"/>
  <c r="A1192" i="3"/>
  <c r="B1192" i="3" s="1"/>
  <c r="A1191" i="3"/>
  <c r="B1191" i="3" s="1"/>
  <c r="A1190" i="3"/>
  <c r="B1190" i="3" s="1"/>
  <c r="A1189" i="3"/>
  <c r="B1189" i="3" s="1"/>
  <c r="A1188" i="3"/>
  <c r="B1188" i="3" s="1"/>
  <c r="A1187" i="3"/>
  <c r="B1187" i="3" s="1"/>
  <c r="A1186" i="3"/>
  <c r="B1186" i="3" s="1"/>
  <c r="A1185" i="3"/>
  <c r="B1185" i="3" s="1"/>
  <c r="A1184" i="3"/>
  <c r="B1184" i="3" s="1"/>
  <c r="A1183" i="3"/>
  <c r="B1183" i="3" s="1"/>
  <c r="A1182" i="3"/>
  <c r="B1182" i="3" s="1"/>
  <c r="A1181" i="3"/>
  <c r="B1181" i="3" s="1"/>
  <c r="A1180" i="3"/>
  <c r="B1180" i="3" s="1"/>
  <c r="A1179" i="3"/>
  <c r="B1179" i="3" s="1"/>
  <c r="A1178" i="3"/>
  <c r="B1178" i="3" s="1"/>
  <c r="A1177" i="3"/>
  <c r="B1177" i="3" s="1"/>
  <c r="A1176" i="3"/>
  <c r="B1176" i="3" s="1"/>
  <c r="A1175" i="3"/>
  <c r="B1175" i="3" s="1"/>
  <c r="A1174" i="3"/>
  <c r="B1174" i="3" s="1"/>
  <c r="A1173" i="3"/>
  <c r="B1173" i="3" s="1"/>
  <c r="A1172" i="3"/>
  <c r="B1172" i="3" s="1"/>
  <c r="A1171" i="3"/>
  <c r="B1171" i="3" s="1"/>
  <c r="A1170" i="3"/>
  <c r="B1170" i="3" s="1"/>
  <c r="A1169" i="3"/>
  <c r="B1169" i="3" s="1"/>
  <c r="A1168" i="3"/>
  <c r="B1168" i="3" s="1"/>
  <c r="A1167" i="3"/>
  <c r="B1167" i="3" s="1"/>
  <c r="A1166" i="3"/>
  <c r="B1166" i="3" s="1"/>
  <c r="A1165" i="3"/>
  <c r="B1165" i="3" s="1"/>
  <c r="A1164" i="3"/>
  <c r="B1164" i="3" s="1"/>
  <c r="A1163" i="3"/>
  <c r="B1163" i="3" s="1"/>
  <c r="A1162" i="3"/>
  <c r="B1162" i="3" s="1"/>
  <c r="A1161" i="3"/>
  <c r="B1161" i="3" s="1"/>
  <c r="A1160" i="3"/>
  <c r="B1160" i="3" s="1"/>
  <c r="A1159" i="3"/>
  <c r="B1159" i="3" s="1"/>
  <c r="A1158" i="3"/>
  <c r="B1158" i="3" s="1"/>
  <c r="A1157" i="3"/>
  <c r="B1157" i="3" s="1"/>
  <c r="A1156" i="3"/>
  <c r="B1156" i="3" s="1"/>
  <c r="A1155" i="3"/>
  <c r="B1155" i="3" s="1"/>
  <c r="A1154" i="3"/>
  <c r="B1154" i="3" s="1"/>
  <c r="A1153" i="3"/>
  <c r="B1153" i="3" s="1"/>
  <c r="A1152" i="3"/>
  <c r="B1152" i="3" s="1"/>
  <c r="A1151" i="3"/>
  <c r="B1151" i="3" s="1"/>
  <c r="A1150" i="3"/>
  <c r="B1150" i="3" s="1"/>
  <c r="A1149" i="3"/>
  <c r="B1149" i="3" s="1"/>
  <c r="A1148" i="3"/>
  <c r="B1148" i="3" s="1"/>
  <c r="A1147" i="3"/>
  <c r="B1147" i="3" s="1"/>
  <c r="A1146" i="3"/>
  <c r="B1146" i="3" s="1"/>
  <c r="A1145" i="3"/>
  <c r="B1145" i="3" s="1"/>
  <c r="A1144" i="3"/>
  <c r="B1144" i="3" s="1"/>
  <c r="A1143" i="3"/>
  <c r="B1143" i="3" s="1"/>
  <c r="A1142" i="3"/>
  <c r="B1142" i="3" s="1"/>
  <c r="A1141" i="3"/>
  <c r="B1141" i="3" s="1"/>
  <c r="A1140" i="3"/>
  <c r="B1140" i="3" s="1"/>
  <c r="A1139" i="3"/>
  <c r="B1139" i="3" s="1"/>
  <c r="A1138" i="3"/>
  <c r="B1138" i="3" s="1"/>
  <c r="A1137" i="3"/>
  <c r="B1137" i="3" s="1"/>
  <c r="A1136" i="3"/>
  <c r="B1136" i="3" s="1"/>
  <c r="A1135" i="3"/>
  <c r="B1135" i="3" s="1"/>
  <c r="A1134" i="3"/>
  <c r="B1134" i="3" s="1"/>
  <c r="A1133" i="3"/>
  <c r="B1133" i="3" s="1"/>
  <c r="A1132" i="3"/>
  <c r="B1132" i="3" s="1"/>
  <c r="A1131" i="3"/>
  <c r="B1131" i="3" s="1"/>
  <c r="A1130" i="3"/>
  <c r="B1130" i="3" s="1"/>
  <c r="A1129" i="3"/>
  <c r="B1129" i="3" s="1"/>
  <c r="A1128" i="3"/>
  <c r="B1128" i="3" s="1"/>
  <c r="A1127" i="3"/>
  <c r="B1127" i="3" s="1"/>
  <c r="A1126" i="3"/>
  <c r="B1126" i="3" s="1"/>
  <c r="A1125" i="3"/>
  <c r="B1125" i="3" s="1"/>
  <c r="A1124" i="3"/>
  <c r="B1124" i="3" s="1"/>
  <c r="A1123" i="3"/>
  <c r="B1123" i="3" s="1"/>
  <c r="A1122" i="3"/>
  <c r="B1122" i="3" s="1"/>
  <c r="A1121" i="3"/>
  <c r="B1121" i="3" s="1"/>
  <c r="A1120" i="3"/>
  <c r="B1120" i="3" s="1"/>
  <c r="A1119" i="3"/>
  <c r="B1119" i="3" s="1"/>
  <c r="A1118" i="3"/>
  <c r="B1118" i="3" s="1"/>
  <c r="A1117" i="3"/>
  <c r="B1117" i="3" s="1"/>
  <c r="A1116" i="3"/>
  <c r="B1116" i="3" s="1"/>
  <c r="A1115" i="3"/>
  <c r="B1115" i="3" s="1"/>
  <c r="A1114" i="3"/>
  <c r="B1114" i="3" s="1"/>
  <c r="A1113" i="3"/>
  <c r="B1113" i="3" s="1"/>
  <c r="A1112" i="3"/>
  <c r="B1112" i="3" s="1"/>
  <c r="A1111" i="3"/>
  <c r="B1111" i="3" s="1"/>
  <c r="A1110" i="3"/>
  <c r="B1110" i="3" s="1"/>
  <c r="A1109" i="3"/>
  <c r="B1109" i="3" s="1"/>
  <c r="A1108" i="3"/>
  <c r="B1108" i="3" s="1"/>
  <c r="A1107" i="3"/>
  <c r="B1107" i="3" s="1"/>
  <c r="A1106" i="3"/>
  <c r="B1106" i="3" s="1"/>
  <c r="A1105" i="3"/>
  <c r="B1105" i="3" s="1"/>
  <c r="A1104" i="3"/>
  <c r="B1104" i="3" s="1"/>
  <c r="A1103" i="3"/>
  <c r="B1103" i="3" s="1"/>
  <c r="A1102" i="3"/>
  <c r="B1102" i="3" s="1"/>
  <c r="A1101" i="3"/>
  <c r="B1101" i="3" s="1"/>
  <c r="A1100" i="3"/>
  <c r="B1100" i="3" s="1"/>
  <c r="A1099" i="3"/>
  <c r="B1099" i="3" s="1"/>
  <c r="A1098" i="3"/>
  <c r="B1098" i="3" s="1"/>
  <c r="A1097" i="3"/>
  <c r="B1097" i="3" s="1"/>
  <c r="A1096" i="3"/>
  <c r="B1096" i="3" s="1"/>
  <c r="A1095" i="3"/>
  <c r="B1095" i="3" s="1"/>
  <c r="A1094" i="3"/>
  <c r="B1094" i="3" s="1"/>
  <c r="A1093" i="3"/>
  <c r="B1093" i="3" s="1"/>
  <c r="A1092" i="3"/>
  <c r="B1092" i="3" s="1"/>
  <c r="A1091" i="3"/>
  <c r="B1091" i="3" s="1"/>
  <c r="A1090" i="3"/>
  <c r="B1090" i="3" s="1"/>
  <c r="A1089" i="3"/>
  <c r="B1089" i="3" s="1"/>
  <c r="A1088" i="3"/>
  <c r="B1088" i="3" s="1"/>
  <c r="A1087" i="3"/>
  <c r="B1087" i="3" s="1"/>
  <c r="A1086" i="3"/>
  <c r="B1086" i="3" s="1"/>
  <c r="A1085" i="3"/>
  <c r="B1085" i="3" s="1"/>
  <c r="A1084" i="3"/>
  <c r="B1084" i="3" s="1"/>
  <c r="A1083" i="3"/>
  <c r="B1083" i="3" s="1"/>
  <c r="A1082" i="3"/>
  <c r="B1082" i="3" s="1"/>
  <c r="A1081" i="3"/>
  <c r="B1081" i="3" s="1"/>
  <c r="A1080" i="3"/>
  <c r="B1080" i="3" s="1"/>
  <c r="A1079" i="3"/>
  <c r="B1079" i="3" s="1"/>
  <c r="A1078" i="3"/>
  <c r="B1078" i="3" s="1"/>
  <c r="A1077" i="3"/>
  <c r="B1077" i="3" s="1"/>
  <c r="A1076" i="3"/>
  <c r="B1076" i="3" s="1"/>
  <c r="A1075" i="3"/>
  <c r="B1075" i="3" s="1"/>
  <c r="A1074" i="3"/>
  <c r="B1074" i="3" s="1"/>
  <c r="A1073" i="3"/>
  <c r="B1073" i="3" s="1"/>
  <c r="A1072" i="3"/>
  <c r="B1072" i="3" s="1"/>
  <c r="A1071" i="3"/>
  <c r="B1071" i="3" s="1"/>
  <c r="A1070" i="3"/>
  <c r="B1070" i="3" s="1"/>
  <c r="A1069" i="3"/>
  <c r="B1069" i="3" s="1"/>
  <c r="A1068" i="3"/>
  <c r="B1068" i="3" s="1"/>
  <c r="A1067" i="3"/>
  <c r="B1067" i="3" s="1"/>
  <c r="A1066" i="3"/>
  <c r="B1066" i="3" s="1"/>
  <c r="A1065" i="3"/>
  <c r="B1065" i="3" s="1"/>
  <c r="A1064" i="3"/>
  <c r="B1064" i="3" s="1"/>
  <c r="A1063" i="3"/>
  <c r="B1063" i="3" s="1"/>
  <c r="A1062" i="3"/>
  <c r="B1062" i="3" s="1"/>
  <c r="A1061" i="3"/>
  <c r="B1061" i="3" s="1"/>
  <c r="A1060" i="3"/>
  <c r="B1060" i="3" s="1"/>
  <c r="A1059" i="3"/>
  <c r="B1059" i="3" s="1"/>
  <c r="A1058" i="3"/>
  <c r="B1058" i="3" s="1"/>
  <c r="A1057" i="3"/>
  <c r="B1057" i="3" s="1"/>
  <c r="A1056" i="3"/>
  <c r="B1056" i="3" s="1"/>
  <c r="A1055" i="3"/>
  <c r="B1055" i="3" s="1"/>
  <c r="A1054" i="3"/>
  <c r="B1054" i="3" s="1"/>
  <c r="A1053" i="3"/>
  <c r="B1053" i="3" s="1"/>
  <c r="A1052" i="3"/>
  <c r="B1052" i="3" s="1"/>
  <c r="A1051" i="3"/>
  <c r="B1051" i="3" s="1"/>
  <c r="A1050" i="3"/>
  <c r="B1050" i="3" s="1"/>
  <c r="A1049" i="3"/>
  <c r="B1049" i="3" s="1"/>
  <c r="A1048" i="3"/>
  <c r="B1048" i="3" s="1"/>
  <c r="A1047" i="3"/>
  <c r="B1047" i="3" s="1"/>
  <c r="A1046" i="3"/>
  <c r="B1046" i="3" s="1"/>
  <c r="A1045" i="3"/>
  <c r="B1045" i="3" s="1"/>
  <c r="A1044" i="3"/>
  <c r="B1044" i="3" s="1"/>
  <c r="A1043" i="3"/>
  <c r="B1043" i="3" s="1"/>
  <c r="A1042" i="3"/>
  <c r="B1042" i="3" s="1"/>
  <c r="A1041" i="3"/>
  <c r="B1041" i="3" s="1"/>
  <c r="A1040" i="3"/>
  <c r="B1040" i="3" s="1"/>
  <c r="A1039" i="3"/>
  <c r="B1039" i="3" s="1"/>
  <c r="A1038" i="3"/>
  <c r="B1038" i="3" s="1"/>
  <c r="A1037" i="3"/>
  <c r="B1037" i="3" s="1"/>
  <c r="A1036" i="3"/>
  <c r="B1036" i="3" s="1"/>
  <c r="A1035" i="3"/>
  <c r="B1035" i="3" s="1"/>
  <c r="A1034" i="3"/>
  <c r="B1034" i="3" s="1"/>
  <c r="A1033" i="3"/>
  <c r="B1033" i="3" s="1"/>
  <c r="A1032" i="3"/>
  <c r="B1032" i="3" s="1"/>
  <c r="A1031" i="3"/>
  <c r="B1031" i="3" s="1"/>
  <c r="A1030" i="3"/>
  <c r="B1030" i="3" s="1"/>
  <c r="A1029" i="3"/>
  <c r="B1029" i="3" s="1"/>
  <c r="A1028" i="3"/>
  <c r="B1028" i="3" s="1"/>
  <c r="A1027" i="3"/>
  <c r="B1027" i="3" s="1"/>
  <c r="A1026" i="3"/>
  <c r="B1026" i="3" s="1"/>
  <c r="A1025" i="3"/>
  <c r="B1025" i="3" s="1"/>
  <c r="A1024" i="3"/>
  <c r="B1024" i="3" s="1"/>
  <c r="A1023" i="3"/>
  <c r="B1023" i="3" s="1"/>
  <c r="A1022" i="3"/>
  <c r="B1022" i="3" s="1"/>
  <c r="A1021" i="3"/>
  <c r="B1021" i="3" s="1"/>
  <c r="A1020" i="3"/>
  <c r="B1020" i="3" s="1"/>
  <c r="A1019" i="3"/>
  <c r="B1019" i="3" s="1"/>
  <c r="A1018" i="3"/>
  <c r="B1018" i="3" s="1"/>
  <c r="A1017" i="3"/>
  <c r="B1017" i="3" s="1"/>
  <c r="A1016" i="3"/>
  <c r="B1016" i="3" s="1"/>
  <c r="A1015" i="3"/>
  <c r="B1015" i="3" s="1"/>
  <c r="A1014" i="3"/>
  <c r="B1014" i="3" s="1"/>
  <c r="A1013" i="3"/>
  <c r="B1013" i="3" s="1"/>
  <c r="A1012" i="3"/>
  <c r="B1012" i="3" s="1"/>
  <c r="A1011" i="3"/>
  <c r="B1011" i="3" s="1"/>
  <c r="A1010" i="3"/>
  <c r="B1010" i="3" s="1"/>
  <c r="A1009" i="3"/>
  <c r="B1009" i="3" s="1"/>
  <c r="A1008" i="3"/>
  <c r="B1008" i="3" s="1"/>
  <c r="A1007" i="3"/>
  <c r="B1007" i="3" s="1"/>
  <c r="A1006" i="3"/>
  <c r="B1006" i="3" s="1"/>
  <c r="A1005" i="3"/>
  <c r="B1005" i="3" s="1"/>
  <c r="A1004" i="3"/>
  <c r="B1004" i="3" s="1"/>
  <c r="A1003" i="3"/>
  <c r="B1003" i="3" s="1"/>
  <c r="A1002" i="3"/>
  <c r="B1002" i="3" s="1"/>
  <c r="A1001" i="3"/>
  <c r="B1001" i="3" s="1"/>
  <c r="A1000" i="3"/>
  <c r="B1000" i="3" s="1"/>
  <c r="A999" i="3"/>
  <c r="B999" i="3" s="1"/>
  <c r="A998" i="3"/>
  <c r="B998" i="3" s="1"/>
  <c r="A997" i="3"/>
  <c r="B997" i="3" s="1"/>
  <c r="A996" i="3"/>
  <c r="B996" i="3" s="1"/>
  <c r="A995" i="3"/>
  <c r="B995" i="3" s="1"/>
  <c r="A994" i="3"/>
  <c r="B994" i="3" s="1"/>
  <c r="A993" i="3"/>
  <c r="B993" i="3" s="1"/>
  <c r="A992" i="3"/>
  <c r="B992" i="3" s="1"/>
  <c r="A991" i="3"/>
  <c r="B991" i="3" s="1"/>
  <c r="A990" i="3"/>
  <c r="B990" i="3" s="1"/>
  <c r="A989" i="3"/>
  <c r="B989" i="3" s="1"/>
  <c r="A988" i="3"/>
  <c r="B988" i="3" s="1"/>
  <c r="A987" i="3"/>
  <c r="B987" i="3" s="1"/>
  <c r="A986" i="3"/>
  <c r="B986" i="3" s="1"/>
  <c r="A985" i="3"/>
  <c r="B985" i="3" s="1"/>
  <c r="A984" i="3"/>
  <c r="B984" i="3" s="1"/>
  <c r="A983" i="3"/>
  <c r="B983" i="3" s="1"/>
  <c r="A982" i="3"/>
  <c r="B982" i="3" s="1"/>
  <c r="A981" i="3"/>
  <c r="B981" i="3" s="1"/>
  <c r="A980" i="3"/>
  <c r="B980" i="3" s="1"/>
  <c r="A979" i="3"/>
  <c r="B979" i="3" s="1"/>
  <c r="A978" i="3"/>
  <c r="B978" i="3" s="1"/>
  <c r="A977" i="3"/>
  <c r="B977" i="3" s="1"/>
  <c r="A976" i="3"/>
  <c r="B976" i="3" s="1"/>
  <c r="A975" i="3"/>
  <c r="B975" i="3" s="1"/>
  <c r="A974" i="3"/>
  <c r="B974" i="3" s="1"/>
  <c r="A973" i="3"/>
  <c r="B973" i="3" s="1"/>
  <c r="A972" i="3"/>
  <c r="B972" i="3" s="1"/>
  <c r="A971" i="3"/>
  <c r="B971" i="3" s="1"/>
  <c r="A970" i="3"/>
  <c r="B970" i="3" s="1"/>
  <c r="A969" i="3"/>
  <c r="B969" i="3" s="1"/>
  <c r="A968" i="3"/>
  <c r="B968" i="3" s="1"/>
  <c r="A967" i="3"/>
  <c r="B967" i="3" s="1"/>
  <c r="A966" i="3"/>
  <c r="B966" i="3" s="1"/>
  <c r="A965" i="3"/>
  <c r="B965" i="3" s="1"/>
  <c r="A964" i="3"/>
  <c r="B964" i="3" s="1"/>
  <c r="A963" i="3"/>
  <c r="B963" i="3" s="1"/>
  <c r="A962" i="3"/>
  <c r="B962" i="3" s="1"/>
  <c r="A961" i="3"/>
  <c r="B961" i="3" s="1"/>
  <c r="A960" i="3"/>
  <c r="B960" i="3" s="1"/>
  <c r="A959" i="3"/>
  <c r="B959" i="3" s="1"/>
  <c r="A958" i="3"/>
  <c r="B958" i="3" s="1"/>
  <c r="A957" i="3"/>
  <c r="B957" i="3" s="1"/>
  <c r="A956" i="3"/>
  <c r="B956" i="3" s="1"/>
  <c r="A955" i="3"/>
  <c r="B955" i="3" s="1"/>
  <c r="A954" i="3"/>
  <c r="B954" i="3" s="1"/>
  <c r="A953" i="3"/>
  <c r="B953" i="3" s="1"/>
  <c r="A952" i="3"/>
  <c r="B952" i="3" s="1"/>
  <c r="A951" i="3"/>
  <c r="B951" i="3" s="1"/>
  <c r="A950" i="3"/>
  <c r="B950" i="3" s="1"/>
  <c r="A949" i="3"/>
  <c r="B949" i="3" s="1"/>
  <c r="A948" i="3"/>
  <c r="B948" i="3" s="1"/>
  <c r="A947" i="3"/>
  <c r="B947" i="3" s="1"/>
  <c r="A946" i="3"/>
  <c r="B946" i="3" s="1"/>
  <c r="A945" i="3"/>
  <c r="B945" i="3" s="1"/>
  <c r="A944" i="3"/>
  <c r="B944" i="3" s="1"/>
  <c r="A943" i="3"/>
  <c r="B943" i="3" s="1"/>
  <c r="A942" i="3"/>
  <c r="B942" i="3" s="1"/>
  <c r="A941" i="3"/>
  <c r="B941" i="3" s="1"/>
  <c r="A940" i="3"/>
  <c r="B940" i="3" s="1"/>
  <c r="A939" i="3"/>
  <c r="B939" i="3" s="1"/>
  <c r="A938" i="3"/>
  <c r="B938" i="3" s="1"/>
  <c r="A937" i="3"/>
  <c r="B937" i="3" s="1"/>
  <c r="A936" i="3"/>
  <c r="B936" i="3" s="1"/>
  <c r="A935" i="3"/>
  <c r="B935" i="3" s="1"/>
  <c r="A934" i="3"/>
  <c r="B934" i="3" s="1"/>
  <c r="A933" i="3"/>
  <c r="B933" i="3" s="1"/>
  <c r="A932" i="3"/>
  <c r="B932" i="3" s="1"/>
  <c r="A931" i="3"/>
  <c r="B931" i="3" s="1"/>
  <c r="A930" i="3"/>
  <c r="B930" i="3" s="1"/>
  <c r="A929" i="3"/>
  <c r="B929" i="3" s="1"/>
  <c r="A928" i="3"/>
  <c r="B928" i="3" s="1"/>
  <c r="A927" i="3"/>
  <c r="B927" i="3" s="1"/>
  <c r="A926" i="3"/>
  <c r="B926" i="3" s="1"/>
  <c r="A925" i="3"/>
  <c r="B925" i="3" s="1"/>
  <c r="A924" i="3"/>
  <c r="B924" i="3" s="1"/>
  <c r="A923" i="3"/>
  <c r="B923" i="3" s="1"/>
  <c r="A922" i="3"/>
  <c r="B922" i="3" s="1"/>
  <c r="A921" i="3"/>
  <c r="B921" i="3" s="1"/>
  <c r="A920" i="3"/>
  <c r="B920" i="3" s="1"/>
  <c r="A919" i="3"/>
  <c r="B919" i="3" s="1"/>
  <c r="A918" i="3"/>
  <c r="B918" i="3" s="1"/>
  <c r="A917" i="3"/>
  <c r="B917" i="3" s="1"/>
  <c r="A916" i="3"/>
  <c r="B916" i="3" s="1"/>
  <c r="A915" i="3"/>
  <c r="B915" i="3" s="1"/>
  <c r="A914" i="3"/>
  <c r="B914" i="3" s="1"/>
  <c r="A913" i="3"/>
  <c r="B913" i="3" s="1"/>
  <c r="A912" i="3"/>
  <c r="B912" i="3" s="1"/>
  <c r="A911" i="3"/>
  <c r="B911" i="3" s="1"/>
  <c r="A910" i="3"/>
  <c r="B910" i="3" s="1"/>
  <c r="A909" i="3"/>
  <c r="B909" i="3" s="1"/>
  <c r="A908" i="3"/>
  <c r="B908" i="3" s="1"/>
  <c r="A907" i="3"/>
  <c r="B907" i="3" s="1"/>
  <c r="A906" i="3"/>
  <c r="B906" i="3" s="1"/>
  <c r="A905" i="3"/>
  <c r="B905" i="3" s="1"/>
  <c r="A904" i="3"/>
  <c r="B904" i="3" s="1"/>
  <c r="A903" i="3"/>
  <c r="B903" i="3" s="1"/>
  <c r="A902" i="3"/>
  <c r="B902" i="3" s="1"/>
  <c r="A901" i="3"/>
  <c r="B901" i="3" s="1"/>
  <c r="A900" i="3"/>
  <c r="B900" i="3" s="1"/>
  <c r="A899" i="3"/>
  <c r="B899" i="3" s="1"/>
  <c r="A898" i="3"/>
  <c r="B898" i="3" s="1"/>
  <c r="A897" i="3"/>
  <c r="B897" i="3" s="1"/>
  <c r="A896" i="3"/>
  <c r="B896" i="3" s="1"/>
  <c r="A895" i="3"/>
  <c r="B895" i="3" s="1"/>
  <c r="A894" i="3"/>
  <c r="B894" i="3" s="1"/>
  <c r="A893" i="3"/>
  <c r="B893" i="3" s="1"/>
  <c r="A892" i="3"/>
  <c r="B892" i="3" s="1"/>
  <c r="A891" i="3"/>
  <c r="B891" i="3" s="1"/>
  <c r="A890" i="3"/>
  <c r="B890" i="3" s="1"/>
  <c r="A889" i="3"/>
  <c r="B889" i="3" s="1"/>
  <c r="A888" i="3"/>
  <c r="B888" i="3" s="1"/>
  <c r="A887" i="3"/>
  <c r="B887" i="3" s="1"/>
  <c r="A886" i="3"/>
  <c r="B886" i="3" s="1"/>
  <c r="A885" i="3"/>
  <c r="B885" i="3" s="1"/>
  <c r="A884" i="3"/>
  <c r="B884" i="3" s="1"/>
  <c r="A883" i="3"/>
  <c r="B883" i="3" s="1"/>
  <c r="A882" i="3"/>
  <c r="B882" i="3" s="1"/>
  <c r="A881" i="3"/>
  <c r="B881" i="3" s="1"/>
  <c r="A880" i="3"/>
  <c r="B880" i="3" s="1"/>
  <c r="A879" i="3"/>
  <c r="B879" i="3" s="1"/>
  <c r="A878" i="3"/>
  <c r="B878" i="3" s="1"/>
  <c r="A877" i="3"/>
  <c r="B877" i="3" s="1"/>
  <c r="A876" i="3"/>
  <c r="B876" i="3" s="1"/>
  <c r="A875" i="3"/>
  <c r="B875" i="3" s="1"/>
  <c r="A874" i="3"/>
  <c r="B874" i="3" s="1"/>
  <c r="A873" i="3"/>
  <c r="B873" i="3" s="1"/>
  <c r="A872" i="3"/>
  <c r="B872" i="3" s="1"/>
  <c r="A871" i="3"/>
  <c r="B871" i="3" s="1"/>
  <c r="A870" i="3"/>
  <c r="B870" i="3" s="1"/>
  <c r="A869" i="3"/>
  <c r="B869" i="3" s="1"/>
  <c r="A868" i="3"/>
  <c r="B868" i="3" s="1"/>
  <c r="A867" i="3"/>
  <c r="B867" i="3" s="1"/>
  <c r="A866" i="3"/>
  <c r="B866" i="3" s="1"/>
  <c r="A865" i="3"/>
  <c r="B865" i="3" s="1"/>
  <c r="A864" i="3"/>
  <c r="B864" i="3" s="1"/>
  <c r="A863" i="3"/>
  <c r="B863" i="3" s="1"/>
  <c r="A862" i="3"/>
  <c r="B862" i="3" s="1"/>
  <c r="A861" i="3"/>
  <c r="B861" i="3" s="1"/>
  <c r="A860" i="3"/>
  <c r="B860" i="3" s="1"/>
  <c r="A859" i="3"/>
  <c r="B859" i="3" s="1"/>
  <c r="A858" i="3"/>
  <c r="B858" i="3" s="1"/>
  <c r="A857" i="3"/>
  <c r="B857" i="3" s="1"/>
  <c r="A856" i="3"/>
  <c r="B856" i="3" s="1"/>
  <c r="A855" i="3"/>
  <c r="B855" i="3" s="1"/>
  <c r="A854" i="3"/>
  <c r="B854" i="3" s="1"/>
  <c r="A853" i="3"/>
  <c r="B853" i="3" s="1"/>
  <c r="A852" i="3"/>
  <c r="B852" i="3" s="1"/>
  <c r="A851" i="3"/>
  <c r="B851" i="3" s="1"/>
  <c r="A850" i="3"/>
  <c r="B850" i="3" s="1"/>
  <c r="A849" i="3"/>
  <c r="B849" i="3" s="1"/>
  <c r="A848" i="3"/>
  <c r="B848" i="3" s="1"/>
  <c r="A847" i="3"/>
  <c r="B847" i="3" s="1"/>
  <c r="A846" i="3"/>
  <c r="B846" i="3" s="1"/>
  <c r="A845" i="3"/>
  <c r="B845" i="3" s="1"/>
  <c r="A844" i="3"/>
  <c r="B844" i="3" s="1"/>
  <c r="A843" i="3"/>
  <c r="B843" i="3" s="1"/>
  <c r="A842" i="3"/>
  <c r="B842" i="3" s="1"/>
  <c r="A841" i="3"/>
  <c r="B841" i="3" s="1"/>
  <c r="A840" i="3"/>
  <c r="B840" i="3" s="1"/>
  <c r="A839" i="3"/>
  <c r="B839" i="3" s="1"/>
  <c r="A838" i="3"/>
  <c r="B838" i="3" s="1"/>
  <c r="A837" i="3"/>
  <c r="B837" i="3" s="1"/>
  <c r="A836" i="3"/>
  <c r="B836" i="3" s="1"/>
  <c r="A835" i="3"/>
  <c r="B835" i="3" s="1"/>
  <c r="A834" i="3"/>
  <c r="B834" i="3" s="1"/>
  <c r="A833" i="3"/>
  <c r="B833" i="3" s="1"/>
  <c r="A832" i="3"/>
  <c r="B832" i="3" s="1"/>
  <c r="A831" i="3"/>
  <c r="B831" i="3" s="1"/>
  <c r="A830" i="3"/>
  <c r="B830" i="3" s="1"/>
  <c r="A829" i="3"/>
  <c r="B829" i="3" s="1"/>
  <c r="A828" i="3"/>
  <c r="B828" i="3" s="1"/>
  <c r="A827" i="3"/>
  <c r="B827" i="3" s="1"/>
  <c r="A826" i="3"/>
  <c r="B826" i="3" s="1"/>
  <c r="A825" i="3"/>
  <c r="B825" i="3" s="1"/>
  <c r="A824" i="3"/>
  <c r="B824" i="3" s="1"/>
  <c r="A823" i="3"/>
  <c r="B823" i="3" s="1"/>
  <c r="A822" i="3"/>
  <c r="B822" i="3" s="1"/>
  <c r="A821" i="3"/>
  <c r="B821" i="3" s="1"/>
  <c r="A820" i="3"/>
  <c r="B820" i="3" s="1"/>
  <c r="A819" i="3"/>
  <c r="B819" i="3" s="1"/>
  <c r="A818" i="3"/>
  <c r="B818" i="3" s="1"/>
  <c r="A817" i="3"/>
  <c r="B817" i="3" s="1"/>
  <c r="A816" i="3"/>
  <c r="B816" i="3" s="1"/>
  <c r="A815" i="3"/>
  <c r="B815" i="3" s="1"/>
  <c r="A814" i="3"/>
  <c r="B814" i="3" s="1"/>
  <c r="A813" i="3"/>
  <c r="B813" i="3" s="1"/>
  <c r="A812" i="3"/>
  <c r="B812" i="3" s="1"/>
  <c r="A811" i="3"/>
  <c r="B811" i="3" s="1"/>
  <c r="A810" i="3"/>
  <c r="B810" i="3" s="1"/>
  <c r="A809" i="3"/>
  <c r="B809" i="3" s="1"/>
  <c r="A808" i="3"/>
  <c r="B808" i="3" s="1"/>
  <c r="A807" i="3"/>
  <c r="B807" i="3" s="1"/>
  <c r="A806" i="3"/>
  <c r="B806" i="3" s="1"/>
  <c r="A805" i="3"/>
  <c r="B805" i="3" s="1"/>
  <c r="A804" i="3"/>
  <c r="B804" i="3" s="1"/>
  <c r="A803" i="3"/>
  <c r="B803" i="3" s="1"/>
  <c r="A802" i="3"/>
  <c r="B802" i="3" s="1"/>
  <c r="A801" i="3"/>
  <c r="B801" i="3" s="1"/>
  <c r="A800" i="3"/>
  <c r="B800" i="3" s="1"/>
  <c r="A799" i="3"/>
  <c r="B799" i="3" s="1"/>
  <c r="A798" i="3"/>
  <c r="B798" i="3" s="1"/>
  <c r="A797" i="3"/>
  <c r="B797" i="3" s="1"/>
  <c r="A796" i="3"/>
  <c r="B796" i="3" s="1"/>
  <c r="A795" i="3"/>
  <c r="B795" i="3" s="1"/>
  <c r="A794" i="3"/>
  <c r="B794" i="3" s="1"/>
  <c r="A793" i="3"/>
  <c r="B793" i="3" s="1"/>
  <c r="A792" i="3"/>
  <c r="B792" i="3" s="1"/>
  <c r="A791" i="3"/>
  <c r="B791" i="3" s="1"/>
  <c r="A790" i="3"/>
  <c r="B790" i="3" s="1"/>
  <c r="A789" i="3"/>
  <c r="B789" i="3" s="1"/>
  <c r="A788" i="3"/>
  <c r="B788" i="3" s="1"/>
  <c r="A787" i="3"/>
  <c r="B787" i="3" s="1"/>
  <c r="A786" i="3"/>
  <c r="B786" i="3" s="1"/>
  <c r="A785" i="3"/>
  <c r="B785" i="3" s="1"/>
  <c r="A784" i="3"/>
  <c r="B784" i="3" s="1"/>
  <c r="A783" i="3"/>
  <c r="B783" i="3" s="1"/>
  <c r="A782" i="3"/>
  <c r="B782" i="3" s="1"/>
  <c r="A781" i="3"/>
  <c r="B781" i="3" s="1"/>
  <c r="A780" i="3"/>
  <c r="B780" i="3" s="1"/>
  <c r="A779" i="3"/>
  <c r="B779" i="3" s="1"/>
  <c r="A778" i="3"/>
  <c r="B778" i="3" s="1"/>
  <c r="A777" i="3"/>
  <c r="B777" i="3" s="1"/>
  <c r="A776" i="3"/>
  <c r="B776" i="3" s="1"/>
  <c r="A775" i="3"/>
  <c r="B775" i="3" s="1"/>
  <c r="A774" i="3"/>
  <c r="B774" i="3" s="1"/>
  <c r="A773" i="3"/>
  <c r="B773" i="3" s="1"/>
  <c r="A772" i="3"/>
  <c r="B772" i="3" s="1"/>
  <c r="A771" i="3"/>
  <c r="B771" i="3" s="1"/>
  <c r="A770" i="3"/>
  <c r="B770" i="3" s="1"/>
  <c r="A769" i="3"/>
  <c r="B769" i="3" s="1"/>
  <c r="A768" i="3"/>
  <c r="B768" i="3" s="1"/>
  <c r="A767" i="3"/>
  <c r="B767" i="3" s="1"/>
  <c r="A766" i="3"/>
  <c r="B766" i="3" s="1"/>
  <c r="A765" i="3"/>
  <c r="B765" i="3" s="1"/>
  <c r="A764" i="3"/>
  <c r="B764" i="3" s="1"/>
  <c r="A763" i="3"/>
  <c r="B763" i="3" s="1"/>
  <c r="A762" i="3"/>
  <c r="B762" i="3" s="1"/>
  <c r="A761" i="3"/>
  <c r="B761" i="3" s="1"/>
  <c r="A760" i="3"/>
  <c r="B760" i="3" s="1"/>
  <c r="A759" i="3"/>
  <c r="B759" i="3" s="1"/>
  <c r="A758" i="3"/>
  <c r="B758" i="3" s="1"/>
  <c r="A757" i="3"/>
  <c r="B757" i="3" s="1"/>
  <c r="A756" i="3"/>
  <c r="B756" i="3" s="1"/>
  <c r="A755" i="3"/>
  <c r="B755" i="3" s="1"/>
  <c r="A754" i="3"/>
  <c r="B754" i="3" s="1"/>
  <c r="A753" i="3"/>
  <c r="B753" i="3" s="1"/>
  <c r="A752" i="3"/>
  <c r="B752" i="3" s="1"/>
  <c r="A751" i="3"/>
  <c r="B751" i="3" s="1"/>
  <c r="A750" i="3"/>
  <c r="B750" i="3" s="1"/>
  <c r="A749" i="3"/>
  <c r="B749" i="3" s="1"/>
  <c r="A748" i="3"/>
  <c r="B748" i="3" s="1"/>
  <c r="A747" i="3"/>
  <c r="B747" i="3" s="1"/>
  <c r="A746" i="3"/>
  <c r="B746" i="3" s="1"/>
  <c r="A745" i="3"/>
  <c r="B745" i="3" s="1"/>
  <c r="A744" i="3"/>
  <c r="B744" i="3" s="1"/>
  <c r="A743" i="3"/>
  <c r="B743" i="3" s="1"/>
  <c r="A742" i="3"/>
  <c r="B742" i="3" s="1"/>
  <c r="A741" i="3"/>
  <c r="B741" i="3" s="1"/>
  <c r="A740" i="3"/>
  <c r="B740" i="3" s="1"/>
  <c r="A739" i="3"/>
  <c r="B739" i="3" s="1"/>
  <c r="A738" i="3"/>
  <c r="B738" i="3" s="1"/>
  <c r="A737" i="3"/>
  <c r="B737" i="3" s="1"/>
  <c r="A736" i="3"/>
  <c r="B736" i="3" s="1"/>
  <c r="A735" i="3"/>
  <c r="B735" i="3" s="1"/>
  <c r="A734" i="3"/>
  <c r="B734" i="3" s="1"/>
  <c r="A733" i="3"/>
  <c r="B733" i="3" s="1"/>
  <c r="A732" i="3"/>
  <c r="B732" i="3" s="1"/>
  <c r="A731" i="3"/>
  <c r="B731" i="3" s="1"/>
  <c r="A730" i="3"/>
  <c r="B730" i="3" s="1"/>
  <c r="A729" i="3"/>
  <c r="B729" i="3" s="1"/>
  <c r="A728" i="3"/>
  <c r="B728" i="3" s="1"/>
  <c r="A727" i="3"/>
  <c r="B727" i="3" s="1"/>
  <c r="A726" i="3"/>
  <c r="B726" i="3" s="1"/>
  <c r="A725" i="3"/>
  <c r="B725" i="3" s="1"/>
  <c r="A724" i="3"/>
  <c r="B724" i="3" s="1"/>
  <c r="A723" i="3"/>
  <c r="B723" i="3" s="1"/>
  <c r="A722" i="3"/>
  <c r="B722" i="3" s="1"/>
  <c r="A721" i="3"/>
  <c r="B721" i="3" s="1"/>
  <c r="A720" i="3"/>
  <c r="B720" i="3" s="1"/>
  <c r="A719" i="3"/>
  <c r="B719" i="3" s="1"/>
  <c r="A718" i="3"/>
  <c r="B718" i="3" s="1"/>
  <c r="A717" i="3"/>
  <c r="B717" i="3" s="1"/>
  <c r="A716" i="3"/>
  <c r="B716" i="3" s="1"/>
  <c r="A715" i="3"/>
  <c r="B715" i="3" s="1"/>
  <c r="A714" i="3"/>
  <c r="B714" i="3" s="1"/>
  <c r="A713" i="3"/>
  <c r="B713" i="3" s="1"/>
  <c r="A712" i="3"/>
  <c r="B712" i="3" s="1"/>
  <c r="A711" i="3"/>
  <c r="B711" i="3" s="1"/>
  <c r="A710" i="3"/>
  <c r="B710" i="3" s="1"/>
  <c r="A709" i="3"/>
  <c r="B709" i="3" s="1"/>
  <c r="A708" i="3"/>
  <c r="B708" i="3" s="1"/>
  <c r="A707" i="3"/>
  <c r="B707" i="3" s="1"/>
  <c r="A706" i="3"/>
  <c r="B706" i="3" s="1"/>
  <c r="A705" i="3"/>
  <c r="B705" i="3" s="1"/>
  <c r="A704" i="3"/>
  <c r="B704" i="3" s="1"/>
  <c r="A703" i="3"/>
  <c r="B703" i="3" s="1"/>
  <c r="A702" i="3"/>
  <c r="B702" i="3" s="1"/>
  <c r="A701" i="3"/>
  <c r="B701" i="3" s="1"/>
  <c r="A700" i="3"/>
  <c r="B700" i="3" s="1"/>
  <c r="A699" i="3"/>
  <c r="B699" i="3" s="1"/>
  <c r="A698" i="3"/>
  <c r="B698" i="3" s="1"/>
  <c r="A697" i="3"/>
  <c r="B697" i="3" s="1"/>
  <c r="A696" i="3"/>
  <c r="B696" i="3" s="1"/>
  <c r="A695" i="3"/>
  <c r="B695" i="3" s="1"/>
  <c r="A694" i="3"/>
  <c r="B694" i="3" s="1"/>
  <c r="A693" i="3"/>
  <c r="B693" i="3" s="1"/>
  <c r="A692" i="3"/>
  <c r="B692" i="3" s="1"/>
  <c r="A691" i="3"/>
  <c r="B691" i="3" s="1"/>
  <c r="A690" i="3"/>
  <c r="B690" i="3" s="1"/>
  <c r="A689" i="3"/>
  <c r="B689" i="3" s="1"/>
  <c r="A688" i="3"/>
  <c r="B688" i="3" s="1"/>
  <c r="A687" i="3"/>
  <c r="B687" i="3" s="1"/>
  <c r="A686" i="3"/>
  <c r="B686" i="3" s="1"/>
  <c r="A685" i="3"/>
  <c r="B685" i="3" s="1"/>
  <c r="A684" i="3"/>
  <c r="B684" i="3" s="1"/>
  <c r="A683" i="3"/>
  <c r="B683" i="3" s="1"/>
  <c r="A682" i="3"/>
  <c r="B682" i="3" s="1"/>
  <c r="A681" i="3"/>
  <c r="B681" i="3" s="1"/>
  <c r="A680" i="3"/>
  <c r="B680" i="3" s="1"/>
  <c r="A679" i="3"/>
  <c r="B679" i="3" s="1"/>
  <c r="A678" i="3"/>
  <c r="B678" i="3" s="1"/>
  <c r="A677" i="3"/>
  <c r="B677" i="3" s="1"/>
  <c r="A676" i="3"/>
  <c r="B676" i="3" s="1"/>
  <c r="A675" i="3"/>
  <c r="B675" i="3" s="1"/>
  <c r="A674" i="3"/>
  <c r="B674" i="3" s="1"/>
  <c r="A673" i="3"/>
  <c r="B673" i="3" s="1"/>
  <c r="A672" i="3"/>
  <c r="B672" i="3" s="1"/>
  <c r="A671" i="3"/>
  <c r="B671" i="3" s="1"/>
  <c r="A670" i="3"/>
  <c r="B670" i="3" s="1"/>
  <c r="A669" i="3"/>
  <c r="B669" i="3" s="1"/>
  <c r="A668" i="3"/>
  <c r="B668" i="3" s="1"/>
  <c r="A667" i="3"/>
  <c r="B667" i="3" s="1"/>
  <c r="A666" i="3"/>
  <c r="B666" i="3" s="1"/>
  <c r="A665" i="3"/>
  <c r="B665" i="3" s="1"/>
  <c r="A664" i="3"/>
  <c r="B664" i="3" s="1"/>
  <c r="A663" i="3"/>
  <c r="B663" i="3" s="1"/>
  <c r="A662" i="3"/>
  <c r="B662" i="3" s="1"/>
  <c r="A661" i="3"/>
  <c r="B661" i="3" s="1"/>
  <c r="A660" i="3"/>
  <c r="B660" i="3" s="1"/>
  <c r="A659" i="3"/>
  <c r="B659" i="3" s="1"/>
  <c r="A658" i="3"/>
  <c r="B658" i="3" s="1"/>
  <c r="A657" i="3"/>
  <c r="B657" i="3" s="1"/>
  <c r="A656" i="3"/>
  <c r="B656" i="3" s="1"/>
  <c r="A655" i="3"/>
  <c r="B655" i="3" s="1"/>
  <c r="A654" i="3"/>
  <c r="B654" i="3" s="1"/>
  <c r="A653" i="3"/>
  <c r="B653" i="3" s="1"/>
  <c r="A652" i="3"/>
  <c r="B652" i="3" s="1"/>
  <c r="A651" i="3"/>
  <c r="B651" i="3" s="1"/>
  <c r="A650" i="3"/>
  <c r="B650" i="3" s="1"/>
  <c r="A649" i="3"/>
  <c r="B649" i="3" s="1"/>
  <c r="A648" i="3"/>
  <c r="B648" i="3" s="1"/>
  <c r="A647" i="3"/>
  <c r="B647" i="3" s="1"/>
  <c r="A646" i="3"/>
  <c r="B646" i="3" s="1"/>
  <c r="A645" i="3"/>
  <c r="B645" i="3" s="1"/>
  <c r="A644" i="3"/>
  <c r="B644" i="3" s="1"/>
  <c r="A643" i="3"/>
  <c r="B643" i="3" s="1"/>
  <c r="A642" i="3"/>
  <c r="B642" i="3" s="1"/>
  <c r="A641" i="3"/>
  <c r="B641" i="3" s="1"/>
  <c r="A640" i="3"/>
  <c r="B640" i="3" s="1"/>
  <c r="A639" i="3"/>
  <c r="B639" i="3" s="1"/>
  <c r="A638" i="3"/>
  <c r="B638" i="3" s="1"/>
  <c r="A637" i="3"/>
  <c r="B637" i="3" s="1"/>
  <c r="A636" i="3"/>
  <c r="B636" i="3" s="1"/>
  <c r="A635" i="3"/>
  <c r="B635" i="3" s="1"/>
  <c r="A634" i="3"/>
  <c r="B634" i="3" s="1"/>
  <c r="A633" i="3"/>
  <c r="B633" i="3" s="1"/>
  <c r="A632" i="3"/>
  <c r="B632" i="3" s="1"/>
  <c r="A631" i="3"/>
  <c r="B631" i="3" s="1"/>
  <c r="A630" i="3"/>
  <c r="B630" i="3" s="1"/>
  <c r="A629" i="3"/>
  <c r="B629" i="3" s="1"/>
  <c r="A628" i="3"/>
  <c r="B628" i="3" s="1"/>
  <c r="A627" i="3"/>
  <c r="B627" i="3" s="1"/>
  <c r="A626" i="3"/>
  <c r="B626" i="3" s="1"/>
  <c r="A625" i="3"/>
  <c r="B625" i="3" s="1"/>
  <c r="A624" i="3"/>
  <c r="B624" i="3" s="1"/>
  <c r="A623" i="3"/>
  <c r="B623" i="3" s="1"/>
  <c r="A622" i="3"/>
  <c r="B622" i="3" s="1"/>
  <c r="A621" i="3"/>
  <c r="B621" i="3" s="1"/>
  <c r="A620" i="3"/>
  <c r="B620" i="3" s="1"/>
  <c r="A619" i="3"/>
  <c r="B619" i="3" s="1"/>
  <c r="A618" i="3"/>
  <c r="B618" i="3" s="1"/>
  <c r="A617" i="3"/>
  <c r="B617" i="3" s="1"/>
  <c r="A616" i="3"/>
  <c r="B616" i="3" s="1"/>
  <c r="A615" i="3"/>
  <c r="B615" i="3" s="1"/>
  <c r="A614" i="3"/>
  <c r="B614" i="3" s="1"/>
  <c r="A613" i="3"/>
  <c r="B613" i="3" s="1"/>
  <c r="A612" i="3"/>
  <c r="B612" i="3" s="1"/>
  <c r="A611" i="3"/>
  <c r="B611" i="3" s="1"/>
  <c r="A610" i="3"/>
  <c r="B610" i="3" s="1"/>
  <c r="A609" i="3"/>
  <c r="B609" i="3" s="1"/>
  <c r="A608" i="3"/>
  <c r="B608" i="3" s="1"/>
  <c r="A607" i="3"/>
  <c r="B607" i="3" s="1"/>
  <c r="A606" i="3"/>
  <c r="B606" i="3" s="1"/>
  <c r="A605" i="3"/>
  <c r="B605" i="3" s="1"/>
  <c r="A604" i="3"/>
  <c r="B604" i="3" s="1"/>
  <c r="A603" i="3"/>
  <c r="B603" i="3" s="1"/>
  <c r="A602" i="3"/>
  <c r="B602" i="3" s="1"/>
  <c r="A601" i="3"/>
  <c r="B601" i="3" s="1"/>
  <c r="A600" i="3"/>
  <c r="B600" i="3" s="1"/>
  <c r="A599" i="3"/>
  <c r="B599" i="3" s="1"/>
  <c r="A598" i="3"/>
  <c r="B598" i="3" s="1"/>
  <c r="A597" i="3"/>
  <c r="B597" i="3" s="1"/>
  <c r="A596" i="3"/>
  <c r="B596" i="3" s="1"/>
  <c r="A595" i="3"/>
  <c r="B595" i="3" s="1"/>
  <c r="A594" i="3"/>
  <c r="B594" i="3" s="1"/>
  <c r="A593" i="3"/>
  <c r="B593" i="3" s="1"/>
  <c r="A592" i="3"/>
  <c r="B592" i="3" s="1"/>
  <c r="A591" i="3"/>
  <c r="B591" i="3" s="1"/>
  <c r="A590" i="3"/>
  <c r="B590" i="3" s="1"/>
  <c r="A589" i="3"/>
  <c r="B589" i="3" s="1"/>
  <c r="A588" i="3"/>
  <c r="B588" i="3" s="1"/>
  <c r="A587" i="3"/>
  <c r="B587" i="3" s="1"/>
  <c r="A586" i="3"/>
  <c r="B586" i="3" s="1"/>
  <c r="A585" i="3"/>
  <c r="B585" i="3" s="1"/>
  <c r="A584" i="3"/>
  <c r="B584" i="3" s="1"/>
  <c r="A583" i="3"/>
  <c r="B583" i="3" s="1"/>
  <c r="A582" i="3"/>
  <c r="B582" i="3" s="1"/>
  <c r="A581" i="3"/>
  <c r="B581" i="3" s="1"/>
  <c r="A580" i="3"/>
  <c r="B580" i="3" s="1"/>
  <c r="A579" i="3"/>
  <c r="B579" i="3" s="1"/>
  <c r="A578" i="3"/>
  <c r="B578" i="3" s="1"/>
  <c r="A577" i="3"/>
  <c r="B577" i="3" s="1"/>
  <c r="A576" i="3"/>
  <c r="B576" i="3" s="1"/>
  <c r="A575" i="3"/>
  <c r="B575" i="3" s="1"/>
  <c r="A574" i="3"/>
  <c r="B574" i="3" s="1"/>
  <c r="A573" i="3"/>
  <c r="B573" i="3" s="1"/>
  <c r="A572" i="3"/>
  <c r="B572" i="3" s="1"/>
  <c r="A571" i="3"/>
  <c r="B571" i="3" s="1"/>
  <c r="A570" i="3"/>
  <c r="B570" i="3" s="1"/>
  <c r="A569" i="3"/>
  <c r="B569" i="3" s="1"/>
  <c r="A568" i="3"/>
  <c r="B568" i="3" s="1"/>
  <c r="A567" i="3"/>
  <c r="B567" i="3" s="1"/>
  <c r="A566" i="3"/>
  <c r="B566" i="3" s="1"/>
  <c r="A565" i="3"/>
  <c r="B565" i="3" s="1"/>
  <c r="A564" i="3"/>
  <c r="B564" i="3" s="1"/>
  <c r="A563" i="3"/>
  <c r="B563" i="3" s="1"/>
  <c r="A562" i="3"/>
  <c r="B562" i="3" s="1"/>
  <c r="A561" i="3"/>
  <c r="B561" i="3" s="1"/>
  <c r="A560" i="3"/>
  <c r="B560" i="3" s="1"/>
  <c r="A559" i="3"/>
  <c r="B559" i="3" s="1"/>
  <c r="A558" i="3"/>
  <c r="B558" i="3" s="1"/>
  <c r="A557" i="3"/>
  <c r="B557" i="3" s="1"/>
  <c r="A556" i="3"/>
  <c r="B556" i="3" s="1"/>
  <c r="A555" i="3"/>
  <c r="B555" i="3" s="1"/>
  <c r="A554" i="3"/>
  <c r="B554" i="3" s="1"/>
  <c r="A553" i="3"/>
  <c r="B553" i="3" s="1"/>
  <c r="A552" i="3"/>
  <c r="B552" i="3" s="1"/>
  <c r="A551" i="3"/>
  <c r="B551" i="3" s="1"/>
  <c r="A550" i="3"/>
  <c r="B550" i="3" s="1"/>
  <c r="A549" i="3"/>
  <c r="B549" i="3" s="1"/>
  <c r="A548" i="3"/>
  <c r="B548" i="3" s="1"/>
  <c r="A547" i="3"/>
  <c r="B547" i="3" s="1"/>
  <c r="A546" i="3"/>
  <c r="B546" i="3" s="1"/>
  <c r="A545" i="3"/>
  <c r="B545" i="3" s="1"/>
  <c r="A544" i="3"/>
  <c r="B544" i="3" s="1"/>
  <c r="A543" i="3"/>
  <c r="B543" i="3" s="1"/>
  <c r="A542" i="3"/>
  <c r="B542" i="3" s="1"/>
  <c r="A541" i="3"/>
  <c r="B541" i="3" s="1"/>
  <c r="A540" i="3"/>
  <c r="B540" i="3" s="1"/>
  <c r="A539" i="3"/>
  <c r="B539" i="3" s="1"/>
  <c r="A538" i="3"/>
  <c r="B538" i="3" s="1"/>
  <c r="A537" i="3"/>
  <c r="B537" i="3" s="1"/>
  <c r="A536" i="3"/>
  <c r="B536" i="3" s="1"/>
  <c r="A535" i="3"/>
  <c r="B535" i="3" s="1"/>
  <c r="A534" i="3"/>
  <c r="B534" i="3" s="1"/>
  <c r="A533" i="3"/>
  <c r="B533" i="3" s="1"/>
  <c r="A532" i="3"/>
  <c r="B532" i="3" s="1"/>
  <c r="A531" i="3"/>
  <c r="B531" i="3" s="1"/>
  <c r="A530" i="3"/>
  <c r="B530" i="3" s="1"/>
  <c r="A529" i="3"/>
  <c r="B529" i="3" s="1"/>
  <c r="A528" i="3"/>
  <c r="B528" i="3" s="1"/>
  <c r="A527" i="3"/>
  <c r="B527" i="3" s="1"/>
  <c r="A526" i="3"/>
  <c r="B526" i="3" s="1"/>
  <c r="A525" i="3"/>
  <c r="B525" i="3" s="1"/>
  <c r="A524" i="3"/>
  <c r="B524" i="3" s="1"/>
  <c r="A523" i="3"/>
  <c r="B523" i="3" s="1"/>
  <c r="A522" i="3"/>
  <c r="B522" i="3" s="1"/>
  <c r="A521" i="3"/>
  <c r="B521" i="3" s="1"/>
  <c r="A520" i="3"/>
  <c r="B520" i="3" s="1"/>
  <c r="A519" i="3"/>
  <c r="B519" i="3" s="1"/>
  <c r="A518" i="3"/>
  <c r="B518" i="3" s="1"/>
  <c r="A517" i="3"/>
  <c r="B517" i="3" s="1"/>
  <c r="A516" i="3"/>
  <c r="B516" i="3" s="1"/>
  <c r="A515" i="3"/>
  <c r="B515" i="3" s="1"/>
  <c r="A514" i="3"/>
  <c r="B514" i="3" s="1"/>
  <c r="A513" i="3"/>
  <c r="B513" i="3" s="1"/>
  <c r="A512" i="3"/>
  <c r="B512" i="3" s="1"/>
  <c r="A511" i="3"/>
  <c r="B511" i="3" s="1"/>
  <c r="A510" i="3"/>
  <c r="B510" i="3" s="1"/>
  <c r="A509" i="3"/>
  <c r="B509" i="3" s="1"/>
  <c r="A508" i="3"/>
  <c r="B508" i="3" s="1"/>
  <c r="A507" i="3"/>
  <c r="B507" i="3" s="1"/>
  <c r="A506" i="3"/>
  <c r="B506" i="3" s="1"/>
  <c r="A505" i="3"/>
  <c r="B505" i="3" s="1"/>
  <c r="A504" i="3"/>
  <c r="B504" i="3" s="1"/>
  <c r="A503" i="3"/>
  <c r="B503" i="3" s="1"/>
  <c r="A502" i="3"/>
  <c r="B502" i="3" s="1"/>
  <c r="A501" i="3"/>
  <c r="B501" i="3" s="1"/>
  <c r="A500" i="3"/>
  <c r="B500" i="3" s="1"/>
  <c r="A499" i="3"/>
  <c r="B499" i="3" s="1"/>
  <c r="A498" i="3"/>
  <c r="B498" i="3" s="1"/>
  <c r="A497" i="3"/>
  <c r="B497" i="3" s="1"/>
  <c r="A496" i="3"/>
  <c r="B496" i="3" s="1"/>
  <c r="A495" i="3"/>
  <c r="B495" i="3" s="1"/>
  <c r="A494" i="3"/>
  <c r="B494" i="3" s="1"/>
  <c r="A493" i="3"/>
  <c r="B493" i="3" s="1"/>
  <c r="A492" i="3"/>
  <c r="B492" i="3" s="1"/>
  <c r="A491" i="3"/>
  <c r="B491" i="3" s="1"/>
  <c r="A490" i="3"/>
  <c r="B490" i="3" s="1"/>
  <c r="A489" i="3"/>
  <c r="B489" i="3" s="1"/>
  <c r="A488" i="3"/>
  <c r="B488" i="3" s="1"/>
  <c r="A487" i="3"/>
  <c r="B487" i="3" s="1"/>
  <c r="A486" i="3"/>
  <c r="B486" i="3" s="1"/>
  <c r="A485" i="3"/>
  <c r="B485" i="3" s="1"/>
  <c r="A484" i="3"/>
  <c r="B484" i="3" s="1"/>
  <c r="A483" i="3"/>
  <c r="B483" i="3" s="1"/>
  <c r="A482" i="3"/>
  <c r="B482" i="3" s="1"/>
  <c r="A481" i="3"/>
  <c r="B481" i="3" s="1"/>
  <c r="A480" i="3"/>
  <c r="B480" i="3" s="1"/>
  <c r="A479" i="3"/>
  <c r="B479" i="3" s="1"/>
  <c r="A478" i="3"/>
  <c r="B478" i="3" s="1"/>
  <c r="A477" i="3"/>
  <c r="B477" i="3" s="1"/>
  <c r="A476" i="3"/>
  <c r="B476" i="3" s="1"/>
  <c r="A475" i="3"/>
  <c r="B475" i="3" s="1"/>
  <c r="A474" i="3"/>
  <c r="B474" i="3" s="1"/>
  <c r="A473" i="3"/>
  <c r="B473" i="3" s="1"/>
  <c r="A472" i="3"/>
  <c r="B472" i="3" s="1"/>
  <c r="A471" i="3"/>
  <c r="B471" i="3" s="1"/>
  <c r="A470" i="3"/>
  <c r="B470" i="3" s="1"/>
  <c r="A469" i="3"/>
  <c r="B469" i="3" s="1"/>
  <c r="A468" i="3"/>
  <c r="B468" i="3" s="1"/>
  <c r="A467" i="3"/>
  <c r="B467" i="3" s="1"/>
  <c r="A466" i="3"/>
  <c r="B466" i="3" s="1"/>
  <c r="A465" i="3"/>
  <c r="B465" i="3" s="1"/>
  <c r="A464" i="3"/>
  <c r="B464" i="3" s="1"/>
  <c r="A463" i="3"/>
  <c r="B463" i="3" s="1"/>
  <c r="A462" i="3"/>
  <c r="B462" i="3" s="1"/>
  <c r="A461" i="3"/>
  <c r="B461" i="3" s="1"/>
  <c r="A460" i="3"/>
  <c r="B460" i="3" s="1"/>
  <c r="A459" i="3"/>
  <c r="B459" i="3" s="1"/>
  <c r="A458" i="3"/>
  <c r="B458" i="3" s="1"/>
  <c r="A457" i="3"/>
  <c r="B457" i="3" s="1"/>
  <c r="A456" i="3"/>
  <c r="B456" i="3" s="1"/>
  <c r="A455" i="3"/>
  <c r="B455" i="3" s="1"/>
  <c r="A454" i="3"/>
  <c r="B454" i="3" s="1"/>
  <c r="A453" i="3"/>
  <c r="B453" i="3" s="1"/>
  <c r="A452" i="3"/>
  <c r="B452" i="3" s="1"/>
  <c r="A451" i="3"/>
  <c r="B451" i="3" s="1"/>
  <c r="A450" i="3"/>
  <c r="B450" i="3" s="1"/>
  <c r="A449" i="3"/>
  <c r="B449" i="3" s="1"/>
  <c r="A448" i="3"/>
  <c r="B448" i="3" s="1"/>
  <c r="A447" i="3"/>
  <c r="B447" i="3" s="1"/>
  <c r="A446" i="3"/>
  <c r="B446" i="3" s="1"/>
  <c r="A445" i="3"/>
  <c r="B445" i="3" s="1"/>
  <c r="A444" i="3"/>
  <c r="B444" i="3" s="1"/>
  <c r="A443" i="3"/>
  <c r="B443" i="3" s="1"/>
  <c r="A442" i="3"/>
  <c r="B442" i="3" s="1"/>
  <c r="A441" i="3"/>
  <c r="B441" i="3" s="1"/>
  <c r="A440" i="3"/>
  <c r="B440" i="3" s="1"/>
  <c r="A439" i="3"/>
  <c r="B439" i="3" s="1"/>
  <c r="A438" i="3"/>
  <c r="B438" i="3" s="1"/>
  <c r="A437" i="3"/>
  <c r="B437" i="3" s="1"/>
  <c r="A436" i="3"/>
  <c r="B436" i="3" s="1"/>
  <c r="A435" i="3"/>
  <c r="B435" i="3" s="1"/>
  <c r="A434" i="3"/>
  <c r="B434" i="3" s="1"/>
  <c r="A433" i="3"/>
  <c r="B433" i="3" s="1"/>
  <c r="A432" i="3"/>
  <c r="B432" i="3" s="1"/>
  <c r="A431" i="3"/>
  <c r="B431" i="3" s="1"/>
  <c r="A430" i="3"/>
  <c r="B430" i="3" s="1"/>
  <c r="A429" i="3"/>
  <c r="B429" i="3" s="1"/>
  <c r="A428" i="3"/>
  <c r="B428" i="3" s="1"/>
  <c r="A427" i="3"/>
  <c r="B427" i="3" s="1"/>
  <c r="A426" i="3"/>
  <c r="B426" i="3" s="1"/>
  <c r="A425" i="3"/>
  <c r="B425" i="3" s="1"/>
  <c r="A424" i="3"/>
  <c r="B424" i="3" s="1"/>
  <c r="A423" i="3"/>
  <c r="B423" i="3" s="1"/>
  <c r="A422" i="3"/>
  <c r="B422" i="3" s="1"/>
  <c r="A421" i="3"/>
  <c r="B421" i="3" s="1"/>
  <c r="A420" i="3"/>
  <c r="B420" i="3" s="1"/>
  <c r="A419" i="3"/>
  <c r="B419" i="3" s="1"/>
  <c r="A418" i="3"/>
  <c r="B418" i="3" s="1"/>
  <c r="A417" i="3"/>
  <c r="B417" i="3" s="1"/>
  <c r="A416" i="3"/>
  <c r="B416" i="3" s="1"/>
  <c r="A415" i="3"/>
  <c r="B415" i="3" s="1"/>
  <c r="A414" i="3"/>
  <c r="B414" i="3" s="1"/>
  <c r="A413" i="3"/>
  <c r="B413" i="3" s="1"/>
  <c r="A412" i="3"/>
  <c r="B412" i="3" s="1"/>
  <c r="A411" i="3"/>
  <c r="B411" i="3" s="1"/>
  <c r="A410" i="3"/>
  <c r="B410" i="3" s="1"/>
  <c r="A409" i="3"/>
  <c r="B409" i="3" s="1"/>
  <c r="A408" i="3"/>
  <c r="B408" i="3" s="1"/>
  <c r="A407" i="3"/>
  <c r="B407" i="3" s="1"/>
  <c r="A406" i="3"/>
  <c r="B406" i="3" s="1"/>
  <c r="A405" i="3"/>
  <c r="B405" i="3" s="1"/>
  <c r="A404" i="3"/>
  <c r="B404" i="3" s="1"/>
  <c r="A403" i="3"/>
  <c r="B403" i="3" s="1"/>
  <c r="A402" i="3"/>
  <c r="B402" i="3" s="1"/>
  <c r="A401" i="3"/>
  <c r="B401" i="3" s="1"/>
  <c r="A400" i="3"/>
  <c r="B400" i="3" s="1"/>
  <c r="A399" i="3"/>
  <c r="B399" i="3" s="1"/>
  <c r="A398" i="3"/>
  <c r="B398" i="3" s="1"/>
  <c r="A397" i="3"/>
  <c r="B397" i="3" s="1"/>
  <c r="A396" i="3"/>
  <c r="B396" i="3" s="1"/>
  <c r="A395" i="3"/>
  <c r="B395" i="3" s="1"/>
  <c r="A394" i="3"/>
  <c r="B394" i="3" s="1"/>
  <c r="A393" i="3"/>
  <c r="B393" i="3" s="1"/>
  <c r="A392" i="3"/>
  <c r="B392" i="3" s="1"/>
  <c r="A391" i="3"/>
  <c r="B391" i="3" s="1"/>
  <c r="A390" i="3"/>
  <c r="B390" i="3" s="1"/>
  <c r="A389" i="3"/>
  <c r="B389" i="3" s="1"/>
  <c r="A388" i="3"/>
  <c r="B388" i="3" s="1"/>
  <c r="A387" i="3"/>
  <c r="B387" i="3" s="1"/>
  <c r="A386" i="3"/>
  <c r="B386" i="3" s="1"/>
  <c r="A385" i="3"/>
  <c r="B385" i="3" s="1"/>
  <c r="A384" i="3"/>
  <c r="B384" i="3" s="1"/>
  <c r="A383" i="3"/>
  <c r="B383" i="3" s="1"/>
  <c r="A382" i="3"/>
  <c r="B382" i="3" s="1"/>
  <c r="A381" i="3"/>
  <c r="B381" i="3" s="1"/>
  <c r="A380" i="3"/>
  <c r="B380" i="3" s="1"/>
  <c r="A379" i="3"/>
  <c r="B379" i="3" s="1"/>
  <c r="A378" i="3"/>
  <c r="B378" i="3" s="1"/>
  <c r="A377" i="3"/>
  <c r="B377" i="3" s="1"/>
  <c r="A376" i="3"/>
  <c r="B376" i="3" s="1"/>
  <c r="A375" i="3"/>
  <c r="B375" i="3" s="1"/>
  <c r="A374" i="3"/>
  <c r="B374" i="3" s="1"/>
  <c r="A373" i="3"/>
  <c r="B373" i="3" s="1"/>
  <c r="A372" i="3"/>
  <c r="B372" i="3" s="1"/>
  <c r="A371" i="3"/>
  <c r="B371" i="3" s="1"/>
  <c r="A370" i="3"/>
  <c r="B370" i="3" s="1"/>
  <c r="A369" i="3"/>
  <c r="B369" i="3" s="1"/>
  <c r="A368" i="3"/>
  <c r="B368" i="3" s="1"/>
  <c r="A367" i="3"/>
  <c r="B367" i="3" s="1"/>
  <c r="A366" i="3"/>
  <c r="B366" i="3" s="1"/>
  <c r="A365" i="3"/>
  <c r="B365" i="3" s="1"/>
  <c r="A364" i="3"/>
  <c r="B364" i="3" s="1"/>
  <c r="A363" i="3"/>
  <c r="B363" i="3" s="1"/>
  <c r="A362" i="3"/>
  <c r="B362" i="3" s="1"/>
  <c r="A361" i="3"/>
  <c r="B361" i="3" s="1"/>
  <c r="A360" i="3"/>
  <c r="B360" i="3" s="1"/>
  <c r="A359" i="3"/>
  <c r="B359" i="3" s="1"/>
  <c r="A358" i="3"/>
  <c r="B358" i="3" s="1"/>
  <c r="A357" i="3"/>
  <c r="B357" i="3" s="1"/>
  <c r="A356" i="3"/>
  <c r="B356" i="3" s="1"/>
  <c r="A355" i="3"/>
  <c r="B355" i="3" s="1"/>
  <c r="A354" i="3"/>
  <c r="B354" i="3" s="1"/>
  <c r="A353" i="3"/>
  <c r="B353" i="3" s="1"/>
  <c r="A352" i="3"/>
  <c r="B352" i="3" s="1"/>
  <c r="A351" i="3"/>
  <c r="B351" i="3" s="1"/>
  <c r="A350" i="3"/>
  <c r="B350" i="3" s="1"/>
  <c r="A349" i="3"/>
  <c r="B349" i="3" s="1"/>
  <c r="A348" i="3"/>
  <c r="B348" i="3" s="1"/>
  <c r="A347" i="3"/>
  <c r="B347" i="3" s="1"/>
  <c r="A346" i="3"/>
  <c r="B346" i="3" s="1"/>
  <c r="A345" i="3"/>
  <c r="B345" i="3" s="1"/>
  <c r="A344" i="3"/>
  <c r="B344" i="3" s="1"/>
  <c r="A343" i="3"/>
  <c r="B343" i="3" s="1"/>
  <c r="A342" i="3"/>
  <c r="B342" i="3" s="1"/>
  <c r="A341" i="3"/>
  <c r="B341" i="3" s="1"/>
  <c r="A340" i="3"/>
  <c r="B340" i="3" s="1"/>
  <c r="A339" i="3"/>
  <c r="B339" i="3" s="1"/>
  <c r="A338" i="3"/>
  <c r="B338" i="3" s="1"/>
  <c r="A337" i="3"/>
  <c r="B337" i="3" s="1"/>
  <c r="A336" i="3"/>
  <c r="B336" i="3" s="1"/>
  <c r="A335" i="3"/>
  <c r="B335" i="3" s="1"/>
  <c r="A334" i="3"/>
  <c r="B334" i="3" s="1"/>
  <c r="A333" i="3"/>
  <c r="B333" i="3" s="1"/>
  <c r="A332" i="3"/>
  <c r="B332" i="3" s="1"/>
  <c r="A331" i="3"/>
  <c r="B331" i="3" s="1"/>
  <c r="A330" i="3"/>
  <c r="B330" i="3" s="1"/>
  <c r="A329" i="3"/>
  <c r="B329" i="3" s="1"/>
  <c r="A328" i="3"/>
  <c r="B328" i="3" s="1"/>
  <c r="A327" i="3"/>
  <c r="B327" i="3" s="1"/>
  <c r="A326" i="3"/>
  <c r="B326" i="3" s="1"/>
  <c r="A325" i="3"/>
  <c r="B325" i="3" s="1"/>
  <c r="A324" i="3"/>
  <c r="B324" i="3" s="1"/>
  <c r="A323" i="3"/>
  <c r="B323" i="3" s="1"/>
  <c r="A322" i="3"/>
  <c r="B322" i="3" s="1"/>
  <c r="A321" i="3"/>
  <c r="B321" i="3" s="1"/>
  <c r="A320" i="3"/>
  <c r="B320" i="3" s="1"/>
  <c r="A319" i="3"/>
  <c r="B319" i="3" s="1"/>
  <c r="A318" i="3"/>
  <c r="B318" i="3" s="1"/>
  <c r="A317" i="3"/>
  <c r="B317" i="3" s="1"/>
  <c r="A316" i="3"/>
  <c r="B316" i="3" s="1"/>
  <c r="A315" i="3"/>
  <c r="B315" i="3" s="1"/>
  <c r="A314" i="3"/>
  <c r="B314" i="3" s="1"/>
  <c r="A313" i="3"/>
  <c r="B313" i="3" s="1"/>
  <c r="A312" i="3"/>
  <c r="B312" i="3" s="1"/>
  <c r="A311" i="3"/>
  <c r="B311" i="3" s="1"/>
  <c r="A310" i="3"/>
  <c r="B310" i="3" s="1"/>
  <c r="A309" i="3"/>
  <c r="B309" i="3" s="1"/>
  <c r="A308" i="3"/>
  <c r="B308" i="3" s="1"/>
  <c r="A307" i="3"/>
  <c r="B307" i="3" s="1"/>
  <c r="A306" i="3"/>
  <c r="B306" i="3" s="1"/>
  <c r="A305" i="3"/>
  <c r="B305" i="3" s="1"/>
  <c r="A304" i="3"/>
  <c r="B304" i="3" s="1"/>
  <c r="A303" i="3"/>
  <c r="B303" i="3" s="1"/>
  <c r="A302" i="3"/>
  <c r="B302" i="3" s="1"/>
  <c r="A301" i="3"/>
  <c r="B301" i="3" s="1"/>
  <c r="A300" i="3"/>
  <c r="B300" i="3" s="1"/>
  <c r="A299" i="3"/>
  <c r="B299" i="3" s="1"/>
  <c r="A298" i="3"/>
  <c r="B298" i="3" s="1"/>
  <c r="A297" i="3"/>
  <c r="B297" i="3" s="1"/>
  <c r="A296" i="3"/>
  <c r="B296" i="3" s="1"/>
  <c r="A295" i="3"/>
  <c r="B295" i="3" s="1"/>
  <c r="A294" i="3"/>
  <c r="B294" i="3" s="1"/>
  <c r="A293" i="3"/>
  <c r="B293" i="3" s="1"/>
  <c r="A292" i="3"/>
  <c r="B292" i="3" s="1"/>
  <c r="A291" i="3"/>
  <c r="B291" i="3" s="1"/>
  <c r="A290" i="3"/>
  <c r="B290" i="3" s="1"/>
  <c r="A289" i="3"/>
  <c r="B289" i="3" s="1"/>
  <c r="A288" i="3"/>
  <c r="B288" i="3" s="1"/>
  <c r="A287" i="3"/>
  <c r="B287" i="3" s="1"/>
  <c r="A286" i="3"/>
  <c r="B286" i="3" s="1"/>
  <c r="A285" i="3"/>
  <c r="B285" i="3" s="1"/>
  <c r="A284" i="3"/>
  <c r="B284" i="3" s="1"/>
  <c r="A283" i="3"/>
  <c r="B283" i="3" s="1"/>
  <c r="A282" i="3"/>
  <c r="B282" i="3" s="1"/>
  <c r="A281" i="3"/>
  <c r="B281" i="3" s="1"/>
  <c r="A280" i="3"/>
  <c r="B280" i="3" s="1"/>
  <c r="A279" i="3"/>
  <c r="B279" i="3" s="1"/>
  <c r="A278" i="3"/>
  <c r="B278" i="3" s="1"/>
  <c r="A277" i="3"/>
  <c r="B277" i="3" s="1"/>
  <c r="A276" i="3"/>
  <c r="B276" i="3" s="1"/>
  <c r="A275" i="3"/>
  <c r="B275" i="3" s="1"/>
  <c r="A274" i="3"/>
  <c r="B274" i="3" s="1"/>
  <c r="A273" i="3"/>
  <c r="B273" i="3" s="1"/>
  <c r="A272" i="3"/>
  <c r="B272" i="3" s="1"/>
  <c r="A271" i="3"/>
  <c r="B271" i="3" s="1"/>
  <c r="A270" i="3"/>
  <c r="B270" i="3" s="1"/>
  <c r="A269" i="3"/>
  <c r="B269" i="3" s="1"/>
  <c r="A268" i="3"/>
  <c r="B268" i="3" s="1"/>
  <c r="A267" i="3"/>
  <c r="B267" i="3" s="1"/>
  <c r="A266" i="3"/>
  <c r="B266" i="3" s="1"/>
  <c r="A265" i="3"/>
  <c r="B265" i="3" s="1"/>
  <c r="A264" i="3"/>
  <c r="B264" i="3" s="1"/>
  <c r="A263" i="3"/>
  <c r="B263" i="3" s="1"/>
  <c r="A262" i="3"/>
  <c r="B262" i="3" s="1"/>
  <c r="A261" i="3"/>
  <c r="B261" i="3" s="1"/>
  <c r="A260" i="3"/>
  <c r="B260" i="3" s="1"/>
  <c r="A259" i="3"/>
  <c r="B259" i="3" s="1"/>
  <c r="A258" i="3"/>
  <c r="B258" i="3" s="1"/>
  <c r="A257" i="3"/>
  <c r="B257" i="3" s="1"/>
  <c r="A256" i="3"/>
  <c r="B256" i="3" s="1"/>
  <c r="A255" i="3"/>
  <c r="B255" i="3" s="1"/>
  <c r="A254" i="3"/>
  <c r="B254" i="3" s="1"/>
  <c r="A253" i="3"/>
  <c r="B253" i="3" s="1"/>
  <c r="A252" i="3"/>
  <c r="B252" i="3" s="1"/>
  <c r="A251" i="3"/>
  <c r="B251" i="3" s="1"/>
  <c r="A250" i="3"/>
  <c r="B250" i="3" s="1"/>
  <c r="A249" i="3"/>
  <c r="B249" i="3" s="1"/>
  <c r="A248" i="3"/>
  <c r="B248" i="3" s="1"/>
  <c r="A247" i="3"/>
  <c r="B247" i="3" s="1"/>
  <c r="A246" i="3"/>
  <c r="B246" i="3" s="1"/>
  <c r="A245" i="3"/>
  <c r="B245" i="3" s="1"/>
  <c r="A244" i="3"/>
  <c r="B244" i="3" s="1"/>
  <c r="A243" i="3"/>
  <c r="B243" i="3" s="1"/>
  <c r="A242" i="3"/>
  <c r="B242" i="3" s="1"/>
  <c r="A241" i="3"/>
  <c r="B241" i="3" s="1"/>
  <c r="A240" i="3"/>
  <c r="B240" i="3" s="1"/>
  <c r="A239" i="3"/>
  <c r="B239" i="3" s="1"/>
  <c r="A238" i="3"/>
  <c r="B238" i="3" s="1"/>
  <c r="A237" i="3"/>
  <c r="B237" i="3" s="1"/>
  <c r="A236" i="3"/>
  <c r="B236" i="3" s="1"/>
  <c r="A235" i="3"/>
  <c r="B235" i="3" s="1"/>
  <c r="A234" i="3"/>
  <c r="B234" i="3" s="1"/>
  <c r="A233" i="3"/>
  <c r="B233" i="3" s="1"/>
  <c r="A232" i="3"/>
  <c r="B232" i="3" s="1"/>
  <c r="A231" i="3"/>
  <c r="B231" i="3" s="1"/>
  <c r="A230" i="3"/>
  <c r="B230" i="3" s="1"/>
  <c r="A229" i="3"/>
  <c r="B229" i="3" s="1"/>
  <c r="A228" i="3"/>
  <c r="B228" i="3" s="1"/>
  <c r="A227" i="3"/>
  <c r="B227" i="3" s="1"/>
  <c r="A226" i="3"/>
  <c r="B226" i="3" s="1"/>
  <c r="A225" i="3"/>
  <c r="B225" i="3" s="1"/>
  <c r="A224" i="3"/>
  <c r="B224" i="3" s="1"/>
  <c r="A223" i="3"/>
  <c r="B223" i="3" s="1"/>
  <c r="A222" i="3"/>
  <c r="B222" i="3" s="1"/>
  <c r="A221" i="3"/>
  <c r="B221" i="3" s="1"/>
  <c r="A220" i="3"/>
  <c r="B220" i="3" s="1"/>
  <c r="A219" i="3"/>
  <c r="B219" i="3" s="1"/>
  <c r="A218" i="3"/>
  <c r="B218" i="3" s="1"/>
  <c r="A217" i="3"/>
  <c r="B217" i="3" s="1"/>
  <c r="A216" i="3"/>
  <c r="B216" i="3" s="1"/>
  <c r="A215" i="3"/>
  <c r="B215" i="3" s="1"/>
  <c r="A214" i="3"/>
  <c r="B214" i="3" s="1"/>
  <c r="A213" i="3"/>
  <c r="B213" i="3" s="1"/>
  <c r="A212" i="3"/>
  <c r="B212" i="3" s="1"/>
  <c r="A211" i="3"/>
  <c r="B211" i="3" s="1"/>
  <c r="A210" i="3"/>
  <c r="B210" i="3" s="1"/>
  <c r="A209" i="3"/>
  <c r="B209" i="3" s="1"/>
  <c r="A208" i="3"/>
  <c r="B208" i="3" s="1"/>
  <c r="A207" i="3"/>
  <c r="B207" i="3" s="1"/>
  <c r="A206" i="3"/>
  <c r="B206" i="3" s="1"/>
  <c r="A205" i="3"/>
  <c r="B205" i="3" s="1"/>
  <c r="A204" i="3"/>
  <c r="B204" i="3" s="1"/>
  <c r="A203" i="3"/>
  <c r="B203" i="3" s="1"/>
  <c r="A202" i="3"/>
  <c r="B202" i="3" s="1"/>
  <c r="A201" i="3"/>
  <c r="B201" i="3" s="1"/>
  <c r="A200" i="3"/>
  <c r="B200" i="3" s="1"/>
  <c r="A199" i="3"/>
  <c r="B199" i="3" s="1"/>
  <c r="A198" i="3"/>
  <c r="B198" i="3" s="1"/>
  <c r="A197" i="3"/>
  <c r="B197" i="3" s="1"/>
  <c r="A196" i="3"/>
  <c r="B196" i="3" s="1"/>
  <c r="A195" i="3"/>
  <c r="B195" i="3" s="1"/>
  <c r="A194" i="3"/>
  <c r="B194" i="3" s="1"/>
  <c r="A193" i="3"/>
  <c r="B193" i="3" s="1"/>
  <c r="A192" i="3"/>
  <c r="B192" i="3" s="1"/>
  <c r="A191" i="3"/>
  <c r="B191" i="3" s="1"/>
  <c r="A190" i="3"/>
  <c r="B190" i="3" s="1"/>
  <c r="A189" i="3"/>
  <c r="B189" i="3" s="1"/>
  <c r="A188" i="3"/>
  <c r="B188" i="3" s="1"/>
  <c r="A187" i="3"/>
  <c r="B187" i="3" s="1"/>
  <c r="A186" i="3"/>
  <c r="B186" i="3" s="1"/>
  <c r="A185" i="3"/>
  <c r="B185" i="3" s="1"/>
  <c r="A184" i="3"/>
  <c r="B184" i="3" s="1"/>
  <c r="A183" i="3"/>
  <c r="B183" i="3" s="1"/>
  <c r="A182" i="3"/>
  <c r="B182" i="3" s="1"/>
  <c r="A181" i="3"/>
  <c r="B181" i="3" s="1"/>
  <c r="A180" i="3"/>
  <c r="B180" i="3" s="1"/>
  <c r="A179" i="3"/>
  <c r="B179" i="3" s="1"/>
  <c r="A178" i="3"/>
  <c r="B178" i="3" s="1"/>
  <c r="A177" i="3"/>
  <c r="B177" i="3" s="1"/>
  <c r="A176" i="3"/>
  <c r="B176" i="3" s="1"/>
  <c r="A175" i="3"/>
  <c r="B175" i="3" s="1"/>
  <c r="A174" i="3"/>
  <c r="B174" i="3" s="1"/>
  <c r="A173" i="3"/>
  <c r="B173" i="3" s="1"/>
  <c r="A172" i="3"/>
  <c r="B172" i="3" s="1"/>
  <c r="A171" i="3"/>
  <c r="B171" i="3" s="1"/>
  <c r="A170" i="3"/>
  <c r="B170" i="3" s="1"/>
  <c r="A169" i="3"/>
  <c r="B169" i="3" s="1"/>
  <c r="A168" i="3"/>
  <c r="B168" i="3" s="1"/>
  <c r="A167" i="3"/>
  <c r="B167" i="3" s="1"/>
  <c r="A166" i="3"/>
  <c r="B166" i="3" s="1"/>
  <c r="A165" i="3"/>
  <c r="B165" i="3" s="1"/>
  <c r="A164" i="3"/>
  <c r="B164" i="3" s="1"/>
  <c r="A163" i="3"/>
  <c r="B163" i="3" s="1"/>
  <c r="A162" i="3"/>
  <c r="B162" i="3" s="1"/>
  <c r="A161" i="3"/>
  <c r="B161" i="3" s="1"/>
  <c r="A160" i="3"/>
  <c r="B160" i="3" s="1"/>
  <c r="A159" i="3"/>
  <c r="B159" i="3" s="1"/>
  <c r="A158" i="3"/>
  <c r="B158" i="3" s="1"/>
  <c r="A157" i="3"/>
  <c r="B157" i="3" s="1"/>
  <c r="A156" i="3"/>
  <c r="B156" i="3" s="1"/>
  <c r="A155" i="3"/>
  <c r="B155" i="3" s="1"/>
  <c r="A154" i="3"/>
  <c r="B154" i="3" s="1"/>
  <c r="A153" i="3"/>
  <c r="B153" i="3" s="1"/>
  <c r="A152" i="3"/>
  <c r="B152" i="3" s="1"/>
  <c r="A151" i="3"/>
  <c r="B151" i="3" s="1"/>
  <c r="A150" i="3"/>
  <c r="B150" i="3" s="1"/>
  <c r="A149" i="3"/>
  <c r="B149" i="3" s="1"/>
  <c r="A148" i="3"/>
  <c r="B148" i="3" s="1"/>
  <c r="A147" i="3"/>
  <c r="B147" i="3" s="1"/>
  <c r="A146" i="3"/>
  <c r="B146" i="3" s="1"/>
  <c r="A145" i="3"/>
  <c r="B145" i="3" s="1"/>
  <c r="A144" i="3"/>
  <c r="B144" i="3" s="1"/>
  <c r="A143" i="3"/>
  <c r="B143" i="3" s="1"/>
  <c r="A142" i="3"/>
  <c r="B142" i="3" s="1"/>
  <c r="A141" i="3"/>
  <c r="B141" i="3" s="1"/>
  <c r="A140" i="3"/>
  <c r="B140" i="3" s="1"/>
  <c r="A139" i="3"/>
  <c r="B139" i="3" s="1"/>
  <c r="A138" i="3"/>
  <c r="B138" i="3" s="1"/>
  <c r="A137" i="3"/>
  <c r="B137" i="3" s="1"/>
  <c r="A136" i="3"/>
  <c r="B136" i="3" s="1"/>
  <c r="A135" i="3"/>
  <c r="B135" i="3" s="1"/>
  <c r="A134" i="3"/>
  <c r="B134" i="3" s="1"/>
  <c r="A133" i="3"/>
  <c r="B133" i="3" s="1"/>
  <c r="A132" i="3"/>
  <c r="B132" i="3" s="1"/>
  <c r="A131" i="3"/>
  <c r="B131" i="3" s="1"/>
  <c r="A130" i="3"/>
  <c r="B130" i="3" s="1"/>
  <c r="A129" i="3"/>
  <c r="B129" i="3" s="1"/>
  <c r="A128" i="3"/>
  <c r="B128" i="3" s="1"/>
  <c r="A127" i="3"/>
  <c r="B127" i="3" s="1"/>
  <c r="A126" i="3"/>
  <c r="B126" i="3" s="1"/>
  <c r="A125" i="3"/>
  <c r="B125" i="3" s="1"/>
  <c r="A124" i="3"/>
  <c r="B124" i="3" s="1"/>
  <c r="A123" i="3"/>
  <c r="B123" i="3" s="1"/>
  <c r="A122" i="3"/>
  <c r="B122" i="3" s="1"/>
  <c r="A121" i="3"/>
  <c r="B121" i="3" s="1"/>
  <c r="A120" i="3"/>
  <c r="B120" i="3" s="1"/>
  <c r="A119" i="3"/>
  <c r="B119" i="3" s="1"/>
  <c r="A118" i="3"/>
  <c r="B118" i="3" s="1"/>
  <c r="A117" i="3"/>
  <c r="B117" i="3" s="1"/>
  <c r="A116" i="3"/>
  <c r="B116" i="3" s="1"/>
  <c r="A115" i="3"/>
  <c r="B115" i="3" s="1"/>
  <c r="A114" i="3"/>
  <c r="B114" i="3" s="1"/>
  <c r="A113" i="3"/>
  <c r="B113" i="3" s="1"/>
  <c r="A112" i="3"/>
  <c r="B112" i="3" s="1"/>
  <c r="A111" i="3"/>
  <c r="B111" i="3" s="1"/>
  <c r="A110" i="3"/>
  <c r="B110" i="3" s="1"/>
  <c r="A109" i="3"/>
  <c r="B109" i="3" s="1"/>
  <c r="A108" i="3"/>
  <c r="B108" i="3" s="1"/>
  <c r="A107" i="3"/>
  <c r="B107" i="3" s="1"/>
  <c r="A106" i="3"/>
  <c r="B106" i="3" s="1"/>
  <c r="A105" i="3"/>
  <c r="B105" i="3" s="1"/>
  <c r="A104" i="3"/>
  <c r="B104" i="3" s="1"/>
  <c r="A103" i="3"/>
  <c r="B103" i="3" s="1"/>
  <c r="A102" i="3"/>
  <c r="B102" i="3" s="1"/>
  <c r="A101" i="3"/>
  <c r="B101" i="3" s="1"/>
  <c r="A100" i="3"/>
  <c r="B100" i="3" s="1"/>
  <c r="A99" i="3"/>
  <c r="B99" i="3" s="1"/>
  <c r="A98" i="3"/>
  <c r="B98" i="3" s="1"/>
  <c r="A97" i="3"/>
  <c r="B97" i="3" s="1"/>
  <c r="A96" i="3"/>
  <c r="B96" i="3" s="1"/>
  <c r="A95" i="3"/>
  <c r="B95" i="3" s="1"/>
  <c r="A94" i="3"/>
  <c r="B94" i="3" s="1"/>
  <c r="A93" i="3"/>
  <c r="B93" i="3" s="1"/>
  <c r="A92" i="3"/>
  <c r="B92" i="3" s="1"/>
  <c r="A91" i="3"/>
  <c r="B91" i="3" s="1"/>
  <c r="A90" i="3"/>
  <c r="B90" i="3" s="1"/>
  <c r="A89" i="3"/>
  <c r="B89" i="3" s="1"/>
  <c r="A88" i="3"/>
  <c r="B88" i="3" s="1"/>
  <c r="A87" i="3"/>
  <c r="B87" i="3" s="1"/>
  <c r="A86" i="3"/>
  <c r="B86" i="3" s="1"/>
  <c r="A85" i="3"/>
  <c r="B85" i="3" s="1"/>
  <c r="A84" i="3"/>
  <c r="B84" i="3" s="1"/>
  <c r="A83" i="3"/>
  <c r="B83" i="3" s="1"/>
  <c r="A82" i="3"/>
  <c r="B82" i="3" s="1"/>
  <c r="A81" i="3"/>
  <c r="B81" i="3" s="1"/>
  <c r="A80" i="3"/>
  <c r="B80" i="3" s="1"/>
  <c r="A79" i="3"/>
  <c r="B79" i="3" s="1"/>
  <c r="A78" i="3"/>
  <c r="B78" i="3" s="1"/>
  <c r="A77" i="3"/>
  <c r="B77" i="3" s="1"/>
  <c r="A76" i="3"/>
  <c r="B76" i="3" s="1"/>
  <c r="A75" i="3"/>
  <c r="B75" i="3" s="1"/>
  <c r="A74" i="3"/>
  <c r="B74" i="3" s="1"/>
  <c r="A73" i="3"/>
  <c r="B73" i="3" s="1"/>
  <c r="A72" i="3"/>
  <c r="B72" i="3" s="1"/>
  <c r="A71" i="3"/>
  <c r="B71" i="3" s="1"/>
  <c r="A70" i="3"/>
  <c r="B70" i="3" s="1"/>
  <c r="A69" i="3"/>
  <c r="B69" i="3" s="1"/>
  <c r="A68" i="3"/>
  <c r="B68" i="3" s="1"/>
  <c r="A67" i="3"/>
  <c r="B67" i="3" s="1"/>
  <c r="A66" i="3"/>
  <c r="B66" i="3" s="1"/>
  <c r="A65" i="3"/>
  <c r="B65" i="3" s="1"/>
  <c r="A64" i="3"/>
  <c r="B64" i="3" s="1"/>
  <c r="A63" i="3"/>
  <c r="B63" i="3" s="1"/>
  <c r="A62" i="3"/>
  <c r="B62" i="3" s="1"/>
  <c r="A61" i="3"/>
  <c r="B61" i="3" s="1"/>
  <c r="A60" i="3"/>
  <c r="B60" i="3" s="1"/>
  <c r="A59" i="3"/>
  <c r="B59" i="3" s="1"/>
  <c r="A58" i="3"/>
  <c r="B58" i="3" s="1"/>
  <c r="A57" i="3"/>
  <c r="B57" i="3" s="1"/>
  <c r="A56" i="3"/>
  <c r="B56" i="3" s="1"/>
  <c r="A55" i="3"/>
  <c r="B55" i="3" s="1"/>
  <c r="A54" i="3"/>
  <c r="B54" i="3" s="1"/>
  <c r="A53" i="3"/>
  <c r="B53" i="3" s="1"/>
  <c r="A52" i="3"/>
  <c r="B52" i="3" s="1"/>
  <c r="A51" i="3"/>
  <c r="B51" i="3" s="1"/>
  <c r="A50" i="3"/>
  <c r="B50" i="3" s="1"/>
  <c r="A49" i="3"/>
  <c r="B49" i="3" s="1"/>
  <c r="A48" i="3"/>
  <c r="B48" i="3" s="1"/>
  <c r="A47" i="3"/>
  <c r="B47" i="3" s="1"/>
  <c r="A46" i="3"/>
  <c r="B46" i="3" s="1"/>
  <c r="A45" i="3"/>
  <c r="B45" i="3" s="1"/>
  <c r="A44" i="3"/>
  <c r="B44" i="3" s="1"/>
  <c r="A43" i="3"/>
  <c r="B43" i="3" s="1"/>
  <c r="A42" i="3"/>
  <c r="B42" i="3" s="1"/>
  <c r="A41" i="3"/>
  <c r="B41" i="3" s="1"/>
  <c r="A40" i="3"/>
  <c r="B40" i="3" s="1"/>
  <c r="A39" i="3"/>
  <c r="B39" i="3" s="1"/>
  <c r="A38" i="3"/>
  <c r="B38" i="3" s="1"/>
  <c r="A37" i="3"/>
  <c r="B37" i="3" s="1"/>
  <c r="A36" i="3"/>
  <c r="B36" i="3" s="1"/>
  <c r="A35" i="3"/>
  <c r="B35" i="3" s="1"/>
  <c r="A34" i="3"/>
  <c r="B34" i="3" s="1"/>
  <c r="A33" i="3"/>
  <c r="B33" i="3" s="1"/>
  <c r="A32" i="3"/>
  <c r="B32" i="3" s="1"/>
  <c r="A31" i="3"/>
  <c r="B31" i="3" s="1"/>
  <c r="A30" i="3"/>
  <c r="B30" i="3" s="1"/>
  <c r="A29" i="3"/>
  <c r="B29" i="3" s="1"/>
  <c r="A28" i="3"/>
  <c r="B28" i="3" s="1"/>
  <c r="A27" i="3"/>
  <c r="B27" i="3" s="1"/>
  <c r="A26" i="3"/>
  <c r="B26" i="3" s="1"/>
  <c r="A25" i="3"/>
  <c r="B25" i="3" s="1"/>
  <c r="A24" i="3"/>
  <c r="B24" i="3" s="1"/>
  <c r="A23" i="3"/>
  <c r="B23" i="3" s="1"/>
  <c r="A22" i="3"/>
  <c r="B22" i="3" s="1"/>
  <c r="A21" i="3"/>
  <c r="B21" i="3" s="1"/>
  <c r="A20" i="3"/>
  <c r="B20" i="3" s="1"/>
  <c r="A19" i="3"/>
  <c r="B19" i="3" s="1"/>
  <c r="A18" i="3"/>
  <c r="B18" i="3" s="1"/>
  <c r="A17" i="3"/>
  <c r="B17" i="3" s="1"/>
  <c r="A16" i="3"/>
  <c r="B16" i="3" s="1"/>
  <c r="A15" i="3"/>
  <c r="B15" i="3" s="1"/>
  <c r="A14" i="3"/>
  <c r="B14" i="3" s="1"/>
  <c r="A13" i="3"/>
  <c r="B13" i="3" s="1"/>
  <c r="A12" i="3"/>
  <c r="B12" i="3" s="1"/>
  <c r="A11" i="3"/>
  <c r="B11" i="3" s="1"/>
  <c r="A10" i="3"/>
  <c r="B10" i="3" s="1"/>
  <c r="A9" i="3"/>
  <c r="B9" i="3" s="1"/>
  <c r="A8" i="3"/>
  <c r="B8" i="3" s="1"/>
  <c r="A7" i="3"/>
  <c r="B7" i="3" s="1"/>
  <c r="A6" i="3"/>
  <c r="B6" i="3" s="1"/>
  <c r="A5" i="3"/>
  <c r="B5" i="3" s="1"/>
  <c r="A4" i="3"/>
  <c r="B4" i="3" s="1"/>
  <c r="A3" i="3"/>
  <c r="B3" i="3" s="1"/>
  <c r="A2" i="3"/>
  <c r="B2" i="3" s="1"/>
  <c r="R13" i="10" l="1"/>
  <c r="R12" i="19" s="1"/>
  <c r="B13" i="10"/>
  <c r="C13" i="10"/>
  <c r="C12" i="19" s="1"/>
  <c r="S13" i="10"/>
  <c r="S12" i="19" s="1"/>
  <c r="I13" i="10"/>
  <c r="I12" i="19" s="1"/>
  <c r="O13" i="10"/>
  <c r="O12" i="19" s="1"/>
  <c r="J13" i="10"/>
  <c r="J12" i="19" s="1"/>
  <c r="Y13" i="10"/>
  <c r="Y12" i="19" s="1"/>
  <c r="K13" i="10"/>
  <c r="K12" i="19" s="1"/>
  <c r="H13" i="10"/>
  <c r="H12" i="19" s="1"/>
  <c r="V13" i="10"/>
  <c r="V12" i="19" s="1"/>
  <c r="U13" i="10"/>
  <c r="U12" i="19" s="1"/>
  <c r="D13" i="10"/>
  <c r="D12" i="19" s="1"/>
  <c r="X13" i="10"/>
  <c r="X12" i="19" s="1"/>
  <c r="Q13" i="10"/>
  <c r="Q12" i="19" s="1"/>
  <c r="G13" i="10"/>
  <c r="G12" i="19" s="1"/>
  <c r="E13" i="10"/>
  <c r="E12" i="19" s="1"/>
  <c r="N13" i="10"/>
  <c r="N12" i="19" s="1"/>
  <c r="L13" i="10"/>
  <c r="L12" i="19" s="1"/>
  <c r="W13" i="10"/>
  <c r="W12" i="19" s="1"/>
  <c r="P13" i="10"/>
  <c r="P12" i="19" s="1"/>
  <c r="F13" i="10"/>
  <c r="F12" i="19" s="1"/>
  <c r="T13" i="10"/>
  <c r="T12" i="19" s="1"/>
  <c r="M13" i="10"/>
  <c r="M12" i="19" s="1"/>
  <c r="A7820" i="2"/>
  <c r="W7647" i="2"/>
  <c r="C9" i="9"/>
  <c r="C18" i="9"/>
  <c r="C21" i="9"/>
  <c r="C41" i="9"/>
  <c r="C59" i="9"/>
  <c r="C70" i="9"/>
  <c r="C37" i="9"/>
  <c r="C75" i="9"/>
  <c r="C5" i="9"/>
  <c r="C26" i="9"/>
  <c r="C48" i="9"/>
  <c r="C45" i="9"/>
  <c r="C57" i="9"/>
  <c r="C62" i="9"/>
  <c r="C68" i="9"/>
  <c r="C89" i="9"/>
  <c r="C12" i="9"/>
  <c r="C27" i="9"/>
  <c r="C7" i="9"/>
  <c r="C14" i="9"/>
  <c r="C6" i="9"/>
  <c r="C8" i="9"/>
  <c r="C10" i="9"/>
  <c r="C11" i="9"/>
  <c r="C46" i="9"/>
  <c r="C15" i="9"/>
  <c r="C24" i="9"/>
  <c r="C33" i="9"/>
  <c r="C34" i="9"/>
  <c r="C22" i="9"/>
  <c r="C36" i="9"/>
  <c r="C43" i="9"/>
  <c r="C19" i="9"/>
  <c r="C13" i="9"/>
  <c r="C28" i="9"/>
  <c r="C30" i="9"/>
  <c r="C38" i="9"/>
  <c r="C39" i="9"/>
  <c r="C17" i="9"/>
  <c r="C20" i="9"/>
  <c r="C44" i="9"/>
  <c r="C50" i="9"/>
  <c r="C16" i="9"/>
  <c r="C23" i="9"/>
  <c r="C25" i="9"/>
  <c r="C31" i="9"/>
  <c r="C35" i="9"/>
  <c r="C42" i="9"/>
  <c r="C55" i="9"/>
  <c r="C58" i="9"/>
  <c r="C64" i="9"/>
  <c r="C72" i="9"/>
  <c r="C49" i="9"/>
  <c r="C74" i="9"/>
  <c r="C53" i="9"/>
  <c r="C65" i="9"/>
  <c r="C73" i="9"/>
  <c r="C76" i="9"/>
  <c r="C51" i="9"/>
  <c r="C52" i="9"/>
  <c r="C77" i="9"/>
  <c r="C56" i="9"/>
  <c r="C61" i="9"/>
  <c r="C67" i="9"/>
  <c r="C71" i="9"/>
  <c r="C54" i="9"/>
  <c r="C60" i="9"/>
  <c r="C63" i="9"/>
  <c r="C69" i="9"/>
  <c r="C4" i="9"/>
  <c r="C66" i="9"/>
  <c r="D6" i="9"/>
  <c r="D7" i="9"/>
  <c r="B12" i="19" l="1"/>
  <c r="Z13" i="10"/>
  <c r="A7821" i="2"/>
  <c r="C47" i="9"/>
  <c r="C29" i="9"/>
  <c r="C40" i="9"/>
  <c r="C32" i="9"/>
  <c r="Z12" i="19" l="1"/>
  <c r="G15" i="19" s="1"/>
  <c r="C13" i="11"/>
  <c r="C15" i="11" s="1"/>
  <c r="G16" i="10"/>
  <c r="A7822" i="2"/>
  <c r="A7823" i="2" l="1"/>
  <c r="C14" i="11"/>
  <c r="A7824" i="2" l="1"/>
  <c r="A7825" i="2" s="1"/>
  <c r="U9" i="11"/>
  <c r="A7826" i="2" l="1"/>
  <c r="A7827" i="2" s="1"/>
  <c r="C16" i="11"/>
  <c r="A15" i="11" s="1"/>
  <c r="A13" i="11" l="1"/>
  <c r="A12" i="11"/>
  <c r="A14" i="11"/>
  <c r="A7828" i="2"/>
  <c r="A7829" i="2" s="1"/>
  <c r="A7830" i="2" s="1"/>
  <c r="A7831" i="2" l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l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l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l="1"/>
  <c r="A7891" i="2" s="1"/>
  <c r="A7892" i="2" s="1"/>
  <c r="A7893" i="2" l="1"/>
  <c r="A7894" i="2" s="1"/>
  <c r="A7895" i="2" l="1"/>
  <c r="A7896" i="2" l="1"/>
  <c r="A7897" i="2" l="1"/>
  <c r="A7898" i="2" l="1"/>
  <c r="A7899" i="2" l="1"/>
  <c r="A7900" i="2" l="1"/>
  <c r="A7901" i="2" l="1"/>
  <c r="A7902" i="2" l="1"/>
  <c r="A7903" i="2" l="1"/>
  <c r="A7904" i="2" l="1"/>
  <c r="A7905" i="2" l="1"/>
  <c r="A7906" i="2" l="1"/>
  <c r="A7907" i="2" l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l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l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l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C78" i="9"/>
  <c r="A8060" i="2" l="1"/>
  <c r="A8061" i="2" s="1"/>
  <c r="A8062" i="2" s="1"/>
  <c r="C79" i="9"/>
  <c r="C81" i="9" l="1"/>
  <c r="A8063" i="2"/>
  <c r="C80" i="9"/>
  <c r="C82" i="9" l="1"/>
  <c r="A8064" i="2"/>
  <c r="A8065" i="2" l="1"/>
  <c r="A8066" i="2" s="1"/>
  <c r="A8067" i="2" s="1"/>
  <c r="A8068" i="2" s="1"/>
  <c r="A8069" i="2" s="1"/>
  <c r="A8070" i="2" s="1"/>
  <c r="A8071" i="2" s="1"/>
  <c r="C83" i="9"/>
  <c r="A8072" i="2" l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l="1"/>
  <c r="A8136" i="2" s="1"/>
  <c r="A8137" i="2" s="1"/>
  <c r="C84" i="9"/>
  <c r="A8138" i="2" l="1"/>
  <c r="A8139" i="2" s="1"/>
  <c r="C85" i="9"/>
  <c r="C86" i="9"/>
  <c r="A8140" i="2" l="1"/>
  <c r="C87" i="9"/>
  <c r="A8141" i="2" l="1"/>
  <c r="A8142" i="2" s="1"/>
  <c r="A8143" i="2" s="1"/>
  <c r="B28" i="10" l="1"/>
  <c r="B28" i="19" s="1"/>
  <c r="H28" i="10"/>
  <c r="C28" i="10"/>
  <c r="D28" i="10"/>
  <c r="E28" i="10"/>
  <c r="G28" i="10"/>
  <c r="I28" i="10"/>
  <c r="F28" i="10"/>
  <c r="C88" i="9"/>
  <c r="C90" i="9" s="1"/>
  <c r="C91" i="9"/>
  <c r="F28" i="19" l="1"/>
  <c r="E37" i="19" s="1"/>
  <c r="E52" i="10"/>
  <c r="F24" i="11" s="1"/>
  <c r="I28" i="19"/>
  <c r="H37" i="19" s="1"/>
  <c r="DU5" i="19" s="1"/>
  <c r="H52" i="10"/>
  <c r="G28" i="19"/>
  <c r="F37" i="19" s="1"/>
  <c r="F52" i="10"/>
  <c r="G24" i="11" s="1"/>
  <c r="E28" i="19"/>
  <c r="D37" i="19" s="1"/>
  <c r="D52" i="10"/>
  <c r="E24" i="11" s="1"/>
  <c r="D28" i="19"/>
  <c r="C37" i="19" s="1"/>
  <c r="C52" i="10"/>
  <c r="D24" i="11" s="1"/>
  <c r="J28" i="10"/>
  <c r="G13" i="11" s="1"/>
  <c r="C28" i="19"/>
  <c r="B37" i="19" s="1"/>
  <c r="B52" i="10"/>
  <c r="C24" i="11" s="1"/>
  <c r="H28" i="19"/>
  <c r="G37" i="19" s="1"/>
  <c r="G52" i="10"/>
  <c r="H24" i="11" s="1"/>
  <c r="G15" i="11" l="1"/>
  <c r="G14" i="11"/>
  <c r="DW5" i="19"/>
  <c r="DI5" i="19"/>
  <c r="DO5" i="19"/>
  <c r="DV5" i="19" s="1"/>
  <c r="B44" i="19"/>
  <c r="ED5" i="19"/>
  <c r="J28" i="19"/>
  <c r="G31" i="19" s="1"/>
  <c r="G31" i="10"/>
  <c r="DL5" i="19"/>
  <c r="E44" i="19"/>
  <c r="F29" i="11" s="1"/>
  <c r="DR5" i="19"/>
  <c r="DZ5" i="19"/>
  <c r="EG5" i="19"/>
  <c r="C44" i="19"/>
  <c r="D29" i="11" s="1"/>
  <c r="DP5" i="19"/>
  <c r="EE5" i="19"/>
  <c r="DX5" i="19"/>
  <c r="DJ5" i="19"/>
  <c r="DY5" i="19"/>
  <c r="D44" i="19"/>
  <c r="E29" i="11" s="1"/>
  <c r="DQ5" i="19"/>
  <c r="DK5" i="19"/>
  <c r="EF5" i="19"/>
  <c r="DM5" i="19"/>
  <c r="EI5" i="19"/>
  <c r="G44" i="19"/>
  <c r="H29" i="11" s="1"/>
  <c r="EB5" i="19"/>
  <c r="DT5" i="19"/>
  <c r="DN5" i="19"/>
  <c r="EA5" i="19"/>
  <c r="EH5" i="19"/>
  <c r="F44" i="19"/>
  <c r="G29" i="11" s="1"/>
  <c r="DS5" i="19"/>
  <c r="B91" i="9"/>
  <c r="G16" i="11" l="1"/>
  <c r="J15" i="11" s="1"/>
  <c r="F20" i="11"/>
  <c r="EC5" i="19"/>
  <c r="U12" i="11"/>
  <c r="EJ5" i="19"/>
  <c r="C29" i="11"/>
  <c r="G31" i="11" s="1"/>
  <c r="H33" i="11" s="1"/>
  <c r="H44" i="19"/>
  <c r="U11" i="11"/>
  <c r="D49" i="19" l="1"/>
  <c r="D51" i="19" s="1"/>
  <c r="H35" i="11" s="1"/>
  <c r="J14" i="11"/>
  <c r="J12" i="11"/>
  <c r="J13" i="11"/>
</calcChain>
</file>

<file path=xl/sharedStrings.xml><?xml version="1.0" encoding="utf-8"?>
<sst xmlns="http://schemas.openxmlformats.org/spreadsheetml/2006/main" count="112030" uniqueCount="12572">
  <si>
    <t>CARTERA</t>
  </si>
  <si>
    <t>INVERSIONES</t>
  </si>
  <si>
    <t>TOTAL INVERSIONES</t>
  </si>
  <si>
    <t>ACTIVOS SENSIBLES A TASA DE INTERÉS</t>
  </si>
  <si>
    <t>DEPOSITOS</t>
  </si>
  <si>
    <t>TOTAL DEPOSITOS</t>
  </si>
  <si>
    <t>OBLIGACIONES</t>
  </si>
  <si>
    <t>TOTAL OBLIGACIONES</t>
  </si>
  <si>
    <t>GAP PERIODICO</t>
  </si>
  <si>
    <t>GAP ACUMULADO</t>
  </si>
  <si>
    <t xml:space="preserve"> INGRESO NETO DE INTERES </t>
  </si>
  <si>
    <t>RECAUDO DE CARTERA VIVIENDA</t>
  </si>
  <si>
    <t>RECAUDO DE CARTERA CONSUMO</t>
  </si>
  <si>
    <t>RECAUDO DE CARTERA COMERCIAL</t>
  </si>
  <si>
    <t>RECAUDO DE CARTERA MICROCRÉDITO</t>
  </si>
  <si>
    <t>RECAUDO DE CARTERA EMPLEADOS</t>
  </si>
  <si>
    <t>FONDO DE LIQUIDEZ</t>
  </si>
  <si>
    <t>COSTO AMORTIZADO</t>
  </si>
  <si>
    <t>VALOR RAZONABLE</t>
  </si>
  <si>
    <t>DEPOSITOS DE AHORRO</t>
  </si>
  <si>
    <t>CDAT</t>
  </si>
  <si>
    <t>OBLIGACIONES FINANCIERAS</t>
  </si>
  <si>
    <t xml:space="preserve">SALDO </t>
  </si>
  <si>
    <t>&lt;=30</t>
  </si>
  <si>
    <t>30-60</t>
  </si>
  <si>
    <t>60-90</t>
  </si>
  <si>
    <t>90-180</t>
  </si>
  <si>
    <t>181-270</t>
  </si>
  <si>
    <t>271-360</t>
  </si>
  <si>
    <t>&gt;361</t>
  </si>
  <si>
    <t>ACUMULADO</t>
  </si>
  <si>
    <t>FECHACORTE</t>
  </si>
  <si>
    <t>CONSECUTIVO</t>
  </si>
  <si>
    <t>TIPOOBLIGACION</t>
  </si>
  <si>
    <t>TIPOIDEN</t>
  </si>
  <si>
    <t>NIT</t>
  </si>
  <si>
    <t>DIRECCION</t>
  </si>
  <si>
    <t>FECHADESINI</t>
  </si>
  <si>
    <t>FECHAVENCIMIENTO</t>
  </si>
  <si>
    <t>VALORCREDITO</t>
  </si>
  <si>
    <t>NUMEROCREDITO</t>
  </si>
  <si>
    <t>PLAZO</t>
  </si>
  <si>
    <t>CLASEGARANTIA</t>
  </si>
  <si>
    <t>VALORGARANTIA</t>
  </si>
  <si>
    <t>AMORTIZACION</t>
  </si>
  <si>
    <t>MODALIDAD</t>
  </si>
  <si>
    <t>TASAINTERESEFECTIVO</t>
  </si>
  <si>
    <t>SALDOCAPITAL</t>
  </si>
  <si>
    <t>DESCRIPCIONCREDITO</t>
  </si>
  <si>
    <t>N</t>
  </si>
  <si>
    <t>1</t>
  </si>
  <si>
    <t>ANTICIPADA</t>
  </si>
  <si>
    <t>830-122-566-1</t>
  </si>
  <si>
    <t>890-203-088-9</t>
  </si>
  <si>
    <t>VENCIDA</t>
  </si>
  <si>
    <t>860-034-313-7</t>
  </si>
  <si>
    <t>860-007-738-9</t>
  </si>
  <si>
    <t>OF 014 AER EL DORADO</t>
  </si>
  <si>
    <t>14113015979</t>
  </si>
  <si>
    <t>INVERSION</t>
  </si>
  <si>
    <t>1411301595-0</t>
  </si>
  <si>
    <t>CALLE 99 No 9a 54 torre 3 Piso 14 of 14-02</t>
  </si>
  <si>
    <t>19088003414-0</t>
  </si>
  <si>
    <t>19088003678-0</t>
  </si>
  <si>
    <t>19088003748-0</t>
  </si>
  <si>
    <t>19088003805-0</t>
  </si>
  <si>
    <t>CALLE 99 No 9a 54 torre 3 Piso 14 of 14-03</t>
  </si>
  <si>
    <t>19088003907-0</t>
  </si>
  <si>
    <t>CALLE 99 No 9a 54 torre 3 Piso 14 of 14-04</t>
  </si>
  <si>
    <t>19088003940-0</t>
  </si>
  <si>
    <t>CALLE 99 No 9a 54 torre 3 Piso 14 of 14-05</t>
  </si>
  <si>
    <t>190880040610</t>
  </si>
  <si>
    <t>19088004150-0</t>
  </si>
  <si>
    <t>19218004432-0</t>
  </si>
  <si>
    <t>CALLE 99 No 9a 54 torre 3 Piso 14 of 14-06</t>
  </si>
  <si>
    <t>190880044310</t>
  </si>
  <si>
    <t>190880045790</t>
  </si>
  <si>
    <t>192180047950</t>
  </si>
  <si>
    <t>190880047960</t>
  </si>
  <si>
    <t>900-406-150-5</t>
  </si>
  <si>
    <t>890-981-395-1</t>
  </si>
  <si>
    <t>CALLE 41 21 15</t>
  </si>
  <si>
    <t>747629</t>
  </si>
  <si>
    <t>830-511-763-5</t>
  </si>
  <si>
    <t>TV 21 98 71 OF 501</t>
  </si>
  <si>
    <t>CAPITAL DE TRABAJO</t>
  </si>
  <si>
    <t>900-243-504-8</t>
  </si>
  <si>
    <t>CL 26 69D 91</t>
  </si>
  <si>
    <t>2</t>
  </si>
  <si>
    <t>3</t>
  </si>
  <si>
    <t>7</t>
  </si>
  <si>
    <t>8</t>
  </si>
  <si>
    <t>9</t>
  </si>
  <si>
    <t>FINDETER</t>
  </si>
  <si>
    <t>800-096-329-1</t>
  </si>
  <si>
    <t>CL 103 19 20</t>
  </si>
  <si>
    <t>11115000134</t>
  </si>
  <si>
    <t>VIS</t>
  </si>
  <si>
    <t>1251500191</t>
  </si>
  <si>
    <t>CR 9 13 41</t>
  </si>
  <si>
    <t>123</t>
  </si>
  <si>
    <t>LIBRE INVERSION</t>
  </si>
  <si>
    <t>890-300-279-4</t>
  </si>
  <si>
    <t>CR 7 62 15</t>
  </si>
  <si>
    <t>5587726098070915</t>
  </si>
  <si>
    <t>TARJETA EMPRESARIAL</t>
  </si>
  <si>
    <t>890-901-177-0</t>
  </si>
  <si>
    <t>900-688-066-3</t>
  </si>
  <si>
    <t>860-002-964-4</t>
  </si>
  <si>
    <t>CR 7  35  49</t>
  </si>
  <si>
    <t>392180001750</t>
  </si>
  <si>
    <t>Capital de trabajo</t>
  </si>
  <si>
    <t>CR 11  90 55</t>
  </si>
  <si>
    <t>2300016212</t>
  </si>
  <si>
    <t>390880001960</t>
  </si>
  <si>
    <t>860-024-575-7</t>
  </si>
  <si>
    <t>CALLE 103 19 20</t>
  </si>
  <si>
    <t>REDESCUENTOS CREDITOS DE VIVIENDA VIS</t>
  </si>
  <si>
    <t>1251100026801</t>
  </si>
  <si>
    <t>1111100026701</t>
  </si>
  <si>
    <t>1251100034601</t>
  </si>
  <si>
    <t>1251200009201</t>
  </si>
  <si>
    <t>1251200011601</t>
  </si>
  <si>
    <t>1251200018601</t>
  </si>
  <si>
    <t>1251200026901</t>
  </si>
  <si>
    <t>1251200035601</t>
  </si>
  <si>
    <t>1251200035901</t>
  </si>
  <si>
    <t>1251200045701</t>
  </si>
  <si>
    <t>1111200045601</t>
  </si>
  <si>
    <t>1251200048001</t>
  </si>
  <si>
    <t>1111200057501</t>
  </si>
  <si>
    <t>CALLE 103 19 21</t>
  </si>
  <si>
    <t>1111200060901</t>
  </si>
  <si>
    <t>CALLE 103 19 22</t>
  </si>
  <si>
    <t>1251200061001</t>
  </si>
  <si>
    <t>1251200062801</t>
  </si>
  <si>
    <t>1111200068301</t>
  </si>
  <si>
    <t>1111300002501</t>
  </si>
  <si>
    <t>1111300015701</t>
  </si>
  <si>
    <t>1251300021801</t>
  </si>
  <si>
    <t>1111300021701</t>
  </si>
  <si>
    <t>1111300039401</t>
  </si>
  <si>
    <t>1251300039501</t>
  </si>
  <si>
    <t>1251300030601</t>
  </si>
  <si>
    <t>1111300043201</t>
  </si>
  <si>
    <t>1251300043301</t>
  </si>
  <si>
    <t>1251300044201</t>
  </si>
  <si>
    <t>1251400002501</t>
  </si>
  <si>
    <t>1251400006601</t>
  </si>
  <si>
    <t>1251400014401</t>
  </si>
  <si>
    <t>1251400025601</t>
  </si>
  <si>
    <t>1111400030101</t>
  </si>
  <si>
    <t>1251400032601</t>
  </si>
  <si>
    <t>1251400032701</t>
  </si>
  <si>
    <t>1251500005601</t>
  </si>
  <si>
    <t>1251500015401</t>
  </si>
  <si>
    <t>1251500018001</t>
  </si>
  <si>
    <t>1251500019401</t>
  </si>
  <si>
    <t>1111500026301</t>
  </si>
  <si>
    <t>1251500028201</t>
  </si>
  <si>
    <t>1251500028501</t>
  </si>
  <si>
    <t>12516000007</t>
  </si>
  <si>
    <t>12516000008</t>
  </si>
  <si>
    <t>12516000012</t>
  </si>
  <si>
    <t>800-116-398-7</t>
  </si>
  <si>
    <t>CRA 13 28 17 P 2</t>
  </si>
  <si>
    <t>FOMENTO AGROPECUARIO</t>
  </si>
  <si>
    <t>1601314410</t>
  </si>
  <si>
    <t>1801526262</t>
  </si>
  <si>
    <t>1801566026</t>
  </si>
  <si>
    <t>1801574365</t>
  </si>
  <si>
    <t>1801628592</t>
  </si>
  <si>
    <t>1901642882</t>
  </si>
  <si>
    <t>1901660763</t>
  </si>
  <si>
    <t>1901660834</t>
  </si>
  <si>
    <t>1901712074</t>
  </si>
  <si>
    <t>1901713377</t>
  </si>
  <si>
    <t>1901731896</t>
  </si>
  <si>
    <t>1901733045</t>
  </si>
  <si>
    <t>1901771911</t>
  </si>
  <si>
    <t>1901771810</t>
  </si>
  <si>
    <t>1901789966</t>
  </si>
  <si>
    <t>1901789965</t>
  </si>
  <si>
    <t>1901790157</t>
  </si>
  <si>
    <t>2001818596</t>
  </si>
  <si>
    <t>2001818601</t>
  </si>
  <si>
    <t>2001841435</t>
  </si>
  <si>
    <t>2001836602</t>
  </si>
  <si>
    <t>2001836869</t>
  </si>
  <si>
    <t>2001830612</t>
  </si>
  <si>
    <t>2001839763</t>
  </si>
  <si>
    <t>2001839413</t>
  </si>
  <si>
    <t>AV CALLE 116 23-06</t>
  </si>
  <si>
    <t>COLOCACION</t>
  </si>
  <si>
    <t>MEDELLIN</t>
  </si>
  <si>
    <t>Cali</t>
  </si>
  <si>
    <t>180-135242</t>
  </si>
  <si>
    <t>Leasing Financiero</t>
  </si>
  <si>
    <t>Sobregiro</t>
  </si>
  <si>
    <t>800-037-800-8</t>
  </si>
  <si>
    <t>CL 36  7 47</t>
  </si>
  <si>
    <t>553183294</t>
  </si>
  <si>
    <t>554481558</t>
  </si>
  <si>
    <t>CL 99  9A 54</t>
  </si>
  <si>
    <t>190880048410</t>
  </si>
  <si>
    <t>CL 13 57 50</t>
  </si>
  <si>
    <t>36955601</t>
  </si>
  <si>
    <t>800-149-923-6</t>
  </si>
  <si>
    <t>CALLE 28 #13A-63</t>
  </si>
  <si>
    <t>CARRERA 8 N 16-84</t>
  </si>
  <si>
    <t>190880043260</t>
  </si>
  <si>
    <t>190880044190</t>
  </si>
  <si>
    <t>SCR19183887</t>
  </si>
  <si>
    <t>CR 13 28 17 P 2 A L 5</t>
  </si>
  <si>
    <t>1901749663</t>
  </si>
  <si>
    <t>1901751470</t>
  </si>
  <si>
    <t>1901751923</t>
  </si>
  <si>
    <t>1901760601</t>
  </si>
  <si>
    <t>1901763986</t>
  </si>
  <si>
    <t>1901763989</t>
  </si>
  <si>
    <t>1901767949</t>
  </si>
  <si>
    <t>1901769500</t>
  </si>
  <si>
    <t>1901769501</t>
  </si>
  <si>
    <t>1901771852</t>
  </si>
  <si>
    <t>1901771874</t>
  </si>
  <si>
    <t>1901773215</t>
  </si>
  <si>
    <t>1901774042</t>
  </si>
  <si>
    <t>1901774043</t>
  </si>
  <si>
    <t>1901774044</t>
  </si>
  <si>
    <t>1901774045</t>
  </si>
  <si>
    <t>1901784073</t>
  </si>
  <si>
    <t>1901785123</t>
  </si>
  <si>
    <t>1901790179</t>
  </si>
  <si>
    <t>1901795033</t>
  </si>
  <si>
    <t>1901798323</t>
  </si>
  <si>
    <t>1901800317</t>
  </si>
  <si>
    <t>1901800318</t>
  </si>
  <si>
    <t>1901800347</t>
  </si>
  <si>
    <t>1901800348</t>
  </si>
  <si>
    <t>1901800349</t>
  </si>
  <si>
    <t>1901801792</t>
  </si>
  <si>
    <t>1901804089</t>
  </si>
  <si>
    <t>2001811756</t>
  </si>
  <si>
    <t>2001816531</t>
  </si>
  <si>
    <t>2001818604</t>
  </si>
  <si>
    <t>2001821562</t>
  </si>
  <si>
    <t>2001822428</t>
  </si>
  <si>
    <t>2001823231</t>
  </si>
  <si>
    <t>2001828271</t>
  </si>
  <si>
    <t>2001830764</t>
  </si>
  <si>
    <t>2001830765</t>
  </si>
  <si>
    <t>2001831708</t>
  </si>
  <si>
    <t>2001831709</t>
  </si>
  <si>
    <t>2001838038</t>
  </si>
  <si>
    <t>2001838741</t>
  </si>
  <si>
    <t>2001838742</t>
  </si>
  <si>
    <t>2001838743</t>
  </si>
  <si>
    <t>2001841152</t>
  </si>
  <si>
    <t>2001841157</t>
  </si>
  <si>
    <t>2001841161</t>
  </si>
  <si>
    <t>890-903-938-8</t>
  </si>
  <si>
    <t>860-059-294-3</t>
  </si>
  <si>
    <t>Cra. 43 A N.9 sur -91 of 902</t>
  </si>
  <si>
    <t>APALANCAMIENTO FINANCIERO</t>
  </si>
  <si>
    <t>1825005674</t>
  </si>
  <si>
    <t>1934760309</t>
  </si>
  <si>
    <t>CALLE 50  NO  55-51</t>
  </si>
  <si>
    <t>201409</t>
  </si>
  <si>
    <t>RESPALDAR RETIRO CON TARJETA DEBITO DE LOS ASOCIAD</t>
  </si>
  <si>
    <t>15999999</t>
  </si>
  <si>
    <t>TARJETA DE CREDITO EMPRESARIAL</t>
  </si>
  <si>
    <t>800-026-212-1</t>
  </si>
  <si>
    <t>CRA  48 # 20 - 34</t>
  </si>
  <si>
    <t>1000</t>
  </si>
  <si>
    <t>ARRENDAMIENTO FINANCIERO IMPRESORAS</t>
  </si>
  <si>
    <t>CL. 28 SUR #13-63</t>
  </si>
  <si>
    <t>890-905-574-1</t>
  </si>
  <si>
    <t>CR 48 NRO 20-34 PISO 15</t>
  </si>
  <si>
    <t>SOBREGIROS CONTABLES</t>
  </si>
  <si>
    <t>CREDITO DE TESORERIA</t>
  </si>
  <si>
    <t>CENTRO COMERCIAL SAN DIEGO</t>
  </si>
  <si>
    <t>26088001584</t>
  </si>
  <si>
    <t>890-902-920-1</t>
  </si>
  <si>
    <t>CR 87 30-65</t>
  </si>
  <si>
    <t>150216</t>
  </si>
  <si>
    <t>18113052307</t>
  </si>
  <si>
    <t>CARRERA 52 # 50-20</t>
  </si>
  <si>
    <t>TARJETA DE CREDITO</t>
  </si>
  <si>
    <t>CARRERA 5 N 10-63-65 LOCAL 104 - 105</t>
  </si>
  <si>
    <t>LIQUIDEZ</t>
  </si>
  <si>
    <t>CALLE 28 N 13A-15 PISO 40</t>
  </si>
  <si>
    <t>1804011535</t>
  </si>
  <si>
    <t>CAPITAL DE TRABAJO Y SOSTENIMIENTO EMPRESARIA</t>
  </si>
  <si>
    <t>CALLE 51 N 49A-09</t>
  </si>
  <si>
    <t>SOBREGIROS BANCARIOS</t>
  </si>
  <si>
    <t>458759879</t>
  </si>
  <si>
    <t>553719956</t>
  </si>
  <si>
    <t>AV CL 100 9A 45 TORRE 3 OFIC 1402</t>
  </si>
  <si>
    <t>260880014960</t>
  </si>
  <si>
    <t>260880016090</t>
  </si>
  <si>
    <t>CARRERA 33 # 45-52</t>
  </si>
  <si>
    <t>COMPRA DE ACTIVOS FIJOS</t>
  </si>
  <si>
    <t>800-114-798-0</t>
  </si>
  <si>
    <t>CRA 53 No 104 B 75</t>
  </si>
  <si>
    <t>1923320900</t>
  </si>
  <si>
    <t>BOGOTA CALLE 99 Nº 9A</t>
  </si>
  <si>
    <t>CARIBE PLAZA</t>
  </si>
  <si>
    <t>2917540200</t>
  </si>
  <si>
    <t>cra 43a  95  91</t>
  </si>
  <si>
    <t>459743867</t>
  </si>
  <si>
    <t>890-200-756-7</t>
  </si>
  <si>
    <t>CARRERA 43 A 16 SUR 63</t>
  </si>
  <si>
    <t>100018720</t>
  </si>
  <si>
    <t>100018830</t>
  </si>
  <si>
    <t>1027</t>
  </si>
  <si>
    <t>CALLE 26  69D 91 PISO 10</t>
  </si>
  <si>
    <t>30020004337</t>
  </si>
  <si>
    <t>CARRERA 70</t>
  </si>
  <si>
    <t>9538</t>
  </si>
  <si>
    <t>COMPRAS SUMINISTROS TARJETA VISA</t>
  </si>
  <si>
    <t>Cl 34 43-66 Of 1030</t>
  </si>
  <si>
    <t>AHORROS</t>
  </si>
  <si>
    <t>261E+19</t>
  </si>
  <si>
    <t>CALLE 33 # 47 71</t>
  </si>
  <si>
    <t>30536619714</t>
  </si>
  <si>
    <t>PAGO DE CDATS</t>
  </si>
  <si>
    <t>CARRERA 43A  23 69</t>
  </si>
  <si>
    <t>12345896</t>
  </si>
  <si>
    <t>AHORRO</t>
  </si>
  <si>
    <t>811-022-688-3</t>
  </si>
  <si>
    <t>542000268</t>
  </si>
  <si>
    <t>CARRERA 49  50 23</t>
  </si>
  <si>
    <t>001</t>
  </si>
  <si>
    <t>CARRERA 7 71 52</t>
  </si>
  <si>
    <t>5220008334</t>
  </si>
  <si>
    <t>CL 28 13A 15</t>
  </si>
  <si>
    <t>DEMANDAS DE CREDITO</t>
  </si>
  <si>
    <t>SCR19192890</t>
  </si>
  <si>
    <t>CALLE 52 49 40</t>
  </si>
  <si>
    <t>121</t>
  </si>
  <si>
    <t>CAPITALDE TRABAJO</t>
  </si>
  <si>
    <t>OBLIGACION FINANCIERA</t>
  </si>
  <si>
    <t>SCR18172367</t>
  </si>
  <si>
    <t>SCR19193991</t>
  </si>
  <si>
    <t>CRA 4   9  60</t>
  </si>
  <si>
    <t>CL 3 8 13</t>
  </si>
  <si>
    <t>CR 4  11  65</t>
  </si>
  <si>
    <t>0</t>
  </si>
  <si>
    <t>Tarjeta de Crédito</t>
  </si>
  <si>
    <t>CALLE 36 NO. 7 - 47</t>
  </si>
  <si>
    <t>TARJETA DE CREDITO PARA USO DE LA COOPERATIVA</t>
  </si>
  <si>
    <t>CL 99 # 9A -54 TORRE 3 PISO</t>
  </si>
  <si>
    <t>VIGENCIA CUPO</t>
  </si>
  <si>
    <t>CL 4N ESQUINA 1N-04</t>
  </si>
  <si>
    <t>1935870521</t>
  </si>
  <si>
    <t>CL 99 9A 54 T3 P 14</t>
  </si>
  <si>
    <t>CRA 20 N 9 75</t>
  </si>
  <si>
    <t>1935</t>
  </si>
  <si>
    <t>1203</t>
  </si>
  <si>
    <t>9953</t>
  </si>
  <si>
    <t>5538</t>
  </si>
  <si>
    <t>CALL 70 N 35 45</t>
  </si>
  <si>
    <t>5380</t>
  </si>
  <si>
    <t>3890</t>
  </si>
  <si>
    <t>CUBRIMIENTO DE CREDITOS PARA ASOCIADOS</t>
  </si>
  <si>
    <t>CAMARA DE COMERCIO</t>
  </si>
  <si>
    <t>capital de trabajo</t>
  </si>
  <si>
    <t>290880007610</t>
  </si>
  <si>
    <t>CALLE 10 N 3-76 OF 302</t>
  </si>
  <si>
    <t>CALLE 99 N 9A54 TORRE 3 PISO 14</t>
  </si>
  <si>
    <t>COLOCACION DE CREDITOS</t>
  </si>
  <si>
    <t>891-180-213-6</t>
  </si>
  <si>
    <t>CRA 8 No15-43</t>
  </si>
  <si>
    <t>1201112</t>
  </si>
  <si>
    <t>CR 13 28-17 P 2</t>
  </si>
  <si>
    <t>1801546825</t>
  </si>
  <si>
    <t>ACTIVOS FIJOS</t>
  </si>
  <si>
    <t>1801546826</t>
  </si>
  <si>
    <t>1801546827</t>
  </si>
  <si>
    <t>1801593616</t>
  </si>
  <si>
    <t>1801575127</t>
  </si>
  <si>
    <t>1801575129</t>
  </si>
  <si>
    <t>1801575130</t>
  </si>
  <si>
    <t>1801575131</t>
  </si>
  <si>
    <t>1801591196</t>
  </si>
  <si>
    <t>1801591200</t>
  </si>
  <si>
    <t>1801591244</t>
  </si>
  <si>
    <t>1801591191</t>
  </si>
  <si>
    <t>1801591197</t>
  </si>
  <si>
    <t>1801591193</t>
  </si>
  <si>
    <t>1801591245</t>
  </si>
  <si>
    <t>1801591198</t>
  </si>
  <si>
    <t>1801591199</t>
  </si>
  <si>
    <t>1801591243</t>
  </si>
  <si>
    <t>1801591246</t>
  </si>
  <si>
    <t>1801591186</t>
  </si>
  <si>
    <t>1801591187</t>
  </si>
  <si>
    <t>1801591188</t>
  </si>
  <si>
    <t>1801607444</t>
  </si>
  <si>
    <t>1801607454</t>
  </si>
  <si>
    <t>1801607455</t>
  </si>
  <si>
    <t>1801607464</t>
  </si>
  <si>
    <t>1801607465</t>
  </si>
  <si>
    <t>1801607468</t>
  </si>
  <si>
    <t>1801607475</t>
  </si>
  <si>
    <t>1801607443</t>
  </si>
  <si>
    <t>1801607452</t>
  </si>
  <si>
    <t>1801607457</t>
  </si>
  <si>
    <t>1801607459</t>
  </si>
  <si>
    <t>1801607470</t>
  </si>
  <si>
    <t>1801607448</t>
  </si>
  <si>
    <t>1801607458</t>
  </si>
  <si>
    <t>1801607446</t>
  </si>
  <si>
    <t>1801619151</t>
  </si>
  <si>
    <t>1801619155</t>
  </si>
  <si>
    <t>1801619159</t>
  </si>
  <si>
    <t>1801619172</t>
  </si>
  <si>
    <t>1801619175</t>
  </si>
  <si>
    <t>1801619156</t>
  </si>
  <si>
    <t>1801619158</t>
  </si>
  <si>
    <t>1801619171</t>
  </si>
  <si>
    <t>1801619154</t>
  </si>
  <si>
    <t>1801619161</t>
  </si>
  <si>
    <t>1801619162</t>
  </si>
  <si>
    <t>1801619163</t>
  </si>
  <si>
    <t>1801619176</t>
  </si>
  <si>
    <t>1801619160</t>
  </si>
  <si>
    <t>1901630929</t>
  </si>
  <si>
    <t>1901630934</t>
  </si>
  <si>
    <t>1901630933</t>
  </si>
  <si>
    <t>1901630921</t>
  </si>
  <si>
    <t>1901630988</t>
  </si>
  <si>
    <t>1901630930</t>
  </si>
  <si>
    <t>1901630935</t>
  </si>
  <si>
    <t>1901630939</t>
  </si>
  <si>
    <t>1901630938</t>
  </si>
  <si>
    <t>1901630940</t>
  </si>
  <si>
    <t>1901630941</t>
  </si>
  <si>
    <t>1901630987</t>
  </si>
  <si>
    <t>1901630923</t>
  </si>
  <si>
    <t>1901630925</t>
  </si>
  <si>
    <t>1901630928</t>
  </si>
  <si>
    <t>1901630936</t>
  </si>
  <si>
    <t>1901630937</t>
  </si>
  <si>
    <t>1901644427</t>
  </si>
  <si>
    <t>1901644428</t>
  </si>
  <si>
    <t>1901644429</t>
  </si>
  <si>
    <t>1901644434</t>
  </si>
  <si>
    <t>1901644424</t>
  </si>
  <si>
    <t>1901644435</t>
  </si>
  <si>
    <t>1901644433</t>
  </si>
  <si>
    <t>1901644438</t>
  </si>
  <si>
    <t>1901644771</t>
  </si>
  <si>
    <t>1901644426</t>
  </si>
  <si>
    <t>1901644437</t>
  </si>
  <si>
    <t>1901644439</t>
  </si>
  <si>
    <t>1901658949</t>
  </si>
  <si>
    <t>1901658946</t>
  </si>
  <si>
    <t>1901658948</t>
  </si>
  <si>
    <t>1901658940</t>
  </si>
  <si>
    <t>1901658947</t>
  </si>
  <si>
    <t>1901658945</t>
  </si>
  <si>
    <t>1901658961</t>
  </si>
  <si>
    <t>1901658956</t>
  </si>
  <si>
    <t>1901658962</t>
  </si>
  <si>
    <t>1901658950</t>
  </si>
  <si>
    <t>1901658964</t>
  </si>
  <si>
    <t>1901658953</t>
  </si>
  <si>
    <t>1901658954</t>
  </si>
  <si>
    <t>1901658955</t>
  </si>
  <si>
    <t>1901675322</t>
  </si>
  <si>
    <t>1901675324</t>
  </si>
  <si>
    <t>1901675323</t>
  </si>
  <si>
    <t>1901675018</t>
  </si>
  <si>
    <t>1901675325</t>
  </si>
  <si>
    <t>1901675017</t>
  </si>
  <si>
    <t>1901675020</t>
  </si>
  <si>
    <t>1901675019</t>
  </si>
  <si>
    <t>1901675337</t>
  </si>
  <si>
    <t>1901675023</t>
  </si>
  <si>
    <t>1901675027</t>
  </si>
  <si>
    <t>1901675327</t>
  </si>
  <si>
    <t>1901675617</t>
  </si>
  <si>
    <t>1901675024</t>
  </si>
  <si>
    <t>1901675026</t>
  </si>
  <si>
    <t>1901675618</t>
  </si>
  <si>
    <t>1901675025</t>
  </si>
  <si>
    <t>1901687799</t>
  </si>
  <si>
    <t>1901687794</t>
  </si>
  <si>
    <t>1901687810</t>
  </si>
  <si>
    <t>1901687803</t>
  </si>
  <si>
    <t>1901687801</t>
  </si>
  <si>
    <t>1901687806</t>
  </si>
  <si>
    <t>1901687811</t>
  </si>
  <si>
    <t>1901687980</t>
  </si>
  <si>
    <t>1901687809</t>
  </si>
  <si>
    <t>1901687789</t>
  </si>
  <si>
    <t>1901687800</t>
  </si>
  <si>
    <t>1901687797</t>
  </si>
  <si>
    <t>1901688128</t>
  </si>
  <si>
    <t>1901699758</t>
  </si>
  <si>
    <t>1901699764</t>
  </si>
  <si>
    <t>1901699753</t>
  </si>
  <si>
    <t>1901699757</t>
  </si>
  <si>
    <t>1901699763</t>
  </si>
  <si>
    <t>1901699755</t>
  </si>
  <si>
    <t>1901699762</t>
  </si>
  <si>
    <t>1901699759</t>
  </si>
  <si>
    <t>1901699760</t>
  </si>
  <si>
    <t>1901700000</t>
  </si>
  <si>
    <t>1901710974</t>
  </si>
  <si>
    <t>1901762614</t>
  </si>
  <si>
    <t>1901762616</t>
  </si>
  <si>
    <t>1901777084</t>
  </si>
  <si>
    <t>1901777088</t>
  </si>
  <si>
    <t>1901777080</t>
  </si>
  <si>
    <t>1901777078</t>
  </si>
  <si>
    <t>1901777100</t>
  </si>
  <si>
    <t>1901777082</t>
  </si>
  <si>
    <t>1901777101</t>
  </si>
  <si>
    <t>1901777099</t>
  </si>
  <si>
    <t>1901777090</t>
  </si>
  <si>
    <t>1901777092</t>
  </si>
  <si>
    <t>1901777097</t>
  </si>
  <si>
    <t>1901777095</t>
  </si>
  <si>
    <t>1901777093</t>
  </si>
  <si>
    <t>1901777086</t>
  </si>
  <si>
    <t>1901777079</t>
  </si>
  <si>
    <t>1901777085</t>
  </si>
  <si>
    <t>1901777094</t>
  </si>
  <si>
    <t>1901777098</t>
  </si>
  <si>
    <t>1901777087</t>
  </si>
  <si>
    <t>1901777096</t>
  </si>
  <si>
    <t>1901795863</t>
  </si>
  <si>
    <t>1901795868</t>
  </si>
  <si>
    <t>1901796518</t>
  </si>
  <si>
    <t>1901795864</t>
  </si>
  <si>
    <t>1901795866</t>
  </si>
  <si>
    <t>1901795872</t>
  </si>
  <si>
    <t>1901796519</t>
  </si>
  <si>
    <t>1901795869</t>
  </si>
  <si>
    <t>1901795873</t>
  </si>
  <si>
    <t>1901795874</t>
  </si>
  <si>
    <t>1901795875</t>
  </si>
  <si>
    <t>1901795876</t>
  </si>
  <si>
    <t>1901795878</t>
  </si>
  <si>
    <t>1901795879</t>
  </si>
  <si>
    <t>1901795884</t>
  </si>
  <si>
    <t>1901795886</t>
  </si>
  <si>
    <t>1901795888</t>
  </si>
  <si>
    <t>1901795889</t>
  </si>
  <si>
    <t>1901795880</t>
  </si>
  <si>
    <t>1901795885</t>
  </si>
  <si>
    <t>1901796027</t>
  </si>
  <si>
    <t>1901795883</t>
  </si>
  <si>
    <t>1901796517</t>
  </si>
  <si>
    <t>1901795865</t>
  </si>
  <si>
    <t>1901795867</t>
  </si>
  <si>
    <t>1901795870</t>
  </si>
  <si>
    <t>CR 13  28  17</t>
  </si>
  <si>
    <t>1801605916</t>
  </si>
  <si>
    <t>1801538087</t>
  </si>
  <si>
    <t>1801605889</t>
  </si>
  <si>
    <t>1901644459</t>
  </si>
  <si>
    <t>1901777069</t>
  </si>
  <si>
    <t>1801558448</t>
  </si>
  <si>
    <t>1901644810</t>
  </si>
  <si>
    <t>1701425409</t>
  </si>
  <si>
    <t>1901721438</t>
  </si>
  <si>
    <t>1701475756</t>
  </si>
  <si>
    <t>1801519028</t>
  </si>
  <si>
    <t>1701412369</t>
  </si>
  <si>
    <t>1701425410</t>
  </si>
  <si>
    <t>1801607361</t>
  </si>
  <si>
    <t>1901644455</t>
  </si>
  <si>
    <t>1801591123</t>
  </si>
  <si>
    <t>1701412367</t>
  </si>
  <si>
    <t>1901644461</t>
  </si>
  <si>
    <t>1901644456</t>
  </si>
  <si>
    <t>7834163216010034</t>
  </si>
  <si>
    <t>1901762672</t>
  </si>
  <si>
    <t>1801558443</t>
  </si>
  <si>
    <t>1901630967</t>
  </si>
  <si>
    <t>2001830762</t>
  </si>
  <si>
    <t>1801519026</t>
  </si>
  <si>
    <t>1901777077</t>
  </si>
  <si>
    <t>1701434724</t>
  </si>
  <si>
    <t>1701474798</t>
  </si>
  <si>
    <t>1801511187</t>
  </si>
  <si>
    <t>7834142216010092</t>
  </si>
  <si>
    <t>1701425415</t>
  </si>
  <si>
    <t>1801510539</t>
  </si>
  <si>
    <t>1801546833</t>
  </si>
  <si>
    <t>1801577701</t>
  </si>
  <si>
    <t>1801500266</t>
  </si>
  <si>
    <t>1801591183</t>
  </si>
  <si>
    <t>1901630961</t>
  </si>
  <si>
    <t>1901658991</t>
  </si>
  <si>
    <t>1901675348</t>
  </si>
  <si>
    <t>1901687817</t>
  </si>
  <si>
    <t>1901762884</t>
  </si>
  <si>
    <t>1901777068</t>
  </si>
  <si>
    <t>1901777074</t>
  </si>
  <si>
    <t>1801538085</t>
  </si>
  <si>
    <t>1701364682</t>
  </si>
  <si>
    <t>1901644457</t>
  </si>
  <si>
    <t>1701401987</t>
  </si>
  <si>
    <t>1901630964</t>
  </si>
  <si>
    <t>1901630972</t>
  </si>
  <si>
    <t>1901726437</t>
  </si>
  <si>
    <t>1901796050</t>
  </si>
  <si>
    <t>1701385526</t>
  </si>
  <si>
    <t>1801510540</t>
  </si>
  <si>
    <t>1801538127</t>
  </si>
  <si>
    <t>1801535075</t>
  </si>
  <si>
    <t>1801510538</t>
  </si>
  <si>
    <t>1701425416</t>
  </si>
  <si>
    <t>1901633743</t>
  </si>
  <si>
    <t>7834142216010270</t>
  </si>
  <si>
    <t>1701385621</t>
  </si>
  <si>
    <t>1701401983</t>
  </si>
  <si>
    <t>1701425411</t>
  </si>
  <si>
    <t>1801487008</t>
  </si>
  <si>
    <t>1801529454</t>
  </si>
  <si>
    <t>1801529447</t>
  </si>
  <si>
    <t>1801538128</t>
  </si>
  <si>
    <t>1801577715</t>
  </si>
  <si>
    <t>1801607365</t>
  </si>
  <si>
    <t>1801607368</t>
  </si>
  <si>
    <t>1901630962</t>
  </si>
  <si>
    <t>1901658996</t>
  </si>
  <si>
    <t>1901675004</t>
  </si>
  <si>
    <t>1901675011</t>
  </si>
  <si>
    <t>1901688013</t>
  </si>
  <si>
    <t>1901707838</t>
  </si>
  <si>
    <t>1901747374</t>
  </si>
  <si>
    <t>1901777065</t>
  </si>
  <si>
    <t>2001811487</t>
  </si>
  <si>
    <t>2001811485</t>
  </si>
  <si>
    <t>1801500267</t>
  </si>
  <si>
    <t>1801529445</t>
  </si>
  <si>
    <t>1901726234</t>
  </si>
  <si>
    <t>1901762666</t>
  </si>
  <si>
    <t>1701402006</t>
  </si>
  <si>
    <t>1901670893</t>
  </si>
  <si>
    <t>1901699856</t>
  </si>
  <si>
    <t>7834142216010144</t>
  </si>
  <si>
    <t>7832198216010168</t>
  </si>
  <si>
    <t>1701425407</t>
  </si>
  <si>
    <t>1801500615</t>
  </si>
  <si>
    <t>1801619130</t>
  </si>
  <si>
    <t>1801619128</t>
  </si>
  <si>
    <t>1901644809</t>
  </si>
  <si>
    <t>1901658992</t>
  </si>
  <si>
    <t>1901667985</t>
  </si>
  <si>
    <t>1901681671</t>
  </si>
  <si>
    <t>1901687819</t>
  </si>
  <si>
    <t>1901687822</t>
  </si>
  <si>
    <t>1901746279</t>
  </si>
  <si>
    <t>1901747373</t>
  </si>
  <si>
    <t>7834163215010171</t>
  </si>
  <si>
    <t>1901687823</t>
  </si>
  <si>
    <t>2001830466</t>
  </si>
  <si>
    <t>1801625561</t>
  </si>
  <si>
    <t>1901762671</t>
  </si>
  <si>
    <t>1801529442</t>
  </si>
  <si>
    <t>1801558446</t>
  </si>
  <si>
    <t>1801591181</t>
  </si>
  <si>
    <t>1901644458</t>
  </si>
  <si>
    <t>1901675347</t>
  </si>
  <si>
    <t>1901777072</t>
  </si>
  <si>
    <t>1901762668</t>
  </si>
  <si>
    <t>7834142216010294</t>
  </si>
  <si>
    <t>1801510541</t>
  </si>
  <si>
    <t>7832198216010354</t>
  </si>
  <si>
    <t>7834142216010443</t>
  </si>
  <si>
    <t>1701385498</t>
  </si>
  <si>
    <t>1701401984</t>
  </si>
  <si>
    <t>1801510542</t>
  </si>
  <si>
    <t>1801519031</t>
  </si>
  <si>
    <t>1801546829</t>
  </si>
  <si>
    <t>1801607371</t>
  </si>
  <si>
    <t>1801619127</t>
  </si>
  <si>
    <t>1801619140</t>
  </si>
  <si>
    <t>1901630963</t>
  </si>
  <si>
    <t>2001830471</t>
  </si>
  <si>
    <t>1901658985</t>
  </si>
  <si>
    <t>7834142216010219</t>
  </si>
  <si>
    <t>1901644454</t>
  </si>
  <si>
    <t>1901658989</t>
  </si>
  <si>
    <t>1901687815</t>
  </si>
  <si>
    <t>1901777066</t>
  </si>
  <si>
    <t>1701385528</t>
  </si>
  <si>
    <t>1801529289</t>
  </si>
  <si>
    <t>7832017216010093</t>
  </si>
  <si>
    <t>7832198216010161</t>
  </si>
  <si>
    <t>7832197216010411</t>
  </si>
  <si>
    <t>1701358028</t>
  </si>
  <si>
    <t>1701425408</t>
  </si>
  <si>
    <t>1801500265</t>
  </si>
  <si>
    <t>1801538129</t>
  </si>
  <si>
    <t>1801558296</t>
  </si>
  <si>
    <t>1801576070</t>
  </si>
  <si>
    <t>1801619124</t>
  </si>
  <si>
    <t>1801619122</t>
  </si>
  <si>
    <t>1801619126</t>
  </si>
  <si>
    <t>1901699855</t>
  </si>
  <si>
    <t>1901726231</t>
  </si>
  <si>
    <t>1901777067</t>
  </si>
  <si>
    <t>1901795856</t>
  </si>
  <si>
    <t>2001830468</t>
  </si>
  <si>
    <t>1801519027</t>
  </si>
  <si>
    <t>7834163215010121</t>
  </si>
  <si>
    <t>7834142216010102</t>
  </si>
  <si>
    <t>1801591259</t>
  </si>
  <si>
    <t>1701475758</t>
  </si>
  <si>
    <t>1901687821</t>
  </si>
  <si>
    <t>1701375168</t>
  </si>
  <si>
    <t>1701412366</t>
  </si>
  <si>
    <t>1801526265</t>
  </si>
  <si>
    <t>7834142215010161</t>
  </si>
  <si>
    <t>7834142215010181</t>
  </si>
  <si>
    <t>7832198216010254</t>
  </si>
  <si>
    <t>1701425414</t>
  </si>
  <si>
    <t>1801610673</t>
  </si>
  <si>
    <t>1801621305</t>
  </si>
  <si>
    <t>1901630958</t>
  </si>
  <si>
    <t>1901675003</t>
  </si>
  <si>
    <t>1901675005</t>
  </si>
  <si>
    <t>1901688015</t>
  </si>
  <si>
    <t>1901687813</t>
  </si>
  <si>
    <t>1901699849</t>
  </si>
  <si>
    <t>1901713172</t>
  </si>
  <si>
    <t>1901726233</t>
  </si>
  <si>
    <t>1901756910</t>
  </si>
  <si>
    <t>1901795858</t>
  </si>
  <si>
    <t>1901795857</t>
  </si>
  <si>
    <t>2001830469</t>
  </si>
  <si>
    <t>2001830514</t>
  </si>
  <si>
    <t>7834142216010078</t>
  </si>
  <si>
    <t>1801600280</t>
  </si>
  <si>
    <t>1901691930</t>
  </si>
  <si>
    <t>7834142216010231</t>
  </si>
  <si>
    <t>7834163216010418</t>
  </si>
  <si>
    <t>7834142216010458</t>
  </si>
  <si>
    <t>1801487005</t>
  </si>
  <si>
    <t>1801529444</t>
  </si>
  <si>
    <t>1901630957</t>
  </si>
  <si>
    <t>1901675001</t>
  </si>
  <si>
    <t>1901675012</t>
  </si>
  <si>
    <t>1901690770</t>
  </si>
  <si>
    <t>1901795859</t>
  </si>
  <si>
    <t>2001830467</t>
  </si>
  <si>
    <t>7834142216010120</t>
  </si>
  <si>
    <t>7834142216010081</t>
  </si>
  <si>
    <t>7834142216010164</t>
  </si>
  <si>
    <t>7834163216010462</t>
  </si>
  <si>
    <t>7834142216010014</t>
  </si>
  <si>
    <t>1801500263</t>
  </si>
  <si>
    <t>1901658990</t>
  </si>
  <si>
    <t>7832198216010245</t>
  </si>
  <si>
    <t>7834142216010257</t>
  </si>
  <si>
    <t>7832198216010285</t>
  </si>
  <si>
    <t>1901675013</t>
  </si>
  <si>
    <t>1901687816</t>
  </si>
  <si>
    <t>1901687812</t>
  </si>
  <si>
    <t>1901699850</t>
  </si>
  <si>
    <t>1901699851</t>
  </si>
  <si>
    <t>1901796006</t>
  </si>
  <si>
    <t>2001811484</t>
  </si>
  <si>
    <t>2001811480</t>
  </si>
  <si>
    <t>2001811482</t>
  </si>
  <si>
    <t>2001830511</t>
  </si>
  <si>
    <t>2001830517</t>
  </si>
  <si>
    <t>7834163215010178</t>
  </si>
  <si>
    <t>7834142216010046</t>
  </si>
  <si>
    <t>7834142216010084</t>
  </si>
  <si>
    <t>1901688014</t>
  </si>
  <si>
    <t>7834142216010061</t>
  </si>
  <si>
    <t>7832197216010309</t>
  </si>
  <si>
    <t>7834142216010345</t>
  </si>
  <si>
    <t>1801538088</t>
  </si>
  <si>
    <t>1901674999</t>
  </si>
  <si>
    <t>1901675000</t>
  </si>
  <si>
    <t>1901713332</t>
  </si>
  <si>
    <t>1901762667</t>
  </si>
  <si>
    <t>1901796007</t>
  </si>
  <si>
    <t>2001811481</t>
  </si>
  <si>
    <t>2001811483</t>
  </si>
  <si>
    <t>2001830470</t>
  </si>
  <si>
    <t>2001830515</t>
  </si>
  <si>
    <t>7834142215010175</t>
  </si>
  <si>
    <t>7834142216010013</t>
  </si>
  <si>
    <t>7832197216010137</t>
  </si>
  <si>
    <t>7832197216010143</t>
  </si>
  <si>
    <t>7832197216010145</t>
  </si>
  <si>
    <t>7832197216010149</t>
  </si>
  <si>
    <t>7832197216010192</t>
  </si>
  <si>
    <t>7832197216010243</t>
  </si>
  <si>
    <t>7832197216010279</t>
  </si>
  <si>
    <t>7832197216010300</t>
  </si>
  <si>
    <t>7832198216010301</t>
  </si>
  <si>
    <t>7832197216010334</t>
  </si>
  <si>
    <t>7832198216010341</t>
  </si>
  <si>
    <t>7834142216010346</t>
  </si>
  <si>
    <t>7832197216010351</t>
  </si>
  <si>
    <t>7832197216010359</t>
  </si>
  <si>
    <t>7832198216010398</t>
  </si>
  <si>
    <t>7832198216010414</t>
  </si>
  <si>
    <t>1801623166</t>
  </si>
  <si>
    <t>1901658984</t>
  </si>
  <si>
    <t>1901687818</t>
  </si>
  <si>
    <t>1901687826</t>
  </si>
  <si>
    <t>1901699852</t>
  </si>
  <si>
    <t>1901713171</t>
  </si>
  <si>
    <t>1901713158</t>
  </si>
  <si>
    <t>1901747375</t>
  </si>
  <si>
    <t>1901759316</t>
  </si>
  <si>
    <t>1901759317</t>
  </si>
  <si>
    <t>2001830512</t>
  </si>
  <si>
    <t>7834142216010066</t>
  </si>
  <si>
    <t>7834163216010253</t>
  </si>
  <si>
    <t>7832197216010396</t>
  </si>
  <si>
    <t>7832197216010417</t>
  </si>
  <si>
    <t>1901777076</t>
  </si>
  <si>
    <t>2001830519</t>
  </si>
  <si>
    <t>1901759318</t>
  </si>
  <si>
    <t>7834142215010200</t>
  </si>
  <si>
    <t>7834142216010116</t>
  </si>
  <si>
    <t>7832197216010312</t>
  </si>
  <si>
    <t>7832197216010349</t>
  </si>
  <si>
    <t>7834142216010404</t>
  </si>
  <si>
    <t>7832197216010410</t>
  </si>
  <si>
    <t>7832197216010431</t>
  </si>
  <si>
    <t>7834142216010028</t>
  </si>
  <si>
    <t>1901687814</t>
  </si>
  <si>
    <t>1901747376</t>
  </si>
  <si>
    <t>1901777070</t>
  </si>
  <si>
    <t>2001811486</t>
  </si>
  <si>
    <t>2001830516</t>
  </si>
  <si>
    <t>1701451628</t>
  </si>
  <si>
    <t>7834142216010338</t>
  </si>
  <si>
    <t>7832197216010140</t>
  </si>
  <si>
    <t>7832197216010222</t>
  </si>
  <si>
    <t>7832197216010235</t>
  </si>
  <si>
    <t>7832197216010246</t>
  </si>
  <si>
    <t>7832197216010252</t>
  </si>
  <si>
    <t>7832197216010271</t>
  </si>
  <si>
    <t>7832197216010284</t>
  </si>
  <si>
    <t>7832197216010289</t>
  </si>
  <si>
    <t>7832197216010291</t>
  </si>
  <si>
    <t>7832197216010298</t>
  </si>
  <si>
    <t>7832197216010340</t>
  </si>
  <si>
    <t>7832197216010353</t>
  </si>
  <si>
    <t>7834142216010426</t>
  </si>
  <si>
    <t>CL  10  05  05</t>
  </si>
  <si>
    <t>2011091</t>
  </si>
  <si>
    <t>Capital de trabajo Microempresarios del Huila</t>
  </si>
  <si>
    <t>10720182</t>
  </si>
  <si>
    <t>1201110</t>
  </si>
  <si>
    <t>800116398</t>
  </si>
  <si>
    <t>891180213</t>
  </si>
  <si>
    <t>CLL 99 NO. 9A-54 OFI 1402</t>
  </si>
  <si>
    <t>PRESTAM ASOC</t>
  </si>
  <si>
    <t>890-113-158-1</t>
  </si>
  <si>
    <t>DG 12  No 20  - 26</t>
  </si>
  <si>
    <t>860-003-020-1</t>
  </si>
  <si>
    <t>860-007-335-4</t>
  </si>
  <si>
    <t> CARRERA 53 74-170</t>
  </si>
  <si>
    <t>31006390318</t>
  </si>
  <si>
    <t>860-050-750-1</t>
  </si>
  <si>
    <t>PRESTA ASOC</t>
  </si>
  <si>
    <t>900-172-148-3</t>
  </si>
  <si>
    <t>ACTIVIDADES EMPRESARIALES</t>
  </si>
  <si>
    <t>CL 21 16 30</t>
  </si>
  <si>
    <t>CR 16 20-06 EQ</t>
  </si>
  <si>
    <t>CR 13 28 17</t>
  </si>
  <si>
    <t>CLL 28 N 13 A 15 PISO 40</t>
  </si>
  <si>
    <t>18166693</t>
  </si>
  <si>
    <t>COLOCACION DE CARTERA DE CRÉDITO</t>
  </si>
  <si>
    <t>18172882</t>
  </si>
  <si>
    <t>COLOCACION DE CARTERA DE CREDITO</t>
  </si>
  <si>
    <t>CL 99  N 9A 54 TORRE 3 PISO 14</t>
  </si>
  <si>
    <t>6480</t>
  </si>
  <si>
    <t>5970</t>
  </si>
  <si>
    <t>890-002-377-1</t>
  </si>
  <si>
    <t>ARRENDAMIENTO FINANCIERO</t>
  </si>
  <si>
    <t>CALLE 20 N 8-20</t>
  </si>
  <si>
    <t>CALLE 13  12 37</t>
  </si>
  <si>
    <t>4839998</t>
  </si>
  <si>
    <t>CARRERA 13 N 15 NORTE 59</t>
  </si>
  <si>
    <t>CL  99 N 9A 54 TORRE 3 PISO 14</t>
  </si>
  <si>
    <t>6990</t>
  </si>
  <si>
    <t>7000</t>
  </si>
  <si>
    <t>1834501440</t>
  </si>
  <si>
    <t>1921846548</t>
  </si>
  <si>
    <t>8120</t>
  </si>
  <si>
    <t>1925583335</t>
  </si>
  <si>
    <t>8220</t>
  </si>
  <si>
    <t>CRA 16 NR 20A - 21</t>
  </si>
  <si>
    <t>3200016048</t>
  </si>
  <si>
    <t>3200016119</t>
  </si>
  <si>
    <t>8420</t>
  </si>
  <si>
    <t>8480</t>
  </si>
  <si>
    <t>CR 9 NO 13 41</t>
  </si>
  <si>
    <t>COLOCACION DE CARTERA</t>
  </si>
  <si>
    <t>10880000721</t>
  </si>
  <si>
    <t>CR 9 NO 13-41</t>
  </si>
  <si>
    <t>10880007480</t>
  </si>
  <si>
    <t>COLOCACOIN DE CARTERA</t>
  </si>
  <si>
    <t>12180007840</t>
  </si>
  <si>
    <t>12180008010</t>
  </si>
  <si>
    <t>COLOCACOIN</t>
  </si>
  <si>
    <t>10880000814</t>
  </si>
  <si>
    <t>CR9 NO 13-41</t>
  </si>
  <si>
    <t>10880008560</t>
  </si>
  <si>
    <t>cra 13 28 17 p 2</t>
  </si>
  <si>
    <t>13887316</t>
  </si>
  <si>
    <t>MICROCREDITO</t>
  </si>
  <si>
    <t>13874816</t>
  </si>
  <si>
    <t>13891116</t>
  </si>
  <si>
    <t>13814001</t>
  </si>
  <si>
    <t>13807415</t>
  </si>
  <si>
    <t>13811521</t>
  </si>
  <si>
    <t>13804316</t>
  </si>
  <si>
    <t>13810721</t>
  </si>
  <si>
    <t>13828416</t>
  </si>
  <si>
    <t>13838916</t>
  </si>
  <si>
    <t>1337347</t>
  </si>
  <si>
    <t>1337885</t>
  </si>
  <si>
    <t>1338149</t>
  </si>
  <si>
    <t>1338428</t>
  </si>
  <si>
    <t>1338461</t>
  </si>
  <si>
    <t>1338465</t>
  </si>
  <si>
    <t>1338783</t>
  </si>
  <si>
    <t>1338799</t>
  </si>
  <si>
    <t>1338801</t>
  </si>
  <si>
    <t>1338863</t>
  </si>
  <si>
    <t>1338869</t>
  </si>
  <si>
    <t>1338916</t>
  </si>
  <si>
    <t>1338944</t>
  </si>
  <si>
    <t>1338945</t>
  </si>
  <si>
    <t>1339151</t>
  </si>
  <si>
    <t>1339356</t>
  </si>
  <si>
    <t>CL 9  9a 54</t>
  </si>
  <si>
    <t>10880004960</t>
  </si>
  <si>
    <t>10880006250</t>
  </si>
  <si>
    <t>10880007010</t>
  </si>
  <si>
    <t>804-009-953-1</t>
  </si>
  <si>
    <t>Cra 13 No. 28-17</t>
  </si>
  <si>
    <t>15001336896</t>
  </si>
  <si>
    <t>Renovación cultivos Perenes Afect Fitosanitaria</t>
  </si>
  <si>
    <t>12001300286</t>
  </si>
  <si>
    <t>Compra tierra para uso agropecuario</t>
  </si>
  <si>
    <t>Citricos</t>
  </si>
  <si>
    <t>vientres bovinos comerciales leche</t>
  </si>
  <si>
    <t>Vientres bovinos cria y doble proposito</t>
  </si>
  <si>
    <t>Café</t>
  </si>
  <si>
    <t>Beneficiadero de Café</t>
  </si>
  <si>
    <t>Aguacate</t>
  </si>
  <si>
    <t>12001417908</t>
  </si>
  <si>
    <t>compra tierra para uso agropecuario</t>
  </si>
  <si>
    <t>infraestructura pecuaria</t>
  </si>
  <si>
    <t>12001426461</t>
  </si>
  <si>
    <t>Cria de Porcinos</t>
  </si>
  <si>
    <t>Infraestructura Pecuaria</t>
  </si>
  <si>
    <t>15001555101</t>
  </si>
  <si>
    <t>Pitaya</t>
  </si>
  <si>
    <t>15001557691</t>
  </si>
  <si>
    <t>Café renovación</t>
  </si>
  <si>
    <t>21000711809</t>
  </si>
  <si>
    <t>25000733392</t>
  </si>
  <si>
    <t>16000711844</t>
  </si>
  <si>
    <t>Cacao</t>
  </si>
  <si>
    <t>Renovación Café por Zoca</t>
  </si>
  <si>
    <t>21000718497</t>
  </si>
  <si>
    <t>12001483580</t>
  </si>
  <si>
    <t>Retención de vientres Voc y Bufalino PP Lec</t>
  </si>
  <si>
    <t>20000903691</t>
  </si>
  <si>
    <t>15001629672</t>
  </si>
  <si>
    <t>26000900805</t>
  </si>
  <si>
    <t>26000900797</t>
  </si>
  <si>
    <t>15001653953</t>
  </si>
  <si>
    <t>15001653810</t>
  </si>
  <si>
    <t>20000903677</t>
  </si>
  <si>
    <t>Infraestructura Pecuarias</t>
  </si>
  <si>
    <t>18000875638</t>
  </si>
  <si>
    <t>22000694738</t>
  </si>
  <si>
    <t>21000730801</t>
  </si>
  <si>
    <t>28000191134</t>
  </si>
  <si>
    <t>Lima Tahiti</t>
  </si>
  <si>
    <t>15001665732</t>
  </si>
  <si>
    <t>Palma de aceite</t>
  </si>
  <si>
    <t>28000190326</t>
  </si>
  <si>
    <t>18000873767</t>
  </si>
  <si>
    <t>Retención de vientres. bov y bufalinos</t>
  </si>
  <si>
    <t>15001690015</t>
  </si>
  <si>
    <t>Maquinaria y equipo de transformación Primaria</t>
  </si>
  <si>
    <t>32000034471</t>
  </si>
  <si>
    <t>caña panelera</t>
  </si>
  <si>
    <t>Infraestructura agricola</t>
  </si>
  <si>
    <t>22000696433</t>
  </si>
  <si>
    <t>12001532733</t>
  </si>
  <si>
    <t>Retecion de vientres bovinos cria y d.p</t>
  </si>
  <si>
    <t>café</t>
  </si>
  <si>
    <t>28000193470</t>
  </si>
  <si>
    <t>aguacate</t>
  </si>
  <si>
    <t>32000036104</t>
  </si>
  <si>
    <t>21000733660</t>
  </si>
  <si>
    <t>15001718640</t>
  </si>
  <si>
    <t>campamentos para trabajadores</t>
  </si>
  <si>
    <t>15001718561</t>
  </si>
  <si>
    <t>22000698415</t>
  </si>
  <si>
    <t>28000196508</t>
  </si>
  <si>
    <t>21000735975</t>
  </si>
  <si>
    <t>Renovación café por zoca</t>
  </si>
  <si>
    <t>22000701047</t>
  </si>
  <si>
    <t>25000766620</t>
  </si>
  <si>
    <t>12001573937</t>
  </si>
  <si>
    <t>15001783208</t>
  </si>
  <si>
    <t>citricos</t>
  </si>
  <si>
    <t>20000944071</t>
  </si>
  <si>
    <t>11000677955</t>
  </si>
  <si>
    <t>Vientres Bovinos Comerciales cria y doble proposit</t>
  </si>
  <si>
    <t>12001614971</t>
  </si>
  <si>
    <t>Reparacion de vivienda campesina</t>
  </si>
  <si>
    <t>34000012423</t>
  </si>
  <si>
    <t>Compra de tierra para uso agropecuario</t>
  </si>
  <si>
    <t>12001614916</t>
  </si>
  <si>
    <t>12001625062</t>
  </si>
  <si>
    <t>15001821396</t>
  </si>
  <si>
    <t>12001616342</t>
  </si>
  <si>
    <t>28000212493</t>
  </si>
  <si>
    <t>Guanabana</t>
  </si>
  <si>
    <t>12001622661</t>
  </si>
  <si>
    <t>21000749861</t>
  </si>
  <si>
    <t>20000952048</t>
  </si>
  <si>
    <t>Infraestructura transforación primaria</t>
  </si>
  <si>
    <t>20000955771</t>
  </si>
  <si>
    <t>15001830281</t>
  </si>
  <si>
    <t>Equipos y sistemas de riego</t>
  </si>
  <si>
    <t>20000957167</t>
  </si>
  <si>
    <t>26000971797</t>
  </si>
  <si>
    <t>20000957174</t>
  </si>
  <si>
    <t>Reparación infraestructura pecuaria</t>
  </si>
  <si>
    <t>20000953949</t>
  </si>
  <si>
    <t>20000953917</t>
  </si>
  <si>
    <t>35000032622</t>
  </si>
  <si>
    <t>35000031498</t>
  </si>
  <si>
    <t>35000034263</t>
  </si>
  <si>
    <t>21000753731</t>
  </si>
  <si>
    <t>21000753455</t>
  </si>
  <si>
    <t>Equipos y Sistema de riego</t>
  </si>
  <si>
    <t>Infraestructura pecuaria</t>
  </si>
  <si>
    <t>21000754682</t>
  </si>
  <si>
    <t>23000740421</t>
  </si>
  <si>
    <t>Pitahaya</t>
  </si>
  <si>
    <t>12001638624</t>
  </si>
  <si>
    <t>Compra para uso agropecuario</t>
  </si>
  <si>
    <t>35000036919</t>
  </si>
  <si>
    <t>bodegas</t>
  </si>
  <si>
    <t>30000216406</t>
  </si>
  <si>
    <t>35000039802</t>
  </si>
  <si>
    <t>cacao</t>
  </si>
  <si>
    <t>30000220687</t>
  </si>
  <si>
    <t>Bientres bovinos comerciales leche</t>
  </si>
  <si>
    <t>13000632840</t>
  </si>
  <si>
    <t>Retención de vientres bovinos</t>
  </si>
  <si>
    <t>21000759185</t>
  </si>
  <si>
    <t>19000796746</t>
  </si>
  <si>
    <t>Adecuación de tierras para actividad pesquera y ac</t>
  </si>
  <si>
    <t>20000964626</t>
  </si>
  <si>
    <t>15001885239</t>
  </si>
  <si>
    <t>13000633910</t>
  </si>
  <si>
    <t>15001884904</t>
  </si>
  <si>
    <t>15001889826</t>
  </si>
  <si>
    <t>32000065020</t>
  </si>
  <si>
    <t>32000065568</t>
  </si>
  <si>
    <t>32000065805</t>
  </si>
  <si>
    <t>21000764308</t>
  </si>
  <si>
    <t>32000065883</t>
  </si>
  <si>
    <t>34000021967</t>
  </si>
  <si>
    <t>15001932741</t>
  </si>
  <si>
    <t>18000944700</t>
  </si>
  <si>
    <t>32000069539</t>
  </si>
  <si>
    <t>32000069671</t>
  </si>
  <si>
    <t>Infraestructura Hornilla</t>
  </si>
  <si>
    <t>18000946065</t>
  </si>
  <si>
    <t>15001948245</t>
  </si>
  <si>
    <t>Mango</t>
  </si>
  <si>
    <t>15001948220</t>
  </si>
  <si>
    <t>Equipo y Sistema de riego</t>
  </si>
  <si>
    <t>32000070855</t>
  </si>
  <si>
    <t>Caña panelera</t>
  </si>
  <si>
    <t>20000983175</t>
  </si>
  <si>
    <t>Infraestructura (beneficiadero de café)</t>
  </si>
  <si>
    <t>20000986804</t>
  </si>
  <si>
    <t>20000984055</t>
  </si>
  <si>
    <t>22000727489</t>
  </si>
  <si>
    <t>Caña Panelera</t>
  </si>
  <si>
    <t>20000983025</t>
  </si>
  <si>
    <t>28000236234</t>
  </si>
  <si>
    <t>12001701934</t>
  </si>
  <si>
    <t>Compra finca para uso agropecuario</t>
  </si>
  <si>
    <t>34000024298</t>
  </si>
  <si>
    <t>20000988603</t>
  </si>
  <si>
    <t>Retencion vientres bovinos y doble proposito</t>
  </si>
  <si>
    <t>32000070491</t>
  </si>
  <si>
    <t>32000070515</t>
  </si>
  <si>
    <t>Café renovacion por siembra</t>
  </si>
  <si>
    <t>15001959800</t>
  </si>
  <si>
    <t>15001973800</t>
  </si>
  <si>
    <t>café renovación</t>
  </si>
  <si>
    <t>22000729668</t>
  </si>
  <si>
    <t>20000992766</t>
  </si>
  <si>
    <t>Retencion vientres bovinos cria y d.p</t>
  </si>
  <si>
    <t>12001727710</t>
  </si>
  <si>
    <t>33000027901</t>
  </si>
  <si>
    <t>12001723700</t>
  </si>
  <si>
    <t>Retencion de vientres</t>
  </si>
  <si>
    <t>12001724139</t>
  </si>
  <si>
    <t>Vientres Bovinos comerciales leche</t>
  </si>
  <si>
    <t>12001724067</t>
  </si>
  <si>
    <t>15001985865</t>
  </si>
  <si>
    <t>café siembra</t>
  </si>
  <si>
    <t>22000732049</t>
  </si>
  <si>
    <t>20000995950</t>
  </si>
  <si>
    <t>Vientres bovinos comerciales cria y d.p</t>
  </si>
  <si>
    <t>18000961531</t>
  </si>
  <si>
    <t>Retención vientres bovinos y bufalos</t>
  </si>
  <si>
    <t>20001001951</t>
  </si>
  <si>
    <t>20000998615</t>
  </si>
  <si>
    <t>infraestructura</t>
  </si>
  <si>
    <t>12001747458</t>
  </si>
  <si>
    <t>Equipo para acitividad pecuaria</t>
  </si>
  <si>
    <t>12001748109</t>
  </si>
  <si>
    <t>20001001059</t>
  </si>
  <si>
    <t>34000022711</t>
  </si>
  <si>
    <t>26001049381</t>
  </si>
  <si>
    <t>vientres bovinos comerciales cria y d.p</t>
  </si>
  <si>
    <t>15002041890</t>
  </si>
  <si>
    <t>32000089538</t>
  </si>
  <si>
    <t>20001013519</t>
  </si>
  <si>
    <t>15002074724</t>
  </si>
  <si>
    <t>Infraestructura Pecuaria (galpon)</t>
  </si>
  <si>
    <t>34000033699</t>
  </si>
  <si>
    <t>15002081265</t>
  </si>
  <si>
    <t>34000034531</t>
  </si>
  <si>
    <t>28000258791</t>
  </si>
  <si>
    <t>18000982039</t>
  </si>
  <si>
    <t>café renovaciòn</t>
  </si>
  <si>
    <t>18000980999</t>
  </si>
  <si>
    <t>Maquinaria y equipo</t>
  </si>
  <si>
    <t>12001787431</t>
  </si>
  <si>
    <t>mejoramiento de praderas</t>
  </si>
  <si>
    <t>12001787424</t>
  </si>
  <si>
    <t>28000262432</t>
  </si>
  <si>
    <t>11000701158</t>
  </si>
  <si>
    <t>15002104931</t>
  </si>
  <si>
    <t>32000096054</t>
  </si>
  <si>
    <t>12001802279</t>
  </si>
  <si>
    <t>Vientres Bovinos Comerciales Cria y d.p</t>
  </si>
  <si>
    <t>22000747850</t>
  </si>
  <si>
    <t>Renovación caña panelera</t>
  </si>
  <si>
    <t>27000240434</t>
  </si>
  <si>
    <t>Obras civiles manjeo recurso hidrico en proyectos</t>
  </si>
  <si>
    <t>28000263272</t>
  </si>
  <si>
    <t>guayaba</t>
  </si>
  <si>
    <t>25000843139</t>
  </si>
  <si>
    <t>30000332824</t>
  </si>
  <si>
    <t>28000264288</t>
  </si>
  <si>
    <t>26001075533</t>
  </si>
  <si>
    <t>34000036432</t>
  </si>
  <si>
    <t>28000266016</t>
  </si>
  <si>
    <t>15002118066</t>
  </si>
  <si>
    <t>vientres ganado bovino</t>
  </si>
  <si>
    <t>19000836780</t>
  </si>
  <si>
    <t>construccion de vivienda campesina</t>
  </si>
  <si>
    <t>30000338088</t>
  </si>
  <si>
    <t>18000993017</t>
  </si>
  <si>
    <t>vientres bovinos comerciales cria y DP</t>
  </si>
  <si>
    <t>22000749991</t>
  </si>
  <si>
    <t>13000653633</t>
  </si>
  <si>
    <t>12001817812</t>
  </si>
  <si>
    <t>retencion de vientres ganado bovino.</t>
  </si>
  <si>
    <t>18000994799</t>
  </si>
  <si>
    <t>20001031740</t>
  </si>
  <si>
    <t>15002134356</t>
  </si>
  <si>
    <t>ret. Vientres ganado bovino</t>
  </si>
  <si>
    <t>24000648124</t>
  </si>
  <si>
    <t>37000034932</t>
  </si>
  <si>
    <t>16000771035</t>
  </si>
  <si>
    <t>café renovacion</t>
  </si>
  <si>
    <t>25000852705</t>
  </si>
  <si>
    <t>15002142806</t>
  </si>
  <si>
    <t>beneficiaderos de café</t>
  </si>
  <si>
    <t>22000752442</t>
  </si>
  <si>
    <t>20001025851</t>
  </si>
  <si>
    <t>28000272490</t>
  </si>
  <si>
    <t>35000086968</t>
  </si>
  <si>
    <t>22000753229</t>
  </si>
  <si>
    <t>vientres bovinos comerciales crfia y D.P</t>
  </si>
  <si>
    <t>15002146371</t>
  </si>
  <si>
    <t>12001839461</t>
  </si>
  <si>
    <t>Retencion vientres ganado bovino</t>
  </si>
  <si>
    <t>35000087300</t>
  </si>
  <si>
    <t>15002146024</t>
  </si>
  <si>
    <t>22000753917</t>
  </si>
  <si>
    <t>26001087409</t>
  </si>
  <si>
    <t>28000274861</t>
  </si>
  <si>
    <t>35000088283</t>
  </si>
  <si>
    <t>construccion infraestrucura agricola</t>
  </si>
  <si>
    <t>22000754574</t>
  </si>
  <si>
    <t>Vientres bovinos comercilaes cria y doble proposit</t>
  </si>
  <si>
    <t>12001842474</t>
  </si>
  <si>
    <t>32000104350</t>
  </si>
  <si>
    <t>28000278619</t>
  </si>
  <si>
    <t>equipo y maquinaria usada</t>
  </si>
  <si>
    <t>32000104454</t>
  </si>
  <si>
    <t>infraestructura agricola</t>
  </si>
  <si>
    <t>32000106151</t>
  </si>
  <si>
    <t>construccion infraestructura agricola</t>
  </si>
  <si>
    <t>34000042015</t>
  </si>
  <si>
    <t>vientres bovinos comerciales cria y dp</t>
  </si>
  <si>
    <t>12001839778</t>
  </si>
  <si>
    <t>36000032356</t>
  </si>
  <si>
    <t>35000091051</t>
  </si>
  <si>
    <t>20001046001</t>
  </si>
  <si>
    <t>retencion vientres bovinos cria y doble proposito</t>
  </si>
  <si>
    <t>35000092841</t>
  </si>
  <si>
    <t>28000277169</t>
  </si>
  <si>
    <t>28000277190</t>
  </si>
  <si>
    <t>35000093420</t>
  </si>
  <si>
    <t>12001879056</t>
  </si>
  <si>
    <t>35000094207</t>
  </si>
  <si>
    <t>construccion infraestructura para la produccion pe</t>
  </si>
  <si>
    <t>20001046484</t>
  </si>
  <si>
    <t>22000760583</t>
  </si>
  <si>
    <t>construccion beneficiadero de café</t>
  </si>
  <si>
    <t>22000760521</t>
  </si>
  <si>
    <t>10000000001</t>
  </si>
  <si>
    <t>CL 28 13A 17</t>
  </si>
  <si>
    <t>1917858520</t>
  </si>
  <si>
    <t>1914981529</t>
  </si>
  <si>
    <t>1809494676</t>
  </si>
  <si>
    <t>1809491454</t>
  </si>
  <si>
    <t>1809367933</t>
  </si>
  <si>
    <t>CR 19 34 02</t>
  </si>
  <si>
    <t>CRA 19 34 14</t>
  </si>
  <si>
    <t>300880024090</t>
  </si>
  <si>
    <t>CALLE 28 NO 13 A 15 PISOS 38 AL 42</t>
  </si>
  <si>
    <t>CARTERA ORDINARIA</t>
  </si>
  <si>
    <t>1917723130</t>
  </si>
  <si>
    <t>CR 13  28 17 P 2 AL 5</t>
  </si>
  <si>
    <t>CREDITOS FINAGRO</t>
  </si>
  <si>
    <t>CR 13 28 17P AL5</t>
  </si>
  <si>
    <t>OPERACIONES DE REDESCUENTO FINAGRO</t>
  </si>
  <si>
    <t>1901713061</t>
  </si>
  <si>
    <t>1901713063</t>
  </si>
  <si>
    <t>1901747475</t>
  </si>
  <si>
    <t>2001830472</t>
  </si>
  <si>
    <t>CRA 9  # 13 - 41</t>
  </si>
  <si>
    <t>CRA 9 # 13 - 41</t>
  </si>
  <si>
    <t>010880004500</t>
  </si>
  <si>
    <t>CR 9 # 13 41</t>
  </si>
  <si>
    <t>CAPITAL DE TRABJAO</t>
  </si>
  <si>
    <t>010880007000</t>
  </si>
  <si>
    <t>CR 9 # 13- 41</t>
  </si>
  <si>
    <t>CR9 · 13 - 41</t>
  </si>
  <si>
    <t>010880007460</t>
  </si>
  <si>
    <t>010880007940</t>
  </si>
  <si>
    <t>010880008180</t>
  </si>
  <si>
    <t>CR 9 # 13 -41</t>
  </si>
  <si>
    <t>010880008450</t>
  </si>
  <si>
    <t>CR 9 13 # 41</t>
  </si>
  <si>
    <t>010880008460</t>
  </si>
  <si>
    <t>CAPITAL DE TRABAJAO</t>
  </si>
  <si>
    <t>1601282431</t>
  </si>
  <si>
    <t>1601283774</t>
  </si>
  <si>
    <t>1601286644</t>
  </si>
  <si>
    <t>1601289994</t>
  </si>
  <si>
    <t>1601291426</t>
  </si>
  <si>
    <t>1601304663</t>
  </si>
  <si>
    <t>1601309112</t>
  </si>
  <si>
    <t>1601311471</t>
  </si>
  <si>
    <t>1601312789</t>
  </si>
  <si>
    <t>1601316077</t>
  </si>
  <si>
    <t>1601324637</t>
  </si>
  <si>
    <t>1701340369</t>
  </si>
  <si>
    <t>1701412373</t>
  </si>
  <si>
    <t>1801499618</t>
  </si>
  <si>
    <t>1801510546</t>
  </si>
  <si>
    <t>1801521753</t>
  </si>
  <si>
    <t>1801529471</t>
  </si>
  <si>
    <t>1801538084</t>
  </si>
  <si>
    <t>1801607418</t>
  </si>
  <si>
    <t>1801607419</t>
  </si>
  <si>
    <t>1901630942</t>
  </si>
  <si>
    <t>1901630943</t>
  </si>
  <si>
    <t>1901632980</t>
  </si>
  <si>
    <t>1901658965</t>
  </si>
  <si>
    <t>1901713406</t>
  </si>
  <si>
    <t>1901713098</t>
  </si>
  <si>
    <t>1901726148</t>
  </si>
  <si>
    <t>1901726442</t>
  </si>
  <si>
    <t>1901726443</t>
  </si>
  <si>
    <t>1901747502</t>
  </si>
  <si>
    <t>1901747504</t>
  </si>
  <si>
    <t>1901747505</t>
  </si>
  <si>
    <t>1901747508</t>
  </si>
  <si>
    <t>1901747563</t>
  </si>
  <si>
    <t>1901762606</t>
  </si>
  <si>
    <t>1901762610</t>
  </si>
  <si>
    <t>1901762613</t>
  </si>
  <si>
    <t>1901762611</t>
  </si>
  <si>
    <t>1901762608</t>
  </si>
  <si>
    <t>1901762609</t>
  </si>
  <si>
    <t>1901776943</t>
  </si>
  <si>
    <t>1901776944</t>
  </si>
  <si>
    <t>1901776946</t>
  </si>
  <si>
    <t>1901776947</t>
  </si>
  <si>
    <t>1901776948</t>
  </si>
  <si>
    <t>1901795861</t>
  </si>
  <si>
    <t>1901796080</t>
  </si>
  <si>
    <t>1901796079</t>
  </si>
  <si>
    <t>1901796081</t>
  </si>
  <si>
    <t>2001811490</t>
  </si>
  <si>
    <t>2001811491</t>
  </si>
  <si>
    <t>2001811492</t>
  </si>
  <si>
    <t>2001811493</t>
  </si>
  <si>
    <t>2001811494</t>
  </si>
  <si>
    <t>2001830473</t>
  </si>
  <si>
    <t>2001830475</t>
  </si>
  <si>
    <t>2001830474</t>
  </si>
  <si>
    <t>2001831753</t>
  </si>
  <si>
    <t>CL 28 13A 15 PISO 39</t>
  </si>
  <si>
    <t>1826429607</t>
  </si>
  <si>
    <t>CR 9 13 56</t>
  </si>
  <si>
    <t>10880007700</t>
  </si>
  <si>
    <t>860-034-594-1</t>
  </si>
  <si>
    <t>Calle 28 13a - 15 pisos 38-42</t>
  </si>
  <si>
    <t>Colocacion Creditos</t>
  </si>
  <si>
    <t>TARJETA CREDITO</t>
  </si>
  <si>
    <t>800-238-317-4</t>
  </si>
  <si>
    <t>CR4 9 66</t>
  </si>
  <si>
    <t>191000016</t>
  </si>
  <si>
    <t>CALLE 10 # 5-05</t>
  </si>
  <si>
    <t>COLOCACION MICROCREDITO</t>
  </si>
  <si>
    <t>1201417(3)</t>
  </si>
  <si>
    <t>10720191</t>
  </si>
  <si>
    <t>Calle 103 # 19-20 piso 2</t>
  </si>
  <si>
    <t>15411000252</t>
  </si>
  <si>
    <t>16811000291</t>
  </si>
  <si>
    <t>16812000014</t>
  </si>
  <si>
    <t>16812000039</t>
  </si>
  <si>
    <t>16812000059</t>
  </si>
  <si>
    <t>15412000248</t>
  </si>
  <si>
    <t>16812000249</t>
  </si>
  <si>
    <t>16812000333</t>
  </si>
  <si>
    <t>11112000425</t>
  </si>
  <si>
    <t>16812000426</t>
  </si>
  <si>
    <t>11512000431</t>
  </si>
  <si>
    <t>16812000433</t>
  </si>
  <si>
    <t>15412000613</t>
  </si>
  <si>
    <t>15413000158</t>
  </si>
  <si>
    <t>16813000401</t>
  </si>
  <si>
    <t>Carrera 13 # 28-17 Pisos 234 y 5</t>
  </si>
  <si>
    <t>1601281659</t>
  </si>
  <si>
    <t>1601281665</t>
  </si>
  <si>
    <t>1601282114</t>
  </si>
  <si>
    <t>1601282115</t>
  </si>
  <si>
    <t>1601282717</t>
  </si>
  <si>
    <t>1601283220</t>
  </si>
  <si>
    <t>1601288588</t>
  </si>
  <si>
    <t>1601289336</t>
  </si>
  <si>
    <t>1601290132</t>
  </si>
  <si>
    <t>1601291436</t>
  </si>
  <si>
    <t>1601291439</t>
  </si>
  <si>
    <t>1601292172</t>
  </si>
  <si>
    <t>1601292173</t>
  </si>
  <si>
    <t>1601292175</t>
  </si>
  <si>
    <t>1601292178</t>
  </si>
  <si>
    <t>1601293181</t>
  </si>
  <si>
    <t>1601293182</t>
  </si>
  <si>
    <t>1601293183</t>
  </si>
  <si>
    <t>1601294837</t>
  </si>
  <si>
    <t>1601295393</t>
  </si>
  <si>
    <t>1601295396</t>
  </si>
  <si>
    <t>1601295942</t>
  </si>
  <si>
    <t>1601295944</t>
  </si>
  <si>
    <t>1601297063</t>
  </si>
  <si>
    <t>1601299189</t>
  </si>
  <si>
    <t>1601299693</t>
  </si>
  <si>
    <t>1601302461</t>
  </si>
  <si>
    <t>1601302707</t>
  </si>
  <si>
    <t>1601303541</t>
  </si>
  <si>
    <t>1601303637</t>
  </si>
  <si>
    <t>1601305289</t>
  </si>
  <si>
    <t>1601305291</t>
  </si>
  <si>
    <t>1601305293</t>
  </si>
  <si>
    <t>1601305962</t>
  </si>
  <si>
    <t>1601307685</t>
  </si>
  <si>
    <t>1601309698</t>
  </si>
  <si>
    <t>1601315208</t>
  </si>
  <si>
    <t>1601317374</t>
  </si>
  <si>
    <t>1601317970</t>
  </si>
  <si>
    <t>1601320062</t>
  </si>
  <si>
    <t>1601323706</t>
  </si>
  <si>
    <t>1601326405</t>
  </si>
  <si>
    <t>1601326643</t>
  </si>
  <si>
    <t>1601332467</t>
  </si>
  <si>
    <t>1601333001</t>
  </si>
  <si>
    <t>1601333966</t>
  </si>
  <si>
    <t>1601333967</t>
  </si>
  <si>
    <t>1601333968</t>
  </si>
  <si>
    <t>1601333969</t>
  </si>
  <si>
    <t>1601333989</t>
  </si>
  <si>
    <t>1701337819</t>
  </si>
  <si>
    <t>1701342561</t>
  </si>
  <si>
    <t>1701342962</t>
  </si>
  <si>
    <t>1701342964</t>
  </si>
  <si>
    <t>1701344709</t>
  </si>
  <si>
    <t>1701345091</t>
  </si>
  <si>
    <t>1701346117</t>
  </si>
  <si>
    <t>1701347787</t>
  </si>
  <si>
    <t>1701350694</t>
  </si>
  <si>
    <t>1701353185</t>
  </si>
  <si>
    <t>1701353362</t>
  </si>
  <si>
    <t>1701354277</t>
  </si>
  <si>
    <t>1701357412</t>
  </si>
  <si>
    <t>1701358073</t>
  </si>
  <si>
    <t>1701359205</t>
  </si>
  <si>
    <t>1701360064</t>
  </si>
  <si>
    <t>1701360065</t>
  </si>
  <si>
    <t>1701361436</t>
  </si>
  <si>
    <t>1701361941</t>
  </si>
  <si>
    <t>1701363159</t>
  </si>
  <si>
    <t>1701363577</t>
  </si>
  <si>
    <t>1701368123</t>
  </si>
  <si>
    <t>1701370435</t>
  </si>
  <si>
    <t>1701370488</t>
  </si>
  <si>
    <t>1701371471</t>
  </si>
  <si>
    <t>1701371473</t>
  </si>
  <si>
    <t>1701373301</t>
  </si>
  <si>
    <t>1701374840</t>
  </si>
  <si>
    <t>1701374841</t>
  </si>
  <si>
    <t>1701379698</t>
  </si>
  <si>
    <t>1701380854</t>
  </si>
  <si>
    <t>1701381547</t>
  </si>
  <si>
    <t>1701381958</t>
  </si>
  <si>
    <t>1701382873</t>
  </si>
  <si>
    <t>1701383365</t>
  </si>
  <si>
    <t>1701383368</t>
  </si>
  <si>
    <t>1701387343</t>
  </si>
  <si>
    <t>1701391948</t>
  </si>
  <si>
    <t>1701391951</t>
  </si>
  <si>
    <t>1701396702</t>
  </si>
  <si>
    <t>1701397163</t>
  </si>
  <si>
    <t>1701398471</t>
  </si>
  <si>
    <t>1701398475</t>
  </si>
  <si>
    <t>1701399447</t>
  </si>
  <si>
    <t>1701399908</t>
  </si>
  <si>
    <t>1701399940</t>
  </si>
  <si>
    <t>1701399941</t>
  </si>
  <si>
    <t>1701399945</t>
  </si>
  <si>
    <t>1701400140</t>
  </si>
  <si>
    <t>1701402226</t>
  </si>
  <si>
    <t>1701402987</t>
  </si>
  <si>
    <t>1701403091</t>
  </si>
  <si>
    <t>1701403242</t>
  </si>
  <si>
    <t>1701403326</t>
  </si>
  <si>
    <t>1701403753</t>
  </si>
  <si>
    <t>1701404288</t>
  </si>
  <si>
    <t>1701404323</t>
  </si>
  <si>
    <t>1701405298</t>
  </si>
  <si>
    <t>1701405779</t>
  </si>
  <si>
    <t>1701406644</t>
  </si>
  <si>
    <t>1701407745</t>
  </si>
  <si>
    <t>1701407749</t>
  </si>
  <si>
    <t>1701408530</t>
  </si>
  <si>
    <t>1701408532</t>
  </si>
  <si>
    <t>1701409940</t>
  </si>
  <si>
    <t>1701410445</t>
  </si>
  <si>
    <t>1701410447</t>
  </si>
  <si>
    <t>1701410448</t>
  </si>
  <si>
    <t>1701411297</t>
  </si>
  <si>
    <t>1701411299</t>
  </si>
  <si>
    <t>1701411854</t>
  </si>
  <si>
    <t>1701413250</t>
  </si>
  <si>
    <t>1701414588</t>
  </si>
  <si>
    <t>1701415345</t>
  </si>
  <si>
    <t>1701415348</t>
  </si>
  <si>
    <t>1701415351</t>
  </si>
  <si>
    <t>1701417440</t>
  </si>
  <si>
    <t>1701417452</t>
  </si>
  <si>
    <t>1701418987</t>
  </si>
  <si>
    <t>1701418989</t>
  </si>
  <si>
    <t>1701421479</t>
  </si>
  <si>
    <t>1701421487</t>
  </si>
  <si>
    <t>1701422361</t>
  </si>
  <si>
    <t>1701422362</t>
  </si>
  <si>
    <t>1701422972</t>
  </si>
  <si>
    <t>1701425501</t>
  </si>
  <si>
    <t>1701425874</t>
  </si>
  <si>
    <t>1701426573</t>
  </si>
  <si>
    <t>1701426751</t>
  </si>
  <si>
    <t>1701426755</t>
  </si>
  <si>
    <t>1701428409</t>
  </si>
  <si>
    <t>1701429151</t>
  </si>
  <si>
    <t>1701429993</t>
  </si>
  <si>
    <t>1701429994</t>
  </si>
  <si>
    <t>1701429995</t>
  </si>
  <si>
    <t>1701431818</t>
  </si>
  <si>
    <t>1701434017</t>
  </si>
  <si>
    <t>1701434024</t>
  </si>
  <si>
    <t>1701434788</t>
  </si>
  <si>
    <t>1701434789</t>
  </si>
  <si>
    <t>1701434795</t>
  </si>
  <si>
    <t>1701436694</t>
  </si>
  <si>
    <t>1701437125</t>
  </si>
  <si>
    <t>1701437865</t>
  </si>
  <si>
    <t>1701439314</t>
  </si>
  <si>
    <t>1701440631</t>
  </si>
  <si>
    <t>1701442257</t>
  </si>
  <si>
    <t>1701442258</t>
  </si>
  <si>
    <t>1701442877</t>
  </si>
  <si>
    <t>1701444075</t>
  </si>
  <si>
    <t>1701444309</t>
  </si>
  <si>
    <t>1701444382</t>
  </si>
  <si>
    <t>1701444995</t>
  </si>
  <si>
    <t>1701444996</t>
  </si>
  <si>
    <t>1701445059</t>
  </si>
  <si>
    <t>1701445975</t>
  </si>
  <si>
    <t>1701449502</t>
  </si>
  <si>
    <t>1701449503</t>
  </si>
  <si>
    <t>1701449726</t>
  </si>
  <si>
    <t>1701450481</t>
  </si>
  <si>
    <t>1701451026</t>
  </si>
  <si>
    <t>1701452362</t>
  </si>
  <si>
    <t>1701453398</t>
  </si>
  <si>
    <t>1701453958</t>
  </si>
  <si>
    <t>1701455324</t>
  </si>
  <si>
    <t>1701455957</t>
  </si>
  <si>
    <t>1701455958</t>
  </si>
  <si>
    <t>1701456912</t>
  </si>
  <si>
    <t>1701456913</t>
  </si>
  <si>
    <t>1701458278</t>
  </si>
  <si>
    <t>1701458280</t>
  </si>
  <si>
    <t>1701458815</t>
  </si>
  <si>
    <t>1701458816</t>
  </si>
  <si>
    <t>1701459279</t>
  </si>
  <si>
    <t>1701459282</t>
  </si>
  <si>
    <t>1701460006</t>
  </si>
  <si>
    <t>1701460007</t>
  </si>
  <si>
    <t>1701460778</t>
  </si>
  <si>
    <t>1701462031</t>
  </si>
  <si>
    <t>1701462032</t>
  </si>
  <si>
    <t>1701462995</t>
  </si>
  <si>
    <t>1701463913</t>
  </si>
  <si>
    <t>1701463925</t>
  </si>
  <si>
    <t>1701465986</t>
  </si>
  <si>
    <t>1701466976</t>
  </si>
  <si>
    <t>1701466982</t>
  </si>
  <si>
    <t>1701467878</t>
  </si>
  <si>
    <t>1701467879</t>
  </si>
  <si>
    <t>1701468371</t>
  </si>
  <si>
    <t>1701469036</t>
  </si>
  <si>
    <t>1701470171</t>
  </si>
  <si>
    <t>1701470182</t>
  </si>
  <si>
    <t>1701470185</t>
  </si>
  <si>
    <t>1701471119</t>
  </si>
  <si>
    <t>1701471129</t>
  </si>
  <si>
    <t>1701471132</t>
  </si>
  <si>
    <t>1701471137</t>
  </si>
  <si>
    <t>1701472356</t>
  </si>
  <si>
    <t>1701472363</t>
  </si>
  <si>
    <t>1701472377</t>
  </si>
  <si>
    <t>1701473302</t>
  </si>
  <si>
    <t>1701473308</t>
  </si>
  <si>
    <t>1701475016</t>
  </si>
  <si>
    <t>1701477739</t>
  </si>
  <si>
    <t>1701477741</t>
  </si>
  <si>
    <t>1701479728</t>
  </si>
  <si>
    <t>1701479739</t>
  </si>
  <si>
    <t>1701481330</t>
  </si>
  <si>
    <t>1701482022</t>
  </si>
  <si>
    <t>1701482023</t>
  </si>
  <si>
    <t>1701482559</t>
  </si>
  <si>
    <t>1701484870</t>
  </si>
  <si>
    <t>1701484876</t>
  </si>
  <si>
    <t>1701484880</t>
  </si>
  <si>
    <t>1701484933</t>
  </si>
  <si>
    <t>1801486004</t>
  </si>
  <si>
    <t>1801486008</t>
  </si>
  <si>
    <t>1801486010</t>
  </si>
  <si>
    <t>1801489492</t>
  </si>
  <si>
    <t>1801489502</t>
  </si>
  <si>
    <t>1801490332</t>
  </si>
  <si>
    <t>1801490337</t>
  </si>
  <si>
    <t>1801490854</t>
  </si>
  <si>
    <t>1801491461</t>
  </si>
  <si>
    <t>1801491462</t>
  </si>
  <si>
    <t>1801491463</t>
  </si>
  <si>
    <t>1801491464</t>
  </si>
  <si>
    <t>1801491465</t>
  </si>
  <si>
    <t>1801491897</t>
  </si>
  <si>
    <t>1801491899</t>
  </si>
  <si>
    <t>1801491901</t>
  </si>
  <si>
    <t>1801492487</t>
  </si>
  <si>
    <t>1801492488</t>
  </si>
  <si>
    <t>1801492490</t>
  </si>
  <si>
    <t>1801492491</t>
  </si>
  <si>
    <t>1801493880</t>
  </si>
  <si>
    <t>1801494513</t>
  </si>
  <si>
    <t>1801495141</t>
  </si>
  <si>
    <t>1801495142</t>
  </si>
  <si>
    <t>1801495814</t>
  </si>
  <si>
    <t>1801496378</t>
  </si>
  <si>
    <t>1801496379</t>
  </si>
  <si>
    <t>1801496381</t>
  </si>
  <si>
    <t>1801496885</t>
  </si>
  <si>
    <t>1801497714</t>
  </si>
  <si>
    <t>1801498315</t>
  </si>
  <si>
    <t>1801498667</t>
  </si>
  <si>
    <t>1801500625</t>
  </si>
  <si>
    <t>1801500969</t>
  </si>
  <si>
    <t>1801501632</t>
  </si>
  <si>
    <t>1801502776</t>
  </si>
  <si>
    <t>1801502778</t>
  </si>
  <si>
    <t>1801504013</t>
  </si>
  <si>
    <t>1801506344</t>
  </si>
  <si>
    <t>1801506358</t>
  </si>
  <si>
    <t>1801506364</t>
  </si>
  <si>
    <t>1801506368</t>
  </si>
  <si>
    <t>1801506866</t>
  </si>
  <si>
    <t>1801506874</t>
  </si>
  <si>
    <t>1801506896</t>
  </si>
  <si>
    <t>1801507882</t>
  </si>
  <si>
    <t>1801509681</t>
  </si>
  <si>
    <t>1801510118</t>
  </si>
  <si>
    <t>1801511507</t>
  </si>
  <si>
    <t>1801511509</t>
  </si>
  <si>
    <t>1801512140</t>
  </si>
  <si>
    <t>1801512569</t>
  </si>
  <si>
    <t>1801512572</t>
  </si>
  <si>
    <t>1801514233</t>
  </si>
  <si>
    <t>1801514708</t>
  </si>
  <si>
    <t>1801514715</t>
  </si>
  <si>
    <t>1801514768</t>
  </si>
  <si>
    <t>1801515426</t>
  </si>
  <si>
    <t>1801516633</t>
  </si>
  <si>
    <t>1801519374</t>
  </si>
  <si>
    <t>1801519378</t>
  </si>
  <si>
    <t>1801519812</t>
  </si>
  <si>
    <t>1801520429</t>
  </si>
  <si>
    <t>1801520433</t>
  </si>
  <si>
    <t>1801520436</t>
  </si>
  <si>
    <t>1801522866</t>
  </si>
  <si>
    <t>1801523338</t>
  </si>
  <si>
    <t>1801523341</t>
  </si>
  <si>
    <t>1801523346</t>
  </si>
  <si>
    <t>1801523631</t>
  </si>
  <si>
    <t>1801523643</t>
  </si>
  <si>
    <t>1801524894</t>
  </si>
  <si>
    <t>1801524897</t>
  </si>
  <si>
    <t>1801524904</t>
  </si>
  <si>
    <t>1801524906</t>
  </si>
  <si>
    <t>1801524911</t>
  </si>
  <si>
    <t>1801524918</t>
  </si>
  <si>
    <t>1801525469</t>
  </si>
  <si>
    <t>1801525478</t>
  </si>
  <si>
    <t>1801526368</t>
  </si>
  <si>
    <t>1801526373</t>
  </si>
  <si>
    <t>1801526381</t>
  </si>
  <si>
    <t>1801527314</t>
  </si>
  <si>
    <t>1801527676</t>
  </si>
  <si>
    <t>1801529631</t>
  </si>
  <si>
    <t>1801530277</t>
  </si>
  <si>
    <t>1801530278</t>
  </si>
  <si>
    <t>1801530539</t>
  </si>
  <si>
    <t>1801530545</t>
  </si>
  <si>
    <t>1801531289</t>
  </si>
  <si>
    <t>1801531539</t>
  </si>
  <si>
    <t>1801531542</t>
  </si>
  <si>
    <t>1801531550</t>
  </si>
  <si>
    <t>1801531899</t>
  </si>
  <si>
    <t>1801531908</t>
  </si>
  <si>
    <t>1801531920</t>
  </si>
  <si>
    <t>1801532415</t>
  </si>
  <si>
    <t>1801533064</t>
  </si>
  <si>
    <t>1801533090</t>
  </si>
  <si>
    <t>1801533122</t>
  </si>
  <si>
    <t>1801533542</t>
  </si>
  <si>
    <t>1801533547</t>
  </si>
  <si>
    <t>1801533561</t>
  </si>
  <si>
    <t>1801534244</t>
  </si>
  <si>
    <t>1801534263</t>
  </si>
  <si>
    <t>1801536081</t>
  </si>
  <si>
    <t>1801536105</t>
  </si>
  <si>
    <t>1801536117</t>
  </si>
  <si>
    <t>1801536130</t>
  </si>
  <si>
    <t>1801536144</t>
  </si>
  <si>
    <t>1801537053</t>
  </si>
  <si>
    <t>1801537113</t>
  </si>
  <si>
    <t>1801537661</t>
  </si>
  <si>
    <t>1801537697</t>
  </si>
  <si>
    <t>1801538402</t>
  </si>
  <si>
    <t>1801539146</t>
  </si>
  <si>
    <t>1801539149</t>
  </si>
  <si>
    <t>1801539976</t>
  </si>
  <si>
    <t>1801540020</t>
  </si>
  <si>
    <t>1801540446</t>
  </si>
  <si>
    <t>1801540468</t>
  </si>
  <si>
    <t>1801540798</t>
  </si>
  <si>
    <t>1801540811</t>
  </si>
  <si>
    <t>1801541207</t>
  </si>
  <si>
    <t>1801541969</t>
  </si>
  <si>
    <t>1801542374</t>
  </si>
  <si>
    <t>1801542550</t>
  </si>
  <si>
    <t>1801542561</t>
  </si>
  <si>
    <t>1801542855</t>
  </si>
  <si>
    <t>1801542859</t>
  </si>
  <si>
    <t>1801542887</t>
  </si>
  <si>
    <t>1801542895</t>
  </si>
  <si>
    <t>1801542898</t>
  </si>
  <si>
    <t>1801543153</t>
  </si>
  <si>
    <t>1801543805</t>
  </si>
  <si>
    <t>1801544069</t>
  </si>
  <si>
    <t>1801544075</t>
  </si>
  <si>
    <t>1801544141</t>
  </si>
  <si>
    <t>1801544221</t>
  </si>
  <si>
    <t>1801544915</t>
  </si>
  <si>
    <t>1801545961</t>
  </si>
  <si>
    <t>1801545963</t>
  </si>
  <si>
    <t>1801546428</t>
  </si>
  <si>
    <t>1801546443</t>
  </si>
  <si>
    <t>1801546654</t>
  </si>
  <si>
    <t>1801547234</t>
  </si>
  <si>
    <t>1801547255</t>
  </si>
  <si>
    <t>1801547513</t>
  </si>
  <si>
    <t>1801548097</t>
  </si>
  <si>
    <t>1801548535</t>
  </si>
  <si>
    <t>1801548554</t>
  </si>
  <si>
    <t>1801548930</t>
  </si>
  <si>
    <t>1801549901</t>
  </si>
  <si>
    <t>1801550002</t>
  </si>
  <si>
    <t>1801550009</t>
  </si>
  <si>
    <t>1801550579</t>
  </si>
  <si>
    <t>1801550588</t>
  </si>
  <si>
    <t>1801550650</t>
  </si>
  <si>
    <t>1801550834</t>
  </si>
  <si>
    <t>1801550881</t>
  </si>
  <si>
    <t>1801550923</t>
  </si>
  <si>
    <t>1801551190</t>
  </si>
  <si>
    <t>1801551198</t>
  </si>
  <si>
    <t>1801551670</t>
  </si>
  <si>
    <t>1801551676</t>
  </si>
  <si>
    <t>1801551728</t>
  </si>
  <si>
    <t>1801551868</t>
  </si>
  <si>
    <t>1801551877</t>
  </si>
  <si>
    <t>1801551878</t>
  </si>
  <si>
    <t>1801551888</t>
  </si>
  <si>
    <t>1801552362</t>
  </si>
  <si>
    <t>1801552412</t>
  </si>
  <si>
    <t>1801552416</t>
  </si>
  <si>
    <t>1801552821</t>
  </si>
  <si>
    <t>1801552955</t>
  </si>
  <si>
    <t>1801554147</t>
  </si>
  <si>
    <t>1801554188</t>
  </si>
  <si>
    <t>1801554528</t>
  </si>
  <si>
    <t>1801555092</t>
  </si>
  <si>
    <t>1801555108</t>
  </si>
  <si>
    <t>1801555280</t>
  </si>
  <si>
    <t>1801556177</t>
  </si>
  <si>
    <t>1801556222</t>
  </si>
  <si>
    <t>1801556264</t>
  </si>
  <si>
    <t>1801557000</t>
  </si>
  <si>
    <t>1801558072</t>
  </si>
  <si>
    <t>1801559754</t>
  </si>
  <si>
    <t>1801559805</t>
  </si>
  <si>
    <t>1801561090</t>
  </si>
  <si>
    <t>1801561427</t>
  </si>
  <si>
    <t>1801563334</t>
  </si>
  <si>
    <t>1801564594</t>
  </si>
  <si>
    <t>1801566575</t>
  </si>
  <si>
    <t>1801567485</t>
  </si>
  <si>
    <t>1801567492</t>
  </si>
  <si>
    <t>1801568511</t>
  </si>
  <si>
    <t>1801568531</t>
  </si>
  <si>
    <t>1801569502</t>
  </si>
  <si>
    <t>1801569521</t>
  </si>
  <si>
    <t>1801570307</t>
  </si>
  <si>
    <t>1801571363</t>
  </si>
  <si>
    <t>1801572500</t>
  </si>
  <si>
    <t>1801572508</t>
  </si>
  <si>
    <t>1801572546</t>
  </si>
  <si>
    <t>1801574377</t>
  </si>
  <si>
    <t>1801574764</t>
  </si>
  <si>
    <t>1801574766</t>
  </si>
  <si>
    <t>1801576593</t>
  </si>
  <si>
    <t>1801576623</t>
  </si>
  <si>
    <t>1801577171</t>
  </si>
  <si>
    <t>1801578727</t>
  </si>
  <si>
    <t>1801578729</t>
  </si>
  <si>
    <t>1801578735</t>
  </si>
  <si>
    <t>1801580283</t>
  </si>
  <si>
    <t>1801580301</t>
  </si>
  <si>
    <t>1801581096</t>
  </si>
  <si>
    <t>1801581124</t>
  </si>
  <si>
    <t>1801583271</t>
  </si>
  <si>
    <t>1801583317</t>
  </si>
  <si>
    <t>1801583792</t>
  </si>
  <si>
    <t>1801583814</t>
  </si>
  <si>
    <t>1801584415</t>
  </si>
  <si>
    <t>1801584418</t>
  </si>
  <si>
    <t>1801584419</t>
  </si>
  <si>
    <t>1801584429</t>
  </si>
  <si>
    <t>1801584431</t>
  </si>
  <si>
    <t>1801586402</t>
  </si>
  <si>
    <t>1801586407</t>
  </si>
  <si>
    <t>1801586448</t>
  </si>
  <si>
    <t>1801586449</t>
  </si>
  <si>
    <t>1801587409</t>
  </si>
  <si>
    <t>1801588738</t>
  </si>
  <si>
    <t>1801590006</t>
  </si>
  <si>
    <t>1801590499</t>
  </si>
  <si>
    <t>1801591258</t>
  </si>
  <si>
    <t>1801592036</t>
  </si>
  <si>
    <t>1801592781</t>
  </si>
  <si>
    <t>1801592809</t>
  </si>
  <si>
    <t>1801594525</t>
  </si>
  <si>
    <t>1801594539</t>
  </si>
  <si>
    <t>1801595267</t>
  </si>
  <si>
    <t>1801597721</t>
  </si>
  <si>
    <t>1801597729</t>
  </si>
  <si>
    <t>1801599647</t>
  </si>
  <si>
    <t>1801599654</t>
  </si>
  <si>
    <t>1801600277</t>
  </si>
  <si>
    <t>1801600279</t>
  </si>
  <si>
    <t>1801600287</t>
  </si>
  <si>
    <t>1801601097</t>
  </si>
  <si>
    <t>1801601851</t>
  </si>
  <si>
    <t>1801601855</t>
  </si>
  <si>
    <t>1801601880</t>
  </si>
  <si>
    <t>1801603851</t>
  </si>
  <si>
    <t>1801604980</t>
  </si>
  <si>
    <t>1801605031</t>
  </si>
  <si>
    <t>1801605399</t>
  </si>
  <si>
    <t>1801605532</t>
  </si>
  <si>
    <t>1801605905</t>
  </si>
  <si>
    <t>1801605992</t>
  </si>
  <si>
    <t>1801606923</t>
  </si>
  <si>
    <t>1801607007</t>
  </si>
  <si>
    <t>1801607420</t>
  </si>
  <si>
    <t>1801608374</t>
  </si>
  <si>
    <t>1801608390</t>
  </si>
  <si>
    <t>1801609985</t>
  </si>
  <si>
    <t>1801610693</t>
  </si>
  <si>
    <t>1801610704</t>
  </si>
  <si>
    <t>1801610716</t>
  </si>
  <si>
    <t>1801611403</t>
  </si>
  <si>
    <t>1801611407</t>
  </si>
  <si>
    <t>1801613938</t>
  </si>
  <si>
    <t>1801613940</t>
  </si>
  <si>
    <t>1801613947</t>
  </si>
  <si>
    <t>1801615142</t>
  </si>
  <si>
    <t>1801615147</t>
  </si>
  <si>
    <t>1801615662</t>
  </si>
  <si>
    <t>1801616274</t>
  </si>
  <si>
    <t>1801616300</t>
  </si>
  <si>
    <t>1801617102</t>
  </si>
  <si>
    <t>1801617104</t>
  </si>
  <si>
    <t>1801617108</t>
  </si>
  <si>
    <t>1801617927</t>
  </si>
  <si>
    <t>1801617930</t>
  </si>
  <si>
    <t>1801618653</t>
  </si>
  <si>
    <t>1801619217</t>
  </si>
  <si>
    <t>1801620048</t>
  </si>
  <si>
    <t>1801620739</t>
  </si>
  <si>
    <t>1801620743</t>
  </si>
  <si>
    <t>1801621115</t>
  </si>
  <si>
    <t>1801621751</t>
  </si>
  <si>
    <t>1801622378</t>
  </si>
  <si>
    <t>1801622392</t>
  </si>
  <si>
    <t>1801622398</t>
  </si>
  <si>
    <t>1801623169</t>
  </si>
  <si>
    <t>1801625581</t>
  </si>
  <si>
    <t>1801625611</t>
  </si>
  <si>
    <t>1801626590</t>
  </si>
  <si>
    <t>1801626593</t>
  </si>
  <si>
    <t>1801626634</t>
  </si>
  <si>
    <t>1801627085</t>
  </si>
  <si>
    <t>1801627113</t>
  </si>
  <si>
    <t>1801627622</t>
  </si>
  <si>
    <t>1801628199</t>
  </si>
  <si>
    <t>1801628214</t>
  </si>
  <si>
    <t>1801628820</t>
  </si>
  <si>
    <t>1801629078</t>
  </si>
  <si>
    <t>1901629634</t>
  </si>
  <si>
    <t>1901629652</t>
  </si>
  <si>
    <t>1901629725</t>
  </si>
  <si>
    <t>1901630097</t>
  </si>
  <si>
    <t>1901630594</t>
  </si>
  <si>
    <t>1901630614</t>
  </si>
  <si>
    <t>1901631914</t>
  </si>
  <si>
    <t>1901631916</t>
  </si>
  <si>
    <t>1901633696</t>
  </si>
  <si>
    <t>1901634316</t>
  </si>
  <si>
    <t>1901635011</t>
  </si>
  <si>
    <t>1901635013</t>
  </si>
  <si>
    <t>1901635434</t>
  </si>
  <si>
    <t>1901635435</t>
  </si>
  <si>
    <t>1901635438</t>
  </si>
  <si>
    <t>1901636108</t>
  </si>
  <si>
    <t>1901636561</t>
  </si>
  <si>
    <t>1901637146</t>
  </si>
  <si>
    <t>1901637267</t>
  </si>
  <si>
    <t>1901637939</t>
  </si>
  <si>
    <t>1901638426</t>
  </si>
  <si>
    <t>1901639964</t>
  </si>
  <si>
    <t>1901640567</t>
  </si>
  <si>
    <t>1901640597</t>
  </si>
  <si>
    <t>1901641114</t>
  </si>
  <si>
    <t>1901641663</t>
  </si>
  <si>
    <t>1901641669</t>
  </si>
  <si>
    <t>1901642207</t>
  </si>
  <si>
    <t>1901642726</t>
  </si>
  <si>
    <t>1901643209</t>
  </si>
  <si>
    <t>1901643415</t>
  </si>
  <si>
    <t>1901643832</t>
  </si>
  <si>
    <t>1901643920</t>
  </si>
  <si>
    <t>1901643930</t>
  </si>
  <si>
    <t>1901644869</t>
  </si>
  <si>
    <t>1901646246</t>
  </si>
  <si>
    <t>1901648867</t>
  </si>
  <si>
    <t>1901648871</t>
  </si>
  <si>
    <t>1901648881</t>
  </si>
  <si>
    <t>1901649826</t>
  </si>
  <si>
    <t>1901649831</t>
  </si>
  <si>
    <t>1901649844</t>
  </si>
  <si>
    <t>1901649977</t>
  </si>
  <si>
    <t>1901650530</t>
  </si>
  <si>
    <t>1901650532</t>
  </si>
  <si>
    <t>1901650537</t>
  </si>
  <si>
    <t>1901650544</t>
  </si>
  <si>
    <t>1901650548</t>
  </si>
  <si>
    <t>1901651193</t>
  </si>
  <si>
    <t>1901651201</t>
  </si>
  <si>
    <t>1901651704</t>
  </si>
  <si>
    <t>1901652521</t>
  </si>
  <si>
    <t>1901652527</t>
  </si>
  <si>
    <t>1901652533</t>
  </si>
  <si>
    <t>1901654352</t>
  </si>
  <si>
    <t>1901655110</t>
  </si>
  <si>
    <t>1901655156</t>
  </si>
  <si>
    <t>1901655264</t>
  </si>
  <si>
    <t>1901655718</t>
  </si>
  <si>
    <t>1901655722</t>
  </si>
  <si>
    <t>1901657135</t>
  </si>
  <si>
    <t>1901657754</t>
  </si>
  <si>
    <t>1901658239</t>
  </si>
  <si>
    <t>1901659212</t>
  </si>
  <si>
    <t>1901659215</t>
  </si>
  <si>
    <t>1901659230</t>
  </si>
  <si>
    <t>1901659281</t>
  </si>
  <si>
    <t>1901659485</t>
  </si>
  <si>
    <t>1901659887</t>
  </si>
  <si>
    <t>1901660761</t>
  </si>
  <si>
    <t>1901660872</t>
  </si>
  <si>
    <t>1901660876</t>
  </si>
  <si>
    <t>1901661380</t>
  </si>
  <si>
    <t>1901662219</t>
  </si>
  <si>
    <t>1901662269</t>
  </si>
  <si>
    <t>1901662293</t>
  </si>
  <si>
    <t>1901662836</t>
  </si>
  <si>
    <t>1901662846</t>
  </si>
  <si>
    <t>1901663132</t>
  </si>
  <si>
    <t>1901663279</t>
  </si>
  <si>
    <t>1901663281</t>
  </si>
  <si>
    <t>1901663283</t>
  </si>
  <si>
    <t>1901663909</t>
  </si>
  <si>
    <t>1901663914</t>
  </si>
  <si>
    <t>1901663919</t>
  </si>
  <si>
    <t>1901664076</t>
  </si>
  <si>
    <t>1901664728</t>
  </si>
  <si>
    <t>1901664788</t>
  </si>
  <si>
    <t>1901664790</t>
  </si>
  <si>
    <t>1901665558</t>
  </si>
  <si>
    <t>1901666091</t>
  </si>
  <si>
    <t>1901666196</t>
  </si>
  <si>
    <t>1901666669</t>
  </si>
  <si>
    <t>1901666683</t>
  </si>
  <si>
    <t>1901666692</t>
  </si>
  <si>
    <t>1901666703</t>
  </si>
  <si>
    <t>1901666710</t>
  </si>
  <si>
    <t>1901666854</t>
  </si>
  <si>
    <t>1901666885</t>
  </si>
  <si>
    <t>1901667996</t>
  </si>
  <si>
    <t>1901668833</t>
  </si>
  <si>
    <t>1901668866</t>
  </si>
  <si>
    <t>1901668879</t>
  </si>
  <si>
    <t>1901668884</t>
  </si>
  <si>
    <t>1901669437</t>
  </si>
  <si>
    <t>1901669443</t>
  </si>
  <si>
    <t>1901669464</t>
  </si>
  <si>
    <t>1901669472</t>
  </si>
  <si>
    <t>1901670545</t>
  </si>
  <si>
    <t>1901670561</t>
  </si>
  <si>
    <t>1901670566</t>
  </si>
  <si>
    <t>1901670926</t>
  </si>
  <si>
    <t>1901671260</t>
  </si>
  <si>
    <t>1901671268</t>
  </si>
  <si>
    <t>1901671275</t>
  </si>
  <si>
    <t>1901671278</t>
  </si>
  <si>
    <t>1901671791</t>
  </si>
  <si>
    <t>1901671804</t>
  </si>
  <si>
    <t>1901672462</t>
  </si>
  <si>
    <t>1901673346</t>
  </si>
  <si>
    <t>1901674437</t>
  </si>
  <si>
    <t>1901675336</t>
  </si>
  <si>
    <t>1901676014</t>
  </si>
  <si>
    <t>1901676020</t>
  </si>
  <si>
    <t>1901676025</t>
  </si>
  <si>
    <t>1901676029</t>
  </si>
  <si>
    <t>1901676772</t>
  </si>
  <si>
    <t>1901676781</t>
  </si>
  <si>
    <t>1901677570</t>
  </si>
  <si>
    <t>1901678734</t>
  </si>
  <si>
    <t>1901678830</t>
  </si>
  <si>
    <t>1901679663</t>
  </si>
  <si>
    <t>1901680338</t>
  </si>
  <si>
    <t>1901680346</t>
  </si>
  <si>
    <t>1901680355</t>
  </si>
  <si>
    <t>1901681748</t>
  </si>
  <si>
    <t>1901681755</t>
  </si>
  <si>
    <t>1901682388</t>
  </si>
  <si>
    <t>1901682390</t>
  </si>
  <si>
    <t>1901683211</t>
  </si>
  <si>
    <t>1901683227</t>
  </si>
  <si>
    <t>1901683240</t>
  </si>
  <si>
    <t>1901683257</t>
  </si>
  <si>
    <t>1901683262</t>
  </si>
  <si>
    <t>1901683263</t>
  </si>
  <si>
    <t>1901683264</t>
  </si>
  <si>
    <t>1901684003</t>
  </si>
  <si>
    <t>1901684806</t>
  </si>
  <si>
    <t>1901684813</t>
  </si>
  <si>
    <t>1901684827</t>
  </si>
  <si>
    <t>1901685347</t>
  </si>
  <si>
    <t>1901685678</t>
  </si>
  <si>
    <t>1901685685</t>
  </si>
  <si>
    <t>1901685912</t>
  </si>
  <si>
    <t>1901685920</t>
  </si>
  <si>
    <t>1901686452</t>
  </si>
  <si>
    <t>1901686453</t>
  </si>
  <si>
    <t>1901686822</t>
  </si>
  <si>
    <t>1901687537</t>
  </si>
  <si>
    <t>1901688234</t>
  </si>
  <si>
    <t>1901688669</t>
  </si>
  <si>
    <t>1901689502</t>
  </si>
  <si>
    <t>1901690806</t>
  </si>
  <si>
    <t>1901690811</t>
  </si>
  <si>
    <t>1901690815</t>
  </si>
  <si>
    <t>1901690821</t>
  </si>
  <si>
    <t>1901691926</t>
  </si>
  <si>
    <t>1901692706</t>
  </si>
  <si>
    <t>1901693265</t>
  </si>
  <si>
    <t>1901693274</t>
  </si>
  <si>
    <t>1901693958</t>
  </si>
  <si>
    <t>1901693964</t>
  </si>
  <si>
    <t>1901693977</t>
  </si>
  <si>
    <t>1901693981</t>
  </si>
  <si>
    <t>1901694590</t>
  </si>
  <si>
    <t>1901694615</t>
  </si>
  <si>
    <t>1901694834</t>
  </si>
  <si>
    <t>1901695231</t>
  </si>
  <si>
    <t>1901695235</t>
  </si>
  <si>
    <t>1901695240</t>
  </si>
  <si>
    <t>1901695249</t>
  </si>
  <si>
    <t>1901695250</t>
  </si>
  <si>
    <t>1901695668</t>
  </si>
  <si>
    <t>1901695686</t>
  </si>
  <si>
    <t>1901695695</t>
  </si>
  <si>
    <t>1901696531</t>
  </si>
  <si>
    <t>1901696541</t>
  </si>
  <si>
    <t>1901696551</t>
  </si>
  <si>
    <t>1901696559</t>
  </si>
  <si>
    <t>1901697180</t>
  </si>
  <si>
    <t>1901697226</t>
  </si>
  <si>
    <t>1901697235</t>
  </si>
  <si>
    <t>1901697248</t>
  </si>
  <si>
    <t>1901697262</t>
  </si>
  <si>
    <t>1901697266</t>
  </si>
  <si>
    <t>1901697742</t>
  </si>
  <si>
    <t>1901697789</t>
  </si>
  <si>
    <t>1901697828</t>
  </si>
  <si>
    <t>1901697854</t>
  </si>
  <si>
    <t>1901697882</t>
  </si>
  <si>
    <t>1901697904</t>
  </si>
  <si>
    <t>1901697906</t>
  </si>
  <si>
    <t>1901698412</t>
  </si>
  <si>
    <t>1901698416</t>
  </si>
  <si>
    <t>1901698681</t>
  </si>
  <si>
    <t>1901699039</t>
  </si>
  <si>
    <t>1901699427</t>
  </si>
  <si>
    <t>1901699431</t>
  </si>
  <si>
    <t>1901700002</t>
  </si>
  <si>
    <t>1901700009</t>
  </si>
  <si>
    <t>1901700019</t>
  </si>
  <si>
    <t>1901700727</t>
  </si>
  <si>
    <t>1901701263</t>
  </si>
  <si>
    <t>1901701267</t>
  </si>
  <si>
    <t>1901701273</t>
  </si>
  <si>
    <t>1901701988</t>
  </si>
  <si>
    <t>1901701995</t>
  </si>
  <si>
    <t>1901702000</t>
  </si>
  <si>
    <t>1901702578</t>
  </si>
  <si>
    <t>1901702584</t>
  </si>
  <si>
    <t>1901702604</t>
  </si>
  <si>
    <t>1901703376</t>
  </si>
  <si>
    <t>1901703387</t>
  </si>
  <si>
    <t>1901703406</t>
  </si>
  <si>
    <t>1901704157</t>
  </si>
  <si>
    <t>1901704930</t>
  </si>
  <si>
    <t>1901705605</t>
  </si>
  <si>
    <t>1901705610</t>
  </si>
  <si>
    <t>1901705612</t>
  </si>
  <si>
    <t>1901706422</t>
  </si>
  <si>
    <t>1901706433</t>
  </si>
  <si>
    <t>1901707296</t>
  </si>
  <si>
    <t>1901707301</t>
  </si>
  <si>
    <t>1901707305</t>
  </si>
  <si>
    <t>1901707310</t>
  </si>
  <si>
    <t>1901707315</t>
  </si>
  <si>
    <t>1901707322</t>
  </si>
  <si>
    <t>1901707324</t>
  </si>
  <si>
    <t>1901708076</t>
  </si>
  <si>
    <t>1901708083</t>
  </si>
  <si>
    <t>1901708088</t>
  </si>
  <si>
    <t>1901708091</t>
  </si>
  <si>
    <t>1901708093</t>
  </si>
  <si>
    <t>1901708270</t>
  </si>
  <si>
    <t>1901708768</t>
  </si>
  <si>
    <t>1901708782</t>
  </si>
  <si>
    <t>1901708786</t>
  </si>
  <si>
    <t>1901709616</t>
  </si>
  <si>
    <t>1901709641</t>
  </si>
  <si>
    <t>1901710022</t>
  </si>
  <si>
    <t>1901710027</t>
  </si>
  <si>
    <t>1901710030</t>
  </si>
  <si>
    <t>1901710034</t>
  </si>
  <si>
    <t>1901710038</t>
  </si>
  <si>
    <t>1901710043</t>
  </si>
  <si>
    <t>1901710046</t>
  </si>
  <si>
    <t>1901710051</t>
  </si>
  <si>
    <t>1901710075</t>
  </si>
  <si>
    <t>1901710391</t>
  </si>
  <si>
    <t>1901710392</t>
  </si>
  <si>
    <t>1901711033</t>
  </si>
  <si>
    <t>1901711461</t>
  </si>
  <si>
    <t>1901711468</t>
  </si>
  <si>
    <t>1901711470</t>
  </si>
  <si>
    <t>1901711480</t>
  </si>
  <si>
    <t>1901711492</t>
  </si>
  <si>
    <t>1901712042</t>
  </si>
  <si>
    <t>1901712091</t>
  </si>
  <si>
    <t>1901712095</t>
  </si>
  <si>
    <t>1901712858</t>
  </si>
  <si>
    <t>1901712861</t>
  </si>
  <si>
    <t>1901712868</t>
  </si>
  <si>
    <t>1901713373</t>
  </si>
  <si>
    <t>1901713378</t>
  </si>
  <si>
    <t>1901713380</t>
  </si>
  <si>
    <t>1901713388</t>
  </si>
  <si>
    <t>1901714069</t>
  </si>
  <si>
    <t>1901714070</t>
  </si>
  <si>
    <t>1901714071</t>
  </si>
  <si>
    <t>1901714896</t>
  </si>
  <si>
    <t>1901715651</t>
  </si>
  <si>
    <t>1901715657</t>
  </si>
  <si>
    <t>1901715660</t>
  </si>
  <si>
    <t>1901715666</t>
  </si>
  <si>
    <t>1901715672</t>
  </si>
  <si>
    <t>1901715689</t>
  </si>
  <si>
    <t>1901715693</t>
  </si>
  <si>
    <t>1901715701</t>
  </si>
  <si>
    <t>1901716589</t>
  </si>
  <si>
    <t>1901716591</t>
  </si>
  <si>
    <t>1901716596</t>
  </si>
  <si>
    <t>1901716602</t>
  </si>
  <si>
    <t>1901717159</t>
  </si>
  <si>
    <t>1901717167</t>
  </si>
  <si>
    <t>1901717177</t>
  </si>
  <si>
    <t>1901717193</t>
  </si>
  <si>
    <t>1901717759</t>
  </si>
  <si>
    <t>1901717766</t>
  </si>
  <si>
    <t>1901717773</t>
  </si>
  <si>
    <t>1901718288</t>
  </si>
  <si>
    <t>1901718291</t>
  </si>
  <si>
    <t>1901718294</t>
  </si>
  <si>
    <t>1901718309</t>
  </si>
  <si>
    <t>1901718313</t>
  </si>
  <si>
    <t>1901718323</t>
  </si>
  <si>
    <t>1901718334</t>
  </si>
  <si>
    <t>1901719295</t>
  </si>
  <si>
    <t>1901719340</t>
  </si>
  <si>
    <t>1901719345</t>
  </si>
  <si>
    <t>1901719357</t>
  </si>
  <si>
    <t>1901719372</t>
  </si>
  <si>
    <t>1901719385</t>
  </si>
  <si>
    <t>1901719388</t>
  </si>
  <si>
    <t>1901719397</t>
  </si>
  <si>
    <t>1901719683</t>
  </si>
  <si>
    <t>1901719688</t>
  </si>
  <si>
    <t>1901719699</t>
  </si>
  <si>
    <t>1901719709</t>
  </si>
  <si>
    <t>1901719725</t>
  </si>
  <si>
    <t>1901719729</t>
  </si>
  <si>
    <t>1901720253</t>
  </si>
  <si>
    <t>1901720256</t>
  </si>
  <si>
    <t>1901720260</t>
  </si>
  <si>
    <t>1901720267</t>
  </si>
  <si>
    <t>1901720271</t>
  </si>
  <si>
    <t>1901720888</t>
  </si>
  <si>
    <t>1901721439</t>
  </si>
  <si>
    <t>1901721444</t>
  </si>
  <si>
    <t>1901721456</t>
  </si>
  <si>
    <t>1901721476</t>
  </si>
  <si>
    <t>1901722148</t>
  </si>
  <si>
    <t>1901722163</t>
  </si>
  <si>
    <t>1901722167</t>
  </si>
  <si>
    <t>1901722195</t>
  </si>
  <si>
    <t>1901722919</t>
  </si>
  <si>
    <t>1901722935</t>
  </si>
  <si>
    <t>1901722939</t>
  </si>
  <si>
    <t>1901722956</t>
  </si>
  <si>
    <t>1901722968</t>
  </si>
  <si>
    <t>1901723295</t>
  </si>
  <si>
    <t>1901723309</t>
  </si>
  <si>
    <t>1901724281</t>
  </si>
  <si>
    <t>1901724625</t>
  </si>
  <si>
    <t>1901725228</t>
  </si>
  <si>
    <t>1901725910</t>
  </si>
  <si>
    <t>1901725935</t>
  </si>
  <si>
    <t>1901727094</t>
  </si>
  <si>
    <t>1901727099</t>
  </si>
  <si>
    <t>1901727116</t>
  </si>
  <si>
    <t>1901727125</t>
  </si>
  <si>
    <t>1901727130</t>
  </si>
  <si>
    <t>1901727488</t>
  </si>
  <si>
    <t>1901727509</t>
  </si>
  <si>
    <t>1901727531</t>
  </si>
  <si>
    <t>1901727540</t>
  </si>
  <si>
    <t>1901727547</t>
  </si>
  <si>
    <t>1901727673</t>
  </si>
  <si>
    <t>1901727897</t>
  </si>
  <si>
    <t>1901727908</t>
  </si>
  <si>
    <t>1901727912</t>
  </si>
  <si>
    <t>1901728399</t>
  </si>
  <si>
    <t>1901728403</t>
  </si>
  <si>
    <t>1901728412</t>
  </si>
  <si>
    <t>1901728991</t>
  </si>
  <si>
    <t>1901728996</t>
  </si>
  <si>
    <t>1901729001</t>
  </si>
  <si>
    <t>1901729004</t>
  </si>
  <si>
    <t>1901729017</t>
  </si>
  <si>
    <t>1901729025</t>
  </si>
  <si>
    <t>1901729032</t>
  </si>
  <si>
    <t>1901729033</t>
  </si>
  <si>
    <t>1901729034</t>
  </si>
  <si>
    <t>1901729717</t>
  </si>
  <si>
    <t>1901729722</t>
  </si>
  <si>
    <t>1901729727</t>
  </si>
  <si>
    <t>1901729731</t>
  </si>
  <si>
    <t>1901729734</t>
  </si>
  <si>
    <t>1901730186</t>
  </si>
  <si>
    <t>1901730199</t>
  </si>
  <si>
    <t>1901730204</t>
  </si>
  <si>
    <t>1901730215</t>
  </si>
  <si>
    <t>1901730216</t>
  </si>
  <si>
    <t>1901730433</t>
  </si>
  <si>
    <t>1901730436</t>
  </si>
  <si>
    <t>1901730552</t>
  </si>
  <si>
    <t>1901730589</t>
  </si>
  <si>
    <t>1901730682</t>
  </si>
  <si>
    <t>1901730685</t>
  </si>
  <si>
    <t>1901730710</t>
  </si>
  <si>
    <t>1901730717</t>
  </si>
  <si>
    <t>1901731256</t>
  </si>
  <si>
    <t>1901731268</t>
  </si>
  <si>
    <t>1901731270</t>
  </si>
  <si>
    <t>1901731272</t>
  </si>
  <si>
    <t>1901731274</t>
  </si>
  <si>
    <t>1901731281</t>
  </si>
  <si>
    <t>1901731289</t>
  </si>
  <si>
    <t>1901731914</t>
  </si>
  <si>
    <t>1901731923</t>
  </si>
  <si>
    <t>1901731930</t>
  </si>
  <si>
    <t>1901731962</t>
  </si>
  <si>
    <t>1901732471</t>
  </si>
  <si>
    <t>1901732486</t>
  </si>
  <si>
    <t>1901732492</t>
  </si>
  <si>
    <t>1901732497</t>
  </si>
  <si>
    <t>1901732508</t>
  </si>
  <si>
    <t>1901732996</t>
  </si>
  <si>
    <t>1901733003</t>
  </si>
  <si>
    <t>1901733009</t>
  </si>
  <si>
    <t>1901733015</t>
  </si>
  <si>
    <t>1901733017</t>
  </si>
  <si>
    <t>1901733040</t>
  </si>
  <si>
    <t>1901740520</t>
  </si>
  <si>
    <t>1901740673</t>
  </si>
  <si>
    <t>1901740680</t>
  </si>
  <si>
    <t>1901740821</t>
  </si>
  <si>
    <t>1901740824</t>
  </si>
  <si>
    <t>1901740833</t>
  </si>
  <si>
    <t>1901740909</t>
  </si>
  <si>
    <t>1901740912</t>
  </si>
  <si>
    <t>1901742152</t>
  </si>
  <si>
    <t>1901742174</t>
  </si>
  <si>
    <t>1901742206</t>
  </si>
  <si>
    <t>1901742214</t>
  </si>
  <si>
    <t>1901742304</t>
  </si>
  <si>
    <t>1901742404</t>
  </si>
  <si>
    <t>1901742413</t>
  </si>
  <si>
    <t>1901742415</t>
  </si>
  <si>
    <t>1901742421</t>
  </si>
  <si>
    <t>1901742424</t>
  </si>
  <si>
    <t>1901742427</t>
  </si>
  <si>
    <t>1901742447</t>
  </si>
  <si>
    <t>1901742453</t>
  </si>
  <si>
    <t>1901742456</t>
  </si>
  <si>
    <t>1901742466</t>
  </si>
  <si>
    <t>1901742468</t>
  </si>
  <si>
    <t>1901742478</t>
  </si>
  <si>
    <t>1901742870</t>
  </si>
  <si>
    <t>1901742873</t>
  </si>
  <si>
    <t>1901743940</t>
  </si>
  <si>
    <t>1901743951</t>
  </si>
  <si>
    <t>1901744828</t>
  </si>
  <si>
    <t>1901744839</t>
  </si>
  <si>
    <t>1901744842</t>
  </si>
  <si>
    <t>1901744845</t>
  </si>
  <si>
    <t>1901744849</t>
  </si>
  <si>
    <t>1901744853</t>
  </si>
  <si>
    <t>1901744859</t>
  </si>
  <si>
    <t>1901744873</t>
  </si>
  <si>
    <t>1901744876</t>
  </si>
  <si>
    <t>1901746307</t>
  </si>
  <si>
    <t>1901746330</t>
  </si>
  <si>
    <t>1901747543</t>
  </si>
  <si>
    <t>1901747845</t>
  </si>
  <si>
    <t>1901747846</t>
  </si>
  <si>
    <t>1901747909</t>
  </si>
  <si>
    <t>1901747994</t>
  </si>
  <si>
    <t>1901747996</t>
  </si>
  <si>
    <t>1901748058</t>
  </si>
  <si>
    <t>1901748404</t>
  </si>
  <si>
    <t>1901748405</t>
  </si>
  <si>
    <t>1901748411</t>
  </si>
  <si>
    <t>1901748424</t>
  </si>
  <si>
    <t>1901748428</t>
  </si>
  <si>
    <t>1901748431</t>
  </si>
  <si>
    <t>1901748434</t>
  </si>
  <si>
    <t>1901748439</t>
  </si>
  <si>
    <t>1901748445</t>
  </si>
  <si>
    <t>1901748468</t>
  </si>
  <si>
    <t>1901749029</t>
  </si>
  <si>
    <t>1901749439</t>
  </si>
  <si>
    <t>1901749641</t>
  </si>
  <si>
    <t>1901750423</t>
  </si>
  <si>
    <t>1901750459</t>
  </si>
  <si>
    <t>1901750826</t>
  </si>
  <si>
    <t>1901750831</t>
  </si>
  <si>
    <t>1901750877</t>
  </si>
  <si>
    <t>1901750908</t>
  </si>
  <si>
    <t>1901750919</t>
  </si>
  <si>
    <t>1901750933</t>
  </si>
  <si>
    <t>1901750945</t>
  </si>
  <si>
    <t>1901750952</t>
  </si>
  <si>
    <t>1901750959</t>
  </si>
  <si>
    <t>1901750967</t>
  </si>
  <si>
    <t>1901750968</t>
  </si>
  <si>
    <t>1901751410</t>
  </si>
  <si>
    <t>1901751414</t>
  </si>
  <si>
    <t>1901751418</t>
  </si>
  <si>
    <t>1901751440</t>
  </si>
  <si>
    <t>1901751443</t>
  </si>
  <si>
    <t>1901751445</t>
  </si>
  <si>
    <t>1901751478</t>
  </si>
  <si>
    <t>1901751491</t>
  </si>
  <si>
    <t>1901751494</t>
  </si>
  <si>
    <t>1901751837</t>
  </si>
  <si>
    <t>1901751845</t>
  </si>
  <si>
    <t>1901751865</t>
  </si>
  <si>
    <t>1901751867</t>
  </si>
  <si>
    <t>1901751871</t>
  </si>
  <si>
    <t>1901751878</t>
  </si>
  <si>
    <t>1901751897</t>
  </si>
  <si>
    <t>1901751899</t>
  </si>
  <si>
    <t>1901751903</t>
  </si>
  <si>
    <t>1901751907</t>
  </si>
  <si>
    <t>1901751920</t>
  </si>
  <si>
    <t>1901751924</t>
  </si>
  <si>
    <t>1901751926</t>
  </si>
  <si>
    <t>1901751928</t>
  </si>
  <si>
    <t>1901751929</t>
  </si>
  <si>
    <t>1901752485</t>
  </si>
  <si>
    <t>1901752493</t>
  </si>
  <si>
    <t>1901752499</t>
  </si>
  <si>
    <t>1901752523</t>
  </si>
  <si>
    <t>1901752535</t>
  </si>
  <si>
    <t>1901752540</t>
  </si>
  <si>
    <t>1901752546</t>
  </si>
  <si>
    <t>1901753216</t>
  </si>
  <si>
    <t>1901753225</t>
  </si>
  <si>
    <t>1901753228</t>
  </si>
  <si>
    <t>1901753233</t>
  </si>
  <si>
    <t>1901753242</t>
  </si>
  <si>
    <t>1901753248</t>
  </si>
  <si>
    <t>1901753252</t>
  </si>
  <si>
    <t>1901753730</t>
  </si>
  <si>
    <t>1901753737</t>
  </si>
  <si>
    <t>1901753742</t>
  </si>
  <si>
    <t>1901753761</t>
  </si>
  <si>
    <t>1901753765</t>
  </si>
  <si>
    <t>1901753771</t>
  </si>
  <si>
    <t>1901753801</t>
  </si>
  <si>
    <t>1901753818</t>
  </si>
  <si>
    <t>1901754441</t>
  </si>
  <si>
    <t>1901754448</t>
  </si>
  <si>
    <t>1901754463</t>
  </si>
  <si>
    <t>1901754468</t>
  </si>
  <si>
    <t>1901754478</t>
  </si>
  <si>
    <t>1901754483</t>
  </si>
  <si>
    <t>1901754500</t>
  </si>
  <si>
    <t>1901754503</t>
  </si>
  <si>
    <t>1901754504</t>
  </si>
  <si>
    <t>1901754505</t>
  </si>
  <si>
    <t>1901755083</t>
  </si>
  <si>
    <t>1901755097</t>
  </si>
  <si>
    <t>1901755115</t>
  </si>
  <si>
    <t>1901755149</t>
  </si>
  <si>
    <t>1901755153</t>
  </si>
  <si>
    <t>1901755163</t>
  </si>
  <si>
    <t>1901755814</t>
  </si>
  <si>
    <t>1901755858</t>
  </si>
  <si>
    <t>1901755867</t>
  </si>
  <si>
    <t>1901755893</t>
  </si>
  <si>
    <t>1901755898</t>
  </si>
  <si>
    <t>1901755902</t>
  </si>
  <si>
    <t>1901755913</t>
  </si>
  <si>
    <t>1901755936</t>
  </si>
  <si>
    <t>1901755942</t>
  </si>
  <si>
    <t>1901755951</t>
  </si>
  <si>
    <t>1901755955</t>
  </si>
  <si>
    <t>1901756912</t>
  </si>
  <si>
    <t>1901756916</t>
  </si>
  <si>
    <t>1901756936</t>
  </si>
  <si>
    <t>1901756943</t>
  </si>
  <si>
    <t>1901756948</t>
  </si>
  <si>
    <t>1901756950</t>
  </si>
  <si>
    <t>1901757179</t>
  </si>
  <si>
    <t>1901757181</t>
  </si>
  <si>
    <t>1901757182</t>
  </si>
  <si>
    <t>1901757191</t>
  </si>
  <si>
    <t>1901757203</t>
  </si>
  <si>
    <t>1901757211</t>
  </si>
  <si>
    <t>1901757223</t>
  </si>
  <si>
    <t>1901759339</t>
  </si>
  <si>
    <t>1901760609</t>
  </si>
  <si>
    <t>1901760619</t>
  </si>
  <si>
    <t>1901760628</t>
  </si>
  <si>
    <t>1901760631</t>
  </si>
  <si>
    <t>1901760634</t>
  </si>
  <si>
    <t>1901760638</t>
  </si>
  <si>
    <t>1901760642</t>
  </si>
  <si>
    <t>1901761136</t>
  </si>
  <si>
    <t>1901761738</t>
  </si>
  <si>
    <t>1901762191</t>
  </si>
  <si>
    <t>1901762199</t>
  </si>
  <si>
    <t>1901762208</t>
  </si>
  <si>
    <t>1901762231</t>
  </si>
  <si>
    <t>1901762894</t>
  </si>
  <si>
    <t>1901762904</t>
  </si>
  <si>
    <t>1901762910</t>
  </si>
  <si>
    <t>1901762924</t>
  </si>
  <si>
    <t>1901762928</t>
  </si>
  <si>
    <t>1901763386</t>
  </si>
  <si>
    <t>1901763390</t>
  </si>
  <si>
    <t>1901763416</t>
  </si>
  <si>
    <t>1901763425</t>
  </si>
  <si>
    <t>1901763937</t>
  </si>
  <si>
    <t>1901763954</t>
  </si>
  <si>
    <t>1901763961</t>
  </si>
  <si>
    <t>1901763964</t>
  </si>
  <si>
    <t>1901763975</t>
  </si>
  <si>
    <t>1901764772</t>
  </si>
  <si>
    <t>1901764774</t>
  </si>
  <si>
    <t>1901764779</t>
  </si>
  <si>
    <t>1901764781</t>
  </si>
  <si>
    <t>1901764831</t>
  </si>
  <si>
    <t>1901764900</t>
  </si>
  <si>
    <t>1901765015</t>
  </si>
  <si>
    <t>1901765021</t>
  </si>
  <si>
    <t>1901765471</t>
  </si>
  <si>
    <t>1901765478</t>
  </si>
  <si>
    <t>1901765479</t>
  </si>
  <si>
    <t>1901765482</t>
  </si>
  <si>
    <t>1901765490</t>
  </si>
  <si>
    <t>1901765493</t>
  </si>
  <si>
    <t>1901765503</t>
  </si>
  <si>
    <t>1901765505</t>
  </si>
  <si>
    <t>1901765506</t>
  </si>
  <si>
    <t>1901766068</t>
  </si>
  <si>
    <t>1901766071</t>
  </si>
  <si>
    <t>1901766076</t>
  </si>
  <si>
    <t>1901766090</t>
  </si>
  <si>
    <t>1901766095</t>
  </si>
  <si>
    <t>1901766098</t>
  </si>
  <si>
    <t>1901766758</t>
  </si>
  <si>
    <t>1901766764</t>
  </si>
  <si>
    <t>1901766768</t>
  </si>
  <si>
    <t>1901766779</t>
  </si>
  <si>
    <t>1901766782</t>
  </si>
  <si>
    <t>1901766785</t>
  </si>
  <si>
    <t>1901766794</t>
  </si>
  <si>
    <t>1901767447</t>
  </si>
  <si>
    <t>1901767450</t>
  </si>
  <si>
    <t>1901767459</t>
  </si>
  <si>
    <t>1901767464</t>
  </si>
  <si>
    <t>1901767470</t>
  </si>
  <si>
    <t>1901767481</t>
  </si>
  <si>
    <t>1901767482</t>
  </si>
  <si>
    <t>1901767484</t>
  </si>
  <si>
    <t>1901767589</t>
  </si>
  <si>
    <t>1901767676</t>
  </si>
  <si>
    <t>1901767679</t>
  </si>
  <si>
    <t>1901767680</t>
  </si>
  <si>
    <t>1901767941</t>
  </si>
  <si>
    <t>1901767948</t>
  </si>
  <si>
    <t>1901767951</t>
  </si>
  <si>
    <t>1901767958</t>
  </si>
  <si>
    <t>1901767972</t>
  </si>
  <si>
    <t>1901767978</t>
  </si>
  <si>
    <t>1901768636</t>
  </si>
  <si>
    <t>1901768640</t>
  </si>
  <si>
    <t>1901768650</t>
  </si>
  <si>
    <t>1901768661</t>
  </si>
  <si>
    <t>1901768667</t>
  </si>
  <si>
    <t>1901768682</t>
  </si>
  <si>
    <t>1901768686</t>
  </si>
  <si>
    <t>1901769445</t>
  </si>
  <si>
    <t>1901769457</t>
  </si>
  <si>
    <t>1901769475</t>
  </si>
  <si>
    <t>1901769487</t>
  </si>
  <si>
    <t>1901769492</t>
  </si>
  <si>
    <t>1901769496</t>
  </si>
  <si>
    <t>1901769505</t>
  </si>
  <si>
    <t>1901770376</t>
  </si>
  <si>
    <t>1901770381</t>
  </si>
  <si>
    <t>1901770387</t>
  </si>
  <si>
    <t>1901770394</t>
  </si>
  <si>
    <t>1901770399</t>
  </si>
  <si>
    <t>1901770415</t>
  </si>
  <si>
    <t>1901770422</t>
  </si>
  <si>
    <t>1901770431</t>
  </si>
  <si>
    <t>1901771195</t>
  </si>
  <si>
    <t>1901771198</t>
  </si>
  <si>
    <t>1901771211</t>
  </si>
  <si>
    <t>1901771225</t>
  </si>
  <si>
    <t>1901771230</t>
  </si>
  <si>
    <t>1901771828</t>
  </si>
  <si>
    <t>1901771836</t>
  </si>
  <si>
    <t>1901771844</t>
  </si>
  <si>
    <t>1901771860</t>
  </si>
  <si>
    <t>1901771872</t>
  </si>
  <si>
    <t>1901771882</t>
  </si>
  <si>
    <t>1901771888</t>
  </si>
  <si>
    <t>1901771898</t>
  </si>
  <si>
    <t>1901771903</t>
  </si>
  <si>
    <t>1901772432</t>
  </si>
  <si>
    <t>1901772453</t>
  </si>
  <si>
    <t>1901772508</t>
  </si>
  <si>
    <t>1901773246</t>
  </si>
  <si>
    <t>1901773255</t>
  </si>
  <si>
    <t>1901773547</t>
  </si>
  <si>
    <t>1901773550</t>
  </si>
  <si>
    <t>1901773564</t>
  </si>
  <si>
    <t>1901774068</t>
  </si>
  <si>
    <t>1901774088</t>
  </si>
  <si>
    <t>1901776131</t>
  </si>
  <si>
    <t>1901776133</t>
  </si>
  <si>
    <t>1901776164</t>
  </si>
  <si>
    <t>1901776168</t>
  </si>
  <si>
    <t>1901776176</t>
  </si>
  <si>
    <t>1901776188</t>
  </si>
  <si>
    <t>1901776537</t>
  </si>
  <si>
    <t>1901776540</t>
  </si>
  <si>
    <t>1901776553</t>
  </si>
  <si>
    <t>1901776560</t>
  </si>
  <si>
    <t>1901776561</t>
  </si>
  <si>
    <t>1901776569</t>
  </si>
  <si>
    <t>1901776573</t>
  </si>
  <si>
    <t>1901776577</t>
  </si>
  <si>
    <t>1901777106</t>
  </si>
  <si>
    <t>1901777107</t>
  </si>
  <si>
    <t>1901777113</t>
  </si>
  <si>
    <t>1901777118</t>
  </si>
  <si>
    <t>1901777135</t>
  </si>
  <si>
    <t>1901777518</t>
  </si>
  <si>
    <t>1901777529</t>
  </si>
  <si>
    <t>1901777532</t>
  </si>
  <si>
    <t>1901777533</t>
  </si>
  <si>
    <t>1901781195</t>
  </si>
  <si>
    <t>1901781199</t>
  </si>
  <si>
    <t>1901781204</t>
  </si>
  <si>
    <t>1901781207</t>
  </si>
  <si>
    <t>1901781213</t>
  </si>
  <si>
    <t>1901781217</t>
  </si>
  <si>
    <t>1901781225</t>
  </si>
  <si>
    <t>1901781236</t>
  </si>
  <si>
    <t>1901781782</t>
  </si>
  <si>
    <t>1901781793</t>
  </si>
  <si>
    <t>1901781798</t>
  </si>
  <si>
    <t>1901781806</t>
  </si>
  <si>
    <t>1901782605</t>
  </si>
  <si>
    <t>1901782616</t>
  </si>
  <si>
    <t>1901782633</t>
  </si>
  <si>
    <t>1901782635</t>
  </si>
  <si>
    <t>1901782638</t>
  </si>
  <si>
    <t>1901782639</t>
  </si>
  <si>
    <t>1901782640</t>
  </si>
  <si>
    <t>1901783189</t>
  </si>
  <si>
    <t>1901783191</t>
  </si>
  <si>
    <t>1901783194</t>
  </si>
  <si>
    <t>1901783196</t>
  </si>
  <si>
    <t>1901783198</t>
  </si>
  <si>
    <t>1901783209</t>
  </si>
  <si>
    <t>1901783211</t>
  </si>
  <si>
    <t>1901783214</t>
  </si>
  <si>
    <t>1901783218</t>
  </si>
  <si>
    <t>1901783222</t>
  </si>
  <si>
    <t>1901784030</t>
  </si>
  <si>
    <t>1901784039</t>
  </si>
  <si>
    <t>1901784048</t>
  </si>
  <si>
    <t>1901784052</t>
  </si>
  <si>
    <t>1901784062</t>
  </si>
  <si>
    <t>1901784071</t>
  </si>
  <si>
    <t>1901784076</t>
  </si>
  <si>
    <t>1901784077</t>
  </si>
  <si>
    <t>1901784079</t>
  </si>
  <si>
    <t>1901785122</t>
  </si>
  <si>
    <t>1901785128</t>
  </si>
  <si>
    <t>1901785131</t>
  </si>
  <si>
    <t>1901785132</t>
  </si>
  <si>
    <t>1901785137</t>
  </si>
  <si>
    <t>1901785152</t>
  </si>
  <si>
    <t>1901785497</t>
  </si>
  <si>
    <t>1901785606</t>
  </si>
  <si>
    <t>1901785620</t>
  </si>
  <si>
    <t>1901785622</t>
  </si>
  <si>
    <t>1901785805</t>
  </si>
  <si>
    <t>1901785808</t>
  </si>
  <si>
    <t>1901785815</t>
  </si>
  <si>
    <t>1901785824</t>
  </si>
  <si>
    <t>1901785830</t>
  </si>
  <si>
    <t>1901785832</t>
  </si>
  <si>
    <t>1901785833</t>
  </si>
  <si>
    <t>1901785837</t>
  </si>
  <si>
    <t>1901785839</t>
  </si>
  <si>
    <t>1901786580</t>
  </si>
  <si>
    <t>1901786587</t>
  </si>
  <si>
    <t>1901786590</t>
  </si>
  <si>
    <t>1901786598</t>
  </si>
  <si>
    <t>1901786602</t>
  </si>
  <si>
    <t>1901786606</t>
  </si>
  <si>
    <t>1901787259</t>
  </si>
  <si>
    <t>1901787261</t>
  </si>
  <si>
    <t>1901787264</t>
  </si>
  <si>
    <t>1901787846</t>
  </si>
  <si>
    <t>1901787848</t>
  </si>
  <si>
    <t>1901787851</t>
  </si>
  <si>
    <t>1901787856</t>
  </si>
  <si>
    <t>1901787858</t>
  </si>
  <si>
    <t>1901787864</t>
  </si>
  <si>
    <t>1901787867</t>
  </si>
  <si>
    <t>1901787891</t>
  </si>
  <si>
    <t>1901787896</t>
  </si>
  <si>
    <t>1901787899</t>
  </si>
  <si>
    <t>1901788602</t>
  </si>
  <si>
    <t>1901788641</t>
  </si>
  <si>
    <t>1901788650</t>
  </si>
  <si>
    <t>1901788655</t>
  </si>
  <si>
    <t>1901788661</t>
  </si>
  <si>
    <t>1901788664</t>
  </si>
  <si>
    <t>1901788666</t>
  </si>
  <si>
    <t>1901788667</t>
  </si>
  <si>
    <t>1901788672</t>
  </si>
  <si>
    <t>1901788711</t>
  </si>
  <si>
    <t>1901789472</t>
  </si>
  <si>
    <t>1901789483</t>
  </si>
  <si>
    <t>1901789492</t>
  </si>
  <si>
    <t>1901789496</t>
  </si>
  <si>
    <t>1901789497</t>
  </si>
  <si>
    <t>1901789499</t>
  </si>
  <si>
    <t>1901789502</t>
  </si>
  <si>
    <t>1901789504</t>
  </si>
  <si>
    <t>1901789509</t>
  </si>
  <si>
    <t>1901789522</t>
  </si>
  <si>
    <t>1901789786</t>
  </si>
  <si>
    <t>1901789791</t>
  </si>
  <si>
    <t>1901789804</t>
  </si>
  <si>
    <t>1901789874</t>
  </si>
  <si>
    <t>1901790139</t>
  </si>
  <si>
    <t>1901790140</t>
  </si>
  <si>
    <t>1901790142</t>
  </si>
  <si>
    <t>1901790153</t>
  </si>
  <si>
    <t>1901790164</t>
  </si>
  <si>
    <t>1901790173</t>
  </si>
  <si>
    <t>1901790176</t>
  </si>
  <si>
    <t>1901791281</t>
  </si>
  <si>
    <t>1901791284</t>
  </si>
  <si>
    <t>1901791290</t>
  </si>
  <si>
    <t>1901791294</t>
  </si>
  <si>
    <t>1901791297</t>
  </si>
  <si>
    <t>1901791302</t>
  </si>
  <si>
    <t>1901791310</t>
  </si>
  <si>
    <t>1901791330</t>
  </si>
  <si>
    <t>1901794502</t>
  </si>
  <si>
    <t>1901794518</t>
  </si>
  <si>
    <t>1901794520</t>
  </si>
  <si>
    <t>1901795034</t>
  </si>
  <si>
    <t>1901795037</t>
  </si>
  <si>
    <t>1901795051</t>
  </si>
  <si>
    <t>1901795057</t>
  </si>
  <si>
    <t>1901795065</t>
  </si>
  <si>
    <t>1901795070</t>
  </si>
  <si>
    <t>1901796044</t>
  </si>
  <si>
    <t>1901796048</t>
  </si>
  <si>
    <t>1901796063</t>
  </si>
  <si>
    <t>1901796065</t>
  </si>
  <si>
    <t>1901796550</t>
  </si>
  <si>
    <t>1901796555</t>
  </si>
  <si>
    <t>1901796556</t>
  </si>
  <si>
    <t>1901796560</t>
  </si>
  <si>
    <t>1901796573</t>
  </si>
  <si>
    <t>1901796575</t>
  </si>
  <si>
    <t>1901796577</t>
  </si>
  <si>
    <t>1901797127</t>
  </si>
  <si>
    <t>1901797140</t>
  </si>
  <si>
    <t>1901797154</t>
  </si>
  <si>
    <t>1901797249</t>
  </si>
  <si>
    <t>1901797408</t>
  </si>
  <si>
    <t>1901797417</t>
  </si>
  <si>
    <t>1901797711</t>
  </si>
  <si>
    <t>1901797718</t>
  </si>
  <si>
    <t>1901797724</t>
  </si>
  <si>
    <t>1901797734</t>
  </si>
  <si>
    <t>1901797741</t>
  </si>
  <si>
    <t>1901797747</t>
  </si>
  <si>
    <t>1901797750</t>
  </si>
  <si>
    <t>1901798314</t>
  </si>
  <si>
    <t>1901798319</t>
  </si>
  <si>
    <t>1901798327</t>
  </si>
  <si>
    <t>1901798343</t>
  </si>
  <si>
    <t>1901798346</t>
  </si>
  <si>
    <t>1901798358</t>
  </si>
  <si>
    <t>1901798360</t>
  </si>
  <si>
    <t>1901799162</t>
  </si>
  <si>
    <t>1901799186</t>
  </si>
  <si>
    <t>1901799194</t>
  </si>
  <si>
    <t>1901799200</t>
  </si>
  <si>
    <t>1901799201</t>
  </si>
  <si>
    <t>1901799700</t>
  </si>
  <si>
    <t>1901799704</t>
  </si>
  <si>
    <t>1901799706</t>
  </si>
  <si>
    <t>1901799714</t>
  </si>
  <si>
    <t>1901799720</t>
  </si>
  <si>
    <t>1901799739</t>
  </si>
  <si>
    <t>1901799742</t>
  </si>
  <si>
    <t>1901799757</t>
  </si>
  <si>
    <t>1901799759</t>
  </si>
  <si>
    <t>1901799763</t>
  </si>
  <si>
    <t>1901799764</t>
  </si>
  <si>
    <t>1901800297</t>
  </si>
  <si>
    <t>1901800305</t>
  </si>
  <si>
    <t>1901800328</t>
  </si>
  <si>
    <t>1901800338</t>
  </si>
  <si>
    <t>1901800932</t>
  </si>
  <si>
    <t>1901800936</t>
  </si>
  <si>
    <t>1901800971</t>
  </si>
  <si>
    <t>1901800981</t>
  </si>
  <si>
    <t>1901800988</t>
  </si>
  <si>
    <t>1901800989</t>
  </si>
  <si>
    <t>1901800990</t>
  </si>
  <si>
    <t>1901800991</t>
  </si>
  <si>
    <t>1901801811</t>
  </si>
  <si>
    <t>1901801815</t>
  </si>
  <si>
    <t>1901801824</t>
  </si>
  <si>
    <t>1901801834</t>
  </si>
  <si>
    <t>1901801842</t>
  </si>
  <si>
    <t>1901801862</t>
  </si>
  <si>
    <t>1901801866</t>
  </si>
  <si>
    <t>1901803532</t>
  </si>
  <si>
    <t>1901804148</t>
  </si>
  <si>
    <t>1901804154</t>
  </si>
  <si>
    <t>1901804166</t>
  </si>
  <si>
    <t>1901804171</t>
  </si>
  <si>
    <t>1901804173</t>
  </si>
  <si>
    <t>1901804181</t>
  </si>
  <si>
    <t>1901804183</t>
  </si>
  <si>
    <t>1901804188</t>
  </si>
  <si>
    <t>1901804194</t>
  </si>
  <si>
    <t>1901804198</t>
  </si>
  <si>
    <t>1901804216</t>
  </si>
  <si>
    <t>1901804217</t>
  </si>
  <si>
    <t>1901804218</t>
  </si>
  <si>
    <t>1901804219</t>
  </si>
  <si>
    <t>1901804666</t>
  </si>
  <si>
    <t>1901804698</t>
  </si>
  <si>
    <t>1901804771</t>
  </si>
  <si>
    <t>1901804817</t>
  </si>
  <si>
    <t>1901804850</t>
  </si>
  <si>
    <t>1901804921</t>
  </si>
  <si>
    <t>1901804961</t>
  </si>
  <si>
    <t>1901805026</t>
  </si>
  <si>
    <t>1901805169</t>
  </si>
  <si>
    <t>1901805175</t>
  </si>
  <si>
    <t>1901805181</t>
  </si>
  <si>
    <t>1901805182</t>
  </si>
  <si>
    <t>2001805928</t>
  </si>
  <si>
    <t>2001805991</t>
  </si>
  <si>
    <t>2001806017</t>
  </si>
  <si>
    <t>2001806019</t>
  </si>
  <si>
    <t>2001806020</t>
  </si>
  <si>
    <t>2001810666</t>
  </si>
  <si>
    <t>2001810671</t>
  </si>
  <si>
    <t>2001810683</t>
  </si>
  <si>
    <t>2001810687</t>
  </si>
  <si>
    <t>2001810765</t>
  </si>
  <si>
    <t>2001811187</t>
  </si>
  <si>
    <t>2001811730</t>
  </si>
  <si>
    <t>2001811749</t>
  </si>
  <si>
    <t>2001811770</t>
  </si>
  <si>
    <t>2001811805</t>
  </si>
  <si>
    <t>2001811806</t>
  </si>
  <si>
    <t>2001812525</t>
  </si>
  <si>
    <t>2001812647</t>
  </si>
  <si>
    <t>2001812664</t>
  </si>
  <si>
    <t>2001812667</t>
  </si>
  <si>
    <t>2001812694</t>
  </si>
  <si>
    <t>2001813353</t>
  </si>
  <si>
    <t>2001813480</t>
  </si>
  <si>
    <t>2001813993</t>
  </si>
  <si>
    <t>2001814192</t>
  </si>
  <si>
    <t>2001814200</t>
  </si>
  <si>
    <t>2001814899</t>
  </si>
  <si>
    <t>2001814907</t>
  </si>
  <si>
    <t>2001814916</t>
  </si>
  <si>
    <t>2001814923</t>
  </si>
  <si>
    <t>2001815521</t>
  </si>
  <si>
    <t>2001815594</t>
  </si>
  <si>
    <t>2001815631</t>
  </si>
  <si>
    <t>2001815635</t>
  </si>
  <si>
    <t>2001815642</t>
  </si>
  <si>
    <t>2001815651</t>
  </si>
  <si>
    <t>2001815666</t>
  </si>
  <si>
    <t>2001816405</t>
  </si>
  <si>
    <t>2001816483</t>
  </si>
  <si>
    <t>2001816513</t>
  </si>
  <si>
    <t>2001816530</t>
  </si>
  <si>
    <t>2001816543</t>
  </si>
  <si>
    <t>2001817245</t>
  </si>
  <si>
    <t>2001817254</t>
  </si>
  <si>
    <t>2001817301</t>
  </si>
  <si>
    <t>2001817304</t>
  </si>
  <si>
    <t>2001817948</t>
  </si>
  <si>
    <t>2001817953</t>
  </si>
  <si>
    <t>2001817954</t>
  </si>
  <si>
    <t>2001817968</t>
  </si>
  <si>
    <t>2001818579</t>
  </si>
  <si>
    <t>2001818580</t>
  </si>
  <si>
    <t>2001818581</t>
  </si>
  <si>
    <t>2001818583</t>
  </si>
  <si>
    <t>2001819273</t>
  </si>
  <si>
    <t>2001819313</t>
  </si>
  <si>
    <t>2001819328</t>
  </si>
  <si>
    <t>2001819334</t>
  </si>
  <si>
    <t>2001819960</t>
  </si>
  <si>
    <t>2001819963</t>
  </si>
  <si>
    <t>2001819992</t>
  </si>
  <si>
    <t>2001820003</t>
  </si>
  <si>
    <t>2001820667</t>
  </si>
  <si>
    <t>2001820690</t>
  </si>
  <si>
    <t>2001821018</t>
  </si>
  <si>
    <t>2001821221</t>
  </si>
  <si>
    <t>2001821226</t>
  </si>
  <si>
    <t>2001821616</t>
  </si>
  <si>
    <t>2001821632</t>
  </si>
  <si>
    <t>2001821720</t>
  </si>
  <si>
    <t>2001821767</t>
  </si>
  <si>
    <t>2001822309</t>
  </si>
  <si>
    <t>2001822381</t>
  </si>
  <si>
    <t>2001822563</t>
  </si>
  <si>
    <t>2001822564</t>
  </si>
  <si>
    <t>2001822581</t>
  </si>
  <si>
    <t>2001822604</t>
  </si>
  <si>
    <t>2001822619</t>
  </si>
  <si>
    <t>2001823092</t>
  </si>
  <si>
    <t>2001823100</t>
  </si>
  <si>
    <t>2001823122</t>
  </si>
  <si>
    <t>2001823216</t>
  </si>
  <si>
    <t>2001823417</t>
  </si>
  <si>
    <t>2001827783</t>
  </si>
  <si>
    <t>2001827791</t>
  </si>
  <si>
    <t>2001827804</t>
  </si>
  <si>
    <t>2001827813</t>
  </si>
  <si>
    <t>2001828249</t>
  </si>
  <si>
    <t>2001828270</t>
  </si>
  <si>
    <t>2001828273</t>
  </si>
  <si>
    <t>2001828276</t>
  </si>
  <si>
    <t>2001828281</t>
  </si>
  <si>
    <t>2001828294</t>
  </si>
  <si>
    <t>2001828549</t>
  </si>
  <si>
    <t>2001828550</t>
  </si>
  <si>
    <t>2001828579</t>
  </si>
  <si>
    <t>2001828622</t>
  </si>
  <si>
    <t>2001828755</t>
  </si>
  <si>
    <t>2001828763</t>
  </si>
  <si>
    <t>2001830509</t>
  </si>
  <si>
    <t>2001830520</t>
  </si>
  <si>
    <t>2001830521</t>
  </si>
  <si>
    <t>2001830563</t>
  </si>
  <si>
    <t>2001830694</t>
  </si>
  <si>
    <t>2001830707</t>
  </si>
  <si>
    <t>2001830718</t>
  </si>
  <si>
    <t>2001831585</t>
  </si>
  <si>
    <t>2001831689</t>
  </si>
  <si>
    <t>2001831712</t>
  </si>
  <si>
    <t>2001831723</t>
  </si>
  <si>
    <t>2001831749</t>
  </si>
  <si>
    <t>2001831754</t>
  </si>
  <si>
    <t>2001831761</t>
  </si>
  <si>
    <t>2001832331</t>
  </si>
  <si>
    <t>2001832353</t>
  </si>
  <si>
    <t>2001832356</t>
  </si>
  <si>
    <t>2001832504</t>
  </si>
  <si>
    <t>2001832512</t>
  </si>
  <si>
    <t>2001832517</t>
  </si>
  <si>
    <t>2001832533</t>
  </si>
  <si>
    <t>2001832555</t>
  </si>
  <si>
    <t>2001832559</t>
  </si>
  <si>
    <t>2001833235</t>
  </si>
  <si>
    <t>2001833317</t>
  </si>
  <si>
    <t>2001833327</t>
  </si>
  <si>
    <t>2001833341</t>
  </si>
  <si>
    <t>2001833354</t>
  </si>
  <si>
    <t>2001833364</t>
  </si>
  <si>
    <t>2001834012</t>
  </si>
  <si>
    <t>2001834053</t>
  </si>
  <si>
    <t>2001834082</t>
  </si>
  <si>
    <t>2001834091</t>
  </si>
  <si>
    <t>2001834116</t>
  </si>
  <si>
    <t>2001834118</t>
  </si>
  <si>
    <t>2001834123</t>
  </si>
  <si>
    <t>2001834912</t>
  </si>
  <si>
    <t>2001834913</t>
  </si>
  <si>
    <t>2001834941</t>
  </si>
  <si>
    <t>2001835040</t>
  </si>
  <si>
    <t>2001835304</t>
  </si>
  <si>
    <t>2001835936</t>
  </si>
  <si>
    <t>2001836067</t>
  </si>
  <si>
    <t>2001836089</t>
  </si>
  <si>
    <t>2001836174</t>
  </si>
  <si>
    <t>2001836247</t>
  </si>
  <si>
    <t>2001836261</t>
  </si>
  <si>
    <t>2001836272</t>
  </si>
  <si>
    <t>2001836779</t>
  </si>
  <si>
    <t>2001836801</t>
  </si>
  <si>
    <t>2001836806</t>
  </si>
  <si>
    <t>2001836821</t>
  </si>
  <si>
    <t>2001836833</t>
  </si>
  <si>
    <t>2001836854</t>
  </si>
  <si>
    <t>2001837345</t>
  </si>
  <si>
    <t>2001837455</t>
  </si>
  <si>
    <t>2001837458</t>
  </si>
  <si>
    <t>2001837460</t>
  </si>
  <si>
    <t>2001837478</t>
  </si>
  <si>
    <t>2001837815</t>
  </si>
  <si>
    <t>2001837839</t>
  </si>
  <si>
    <t>2001837877</t>
  </si>
  <si>
    <t>2001837921</t>
  </si>
  <si>
    <t>2001837983</t>
  </si>
  <si>
    <t>2001838017</t>
  </si>
  <si>
    <t>2001838022</t>
  </si>
  <si>
    <t>2001838023</t>
  </si>
  <si>
    <t>2001838028</t>
  </si>
  <si>
    <t>2001838032</t>
  </si>
  <si>
    <t>2001838046</t>
  </si>
  <si>
    <t>2001838055</t>
  </si>
  <si>
    <t>2001838066</t>
  </si>
  <si>
    <t>2001838084</t>
  </si>
  <si>
    <t>2001838094</t>
  </si>
  <si>
    <t>2001838101</t>
  </si>
  <si>
    <t>2001838103</t>
  </si>
  <si>
    <t>2001838659</t>
  </si>
  <si>
    <t>2001838682</t>
  </si>
  <si>
    <t>2001838685</t>
  </si>
  <si>
    <t>2001838688</t>
  </si>
  <si>
    <t>2001838739</t>
  </si>
  <si>
    <t>2001838749</t>
  </si>
  <si>
    <t>2001838764</t>
  </si>
  <si>
    <t>2001839441</t>
  </si>
  <si>
    <t>2001839442</t>
  </si>
  <si>
    <t>2001839443</t>
  </si>
  <si>
    <t>2001839503</t>
  </si>
  <si>
    <t>2001839687</t>
  </si>
  <si>
    <t>2001839927</t>
  </si>
  <si>
    <t>2001839935</t>
  </si>
  <si>
    <t>2001840448</t>
  </si>
  <si>
    <t>2001840454</t>
  </si>
  <si>
    <t>2001840484</t>
  </si>
  <si>
    <t>2001840930</t>
  </si>
  <si>
    <t>2001840953</t>
  </si>
  <si>
    <t>2001841037</t>
  </si>
  <si>
    <t>2001841143</t>
  </si>
  <si>
    <t>2001841153</t>
  </si>
  <si>
    <t>2001841174</t>
  </si>
  <si>
    <t>2001841189</t>
  </si>
  <si>
    <t>2001841762</t>
  </si>
  <si>
    <t>2001841794</t>
  </si>
  <si>
    <t>2001841894</t>
  </si>
  <si>
    <t>2001841940</t>
  </si>
  <si>
    <t>2001841973</t>
  </si>
  <si>
    <t>2001841985</t>
  </si>
  <si>
    <t>2001842006</t>
  </si>
  <si>
    <t>2001842047</t>
  </si>
  <si>
    <t>860-035-827-5</t>
  </si>
  <si>
    <t>BANCO AV VILLAS</t>
  </si>
  <si>
    <t>BANCO BBVA</t>
  </si>
  <si>
    <t>BANCO CAJA SOCIAL</t>
  </si>
  <si>
    <t>BANCO DE BOGOTA</t>
  </si>
  <si>
    <t>BANCO DE OCCIDENTE</t>
  </si>
  <si>
    <t>BANCO GNB SUDAMERIS</t>
  </si>
  <si>
    <t>BANCO POPULAR</t>
  </si>
  <si>
    <t>BANCOLOMBIA</t>
  </si>
  <si>
    <t>COOPCENTRAL</t>
  </si>
  <si>
    <t>LEASING BANCOLOMBIA</t>
  </si>
  <si>
    <t>2-10-188948 01</t>
  </si>
  <si>
    <t>INMUEBLE</t>
  </si>
  <si>
    <t>860-007-327-5</t>
  </si>
  <si>
    <t>FINCOMERCIO</t>
  </si>
  <si>
    <t>8600073275</t>
  </si>
  <si>
    <t>890-908-578-2</t>
  </si>
  <si>
    <t>CR 45 52-61</t>
  </si>
  <si>
    <t>ARRENDAMIENTO OPERATIVO</t>
  </si>
  <si>
    <t>900-623-199-5</t>
  </si>
  <si>
    <t>CL 45 74 SUR 09</t>
  </si>
  <si>
    <t>800-043-240-8</t>
  </si>
  <si>
    <t>CL 130 SUR 49-47</t>
  </si>
  <si>
    <t>890-909-246-7</t>
  </si>
  <si>
    <t>CR 49 132 SUR 22</t>
  </si>
  <si>
    <t>CR 42 35 SUR 59</t>
  </si>
  <si>
    <t>900-465-531-1</t>
  </si>
  <si>
    <t>CL 80 SUR 59-41</t>
  </si>
  <si>
    <t>CL 50 48-03</t>
  </si>
  <si>
    <t>CR 80 48 B 33</t>
  </si>
  <si>
    <t>CR 51 50-64</t>
  </si>
  <si>
    <t>900-116-998-9</t>
  </si>
  <si>
    <t>CR 51 51-31</t>
  </si>
  <si>
    <t>CL 45 51-70</t>
  </si>
  <si>
    <t>CL 6 15-44</t>
  </si>
  <si>
    <t>890-900-755-3</t>
  </si>
  <si>
    <t>CR 84 N 33AA-169</t>
  </si>
  <si>
    <t>24</t>
  </si>
  <si>
    <t>Calle 36 # 7-47</t>
  </si>
  <si>
    <t>2016070206co0056</t>
  </si>
  <si>
    <t>CR 64C 72 180</t>
  </si>
  <si>
    <t>CHEQUES GIRADOS NO COBRADOS SALDO CONTABLE</t>
  </si>
  <si>
    <t>COLOCACION DE CRÉDITOS A LOS CLIENTES</t>
  </si>
  <si>
    <t>CR 43A 1 SUR 220</t>
  </si>
  <si>
    <t>LEASING FINANCIERO</t>
  </si>
  <si>
    <t>218955</t>
  </si>
  <si>
    <t>CR 13 28 - 17 P 234</t>
  </si>
  <si>
    <t>20170921</t>
  </si>
  <si>
    <t>COLOCACION CARTERA</t>
  </si>
  <si>
    <t>20180614</t>
  </si>
  <si>
    <t>20180711</t>
  </si>
  <si>
    <t>20180810</t>
  </si>
  <si>
    <t>20180910</t>
  </si>
  <si>
    <t>20181010</t>
  </si>
  <si>
    <t>20181113</t>
  </si>
  <si>
    <t>20181210</t>
  </si>
  <si>
    <t>20190114</t>
  </si>
  <si>
    <t>CL 57 49 44</t>
  </si>
  <si>
    <t>20190211</t>
  </si>
  <si>
    <t>20190311</t>
  </si>
  <si>
    <t>20190410</t>
  </si>
  <si>
    <t>20190510</t>
  </si>
  <si>
    <t>20190610</t>
  </si>
  <si>
    <t>20190710</t>
  </si>
  <si>
    <t>20190812</t>
  </si>
  <si>
    <t>20190910</t>
  </si>
  <si>
    <t>20191010</t>
  </si>
  <si>
    <t>20191112</t>
  </si>
  <si>
    <t>20191210</t>
  </si>
  <si>
    <t>CL 54 45 73</t>
  </si>
  <si>
    <t>180-135809</t>
  </si>
  <si>
    <t>CRA 19 N 34 - 02</t>
  </si>
  <si>
    <t>CRA 43 A #  1 A SUR 188</t>
  </si>
  <si>
    <t>1455</t>
  </si>
  <si>
    <t>TARJETA CREDITO .</t>
  </si>
  <si>
    <t>CALLE 99 NRO.9 A -54 TORRE 3 OF 102</t>
  </si>
  <si>
    <t>53352</t>
  </si>
  <si>
    <t>EXTRAE</t>
  </si>
  <si>
    <t>TIPO</t>
  </si>
  <si>
    <t>CODIGO</t>
  </si>
  <si>
    <t>NOMBREEMISOR</t>
  </si>
  <si>
    <t>CLASETITULO</t>
  </si>
  <si>
    <t>NUMEROTITULO</t>
  </si>
  <si>
    <t>TIPOTITULO</t>
  </si>
  <si>
    <t>FECHAEMISION</t>
  </si>
  <si>
    <t>VALORNOMINAL</t>
  </si>
  <si>
    <t>MONEDA</t>
  </si>
  <si>
    <t>TIPOTASA</t>
  </si>
  <si>
    <t>TASAFIJA</t>
  </si>
  <si>
    <t>VALORUNIDAD</t>
  </si>
  <si>
    <t>MODALIDADPAGO</t>
  </si>
  <si>
    <t>PERIODICIDADPAGO</t>
  </si>
  <si>
    <t>FECHACOMPRA</t>
  </si>
  <si>
    <t>VALORCOMPRA</t>
  </si>
  <si>
    <t>TASACOMPRA</t>
  </si>
  <si>
    <t>NACCIONES</t>
  </si>
  <si>
    <t>FECHAVALORACION</t>
  </si>
  <si>
    <t>VALORACTUAL</t>
  </si>
  <si>
    <t>TASAVALORACION</t>
  </si>
  <si>
    <t>VALORACION</t>
  </si>
  <si>
    <t>PROVISION</t>
  </si>
  <si>
    <t/>
  </si>
  <si>
    <t>900-215-071-1</t>
  </si>
  <si>
    <t>BANCO DE LAS MICROFINANZAS - B</t>
  </si>
  <si>
    <t>830-046-268-6</t>
  </si>
  <si>
    <t>FONVAL CARTERA COLECTIVA ABIER</t>
  </si>
  <si>
    <t>2970</t>
  </si>
  <si>
    <t>901-036-220-8</t>
  </si>
  <si>
    <t>COONECTADOS AGENCIA DE SEGUROS LIMITADA</t>
  </si>
  <si>
    <t>COONECTADO</t>
  </si>
  <si>
    <t>901-019-431-3</t>
  </si>
  <si>
    <t>SER PLUS S.A.S.</t>
  </si>
  <si>
    <t>SER PLUS</t>
  </si>
  <si>
    <t>860-516-881-8</t>
  </si>
  <si>
    <t>COOPSERFUN</t>
  </si>
  <si>
    <t>COOPCENTRA</t>
  </si>
  <si>
    <t>860-010-755-5</t>
  </si>
  <si>
    <t>ASOCIACION COLOMBIANA DE COOPE</t>
  </si>
  <si>
    <t>ASCOOP</t>
  </si>
  <si>
    <t>900-530-602-2</t>
  </si>
  <si>
    <t>FEDERACION NACIONAL DE COOPERATIVAS DE AHORRO Y CR</t>
  </si>
  <si>
    <t>FECOLFIN</t>
  </si>
  <si>
    <t>CONFIAR COOPERATIVA FINANCIERA</t>
  </si>
  <si>
    <t>BANCO COOPERATIVO COOPCENTRAL</t>
  </si>
  <si>
    <t>830-032-059-2</t>
  </si>
  <si>
    <t>GRUPO EMPRESARIAL SOLIDARIO</t>
  </si>
  <si>
    <t>37</t>
  </si>
  <si>
    <t>57</t>
  </si>
  <si>
    <t>63</t>
  </si>
  <si>
    <t>860-025-971-5</t>
  </si>
  <si>
    <t>BANCOMPARTIR</t>
  </si>
  <si>
    <t>860-051-894-6</t>
  </si>
  <si>
    <t>BANCO FINANDINA S.A.</t>
  </si>
  <si>
    <t>5100730091</t>
  </si>
  <si>
    <t>5100739396</t>
  </si>
  <si>
    <t>BANCO PICHINCHA</t>
  </si>
  <si>
    <t>900-047-981-8</t>
  </si>
  <si>
    <t>900-168-231-1</t>
  </si>
  <si>
    <t>CREDIFINANCIERA</t>
  </si>
  <si>
    <t>900-768-933-8</t>
  </si>
  <si>
    <t>BANCO MUNDO MUJER S.A.</t>
  </si>
  <si>
    <t>860-028-415-5</t>
  </si>
  <si>
    <t>SEGUROS GENERALES LA EQUIDAD OC</t>
  </si>
  <si>
    <t>830-008-686-1</t>
  </si>
  <si>
    <t>SEGUROS DE VIDA LA EQUIDAD OC</t>
  </si>
  <si>
    <t>900-262-946-0</t>
  </si>
  <si>
    <t>REFORESTADORA ACCION VERDE</t>
  </si>
  <si>
    <t>100001549</t>
  </si>
  <si>
    <t>899-999-068-1</t>
  </si>
  <si>
    <t>ECOPETROL</t>
  </si>
  <si>
    <t>800-224-972-8</t>
  </si>
  <si>
    <t>SERFUNLLANOS</t>
  </si>
  <si>
    <t>890-310-455-7</t>
  </si>
  <si>
    <t>800-254-697-5</t>
  </si>
  <si>
    <t>SERVICIOS FUNERARIOS COOPERATIVOS DE NORTE DE SANT</t>
  </si>
  <si>
    <t>4</t>
  </si>
  <si>
    <t>CENTRAL COOPERATIVA DE SERVICIOS FUNERARIOS</t>
  </si>
  <si>
    <t>5</t>
  </si>
  <si>
    <t>4843</t>
  </si>
  <si>
    <t>890-903-937-0</t>
  </si>
  <si>
    <t>COOPCENTRAL LTDA</t>
  </si>
  <si>
    <t>BANCOOMEVA</t>
  </si>
  <si>
    <t>COLPATRIA RED MULTI BANCA</t>
  </si>
  <si>
    <t>BBVA COLOMBIA</t>
  </si>
  <si>
    <t>CENTRAL COOPERATIVA DE SERVICI</t>
  </si>
  <si>
    <t>12260202-1</t>
  </si>
  <si>
    <t>LA EQUIDAD SEGUROS DE VIDA</t>
  </si>
  <si>
    <t>12260202-2</t>
  </si>
  <si>
    <t>12260202-3</t>
  </si>
  <si>
    <t>COOPERACION VERDE S.A</t>
  </si>
  <si>
    <t>12260202-4</t>
  </si>
  <si>
    <t>12260301</t>
  </si>
  <si>
    <t>12260401</t>
  </si>
  <si>
    <t>890-300-625-1</t>
  </si>
  <si>
    <t>COOMEVA</t>
  </si>
  <si>
    <t>12260401-1</t>
  </si>
  <si>
    <t>BANCO AGRARIO</t>
  </si>
  <si>
    <t>974491</t>
  </si>
  <si>
    <t>931416</t>
  </si>
  <si>
    <t>CONFIAR</t>
  </si>
  <si>
    <t>PICHINCHA</t>
  </si>
  <si>
    <t>SEGUROS LA EQUIDAD</t>
  </si>
  <si>
    <t>830-107-961-5</t>
  </si>
  <si>
    <t>GESTANDO</t>
  </si>
  <si>
    <t>860-007-660-3</t>
  </si>
  <si>
    <t>BANCO ITAU</t>
  </si>
  <si>
    <t>800-168-763-5</t>
  </si>
  <si>
    <t>800-141-021-1</t>
  </si>
  <si>
    <t>FINANCIERA JURISCOOP</t>
  </si>
  <si>
    <t>BANCO MUNDO MUJER</t>
  </si>
  <si>
    <t>860-068-182-5</t>
  </si>
  <si>
    <t>CORREVAL SA</t>
  </si>
  <si>
    <t>1-1-33017-</t>
  </si>
  <si>
    <t>900-978-303-9</t>
  </si>
  <si>
    <t>FIDUCIARIA COOMEVA</t>
  </si>
  <si>
    <t>1019002003</t>
  </si>
  <si>
    <t>8902030889</t>
  </si>
  <si>
    <t>IAC ACCION Y PROGRESSO</t>
  </si>
  <si>
    <t>830511763</t>
  </si>
  <si>
    <t>8300086861</t>
  </si>
  <si>
    <t>SEGUROS LA EQUIDAD OC</t>
  </si>
  <si>
    <t>8600284155</t>
  </si>
  <si>
    <t>811-043-660-8</t>
  </si>
  <si>
    <t>VISIONAMOS RED FINANCIERA</t>
  </si>
  <si>
    <t>8110436608</t>
  </si>
  <si>
    <t>860-507-641-9</t>
  </si>
  <si>
    <t>CONFECOOP</t>
  </si>
  <si>
    <t>8605076419</t>
  </si>
  <si>
    <t>900-256-897-3</t>
  </si>
  <si>
    <t>PROMOTORA COOPERATIVA DE PROYECTOS AMBIENTALES ECO</t>
  </si>
  <si>
    <t>9002568973</t>
  </si>
  <si>
    <t>ASOCIACION COLOMBIANA DE COOPERATIVAS ASCOOP</t>
  </si>
  <si>
    <t>8300339078</t>
  </si>
  <si>
    <t>DAVIVIENDA</t>
  </si>
  <si>
    <t>AB00187956</t>
  </si>
  <si>
    <t>AB00191563</t>
  </si>
  <si>
    <t>860-058-956-6</t>
  </si>
  <si>
    <t>OLD MUTUAL SOCIEDAD FIDUCIARIA SA</t>
  </si>
  <si>
    <t>COOPERACION VERDE S.A.</t>
  </si>
  <si>
    <t>9002629460</t>
  </si>
  <si>
    <t>860-531-315-3</t>
  </si>
  <si>
    <t>FIDUCIARIA ALIANZA</t>
  </si>
  <si>
    <t>1003002136</t>
  </si>
  <si>
    <t>DAVIVIENDA CORREDORES</t>
  </si>
  <si>
    <t>830033907-</t>
  </si>
  <si>
    <t>BANCO COOPCENTRAL</t>
  </si>
  <si>
    <t>900-182-057-4</t>
  </si>
  <si>
    <t>CORPORACION TAVA</t>
  </si>
  <si>
    <t>CREDICORP CAPITAL FONVAL</t>
  </si>
  <si>
    <t>499602</t>
  </si>
  <si>
    <t>LA EQUIDAD SEGUROS</t>
  </si>
  <si>
    <t>1519</t>
  </si>
  <si>
    <t>ASOCIACION COOPERATIVA ASCOOP</t>
  </si>
  <si>
    <t>SN</t>
  </si>
  <si>
    <t>860-023-605-5</t>
  </si>
  <si>
    <t>BANCO COOPERATIVO BANCOOP</t>
  </si>
  <si>
    <t>830-053-812-2</t>
  </si>
  <si>
    <t>GRUPO COOMEVA</t>
  </si>
  <si>
    <t>890-901-172-4</t>
  </si>
  <si>
    <t>COOPERATIVA CONSUMO</t>
  </si>
  <si>
    <t>BANCO COOMEVA S.A.</t>
  </si>
  <si>
    <t>BANCO FINANDINA</t>
  </si>
  <si>
    <t>182500003</t>
  </si>
  <si>
    <t>CORREVAL</t>
  </si>
  <si>
    <t>1165740</t>
  </si>
  <si>
    <t>REFORESTADORA ACCION VERDE SA</t>
  </si>
  <si>
    <t>198795</t>
  </si>
  <si>
    <t>LA EQUIDAD SEGUROS DE VIDA OC</t>
  </si>
  <si>
    <t>198710070</t>
  </si>
  <si>
    <t>LA EQUIDAD SEGUROS GENERALES OC</t>
  </si>
  <si>
    <t>TITULO</t>
  </si>
  <si>
    <t>830-027-779-7</t>
  </si>
  <si>
    <t>UNION DE PROFESIONALES PARA LA CULTURA Y LA RECREA</t>
  </si>
  <si>
    <t>198710A</t>
  </si>
  <si>
    <t>ASOCIACION COLOMBIANA DE COOPERATIVAS</t>
  </si>
  <si>
    <t>198710</t>
  </si>
  <si>
    <t>PROMOTORA COOPERATIVA DE PROYECTOS AMBIENTALES E I</t>
  </si>
  <si>
    <t>900-422-442-8</t>
  </si>
  <si>
    <t>CENTRO DE INVESTIGACION DEL COOPERATIVISMO</t>
  </si>
  <si>
    <t>546612</t>
  </si>
  <si>
    <t>INCUBADORA EMPRESARIAL COLOMBIA SOLIDARIA</t>
  </si>
  <si>
    <t>COOPERACION VERDE S A</t>
  </si>
  <si>
    <t>LA EQUIDAD SEGUROS GENERALES</t>
  </si>
  <si>
    <t>CENTRAL COOPERATIVA DE SERVICIOS FUNERARIOS - COOP</t>
  </si>
  <si>
    <t>ASOC. COL. DE COOPERATIVAS (ASCOOP)</t>
  </si>
  <si>
    <t>5100739564</t>
  </si>
  <si>
    <t>900-315-674-1</t>
  </si>
  <si>
    <t>1200739573</t>
  </si>
  <si>
    <t>900-178-808-3</t>
  </si>
  <si>
    <t>CARTESCALONADA PROYECTAR FACTORING</t>
  </si>
  <si>
    <t>COLPATRIA</t>
  </si>
  <si>
    <t>800-128-735-8</t>
  </si>
  <si>
    <t>VALORES BANCOLOMBIA SA COMISIONISTA DE BOLSA</t>
  </si>
  <si>
    <t>110002120</t>
  </si>
  <si>
    <t>CREDICORP CAPITAL COLOMBIA S.A</t>
  </si>
  <si>
    <t>1-1-116954</t>
  </si>
  <si>
    <t>900-406-405-8</t>
  </si>
  <si>
    <t>FONDO DE CAPITAL PRIVADO INMOB</t>
  </si>
  <si>
    <t>39</t>
  </si>
  <si>
    <t>860024575</t>
  </si>
  <si>
    <t>INCUBADORA EMPRESARIAL COLOMBIA SOLIDARIA -GESTAND</t>
  </si>
  <si>
    <t>INVERSORA PICHINCHA</t>
  </si>
  <si>
    <t>830-103-142-1</t>
  </si>
  <si>
    <t>FENSECOOP</t>
  </si>
  <si>
    <t>419-00830-</t>
  </si>
  <si>
    <t>PROMOTORA COOP DE PROEYCTOS</t>
  </si>
  <si>
    <t>860-075-780-9</t>
  </si>
  <si>
    <t>RED MULTIBANCA COLPATRIA</t>
  </si>
  <si>
    <t>1885</t>
  </si>
  <si>
    <t>SOCIEDAD REFORESTADORA ACCION VERDE</t>
  </si>
  <si>
    <t>800-142-383-7</t>
  </si>
  <si>
    <t>FIDUCIARIA BOGOTA</t>
  </si>
  <si>
    <t>800-179-354-3</t>
  </si>
  <si>
    <t>FIDUCIARIA CENTRAL</t>
  </si>
  <si>
    <t>1507-5</t>
  </si>
  <si>
    <t>830-045-720-1</t>
  </si>
  <si>
    <t>BANCO BOGOTA</t>
  </si>
  <si>
    <t>FIDUCIARIA PREVISORA SA</t>
  </si>
  <si>
    <t>0010010458</t>
  </si>
  <si>
    <t>FIDUBOGOTA</t>
  </si>
  <si>
    <t>0020011384</t>
  </si>
  <si>
    <t>BANCO DAVIVIENDA</t>
  </si>
  <si>
    <t>860056869</t>
  </si>
  <si>
    <t>9777</t>
  </si>
  <si>
    <t>800-196-332-3</t>
  </si>
  <si>
    <t>FIDUCIARIA SUDAMERIS SA</t>
  </si>
  <si>
    <t>22716</t>
  </si>
  <si>
    <t>890-300-653-6</t>
  </si>
  <si>
    <t>CORFICOLOMBIANA</t>
  </si>
  <si>
    <t>1546</t>
  </si>
  <si>
    <t>800-143-157-3</t>
  </si>
  <si>
    <t>FIDUCIARIA DE OCCIDENTE S.A FIDUOCCIDENTE S.A</t>
  </si>
  <si>
    <t>1201003928</t>
  </si>
  <si>
    <t>2001128753</t>
  </si>
  <si>
    <t>860-071-562-1</t>
  </si>
  <si>
    <t>ACCIVAL FONDO DE VALORES</t>
  </si>
  <si>
    <t>630</t>
  </si>
  <si>
    <t>CREDICORP CAPITAL COLOMBIA S A</t>
  </si>
  <si>
    <t>11450</t>
  </si>
  <si>
    <t>900-139-498-7</t>
  </si>
  <si>
    <t>FIDUCOLDEX</t>
  </si>
  <si>
    <t>349</t>
  </si>
  <si>
    <t>FIDUCIARIA BANCO DAVIVIENDA</t>
  </si>
  <si>
    <t>6070044000</t>
  </si>
  <si>
    <t>890-927-034-9</t>
  </si>
  <si>
    <t>COLTEFINANCIERA SA</t>
  </si>
  <si>
    <t>800-137-357-5</t>
  </si>
  <si>
    <t>RENTA FACIL FONDO DE INVERSIONES COLECTIVA ABIERTA</t>
  </si>
  <si>
    <t>9104000017</t>
  </si>
  <si>
    <t>BANCO SUDAMERIS</t>
  </si>
  <si>
    <t>LA EQUIDAD</t>
  </si>
  <si>
    <t>COOPERATIVA COOMEVA</t>
  </si>
  <si>
    <t>829-000-212-2</t>
  </si>
  <si>
    <t>COOPERATIVA DE SERVICIOS FUNERARIOS DE BARRANCABER</t>
  </si>
  <si>
    <t>INCUBADORA EMPRESARIAL COLOMBIA SOLIDARIA - GESTAN</t>
  </si>
  <si>
    <t>LA EQUIDAD SEGUROS GENERALES ORGANISMO COOPERATIVO</t>
  </si>
  <si>
    <t>LA EQUIDAD SEGUROS DE VIDA ORGANISMO COOPERATIVO</t>
  </si>
  <si>
    <t>12</t>
  </si>
  <si>
    <t>ASOCIACION COLOMBIANA DE COOPERATIVAS - ASCOOP</t>
  </si>
  <si>
    <t>CENTRAL COOPERATIVA FINANCIERA PARA LA PROMOCION S</t>
  </si>
  <si>
    <t>ORGANISMO COOPERATIVO MICROEMPRESARIAL DE COLOMBIA</t>
  </si>
  <si>
    <t>13</t>
  </si>
  <si>
    <t>830-104-353-3</t>
  </si>
  <si>
    <t>TURISPETROL IAC</t>
  </si>
  <si>
    <t>FINANDINA</t>
  </si>
  <si>
    <t>860-032-330-3</t>
  </si>
  <si>
    <t>BANCO COLPATRIA</t>
  </si>
  <si>
    <t>Coopcentral</t>
  </si>
  <si>
    <t>Banco Mundo Mujer</t>
  </si>
  <si>
    <t>899-999-090-2</t>
  </si>
  <si>
    <t>16240724</t>
  </si>
  <si>
    <t>Banco de Occidente</t>
  </si>
  <si>
    <t>7149</t>
  </si>
  <si>
    <t>26</t>
  </si>
  <si>
    <t>900-707-995-3</t>
  </si>
  <si>
    <t>6</t>
  </si>
  <si>
    <t>10755</t>
  </si>
  <si>
    <t>8415</t>
  </si>
  <si>
    <t>3088</t>
  </si>
  <si>
    <t>602</t>
  </si>
  <si>
    <t>860-006-797-9</t>
  </si>
  <si>
    <t>900-378-212-2</t>
  </si>
  <si>
    <t>BANCO W</t>
  </si>
  <si>
    <t>Interes Corredores Davivienda</t>
  </si>
  <si>
    <t>891900492-</t>
  </si>
  <si>
    <t>Acciones y valores</t>
  </si>
  <si>
    <t>10811</t>
  </si>
  <si>
    <t>SERVIVIR</t>
  </si>
  <si>
    <t>VISIONAMOS SISTEMA DE PAGO COOPERATIVO</t>
  </si>
  <si>
    <t>891-501-013-9</t>
  </si>
  <si>
    <t>FEDERACION DE COOPERATIVAS DEL CAUCA</t>
  </si>
  <si>
    <t>805-028-341-9</t>
  </si>
  <si>
    <t>FEDERACION DE EMPRESAS DE ECONOMIA SOLIDARIA VALLE</t>
  </si>
  <si>
    <t>805-007-342-6</t>
  </si>
  <si>
    <t>FONDO DE GARANTIAS CONFE</t>
  </si>
  <si>
    <t>830008686</t>
  </si>
  <si>
    <t>BANCO COOPERATIVO COOPCENTRAL SIGLA COOPCENTRAL</t>
  </si>
  <si>
    <t>890203088</t>
  </si>
  <si>
    <t>890300625</t>
  </si>
  <si>
    <t>860028415</t>
  </si>
  <si>
    <t>900182057</t>
  </si>
  <si>
    <t>800-144-467-6</t>
  </si>
  <si>
    <t>900-476-136-0</t>
  </si>
  <si>
    <t>TURISMO COOVITEL SAS</t>
  </si>
  <si>
    <t>LA EQUIDAD SEGUROS GENERALES O C</t>
  </si>
  <si>
    <t>BANCO COLPATRIA RED MULTIBANCA</t>
  </si>
  <si>
    <t>COOPERACION VERDE SA</t>
  </si>
  <si>
    <t>COOPERACION VERDE</t>
  </si>
  <si>
    <t>Financiera Juriscoop</t>
  </si>
  <si>
    <t>Seguros de Vida la Equidad</t>
  </si>
  <si>
    <t>Seguros Generales La Equidad</t>
  </si>
  <si>
    <t>Ascoop</t>
  </si>
  <si>
    <t>Colpatria</t>
  </si>
  <si>
    <t>2022</t>
  </si>
  <si>
    <t>90328</t>
  </si>
  <si>
    <t>900-193-949-6</t>
  </si>
  <si>
    <t>EDUCOOLEVER</t>
  </si>
  <si>
    <t>111</t>
  </si>
  <si>
    <t>900-329-331-1</t>
  </si>
  <si>
    <t>14</t>
  </si>
  <si>
    <t>COOFINEP</t>
  </si>
  <si>
    <t>EQUIDAD SEGUROS</t>
  </si>
  <si>
    <t>900-066-591-1</t>
  </si>
  <si>
    <t>UNIONCOOP</t>
  </si>
  <si>
    <t>FIDUCIARIA COLPATRIA</t>
  </si>
  <si>
    <t>4994212175</t>
  </si>
  <si>
    <t>860-525-148-5</t>
  </si>
  <si>
    <t>FIDUPREVISORA</t>
  </si>
  <si>
    <t>1001152867</t>
  </si>
  <si>
    <t>800-160-042-7</t>
  </si>
  <si>
    <t>ANTIOQUIA TROPICAL CLUB</t>
  </si>
  <si>
    <t>234</t>
  </si>
  <si>
    <t>800-015-746-3</t>
  </si>
  <si>
    <t>CONFECOOP ANTIOQUIA</t>
  </si>
  <si>
    <t>900-969-641-5</t>
  </si>
  <si>
    <t>CENTRO DE SERVICIOS COMPARTIDOS SINERGIA SOLIDAR</t>
  </si>
  <si>
    <t>COLTEFINANCIERA S.A. COMPAÑIA DE FINANCIAMIENTO</t>
  </si>
  <si>
    <t>BANCO W S.A.</t>
  </si>
  <si>
    <t>CFA</t>
  </si>
  <si>
    <t>800-108-302-7</t>
  </si>
  <si>
    <t>PREVISORA SOCIAL COOPERATIVA VIVIR</t>
  </si>
  <si>
    <t>SINERGIA SOLIDARIA</t>
  </si>
  <si>
    <t>811-039-039-8</t>
  </si>
  <si>
    <t>901-148-227-1</t>
  </si>
  <si>
    <t>UNION DE ENTIDADES DE ECONOMIA SOLIDARIA</t>
  </si>
  <si>
    <t>900-614-141-0</t>
  </si>
  <si>
    <t>CONCEPT BPO</t>
  </si>
  <si>
    <t>10</t>
  </si>
  <si>
    <t>11</t>
  </si>
  <si>
    <t>830-085-426-1</t>
  </si>
  <si>
    <t>VALORES BANCOLOMBIA</t>
  </si>
  <si>
    <t>10390</t>
  </si>
  <si>
    <t>BANCO AGRARIO DE COLOMBIA</t>
  </si>
  <si>
    <t>1111244</t>
  </si>
  <si>
    <t>1111243</t>
  </si>
  <si>
    <t>Banco de Bogota</t>
  </si>
  <si>
    <t>426000267</t>
  </si>
  <si>
    <t>0540CVC000</t>
  </si>
  <si>
    <t>ASOCIACION ANTIOQUEÑA DE COOPERATIVAS</t>
  </si>
  <si>
    <t>811-012-770-7</t>
  </si>
  <si>
    <t>COOPERATIVA MULTIACTIVA CRECER</t>
  </si>
  <si>
    <t>LA EQUIDA SEGUROS GENERALES ORGANISMO COOPERATIVO</t>
  </si>
  <si>
    <t>860-516-999-8</t>
  </si>
  <si>
    <t>CENTRO DE INTEGRACION Y CAPACITACION</t>
  </si>
  <si>
    <t>CONFIAR CAJA COOPERATIVA</t>
  </si>
  <si>
    <t>900-667-890-6</t>
  </si>
  <si>
    <t>GRUPO COOGRANADA ASESORES EN SEGUROS</t>
  </si>
  <si>
    <t>CENTRO DE SERVICIOS COMPARTIDOS</t>
  </si>
  <si>
    <t>LA EQUIDA SEGUROS DE VIDA ORGANISMO</t>
  </si>
  <si>
    <t>CONCEPTO BPO</t>
  </si>
  <si>
    <t>1987151</t>
  </si>
  <si>
    <t>1987152</t>
  </si>
  <si>
    <t>198715</t>
  </si>
  <si>
    <t>811-027-728-2</t>
  </si>
  <si>
    <t>FUSOAN</t>
  </si>
  <si>
    <t>1987153</t>
  </si>
  <si>
    <t>COOPERATIVA FINANCIERA CONFIAR</t>
  </si>
  <si>
    <t>SEGUROS LOS OLIVOS</t>
  </si>
  <si>
    <t>907772</t>
  </si>
  <si>
    <t>5444</t>
  </si>
  <si>
    <t>800-150-280-0</t>
  </si>
  <si>
    <t>FIDUCIARIA BANCOLOMBIA</t>
  </si>
  <si>
    <t>121500</t>
  </si>
  <si>
    <t>VIVIR LOS OLIVOS</t>
  </si>
  <si>
    <t>BANCO COOMEVA S.A</t>
  </si>
  <si>
    <t>COOPERATIVA FINANCIERA DE ANTIOQUIA</t>
  </si>
  <si>
    <t>PREVISORA VIVIR</t>
  </si>
  <si>
    <t>900-876-655-8</t>
  </si>
  <si>
    <t>IAC COMENSAR</t>
  </si>
  <si>
    <t>858037</t>
  </si>
  <si>
    <t>920048</t>
  </si>
  <si>
    <t>890-901-176-3</t>
  </si>
  <si>
    <t>COTRAFA</t>
  </si>
  <si>
    <t>890-907-489-0</t>
  </si>
  <si>
    <t>JOHN F KENNEDY</t>
  </si>
  <si>
    <t>COOPERATIVA MULTIACTIVA CRECER GRANADA</t>
  </si>
  <si>
    <t>999</t>
  </si>
  <si>
    <t>FEDERACION NACIONAL DE COOPERATIVAS</t>
  </si>
  <si>
    <t>1605001599</t>
  </si>
  <si>
    <t>PREVISORA SOCIAL VIVIR</t>
  </si>
  <si>
    <t>AGENCIA DE SEGUROS LOS OLIVOS MEDELLIN LTDA</t>
  </si>
  <si>
    <t>CONCEPT BPO S.A.S</t>
  </si>
  <si>
    <t>30052019</t>
  </si>
  <si>
    <t>3040</t>
  </si>
  <si>
    <t>32654427</t>
  </si>
  <si>
    <t>FIDUCIARIA BOGOTA¡ S.A.</t>
  </si>
  <si>
    <t>2001082212</t>
  </si>
  <si>
    <t>800-203-186-5</t>
  </si>
  <si>
    <t>800-194-297-4</t>
  </si>
  <si>
    <t>CARTERA COLECTIVA ABIERTA ALIA</t>
  </si>
  <si>
    <t>900-146-767-2</t>
  </si>
  <si>
    <t>CARTERA COLECTIVA ESCALONADA I</t>
  </si>
  <si>
    <t>150751</t>
  </si>
  <si>
    <t>145514</t>
  </si>
  <si>
    <t>145784</t>
  </si>
  <si>
    <t>900-007-948-3</t>
  </si>
  <si>
    <t>CARTERA COLECTIVA ESCALONADA</t>
  </si>
  <si>
    <t>23604</t>
  </si>
  <si>
    <t>811-046-240-1</t>
  </si>
  <si>
    <t>SALIANZA</t>
  </si>
  <si>
    <t>ASOCIACION ANTIOQUENA DE COOPERATIVAS</t>
  </si>
  <si>
    <t>CORPORACION VERDE</t>
  </si>
  <si>
    <t>COOPERATIVA FINANCIERA DE ANTIOQUIA CFA</t>
  </si>
  <si>
    <t>CFA COOPERATIVA FINANCIERA DE ANTIOQUIA</t>
  </si>
  <si>
    <t>COOFINEP COOPERATIVA FINANCIERA</t>
  </si>
  <si>
    <t>SEGUROS LA EQUIDAD - ORGANISMO COOPERATIVO</t>
  </si>
  <si>
    <t>752</t>
  </si>
  <si>
    <t>2681326</t>
  </si>
  <si>
    <t>2681280</t>
  </si>
  <si>
    <t>2681284</t>
  </si>
  <si>
    <t>COOTRAFA</t>
  </si>
  <si>
    <t>JURISCOOP</t>
  </si>
  <si>
    <t>985444</t>
  </si>
  <si>
    <t>BANCO WWB</t>
  </si>
  <si>
    <t>231</t>
  </si>
  <si>
    <t>6001369</t>
  </si>
  <si>
    <t>CONSUMO</t>
  </si>
  <si>
    <t>COOPERATIVA FINANCIERA COTRAFA</t>
  </si>
  <si>
    <t>LA EQUIDAD SEGUROS GENERALES O.C.</t>
  </si>
  <si>
    <t>LA EQUIDAD SEGUROS DE VIDA O.C.</t>
  </si>
  <si>
    <t>Banco de Bogotá</t>
  </si>
  <si>
    <t>2004966404</t>
  </si>
  <si>
    <t>SEGUROS DE VIDA LA EQUIDAD</t>
  </si>
  <si>
    <t>SEGUROS GENERALES LA EQUIDAD</t>
  </si>
  <si>
    <t>VAMOS SEGUROS AGENCIA DE SEGUROS</t>
  </si>
  <si>
    <t>388723</t>
  </si>
  <si>
    <t>800-180-687-2</t>
  </si>
  <si>
    <t>SUVALOR</t>
  </si>
  <si>
    <t>CDT BANCO DE BOGOTA</t>
  </si>
  <si>
    <t>BANCO COOMEVA</t>
  </si>
  <si>
    <t>BANCO  CORPBANCA</t>
  </si>
  <si>
    <t>UPAC COLPATRIA</t>
  </si>
  <si>
    <t>1811</t>
  </si>
  <si>
    <t>CENTRO DE SEGUROS COMPARTIDOS SINERGIA SOLIDARIA</t>
  </si>
  <si>
    <t>00001</t>
  </si>
  <si>
    <t>ASOCIACION ANTIOQUEÑA DE COOPERATIVAS CONFECOOP</t>
  </si>
  <si>
    <t>890905206</t>
  </si>
  <si>
    <t>LA EQUIDA SEGUROS</t>
  </si>
  <si>
    <t>994</t>
  </si>
  <si>
    <t>JFK COOPERATIVA FINANCIERA</t>
  </si>
  <si>
    <t>UNIONCOOP UNION DE ENTIDADES DE ECONOMIA SOLIDARIA</t>
  </si>
  <si>
    <t>901148227</t>
  </si>
  <si>
    <t>900-631-756-1</t>
  </si>
  <si>
    <t>COOPERENKA IAC</t>
  </si>
  <si>
    <t>COOPERATIVA DE CONSUMO</t>
  </si>
  <si>
    <t>739614</t>
  </si>
  <si>
    <t>781871</t>
  </si>
  <si>
    <t>Confiar Cooperativa Financera</t>
  </si>
  <si>
    <t>Cotrafa Cooperativa Financiera</t>
  </si>
  <si>
    <t>286737</t>
  </si>
  <si>
    <t>Cooperativa Financiera de Antioquia CFA</t>
  </si>
  <si>
    <t>Financiera juriscoop</t>
  </si>
  <si>
    <t>4110</t>
  </si>
  <si>
    <t>FEDERACION NACIONAL DE COOPERATIVAS DE AHORRO</t>
  </si>
  <si>
    <t>VALORES BANCOLOMBIA SA</t>
  </si>
  <si>
    <t>1249</t>
  </si>
  <si>
    <t>COMPAÑIA DE FINANCIAMIENTO TUYA SA</t>
  </si>
  <si>
    <t>01697-5</t>
  </si>
  <si>
    <t>VAMOS SEGUROS</t>
  </si>
  <si>
    <t>01527-1</t>
  </si>
  <si>
    <t>21</t>
  </si>
  <si>
    <t>800-186-261-6</t>
  </si>
  <si>
    <t>ASOCORIS</t>
  </si>
  <si>
    <t>800-122-330-1</t>
  </si>
  <si>
    <t>ATRAER</t>
  </si>
  <si>
    <t>N/A</t>
  </si>
  <si>
    <t>1849</t>
  </si>
  <si>
    <t>804-004-325-3</t>
  </si>
  <si>
    <t>FONDO REGIONAL DE GARANTIAS SA</t>
  </si>
  <si>
    <t>97-014</t>
  </si>
  <si>
    <t>800-140-071-5</t>
  </si>
  <si>
    <t>COFUNERARIA</t>
  </si>
  <si>
    <t>804-007-846-2</t>
  </si>
  <si>
    <t>CONFECOOP ORIENTE</t>
  </si>
  <si>
    <t>ECOOP PROMOTORA COOPERATIVA DE PROYECTOS AMBIENTAL</t>
  </si>
  <si>
    <t>BANCO FALABELLA</t>
  </si>
  <si>
    <t>EQUIDAD SEGUROS DE VIDA</t>
  </si>
  <si>
    <t>1493</t>
  </si>
  <si>
    <t>78996</t>
  </si>
  <si>
    <t>EQUIDAD</t>
  </si>
  <si>
    <t>COLTEFINANCIERA</t>
  </si>
  <si>
    <t>811-007-729-4</t>
  </si>
  <si>
    <t>FINANCIERA DANN REGIONAL</t>
  </si>
  <si>
    <t>BANCOMEVA</t>
  </si>
  <si>
    <t>123333</t>
  </si>
  <si>
    <t>OLD MUTUAL</t>
  </si>
  <si>
    <t>900-308-709-1</t>
  </si>
  <si>
    <t>ASOMICROFINANZA</t>
  </si>
  <si>
    <t>EMPRENDER</t>
  </si>
  <si>
    <t>PREVISORA SOCIAL COOPERATIVA</t>
  </si>
  <si>
    <t>800-182-281-5</t>
  </si>
  <si>
    <t>585</t>
  </si>
  <si>
    <t>22802</t>
  </si>
  <si>
    <t>COOPERATIVA FRA DE ANTIOQUIA</t>
  </si>
  <si>
    <t>823</t>
  </si>
  <si>
    <t>SEGUROS LOS OLIVOS MEDELLIN</t>
  </si>
  <si>
    <t>398</t>
  </si>
  <si>
    <t>1506</t>
  </si>
  <si>
    <t>CFA - COOPERATIVA FINANCIERA DE ANTIOQUIA</t>
  </si>
  <si>
    <t>123456</t>
  </si>
  <si>
    <t>0100004</t>
  </si>
  <si>
    <t>0100001</t>
  </si>
  <si>
    <t>0100002</t>
  </si>
  <si>
    <t>0100003</t>
  </si>
  <si>
    <t>FONDO DE GARANTIA DE SANTANDER</t>
  </si>
  <si>
    <t>0100005</t>
  </si>
  <si>
    <t>101444613</t>
  </si>
  <si>
    <t>ORGANISMO COOPÉRATIVO MICROEMP</t>
  </si>
  <si>
    <t>800114798</t>
  </si>
  <si>
    <t>800224972</t>
  </si>
  <si>
    <t>PROMOTORA COOPERATIVA DE PROYE</t>
  </si>
  <si>
    <t>900256897</t>
  </si>
  <si>
    <t>900308709</t>
  </si>
  <si>
    <t>800-062-988-9</t>
  </si>
  <si>
    <t>CONFECOOP LLANOS</t>
  </si>
  <si>
    <t>800062988</t>
  </si>
  <si>
    <t>900530602</t>
  </si>
  <si>
    <t>CREDICORP CAPITAL COLOMBIA</t>
  </si>
  <si>
    <t>1151736</t>
  </si>
  <si>
    <t>1150341</t>
  </si>
  <si>
    <t>1042786</t>
  </si>
  <si>
    <t>1042787</t>
  </si>
  <si>
    <t>1042798</t>
  </si>
  <si>
    <t>1042791</t>
  </si>
  <si>
    <t>UNION DE COOPERATIVAS DE LOS LLANOS ORIENTALES</t>
  </si>
  <si>
    <t>800062968</t>
  </si>
  <si>
    <t>830-030-686-1</t>
  </si>
  <si>
    <t>SERVIVIR GRUPO EMPRESARIAL DE LA ECONOMIA SOLIARIA</t>
  </si>
  <si>
    <t>FEDERACION DE EMPRESAS DE ECONOMIA SOLIDARIA DEL V</t>
  </si>
  <si>
    <t>FIDUCOLOMBIA</t>
  </si>
  <si>
    <t>813838</t>
  </si>
  <si>
    <t>29360</t>
  </si>
  <si>
    <t>3702</t>
  </si>
  <si>
    <t>3492-4</t>
  </si>
  <si>
    <t>FIDU DAVIVIENDA</t>
  </si>
  <si>
    <t>417</t>
  </si>
  <si>
    <t>42800074-0</t>
  </si>
  <si>
    <t>ITAU CORPBANCA COLOMBIA</t>
  </si>
  <si>
    <t>860-032-330-4</t>
  </si>
  <si>
    <t>TUYA SA</t>
  </si>
  <si>
    <t>860-043-186-6</t>
  </si>
  <si>
    <t>SERFINANSA</t>
  </si>
  <si>
    <t>CONFECOVALLE</t>
  </si>
  <si>
    <t>LEASING BONOS DAVIVIENDA</t>
  </si>
  <si>
    <t>BDVI29C180</t>
  </si>
  <si>
    <t>BLGC0111SA</t>
  </si>
  <si>
    <t>BBOC01129B</t>
  </si>
  <si>
    <t>CDTBCB90-1</t>
  </si>
  <si>
    <t>CDTBCB90</t>
  </si>
  <si>
    <t>CONFECOOP - ORIENTE</t>
  </si>
  <si>
    <t>804-007-714-9</t>
  </si>
  <si>
    <t>Confecoop Oriente</t>
  </si>
  <si>
    <t>LA EQUIDAD SEGUROS VIDA</t>
  </si>
  <si>
    <t>3100</t>
  </si>
  <si>
    <t>901-155-760-3</t>
  </si>
  <si>
    <t>SERVICEMCOP</t>
  </si>
  <si>
    <t>ACC</t>
  </si>
  <si>
    <t>FESOVALLE</t>
  </si>
  <si>
    <t>HELM BANK</t>
  </si>
  <si>
    <t>SERVIVIR GRUPO EMPRESARIAL DE LA ECONOMIA SOLIDARI</t>
  </si>
  <si>
    <t>CONFECOOP VALLE</t>
  </si>
  <si>
    <t>SERCOFUN LOS OLIVOS</t>
  </si>
  <si>
    <t>891-904-303-1</t>
  </si>
  <si>
    <t>1111</t>
  </si>
  <si>
    <t>2225</t>
  </si>
  <si>
    <t>25566</t>
  </si>
  <si>
    <t>1096</t>
  </si>
  <si>
    <t>1219</t>
  </si>
  <si>
    <t>1810</t>
  </si>
  <si>
    <t>2213</t>
  </si>
  <si>
    <t>3014</t>
  </si>
  <si>
    <t>3572</t>
  </si>
  <si>
    <t>4116</t>
  </si>
  <si>
    <t>5266</t>
  </si>
  <si>
    <t>890303082</t>
  </si>
  <si>
    <t>BANCO COOPERATIVA COOPCENTRAL</t>
  </si>
  <si>
    <t>GIROS &amp; FINANZAS C.F.C. S.A.</t>
  </si>
  <si>
    <t>BANCO MUNDO MUJER S.A</t>
  </si>
  <si>
    <t>SIN</t>
  </si>
  <si>
    <t>900-104-092-1</t>
  </si>
  <si>
    <t>860-002-296-2</t>
  </si>
  <si>
    <t>BBOGOTA</t>
  </si>
  <si>
    <t>FNG</t>
  </si>
  <si>
    <t>4850</t>
  </si>
  <si>
    <t>860-002-262-2</t>
  </si>
  <si>
    <t>COOMEVA FINANCIERA</t>
  </si>
  <si>
    <t>FONDO REGIONAL DE GARANTIAS</t>
  </si>
  <si>
    <t>900-970-200-2</t>
  </si>
  <si>
    <t>IASCEBOY</t>
  </si>
  <si>
    <t>COOPECENTRAL</t>
  </si>
  <si>
    <t>SEGURO LA EQUIDAD</t>
  </si>
  <si>
    <t>860-402-272-2</t>
  </si>
  <si>
    <t>BANCO W SA</t>
  </si>
  <si>
    <t>809-002-901-5</t>
  </si>
  <si>
    <t>CONFECOOP TOLIMA</t>
  </si>
  <si>
    <t>APORTES</t>
  </si>
  <si>
    <t>891-500-015-9</t>
  </si>
  <si>
    <t>UNION COOPERATIVA DE CALDAS  CONFECOOP CALDAS</t>
  </si>
  <si>
    <t>21871</t>
  </si>
  <si>
    <t>800-180-230-0</t>
  </si>
  <si>
    <t>SERCOFUN CALDAS FUNERALES LTDA FUNERALES LOS OLIVO</t>
  </si>
  <si>
    <t>1272</t>
  </si>
  <si>
    <t>BANCO DAVIVIENDA SA</t>
  </si>
  <si>
    <t>800-024-309-6</t>
  </si>
  <si>
    <t>CONFECOOP CALDAS</t>
  </si>
  <si>
    <t>SERCOFUN CALDAS</t>
  </si>
  <si>
    <t>UNION COOPERATIVA DE CALDAS</t>
  </si>
  <si>
    <t>SERCOFUN</t>
  </si>
  <si>
    <t>BBVA</t>
  </si>
  <si>
    <t>900-633-404-3</t>
  </si>
  <si>
    <t>BTG PACTUAL FONDOS RENTAS INMOBILIARIAS INV COMUNE</t>
  </si>
  <si>
    <t>212</t>
  </si>
  <si>
    <t>900-155-109-4</t>
  </si>
  <si>
    <t>BTG PACTUAL</t>
  </si>
  <si>
    <t>689</t>
  </si>
  <si>
    <t>900-246-854-4</t>
  </si>
  <si>
    <t>BTG PACTUAL FONDO DERECHOS CREDITICIOS Y ECONOMICO</t>
  </si>
  <si>
    <t>60</t>
  </si>
  <si>
    <t>350</t>
  </si>
  <si>
    <t>818</t>
  </si>
  <si>
    <t>BTG PACTUAL CREDITO CLASE 12</t>
  </si>
  <si>
    <t>BTG PACTUAL CREDIVALORES II CLASE A ENCARGO 365</t>
  </si>
  <si>
    <t>355</t>
  </si>
  <si>
    <t>860-079-174-3</t>
  </si>
  <si>
    <t>CORREDORES DAVIVIENDA</t>
  </si>
  <si>
    <t>FINANCIRA JURISCOOP</t>
  </si>
  <si>
    <t>CONFECOOP UNICOOP CALDAS</t>
  </si>
  <si>
    <t>2688</t>
  </si>
  <si>
    <t>BANCO SCOTIABANK COLPATRIA</t>
  </si>
  <si>
    <t>800-167-034-1</t>
  </si>
  <si>
    <t>ASOCIACION DE COOPERATIVAS Y EMPRESAS SOLIDARIAS D</t>
  </si>
  <si>
    <t>800-118-562-8</t>
  </si>
  <si>
    <t>CLUB DEPORTIVO ATLETICO HUILA SA</t>
  </si>
  <si>
    <t>099</t>
  </si>
  <si>
    <t>ASOCIACION DE COOPERATIVAS DEL HUILA</t>
  </si>
  <si>
    <t>113</t>
  </si>
  <si>
    <t>CENTRAL INTEGRACION COOPERATIVA CINCOOP</t>
  </si>
  <si>
    <t>891-103-468-9</t>
  </si>
  <si>
    <t>EMPRESA COOPERATIVA FUNERARIA EMCOFUN</t>
  </si>
  <si>
    <t>CONFECOOP CAUCA</t>
  </si>
  <si>
    <t>901-104-146-2</t>
  </si>
  <si>
    <t>900-795-395-1</t>
  </si>
  <si>
    <t>CORPOSAMPEDRO</t>
  </si>
  <si>
    <t>FUNERALES LOS OLIVOS</t>
  </si>
  <si>
    <t>860-013-557-7</t>
  </si>
  <si>
    <t>ASOCOPH</t>
  </si>
  <si>
    <t>830-008-696-3</t>
  </si>
  <si>
    <t>EQUIDAD SEGUROS GENERALES</t>
  </si>
  <si>
    <t>LA EQUIDAD SEGUROS GENERALES O.C</t>
  </si>
  <si>
    <t>800020034</t>
  </si>
  <si>
    <t>890-116-620-5</t>
  </si>
  <si>
    <t>ASOCIACION DE COOPERATIVAS Y ENTIDADES SOLIDARIAS</t>
  </si>
  <si>
    <t>800-216-181-5</t>
  </si>
  <si>
    <t>GRUPO AVAL</t>
  </si>
  <si>
    <t>GA37962</t>
  </si>
  <si>
    <t>LA EQUIDAD SEGUROS DE VIDA O.C</t>
  </si>
  <si>
    <t>901-257-957-5</t>
  </si>
  <si>
    <t>INTEGRAL SOLIDARIA DEL CARIBE S.A.S</t>
  </si>
  <si>
    <t>890-117-683-3</t>
  </si>
  <si>
    <t>CENTRALCO</t>
  </si>
  <si>
    <t>10364</t>
  </si>
  <si>
    <t>CONFECOOP ATLANTICO</t>
  </si>
  <si>
    <t>800-135-913-1</t>
  </si>
  <si>
    <t>TRIPLE A.A.A. S.A.</t>
  </si>
  <si>
    <t>INTEGRAL SOLIDARIA DEL CARIBE S.A.S.</t>
  </si>
  <si>
    <t>474</t>
  </si>
  <si>
    <t>2966</t>
  </si>
  <si>
    <t>1299</t>
  </si>
  <si>
    <t>801-002-867-3</t>
  </si>
  <si>
    <t>ASOCIACION DE ENTIDADES DEL SECTOR DE LA ECONOMIA</t>
  </si>
  <si>
    <t>FINANCIERA JURISCOOP SA COMPAÑIA DE FINANCIAMIENTO</t>
  </si>
  <si>
    <t>BANCO DAVIVIENDA S.A.</t>
  </si>
  <si>
    <t>BANCO PICHINCHA S A</t>
  </si>
  <si>
    <t>SERFINANSA S.A.</t>
  </si>
  <si>
    <t>816-002-464-3</t>
  </si>
  <si>
    <t>FONDO REGIONAL DE GARANTIAS DEL CAFE</t>
  </si>
  <si>
    <t>288</t>
  </si>
  <si>
    <t>164</t>
  </si>
  <si>
    <t>83</t>
  </si>
  <si>
    <t>201</t>
  </si>
  <si>
    <t>348</t>
  </si>
  <si>
    <t>408</t>
  </si>
  <si>
    <t>461</t>
  </si>
  <si>
    <t>VIDA OC</t>
  </si>
  <si>
    <t>1 GENERALE</t>
  </si>
  <si>
    <t>QUINDIO SOLIDARIO</t>
  </si>
  <si>
    <t>901-131-005-7</t>
  </si>
  <si>
    <t>COOPERATIVA MULTIAVANZA DE ASOCIADOS AVANZA</t>
  </si>
  <si>
    <t>CONFEDERACION DE COOPERATIVAS CONFECOOP</t>
  </si>
  <si>
    <t>ECOPETROL S.A.</t>
  </si>
  <si>
    <t>80894</t>
  </si>
  <si>
    <t>VISIONAMOS SISTEMA DE PAGO DE BAJO VALOR</t>
  </si>
  <si>
    <t>804-006-750-1</t>
  </si>
  <si>
    <t>INSTITUTO DE FORMACION Y DESARROLLO SOCIAL COOMULD</t>
  </si>
  <si>
    <t>301-11108</t>
  </si>
  <si>
    <t>91</t>
  </si>
  <si>
    <t>SERFUNORTE LOS OLIVOS</t>
  </si>
  <si>
    <t>890-505-732-0</t>
  </si>
  <si>
    <t>CONFECCOP NORTE</t>
  </si>
  <si>
    <t>CONFECOOPORIENTE</t>
  </si>
  <si>
    <t>814-000-420-3</t>
  </si>
  <si>
    <t>1531</t>
  </si>
  <si>
    <t>GRUPO AVAL ACCIONES Y VALORES</t>
  </si>
  <si>
    <t>5557988344</t>
  </si>
  <si>
    <t>1703</t>
  </si>
  <si>
    <t>889</t>
  </si>
  <si>
    <t>890-212-954-0</t>
  </si>
  <si>
    <t>ACUASCOOP LTDA</t>
  </si>
  <si>
    <t>99308800</t>
  </si>
  <si>
    <t>2140102000</t>
  </si>
  <si>
    <t>EQUIDAD SEGUROS VIDA</t>
  </si>
  <si>
    <t>7807240384</t>
  </si>
  <si>
    <t>408-05185-</t>
  </si>
  <si>
    <t>1490</t>
  </si>
  <si>
    <t>8040078462</t>
  </si>
  <si>
    <t>LA EQUIDAD GENERALES</t>
  </si>
  <si>
    <t>LA EQUIDAD VIDA</t>
  </si>
  <si>
    <t>FESCOR-CONFECOOP ORIENTE</t>
  </si>
  <si>
    <t>SEGUROS LA EQUIDAD VIDA</t>
  </si>
  <si>
    <t>FEDERACION NACIONAL DE COPERATIVAS DE AHORRO Y CRE</t>
  </si>
  <si>
    <t>301-111360</t>
  </si>
  <si>
    <t>1970-1</t>
  </si>
  <si>
    <t>1970</t>
  </si>
  <si>
    <t>FONDO DE INVERSIONES COLECTIVA EFECTIVO A LA VISTA</t>
  </si>
  <si>
    <t>1001153881</t>
  </si>
  <si>
    <t>1229418</t>
  </si>
  <si>
    <t>2028517</t>
  </si>
  <si>
    <t>80127</t>
  </si>
  <si>
    <t>VISIONAMOS</t>
  </si>
  <si>
    <t>ATRAER-ASOCIACION DE TRABAJADORES DE LA EDUCACION</t>
  </si>
  <si>
    <t>ASOCIACION DE COOPERATIVAS DE RISARALDA ASOCORIS</t>
  </si>
  <si>
    <t>CINCOOP</t>
  </si>
  <si>
    <t>800-113-658-3</t>
  </si>
  <si>
    <t>SERVICIOS FUNERARIOS COOPERATIVOS</t>
  </si>
  <si>
    <t>ASOCIACION TOLIMENSE DE COOPERATIVAS CONFECOOP</t>
  </si>
  <si>
    <t>ARP SEGUROS DE VIDA LA EQUIDAD</t>
  </si>
  <si>
    <t>890-700-818-0</t>
  </si>
  <si>
    <t>800-155-142-5</t>
  </si>
  <si>
    <t>900-221-113-7</t>
  </si>
  <si>
    <t>INTERBOLSA</t>
  </si>
  <si>
    <t>890-900-308-4</t>
  </si>
  <si>
    <t>FABRICATO S.A</t>
  </si>
  <si>
    <t>DANN REGIONAL</t>
  </si>
  <si>
    <t>BANCAMIA</t>
  </si>
  <si>
    <t>1348</t>
  </si>
  <si>
    <t>SERVIVIR GRUPO EMPRESARIAL DE LA ECONOMIA SOLIDAR</t>
  </si>
  <si>
    <t>1522</t>
  </si>
  <si>
    <t>LA EQUIDAD SEGURO DE VIDA ORGANIZADA</t>
  </si>
  <si>
    <t>SEGUROS LA EQUIDAD O</t>
  </si>
  <si>
    <t>800-078-640-1</t>
  </si>
  <si>
    <t>QUIMICA INTEGRADA SA QUINSA</t>
  </si>
  <si>
    <t>BANCO PICHINCHA S.A</t>
  </si>
  <si>
    <t>830-036-645-7</t>
  </si>
  <si>
    <t>SERVIBANCA</t>
  </si>
  <si>
    <t>900-467-106-1</t>
  </si>
  <si>
    <t>CONECTA FINANCIERA S.A.</t>
  </si>
  <si>
    <t>900-213-887-5</t>
  </si>
  <si>
    <t>SHAREPPY S.A.S</t>
  </si>
  <si>
    <t>800-151-720-4</t>
  </si>
  <si>
    <t>CENFER S.A</t>
  </si>
  <si>
    <t>BANCOOMEVA S.A</t>
  </si>
  <si>
    <t>830-054-539-0</t>
  </si>
  <si>
    <t>PATRIMONIO AUTONOMO</t>
  </si>
  <si>
    <t>COB51CB004</t>
  </si>
  <si>
    <t>BDVI3129C1</t>
  </si>
  <si>
    <t>Cooperación Verde</t>
  </si>
  <si>
    <t>5630011532</t>
  </si>
  <si>
    <t>COOTRAFA COOP FINANCIERA</t>
  </si>
  <si>
    <t>900-251-864-8</t>
  </si>
  <si>
    <t>900-364-035-4</t>
  </si>
  <si>
    <t>CAPITAL PRIVADO INMOVILIARIO GRUPO INTER</t>
  </si>
  <si>
    <t>1298</t>
  </si>
  <si>
    <t>VISIONAMOS SISTEMA DE PAG</t>
  </si>
  <si>
    <t>CENTRAL COOPERATIVA DE SERVICIOS FUNERARIOS COOPSE</t>
  </si>
  <si>
    <t>156290</t>
  </si>
  <si>
    <t>COOPERATIVA CONSUMO TOMA</t>
  </si>
  <si>
    <t>PREVISORA EXEQUIAL VIVIR</t>
  </si>
  <si>
    <t>326549624</t>
  </si>
  <si>
    <t>800-125-813-0</t>
  </si>
  <si>
    <t>FEDERACION COLOMBIANA DE COOPERATIVAS DE AHORRO Y</t>
  </si>
  <si>
    <t>CARTERA COLECTIVA ABIERTA BANCOLOMBIA</t>
  </si>
  <si>
    <t>900068438</t>
  </si>
  <si>
    <t>CONFECOOP ASOCIACION ANTIOQUEÑA DE COOPE</t>
  </si>
  <si>
    <t>1151</t>
  </si>
  <si>
    <t>BANCO PINCHINCHA</t>
  </si>
  <si>
    <t>BANCO DE BOGOTA S.A.</t>
  </si>
  <si>
    <t>2003438709</t>
  </si>
  <si>
    <t>EQUIDAD  SEGUROS DE VIDA</t>
  </si>
  <si>
    <t>EQUIDAD  SEGUROS generales</t>
  </si>
  <si>
    <t>800-207-237-0</t>
  </si>
  <si>
    <t>EMPRESA AGROINDUSTRIAL</t>
  </si>
  <si>
    <t>860-061-503-4</t>
  </si>
  <si>
    <t>FEDERACION COLOMBIANA DE COOPERATIVAS</t>
  </si>
  <si>
    <t>ASOCIACION ANTIOQUEÑA</t>
  </si>
  <si>
    <t>SERVICIOS FUNERARIOS COOPERATIVOS DEL NORTE DE SAN</t>
  </si>
  <si>
    <t>EQUIDAD GENERALES</t>
  </si>
  <si>
    <t>EQUIDAD VIDA</t>
  </si>
  <si>
    <t>CONFEDERACION DE COOPERATIVAS DEL NORTE DE SANTAND</t>
  </si>
  <si>
    <t>002</t>
  </si>
  <si>
    <t>901-267-402-2</t>
  </si>
  <si>
    <t>12200301</t>
  </si>
  <si>
    <t>860-005-921-1</t>
  </si>
  <si>
    <t>CANAPRO</t>
  </si>
  <si>
    <t>12014502</t>
  </si>
  <si>
    <t>SEGUROS LA EQUIDAD -VIDA</t>
  </si>
  <si>
    <t>12014503</t>
  </si>
  <si>
    <t>12014504</t>
  </si>
  <si>
    <t>12044505</t>
  </si>
  <si>
    <t>12014506</t>
  </si>
  <si>
    <t>2066</t>
  </si>
  <si>
    <t>1607</t>
  </si>
  <si>
    <t>1608</t>
  </si>
  <si>
    <t>COOPCAFAM</t>
  </si>
  <si>
    <t>COOPINDUMIL</t>
  </si>
  <si>
    <t>COASMEDAS</t>
  </si>
  <si>
    <t>BENEFICIAR</t>
  </si>
  <si>
    <t>COOPEBIS</t>
  </si>
  <si>
    <t>COOPSANFRANCISCO</t>
  </si>
  <si>
    <t>COOPEDAC</t>
  </si>
  <si>
    <t>CODECOL</t>
  </si>
  <si>
    <t>PROGRESSA</t>
  </si>
  <si>
    <t>COOPERATIVA AVP</t>
  </si>
  <si>
    <t>CREDICOOP</t>
  </si>
  <si>
    <t>COOPSURAMERICA</t>
  </si>
  <si>
    <t>FINANCIAR</t>
  </si>
  <si>
    <t>COOTRAPELDAR</t>
  </si>
  <si>
    <t>CODEMA</t>
  </si>
  <si>
    <t>CREDIFLORES</t>
  </si>
  <si>
    <t>COOPCHIPAQUE</t>
  </si>
  <si>
    <t>USTACOOP LTDA.</t>
  </si>
  <si>
    <t>COOPETROL</t>
  </si>
  <si>
    <t>COOPETEXAS</t>
  </si>
  <si>
    <t>COOPTRAISS</t>
  </si>
  <si>
    <t>COOINDEGABO</t>
  </si>
  <si>
    <t>COPROCENVA</t>
  </si>
  <si>
    <t>ALCALICOOP</t>
  </si>
  <si>
    <t>COOVITEL</t>
  </si>
  <si>
    <t>COOPTENJO</t>
  </si>
  <si>
    <t>COOACUEDUCTO</t>
  </si>
  <si>
    <t>COOLEVER</t>
  </si>
  <si>
    <t>CIDESA</t>
  </si>
  <si>
    <t>COOBELMIRA</t>
  </si>
  <si>
    <t>CODELCO</t>
  </si>
  <si>
    <t>COOPETRABAN</t>
  </si>
  <si>
    <t>COOPMACEO LTDA.</t>
  </si>
  <si>
    <t>COOGRANADA</t>
  </si>
  <si>
    <t>ORBISCOOP</t>
  </si>
  <si>
    <t>COOPRIACHON</t>
  </si>
  <si>
    <t>COEDA</t>
  </si>
  <si>
    <t>COOCREAFAM</t>
  </si>
  <si>
    <t>COOTRASENA</t>
  </si>
  <si>
    <t>COMEDAL</t>
  </si>
  <si>
    <t>COOABEJORRAL</t>
  </si>
  <si>
    <t>COOSERVUNAL</t>
  </si>
  <si>
    <t>COMUDEM</t>
  </si>
  <si>
    <t>SOYCOOP</t>
  </si>
  <si>
    <t>COOTRADEPTALES LTDA.</t>
  </si>
  <si>
    <t>TELEPOSTAL</t>
  </si>
  <si>
    <t>COOPRUDEA</t>
  </si>
  <si>
    <t>COOMPAU</t>
  </si>
  <si>
    <t>COYAMOR</t>
  </si>
  <si>
    <t>COMFAMIGOS</t>
  </si>
  <si>
    <t>AVANCOP</t>
  </si>
  <si>
    <t>COOCERVUNION</t>
  </si>
  <si>
    <t>COOYARUMAL</t>
  </si>
  <si>
    <t>COOPERENKA</t>
  </si>
  <si>
    <t>COOPEMSURA</t>
  </si>
  <si>
    <t>COOINPE</t>
  </si>
  <si>
    <t>COOPROFESORES</t>
  </si>
  <si>
    <t>COOSVICENTE</t>
  </si>
  <si>
    <t>COOPECREDITO ENTRERRIOS</t>
  </si>
  <si>
    <t>COOGOMEZPLATA</t>
  </si>
  <si>
    <t>CREARCOOP</t>
  </si>
  <si>
    <t>FORJAR</t>
  </si>
  <si>
    <t>COOFRASA</t>
  </si>
  <si>
    <t>COOPICOL</t>
  </si>
  <si>
    <t>COOBAGRE</t>
  </si>
  <si>
    <t>COOSANLUIS</t>
  </si>
  <si>
    <t>COAPAZ</t>
  </si>
  <si>
    <t>COOPSERVIVELEZ LIMITADA</t>
  </si>
  <si>
    <t>CONGENTE</t>
  </si>
  <si>
    <t>COORINOQUIA</t>
  </si>
  <si>
    <t>COOTRAUNION</t>
  </si>
  <si>
    <t>GRANCOOP</t>
  </si>
  <si>
    <t>COOFIPOPULAR</t>
  </si>
  <si>
    <t>FINECOOP</t>
  </si>
  <si>
    <t>COOSANANDRESITO</t>
  </si>
  <si>
    <t>COESCOOP</t>
  </si>
  <si>
    <t>CEMCOP</t>
  </si>
  <si>
    <t>COOPCARVAJAL</t>
  </si>
  <si>
    <t>COOTRAIPI</t>
  </si>
  <si>
    <t>SIGLOXX</t>
  </si>
  <si>
    <t>MULTIROBLE</t>
  </si>
  <si>
    <t>COUNAL</t>
  </si>
  <si>
    <t>MANUELITACOOP</t>
  </si>
  <si>
    <t>MULTIACOOP</t>
  </si>
  <si>
    <t>MULTIEMPRESAS</t>
  </si>
  <si>
    <t>COOSERVICIOS O.C.</t>
  </si>
  <si>
    <t>COOMULNORBOY</t>
  </si>
  <si>
    <t>COOMEC</t>
  </si>
  <si>
    <t>COEDUCADORES BOYACA</t>
  </si>
  <si>
    <t>CONFIAMOS</t>
  </si>
  <si>
    <t>COOPESAGUA</t>
  </si>
  <si>
    <t>COMERCIACOOP</t>
  </si>
  <si>
    <t>COOPEMTOL</t>
  </si>
  <si>
    <t>COOPSANSIMON</t>
  </si>
  <si>
    <t>COOPJUDICIAL</t>
  </si>
  <si>
    <t>COOFINANCIAR</t>
  </si>
  <si>
    <t>COOMULTRAISS LTDA</t>
  </si>
  <si>
    <t>CESCA</t>
  </si>
  <si>
    <t>COOTRACHEC</t>
  </si>
  <si>
    <t>COOPROCAL</t>
  </si>
  <si>
    <t>COOCALPRO</t>
  </si>
  <si>
    <t>COOPSOCIAL</t>
  </si>
  <si>
    <t>COOLAC LTDA.</t>
  </si>
  <si>
    <t>COOFISAM</t>
  </si>
  <si>
    <t>UTRAHUILCA</t>
  </si>
  <si>
    <t>CREDIFUTURO</t>
  </si>
  <si>
    <t>COFACENEIVA</t>
  </si>
  <si>
    <t>COOTRACERREJON</t>
  </si>
  <si>
    <t>COOMONOMEROS</t>
  </si>
  <si>
    <t>COFINCAFE</t>
  </si>
  <si>
    <t>COOPIGON</t>
  </si>
  <si>
    <t>MULTICOOP</t>
  </si>
  <si>
    <t>COMULSEB</t>
  </si>
  <si>
    <t>COOMBEL LTDA.</t>
  </si>
  <si>
    <t>COOMULDESA LTDA</t>
  </si>
  <si>
    <t>COOPRODECOL LTDA</t>
  </si>
  <si>
    <t>CREDISERVIR</t>
  </si>
  <si>
    <t>COOPINTEGRATE</t>
  </si>
  <si>
    <t>COINPROGUA</t>
  </si>
  <si>
    <t>COOPTELECUC</t>
  </si>
  <si>
    <t>COODIN</t>
  </si>
  <si>
    <t>COFINAL LTDA</t>
  </si>
  <si>
    <t>COOTEP LTDA</t>
  </si>
  <si>
    <t>COOPMULTISERVICIOS VILLANUEVAL</t>
  </si>
  <si>
    <t>COOPARAMO LTDA.</t>
  </si>
  <si>
    <t>SERVICONAL</t>
  </si>
  <si>
    <t>SERVIMCOOP</t>
  </si>
  <si>
    <t>COOPVALLE</t>
  </si>
  <si>
    <t>COPACREDITO</t>
  </si>
  <si>
    <t>COAGRANJA LTDA</t>
  </si>
  <si>
    <t>COOMULTAGRO LTDA</t>
  </si>
  <si>
    <t>COOTREGUA</t>
  </si>
  <si>
    <t>COONFIE</t>
  </si>
  <si>
    <t>COOEDUCAR</t>
  </si>
  <si>
    <t>COOPLAROSA</t>
  </si>
  <si>
    <t>FAVI UTP</t>
  </si>
  <si>
    <t>PROSPERANDO</t>
  </si>
  <si>
    <t>FINANCIERA COAGROSUR</t>
  </si>
  <si>
    <t>COOPANTEX</t>
  </si>
  <si>
    <t>COOMPARTIR</t>
  </si>
  <si>
    <t>INVERCOOB</t>
  </si>
  <si>
    <t>COOPEAIPE</t>
  </si>
  <si>
    <t>FINANCIERA COMULTRASAN LTDA</t>
  </si>
  <si>
    <t>COTRASENA</t>
  </si>
  <si>
    <t>FINCOMERCIO LTDA</t>
  </si>
  <si>
    <t>COBELEN</t>
  </si>
  <si>
    <t>UNIMOS</t>
  </si>
  <si>
    <t>FINANCIAFONDOS</t>
  </si>
  <si>
    <t>COMUNION</t>
  </si>
  <si>
    <t>COPICREDITO</t>
  </si>
  <si>
    <t>AYC COLANTA</t>
  </si>
  <si>
    <t>MICROEMPRESAS DE COLOMBIA A.C.</t>
  </si>
  <si>
    <t>UNION COOPERATIVA</t>
  </si>
  <si>
    <t>AFROAMERICANA</t>
  </si>
  <si>
    <t>COOPCANAPRO</t>
  </si>
  <si>
    <t>SUCREDITO</t>
  </si>
  <si>
    <t>COOPSUYA</t>
  </si>
  <si>
    <t>COOPERATIVA LEON XIII LTDA DE GUATAPE</t>
  </si>
  <si>
    <t xml:space="preserve">COOPERATIVA DE AHORRO Y CREDITO PIO XII </t>
  </si>
  <si>
    <t>860-014-040-6</t>
  </si>
  <si>
    <t>890-201-854-5</t>
  </si>
  <si>
    <t>ACTIVO</t>
  </si>
  <si>
    <t>BANCOLDEX</t>
  </si>
  <si>
    <t>COMPRAS</t>
  </si>
  <si>
    <t>DEPOSITOS DE AHORRO PERMANENTE</t>
  </si>
  <si>
    <t>DEPOSITOS DE AHORRO CONTRACTUAL</t>
  </si>
  <si>
    <t>TOTAL IMPACTO
ACUMULADO</t>
  </si>
  <si>
    <t>CODMUNICIPIO</t>
  </si>
  <si>
    <t>TIPOCUOTA</t>
  </si>
  <si>
    <t>VALIDO</t>
  </si>
  <si>
    <t>11001</t>
  </si>
  <si>
    <t>15</t>
  </si>
  <si>
    <t>39038000219</t>
  </si>
  <si>
    <t>2001850650</t>
  </si>
  <si>
    <t>2001852956</t>
  </si>
  <si>
    <t>2001869431</t>
  </si>
  <si>
    <t>2001882217</t>
  </si>
  <si>
    <t>2001889615</t>
  </si>
  <si>
    <t>2001889692</t>
  </si>
  <si>
    <t>2001903038</t>
  </si>
  <si>
    <t>2001903043</t>
  </si>
  <si>
    <t>2001903045</t>
  </si>
  <si>
    <t>2001910465</t>
  </si>
  <si>
    <t>4.2309050501385E</t>
  </si>
  <si>
    <t>76001</t>
  </si>
  <si>
    <t>FOMENTO</t>
  </si>
  <si>
    <t>2001843331</t>
  </si>
  <si>
    <t>2001847454</t>
  </si>
  <si>
    <t>2001851487</t>
  </si>
  <si>
    <t>2001853049</t>
  </si>
  <si>
    <t>2001855554</t>
  </si>
  <si>
    <t>2001857295</t>
  </si>
  <si>
    <t>2001857296</t>
  </si>
  <si>
    <t>2001862350</t>
  </si>
  <si>
    <t>2001862351</t>
  </si>
  <si>
    <t>2001869239</t>
  </si>
  <si>
    <t>2001873312</t>
  </si>
  <si>
    <t>2001874009</t>
  </si>
  <si>
    <t>2001874019</t>
  </si>
  <si>
    <t>2001874033</t>
  </si>
  <si>
    <t>2001874011</t>
  </si>
  <si>
    <t>2001874010</t>
  </si>
  <si>
    <t>2001874020</t>
  </si>
  <si>
    <t>2001874331</t>
  </si>
  <si>
    <t>2001874332</t>
  </si>
  <si>
    <t>2001876683</t>
  </si>
  <si>
    <t>2001879784</t>
  </si>
  <si>
    <t>2001879780</t>
  </si>
  <si>
    <t>2001879782</t>
  </si>
  <si>
    <t>2001879783</t>
  </si>
  <si>
    <t>2001879779</t>
  </si>
  <si>
    <t>2001879781</t>
  </si>
  <si>
    <t>2001880988</t>
  </si>
  <si>
    <t>2001880989</t>
  </si>
  <si>
    <t>2001880990</t>
  </si>
  <si>
    <t>2001881904</t>
  </si>
  <si>
    <t>2001881903</t>
  </si>
  <si>
    <t>2001881907</t>
  </si>
  <si>
    <t>2001881906</t>
  </si>
  <si>
    <t>2001881905</t>
  </si>
  <si>
    <t>2001881894</t>
  </si>
  <si>
    <t>2001882438</t>
  </si>
  <si>
    <t>2001883270</t>
  </si>
  <si>
    <t>2001883269</t>
  </si>
  <si>
    <t>2001883275</t>
  </si>
  <si>
    <t>2001883482</t>
  </si>
  <si>
    <t>2001884253</t>
  </si>
  <si>
    <t>2001884254</t>
  </si>
  <si>
    <t>2001884258</t>
  </si>
  <si>
    <t>2001884978</t>
  </si>
  <si>
    <t>2001885439</t>
  </si>
  <si>
    <t>2001885965</t>
  </si>
  <si>
    <t>2001885966</t>
  </si>
  <si>
    <t>2001889036</t>
  </si>
  <si>
    <t>2001889713</t>
  </si>
  <si>
    <t>2001889712</t>
  </si>
  <si>
    <t>2001893337</t>
  </si>
  <si>
    <t>2001893338</t>
  </si>
  <si>
    <t>2001896325</t>
  </si>
  <si>
    <t>2001897156</t>
  </si>
  <si>
    <t>2001897155</t>
  </si>
  <si>
    <t>2001898047</t>
  </si>
  <si>
    <t>2001898046</t>
  </si>
  <si>
    <t>2001898048</t>
  </si>
  <si>
    <t>2001898049</t>
  </si>
  <si>
    <t>2001899391</t>
  </si>
  <si>
    <t>2001902682</t>
  </si>
  <si>
    <t>2001905903</t>
  </si>
  <si>
    <t>2001905901</t>
  </si>
  <si>
    <t>2001905902</t>
  </si>
  <si>
    <t>2001906898</t>
  </si>
  <si>
    <t>2001907649</t>
  </si>
  <si>
    <t>2001907648</t>
  </si>
  <si>
    <t>2001907650</t>
  </si>
  <si>
    <t>2001907651</t>
  </si>
  <si>
    <t>2001909574</t>
  </si>
  <si>
    <t>2001914355</t>
  </si>
  <si>
    <t>2001917420</t>
  </si>
  <si>
    <t>2001917421</t>
  </si>
  <si>
    <t>2001920475</t>
  </si>
  <si>
    <t>2001934545</t>
  </si>
  <si>
    <t>2001934544</t>
  </si>
  <si>
    <t>2001934500</t>
  </si>
  <si>
    <t>2001943573</t>
  </si>
  <si>
    <t>2001949423</t>
  </si>
  <si>
    <t>2001949425</t>
  </si>
  <si>
    <t>2001949424</t>
  </si>
  <si>
    <t>2001959214</t>
  </si>
  <si>
    <t>2001969108</t>
  </si>
  <si>
    <t>2001981397</t>
  </si>
  <si>
    <t>05001</t>
  </si>
  <si>
    <t>19854</t>
  </si>
  <si>
    <t>985264</t>
  </si>
  <si>
    <t>124</t>
  </si>
  <si>
    <t>20</t>
  </si>
  <si>
    <t>45</t>
  </si>
  <si>
    <t>146</t>
  </si>
  <si>
    <t>125</t>
  </si>
  <si>
    <t>78</t>
  </si>
  <si>
    <t>48</t>
  </si>
  <si>
    <t>SCR20221416</t>
  </si>
  <si>
    <t>CREDITOS COMERCIALES ASOCIADOS</t>
  </si>
  <si>
    <t>CR 13 # 28-17</t>
  </si>
  <si>
    <t>CREDITOS ASOCIADOS</t>
  </si>
  <si>
    <t>10072020</t>
  </si>
  <si>
    <t>10082020</t>
  </si>
  <si>
    <t>10092020</t>
  </si>
  <si>
    <t>73001</t>
  </si>
  <si>
    <t>555373226</t>
  </si>
  <si>
    <t>66001</t>
  </si>
  <si>
    <t>CR 6 25 43</t>
  </si>
  <si>
    <t>OTORGAMIENTO DE CREDITO A LOS ASOCIADOS</t>
  </si>
  <si>
    <t>68001</t>
  </si>
  <si>
    <t>13001</t>
  </si>
  <si>
    <t>100020848</t>
  </si>
  <si>
    <t>171000201</t>
  </si>
  <si>
    <t>26088001743</t>
  </si>
  <si>
    <t>2923811500</t>
  </si>
  <si>
    <t>30020004416</t>
  </si>
  <si>
    <t>1113</t>
  </si>
  <si>
    <t>555511014</t>
  </si>
  <si>
    <t>2011312606</t>
  </si>
  <si>
    <t>171000195</t>
  </si>
  <si>
    <t>2928322100</t>
  </si>
  <si>
    <t>45030012574</t>
  </si>
  <si>
    <t>CARRERA 76 34 69</t>
  </si>
  <si>
    <t>3440085280</t>
  </si>
  <si>
    <t>SCR20222040</t>
  </si>
  <si>
    <t>SRC20221311</t>
  </si>
  <si>
    <t>68679</t>
  </si>
  <si>
    <t>CALLE 99 9A 54 TORRE  PISO 14</t>
  </si>
  <si>
    <t>27088001566</t>
  </si>
  <si>
    <t>270880015640</t>
  </si>
  <si>
    <t>15001</t>
  </si>
  <si>
    <t>85001</t>
  </si>
  <si>
    <t>6070</t>
  </si>
  <si>
    <t>6300</t>
  </si>
  <si>
    <t>7330</t>
  </si>
  <si>
    <t>7650</t>
  </si>
  <si>
    <t>7980</t>
  </si>
  <si>
    <t>8370</t>
  </si>
  <si>
    <t>44001</t>
  </si>
  <si>
    <t>CALLE 2 N.6-51</t>
  </si>
  <si>
    <t>41001</t>
  </si>
  <si>
    <t>1801593622</t>
  </si>
  <si>
    <t>1801593621</t>
  </si>
  <si>
    <t>1801593619</t>
  </si>
  <si>
    <t>1801593627</t>
  </si>
  <si>
    <t>2001862980</t>
  </si>
  <si>
    <t>2001874516</t>
  </si>
  <si>
    <t>2001874022</t>
  </si>
  <si>
    <t>2001873989</t>
  </si>
  <si>
    <t>2001873997</t>
  </si>
  <si>
    <t>2001874289</t>
  </si>
  <si>
    <t>2001874524</t>
  </si>
  <si>
    <t>2001874534</t>
  </si>
  <si>
    <t>2001874804</t>
  </si>
  <si>
    <t>2001874813</t>
  </si>
  <si>
    <t>2001874817</t>
  </si>
  <si>
    <t>2001874793</t>
  </si>
  <si>
    <t>2001876272</t>
  </si>
  <si>
    <t>2001876304</t>
  </si>
  <si>
    <t>2001881633</t>
  </si>
  <si>
    <t>2001880955</t>
  </si>
  <si>
    <t>2001877004</t>
  </si>
  <si>
    <t>2001881352</t>
  </si>
  <si>
    <t>2001880951</t>
  </si>
  <si>
    <t>2001879452</t>
  </si>
  <si>
    <t>2001879394</t>
  </si>
  <si>
    <t>2001879442</t>
  </si>
  <si>
    <t>2001881361</t>
  </si>
  <si>
    <t>2001881811</t>
  </si>
  <si>
    <t>2001881891</t>
  </si>
  <si>
    <t>2001882439</t>
  </si>
  <si>
    <t>2001880508</t>
  </si>
  <si>
    <t>2001883020</t>
  </si>
  <si>
    <t>2001883021</t>
  </si>
  <si>
    <t>2001882670</t>
  </si>
  <si>
    <t>2001883555</t>
  </si>
  <si>
    <t>2001882648</t>
  </si>
  <si>
    <t>2001883759</t>
  </si>
  <si>
    <t>2001884234</t>
  </si>
  <si>
    <t>2001884685</t>
  </si>
  <si>
    <t>2001889697</t>
  </si>
  <si>
    <t>2001890061</t>
  </si>
  <si>
    <t>2001890180</t>
  </si>
  <si>
    <t>2001892343</t>
  </si>
  <si>
    <t>2001892374</t>
  </si>
  <si>
    <t>2001892419</t>
  </si>
  <si>
    <t>2001892748</t>
  </si>
  <si>
    <t>2001892763</t>
  </si>
  <si>
    <t>2001892824</t>
  </si>
  <si>
    <t>2001892831</t>
  </si>
  <si>
    <t>2001892431</t>
  </si>
  <si>
    <t>2001889309</t>
  </si>
  <si>
    <t>2001889352</t>
  </si>
  <si>
    <t>2001889637</t>
  </si>
  <si>
    <t>2001890174</t>
  </si>
  <si>
    <t>2001890179</t>
  </si>
  <si>
    <t>2001890182</t>
  </si>
  <si>
    <t>2001891279</t>
  </si>
  <si>
    <t>2001892742</t>
  </si>
  <si>
    <t>2001892780</t>
  </si>
  <si>
    <t>2001892795</t>
  </si>
  <si>
    <t>2001892807</t>
  </si>
  <si>
    <t>2001884932</t>
  </si>
  <si>
    <t>2001884938</t>
  </si>
  <si>
    <t>2001884939</t>
  </si>
  <si>
    <t>2001889324</t>
  </si>
  <si>
    <t>2001892771</t>
  </si>
  <si>
    <t>2001892839</t>
  </si>
  <si>
    <t>2001889334</t>
  </si>
  <si>
    <t>2001884985</t>
  </si>
  <si>
    <t>2001885961</t>
  </si>
  <si>
    <t>2001893225</t>
  </si>
  <si>
    <t>2001893263</t>
  </si>
  <si>
    <t>2001893269</t>
  </si>
  <si>
    <t>2001893290</t>
  </si>
  <si>
    <t>2001893802</t>
  </si>
  <si>
    <t>2001894212</t>
  </si>
  <si>
    <t>2001894234</t>
  </si>
  <si>
    <t>2001894241</t>
  </si>
  <si>
    <t>2001894246</t>
  </si>
  <si>
    <t>2001894209</t>
  </si>
  <si>
    <t>2001893702</t>
  </si>
  <si>
    <t>2001894250</t>
  </si>
  <si>
    <t>2001893326</t>
  </si>
  <si>
    <t>2001893303</t>
  </si>
  <si>
    <t>2001893307</t>
  </si>
  <si>
    <t>2001893769</t>
  </si>
  <si>
    <t>2001894198</t>
  </si>
  <si>
    <t>2001894201</t>
  </si>
  <si>
    <t>2001905663</t>
  </si>
  <si>
    <t>2001905668</t>
  </si>
  <si>
    <t>2001905928</t>
  </si>
  <si>
    <t>2001905144</t>
  </si>
  <si>
    <t>2001905145</t>
  </si>
  <si>
    <t>2001905147</t>
  </si>
  <si>
    <t>2001905151</t>
  </si>
  <si>
    <t>2001905165</t>
  </si>
  <si>
    <t>2001905927</t>
  </si>
  <si>
    <t>2001905929</t>
  </si>
  <si>
    <t>2001905930</t>
  </si>
  <si>
    <t>2001905146</t>
  </si>
  <si>
    <t>2001905150</t>
  </si>
  <si>
    <t>2001905153</t>
  </si>
  <si>
    <t>2001905154</t>
  </si>
  <si>
    <t>2001905155</t>
  </si>
  <si>
    <t>2001905660</t>
  </si>
  <si>
    <t>2001905157</t>
  </si>
  <si>
    <t>2001905158</t>
  </si>
  <si>
    <t>2001905160</t>
  </si>
  <si>
    <t>2001905161</t>
  </si>
  <si>
    <t>2001905162</t>
  </si>
  <si>
    <t>2001905164</t>
  </si>
  <si>
    <t>2001905163</t>
  </si>
  <si>
    <t>2001905167</t>
  </si>
  <si>
    <t>2001906891</t>
  </si>
  <si>
    <t>2001905148</t>
  </si>
  <si>
    <t>2001905152</t>
  </si>
  <si>
    <t>2001905159</t>
  </si>
  <si>
    <t>2001905166</t>
  </si>
  <si>
    <t>2001905671</t>
  </si>
  <si>
    <t>2001905665</t>
  </si>
  <si>
    <t>2001906892</t>
  </si>
  <si>
    <t>2001905661</t>
  </si>
  <si>
    <t>2001905662</t>
  </si>
  <si>
    <t>2001905664</t>
  </si>
  <si>
    <t>2001905666</t>
  </si>
  <si>
    <t>2001905669</t>
  </si>
  <si>
    <t>2001943181</t>
  </si>
  <si>
    <t>2001943174</t>
  </si>
  <si>
    <t>2001943190</t>
  </si>
  <si>
    <t>2001943186</t>
  </si>
  <si>
    <t>2001943189</t>
  </si>
  <si>
    <t>2001943191</t>
  </si>
  <si>
    <t>2001943192</t>
  </si>
  <si>
    <t>2001943176</t>
  </si>
  <si>
    <t>2001943179</t>
  </si>
  <si>
    <t>2001943193</t>
  </si>
  <si>
    <t>2001943173</t>
  </si>
  <si>
    <t>2001943177</t>
  </si>
  <si>
    <t>2001943736</t>
  </si>
  <si>
    <t>2001943172</t>
  </si>
  <si>
    <t>2001943180</t>
  </si>
  <si>
    <t>2001943175</t>
  </si>
  <si>
    <t>2001943184</t>
  </si>
  <si>
    <t>2001943196</t>
  </si>
  <si>
    <t>2001943735</t>
  </si>
  <si>
    <t>2001943178</t>
  </si>
  <si>
    <t>2001943182</t>
  </si>
  <si>
    <t>2001943183</t>
  </si>
  <si>
    <t>2001943185</t>
  </si>
  <si>
    <t>2001943187</t>
  </si>
  <si>
    <t>2001943188</t>
  </si>
  <si>
    <t>2001946589</t>
  </si>
  <si>
    <t>2001946591</t>
  </si>
  <si>
    <t>2001946590</t>
  </si>
  <si>
    <t>2001946592</t>
  </si>
  <si>
    <t>2001811794</t>
  </si>
  <si>
    <t>2001891427</t>
  </si>
  <si>
    <t>2001891497</t>
  </si>
  <si>
    <t>2001862915</t>
  </si>
  <si>
    <t>2001903894</t>
  </si>
  <si>
    <t>2001872461</t>
  </si>
  <si>
    <t>2001872460</t>
  </si>
  <si>
    <t>2001891039</t>
  </si>
  <si>
    <t>2001850352</t>
  </si>
  <si>
    <t>2001903887</t>
  </si>
  <si>
    <t>2001903886</t>
  </si>
  <si>
    <t>2001903889</t>
  </si>
  <si>
    <t>2001849499</t>
  </si>
  <si>
    <t>2001891042</t>
  </si>
  <si>
    <t>2001891043</t>
  </si>
  <si>
    <t>2001903885</t>
  </si>
  <si>
    <t>2001906299</t>
  </si>
  <si>
    <t>2001903884</t>
  </si>
  <si>
    <t>2001891422</t>
  </si>
  <si>
    <t>2001903891</t>
  </si>
  <si>
    <t>2001862918</t>
  </si>
  <si>
    <t>2001849573</t>
  </si>
  <si>
    <t>2001850351</t>
  </si>
  <si>
    <t>2001891036</t>
  </si>
  <si>
    <t>2001891034</t>
  </si>
  <si>
    <t>2001891040</t>
  </si>
  <si>
    <t>2001903888</t>
  </si>
  <si>
    <t>2001903892</t>
  </si>
  <si>
    <t>2001891041</t>
  </si>
  <si>
    <t>2001880687</t>
  </si>
  <si>
    <t>2001849500</t>
  </si>
  <si>
    <t>2001849501</t>
  </si>
  <si>
    <t>2001849506</t>
  </si>
  <si>
    <t>2001862916</t>
  </si>
  <si>
    <t>2001891033</t>
  </si>
  <si>
    <t>2001891035</t>
  </si>
  <si>
    <t>2001891424</t>
  </si>
  <si>
    <t>2001849520</t>
  </si>
  <si>
    <t>2001849521</t>
  </si>
  <si>
    <t>2001849498</t>
  </si>
  <si>
    <t>2001880685</t>
  </si>
  <si>
    <t>2001891425</t>
  </si>
  <si>
    <t>2001849578</t>
  </si>
  <si>
    <t>2001849504</t>
  </si>
  <si>
    <t>2001849497</t>
  </si>
  <si>
    <t>2001849577</t>
  </si>
  <si>
    <t>2001849505</t>
  </si>
  <si>
    <t>2001862917</t>
  </si>
  <si>
    <t>2001891426</t>
  </si>
  <si>
    <t>2001872467</t>
  </si>
  <si>
    <t>2001891423</t>
  </si>
  <si>
    <t>2001891032</t>
  </si>
  <si>
    <t>2001891037</t>
  </si>
  <si>
    <t>2001891030</t>
  </si>
  <si>
    <t>2001849575</t>
  </si>
  <si>
    <t>2001891421</t>
  </si>
  <si>
    <t>1701432624</t>
  </si>
  <si>
    <t>08001</t>
  </si>
  <si>
    <t>31006401814</t>
  </si>
  <si>
    <t>63001</t>
  </si>
  <si>
    <t>801-001-443-1</t>
  </si>
  <si>
    <t>CR 15 14-28 LOC 8</t>
  </si>
  <si>
    <t>800-019-922-1</t>
  </si>
  <si>
    <t>CL 19 7 53 EDIFICIO LOTERIA DE RISARALDA PISO 4</t>
  </si>
  <si>
    <t>18001</t>
  </si>
  <si>
    <t>2006915670</t>
  </si>
  <si>
    <t>8620</t>
  </si>
  <si>
    <t>41551</t>
  </si>
  <si>
    <t>CRA 5 NRO 5 - 61 B/ CENTRO</t>
  </si>
  <si>
    <t>2009797495</t>
  </si>
  <si>
    <t>68079</t>
  </si>
  <si>
    <t>10880008830</t>
  </si>
  <si>
    <t>1343655</t>
  </si>
  <si>
    <t>1343709</t>
  </si>
  <si>
    <t>Retención de Vientres</t>
  </si>
  <si>
    <t>20001006232</t>
  </si>
  <si>
    <t>22000760995</t>
  </si>
  <si>
    <t>35000095670</t>
  </si>
  <si>
    <t>Construccion Infraestructura agricola</t>
  </si>
  <si>
    <t>20001054508</t>
  </si>
  <si>
    <t>35000096084</t>
  </si>
  <si>
    <t>Construcción Infraestructura para la produccion pe</t>
  </si>
  <si>
    <t>12001889147</t>
  </si>
  <si>
    <t>13000662203</t>
  </si>
  <si>
    <t>Retención vientres ganado bovino</t>
  </si>
  <si>
    <t>13000662321</t>
  </si>
  <si>
    <t>Guayaba</t>
  </si>
  <si>
    <t>13000662314</t>
  </si>
  <si>
    <t>34000045500</t>
  </si>
  <si>
    <t>22000762003</t>
  </si>
  <si>
    <t>12001885072</t>
  </si>
  <si>
    <t>22000762375</t>
  </si>
  <si>
    <t>22000759987</t>
  </si>
  <si>
    <t>12001891304</t>
  </si>
  <si>
    <t>Maquinaria y equipo de transformación y/o comercia</t>
  </si>
  <si>
    <t>12001894047</t>
  </si>
  <si>
    <t>35000097534</t>
  </si>
  <si>
    <t>12001896652</t>
  </si>
  <si>
    <t>13000662654</t>
  </si>
  <si>
    <t>retencion vientres bovinos cria y dp</t>
  </si>
  <si>
    <t>12001898025</t>
  </si>
  <si>
    <t>sostenimiento café tecnificado</t>
  </si>
  <si>
    <t>12001899791</t>
  </si>
  <si>
    <t>12001899349</t>
  </si>
  <si>
    <t>25000880021</t>
  </si>
  <si>
    <t>Compra de tierra para uso agropecuario ( normaliza</t>
  </si>
  <si>
    <t>12001895962</t>
  </si>
  <si>
    <t>retencion vientres ganado bovino</t>
  </si>
  <si>
    <t>15002213455</t>
  </si>
  <si>
    <t>37000052372</t>
  </si>
  <si>
    <t>37000052319</t>
  </si>
  <si>
    <t>35000098969</t>
  </si>
  <si>
    <t>35000098819</t>
  </si>
  <si>
    <t>35000099129</t>
  </si>
  <si>
    <t>35000098840</t>
  </si>
  <si>
    <t>34000047277</t>
  </si>
  <si>
    <t>35000096719</t>
  </si>
  <si>
    <t>12001904110</t>
  </si>
  <si>
    <t>12001904450</t>
  </si>
  <si>
    <t>35000099182</t>
  </si>
  <si>
    <t>22000763760</t>
  </si>
  <si>
    <t>12001906608</t>
  </si>
  <si>
    <t>sostenimiento de bovinos cria y doble proposito</t>
  </si>
  <si>
    <t>35000099680</t>
  </si>
  <si>
    <t>12001905158</t>
  </si>
  <si>
    <t>porcinos cria</t>
  </si>
  <si>
    <t>12001892019</t>
  </si>
  <si>
    <t>35000100141</t>
  </si>
  <si>
    <t>35000100180</t>
  </si>
  <si>
    <t>26001118391</t>
  </si>
  <si>
    <t>25000883294</t>
  </si>
  <si>
    <t>vientres bovinos comerciales cria y d.p.</t>
  </si>
  <si>
    <t>35000100403</t>
  </si>
  <si>
    <t>12001908708</t>
  </si>
  <si>
    <t>35000100166</t>
  </si>
  <si>
    <t>37000053410</t>
  </si>
  <si>
    <t>22000764468</t>
  </si>
  <si>
    <t>Construccion vivienda campesina</t>
  </si>
  <si>
    <t>38000032527</t>
  </si>
  <si>
    <t>vientes bovinos comerciales leche</t>
  </si>
  <si>
    <t>26001118461</t>
  </si>
  <si>
    <t>26001118304</t>
  </si>
  <si>
    <t>12001908976</t>
  </si>
  <si>
    <t>26001118200</t>
  </si>
  <si>
    <t>reparacion infraestructura pecuaria</t>
  </si>
  <si>
    <t>38000032566</t>
  </si>
  <si>
    <t>12001911396</t>
  </si>
  <si>
    <t>costruccion campamentos</t>
  </si>
  <si>
    <t>12001910911</t>
  </si>
  <si>
    <t>35000100831</t>
  </si>
  <si>
    <t>Frutales perennes - Sostenimiento</t>
  </si>
  <si>
    <t>15002244693</t>
  </si>
  <si>
    <t>35000100965</t>
  </si>
  <si>
    <t>35000102037</t>
  </si>
  <si>
    <t>renovación cacao</t>
  </si>
  <si>
    <t>35000101806</t>
  </si>
  <si>
    <t>35000102377</t>
  </si>
  <si>
    <t>37000054322</t>
  </si>
  <si>
    <t>37000054354</t>
  </si>
  <si>
    <t>32000116795</t>
  </si>
  <si>
    <t>Reparación de infraestructura y de maquinaria</t>
  </si>
  <si>
    <t>34000049891</t>
  </si>
  <si>
    <t>Avicultura</t>
  </si>
  <si>
    <t>34000050077</t>
  </si>
  <si>
    <t>35000100395</t>
  </si>
  <si>
    <t>22000767082</t>
  </si>
  <si>
    <t>22000767122</t>
  </si>
  <si>
    <t>Retencion vientras bovinos cria y doble proposito</t>
  </si>
  <si>
    <t>22000767115</t>
  </si>
  <si>
    <t>22000767108</t>
  </si>
  <si>
    <t>Renovacion café por zoca</t>
  </si>
  <si>
    <t>22000767091</t>
  </si>
  <si>
    <t>12001920890</t>
  </si>
  <si>
    <t>35000104026</t>
  </si>
  <si>
    <t>35000101053</t>
  </si>
  <si>
    <t>2001849495</t>
  </si>
  <si>
    <t>2001811443</t>
  </si>
  <si>
    <t>2001811433</t>
  </si>
  <si>
    <t>010880007640</t>
  </si>
  <si>
    <t>01088008650</t>
  </si>
  <si>
    <t>68121</t>
  </si>
  <si>
    <t>68229</t>
  </si>
  <si>
    <t>68547</t>
  </si>
  <si>
    <t>68872</t>
  </si>
  <si>
    <t>68147</t>
  </si>
  <si>
    <t>2001849492</t>
  </si>
  <si>
    <t>2001849493</t>
  </si>
  <si>
    <t>2001849494</t>
  </si>
  <si>
    <t>2001849707</t>
  </si>
  <si>
    <t>2001863483</t>
  </si>
  <si>
    <t>2001863484</t>
  </si>
  <si>
    <t>2001863485</t>
  </si>
  <si>
    <t>2001863486</t>
  </si>
  <si>
    <t>2001872376</t>
  </si>
  <si>
    <t>2001872375</t>
  </si>
  <si>
    <t>2001872377</t>
  </si>
  <si>
    <t>2001872378</t>
  </si>
  <si>
    <t>2001872434</t>
  </si>
  <si>
    <t>2001872864</t>
  </si>
  <si>
    <t>2001880691</t>
  </si>
  <si>
    <t>2001880693</t>
  </si>
  <si>
    <t>2001880692</t>
  </si>
  <si>
    <t>20111000789</t>
  </si>
  <si>
    <t>20115000126</t>
  </si>
  <si>
    <t>2001904046</t>
  </si>
  <si>
    <t>2001906648</t>
  </si>
  <si>
    <t>2001940542</t>
  </si>
  <si>
    <t>2001940543</t>
  </si>
  <si>
    <t>2006291975</t>
  </si>
  <si>
    <t>2001842811</t>
  </si>
  <si>
    <t>2001842829</t>
  </si>
  <si>
    <t>2001842848</t>
  </si>
  <si>
    <t>2001842852</t>
  </si>
  <si>
    <t>2001843171</t>
  </si>
  <si>
    <t>2001843262</t>
  </si>
  <si>
    <t>2001847461</t>
  </si>
  <si>
    <t>2001847469</t>
  </si>
  <si>
    <t>2001847760</t>
  </si>
  <si>
    <t>2001847765</t>
  </si>
  <si>
    <t>2001848619</t>
  </si>
  <si>
    <t>2001848620</t>
  </si>
  <si>
    <t>2001848622</t>
  </si>
  <si>
    <t>2001848633</t>
  </si>
  <si>
    <t>2001848752</t>
  </si>
  <si>
    <t>2001848777</t>
  </si>
  <si>
    <t>2001849380</t>
  </si>
  <si>
    <t>2001849579</t>
  </si>
  <si>
    <t>2001849590</t>
  </si>
  <si>
    <t>2001849680</t>
  </si>
  <si>
    <t>2001849688</t>
  </si>
  <si>
    <t>2001849691</t>
  </si>
  <si>
    <t>2001849705</t>
  </si>
  <si>
    <t>2001849720</t>
  </si>
  <si>
    <t>2001850386</t>
  </si>
  <si>
    <t>2001850397</t>
  </si>
  <si>
    <t>2001850599</t>
  </si>
  <si>
    <t>2001850629</t>
  </si>
  <si>
    <t>2001850640</t>
  </si>
  <si>
    <t>2001850644</t>
  </si>
  <si>
    <t>2001850665</t>
  </si>
  <si>
    <t>2001850671</t>
  </si>
  <si>
    <t>2001850676</t>
  </si>
  <si>
    <t>2001850687</t>
  </si>
  <si>
    <t>2001850689</t>
  </si>
  <si>
    <t>2001851272</t>
  </si>
  <si>
    <t>2001851273</t>
  </si>
  <si>
    <t>2001851274</t>
  </si>
  <si>
    <t>2001851385</t>
  </si>
  <si>
    <t>2001851464</t>
  </si>
  <si>
    <t>2001851466</t>
  </si>
  <si>
    <t>2001851475</t>
  </si>
  <si>
    <t>2001851484</t>
  </si>
  <si>
    <t>2001851489</t>
  </si>
  <si>
    <t>2001851493</t>
  </si>
  <si>
    <t>2001851518</t>
  </si>
  <si>
    <t>2001851537</t>
  </si>
  <si>
    <t>2001851997</t>
  </si>
  <si>
    <t>2001851998</t>
  </si>
  <si>
    <t>2001851999</t>
  </si>
  <si>
    <t>2001852000</t>
  </si>
  <si>
    <t>2001852001</t>
  </si>
  <si>
    <t>2001852157</t>
  </si>
  <si>
    <t>2001852158</t>
  </si>
  <si>
    <t>2001852167</t>
  </si>
  <si>
    <t>2001852174</t>
  </si>
  <si>
    <t>2001852182</t>
  </si>
  <si>
    <t>2001852200</t>
  </si>
  <si>
    <t>2001852953</t>
  </si>
  <si>
    <t>2001852999</t>
  </si>
  <si>
    <t>2001853001</t>
  </si>
  <si>
    <t>2001853008</t>
  </si>
  <si>
    <t>2001853766</t>
  </si>
  <si>
    <t>2001853775</t>
  </si>
  <si>
    <t>2001853776</t>
  </si>
  <si>
    <t>2001853803</t>
  </si>
  <si>
    <t>2001853827</t>
  </si>
  <si>
    <t>2001854342</t>
  </si>
  <si>
    <t>2001854344</t>
  </si>
  <si>
    <t>2001854351</t>
  </si>
  <si>
    <t>2001854363</t>
  </si>
  <si>
    <t>2001854367</t>
  </si>
  <si>
    <t>2001854374</t>
  </si>
  <si>
    <t>2001854377</t>
  </si>
  <si>
    <t>2001854385</t>
  </si>
  <si>
    <t>2001854398</t>
  </si>
  <si>
    <t>2001854409</t>
  </si>
  <si>
    <t>2001854879</t>
  </si>
  <si>
    <t>2001854885</t>
  </si>
  <si>
    <t>2001854888</t>
  </si>
  <si>
    <t>2001854891</t>
  </si>
  <si>
    <t>2001854924</t>
  </si>
  <si>
    <t>2001854928</t>
  </si>
  <si>
    <t>2001856265</t>
  </si>
  <si>
    <t>2001856266</t>
  </si>
  <si>
    <t>2001856267</t>
  </si>
  <si>
    <t>2001856268</t>
  </si>
  <si>
    <t>2001856301</t>
  </si>
  <si>
    <t>2001856309</t>
  </si>
  <si>
    <t>2001856452</t>
  </si>
  <si>
    <t>2001856454</t>
  </si>
  <si>
    <t>2001856455</t>
  </si>
  <si>
    <t>2001856457</t>
  </si>
  <si>
    <t>2001856462</t>
  </si>
  <si>
    <t>2001856464</t>
  </si>
  <si>
    <t>2001856465</t>
  </si>
  <si>
    <t>2001856479</t>
  </si>
  <si>
    <t>2001856486</t>
  </si>
  <si>
    <t>2001856493</t>
  </si>
  <si>
    <t>2001856503</t>
  </si>
  <si>
    <t>2001856511</t>
  </si>
  <si>
    <t>2001856529</t>
  </si>
  <si>
    <t>2001856535</t>
  </si>
  <si>
    <t>2001856540</t>
  </si>
  <si>
    <t>2001856544</t>
  </si>
  <si>
    <t>2001856570</t>
  </si>
  <si>
    <t>2001856579</t>
  </si>
  <si>
    <t>2001856741</t>
  </si>
  <si>
    <t>2001856744</t>
  </si>
  <si>
    <t>2001856747</t>
  </si>
  <si>
    <t>2001856753</t>
  </si>
  <si>
    <t>2001856853</t>
  </si>
  <si>
    <t>2001856855</t>
  </si>
  <si>
    <t>2001856856</t>
  </si>
  <si>
    <t>2001856858</t>
  </si>
  <si>
    <t>2001856862</t>
  </si>
  <si>
    <t>2001856903</t>
  </si>
  <si>
    <t>2001856917</t>
  </si>
  <si>
    <t>2001857085</t>
  </si>
  <si>
    <t>2001857134</t>
  </si>
  <si>
    <t>2001857192</t>
  </si>
  <si>
    <t>2001857240</t>
  </si>
  <si>
    <t>2001857242</t>
  </si>
  <si>
    <t>2001857260</t>
  </si>
  <si>
    <t>2001857354</t>
  </si>
  <si>
    <t>2001857355</t>
  </si>
  <si>
    <t>2001857357</t>
  </si>
  <si>
    <t>2001857359</t>
  </si>
  <si>
    <t>2001857361</t>
  </si>
  <si>
    <t>2001857363</t>
  </si>
  <si>
    <t>2001857480</t>
  </si>
  <si>
    <t>2001857493</t>
  </si>
  <si>
    <t>2001857503</t>
  </si>
  <si>
    <t>2001857508</t>
  </si>
  <si>
    <t>2001857684</t>
  </si>
  <si>
    <t>2001857691</t>
  </si>
  <si>
    <t>2001861269</t>
  </si>
  <si>
    <t>2001862267</t>
  </si>
  <si>
    <t>2001862268</t>
  </si>
  <si>
    <t>2001862290</t>
  </si>
  <si>
    <t>2001862821</t>
  </si>
  <si>
    <t>2001863987</t>
  </si>
  <si>
    <t>2001866252</t>
  </si>
  <si>
    <t>2001866253</t>
  </si>
  <si>
    <t>2001867350</t>
  </si>
  <si>
    <t>2001867802</t>
  </si>
  <si>
    <t>2001867808</t>
  </si>
  <si>
    <t>2001869203</t>
  </si>
  <si>
    <t>2001869750</t>
  </si>
  <si>
    <t>2001869753</t>
  </si>
  <si>
    <t>2001869755</t>
  </si>
  <si>
    <t>2001869757</t>
  </si>
  <si>
    <t>2001872069</t>
  </si>
  <si>
    <t>2001872463</t>
  </si>
  <si>
    <t>2001872465</t>
  </si>
  <si>
    <t>2001872736</t>
  </si>
  <si>
    <t>2001872882</t>
  </si>
  <si>
    <t>2001872886</t>
  </si>
  <si>
    <t>2001872887</t>
  </si>
  <si>
    <t>2001873111</t>
  </si>
  <si>
    <t>2001873115</t>
  </si>
  <si>
    <t>2001873119</t>
  </si>
  <si>
    <t>2001873296</t>
  </si>
  <si>
    <t>2001873297</t>
  </si>
  <si>
    <t>2001873496</t>
  </si>
  <si>
    <t>2001873504</t>
  </si>
  <si>
    <t>2001873506</t>
  </si>
  <si>
    <t>2001873523</t>
  </si>
  <si>
    <t>2001873539</t>
  </si>
  <si>
    <t>2001873543</t>
  </si>
  <si>
    <t>2001873758</t>
  </si>
  <si>
    <t>2001873783</t>
  </si>
  <si>
    <t>2001873797</t>
  </si>
  <si>
    <t>2001874229</t>
  </si>
  <si>
    <t>2001874230</t>
  </si>
  <si>
    <t>2001874231</t>
  </si>
  <si>
    <t>2001874273</t>
  </si>
  <si>
    <t>2001874478</t>
  </si>
  <si>
    <t>2001874482</t>
  </si>
  <si>
    <t>2001874485</t>
  </si>
  <si>
    <t>2001874490</t>
  </si>
  <si>
    <t>2001874510</t>
  </si>
  <si>
    <t>2001874790</t>
  </si>
  <si>
    <t>2001874791</t>
  </si>
  <si>
    <t>2001874794</t>
  </si>
  <si>
    <t>2001874801</t>
  </si>
  <si>
    <t>2001874803</t>
  </si>
  <si>
    <t>2001874805</t>
  </si>
  <si>
    <t>2001874807</t>
  </si>
  <si>
    <t>2001874808</t>
  </si>
  <si>
    <t>2001874811</t>
  </si>
  <si>
    <t>2001874812</t>
  </si>
  <si>
    <t>2001874815</t>
  </si>
  <si>
    <t>2001874824</t>
  </si>
  <si>
    <t>2001874830</t>
  </si>
  <si>
    <t>2001875267</t>
  </si>
  <si>
    <t>2001875268</t>
  </si>
  <si>
    <t>2001875270</t>
  </si>
  <si>
    <t>2001875276</t>
  </si>
  <si>
    <t>2001875292</t>
  </si>
  <si>
    <t>2001875307</t>
  </si>
  <si>
    <t>2001875789</t>
  </si>
  <si>
    <t>2001875790</t>
  </si>
  <si>
    <t>2001875792</t>
  </si>
  <si>
    <t>2001875794</t>
  </si>
  <si>
    <t>2001875804</t>
  </si>
  <si>
    <t>2001875807</t>
  </si>
  <si>
    <t>2001875832</t>
  </si>
  <si>
    <t>2001875835</t>
  </si>
  <si>
    <t>2001876297</t>
  </si>
  <si>
    <t>2001876298</t>
  </si>
  <si>
    <t>2001876300</t>
  </si>
  <si>
    <t>2001876301</t>
  </si>
  <si>
    <t>2001876302</t>
  </si>
  <si>
    <t>2001876308</t>
  </si>
  <si>
    <t>2001876309</t>
  </si>
  <si>
    <t>2001876314</t>
  </si>
  <si>
    <t>2001876334</t>
  </si>
  <si>
    <t>2001876336</t>
  </si>
  <si>
    <t>2001876689</t>
  </si>
  <si>
    <t>2001876690</t>
  </si>
  <si>
    <t>2001876691</t>
  </si>
  <si>
    <t>2001876692</t>
  </si>
  <si>
    <t>2001876693</t>
  </si>
  <si>
    <t>2001876695</t>
  </si>
  <si>
    <t>2001876696</t>
  </si>
  <si>
    <t>2001876711</t>
  </si>
  <si>
    <t>2001876712</t>
  </si>
  <si>
    <t>2001876968</t>
  </si>
  <si>
    <t>2001876969</t>
  </si>
  <si>
    <t>2001877007</t>
  </si>
  <si>
    <t>2001877379</t>
  </si>
  <si>
    <t>2001877380</t>
  </si>
  <si>
    <t>2001877383</t>
  </si>
  <si>
    <t>2001877412</t>
  </si>
  <si>
    <t>2001877415</t>
  </si>
  <si>
    <t>2001879395</t>
  </si>
  <si>
    <t>2001879398</t>
  </si>
  <si>
    <t>2001879401</t>
  </si>
  <si>
    <t>2001879403</t>
  </si>
  <si>
    <t>2001879405</t>
  </si>
  <si>
    <t>2001879441</t>
  </si>
  <si>
    <t>2001879718</t>
  </si>
  <si>
    <t>2001879752</t>
  </si>
  <si>
    <t>2001880203</t>
  </si>
  <si>
    <t>2001880207</t>
  </si>
  <si>
    <t>2001880209</t>
  </si>
  <si>
    <t>2001880232</t>
  </si>
  <si>
    <t>2001880234</t>
  </si>
  <si>
    <t>2001880519</t>
  </si>
  <si>
    <t>2001880524</t>
  </si>
  <si>
    <t>2001880531</t>
  </si>
  <si>
    <t>2001880963</t>
  </si>
  <si>
    <t>2001880987</t>
  </si>
  <si>
    <t>2001880999</t>
  </si>
  <si>
    <t>2001881226</t>
  </si>
  <si>
    <t>2001881300</t>
  </si>
  <si>
    <t>2001881304</t>
  </si>
  <si>
    <t>2001881308</t>
  </si>
  <si>
    <t>2001881310</t>
  </si>
  <si>
    <t>2001881314</t>
  </si>
  <si>
    <t>2001881317</t>
  </si>
  <si>
    <t>2001881331</t>
  </si>
  <si>
    <t>2001881337</t>
  </si>
  <si>
    <t>2001881340</t>
  </si>
  <si>
    <t>2001881345</t>
  </si>
  <si>
    <t>2001881351</t>
  </si>
  <si>
    <t>2001881373</t>
  </si>
  <si>
    <t>2001881546</t>
  </si>
  <si>
    <t>2001881547</t>
  </si>
  <si>
    <t>2001881548</t>
  </si>
  <si>
    <t>2001881550</t>
  </si>
  <si>
    <t>2001881566</t>
  </si>
  <si>
    <t>2001881579</t>
  </si>
  <si>
    <t>2001881584</t>
  </si>
  <si>
    <t>2001881609</t>
  </si>
  <si>
    <t>2001881614</t>
  </si>
  <si>
    <t>2001881617</t>
  </si>
  <si>
    <t>2001881632</t>
  </si>
  <si>
    <t>2001881666</t>
  </si>
  <si>
    <t>2001881838</t>
  </si>
  <si>
    <t>2001881839</t>
  </si>
  <si>
    <t>2001881841</t>
  </si>
  <si>
    <t>2001881845</t>
  </si>
  <si>
    <t>2001881849</t>
  </si>
  <si>
    <t>2001881854</t>
  </si>
  <si>
    <t>2001881856</t>
  </si>
  <si>
    <t>2001881858</t>
  </si>
  <si>
    <t>2001881861</t>
  </si>
  <si>
    <t>2001881887</t>
  </si>
  <si>
    <t>2001881899</t>
  </si>
  <si>
    <t>2001881901</t>
  </si>
  <si>
    <t>2001881911</t>
  </si>
  <si>
    <t>2001882099</t>
  </si>
  <si>
    <t>2001882102</t>
  </si>
  <si>
    <t>2001882111</t>
  </si>
  <si>
    <t>2001882117</t>
  </si>
  <si>
    <t>2001882124</t>
  </si>
  <si>
    <t>2001882134</t>
  </si>
  <si>
    <t>2001882280</t>
  </si>
  <si>
    <t>2001882288</t>
  </si>
  <si>
    <t>2001882291</t>
  </si>
  <si>
    <t>2001882295</t>
  </si>
  <si>
    <t>2001882298</t>
  </si>
  <si>
    <t>2001882304</t>
  </si>
  <si>
    <t>2001882306</t>
  </si>
  <si>
    <t>2001882309</t>
  </si>
  <si>
    <t>2001882313</t>
  </si>
  <si>
    <t>2001882314</t>
  </si>
  <si>
    <t>2001882327</t>
  </si>
  <si>
    <t>2001882454</t>
  </si>
  <si>
    <t>2001882531</t>
  </si>
  <si>
    <t>2001882535</t>
  </si>
  <si>
    <t>2001882650</t>
  </si>
  <si>
    <t>2001882652</t>
  </si>
  <si>
    <t>2001882657</t>
  </si>
  <si>
    <t>2001882658</t>
  </si>
  <si>
    <t>2001882667</t>
  </si>
  <si>
    <t>2001882698</t>
  </si>
  <si>
    <t>2001883218</t>
  </si>
  <si>
    <t>2001883226</t>
  </si>
  <si>
    <t>2001883229</t>
  </si>
  <si>
    <t>2001883241</t>
  </si>
  <si>
    <t>2001883243</t>
  </si>
  <si>
    <t>2001883245</t>
  </si>
  <si>
    <t>2001883246</t>
  </si>
  <si>
    <t>2001883249</t>
  </si>
  <si>
    <t>2001883251</t>
  </si>
  <si>
    <t>2001883262</t>
  </si>
  <si>
    <t>2001883263</t>
  </si>
  <si>
    <t>2001883264</t>
  </si>
  <si>
    <t>2001883266</t>
  </si>
  <si>
    <t>2001883271</t>
  </si>
  <si>
    <t>2001883278</t>
  </si>
  <si>
    <t>2001883279</t>
  </si>
  <si>
    <t>2001883425</t>
  </si>
  <si>
    <t>2001883429</t>
  </si>
  <si>
    <t>2001883431</t>
  </si>
  <si>
    <t>2001883434</t>
  </si>
  <si>
    <t>2001883435</t>
  </si>
  <si>
    <t>2001883437</t>
  </si>
  <si>
    <t>2001883487</t>
  </si>
  <si>
    <t>2001883488</t>
  </si>
  <si>
    <t>2001883490</t>
  </si>
  <si>
    <t>2001883493</t>
  </si>
  <si>
    <t>2001883497</t>
  </si>
  <si>
    <t>2001883498</t>
  </si>
  <si>
    <t>2001883500</t>
  </si>
  <si>
    <t>2001883549</t>
  </si>
  <si>
    <t>2001883706</t>
  </si>
  <si>
    <t>2001883708</t>
  </si>
  <si>
    <t>2001883712</t>
  </si>
  <si>
    <t>2001883760</t>
  </si>
  <si>
    <t>2001884077</t>
  </si>
  <si>
    <t>2001884080</t>
  </si>
  <si>
    <t>2001884093</t>
  </si>
  <si>
    <t>2001884094</t>
  </si>
  <si>
    <t>2001884101</t>
  </si>
  <si>
    <t>2001884102</t>
  </si>
  <si>
    <t>2001884113</t>
  </si>
  <si>
    <t>2001884114</t>
  </si>
  <si>
    <t>2001884119</t>
  </si>
  <si>
    <t>2001884133</t>
  </si>
  <si>
    <t>2001884177</t>
  </si>
  <si>
    <t>2001884209</t>
  </si>
  <si>
    <t>2001884222</t>
  </si>
  <si>
    <t>2001884230</t>
  </si>
  <si>
    <t>2001884244</t>
  </si>
  <si>
    <t>2001884252</t>
  </si>
  <si>
    <t>2001884551</t>
  </si>
  <si>
    <t>2001884553</t>
  </si>
  <si>
    <t>2001884555</t>
  </si>
  <si>
    <t>2001884559</t>
  </si>
  <si>
    <t>2001884562</t>
  </si>
  <si>
    <t>2001884565</t>
  </si>
  <si>
    <t>2001884569</t>
  </si>
  <si>
    <t>2001884579</t>
  </si>
  <si>
    <t>2001884588</t>
  </si>
  <si>
    <t>2001884591</t>
  </si>
  <si>
    <t>2001884594</t>
  </si>
  <si>
    <t>2001884596</t>
  </si>
  <si>
    <t>2001884600</t>
  </si>
  <si>
    <t>2001884620</t>
  </si>
  <si>
    <t>2001884674</t>
  </si>
  <si>
    <t>2001884677</t>
  </si>
  <si>
    <t>2001884692</t>
  </si>
  <si>
    <t>2001884693</t>
  </si>
  <si>
    <t>2001884695</t>
  </si>
  <si>
    <t>2001884698</t>
  </si>
  <si>
    <t>2001884704</t>
  </si>
  <si>
    <t>2001884919</t>
  </si>
  <si>
    <t>2001884920</t>
  </si>
  <si>
    <t>2001884922</t>
  </si>
  <si>
    <t>2001884924</t>
  </si>
  <si>
    <t>2001884926</t>
  </si>
  <si>
    <t>2001884930</t>
  </si>
  <si>
    <t>2001884931</t>
  </si>
  <si>
    <t>2001884933</t>
  </si>
  <si>
    <t>2001884934</t>
  </si>
  <si>
    <t>2001884936</t>
  </si>
  <si>
    <t>2001884937</t>
  </si>
  <si>
    <t>2001884943</t>
  </si>
  <si>
    <t>2001884944</t>
  </si>
  <si>
    <t>2001884946</t>
  </si>
  <si>
    <t>2001884952</t>
  </si>
  <si>
    <t>2001885366</t>
  </si>
  <si>
    <t>2001885410</t>
  </si>
  <si>
    <t>2001885413</t>
  </si>
  <si>
    <t>2001885438</t>
  </si>
  <si>
    <t>2001885442</t>
  </si>
  <si>
    <t>2001885449</t>
  </si>
  <si>
    <t>2001885850</t>
  </si>
  <si>
    <t>2001885892</t>
  </si>
  <si>
    <t>2001885900</t>
  </si>
  <si>
    <t>2001885924</t>
  </si>
  <si>
    <t>2001885969</t>
  </si>
  <si>
    <t>2001886005</t>
  </si>
  <si>
    <t>2001888578</t>
  </si>
  <si>
    <t>2001888580</t>
  </si>
  <si>
    <t>2001888583</t>
  </si>
  <si>
    <t>2001888584</t>
  </si>
  <si>
    <t>2001888585</t>
  </si>
  <si>
    <t>2001888586</t>
  </si>
  <si>
    <t>2001888589</t>
  </si>
  <si>
    <t>2001888594</t>
  </si>
  <si>
    <t>2001888642</t>
  </si>
  <si>
    <t>2001888748</t>
  </si>
  <si>
    <t>2001888801</t>
  </si>
  <si>
    <t>2001888837</t>
  </si>
  <si>
    <t>2001888872</t>
  </si>
  <si>
    <t>2001888889</t>
  </si>
  <si>
    <t>2001888900</t>
  </si>
  <si>
    <t>2001888918</t>
  </si>
  <si>
    <t>2001888933</t>
  </si>
  <si>
    <t>2001888976</t>
  </si>
  <si>
    <t>2001888990</t>
  </si>
  <si>
    <t>2001889020</t>
  </si>
  <si>
    <t>2001889310</t>
  </si>
  <si>
    <t>2001889312</t>
  </si>
  <si>
    <t>2001889313</t>
  </si>
  <si>
    <t>2001889314</t>
  </si>
  <si>
    <t>2001889315</t>
  </si>
  <si>
    <t>2001889316</t>
  </si>
  <si>
    <t>2001889318</t>
  </si>
  <si>
    <t>2001889319</t>
  </si>
  <si>
    <t>2001889339</t>
  </si>
  <si>
    <t>2001889363</t>
  </si>
  <si>
    <t>2001889367</t>
  </si>
  <si>
    <t>2001889374</t>
  </si>
  <si>
    <t>2001889584</t>
  </si>
  <si>
    <t>2001889596</t>
  </si>
  <si>
    <t>2001889598</t>
  </si>
  <si>
    <t>2001889602</t>
  </si>
  <si>
    <t>2001889613</t>
  </si>
  <si>
    <t>2001889689</t>
  </si>
  <si>
    <t>2001889707</t>
  </si>
  <si>
    <t>2001890007</t>
  </si>
  <si>
    <t>2001890014</t>
  </si>
  <si>
    <t>2001890021</t>
  </si>
  <si>
    <t>2001890064</t>
  </si>
  <si>
    <t>2001890080</t>
  </si>
  <si>
    <t>2001890097</t>
  </si>
  <si>
    <t>2001890125</t>
  </si>
  <si>
    <t>2001890128</t>
  </si>
  <si>
    <t>2001890135</t>
  </si>
  <si>
    <t>2001891280</t>
  </si>
  <si>
    <t>2001891281</t>
  </si>
  <si>
    <t>2001891283</t>
  </si>
  <si>
    <t>2001891287</t>
  </si>
  <si>
    <t>2001891306</t>
  </si>
  <si>
    <t>2001891316</t>
  </si>
  <si>
    <t>2001891454</t>
  </si>
  <si>
    <t>2001891458</t>
  </si>
  <si>
    <t>2001891462</t>
  </si>
  <si>
    <t>2001891493</t>
  </si>
  <si>
    <t>2001891514</t>
  </si>
  <si>
    <t>2001891517</t>
  </si>
  <si>
    <t>2001892289</t>
  </si>
  <si>
    <t>2001892310</t>
  </si>
  <si>
    <t>2001892313</t>
  </si>
  <si>
    <t>2001892318</t>
  </si>
  <si>
    <t>2001892326</t>
  </si>
  <si>
    <t>2001892332</t>
  </si>
  <si>
    <t>2001892334</t>
  </si>
  <si>
    <t>2001892353</t>
  </si>
  <si>
    <t>2001892375</t>
  </si>
  <si>
    <t>2001892378</t>
  </si>
  <si>
    <t>2001892394</t>
  </si>
  <si>
    <t>2001892414</t>
  </si>
  <si>
    <t>2001892416</t>
  </si>
  <si>
    <t>2001892418</t>
  </si>
  <si>
    <t>2001892423</t>
  </si>
  <si>
    <t>2001892729</t>
  </si>
  <si>
    <t>2001892730</t>
  </si>
  <si>
    <t>2001892731</t>
  </si>
  <si>
    <t>2001892735</t>
  </si>
  <si>
    <t>2001892738</t>
  </si>
  <si>
    <t>2001892740</t>
  </si>
  <si>
    <t>2001892743</t>
  </si>
  <si>
    <t>2001892749</t>
  </si>
  <si>
    <t>2001892767</t>
  </si>
  <si>
    <t>2001892840</t>
  </si>
  <si>
    <t>2001892842</t>
  </si>
  <si>
    <t>2001893220</t>
  </si>
  <si>
    <t>2001893221</t>
  </si>
  <si>
    <t>2001893222</t>
  </si>
  <si>
    <t>2001893226</t>
  </si>
  <si>
    <t>2001893268</t>
  </si>
  <si>
    <t>2001893304</t>
  </si>
  <si>
    <t>2001893311</t>
  </si>
  <si>
    <t>2001893322</t>
  </si>
  <si>
    <t>2001893328</t>
  </si>
  <si>
    <t>2001893335</t>
  </si>
  <si>
    <t>2001893341</t>
  </si>
  <si>
    <t>2001893345</t>
  </si>
  <si>
    <t>2001893349</t>
  </si>
  <si>
    <t>2001893356</t>
  </si>
  <si>
    <t>2001893498</t>
  </si>
  <si>
    <t>2001893499</t>
  </si>
  <si>
    <t>2001893500</t>
  </si>
  <si>
    <t>2001893502</t>
  </si>
  <si>
    <t>2001893503</t>
  </si>
  <si>
    <t>2001893504</t>
  </si>
  <si>
    <t>2001893505</t>
  </si>
  <si>
    <t>2001893506</t>
  </si>
  <si>
    <t>2001893507</t>
  </si>
  <si>
    <t>2001893703</t>
  </si>
  <si>
    <t>2001893704</t>
  </si>
  <si>
    <t>2001893729</t>
  </si>
  <si>
    <t>2001893731</t>
  </si>
  <si>
    <t>2001893749</t>
  </si>
  <si>
    <t>2001893750</t>
  </si>
  <si>
    <t>2001893760</t>
  </si>
  <si>
    <t>2001893762</t>
  </si>
  <si>
    <t>2001893801</t>
  </si>
  <si>
    <t>2001893975</t>
  </si>
  <si>
    <t>2001894005</t>
  </si>
  <si>
    <t>2001894006</t>
  </si>
  <si>
    <t>2001894007</t>
  </si>
  <si>
    <t>2001894008</t>
  </si>
  <si>
    <t>2001894203</t>
  </si>
  <si>
    <t>2001894206</t>
  </si>
  <si>
    <t>2001894211</t>
  </si>
  <si>
    <t>2001894213</t>
  </si>
  <si>
    <t>2001894233</t>
  </si>
  <si>
    <t>2001894727</t>
  </si>
  <si>
    <t>2001894763</t>
  </si>
  <si>
    <t>2001894764</t>
  </si>
  <si>
    <t>2001894788</t>
  </si>
  <si>
    <t>2001894802</t>
  </si>
  <si>
    <t>2001894811</t>
  </si>
  <si>
    <t>2001895216</t>
  </si>
  <si>
    <t>2001895218</t>
  </si>
  <si>
    <t>2001895219</t>
  </si>
  <si>
    <t>2001895221</t>
  </si>
  <si>
    <t>2001895234</t>
  </si>
  <si>
    <t>2001895235</t>
  </si>
  <si>
    <t>2001895238</t>
  </si>
  <si>
    <t>2001895247</t>
  </si>
  <si>
    <t>2001895249</t>
  </si>
  <si>
    <t>2001895657</t>
  </si>
  <si>
    <t>2001895659</t>
  </si>
  <si>
    <t>2001895660</t>
  </si>
  <si>
    <t>2001895661</t>
  </si>
  <si>
    <t>2001895668</t>
  </si>
  <si>
    <t>2001895669</t>
  </si>
  <si>
    <t>2001895672</t>
  </si>
  <si>
    <t>2001895676</t>
  </si>
  <si>
    <t>2001895677</t>
  </si>
  <si>
    <t>2001895694</t>
  </si>
  <si>
    <t>2001895698</t>
  </si>
  <si>
    <t>2001895700</t>
  </si>
  <si>
    <t>2001895701</t>
  </si>
  <si>
    <t>2001895703</t>
  </si>
  <si>
    <t>2001895707</t>
  </si>
  <si>
    <t>2001895713</t>
  </si>
  <si>
    <t>2001895714</t>
  </si>
  <si>
    <t>2001895729</t>
  </si>
  <si>
    <t>2001895732</t>
  </si>
  <si>
    <t>2001895733</t>
  </si>
  <si>
    <t>2001896275</t>
  </si>
  <si>
    <t>2001896290</t>
  </si>
  <si>
    <t>2001896300</t>
  </si>
  <si>
    <t>2001896302</t>
  </si>
  <si>
    <t>2001896317</t>
  </si>
  <si>
    <t>2001896320</t>
  </si>
  <si>
    <t>2001896321</t>
  </si>
  <si>
    <t>2001896323</t>
  </si>
  <si>
    <t>2001896324</t>
  </si>
  <si>
    <t>2001896327</t>
  </si>
  <si>
    <t>2001896338</t>
  </si>
  <si>
    <t>2001896340</t>
  </si>
  <si>
    <t>2001896344</t>
  </si>
  <si>
    <t>2001896352</t>
  </si>
  <si>
    <t>2001896354</t>
  </si>
  <si>
    <t>2001896355</t>
  </si>
  <si>
    <t>2001896368</t>
  </si>
  <si>
    <t>2001896370</t>
  </si>
  <si>
    <t>2001896374</t>
  </si>
  <si>
    <t>2001896376</t>
  </si>
  <si>
    <t>2001896378</t>
  </si>
  <si>
    <t>2001896389</t>
  </si>
  <si>
    <t>2001897092</t>
  </si>
  <si>
    <t>2001897093</t>
  </si>
  <si>
    <t>2001897094</t>
  </si>
  <si>
    <t>2001897096</t>
  </si>
  <si>
    <t>2001897131</t>
  </si>
  <si>
    <t>2001897135</t>
  </si>
  <si>
    <t>2001897138</t>
  </si>
  <si>
    <t>2001897139</t>
  </si>
  <si>
    <t>2001897141</t>
  </si>
  <si>
    <t>2001897147</t>
  </si>
  <si>
    <t>2001897148</t>
  </si>
  <si>
    <t>2001897151</t>
  </si>
  <si>
    <t>2001897153</t>
  </si>
  <si>
    <t>2001897157</t>
  </si>
  <si>
    <t>2001897163</t>
  </si>
  <si>
    <t>2001897165</t>
  </si>
  <si>
    <t>2001897170</t>
  </si>
  <si>
    <t>2001897172</t>
  </si>
  <si>
    <t>2001897174</t>
  </si>
  <si>
    <t>2001897176</t>
  </si>
  <si>
    <t>2001897180</t>
  </si>
  <si>
    <t>2001897485</t>
  </si>
  <si>
    <t>2001897486</t>
  </si>
  <si>
    <t>2001897493</t>
  </si>
  <si>
    <t>2001897504</t>
  </si>
  <si>
    <t>2001897507</t>
  </si>
  <si>
    <t>2001897508</t>
  </si>
  <si>
    <t>2001897515</t>
  </si>
  <si>
    <t>2001897529</t>
  </si>
  <si>
    <t>2001897530</t>
  </si>
  <si>
    <t>2001897534</t>
  </si>
  <si>
    <t>2001897538</t>
  </si>
  <si>
    <t>2001897540</t>
  </si>
  <si>
    <t>2001897545</t>
  </si>
  <si>
    <t>2001897557</t>
  </si>
  <si>
    <t>2001897561</t>
  </si>
  <si>
    <t>2001897563</t>
  </si>
  <si>
    <t>2001897566</t>
  </si>
  <si>
    <t>2001897568</t>
  </si>
  <si>
    <t>2001897572</t>
  </si>
  <si>
    <t>2001897585</t>
  </si>
  <si>
    <t>2001897967</t>
  </si>
  <si>
    <t>2001897968</t>
  </si>
  <si>
    <t>2001897987</t>
  </si>
  <si>
    <t>2001898006</t>
  </si>
  <si>
    <t>2001898018</t>
  </si>
  <si>
    <t>2001898021</t>
  </si>
  <si>
    <t>2001898026</t>
  </si>
  <si>
    <t>2001898028</t>
  </si>
  <si>
    <t>2001898029</t>
  </si>
  <si>
    <t>2001898040</t>
  </si>
  <si>
    <t>2001898044</t>
  </si>
  <si>
    <t>2001898067</t>
  </si>
  <si>
    <t>2001898079</t>
  </si>
  <si>
    <t>2001898621</t>
  </si>
  <si>
    <t>2001898622</t>
  </si>
  <si>
    <t>2001898623</t>
  </si>
  <si>
    <t>2001898624</t>
  </si>
  <si>
    <t>2001898637</t>
  </si>
  <si>
    <t>2001898638</t>
  </si>
  <si>
    <t>2001898656</t>
  </si>
  <si>
    <t>2001899325</t>
  </si>
  <si>
    <t>2001899355</t>
  </si>
  <si>
    <t>2001899381</t>
  </si>
  <si>
    <t>2001899398</t>
  </si>
  <si>
    <t>2001899403</t>
  </si>
  <si>
    <t>2001899414</t>
  </si>
  <si>
    <t>2001899475</t>
  </si>
  <si>
    <t>2001899880</t>
  </si>
  <si>
    <t>2001900521</t>
  </si>
  <si>
    <t>2001900523</t>
  </si>
  <si>
    <t>2001902270</t>
  </si>
  <si>
    <t>2001902662</t>
  </si>
  <si>
    <t>2001902664</t>
  </si>
  <si>
    <t>2001902665</t>
  </si>
  <si>
    <t>2001902669</t>
  </si>
  <si>
    <t>2001902673</t>
  </si>
  <si>
    <t>2001902698</t>
  </si>
  <si>
    <t>2001902699</t>
  </si>
  <si>
    <t>2001902701</t>
  </si>
  <si>
    <t>2001903026</t>
  </si>
  <si>
    <t>2001903027</t>
  </si>
  <si>
    <t>2001903028</t>
  </si>
  <si>
    <t>2001903029</t>
  </si>
  <si>
    <t>2001903037</t>
  </si>
  <si>
    <t>2001903040</t>
  </si>
  <si>
    <t>2001903429</t>
  </si>
  <si>
    <t>2001903441</t>
  </si>
  <si>
    <t>2001903445</t>
  </si>
  <si>
    <t>2001903446</t>
  </si>
  <si>
    <t>2001903464</t>
  </si>
  <si>
    <t>2001903843</t>
  </si>
  <si>
    <t>2001903854</t>
  </si>
  <si>
    <t>2001903856</t>
  </si>
  <si>
    <t>2001903896</t>
  </si>
  <si>
    <t>2001904017</t>
  </si>
  <si>
    <t>2001904022</t>
  </si>
  <si>
    <t>2001904023</t>
  </si>
  <si>
    <t>2001904044</t>
  </si>
  <si>
    <t>2001904047</t>
  </si>
  <si>
    <t>2001906308</t>
  </si>
  <si>
    <t>2001906310</t>
  </si>
  <si>
    <t>2001906312</t>
  </si>
  <si>
    <t>2001906318</t>
  </si>
  <si>
    <t>2001906319</t>
  </si>
  <si>
    <t>2001906320</t>
  </si>
  <si>
    <t>2001906327</t>
  </si>
  <si>
    <t>2001906328</t>
  </si>
  <si>
    <t>2001906331</t>
  </si>
  <si>
    <t>2001906334</t>
  </si>
  <si>
    <t>2001906335</t>
  </si>
  <si>
    <t>2001906864</t>
  </si>
  <si>
    <t>2001906865</t>
  </si>
  <si>
    <t>2001906866</t>
  </si>
  <si>
    <t>2001906867</t>
  </si>
  <si>
    <t>2001906868</t>
  </si>
  <si>
    <t>2001906872</t>
  </si>
  <si>
    <t>2001906895</t>
  </si>
  <si>
    <t>2001906896</t>
  </si>
  <si>
    <t>2001906900</t>
  </si>
  <si>
    <t>2001906901</t>
  </si>
  <si>
    <t>2001906922</t>
  </si>
  <si>
    <t>2001907599</t>
  </si>
  <si>
    <t>2001907600</t>
  </si>
  <si>
    <t>2001907604</t>
  </si>
  <si>
    <t>2001907606</t>
  </si>
  <si>
    <t>2001907607</t>
  </si>
  <si>
    <t>2001907613</t>
  </si>
  <si>
    <t>2001907618</t>
  </si>
  <si>
    <t>2001907624</t>
  </si>
  <si>
    <t>2001907625</t>
  </si>
  <si>
    <t>2001907642</t>
  </si>
  <si>
    <t>2001908212</t>
  </si>
  <si>
    <t>2001908214</t>
  </si>
  <si>
    <t>2001908218</t>
  </si>
  <si>
    <t>2001908221</t>
  </si>
  <si>
    <t>2001908222</t>
  </si>
  <si>
    <t>2001908224</t>
  </si>
  <si>
    <t>2001908273</t>
  </si>
  <si>
    <t>2001908809</t>
  </si>
  <si>
    <t>2001908810</t>
  </si>
  <si>
    <t>2001908811</t>
  </si>
  <si>
    <t>2001908816</t>
  </si>
  <si>
    <t>2001908817</t>
  </si>
  <si>
    <t>2001908830</t>
  </si>
  <si>
    <t>2001908835</t>
  </si>
  <si>
    <t>2001908841</t>
  </si>
  <si>
    <t>2001908842</t>
  </si>
  <si>
    <t>2001908853</t>
  </si>
  <si>
    <t>2001908894</t>
  </si>
  <si>
    <t>2001908906</t>
  </si>
  <si>
    <t>2001908908</t>
  </si>
  <si>
    <t>2001909563</t>
  </si>
  <si>
    <t>2001909564</t>
  </si>
  <si>
    <t>2001909565</t>
  </si>
  <si>
    <t>2001909566</t>
  </si>
  <si>
    <t>2001909571</t>
  </si>
  <si>
    <t>2001909572</t>
  </si>
  <si>
    <t>2001909579</t>
  </si>
  <si>
    <t>2001909581</t>
  </si>
  <si>
    <t>2001909596</t>
  </si>
  <si>
    <t>2001909605</t>
  </si>
  <si>
    <t>2001909606</t>
  </si>
  <si>
    <t>2001909610</t>
  </si>
  <si>
    <t>2001909616</t>
  </si>
  <si>
    <t>2001909624</t>
  </si>
  <si>
    <t>2001910460</t>
  </si>
  <si>
    <t>2001910461</t>
  </si>
  <si>
    <t>2001910462</t>
  </si>
  <si>
    <t>2001910463</t>
  </si>
  <si>
    <t>2001910464</t>
  </si>
  <si>
    <t>2001910467</t>
  </si>
  <si>
    <t>2001910468</t>
  </si>
  <si>
    <t>2001910470</t>
  </si>
  <si>
    <t>2001910475</t>
  </si>
  <si>
    <t>2001911304</t>
  </si>
  <si>
    <t>2001911305</t>
  </si>
  <si>
    <t>2001911334</t>
  </si>
  <si>
    <t>2001911393</t>
  </si>
  <si>
    <t>2001911397</t>
  </si>
  <si>
    <t>2001911401</t>
  </si>
  <si>
    <t>2001911406</t>
  </si>
  <si>
    <t>2001911410</t>
  </si>
  <si>
    <t>2001911426</t>
  </si>
  <si>
    <t>2001911428</t>
  </si>
  <si>
    <t>2001911446</t>
  </si>
  <si>
    <t>2001911458</t>
  </si>
  <si>
    <t>2001911460</t>
  </si>
  <si>
    <t>2001912996</t>
  </si>
  <si>
    <t>2001912998</t>
  </si>
  <si>
    <t>2001912999</t>
  </si>
  <si>
    <t>2001913001</t>
  </si>
  <si>
    <t>2001913007</t>
  </si>
  <si>
    <t>2001913017</t>
  </si>
  <si>
    <t>2001913018</t>
  </si>
  <si>
    <t>2001913021</t>
  </si>
  <si>
    <t>2001913042</t>
  </si>
  <si>
    <t>2001913046</t>
  </si>
  <si>
    <t>2001913049</t>
  </si>
  <si>
    <t>2001913052</t>
  </si>
  <si>
    <t>2001913057</t>
  </si>
  <si>
    <t>2001913064</t>
  </si>
  <si>
    <t>2001914280</t>
  </si>
  <si>
    <t>2001914282</t>
  </si>
  <si>
    <t>2001914283</t>
  </si>
  <si>
    <t>2001914284</t>
  </si>
  <si>
    <t>2001914285</t>
  </si>
  <si>
    <t>2001914323</t>
  </si>
  <si>
    <t>2001914329</t>
  </si>
  <si>
    <t>2001914340</t>
  </si>
  <si>
    <t>2001914347</t>
  </si>
  <si>
    <t>2001914356</t>
  </si>
  <si>
    <t>2001914361</t>
  </si>
  <si>
    <t>2001914367</t>
  </si>
  <si>
    <t>2001914379</t>
  </si>
  <si>
    <t>2001914387</t>
  </si>
  <si>
    <t>2001915828</t>
  </si>
  <si>
    <t>2001915829</t>
  </si>
  <si>
    <t>2001915830</t>
  </si>
  <si>
    <t>2001915832</t>
  </si>
  <si>
    <t>2001915834</t>
  </si>
  <si>
    <t>2001915836</t>
  </si>
  <si>
    <t>2001915837</t>
  </si>
  <si>
    <t>2001915839</t>
  </si>
  <si>
    <t>2001915840</t>
  </si>
  <si>
    <t>2001915842</t>
  </si>
  <si>
    <t>2001915853</t>
  </si>
  <si>
    <t>2001915858</t>
  </si>
  <si>
    <t>2001915864</t>
  </si>
  <si>
    <t>2001915870</t>
  </si>
  <si>
    <t>2001915873</t>
  </si>
  <si>
    <t>2001915875</t>
  </si>
  <si>
    <t>2001915882</t>
  </si>
  <si>
    <t>2001915884</t>
  </si>
  <si>
    <t>2001915887</t>
  </si>
  <si>
    <t>2001915893</t>
  </si>
  <si>
    <t>2001917357</t>
  </si>
  <si>
    <t>2001917370</t>
  </si>
  <si>
    <t>2001917371</t>
  </si>
  <si>
    <t>2001917373</t>
  </si>
  <si>
    <t>2001917374</t>
  </si>
  <si>
    <t>2001917376</t>
  </si>
  <si>
    <t>2001917377</t>
  </si>
  <si>
    <t>2001917382</t>
  </si>
  <si>
    <t>2001917401</t>
  </si>
  <si>
    <t>2001917403</t>
  </si>
  <si>
    <t>2001917414</t>
  </si>
  <si>
    <t>2001917416</t>
  </si>
  <si>
    <t>2001917423</t>
  </si>
  <si>
    <t>2001917427</t>
  </si>
  <si>
    <t>2001918919</t>
  </si>
  <si>
    <t>2001918920</t>
  </si>
  <si>
    <t>2001918923</t>
  </si>
  <si>
    <t>2001918935</t>
  </si>
  <si>
    <t>2001918937</t>
  </si>
  <si>
    <t>2001918947</t>
  </si>
  <si>
    <t>2001918959</t>
  </si>
  <si>
    <t>2001918962</t>
  </si>
  <si>
    <t>2001918969</t>
  </si>
  <si>
    <t>2001918974</t>
  </si>
  <si>
    <t>2001920400</t>
  </si>
  <si>
    <t>2001920402</t>
  </si>
  <si>
    <t>2001920406</t>
  </si>
  <si>
    <t>2001920407</t>
  </si>
  <si>
    <t>2001920408</t>
  </si>
  <si>
    <t>2001920410</t>
  </si>
  <si>
    <t>2001920411</t>
  </si>
  <si>
    <t>2001920412</t>
  </si>
  <si>
    <t>2001920415</t>
  </si>
  <si>
    <t>2001920417</t>
  </si>
  <si>
    <t>2001920430</t>
  </si>
  <si>
    <t>2001920436</t>
  </si>
  <si>
    <t>2001920441</t>
  </si>
  <si>
    <t>2001920442</t>
  </si>
  <si>
    <t>2001920462</t>
  </si>
  <si>
    <t>2001920464</t>
  </si>
  <si>
    <t>2001920472</t>
  </si>
  <si>
    <t>2001922057</t>
  </si>
  <si>
    <t>2001922058</t>
  </si>
  <si>
    <t>2001922070</t>
  </si>
  <si>
    <t>2001922074</t>
  </si>
  <si>
    <t>2001922077</t>
  </si>
  <si>
    <t>2001922079</t>
  </si>
  <si>
    <t>2001922086</t>
  </si>
  <si>
    <t>2001922087</t>
  </si>
  <si>
    <t>2001922094</t>
  </si>
  <si>
    <t>2001922095</t>
  </si>
  <si>
    <t>2001922102</t>
  </si>
  <si>
    <t>2001922105</t>
  </si>
  <si>
    <t>2001922106</t>
  </si>
  <si>
    <t>2001922111</t>
  </si>
  <si>
    <t>2001922115</t>
  </si>
  <si>
    <t>2001922144</t>
  </si>
  <si>
    <t>2001923716</t>
  </si>
  <si>
    <t>2001923718</t>
  </si>
  <si>
    <t>2001923721</t>
  </si>
  <si>
    <t>2001927394</t>
  </si>
  <si>
    <t>2001927397</t>
  </si>
  <si>
    <t>2001927399</t>
  </si>
  <si>
    <t>2001927405</t>
  </si>
  <si>
    <t>2001929179</t>
  </si>
  <si>
    <t>2001929180</t>
  </si>
  <si>
    <t>2001929188</t>
  </si>
  <si>
    <t>2001929197</t>
  </si>
  <si>
    <t>2001931457</t>
  </si>
  <si>
    <t>2001931478</t>
  </si>
  <si>
    <t>2001931489</t>
  </si>
  <si>
    <t>2001931496</t>
  </si>
  <si>
    <t>2001934703</t>
  </si>
  <si>
    <t>2001934705</t>
  </si>
  <si>
    <t>2001934709</t>
  </si>
  <si>
    <t>2001934716</t>
  </si>
  <si>
    <t>2001934720</t>
  </si>
  <si>
    <t>2001934723</t>
  </si>
  <si>
    <t>2001934727</t>
  </si>
  <si>
    <t>2001934728</t>
  </si>
  <si>
    <t>2001934729</t>
  </si>
  <si>
    <t>2001937911</t>
  </si>
  <si>
    <t>2001937917</t>
  </si>
  <si>
    <t>2001937921</t>
  </si>
  <si>
    <t>2001937930</t>
  </si>
  <si>
    <t>2001937938</t>
  </si>
  <si>
    <t>2001937944</t>
  </si>
  <si>
    <t>2001937945</t>
  </si>
  <si>
    <t>2001937949</t>
  </si>
  <si>
    <t>2001937953</t>
  </si>
  <si>
    <t>2001937954</t>
  </si>
  <si>
    <t>2001937957</t>
  </si>
  <si>
    <t>2001943169</t>
  </si>
  <si>
    <t>2001943170</t>
  </si>
  <si>
    <t>2001943194</t>
  </si>
  <si>
    <t>2001943333</t>
  </si>
  <si>
    <t>2001943353</t>
  </si>
  <si>
    <t>2001943644</t>
  </si>
  <si>
    <t>2001943760</t>
  </si>
  <si>
    <t>2001943764</t>
  </si>
  <si>
    <t>2001946572</t>
  </si>
  <si>
    <t>2001946573</t>
  </si>
  <si>
    <t>2001946574</t>
  </si>
  <si>
    <t>2001946575</t>
  </si>
  <si>
    <t>2001946585</t>
  </si>
  <si>
    <t>2001946587</t>
  </si>
  <si>
    <t>2001946594</t>
  </si>
  <si>
    <t>2001946599</t>
  </si>
  <si>
    <t>2001946600</t>
  </si>
  <si>
    <t>2001946610</t>
  </si>
  <si>
    <t>2001949408</t>
  </si>
  <si>
    <t>2001949411</t>
  </si>
  <si>
    <t>2001949414</t>
  </si>
  <si>
    <t>2001949419</t>
  </si>
  <si>
    <t>2001949426</t>
  </si>
  <si>
    <t>2001949427</t>
  </si>
  <si>
    <t>2001949434</t>
  </si>
  <si>
    <t>2001949436</t>
  </si>
  <si>
    <t>2001949437</t>
  </si>
  <si>
    <t>2001949439</t>
  </si>
  <si>
    <t>2001952370</t>
  </si>
  <si>
    <t>2001952383</t>
  </si>
  <si>
    <t>2001952392</t>
  </si>
  <si>
    <t>2001952393</t>
  </si>
  <si>
    <t>2001952396</t>
  </si>
  <si>
    <t>2001952398</t>
  </si>
  <si>
    <t>2001952404</t>
  </si>
  <si>
    <t>2001952411</t>
  </si>
  <si>
    <t>2001952434</t>
  </si>
  <si>
    <t>2001952436</t>
  </si>
  <si>
    <t>2001955681</t>
  </si>
  <si>
    <t>2001955682</t>
  </si>
  <si>
    <t>2001955683</t>
  </si>
  <si>
    <t>2001955696</t>
  </si>
  <si>
    <t>2001955697</t>
  </si>
  <si>
    <t>2001955703</t>
  </si>
  <si>
    <t>2001955704</t>
  </si>
  <si>
    <t>2001955719</t>
  </si>
  <si>
    <t>2001955722</t>
  </si>
  <si>
    <t>2001955727</t>
  </si>
  <si>
    <t>2001959105</t>
  </si>
  <si>
    <t>2001959119</t>
  </si>
  <si>
    <t>2001959151</t>
  </si>
  <si>
    <t>2001959172</t>
  </si>
  <si>
    <t>2001959174</t>
  </si>
  <si>
    <t>2001959175</t>
  </si>
  <si>
    <t>2001959178</t>
  </si>
  <si>
    <t>2001959179</t>
  </si>
  <si>
    <t>2001959191</t>
  </si>
  <si>
    <t>2001959208</t>
  </si>
  <si>
    <t>2001959210</t>
  </si>
  <si>
    <t>2001959213</t>
  </si>
  <si>
    <t>2001959218</t>
  </si>
  <si>
    <t>2001962667</t>
  </si>
  <si>
    <t>2001962668</t>
  </si>
  <si>
    <t>2001962673</t>
  </si>
  <si>
    <t>2001962681</t>
  </si>
  <si>
    <t>2001962705</t>
  </si>
  <si>
    <t>2001962707</t>
  </si>
  <si>
    <t>2001962708</t>
  </si>
  <si>
    <t>2001969081</t>
  </si>
  <si>
    <t>2001969082</t>
  </si>
  <si>
    <t>2001969085</t>
  </si>
  <si>
    <t>2001969090</t>
  </si>
  <si>
    <t>2001969095</t>
  </si>
  <si>
    <t>2001969112</t>
  </si>
  <si>
    <t>2001969114</t>
  </si>
  <si>
    <t>2001969116</t>
  </si>
  <si>
    <t>2001969118</t>
  </si>
  <si>
    <t>2001969119</t>
  </si>
  <si>
    <t>2001969120</t>
  </si>
  <si>
    <t>2001969121</t>
  </si>
  <si>
    <t>2001971636</t>
  </si>
  <si>
    <t>2001971769</t>
  </si>
  <si>
    <t>2001971856</t>
  </si>
  <si>
    <t>2001971897</t>
  </si>
  <si>
    <t>2001971944</t>
  </si>
  <si>
    <t>2001972013</t>
  </si>
  <si>
    <t>2001972032</t>
  </si>
  <si>
    <t>2001972074</t>
  </si>
  <si>
    <t>2001972078</t>
  </si>
  <si>
    <t>2001972082</t>
  </si>
  <si>
    <t>2001972093</t>
  </si>
  <si>
    <t>2001972095</t>
  </si>
  <si>
    <t>2001972097</t>
  </si>
  <si>
    <t>2001972099</t>
  </si>
  <si>
    <t>2001972101</t>
  </si>
  <si>
    <t>2001972105</t>
  </si>
  <si>
    <t>2001972109</t>
  </si>
  <si>
    <t>2001972114</t>
  </si>
  <si>
    <t>2001974922</t>
  </si>
  <si>
    <t>2001974948</t>
  </si>
  <si>
    <t>2001974953</t>
  </si>
  <si>
    <t>2001974971</t>
  </si>
  <si>
    <t>2001974978</t>
  </si>
  <si>
    <t>2001974979</t>
  </si>
  <si>
    <t>2001974981</t>
  </si>
  <si>
    <t>2001974982</t>
  </si>
  <si>
    <t>2001974983</t>
  </si>
  <si>
    <t>2001974991</t>
  </si>
  <si>
    <t>2001974994</t>
  </si>
  <si>
    <t>2001974997</t>
  </si>
  <si>
    <t>2001974998</t>
  </si>
  <si>
    <t>2001974999</t>
  </si>
  <si>
    <t>2001975001</t>
  </si>
  <si>
    <t>2001975012</t>
  </si>
  <si>
    <t>2001975013</t>
  </si>
  <si>
    <t>2001975029</t>
  </si>
  <si>
    <t>2001975040</t>
  </si>
  <si>
    <t>2001977814</t>
  </si>
  <si>
    <t>2001977827</t>
  </si>
  <si>
    <t>2001977844</t>
  </si>
  <si>
    <t>2001977898</t>
  </si>
  <si>
    <t>2001977915</t>
  </si>
  <si>
    <t>2001977916</t>
  </si>
  <si>
    <t>2001977923</t>
  </si>
  <si>
    <t>2001977941</t>
  </si>
  <si>
    <t>2001977945</t>
  </si>
  <si>
    <t>2001977951</t>
  </si>
  <si>
    <t>2001977975</t>
  </si>
  <si>
    <t>2001977987</t>
  </si>
  <si>
    <t>2001978004</t>
  </si>
  <si>
    <t>2001978017</t>
  </si>
  <si>
    <t>2001981354</t>
  </si>
  <si>
    <t>2001981357</t>
  </si>
  <si>
    <t>2001981358</t>
  </si>
  <si>
    <t>2001981359</t>
  </si>
  <si>
    <t>2001981360</t>
  </si>
  <si>
    <t>2001981364</t>
  </si>
  <si>
    <t>2001981384</t>
  </si>
  <si>
    <t>2001981389</t>
  </si>
  <si>
    <t>2001981395</t>
  </si>
  <si>
    <t>2001987280</t>
  </si>
  <si>
    <t>2001987281</t>
  </si>
  <si>
    <t>2001987282</t>
  </si>
  <si>
    <t>2001987284</t>
  </si>
  <si>
    <t>2001987286</t>
  </si>
  <si>
    <t>2001987288</t>
  </si>
  <si>
    <t>2001987290</t>
  </si>
  <si>
    <t>2001987291</t>
  </si>
  <si>
    <t>2001987293</t>
  </si>
  <si>
    <t>2001987295</t>
  </si>
  <si>
    <t>2001987303</t>
  </si>
  <si>
    <t>2001987305</t>
  </si>
  <si>
    <t>2001987316</t>
  </si>
  <si>
    <t>2001987318</t>
  </si>
  <si>
    <t>2001987321</t>
  </si>
  <si>
    <t>2001987322</t>
  </si>
  <si>
    <t>2001987327</t>
  </si>
  <si>
    <t>2001987328</t>
  </si>
  <si>
    <t>2001987339</t>
  </si>
  <si>
    <t>2001990438</t>
  </si>
  <si>
    <t>2001990440</t>
  </si>
  <si>
    <t>2001990441</t>
  </si>
  <si>
    <t>2001990444</t>
  </si>
  <si>
    <t>2001990451</t>
  </si>
  <si>
    <t>2001990456</t>
  </si>
  <si>
    <t>2001990500</t>
  </si>
  <si>
    <t>2001990503</t>
  </si>
  <si>
    <t>2001990522</t>
  </si>
  <si>
    <t>2001990534</t>
  </si>
  <si>
    <t>2001992194</t>
  </si>
  <si>
    <t>2001992197</t>
  </si>
  <si>
    <t>2001992200</t>
  </si>
  <si>
    <t>2001992201</t>
  </si>
  <si>
    <t>2001992202</t>
  </si>
  <si>
    <t>2001992204</t>
  </si>
  <si>
    <t>2001992206</t>
  </si>
  <si>
    <t>2001992207</t>
  </si>
  <si>
    <t>2001992209</t>
  </si>
  <si>
    <t>2001992227</t>
  </si>
  <si>
    <t>2001992229</t>
  </si>
  <si>
    <t>2001992231</t>
  </si>
  <si>
    <t>2001992235</t>
  </si>
  <si>
    <t>2001992237</t>
  </si>
  <si>
    <t>2001992239</t>
  </si>
  <si>
    <t>2001992242</t>
  </si>
  <si>
    <t>2001992263</t>
  </si>
  <si>
    <t>2001992265</t>
  </si>
  <si>
    <t>2001992266</t>
  </si>
  <si>
    <t>2001992268</t>
  </si>
  <si>
    <t>2001992272</t>
  </si>
  <si>
    <t>2001992274</t>
  </si>
  <si>
    <t>2001992277</t>
  </si>
  <si>
    <t>05631</t>
  </si>
  <si>
    <t>05129</t>
  </si>
  <si>
    <t>05266</t>
  </si>
  <si>
    <t>05360</t>
  </si>
  <si>
    <t>05615</t>
  </si>
  <si>
    <t>05088</t>
  </si>
  <si>
    <t>05308</t>
  </si>
  <si>
    <t>05380</t>
  </si>
  <si>
    <t>05591</t>
  </si>
  <si>
    <t>CL 20 18 62</t>
  </si>
  <si>
    <t>Calle 28 No. 13 A 15 Piso 39</t>
  </si>
  <si>
    <t>SCR20215714</t>
  </si>
  <si>
    <t>SCR20235600</t>
  </si>
  <si>
    <t>180-138714</t>
  </si>
  <si>
    <t>CL 28 13 A15 P 38</t>
  </si>
  <si>
    <t>SCR20221469</t>
  </si>
  <si>
    <t>SRC20221473</t>
  </si>
  <si>
    <t>SRC20221468</t>
  </si>
  <si>
    <t>SRC20221476</t>
  </si>
  <si>
    <t>20200511</t>
  </si>
  <si>
    <t>20200610</t>
  </si>
  <si>
    <t>20200625</t>
  </si>
  <si>
    <t>20200626</t>
  </si>
  <si>
    <t>20200710</t>
  </si>
  <si>
    <t>20200810</t>
  </si>
  <si>
    <t>300880026790</t>
  </si>
  <si>
    <t>54001</t>
  </si>
  <si>
    <t>AVENIDA 6 N° 10-84 CENTRO</t>
  </si>
  <si>
    <t>354968715</t>
  </si>
  <si>
    <t>CALLE 99 NRO. 9 A -54</t>
  </si>
  <si>
    <t>8570</t>
  </si>
  <si>
    <t>DURACIÓN</t>
  </si>
  <si>
    <t>Etiquetas de fila</t>
  </si>
  <si>
    <t>Total general</t>
  </si>
  <si>
    <t>Suma de SALDOCAPITAL</t>
  </si>
  <si>
    <t>SALDO</t>
  </si>
  <si>
    <t>COOPFEBOR</t>
  </si>
  <si>
    <t>COOPROFESORESUN</t>
  </si>
  <si>
    <t>ALIANZA</t>
  </si>
  <si>
    <t>BADIVENCOOP LTDA.</t>
  </si>
  <si>
    <t>COOPEREN</t>
  </si>
  <si>
    <t>COTRAMED</t>
  </si>
  <si>
    <t>COOPSANROQUE</t>
  </si>
  <si>
    <t>COAGRUPO</t>
  </si>
  <si>
    <t>COOPACREDITO SANTA ROSA</t>
  </si>
  <si>
    <t>COOPERATIVA BOLIVARIANA</t>
  </si>
  <si>
    <t>COOPMUJER LTDA.</t>
  </si>
  <si>
    <t>COOPROFESIONALES LTDA.</t>
  </si>
  <si>
    <t>COOPCLERO LTDA.</t>
  </si>
  <si>
    <t>COOTRAIM</t>
  </si>
  <si>
    <t>COOPIMEN</t>
  </si>
  <si>
    <t>AVANZA</t>
  </si>
  <si>
    <t>900-200-960-9</t>
  </si>
  <si>
    <t>BANCO CREDIFINANCIERA S.A</t>
  </si>
  <si>
    <t>FIJA</t>
  </si>
  <si>
    <t>Costo Amortizado</t>
  </si>
  <si>
    <t>BANCO FINANDINA S.A</t>
  </si>
  <si>
    <t>CUOTAS</t>
  </si>
  <si>
    <t>Al Método de Participación Patrimonial</t>
  </si>
  <si>
    <t>Costos Menos Deterioro</t>
  </si>
  <si>
    <t>DERECHOS EN FONDOS</t>
  </si>
  <si>
    <t>CERTIFICADOS</t>
  </si>
  <si>
    <t>192634</t>
  </si>
  <si>
    <t>283014</t>
  </si>
  <si>
    <t>Valor Razonable con Cambios en el Resultado</t>
  </si>
  <si>
    <t>ACCIONES</t>
  </si>
  <si>
    <t>FONDO DE INVERSION COLECTIVA ABIERTO DE ALTA LIQUI</t>
  </si>
  <si>
    <t>1001028729</t>
  </si>
  <si>
    <t>DTF</t>
  </si>
  <si>
    <t>BONOS</t>
  </si>
  <si>
    <t>Valor Razonable con Cambios en el ORI</t>
  </si>
  <si>
    <t>9989-9</t>
  </si>
  <si>
    <t>1-1-14614-</t>
  </si>
  <si>
    <t>BANCO COMPARTIR S.A.</t>
  </si>
  <si>
    <t>FEDERACION NACIONAL DE COOPERATIVAS DEL SECTOR EDU</t>
  </si>
  <si>
    <t>IPC</t>
  </si>
  <si>
    <t>BANCO MUJER SA</t>
  </si>
  <si>
    <t>ASOCIACION COLOMBIANA DE COOPERATIVAS SIGLA ASCOOP</t>
  </si>
  <si>
    <t>901-231-266-1</t>
  </si>
  <si>
    <t>Fondo FIC Avanzar-Fiduciaria Coomeva</t>
  </si>
  <si>
    <t>5019002006</t>
  </si>
  <si>
    <t>900-000-531-4</t>
  </si>
  <si>
    <t>000000156</t>
  </si>
  <si>
    <t>2019002001</t>
  </si>
  <si>
    <t>1003002393</t>
  </si>
  <si>
    <t>BANCO MUNDO MUJER S A</t>
  </si>
  <si>
    <t>MINISTERIO HACIENDA-TES GOBIERNO NACIONAL AV</t>
  </si>
  <si>
    <t>BONO BANCO OCCIDENTE   =   IPC +4</t>
  </si>
  <si>
    <t>VIACOOP IAC</t>
  </si>
  <si>
    <t>INCUBADORA EMPRESARIAL COLOMBI</t>
  </si>
  <si>
    <t>830107961</t>
  </si>
  <si>
    <t>860010755</t>
  </si>
  <si>
    <t>Fonval Deuda Corporativa</t>
  </si>
  <si>
    <t>Avanza Renta Fija</t>
  </si>
  <si>
    <t>1071001000</t>
  </si>
  <si>
    <t>FIDUCIARIA COLPATRIA SA</t>
  </si>
  <si>
    <t>Bancamia</t>
  </si>
  <si>
    <t>Banco Caja Social</t>
  </si>
  <si>
    <t>GNB Sudameris</t>
  </si>
  <si>
    <t>SEGUROS COOLEVER LTDA</t>
  </si>
  <si>
    <t>COOPERATIVA JFK</t>
  </si>
  <si>
    <t>800-182-091-2</t>
  </si>
  <si>
    <t>2144436</t>
  </si>
  <si>
    <t>Banco Coomeva</t>
  </si>
  <si>
    <t>800-147-640-8</t>
  </si>
  <si>
    <t>FONDO DE INVERSIONES COLECTIVA</t>
  </si>
  <si>
    <t>890-903-938</t>
  </si>
  <si>
    <t>1164705</t>
  </si>
  <si>
    <t>COOPERATIVA FINANCIERA DE ANTIOQUIA C.F.A.</t>
  </si>
  <si>
    <t>BANCO DE LAS MICROFINANZAS BANCAMIA</t>
  </si>
  <si>
    <t>BANCO GNB SUDAMERIS S A</t>
  </si>
  <si>
    <t>COOTRAFA COOPERATIVA FINANCIERA</t>
  </si>
  <si>
    <t>306536</t>
  </si>
  <si>
    <t>293176</t>
  </si>
  <si>
    <t>299237</t>
  </si>
  <si>
    <t>ACEPTACIONES</t>
  </si>
  <si>
    <t>253894836</t>
  </si>
  <si>
    <t>COOPERATIVA FINANCIERA DE  ANTIOQUIA</t>
  </si>
  <si>
    <t>254474836</t>
  </si>
  <si>
    <t>1459367</t>
  </si>
  <si>
    <t>1102813</t>
  </si>
  <si>
    <t>1102806</t>
  </si>
  <si>
    <t>1102819</t>
  </si>
  <si>
    <t>AV VILLLAS</t>
  </si>
  <si>
    <t>BANCO BILBAO VIZCAYA ARGENTARIA COLOMBIA SA</t>
  </si>
  <si>
    <t>CDTBGAS0V-</t>
  </si>
  <si>
    <t>CDTBOCS0V</t>
  </si>
  <si>
    <t>CDTBBO90-3</t>
  </si>
  <si>
    <t>BANCO CORPBANCA COLOMBIA SA</t>
  </si>
  <si>
    <t>SCOTIABANK COLPATRIA</t>
  </si>
  <si>
    <t>CDTCLPS0V-</t>
  </si>
  <si>
    <t>CDTDVIS0V-</t>
  </si>
  <si>
    <t>LA EQUIDAD SEGUROS GENERALES ORGANISMO            </t>
  </si>
  <si>
    <t>SERVIVIR                                          </t>
  </si>
  <si>
    <t>Banco Caja Social Bcsc</t>
  </si>
  <si>
    <t>Banco De Bogota</t>
  </si>
  <si>
    <t>Cooperativa Financiera Confiar</t>
  </si>
  <si>
    <t>Banco Cooperativo Coopcentral</t>
  </si>
  <si>
    <t>Ascoop Asociacion Colombiana De Cooperativa</t>
  </si>
  <si>
    <t>Federacion Nacional De Cooperativas De Ahorro Y Cr</t>
  </si>
  <si>
    <t>Organismo Cooperativo Microempresarial De Colombia</t>
  </si>
  <si>
    <t>La Equidad Seguros Generales</t>
  </si>
  <si>
    <t>La Equidad Seguros De Vida</t>
  </si>
  <si>
    <t>Banco Mundo Mujer S.A. O Mundo Mujer El Banco De L</t>
  </si>
  <si>
    <t>Fondo Regional De Garantias De Boyaca Y Casanare S</t>
  </si>
  <si>
    <t>1149235</t>
  </si>
  <si>
    <t>1149222</t>
  </si>
  <si>
    <t>183691</t>
  </si>
  <si>
    <t>183696</t>
  </si>
  <si>
    <t>191752</t>
  </si>
  <si>
    <t>Banco Bogota</t>
  </si>
  <si>
    <t>Banco Coopcentral</t>
  </si>
  <si>
    <t>332-54505-</t>
  </si>
  <si>
    <t>EMCOFUN</t>
  </si>
  <si>
    <t>FINANCIERA JURISCOOP SA COMPAÑIA DE FINANCIMIENTO</t>
  </si>
  <si>
    <t>890-501-018-1</t>
  </si>
  <si>
    <t>CLUB OCAÑA</t>
  </si>
  <si>
    <t>11441573</t>
  </si>
  <si>
    <t>11441599</t>
  </si>
  <si>
    <t>11441615</t>
  </si>
  <si>
    <t>900-688-066</t>
  </si>
  <si>
    <t>CARTERA COLECTIVA ABIERTA EFECTIVO A LA VISTA</t>
  </si>
  <si>
    <t>CDTBGA95V</t>
  </si>
  <si>
    <t>Credicorpcapital</t>
  </si>
  <si>
    <t>Alianza Fiduciaria</t>
  </si>
  <si>
    <t>Alianza Fiduciaria Alianza Gobierno</t>
  </si>
  <si>
    <t>Fiduprevisora_FICEV</t>
  </si>
  <si>
    <t>Casa de Bolsa</t>
  </si>
  <si>
    <t>800-197-268-4</t>
  </si>
  <si>
    <t>Dian</t>
  </si>
  <si>
    <t>JOHN F. KENNEDY</t>
  </si>
  <si>
    <t>AG.SEG. LOS OLIVOS MEDELL</t>
  </si>
  <si>
    <t>ORGANISMO COOPERATIVO</t>
  </si>
  <si>
    <t>VARIACIÓN ACTIVO</t>
  </si>
  <si>
    <t>VARIACIÓN PASIVO</t>
  </si>
  <si>
    <t>CREDIAHORROS TAX FERIA</t>
  </si>
  <si>
    <t xml:space="preserve">CARTERA </t>
  </si>
  <si>
    <t>TASA PONDERADA</t>
  </si>
  <si>
    <t>VALOR</t>
  </si>
  <si>
    <t>ACTIVOS SIN IMPACTO DE TASA</t>
  </si>
  <si>
    <t>TOTAL</t>
  </si>
  <si>
    <t>TOTAL ACTIVOS</t>
  </si>
  <si>
    <t>BOGOTA</t>
  </si>
  <si>
    <t>PASIVO</t>
  </si>
  <si>
    <t>PASIVO SENSIBLE A TASA DE INTERÉS</t>
  </si>
  <si>
    <t>ACTIVO SENSIBLE  TASA DE INTERÉS</t>
  </si>
  <si>
    <t>OBL FINANCIERAS</t>
  </si>
  <si>
    <t>PASIVOS SIN IMPACTO DE TASA</t>
  </si>
  <si>
    <t>TOTAL PASIVOS</t>
  </si>
  <si>
    <t>VARIACION ACTIVO</t>
  </si>
  <si>
    <t>VARIACION PASIVO</t>
  </si>
  <si>
    <t>IMPACTO ACUMULADO 12 MESES</t>
  </si>
  <si>
    <t>BRECHA DE GESTION DE ACTIVOS Y PASIVOS ( SALDO INICIAL)</t>
  </si>
  <si>
    <t>BRECHA DE GESTION DE ACTIVOS Y PASIVOS ( PERIODICO)</t>
  </si>
  <si>
    <t>IMPACTO TASA DE INTERES (PUNTOS BASICOS)</t>
  </si>
  <si>
    <t>Tasa</t>
  </si>
  <si>
    <t>Cartera</t>
  </si>
  <si>
    <t>Inversiones</t>
  </si>
  <si>
    <t>Depositos</t>
  </si>
  <si>
    <t>Obl. Financieras</t>
  </si>
  <si>
    <t>Duration (Años)</t>
  </si>
  <si>
    <t>Recaudo Anual</t>
  </si>
  <si>
    <t>RENTABILIDAD PROYECTADA 12 MESES</t>
  </si>
  <si>
    <t>RELACIÓN DE SOLVENCÍA</t>
  </si>
  <si>
    <t>RELACIÓN SOLVENCIA IMPACTO TASA</t>
  </si>
  <si>
    <t>IMPACTO RENTABILIDAD</t>
  </si>
  <si>
    <t>30/04/21</t>
  </si>
  <si>
    <t>VALORUNIDADVAL</t>
  </si>
  <si>
    <t>BASESDEMEDICION</t>
  </si>
  <si>
    <t>DEUDA</t>
  </si>
  <si>
    <t>12/01/21</t>
  </si>
  <si>
    <t>12/05/21</t>
  </si>
  <si>
    <t>15/01/21</t>
  </si>
  <si>
    <t>18/05/21</t>
  </si>
  <si>
    <t>22/01/21</t>
  </si>
  <si>
    <t>24/05/21</t>
  </si>
  <si>
    <t>29/01/21</t>
  </si>
  <si>
    <t>31/05/21</t>
  </si>
  <si>
    <t>COB58CD0MU</t>
  </si>
  <si>
    <t>08/02/21</t>
  </si>
  <si>
    <t>25/03/21</t>
  </si>
  <si>
    <t>26/07/21</t>
  </si>
  <si>
    <t>4COB58CD0P</t>
  </si>
  <si>
    <t>29/04/21</t>
  </si>
  <si>
    <t>3COB58CD0P</t>
  </si>
  <si>
    <t>2COB58CD0P</t>
  </si>
  <si>
    <t>1COB58CD0P</t>
  </si>
  <si>
    <t>21/01/21</t>
  </si>
  <si>
    <t>21/05/21</t>
  </si>
  <si>
    <t>COB68CD0YE</t>
  </si>
  <si>
    <t>COB61CD2TE</t>
  </si>
  <si>
    <t>CDT 164000</t>
  </si>
  <si>
    <t>09/02/21</t>
  </si>
  <si>
    <t>28/01/21</t>
  </si>
  <si>
    <t>28/05/21</t>
  </si>
  <si>
    <t>19/02/21</t>
  </si>
  <si>
    <t>19/06/21</t>
  </si>
  <si>
    <t>COB59CD620</t>
  </si>
  <si>
    <t>22/04/21</t>
  </si>
  <si>
    <t>COB59CD540</t>
  </si>
  <si>
    <t>COB12CD06A</t>
  </si>
  <si>
    <t>16/04/21</t>
  </si>
  <si>
    <t>2COB12CD06</t>
  </si>
  <si>
    <t>1COB12CD05</t>
  </si>
  <si>
    <t>2COB12CD05</t>
  </si>
  <si>
    <t>COB66CD812</t>
  </si>
  <si>
    <t>PARTICIPACIÓN</t>
  </si>
  <si>
    <t>15/06/10</t>
  </si>
  <si>
    <t>31/03/21</t>
  </si>
  <si>
    <t>30/12/89</t>
  </si>
  <si>
    <t>30/11/20</t>
  </si>
  <si>
    <t>30/12/97</t>
  </si>
  <si>
    <t>30/12/92</t>
  </si>
  <si>
    <t>07/07/17</t>
  </si>
  <si>
    <t>31/07/20</t>
  </si>
  <si>
    <t>23/12/16</t>
  </si>
  <si>
    <t>31/12/20</t>
  </si>
  <si>
    <t>30/11/16</t>
  </si>
  <si>
    <t>05/05/06</t>
  </si>
  <si>
    <t>31/12/04</t>
  </si>
  <si>
    <t>03/05/06</t>
  </si>
  <si>
    <t>MI BANCO</t>
  </si>
  <si>
    <t>1100005189</t>
  </si>
  <si>
    <t>1100005499</t>
  </si>
  <si>
    <t>25/02/21</t>
  </si>
  <si>
    <t>1100005522</t>
  </si>
  <si>
    <t>01/03/21</t>
  </si>
  <si>
    <t>1100005594</t>
  </si>
  <si>
    <t>11/03/21</t>
  </si>
  <si>
    <t>1100005671</t>
  </si>
  <si>
    <t>24/03/21</t>
  </si>
  <si>
    <t>30/07/20</t>
  </si>
  <si>
    <t>30/07/21</t>
  </si>
  <si>
    <t>03/08/20</t>
  </si>
  <si>
    <t>3990156</t>
  </si>
  <si>
    <t>02/02/21</t>
  </si>
  <si>
    <t>05/06/20</t>
  </si>
  <si>
    <t>08/06/21</t>
  </si>
  <si>
    <t>03/09/20</t>
  </si>
  <si>
    <t>214220</t>
  </si>
  <si>
    <t>216253</t>
  </si>
  <si>
    <t>10/03/21</t>
  </si>
  <si>
    <t>24/09/20</t>
  </si>
  <si>
    <t>288925</t>
  </si>
  <si>
    <t>03/11/20</t>
  </si>
  <si>
    <t>29/12/08</t>
  </si>
  <si>
    <t>31/12/03</t>
  </si>
  <si>
    <t>800-177-956-8</t>
  </si>
  <si>
    <t>02/07/20</t>
  </si>
  <si>
    <t>28/06/21</t>
  </si>
  <si>
    <t>12/12/07</t>
  </si>
  <si>
    <t>30/05/06</t>
  </si>
  <si>
    <t>30/10/20</t>
  </si>
  <si>
    <t>30/06/06</t>
  </si>
  <si>
    <t>10/10/94</t>
  </si>
  <si>
    <t>23/03/00</t>
  </si>
  <si>
    <t>30/12/20</t>
  </si>
  <si>
    <t>27/01/04</t>
  </si>
  <si>
    <t>17/02/21</t>
  </si>
  <si>
    <t>01/02/21</t>
  </si>
  <si>
    <t>03/05/21</t>
  </si>
  <si>
    <t>FINANCIERA JURISCOOP SA COMPAÑ</t>
  </si>
  <si>
    <t>18/02/21</t>
  </si>
  <si>
    <t>02/03/21</t>
  </si>
  <si>
    <t>02/06/21</t>
  </si>
  <si>
    <t>04/03/21</t>
  </si>
  <si>
    <t>04/06/21</t>
  </si>
  <si>
    <t>07/04/21</t>
  </si>
  <si>
    <t>07/07/21</t>
  </si>
  <si>
    <t>08/04/21</t>
  </si>
  <si>
    <t>08/07/21</t>
  </si>
  <si>
    <t>13/04/21</t>
  </si>
  <si>
    <t>13/07/21</t>
  </si>
  <si>
    <t>14/04/21</t>
  </si>
  <si>
    <t>14/07/21</t>
  </si>
  <si>
    <t>19/04/21</t>
  </si>
  <si>
    <t>19/07/21</t>
  </si>
  <si>
    <t>21/04/21</t>
  </si>
  <si>
    <t>21/07/21</t>
  </si>
  <si>
    <t>27/04/21</t>
  </si>
  <si>
    <t>27/07/21</t>
  </si>
  <si>
    <t>08/03/21</t>
  </si>
  <si>
    <t>09/03/21</t>
  </si>
  <si>
    <t>09/06/21</t>
  </si>
  <si>
    <t>23/03/21</t>
  </si>
  <si>
    <t>22/06/21</t>
  </si>
  <si>
    <t>21/06/21</t>
  </si>
  <si>
    <t>31/05/18</t>
  </si>
  <si>
    <t>10/05/21</t>
  </si>
  <si>
    <t>09/05/21</t>
  </si>
  <si>
    <t>11/02/21</t>
  </si>
  <si>
    <t>11/05/21</t>
  </si>
  <si>
    <t>12/02/21</t>
  </si>
  <si>
    <t>19/05/21</t>
  </si>
  <si>
    <t>22/02/21</t>
  </si>
  <si>
    <t>26/02/21</t>
  </si>
  <si>
    <t>26/05/21</t>
  </si>
  <si>
    <t>03/06/21</t>
  </si>
  <si>
    <t>23/06/21</t>
  </si>
  <si>
    <t>29/03/21</t>
  </si>
  <si>
    <t>29/06/21</t>
  </si>
  <si>
    <t>30/03/21</t>
  </si>
  <si>
    <t>02/07/21</t>
  </si>
  <si>
    <t>05/04/21</t>
  </si>
  <si>
    <t>06/07/21</t>
  </si>
  <si>
    <t>12/04/21</t>
  </si>
  <si>
    <t>12/07/21</t>
  </si>
  <si>
    <t>26/04/21</t>
  </si>
  <si>
    <t>28/04/21</t>
  </si>
  <si>
    <t>28/07/21</t>
  </si>
  <si>
    <t>18/03/21</t>
  </si>
  <si>
    <t>18/06/21</t>
  </si>
  <si>
    <t>15/02/21</t>
  </si>
  <si>
    <t>17/05/21</t>
  </si>
  <si>
    <t>29/07/21</t>
  </si>
  <si>
    <t>1904956</t>
  </si>
  <si>
    <t>11/10/18</t>
  </si>
  <si>
    <t>11/04/18</t>
  </si>
  <si>
    <t>10/10/12</t>
  </si>
  <si>
    <t>1904682</t>
  </si>
  <si>
    <t>16/05/18</t>
  </si>
  <si>
    <t>10/10/16</t>
  </si>
  <si>
    <t>1904726</t>
  </si>
  <si>
    <t>20/06/18</t>
  </si>
  <si>
    <t>24/06/21</t>
  </si>
  <si>
    <t>1904786</t>
  </si>
  <si>
    <t>30/04/19</t>
  </si>
  <si>
    <t>01/05/21</t>
  </si>
  <si>
    <t>31/12/16</t>
  </si>
  <si>
    <t>1904824</t>
  </si>
  <si>
    <t>20/11/19</t>
  </si>
  <si>
    <t>22/05/21</t>
  </si>
  <si>
    <t>1904951</t>
  </si>
  <si>
    <t>16/01/20</t>
  </si>
  <si>
    <t>1904811</t>
  </si>
  <si>
    <t>1904953</t>
  </si>
  <si>
    <t>27/08/12</t>
  </si>
  <si>
    <t>20/06/17</t>
  </si>
  <si>
    <t>30/06/17</t>
  </si>
  <si>
    <t>01/04/16</t>
  </si>
  <si>
    <t>01/09/20</t>
  </si>
  <si>
    <t>30/05/21</t>
  </si>
  <si>
    <t>30/09/20</t>
  </si>
  <si>
    <t>31/12/14</t>
  </si>
  <si>
    <t>ITAU CORPBANCA COLOMBIA S.A.</t>
  </si>
  <si>
    <t>08/11/18</t>
  </si>
  <si>
    <t>15/08/18</t>
  </si>
  <si>
    <t>08/10/18</t>
  </si>
  <si>
    <t>11/06/21</t>
  </si>
  <si>
    <t>ITAU ASSET MANAGEMENT COLOMBIA S.A.</t>
  </si>
  <si>
    <t>30/05/04</t>
  </si>
  <si>
    <t>14/01/02</t>
  </si>
  <si>
    <t>100025023</t>
  </si>
  <si>
    <t>15/04/21</t>
  </si>
  <si>
    <t>15/07/21</t>
  </si>
  <si>
    <t>14/11/18</t>
  </si>
  <si>
    <t>3644</t>
  </si>
  <si>
    <t>12/04/19</t>
  </si>
  <si>
    <t>4065</t>
  </si>
  <si>
    <t>03/03/21</t>
  </si>
  <si>
    <t>3755</t>
  </si>
  <si>
    <t>24/10/19</t>
  </si>
  <si>
    <t>4148</t>
  </si>
  <si>
    <t>3892</t>
  </si>
  <si>
    <t>06/11/19</t>
  </si>
  <si>
    <t>4263</t>
  </si>
  <si>
    <t>23/12/20</t>
  </si>
  <si>
    <t>3990124</t>
  </si>
  <si>
    <t>16/03/21</t>
  </si>
  <si>
    <t>16/06/21</t>
  </si>
  <si>
    <t>5120293431</t>
  </si>
  <si>
    <t>23/10/19</t>
  </si>
  <si>
    <t>5120294341</t>
  </si>
  <si>
    <t>08/05/21</t>
  </si>
  <si>
    <t>264903</t>
  </si>
  <si>
    <t>27/05/21</t>
  </si>
  <si>
    <t>25/02/20</t>
  </si>
  <si>
    <t>21/02/13</t>
  </si>
  <si>
    <t>22/02/19</t>
  </si>
  <si>
    <t>01/01/12</t>
  </si>
  <si>
    <t>31/10/13</t>
  </si>
  <si>
    <t>01/01/00</t>
  </si>
  <si>
    <t>26/08/05</t>
  </si>
  <si>
    <t>30/04/10</t>
  </si>
  <si>
    <t>21/12/10</t>
  </si>
  <si>
    <t>28/11/08</t>
  </si>
  <si>
    <t>01/03/01</t>
  </si>
  <si>
    <t>1-1-33622-</t>
  </si>
  <si>
    <t>02/05/17</t>
  </si>
  <si>
    <t>01/01/09</t>
  </si>
  <si>
    <t>29/11/18</t>
  </si>
  <si>
    <t>18/11/19</t>
  </si>
  <si>
    <t>01/05/20</t>
  </si>
  <si>
    <t>30/06/20</t>
  </si>
  <si>
    <t>01/06/21</t>
  </si>
  <si>
    <t>04/10/07</t>
  </si>
  <si>
    <t>15/08/20</t>
  </si>
  <si>
    <t>01/04/21</t>
  </si>
  <si>
    <t>11/07/97</t>
  </si>
  <si>
    <t>14/05/97</t>
  </si>
  <si>
    <t>05/06/11</t>
  </si>
  <si>
    <t>01/08/17</t>
  </si>
  <si>
    <t>31/12/19</t>
  </si>
  <si>
    <t>30/06/21</t>
  </si>
  <si>
    <t>22/07/21</t>
  </si>
  <si>
    <t>23/02/21</t>
  </si>
  <si>
    <t>05/02/21</t>
  </si>
  <si>
    <t>05/05/21</t>
  </si>
  <si>
    <t>26/01/18</t>
  </si>
  <si>
    <t>12/12/08</t>
  </si>
  <si>
    <t>01/12/06</t>
  </si>
  <si>
    <t>24/11/08</t>
  </si>
  <si>
    <t>28/02/11</t>
  </si>
  <si>
    <t>26/08/11</t>
  </si>
  <si>
    <t>09/07/20</t>
  </si>
  <si>
    <t>16/03/20</t>
  </si>
  <si>
    <t>15/01/09</t>
  </si>
  <si>
    <t>31/01/12</t>
  </si>
  <si>
    <t>18/06/18</t>
  </si>
  <si>
    <t>01/05/13</t>
  </si>
  <si>
    <t>06/08/14</t>
  </si>
  <si>
    <t>31/08/18</t>
  </si>
  <si>
    <t>03/05/18</t>
  </si>
  <si>
    <t>02/11/93</t>
  </si>
  <si>
    <t>16/11/92</t>
  </si>
  <si>
    <t>10/11/20</t>
  </si>
  <si>
    <t>23/11/20</t>
  </si>
  <si>
    <t>03/09/11</t>
  </si>
  <si>
    <t>04/08/97</t>
  </si>
  <si>
    <t>01/01/96</t>
  </si>
  <si>
    <t>31/07/12</t>
  </si>
  <si>
    <t>21/11/16</t>
  </si>
  <si>
    <t>5364</t>
  </si>
  <si>
    <t>4780</t>
  </si>
  <si>
    <t>29/05/21</t>
  </si>
  <si>
    <t>18/01/21</t>
  </si>
  <si>
    <t>BANCO CREDIFINANCIERA SA</t>
  </si>
  <si>
    <t>23/07/21</t>
  </si>
  <si>
    <t>30/06/03</t>
  </si>
  <si>
    <t>01/12/16</t>
  </si>
  <si>
    <t>09/09/16</t>
  </si>
  <si>
    <t>26/07/19</t>
  </si>
  <si>
    <t>10/06/20</t>
  </si>
  <si>
    <t>19/10/12</t>
  </si>
  <si>
    <t>30/04/14</t>
  </si>
  <si>
    <t>21/05/19</t>
  </si>
  <si>
    <t>01/11/10</t>
  </si>
  <si>
    <t>17/04/12</t>
  </si>
  <si>
    <t>31/08/09</t>
  </si>
  <si>
    <t>30/06/07</t>
  </si>
  <si>
    <t>31/08/12</t>
  </si>
  <si>
    <t>25/01/21</t>
  </si>
  <si>
    <t>0001498220</t>
  </si>
  <si>
    <t>01/12/20</t>
  </si>
  <si>
    <t>0001491684</t>
  </si>
  <si>
    <t>13/08/20</t>
  </si>
  <si>
    <t>26/06/20</t>
  </si>
  <si>
    <t>28/12/20</t>
  </si>
  <si>
    <t>0001497476</t>
  </si>
  <si>
    <t>FONDOS FIDUCIARIOS COLECTIVA</t>
  </si>
  <si>
    <t>31/03/19</t>
  </si>
  <si>
    <t>28/02/19</t>
  </si>
  <si>
    <t>21/09/20</t>
  </si>
  <si>
    <t>31/07/14</t>
  </si>
  <si>
    <t>14/05/13</t>
  </si>
  <si>
    <t>28/02/13</t>
  </si>
  <si>
    <t>18/12/15</t>
  </si>
  <si>
    <t>31/12/10</t>
  </si>
  <si>
    <t>093918</t>
  </si>
  <si>
    <t>088053</t>
  </si>
  <si>
    <t>2935639</t>
  </si>
  <si>
    <t>20/11/20</t>
  </si>
  <si>
    <t>23/05/21</t>
  </si>
  <si>
    <t>07/12/20</t>
  </si>
  <si>
    <t>13/06/21</t>
  </si>
  <si>
    <t>3015336</t>
  </si>
  <si>
    <t>25/11/20</t>
  </si>
  <si>
    <t>25/05/21</t>
  </si>
  <si>
    <t>15/12/20</t>
  </si>
  <si>
    <t>15/06/21</t>
  </si>
  <si>
    <t>0001490245</t>
  </si>
  <si>
    <t>0001490425</t>
  </si>
  <si>
    <t>04/11/20</t>
  </si>
  <si>
    <t>0001486266</t>
  </si>
  <si>
    <t>19/01/21</t>
  </si>
  <si>
    <t>17/12/20</t>
  </si>
  <si>
    <t>2760050201</t>
  </si>
  <si>
    <t>17/03/21</t>
  </si>
  <si>
    <t>0001499553</t>
  </si>
  <si>
    <t>1640000343</t>
  </si>
  <si>
    <t>18/11/20</t>
  </si>
  <si>
    <t>24/07/20</t>
  </si>
  <si>
    <t>25/07/21</t>
  </si>
  <si>
    <t>09/12/20</t>
  </si>
  <si>
    <t>060865</t>
  </si>
  <si>
    <t>099206</t>
  </si>
  <si>
    <t>31/12/98</t>
  </si>
  <si>
    <t>31/07/09</t>
  </si>
  <si>
    <t>31/07/19</t>
  </si>
  <si>
    <t>0020047582</t>
  </si>
  <si>
    <t>01/04/20</t>
  </si>
  <si>
    <t>03/12/20</t>
  </si>
  <si>
    <t>04/02/21</t>
  </si>
  <si>
    <t>04/05/21</t>
  </si>
  <si>
    <t>06/04/21</t>
  </si>
  <si>
    <t>05/07/21</t>
  </si>
  <si>
    <t>31/03/15</t>
  </si>
  <si>
    <t>11/06/91</t>
  </si>
  <si>
    <t>28/12/07</t>
  </si>
  <si>
    <t>31/12/01</t>
  </si>
  <si>
    <t>05/08/14</t>
  </si>
  <si>
    <t>30/06/04</t>
  </si>
  <si>
    <t>11/09/14</t>
  </si>
  <si>
    <t>30/03/15</t>
  </si>
  <si>
    <t>08/07/09</t>
  </si>
  <si>
    <t>04/08/09</t>
  </si>
  <si>
    <t>25/08/17</t>
  </si>
  <si>
    <t>04/03/20</t>
  </si>
  <si>
    <t>15/03/21</t>
  </si>
  <si>
    <t>17/06/21</t>
  </si>
  <si>
    <t>16/02/21</t>
  </si>
  <si>
    <t>13/12/19</t>
  </si>
  <si>
    <t>17/09/20</t>
  </si>
  <si>
    <t>748280</t>
  </si>
  <si>
    <t>01/01/70</t>
  </si>
  <si>
    <t>01/06/09</t>
  </si>
  <si>
    <t>08/06/17</t>
  </si>
  <si>
    <t>09/07/18</t>
  </si>
  <si>
    <t>17/06/19</t>
  </si>
  <si>
    <t>15/05/95</t>
  </si>
  <si>
    <t>23/07/10</t>
  </si>
  <si>
    <t>31/12/11</t>
  </si>
  <si>
    <t>22/08/98</t>
  </si>
  <si>
    <t>07/05/95</t>
  </si>
  <si>
    <t>24/04/99</t>
  </si>
  <si>
    <t>13/10/20</t>
  </si>
  <si>
    <t>09/11/07</t>
  </si>
  <si>
    <t>25/06/20</t>
  </si>
  <si>
    <t>15/02/13</t>
  </si>
  <si>
    <t>30/11/02</t>
  </si>
  <si>
    <t>17/11/20</t>
  </si>
  <si>
    <t>32751</t>
  </si>
  <si>
    <t>03/02/21</t>
  </si>
  <si>
    <t>92129</t>
  </si>
  <si>
    <t>43976</t>
  </si>
  <si>
    <t>66588</t>
  </si>
  <si>
    <t>103691</t>
  </si>
  <si>
    <t>09/04/21</t>
  </si>
  <si>
    <t>106080</t>
  </si>
  <si>
    <t>112857</t>
  </si>
  <si>
    <t>38083</t>
  </si>
  <si>
    <t>90337</t>
  </si>
  <si>
    <t>BANCO SERFINANZA</t>
  </si>
  <si>
    <t>26/11/20</t>
  </si>
  <si>
    <t>13/01/21</t>
  </si>
  <si>
    <t>46610</t>
  </si>
  <si>
    <t>62093</t>
  </si>
  <si>
    <t>89340</t>
  </si>
  <si>
    <t>26/03/21</t>
  </si>
  <si>
    <t>GNB SUDAMERIS</t>
  </si>
  <si>
    <t>27/01/21</t>
  </si>
  <si>
    <t>1492146</t>
  </si>
  <si>
    <t>1497053</t>
  </si>
  <si>
    <t>1500317</t>
  </si>
  <si>
    <t>1500316</t>
  </si>
  <si>
    <t>1505536</t>
  </si>
  <si>
    <t>80119</t>
  </si>
  <si>
    <t>116594</t>
  </si>
  <si>
    <t>99188</t>
  </si>
  <si>
    <t>117136</t>
  </si>
  <si>
    <t>05/03/21</t>
  </si>
  <si>
    <t>BANCO SERFINANZA S.A</t>
  </si>
  <si>
    <t>09/07/21</t>
  </si>
  <si>
    <t>BANCO FINANDINA S A</t>
  </si>
  <si>
    <t>07/05/21</t>
  </si>
  <si>
    <t>24/07/08</t>
  </si>
  <si>
    <t>08/05/14</t>
  </si>
  <si>
    <t>119117</t>
  </si>
  <si>
    <t>1506294</t>
  </si>
  <si>
    <t>24/02/21</t>
  </si>
  <si>
    <t>CORREVAL S A</t>
  </si>
  <si>
    <t>01/03/20</t>
  </si>
  <si>
    <t>FIDUCIARIA DE OCCIDENTE S A</t>
  </si>
  <si>
    <t>103632</t>
  </si>
  <si>
    <t>9007079953</t>
  </si>
  <si>
    <t>724</t>
  </si>
  <si>
    <t>29/12/20</t>
  </si>
  <si>
    <t>01/07/21</t>
  </si>
  <si>
    <t>30/09/11</t>
  </si>
  <si>
    <t>10/04/13</t>
  </si>
  <si>
    <t>28/12/18</t>
  </si>
  <si>
    <t>22/07/19</t>
  </si>
  <si>
    <t>01/01/11</t>
  </si>
  <si>
    <t>31/08/20</t>
  </si>
  <si>
    <t>26/08/13</t>
  </si>
  <si>
    <t>Bancoomeva</t>
  </si>
  <si>
    <t>25/06/21</t>
  </si>
  <si>
    <t>Banco W</t>
  </si>
  <si>
    <t>800-154-697-6</t>
  </si>
  <si>
    <t>830-025-594-2</t>
  </si>
  <si>
    <t>830-096-863-2</t>
  </si>
  <si>
    <t>1-1-15364-</t>
  </si>
  <si>
    <t>900-072-951-2</t>
  </si>
  <si>
    <t>13/03/06</t>
  </si>
  <si>
    <t>01/04/19</t>
  </si>
  <si>
    <t>01/12/95</t>
  </si>
  <si>
    <t>12/01/97</t>
  </si>
  <si>
    <t>03/03/90</t>
  </si>
  <si>
    <t>14/09/93</t>
  </si>
  <si>
    <t>16/03/07</t>
  </si>
  <si>
    <t>01/12/00</t>
  </si>
  <si>
    <t>14/01/03</t>
  </si>
  <si>
    <t>31/07/18</t>
  </si>
  <si>
    <t>23/04/21</t>
  </si>
  <si>
    <t>10/02/21</t>
  </si>
  <si>
    <t>BANCO PICHINCHA S.A.</t>
  </si>
  <si>
    <t>10/06/21</t>
  </si>
  <si>
    <t>29/02/20</t>
  </si>
  <si>
    <t>04/11/11</t>
  </si>
  <si>
    <t>30/06/16</t>
  </si>
  <si>
    <t>30/04/18</t>
  </si>
  <si>
    <t>19/09/94</t>
  </si>
  <si>
    <t>14/07/14</t>
  </si>
  <si>
    <t>24/03/94</t>
  </si>
  <si>
    <t>31/05/19</t>
  </si>
  <si>
    <t>31/10/17</t>
  </si>
  <si>
    <t>30/12/98</t>
  </si>
  <si>
    <t>01/09/06</t>
  </si>
  <si>
    <t>07/09/12</t>
  </si>
  <si>
    <t>31/08/13</t>
  </si>
  <si>
    <t>14/05/21</t>
  </si>
  <si>
    <t>16/07/21</t>
  </si>
  <si>
    <t>01/03/96</t>
  </si>
  <si>
    <t>01/06/96</t>
  </si>
  <si>
    <t>15/10/15</t>
  </si>
  <si>
    <t>15/11/96</t>
  </si>
  <si>
    <t>31/10/20</t>
  </si>
  <si>
    <t>305486</t>
  </si>
  <si>
    <t>305570</t>
  </si>
  <si>
    <t>12/03/21</t>
  </si>
  <si>
    <t>305491</t>
  </si>
  <si>
    <t>09/10/20</t>
  </si>
  <si>
    <t>05/01/21</t>
  </si>
  <si>
    <t>28/02/21</t>
  </si>
  <si>
    <t>31/08/11</t>
  </si>
  <si>
    <t>31/12/15</t>
  </si>
  <si>
    <t>05/09/14</t>
  </si>
  <si>
    <t>30/04/08</t>
  </si>
  <si>
    <t>19/03/21</t>
  </si>
  <si>
    <t>30/03/19</t>
  </si>
  <si>
    <t>25/11/19</t>
  </si>
  <si>
    <t>COJ06CD349</t>
  </si>
  <si>
    <t>30/11/14</t>
  </si>
  <si>
    <t>18/07/90</t>
  </si>
  <si>
    <t>15/10/96</t>
  </si>
  <si>
    <t>30/08/90</t>
  </si>
  <si>
    <t>02/12/20</t>
  </si>
  <si>
    <t>COB53CD06B</t>
  </si>
  <si>
    <t>26-022209</t>
  </si>
  <si>
    <t>01/01/16</t>
  </si>
  <si>
    <t>28/08/19</t>
  </si>
  <si>
    <t>30/05/18</t>
  </si>
  <si>
    <t>25/09/19</t>
  </si>
  <si>
    <t>31/03/20</t>
  </si>
  <si>
    <t>10/07/21</t>
  </si>
  <si>
    <t>22/09/20</t>
  </si>
  <si>
    <t>14/12/20</t>
  </si>
  <si>
    <t>14/06/21</t>
  </si>
  <si>
    <t>13/04/20</t>
  </si>
  <si>
    <t>23/04/20</t>
  </si>
  <si>
    <t>01/12/17</t>
  </si>
  <si>
    <t>30/11/18</t>
  </si>
  <si>
    <t>30/12/17</t>
  </si>
  <si>
    <t>31/01/21</t>
  </si>
  <si>
    <t>19/10/09</t>
  </si>
  <si>
    <t>01/01/90</t>
  </si>
  <si>
    <t>31/01/11</t>
  </si>
  <si>
    <t>27/02/15</t>
  </si>
  <si>
    <t>31/08/17</t>
  </si>
  <si>
    <t>30/09/18</t>
  </si>
  <si>
    <t>31/12/13</t>
  </si>
  <si>
    <t>31/01/18</t>
  </si>
  <si>
    <t>26/12/18</t>
  </si>
  <si>
    <t>09/10/19</t>
  </si>
  <si>
    <t>24/01/96</t>
  </si>
  <si>
    <t>30/09/06</t>
  </si>
  <si>
    <t>19/07/04</t>
  </si>
  <si>
    <t>30/07/15</t>
  </si>
  <si>
    <t>1615009938</t>
  </si>
  <si>
    <t>0306957</t>
  </si>
  <si>
    <t>2602107</t>
  </si>
  <si>
    <t>18/01/18</t>
  </si>
  <si>
    <t>1667000071</t>
  </si>
  <si>
    <t>07/01/21</t>
  </si>
  <si>
    <t>30/06/11</t>
  </si>
  <si>
    <t>30/06/14</t>
  </si>
  <si>
    <t>26/01/21</t>
  </si>
  <si>
    <t>VAMOS AGENCIA DE SEGUROS LIMITADA</t>
  </si>
  <si>
    <t>26/12/19</t>
  </si>
  <si>
    <t>31/03/18</t>
  </si>
  <si>
    <t>11/01/78</t>
  </si>
  <si>
    <t>01/07/17</t>
  </si>
  <si>
    <t>06/11/20</t>
  </si>
  <si>
    <t>06/05/21</t>
  </si>
  <si>
    <t>24/07/21</t>
  </si>
  <si>
    <t>16/01/21</t>
  </si>
  <si>
    <t>14/01/21</t>
  </si>
  <si>
    <t>2955352</t>
  </si>
  <si>
    <t>2834026</t>
  </si>
  <si>
    <t>2994733</t>
  </si>
  <si>
    <t>12/06/21</t>
  </si>
  <si>
    <t>31/05/16</t>
  </si>
  <si>
    <t>12/03/15</t>
  </si>
  <si>
    <t>30/09/09</t>
  </si>
  <si>
    <t>30/09/12</t>
  </si>
  <si>
    <t>26/07/05</t>
  </si>
  <si>
    <t>31/12/12</t>
  </si>
  <si>
    <t>30/05/19</t>
  </si>
  <si>
    <t>30/01/13</t>
  </si>
  <si>
    <t>30/04/13</t>
  </si>
  <si>
    <t>30/12/08</t>
  </si>
  <si>
    <t>30/07/19</t>
  </si>
  <si>
    <t>30/11/19</t>
  </si>
  <si>
    <t>28/02/14</t>
  </si>
  <si>
    <t>04/07/12</t>
  </si>
  <si>
    <t>06/07/12</t>
  </si>
  <si>
    <t>23/07/12</t>
  </si>
  <si>
    <t>16/10/19</t>
  </si>
  <si>
    <t>26/08/20</t>
  </si>
  <si>
    <t>800-194-363-2</t>
  </si>
  <si>
    <t>27/10/20</t>
  </si>
  <si>
    <t>31/12/90</t>
  </si>
  <si>
    <t>31/05/17</t>
  </si>
  <si>
    <t>02/03/20</t>
  </si>
  <si>
    <t>12/07/19</t>
  </si>
  <si>
    <t>COOPERATIVA CONSUMO TOMA DE POSESION</t>
  </si>
  <si>
    <t>29/11/19</t>
  </si>
  <si>
    <t>30/09/16</t>
  </si>
  <si>
    <t>83720</t>
  </si>
  <si>
    <t>1605003664</t>
  </si>
  <si>
    <t>890-907-489</t>
  </si>
  <si>
    <t>COOPERATIVA FINANCIERA JOHN F. KENNEDY LTDA</t>
  </si>
  <si>
    <t>373623</t>
  </si>
  <si>
    <t>15/10/20</t>
  </si>
  <si>
    <t>13/11/20</t>
  </si>
  <si>
    <t>04/12/20</t>
  </si>
  <si>
    <t>11/12/20</t>
  </si>
  <si>
    <t>06/01/21</t>
  </si>
  <si>
    <t>900-406-150</t>
  </si>
  <si>
    <t>890-901-176</t>
  </si>
  <si>
    <t>317817</t>
  </si>
  <si>
    <t>I.V-6</t>
  </si>
  <si>
    <t>31/07/21</t>
  </si>
  <si>
    <t>1605003727</t>
  </si>
  <si>
    <t>2602257</t>
  </si>
  <si>
    <t>2602285</t>
  </si>
  <si>
    <t>01/05/83</t>
  </si>
  <si>
    <t>06/05/20</t>
  </si>
  <si>
    <t>06/05/19</t>
  </si>
  <si>
    <t>30/01/20</t>
  </si>
  <si>
    <t>01/03/19</t>
  </si>
  <si>
    <t>04/03/19</t>
  </si>
  <si>
    <t>30/04/17</t>
  </si>
  <si>
    <t>30/06/18</t>
  </si>
  <si>
    <t>160525</t>
  </si>
  <si>
    <t>160574</t>
  </si>
  <si>
    <t>320486</t>
  </si>
  <si>
    <t>12/05/12</t>
  </si>
  <si>
    <t>31/07/17</t>
  </si>
  <si>
    <t>05/02/14</t>
  </si>
  <si>
    <t>05/10/16</t>
  </si>
  <si>
    <t>28/03/18</t>
  </si>
  <si>
    <t>30/07/04</t>
  </si>
  <si>
    <t>16/06/16</t>
  </si>
  <si>
    <t>02/09/16</t>
  </si>
  <si>
    <t>20/05/16</t>
  </si>
  <si>
    <t>30/04/16</t>
  </si>
  <si>
    <t>01/06/18</t>
  </si>
  <si>
    <t>01/05/18</t>
  </si>
  <si>
    <t>14/06/18</t>
  </si>
  <si>
    <t>12/03/19</t>
  </si>
  <si>
    <t>01/08/19</t>
  </si>
  <si>
    <t>01/10/91</t>
  </si>
  <si>
    <t>12/12/19</t>
  </si>
  <si>
    <t>01/01/21</t>
  </si>
  <si>
    <t>07/01/20</t>
  </si>
  <si>
    <t>25/01/13</t>
  </si>
  <si>
    <t>07/04/20</t>
  </si>
  <si>
    <t>09/01/98</t>
  </si>
  <si>
    <t>15/02/06</t>
  </si>
  <si>
    <t>18/10/16</t>
  </si>
  <si>
    <t>11/08/17</t>
  </si>
  <si>
    <t>08/08/17</t>
  </si>
  <si>
    <t>19/06/18</t>
  </si>
  <si>
    <t>22/06/17</t>
  </si>
  <si>
    <t>16/01/18</t>
  </si>
  <si>
    <t>27/02/18</t>
  </si>
  <si>
    <t>13/01/17</t>
  </si>
  <si>
    <t>15/05/21</t>
  </si>
  <si>
    <t>03/07/21</t>
  </si>
  <si>
    <t>1613058968</t>
  </si>
  <si>
    <t>30/12/02</t>
  </si>
  <si>
    <t>07/02/20</t>
  </si>
  <si>
    <t>26/09/02</t>
  </si>
  <si>
    <t>25/09/09</t>
  </si>
  <si>
    <t>18/04/13</t>
  </si>
  <si>
    <t>COOPERATIVA FINANCIERA JF KENNEDY</t>
  </si>
  <si>
    <t>09/07/91</t>
  </si>
  <si>
    <t>15/07/91</t>
  </si>
  <si>
    <t>21/06/18</t>
  </si>
  <si>
    <t>27/12/18</t>
  </si>
  <si>
    <t>18/12/20</t>
  </si>
  <si>
    <t>COB64CD0BU</t>
  </si>
  <si>
    <t>255994</t>
  </si>
  <si>
    <t>26/10/20</t>
  </si>
  <si>
    <t>315868</t>
  </si>
  <si>
    <t>20/01/21</t>
  </si>
  <si>
    <t>318487</t>
  </si>
  <si>
    <t>322494</t>
  </si>
  <si>
    <t>84388</t>
  </si>
  <si>
    <t>19/11/20</t>
  </si>
  <si>
    <t>84735</t>
  </si>
  <si>
    <t>385463</t>
  </si>
  <si>
    <t>385689</t>
  </si>
  <si>
    <t>1605003569</t>
  </si>
  <si>
    <t>1605003564</t>
  </si>
  <si>
    <t>1605003474</t>
  </si>
  <si>
    <t>05/10/20</t>
  </si>
  <si>
    <t>1605003635</t>
  </si>
  <si>
    <t>1605003640</t>
  </si>
  <si>
    <t>1605003496</t>
  </si>
  <si>
    <t>29/10/20</t>
  </si>
  <si>
    <t>1605003649</t>
  </si>
  <si>
    <t>1605003531</t>
  </si>
  <si>
    <t>27/11/20</t>
  </si>
  <si>
    <t>1605003532</t>
  </si>
  <si>
    <t>278323</t>
  </si>
  <si>
    <t>285947</t>
  </si>
  <si>
    <t>285948</t>
  </si>
  <si>
    <t>24/12/20</t>
  </si>
  <si>
    <t>30/09/91</t>
  </si>
  <si>
    <t>30/09/13</t>
  </si>
  <si>
    <t>31/01/15</t>
  </si>
  <si>
    <t>31/01/13</t>
  </si>
  <si>
    <t>27/02/20</t>
  </si>
  <si>
    <t>BANCO DE LAS MICROFINANZAS - BANCAMIA S.A.</t>
  </si>
  <si>
    <t>319568</t>
  </si>
  <si>
    <t>2832833</t>
  </si>
  <si>
    <t>26/07/13</t>
  </si>
  <si>
    <t>31/12/94</t>
  </si>
  <si>
    <t>21/07/10</t>
  </si>
  <si>
    <t>25/08/13</t>
  </si>
  <si>
    <t>800-014-538-3</t>
  </si>
  <si>
    <t>COOP MULTIACTVA DE COCORNA</t>
  </si>
  <si>
    <t>29/11/11</t>
  </si>
  <si>
    <t>20/03/20</t>
  </si>
  <si>
    <t>05/07/11</t>
  </si>
  <si>
    <t>20210409-0</t>
  </si>
  <si>
    <t>860-016-610-3</t>
  </si>
  <si>
    <t>ISA INTERCONEXION ELECTRICA</t>
  </si>
  <si>
    <t>20210318-1</t>
  </si>
  <si>
    <t>1605003503</t>
  </si>
  <si>
    <t>30/10/17</t>
  </si>
  <si>
    <t>19/08/16</t>
  </si>
  <si>
    <t>FFE201</t>
  </si>
  <si>
    <t>28/02/90</t>
  </si>
  <si>
    <t>31/03/17</t>
  </si>
  <si>
    <t>30/05/90</t>
  </si>
  <si>
    <t>03/03/07</t>
  </si>
  <si>
    <t>06/06/17</t>
  </si>
  <si>
    <t>03/07/97</t>
  </si>
  <si>
    <t>25/09/90</t>
  </si>
  <si>
    <t>31/12/96</t>
  </si>
  <si>
    <t>02/01/91</t>
  </si>
  <si>
    <t>28/04/03</t>
  </si>
  <si>
    <t>14/08/17</t>
  </si>
  <si>
    <t>31/03/09</t>
  </si>
  <si>
    <t>COB01CD0CP</t>
  </si>
  <si>
    <t>04/07/21</t>
  </si>
  <si>
    <t>COB23CD825</t>
  </si>
  <si>
    <t>COB68CD11E</t>
  </si>
  <si>
    <t>COB68CD0ZS</t>
  </si>
  <si>
    <t>COB68CD10M</t>
  </si>
  <si>
    <t>COJ1BCD832</t>
  </si>
  <si>
    <t>COB64CD0BK</t>
  </si>
  <si>
    <t>COB56CD1Q9</t>
  </si>
  <si>
    <t>COB53CD06M</t>
  </si>
  <si>
    <t>COB58CD0P5</t>
  </si>
  <si>
    <t>COB58CD0OW</t>
  </si>
  <si>
    <t>COL06CD223</t>
  </si>
  <si>
    <t>COB19CD180</t>
  </si>
  <si>
    <t>21/12/18</t>
  </si>
  <si>
    <t>COB19CD2BB</t>
  </si>
  <si>
    <t>COB02CD01G</t>
  </si>
  <si>
    <t>COB51CD06I</t>
  </si>
  <si>
    <t>COB31CD142</t>
  </si>
  <si>
    <t>COB06CB004</t>
  </si>
  <si>
    <t>23/11/16</t>
  </si>
  <si>
    <t>COB06CD1VI</t>
  </si>
  <si>
    <t>COB19CD149</t>
  </si>
  <si>
    <t>24/09/18</t>
  </si>
  <si>
    <t>COB61CD2V3</t>
  </si>
  <si>
    <t>COB61CD2U4</t>
  </si>
  <si>
    <t>BCO DE BOGOTA</t>
  </si>
  <si>
    <t>21/12/20</t>
  </si>
  <si>
    <t>05/11/20</t>
  </si>
  <si>
    <t>317748</t>
  </si>
  <si>
    <t>2874429</t>
  </si>
  <si>
    <t>83783</t>
  </si>
  <si>
    <t>102948</t>
  </si>
  <si>
    <t>322756</t>
  </si>
  <si>
    <t>322757</t>
  </si>
  <si>
    <t>2760049378</t>
  </si>
  <si>
    <t>30/05/02</t>
  </si>
  <si>
    <t>04/11/05</t>
  </si>
  <si>
    <t>07/12/18</t>
  </si>
  <si>
    <t>1605003648</t>
  </si>
  <si>
    <t>15/01/18</t>
  </si>
  <si>
    <t>COB53CD06W</t>
  </si>
  <si>
    <t>31/01/20</t>
  </si>
  <si>
    <t>16/07/20</t>
  </si>
  <si>
    <t>18/07/21</t>
  </si>
  <si>
    <t>28/04/20</t>
  </si>
  <si>
    <t>17/06/20</t>
  </si>
  <si>
    <t>28/08/18</t>
  </si>
  <si>
    <t>29/10/13</t>
  </si>
  <si>
    <t>01/10/19</t>
  </si>
  <si>
    <t>22/03/19</t>
  </si>
  <si>
    <t>20/11/18</t>
  </si>
  <si>
    <t>31/12/07</t>
  </si>
  <si>
    <t>860-504-641-5</t>
  </si>
  <si>
    <t>20/04/21</t>
  </si>
  <si>
    <t>22/12/15</t>
  </si>
  <si>
    <t>31/10/09</t>
  </si>
  <si>
    <t>09/09/14</t>
  </si>
  <si>
    <t>09/09/20</t>
  </si>
  <si>
    <t>19/09/10</t>
  </si>
  <si>
    <t>EQUIDAD SEGURO</t>
  </si>
  <si>
    <t>11/05/05</t>
  </si>
  <si>
    <t>31/03/07</t>
  </si>
  <si>
    <t>31/12/05</t>
  </si>
  <si>
    <t>20/12/19</t>
  </si>
  <si>
    <t>15/05/20</t>
  </si>
  <si>
    <t>31/05/84</t>
  </si>
  <si>
    <t>31/05/94</t>
  </si>
  <si>
    <t>12/12/12</t>
  </si>
  <si>
    <t>12/05/14</t>
  </si>
  <si>
    <t>01/06/16</t>
  </si>
  <si>
    <t>28/02/20</t>
  </si>
  <si>
    <t>20/11/03</t>
  </si>
  <si>
    <t>166677</t>
  </si>
  <si>
    <t>168207</t>
  </si>
  <si>
    <t>165723</t>
  </si>
  <si>
    <t>167699</t>
  </si>
  <si>
    <t>08/01/21</t>
  </si>
  <si>
    <t>77883</t>
  </si>
  <si>
    <t>102647</t>
  </si>
  <si>
    <t>23/09/20</t>
  </si>
  <si>
    <t>11/08/18</t>
  </si>
  <si>
    <t>1613059328</t>
  </si>
  <si>
    <t>14/04/20</t>
  </si>
  <si>
    <t>15836</t>
  </si>
  <si>
    <t>104588</t>
  </si>
  <si>
    <t>31/12/18</t>
  </si>
  <si>
    <t>1001156009</t>
  </si>
  <si>
    <t>08/06/20</t>
  </si>
  <si>
    <t>20/12/17</t>
  </si>
  <si>
    <t>04/01/16</t>
  </si>
  <si>
    <t>31/10/19</t>
  </si>
  <si>
    <t>24/11/20</t>
  </si>
  <si>
    <t>21/07/20</t>
  </si>
  <si>
    <t>22/10/20</t>
  </si>
  <si>
    <t>30/12/10</t>
  </si>
  <si>
    <t>30/12/19</t>
  </si>
  <si>
    <t>02/01/19</t>
  </si>
  <si>
    <t>Banco Colombia</t>
  </si>
  <si>
    <t>1141557</t>
  </si>
  <si>
    <t>1102794</t>
  </si>
  <si>
    <t>1141564</t>
  </si>
  <si>
    <t>1141568</t>
  </si>
  <si>
    <t>2760053494</t>
  </si>
  <si>
    <t>OCCIDENTE</t>
  </si>
  <si>
    <t>05/03/97</t>
  </si>
  <si>
    <t>27/08/15</t>
  </si>
  <si>
    <t>09/08/18</t>
  </si>
  <si>
    <t>20/12/94</t>
  </si>
  <si>
    <t>06/03/03</t>
  </si>
  <si>
    <t>27/10/03</t>
  </si>
  <si>
    <t>18/06/20</t>
  </si>
  <si>
    <t>01/04/98</t>
  </si>
  <si>
    <t>20/06/11</t>
  </si>
  <si>
    <t>13/03/19</t>
  </si>
  <si>
    <t>10/02/18</t>
  </si>
  <si>
    <t>13/12/12</t>
  </si>
  <si>
    <t>26/12/16</t>
  </si>
  <si>
    <t>CDT 150220</t>
  </si>
  <si>
    <t>20/05/21</t>
  </si>
  <si>
    <t>CDT 149317</t>
  </si>
  <si>
    <t>CDT 149089</t>
  </si>
  <si>
    <t>13/05/21</t>
  </si>
  <si>
    <t>CDT 148924</t>
  </si>
  <si>
    <t>CDT 149741</t>
  </si>
  <si>
    <t>CDT 149925</t>
  </si>
  <si>
    <t>16/12/20</t>
  </si>
  <si>
    <t>CDT 149048</t>
  </si>
  <si>
    <t>CDT 150456</t>
  </si>
  <si>
    <t>CDT 168593</t>
  </si>
  <si>
    <t>CDT 166114</t>
  </si>
  <si>
    <t>29/05/94</t>
  </si>
  <si>
    <t>07/12/87</t>
  </si>
  <si>
    <t>10/02/89</t>
  </si>
  <si>
    <t>31/03/04</t>
  </si>
  <si>
    <t>22/12/07</t>
  </si>
  <si>
    <t>11/08/99</t>
  </si>
  <si>
    <t>01/01/08</t>
  </si>
  <si>
    <t>25/04/12</t>
  </si>
  <si>
    <t>01/06/17</t>
  </si>
  <si>
    <t>25/05/11</t>
  </si>
  <si>
    <t>24/02/20</t>
  </si>
  <si>
    <t>09/08/12</t>
  </si>
  <si>
    <t>29/06/18</t>
  </si>
  <si>
    <t>10/10/11</t>
  </si>
  <si>
    <t>28/08/15</t>
  </si>
  <si>
    <t>23/11/11</t>
  </si>
  <si>
    <t>24/08/16</t>
  </si>
  <si>
    <t>28/07/20</t>
  </si>
  <si>
    <t>24/05/19</t>
  </si>
  <si>
    <t>08/09/20</t>
  </si>
  <si>
    <t>04/01/17</t>
  </si>
  <si>
    <t>2960112</t>
  </si>
  <si>
    <t>18/09/19</t>
  </si>
  <si>
    <t>3023212</t>
  </si>
  <si>
    <t>406004</t>
  </si>
  <si>
    <t>397014</t>
  </si>
  <si>
    <t>3090126</t>
  </si>
  <si>
    <t>4412117</t>
  </si>
  <si>
    <t>12018743</t>
  </si>
  <si>
    <t>20/09/00</t>
  </si>
  <si>
    <t>01/01/91</t>
  </si>
  <si>
    <t>28/08/20</t>
  </si>
  <si>
    <t>30/09/00</t>
  </si>
  <si>
    <t>22/06/18</t>
  </si>
  <si>
    <t>30/05/92</t>
  </si>
  <si>
    <t>26/06/21</t>
  </si>
  <si>
    <t>Banco Pichincha</t>
  </si>
  <si>
    <t>06/02/99</t>
  </si>
  <si>
    <t>01/08/86</t>
  </si>
  <si>
    <t>30/03/85</t>
  </si>
  <si>
    <t>08/12/89</t>
  </si>
  <si>
    <t>13/12/04</t>
  </si>
  <si>
    <t>10/06/14</t>
  </si>
  <si>
    <t>12/11/20</t>
  </si>
  <si>
    <t>01/11/19</t>
  </si>
  <si>
    <t>03/03/20</t>
  </si>
  <si>
    <t>29/08/14</t>
  </si>
  <si>
    <t>11/03/09</t>
  </si>
  <si>
    <t>30/12/96</t>
  </si>
  <si>
    <t>15/05/96</t>
  </si>
  <si>
    <t>19/08/92</t>
  </si>
  <si>
    <t>13/09/05</t>
  </si>
  <si>
    <t>19/11/04</t>
  </si>
  <si>
    <t>14/09/20</t>
  </si>
  <si>
    <t>2700727</t>
  </si>
  <si>
    <t>25/05/96</t>
  </si>
  <si>
    <t>12/10/10</t>
  </si>
  <si>
    <t>15/06/96</t>
  </si>
  <si>
    <t>28/04/05</t>
  </si>
  <si>
    <t>21/07/08</t>
  </si>
  <si>
    <t>11/02/06</t>
  </si>
  <si>
    <t>01/06/06</t>
  </si>
  <si>
    <t>08/02/07</t>
  </si>
  <si>
    <t>05/06/07</t>
  </si>
  <si>
    <t>18/02/08</t>
  </si>
  <si>
    <t>24/02/09</t>
  </si>
  <si>
    <t>BANCO CAJA SOCIAL SA</t>
  </si>
  <si>
    <t>2550151437</t>
  </si>
  <si>
    <t>250697653</t>
  </si>
  <si>
    <t>06/03/21</t>
  </si>
  <si>
    <t>07/06/21</t>
  </si>
  <si>
    <t>11/03/19</t>
  </si>
  <si>
    <t>01/01/07</t>
  </si>
  <si>
    <t>25/10/10</t>
  </si>
  <si>
    <t>13/02/07</t>
  </si>
  <si>
    <t>29/05/12</t>
  </si>
  <si>
    <t>05/03/04</t>
  </si>
  <si>
    <t>10/01/19</t>
  </si>
  <si>
    <t>01/09/75</t>
  </si>
  <si>
    <t>28/09/17</t>
  </si>
  <si>
    <t>08/09/05</t>
  </si>
  <si>
    <t>25/02/05</t>
  </si>
  <si>
    <t>24/09/19</t>
  </si>
  <si>
    <t>30/03/12</t>
  </si>
  <si>
    <t>77560</t>
  </si>
  <si>
    <t>01/12/97</t>
  </si>
  <si>
    <t>28/10/04</t>
  </si>
  <si>
    <t>10/10/90</t>
  </si>
  <si>
    <t>30/06/08</t>
  </si>
  <si>
    <t>17/07/17</t>
  </si>
  <si>
    <t>27/11/17</t>
  </si>
  <si>
    <t>10/05/07</t>
  </si>
  <si>
    <t>10/09/11</t>
  </si>
  <si>
    <t>12/03/03</t>
  </si>
  <si>
    <t>15/02/09</t>
  </si>
  <si>
    <t>11/12/17</t>
  </si>
  <si>
    <t>31/12/17</t>
  </si>
  <si>
    <t>08/01/98</t>
  </si>
  <si>
    <t>18/01/99</t>
  </si>
  <si>
    <t>10/10/15</t>
  </si>
  <si>
    <t>01/01/98</t>
  </si>
  <si>
    <t>30/04/09</t>
  </si>
  <si>
    <t>900-679-814-8</t>
  </si>
  <si>
    <t>Milkcol Cooperativa Multiactiva Agropecuaria del C</t>
  </si>
  <si>
    <t>01/12/13</t>
  </si>
  <si>
    <t>820-002-932-3</t>
  </si>
  <si>
    <t>FEDERACION DE EMPRESAS DE ECONOMINA SOLIDARIA CONF</t>
  </si>
  <si>
    <t>23/08/06</t>
  </si>
  <si>
    <t>2550124702</t>
  </si>
  <si>
    <t>21/12/15</t>
  </si>
  <si>
    <t>0U7A6</t>
  </si>
  <si>
    <t>15/10/10</t>
  </si>
  <si>
    <t>24/02/04</t>
  </si>
  <si>
    <t>18/04/04</t>
  </si>
  <si>
    <t>16/04/04</t>
  </si>
  <si>
    <t>31/10/12</t>
  </si>
  <si>
    <t>25/03/16</t>
  </si>
  <si>
    <t>28/03/15</t>
  </si>
  <si>
    <t>01/02/16</t>
  </si>
  <si>
    <t>07/10/14</t>
  </si>
  <si>
    <t>18/12/14</t>
  </si>
  <si>
    <t>04/03/15</t>
  </si>
  <si>
    <t>23/03/16</t>
  </si>
  <si>
    <t>06/01/90</t>
  </si>
  <si>
    <t>01/01/06</t>
  </si>
  <si>
    <t>13/10/05</t>
  </si>
  <si>
    <t>16/07/18</t>
  </si>
  <si>
    <t>16/08/18</t>
  </si>
  <si>
    <t>01/06/19</t>
  </si>
  <si>
    <t>01/12/90</t>
  </si>
  <si>
    <t>27/07/09</t>
  </si>
  <si>
    <t>28/11/90</t>
  </si>
  <si>
    <t>27/11/98</t>
  </si>
  <si>
    <t>30/10/98</t>
  </si>
  <si>
    <t>1119457</t>
  </si>
  <si>
    <t>1193689</t>
  </si>
  <si>
    <t>2973411</t>
  </si>
  <si>
    <t>1193771</t>
  </si>
  <si>
    <t>247042</t>
  </si>
  <si>
    <t>234614</t>
  </si>
  <si>
    <t>2973390</t>
  </si>
  <si>
    <t>19/11/14</t>
  </si>
  <si>
    <t>18/02/19</t>
  </si>
  <si>
    <t>18/02/14</t>
  </si>
  <si>
    <t>19/02/20</t>
  </si>
  <si>
    <t>05/02/20</t>
  </si>
  <si>
    <t>29/07/16</t>
  </si>
  <si>
    <t>22223</t>
  </si>
  <si>
    <t>07/07/20</t>
  </si>
  <si>
    <t>0194075</t>
  </si>
  <si>
    <t>0194076</t>
  </si>
  <si>
    <t>187940</t>
  </si>
  <si>
    <t>189519</t>
  </si>
  <si>
    <t>24/08/20</t>
  </si>
  <si>
    <t>194071</t>
  </si>
  <si>
    <t>03/07/20</t>
  </si>
  <si>
    <t>28/08/99</t>
  </si>
  <si>
    <t>24/05/11</t>
  </si>
  <si>
    <t>095835</t>
  </si>
  <si>
    <t>111172</t>
  </si>
  <si>
    <t>29/07/20</t>
  </si>
  <si>
    <t>10/08/20</t>
  </si>
  <si>
    <t>14/08/20</t>
  </si>
  <si>
    <t>830-126-424-2</t>
  </si>
  <si>
    <t>FONDO DE INVERSION COLECTIVA ABIERTO BBVA EFECTIVO</t>
  </si>
  <si>
    <t>202500053</t>
  </si>
  <si>
    <t>03/03/16</t>
  </si>
  <si>
    <t>13/05/15</t>
  </si>
  <si>
    <t>Cooperativa Financiera de Antioquia</t>
  </si>
  <si>
    <t>01/01/87</t>
  </si>
  <si>
    <t>08/09/83</t>
  </si>
  <si>
    <t>21/02/20</t>
  </si>
  <si>
    <t>25/09/15</t>
  </si>
  <si>
    <t>23/03/19</t>
  </si>
  <si>
    <t>10/11/14</t>
  </si>
  <si>
    <t>31/10/74</t>
  </si>
  <si>
    <t>24/08/93</t>
  </si>
  <si>
    <t>20/09/05</t>
  </si>
  <si>
    <t>09/08/83</t>
  </si>
  <si>
    <t>12/10/11</t>
  </si>
  <si>
    <t>17/10/17</t>
  </si>
  <si>
    <t>01/10/15</t>
  </si>
  <si>
    <t>01/01/99</t>
  </si>
  <si>
    <t>01/01/97</t>
  </si>
  <si>
    <t>31/12/97</t>
  </si>
  <si>
    <t>31/10/15</t>
  </si>
  <si>
    <t>31-00412</t>
  </si>
  <si>
    <t>14/10/20</t>
  </si>
  <si>
    <t>10/10/19</t>
  </si>
  <si>
    <t>31/08/14</t>
  </si>
  <si>
    <t>22/06/07</t>
  </si>
  <si>
    <t>04/09/17</t>
  </si>
  <si>
    <t>22/03/17</t>
  </si>
  <si>
    <t>17/04/19</t>
  </si>
  <si>
    <t>08/05/18</t>
  </si>
  <si>
    <t>30/09/19</t>
  </si>
  <si>
    <t>30/12/13</t>
  </si>
  <si>
    <t>5730010274</t>
  </si>
  <si>
    <t>02/10/20</t>
  </si>
  <si>
    <t>30/12/94</t>
  </si>
  <si>
    <t>15/06/01</t>
  </si>
  <si>
    <t>20/09/89</t>
  </si>
  <si>
    <t>07/03/03</t>
  </si>
  <si>
    <t>18/09/12</t>
  </si>
  <si>
    <t>14/05/19</t>
  </si>
  <si>
    <t>25/09/20</t>
  </si>
  <si>
    <t>2844414</t>
  </si>
  <si>
    <t>28/01/20</t>
  </si>
  <si>
    <t>46300107</t>
  </si>
  <si>
    <t>10/09/20</t>
  </si>
  <si>
    <t>1381CF0304</t>
  </si>
  <si>
    <t>FINANCIERA JURISCOOP SA COMPAA#IA DE FINANCIMIENTO</t>
  </si>
  <si>
    <t>31/05/04</t>
  </si>
  <si>
    <t>28/04/00</t>
  </si>
  <si>
    <t>12/05/06</t>
  </si>
  <si>
    <t>13/06/08</t>
  </si>
  <si>
    <t>31/05/10</t>
  </si>
  <si>
    <t>31/07/16</t>
  </si>
  <si>
    <t>06/01/94</t>
  </si>
  <si>
    <t>30/01/16</t>
  </si>
  <si>
    <t>11/05/17</t>
  </si>
  <si>
    <t>25/08/20</t>
  </si>
  <si>
    <t>20/09/17</t>
  </si>
  <si>
    <t>21/11/17</t>
  </si>
  <si>
    <t>25/12/00</t>
  </si>
  <si>
    <t>23/08/91</t>
  </si>
  <si>
    <t>01/01/17</t>
  </si>
  <si>
    <t>30/06/00</t>
  </si>
  <si>
    <t>29/12/00</t>
  </si>
  <si>
    <t>28/07/00</t>
  </si>
  <si>
    <t>02/08/91</t>
  </si>
  <si>
    <t>03/09/91</t>
  </si>
  <si>
    <t>Confecoop</t>
  </si>
  <si>
    <t>30/12/00</t>
  </si>
  <si>
    <t>La Equidad Seguros de Vida O.C</t>
  </si>
  <si>
    <t>14/07/20</t>
  </si>
  <si>
    <t>15/01/20</t>
  </si>
  <si>
    <t>21/01/08</t>
  </si>
  <si>
    <t>28/06/13</t>
  </si>
  <si>
    <t>30/06/13</t>
  </si>
  <si>
    <t>29/06/17</t>
  </si>
  <si>
    <t>21/11/18</t>
  </si>
  <si>
    <t>28/06/18</t>
  </si>
  <si>
    <t>31/01/05</t>
  </si>
  <si>
    <t>09/09/13</t>
  </si>
  <si>
    <t>30/08/14</t>
  </si>
  <si>
    <t>16/12/15</t>
  </si>
  <si>
    <t>05/12/16</t>
  </si>
  <si>
    <t>21/06/17</t>
  </si>
  <si>
    <t>21/02/18</t>
  </si>
  <si>
    <t>28/02/18</t>
  </si>
  <si>
    <t>26/02/20</t>
  </si>
  <si>
    <t>27/07/20</t>
  </si>
  <si>
    <t>16/07/19</t>
  </si>
  <si>
    <t>28/05/18</t>
  </si>
  <si>
    <t>30/08/04</t>
  </si>
  <si>
    <t>10/11/09</t>
  </si>
  <si>
    <t>22/08/01</t>
  </si>
  <si>
    <t>24/05/02</t>
  </si>
  <si>
    <t>30/06/05</t>
  </si>
  <si>
    <t>24/06/11</t>
  </si>
  <si>
    <t>11/12/12</t>
  </si>
  <si>
    <t>17/12/15</t>
  </si>
  <si>
    <t>26/09/16</t>
  </si>
  <si>
    <t>24/08/17</t>
  </si>
  <si>
    <t>19/08/15</t>
  </si>
  <si>
    <t>30/08/15</t>
  </si>
  <si>
    <t>28/11/18</t>
  </si>
  <si>
    <t>31/05/03</t>
  </si>
  <si>
    <t>20/11/07</t>
  </si>
  <si>
    <t>16/08/06</t>
  </si>
  <si>
    <t>31/07/08</t>
  </si>
  <si>
    <t>30/06/10</t>
  </si>
  <si>
    <t>31/05/11</t>
  </si>
  <si>
    <t>31/05/12</t>
  </si>
  <si>
    <t>18/09/15</t>
  </si>
  <si>
    <t>30/09/15</t>
  </si>
  <si>
    <t>27/07/17</t>
  </si>
  <si>
    <t>03/10/19</t>
  </si>
  <si>
    <t>18/12/92</t>
  </si>
  <si>
    <t>29/09/09</t>
  </si>
  <si>
    <t>14/09/00</t>
  </si>
  <si>
    <t>30/01/85</t>
  </si>
  <si>
    <t>17/05/85</t>
  </si>
  <si>
    <t>20/08/20</t>
  </si>
  <si>
    <t>30/12/14</t>
  </si>
  <si>
    <t>17/12/04</t>
  </si>
  <si>
    <t>05/04/00</t>
  </si>
  <si>
    <t>10/01/91</t>
  </si>
  <si>
    <t>06/08/91</t>
  </si>
  <si>
    <t>22/06/04</t>
  </si>
  <si>
    <t>20/05/90</t>
  </si>
  <si>
    <t>28/10/02</t>
  </si>
  <si>
    <t>31/12/99</t>
  </si>
  <si>
    <t>15/09/94</t>
  </si>
  <si>
    <t>23/03/91</t>
  </si>
  <si>
    <t>30/04/12</t>
  </si>
  <si>
    <t>FINANCIERA JURISCOOP SA</t>
  </si>
  <si>
    <t>19/10/20</t>
  </si>
  <si>
    <t>01/10/88</t>
  </si>
  <si>
    <t>02/06/92</t>
  </si>
  <si>
    <t>02/06/10</t>
  </si>
  <si>
    <t>942507</t>
  </si>
  <si>
    <t>01/04/99</t>
  </si>
  <si>
    <t>11/04/11</t>
  </si>
  <si>
    <t>24/10/13</t>
  </si>
  <si>
    <t>01/01/94</t>
  </si>
  <si>
    <t>28/10/14</t>
  </si>
  <si>
    <t>06/06/04</t>
  </si>
  <si>
    <t>01/01/02</t>
  </si>
  <si>
    <t>13/07/20</t>
  </si>
  <si>
    <t>11/08/20</t>
  </si>
  <si>
    <t>31/05/20</t>
  </si>
  <si>
    <t>28/03/11</t>
  </si>
  <si>
    <t>27/12/00</t>
  </si>
  <si>
    <t>24/08/90</t>
  </si>
  <si>
    <t>24/03/90</t>
  </si>
  <si>
    <t>29/08/90</t>
  </si>
  <si>
    <t>02/01/17</t>
  </si>
  <si>
    <t>01-03541</t>
  </si>
  <si>
    <t>01-03602</t>
  </si>
  <si>
    <t>15/01/90</t>
  </si>
  <si>
    <t>27/11/90</t>
  </si>
  <si>
    <t>02/08/00</t>
  </si>
  <si>
    <t>2898385</t>
  </si>
  <si>
    <t>31/10/18</t>
  </si>
  <si>
    <t>177</t>
  </si>
  <si>
    <t>31/10/02</t>
  </si>
  <si>
    <t>389</t>
  </si>
  <si>
    <t>439</t>
  </si>
  <si>
    <t>31/01/19</t>
  </si>
  <si>
    <t>19/10/04</t>
  </si>
  <si>
    <t>27/08/03</t>
  </si>
  <si>
    <t>19712</t>
  </si>
  <si>
    <t>5809000010</t>
  </si>
  <si>
    <t>16/09/20</t>
  </si>
  <si>
    <t>5501</t>
  </si>
  <si>
    <t>890-203-088</t>
  </si>
  <si>
    <t>BANCO COPPCENTRAL</t>
  </si>
  <si>
    <t>31/12/95</t>
  </si>
  <si>
    <t>14/03/12</t>
  </si>
  <si>
    <t>10/09/15</t>
  </si>
  <si>
    <t>30/12/16</t>
  </si>
  <si>
    <t>26/03/19</t>
  </si>
  <si>
    <t>30/03/93</t>
  </si>
  <si>
    <t>20/02/90</t>
  </si>
  <si>
    <t>28/01/19</t>
  </si>
  <si>
    <t>09/07/90</t>
  </si>
  <si>
    <t>16/07/12</t>
  </si>
  <si>
    <t>08/04/91</t>
  </si>
  <si>
    <t>16/01/12</t>
  </si>
  <si>
    <t>01/09/90</t>
  </si>
  <si>
    <t>30/10/06</t>
  </si>
  <si>
    <t>16/11/99</t>
  </si>
  <si>
    <t>28/03/12</t>
  </si>
  <si>
    <t>01/10/00</t>
  </si>
  <si>
    <t>15/08/13</t>
  </si>
  <si>
    <t>27/08/13</t>
  </si>
  <si>
    <t>18/12/90</t>
  </si>
  <si>
    <t>28/04/93</t>
  </si>
  <si>
    <t>27/06/14</t>
  </si>
  <si>
    <t>05/11/96</t>
  </si>
  <si>
    <t>29/09/06</t>
  </si>
  <si>
    <t>13/01/95</t>
  </si>
  <si>
    <t>14/01/95</t>
  </si>
  <si>
    <t>30/07/98</t>
  </si>
  <si>
    <t>3001658</t>
  </si>
  <si>
    <t>1211400</t>
  </si>
  <si>
    <t>20/08/13</t>
  </si>
  <si>
    <t>01/02/92</t>
  </si>
  <si>
    <t>02/01/97</t>
  </si>
  <si>
    <t>12/01/89</t>
  </si>
  <si>
    <t>11/07/17</t>
  </si>
  <si>
    <t>05/01/96</t>
  </si>
  <si>
    <t>26/06/18</t>
  </si>
  <si>
    <t>100009463</t>
  </si>
  <si>
    <t>16/10/20</t>
  </si>
  <si>
    <t>100009710</t>
  </si>
  <si>
    <t>100009714</t>
  </si>
  <si>
    <t>21/08/20</t>
  </si>
  <si>
    <t>6000003113</t>
  </si>
  <si>
    <t>150619</t>
  </si>
  <si>
    <t>12/06/20</t>
  </si>
  <si>
    <t>19/06/20</t>
  </si>
  <si>
    <t>15/11/91</t>
  </si>
  <si>
    <t>18/06/14</t>
  </si>
  <si>
    <t>FUNERALES LOS OLIVOS EMCOFUN</t>
  </si>
  <si>
    <t>12/04/91</t>
  </si>
  <si>
    <t>30/11/11</t>
  </si>
  <si>
    <t>22/08/97</t>
  </si>
  <si>
    <t>19/01/12</t>
  </si>
  <si>
    <t>08/02/91</t>
  </si>
  <si>
    <t>30/06/90</t>
  </si>
  <si>
    <t>23/10/12</t>
  </si>
  <si>
    <t>BANCO ITAU CORPBANCA</t>
  </si>
  <si>
    <t>30/10/15</t>
  </si>
  <si>
    <t>12/02/18</t>
  </si>
  <si>
    <t>01/03/17</t>
  </si>
  <si>
    <t>31/12/09</t>
  </si>
  <si>
    <t>30/12/04</t>
  </si>
  <si>
    <t>28/06/19</t>
  </si>
  <si>
    <t>17/02/20</t>
  </si>
  <si>
    <t>COB01CD0CC</t>
  </si>
  <si>
    <t>COB01CD0CB</t>
  </si>
  <si>
    <t>17/08/12</t>
  </si>
  <si>
    <t>05/03/20</t>
  </si>
  <si>
    <t>COB02CD08J</t>
  </si>
  <si>
    <t>COB02CD08G</t>
  </si>
  <si>
    <t>07/09/20</t>
  </si>
  <si>
    <t>COB12CD060</t>
  </si>
  <si>
    <t>15/08/12</t>
  </si>
  <si>
    <t>5630011453</t>
  </si>
  <si>
    <t>5630012470</t>
  </si>
  <si>
    <t>10/01/20</t>
  </si>
  <si>
    <t>01/01/93</t>
  </si>
  <si>
    <t>15/03/07</t>
  </si>
  <si>
    <t>31/07/13</t>
  </si>
  <si>
    <t>20/12/12</t>
  </si>
  <si>
    <t>14/12/18</t>
  </si>
  <si>
    <t>08/01/16</t>
  </si>
  <si>
    <t>MIBANCO BANCO DE LA MICROEMPRESA DE COLOMBIA SA</t>
  </si>
  <si>
    <t>1100004763</t>
  </si>
  <si>
    <t>01/05/17</t>
  </si>
  <si>
    <t>04/12/18</t>
  </si>
  <si>
    <t>16/06/20</t>
  </si>
  <si>
    <t>28/09/11</t>
  </si>
  <si>
    <t>24/04/13</t>
  </si>
  <si>
    <t>12/09/09</t>
  </si>
  <si>
    <t>1605003713</t>
  </si>
  <si>
    <t>100000256</t>
  </si>
  <si>
    <t>116479</t>
  </si>
  <si>
    <t>1499547</t>
  </si>
  <si>
    <t>1504817</t>
  </si>
  <si>
    <t>2968754</t>
  </si>
  <si>
    <t>01/06/20</t>
  </si>
  <si>
    <t>10/07/09</t>
  </si>
  <si>
    <t>14/04/10</t>
  </si>
  <si>
    <t>5031000515</t>
  </si>
  <si>
    <t>26/09/19</t>
  </si>
  <si>
    <t>09/01/11</t>
  </si>
  <si>
    <t>09/01/13</t>
  </si>
  <si>
    <t>28/11/19</t>
  </si>
  <si>
    <t>30/08/19</t>
  </si>
  <si>
    <t>15/08/19</t>
  </si>
  <si>
    <t>23/05/13</t>
  </si>
  <si>
    <t>14/08/14</t>
  </si>
  <si>
    <t>26/02/16</t>
  </si>
  <si>
    <t>05/05/17</t>
  </si>
  <si>
    <t>13/07/16</t>
  </si>
  <si>
    <t>AV 0 13 80 LA PLAYA</t>
  </si>
  <si>
    <t>ARRENDAMIENTO FINANCIERO OFICINA CUCUTA</t>
  </si>
  <si>
    <t>50001</t>
  </si>
  <si>
    <t>AV 40 26 73</t>
  </si>
  <si>
    <t>ARRENDAMIENTO FINANCIERO OFICINA VILLAVICENCIO</t>
  </si>
  <si>
    <t>SOBREGIRO BANCARIO CONTABLE</t>
  </si>
  <si>
    <t>47001</t>
  </si>
  <si>
    <t>CR 16 21A 19</t>
  </si>
  <si>
    <t>2305250127</t>
  </si>
  <si>
    <t>17</t>
  </si>
  <si>
    <t>390880002310</t>
  </si>
  <si>
    <t>CR 15  93B 43 piso 3</t>
  </si>
  <si>
    <t>38161700</t>
  </si>
  <si>
    <t>38161701</t>
  </si>
  <si>
    <t>23030013728</t>
  </si>
  <si>
    <t>390880002710</t>
  </si>
  <si>
    <t>2002057764</t>
  </si>
  <si>
    <t>2002069240</t>
  </si>
  <si>
    <t>2002068381</t>
  </si>
  <si>
    <t>2002073286</t>
  </si>
  <si>
    <t>2002075907</t>
  </si>
  <si>
    <t>2002077785</t>
  </si>
  <si>
    <t>2102136872</t>
  </si>
  <si>
    <t>2102140354</t>
  </si>
  <si>
    <t>459441158</t>
  </si>
  <si>
    <t>553141516</t>
  </si>
  <si>
    <t>SCR21243801</t>
  </si>
  <si>
    <t>SCR21245258</t>
  </si>
  <si>
    <t>2001994181</t>
  </si>
  <si>
    <t>2001994180</t>
  </si>
  <si>
    <t>2002001011</t>
  </si>
  <si>
    <t>2002035957</t>
  </si>
  <si>
    <t>2002007811</t>
  </si>
  <si>
    <t>2002033548</t>
  </si>
  <si>
    <t>2002033549</t>
  </si>
  <si>
    <t>2002035958</t>
  </si>
  <si>
    <t>2002038865</t>
  </si>
  <si>
    <t>2002038864</t>
  </si>
  <si>
    <t>2002045603</t>
  </si>
  <si>
    <t>2002057000</t>
  </si>
  <si>
    <t>2002056999</t>
  </si>
  <si>
    <t>2002057829</t>
  </si>
  <si>
    <t>2002057828</t>
  </si>
  <si>
    <t>2002059122</t>
  </si>
  <si>
    <t>2002063261</t>
  </si>
  <si>
    <t>2002067202</t>
  </si>
  <si>
    <t>2002068388</t>
  </si>
  <si>
    <t>2002068677</t>
  </si>
  <si>
    <t>2002069388</t>
  </si>
  <si>
    <t>2002070465</t>
  </si>
  <si>
    <t>CR 13 28 17 P 2 A L 6</t>
  </si>
  <si>
    <t>2002072618</t>
  </si>
  <si>
    <t>CR 13 28 17 P 2 A L 7</t>
  </si>
  <si>
    <t>2002072619</t>
  </si>
  <si>
    <t>CR 13 28 17 P 2 A L 8</t>
  </si>
  <si>
    <t>2002072418</t>
  </si>
  <si>
    <t>CR 13 28 17 P 2 A L 9</t>
  </si>
  <si>
    <t>2002072620</t>
  </si>
  <si>
    <t>CR 13 28 17 P 2 A L 10</t>
  </si>
  <si>
    <t>2002072419</t>
  </si>
  <si>
    <t>CR 13 28 17 P 2 A L 11</t>
  </si>
  <si>
    <t>2002075675</t>
  </si>
  <si>
    <t>CR 13 28 17 P 2 A L 12</t>
  </si>
  <si>
    <t>2002075674</t>
  </si>
  <si>
    <t>CR 13 28 17 P 2 A L 13</t>
  </si>
  <si>
    <t>2002075899</t>
  </si>
  <si>
    <t>CR 13 28 17 P 2 A L 14</t>
  </si>
  <si>
    <t>2002077571</t>
  </si>
  <si>
    <t>CR 13 28 17 P 2 A L 15</t>
  </si>
  <si>
    <t>2002077573</t>
  </si>
  <si>
    <t>2002077570</t>
  </si>
  <si>
    <t>2002077569</t>
  </si>
  <si>
    <t>2002077572</t>
  </si>
  <si>
    <t>2002077574</t>
  </si>
  <si>
    <t>2002079168</t>
  </si>
  <si>
    <t>2002079169</t>
  </si>
  <si>
    <t>2002079170</t>
  </si>
  <si>
    <t>2002079603</t>
  </si>
  <si>
    <t>2002082350</t>
  </si>
  <si>
    <t>2002083212</t>
  </si>
  <si>
    <t>2002083211</t>
  </si>
  <si>
    <t>2002083209</t>
  </si>
  <si>
    <t>2002083207</t>
  </si>
  <si>
    <t>2002083208</t>
  </si>
  <si>
    <t>2002083206</t>
  </si>
  <si>
    <t>2002084446</t>
  </si>
  <si>
    <t>2002084856</t>
  </si>
  <si>
    <t>2002084855</t>
  </si>
  <si>
    <t>2002084853</t>
  </si>
  <si>
    <t>2002084854</t>
  </si>
  <si>
    <t>2002085415</t>
  </si>
  <si>
    <t>2102120094</t>
  </si>
  <si>
    <t>2102120093</t>
  </si>
  <si>
    <t>2102120537</t>
  </si>
  <si>
    <t>2102122381</t>
  </si>
  <si>
    <t>2102120536</t>
  </si>
  <si>
    <t>2102122382</t>
  </si>
  <si>
    <t>2102122380</t>
  </si>
  <si>
    <t>2102124386</t>
  </si>
  <si>
    <t>2102128424</t>
  </si>
  <si>
    <t>2102128897</t>
  </si>
  <si>
    <t>2102128898</t>
  </si>
  <si>
    <t>2102129381</t>
  </si>
  <si>
    <t>2102129380</t>
  </si>
  <si>
    <t>2102130833</t>
  </si>
  <si>
    <t>2102132512</t>
  </si>
  <si>
    <t>2102133191</t>
  </si>
  <si>
    <t>2102134641</t>
  </si>
  <si>
    <t>2102134640</t>
  </si>
  <si>
    <t>2102134639</t>
  </si>
  <si>
    <t>2102135469</t>
  </si>
  <si>
    <t>2102135470</t>
  </si>
  <si>
    <t>2102135999</t>
  </si>
  <si>
    <t>2102136000</t>
  </si>
  <si>
    <t>2102136987</t>
  </si>
  <si>
    <t>2102136989</t>
  </si>
  <si>
    <t>2102136988</t>
  </si>
  <si>
    <t>2102137230</t>
  </si>
  <si>
    <t>2102140370</t>
  </si>
  <si>
    <t>2102143162</t>
  </si>
  <si>
    <t>2102143163</t>
  </si>
  <si>
    <t>2102143161</t>
  </si>
  <si>
    <t>2102144376</t>
  </si>
  <si>
    <t>2102144747</t>
  </si>
  <si>
    <t>2102144748</t>
  </si>
  <si>
    <t>2102146492</t>
  </si>
  <si>
    <t>2102146490</t>
  </si>
  <si>
    <t>2102146491</t>
  </si>
  <si>
    <t>2102147523</t>
  </si>
  <si>
    <t>2102147521</t>
  </si>
  <si>
    <t>2102147522</t>
  </si>
  <si>
    <t>2102147520</t>
  </si>
  <si>
    <t>2102149776</t>
  </si>
  <si>
    <t>2102149778</t>
  </si>
  <si>
    <t>2102149777</t>
  </si>
  <si>
    <t>2102151561</t>
  </si>
  <si>
    <t>2102151560</t>
  </si>
  <si>
    <t>2102151559</t>
  </si>
  <si>
    <t>2102152111</t>
  </si>
  <si>
    <t>2102152112</t>
  </si>
  <si>
    <t>798</t>
  </si>
  <si>
    <t>98</t>
  </si>
  <si>
    <t>CRA. 46 #50-77</t>
  </si>
  <si>
    <t>18020243413</t>
  </si>
  <si>
    <t>CL28 134A 15 PISO 38</t>
  </si>
  <si>
    <t>11062020</t>
  </si>
  <si>
    <t>307202020</t>
  </si>
  <si>
    <t>10102020</t>
  </si>
  <si>
    <t>10112020</t>
  </si>
  <si>
    <t>10122020</t>
  </si>
  <si>
    <t>10012021</t>
  </si>
  <si>
    <t>10022021</t>
  </si>
  <si>
    <t>10032021</t>
  </si>
  <si>
    <t>10042021</t>
  </si>
  <si>
    <t>55847607</t>
  </si>
  <si>
    <t>28088000873</t>
  </si>
  <si>
    <t>CALLE 99 N 9A 54</t>
  </si>
  <si>
    <t>4230950501932870</t>
  </si>
  <si>
    <t>100021850</t>
  </si>
  <si>
    <t>26088001752</t>
  </si>
  <si>
    <t>557884938</t>
  </si>
  <si>
    <t>171000210</t>
  </si>
  <si>
    <t>45030013127</t>
  </si>
  <si>
    <t>171000215</t>
  </si>
  <si>
    <t>171000206</t>
  </si>
  <si>
    <t>1074</t>
  </si>
  <si>
    <t>171000208</t>
  </si>
  <si>
    <t>26088001767</t>
  </si>
  <si>
    <t>2105541900</t>
  </si>
  <si>
    <t>171000214</t>
  </si>
  <si>
    <t>171000222</t>
  </si>
  <si>
    <t>171000228</t>
  </si>
  <si>
    <t>26088001778</t>
  </si>
  <si>
    <t>2942278100</t>
  </si>
  <si>
    <t>100024511</t>
  </si>
  <si>
    <t>100024510</t>
  </si>
  <si>
    <t>SCR18172024</t>
  </si>
  <si>
    <t>SCR20241679</t>
  </si>
  <si>
    <t>SCR20235738</t>
  </si>
  <si>
    <t>190880041360</t>
  </si>
  <si>
    <t>190880044020</t>
  </si>
  <si>
    <t>190880044760</t>
  </si>
  <si>
    <t>190880048950</t>
  </si>
  <si>
    <t>190880048470</t>
  </si>
  <si>
    <t>190880049200</t>
  </si>
  <si>
    <t>190880049640</t>
  </si>
  <si>
    <t>190880050600</t>
  </si>
  <si>
    <t>5602003726-4</t>
  </si>
  <si>
    <t>5602003742-4</t>
  </si>
  <si>
    <t>5602003754-0</t>
  </si>
  <si>
    <t>5602003853-9</t>
  </si>
  <si>
    <t>5602003881-5</t>
  </si>
  <si>
    <t>5602003891-3</t>
  </si>
  <si>
    <t>00559782722</t>
  </si>
  <si>
    <t>5603884</t>
  </si>
  <si>
    <t>AV ROOSEVELT 34 86</t>
  </si>
  <si>
    <t>191000021</t>
  </si>
  <si>
    <t>310880006680</t>
  </si>
  <si>
    <t>290880009220</t>
  </si>
  <si>
    <t>17001</t>
  </si>
  <si>
    <t>CL 36 7 47 PISO 13</t>
  </si>
  <si>
    <t>4704350030334825</t>
  </si>
  <si>
    <t>TARJETA CREDITO PAGO DE USO DE LICENCIA GOOGLE</t>
  </si>
  <si>
    <t>2036308608</t>
  </si>
  <si>
    <t>2002024162</t>
  </si>
  <si>
    <t>2002024163</t>
  </si>
  <si>
    <t>2002024164</t>
  </si>
  <si>
    <t>2002024165</t>
  </si>
  <si>
    <t>2002024166</t>
  </si>
  <si>
    <t>2002024167</t>
  </si>
  <si>
    <t>2002024168</t>
  </si>
  <si>
    <t>2002027280</t>
  </si>
  <si>
    <t>2002027279</t>
  </si>
  <si>
    <t>2002027385</t>
  </si>
  <si>
    <t>2002066734</t>
  </si>
  <si>
    <t>2002066728</t>
  </si>
  <si>
    <t>2002066733</t>
  </si>
  <si>
    <t>2002066729</t>
  </si>
  <si>
    <t>2002066730</t>
  </si>
  <si>
    <t>2002066732</t>
  </si>
  <si>
    <t>2002066736</t>
  </si>
  <si>
    <t>2002066731</t>
  </si>
  <si>
    <t>2002076802</t>
  </si>
  <si>
    <t>2002066735</t>
  </si>
  <si>
    <t>2002066727</t>
  </si>
  <si>
    <t>2002076805</t>
  </si>
  <si>
    <t>2002076801</t>
  </si>
  <si>
    <t>2002076809</t>
  </si>
  <si>
    <t>2002076808</t>
  </si>
  <si>
    <t>2002076804</t>
  </si>
  <si>
    <t>2002076800</t>
  </si>
  <si>
    <t>2002076810</t>
  </si>
  <si>
    <t>2002076803</t>
  </si>
  <si>
    <t>2002076807</t>
  </si>
  <si>
    <t>2002076806</t>
  </si>
  <si>
    <t>2102090164</t>
  </si>
  <si>
    <t>2102090155</t>
  </si>
  <si>
    <t>2102090165</t>
  </si>
  <si>
    <t>2102090160</t>
  </si>
  <si>
    <t>2102090156</t>
  </si>
  <si>
    <t>2102090158</t>
  </si>
  <si>
    <t>2102090166</t>
  </si>
  <si>
    <t>2102090159</t>
  </si>
  <si>
    <t>2102090157</t>
  </si>
  <si>
    <t>2102090161</t>
  </si>
  <si>
    <t>2102090162</t>
  </si>
  <si>
    <t>2102090163</t>
  </si>
  <si>
    <t>2102090167</t>
  </si>
  <si>
    <t>2102105570</t>
  </si>
  <si>
    <t>2102105577</t>
  </si>
  <si>
    <t>2102105573</t>
  </si>
  <si>
    <t>2102105578</t>
  </si>
  <si>
    <t>2102105569</t>
  </si>
  <si>
    <t>2102105575</t>
  </si>
  <si>
    <t>2102105580</t>
  </si>
  <si>
    <t>2102105581</t>
  </si>
  <si>
    <t>2102105584</t>
  </si>
  <si>
    <t>2102105586</t>
  </si>
  <si>
    <t>2102105591</t>
  </si>
  <si>
    <t>2102105595</t>
  </si>
  <si>
    <t>2102105574</t>
  </si>
  <si>
    <t>2102105594</t>
  </si>
  <si>
    <t>2102105600</t>
  </si>
  <si>
    <t>2102105601</t>
  </si>
  <si>
    <t>2102105602</t>
  </si>
  <si>
    <t>2102105603</t>
  </si>
  <si>
    <t>2102105592</t>
  </si>
  <si>
    <t>2102105604</t>
  </si>
  <si>
    <t>2102105605</t>
  </si>
  <si>
    <t>2102105606</t>
  </si>
  <si>
    <t>2102105610</t>
  </si>
  <si>
    <t>2102105585</t>
  </si>
  <si>
    <t>2102105597</t>
  </si>
  <si>
    <t>2102105608</t>
  </si>
  <si>
    <t>2102105587</t>
  </si>
  <si>
    <t>2102105598</t>
  </si>
  <si>
    <t>2102105576</t>
  </si>
  <si>
    <t>2102105588</t>
  </si>
  <si>
    <t>2102105590</t>
  </si>
  <si>
    <t>2102105599</t>
  </si>
  <si>
    <t>2102105571</t>
  </si>
  <si>
    <t>2102105572</t>
  </si>
  <si>
    <t>2102105583</t>
  </si>
  <si>
    <t>2102105589</t>
  </si>
  <si>
    <t>2102105593</t>
  </si>
  <si>
    <t>2102105596</t>
  </si>
  <si>
    <t>2102105579</t>
  </si>
  <si>
    <t>2102105609</t>
  </si>
  <si>
    <t>2102105611</t>
  </si>
  <si>
    <t>2102105612</t>
  </si>
  <si>
    <t>2102105582</t>
  </si>
  <si>
    <t>2102122873</t>
  </si>
  <si>
    <t>2102122874</t>
  </si>
  <si>
    <t>2102122877</t>
  </si>
  <si>
    <t>2102122945</t>
  </si>
  <si>
    <t>2102122867</t>
  </si>
  <si>
    <t>2102122870</t>
  </si>
  <si>
    <t>2102122871</t>
  </si>
  <si>
    <t>2102122876</t>
  </si>
  <si>
    <t>2102122903</t>
  </si>
  <si>
    <t>2102122912</t>
  </si>
  <si>
    <t>2102122914</t>
  </si>
  <si>
    <t>2102122917</t>
  </si>
  <si>
    <t>2102122940</t>
  </si>
  <si>
    <t>2102122879</t>
  </si>
  <si>
    <t>2102122881</t>
  </si>
  <si>
    <t>2102122908</t>
  </si>
  <si>
    <t>2102122911</t>
  </si>
  <si>
    <t>2102122919</t>
  </si>
  <si>
    <t>2102122920</t>
  </si>
  <si>
    <t>2102122921</t>
  </si>
  <si>
    <t>2102122922</t>
  </si>
  <si>
    <t>2102122924</t>
  </si>
  <si>
    <t>2102122925</t>
  </si>
  <si>
    <t>2102122927</t>
  </si>
  <si>
    <t>2102122944</t>
  </si>
  <si>
    <t>2102122946</t>
  </si>
  <si>
    <t>2102122872</t>
  </si>
  <si>
    <t>2102122878</t>
  </si>
  <si>
    <t>2102122883</t>
  </si>
  <si>
    <t>2102122884</t>
  </si>
  <si>
    <t>2102122902</t>
  </si>
  <si>
    <t>2102122913</t>
  </si>
  <si>
    <t>2102122880</t>
  </si>
  <si>
    <t>2102122882</t>
  </si>
  <si>
    <t>2102122886</t>
  </si>
  <si>
    <t>2102122888</t>
  </si>
  <si>
    <t>2102122890</t>
  </si>
  <si>
    <t>2102122885</t>
  </si>
  <si>
    <t>2102122892</t>
  </si>
  <si>
    <t>2102122893</t>
  </si>
  <si>
    <t>2102122906</t>
  </si>
  <si>
    <t>2102122910</t>
  </si>
  <si>
    <t>2102122916</t>
  </si>
  <si>
    <t>2102122918</t>
  </si>
  <si>
    <t>2102122926</t>
  </si>
  <si>
    <t>2102122928</t>
  </si>
  <si>
    <t>2102122929</t>
  </si>
  <si>
    <t>2102122930</t>
  </si>
  <si>
    <t>2102122932</t>
  </si>
  <si>
    <t>2102122934</t>
  </si>
  <si>
    <t>2102124403</t>
  </si>
  <si>
    <t>2102122887</t>
  </si>
  <si>
    <t>2102122891</t>
  </si>
  <si>
    <t>2102122894</t>
  </si>
  <si>
    <t>2102122895</t>
  </si>
  <si>
    <t>2102122896</t>
  </si>
  <si>
    <t>2102122897</t>
  </si>
  <si>
    <t>2102122899</t>
  </si>
  <si>
    <t>2102122900</t>
  </si>
  <si>
    <t>2102122901</t>
  </si>
  <si>
    <t>2102122904</t>
  </si>
  <si>
    <t>2102122907</t>
  </si>
  <si>
    <t>2102122909</t>
  </si>
  <si>
    <t>2102122923</t>
  </si>
  <si>
    <t>2102122933</t>
  </si>
  <si>
    <t>2102122935</t>
  </si>
  <si>
    <t>2102122937</t>
  </si>
  <si>
    <t>2102122938</t>
  </si>
  <si>
    <t>2102122889</t>
  </si>
  <si>
    <t>2102122898</t>
  </si>
  <si>
    <t>2102122905</t>
  </si>
  <si>
    <t>2102122915</t>
  </si>
  <si>
    <t>2102122931</t>
  </si>
  <si>
    <t>2102122863</t>
  </si>
  <si>
    <t>2102122865</t>
  </si>
  <si>
    <t>2102122864</t>
  </si>
  <si>
    <t>2102122866</t>
  </si>
  <si>
    <t>2102122868</t>
  </si>
  <si>
    <t>2102122869</t>
  </si>
  <si>
    <t>2102122875</t>
  </si>
  <si>
    <t>2102122936</t>
  </si>
  <si>
    <t>2102122939</t>
  </si>
  <si>
    <t>2102122941</t>
  </si>
  <si>
    <t>2102122942</t>
  </si>
  <si>
    <t>2102122943</t>
  </si>
  <si>
    <t>2102124402</t>
  </si>
  <si>
    <t>2102124404</t>
  </si>
  <si>
    <t>CR 13 28-17 P 3</t>
  </si>
  <si>
    <t>2102142734</t>
  </si>
  <si>
    <t>CR 13 28-17 P 4</t>
  </si>
  <si>
    <t>2102142746</t>
  </si>
  <si>
    <t>CR 13 28-17 P 5</t>
  </si>
  <si>
    <t>2102142735</t>
  </si>
  <si>
    <t>CR 13 28-17 P 6</t>
  </si>
  <si>
    <t>2102142740</t>
  </si>
  <si>
    <t>CR 13 28-17 P 7</t>
  </si>
  <si>
    <t>2102142744</t>
  </si>
  <si>
    <t>CR 13 28-17 P 8</t>
  </si>
  <si>
    <t>2102142739</t>
  </si>
  <si>
    <t>CR 13 28-17 P 9</t>
  </si>
  <si>
    <t>2102142758</t>
  </si>
  <si>
    <t>CR 13 28-17 P 10</t>
  </si>
  <si>
    <t>2102142743</t>
  </si>
  <si>
    <t>CR 13 28-17 P 11</t>
  </si>
  <si>
    <t>2102142745</t>
  </si>
  <si>
    <t>CR 13 28-17 P 12</t>
  </si>
  <si>
    <t>2102142733</t>
  </si>
  <si>
    <t>CR 13 28-17 P 13</t>
  </si>
  <si>
    <t>2102142737</t>
  </si>
  <si>
    <t>CR 13 28-17 P 14</t>
  </si>
  <si>
    <t>2102142741</t>
  </si>
  <si>
    <t>CR 13 28-17 P 15</t>
  </si>
  <si>
    <t>2102142747</t>
  </si>
  <si>
    <t>CR 13 28-17 P 16</t>
  </si>
  <si>
    <t>2102142749</t>
  </si>
  <si>
    <t>CR 13 28-17 P 17</t>
  </si>
  <si>
    <t>2102142751</t>
  </si>
  <si>
    <t>CR 13 28-17 P 18</t>
  </si>
  <si>
    <t>2102142753</t>
  </si>
  <si>
    <t>CR 13 28-17 P 19</t>
  </si>
  <si>
    <t>2102142742</t>
  </si>
  <si>
    <t>CR 13 28-17 P 20</t>
  </si>
  <si>
    <t>2102142760</t>
  </si>
  <si>
    <t>CR 13 28-17 P 21</t>
  </si>
  <si>
    <t>2102142748</t>
  </si>
  <si>
    <t>CR 13 28-17 P 22</t>
  </si>
  <si>
    <t>2102142750</t>
  </si>
  <si>
    <t>CR 13 28-17 P 23</t>
  </si>
  <si>
    <t>2102142752</t>
  </si>
  <si>
    <t>CR 13 28-17 P 24</t>
  </si>
  <si>
    <t>2102142754</t>
  </si>
  <si>
    <t>CR 13 28-17 P 25</t>
  </si>
  <si>
    <t>2102142755</t>
  </si>
  <si>
    <t>CR 13 28-17 P 26</t>
  </si>
  <si>
    <t>2102142761</t>
  </si>
  <si>
    <t>CR 13 28-17 P 27</t>
  </si>
  <si>
    <t>2102142756</t>
  </si>
  <si>
    <t>CR 13 28-17 P 28</t>
  </si>
  <si>
    <t>2102142757</t>
  </si>
  <si>
    <t>CR 13 28-17 P 29</t>
  </si>
  <si>
    <t>2102143227</t>
  </si>
  <si>
    <t>CR 13 28-17 P 30</t>
  </si>
  <si>
    <t>2102142736</t>
  </si>
  <si>
    <t>CR 13 28-17 P 31</t>
  </si>
  <si>
    <t>2102142738</t>
  </si>
  <si>
    <t>CR 13 28-17 P 32</t>
  </si>
  <si>
    <t>2102142759</t>
  </si>
  <si>
    <t>2102124349</t>
  </si>
  <si>
    <t>Operaci¢n de redescuento para Compra tierra para u</t>
  </si>
  <si>
    <t>2002024144</t>
  </si>
  <si>
    <t>Operaci¢n de redescuento para Otros equipos de apo</t>
  </si>
  <si>
    <t>Operaci¢n de redescuento para Bodegas</t>
  </si>
  <si>
    <t>Operaci¢n de redescuento para Vientres bovinos com</t>
  </si>
  <si>
    <t>Operaci¢n de redescuento para Caf# tecnificado</t>
  </si>
  <si>
    <t>Operaci¢n de redescuento para Acuicultura</t>
  </si>
  <si>
    <t>Operaci¢n de redescuento para Tractores</t>
  </si>
  <si>
    <t>2102152119</t>
  </si>
  <si>
    <t>Operaci¢n de redescuento para Equipos e impl. mane</t>
  </si>
  <si>
    <t>2001943775</t>
  </si>
  <si>
    <t>Operaci¢n de redescuento para Maquinaria usada</t>
  </si>
  <si>
    <t>Operaci¢n de redescuento para Retenci¢n vientres b</t>
  </si>
  <si>
    <t>Operaci¢n de redescuento para Obras civiles manejo</t>
  </si>
  <si>
    <t>2002024146</t>
  </si>
  <si>
    <t>2102143148</t>
  </si>
  <si>
    <t>Operaci¢n de redescuento para Infraestructura</t>
  </si>
  <si>
    <t>Operaci¢n de redescuento para Infraestructura pecu</t>
  </si>
  <si>
    <t>2002024143</t>
  </si>
  <si>
    <t>Operaci¢n de redescuento para Ca#a panelera</t>
  </si>
  <si>
    <t>Operaci¢n de redescuento para Infraestructura pesq</t>
  </si>
  <si>
    <t>Operaci¢n de redescuento para Caf# siembra</t>
  </si>
  <si>
    <t>Operaci¢n de redescuento para Pl tano</t>
  </si>
  <si>
    <t>Operaci¢n de redescuento para Transporte no especi</t>
  </si>
  <si>
    <t>2002024142</t>
  </si>
  <si>
    <t>2102142643</t>
  </si>
  <si>
    <t>Operaci¢n de redescuento para Construcci¢n vivined</t>
  </si>
  <si>
    <t>Operaci¢n de redescuento para Reparaci¢n de vivien</t>
  </si>
  <si>
    <t>Operaci¢n de redescuento para Maquinaria y equipos</t>
  </si>
  <si>
    <t>2002076110</t>
  </si>
  <si>
    <t>Operaci¢n de redescuento para Infraestructura turi</t>
  </si>
  <si>
    <t>2002027376</t>
  </si>
  <si>
    <t>Operaci¢n de redescuento para Toros reproductores</t>
  </si>
  <si>
    <t>2002067390</t>
  </si>
  <si>
    <t>Operaci¢n de redescuento para Infraestructura agr¡</t>
  </si>
  <si>
    <t>Operaci¢n de redescuento para Cr¡a de porcinos</t>
  </si>
  <si>
    <t>Operaci¢n de redescuento para Renovaci¢n caf# por</t>
  </si>
  <si>
    <t>2002076116</t>
  </si>
  <si>
    <t>Operaci¢n de redescuento para Reparaci¢n beneficia</t>
  </si>
  <si>
    <t>2001943772</t>
  </si>
  <si>
    <t>2002067384</t>
  </si>
  <si>
    <t>Operaci¢n de redescuento para Beneficiaderos de ca</t>
  </si>
  <si>
    <t>Operaci¢n de redescuento para Cacao</t>
  </si>
  <si>
    <t>Operaci¢n de redescuento para Caf# renovaci¢n por</t>
  </si>
  <si>
    <t>Operaci¢n de redescuento para Ceba bovina</t>
  </si>
  <si>
    <t>Operaci¢n de redescuento para Caf# tradicional</t>
  </si>
  <si>
    <t>Operaci¢n de redescuento para Aguacate</t>
  </si>
  <si>
    <t>Operaci¢n de redescuento para Renovaci¢n Cafetales</t>
  </si>
  <si>
    <t>Operaci¢n de redescuento para Tomate</t>
  </si>
  <si>
    <t>Operaci¢n de redescuento para Equipos para activid</t>
  </si>
  <si>
    <t>2001943771</t>
  </si>
  <si>
    <t>2002067389</t>
  </si>
  <si>
    <t>2002076113</t>
  </si>
  <si>
    <t>2102090626</t>
  </si>
  <si>
    <t>Operaci¢n de redescuento para Av¡cultura de engord</t>
  </si>
  <si>
    <t>2102142642</t>
  </si>
  <si>
    <t>2102142644</t>
  </si>
  <si>
    <t>Operaci¢n de redescuento para Guan bana</t>
  </si>
  <si>
    <t>Operaci¢n de redescuento para Obras civiles para r</t>
  </si>
  <si>
    <t>2102090989</t>
  </si>
  <si>
    <t>Operaci¢n de redescuento para Bodegas manejo post-</t>
  </si>
  <si>
    <t>Operaci¢n de redescuento para Otros cultivos TR</t>
  </si>
  <si>
    <t>Operaci¢n de redescuento para Mejoramiento cafetal</t>
  </si>
  <si>
    <t>Operaci¢n de redescuento para Capital de Trabajo U</t>
  </si>
  <si>
    <t>Operaci¢n de redescuento para Transporte especiali</t>
  </si>
  <si>
    <t>2001946597</t>
  </si>
  <si>
    <t>2002024147</t>
  </si>
  <si>
    <t>2002024152</t>
  </si>
  <si>
    <t>2002067387</t>
  </si>
  <si>
    <t>2002076112</t>
  </si>
  <si>
    <t>2002076115</t>
  </si>
  <si>
    <t>2002076117</t>
  </si>
  <si>
    <t>2102090628</t>
  </si>
  <si>
    <t>2102142639</t>
  </si>
  <si>
    <t>2102142641</t>
  </si>
  <si>
    <t>2102142640</t>
  </si>
  <si>
    <t>2001943774</t>
  </si>
  <si>
    <t>2001943776</t>
  </si>
  <si>
    <t>Operaci¢n de redescuento para Granadilla</t>
  </si>
  <si>
    <t>2002024150</t>
  </si>
  <si>
    <t>Operaci¢n de redescuento para Arroz riego (1)</t>
  </si>
  <si>
    <t>2002076109</t>
  </si>
  <si>
    <t>2102090629</t>
  </si>
  <si>
    <t>2102090632</t>
  </si>
  <si>
    <t>Operaci¢n de redescuento para Carreteables y puent</t>
  </si>
  <si>
    <t>Operaci¢n de redescuento para Implementos y equipo</t>
  </si>
  <si>
    <t>Operaci¢n de redescuento para Campamentos para tra</t>
  </si>
  <si>
    <t>Operaci¢n de redescuento para Banano</t>
  </si>
  <si>
    <t>Operaci¢n de redescuento para Maracuy </t>
  </si>
  <si>
    <t>2001943773</t>
  </si>
  <si>
    <t>2002024145</t>
  </si>
  <si>
    <t>2002024153</t>
  </si>
  <si>
    <t>2002024141</t>
  </si>
  <si>
    <t>2002024151</t>
  </si>
  <si>
    <t>2002076118</t>
  </si>
  <si>
    <t>Operaci¢n de redescuento para Huevos comercial</t>
  </si>
  <si>
    <t>2102090631</t>
  </si>
  <si>
    <t>2002076108</t>
  </si>
  <si>
    <t>1601312809</t>
  </si>
  <si>
    <t>Operaci¢n de redescuento para Lulo</t>
  </si>
  <si>
    <t>2002024140</t>
  </si>
  <si>
    <t>2002067388</t>
  </si>
  <si>
    <t>Operaci¢n de redescuento para Reparaci¢n infraestr</t>
  </si>
  <si>
    <t>2102090627</t>
  </si>
  <si>
    <t>2002067386</t>
  </si>
  <si>
    <t>2002076111</t>
  </si>
  <si>
    <t>Operaci¢n de redescuento para Equipos para acuicul</t>
  </si>
  <si>
    <t>2002076114</t>
  </si>
  <si>
    <t>2102090625</t>
  </si>
  <si>
    <t>2102090630</t>
  </si>
  <si>
    <t>2002067385</t>
  </si>
  <si>
    <t>Operaci¢n de redescuento para Frutales</t>
  </si>
  <si>
    <t>Operaci¢n de redescuento para Frijol</t>
  </si>
  <si>
    <t>Causaci¢n intereses obligaciones vigentes Finagro</t>
  </si>
  <si>
    <t>Causaci¢n intereses obligaciones vigentes Infihuil</t>
  </si>
  <si>
    <t>31006433602</t>
  </si>
  <si>
    <t>PRESTAD ASOC</t>
  </si>
  <si>
    <t>31088000669</t>
  </si>
  <si>
    <t>PAGO OBLIG</t>
  </si>
  <si>
    <t>76147</t>
  </si>
  <si>
    <t>CR 4 NR 11 86</t>
  </si>
  <si>
    <t>CLL 28 N 13A 15 PISO 40</t>
  </si>
  <si>
    <t>2030814322</t>
  </si>
  <si>
    <t>CLL 21 NR 16 45</t>
  </si>
  <si>
    <t>10880008889</t>
  </si>
  <si>
    <t>10880000867</t>
  </si>
  <si>
    <t>10880009010</t>
  </si>
  <si>
    <t>COLOCAION DE CARTERA</t>
  </si>
  <si>
    <t>10880009160</t>
  </si>
  <si>
    <t>COLOCCION  DE CARTERA</t>
  </si>
  <si>
    <t>10880009220</t>
  </si>
  <si>
    <t>12001918702</t>
  </si>
  <si>
    <t>compra de tierra para uso agropecuario</t>
  </si>
  <si>
    <t>22000768779</t>
  </si>
  <si>
    <t>35000105508</t>
  </si>
  <si>
    <t>18001046994</t>
  </si>
  <si>
    <t>Retencion vientres bovinos cria y doble proposito</t>
  </si>
  <si>
    <t>35000106394</t>
  </si>
  <si>
    <t>35000106860</t>
  </si>
  <si>
    <t>Sostenimiento de cacao</t>
  </si>
  <si>
    <t>35000106513</t>
  </si>
  <si>
    <t>35000104628</t>
  </si>
  <si>
    <t>18001047029</t>
  </si>
  <si>
    <t>Retencion vientres cria y doble proposito</t>
  </si>
  <si>
    <t>34000051851</t>
  </si>
  <si>
    <t>35000107149</t>
  </si>
  <si>
    <t>Sostenimiento cacao</t>
  </si>
  <si>
    <t>35000107536</t>
  </si>
  <si>
    <t>35000107400</t>
  </si>
  <si>
    <t>35000107195</t>
  </si>
  <si>
    <t>Sostenimiento de café</t>
  </si>
  <si>
    <t>35000107758</t>
  </si>
  <si>
    <t>sostenimiento de cacao</t>
  </si>
  <si>
    <t>35000107441</t>
  </si>
  <si>
    <t>18001048224</t>
  </si>
  <si>
    <t>13000669081</t>
  </si>
  <si>
    <t>retencion de vientres bovinos leche y bufalos</t>
  </si>
  <si>
    <t>35000107457</t>
  </si>
  <si>
    <t>sostenimiento de frutales</t>
  </si>
  <si>
    <t>35000107987</t>
  </si>
  <si>
    <t>35000108029</t>
  </si>
  <si>
    <t>30000390778</t>
  </si>
  <si>
    <t>Mora</t>
  </si>
  <si>
    <t>25000898007</t>
  </si>
  <si>
    <t>Sostenimiento caña panelera</t>
  </si>
  <si>
    <t>35000108115</t>
  </si>
  <si>
    <t>12001941218</t>
  </si>
  <si>
    <t>34000052629</t>
  </si>
  <si>
    <t>35000108430</t>
  </si>
  <si>
    <t>35000108423</t>
  </si>
  <si>
    <t>12001940012</t>
  </si>
  <si>
    <t>18001051902</t>
  </si>
  <si>
    <t>12001940915</t>
  </si>
  <si>
    <t>18001049698</t>
  </si>
  <si>
    <t>18001051547</t>
  </si>
  <si>
    <t>Sostenimiento ceba bovina</t>
  </si>
  <si>
    <t>12001941264</t>
  </si>
  <si>
    <t>34000053175</t>
  </si>
  <si>
    <t>12001942667</t>
  </si>
  <si>
    <t>Sostenimiento pesca</t>
  </si>
  <si>
    <t>22000771561</t>
  </si>
  <si>
    <t>Apicultura</t>
  </si>
  <si>
    <t>12001939351</t>
  </si>
  <si>
    <t>18001050570</t>
  </si>
  <si>
    <t>12001940947</t>
  </si>
  <si>
    <t>29000272605</t>
  </si>
  <si>
    <t>28000307310</t>
  </si>
  <si>
    <t>12001945869</t>
  </si>
  <si>
    <t>sostenimiento de café</t>
  </si>
  <si>
    <t>12001945812</t>
  </si>
  <si>
    <t>12001945772</t>
  </si>
  <si>
    <t>36000044167</t>
  </si>
  <si>
    <t>35000109525</t>
  </si>
  <si>
    <t>15002294245</t>
  </si>
  <si>
    <t>34000053182</t>
  </si>
  <si>
    <t>34000053530</t>
  </si>
  <si>
    <t>22000773149</t>
  </si>
  <si>
    <t>34000054521</t>
  </si>
  <si>
    <t>20001079887</t>
  </si>
  <si>
    <t>Retencion de vientres bovinos cria y doble proposi</t>
  </si>
  <si>
    <t>12001953036</t>
  </si>
  <si>
    <t>12001949886</t>
  </si>
  <si>
    <t>35000109944</t>
  </si>
  <si>
    <t>35000110336</t>
  </si>
  <si>
    <t>Construccion infraestructura agricola</t>
  </si>
  <si>
    <t>35000110304</t>
  </si>
  <si>
    <t>12001954011</t>
  </si>
  <si>
    <t>34000055060</t>
  </si>
  <si>
    <t>12001952203</t>
  </si>
  <si>
    <t>35000110200</t>
  </si>
  <si>
    <t>22000773511</t>
  </si>
  <si>
    <t>28000313620</t>
  </si>
  <si>
    <t>Vientres Bovinos y bufalinos  Comerciales cria y D</t>
  </si>
  <si>
    <t>35000110192</t>
  </si>
  <si>
    <t>20001083653</t>
  </si>
  <si>
    <t>35000112633</t>
  </si>
  <si>
    <t>22000776421</t>
  </si>
  <si>
    <t>12001963768</t>
  </si>
  <si>
    <t>28000310790</t>
  </si>
  <si>
    <t>25000907752</t>
  </si>
  <si>
    <t>25000909164</t>
  </si>
  <si>
    <t>Maquinaria y equipos</t>
  </si>
  <si>
    <t>13000671073</t>
  </si>
  <si>
    <t>Sostenimiento café</t>
  </si>
  <si>
    <t>12001967262</t>
  </si>
  <si>
    <t>34000056979</t>
  </si>
  <si>
    <t>35000113932</t>
  </si>
  <si>
    <t>Construcción infraestructura agrícola</t>
  </si>
  <si>
    <t>18001064879</t>
  </si>
  <si>
    <t>22000777585</t>
  </si>
  <si>
    <t>35000114686</t>
  </si>
  <si>
    <t>35000113853</t>
  </si>
  <si>
    <t>15002327921</t>
  </si>
  <si>
    <t>Construcción beneficiaderos de café</t>
  </si>
  <si>
    <t>35000114930</t>
  </si>
  <si>
    <t>18001065347</t>
  </si>
  <si>
    <t>Bovinos y Bufalinos Machos</t>
  </si>
  <si>
    <t>35000115029</t>
  </si>
  <si>
    <t>35000114955</t>
  </si>
  <si>
    <t>35000112658</t>
  </si>
  <si>
    <t>35000115321</t>
  </si>
  <si>
    <t>Cítricos</t>
  </si>
  <si>
    <t>15002334810</t>
  </si>
  <si>
    <t>Renovación café por siembra</t>
  </si>
  <si>
    <t>34000057683</t>
  </si>
  <si>
    <t>18001067841</t>
  </si>
  <si>
    <t>Vientres bovinos y bufalinos comerciales cria y D.</t>
  </si>
  <si>
    <t>32000130233</t>
  </si>
  <si>
    <t>34000057644</t>
  </si>
  <si>
    <t>28000321557</t>
  </si>
  <si>
    <t>Otros cultivos perennes - Sostenimiento</t>
  </si>
  <si>
    <t>35000115874</t>
  </si>
  <si>
    <t>35000116059</t>
  </si>
  <si>
    <t>20001090090</t>
  </si>
  <si>
    <t>Construcción vivienda campesina</t>
  </si>
  <si>
    <t>35000115985</t>
  </si>
  <si>
    <t>34000057669</t>
  </si>
  <si>
    <t>Construcción Campamentos</t>
  </si>
  <si>
    <t>35000116303</t>
  </si>
  <si>
    <t>22000779202</t>
  </si>
  <si>
    <t>18001069712</t>
  </si>
  <si>
    <t>22000779607</t>
  </si>
  <si>
    <t>12001976584</t>
  </si>
  <si>
    <t>22000779639</t>
  </si>
  <si>
    <t>35000116120</t>
  </si>
  <si>
    <t>35000116113</t>
  </si>
  <si>
    <t>18001070444</t>
  </si>
  <si>
    <t>Avicultura huevos</t>
  </si>
  <si>
    <t>35000117064</t>
  </si>
  <si>
    <t>Renovación cacao</t>
  </si>
  <si>
    <t>35000116912</t>
  </si>
  <si>
    <t>15002333392</t>
  </si>
  <si>
    <t>Equipos nuevos para producción pecuaria</t>
  </si>
  <si>
    <t>12001983309</t>
  </si>
  <si>
    <t>15002342184</t>
  </si>
  <si>
    <t>35000117143</t>
  </si>
  <si>
    <t>35000117150</t>
  </si>
  <si>
    <t>15002341684</t>
  </si>
  <si>
    <t>15002345616</t>
  </si>
  <si>
    <t>34000058792</t>
  </si>
  <si>
    <t>35000117333</t>
  </si>
  <si>
    <t>35000116983</t>
  </si>
  <si>
    <t>35000117071</t>
  </si>
  <si>
    <t>34000058936</t>
  </si>
  <si>
    <t>22000780006</t>
  </si>
  <si>
    <t>15002343594</t>
  </si>
  <si>
    <t>22000779678</t>
  </si>
  <si>
    <t>15002339463</t>
  </si>
  <si>
    <t>15002339495</t>
  </si>
  <si>
    <t>36000049358</t>
  </si>
  <si>
    <t>34000059128</t>
  </si>
  <si>
    <t>22000780385</t>
  </si>
  <si>
    <t>22000780346</t>
  </si>
  <si>
    <t>32000132136</t>
  </si>
  <si>
    <t>12001975751</t>
  </si>
  <si>
    <t>35000117928</t>
  </si>
  <si>
    <t>intereses</t>
  </si>
  <si>
    <t>2032924340</t>
  </si>
  <si>
    <t>2031667305</t>
  </si>
  <si>
    <t>2029473089</t>
  </si>
  <si>
    <t>2031607072</t>
  </si>
  <si>
    <t>2031678457</t>
  </si>
  <si>
    <t>2035064756</t>
  </si>
  <si>
    <t>2035015974</t>
  </si>
  <si>
    <t>2035009913</t>
  </si>
  <si>
    <t>CL 28  No 13  A - 15 P 38 al 42</t>
  </si>
  <si>
    <t>2036435379</t>
  </si>
  <si>
    <t>CREDITO A MICROEMPRESARIOS</t>
  </si>
  <si>
    <t>2002024160</t>
  </si>
  <si>
    <t>2002077539</t>
  </si>
  <si>
    <t>2102090146</t>
  </si>
  <si>
    <t>2102090147</t>
  </si>
  <si>
    <t>2102090150</t>
  </si>
  <si>
    <t>2102090214</t>
  </si>
  <si>
    <t>2102090215</t>
  </si>
  <si>
    <t>2102122861</t>
  </si>
  <si>
    <t>2102122860</t>
  </si>
  <si>
    <t>2102122862</t>
  </si>
  <si>
    <t>2102124392</t>
  </si>
  <si>
    <t>2102124393</t>
  </si>
  <si>
    <t>2102124394</t>
  </si>
  <si>
    <t>2102143855</t>
  </si>
  <si>
    <t>2102143853</t>
  </si>
  <si>
    <t>2102142763</t>
  </si>
  <si>
    <t>2102142762</t>
  </si>
  <si>
    <t>2102143854</t>
  </si>
  <si>
    <t>2030302700</t>
  </si>
  <si>
    <t>CL 16 10 48</t>
  </si>
  <si>
    <t>4860000000000000</t>
  </si>
  <si>
    <t>AV CL 116 23</t>
  </si>
  <si>
    <t>27088001611</t>
  </si>
  <si>
    <t>2001969109</t>
  </si>
  <si>
    <t>2001994097</t>
  </si>
  <si>
    <t>2001994098</t>
  </si>
  <si>
    <t>2001994100</t>
  </si>
  <si>
    <t>2001994108</t>
  </si>
  <si>
    <t>2001994117</t>
  </si>
  <si>
    <t>2001994120</t>
  </si>
  <si>
    <t>2001994157</t>
  </si>
  <si>
    <t>2001994174</t>
  </si>
  <si>
    <t>2001994179</t>
  </si>
  <si>
    <t>2001994191</t>
  </si>
  <si>
    <t>2001994197</t>
  </si>
  <si>
    <t>2001996338</t>
  </si>
  <si>
    <t>2001996339</t>
  </si>
  <si>
    <t>2001996345</t>
  </si>
  <si>
    <t>2001996365</t>
  </si>
  <si>
    <t>2001996368</t>
  </si>
  <si>
    <t>2001996369</t>
  </si>
  <si>
    <t>2001996370</t>
  </si>
  <si>
    <t>2001996372</t>
  </si>
  <si>
    <t>2001996374</t>
  </si>
  <si>
    <t>2001996377</t>
  </si>
  <si>
    <t>2001996381</t>
  </si>
  <si>
    <t>2002000818</t>
  </si>
  <si>
    <t>2002001008</t>
  </si>
  <si>
    <t>2002001014</t>
  </si>
  <si>
    <t>2002001028</t>
  </si>
  <si>
    <t>2002001029</t>
  </si>
  <si>
    <t>2002004254</t>
  </si>
  <si>
    <t>2002004255</t>
  </si>
  <si>
    <t>2002004256</t>
  </si>
  <si>
    <t>2002004257</t>
  </si>
  <si>
    <t>2002004269</t>
  </si>
  <si>
    <t>2002007772</t>
  </si>
  <si>
    <t>2002007775</t>
  </si>
  <si>
    <t>2002010670</t>
  </si>
  <si>
    <t>2002007777</t>
  </si>
  <si>
    <t>2002007813</t>
  </si>
  <si>
    <t>2002010641</t>
  </si>
  <si>
    <t>2002010674</t>
  </si>
  <si>
    <t>2002010856</t>
  </si>
  <si>
    <t>2002010857</t>
  </si>
  <si>
    <t>2002010858</t>
  </si>
  <si>
    <t>2002010872</t>
  </si>
  <si>
    <t>2002010907</t>
  </si>
  <si>
    <t>2002010919</t>
  </si>
  <si>
    <t>2002010920</t>
  </si>
  <si>
    <t>2002010931</t>
  </si>
  <si>
    <t>2002010932</t>
  </si>
  <si>
    <t>2002014326</t>
  </si>
  <si>
    <t>2002014327</t>
  </si>
  <si>
    <t>2002014328</t>
  </si>
  <si>
    <t>2002014329</t>
  </si>
  <si>
    <t>2002014333</t>
  </si>
  <si>
    <t>2002014360</t>
  </si>
  <si>
    <t>2002014365</t>
  </si>
  <si>
    <t>2002014372</t>
  </si>
  <si>
    <t>2002021316</t>
  </si>
  <si>
    <t>2002021660</t>
  </si>
  <si>
    <t>2002021834</t>
  </si>
  <si>
    <t>2002022876</t>
  </si>
  <si>
    <t>2002023241</t>
  </si>
  <si>
    <t>2002023244</t>
  </si>
  <si>
    <t>2002024081</t>
  </si>
  <si>
    <t>2002024092</t>
  </si>
  <si>
    <t>2002024096</t>
  </si>
  <si>
    <t>2002024154</t>
  </si>
  <si>
    <t>2002024169</t>
  </si>
  <si>
    <t>2002024173</t>
  </si>
  <si>
    <t>2002027391</t>
  </si>
  <si>
    <t>2002027392</t>
  </si>
  <si>
    <t>2002027393</t>
  </si>
  <si>
    <t>2002027394</t>
  </si>
  <si>
    <t>2002027447</t>
  </si>
  <si>
    <t>2002027468</t>
  </si>
  <si>
    <t>2002027472</t>
  </si>
  <si>
    <t>2002027476</t>
  </si>
  <si>
    <t>2002027477</t>
  </si>
  <si>
    <t>2002030254</t>
  </si>
  <si>
    <t>2002030259</t>
  </si>
  <si>
    <t>2002030268</t>
  </si>
  <si>
    <t>2002030275</t>
  </si>
  <si>
    <t>2002030278</t>
  </si>
  <si>
    <t>2002030284</t>
  </si>
  <si>
    <t>2002030289</t>
  </si>
  <si>
    <t>2002030298</t>
  </si>
  <si>
    <t>2002033521</t>
  </si>
  <si>
    <t>2002033545</t>
  </si>
  <si>
    <t>2002033523</t>
  </si>
  <si>
    <t>2002033524</t>
  </si>
  <si>
    <t>2002033526</t>
  </si>
  <si>
    <t>2002033565</t>
  </si>
  <si>
    <t>2002033570</t>
  </si>
  <si>
    <t>2002033571</t>
  </si>
  <si>
    <t>2002033591</t>
  </si>
  <si>
    <t>2002033596</t>
  </si>
  <si>
    <t>2002035965</t>
  </si>
  <si>
    <t>2002035968</t>
  </si>
  <si>
    <t>2002035970</t>
  </si>
  <si>
    <t>2002035976</t>
  </si>
  <si>
    <t>2002035980</t>
  </si>
  <si>
    <t>2002035993</t>
  </si>
  <si>
    <t>2002035998</t>
  </si>
  <si>
    <t>2002036010</t>
  </si>
  <si>
    <t>2002036013</t>
  </si>
  <si>
    <t>2002036017</t>
  </si>
  <si>
    <t>2002036029</t>
  </si>
  <si>
    <t>2002038200</t>
  </si>
  <si>
    <t>2002038205</t>
  </si>
  <si>
    <t>2002038210</t>
  </si>
  <si>
    <t>2002038215</t>
  </si>
  <si>
    <t>2002038217</t>
  </si>
  <si>
    <t>2002038224</t>
  </si>
  <si>
    <t>2002038228</t>
  </si>
  <si>
    <t>2002038241</t>
  </si>
  <si>
    <t>2002038785</t>
  </si>
  <si>
    <t>2002038787</t>
  </si>
  <si>
    <t>2002038803</t>
  </si>
  <si>
    <t>2002038811</t>
  </si>
  <si>
    <t>2002038869</t>
  </si>
  <si>
    <t>2002038872</t>
  </si>
  <si>
    <t>2002038877</t>
  </si>
  <si>
    <t>2002038906</t>
  </si>
  <si>
    <t>2002038915</t>
  </si>
  <si>
    <t>2002038916</t>
  </si>
  <si>
    <t>2002042354</t>
  </si>
  <si>
    <t>2002042357</t>
  </si>
  <si>
    <t>2002042359</t>
  </si>
  <si>
    <t>2002042360</t>
  </si>
  <si>
    <t>2002042362</t>
  </si>
  <si>
    <t>2002042368</t>
  </si>
  <si>
    <t>2002042369</t>
  </si>
  <si>
    <t>2002042376</t>
  </si>
  <si>
    <t>2002042377</t>
  </si>
  <si>
    <t>2002042379</t>
  </si>
  <si>
    <t>2002042387</t>
  </si>
  <si>
    <t>2002042419</t>
  </si>
  <si>
    <t>2002042431</t>
  </si>
  <si>
    <t>2002042436</t>
  </si>
  <si>
    <t>2002044573</t>
  </si>
  <si>
    <t>2002042437</t>
  </si>
  <si>
    <t>2002042438</t>
  </si>
  <si>
    <t>2002044545</t>
  </si>
  <si>
    <t>2002044787</t>
  </si>
  <si>
    <t>2002044827</t>
  </si>
  <si>
    <t>2002044850</t>
  </si>
  <si>
    <t>2002045094</t>
  </si>
  <si>
    <t>2002045162</t>
  </si>
  <si>
    <t>2002045195</t>
  </si>
  <si>
    <t>2002045250</t>
  </si>
  <si>
    <t>2002045272</t>
  </si>
  <si>
    <t>2002045374</t>
  </si>
  <si>
    <t>2002045418</t>
  </si>
  <si>
    <t>2002045442</t>
  </si>
  <si>
    <t>2002045463</t>
  </si>
  <si>
    <t>2002045563</t>
  </si>
  <si>
    <t>2002045647</t>
  </si>
  <si>
    <t>2002053142</t>
  </si>
  <si>
    <t>2002053144</t>
  </si>
  <si>
    <t>2002053147</t>
  </si>
  <si>
    <t>2002053157</t>
  </si>
  <si>
    <t>2002053160</t>
  </si>
  <si>
    <t>2002053161</t>
  </si>
  <si>
    <t>2002053163</t>
  </si>
  <si>
    <t>2002053168</t>
  </si>
  <si>
    <t>2002053180</t>
  </si>
  <si>
    <t>2002053190</t>
  </si>
  <si>
    <t>2002053192</t>
  </si>
  <si>
    <t>2002053207</t>
  </si>
  <si>
    <t>2002053222</t>
  </si>
  <si>
    <t>2002056245</t>
  </si>
  <si>
    <t>2002056270</t>
  </si>
  <si>
    <t>2002056297</t>
  </si>
  <si>
    <t>2002056431</t>
  </si>
  <si>
    <t>2002056456</t>
  </si>
  <si>
    <t>2002056483</t>
  </si>
  <si>
    <t>2002056512</t>
  </si>
  <si>
    <t>2002056566</t>
  </si>
  <si>
    <t>2002056599</t>
  </si>
  <si>
    <t>2002056634</t>
  </si>
  <si>
    <t>2002056691</t>
  </si>
  <si>
    <t>2002056718</t>
  </si>
  <si>
    <t>2002056848</t>
  </si>
  <si>
    <t>2002056864</t>
  </si>
  <si>
    <t>2002056910</t>
  </si>
  <si>
    <t>2002056949</t>
  </si>
  <si>
    <t>2002056993</t>
  </si>
  <si>
    <t>2002057095</t>
  </si>
  <si>
    <t>2002057122</t>
  </si>
  <si>
    <t>2002057758</t>
  </si>
  <si>
    <t>2002057760</t>
  </si>
  <si>
    <t>2002057807</t>
  </si>
  <si>
    <t>2002057766</t>
  </si>
  <si>
    <t>2002057767</t>
  </si>
  <si>
    <t>2002057799</t>
  </si>
  <si>
    <t>2002057809</t>
  </si>
  <si>
    <t>2002057811</t>
  </si>
  <si>
    <t>2002057814</t>
  </si>
  <si>
    <t>2002057818</t>
  </si>
  <si>
    <t>2002057821</t>
  </si>
  <si>
    <t>2002057824</t>
  </si>
  <si>
    <t>2002057836</t>
  </si>
  <si>
    <t>2002057841</t>
  </si>
  <si>
    <t>2002058617</t>
  </si>
  <si>
    <t>2002058624</t>
  </si>
  <si>
    <t>2002058640</t>
  </si>
  <si>
    <t>2002058652</t>
  </si>
  <si>
    <t>2002058667</t>
  </si>
  <si>
    <t>2002058669</t>
  </si>
  <si>
    <t>2002058691</t>
  </si>
  <si>
    <t>2002058698</t>
  </si>
  <si>
    <t>2002058703</t>
  </si>
  <si>
    <t>2002058705</t>
  </si>
  <si>
    <t>2002058710</t>
  </si>
  <si>
    <t>2002058713</t>
  </si>
  <si>
    <t>2002058717</t>
  </si>
  <si>
    <t>2002059064</t>
  </si>
  <si>
    <t>2002059070</t>
  </si>
  <si>
    <t>2002059075</t>
  </si>
  <si>
    <t>2002059079</t>
  </si>
  <si>
    <t>2002059082</t>
  </si>
  <si>
    <t>2002059084</t>
  </si>
  <si>
    <t>2002059089</t>
  </si>
  <si>
    <t>2002059090</t>
  </si>
  <si>
    <t>2002059117</t>
  </si>
  <si>
    <t>2002059125</t>
  </si>
  <si>
    <t>2002059131</t>
  </si>
  <si>
    <t>2002059135</t>
  </si>
  <si>
    <t>2002059151</t>
  </si>
  <si>
    <t>2002059159</t>
  </si>
  <si>
    <t>2002059168</t>
  </si>
  <si>
    <t>2002059456</t>
  </si>
  <si>
    <t>2002059457</t>
  </si>
  <si>
    <t>2002059458</t>
  </si>
  <si>
    <t>2002059462</t>
  </si>
  <si>
    <t>2002059478</t>
  </si>
  <si>
    <t>2002059480</t>
  </si>
  <si>
    <t>2002059481</t>
  </si>
  <si>
    <t>2002059501</t>
  </si>
  <si>
    <t>2002059505</t>
  </si>
  <si>
    <t>2002059506</t>
  </si>
  <si>
    <t>2002059508</t>
  </si>
  <si>
    <t>2002059518</t>
  </si>
  <si>
    <t>2002059509</t>
  </si>
  <si>
    <t>2002059515</t>
  </si>
  <si>
    <t>2002059516</t>
  </si>
  <si>
    <t>2002059519</t>
  </si>
  <si>
    <t>2002059520</t>
  </si>
  <si>
    <t>2002059523</t>
  </si>
  <si>
    <t>2002059525</t>
  </si>
  <si>
    <t>2002059527</t>
  </si>
  <si>
    <t>2002059535</t>
  </si>
  <si>
    <t>2002059536</t>
  </si>
  <si>
    <t>2002059537</t>
  </si>
  <si>
    <t>2002059544</t>
  </si>
  <si>
    <t>2002059545</t>
  </si>
  <si>
    <t>2002059550</t>
  </si>
  <si>
    <t>2002059851</t>
  </si>
  <si>
    <t>2002059854</t>
  </si>
  <si>
    <t>2002059867</t>
  </si>
  <si>
    <t>2002059869</t>
  </si>
  <si>
    <t>2002060556</t>
  </si>
  <si>
    <t>2002060558</t>
  </si>
  <si>
    <t>2002060562</t>
  </si>
  <si>
    <t>2002060567</t>
  </si>
  <si>
    <t>2002060621</t>
  </si>
  <si>
    <t>2002060623</t>
  </si>
  <si>
    <t>2002060624</t>
  </si>
  <si>
    <t>2002060626</t>
  </si>
  <si>
    <t>2002062766</t>
  </si>
  <si>
    <t>2002062768</t>
  </si>
  <si>
    <t>2002062769</t>
  </si>
  <si>
    <t>2002062770</t>
  </si>
  <si>
    <t>2002062777</t>
  </si>
  <si>
    <t>2002062780</t>
  </si>
  <si>
    <t>2002062783</t>
  </si>
  <si>
    <t>2002063233</t>
  </si>
  <si>
    <t>2002063234</t>
  </si>
  <si>
    <t>2002063244</t>
  </si>
  <si>
    <t>2002063247</t>
  </si>
  <si>
    <t>2002063256</t>
  </si>
  <si>
    <t>2002063258</t>
  </si>
  <si>
    <t>2002063260</t>
  </si>
  <si>
    <t>2002063298</t>
  </si>
  <si>
    <t>2002066363</t>
  </si>
  <si>
    <t>2002066479</t>
  </si>
  <si>
    <t>2002067173</t>
  </si>
  <si>
    <t>2002067175</t>
  </si>
  <si>
    <t>2002067192</t>
  </si>
  <si>
    <t>2002067196</t>
  </si>
  <si>
    <t>2002067201</t>
  </si>
  <si>
    <t>2002067207</t>
  </si>
  <si>
    <t>2002067210</t>
  </si>
  <si>
    <t>2002067235</t>
  </si>
  <si>
    <t>2002067249</t>
  </si>
  <si>
    <t>2002067245</t>
  </si>
  <si>
    <t>2002067247</t>
  </si>
  <si>
    <t>2002067248</t>
  </si>
  <si>
    <t>2002067255</t>
  </si>
  <si>
    <t>2002067414</t>
  </si>
  <si>
    <t>2002067417</t>
  </si>
  <si>
    <t>2002067419</t>
  </si>
  <si>
    <t>2002067421</t>
  </si>
  <si>
    <t>2002067423</t>
  </si>
  <si>
    <t>2002067425</t>
  </si>
  <si>
    <t>2002067428</t>
  </si>
  <si>
    <t>2002067431</t>
  </si>
  <si>
    <t>2002067449</t>
  </si>
  <si>
    <t>2002067454</t>
  </si>
  <si>
    <t>2002067778</t>
  </si>
  <si>
    <t>2002067779</t>
  </si>
  <si>
    <t>2002067781</t>
  </si>
  <si>
    <t>2002067786</t>
  </si>
  <si>
    <t>2002067989</t>
  </si>
  <si>
    <t>2002067993</t>
  </si>
  <si>
    <t>2002067995</t>
  </si>
  <si>
    <t>2002068343</t>
  </si>
  <si>
    <t>2002068344</t>
  </si>
  <si>
    <t>2002068345</t>
  </si>
  <si>
    <t>2002068347</t>
  </si>
  <si>
    <t>2002068364</t>
  </si>
  <si>
    <t>2002068369</t>
  </si>
  <si>
    <t>2002068371</t>
  </si>
  <si>
    <t>2002068382</t>
  </si>
  <si>
    <t>2002068398</t>
  </si>
  <si>
    <t>2002068402</t>
  </si>
  <si>
    <t>2002068413</t>
  </si>
  <si>
    <t>2002068434</t>
  </si>
  <si>
    <t>2002068652</t>
  </si>
  <si>
    <t>2002068660</t>
  </si>
  <si>
    <t>2002068661</t>
  </si>
  <si>
    <t>2002068664</t>
  </si>
  <si>
    <t>2002068666</t>
  </si>
  <si>
    <t>2002068670</t>
  </si>
  <si>
    <t>2002068672</t>
  </si>
  <si>
    <t>2002068673</t>
  </si>
  <si>
    <t>2002068674</t>
  </si>
  <si>
    <t>2002068679</t>
  </si>
  <si>
    <t>2002068681</t>
  </si>
  <si>
    <t>2002068844</t>
  </si>
  <si>
    <t>2002068848</t>
  </si>
  <si>
    <t>2002068858</t>
  </si>
  <si>
    <t>2002069190</t>
  </si>
  <si>
    <t>2002069194</t>
  </si>
  <si>
    <t>2002069201</t>
  </si>
  <si>
    <t>2002069219</t>
  </si>
  <si>
    <t>2002069221</t>
  </si>
  <si>
    <t>2002069368</t>
  </si>
  <si>
    <t>2002069223</t>
  </si>
  <si>
    <t>2002069224</t>
  </si>
  <si>
    <t>2002069362</t>
  </si>
  <si>
    <t>2002069369</t>
  </si>
  <si>
    <t>2002069371</t>
  </si>
  <si>
    <t>2002069383</t>
  </si>
  <si>
    <t>2002069384</t>
  </si>
  <si>
    <t>2002069385</t>
  </si>
  <si>
    <t>2002069405</t>
  </si>
  <si>
    <t>2002069416</t>
  </si>
  <si>
    <t>2002069419</t>
  </si>
  <si>
    <t>2002069551</t>
  </si>
  <si>
    <t>2002069560</t>
  </si>
  <si>
    <t>2002069771</t>
  </si>
  <si>
    <t>2002069775</t>
  </si>
  <si>
    <t>2002069777</t>
  </si>
  <si>
    <t>2002069783</t>
  </si>
  <si>
    <t>2002069784</t>
  </si>
  <si>
    <t>2002069786</t>
  </si>
  <si>
    <t>2002069788</t>
  </si>
  <si>
    <t>2002069789</t>
  </si>
  <si>
    <t>2002069790</t>
  </si>
  <si>
    <t>2002069792</t>
  </si>
  <si>
    <t>2002069794</t>
  </si>
  <si>
    <t>2002069796</t>
  </si>
  <si>
    <t>2002069797</t>
  </si>
  <si>
    <t>2002069798</t>
  </si>
  <si>
    <t>2002069799</t>
  </si>
  <si>
    <t>2002069800</t>
  </si>
  <si>
    <t>2002069802</t>
  </si>
  <si>
    <t>2002069804</t>
  </si>
  <si>
    <t>2002069805</t>
  </si>
  <si>
    <t>2002069807</t>
  </si>
  <si>
    <t>2002069810</t>
  </si>
  <si>
    <t>2002069825</t>
  </si>
  <si>
    <t>2002069826</t>
  </si>
  <si>
    <t>2002069833</t>
  </si>
  <si>
    <t>2002070365</t>
  </si>
  <si>
    <t>2002070368</t>
  </si>
  <si>
    <t>2002070369</t>
  </si>
  <si>
    <t>2002070371</t>
  </si>
  <si>
    <t>2002070372</t>
  </si>
  <si>
    <t>2002070376</t>
  </si>
  <si>
    <t>2002070377</t>
  </si>
  <si>
    <t>2002070401</t>
  </si>
  <si>
    <t>2002070409</t>
  </si>
  <si>
    <t>2002070412</t>
  </si>
  <si>
    <t>2002070417</t>
  </si>
  <si>
    <t>2002070425</t>
  </si>
  <si>
    <t>2002070779</t>
  </si>
  <si>
    <t>2002070780</t>
  </si>
  <si>
    <t>2002070783</t>
  </si>
  <si>
    <t>2002070793</t>
  </si>
  <si>
    <t>2002070784</t>
  </si>
  <si>
    <t>2002070790</t>
  </si>
  <si>
    <t>2002070791</t>
  </si>
  <si>
    <t>2002070796</t>
  </si>
  <si>
    <t>2002070828</t>
  </si>
  <si>
    <t>2002070829</t>
  </si>
  <si>
    <t>2002070831</t>
  </si>
  <si>
    <t>2002070832</t>
  </si>
  <si>
    <t>2002070833</t>
  </si>
  <si>
    <t>2002070841</t>
  </si>
  <si>
    <t>2002070842</t>
  </si>
  <si>
    <t>2002070845</t>
  </si>
  <si>
    <t>2002070848</t>
  </si>
  <si>
    <t>2002070857</t>
  </si>
  <si>
    <t>2002071704</t>
  </si>
  <si>
    <t>2002071705</t>
  </si>
  <si>
    <t>2002071706</t>
  </si>
  <si>
    <t>2002071707</t>
  </si>
  <si>
    <t>2002071708</t>
  </si>
  <si>
    <t>2002071709</t>
  </si>
  <si>
    <t>2002071710</t>
  </si>
  <si>
    <t>2002071711</t>
  </si>
  <si>
    <t>2002071733</t>
  </si>
  <si>
    <t>2002071736</t>
  </si>
  <si>
    <t>2002071745</t>
  </si>
  <si>
    <t>2002071750</t>
  </si>
  <si>
    <t>2002071757</t>
  </si>
  <si>
    <t>2002071763</t>
  </si>
  <si>
    <t>2002071764</t>
  </si>
  <si>
    <t>2002071765</t>
  </si>
  <si>
    <t>2002071766</t>
  </si>
  <si>
    <t>2002071769</t>
  </si>
  <si>
    <t>2002071774</t>
  </si>
  <si>
    <t>2002071778</t>
  </si>
  <si>
    <t>2002072111</t>
  </si>
  <si>
    <t>2002072113</t>
  </si>
  <si>
    <t>2002072115</t>
  </si>
  <si>
    <t>2002072117</t>
  </si>
  <si>
    <t>2002072121</t>
  </si>
  <si>
    <t>2002072128</t>
  </si>
  <si>
    <t>2002072130</t>
  </si>
  <si>
    <t>2002072131</t>
  </si>
  <si>
    <t>2002072145</t>
  </si>
  <si>
    <t>2002072148</t>
  </si>
  <si>
    <t>2002072151</t>
  </si>
  <si>
    <t>2002072153</t>
  </si>
  <si>
    <t>2002072155</t>
  </si>
  <si>
    <t>2002072157</t>
  </si>
  <si>
    <t>2002072165</t>
  </si>
  <si>
    <t>2002072172</t>
  </si>
  <si>
    <t>2002072181</t>
  </si>
  <si>
    <t>2002072204</t>
  </si>
  <si>
    <t>2002072194</t>
  </si>
  <si>
    <t>2002072198</t>
  </si>
  <si>
    <t>2002072201</t>
  </si>
  <si>
    <t>2002072391</t>
  </si>
  <si>
    <t>2002072392</t>
  </si>
  <si>
    <t>2002072393</t>
  </si>
  <si>
    <t>2002072394</t>
  </si>
  <si>
    <t>2002072395</t>
  </si>
  <si>
    <t>2002072396</t>
  </si>
  <si>
    <t>2002072397</t>
  </si>
  <si>
    <t>2002072398</t>
  </si>
  <si>
    <t>2002072399</t>
  </si>
  <si>
    <t>2002072400</t>
  </si>
  <si>
    <t>2002072402</t>
  </si>
  <si>
    <t>2002072403</t>
  </si>
  <si>
    <t>2002072404</t>
  </si>
  <si>
    <t>2002072405</t>
  </si>
  <si>
    <t>2002072580</t>
  </si>
  <si>
    <t>2002072581</t>
  </si>
  <si>
    <t>2002072584</t>
  </si>
  <si>
    <t>2002072586</t>
  </si>
  <si>
    <t>2002072588</t>
  </si>
  <si>
    <t>2002072589</t>
  </si>
  <si>
    <t>2002072590</t>
  </si>
  <si>
    <t>2002072603</t>
  </si>
  <si>
    <t>2002072617</t>
  </si>
  <si>
    <t>2002072632</t>
  </si>
  <si>
    <t>2002072653</t>
  </si>
  <si>
    <t>2002072654</t>
  </si>
  <si>
    <t>2002072663</t>
  </si>
  <si>
    <t>2002072669</t>
  </si>
  <si>
    <t>2002072709</t>
  </si>
  <si>
    <t>2002072945</t>
  </si>
  <si>
    <t>2002072953</t>
  </si>
  <si>
    <t>2002072955</t>
  </si>
  <si>
    <t>2002072959</t>
  </si>
  <si>
    <t>2002072964</t>
  </si>
  <si>
    <t>2002072969</t>
  </si>
  <si>
    <t>2002072973</t>
  </si>
  <si>
    <t>2002072976</t>
  </si>
  <si>
    <t>2002072980</t>
  </si>
  <si>
    <t>2002072998</t>
  </si>
  <si>
    <t>2002073307</t>
  </si>
  <si>
    <t>2002073311</t>
  </si>
  <si>
    <t>2002073312</t>
  </si>
  <si>
    <t>2002073325</t>
  </si>
  <si>
    <t>2002073326</t>
  </si>
  <si>
    <t>2002073327</t>
  </si>
  <si>
    <t>2002073329</t>
  </si>
  <si>
    <t>2002073518</t>
  </si>
  <si>
    <t>2002073520</t>
  </si>
  <si>
    <t>2002073551</t>
  </si>
  <si>
    <t>2002073525</t>
  </si>
  <si>
    <t>2002073529</t>
  </si>
  <si>
    <t>2002073534</t>
  </si>
  <si>
    <t>2002073556</t>
  </si>
  <si>
    <t>2002073562</t>
  </si>
  <si>
    <t>2002073565</t>
  </si>
  <si>
    <t>2002073576</t>
  </si>
  <si>
    <t>2002075667</t>
  </si>
  <si>
    <t>2002075673</t>
  </si>
  <si>
    <t>2002075692</t>
  </si>
  <si>
    <t>2002075697</t>
  </si>
  <si>
    <t>2002075700</t>
  </si>
  <si>
    <t>2002075718</t>
  </si>
  <si>
    <t>2002075863</t>
  </si>
  <si>
    <t>2002075864</t>
  </si>
  <si>
    <t>2002075865</t>
  </si>
  <si>
    <t>2002075875</t>
  </si>
  <si>
    <t>2002075877</t>
  </si>
  <si>
    <t>2002075898</t>
  </si>
  <si>
    <t>2002075914</t>
  </si>
  <si>
    <t>2002076046</t>
  </si>
  <si>
    <t>2002076047</t>
  </si>
  <si>
    <t>2002076050</t>
  </si>
  <si>
    <t>2002076051</t>
  </si>
  <si>
    <t>2002076053</t>
  </si>
  <si>
    <t>2002076063</t>
  </si>
  <si>
    <t>2002076065</t>
  </si>
  <si>
    <t>2002076068</t>
  </si>
  <si>
    <t>2002076070</t>
  </si>
  <si>
    <t>2002076083</t>
  </si>
  <si>
    <t>2002076923</t>
  </si>
  <si>
    <t>2002076928</t>
  </si>
  <si>
    <t>2002076946</t>
  </si>
  <si>
    <t>2002076947</t>
  </si>
  <si>
    <t>2002076948</t>
  </si>
  <si>
    <t>2002076949</t>
  </si>
  <si>
    <t>2002076950</t>
  </si>
  <si>
    <t>2002076951</t>
  </si>
  <si>
    <t>2002076952</t>
  </si>
  <si>
    <t>2002076957</t>
  </si>
  <si>
    <t>2002076958</t>
  </si>
  <si>
    <t>2002077338</t>
  </si>
  <si>
    <t>2002077340</t>
  </si>
  <si>
    <t>2002077345</t>
  </si>
  <si>
    <t>2002077351</t>
  </si>
  <si>
    <t>2002077354</t>
  </si>
  <si>
    <t>2002077361</t>
  </si>
  <si>
    <t>2002077524</t>
  </si>
  <si>
    <t>2002077525</t>
  </si>
  <si>
    <t>2002077526</t>
  </si>
  <si>
    <t>2002077527</t>
  </si>
  <si>
    <t>2002077528</t>
  </si>
  <si>
    <t>2002077532</t>
  </si>
  <si>
    <t>2002077529</t>
  </si>
  <si>
    <t>2002077530</t>
  </si>
  <si>
    <t>2002077531</t>
  </si>
  <si>
    <t>2002077533</t>
  </si>
  <si>
    <t>2002077534</t>
  </si>
  <si>
    <t>2002077535</t>
  </si>
  <si>
    <t>2002077536</t>
  </si>
  <si>
    <t>2002077542</t>
  </si>
  <si>
    <t>2002077543</t>
  </si>
  <si>
    <t>2002077544</t>
  </si>
  <si>
    <t>2002077552</t>
  </si>
  <si>
    <t>2002077562</t>
  </si>
  <si>
    <t>2002077563</t>
  </si>
  <si>
    <t>2002077564</t>
  </si>
  <si>
    <t>2002077565</t>
  </si>
  <si>
    <t>2002077566</t>
  </si>
  <si>
    <t>2002077567</t>
  </si>
  <si>
    <t>2002077577</t>
  </si>
  <si>
    <t>2002077600</t>
  </si>
  <si>
    <t>2002077749</t>
  </si>
  <si>
    <t>2002077751</t>
  </si>
  <si>
    <t>2002077759</t>
  </si>
  <si>
    <t>2002077762</t>
  </si>
  <si>
    <t>2002077765</t>
  </si>
  <si>
    <t>2002077769</t>
  </si>
  <si>
    <t>2002077771</t>
  </si>
  <si>
    <t>2002077773</t>
  </si>
  <si>
    <t>2002077776</t>
  </si>
  <si>
    <t>2002077778</t>
  </si>
  <si>
    <t>2002077780</t>
  </si>
  <si>
    <t>2002077784</t>
  </si>
  <si>
    <t>2002077787</t>
  </si>
  <si>
    <t>2002077790</t>
  </si>
  <si>
    <t>2002077793</t>
  </si>
  <si>
    <t>2002077795</t>
  </si>
  <si>
    <t>2002077801</t>
  </si>
  <si>
    <t>2002077803</t>
  </si>
  <si>
    <t>2002077807</t>
  </si>
  <si>
    <t>2002077809</t>
  </si>
  <si>
    <t>2002078264</t>
  </si>
  <si>
    <t>2002078268</t>
  </si>
  <si>
    <t>2002078274</t>
  </si>
  <si>
    <t>2002078275</t>
  </si>
  <si>
    <t>2002078277</t>
  </si>
  <si>
    <t>2002078278</t>
  </si>
  <si>
    <t>2002078281</t>
  </si>
  <si>
    <t>2002078283</t>
  </si>
  <si>
    <t>2002078284</t>
  </si>
  <si>
    <t>2002078287</t>
  </si>
  <si>
    <t>2002078290</t>
  </si>
  <si>
    <t>2002078292</t>
  </si>
  <si>
    <t>2002078296</t>
  </si>
  <si>
    <t>2002078315</t>
  </si>
  <si>
    <t>2002078301</t>
  </si>
  <si>
    <t>2002078302</t>
  </si>
  <si>
    <t>2002078307</t>
  </si>
  <si>
    <t>2002078324</t>
  </si>
  <si>
    <t>2002078327</t>
  </si>
  <si>
    <t>2002079164</t>
  </si>
  <si>
    <t>2002079167</t>
  </si>
  <si>
    <t>2002079171</t>
  </si>
  <si>
    <t>2002079172</t>
  </si>
  <si>
    <t>2002079173</t>
  </si>
  <si>
    <t>2002079175</t>
  </si>
  <si>
    <t>2002079178</t>
  </si>
  <si>
    <t>2002079186</t>
  </si>
  <si>
    <t>2002079190</t>
  </si>
  <si>
    <t>2002079193</t>
  </si>
  <si>
    <t>2002079198</t>
  </si>
  <si>
    <t>2002079209</t>
  </si>
  <si>
    <t>2002079225</t>
  </si>
  <si>
    <t>2002079574</t>
  </si>
  <si>
    <t>2002079577</t>
  </si>
  <si>
    <t>2002079579</t>
  </si>
  <si>
    <t>2002079581</t>
  </si>
  <si>
    <t>2002079583</t>
  </si>
  <si>
    <t>2002079590</t>
  </si>
  <si>
    <t>2002079593</t>
  </si>
  <si>
    <t>2002079599</t>
  </si>
  <si>
    <t>2002079600</t>
  </si>
  <si>
    <t>2002079602</t>
  </si>
  <si>
    <t>2002079618</t>
  </si>
  <si>
    <t>2002079623</t>
  </si>
  <si>
    <t>2002079625</t>
  </si>
  <si>
    <t>2002079629</t>
  </si>
  <si>
    <t>2002081676</t>
  </si>
  <si>
    <t>2002081686</t>
  </si>
  <si>
    <t>2002081689</t>
  </si>
  <si>
    <t>2002081695</t>
  </si>
  <si>
    <t>2002081696</t>
  </si>
  <si>
    <t>2002081698</t>
  </si>
  <si>
    <t>2002081702</t>
  </si>
  <si>
    <t>2002081703</t>
  </si>
  <si>
    <t>2002081705</t>
  </si>
  <si>
    <t>2002081709</t>
  </si>
  <si>
    <t>2002081774</t>
  </si>
  <si>
    <t>2002081776</t>
  </si>
  <si>
    <t>2002081780</t>
  </si>
  <si>
    <t>2002081788</t>
  </si>
  <si>
    <t>2002081795</t>
  </si>
  <si>
    <t>2002081798</t>
  </si>
  <si>
    <t>2002081802</t>
  </si>
  <si>
    <t>2002081807</t>
  </si>
  <si>
    <t>2002081811</t>
  </si>
  <si>
    <t>2002081813</t>
  </si>
  <si>
    <t>2002082340</t>
  </si>
  <si>
    <t>2002081815</t>
  </si>
  <si>
    <t>2002081820</t>
  </si>
  <si>
    <t>2002081821</t>
  </si>
  <si>
    <t>2002082345</t>
  </si>
  <si>
    <t>2002082349</t>
  </si>
  <si>
    <t>2002082355</t>
  </si>
  <si>
    <t>2002082359</t>
  </si>
  <si>
    <t>2002082363</t>
  </si>
  <si>
    <t>2002082365</t>
  </si>
  <si>
    <t>2002082368</t>
  </si>
  <si>
    <t>2002082374</t>
  </si>
  <si>
    <t>2002082381</t>
  </si>
  <si>
    <t>2002082384</t>
  </si>
  <si>
    <t>2002082386</t>
  </si>
  <si>
    <t>2002082390</t>
  </si>
  <si>
    <t>2002082394</t>
  </si>
  <si>
    <t>2002082396</t>
  </si>
  <si>
    <t>2002082408</t>
  </si>
  <si>
    <t>2002082411</t>
  </si>
  <si>
    <t>2002082422</t>
  </si>
  <si>
    <t>2002082426</t>
  </si>
  <si>
    <t>2002082433</t>
  </si>
  <si>
    <t>2002082446</t>
  </si>
  <si>
    <t>2002082615</t>
  </si>
  <si>
    <t>2002082616</t>
  </si>
  <si>
    <t>2002082618</t>
  </si>
  <si>
    <t>2002082623</t>
  </si>
  <si>
    <t>2002082627</t>
  </si>
  <si>
    <t>2002082636</t>
  </si>
  <si>
    <t>2002082650</t>
  </si>
  <si>
    <t>2002082656</t>
  </si>
  <si>
    <t>2002082661</t>
  </si>
  <si>
    <t>2002082670</t>
  </si>
  <si>
    <t>2002082674</t>
  </si>
  <si>
    <t>2002082677</t>
  </si>
  <si>
    <t>2002082680</t>
  </si>
  <si>
    <t>2002082688</t>
  </si>
  <si>
    <t>2002082691</t>
  </si>
  <si>
    <t>2002082702</t>
  </si>
  <si>
    <t>2002082713</t>
  </si>
  <si>
    <t>2002082716</t>
  </si>
  <si>
    <t>2002084101</t>
  </si>
  <si>
    <t>2002084176</t>
  </si>
  <si>
    <t>2002084242</t>
  </si>
  <si>
    <t>2002084291</t>
  </si>
  <si>
    <t>2002084325</t>
  </si>
  <si>
    <t>2002084335</t>
  </si>
  <si>
    <t>2002084358</t>
  </si>
  <si>
    <t>2002084359</t>
  </si>
  <si>
    <t>2002084364</t>
  </si>
  <si>
    <t>2002084379</t>
  </si>
  <si>
    <t>2002084404</t>
  </si>
  <si>
    <t>2002084382</t>
  </si>
  <si>
    <t>2002084388</t>
  </si>
  <si>
    <t>2002084395</t>
  </si>
  <si>
    <t>2002084421</t>
  </si>
  <si>
    <t>2002084426</t>
  </si>
  <si>
    <t>2002084434</t>
  </si>
  <si>
    <t>2002084449</t>
  </si>
  <si>
    <t>2002084452</t>
  </si>
  <si>
    <t>2002084786</t>
  </si>
  <si>
    <t>2002084790</t>
  </si>
  <si>
    <t>2002084795</t>
  </si>
  <si>
    <t>2002084797</t>
  </si>
  <si>
    <t>2002084806</t>
  </si>
  <si>
    <t>2002084808</t>
  </si>
  <si>
    <t>2002084810</t>
  </si>
  <si>
    <t>2002084829</t>
  </si>
  <si>
    <t>2002084839</t>
  </si>
  <si>
    <t>2002084842</t>
  </si>
  <si>
    <t>2002084850</t>
  </si>
  <si>
    <t>2002084857</t>
  </si>
  <si>
    <t>2002084861</t>
  </si>
  <si>
    <t>2002084877</t>
  </si>
  <si>
    <t>2002085362</t>
  </si>
  <si>
    <t>2002085363</t>
  </si>
  <si>
    <t>2002085365</t>
  </si>
  <si>
    <t>2002085368</t>
  </si>
  <si>
    <t>2002085376</t>
  </si>
  <si>
    <t>2002085381</t>
  </si>
  <si>
    <t>2002085391</t>
  </si>
  <si>
    <t>2002085399</t>
  </si>
  <si>
    <t>2002085413</t>
  </si>
  <si>
    <t>2002085418</t>
  </si>
  <si>
    <t>2002085425</t>
  </si>
  <si>
    <t>2002085429</t>
  </si>
  <si>
    <t>2002085437</t>
  </si>
  <si>
    <t>2002085463</t>
  </si>
  <si>
    <t>2002085495</t>
  </si>
  <si>
    <t>2102089509</t>
  </si>
  <si>
    <t>2102089510</t>
  </si>
  <si>
    <t>2102089511</t>
  </si>
  <si>
    <t>2102089514</t>
  </si>
  <si>
    <t>2102089515</t>
  </si>
  <si>
    <t>2102089516</t>
  </si>
  <si>
    <t>2102089517</t>
  </si>
  <si>
    <t>2102089689</t>
  </si>
  <si>
    <t>2102089691</t>
  </si>
  <si>
    <t>2102089692</t>
  </si>
  <si>
    <t>2102089694</t>
  </si>
  <si>
    <t>2102089697</t>
  </si>
  <si>
    <t>2102089701</t>
  </si>
  <si>
    <t>2102089703</t>
  </si>
  <si>
    <t>2102089712</t>
  </si>
  <si>
    <t>2102089704</t>
  </si>
  <si>
    <t>2102089705</t>
  </si>
  <si>
    <t>2102089706</t>
  </si>
  <si>
    <t>2102089713</t>
  </si>
  <si>
    <t>2102089714</t>
  </si>
  <si>
    <t>2102089805</t>
  </si>
  <si>
    <t>2102089814</t>
  </si>
  <si>
    <t>2102089820</t>
  </si>
  <si>
    <t>2102089823</t>
  </si>
  <si>
    <t>2102089824</t>
  </si>
  <si>
    <t>2102089827</t>
  </si>
  <si>
    <t>2102089829</t>
  </si>
  <si>
    <t>2102089830</t>
  </si>
  <si>
    <t>2102089833</t>
  </si>
  <si>
    <t>2102089838</t>
  </si>
  <si>
    <t>2102090190</t>
  </si>
  <si>
    <t>2102090191</t>
  </si>
  <si>
    <t>2102090192</t>
  </si>
  <si>
    <t>2102090195</t>
  </si>
  <si>
    <t>2102090197</t>
  </si>
  <si>
    <t>2102090615</t>
  </si>
  <si>
    <t>2102090616</t>
  </si>
  <si>
    <t>2102090620</t>
  </si>
  <si>
    <t>2102090622</t>
  </si>
  <si>
    <t>2102090633</t>
  </si>
  <si>
    <t>2102090998</t>
  </si>
  <si>
    <t>2102091007</t>
  </si>
  <si>
    <t>2102091110</t>
  </si>
  <si>
    <t>2102091113</t>
  </si>
  <si>
    <t>2102091544</t>
  </si>
  <si>
    <t>2102091545</t>
  </si>
  <si>
    <t>2102091549</t>
  </si>
  <si>
    <t>2102091550</t>
  </si>
  <si>
    <t>2102091554</t>
  </si>
  <si>
    <t>2102091923</t>
  </si>
  <si>
    <t>2102092012</t>
  </si>
  <si>
    <t>2102092028</t>
  </si>
  <si>
    <t>2102092029</t>
  </si>
  <si>
    <t>2102092032</t>
  </si>
  <si>
    <t>2102092037</t>
  </si>
  <si>
    <t>2102092042</t>
  </si>
  <si>
    <t>2102092046</t>
  </si>
  <si>
    <t>2102092047</t>
  </si>
  <si>
    <t>2102092049</t>
  </si>
  <si>
    <t>2102092050</t>
  </si>
  <si>
    <t>2102092053</t>
  </si>
  <si>
    <t>2102092062</t>
  </si>
  <si>
    <t>2102092740</t>
  </si>
  <si>
    <t>2102092743</t>
  </si>
  <si>
    <t>2102092747</t>
  </si>
  <si>
    <t>2102092748</t>
  </si>
  <si>
    <t>2102092757</t>
  </si>
  <si>
    <t>2102092750</t>
  </si>
  <si>
    <t>2102092753</t>
  </si>
  <si>
    <t>2102092756</t>
  </si>
  <si>
    <t>2102092760</t>
  </si>
  <si>
    <t>2102092765</t>
  </si>
  <si>
    <t>2102092768</t>
  </si>
  <si>
    <t>2102092771</t>
  </si>
  <si>
    <t>2102092777</t>
  </si>
  <si>
    <t>2102093159</t>
  </si>
  <si>
    <t>2102093163</t>
  </si>
  <si>
    <t>2102093164</t>
  </si>
  <si>
    <t>2102093165</t>
  </si>
  <si>
    <t>2102093167</t>
  </si>
  <si>
    <t>2102093168</t>
  </si>
  <si>
    <t>2102093176</t>
  </si>
  <si>
    <t>2102093178</t>
  </si>
  <si>
    <t>2102093182</t>
  </si>
  <si>
    <t>2102093184</t>
  </si>
  <si>
    <t>2102093186</t>
  </si>
  <si>
    <t>2102093192</t>
  </si>
  <si>
    <t>2102093196</t>
  </si>
  <si>
    <t>2102093202</t>
  </si>
  <si>
    <t>2102093659</t>
  </si>
  <si>
    <t>2102093662</t>
  </si>
  <si>
    <t>2102094088</t>
  </si>
  <si>
    <t>2102094092</t>
  </si>
  <si>
    <t>2102094094</t>
  </si>
  <si>
    <t>2102094098</t>
  </si>
  <si>
    <t>2102094102</t>
  </si>
  <si>
    <t>2102094108</t>
  </si>
  <si>
    <t>2102094111</t>
  </si>
  <si>
    <t>2102094113</t>
  </si>
  <si>
    <t>2102094115</t>
  </si>
  <si>
    <t>2102094118</t>
  </si>
  <si>
    <t>2102094120</t>
  </si>
  <si>
    <t>2102094122</t>
  </si>
  <si>
    <t>2102094124</t>
  </si>
  <si>
    <t>2102094132</t>
  </si>
  <si>
    <t>2102094134</t>
  </si>
  <si>
    <t>2102094136</t>
  </si>
  <si>
    <t>2102094139</t>
  </si>
  <si>
    <t>2102094823</t>
  </si>
  <si>
    <t>2102094824</t>
  </si>
  <si>
    <t>2102094829</t>
  </si>
  <si>
    <t>2102094833</t>
  </si>
  <si>
    <t>2102094840</t>
  </si>
  <si>
    <t>2102094851</t>
  </si>
  <si>
    <t>2102094852</t>
  </si>
  <si>
    <t>2102094853</t>
  </si>
  <si>
    <t>2102094856</t>
  </si>
  <si>
    <t>2102094862</t>
  </si>
  <si>
    <t>2102094865</t>
  </si>
  <si>
    <t>2102094945</t>
  </si>
  <si>
    <t>2102094866</t>
  </si>
  <si>
    <t>2102094869</t>
  </si>
  <si>
    <t>2102094874</t>
  </si>
  <si>
    <t>2102095192</t>
  </si>
  <si>
    <t>2102095557</t>
  </si>
  <si>
    <t>2102095558</t>
  </si>
  <si>
    <t>2102095559</t>
  </si>
  <si>
    <t>2102095563</t>
  </si>
  <si>
    <t>2102095567</t>
  </si>
  <si>
    <t>2102095569</t>
  </si>
  <si>
    <t>2102095572</t>
  </si>
  <si>
    <t>2102095578</t>
  </si>
  <si>
    <t>2102095582</t>
  </si>
  <si>
    <t>2102095583</t>
  </si>
  <si>
    <t>2102095585</t>
  </si>
  <si>
    <t>2102095586</t>
  </si>
  <si>
    <t>2102095587</t>
  </si>
  <si>
    <t>2102095588</t>
  </si>
  <si>
    <t>2102095605</t>
  </si>
  <si>
    <t>2102095607</t>
  </si>
  <si>
    <t>2102096160</t>
  </si>
  <si>
    <t>2102096163</t>
  </si>
  <si>
    <t>2102096166</t>
  </si>
  <si>
    <t>2102096167</t>
  </si>
  <si>
    <t>2102096265</t>
  </si>
  <si>
    <t>2102096267</t>
  </si>
  <si>
    <t>2102096274</t>
  </si>
  <si>
    <t>2102096276</t>
  </si>
  <si>
    <t>2102096277</t>
  </si>
  <si>
    <t>2102096278</t>
  </si>
  <si>
    <t>2102096281</t>
  </si>
  <si>
    <t>2102096284</t>
  </si>
  <si>
    <t>2102096288</t>
  </si>
  <si>
    <t>2102096291</t>
  </si>
  <si>
    <t>2102096293</t>
  </si>
  <si>
    <t>2102096301</t>
  </si>
  <si>
    <t>2102096658</t>
  </si>
  <si>
    <t>2102096659</t>
  </si>
  <si>
    <t>2102096661</t>
  </si>
  <si>
    <t>2102096662</t>
  </si>
  <si>
    <t>2102096663</t>
  </si>
  <si>
    <t>2102096665</t>
  </si>
  <si>
    <t>2102096667</t>
  </si>
  <si>
    <t>2102096670</t>
  </si>
  <si>
    <t>2102096673</t>
  </si>
  <si>
    <t>2102096674</t>
  </si>
  <si>
    <t>2102096676</t>
  </si>
  <si>
    <t>2102096678</t>
  </si>
  <si>
    <t>2102096680</t>
  </si>
  <si>
    <t>2102096681</t>
  </si>
  <si>
    <t>2102096684</t>
  </si>
  <si>
    <t>2102096689</t>
  </si>
  <si>
    <t>2102096699</t>
  </si>
  <si>
    <t>2102096692</t>
  </si>
  <si>
    <t>2102096696</t>
  </si>
  <si>
    <t>2102096698</t>
  </si>
  <si>
    <t>2102096700</t>
  </si>
  <si>
    <t>2102096702</t>
  </si>
  <si>
    <t>2102096703</t>
  </si>
  <si>
    <t>2102096745</t>
  </si>
  <si>
    <t>2102097203</t>
  </si>
  <si>
    <t>2102097205</t>
  </si>
  <si>
    <t>2102097209</t>
  </si>
  <si>
    <t>2102097210</t>
  </si>
  <si>
    <t>2102097211</t>
  </si>
  <si>
    <t>2102097213</t>
  </si>
  <si>
    <t>2102097214</t>
  </si>
  <si>
    <t>2102097216</t>
  </si>
  <si>
    <t>2102097217</t>
  </si>
  <si>
    <t>2102097219</t>
  </si>
  <si>
    <t>2102097221</t>
  </si>
  <si>
    <t>2102097222</t>
  </si>
  <si>
    <t>2102097231</t>
  </si>
  <si>
    <t>2102097232</t>
  </si>
  <si>
    <t>2102097501</t>
  </si>
  <si>
    <t>2102097507</t>
  </si>
  <si>
    <t>2102097511</t>
  </si>
  <si>
    <t>2102097514</t>
  </si>
  <si>
    <t>2102097518</t>
  </si>
  <si>
    <t>2102097520</t>
  </si>
  <si>
    <t>2102097521</t>
  </si>
  <si>
    <t>2102097526</t>
  </si>
  <si>
    <t>2102097529</t>
  </si>
  <si>
    <t>2102097531</t>
  </si>
  <si>
    <t>2102097532</t>
  </si>
  <si>
    <t>2102097571</t>
  </si>
  <si>
    <t>2102097572</t>
  </si>
  <si>
    <t>2102097573</t>
  </si>
  <si>
    <t>2102097574</t>
  </si>
  <si>
    <t>2102097586</t>
  </si>
  <si>
    <t>2102097639</t>
  </si>
  <si>
    <t>2102097641</t>
  </si>
  <si>
    <t>2102097642</t>
  </si>
  <si>
    <t>2102097643</t>
  </si>
  <si>
    <t>2102097646</t>
  </si>
  <si>
    <t>2102097647</t>
  </si>
  <si>
    <t>2102097655</t>
  </si>
  <si>
    <t>2102097657</t>
  </si>
  <si>
    <t>2102097660</t>
  </si>
  <si>
    <t>2102097662</t>
  </si>
  <si>
    <t>2102097664</t>
  </si>
  <si>
    <t>2102097665</t>
  </si>
  <si>
    <t>2102097666</t>
  </si>
  <si>
    <t>2102097668</t>
  </si>
  <si>
    <t>2102097669</t>
  </si>
  <si>
    <t>2102097677</t>
  </si>
  <si>
    <t>2102097670</t>
  </si>
  <si>
    <t>2102097671</t>
  </si>
  <si>
    <t>2102097674</t>
  </si>
  <si>
    <t>2102097849</t>
  </si>
  <si>
    <t>2102097905</t>
  </si>
  <si>
    <t>2102097910</t>
  </si>
  <si>
    <t>2102097914</t>
  </si>
  <si>
    <t>2102097916</t>
  </si>
  <si>
    <t>2102097917</t>
  </si>
  <si>
    <t>2102097918</t>
  </si>
  <si>
    <t>2102097926</t>
  </si>
  <si>
    <t>2102097931</t>
  </si>
  <si>
    <t>2102097932</t>
  </si>
  <si>
    <t>2102097944</t>
  </si>
  <si>
    <t>2102097945</t>
  </si>
  <si>
    <t>2102097946</t>
  </si>
  <si>
    <t>2102097947</t>
  </si>
  <si>
    <t>2102097948</t>
  </si>
  <si>
    <t>2102097950</t>
  </si>
  <si>
    <t>2102097953</t>
  </si>
  <si>
    <t>2102097955</t>
  </si>
  <si>
    <t>2102097960</t>
  </si>
  <si>
    <t>2102097964</t>
  </si>
  <si>
    <t>2102098552</t>
  </si>
  <si>
    <t>2102098555</t>
  </si>
  <si>
    <t>2102098559</t>
  </si>
  <si>
    <t>2102098561</t>
  </si>
  <si>
    <t>2102098563</t>
  </si>
  <si>
    <t>2102098564</t>
  </si>
  <si>
    <t>2102098565</t>
  </si>
  <si>
    <t>2102098567</t>
  </si>
  <si>
    <t>2102098568</t>
  </si>
  <si>
    <t>2102098569</t>
  </si>
  <si>
    <t>2102098582</t>
  </si>
  <si>
    <t>2102098583</t>
  </si>
  <si>
    <t>2102098585</t>
  </si>
  <si>
    <t>2102098586</t>
  </si>
  <si>
    <t>2102098587</t>
  </si>
  <si>
    <t>2102098588</t>
  </si>
  <si>
    <t>2102098589</t>
  </si>
  <si>
    <t>2102098591</t>
  </si>
  <si>
    <t>2102098630</t>
  </si>
  <si>
    <t>2102098680</t>
  </si>
  <si>
    <t>2102098681</t>
  </si>
  <si>
    <t>2102098682</t>
  </si>
  <si>
    <t>2102098683</t>
  </si>
  <si>
    <t>2102098691</t>
  </si>
  <si>
    <t>2102098692</t>
  </si>
  <si>
    <t>2102098810</t>
  </si>
  <si>
    <t>2102098813</t>
  </si>
  <si>
    <t>2102098838</t>
  </si>
  <si>
    <t>2102099062</t>
  </si>
  <si>
    <t>2102099075</t>
  </si>
  <si>
    <t>2102099064</t>
  </si>
  <si>
    <t>2102099068</t>
  </si>
  <si>
    <t>2102099073</t>
  </si>
  <si>
    <t>2102099079</t>
  </si>
  <si>
    <t>2102099080</t>
  </si>
  <si>
    <t>2102099083</t>
  </si>
  <si>
    <t>2102099085</t>
  </si>
  <si>
    <t>2102099088</t>
  </si>
  <si>
    <t>2102102187</t>
  </si>
  <si>
    <t>2102102188</t>
  </si>
  <si>
    <t>2102102189</t>
  </si>
  <si>
    <t>2102102191</t>
  </si>
  <si>
    <t>2102102196</t>
  </si>
  <si>
    <t>2102102197</t>
  </si>
  <si>
    <t>2102102198</t>
  </si>
  <si>
    <t>2102102200</t>
  </si>
  <si>
    <t>2102102204</t>
  </si>
  <si>
    <t>2102102207</t>
  </si>
  <si>
    <t>2102102209</t>
  </si>
  <si>
    <t>2102102210</t>
  </si>
  <si>
    <t>2102102217</t>
  </si>
  <si>
    <t>2102102981</t>
  </si>
  <si>
    <t>2102102985</t>
  </si>
  <si>
    <t>2102102986</t>
  </si>
  <si>
    <t>2102102987</t>
  </si>
  <si>
    <t>2102102988</t>
  </si>
  <si>
    <t>2102102991</t>
  </si>
  <si>
    <t>2102102998</t>
  </si>
  <si>
    <t>2102104111</t>
  </si>
  <si>
    <t>2102104119</t>
  </si>
  <si>
    <t>2102104123</t>
  </si>
  <si>
    <t>2102104126</t>
  </si>
  <si>
    <t>2102104127</t>
  </si>
  <si>
    <t>2102104130</t>
  </si>
  <si>
    <t>2102104132</t>
  </si>
  <si>
    <t>2102104136</t>
  </si>
  <si>
    <t>2102104138</t>
  </si>
  <si>
    <t>2102104142</t>
  </si>
  <si>
    <t>2102104912</t>
  </si>
  <si>
    <t>2102104917</t>
  </si>
  <si>
    <t>2102104918</t>
  </si>
  <si>
    <t>2102104921</t>
  </si>
  <si>
    <t>2102104928</t>
  </si>
  <si>
    <t>2102104930</t>
  </si>
  <si>
    <t>2102104978</t>
  </si>
  <si>
    <t>2102105637</t>
  </si>
  <si>
    <t>2102105639</t>
  </si>
  <si>
    <t>2102105640</t>
  </si>
  <si>
    <t>2102105646</t>
  </si>
  <si>
    <t>2102105647</t>
  </si>
  <si>
    <t>2102105648</t>
  </si>
  <si>
    <t>2102106348</t>
  </si>
  <si>
    <t>2102105653</t>
  </si>
  <si>
    <t>2102105660</t>
  </si>
  <si>
    <t>2102106344</t>
  </si>
  <si>
    <t>2102106357</t>
  </si>
  <si>
    <t>2102106361</t>
  </si>
  <si>
    <t>2102106364</t>
  </si>
  <si>
    <t>2102106368</t>
  </si>
  <si>
    <t>2102106372</t>
  </si>
  <si>
    <t>2102106373</t>
  </si>
  <si>
    <t>2102107100</t>
  </si>
  <si>
    <t>2102107103</t>
  </si>
  <si>
    <t>2102107108</t>
  </si>
  <si>
    <t>2102107111</t>
  </si>
  <si>
    <t>2102107119</t>
  </si>
  <si>
    <t>2102107124</t>
  </si>
  <si>
    <t>Carrera 19 # 34-14</t>
  </si>
  <si>
    <t>1701420822</t>
  </si>
  <si>
    <t>FONDEO</t>
  </si>
  <si>
    <t>31006435831</t>
  </si>
  <si>
    <t>559877504</t>
  </si>
  <si>
    <t>6313096071</t>
  </si>
  <si>
    <t>2888525-6</t>
  </si>
  <si>
    <t>ARRIENDO</t>
  </si>
  <si>
    <t>05376</t>
  </si>
  <si>
    <t>CL 19 21-36</t>
  </si>
  <si>
    <t>249336</t>
  </si>
  <si>
    <t>255822</t>
  </si>
  <si>
    <t>TC BANCOLOMBIA</t>
  </si>
  <si>
    <t>CL 70 A 11 83</t>
  </si>
  <si>
    <t>19088005068</t>
  </si>
  <si>
    <t>COMPRA INMUEBLE</t>
  </si>
  <si>
    <t>8720</t>
  </si>
  <si>
    <t>8760</t>
  </si>
  <si>
    <t>CAPITAL DE TARBAJO</t>
  </si>
  <si>
    <t>3470</t>
  </si>
  <si>
    <t>50720</t>
  </si>
  <si>
    <t>49550</t>
  </si>
  <si>
    <t>49060</t>
  </si>
  <si>
    <t>CALLE 10 NO.3-76</t>
  </si>
  <si>
    <t>29088000934</t>
  </si>
  <si>
    <t>1901699749</t>
  </si>
  <si>
    <t>1901699750</t>
  </si>
  <si>
    <t>2002066185</t>
  </si>
  <si>
    <t>2002066186</t>
  </si>
  <si>
    <t>2002066187</t>
  </si>
  <si>
    <t>2002066748</t>
  </si>
  <si>
    <t>2102124849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</si>
  <si>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</si>
  <si>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</si>
  <si>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</si>
  <si>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</si>
  <si>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</si>
  <si>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</si>
  <si>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</si>
  <si>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</si>
  <si>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</si>
  <si>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</si>
  <si>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</si>
  <si>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</si>
  <si>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CORTE</t>
  </si>
  <si>
    <t>COB58CD0PY</t>
  </si>
  <si>
    <t>2COB58CD0Q</t>
  </si>
  <si>
    <t>COB58CD0QF</t>
  </si>
  <si>
    <t>2 COB58CD0</t>
  </si>
  <si>
    <t>COB58CD0Q8</t>
  </si>
  <si>
    <t>COB58CD0Q2</t>
  </si>
  <si>
    <t>COB68CD12T</t>
  </si>
  <si>
    <t>2COB68CD12</t>
  </si>
  <si>
    <t>COB68CD12R</t>
  </si>
  <si>
    <t>COB68CD12F</t>
  </si>
  <si>
    <t>332783</t>
  </si>
  <si>
    <t>1990462</t>
  </si>
  <si>
    <t>1990524</t>
  </si>
  <si>
    <t>1990527</t>
  </si>
  <si>
    <t>BANCO FALABELLA S.A.</t>
  </si>
  <si>
    <t>5100733061</t>
  </si>
  <si>
    <t>5190077510</t>
  </si>
  <si>
    <t>5190080169</t>
  </si>
  <si>
    <t>5100738146</t>
  </si>
  <si>
    <t>5190094430</t>
  </si>
  <si>
    <t>52726</t>
  </si>
  <si>
    <t>46413</t>
  </si>
  <si>
    <t>36000</t>
  </si>
  <si>
    <t>53286</t>
  </si>
  <si>
    <t>5204374917</t>
  </si>
  <si>
    <t>5120305271</t>
  </si>
  <si>
    <t>5120300131</t>
  </si>
  <si>
    <t>5120294951</t>
  </si>
  <si>
    <t>5020437701</t>
  </si>
  <si>
    <t>COB68CD0V7</t>
  </si>
  <si>
    <t>1905004</t>
  </si>
  <si>
    <t>1630004577</t>
  </si>
  <si>
    <t>1630004576</t>
  </si>
  <si>
    <t>BANCO AVVILLAS</t>
  </si>
  <si>
    <t>01/12/92</t>
  </si>
  <si>
    <t>03/01/70</t>
  </si>
  <si>
    <t>29/06/13</t>
  </si>
  <si>
    <t>12/02/10</t>
  </si>
  <si>
    <t>133490</t>
  </si>
  <si>
    <t>900-017-447-8</t>
  </si>
  <si>
    <t>FALABELLA</t>
  </si>
  <si>
    <t>119472</t>
  </si>
  <si>
    <t>ORGANISMO COOPERATIVO DE G RADO SUPERIOR DE C ARAC</t>
  </si>
  <si>
    <t>ITAU CORPBANCA COLOMBIA SA</t>
  </si>
  <si>
    <t>133521</t>
  </si>
  <si>
    <t>1512270</t>
  </si>
  <si>
    <t>1509173</t>
  </si>
  <si>
    <t>139294</t>
  </si>
  <si>
    <t>139105</t>
  </si>
  <si>
    <t>168813</t>
  </si>
  <si>
    <t>1509516</t>
  </si>
  <si>
    <t>1509402</t>
  </si>
  <si>
    <t>168910</t>
  </si>
  <si>
    <t>1512194</t>
  </si>
  <si>
    <t>1512152</t>
  </si>
  <si>
    <t>1512271</t>
  </si>
  <si>
    <t>1512272</t>
  </si>
  <si>
    <t>1512643</t>
  </si>
  <si>
    <t>169108</t>
  </si>
  <si>
    <t>139128</t>
  </si>
  <si>
    <t>1513330</t>
  </si>
  <si>
    <t>138824</t>
  </si>
  <si>
    <t>138825</t>
  </si>
  <si>
    <t>1513728</t>
  </si>
  <si>
    <t>1508783</t>
  </si>
  <si>
    <t>860-047-549-4</t>
  </si>
  <si>
    <t>25/07/18</t>
  </si>
  <si>
    <t>11362183</t>
  </si>
  <si>
    <t>11365673</t>
  </si>
  <si>
    <t>SERVITRUST GNB SUDAMERIS</t>
  </si>
  <si>
    <t>4006050021</t>
  </si>
  <si>
    <t>301E+13</t>
  </si>
  <si>
    <t>860-065-913-9</t>
  </si>
  <si>
    <t>INTERNACIONAL COMPAÑIA DE FINANCIAMIENTO</t>
  </si>
  <si>
    <t>1410000019</t>
  </si>
  <si>
    <t>06/12/12</t>
  </si>
  <si>
    <t>1410000020</t>
  </si>
  <si>
    <t>29/05/15</t>
  </si>
  <si>
    <t>800-250-119-1</t>
  </si>
  <si>
    <t>SALUDCOOP EPS OC</t>
  </si>
  <si>
    <t>8002501191</t>
  </si>
  <si>
    <t>900-283-473-9</t>
  </si>
  <si>
    <t>COOPERATIVA TALENTO COOPERATIVO</t>
  </si>
  <si>
    <t>9002834739</t>
  </si>
  <si>
    <t>31/03/10</t>
  </si>
  <si>
    <t>830-512-355-8</t>
  </si>
  <si>
    <t>INSTITUCION AUXILIAR DEL COOPERATIVISMO EDUCARSALU</t>
  </si>
  <si>
    <t>830512355</t>
  </si>
  <si>
    <t>21/12/17</t>
  </si>
  <si>
    <t>830-091-382-9</t>
  </si>
  <si>
    <t>HEALTHFOOD</t>
  </si>
  <si>
    <t>27/06/01</t>
  </si>
  <si>
    <t>830-090-640-1</t>
  </si>
  <si>
    <t>OPTICA SALUDCOOP</t>
  </si>
  <si>
    <t>06/07/01</t>
  </si>
  <si>
    <t>830-091-381-1</t>
  </si>
  <si>
    <t>WORK &amp; FASHION SA</t>
  </si>
  <si>
    <t>SALUDCOOP</t>
  </si>
  <si>
    <t>21/03/97</t>
  </si>
  <si>
    <t>1905024</t>
  </si>
  <si>
    <t>1905025</t>
  </si>
  <si>
    <t>137664</t>
  </si>
  <si>
    <t>137663</t>
  </si>
  <si>
    <t>132173</t>
  </si>
  <si>
    <t>132061</t>
  </si>
  <si>
    <t>123444</t>
  </si>
  <si>
    <t>168745</t>
  </si>
  <si>
    <t>168890</t>
  </si>
  <si>
    <t>168918</t>
  </si>
  <si>
    <t>168462</t>
  </si>
  <si>
    <t>82555</t>
  </si>
  <si>
    <t>1512729</t>
  </si>
  <si>
    <t>168798</t>
  </si>
  <si>
    <t>169605</t>
  </si>
  <si>
    <t>01/01/01</t>
  </si>
  <si>
    <t>01/01/71</t>
  </si>
  <si>
    <t>25/09/05</t>
  </si>
  <si>
    <t>1100005527</t>
  </si>
  <si>
    <t>INMOVAL</t>
  </si>
  <si>
    <t>800-138-694-7</t>
  </si>
  <si>
    <t>445428440</t>
  </si>
  <si>
    <t>01/11/18</t>
  </si>
  <si>
    <t>1100005831</t>
  </si>
  <si>
    <t>DECEVAL BANCO BOGOTA</t>
  </si>
  <si>
    <t>11/12/16</t>
  </si>
  <si>
    <t>5706</t>
  </si>
  <si>
    <t>418565</t>
  </si>
  <si>
    <t>COOPERATIVA FINANCIERA JOHN F. KENNEDY</t>
  </si>
  <si>
    <t>364190</t>
  </si>
  <si>
    <t>COLTEFINANCIERA S. A. COMPAÑIA DE FINANCIAMIENTO</t>
  </si>
  <si>
    <t>COJO6CD364</t>
  </si>
  <si>
    <t>COB12CD06D</t>
  </si>
  <si>
    <t>223211</t>
  </si>
  <si>
    <t>137780</t>
  </si>
  <si>
    <t>COOPERATIVA FINANCIERA JOHN F KENNEDY</t>
  </si>
  <si>
    <t>3990231</t>
  </si>
  <si>
    <t>3038634</t>
  </si>
  <si>
    <t>138666</t>
  </si>
  <si>
    <t>0001507631</t>
  </si>
  <si>
    <t>2760055345</t>
  </si>
  <si>
    <t>2760057097</t>
  </si>
  <si>
    <t>1640000357</t>
  </si>
  <si>
    <t>1640000361</t>
  </si>
  <si>
    <t>123445</t>
  </si>
  <si>
    <t>Fondo De Inversion - Fiduprevisora</t>
  </si>
  <si>
    <t>Fondo FIC  Abierto Sumar -  Fiduciaria Bogotá</t>
  </si>
  <si>
    <t>CENICOOP</t>
  </si>
  <si>
    <t>02/04/11</t>
  </si>
  <si>
    <t>261136980</t>
  </si>
  <si>
    <t>261146989</t>
  </si>
  <si>
    <t>261156988</t>
  </si>
  <si>
    <t>261166987</t>
  </si>
  <si>
    <t>261176986</t>
  </si>
  <si>
    <t>261086987</t>
  </si>
  <si>
    <t>261106983</t>
  </si>
  <si>
    <t>261096986</t>
  </si>
  <si>
    <t>261076988</t>
  </si>
  <si>
    <t>100017350</t>
  </si>
  <si>
    <t>3990234</t>
  </si>
  <si>
    <t>3990235</t>
  </si>
  <si>
    <t>5664</t>
  </si>
  <si>
    <t>1990511</t>
  </si>
  <si>
    <t>1904820</t>
  </si>
  <si>
    <t>16/05/20</t>
  </si>
  <si>
    <t>1904830</t>
  </si>
  <si>
    <t>23/05/20</t>
  </si>
  <si>
    <t>900-061-341-2</t>
  </si>
  <si>
    <t>FEDERACION MESA COOPERATIVA SOLIDARIA EN LIQUIDACI</t>
  </si>
  <si>
    <t>01/12/10</t>
  </si>
  <si>
    <t>119527</t>
  </si>
  <si>
    <t>131373</t>
  </si>
  <si>
    <t>131336</t>
  </si>
  <si>
    <t>141400</t>
  </si>
  <si>
    <t>135781</t>
  </si>
  <si>
    <t>132048</t>
  </si>
  <si>
    <t>135617</t>
  </si>
  <si>
    <t>142494</t>
  </si>
  <si>
    <t>1508006</t>
  </si>
  <si>
    <t>12300504</t>
  </si>
  <si>
    <t>136595</t>
  </si>
  <si>
    <t>860-350-234-8</t>
  </si>
  <si>
    <t>BRINKS DE COLOMBIA S.A.</t>
  </si>
  <si>
    <t>891900492</t>
  </si>
  <si>
    <t>CONECTAMOS FINANCIERA SA</t>
  </si>
  <si>
    <t>900-260-544-4</t>
  </si>
  <si>
    <t>TRANSPORTADORA DE VALORES DEL SUR LTDA</t>
  </si>
  <si>
    <t>0105041249</t>
  </si>
  <si>
    <t>5722</t>
  </si>
  <si>
    <t>526226</t>
  </si>
  <si>
    <t>3990232</t>
  </si>
  <si>
    <t>3850</t>
  </si>
  <si>
    <t>323618</t>
  </si>
  <si>
    <t>INCUBADORA EMPRESARIAL COLOMBIA SOLIDARIA GESTANDO</t>
  </si>
  <si>
    <t>28/08/02</t>
  </si>
  <si>
    <t>Bancolombia</t>
  </si>
  <si>
    <t>2760056013</t>
  </si>
  <si>
    <t>29302</t>
  </si>
  <si>
    <t>Banco Finandina</t>
  </si>
  <si>
    <t>169297</t>
  </si>
  <si>
    <t>168906</t>
  </si>
  <si>
    <t>168787</t>
  </si>
  <si>
    <t>168788</t>
  </si>
  <si>
    <t>23/01/21</t>
  </si>
  <si>
    <t>2602296</t>
  </si>
  <si>
    <t>0325749</t>
  </si>
  <si>
    <t>900-247-285-8</t>
  </si>
  <si>
    <t>FIDULIQUIDEZ</t>
  </si>
  <si>
    <t>11745</t>
  </si>
  <si>
    <t>SUMAR FIDUBOGOTA</t>
  </si>
  <si>
    <t>0020009155</t>
  </si>
  <si>
    <t>1001153261</t>
  </si>
  <si>
    <t>901-098-260-8</t>
  </si>
  <si>
    <t>FIDUCIARIA BOGOTA ALTA RENTA</t>
  </si>
  <si>
    <t>1000801153</t>
  </si>
  <si>
    <t>1604021360</t>
  </si>
  <si>
    <t>COB53CD06Z</t>
  </si>
  <si>
    <t>COJ06CD364</t>
  </si>
  <si>
    <t>25/04/20</t>
  </si>
  <si>
    <t>26/04/20</t>
  </si>
  <si>
    <t>11691714</t>
  </si>
  <si>
    <t>2602312</t>
  </si>
  <si>
    <t>100440</t>
  </si>
  <si>
    <t>13/05/20</t>
  </si>
  <si>
    <t>157880</t>
  </si>
  <si>
    <t>233641</t>
  </si>
  <si>
    <t>260012</t>
  </si>
  <si>
    <t>53424460</t>
  </si>
  <si>
    <t>157689</t>
  </si>
  <si>
    <t>11691713</t>
  </si>
  <si>
    <t>11/04/21</t>
  </si>
  <si>
    <t>2602263</t>
  </si>
  <si>
    <t>2602297</t>
  </si>
  <si>
    <t>30/03/20</t>
  </si>
  <si>
    <t>Compañía de Financiamiento Tuya S.A</t>
  </si>
  <si>
    <t>0000168710</t>
  </si>
  <si>
    <t>0000168782</t>
  </si>
  <si>
    <t>0000169208</t>
  </si>
  <si>
    <t>0000168747</t>
  </si>
  <si>
    <t>Davivienda</t>
  </si>
  <si>
    <t>0380CF0705</t>
  </si>
  <si>
    <t>121437</t>
  </si>
  <si>
    <t>Banco Sudameris</t>
  </si>
  <si>
    <t>345320188</t>
  </si>
  <si>
    <t>345350185</t>
  </si>
  <si>
    <t>345330187</t>
  </si>
  <si>
    <t>345080188</t>
  </si>
  <si>
    <t>345090187</t>
  </si>
  <si>
    <t>2690273</t>
  </si>
  <si>
    <t>2690269</t>
  </si>
  <si>
    <t>2690284</t>
  </si>
  <si>
    <t>COB64CD0BY</t>
  </si>
  <si>
    <t>322888</t>
  </si>
  <si>
    <t>322860</t>
  </si>
  <si>
    <t>322861</t>
  </si>
  <si>
    <t>322862</t>
  </si>
  <si>
    <t>775656</t>
  </si>
  <si>
    <t>860-002-264-7</t>
  </si>
  <si>
    <t>169054</t>
  </si>
  <si>
    <t>COOP. FINANCIERA DE ANTIOQUIA</t>
  </si>
  <si>
    <t>COU12CD004</t>
  </si>
  <si>
    <t>2602319</t>
  </si>
  <si>
    <t>501974</t>
  </si>
  <si>
    <t>30/04/11</t>
  </si>
  <si>
    <t>0305056177</t>
  </si>
  <si>
    <t>0305057152</t>
  </si>
  <si>
    <t>CFA COOP FINANCIERA DE ANT.</t>
  </si>
  <si>
    <t>CONFIAR COOP. FINANC.</t>
  </si>
  <si>
    <t>0001478493</t>
  </si>
  <si>
    <t>800-140-887-8</t>
  </si>
  <si>
    <t>FIDUCIARIA CORFICOLOMBIANA S.A.</t>
  </si>
  <si>
    <t>2503000000</t>
  </si>
  <si>
    <t>24/10/17</t>
  </si>
  <si>
    <t>136599</t>
  </si>
  <si>
    <t>136598</t>
  </si>
  <si>
    <t>1512150</t>
  </si>
  <si>
    <t>1507848</t>
  </si>
  <si>
    <t>1512151</t>
  </si>
  <si>
    <t>1512149</t>
  </si>
  <si>
    <t>325115</t>
  </si>
  <si>
    <t>118768</t>
  </si>
  <si>
    <t>1605003757</t>
  </si>
  <si>
    <t>1605003754</t>
  </si>
  <si>
    <t>137773</t>
  </si>
  <si>
    <t>125734</t>
  </si>
  <si>
    <t>2602194</t>
  </si>
  <si>
    <t>1605003744</t>
  </si>
  <si>
    <t>0020033130</t>
  </si>
  <si>
    <t>009748666</t>
  </si>
  <si>
    <t>BANCO CAJA SOCIAL S.A</t>
  </si>
  <si>
    <t>2550152983</t>
  </si>
  <si>
    <t>8001000580</t>
  </si>
  <si>
    <t>900-067-659-6</t>
  </si>
  <si>
    <t>COOPERATIVA EPSIFARMA</t>
  </si>
  <si>
    <t>10/05/17</t>
  </si>
  <si>
    <t>1202491</t>
  </si>
  <si>
    <t>1605003759</t>
  </si>
  <si>
    <t>26002290</t>
  </si>
  <si>
    <t>FIDUCIARIA BOGOTA SA</t>
  </si>
  <si>
    <t>2104001108</t>
  </si>
  <si>
    <t>1605003742</t>
  </si>
  <si>
    <t>1605003750</t>
  </si>
  <si>
    <t>COOFINEP- COOPERATIVA FINANCIERA</t>
  </si>
  <si>
    <t>85386</t>
  </si>
  <si>
    <t>85427</t>
  </si>
  <si>
    <t>COOPERATIVA FINANCIERA JOHN F KENNEDY LTDA</t>
  </si>
  <si>
    <t>CORPORACION UNION COOPERATIVA</t>
  </si>
  <si>
    <t>326539948</t>
  </si>
  <si>
    <t>ASOCIACION ANTIOQUEÑA DE COOPERATIVAS -CONFECOOP A</t>
  </si>
  <si>
    <t>GES GRUPO EMPRESARIAL</t>
  </si>
  <si>
    <t>325095</t>
  </si>
  <si>
    <t>COOPCENTRAL -BANCO COOPERATIVO</t>
  </si>
  <si>
    <t>08/01/20</t>
  </si>
  <si>
    <t>09/01/20</t>
  </si>
  <si>
    <t>13/01/20</t>
  </si>
  <si>
    <t>14/01/20</t>
  </si>
  <si>
    <t>BANCOAGRARIO</t>
  </si>
  <si>
    <t>7525000071</t>
  </si>
  <si>
    <t>75250CDAT1</t>
  </si>
  <si>
    <t>17/01/20</t>
  </si>
  <si>
    <t>SUFINA92</t>
  </si>
  <si>
    <t>15/02/16</t>
  </si>
  <si>
    <t>INTERNACIONAL COMPAÑIA DE FINANCIAMIENTO S A EN LI</t>
  </si>
  <si>
    <t>137856</t>
  </si>
  <si>
    <t>07/10/15</t>
  </si>
  <si>
    <t>137782</t>
  </si>
  <si>
    <t>18/02/20</t>
  </si>
  <si>
    <t>BANCO DE BOGOYA</t>
  </si>
  <si>
    <t>124608</t>
  </si>
  <si>
    <t>144394</t>
  </si>
  <si>
    <t>168742</t>
  </si>
  <si>
    <t>COTRAFA COOPERATIVA FINANCIERA</t>
  </si>
  <si>
    <t>324492</t>
  </si>
  <si>
    <t>324415</t>
  </si>
  <si>
    <t>COOPERATIVA FINANCIERA JOHN F. KENNEDY LTDA.</t>
  </si>
  <si>
    <t>388381</t>
  </si>
  <si>
    <t>FIDUCIARIA BANCOLOMBIA S.A.</t>
  </si>
  <si>
    <t>300715</t>
  </si>
  <si>
    <t>18/04/08</t>
  </si>
  <si>
    <t>FONDO DE INVERSION COLECTIVA ABIERTO SUMAR</t>
  </si>
  <si>
    <t>929695</t>
  </si>
  <si>
    <t>C.C.E.INTERBOLSA CREDIT</t>
  </si>
  <si>
    <t>142240</t>
  </si>
  <si>
    <t>05/12/12</t>
  </si>
  <si>
    <t>326660</t>
  </si>
  <si>
    <t>84759</t>
  </si>
  <si>
    <t>326661</t>
  </si>
  <si>
    <t>COB64CDOBX</t>
  </si>
  <si>
    <t>CARTERA COLECTIVA ESCALONADA CREDIT</t>
  </si>
  <si>
    <t>165816</t>
  </si>
  <si>
    <t>164751</t>
  </si>
  <si>
    <t>816-007-016-1</t>
  </si>
  <si>
    <t>BIORGANICOS DEL OTUN S.A  E.S.P.</t>
  </si>
  <si>
    <t>20/05/11</t>
  </si>
  <si>
    <t>811-034-826-5</t>
  </si>
  <si>
    <t>FONDO AGRARIO 60 NACION</t>
  </si>
  <si>
    <t>Cooperativa financiera de Antioquia</t>
  </si>
  <si>
    <t>19676</t>
  </si>
  <si>
    <t>06/08/20</t>
  </si>
  <si>
    <t>Coofinep</t>
  </si>
  <si>
    <t>85680</t>
  </si>
  <si>
    <t>Cotrafa</t>
  </si>
  <si>
    <t>326576</t>
  </si>
  <si>
    <t>JFK</t>
  </si>
  <si>
    <t>266546</t>
  </si>
  <si>
    <t>100011648</t>
  </si>
  <si>
    <t>255134835</t>
  </si>
  <si>
    <t>1605003710</t>
  </si>
  <si>
    <t>2690274</t>
  </si>
  <si>
    <t>2690280</t>
  </si>
  <si>
    <t>26-02291</t>
  </si>
  <si>
    <t>26-02300</t>
  </si>
  <si>
    <t>1605003762</t>
  </si>
  <si>
    <t>20210510-0</t>
  </si>
  <si>
    <t>06/07/11</t>
  </si>
  <si>
    <t>20210524-0</t>
  </si>
  <si>
    <t>26-02315</t>
  </si>
  <si>
    <t>26-02316</t>
  </si>
  <si>
    <t>31/01/08</t>
  </si>
  <si>
    <t>COB01CD0D6</t>
  </si>
  <si>
    <t>COB01CD0D9</t>
  </si>
  <si>
    <t>COB68CD12V</t>
  </si>
  <si>
    <t>COJ1BCD864</t>
  </si>
  <si>
    <t>COB61CD2W3</t>
  </si>
  <si>
    <t>COL06CD221</t>
  </si>
  <si>
    <t>COB01CD0AG</t>
  </si>
  <si>
    <t>COB19CD1L7</t>
  </si>
  <si>
    <t>COB19CD1PW</t>
  </si>
  <si>
    <t>COB51CD061</t>
  </si>
  <si>
    <t>COB51CD05I</t>
  </si>
  <si>
    <t>04/10/19</t>
  </si>
  <si>
    <t>COB06CD1US</t>
  </si>
  <si>
    <t>23/06/20</t>
  </si>
  <si>
    <t>COB66CD837</t>
  </si>
  <si>
    <t>COB66CD841</t>
  </si>
  <si>
    <t>COB66CD836</t>
  </si>
  <si>
    <t>COB66CD838</t>
  </si>
  <si>
    <t>253495097</t>
  </si>
  <si>
    <t>1605003737</t>
  </si>
  <si>
    <t>1605003748</t>
  </si>
  <si>
    <t>1605003761</t>
  </si>
  <si>
    <t>391796</t>
  </si>
  <si>
    <t>391806</t>
  </si>
  <si>
    <t>391727</t>
  </si>
  <si>
    <t>317765</t>
  </si>
  <si>
    <t>317750</t>
  </si>
  <si>
    <t>141994</t>
  </si>
  <si>
    <t>31/05/06</t>
  </si>
  <si>
    <t>14/04/03</t>
  </si>
  <si>
    <t>36533</t>
  </si>
  <si>
    <t>36780</t>
  </si>
  <si>
    <t>2602295</t>
  </si>
  <si>
    <t>168482</t>
  </si>
  <si>
    <t>314939</t>
  </si>
  <si>
    <t>314942</t>
  </si>
  <si>
    <t>390746</t>
  </si>
  <si>
    <t>900-378-212-8</t>
  </si>
  <si>
    <t>BANCOCOOMEVA</t>
  </si>
  <si>
    <t>253455091</t>
  </si>
  <si>
    <t>163095</t>
  </si>
  <si>
    <t>3014490</t>
  </si>
  <si>
    <t>COB53CD06X</t>
  </si>
  <si>
    <t>2100000125</t>
  </si>
  <si>
    <t>1000304838</t>
  </si>
  <si>
    <t>12/03/20</t>
  </si>
  <si>
    <t>SUMAR-FIDUBOGOTA</t>
  </si>
  <si>
    <t>6000200114</t>
  </si>
  <si>
    <t>FIDULIQUIDEZ FONDO DE INVERSIO</t>
  </si>
  <si>
    <t>7008360224</t>
  </si>
  <si>
    <t>13/03/20</t>
  </si>
  <si>
    <t>900-058-687-4</t>
  </si>
  <si>
    <t>FONDO CARTERA COLECTIVA</t>
  </si>
  <si>
    <t>8001000570</t>
  </si>
  <si>
    <t>800-194-267-3</t>
  </si>
  <si>
    <t>ALIANZA FIDUCIARIA VISTA</t>
  </si>
  <si>
    <t>1001001693</t>
  </si>
  <si>
    <t>811-015-227-2</t>
  </si>
  <si>
    <t>INTERBOLSA S.A. SOCIEDAD ADMINISTRADORA DE INVERSI</t>
  </si>
  <si>
    <t>167240</t>
  </si>
  <si>
    <t>2760057051</t>
  </si>
  <si>
    <t>939274</t>
  </si>
  <si>
    <t>2602307</t>
  </si>
  <si>
    <t>2602308</t>
  </si>
  <si>
    <t>2602309</t>
  </si>
  <si>
    <t>1613059465</t>
  </si>
  <si>
    <t>1613059542</t>
  </si>
  <si>
    <t>139107</t>
  </si>
  <si>
    <t>18/05/20</t>
  </si>
  <si>
    <t>1507632</t>
  </si>
  <si>
    <t>2602293</t>
  </si>
  <si>
    <t>1514451</t>
  </si>
  <si>
    <t>1512116</t>
  </si>
  <si>
    <t>1510722</t>
  </si>
  <si>
    <t>1512168</t>
  </si>
  <si>
    <t>124116</t>
  </si>
  <si>
    <t>CREDICORCAPITAL</t>
  </si>
  <si>
    <t>1592-9</t>
  </si>
  <si>
    <t>326674</t>
  </si>
  <si>
    <t>103726</t>
  </si>
  <si>
    <t>5387684</t>
  </si>
  <si>
    <t>103754</t>
  </si>
  <si>
    <t>ASOMICROFINANZAS</t>
  </si>
  <si>
    <t>900262946</t>
  </si>
  <si>
    <t>250281870</t>
  </si>
  <si>
    <t>2760056523</t>
  </si>
  <si>
    <t>19-04997</t>
  </si>
  <si>
    <t>974335</t>
  </si>
  <si>
    <t>29/01/97</t>
  </si>
  <si>
    <t>2890152</t>
  </si>
  <si>
    <t>2890138</t>
  </si>
  <si>
    <t>FIDUCOLOMBIA SA</t>
  </si>
  <si>
    <t>2000017</t>
  </si>
  <si>
    <t>CDT 151332</t>
  </si>
  <si>
    <t>CDT 150943</t>
  </si>
  <si>
    <t>CDT 150562</t>
  </si>
  <si>
    <t>CDT 150512</t>
  </si>
  <si>
    <t>CDT 151281</t>
  </si>
  <si>
    <t>CDT 150921</t>
  </si>
  <si>
    <t>CDT 168006</t>
  </si>
  <si>
    <t>CDT  16800</t>
  </si>
  <si>
    <t>CDT 151328</t>
  </si>
  <si>
    <t>CDT 150823</t>
  </si>
  <si>
    <t>CDT 151297</t>
  </si>
  <si>
    <t>BANCO POPULAR S. A.</t>
  </si>
  <si>
    <t>CDTBPOS0V-</t>
  </si>
  <si>
    <t>26/02/19</t>
  </si>
  <si>
    <t>29375</t>
  </si>
  <si>
    <t>30-01771</t>
  </si>
  <si>
    <t>30-01782</t>
  </si>
  <si>
    <t>103748</t>
  </si>
  <si>
    <t>221418910</t>
  </si>
  <si>
    <t>2790198</t>
  </si>
  <si>
    <t>5711</t>
  </si>
  <si>
    <t>139051</t>
  </si>
  <si>
    <t>2700763</t>
  </si>
  <si>
    <t>SERCOFUN TULUA LTDA</t>
  </si>
  <si>
    <t>1150</t>
  </si>
  <si>
    <t>25/02/10</t>
  </si>
  <si>
    <t>01/01/89</t>
  </si>
  <si>
    <t>319000468</t>
  </si>
  <si>
    <t>22/08/08</t>
  </si>
  <si>
    <t>21/05/05</t>
  </si>
  <si>
    <t>2700761</t>
  </si>
  <si>
    <t>168732</t>
  </si>
  <si>
    <t>131046</t>
  </si>
  <si>
    <t>133553</t>
  </si>
  <si>
    <t>145232</t>
  </si>
  <si>
    <t>168452</t>
  </si>
  <si>
    <t>30/03/03</t>
  </si>
  <si>
    <t>169219</t>
  </si>
  <si>
    <t>1507852</t>
  </si>
  <si>
    <t>2550155892</t>
  </si>
  <si>
    <t>01-03743</t>
  </si>
  <si>
    <t>01-03738</t>
  </si>
  <si>
    <t>1656000558</t>
  </si>
  <si>
    <t>2900415</t>
  </si>
  <si>
    <t>03/03/11</t>
  </si>
  <si>
    <t>83635</t>
  </si>
  <si>
    <t>83809</t>
  </si>
  <si>
    <t>0VV38</t>
  </si>
  <si>
    <t>0BF06</t>
  </si>
  <si>
    <t>0C137</t>
  </si>
  <si>
    <t>227354</t>
  </si>
  <si>
    <t>2890132</t>
  </si>
  <si>
    <t>25/09/16</t>
  </si>
  <si>
    <t>2890144</t>
  </si>
  <si>
    <t>2890145</t>
  </si>
  <si>
    <t>900-250-203-5</t>
  </si>
  <si>
    <t>FONDO DE INVERSION COLECTIVA ABIERTO FIDUGOB</t>
  </si>
  <si>
    <t>0010009379</t>
  </si>
  <si>
    <t>2890137</t>
  </si>
  <si>
    <t>234606</t>
  </si>
  <si>
    <t>28-00666</t>
  </si>
  <si>
    <t>4699229</t>
  </si>
  <si>
    <t>234629</t>
  </si>
  <si>
    <t>192512</t>
  </si>
  <si>
    <t>194099</t>
  </si>
  <si>
    <t>3201608</t>
  </si>
  <si>
    <t>3201620</t>
  </si>
  <si>
    <t>COU12CD003</t>
  </si>
  <si>
    <t>COB01CD0D4</t>
  </si>
  <si>
    <t>COB01CD0D8</t>
  </si>
  <si>
    <t>COB61CD2W8</t>
  </si>
  <si>
    <t>5679</t>
  </si>
  <si>
    <t>250105236</t>
  </si>
  <si>
    <t>250115235</t>
  </si>
  <si>
    <t>3290050</t>
  </si>
  <si>
    <t>3290051</t>
  </si>
  <si>
    <t>3290052</t>
  </si>
  <si>
    <t>12286829</t>
  </si>
  <si>
    <t>FIDUCIARIA DE OCCIDENTE S. A.</t>
  </si>
  <si>
    <t>SCOTIABANK COLPATRIA S.A.</t>
  </si>
  <si>
    <t>496</t>
  </si>
  <si>
    <t>BANCO COOMEVA SA</t>
  </si>
  <si>
    <t>01050412</t>
  </si>
  <si>
    <t>01/07/14</t>
  </si>
  <si>
    <t>2550117256</t>
  </si>
  <si>
    <t>08/10/20</t>
  </si>
  <si>
    <t>28/04/17</t>
  </si>
  <si>
    <t>250061819</t>
  </si>
  <si>
    <t>5031000432</t>
  </si>
  <si>
    <t>103542</t>
  </si>
  <si>
    <t>103715</t>
  </si>
  <si>
    <t>103740</t>
  </si>
  <si>
    <t>103742</t>
  </si>
  <si>
    <t>21/10/20</t>
  </si>
  <si>
    <t>03737</t>
  </si>
  <si>
    <t>03741</t>
  </si>
  <si>
    <t>03753</t>
  </si>
  <si>
    <t>03755</t>
  </si>
  <si>
    <t>03766</t>
  </si>
  <si>
    <t>08/03/19</t>
  </si>
  <si>
    <t>22/11/19</t>
  </si>
  <si>
    <t>24/06/20</t>
  </si>
  <si>
    <t>11/11/15</t>
  </si>
  <si>
    <t>1605003752</t>
  </si>
  <si>
    <t>3001785</t>
  </si>
  <si>
    <t>2790797</t>
  </si>
  <si>
    <t>1196412</t>
  </si>
  <si>
    <t>103739</t>
  </si>
  <si>
    <t>103747</t>
  </si>
  <si>
    <t>103765</t>
  </si>
  <si>
    <t>3090134</t>
  </si>
  <si>
    <t>3090138</t>
  </si>
  <si>
    <t>168822</t>
  </si>
  <si>
    <t>MUNDO MUJER</t>
  </si>
  <si>
    <t>01-03751</t>
  </si>
  <si>
    <t>01-03760</t>
  </si>
  <si>
    <t>01-03770</t>
  </si>
  <si>
    <t>30-90130</t>
  </si>
  <si>
    <t>30-90140</t>
  </si>
  <si>
    <t>250251790</t>
  </si>
  <si>
    <t>250241791</t>
  </si>
  <si>
    <t>800-162-271-6</t>
  </si>
  <si>
    <t>FONDO DE INVERSION COLECTIVA ABIERTO VALOR PLUS 1</t>
  </si>
  <si>
    <t>2507000054</t>
  </si>
  <si>
    <t>CCOPCENTRAL</t>
  </si>
  <si>
    <t>COPOCENTRAL</t>
  </si>
  <si>
    <t>0103744</t>
  </si>
  <si>
    <t>5707</t>
  </si>
  <si>
    <t>4770300203</t>
  </si>
  <si>
    <t>15/03/10</t>
  </si>
  <si>
    <t>16</t>
  </si>
  <si>
    <t>18</t>
  </si>
  <si>
    <t>19</t>
  </si>
  <si>
    <t>BANCO W S.A</t>
  </si>
  <si>
    <t>22</t>
  </si>
  <si>
    <t>23</t>
  </si>
  <si>
    <t>25</t>
  </si>
  <si>
    <t>2890146</t>
  </si>
  <si>
    <t>5507</t>
  </si>
  <si>
    <t>167390</t>
  </si>
  <si>
    <t>2944154</t>
  </si>
  <si>
    <t>DAVIVIENDA FIDUCIARIA</t>
  </si>
  <si>
    <t>95106</t>
  </si>
  <si>
    <t>CASA DE BOLSA</t>
  </si>
  <si>
    <t>69081</t>
  </si>
  <si>
    <t>23/03/18</t>
  </si>
  <si>
    <t>23/08/18</t>
  </si>
  <si>
    <t>800-141-235-0</t>
  </si>
  <si>
    <t>FIDUCIARIA POPULAR</t>
  </si>
  <si>
    <t>1001-1</t>
  </si>
  <si>
    <t>CREDICORP CAPITAL</t>
  </si>
  <si>
    <t>56637-0</t>
  </si>
  <si>
    <t>393067</t>
  </si>
  <si>
    <t>103524-0</t>
  </si>
  <si>
    <t>19/07/11</t>
  </si>
  <si>
    <t>3010000000</t>
  </si>
  <si>
    <t>28/10/11</t>
  </si>
  <si>
    <t>BANCO COOPCENTAL</t>
  </si>
  <si>
    <t>8231</t>
  </si>
  <si>
    <t>13/09/00</t>
  </si>
  <si>
    <t>230000715</t>
  </si>
  <si>
    <t>165889</t>
  </si>
  <si>
    <t>166607</t>
  </si>
  <si>
    <t>166796</t>
  </si>
  <si>
    <t>167849</t>
  </si>
  <si>
    <t>168021</t>
  </si>
  <si>
    <t>168069</t>
  </si>
  <si>
    <t>168070</t>
  </si>
  <si>
    <t>168673</t>
  </si>
  <si>
    <t>55440</t>
  </si>
  <si>
    <t>96023</t>
  </si>
  <si>
    <t>1489406</t>
  </si>
  <si>
    <t>1505534</t>
  </si>
  <si>
    <t>1505860</t>
  </si>
  <si>
    <t>1506529</t>
  </si>
  <si>
    <t>168171</t>
  </si>
  <si>
    <t>1502626</t>
  </si>
  <si>
    <t>1490745</t>
  </si>
  <si>
    <t>1490746</t>
  </si>
  <si>
    <t>1491015</t>
  </si>
  <si>
    <t>1498012</t>
  </si>
  <si>
    <t>1506769</t>
  </si>
  <si>
    <t>1502560</t>
  </si>
  <si>
    <t>1501778</t>
  </si>
  <si>
    <t>70069</t>
  </si>
  <si>
    <t>76187</t>
  </si>
  <si>
    <t>77353</t>
  </si>
  <si>
    <t>99264</t>
  </si>
  <si>
    <t>102341</t>
  </si>
  <si>
    <t>113627</t>
  </si>
  <si>
    <t>115679</t>
  </si>
  <si>
    <t>123747</t>
  </si>
  <si>
    <t>127619</t>
  </si>
  <si>
    <t>128058</t>
  </si>
  <si>
    <t>136482</t>
  </si>
  <si>
    <t>BANCOLOMBIA S.A.</t>
  </si>
  <si>
    <t>1148538180</t>
  </si>
  <si>
    <t>3792274786</t>
  </si>
  <si>
    <t>1493204</t>
  </si>
  <si>
    <t>1502435</t>
  </si>
  <si>
    <t>1502657</t>
  </si>
  <si>
    <t>1506215</t>
  </si>
  <si>
    <t>167665</t>
  </si>
  <si>
    <t>135221</t>
  </si>
  <si>
    <t>135222</t>
  </si>
  <si>
    <t>119663</t>
  </si>
  <si>
    <t>166111</t>
  </si>
  <si>
    <t>168259</t>
  </si>
  <si>
    <t>168428</t>
  </si>
  <si>
    <t>136597</t>
  </si>
  <si>
    <t>137820</t>
  </si>
  <si>
    <t>1506936</t>
  </si>
  <si>
    <t>1512013</t>
  </si>
  <si>
    <t>168866</t>
  </si>
  <si>
    <t>169187</t>
  </si>
  <si>
    <t>1507356</t>
  </si>
  <si>
    <t>1514168</t>
  </si>
  <si>
    <t>1506949</t>
  </si>
  <si>
    <t>1508224</t>
  </si>
  <si>
    <t>1509648</t>
  </si>
  <si>
    <t>1512948</t>
  </si>
  <si>
    <t>1514199</t>
  </si>
  <si>
    <t>130855</t>
  </si>
  <si>
    <t>1507400</t>
  </si>
  <si>
    <t>1512642</t>
  </si>
  <si>
    <t>168601</t>
  </si>
  <si>
    <t>168703</t>
  </si>
  <si>
    <t>168878</t>
  </si>
  <si>
    <t>168972</t>
  </si>
  <si>
    <t>169140</t>
  </si>
  <si>
    <t>169100</t>
  </si>
  <si>
    <t>2890135</t>
  </si>
  <si>
    <t>2890140</t>
  </si>
  <si>
    <t>2890139</t>
  </si>
  <si>
    <t>COB02CD08S</t>
  </si>
  <si>
    <t>COB52CD705</t>
  </si>
  <si>
    <t>COB12CD065</t>
  </si>
  <si>
    <t>COB23CD833</t>
  </si>
  <si>
    <t>01/04/96</t>
  </si>
  <si>
    <t>Gestando</t>
  </si>
  <si>
    <t>01/01/15</t>
  </si>
  <si>
    <t>01/07/18</t>
  </si>
  <si>
    <t>168622</t>
  </si>
  <si>
    <t>1506928</t>
  </si>
  <si>
    <t>1509609</t>
  </si>
  <si>
    <t>2602294</t>
  </si>
  <si>
    <t>325143</t>
  </si>
  <si>
    <t>325147</t>
  </si>
  <si>
    <t>325186</t>
  </si>
  <si>
    <t>325164</t>
  </si>
  <si>
    <t>325200</t>
  </si>
  <si>
    <t>400283</t>
  </si>
  <si>
    <t>400029</t>
  </si>
  <si>
    <t>1605003760</t>
  </si>
  <si>
    <t>118512</t>
  </si>
  <si>
    <t>6224277</t>
  </si>
  <si>
    <t>296891</t>
  </si>
  <si>
    <t>138974</t>
  </si>
  <si>
    <t>5652</t>
  </si>
  <si>
    <t>1508345</t>
  </si>
  <si>
    <t>COB63CD0VV</t>
  </si>
  <si>
    <t>COB64CD0BW</t>
  </si>
  <si>
    <t>BANCO DE OCCIDENTE S.A.</t>
  </si>
  <si>
    <t>130166</t>
  </si>
  <si>
    <t>138970</t>
  </si>
  <si>
    <t>BANCO GNB SUDAMERIS S.A.</t>
  </si>
  <si>
    <t>1509025</t>
  </si>
  <si>
    <t>1512926</t>
  </si>
  <si>
    <t>1513477</t>
  </si>
  <si>
    <t>BANCO COMERCIAL AV VILLAS</t>
  </si>
  <si>
    <t>1512991</t>
  </si>
  <si>
    <t>137821</t>
  </si>
  <si>
    <t>133489</t>
  </si>
  <si>
    <t>168855</t>
  </si>
  <si>
    <t>168997</t>
  </si>
  <si>
    <t>168771</t>
  </si>
  <si>
    <t>169128</t>
  </si>
  <si>
    <t>1605003739</t>
  </si>
  <si>
    <t>1605003743</t>
  </si>
  <si>
    <t>325096</t>
  </si>
  <si>
    <t>325131</t>
  </si>
  <si>
    <t>325169</t>
  </si>
  <si>
    <t>1508212</t>
  </si>
  <si>
    <t>100000611</t>
  </si>
  <si>
    <t>1510721</t>
  </si>
  <si>
    <t>168731</t>
  </si>
  <si>
    <t>83775</t>
  </si>
  <si>
    <t>84742</t>
  </si>
  <si>
    <t>3009</t>
  </si>
  <si>
    <t>3001704</t>
  </si>
  <si>
    <t>183995</t>
  </si>
  <si>
    <t>3001778</t>
  </si>
  <si>
    <t>LOGROS Y FINANZAS SAS</t>
  </si>
  <si>
    <t>12014101</t>
  </si>
  <si>
    <t>20/04/11</t>
  </si>
  <si>
    <t>5597</t>
  </si>
  <si>
    <t>5633</t>
  </si>
  <si>
    <t>5040511781</t>
  </si>
  <si>
    <t>5120305621</t>
  </si>
  <si>
    <t>COOPERATIVA FIN. ANTIOQUIA</t>
  </si>
  <si>
    <t>CREDICORP - CAPITAL</t>
  </si>
  <si>
    <t>11490763</t>
  </si>
  <si>
    <t>01/09/16</t>
  </si>
  <si>
    <t>1001138726</t>
  </si>
  <si>
    <t>168504</t>
  </si>
  <si>
    <t>2890106</t>
  </si>
  <si>
    <t>255044836</t>
  </si>
  <si>
    <t>1605003764</t>
  </si>
  <si>
    <t>COOPCENRAL</t>
  </si>
  <si>
    <t>01/01/20</t>
  </si>
  <si>
    <t>27/06/18</t>
  </si>
  <si>
    <t>12/09/16</t>
  </si>
  <si>
    <t>02/02/17</t>
  </si>
  <si>
    <t>06/04/17</t>
  </si>
  <si>
    <t>13/09/17</t>
  </si>
  <si>
    <t>25/09/17</t>
  </si>
  <si>
    <t>03/04/18</t>
  </si>
  <si>
    <t>20/03/19</t>
  </si>
  <si>
    <t>13/11/19</t>
  </si>
  <si>
    <t>09/07/19</t>
  </si>
  <si>
    <t>15/06/17</t>
  </si>
  <si>
    <t>22/04/19</t>
  </si>
  <si>
    <t>22/10/19</t>
  </si>
  <si>
    <t>22/12/20</t>
  </si>
  <si>
    <t>27/06/19</t>
  </si>
  <si>
    <t>27/12/19</t>
  </si>
  <si>
    <t>19/03/20</t>
  </si>
  <si>
    <t>02/06/20</t>
  </si>
  <si>
    <t>03/04/20</t>
  </si>
  <si>
    <t>06/05/15</t>
  </si>
  <si>
    <t>02/07/15</t>
  </si>
  <si>
    <t>15/04/20</t>
  </si>
  <si>
    <t>27/03/17</t>
  </si>
  <si>
    <t>19/12/19</t>
  </si>
  <si>
    <t>01/10/20</t>
  </si>
  <si>
    <t>23/10/20</t>
  </si>
  <si>
    <t>30/08/11</t>
  </si>
  <si>
    <t>18/11/11</t>
  </si>
  <si>
    <t>27/03/12</t>
  </si>
  <si>
    <t>18/04/12</t>
  </si>
  <si>
    <t>18/05/12</t>
  </si>
  <si>
    <t>28/06/12</t>
  </si>
  <si>
    <t>18/07/12</t>
  </si>
  <si>
    <t>24/07/12</t>
  </si>
  <si>
    <t>21/08/12</t>
  </si>
  <si>
    <t>13/11/12</t>
  </si>
  <si>
    <t>26/11/12</t>
  </si>
  <si>
    <t>29/11/12</t>
  </si>
  <si>
    <t>18/12/12</t>
  </si>
  <si>
    <t>24/01/13</t>
  </si>
  <si>
    <t>24/05/13</t>
  </si>
  <si>
    <t>27/05/13</t>
  </si>
  <si>
    <t>28/10/13</t>
  </si>
  <si>
    <t>28/08/13</t>
  </si>
  <si>
    <t>18/11/13</t>
  </si>
  <si>
    <t>27/11/13</t>
  </si>
  <si>
    <t>24/01/14</t>
  </si>
  <si>
    <t>28/03/14</t>
  </si>
  <si>
    <t>28/05/14</t>
  </si>
  <si>
    <t>28/07/14</t>
  </si>
  <si>
    <t>29/07/14</t>
  </si>
  <si>
    <t>18/03/15</t>
  </si>
  <si>
    <t>28/05/15</t>
  </si>
  <si>
    <t>24/06/15</t>
  </si>
  <si>
    <t>12/11/15</t>
  </si>
  <si>
    <t>18/03/16</t>
  </si>
  <si>
    <t>22/03/16</t>
  </si>
  <si>
    <t>28/04/16</t>
  </si>
  <si>
    <t>26/10/16</t>
  </si>
  <si>
    <t>02/05/18</t>
  </si>
  <si>
    <t>18/07/18</t>
  </si>
  <si>
    <t>22/08/18</t>
  </si>
  <si>
    <t>06/09/18</t>
  </si>
  <si>
    <t>06/02/19</t>
  </si>
  <si>
    <t>14/03/19</t>
  </si>
  <si>
    <t>08/07/19</t>
  </si>
  <si>
    <t>10/07/19</t>
  </si>
  <si>
    <t>30/10/19</t>
  </si>
  <si>
    <t>03/12/19</t>
  </si>
  <si>
    <t>04/12/19</t>
  </si>
  <si>
    <t>23/01/20</t>
  </si>
  <si>
    <t>10/02/20</t>
  </si>
  <si>
    <t>11/03/20</t>
  </si>
  <si>
    <t>05/05/20</t>
  </si>
  <si>
    <t>05/08/20</t>
  </si>
  <si>
    <t>2102165254</t>
  </si>
  <si>
    <t>15/10/19</t>
  </si>
  <si>
    <t>19/11/19</t>
  </si>
  <si>
    <t>653684456</t>
  </si>
  <si>
    <t>23530020611</t>
  </si>
  <si>
    <t>24/07/18</t>
  </si>
  <si>
    <t>11/09/18</t>
  </si>
  <si>
    <t>16/11/18</t>
  </si>
  <si>
    <t>23/01/19</t>
  </si>
  <si>
    <t>25/07/19</t>
  </si>
  <si>
    <t>05/12/19</t>
  </si>
  <si>
    <t>SCR120240615</t>
  </si>
  <si>
    <t>16/09/19</t>
  </si>
  <si>
    <t>19/09/19</t>
  </si>
  <si>
    <t>20/09/19</t>
  </si>
  <si>
    <t>25/10/19</t>
  </si>
  <si>
    <t>21/11/19</t>
  </si>
  <si>
    <t>09/12/19</t>
  </si>
  <si>
    <t>16/12/19</t>
  </si>
  <si>
    <t>23/12/19</t>
  </si>
  <si>
    <t>20/01/20</t>
  </si>
  <si>
    <t>24/01/20</t>
  </si>
  <si>
    <t>03/02/20</t>
  </si>
  <si>
    <t>06/02/20</t>
  </si>
  <si>
    <t>11/02/20</t>
  </si>
  <si>
    <t>24/03/20</t>
  </si>
  <si>
    <t>04/05/20</t>
  </si>
  <si>
    <t>20/05/20</t>
  </si>
  <si>
    <t>21/05/20</t>
  </si>
  <si>
    <t>01/07/20</t>
  </si>
  <si>
    <t>06/07/20</t>
  </si>
  <si>
    <t>08/07/20</t>
  </si>
  <si>
    <t>15/07/20</t>
  </si>
  <si>
    <t>04/08/20</t>
  </si>
  <si>
    <t>12/08/20</t>
  </si>
  <si>
    <t>19/08/20</t>
  </si>
  <si>
    <t>27/08/20</t>
  </si>
  <si>
    <t>07/10/20</t>
  </si>
  <si>
    <t>28/10/20</t>
  </si>
  <si>
    <t>11/11/20</t>
  </si>
  <si>
    <t>06/06/18</t>
  </si>
  <si>
    <t>06/06/21</t>
  </si>
  <si>
    <t>07/09/18</t>
  </si>
  <si>
    <t>17/04/20</t>
  </si>
  <si>
    <t>11/05/20</t>
  </si>
  <si>
    <t>11/06/20</t>
  </si>
  <si>
    <t>10/07/20</t>
  </si>
  <si>
    <t>10/10/20</t>
  </si>
  <si>
    <t>10/12/20</t>
  </si>
  <si>
    <t>10/01/21</t>
  </si>
  <si>
    <t>10/04/21</t>
  </si>
  <si>
    <t>10052021</t>
  </si>
  <si>
    <t>15/05/19</t>
  </si>
  <si>
    <t>26/02/18</t>
  </si>
  <si>
    <t>18/12/19</t>
  </si>
  <si>
    <t>29/03/20</t>
  </si>
  <si>
    <t>18/07/19</t>
  </si>
  <si>
    <t>19/03/19</t>
  </si>
  <si>
    <t>23/08/19</t>
  </si>
  <si>
    <t>13/09/19</t>
  </si>
  <si>
    <t>260880016250</t>
  </si>
  <si>
    <t>11/10/19</t>
  </si>
  <si>
    <t>0710303920024990</t>
  </si>
  <si>
    <t>29/10/19</t>
  </si>
  <si>
    <t>15/11/19</t>
  </si>
  <si>
    <t>0023000000036</t>
  </si>
  <si>
    <t>06/10/20</t>
  </si>
  <si>
    <t>0023000000423</t>
  </si>
  <si>
    <t>0023000000603</t>
  </si>
  <si>
    <t>17/10/19</t>
  </si>
  <si>
    <t>22/05/20</t>
  </si>
  <si>
    <t>260880015640</t>
  </si>
  <si>
    <t>260880016990</t>
  </si>
  <si>
    <t>FINANCIACION INTERESES ALIVIO FRO CREDITO 40200</t>
  </si>
  <si>
    <t>09/11/20</t>
  </si>
  <si>
    <t>0710303920026788</t>
  </si>
  <si>
    <t>171000237</t>
  </si>
  <si>
    <t>27/09/15</t>
  </si>
  <si>
    <t>28/09/19</t>
  </si>
  <si>
    <t>28/09/20</t>
  </si>
  <si>
    <t>01/01/14</t>
  </si>
  <si>
    <t>19/11/18</t>
  </si>
  <si>
    <t>21/08/19</t>
  </si>
  <si>
    <t>20/02/18</t>
  </si>
  <si>
    <t>20/02/20</t>
  </si>
  <si>
    <t>20/06/19</t>
  </si>
  <si>
    <t>20/12/18</t>
  </si>
  <si>
    <t>obligaciones financieras</t>
  </si>
  <si>
    <t>21/03/18</t>
  </si>
  <si>
    <t>12/12/18</t>
  </si>
  <si>
    <t>26/03/20</t>
  </si>
  <si>
    <t>obligacion financiera</t>
  </si>
  <si>
    <t>24/04/19</t>
  </si>
  <si>
    <t>13/06/19</t>
  </si>
  <si>
    <t>06/03/20</t>
  </si>
  <si>
    <t>SOBREGIRO BANCARIO</t>
  </si>
  <si>
    <t>13/02/20</t>
  </si>
  <si>
    <t>23/10/18</t>
  </si>
  <si>
    <t>26/10/19</t>
  </si>
  <si>
    <t>09/12/14</t>
  </si>
  <si>
    <t>30/01/15</t>
  </si>
  <si>
    <t>20/02/15</t>
  </si>
  <si>
    <t>28/03/17</t>
  </si>
  <si>
    <t>25/04/17</t>
  </si>
  <si>
    <t>25/05/17</t>
  </si>
  <si>
    <t>29/09/18</t>
  </si>
  <si>
    <t>10/03/20</t>
  </si>
  <si>
    <t>14/09/17</t>
  </si>
  <si>
    <t>06/02/18</t>
  </si>
  <si>
    <t>27/04/18</t>
  </si>
  <si>
    <t>07/06/18</t>
  </si>
  <si>
    <t>21/09/18</t>
  </si>
  <si>
    <t>27/09/18</t>
  </si>
  <si>
    <t>27/03/19</t>
  </si>
  <si>
    <t>10/07/18</t>
  </si>
  <si>
    <t>10/08/18</t>
  </si>
  <si>
    <t>10/09/18</t>
  </si>
  <si>
    <t>10/10/18</t>
  </si>
  <si>
    <t>10/11/18</t>
  </si>
  <si>
    <t>10/12/18</t>
  </si>
  <si>
    <t>11/02/19</t>
  </si>
  <si>
    <t>10/04/19</t>
  </si>
  <si>
    <t>10/05/19</t>
  </si>
  <si>
    <t>10/06/19</t>
  </si>
  <si>
    <t>04/07/19</t>
  </si>
  <si>
    <t>12/11/19</t>
  </si>
  <si>
    <t>10/12/19</t>
  </si>
  <si>
    <t>10/04/20</t>
  </si>
  <si>
    <t>26/05/20</t>
  </si>
  <si>
    <t>29/05/20</t>
  </si>
  <si>
    <t>04/06/20</t>
  </si>
  <si>
    <t>17/07/20</t>
  </si>
  <si>
    <t>11/09/20</t>
  </si>
  <si>
    <t>2102159184</t>
  </si>
  <si>
    <t>2102159186</t>
  </si>
  <si>
    <t>2102159192</t>
  </si>
  <si>
    <t>2102159185</t>
  </si>
  <si>
    <t>2102159191</t>
  </si>
  <si>
    <t>2102159203</t>
  </si>
  <si>
    <t>2102159210</t>
  </si>
  <si>
    <t>2102159224</t>
  </si>
  <si>
    <t>2102159207</t>
  </si>
  <si>
    <t>2102159188</t>
  </si>
  <si>
    <t>2102159222</t>
  </si>
  <si>
    <t>2102159196</t>
  </si>
  <si>
    <t>2102159205</t>
  </si>
  <si>
    <t>2102159209</t>
  </si>
  <si>
    <t>2102159214</t>
  </si>
  <si>
    <t>2102159208</t>
  </si>
  <si>
    <t>2102159190</t>
  </si>
  <si>
    <t>2102159193</t>
  </si>
  <si>
    <t>2102159194</t>
  </si>
  <si>
    <t>2102159195</t>
  </si>
  <si>
    <t>2102159201</t>
  </si>
  <si>
    <t>2102159216</t>
  </si>
  <si>
    <t>2102159431</t>
  </si>
  <si>
    <t>2102159432</t>
  </si>
  <si>
    <t>2102159198</t>
  </si>
  <si>
    <t>2102159200</t>
  </si>
  <si>
    <t>2102159199</t>
  </si>
  <si>
    <t>2102159211</t>
  </si>
  <si>
    <t>2102159212</t>
  </si>
  <si>
    <t>2102159202</t>
  </si>
  <si>
    <t>2102159215</t>
  </si>
  <si>
    <t>2102159223</t>
  </si>
  <si>
    <t>2102159213</t>
  </si>
  <si>
    <t>2102159183</t>
  </si>
  <si>
    <t>2102159189</t>
  </si>
  <si>
    <t>2102159182</t>
  </si>
  <si>
    <t>2102159187</t>
  </si>
  <si>
    <t>2102159206</t>
  </si>
  <si>
    <t>2102159204</t>
  </si>
  <si>
    <t>2102159197</t>
  </si>
  <si>
    <t>12/06/18</t>
  </si>
  <si>
    <t>07/11/18</t>
  </si>
  <si>
    <t>10/08/17</t>
  </si>
  <si>
    <t>11/09/17</t>
  </si>
  <si>
    <t>10/07/17</t>
  </si>
  <si>
    <t>13/11/18</t>
  </si>
  <si>
    <t>2102159219</t>
  </si>
  <si>
    <t>10/08/19</t>
  </si>
  <si>
    <t>13/03/18</t>
  </si>
  <si>
    <t>12/03/18</t>
  </si>
  <si>
    <t>2102159218</t>
  </si>
  <si>
    <t>10/04/18</t>
  </si>
  <si>
    <t>10/03/17</t>
  </si>
  <si>
    <t>12/06/17</t>
  </si>
  <si>
    <t>2102159217</t>
  </si>
  <si>
    <t>07/12/17</t>
  </si>
  <si>
    <t>10/01/18</t>
  </si>
  <si>
    <t>10/05/18</t>
  </si>
  <si>
    <t>10/09/19</t>
  </si>
  <si>
    <t>2102158991</t>
  </si>
  <si>
    <t>26/06/19</t>
  </si>
  <si>
    <t>16/01/19</t>
  </si>
  <si>
    <t>22/12/16</t>
  </si>
  <si>
    <t>09/09/19</t>
  </si>
  <si>
    <t>2102159221</t>
  </si>
  <si>
    <t>31/10/16</t>
  </si>
  <si>
    <t>10/02/17</t>
  </si>
  <si>
    <t>2102158988</t>
  </si>
  <si>
    <t>2102158989</t>
  </si>
  <si>
    <t>02/04/19</t>
  </si>
  <si>
    <t>2102158990</t>
  </si>
  <si>
    <t>2102158992</t>
  </si>
  <si>
    <t>10/04/17</t>
  </si>
  <si>
    <t>19/10/16</t>
  </si>
  <si>
    <t>19/12/16</t>
  </si>
  <si>
    <t>2102158993</t>
  </si>
  <si>
    <t>20/10/16</t>
  </si>
  <si>
    <t>28/10/15</t>
  </si>
  <si>
    <t>21/06/16</t>
  </si>
  <si>
    <t>10/11/16</t>
  </si>
  <si>
    <t>2102158994</t>
  </si>
  <si>
    <t>13/12/18</t>
  </si>
  <si>
    <t>06/10/16</t>
  </si>
  <si>
    <t>28/11/16</t>
  </si>
  <si>
    <t>2102159220</t>
  </si>
  <si>
    <t>25/10/18</t>
  </si>
  <si>
    <t>20/05/19</t>
  </si>
  <si>
    <t>17/05/19</t>
  </si>
  <si>
    <t>22/10/15</t>
  </si>
  <si>
    <t>20/11/15</t>
  </si>
  <si>
    <t>02/06/17</t>
  </si>
  <si>
    <t>04/10/16</t>
  </si>
  <si>
    <t>12/10/16</t>
  </si>
  <si>
    <t>28/12/16</t>
  </si>
  <si>
    <t>11/10/16</t>
  </si>
  <si>
    <t>20/01/17</t>
  </si>
  <si>
    <t>27/10/16</t>
  </si>
  <si>
    <t>28/10/16</t>
  </si>
  <si>
    <t>04/11/16</t>
  </si>
  <si>
    <t>18/11/16</t>
  </si>
  <si>
    <t>04/09/15</t>
  </si>
  <si>
    <t>03/11/15</t>
  </si>
  <si>
    <t>08/08/16</t>
  </si>
  <si>
    <t>27/09/16</t>
  </si>
  <si>
    <t>15/11/16</t>
  </si>
  <si>
    <t>16/11/16</t>
  </si>
  <si>
    <t>24/11/16</t>
  </si>
  <si>
    <t>18/12/18</t>
  </si>
  <si>
    <t>24/10/16</t>
  </si>
  <si>
    <t>04/04/17</t>
  </si>
  <si>
    <t>29/11/16</t>
  </si>
  <si>
    <t>20/12/16</t>
  </si>
  <si>
    <t>28/08/17</t>
  </si>
  <si>
    <t>11/11/16</t>
  </si>
  <si>
    <t>25/11/16</t>
  </si>
  <si>
    <t>02/12/16</t>
  </si>
  <si>
    <t>07/02/17</t>
  </si>
  <si>
    <t>09/10/17</t>
  </si>
  <si>
    <t>03/08/16</t>
  </si>
  <si>
    <t>16/09/16</t>
  </si>
  <si>
    <t>14/10/16</t>
  </si>
  <si>
    <t>21/10/16</t>
  </si>
  <si>
    <t>25/10/16</t>
  </si>
  <si>
    <t>02/11/16</t>
  </si>
  <si>
    <t>03/11/16</t>
  </si>
  <si>
    <t>08/11/16</t>
  </si>
  <si>
    <t>17/11/16</t>
  </si>
  <si>
    <t>23/04/18</t>
  </si>
  <si>
    <t>18/03/20</t>
  </si>
  <si>
    <t>17/12/19</t>
  </si>
  <si>
    <t>30/10/14</t>
  </si>
  <si>
    <t>21/02/19</t>
  </si>
  <si>
    <t>15/03/19</t>
  </si>
  <si>
    <t>27/01/20</t>
  </si>
  <si>
    <t>23/05/17</t>
  </si>
  <si>
    <t>01/04/10</t>
  </si>
  <si>
    <t>01/11/12</t>
  </si>
  <si>
    <t>27/05/14</t>
  </si>
  <si>
    <t>18/07/17</t>
  </si>
  <si>
    <t>19/12/17</t>
  </si>
  <si>
    <t>27/12/17</t>
  </si>
  <si>
    <t>09/08/19</t>
  </si>
  <si>
    <t>12/08/19</t>
  </si>
  <si>
    <t>21/10/19</t>
  </si>
  <si>
    <t>17/03/20</t>
  </si>
  <si>
    <t>06/04/20</t>
  </si>
  <si>
    <t>08/05/19</t>
  </si>
  <si>
    <t>27/08/19</t>
  </si>
  <si>
    <t>12/02/20</t>
  </si>
  <si>
    <t>CR 9 MO 13-41</t>
  </si>
  <si>
    <t>10880009250</t>
  </si>
  <si>
    <t>15/06/16</t>
  </si>
  <si>
    <t>27/06/16</t>
  </si>
  <si>
    <t>22/09/16</t>
  </si>
  <si>
    <t>31/08/15</t>
  </si>
  <si>
    <t>05/08/16</t>
  </si>
  <si>
    <t>15/07/16</t>
  </si>
  <si>
    <t>22/07/16</t>
  </si>
  <si>
    <t>19/09/16</t>
  </si>
  <si>
    <t>06/01/17</t>
  </si>
  <si>
    <t>17/02/17</t>
  </si>
  <si>
    <t>17/03/17</t>
  </si>
  <si>
    <t>17/04/17</t>
  </si>
  <si>
    <t>21/04/17</t>
  </si>
  <si>
    <t>05/06/17</t>
  </si>
  <si>
    <t>13/06/17</t>
  </si>
  <si>
    <t>23/06/17</t>
  </si>
  <si>
    <t>24/07/17</t>
  </si>
  <si>
    <t>22/11/17</t>
  </si>
  <si>
    <t>26/07/18</t>
  </si>
  <si>
    <t>13/08/18</t>
  </si>
  <si>
    <t>17/06/15</t>
  </si>
  <si>
    <t>03/07/15</t>
  </si>
  <si>
    <t>20/08/15</t>
  </si>
  <si>
    <t>02/09/15</t>
  </si>
  <si>
    <t>03/09/15</t>
  </si>
  <si>
    <t>19/11/15</t>
  </si>
  <si>
    <t>14/12/15</t>
  </si>
  <si>
    <t>22/02/16</t>
  </si>
  <si>
    <t>10/03/16</t>
  </si>
  <si>
    <t>31/03/16</t>
  </si>
  <si>
    <t>20/04/16</t>
  </si>
  <si>
    <t>05/05/16</t>
  </si>
  <si>
    <t>11/05/16</t>
  </si>
  <si>
    <t>07/06/16</t>
  </si>
  <si>
    <t>09/06/16</t>
  </si>
  <si>
    <t>13/06/16</t>
  </si>
  <si>
    <t>28/06/16</t>
  </si>
  <si>
    <t>12/07/16</t>
  </si>
  <si>
    <t>28/07/16</t>
  </si>
  <si>
    <t>09/08/16</t>
  </si>
  <si>
    <t>07/09/16</t>
  </si>
  <si>
    <t>15/09/16</t>
  </si>
  <si>
    <t>21/09/16</t>
  </si>
  <si>
    <t>08/03/17</t>
  </si>
  <si>
    <t>18/04/17</t>
  </si>
  <si>
    <t>04/05/17</t>
  </si>
  <si>
    <t>08/05/17</t>
  </si>
  <si>
    <t>19/05/17</t>
  </si>
  <si>
    <t>16/06/17</t>
  </si>
  <si>
    <t>27/06/17</t>
  </si>
  <si>
    <t>13/07/17</t>
  </si>
  <si>
    <t>26/07/17</t>
  </si>
  <si>
    <t>09/08/17</t>
  </si>
  <si>
    <t>11/10/17</t>
  </si>
  <si>
    <t>12/10/17</t>
  </si>
  <si>
    <t>18/10/17</t>
  </si>
  <si>
    <t>28/11/17</t>
  </si>
  <si>
    <t>05/12/17</t>
  </si>
  <si>
    <t>13/12/17</t>
  </si>
  <si>
    <t>18/12/17</t>
  </si>
  <si>
    <t>28/12/17</t>
  </si>
  <si>
    <t>22/02/18</t>
  </si>
  <si>
    <t>08/03/18</t>
  </si>
  <si>
    <t>09/03/18</t>
  </si>
  <si>
    <t>26/03/18</t>
  </si>
  <si>
    <t>05/04/18</t>
  </si>
  <si>
    <t>06/04/18</t>
  </si>
  <si>
    <t>26/04/18</t>
  </si>
  <si>
    <t>04/05/18</t>
  </si>
  <si>
    <t>09/05/18</t>
  </si>
  <si>
    <t>15/05/18</t>
  </si>
  <si>
    <t>23/05/18</t>
  </si>
  <si>
    <t>05/07/18</t>
  </si>
  <si>
    <t>30/07/18</t>
  </si>
  <si>
    <t>01/08/18</t>
  </si>
  <si>
    <t>30/08/18</t>
  </si>
  <si>
    <t>18/09/18</t>
  </si>
  <si>
    <t>19/09/18</t>
  </si>
  <si>
    <t>12/10/18</t>
  </si>
  <si>
    <t>18/10/18</t>
  </si>
  <si>
    <t>26/11/18</t>
  </si>
  <si>
    <t>14/01/19</t>
  </si>
  <si>
    <t>19/02/19</t>
  </si>
  <si>
    <t>27/02/19</t>
  </si>
  <si>
    <t>28/03/19</t>
  </si>
  <si>
    <t>07/05/19</t>
  </si>
  <si>
    <t>22/05/19</t>
  </si>
  <si>
    <t>27/05/19</t>
  </si>
  <si>
    <t>05/06/19</t>
  </si>
  <si>
    <t>06/06/19</t>
  </si>
  <si>
    <t>11/06/19</t>
  </si>
  <si>
    <t>19/06/19</t>
  </si>
  <si>
    <t>23/07/19</t>
  </si>
  <si>
    <t>02/08/19</t>
  </si>
  <si>
    <t>05/08/19</t>
  </si>
  <si>
    <t>08/08/19</t>
  </si>
  <si>
    <t>20/08/19</t>
  </si>
  <si>
    <t>22/08/19</t>
  </si>
  <si>
    <t>11/09/19</t>
  </si>
  <si>
    <t>12/09/19</t>
  </si>
  <si>
    <t>28/10/19</t>
  </si>
  <si>
    <t>05/11/19</t>
  </si>
  <si>
    <t>07/11/19</t>
  </si>
  <si>
    <t>03/01/20</t>
  </si>
  <si>
    <t>22/01/20</t>
  </si>
  <si>
    <t>29/01/20</t>
  </si>
  <si>
    <t>14/02/20</t>
  </si>
  <si>
    <t>09/03/20</t>
  </si>
  <si>
    <t>27/03/20</t>
  </si>
  <si>
    <t>07/05/20</t>
  </si>
  <si>
    <t>14/05/20</t>
  </si>
  <si>
    <t>28/05/20</t>
  </si>
  <si>
    <t>03/06/20</t>
  </si>
  <si>
    <t>09/06/20</t>
  </si>
  <si>
    <t>22/07/20</t>
  </si>
  <si>
    <t>18/08/20</t>
  </si>
  <si>
    <t>35000117856</t>
  </si>
  <si>
    <t>15002346123</t>
  </si>
  <si>
    <t>18001072118</t>
  </si>
  <si>
    <t>22000780631</t>
  </si>
  <si>
    <t>13000674884</t>
  </si>
  <si>
    <t>Retención de vientres ganado bovino</t>
  </si>
  <si>
    <t>35000117910</t>
  </si>
  <si>
    <t>35000118094</t>
  </si>
  <si>
    <t>35000118245</t>
  </si>
  <si>
    <t>32000133159</t>
  </si>
  <si>
    <t>35000118198</t>
  </si>
  <si>
    <t>11000726362</t>
  </si>
  <si>
    <t>Pastos  y forrajes</t>
  </si>
  <si>
    <t>11000726371</t>
  </si>
  <si>
    <t>Construcción infraestructura para la producción pe</t>
  </si>
  <si>
    <t>35000118750</t>
  </si>
  <si>
    <t>35000118618</t>
  </si>
  <si>
    <t>13000674995</t>
  </si>
  <si>
    <t>18001072630</t>
  </si>
  <si>
    <t>32000133356</t>
  </si>
  <si>
    <t>32000133410</t>
  </si>
  <si>
    <t>22000780930</t>
  </si>
  <si>
    <t>35000118940</t>
  </si>
  <si>
    <t>12001989085</t>
  </si>
  <si>
    <t>35000117999</t>
  </si>
  <si>
    <t>25000918415</t>
  </si>
  <si>
    <t>19000881808</t>
  </si>
  <si>
    <t>13000674970</t>
  </si>
  <si>
    <t>22000781004</t>
  </si>
  <si>
    <t>22000781122</t>
  </si>
  <si>
    <t>Retención vientres bovinos cría y D.P</t>
  </si>
  <si>
    <t>35000118879</t>
  </si>
  <si>
    <t>12001991339</t>
  </si>
  <si>
    <t>12001990181</t>
  </si>
  <si>
    <t>13000675037</t>
  </si>
  <si>
    <t>07/02/19</t>
  </si>
  <si>
    <t>07/06/19</t>
  </si>
  <si>
    <t>06/03/19</t>
  </si>
  <si>
    <t>06/11/18</t>
  </si>
  <si>
    <t>04/08/16</t>
  </si>
  <si>
    <t>16/08/16</t>
  </si>
  <si>
    <t>23/08/16</t>
  </si>
  <si>
    <t>26/08/16</t>
  </si>
  <si>
    <t>29/08/16</t>
  </si>
  <si>
    <t>13/10/16</t>
  </si>
  <si>
    <t>01/11/16</t>
  </si>
  <si>
    <t>10/01/17</t>
  </si>
  <si>
    <t>15/03/18</t>
  </si>
  <si>
    <t>17/04/18</t>
  </si>
  <si>
    <t>11/01/19</t>
  </si>
  <si>
    <t>15/01/19</t>
  </si>
  <si>
    <t>12/10/19</t>
  </si>
  <si>
    <t>14/10/19</t>
  </si>
  <si>
    <t>04/09/19</t>
  </si>
  <si>
    <t>22/05/17</t>
  </si>
  <si>
    <t>22/08/11</t>
  </si>
  <si>
    <t>27/09/11</t>
  </si>
  <si>
    <t>27/01/12</t>
  </si>
  <si>
    <t>03/02/12</t>
  </si>
  <si>
    <t>23/02/12</t>
  </si>
  <si>
    <t>14/06/12</t>
  </si>
  <si>
    <t>01/08/12</t>
  </si>
  <si>
    <t>02/08/12</t>
  </si>
  <si>
    <t>08/08/12</t>
  </si>
  <si>
    <t>21/05/13</t>
  </si>
  <si>
    <t>20/12/13</t>
  </si>
  <si>
    <t>07/01/14</t>
  </si>
  <si>
    <t>16/01/14</t>
  </si>
  <si>
    <t>27/02/14</t>
  </si>
  <si>
    <t>23/05/14</t>
  </si>
  <si>
    <t>06/06/14</t>
  </si>
  <si>
    <t>10/07/14</t>
  </si>
  <si>
    <t>30/07/14</t>
  </si>
  <si>
    <t>12/08/14</t>
  </si>
  <si>
    <t>02/12/14</t>
  </si>
  <si>
    <t>12/12/14</t>
  </si>
  <si>
    <t>26/02/15</t>
  </si>
  <si>
    <t>26/03/15</t>
  </si>
  <si>
    <t>17/04/15</t>
  </si>
  <si>
    <t>23/04/15</t>
  </si>
  <si>
    <t>20/05/15</t>
  </si>
  <si>
    <t>22/06/15</t>
  </si>
  <si>
    <t>28/07/15</t>
  </si>
  <si>
    <t>13/08/15</t>
  </si>
  <si>
    <t>03/12/15</t>
  </si>
  <si>
    <t>11/12/15</t>
  </si>
  <si>
    <t>01/08/16</t>
  </si>
  <si>
    <t>22/08/16</t>
  </si>
  <si>
    <t>30/08/16</t>
  </si>
  <si>
    <t>05/09/16</t>
  </si>
  <si>
    <t>06/09/16</t>
  </si>
  <si>
    <t>08/09/16</t>
  </si>
  <si>
    <t>13/09/16</t>
  </si>
  <si>
    <t>14/09/16</t>
  </si>
  <si>
    <t>20/09/16</t>
  </si>
  <si>
    <t>23/09/16</t>
  </si>
  <si>
    <t>28/09/16</t>
  </si>
  <si>
    <t>09/12/16</t>
  </si>
  <si>
    <t>12/12/16</t>
  </si>
  <si>
    <t>21/12/16</t>
  </si>
  <si>
    <t>16/01/17</t>
  </si>
  <si>
    <t>17/01/17</t>
  </si>
  <si>
    <t>19/01/17</t>
  </si>
  <si>
    <t>24/01/17</t>
  </si>
  <si>
    <t>26/01/17</t>
  </si>
  <si>
    <t>09/02/17</t>
  </si>
  <si>
    <t>13/02/17</t>
  </si>
  <si>
    <t>20/02/17</t>
  </si>
  <si>
    <t>22/02/17</t>
  </si>
  <si>
    <t>24/02/17</t>
  </si>
  <si>
    <t>27/02/17</t>
  </si>
  <si>
    <t>03/03/17</t>
  </si>
  <si>
    <t>07/03/17</t>
  </si>
  <si>
    <t>21/03/17</t>
  </si>
  <si>
    <t>26/04/17</t>
  </si>
  <si>
    <t>27/04/17</t>
  </si>
  <si>
    <t>12/05/17</t>
  </si>
  <si>
    <t>30/05/17</t>
  </si>
  <si>
    <t>07/06/17</t>
  </si>
  <si>
    <t>14/06/17</t>
  </si>
  <si>
    <t>05/07/17</t>
  </si>
  <si>
    <t>14/07/17</t>
  </si>
  <si>
    <t>19/07/17</t>
  </si>
  <si>
    <t>28/07/17</t>
  </si>
  <si>
    <t>15/08/17</t>
  </si>
  <si>
    <t>17/08/17</t>
  </si>
  <si>
    <t>18/08/17</t>
  </si>
  <si>
    <t>22/08/17</t>
  </si>
  <si>
    <t>30/08/17</t>
  </si>
  <si>
    <t>07/09/17</t>
  </si>
  <si>
    <t>08/09/17</t>
  </si>
  <si>
    <t>15/09/17</t>
  </si>
  <si>
    <t>19/09/17</t>
  </si>
  <si>
    <t>21/09/17</t>
  </si>
  <si>
    <t>22/09/17</t>
  </si>
  <si>
    <t>26/09/17</t>
  </si>
  <si>
    <t>02/10/17</t>
  </si>
  <si>
    <t>03/10/17</t>
  </si>
  <si>
    <t>05/10/17</t>
  </si>
  <si>
    <t>06/10/17</t>
  </si>
  <si>
    <t>10/10/17</t>
  </si>
  <si>
    <t>13/10/17</t>
  </si>
  <si>
    <t>19/10/17</t>
  </si>
  <si>
    <t>23/10/17</t>
  </si>
  <si>
    <t>25/10/17</t>
  </si>
  <si>
    <t>26/10/17</t>
  </si>
  <si>
    <t>27/10/17</t>
  </si>
  <si>
    <t>03/11/17</t>
  </si>
  <si>
    <t>08/11/17</t>
  </si>
  <si>
    <t>09/11/17</t>
  </si>
  <si>
    <t>16/11/17</t>
  </si>
  <si>
    <t>20/11/17</t>
  </si>
  <si>
    <t>23/11/17</t>
  </si>
  <si>
    <t>30/11/17</t>
  </si>
  <si>
    <t>22/12/17</t>
  </si>
  <si>
    <t>03/01/18</t>
  </si>
  <si>
    <t>17/01/18</t>
  </si>
  <si>
    <t>19/01/18</t>
  </si>
  <si>
    <t>22/01/18</t>
  </si>
  <si>
    <t>24/01/18</t>
  </si>
  <si>
    <t>25/01/18</t>
  </si>
  <si>
    <t>29/01/18</t>
  </si>
  <si>
    <t>30/01/18</t>
  </si>
  <si>
    <t>02/02/18</t>
  </si>
  <si>
    <t>07/02/18</t>
  </si>
  <si>
    <t>13/02/18</t>
  </si>
  <si>
    <t>14/02/18</t>
  </si>
  <si>
    <t>16/02/18</t>
  </si>
  <si>
    <t>01/03/18</t>
  </si>
  <si>
    <t>14/03/18</t>
  </si>
  <si>
    <t>16/03/18</t>
  </si>
  <si>
    <t>22/03/18</t>
  </si>
  <si>
    <t>13/04/18</t>
  </si>
  <si>
    <t>20/04/18</t>
  </si>
  <si>
    <t>24/04/18</t>
  </si>
  <si>
    <t>11/05/18</t>
  </si>
  <si>
    <t>17/05/18</t>
  </si>
  <si>
    <t>18/05/18</t>
  </si>
  <si>
    <t>21/05/18</t>
  </si>
  <si>
    <t>22/05/18</t>
  </si>
  <si>
    <t>24/05/18</t>
  </si>
  <si>
    <t>08/06/18</t>
  </si>
  <si>
    <t>13/06/18</t>
  </si>
  <si>
    <t>15/06/18</t>
  </si>
  <si>
    <t>25/06/18</t>
  </si>
  <si>
    <t>03/07/18</t>
  </si>
  <si>
    <t>06/07/18</t>
  </si>
  <si>
    <t>11/07/18</t>
  </si>
  <si>
    <t>12/07/18</t>
  </si>
  <si>
    <t>13/07/18</t>
  </si>
  <si>
    <t>19/07/18</t>
  </si>
  <si>
    <t>23/07/18</t>
  </si>
  <si>
    <t>27/07/18</t>
  </si>
  <si>
    <t>02/08/18</t>
  </si>
  <si>
    <t>06/08/18</t>
  </si>
  <si>
    <t>08/08/18</t>
  </si>
  <si>
    <t>14/08/18</t>
  </si>
  <si>
    <t>17/08/18</t>
  </si>
  <si>
    <t>21/08/18</t>
  </si>
  <si>
    <t>24/08/18</t>
  </si>
  <si>
    <t>27/08/18</t>
  </si>
  <si>
    <t>29/08/18</t>
  </si>
  <si>
    <t>05/09/18</t>
  </si>
  <si>
    <t>13/09/18</t>
  </si>
  <si>
    <t>17/09/18</t>
  </si>
  <si>
    <t>25/09/18</t>
  </si>
  <si>
    <t>28/09/18</t>
  </si>
  <si>
    <t>03/10/18</t>
  </si>
  <si>
    <t>05/10/18</t>
  </si>
  <si>
    <t>09/10/18</t>
  </si>
  <si>
    <t>16/10/18</t>
  </si>
  <si>
    <t>17/10/18</t>
  </si>
  <si>
    <t>22/10/18</t>
  </si>
  <si>
    <t>24/10/18</t>
  </si>
  <si>
    <t>26/10/18</t>
  </si>
  <si>
    <t>29/10/18</t>
  </si>
  <si>
    <t>02/11/18</t>
  </si>
  <si>
    <t>09/11/18</t>
  </si>
  <si>
    <t>06/12/18</t>
  </si>
  <si>
    <t>11/12/18</t>
  </si>
  <si>
    <t>17/12/18</t>
  </si>
  <si>
    <t>24/12/18</t>
  </si>
  <si>
    <t>03/01/19</t>
  </si>
  <si>
    <t>08/01/19</t>
  </si>
  <si>
    <t>09/01/19</t>
  </si>
  <si>
    <t>17/01/19</t>
  </si>
  <si>
    <t>18/01/19</t>
  </si>
  <si>
    <t>21/01/19</t>
  </si>
  <si>
    <t>22/01/19</t>
  </si>
  <si>
    <t>24/01/19</t>
  </si>
  <si>
    <t>25/01/19</t>
  </si>
  <si>
    <t>30/01/19</t>
  </si>
  <si>
    <t>01/02/19</t>
  </si>
  <si>
    <t>04/02/19</t>
  </si>
  <si>
    <t>05/02/19</t>
  </si>
  <si>
    <t>08/02/19</t>
  </si>
  <si>
    <t>13/02/19</t>
  </si>
  <si>
    <t>20/02/19</t>
  </si>
  <si>
    <t>25/02/19</t>
  </si>
  <si>
    <t>07/03/19</t>
  </si>
  <si>
    <t>18/03/19</t>
  </si>
  <si>
    <t>21/03/19</t>
  </si>
  <si>
    <t>29/03/19</t>
  </si>
  <si>
    <t>03/04/19</t>
  </si>
  <si>
    <t>04/04/19</t>
  </si>
  <si>
    <t>05/04/19</t>
  </si>
  <si>
    <t>08/04/19</t>
  </si>
  <si>
    <t>09/04/19</t>
  </si>
  <si>
    <t>11/04/19</t>
  </si>
  <si>
    <t>15/04/19</t>
  </si>
  <si>
    <t>16/04/19</t>
  </si>
  <si>
    <t>25/04/19</t>
  </si>
  <si>
    <t>26/04/19</t>
  </si>
  <si>
    <t>29/04/19</t>
  </si>
  <si>
    <t>02/05/19</t>
  </si>
  <si>
    <t>03/05/19</t>
  </si>
  <si>
    <t>09/05/19</t>
  </si>
  <si>
    <t>13/05/19</t>
  </si>
  <si>
    <t>16/05/19</t>
  </si>
  <si>
    <t>23/05/19</t>
  </si>
  <si>
    <t>28/05/19</t>
  </si>
  <si>
    <t>29/05/19</t>
  </si>
  <si>
    <t>04/06/19</t>
  </si>
  <si>
    <t>12/06/19</t>
  </si>
  <si>
    <t>14/06/19</t>
  </si>
  <si>
    <t>18/06/19</t>
  </si>
  <si>
    <t>21/06/19</t>
  </si>
  <si>
    <t>25/06/19</t>
  </si>
  <si>
    <t>02/07/19</t>
  </si>
  <si>
    <t>03/07/19</t>
  </si>
  <si>
    <t>05/07/19</t>
  </si>
  <si>
    <t>11/07/19</t>
  </si>
  <si>
    <t>15/07/19</t>
  </si>
  <si>
    <t>17/07/19</t>
  </si>
  <si>
    <t>19/07/19</t>
  </si>
  <si>
    <t>24/07/19</t>
  </si>
  <si>
    <t>29/07/19</t>
  </si>
  <si>
    <t>06/08/19</t>
  </si>
  <si>
    <t>13/08/19</t>
  </si>
  <si>
    <t>14/08/19</t>
  </si>
  <si>
    <t>16/08/19</t>
  </si>
  <si>
    <t>26/08/19</t>
  </si>
  <si>
    <t>29/08/19</t>
  </si>
  <si>
    <t>02/09/19</t>
  </si>
  <si>
    <t>03/09/19</t>
  </si>
  <si>
    <t>05/09/19</t>
  </si>
  <si>
    <t>06/09/19</t>
  </si>
  <si>
    <t>17/09/19</t>
  </si>
  <si>
    <t>23/09/19</t>
  </si>
  <si>
    <t>27/09/19</t>
  </si>
  <si>
    <t>02/10/19</t>
  </si>
  <si>
    <t>07/10/19</t>
  </si>
  <si>
    <t>08/10/19</t>
  </si>
  <si>
    <t>18/10/19</t>
  </si>
  <si>
    <t>08/11/19</t>
  </si>
  <si>
    <t>14/11/19</t>
  </si>
  <si>
    <t>26/11/19</t>
  </si>
  <si>
    <t>27/11/19</t>
  </si>
  <si>
    <t>02/12/19</t>
  </si>
  <si>
    <t>06/12/19</t>
  </si>
  <si>
    <t>11/12/19</t>
  </si>
  <si>
    <t>02/01/20</t>
  </si>
  <si>
    <t>21/01/20</t>
  </si>
  <si>
    <t>04/02/20</t>
  </si>
  <si>
    <t>08/04/20</t>
  </si>
  <si>
    <t>27/04/20</t>
  </si>
  <si>
    <t>08/05/20</t>
  </si>
  <si>
    <t>12/05/20</t>
  </si>
  <si>
    <t>19/05/20</t>
  </si>
  <si>
    <t>27/05/20</t>
  </si>
  <si>
    <t>23/07/20</t>
  </si>
  <si>
    <t>02/09/20</t>
  </si>
  <si>
    <t>04/09/20</t>
  </si>
  <si>
    <t>15/09/20</t>
  </si>
  <si>
    <t>18/09/20</t>
  </si>
  <si>
    <t>29/09/20</t>
  </si>
  <si>
    <t>20/10/20</t>
  </si>
  <si>
    <t>2102107129</t>
  </si>
  <si>
    <t>2102107135</t>
  </si>
  <si>
    <t>2102107138</t>
  </si>
  <si>
    <t>2102107143</t>
  </si>
  <si>
    <t>2102107145</t>
  </si>
  <si>
    <t>2102107150</t>
  </si>
  <si>
    <t>2102107153</t>
  </si>
  <si>
    <t>2102107157</t>
  </si>
  <si>
    <t>2102108388</t>
  </si>
  <si>
    <t>2102108393</t>
  </si>
  <si>
    <t>2102108394</t>
  </si>
  <si>
    <t>2102108395</t>
  </si>
  <si>
    <t>2102108396</t>
  </si>
  <si>
    <t>2102108399</t>
  </si>
  <si>
    <t>2102108405</t>
  </si>
  <si>
    <t>2102108407</t>
  </si>
  <si>
    <t>2102108431</t>
  </si>
  <si>
    <t>2102108437</t>
  </si>
  <si>
    <t>2102108442</t>
  </si>
  <si>
    <t>2102108446</t>
  </si>
  <si>
    <t>2102108448</t>
  </si>
  <si>
    <t>2102108449</t>
  </si>
  <si>
    <t>2102108455</t>
  </si>
  <si>
    <t>2102108458</t>
  </si>
  <si>
    <t>2102108459</t>
  </si>
  <si>
    <t>2102108460</t>
  </si>
  <si>
    <t>2102108464</t>
  </si>
  <si>
    <t>2102108470</t>
  </si>
  <si>
    <t>2102108474</t>
  </si>
  <si>
    <t>2102108479</t>
  </si>
  <si>
    <t>2102108482</t>
  </si>
  <si>
    <t>2102109480</t>
  </si>
  <si>
    <t>2102109481</t>
  </si>
  <si>
    <t>2102109487</t>
  </si>
  <si>
    <t>2102109493</t>
  </si>
  <si>
    <t>2102109505</t>
  </si>
  <si>
    <t>2102109508</t>
  </si>
  <si>
    <t>2102109520</t>
  </si>
  <si>
    <t>2102109521</t>
  </si>
  <si>
    <t>2102110041</t>
  </si>
  <si>
    <t>2102110043</t>
  </si>
  <si>
    <t>2102110044</t>
  </si>
  <si>
    <t>2102110047</t>
  </si>
  <si>
    <t>2102110048</t>
  </si>
  <si>
    <t>2102110052</t>
  </si>
  <si>
    <t>2102110055</t>
  </si>
  <si>
    <t>2102110059</t>
  </si>
  <si>
    <t>2102110061</t>
  </si>
  <si>
    <t>2102110064</t>
  </si>
  <si>
    <t>2102110067</t>
  </si>
  <si>
    <t>2102110070</t>
  </si>
  <si>
    <t>2102110073</t>
  </si>
  <si>
    <t>2102110681</t>
  </si>
  <si>
    <t>2102110683</t>
  </si>
  <si>
    <t>2102110689</t>
  </si>
  <si>
    <t>2102110691</t>
  </si>
  <si>
    <t>2102110701</t>
  </si>
  <si>
    <t>2102110702</t>
  </si>
  <si>
    <t>2102110706</t>
  </si>
  <si>
    <t>2102110708</t>
  </si>
  <si>
    <t>2102110711</t>
  </si>
  <si>
    <t>2102110714</t>
  </si>
  <si>
    <t>2102110720</t>
  </si>
  <si>
    <t>2102110723</t>
  </si>
  <si>
    <t>2102110724</t>
  </si>
  <si>
    <t>2102110725</t>
  </si>
  <si>
    <t>2102110726</t>
  </si>
  <si>
    <t>2102110728</t>
  </si>
  <si>
    <t>2102110729</t>
  </si>
  <si>
    <t>2102110733</t>
  </si>
  <si>
    <t>2102111251</t>
  </si>
  <si>
    <t>2102111256</t>
  </si>
  <si>
    <t>2102111257</t>
  </si>
  <si>
    <t>2102111258</t>
  </si>
  <si>
    <t>2102111259</t>
  </si>
  <si>
    <t>2102111260</t>
  </si>
  <si>
    <t>2910880-2</t>
  </si>
  <si>
    <t>653723244</t>
  </si>
  <si>
    <t>653766028</t>
  </si>
  <si>
    <t>16/03/19</t>
  </si>
  <si>
    <t>01/01/19</t>
  </si>
  <si>
    <t>01/12/18</t>
  </si>
  <si>
    <t>18/08/15</t>
  </si>
  <si>
    <t>01/09/17</t>
  </si>
  <si>
    <t>01/02/20</t>
  </si>
  <si>
    <t>24/04/20</t>
  </si>
  <si>
    <t>Calle 63 No. 24-58</t>
  </si>
  <si>
    <t>190880051200</t>
  </si>
  <si>
    <t>30/01/10</t>
  </si>
  <si>
    <t>05/09/12</t>
  </si>
  <si>
    <t>262221</t>
  </si>
  <si>
    <t>10/11/19</t>
  </si>
  <si>
    <t>11/07/20</t>
  </si>
  <si>
    <t>25/03/20</t>
  </si>
  <si>
    <t>900-519-724-8</t>
  </si>
  <si>
    <t>CL 28 13A-24</t>
  </si>
  <si>
    <t>ARRENDAMIENTO FINANCIERO DE IMPRESORAS</t>
  </si>
  <si>
    <t>CR 12  89 28 P 6</t>
  </si>
  <si>
    <t>Sobregiro Contable</t>
  </si>
  <si>
    <t>2102181666</t>
  </si>
  <si>
    <t>2102177379</t>
  </si>
  <si>
    <t>CL 36 No 7-47  PISO 14 -15</t>
  </si>
  <si>
    <t>AC 116  No 23  - 6  28 P 6 ED BUSINESS CENTER 116</t>
  </si>
  <si>
    <t>TARJETA DEBITO</t>
  </si>
  <si>
    <t>CALLE 99  NO 9A 54 TORRE 3 PISO 1402</t>
  </si>
  <si>
    <t>260880017860</t>
  </si>
  <si>
    <t>REFORZAR LIQUIDEZ POR DEMANDA DE CREDITOS EN TEMPO</t>
  </si>
  <si>
    <t>10062021</t>
  </si>
  <si>
    <t>SOBREGIRO CONTABLE</t>
  </si>
  <si>
    <t>CENTRO</t>
  </si>
  <si>
    <t>CAPITAL DE TRABAJO - BOGOTA RESPONDE</t>
  </si>
  <si>
    <t>00000559884872</t>
  </si>
  <si>
    <t>190880051250</t>
  </si>
  <si>
    <t>654007409</t>
  </si>
  <si>
    <t>CL 99 9A 54 73</t>
  </si>
  <si>
    <t>39088002870</t>
  </si>
  <si>
    <t>CL99 9A 54 T 3  P 14</t>
  </si>
  <si>
    <t>CL  20 10 60</t>
  </si>
  <si>
    <t>654120802</t>
  </si>
  <si>
    <t>CALLE 15 NO.3-24</t>
  </si>
  <si>
    <t>290880009390</t>
  </si>
  <si>
    <t>2.808.800.072</t>
  </si>
  <si>
    <t>2.808.800.074</t>
  </si>
  <si>
    <t>2.808.800.079</t>
  </si>
  <si>
    <t>2.808.800.082</t>
  </si>
  <si>
    <t>2102175458</t>
  </si>
  <si>
    <t>2102175461</t>
  </si>
  <si>
    <t>2102175465</t>
  </si>
  <si>
    <t>2102175466</t>
  </si>
  <si>
    <t>2102175464</t>
  </si>
  <si>
    <t>2102175459</t>
  </si>
  <si>
    <t>2102175467</t>
  </si>
  <si>
    <t>2102175456</t>
  </si>
  <si>
    <t>2102175455</t>
  </si>
  <si>
    <t>2102175453</t>
  </si>
  <si>
    <t>2102175454</t>
  </si>
  <si>
    <t>2102175449</t>
  </si>
  <si>
    <t>2102175447</t>
  </si>
  <si>
    <t>2102175446</t>
  </si>
  <si>
    <t>2102175457</t>
  </si>
  <si>
    <t>2102175462</t>
  </si>
  <si>
    <t>2102175472</t>
  </si>
  <si>
    <t>2102175452</t>
  </si>
  <si>
    <t>2102175450</t>
  </si>
  <si>
    <t>2102175460</t>
  </si>
  <si>
    <t>2102175468</t>
  </si>
  <si>
    <t>2102175463</t>
  </si>
  <si>
    <t>2102175473</t>
  </si>
  <si>
    <t>2102175451</t>
  </si>
  <si>
    <t>2102175448</t>
  </si>
  <si>
    <t>2102175431</t>
  </si>
  <si>
    <t>2102175469</t>
  </si>
  <si>
    <t>2102175471</t>
  </si>
  <si>
    <t>2102175425</t>
  </si>
  <si>
    <t>2102175432</t>
  </si>
  <si>
    <t>2102175426</t>
  </si>
  <si>
    <t>2102175427</t>
  </si>
  <si>
    <t>2102175470</t>
  </si>
  <si>
    <t>2102175430</t>
  </si>
  <si>
    <t>2102175429</t>
  </si>
  <si>
    <t>7834163216010065</t>
  </si>
  <si>
    <t>2102175428</t>
  </si>
  <si>
    <t>654250467</t>
  </si>
  <si>
    <t>10880009340</t>
  </si>
  <si>
    <t>10880009360</t>
  </si>
  <si>
    <t>20001095101</t>
  </si>
  <si>
    <t>12001987903</t>
  </si>
  <si>
    <t>35000119132</t>
  </si>
  <si>
    <t>13000675510</t>
  </si>
  <si>
    <t>15002355818</t>
  </si>
  <si>
    <t>13000675528</t>
  </si>
  <si>
    <t>34000060018</t>
  </si>
  <si>
    <t>34000059531</t>
  </si>
  <si>
    <t>12001994168</t>
  </si>
  <si>
    <t>22000782027</t>
  </si>
  <si>
    <t>21000836747</t>
  </si>
  <si>
    <t>19000883843</t>
  </si>
  <si>
    <t>20001084042</t>
  </si>
  <si>
    <t>20001083811</t>
  </si>
  <si>
    <t>20001084051</t>
  </si>
  <si>
    <t>34000060548</t>
  </si>
  <si>
    <t>34000060530</t>
  </si>
  <si>
    <t>18001077591</t>
  </si>
  <si>
    <t>18001077767</t>
  </si>
  <si>
    <t>32000134861</t>
  </si>
  <si>
    <t>4230950501623500</t>
  </si>
  <si>
    <t>300880027990</t>
  </si>
  <si>
    <t>2102175424</t>
  </si>
  <si>
    <t>2102176060</t>
  </si>
  <si>
    <t>AV CALLE 116#23-06-28</t>
  </si>
  <si>
    <t>3908800002630</t>
  </si>
  <si>
    <t>COLOCACION DE CARTERA Y REFINANCIACIENTO DE CREDIT</t>
  </si>
  <si>
    <t>486412007798631</t>
  </si>
  <si>
    <t>COMPRAS DE TARJETA DE CREITO</t>
  </si>
  <si>
    <t>COMPRAS DE TARJETA DE CREDITO</t>
  </si>
  <si>
    <t>2102111270</t>
  </si>
  <si>
    <t>2102111272</t>
  </si>
  <si>
    <t>2102111274</t>
  </si>
  <si>
    <t>2102111275</t>
  </si>
  <si>
    <t>2102111282</t>
  </si>
  <si>
    <t>2102111286</t>
  </si>
  <si>
    <t>2102111289</t>
  </si>
  <si>
    <t>2102111291</t>
  </si>
  <si>
    <t>2102111294</t>
  </si>
  <si>
    <t>2102111296</t>
  </si>
  <si>
    <t>2102111297</t>
  </si>
  <si>
    <t>2102111298</t>
  </si>
  <si>
    <t>2102111299</t>
  </si>
  <si>
    <t>2102111302</t>
  </si>
  <si>
    <t>2102111305</t>
  </si>
  <si>
    <t>2102111308</t>
  </si>
  <si>
    <t>2102112727</t>
  </si>
  <si>
    <t>2102112729</t>
  </si>
  <si>
    <t>2102112732</t>
  </si>
  <si>
    <t>2102112736</t>
  </si>
  <si>
    <t>2102112738</t>
  </si>
  <si>
    <t>2102112742</t>
  </si>
  <si>
    <t>2102112743</t>
  </si>
  <si>
    <t>2102112746</t>
  </si>
  <si>
    <t>2102112747</t>
  </si>
  <si>
    <t>2102112748</t>
  </si>
  <si>
    <t>2102112751</t>
  </si>
  <si>
    <t>2102112752</t>
  </si>
  <si>
    <t>2102112754</t>
  </si>
  <si>
    <t>2102112757</t>
  </si>
  <si>
    <t>2102112759</t>
  </si>
  <si>
    <t>2102112762</t>
  </si>
  <si>
    <t>2102112764</t>
  </si>
  <si>
    <t>2102112767</t>
  </si>
  <si>
    <t>2102112772</t>
  </si>
  <si>
    <t>2102112784</t>
  </si>
  <si>
    <t>2102112787</t>
  </si>
  <si>
    <t>2102112788</t>
  </si>
  <si>
    <t>2102112792</t>
  </si>
  <si>
    <t>2102112799</t>
  </si>
  <si>
    <t>2102113633</t>
  </si>
  <si>
    <t>2102113636</t>
  </si>
  <si>
    <t>2102113638</t>
  </si>
  <si>
    <t>2102113641</t>
  </si>
  <si>
    <t>2102113642</t>
  </si>
  <si>
    <t>2102113643</t>
  </si>
  <si>
    <t>2102113645</t>
  </si>
  <si>
    <t>2102113647</t>
  </si>
  <si>
    <t>2102113652</t>
  </si>
  <si>
    <t>2102113654</t>
  </si>
  <si>
    <t>2102113655</t>
  </si>
  <si>
    <t>2102113658</t>
  </si>
  <si>
    <t>2102113662</t>
  </si>
  <si>
    <t>2102113663</t>
  </si>
  <si>
    <t>2102113666</t>
  </si>
  <si>
    <t>2102113670</t>
  </si>
  <si>
    <t>2102113672</t>
  </si>
  <si>
    <t>2102113674</t>
  </si>
  <si>
    <t>2102114346</t>
  </si>
  <si>
    <t>2102114348</t>
  </si>
  <si>
    <t>2102114352</t>
  </si>
  <si>
    <t>2102114355</t>
  </si>
  <si>
    <t>2102114358</t>
  </si>
  <si>
    <t>654184431</t>
  </si>
  <si>
    <t>39088000295</t>
  </si>
  <si>
    <t>CL 53  49 56</t>
  </si>
  <si>
    <t>CRA 17 N 35 - 30 PISO 7</t>
  </si>
  <si>
    <t>1990537</t>
  </si>
  <si>
    <t>5120307201</t>
  </si>
  <si>
    <t>339738</t>
  </si>
  <si>
    <t>340062</t>
  </si>
  <si>
    <t>228604</t>
  </si>
  <si>
    <t>COB58CD0R9</t>
  </si>
  <si>
    <t>COB68CD134</t>
  </si>
  <si>
    <t>2COB68CD13</t>
  </si>
  <si>
    <t>COB68CD14E</t>
  </si>
  <si>
    <t>ITAU</t>
  </si>
  <si>
    <t>COB06CD27C</t>
  </si>
  <si>
    <t>2COB06CD27</t>
  </si>
  <si>
    <t>1905076</t>
  </si>
  <si>
    <t>226232</t>
  </si>
  <si>
    <t>157943</t>
  </si>
  <si>
    <t>161296</t>
  </si>
  <si>
    <t>171244</t>
  </si>
  <si>
    <t>1990546</t>
  </si>
  <si>
    <t>169722</t>
  </si>
  <si>
    <t>148380</t>
  </si>
  <si>
    <t>154975</t>
  </si>
  <si>
    <t>169916</t>
  </si>
  <si>
    <t>162636</t>
  </si>
  <si>
    <t>162635</t>
  </si>
  <si>
    <t>1516801</t>
  </si>
  <si>
    <t>1515301</t>
  </si>
  <si>
    <t>173908</t>
  </si>
  <si>
    <t>173249</t>
  </si>
  <si>
    <t>165608</t>
  </si>
  <si>
    <t>170929</t>
  </si>
  <si>
    <t>1515302</t>
  </si>
  <si>
    <t>1515383</t>
  </si>
  <si>
    <t>1515686</t>
  </si>
  <si>
    <t>1516812</t>
  </si>
  <si>
    <t>1516995</t>
  </si>
  <si>
    <t>1518480</t>
  </si>
  <si>
    <t>1519302</t>
  </si>
  <si>
    <t>1520895</t>
  </si>
  <si>
    <t>100026967</t>
  </si>
  <si>
    <t>80329548</t>
  </si>
  <si>
    <t>11379393</t>
  </si>
  <si>
    <t>13446471</t>
  </si>
  <si>
    <t>3990246</t>
  </si>
  <si>
    <t>3990243</t>
  </si>
  <si>
    <t>2001505103</t>
  </si>
  <si>
    <t>01/01/13</t>
  </si>
  <si>
    <t>1905034</t>
  </si>
  <si>
    <t>1905044</t>
  </si>
  <si>
    <t>1905114</t>
  </si>
  <si>
    <t>339280</t>
  </si>
  <si>
    <t>TITULO2</t>
  </si>
  <si>
    <t>TITULO1</t>
  </si>
  <si>
    <t>319800253</t>
  </si>
  <si>
    <t>198710C</t>
  </si>
  <si>
    <t>169513</t>
  </si>
  <si>
    <t>169518</t>
  </si>
  <si>
    <t>170341</t>
  </si>
  <si>
    <t>169530</t>
  </si>
  <si>
    <t>170421</t>
  </si>
  <si>
    <t>86541</t>
  </si>
  <si>
    <t>86542</t>
  </si>
  <si>
    <t>86544</t>
  </si>
  <si>
    <t>169781</t>
  </si>
  <si>
    <t>169782</t>
  </si>
  <si>
    <t>169485</t>
  </si>
  <si>
    <t>169604</t>
  </si>
  <si>
    <t>1990556</t>
  </si>
  <si>
    <t>1990500</t>
  </si>
  <si>
    <t>1920515</t>
  </si>
  <si>
    <t>25151598</t>
  </si>
  <si>
    <t>18599676</t>
  </si>
  <si>
    <t>6044</t>
  </si>
  <si>
    <t>6114</t>
  </si>
  <si>
    <t>5959</t>
  </si>
  <si>
    <t>364193</t>
  </si>
  <si>
    <t>3990255</t>
  </si>
  <si>
    <t>3990239</t>
  </si>
  <si>
    <t>100027004</t>
  </si>
  <si>
    <t>0001514682</t>
  </si>
  <si>
    <t>0001519927</t>
  </si>
  <si>
    <t>0001518822</t>
  </si>
  <si>
    <t>3038689</t>
  </si>
  <si>
    <t>3038690</t>
  </si>
  <si>
    <t>3038691</t>
  </si>
  <si>
    <t>158208</t>
  </si>
  <si>
    <t>0001515144</t>
  </si>
  <si>
    <t>2760060031</t>
  </si>
  <si>
    <t>1640000366</t>
  </si>
  <si>
    <t>890.300.279-4</t>
  </si>
  <si>
    <t>BANCO OCCIDENTE</t>
  </si>
  <si>
    <t>0001518102</t>
  </si>
  <si>
    <t>Fondo FIC Avanzar-Fiduciaria Coomeva 180</t>
  </si>
  <si>
    <t>333004</t>
  </si>
  <si>
    <t>3990261</t>
  </si>
  <si>
    <t>3990268</t>
  </si>
  <si>
    <t>CF00058882</t>
  </si>
  <si>
    <t>5980</t>
  </si>
  <si>
    <t>100017773</t>
  </si>
  <si>
    <t>600-000442</t>
  </si>
  <si>
    <t>600-000447</t>
  </si>
  <si>
    <t>600-000449</t>
  </si>
  <si>
    <t>151232</t>
  </si>
  <si>
    <t>161559</t>
  </si>
  <si>
    <t>151456</t>
  </si>
  <si>
    <t>158913</t>
  </si>
  <si>
    <t>167582</t>
  </si>
  <si>
    <t>1515409</t>
  </si>
  <si>
    <t>1515410</t>
  </si>
  <si>
    <t>1517253</t>
  </si>
  <si>
    <t>1517254</t>
  </si>
  <si>
    <t>1519252</t>
  </si>
  <si>
    <t>1519700</t>
  </si>
  <si>
    <t>169723-1</t>
  </si>
  <si>
    <t>169723-2</t>
  </si>
  <si>
    <t>167717</t>
  </si>
  <si>
    <t>167716</t>
  </si>
  <si>
    <t>196213</t>
  </si>
  <si>
    <t>172362</t>
  </si>
  <si>
    <t>Credifinanciera</t>
  </si>
  <si>
    <t>148934</t>
  </si>
  <si>
    <t>Serfinanza</t>
  </si>
  <si>
    <t>152134</t>
  </si>
  <si>
    <t>170630</t>
  </si>
  <si>
    <t>170629</t>
  </si>
  <si>
    <t>170628</t>
  </si>
  <si>
    <t>170627</t>
  </si>
  <si>
    <t>09/05/17</t>
  </si>
  <si>
    <t>5031000554</t>
  </si>
  <si>
    <t>5120306191</t>
  </si>
  <si>
    <t>163257</t>
  </si>
  <si>
    <t>1990574</t>
  </si>
  <si>
    <t>169729</t>
  </si>
  <si>
    <t>170640</t>
  </si>
  <si>
    <t>170562</t>
  </si>
  <si>
    <t>170573</t>
  </si>
  <si>
    <t>2602335</t>
  </si>
  <si>
    <t>85778</t>
  </si>
  <si>
    <t>85713</t>
  </si>
  <si>
    <t>85745</t>
  </si>
  <si>
    <t>85744</t>
  </si>
  <si>
    <t>COJ06CD368</t>
  </si>
  <si>
    <t>COB53CD078</t>
  </si>
  <si>
    <t>VAMOS AGENCIA DE SEGUROS</t>
  </si>
  <si>
    <t>20/10/18</t>
  </si>
  <si>
    <t>28/10/05</t>
  </si>
  <si>
    <t>2760057083</t>
  </si>
  <si>
    <t>10294270</t>
  </si>
  <si>
    <t>2690308</t>
  </si>
  <si>
    <t>COOPERATIVA FINANCIERA DE  ANTIOQUIA CFA</t>
  </si>
  <si>
    <t>163046</t>
  </si>
  <si>
    <t>163048</t>
  </si>
  <si>
    <t>0001517844</t>
  </si>
  <si>
    <t>0000170091</t>
  </si>
  <si>
    <t>0000170343</t>
  </si>
  <si>
    <t>345380182</t>
  </si>
  <si>
    <t>345460182</t>
  </si>
  <si>
    <t>2690304</t>
  </si>
  <si>
    <t>2690318</t>
  </si>
  <si>
    <t>COB64CD0C2</t>
  </si>
  <si>
    <t>COB64CD0C3</t>
  </si>
  <si>
    <t>COB53CD07B</t>
  </si>
  <si>
    <t>COB53CD07F</t>
  </si>
  <si>
    <t>169372</t>
  </si>
  <si>
    <t>2690307</t>
  </si>
  <si>
    <t>3501018968</t>
  </si>
  <si>
    <t>169314</t>
  </si>
  <si>
    <t>170726</t>
  </si>
  <si>
    <t>1613059442</t>
  </si>
  <si>
    <t>2760059286</t>
  </si>
  <si>
    <t>2760053449</t>
  </si>
  <si>
    <t>1001000000</t>
  </si>
  <si>
    <t>1605003774</t>
  </si>
  <si>
    <t>1605003779</t>
  </si>
  <si>
    <t>1605003787</t>
  </si>
  <si>
    <t>2690310</t>
  </si>
  <si>
    <t>2690315</t>
  </si>
  <si>
    <t>0001514892</t>
  </si>
  <si>
    <t>FIDUCIARIA COOMEVA S.A.</t>
  </si>
  <si>
    <t>5010301001</t>
  </si>
  <si>
    <t>0305057368</t>
  </si>
  <si>
    <t>164682</t>
  </si>
  <si>
    <t>150574</t>
  </si>
  <si>
    <t>145240</t>
  </si>
  <si>
    <t>145241</t>
  </si>
  <si>
    <t>154977</t>
  </si>
  <si>
    <t>1520343</t>
  </si>
  <si>
    <t>1516798</t>
  </si>
  <si>
    <t>170083</t>
  </si>
  <si>
    <t>328644</t>
  </si>
  <si>
    <t>390786</t>
  </si>
  <si>
    <t>390794</t>
  </si>
  <si>
    <t>390770</t>
  </si>
  <si>
    <t>390773</t>
  </si>
  <si>
    <t>398612</t>
  </si>
  <si>
    <t>172051</t>
  </si>
  <si>
    <t>144883</t>
  </si>
  <si>
    <t>153260</t>
  </si>
  <si>
    <t>1605003773</t>
  </si>
  <si>
    <t>1605003810</t>
  </si>
  <si>
    <t>1605003812</t>
  </si>
  <si>
    <t>1605003808</t>
  </si>
  <si>
    <t>1605003809</t>
  </si>
  <si>
    <t>1605003791</t>
  </si>
  <si>
    <t>159412</t>
  </si>
  <si>
    <t>151216</t>
  </si>
  <si>
    <t>1605003788</t>
  </si>
  <si>
    <t>1605003799</t>
  </si>
  <si>
    <t>1605003797</t>
  </si>
  <si>
    <t>26-02323</t>
  </si>
  <si>
    <t>2602346</t>
  </si>
  <si>
    <t>255294837</t>
  </si>
  <si>
    <t>2550152985</t>
  </si>
  <si>
    <t>5031000557</t>
  </si>
  <si>
    <t>163270</t>
  </si>
  <si>
    <t>166831</t>
  </si>
  <si>
    <t>304277038</t>
  </si>
  <si>
    <t>163271</t>
  </si>
  <si>
    <t>1605003795</t>
  </si>
  <si>
    <t>I.V-7</t>
  </si>
  <si>
    <t>2602326</t>
  </si>
  <si>
    <t>163103</t>
  </si>
  <si>
    <t>163081</t>
  </si>
  <si>
    <t>1605003800</t>
  </si>
  <si>
    <t>392718</t>
  </si>
  <si>
    <t>340400191</t>
  </si>
  <si>
    <t>324828</t>
  </si>
  <si>
    <t>2602347</t>
  </si>
  <si>
    <t>153</t>
  </si>
  <si>
    <t>BANCO DE LAS MICROFINANZAS - BANCAMIA</t>
  </si>
  <si>
    <t>299046</t>
  </si>
  <si>
    <t>2690317</t>
  </si>
  <si>
    <t>255264830</t>
  </si>
  <si>
    <t>255214835</t>
  </si>
  <si>
    <t>328606</t>
  </si>
  <si>
    <t>328680</t>
  </si>
  <si>
    <t>33254973-6</t>
  </si>
  <si>
    <t>1484</t>
  </si>
  <si>
    <t>3201625</t>
  </si>
  <si>
    <t>7600586735</t>
  </si>
  <si>
    <t>7600586728</t>
  </si>
  <si>
    <t>26-02277</t>
  </si>
  <si>
    <t>1605003749</t>
  </si>
  <si>
    <t>147608</t>
  </si>
  <si>
    <t>301251</t>
  </si>
  <si>
    <t>167145</t>
  </si>
  <si>
    <t>26-02358</t>
  </si>
  <si>
    <t>1605003767</t>
  </si>
  <si>
    <t>169370</t>
  </si>
  <si>
    <t>153251</t>
  </si>
  <si>
    <t>157998</t>
  </si>
  <si>
    <t>11395241</t>
  </si>
  <si>
    <t>210690190</t>
  </si>
  <si>
    <t>210690249</t>
  </si>
  <si>
    <t>210690253</t>
  </si>
  <si>
    <t>170792</t>
  </si>
  <si>
    <t>391837</t>
  </si>
  <si>
    <t>COB53CD07E</t>
  </si>
  <si>
    <t>BANCO ITAU VIRTUAL</t>
  </si>
  <si>
    <t>VAMOS SEGUROS AGENCIA DE SEGUROS LTDA</t>
  </si>
  <si>
    <t>29/12/17</t>
  </si>
  <si>
    <t>85719</t>
  </si>
  <si>
    <t>1140</t>
  </si>
  <si>
    <t>013711</t>
  </si>
  <si>
    <t>1605003775</t>
  </si>
  <si>
    <t>1605003801</t>
  </si>
  <si>
    <t>2550154640</t>
  </si>
  <si>
    <t>168767</t>
  </si>
  <si>
    <t>163127</t>
  </si>
  <si>
    <t>5779</t>
  </si>
  <si>
    <t>890-900-050-1</t>
  </si>
  <si>
    <t>GRUPO NUTRESA S.A</t>
  </si>
  <si>
    <t>20210622-1</t>
  </si>
  <si>
    <t>26-02365</t>
  </si>
  <si>
    <t>26-02359</t>
  </si>
  <si>
    <t>COB01CD0DM</t>
  </si>
  <si>
    <t>COB23CD843</t>
  </si>
  <si>
    <t>COB06CD26Y</t>
  </si>
  <si>
    <t>COB68CD13Z</t>
  </si>
  <si>
    <t>COB68CD14G</t>
  </si>
  <si>
    <t>COJ1BCD886</t>
  </si>
  <si>
    <t>COJ1BCD913</t>
  </si>
  <si>
    <t>COB58CD0QO</t>
  </si>
  <si>
    <t>COB58CD0QQ</t>
  </si>
  <si>
    <t>COB61CD2WG</t>
  </si>
  <si>
    <t>COB51CD063</t>
  </si>
  <si>
    <t>COB23CB007</t>
  </si>
  <si>
    <t>COB19CD17Y</t>
  </si>
  <si>
    <t>COB66CD847</t>
  </si>
  <si>
    <t>COB66CD848</t>
  </si>
  <si>
    <t>317785</t>
  </si>
  <si>
    <t>253555098</t>
  </si>
  <si>
    <t>297422</t>
  </si>
  <si>
    <t>164687</t>
  </si>
  <si>
    <t>2602325</t>
  </si>
  <si>
    <t>2602329</t>
  </si>
  <si>
    <t>2602337</t>
  </si>
  <si>
    <t>2602362</t>
  </si>
  <si>
    <t>314951</t>
  </si>
  <si>
    <t>5080191</t>
  </si>
  <si>
    <t>2760059164</t>
  </si>
  <si>
    <t>COOPERATIVA FINANCIERA JFK</t>
  </si>
  <si>
    <t>390778</t>
  </si>
  <si>
    <t>COJ06CD370</t>
  </si>
  <si>
    <t>1605003813</t>
  </si>
  <si>
    <t>1605003776</t>
  </si>
  <si>
    <t>0305056759</t>
  </si>
  <si>
    <t>164686</t>
  </si>
  <si>
    <t>COJ06CD372</t>
  </si>
  <si>
    <t>396142</t>
  </si>
  <si>
    <t>1605003793</t>
  </si>
  <si>
    <t>396220</t>
  </si>
  <si>
    <t>396141</t>
  </si>
  <si>
    <t>2602340</t>
  </si>
  <si>
    <t>2602341</t>
  </si>
  <si>
    <t>2602354</t>
  </si>
  <si>
    <t>2602338</t>
  </si>
  <si>
    <t>163128</t>
  </si>
  <si>
    <t>164685</t>
  </si>
  <si>
    <t>2602349</t>
  </si>
  <si>
    <t>2602332</t>
  </si>
  <si>
    <t>144914</t>
  </si>
  <si>
    <t>1613059771</t>
  </si>
  <si>
    <t>1515572</t>
  </si>
  <si>
    <t>1613059606</t>
  </si>
  <si>
    <t>2602350</t>
  </si>
  <si>
    <t>2602348</t>
  </si>
  <si>
    <t>1515573</t>
  </si>
  <si>
    <t>1515230</t>
  </si>
  <si>
    <t>162873</t>
  </si>
  <si>
    <t>169449</t>
  </si>
  <si>
    <t>2690330</t>
  </si>
  <si>
    <t>330610</t>
  </si>
  <si>
    <t>328242</t>
  </si>
  <si>
    <t>1605003780</t>
  </si>
  <si>
    <t>2690302</t>
  </si>
  <si>
    <t>2690313</t>
  </si>
  <si>
    <t>103775</t>
  </si>
  <si>
    <t>103792</t>
  </si>
  <si>
    <t>103796</t>
  </si>
  <si>
    <t>103785</t>
  </si>
  <si>
    <t>103789</t>
  </si>
  <si>
    <t>103795</t>
  </si>
  <si>
    <t>COOPCENTRAL SAN GIL</t>
  </si>
  <si>
    <t>111111</t>
  </si>
  <si>
    <t>SEGUROS LA EQUIDAD GENERALES O.C</t>
  </si>
  <si>
    <t>01/01/73</t>
  </si>
  <si>
    <t>CONFECOP ORIENTE</t>
  </si>
  <si>
    <t>890-903-839-8</t>
  </si>
  <si>
    <t>19-05075</t>
  </si>
  <si>
    <t>971901</t>
  </si>
  <si>
    <t>CDT 151525</t>
  </si>
  <si>
    <t>CDT 151470</t>
  </si>
  <si>
    <t>CDT  15181</t>
  </si>
  <si>
    <t>CDT 151577</t>
  </si>
  <si>
    <t>CDT 170104</t>
  </si>
  <si>
    <t>CDT 151834</t>
  </si>
  <si>
    <t>CDT 151543</t>
  </si>
  <si>
    <t>CDT 151945</t>
  </si>
  <si>
    <t>CDT  15169</t>
  </si>
  <si>
    <t>CDT 151519</t>
  </si>
  <si>
    <t>CDT 170447</t>
  </si>
  <si>
    <t>3090142</t>
  </si>
  <si>
    <t>3090158</t>
  </si>
  <si>
    <t>32162</t>
  </si>
  <si>
    <t>4450017</t>
  </si>
  <si>
    <t>12357133</t>
  </si>
  <si>
    <t>191457</t>
  </si>
  <si>
    <t>191490</t>
  </si>
  <si>
    <t>65711</t>
  </si>
  <si>
    <t>30-01801</t>
  </si>
  <si>
    <t>340270560</t>
  </si>
  <si>
    <t>103805</t>
  </si>
  <si>
    <t>103804</t>
  </si>
  <si>
    <t>250747656</t>
  </si>
  <si>
    <t>2790227</t>
  </si>
  <si>
    <t>2700772</t>
  </si>
  <si>
    <t>250787652</t>
  </si>
  <si>
    <t>250757655</t>
  </si>
  <si>
    <t>5437632</t>
  </si>
  <si>
    <t>BANCO DE BOGOTA SA</t>
  </si>
  <si>
    <t>171237</t>
  </si>
  <si>
    <t>164586</t>
  </si>
  <si>
    <t>164585</t>
  </si>
  <si>
    <t>171239</t>
  </si>
  <si>
    <t>171238</t>
  </si>
  <si>
    <t>144391</t>
  </si>
  <si>
    <t>144390</t>
  </si>
  <si>
    <t>125732</t>
  </si>
  <si>
    <t>125731</t>
  </si>
  <si>
    <t>125733</t>
  </si>
  <si>
    <t>159498</t>
  </si>
  <si>
    <t>973690</t>
  </si>
  <si>
    <t>1513342</t>
  </si>
  <si>
    <t>1513731</t>
  </si>
  <si>
    <t>1513343</t>
  </si>
  <si>
    <t>1518002</t>
  </si>
  <si>
    <t>1397</t>
  </si>
  <si>
    <t>31/08/90</t>
  </si>
  <si>
    <t>03/12/04</t>
  </si>
  <si>
    <t>500142</t>
  </si>
  <si>
    <t>31/12/02</t>
  </si>
  <si>
    <t>2700776</t>
  </si>
  <si>
    <t>2700787</t>
  </si>
  <si>
    <t>1516802</t>
  </si>
  <si>
    <t>169557</t>
  </si>
  <si>
    <t>1516803</t>
  </si>
  <si>
    <t>157104</t>
  </si>
  <si>
    <t>158312</t>
  </si>
  <si>
    <t>161159</t>
  </si>
  <si>
    <t>166121</t>
  </si>
  <si>
    <t>167235</t>
  </si>
  <si>
    <t>167924</t>
  </si>
  <si>
    <t>170370</t>
  </si>
  <si>
    <t>159495</t>
  </si>
  <si>
    <t>172079</t>
  </si>
  <si>
    <t>172382</t>
  </si>
  <si>
    <t>169367</t>
  </si>
  <si>
    <t>169369</t>
  </si>
  <si>
    <t>169368</t>
  </si>
  <si>
    <t>157939</t>
  </si>
  <si>
    <t>127609</t>
  </si>
  <si>
    <t>1517554</t>
  </si>
  <si>
    <t>1515139</t>
  </si>
  <si>
    <t>1518072</t>
  </si>
  <si>
    <t>1520988</t>
  </si>
  <si>
    <t>1419698</t>
  </si>
  <si>
    <t>1515249</t>
  </si>
  <si>
    <t>1519699</t>
  </si>
  <si>
    <t>1515250</t>
  </si>
  <si>
    <t>1507455</t>
  </si>
  <si>
    <t>139049</t>
  </si>
  <si>
    <t>163584</t>
  </si>
  <si>
    <t>340270339</t>
  </si>
  <si>
    <t>1905054</t>
  </si>
  <si>
    <t>1905102</t>
  </si>
  <si>
    <t>340280338</t>
  </si>
  <si>
    <t>170777</t>
  </si>
  <si>
    <t>1515593</t>
  </si>
  <si>
    <t>1515885</t>
  </si>
  <si>
    <t>1001156942</t>
  </si>
  <si>
    <t>169366</t>
  </si>
  <si>
    <t>2550155899</t>
  </si>
  <si>
    <t>01-03786</t>
  </si>
  <si>
    <t>1656000565</t>
  </si>
  <si>
    <t>91173</t>
  </si>
  <si>
    <t>2900429</t>
  </si>
  <si>
    <t>29-00425</t>
  </si>
  <si>
    <t>29-00426</t>
  </si>
  <si>
    <t>250201987</t>
  </si>
  <si>
    <t>2890153</t>
  </si>
  <si>
    <t>2890162</t>
  </si>
  <si>
    <t>2890159</t>
  </si>
  <si>
    <t>2890147</t>
  </si>
  <si>
    <t>234655</t>
  </si>
  <si>
    <t>2890150</t>
  </si>
  <si>
    <t>195912</t>
  </si>
  <si>
    <t>129791</t>
  </si>
  <si>
    <t>3201626</t>
  </si>
  <si>
    <t>2550135609</t>
  </si>
  <si>
    <t>2550135610</t>
  </si>
  <si>
    <t>COB01CD0DI</t>
  </si>
  <si>
    <t>COJ1BCD905</t>
  </si>
  <si>
    <t>3290055</t>
  </si>
  <si>
    <t>3290054</t>
  </si>
  <si>
    <t>3290056</t>
  </si>
  <si>
    <t>COB01CD0DH</t>
  </si>
  <si>
    <t>COB01CD0DB</t>
  </si>
  <si>
    <t>COB01CD0DF</t>
  </si>
  <si>
    <t>3201629</t>
  </si>
  <si>
    <t>3201630</t>
  </si>
  <si>
    <t>3201631</t>
  </si>
  <si>
    <t>3201632</t>
  </si>
  <si>
    <t>3201633</t>
  </si>
  <si>
    <t>3201634</t>
  </si>
  <si>
    <t>3201635</t>
  </si>
  <si>
    <t>3201641</t>
  </si>
  <si>
    <t>3201642</t>
  </si>
  <si>
    <t>6102</t>
  </si>
  <si>
    <t>3201587</t>
  </si>
  <si>
    <t>3201628</t>
  </si>
  <si>
    <t>3201638</t>
  </si>
  <si>
    <t>3201636</t>
  </si>
  <si>
    <t>2685938</t>
  </si>
  <si>
    <t>193370</t>
  </si>
  <si>
    <t>5890</t>
  </si>
  <si>
    <t>5946</t>
  </si>
  <si>
    <t>6007</t>
  </si>
  <si>
    <t>31871</t>
  </si>
  <si>
    <t>32275</t>
  </si>
  <si>
    <t>3001796</t>
  </si>
  <si>
    <t>0103746</t>
  </si>
  <si>
    <t>103772</t>
  </si>
  <si>
    <t>103781</t>
  </si>
  <si>
    <t>103784</t>
  </si>
  <si>
    <t>03780</t>
  </si>
  <si>
    <t>1605003769</t>
  </si>
  <si>
    <t>1605003770</t>
  </si>
  <si>
    <t>1605003789</t>
  </si>
  <si>
    <t>1605003790</t>
  </si>
  <si>
    <t>1605003802</t>
  </si>
  <si>
    <t>1605003803</t>
  </si>
  <si>
    <t>1605003804</t>
  </si>
  <si>
    <t>12260201</t>
  </si>
  <si>
    <t>12260203</t>
  </si>
  <si>
    <t>12260204</t>
  </si>
  <si>
    <t>12260205</t>
  </si>
  <si>
    <t>12260208</t>
  </si>
  <si>
    <t>12260210</t>
  </si>
  <si>
    <t>3001792</t>
  </si>
  <si>
    <t>3001797</t>
  </si>
  <si>
    <t>103750</t>
  </si>
  <si>
    <t>103777</t>
  </si>
  <si>
    <t>103787</t>
  </si>
  <si>
    <t>103790</t>
  </si>
  <si>
    <t>103807</t>
  </si>
  <si>
    <t>592642</t>
  </si>
  <si>
    <t>605135</t>
  </si>
  <si>
    <t>FEDERACION COLOMBIANA DE COOP DE AHORRO Y CREDITO</t>
  </si>
  <si>
    <t>3090151</t>
  </si>
  <si>
    <t>3090156</t>
  </si>
  <si>
    <t>8033081</t>
  </si>
  <si>
    <t>323584</t>
  </si>
  <si>
    <t>01-03773</t>
  </si>
  <si>
    <t>01-03782</t>
  </si>
  <si>
    <t>01-03797</t>
  </si>
  <si>
    <t>01-03801</t>
  </si>
  <si>
    <t>01-03802</t>
  </si>
  <si>
    <t>0103774</t>
  </si>
  <si>
    <t>0103806</t>
  </si>
  <si>
    <t>5809000011</t>
  </si>
  <si>
    <t>6131</t>
  </si>
  <si>
    <t>6000</t>
  </si>
  <si>
    <t>27</t>
  </si>
  <si>
    <t>1303</t>
  </si>
  <si>
    <t>2550137259</t>
  </si>
  <si>
    <t>6094</t>
  </si>
  <si>
    <t>3001793</t>
  </si>
  <si>
    <t>3001808</t>
  </si>
  <si>
    <t>1605003778</t>
  </si>
  <si>
    <t>3001653</t>
  </si>
  <si>
    <t>330800657</t>
  </si>
  <si>
    <t>28/10/93</t>
  </si>
  <si>
    <t>NA</t>
  </si>
  <si>
    <t>CENCOOSER</t>
  </si>
  <si>
    <t>3524</t>
  </si>
  <si>
    <t>FINANCIERA DANN REGIONAL C OMPA?A DE FINANC.</t>
  </si>
  <si>
    <t>7005186</t>
  </si>
  <si>
    <t>7005205</t>
  </si>
  <si>
    <t>7005216</t>
  </si>
  <si>
    <t>7005219</t>
  </si>
  <si>
    <t>2700780</t>
  </si>
  <si>
    <t>2700788</t>
  </si>
  <si>
    <t>BANCO DE  BOGOTA</t>
  </si>
  <si>
    <t>11506623</t>
  </si>
  <si>
    <t>50581</t>
  </si>
  <si>
    <t>3201637</t>
  </si>
  <si>
    <t>1516658</t>
  </si>
  <si>
    <t>1516883</t>
  </si>
  <si>
    <t>144908</t>
  </si>
  <si>
    <t>150406</t>
  </si>
  <si>
    <t>1516811</t>
  </si>
  <si>
    <t>170543</t>
  </si>
  <si>
    <t>169902</t>
  </si>
  <si>
    <t>170062</t>
  </si>
  <si>
    <t>170126</t>
  </si>
  <si>
    <t>170412</t>
  </si>
  <si>
    <t>1514681</t>
  </si>
  <si>
    <t>1519820</t>
  </si>
  <si>
    <t>170369</t>
  </si>
  <si>
    <t>170394</t>
  </si>
  <si>
    <t>1517641</t>
  </si>
  <si>
    <t>1517756</t>
  </si>
  <si>
    <t>1518010</t>
  </si>
  <si>
    <t>1518258</t>
  </si>
  <si>
    <t>170031</t>
  </si>
  <si>
    <t>170226</t>
  </si>
  <si>
    <t>1519297</t>
  </si>
  <si>
    <t>169405</t>
  </si>
  <si>
    <t>169986</t>
  </si>
  <si>
    <t>2890160</t>
  </si>
  <si>
    <t>2890151</t>
  </si>
  <si>
    <t>2890163</t>
  </si>
  <si>
    <t>2890156</t>
  </si>
  <si>
    <t>COB23CD840</t>
  </si>
  <si>
    <t>COB23CD837</t>
  </si>
  <si>
    <t>01/04/02</t>
  </si>
  <si>
    <t>30/04/96</t>
  </si>
  <si>
    <t>01/06/03</t>
  </si>
  <si>
    <t>02/01/05</t>
  </si>
  <si>
    <t>01/04/15</t>
  </si>
  <si>
    <t>164800</t>
  </si>
  <si>
    <t>1514678</t>
  </si>
  <si>
    <t>148501</t>
  </si>
  <si>
    <t>155251</t>
  </si>
  <si>
    <t>328645</t>
  </si>
  <si>
    <t>328679</t>
  </si>
  <si>
    <t>400300</t>
  </si>
  <si>
    <t>400297</t>
  </si>
  <si>
    <t>400403</t>
  </si>
  <si>
    <t>400412</t>
  </si>
  <si>
    <t>1605003772</t>
  </si>
  <si>
    <t>3050573811</t>
  </si>
  <si>
    <t>153307</t>
  </si>
  <si>
    <t>155571</t>
  </si>
  <si>
    <t>144902</t>
  </si>
  <si>
    <t>157616</t>
  </si>
  <si>
    <t>170967</t>
  </si>
  <si>
    <t>5120308581</t>
  </si>
  <si>
    <t>COB64CD0C4</t>
  </si>
  <si>
    <t>COB61CD2WQ</t>
  </si>
  <si>
    <t>COB01CD0DN</t>
  </si>
  <si>
    <t>COB61CD2WK</t>
  </si>
  <si>
    <t>147934</t>
  </si>
  <si>
    <t>1516247</t>
  </si>
  <si>
    <t>1516884</t>
  </si>
  <si>
    <t>1514683</t>
  </si>
  <si>
    <t>1516659</t>
  </si>
  <si>
    <t>1517216</t>
  </si>
  <si>
    <t>1515519</t>
  </si>
  <si>
    <t>1514766</t>
  </si>
  <si>
    <t>169992</t>
  </si>
  <si>
    <t>169991</t>
  </si>
  <si>
    <t>169993</t>
  </si>
  <si>
    <t>145245</t>
  </si>
  <si>
    <t>150575</t>
  </si>
  <si>
    <t>169714</t>
  </si>
  <si>
    <t>170323</t>
  </si>
  <si>
    <t>170411</t>
  </si>
  <si>
    <t>976789</t>
  </si>
  <si>
    <t>1605003783</t>
  </si>
  <si>
    <t>1605003785</t>
  </si>
  <si>
    <t>2690289</t>
  </si>
  <si>
    <t>2690298</t>
  </si>
  <si>
    <t>2690303</t>
  </si>
  <si>
    <t>328701</t>
  </si>
  <si>
    <t>328610</t>
  </si>
  <si>
    <t>100000614</t>
  </si>
  <si>
    <t>1516397</t>
  </si>
  <si>
    <t>100013367</t>
  </si>
  <si>
    <t>100013465</t>
  </si>
  <si>
    <t>2602288</t>
  </si>
  <si>
    <t>2602305</t>
  </si>
  <si>
    <t>2602331</t>
  </si>
  <si>
    <t>2602342</t>
  </si>
  <si>
    <t>1605003781</t>
  </si>
  <si>
    <t>1605003782</t>
  </si>
  <si>
    <t>165738</t>
  </si>
  <si>
    <t>166673</t>
  </si>
  <si>
    <t>2949284</t>
  </si>
  <si>
    <t>2602355</t>
  </si>
  <si>
    <t>5120307861</t>
  </si>
  <si>
    <t>5160183501</t>
  </si>
  <si>
    <t>164684</t>
  </si>
  <si>
    <t>1640000356</t>
  </si>
  <si>
    <t>1640000367</t>
  </si>
  <si>
    <t>1990579</t>
  </si>
  <si>
    <t>1605003777</t>
  </si>
  <si>
    <t>1605003768</t>
  </si>
  <si>
    <t>2602368</t>
  </si>
  <si>
    <t>2602330</t>
  </si>
  <si>
    <t>342014</t>
  </si>
  <si>
    <t>342015</t>
  </si>
  <si>
    <t>342861</t>
  </si>
  <si>
    <t>100045423</t>
  </si>
  <si>
    <t>COB58CD0S1</t>
  </si>
  <si>
    <t>2COB58CD0S</t>
  </si>
  <si>
    <t>3COB58CD0S</t>
  </si>
  <si>
    <t>COB63CD0WW</t>
  </si>
  <si>
    <t>2COB63CD0W</t>
  </si>
  <si>
    <t>3COB63CD0W</t>
  </si>
  <si>
    <t>4COB63CD0W</t>
  </si>
  <si>
    <t>COB63CD0WC</t>
  </si>
  <si>
    <t>COB63CD0WS</t>
  </si>
  <si>
    <t>COB12CD06J</t>
  </si>
  <si>
    <t>1905133</t>
  </si>
  <si>
    <t>1905160</t>
  </si>
  <si>
    <t>1905164</t>
  </si>
  <si>
    <t>1630004590</t>
  </si>
  <si>
    <t>178126</t>
  </si>
  <si>
    <t>179772</t>
  </si>
  <si>
    <t>179771</t>
  </si>
  <si>
    <t>0000168706</t>
  </si>
  <si>
    <t>0000170033</t>
  </si>
  <si>
    <t>204456</t>
  </si>
  <si>
    <t>204429</t>
  </si>
  <si>
    <t>204474</t>
  </si>
  <si>
    <t>204491</t>
  </si>
  <si>
    <t>SERFUNCOOP SERVICIOS FUNERARIOS COOPERATIVOS DEL T</t>
  </si>
  <si>
    <t>1523867</t>
  </si>
  <si>
    <t>1524980</t>
  </si>
  <si>
    <t>194348</t>
  </si>
  <si>
    <t>1522367</t>
  </si>
  <si>
    <t>1522656</t>
  </si>
  <si>
    <t>1524356</t>
  </si>
  <si>
    <t>172046</t>
  </si>
  <si>
    <t>1522064</t>
  </si>
  <si>
    <t>1522063</t>
  </si>
  <si>
    <t>194347</t>
  </si>
  <si>
    <t>205641</t>
  </si>
  <si>
    <t>172038</t>
  </si>
  <si>
    <t>1528363</t>
  </si>
  <si>
    <t>1521909</t>
  </si>
  <si>
    <t>1522188</t>
  </si>
  <si>
    <t>178127</t>
  </si>
  <si>
    <t>1522366</t>
  </si>
  <si>
    <t>171436</t>
  </si>
  <si>
    <t>205624</t>
  </si>
  <si>
    <t>205640</t>
  </si>
  <si>
    <t>1524357</t>
  </si>
  <si>
    <t>1905181</t>
  </si>
  <si>
    <t>100006055</t>
  </si>
  <si>
    <t>11424066</t>
  </si>
  <si>
    <t>1905144</t>
  </si>
  <si>
    <t>1905161</t>
  </si>
  <si>
    <t>1905163</t>
  </si>
  <si>
    <t>171240</t>
  </si>
  <si>
    <t>86552</t>
  </si>
  <si>
    <t>171012</t>
  </si>
  <si>
    <t>171011</t>
  </si>
  <si>
    <t>172605</t>
  </si>
  <si>
    <t>172044</t>
  </si>
  <si>
    <t>1100621790</t>
  </si>
  <si>
    <t>150758</t>
  </si>
  <si>
    <t>165447</t>
  </si>
  <si>
    <t>204693</t>
  </si>
  <si>
    <t>205041</t>
  </si>
  <si>
    <t>3900533</t>
  </si>
  <si>
    <t>179774</t>
  </si>
  <si>
    <t>COJO6CD378</t>
  </si>
  <si>
    <t>5190064329</t>
  </si>
  <si>
    <t>100027098</t>
  </si>
  <si>
    <t>100027099</t>
  </si>
  <si>
    <t>100027172</t>
  </si>
  <si>
    <t>100027219</t>
  </si>
  <si>
    <t>0001526096</t>
  </si>
  <si>
    <t>0001525262</t>
  </si>
  <si>
    <t>0000152495</t>
  </si>
  <si>
    <t>194262</t>
  </si>
  <si>
    <t>100114482</t>
  </si>
  <si>
    <t>0001523866</t>
  </si>
  <si>
    <t>1640000378</t>
  </si>
  <si>
    <t>1640000380</t>
  </si>
  <si>
    <t>0001522226</t>
  </si>
  <si>
    <t>0001523327</t>
  </si>
  <si>
    <t>100114219</t>
  </si>
  <si>
    <t>261646988</t>
  </si>
  <si>
    <t>261606982</t>
  </si>
  <si>
    <t>261576987</t>
  </si>
  <si>
    <t>100017943</t>
  </si>
  <si>
    <t>100017944</t>
  </si>
  <si>
    <t>3990278</t>
  </si>
  <si>
    <t>3990273</t>
  </si>
  <si>
    <t>3990270</t>
  </si>
  <si>
    <t>CF00059202</t>
  </si>
  <si>
    <t>600-000482</t>
  </si>
  <si>
    <t>189060</t>
  </si>
  <si>
    <t>1521451</t>
  </si>
  <si>
    <t>1526521</t>
  </si>
  <si>
    <t>178200</t>
  </si>
  <si>
    <t>190347</t>
  </si>
  <si>
    <t>176943</t>
  </si>
  <si>
    <t>200754</t>
  </si>
  <si>
    <t>201694</t>
  </si>
  <si>
    <t>181463</t>
  </si>
  <si>
    <t>1523674</t>
  </si>
  <si>
    <t>177631 A</t>
  </si>
  <si>
    <t>205373</t>
  </si>
  <si>
    <t>TÍTULOS</t>
  </si>
  <si>
    <t>T-454</t>
  </si>
  <si>
    <t>FONDO COMUN ORDINARIO FIDUCENTTRAL</t>
  </si>
  <si>
    <t>196221</t>
  </si>
  <si>
    <t>167686</t>
  </si>
  <si>
    <t>161883</t>
  </si>
  <si>
    <t>170868</t>
  </si>
  <si>
    <t>170936</t>
  </si>
  <si>
    <t>14/12/17</t>
  </si>
  <si>
    <t>3990271</t>
  </si>
  <si>
    <t>6211</t>
  </si>
  <si>
    <t>5031000563</t>
  </si>
  <si>
    <t>3990244</t>
  </si>
  <si>
    <t>6542</t>
  </si>
  <si>
    <t>323688</t>
  </si>
  <si>
    <t>323692</t>
  </si>
  <si>
    <t>33740</t>
  </si>
  <si>
    <t>33653</t>
  </si>
  <si>
    <t>34336</t>
  </si>
  <si>
    <t>33876</t>
  </si>
  <si>
    <t>5120306811</t>
  </si>
  <si>
    <t>1990594</t>
  </si>
  <si>
    <t>171483</t>
  </si>
  <si>
    <t>171482</t>
  </si>
  <si>
    <t>171481</t>
  </si>
  <si>
    <t>171667</t>
  </si>
  <si>
    <t>171666</t>
  </si>
  <si>
    <t>171987</t>
  </si>
  <si>
    <t>171351</t>
  </si>
  <si>
    <t>305718</t>
  </si>
  <si>
    <t>27/02/21</t>
  </si>
  <si>
    <t>306387</t>
  </si>
  <si>
    <t>306412</t>
  </si>
  <si>
    <t>306434</t>
  </si>
  <si>
    <t>306442</t>
  </si>
  <si>
    <t>0399586</t>
  </si>
  <si>
    <t>2602378</t>
  </si>
  <si>
    <t>2602373</t>
  </si>
  <si>
    <t>FIDUCIARIA DAVIVIENDA</t>
  </si>
  <si>
    <t>113722</t>
  </si>
  <si>
    <t>26-02385</t>
  </si>
  <si>
    <t>345560189</t>
  </si>
  <si>
    <t>2690327</t>
  </si>
  <si>
    <t>1613059693</t>
  </si>
  <si>
    <t>2602366</t>
  </si>
  <si>
    <t>2602367</t>
  </si>
  <si>
    <t>200126</t>
  </si>
  <si>
    <t>179770</t>
  </si>
  <si>
    <t>180698</t>
  </si>
  <si>
    <t>202643</t>
  </si>
  <si>
    <t>0001518369</t>
  </si>
  <si>
    <t>2690324</t>
  </si>
  <si>
    <t>COB64CD0CC</t>
  </si>
  <si>
    <t>327193</t>
  </si>
  <si>
    <t>327135</t>
  </si>
  <si>
    <t>327200</t>
  </si>
  <si>
    <t>327103</t>
  </si>
  <si>
    <t>85437</t>
  </si>
  <si>
    <t>86713</t>
  </si>
  <si>
    <t>86754</t>
  </si>
  <si>
    <t>86679</t>
  </si>
  <si>
    <t>COB53CD07K</t>
  </si>
  <si>
    <t>COB53CD07I</t>
  </si>
  <si>
    <t>COB53CD06Y</t>
  </si>
  <si>
    <t>CBO53CD077</t>
  </si>
  <si>
    <t>COB53CD07J</t>
  </si>
  <si>
    <t>2760063895</t>
  </si>
  <si>
    <t>2690336</t>
  </si>
  <si>
    <t>171210</t>
  </si>
  <si>
    <t>255354839</t>
  </si>
  <si>
    <t>255374837</t>
  </si>
  <si>
    <t>0305057808</t>
  </si>
  <si>
    <t>313531</t>
  </si>
  <si>
    <t>0164820</t>
  </si>
  <si>
    <t>2690326</t>
  </si>
  <si>
    <t>2690339</t>
  </si>
  <si>
    <t>001527698</t>
  </si>
  <si>
    <t>26-02360</t>
  </si>
  <si>
    <t>164844</t>
  </si>
  <si>
    <t>4354-85327</t>
  </si>
  <si>
    <t>4977-86729</t>
  </si>
  <si>
    <t>4562-85434</t>
  </si>
  <si>
    <t>4404-86697</t>
  </si>
  <si>
    <t>172021</t>
  </si>
  <si>
    <t>172020</t>
  </si>
  <si>
    <t>195524</t>
  </si>
  <si>
    <t>195523</t>
  </si>
  <si>
    <t>332911</t>
  </si>
  <si>
    <t>332912</t>
  </si>
  <si>
    <t>398645</t>
  </si>
  <si>
    <t>398629</t>
  </si>
  <si>
    <t>398647</t>
  </si>
  <si>
    <t>186286</t>
  </si>
  <si>
    <t>196098</t>
  </si>
  <si>
    <t>204240</t>
  </si>
  <si>
    <t>1527027</t>
  </si>
  <si>
    <t>900-378-212-3</t>
  </si>
  <si>
    <t>1605003816</t>
  </si>
  <si>
    <t>204961</t>
  </si>
  <si>
    <t>26-02377</t>
  </si>
  <si>
    <t>26-02399</t>
  </si>
  <si>
    <t>2690325</t>
  </si>
  <si>
    <t>2690334</t>
  </si>
  <si>
    <t>255404832</t>
  </si>
  <si>
    <t>6000004655</t>
  </si>
  <si>
    <t>1001400000</t>
  </si>
  <si>
    <t>3050564041</t>
  </si>
  <si>
    <t>2602333</t>
  </si>
  <si>
    <t>86744</t>
  </si>
  <si>
    <t>2602406</t>
  </si>
  <si>
    <t>1223667</t>
  </si>
  <si>
    <t>2602372</t>
  </si>
  <si>
    <t>164812</t>
  </si>
  <si>
    <t>392732</t>
  </si>
  <si>
    <t>3050571480</t>
  </si>
  <si>
    <t>6282</t>
  </si>
  <si>
    <t>1604021507</t>
  </si>
  <si>
    <t>1604021508</t>
  </si>
  <si>
    <t>330514</t>
  </si>
  <si>
    <t>164849</t>
  </si>
  <si>
    <t>164819</t>
  </si>
  <si>
    <t>164818</t>
  </si>
  <si>
    <t>164817</t>
  </si>
  <si>
    <t>1605003833</t>
  </si>
  <si>
    <t>1605003834</t>
  </si>
  <si>
    <t>1605003835</t>
  </si>
  <si>
    <t>2690323</t>
  </si>
  <si>
    <t>2690338</t>
  </si>
  <si>
    <t>3201650</t>
  </si>
  <si>
    <t>3201651</t>
  </si>
  <si>
    <t>3201652</t>
  </si>
  <si>
    <t>3201653</t>
  </si>
  <si>
    <t>3201646</t>
  </si>
  <si>
    <t>3201647</t>
  </si>
  <si>
    <t>7600639999</t>
  </si>
  <si>
    <t>7600649904</t>
  </si>
  <si>
    <t>2602389</t>
  </si>
  <si>
    <t>2602390</t>
  </si>
  <si>
    <t>2602393</t>
  </si>
  <si>
    <t>100003578</t>
  </si>
  <si>
    <t>12137220-4</t>
  </si>
  <si>
    <t>171511</t>
  </si>
  <si>
    <t>164575</t>
  </si>
  <si>
    <t>164576</t>
  </si>
  <si>
    <t>COB53CD077</t>
  </si>
  <si>
    <t>279760</t>
  </si>
  <si>
    <t>11388600</t>
  </si>
  <si>
    <t>86719</t>
  </si>
  <si>
    <t>33154</t>
  </si>
  <si>
    <t>D07PYO</t>
  </si>
  <si>
    <t>D07MR1</t>
  </si>
  <si>
    <t>1000112482</t>
  </si>
  <si>
    <t>100012356</t>
  </si>
  <si>
    <t>255314833</t>
  </si>
  <si>
    <t>164858</t>
  </si>
  <si>
    <t>2690331</t>
  </si>
  <si>
    <t>6272</t>
  </si>
  <si>
    <t>20210713-1</t>
  </si>
  <si>
    <t>20210726-0</t>
  </si>
  <si>
    <t>10/03/11</t>
  </si>
  <si>
    <t>26-02381</t>
  </si>
  <si>
    <t>FIDEICOMISO ALIANZA FIDUCIARIA/ NACIONAL DE CHOCOL</t>
  </si>
  <si>
    <t>20210716-0</t>
  </si>
  <si>
    <t>20/08/09</t>
  </si>
  <si>
    <t>20210728-1</t>
  </si>
  <si>
    <t>20210714-0</t>
  </si>
  <si>
    <t>20210728-0</t>
  </si>
  <si>
    <t>20210719-0</t>
  </si>
  <si>
    <t>COB23CD844</t>
  </si>
  <si>
    <t>COB58CD0RS</t>
  </si>
  <si>
    <t>COB61CD2XK</t>
  </si>
  <si>
    <t>COB61CD2XQ</t>
  </si>
  <si>
    <t>COB31CB003</t>
  </si>
  <si>
    <t>COB06CD24W</t>
  </si>
  <si>
    <t>BANCO SERFINANZA S.A. </t>
  </si>
  <si>
    <t>COB74CD491</t>
  </si>
  <si>
    <t>COB66CD858</t>
  </si>
  <si>
    <t>COB66CD859</t>
  </si>
  <si>
    <t>1605003828</t>
  </si>
  <si>
    <t>2602403</t>
  </si>
  <si>
    <t>253615090</t>
  </si>
  <si>
    <t>326813</t>
  </si>
  <si>
    <t>2602321</t>
  </si>
  <si>
    <t>2602324</t>
  </si>
  <si>
    <t>37481</t>
  </si>
  <si>
    <t>37960</t>
  </si>
  <si>
    <t>37325</t>
  </si>
  <si>
    <t>164807</t>
  </si>
  <si>
    <t>4080586800</t>
  </si>
  <si>
    <t>4080589800</t>
  </si>
  <si>
    <t>398624</t>
  </si>
  <si>
    <t>1613060039</t>
  </si>
  <si>
    <t>164825</t>
  </si>
  <si>
    <t>164834</t>
  </si>
  <si>
    <t>164841</t>
  </si>
  <si>
    <t>2690322</t>
  </si>
  <si>
    <t>2690333</t>
  </si>
  <si>
    <t>COJ06CD374</t>
  </si>
  <si>
    <t>COB53CD07L</t>
  </si>
  <si>
    <t>3014898</t>
  </si>
  <si>
    <t>2690337</t>
  </si>
  <si>
    <t>1.4E25</t>
  </si>
  <si>
    <t>396278</t>
  </si>
  <si>
    <t>1605003831</t>
  </si>
  <si>
    <t>396314</t>
  </si>
  <si>
    <t>164830</t>
  </si>
  <si>
    <t>2602394</t>
  </si>
  <si>
    <t>171569</t>
  </si>
  <si>
    <t>1613059948</t>
  </si>
  <si>
    <t>1613059969</t>
  </si>
  <si>
    <t>1613059913</t>
  </si>
  <si>
    <t>1526892</t>
  </si>
  <si>
    <t>1526242</t>
  </si>
  <si>
    <t>26/07/20</t>
  </si>
  <si>
    <t>1525334</t>
  </si>
  <si>
    <t>1613059828</t>
  </si>
  <si>
    <t>1523978</t>
  </si>
  <si>
    <t>164829</t>
  </si>
  <si>
    <t>164816</t>
  </si>
  <si>
    <t>171570</t>
  </si>
  <si>
    <t>171571</t>
  </si>
  <si>
    <t>2690328</t>
  </si>
  <si>
    <t>2690329</t>
  </si>
  <si>
    <t>269735</t>
  </si>
  <si>
    <t>330671</t>
  </si>
  <si>
    <t>330749</t>
  </si>
  <si>
    <t>103835</t>
  </si>
  <si>
    <t>103810</t>
  </si>
  <si>
    <t>103814</t>
  </si>
  <si>
    <t>103820</t>
  </si>
  <si>
    <t>250301876</t>
  </si>
  <si>
    <t>250311875</t>
  </si>
  <si>
    <t>19-05120</t>
  </si>
  <si>
    <t>986065</t>
  </si>
  <si>
    <t>986172</t>
  </si>
  <si>
    <t>986066</t>
  </si>
  <si>
    <t>19-04891</t>
  </si>
  <si>
    <t>19-05078</t>
  </si>
  <si>
    <t>CDT 152469</t>
  </si>
  <si>
    <t>CDT 152379</t>
  </si>
  <si>
    <t>CDT 171992</t>
  </si>
  <si>
    <t>CDT  15136</t>
  </si>
  <si>
    <t>CDT 152265</t>
  </si>
  <si>
    <t>CDT 152236</t>
  </si>
  <si>
    <t>CDT 171995</t>
  </si>
  <si>
    <t>CDT 171994</t>
  </si>
  <si>
    <t>CDT  15123</t>
  </si>
  <si>
    <t>CDT 152149</t>
  </si>
  <si>
    <t>CDT 151923</t>
  </si>
  <si>
    <t>CDT 171996</t>
  </si>
  <si>
    <t>CDT 152225</t>
  </si>
  <si>
    <t>CDT 171993</t>
  </si>
  <si>
    <t>CDT 152048</t>
  </si>
  <si>
    <t>BITU5189C0</t>
  </si>
  <si>
    <t>22/11/18</t>
  </si>
  <si>
    <t>250583739</t>
  </si>
  <si>
    <t>3090164</t>
  </si>
  <si>
    <t>3090167</t>
  </si>
  <si>
    <t>33687</t>
  </si>
  <si>
    <t>328621</t>
  </si>
  <si>
    <t>178038</t>
  </si>
  <si>
    <t>189033</t>
  </si>
  <si>
    <t>195404</t>
  </si>
  <si>
    <t>30-01831</t>
  </si>
  <si>
    <t>103817</t>
  </si>
  <si>
    <t>103832</t>
  </si>
  <si>
    <t>2790216</t>
  </si>
  <si>
    <t>11382215</t>
  </si>
  <si>
    <t>11427762</t>
  </si>
  <si>
    <t>6256489</t>
  </si>
  <si>
    <t>1141891-0</t>
  </si>
  <si>
    <t>114964-6</t>
  </si>
  <si>
    <t>1140966-1</t>
  </si>
  <si>
    <t>250807658</t>
  </si>
  <si>
    <t>250797651</t>
  </si>
  <si>
    <t>179769</t>
  </si>
  <si>
    <t>179768</t>
  </si>
  <si>
    <t>973720</t>
  </si>
  <si>
    <t>1522076</t>
  </si>
  <si>
    <t>973689</t>
  </si>
  <si>
    <t>973691</t>
  </si>
  <si>
    <t>973701</t>
  </si>
  <si>
    <t>1518003</t>
  </si>
  <si>
    <t>401060378</t>
  </si>
  <si>
    <t>401059751</t>
  </si>
  <si>
    <t>176385</t>
  </si>
  <si>
    <t>1522368</t>
  </si>
  <si>
    <t>189687</t>
  </si>
  <si>
    <t>1523794</t>
  </si>
  <si>
    <t>195161</t>
  </si>
  <si>
    <t>1523795</t>
  </si>
  <si>
    <t>171332</t>
  </si>
  <si>
    <t>928491</t>
  </si>
  <si>
    <t>928495</t>
  </si>
  <si>
    <t>1526640</t>
  </si>
  <si>
    <t>208927</t>
  </si>
  <si>
    <t>1525665</t>
  </si>
  <si>
    <t>189686</t>
  </si>
  <si>
    <t>208926</t>
  </si>
  <si>
    <t>204566</t>
  </si>
  <si>
    <t>30/12/99</t>
  </si>
  <si>
    <t>17/07/07</t>
  </si>
  <si>
    <t>FONDO REGIONAL DE GARNTIAS BOYACA Y CASANARE</t>
  </si>
  <si>
    <t>170933</t>
  </si>
  <si>
    <t>171657</t>
  </si>
  <si>
    <t>201479</t>
  </si>
  <si>
    <t>02/10/01</t>
  </si>
  <si>
    <t>30/09/08</t>
  </si>
  <si>
    <t>17/08/06</t>
  </si>
  <si>
    <t>203185</t>
  </si>
  <si>
    <t>2550160748</t>
  </si>
  <si>
    <t>2550155909</t>
  </si>
  <si>
    <t>2550155910</t>
  </si>
  <si>
    <t>1656000581</t>
  </si>
  <si>
    <t>90796</t>
  </si>
  <si>
    <t>0CDT6</t>
  </si>
  <si>
    <t>30/01/21</t>
  </si>
  <si>
    <t>2890169</t>
  </si>
  <si>
    <t>2890161</t>
  </si>
  <si>
    <t>165686</t>
  </si>
  <si>
    <t>241195</t>
  </si>
  <si>
    <t>323348</t>
  </si>
  <si>
    <t>234668</t>
  </si>
  <si>
    <t>28-00676</t>
  </si>
  <si>
    <t>234663</t>
  </si>
  <si>
    <t>195913</t>
  </si>
  <si>
    <t>195939</t>
  </si>
  <si>
    <t>188726</t>
  </si>
  <si>
    <t>204525</t>
  </si>
  <si>
    <t>198877</t>
  </si>
  <si>
    <t>2550164302</t>
  </si>
  <si>
    <t>3201655</t>
  </si>
  <si>
    <t>3290061</t>
  </si>
  <si>
    <t>3290059</t>
  </si>
  <si>
    <t>3290060</t>
  </si>
  <si>
    <t>3290058</t>
  </si>
  <si>
    <t>3290062</t>
  </si>
  <si>
    <t>2550135614</t>
  </si>
  <si>
    <t>COB01CD0DQ</t>
  </si>
  <si>
    <t>COB01CD0DX</t>
  </si>
  <si>
    <t>1.70102E+1</t>
  </si>
  <si>
    <t>COB61CD2X8</t>
  </si>
  <si>
    <t>2900783</t>
  </si>
  <si>
    <t>3201661</t>
  </si>
  <si>
    <t>3201659</t>
  </si>
  <si>
    <t>3201660</t>
  </si>
  <si>
    <t>975811</t>
  </si>
  <si>
    <t>975818</t>
  </si>
  <si>
    <t>305147284</t>
  </si>
  <si>
    <t>2965452</t>
  </si>
  <si>
    <t>COOPERATIVA CONFIAR</t>
  </si>
  <si>
    <t>1640000347</t>
  </si>
  <si>
    <t>1640000384</t>
  </si>
  <si>
    <t>COOPERATIVA FINANCIERA COOFINEP</t>
  </si>
  <si>
    <t>86578</t>
  </si>
  <si>
    <t>340310</t>
  </si>
  <si>
    <t>2550153013</t>
  </si>
  <si>
    <t>2760055825</t>
  </si>
  <si>
    <t>4667347</t>
  </si>
  <si>
    <t>4677743</t>
  </si>
  <si>
    <t>6000004146</t>
  </si>
  <si>
    <t>7101427</t>
  </si>
  <si>
    <t>01/03/87</t>
  </si>
  <si>
    <t>08/03/10</t>
  </si>
  <si>
    <t>30/03/10</t>
  </si>
  <si>
    <t>21/01/10</t>
  </si>
  <si>
    <t>2988836</t>
  </si>
  <si>
    <t>34427</t>
  </si>
  <si>
    <t>3005391</t>
  </si>
  <si>
    <t>0103841</t>
  </si>
  <si>
    <t>5413801</t>
  </si>
  <si>
    <t>103809</t>
  </si>
  <si>
    <t>103813</t>
  </si>
  <si>
    <t>03821</t>
  </si>
  <si>
    <t>03826</t>
  </si>
  <si>
    <t>03827</t>
  </si>
  <si>
    <t>03828</t>
  </si>
  <si>
    <t>03838</t>
  </si>
  <si>
    <t>03839</t>
  </si>
  <si>
    <t>03842</t>
  </si>
  <si>
    <t>1605003827</t>
  </si>
  <si>
    <t>3001849</t>
  </si>
  <si>
    <t>3001835</t>
  </si>
  <si>
    <t>3001844</t>
  </si>
  <si>
    <t>3001832</t>
  </si>
  <si>
    <t>1525776</t>
  </si>
  <si>
    <t>1527695</t>
  </si>
  <si>
    <t>3001842</t>
  </si>
  <si>
    <t>2978233</t>
  </si>
  <si>
    <t>2790236</t>
  </si>
  <si>
    <t>1047391</t>
  </si>
  <si>
    <t>32-90053</t>
  </si>
  <si>
    <t>103811</t>
  </si>
  <si>
    <t>103812</t>
  </si>
  <si>
    <t>103818</t>
  </si>
  <si>
    <t>103822</t>
  </si>
  <si>
    <t>3090163</t>
  </si>
  <si>
    <t>193383</t>
  </si>
  <si>
    <t>01-03808</t>
  </si>
  <si>
    <t>01-03823</t>
  </si>
  <si>
    <t>01-03824</t>
  </si>
  <si>
    <t>01-03825</t>
  </si>
  <si>
    <t>01-03833</t>
  </si>
  <si>
    <t>01-03834</t>
  </si>
  <si>
    <t>30-90159</t>
  </si>
  <si>
    <t>30-90161</t>
  </si>
  <si>
    <t>COOPERATIVA DE AHORRO Y CRÉDITO DE TRABAJADORES AC</t>
  </si>
  <si>
    <t>000001</t>
  </si>
  <si>
    <t>0103816</t>
  </si>
  <si>
    <t>5809000012</t>
  </si>
  <si>
    <t>6225</t>
  </si>
  <si>
    <t>0103819</t>
  </si>
  <si>
    <t>28</t>
  </si>
  <si>
    <t>104071</t>
  </si>
  <si>
    <t>130813</t>
  </si>
  <si>
    <t>1051310</t>
  </si>
  <si>
    <t>1077127</t>
  </si>
  <si>
    <t>1206898</t>
  </si>
  <si>
    <t>1265722</t>
  </si>
  <si>
    <t>1323765</t>
  </si>
  <si>
    <t>1420823</t>
  </si>
  <si>
    <t>2880150</t>
  </si>
  <si>
    <t>2880613</t>
  </si>
  <si>
    <t>100019825</t>
  </si>
  <si>
    <t>BCSC</t>
  </si>
  <si>
    <t>2550007805</t>
  </si>
  <si>
    <t>6199</t>
  </si>
  <si>
    <t>3001817</t>
  </si>
  <si>
    <t>1605003823</t>
  </si>
  <si>
    <t>2700759</t>
  </si>
  <si>
    <t>100009699</t>
  </si>
  <si>
    <t>300-560-84</t>
  </si>
  <si>
    <t>600-000-39</t>
  </si>
  <si>
    <t>154794</t>
  </si>
  <si>
    <t>159553</t>
  </si>
  <si>
    <t>0102066657</t>
  </si>
  <si>
    <t>0101068859</t>
  </si>
  <si>
    <t>0108043560</t>
  </si>
  <si>
    <t>11507076</t>
  </si>
  <si>
    <t>11507084</t>
  </si>
  <si>
    <t>W63537</t>
  </si>
  <si>
    <t>BANCO FALABELLA S.A</t>
  </si>
  <si>
    <t>341019</t>
  </si>
  <si>
    <t>W63540</t>
  </si>
  <si>
    <t>1521980</t>
  </si>
  <si>
    <t>1525627</t>
  </si>
  <si>
    <t>1526772</t>
  </si>
  <si>
    <t>W63533</t>
  </si>
  <si>
    <t>179404</t>
  </si>
  <si>
    <t>W63526</t>
  </si>
  <si>
    <t>W63529</t>
  </si>
  <si>
    <t>1521448</t>
  </si>
  <si>
    <t>1521979</t>
  </si>
  <si>
    <t>171634</t>
  </si>
  <si>
    <t>W63531</t>
  </si>
  <si>
    <t>W63534</t>
  </si>
  <si>
    <t>W63541</t>
  </si>
  <si>
    <t>1521474</t>
  </si>
  <si>
    <t>W63514</t>
  </si>
  <si>
    <t>W63522</t>
  </si>
  <si>
    <t>W63525</t>
  </si>
  <si>
    <t>W63528</t>
  </si>
  <si>
    <t>W63532</t>
  </si>
  <si>
    <t>W63521</t>
  </si>
  <si>
    <t>W63527</t>
  </si>
  <si>
    <t>W63538</t>
  </si>
  <si>
    <t>W63523</t>
  </si>
  <si>
    <t>170992</t>
  </si>
  <si>
    <t>171179</t>
  </si>
  <si>
    <t>171254</t>
  </si>
  <si>
    <t>171372</t>
  </si>
  <si>
    <t>171527</t>
  </si>
  <si>
    <t>W63539</t>
  </si>
  <si>
    <t>2890167</t>
  </si>
  <si>
    <t>COB01CD0DU</t>
  </si>
  <si>
    <t>COB01CD0DS</t>
  </si>
  <si>
    <t>COB02CD0AF</t>
  </si>
  <si>
    <t>COB02CD0AJ</t>
  </si>
  <si>
    <t>COB02CD0AB</t>
  </si>
  <si>
    <t>COB52CD713</t>
  </si>
  <si>
    <t>COB23CD849</t>
  </si>
  <si>
    <t>COB06CD27K</t>
  </si>
  <si>
    <t>164808</t>
  </si>
  <si>
    <t>164831</t>
  </si>
  <si>
    <t>1525561</t>
  </si>
  <si>
    <t>1527031</t>
  </si>
  <si>
    <t>630012238</t>
  </si>
  <si>
    <t>630012849</t>
  </si>
  <si>
    <t>2602396</t>
  </si>
  <si>
    <t>2602386</t>
  </si>
  <si>
    <t>332915</t>
  </si>
  <si>
    <t>332936</t>
  </si>
  <si>
    <t>332951</t>
  </si>
  <si>
    <t>400422</t>
  </si>
  <si>
    <t>400435</t>
  </si>
  <si>
    <t>400483</t>
  </si>
  <si>
    <t>204564</t>
  </si>
  <si>
    <t>5787117</t>
  </si>
  <si>
    <t>300817</t>
  </si>
  <si>
    <t>05/08/10</t>
  </si>
  <si>
    <t>180777</t>
  </si>
  <si>
    <t>699558</t>
  </si>
  <si>
    <t>341754</t>
  </si>
  <si>
    <t>340636</t>
  </si>
  <si>
    <t>900087473</t>
  </si>
  <si>
    <t>28/11/07</t>
  </si>
  <si>
    <t>09/09/15</t>
  </si>
  <si>
    <t>COB63CD0X9</t>
  </si>
  <si>
    <t>COB61CD2XW</t>
  </si>
  <si>
    <t>COB63CD0X6</t>
  </si>
  <si>
    <t>202904</t>
  </si>
  <si>
    <t>1525851</t>
  </si>
  <si>
    <t>1526097</t>
  </si>
  <si>
    <t>1525567</t>
  </si>
  <si>
    <t>1526522</t>
  </si>
  <si>
    <t>1515411</t>
  </si>
  <si>
    <t>1526231</t>
  </si>
  <si>
    <t>171955</t>
  </si>
  <si>
    <t>171874</t>
  </si>
  <si>
    <t>1605003817</t>
  </si>
  <si>
    <t>328794</t>
  </si>
  <si>
    <t>100013502</t>
  </si>
  <si>
    <t>1522043</t>
  </si>
  <si>
    <t>164845</t>
  </si>
  <si>
    <t>164837</t>
  </si>
  <si>
    <t>164815</t>
  </si>
  <si>
    <t>164826</t>
  </si>
  <si>
    <t>164795</t>
  </si>
  <si>
    <t>2602225</t>
  </si>
  <si>
    <t>2602384</t>
  </si>
  <si>
    <t>118769</t>
  </si>
  <si>
    <t>138812</t>
  </si>
  <si>
    <t>047649</t>
  </si>
  <si>
    <t>SUDAMERIS</t>
  </si>
  <si>
    <t>100013519</t>
  </si>
  <si>
    <t>100000300</t>
  </si>
  <si>
    <t>205772</t>
  </si>
  <si>
    <t>153299</t>
  </si>
  <si>
    <t>161792</t>
  </si>
  <si>
    <t>197231</t>
  </si>
  <si>
    <t>162731</t>
  </si>
  <si>
    <t>151123</t>
  </si>
  <si>
    <t>2602143</t>
  </si>
  <si>
    <t>POPULAR</t>
  </si>
  <si>
    <t>1490312</t>
  </si>
  <si>
    <t>156923</t>
  </si>
  <si>
    <t>255254831</t>
  </si>
  <si>
    <t>890-300-279</t>
  </si>
  <si>
    <t>931259</t>
  </si>
  <si>
    <t>900-206-14</t>
  </si>
  <si>
    <t>16/03/12</t>
  </si>
  <si>
    <t>21/01/11</t>
  </si>
  <si>
    <t>6377</t>
  </si>
  <si>
    <t>6378</t>
  </si>
  <si>
    <t>6523</t>
  </si>
  <si>
    <t>5120309691</t>
  </si>
  <si>
    <t>164850</t>
  </si>
  <si>
    <t>CDTCSAS0V3</t>
  </si>
  <si>
    <t>1640000377</t>
  </si>
  <si>
    <t>1640000383</t>
  </si>
  <si>
    <t>BANCO DE LAS MICROFINANZAS BANCAMIA S.A.</t>
  </si>
  <si>
    <t>CDTMIAS0VD</t>
  </si>
  <si>
    <t>5190110582</t>
  </si>
  <si>
    <t>204406</t>
  </si>
  <si>
    <t>1605003826</t>
  </si>
  <si>
    <t>164842</t>
  </si>
  <si>
    <t>2602380</t>
  </si>
  <si>
    <t>2602375</t>
  </si>
  <si>
    <t>2602374</t>
  </si>
  <si>
    <t>164840</t>
  </si>
  <si>
    <t>2100001309</t>
  </si>
  <si>
    <t>T.C.</t>
  </si>
  <si>
    <t>CALLE 70 A No 11 83</t>
  </si>
  <si>
    <t>4230950501754899</t>
  </si>
  <si>
    <t>390880002040</t>
  </si>
  <si>
    <t>390880002420</t>
  </si>
  <si>
    <t>390880002540</t>
  </si>
  <si>
    <t>390880002600</t>
  </si>
  <si>
    <t>390880002660</t>
  </si>
  <si>
    <t>2102195177</t>
  </si>
  <si>
    <t>2102203298</t>
  </si>
  <si>
    <t>2021731</t>
  </si>
  <si>
    <t>98000310</t>
  </si>
  <si>
    <t>19088005118</t>
  </si>
  <si>
    <t>CR 13  27   47</t>
  </si>
  <si>
    <t>CR 43A N° 11 - 131 LOCAL 201</t>
  </si>
  <si>
    <t>1802024363-8</t>
  </si>
  <si>
    <t>00000654358459</t>
  </si>
  <si>
    <t>10072021</t>
  </si>
  <si>
    <t>CALLE 116 23 06 P 6 ED BUSINESS CENTER 116</t>
  </si>
  <si>
    <t>105474</t>
  </si>
  <si>
    <t>321E+14</t>
  </si>
  <si>
    <t>321E+15</t>
  </si>
  <si>
    <t>CALLE 28  13 A 15 PISO 40</t>
  </si>
  <si>
    <t>CALLE 50 N°45-25</t>
  </si>
  <si>
    <t>CR 54 40 A 13</t>
  </si>
  <si>
    <t>100026134</t>
  </si>
  <si>
    <t>100026133</t>
  </si>
  <si>
    <t>171000250</t>
  </si>
  <si>
    <t>260880017910</t>
  </si>
  <si>
    <t>AC 116  No 23    6 ED BUSSINESS CENTER</t>
  </si>
  <si>
    <t>FV117171264</t>
  </si>
  <si>
    <t>390880002390</t>
  </si>
  <si>
    <t>390880002900</t>
  </si>
  <si>
    <t>CL 99 9A 54T 3 P 14</t>
  </si>
  <si>
    <t>390880002980</t>
  </si>
  <si>
    <t>2102195084</t>
  </si>
  <si>
    <t>2102195085</t>
  </si>
  <si>
    <t>2102195090</t>
  </si>
  <si>
    <t>2102195087</t>
  </si>
  <si>
    <t>2102195088</t>
  </si>
  <si>
    <t>2102195091</t>
  </si>
  <si>
    <t>2102195093</t>
  </si>
  <si>
    <t>2102195082</t>
  </si>
  <si>
    <t>2102195086</t>
  </si>
  <si>
    <t>2102195089</t>
  </si>
  <si>
    <t>2102195083</t>
  </si>
  <si>
    <t>2102195095</t>
  </si>
  <si>
    <t>2102195092</t>
  </si>
  <si>
    <t>2102195094</t>
  </si>
  <si>
    <t>2102195097</t>
  </si>
  <si>
    <t>2102195098</t>
  </si>
  <si>
    <t>2102195099</t>
  </si>
  <si>
    <t>2102195101</t>
  </si>
  <si>
    <t>2102195103</t>
  </si>
  <si>
    <t>2102195106</t>
  </si>
  <si>
    <t>2102195178</t>
  </si>
  <si>
    <t>2102195104</t>
  </si>
  <si>
    <t>2102195107</t>
  </si>
  <si>
    <t>2102195108</t>
  </si>
  <si>
    <t>2102195110</t>
  </si>
  <si>
    <t>2102195096</t>
  </si>
  <si>
    <t>2102195100</t>
  </si>
  <si>
    <t>2102195105</t>
  </si>
  <si>
    <t>2102195109</t>
  </si>
  <si>
    <t>2102195111</t>
  </si>
  <si>
    <t>2102195081</t>
  </si>
  <si>
    <t>2102195102</t>
  </si>
  <si>
    <t>2102195073</t>
  </si>
  <si>
    <t>2102195078</t>
  </si>
  <si>
    <t>2102195080</t>
  </si>
  <si>
    <t>2102195077</t>
  </si>
  <si>
    <t>2102195075</t>
  </si>
  <si>
    <t>2102195076</t>
  </si>
  <si>
    <t>7834142216010450</t>
  </si>
  <si>
    <t>2102195074</t>
  </si>
  <si>
    <t>2102195072</t>
  </si>
  <si>
    <t>2102195079</t>
  </si>
  <si>
    <t>CR 6  23 13 LC 5</t>
  </si>
  <si>
    <t>CR 9 MO 13 41</t>
  </si>
  <si>
    <t>10880009470</t>
  </si>
  <si>
    <t>68682</t>
  </si>
  <si>
    <t>CRA 9 NO  13 60</t>
  </si>
  <si>
    <t>6860</t>
  </si>
  <si>
    <t>15002363110</t>
  </si>
  <si>
    <t>34000060634</t>
  </si>
  <si>
    <t>32000135789</t>
  </si>
  <si>
    <t>34000060523</t>
  </si>
  <si>
    <t>34000060594</t>
  </si>
  <si>
    <t>32000136572</t>
  </si>
  <si>
    <t>12001996741</t>
  </si>
  <si>
    <t>20001098057</t>
  </si>
  <si>
    <t>12001999746</t>
  </si>
  <si>
    <t>Reparación de vivienda campesina</t>
  </si>
  <si>
    <t>12002000019</t>
  </si>
  <si>
    <t>34000061009</t>
  </si>
  <si>
    <t>35000121543</t>
  </si>
  <si>
    <t>35000121781</t>
  </si>
  <si>
    <t>35000122004</t>
  </si>
  <si>
    <t>20001096684</t>
  </si>
  <si>
    <t>35000122566</t>
  </si>
  <si>
    <t>34000059515</t>
  </si>
  <si>
    <t>2102194264</t>
  </si>
  <si>
    <t>2102194265</t>
  </si>
  <si>
    <t>CL36747 PISO 12 BPGOTA</t>
  </si>
  <si>
    <t>4230950501434570</t>
  </si>
  <si>
    <t>CR 13 15 35 LOCAL 202</t>
  </si>
  <si>
    <t>1201300000000</t>
  </si>
  <si>
    <t>1541400000000</t>
  </si>
  <si>
    <t>1681400000000</t>
  </si>
  <si>
    <t>1151400000000</t>
  </si>
  <si>
    <t>1201400000000</t>
  </si>
  <si>
    <t>1681500000000</t>
  </si>
  <si>
    <t>1541500000000</t>
  </si>
  <si>
    <t>1201500000000</t>
  </si>
  <si>
    <t>1151500000000</t>
  </si>
  <si>
    <t>2102114360</t>
  </si>
  <si>
    <t>2102114368</t>
  </si>
  <si>
    <t>2102114372</t>
  </si>
  <si>
    <t>2102114374</t>
  </si>
  <si>
    <t>2102114377</t>
  </si>
  <si>
    <t>2102114383</t>
  </si>
  <si>
    <t>2102114750</t>
  </si>
  <si>
    <t>2102114753</t>
  </si>
  <si>
    <t>2102114756</t>
  </si>
  <si>
    <t>2102114758</t>
  </si>
  <si>
    <t>2102114759</t>
  </si>
  <si>
    <t>2102114760</t>
  </si>
  <si>
    <t>2102114763</t>
  </si>
  <si>
    <t>2102114769</t>
  </si>
  <si>
    <t>2102114771</t>
  </si>
  <si>
    <t>2102114772</t>
  </si>
  <si>
    <t>2102114774</t>
  </si>
  <si>
    <t>2102114781</t>
  </si>
  <si>
    <t>2102114783</t>
  </si>
  <si>
    <t>2102114798</t>
  </si>
  <si>
    <t>2102114800</t>
  </si>
  <si>
    <t>2102114802</t>
  </si>
  <si>
    <t>2102114804</t>
  </si>
  <si>
    <t>2102114810</t>
  </si>
  <si>
    <t>2102114817</t>
  </si>
  <si>
    <t>2102114819</t>
  </si>
  <si>
    <t>2102114823</t>
  </si>
  <si>
    <t>2102114828</t>
  </si>
  <si>
    <t>2102114830</t>
  </si>
  <si>
    <t>2102114831</t>
  </si>
  <si>
    <t>2102114833</t>
  </si>
  <si>
    <t>2102114837</t>
  </si>
  <si>
    <t>2102115374</t>
  </si>
  <si>
    <t>2102115375</t>
  </si>
  <si>
    <t>2102115376</t>
  </si>
  <si>
    <t>2102115378</t>
  </si>
  <si>
    <t>2102115379</t>
  </si>
  <si>
    <t>2102115380</t>
  </si>
  <si>
    <t>2102115381</t>
  </si>
  <si>
    <t>2102115382</t>
  </si>
  <si>
    <t>2102115383</t>
  </si>
  <si>
    <t>2102115384</t>
  </si>
  <si>
    <t>2102115385</t>
  </si>
  <si>
    <t>2102115386</t>
  </si>
  <si>
    <t>2102115388</t>
  </si>
  <si>
    <t>2102115389</t>
  </si>
  <si>
    <t>2102115391</t>
  </si>
  <si>
    <t>2102115395</t>
  </si>
  <si>
    <t>2102115396</t>
  </si>
  <si>
    <t>2102115400</t>
  </si>
  <si>
    <t>2102115406</t>
  </si>
  <si>
    <t>2102115407</t>
  </si>
  <si>
    <t>2102115409</t>
  </si>
  <si>
    <t>2102115410</t>
  </si>
  <si>
    <t>2102115411</t>
  </si>
  <si>
    <t>2102115413</t>
  </si>
  <si>
    <t>2102115417</t>
  </si>
  <si>
    <t>2102115419</t>
  </si>
  <si>
    <t>2102115423</t>
  </si>
  <si>
    <t>2102115428</t>
  </si>
  <si>
    <t>2102115430</t>
  </si>
  <si>
    <t>2102115432</t>
  </si>
  <si>
    <t>2102115436</t>
  </si>
  <si>
    <t>2102115440</t>
  </si>
  <si>
    <t>2102115441</t>
  </si>
  <si>
    <t>2102115442</t>
  </si>
  <si>
    <t>2102115443</t>
  </si>
  <si>
    <t>2102115444</t>
  </si>
  <si>
    <t>2102115446</t>
  </si>
  <si>
    <t>2102115447</t>
  </si>
  <si>
    <t>2102115451</t>
  </si>
  <si>
    <t>2102115455</t>
  </si>
  <si>
    <t>2102115469</t>
  </si>
  <si>
    <t>2102115472</t>
  </si>
  <si>
    <t>2102115483</t>
  </si>
  <si>
    <t>1.30309E+17</t>
  </si>
  <si>
    <t>31006477424</t>
  </si>
  <si>
    <t>31006478078</t>
  </si>
  <si>
    <t>654644408</t>
  </si>
  <si>
    <t>654828335</t>
  </si>
  <si>
    <t>24230040495</t>
  </si>
  <si>
    <t>24230040628</t>
  </si>
  <si>
    <t>39088000302-0</t>
  </si>
  <si>
    <t>39088000305-0</t>
  </si>
  <si>
    <t>CO-1001283</t>
  </si>
  <si>
    <t>486412000437615</t>
  </si>
  <si>
    <t>SOBREGIRO</t>
  </si>
  <si>
    <t>TOTAL SALDO DE CARTERA BRUTO</t>
  </si>
  <si>
    <t>TOTAL ACTIVO</t>
  </si>
  <si>
    <t>TOTAL PASIVO</t>
  </si>
  <si>
    <t>CTA</t>
  </si>
  <si>
    <t>UTILIDAD NETA</t>
  </si>
  <si>
    <t>PASIVOS SENSIBLES A TASA DE INTERÉS</t>
  </si>
  <si>
    <t xml:space="preserve"> IMPACTO NETO DE INTERES </t>
  </si>
  <si>
    <t>ACTIVOS PONDERADOS POR RIESGO</t>
  </si>
  <si>
    <t>PAT. TECNICO</t>
  </si>
  <si>
    <t>RELACIÓN DE SOLVENCIA</t>
  </si>
  <si>
    <t>IMPACTO SOLVENCIA</t>
  </si>
  <si>
    <t>RELACIÓN SOLVENCIA IMPACTO</t>
  </si>
  <si>
    <t>31-60</t>
  </si>
  <si>
    <t>61-90</t>
  </si>
  <si>
    <t>91-180</t>
  </si>
  <si>
    <t>TASA PONDERADA CARTERA</t>
  </si>
  <si>
    <t>TASA PONDERADA DEPOSITOS</t>
  </si>
  <si>
    <t>TASA PONDERADA OBL. FINANCIERAS</t>
  </si>
  <si>
    <t>TASA PONDERADA INVERSIONES</t>
  </si>
  <si>
    <t>TASAS PONDERADAS</t>
  </si>
  <si>
    <t>$ en millones</t>
  </si>
  <si>
    <t>MODELO DE MEDICIÓN DEL RIESGO EN TASA DE INTERÉS</t>
  </si>
  <si>
    <t>DURACIÓN EN AÑOS</t>
  </si>
  <si>
    <t>DURACIÓN DEPOSITOS</t>
  </si>
  <si>
    <t>DURACIÓN INVERSIONES</t>
  </si>
  <si>
    <t>DURACIÓN OBLIGAIONES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</si>
</sst>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_-;\-* #,##0_-;_-* &quot;-&quot;_-;_-@_-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* #,##0.000_-;\-* #,##0.000_-;_-* &quot;-&quot;_-;_-@_-"/>
    <numFmt numFmtId="168" formatCode="0.0"/>
    <numFmt numFmtId="169" formatCode="_-* #,##0.0_-;\-* #,##0.0_-;_-* &quot;-&quot;_-;_-@_-"/>
    <numFmt numFmtId="170" formatCode="_-* #,##0.00_-;\-* #,##0.00_-;_-* &quot;-&quot;_-;_-@_-"/>
    <numFmt numFmtId="171" formatCode="0.0%"/>
    <numFmt numFmtId="172" formatCode="_-* #,##0.0000_-;\-* #,##0.0000_-;_-* &quot;-&quot;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Dialog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4"/>
      <name val="Dialog"/>
    </font>
    <font>
      <sz val="11"/>
      <color theme="7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8" fillId="0" borderId="0"/>
  </cellStyleXfs>
  <cellXfs count="322">
    <xf numFmtId="0" fontId="0" fillId="0" borderId="0" xfId="0"/>
    <xf numFmtId="164" fontId="0" fillId="0" borderId="0" xfId="1" applyFont="1"/>
    <xf numFmtId="164" fontId="0" fillId="0" borderId="0" xfId="1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6" borderId="25" xfId="3" applyFont="1" applyFill="1" applyBorder="1" applyAlignment="1">
      <alignment wrapText="1"/>
    </xf>
    <xf numFmtId="0" fontId="6" fillId="6" borderId="26" xfId="3" applyFont="1" applyFill="1" applyBorder="1" applyAlignment="1">
      <alignment wrapText="1"/>
    </xf>
    <xf numFmtId="16" fontId="6" fillId="6" borderId="26" xfId="3" applyNumberFormat="1" applyFont="1" applyFill="1" applyBorder="1" applyAlignment="1">
      <alignment wrapText="1"/>
    </xf>
    <xf numFmtId="0" fontId="6" fillId="6" borderId="27" xfId="3" applyFont="1" applyFill="1" applyBorder="1" applyAlignment="1">
      <alignment wrapText="1"/>
    </xf>
    <xf numFmtId="0" fontId="6" fillId="6" borderId="28" xfId="3" applyFont="1" applyFill="1" applyBorder="1" applyAlignment="1">
      <alignment wrapText="1"/>
    </xf>
    <xf numFmtId="0" fontId="6" fillId="6" borderId="29" xfId="3" applyFont="1" applyFill="1" applyBorder="1" applyAlignment="1">
      <alignment wrapText="1"/>
    </xf>
    <xf numFmtId="0" fontId="6" fillId="6" borderId="30" xfId="3" applyFont="1" applyFill="1" applyBorder="1" applyAlignment="1">
      <alignment wrapText="1"/>
    </xf>
    <xf numFmtId="0" fontId="6" fillId="6" borderId="31" xfId="3" applyFont="1" applyFill="1" applyBorder="1" applyAlignment="1">
      <alignment wrapText="1"/>
    </xf>
    <xf numFmtId="0" fontId="6" fillId="6" borderId="32" xfId="3" applyFont="1" applyFill="1" applyBorder="1" applyAlignment="1">
      <alignment wrapText="1"/>
    </xf>
    <xf numFmtId="164" fontId="0" fillId="0" borderId="44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52" xfId="0" applyNumberFormat="1" applyBorder="1"/>
    <xf numFmtId="164" fontId="0" fillId="0" borderId="35" xfId="1" applyFont="1" applyBorder="1"/>
    <xf numFmtId="164" fontId="0" fillId="0" borderId="0" xfId="0" applyNumberFormat="1"/>
    <xf numFmtId="1" fontId="0" fillId="0" borderId="0" xfId="0" applyNumberFormat="1"/>
    <xf numFmtId="168" fontId="0" fillId="0" borderId="0" xfId="0" applyNumberFormat="1"/>
    <xf numFmtId="0" fontId="9" fillId="0" borderId="0" xfId="0" applyFont="1" applyAlignment="1">
      <alignment horizontal="right"/>
    </xf>
    <xf numFmtId="165" fontId="0" fillId="0" borderId="0" xfId="2" applyFont="1"/>
    <xf numFmtId="164" fontId="0" fillId="0" borderId="45" xfId="0" applyNumberFormat="1" applyBorder="1"/>
    <xf numFmtId="164" fontId="2" fillId="8" borderId="25" xfId="1" applyFont="1" applyFill="1" applyBorder="1"/>
    <xf numFmtId="164" fontId="2" fillId="8" borderId="26" xfId="1" applyFont="1" applyFill="1" applyBorder="1"/>
    <xf numFmtId="164" fontId="2" fillId="8" borderId="29" xfId="1" applyFont="1" applyFill="1" applyBorder="1"/>
    <xf numFmtId="167" fontId="4" fillId="9" borderId="23" xfId="1" applyNumberFormat="1" applyFont="1" applyFill="1" applyBorder="1" applyAlignment="1">
      <alignment horizontal="center" vertical="center" wrapText="1"/>
    </xf>
    <xf numFmtId="167" fontId="4" fillId="9" borderId="24" xfId="1" applyNumberFormat="1" applyFont="1" applyFill="1" applyBorder="1" applyAlignment="1">
      <alignment horizontal="center" vertical="center" wrapText="1"/>
    </xf>
    <xf numFmtId="167" fontId="4" fillId="9" borderId="41" xfId="1" applyNumberFormat="1" applyFont="1" applyFill="1" applyBorder="1" applyAlignment="1">
      <alignment horizontal="center" vertical="center" wrapText="1"/>
    </xf>
    <xf numFmtId="164" fontId="2" fillId="9" borderId="42" xfId="1" applyFont="1" applyFill="1" applyBorder="1"/>
    <xf numFmtId="164" fontId="2" fillId="9" borderId="43" xfId="1" applyFont="1" applyFill="1" applyBorder="1"/>
    <xf numFmtId="164" fontId="2" fillId="9" borderId="56" xfId="1" applyFont="1" applyFill="1" applyBorder="1"/>
    <xf numFmtId="0" fontId="2" fillId="1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166" fontId="9" fillId="0" borderId="0" xfId="8" applyFont="1" applyFill="1" applyBorder="1" applyAlignment="1">
      <alignment horizontal="right"/>
    </xf>
    <xf numFmtId="0" fontId="12" fillId="0" borderId="4" xfId="0" applyFont="1" applyBorder="1"/>
    <xf numFmtId="0" fontId="10" fillId="0" borderId="0" xfId="0" applyFont="1"/>
    <xf numFmtId="166" fontId="10" fillId="0" borderId="0" xfId="8" applyFont="1" applyFill="1" applyBorder="1"/>
    <xf numFmtId="166" fontId="11" fillId="0" borderId="0" xfId="8" applyFont="1" applyFill="1" applyBorder="1"/>
    <xf numFmtId="9" fontId="0" fillId="0" borderId="0" xfId="0" applyNumberFormat="1"/>
    <xf numFmtId="9" fontId="2" fillId="2" borderId="57" xfId="0" applyNumberFormat="1" applyFont="1" applyFill="1" applyBorder="1"/>
    <xf numFmtId="0" fontId="12" fillId="0" borderId="26" xfId="0" applyFont="1" applyFill="1" applyBorder="1"/>
    <xf numFmtId="165" fontId="0" fillId="0" borderId="0" xfId="0" applyNumberFormat="1"/>
    <xf numFmtId="1" fontId="17" fillId="0" borderId="0" xfId="3" applyNumberFormat="1" applyFont="1" applyAlignment="1" applyProtection="1">
      <alignment horizontal="center"/>
      <protection hidden="1"/>
    </xf>
    <xf numFmtId="1" fontId="18" fillId="0" borderId="0" xfId="3" applyNumberFormat="1" applyFont="1" applyAlignment="1" applyProtection="1">
      <alignment horizontal="center"/>
      <protection hidden="1"/>
    </xf>
    <xf numFmtId="0" fontId="19" fillId="0" borderId="0" xfId="0" applyFont="1" applyFill="1" applyAlignment="1">
      <alignment horizontal="center"/>
    </xf>
    <xf numFmtId="165" fontId="2" fillId="0" borderId="0" xfId="0" applyNumberFormat="1" applyFont="1" applyBorder="1"/>
    <xf numFmtId="0" fontId="2" fillId="0" borderId="0" xfId="0" applyFont="1" applyBorder="1"/>
    <xf numFmtId="0" fontId="20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9" applyFont="1"/>
    <xf numFmtId="9" fontId="20" fillId="0" borderId="0" xfId="9" applyFont="1"/>
    <xf numFmtId="9" fontId="20" fillId="0" borderId="0" xfId="9" applyFont="1" applyAlignment="1">
      <alignment horizontal="center"/>
    </xf>
    <xf numFmtId="165" fontId="2" fillId="0" borderId="8" xfId="2" applyFont="1" applyBorder="1"/>
    <xf numFmtId="164" fontId="4" fillId="2" borderId="32" xfId="0" applyNumberFormat="1" applyFont="1" applyFill="1" applyBorder="1"/>
    <xf numFmtId="171" fontId="0" fillId="0" borderId="3" xfId="9" applyNumberFormat="1" applyFont="1" applyBorder="1" applyAlignment="1">
      <alignment horizontal="right"/>
    </xf>
    <xf numFmtId="0" fontId="5" fillId="0" borderId="49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168" fontId="0" fillId="0" borderId="45" xfId="0" applyNumberFormat="1" applyBorder="1" applyAlignment="1">
      <alignment horizontal="right"/>
    </xf>
    <xf numFmtId="0" fontId="5" fillId="0" borderId="49" xfId="0" applyFont="1" applyBorder="1" applyAlignment="1">
      <alignment vertical="center" wrapText="1"/>
    </xf>
    <xf numFmtId="171" fontId="20" fillId="0" borderId="0" xfId="0" applyNumberFormat="1" applyFont="1"/>
    <xf numFmtId="172" fontId="9" fillId="0" borderId="0" xfId="1" applyNumberFormat="1" applyFont="1" applyAlignment="1">
      <alignment horizontal="right"/>
    </xf>
    <xf numFmtId="172" fontId="0" fillId="0" borderId="0" xfId="0" applyNumberFormat="1"/>
    <xf numFmtId="170" fontId="0" fillId="0" borderId="0" xfId="1" applyNumberFormat="1" applyFont="1"/>
    <xf numFmtId="169" fontId="22" fillId="0" borderId="37" xfId="1" applyNumberFormat="1" applyFont="1" applyBorder="1"/>
    <xf numFmtId="9" fontId="22" fillId="0" borderId="0" xfId="9" applyFont="1"/>
    <xf numFmtId="0" fontId="23" fillId="0" borderId="0" xfId="0" applyFont="1"/>
    <xf numFmtId="0" fontId="23" fillId="0" borderId="0" xfId="0" applyFont="1" applyAlignment="1">
      <alignment vertical="center"/>
    </xf>
    <xf numFmtId="1" fontId="24" fillId="0" borderId="0" xfId="3" applyNumberFormat="1" applyFont="1" applyAlignment="1" applyProtection="1">
      <alignment horizontal="center"/>
      <protection hidden="1"/>
    </xf>
    <xf numFmtId="165" fontId="23" fillId="0" borderId="0" xfId="2" applyFont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2" fillId="6" borderId="31" xfId="2" applyFont="1" applyFill="1" applyBorder="1"/>
    <xf numFmtId="9" fontId="2" fillId="3" borderId="32" xfId="9" applyFont="1" applyFill="1" applyBorder="1"/>
    <xf numFmtId="0" fontId="22" fillId="0" borderId="0" xfId="0" applyFont="1"/>
    <xf numFmtId="0" fontId="20" fillId="15" borderId="0" xfId="0" applyFont="1" applyFill="1"/>
    <xf numFmtId="169" fontId="20" fillId="15" borderId="0" xfId="0" applyNumberFormat="1" applyFont="1" applyFill="1"/>
    <xf numFmtId="171" fontId="20" fillId="15" borderId="0" xfId="0" applyNumberFormat="1" applyFont="1" applyFill="1"/>
    <xf numFmtId="169" fontId="20" fillId="15" borderId="0" xfId="1" applyNumberFormat="1" applyFont="1" applyFill="1"/>
    <xf numFmtId="164" fontId="20" fillId="15" borderId="0" xfId="0" applyNumberFormat="1" applyFont="1" applyFill="1"/>
    <xf numFmtId="167" fontId="4" fillId="11" borderId="23" xfId="1" applyNumberFormat="1" applyFont="1" applyFill="1" applyBorder="1" applyAlignment="1">
      <alignment horizontal="center" vertical="center" wrapText="1"/>
    </xf>
    <xf numFmtId="167" fontId="4" fillId="11" borderId="24" xfId="1" applyNumberFormat="1" applyFont="1" applyFill="1" applyBorder="1" applyAlignment="1">
      <alignment horizontal="center" vertical="center" wrapText="1"/>
    </xf>
    <xf numFmtId="164" fontId="2" fillId="11" borderId="42" xfId="1" applyFont="1" applyFill="1" applyBorder="1"/>
    <xf numFmtId="164" fontId="2" fillId="11" borderId="43" xfId="1" applyFont="1" applyFill="1" applyBorder="1"/>
    <xf numFmtId="0" fontId="2" fillId="0" borderId="0" xfId="0" applyFont="1"/>
    <xf numFmtId="0" fontId="0" fillId="7" borderId="8" xfId="0" applyFill="1" applyBorder="1"/>
    <xf numFmtId="0" fontId="0" fillId="7" borderId="7" xfId="0" applyFill="1" applyBorder="1" applyAlignment="1"/>
    <xf numFmtId="0" fontId="2" fillId="4" borderId="31" xfId="0" applyFont="1" applyFill="1" applyBorder="1"/>
    <xf numFmtId="171" fontId="2" fillId="4" borderId="32" xfId="9" applyNumberFormat="1" applyFont="1" applyFill="1" applyBorder="1"/>
    <xf numFmtId="0" fontId="5" fillId="3" borderId="31" xfId="0" applyFont="1" applyFill="1" applyBorder="1" applyAlignment="1">
      <alignment horizontal="left" vertical="top"/>
    </xf>
    <xf numFmtId="0" fontId="0" fillId="0" borderId="0" xfId="0"/>
    <xf numFmtId="14" fontId="0" fillId="0" borderId="0" xfId="0" applyNumberFormat="1"/>
    <xf numFmtId="0" fontId="2" fillId="0" borderId="7" xfId="0" applyFont="1" applyBorder="1"/>
    <xf numFmtId="0" fontId="2" fillId="0" borderId="9" xfId="0" applyFont="1" applyBorder="1"/>
    <xf numFmtId="0" fontId="2" fillId="4" borderId="60" xfId="0" applyFont="1" applyFill="1" applyBorder="1"/>
    <xf numFmtId="165" fontId="2" fillId="4" borderId="58" xfId="0" applyNumberFormat="1" applyFont="1" applyFill="1" applyBorder="1"/>
    <xf numFmtId="0" fontId="2" fillId="14" borderId="60" xfId="0" applyFont="1" applyFill="1" applyBorder="1"/>
    <xf numFmtId="165" fontId="2" fillId="14" borderId="58" xfId="0" applyNumberFormat="1" applyFont="1" applyFill="1" applyBorder="1"/>
    <xf numFmtId="168" fontId="0" fillId="0" borderId="37" xfId="0" applyNumberFormat="1" applyBorder="1" applyAlignment="1">
      <alignment horizontal="right"/>
    </xf>
    <xf numFmtId="165" fontId="9" fillId="0" borderId="0" xfId="2" applyFont="1" applyAlignment="1">
      <alignment horizontal="right"/>
    </xf>
    <xf numFmtId="165" fontId="0" fillId="0" borderId="0" xfId="2" applyNumberFormat="1" applyFont="1"/>
    <xf numFmtId="14" fontId="11" fillId="0" borderId="0" xfId="0" applyNumberFormat="1" applyFont="1"/>
    <xf numFmtId="171" fontId="0" fillId="0" borderId="0" xfId="9" applyNumberFormat="1" applyFont="1"/>
    <xf numFmtId="9" fontId="30" fillId="15" borderId="0" xfId="9" applyFont="1" applyFill="1"/>
    <xf numFmtId="0" fontId="30" fillId="0" borderId="0" xfId="0" applyFont="1"/>
    <xf numFmtId="0" fontId="2" fillId="7" borderId="60" xfId="0" applyFont="1" applyFill="1" applyBorder="1"/>
    <xf numFmtId="165" fontId="2" fillId="7" borderId="58" xfId="0" applyNumberFormat="1" applyFont="1" applyFill="1" applyBorder="1"/>
    <xf numFmtId="0" fontId="16" fillId="0" borderId="30" xfId="0" applyFont="1" applyBorder="1" applyAlignment="1">
      <alignment wrapText="1"/>
    </xf>
    <xf numFmtId="165" fontId="1" fillId="0" borderId="32" xfId="2" applyFont="1" applyBorder="1"/>
    <xf numFmtId="165" fontId="0" fillId="0" borderId="32" xfId="2" applyFont="1" applyBorder="1"/>
    <xf numFmtId="0" fontId="5" fillId="0" borderId="14" xfId="0" applyFont="1" applyBorder="1" applyAlignment="1">
      <alignment horizontal="center" vertical="center" wrapText="1"/>
    </xf>
    <xf numFmtId="0" fontId="0" fillId="0" borderId="53" xfId="0" applyBorder="1"/>
    <xf numFmtId="171" fontId="0" fillId="0" borderId="3" xfId="9" applyNumberFormat="1" applyFont="1" applyBorder="1"/>
    <xf numFmtId="0" fontId="0" fillId="0" borderId="16" xfId="0" applyBorder="1"/>
    <xf numFmtId="0" fontId="0" fillId="0" borderId="61" xfId="0" applyBorder="1"/>
    <xf numFmtId="0" fontId="5" fillId="0" borderId="26" xfId="0" applyFont="1" applyBorder="1" applyAlignment="1">
      <alignment horizontal="center" vertical="center"/>
    </xf>
    <xf numFmtId="0" fontId="4" fillId="7" borderId="7" xfId="0" applyFont="1" applyFill="1" applyBorder="1"/>
    <xf numFmtId="0" fontId="4" fillId="14" borderId="7" xfId="0" applyFont="1" applyFill="1" applyBorder="1"/>
    <xf numFmtId="0" fontId="0" fillId="0" borderId="1" xfId="0" applyBorder="1" applyAlignment="1">
      <alignment wrapText="1"/>
    </xf>
    <xf numFmtId="0" fontId="2" fillId="8" borderId="7" xfId="0" applyFont="1" applyFill="1" applyBorder="1"/>
    <xf numFmtId="164" fontId="0" fillId="14" borderId="20" xfId="1" applyFont="1" applyFill="1" applyBorder="1"/>
    <xf numFmtId="164" fontId="0" fillId="14" borderId="50" xfId="1" applyFont="1" applyFill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164" fontId="0" fillId="0" borderId="35" xfId="1" applyFont="1" applyFill="1" applyBorder="1"/>
    <xf numFmtId="164" fontId="0" fillId="0" borderId="36" xfId="1" applyFont="1" applyFill="1" applyBorder="1"/>
    <xf numFmtId="164" fontId="0" fillId="0" borderId="37" xfId="1" applyFont="1" applyFill="1" applyBorder="1"/>
    <xf numFmtId="164" fontId="0" fillId="0" borderId="17" xfId="1" applyFont="1" applyFill="1" applyBorder="1"/>
    <xf numFmtId="0" fontId="0" fillId="0" borderId="0" xfId="0" applyFill="1"/>
    <xf numFmtId="164" fontId="0" fillId="0" borderId="57" xfId="1" applyFont="1" applyBorder="1"/>
    <xf numFmtId="164" fontId="0" fillId="0" borderId="38" xfId="1" applyFont="1" applyBorder="1"/>
    <xf numFmtId="164" fontId="0" fillId="0" borderId="39" xfId="1" applyFont="1" applyBorder="1"/>
    <xf numFmtId="164" fontId="0" fillId="0" borderId="58" xfId="1" applyFont="1" applyBorder="1"/>
    <xf numFmtId="164" fontId="0" fillId="0" borderId="54" xfId="1" applyFont="1" applyFill="1" applyBorder="1"/>
    <xf numFmtId="164" fontId="0" fillId="0" borderId="60" xfId="1" applyFont="1" applyBorder="1"/>
    <xf numFmtId="164" fontId="2" fillId="5" borderId="18" xfId="1" applyFont="1" applyFill="1" applyBorder="1" applyAlignment="1">
      <alignment horizontal="center" vertical="center" wrapText="1"/>
    </xf>
    <xf numFmtId="164" fontId="2" fillId="5" borderId="18" xfId="1" applyFont="1" applyFill="1" applyBorder="1" applyAlignment="1">
      <alignment vertical="center" wrapText="1"/>
    </xf>
    <xf numFmtId="164" fontId="6" fillId="5" borderId="18" xfId="1" applyFont="1" applyFill="1" applyBorder="1" applyAlignment="1">
      <alignment wrapText="1"/>
    </xf>
    <xf numFmtId="164" fontId="0" fillId="0" borderId="0" xfId="1" applyFont="1" applyBorder="1"/>
    <xf numFmtId="164" fontId="4" fillId="5" borderId="2" xfId="1" applyFont="1" applyFill="1" applyBorder="1" applyAlignment="1">
      <alignment horizontal="center"/>
    </xf>
    <xf numFmtId="164" fontId="2" fillId="5" borderId="15" xfId="1" applyFont="1" applyFill="1" applyBorder="1" applyAlignment="1">
      <alignment horizontal="center"/>
    </xf>
    <xf numFmtId="0" fontId="33" fillId="5" borderId="33" xfId="1" applyNumberFormat="1" applyFont="1" applyFill="1" applyBorder="1"/>
    <xf numFmtId="164" fontId="2" fillId="5" borderId="40" xfId="1" applyFont="1" applyFill="1" applyBorder="1"/>
    <xf numFmtId="164" fontId="2" fillId="5" borderId="36" xfId="1" applyFont="1" applyFill="1" applyBorder="1"/>
    <xf numFmtId="164" fontId="2" fillId="5" borderId="17" xfId="1" applyFont="1" applyFill="1" applyBorder="1"/>
    <xf numFmtId="164" fontId="2" fillId="0" borderId="0" xfId="1" applyFont="1" applyFill="1" applyBorder="1" applyAlignment="1">
      <alignment horizontal="left" vertical="center" wrapText="1"/>
    </xf>
    <xf numFmtId="164" fontId="0" fillId="0" borderId="0" xfId="1" applyFont="1" applyFill="1" applyBorder="1"/>
    <xf numFmtId="1" fontId="0" fillId="0" borderId="0" xfId="0" applyNumberFormat="1" applyFill="1"/>
    <xf numFmtId="164" fontId="0" fillId="0" borderId="35" xfId="0" applyNumberFormat="1" applyBorder="1"/>
    <xf numFmtId="164" fontId="0" fillId="0" borderId="40" xfId="0" applyNumberFormat="1" applyBorder="1"/>
    <xf numFmtId="164" fontId="0" fillId="0" borderId="64" xfId="0" applyNumberFormat="1" applyBorder="1"/>
    <xf numFmtId="164" fontId="6" fillId="5" borderId="23" xfId="1" applyFont="1" applyFill="1" applyBorder="1" applyAlignment="1">
      <alignment wrapText="1"/>
    </xf>
    <xf numFmtId="164" fontId="6" fillId="5" borderId="26" xfId="1" applyFont="1" applyFill="1" applyBorder="1" applyAlignment="1">
      <alignment wrapText="1"/>
    </xf>
    <xf numFmtId="164" fontId="0" fillId="0" borderId="7" xfId="1" applyFont="1" applyBorder="1"/>
    <xf numFmtId="164" fontId="0" fillId="0" borderId="30" xfId="1" applyFont="1" applyBorder="1"/>
    <xf numFmtId="164" fontId="0" fillId="0" borderId="31" xfId="1" applyFont="1" applyFill="1" applyBorder="1"/>
    <xf numFmtId="164" fontId="0" fillId="0" borderId="31" xfId="1" applyFont="1" applyBorder="1"/>
    <xf numFmtId="164" fontId="0" fillId="0" borderId="32" xfId="1" applyFont="1" applyBorder="1"/>
    <xf numFmtId="0" fontId="32" fillId="6" borderId="6" xfId="0" applyFont="1" applyFill="1" applyBorder="1" applyAlignment="1">
      <alignment horizontal="center" vertical="center" wrapText="1"/>
    </xf>
    <xf numFmtId="164" fontId="2" fillId="6" borderId="7" xfId="1" applyFont="1" applyFill="1" applyBorder="1" applyAlignment="1"/>
    <xf numFmtId="164" fontId="2" fillId="6" borderId="8" xfId="1" applyFont="1" applyFill="1" applyBorder="1" applyAlignment="1"/>
    <xf numFmtId="164" fontId="2" fillId="6" borderId="9" xfId="1" applyFont="1" applyFill="1" applyBorder="1" applyAlignment="1"/>
    <xf numFmtId="0" fontId="14" fillId="6" borderId="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2" fillId="6" borderId="1" xfId="1" applyFont="1" applyFill="1" applyBorder="1" applyAlignment="1"/>
    <xf numFmtId="0" fontId="13" fillId="6" borderId="22" xfId="0" applyFont="1" applyFill="1" applyBorder="1" applyAlignment="1">
      <alignment horizontal="center" vertical="center" wrapText="1"/>
    </xf>
    <xf numFmtId="0" fontId="6" fillId="6" borderId="60" xfId="3" applyFont="1" applyFill="1" applyBorder="1" applyAlignment="1">
      <alignment wrapText="1"/>
    </xf>
    <xf numFmtId="0" fontId="6" fillId="6" borderId="38" xfId="3" applyFont="1" applyFill="1" applyBorder="1" applyAlignment="1">
      <alignment wrapText="1"/>
    </xf>
    <xf numFmtId="0" fontId="6" fillId="6" borderId="39" xfId="3" applyFont="1" applyFill="1" applyBorder="1" applyAlignment="1">
      <alignment wrapText="1"/>
    </xf>
    <xf numFmtId="0" fontId="6" fillId="6" borderId="58" xfId="3" applyFont="1" applyFill="1" applyBorder="1" applyAlignment="1">
      <alignment wrapText="1"/>
    </xf>
    <xf numFmtId="0" fontId="6" fillId="6" borderId="34" xfId="3" applyFont="1" applyFill="1" applyBorder="1" applyAlignment="1">
      <alignment wrapText="1"/>
    </xf>
    <xf numFmtId="164" fontId="2" fillId="2" borderId="23" xfId="1" applyFont="1" applyFill="1" applyBorder="1"/>
    <xf numFmtId="164" fontId="2" fillId="2" borderId="24" xfId="1" applyFont="1" applyFill="1" applyBorder="1"/>
    <xf numFmtId="164" fontId="2" fillId="2" borderId="41" xfId="1" applyFont="1" applyFill="1" applyBorder="1"/>
    <xf numFmtId="9" fontId="15" fillId="12" borderId="9" xfId="0" applyNumberFormat="1" applyFont="1" applyFill="1" applyBorder="1" applyAlignment="1">
      <alignment vertical="center"/>
    </xf>
    <xf numFmtId="167" fontId="4" fillId="16" borderId="24" xfId="1" applyNumberFormat="1" applyFont="1" applyFill="1" applyBorder="1" applyAlignment="1">
      <alignment horizontal="center" vertical="center" wrapText="1"/>
    </xf>
    <xf numFmtId="164" fontId="4" fillId="16" borderId="42" xfId="1" applyFont="1" applyFill="1" applyBorder="1"/>
    <xf numFmtId="164" fontId="4" fillId="16" borderId="43" xfId="1" applyFont="1" applyFill="1" applyBorder="1"/>
    <xf numFmtId="164" fontId="21" fillId="0" borderId="5" xfId="0" applyNumberFormat="1" applyFont="1" applyBorder="1"/>
    <xf numFmtId="164" fontId="0" fillId="0" borderId="57" xfId="1" applyFont="1" applyFill="1" applyBorder="1"/>
    <xf numFmtId="164" fontId="0" fillId="14" borderId="7" xfId="1" applyFont="1" applyFill="1" applyBorder="1"/>
    <xf numFmtId="164" fontId="0" fillId="14" borderId="57" xfId="1" applyFont="1" applyFill="1" applyBorder="1"/>
    <xf numFmtId="0" fontId="4" fillId="7" borderId="7" xfId="0" applyFont="1" applyFill="1" applyBorder="1" applyAlignment="1">
      <alignment wrapText="1"/>
    </xf>
    <xf numFmtId="171" fontId="0" fillId="0" borderId="57" xfId="9" applyNumberFormat="1" applyFont="1" applyBorder="1"/>
    <xf numFmtId="164" fontId="0" fillId="0" borderId="57" xfId="0" applyNumberFormat="1" applyBorder="1"/>
    <xf numFmtId="0" fontId="0" fillId="0" borderId="54" xfId="0" applyBorder="1"/>
    <xf numFmtId="0" fontId="5" fillId="0" borderId="43" xfId="0" applyFont="1" applyBorder="1" applyAlignment="1">
      <alignment horizontal="center" vertical="center"/>
    </xf>
    <xf numFmtId="165" fontId="0" fillId="0" borderId="4" xfId="2" applyFont="1" applyBorder="1"/>
    <xf numFmtId="164" fontId="0" fillId="0" borderId="4" xfId="1" applyFont="1" applyBorder="1" applyAlignment="1">
      <alignment horizontal="right"/>
    </xf>
    <xf numFmtId="0" fontId="13" fillId="4" borderId="34" xfId="0" applyFont="1" applyFill="1" applyBorder="1"/>
    <xf numFmtId="9" fontId="0" fillId="0" borderId="57" xfId="9" applyFont="1" applyBorder="1"/>
    <xf numFmtId="9" fontId="4" fillId="6" borderId="9" xfId="0" applyNumberFormat="1" applyFont="1" applyFill="1" applyBorder="1" applyAlignment="1">
      <alignment horizontal="center" vertical="center" wrapText="1"/>
    </xf>
    <xf numFmtId="164" fontId="0" fillId="0" borderId="36" xfId="1" applyFont="1" applyBorder="1"/>
    <xf numFmtId="164" fontId="0" fillId="0" borderId="37" xfId="1" applyFont="1" applyBorder="1"/>
    <xf numFmtId="164" fontId="2" fillId="8" borderId="23" xfId="1" applyFont="1" applyFill="1" applyBorder="1" applyAlignment="1">
      <alignment horizontal="center"/>
    </xf>
    <xf numFmtId="164" fontId="2" fillId="8" borderId="24" xfId="1" applyFont="1" applyFill="1" applyBorder="1" applyAlignment="1">
      <alignment horizontal="center"/>
    </xf>
    <xf numFmtId="164" fontId="2" fillId="8" borderId="41" xfId="1" applyFont="1" applyFill="1" applyBorder="1" applyAlignment="1">
      <alignment horizontal="center"/>
    </xf>
    <xf numFmtId="164" fontId="2" fillId="3" borderId="25" xfId="1" applyFont="1" applyFill="1" applyBorder="1" applyAlignment="1">
      <alignment horizontal="center"/>
    </xf>
    <xf numFmtId="164" fontId="2" fillId="3" borderId="26" xfId="1" applyFont="1" applyFill="1" applyBorder="1" applyAlignment="1">
      <alignment horizontal="center"/>
    </xf>
    <xf numFmtId="9" fontId="0" fillId="0" borderId="4" xfId="0" applyNumberFormat="1" applyBorder="1"/>
    <xf numFmtId="164" fontId="31" fillId="0" borderId="57" xfId="1" applyFont="1" applyBorder="1"/>
    <xf numFmtId="0" fontId="34" fillId="6" borderId="7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164" fontId="6" fillId="5" borderId="30" xfId="1" applyFont="1" applyFill="1" applyBorder="1" applyAlignment="1">
      <alignment wrapText="1"/>
    </xf>
    <xf numFmtId="164" fontId="6" fillId="5" borderId="57" xfId="1" applyFont="1" applyFill="1" applyBorder="1" applyAlignment="1">
      <alignment wrapText="1"/>
    </xf>
    <xf numFmtId="169" fontId="0" fillId="0" borderId="4" xfId="1" applyNumberFormat="1" applyFont="1" applyBorder="1"/>
    <xf numFmtId="169" fontId="0" fillId="0" borderId="47" xfId="1" applyNumberFormat="1" applyFont="1" applyBorder="1"/>
    <xf numFmtId="0" fontId="0" fillId="0" borderId="0" xfId="0"/>
    <xf numFmtId="0" fontId="36" fillId="0" borderId="0" xfId="0" applyFont="1"/>
    <xf numFmtId="168" fontId="0" fillId="0" borderId="45" xfId="1" applyNumberFormat="1" applyFont="1" applyBorder="1"/>
    <xf numFmtId="0" fontId="35" fillId="0" borderId="0" xfId="0" applyFont="1" applyAlignment="1">
      <alignment horizontal="center"/>
    </xf>
    <xf numFmtId="0" fontId="0" fillId="0" borderId="0" xfId="0"/>
    <xf numFmtId="0" fontId="22" fillId="6" borderId="30" xfId="0" applyFont="1" applyFill="1" applyBorder="1" applyAlignment="1">
      <alignment horizontal="left"/>
    </xf>
    <xf numFmtId="0" fontId="22" fillId="6" borderId="31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/>
    <xf numFmtId="0" fontId="2" fillId="8" borderId="4" xfId="0" applyFont="1" applyFill="1" applyBorder="1" applyAlignment="1">
      <alignment wrapText="1"/>
    </xf>
    <xf numFmtId="165" fontId="31" fillId="0" borderId="62" xfId="2" applyFont="1" applyBorder="1" applyAlignment="1">
      <alignment horizontal="center"/>
    </xf>
    <xf numFmtId="165" fontId="31" fillId="0" borderId="63" xfId="2" applyFont="1" applyBorder="1" applyAlignment="1">
      <alignment horizontal="center"/>
    </xf>
    <xf numFmtId="0" fontId="2" fillId="7" borderId="47" xfId="0" applyFont="1" applyFill="1" applyBorder="1" applyAlignment="1"/>
    <xf numFmtId="0" fontId="2" fillId="7" borderId="4" xfId="0" applyFont="1" applyFill="1" applyBorder="1" applyAlignment="1">
      <alignment wrapText="1"/>
    </xf>
    <xf numFmtId="0" fontId="2" fillId="7" borderId="4" xfId="0" applyFont="1" applyFill="1" applyBorder="1" applyAlignment="1"/>
    <xf numFmtId="164" fontId="2" fillId="3" borderId="2" xfId="1" applyFont="1" applyFill="1" applyBorder="1" applyAlignment="1">
      <alignment horizontal="center" vertical="center" wrapText="1"/>
    </xf>
    <xf numFmtId="164" fontId="2" fillId="3" borderId="15" xfId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3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 vertical="center" wrapText="1"/>
    </xf>
    <xf numFmtId="164" fontId="2" fillId="5" borderId="15" xfId="1" applyFont="1" applyFill="1" applyBorder="1" applyAlignment="1">
      <alignment horizontal="center" vertical="center" wrapText="1"/>
    </xf>
    <xf numFmtId="164" fontId="2" fillId="5" borderId="33" xfId="1" applyFont="1" applyFill="1" applyBorder="1" applyAlignment="1">
      <alignment horizontal="center" vertical="center" wrapText="1"/>
    </xf>
    <xf numFmtId="164" fontId="2" fillId="5" borderId="65" xfId="1" applyFont="1" applyFill="1" applyBorder="1" applyAlignment="1">
      <alignment horizontal="center"/>
    </xf>
    <xf numFmtId="164" fontId="4" fillId="5" borderId="10" xfId="1" applyFont="1" applyFill="1" applyBorder="1" applyAlignment="1">
      <alignment horizontal="center"/>
    </xf>
    <xf numFmtId="164" fontId="15" fillId="2" borderId="7" xfId="1" applyFont="1" applyFill="1" applyBorder="1" applyAlignment="1">
      <alignment horizontal="left" vertical="center" wrapText="1"/>
    </xf>
    <xf numFmtId="164" fontId="15" fillId="2" borderId="8" xfId="1" applyFont="1" applyFill="1" applyBorder="1" applyAlignment="1">
      <alignment horizontal="left" vertical="center" wrapText="1"/>
    </xf>
    <xf numFmtId="164" fontId="2" fillId="11" borderId="2" xfId="1" applyFont="1" applyFill="1" applyBorder="1" applyAlignment="1">
      <alignment horizontal="center" vertical="center" wrapText="1"/>
    </xf>
    <xf numFmtId="164" fontId="2" fillId="11" borderId="15" xfId="1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47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2" fillId="9" borderId="51" xfId="0" applyFont="1" applyFill="1" applyBorder="1" applyAlignment="1">
      <alignment horizontal="center"/>
    </xf>
    <xf numFmtId="164" fontId="2" fillId="9" borderId="2" xfId="1" applyFont="1" applyFill="1" applyBorder="1" applyAlignment="1">
      <alignment horizontal="center" vertical="center" wrapText="1"/>
    </xf>
    <xf numFmtId="164" fontId="2" fillId="9" borderId="15" xfId="1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64" fontId="2" fillId="5" borderId="19" xfId="1" applyFont="1" applyFill="1" applyBorder="1" applyAlignment="1">
      <alignment horizontal="center" vertical="center" wrapText="1"/>
    </xf>
    <xf numFmtId="164" fontId="2" fillId="5" borderId="20" xfId="1" applyFont="1" applyFill="1" applyBorder="1" applyAlignment="1">
      <alignment horizontal="center" vertical="center" wrapText="1"/>
    </xf>
    <xf numFmtId="164" fontId="2" fillId="5" borderId="21" xfId="1" applyFont="1" applyFill="1" applyBorder="1" applyAlignment="1">
      <alignment horizontal="center" vertical="center" wrapText="1"/>
    </xf>
    <xf numFmtId="164" fontId="2" fillId="5" borderId="7" xfId="1" applyFont="1" applyFill="1" applyBorder="1" applyAlignment="1">
      <alignment horizontal="center"/>
    </xf>
    <xf numFmtId="164" fontId="2" fillId="5" borderId="8" xfId="1" applyFont="1" applyFill="1" applyBorder="1" applyAlignment="1">
      <alignment horizontal="center"/>
    </xf>
    <xf numFmtId="164" fontId="2" fillId="5" borderId="9" xfId="1" applyFont="1" applyFill="1" applyBorder="1" applyAlignment="1">
      <alignment horizontal="center"/>
    </xf>
    <xf numFmtId="164" fontId="2" fillId="5" borderId="22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164" fontId="2" fillId="5" borderId="55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left" vertical="center" wrapText="1"/>
    </xf>
    <xf numFmtId="164" fontId="2" fillId="2" borderId="8" xfId="1" applyFont="1" applyFill="1" applyBorder="1" applyAlignment="1">
      <alignment horizontal="left" vertical="center" wrapText="1"/>
    </xf>
    <xf numFmtId="0" fontId="4" fillId="16" borderId="13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/>
    </xf>
    <xf numFmtId="164" fontId="4" fillId="16" borderId="6" xfId="1" applyFont="1" applyFill="1" applyBorder="1" applyAlignment="1">
      <alignment horizontal="center" vertical="center" wrapText="1"/>
    </xf>
    <xf numFmtId="164" fontId="4" fillId="16" borderId="18" xfId="1" applyFont="1" applyFill="1" applyBorder="1" applyAlignment="1">
      <alignment horizontal="center" vertical="center"/>
    </xf>
    <xf numFmtId="164" fontId="2" fillId="5" borderId="16" xfId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13">
    <cellStyle name="Millares [0]" xfId="1" builtinId="6"/>
    <cellStyle name="Millares [0] 2" xfId="7"/>
    <cellStyle name="Moneda" xfId="8" builtinId="4"/>
    <cellStyle name="Moneda [0]" xfId="2" builtinId="7"/>
    <cellStyle name="Moneda 2" xfId="5"/>
    <cellStyle name="Moneda 3" xfId="6"/>
    <cellStyle name="Normal" xfId="0" builtinId="0"/>
    <cellStyle name="Normal 2" xfId="3"/>
    <cellStyle name="Normal 3" xfId="4"/>
    <cellStyle name="Normal 4" xfId="12"/>
    <cellStyle name="Normal 5" xfId="10"/>
    <cellStyle name="Porcentaje" xfId="9" builtinId="5"/>
    <cellStyle name="Porcentaje 3" xfId="1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 defaultTableStyle="TableStyleMedium2" defaultPivotStyle="PivotStyleLight16">
    <tableStyle name="Analisis F I -style" pivot="0" count="3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4387420322459697"/>
          <c:y val="0.19345730027548208"/>
          <c:w val="0.43728466233387492"/>
          <c:h val="0.74455922865013779"/>
        </c:manualLayout>
      </c:layout>
      <c:pieChart>
        <c:varyColors val="1"/>
        <c:ser>
          <c:idx val="0"/>
          <c:order val="0"/>
          <c:tx>
            <c:v>ACTIVOS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54-49F9-A789-D624542D23F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D-4D42-B6B5-AF7388502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(MODELO!$B$11,MODELO!$B$15)</c:f>
              <c:strCache>
                <c:ptCount val="2"/>
                <c:pt idx="0">
                  <c:v>ACTIVO SENSIBLE  TASA DE INTERÉS</c:v>
                </c:pt>
                <c:pt idx="1">
                  <c:v>ACTIVOS SIN IMPACTO DE TASA</c:v>
                </c:pt>
              </c:strCache>
            </c:strRef>
          </c:cat>
          <c:val>
            <c:numRef>
              <c:f>MODELO!$A$14:$A$15</c:f>
              <c:numCache>
                <c:formatCode>0%</c:formatCode>
                <c:ptCount val="2"/>
                <c:pt idx="0">
                  <c:v>0.82095566537493347</c:v>
                </c:pt>
                <c:pt idx="1">
                  <c:v>0.1790443346250665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4-49F9-A789-D624542D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01389282176802E-2"/>
          <c:y val="0.29838072756230749"/>
          <c:w val="0.36561523559555054"/>
          <c:h val="0.46745949111732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841128927710758E-2"/>
          <c:y val="0.23125633391123729"/>
          <c:w val="0.48558997293927347"/>
          <c:h val="0.69949234078119349"/>
        </c:manualLayout>
      </c:layout>
      <c:pieChart>
        <c:varyColors val="1"/>
        <c:ser>
          <c:idx val="0"/>
          <c:order val="0"/>
          <c:tx>
            <c:v>PASIVOS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7-4CE0-9706-C27BA20FD0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67-4CE0-9706-C27BA20FD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(MODELO!$F$11,MODELO!$F$15)</c:f>
              <c:strCache>
                <c:ptCount val="2"/>
                <c:pt idx="0">
                  <c:v>PASIVO SENSIBLE A TASA DE INTERÉS</c:v>
                </c:pt>
                <c:pt idx="1">
                  <c:v>PASIVOS SIN IMPACTO DE TASA</c:v>
                </c:pt>
              </c:strCache>
            </c:strRef>
          </c:cat>
          <c:val>
            <c:numRef>
              <c:f>MODELO!$J$14:$J$15</c:f>
              <c:numCache>
                <c:formatCode>0%</c:formatCode>
                <c:ptCount val="2"/>
                <c:pt idx="0">
                  <c:v>0.98583773579278555</c:v>
                </c:pt>
                <c:pt idx="1">
                  <c:v>1.4162264207214408E-2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67-4CE0-9706-C27BA20FD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30000131396326"/>
          <c:y val="0.29613587255920615"/>
          <c:w val="0.36561523559555054"/>
          <c:h val="0.46745949111732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IMPACTO TASA DE INTERES</a:t>
            </a:r>
          </a:p>
        </c:rich>
      </c:tx>
      <c:layout>
        <c:manualLayout>
          <c:xMode val="edge"/>
          <c:yMode val="edge"/>
          <c:x val="0.36071566858173615"/>
          <c:y val="2.9159528258529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MODELO!$C$22</c:f>
              <c:strCache>
                <c:ptCount val="1"/>
                <c:pt idx="0">
                  <c:v>BRECHA DE GESTION DE ACTIVOS Y PASIVOS ( PERIODICO)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MODELO!$C$23:$I$23</c15:sqref>
                  </c15:fullRef>
                </c:ext>
              </c:extLst>
              <c:f>MODELO!$C$23:$H$23</c:f>
              <c:strCache>
                <c:ptCount val="6"/>
                <c:pt idx="0">
                  <c:v>&lt;=30</c:v>
                </c:pt>
                <c:pt idx="1">
                  <c:v>31-60</c:v>
                </c:pt>
                <c:pt idx="2">
                  <c:v>61-90</c:v>
                </c:pt>
                <c:pt idx="3">
                  <c:v>91-180</c:v>
                </c:pt>
                <c:pt idx="4">
                  <c:v>181-270</c:v>
                </c:pt>
                <c:pt idx="5">
                  <c:v>271-360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MODELO!$C$24:$I$24</c15:sqref>
                  </c15:fullRef>
                </c:ext>
              </c:extLst>
              <c:f>MODELO!$C$24:$H$24</c:f>
              <c:numCache>
                <c:formatCode>_-* #,##0_-;\-* #,##0_-;_-* "-"_-;_-@_-</c:formatCode>
                <c:ptCount val="6"/>
                <c:pt idx="0">
                  <c:v>-3532639.8901666254</c:v>
                </c:pt>
                <c:pt idx="1">
                  <c:v>-269416.90387001552</c:v>
                </c:pt>
                <c:pt idx="2">
                  <c:v>-303292.92139143054</c:v>
                </c:pt>
                <c:pt idx="3">
                  <c:v>-547620.45057942066</c:v>
                </c:pt>
                <c:pt idx="4">
                  <c:v>261366.82429370971</c:v>
                </c:pt>
                <c:pt idx="5">
                  <c:v>386184.59023616021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1-4008-A79E-DCBE8F26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48861224"/>
        <c:axId val="748856128"/>
      </c:barChart>
      <c:lineChart>
        <c:grouping val="standard"/>
        <c:varyColors val="0"/>
        <c:ser>
          <c:idx val="1"/>
          <c:order val="1"/>
          <c:tx>
            <c:v>IMPACTO TASA DE INTERES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MODELO!$C$29:$H$29</c15:sqref>
                  </c15:fullRef>
                </c:ext>
              </c:extLst>
              <c:f>MODELO!$C$29:$H$29</c:f>
              <c:numCache>
                <c:formatCode>_-* #,##0_-;\-* #,##0_-;_-* "-"_-;_-@_-</c:formatCode>
                <c:ptCount val="6"/>
                <c:pt idx="0">
                  <c:v>-33854.465614096822</c:v>
                </c:pt>
                <c:pt idx="1">
                  <c:v>-2357.3979088626375</c:v>
                </c:pt>
                <c:pt idx="2">
                  <c:v>-2401.0689610154932</c:v>
                </c:pt>
                <c:pt idx="3">
                  <c:v>-3422.6278161213781</c:v>
                </c:pt>
                <c:pt idx="4">
                  <c:v>980.12559110141092</c:v>
                </c:pt>
                <c:pt idx="5">
                  <c:v>482.73073779519996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D81-4008-A79E-DCBE8F26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62792"/>
        <c:axId val="748862008"/>
      </c:lineChart>
      <c:catAx>
        <c:axId val="7488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856128"/>
        <c:crosses val="autoZero"/>
        <c:auto val="1"/>
        <c:lblAlgn val="ctr"/>
        <c:lblOffset val="100"/>
        <c:noMultiLvlLbl val="0"/>
      </c:catAx>
      <c:valAx>
        <c:axId val="74885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861224"/>
        <c:crosses val="autoZero"/>
        <c:crossBetween val="between"/>
      </c:valAx>
      <c:valAx>
        <c:axId val="748862008"/>
        <c:scaling>
          <c:orientation val="minMax"/>
        </c:scaling>
        <c:delete val="0"/>
        <c:axPos val="r"/>
        <c:numFmt formatCode="_-* #,##0_-;\-* #,##0_-;_-* &quot;-&quot;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862792"/>
        <c:crosses val="max"/>
        <c:crossBetween val="between"/>
      </c:valAx>
      <c:catAx>
        <c:axId val="74886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74886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817291064517921"/>
          <c:w val="0.97989319082751958"/>
          <c:h val="0.10266756109629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Margen de Intermediación</a:t>
            </a:r>
          </a:p>
        </c:rich>
      </c:tx>
      <c:layout>
        <c:manualLayout>
          <c:xMode val="edge"/>
          <c:yMode val="edge"/>
          <c:x val="0.19636985349158911"/>
          <c:y val="4.7887139107611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068883845100379"/>
          <c:y val="0.24598142070870782"/>
          <c:w val="0.84211063632506589"/>
          <c:h val="0.5529054809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MODELO!$V$8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A1-49E6-9175-9DE4F6A470A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8-43BF-B462-EBA52C81B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MODELO!$T$9:$T$12</c:f>
              <c:strCache>
                <c:ptCount val="4"/>
                <c:pt idx="0">
                  <c:v>Cartera</c:v>
                </c:pt>
                <c:pt idx="1">
                  <c:v>Inversiones</c:v>
                </c:pt>
                <c:pt idx="2">
                  <c:v>Depositos</c:v>
                </c:pt>
                <c:pt idx="3">
                  <c:v>Obl. Financieras</c:v>
                </c:pt>
              </c:strCache>
            </c:strRef>
          </c:cat>
          <c:val>
            <c:numRef>
              <c:f>MODELO!$V$9:$V$12</c:f>
              <c:numCache>
                <c:formatCode>0.0%</c:formatCode>
                <c:ptCount val="4"/>
                <c:pt idx="0">
                  <c:v>0.1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1-49E6-9175-9DE4F6A4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10368"/>
        <c:axId val="205908800"/>
      </c:barChart>
      <c:catAx>
        <c:axId val="2059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908800"/>
        <c:crosses val="autoZero"/>
        <c:auto val="1"/>
        <c:lblAlgn val="ctr"/>
        <c:lblOffset val="100"/>
        <c:noMultiLvlLbl val="0"/>
      </c:catAx>
      <c:valAx>
        <c:axId val="2059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91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Duración</a:t>
            </a:r>
            <a:r>
              <a:rPr lang="en-US" baseline="0"/>
              <a:t> </a:t>
            </a:r>
            <a:r>
              <a:rPr lang="en-US"/>
              <a:t>(Años)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991116583317605"/>
          <c:y val="0.19058018277806682"/>
          <c:w val="0.705453804873308"/>
          <c:h val="0.677169440268542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MODELO!$U$8</c:f>
              <c:strCache>
                <c:ptCount val="1"/>
                <c:pt idx="0">
                  <c:v>Duration (Años)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3-4CA9-A1F3-8BD72BD7C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MODELO!$T$9:$T$12</c15:sqref>
                  </c15:fullRef>
                </c:ext>
              </c:extLst>
              <c:f>(MODELO!$T$9,MODELO!$T$11)</c:f>
              <c:strCache>
                <c:ptCount val="2"/>
                <c:pt idx="0">
                  <c:v>Cartera</c:v>
                </c:pt>
                <c:pt idx="1">
                  <c:v>Depositos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MODELO!$U$9:$U$12</c15:sqref>
                  </c15:fullRef>
                </c:ext>
              </c:extLst>
              <c:f>(MODELO!$U$9,MODELO!$U$11)</c:f>
              <c:numCache>
                <c:formatCode>_-* #,##0.0_-;\-* #,##0.0_-;_-* "-"_-;_-@_-</c:formatCode>
                <c:ptCount val="2"/>
                <c:pt idx="0">
                  <c:v>3.1013854244460632</c:v>
                </c:pt>
                <c:pt idx="1">
                  <c:v>0.5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MODELO!$U$12</c15:sqref>
                  <c15:spPr xmlns:c15="http://schemas.microsoft.com/office/drawing/2012/chart">
                    <a:solidFill>
                      <a:srgbClr val="FFFF00"/>
                    </a:solidFill>
                    <a:ln>
                      <a:noFill/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61C6-4E3F-85F3-22475258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7967872"/>
        <c:axId val="625077104"/>
      </c:barChart>
      <c:catAx>
        <c:axId val="65796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77104"/>
        <c:crosses val="autoZero"/>
        <c:auto val="1"/>
        <c:lblAlgn val="ctr"/>
        <c:lblOffset val="100"/>
        <c:noMultiLvlLbl val="0"/>
      </c:catAx>
      <c:valAx>
        <c:axId val="62507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796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</xdr:colOff>
      <xdr:row>5</xdr:row>
      <xdr:rowOff>152397</xdr:rowOff>
    </xdr:from>
    <xdr:to>
      <xdr:col>18</xdr:col>
      <xdr:colOff>448236</xdr:colOff>
      <xdr:row>14</xdr:row>
      <xdr:rowOff>215157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9948B46-FCE1-47B9-844E-465DF3116782}"/>
            </a:ext>
          </a:extLst>
        </xdr:cNvPr>
        <xdr:cNvGrpSpPr/>
      </xdr:nvGrpSpPr>
      <xdr:grpSpPr>
        <a:xfrm>
          <a:off x="9280711" y="1519515"/>
          <a:ext cx="6149790" cy="2404789"/>
          <a:chOff x="7844116" y="672349"/>
          <a:chExt cx="5818097" cy="202557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60F75B1B-555F-41E4-A24F-E02B67BDB604}"/>
              </a:ext>
            </a:extLst>
          </xdr:cNvPr>
          <xdr:cNvGraphicFramePr/>
        </xdr:nvGraphicFramePr>
        <xdr:xfrm>
          <a:off x="7844116" y="690282"/>
          <a:ext cx="3250603" cy="20076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A4FC7C41-1CC1-4EC7-B68F-EB2CFE917838}"/>
              </a:ext>
            </a:extLst>
          </xdr:cNvPr>
          <xdr:cNvGraphicFramePr>
            <a:graphicFrameLocks/>
          </xdr:cNvGraphicFramePr>
        </xdr:nvGraphicFramePr>
        <xdr:xfrm>
          <a:off x="10770199" y="672349"/>
          <a:ext cx="2892014" cy="20076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10</xdr:col>
      <xdr:colOff>58268</xdr:colOff>
      <xdr:row>26</xdr:row>
      <xdr:rowOff>4485</xdr:rowOff>
    </xdr:from>
    <xdr:to>
      <xdr:col>18</xdr:col>
      <xdr:colOff>546846</xdr:colOff>
      <xdr:row>39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A2D0A1C-D71F-4594-B473-A7695F087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49305</xdr:colOff>
      <xdr:row>15</xdr:row>
      <xdr:rowOff>53340</xdr:rowOff>
    </xdr:from>
    <xdr:to>
      <xdr:col>14</xdr:col>
      <xdr:colOff>546847</xdr:colOff>
      <xdr:row>25</xdr:row>
      <xdr:rowOff>76201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445E14-8346-413B-9DC5-F22B5E332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627528</xdr:colOff>
      <xdr:row>15</xdr:row>
      <xdr:rowOff>62753</xdr:rowOff>
    </xdr:from>
    <xdr:to>
      <xdr:col>18</xdr:col>
      <xdr:colOff>533399</xdr:colOff>
      <xdr:row>25</xdr:row>
      <xdr:rowOff>80682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B89813-FFE8-458B-8F00-1F1B1BA80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8964</xdr:colOff>
      <xdr:row>0</xdr:row>
      <xdr:rowOff>161365</xdr:rowOff>
    </xdr:from>
    <xdr:to>
      <xdr:col>2</xdr:col>
      <xdr:colOff>1075764</xdr:colOff>
      <xdr:row>3</xdr:row>
      <xdr:rowOff>35859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150643E-CB7F-46D5-9555-F4C2F15E5585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23" y="161365"/>
          <a:ext cx="2223247" cy="69924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0.69852</cdr:x>
      <cdr:y>0.03453</cdr:y>
    </cdr:from>
    <cdr:to>
      <cdr:x>0.87079</cdr:x>
      <cdr:y>0.16667</cdr:y>
    </cdr:to>
    <cdr:sp macro="" textlink="MODELO!$I$16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EF7A2E1-C32F-41E4-B9AD-835BCA8967DC}"/>
            </a:ext>
          </a:extLst>
        </cdr:cNvPr>
        <cdr:cNvSpPr/>
      </cdr:nvSpPr>
      <cdr:spPr>
        <a:xfrm xmlns:a="http://schemas.openxmlformats.org/drawingml/2006/main">
          <a:off x="2326343" y="63157"/>
          <a:ext cx="573740" cy="24164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211C1E88-1A8C-4FAB-AEF5-61B79E37356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6.0%</a:t>
          </a:fld>
          <a:endParaRPr lang="en-US" sz="10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AppData/Local/Packages/microsoft.windowscommunicationsapps_8wekyb3d8bbwe/LocalState/Files/S0/7905/Attachments/Modelo%20de%20medici&#243;n%20del%20riesgo%20de%20tasa%20inter&#233;s%20por%20entidad%20(V1)%5b20204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154.771878240739" createdVersion="6" refreshedVersion="6" minRefreshableVersion="3" recordCount="5847">
  <cacheSource type="worksheet">
    <worksheetSource ref="A1:T5848" sheet="OBL FINANCIERAS" r:id="rId2"/>
  </cacheSource>
  <cacheFields count="21">
    <cacheField name="DURACIÓN" numFmtId="0">
      <sharedItems containsSemiMixedTypes="0" containsString="0" containsNumber="1" containsInteger="1" minValue="-1369" maxValue="4987"/>
    </cacheField>
    <cacheField name="CODENTIDAD" numFmtId="0">
      <sharedItems containsSemiMixedTypes="0" containsString="0" containsNumber="1" containsInteger="1" minValue="90" maxValue="20009" count="86">
        <n v="90"/>
        <n v="127"/>
        <n v="246"/>
        <n v="284"/>
        <n v="374"/>
        <n v="424"/>
        <n v="631"/>
        <n v="715"/>
        <n v="821"/>
        <n v="902"/>
        <n v="912"/>
        <n v="978"/>
        <n v="1119"/>
        <n v="1128"/>
        <n v="1190"/>
        <n v="1198"/>
        <n v="1355"/>
        <n v="1360"/>
        <n v="1377"/>
        <n v="1390"/>
        <n v="1421"/>
        <n v="1442"/>
        <n v="1448"/>
        <n v="1457"/>
        <n v="1477"/>
        <n v="1510"/>
        <n v="1632"/>
        <n v="1661"/>
        <n v="1691"/>
        <n v="1698"/>
        <n v="1760"/>
        <n v="1811"/>
        <n v="1818"/>
        <n v="1827"/>
        <n v="1851"/>
        <n v="1859"/>
        <n v="1889"/>
        <n v="1997"/>
        <n v="2021"/>
        <n v="2058"/>
        <n v="2077"/>
        <n v="2109"/>
        <n v="2231"/>
        <n v="2246"/>
        <n v="2336"/>
        <n v="2392"/>
        <n v="2426"/>
        <n v="2525"/>
        <n v="2560"/>
        <n v="2660"/>
        <n v="2772"/>
        <n v="2773"/>
        <n v="2783"/>
        <n v="2814"/>
        <n v="2871"/>
        <n v="3018"/>
        <n v="3033"/>
        <n v="3048"/>
        <n v="3049"/>
        <n v="3070"/>
        <n v="3072"/>
        <n v="3246"/>
        <n v="3249"/>
        <n v="3278"/>
        <n v="3316"/>
        <n v="3341"/>
        <n v="3360"/>
        <n v="3386"/>
        <n v="3446"/>
        <n v="3488"/>
        <n v="3620"/>
        <n v="4458"/>
        <n v="7099"/>
        <n v="7961"/>
        <n v="8024"/>
        <n v="8480"/>
        <n v="8487"/>
        <n v="8825"/>
        <n v="10555"/>
        <n v="11085"/>
        <n v="11128"/>
        <n v="11327"/>
        <n v="11488"/>
        <n v="13022"/>
        <n v="13813"/>
        <n v="20009"/>
      </sharedItems>
    </cacheField>
    <cacheField name="FECHACORTE" numFmtId="0">
      <sharedItems/>
    </cacheField>
    <cacheField name="CONSECUTIVO" numFmtId="0">
      <sharedItems containsSemiMixedTypes="0" containsString="0" containsNumber="1" containsInteger="1" minValue="1" maxValue="3531"/>
    </cacheField>
    <cacheField name="TIPOOBLIGACION" numFmtId="0">
      <sharedItems containsSemiMixedTypes="0" containsString="0" containsNumber="1" containsInteger="1" minValue="1" maxValue="9"/>
    </cacheField>
    <cacheField name="TIPOIDEN" numFmtId="0">
      <sharedItems/>
    </cacheField>
    <cacheField name="NIT" numFmtId="0">
      <sharedItems/>
    </cacheField>
    <cacheField name="CODMUNICIPIO" numFmtId="0">
      <sharedItems/>
    </cacheField>
    <cacheField name="DIRECCION" numFmtId="0">
      <sharedItems/>
    </cacheField>
    <cacheField name="FECHADESINI" numFmtId="0">
      <sharedItems/>
    </cacheField>
    <cacheField name="FECHAVENCIMIENTO" numFmtId="0">
      <sharedItems/>
    </cacheField>
    <cacheField name="VALORCREDITO" numFmtId="0">
      <sharedItems containsSemiMixedTypes="0" containsString="0" containsNumber="1" minValue="0.04" maxValue="24559479662"/>
    </cacheField>
    <cacheField name="NUMEROCREDITO" numFmtId="0">
      <sharedItems/>
    </cacheField>
    <cacheField name="PLAZO" numFmtId="0">
      <sharedItems containsSemiMixedTypes="0" containsString="0" containsNumber="1" containsInteger="1" minValue="0" maxValue="7200"/>
    </cacheField>
    <cacheField name="CLASEGARANTIA" numFmtId="0">
      <sharedItems containsSemiMixedTypes="0" containsString="0" containsNumber="1" containsInteger="1" minValue="1" maxValue="9"/>
    </cacheField>
    <cacheField name="VALORGARANTIA" numFmtId="0">
      <sharedItems containsSemiMixedTypes="0" containsString="0" containsNumber="1" minValue="0" maxValue="567994229153"/>
    </cacheField>
    <cacheField name="AMORTIZACION" numFmtId="0">
      <sharedItems containsSemiMixedTypes="0" containsString="0" containsNumber="1" containsInteger="1" minValue="1" maxValue="7200"/>
    </cacheField>
    <cacheField name="TIPOCUOTA" numFmtId="0">
      <sharedItems containsSemiMixedTypes="0" containsString="0" containsNumber="1" containsInteger="1" minValue="1" maxValue="3"/>
    </cacheField>
    <cacheField name="MODALIDAD" numFmtId="0">
      <sharedItems containsSemiMixedTypes="0" containsString="0" containsNumber="1" containsInteger="1" minValue="1" maxValue="2"/>
    </cacheField>
    <cacheField name="TASAINTERESEFECTIVO" numFmtId="0">
      <sharedItems containsSemiMixedTypes="0" containsString="0" containsNumber="1" minValue="0" maxValue="32.28"/>
    </cacheField>
    <cacheField name="SALDOCAPITAL" numFmtId="164">
      <sharedItems containsSemiMixedTypes="0" containsString="0" containsNumber="1" minValue="4.0000000000000001E-8" maxValue="21642.694973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7">
  <r>
    <n v="213"/>
    <x v="0"/>
    <s v="30/09/2020"/>
    <n v="1"/>
    <n v="9"/>
    <s v="N"/>
    <s v="900-519-724-8"/>
    <s v="11001"/>
    <s v="CL 28 13A-24"/>
    <s v="01/05/2018"/>
    <s v="01/05/2021"/>
    <n v="38193277"/>
    <s v="1"/>
    <n v="1080"/>
    <n v="1"/>
    <n v="1"/>
    <n v="30"/>
    <n v="1"/>
    <n v="1"/>
    <n v="1"/>
    <n v="9.9589757599999995"/>
  </r>
  <r>
    <n v="123"/>
    <x v="0"/>
    <s v="30/09/2020"/>
    <n v="2"/>
    <n v="9"/>
    <s v="N"/>
    <s v="830-122-566-1"/>
    <s v="11001"/>
    <s v="TV 60 114 A 55"/>
    <s v="31/01/2020"/>
    <s v="31/01/2021"/>
    <n v="17224133"/>
    <s v="1"/>
    <n v="360"/>
    <n v="1"/>
    <n v="1"/>
    <n v="30"/>
    <n v="1"/>
    <n v="1"/>
    <n v="1"/>
    <n v="6.1271999199999998"/>
  </r>
  <r>
    <n v="1"/>
    <x v="1"/>
    <s v="30/09/2020"/>
    <n v="1"/>
    <n v="3"/>
    <s v="N"/>
    <s v="860-034-313-7"/>
    <s v="11001"/>
    <s v="CR 67 100 20 P 7"/>
    <s v="30/09/2020"/>
    <s v="01/10/2020"/>
    <n v="177967902.11000001"/>
    <s v="485169998286"/>
    <n v="1"/>
    <n v="1"/>
    <n v="177967902.11000001"/>
    <n v="1"/>
    <n v="3"/>
    <n v="1"/>
    <n v="2"/>
    <n v="177.96790211000001"/>
  </r>
  <r>
    <n v="1"/>
    <x v="2"/>
    <s v="30/09/2020"/>
    <n v="1"/>
    <n v="3"/>
    <s v="N"/>
    <s v="860-514-823-1"/>
    <s v="11001"/>
    <s v="CRA 31 A 25 A 18"/>
    <s v="30/09/2020"/>
    <s v="01/10/2020"/>
    <n v="73582248.670000002"/>
    <s v="1"/>
    <n v="30"/>
    <n v="1"/>
    <n v="73582248.670000002"/>
    <n v="30"/>
    <n v="2"/>
    <n v="1"/>
    <n v="0"/>
    <n v="73.582248669999998"/>
  </r>
  <r>
    <n v="270"/>
    <x v="3"/>
    <s v="30/09/2020"/>
    <n v="1"/>
    <n v="4"/>
    <s v="N"/>
    <s v="860-007-738-9"/>
    <s v="11001"/>
    <s v="OF 014 AER EL DORADO"/>
    <s v="27/06/2018"/>
    <s v="27/06/2021"/>
    <n v="3600000000"/>
    <s v="14113015979"/>
    <n v="36"/>
    <n v="7"/>
    <n v="4800000000"/>
    <n v="30"/>
    <n v="1"/>
    <n v="2"/>
    <n v="8.9904900269945007E-2"/>
    <n v="1100"/>
  </r>
  <r>
    <n v="243"/>
    <x v="3"/>
    <s v="30/09/2020"/>
    <n v="2"/>
    <n v="4"/>
    <s v="N"/>
    <s v="860-007-738-9"/>
    <s v="11001"/>
    <s v="OF 014 AER EL DORADO"/>
    <s v="31/05/2018"/>
    <s v="31/05/2021"/>
    <n v="3100000000"/>
    <s v="1411301595-0"/>
    <n v="36"/>
    <n v="7"/>
    <n v="3100000000"/>
    <n v="30"/>
    <n v="1"/>
    <n v="2"/>
    <n v="8.1709219128175595E-2"/>
    <n v="1262.699979"/>
  </r>
  <r>
    <n v="347"/>
    <x v="3"/>
    <s v="30/09/2020"/>
    <n v="3"/>
    <n v="4"/>
    <s v="N"/>
    <s v="890-203-088-9"/>
    <s v="11001"/>
    <s v="CALLE 99 No 9a 54 torre 3 Piso 14 of 14-02"/>
    <s v="12/09/2016"/>
    <s v="12/09/2021"/>
    <n v="1500000000"/>
    <s v="19088003414-0"/>
    <n v="60"/>
    <n v="7"/>
    <n v="1500000000"/>
    <n v="30"/>
    <n v="1"/>
    <n v="2"/>
    <n v="0.112516861174889"/>
    <n v="299.82510400000001"/>
  </r>
  <r>
    <n v="-50"/>
    <x v="3"/>
    <s v="30/09/2020"/>
    <n v="4"/>
    <n v="4"/>
    <s v="N"/>
    <s v="890-203-088-9"/>
    <s v="11001"/>
    <s v="CALLE 99 No 9a 54 torre 3 Piso 14 of 14-02"/>
    <s v="13/10/2015"/>
    <s v="11/08/2020"/>
    <n v="800000000"/>
    <s v="19088002969-0"/>
    <n v="60"/>
    <n v="7"/>
    <n v="800000000"/>
    <n v="30"/>
    <n v="1"/>
    <n v="2"/>
    <n v="9.3372710919164006E-2"/>
    <n v="211.545141"/>
  </r>
  <r>
    <n v="378"/>
    <x v="3"/>
    <s v="30/09/2020"/>
    <n v="5"/>
    <n v="4"/>
    <s v="N"/>
    <s v="890-203-088-9"/>
    <s v="11001"/>
    <s v="CALLE 99 No 9a 54 torre 3 Piso 14 of 14-02"/>
    <s v="02/06/2016"/>
    <s v="13/10/2021"/>
    <n v="1000000000"/>
    <s v="19088003296-0"/>
    <n v="60"/>
    <n v="7"/>
    <n v="1000000000"/>
    <n v="30"/>
    <n v="1"/>
    <n v="2"/>
    <n v="0.112516861174889"/>
    <n v="160.390165"/>
  </r>
  <r>
    <n v="125"/>
    <x v="3"/>
    <s v="30/09/2020"/>
    <n v="6"/>
    <n v="4"/>
    <s v="N"/>
    <s v="890-203-088-9"/>
    <s v="11001"/>
    <s v="CALLE 99 No 9a 54 torre 3 Piso 14 of 14-02"/>
    <s v="02/02/2017"/>
    <s v="02/02/2021"/>
    <n v="1000000000"/>
    <s v="19088003678-0"/>
    <n v="60"/>
    <n v="7"/>
    <n v="1000000000"/>
    <n v="30"/>
    <n v="1"/>
    <n v="2"/>
    <n v="0.112516861174889"/>
    <n v="283.170253"/>
  </r>
  <r>
    <n v="125"/>
    <x v="3"/>
    <s v="30/09/2020"/>
    <n v="7"/>
    <n v="4"/>
    <s v="N"/>
    <s v="890-203-088-9"/>
    <s v="11001"/>
    <s v="CALLE 99 No 9a 54 torre 3 Piso 14 of 14-02"/>
    <s v="06/04/2017"/>
    <s v="02/02/2021"/>
    <n v="1000000000"/>
    <s v="19088003748-0"/>
    <n v="60"/>
    <n v="7"/>
    <n v="1000000000"/>
    <n v="30"/>
    <n v="1"/>
    <n v="2"/>
    <n v="0.110313512795793"/>
    <n v="333.31150100000002"/>
  </r>
  <r>
    <n v="616"/>
    <x v="3"/>
    <s v="30/09/2020"/>
    <n v="8"/>
    <n v="4"/>
    <s v="N"/>
    <s v="890-203-088-9"/>
    <s v="11001"/>
    <s v="CALLE 99 No 9a 54 torre 3 Piso 14 of 14-02"/>
    <s v="08/06/2017"/>
    <s v="08/06/2022"/>
    <n v="1000000000"/>
    <s v="19088003805-0"/>
    <n v="60"/>
    <n v="7"/>
    <n v="1000000000"/>
    <n v="30"/>
    <n v="1"/>
    <n v="2"/>
    <n v="8.6599999999999996E-2"/>
    <n v="325.334788"/>
  </r>
  <r>
    <n v="713"/>
    <x v="3"/>
    <s v="30/09/2020"/>
    <n v="9"/>
    <n v="4"/>
    <s v="N"/>
    <s v="890-203-088-9"/>
    <s v="11001"/>
    <s v="CALLE 99 No 9a 54 torre 3 Piso 14 of 14-03"/>
    <s v="13/09/2017"/>
    <s v="13/09/2022"/>
    <n v="2000000000"/>
    <s v="19088003907-0"/>
    <n v="60"/>
    <n v="7"/>
    <n v="2000000000"/>
    <n v="30"/>
    <n v="1"/>
    <n v="2"/>
    <n v="8.6599999999999996E-2"/>
    <n v="799.96462299999996"/>
  </r>
  <r>
    <n v="725"/>
    <x v="3"/>
    <s v="30/09/2020"/>
    <n v="10"/>
    <n v="4"/>
    <s v="N"/>
    <s v="890-203-088-9"/>
    <s v="11001"/>
    <s v="CALLE 99 No 9a 54 torre 3 Piso 14 of 14-04"/>
    <s v="25/09/2017"/>
    <s v="25/09/2022"/>
    <n v="2000000000"/>
    <s v="19088003940-0"/>
    <n v="60"/>
    <n v="7"/>
    <n v="2000000000"/>
    <n v="30"/>
    <n v="1"/>
    <n v="2"/>
    <n v="0.110313512795793"/>
    <n v="799.89365199999997"/>
  </r>
  <r>
    <n v="812"/>
    <x v="3"/>
    <s v="30/09/2020"/>
    <n v="11"/>
    <n v="4"/>
    <s v="N"/>
    <s v="890-203-088-9"/>
    <s v="11001"/>
    <s v="CALLE 99 No 9a 54 torre 3 Piso 14 of 14-05"/>
    <s v="21/12/2017"/>
    <s v="21/12/2022"/>
    <n v="1000000000"/>
    <s v="190880040610"/>
    <n v="60"/>
    <n v="7"/>
    <n v="1000000000"/>
    <n v="30"/>
    <n v="1"/>
    <n v="2"/>
    <n v="0.107125762241965"/>
    <n v="449.86516699999999"/>
  </r>
  <r>
    <n v="1149"/>
    <x v="3"/>
    <s v="30/09/2020"/>
    <n v="12"/>
    <n v="4"/>
    <s v="N"/>
    <s v="890-203-088-9"/>
    <s v="11001"/>
    <s v="CALLE 99 No 9a 54 torre 3 Piso 14 of 14-05"/>
    <s v="03/04/2018"/>
    <s v="23/11/2023"/>
    <n v="1500000000"/>
    <s v="19088004150-0"/>
    <n v="60"/>
    <n v="7"/>
    <n v="1500000000"/>
    <n v="30"/>
    <n v="1"/>
    <n v="2"/>
    <n v="7.1437534623088897E-2"/>
    <n v="774.961051"/>
  </r>
  <r>
    <n v="419"/>
    <x v="3"/>
    <s v="30/09/2020"/>
    <n v="13"/>
    <n v="4"/>
    <s v="N"/>
    <s v="890-203-088-9"/>
    <s v="11001"/>
    <s v="CALLE 99 No 9a 54 torre 3 Piso 14 of 14-05"/>
    <s v="21/11/2018"/>
    <s v="23/11/2021"/>
    <n v="210000000"/>
    <s v="19218004432-0"/>
    <n v="36"/>
    <n v="7"/>
    <n v="210000000"/>
    <n v="30"/>
    <n v="1"/>
    <n v="2"/>
    <n v="8.2139158364710904E-2"/>
    <n v="87.495602000000005"/>
  </r>
  <r>
    <n v="1152"/>
    <x v="3"/>
    <s v="30/09/2020"/>
    <n v="14"/>
    <n v="4"/>
    <s v="N"/>
    <s v="890-203-088-9"/>
    <s v="11001"/>
    <s v="CALLE 99 No 9a 54 torre 3 Piso 14 of 14-06"/>
    <s v="21/11/2018"/>
    <s v="26/11/2023"/>
    <n v="4000000000"/>
    <s v="190880044310"/>
    <n v="60"/>
    <n v="7"/>
    <n v="4000000000"/>
    <n v="30"/>
    <n v="1"/>
    <n v="2"/>
    <n v="8.3429916117545799E-2"/>
    <n v="2533.2620259999999"/>
  </r>
  <r>
    <n v="1267"/>
    <x v="3"/>
    <s v="30/09/2020"/>
    <n v="15"/>
    <n v="4"/>
    <s v="N"/>
    <s v="890-203-088-9"/>
    <s v="11001"/>
    <s v="CALLE 99 No 9a 54 torre 3 Piso 14 of 14-06"/>
    <s v="20/03/2019"/>
    <s v="20/03/2024"/>
    <n v="1000000000"/>
    <s v="190880045790"/>
    <n v="60"/>
    <n v="7"/>
    <n v="1000000000"/>
    <n v="30"/>
    <n v="1"/>
    <n v="2"/>
    <n v="8.3107094438330295E-2"/>
    <n v="699.98555399999998"/>
  </r>
  <r>
    <n v="784"/>
    <x v="3"/>
    <s v="30/09/2020"/>
    <n v="16"/>
    <n v="4"/>
    <s v="N"/>
    <s v="890-203-088-9"/>
    <s v="11001"/>
    <s v="CALLE 99 No 9a 54 torre 3 Piso 14 of 14-06"/>
    <s v="13/11/2019"/>
    <s v="23/11/2022"/>
    <n v="287000000"/>
    <s v="192180047950"/>
    <n v="36"/>
    <n v="7"/>
    <n v="287000000"/>
    <n v="36"/>
    <n v="1"/>
    <n v="2"/>
    <n v="7.9600000000000004E-2"/>
    <n v="223.22216"/>
  </r>
  <r>
    <n v="1515"/>
    <x v="3"/>
    <s v="30/09/2020"/>
    <n v="17"/>
    <n v="4"/>
    <s v="N"/>
    <s v="890-203-088-9"/>
    <s v="11001"/>
    <s v="CALLE 99 No 9a 54 torre 3 Piso 14 of 14-06"/>
    <s v="13/11/2019"/>
    <s v="23/11/2024"/>
    <n v="3000000000"/>
    <s v="190880047960"/>
    <n v="60"/>
    <n v="7"/>
    <n v="3000000000"/>
    <n v="60"/>
    <n v="1"/>
    <n v="2"/>
    <n v="8.4599999999999995E-2"/>
    <n v="2500"/>
  </r>
  <r>
    <n v="623"/>
    <x v="3"/>
    <s v="30/09/2020"/>
    <n v="18"/>
    <n v="4"/>
    <s v="N"/>
    <s v="900-406-150-5"/>
    <s v="11001"/>
    <s v="CRA 15 93 B 43"/>
    <s v="15/06/2017"/>
    <s v="15/06/2022"/>
    <n v="2000000000"/>
    <s v="02882720700"/>
    <n v="60"/>
    <n v="7"/>
    <n v="2000000000"/>
    <n v="30"/>
    <n v="1"/>
    <n v="2"/>
    <n v="9.5001726317601495E-2"/>
    <n v="217.918307"/>
  </r>
  <r>
    <n v="647"/>
    <x v="3"/>
    <s v="30/09/2020"/>
    <n v="19"/>
    <n v="4"/>
    <s v="N"/>
    <s v="890-981-395-1"/>
    <s v="11001"/>
    <s v="CALLE 41 21 15"/>
    <s v="09/07/2019"/>
    <s v="09/07/2022"/>
    <n v="1500000000"/>
    <s v="747629"/>
    <n v="36"/>
    <n v="7"/>
    <n v="1500000000"/>
    <n v="30"/>
    <n v="1"/>
    <n v="2"/>
    <n v="8.2569254240530299E-2"/>
    <n v="931.24178199999994"/>
  </r>
  <r>
    <n v="1"/>
    <x v="3"/>
    <s v="30/09/2020"/>
    <n v="20"/>
    <n v="4"/>
    <s v="N"/>
    <s v="860-034-921-5"/>
    <s v="11001"/>
    <s v="AV CLLE 26 100 47"/>
    <s v="30/09/2020"/>
    <s v="01/10/2020"/>
    <n v="67942528.829999998"/>
    <s v="126358"/>
    <n v="1"/>
    <n v="7"/>
    <n v="67942528.829999998"/>
    <n v="1"/>
    <n v="1"/>
    <n v="2"/>
    <n v="10"/>
    <n v="67.942528830000001"/>
  </r>
  <r>
    <n v="-107"/>
    <x v="4"/>
    <s v="30/09/2020"/>
    <n v="1"/>
    <n v="4"/>
    <s v="N"/>
    <s v="830-511-763-5"/>
    <s v="11001"/>
    <s v="TV 21 98 71 OF 501"/>
    <s v="15/06/2017"/>
    <s v="15/06/2020"/>
    <n v="3223869840"/>
    <s v="1"/>
    <n v="1080"/>
    <n v="1"/>
    <n v="3223869840"/>
    <n v="30"/>
    <n v="1"/>
    <n v="2"/>
    <n v="6.65"/>
    <n v="3667.9346660000001"/>
  </r>
  <r>
    <n v="568"/>
    <x v="4"/>
    <s v="30/09/2020"/>
    <n v="2"/>
    <n v="4"/>
    <s v="N"/>
    <s v="890-203-088-9"/>
    <s v="11001"/>
    <s v="TV 21 98 71 OF 501"/>
    <s v="22/04/2019"/>
    <s v="21/04/2022"/>
    <n v="19900000000"/>
    <s v="1"/>
    <n v="1080"/>
    <n v="1"/>
    <n v="19900000000"/>
    <n v="30"/>
    <n v="1"/>
    <n v="2"/>
    <n v="8.5500000000000007"/>
    <n v="10518.819992999999"/>
  </r>
  <r>
    <n v="193"/>
    <x v="4"/>
    <s v="30/09/2020"/>
    <n v="3"/>
    <n v="4"/>
    <s v="N"/>
    <s v="900-243-504-8"/>
    <s v="11001"/>
    <s v="CL 26 69D 91"/>
    <s v="12/04/2019"/>
    <s v="11/04/2021"/>
    <n v="1000000000"/>
    <s v="1"/>
    <n v="720"/>
    <n v="1"/>
    <n v="1000000000"/>
    <n v="30"/>
    <n v="1"/>
    <n v="2"/>
    <n v="8.49"/>
    <n v="418.06320899999997"/>
  </r>
  <r>
    <n v="387"/>
    <x v="4"/>
    <s v="30/09/2020"/>
    <n v="4"/>
    <n v="4"/>
    <s v="N"/>
    <s v="900-243-504-8"/>
    <s v="11001"/>
    <s v="CL 26 69D 91"/>
    <s v="22/10/2019"/>
    <s v="22/10/2021"/>
    <n v="4000000000"/>
    <s v="1"/>
    <n v="720"/>
    <n v="1"/>
    <n v="4000000000"/>
    <n v="30"/>
    <n v="1"/>
    <n v="2"/>
    <n v="8.3800000000000008"/>
    <n v="2670.7398720000001"/>
  </r>
  <r>
    <n v="703"/>
    <x v="4"/>
    <s v="30/09/2020"/>
    <n v="5"/>
    <n v="4"/>
    <s v="N"/>
    <s v="900-243-504-8"/>
    <s v="11001"/>
    <s v="CL 26 69D 91"/>
    <s v="03/09/2020"/>
    <s v="03/09/2022"/>
    <n v="1600000000"/>
    <s v="3"/>
    <n v="720"/>
    <n v="1"/>
    <n v="1600000000"/>
    <n v="30"/>
    <n v="1"/>
    <n v="2"/>
    <n v="8.49"/>
    <n v="1607.2090800000001"/>
  </r>
  <r>
    <n v="607"/>
    <x v="4"/>
    <s v="30/09/2020"/>
    <n v="6"/>
    <n v="4"/>
    <s v="N"/>
    <s v="890-203-088-9"/>
    <s v="11001"/>
    <s v="TV 21 98 71 OF 501"/>
    <s v="30/05/2019"/>
    <s v="30/05/2022"/>
    <n v="550000000"/>
    <s v="2"/>
    <n v="1080"/>
    <n v="1"/>
    <n v="550000000"/>
    <n v="30"/>
    <n v="1"/>
    <n v="2"/>
    <n v="8.5500000000000007"/>
    <n v="305.60686299999998"/>
  </r>
  <r>
    <n v="635"/>
    <x v="4"/>
    <s v="30/09/2020"/>
    <n v="7"/>
    <n v="4"/>
    <s v="N"/>
    <s v="890-203-088-9"/>
    <s v="11001"/>
    <s v="TV 21 98 71 OF 501"/>
    <s v="27/06/2019"/>
    <s v="27/06/2022"/>
    <n v="500000000"/>
    <s v="3"/>
    <n v="1080"/>
    <n v="1"/>
    <n v="500000000"/>
    <n v="30"/>
    <n v="1"/>
    <n v="2"/>
    <n v="8.4"/>
    <n v="291.86466999999999"/>
  </r>
  <r>
    <n v="660"/>
    <x v="4"/>
    <s v="30/09/2020"/>
    <n v="8"/>
    <n v="4"/>
    <s v="N"/>
    <s v="890-203-088-9"/>
    <s v="11001"/>
    <s v="TV 21 98 71 OF 501"/>
    <s v="22/07/2019"/>
    <s v="22/07/2022"/>
    <n v="620000000"/>
    <s v="7"/>
    <n v="1080"/>
    <n v="1"/>
    <n v="620000000"/>
    <n v="30"/>
    <n v="1"/>
    <n v="2"/>
    <n v="8.43"/>
    <n v="379.467624"/>
  </r>
  <r>
    <n v="818"/>
    <x v="4"/>
    <s v="30/09/2020"/>
    <n v="9"/>
    <n v="4"/>
    <s v="N"/>
    <s v="890-203-088-9"/>
    <s v="11001"/>
    <s v="TV 21 98 71 OF 501"/>
    <s v="27/12/2019"/>
    <s v="27/12/2022"/>
    <n v="1700000000"/>
    <s v="8"/>
    <n v="1080"/>
    <n v="1"/>
    <n v="1700000000"/>
    <n v="30"/>
    <n v="1"/>
    <n v="2"/>
    <n v="7.96"/>
    <n v="1275.799724"/>
  </r>
  <r>
    <n v="818"/>
    <x v="4"/>
    <s v="30/09/2020"/>
    <n v="10"/>
    <n v="4"/>
    <s v="N"/>
    <s v="890-203-088-9"/>
    <s v="11001"/>
    <s v="TV 21 98 71 OF 501"/>
    <s v="27/12/2019"/>
    <s v="27/12/2022"/>
    <n v="300000000"/>
    <s v="9"/>
    <n v="1080"/>
    <n v="1"/>
    <n v="300000000"/>
    <n v="30"/>
    <n v="1"/>
    <n v="2"/>
    <n v="8.4600000000000009"/>
    <n v="225.15274500000001"/>
  </r>
  <r>
    <n v="900"/>
    <x v="4"/>
    <s v="30/09/2020"/>
    <n v="11"/>
    <n v="4"/>
    <s v="N"/>
    <s v="890-203-088-9"/>
    <s v="11001"/>
    <s v="TV 21 98 71 OF 501"/>
    <s v="19/03/2020"/>
    <s v="19/03/2023"/>
    <n v="2330000000"/>
    <s v="10"/>
    <n v="1080"/>
    <n v="1"/>
    <n v="2330000000"/>
    <n v="30"/>
    <n v="1"/>
    <n v="2"/>
    <n v="8.4600000000000009"/>
    <n v="1945.6870489999999"/>
  </r>
  <r>
    <n v="975"/>
    <x v="4"/>
    <s v="30/09/2020"/>
    <n v="12"/>
    <n v="4"/>
    <s v="N"/>
    <s v="890-203-088-9"/>
    <s v="11001"/>
    <s v="TV 21 98 71 OF 501"/>
    <s v="02/06/2020"/>
    <s v="02/06/2023"/>
    <n v="2100000000"/>
    <s v="14"/>
    <n v="1080"/>
    <n v="1"/>
    <n v="2100000000"/>
    <n v="30"/>
    <n v="1"/>
    <n v="2"/>
    <n v="8.92"/>
    <n v="1935.449069"/>
  </r>
  <r>
    <n v="1006"/>
    <x v="4"/>
    <s v="30/09/2020"/>
    <n v="13"/>
    <n v="4"/>
    <s v="N"/>
    <s v="890-203-088-9"/>
    <s v="11001"/>
    <s v="TV 21 98 71 OF 501"/>
    <s v="03/07/2020"/>
    <s v="03/07/2023"/>
    <n v="770000000"/>
    <s v="15"/>
    <n v="1080"/>
    <n v="1"/>
    <n v="770000000"/>
    <n v="30"/>
    <n v="1"/>
    <n v="2"/>
    <n v="8.4600000000000009"/>
    <n v="731.03353000000004"/>
  </r>
  <r>
    <n v="550"/>
    <x v="4"/>
    <s v="30/09/2020"/>
    <n v="14"/>
    <n v="4"/>
    <s v="N"/>
    <s v="900-406-150-5"/>
    <s v="11001"/>
    <s v="TV 21 98 71 OF 501"/>
    <s v="03/04/2020"/>
    <s v="03/04/2022"/>
    <n v="2500000000"/>
    <s v="12"/>
    <n v="720"/>
    <n v="1"/>
    <n v="2500000000"/>
    <n v="30"/>
    <n v="1"/>
    <n v="2"/>
    <n v="8.09"/>
    <n v="2406.2310170000001"/>
  </r>
  <r>
    <n v="407"/>
    <x v="4"/>
    <s v="30/09/2020"/>
    <n v="15"/>
    <n v="4"/>
    <s v="N"/>
    <s v="860-002-964-4"/>
    <s v="11001"/>
    <s v="CL 36 7 47"/>
    <s v="12/05/2020"/>
    <s v="11/11/2021"/>
    <n v="314998862"/>
    <s v="13"/>
    <n v="360"/>
    <n v="1"/>
    <n v="314998862"/>
    <n v="30"/>
    <n v="1"/>
    <n v="2"/>
    <n v="6.94"/>
    <n v="319.80975799999999"/>
  </r>
  <r>
    <n v="259"/>
    <x v="4"/>
    <s v="30/09/2020"/>
    <n v="16"/>
    <n v="4"/>
    <s v="N"/>
    <s v="860-002-964-4"/>
    <s v="11001"/>
    <s v="CL 36 7 47"/>
    <s v="16/06/2020"/>
    <s v="16/06/2021"/>
    <n v="337000000"/>
    <s v="15"/>
    <n v="360"/>
    <n v="1"/>
    <n v="337000000"/>
    <n v="30"/>
    <n v="1"/>
    <n v="2"/>
    <n v="6.33"/>
    <n v="339.072317"/>
  </r>
  <r>
    <n v="2409"/>
    <x v="5"/>
    <s v="30/09/2020"/>
    <n v="1"/>
    <n v="1"/>
    <s v="N"/>
    <s v="800-096-329-1"/>
    <s v="11001"/>
    <s v="CL 103 19 20"/>
    <s v="06/05/2015"/>
    <s v="06/05/2027"/>
    <n v="52500000"/>
    <s v="11115000134"/>
    <n v="4320"/>
    <n v="2"/>
    <n v="35477860"/>
    <n v="30"/>
    <n v="1"/>
    <n v="2"/>
    <n v="8.3537999999999997"/>
    <n v="35.374792999999997"/>
  </r>
  <r>
    <n v="2466"/>
    <x v="5"/>
    <s v="30/09/2020"/>
    <n v="2"/>
    <n v="1"/>
    <s v="N"/>
    <s v="800-096-329-1"/>
    <s v="11001"/>
    <s v="CL 103 19 20"/>
    <s v="02/07/2015"/>
    <s v="02/07/2027"/>
    <n v="48000000"/>
    <s v="1251500191"/>
    <n v="4320"/>
    <n v="2"/>
    <n v="33037544"/>
    <n v="30"/>
    <n v="1"/>
    <n v="2"/>
    <n v="8.2637999999999998"/>
    <n v="32.916257999999999"/>
  </r>
  <r>
    <n v="927"/>
    <x v="5"/>
    <s v="30/09/2020"/>
    <n v="3"/>
    <n v="1"/>
    <s v="N"/>
    <s v="890-203-088-9"/>
    <s v="11001"/>
    <s v="CR 9 13 41"/>
    <s v="15/04/2020"/>
    <s v="15/04/2023"/>
    <n v="210000000"/>
    <s v="39038000219"/>
    <n v="1080"/>
    <n v="1"/>
    <n v="210000000"/>
    <n v="30"/>
    <n v="2"/>
    <n v="2"/>
    <n v="8.83"/>
    <n v="211.17888199999999"/>
  </r>
  <r>
    <n v="543"/>
    <x v="6"/>
    <s v="30/09/2020"/>
    <n v="1"/>
    <n v="4"/>
    <s v="N"/>
    <s v="890-203-088-9"/>
    <s v="11001"/>
    <s v="AC 116 23 6"/>
    <s v="27/03/2017"/>
    <s v="27/03/2022"/>
    <n v="640000000"/>
    <s v="190880037300"/>
    <n v="1800"/>
    <n v="9"/>
    <n v="640000000"/>
    <n v="30"/>
    <n v="1"/>
    <n v="2"/>
    <n v="6.82"/>
    <n v="234.635504"/>
  </r>
  <r>
    <n v="546"/>
    <x v="6"/>
    <s v="30/09/2020"/>
    <n v="2"/>
    <n v="4"/>
    <s v="N"/>
    <s v="890-203-088-9"/>
    <s v="11001"/>
    <s v="AC 116 23 6"/>
    <s v="31/03/2017"/>
    <s v="30/03/2022"/>
    <n v="2500000000"/>
    <s v="190880037390"/>
    <n v="1800"/>
    <n v="9"/>
    <n v="2500000000"/>
    <n v="30"/>
    <n v="1"/>
    <n v="2"/>
    <n v="6.82"/>
    <n v="915.83116099999995"/>
  </r>
  <r>
    <n v="790"/>
    <x v="6"/>
    <s v="30/09/2020"/>
    <n v="3"/>
    <n v="4"/>
    <s v="N"/>
    <s v="890-203-088-9"/>
    <s v="11001"/>
    <s v="AC 116 23 6"/>
    <s v="29/11/2018"/>
    <s v="29/11/2022"/>
    <n v="780000000"/>
    <s v="190880044520"/>
    <n v="1440"/>
    <n v="9"/>
    <n v="780000000"/>
    <n v="30"/>
    <n v="1"/>
    <n v="2"/>
    <n v="7.32"/>
    <n v="487.5"/>
  </r>
  <r>
    <n v="425"/>
    <x v="6"/>
    <s v="30/09/2020"/>
    <n v="4"/>
    <n v="4"/>
    <s v="N"/>
    <s v="890-203-088-9"/>
    <s v="11001"/>
    <s v="AC 116 23 6"/>
    <s v="29/11/2018"/>
    <s v="29/11/2021"/>
    <n v="520000000"/>
    <s v="192180044530"/>
    <n v="1080"/>
    <n v="9"/>
    <n v="520000000"/>
    <n v="30"/>
    <n v="1"/>
    <n v="2"/>
    <n v="4.82"/>
    <n v="259.99975999999998"/>
  </r>
  <r>
    <n v="384"/>
    <x v="6"/>
    <s v="30/09/2020"/>
    <n v="5"/>
    <n v="4"/>
    <s v="N"/>
    <s v="900-688-066-3"/>
    <s v="11001"/>
    <s v="CL 26 69D 91 P10"/>
    <s v="19/10/2018"/>
    <s v="19/10/2021"/>
    <n v="1055434149"/>
    <s v="30064004004"/>
    <n v="1080"/>
    <n v="9"/>
    <n v="1055434149"/>
    <n v="30"/>
    <n v="1"/>
    <n v="2"/>
    <n v="8.42"/>
    <n v="410.41941100000003"/>
  </r>
  <r>
    <n v="534"/>
    <x v="6"/>
    <s v="30/09/2020"/>
    <n v="6"/>
    <n v="4"/>
    <s v="N"/>
    <s v="890-203-088-9"/>
    <s v="11001"/>
    <s v="AC 116 23 6"/>
    <s v="18/03/2019"/>
    <s v="18/03/2022"/>
    <n v="350000000"/>
    <s v="19088004578"/>
    <n v="1080"/>
    <n v="9"/>
    <n v="350000000"/>
    <n v="30"/>
    <n v="1"/>
    <n v="2"/>
    <n v="8"/>
    <n v="213.88883999999999"/>
  </r>
  <r>
    <n v="283"/>
    <x v="6"/>
    <s v="30/09/2020"/>
    <n v="7"/>
    <n v="4"/>
    <s v="N"/>
    <s v="890-203-088-9"/>
    <s v="11001"/>
    <s v="AC 116 23 6"/>
    <s v="10/07/2019"/>
    <s v="10/07/2021"/>
    <n v="367000000"/>
    <s v="190880046730"/>
    <n v="720"/>
    <n v="9"/>
    <n v="367000000"/>
    <n v="30"/>
    <n v="1"/>
    <n v="2"/>
    <n v="7.65"/>
    <n v="214.08323999999999"/>
  </r>
  <r>
    <n v="704"/>
    <x v="6"/>
    <s v="30/09/2020"/>
    <n v="8"/>
    <n v="4"/>
    <s v="N"/>
    <s v="900-688-066-3"/>
    <s v="11001"/>
    <s v="CL 26 69D 91 P10"/>
    <s v="04/09/2019"/>
    <s v="04/09/2022"/>
    <n v="1000000000"/>
    <s v="30064004327"/>
    <n v="1080"/>
    <n v="9"/>
    <n v="1000000000"/>
    <n v="30"/>
    <n v="1"/>
    <n v="2"/>
    <n v="8.1300000000000008"/>
    <n v="694.44444199999998"/>
  </r>
  <r>
    <n v="1096"/>
    <x v="6"/>
    <s v="30/09/2020"/>
    <n v="9"/>
    <n v="4"/>
    <s v="N"/>
    <s v="890-203-088-9"/>
    <s v="11001"/>
    <s v="AC 116 23 6"/>
    <s v="01/10/2019"/>
    <s v="01/10/2023"/>
    <n v="1000000000"/>
    <s v="19088004745"/>
    <n v="1440"/>
    <n v="9"/>
    <n v="1000000000"/>
    <n v="30"/>
    <n v="1"/>
    <n v="2"/>
    <n v="8.14"/>
    <n v="854.16652999999997"/>
  </r>
  <r>
    <n v="0"/>
    <x v="6"/>
    <s v="30/09/2020"/>
    <n v="10"/>
    <n v="3"/>
    <s v="N"/>
    <s v="890-300-279-4"/>
    <s v="11001"/>
    <s v="CR 7 62 15"/>
    <s v="31/08/2020"/>
    <s v="30/09/2020"/>
    <n v="2518351.7599999998"/>
    <s v="5587726098070915"/>
    <n v="30"/>
    <n v="9"/>
    <n v="2518351.7599999998"/>
    <n v="30"/>
    <n v="1"/>
    <n v="2"/>
    <n v="27.29"/>
    <n v="2.5183517599999998"/>
  </r>
  <r>
    <n v="2279"/>
    <x v="7"/>
    <s v="30/09/2020"/>
    <n v="1"/>
    <n v="4"/>
    <s v="N"/>
    <s v="860-002-964-4"/>
    <s v="11001"/>
    <s v="Carrera 13A No. 34-72 piso 11"/>
    <s v="27/12/2016"/>
    <s v="27/12/2026"/>
    <n v="1377000000"/>
    <s v="355571132"/>
    <n v="3600"/>
    <n v="9"/>
    <n v="1377000000"/>
    <n v="120"/>
    <n v="2"/>
    <n v="2"/>
    <n v="0.13869999999999999"/>
    <n v="23.539564559999999"/>
  </r>
  <r>
    <n v="92"/>
    <x v="7"/>
    <s v="30/09/2020"/>
    <n v="2"/>
    <n v="4"/>
    <s v="N"/>
    <s v="860-002-964-4"/>
    <s v="11001"/>
    <s v="Carrera 13A No. 34-72 piso 11"/>
    <s v="27/12/2016"/>
    <s v="31/12/2020"/>
    <n v="153000000"/>
    <s v="355571132"/>
    <n v="360"/>
    <n v="9"/>
    <n v="153000000"/>
    <n v="12"/>
    <n v="2"/>
    <n v="2"/>
    <n v="0.13869999999999999"/>
    <n v="129.82751243999999"/>
  </r>
  <r>
    <n v="753"/>
    <x v="8"/>
    <s v="30/09/2020"/>
    <n v="1"/>
    <n v="4"/>
    <s v="N"/>
    <s v="890-203-088-9"/>
    <s v="11001"/>
    <s v="CR 7  35  49"/>
    <s v="24/10/2019"/>
    <s v="23/10/2022"/>
    <n v="317996544"/>
    <s v="392180001750"/>
    <n v="1080"/>
    <n v="1"/>
    <n v="1"/>
    <n v="30"/>
    <n v="2"/>
    <n v="2"/>
    <n v="7.86"/>
    <n v="222.01832099999999"/>
  </r>
  <r>
    <n v="738"/>
    <x v="8"/>
    <s v="30/09/2020"/>
    <n v="2"/>
    <n v="4"/>
    <s v="N"/>
    <s v="890-300-279-4"/>
    <s v="11001"/>
    <s v="CR 11  90 55"/>
    <s v="24/10/2019"/>
    <s v="08/10/2022"/>
    <n v="1000000000"/>
    <s v="2300016212"/>
    <n v="1080"/>
    <n v="1"/>
    <n v="1"/>
    <n v="30"/>
    <n v="2"/>
    <n v="2"/>
    <n v="8.02"/>
    <n v="696.09248600000001"/>
  </r>
  <r>
    <n v="775"/>
    <x v="8"/>
    <s v="30/09/2020"/>
    <n v="3"/>
    <n v="4"/>
    <s v="N"/>
    <s v="890-203-088-9"/>
    <s v="11001"/>
    <s v="CR 7  35  49"/>
    <s v="14/11/2019"/>
    <s v="14/11/2022"/>
    <n v="1806720000"/>
    <s v="39088000182"/>
    <n v="1080"/>
    <n v="1"/>
    <n v="1"/>
    <n v="30"/>
    <n v="2"/>
    <n v="2"/>
    <n v="8.49"/>
    <n v="1316.0021839999999"/>
  </r>
  <r>
    <n v="810"/>
    <x v="8"/>
    <s v="30/09/2020"/>
    <n v="4"/>
    <n v="4"/>
    <s v="N"/>
    <s v="890-203-088-9"/>
    <s v="11001"/>
    <s v="CR 7  35  49"/>
    <s v="19/12/2019"/>
    <s v="19/12/2022"/>
    <n v="3600000000"/>
    <s v="390880001960"/>
    <n v="1080"/>
    <n v="1"/>
    <n v="1"/>
    <n v="30"/>
    <n v="2"/>
    <n v="2"/>
    <n v="8.64"/>
    <n v="2706.7237500000001"/>
  </r>
  <r>
    <n v="1242"/>
    <x v="8"/>
    <s v="30/09/2020"/>
    <n v="5"/>
    <n v="4"/>
    <s v="N"/>
    <s v="890-203-088-9"/>
    <s v="11001"/>
    <s v="CR 7  35  49"/>
    <s v="24/02/2020"/>
    <s v="24/02/2024"/>
    <n v="1300000000"/>
    <s v="39088000204"/>
    <n v="1440"/>
    <n v="1"/>
    <n v="1"/>
    <n v="30"/>
    <n v="2"/>
    <n v="2"/>
    <n v="7.85"/>
    <n v="1111.793447"/>
  </r>
  <r>
    <n v="1637"/>
    <x v="8"/>
    <s v="30/09/2020"/>
    <n v="6"/>
    <n v="4"/>
    <s v="N"/>
    <s v="890-203-088-9"/>
    <s v="11001"/>
    <s v="CR 7  35  49"/>
    <s v="25/03/2020"/>
    <s v="25/03/2025"/>
    <n v="6375000000"/>
    <s v="390880002160"/>
    <n v="1800"/>
    <n v="1"/>
    <n v="1"/>
    <n v="30"/>
    <n v="2"/>
    <n v="2"/>
    <n v="10.25"/>
    <n v="848.29378199999996"/>
  </r>
  <r>
    <n v="28"/>
    <x v="9"/>
    <s v="30/09/2020"/>
    <n v="1"/>
    <n v="6"/>
    <s v="N"/>
    <s v="800-096-329-1"/>
    <s v="11001"/>
    <s v="CALLE 103 19 20"/>
    <s v="28/10/2010"/>
    <s v="28/10/2020"/>
    <n v="56970000"/>
    <s v="1251000029001"/>
    <n v="3600"/>
    <n v="9"/>
    <n v="56970000"/>
    <n v="30"/>
    <n v="2"/>
    <n v="2"/>
    <n v="5.0199999999999996"/>
    <n v="0.58484899999999995"/>
  </r>
  <r>
    <n v="28"/>
    <x v="9"/>
    <s v="30/09/2020"/>
    <n v="2"/>
    <n v="6"/>
    <s v="N"/>
    <s v="800-096-329-1"/>
    <s v="11001"/>
    <s v="CALLE 103 19 20"/>
    <s v="28/10/2010"/>
    <s v="28/10/2020"/>
    <n v="31500000"/>
    <s v="1111000028901"/>
    <n v="3600"/>
    <n v="9"/>
    <n v="31500000"/>
    <n v="30"/>
    <n v="2"/>
    <n v="2"/>
    <n v="5.0199999999999996"/>
    <n v="0.39149800000000001"/>
  </r>
  <r>
    <n v="85"/>
    <x v="9"/>
    <s v="30/09/2020"/>
    <n v="3"/>
    <n v="6"/>
    <s v="N"/>
    <s v="800-096-329-1"/>
    <s v="11001"/>
    <s v="CALLE 103 19 20"/>
    <s v="24/12/2010"/>
    <s v="24/12/2020"/>
    <n v="31500000"/>
    <s v="1111000037901"/>
    <n v="3600"/>
    <n v="9"/>
    <n v="31500000"/>
    <n v="30"/>
    <n v="2"/>
    <n v="2"/>
    <n v="5.0199999999999996"/>
    <n v="1.1636550000000001"/>
  </r>
  <r>
    <n v="85"/>
    <x v="9"/>
    <s v="30/09/2020"/>
    <n v="4"/>
    <n v="6"/>
    <s v="N"/>
    <s v="800-096-329-1"/>
    <s v="11001"/>
    <s v="CALLE 103 19 20"/>
    <s v="24/12/2010"/>
    <s v="24/12/2020"/>
    <n v="68310000"/>
    <s v="1251000038001"/>
    <n v="3600"/>
    <n v="9"/>
    <n v="68310000"/>
    <n v="30"/>
    <n v="2"/>
    <n v="2"/>
    <n v="5.0199999999999996"/>
    <n v="2.5234730000000001"/>
  </r>
  <r>
    <n v="141"/>
    <x v="9"/>
    <s v="30/09/2020"/>
    <n v="5"/>
    <n v="6"/>
    <s v="N"/>
    <s v="800-096-329-1"/>
    <s v="11001"/>
    <s v="CALLE 103 19 20"/>
    <s v="18/02/2011"/>
    <s v="18/02/2021"/>
    <n v="47700000"/>
    <s v="1251100001501"/>
    <n v="3600"/>
    <n v="9"/>
    <n v="47700000"/>
    <n v="30"/>
    <n v="2"/>
    <n v="2"/>
    <n v="5.0199999999999996"/>
    <n v="2.9147690000000002"/>
  </r>
  <r>
    <n v="179"/>
    <x v="9"/>
    <s v="30/09/2020"/>
    <n v="6"/>
    <n v="6"/>
    <s v="N"/>
    <s v="800-096-329-1"/>
    <s v="11001"/>
    <s v="CALLE 103 19 20"/>
    <s v="28/03/2011"/>
    <s v="28/03/2021"/>
    <n v="38250000"/>
    <s v="1251100006901"/>
    <n v="3600"/>
    <n v="9"/>
    <n v="38250000"/>
    <n v="30"/>
    <n v="2"/>
    <n v="2"/>
    <n v="5.0199999999999996"/>
    <n v="2.1317550000000001"/>
  </r>
  <r>
    <n v="271"/>
    <x v="9"/>
    <s v="30/09/2020"/>
    <n v="7"/>
    <n v="6"/>
    <s v="N"/>
    <s v="800-096-329-1"/>
    <s v="11001"/>
    <s v="CALLE 103 19 20"/>
    <s v="28/06/2011"/>
    <s v="28/06/2021"/>
    <n v="27000000"/>
    <s v="1111100017301"/>
    <n v="3600"/>
    <n v="9"/>
    <n v="27000000"/>
    <n v="30"/>
    <n v="2"/>
    <n v="2"/>
    <n v="5.0199999999999996"/>
    <n v="2.9269750000000001"/>
  </r>
  <r>
    <n v="271"/>
    <x v="9"/>
    <s v="30/09/2020"/>
    <n v="8"/>
    <n v="6"/>
    <s v="N"/>
    <s v="800-096-329-1"/>
    <s v="11001"/>
    <s v="CALLE 103 19 20"/>
    <s v="28/06/2011"/>
    <s v="28/06/2021"/>
    <n v="31185000"/>
    <s v="1251100017401"/>
    <n v="3600"/>
    <n v="9"/>
    <n v="31185000"/>
    <n v="30"/>
    <n v="2"/>
    <n v="2"/>
    <n v="5.0199999999999996"/>
    <n v="3.380557"/>
  </r>
  <r>
    <n v="334"/>
    <x v="9"/>
    <s v="30/09/2020"/>
    <n v="9"/>
    <n v="6"/>
    <s v="N"/>
    <s v="800-096-329-1"/>
    <s v="11001"/>
    <s v="CALLE 103 19 20"/>
    <s v="30/08/2011"/>
    <s v="30/08/2021"/>
    <n v="51300000"/>
    <s v="1251100026801"/>
    <n v="3600"/>
    <n v="9"/>
    <n v="51300000"/>
    <n v="30"/>
    <n v="2"/>
    <n v="2"/>
    <n v="5.0199999999999996"/>
    <n v="3.9623659999999998"/>
  </r>
  <r>
    <n v="334"/>
    <x v="9"/>
    <s v="30/09/2020"/>
    <n v="10"/>
    <n v="6"/>
    <s v="N"/>
    <s v="800-096-329-1"/>
    <s v="11001"/>
    <s v="CALLE 103 19 20"/>
    <s v="30/08/2011"/>
    <s v="30/08/2021"/>
    <n v="27000000"/>
    <s v="1111100026701"/>
    <n v="3600"/>
    <n v="9"/>
    <n v="27000000"/>
    <n v="30"/>
    <n v="2"/>
    <n v="2"/>
    <n v="5.0199999999999996"/>
    <n v="3.551863"/>
  </r>
  <r>
    <n v="414"/>
    <x v="9"/>
    <s v="30/09/2020"/>
    <n v="11"/>
    <n v="6"/>
    <s v="N"/>
    <s v="800-096-329-1"/>
    <s v="11001"/>
    <s v="CALLE 103 19 20"/>
    <s v="18/11/2011"/>
    <s v="18/11/2021"/>
    <n v="100800000"/>
    <s v="1251100034601"/>
    <n v="3600"/>
    <n v="9"/>
    <n v="100800000"/>
    <n v="30"/>
    <n v="2"/>
    <n v="2"/>
    <n v="5.0199999999999996"/>
    <n v="13.329198999999999"/>
  </r>
  <r>
    <n v="453"/>
    <x v="9"/>
    <s v="30/09/2020"/>
    <n v="12"/>
    <n v="6"/>
    <s v="N"/>
    <s v="800-096-329-1"/>
    <s v="11001"/>
    <s v="CALLE 103 19 20"/>
    <s v="27/12/2011"/>
    <s v="27/12/2021"/>
    <n v="13500000"/>
    <s v="1251100039001"/>
    <n v="3600"/>
    <n v="9"/>
    <n v="13500000"/>
    <n v="30"/>
    <n v="2"/>
    <n v="2"/>
    <n v="5.0199999999999996"/>
    <n v="2.3874430000000002"/>
  </r>
  <r>
    <n v="543"/>
    <x v="9"/>
    <s v="30/09/2020"/>
    <n v="13"/>
    <n v="6"/>
    <s v="N"/>
    <s v="800-096-329-1"/>
    <s v="11001"/>
    <s v="CALLE 103 19 20"/>
    <s v="27/03/2012"/>
    <s v="27/03/2022"/>
    <n v="143640000"/>
    <s v="1251200009201"/>
    <n v="3600"/>
    <n v="9"/>
    <n v="143640000"/>
    <n v="30"/>
    <n v="2"/>
    <n v="2"/>
    <n v="5.0199999999999996"/>
    <n v="19.387879999999999"/>
  </r>
  <r>
    <n v="565"/>
    <x v="9"/>
    <s v="30/09/2020"/>
    <n v="14"/>
    <n v="6"/>
    <s v="N"/>
    <s v="800-096-329-1"/>
    <s v="11001"/>
    <s v="CALLE 103 19 20"/>
    <s v="18/04/2012"/>
    <s v="18/04/2022"/>
    <n v="14400000"/>
    <s v="1251200011601"/>
    <n v="3600"/>
    <n v="9"/>
    <n v="14400000"/>
    <n v="30"/>
    <n v="2"/>
    <n v="2"/>
    <n v="5.0199999999999996"/>
    <n v="3.1804700000000001"/>
  </r>
  <r>
    <n v="595"/>
    <x v="9"/>
    <s v="30/09/2020"/>
    <n v="15"/>
    <n v="6"/>
    <s v="N"/>
    <s v="800-096-329-1"/>
    <s v="11001"/>
    <s v="CALLE 103 19 20"/>
    <s v="18/05/2012"/>
    <s v="18/05/2022"/>
    <n v="134811000"/>
    <s v="1251200018601"/>
    <n v="3600"/>
    <n v="9"/>
    <n v="134811000"/>
    <n v="30"/>
    <n v="2"/>
    <n v="2"/>
    <n v="5.0199999999999996"/>
    <n v="14.707276999999999"/>
  </r>
  <r>
    <n v="623"/>
    <x v="9"/>
    <s v="30/09/2020"/>
    <n v="16"/>
    <n v="6"/>
    <s v="N"/>
    <s v="800-096-329-1"/>
    <s v="11001"/>
    <s v="CALLE 103 19 20"/>
    <s v="15/06/2012"/>
    <s v="15/06/2022"/>
    <n v="38880000"/>
    <s v="1251200026101"/>
    <n v="3600"/>
    <n v="9"/>
    <n v="38880000"/>
    <n v="30"/>
    <n v="2"/>
    <n v="2"/>
    <n v="5.0199999999999996"/>
    <n v="9.4248539999999998"/>
  </r>
  <r>
    <n v="636"/>
    <x v="9"/>
    <s v="30/09/2020"/>
    <n v="17"/>
    <n v="6"/>
    <s v="N"/>
    <s v="800-096-329-1"/>
    <s v="11001"/>
    <s v="CALLE 103 19 20"/>
    <s v="28/06/2012"/>
    <s v="28/06/2022"/>
    <n v="30690000"/>
    <s v="1251200026901"/>
    <n v="3600"/>
    <n v="9"/>
    <n v="30690000"/>
    <n v="30"/>
    <n v="2"/>
    <n v="2"/>
    <n v="5.0199999999999996"/>
    <n v="7.4395509999999998"/>
  </r>
  <r>
    <n v="656"/>
    <x v="9"/>
    <s v="30/09/2020"/>
    <n v="18"/>
    <n v="6"/>
    <s v="N"/>
    <s v="800-096-329-1"/>
    <s v="11001"/>
    <s v="CALLE 103 19 20"/>
    <s v="18/07/2012"/>
    <s v="18/07/2022"/>
    <n v="29700000"/>
    <s v="1251200035601"/>
    <n v="3600"/>
    <n v="9"/>
    <n v="29700000"/>
    <n v="30"/>
    <n v="2"/>
    <n v="2"/>
    <n v="5.0199999999999996"/>
    <n v="7.5160210000000003"/>
  </r>
  <r>
    <n v="662"/>
    <x v="9"/>
    <s v="30/09/2020"/>
    <n v="19"/>
    <n v="6"/>
    <s v="N"/>
    <s v="800-096-329-1"/>
    <s v="11001"/>
    <s v="CALLE 103 19 20"/>
    <s v="24/07/2012"/>
    <s v="24/07/2022"/>
    <n v="18000000"/>
    <s v="1251200035901"/>
    <n v="3600"/>
    <n v="9"/>
    <n v="18000000"/>
    <n v="30"/>
    <n v="2"/>
    <n v="2"/>
    <n v="5.0199999999999996"/>
    <n v="4.5551570000000003"/>
  </r>
  <r>
    <n v="690"/>
    <x v="9"/>
    <s v="30/09/2020"/>
    <n v="20"/>
    <n v="6"/>
    <s v="N"/>
    <s v="800-096-329-1"/>
    <s v="11001"/>
    <s v="CALLE 103 19 20"/>
    <s v="21/08/2012"/>
    <s v="21/08/2022"/>
    <n v="36000000"/>
    <s v="1251200045701"/>
    <n v="3600"/>
    <n v="9"/>
    <n v="36000000"/>
    <n v="30"/>
    <n v="2"/>
    <n v="2"/>
    <n v="5.0199999999999996"/>
    <n v="1.8816329999999999"/>
  </r>
  <r>
    <n v="690"/>
    <x v="9"/>
    <s v="30/09/2020"/>
    <n v="21"/>
    <n v="6"/>
    <s v="N"/>
    <s v="800-096-329-1"/>
    <s v="11001"/>
    <s v="CALLE 103 19 20"/>
    <s v="21/08/2012"/>
    <s v="21/08/2022"/>
    <n v="96614640"/>
    <s v="1111200045601"/>
    <n v="3600"/>
    <n v="9"/>
    <n v="96614640"/>
    <n v="30"/>
    <n v="2"/>
    <n v="2"/>
    <n v="5.0199999999999996"/>
    <n v="13.470544"/>
  </r>
  <r>
    <n v="718"/>
    <x v="9"/>
    <s v="30/09/2020"/>
    <n v="22"/>
    <n v="6"/>
    <s v="N"/>
    <s v="800-096-329-1"/>
    <s v="11001"/>
    <s v="CALLE 103 19 20"/>
    <s v="18/09/2012"/>
    <s v="18/09/2022"/>
    <n v="36900000"/>
    <s v="1251200048001"/>
    <n v="3600"/>
    <n v="9"/>
    <n v="36900000"/>
    <n v="30"/>
    <n v="2"/>
    <n v="2"/>
    <n v="5.0199999999999996"/>
    <n v="3.8604980000000002"/>
  </r>
  <r>
    <n v="727"/>
    <x v="9"/>
    <s v="30/09/2020"/>
    <n v="23"/>
    <n v="6"/>
    <s v="N"/>
    <s v="800-096-329-1"/>
    <s v="11001"/>
    <s v="CALLE 103 19 20"/>
    <s v="27/09/2012"/>
    <s v="27/09/2022"/>
    <n v="27000000"/>
    <s v="1251200052701"/>
    <n v="3600"/>
    <n v="9"/>
    <n v="27000000"/>
    <n v="30"/>
    <n v="2"/>
    <n v="2"/>
    <n v="5.0199999999999996"/>
    <n v="7.4019890000000004"/>
  </r>
  <r>
    <n v="774"/>
    <x v="9"/>
    <s v="30/09/2020"/>
    <n v="24"/>
    <n v="6"/>
    <s v="N"/>
    <s v="800-096-329-1"/>
    <s v="11001"/>
    <s v="CALLE 103 19 20"/>
    <s v="13/11/2012"/>
    <s v="13/11/2022"/>
    <n v="78480000"/>
    <s v="1111200057501"/>
    <n v="3600"/>
    <n v="9"/>
    <n v="78480000"/>
    <n v="30"/>
    <n v="2"/>
    <n v="2"/>
    <n v="5.0199999999999996"/>
    <n v="7.9480829999999996"/>
  </r>
  <r>
    <n v="787"/>
    <x v="9"/>
    <s v="30/09/2020"/>
    <n v="25"/>
    <n v="6"/>
    <s v="N"/>
    <s v="800-096-329-1"/>
    <s v="11001"/>
    <s v="CALLE 103 19 21"/>
    <s v="26/11/2012"/>
    <s v="26/11/2022"/>
    <n v="33230340"/>
    <s v="1111200060901"/>
    <n v="3600"/>
    <n v="9"/>
    <n v="33230340"/>
    <n v="30"/>
    <n v="2"/>
    <n v="2"/>
    <n v="5.0199999999999996"/>
    <n v="9.8004990000000003"/>
  </r>
  <r>
    <n v="787"/>
    <x v="9"/>
    <s v="30/09/2020"/>
    <n v="26"/>
    <n v="6"/>
    <s v="N"/>
    <s v="800-096-329-1"/>
    <s v="11001"/>
    <s v="CALLE 103 19 22"/>
    <s v="26/11/2012"/>
    <s v="26/11/2022"/>
    <n v="80100000"/>
    <s v="1251200061001"/>
    <n v="3600"/>
    <n v="9"/>
    <n v="80100000"/>
    <n v="30"/>
    <n v="2"/>
    <n v="2"/>
    <n v="5.0199999999999996"/>
    <n v="23.623498999999999"/>
  </r>
  <r>
    <n v="790"/>
    <x v="9"/>
    <s v="30/09/2020"/>
    <n v="27"/>
    <n v="6"/>
    <s v="N"/>
    <s v="800-096-329-1"/>
    <s v="11001"/>
    <s v="CALLE 103 19 22"/>
    <s v="29/11/2012"/>
    <s v="29/11/2022"/>
    <n v="45630000"/>
    <s v="1251200062801"/>
    <n v="3600"/>
    <n v="9"/>
    <n v="45630000"/>
    <n v="30"/>
    <n v="2"/>
    <n v="2"/>
    <n v="5.0199999999999996"/>
    <n v="13.457475000000001"/>
  </r>
  <r>
    <n v="809"/>
    <x v="9"/>
    <s v="30/09/2020"/>
    <n v="28"/>
    <n v="6"/>
    <s v="N"/>
    <s v="800-096-329-1"/>
    <s v="11001"/>
    <s v="CALLE 103 19 22"/>
    <s v="18/12/2012"/>
    <s v="18/12/2022"/>
    <n v="27000000"/>
    <s v="1111200068301"/>
    <n v="3600"/>
    <n v="9"/>
    <n v="27000000"/>
    <n v="30"/>
    <n v="2"/>
    <n v="2"/>
    <n v="5.0199999999999996"/>
    <n v="8.2405779999999993"/>
  </r>
  <r>
    <n v="846"/>
    <x v="9"/>
    <s v="30/09/2020"/>
    <n v="29"/>
    <n v="6"/>
    <s v="N"/>
    <s v="800-096-329-1"/>
    <s v="11001"/>
    <s v="CALLE 103 19 22"/>
    <s v="24/01/2013"/>
    <s v="24/01/2023"/>
    <n v="46800000"/>
    <s v="1111300002501"/>
    <n v="3600"/>
    <n v="9"/>
    <n v="46800000"/>
    <n v="30"/>
    <n v="2"/>
    <n v="2"/>
    <n v="5.0199999999999996"/>
    <n v="14.761187"/>
  </r>
  <r>
    <n v="966"/>
    <x v="9"/>
    <s v="30/09/2020"/>
    <n v="30"/>
    <n v="6"/>
    <s v="N"/>
    <s v="800-096-329-1"/>
    <s v="11001"/>
    <s v="CALLE 103 19 22"/>
    <s v="24/05/2013"/>
    <s v="24/05/2023"/>
    <n v="28800000"/>
    <s v="1111300015701"/>
    <n v="3600"/>
    <n v="9"/>
    <n v="28800000"/>
    <n v="30"/>
    <n v="2"/>
    <n v="2"/>
    <n v="5.0199999999999996"/>
    <n v="10.011243"/>
  </r>
  <r>
    <n v="969"/>
    <x v="9"/>
    <s v="30/09/2020"/>
    <n v="31"/>
    <n v="6"/>
    <s v="N"/>
    <s v="800-096-329-1"/>
    <s v="11001"/>
    <s v="CALLE 103 19 22"/>
    <s v="27/05/2013"/>
    <s v="27/05/2023"/>
    <n v="24300000"/>
    <s v="1251300015901"/>
    <n v="3600"/>
    <n v="9"/>
    <n v="24300000"/>
    <n v="30"/>
    <n v="2"/>
    <n v="2"/>
    <n v="5.0199999999999996"/>
    <n v="8.446923"/>
  </r>
  <r>
    <n v="969"/>
    <x v="9"/>
    <s v="30/09/2020"/>
    <n v="32"/>
    <n v="6"/>
    <s v="N"/>
    <s v="800-096-329-1"/>
    <s v="11001"/>
    <s v="CALLE 103 19 22"/>
    <s v="27/05/2013"/>
    <s v="27/05/2023"/>
    <n v="18000000"/>
    <s v="1251300021801"/>
    <n v="3600"/>
    <n v="9"/>
    <n v="18000000"/>
    <n v="30"/>
    <n v="2"/>
    <n v="2"/>
    <n v="5.0199999999999996"/>
    <n v="6.4321890000000002"/>
  </r>
  <r>
    <n v="969"/>
    <x v="9"/>
    <s v="30/09/2020"/>
    <n v="33"/>
    <n v="6"/>
    <s v="N"/>
    <s v="800-096-329-1"/>
    <s v="11001"/>
    <s v="CALLE 103 19 22"/>
    <s v="27/05/2013"/>
    <s v="27/05/2023"/>
    <n v="49500000"/>
    <s v="1111300021701"/>
    <n v="3600"/>
    <n v="9"/>
    <n v="49500000"/>
    <n v="30"/>
    <n v="2"/>
    <n v="2"/>
    <n v="5.0199999999999996"/>
    <n v="17.688329"/>
  </r>
  <r>
    <n v="1123"/>
    <x v="9"/>
    <s v="30/09/2020"/>
    <n v="34"/>
    <n v="6"/>
    <s v="N"/>
    <s v="800-096-329-1"/>
    <s v="11001"/>
    <s v="CALLE 103 19 22"/>
    <s v="28/10/2013"/>
    <s v="28/10/2023"/>
    <n v="40500000"/>
    <s v="1111300039401"/>
    <n v="3600"/>
    <n v="9"/>
    <n v="40500000"/>
    <n v="30"/>
    <n v="2"/>
    <n v="2"/>
    <n v="5.0199999999999996"/>
    <n v="16.022970000000001"/>
  </r>
  <r>
    <n v="1123"/>
    <x v="9"/>
    <s v="30/09/2020"/>
    <n v="35"/>
    <n v="6"/>
    <s v="N"/>
    <s v="800-096-329-1"/>
    <s v="11001"/>
    <s v="CALLE 103 19 22"/>
    <s v="28/10/2013"/>
    <s v="28/10/2023"/>
    <n v="37800000"/>
    <s v="1251300039501"/>
    <n v="3600"/>
    <n v="9"/>
    <n v="37800000"/>
    <n v="30"/>
    <n v="2"/>
    <n v="2"/>
    <n v="5.0199999999999996"/>
    <n v="14.954687"/>
  </r>
  <r>
    <n v="1062"/>
    <x v="9"/>
    <s v="30/09/2020"/>
    <n v="36"/>
    <n v="6"/>
    <s v="N"/>
    <s v="800-096-329-1"/>
    <s v="11001"/>
    <s v="CALLE 103 19 22"/>
    <s v="28/08/2013"/>
    <s v="28/08/2023"/>
    <n v="16650000"/>
    <s v="1251300030601"/>
    <n v="3600"/>
    <n v="9"/>
    <n v="16650000"/>
    <n v="30"/>
    <n v="2"/>
    <n v="2"/>
    <n v="5.0199999999999996"/>
    <n v="6.2632409999999998"/>
  </r>
  <r>
    <n v="1144"/>
    <x v="9"/>
    <s v="30/09/2020"/>
    <n v="37"/>
    <n v="6"/>
    <s v="N"/>
    <s v="800-096-329-1"/>
    <s v="11001"/>
    <s v="CALLE 103 19 22"/>
    <s v="18/11/2013"/>
    <s v="18/11/2023"/>
    <n v="56700000"/>
    <s v="1111300043201"/>
    <n v="3600"/>
    <n v="9"/>
    <n v="56700000"/>
    <n v="30"/>
    <n v="2"/>
    <n v="2"/>
    <n v="5.0199999999999996"/>
    <n v="22.965952999999999"/>
  </r>
  <r>
    <n v="1144"/>
    <x v="9"/>
    <s v="30/09/2020"/>
    <n v="38"/>
    <n v="6"/>
    <s v="N"/>
    <s v="800-096-329-1"/>
    <s v="11001"/>
    <s v="CALLE 103 19 22"/>
    <s v="18/11/2013"/>
    <s v="18/11/2023"/>
    <n v="37800000"/>
    <s v="1251300043301"/>
    <n v="3600"/>
    <n v="9"/>
    <n v="37800000"/>
    <n v="30"/>
    <n v="2"/>
    <n v="2"/>
    <n v="5.0199999999999996"/>
    <n v="15.310596"/>
  </r>
  <r>
    <n v="1153"/>
    <x v="9"/>
    <s v="30/09/2020"/>
    <n v="39"/>
    <n v="6"/>
    <s v="N"/>
    <s v="800-096-329-1"/>
    <s v="11001"/>
    <s v="CALLE 103 19 22"/>
    <s v="27/11/2013"/>
    <s v="27/11/2023"/>
    <n v="73800000"/>
    <s v="1251300044201"/>
    <n v="3600"/>
    <n v="9"/>
    <n v="73800000"/>
    <n v="30"/>
    <n v="2"/>
    <n v="2"/>
    <n v="5.0199999999999996"/>
    <n v="11.665267"/>
  </r>
  <r>
    <n v="1211"/>
    <x v="9"/>
    <s v="30/09/2020"/>
    <n v="40"/>
    <n v="6"/>
    <s v="N"/>
    <s v="800-096-329-1"/>
    <s v="11001"/>
    <s v="CALLE 103 19 22"/>
    <s v="24/01/2014"/>
    <s v="24/01/2024"/>
    <n v="41400000"/>
    <s v="1251400002501"/>
    <n v="3600"/>
    <n v="9"/>
    <n v="41400000"/>
    <n v="30"/>
    <n v="2"/>
    <n v="2"/>
    <n v="5.0199999999999996"/>
    <n v="17.540797999999999"/>
  </r>
  <r>
    <n v="1236"/>
    <x v="9"/>
    <s v="30/09/2020"/>
    <n v="41"/>
    <n v="6"/>
    <s v="N"/>
    <s v="800-096-329-1"/>
    <s v="11001"/>
    <s v="CALLE 103 19 22"/>
    <s v="18/02/2014"/>
    <s v="18/02/2024"/>
    <n v="22500000"/>
    <s v="1251400006601"/>
    <n v="3600"/>
    <n v="9"/>
    <n v="22500000"/>
    <n v="30"/>
    <n v="2"/>
    <n v="2"/>
    <n v="5.0199999999999996"/>
    <n v="9.7407389999999996"/>
  </r>
  <r>
    <n v="1275"/>
    <x v="9"/>
    <s v="30/09/2020"/>
    <n v="42"/>
    <n v="6"/>
    <s v="N"/>
    <s v="800-096-329-1"/>
    <s v="11001"/>
    <s v="CALLE 103 19 22"/>
    <s v="28/03/2014"/>
    <s v="28/03/2024"/>
    <n v="34200000"/>
    <s v="1251400014401"/>
    <n v="3600"/>
    <n v="9"/>
    <n v="34200000"/>
    <n v="30"/>
    <n v="2"/>
    <n v="2"/>
    <n v="5.0199999999999996"/>
    <n v="15.119579"/>
  </r>
  <r>
    <n v="1336"/>
    <x v="9"/>
    <s v="30/09/2020"/>
    <n v="43"/>
    <n v="6"/>
    <s v="N"/>
    <s v="800-096-329-1"/>
    <s v="11001"/>
    <s v="CALLE 103 19 22"/>
    <s v="28/05/2014"/>
    <s v="28/05/2024"/>
    <n v="40500000"/>
    <s v="1251400025601"/>
    <n v="3600"/>
    <n v="9"/>
    <n v="40500000"/>
    <n v="30"/>
    <n v="2"/>
    <n v="2"/>
    <n v="5.0199999999999996"/>
    <n v="18.640402999999999"/>
  </r>
  <r>
    <n v="1366"/>
    <x v="9"/>
    <s v="30/09/2020"/>
    <n v="44"/>
    <n v="6"/>
    <s v="N"/>
    <s v="800-096-329-1"/>
    <s v="11001"/>
    <s v="CALLE 103 19 22"/>
    <s v="27/06/2014"/>
    <s v="27/06/2024"/>
    <n v="27000000"/>
    <s v="1111400030101"/>
    <n v="3600"/>
    <n v="9"/>
    <n v="27000000"/>
    <n v="30"/>
    <n v="2"/>
    <n v="2"/>
    <n v="5.0199999999999996"/>
    <n v="12.669658999999999"/>
  </r>
  <r>
    <n v="1387"/>
    <x v="9"/>
    <s v="30/09/2020"/>
    <n v="45"/>
    <n v="6"/>
    <s v="N"/>
    <s v="800-096-329-1"/>
    <s v="11001"/>
    <s v="CALLE 103 19 22"/>
    <s v="18/07/2014"/>
    <s v="18/07/2024"/>
    <n v="23400000"/>
    <s v="1251400032001"/>
    <n v="3600"/>
    <n v="9"/>
    <n v="23400000"/>
    <n v="30"/>
    <n v="2"/>
    <n v="2"/>
    <n v="5.0199999999999996"/>
    <n v="11.189448000000001"/>
  </r>
  <r>
    <n v="1397"/>
    <x v="9"/>
    <s v="30/09/2020"/>
    <n v="46"/>
    <n v="6"/>
    <s v="N"/>
    <s v="800-096-329-1"/>
    <s v="11001"/>
    <s v="CALLE 103 19 22"/>
    <s v="28/07/2014"/>
    <s v="28/07/2024"/>
    <n v="28800000"/>
    <s v="1251400032601"/>
    <n v="3600"/>
    <n v="9"/>
    <n v="28800000"/>
    <n v="30"/>
    <n v="2"/>
    <n v="2"/>
    <n v="5.0199999999999996"/>
    <n v="13.771675"/>
  </r>
  <r>
    <n v="1398"/>
    <x v="9"/>
    <s v="30/09/2020"/>
    <n v="47"/>
    <n v="6"/>
    <s v="N"/>
    <s v="800-096-329-1"/>
    <s v="11001"/>
    <s v="CALLE 103 19 22"/>
    <s v="29/07/2014"/>
    <s v="29/07/2024"/>
    <n v="22500000"/>
    <s v="1251400032701"/>
    <n v="3600"/>
    <n v="9"/>
    <n v="22500000"/>
    <n v="30"/>
    <n v="2"/>
    <n v="2"/>
    <n v="5.0199999999999996"/>
    <n v="10.75909"/>
  </r>
  <r>
    <n v="1572"/>
    <x v="9"/>
    <s v="30/09/2020"/>
    <n v="48"/>
    <n v="6"/>
    <s v="N"/>
    <s v="800-096-329-1"/>
    <s v="11001"/>
    <s v="CALLE 103 19 22"/>
    <s v="19/01/2015"/>
    <s v="19/01/2025"/>
    <n v="31500000"/>
    <s v="1111500000201"/>
    <n v="3600"/>
    <n v="9"/>
    <n v="31500000"/>
    <n v="30"/>
    <n v="2"/>
    <n v="2"/>
    <n v="5.0199999999999996"/>
    <n v="16.712886000000001"/>
  </r>
  <r>
    <n v="1630"/>
    <x v="9"/>
    <s v="30/09/2020"/>
    <n v="49"/>
    <n v="6"/>
    <s v="N"/>
    <s v="800-096-329-1"/>
    <s v="11001"/>
    <s v="CALLE 103 19 22"/>
    <s v="18/03/2015"/>
    <s v="18/03/2025"/>
    <n v="66783307"/>
    <s v="1251500005601"/>
    <n v="3600"/>
    <n v="9"/>
    <n v="66783307"/>
    <n v="30"/>
    <n v="2"/>
    <n v="2"/>
    <n v="5.0199999999999996"/>
    <n v="36.568914999999997"/>
  </r>
  <r>
    <n v="1701"/>
    <x v="9"/>
    <s v="30/09/2020"/>
    <n v="50"/>
    <n v="6"/>
    <s v="N"/>
    <s v="800-096-329-1"/>
    <s v="11001"/>
    <s v="CALLE 103 19 22"/>
    <s v="28/05/2015"/>
    <s v="28/05/2025"/>
    <n v="13500000"/>
    <s v="1251500015401"/>
    <n v="3600"/>
    <n v="9"/>
    <n v="13500000"/>
    <n v="30"/>
    <n v="2"/>
    <n v="2"/>
    <n v="5.0199999999999996"/>
    <n v="7.6188640000000003"/>
  </r>
  <r>
    <n v="1728"/>
    <x v="9"/>
    <s v="30/09/2020"/>
    <n v="51"/>
    <n v="6"/>
    <s v="N"/>
    <s v="800-096-329-1"/>
    <s v="11001"/>
    <s v="CALLE 103 19 22"/>
    <s v="24/06/2015"/>
    <s v="24/06/2025"/>
    <n v="22500000"/>
    <s v="1251500018001"/>
    <n v="3600"/>
    <n v="9"/>
    <n v="22500000"/>
    <n v="30"/>
    <n v="2"/>
    <n v="2"/>
    <n v="5.0199999999999996"/>
    <n v="12.885115000000001"/>
  </r>
  <r>
    <n v="1764"/>
    <x v="9"/>
    <s v="30/09/2020"/>
    <n v="52"/>
    <n v="6"/>
    <s v="N"/>
    <s v="800-096-329-1"/>
    <s v="11001"/>
    <s v="CALLE 103 19 22"/>
    <s v="30/07/2015"/>
    <s v="30/07/2025"/>
    <n v="25200000"/>
    <s v="1251500019401"/>
    <n v="3600"/>
    <n v="9"/>
    <n v="25200000"/>
    <n v="30"/>
    <n v="2"/>
    <n v="2"/>
    <n v="5.0199999999999996"/>
    <n v="14.639362999999999"/>
  </r>
  <r>
    <n v="1826"/>
    <x v="9"/>
    <s v="30/09/2020"/>
    <n v="53"/>
    <n v="6"/>
    <s v="N"/>
    <s v="800-096-329-1"/>
    <s v="11001"/>
    <s v="CALLE 103 19 22"/>
    <s v="30/09/2015"/>
    <s v="30/09/2025"/>
    <n v="54000000"/>
    <s v="1111500026301"/>
    <n v="3600"/>
    <n v="9"/>
    <n v="54000000"/>
    <n v="30"/>
    <n v="2"/>
    <n v="2"/>
    <n v="5.0199999999999996"/>
    <n v="32.253047000000002"/>
  </r>
  <r>
    <n v="1868"/>
    <x v="9"/>
    <s v="30/09/2020"/>
    <n v="54"/>
    <n v="6"/>
    <s v="N"/>
    <s v="800-096-329-1"/>
    <s v="11001"/>
    <s v="CALLE 103 19 22"/>
    <s v="11/11/2015"/>
    <s v="11/11/2025"/>
    <n v="16200000"/>
    <s v="1251500028201"/>
    <n v="3600"/>
    <n v="9"/>
    <n v="16200000"/>
    <n v="30"/>
    <n v="2"/>
    <n v="2"/>
    <n v="5.0199999999999996"/>
    <n v="9.9372980000000002"/>
  </r>
  <r>
    <n v="1869"/>
    <x v="9"/>
    <s v="30/09/2020"/>
    <n v="55"/>
    <n v="6"/>
    <s v="N"/>
    <s v="800-096-329-1"/>
    <s v="11001"/>
    <s v="CALLE 103 19 22"/>
    <s v="12/11/2015"/>
    <s v="12/11/2025"/>
    <n v="22500000"/>
    <s v="1251500028501"/>
    <n v="3600"/>
    <n v="9"/>
    <n v="22500000"/>
    <n v="30"/>
    <n v="2"/>
    <n v="2"/>
    <n v="5.0199999999999996"/>
    <n v="13.801850999999999"/>
  </r>
  <r>
    <n v="1996"/>
    <x v="9"/>
    <s v="30/09/2020"/>
    <n v="56"/>
    <n v="6"/>
    <s v="N"/>
    <s v="800-096-329-1"/>
    <s v="11001"/>
    <s v="CALLE 103 19 22"/>
    <s v="18/03/2016"/>
    <s v="19/03/2026"/>
    <n v="48108600"/>
    <s v="12516000007"/>
    <n v="3600"/>
    <n v="9"/>
    <n v="48108600"/>
    <n v="30"/>
    <n v="2"/>
    <n v="2"/>
    <n v="5.0199999999999996"/>
    <n v="31.616707999999999"/>
  </r>
  <r>
    <n v="2000"/>
    <x v="9"/>
    <s v="30/09/2020"/>
    <n v="57"/>
    <n v="6"/>
    <s v="N"/>
    <s v="800-096-329-1"/>
    <s v="11001"/>
    <s v="CALLE 103 19 22"/>
    <s v="22/03/2016"/>
    <s v="23/03/2026"/>
    <n v="110683620"/>
    <s v="12516000008"/>
    <n v="3600"/>
    <n v="9"/>
    <n v="110683620"/>
    <n v="30"/>
    <n v="2"/>
    <n v="2"/>
    <n v="5.0199999999999996"/>
    <n v="72.740723000000003"/>
  </r>
  <r>
    <n v="2037"/>
    <x v="9"/>
    <s v="30/09/2020"/>
    <n v="58"/>
    <n v="6"/>
    <s v="N"/>
    <s v="800-096-329-1"/>
    <s v="11001"/>
    <s v="CALLE 103 19 22"/>
    <s v="28/04/2016"/>
    <s v="29/04/2026"/>
    <n v="24300000"/>
    <s v="12516000012"/>
    <n v="3600"/>
    <n v="9"/>
    <n v="24300000"/>
    <n v="30"/>
    <n v="2"/>
    <n v="2"/>
    <n v="5.0199999999999996"/>
    <n v="16.156482"/>
  </r>
  <r>
    <n v="207"/>
    <x v="9"/>
    <s v="30/09/2020"/>
    <n v="59"/>
    <n v="1"/>
    <s v="N"/>
    <s v="800-116-398-7"/>
    <s v="11001"/>
    <s v="CRA 13 28 17 P 2"/>
    <s v="26/10/2016"/>
    <s v="25/04/2021"/>
    <n v="20000000"/>
    <s v="1601314410"/>
    <n v="1642"/>
    <n v="9"/>
    <n v="20000000"/>
    <n v="180"/>
    <n v="2"/>
    <n v="2"/>
    <n v="7"/>
    <n v="7.5381960000000001"/>
  </r>
  <r>
    <n v="76"/>
    <x v="9"/>
    <s v="30/09/2020"/>
    <n v="60"/>
    <n v="1"/>
    <s v="N"/>
    <s v="800-116-398-7"/>
    <s v="11001"/>
    <s v="CRA 13 28 17 P 2"/>
    <s v="15/12/2016"/>
    <s v="15/12/2020"/>
    <n v="10000000"/>
    <s v="1601328759"/>
    <n v="1461"/>
    <n v="9"/>
    <n v="10000000"/>
    <n v="180"/>
    <n v="2"/>
    <n v="2"/>
    <n v="7"/>
    <n v="1.5811379999999999"/>
  </r>
  <r>
    <n v="217"/>
    <x v="9"/>
    <s v="30/09/2020"/>
    <n v="61"/>
    <n v="1"/>
    <s v="N"/>
    <s v="800-116-398-7"/>
    <s v="11001"/>
    <s v="CRA 13 28 17 P 2"/>
    <s v="05/05/2017"/>
    <s v="05/05/2021"/>
    <n v="20000000"/>
    <s v="1701383199"/>
    <n v="1461"/>
    <n v="9"/>
    <n v="20000000"/>
    <n v="180"/>
    <n v="2"/>
    <n v="2"/>
    <n v="6.49"/>
    <n v="1.0690029999999999"/>
  </r>
  <r>
    <n v="298"/>
    <x v="9"/>
    <s v="30/09/2020"/>
    <n v="62"/>
    <n v="1"/>
    <s v="N"/>
    <s v="800-116-398-7"/>
    <s v="11001"/>
    <s v="CRA 13 28 17 P 2"/>
    <s v="21/07/2017"/>
    <s v="25/07/2021"/>
    <n v="7650000"/>
    <s v="1701418001"/>
    <n v="1465"/>
    <n v="9"/>
    <n v="7650000"/>
    <n v="180"/>
    <n v="2"/>
    <n v="2"/>
    <n v="6.49"/>
    <n v="1.2921279999999999"/>
  </r>
  <r>
    <n v="298"/>
    <x v="9"/>
    <s v="30/09/2020"/>
    <n v="63"/>
    <n v="1"/>
    <s v="N"/>
    <s v="800-116-398-7"/>
    <s v="11001"/>
    <s v="CRA 13 28 17 P 2"/>
    <s v="21/07/2017"/>
    <s v="25/07/2021"/>
    <n v="7350000"/>
    <s v="1701418002"/>
    <n v="1465"/>
    <n v="9"/>
    <n v="7350000"/>
    <n v="180"/>
    <n v="2"/>
    <n v="2"/>
    <n v="6.49"/>
    <n v="2.0400360000000002"/>
  </r>
  <r>
    <n v="97"/>
    <x v="9"/>
    <s v="30/09/2020"/>
    <n v="64"/>
    <n v="1"/>
    <s v="N"/>
    <s v="800-116-398-7"/>
    <s v="11001"/>
    <s v="CRA 13 28 17 P 2"/>
    <s v="28/12/2017"/>
    <s v="05/01/2021"/>
    <n v="10000000"/>
    <s v="1701484301"/>
    <n v="1104"/>
    <n v="9"/>
    <n v="10000000"/>
    <n v="180"/>
    <n v="2"/>
    <n v="2"/>
    <n v="6.49"/>
    <n v="1.8060750000000001"/>
  </r>
  <r>
    <n v="592"/>
    <x v="9"/>
    <s v="30/09/2020"/>
    <n v="65"/>
    <n v="1"/>
    <s v="N"/>
    <s v="800-116-398-7"/>
    <s v="11001"/>
    <s v="CRA 13 28 17 P 2"/>
    <s v="02/05/2018"/>
    <s v="15/05/2022"/>
    <n v="30000000"/>
    <s v="1801526262"/>
    <n v="1474"/>
    <n v="9"/>
    <n v="30000000"/>
    <n v="180"/>
    <n v="2"/>
    <n v="2"/>
    <n v="2.4900000000000002"/>
    <n v="14.299011"/>
  </r>
  <r>
    <n v="298"/>
    <x v="9"/>
    <s v="30/09/2020"/>
    <n v="66"/>
    <n v="1"/>
    <s v="N"/>
    <s v="800-116-398-7"/>
    <s v="11001"/>
    <s v="CRA 13 28 17 P 2"/>
    <s v="18/07/2018"/>
    <s v="25/07/2021"/>
    <n v="20000000"/>
    <s v="1801549233"/>
    <n v="1103"/>
    <n v="9"/>
    <n v="20000000"/>
    <n v="30"/>
    <n v="2"/>
    <n v="2"/>
    <n v="2.02"/>
    <n v="6.2859850000000002"/>
  </r>
  <r>
    <n v="694"/>
    <x v="9"/>
    <s v="30/09/2020"/>
    <n v="67"/>
    <n v="1"/>
    <s v="N"/>
    <s v="800-116-398-7"/>
    <s v="11001"/>
    <s v="CRA 13 28 17 P 2"/>
    <s v="22/08/2018"/>
    <s v="25/08/2022"/>
    <n v="10000000"/>
    <s v="1801566026"/>
    <n v="1464"/>
    <n v="9"/>
    <n v="10000000"/>
    <n v="180"/>
    <n v="2"/>
    <n v="2"/>
    <n v="2.04"/>
    <n v="5.5916309999999996"/>
  </r>
  <r>
    <n v="350"/>
    <x v="9"/>
    <s v="30/09/2020"/>
    <n v="68"/>
    <n v="1"/>
    <s v="N"/>
    <s v="800-116-398-7"/>
    <s v="11001"/>
    <s v="CRA 13 28 17 P 2"/>
    <s v="06/09/2018"/>
    <s v="15/09/2021"/>
    <n v="25000000"/>
    <s v="1801574365"/>
    <n v="1105"/>
    <n v="9"/>
    <n v="25000000"/>
    <n v="180"/>
    <n v="2"/>
    <n v="2"/>
    <n v="2.04"/>
    <n v="9.3396310000000007"/>
  </r>
  <r>
    <n v="816"/>
    <x v="9"/>
    <s v="30/09/2020"/>
    <n v="69"/>
    <n v="1"/>
    <s v="N"/>
    <s v="800-116-398-7"/>
    <s v="11001"/>
    <s v="CRA 13 28 17 P 2"/>
    <s v="28/12/2018"/>
    <s v="25/12/2022"/>
    <n v="12000000"/>
    <s v="1801628592"/>
    <n v="1458"/>
    <n v="9"/>
    <n v="12000000"/>
    <n v="180"/>
    <n v="2"/>
    <n v="2"/>
    <n v="2.0099999999999998"/>
    <n v="7.4417350000000004"/>
  </r>
  <r>
    <n v="86"/>
    <x v="9"/>
    <s v="30/09/2020"/>
    <n v="70"/>
    <n v="1"/>
    <s v="N"/>
    <s v="800-116-398-7"/>
    <s v="11001"/>
    <s v="CRA 13 28 17 P 2"/>
    <s v="28/12/2018"/>
    <s v="25/12/2020"/>
    <n v="25000000"/>
    <s v="1801628403"/>
    <n v="728"/>
    <n v="9"/>
    <n v="25000000"/>
    <n v="720"/>
    <n v="2"/>
    <n v="2"/>
    <n v="2.0099999999999998"/>
    <n v="6.8226509999999996"/>
  </r>
  <r>
    <n v="503"/>
    <x v="9"/>
    <s v="30/09/2020"/>
    <n v="71"/>
    <n v="1"/>
    <s v="N"/>
    <s v="800-116-398-7"/>
    <s v="11001"/>
    <s v="CRA 13 28 17 P 2"/>
    <s v="06/02/2019"/>
    <s v="15/02/2022"/>
    <n v="28000000"/>
    <s v="1901642882"/>
    <n v="1105"/>
    <n v="9"/>
    <n v="28000000"/>
    <n v="180"/>
    <n v="2"/>
    <n v="2"/>
    <n v="2.04"/>
    <n v="15.255367"/>
  </r>
  <r>
    <n v="896"/>
    <x v="9"/>
    <s v="30/09/2020"/>
    <n v="72"/>
    <n v="1"/>
    <s v="N"/>
    <s v="800-116-398-7"/>
    <s v="11001"/>
    <s v="CRA 13 28 17 P 2"/>
    <s v="14/03/2019"/>
    <s v="15/03/2023"/>
    <n v="27000000"/>
    <s v="1901660763"/>
    <n v="1462"/>
    <n v="9"/>
    <n v="27000000"/>
    <n v="180"/>
    <n v="2"/>
    <n v="2"/>
    <n v="2.14"/>
    <n v="18.355349"/>
  </r>
  <r>
    <n v="896"/>
    <x v="9"/>
    <s v="30/09/2020"/>
    <n v="73"/>
    <n v="1"/>
    <s v="N"/>
    <s v="800-116-398-7"/>
    <s v="11001"/>
    <s v="CRA 13 28 17 P 2"/>
    <s v="14/03/2019"/>
    <s v="15/03/2023"/>
    <n v="25000000"/>
    <s v="1901660834"/>
    <n v="1462"/>
    <n v="9"/>
    <n v="25000000"/>
    <n v="180"/>
    <n v="2"/>
    <n v="2"/>
    <n v="5.64"/>
    <n v="17.331413000000001"/>
  </r>
  <r>
    <n v="1018"/>
    <x v="9"/>
    <s v="30/09/2020"/>
    <n v="74"/>
    <n v="1"/>
    <s v="N"/>
    <s v="800-116-398-7"/>
    <s v="11001"/>
    <s v="CRA 13 28 17 P 2"/>
    <s v="08/07/2019"/>
    <s v="15/07/2023"/>
    <n v="50000000"/>
    <s v="1901712074"/>
    <n v="1468"/>
    <n v="9"/>
    <n v="50000000"/>
    <n v="90"/>
    <n v="2"/>
    <n v="2"/>
    <n v="5.4"/>
    <n v="40.148381999999998"/>
  </r>
  <r>
    <n v="1018"/>
    <x v="9"/>
    <s v="30/09/2020"/>
    <n v="75"/>
    <n v="1"/>
    <s v="N"/>
    <s v="800-116-398-7"/>
    <s v="11001"/>
    <s v="CRA 13 28 17 P 2"/>
    <s v="10/07/2019"/>
    <s v="15/07/2023"/>
    <n v="40000000"/>
    <s v="1901713377"/>
    <n v="1466"/>
    <n v="9"/>
    <n v="40000000"/>
    <n v="30"/>
    <n v="2"/>
    <n v="2"/>
    <n v="1.9"/>
    <n v="30.226825999999999"/>
  </r>
  <r>
    <n v="278"/>
    <x v="9"/>
    <s v="30/09/2020"/>
    <n v="76"/>
    <n v="1"/>
    <s v="N"/>
    <s v="800-116-398-7"/>
    <s v="11001"/>
    <s v="CRA 13 28 17 P 2"/>
    <s v="31/07/2019"/>
    <s v="05/07/2021"/>
    <n v="20000000"/>
    <s v="1901723064"/>
    <n v="705"/>
    <n v="9"/>
    <n v="20000000"/>
    <n v="180"/>
    <n v="2"/>
    <n v="2"/>
    <n v="2.0099999999999998"/>
    <n v="10.593474000000001"/>
  </r>
  <r>
    <n v="309"/>
    <x v="9"/>
    <s v="30/09/2020"/>
    <n v="77"/>
    <n v="1"/>
    <s v="N"/>
    <s v="800-116-398-7"/>
    <s v="11001"/>
    <s v="CRA 13 28 17 P 2"/>
    <s v="28/08/2019"/>
    <s v="05/08/2021"/>
    <n v="10000000"/>
    <s v="1901731896"/>
    <n v="708"/>
    <n v="9"/>
    <n v="10000000"/>
    <n v="180"/>
    <n v="2"/>
    <n v="2"/>
    <n v="1.9"/>
    <n v="5.3698689999999996"/>
  </r>
  <r>
    <n v="340"/>
    <x v="9"/>
    <s v="30/09/2020"/>
    <n v="78"/>
    <n v="1"/>
    <s v="N"/>
    <s v="800-116-398-7"/>
    <s v="11001"/>
    <s v="CRA 13 28 17 P 2"/>
    <s v="30/08/2019"/>
    <s v="05/09/2021"/>
    <n v="61000000"/>
    <s v="1901733045"/>
    <n v="737"/>
    <n v="9"/>
    <n v="61000000"/>
    <n v="30"/>
    <n v="2"/>
    <n v="2"/>
    <n v="5.4"/>
    <n v="32.761954000000003"/>
  </r>
  <r>
    <n v="1131"/>
    <x v="9"/>
    <s v="30/09/2020"/>
    <n v="79"/>
    <n v="1"/>
    <s v="N"/>
    <s v="800-116-398-7"/>
    <s v="11001"/>
    <s v="CRA 13 28 17 P 2"/>
    <s v="30/10/2019"/>
    <s v="05/11/2023"/>
    <n v="50000000"/>
    <s v="1901771911"/>
    <n v="1467"/>
    <n v="9"/>
    <n v="50000000"/>
    <n v="30"/>
    <n v="2"/>
    <n v="2"/>
    <n v="5.39"/>
    <n v="43.593302999999999"/>
  </r>
  <r>
    <n v="1131"/>
    <x v="9"/>
    <s v="30/09/2020"/>
    <n v="80"/>
    <n v="1"/>
    <s v="N"/>
    <s v="800-116-398-7"/>
    <s v="11001"/>
    <s v="CRA 13 28 17 P 2"/>
    <s v="30/10/2019"/>
    <s v="05/11/2023"/>
    <n v="30000000"/>
    <s v="1901771810"/>
    <n v="1467"/>
    <n v="9"/>
    <n v="30000000"/>
    <n v="30"/>
    <n v="2"/>
    <n v="2"/>
    <n v="5.39"/>
    <n v="22.711397999999999"/>
  </r>
  <r>
    <n v="796"/>
    <x v="9"/>
    <s v="30/09/2020"/>
    <n v="81"/>
    <n v="1"/>
    <s v="N"/>
    <s v="800-116-398-7"/>
    <s v="11001"/>
    <s v="CRA 13 28 17 P 2"/>
    <s v="03/12/2019"/>
    <s v="05/12/2022"/>
    <n v="15000000"/>
    <s v="1901789966"/>
    <n v="1098"/>
    <n v="9"/>
    <n v="15000000"/>
    <n v="180"/>
    <n v="2"/>
    <n v="2"/>
    <n v="1.93"/>
    <n v="12.856147"/>
  </r>
  <r>
    <n v="1161"/>
    <x v="9"/>
    <s v="30/09/2020"/>
    <n v="82"/>
    <n v="1"/>
    <s v="N"/>
    <s v="800-116-398-7"/>
    <s v="11001"/>
    <s v="CRA 13 28 17 P 2"/>
    <s v="03/12/2019"/>
    <s v="05/12/2023"/>
    <n v="30000000"/>
    <s v="1901789808"/>
    <n v="1463"/>
    <n v="9"/>
    <n v="30000000"/>
    <n v="180"/>
    <n v="2"/>
    <n v="2"/>
    <n v="5.43"/>
    <n v="27.152788000000001"/>
  </r>
  <r>
    <n v="1161"/>
    <x v="9"/>
    <s v="30/09/2020"/>
    <n v="83"/>
    <n v="1"/>
    <s v="N"/>
    <s v="800-116-398-7"/>
    <s v="11001"/>
    <s v="CRA 13 28 17 P 2"/>
    <s v="03/12/2019"/>
    <s v="05/12/2023"/>
    <n v="20000000"/>
    <s v="1901789965"/>
    <n v="1463"/>
    <n v="9"/>
    <n v="20000000"/>
    <n v="180"/>
    <n v="2"/>
    <n v="2"/>
    <n v="1.93"/>
    <n v="15.43745"/>
  </r>
  <r>
    <n v="1171"/>
    <x v="9"/>
    <s v="30/09/2020"/>
    <n v="84"/>
    <n v="1"/>
    <s v="N"/>
    <s v="800-116-398-7"/>
    <s v="11001"/>
    <s v="CRA 13 28 17 P 2"/>
    <s v="04/12/2019"/>
    <s v="15/12/2023"/>
    <n v="14000000"/>
    <s v="1901790157"/>
    <n v="1472"/>
    <n v="9"/>
    <n v="14000000"/>
    <n v="180"/>
    <n v="2"/>
    <n v="2"/>
    <n v="1.93"/>
    <n v="12.593201000000001"/>
  </r>
  <r>
    <n v="1212"/>
    <x v="9"/>
    <s v="30/09/2020"/>
    <n v="85"/>
    <n v="1"/>
    <s v="N"/>
    <s v="800-116-398-7"/>
    <s v="11001"/>
    <s v="CRA 13 28 17 P 2"/>
    <s v="23/01/2020"/>
    <s v="25/01/2024"/>
    <n v="50000000"/>
    <s v="2001818596"/>
    <n v="1463"/>
    <n v="9"/>
    <n v="50000000"/>
    <n v="180"/>
    <n v="2"/>
    <n v="2"/>
    <n v="5.43"/>
    <n v="45.249392"/>
  </r>
  <r>
    <n v="482"/>
    <x v="9"/>
    <s v="30/09/2020"/>
    <n v="86"/>
    <n v="1"/>
    <s v="N"/>
    <s v="800-116-398-7"/>
    <s v="11001"/>
    <s v="CRA 13 28 17 P 2"/>
    <s v="23/01/2020"/>
    <s v="25/01/2022"/>
    <n v="60000000"/>
    <s v="2001818601"/>
    <n v="733"/>
    <n v="9"/>
    <n v="60000000"/>
    <n v="180"/>
    <n v="2"/>
    <n v="2"/>
    <n v="1.93"/>
    <n v="4.6627109999999998"/>
  </r>
  <r>
    <n v="513"/>
    <x v="9"/>
    <s v="30/09/2020"/>
    <n v="87"/>
    <n v="1"/>
    <s v="N"/>
    <s v="800-116-398-7"/>
    <s v="11001"/>
    <s v="CRA 13 28 17 P 2"/>
    <s v="28/02/2020"/>
    <s v="25/02/2022"/>
    <n v="26000000"/>
    <s v="2001841435"/>
    <n v="728"/>
    <n v="9"/>
    <n v="26000000"/>
    <n v="180"/>
    <n v="2"/>
    <n v="2"/>
    <n v="5.45"/>
    <n v="20.205953999999998"/>
  </r>
  <r>
    <n v="1589"/>
    <x v="9"/>
    <s v="30/09/2020"/>
    <n v="88"/>
    <n v="1"/>
    <s v="N"/>
    <s v="800-116-398-7"/>
    <s v="11001"/>
    <s v="CRA 13 28 17 P 2"/>
    <s v="19/02/2020"/>
    <s v="05/02/2025"/>
    <n v="72000000"/>
    <s v="2001836602"/>
    <n v="1813"/>
    <n v="9"/>
    <n v="72000000"/>
    <n v="180"/>
    <n v="2"/>
    <n v="2"/>
    <n v="5.49"/>
    <n v="66.967793"/>
  </r>
  <r>
    <n v="1233"/>
    <x v="9"/>
    <s v="30/09/2020"/>
    <n v="89"/>
    <n v="1"/>
    <s v="N"/>
    <s v="800-116-398-7"/>
    <s v="11001"/>
    <s v="CRA 13 28 17 P 2"/>
    <s v="19/02/2020"/>
    <s v="15/02/2024"/>
    <n v="30000000"/>
    <s v="2001836869"/>
    <n v="1457"/>
    <n v="9"/>
    <n v="30000000"/>
    <n v="180"/>
    <n v="2"/>
    <n v="2"/>
    <n v="1.99"/>
    <n v="26.985430000000001"/>
  </r>
  <r>
    <n v="503"/>
    <x v="9"/>
    <s v="30/09/2020"/>
    <n v="90"/>
    <n v="1"/>
    <s v="N"/>
    <s v="800-116-398-7"/>
    <s v="11001"/>
    <s v="CRA 13 28 17 P 2"/>
    <s v="10/02/2020"/>
    <s v="15/02/2022"/>
    <n v="10000000"/>
    <s v="2001830612"/>
    <n v="736"/>
    <n v="9"/>
    <n v="10000000"/>
    <n v="30"/>
    <n v="2"/>
    <n v="2"/>
    <n v="1.93"/>
    <n v="7.3281520000000002"/>
  </r>
  <r>
    <n v="1243"/>
    <x v="9"/>
    <s v="30/09/2020"/>
    <n v="91"/>
    <n v="1"/>
    <s v="N"/>
    <s v="800-116-398-7"/>
    <s v="11001"/>
    <s v="CRA 13 28 17 P 2"/>
    <s v="24/02/2020"/>
    <s v="25/02/2024"/>
    <n v="25000000"/>
    <s v="2001839763"/>
    <n v="1462"/>
    <n v="9"/>
    <n v="25000000"/>
    <n v="90"/>
    <n v="2"/>
    <n v="2"/>
    <n v="1.95"/>
    <n v="22.625574"/>
  </r>
  <r>
    <n v="513"/>
    <x v="9"/>
    <s v="30/09/2020"/>
    <n v="92"/>
    <n v="1"/>
    <s v="N"/>
    <s v="800-116-398-7"/>
    <s v="11001"/>
    <s v="CRA 13 28 17 P 2"/>
    <s v="24/02/2020"/>
    <s v="25/02/2022"/>
    <n v="25000000"/>
    <s v="2001839413"/>
    <n v="732"/>
    <n v="9"/>
    <n v="25000000"/>
    <n v="180"/>
    <n v="2"/>
    <n v="2"/>
    <n v="5.45"/>
    <n v="19.428801"/>
  </r>
  <r>
    <n v="531"/>
    <x v="9"/>
    <s v="30/09/2020"/>
    <n v="93"/>
    <n v="1"/>
    <s v="N"/>
    <s v="800-116-398-7"/>
    <s v="11001"/>
    <s v="CRA 13 28 17 P 2"/>
    <s v="11/03/2020"/>
    <s v="15/03/2022"/>
    <n v="4000000"/>
    <s v="2001850650"/>
    <n v="734"/>
    <n v="9"/>
    <n v="4000000"/>
    <n v="180"/>
    <n v="2"/>
    <n v="2"/>
    <n v="2.06"/>
    <n v="3.1093489999999999"/>
  </r>
  <r>
    <n v="541"/>
    <x v="9"/>
    <s v="30/09/2020"/>
    <n v="94"/>
    <n v="1"/>
    <s v="N"/>
    <s v="800-116-398-7"/>
    <s v="11001"/>
    <s v="CRA 13 28 17 P 2"/>
    <s v="16/03/2020"/>
    <s v="25/03/2022"/>
    <n v="10000000"/>
    <s v="2001852956"/>
    <n v="739"/>
    <n v="9"/>
    <n v="10000000"/>
    <n v="30"/>
    <n v="2"/>
    <n v="2"/>
    <n v="1.96"/>
    <n v="7.7182149999999998"/>
  </r>
  <r>
    <n v="1313"/>
    <x v="9"/>
    <s v="30/09/2020"/>
    <n v="95"/>
    <n v="1"/>
    <s v="N"/>
    <s v="800-116-398-7"/>
    <s v="11001"/>
    <s v="CRA 13 28 17 P 2"/>
    <s v="05/05/2020"/>
    <s v="05/05/2024"/>
    <n v="50000000"/>
    <s v="2001869431"/>
    <n v="1461"/>
    <n v="9"/>
    <n v="50000000"/>
    <n v="30"/>
    <n v="2"/>
    <n v="2"/>
    <n v="5.53"/>
    <n v="46.886094999999997"/>
  </r>
  <r>
    <n v="1364"/>
    <x v="9"/>
    <s v="30/09/2020"/>
    <n v="96"/>
    <n v="1"/>
    <s v="N"/>
    <s v="800-116-398-7"/>
    <s v="11001"/>
    <s v="CRA 13 28 17 P 2"/>
    <s v="19/06/2020"/>
    <s v="25/06/2024"/>
    <n v="50000000"/>
    <s v="2001882217"/>
    <n v="1467"/>
    <n v="9"/>
    <n v="50000000"/>
    <n v="30"/>
    <n v="2"/>
    <n v="2"/>
    <n v="4.83"/>
    <n v="47.646659999999997"/>
  </r>
  <r>
    <n v="1384"/>
    <x v="9"/>
    <s v="30/09/2020"/>
    <n v="97"/>
    <n v="1"/>
    <s v="N"/>
    <s v="800-116-398-7"/>
    <s v="11001"/>
    <s v="CRA 13 28 17 P 2"/>
    <s v="09/07/2020"/>
    <s v="15/07/2024"/>
    <n v="40000000"/>
    <s v="2001889615"/>
    <n v="1467"/>
    <n v="9"/>
    <n v="40000000"/>
    <n v="30"/>
    <n v="2"/>
    <n v="2"/>
    <n v="4.5999999999999996"/>
    <n v="38.746394000000002"/>
  </r>
  <r>
    <n v="1384"/>
    <x v="9"/>
    <s v="30/09/2020"/>
    <n v="98"/>
    <n v="1"/>
    <s v="N"/>
    <s v="800-116-398-7"/>
    <s v="11001"/>
    <s v="CRA 13 28 17 P 2"/>
    <s v="09/07/2020"/>
    <s v="15/07/2024"/>
    <n v="11000000"/>
    <s v="2001889692"/>
    <n v="1467"/>
    <n v="9"/>
    <n v="11000000"/>
    <n v="180"/>
    <n v="2"/>
    <n v="2"/>
    <n v="1.1000000000000001"/>
    <n v="11"/>
  </r>
  <r>
    <n v="1405"/>
    <x v="9"/>
    <s v="30/09/2020"/>
    <n v="99"/>
    <n v="1"/>
    <s v="N"/>
    <s v="800-116-398-7"/>
    <s v="11001"/>
    <s v="CRA 13 28 17 P 2"/>
    <s v="05/08/2020"/>
    <s v="05/08/2024"/>
    <n v="30000000"/>
    <s v="2001903038"/>
    <n v="1461"/>
    <n v="9"/>
    <n v="30000000"/>
    <n v="180"/>
    <n v="2"/>
    <n v="2"/>
    <n v="0.64"/>
    <n v="30"/>
  </r>
  <r>
    <n v="1405"/>
    <x v="9"/>
    <s v="30/09/2020"/>
    <n v="100"/>
    <n v="1"/>
    <s v="N"/>
    <s v="800-116-398-7"/>
    <s v="11001"/>
    <s v="CRA 13 28 17 P 2"/>
    <s v="05/08/2020"/>
    <s v="05/08/2024"/>
    <n v="45000000"/>
    <s v="2001903043"/>
    <n v="1461"/>
    <n v="9"/>
    <n v="45000000"/>
    <n v="30"/>
    <n v="2"/>
    <n v="2"/>
    <n v="0.64"/>
    <n v="44.244678999999998"/>
  </r>
  <r>
    <n v="1039"/>
    <x v="9"/>
    <s v="30/09/2020"/>
    <n v="101"/>
    <n v="1"/>
    <s v="N"/>
    <s v="800-116-398-7"/>
    <s v="11001"/>
    <s v="CRA 13 28 17 P 2"/>
    <s v="05/08/2020"/>
    <s v="05/08/2023"/>
    <n v="4200000"/>
    <s v="2001903045"/>
    <n v="1095"/>
    <n v="9"/>
    <n v="4200000"/>
    <n v="30"/>
    <n v="2"/>
    <n v="2"/>
    <n v="0.64"/>
    <n v="4.1008899999999997"/>
  </r>
  <r>
    <n v="1425"/>
    <x v="9"/>
    <s v="30/09/2020"/>
    <n v="102"/>
    <n v="1"/>
    <s v="N"/>
    <s v="800-116-398-7"/>
    <s v="11001"/>
    <s v="CRA 13 28 17 P 2"/>
    <s v="20/08/2020"/>
    <s v="25/08/2024"/>
    <n v="100000000"/>
    <s v="2001910465"/>
    <n v="1466"/>
    <n v="9"/>
    <n v="100000000"/>
    <n v="30"/>
    <n v="2"/>
    <n v="2"/>
    <n v="0.43"/>
    <n v="98.314359999999994"/>
  </r>
  <r>
    <n v="30"/>
    <x v="10"/>
    <s v="30/09/2020"/>
    <n v="1"/>
    <n v="3"/>
    <s v="N"/>
    <s v="890-203-088-9"/>
    <s v="11001"/>
    <s v="AV CALLE 116 23-06"/>
    <s v="01/08/2019"/>
    <s v="30/10/2020"/>
    <n v="20000000"/>
    <s v="4.2309050501385E"/>
    <n v="12"/>
    <n v="1"/>
    <n v="20000000"/>
    <n v="360"/>
    <n v="2"/>
    <n v="2"/>
    <n v="28"/>
    <n v="1.1033990300000001"/>
  </r>
  <r>
    <n v="361"/>
    <x v="11"/>
    <s v="30/09/2020"/>
    <n v="1"/>
    <n v="4"/>
    <s v="N"/>
    <s v="890-203-088-9"/>
    <s v="11001"/>
    <s v="Calle 99 No. 9a - 54 torre 3 piso 14"/>
    <s v="26/09/2018"/>
    <s v="26/09/2021"/>
    <n v="1874000000"/>
    <s v="190880043450"/>
    <n v="1460"/>
    <n v="7"/>
    <n v="1016067178.1"/>
    <n v="30"/>
    <n v="3"/>
    <n v="2"/>
    <n v="5.39"/>
    <n v="781.59013700000003"/>
  </r>
  <r>
    <n v="73"/>
    <x v="11"/>
    <s v="30/09/2020"/>
    <n v="2"/>
    <n v="4"/>
    <s v="N"/>
    <s v="890-203-088-9"/>
    <s v="11001"/>
    <s v="Calle 99 No. 9a - 54 torre 3 piso 14"/>
    <s v="12/12/2018"/>
    <s v="12/12/2020"/>
    <n v="1870000000"/>
    <s v="192180044860"/>
    <n v="730"/>
    <n v="7"/>
    <n v="612362566.39999998"/>
    <n v="30"/>
    <n v="3"/>
    <n v="2"/>
    <n v="5.93"/>
    <n v="471.04812800000002"/>
  </r>
  <r>
    <n v="754"/>
    <x v="11"/>
    <s v="30/09/2020"/>
    <n v="3"/>
    <n v="4"/>
    <s v="N"/>
    <s v="890-203-088-9"/>
    <s v="11001"/>
    <s v="Calle 99 No. 9a - 54 torre 3 piso 14"/>
    <s v="24/10/2019"/>
    <s v="24/10/2022"/>
    <n v="3250000000"/>
    <s v="192180047760"/>
    <n v="1095"/>
    <n v="7"/>
    <n v="3290804098.4000001"/>
    <n v="30"/>
    <n v="3"/>
    <n v="2"/>
    <n v="6.95"/>
    <n v="2531.3877680000001"/>
  </r>
  <r>
    <n v="610"/>
    <x v="11"/>
    <s v="30/09/2020"/>
    <n v="4"/>
    <n v="4"/>
    <s v="N"/>
    <s v="890-300-279-4"/>
    <s v="11001"/>
    <s v="Cra 7a No. 71-52 torre A piso 2"/>
    <s v="18/06/2019"/>
    <s v="02/06/2022"/>
    <n v="4000000000"/>
    <s v="23000160585"/>
    <n v="1095"/>
    <n v="1"/>
    <n v="3473796514.5"/>
    <n v="30"/>
    <n v="3"/>
    <n v="2"/>
    <n v="7.28"/>
    <n v="2672.1511650000002"/>
  </r>
  <r>
    <n v="610"/>
    <x v="11"/>
    <s v="30/09/2020"/>
    <n v="5"/>
    <n v="4"/>
    <s v="N"/>
    <s v="890-300-279-4"/>
    <s v="11001"/>
    <s v="Cra 7a No. 71-52 torre A piso 2"/>
    <s v="23/04/2020"/>
    <s v="02/06/2022"/>
    <n v="3000000000"/>
    <s v="23000164056"/>
    <n v="1095"/>
    <n v="1"/>
    <n v="3953300000"/>
    <n v="30"/>
    <n v="3"/>
    <n v="2"/>
    <n v="6.62"/>
    <n v="3051"/>
  </r>
  <r>
    <n v="-92"/>
    <x v="11"/>
    <s v="30/09/2020"/>
    <n v="6"/>
    <n v="4"/>
    <s v="N"/>
    <s v="890-203-088-9"/>
    <s v="11001"/>
    <s v="Calle 99 No. 9a - 54 torre 3 piso 14"/>
    <s v="31/12/2018"/>
    <s v="30/06/2020"/>
    <n v="2842682"/>
    <s v="01-00023"/>
    <n v="12"/>
    <n v="1"/>
    <n v="3695486.6"/>
    <n v="30"/>
    <n v="3"/>
    <n v="2"/>
    <n v="32.28"/>
    <n v="2.8426819999999999"/>
  </r>
  <r>
    <n v="669"/>
    <x v="11"/>
    <s v="30/09/2020"/>
    <n v="7"/>
    <n v="4"/>
    <s v="N"/>
    <s v="830-076-882-7"/>
    <s v="11001"/>
    <s v="Calle 93 No. 15-59 of 403"/>
    <s v="31/12/2019"/>
    <s v="31/07/2022"/>
    <n v="436918637.81"/>
    <s v="01-01562"/>
    <n v="432"/>
    <n v="1"/>
    <n v="567994229153"/>
    <n v="30"/>
    <n v="3"/>
    <n v="2"/>
    <n v="9.9600000000000009"/>
    <n v="436.91863781000001"/>
  </r>
  <r>
    <n v="790"/>
    <x v="12"/>
    <s v="30/09/2020"/>
    <n v="1"/>
    <n v="4"/>
    <s v="N"/>
    <s v="890-300-279-4"/>
    <s v="76001"/>
    <s v="Cali"/>
    <s v="29/11/2019"/>
    <s v="29/11/2022"/>
    <n v="45689911"/>
    <s v="180-135242"/>
    <n v="1096"/>
    <n v="1"/>
    <n v="45689911"/>
    <n v="30"/>
    <n v="1"/>
    <n v="2"/>
    <n v="4.9336526975536401"/>
    <n v="33.886333999999998"/>
  </r>
  <r>
    <n v="179"/>
    <x v="12"/>
    <s v="30/09/2020"/>
    <n v="2"/>
    <n v="4"/>
    <s v="N"/>
    <s v="890-300-279-4"/>
    <s v="76001"/>
    <s v="Cali"/>
    <s v="28/03/2018"/>
    <s v="28/03/2021"/>
    <n v="134486291"/>
    <s v="180-122661"/>
    <n v="1096"/>
    <n v="1"/>
    <n v="134486291"/>
    <n v="30"/>
    <n v="1"/>
    <n v="2"/>
    <n v="6.8197814448706797"/>
    <n v="24.875160999999999"/>
  </r>
  <r>
    <n v="0"/>
    <x v="12"/>
    <s v="30/09/2020"/>
    <n v="3"/>
    <n v="3"/>
    <s v="N"/>
    <s v="890-300-279-4"/>
    <s v="76001"/>
    <s v="Cali"/>
    <s v="01/09/2020"/>
    <s v="30/09/2020"/>
    <n v="2396619809.3400002"/>
    <s v="20200930"/>
    <n v="30"/>
    <n v="1"/>
    <n v="2396619809.3400002"/>
    <n v="30"/>
    <n v="1"/>
    <n v="2"/>
    <n v="0"/>
    <n v="2396.6198093400003"/>
  </r>
  <r>
    <n v="0"/>
    <x v="12"/>
    <s v="30/09/2020"/>
    <n v="4"/>
    <n v="3"/>
    <s v="N"/>
    <s v="800-037-800-8"/>
    <s v="76001"/>
    <s v="Cali"/>
    <s v="01/09/2020"/>
    <s v="30/09/2020"/>
    <n v="170833917.03999999"/>
    <s v="20200930"/>
    <n v="30"/>
    <n v="1"/>
    <n v="170833917.03999999"/>
    <n v="30"/>
    <n v="1"/>
    <n v="2"/>
    <n v="0"/>
    <n v="170.83391703999999"/>
  </r>
  <r>
    <n v="0"/>
    <x v="12"/>
    <s v="30/09/2020"/>
    <n v="5"/>
    <n v="3"/>
    <s v="N"/>
    <s v="890-203-088-9"/>
    <s v="76001"/>
    <s v="Cali"/>
    <s v="01/09/2020"/>
    <s v="30/09/2020"/>
    <n v="0.04"/>
    <s v="20200930"/>
    <n v="30"/>
    <n v="1"/>
    <n v="0.04"/>
    <n v="30"/>
    <n v="1"/>
    <n v="2"/>
    <n v="0"/>
    <n v="4.0000000000000001E-8"/>
  </r>
  <r>
    <n v="0"/>
    <x v="12"/>
    <s v="30/09/2020"/>
    <n v="6"/>
    <n v="3"/>
    <s v="N"/>
    <s v="860-034-313-7"/>
    <s v="76001"/>
    <s v="Cali"/>
    <s v="01/09/2020"/>
    <s v="30/09/2020"/>
    <n v="303983843"/>
    <s v="20200930"/>
    <n v="30"/>
    <n v="1"/>
    <n v="303983843"/>
    <n v="30"/>
    <n v="1"/>
    <n v="2"/>
    <n v="0"/>
    <n v="303.98384299999998"/>
  </r>
  <r>
    <n v="0"/>
    <x v="12"/>
    <s v="30/09/2020"/>
    <n v="7"/>
    <n v="3"/>
    <s v="N"/>
    <s v="860-002-964-4"/>
    <s v="76001"/>
    <s v="Cali"/>
    <s v="01/09/2020"/>
    <s v="30/09/2020"/>
    <n v="2346921145.8800001"/>
    <s v="20200930"/>
    <n v="30"/>
    <n v="1"/>
    <n v="2346921145.8800001"/>
    <n v="30"/>
    <n v="1"/>
    <n v="2"/>
    <n v="0"/>
    <n v="2346.92114588"/>
  </r>
  <r>
    <n v="19"/>
    <x v="13"/>
    <s v="30/09/2020"/>
    <n v="1"/>
    <n v="3"/>
    <s v="N"/>
    <s v="860-002-964-4"/>
    <s v="11001"/>
    <s v="CL 36 No 7-47  PISO 14 -15"/>
    <s v="15/09/2020"/>
    <s v="19/10/2020"/>
    <n v="934360"/>
    <s v="92331307"/>
    <n v="36"/>
    <n v="1"/>
    <n v="934360"/>
    <n v="30"/>
    <n v="1"/>
    <n v="2"/>
    <n v="27.399000000000001"/>
    <n v="0.93435999999999997"/>
  </r>
  <r>
    <n v="19"/>
    <x v="13"/>
    <s v="30/09/2020"/>
    <n v="2"/>
    <n v="3"/>
    <s v="N"/>
    <s v="860-002-964-4"/>
    <s v="11001"/>
    <s v="CL 36 No 7-47  PISO 14 -15"/>
    <s v="18/09/2020"/>
    <s v="19/10/2020"/>
    <n v="499900"/>
    <s v="23372"/>
    <n v="1"/>
    <n v="1"/>
    <n v="499900"/>
    <n v="30"/>
    <n v="1"/>
    <n v="2"/>
    <n v="27.498999999999999"/>
    <n v="0.49990000000000001"/>
  </r>
  <r>
    <n v="19"/>
    <x v="13"/>
    <s v="30/09/2020"/>
    <n v="3"/>
    <n v="3"/>
    <s v="N"/>
    <s v="860-002-964-4"/>
    <s v="11001"/>
    <s v="CL 36 No 7-47  PISO 14 -15"/>
    <s v="18/09/2020"/>
    <s v="19/10/2020"/>
    <n v="579900"/>
    <s v="23380"/>
    <n v="1"/>
    <n v="1"/>
    <n v="579900"/>
    <n v="30"/>
    <n v="1"/>
    <n v="2"/>
    <n v="27.498999999999999"/>
    <n v="0.57989999999999997"/>
  </r>
  <r>
    <n v="1"/>
    <x v="13"/>
    <s v="30/09/2020"/>
    <n v="4"/>
    <n v="3"/>
    <s v="N"/>
    <s v="860-002-964-4"/>
    <s v="11001"/>
    <s v="CL 36 No 7-47  PISO 14 -15"/>
    <s v="30/09/2020"/>
    <s v="01/10/2020"/>
    <n v="8057"/>
    <s v="1"/>
    <n v="1"/>
    <n v="1"/>
    <n v="8057"/>
    <n v="30"/>
    <n v="1"/>
    <n v="2"/>
    <n v="0"/>
    <n v="8.0569999999999999E-3"/>
  </r>
  <r>
    <n v="1"/>
    <x v="13"/>
    <s v="30/09/2020"/>
    <n v="5"/>
    <n v="3"/>
    <s v="N"/>
    <s v="890-203-088-9"/>
    <s v="11001"/>
    <s v="AC 116 N 23 -6 28 P 6"/>
    <s v="30/09/2020"/>
    <s v="01/10/2020"/>
    <n v="105414"/>
    <s v="1"/>
    <n v="1"/>
    <n v="1"/>
    <n v="105414"/>
    <n v="30"/>
    <n v="1"/>
    <n v="2"/>
    <n v="0"/>
    <n v="0.10541399999999999"/>
  </r>
  <r>
    <n v="380"/>
    <x v="14"/>
    <s v="30/09/2020"/>
    <n v="1"/>
    <n v="4"/>
    <s v="N"/>
    <s v="860-002-964-4"/>
    <s v="11001"/>
    <s v="CL 36  7 47"/>
    <s v="15/10/2019"/>
    <s v="15/10/2021"/>
    <n v="2052645682"/>
    <s v="00000459441158"/>
    <n v="540"/>
    <n v="7"/>
    <n v="180000000"/>
    <n v="90"/>
    <n v="2"/>
    <n v="2"/>
    <n v="6.5"/>
    <n v="1539.4840256700002"/>
  </r>
  <r>
    <n v="414"/>
    <x v="14"/>
    <s v="30/09/2020"/>
    <n v="2"/>
    <n v="4"/>
    <s v="N"/>
    <s v="860-002-964-4"/>
    <s v="11001"/>
    <s v="CL 36  7 47"/>
    <s v="18/11/2019"/>
    <s v="18/11/2021"/>
    <n v="2000000000"/>
    <s v="00553141516"/>
    <n v="540"/>
    <n v="7"/>
    <n v="180000000"/>
    <n v="90"/>
    <n v="2"/>
    <n v="2"/>
    <n v="6.41"/>
    <n v="1496.5"/>
  </r>
  <r>
    <n v="415"/>
    <x v="14"/>
    <s v="30/09/2020"/>
    <n v="3"/>
    <n v="4"/>
    <s v="N"/>
    <s v="860-002-964-4"/>
    <s v="11001"/>
    <s v="CL 36  7 47"/>
    <s v="19/11/2019"/>
    <s v="19/11/2021"/>
    <n v="865765652"/>
    <s v="553183294"/>
    <n v="540"/>
    <n v="7"/>
    <n v="180000000"/>
    <n v="30"/>
    <n v="2"/>
    <n v="2"/>
    <n v="6.57"/>
    <n v="649.32424200000003"/>
  </r>
  <r>
    <n v="301"/>
    <x v="14"/>
    <s v="30/09/2020"/>
    <n v="4"/>
    <n v="4"/>
    <s v="N"/>
    <s v="860-002-964-4"/>
    <s v="11001"/>
    <s v="CL 36  7 47"/>
    <s v="28/01/2020"/>
    <s v="28/07/2021"/>
    <n v="570000000"/>
    <s v="554481558"/>
    <n v="540"/>
    <n v="7"/>
    <n v="180000000"/>
    <n v="90"/>
    <n v="2"/>
    <n v="2"/>
    <n v="6.6"/>
    <n v="475"/>
  </r>
  <r>
    <n v="810"/>
    <x v="14"/>
    <s v="30/09/2020"/>
    <n v="5"/>
    <n v="4"/>
    <s v="N"/>
    <s v="890-203-088-9"/>
    <s v="11001"/>
    <s v="CL 99  9A 54"/>
    <s v="19/12/2019"/>
    <s v="19/12/2022"/>
    <n v="4158568000"/>
    <s v="190880048410"/>
    <n v="1080"/>
    <n v="7"/>
    <n v="180000000"/>
    <n v="30"/>
    <n v="2"/>
    <n v="2"/>
    <n v="7.13"/>
    <n v="3349.9575555599999"/>
  </r>
  <r>
    <n v="811"/>
    <x v="14"/>
    <s v="30/09/2020"/>
    <n v="6"/>
    <n v="4"/>
    <s v="N"/>
    <s v="900-406-150-5"/>
    <s v="11001"/>
    <s v="CL 13 57 50"/>
    <s v="20/12/2019"/>
    <s v="20/12/2022"/>
    <n v="2608392000"/>
    <s v="36955601"/>
    <n v="1080"/>
    <n v="7"/>
    <n v="180000000"/>
    <n v="30"/>
    <n v="2"/>
    <n v="2"/>
    <n v="7.13"/>
    <n v="2339.7636772699998"/>
  </r>
  <r>
    <n v="142"/>
    <x v="14"/>
    <s v="30/09/2020"/>
    <n v="7"/>
    <n v="4"/>
    <s v="N"/>
    <s v="890-203-088-9"/>
    <s v="11001"/>
    <s v="CL 99  9A 54"/>
    <s v="19/12/2019"/>
    <s v="19/02/2021"/>
    <n v="500000000"/>
    <s v="19088004887"/>
    <n v="180"/>
    <n v="7"/>
    <n v="180000000"/>
    <n v="180"/>
    <n v="2"/>
    <n v="2"/>
    <n v="7.43"/>
    <n v="500"/>
  </r>
  <r>
    <n v="297"/>
    <x v="15"/>
    <s v="30/09/2020"/>
    <n v="1"/>
    <n v="1"/>
    <s v="N"/>
    <s v="800-149-923-6"/>
    <s v="11001"/>
    <s v="CALLE 28 #13A-63"/>
    <s v="24/07/2018"/>
    <s v="24/07/2021"/>
    <n v="500000000"/>
    <s v="SCR18170567"/>
    <n v="1080"/>
    <n v="1"/>
    <n v="600000000"/>
    <n v="30"/>
    <n v="2"/>
    <n v="2"/>
    <n v="3.32"/>
    <n v="139.275486"/>
  </r>
  <r>
    <n v="346"/>
    <x v="15"/>
    <s v="30/09/2020"/>
    <n v="2"/>
    <n v="4"/>
    <s v="N"/>
    <s v="890-203-088-9"/>
    <s v="11001"/>
    <s v="CARRERA 8 N 16-84"/>
    <s v="11/09/2018"/>
    <s v="11/09/2021"/>
    <n v="1500000000"/>
    <s v="190880043260"/>
    <n v="1080"/>
    <n v="1"/>
    <n v="1500000000"/>
    <n v="30"/>
    <n v="2"/>
    <n v="2"/>
    <n v="5.0199999999999996"/>
    <n v="502.12639999999999"/>
  </r>
  <r>
    <n v="412"/>
    <x v="15"/>
    <s v="30/09/2020"/>
    <n v="3"/>
    <n v="4"/>
    <s v="N"/>
    <s v="890-203-088-9"/>
    <s v="11001"/>
    <s v="CARRERA 8 N 16-84"/>
    <s v="16/11/2018"/>
    <s v="16/11/2021"/>
    <n v="1000000000"/>
    <s v="190880044190"/>
    <n v="1080"/>
    <n v="1"/>
    <n v="1000000000"/>
    <n v="30"/>
    <n v="2"/>
    <n v="2"/>
    <n v="4.82"/>
    <n v="390.40684099999999"/>
  </r>
  <r>
    <n v="74"/>
    <x v="15"/>
    <s v="30/09/2020"/>
    <n v="4"/>
    <n v="4"/>
    <s v="N"/>
    <s v="890-203-088-9"/>
    <s v="11001"/>
    <s v="CARRERA 8 N 16-84"/>
    <s v="13/12/2018"/>
    <s v="13/12/2020"/>
    <n v="147000000"/>
    <s v="192180044890"/>
    <n v="720"/>
    <n v="1"/>
    <n v="147000000"/>
    <n v="30"/>
    <n v="2"/>
    <n v="2"/>
    <n v="4.32"/>
    <n v="18.429734"/>
  </r>
  <r>
    <n v="480"/>
    <x v="15"/>
    <s v="30/09/2020"/>
    <n v="5"/>
    <n v="1"/>
    <s v="N"/>
    <s v="800-149-923-6"/>
    <s v="11001"/>
    <s v="CALLE 28 #13A-63"/>
    <s v="23/01/2019"/>
    <s v="23/01/2022"/>
    <n v="500000000"/>
    <s v="SCR19183887"/>
    <n v="1080"/>
    <n v="1"/>
    <n v="500000000"/>
    <n v="30"/>
    <n v="2"/>
    <n v="2"/>
    <n v="2.3199999999999998"/>
    <n v="222.659277"/>
  </r>
  <r>
    <n v="1394"/>
    <x v="15"/>
    <s v="30/09/2020"/>
    <n v="6"/>
    <n v="4"/>
    <s v="N"/>
    <s v="890-203-088-9"/>
    <s v="11001"/>
    <s v="CARRERA 8 N 16-84"/>
    <s v="25/07/2019"/>
    <s v="25/07/2024"/>
    <n v="2000000000"/>
    <s v="190880046880"/>
    <n v="1800"/>
    <n v="1"/>
    <n v="2000000000"/>
    <n v="30"/>
    <n v="2"/>
    <n v="2"/>
    <n v="5.82"/>
    <n v="1540.5251109999999"/>
  </r>
  <r>
    <n v="248"/>
    <x v="15"/>
    <s v="30/09/2020"/>
    <n v="7"/>
    <n v="1"/>
    <s v="N"/>
    <s v="800-149-923-6"/>
    <s v="11001"/>
    <s v="CALLE 28 #13A-63"/>
    <s v="05/12/2019"/>
    <s v="05/06/2021"/>
    <n v="1000000000"/>
    <s v="SCR19204690"/>
    <n v="540"/>
    <n v="1"/>
    <n v="1000000000"/>
    <n v="30"/>
    <n v="2"/>
    <n v="2"/>
    <n v="4.22"/>
    <n v="501.85417200000001"/>
  </r>
  <r>
    <n v="206"/>
    <x v="15"/>
    <s v="30/09/2020"/>
    <n v="8"/>
    <n v="4"/>
    <s v="N"/>
    <s v="890-903-938-8"/>
    <s v="25799"/>
    <s v="CARRERA 4 N° 3-54"/>
    <s v="24/04/2020"/>
    <s v="24/04/2021"/>
    <n v="600000000"/>
    <s v="3450087009"/>
    <n v="360"/>
    <n v="1"/>
    <n v="600000000"/>
    <n v="30"/>
    <n v="2"/>
    <n v="2"/>
    <n v="6.2560000000000002"/>
    <n v="351.85587500000003"/>
  </r>
  <r>
    <n v="209"/>
    <x v="15"/>
    <s v="30/09/2020"/>
    <n v="9"/>
    <n v="4"/>
    <s v="N"/>
    <s v="890-903-938-8"/>
    <s v="25799"/>
    <s v="CARRERA 4 N° 3-54"/>
    <s v="27/04/2020"/>
    <s v="27/04/2021"/>
    <n v="600000000"/>
    <s v="3450087010"/>
    <n v="360"/>
    <n v="1"/>
    <n v="600000000"/>
    <n v="30"/>
    <n v="2"/>
    <n v="2"/>
    <n v="6.2560000000000002"/>
    <n v="351.97809699999999"/>
  </r>
  <r>
    <n v="211"/>
    <x v="15"/>
    <s v="30/09/2020"/>
    <n v="10"/>
    <n v="4"/>
    <s v="N"/>
    <s v="890-903-938-8"/>
    <s v="25799"/>
    <s v="CARRERA 4 N° 3-54"/>
    <s v="29/04/2020"/>
    <s v="29/04/2021"/>
    <n v="600000000"/>
    <s v="3450087008"/>
    <n v="360"/>
    <n v="1"/>
    <n v="600000000"/>
    <n v="30"/>
    <n v="2"/>
    <n v="2"/>
    <n v="6.2560000000000002"/>
    <n v="351.811398"/>
  </r>
  <r>
    <n v="216"/>
    <x v="15"/>
    <s v="30/09/2020"/>
    <n v="11"/>
    <n v="4"/>
    <s v="N"/>
    <s v="890-903-938-8"/>
    <s v="25799"/>
    <s v="CARRERA 4 N° 3-54"/>
    <s v="04/05/2020"/>
    <s v="04/05/2021"/>
    <n v="200000000"/>
    <s v="3450087011"/>
    <n v="360"/>
    <n v="1"/>
    <n v="200000000"/>
    <n v="30"/>
    <n v="2"/>
    <n v="2"/>
    <n v="6.2560000000000002"/>
    <n v="134.05000132999999"/>
  </r>
  <r>
    <n v="514"/>
    <x v="15"/>
    <s v="30/09/2020"/>
    <n v="12"/>
    <n v="4"/>
    <s v="N"/>
    <s v="890-203-088-9"/>
    <s v="11001"/>
    <s v="CARRERA 8 N 16-84"/>
    <s v="26/08/2020"/>
    <s v="26/02/2022"/>
    <n v="3300000000"/>
    <s v="190880049560"/>
    <n v="540"/>
    <n v="1"/>
    <n v="3300000000"/>
    <n v="30"/>
    <n v="2"/>
    <n v="2"/>
    <n v="5.82"/>
    <n v="3131.1118369999999"/>
  </r>
  <r>
    <n v="143"/>
    <x v="15"/>
    <s v="30/09/2020"/>
    <n v="13"/>
    <n v="5"/>
    <s v="N"/>
    <s v="800-116-398-7"/>
    <s v="11001"/>
    <s v="CR 13 28 17 P 2 A L 5"/>
    <s v="20/08/2019"/>
    <s v="20/02/2021"/>
    <n v="6000000"/>
    <s v="1901729036"/>
    <n v="540"/>
    <n v="1"/>
    <n v="6000000"/>
    <n v="30"/>
    <n v="2"/>
    <n v="2"/>
    <n v="0"/>
    <n v="2.3226082200000002"/>
  </r>
  <r>
    <n v="157"/>
    <x v="15"/>
    <s v="30/09/2020"/>
    <n v="14"/>
    <n v="5"/>
    <s v="N"/>
    <s v="800-116-398-7"/>
    <s v="11001"/>
    <s v="CR 13 28 17 P 2 A L 5"/>
    <s v="06/09/2019"/>
    <s v="06/03/2021"/>
    <n v="10300000"/>
    <s v="1901744465"/>
    <n v="540"/>
    <n v="1"/>
    <n v="10300000"/>
    <n v="30"/>
    <n v="2"/>
    <n v="2"/>
    <n v="0"/>
    <n v="4.57822379"/>
  </r>
  <r>
    <n v="526"/>
    <x v="15"/>
    <s v="30/09/2020"/>
    <n v="15"/>
    <n v="5"/>
    <s v="N"/>
    <s v="800-116-398-7"/>
    <s v="11001"/>
    <s v="CR 13 28 17 P 2 A L 5"/>
    <s v="16/09/2019"/>
    <s v="10/03/2022"/>
    <n v="10000000"/>
    <s v="1901749663"/>
    <n v="900"/>
    <n v="1"/>
    <n v="10000000"/>
    <n v="30"/>
    <n v="2"/>
    <n v="2"/>
    <n v="0"/>
    <n v="8.0007766300000007"/>
  </r>
  <r>
    <n v="719"/>
    <x v="15"/>
    <s v="30/09/2020"/>
    <n v="16"/>
    <n v="5"/>
    <s v="N"/>
    <s v="800-116-398-7"/>
    <s v="11001"/>
    <s v="CR 13 28 17 P 2 A L 5"/>
    <s v="19/09/2019"/>
    <s v="19/09/2022"/>
    <n v="10300000"/>
    <s v="1901751470"/>
    <n v="1080"/>
    <n v="1"/>
    <n v="10300000"/>
    <n v="30"/>
    <n v="2"/>
    <n v="2"/>
    <n v="0"/>
    <n v="6.5487627300000009"/>
  </r>
  <r>
    <n v="355"/>
    <x v="15"/>
    <s v="30/09/2020"/>
    <n v="17"/>
    <n v="5"/>
    <s v="N"/>
    <s v="800-116-398-7"/>
    <s v="11001"/>
    <s v="CR 13 28 17 P 2 A L 5"/>
    <s v="20/09/2019"/>
    <s v="20/09/2021"/>
    <n v="6000000"/>
    <s v="1901751923"/>
    <n v="720"/>
    <n v="1"/>
    <n v="6000000"/>
    <n v="30"/>
    <n v="2"/>
    <n v="2"/>
    <n v="0"/>
    <n v="4.5004360199999995"/>
  </r>
  <r>
    <n v="177"/>
    <x v="15"/>
    <s v="30/09/2020"/>
    <n v="18"/>
    <n v="5"/>
    <s v="N"/>
    <s v="800-116-398-7"/>
    <s v="11001"/>
    <s v="CR 13 28 17 P 2 A L 5"/>
    <s v="26/09/2019"/>
    <s v="26/03/2021"/>
    <n v="10300000"/>
    <s v="1901754477"/>
    <n v="540"/>
    <n v="1"/>
    <n v="10300000"/>
    <n v="30"/>
    <n v="2"/>
    <n v="2"/>
    <n v="0"/>
    <n v="7.4090929400000007"/>
  </r>
  <r>
    <n v="734"/>
    <x v="15"/>
    <s v="30/09/2020"/>
    <n v="19"/>
    <n v="5"/>
    <s v="N"/>
    <s v="800-116-398-7"/>
    <s v="11001"/>
    <s v="CR 13 28 17 P 2 A L 5"/>
    <s v="04/10/2019"/>
    <s v="04/10/2022"/>
    <n v="10000000"/>
    <s v="1901760592"/>
    <n v="1080"/>
    <n v="1"/>
    <n v="10000000"/>
    <n v="30"/>
    <n v="2"/>
    <n v="2"/>
    <n v="0"/>
    <n v="9.9758204600000013"/>
  </r>
  <r>
    <n v="734"/>
    <x v="15"/>
    <s v="30/09/2020"/>
    <n v="20"/>
    <n v="5"/>
    <s v="N"/>
    <s v="800-116-398-7"/>
    <s v="11001"/>
    <s v="CR 13 28 17 P 2 A L 5"/>
    <s v="04/10/2019"/>
    <s v="04/10/2022"/>
    <n v="20000000"/>
    <s v="1901760601"/>
    <n v="1080"/>
    <n v="1"/>
    <n v="20000000"/>
    <n v="30"/>
    <n v="2"/>
    <n v="2"/>
    <n v="0"/>
    <n v="14.339700279999999"/>
  </r>
  <r>
    <n v="380"/>
    <x v="15"/>
    <s v="30/09/2020"/>
    <n v="21"/>
    <n v="5"/>
    <s v="N"/>
    <s v="800-116-398-7"/>
    <s v="11001"/>
    <s v="CR 13 28 17 P 2 A L 5"/>
    <s v="15/10/2019"/>
    <s v="15/10/2021"/>
    <n v="3000000"/>
    <s v="1901763989"/>
    <n v="720"/>
    <n v="1"/>
    <n v="3000000"/>
    <n v="30"/>
    <n v="2"/>
    <n v="2"/>
    <n v="0"/>
    <n v="1.8637578400000001"/>
  </r>
  <r>
    <n v="380"/>
    <x v="15"/>
    <s v="30/09/2020"/>
    <n v="22"/>
    <n v="5"/>
    <s v="N"/>
    <s v="800-116-398-7"/>
    <s v="11001"/>
    <s v="CR 13 28 17 P 2 A L 5"/>
    <s v="15/10/2019"/>
    <s v="15/10/2021"/>
    <n v="8000000"/>
    <s v="1901763986"/>
    <n v="720"/>
    <n v="1"/>
    <n v="8000000"/>
    <n v="30"/>
    <n v="2"/>
    <n v="2"/>
    <n v="0"/>
    <n v="6.6673138200000004"/>
  </r>
  <r>
    <n v="570"/>
    <x v="15"/>
    <s v="30/09/2020"/>
    <n v="23"/>
    <n v="5"/>
    <s v="N"/>
    <s v="800-116-398-7"/>
    <s v="11001"/>
    <s v="CR 13 28 17 P 2 A L 5"/>
    <s v="23/10/2019"/>
    <s v="23/04/2022"/>
    <n v="6000000"/>
    <s v="1901767949"/>
    <n v="900"/>
    <n v="1"/>
    <n v="6000000"/>
    <n v="30"/>
    <n v="2"/>
    <n v="2"/>
    <n v="0"/>
    <n v="4.8004659800000002"/>
  </r>
  <r>
    <n v="572"/>
    <x v="15"/>
    <s v="30/09/2020"/>
    <n v="24"/>
    <n v="5"/>
    <s v="N"/>
    <s v="800-116-398-7"/>
    <s v="11001"/>
    <s v="CR 13 28 17 P 2 A L 5"/>
    <s v="25/10/2019"/>
    <s v="25/04/2022"/>
    <n v="5000000"/>
    <s v="1901769501"/>
    <n v="900"/>
    <n v="1"/>
    <n v="5000000"/>
    <n v="30"/>
    <n v="2"/>
    <n v="2"/>
    <n v="0"/>
    <n v="3.9997483199999997"/>
  </r>
  <r>
    <n v="755"/>
    <x v="15"/>
    <s v="30/09/2020"/>
    <n v="25"/>
    <n v="5"/>
    <s v="N"/>
    <s v="800-116-398-7"/>
    <s v="11001"/>
    <s v="CR 13 28 17 P 2 A L 5"/>
    <s v="25/10/2019"/>
    <s v="25/10/2022"/>
    <n v="7000000"/>
    <s v="1901769500"/>
    <n v="1080"/>
    <n v="1"/>
    <n v="7000000"/>
    <n v="30"/>
    <n v="2"/>
    <n v="2"/>
    <n v="0"/>
    <n v="5.8338988299999999"/>
  </r>
  <r>
    <n v="577"/>
    <x v="15"/>
    <s v="30/09/2020"/>
    <n v="26"/>
    <n v="5"/>
    <s v="N"/>
    <s v="800-116-398-7"/>
    <s v="11001"/>
    <s v="CR 13 28 17 P 2 A L 5"/>
    <s v="30/10/2019"/>
    <s v="30/04/2022"/>
    <n v="7000000"/>
    <s v="1901771874"/>
    <n v="900"/>
    <n v="1"/>
    <n v="7000000"/>
    <n v="30"/>
    <n v="2"/>
    <n v="2"/>
    <n v="0"/>
    <n v="5.1338341500000002"/>
  </r>
  <r>
    <n v="760"/>
    <x v="15"/>
    <s v="30/09/2020"/>
    <n v="27"/>
    <n v="5"/>
    <s v="N"/>
    <s v="800-116-398-7"/>
    <s v="11001"/>
    <s v="CR 13 28 17 P 2 A L 5"/>
    <s v="30/10/2019"/>
    <s v="30/10/2022"/>
    <n v="8000000"/>
    <s v="1901771852"/>
    <n v="1080"/>
    <n v="1"/>
    <n v="8000000"/>
    <n v="30"/>
    <n v="2"/>
    <n v="2"/>
    <n v="0"/>
    <n v="6.6673138200000004"/>
  </r>
  <r>
    <n v="213"/>
    <x v="15"/>
    <s v="30/09/2020"/>
    <n v="28"/>
    <n v="5"/>
    <s v="N"/>
    <s v="800-116-398-7"/>
    <s v="11001"/>
    <s v="CR 13 28 17 P 2 A L 5"/>
    <s v="01/11/2019"/>
    <s v="01/05/2021"/>
    <n v="2000000"/>
    <s v="1901773216"/>
    <n v="540"/>
    <n v="1"/>
    <n v="2000000"/>
    <n v="30"/>
    <n v="2"/>
    <n v="2"/>
    <n v="0"/>
    <n v="0.98949651999999999"/>
  </r>
  <r>
    <n v="397"/>
    <x v="15"/>
    <s v="30/09/2020"/>
    <n v="29"/>
    <n v="5"/>
    <s v="N"/>
    <s v="800-116-398-7"/>
    <s v="11001"/>
    <s v="CR 13 28 17 P 2 A L 5"/>
    <s v="01/11/2019"/>
    <s v="01/11/2021"/>
    <n v="24000000"/>
    <s v="1901773215"/>
    <n v="720"/>
    <n v="1"/>
    <n v="24000000"/>
    <n v="30"/>
    <n v="2"/>
    <n v="2"/>
    <n v="0"/>
    <n v="14.93231598"/>
  </r>
  <r>
    <n v="402"/>
    <x v="15"/>
    <s v="30/09/2020"/>
    <n v="30"/>
    <n v="5"/>
    <s v="N"/>
    <s v="800-116-398-7"/>
    <s v="11001"/>
    <s v="CR 13 28 17 P 2 A L 5"/>
    <s v="06/11/2019"/>
    <s v="06/11/2021"/>
    <n v="2500000"/>
    <s v="1901774042"/>
    <n v="720"/>
    <n v="1"/>
    <n v="2500000"/>
    <n v="30"/>
    <n v="2"/>
    <n v="2"/>
    <n v="0"/>
    <n v="1.97935694"/>
  </r>
  <r>
    <n v="767"/>
    <x v="15"/>
    <s v="30/09/2020"/>
    <n v="31"/>
    <n v="5"/>
    <s v="N"/>
    <s v="800-116-398-7"/>
    <s v="11001"/>
    <s v="CR 13 28 17 P 2 A L 5"/>
    <s v="06/11/2019"/>
    <s v="06/11/2022"/>
    <n v="12000000"/>
    <s v="1901774043"/>
    <n v="1080"/>
    <n v="1"/>
    <n v="12000000"/>
    <n v="30"/>
    <n v="2"/>
    <n v="2"/>
    <n v="0"/>
    <n v="10.64488092"/>
  </r>
  <r>
    <n v="767"/>
    <x v="15"/>
    <s v="30/09/2020"/>
    <n v="32"/>
    <n v="5"/>
    <s v="N"/>
    <s v="800-116-398-7"/>
    <s v="11001"/>
    <s v="CR 13 28 17 P 2 A L 5"/>
    <s v="06/11/2019"/>
    <s v="06/11/2022"/>
    <n v="14000000"/>
    <s v="1901774045"/>
    <n v="1080"/>
    <n v="1"/>
    <n v="14000000"/>
    <n v="30"/>
    <n v="2"/>
    <n v="2"/>
    <n v="0"/>
    <n v="10.64488092"/>
  </r>
  <r>
    <n v="583"/>
    <x v="15"/>
    <s v="30/09/2020"/>
    <n v="33"/>
    <n v="5"/>
    <s v="N"/>
    <s v="800-116-398-7"/>
    <s v="11001"/>
    <s v="CR 13 28 17 P 2 A L 5"/>
    <s v="06/11/2019"/>
    <s v="06/05/2022"/>
    <n v="14900000"/>
    <s v="1901774044"/>
    <n v="900"/>
    <n v="1"/>
    <n v="14900000"/>
    <n v="30"/>
    <n v="2"/>
    <n v="2"/>
    <n v="0"/>
    <n v="11.92115607"/>
  </r>
  <r>
    <n v="775"/>
    <x v="15"/>
    <s v="30/09/2020"/>
    <n v="34"/>
    <n v="5"/>
    <s v="N"/>
    <s v="800-116-398-7"/>
    <s v="11001"/>
    <s v="CR 13 28 17 P 2 A L 5"/>
    <s v="14/11/2019"/>
    <s v="14/11/2022"/>
    <n v="45500000"/>
    <s v="1901781219"/>
    <n v="1080"/>
    <n v="1"/>
    <n v="45500000"/>
    <n v="30"/>
    <n v="2"/>
    <n v="2"/>
    <n v="3.32"/>
    <n v="38.004730700000003"/>
  </r>
  <r>
    <n v="232"/>
    <x v="15"/>
    <s v="30/09/2020"/>
    <n v="35"/>
    <n v="5"/>
    <s v="N"/>
    <s v="800-116-398-7"/>
    <s v="11001"/>
    <s v="CR 13 28 17 P 2 A L 5"/>
    <s v="20/11/2019"/>
    <s v="20/05/2021"/>
    <n v="2000000"/>
    <s v="1901784072"/>
    <n v="540"/>
    <n v="1"/>
    <n v="2000000"/>
    <n v="30"/>
    <n v="2"/>
    <n v="2"/>
    <n v="0"/>
    <n v="1.0935715100000001"/>
  </r>
  <r>
    <n v="416"/>
    <x v="15"/>
    <s v="30/09/2020"/>
    <n v="36"/>
    <n v="5"/>
    <s v="N"/>
    <s v="800-116-398-7"/>
    <s v="11001"/>
    <s v="CR 13 28 17 P 2 A L 5"/>
    <s v="20/11/2019"/>
    <s v="20/11/2021"/>
    <n v="6000000"/>
    <s v="1901784074"/>
    <n v="720"/>
    <n v="1"/>
    <n v="6000000"/>
    <n v="30"/>
    <n v="2"/>
    <n v="2"/>
    <n v="0"/>
    <n v="4.2504127300000007"/>
  </r>
  <r>
    <n v="416"/>
    <x v="15"/>
    <s v="30/09/2020"/>
    <n v="37"/>
    <n v="5"/>
    <s v="N"/>
    <s v="800-116-398-7"/>
    <s v="11001"/>
    <s v="CR 13 28 17 P 2 A L 5"/>
    <s v="20/11/2019"/>
    <s v="20/11/2021"/>
    <n v="8000000"/>
    <s v="1901784073"/>
    <n v="720"/>
    <n v="1"/>
    <n v="8000000"/>
    <n v="30"/>
    <n v="2"/>
    <n v="2"/>
    <n v="0"/>
    <n v="5.3338530199999994"/>
  </r>
  <r>
    <n v="782"/>
    <x v="15"/>
    <s v="30/09/2020"/>
    <n v="38"/>
    <n v="5"/>
    <s v="N"/>
    <s v="800-116-398-7"/>
    <s v="11001"/>
    <s v="CR 13 28 17 P 2 A L 5"/>
    <s v="21/11/2019"/>
    <s v="21/11/2022"/>
    <n v="45500000"/>
    <s v="1901785123"/>
    <n v="1080"/>
    <n v="1"/>
    <n v="45500000"/>
    <n v="30"/>
    <n v="2"/>
    <n v="2"/>
    <n v="3.32"/>
    <n v="38.004731700000001"/>
  </r>
  <r>
    <n v="247"/>
    <x v="15"/>
    <s v="30/09/2020"/>
    <n v="39"/>
    <n v="5"/>
    <s v="N"/>
    <s v="800-116-398-7"/>
    <s v="11001"/>
    <s v="CR 13 28 17 P 2 A L 5"/>
    <s v="04/12/2019"/>
    <s v="04/06/2021"/>
    <n v="4000000"/>
    <s v="1901790147"/>
    <n v="540"/>
    <n v="1"/>
    <n v="4000000"/>
    <n v="30"/>
    <n v="2"/>
    <n v="2"/>
    <n v="3.32"/>
    <n v="2.2273852799999996"/>
  </r>
  <r>
    <n v="612"/>
    <x v="15"/>
    <s v="30/09/2020"/>
    <n v="40"/>
    <n v="5"/>
    <s v="N"/>
    <s v="800-116-398-7"/>
    <s v="11001"/>
    <s v="CR 13 28 17 P 2 A L 5"/>
    <s v="04/12/2019"/>
    <s v="04/06/2022"/>
    <n v="7000000"/>
    <s v="1901790180"/>
    <n v="900"/>
    <n v="1"/>
    <n v="7000000"/>
    <n v="30"/>
    <n v="2"/>
    <n v="2"/>
    <n v="3.32"/>
    <n v="5.61289339"/>
  </r>
  <r>
    <n v="612"/>
    <x v="15"/>
    <s v="30/09/2020"/>
    <n v="41"/>
    <n v="5"/>
    <s v="N"/>
    <s v="800-116-398-7"/>
    <s v="11001"/>
    <s v="CR 13 28 17 P 2 A L 5"/>
    <s v="04/12/2019"/>
    <s v="04/06/2022"/>
    <n v="10000000"/>
    <s v="1901790179"/>
    <n v="900"/>
    <n v="1"/>
    <n v="10000000"/>
    <n v="30"/>
    <n v="2"/>
    <n v="2"/>
    <n v="3.32"/>
    <n v="8.3088378499999997"/>
  </r>
  <r>
    <n v="800"/>
    <x v="15"/>
    <s v="30/09/2020"/>
    <n v="42"/>
    <n v="5"/>
    <s v="N"/>
    <s v="800-116-398-7"/>
    <s v="11001"/>
    <s v="CR 13 28 17 P 2 A L 5"/>
    <s v="09/12/2019"/>
    <s v="09/12/2022"/>
    <n v="21000000"/>
    <s v="1901795033"/>
    <n v="1080"/>
    <n v="1"/>
    <n v="21000000"/>
    <n v="30"/>
    <n v="2"/>
    <n v="2"/>
    <n v="3.32"/>
    <n v="17.540645670000004"/>
  </r>
  <r>
    <n v="438"/>
    <x v="15"/>
    <s v="30/09/2020"/>
    <n v="43"/>
    <n v="5"/>
    <s v="N"/>
    <s v="800-116-398-7"/>
    <s v="11001"/>
    <s v="CR 13 28 17 P 2 A L 5"/>
    <s v="12/12/2019"/>
    <s v="12/12/2021"/>
    <n v="7000000"/>
    <s v="1901797136"/>
    <n v="720"/>
    <n v="1"/>
    <n v="7000000"/>
    <n v="30"/>
    <n v="2"/>
    <n v="2"/>
    <n v="0"/>
    <n v="4.6552505599999998"/>
  </r>
  <r>
    <n v="624"/>
    <x v="15"/>
    <s v="30/09/2020"/>
    <n v="44"/>
    <n v="5"/>
    <s v="N"/>
    <s v="800-116-398-7"/>
    <s v="11001"/>
    <s v="CR 13 28 17 P 2 A L 5"/>
    <s v="16/12/2019"/>
    <s v="16/06/2022"/>
    <n v="5000000"/>
    <s v="1901798323"/>
    <n v="900"/>
    <n v="1"/>
    <n v="5000000"/>
    <n v="30"/>
    <n v="2"/>
    <n v="2"/>
    <n v="0"/>
    <n v="3.9633949900000003"/>
  </r>
  <r>
    <n v="259"/>
    <x v="15"/>
    <s v="30/09/2020"/>
    <n v="45"/>
    <n v="5"/>
    <s v="N"/>
    <s v="800-116-398-7"/>
    <s v="11001"/>
    <s v="CR 13 28 17 P 2 A L 5"/>
    <s v="16/12/2019"/>
    <s v="16/06/2021"/>
    <n v="10000000"/>
    <s v="1901798326"/>
    <n v="540"/>
    <n v="1"/>
    <n v="10000000"/>
    <n v="30"/>
    <n v="2"/>
    <n v="2"/>
    <n v="0"/>
    <n v="6.0807522399999998"/>
  </r>
  <r>
    <n v="259"/>
    <x v="15"/>
    <s v="30/09/2020"/>
    <n v="46"/>
    <n v="5"/>
    <s v="N"/>
    <s v="800-116-398-7"/>
    <s v="11001"/>
    <s v="CR 13 28 17 P 2 A L 5"/>
    <s v="16/12/2019"/>
    <s v="16/06/2021"/>
    <n v="14900000"/>
    <s v="1901798324"/>
    <n v="540"/>
    <n v="1"/>
    <n v="14900000"/>
    <n v="30"/>
    <n v="2"/>
    <n v="2"/>
    <n v="0"/>
    <n v="9.1064371400000006"/>
  </r>
  <r>
    <n v="445"/>
    <x v="15"/>
    <s v="30/09/2020"/>
    <n v="47"/>
    <n v="5"/>
    <s v="N"/>
    <s v="800-116-398-7"/>
    <s v="11001"/>
    <s v="CR 13 28 17 P 2 A L 5"/>
    <s v="19/12/2019"/>
    <s v="19/12/2021"/>
    <n v="4000000"/>
    <s v="1901800318"/>
    <n v="720"/>
    <n v="1"/>
    <n v="4000000"/>
    <n v="30"/>
    <n v="2"/>
    <n v="2"/>
    <n v="0"/>
    <n v="3.0001176800000002"/>
  </r>
  <r>
    <n v="810"/>
    <x v="15"/>
    <s v="30/09/2020"/>
    <n v="48"/>
    <n v="5"/>
    <s v="N"/>
    <s v="800-116-398-7"/>
    <s v="11001"/>
    <s v="CR 13 28 17 P 2 A L 5"/>
    <s v="19/12/2019"/>
    <s v="19/12/2022"/>
    <n v="8000000"/>
    <s v="1901800347"/>
    <n v="1080"/>
    <n v="1"/>
    <n v="8000000"/>
    <n v="30"/>
    <n v="2"/>
    <n v="2"/>
    <n v="0"/>
    <n v="6.6673138200000004"/>
  </r>
  <r>
    <n v="810"/>
    <x v="15"/>
    <s v="30/09/2020"/>
    <n v="49"/>
    <n v="5"/>
    <s v="N"/>
    <s v="800-116-398-7"/>
    <s v="11001"/>
    <s v="CR 13 28 17 P 2 A L 5"/>
    <s v="19/12/2019"/>
    <s v="19/12/2022"/>
    <n v="10000000"/>
    <s v="1901800317"/>
    <n v="1080"/>
    <n v="1"/>
    <n v="10000000"/>
    <n v="30"/>
    <n v="2"/>
    <n v="2"/>
    <n v="0"/>
    <n v="8.3341428099999995"/>
  </r>
  <r>
    <n v="810"/>
    <x v="15"/>
    <s v="30/09/2020"/>
    <n v="50"/>
    <n v="5"/>
    <s v="N"/>
    <s v="800-116-398-7"/>
    <s v="11001"/>
    <s v="CR 13 28 17 P 2 A L 5"/>
    <s v="19/12/2019"/>
    <s v="19/12/2022"/>
    <n v="14900000"/>
    <s v="1901800349"/>
    <n v="1080"/>
    <n v="1"/>
    <n v="14900000"/>
    <n v="30"/>
    <n v="2"/>
    <n v="2"/>
    <n v="0"/>
    <n v="12.362677339999999"/>
  </r>
  <r>
    <n v="445"/>
    <x v="15"/>
    <s v="30/09/2020"/>
    <n v="51"/>
    <n v="5"/>
    <s v="N"/>
    <s v="800-116-398-7"/>
    <s v="11001"/>
    <s v="CR 13 28 17 P 2 A L 5"/>
    <s v="19/12/2019"/>
    <s v="19/12/2021"/>
    <n v="20000000"/>
    <s v="1901800348"/>
    <n v="720"/>
    <n v="1"/>
    <n v="20000000"/>
    <n v="30"/>
    <n v="2"/>
    <n v="2"/>
    <n v="0"/>
    <n v="19.952513929999999"/>
  </r>
  <r>
    <n v="631"/>
    <x v="15"/>
    <s v="30/09/2020"/>
    <n v="52"/>
    <n v="5"/>
    <s v="N"/>
    <s v="800-116-398-7"/>
    <s v="11001"/>
    <s v="CR 13 28 17 P 2 A L 5"/>
    <s v="23/12/2019"/>
    <s v="23/06/2022"/>
    <n v="6000000"/>
    <s v="1901801794"/>
    <n v="900"/>
    <n v="1"/>
    <n v="6000000"/>
    <n v="30"/>
    <n v="2"/>
    <n v="2"/>
    <n v="0"/>
    <n v="4.6004460099999998"/>
  </r>
  <r>
    <n v="631"/>
    <x v="15"/>
    <s v="30/09/2020"/>
    <n v="53"/>
    <n v="5"/>
    <s v="N"/>
    <s v="800-116-398-7"/>
    <s v="11001"/>
    <s v="CR 13 28 17 P 2 A L 5"/>
    <s v="23/12/2019"/>
    <s v="23/06/2022"/>
    <n v="10000000"/>
    <s v="1901801792"/>
    <n v="900"/>
    <n v="1"/>
    <n v="10000000"/>
    <n v="30"/>
    <n v="2"/>
    <n v="2"/>
    <n v="0"/>
    <n v="7.6373481299999995"/>
  </r>
  <r>
    <n v="818"/>
    <x v="15"/>
    <s v="30/09/2020"/>
    <n v="54"/>
    <n v="5"/>
    <s v="N"/>
    <s v="800-116-398-7"/>
    <s v="11001"/>
    <s v="CR 13 28 17 P 2 A L 5"/>
    <s v="27/12/2019"/>
    <s v="27/12/2022"/>
    <n v="20000000"/>
    <s v="1901804089"/>
    <n v="1080"/>
    <n v="1"/>
    <n v="20000000"/>
    <n v="30"/>
    <n v="2"/>
    <n v="2"/>
    <n v="3.32"/>
    <n v="16.70536963"/>
  </r>
  <r>
    <n v="91"/>
    <x v="15"/>
    <s v="30/09/2020"/>
    <n v="55"/>
    <n v="5"/>
    <s v="N"/>
    <s v="800-116-398-7"/>
    <s v="11001"/>
    <s v="CR 13 28 17 P 2 A L 5"/>
    <s v="30/12/2019"/>
    <s v="30/12/2020"/>
    <n v="14900000"/>
    <s v="1901805185"/>
    <n v="360"/>
    <n v="1"/>
    <n v="14900000"/>
    <n v="30"/>
    <n v="2"/>
    <n v="2"/>
    <n v="0"/>
    <n v="6.1835492300000006"/>
  </r>
  <r>
    <n v="283"/>
    <x v="15"/>
    <s v="30/09/2020"/>
    <n v="56"/>
    <n v="5"/>
    <s v="N"/>
    <s v="800-116-398-7"/>
    <s v="11001"/>
    <s v="CR 13 28 17 P 2 A L 5"/>
    <s v="10/01/2020"/>
    <s v="10/07/2021"/>
    <n v="9000000"/>
    <s v="2001811757"/>
    <n v="540"/>
    <n v="1"/>
    <n v="9000000"/>
    <n v="30"/>
    <n v="2"/>
    <n v="2"/>
    <n v="0"/>
    <n v="7.9795654100000002"/>
  </r>
  <r>
    <n v="832"/>
    <x v="15"/>
    <s v="30/09/2020"/>
    <n v="57"/>
    <n v="5"/>
    <s v="N"/>
    <s v="800-116-398-7"/>
    <s v="11001"/>
    <s v="CR 13 28 17 P 2 A L 5"/>
    <s v="10/01/2020"/>
    <s v="10/01/2023"/>
    <n v="14900000"/>
    <s v="2001811756"/>
    <n v="1080"/>
    <n v="1"/>
    <n v="14900000"/>
    <n v="30"/>
    <n v="2"/>
    <n v="2"/>
    <n v="0"/>
    <n v="11.98810873"/>
  </r>
  <r>
    <n v="842"/>
    <x v="15"/>
    <s v="30/09/2020"/>
    <n v="58"/>
    <n v="5"/>
    <s v="N"/>
    <s v="800-116-398-7"/>
    <s v="11001"/>
    <s v="CR 13 28 17 P 2 A L 5"/>
    <s v="20/01/2020"/>
    <s v="20/01/2023"/>
    <n v="12500000"/>
    <s v="2001816554"/>
    <n v="1080"/>
    <n v="1"/>
    <n v="12500000"/>
    <n v="30"/>
    <n v="2"/>
    <n v="2"/>
    <n v="3.32"/>
    <n v="10.345312460000001"/>
  </r>
  <r>
    <n v="842"/>
    <x v="15"/>
    <s v="30/09/2020"/>
    <n v="59"/>
    <n v="5"/>
    <s v="N"/>
    <s v="800-116-398-7"/>
    <s v="11001"/>
    <s v="CR 13 28 17 P 2 A L 5"/>
    <s v="20/01/2020"/>
    <s v="20/01/2023"/>
    <n v="14900000"/>
    <s v="2001816531"/>
    <n v="1080"/>
    <n v="1"/>
    <n v="14900000"/>
    <n v="30"/>
    <n v="2"/>
    <n v="2"/>
    <n v="0"/>
    <n v="12.417871890000001"/>
  </r>
  <r>
    <n v="293"/>
    <x v="15"/>
    <s v="30/09/2020"/>
    <n v="60"/>
    <n v="5"/>
    <s v="N"/>
    <s v="800-116-398-7"/>
    <s v="11001"/>
    <s v="CR 13 28 17 P 2 A L 5"/>
    <s v="20/01/2020"/>
    <s v="20/07/2021"/>
    <n v="15700000"/>
    <s v="2001816537"/>
    <n v="540"/>
    <n v="1"/>
    <n v="15700000"/>
    <n v="30"/>
    <n v="2"/>
    <n v="2"/>
    <n v="0"/>
    <n v="14.829216990000001"/>
  </r>
  <r>
    <n v="845"/>
    <x v="15"/>
    <s v="30/09/2020"/>
    <n v="61"/>
    <n v="5"/>
    <s v="N"/>
    <s v="800-116-398-7"/>
    <s v="11001"/>
    <s v="CR 13 28 17 P 2 A L 5"/>
    <s v="23/01/2020"/>
    <s v="23/01/2023"/>
    <n v="6500000"/>
    <s v="2001818604"/>
    <n v="1080"/>
    <n v="1"/>
    <n v="6500000"/>
    <n v="30"/>
    <n v="2"/>
    <n v="2"/>
    <n v="0"/>
    <n v="5.3314780199999996"/>
  </r>
  <r>
    <n v="297"/>
    <x v="15"/>
    <s v="30/09/2020"/>
    <n v="62"/>
    <n v="5"/>
    <s v="N"/>
    <s v="800-116-398-7"/>
    <s v="11001"/>
    <s v="CR 13 28 17 P 2 A L 5"/>
    <s v="24/01/2020"/>
    <s v="24/07/2021"/>
    <n v="10000000"/>
    <s v="2001819312"/>
    <n v="540"/>
    <n v="1"/>
    <n v="10000000"/>
    <n v="30"/>
    <n v="2"/>
    <n v="2"/>
    <n v="0"/>
    <n v="9.4453604299999991"/>
  </r>
  <r>
    <n v="297"/>
    <x v="15"/>
    <s v="30/09/2020"/>
    <n v="63"/>
    <n v="5"/>
    <s v="N"/>
    <s v="800-116-398-7"/>
    <s v="11001"/>
    <s v="CR 13 28 17 P 2 A L 5"/>
    <s v="24/01/2020"/>
    <s v="24/07/2021"/>
    <n v="14900000"/>
    <s v="2001819311"/>
    <n v="540"/>
    <n v="1"/>
    <n v="14900000"/>
    <n v="30"/>
    <n v="2"/>
    <n v="2"/>
    <n v="0"/>
    <n v="10.762154019999999"/>
  </r>
  <r>
    <n v="303"/>
    <x v="15"/>
    <s v="30/09/2020"/>
    <n v="64"/>
    <n v="5"/>
    <s v="N"/>
    <s v="800-116-398-7"/>
    <s v="11001"/>
    <s v="CR 13 28 17 P 2 A L 5"/>
    <s v="30/01/2020"/>
    <s v="30/07/2021"/>
    <n v="7000000"/>
    <s v="2001821566"/>
    <n v="540"/>
    <n v="1"/>
    <n v="7000000"/>
    <n v="30"/>
    <n v="2"/>
    <n v="2"/>
    <n v="0"/>
    <n v="6.6117522800000001"/>
  </r>
  <r>
    <n v="852"/>
    <x v="15"/>
    <s v="30/09/2020"/>
    <n v="65"/>
    <n v="5"/>
    <s v="N"/>
    <s v="800-116-398-7"/>
    <s v="11001"/>
    <s v="CR 13 28 17 P 2 A L 5"/>
    <s v="30/01/2020"/>
    <s v="30/01/2023"/>
    <n v="16000000"/>
    <s v="2001821562"/>
    <n v="1080"/>
    <n v="1"/>
    <n v="16000000"/>
    <n v="30"/>
    <n v="2"/>
    <n v="2"/>
    <n v="0"/>
    <n v="13.33402465"/>
  </r>
  <r>
    <n v="853"/>
    <x v="15"/>
    <s v="30/09/2020"/>
    <n v="66"/>
    <n v="5"/>
    <s v="N"/>
    <s v="800-116-398-7"/>
    <s v="11001"/>
    <s v="CR 13 28 17 P 2 A L 5"/>
    <s v="31/01/2020"/>
    <s v="31/01/2023"/>
    <n v="35000000"/>
    <s v="2001822428"/>
    <n v="1080"/>
    <n v="1"/>
    <n v="35000000"/>
    <n v="30"/>
    <n v="2"/>
    <n v="2"/>
    <n v="3.32"/>
    <n v="29.234410409999999"/>
  </r>
  <r>
    <n v="307"/>
    <x v="15"/>
    <s v="30/09/2020"/>
    <n v="67"/>
    <n v="5"/>
    <s v="N"/>
    <s v="800-116-398-7"/>
    <s v="11001"/>
    <s v="CR 13 28 17 P 2 A L 5"/>
    <s v="03/02/2020"/>
    <s v="03/08/2021"/>
    <n v="15800000"/>
    <s v="2001823231"/>
    <n v="540"/>
    <n v="1"/>
    <n v="15800000"/>
    <n v="30"/>
    <n v="2"/>
    <n v="2"/>
    <n v="0"/>
    <n v="14.892621539999999"/>
  </r>
  <r>
    <n v="859"/>
    <x v="15"/>
    <s v="30/09/2020"/>
    <n v="68"/>
    <n v="5"/>
    <s v="N"/>
    <s v="800-116-398-7"/>
    <s v="11001"/>
    <s v="CR 13 28 17 P 2 A L 5"/>
    <s v="06/02/2020"/>
    <s v="06/02/2023"/>
    <n v="15000000"/>
    <s v="2001828271"/>
    <n v="1080"/>
    <n v="1"/>
    <n v="15000000"/>
    <n v="30"/>
    <n v="2"/>
    <n v="2"/>
    <n v="3.32"/>
    <n v="12.89173065"/>
  </r>
  <r>
    <n v="130"/>
    <x v="15"/>
    <s v="30/09/2020"/>
    <n v="69"/>
    <n v="5"/>
    <s v="N"/>
    <s v="800-116-398-7"/>
    <s v="11001"/>
    <s v="CR 13 28 17 P 2 A L 5"/>
    <s v="07/02/2020"/>
    <s v="07/02/2021"/>
    <n v="48000000"/>
    <s v="2001828827"/>
    <n v="360"/>
    <n v="1"/>
    <n v="48000000"/>
    <n v="30"/>
    <n v="2"/>
    <n v="2"/>
    <n v="3.32"/>
    <n v="24.05574232"/>
  </r>
  <r>
    <n v="679"/>
    <x v="15"/>
    <s v="30/09/2020"/>
    <n v="70"/>
    <n v="5"/>
    <s v="N"/>
    <s v="800-116-398-7"/>
    <s v="11001"/>
    <s v="CR 13 28 17 P 2 A L 5"/>
    <s v="10/02/2020"/>
    <s v="10/08/2022"/>
    <n v="6000000"/>
    <s v="2001830764"/>
    <n v="900"/>
    <n v="1"/>
    <n v="6000000"/>
    <n v="30"/>
    <n v="2"/>
    <n v="2"/>
    <n v="0"/>
    <n v="5.4454311100000004"/>
  </r>
  <r>
    <n v="863"/>
    <x v="15"/>
    <s v="30/09/2020"/>
    <n v="71"/>
    <n v="5"/>
    <s v="N"/>
    <s v="800-116-398-7"/>
    <s v="11001"/>
    <s v="CR 13 28 17 P 2 A L 5"/>
    <s v="10/02/2020"/>
    <s v="10/02/2023"/>
    <n v="26300000"/>
    <s v="2001830765"/>
    <n v="1080"/>
    <n v="1"/>
    <n v="26300000"/>
    <n v="30"/>
    <n v="2"/>
    <n v="2"/>
    <n v="0"/>
    <n v="26.3025518"/>
  </r>
  <r>
    <n v="864"/>
    <x v="15"/>
    <s v="30/09/2020"/>
    <n v="72"/>
    <n v="5"/>
    <s v="N"/>
    <s v="800-116-398-7"/>
    <s v="11001"/>
    <s v="CR 13 28 17 P 2 A L 5"/>
    <s v="11/02/2020"/>
    <s v="11/02/2023"/>
    <n v="14000000"/>
    <s v="2001831709"/>
    <n v="1080"/>
    <n v="1"/>
    <n v="14000000"/>
    <n v="30"/>
    <n v="2"/>
    <n v="2"/>
    <n v="0"/>
    <n v="13.97060067"/>
  </r>
  <r>
    <n v="864"/>
    <x v="15"/>
    <s v="30/09/2020"/>
    <n v="73"/>
    <n v="5"/>
    <s v="N"/>
    <s v="800-116-398-7"/>
    <s v="11001"/>
    <s v="CR 13 28 17 P 2 A L 5"/>
    <s v="11/02/2020"/>
    <s v="11/02/2023"/>
    <n v="20000000"/>
    <s v="2001831708"/>
    <n v="1080"/>
    <n v="1"/>
    <n v="20000000"/>
    <n v="30"/>
    <n v="2"/>
    <n v="2"/>
    <n v="0"/>
    <n v="10.439660949999999"/>
  </r>
  <r>
    <n v="874"/>
    <x v="15"/>
    <s v="30/09/2020"/>
    <n v="74"/>
    <n v="5"/>
    <s v="N"/>
    <s v="800-116-398-7"/>
    <s v="11001"/>
    <s v="CR 13 28 17 P 2 A L 5"/>
    <s v="21/02/2020"/>
    <s v="21/02/2023"/>
    <n v="10000000"/>
    <s v="2001838038"/>
    <n v="1080"/>
    <n v="1"/>
    <n v="10000000"/>
    <n v="30"/>
    <n v="2"/>
    <n v="2"/>
    <n v="0"/>
    <n v="10.000969679999999"/>
  </r>
  <r>
    <n v="328"/>
    <x v="15"/>
    <s v="30/09/2020"/>
    <n v="75"/>
    <n v="5"/>
    <s v="N"/>
    <s v="800-116-398-7"/>
    <s v="11001"/>
    <s v="CR 13 28 17 P 2 A L 5"/>
    <s v="24/02/2020"/>
    <s v="24/08/2021"/>
    <n v="2500000"/>
    <s v="2001838743"/>
    <n v="540"/>
    <n v="1"/>
    <n v="2500000"/>
    <n v="30"/>
    <n v="2"/>
    <n v="2"/>
    <n v="0"/>
    <n v="1.79667519"/>
  </r>
  <r>
    <n v="693"/>
    <x v="15"/>
    <s v="30/09/2020"/>
    <n v="76"/>
    <n v="5"/>
    <s v="N"/>
    <s v="800-116-398-7"/>
    <s v="11001"/>
    <s v="CR 13 28 17 P 2 A L 5"/>
    <s v="24/02/2020"/>
    <s v="24/08/2022"/>
    <n v="10000000"/>
    <s v="2001838742"/>
    <n v="900"/>
    <n v="1"/>
    <n v="10000000"/>
    <n v="30"/>
    <n v="2"/>
    <n v="2"/>
    <n v="3.32"/>
    <n v="7.5271590799999997"/>
  </r>
  <r>
    <n v="693"/>
    <x v="15"/>
    <s v="30/09/2020"/>
    <n v="77"/>
    <n v="5"/>
    <s v="N"/>
    <s v="800-116-398-7"/>
    <s v="11001"/>
    <s v="CR 13 28 17 P 2 A L 5"/>
    <s v="24/02/2020"/>
    <s v="24/08/2022"/>
    <n v="15800000"/>
    <s v="2001838741"/>
    <n v="900"/>
    <n v="1"/>
    <n v="15800000"/>
    <n v="30"/>
    <n v="2"/>
    <n v="2"/>
    <n v="3.32"/>
    <n v="14.2530269"/>
  </r>
  <r>
    <n v="515"/>
    <x v="15"/>
    <s v="30/09/2020"/>
    <n v="78"/>
    <n v="5"/>
    <s v="N"/>
    <s v="800-116-398-7"/>
    <s v="11001"/>
    <s v="CR 13 28 17 P 2 A L 5"/>
    <s v="27/02/2020"/>
    <s v="27/02/2022"/>
    <n v="5000000"/>
    <s v="2001841161"/>
    <n v="720"/>
    <n v="1"/>
    <n v="5000000"/>
    <n v="30"/>
    <n v="2"/>
    <n v="2"/>
    <n v="0"/>
    <n v="3.9494537699999999"/>
  </r>
  <r>
    <n v="696"/>
    <x v="15"/>
    <s v="30/09/2020"/>
    <n v="79"/>
    <n v="5"/>
    <s v="N"/>
    <s v="800-116-398-7"/>
    <s v="11001"/>
    <s v="CR 13 28 17 P 2 A L 5"/>
    <s v="27/02/2020"/>
    <s v="27/08/2022"/>
    <n v="8000000"/>
    <s v="2001841152"/>
    <n v="900"/>
    <n v="1"/>
    <n v="8000000"/>
    <n v="30"/>
    <n v="2"/>
    <n v="2"/>
    <n v="0"/>
    <n v="8.0007766300000007"/>
  </r>
  <r>
    <n v="880"/>
    <x v="15"/>
    <s v="30/09/2020"/>
    <n v="80"/>
    <n v="5"/>
    <s v="N"/>
    <s v="800-116-398-7"/>
    <s v="11001"/>
    <s v="CR 13 28 17 P 2 A L 5"/>
    <s v="27/02/2020"/>
    <s v="27/02/2023"/>
    <n v="32000000"/>
    <s v="2001841157"/>
    <n v="1080"/>
    <n v="1"/>
    <n v="32000000"/>
    <n v="30"/>
    <n v="2"/>
    <n v="2"/>
    <n v="0"/>
    <n v="27.558227729999999"/>
  </r>
  <r>
    <n v="703"/>
    <x v="15"/>
    <s v="30/09/2020"/>
    <n v="81"/>
    <n v="5"/>
    <s v="N"/>
    <s v="800-116-398-7"/>
    <s v="11001"/>
    <s v="CR 13 28 17 P 2 A L 5"/>
    <s v="03/03/2020"/>
    <s v="03/09/2022"/>
    <n v="10000000"/>
    <s v="2001843331"/>
    <n v="900"/>
    <n v="1"/>
    <n v="10000000"/>
    <n v="30"/>
    <n v="2"/>
    <n v="2"/>
    <n v="0"/>
    <n v="8.3064884800000005"/>
  </r>
  <r>
    <n v="705"/>
    <x v="15"/>
    <s v="30/09/2020"/>
    <n v="82"/>
    <n v="5"/>
    <s v="N"/>
    <s v="800-116-398-7"/>
    <s v="11001"/>
    <s v="CR 13 28 17 P 2 A L 5"/>
    <s v="05/03/2020"/>
    <s v="05/09/2022"/>
    <n v="8000000"/>
    <s v="2001847454"/>
    <n v="900"/>
    <n v="1"/>
    <n v="8000000"/>
    <n v="30"/>
    <n v="2"/>
    <n v="2"/>
    <n v="0"/>
    <n v="7.6023037999999996"/>
  </r>
  <r>
    <n v="163"/>
    <x v="15"/>
    <s v="30/09/2020"/>
    <n v="83"/>
    <n v="5"/>
    <s v="N"/>
    <s v="800-116-398-7"/>
    <s v="11001"/>
    <s v="CR 13 28 17 P 2 A L 5"/>
    <s v="12/03/2020"/>
    <s v="12/03/2021"/>
    <n v="12000000"/>
    <s v="2001851486"/>
    <n v="360"/>
    <n v="1"/>
    <n v="12000000"/>
    <n v="30"/>
    <n v="2"/>
    <n v="2"/>
    <n v="0"/>
    <n v="11.964295509999999"/>
  </r>
  <r>
    <n v="712"/>
    <x v="15"/>
    <s v="30/09/2020"/>
    <n v="84"/>
    <n v="5"/>
    <s v="N"/>
    <s v="800-116-398-7"/>
    <s v="11001"/>
    <s v="CR 13 28 17 P 2 A L 5"/>
    <s v="12/03/2020"/>
    <s v="12/09/2022"/>
    <n v="15800000"/>
    <s v="2001851487"/>
    <n v="900"/>
    <n v="1"/>
    <n v="15800000"/>
    <n v="30"/>
    <n v="2"/>
    <n v="2"/>
    <n v="0"/>
    <n v="15.801533300000001"/>
  </r>
  <r>
    <n v="897"/>
    <x v="15"/>
    <s v="30/09/2020"/>
    <n v="85"/>
    <n v="5"/>
    <s v="N"/>
    <s v="800-116-398-7"/>
    <s v="11001"/>
    <s v="CR 13 28 17 P 2 A L 5"/>
    <s v="16/03/2020"/>
    <s v="16/03/2023"/>
    <n v="10000000"/>
    <s v="2001853049"/>
    <n v="1080"/>
    <n v="1"/>
    <n v="10000000"/>
    <n v="30"/>
    <n v="2"/>
    <n v="2"/>
    <n v="0"/>
    <n v="9.9023578099999998"/>
  </r>
  <r>
    <n v="540"/>
    <x v="15"/>
    <s v="30/09/2020"/>
    <n v="86"/>
    <n v="5"/>
    <s v="N"/>
    <s v="800-116-398-7"/>
    <s v="11001"/>
    <s v="CR 13 28 17 P 2 A L 5"/>
    <s v="24/03/2020"/>
    <s v="24/03/2022"/>
    <n v="2800000"/>
    <s v="2001855554"/>
    <n v="720"/>
    <n v="1"/>
    <n v="2800000"/>
    <n v="30"/>
    <n v="2"/>
    <n v="2"/>
    <n v="0"/>
    <n v="2.3244662200000001"/>
  </r>
  <r>
    <n v="546"/>
    <x v="15"/>
    <s v="30/09/2020"/>
    <n v="87"/>
    <n v="5"/>
    <s v="N"/>
    <s v="800-116-398-7"/>
    <s v="11001"/>
    <s v="CR 13 28 17 P 2 A L 5"/>
    <s v="30/03/2020"/>
    <s v="30/03/2022"/>
    <n v="3200000"/>
    <s v="2001857295"/>
    <n v="720"/>
    <n v="1"/>
    <n v="3200000"/>
    <n v="30"/>
    <n v="2"/>
    <n v="2"/>
    <n v="0"/>
    <n v="2.7807596000000001"/>
  </r>
  <r>
    <n v="911"/>
    <x v="15"/>
    <s v="30/09/2020"/>
    <n v="88"/>
    <n v="5"/>
    <s v="N"/>
    <s v="800-116-398-7"/>
    <s v="11001"/>
    <s v="CR 13 28 17 P 2 A L 5"/>
    <s v="30/03/2020"/>
    <s v="30/03/2023"/>
    <n v="15800000"/>
    <s v="2001857296"/>
    <n v="1080"/>
    <n v="1"/>
    <n v="15800000"/>
    <n v="30"/>
    <n v="2"/>
    <n v="2"/>
    <n v="0"/>
    <n v="13.971392779999999"/>
  </r>
  <r>
    <n v="554"/>
    <x v="15"/>
    <s v="30/09/2020"/>
    <n v="89"/>
    <n v="5"/>
    <s v="N"/>
    <s v="800-116-398-7"/>
    <s v="11001"/>
    <s v="CR 13 28 17 P 2 A L 5"/>
    <s v="07/04/2020"/>
    <s v="07/04/2022"/>
    <n v="5500000"/>
    <s v="2001862349"/>
    <n v="720"/>
    <n v="1"/>
    <n v="5500000"/>
    <n v="30"/>
    <n v="2"/>
    <n v="2"/>
    <n v="0"/>
    <n v="4.5528385700000005"/>
  </r>
  <r>
    <n v="372"/>
    <x v="15"/>
    <s v="30/09/2020"/>
    <n v="90"/>
    <n v="5"/>
    <s v="N"/>
    <s v="800-116-398-7"/>
    <s v="11001"/>
    <s v="CR 13 28 17 P 2 A L 5"/>
    <s v="07/04/2020"/>
    <s v="07/10/2021"/>
    <n v="6000000"/>
    <s v="2001862350"/>
    <n v="540"/>
    <n v="1"/>
    <n v="6000000"/>
    <n v="30"/>
    <n v="2"/>
    <n v="2"/>
    <n v="0"/>
    <n v="5.0004858399999996"/>
  </r>
  <r>
    <n v="554"/>
    <x v="15"/>
    <s v="30/09/2020"/>
    <n v="91"/>
    <n v="5"/>
    <s v="N"/>
    <s v="800-116-398-7"/>
    <s v="11001"/>
    <s v="CR 13 28 17 P 2 A L 5"/>
    <s v="07/04/2020"/>
    <s v="07/04/2022"/>
    <n v="10000000"/>
    <s v="2001862351"/>
    <n v="720"/>
    <n v="1"/>
    <n v="10000000"/>
    <n v="30"/>
    <n v="2"/>
    <n v="2"/>
    <n v="0"/>
    <n v="8.7208684200000004"/>
  </r>
  <r>
    <n v="581"/>
    <x v="15"/>
    <s v="30/09/2020"/>
    <n v="92"/>
    <n v="5"/>
    <s v="N"/>
    <s v="800-116-398-7"/>
    <s v="11001"/>
    <s v="CR 13 28 17 P 2 A L 5"/>
    <s v="04/05/2020"/>
    <s v="04/05/2022"/>
    <n v="5000000"/>
    <s v="2001869239"/>
    <n v="720"/>
    <n v="1"/>
    <n v="5000000"/>
    <n v="30"/>
    <n v="2"/>
    <n v="2"/>
    <n v="0"/>
    <n v="4.16715284"/>
  </r>
  <r>
    <n v="957"/>
    <x v="15"/>
    <s v="30/09/2020"/>
    <n v="93"/>
    <n v="5"/>
    <s v="N"/>
    <s v="800-116-398-7"/>
    <s v="11001"/>
    <s v="CR 13 28 17 P 2 A L 5"/>
    <s v="15/05/2020"/>
    <s v="15/05/2023"/>
    <n v="11000000"/>
    <s v="2001873312"/>
    <n v="1080"/>
    <n v="1"/>
    <n v="11000000"/>
    <n v="30"/>
    <n v="2"/>
    <n v="2"/>
    <n v="0"/>
    <n v="10.090464710000001"/>
  </r>
  <r>
    <n v="416"/>
    <x v="15"/>
    <s v="30/09/2020"/>
    <n v="94"/>
    <n v="5"/>
    <s v="N"/>
    <s v="800-116-398-7"/>
    <s v="11001"/>
    <s v="CR 13 28 17 P 2 A L 5"/>
    <s v="20/05/2020"/>
    <s v="20/11/2021"/>
    <n v="7200000"/>
    <s v="2001874009"/>
    <n v="540"/>
    <n v="1"/>
    <n v="7200000"/>
    <n v="30"/>
    <n v="2"/>
    <n v="2"/>
    <n v="0"/>
    <n v="5.6"/>
  </r>
  <r>
    <n v="781"/>
    <x v="15"/>
    <s v="30/09/2020"/>
    <n v="95"/>
    <n v="5"/>
    <s v="N"/>
    <s v="800-116-398-7"/>
    <s v="11001"/>
    <s v="CR 13 28 17 P 2 A L 5"/>
    <s v="20/05/2020"/>
    <s v="20/11/2022"/>
    <n v="8000000"/>
    <s v="2001874019"/>
    <n v="900"/>
    <n v="1"/>
    <n v="8000000"/>
    <n v="30"/>
    <n v="2"/>
    <n v="2"/>
    <n v="0"/>
    <n v="7.2039042499999999"/>
  </r>
  <r>
    <n v="962"/>
    <x v="15"/>
    <s v="30/09/2020"/>
    <n v="96"/>
    <n v="5"/>
    <s v="N"/>
    <s v="800-116-398-7"/>
    <s v="11001"/>
    <s v="CR 13 28 17 P 2 A L 5"/>
    <s v="20/05/2020"/>
    <s v="20/05/2023"/>
    <n v="15700000"/>
    <s v="2001874033"/>
    <n v="1080"/>
    <n v="1"/>
    <n v="15700000"/>
    <n v="30"/>
    <n v="2"/>
    <n v="2"/>
    <n v="3.32"/>
    <n v="14.807589779999999"/>
  </r>
  <r>
    <n v="962"/>
    <x v="15"/>
    <s v="30/09/2020"/>
    <n v="97"/>
    <n v="5"/>
    <s v="N"/>
    <s v="800-116-398-7"/>
    <s v="11001"/>
    <s v="CR 13 28 17 P 2 A L 5"/>
    <s v="20/05/2020"/>
    <s v="20/05/2023"/>
    <n v="20000000"/>
    <s v="2001874011"/>
    <n v="1080"/>
    <n v="1"/>
    <n v="20000000"/>
    <n v="30"/>
    <n v="2"/>
    <n v="2"/>
    <n v="0"/>
    <n v="18.34327502"/>
  </r>
  <r>
    <n v="781"/>
    <x v="15"/>
    <s v="30/09/2020"/>
    <n v="98"/>
    <n v="5"/>
    <s v="N"/>
    <s v="800-116-398-7"/>
    <s v="11001"/>
    <s v="CR 13 28 17 P 2 A L 5"/>
    <s v="20/05/2020"/>
    <s v="20/11/2022"/>
    <n v="21500000"/>
    <s v="2001874010"/>
    <n v="900"/>
    <n v="1"/>
    <n v="21500000"/>
    <n v="30"/>
    <n v="2"/>
    <n v="2"/>
    <n v="0"/>
    <n v="21.660504629999998"/>
  </r>
  <r>
    <n v="962"/>
    <x v="15"/>
    <s v="30/09/2020"/>
    <n v="99"/>
    <n v="5"/>
    <s v="N"/>
    <s v="800-116-398-7"/>
    <s v="11001"/>
    <s v="CR 13 28 17 P 2 A L 5"/>
    <s v="20/05/2020"/>
    <s v="20/05/2023"/>
    <n v="60000000"/>
    <s v="2001874020"/>
    <n v="1080"/>
    <n v="1"/>
    <n v="60000000"/>
    <n v="30"/>
    <n v="2"/>
    <n v="2"/>
    <n v="0"/>
    <n v="60.447920060000001"/>
  </r>
  <r>
    <n v="963"/>
    <x v="15"/>
    <s v="30/09/2020"/>
    <n v="100"/>
    <n v="5"/>
    <s v="N"/>
    <s v="800-116-398-7"/>
    <s v="11001"/>
    <s v="CR 13 28 17 P 2 A L 5"/>
    <s v="21/05/2020"/>
    <s v="21/05/2023"/>
    <n v="80000000"/>
    <s v="2001874331"/>
    <n v="1080"/>
    <n v="1"/>
    <n v="80000000"/>
    <n v="30"/>
    <n v="2"/>
    <n v="2"/>
    <n v="3.32"/>
    <n v="80.18580734999999"/>
  </r>
  <r>
    <n v="963"/>
    <x v="15"/>
    <s v="30/09/2020"/>
    <n v="101"/>
    <n v="5"/>
    <s v="N"/>
    <s v="800-116-398-7"/>
    <s v="11001"/>
    <s v="CR 13 28 17 P 2 A L 5"/>
    <s v="21/05/2020"/>
    <s v="21/05/2023"/>
    <n v="112000000"/>
    <s v="2001874332"/>
    <n v="1080"/>
    <n v="1"/>
    <n v="112000000"/>
    <n v="30"/>
    <n v="2"/>
    <n v="2"/>
    <n v="3.32"/>
    <n v="112.26013118"/>
  </r>
  <r>
    <n v="427"/>
    <x v="15"/>
    <s v="30/09/2020"/>
    <n v="102"/>
    <n v="5"/>
    <s v="N"/>
    <s v="800-116-398-7"/>
    <s v="11001"/>
    <s v="CR 13 28 17 P 2 A L 5"/>
    <s v="01/06/2020"/>
    <s v="01/12/2021"/>
    <n v="10000000"/>
    <s v="2001876683"/>
    <n v="540"/>
    <n v="1"/>
    <n v="10000000"/>
    <n v="30"/>
    <n v="2"/>
    <n v="2"/>
    <n v="0"/>
    <n v="10.000969679999999"/>
  </r>
  <r>
    <n v="244"/>
    <x v="15"/>
    <s v="30/09/2020"/>
    <n v="103"/>
    <n v="5"/>
    <s v="N"/>
    <s v="800-116-398-7"/>
    <s v="11001"/>
    <s v="CR 13 28 17 P 2 A L 5"/>
    <s v="01/06/2020"/>
    <s v="01/06/2021"/>
    <n v="27000000"/>
    <s v="2001876684"/>
    <n v="360"/>
    <n v="1"/>
    <n v="27000000"/>
    <n v="30"/>
    <n v="2"/>
    <n v="2"/>
    <n v="3.32"/>
    <n v="26.95867707"/>
  </r>
  <r>
    <n v="245"/>
    <x v="15"/>
    <s v="30/09/2020"/>
    <n v="104"/>
    <n v="5"/>
    <s v="N"/>
    <s v="800-116-398-7"/>
    <s v="11001"/>
    <s v="CR 13 28 17 P 2 A L 5"/>
    <s v="02/06/2020"/>
    <s v="02/06/2021"/>
    <n v="10000000"/>
    <s v="2001877048"/>
    <n v="360"/>
    <n v="1"/>
    <n v="10000000"/>
    <n v="30"/>
    <n v="2"/>
    <n v="2"/>
    <n v="3.32"/>
    <n v="10.023225779999999"/>
  </r>
  <r>
    <n v="613"/>
    <x v="15"/>
    <s v="30/09/2020"/>
    <n v="105"/>
    <n v="5"/>
    <s v="N"/>
    <s v="800-116-398-7"/>
    <s v="11001"/>
    <s v="CR 13 28 17 P 2 A L 5"/>
    <s v="05/06/2020"/>
    <s v="05/06/2022"/>
    <n v="8500000"/>
    <s v="2001879784"/>
    <n v="720"/>
    <n v="1"/>
    <n v="8500000"/>
    <n v="30"/>
    <n v="2"/>
    <n v="2"/>
    <n v="0"/>
    <n v="8.5504623200000012"/>
  </r>
  <r>
    <n v="431"/>
    <x v="15"/>
    <s v="30/09/2020"/>
    <n v="106"/>
    <n v="5"/>
    <s v="N"/>
    <s v="800-116-398-7"/>
    <s v="11001"/>
    <s v="CR 13 28 17 P 2 A L 5"/>
    <s v="05/06/2020"/>
    <s v="05/12/2021"/>
    <n v="9000000"/>
    <s v="2001879780"/>
    <n v="540"/>
    <n v="1"/>
    <n v="9000000"/>
    <n v="30"/>
    <n v="2"/>
    <n v="2"/>
    <n v="0"/>
    <n v="7.5008409800000004"/>
  </r>
  <r>
    <n v="431"/>
    <x v="15"/>
    <s v="30/09/2020"/>
    <n v="107"/>
    <n v="5"/>
    <s v="N"/>
    <s v="800-116-398-7"/>
    <s v="11001"/>
    <s v="CR 13 28 17 P 2 A L 5"/>
    <s v="05/06/2020"/>
    <s v="05/12/2021"/>
    <n v="14000000"/>
    <s v="2001879782"/>
    <n v="540"/>
    <n v="1"/>
    <n v="14000000"/>
    <n v="30"/>
    <n v="2"/>
    <n v="2"/>
    <n v="0"/>
    <n v="11.66797407"/>
  </r>
  <r>
    <n v="431"/>
    <x v="15"/>
    <s v="30/09/2020"/>
    <n v="108"/>
    <n v="5"/>
    <s v="N"/>
    <s v="800-116-398-7"/>
    <s v="11001"/>
    <s v="CR 13 28 17 P 2 A L 5"/>
    <s v="05/06/2020"/>
    <s v="05/12/2021"/>
    <n v="15000000"/>
    <s v="2001879783"/>
    <n v="540"/>
    <n v="1"/>
    <n v="15000000"/>
    <n v="30"/>
    <n v="2"/>
    <n v="2"/>
    <n v="0"/>
    <n v="15.089051019999999"/>
  </r>
  <r>
    <n v="978"/>
    <x v="15"/>
    <s v="30/09/2020"/>
    <n v="109"/>
    <n v="5"/>
    <s v="N"/>
    <s v="800-116-398-7"/>
    <s v="11001"/>
    <s v="CR 13 28 17 P 2 A L 5"/>
    <s v="05/06/2020"/>
    <s v="05/06/2023"/>
    <n v="20000000"/>
    <s v="2001879779"/>
    <n v="1080"/>
    <n v="1"/>
    <n v="20000000"/>
    <n v="30"/>
    <n v="2"/>
    <n v="2"/>
    <n v="0"/>
    <n v="20.118735059999999"/>
  </r>
  <r>
    <n v="613"/>
    <x v="15"/>
    <s v="30/09/2020"/>
    <n v="110"/>
    <n v="5"/>
    <s v="N"/>
    <s v="800-116-398-7"/>
    <s v="11001"/>
    <s v="CR 13 28 17 P 2 A L 5"/>
    <s v="05/06/2020"/>
    <s v="05/06/2022"/>
    <n v="25000000"/>
    <s v="2001879781"/>
    <n v="720"/>
    <n v="1"/>
    <n v="25000000"/>
    <n v="30"/>
    <n v="2"/>
    <n v="2"/>
    <n v="0"/>
    <n v="21.87745194"/>
  </r>
  <r>
    <n v="983"/>
    <x v="15"/>
    <s v="30/09/2020"/>
    <n v="111"/>
    <n v="5"/>
    <s v="N"/>
    <s v="800-116-398-7"/>
    <s v="11001"/>
    <s v="CR 13 28 17 P 2 A L 5"/>
    <s v="10/06/2020"/>
    <s v="10/06/2023"/>
    <n v="10000000"/>
    <s v="2001880988"/>
    <n v="1080"/>
    <n v="1"/>
    <n v="10000000"/>
    <n v="30"/>
    <n v="2"/>
    <n v="2"/>
    <n v="0"/>
    <n v="10.049356169999999"/>
  </r>
  <r>
    <n v="983"/>
    <x v="15"/>
    <s v="30/09/2020"/>
    <n v="112"/>
    <n v="5"/>
    <s v="N"/>
    <s v="800-116-398-7"/>
    <s v="11001"/>
    <s v="CR 13 28 17 P 2 A L 5"/>
    <s v="10/06/2020"/>
    <s v="10/06/2023"/>
    <n v="14000000"/>
    <s v="2001880989"/>
    <n v="1080"/>
    <n v="1"/>
    <n v="14000000"/>
    <n v="30"/>
    <n v="2"/>
    <n v="2"/>
    <n v="0"/>
    <n v="12.834577830000001"/>
  </r>
  <r>
    <n v="436"/>
    <x v="15"/>
    <s v="30/09/2020"/>
    <n v="113"/>
    <n v="5"/>
    <s v="N"/>
    <s v="800-116-398-7"/>
    <s v="11001"/>
    <s v="CR 13 28 17 P 2 A L 5"/>
    <s v="10/06/2020"/>
    <s v="10/12/2021"/>
    <n v="15700000"/>
    <s v="2001880990"/>
    <n v="540"/>
    <n v="1"/>
    <n v="15700000"/>
    <n v="30"/>
    <n v="2"/>
    <n v="2"/>
    <n v="0"/>
    <n v="13.08460324"/>
  </r>
  <r>
    <n v="442"/>
    <x v="15"/>
    <s v="30/09/2020"/>
    <n v="114"/>
    <n v="5"/>
    <s v="N"/>
    <s v="800-116-398-7"/>
    <s v="11001"/>
    <s v="CR 13 28 17 P 2 A L 5"/>
    <s v="16/06/2020"/>
    <s v="16/12/2021"/>
    <n v="7900000"/>
    <s v="2001881904"/>
    <n v="540"/>
    <n v="1"/>
    <n v="7900000"/>
    <n v="30"/>
    <n v="2"/>
    <n v="2"/>
    <n v="0"/>
    <n v="7.9338412500000004"/>
  </r>
  <r>
    <n v="624"/>
    <x v="15"/>
    <s v="30/09/2020"/>
    <n v="115"/>
    <n v="5"/>
    <s v="N"/>
    <s v="800-116-398-7"/>
    <s v="11001"/>
    <s v="CR 13 28 17 P 2 A L 5"/>
    <s v="16/06/2020"/>
    <s v="16/06/2022"/>
    <n v="10000000"/>
    <s v="2001881903"/>
    <n v="720"/>
    <n v="1"/>
    <n v="10000000"/>
    <n v="30"/>
    <n v="2"/>
    <n v="2"/>
    <n v="0"/>
    <n v="8.7500020000000003"/>
  </r>
  <r>
    <n v="989"/>
    <x v="15"/>
    <s v="30/09/2020"/>
    <n v="116"/>
    <n v="5"/>
    <s v="N"/>
    <s v="800-116-398-7"/>
    <s v="11001"/>
    <s v="CR 13 28 17 P 2 A L 5"/>
    <s v="16/06/2020"/>
    <s v="16/06/2023"/>
    <n v="10000000"/>
    <s v="2001881907"/>
    <n v="1080"/>
    <n v="1"/>
    <n v="10000000"/>
    <n v="30"/>
    <n v="2"/>
    <n v="2"/>
    <n v="0"/>
    <n v="9.1666690000000006"/>
  </r>
  <r>
    <n v="442"/>
    <x v="15"/>
    <s v="30/09/2020"/>
    <n v="117"/>
    <n v="5"/>
    <s v="N"/>
    <s v="800-116-398-7"/>
    <s v="11001"/>
    <s v="CR 13 28 17 P 2 A L 5"/>
    <s v="16/06/2020"/>
    <s v="16/12/2021"/>
    <n v="13000000"/>
    <s v="2001881906"/>
    <n v="540"/>
    <n v="1"/>
    <n v="13000000"/>
    <n v="30"/>
    <n v="2"/>
    <n v="2"/>
    <n v="0"/>
    <n v="10.833334000000001"/>
  </r>
  <r>
    <n v="442"/>
    <x v="15"/>
    <s v="30/09/2020"/>
    <n v="118"/>
    <n v="5"/>
    <s v="N"/>
    <s v="800-116-398-7"/>
    <s v="11001"/>
    <s v="CR 13 28 17 P 2 A L 5"/>
    <s v="16/06/2020"/>
    <s v="16/12/2021"/>
    <n v="15000000"/>
    <s v="2001881905"/>
    <n v="540"/>
    <n v="1"/>
    <n v="15000000"/>
    <n v="30"/>
    <n v="2"/>
    <n v="2"/>
    <n v="0"/>
    <n v="12.500000999999999"/>
  </r>
  <r>
    <n v="624"/>
    <x v="15"/>
    <s v="30/09/2020"/>
    <n v="119"/>
    <n v="5"/>
    <s v="N"/>
    <s v="800-116-398-7"/>
    <s v="11001"/>
    <s v="CR 13 28 17 P 2 A L 5"/>
    <s v="16/06/2020"/>
    <s v="16/06/2022"/>
    <n v="15000000"/>
    <s v="2001881894"/>
    <n v="720"/>
    <n v="1"/>
    <n v="15000000"/>
    <n v="30"/>
    <n v="2"/>
    <n v="2"/>
    <n v="3.32"/>
    <n v="15.034838669999999"/>
  </r>
  <r>
    <n v="626"/>
    <x v="15"/>
    <s v="30/09/2020"/>
    <n v="120"/>
    <n v="5"/>
    <s v="N"/>
    <s v="800-116-398-7"/>
    <s v="11001"/>
    <s v="CR 13 28 17 P 2 A L 5"/>
    <s v="18/06/2020"/>
    <s v="18/06/2022"/>
    <n v="15700000"/>
    <s v="2001882438"/>
    <n v="720"/>
    <n v="1"/>
    <n v="15700000"/>
    <n v="30"/>
    <n v="2"/>
    <n v="2"/>
    <n v="3.32"/>
    <n v="14.61647799"/>
  </r>
  <r>
    <n v="631"/>
    <x v="15"/>
    <s v="30/09/2020"/>
    <n v="121"/>
    <n v="5"/>
    <s v="N"/>
    <s v="800-116-398-7"/>
    <s v="11001"/>
    <s v="CR 13 28 17 P 2 A L 5"/>
    <s v="23/06/2020"/>
    <s v="23/06/2022"/>
    <n v="10000000"/>
    <s v="2001883270"/>
    <n v="720"/>
    <n v="1"/>
    <n v="10000000"/>
    <n v="30"/>
    <n v="2"/>
    <n v="2"/>
    <n v="0"/>
    <n v="8.7500020000000003"/>
  </r>
  <r>
    <n v="996"/>
    <x v="15"/>
    <s v="30/09/2020"/>
    <n v="122"/>
    <n v="5"/>
    <s v="N"/>
    <s v="800-116-398-7"/>
    <s v="11001"/>
    <s v="CR 13 28 17 P 2 A L 5"/>
    <s v="23/06/2020"/>
    <s v="23/06/2023"/>
    <n v="27000000"/>
    <s v="2001883269"/>
    <n v="1080"/>
    <n v="1"/>
    <n v="27000000"/>
    <n v="30"/>
    <n v="2"/>
    <n v="2"/>
    <n v="0"/>
    <n v="24.75"/>
  </r>
  <r>
    <n v="996"/>
    <x v="15"/>
    <s v="30/09/2020"/>
    <n v="123"/>
    <n v="5"/>
    <s v="N"/>
    <s v="800-116-398-7"/>
    <s v="11001"/>
    <s v="CR 13 28 17 P 2 A L 5"/>
    <s v="23/06/2020"/>
    <s v="23/06/2023"/>
    <n v="36000000"/>
    <s v="2001883275"/>
    <n v="1080"/>
    <n v="1"/>
    <n v="36000000"/>
    <n v="30"/>
    <n v="2"/>
    <n v="2"/>
    <n v="3.32"/>
    <n v="36.083613479999997"/>
  </r>
  <r>
    <n v="815"/>
    <x v="15"/>
    <s v="30/09/2020"/>
    <n v="124"/>
    <n v="5"/>
    <s v="N"/>
    <s v="800-116-398-7"/>
    <s v="11001"/>
    <s v="CR 13 28 17 P 2 A L 5"/>
    <s v="24/06/2020"/>
    <s v="24/12/2022"/>
    <n v="7000000"/>
    <s v="2001883482"/>
    <n v="900"/>
    <n v="1"/>
    <n v="7000000"/>
    <n v="30"/>
    <n v="2"/>
    <n v="2"/>
    <n v="0"/>
    <n v="7.0006789999999999"/>
  </r>
  <r>
    <n v="817"/>
    <x v="15"/>
    <s v="30/09/2020"/>
    <n v="125"/>
    <n v="5"/>
    <s v="N"/>
    <s v="800-116-398-7"/>
    <s v="11001"/>
    <s v="CR 13 28 17 P 2 A L 5"/>
    <s v="26/06/2020"/>
    <s v="26/12/2022"/>
    <n v="8000000"/>
    <s v="2001884253"/>
    <n v="900"/>
    <n v="1"/>
    <n v="8000000"/>
    <n v="30"/>
    <n v="2"/>
    <n v="2"/>
    <n v="0"/>
    <n v="8.0293767200000001"/>
  </r>
  <r>
    <n v="634"/>
    <x v="15"/>
    <s v="30/09/2020"/>
    <n v="126"/>
    <n v="5"/>
    <s v="N"/>
    <s v="800-116-398-7"/>
    <s v="11001"/>
    <s v="CR 13 28 17 P 2 A L 5"/>
    <s v="26/06/2020"/>
    <s v="26/06/2022"/>
    <n v="22000000"/>
    <s v="2001884254"/>
    <n v="720"/>
    <n v="1"/>
    <n v="22000000"/>
    <n v="30"/>
    <n v="2"/>
    <n v="2"/>
    <n v="0"/>
    <n v="19.250001999999999"/>
  </r>
  <r>
    <n v="999"/>
    <x v="15"/>
    <s v="30/09/2020"/>
    <n v="127"/>
    <n v="5"/>
    <s v="N"/>
    <s v="800-116-398-7"/>
    <s v="11001"/>
    <s v="CR 13 28 17 P 2 A L 5"/>
    <s v="26/06/2020"/>
    <s v="26/06/2023"/>
    <n v="48000000"/>
    <s v="2001884258"/>
    <n v="1080"/>
    <n v="1"/>
    <n v="48000000"/>
    <n v="30"/>
    <n v="2"/>
    <n v="2"/>
    <n v="3.32"/>
    <n v="48.105946320000001"/>
  </r>
  <r>
    <n v="458"/>
    <x v="15"/>
    <s v="30/09/2020"/>
    <n v="128"/>
    <n v="5"/>
    <s v="N"/>
    <s v="800-116-398-7"/>
    <s v="11001"/>
    <s v="CR 13 28 17 P 2 A L 5"/>
    <s v="01/07/2020"/>
    <s v="01/01/2022"/>
    <n v="14000000"/>
    <s v="2001884978"/>
    <n v="540"/>
    <n v="1"/>
    <n v="14000000"/>
    <n v="30"/>
    <n v="2"/>
    <n v="2"/>
    <n v="0"/>
    <n v="13.223504550000001"/>
  </r>
  <r>
    <n v="1005"/>
    <x v="15"/>
    <s v="30/09/2020"/>
    <n v="129"/>
    <n v="5"/>
    <s v="N"/>
    <s v="800-116-398-7"/>
    <s v="11001"/>
    <s v="CR 13 28 17 P 2 A L 5"/>
    <s v="02/07/2020"/>
    <s v="02/07/2023"/>
    <n v="33000000"/>
    <s v="2001885439"/>
    <n v="1080"/>
    <n v="1"/>
    <n v="33000000"/>
    <n v="30"/>
    <n v="2"/>
    <n v="2"/>
    <n v="3.32"/>
    <n v="32.157849880000001"/>
  </r>
  <r>
    <n v="641"/>
    <x v="15"/>
    <s v="30/09/2020"/>
    <n v="130"/>
    <n v="5"/>
    <s v="N"/>
    <s v="800-116-398-7"/>
    <s v="11001"/>
    <s v="CR 13 28 17 P 2 A L 5"/>
    <s v="03/07/2020"/>
    <s v="03/07/2022"/>
    <n v="5000000"/>
    <s v="2001885965"/>
    <n v="720"/>
    <n v="1"/>
    <n v="5000000"/>
    <n v="30"/>
    <n v="2"/>
    <n v="2"/>
    <n v="0"/>
    <n v="5.0004848399999995"/>
  </r>
  <r>
    <n v="1006"/>
    <x v="15"/>
    <s v="30/09/2020"/>
    <n v="131"/>
    <n v="5"/>
    <s v="N"/>
    <s v="800-116-398-7"/>
    <s v="11001"/>
    <s v="CR 13 28 17 P 2 A L 5"/>
    <s v="03/07/2020"/>
    <s v="03/07/2023"/>
    <n v="23000000"/>
    <s v="2001885966"/>
    <n v="1080"/>
    <n v="1"/>
    <n v="23000000"/>
    <n v="30"/>
    <n v="2"/>
    <n v="2"/>
    <n v="0"/>
    <n v="22.354099920000003"/>
  </r>
  <r>
    <n v="644"/>
    <x v="15"/>
    <s v="30/09/2020"/>
    <n v="132"/>
    <n v="5"/>
    <s v="N"/>
    <s v="800-116-398-7"/>
    <s v="11001"/>
    <s v="CR 13 28 17 P 2 A L 5"/>
    <s v="06/07/2020"/>
    <s v="06/07/2022"/>
    <n v="5200000"/>
    <s v="2001889036"/>
    <n v="720"/>
    <n v="1"/>
    <n v="5200000"/>
    <n v="30"/>
    <n v="2"/>
    <n v="2"/>
    <n v="0"/>
    <n v="4.9621765099999999"/>
  </r>
  <r>
    <n v="1011"/>
    <x v="15"/>
    <s v="30/09/2020"/>
    <n v="133"/>
    <n v="5"/>
    <s v="N"/>
    <s v="800-116-398-7"/>
    <s v="11001"/>
    <s v="CR 13 28 17 P 2 A L 5"/>
    <s v="08/07/2020"/>
    <s v="08/07/2023"/>
    <n v="10500000"/>
    <s v="2001889713"/>
    <n v="1080"/>
    <n v="1"/>
    <n v="10500000"/>
    <n v="30"/>
    <n v="2"/>
    <n v="2"/>
    <n v="0"/>
    <n v="10.206386650000001"/>
  </r>
  <r>
    <n v="1011"/>
    <x v="15"/>
    <s v="30/09/2020"/>
    <n v="134"/>
    <n v="5"/>
    <s v="N"/>
    <s v="800-116-398-7"/>
    <s v="11001"/>
    <s v="CR 13 28 17 P 2 A L 5"/>
    <s v="08/07/2020"/>
    <s v="08/07/2023"/>
    <n v="26000000"/>
    <s v="2001889712"/>
    <n v="1080"/>
    <n v="1"/>
    <n v="26000000"/>
    <n v="30"/>
    <n v="2"/>
    <n v="2"/>
    <n v="0"/>
    <n v="25.280229940000002"/>
  </r>
  <r>
    <n v="653"/>
    <x v="15"/>
    <s v="30/09/2020"/>
    <n v="135"/>
    <n v="5"/>
    <s v="N"/>
    <s v="800-116-398-7"/>
    <s v="11001"/>
    <s v="CR 13 28 17 P 2 A L 5"/>
    <s v="15/07/2020"/>
    <s v="15/07/2022"/>
    <n v="12000000"/>
    <s v="2001893337"/>
    <n v="720"/>
    <n v="1"/>
    <n v="12000000"/>
    <n v="30"/>
    <n v="2"/>
    <n v="2"/>
    <n v="0"/>
    <n v="12.00116384"/>
  </r>
  <r>
    <n v="1018"/>
    <x v="15"/>
    <s v="30/09/2020"/>
    <n v="136"/>
    <n v="5"/>
    <s v="N"/>
    <s v="800-116-398-7"/>
    <s v="11001"/>
    <s v="CR 13 28 17 P 2 A L 5"/>
    <s v="15/07/2020"/>
    <s v="15/07/2023"/>
    <n v="15800000"/>
    <s v="2001893338"/>
    <n v="1080"/>
    <n v="1"/>
    <n v="15800000"/>
    <n v="30"/>
    <n v="2"/>
    <n v="2"/>
    <n v="0"/>
    <n v="15.801533300000001"/>
  </r>
  <r>
    <n v="481"/>
    <x v="15"/>
    <s v="30/09/2020"/>
    <n v="137"/>
    <n v="5"/>
    <s v="N"/>
    <s v="800-116-398-7"/>
    <s v="11001"/>
    <s v="CR 13 28 17 P 2 A L 5"/>
    <s v="24/07/2020"/>
    <s v="24/01/2022"/>
    <n v="8000000"/>
    <s v="2001896326"/>
    <n v="540"/>
    <n v="1"/>
    <n v="8000000"/>
    <n v="30"/>
    <n v="2"/>
    <n v="2"/>
    <n v="0"/>
    <n v="8.0007766300000007"/>
  </r>
  <r>
    <n v="846"/>
    <x v="15"/>
    <s v="30/09/2020"/>
    <n v="138"/>
    <n v="5"/>
    <s v="N"/>
    <s v="800-116-398-7"/>
    <s v="11001"/>
    <s v="CR 13 28 17 P 2 A L 5"/>
    <s v="24/07/2020"/>
    <s v="24/01/2023"/>
    <n v="15000000"/>
    <s v="2001896325"/>
    <n v="900"/>
    <n v="1"/>
    <n v="15000000"/>
    <n v="30"/>
    <n v="2"/>
    <n v="2"/>
    <n v="0"/>
    <n v="15.001455630000001"/>
  </r>
  <r>
    <n v="484"/>
    <x v="15"/>
    <s v="30/09/2020"/>
    <n v="139"/>
    <n v="5"/>
    <s v="N"/>
    <s v="800-116-398-7"/>
    <s v="11001"/>
    <s v="CR 13 28 17 P 2 A L 5"/>
    <s v="27/07/2020"/>
    <s v="27/01/2022"/>
    <n v="8000000"/>
    <s v="2001897156"/>
    <n v="540"/>
    <n v="1"/>
    <n v="8000000"/>
    <n v="30"/>
    <n v="2"/>
    <n v="2"/>
    <n v="0"/>
    <n v="8.0007766300000007"/>
  </r>
  <r>
    <n v="1030"/>
    <x v="15"/>
    <s v="30/09/2020"/>
    <n v="140"/>
    <n v="5"/>
    <s v="N"/>
    <s v="800-116-398-7"/>
    <s v="11001"/>
    <s v="CR 13 28 17 P 2 A L 5"/>
    <s v="27/07/2020"/>
    <s v="27/07/2023"/>
    <n v="10000000"/>
    <s v="2001897155"/>
    <n v="1080"/>
    <n v="1"/>
    <n v="10000000"/>
    <n v="30"/>
    <n v="2"/>
    <n v="2"/>
    <n v="0"/>
    <n v="10.000969679999999"/>
  </r>
  <r>
    <n v="851"/>
    <x v="15"/>
    <s v="30/09/2020"/>
    <n v="141"/>
    <n v="5"/>
    <s v="N"/>
    <s v="800-116-398-7"/>
    <s v="11001"/>
    <s v="CR 13 28 17 P 2 A L 5"/>
    <s v="29/07/2020"/>
    <s v="29/01/2023"/>
    <n v="8000000"/>
    <s v="2001898047"/>
    <n v="900"/>
    <n v="1"/>
    <n v="8000000"/>
    <n v="30"/>
    <n v="2"/>
    <n v="2"/>
    <n v="0"/>
    <n v="8.0007766300000007"/>
  </r>
  <r>
    <n v="667"/>
    <x v="15"/>
    <s v="30/09/2020"/>
    <n v="142"/>
    <n v="5"/>
    <s v="N"/>
    <s v="800-116-398-7"/>
    <s v="11001"/>
    <s v="CR 13 28 17 P 2 A L 5"/>
    <s v="29/07/2020"/>
    <s v="29/07/2022"/>
    <n v="8500000"/>
    <s v="2001898046"/>
    <n v="720"/>
    <n v="1"/>
    <n v="8500000"/>
    <n v="30"/>
    <n v="2"/>
    <n v="2"/>
    <n v="3.32"/>
    <n v="8.5197420199999989"/>
  </r>
  <r>
    <n v="1032"/>
    <x v="15"/>
    <s v="30/09/2020"/>
    <n v="143"/>
    <n v="5"/>
    <s v="N"/>
    <s v="800-116-398-7"/>
    <s v="11001"/>
    <s v="CR 13 28 17 P 2 A L 5"/>
    <s v="29/07/2020"/>
    <s v="29/07/2023"/>
    <n v="15800000"/>
    <s v="2001898048"/>
    <n v="1080"/>
    <n v="1"/>
    <n v="15800000"/>
    <n v="30"/>
    <n v="2"/>
    <n v="2"/>
    <n v="0"/>
    <n v="15.801533300000001"/>
  </r>
  <r>
    <n v="667"/>
    <x v="15"/>
    <s v="30/09/2020"/>
    <n v="144"/>
    <n v="5"/>
    <s v="N"/>
    <s v="800-116-398-7"/>
    <s v="11001"/>
    <s v="CR 13 28 17 P 2 A L 5"/>
    <s v="29/07/2020"/>
    <s v="29/07/2022"/>
    <n v="18000000"/>
    <s v="2001898049"/>
    <n v="720"/>
    <n v="1"/>
    <n v="18000000"/>
    <n v="30"/>
    <n v="2"/>
    <n v="2"/>
    <n v="0"/>
    <n v="18.001746319999999"/>
  </r>
  <r>
    <n v="1034"/>
    <x v="15"/>
    <s v="30/09/2020"/>
    <n v="145"/>
    <n v="5"/>
    <s v="N"/>
    <s v="800-116-398-7"/>
    <s v="11001"/>
    <s v="CR 13 28 17 P 2 A L 5"/>
    <s v="31/07/2020"/>
    <s v="31/07/2023"/>
    <n v="12000000"/>
    <s v="2001899391"/>
    <n v="1080"/>
    <n v="1"/>
    <n v="12000000"/>
    <n v="30"/>
    <n v="2"/>
    <n v="2"/>
    <n v="0"/>
    <n v="12.00116384"/>
  </r>
  <r>
    <n v="673"/>
    <x v="15"/>
    <s v="30/09/2020"/>
    <n v="146"/>
    <n v="5"/>
    <s v="N"/>
    <s v="800-116-398-7"/>
    <s v="11001"/>
    <s v="CR 13 28 17 P 2 A L 5"/>
    <s v="04/08/2020"/>
    <s v="04/08/2022"/>
    <n v="5000000"/>
    <s v="2001902682"/>
    <n v="720"/>
    <n v="1"/>
    <n v="5000000"/>
    <n v="30"/>
    <n v="2"/>
    <n v="2"/>
    <n v="0"/>
    <n v="5.0004848399999995"/>
  </r>
  <r>
    <n v="498"/>
    <x v="15"/>
    <s v="30/09/2020"/>
    <n v="147"/>
    <n v="5"/>
    <s v="N"/>
    <s v="800-116-398-7"/>
    <s v="11001"/>
    <s v="CR 13 28 17 P 2 A L 5"/>
    <s v="10/08/2020"/>
    <s v="10/02/2022"/>
    <n v="5000000"/>
    <s v="2001905903"/>
    <n v="540"/>
    <n v="1"/>
    <n v="5000000"/>
    <n v="30"/>
    <n v="2"/>
    <n v="2"/>
    <n v="0"/>
    <n v="5.0004848399999995"/>
  </r>
  <r>
    <n v="498"/>
    <x v="15"/>
    <s v="30/09/2020"/>
    <n v="148"/>
    <n v="5"/>
    <s v="N"/>
    <s v="800-116-398-7"/>
    <s v="11001"/>
    <s v="CR 13 28 17 P 2 A L 5"/>
    <s v="10/08/2020"/>
    <s v="10/02/2022"/>
    <n v="15000000"/>
    <s v="2001905901"/>
    <n v="540"/>
    <n v="1"/>
    <n v="15000000"/>
    <n v="30"/>
    <n v="2"/>
    <n v="2"/>
    <n v="0"/>
    <n v="15.01176267"/>
  </r>
  <r>
    <n v="1044"/>
    <x v="15"/>
    <s v="30/09/2020"/>
    <n v="149"/>
    <n v="5"/>
    <s v="N"/>
    <s v="800-116-398-7"/>
    <s v="11001"/>
    <s v="CR 13 28 17 P 2 A L 5"/>
    <s v="10/08/2020"/>
    <s v="10/08/2023"/>
    <n v="25000000"/>
    <s v="2001905902"/>
    <n v="1080"/>
    <n v="1"/>
    <n v="25000000"/>
    <n v="30"/>
    <n v="2"/>
    <n v="2"/>
    <n v="0"/>
    <n v="25.00242532"/>
  </r>
  <r>
    <n v="500"/>
    <x v="15"/>
    <s v="30/09/2020"/>
    <n v="150"/>
    <n v="5"/>
    <s v="N"/>
    <s v="800-116-398-7"/>
    <s v="11001"/>
    <s v="CR 13 28 17 P 2 A L 5"/>
    <s v="12/08/2020"/>
    <s v="12/02/2022"/>
    <n v="4500000"/>
    <s v="2001906898"/>
    <n v="540"/>
    <n v="1"/>
    <n v="4500000"/>
    <n v="30"/>
    <n v="2"/>
    <n v="2"/>
    <n v="0"/>
    <n v="4.5004360199999995"/>
  </r>
  <r>
    <n v="679"/>
    <x v="15"/>
    <s v="30/09/2020"/>
    <n v="151"/>
    <n v="5"/>
    <s v="N"/>
    <s v="800-116-398-7"/>
    <s v="11001"/>
    <s v="CR 13 28 17 P 2 A L 5"/>
    <s v="13/08/2020"/>
    <s v="10/08/2022"/>
    <n v="3500000"/>
    <s v="2001907649"/>
    <n v="720"/>
    <n v="1"/>
    <n v="3500000"/>
    <n v="30"/>
    <n v="2"/>
    <n v="2"/>
    <n v="0"/>
    <n v="3.5003394999999999"/>
  </r>
  <r>
    <n v="498"/>
    <x v="15"/>
    <s v="30/09/2020"/>
    <n v="152"/>
    <n v="5"/>
    <s v="N"/>
    <s v="800-116-398-7"/>
    <s v="11001"/>
    <s v="CR 13 28 17 P 2 A L 5"/>
    <s v="13/08/2020"/>
    <s v="10/02/2022"/>
    <n v="4400000"/>
    <s v="2001907648"/>
    <n v="540"/>
    <n v="1"/>
    <n v="4400000"/>
    <n v="30"/>
    <n v="2"/>
    <n v="2"/>
    <n v="0"/>
    <n v="4.4004271500000005"/>
  </r>
  <r>
    <n v="498"/>
    <x v="15"/>
    <s v="30/09/2020"/>
    <n v="153"/>
    <n v="5"/>
    <s v="N"/>
    <s v="800-116-398-7"/>
    <s v="11001"/>
    <s v="CR 13 28 17 P 2 A L 5"/>
    <s v="13/08/2020"/>
    <s v="10/02/2022"/>
    <n v="15700000"/>
    <s v="2001907650"/>
    <n v="540"/>
    <n v="1"/>
    <n v="15700000"/>
    <n v="30"/>
    <n v="2"/>
    <n v="2"/>
    <n v="0"/>
    <n v="15.701523310000001"/>
  </r>
  <r>
    <n v="863"/>
    <x v="15"/>
    <s v="30/09/2020"/>
    <n v="154"/>
    <n v="5"/>
    <s v="N"/>
    <s v="800-116-398-7"/>
    <s v="11001"/>
    <s v="CR 13 28 17 P 2 A L 5"/>
    <s v="13/08/2020"/>
    <s v="10/02/2023"/>
    <n v="15800000"/>
    <s v="2001907651"/>
    <n v="900"/>
    <n v="1"/>
    <n v="15800000"/>
    <n v="30"/>
    <n v="2"/>
    <n v="2"/>
    <n v="0"/>
    <n v="15.801533300000001"/>
  </r>
  <r>
    <n v="507"/>
    <x v="15"/>
    <s v="30/09/2020"/>
    <n v="155"/>
    <n v="5"/>
    <s v="N"/>
    <s v="800-116-398-7"/>
    <s v="11001"/>
    <s v="CR 13 28 17 P 2 A L 5"/>
    <s v="19/08/2020"/>
    <s v="19/02/2022"/>
    <n v="10000000"/>
    <s v="2001909574"/>
    <n v="540"/>
    <n v="1"/>
    <n v="10000000"/>
    <n v="30"/>
    <n v="2"/>
    <n v="2"/>
    <n v="0"/>
    <n v="10.000969679999999"/>
  </r>
  <r>
    <n v="513"/>
    <x v="15"/>
    <s v="30/09/2020"/>
    <n v="156"/>
    <n v="5"/>
    <s v="N"/>
    <s v="800-116-398-7"/>
    <s v="11001"/>
    <s v="CR 13 28 17 P 2 A L 5"/>
    <s v="25/08/2020"/>
    <s v="25/02/2022"/>
    <n v="12000000"/>
    <s v="2001914355"/>
    <n v="540"/>
    <n v="1"/>
    <n v="12000000"/>
    <n v="30"/>
    <n v="2"/>
    <n v="2"/>
    <n v="0"/>
    <n v="12.00116384"/>
  </r>
  <r>
    <n v="1061"/>
    <x v="15"/>
    <s v="30/09/2020"/>
    <n v="157"/>
    <n v="5"/>
    <s v="N"/>
    <s v="800-116-398-7"/>
    <s v="11001"/>
    <s v="CR 13 28 17 P 2 A L 5"/>
    <s v="27/08/2020"/>
    <s v="27/08/2023"/>
    <n v="15000000"/>
    <s v="2001917420"/>
    <n v="1080"/>
    <n v="1"/>
    <n v="15000000"/>
    <n v="30"/>
    <n v="2"/>
    <n v="2"/>
    <n v="0"/>
    <n v="15.001455630000001"/>
  </r>
  <r>
    <n v="1061"/>
    <x v="15"/>
    <s v="30/09/2020"/>
    <n v="158"/>
    <n v="5"/>
    <s v="N"/>
    <s v="800-116-398-7"/>
    <s v="11001"/>
    <s v="CR 13 28 17 P 2 A L 5"/>
    <s v="27/08/2020"/>
    <s v="27/08/2023"/>
    <n v="26000000"/>
    <s v="2001917421"/>
    <n v="1080"/>
    <n v="1"/>
    <n v="26000000"/>
    <n v="30"/>
    <n v="2"/>
    <n v="2"/>
    <n v="3.32"/>
    <n v="26.060387690000002"/>
  </r>
  <r>
    <n v="516"/>
    <x v="15"/>
    <s v="30/09/2020"/>
    <n v="159"/>
    <n v="5"/>
    <s v="N"/>
    <s v="800-116-398-7"/>
    <s v="11001"/>
    <s v="CR 13 28 17 P 2 A L 5"/>
    <s v="31/08/2020"/>
    <s v="28/02/2022"/>
    <n v="15700000"/>
    <s v="2001920476"/>
    <n v="540"/>
    <n v="1"/>
    <n v="15700000"/>
    <n v="30"/>
    <n v="2"/>
    <n v="2"/>
    <n v="0"/>
    <n v="15.701523310000001"/>
  </r>
  <r>
    <n v="1065"/>
    <x v="15"/>
    <s v="30/09/2020"/>
    <n v="160"/>
    <n v="5"/>
    <s v="N"/>
    <s v="800-116-398-7"/>
    <s v="11001"/>
    <s v="CR 13 28 17 P 2 A L 5"/>
    <s v="31/08/2020"/>
    <s v="31/08/2023"/>
    <n v="40000000"/>
    <s v="2001920475"/>
    <n v="1080"/>
    <n v="1"/>
    <n v="40000000"/>
    <n v="30"/>
    <n v="2"/>
    <n v="2"/>
    <n v="0"/>
    <n v="40.003880950000003"/>
  </r>
  <r>
    <n v="1073"/>
    <x v="15"/>
    <s v="30/09/2020"/>
    <n v="161"/>
    <n v="5"/>
    <s v="N"/>
    <s v="800-116-398-7"/>
    <s v="11001"/>
    <s v="CR 13 28 17 P 2 A L 5"/>
    <s v="08/09/2020"/>
    <s v="08/09/2023"/>
    <n v="8000000"/>
    <s v="2001934545"/>
    <n v="1080"/>
    <n v="1"/>
    <n v="8000000"/>
    <n v="30"/>
    <n v="2"/>
    <n v="2"/>
    <n v="0"/>
    <n v="8.0008498600000006"/>
  </r>
  <r>
    <n v="1073"/>
    <x v="15"/>
    <s v="30/09/2020"/>
    <n v="162"/>
    <n v="5"/>
    <s v="N"/>
    <s v="800-116-398-7"/>
    <s v="11001"/>
    <s v="CR 13 28 17 P 2 A L 5"/>
    <s v="08/09/2020"/>
    <s v="08/09/2023"/>
    <n v="10000000"/>
    <s v="2001934544"/>
    <n v="1080"/>
    <n v="1"/>
    <n v="10000000"/>
    <n v="30"/>
    <n v="2"/>
    <n v="2"/>
    <n v="0"/>
    <n v="10.001062880000001"/>
  </r>
  <r>
    <n v="1073"/>
    <x v="15"/>
    <s v="30/09/2020"/>
    <n v="163"/>
    <n v="5"/>
    <s v="N"/>
    <s v="800-116-398-7"/>
    <s v="11001"/>
    <s v="CR 13 28 17 P 2 A L 5"/>
    <s v="08/09/2020"/>
    <s v="08/09/2023"/>
    <n v="26300000"/>
    <s v="2001934500"/>
    <n v="1080"/>
    <n v="1"/>
    <n v="26300000"/>
    <n v="30"/>
    <n v="2"/>
    <n v="2"/>
    <n v="0"/>
    <n v="26.302794769999998"/>
  </r>
  <r>
    <n v="1075"/>
    <x v="15"/>
    <s v="30/09/2020"/>
    <n v="164"/>
    <n v="5"/>
    <s v="N"/>
    <s v="800-116-398-7"/>
    <s v="11001"/>
    <s v="CR 13 28 17 P 2 A L 5"/>
    <s v="10/09/2020"/>
    <s v="10/09/2023"/>
    <n v="15000000"/>
    <s v="2001943573"/>
    <n v="1080"/>
    <n v="1"/>
    <n v="15000000"/>
    <n v="30"/>
    <n v="2"/>
    <n v="2"/>
    <n v="0"/>
    <n v="15.001455630000001"/>
  </r>
  <r>
    <n v="895"/>
    <x v="15"/>
    <s v="30/09/2020"/>
    <n v="165"/>
    <n v="5"/>
    <s v="N"/>
    <s v="800-116-398-7"/>
    <s v="11001"/>
    <s v="CR 13 28 17 P 2 A L 5"/>
    <s v="14/09/2020"/>
    <s v="14/03/2023"/>
    <n v="6000000"/>
    <s v="2001949423"/>
    <n v="900"/>
    <n v="1"/>
    <n v="6000000"/>
    <n v="30"/>
    <n v="2"/>
    <n v="2"/>
    <n v="0"/>
    <n v="6"/>
  </r>
  <r>
    <n v="530"/>
    <x v="15"/>
    <s v="30/09/2020"/>
    <n v="166"/>
    <n v="5"/>
    <s v="N"/>
    <s v="800-116-398-7"/>
    <s v="11001"/>
    <s v="CR 13 28 17 P 2 A L 5"/>
    <s v="14/09/2020"/>
    <s v="14/03/2022"/>
    <n v="10000000"/>
    <s v="2001949425"/>
    <n v="540"/>
    <n v="1"/>
    <n v="10000000"/>
    <n v="30"/>
    <n v="2"/>
    <n v="2"/>
    <n v="0"/>
    <n v="10"/>
  </r>
  <r>
    <n v="1079"/>
    <x v="15"/>
    <s v="30/09/2020"/>
    <n v="167"/>
    <n v="5"/>
    <s v="N"/>
    <s v="800-116-398-7"/>
    <s v="11001"/>
    <s v="CR 13 28 17 P 2 A L 5"/>
    <s v="14/09/2020"/>
    <s v="14/09/2023"/>
    <n v="26000000"/>
    <s v="2001949424"/>
    <n v="1080"/>
    <n v="1"/>
    <n v="26000000"/>
    <n v="30"/>
    <n v="2"/>
    <n v="2"/>
    <n v="0"/>
    <n v="26"/>
  </r>
  <r>
    <n v="533"/>
    <x v="15"/>
    <s v="30/09/2020"/>
    <n v="168"/>
    <n v="5"/>
    <s v="N"/>
    <s v="800-116-398-7"/>
    <s v="11001"/>
    <s v="CR 13 28 17 P 2 A L 5"/>
    <s v="17/09/2020"/>
    <s v="17/03/2022"/>
    <n v="3500000"/>
    <s v="2001959214"/>
    <n v="540"/>
    <n v="1"/>
    <n v="3500000"/>
    <n v="30"/>
    <n v="2"/>
    <n v="2"/>
    <n v="0"/>
    <n v="3.5"/>
  </r>
  <r>
    <n v="537"/>
    <x v="15"/>
    <s v="30/09/2020"/>
    <n v="169"/>
    <n v="5"/>
    <s v="N"/>
    <s v="800-116-398-7"/>
    <s v="11001"/>
    <s v="CR 13 28 17 P 2 A L 5"/>
    <s v="21/09/2020"/>
    <s v="21/03/2022"/>
    <n v="5000000"/>
    <s v="2001969108"/>
    <n v="540"/>
    <n v="1"/>
    <n v="5000000"/>
    <n v="30"/>
    <n v="2"/>
    <n v="2"/>
    <n v="0"/>
    <n v="5"/>
  </r>
  <r>
    <n v="541"/>
    <x v="15"/>
    <s v="30/09/2020"/>
    <n v="170"/>
    <n v="5"/>
    <s v="N"/>
    <s v="800-116-398-7"/>
    <s v="11001"/>
    <s v="CR 13 28 17 P 2 A L 5"/>
    <s v="25/09/2020"/>
    <s v="25/03/2022"/>
    <n v="11000000"/>
    <s v="2001981397"/>
    <n v="540"/>
    <n v="1"/>
    <n v="11000000"/>
    <n v="30"/>
    <n v="2"/>
    <n v="2"/>
    <n v="0"/>
    <n v="11"/>
  </r>
  <r>
    <n v="332"/>
    <x v="16"/>
    <s v="30/09/2020"/>
    <n v="1"/>
    <n v="3"/>
    <s v="N"/>
    <s v="860-002-964-4"/>
    <s v="05001"/>
    <s v="CALLE 50 No 51-37"/>
    <s v="28/08/2020"/>
    <s v="28/08/2021"/>
    <n v="5000000000"/>
    <s v="556653092"/>
    <n v="360"/>
    <n v="1"/>
    <n v="5000000000"/>
    <n v="30"/>
    <n v="1"/>
    <n v="2"/>
    <n v="3.76"/>
    <n v="599.17417799999998"/>
  </r>
  <r>
    <n v="1"/>
    <x v="16"/>
    <s v="30/09/2020"/>
    <n v="2"/>
    <n v="3"/>
    <s v="N"/>
    <s v="860-002-964-4"/>
    <s v="05001"/>
    <s v="CALLE 50 No 51-37"/>
    <s v="30/09/2020"/>
    <s v="01/10/2020"/>
    <n v="4091444842"/>
    <s v="2"/>
    <n v="1"/>
    <n v="1"/>
    <n v="4091444842"/>
    <n v="30"/>
    <n v="1"/>
    <n v="2"/>
    <n v="0"/>
    <n v="4091.4448419999999"/>
  </r>
  <r>
    <n v="208"/>
    <x v="17"/>
    <s v="30/09/2020"/>
    <n v="1"/>
    <n v="3"/>
    <s v="N"/>
    <s v="800-149-923-6"/>
    <s v="05001"/>
    <s v="Cra. 43 A N.9 sur -91 of 902"/>
    <s v="26/04/2018"/>
    <s v="26/04/2021"/>
    <n v="2500000000"/>
    <s v="1811660051"/>
    <n v="1080"/>
    <n v="7"/>
    <n v="669127783.13"/>
    <n v="30"/>
    <n v="1"/>
    <n v="2"/>
    <n v="3.2500000000000001E-2"/>
    <n v="487.42766693999999"/>
  </r>
  <r>
    <n v="249"/>
    <x v="17"/>
    <s v="30/09/2020"/>
    <n v="2"/>
    <n v="3"/>
    <s v="N"/>
    <s v="800-149-923-6"/>
    <s v="05001"/>
    <s v="Cra. 43 A N.9 sur -91 of 902"/>
    <s v="06/06/2018"/>
    <s v="06/06/2021"/>
    <n v="2600000000"/>
    <s v="1815750306"/>
    <n v="1080"/>
    <n v="7"/>
    <n v="869866118.07000005"/>
    <n v="30"/>
    <n v="1"/>
    <n v="2"/>
    <n v="3.2500000000000001E-2"/>
    <n v="651.76042267999992"/>
  </r>
  <r>
    <n v="298"/>
    <x v="17"/>
    <s v="30/09/2020"/>
    <n v="3"/>
    <n v="3"/>
    <s v="N"/>
    <s v="800-149-923-6"/>
    <s v="05001"/>
    <s v="Cra. 43 A N.9 sur -91 of 902"/>
    <s v="25/07/2018"/>
    <s v="25/07/2021"/>
    <n v="1200000000"/>
    <s v="1820506440"/>
    <n v="1080"/>
    <n v="7"/>
    <n v="441624343.37"/>
    <n v="30"/>
    <n v="1"/>
    <n v="2"/>
    <n v="3.2500000000000001E-2"/>
    <n v="334.23611980000004"/>
  </r>
  <r>
    <n v="342"/>
    <x v="17"/>
    <s v="30/09/2020"/>
    <n v="4"/>
    <n v="3"/>
    <s v="N"/>
    <s v="800-149-923-6"/>
    <s v="05001"/>
    <s v="Cra. 43 A N.9 sur -91 of 902"/>
    <s v="07/09/2018"/>
    <s v="07/09/2021"/>
    <n v="1700000000"/>
    <s v="1825005674"/>
    <n v="1080"/>
    <n v="7"/>
    <n v="739386200.60000002"/>
    <n v="30"/>
    <n v="1"/>
    <n v="2"/>
    <n v="3.2500000000000001E-2"/>
    <n v="568.20139424000001"/>
  </r>
  <r>
    <n v="149"/>
    <x v="17"/>
    <s v="30/09/2020"/>
    <n v="5"/>
    <n v="3"/>
    <s v="N"/>
    <s v="800-149-923-6"/>
    <s v="05001"/>
    <s v="Cra. 43 A N.9 sur -91 of 902"/>
    <s v="26/08/2019"/>
    <s v="26/02/2021"/>
    <n v="3000000000"/>
    <s v="1923877519"/>
    <n v="540"/>
    <n v="7"/>
    <n v="1205330009.6400001"/>
    <n v="30"/>
    <n v="1"/>
    <n v="2"/>
    <n v="4.1500000000000002E-2"/>
    <n v="836.21528647000002"/>
  </r>
  <r>
    <n v="225"/>
    <x v="17"/>
    <s v="30/09/2020"/>
    <n v="6"/>
    <n v="3"/>
    <s v="N"/>
    <s v="800-149-923-6"/>
    <s v="05001"/>
    <s v="Cra. 43 A N.9 sur -91 of 902"/>
    <s v="13/11/2019"/>
    <s v="13/05/2021"/>
    <n v="1000000000"/>
    <s v="568"/>
    <n v="540"/>
    <n v="7"/>
    <n v="602665006.02999997"/>
    <n v="30"/>
    <n v="1"/>
    <n v="2"/>
    <n v="4.1500000000000002E-2"/>
    <n v="445.98148706000001"/>
  </r>
  <r>
    <n v="190"/>
    <x v="17"/>
    <s v="30/09/2020"/>
    <n v="7"/>
    <n v="3"/>
    <s v="N"/>
    <s v="800-149-923-6"/>
    <s v="05001"/>
    <s v="Cra. 43 A N.9 sur -91 of 902"/>
    <s v="08/10/2019"/>
    <s v="08/04/2021"/>
    <n v="600000000"/>
    <s v="1928190060"/>
    <n v="540"/>
    <n v="7"/>
    <n v="321421337.35000002"/>
    <n v="30"/>
    <n v="1"/>
    <n v="1"/>
    <n v="4.1500000000000002E-2"/>
    <n v="234.14028159999998"/>
  </r>
  <r>
    <n v="439"/>
    <x v="17"/>
    <s v="30/09/2020"/>
    <n v="8"/>
    <n v="3"/>
    <s v="N"/>
    <s v="800-149-923-6"/>
    <s v="05001"/>
    <s v="Cra. 43 A N.9 sur -91 of 902"/>
    <s v="13/12/2019"/>
    <s v="13/12/2021"/>
    <n v="1500000000"/>
    <s v="1934760309"/>
    <n v="720"/>
    <n v="7"/>
    <n v="1201430000"/>
    <n v="30"/>
    <n v="1"/>
    <n v="1"/>
    <n v="2.5000000000000001E-3"/>
    <n v="937.6953125"/>
  </r>
  <r>
    <n v="915"/>
    <x v="17"/>
    <s v="30/09/2020"/>
    <n v="9"/>
    <n v="3"/>
    <s v="N"/>
    <s v="800-149-923-6"/>
    <s v="05001"/>
    <s v="Cra. 43 A N.9 sur -91 of 902"/>
    <s v="03/04/2020"/>
    <s v="03/04/2023"/>
    <n v="2000000000"/>
    <s v="19854"/>
    <n v="1080"/>
    <n v="7"/>
    <n v="2433842666.6700001"/>
    <n v="180"/>
    <n v="1"/>
    <n v="2"/>
    <n v="2.2499999999999999E-2"/>
    <n v="2022.25"/>
  </r>
  <r>
    <n v="929"/>
    <x v="17"/>
    <s v="30/09/2020"/>
    <n v="10"/>
    <n v="3"/>
    <s v="N"/>
    <s v="800-149-923-6"/>
    <s v="05001"/>
    <s v="Cra. 43 A N.9 sur -91 of 902"/>
    <s v="17/04/2020"/>
    <s v="17/04/2023"/>
    <n v="1500000000"/>
    <s v="985264"/>
    <n v="1080"/>
    <n v="7"/>
    <n v="1822981000"/>
    <n v="180"/>
    <n v="1"/>
    <n v="2"/>
    <n v="2.2499999999999999E-2"/>
    <n v="1515.375"/>
  </r>
  <r>
    <n v="953"/>
    <x v="17"/>
    <s v="30/09/2020"/>
    <n v="11"/>
    <n v="3"/>
    <s v="N"/>
    <s v="800-149-923-6"/>
    <s v="05001"/>
    <s v="Cra. 43 A N.9 sur -91 of 902"/>
    <s v="11/05/2020"/>
    <s v="11/05/2023"/>
    <n v="1000000000"/>
    <s v="124"/>
    <n v="1080"/>
    <n v="7"/>
    <n v="1212462333.3299999"/>
    <n v="180"/>
    <n v="1"/>
    <n v="2"/>
    <n v="2.2499999999999999E-2"/>
    <n v="1008.6875"/>
  </r>
  <r>
    <n v="953"/>
    <x v="17"/>
    <s v="30/09/2020"/>
    <n v="12"/>
    <n v="3"/>
    <s v="N"/>
    <s v="800-149-923-6"/>
    <s v="05001"/>
    <s v="Cra. 43 A N.9 sur -91 of 902"/>
    <s v="18/05/2020"/>
    <s v="11/05/2023"/>
    <n v="350000000"/>
    <s v="13"/>
    <n v="1080"/>
    <n v="7"/>
    <n v="424081700"/>
    <n v="180"/>
    <n v="1"/>
    <n v="2"/>
    <n v="2.2499999999999999E-2"/>
    <n v="352.88749999999999"/>
  </r>
  <r>
    <n v="618"/>
    <x v="17"/>
    <s v="30/09/2020"/>
    <n v="13"/>
    <n v="3"/>
    <s v="N"/>
    <s v="800-149-923-6"/>
    <s v="05001"/>
    <s v="Cra. 43 A N.9 sur -91 of 902"/>
    <s v="10/06/2020"/>
    <s v="10/06/2022"/>
    <n v="350000000"/>
    <s v="18"/>
    <n v="720"/>
    <n v="7"/>
    <n v="554244625.80999994"/>
    <n v="180"/>
    <n v="1"/>
    <n v="2"/>
    <n v="2.2499999999999999E-2"/>
    <n v="440.53515726000001"/>
  </r>
  <r>
    <n v="983"/>
    <x v="17"/>
    <s v="30/09/2020"/>
    <n v="14"/>
    <n v="3"/>
    <s v="N"/>
    <s v="800-149-923-6"/>
    <s v="05001"/>
    <s v="Cra. 43 A N.9 sur -91 of 902"/>
    <s v="10/06/2020"/>
    <s v="10/06/2023"/>
    <n v="500000000"/>
    <s v="20"/>
    <n v="1080"/>
    <n v="7"/>
    <n v="342623950.81"/>
    <n v="180"/>
    <n v="1"/>
    <n v="2"/>
    <n v="2.2499999999999999E-2"/>
    <n v="276.90781350999998"/>
  </r>
  <r>
    <n v="666"/>
    <x v="17"/>
    <s v="30/09/2020"/>
    <n v="15"/>
    <n v="3"/>
    <s v="N"/>
    <s v="800-149-923-6"/>
    <s v="05001"/>
    <s v="Cra. 43 A N.9 sur -91 of 902"/>
    <s v="28/07/2020"/>
    <s v="28/07/2022"/>
    <n v="1200000000"/>
    <s v="13"/>
    <n v="720"/>
    <n v="7"/>
    <n v="1384338950"/>
    <n v="180"/>
    <n v="1"/>
    <n v="2"/>
    <n v="2.2499999999999999E-2"/>
    <n v="1104.33125"/>
  </r>
  <r>
    <n v="1031"/>
    <x v="17"/>
    <s v="30/09/2020"/>
    <n v="16"/>
    <n v="3"/>
    <s v="N"/>
    <s v="800-149-923-6"/>
    <s v="05001"/>
    <s v="Cra. 43 A N.9 sur -91 of 902"/>
    <s v="28/07/2020"/>
    <s v="28/07/2023"/>
    <n v="300000000"/>
    <s v="45"/>
    <n v="1080"/>
    <n v="7"/>
    <n v="350779625.39999998"/>
    <n v="180"/>
    <n v="1"/>
    <n v="2"/>
    <n v="1.2500000000000001E-2"/>
    <n v="283.95312567000002"/>
  </r>
  <r>
    <n v="1031"/>
    <x v="17"/>
    <s v="30/09/2020"/>
    <n v="17"/>
    <n v="3"/>
    <s v="N"/>
    <s v="800-149-923-6"/>
    <s v="05001"/>
    <s v="Cra. 43 A N.9 sur -91 of 902"/>
    <s v="28/07/2020"/>
    <s v="28/07/2023"/>
    <n v="200000000"/>
    <s v="146"/>
    <n v="1080"/>
    <n v="7"/>
    <n v="233853084"/>
    <n v="180"/>
    <n v="1"/>
    <n v="2"/>
    <n v="1.2500000000000001E-2"/>
    <n v="189.30208445"/>
  </r>
  <r>
    <n v="666"/>
    <x v="17"/>
    <s v="30/09/2020"/>
    <n v="18"/>
    <n v="3"/>
    <s v="N"/>
    <s v="800-149-923-6"/>
    <s v="05001"/>
    <s v="Cra. 43 A N.9 sur -91 of 902"/>
    <s v="28/07/2020"/>
    <s v="28/07/2022"/>
    <n v="600000000"/>
    <s v="125"/>
    <n v="720"/>
    <n v="7"/>
    <n v="692485725"/>
    <n v="180"/>
    <n v="1"/>
    <n v="2"/>
    <n v="2.75E-2"/>
    <n v="552.64687500000002"/>
  </r>
  <r>
    <n v="666"/>
    <x v="17"/>
    <s v="30/09/2020"/>
    <n v="19"/>
    <n v="3"/>
    <s v="N"/>
    <s v="800-149-923-6"/>
    <s v="05001"/>
    <s v="Cra. 43 A N.9 sur -91 of 902"/>
    <s v="28/07/2020"/>
    <s v="28/07/2022"/>
    <n v="200000000"/>
    <s v="78"/>
    <n v="720"/>
    <n v="7"/>
    <n v="230828575.40000001"/>
    <n v="180"/>
    <n v="1"/>
    <n v="2"/>
    <n v="2.75E-2"/>
    <n v="184.21562566999998"/>
  </r>
  <r>
    <n v="1016"/>
    <x v="17"/>
    <s v="30/09/2020"/>
    <n v="20"/>
    <n v="3"/>
    <s v="N"/>
    <s v="800-149-923-6"/>
    <s v="05001"/>
    <s v="Cra. 43 A N.9 sur -91 of 902"/>
    <s v="13/08/2020"/>
    <s v="13/07/2023"/>
    <n v="5000000000"/>
    <s v="78"/>
    <n v="1050"/>
    <n v="7"/>
    <n v="6020790000"/>
    <n v="180"/>
    <n v="1"/>
    <n v="2"/>
    <n v="5.7500000000000002E-2"/>
    <n v="5038.3333333299997"/>
  </r>
  <r>
    <n v="1082"/>
    <x v="17"/>
    <s v="30/09/2020"/>
    <n v="21"/>
    <n v="3"/>
    <s v="N"/>
    <s v="800-149-923-6"/>
    <s v="05001"/>
    <s v="Cra. 43 A N.9 sur -91 of 902"/>
    <s v="17/09/2020"/>
    <s v="17/09/2023"/>
    <n v="1000000000"/>
    <s v="48"/>
    <n v="1080"/>
    <n v="7"/>
    <n v="1201050000"/>
    <n v="180"/>
    <n v="1"/>
    <n v="2"/>
    <n v="2.2499999999999999E-2"/>
    <n v="1000.875"/>
  </r>
  <r>
    <n v="907"/>
    <x v="17"/>
    <s v="30/09/2020"/>
    <n v="22"/>
    <n v="3"/>
    <s v="N"/>
    <s v="890-203-088-9"/>
    <s v="05001"/>
    <s v="Cl. 52  N. 49-40"/>
    <s v="26/03/2020"/>
    <s v="26/03/2023"/>
    <n v="5900000000"/>
    <s v="6"/>
    <n v="1080"/>
    <n v="1"/>
    <n v="1"/>
    <n v="180"/>
    <n v="1"/>
    <n v="2"/>
    <n v="6.7500000000000004E-2"/>
    <n v="919.38870654999994"/>
  </r>
  <r>
    <n v="32"/>
    <x v="17"/>
    <s v="30/09/2020"/>
    <n v="23"/>
    <n v="3"/>
    <s v="N"/>
    <s v="890-203-088-9"/>
    <s v="05001"/>
    <s v="Cl. 52  N. 49-40"/>
    <s v="01/11/2019"/>
    <s v="01/11/2020"/>
    <n v="1500000000"/>
    <s v="12643"/>
    <n v="360"/>
    <n v="1"/>
    <n v="1"/>
    <n v="30"/>
    <n v="1"/>
    <n v="2"/>
    <n v="4.4999999999999998E-2"/>
    <n v="250.9375"/>
  </r>
  <r>
    <n v="31"/>
    <x v="18"/>
    <s v="30/09/2020"/>
    <n v="1"/>
    <n v="3"/>
    <s v="N"/>
    <s v="860-002-964-4"/>
    <s v="05001"/>
    <s v="CALLE 50  NO  55-51"/>
    <s v="30/09/2020"/>
    <s v="31/10/2020"/>
    <n v="24141175"/>
    <s v="201409"/>
    <n v="30"/>
    <n v="1"/>
    <n v="24141175"/>
    <n v="30"/>
    <n v="1"/>
    <n v="2"/>
    <n v="0"/>
    <n v="3.8706321099999998"/>
  </r>
  <r>
    <n v="-61"/>
    <x v="19"/>
    <s v="30/09/2020"/>
    <n v="1"/>
    <n v="3"/>
    <s v="N"/>
    <s v="860-002-964-4"/>
    <s v="11001"/>
    <s v="CL28  134A 15 PISO 38"/>
    <s v="01/07/2020"/>
    <s v="31/07/2020"/>
    <n v="99968.15"/>
    <s v="15999999"/>
    <n v="30"/>
    <n v="1"/>
    <n v="20000000"/>
    <n v="30"/>
    <n v="2"/>
    <n v="2"/>
    <n v="27.53"/>
    <n v="9.9968320000000013E-2"/>
  </r>
  <r>
    <n v="427"/>
    <x v="19"/>
    <s v="30/09/2020"/>
    <n v="2"/>
    <n v="3"/>
    <s v="N"/>
    <s v="800-026-212-1"/>
    <s v="05001"/>
    <s v="CRA  48 # 20 - 34"/>
    <s v="01/12/2017"/>
    <s v="01/12/2021"/>
    <n v="53806451"/>
    <s v="1000"/>
    <n v="1440"/>
    <n v="1"/>
    <n v="70000000"/>
    <n v="1440"/>
    <n v="1"/>
    <n v="1"/>
    <n v="7"/>
    <n v="18.381249"/>
  </r>
  <r>
    <n v="223"/>
    <x v="19"/>
    <s v="30/09/2020"/>
    <n v="3"/>
    <n v="1"/>
    <s v="N"/>
    <s v="800-149-923-6"/>
    <s v="11001"/>
    <s v="CL. 28 SUR #13-63"/>
    <s v="11/05/2018"/>
    <s v="11/05/2021"/>
    <n v="150000000"/>
    <s v="054-2019-000327"/>
    <n v="1080"/>
    <n v="1"/>
    <n v="5000000000"/>
    <n v="1080"/>
    <n v="2"/>
    <n v="2"/>
    <n v="5.5"/>
    <n v="33.39492611"/>
  </r>
  <r>
    <n v="1304"/>
    <x v="19"/>
    <s v="30/09/2020"/>
    <n v="4"/>
    <n v="3"/>
    <s v="N"/>
    <s v="800-149-923-6"/>
    <s v="11001"/>
    <s v="CL. 28 SUR #13-63"/>
    <s v="26/04/2019"/>
    <s v="26/04/2024"/>
    <n v="1445000000"/>
    <s v="19189106"/>
    <n v="1800"/>
    <n v="1"/>
    <n v="3000000000"/>
    <n v="1800"/>
    <n v="2"/>
    <n v="2"/>
    <n v="8.1999999999999993"/>
    <n v="1192.11857667"/>
  </r>
  <r>
    <n v="1304"/>
    <x v="19"/>
    <s v="30/09/2020"/>
    <n v="5"/>
    <n v="3"/>
    <s v="N"/>
    <s v="800-149-923-6"/>
    <s v="11001"/>
    <s v="CL. 28 SUR #13-63"/>
    <s v="26/04/2019"/>
    <s v="26/04/2024"/>
    <n v="1469000000"/>
    <s v="25042019"/>
    <n v="1800"/>
    <n v="1"/>
    <n v="3000000000"/>
    <n v="1800"/>
    <n v="2"/>
    <n v="2"/>
    <n v="8.3000000000000007"/>
    <n v="1212.519127"/>
  </r>
  <r>
    <n v="239"/>
    <x v="19"/>
    <s v="30/09/2020"/>
    <n v="6"/>
    <n v="3"/>
    <s v="N"/>
    <s v="860-002-964-4"/>
    <s v="05001"/>
    <s v="CL28  134A 15 PISO 38"/>
    <s v="27/11/2019"/>
    <s v="27/05/2021"/>
    <n v="2000000000"/>
    <s v="27112019"/>
    <n v="540"/>
    <n v="1"/>
    <n v="2000000000"/>
    <n v="180"/>
    <n v="2"/>
    <n v="2"/>
    <n v="6.7"/>
    <n v="8.3563836399999989"/>
  </r>
  <r>
    <n v="176"/>
    <x v="19"/>
    <s v="30/09/2020"/>
    <n v="7"/>
    <n v="3"/>
    <s v="N"/>
    <s v="890-203-088-9"/>
    <s v="11001"/>
    <s v="CALLE 70 A NUMERO 11-83"/>
    <s v="25/03/2020"/>
    <s v="25/03/2021"/>
    <n v="3000000000"/>
    <s v="26088001713-0"/>
    <n v="360"/>
    <n v="1"/>
    <n v="3000000000"/>
    <n v="360"/>
    <n v="2"/>
    <n v="2"/>
    <n v="8.3000000000000007"/>
    <n v="1501.3125"/>
  </r>
  <r>
    <n v="955"/>
    <x v="19"/>
    <s v="30/09/2020"/>
    <n v="8"/>
    <n v="1"/>
    <s v="N"/>
    <s v="800-149-923-6"/>
    <s v="11001"/>
    <s v="CL. 28 SUR #13-63"/>
    <s v="13/05/2020"/>
    <s v="13/05/2023"/>
    <n v="700000000"/>
    <s v="SCR20221416"/>
    <n v="1080"/>
    <n v="1"/>
    <n v="700000000"/>
    <n v="1080"/>
    <n v="1"/>
    <n v="2"/>
    <n v="4.4000000000000004"/>
    <n v="700.82638888999998"/>
  </r>
  <r>
    <n v="955"/>
    <x v="19"/>
    <s v="30/09/2020"/>
    <n v="9"/>
    <n v="1"/>
    <s v="N"/>
    <s v="800-149-923-6"/>
    <s v="11001"/>
    <s v="CL. 28 SUR #13-63"/>
    <s v="13/05/2020"/>
    <s v="13/05/2023"/>
    <n v="300000000"/>
    <s v="SCR20221423"/>
    <n v="1080"/>
    <n v="1"/>
    <n v="300000000"/>
    <n v="1080"/>
    <n v="1"/>
    <n v="2"/>
    <n v="4.4000000000000004"/>
    <n v="300.35416667000004"/>
  </r>
  <r>
    <n v="619"/>
    <x v="19"/>
    <s v="30/09/2020"/>
    <n v="10"/>
    <n v="5"/>
    <s v="N"/>
    <s v="800-116-398-7"/>
    <s v="11001"/>
    <s v="CR 13 # 28-17"/>
    <s v="11/06/2020"/>
    <s v="11/06/2022"/>
    <n v="53000000"/>
    <s v="110620"/>
    <n v="720"/>
    <n v="1"/>
    <n v="53000000"/>
    <n v="30"/>
    <n v="2"/>
    <n v="2"/>
    <n v="2"/>
    <n v="50.040648179999998"/>
  </r>
  <r>
    <n v="641"/>
    <x v="19"/>
    <s v="30/09/2020"/>
    <n v="11"/>
    <n v="5"/>
    <s v="N"/>
    <s v="800-116-398-7"/>
    <s v="11001"/>
    <s v="CR 13 # 28-17"/>
    <s v="03/07/2020"/>
    <s v="03/07/2022"/>
    <n v="65550000"/>
    <s v="3072020"/>
    <n v="720"/>
    <n v="1"/>
    <n v="65550000"/>
    <n v="720"/>
    <n v="2"/>
    <n v="2"/>
    <n v="4.5"/>
    <n v="62.994821539999997"/>
  </r>
  <r>
    <n v="648"/>
    <x v="19"/>
    <s v="30/09/2020"/>
    <n v="12"/>
    <n v="5"/>
    <s v="N"/>
    <s v="800-116-398-7"/>
    <s v="11001"/>
    <s v="CR 13 # 28-17"/>
    <s v="10/07/2020"/>
    <s v="10/07/2022"/>
    <n v="251950000"/>
    <s v="10072020"/>
    <n v="720"/>
    <n v="1"/>
    <n v="251950000"/>
    <n v="720"/>
    <n v="2"/>
    <n v="2"/>
    <n v="2"/>
    <n v="242.18702674000002"/>
  </r>
  <r>
    <n v="679"/>
    <x v="19"/>
    <s v="30/09/2020"/>
    <n v="13"/>
    <n v="5"/>
    <s v="N"/>
    <s v="800-116-398-7"/>
    <s v="11001"/>
    <s v="CR 13 # 28 - 17"/>
    <s v="10/08/2020"/>
    <s v="10/08/2022"/>
    <n v="372750000"/>
    <s v="10082020"/>
    <n v="720"/>
    <n v="1"/>
    <n v="372750000"/>
    <n v="720"/>
    <n v="2"/>
    <n v="2"/>
    <n v="2"/>
    <n v="363.67938741"/>
  </r>
  <r>
    <n v="710"/>
    <x v="19"/>
    <s v="30/09/2020"/>
    <n v="14"/>
    <n v="5"/>
    <s v="N"/>
    <s v="800-116-398-7"/>
    <s v="11001"/>
    <s v="CR 13 # 28 -17"/>
    <s v="10/09/2020"/>
    <s v="10/09/2022"/>
    <n v="254580000"/>
    <s v="10092020"/>
    <n v="720"/>
    <n v="1"/>
    <n v="254580000"/>
    <n v="720"/>
    <n v="2"/>
    <n v="2"/>
    <n v="2.5"/>
    <n v="254.79214999999999"/>
  </r>
  <r>
    <n v="1"/>
    <x v="20"/>
    <s v="30/09/2020"/>
    <n v="1"/>
    <n v="3"/>
    <s v="N"/>
    <s v="890-905-574-1"/>
    <s v="05001"/>
    <s v="CR 48 NRO 20-34 PISO 15"/>
    <s v="30/09/2020"/>
    <s v="01/10/2020"/>
    <n v="1"/>
    <s v="1"/>
    <n v="1"/>
    <n v="1"/>
    <n v="1"/>
    <n v="1"/>
    <n v="1"/>
    <n v="1"/>
    <n v="1"/>
    <n v="1118.330686"/>
  </r>
  <r>
    <n v="701"/>
    <x v="20"/>
    <s v="30/09/2020"/>
    <n v="2"/>
    <n v="3"/>
    <s v="N"/>
    <s v="860-002-964-4"/>
    <s v="05001"/>
    <s v="Cl.  36 N. 7-47"/>
    <s v="17/09/2019"/>
    <s v="01/09/2022"/>
    <n v="3368783671"/>
    <s v="459063583"/>
    <n v="1080"/>
    <n v="1"/>
    <n v="1"/>
    <n v="30"/>
    <n v="1"/>
    <n v="1"/>
    <n v="4.32"/>
    <n v="2620.1650789999999"/>
  </r>
  <r>
    <n v="701"/>
    <x v="20"/>
    <s v="30/09/2020"/>
    <n v="3"/>
    <n v="3"/>
    <s v="N"/>
    <s v="860-002-964-4"/>
    <s v="05001"/>
    <s v="Cl.  36 N. 7-47"/>
    <s v="17/09/2019"/>
    <s v="01/09/2022"/>
    <n v="4631216328"/>
    <s v="459063654"/>
    <n v="1080"/>
    <n v="1"/>
    <n v="1"/>
    <n v="30"/>
    <n v="1"/>
    <n v="1"/>
    <n v="4.32"/>
    <n v="3602.0571439999999"/>
  </r>
  <r>
    <n v="-267"/>
    <x v="21"/>
    <s v="30/09/2020"/>
    <n v="1"/>
    <n v="3"/>
    <s v="N"/>
    <s v="890-203-088-9"/>
    <s v="05001"/>
    <s v="PARQUE BERRIO"/>
    <s v="11/07/2019"/>
    <s v="07/01/2020"/>
    <n v="500000000"/>
    <s v="18113054885"/>
    <n v="180"/>
    <n v="1"/>
    <n v="500000000"/>
    <n v="180"/>
    <n v="2"/>
    <n v="2"/>
    <n v="7"/>
    <n v="138.02638609000002"/>
  </r>
  <r>
    <n v="144"/>
    <x v="21"/>
    <s v="30/09/2020"/>
    <n v="2"/>
    <n v="3"/>
    <s v="N"/>
    <s v="890-203-088-9"/>
    <s v="05001"/>
    <s v="CENTRO COMERCIAL SAN DIEGO"/>
    <s v="21/02/2019"/>
    <s v="21/02/2021"/>
    <n v="750000040"/>
    <s v="26088001534"/>
    <n v="720"/>
    <n v="1"/>
    <n v="750000040"/>
    <n v="720"/>
    <n v="2"/>
    <n v="2"/>
    <n v="7"/>
    <n v="152.26818771000001"/>
  </r>
  <r>
    <n v="173"/>
    <x v="21"/>
    <s v="30/09/2020"/>
    <n v="3"/>
    <n v="3"/>
    <s v="N"/>
    <s v="890-203-088-9"/>
    <s v="05001"/>
    <s v="CENTRO COMERCIAL SAN DIEGO"/>
    <s v="22/03/2019"/>
    <s v="22/03/2021"/>
    <n v="395833350"/>
    <s v="26088001555"/>
    <n v="720"/>
    <n v="1"/>
    <n v="395833350"/>
    <n v="720"/>
    <n v="2"/>
    <n v="2"/>
    <n v="7"/>
    <n v="397.56621502999997"/>
  </r>
  <r>
    <n v="192"/>
    <x v="21"/>
    <s v="30/09/2020"/>
    <n v="4"/>
    <n v="3"/>
    <s v="N"/>
    <s v="890-203-088-9"/>
    <s v="05001"/>
    <s v="CENTRO COMERCIAL SAN DIEGO"/>
    <s v="10/04/2019"/>
    <s v="10/04/2021"/>
    <n v="416666680"/>
    <s v="26088001561"/>
    <n v="720"/>
    <n v="1"/>
    <n v="416666680"/>
    <n v="720"/>
    <n v="2"/>
    <n v="2"/>
    <n v="7"/>
    <n v="417.443555"/>
  </r>
  <r>
    <n v="198"/>
    <x v="21"/>
    <s v="30/09/2020"/>
    <n v="5"/>
    <n v="3"/>
    <s v="N"/>
    <s v="890-203-088-9"/>
    <s v="05001"/>
    <s v="CENTRO COMERCIAL SAN DIEGO"/>
    <s v="16/04/2019"/>
    <s v="16/04/2021"/>
    <n v="416666600"/>
    <s v="26088001563"/>
    <n v="720"/>
    <n v="1"/>
    <n v="416666600"/>
    <n v="720"/>
    <n v="2"/>
    <n v="2"/>
    <n v="7"/>
    <n v="2444.1553689899997"/>
  </r>
  <r>
    <n v="-160"/>
    <x v="21"/>
    <s v="30/09/2020"/>
    <n v="6"/>
    <n v="3"/>
    <s v="N"/>
    <s v="890-203-088-9"/>
    <s v="05001"/>
    <s v="CENTRO COMERCIAL SAN DIEGO"/>
    <s v="23/04/2019"/>
    <s v="23/04/2020"/>
    <n v="333333280"/>
    <s v="26088001570"/>
    <n v="360"/>
    <n v="1"/>
    <n v="333333280"/>
    <n v="360"/>
    <n v="2"/>
    <n v="2"/>
    <n v="7"/>
    <n v="1158.642527"/>
  </r>
  <r>
    <n v="219"/>
    <x v="21"/>
    <s v="30/09/2020"/>
    <n v="7"/>
    <n v="3"/>
    <s v="N"/>
    <s v="890-203-088-9"/>
    <s v="05001"/>
    <s v="CENTRO COMERCIAL SAN DIEGO"/>
    <s v="07/05/2019"/>
    <s v="07/05/2021"/>
    <n v="437500010"/>
    <s v="26088001581"/>
    <n v="720"/>
    <n v="1"/>
    <n v="437500010"/>
    <n v="720"/>
    <n v="2"/>
    <n v="2"/>
    <n v="7"/>
    <n v="438.04066999999998"/>
  </r>
  <r>
    <n v="227"/>
    <x v="21"/>
    <s v="30/09/2020"/>
    <n v="8"/>
    <n v="3"/>
    <s v="N"/>
    <s v="890-203-088-9"/>
    <s v="05001"/>
    <s v="CENTRO COMERCIAL SAN DIEGO"/>
    <s v="15/05/2019"/>
    <s v="15/05/2021"/>
    <n v="437500010"/>
    <s v="26088001584"/>
    <n v="720"/>
    <n v="1"/>
    <n v="437500010"/>
    <n v="720"/>
    <n v="2"/>
    <n v="2"/>
    <n v="7"/>
    <n v="438.822227"/>
  </r>
  <r>
    <n v="1841"/>
    <x v="22"/>
    <s v="30/09/2020"/>
    <n v="1"/>
    <n v="4"/>
    <s v="N"/>
    <s v="890-902-920-1"/>
    <s v="05001"/>
    <s v="CR 87 30-65"/>
    <s v="15/02/2016"/>
    <s v="15/10/2025"/>
    <n v="1412525861"/>
    <s v="150216"/>
    <n v="1080"/>
    <n v="1"/>
    <n v="380000000"/>
    <n v="30"/>
    <n v="1"/>
    <n v="2"/>
    <n v="6"/>
    <n v="1600.9008043399999"/>
  </r>
  <r>
    <n v="59"/>
    <x v="23"/>
    <s v="30/09/2020"/>
    <n v="1"/>
    <n v="3"/>
    <s v="N"/>
    <s v="890-203-088-9"/>
    <s v="05001"/>
    <s v="MEDELLIN"/>
    <s v="28/11/2018"/>
    <s v="28/11/2020"/>
    <n v="1015000000"/>
    <s v="18113052307"/>
    <n v="720"/>
    <n v="6"/>
    <n v="1826247214"/>
    <n v="30"/>
    <n v="1"/>
    <n v="2"/>
    <n v="2.2000000000000002"/>
    <n v="1271.1817209999999"/>
  </r>
  <r>
    <n v="-107"/>
    <x v="23"/>
    <s v="30/09/2020"/>
    <n v="2"/>
    <n v="3"/>
    <s v="N"/>
    <s v="860-007-738-9"/>
    <s v="05001"/>
    <s v="MEDELLIN"/>
    <s v="15/06/2018"/>
    <s v="15/06/2020"/>
    <n v="300000000"/>
    <s v="123"/>
    <n v="720"/>
    <n v="3"/>
    <n v="275000000"/>
    <n v="30"/>
    <n v="1"/>
    <n v="1"/>
    <n v="2.2000000000000002"/>
    <n v="584.74798399999997"/>
  </r>
  <r>
    <n v="0"/>
    <x v="24"/>
    <s v="30/09/2020"/>
    <n v="1"/>
    <n v="3"/>
    <s v="N"/>
    <s v="890-203-088-9"/>
    <s v="05001"/>
    <s v="CARRERA 52 # 50-20"/>
    <s v="01/09/2020"/>
    <s v="30/09/2020"/>
    <n v="11506479"/>
    <s v="1"/>
    <n v="30"/>
    <n v="5"/>
    <n v="1"/>
    <n v="30"/>
    <n v="2"/>
    <n v="1"/>
    <n v="2.0699999999999998"/>
    <n v="11.506479000000001"/>
  </r>
  <r>
    <n v="0"/>
    <x v="24"/>
    <s v="30/09/2020"/>
    <n v="2"/>
    <n v="3"/>
    <s v="N"/>
    <s v="860-002-964-4"/>
    <s v="05001"/>
    <s v="CARRERA 52 # 50-20"/>
    <s v="01/09/2020"/>
    <s v="30/09/2020"/>
    <n v="2785766"/>
    <s v="1"/>
    <n v="30"/>
    <n v="5"/>
    <n v="1"/>
    <n v="30"/>
    <n v="2"/>
    <n v="1"/>
    <n v="2.1"/>
    <n v="2.7857660000000002"/>
  </r>
  <r>
    <n v="374"/>
    <x v="25"/>
    <s v="30/09/2020"/>
    <n v="1"/>
    <n v="4"/>
    <s v="N"/>
    <s v="890-203-088-9"/>
    <s v="73001"/>
    <s v="CARRERA 5 N 10-63-65 LOCAL 104 - 105"/>
    <s v="09/10/2019"/>
    <s v="09/10/2021"/>
    <n v="120000000"/>
    <s v="32088E+12"/>
    <n v="730"/>
    <n v="1"/>
    <n v="1"/>
    <n v="30"/>
    <n v="2"/>
    <n v="2"/>
    <n v="28.59"/>
    <n v="64.986823999999999"/>
  </r>
  <r>
    <n v="275"/>
    <x v="25"/>
    <s v="30/09/2020"/>
    <n v="2"/>
    <n v="4"/>
    <s v="N"/>
    <s v="890-203-088-9"/>
    <s v="73001"/>
    <s v="CARRERA 5 N 10-63-65 LOCAL 104 - 105"/>
    <s v="02/07/2020"/>
    <s v="02/07/2021"/>
    <n v="600000000"/>
    <s v="32218E+11"/>
    <n v="1800"/>
    <n v="1"/>
    <n v="1"/>
    <n v="30"/>
    <n v="2"/>
    <n v="2"/>
    <n v="28.59"/>
    <n v="500"/>
  </r>
  <r>
    <n v="1053"/>
    <x v="26"/>
    <s v="30/09/2020"/>
    <n v="1"/>
    <n v="1"/>
    <s v="N"/>
    <s v="800-149-923-6"/>
    <s v="05001"/>
    <s v="CL 7 SUR  # 42 - 70"/>
    <s v="19/05/2020"/>
    <s v="19/08/2023"/>
    <n v="400000000"/>
    <s v="SCR20223747"/>
    <n v="1170"/>
    <n v="9"/>
    <n v="558225306"/>
    <n v="30"/>
    <n v="2"/>
    <n v="2"/>
    <n v="2.3199999999999998"/>
    <n v="388.12613499999998"/>
  </r>
  <r>
    <n v="514"/>
    <x v="27"/>
    <s v="30/09/2020"/>
    <n v="1"/>
    <n v="1"/>
    <s v="N"/>
    <s v="800-149-923-6"/>
    <s v="11001"/>
    <s v="CALLE 28 N 13A-15 PISO 40"/>
    <s v="26/02/2018"/>
    <s v="26/02/2022"/>
    <n v="3000000000"/>
    <s v="1804011535"/>
    <n v="1800"/>
    <n v="9"/>
    <n v="3000000000"/>
    <n v="360"/>
    <n v="1"/>
    <n v="2"/>
    <n v="4.5100000000000001E-2"/>
    <n v="1666.666667"/>
  </r>
  <r>
    <n v="181"/>
    <x v="27"/>
    <s v="30/09/2020"/>
    <n v="2"/>
    <n v="1"/>
    <s v="N"/>
    <s v="800-149-923-6"/>
    <s v="11001"/>
    <s v="CALLE 28 N 13A-15 PISO 40"/>
    <s v="30/09/2019"/>
    <s v="30/03/2021"/>
    <n v="5000000000"/>
    <s v="1927097459"/>
    <n v="540"/>
    <n v="9"/>
    <n v="5000000000"/>
    <n v="360"/>
    <n v="1"/>
    <n v="2"/>
    <n v="6.4100000000000004E-2"/>
    <n v="1062.5"/>
  </r>
  <r>
    <n v="31"/>
    <x v="27"/>
    <s v="30/09/2020"/>
    <n v="3"/>
    <n v="3"/>
    <s v="N"/>
    <s v="860-002-964-4"/>
    <s v="11001"/>
    <s v="CALLE 51 N 49A-09"/>
    <s v="31/07/2020"/>
    <s v="31/10/2020"/>
    <n v="133681412.09999999"/>
    <s v="1"/>
    <n v="30"/>
    <n v="1"/>
    <n v="133681412.09999999"/>
    <n v="360"/>
    <n v="1"/>
    <n v="2"/>
    <n v="6.5000000000000002E-2"/>
    <n v="133.68141309999999"/>
  </r>
  <r>
    <n v="694"/>
    <x v="27"/>
    <s v="30/09/2020"/>
    <n v="4"/>
    <n v="3"/>
    <s v="N"/>
    <s v="860-002-964-4"/>
    <s v="11001"/>
    <s v="CALLE 51 N 49A-09"/>
    <s v="31/07/2019"/>
    <s v="25/08/2022"/>
    <n v="1500000000"/>
    <s v="458759879"/>
    <n v="1080"/>
    <n v="1"/>
    <n v="1500000000"/>
    <n v="360"/>
    <n v="1"/>
    <n v="2"/>
    <n v="5.1900000000000002E-2"/>
    <n v="937.5"/>
  </r>
  <r>
    <n v="444"/>
    <x v="27"/>
    <s v="30/09/2020"/>
    <n v="5"/>
    <n v="3"/>
    <s v="N"/>
    <s v="860-002-964-4"/>
    <s v="11001"/>
    <s v="CALLE 51 N 49A-09"/>
    <s v="18/12/2019"/>
    <s v="18/12/2021"/>
    <n v="1500000000"/>
    <s v="553719956"/>
    <n v="540"/>
    <n v="1"/>
    <n v="1500000000"/>
    <n v="360"/>
    <n v="1"/>
    <n v="2"/>
    <n v="5.11E-2"/>
    <n v="1083.333333"/>
  </r>
  <r>
    <n v="333"/>
    <x v="27"/>
    <s v="30/09/2020"/>
    <n v="6"/>
    <n v="3"/>
    <s v="N"/>
    <s v="860-002-964-4"/>
    <s v="11001"/>
    <s v="CALLE 51 N 49A-09"/>
    <s v="29/03/2020"/>
    <s v="29/08/2021"/>
    <n v="900000000"/>
    <s v="555373226"/>
    <n v="540"/>
    <n v="1"/>
    <n v="900000000"/>
    <n v="360"/>
    <n v="1"/>
    <n v="2"/>
    <n v="5.0500000000000003E-2"/>
    <n v="799.61285799999996"/>
  </r>
  <r>
    <n v="-5"/>
    <x v="27"/>
    <s v="30/09/2020"/>
    <n v="7"/>
    <n v="1"/>
    <s v="N"/>
    <s v="890-203-088-9"/>
    <s v="11001"/>
    <s v="AV CL 100 9A 45 TORRE 3 OFIC 1402"/>
    <s v="25/09/2017"/>
    <s v="25/09/2020"/>
    <n v="5070000000"/>
    <s v="260880012420"/>
    <n v="1080"/>
    <n v="9"/>
    <n v="5070000000"/>
    <n v="360"/>
    <n v="1"/>
    <n v="2"/>
    <n v="0.08"/>
    <n v="560.87939300000005"/>
  </r>
  <r>
    <n v="452"/>
    <x v="27"/>
    <s v="30/09/2020"/>
    <n v="8"/>
    <n v="1"/>
    <s v="N"/>
    <s v="890-203-088-9"/>
    <s v="11001"/>
    <s v="AV CL 100 9A 45 TORRE 3 OFIC 1402"/>
    <s v="26/12/2018"/>
    <s v="26/12/2021"/>
    <n v="2000000000"/>
    <s v="260880014960"/>
    <n v="1080"/>
    <n v="9"/>
    <n v="2000000000"/>
    <n v="360"/>
    <n v="1"/>
    <n v="2"/>
    <n v="0.08"/>
    <n v="1043.289575"/>
  </r>
  <r>
    <n v="656"/>
    <x v="27"/>
    <s v="30/09/2020"/>
    <n v="9"/>
    <n v="1"/>
    <s v="N"/>
    <s v="890-203-088-9"/>
    <s v="11001"/>
    <s v="AV CL 100 9A 45 TORRE 3 OFIC 1402"/>
    <s v="18/07/2019"/>
    <s v="18/07/2022"/>
    <n v="3000000000"/>
    <s v="260880016090"/>
    <n v="1080"/>
    <n v="9"/>
    <n v="3000000000"/>
    <n v="360"/>
    <n v="1"/>
    <n v="2"/>
    <n v="0.08"/>
    <n v="2221.1440734299999"/>
  </r>
  <r>
    <n v="1087"/>
    <x v="28"/>
    <s v="30/09/2020"/>
    <n v="1"/>
    <n v="3"/>
    <s v="N"/>
    <s v="890-203-088-9"/>
    <s v="66001"/>
    <s v="CR 6 25 43"/>
    <s v="22/09/2020"/>
    <s v="22/09/2023"/>
    <n v="98000000"/>
    <s v="280880008670"/>
    <n v="1080"/>
    <n v="1"/>
    <n v="98000000"/>
    <n v="30"/>
    <n v="2"/>
    <n v="2"/>
    <n v="9.25"/>
    <n v="98"/>
  </r>
  <r>
    <n v="3092"/>
    <x v="29"/>
    <s v="30/09/2020"/>
    <n v="1"/>
    <n v="4"/>
    <s v="N"/>
    <s v="860-059-294-3"/>
    <s v="68001"/>
    <s v="CARRERA 33 # 45-52"/>
    <s v="19/03/2019"/>
    <s v="19/03/2029"/>
    <n v="1806768075"/>
    <s v="1"/>
    <n v="3600"/>
    <n v="1"/>
    <n v="1614967269"/>
    <n v="30"/>
    <n v="3"/>
    <n v="2"/>
    <n v="6.8199999999999997E-2"/>
    <n v="1614.967269"/>
  </r>
  <r>
    <n v="337"/>
    <x v="30"/>
    <s v="30/09/2020"/>
    <n v="1"/>
    <n v="4"/>
    <s v="N"/>
    <s v="890-981-395-1"/>
    <s v="05001"/>
    <s v="CLLE 50 40 25"/>
    <s v="14/08/2019"/>
    <s v="02/09/2021"/>
    <n v="1000000000"/>
    <s v="1001"/>
    <n v="750"/>
    <n v="1"/>
    <n v="2400000000"/>
    <n v="30"/>
    <n v="1"/>
    <n v="2"/>
    <n v="6.02"/>
    <n v="444.44444299999998"/>
  </r>
  <r>
    <n v="692"/>
    <x v="30"/>
    <s v="30/09/2020"/>
    <n v="2"/>
    <n v="1"/>
    <s v="N"/>
    <s v="800-149-923-6"/>
    <s v="05001"/>
    <s v="CALLE 28 N°13 A 15 "/>
    <s v="23/08/2019"/>
    <s v="23/08/2022"/>
    <n v="2000000000"/>
    <s v="1923320900"/>
    <n v="1096"/>
    <n v="1"/>
    <n v="1750000000"/>
    <n v="30"/>
    <n v="2"/>
    <n v="2"/>
    <n v="5.91"/>
    <n v="1450.000006"/>
  </r>
  <r>
    <n v="348"/>
    <x v="30"/>
    <s v="30/09/2020"/>
    <n v="3"/>
    <n v="4"/>
    <s v="N"/>
    <s v="890-203-088-9"/>
    <s v="13001"/>
    <s v="BOGOTA CALLE 99 Nº 9A"/>
    <s v="13/09/2019"/>
    <s v="13/09/2021"/>
    <n v="1800000000"/>
    <s v="260880016250"/>
    <n v="731"/>
    <n v="9"/>
    <n v="1500000000"/>
    <n v="30"/>
    <n v="2"/>
    <n v="2"/>
    <n v="6.17"/>
    <n v="1200"/>
  </r>
  <r>
    <n v="223"/>
    <x v="30"/>
    <s v="30/09/2020"/>
    <n v="4"/>
    <n v="4"/>
    <s v="N"/>
    <s v="860-034-313-7"/>
    <s v="13001"/>
    <s v="CARIBE PLAZA"/>
    <s v="11/10/2019"/>
    <s v="11/05/2021"/>
    <n v="700000000"/>
    <s v="710E+15"/>
    <n v="578"/>
    <n v="1"/>
    <n v="1"/>
    <n v="30"/>
    <n v="2"/>
    <n v="2"/>
    <n v="7.19"/>
    <n v="444.02132599999999"/>
  </r>
  <r>
    <n v="753"/>
    <x v="30"/>
    <s v="30/09/2020"/>
    <n v="5"/>
    <n v="4"/>
    <s v="N"/>
    <s v="900-406-150-5"/>
    <s v="13001"/>
    <s v="CARIBE PLAZA"/>
    <s v="23/10/2019"/>
    <s v="23/10/2022"/>
    <n v="2000000000"/>
    <s v="2917540200"/>
    <n v="1096"/>
    <n v="9"/>
    <n v="2800000000"/>
    <n v="30"/>
    <n v="2"/>
    <n v="2"/>
    <n v="7.52"/>
    <n v="1611.111097"/>
  </r>
  <r>
    <n v="394"/>
    <x v="30"/>
    <s v="30/09/2020"/>
    <n v="6"/>
    <n v="4"/>
    <s v="N"/>
    <s v="860-002-964-4"/>
    <s v="05001"/>
    <s v="cra 43a  95  91"/>
    <s v="29/10/2019"/>
    <s v="29/10/2021"/>
    <n v="620000000"/>
    <s v="459743867"/>
    <n v="731"/>
    <n v="9"/>
    <n v="2300000000"/>
    <n v="30"/>
    <n v="2"/>
    <n v="2"/>
    <n v="6"/>
    <n v="440.00000199999999"/>
  </r>
  <r>
    <n v="32"/>
    <x v="30"/>
    <s v="30/09/2020"/>
    <n v="7"/>
    <n v="3"/>
    <s v="N"/>
    <s v="800-114-798-0"/>
    <s v="11001"/>
    <s v="CRA 53 No 104 B 75"/>
    <s v="29/10/2019"/>
    <s v="01/11/2020"/>
    <n v="500000000"/>
    <s v="171000170"/>
    <n v="369"/>
    <n v="9"/>
    <n v="2300000000"/>
    <n v="30"/>
    <n v="2"/>
    <n v="2"/>
    <n v="6.16"/>
    <n v="124.869863"/>
  </r>
  <r>
    <n v="796"/>
    <x v="30"/>
    <s v="30/09/2020"/>
    <n v="8"/>
    <n v="4"/>
    <s v="N"/>
    <s v="890-200-756-7"/>
    <s v="05001"/>
    <s v="CARRERA 43 A 16 SUR 63"/>
    <s v="15/11/2019"/>
    <s v="05/12/2022"/>
    <n v="1000000000"/>
    <s v="100018720"/>
    <n v="1116"/>
    <n v="1"/>
    <n v="1730000000"/>
    <n v="30"/>
    <n v="2"/>
    <n v="2"/>
    <n v="7.61"/>
    <n v="687.23259700000006"/>
  </r>
  <r>
    <n v="786"/>
    <x v="30"/>
    <s v="30/09/2020"/>
    <n v="9"/>
    <n v="4"/>
    <s v="N"/>
    <s v="890-901-177-0"/>
    <s v="05001"/>
    <s v="CARRERA 43 A 16 SUR 63"/>
    <s v="25/11/2019"/>
    <s v="25/11/2022"/>
    <n v="2600000000"/>
    <s v="23000000036"/>
    <n v="1096"/>
    <n v="1"/>
    <n v="4098000000"/>
    <n v="30"/>
    <n v="2"/>
    <n v="2"/>
    <n v="7.45"/>
    <n v="1305.2369000000001"/>
  </r>
  <r>
    <n v="796"/>
    <x v="30"/>
    <s v="30/09/2020"/>
    <n v="10"/>
    <n v="4"/>
    <s v="N"/>
    <s v="890-200-756-7"/>
    <s v="05001"/>
    <s v="CARRERA 43 A 16 SUR 63"/>
    <s v="25/11/2019"/>
    <s v="05/12/2022"/>
    <n v="1500000000"/>
    <s v="100018830"/>
    <n v="1106"/>
    <n v="1"/>
    <n v="2287000000"/>
    <n v="30"/>
    <n v="2"/>
    <n v="2"/>
    <n v="7.61"/>
    <n v="1105.8488930000001"/>
  </r>
  <r>
    <n v="1100"/>
    <x v="30"/>
    <s v="30/09/2020"/>
    <n v="11"/>
    <n v="4"/>
    <s v="N"/>
    <s v="890-200-756-7"/>
    <s v="05001"/>
    <s v="CARRERA 43 A 16 SUR 63"/>
    <s v="24/08/2020"/>
    <s v="05/10/2023"/>
    <n v="637000000"/>
    <s v="100020848"/>
    <n v="1137"/>
    <n v="9"/>
    <n v="2192000000"/>
    <n v="30"/>
    <n v="2"/>
    <n v="2"/>
    <n v="8.4"/>
    <n v="637"/>
  </r>
  <r>
    <n v="382"/>
    <x v="30"/>
    <s v="30/09/2020"/>
    <n v="12"/>
    <n v="3"/>
    <s v="N"/>
    <s v="800-114-798-0"/>
    <s v="11001"/>
    <s v="CRA 53 No 104 B 75"/>
    <s v="17/09/2020"/>
    <s v="17/10/2021"/>
    <n v="500000000"/>
    <s v="171000201"/>
    <n v="395"/>
    <n v="1"/>
    <n v="2530000000"/>
    <n v="30"/>
    <n v="2"/>
    <n v="2"/>
    <n v="7.56"/>
    <n v="500"/>
  </r>
  <r>
    <n v="-56"/>
    <x v="30"/>
    <s v="30/09/2020"/>
    <n v="13"/>
    <n v="3"/>
    <s v="N"/>
    <s v="860-002-964-4"/>
    <s v="05001"/>
    <s v="cra 43a  95  91"/>
    <s v="05/02/2019"/>
    <s v="05/08/2020"/>
    <n v="1200000000"/>
    <s v="456282931"/>
    <n v="547"/>
    <n v="1"/>
    <n v="1500000000"/>
    <n v="30"/>
    <n v="2"/>
    <n v="2"/>
    <n v="5.85"/>
    <n v="266.66666199999997"/>
  </r>
  <r>
    <n v="-5"/>
    <x v="30"/>
    <s v="30/09/2020"/>
    <n v="14"/>
    <n v="3"/>
    <s v="N"/>
    <s v="890-981-395-1"/>
    <s v="05001"/>
    <s v="CLLE 50 40 25"/>
    <s v="25/06/2019"/>
    <s v="25/09/2020"/>
    <n v="1000000000"/>
    <s v="980"/>
    <n v="458"/>
    <n v="9"/>
    <n v="1000000000"/>
    <n v="30"/>
    <n v="2"/>
    <n v="2"/>
    <n v="5.84"/>
    <n v="200"/>
  </r>
  <r>
    <n v="-53"/>
    <x v="30"/>
    <s v="30/09/2020"/>
    <n v="15"/>
    <n v="3"/>
    <s v="N"/>
    <s v="800-114-798-0"/>
    <s v="11001"/>
    <s v="CRA 53 No 104 B 75"/>
    <s v="08/08/2019"/>
    <s v="08/08/2020"/>
    <n v="500000000"/>
    <s v="171000160"/>
    <n v="366"/>
    <n v="1"/>
    <n v="2400000000"/>
    <n v="30"/>
    <n v="2"/>
    <n v="2"/>
    <n v="6.17"/>
    <n v="41.666666999999997"/>
  </r>
  <r>
    <n v="382"/>
    <x v="30"/>
    <s v="30/09/2020"/>
    <n v="16"/>
    <n v="4"/>
    <s v="N"/>
    <s v="890-981-395-1"/>
    <s v="05001"/>
    <s v="CLLE 50 40 25"/>
    <s v="17/10/2019"/>
    <s v="17/10/2021"/>
    <n v="740000000"/>
    <s v="1027"/>
    <n v="731"/>
    <n v="9"/>
    <n v="1700000000"/>
    <n v="30"/>
    <n v="2"/>
    <n v="2"/>
    <n v="6.33"/>
    <n v="493.33333199999998"/>
  </r>
  <r>
    <n v="820"/>
    <x v="30"/>
    <s v="30/09/2020"/>
    <n v="17"/>
    <n v="4"/>
    <s v="N"/>
    <s v="900-688-066-3"/>
    <s v="05001"/>
    <s v="CALLE 26  69D 91 PISO 10"/>
    <s v="29/11/2019"/>
    <s v="29/12/2022"/>
    <n v="2500000000"/>
    <s v="30020004337"/>
    <n v="1126"/>
    <n v="1"/>
    <n v="4000000000"/>
    <n v="30"/>
    <n v="2"/>
    <n v="2"/>
    <n v="7.38"/>
    <n v="1388.9048299999999"/>
  </r>
  <r>
    <n v="238"/>
    <x v="30"/>
    <s v="30/09/2020"/>
    <n v="18"/>
    <n v="3"/>
    <s v="N"/>
    <s v="800-114-798-0"/>
    <s v="11001"/>
    <s v="CRA 53 No 104 B 75"/>
    <s v="26/03/2020"/>
    <s v="26/05/2021"/>
    <n v="500000000"/>
    <s v="171000188"/>
    <n v="426"/>
    <n v="9"/>
    <n v="2350000000"/>
    <n v="30"/>
    <n v="2"/>
    <n v="2"/>
    <n v="7.96"/>
    <n v="333.33333199999998"/>
  </r>
  <r>
    <n v="418"/>
    <x v="30"/>
    <s v="30/09/2020"/>
    <n v="19"/>
    <n v="4"/>
    <s v="N"/>
    <s v="890-203-088-9"/>
    <s v="13001"/>
    <s v="BOGOTA CALLE 99 Nº 9A"/>
    <s v="22/05/2020"/>
    <s v="22/11/2021"/>
    <n v="2300000000"/>
    <s v="26088001743"/>
    <n v="549"/>
    <n v="9"/>
    <n v="1700000000"/>
    <n v="30"/>
    <n v="2"/>
    <n v="2"/>
    <n v="7.45"/>
    <n v="2156.25"/>
  </r>
  <r>
    <n v="975"/>
    <x v="30"/>
    <s v="30/09/2020"/>
    <n v="20"/>
    <n v="4"/>
    <s v="N"/>
    <s v="900-406-150-5"/>
    <s v="13001"/>
    <s v="BOGOTA CALLE 99 Nº 9A"/>
    <s v="02/06/2020"/>
    <s v="02/06/2023"/>
    <n v="1270000000"/>
    <s v="2923811500"/>
    <n v="1095"/>
    <n v="9"/>
    <n v="3855000000"/>
    <n v="30"/>
    <n v="2"/>
    <n v="2"/>
    <n v="6.42"/>
    <n v="1270"/>
  </r>
  <r>
    <n v="1068"/>
    <x v="30"/>
    <s v="30/09/2020"/>
    <n v="21"/>
    <n v="4"/>
    <s v="N"/>
    <s v="900-688-066-3"/>
    <s v="05001"/>
    <s v="CALLE 26  69D 91 PISO 10"/>
    <s v="03/09/2020"/>
    <s v="03/09/2023"/>
    <n v="1054964049"/>
    <s v="30020004416"/>
    <n v="1095"/>
    <n v="9"/>
    <n v="4000000000"/>
    <n v="30"/>
    <n v="2"/>
    <n v="2"/>
    <n v="7.38"/>
    <n v="1054.9640489999999"/>
  </r>
  <r>
    <n v="893"/>
    <x v="30"/>
    <s v="30/09/2020"/>
    <n v="22"/>
    <n v="4"/>
    <s v="N"/>
    <s v="890-203-088-9"/>
    <s v="13001"/>
    <s v="BOGOTA CALLE 99 Nº 9A"/>
    <s v="12/04/2019"/>
    <s v="12/03/2023"/>
    <n v="3990000000"/>
    <s v="260880015640"/>
    <n v="1430"/>
    <n v="1"/>
    <n v="1200000000"/>
    <n v="30"/>
    <n v="2"/>
    <n v="2"/>
    <n v="5.41"/>
    <n v="1828.75"/>
  </r>
  <r>
    <n v="174"/>
    <x v="30"/>
    <s v="30/09/2020"/>
    <n v="23"/>
    <n v="3"/>
    <s v="N"/>
    <s v="860-002-964-4"/>
    <s v="05001"/>
    <s v="cra 43a  95  91"/>
    <s v="23/05/2019"/>
    <s v="23/03/2021"/>
    <n v="1300000000"/>
    <s v="457484392"/>
    <n v="670"/>
    <n v="9"/>
    <n v="1500000000"/>
    <n v="30"/>
    <n v="2"/>
    <n v="2"/>
    <n v="5.51"/>
    <n v="505.55555800000002"/>
  </r>
  <r>
    <n v="1211"/>
    <x v="30"/>
    <s v="30/09/2020"/>
    <n v="24"/>
    <n v="4"/>
    <s v="N"/>
    <s v="890-203-088-9"/>
    <s v="13001"/>
    <s v="BOGOTA CALLE 99 Nº 9A"/>
    <s v="24/02/2020"/>
    <s v="24/01/2024"/>
    <n v="1230000000"/>
    <s v="260880016990"/>
    <n v="1430"/>
    <n v="9"/>
    <n v="1800000000"/>
    <n v="30"/>
    <n v="1"/>
    <n v="2"/>
    <n v="4.8899999999999997"/>
    <n v="1076.25"/>
  </r>
  <r>
    <n v="536"/>
    <x v="30"/>
    <s v="30/09/2020"/>
    <n v="25"/>
    <n v="4"/>
    <s v="N"/>
    <s v="890-981-395-1"/>
    <s v="05001"/>
    <s v="CLLE 50 40 25"/>
    <s v="20/03/2020"/>
    <s v="20/03/2022"/>
    <n v="830000000"/>
    <s v="1113"/>
    <n v="730"/>
    <n v="1"/>
    <n v="1400000000"/>
    <n v="30"/>
    <n v="2"/>
    <n v="2"/>
    <n v="6.42"/>
    <n v="726.250001"/>
  </r>
  <r>
    <n v="355"/>
    <x v="30"/>
    <s v="30/09/2020"/>
    <n v="26"/>
    <n v="4"/>
    <s v="N"/>
    <s v="860-002-964-4"/>
    <s v="05001"/>
    <s v="cra 43a  95  91"/>
    <s v="20/03/2020"/>
    <s v="20/09/2021"/>
    <n v="900000000"/>
    <s v="555511014"/>
    <n v="549"/>
    <n v="1"/>
    <n v="1700000000"/>
    <n v="30"/>
    <n v="2"/>
    <n v="2"/>
    <n v="6.23"/>
    <n v="800"/>
  </r>
  <r>
    <n v="570"/>
    <x v="30"/>
    <s v="30/09/2020"/>
    <n v="27"/>
    <n v="1"/>
    <s v="N"/>
    <s v="800-149-923-6"/>
    <s v="05001"/>
    <s v="CALLE 28 N°13 A 15 "/>
    <s v="23/04/2020"/>
    <s v="23/04/2022"/>
    <n v="3300000000"/>
    <s v="2011312606"/>
    <n v="730"/>
    <n v="1"/>
    <n v="3400000000"/>
    <n v="30"/>
    <n v="2"/>
    <n v="2"/>
    <n v="2.36"/>
    <n v="3300"/>
  </r>
  <r>
    <n v="318"/>
    <x v="30"/>
    <s v="30/09/2020"/>
    <n v="28"/>
    <n v="3"/>
    <s v="N"/>
    <s v="800-114-798-0"/>
    <s v="11001"/>
    <s v="CRA 53 No 104 B 75"/>
    <s v="14/08/2020"/>
    <s v="14/08/2021"/>
    <n v="400000000"/>
    <s v="171000195"/>
    <n v="365"/>
    <n v="9"/>
    <n v="2872000000"/>
    <n v="30"/>
    <n v="2"/>
    <n v="2"/>
    <n v="7.56"/>
    <n v="366.66666700000002"/>
  </r>
  <r>
    <n v="329"/>
    <x v="30"/>
    <s v="30/09/2020"/>
    <n v="29"/>
    <n v="3"/>
    <s v="N"/>
    <s v="900-406-150-5"/>
    <s v="11001"/>
    <s v="CRA 53 No 104 B 75"/>
    <s v="25/08/2020"/>
    <s v="25/08/2021"/>
    <n v="51724073"/>
    <s v="2928322100"/>
    <n v="365"/>
    <n v="1"/>
    <n v="3571000000"/>
    <n v="30"/>
    <n v="1"/>
    <n v="2"/>
    <n v="0"/>
    <n v="47.413728999999996"/>
  </r>
  <r>
    <n v="352"/>
    <x v="30"/>
    <s v="30/09/2020"/>
    <n v="30"/>
    <n v="3"/>
    <s v="N"/>
    <s v="890-300-279-4"/>
    <s v="13001"/>
    <s v="CALLE 42 N° 52-186"/>
    <s v="17/09/2020"/>
    <s v="17/09/2021"/>
    <n v="500000000"/>
    <s v="45030012574"/>
    <n v="365"/>
    <n v="1"/>
    <n v="1"/>
    <n v="30"/>
    <n v="2"/>
    <n v="2"/>
    <n v="8"/>
    <n v="500"/>
  </r>
  <r>
    <n v="15"/>
    <x v="31"/>
    <s v="30/09/2020"/>
    <n v="1"/>
    <n v="3"/>
    <s v="N"/>
    <s v="890-300-279-4"/>
    <s v="05001"/>
    <s v="CARRERA 70"/>
    <s v="15/09/2020"/>
    <s v="15/10/2020"/>
    <n v="941629"/>
    <s v="9538"/>
    <n v="30"/>
    <n v="1"/>
    <n v="1"/>
    <n v="30"/>
    <n v="1"/>
    <n v="2"/>
    <n v="1"/>
    <n v="0.94162900000000005"/>
  </r>
  <r>
    <n v="-211"/>
    <x v="32"/>
    <s v="30/09/2020"/>
    <n v="1"/>
    <n v="4"/>
    <s v="N"/>
    <s v="860-002-964-4"/>
    <s v="05001"/>
    <s v="Cl 34 43-66 Of 1030"/>
    <s v="03/03/2016"/>
    <s v="03/03/2020"/>
    <n v="300000000"/>
    <s v="261E+19"/>
    <n v="360"/>
    <n v="9"/>
    <n v="300000000"/>
    <n v="360"/>
    <n v="1"/>
    <n v="2"/>
    <n v="17.23"/>
    <n v="398.27566436000001"/>
  </r>
  <r>
    <n v="-1369"/>
    <x v="32"/>
    <s v="30/09/2020"/>
    <n v="2"/>
    <n v="4"/>
    <s v="N"/>
    <s v="860-007-738-9"/>
    <s v="05001"/>
    <s v="Cl 34 43-66 Of 1030"/>
    <s v="27/09/2015"/>
    <s v="31/12/2016"/>
    <n v="200000000"/>
    <s v="261E+19"/>
    <n v="360"/>
    <n v="9"/>
    <n v="200000000"/>
    <n v="360"/>
    <n v="1"/>
    <n v="2"/>
    <n v="13.58"/>
    <n v="18.729457719999999"/>
  </r>
  <r>
    <n v="-2"/>
    <x v="32"/>
    <s v="30/09/2020"/>
    <n v="3"/>
    <n v="4"/>
    <s v="N"/>
    <s v="900-406-150-5"/>
    <s v="05001"/>
    <s v="CALLE 33 # 47 71"/>
    <s v="28/09/2019"/>
    <s v="28/09/2020"/>
    <n v="400000000"/>
    <s v="30536619714"/>
    <n v="360"/>
    <n v="9"/>
    <n v="400000000"/>
    <n v="1080"/>
    <n v="1"/>
    <n v="2"/>
    <n v="13"/>
    <n v="485.847351"/>
  </r>
  <r>
    <n v="-1004"/>
    <x v="32"/>
    <s v="30/09/2020"/>
    <n v="4"/>
    <n v="4"/>
    <s v="N"/>
    <s v="890-203-088-9"/>
    <s v="05001"/>
    <s v="CARRERA 43A  23 69"/>
    <s v="01/01/2014"/>
    <s v="31/12/2017"/>
    <n v="300000000"/>
    <s v="12345896"/>
    <n v="1080"/>
    <n v="9"/>
    <n v="300000000"/>
    <n v="1080"/>
    <n v="1"/>
    <n v="2"/>
    <n v="11"/>
    <n v="567.0506098300001"/>
  </r>
  <r>
    <n v="-316"/>
    <x v="32"/>
    <s v="30/09/2020"/>
    <n v="5"/>
    <n v="4"/>
    <s v="N"/>
    <s v="811-022-688-3"/>
    <s v="05001"/>
    <s v="CARRERA 43A  23 69"/>
    <s v="19/11/2018"/>
    <s v="19/11/2019"/>
    <n v="287000000"/>
    <s v="542000268"/>
    <n v="360"/>
    <n v="9"/>
    <n v="287000000"/>
    <n v="360"/>
    <n v="1"/>
    <n v="2"/>
    <n v="11.4"/>
    <n v="42.940553999999999"/>
  </r>
  <r>
    <n v="89"/>
    <x v="32"/>
    <s v="30/09/2020"/>
    <n v="6"/>
    <n v="4"/>
    <s v="N"/>
    <s v="890-200-756-7"/>
    <s v="05001"/>
    <s v="CARRERA 49  50 23"/>
    <s v="28/02/2019"/>
    <s v="28/12/2020"/>
    <n v="55000000"/>
    <s v="001"/>
    <n v="720"/>
    <n v="9"/>
    <n v="55000000"/>
    <n v="360"/>
    <n v="1"/>
    <n v="1"/>
    <n v="11"/>
    <n v="390.4533844"/>
  </r>
  <r>
    <n v="690"/>
    <x v="32"/>
    <s v="30/09/2020"/>
    <n v="7"/>
    <n v="4"/>
    <s v="N"/>
    <s v="890-300-279-4"/>
    <s v="11001"/>
    <s v="CARRERA 7 71 52"/>
    <s v="21/08/2019"/>
    <s v="21/08/2022"/>
    <n v="100000000"/>
    <s v="5220008334"/>
    <n v="1095"/>
    <n v="6"/>
    <n v="12000000"/>
    <n v="30"/>
    <n v="2"/>
    <n v="2"/>
    <n v="11.27"/>
    <n v="79.169438880000001"/>
  </r>
  <r>
    <n v="-223"/>
    <x v="32"/>
    <s v="30/09/2020"/>
    <n v="8"/>
    <n v="4"/>
    <s v="N"/>
    <s v="890-903-938-8"/>
    <s v="05001"/>
    <s v="CARRERA 76 34 69"/>
    <s v="20/02/2018"/>
    <s v="20/02/2020"/>
    <n v="100000000"/>
    <s v="3440085280"/>
    <n v="720"/>
    <n v="9"/>
    <n v="100000000"/>
    <n v="30"/>
    <n v="2"/>
    <n v="2"/>
    <n v="16.600000000000001"/>
    <n v="463.63239145"/>
  </r>
  <r>
    <n v="149"/>
    <x v="33"/>
    <s v="30/09/2020"/>
    <n v="1"/>
    <n v="3"/>
    <s v="N"/>
    <s v="800-149-923-6"/>
    <s v="11001"/>
    <s v="CL 28 13A 15"/>
    <s v="25/05/2018"/>
    <s v="26/02/2021"/>
    <n v="900000000"/>
    <s v="SCR 18166519"/>
    <n v="1080"/>
    <n v="1"/>
    <n v="900000000"/>
    <n v="30"/>
    <n v="1"/>
    <n v="2"/>
    <n v="3.39"/>
    <n v="200.111333"/>
  </r>
  <r>
    <n v="149"/>
    <x v="33"/>
    <s v="30/09/2020"/>
    <n v="2"/>
    <n v="3"/>
    <s v="N"/>
    <s v="800-149-923-6"/>
    <s v="11001"/>
    <s v="CL 28 13A 15"/>
    <s v="25/05/2018"/>
    <s v="26/02/2021"/>
    <n v="200000000"/>
    <s v="SCR 18168457"/>
    <n v="1080"/>
    <n v="1"/>
    <n v="200000000"/>
    <n v="30"/>
    <n v="1"/>
    <n v="2"/>
    <n v="3.39"/>
    <n v="50.041764999999998"/>
  </r>
  <r>
    <n v="320"/>
    <x v="33"/>
    <s v="30/09/2020"/>
    <n v="3"/>
    <n v="3"/>
    <s v="N"/>
    <s v="800-149-923-6"/>
    <s v="11001"/>
    <s v="CL 28 13A 15"/>
    <s v="16/08/2018"/>
    <s v="16/08/2021"/>
    <n v="500000000"/>
    <s v="SCR 18172024"/>
    <n v="1080"/>
    <n v="1"/>
    <n v="500000000"/>
    <n v="30"/>
    <n v="1"/>
    <n v="2"/>
    <n v="3.51"/>
    <n v="152.99741800000001"/>
  </r>
  <r>
    <n v="1359"/>
    <x v="33"/>
    <s v="30/09/2020"/>
    <n v="4"/>
    <n v="3"/>
    <s v="N"/>
    <s v="800-149-923-6"/>
    <s v="11001"/>
    <s v="CL 28 13A 15"/>
    <s v="20/06/2019"/>
    <s v="20/06/2024"/>
    <n v="300000000"/>
    <s v="SCR19192890"/>
    <n v="1800"/>
    <n v="1"/>
    <n v="300000000"/>
    <n v="30"/>
    <n v="1"/>
    <n v="2"/>
    <n v="2.5"/>
    <n v="225.169813"/>
  </r>
  <r>
    <n v="271"/>
    <x v="33"/>
    <s v="30/09/2020"/>
    <n v="5"/>
    <n v="3"/>
    <s v="N"/>
    <s v="800-149-923-6"/>
    <s v="11001"/>
    <s v="CL 28 13A 15"/>
    <s v="27/12/2019"/>
    <s v="28/06/2021"/>
    <n v="700000000"/>
    <s v="SCR 19206835"/>
    <n v="540"/>
    <n v="1"/>
    <n v="700000000"/>
    <n v="30"/>
    <n v="1"/>
    <n v="2"/>
    <n v="4.29"/>
    <n v="350.16372999999999"/>
  </r>
  <r>
    <n v="960"/>
    <x v="33"/>
    <s v="30/09/2020"/>
    <n v="6"/>
    <n v="3"/>
    <s v="N"/>
    <s v="800-149-923-6"/>
    <s v="11001"/>
    <s v="CL 28 13A 15"/>
    <s v="18/05/2020"/>
    <s v="18/05/2023"/>
    <n v="450000000"/>
    <s v="SCR20222040"/>
    <n v="1095"/>
    <n v="1"/>
    <n v="450000000"/>
    <n v="30"/>
    <n v="1"/>
    <n v="2"/>
    <n v="2.2200000000000002"/>
    <n v="450.357663"/>
  </r>
  <r>
    <n v="960"/>
    <x v="33"/>
    <s v="30/09/2020"/>
    <n v="7"/>
    <n v="3"/>
    <s v="N"/>
    <s v="800-149-923-6"/>
    <s v="11001"/>
    <s v="CL 28 13A 15"/>
    <s v="18/05/2020"/>
    <s v="18/05/2023"/>
    <n v="150000000"/>
    <s v="SRC20221311"/>
    <n v="1095"/>
    <n v="1"/>
    <n v="150000000"/>
    <n v="30"/>
    <n v="1"/>
    <n v="2"/>
    <n v="2.2200000000000002"/>
    <n v="150.11922100000001"/>
  </r>
  <r>
    <n v="439"/>
    <x v="33"/>
    <s v="30/09/2020"/>
    <n v="8"/>
    <n v="3"/>
    <s v="N"/>
    <s v="890-981-395-1"/>
    <s v="11001"/>
    <s v="CALLE 52 49 40"/>
    <s v="20/12/2018"/>
    <s v="13/12/2021"/>
    <n v="700000000"/>
    <s v="121"/>
    <n v="1080"/>
    <n v="1"/>
    <n v="700000000"/>
    <n v="30"/>
    <n v="1"/>
    <n v="2"/>
    <n v="5.5"/>
    <n v="227.478837"/>
  </r>
  <r>
    <n v="804"/>
    <x v="33"/>
    <s v="30/09/2020"/>
    <n v="9"/>
    <n v="3"/>
    <s v="N"/>
    <s v="890-981-395-1"/>
    <s v="11001"/>
    <s v="CALLE 52 49 40"/>
    <s v="13/12/2019"/>
    <s v="13/12/2022"/>
    <n v="1000000000"/>
    <s v="1062"/>
    <n v="1080"/>
    <n v="1"/>
    <n v="1000000000"/>
    <n v="30"/>
    <n v="1"/>
    <n v="2"/>
    <n v="6.15"/>
    <n v="817.23218999999995"/>
  </r>
  <r>
    <n v="157"/>
    <x v="34"/>
    <s v="30/09/2020"/>
    <n v="1"/>
    <n v="9"/>
    <s v="N"/>
    <s v="890-203-088-9"/>
    <s v="11001"/>
    <s v="CL 99 09A 54 TRR 3 OF 1402"/>
    <s v="06/09/2018"/>
    <s v="06/03/2021"/>
    <n v="150000000"/>
    <s v="010880007110"/>
    <n v="900"/>
    <n v="1"/>
    <n v="30000000"/>
    <n v="90"/>
    <n v="2"/>
    <n v="2"/>
    <n v="9.0399999999999991"/>
    <n v="30.174976000000001"/>
  </r>
  <r>
    <n v="149"/>
    <x v="34"/>
    <s v="30/09/2020"/>
    <n v="2"/>
    <n v="9"/>
    <s v="N"/>
    <s v="890-203-088-9"/>
    <s v="11001"/>
    <s v="CL 99 09A 54 TRR 3 OF 1402"/>
    <s v="26/02/2019"/>
    <s v="26/02/2021"/>
    <n v="100000000"/>
    <s v="01088000762"/>
    <n v="720"/>
    <n v="1"/>
    <n v="25000000"/>
    <n v="90"/>
    <n v="2"/>
    <n v="2"/>
    <n v="8.57"/>
    <n v="25.196152000000001"/>
  </r>
  <r>
    <n v="419"/>
    <x v="34"/>
    <s v="30/09/2020"/>
    <n v="3"/>
    <n v="9"/>
    <s v="N"/>
    <s v="890-203-088-9"/>
    <s v="11001"/>
    <s v="CL 99 09A 54 TRR 3 OF 1402"/>
    <s v="23/11/2018"/>
    <s v="23/11/2021"/>
    <n v="134000000"/>
    <s v="012180007340"/>
    <n v="1080"/>
    <n v="1"/>
    <n v="55833331"/>
    <n v="90"/>
    <n v="2"/>
    <n v="2"/>
    <n v="6.97"/>
    <n v="56.223252000000002"/>
  </r>
  <r>
    <n v="685"/>
    <x v="35"/>
    <s v="30/09/2020"/>
    <n v="1"/>
    <n v="3"/>
    <s v="N"/>
    <s v="800-149-923-6"/>
    <s v="68861"/>
    <s v="CLL 9 9 78"/>
    <s v="15/08/2017"/>
    <s v="16/08/2022"/>
    <n v="563400000"/>
    <s v="SCR17148319"/>
    <n v="1800"/>
    <n v="3"/>
    <n v="563400000"/>
    <n v="30"/>
    <n v="2"/>
    <n v="2"/>
    <n v="6.09"/>
    <n v="216.503297"/>
  </r>
  <r>
    <n v="776"/>
    <x v="35"/>
    <s v="30/09/2020"/>
    <n v="2"/>
    <n v="3"/>
    <s v="N"/>
    <s v="800-149-923-6"/>
    <s v="68861"/>
    <s v="CLL 9 9 78"/>
    <s v="15/11/2017"/>
    <s v="15/11/2022"/>
    <n v="133000000"/>
    <s v="SCR17155226"/>
    <n v="600"/>
    <n v="3"/>
    <n v="133000000"/>
    <n v="90"/>
    <n v="2"/>
    <n v="2"/>
    <n v="6.09"/>
    <n v="60.305458999999999"/>
  </r>
  <r>
    <n v="776"/>
    <x v="35"/>
    <s v="30/09/2020"/>
    <n v="3"/>
    <n v="4"/>
    <s v="N"/>
    <s v="800-149-923-6"/>
    <s v="68861"/>
    <s v="CLL 9 9 78"/>
    <s v="15/11/2017"/>
    <s v="15/11/2022"/>
    <n v="1086102000"/>
    <s v="SCR17155223"/>
    <n v="1800"/>
    <n v="3"/>
    <n v="1086102000"/>
    <n v="30"/>
    <n v="2"/>
    <n v="2"/>
    <n v="6.09"/>
    <n v="471.88384500000001"/>
  </r>
  <r>
    <n v="168"/>
    <x v="35"/>
    <s v="30/09/2020"/>
    <n v="4"/>
    <n v="3"/>
    <s v="N"/>
    <s v="800-149-923-6"/>
    <s v="68861"/>
    <s v="CLL 9 9 78"/>
    <s v="17/03/2016"/>
    <s v="17/03/2021"/>
    <n v="216500000"/>
    <s v="SCR16115173"/>
    <n v="1800"/>
    <n v="3"/>
    <n v="216500000"/>
    <n v="30"/>
    <n v="2"/>
    <n v="2"/>
    <n v="2.64"/>
    <n v="21.671980999999999"/>
  </r>
  <r>
    <n v="168"/>
    <x v="35"/>
    <s v="30/09/2020"/>
    <n v="5"/>
    <n v="4"/>
    <s v="N"/>
    <s v="800-149-923-6"/>
    <s v="68861"/>
    <s v="CLL 9 9 78"/>
    <s v="17/03/2016"/>
    <s v="17/03/2021"/>
    <n v="100000000"/>
    <s v="SCR16115391"/>
    <n v="600"/>
    <n v="3"/>
    <n v="100000000"/>
    <n v="90"/>
    <n v="2"/>
    <n v="2"/>
    <n v="2.64"/>
    <n v="10.031952"/>
  </r>
  <r>
    <n v="168"/>
    <x v="35"/>
    <s v="30/09/2020"/>
    <n v="6"/>
    <n v="4"/>
    <s v="N"/>
    <s v="800-149-923-6"/>
    <s v="68861"/>
    <s v="CLL 9 9 78"/>
    <s v="17/03/2016"/>
    <s v="17/03/2021"/>
    <n v="64000000"/>
    <s v="SCR16115390"/>
    <n v="1800"/>
    <n v="3"/>
    <n v="64000000"/>
    <n v="30"/>
    <n v="2"/>
    <n v="2"/>
    <n v="2.64"/>
    <n v="6.4065289999999999"/>
  </r>
  <r>
    <n v="446"/>
    <x v="35"/>
    <s v="30/09/2020"/>
    <n v="7"/>
    <n v="9"/>
    <s v="N"/>
    <s v="800-149-923-6"/>
    <s v="68861"/>
    <s v="CLL 9 9 78"/>
    <s v="20/12/2017"/>
    <s v="20/12/2021"/>
    <n v="121000000"/>
    <s v="SCR17157341"/>
    <n v="1440"/>
    <n v="3"/>
    <n v="121000000"/>
    <n v="30"/>
    <n v="2"/>
    <n v="2"/>
    <n v="5.94"/>
    <n v="37.879339999999999"/>
  </r>
  <r>
    <n v="266"/>
    <x v="35"/>
    <s v="30/09/2020"/>
    <n v="8"/>
    <n v="9"/>
    <s v="N"/>
    <s v="800-149-923-6"/>
    <s v="68861"/>
    <s v="CLL 9 9 78"/>
    <s v="23/06/2017"/>
    <s v="23/06/2021"/>
    <n v="57000000"/>
    <s v="SCR17140936"/>
    <n v="1440"/>
    <n v="3"/>
    <n v="57000000"/>
    <n v="30"/>
    <n v="2"/>
    <n v="2"/>
    <n v="5.94"/>
    <n v="10.701237000000001"/>
  </r>
  <r>
    <n v="631"/>
    <x v="35"/>
    <s v="30/09/2020"/>
    <n v="9"/>
    <n v="9"/>
    <s v="N"/>
    <s v="800-149-923-6"/>
    <s v="68861"/>
    <s v="CLL 9 9 78"/>
    <s v="23/06/2017"/>
    <s v="23/06/2022"/>
    <n v="190000000"/>
    <s v="SCR17140733"/>
    <n v="300"/>
    <n v="3"/>
    <n v="190000000"/>
    <n v="180"/>
    <n v="2"/>
    <n v="2"/>
    <n v="6.09"/>
    <n v="76.481333000000006"/>
  </r>
  <r>
    <n v="117"/>
    <x v="35"/>
    <s v="30/09/2020"/>
    <n v="10"/>
    <n v="3"/>
    <s v="N"/>
    <s v="800-149-923-6"/>
    <s v="68861"/>
    <s v="CLL 9 9 78"/>
    <s v="25/01/2018"/>
    <s v="25/01/2021"/>
    <n v="122000000"/>
    <s v="SCR18159822"/>
    <n v="1080"/>
    <n v="3"/>
    <n v="122000000"/>
    <n v="30"/>
    <n v="2"/>
    <n v="2"/>
    <n v="5.89"/>
    <n v="13.568543"/>
  </r>
  <r>
    <n v="896"/>
    <x v="35"/>
    <s v="30/09/2020"/>
    <n v="11"/>
    <n v="3"/>
    <s v="N"/>
    <s v="890-203-088-9"/>
    <s v="68861"/>
    <s v="CALLE 70A  11-83 BOGOTA"/>
    <s v="15/03/2019"/>
    <s v="15/03/2023"/>
    <n v="2000000000"/>
    <s v="1088000767"/>
    <n v="1440"/>
    <n v="1"/>
    <n v="2000000000"/>
    <n v="30"/>
    <n v="2"/>
    <n v="2"/>
    <n v="4.6399999999999997"/>
    <n v="1261.9912690000001"/>
  </r>
  <r>
    <n v="238"/>
    <x v="36"/>
    <s v="30/09/2020"/>
    <n v="1"/>
    <n v="4"/>
    <s v="N"/>
    <s v="800-114-798-0"/>
    <s v="11001"/>
    <s v="AC 116  No 23  - 6 ED BUSSINESS CENTER"/>
    <s v="26/03/2019"/>
    <s v="26/05/2021"/>
    <n v="162500000"/>
    <s v="1863910456"/>
    <n v="792"/>
    <n v="1"/>
    <n v="271000000"/>
    <n v="30"/>
    <n v="2"/>
    <n v="2"/>
    <n v="8.7799999999999994"/>
    <n v="62.553333000000002"/>
  </r>
  <r>
    <n v="1213"/>
    <x v="36"/>
    <s v="30/09/2020"/>
    <n v="2"/>
    <n v="4"/>
    <s v="N"/>
    <s v="800-149-923-6"/>
    <s v="11001"/>
    <s v="AC 116  No 23  - 6 ED BUSSINESS CENTER"/>
    <s v="31/12/2018"/>
    <s v="26/01/2024"/>
    <n v="1000000000"/>
    <s v="SCR18182843"/>
    <n v="1852"/>
    <n v="1"/>
    <n v="1200000000"/>
    <n v="30"/>
    <n v="2"/>
    <n v="2"/>
    <n v="8.57"/>
    <n v="650.53759700000001"/>
  </r>
  <r>
    <n v="1213"/>
    <x v="36"/>
    <s v="30/09/2020"/>
    <n v="3"/>
    <n v="4"/>
    <s v="N"/>
    <s v="800-149-923-6"/>
    <s v="11001"/>
    <s v="AC 116  No 23  - 6 ED BUSSINESS CENTER"/>
    <s v="31/12/2018"/>
    <s v="26/01/2024"/>
    <n v="700000000"/>
    <s v="SCR18182869"/>
    <n v="1852"/>
    <n v="1"/>
    <n v="840000000"/>
    <n v="30"/>
    <n v="2"/>
    <n v="2"/>
    <n v="9.6199999999999992"/>
    <n v="455.37632200000002"/>
  </r>
  <r>
    <n v="534"/>
    <x v="36"/>
    <s v="30/09/2020"/>
    <n v="4"/>
    <n v="4"/>
    <s v="N"/>
    <s v="800-149-923-6"/>
    <s v="11001"/>
    <s v="AC 116  No 23  - 6 ED BUSSINESS CENTER"/>
    <s v="31/12/2018"/>
    <s v="18/03/2022"/>
    <n v="1013333348"/>
    <s v="SCR17134276"/>
    <n v="1173"/>
    <n v="1"/>
    <n v="1216000000"/>
    <n v="30"/>
    <n v="2"/>
    <n v="2"/>
    <n v="9.7799999999999994"/>
    <n v="453.59925900000002"/>
  </r>
  <r>
    <n v="1077"/>
    <x v="36"/>
    <s v="30/09/2020"/>
    <n v="5"/>
    <n v="3"/>
    <s v="N"/>
    <s v="800-149-923-6"/>
    <s v="11001"/>
    <s v="AC 116  No 23  - 6 ED BUSSINESS CENTER"/>
    <s v="31/12/2018"/>
    <s v="12/09/2023"/>
    <n v="884824000"/>
    <s v="SCR17151851"/>
    <n v="1716"/>
    <n v="1"/>
    <n v="1061000000"/>
    <n v="30"/>
    <n v="2"/>
    <n v="2"/>
    <n v="8.52"/>
    <n v="481.49654099999998"/>
  </r>
  <r>
    <n v="327"/>
    <x v="36"/>
    <s v="30/09/2020"/>
    <n v="6"/>
    <n v="4"/>
    <s v="N"/>
    <s v="800-149-923-6"/>
    <s v="11001"/>
    <s v="AC 116  No 23  - 6 ED BUSSINESS CENTER"/>
    <s v="31/12/2018"/>
    <s v="23/08/2021"/>
    <n v="888888892"/>
    <s v="SCR18172367"/>
    <n v="966"/>
    <n v="1"/>
    <n v="1066000000"/>
    <n v="30"/>
    <n v="2"/>
    <n v="2"/>
    <n v="5.65"/>
    <n v="305.805407"/>
  </r>
  <r>
    <n v="1714"/>
    <x v="36"/>
    <s v="30/09/2020"/>
    <n v="7"/>
    <n v="4"/>
    <s v="N"/>
    <s v="800-149-923-6"/>
    <s v="11001"/>
    <s v="AC 116  No 23  - 6 ED BUSSINESS CENTER"/>
    <s v="10/07/2019"/>
    <s v="10/06/2025"/>
    <n v="6000000000"/>
    <s v="SCR19193991"/>
    <n v="2162"/>
    <n v="1"/>
    <n v="7370589096"/>
    <n v="30"/>
    <n v="2"/>
    <n v="2"/>
    <n v="4.5999999999999996"/>
    <n v="3671.5769019999998"/>
  </r>
  <r>
    <n v="894"/>
    <x v="36"/>
    <s v="30/09/2020"/>
    <n v="8"/>
    <n v="3"/>
    <s v="N"/>
    <s v="800-149-923-6"/>
    <s v="11001"/>
    <s v="AC 116  No 23  - 6 ED BUSSINESS CENTER"/>
    <s v="13/04/2020"/>
    <s v="13/03/2023"/>
    <n v="2000000000"/>
    <s v="SCR20212259"/>
    <n v="1064"/>
    <n v="1"/>
    <n v="2000000000"/>
    <n v="30"/>
    <n v="2"/>
    <n v="2"/>
    <n v="4.5999999999999996"/>
    <n v="140.124988"/>
  </r>
  <r>
    <n v="-7"/>
    <x v="36"/>
    <s v="30/09/2020"/>
    <n v="9"/>
    <n v="4"/>
    <s v="N"/>
    <s v="890-203-088-9"/>
    <s v="11001"/>
    <s v="AC 116  No 23  - 6 ED BUSSINESS CENTER"/>
    <s v="31/12/2018"/>
    <s v="23/09/2020"/>
    <n v="1053412475"/>
    <s v="191E+15"/>
    <n v="632"/>
    <n v="1"/>
    <n v="1053412475"/>
    <n v="30"/>
    <n v="2"/>
    <n v="2"/>
    <n v="9.83"/>
    <n v="425.17213400000003"/>
  </r>
  <r>
    <n v="1134"/>
    <x v="36"/>
    <s v="30/09/2020"/>
    <n v="10"/>
    <n v="4"/>
    <s v="N"/>
    <s v="890-203-088-9"/>
    <s v="11001"/>
    <s v="AC 116  No 23  - 6 ED BUSSINESS CENTER"/>
    <s v="31/12/2018"/>
    <s v="08/11/2023"/>
    <n v="1475000000"/>
    <s v="191E+15"/>
    <n v="1773"/>
    <n v="1"/>
    <n v="1475000000"/>
    <n v="30"/>
    <n v="2"/>
    <n v="2"/>
    <n v="8.7799999999999994"/>
    <n v="550.95734600000003"/>
  </r>
  <r>
    <n v="1199"/>
    <x v="36"/>
    <s v="30/09/2020"/>
    <n v="11"/>
    <n v="4"/>
    <s v="N"/>
    <s v="890-203-088-9"/>
    <s v="11001"/>
    <s v="AC 116  No 23  - 6 ED BUSSINESS CENTER"/>
    <s v="31/12/2018"/>
    <s v="12/01/2024"/>
    <n v="1000000000"/>
    <s v="191E+15"/>
    <n v="1838"/>
    <n v="1"/>
    <n v="1000000000"/>
    <n v="30"/>
    <n v="2"/>
    <n v="2"/>
    <n v="8.57"/>
    <n v="652.04315499999996"/>
  </r>
  <r>
    <n v="1218"/>
    <x v="36"/>
    <s v="30/09/2020"/>
    <n v="12"/>
    <n v="4"/>
    <s v="N"/>
    <s v="890-203-088-9"/>
    <s v="11001"/>
    <s v="AC 116  No 23  - 6 ED BUSSINESS CENTER"/>
    <s v="28/02/2020"/>
    <s v="31/01/2024"/>
    <n v="600000000"/>
    <s v="191E+15"/>
    <n v="1433"/>
    <n v="1"/>
    <n v="600000000"/>
    <n v="30"/>
    <n v="2"/>
    <n v="2"/>
    <n v="7.37"/>
    <n v="953.72906499999999"/>
  </r>
  <r>
    <n v="3710"/>
    <x v="36"/>
    <s v="30/09/2020"/>
    <n v="13"/>
    <n v="4"/>
    <s v="N"/>
    <s v="890-203-088-9"/>
    <s v="11001"/>
    <s v="AC 116  No 23  - 6 ED BUSSINESS CENTER"/>
    <s v="27/12/2019"/>
    <s v="27/11/2030"/>
    <n v="2000000000"/>
    <s v="191E+15"/>
    <n v="3988"/>
    <n v="1"/>
    <n v="2000000000"/>
    <n v="30"/>
    <n v="2"/>
    <n v="2"/>
    <n v="8.26"/>
    <n v="1701.0708850000001"/>
  </r>
  <r>
    <n v="3436"/>
    <x v="36"/>
    <s v="30/09/2020"/>
    <n v="14"/>
    <n v="4"/>
    <s v="N"/>
    <s v="890-203-088-9"/>
    <s v="11001"/>
    <s v="AC 116  No 23  - 6 ED BUSSINESS CENTER"/>
    <s v="26/03/2020"/>
    <s v="26/02/2030"/>
    <n v="3500000000"/>
    <s v="191E+15"/>
    <n v="3624"/>
    <n v="1"/>
    <n v="4000000000"/>
    <n v="30"/>
    <n v="2"/>
    <n v="2"/>
    <n v="9.31"/>
    <n v="3505.5127819999998"/>
  </r>
  <r>
    <n v="3436"/>
    <x v="36"/>
    <s v="30/09/2020"/>
    <n v="15"/>
    <n v="4"/>
    <s v="N"/>
    <s v="890-203-088-9"/>
    <s v="11001"/>
    <s v="AC 116  No 23  - 6 ED BUSSINESS CENTER"/>
    <s v="26/03/2020"/>
    <s v="26/02/2030"/>
    <n v="4000000000"/>
    <s v="191E+15"/>
    <n v="3624"/>
    <n v="1"/>
    <n v="4000000000"/>
    <n v="30"/>
    <n v="2"/>
    <n v="2"/>
    <n v="9.31"/>
    <n v="3603.3086750000002"/>
  </r>
  <r>
    <n v="75"/>
    <x v="37"/>
    <s v="30/09/2020"/>
    <n v="1"/>
    <n v="4"/>
    <s v="N"/>
    <s v="860-007-738-9"/>
    <s v="76001"/>
    <s v="CRA 4   9  60"/>
    <s v="14/12/2017"/>
    <s v="14/12/2020"/>
    <n v="1000000000"/>
    <s v="5602002501-1"/>
    <n v="1080"/>
    <n v="9"/>
    <n v="188388110.40000001"/>
    <n v="90"/>
    <n v="1"/>
    <n v="2"/>
    <n v="4.7370000000000001"/>
    <n v="156.99009299000002"/>
  </r>
  <r>
    <n v="82"/>
    <x v="37"/>
    <s v="30/09/2020"/>
    <n v="2"/>
    <n v="4"/>
    <s v="N"/>
    <s v="860-007-738-9"/>
    <s v="76001"/>
    <s v="CRA 4   9  60"/>
    <s v="21/12/2017"/>
    <s v="21/12/2020"/>
    <n v="500000000"/>
    <s v="5602002500-2"/>
    <n v="1080"/>
    <n v="9"/>
    <n v="100206445.2"/>
    <n v="90"/>
    <n v="1"/>
    <n v="2"/>
    <n v="4.7370000000000001"/>
    <n v="83.505370999999997"/>
  </r>
  <r>
    <n v="251"/>
    <x v="37"/>
    <s v="30/09/2020"/>
    <n v="3"/>
    <n v="4"/>
    <s v="N"/>
    <s v="860-007-738-9"/>
    <s v="76001"/>
    <s v="CRA 4   9  60"/>
    <s v="08/06/2018"/>
    <s v="08/06/2021"/>
    <n v="1800000000"/>
    <s v="5602002668-1"/>
    <n v="1080"/>
    <n v="9"/>
    <n v="376200025.19999999"/>
    <n v="90"/>
    <n v="1"/>
    <n v="2"/>
    <n v="4.9870000000000001"/>
    <n v="313.500021"/>
  </r>
  <r>
    <n v="450"/>
    <x v="37"/>
    <s v="30/09/2020"/>
    <n v="4"/>
    <n v="4"/>
    <s v="N"/>
    <s v="860-007-738-9"/>
    <s v="76001"/>
    <s v="CRA 4   9  60"/>
    <s v="24/04/2019"/>
    <s v="24/12/2021"/>
    <n v="500000000"/>
    <s v="5602002956-7"/>
    <n v="1080"/>
    <n v="9"/>
    <n v="299582778"/>
    <n v="90"/>
    <n v="1"/>
    <n v="2"/>
    <n v="4.9870000000000001"/>
    <n v="249.65231499999999"/>
  </r>
  <r>
    <n v="450"/>
    <x v="37"/>
    <s v="30/09/2020"/>
    <n v="5"/>
    <n v="4"/>
    <s v="N"/>
    <s v="860-007-738-9"/>
    <s v="76001"/>
    <s v="CRA 4   9  60"/>
    <s v="24/04/2019"/>
    <s v="24/12/2021"/>
    <n v="500000000"/>
    <s v="5602002957-6"/>
    <n v="1080"/>
    <n v="9"/>
    <n v="299582778"/>
    <n v="90"/>
    <n v="1"/>
    <n v="2"/>
    <n v="4.9870000000000001"/>
    <n v="249.65231499999999"/>
  </r>
  <r>
    <n v="456"/>
    <x v="37"/>
    <s v="30/09/2020"/>
    <n v="6"/>
    <n v="4"/>
    <s v="N"/>
    <s v="860-007-738-9"/>
    <s v="76001"/>
    <s v="CRA 4   9  60"/>
    <s v="31/05/2019"/>
    <s v="30/12/2021"/>
    <n v="500000000"/>
    <s v="5602003000-2"/>
    <n v="1080"/>
    <n v="9"/>
    <n v="300365941.19999999"/>
    <n v="90"/>
    <n v="1"/>
    <n v="2"/>
    <n v="4.9870000000000001"/>
    <n v="250.30495099999999"/>
  </r>
  <r>
    <n v="636"/>
    <x v="37"/>
    <s v="30/09/2020"/>
    <n v="7"/>
    <n v="4"/>
    <s v="N"/>
    <s v="860-007-738-9"/>
    <s v="76001"/>
    <s v="CRA 4   9  60"/>
    <s v="28/06/2019"/>
    <s v="28/06/2022"/>
    <n v="500000000"/>
    <s v="5602003039-9"/>
    <n v="1080"/>
    <n v="9"/>
    <n v="398956183.19999999"/>
    <n v="90"/>
    <n v="1"/>
    <n v="2"/>
    <n v="4.9870000000000001"/>
    <n v="332.46348599999999"/>
  </r>
  <r>
    <n v="669"/>
    <x v="37"/>
    <s v="30/09/2020"/>
    <n v="8"/>
    <n v="4"/>
    <s v="N"/>
    <s v="860-002-964-4"/>
    <s v="76001"/>
    <s v="CL 3 8 13"/>
    <s v="31/07/2019"/>
    <s v="31/07/2022"/>
    <n v="2000000000"/>
    <s v="458454065"/>
    <n v="1080"/>
    <n v="9"/>
    <n v="2000000000"/>
    <n v="90"/>
    <n v="1"/>
    <n v="2"/>
    <n v="4.7370000000000001"/>
    <n v="1329.278227"/>
  </r>
  <r>
    <n v="638"/>
    <x v="37"/>
    <s v="30/09/2020"/>
    <n v="9"/>
    <n v="4"/>
    <s v="N"/>
    <s v="860-002-964-4"/>
    <s v="76001"/>
    <s v="CL 3 8 13"/>
    <s v="27/08/2019"/>
    <s v="30/06/2022"/>
    <n v="1000000000"/>
    <s v="458785289"/>
    <n v="1080"/>
    <n v="9"/>
    <n v="1000000000"/>
    <n v="90"/>
    <n v="1"/>
    <n v="2"/>
    <n v="4.7370000000000001"/>
    <n v="665.92981999999995"/>
  </r>
  <r>
    <n v="638"/>
    <x v="37"/>
    <s v="30/09/2020"/>
    <n v="10"/>
    <n v="4"/>
    <s v="N"/>
    <s v="860-007-738-9"/>
    <s v="76001"/>
    <s v="CRA 4   9  60"/>
    <s v="28/08/2019"/>
    <s v="30/06/2022"/>
    <n v="1000000000"/>
    <s v="5602003101-9"/>
    <n v="1080"/>
    <n v="9"/>
    <n v="797711870.39999998"/>
    <n v="90"/>
    <n v="1"/>
    <n v="2"/>
    <n v="4.8869999999999996"/>
    <n v="664.75989200000004"/>
  </r>
  <r>
    <n v="633"/>
    <x v="37"/>
    <s v="30/09/2020"/>
    <n v="11"/>
    <n v="4"/>
    <s v="N"/>
    <s v="860-007-738-9"/>
    <s v="76001"/>
    <s v="CRA 4   9  60"/>
    <s v="25/09/2019"/>
    <s v="25/06/2022"/>
    <n v="900000000"/>
    <s v="5602003133-1"/>
    <n v="1080"/>
    <n v="9"/>
    <n v="718813905.60000002"/>
    <n v="90"/>
    <n v="1"/>
    <n v="2"/>
    <n v="4.8869999999999996"/>
    <n v="599.01158799999996"/>
  </r>
  <r>
    <n v="789"/>
    <x v="37"/>
    <s v="30/09/2020"/>
    <n v="12"/>
    <n v="4"/>
    <s v="N"/>
    <s v="860-007-738-9"/>
    <s v="76001"/>
    <s v="CRA 4   9  60"/>
    <s v="28/11/2019"/>
    <s v="28/11/2022"/>
    <n v="500000000"/>
    <s v="5602003211-4"/>
    <n v="1080"/>
    <n v="9"/>
    <n v="399661203.60000002"/>
    <n v="90"/>
    <n v="1"/>
    <n v="2"/>
    <n v="4.9870000000000001"/>
    <n v="333.05100299999998"/>
  </r>
  <r>
    <n v="809"/>
    <x v="37"/>
    <s v="30/09/2020"/>
    <n v="13"/>
    <n v="4"/>
    <s v="N"/>
    <s v="860-007-738-9"/>
    <s v="76001"/>
    <s v="CRA 4   9  60"/>
    <s v="18/12/2019"/>
    <s v="18/12/2022"/>
    <n v="1200000000"/>
    <s v="5602003248-2"/>
    <n v="1080"/>
    <n v="9"/>
    <n v="1201558321.2"/>
    <n v="90"/>
    <n v="1"/>
    <n v="2"/>
    <n v="4.9870000000000001"/>
    <n v="1001.298601"/>
  </r>
  <r>
    <n v="879"/>
    <x v="37"/>
    <s v="30/09/2020"/>
    <n v="14"/>
    <n v="4"/>
    <s v="N"/>
    <s v="860-002-964-4"/>
    <s v="76001"/>
    <s v="CL 3 8 13"/>
    <s v="25/02/2020"/>
    <s v="26/02/2023"/>
    <n v="1000000000"/>
    <s v="555016595"/>
    <n v="1080"/>
    <n v="9"/>
    <n v="1028649501.6"/>
    <n v="90"/>
    <n v="1"/>
    <n v="2"/>
    <n v="4.5369999999999999"/>
    <n v="857.20791799999995"/>
  </r>
  <r>
    <n v="998"/>
    <x v="37"/>
    <s v="30/09/2020"/>
    <n v="15"/>
    <n v="4"/>
    <s v="N"/>
    <s v="860-002-964-4"/>
    <s v="76001"/>
    <s v="CL 3 8 13"/>
    <s v="25/06/2020"/>
    <s v="25/06/2023"/>
    <n v="500000000"/>
    <s v="55593814"/>
    <n v="1080"/>
    <n v="9"/>
    <n v="600171069.60000002"/>
    <n v="90"/>
    <n v="1"/>
    <n v="2"/>
    <n v="5.2370000000000001"/>
    <n v="500.14255800000001"/>
  </r>
  <r>
    <n v="1002"/>
    <x v="37"/>
    <s v="30/09/2020"/>
    <n v="16"/>
    <n v="4"/>
    <s v="N"/>
    <s v="860-007-738-9"/>
    <s v="76001"/>
    <s v="CRA 4   9  60"/>
    <s v="29/06/2020"/>
    <s v="29/06/2023"/>
    <n v="1000000000"/>
    <s v="5602003683-1"/>
    <n v="1080"/>
    <n v="9"/>
    <n v="1200273849.5999999"/>
    <n v="90"/>
    <n v="1"/>
    <n v="2"/>
    <n v="5.5369999999999999"/>
    <n v="1000.228208"/>
  </r>
  <r>
    <n v="140"/>
    <x v="37"/>
    <s v="30/09/2020"/>
    <n v="17"/>
    <n v="4"/>
    <s v="N"/>
    <s v="860-007-738-9"/>
    <s v="76001"/>
    <s v="CRA 4   9  60"/>
    <s v="21/08/2020"/>
    <s v="17/02/2021"/>
    <n v="300000000"/>
    <s v="5602003602-4"/>
    <n v="180"/>
    <n v="9"/>
    <n v="357280135.19999999"/>
    <n v="90"/>
    <n v="1"/>
    <n v="2"/>
    <n v="5.2370000000000001"/>
    <n v="297.73344600000001"/>
  </r>
  <r>
    <n v="1088"/>
    <x v="37"/>
    <s v="30/09/2020"/>
    <n v="18"/>
    <n v="4"/>
    <s v="N"/>
    <s v="860-007-738-9"/>
    <s v="76001"/>
    <s v="CRA 4   9  60"/>
    <s v="23/09/2020"/>
    <s v="23/09/2023"/>
    <n v="800000000"/>
    <s v="5602003644-5"/>
    <n v="1080"/>
    <n v="9"/>
    <n v="1201981850.4000001"/>
    <n v="90"/>
    <n v="1"/>
    <n v="2"/>
    <n v="5.2370000000000001"/>
    <n v="1001.6515419999999"/>
  </r>
  <r>
    <n v="896"/>
    <x v="37"/>
    <s v="30/09/2020"/>
    <n v="19"/>
    <n v="4"/>
    <s v="N"/>
    <s v="860-007-738-9"/>
    <s v="76001"/>
    <s v="CRA 4   9  60"/>
    <s v="14/09/2020"/>
    <s v="15/03/2023"/>
    <n v="1000000000"/>
    <s v="5602003630-0"/>
    <n v="180"/>
    <n v="9"/>
    <n v="962133122.39999998"/>
    <n v="90"/>
    <n v="1"/>
    <n v="2"/>
    <n v="4.7370000000000001"/>
    <n v="801.777602"/>
  </r>
  <r>
    <n v="1095"/>
    <x v="37"/>
    <s v="30/09/2020"/>
    <n v="20"/>
    <n v="4"/>
    <s v="N"/>
    <s v="860-007-738-9"/>
    <s v="76001"/>
    <s v="CRA 4   9  60"/>
    <s v="30/09/2020"/>
    <s v="30/09/2023"/>
    <n v="500000000"/>
    <s v="5602003659-9"/>
    <n v="1080"/>
    <n v="9"/>
    <n v="600086595.60000002"/>
    <n v="90"/>
    <n v="1"/>
    <n v="2"/>
    <n v="5.2370000000000001"/>
    <n v="500.07216299999999"/>
  </r>
  <r>
    <n v="74"/>
    <x v="38"/>
    <s v="30/09/2020"/>
    <n v="1"/>
    <n v="4"/>
    <s v="N"/>
    <s v="890-203-088-9"/>
    <s v="68679"/>
    <s v="CR 9 13 53"/>
    <s v="13/12/2018"/>
    <s v="13/12/2020"/>
    <n v="100000000"/>
    <s v="01088000741-0"/>
    <n v="720"/>
    <n v="1"/>
    <n v="100000000"/>
    <n v="30"/>
    <n v="2"/>
    <n v="2"/>
    <n v="5.33"/>
    <n v="12.537226"/>
  </r>
  <r>
    <n v="563"/>
    <x v="38"/>
    <s v="30/09/2020"/>
    <n v="2"/>
    <n v="4"/>
    <s v="N"/>
    <s v="890-203-088-9"/>
    <s v="68679"/>
    <s v="CR 9 13 53"/>
    <s v="16/04/2019"/>
    <s v="16/04/2022"/>
    <n v="50000000"/>
    <s v="01088000777-0"/>
    <n v="1080"/>
    <n v="1"/>
    <n v="50000000"/>
    <n v="30"/>
    <n v="2"/>
    <n v="2"/>
    <n v="6.5"/>
    <n v="26.458100000000002"/>
  </r>
  <r>
    <n v="621"/>
    <x v="38"/>
    <s v="30/09/2020"/>
    <n v="3"/>
    <n v="4"/>
    <s v="N"/>
    <s v="890-203-088-9"/>
    <s v="68679"/>
    <s v="CR 9 13 53"/>
    <s v="13/06/2019"/>
    <s v="13/06/2022"/>
    <n v="120000000"/>
    <s v="01088000793-0"/>
    <n v="1080"/>
    <n v="1"/>
    <n v="120000000"/>
    <n v="30"/>
    <n v="1"/>
    <n v="2"/>
    <n v="6.5"/>
    <n v="72.966459"/>
  </r>
  <r>
    <n v="628"/>
    <x v="38"/>
    <s v="30/09/2020"/>
    <n v="4"/>
    <n v="4"/>
    <s v="N"/>
    <s v="890-203-088-9"/>
    <s v="68679"/>
    <s v="CR 9 13 53"/>
    <s v="20/06/2019"/>
    <s v="20/06/2022"/>
    <n v="100000000"/>
    <s v="01088000797-0"/>
    <n v="1080"/>
    <n v="1"/>
    <n v="100000000"/>
    <n v="30"/>
    <n v="1"/>
    <n v="2"/>
    <n v="6.5"/>
    <n v="60.728718000000001"/>
  </r>
  <r>
    <n v="660"/>
    <x v="38"/>
    <s v="30/09/2020"/>
    <n v="5"/>
    <n v="4"/>
    <s v="N"/>
    <s v="890-203-088-9"/>
    <s v="68679"/>
    <s v="CR 9 13 53"/>
    <s v="22/07/2019"/>
    <s v="22/07/2022"/>
    <n v="135000000"/>
    <s v="01088000807-0"/>
    <n v="1080"/>
    <n v="1"/>
    <n v="135000000"/>
    <n v="30"/>
    <n v="1"/>
    <n v="2"/>
    <n v="6.5"/>
    <n v="85.640316999999996"/>
  </r>
  <r>
    <n v="752"/>
    <x v="38"/>
    <s v="30/09/2020"/>
    <n v="6"/>
    <n v="4"/>
    <s v="N"/>
    <s v="890-203-088-9"/>
    <s v="68679"/>
    <s v="CR 9 13 53"/>
    <s v="22/10/2019"/>
    <s v="22/10/2022"/>
    <n v="155000000"/>
    <s v="01088000830-0"/>
    <n v="1080"/>
    <n v="1"/>
    <n v="155000000"/>
    <n v="30"/>
    <n v="2"/>
    <n v="2"/>
    <n v="5.64"/>
    <n v="107.81958299999999"/>
  </r>
  <r>
    <n v="19"/>
    <x v="39"/>
    <s v="30/09/2020"/>
    <n v="1"/>
    <n v="3"/>
    <s v="N"/>
    <s v="860-002-964-4"/>
    <s v="76001"/>
    <s v="CR 4  11  65"/>
    <s v="30/09/2020"/>
    <s v="19/10/2020"/>
    <n v="199593119"/>
    <s v="0"/>
    <n v="0"/>
    <n v="1"/>
    <n v="1"/>
    <n v="1"/>
    <n v="1"/>
    <n v="1"/>
    <n v="0"/>
    <n v="199.593119"/>
  </r>
  <r>
    <n v="16"/>
    <x v="40"/>
    <s v="30/09/2020"/>
    <n v="1"/>
    <n v="3"/>
    <s v="N"/>
    <s v="860-002-964-4"/>
    <s v="76001"/>
    <s v="CALLE 36 NO. 7 - 47"/>
    <s v="16/09/2020"/>
    <s v="16/10/2020"/>
    <n v="107900"/>
    <s v="FV.112054491"/>
    <n v="30"/>
    <n v="1"/>
    <n v="107901"/>
    <n v="30"/>
    <n v="1"/>
    <n v="2"/>
    <n v="0"/>
    <n v="0.1079"/>
  </r>
  <r>
    <n v="887"/>
    <x v="41"/>
    <s v="30/09/2020"/>
    <n v="1"/>
    <n v="9"/>
    <s v="N"/>
    <s v="890-203-088-9"/>
    <s v="76001"/>
    <s v="CALLE 99 9A 54 TORRE  PISO 14"/>
    <s v="06/03/2020"/>
    <s v="06/03/2023"/>
    <n v="550000000"/>
    <s v="27088001566"/>
    <n v="1080"/>
    <n v="1"/>
    <n v="550000000"/>
    <n v="30"/>
    <n v="2"/>
    <n v="2"/>
    <n v="10"/>
    <n v="458.3331"/>
  </r>
  <r>
    <n v="365"/>
    <x v="42"/>
    <s v="30/09/2020"/>
    <n v="1"/>
    <n v="3"/>
    <s v="N"/>
    <s v="890-203-088-9"/>
    <s v="76001"/>
    <s v="CL 99 # 9A -54 TORRE 3 PISO"/>
    <s v="30/09/2019"/>
    <s v="30/09/2021"/>
    <n v="500000000"/>
    <s v="270880015120"/>
    <n v="720"/>
    <n v="1"/>
    <n v="500000000"/>
    <n v="720"/>
    <n v="1"/>
    <n v="2"/>
    <n v="8"/>
    <n v="149.51110199999999"/>
  </r>
  <r>
    <n v="1223"/>
    <x v="42"/>
    <s v="30/09/2020"/>
    <n v="2"/>
    <n v="3"/>
    <s v="N"/>
    <s v="890-203-088-9"/>
    <s v="76001"/>
    <s v="CL 99 # 9A -54 TORRE 3 PISO"/>
    <s v="05/03/2020"/>
    <s v="05/02/2024"/>
    <n v="400000000"/>
    <s v="270880015640"/>
    <n v="1410"/>
    <n v="1"/>
    <n v="400000000"/>
    <n v="1410"/>
    <n v="1"/>
    <n v="2"/>
    <n v="8"/>
    <n v="350.80033800000001"/>
  </r>
  <r>
    <n v="89"/>
    <x v="43"/>
    <s v="30/09/2020"/>
    <n v="1"/>
    <n v="1"/>
    <s v="N"/>
    <s v="800-149-923-6"/>
    <s v="76001"/>
    <s v="CL 4N ESQUINA 1N 04"/>
    <s v="28/12/2018"/>
    <s v="28/12/2020"/>
    <n v="20000000"/>
    <s v="1835395360"/>
    <n v="720"/>
    <n v="9"/>
    <n v="0.01"/>
    <n v="30"/>
    <n v="1"/>
    <n v="2"/>
    <n v="7.73"/>
    <n v="2.5000070000000001"/>
  </r>
  <r>
    <n v="453"/>
    <x v="43"/>
    <s v="30/09/2020"/>
    <n v="2"/>
    <n v="1"/>
    <s v="N"/>
    <s v="800-149-923-6"/>
    <s v="76001"/>
    <s v="CL 4N ESQUINA 1N-04"/>
    <s v="27/12/2019"/>
    <s v="27/12/2021"/>
    <n v="20000000"/>
    <s v="1935870521"/>
    <n v="720"/>
    <n v="9"/>
    <n v="0.01"/>
    <n v="30"/>
    <n v="1"/>
    <n v="2"/>
    <n v="7.68"/>
    <n v="12.500003"/>
  </r>
  <r>
    <n v="2"/>
    <x v="43"/>
    <s v="30/09/2020"/>
    <n v="3"/>
    <n v="3"/>
    <s v="N"/>
    <s v="860-002-964-4"/>
    <s v="76001"/>
    <s v="CL 36 7 47"/>
    <s v="30/09/2020"/>
    <s v="02/10/2020"/>
    <n v="22234238.960000001"/>
    <s v="1"/>
    <n v="2"/>
    <n v="9"/>
    <n v="0.01"/>
    <n v="3"/>
    <n v="1"/>
    <n v="2"/>
    <n v="2.5"/>
    <n v="22.234238960000003"/>
  </r>
  <r>
    <n v="884"/>
    <x v="44"/>
    <s v="30/09/2020"/>
    <n v="5"/>
    <n v="4"/>
    <s v="N"/>
    <s v="890-203-088-9"/>
    <s v="15001"/>
    <s v="CL 99 9A 54 T3 P 14"/>
    <s v="03/03/2020"/>
    <s v="03/03/2023"/>
    <n v="5600000000"/>
    <s v="390880002100"/>
    <n v="1080"/>
    <n v="1"/>
    <n v="5600000000"/>
    <n v="30"/>
    <n v="2"/>
    <n v="1"/>
    <n v="4.32"/>
    <n v="1481.3745002999999"/>
  </r>
  <r>
    <n v="866"/>
    <x v="44"/>
    <s v="30/09/2020"/>
    <n v="6"/>
    <n v="4"/>
    <s v="N"/>
    <s v="860-002-964-4"/>
    <s v="15001"/>
    <s v="CL 20 10 60"/>
    <s v="13/02/2020"/>
    <s v="13/02/2023"/>
    <n v="3000000000"/>
    <s v="554825296"/>
    <n v="1080"/>
    <n v="1"/>
    <n v="3000000000"/>
    <n v="30"/>
    <n v="2"/>
    <n v="1"/>
    <n v="4.5"/>
    <n v="2421.6951109899996"/>
  </r>
  <r>
    <n v="630"/>
    <x v="45"/>
    <s v="30/09/2020"/>
    <n v="5"/>
    <n v="4"/>
    <s v="N"/>
    <s v="860-002-964-4"/>
    <s v="85001"/>
    <s v="CRA 20 N 9 75"/>
    <s v="22/06/2017"/>
    <s v="22/06/2022"/>
    <n v="300000000"/>
    <s v="1935"/>
    <n v="1800"/>
    <n v="7"/>
    <n v="300000000"/>
    <n v="30"/>
    <n v="1"/>
    <n v="2"/>
    <n v="8.5"/>
    <n v="149.99996400000001"/>
  </r>
  <r>
    <n v="260"/>
    <x v="45"/>
    <s v="30/09/2020"/>
    <n v="6"/>
    <n v="4"/>
    <s v="N"/>
    <s v="860-002-964-4"/>
    <s v="85001"/>
    <s v="CRA 20 N 9 75"/>
    <s v="17/06/2016"/>
    <s v="17/06/2021"/>
    <n v="1000000000"/>
    <s v="1203"/>
    <n v="1800"/>
    <n v="7"/>
    <n v="1000000000"/>
    <n v="30"/>
    <n v="1"/>
    <n v="2"/>
    <n v="8.1999999999999993"/>
    <n v="104.999987"/>
  </r>
  <r>
    <n v="1118"/>
    <x v="45"/>
    <s v="30/09/2020"/>
    <n v="7"/>
    <n v="4"/>
    <s v="N"/>
    <s v="860-002-964-4"/>
    <s v="85001"/>
    <s v="CRA 20 N 9 75"/>
    <s v="23/10/2018"/>
    <s v="23/10/2023"/>
    <n v="800000000"/>
    <s v="9953"/>
    <n v="1800"/>
    <n v="7"/>
    <n v="800000000"/>
    <n v="30"/>
    <n v="1"/>
    <n v="2"/>
    <n v="8.1"/>
    <n v="493.33333599999997"/>
  </r>
  <r>
    <n v="-63"/>
    <x v="45"/>
    <s v="30/09/2020"/>
    <n v="8"/>
    <n v="4"/>
    <s v="N"/>
    <s v="860-002-964-4"/>
    <s v="85001"/>
    <s v="CRA 20 N 9 75"/>
    <s v="26/10/2019"/>
    <s v="29/07/2020"/>
    <n v="1800000000"/>
    <s v="5538"/>
    <n v="1800"/>
    <n v="7"/>
    <n v="1800000000"/>
    <n v="30"/>
    <n v="1"/>
    <n v="2"/>
    <n v="8.1"/>
    <n v="1469.999998"/>
  </r>
  <r>
    <n v="435"/>
    <x v="45"/>
    <s v="30/09/2020"/>
    <n v="9"/>
    <n v="4"/>
    <s v="N"/>
    <s v="890-203-088-9"/>
    <s v="11001"/>
    <s v="CALL 70 N 35 45"/>
    <s v="09/12/2014"/>
    <s v="09/12/2021"/>
    <n v="500000000"/>
    <s v="5380"/>
    <n v="2520"/>
    <n v="7"/>
    <n v="500000000"/>
    <n v="30"/>
    <n v="1"/>
    <n v="2"/>
    <n v="7.9"/>
    <n v="89.282905999999997"/>
  </r>
  <r>
    <n v="487"/>
    <x v="45"/>
    <s v="30/09/2020"/>
    <n v="10"/>
    <n v="4"/>
    <s v="N"/>
    <s v="890-203-088-9"/>
    <s v="11001"/>
    <s v="CALL 70 N 35 45"/>
    <s v="30/01/2015"/>
    <s v="30/01/2022"/>
    <n v="700000000"/>
    <s v="5380"/>
    <n v="2520"/>
    <n v="7"/>
    <n v="700000000"/>
    <n v="30"/>
    <n v="1"/>
    <n v="2"/>
    <n v="8"/>
    <n v="119.126009"/>
  </r>
  <r>
    <n v="508"/>
    <x v="45"/>
    <s v="30/09/2020"/>
    <n v="11"/>
    <n v="4"/>
    <s v="N"/>
    <s v="890-203-088-9"/>
    <s v="11001"/>
    <s v="CALL 70 N 35 45"/>
    <s v="20/02/2015"/>
    <s v="20/02/2022"/>
    <n v="1000000000"/>
    <s v="6070"/>
    <n v="2520"/>
    <n v="7"/>
    <n v="1000000000"/>
    <n v="30"/>
    <n v="1"/>
    <n v="2"/>
    <n v="8"/>
    <n v="202.36141799999999"/>
  </r>
  <r>
    <n v="328"/>
    <x v="45"/>
    <s v="30/09/2020"/>
    <n v="12"/>
    <n v="4"/>
    <s v="N"/>
    <s v="890-203-088-9"/>
    <s v="11001"/>
    <s v="CALL 70 N 35 45"/>
    <s v="24/08/2016"/>
    <s v="24/08/2021"/>
    <n v="500000000"/>
    <s v="6300"/>
    <n v="1800"/>
    <n v="7"/>
    <n v="500000000"/>
    <n v="30"/>
    <n v="1"/>
    <n v="2"/>
    <n v="8"/>
    <n v="91.658168000000003"/>
  </r>
  <r>
    <n v="543"/>
    <x v="45"/>
    <s v="30/09/2020"/>
    <n v="13"/>
    <n v="4"/>
    <s v="N"/>
    <s v="890-203-088-9"/>
    <s v="11001"/>
    <s v="CALL 70 N 35 45"/>
    <s v="28/03/2017"/>
    <s v="27/03/2022"/>
    <n v="500000000"/>
    <s v="3890"/>
    <n v="1800"/>
    <n v="7"/>
    <n v="2000000000"/>
    <n v="30"/>
    <n v="1"/>
    <n v="2"/>
    <n v="8.1"/>
    <n v="149.993515"/>
  </r>
  <r>
    <n v="571"/>
    <x v="45"/>
    <s v="30/09/2020"/>
    <n v="14"/>
    <n v="4"/>
    <s v="N"/>
    <s v="890-203-088-9"/>
    <s v="11001"/>
    <s v="CALL 70 N 35 45"/>
    <s v="25/04/2017"/>
    <s v="24/04/2022"/>
    <n v="500000000"/>
    <s v="7330"/>
    <n v="1800"/>
    <n v="7"/>
    <n v="500000000"/>
    <n v="30"/>
    <n v="1"/>
    <n v="2"/>
    <n v="8"/>
    <n v="158.326876"/>
  </r>
  <r>
    <n v="602"/>
    <x v="45"/>
    <s v="30/09/2020"/>
    <n v="15"/>
    <n v="4"/>
    <s v="N"/>
    <s v="890-203-088-9"/>
    <s v="11001"/>
    <s v="CALL 70 N 35 45"/>
    <s v="25/05/2017"/>
    <s v="25/05/2022"/>
    <n v="880000000"/>
    <s v="7650"/>
    <n v="1800"/>
    <n v="7"/>
    <n v="880000000"/>
    <n v="30"/>
    <n v="1"/>
    <n v="2"/>
    <n v="8"/>
    <n v="293.32194600000003"/>
  </r>
  <r>
    <n v="756"/>
    <x v="45"/>
    <s v="30/09/2020"/>
    <n v="16"/>
    <n v="4"/>
    <s v="N"/>
    <s v="890-203-088-9"/>
    <s v="11001"/>
    <s v="CALL 70 N 35 45"/>
    <s v="26/10/2015"/>
    <s v="26/10/2022"/>
    <n v="1000000000"/>
    <s v="7980"/>
    <n v="2520"/>
    <n v="7"/>
    <n v="1000000000"/>
    <n v="30"/>
    <n v="1"/>
    <n v="2"/>
    <n v="8.1"/>
    <n v="64.042530999999997"/>
  </r>
  <r>
    <n v="1620"/>
    <x v="45"/>
    <s v="30/09/2020"/>
    <n v="17"/>
    <n v="4"/>
    <s v="N"/>
    <s v="890-203-088-9"/>
    <s v="11001"/>
    <s v="CALL 70 N 35 45"/>
    <s v="08/03/2020"/>
    <s v="08/03/2025"/>
    <n v="1800000000"/>
    <s v="8370"/>
    <n v="1800"/>
    <n v="7"/>
    <n v="1800000000"/>
    <n v="30"/>
    <n v="1"/>
    <n v="2"/>
    <n v="8"/>
    <n v="714.28560000000004"/>
  </r>
  <r>
    <n v="1620"/>
    <x v="45"/>
    <s v="30/09/2020"/>
    <n v="18"/>
    <n v="4"/>
    <s v="N"/>
    <s v="890-203-088-9"/>
    <s v="11001"/>
    <s v="CALL 70 N 35 45"/>
    <s v="08/03/2020"/>
    <s v="08/03/2025"/>
    <n v="1800000000"/>
    <s v="4960"/>
    <n v="1800"/>
    <n v="7"/>
    <n v="1800000000"/>
    <n v="30"/>
    <n v="1"/>
    <n v="2"/>
    <n v="7"/>
    <n v="1620"/>
  </r>
  <r>
    <n v="1620"/>
    <x v="45"/>
    <s v="30/09/2020"/>
    <n v="19"/>
    <n v="4"/>
    <s v="N"/>
    <s v="890-203-088-9"/>
    <s v="11001"/>
    <s v="CALL 70 N 35 45"/>
    <s v="08/03/2020"/>
    <s v="08/03/2025"/>
    <n v="1800000000"/>
    <s v="9550"/>
    <n v="1800"/>
    <n v="7"/>
    <n v="2000000000"/>
    <n v="30"/>
    <n v="1"/>
    <n v="2"/>
    <n v="6.5"/>
    <n v="1966.6664699999999"/>
  </r>
  <r>
    <n v="353"/>
    <x v="46"/>
    <s v="30/09/2020"/>
    <n v="1"/>
    <n v="4"/>
    <s v="N"/>
    <s v="890-203-088-9"/>
    <s v="44001"/>
    <s v="CALLE 2 N.6-51"/>
    <s v="18/09/2020"/>
    <s v="18/09/2021"/>
    <n v="600000000"/>
    <s v="310880006400"/>
    <n v="12"/>
    <n v="1"/>
    <n v="600000000"/>
    <n v="30"/>
    <n v="2"/>
    <n v="2"/>
    <n v="8.0299999999999994"/>
    <n v="600"/>
  </r>
  <r>
    <n v="212"/>
    <x v="47"/>
    <s v="30/09/2020"/>
    <n v="1"/>
    <n v="3"/>
    <s v="N"/>
    <s v="890-203-088-9"/>
    <s v="73001"/>
    <s v="CAMARA DE COMERCIO"/>
    <s v="06/05/2016"/>
    <s v="30/04/2021"/>
    <n v="500000000"/>
    <s v="290880006470"/>
    <n v="1800"/>
    <n v="1"/>
    <n v="500000000"/>
    <n v="30"/>
    <n v="1"/>
    <n v="2"/>
    <n v="8.26"/>
    <n v="68.888910999999993"/>
  </r>
  <r>
    <n v="688"/>
    <x v="47"/>
    <s v="30/09/2020"/>
    <n v="2"/>
    <n v="3"/>
    <s v="N"/>
    <s v="890-203-088-9"/>
    <s v="73001"/>
    <s v="CAMARA DE COMERCIO"/>
    <s v="14/09/2017"/>
    <s v="19/08/2022"/>
    <n v="500000000"/>
    <s v="290880007610"/>
    <n v="1800"/>
    <n v="1"/>
    <n v="500000000"/>
    <n v="30"/>
    <n v="1"/>
    <n v="2"/>
    <n v="8.26"/>
    <n v="218.07367600000001"/>
  </r>
  <r>
    <n v="190"/>
    <x v="48"/>
    <s v="30/09/2020"/>
    <n v="1"/>
    <n v="4"/>
    <s v="N"/>
    <s v="890-203-088-9"/>
    <s v="73001"/>
    <s v="CALLE 10 N 3-76 OF 302"/>
    <s v="08/04/2018"/>
    <s v="08/04/2021"/>
    <n v="800000000"/>
    <s v="290880008010"/>
    <n v="720"/>
    <n v="1"/>
    <n v="78240696"/>
    <n v="30"/>
    <n v="1"/>
    <n v="1"/>
    <n v="9.66"/>
    <n v="133.33331999999999"/>
  </r>
  <r>
    <n v="173"/>
    <x v="48"/>
    <s v="30/09/2020"/>
    <n v="2"/>
    <n v="4"/>
    <s v="N"/>
    <s v="890-203-088-9"/>
    <s v="73001"/>
    <s v="CALLE 10 N 3-76 OF 302"/>
    <s v="22/03/2019"/>
    <s v="22/03/2021"/>
    <n v="133000000"/>
    <s v="290880008620"/>
    <n v="720"/>
    <n v="1"/>
    <n v="78240696"/>
    <n v="30"/>
    <n v="1"/>
    <n v="1"/>
    <n v="8.64"/>
    <n v="33.249960000000002"/>
  </r>
  <r>
    <n v="14"/>
    <x v="49"/>
    <s v="30/09/2020"/>
    <n v="1"/>
    <n v="1"/>
    <s v="N"/>
    <s v="890-203-088-9"/>
    <s v="11001"/>
    <s v="CALLE 99 N 9A54 TORRE 3 PISO 14"/>
    <s v="14/06/2017"/>
    <s v="14/10/2020"/>
    <n v="300000000"/>
    <s v="2.808800066"/>
    <n v="1080"/>
    <n v="1"/>
    <n v="8027891.5899999999"/>
    <n v="30"/>
    <n v="1"/>
    <n v="2"/>
    <n v="6.57"/>
    <n v="8.0278915899999994"/>
  </r>
  <r>
    <n v="-37"/>
    <x v="49"/>
    <s v="30/09/2020"/>
    <n v="2"/>
    <n v="1"/>
    <s v="N"/>
    <s v="890-203-088-9"/>
    <s v="11001"/>
    <s v="CALLE 99 N 9A54 TORRE 3 PISO 14"/>
    <s v="24/08/2017"/>
    <s v="24/08/2020"/>
    <n v="500000000"/>
    <s v="2.808800067"/>
    <n v="1080"/>
    <n v="1"/>
    <n v="42111927.100000001"/>
    <n v="30"/>
    <n v="1"/>
    <n v="2"/>
    <n v="6.9"/>
    <n v="42.111927100000003"/>
  </r>
  <r>
    <n v="129"/>
    <x v="49"/>
    <s v="30/09/2020"/>
    <n v="3"/>
    <n v="1"/>
    <s v="N"/>
    <s v="890-203-088-9"/>
    <s v="11001"/>
    <s v="CALLE 99 N 9A54 TORRE 3 PISO 14"/>
    <s v="06/02/2018"/>
    <s v="06/02/2021"/>
    <n v="200000000"/>
    <s v="2.808800071"/>
    <n v="1080"/>
    <n v="1"/>
    <n v="51505802.219999999"/>
    <n v="30"/>
    <n v="1"/>
    <n v="2"/>
    <n v="6.89"/>
    <n v="51.50580222"/>
  </r>
  <r>
    <n v="939"/>
    <x v="49"/>
    <s v="30/09/2020"/>
    <n v="4"/>
    <n v="1"/>
    <s v="N"/>
    <s v="890-203-088-9"/>
    <s v="11001"/>
    <s v="CALLE 99 N 9A54 TORRE 3 PISO 14"/>
    <s v="27/04/2018"/>
    <s v="27/04/2023"/>
    <n v="100000000"/>
    <s v="2.808800072"/>
    <n v="1800"/>
    <n v="1"/>
    <n v="59811832.969999999"/>
    <n v="30"/>
    <n v="1"/>
    <n v="2"/>
    <n v="6.89"/>
    <n v="59.811832969999998"/>
  </r>
  <r>
    <n v="939"/>
    <x v="49"/>
    <s v="30/09/2020"/>
    <n v="5"/>
    <n v="1"/>
    <s v="N"/>
    <s v="890-203-088-9"/>
    <s v="11001"/>
    <s v="CALLE 99 N 9A54 TORRE 3 PISO 14"/>
    <s v="27/04/2018"/>
    <s v="27/04/2023"/>
    <n v="200000000"/>
    <s v="2.808800072"/>
    <n v="1800"/>
    <n v="1"/>
    <n v="123048106.7"/>
    <n v="30"/>
    <n v="1"/>
    <n v="2"/>
    <n v="6.89"/>
    <n v="123.04810670000001"/>
  </r>
  <r>
    <n v="250"/>
    <x v="49"/>
    <s v="30/09/2020"/>
    <n v="6"/>
    <n v="1"/>
    <s v="N"/>
    <s v="890-203-088-9"/>
    <s v="11001"/>
    <s v="CALLE 99 N 9A54 TORRE 3 PISO 14"/>
    <s v="07/06/2018"/>
    <s v="07/06/2021"/>
    <n v="200000000"/>
    <s v="2.808800072"/>
    <n v="1800"/>
    <n v="1"/>
    <n v="74410516.200000003"/>
    <n v="30"/>
    <n v="1"/>
    <n v="2"/>
    <n v="6.89"/>
    <n v="74.410516200000004"/>
  </r>
  <r>
    <n v="341"/>
    <x v="49"/>
    <s v="30/09/2020"/>
    <n v="7"/>
    <n v="1"/>
    <s v="N"/>
    <s v="890-203-088-9"/>
    <s v="11001"/>
    <s v="CALLE 99 N 9A54 TORRE 3 PISO 14"/>
    <s v="06/09/2018"/>
    <s v="06/09/2021"/>
    <n v="200000000"/>
    <s v="2.808800074"/>
    <n v="1800"/>
    <n v="1"/>
    <n v="91631595.079999998"/>
    <n v="30"/>
    <n v="1"/>
    <n v="2"/>
    <n v="6.89"/>
    <n v="91.631595079999997"/>
  </r>
  <r>
    <n v="356"/>
    <x v="49"/>
    <s v="30/09/2020"/>
    <n v="8"/>
    <n v="1"/>
    <s v="N"/>
    <s v="890-203-088-9"/>
    <s v="11001"/>
    <s v="CALLE 99 N 9A54 TORRE 3 PISO 14"/>
    <s v="21/09/2018"/>
    <s v="21/09/2021"/>
    <n v="160000000"/>
    <s v="2.808800074"/>
    <n v="1800"/>
    <n v="1"/>
    <n v="72976774.060000002"/>
    <n v="30"/>
    <n v="1"/>
    <n v="2"/>
    <n v="6.89"/>
    <n v="72.976774059999997"/>
  </r>
  <r>
    <n v="362"/>
    <x v="49"/>
    <s v="30/09/2020"/>
    <n v="9"/>
    <n v="1"/>
    <s v="N"/>
    <s v="890-203-088-9"/>
    <s v="11001"/>
    <s v="CALLE 99 N 9A54 TORRE 3 PISO 14"/>
    <s v="27/09/2018"/>
    <s v="27/09/2021"/>
    <n v="100000000"/>
    <s v="2.808800074"/>
    <n v="1800"/>
    <n v="1"/>
    <n v="45627138.200000003"/>
    <n v="30"/>
    <n v="1"/>
    <n v="2"/>
    <n v="6.89"/>
    <n v="45.627138200000005"/>
  </r>
  <r>
    <n v="543"/>
    <x v="49"/>
    <s v="30/09/2020"/>
    <n v="10"/>
    <n v="1"/>
    <s v="N"/>
    <s v="890-203-088-9"/>
    <s v="11001"/>
    <s v="CALLE 99 N 9A54 TORRE 3 PISO 14"/>
    <s v="27/03/2019"/>
    <s v="27/03/2022"/>
    <n v="300000000"/>
    <s v="2.808800079"/>
    <n v="1080"/>
    <n v="1"/>
    <n v="188240216.80000001"/>
    <n v="30"/>
    <n v="1"/>
    <n v="2"/>
    <n v="6.89"/>
    <n v="188.24021680000001"/>
  </r>
  <r>
    <n v="543"/>
    <x v="49"/>
    <s v="30/09/2020"/>
    <n v="11"/>
    <n v="1"/>
    <s v="N"/>
    <s v="890-203-088-9"/>
    <s v="11001"/>
    <s v="CALLE 99 N 9A54 TORRE 3 PISO 14"/>
    <s v="27/03/2019"/>
    <s v="27/03/2022"/>
    <n v="300000000"/>
    <s v="2.808800082"/>
    <n v="1080"/>
    <n v="1"/>
    <n v="399350666.10000002"/>
    <n v="30"/>
    <n v="1"/>
    <n v="2"/>
    <n v="6.39"/>
    <n v="399.35066610000001"/>
  </r>
  <r>
    <n v="1281"/>
    <x v="49"/>
    <s v="30/09/2020"/>
    <n v="12"/>
    <n v="1"/>
    <s v="N"/>
    <s v="890-203-088-9"/>
    <s v="11001"/>
    <s v="CALLE 99 N 9A54 TORRE 3 PISO 14"/>
    <s v="03/04/2020"/>
    <s v="03/04/2024"/>
    <n v="1000000000"/>
    <s v="2.81E+11"/>
    <n v="1440"/>
    <n v="1"/>
    <n v="1034542254"/>
    <n v="90"/>
    <n v="1"/>
    <n v="2"/>
    <n v="7.19"/>
    <n v="1034.542254"/>
  </r>
  <r>
    <n v="616"/>
    <x v="50"/>
    <s v="30/09/2020"/>
    <n v="1"/>
    <n v="9"/>
    <s v="N"/>
    <s v="891-180-213-6"/>
    <s v="41001"/>
    <s v="CRA 8 No15-43"/>
    <s v="08/06/2017"/>
    <s v="08/06/2022"/>
    <n v="500000000"/>
    <s v="1201112"/>
    <n v="1800"/>
    <n v="1"/>
    <n v="1"/>
    <n v="30"/>
    <n v="1"/>
    <n v="2"/>
    <n v="3.56"/>
    <n v="175.00036299999999"/>
  </r>
  <r>
    <n v="-1161"/>
    <x v="51"/>
    <s v="30/09/2020"/>
    <n v="1"/>
    <n v="4"/>
    <s v="N"/>
    <s v="891-180-213-6"/>
    <s v="41001"/>
    <s v="CLL 10 5-05 PISO 3"/>
    <s v="27/04/2017"/>
    <s v="27/07/2017"/>
    <n v="700000000"/>
    <s v="1201111"/>
    <n v="1800"/>
    <n v="7"/>
    <n v="840000000"/>
    <n v="30"/>
    <n v="2"/>
    <n v="2"/>
    <n v="0.36"/>
    <n v="222.15700899999999"/>
  </r>
  <r>
    <n v="707"/>
    <x v="51"/>
    <s v="30/09/2020"/>
    <n v="2"/>
    <n v="4"/>
    <s v="N"/>
    <s v="891-180-213-6"/>
    <s v="41001"/>
    <s v="CLL 10 5-05 PISO 3"/>
    <s v="07/09/2017"/>
    <s v="07/09/2022"/>
    <n v="122000000"/>
    <s v="1201112"/>
    <n v="1800"/>
    <n v="7"/>
    <n v="146400000"/>
    <n v="30"/>
    <n v="2"/>
    <n v="2"/>
    <n v="0.28000000000000003"/>
    <n v="48.908473000000001"/>
  </r>
  <r>
    <n v="467"/>
    <x v="51"/>
    <s v="30/09/2020"/>
    <n v="3"/>
    <n v="5"/>
    <s v="N"/>
    <s v="800-116-398-7"/>
    <s v="11001"/>
    <s v="CR 13 28-17 P 2"/>
    <s v="10/01/2018"/>
    <s v="10/01/2022"/>
    <n v="10000000"/>
    <s v="1801487016"/>
    <n v="1440"/>
    <n v="1"/>
    <n v="10000000"/>
    <n v="180"/>
    <n v="2"/>
    <n v="2"/>
    <n v="0.09"/>
    <n v="4.1926610000000002"/>
  </r>
  <r>
    <n v="1013"/>
    <x v="51"/>
    <s v="30/09/2020"/>
    <n v="4"/>
    <n v="5"/>
    <s v="N"/>
    <s v="800-116-398-7"/>
    <s v="11001"/>
    <s v="CR 13 28-17 P 2"/>
    <s v="10/07/2018"/>
    <s v="10/07/2023"/>
    <n v="15000000"/>
    <s v="1801546825"/>
    <n v="1826"/>
    <n v="1"/>
    <n v="15000000"/>
    <n v="30"/>
    <n v="2"/>
    <n v="2"/>
    <n v="0.01"/>
    <n v="9.5092020000000002"/>
  </r>
  <r>
    <n v="648"/>
    <x v="51"/>
    <s v="30/09/2020"/>
    <n v="5"/>
    <n v="5"/>
    <s v="N"/>
    <s v="800-116-398-7"/>
    <s v="11001"/>
    <s v="CR 13 28-17 P 2"/>
    <s v="10/07/2018"/>
    <s v="10/07/2022"/>
    <n v="14000000"/>
    <s v="1801546826"/>
    <n v="1461"/>
    <n v="1"/>
    <n v="14000000"/>
    <n v="180"/>
    <n v="2"/>
    <n v="2"/>
    <n v="0.09"/>
    <n v="7.7907000000000002"/>
  </r>
  <r>
    <n v="648"/>
    <x v="51"/>
    <s v="30/09/2020"/>
    <n v="6"/>
    <n v="5"/>
    <s v="N"/>
    <s v="800-116-398-7"/>
    <s v="11001"/>
    <s v="CR 13 28-17 P 2"/>
    <s v="10/07/2018"/>
    <s v="10/07/2022"/>
    <n v="20000000"/>
    <s v="1801546827"/>
    <n v="1461"/>
    <n v="1"/>
    <n v="20000000"/>
    <n v="180"/>
    <n v="2"/>
    <n v="2"/>
    <n v="0.09"/>
    <n v="11.133963"/>
  </r>
  <r>
    <n v="1044"/>
    <x v="51"/>
    <s v="30/09/2020"/>
    <n v="7"/>
    <n v="5"/>
    <s v="N"/>
    <s v="800-116-398-7"/>
    <s v="11001"/>
    <s v="CR 13 28-17 P 2"/>
    <s v="10/08/2018"/>
    <s v="10/08/2023"/>
    <n v="70000000"/>
    <s v="1801560643"/>
    <n v="1800"/>
    <n v="7"/>
    <n v="70000000"/>
    <n v="180"/>
    <n v="2"/>
    <n v="2"/>
    <n v="0.33"/>
    <n v="47.804729999999999"/>
  </r>
  <r>
    <n v="314"/>
    <x v="51"/>
    <s v="30/09/2020"/>
    <n v="8"/>
    <n v="5"/>
    <s v="N"/>
    <s v="800-116-398-7"/>
    <s v="11001"/>
    <s v="CR 13 28-17 P 2"/>
    <s v="10/08/2018"/>
    <s v="10/08/2021"/>
    <n v="8000000"/>
    <s v="1801558832"/>
    <n v="1080"/>
    <n v="7"/>
    <n v="8000000"/>
    <n v="180"/>
    <n v="2"/>
    <n v="2"/>
    <n v="0.04"/>
    <n v="2.9725700000000002"/>
  </r>
  <r>
    <n v="314"/>
    <x v="51"/>
    <s v="30/09/2020"/>
    <n v="9"/>
    <n v="5"/>
    <s v="N"/>
    <s v="800-116-398-7"/>
    <s v="11001"/>
    <s v="CR 13 28-17 P 2"/>
    <s v="10/08/2018"/>
    <s v="10/08/2021"/>
    <n v="20000000"/>
    <s v="1801558833"/>
    <n v="1080"/>
    <n v="7"/>
    <n v="20000000"/>
    <n v="180"/>
    <n v="2"/>
    <n v="2"/>
    <n v="0.04"/>
    <n v="7.4113249999999997"/>
  </r>
  <r>
    <n v="314"/>
    <x v="51"/>
    <s v="30/09/2020"/>
    <n v="10"/>
    <n v="5"/>
    <s v="N"/>
    <s v="800-116-398-7"/>
    <s v="11001"/>
    <s v="CR 13 28-17 P 2"/>
    <s v="10/08/2018"/>
    <s v="10/08/2021"/>
    <n v="44000000"/>
    <s v="1801558834"/>
    <n v="1080"/>
    <n v="7"/>
    <n v="44000000"/>
    <n v="180"/>
    <n v="2"/>
    <n v="2"/>
    <n v="0.04"/>
    <n v="16.309535"/>
  </r>
  <r>
    <n v="345"/>
    <x v="51"/>
    <s v="30/09/2020"/>
    <n v="11"/>
    <n v="5"/>
    <s v="N"/>
    <s v="800-116-398-7"/>
    <s v="11001"/>
    <s v="CR 13 28-17 P 2"/>
    <s v="10/09/2018"/>
    <s v="10/09/2021"/>
    <n v="4000000"/>
    <s v="1801575133"/>
    <n v="1096"/>
    <n v="7"/>
    <n v="4000000"/>
    <n v="180"/>
    <n v="2"/>
    <n v="2"/>
    <n v="0.01"/>
    <n v="1.486057"/>
  </r>
  <r>
    <n v="1441"/>
    <x v="51"/>
    <s v="30/09/2020"/>
    <n v="12"/>
    <n v="5"/>
    <s v="N"/>
    <s v="800-116-398-7"/>
    <s v="11001"/>
    <s v="CR 13 28-17 P 2"/>
    <s v="10/09/2018"/>
    <s v="10/09/2024"/>
    <n v="45000000"/>
    <s v="1801593622"/>
    <n v="2192"/>
    <n v="7"/>
    <n v="45000000"/>
    <n v="180"/>
    <n v="2"/>
    <n v="2"/>
    <n v="0.01"/>
    <n v="36.404173999999998"/>
  </r>
  <r>
    <n v="345"/>
    <x v="51"/>
    <s v="30/09/2020"/>
    <n v="13"/>
    <n v="5"/>
    <s v="N"/>
    <s v="800-116-398-7"/>
    <s v="11001"/>
    <s v="CR 13 28-17 P 2"/>
    <s v="10/09/2018"/>
    <s v="10/09/2021"/>
    <n v="22000000"/>
    <s v="1801593621"/>
    <n v="1096"/>
    <n v="7"/>
    <n v="22000000"/>
    <n v="180"/>
    <n v="2"/>
    <n v="2"/>
    <n v="0.01"/>
    <n v="17.801718000000001"/>
  </r>
  <r>
    <n v="1075"/>
    <x v="51"/>
    <s v="30/09/2020"/>
    <n v="14"/>
    <n v="5"/>
    <s v="N"/>
    <s v="800-116-398-7"/>
    <s v="11001"/>
    <s v="CR 13 28-17 P 2"/>
    <s v="10/09/2018"/>
    <s v="10/09/2023"/>
    <n v="30000000"/>
    <s v="1801593619"/>
    <n v="1826"/>
    <n v="7"/>
    <n v="30000000"/>
    <n v="180"/>
    <n v="2"/>
    <n v="2"/>
    <n v="0.3"/>
    <n v="20.353836000000001"/>
  </r>
  <r>
    <n v="1075"/>
    <x v="51"/>
    <s v="30/09/2020"/>
    <n v="15"/>
    <n v="5"/>
    <s v="N"/>
    <s v="800-116-398-7"/>
    <s v="11001"/>
    <s v="CR 13 28-17 P 2"/>
    <s v="10/09/2018"/>
    <s v="10/09/2023"/>
    <n v="25000000"/>
    <s v="1801593627"/>
    <n v="1826"/>
    <n v="7"/>
    <n v="25000000"/>
    <n v="180"/>
    <n v="2"/>
    <n v="2"/>
    <n v="0.01"/>
    <n v="21.067810000000001"/>
  </r>
  <r>
    <n v="1441"/>
    <x v="51"/>
    <s v="30/09/2020"/>
    <n v="16"/>
    <n v="5"/>
    <s v="N"/>
    <s v="800-116-398-7"/>
    <s v="11001"/>
    <s v="CR 13 28-17 P 2"/>
    <s v="10/09/2018"/>
    <s v="10/09/2024"/>
    <n v="20000000"/>
    <s v="1801593616"/>
    <n v="2192"/>
    <n v="7"/>
    <n v="20000000"/>
    <n v="180"/>
    <n v="2"/>
    <n v="2"/>
    <n v="0.33"/>
    <n v="15.122944"/>
  </r>
  <r>
    <n v="345"/>
    <x v="51"/>
    <s v="30/09/2020"/>
    <n v="17"/>
    <n v="5"/>
    <s v="N"/>
    <s v="800-116-398-7"/>
    <s v="11001"/>
    <s v="CR 13 28-17 P 2"/>
    <s v="10/09/2018"/>
    <s v="10/09/2021"/>
    <n v="6000000"/>
    <s v="1801593620"/>
    <n v="1096"/>
    <n v="7"/>
    <n v="6000000"/>
    <n v="30"/>
    <n v="2"/>
    <n v="2"/>
    <n v="0.3"/>
    <n v="2.4657460000000002"/>
  </r>
  <r>
    <n v="345"/>
    <x v="51"/>
    <s v="30/09/2020"/>
    <n v="18"/>
    <n v="5"/>
    <s v="N"/>
    <s v="800-116-398-7"/>
    <s v="11001"/>
    <s v="CR 13 28-17 P 2"/>
    <s v="10/09/2018"/>
    <s v="10/09/2021"/>
    <n v="8000000"/>
    <s v="1801575127"/>
    <n v="1096"/>
    <n v="7"/>
    <n v="8000000"/>
    <n v="180"/>
    <n v="2"/>
    <n v="2"/>
    <n v="0.01"/>
    <n v="2.9712019999999999"/>
  </r>
  <r>
    <n v="710"/>
    <x v="51"/>
    <s v="30/09/2020"/>
    <n v="19"/>
    <n v="5"/>
    <s v="N"/>
    <s v="800-116-398-7"/>
    <s v="11001"/>
    <s v="CR 13 28-17 P 2"/>
    <s v="10/09/2018"/>
    <s v="10/09/2022"/>
    <n v="10000000"/>
    <s v="1801575128"/>
    <n v="1461"/>
    <n v="7"/>
    <n v="10000000"/>
    <n v="180"/>
    <n v="2"/>
    <n v="2"/>
    <n v="0.3"/>
    <n v="6.3627339999999997"/>
  </r>
  <r>
    <n v="710"/>
    <x v="51"/>
    <s v="30/09/2020"/>
    <n v="20"/>
    <n v="5"/>
    <s v="N"/>
    <s v="800-116-398-7"/>
    <s v="11001"/>
    <s v="CR 13 28-17 P 2"/>
    <s v="10/09/2018"/>
    <s v="10/09/2022"/>
    <n v="10000000"/>
    <s v="1801575129"/>
    <n v="1461"/>
    <n v="7"/>
    <n v="10000000"/>
    <n v="180"/>
    <n v="2"/>
    <n v="2"/>
    <n v="0.01"/>
    <n v="6.7166160000000001"/>
  </r>
  <r>
    <n v="345"/>
    <x v="51"/>
    <s v="30/09/2020"/>
    <n v="21"/>
    <n v="5"/>
    <s v="N"/>
    <s v="800-116-398-7"/>
    <s v="11001"/>
    <s v="CR 13 28-17 P 2"/>
    <s v="10/09/2018"/>
    <s v="10/09/2021"/>
    <n v="15000000"/>
    <s v="1801575130"/>
    <n v="1096"/>
    <n v="7"/>
    <n v="15000000"/>
    <n v="180"/>
    <n v="2"/>
    <n v="2"/>
    <n v="0.01"/>
    <n v="8.1138379999999994"/>
  </r>
  <r>
    <n v="345"/>
    <x v="51"/>
    <s v="30/09/2020"/>
    <n v="22"/>
    <n v="5"/>
    <s v="N"/>
    <s v="800-116-398-7"/>
    <s v="11001"/>
    <s v="CR 13 28-17 P 2"/>
    <s v="10/09/2018"/>
    <s v="10/09/2021"/>
    <n v="15000000"/>
    <s v="1801575131"/>
    <n v="1096"/>
    <n v="7"/>
    <n v="15000000"/>
    <n v="180"/>
    <n v="2"/>
    <n v="2"/>
    <n v="0.01"/>
    <n v="8.1117000000000008"/>
  </r>
  <r>
    <n v="345"/>
    <x v="51"/>
    <s v="30/09/2020"/>
    <n v="23"/>
    <n v="5"/>
    <s v="N"/>
    <s v="800-116-398-7"/>
    <s v="11001"/>
    <s v="CR 13 28-17 P 2"/>
    <s v="19/09/2018"/>
    <s v="10/09/2021"/>
    <n v="7000000"/>
    <s v="1801575132"/>
    <n v="1087"/>
    <n v="7"/>
    <n v="7000000"/>
    <n v="180"/>
    <n v="2"/>
    <n v="2"/>
    <n v="0.01"/>
    <n v="2.5928360000000001"/>
  </r>
  <r>
    <n v="359"/>
    <x v="51"/>
    <s v="30/09/2020"/>
    <n v="24"/>
    <n v="1"/>
    <s v="N"/>
    <s v="800-149-923-6"/>
    <s v="11001"/>
    <s v="CL 28 13A-15 PISO 40"/>
    <s v="24/09/2018"/>
    <s v="24/09/2021"/>
    <n v="897200000"/>
    <s v="SCR18175488"/>
    <n v="1096"/>
    <n v="7"/>
    <n v="1973840000"/>
    <n v="30"/>
    <n v="2"/>
    <n v="2"/>
    <n v="0.46"/>
    <n v="300.17810300000002"/>
  </r>
  <r>
    <n v="1105"/>
    <x v="51"/>
    <s v="30/09/2020"/>
    <n v="25"/>
    <n v="5"/>
    <s v="N"/>
    <s v="800-116-398-7"/>
    <s v="11001"/>
    <s v="CR 13 28-17 P 2"/>
    <s v="10/10/2018"/>
    <s v="10/10/2023"/>
    <n v="5500000"/>
    <s v="1801591196"/>
    <n v="1826"/>
    <n v="7"/>
    <n v="5500000"/>
    <n v="180"/>
    <n v="2"/>
    <n v="2"/>
    <n v="0.16"/>
    <n v="4.1976779999999998"/>
  </r>
  <r>
    <n v="375"/>
    <x v="51"/>
    <s v="30/09/2020"/>
    <n v="26"/>
    <n v="5"/>
    <s v="N"/>
    <s v="800-116-398-7"/>
    <s v="11001"/>
    <s v="CR 13 28-17 P 2"/>
    <s v="10/10/2018"/>
    <s v="10/10/2021"/>
    <n v="10000000"/>
    <s v="1801591200"/>
    <n v="1096"/>
    <n v="7"/>
    <n v="10000000"/>
    <n v="180"/>
    <n v="2"/>
    <n v="2"/>
    <n v="0.16"/>
    <n v="7.0979989999999997"/>
  </r>
  <r>
    <n v="1105"/>
    <x v="51"/>
    <s v="30/09/2020"/>
    <n v="27"/>
    <n v="5"/>
    <s v="N"/>
    <s v="800-116-398-7"/>
    <s v="11001"/>
    <s v="CR 13 28-17 P 2"/>
    <s v="10/10/2018"/>
    <s v="10/10/2023"/>
    <n v="5300000"/>
    <s v="1801591244"/>
    <n v="1826"/>
    <n v="7"/>
    <n v="5300000"/>
    <n v="180"/>
    <n v="2"/>
    <n v="2"/>
    <n v="0.16"/>
    <n v="4.0321210000000001"/>
  </r>
  <r>
    <n v="1471"/>
    <x v="51"/>
    <s v="30/09/2020"/>
    <n v="28"/>
    <n v="5"/>
    <s v="N"/>
    <s v="800-116-398-7"/>
    <s v="11001"/>
    <s v="CR 13 28-17 P 2"/>
    <s v="10/10/2018"/>
    <s v="10/10/2024"/>
    <n v="100000000"/>
    <s v="1801591191"/>
    <n v="2192"/>
    <n v="7"/>
    <n v="100000000"/>
    <n v="180"/>
    <n v="2"/>
    <n v="2"/>
    <n v="0.16"/>
    <n v="81.501906000000005"/>
  </r>
  <r>
    <n v="1105"/>
    <x v="51"/>
    <s v="30/09/2020"/>
    <n v="29"/>
    <n v="5"/>
    <s v="N"/>
    <s v="800-116-398-7"/>
    <s v="11001"/>
    <s v="CR 13 28-17 P 2"/>
    <s v="10/10/2018"/>
    <s v="10/10/2023"/>
    <n v="10000000"/>
    <s v="1801591197"/>
    <n v="1826"/>
    <n v="7"/>
    <n v="10000000"/>
    <n v="180"/>
    <n v="2"/>
    <n v="2"/>
    <n v="0.16"/>
    <n v="7.6231549999999997"/>
  </r>
  <r>
    <n v="740"/>
    <x v="51"/>
    <s v="30/09/2020"/>
    <n v="30"/>
    <n v="5"/>
    <s v="N"/>
    <s v="800-116-398-7"/>
    <s v="11001"/>
    <s v="CR 13 28-17 P 2"/>
    <s v="10/10/2018"/>
    <s v="10/10/2022"/>
    <n v="20000000"/>
    <s v="1801591193"/>
    <n v="1461"/>
    <n v="7"/>
    <n v="20000000"/>
    <n v="180"/>
    <n v="2"/>
    <n v="2"/>
    <n v="0.45"/>
    <n v="13.998509"/>
  </r>
  <r>
    <n v="375"/>
    <x v="51"/>
    <s v="30/09/2020"/>
    <n v="31"/>
    <n v="5"/>
    <s v="N"/>
    <s v="800-116-398-7"/>
    <s v="11001"/>
    <s v="CR 13 28-17 P 2"/>
    <s v="10/10/2018"/>
    <s v="10/10/2021"/>
    <n v="10000000"/>
    <s v="1801591184"/>
    <n v="1096"/>
    <n v="7"/>
    <n v="10000000"/>
    <n v="180"/>
    <n v="2"/>
    <n v="2"/>
    <n v="0.45"/>
    <n v="5.5296709999999996"/>
  </r>
  <r>
    <n v="375"/>
    <x v="51"/>
    <s v="30/09/2020"/>
    <n v="32"/>
    <n v="5"/>
    <s v="N"/>
    <s v="800-116-398-7"/>
    <s v="11001"/>
    <s v="CR 13 28-17 P 2"/>
    <s v="10/10/2018"/>
    <s v="10/10/2021"/>
    <n v="4000000"/>
    <s v="1801591185"/>
    <n v="1096"/>
    <n v="7"/>
    <n v="4000000"/>
    <n v="180"/>
    <n v="2"/>
    <n v="2"/>
    <n v="0.16"/>
    <n v="2.1786310000000002"/>
  </r>
  <r>
    <n v="1471"/>
    <x v="51"/>
    <s v="30/09/2020"/>
    <n v="33"/>
    <n v="5"/>
    <s v="N"/>
    <s v="800-116-398-7"/>
    <s v="11001"/>
    <s v="CR 13 28-17 P 2"/>
    <s v="10/10/2018"/>
    <s v="10/10/2024"/>
    <n v="10000000"/>
    <s v="1801591245"/>
    <n v="2192"/>
    <n v="7"/>
    <n v="10000000"/>
    <n v="180"/>
    <n v="2"/>
    <n v="2"/>
    <n v="0.16"/>
    <n v="6.8162649999999996"/>
  </r>
  <r>
    <n v="740"/>
    <x v="51"/>
    <s v="30/09/2020"/>
    <n v="34"/>
    <n v="5"/>
    <s v="N"/>
    <s v="800-116-398-7"/>
    <s v="11001"/>
    <s v="CR 13 28-17 P 2"/>
    <s v="10/10/2018"/>
    <s v="10/10/2022"/>
    <n v="10000000"/>
    <s v="1801591198"/>
    <n v="1461"/>
    <n v="7"/>
    <n v="10000000"/>
    <n v="180"/>
    <n v="2"/>
    <n v="2"/>
    <n v="0.16"/>
    <n v="6.8202559999999997"/>
  </r>
  <r>
    <n v="10"/>
    <x v="51"/>
    <s v="30/09/2020"/>
    <n v="35"/>
    <n v="5"/>
    <s v="N"/>
    <s v="800-116-398-7"/>
    <s v="11001"/>
    <s v="CR 13 28-17 P 2"/>
    <s v="10/10/2018"/>
    <s v="10/10/2020"/>
    <n v="12000000"/>
    <s v="1801591195"/>
    <n v="731"/>
    <n v="7"/>
    <n v="12000000"/>
    <n v="180"/>
    <n v="2"/>
    <n v="2"/>
    <n v="0.45"/>
    <n v="3.3871880000000001"/>
  </r>
  <r>
    <n v="375"/>
    <x v="51"/>
    <s v="30/09/2020"/>
    <n v="36"/>
    <n v="5"/>
    <s v="N"/>
    <s v="800-116-398-7"/>
    <s v="11001"/>
    <s v="CR 13 28-17 P 2"/>
    <s v="10/10/2018"/>
    <s v="10/10/2021"/>
    <n v="25000000"/>
    <s v="1801591199"/>
    <n v="1096"/>
    <n v="7"/>
    <n v="25000000"/>
    <n v="180"/>
    <n v="2"/>
    <n v="2"/>
    <n v="0.45"/>
    <n v="14.150859000000001"/>
  </r>
  <r>
    <n v="740"/>
    <x v="51"/>
    <s v="30/09/2020"/>
    <n v="37"/>
    <n v="5"/>
    <s v="N"/>
    <s v="800-116-398-7"/>
    <s v="11001"/>
    <s v="CR 13 28-17 P 2"/>
    <s v="10/10/2018"/>
    <s v="10/10/2022"/>
    <n v="15000000"/>
    <s v="1801591243"/>
    <n v="1461"/>
    <n v="7"/>
    <n v="15000000"/>
    <n v="180"/>
    <n v="2"/>
    <n v="2"/>
    <n v="0.16"/>
    <n v="10.224409"/>
  </r>
  <r>
    <n v="1105"/>
    <x v="51"/>
    <s v="30/09/2020"/>
    <n v="38"/>
    <n v="5"/>
    <s v="N"/>
    <s v="800-116-398-7"/>
    <s v="11001"/>
    <s v="CR 13 28-17 P 2"/>
    <s v="10/10/2018"/>
    <s v="10/10/2023"/>
    <n v="15000000"/>
    <s v="1801591246"/>
    <n v="1826"/>
    <n v="7"/>
    <n v="15000000"/>
    <n v="180"/>
    <n v="2"/>
    <n v="2"/>
    <n v="0.16"/>
    <n v="11.427849"/>
  </r>
  <r>
    <n v="375"/>
    <x v="51"/>
    <s v="30/09/2020"/>
    <n v="39"/>
    <n v="5"/>
    <s v="N"/>
    <s v="800-116-398-7"/>
    <s v="11001"/>
    <s v="CR 13 28-17 P 2"/>
    <s v="10/10/2018"/>
    <s v="10/10/2021"/>
    <n v="9000000"/>
    <s v="1801591186"/>
    <n v="1096"/>
    <n v="7"/>
    <n v="9000000"/>
    <n v="180"/>
    <n v="2"/>
    <n v="2"/>
    <n v="0.16"/>
    <n v="4.9050149999999997"/>
  </r>
  <r>
    <n v="740"/>
    <x v="51"/>
    <s v="30/09/2020"/>
    <n v="40"/>
    <n v="5"/>
    <s v="N"/>
    <s v="800-116-398-7"/>
    <s v="11001"/>
    <s v="CR 13 28-17 P 2"/>
    <s v="10/10/2018"/>
    <s v="10/10/2022"/>
    <n v="25000000"/>
    <s v="1801591187"/>
    <n v="1461"/>
    <n v="7"/>
    <n v="25000000"/>
    <n v="180"/>
    <n v="2"/>
    <n v="2"/>
    <n v="0.45"/>
    <n v="17.341135000000001"/>
  </r>
  <r>
    <n v="1105"/>
    <x v="51"/>
    <s v="30/09/2020"/>
    <n v="41"/>
    <n v="5"/>
    <s v="N"/>
    <s v="800-116-398-7"/>
    <s v="11001"/>
    <s v="CR 13 28-17 P 2"/>
    <s v="10/10/2018"/>
    <s v="10/10/2023"/>
    <n v="50000000"/>
    <s v="1801591188"/>
    <n v="1826"/>
    <n v="7"/>
    <n v="50000000"/>
    <n v="180"/>
    <n v="2"/>
    <n v="2"/>
    <n v="0.16"/>
    <n v="38.092827"/>
  </r>
  <r>
    <n v="771"/>
    <x v="51"/>
    <s v="30/09/2020"/>
    <n v="42"/>
    <n v="5"/>
    <s v="N"/>
    <s v="800-116-398-7"/>
    <s v="11001"/>
    <s v="CR 13 28-17 P 2"/>
    <s v="10/11/2018"/>
    <s v="10/11/2022"/>
    <n v="10000000"/>
    <s v="1801607444"/>
    <n v="1461"/>
    <n v="7"/>
    <n v="10000000"/>
    <n v="180"/>
    <n v="2"/>
    <n v="2"/>
    <n v="0.17"/>
    <n v="6.7756949999999998"/>
  </r>
  <r>
    <n v="771"/>
    <x v="51"/>
    <s v="30/09/2020"/>
    <n v="43"/>
    <n v="5"/>
    <s v="N"/>
    <s v="800-116-398-7"/>
    <s v="11001"/>
    <s v="CR 13 28-17 P 2"/>
    <s v="10/11/2018"/>
    <s v="10/11/2022"/>
    <n v="20000000"/>
    <s v="1801607454"/>
    <n v="1461"/>
    <n v="7"/>
    <n v="20000000"/>
    <n v="180"/>
    <n v="2"/>
    <n v="2"/>
    <n v="0.17"/>
    <n v="13.612745"/>
  </r>
  <r>
    <n v="1136"/>
    <x v="51"/>
    <s v="30/09/2020"/>
    <n v="44"/>
    <n v="5"/>
    <s v="N"/>
    <s v="800-116-398-7"/>
    <s v="11001"/>
    <s v="CR 13 28-17 P 2"/>
    <s v="10/11/2018"/>
    <s v="10/11/2023"/>
    <n v="12000000"/>
    <s v="1801607455"/>
    <n v="1826"/>
    <n v="7"/>
    <n v="12000000"/>
    <n v="180"/>
    <n v="2"/>
    <n v="2"/>
    <n v="0.17"/>
    <n v="9.0999250000000007"/>
  </r>
  <r>
    <n v="406"/>
    <x v="51"/>
    <s v="30/09/2020"/>
    <n v="45"/>
    <n v="5"/>
    <s v="N"/>
    <s v="800-116-398-7"/>
    <s v="11001"/>
    <s v="CR 13 28-17 P 2"/>
    <s v="10/11/2018"/>
    <s v="10/11/2021"/>
    <n v="7000000"/>
    <s v="1801607460"/>
    <n v="1096"/>
    <n v="7"/>
    <n v="7000000"/>
    <n v="180"/>
    <n v="2"/>
    <n v="2"/>
    <n v="0.17"/>
    <n v="3.8946239999999999"/>
  </r>
  <r>
    <n v="1136"/>
    <x v="51"/>
    <s v="30/09/2020"/>
    <n v="46"/>
    <n v="5"/>
    <s v="N"/>
    <s v="800-116-398-7"/>
    <s v="11001"/>
    <s v="CR 13 28-17 P 2"/>
    <s v="10/11/2018"/>
    <s v="10/11/2023"/>
    <n v="15000000"/>
    <s v="1801607464"/>
    <n v="1826"/>
    <n v="7"/>
    <n v="15000000"/>
    <n v="180"/>
    <n v="2"/>
    <n v="2"/>
    <n v="0.17"/>
    <n v="11.632669"/>
  </r>
  <r>
    <n v="1136"/>
    <x v="51"/>
    <s v="30/09/2020"/>
    <n v="47"/>
    <n v="5"/>
    <s v="N"/>
    <s v="800-116-398-7"/>
    <s v="11001"/>
    <s v="CR 13 28-17 P 2"/>
    <s v="10/11/2018"/>
    <s v="10/11/2023"/>
    <n v="23000000"/>
    <s v="1801607465"/>
    <n v="1826"/>
    <n v="7"/>
    <n v="23000000"/>
    <n v="180"/>
    <n v="2"/>
    <n v="2"/>
    <n v="0.17"/>
    <n v="17.777208000000002"/>
  </r>
  <r>
    <n v="771"/>
    <x v="51"/>
    <s v="30/09/2020"/>
    <n v="48"/>
    <n v="5"/>
    <s v="N"/>
    <s v="800-116-398-7"/>
    <s v="11001"/>
    <s v="CR 13 28-17 P 2"/>
    <s v="10/11/2018"/>
    <s v="10/11/2022"/>
    <n v="20000000"/>
    <s v="1801607468"/>
    <n v="1461"/>
    <n v="7"/>
    <n v="20000000"/>
    <n v="180"/>
    <n v="2"/>
    <n v="2"/>
    <n v="0.17"/>
    <n v="13.589755"/>
  </r>
  <r>
    <n v="1136"/>
    <x v="51"/>
    <s v="30/09/2020"/>
    <n v="49"/>
    <n v="5"/>
    <s v="N"/>
    <s v="800-116-398-7"/>
    <s v="11001"/>
    <s v="CR 13 28-17 P 2"/>
    <s v="10/11/2018"/>
    <s v="10/11/2023"/>
    <n v="15000000"/>
    <s v="1801607475"/>
    <n v="1826"/>
    <n v="7"/>
    <n v="15000000"/>
    <n v="180"/>
    <n v="2"/>
    <n v="2"/>
    <n v="0.17"/>
    <n v="11.394147999999999"/>
  </r>
  <r>
    <n v="41"/>
    <x v="51"/>
    <s v="30/09/2020"/>
    <n v="50"/>
    <n v="5"/>
    <s v="N"/>
    <s v="800-116-398-7"/>
    <s v="11001"/>
    <s v="CR 13 28-17 P 2"/>
    <s v="10/11/2018"/>
    <s v="10/11/2020"/>
    <n v="10000000"/>
    <s v="1801607450"/>
    <n v="731"/>
    <n v="7"/>
    <n v="10000000"/>
    <n v="180"/>
    <n v="2"/>
    <n v="2"/>
    <n v="0.17"/>
    <n v="5.4467689999999997"/>
  </r>
  <r>
    <n v="41"/>
    <x v="51"/>
    <s v="30/09/2020"/>
    <n v="51"/>
    <n v="5"/>
    <s v="N"/>
    <s v="800-116-398-7"/>
    <s v="11001"/>
    <s v="CR 13 28-17 P 2"/>
    <s v="10/11/2018"/>
    <s v="10/11/2020"/>
    <n v="4000000"/>
    <s v="1801607442"/>
    <n v="731"/>
    <n v="7"/>
    <n v="4000000"/>
    <n v="180"/>
    <n v="2"/>
    <n v="2"/>
    <n v="0.17"/>
    <n v="1.0895550000000001"/>
  </r>
  <r>
    <n v="406"/>
    <x v="51"/>
    <s v="30/09/2020"/>
    <n v="52"/>
    <n v="5"/>
    <s v="N"/>
    <s v="800-116-398-7"/>
    <s v="11001"/>
    <s v="CR 13 28-17 P 2"/>
    <s v="10/11/2018"/>
    <s v="10/11/2021"/>
    <n v="13000000"/>
    <s v="1801607443"/>
    <n v="1096"/>
    <n v="7"/>
    <n v="13000000"/>
    <n v="180"/>
    <n v="2"/>
    <n v="2"/>
    <n v="0.17"/>
    <n v="7.0693799999999998"/>
  </r>
  <r>
    <n v="406"/>
    <x v="51"/>
    <s v="30/09/2020"/>
    <n v="53"/>
    <n v="5"/>
    <s v="N"/>
    <s v="800-116-398-7"/>
    <s v="11001"/>
    <s v="CR 13 28-17 P 2"/>
    <s v="10/11/2018"/>
    <s v="10/11/2021"/>
    <n v="4000000"/>
    <s v="1801607452"/>
    <n v="1096"/>
    <n v="7"/>
    <n v="4000000"/>
    <n v="180"/>
    <n v="2"/>
    <n v="2"/>
    <n v="0.17"/>
    <n v="1.988977"/>
  </r>
  <r>
    <n v="771"/>
    <x v="51"/>
    <s v="30/09/2020"/>
    <n v="54"/>
    <n v="5"/>
    <s v="N"/>
    <s v="800-116-398-7"/>
    <s v="11001"/>
    <s v="CR 13 28-17 P 2"/>
    <s v="10/11/2018"/>
    <s v="10/11/2022"/>
    <n v="7000000"/>
    <s v="1801607451"/>
    <n v="1461"/>
    <n v="7"/>
    <n v="7000000"/>
    <n v="180"/>
    <n v="2"/>
    <n v="2"/>
    <n v="0.17"/>
    <n v="4.7590459999999997"/>
  </r>
  <r>
    <n v="1502"/>
    <x v="51"/>
    <s v="30/09/2020"/>
    <n v="55"/>
    <n v="5"/>
    <s v="N"/>
    <s v="800-116-398-7"/>
    <s v="11001"/>
    <s v="CR 13 28-17 P 2"/>
    <s v="10/11/2018"/>
    <s v="10/11/2024"/>
    <n v="25000000"/>
    <s v="1801607457"/>
    <n v="2192"/>
    <n v="7"/>
    <n v="25000000"/>
    <n v="30"/>
    <n v="2"/>
    <n v="2"/>
    <n v="0.01"/>
    <n v="20.509245"/>
  </r>
  <r>
    <n v="406"/>
    <x v="51"/>
    <s v="30/09/2020"/>
    <n v="56"/>
    <n v="5"/>
    <s v="N"/>
    <s v="800-116-398-7"/>
    <s v="11001"/>
    <s v="CR 13 28-17 P 2"/>
    <s v="10/11/2018"/>
    <s v="10/11/2021"/>
    <n v="12000000"/>
    <s v="1801607459"/>
    <n v="1096"/>
    <n v="7"/>
    <n v="12000000"/>
    <n v="180"/>
    <n v="2"/>
    <n v="2"/>
    <n v="0.17"/>
    <n v="6.5418810000000001"/>
  </r>
  <r>
    <n v="1502"/>
    <x v="51"/>
    <s v="30/09/2020"/>
    <n v="57"/>
    <n v="5"/>
    <s v="N"/>
    <s v="800-116-398-7"/>
    <s v="11001"/>
    <s v="CR 13 28-17 P 2"/>
    <s v="10/11/2018"/>
    <s v="10/11/2024"/>
    <n v="22000000"/>
    <s v="1801607470"/>
    <n v="2192"/>
    <n v="7"/>
    <n v="22000000"/>
    <n v="30"/>
    <n v="2"/>
    <n v="2"/>
    <n v="0.3"/>
    <n v="17.374141000000002"/>
  </r>
  <r>
    <n v="41"/>
    <x v="51"/>
    <s v="30/09/2020"/>
    <n v="58"/>
    <n v="5"/>
    <s v="N"/>
    <s v="800-116-398-7"/>
    <s v="11001"/>
    <s v="CR 13 28-17 P 2"/>
    <s v="10/11/2018"/>
    <s v="10/11/2020"/>
    <n v="4000000"/>
    <s v="1801607453"/>
    <n v="731"/>
    <n v="7"/>
    <n v="4000000"/>
    <n v="180"/>
    <n v="2"/>
    <n v="2"/>
    <n v="0.17"/>
    <n v="1.0904039999999999"/>
  </r>
  <r>
    <n v="406"/>
    <x v="51"/>
    <s v="30/09/2020"/>
    <n v="59"/>
    <n v="5"/>
    <s v="N"/>
    <s v="800-116-398-7"/>
    <s v="11001"/>
    <s v="CR 13 28-17 P 2"/>
    <s v="10/11/2018"/>
    <s v="10/11/2021"/>
    <n v="10000000"/>
    <s v="1801607456"/>
    <n v="1096"/>
    <n v="7"/>
    <n v="10000000"/>
    <n v="180"/>
    <n v="2"/>
    <n v="2"/>
    <n v="0.17"/>
    <n v="5.4536379999999998"/>
  </r>
  <r>
    <n v="406"/>
    <x v="51"/>
    <s v="30/09/2020"/>
    <n v="60"/>
    <n v="5"/>
    <s v="N"/>
    <s v="800-116-398-7"/>
    <s v="11001"/>
    <s v="CR 13 28-17 P 2"/>
    <s v="10/11/2018"/>
    <s v="10/11/2021"/>
    <n v="5000000"/>
    <s v="1801607448"/>
    <n v="1096"/>
    <n v="7"/>
    <n v="5000000"/>
    <n v="180"/>
    <n v="2"/>
    <n v="2"/>
    <n v="0.17"/>
    <n v="2.7232959999999999"/>
  </r>
  <r>
    <n v="406"/>
    <x v="51"/>
    <s v="30/09/2020"/>
    <n v="61"/>
    <n v="5"/>
    <s v="N"/>
    <s v="800-116-398-7"/>
    <s v="11001"/>
    <s v="CR 13 28-17 P 2"/>
    <s v="10/11/2018"/>
    <s v="10/11/2021"/>
    <n v="12000000"/>
    <s v="1801607458"/>
    <n v="1096"/>
    <n v="7"/>
    <n v="12000000"/>
    <n v="180"/>
    <n v="2"/>
    <n v="2"/>
    <n v="0.17"/>
    <n v="6.536619"/>
  </r>
  <r>
    <n v="406"/>
    <x v="51"/>
    <s v="30/09/2020"/>
    <n v="62"/>
    <n v="5"/>
    <s v="N"/>
    <s v="800-116-398-7"/>
    <s v="11001"/>
    <s v="CR 13 28-17 P 2"/>
    <s v="10/11/2018"/>
    <s v="10/11/2021"/>
    <n v="15000000"/>
    <s v="1801607463"/>
    <n v="1096"/>
    <n v="7"/>
    <n v="15000000"/>
    <n v="180"/>
    <n v="2"/>
    <n v="2"/>
    <n v="0.17"/>
    <n v="8.1528519999999993"/>
  </r>
  <r>
    <n v="1136"/>
    <x v="51"/>
    <s v="30/09/2020"/>
    <n v="63"/>
    <n v="5"/>
    <s v="N"/>
    <s v="800-116-398-7"/>
    <s v="11001"/>
    <s v="CR 13 28-17 P 2"/>
    <s v="10/11/2018"/>
    <s v="10/11/2023"/>
    <n v="62000000"/>
    <s v="1801607476"/>
    <n v="1826"/>
    <n v="7"/>
    <n v="62000000"/>
    <n v="180"/>
    <n v="2"/>
    <n v="2"/>
    <n v="0.46"/>
    <n v="53.923946999999998"/>
  </r>
  <r>
    <n v="771"/>
    <x v="51"/>
    <s v="30/09/2020"/>
    <n v="64"/>
    <n v="5"/>
    <s v="N"/>
    <s v="800-116-398-7"/>
    <s v="11001"/>
    <s v="CR 13 28-17 P 2"/>
    <s v="10/11/2018"/>
    <s v="10/11/2022"/>
    <n v="10000000"/>
    <s v="1801607446"/>
    <n v="1461"/>
    <n v="7"/>
    <n v="10000000"/>
    <n v="180"/>
    <n v="2"/>
    <n v="2"/>
    <n v="0.17"/>
    <n v="6.7756949999999998"/>
  </r>
  <r>
    <n v="1136"/>
    <x v="51"/>
    <s v="30/09/2020"/>
    <n v="65"/>
    <n v="5"/>
    <s v="N"/>
    <s v="800-116-398-7"/>
    <s v="11001"/>
    <s v="CR 13 28-17 P 2"/>
    <s v="10/11/2018"/>
    <s v="10/11/2023"/>
    <n v="17000000"/>
    <s v="1801607449"/>
    <n v="1826"/>
    <n v="7"/>
    <n v="17000000"/>
    <n v="180"/>
    <n v="2"/>
    <n v="2"/>
    <n v="0.17"/>
    <n v="13.151260000000001"/>
  </r>
  <r>
    <n v="1148"/>
    <x v="51"/>
    <s v="30/09/2020"/>
    <n v="66"/>
    <n v="4"/>
    <s v="N"/>
    <s v="891-180-213-6"/>
    <s v="41001"/>
    <s v="CLL 10 5-05 PISO 3"/>
    <s v="22/11/2018"/>
    <s v="22/11/2023"/>
    <n v="400000000"/>
    <s v="107201801"/>
    <n v="1826"/>
    <n v="7"/>
    <n v="560000000"/>
    <n v="30"/>
    <n v="2"/>
    <n v="2"/>
    <n v="0.2"/>
    <n v="253.36699300000001"/>
  </r>
  <r>
    <n v="801"/>
    <x v="51"/>
    <s v="30/09/2020"/>
    <n v="67"/>
    <n v="5"/>
    <s v="N"/>
    <s v="800-116-398-7"/>
    <s v="11001"/>
    <s v="CR 13 28-17 P 2"/>
    <s v="10/12/2018"/>
    <s v="10/12/2022"/>
    <n v="12000000"/>
    <s v="1801619151"/>
    <n v="1461"/>
    <n v="7"/>
    <n v="12000000"/>
    <n v="180"/>
    <n v="2"/>
    <n v="2"/>
    <n v="0.12"/>
    <n v="8.1258359999999996"/>
  </r>
  <r>
    <n v="436"/>
    <x v="51"/>
    <s v="30/09/2020"/>
    <n v="68"/>
    <n v="5"/>
    <s v="N"/>
    <s v="800-116-398-7"/>
    <s v="11001"/>
    <s v="CR 13 28-17 P 2"/>
    <s v="10/12/2018"/>
    <s v="10/12/2021"/>
    <n v="15000000"/>
    <s v="1801619152"/>
    <n v="1096"/>
    <n v="7"/>
    <n v="15000000"/>
    <n v="180"/>
    <n v="2"/>
    <n v="2"/>
    <n v="0.12"/>
    <n v="8.1382589999999997"/>
  </r>
  <r>
    <n v="801"/>
    <x v="51"/>
    <s v="30/09/2020"/>
    <n v="69"/>
    <n v="5"/>
    <s v="N"/>
    <s v="800-116-398-7"/>
    <s v="11001"/>
    <s v="CR 13 28-17 P 2"/>
    <s v="10/12/2018"/>
    <s v="10/12/2022"/>
    <n v="10000000"/>
    <s v="1801619155"/>
    <n v="1461"/>
    <n v="7"/>
    <n v="10000000"/>
    <n v="180"/>
    <n v="2"/>
    <n v="2"/>
    <n v="0.12"/>
    <n v="6.7883360000000001"/>
  </r>
  <r>
    <n v="71"/>
    <x v="51"/>
    <s v="30/09/2020"/>
    <n v="70"/>
    <n v="5"/>
    <s v="N"/>
    <s v="800-116-398-7"/>
    <s v="11001"/>
    <s v="CR 13 28-17 P 2"/>
    <s v="10/12/2018"/>
    <s v="10/12/2020"/>
    <n v="6000000"/>
    <s v="1801619153"/>
    <n v="731"/>
    <n v="7"/>
    <n v="6000000"/>
    <n v="180"/>
    <n v="2"/>
    <n v="2"/>
    <n v="0.12"/>
    <n v="1.6342000000000001"/>
  </r>
  <r>
    <n v="801"/>
    <x v="51"/>
    <s v="30/09/2020"/>
    <n v="71"/>
    <n v="5"/>
    <s v="N"/>
    <s v="800-116-398-7"/>
    <s v="11001"/>
    <s v="CR 13 28-17 P 2"/>
    <s v="10/12/2018"/>
    <s v="10/12/2022"/>
    <n v="12000000"/>
    <s v="1801619159"/>
    <n v="1461"/>
    <n v="7"/>
    <n v="12000000"/>
    <n v="180"/>
    <n v="2"/>
    <n v="2"/>
    <n v="0.12"/>
    <n v="8.1356549999999999"/>
  </r>
  <r>
    <n v="1166"/>
    <x v="51"/>
    <s v="30/09/2020"/>
    <n v="72"/>
    <n v="5"/>
    <s v="N"/>
    <s v="800-116-398-7"/>
    <s v="11001"/>
    <s v="CR 13 28-17 P 2"/>
    <s v="10/12/2018"/>
    <s v="10/12/2023"/>
    <n v="39000000"/>
    <s v="1801619172"/>
    <n v="1826"/>
    <n v="7"/>
    <n v="39000000"/>
    <n v="180"/>
    <n v="2"/>
    <n v="2"/>
    <n v="0.41"/>
    <n v="30.314039000000001"/>
  </r>
  <r>
    <n v="436"/>
    <x v="51"/>
    <s v="30/09/2020"/>
    <n v="73"/>
    <n v="5"/>
    <s v="N"/>
    <s v="800-116-398-7"/>
    <s v="11001"/>
    <s v="CR 13 28-17 P 2"/>
    <s v="10/12/2018"/>
    <s v="10/12/2021"/>
    <n v="10000000"/>
    <s v="1801619175"/>
    <n v="1096"/>
    <n v="7"/>
    <n v="10000000"/>
    <n v="180"/>
    <n v="2"/>
    <n v="2"/>
    <n v="0.12"/>
    <n v="5.4299140000000001"/>
  </r>
  <r>
    <n v="1166"/>
    <x v="51"/>
    <s v="30/09/2020"/>
    <n v="74"/>
    <n v="5"/>
    <s v="N"/>
    <s v="800-116-398-7"/>
    <s v="11001"/>
    <s v="CR 13 28-17 P 2"/>
    <s v="10/12/2018"/>
    <s v="10/12/2023"/>
    <n v="23000000"/>
    <s v="1801619156"/>
    <n v="1826"/>
    <n v="7"/>
    <n v="23000000"/>
    <n v="180"/>
    <n v="2"/>
    <n v="2"/>
    <n v="0.12"/>
    <n v="17.444329"/>
  </r>
  <r>
    <n v="801"/>
    <x v="51"/>
    <s v="30/09/2020"/>
    <n v="75"/>
    <n v="5"/>
    <s v="N"/>
    <s v="800-116-398-7"/>
    <s v="11001"/>
    <s v="CR 13 28-17 P 2"/>
    <s v="10/12/2018"/>
    <s v="10/12/2022"/>
    <n v="9000000"/>
    <s v="1801619158"/>
    <n v="1461"/>
    <n v="7"/>
    <n v="9000000"/>
    <n v="180"/>
    <n v="2"/>
    <n v="2"/>
    <n v="0.41"/>
    <n v="6.2583659999999997"/>
  </r>
  <r>
    <n v="801"/>
    <x v="51"/>
    <s v="30/09/2020"/>
    <n v="76"/>
    <n v="5"/>
    <s v="N"/>
    <s v="800-116-398-7"/>
    <s v="11001"/>
    <s v="CR 13 28-17 P 2"/>
    <s v="10/12/2018"/>
    <s v="10/12/2022"/>
    <n v="12000000"/>
    <s v="1801619171"/>
    <n v="1461"/>
    <n v="7"/>
    <n v="12000000"/>
    <n v="180"/>
    <n v="2"/>
    <n v="2"/>
    <n v="0.12"/>
    <n v="9.5232589999999995"/>
  </r>
  <r>
    <n v="436"/>
    <x v="51"/>
    <s v="30/09/2020"/>
    <n v="77"/>
    <n v="5"/>
    <s v="N"/>
    <s v="800-116-398-7"/>
    <s v="11001"/>
    <s v="CR 13 28-17 P 2"/>
    <s v="10/12/2018"/>
    <s v="10/12/2021"/>
    <n v="5000000"/>
    <s v="1801619173"/>
    <n v="1096"/>
    <n v="7"/>
    <n v="5000000"/>
    <n v="30"/>
    <n v="2"/>
    <n v="2"/>
    <n v="0.01"/>
    <n v="2.4232469999999999"/>
  </r>
  <r>
    <n v="436"/>
    <x v="51"/>
    <s v="30/09/2020"/>
    <n v="78"/>
    <n v="5"/>
    <s v="N"/>
    <s v="800-116-398-7"/>
    <s v="11001"/>
    <s v="CR 13 28-17 P 2"/>
    <s v="10/12/2018"/>
    <s v="10/12/2021"/>
    <n v="6600000"/>
    <s v="1801619174"/>
    <n v="1096"/>
    <n v="7"/>
    <n v="6600000"/>
    <n v="180"/>
    <n v="2"/>
    <n v="2"/>
    <n v="0.41"/>
    <n v="3.6830919999999998"/>
  </r>
  <r>
    <n v="71"/>
    <x v="51"/>
    <s v="30/09/2020"/>
    <n v="79"/>
    <n v="5"/>
    <s v="N"/>
    <s v="800-116-398-7"/>
    <s v="11001"/>
    <s v="CR 13 28-17 P 2"/>
    <s v="10/12/2018"/>
    <s v="10/12/2020"/>
    <n v="4000000"/>
    <s v="1801619164"/>
    <n v="731"/>
    <n v="7"/>
    <n v="4000000"/>
    <n v="180"/>
    <n v="2"/>
    <n v="2"/>
    <n v="0.12"/>
    <n v="1.0893930000000001"/>
  </r>
  <r>
    <n v="71"/>
    <x v="51"/>
    <s v="30/09/2020"/>
    <n v="80"/>
    <n v="5"/>
    <s v="N"/>
    <s v="800-116-398-7"/>
    <s v="11001"/>
    <s v="CR 13 28-17 P 2"/>
    <s v="10/12/2018"/>
    <s v="10/12/2020"/>
    <n v="4000000"/>
    <s v="1801619165"/>
    <n v="731"/>
    <n v="7"/>
    <n v="4000000"/>
    <n v="180"/>
    <n v="2"/>
    <n v="2"/>
    <n v="0.12"/>
    <n v="1.0892230000000001"/>
  </r>
  <r>
    <n v="801"/>
    <x v="51"/>
    <s v="30/09/2020"/>
    <n v="81"/>
    <n v="5"/>
    <s v="N"/>
    <s v="800-116-398-7"/>
    <s v="11001"/>
    <s v="CR 13 28-17 P 2"/>
    <s v="10/12/2018"/>
    <s v="10/12/2022"/>
    <n v="10000000"/>
    <s v="1801619154"/>
    <n v="1461"/>
    <n v="7"/>
    <n v="10000000"/>
    <n v="180"/>
    <n v="2"/>
    <n v="2"/>
    <n v="0.41"/>
    <n v="6.9537380000000004"/>
  </r>
  <r>
    <n v="71"/>
    <x v="51"/>
    <s v="30/09/2020"/>
    <n v="82"/>
    <n v="5"/>
    <s v="N"/>
    <s v="800-116-398-7"/>
    <s v="11001"/>
    <s v="CR 13 28-17 P 2"/>
    <s v="10/12/2018"/>
    <s v="10/12/2020"/>
    <n v="5500000"/>
    <s v="1801619157"/>
    <n v="731"/>
    <n v="7"/>
    <n v="5500000"/>
    <n v="180"/>
    <n v="2"/>
    <n v="2"/>
    <n v="0.12"/>
    <n v="1.4977100000000001"/>
  </r>
  <r>
    <n v="801"/>
    <x v="51"/>
    <s v="30/09/2020"/>
    <n v="83"/>
    <n v="5"/>
    <s v="N"/>
    <s v="800-116-398-7"/>
    <s v="11001"/>
    <s v="CR 13 28-17 P 2"/>
    <s v="10/12/2018"/>
    <s v="10/12/2022"/>
    <n v="10000000"/>
    <s v="1801619161"/>
    <n v="1461"/>
    <n v="7"/>
    <n v="10000000"/>
    <n v="30"/>
    <n v="2"/>
    <n v="2"/>
    <n v="0.01"/>
    <n v="7.3369799999999996"/>
  </r>
  <r>
    <n v="801"/>
    <x v="51"/>
    <s v="30/09/2020"/>
    <n v="84"/>
    <n v="5"/>
    <s v="N"/>
    <s v="800-116-398-7"/>
    <s v="11001"/>
    <s v="CR 13 28-17 P 2"/>
    <s v="10/12/2018"/>
    <s v="10/12/2022"/>
    <n v="15000000"/>
    <s v="1801619162"/>
    <n v="1461"/>
    <n v="7"/>
    <n v="15000000"/>
    <n v="180"/>
    <n v="2"/>
    <n v="2"/>
    <n v="0.12"/>
    <n v="11.77392"/>
  </r>
  <r>
    <n v="1166"/>
    <x v="51"/>
    <s v="30/09/2020"/>
    <n v="85"/>
    <n v="5"/>
    <s v="N"/>
    <s v="800-116-398-7"/>
    <s v="11001"/>
    <s v="CR 13 28-17 P 2"/>
    <s v="10/12/2018"/>
    <s v="10/12/2023"/>
    <n v="25000000"/>
    <s v="1801619163"/>
    <n v="1826"/>
    <n v="7"/>
    <n v="25000000"/>
    <n v="180"/>
    <n v="2"/>
    <n v="2"/>
    <n v="0.12"/>
    <n v="18.977239999999998"/>
  </r>
  <r>
    <n v="801"/>
    <x v="51"/>
    <s v="30/09/2020"/>
    <n v="86"/>
    <n v="5"/>
    <s v="N"/>
    <s v="800-116-398-7"/>
    <s v="11001"/>
    <s v="CR 13 28-17 P 2"/>
    <s v="10/12/2018"/>
    <s v="10/12/2022"/>
    <n v="25000000"/>
    <s v="1801619176"/>
    <n v="1461"/>
    <n v="7"/>
    <n v="25000000"/>
    <n v="180"/>
    <n v="2"/>
    <n v="2"/>
    <n v="0.3"/>
    <n v="12.617927999999999"/>
  </r>
  <r>
    <n v="801"/>
    <x v="51"/>
    <s v="30/09/2020"/>
    <n v="87"/>
    <n v="5"/>
    <s v="N"/>
    <s v="800-116-398-7"/>
    <s v="11001"/>
    <s v="CR 13 28-17 P 2"/>
    <s v="10/12/2018"/>
    <s v="10/12/2022"/>
    <n v="11000000"/>
    <s v="1801619160"/>
    <n v="1461"/>
    <n v="7"/>
    <n v="11000000"/>
    <n v="30"/>
    <n v="2"/>
    <n v="2"/>
    <n v="0.01"/>
    <n v="7.8605179999999999"/>
  </r>
  <r>
    <n v="832"/>
    <x v="51"/>
    <s v="30/09/2020"/>
    <n v="88"/>
    <n v="5"/>
    <s v="N"/>
    <s v="800-116-398-7"/>
    <s v="11001"/>
    <s v="CR 13 28-17 P 2"/>
    <s v="10/01/2019"/>
    <s v="10/01/2023"/>
    <n v="15000000"/>
    <s v="1901630929"/>
    <n v="1461"/>
    <n v="7"/>
    <n v="15000000"/>
    <n v="180"/>
    <n v="2"/>
    <n v="2"/>
    <n v="0.09"/>
    <n v="10.163428"/>
  </r>
  <r>
    <n v="832"/>
    <x v="51"/>
    <s v="30/09/2020"/>
    <n v="89"/>
    <n v="5"/>
    <s v="N"/>
    <s v="800-116-398-7"/>
    <s v="11001"/>
    <s v="CR 13 28-17 P 2"/>
    <s v="10/01/2019"/>
    <s v="10/01/2023"/>
    <n v="10000000"/>
    <s v="1901630934"/>
    <n v="1461"/>
    <n v="7"/>
    <n v="10000000"/>
    <n v="180"/>
    <n v="2"/>
    <n v="2"/>
    <n v="0.09"/>
    <n v="6.7656749999999999"/>
  </r>
  <r>
    <n v="832"/>
    <x v="51"/>
    <s v="30/09/2020"/>
    <n v="90"/>
    <n v="5"/>
    <s v="N"/>
    <s v="800-116-398-7"/>
    <s v="11001"/>
    <s v="CR 13 28-17 P 2"/>
    <s v="10/01/2019"/>
    <s v="10/01/2023"/>
    <n v="12000000"/>
    <s v="1901630933"/>
    <n v="1461"/>
    <n v="7"/>
    <n v="12000000"/>
    <n v="180"/>
    <n v="2"/>
    <n v="2"/>
    <n v="0.09"/>
    <n v="8.2720680000000009"/>
  </r>
  <r>
    <n v="832"/>
    <x v="51"/>
    <s v="30/09/2020"/>
    <n v="91"/>
    <n v="5"/>
    <s v="N"/>
    <s v="800-116-398-7"/>
    <s v="11001"/>
    <s v="CR 13 28-17 P 2"/>
    <s v="10/01/2019"/>
    <s v="10/01/2023"/>
    <n v="15500000"/>
    <s v="1901630921"/>
    <n v="1461"/>
    <n v="7"/>
    <n v="15500000"/>
    <n v="180"/>
    <n v="2"/>
    <n v="2"/>
    <n v="0.38"/>
    <n v="5.9246290000000004"/>
  </r>
  <r>
    <n v="102"/>
    <x v="51"/>
    <s v="30/09/2020"/>
    <n v="92"/>
    <n v="5"/>
    <s v="N"/>
    <s v="800-116-398-7"/>
    <s v="11001"/>
    <s v="CR 13 28-17 P 2"/>
    <s v="10/01/2019"/>
    <s v="10/01/2021"/>
    <n v="6000000"/>
    <s v="1901630922"/>
    <n v="731"/>
    <n v="7"/>
    <n v="6000000"/>
    <n v="180"/>
    <n v="2"/>
    <n v="2"/>
    <n v="0.09"/>
    <n v="1.6284430000000001"/>
  </r>
  <r>
    <n v="832"/>
    <x v="51"/>
    <s v="30/09/2020"/>
    <n v="93"/>
    <n v="5"/>
    <s v="N"/>
    <s v="800-116-398-7"/>
    <s v="11001"/>
    <s v="CR 13 28-17 P 2"/>
    <s v="10/01/2019"/>
    <s v="10/01/2023"/>
    <n v="10000000"/>
    <s v="1901630988"/>
    <n v="1461"/>
    <n v="7"/>
    <n v="10000000"/>
    <n v="180"/>
    <n v="2"/>
    <n v="2"/>
    <n v="0.09"/>
    <n v="6.7748809999999997"/>
  </r>
  <r>
    <n v="832"/>
    <x v="51"/>
    <s v="30/09/2020"/>
    <n v="94"/>
    <n v="5"/>
    <s v="N"/>
    <s v="800-116-398-7"/>
    <s v="11001"/>
    <s v="CR 13 28-17 P 2"/>
    <s v="10/01/2019"/>
    <s v="10/01/2023"/>
    <n v="8000000"/>
    <s v="1901630930"/>
    <n v="1461"/>
    <n v="7"/>
    <n v="8000000"/>
    <n v="180"/>
    <n v="2"/>
    <n v="2"/>
    <n v="0.09"/>
    <n v="5.4216160000000002"/>
  </r>
  <r>
    <n v="1197"/>
    <x v="51"/>
    <s v="30/09/2020"/>
    <n v="95"/>
    <n v="5"/>
    <s v="N"/>
    <s v="800-116-398-7"/>
    <s v="11001"/>
    <s v="CR 13 28-17 P 2"/>
    <s v="10/01/2019"/>
    <s v="10/01/2024"/>
    <n v="50000000"/>
    <s v="1901630935"/>
    <n v="1826"/>
    <n v="7"/>
    <n v="50000000"/>
    <n v="180"/>
    <n v="2"/>
    <n v="2"/>
    <n v="0.09"/>
    <n v="37.909053"/>
  </r>
  <r>
    <n v="1197"/>
    <x v="51"/>
    <s v="30/09/2020"/>
    <n v="96"/>
    <n v="5"/>
    <s v="N"/>
    <s v="800-116-398-7"/>
    <s v="11001"/>
    <s v="CR 13 28-17 P 2"/>
    <s v="10/01/2019"/>
    <s v="10/01/2024"/>
    <n v="20000000"/>
    <s v="1901630939"/>
    <n v="1826"/>
    <n v="7"/>
    <n v="20000000"/>
    <n v="180"/>
    <n v="2"/>
    <n v="2"/>
    <n v="0.09"/>
    <n v="15.152611"/>
  </r>
  <r>
    <n v="1197"/>
    <x v="51"/>
    <s v="30/09/2020"/>
    <n v="97"/>
    <n v="5"/>
    <s v="N"/>
    <s v="800-116-398-7"/>
    <s v="11001"/>
    <s v="CR 13 28-17 P 2"/>
    <s v="10/01/2019"/>
    <s v="10/01/2024"/>
    <n v="30000000"/>
    <s v="1901630938"/>
    <n v="1826"/>
    <n v="7"/>
    <n v="30000000"/>
    <n v="30"/>
    <n v="2"/>
    <n v="2"/>
    <n v="0.3"/>
    <n v="22.220797999999998"/>
  </r>
  <r>
    <n v="1197"/>
    <x v="51"/>
    <s v="30/09/2020"/>
    <n v="98"/>
    <n v="5"/>
    <s v="N"/>
    <s v="800-116-398-7"/>
    <s v="11001"/>
    <s v="CR 13 28-17 P 2"/>
    <s v="10/01/2019"/>
    <s v="10/01/2024"/>
    <n v="25000000"/>
    <s v="1901630940"/>
    <n v="1826"/>
    <n v="7"/>
    <n v="25000000"/>
    <n v="180"/>
    <n v="2"/>
    <n v="2"/>
    <n v="0.09"/>
    <n v="18.940764000000001"/>
  </r>
  <r>
    <n v="1197"/>
    <x v="51"/>
    <s v="30/09/2020"/>
    <n v="99"/>
    <n v="5"/>
    <s v="N"/>
    <s v="800-116-398-7"/>
    <s v="11001"/>
    <s v="CR 13 28-17 P 2"/>
    <s v="10/01/2019"/>
    <s v="10/01/2024"/>
    <n v="30000000"/>
    <s v="1901630941"/>
    <n v="1826"/>
    <n v="7"/>
    <n v="30000000"/>
    <n v="180"/>
    <n v="2"/>
    <n v="2"/>
    <n v="0.38"/>
    <n v="23.229710000000001"/>
  </r>
  <r>
    <n v="1197"/>
    <x v="51"/>
    <s v="30/09/2020"/>
    <n v="100"/>
    <n v="5"/>
    <s v="N"/>
    <s v="800-116-398-7"/>
    <s v="11001"/>
    <s v="CR 13 28-17 P 2"/>
    <s v="10/01/2019"/>
    <s v="10/01/2024"/>
    <n v="20000000"/>
    <s v="1901630987"/>
    <n v="1826"/>
    <n v="7"/>
    <n v="20000000"/>
    <n v="180"/>
    <n v="2"/>
    <n v="2"/>
    <n v="0.09"/>
    <n v="15.149736000000001"/>
  </r>
  <r>
    <n v="832"/>
    <x v="51"/>
    <s v="30/09/2020"/>
    <n v="101"/>
    <n v="5"/>
    <s v="N"/>
    <s v="800-116-398-7"/>
    <s v="11001"/>
    <s v="CR 13 28-17 P 2"/>
    <s v="10/01/2019"/>
    <s v="10/01/2023"/>
    <n v="20000000"/>
    <s v="1901630923"/>
    <n v="1461"/>
    <n v="7"/>
    <n v="20000000"/>
    <n v="30"/>
    <n v="2"/>
    <n v="2"/>
    <n v="0.01"/>
    <n v="12.714395"/>
  </r>
  <r>
    <n v="832"/>
    <x v="51"/>
    <s v="30/09/2020"/>
    <n v="102"/>
    <n v="5"/>
    <s v="N"/>
    <s v="800-116-398-7"/>
    <s v="11001"/>
    <s v="CR 13 28-17 P 2"/>
    <s v="10/01/2019"/>
    <s v="10/01/2023"/>
    <n v="10200000"/>
    <s v="1901630925"/>
    <n v="1461"/>
    <n v="7"/>
    <n v="10200000"/>
    <n v="180"/>
    <n v="2"/>
    <n v="2"/>
    <n v="0.09"/>
    <n v="6.9108109999999998"/>
  </r>
  <r>
    <n v="832"/>
    <x v="51"/>
    <s v="30/09/2020"/>
    <n v="103"/>
    <n v="5"/>
    <s v="N"/>
    <s v="800-116-398-7"/>
    <s v="11001"/>
    <s v="CR 13 28-17 P 2"/>
    <s v="10/01/2019"/>
    <s v="10/01/2023"/>
    <n v="7000000"/>
    <s v="1901630928"/>
    <n v="1461"/>
    <n v="7"/>
    <n v="7000000"/>
    <n v="180"/>
    <n v="2"/>
    <n v="2"/>
    <n v="0.09"/>
    <n v="4.7403149999999998"/>
  </r>
  <r>
    <n v="832"/>
    <x v="51"/>
    <s v="30/09/2020"/>
    <n v="104"/>
    <n v="5"/>
    <s v="N"/>
    <s v="800-116-398-7"/>
    <s v="11001"/>
    <s v="CR 13 28-17 P 2"/>
    <s v="10/01/2019"/>
    <s v="10/01/2023"/>
    <n v="20000000"/>
    <s v="1901630936"/>
    <n v="1461"/>
    <n v="7"/>
    <n v="20000000"/>
    <n v="180"/>
    <n v="2"/>
    <n v="2"/>
    <n v="0.09"/>
    <n v="13.560026000000001"/>
  </r>
  <r>
    <n v="832"/>
    <x v="51"/>
    <s v="30/09/2020"/>
    <n v="105"/>
    <n v="5"/>
    <s v="N"/>
    <s v="800-116-398-7"/>
    <s v="11001"/>
    <s v="CR 13 28-17 P 2"/>
    <s v="10/01/2019"/>
    <s v="10/01/2023"/>
    <n v="20000000"/>
    <s v="1901630937"/>
    <n v="1461"/>
    <n v="7"/>
    <n v="20000000"/>
    <n v="180"/>
    <n v="2"/>
    <n v="2"/>
    <n v="0.09"/>
    <n v="13.547606999999999"/>
  </r>
  <r>
    <n v="499"/>
    <x v="51"/>
    <s v="30/09/2020"/>
    <n v="106"/>
    <n v="5"/>
    <s v="N"/>
    <s v="800-116-398-7"/>
    <s v="11001"/>
    <s v="CR 13 28-17 P 2"/>
    <s v="11/02/2019"/>
    <s v="11/02/2022"/>
    <n v="12000000"/>
    <s v="1901644427"/>
    <n v="1096"/>
    <n v="7"/>
    <n v="12000000"/>
    <n v="180"/>
    <n v="2"/>
    <n v="2"/>
    <n v="0.04"/>
    <n v="6.5076280000000004"/>
  </r>
  <r>
    <n v="864"/>
    <x v="51"/>
    <s v="30/09/2020"/>
    <n v="107"/>
    <n v="5"/>
    <s v="N"/>
    <s v="800-116-398-7"/>
    <s v="11001"/>
    <s v="CR 13 28-17 P 2"/>
    <s v="11/02/2019"/>
    <s v="11/02/2023"/>
    <n v="11000000"/>
    <s v="1901644428"/>
    <n v="1461"/>
    <n v="7"/>
    <n v="11000000"/>
    <n v="180"/>
    <n v="2"/>
    <n v="2"/>
    <n v="0.04"/>
    <n v="7.4459200000000001"/>
  </r>
  <r>
    <n v="864"/>
    <x v="51"/>
    <s v="30/09/2020"/>
    <n v="108"/>
    <n v="5"/>
    <s v="N"/>
    <s v="800-116-398-7"/>
    <s v="11001"/>
    <s v="CR 13 28-17 P 2"/>
    <s v="11/02/2019"/>
    <s v="11/02/2023"/>
    <n v="20000000"/>
    <s v="1901644431"/>
    <n v="1461"/>
    <n v="7"/>
    <n v="20000000"/>
    <n v="180"/>
    <n v="2"/>
    <n v="2"/>
    <n v="0.04"/>
    <n v="13.521744999999999"/>
  </r>
  <r>
    <n v="499"/>
    <x v="51"/>
    <s v="30/09/2020"/>
    <n v="109"/>
    <n v="5"/>
    <s v="N"/>
    <s v="800-116-398-7"/>
    <s v="11001"/>
    <s v="CR 13 28-17 P 2"/>
    <s v="11/02/2019"/>
    <s v="11/02/2022"/>
    <n v="6000000"/>
    <s v="1901644429"/>
    <n v="1096"/>
    <n v="7"/>
    <n v="6000000"/>
    <n v="180"/>
    <n v="2"/>
    <n v="2"/>
    <n v="0.33"/>
    <n v="4.2423919999999997"/>
  </r>
  <r>
    <n v="864"/>
    <x v="51"/>
    <s v="30/09/2020"/>
    <n v="110"/>
    <n v="5"/>
    <s v="N"/>
    <s v="800-116-398-7"/>
    <s v="11001"/>
    <s v="CR 13 28-17 P 2"/>
    <s v="11/02/2019"/>
    <s v="11/02/2023"/>
    <n v="12500000"/>
    <s v="1901644434"/>
    <n v="1461"/>
    <n v="7"/>
    <n v="12500000"/>
    <n v="180"/>
    <n v="2"/>
    <n v="2"/>
    <n v="0.33"/>
    <n v="8.6558740000000007"/>
  </r>
  <r>
    <n v="499"/>
    <x v="51"/>
    <s v="30/09/2020"/>
    <n v="111"/>
    <n v="5"/>
    <s v="N"/>
    <s v="800-116-398-7"/>
    <s v="11001"/>
    <s v="CR 13 28-17 P 2"/>
    <s v="11/02/2019"/>
    <s v="11/02/2022"/>
    <n v="5000000"/>
    <s v="1901644770"/>
    <n v="1096"/>
    <n v="7"/>
    <n v="5000000"/>
    <n v="180"/>
    <n v="2"/>
    <n v="2"/>
    <n v="0.04"/>
    <n v="2.707462"/>
  </r>
  <r>
    <n v="864"/>
    <x v="51"/>
    <s v="30/09/2020"/>
    <n v="112"/>
    <n v="5"/>
    <s v="N"/>
    <s v="800-116-398-7"/>
    <s v="11001"/>
    <s v="CR 13 28-17 P 2"/>
    <s v="11/02/2019"/>
    <s v="11/02/2023"/>
    <n v="8000000"/>
    <s v="1901644424"/>
    <n v="1461"/>
    <n v="7"/>
    <n v="8000000"/>
    <n v="180"/>
    <n v="2"/>
    <n v="2"/>
    <n v="0.04"/>
    <n v="5.4145329999999996"/>
  </r>
  <r>
    <n v="1229"/>
    <x v="51"/>
    <s v="30/09/2020"/>
    <n v="113"/>
    <n v="5"/>
    <s v="N"/>
    <s v="800-116-398-7"/>
    <s v="11001"/>
    <s v="CR 13 28-17 P 2"/>
    <s v="11/02/2019"/>
    <s v="11/02/2024"/>
    <n v="30000000"/>
    <s v="1901644435"/>
    <n v="1826"/>
    <n v="7"/>
    <n v="30000000"/>
    <n v="180"/>
    <n v="2"/>
    <n v="2"/>
    <n v="0.33"/>
    <n v="22.818877000000001"/>
  </r>
  <r>
    <n v="864"/>
    <x v="51"/>
    <s v="30/09/2020"/>
    <n v="114"/>
    <n v="5"/>
    <s v="N"/>
    <s v="800-116-398-7"/>
    <s v="11001"/>
    <s v="CR 13 28-17 P 2"/>
    <s v="11/02/2019"/>
    <s v="11/02/2023"/>
    <n v="30000000"/>
    <s v="1901644433"/>
    <n v="1461"/>
    <n v="7"/>
    <n v="30000000"/>
    <n v="180"/>
    <n v="2"/>
    <n v="2"/>
    <n v="0.04"/>
    <n v="20.305752999999999"/>
  </r>
  <r>
    <n v="1229"/>
    <x v="51"/>
    <s v="30/09/2020"/>
    <n v="115"/>
    <n v="5"/>
    <s v="N"/>
    <s v="800-116-398-7"/>
    <s v="11001"/>
    <s v="CR 13 28-17 P 2"/>
    <s v="11/02/2019"/>
    <s v="11/02/2024"/>
    <n v="40000000"/>
    <s v="1901644438"/>
    <n v="1826"/>
    <n v="7"/>
    <n v="40000000"/>
    <n v="180"/>
    <n v="2"/>
    <n v="2"/>
    <n v="0.04"/>
    <n v="30.235538999999999"/>
  </r>
  <r>
    <n v="499"/>
    <x v="51"/>
    <s v="30/09/2020"/>
    <n v="116"/>
    <n v="5"/>
    <s v="N"/>
    <s v="800-116-398-7"/>
    <s v="11001"/>
    <s v="CR 13 28-17 P 2"/>
    <s v="11/02/2019"/>
    <s v="11/02/2022"/>
    <n v="21000000"/>
    <s v="1901644771"/>
    <n v="1096"/>
    <n v="7"/>
    <n v="21000000"/>
    <n v="180"/>
    <n v="2"/>
    <n v="2"/>
    <n v="0.04"/>
    <n v="11.389532000000001"/>
  </r>
  <r>
    <n v="864"/>
    <x v="51"/>
    <s v="30/09/2020"/>
    <n v="117"/>
    <n v="5"/>
    <s v="N"/>
    <s v="800-116-398-7"/>
    <s v="11001"/>
    <s v="CR 13 28-17 P 2"/>
    <s v="11/02/2019"/>
    <s v="11/02/2023"/>
    <n v="12000000"/>
    <s v="1901644436"/>
    <n v="1461"/>
    <n v="7"/>
    <n v="12000000"/>
    <n v="180"/>
    <n v="2"/>
    <n v="2"/>
    <n v="0.04"/>
    <n v="9.2270310000000002"/>
  </r>
  <r>
    <n v="499"/>
    <x v="51"/>
    <s v="30/09/2020"/>
    <n v="118"/>
    <n v="5"/>
    <s v="N"/>
    <s v="800-116-398-7"/>
    <s v="11001"/>
    <s v="CR 13 28-17 P 2"/>
    <s v="11/02/2019"/>
    <s v="11/02/2022"/>
    <n v="29000000"/>
    <s v="1901644440"/>
    <n v="1096"/>
    <n v="7"/>
    <n v="29000000"/>
    <n v="180"/>
    <n v="2"/>
    <n v="2"/>
    <n v="0.04"/>
    <n v="15.720138"/>
  </r>
  <r>
    <n v="499"/>
    <x v="51"/>
    <s v="30/09/2020"/>
    <n v="119"/>
    <n v="5"/>
    <s v="N"/>
    <s v="800-116-398-7"/>
    <s v="11001"/>
    <s v="CR 13 28-17 P 2"/>
    <s v="11/02/2019"/>
    <s v="11/02/2022"/>
    <n v="20000000"/>
    <s v="1901644426"/>
    <n v="1096"/>
    <n v="7"/>
    <n v="20000000"/>
    <n v="180"/>
    <n v="2"/>
    <n v="2"/>
    <n v="0.33"/>
    <n v="11.010968"/>
  </r>
  <r>
    <n v="864"/>
    <x v="51"/>
    <s v="30/09/2020"/>
    <n v="120"/>
    <n v="5"/>
    <s v="N"/>
    <s v="800-116-398-7"/>
    <s v="11001"/>
    <s v="CR 13 28-17 P 2"/>
    <s v="11/02/2019"/>
    <s v="11/02/2023"/>
    <n v="15000000"/>
    <s v="1901644437"/>
    <n v="1461"/>
    <n v="7"/>
    <n v="15000000"/>
    <n v="180"/>
    <n v="2"/>
    <n v="2"/>
    <n v="0.04"/>
    <n v="10.153136999999999"/>
  </r>
  <r>
    <n v="1229"/>
    <x v="51"/>
    <s v="30/09/2020"/>
    <n v="121"/>
    <n v="5"/>
    <s v="N"/>
    <s v="800-116-398-7"/>
    <s v="11001"/>
    <s v="CR 13 28-17 P 2"/>
    <s v="11/02/2019"/>
    <s v="11/02/2024"/>
    <n v="30000000"/>
    <s v="1901644439"/>
    <n v="1826"/>
    <n v="7"/>
    <n v="30000000"/>
    <n v="180"/>
    <n v="2"/>
    <n v="2"/>
    <n v="0.04"/>
    <n v="22.705686"/>
  </r>
  <r>
    <n v="1258"/>
    <x v="51"/>
    <s v="30/09/2020"/>
    <n v="122"/>
    <n v="5"/>
    <s v="N"/>
    <s v="800-116-398-7"/>
    <s v="11001"/>
    <s v="CR 13 28-17 P 2"/>
    <s v="11/03/2019"/>
    <s v="11/03/2024"/>
    <n v="35000000"/>
    <s v="1901658949"/>
    <n v="1827"/>
    <n v="7"/>
    <n v="35000000"/>
    <n v="180"/>
    <n v="2"/>
    <n v="2"/>
    <n v="0.3"/>
    <n v="29.87781"/>
  </r>
  <r>
    <n v="892"/>
    <x v="51"/>
    <s v="30/09/2020"/>
    <n v="123"/>
    <n v="5"/>
    <s v="N"/>
    <s v="800-116-398-7"/>
    <s v="11001"/>
    <s v="CR 13 28-17 P 2"/>
    <s v="11/03/2019"/>
    <s v="11/03/2023"/>
    <n v="5000000"/>
    <s v="1901658946"/>
    <n v="1461"/>
    <n v="7"/>
    <n v="5000000"/>
    <n v="180"/>
    <n v="2"/>
    <n v="2"/>
    <n v="0.01"/>
    <n v="3.9529589999999999"/>
  </r>
  <r>
    <n v="162"/>
    <x v="51"/>
    <s v="30/09/2020"/>
    <n v="124"/>
    <n v="5"/>
    <s v="N"/>
    <s v="800-116-398-7"/>
    <s v="11001"/>
    <s v="CR 13 28-17 P 2"/>
    <s v="11/03/2019"/>
    <s v="11/03/2021"/>
    <n v="7000000"/>
    <s v="1901658944"/>
    <n v="731"/>
    <n v="7"/>
    <n v="7000000"/>
    <n v="180"/>
    <n v="2"/>
    <n v="2"/>
    <n v="0.01"/>
    <n v="1.8939509999999999"/>
  </r>
  <r>
    <n v="527"/>
    <x v="51"/>
    <s v="30/09/2020"/>
    <n v="125"/>
    <n v="5"/>
    <s v="N"/>
    <s v="800-116-398-7"/>
    <s v="11001"/>
    <s v="CR 13 28-17 P 2"/>
    <s v="11/03/2019"/>
    <s v="11/03/2022"/>
    <n v="5000000"/>
    <s v="1901658942"/>
    <n v="1096"/>
    <n v="7"/>
    <n v="5000000"/>
    <n v="180"/>
    <n v="2"/>
    <n v="2"/>
    <n v="0.01"/>
    <n v="2.6959240000000002"/>
  </r>
  <r>
    <n v="527"/>
    <x v="51"/>
    <s v="30/09/2020"/>
    <n v="126"/>
    <n v="5"/>
    <s v="N"/>
    <s v="800-116-398-7"/>
    <s v="11001"/>
    <s v="CR 13 28-17 P 2"/>
    <s v="11/03/2019"/>
    <s v="11/03/2022"/>
    <n v="20000000"/>
    <s v="1901658948"/>
    <n v="1096"/>
    <n v="7"/>
    <n v="20000000"/>
    <n v="30"/>
    <n v="2"/>
    <n v="2"/>
    <n v="0.01"/>
    <n v="11.391719"/>
  </r>
  <r>
    <n v="892"/>
    <x v="51"/>
    <s v="30/09/2020"/>
    <n v="127"/>
    <n v="5"/>
    <s v="N"/>
    <s v="800-116-398-7"/>
    <s v="11001"/>
    <s v="CR 13 28-17 P 2"/>
    <s v="11/03/2019"/>
    <s v="11/03/2023"/>
    <n v="15000000"/>
    <s v="1901658940"/>
    <n v="1461"/>
    <n v="7"/>
    <n v="15000000"/>
    <n v="180"/>
    <n v="2"/>
    <n v="2"/>
    <n v="0.01"/>
    <n v="11.855924"/>
  </r>
  <r>
    <n v="892"/>
    <x v="51"/>
    <s v="30/09/2020"/>
    <n v="128"/>
    <n v="5"/>
    <s v="N"/>
    <s v="800-116-398-7"/>
    <s v="11001"/>
    <s v="CR 13 28-17 P 2"/>
    <s v="11/03/2019"/>
    <s v="11/03/2023"/>
    <n v="6000000"/>
    <s v="1901658947"/>
    <n v="1461"/>
    <n v="7"/>
    <n v="6000000"/>
    <n v="180"/>
    <n v="2"/>
    <n v="2"/>
    <n v="0.3"/>
    <n v="4.8080280000000002"/>
  </r>
  <r>
    <n v="892"/>
    <x v="51"/>
    <s v="30/09/2020"/>
    <n v="129"/>
    <n v="5"/>
    <s v="N"/>
    <s v="800-116-398-7"/>
    <s v="11001"/>
    <s v="CR 13 28-17 P 2"/>
    <s v="11/03/2019"/>
    <s v="11/03/2023"/>
    <n v="10000000"/>
    <s v="1901658945"/>
    <n v="1461"/>
    <n v="7"/>
    <n v="10000000"/>
    <n v="180"/>
    <n v="2"/>
    <n v="2"/>
    <n v="0.01"/>
    <n v="7.90395"/>
  </r>
  <r>
    <n v="162"/>
    <x v="51"/>
    <s v="30/09/2020"/>
    <n v="130"/>
    <n v="5"/>
    <s v="N"/>
    <s v="800-116-398-7"/>
    <s v="11001"/>
    <s v="CR 13 28-17 P 2"/>
    <s v="11/03/2019"/>
    <s v="11/03/2021"/>
    <n v="4000000"/>
    <s v="1901658951"/>
    <n v="731"/>
    <n v="7"/>
    <n v="4000000"/>
    <n v="180"/>
    <n v="2"/>
    <n v="2"/>
    <n v="0.01"/>
    <n v="2.112117"/>
  </r>
  <r>
    <n v="1623"/>
    <x v="51"/>
    <s v="30/09/2020"/>
    <n v="131"/>
    <n v="5"/>
    <s v="N"/>
    <s v="800-116-398-7"/>
    <s v="11001"/>
    <s v="CR 13 28-17 P 2"/>
    <s v="11/03/2019"/>
    <s v="11/03/2025"/>
    <n v="70000000"/>
    <s v="1901658961"/>
    <n v="2192"/>
    <n v="7"/>
    <n v="70000000"/>
    <n v="180"/>
    <n v="2"/>
    <n v="2"/>
    <n v="0.01"/>
    <n v="61.334133000000001"/>
  </r>
  <r>
    <n v="162"/>
    <x v="51"/>
    <s v="30/09/2020"/>
    <n v="132"/>
    <n v="5"/>
    <s v="N"/>
    <s v="800-116-398-7"/>
    <s v="11001"/>
    <s v="CR 13 28-17 P 2"/>
    <s v="11/03/2019"/>
    <s v="11/03/2021"/>
    <n v="4000000"/>
    <s v="1901658939"/>
    <n v="731"/>
    <n v="7"/>
    <n v="4000000"/>
    <n v="180"/>
    <n v="2"/>
    <n v="2"/>
    <n v="0.01"/>
    <n v="2.112117"/>
  </r>
  <r>
    <n v="162"/>
    <x v="51"/>
    <s v="30/09/2020"/>
    <n v="133"/>
    <n v="5"/>
    <s v="N"/>
    <s v="800-116-398-7"/>
    <s v="11001"/>
    <s v="CR 13 28-17 P 2"/>
    <s v="11/03/2019"/>
    <s v="11/03/2021"/>
    <n v="4000000"/>
    <s v="1901658941"/>
    <n v="731"/>
    <n v="7"/>
    <n v="4000000"/>
    <n v="180"/>
    <n v="2"/>
    <n v="2"/>
    <n v="0.01"/>
    <n v="1.0856349999999999"/>
  </r>
  <r>
    <n v="892"/>
    <x v="51"/>
    <s v="30/09/2020"/>
    <n v="134"/>
    <n v="5"/>
    <s v="N"/>
    <s v="800-116-398-7"/>
    <s v="11001"/>
    <s v="CR 13 28-17 P 2"/>
    <s v="11/03/2019"/>
    <s v="11/03/2023"/>
    <n v="10000000"/>
    <s v="1901658956"/>
    <n v="1461"/>
    <n v="7"/>
    <n v="10000000"/>
    <n v="180"/>
    <n v="2"/>
    <n v="2"/>
    <n v="0.01"/>
    <n v="6.7674430000000001"/>
  </r>
  <r>
    <n v="1258"/>
    <x v="51"/>
    <s v="30/09/2020"/>
    <n v="135"/>
    <n v="5"/>
    <s v="N"/>
    <s v="800-116-398-7"/>
    <s v="11001"/>
    <s v="CR 13 28-17 P 2"/>
    <s v="11/03/2019"/>
    <s v="11/03/2024"/>
    <n v="21000000"/>
    <s v="1901658962"/>
    <n v="1827"/>
    <n v="7"/>
    <n v="21000000"/>
    <n v="180"/>
    <n v="2"/>
    <n v="2"/>
    <n v="0.01"/>
    <n v="17.692150000000002"/>
  </r>
  <r>
    <n v="892"/>
    <x v="51"/>
    <s v="30/09/2020"/>
    <n v="136"/>
    <n v="5"/>
    <s v="N"/>
    <s v="800-116-398-7"/>
    <s v="11001"/>
    <s v="CR 13 28-17 P 2"/>
    <s v="11/03/2019"/>
    <s v="11/03/2023"/>
    <n v="10000000"/>
    <s v="1901658950"/>
    <n v="1461"/>
    <n v="7"/>
    <n v="10000000"/>
    <n v="180"/>
    <n v="2"/>
    <n v="2"/>
    <n v="0.01"/>
    <n v="6.7425509999999997"/>
  </r>
  <r>
    <n v="162"/>
    <x v="51"/>
    <s v="30/09/2020"/>
    <n v="137"/>
    <n v="5"/>
    <s v="N"/>
    <s v="800-116-398-7"/>
    <s v="11001"/>
    <s v="CR 13 28-17 P 2"/>
    <s v="11/03/2019"/>
    <s v="11/03/2021"/>
    <n v="10000000"/>
    <s v="1901658960"/>
    <n v="731"/>
    <n v="7"/>
    <n v="10000000"/>
    <n v="180"/>
    <n v="2"/>
    <n v="2"/>
    <n v="0.01"/>
    <n v="5.2792089999999998"/>
  </r>
  <r>
    <n v="162"/>
    <x v="51"/>
    <s v="30/09/2020"/>
    <n v="138"/>
    <n v="5"/>
    <s v="N"/>
    <s v="800-116-398-7"/>
    <s v="11001"/>
    <s v="CR 13 28-17 P 2"/>
    <s v="11/03/2019"/>
    <s v="11/03/2021"/>
    <n v="5000000"/>
    <s v="1901658958"/>
    <n v="731"/>
    <n v="7"/>
    <n v="5000000"/>
    <n v="180"/>
    <n v="2"/>
    <n v="2"/>
    <n v="0.01"/>
    <n v="1.347872"/>
  </r>
  <r>
    <n v="1258"/>
    <x v="51"/>
    <s v="30/09/2020"/>
    <n v="139"/>
    <n v="5"/>
    <s v="N"/>
    <s v="800-116-398-7"/>
    <s v="11001"/>
    <s v="CR 13 28-17 P 2"/>
    <s v="11/03/2019"/>
    <s v="11/03/2024"/>
    <n v="30000000"/>
    <s v="1901658964"/>
    <n v="1827"/>
    <n v="7"/>
    <n v="30000000"/>
    <n v="30"/>
    <n v="2"/>
    <n v="2"/>
    <n v="0.3"/>
    <n v="23.123138999999998"/>
  </r>
  <r>
    <n v="162"/>
    <x v="51"/>
    <s v="30/09/2020"/>
    <n v="140"/>
    <n v="5"/>
    <s v="N"/>
    <s v="800-116-398-7"/>
    <s v="11001"/>
    <s v="CR 13 28-17 P 2"/>
    <s v="11/03/2019"/>
    <s v="11/03/2021"/>
    <n v="16000000"/>
    <s v="1901658963"/>
    <n v="731"/>
    <n v="7"/>
    <n v="16000000"/>
    <n v="30"/>
    <n v="2"/>
    <n v="2"/>
    <n v="0.3"/>
    <n v="4.3794380000000004"/>
  </r>
  <r>
    <n v="892"/>
    <x v="51"/>
    <s v="30/09/2020"/>
    <n v="141"/>
    <n v="5"/>
    <s v="N"/>
    <s v="800-116-398-7"/>
    <s v="11001"/>
    <s v="CR 13 28-17 P 2"/>
    <s v="11/03/2019"/>
    <s v="11/03/2023"/>
    <n v="17500000"/>
    <s v="1901658953"/>
    <n v="1461"/>
    <n v="7"/>
    <n v="17500000"/>
    <n v="180"/>
    <n v="2"/>
    <n v="2"/>
    <n v="0.01"/>
    <n v="11.843024"/>
  </r>
  <r>
    <n v="892"/>
    <x v="51"/>
    <s v="30/09/2020"/>
    <n v="142"/>
    <n v="5"/>
    <s v="N"/>
    <s v="800-116-398-7"/>
    <s v="11001"/>
    <s v="CR 13 28-17 P 2"/>
    <s v="11/03/2019"/>
    <s v="11/03/2023"/>
    <n v="7500000"/>
    <s v="1901658954"/>
    <n v="1461"/>
    <n v="7"/>
    <n v="7500000"/>
    <n v="180"/>
    <n v="2"/>
    <n v="2"/>
    <n v="0.01"/>
    <n v="5.0625840000000002"/>
  </r>
  <r>
    <n v="892"/>
    <x v="51"/>
    <s v="30/09/2020"/>
    <n v="143"/>
    <n v="5"/>
    <s v="N"/>
    <s v="800-116-398-7"/>
    <s v="11001"/>
    <s v="CR 13 28-17 P 2"/>
    <s v="11/03/2019"/>
    <s v="11/03/2023"/>
    <n v="20000000"/>
    <s v="1901658955"/>
    <n v="1461"/>
    <n v="7"/>
    <n v="20000000"/>
    <n v="180"/>
    <n v="2"/>
    <n v="2"/>
    <n v="0.01"/>
    <n v="13.503111000000001"/>
  </r>
  <r>
    <n v="1288"/>
    <x v="51"/>
    <s v="30/09/2020"/>
    <n v="144"/>
    <n v="5"/>
    <s v="N"/>
    <s v="800-116-398-7"/>
    <s v="11001"/>
    <s v="CR 13 28-17 P 2"/>
    <s v="10/04/2019"/>
    <s v="10/04/2024"/>
    <n v="18500000"/>
    <s v="1901675322"/>
    <n v="1827"/>
    <n v="7"/>
    <n v="18500000"/>
    <n v="180"/>
    <n v="2"/>
    <n v="2"/>
    <n v="0.16"/>
    <n v="15.723342000000001"/>
  </r>
  <r>
    <n v="1653"/>
    <x v="51"/>
    <s v="30/09/2020"/>
    <n v="145"/>
    <n v="5"/>
    <s v="N"/>
    <s v="800-116-398-7"/>
    <s v="11001"/>
    <s v="CR 13 28-17 P 2"/>
    <s v="10/04/2019"/>
    <s v="10/04/2025"/>
    <n v="30000000"/>
    <s v="1901675324"/>
    <n v="2192"/>
    <n v="7"/>
    <n v="30000000"/>
    <n v="180"/>
    <n v="2"/>
    <n v="2"/>
    <n v="0.16"/>
    <n v="26.532218"/>
  </r>
  <r>
    <n v="1653"/>
    <x v="51"/>
    <s v="30/09/2020"/>
    <n v="146"/>
    <n v="5"/>
    <s v="N"/>
    <s v="800-116-398-7"/>
    <s v="11001"/>
    <s v="CR 13 28-17 P 2"/>
    <s v="10/04/2019"/>
    <s v="10/04/2025"/>
    <n v="50000000"/>
    <s v="1901675323"/>
    <n v="2192"/>
    <n v="7"/>
    <n v="50000000"/>
    <n v="180"/>
    <n v="2"/>
    <n v="2"/>
    <n v="0.16"/>
    <n v="44.220363999999996"/>
  </r>
  <r>
    <n v="1288"/>
    <x v="51"/>
    <s v="30/09/2020"/>
    <n v="147"/>
    <n v="5"/>
    <s v="N"/>
    <s v="800-116-398-7"/>
    <s v="11001"/>
    <s v="CR 13 28-17 P 2"/>
    <s v="10/04/2019"/>
    <s v="10/04/2024"/>
    <n v="19000000"/>
    <s v="1901675018"/>
    <n v="1827"/>
    <n v="7"/>
    <n v="19000000"/>
    <n v="180"/>
    <n v="2"/>
    <n v="2"/>
    <n v="0.16"/>
    <n v="16.101232"/>
  </r>
  <r>
    <n v="1288"/>
    <x v="51"/>
    <s v="30/09/2020"/>
    <n v="148"/>
    <n v="5"/>
    <s v="N"/>
    <s v="800-116-398-7"/>
    <s v="11001"/>
    <s v="CR 13 28-17 P 2"/>
    <s v="10/04/2019"/>
    <s v="10/04/2024"/>
    <n v="70000000"/>
    <s v="1901675325"/>
    <n v="1827"/>
    <n v="7"/>
    <n v="70000000"/>
    <n v="180"/>
    <n v="2"/>
    <n v="2"/>
    <n v="0.16"/>
    <n v="60.395097"/>
  </r>
  <r>
    <n v="192"/>
    <x v="51"/>
    <s v="30/09/2020"/>
    <n v="149"/>
    <n v="5"/>
    <s v="N"/>
    <s v="800-116-398-7"/>
    <s v="11001"/>
    <s v="CR 13 28-17 P 2"/>
    <s v="10/04/2019"/>
    <s v="10/04/2021"/>
    <n v="15000000"/>
    <s v="1901675014"/>
    <n v="731"/>
    <n v="7"/>
    <n v="15000000"/>
    <n v="180"/>
    <n v="2"/>
    <n v="2"/>
    <n v="0.16"/>
    <n v="7.982081"/>
  </r>
  <r>
    <n v="557"/>
    <x v="51"/>
    <s v="30/09/2020"/>
    <n v="150"/>
    <n v="5"/>
    <s v="N"/>
    <s v="800-116-398-7"/>
    <s v="11001"/>
    <s v="CR 13 28-17 P 2"/>
    <s v="10/04/2019"/>
    <s v="10/04/2022"/>
    <n v="10000000"/>
    <s v="1901675017"/>
    <n v="1096"/>
    <n v="7"/>
    <n v="10000000"/>
    <n v="180"/>
    <n v="2"/>
    <n v="2"/>
    <n v="0.16"/>
    <n v="7.0835860000000004"/>
  </r>
  <r>
    <n v="557"/>
    <x v="51"/>
    <s v="30/09/2020"/>
    <n v="151"/>
    <n v="5"/>
    <s v="N"/>
    <s v="800-116-398-7"/>
    <s v="11001"/>
    <s v="CR 13 28-17 P 2"/>
    <s v="10/04/2019"/>
    <s v="10/04/2022"/>
    <n v="8000000"/>
    <s v="1901675020"/>
    <n v="1096"/>
    <n v="7"/>
    <n v="8000000"/>
    <n v="180"/>
    <n v="2"/>
    <n v="2"/>
    <n v="0.16"/>
    <n v="5.6704730000000003"/>
  </r>
  <r>
    <n v="192"/>
    <x v="51"/>
    <s v="30/09/2020"/>
    <n v="152"/>
    <n v="5"/>
    <s v="N"/>
    <s v="800-116-398-7"/>
    <s v="11001"/>
    <s v="CR 13 28-17 P 2"/>
    <s v="10/04/2019"/>
    <s v="10/04/2021"/>
    <n v="4000000"/>
    <s v="1901675619"/>
    <n v="731"/>
    <n v="7"/>
    <n v="4000000"/>
    <n v="180"/>
    <n v="2"/>
    <n v="2"/>
    <n v="0.45"/>
    <n v="2.192148"/>
  </r>
  <r>
    <n v="557"/>
    <x v="51"/>
    <s v="30/09/2020"/>
    <n v="153"/>
    <n v="5"/>
    <s v="N"/>
    <s v="800-116-398-7"/>
    <s v="11001"/>
    <s v="CR 13 28-17 P 2"/>
    <s v="10/04/2019"/>
    <s v="10/04/2022"/>
    <n v="20000000"/>
    <s v="1901675019"/>
    <n v="1096"/>
    <n v="7"/>
    <n v="20000000"/>
    <n v="180"/>
    <n v="2"/>
    <n v="2"/>
    <n v="0.16"/>
    <n v="14.172089"/>
  </r>
  <r>
    <n v="922"/>
    <x v="51"/>
    <s v="30/09/2020"/>
    <n v="154"/>
    <n v="5"/>
    <s v="N"/>
    <s v="800-116-398-7"/>
    <s v="11001"/>
    <s v="CR 13 28-17 P 2"/>
    <s v="10/04/2019"/>
    <s v="10/04/2023"/>
    <n v="10000000"/>
    <s v="1901675337"/>
    <n v="1461"/>
    <n v="7"/>
    <n v="10000000"/>
    <n v="180"/>
    <n v="2"/>
    <n v="2"/>
    <n v="0.16"/>
    <n v="7.9680499999999999"/>
  </r>
  <r>
    <n v="557"/>
    <x v="51"/>
    <s v="30/09/2020"/>
    <n v="155"/>
    <n v="5"/>
    <s v="N"/>
    <s v="800-116-398-7"/>
    <s v="11001"/>
    <s v="CR 13 28-17 P 2"/>
    <s v="10/04/2019"/>
    <s v="10/04/2022"/>
    <n v="8000000"/>
    <s v="1901675023"/>
    <n v="1096"/>
    <n v="7"/>
    <n v="8000000"/>
    <n v="180"/>
    <n v="2"/>
    <n v="2"/>
    <n v="0.45"/>
    <n v="5.719703"/>
  </r>
  <r>
    <n v="557"/>
    <x v="51"/>
    <s v="30/09/2020"/>
    <n v="156"/>
    <n v="5"/>
    <s v="N"/>
    <s v="800-116-398-7"/>
    <s v="11001"/>
    <s v="CR 13 28-17 P 2"/>
    <s v="10/04/2019"/>
    <s v="10/04/2022"/>
    <n v="5000000"/>
    <s v="1901675027"/>
    <n v="1096"/>
    <n v="7"/>
    <n v="5000000"/>
    <n v="180"/>
    <n v="2"/>
    <n v="2"/>
    <n v="0.16"/>
    <n v="2.7093410000000002"/>
  </r>
  <r>
    <n v="1653"/>
    <x v="51"/>
    <s v="30/09/2020"/>
    <n v="157"/>
    <n v="5"/>
    <s v="N"/>
    <s v="800-116-398-7"/>
    <s v="11001"/>
    <s v="CR 13 28-17 P 2"/>
    <s v="10/04/2019"/>
    <s v="10/04/2025"/>
    <n v="50000000"/>
    <s v="1901675327"/>
    <n v="2192"/>
    <n v="7"/>
    <n v="50000000"/>
    <n v="180"/>
    <n v="2"/>
    <n v="2"/>
    <n v="0.16"/>
    <n v="44.103324999999998"/>
  </r>
  <r>
    <n v="922"/>
    <x v="51"/>
    <s v="30/09/2020"/>
    <n v="158"/>
    <n v="5"/>
    <s v="N"/>
    <s v="800-116-398-7"/>
    <s v="11001"/>
    <s v="CR 13 28-17 P 2"/>
    <s v="10/04/2019"/>
    <s v="10/04/2023"/>
    <n v="10000000"/>
    <s v="1901675617"/>
    <n v="1461"/>
    <n v="7"/>
    <n v="10000000"/>
    <n v="180"/>
    <n v="2"/>
    <n v="2"/>
    <n v="0.16"/>
    <n v="7.9690409999999998"/>
  </r>
  <r>
    <n v="192"/>
    <x v="51"/>
    <s v="30/09/2020"/>
    <n v="159"/>
    <n v="5"/>
    <s v="N"/>
    <s v="800-116-398-7"/>
    <s v="11001"/>
    <s v="CR 13 28-17 P 2"/>
    <s v="10/04/2019"/>
    <s v="10/04/2021"/>
    <n v="10000000"/>
    <s v="1901675316"/>
    <n v="731"/>
    <n v="7"/>
    <n v="10000000"/>
    <n v="180"/>
    <n v="2"/>
    <n v="2"/>
    <n v="0.16"/>
    <n v="5.3085620000000002"/>
  </r>
  <r>
    <n v="922"/>
    <x v="51"/>
    <s v="30/09/2020"/>
    <n v="160"/>
    <n v="5"/>
    <s v="N"/>
    <s v="800-116-398-7"/>
    <s v="11001"/>
    <s v="CR 13 28-17 P 2"/>
    <s v="10/04/2019"/>
    <s v="10/04/2023"/>
    <n v="16000000"/>
    <s v="1901675024"/>
    <n v="1461"/>
    <n v="7"/>
    <n v="16000000"/>
    <n v="180"/>
    <n v="2"/>
    <n v="2"/>
    <n v="0.16"/>
    <n v="12.749107"/>
  </r>
  <r>
    <n v="922"/>
    <x v="51"/>
    <s v="30/09/2020"/>
    <n v="161"/>
    <n v="5"/>
    <s v="N"/>
    <s v="800-116-398-7"/>
    <s v="11001"/>
    <s v="CR 13 28-17 P 2"/>
    <s v="10/04/2019"/>
    <s v="10/04/2023"/>
    <n v="18000000"/>
    <s v="1901675026"/>
    <n v="1461"/>
    <n v="7"/>
    <n v="18000000"/>
    <n v="180"/>
    <n v="2"/>
    <n v="2"/>
    <n v="0.16"/>
    <n v="14.300565000000001"/>
  </r>
  <r>
    <n v="1288"/>
    <x v="51"/>
    <s v="30/09/2020"/>
    <n v="162"/>
    <n v="5"/>
    <s v="N"/>
    <s v="800-116-398-7"/>
    <s v="11001"/>
    <s v="CR 13 28-17 P 2"/>
    <s v="10/04/2019"/>
    <s v="10/04/2024"/>
    <n v="14000000"/>
    <s v="1901675326"/>
    <n v="1827"/>
    <n v="7"/>
    <n v="14000000"/>
    <n v="180"/>
    <n v="2"/>
    <n v="2"/>
    <n v="0.16"/>
    <n v="11.878024999999999"/>
  </r>
  <r>
    <n v="922"/>
    <x v="51"/>
    <s v="30/09/2020"/>
    <n v="163"/>
    <n v="5"/>
    <s v="N"/>
    <s v="800-116-398-7"/>
    <s v="11001"/>
    <s v="CR 13 28-17 P 2"/>
    <s v="10/04/2019"/>
    <s v="10/04/2023"/>
    <n v="15000000"/>
    <s v="1901675618"/>
    <n v="1461"/>
    <n v="7"/>
    <n v="15000000"/>
    <n v="180"/>
    <n v="2"/>
    <n v="2"/>
    <n v="0.45"/>
    <n v="11.144138999999999"/>
  </r>
  <r>
    <n v="192"/>
    <x v="51"/>
    <s v="30/09/2020"/>
    <n v="164"/>
    <n v="5"/>
    <s v="N"/>
    <s v="800-116-398-7"/>
    <s v="11001"/>
    <s v="CR 13 28-17 P 2"/>
    <s v="10/04/2019"/>
    <s v="10/04/2021"/>
    <n v="4500000"/>
    <s v="1901675022"/>
    <n v="731"/>
    <n v="7"/>
    <n v="4500000"/>
    <n v="180"/>
    <n v="2"/>
    <n v="2"/>
    <n v="0.16"/>
    <n v="2.391934"/>
  </r>
  <r>
    <n v="1288"/>
    <x v="51"/>
    <s v="30/09/2020"/>
    <n v="165"/>
    <n v="5"/>
    <s v="N"/>
    <s v="800-116-398-7"/>
    <s v="11001"/>
    <s v="CR 13 28-17 P 2"/>
    <s v="10/04/2019"/>
    <s v="10/04/2024"/>
    <n v="25000000"/>
    <s v="1901675025"/>
    <n v="1827"/>
    <n v="7"/>
    <n v="25000000"/>
    <n v="180"/>
    <n v="2"/>
    <n v="2"/>
    <n v="0.45"/>
    <n v="21.491192000000002"/>
  </r>
  <r>
    <n v="192"/>
    <x v="51"/>
    <s v="30/09/2020"/>
    <n v="166"/>
    <n v="5"/>
    <s v="N"/>
    <s v="800-116-398-7"/>
    <s v="11001"/>
    <s v="CR 13 28-17 P 2"/>
    <s v="10/04/2019"/>
    <s v="10/04/2021"/>
    <n v="5000000"/>
    <s v="1901675021"/>
    <n v="731"/>
    <n v="7"/>
    <n v="5000000"/>
    <n v="180"/>
    <n v="2"/>
    <n v="2"/>
    <n v="0.16"/>
    <n v="2.6577739999999999"/>
  </r>
  <r>
    <n v="1318"/>
    <x v="51"/>
    <s v="30/09/2020"/>
    <n v="167"/>
    <n v="5"/>
    <s v="N"/>
    <s v="800-116-398-7"/>
    <s v="11001"/>
    <s v="CR 13 28-17 P 2"/>
    <s v="10/05/2019"/>
    <s v="10/05/2024"/>
    <n v="30000000"/>
    <s v="1901687799"/>
    <n v="1827"/>
    <n v="7"/>
    <n v="30000000"/>
    <n v="180"/>
    <n v="2"/>
    <n v="2"/>
    <n v="0.17"/>
    <n v="25.439492000000001"/>
  </r>
  <r>
    <n v="587"/>
    <x v="51"/>
    <s v="30/09/2020"/>
    <n v="168"/>
    <n v="5"/>
    <s v="N"/>
    <s v="800-116-398-7"/>
    <s v="11001"/>
    <s v="CR 13 28-17 P 2"/>
    <s v="10/05/2019"/>
    <s v="10/05/2022"/>
    <n v="10000000"/>
    <s v="1901687794"/>
    <n v="1096"/>
    <n v="7"/>
    <n v="10000000"/>
    <n v="180"/>
    <n v="2"/>
    <n v="2"/>
    <n v="0.17"/>
    <n v="7.0788029999999997"/>
  </r>
  <r>
    <n v="222"/>
    <x v="51"/>
    <s v="30/09/2020"/>
    <n v="169"/>
    <n v="5"/>
    <s v="N"/>
    <s v="800-116-398-7"/>
    <s v="11001"/>
    <s v="CR 13 28-17 P 2"/>
    <s v="10/05/2019"/>
    <s v="10/05/2021"/>
    <n v="6500000"/>
    <s v="1901687796"/>
    <n v="731"/>
    <n v="7"/>
    <n v="6500000"/>
    <n v="180"/>
    <n v="2"/>
    <n v="2"/>
    <n v="0.17"/>
    <n v="3.4483570000000001"/>
  </r>
  <r>
    <n v="222"/>
    <x v="51"/>
    <s v="30/09/2020"/>
    <n v="170"/>
    <n v="5"/>
    <s v="N"/>
    <s v="800-116-398-7"/>
    <s v="11001"/>
    <s v="CR 13 28-17 P 2"/>
    <s v="10/05/2019"/>
    <s v="10/05/2021"/>
    <n v="4000000"/>
    <s v="1901687792"/>
    <n v="731"/>
    <n v="7"/>
    <n v="4000000"/>
    <n v="180"/>
    <n v="2"/>
    <n v="2"/>
    <n v="0.17"/>
    <n v="3.1056720000000002"/>
  </r>
  <r>
    <n v="222"/>
    <x v="51"/>
    <s v="30/09/2020"/>
    <n v="171"/>
    <n v="5"/>
    <s v="N"/>
    <s v="800-116-398-7"/>
    <s v="11001"/>
    <s v="CR 13 28-17 P 2"/>
    <s v="10/05/2019"/>
    <s v="10/05/2021"/>
    <n v="4000000"/>
    <s v="1901687791"/>
    <n v="731"/>
    <n v="7"/>
    <n v="4000000"/>
    <n v="180"/>
    <n v="2"/>
    <n v="2"/>
    <n v="0.17"/>
    <n v="2.1270790000000002"/>
  </r>
  <r>
    <n v="222"/>
    <x v="51"/>
    <s v="30/09/2020"/>
    <n v="172"/>
    <n v="5"/>
    <s v="N"/>
    <s v="800-116-398-7"/>
    <s v="11001"/>
    <s v="CR 13 28-17 P 2"/>
    <s v="10/05/2019"/>
    <s v="10/05/2021"/>
    <n v="4000000"/>
    <s v="1901687798"/>
    <n v="731"/>
    <n v="7"/>
    <n v="4000000"/>
    <n v="180"/>
    <n v="2"/>
    <n v="2"/>
    <n v="0.17"/>
    <n v="2.1270790000000002"/>
  </r>
  <r>
    <n v="952"/>
    <x v="51"/>
    <s v="30/09/2020"/>
    <n v="173"/>
    <n v="5"/>
    <s v="N"/>
    <s v="800-116-398-7"/>
    <s v="11001"/>
    <s v="CR 13 28-17 P 2"/>
    <s v="10/05/2019"/>
    <s v="10/05/2023"/>
    <n v="40000000"/>
    <s v="1901687810"/>
    <n v="1461"/>
    <n v="7"/>
    <n v="40000000"/>
    <n v="180"/>
    <n v="2"/>
    <n v="2"/>
    <n v="0.46"/>
    <n v="32.480209000000002"/>
  </r>
  <r>
    <n v="222"/>
    <x v="51"/>
    <s v="30/09/2020"/>
    <n v="174"/>
    <n v="5"/>
    <s v="N"/>
    <s v="800-116-398-7"/>
    <s v="11001"/>
    <s v="CR 13 28-17 P 2"/>
    <s v="10/05/2019"/>
    <s v="10/05/2021"/>
    <n v="8000000"/>
    <s v="1901687805"/>
    <n v="731"/>
    <n v="7"/>
    <n v="8000000"/>
    <n v="180"/>
    <n v="2"/>
    <n v="2"/>
    <n v="0.46"/>
    <n v="4.34396"/>
  </r>
  <r>
    <n v="952"/>
    <x v="51"/>
    <s v="30/09/2020"/>
    <n v="175"/>
    <n v="5"/>
    <s v="N"/>
    <s v="800-116-398-7"/>
    <s v="11001"/>
    <s v="CR 13 28-17 P 2"/>
    <s v="10/05/2019"/>
    <s v="10/05/2023"/>
    <n v="12000000"/>
    <s v="1901687804"/>
    <n v="1461"/>
    <n v="7"/>
    <n v="12000000"/>
    <n v="180"/>
    <n v="2"/>
    <n v="2"/>
    <n v="0.17"/>
    <n v="9.5524769999999997"/>
  </r>
  <r>
    <n v="952"/>
    <x v="51"/>
    <s v="30/09/2020"/>
    <n v="176"/>
    <n v="5"/>
    <s v="N"/>
    <s v="800-116-398-7"/>
    <s v="11001"/>
    <s v="CR 13 28-17 P 2"/>
    <s v="10/05/2019"/>
    <s v="10/05/2023"/>
    <n v="15000000"/>
    <s v="1901687803"/>
    <n v="1461"/>
    <n v="7"/>
    <n v="15000000"/>
    <n v="180"/>
    <n v="2"/>
    <n v="2"/>
    <n v="0.17"/>
    <n v="11.898963999999999"/>
  </r>
  <r>
    <n v="222"/>
    <x v="51"/>
    <s v="30/09/2020"/>
    <n v="177"/>
    <n v="5"/>
    <s v="N"/>
    <s v="800-116-398-7"/>
    <s v="11001"/>
    <s v="CR 13 28-17 P 2"/>
    <s v="10/05/2019"/>
    <s v="10/05/2021"/>
    <n v="8000000"/>
    <s v="1901687802"/>
    <n v="731"/>
    <n v="7"/>
    <n v="8000000"/>
    <n v="180"/>
    <n v="2"/>
    <n v="2"/>
    <n v="0.17"/>
    <n v="4.2326379999999997"/>
  </r>
  <r>
    <n v="952"/>
    <x v="51"/>
    <s v="30/09/2020"/>
    <n v="178"/>
    <n v="5"/>
    <s v="N"/>
    <s v="800-116-398-7"/>
    <s v="11001"/>
    <s v="CR 13 28-17 P 2"/>
    <s v="10/05/2019"/>
    <s v="10/05/2023"/>
    <n v="30000000"/>
    <s v="1901687801"/>
    <n v="1461"/>
    <n v="7"/>
    <n v="30000000"/>
    <n v="180"/>
    <n v="2"/>
    <n v="2"/>
    <n v="0.17"/>
    <n v="23.881195000000002"/>
  </r>
  <r>
    <n v="222"/>
    <x v="51"/>
    <s v="30/09/2020"/>
    <n v="179"/>
    <n v="5"/>
    <s v="N"/>
    <s v="800-116-398-7"/>
    <s v="11001"/>
    <s v="CR 13 28-17 P 2"/>
    <s v="10/05/2019"/>
    <s v="10/05/2021"/>
    <n v="4000000"/>
    <s v="1901687790"/>
    <n v="731"/>
    <n v="7"/>
    <n v="4000000"/>
    <n v="180"/>
    <n v="2"/>
    <n v="2"/>
    <n v="0.17"/>
    <n v="2.1270790000000002"/>
  </r>
  <r>
    <n v="952"/>
    <x v="51"/>
    <s v="30/09/2020"/>
    <n v="180"/>
    <n v="5"/>
    <s v="N"/>
    <s v="800-116-398-7"/>
    <s v="11001"/>
    <s v="CR 13 28-17 P 2"/>
    <s v="10/05/2019"/>
    <s v="10/05/2023"/>
    <n v="13000000"/>
    <s v="1901687806"/>
    <n v="1461"/>
    <n v="7"/>
    <n v="13000000"/>
    <n v="180"/>
    <n v="2"/>
    <n v="2"/>
    <n v="0.17"/>
    <n v="10.331041000000001"/>
  </r>
  <r>
    <n v="1318"/>
    <x v="51"/>
    <s v="30/09/2020"/>
    <n v="181"/>
    <n v="5"/>
    <s v="N"/>
    <s v="800-116-398-7"/>
    <s v="11001"/>
    <s v="CR 13 28-17 P 2"/>
    <s v="10/05/2019"/>
    <s v="10/05/2024"/>
    <n v="20000000"/>
    <s v="1901687811"/>
    <n v="1827"/>
    <n v="7"/>
    <n v="20000000"/>
    <n v="180"/>
    <n v="2"/>
    <n v="2"/>
    <n v="0.17"/>
    <n v="16.933727999999999"/>
  </r>
  <r>
    <n v="222"/>
    <x v="51"/>
    <s v="30/09/2020"/>
    <n v="182"/>
    <n v="5"/>
    <s v="N"/>
    <s v="800-116-398-7"/>
    <s v="11001"/>
    <s v="CR 13 28-17 P 2"/>
    <s v="10/05/2019"/>
    <s v="10/05/2021"/>
    <n v="6000000"/>
    <s v="1901687808"/>
    <n v="731"/>
    <n v="7"/>
    <n v="6000000"/>
    <n v="180"/>
    <n v="2"/>
    <n v="2"/>
    <n v="0.17"/>
    <n v="3.1852290000000001"/>
  </r>
  <r>
    <n v="587"/>
    <x v="51"/>
    <s v="30/09/2020"/>
    <n v="183"/>
    <n v="5"/>
    <s v="N"/>
    <s v="800-116-398-7"/>
    <s v="11001"/>
    <s v="CR 13 28-17 P 2"/>
    <s v="10/05/2019"/>
    <s v="10/05/2022"/>
    <n v="15000000"/>
    <s v="1901687807"/>
    <n v="1096"/>
    <n v="7"/>
    <n v="15000000"/>
    <n v="180"/>
    <n v="2"/>
    <n v="2"/>
    <n v="0.17"/>
    <n v="10.612325999999999"/>
  </r>
  <r>
    <n v="1318"/>
    <x v="51"/>
    <s v="30/09/2020"/>
    <n v="184"/>
    <n v="5"/>
    <s v="N"/>
    <s v="800-116-398-7"/>
    <s v="11001"/>
    <s v="CR 13 28-17 P 2"/>
    <s v="10/05/2019"/>
    <s v="10/05/2024"/>
    <n v="40000000"/>
    <s v="1901687980"/>
    <n v="1827"/>
    <n v="7"/>
    <n v="40000000"/>
    <n v="180"/>
    <n v="2"/>
    <n v="2"/>
    <n v="0.46"/>
    <n v="34.598357999999998"/>
  </r>
  <r>
    <n v="952"/>
    <x v="51"/>
    <s v="30/09/2020"/>
    <n v="185"/>
    <n v="5"/>
    <s v="N"/>
    <s v="800-116-398-7"/>
    <s v="11001"/>
    <s v="CR 13 28-17 P 2"/>
    <s v="10/05/2019"/>
    <s v="10/05/2023"/>
    <n v="22000000"/>
    <s v="1901687809"/>
    <n v="1461"/>
    <n v="7"/>
    <n v="22000000"/>
    <n v="180"/>
    <n v="2"/>
    <n v="2"/>
    <n v="0.17"/>
    <n v="17.4833"/>
  </r>
  <r>
    <n v="1318"/>
    <x v="51"/>
    <s v="30/09/2020"/>
    <n v="186"/>
    <n v="5"/>
    <s v="N"/>
    <s v="800-116-398-7"/>
    <s v="11001"/>
    <s v="CR 13 28-17 P 2"/>
    <s v="10/05/2019"/>
    <s v="10/05/2024"/>
    <n v="90000000"/>
    <s v="1901687981"/>
    <n v="1827"/>
    <n v="7"/>
    <n v="90000000"/>
    <n v="30"/>
    <n v="2"/>
    <n v="2"/>
    <n v="0.3"/>
    <n v="79.049414999999996"/>
  </r>
  <r>
    <n v="952"/>
    <x v="51"/>
    <s v="30/09/2020"/>
    <n v="187"/>
    <n v="5"/>
    <s v="N"/>
    <s v="800-116-398-7"/>
    <s v="11001"/>
    <s v="CR 13 28-17 P 2"/>
    <s v="10/05/2019"/>
    <s v="10/05/2023"/>
    <n v="15000000"/>
    <s v="1901687789"/>
    <n v="1461"/>
    <n v="7"/>
    <n v="15000000"/>
    <n v="180"/>
    <n v="2"/>
    <n v="2"/>
    <n v="0.46"/>
    <n v="12.180078999999999"/>
  </r>
  <r>
    <n v="587"/>
    <x v="51"/>
    <s v="30/09/2020"/>
    <n v="188"/>
    <n v="5"/>
    <s v="N"/>
    <s v="800-116-398-7"/>
    <s v="11001"/>
    <s v="CR 13 28-17 P 2"/>
    <s v="10/05/2019"/>
    <s v="10/05/2022"/>
    <n v="8500000"/>
    <s v="1901687795"/>
    <n v="1096"/>
    <n v="7"/>
    <n v="8500000"/>
    <n v="180"/>
    <n v="2"/>
    <n v="2"/>
    <n v="0.17"/>
    <n v="1.998011"/>
  </r>
  <r>
    <n v="952"/>
    <x v="51"/>
    <s v="30/09/2020"/>
    <n v="189"/>
    <n v="5"/>
    <s v="N"/>
    <s v="800-116-398-7"/>
    <s v="11001"/>
    <s v="CR 13 28-17 P 2"/>
    <s v="10/05/2019"/>
    <s v="10/05/2023"/>
    <n v="10000000"/>
    <s v="1901687800"/>
    <n v="1461"/>
    <n v="7"/>
    <n v="10000000"/>
    <n v="180"/>
    <n v="2"/>
    <n v="2"/>
    <n v="0.17"/>
    <n v="7.9456300000000004"/>
  </r>
  <r>
    <n v="952"/>
    <x v="51"/>
    <s v="30/09/2020"/>
    <n v="190"/>
    <n v="5"/>
    <s v="N"/>
    <s v="800-116-398-7"/>
    <s v="11001"/>
    <s v="CR 13 28-17 P 2"/>
    <s v="10/05/2019"/>
    <s v="10/05/2023"/>
    <n v="12000000"/>
    <s v="1901687797"/>
    <n v="1461"/>
    <n v="7"/>
    <n v="12000000"/>
    <n v="180"/>
    <n v="2"/>
    <n v="2"/>
    <n v="0.17"/>
    <n v="9.5347539999999995"/>
  </r>
  <r>
    <n v="952"/>
    <x v="51"/>
    <s v="30/09/2020"/>
    <n v="191"/>
    <n v="5"/>
    <s v="N"/>
    <s v="800-116-398-7"/>
    <s v="11001"/>
    <s v="CR 13 28-17 P 2"/>
    <s v="10/05/2019"/>
    <s v="10/05/2023"/>
    <n v="7000000"/>
    <s v="1901688128"/>
    <n v="1461"/>
    <n v="7"/>
    <n v="7000000"/>
    <n v="180"/>
    <n v="2"/>
    <n v="2"/>
    <n v="0.17"/>
    <n v="4.9581489999999997"/>
  </r>
  <r>
    <n v="618"/>
    <x v="51"/>
    <s v="30/09/2020"/>
    <n v="192"/>
    <n v="5"/>
    <s v="N"/>
    <s v="800-116-398-7"/>
    <s v="11001"/>
    <s v="CR 13 28-17 P 2"/>
    <s v="10/06/2019"/>
    <s v="10/06/2022"/>
    <n v="4000000"/>
    <s v="1901699758"/>
    <n v="1096"/>
    <n v="7"/>
    <n v="4000000"/>
    <n v="180"/>
    <n v="2"/>
    <n v="2"/>
    <n v="0.12"/>
    <n v="2.823442"/>
  </r>
  <r>
    <n v="983"/>
    <x v="51"/>
    <s v="30/09/2020"/>
    <n v="193"/>
    <n v="5"/>
    <s v="N"/>
    <s v="800-116-398-7"/>
    <s v="11001"/>
    <s v="CR 13 28-17 P 2"/>
    <s v="10/06/2019"/>
    <s v="10/06/2023"/>
    <n v="14000000"/>
    <s v="1901699764"/>
    <n v="1461"/>
    <n v="7"/>
    <n v="14000000"/>
    <n v="180"/>
    <n v="2"/>
    <n v="2"/>
    <n v="0.12"/>
    <n v="12.619655"/>
  </r>
  <r>
    <n v="618"/>
    <x v="51"/>
    <s v="30/09/2020"/>
    <n v="194"/>
    <n v="5"/>
    <s v="N"/>
    <s v="800-116-398-7"/>
    <s v="11001"/>
    <s v="CR 13 28-17 P 2"/>
    <s v="10/06/2019"/>
    <s v="10/06/2022"/>
    <n v="12000000"/>
    <s v="1901699753"/>
    <n v="1096"/>
    <n v="7"/>
    <n v="12000000"/>
    <n v="180"/>
    <n v="2"/>
    <n v="2"/>
    <n v="0.12"/>
    <n v="8.4489149999999995"/>
  </r>
  <r>
    <n v="253"/>
    <x v="51"/>
    <s v="30/09/2020"/>
    <n v="195"/>
    <n v="5"/>
    <s v="N"/>
    <s v="800-116-398-7"/>
    <s v="11001"/>
    <s v="CR 13 28-17 P 2"/>
    <s v="10/06/2019"/>
    <s v="10/06/2021"/>
    <n v="4000000"/>
    <s v="1901699756"/>
    <n v="731"/>
    <n v="7"/>
    <n v="4000000"/>
    <n v="180"/>
    <n v="2"/>
    <n v="2"/>
    <n v="0.41"/>
    <n v="2.1592440000000002"/>
  </r>
  <r>
    <n v="983"/>
    <x v="51"/>
    <s v="30/09/2020"/>
    <n v="196"/>
    <n v="5"/>
    <s v="N"/>
    <s v="800-116-398-7"/>
    <s v="11001"/>
    <s v="CR 13 28-17 P 2"/>
    <s v="10/06/2019"/>
    <s v="10/06/2023"/>
    <n v="11000000"/>
    <s v="1901699757"/>
    <n v="1461"/>
    <n v="7"/>
    <n v="11000000"/>
    <n v="180"/>
    <n v="2"/>
    <n v="2"/>
    <n v="0.12"/>
    <n v="8.7104459999999992"/>
  </r>
  <r>
    <n v="618"/>
    <x v="51"/>
    <s v="30/09/2020"/>
    <n v="197"/>
    <n v="5"/>
    <s v="N"/>
    <s v="800-116-398-7"/>
    <s v="11001"/>
    <s v="CR 13 28-17 P 2"/>
    <s v="10/06/2019"/>
    <s v="10/06/2022"/>
    <n v="12000000"/>
    <s v="1901699763"/>
    <n v="1096"/>
    <n v="7"/>
    <n v="12000000"/>
    <n v="180"/>
    <n v="2"/>
    <n v="2"/>
    <n v="0.12"/>
    <n v="8.4489660000000004"/>
  </r>
  <r>
    <n v="983"/>
    <x v="51"/>
    <s v="30/09/2020"/>
    <n v="198"/>
    <n v="5"/>
    <s v="N"/>
    <s v="800-116-398-7"/>
    <s v="11001"/>
    <s v="CR 13 28-17 P 2"/>
    <s v="10/06/2019"/>
    <s v="10/06/2023"/>
    <n v="13000000"/>
    <s v="1901699765"/>
    <n v="1461"/>
    <n v="7"/>
    <n v="13000000"/>
    <n v="180"/>
    <n v="2"/>
    <n v="2"/>
    <n v="0.12"/>
    <n v="10.294205"/>
  </r>
  <r>
    <n v="983"/>
    <x v="51"/>
    <s v="30/09/2020"/>
    <n v="199"/>
    <n v="5"/>
    <s v="N"/>
    <s v="800-116-398-7"/>
    <s v="11001"/>
    <s v="CR 13 28-17 P 2"/>
    <s v="10/06/2019"/>
    <s v="10/06/2023"/>
    <n v="15000000"/>
    <s v="1901699755"/>
    <n v="1461"/>
    <n v="7"/>
    <n v="15000000"/>
    <n v="180"/>
    <n v="2"/>
    <n v="2"/>
    <n v="0.41"/>
    <n v="12.105148"/>
  </r>
  <r>
    <n v="618"/>
    <x v="51"/>
    <s v="30/09/2020"/>
    <n v="200"/>
    <n v="5"/>
    <s v="N"/>
    <s v="800-116-398-7"/>
    <s v="11001"/>
    <s v="CR 13 28-17 P 2"/>
    <s v="10/06/2019"/>
    <s v="10/06/2022"/>
    <n v="15000000"/>
    <s v="1901699762"/>
    <n v="1096"/>
    <n v="7"/>
    <n v="15000000"/>
    <n v="180"/>
    <n v="2"/>
    <n v="2"/>
    <n v="0.41"/>
    <n v="10.823691999999999"/>
  </r>
  <r>
    <n v="618"/>
    <x v="51"/>
    <s v="30/09/2020"/>
    <n v="201"/>
    <n v="5"/>
    <s v="N"/>
    <s v="800-116-398-7"/>
    <s v="11001"/>
    <s v="CR 13 28-17 P 2"/>
    <s v="10/06/2019"/>
    <s v="10/06/2022"/>
    <n v="15000000"/>
    <s v="1901699759"/>
    <n v="1096"/>
    <n v="7"/>
    <n v="15000000"/>
    <n v="180"/>
    <n v="2"/>
    <n v="2"/>
    <n v="0.12"/>
    <n v="10.585609"/>
  </r>
  <r>
    <n v="618"/>
    <x v="51"/>
    <s v="30/09/2020"/>
    <n v="202"/>
    <n v="5"/>
    <s v="N"/>
    <s v="800-116-398-7"/>
    <s v="11001"/>
    <s v="CR 13 28-17 P 2"/>
    <s v="10/06/2019"/>
    <s v="10/06/2022"/>
    <n v="12000000"/>
    <s v="1901699760"/>
    <n v="1096"/>
    <n v="7"/>
    <n v="12000000"/>
    <n v="180"/>
    <n v="2"/>
    <n v="2"/>
    <n v="0.41"/>
    <n v="8.6209179999999996"/>
  </r>
  <r>
    <n v="1349"/>
    <x v="51"/>
    <s v="30/09/2020"/>
    <n v="203"/>
    <n v="5"/>
    <s v="N"/>
    <s v="800-116-398-7"/>
    <s v="11001"/>
    <s v="CR 13 28-17 P 2"/>
    <s v="10/06/2019"/>
    <s v="10/06/2024"/>
    <n v="80000000"/>
    <s v="1901700000"/>
    <n v="1827"/>
    <n v="7"/>
    <n v="80000000"/>
    <n v="30"/>
    <n v="2"/>
    <n v="2"/>
    <n v="0.3"/>
    <n v="64.794651999999999"/>
  </r>
  <r>
    <n v="618"/>
    <x v="51"/>
    <s v="30/09/2020"/>
    <n v="204"/>
    <n v="5"/>
    <s v="N"/>
    <s v="800-116-398-7"/>
    <s v="11001"/>
    <s v="CR 13 28-17 P 2"/>
    <s v="10/06/2019"/>
    <s v="10/06/2022"/>
    <n v="10000000"/>
    <s v="1901699766"/>
    <n v="1096"/>
    <n v="7"/>
    <n v="10000000"/>
    <n v="180"/>
    <n v="2"/>
    <n v="2"/>
    <n v="0.41"/>
    <n v="7.1308860000000003"/>
  </r>
  <r>
    <n v="253"/>
    <x v="51"/>
    <s v="30/09/2020"/>
    <n v="205"/>
    <n v="5"/>
    <s v="N"/>
    <s v="800-116-398-7"/>
    <s v="11001"/>
    <s v="CR 13 28-17 P 2"/>
    <s v="10/06/2019"/>
    <s v="10/06/2021"/>
    <n v="4000000"/>
    <s v="1901699767"/>
    <n v="731"/>
    <n v="7"/>
    <n v="4000000"/>
    <n v="180"/>
    <n v="2"/>
    <n v="2"/>
    <n v="0.12"/>
    <n v="2.090271"/>
  </r>
  <r>
    <n v="1373"/>
    <x v="51"/>
    <s v="30/09/2020"/>
    <n v="206"/>
    <n v="5"/>
    <s v="N"/>
    <s v="800-116-398-7"/>
    <s v="11001"/>
    <s v="CR 13 28-17 P 2"/>
    <s v="04/07/2019"/>
    <s v="04/07/2024"/>
    <n v="200000000"/>
    <s v="1901710974"/>
    <n v="1827"/>
    <n v="7"/>
    <n v="200000000"/>
    <n v="30"/>
    <n v="2"/>
    <n v="2"/>
    <n v="0.22"/>
    <n v="153.625651"/>
  </r>
  <r>
    <n v="283"/>
    <x v="51"/>
    <s v="30/09/2020"/>
    <n v="207"/>
    <n v="5"/>
    <s v="N"/>
    <s v="800-116-398-7"/>
    <s v="11001"/>
    <s v="CR 13 28-17 P 2"/>
    <s v="10/07/2019"/>
    <s v="10/07/2021"/>
    <n v="5000000"/>
    <s v="1901713100"/>
    <n v="731"/>
    <n v="7"/>
    <n v="5000000"/>
    <n v="180"/>
    <n v="2"/>
    <n v="2"/>
    <n v="0.09"/>
    <n v="2.6401680000000001"/>
  </r>
  <r>
    <n v="740"/>
    <x v="51"/>
    <s v="30/09/2020"/>
    <n v="208"/>
    <n v="5"/>
    <s v="N"/>
    <s v="800-116-398-7"/>
    <s v="11001"/>
    <s v="CR 13 28-17 P 2"/>
    <s v="10/10/2019"/>
    <s v="10/10/2022"/>
    <n v="5000000"/>
    <s v="1901762614"/>
    <n v="1096"/>
    <n v="7"/>
    <n v="5000000"/>
    <n v="180"/>
    <n v="2"/>
    <n v="2"/>
    <n v="0.16"/>
    <n v="5.0455030000000001"/>
  </r>
  <r>
    <n v="1471"/>
    <x v="51"/>
    <s v="30/09/2020"/>
    <n v="209"/>
    <n v="5"/>
    <s v="N"/>
    <s v="800-116-398-7"/>
    <s v="11001"/>
    <s v="CR 13 28-17 P 2"/>
    <s v="10/10/2019"/>
    <s v="10/10/2024"/>
    <n v="21000000"/>
    <s v="1901762616"/>
    <n v="1827"/>
    <n v="7"/>
    <n v="21000000"/>
    <n v="180"/>
    <n v="2"/>
    <n v="2"/>
    <n v="0.16"/>
    <n v="19.524681000000001"/>
  </r>
  <r>
    <n v="773"/>
    <x v="51"/>
    <s v="30/09/2020"/>
    <n v="210"/>
    <n v="5"/>
    <s v="N"/>
    <s v="800-116-398-7"/>
    <s v="11001"/>
    <s v="CR 13 28-17 P 2"/>
    <s v="12/11/2019"/>
    <s v="12/11/2022"/>
    <n v="4000000"/>
    <s v="1901777084"/>
    <n v="1096"/>
    <n v="7"/>
    <n v="4000000"/>
    <n v="180"/>
    <n v="2"/>
    <n v="2"/>
    <n v="0.17"/>
    <n v="3.4416169999999999"/>
  </r>
  <r>
    <n v="408"/>
    <x v="51"/>
    <s v="30/09/2020"/>
    <n v="211"/>
    <n v="5"/>
    <s v="N"/>
    <s v="800-116-398-7"/>
    <s v="11001"/>
    <s v="CR 13 28-17 P 2"/>
    <s v="12/11/2019"/>
    <s v="12/11/2021"/>
    <n v="5000000"/>
    <s v="1901777088"/>
    <n v="731"/>
    <n v="7"/>
    <n v="5000000"/>
    <n v="180"/>
    <n v="2"/>
    <n v="2"/>
    <n v="0.17"/>
    <n v="3.8676900000000001"/>
  </r>
  <r>
    <n v="773"/>
    <x v="51"/>
    <s v="30/09/2020"/>
    <n v="212"/>
    <n v="5"/>
    <s v="N"/>
    <s v="800-116-398-7"/>
    <s v="11001"/>
    <s v="CR 13 28-17 P 2"/>
    <s v="12/11/2019"/>
    <s v="12/11/2022"/>
    <n v="5500000"/>
    <s v="1901777089"/>
    <n v="1096"/>
    <n v="7"/>
    <n v="5500000"/>
    <n v="180"/>
    <n v="2"/>
    <n v="2"/>
    <n v="0.17"/>
    <n v="4.7328349999999997"/>
  </r>
  <r>
    <n v="773"/>
    <x v="51"/>
    <s v="30/09/2020"/>
    <n v="213"/>
    <n v="5"/>
    <s v="N"/>
    <s v="800-116-398-7"/>
    <s v="11001"/>
    <s v="CR 13 28-17 P 2"/>
    <s v="12/11/2019"/>
    <s v="12/11/2022"/>
    <n v="5500000"/>
    <s v="1901777080"/>
    <n v="1096"/>
    <n v="7"/>
    <n v="5500000"/>
    <n v="180"/>
    <n v="2"/>
    <n v="2"/>
    <n v="0.17"/>
    <n v="4.7315110000000002"/>
  </r>
  <r>
    <n v="408"/>
    <x v="51"/>
    <s v="30/09/2020"/>
    <n v="214"/>
    <n v="5"/>
    <s v="N"/>
    <s v="800-116-398-7"/>
    <s v="11001"/>
    <s v="CR 13 28-17 P 2"/>
    <s v="12/11/2019"/>
    <s v="12/11/2021"/>
    <n v="6000000"/>
    <s v="1901777078"/>
    <n v="731"/>
    <n v="7"/>
    <n v="6000000"/>
    <n v="180"/>
    <n v="2"/>
    <n v="2"/>
    <n v="0.17"/>
    <n v="4.6484540000000001"/>
  </r>
  <r>
    <n v="773"/>
    <x v="51"/>
    <s v="30/09/2020"/>
    <n v="215"/>
    <n v="5"/>
    <s v="N"/>
    <s v="800-116-398-7"/>
    <s v="11001"/>
    <s v="CR 13 28-17 P 2"/>
    <s v="12/11/2019"/>
    <s v="12/11/2022"/>
    <n v="7000000"/>
    <s v="1901777100"/>
    <n v="1096"/>
    <n v="7"/>
    <n v="7000000"/>
    <n v="180"/>
    <n v="2"/>
    <n v="2"/>
    <n v="0.46"/>
    <n v="6.0950540000000002"/>
  </r>
  <r>
    <n v="408"/>
    <x v="51"/>
    <s v="30/09/2020"/>
    <n v="216"/>
    <n v="5"/>
    <s v="N"/>
    <s v="800-116-398-7"/>
    <s v="11001"/>
    <s v="CR 13 28-17 P 2"/>
    <s v="12/11/2019"/>
    <s v="12/11/2021"/>
    <n v="8200000"/>
    <s v="1901777083"/>
    <n v="731"/>
    <n v="7"/>
    <n v="8200000"/>
    <n v="180"/>
    <n v="2"/>
    <n v="2"/>
    <n v="0.46"/>
    <n v="6.4012760000000002"/>
  </r>
  <r>
    <n v="773"/>
    <x v="51"/>
    <s v="30/09/2020"/>
    <n v="217"/>
    <n v="5"/>
    <s v="N"/>
    <s v="800-116-398-7"/>
    <s v="11001"/>
    <s v="CR 13 28-17 P 2"/>
    <s v="12/11/2019"/>
    <s v="12/11/2022"/>
    <n v="9000000"/>
    <s v="1901777082"/>
    <n v="1096"/>
    <n v="7"/>
    <n v="9000000"/>
    <n v="180"/>
    <n v="2"/>
    <n v="2"/>
    <n v="0.17"/>
    <n v="7.7425009999999999"/>
  </r>
  <r>
    <n v="1138"/>
    <x v="51"/>
    <s v="30/09/2020"/>
    <n v="218"/>
    <n v="5"/>
    <s v="N"/>
    <s v="800-116-398-7"/>
    <s v="11001"/>
    <s v="CR 13 28-17 P 2"/>
    <s v="12/11/2019"/>
    <s v="12/11/2023"/>
    <n v="10000000"/>
    <s v="1901777101"/>
    <n v="1461"/>
    <n v="7"/>
    <n v="10000000"/>
    <n v="180"/>
    <n v="2"/>
    <n v="2"/>
    <n v="0.17"/>
    <n v="9.0462430000000005"/>
  </r>
  <r>
    <n v="1138"/>
    <x v="51"/>
    <s v="30/09/2020"/>
    <n v="219"/>
    <n v="5"/>
    <s v="N"/>
    <s v="800-116-398-7"/>
    <s v="11001"/>
    <s v="CR 13 28-17 P 2"/>
    <s v="12/11/2019"/>
    <s v="12/11/2023"/>
    <n v="10000000"/>
    <s v="1901777099"/>
    <n v="1461"/>
    <n v="7"/>
    <n v="10000000"/>
    <n v="180"/>
    <n v="2"/>
    <n v="2"/>
    <n v="0.17"/>
    <n v="9.0152579999999993"/>
  </r>
  <r>
    <n v="1138"/>
    <x v="51"/>
    <s v="30/09/2020"/>
    <n v="220"/>
    <n v="5"/>
    <s v="N"/>
    <s v="800-116-398-7"/>
    <s v="11001"/>
    <s v="CR 13 28-17 P 2"/>
    <s v="12/11/2019"/>
    <s v="12/11/2023"/>
    <n v="10000000"/>
    <s v="1901777091"/>
    <n v="1461"/>
    <n v="7"/>
    <n v="10000000"/>
    <n v="180"/>
    <n v="2"/>
    <n v="2"/>
    <n v="0.17"/>
    <n v="10.079190000000001"/>
  </r>
  <r>
    <n v="773"/>
    <x v="51"/>
    <s v="30/09/2020"/>
    <n v="221"/>
    <n v="5"/>
    <s v="N"/>
    <s v="800-116-398-7"/>
    <s v="11001"/>
    <s v="CR 13 28-17 P 2"/>
    <s v="12/11/2019"/>
    <s v="12/11/2022"/>
    <n v="10000000"/>
    <s v="1901777090"/>
    <n v="1096"/>
    <n v="7"/>
    <n v="10000000"/>
    <n v="180"/>
    <n v="2"/>
    <n v="2"/>
    <n v="0.17"/>
    <n v="8.6027319999999996"/>
  </r>
  <r>
    <n v="589"/>
    <x v="51"/>
    <s v="30/09/2020"/>
    <n v="222"/>
    <n v="5"/>
    <s v="N"/>
    <s v="800-116-398-7"/>
    <s v="11001"/>
    <s v="CR 13 28-17 P 2"/>
    <s v="12/11/2019"/>
    <s v="12/05/2022"/>
    <n v="10000000"/>
    <s v="1901777092"/>
    <n v="912"/>
    <n v="7"/>
    <n v="10000000"/>
    <n v="180"/>
    <n v="2"/>
    <n v="2"/>
    <n v="0.17"/>
    <n v="8.2753429999999994"/>
  </r>
  <r>
    <n v="408"/>
    <x v="51"/>
    <s v="30/09/2020"/>
    <n v="223"/>
    <n v="5"/>
    <s v="N"/>
    <s v="800-116-398-7"/>
    <s v="11001"/>
    <s v="CR 13 28-17 P 2"/>
    <s v="12/11/2019"/>
    <s v="12/11/2021"/>
    <n v="10000000"/>
    <s v="1901777097"/>
    <n v="731"/>
    <n v="7"/>
    <n v="10000000"/>
    <n v="180"/>
    <n v="2"/>
    <n v="2"/>
    <n v="0.17"/>
    <n v="7.7365930000000001"/>
  </r>
  <r>
    <n v="773"/>
    <x v="51"/>
    <s v="30/09/2020"/>
    <n v="224"/>
    <n v="5"/>
    <s v="N"/>
    <s v="800-116-398-7"/>
    <s v="11001"/>
    <s v="CR 13 28-17 P 2"/>
    <s v="12/11/2019"/>
    <s v="12/11/2022"/>
    <n v="12000000"/>
    <s v="1901777095"/>
    <n v="1096"/>
    <n v="7"/>
    <n v="12000000"/>
    <n v="180"/>
    <n v="2"/>
    <n v="2"/>
    <n v="0.46"/>
    <n v="10.543215"/>
  </r>
  <r>
    <n v="1138"/>
    <x v="51"/>
    <s v="30/09/2020"/>
    <n v="225"/>
    <n v="5"/>
    <s v="N"/>
    <s v="800-116-398-7"/>
    <s v="11001"/>
    <s v="CR 13 28-17 P 2"/>
    <s v="12/11/2019"/>
    <s v="12/11/2023"/>
    <n v="13000000"/>
    <s v="1901777093"/>
    <n v="1461"/>
    <n v="7"/>
    <n v="13000000"/>
    <n v="180"/>
    <n v="2"/>
    <n v="2"/>
    <n v="0.17"/>
    <n v="11.741954"/>
  </r>
  <r>
    <n v="1504"/>
    <x v="51"/>
    <s v="30/09/2020"/>
    <n v="226"/>
    <n v="5"/>
    <s v="N"/>
    <s v="800-116-398-7"/>
    <s v="11001"/>
    <s v="CR 13 28-17 P 2"/>
    <s v="12/11/2019"/>
    <s v="12/11/2024"/>
    <n v="14000000"/>
    <s v="1901777086"/>
    <n v="1827"/>
    <n v="7"/>
    <n v="14000000"/>
    <n v="180"/>
    <n v="2"/>
    <n v="2"/>
    <n v="0.17"/>
    <n v="12.976267"/>
  </r>
  <r>
    <n v="1138"/>
    <x v="51"/>
    <s v="30/09/2020"/>
    <n v="227"/>
    <n v="5"/>
    <s v="N"/>
    <s v="800-116-398-7"/>
    <s v="11001"/>
    <s v="CR 13 28-17 P 2"/>
    <s v="12/11/2019"/>
    <s v="12/11/2023"/>
    <n v="15000000"/>
    <s v="1901777079"/>
    <n v="1461"/>
    <n v="7"/>
    <n v="15000000"/>
    <n v="180"/>
    <n v="2"/>
    <n v="2"/>
    <n v="0.17"/>
    <n v="13.521891"/>
  </r>
  <r>
    <n v="773"/>
    <x v="51"/>
    <s v="30/09/2020"/>
    <n v="228"/>
    <n v="5"/>
    <s v="N"/>
    <s v="800-116-398-7"/>
    <s v="11001"/>
    <s v="CR 13 28-17 P 2"/>
    <s v="12/11/2019"/>
    <s v="12/11/2022"/>
    <n v="15000000"/>
    <s v="1901777085"/>
    <n v="1096"/>
    <n v="7"/>
    <n v="15000000"/>
    <n v="180"/>
    <n v="2"/>
    <n v="2"/>
    <n v="0.46"/>
    <n v="13.179024"/>
  </r>
  <r>
    <n v="1138"/>
    <x v="51"/>
    <s v="30/09/2020"/>
    <n v="229"/>
    <n v="5"/>
    <s v="N"/>
    <s v="800-116-398-7"/>
    <s v="11001"/>
    <s v="CR 13 28-17 P 2"/>
    <s v="12/11/2019"/>
    <s v="12/11/2023"/>
    <n v="20000000"/>
    <s v="1901777094"/>
    <n v="1461"/>
    <n v="7"/>
    <n v="20000000"/>
    <n v="180"/>
    <n v="2"/>
    <n v="2"/>
    <n v="0.46"/>
    <n v="18.355654000000001"/>
  </r>
  <r>
    <n v="773"/>
    <x v="51"/>
    <s v="30/09/2020"/>
    <n v="230"/>
    <n v="5"/>
    <s v="N"/>
    <s v="800-116-398-7"/>
    <s v="11001"/>
    <s v="CR 13 28-17 P 2"/>
    <s v="12/11/2019"/>
    <s v="12/11/2022"/>
    <n v="30000000"/>
    <s v="1901777098"/>
    <n v="1096"/>
    <n v="7"/>
    <n v="30000000"/>
    <n v="180"/>
    <n v="2"/>
    <n v="2"/>
    <n v="0.17"/>
    <n v="25.819358000000001"/>
  </r>
  <r>
    <n v="1504"/>
    <x v="51"/>
    <s v="30/09/2020"/>
    <n v="231"/>
    <n v="5"/>
    <s v="N"/>
    <s v="800-116-398-7"/>
    <s v="11001"/>
    <s v="CR 13 28-17 P 2"/>
    <s v="12/11/2019"/>
    <s v="12/11/2024"/>
    <n v="30000000"/>
    <s v="1901777087"/>
    <n v="1827"/>
    <n v="7"/>
    <n v="30000000"/>
    <n v="180"/>
    <n v="2"/>
    <n v="2"/>
    <n v="0.17"/>
    <n v="27.900015"/>
  </r>
  <r>
    <n v="773"/>
    <x v="51"/>
    <s v="30/09/2020"/>
    <n v="232"/>
    <n v="5"/>
    <s v="N"/>
    <s v="800-116-398-7"/>
    <s v="11001"/>
    <s v="CR 13 28-17 P 2"/>
    <s v="12/11/2019"/>
    <s v="12/11/2022"/>
    <n v="30000000"/>
    <s v="1901777096"/>
    <n v="1096"/>
    <n v="7"/>
    <n v="30000000"/>
    <n v="180"/>
    <n v="2"/>
    <n v="2"/>
    <n v="0.17"/>
    <n v="25.854365999999999"/>
  </r>
  <r>
    <n v="801"/>
    <x v="51"/>
    <s v="30/09/2020"/>
    <n v="233"/>
    <n v="5"/>
    <s v="N"/>
    <s v="800-116-398-7"/>
    <s v="11001"/>
    <s v="CR 13 28-17 P 2"/>
    <s v="10/12/2019"/>
    <s v="10/12/2022"/>
    <n v="6000000"/>
    <s v="1901795863"/>
    <n v="1096"/>
    <n v="7"/>
    <n v="6000000"/>
    <n v="180"/>
    <n v="2"/>
    <n v="2"/>
    <n v="0.12"/>
    <n v="5.1470779999999996"/>
  </r>
  <r>
    <n v="436"/>
    <x v="51"/>
    <s v="30/09/2020"/>
    <n v="234"/>
    <n v="5"/>
    <s v="N"/>
    <s v="800-116-398-7"/>
    <s v="11001"/>
    <s v="CR 13 28-17 P 2"/>
    <s v="10/12/2019"/>
    <s v="10/12/2021"/>
    <n v="7700000"/>
    <s v="1901795868"/>
    <n v="731"/>
    <n v="7"/>
    <n v="7700000"/>
    <n v="180"/>
    <n v="2"/>
    <n v="2"/>
    <n v="0.41"/>
    <n v="6.0301119999999999"/>
  </r>
  <r>
    <n v="1532"/>
    <x v="51"/>
    <s v="30/09/2020"/>
    <n v="235"/>
    <n v="5"/>
    <s v="N"/>
    <s v="800-116-398-7"/>
    <s v="11001"/>
    <s v="CR 13 28-17 P 2"/>
    <s v="10/12/2019"/>
    <s v="10/12/2024"/>
    <n v="35000000"/>
    <s v="1901796518"/>
    <n v="1827"/>
    <n v="7"/>
    <n v="35000000"/>
    <n v="180"/>
    <n v="2"/>
    <n v="2"/>
    <n v="0.12"/>
    <n v="32.434224999999998"/>
  </r>
  <r>
    <n v="1166"/>
    <x v="51"/>
    <s v="30/09/2020"/>
    <n v="236"/>
    <n v="5"/>
    <s v="N"/>
    <s v="800-116-398-7"/>
    <s v="11001"/>
    <s v="CR 13 28-17 P 2"/>
    <s v="10/12/2019"/>
    <s v="10/12/2023"/>
    <n v="15200000"/>
    <s v="1901795864"/>
    <n v="1461"/>
    <n v="7"/>
    <n v="15200000"/>
    <n v="180"/>
    <n v="2"/>
    <n v="2"/>
    <n v="0.12"/>
    <n v="13.684559"/>
  </r>
  <r>
    <n v="801"/>
    <x v="51"/>
    <s v="30/09/2020"/>
    <n v="237"/>
    <n v="5"/>
    <s v="N"/>
    <s v="800-116-398-7"/>
    <s v="11001"/>
    <s v="CR 13 28-17 P 2"/>
    <s v="10/12/2019"/>
    <s v="10/12/2022"/>
    <n v="6000000"/>
    <s v="1901795866"/>
    <n v="1096"/>
    <n v="7"/>
    <n v="6000000"/>
    <n v="180"/>
    <n v="2"/>
    <n v="2"/>
    <n v="0.12"/>
    <n v="5.1470779999999996"/>
  </r>
  <r>
    <n v="801"/>
    <x v="51"/>
    <s v="30/09/2020"/>
    <n v="238"/>
    <n v="5"/>
    <s v="N"/>
    <s v="800-116-398-7"/>
    <s v="11001"/>
    <s v="CR 13 28-17 P 2"/>
    <s v="10/12/2019"/>
    <s v="10/12/2022"/>
    <n v="12000000"/>
    <s v="1901795872"/>
    <n v="1096"/>
    <n v="7"/>
    <n v="12000000"/>
    <n v="180"/>
    <n v="2"/>
    <n v="2"/>
    <n v="0.12"/>
    <n v="10.294157"/>
  </r>
  <r>
    <n v="1532"/>
    <x v="51"/>
    <s v="30/09/2020"/>
    <n v="239"/>
    <n v="5"/>
    <s v="N"/>
    <s v="800-116-398-7"/>
    <s v="11001"/>
    <s v="CR 13 28-17 P 2"/>
    <s v="10/12/2019"/>
    <s v="10/12/2024"/>
    <n v="37000000"/>
    <s v="1901796519"/>
    <n v="1827"/>
    <n v="7"/>
    <n v="37000000"/>
    <n v="180"/>
    <n v="2"/>
    <n v="2"/>
    <n v="0.41"/>
    <n v="34.836689"/>
  </r>
  <r>
    <n v="801"/>
    <x v="51"/>
    <s v="30/09/2020"/>
    <n v="240"/>
    <n v="5"/>
    <s v="N"/>
    <s v="800-116-398-7"/>
    <s v="11001"/>
    <s v="CR 13 28-17 P 2"/>
    <s v="10/12/2019"/>
    <s v="10/12/2022"/>
    <n v="25000000"/>
    <s v="1901795869"/>
    <n v="1096"/>
    <n v="7"/>
    <n v="25000000"/>
    <n v="180"/>
    <n v="2"/>
    <n v="2"/>
    <n v="0.12"/>
    <n v="21.446158"/>
  </r>
  <r>
    <n v="801"/>
    <x v="51"/>
    <s v="30/09/2020"/>
    <n v="241"/>
    <n v="5"/>
    <s v="N"/>
    <s v="800-116-398-7"/>
    <s v="11001"/>
    <s v="CR 13 28-17 P 2"/>
    <s v="10/12/2019"/>
    <s v="10/12/2022"/>
    <n v="8000000"/>
    <s v="1901795873"/>
    <n v="1096"/>
    <n v="7"/>
    <n v="8000000"/>
    <n v="180"/>
    <n v="2"/>
    <n v="2"/>
    <n v="0.12"/>
    <n v="6.8627700000000003"/>
  </r>
  <r>
    <n v="801"/>
    <x v="51"/>
    <s v="30/09/2020"/>
    <n v="242"/>
    <n v="5"/>
    <s v="N"/>
    <s v="800-116-398-7"/>
    <s v="11001"/>
    <s v="CR 13 28-17 P 2"/>
    <s v="10/12/2019"/>
    <s v="10/12/2022"/>
    <n v="8300000"/>
    <s v="1901795874"/>
    <n v="1096"/>
    <n v="7"/>
    <n v="8300000"/>
    <n v="180"/>
    <n v="2"/>
    <n v="2"/>
    <n v="0.12"/>
    <n v="7.1287279999999997"/>
  </r>
  <r>
    <n v="1166"/>
    <x v="51"/>
    <s v="30/09/2020"/>
    <n v="243"/>
    <n v="5"/>
    <s v="N"/>
    <s v="800-116-398-7"/>
    <s v="11001"/>
    <s v="CR 13 28-17 P 2"/>
    <s v="10/12/2019"/>
    <s v="10/12/2023"/>
    <n v="25000000"/>
    <s v="1901795875"/>
    <n v="1461"/>
    <n v="7"/>
    <n v="25000000"/>
    <n v="180"/>
    <n v="2"/>
    <n v="2"/>
    <n v="0.12"/>
    <n v="22.507498999999999"/>
  </r>
  <r>
    <n v="1166"/>
    <x v="51"/>
    <s v="30/09/2020"/>
    <n v="244"/>
    <n v="5"/>
    <s v="N"/>
    <s v="800-116-398-7"/>
    <s v="11001"/>
    <s v="CR 13 28-17 P 2"/>
    <s v="10/12/2019"/>
    <s v="10/12/2023"/>
    <n v="28000000"/>
    <s v="1901795876"/>
    <n v="1461"/>
    <n v="7"/>
    <n v="28000000"/>
    <n v="180"/>
    <n v="2"/>
    <n v="2"/>
    <n v="0.12"/>
    <n v="25.208397999999999"/>
  </r>
  <r>
    <n v="1166"/>
    <x v="51"/>
    <s v="30/09/2020"/>
    <n v="245"/>
    <n v="5"/>
    <s v="N"/>
    <s v="800-116-398-7"/>
    <s v="11001"/>
    <s v="CR 13 28-17 P 2"/>
    <s v="10/12/2019"/>
    <s v="10/12/2023"/>
    <n v="25000000"/>
    <s v="1901795878"/>
    <n v="1461"/>
    <n v="7"/>
    <n v="25000000"/>
    <n v="180"/>
    <n v="2"/>
    <n v="2"/>
    <n v="0.12"/>
    <n v="22.507964000000001"/>
  </r>
  <r>
    <n v="1166"/>
    <x v="51"/>
    <s v="30/09/2020"/>
    <n v="246"/>
    <n v="5"/>
    <s v="N"/>
    <s v="800-116-398-7"/>
    <s v="11001"/>
    <s v="CR 13 28-17 P 2"/>
    <s v="10/12/2019"/>
    <s v="10/12/2023"/>
    <n v="10000000"/>
    <s v="1901795879"/>
    <n v="1461"/>
    <n v="7"/>
    <n v="10000000"/>
    <n v="180"/>
    <n v="2"/>
    <n v="2"/>
    <n v="0.12"/>
    <n v="9.0149980000000003"/>
  </r>
  <r>
    <n v="801"/>
    <x v="51"/>
    <s v="30/09/2020"/>
    <n v="247"/>
    <n v="5"/>
    <s v="N"/>
    <s v="800-116-398-7"/>
    <s v="11001"/>
    <s v="CR 13 28-17 P 2"/>
    <s v="10/12/2019"/>
    <s v="10/12/2022"/>
    <n v="10000000"/>
    <s v="1901795881"/>
    <n v="1096"/>
    <n v="7"/>
    <n v="10000000"/>
    <n v="180"/>
    <n v="2"/>
    <n v="2"/>
    <n v="0.12"/>
    <n v="8.5682950000000009"/>
  </r>
  <r>
    <n v="801"/>
    <x v="51"/>
    <s v="30/09/2020"/>
    <n v="248"/>
    <n v="5"/>
    <s v="N"/>
    <s v="800-116-398-7"/>
    <s v="11001"/>
    <s v="CR 13 28-17 P 2"/>
    <s v="10/12/2019"/>
    <s v="10/12/2022"/>
    <n v="17500000"/>
    <s v="1901795884"/>
    <n v="1096"/>
    <n v="7"/>
    <n v="17500000"/>
    <n v="180"/>
    <n v="2"/>
    <n v="2"/>
    <n v="0.41"/>
    <n v="15.216497"/>
  </r>
  <r>
    <n v="801"/>
    <x v="51"/>
    <s v="30/09/2020"/>
    <n v="249"/>
    <n v="5"/>
    <s v="N"/>
    <s v="800-116-398-7"/>
    <s v="11001"/>
    <s v="CR 13 28-17 P 2"/>
    <s v="10/12/2019"/>
    <s v="10/12/2022"/>
    <n v="8200000"/>
    <s v="1901795886"/>
    <n v="1096"/>
    <n v="7"/>
    <n v="8200000"/>
    <n v="180"/>
    <n v="2"/>
    <n v="2"/>
    <n v="0.41"/>
    <n v="7.159427"/>
  </r>
  <r>
    <n v="801"/>
    <x v="51"/>
    <s v="30/09/2020"/>
    <n v="250"/>
    <n v="5"/>
    <s v="N"/>
    <s v="800-116-398-7"/>
    <s v="11001"/>
    <s v="CR 13 28-17 P 2"/>
    <s v="10/12/2019"/>
    <s v="10/12/2022"/>
    <n v="10000000"/>
    <s v="1901795888"/>
    <n v="1096"/>
    <n v="7"/>
    <n v="10000000"/>
    <n v="180"/>
    <n v="2"/>
    <n v="2"/>
    <n v="0.12"/>
    <n v="8.5682950000000009"/>
  </r>
  <r>
    <n v="436"/>
    <x v="51"/>
    <s v="30/09/2020"/>
    <n v="251"/>
    <n v="5"/>
    <s v="N"/>
    <s v="800-116-398-7"/>
    <s v="11001"/>
    <s v="CR 13 28-17 P 2"/>
    <s v="10/12/2019"/>
    <s v="10/12/2021"/>
    <n v="4000000"/>
    <s v="1901795887"/>
    <n v="731"/>
    <n v="7"/>
    <n v="4000000"/>
    <n v="180"/>
    <n v="2"/>
    <n v="2"/>
    <n v="0.12"/>
    <n v="3.0934889999999999"/>
  </r>
  <r>
    <n v="801"/>
    <x v="51"/>
    <s v="30/09/2020"/>
    <n v="252"/>
    <n v="5"/>
    <s v="N"/>
    <s v="800-116-398-7"/>
    <s v="11001"/>
    <s v="CR 13 28-17 P 2"/>
    <s v="10/12/2019"/>
    <s v="10/12/2022"/>
    <n v="6700000"/>
    <s v="1901795889"/>
    <n v="1096"/>
    <n v="7"/>
    <n v="6700000"/>
    <n v="180"/>
    <n v="2"/>
    <n v="2"/>
    <n v="0.12"/>
    <n v="5.7475699999999996"/>
  </r>
  <r>
    <n v="801"/>
    <x v="51"/>
    <s v="30/09/2020"/>
    <n v="253"/>
    <n v="5"/>
    <s v="N"/>
    <s v="800-116-398-7"/>
    <s v="11001"/>
    <s v="CR 13 28-17 P 2"/>
    <s v="10/12/2019"/>
    <s v="10/12/2022"/>
    <n v="15000000"/>
    <s v="1901795890"/>
    <n v="1096"/>
    <n v="7"/>
    <n v="15000000"/>
    <n v="180"/>
    <n v="2"/>
    <n v="2"/>
    <n v="0.12"/>
    <n v="12.867694999999999"/>
  </r>
  <r>
    <n v="1166"/>
    <x v="51"/>
    <s v="30/09/2020"/>
    <n v="254"/>
    <n v="5"/>
    <s v="N"/>
    <s v="800-116-398-7"/>
    <s v="11001"/>
    <s v="CR 13 28-17 P 2"/>
    <s v="10/12/2019"/>
    <s v="10/12/2023"/>
    <n v="15000000"/>
    <s v="1901795880"/>
    <n v="1461"/>
    <n v="7"/>
    <n v="15000000"/>
    <n v="180"/>
    <n v="2"/>
    <n v="2"/>
    <n v="0.12"/>
    <n v="13.521096999999999"/>
  </r>
  <r>
    <n v="1166"/>
    <x v="51"/>
    <s v="30/09/2020"/>
    <n v="255"/>
    <n v="5"/>
    <s v="N"/>
    <s v="800-116-398-7"/>
    <s v="11001"/>
    <s v="CR 13 28-17 P 2"/>
    <s v="10/12/2019"/>
    <s v="10/12/2023"/>
    <n v="5000000"/>
    <s v="1901795885"/>
    <n v="1461"/>
    <n v="7"/>
    <n v="5000000"/>
    <n v="180"/>
    <n v="2"/>
    <n v="2"/>
    <n v="0.12"/>
    <n v="4.5015000000000001"/>
  </r>
  <r>
    <n v="1166"/>
    <x v="51"/>
    <s v="30/09/2020"/>
    <n v="256"/>
    <n v="5"/>
    <s v="N"/>
    <s v="800-116-398-7"/>
    <s v="11001"/>
    <s v="CR 13 28-17 P 2"/>
    <s v="10/12/2019"/>
    <s v="10/12/2023"/>
    <n v="22000000"/>
    <s v="1901796027"/>
    <n v="1461"/>
    <n v="7"/>
    <n v="22000000"/>
    <n v="180"/>
    <n v="2"/>
    <n v="2"/>
    <n v="0.12"/>
    <n v="19.806881000000001"/>
  </r>
  <r>
    <n v="71"/>
    <x v="51"/>
    <s v="30/09/2020"/>
    <n v="257"/>
    <n v="5"/>
    <s v="N"/>
    <s v="800-116-398-7"/>
    <s v="11001"/>
    <s v="CR 13 28-17 P 2"/>
    <s v="10/12/2019"/>
    <s v="10/12/2020"/>
    <n v="10000000"/>
    <s v="1901795877"/>
    <n v="366"/>
    <n v="7"/>
    <n v="10000000"/>
    <n v="180"/>
    <n v="2"/>
    <n v="2"/>
    <n v="0.12"/>
    <n v="5.1521169999999996"/>
  </r>
  <r>
    <n v="618"/>
    <x v="51"/>
    <s v="30/09/2020"/>
    <n v="258"/>
    <n v="5"/>
    <s v="N"/>
    <s v="800-116-398-7"/>
    <s v="11001"/>
    <s v="CR 13 28-17 P 2"/>
    <s v="10/12/2019"/>
    <s v="10/06/2022"/>
    <n v="6700000"/>
    <s v="1901795882"/>
    <n v="913"/>
    <n v="7"/>
    <n v="6700000"/>
    <n v="180"/>
    <n v="2"/>
    <n v="2"/>
    <n v="0.12"/>
    <n v="5.5190149999999996"/>
  </r>
  <r>
    <n v="648"/>
    <x v="51"/>
    <s v="30/09/2020"/>
    <n v="259"/>
    <n v="5"/>
    <s v="N"/>
    <s v="800-116-398-7"/>
    <s v="11001"/>
    <s v="CR 13 28-17 P 2"/>
    <s v="10/12/2019"/>
    <s v="10/07/2022"/>
    <n v="15000000"/>
    <s v="1901795883"/>
    <n v="943"/>
    <n v="7"/>
    <n v="15000000"/>
    <n v="180"/>
    <n v="2"/>
    <n v="2"/>
    <n v="0.12"/>
    <n v="12.852164999999999"/>
  </r>
  <r>
    <n v="1532"/>
    <x v="51"/>
    <s v="30/09/2020"/>
    <n v="260"/>
    <n v="5"/>
    <s v="N"/>
    <s v="800-116-398-7"/>
    <s v="11001"/>
    <s v="CR 13 28-17 P 2"/>
    <s v="10/12/2019"/>
    <s v="10/12/2024"/>
    <n v="30000000"/>
    <s v="1901796517"/>
    <n v="1827"/>
    <n v="7"/>
    <n v="30000000"/>
    <n v="180"/>
    <n v="2"/>
    <n v="2"/>
    <n v="0.12"/>
    <n v="27.767212000000001"/>
  </r>
  <r>
    <n v="1532"/>
    <x v="51"/>
    <s v="30/09/2020"/>
    <n v="261"/>
    <n v="5"/>
    <s v="N"/>
    <s v="800-116-398-7"/>
    <s v="11001"/>
    <s v="CR 13 28-17 P 2"/>
    <s v="10/12/2019"/>
    <s v="10/12/2024"/>
    <n v="30000000"/>
    <s v="1901795865"/>
    <n v="1827"/>
    <n v="7"/>
    <n v="30000000"/>
    <n v="180"/>
    <n v="2"/>
    <n v="2"/>
    <n v="0.41"/>
    <n v="28.129928"/>
  </r>
  <r>
    <n v="801"/>
    <x v="51"/>
    <s v="30/09/2020"/>
    <n v="262"/>
    <n v="5"/>
    <s v="N"/>
    <s v="800-116-398-7"/>
    <s v="11001"/>
    <s v="CR 13 28-17 P 2"/>
    <s v="10/12/2019"/>
    <s v="10/12/2022"/>
    <n v="40000000"/>
    <s v="1901795867"/>
    <n v="1096"/>
    <n v="7"/>
    <n v="40000000"/>
    <n v="180"/>
    <n v="2"/>
    <n v="2"/>
    <n v="0.12"/>
    <n v="34.314594"/>
  </r>
  <r>
    <n v="436"/>
    <x v="51"/>
    <s v="30/09/2020"/>
    <n v="263"/>
    <n v="5"/>
    <s v="N"/>
    <s v="800-116-398-7"/>
    <s v="11001"/>
    <s v="CR 13 28-17 P 2"/>
    <s v="10/12/2019"/>
    <s v="10/12/2021"/>
    <n v="5000000"/>
    <s v="1901795870"/>
    <n v="731"/>
    <n v="7"/>
    <n v="5000000"/>
    <n v="180"/>
    <n v="2"/>
    <n v="2"/>
    <n v="0.12"/>
    <n v="3.8622830000000001"/>
  </r>
  <r>
    <n v="934"/>
    <x v="51"/>
    <s v="30/09/2020"/>
    <n v="264"/>
    <n v="1"/>
    <s v="N"/>
    <s v="800-149-923-6"/>
    <s v="11001"/>
    <s v="CL 28 13A-15 PISO 40"/>
    <s v="22/04/2020"/>
    <s v="22/04/2023"/>
    <n v="314600000"/>
    <s v="SCR20215376"/>
    <n v="1095"/>
    <n v="7"/>
    <n v="377520000"/>
    <n v="30"/>
    <n v="2"/>
    <n v="2"/>
    <n v="0.69"/>
    <n v="322.70640100000003"/>
  </r>
  <r>
    <n v="1288"/>
    <x v="51"/>
    <s v="30/09/2020"/>
    <n v="265"/>
    <n v="5"/>
    <s v="N"/>
    <s v="800-116-398-7"/>
    <s v="11001"/>
    <s v="CR 13 28-17 P 2"/>
    <s v="10/04/2020"/>
    <s v="10/04/2024"/>
    <n v="20000000"/>
    <s v="2001862980"/>
    <n v="1461"/>
    <n v="7"/>
    <n v="40000000"/>
    <n v="180"/>
    <n v="2"/>
    <n v="2"/>
    <n v="0.16"/>
    <n v="20.182963000000001"/>
  </r>
  <r>
    <n v="947"/>
    <x v="51"/>
    <s v="30/09/2020"/>
    <n v="266"/>
    <n v="5"/>
    <s v="N"/>
    <s v="800-116-398-7"/>
    <s v="11001"/>
    <s v="CR 13 28-17 P 2"/>
    <s v="05/05/2020"/>
    <s v="05/05/2023"/>
    <n v="10000000"/>
    <s v="2001874516"/>
    <n v="1095"/>
    <n v="7"/>
    <n v="10000000"/>
    <n v="30"/>
    <n v="2"/>
    <n v="2"/>
    <n v="0.01"/>
    <n v="9.1821750000000009"/>
  </r>
  <r>
    <n v="597"/>
    <x v="51"/>
    <s v="30/09/2020"/>
    <n v="267"/>
    <n v="5"/>
    <s v="N"/>
    <s v="800-116-398-7"/>
    <s v="11001"/>
    <s v="CR 13 28-17 P 2"/>
    <s v="20/05/2020"/>
    <s v="20/05/2022"/>
    <n v="2600000"/>
    <s v="2001874022"/>
    <n v="730"/>
    <n v="7"/>
    <n v="2600000"/>
    <n v="180"/>
    <n v="2"/>
    <n v="2"/>
    <n v="0.16"/>
    <n v="2.6175090000000001"/>
  </r>
  <r>
    <n v="597"/>
    <x v="51"/>
    <s v="30/09/2020"/>
    <n v="268"/>
    <n v="5"/>
    <s v="N"/>
    <s v="800-116-398-7"/>
    <s v="11001"/>
    <s v="CR 13 28-17 P 2"/>
    <s v="20/05/2020"/>
    <s v="20/05/2022"/>
    <n v="5000000"/>
    <s v="2001873989"/>
    <n v="730"/>
    <n v="7"/>
    <n v="5000000"/>
    <n v="180"/>
    <n v="2"/>
    <n v="2"/>
    <n v="0.16"/>
    <n v="5.0336699999999999"/>
  </r>
  <r>
    <n v="597"/>
    <x v="51"/>
    <s v="30/09/2020"/>
    <n v="269"/>
    <n v="5"/>
    <s v="N"/>
    <s v="800-116-398-7"/>
    <s v="11001"/>
    <s v="CR 13 28-17 P 2"/>
    <s v="20/05/2020"/>
    <s v="20/05/2022"/>
    <n v="6000000"/>
    <s v="2001873997"/>
    <n v="730"/>
    <n v="7"/>
    <n v="6000000"/>
    <n v="180"/>
    <n v="2"/>
    <n v="2"/>
    <n v="0.16"/>
    <n v="6.0404039999999997"/>
  </r>
  <r>
    <n v="670"/>
    <x v="51"/>
    <s v="30/09/2020"/>
    <n v="270"/>
    <n v="5"/>
    <s v="N"/>
    <s v="800-116-398-7"/>
    <s v="11001"/>
    <s v="CR 13 28-17 P 2"/>
    <s v="21/05/2020"/>
    <s v="01/08/2022"/>
    <n v="4300000"/>
    <s v="2001874289"/>
    <n v="802"/>
    <n v="7"/>
    <n v="4300000"/>
    <n v="180"/>
    <n v="2"/>
    <n v="2"/>
    <n v="0.16"/>
    <n v="4.3287329999999997"/>
  </r>
  <r>
    <n v="427"/>
    <x v="51"/>
    <s v="30/09/2020"/>
    <n v="271"/>
    <n v="5"/>
    <s v="N"/>
    <s v="800-116-398-7"/>
    <s v="11001"/>
    <s v="CR 13 28-17 P 2"/>
    <s v="22/05/2020"/>
    <s v="01/12/2021"/>
    <n v="7000000"/>
    <s v="2001874524"/>
    <n v="558"/>
    <n v="7"/>
    <n v="7000000"/>
    <n v="180"/>
    <n v="2"/>
    <n v="2"/>
    <n v="0.16"/>
    <n v="7.046411"/>
  </r>
  <r>
    <n v="609"/>
    <x v="51"/>
    <s v="30/09/2020"/>
    <n v="272"/>
    <n v="5"/>
    <s v="N"/>
    <s v="800-116-398-7"/>
    <s v="11001"/>
    <s v="CR 13 28-17 P 2"/>
    <s v="22/05/2020"/>
    <s v="01/06/2022"/>
    <n v="4000000"/>
    <s v="2001874534"/>
    <n v="740"/>
    <n v="7"/>
    <n v="4000000"/>
    <n v="180"/>
    <n v="2"/>
    <n v="2"/>
    <n v="0.16"/>
    <n v="4.0265199999999997"/>
  </r>
  <r>
    <n v="968"/>
    <x v="51"/>
    <s v="30/09/2020"/>
    <n v="273"/>
    <n v="5"/>
    <s v="N"/>
    <s v="800-116-398-7"/>
    <s v="11001"/>
    <s v="CR 13 28-17 P 2"/>
    <s v="26/05/2020"/>
    <s v="26/05/2023"/>
    <n v="20000000"/>
    <s v="2001874804"/>
    <n v="1095"/>
    <n v="7"/>
    <n v="20000000"/>
    <n v="180"/>
    <n v="2"/>
    <n v="2"/>
    <n v="0.15"/>
    <n v="20.120830999999999"/>
  </r>
  <r>
    <n v="968"/>
    <x v="51"/>
    <s v="30/09/2020"/>
    <n v="274"/>
    <n v="5"/>
    <s v="N"/>
    <s v="800-116-398-7"/>
    <s v="11001"/>
    <s v="CR 13 28-17 P 2"/>
    <s v="26/05/2020"/>
    <s v="26/05/2023"/>
    <n v="15000000"/>
    <s v="2001874813"/>
    <n v="1095"/>
    <n v="7"/>
    <n v="15000000"/>
    <n v="180"/>
    <n v="2"/>
    <n v="2"/>
    <n v="0.15"/>
    <n v="15.090623000000001"/>
  </r>
  <r>
    <n v="427"/>
    <x v="51"/>
    <s v="30/09/2020"/>
    <n v="275"/>
    <n v="5"/>
    <s v="N"/>
    <s v="800-116-398-7"/>
    <s v="11001"/>
    <s v="CR 13 28-17 P 2"/>
    <s v="26/05/2020"/>
    <s v="01/12/2021"/>
    <n v="15000000"/>
    <s v="2001874817"/>
    <n v="554"/>
    <n v="7"/>
    <n v="15000000"/>
    <n v="180"/>
    <n v="2"/>
    <n v="2"/>
    <n v="0.15"/>
    <n v="15.090623000000001"/>
  </r>
  <r>
    <n v="968"/>
    <x v="51"/>
    <s v="30/09/2020"/>
    <n v="276"/>
    <n v="5"/>
    <s v="N"/>
    <s v="800-116-398-7"/>
    <s v="11001"/>
    <s v="CR 13 28-17 P 2"/>
    <s v="26/05/2020"/>
    <s v="26/05/2023"/>
    <n v="10000000"/>
    <s v="2001874793"/>
    <n v="1095"/>
    <n v="7"/>
    <n v="10000000"/>
    <n v="180"/>
    <n v="2"/>
    <n v="2"/>
    <n v="0.15"/>
    <n v="10.060416"/>
  </r>
  <r>
    <n v="-121"/>
    <x v="51"/>
    <s v="30/09/2020"/>
    <n v="277"/>
    <n v="5"/>
    <s v="N"/>
    <s v="800-116-398-7"/>
    <s v="11001"/>
    <s v="CR 13 28-17 P 2"/>
    <s v="29/05/2020"/>
    <s v="01/06/2020"/>
    <n v="6000000"/>
    <s v="2001876272"/>
    <n v="3"/>
    <n v="7"/>
    <n v="6000000"/>
    <n v="180"/>
    <n v="2"/>
    <n v="2"/>
    <n v="0.15"/>
    <n v="6.0353700000000003"/>
  </r>
  <r>
    <n v="609"/>
    <x v="51"/>
    <s v="30/09/2020"/>
    <n v="278"/>
    <n v="5"/>
    <s v="N"/>
    <s v="800-116-398-7"/>
    <s v="11001"/>
    <s v="CR 13 28-17 P 2"/>
    <s v="29/05/2020"/>
    <s v="01/06/2022"/>
    <n v="5000000"/>
    <s v="2001876304"/>
    <n v="733"/>
    <n v="7"/>
    <n v="5000000"/>
    <n v="180"/>
    <n v="2"/>
    <n v="2"/>
    <n v="0.15"/>
    <n v="5.0294749999999997"/>
  </r>
  <r>
    <n v="441"/>
    <x v="51"/>
    <s v="30/09/2020"/>
    <n v="279"/>
    <n v="5"/>
    <s v="N"/>
    <s v="800-116-398-7"/>
    <s v="11001"/>
    <s v="CR 13 28-17 P 2"/>
    <s v="12/06/2020"/>
    <s v="15/12/2021"/>
    <n v="10000000"/>
    <s v="2001881633"/>
    <n v="551"/>
    <n v="7"/>
    <n v="10000000"/>
    <n v="180"/>
    <n v="2"/>
    <n v="2"/>
    <n v="0.12"/>
    <n v="10.043568"/>
  </r>
  <r>
    <n v="983"/>
    <x v="51"/>
    <s v="30/09/2020"/>
    <n v="280"/>
    <n v="5"/>
    <s v="N"/>
    <s v="800-116-398-7"/>
    <s v="11001"/>
    <s v="CR 13 28-17 P 2"/>
    <s v="10/06/2020"/>
    <s v="10/06/2023"/>
    <n v="21900000"/>
    <s v="2001880955"/>
    <n v="1095"/>
    <n v="7"/>
    <n v="21900000"/>
    <n v="30"/>
    <n v="2"/>
    <n v="2"/>
    <n v="0.01"/>
    <n v="20.161404000000001"/>
  </r>
  <r>
    <n v="613"/>
    <x v="51"/>
    <s v="30/09/2020"/>
    <n v="281"/>
    <n v="5"/>
    <s v="N"/>
    <s v="800-116-398-7"/>
    <s v="11001"/>
    <s v="CR 13 28-17 P 2"/>
    <s v="02/06/2020"/>
    <s v="05/06/2022"/>
    <n v="6000000"/>
    <s v="2001877004"/>
    <n v="733"/>
    <n v="7"/>
    <n v="6000000"/>
    <n v="180"/>
    <n v="2"/>
    <n v="2"/>
    <n v="0.14000000000000001"/>
    <n v="6.0329100000000002"/>
  </r>
  <r>
    <n v="984"/>
    <x v="51"/>
    <s v="30/09/2020"/>
    <n v="282"/>
    <n v="5"/>
    <s v="N"/>
    <s v="800-116-398-7"/>
    <s v="11001"/>
    <s v="CR 13 28-17 P 2"/>
    <s v="11/06/2020"/>
    <s v="11/06/2023"/>
    <n v="20000000"/>
    <s v="2001881352"/>
    <n v="1095"/>
    <n v="7"/>
    <n v="20000000"/>
    <n v="180"/>
    <n v="2"/>
    <n v="2"/>
    <n v="0.12"/>
    <n v="20.087945000000001"/>
  </r>
  <r>
    <n v="618"/>
    <x v="51"/>
    <s v="30/09/2020"/>
    <n v="283"/>
    <n v="5"/>
    <s v="N"/>
    <s v="800-116-398-7"/>
    <s v="11001"/>
    <s v="CR 13 28-17 P 2"/>
    <s v="10/06/2020"/>
    <s v="10/06/2022"/>
    <n v="7000000"/>
    <s v="2001880951"/>
    <n v="730"/>
    <n v="7"/>
    <n v="7000000"/>
    <n v="180"/>
    <n v="2"/>
    <n v="2"/>
    <n v="0.41"/>
    <n v="7.1064590000000001"/>
  </r>
  <r>
    <n v="977"/>
    <x v="51"/>
    <s v="30/09/2020"/>
    <n v="284"/>
    <n v="5"/>
    <s v="N"/>
    <s v="800-116-398-7"/>
    <s v="11001"/>
    <s v="CR 13 28-17 P 2"/>
    <s v="04/06/2020"/>
    <s v="04/06/2023"/>
    <n v="8000000"/>
    <s v="2001879452"/>
    <n v="1095"/>
    <n v="7"/>
    <n v="8000000"/>
    <n v="180"/>
    <n v="2"/>
    <n v="2"/>
    <n v="0.14000000000000001"/>
    <n v="8.0431349999999995"/>
  </r>
  <r>
    <n v="977"/>
    <x v="51"/>
    <s v="30/09/2020"/>
    <n v="285"/>
    <n v="5"/>
    <s v="N"/>
    <s v="800-116-398-7"/>
    <s v="11001"/>
    <s v="CR 13 28-17 P 2"/>
    <s v="04/06/2020"/>
    <s v="04/06/2023"/>
    <n v="5000000"/>
    <s v="2001879394"/>
    <n v="1095"/>
    <n v="7"/>
    <n v="5000000"/>
    <n v="180"/>
    <n v="2"/>
    <n v="2"/>
    <n v="0.14000000000000001"/>
    <n v="5.0269589999999997"/>
  </r>
  <r>
    <n v="253"/>
    <x v="51"/>
    <s v="30/09/2020"/>
    <n v="286"/>
    <n v="5"/>
    <s v="N"/>
    <s v="800-116-398-7"/>
    <s v="11001"/>
    <s v="CR 13 28-17 P 2"/>
    <s v="10/06/2020"/>
    <s v="10/06/2021"/>
    <n v="15000000"/>
    <s v="2001880952"/>
    <n v="365"/>
    <n v="7"/>
    <n v="15000000"/>
    <n v="180"/>
    <n v="2"/>
    <n v="2"/>
    <n v="0.41"/>
    <n v="15.228126"/>
  </r>
  <r>
    <n v="977"/>
    <x v="51"/>
    <s v="30/09/2020"/>
    <n v="287"/>
    <n v="5"/>
    <s v="N"/>
    <s v="800-116-398-7"/>
    <s v="11001"/>
    <s v="CR 13 28-17 P 2"/>
    <s v="04/06/2020"/>
    <s v="04/06/2023"/>
    <n v="10000000"/>
    <s v="2001879442"/>
    <n v="1095"/>
    <n v="7"/>
    <n v="10000000"/>
    <n v="30"/>
    <n v="2"/>
    <n v="2"/>
    <n v="0.01"/>
    <n v="9.2062830000000009"/>
  </r>
  <r>
    <n v="984"/>
    <x v="51"/>
    <s v="30/09/2020"/>
    <n v="288"/>
    <n v="5"/>
    <s v="N"/>
    <s v="800-116-398-7"/>
    <s v="11001"/>
    <s v="CR 13 28-17 P 2"/>
    <s v="11/06/2020"/>
    <s v="11/06/2023"/>
    <n v="10000000"/>
    <s v="2001881361"/>
    <n v="1095"/>
    <n v="7"/>
    <n v="10000000"/>
    <n v="180"/>
    <n v="2"/>
    <n v="2"/>
    <n v="0.12"/>
    <n v="10.043972999999999"/>
  </r>
  <r>
    <n v="989"/>
    <x v="51"/>
    <s v="30/09/2020"/>
    <n v="289"/>
    <n v="5"/>
    <s v="N"/>
    <s v="800-116-398-7"/>
    <s v="11001"/>
    <s v="CR 13 28-17 P 2"/>
    <s v="16/06/2020"/>
    <s v="16/06/2023"/>
    <n v="10000000"/>
    <s v="2001881811"/>
    <n v="1095"/>
    <n v="7"/>
    <n v="10000000"/>
    <n v="180"/>
    <n v="2"/>
    <n v="2"/>
    <n v="0.11"/>
    <n v="10.038475"/>
  </r>
  <r>
    <n v="624"/>
    <x v="51"/>
    <s v="30/09/2020"/>
    <n v="290"/>
    <n v="5"/>
    <s v="N"/>
    <s v="800-116-398-7"/>
    <s v="11001"/>
    <s v="CR 13 28-17 P 2"/>
    <s v="16/06/2020"/>
    <s v="16/06/2022"/>
    <n v="4000000"/>
    <s v="2001881891"/>
    <n v="730"/>
    <n v="7"/>
    <n v="4000000"/>
    <n v="180"/>
    <n v="2"/>
    <n v="2"/>
    <n v="0.11"/>
    <n v="4.01539"/>
  </r>
  <r>
    <n v="991"/>
    <x v="51"/>
    <s v="30/09/2020"/>
    <n v="291"/>
    <n v="5"/>
    <s v="N"/>
    <s v="800-116-398-7"/>
    <s v="11001"/>
    <s v="CR 13 28-17 P 2"/>
    <s v="18/06/2020"/>
    <s v="18/06/2023"/>
    <n v="7000000"/>
    <s v="2001882439"/>
    <n v="1095"/>
    <n v="7"/>
    <n v="7000000"/>
    <n v="180"/>
    <n v="2"/>
    <n v="2"/>
    <n v="0.11"/>
    <n v="7.0264129999999998"/>
  </r>
  <r>
    <n v="618"/>
    <x v="51"/>
    <s v="30/09/2020"/>
    <n v="292"/>
    <n v="5"/>
    <s v="N"/>
    <s v="800-116-398-7"/>
    <s v="11001"/>
    <s v="CR 13 28-17 P 2"/>
    <s v="10/06/2020"/>
    <s v="10/06/2022"/>
    <n v="7000000"/>
    <s v="2001880508"/>
    <n v="730"/>
    <n v="7"/>
    <n v="7000000"/>
    <n v="180"/>
    <n v="2"/>
    <n v="2"/>
    <n v="0.12"/>
    <n v="7.0310639999999998"/>
  </r>
  <r>
    <n v="631"/>
    <x v="51"/>
    <s v="30/09/2020"/>
    <n v="293"/>
    <n v="5"/>
    <s v="N"/>
    <s v="800-116-398-7"/>
    <s v="11001"/>
    <s v="CR 13 28-17 P 2"/>
    <s v="23/06/2020"/>
    <s v="23/06/2022"/>
    <n v="4000000"/>
    <s v="2001883020"/>
    <n v="730"/>
    <n v="7"/>
    <n v="4000000"/>
    <n v="180"/>
    <n v="2"/>
    <n v="2"/>
    <n v="0.11"/>
    <n v="4.0135959999999997"/>
  </r>
  <r>
    <n v="996"/>
    <x v="51"/>
    <s v="30/09/2020"/>
    <n v="294"/>
    <n v="5"/>
    <s v="N"/>
    <s v="800-116-398-7"/>
    <s v="11001"/>
    <s v="CR 13 28-17 P 2"/>
    <s v="23/06/2020"/>
    <s v="23/06/2023"/>
    <n v="10000000"/>
    <s v="2001883021"/>
    <n v="1095"/>
    <n v="7"/>
    <n v="10000000"/>
    <n v="180"/>
    <n v="2"/>
    <n v="2"/>
    <n v="0.11"/>
    <n v="10.033989999999999"/>
  </r>
  <r>
    <n v="627"/>
    <x v="51"/>
    <s v="30/09/2020"/>
    <n v="295"/>
    <n v="5"/>
    <s v="N"/>
    <s v="800-116-398-7"/>
    <s v="11001"/>
    <s v="CR 13 28-17 P 2"/>
    <s v="19/06/2020"/>
    <s v="19/06/2022"/>
    <n v="4000000"/>
    <s v="2001882670"/>
    <n v="730"/>
    <n v="7"/>
    <n v="4000000"/>
    <n v="180"/>
    <n v="2"/>
    <n v="2"/>
    <n v="0.11"/>
    <n v="4.014945"/>
  </r>
  <r>
    <n v="639"/>
    <x v="51"/>
    <s v="30/09/2020"/>
    <n v="296"/>
    <n v="5"/>
    <s v="N"/>
    <s v="800-116-398-7"/>
    <s v="11001"/>
    <s v="CR 13 28-17 P 2"/>
    <s v="24/06/2020"/>
    <s v="01/07/2022"/>
    <n v="6000000"/>
    <s v="2001883555"/>
    <n v="737"/>
    <n v="7"/>
    <n v="6000000"/>
    <n v="30"/>
    <n v="2"/>
    <n v="2"/>
    <n v="0.01"/>
    <n v="5.5136659999999997"/>
  </r>
  <r>
    <n v="628"/>
    <x v="51"/>
    <s v="30/09/2020"/>
    <n v="297"/>
    <n v="5"/>
    <s v="N"/>
    <s v="800-116-398-7"/>
    <s v="11001"/>
    <s v="CR 13 28-17 P 2"/>
    <s v="19/06/2020"/>
    <s v="20/06/2022"/>
    <n v="6000000"/>
    <s v="2001882648"/>
    <n v="731"/>
    <n v="7"/>
    <n v="6000000"/>
    <n v="180"/>
    <n v="2"/>
    <n v="2"/>
    <n v="0.11"/>
    <n v="6.022418"/>
  </r>
  <r>
    <n v="639"/>
    <x v="51"/>
    <s v="30/09/2020"/>
    <n v="298"/>
    <n v="5"/>
    <s v="N"/>
    <s v="800-116-398-7"/>
    <s v="11001"/>
    <s v="CR 13 28-17 P 2"/>
    <s v="25/06/2020"/>
    <s v="01/07/2022"/>
    <n v="2500000"/>
    <s v="2001883759"/>
    <n v="736"/>
    <n v="7"/>
    <n v="2500000"/>
    <n v="180"/>
    <n v="2"/>
    <n v="2"/>
    <n v="0.11"/>
    <n v="2.5083220000000002"/>
  </r>
  <r>
    <n v="999"/>
    <x v="51"/>
    <s v="30/09/2020"/>
    <n v="299"/>
    <n v="5"/>
    <s v="N"/>
    <s v="800-116-398-7"/>
    <s v="11001"/>
    <s v="CR 13 28-17 P 2"/>
    <s v="26/06/2020"/>
    <s v="26/06/2023"/>
    <n v="21900000"/>
    <s v="2001884234"/>
    <n v="1095"/>
    <n v="7"/>
    <n v="21900000"/>
    <n v="180"/>
    <n v="2"/>
    <n v="2"/>
    <n v="0.11"/>
    <n v="21.972131999999998"/>
  </r>
  <r>
    <n v="638"/>
    <x v="51"/>
    <s v="30/09/2020"/>
    <n v="300"/>
    <n v="5"/>
    <s v="N"/>
    <s v="800-116-398-7"/>
    <s v="11001"/>
    <s v="CR 13 28-17 P 2"/>
    <s v="30/06/2020"/>
    <s v="30/06/2022"/>
    <n v="4000000"/>
    <s v="2001884685"/>
    <n v="730"/>
    <n v="7"/>
    <n v="4000000"/>
    <n v="180"/>
    <n v="2"/>
    <n v="2"/>
    <n v="0.1"/>
    <n v="4.0121120000000001"/>
  </r>
  <r>
    <n v="1011"/>
    <x v="51"/>
    <s v="30/09/2020"/>
    <n v="301"/>
    <n v="5"/>
    <s v="N"/>
    <s v="800-116-398-7"/>
    <s v="11001"/>
    <s v="CR 13 28-17 P 2"/>
    <s v="08/07/2020"/>
    <s v="08/07/2023"/>
    <n v="2700000"/>
    <s v="2001889697"/>
    <n v="1095"/>
    <n v="7"/>
    <n v="2700000"/>
    <n v="180"/>
    <n v="2"/>
    <n v="2"/>
    <n v="0.09"/>
    <n v="2.7067700000000001"/>
  </r>
  <r>
    <n v="1012"/>
    <x v="51"/>
    <s v="30/09/2020"/>
    <n v="302"/>
    <n v="5"/>
    <s v="N"/>
    <s v="800-116-398-7"/>
    <s v="11001"/>
    <s v="CR 13 28-17 P 2"/>
    <s v="09/07/2020"/>
    <s v="09/07/2023"/>
    <n v="3700000"/>
    <s v="2001890061"/>
    <n v="1095"/>
    <n v="7"/>
    <n v="3700000"/>
    <n v="180"/>
    <n v="2"/>
    <n v="2"/>
    <n v="0.09"/>
    <n v="3.709165"/>
  </r>
  <r>
    <n v="647"/>
    <x v="51"/>
    <s v="30/09/2020"/>
    <n v="303"/>
    <n v="5"/>
    <s v="N"/>
    <s v="800-116-398-7"/>
    <s v="11001"/>
    <s v="CR 13 28-17 P 2"/>
    <s v="09/07/2020"/>
    <s v="09/07/2022"/>
    <n v="2800000"/>
    <s v="2001890180"/>
    <n v="730"/>
    <n v="7"/>
    <n v="2800000"/>
    <n v="180"/>
    <n v="2"/>
    <n v="2"/>
    <n v="0.09"/>
    <n v="2.8069350000000002"/>
  </r>
  <r>
    <n v="651"/>
    <x v="51"/>
    <s v="30/09/2020"/>
    <n v="304"/>
    <n v="5"/>
    <s v="N"/>
    <s v="800-116-398-7"/>
    <s v="11001"/>
    <s v="CR 13 28-17 P 2"/>
    <s v="13/07/2020"/>
    <s v="13/07/2022"/>
    <n v="3900000"/>
    <s v="2001892343"/>
    <n v="730"/>
    <n v="7"/>
    <n v="3900000"/>
    <n v="180"/>
    <n v="2"/>
    <n v="2"/>
    <n v="0.08"/>
    <n v="3.908013"/>
  </r>
  <r>
    <n v="1016"/>
    <x v="51"/>
    <s v="30/09/2020"/>
    <n v="305"/>
    <n v="5"/>
    <s v="N"/>
    <s v="800-116-398-7"/>
    <s v="11001"/>
    <s v="CR 13 28-17 P 2"/>
    <s v="13/07/2020"/>
    <s v="13/07/2023"/>
    <n v="2800000"/>
    <s v="2001892374"/>
    <n v="1095"/>
    <n v="7"/>
    <n v="2800000"/>
    <n v="180"/>
    <n v="2"/>
    <n v="2"/>
    <n v="0.08"/>
    <n v="2.8057530000000002"/>
  </r>
  <r>
    <n v="651"/>
    <x v="51"/>
    <s v="30/09/2020"/>
    <n v="306"/>
    <n v="5"/>
    <s v="N"/>
    <s v="800-116-398-7"/>
    <s v="11001"/>
    <s v="CR 13 28-17 P 2"/>
    <s v="13/07/2020"/>
    <s v="13/07/2022"/>
    <n v="5000000"/>
    <s v="2001892419"/>
    <n v="730"/>
    <n v="7"/>
    <n v="5000000"/>
    <n v="180"/>
    <n v="2"/>
    <n v="2"/>
    <n v="0.08"/>
    <n v="5.0102729999999998"/>
  </r>
  <r>
    <n v="652"/>
    <x v="51"/>
    <s v="30/09/2020"/>
    <n v="307"/>
    <n v="5"/>
    <s v="N"/>
    <s v="800-116-398-7"/>
    <s v="11001"/>
    <s v="CR 13 28-17 P 2"/>
    <s v="14/07/2020"/>
    <s v="14/07/2022"/>
    <n v="3400000"/>
    <s v="2001892748"/>
    <n v="730"/>
    <n v="7"/>
    <n v="3400000"/>
    <n v="180"/>
    <n v="2"/>
    <n v="2"/>
    <n v="0.08"/>
    <n v="3.406895"/>
  </r>
  <r>
    <n v="1017"/>
    <x v="51"/>
    <s v="30/09/2020"/>
    <n v="308"/>
    <n v="5"/>
    <s v="N"/>
    <s v="800-116-398-7"/>
    <s v="11001"/>
    <s v="CR 13 28-17 P 2"/>
    <s v="14/07/2020"/>
    <s v="14/07/2023"/>
    <n v="2800000"/>
    <s v="2001892763"/>
    <n v="1095"/>
    <n v="7"/>
    <n v="2800000"/>
    <n v="180"/>
    <n v="2"/>
    <n v="2"/>
    <n v="0.08"/>
    <n v="2.8056779999999999"/>
  </r>
  <r>
    <n v="1017"/>
    <x v="51"/>
    <s v="30/09/2020"/>
    <n v="309"/>
    <n v="5"/>
    <s v="N"/>
    <s v="800-116-398-7"/>
    <s v="11001"/>
    <s v="CR 13 28-17 P 2"/>
    <s v="14/07/2020"/>
    <s v="14/07/2023"/>
    <n v="4000000"/>
    <s v="2001892824"/>
    <n v="1095"/>
    <n v="7"/>
    <n v="4000000"/>
    <n v="180"/>
    <n v="2"/>
    <n v="2"/>
    <n v="0.08"/>
    <n v="4.0081119999999997"/>
  </r>
  <r>
    <n v="652"/>
    <x v="51"/>
    <s v="30/09/2020"/>
    <n v="310"/>
    <n v="5"/>
    <s v="N"/>
    <s v="800-116-398-7"/>
    <s v="11001"/>
    <s v="CR 13 28-17 P 2"/>
    <s v="14/07/2020"/>
    <s v="14/07/2022"/>
    <n v="2800000"/>
    <s v="2001892831"/>
    <n v="730"/>
    <n v="7"/>
    <n v="2800000"/>
    <n v="180"/>
    <n v="2"/>
    <n v="2"/>
    <n v="0.08"/>
    <n v="2.8056779999999999"/>
  </r>
  <r>
    <n v="1016"/>
    <x v="51"/>
    <s v="30/09/2020"/>
    <n v="311"/>
    <n v="5"/>
    <s v="N"/>
    <s v="800-116-398-7"/>
    <s v="11001"/>
    <s v="CR 13 28-17 P 2"/>
    <s v="13/07/2020"/>
    <s v="13/07/2023"/>
    <n v="4700000"/>
    <s v="2001892431"/>
    <n v="1095"/>
    <n v="7"/>
    <n v="4700000"/>
    <n v="180"/>
    <n v="2"/>
    <n v="2"/>
    <n v="0.08"/>
    <n v="4.709657"/>
  </r>
  <r>
    <n v="648"/>
    <x v="51"/>
    <s v="30/09/2020"/>
    <n v="312"/>
    <n v="5"/>
    <s v="N"/>
    <s v="800-116-398-7"/>
    <s v="11001"/>
    <s v="CR 13 28-17 P 2"/>
    <s v="07/07/2020"/>
    <s v="10/07/2022"/>
    <n v="4000000"/>
    <s v="2001889309"/>
    <n v="733"/>
    <n v="7"/>
    <n v="4000000"/>
    <n v="180"/>
    <n v="2"/>
    <n v="2"/>
    <n v="0.09"/>
    <n v="4.0101529999999999"/>
  </r>
  <r>
    <n v="1010"/>
    <x v="51"/>
    <s v="30/09/2020"/>
    <n v="313"/>
    <n v="5"/>
    <s v="N"/>
    <s v="800-116-398-7"/>
    <s v="11001"/>
    <s v="CR 13 28-17 P 2"/>
    <s v="07/07/2020"/>
    <s v="07/07/2023"/>
    <n v="12400000"/>
    <s v="2001889352"/>
    <n v="1095"/>
    <n v="7"/>
    <n v="12400000"/>
    <n v="180"/>
    <n v="2"/>
    <n v="2"/>
    <n v="0.09"/>
    <n v="12.431473"/>
  </r>
  <r>
    <n v="1011"/>
    <x v="51"/>
    <s v="30/09/2020"/>
    <n v="314"/>
    <n v="5"/>
    <s v="N"/>
    <s v="800-116-398-7"/>
    <s v="11001"/>
    <s v="CR 13 28-17 P 2"/>
    <s v="08/07/2020"/>
    <s v="08/07/2023"/>
    <n v="10000000"/>
    <s v="2001889637"/>
    <n v="1095"/>
    <n v="7"/>
    <n v="10000000"/>
    <n v="180"/>
    <n v="2"/>
    <n v="2"/>
    <n v="0.09"/>
    <n v="10.025074999999999"/>
  </r>
  <r>
    <n v="1012"/>
    <x v="51"/>
    <s v="30/09/2020"/>
    <n v="315"/>
    <n v="5"/>
    <s v="N"/>
    <s v="800-116-398-7"/>
    <s v="11001"/>
    <s v="CR 13 28-17 P 2"/>
    <s v="09/07/2020"/>
    <s v="09/07/2023"/>
    <n v="2800000"/>
    <s v="2001890174"/>
    <n v="1095"/>
    <n v="7"/>
    <n v="2800000"/>
    <n v="180"/>
    <n v="2"/>
    <n v="2"/>
    <n v="0.09"/>
    <n v="2.8069350000000002"/>
  </r>
  <r>
    <n v="1012"/>
    <x v="51"/>
    <s v="30/09/2020"/>
    <n v="316"/>
    <n v="5"/>
    <s v="N"/>
    <s v="800-116-398-7"/>
    <s v="11001"/>
    <s v="CR 13 28-17 P 2"/>
    <s v="09/07/2020"/>
    <s v="09/07/2023"/>
    <n v="5000000"/>
    <s v="2001890179"/>
    <n v="1095"/>
    <n v="7"/>
    <n v="5000000"/>
    <n v="180"/>
    <n v="2"/>
    <n v="2"/>
    <n v="0.09"/>
    <n v="5.0123850000000001"/>
  </r>
  <r>
    <n v="1012"/>
    <x v="51"/>
    <s v="30/09/2020"/>
    <n v="317"/>
    <n v="5"/>
    <s v="N"/>
    <s v="800-116-398-7"/>
    <s v="11001"/>
    <s v="CR 13 28-17 P 2"/>
    <s v="09/07/2020"/>
    <s v="09/07/2023"/>
    <n v="5000000"/>
    <s v="2001890182"/>
    <n v="1095"/>
    <n v="7"/>
    <n v="5000000"/>
    <n v="180"/>
    <n v="2"/>
    <n v="2"/>
    <n v="0.09"/>
    <n v="5.0123850000000001"/>
  </r>
  <r>
    <n v="1013"/>
    <x v="51"/>
    <s v="30/09/2020"/>
    <n v="318"/>
    <n v="5"/>
    <s v="N"/>
    <s v="800-116-398-7"/>
    <s v="11001"/>
    <s v="CR 13 28-17 P 2"/>
    <s v="10/07/2020"/>
    <s v="10/07/2023"/>
    <n v="8600000"/>
    <s v="2001891279"/>
    <n v="1095"/>
    <n v="7"/>
    <n v="8600000"/>
    <n v="180"/>
    <n v="2"/>
    <n v="2"/>
    <n v="0.09"/>
    <n v="8.6210380000000004"/>
  </r>
  <r>
    <n v="1017"/>
    <x v="51"/>
    <s v="30/09/2020"/>
    <n v="319"/>
    <n v="5"/>
    <s v="N"/>
    <s v="800-116-398-7"/>
    <s v="11001"/>
    <s v="CR 13 28-17 P 2"/>
    <s v="14/07/2020"/>
    <s v="14/07/2023"/>
    <n v="6300000"/>
    <s v="2001892742"/>
    <n v="1095"/>
    <n v="7"/>
    <n v="6300000"/>
    <n v="180"/>
    <n v="2"/>
    <n v="2"/>
    <n v="0.08"/>
    <n v="6.3127760000000004"/>
  </r>
  <r>
    <n v="652"/>
    <x v="51"/>
    <s v="30/09/2020"/>
    <n v="320"/>
    <n v="5"/>
    <s v="N"/>
    <s v="800-116-398-7"/>
    <s v="11001"/>
    <s v="CR 13 28-17 P 2"/>
    <s v="14/07/2020"/>
    <s v="14/07/2022"/>
    <n v="7000000"/>
    <s v="2001892780"/>
    <n v="730"/>
    <n v="7"/>
    <n v="7000000"/>
    <n v="180"/>
    <n v="2"/>
    <n v="2"/>
    <n v="0.08"/>
    <n v="7.014195"/>
  </r>
  <r>
    <n v="1017"/>
    <x v="51"/>
    <s v="30/09/2020"/>
    <n v="321"/>
    <n v="5"/>
    <s v="N"/>
    <s v="800-116-398-7"/>
    <s v="11001"/>
    <s v="CR 13 28-17 P 2"/>
    <s v="14/07/2020"/>
    <s v="14/07/2023"/>
    <n v="2800000"/>
    <s v="2001892795"/>
    <n v="1095"/>
    <n v="7"/>
    <n v="2800000"/>
    <n v="180"/>
    <n v="2"/>
    <n v="2"/>
    <n v="0.08"/>
    <n v="2.8056779999999999"/>
  </r>
  <r>
    <n v="1017"/>
    <x v="51"/>
    <s v="30/09/2020"/>
    <n v="322"/>
    <n v="5"/>
    <s v="N"/>
    <s v="800-116-398-7"/>
    <s v="11001"/>
    <s v="CR 13 28-17 P 2"/>
    <s v="14/07/2020"/>
    <s v="14/07/2023"/>
    <n v="2800000"/>
    <s v="2001892807"/>
    <n v="1095"/>
    <n v="7"/>
    <n v="2800000"/>
    <n v="180"/>
    <n v="2"/>
    <n v="2"/>
    <n v="0.08"/>
    <n v="2.8056779999999999"/>
  </r>
  <r>
    <n v="639"/>
    <x v="51"/>
    <s v="30/09/2020"/>
    <n v="323"/>
    <n v="5"/>
    <s v="N"/>
    <s v="800-116-398-7"/>
    <s v="11001"/>
    <s v="CR 13 28-17 P 2"/>
    <s v="01/07/2020"/>
    <s v="01/07/2022"/>
    <n v="5000000"/>
    <s v="2001884932"/>
    <n v="730"/>
    <n v="7"/>
    <n v="5000000"/>
    <n v="180"/>
    <n v="2"/>
    <n v="2"/>
    <n v="0.1"/>
    <n v="5.0149720000000002"/>
  </r>
  <r>
    <n v="458"/>
    <x v="51"/>
    <s v="30/09/2020"/>
    <n v="324"/>
    <n v="5"/>
    <s v="N"/>
    <s v="800-116-398-7"/>
    <s v="11001"/>
    <s v="CR 13 28-17 P 2"/>
    <s v="01/07/2020"/>
    <s v="01/01/2022"/>
    <n v="3000000"/>
    <s v="2001884938"/>
    <n v="549"/>
    <n v="7"/>
    <n v="3000000"/>
    <n v="180"/>
    <n v="2"/>
    <n v="2"/>
    <n v="0.1"/>
    <n v="3.0089830000000002"/>
  </r>
  <r>
    <n v="639"/>
    <x v="51"/>
    <s v="30/09/2020"/>
    <n v="325"/>
    <n v="5"/>
    <s v="N"/>
    <s v="800-116-398-7"/>
    <s v="11001"/>
    <s v="CR 13 28-17 P 2"/>
    <s v="01/07/2020"/>
    <s v="01/07/2022"/>
    <n v="6000000"/>
    <s v="2001884939"/>
    <n v="730"/>
    <n v="7"/>
    <n v="6000000"/>
    <n v="180"/>
    <n v="2"/>
    <n v="2"/>
    <n v="0.1"/>
    <n v="6.0179660000000004"/>
  </r>
  <r>
    <n v="645"/>
    <x v="51"/>
    <s v="30/09/2020"/>
    <n v="326"/>
    <n v="5"/>
    <s v="N"/>
    <s v="800-116-398-7"/>
    <s v="11001"/>
    <s v="CR 13 28-17 P 2"/>
    <s v="07/07/2020"/>
    <s v="07/07/2022"/>
    <n v="4380000"/>
    <s v="2001889324"/>
    <n v="730"/>
    <n v="7"/>
    <n v="4380000"/>
    <n v="180"/>
    <n v="2"/>
    <n v="2"/>
    <n v="0.09"/>
    <n v="4.3911170000000004"/>
  </r>
  <r>
    <n v="651"/>
    <x v="51"/>
    <s v="30/09/2020"/>
    <n v="327"/>
    <n v="5"/>
    <s v="N"/>
    <s v="800-116-398-7"/>
    <s v="11001"/>
    <s v="CR 13 28-17 P 2"/>
    <s v="13/07/2020"/>
    <s v="13/07/2022"/>
    <n v="2800000"/>
    <s v="2001892403"/>
    <n v="730"/>
    <n v="7"/>
    <n v="2800000"/>
    <n v="180"/>
    <n v="2"/>
    <n v="2"/>
    <n v="0.08"/>
    <n v="2.8057530000000002"/>
  </r>
  <r>
    <n v="1017"/>
    <x v="51"/>
    <s v="30/09/2020"/>
    <n v="328"/>
    <n v="5"/>
    <s v="N"/>
    <s v="800-116-398-7"/>
    <s v="11001"/>
    <s v="CR 13 28-17 P 2"/>
    <s v="14/07/2020"/>
    <s v="14/07/2023"/>
    <n v="7000000"/>
    <s v="2001892771"/>
    <n v="1095"/>
    <n v="7"/>
    <n v="7000000"/>
    <n v="180"/>
    <n v="2"/>
    <n v="2"/>
    <n v="0.08"/>
    <n v="7.014195"/>
  </r>
  <r>
    <n v="652"/>
    <x v="51"/>
    <s v="30/09/2020"/>
    <n v="329"/>
    <n v="5"/>
    <s v="N"/>
    <s v="800-116-398-7"/>
    <s v="11001"/>
    <s v="CR 13 28-17 P 2"/>
    <s v="14/07/2020"/>
    <s v="14/07/2022"/>
    <n v="6300000"/>
    <s v="2001892839"/>
    <n v="730"/>
    <n v="7"/>
    <n v="6300000"/>
    <n v="180"/>
    <n v="2"/>
    <n v="2"/>
    <n v="0.08"/>
    <n v="6.3127760000000004"/>
  </r>
  <r>
    <n v="645"/>
    <x v="51"/>
    <s v="30/09/2020"/>
    <n v="330"/>
    <n v="5"/>
    <s v="N"/>
    <s v="800-116-398-7"/>
    <s v="11001"/>
    <s v="CR 13 28-17 P 2"/>
    <s v="07/07/2020"/>
    <s v="07/07/2022"/>
    <n v="13000000"/>
    <s v="2001889334"/>
    <n v="730"/>
    <n v="7"/>
    <n v="13000000"/>
    <n v="180"/>
    <n v="2"/>
    <n v="2"/>
    <n v="0.09"/>
    <n v="13.032996000000001"/>
  </r>
  <r>
    <n v="643"/>
    <x v="51"/>
    <s v="30/09/2020"/>
    <n v="331"/>
    <n v="5"/>
    <s v="N"/>
    <s v="800-116-398-7"/>
    <s v="11001"/>
    <s v="CR 13 28-17 P 2"/>
    <s v="01/07/2020"/>
    <s v="05/07/2022"/>
    <n v="6500000"/>
    <s v="2001884985"/>
    <n v="734"/>
    <n v="7"/>
    <n v="6500000"/>
    <n v="180"/>
    <n v="2"/>
    <n v="2"/>
    <n v="0.1"/>
    <n v="6.519463"/>
  </r>
  <r>
    <n v="643"/>
    <x v="51"/>
    <s v="30/09/2020"/>
    <n v="332"/>
    <n v="5"/>
    <s v="N"/>
    <s v="800-116-398-7"/>
    <s v="11001"/>
    <s v="CR 13 28-17 P 2"/>
    <s v="03/07/2020"/>
    <s v="05/07/2022"/>
    <n v="7000000"/>
    <s v="2001885961"/>
    <n v="732"/>
    <n v="7"/>
    <n v="7000000"/>
    <n v="180"/>
    <n v="2"/>
    <n v="2"/>
    <n v="0.1"/>
    <n v="7.0204890000000004"/>
  </r>
  <r>
    <n v="1018"/>
    <x v="51"/>
    <s v="30/09/2020"/>
    <n v="333"/>
    <n v="5"/>
    <s v="N"/>
    <s v="800-116-398-7"/>
    <s v="11001"/>
    <s v="CR 13 28-17 P 2"/>
    <s v="15/07/2020"/>
    <s v="15/07/2023"/>
    <n v="5000000"/>
    <s v="2001893225"/>
    <n v="1095"/>
    <n v="7"/>
    <n v="5000000"/>
    <n v="180"/>
    <n v="2"/>
    <n v="2"/>
    <n v="0.08"/>
    <n v="5.0100059999999997"/>
  </r>
  <r>
    <n v="1018"/>
    <x v="51"/>
    <s v="30/09/2020"/>
    <n v="334"/>
    <n v="5"/>
    <s v="N"/>
    <s v="800-116-398-7"/>
    <s v="11001"/>
    <s v="CR 13 28-17 P 2"/>
    <s v="15/07/2020"/>
    <s v="15/07/2023"/>
    <n v="5000000"/>
    <s v="2001893263"/>
    <n v="1095"/>
    <n v="7"/>
    <n v="5000000"/>
    <n v="180"/>
    <n v="2"/>
    <n v="2"/>
    <n v="0.08"/>
    <n v="5.0100059999999997"/>
  </r>
  <r>
    <n v="1018"/>
    <x v="51"/>
    <s v="30/09/2020"/>
    <n v="335"/>
    <n v="5"/>
    <s v="N"/>
    <s v="800-116-398-7"/>
    <s v="11001"/>
    <s v="CR 13 28-17 P 2"/>
    <s v="15/07/2020"/>
    <s v="15/07/2023"/>
    <n v="2800000"/>
    <s v="2001893269"/>
    <n v="1095"/>
    <n v="7"/>
    <n v="2800000"/>
    <n v="180"/>
    <n v="2"/>
    <n v="2"/>
    <n v="0.08"/>
    <n v="2.8056030000000001"/>
  </r>
  <r>
    <n v="1018"/>
    <x v="51"/>
    <s v="30/09/2020"/>
    <n v="336"/>
    <n v="5"/>
    <s v="N"/>
    <s v="800-116-398-7"/>
    <s v="11001"/>
    <s v="CR 13 28-17 P 2"/>
    <s v="15/07/2020"/>
    <s v="15/07/2023"/>
    <n v="2800000"/>
    <s v="2001893290"/>
    <n v="1095"/>
    <n v="7"/>
    <n v="2800000"/>
    <n v="180"/>
    <n v="2"/>
    <n v="2"/>
    <n v="0.08"/>
    <n v="2.8056030000000001"/>
  </r>
  <r>
    <n v="1019"/>
    <x v="51"/>
    <s v="30/09/2020"/>
    <n v="337"/>
    <n v="5"/>
    <s v="N"/>
    <s v="800-116-398-7"/>
    <s v="11001"/>
    <s v="CR 13 28-17 P 2"/>
    <s v="16/07/2020"/>
    <s v="16/07/2023"/>
    <n v="2800000"/>
    <s v="2001893802"/>
    <n v="1095"/>
    <n v="7"/>
    <n v="2800000"/>
    <n v="180"/>
    <n v="2"/>
    <n v="2"/>
    <n v="0.08"/>
    <n v="2.8055289999999999"/>
  </r>
  <r>
    <n v="1020"/>
    <x v="51"/>
    <s v="30/09/2020"/>
    <n v="338"/>
    <n v="5"/>
    <s v="N"/>
    <s v="800-116-398-7"/>
    <s v="11001"/>
    <s v="CR 13 28-17 P 2"/>
    <s v="17/07/2020"/>
    <s v="17/07/2023"/>
    <n v="4000000"/>
    <s v="2001894212"/>
    <n v="1095"/>
    <n v="7"/>
    <n v="4000000"/>
    <n v="180"/>
    <n v="2"/>
    <n v="2"/>
    <n v="0.08"/>
    <n v="4.0077910000000001"/>
  </r>
  <r>
    <n v="1020"/>
    <x v="51"/>
    <s v="30/09/2020"/>
    <n v="339"/>
    <n v="5"/>
    <s v="N"/>
    <s v="800-116-398-7"/>
    <s v="11001"/>
    <s v="CR 13 28-17 P 2"/>
    <s v="17/07/2020"/>
    <s v="17/07/2023"/>
    <n v="5300000"/>
    <s v="2001894225"/>
    <n v="1095"/>
    <n v="7"/>
    <n v="5300000"/>
    <n v="180"/>
    <n v="2"/>
    <n v="2"/>
    <n v="0.08"/>
    <n v="5.3103230000000003"/>
  </r>
  <r>
    <n v="1020"/>
    <x v="51"/>
    <s v="30/09/2020"/>
    <n v="340"/>
    <n v="5"/>
    <s v="N"/>
    <s v="800-116-398-7"/>
    <s v="11001"/>
    <s v="CR 13 28-17 P 2"/>
    <s v="17/07/2020"/>
    <s v="17/07/2023"/>
    <n v="7800000"/>
    <s v="2001894234"/>
    <n v="1095"/>
    <n v="7"/>
    <n v="7800000"/>
    <n v="180"/>
    <n v="2"/>
    <n v="2"/>
    <n v="0.08"/>
    <n v="7.8151929999999998"/>
  </r>
  <r>
    <n v="1020"/>
    <x v="51"/>
    <s v="30/09/2020"/>
    <n v="341"/>
    <n v="5"/>
    <s v="N"/>
    <s v="800-116-398-7"/>
    <s v="11001"/>
    <s v="CR 13 28-17 P 2"/>
    <s v="17/07/2020"/>
    <s v="17/07/2023"/>
    <n v="2800000"/>
    <s v="2001894241"/>
    <n v="1095"/>
    <n v="7"/>
    <n v="2800000"/>
    <n v="180"/>
    <n v="2"/>
    <n v="2"/>
    <n v="0.08"/>
    <n v="2.8054540000000001"/>
  </r>
  <r>
    <n v="655"/>
    <x v="51"/>
    <s v="30/09/2020"/>
    <n v="342"/>
    <n v="5"/>
    <s v="N"/>
    <s v="800-116-398-7"/>
    <s v="11001"/>
    <s v="CR 13 28-17 P 2"/>
    <s v="17/07/2020"/>
    <s v="17/07/2022"/>
    <n v="2800000"/>
    <s v="2001894246"/>
    <n v="730"/>
    <n v="7"/>
    <n v="2800000"/>
    <n v="180"/>
    <n v="2"/>
    <n v="2"/>
    <n v="0.08"/>
    <n v="2.8054540000000001"/>
  </r>
  <r>
    <n v="1020"/>
    <x v="51"/>
    <s v="30/09/2020"/>
    <n v="343"/>
    <n v="5"/>
    <s v="N"/>
    <s v="800-116-398-7"/>
    <s v="11001"/>
    <s v="CR 13 28-17 P 2"/>
    <s v="17/07/2020"/>
    <s v="17/07/2023"/>
    <n v="20800000"/>
    <s v="2001894209"/>
    <n v="1095"/>
    <n v="7"/>
    <n v="20800000"/>
    <n v="180"/>
    <n v="2"/>
    <n v="2"/>
    <n v="0.08"/>
    <n v="20.840513999999999"/>
  </r>
  <r>
    <n v="1019"/>
    <x v="51"/>
    <s v="30/09/2020"/>
    <n v="344"/>
    <n v="5"/>
    <s v="N"/>
    <s v="800-116-398-7"/>
    <s v="11001"/>
    <s v="CR 13 28-17 P 2"/>
    <s v="16/07/2020"/>
    <s v="16/07/2023"/>
    <n v="15000000"/>
    <s v="2001893702"/>
    <n v="1095"/>
    <n v="7"/>
    <n v="15000000"/>
    <n v="180"/>
    <n v="2"/>
    <n v="2"/>
    <n v="0.08"/>
    <n v="15.029617"/>
  </r>
  <r>
    <n v="473"/>
    <x v="51"/>
    <s v="30/09/2020"/>
    <n v="345"/>
    <n v="5"/>
    <s v="N"/>
    <s v="800-116-398-7"/>
    <s v="11001"/>
    <s v="CR 13 28-17 P 2"/>
    <s v="16/07/2020"/>
    <s v="16/01/2022"/>
    <n v="2500000"/>
    <s v="2001893732"/>
    <n v="549"/>
    <n v="7"/>
    <n v="2500000"/>
    <n v="180"/>
    <n v="2"/>
    <n v="2"/>
    <n v="0.08"/>
    <n v="2.5049359999999998"/>
  </r>
  <r>
    <n v="658"/>
    <x v="51"/>
    <s v="30/09/2020"/>
    <n v="346"/>
    <n v="5"/>
    <s v="N"/>
    <s v="800-116-398-7"/>
    <s v="11001"/>
    <s v="CR 13 28-17 P 2"/>
    <s v="17/07/2020"/>
    <s v="20/07/2022"/>
    <n v="3000000"/>
    <s v="2001894250"/>
    <n v="733"/>
    <n v="7"/>
    <n v="3000000"/>
    <n v="180"/>
    <n v="2"/>
    <n v="2"/>
    <n v="0.08"/>
    <n v="3.005843"/>
  </r>
  <r>
    <n v="1018"/>
    <x v="51"/>
    <s v="30/09/2020"/>
    <n v="347"/>
    <n v="5"/>
    <s v="N"/>
    <s v="800-116-398-7"/>
    <s v="11001"/>
    <s v="CR 13 28-17 P 2"/>
    <s v="15/07/2020"/>
    <s v="15/07/2023"/>
    <n v="4700000"/>
    <s v="2001893326"/>
    <n v="1095"/>
    <n v="7"/>
    <n v="4700000"/>
    <n v="180"/>
    <n v="2"/>
    <n v="2"/>
    <n v="0.08"/>
    <n v="4.7094060000000004"/>
  </r>
  <r>
    <n v="653"/>
    <x v="51"/>
    <s v="30/09/2020"/>
    <n v="348"/>
    <n v="5"/>
    <s v="N"/>
    <s v="800-116-398-7"/>
    <s v="11001"/>
    <s v="CR 13 28-17 P 2"/>
    <s v="15/07/2020"/>
    <s v="15/07/2022"/>
    <n v="4500000"/>
    <s v="2001893303"/>
    <n v="730"/>
    <n v="7"/>
    <n v="4500000"/>
    <n v="180"/>
    <n v="2"/>
    <n v="2"/>
    <n v="0.08"/>
    <n v="4.5090050000000002"/>
  </r>
  <r>
    <n v="653"/>
    <x v="51"/>
    <s v="30/09/2020"/>
    <n v="349"/>
    <n v="5"/>
    <s v="N"/>
    <s v="800-116-398-7"/>
    <s v="11001"/>
    <s v="CR 13 28-17 P 2"/>
    <s v="15/07/2020"/>
    <s v="15/07/2022"/>
    <n v="2800000"/>
    <s v="2001893307"/>
    <n v="730"/>
    <n v="7"/>
    <n v="2800000"/>
    <n v="180"/>
    <n v="2"/>
    <n v="2"/>
    <n v="0.08"/>
    <n v="2.8056030000000001"/>
  </r>
  <r>
    <n v="1019"/>
    <x v="51"/>
    <s v="30/09/2020"/>
    <n v="350"/>
    <n v="5"/>
    <s v="N"/>
    <s v="800-116-398-7"/>
    <s v="11001"/>
    <s v="CR 13 28-17 P 2"/>
    <s v="16/07/2020"/>
    <s v="16/07/2023"/>
    <n v="5000000"/>
    <s v="2001893769"/>
    <n v="1095"/>
    <n v="7"/>
    <n v="5000000"/>
    <n v="180"/>
    <n v="2"/>
    <n v="2"/>
    <n v="0.08"/>
    <n v="5.0098719999999997"/>
  </r>
  <r>
    <n v="655"/>
    <x v="51"/>
    <s v="30/09/2020"/>
    <n v="351"/>
    <n v="5"/>
    <s v="N"/>
    <s v="800-116-398-7"/>
    <s v="11001"/>
    <s v="CR 13 28-17 P 2"/>
    <s v="17/07/2020"/>
    <s v="17/07/2022"/>
    <n v="5000000"/>
    <s v="2001894198"/>
    <n v="730"/>
    <n v="7"/>
    <n v="5000000"/>
    <n v="180"/>
    <n v="2"/>
    <n v="2"/>
    <n v="0.08"/>
    <n v="5.0097389999999997"/>
  </r>
  <r>
    <n v="1020"/>
    <x v="51"/>
    <s v="30/09/2020"/>
    <n v="352"/>
    <n v="5"/>
    <s v="N"/>
    <s v="800-116-398-7"/>
    <s v="11001"/>
    <s v="CR 13 28-17 P 2"/>
    <s v="17/07/2020"/>
    <s v="17/07/2023"/>
    <n v="21945000"/>
    <s v="2001894201"/>
    <n v="1095"/>
    <n v="7"/>
    <n v="21945000"/>
    <n v="180"/>
    <n v="2"/>
    <n v="2"/>
    <n v="0.08"/>
    <n v="21.987743999999999"/>
  </r>
  <r>
    <n v="679"/>
    <x v="51"/>
    <s v="30/09/2020"/>
    <n v="353"/>
    <n v="5"/>
    <s v="N"/>
    <s v="800-116-398-7"/>
    <s v="11001"/>
    <s v="CR 13 28-17 P 2"/>
    <s v="10/08/2020"/>
    <s v="10/08/2022"/>
    <n v="2800000"/>
    <s v="2001905663"/>
    <n v="730"/>
    <n v="7"/>
    <n v="2800000"/>
    <n v="180"/>
    <n v="2"/>
    <n v="2"/>
    <n v="0.04"/>
    <n v="2.8019449999999999"/>
  </r>
  <r>
    <n v="1044"/>
    <x v="51"/>
    <s v="30/09/2020"/>
    <n v="354"/>
    <n v="5"/>
    <s v="N"/>
    <s v="800-116-398-7"/>
    <s v="11001"/>
    <s v="CR 13 28-17 P 2"/>
    <s v="10/08/2020"/>
    <s v="10/08/2023"/>
    <n v="10000000"/>
    <s v="2001905668"/>
    <n v="1095"/>
    <n v="7"/>
    <n v="10000000"/>
    <n v="180"/>
    <n v="2"/>
    <n v="2"/>
    <n v="0.04"/>
    <n v="10.006945"/>
  </r>
  <r>
    <n v="1044"/>
    <x v="51"/>
    <s v="30/09/2020"/>
    <n v="355"/>
    <n v="5"/>
    <s v="N"/>
    <s v="800-116-398-7"/>
    <s v="11001"/>
    <s v="CR 13 28-17 P 2"/>
    <s v="10/08/2020"/>
    <s v="10/08/2023"/>
    <n v="2800000"/>
    <s v="2001905670"/>
    <n v="1095"/>
    <n v="7"/>
    <n v="2800000"/>
    <n v="180"/>
    <n v="2"/>
    <n v="2"/>
    <n v="0.04"/>
    <n v="2.8019449999999999"/>
  </r>
  <r>
    <n v="679"/>
    <x v="51"/>
    <s v="30/09/2020"/>
    <n v="356"/>
    <n v="5"/>
    <s v="N"/>
    <s v="800-116-398-7"/>
    <s v="11001"/>
    <s v="CR 13 28-17 P 2"/>
    <s v="10/08/2020"/>
    <s v="10/08/2022"/>
    <n v="3000000"/>
    <s v="2001905928"/>
    <n v="730"/>
    <n v="7"/>
    <n v="3000000"/>
    <n v="180"/>
    <n v="2"/>
    <n v="2"/>
    <n v="0.04"/>
    <n v="3.002084"/>
  </r>
  <r>
    <n v="1044"/>
    <x v="51"/>
    <s v="30/09/2020"/>
    <n v="357"/>
    <n v="5"/>
    <s v="N"/>
    <s v="800-116-398-7"/>
    <s v="11001"/>
    <s v="CR 13 28-17 P 2"/>
    <s v="10/08/2020"/>
    <s v="10/08/2023"/>
    <n v="3260000"/>
    <s v="2001905144"/>
    <n v="1095"/>
    <n v="7"/>
    <n v="3260000"/>
    <n v="180"/>
    <n v="2"/>
    <n v="2"/>
    <n v="0.04"/>
    <n v="3.2622640000000001"/>
  </r>
  <r>
    <n v="679"/>
    <x v="51"/>
    <s v="30/09/2020"/>
    <n v="358"/>
    <n v="5"/>
    <s v="N"/>
    <s v="800-116-398-7"/>
    <s v="11001"/>
    <s v="CR 13 28-17 P 2"/>
    <s v="10/08/2020"/>
    <s v="10/08/2022"/>
    <n v="2800000"/>
    <s v="2001905145"/>
    <n v="730"/>
    <n v="7"/>
    <n v="2800000"/>
    <n v="180"/>
    <n v="2"/>
    <n v="2"/>
    <n v="0.04"/>
    <n v="2.8019449999999999"/>
  </r>
  <r>
    <n v="1044"/>
    <x v="51"/>
    <s v="30/09/2020"/>
    <n v="359"/>
    <n v="5"/>
    <s v="N"/>
    <s v="800-116-398-7"/>
    <s v="11001"/>
    <s v="CR 13 28-17 P 2"/>
    <s v="10/08/2020"/>
    <s v="10/08/2023"/>
    <n v="10000000"/>
    <s v="2001905147"/>
    <n v="1095"/>
    <n v="7"/>
    <n v="10000000"/>
    <n v="30"/>
    <n v="2"/>
    <n v="2"/>
    <n v="0.01"/>
    <n v="10.000833"/>
  </r>
  <r>
    <n v="679"/>
    <x v="51"/>
    <s v="30/09/2020"/>
    <n v="360"/>
    <n v="5"/>
    <s v="N"/>
    <s v="800-116-398-7"/>
    <s v="11001"/>
    <s v="CR 13 28-17 P 2"/>
    <s v="10/08/2020"/>
    <s v="10/08/2022"/>
    <n v="5000000"/>
    <s v="2001905149"/>
    <n v="730"/>
    <n v="7"/>
    <n v="5000000"/>
    <n v="180"/>
    <n v="2"/>
    <n v="2"/>
    <n v="0.04"/>
    <n v="5.0034729999999996"/>
  </r>
  <r>
    <n v="1410"/>
    <x v="51"/>
    <s v="30/09/2020"/>
    <n v="361"/>
    <n v="5"/>
    <s v="N"/>
    <s v="800-116-398-7"/>
    <s v="11001"/>
    <s v="CR 13 28-17 P 2"/>
    <s v="10/08/2020"/>
    <s v="10/08/2024"/>
    <n v="15000000"/>
    <s v="2001905151"/>
    <n v="1461"/>
    <n v="7"/>
    <n v="15000000"/>
    <n v="180"/>
    <n v="2"/>
    <n v="2"/>
    <n v="0.04"/>
    <n v="15.010418"/>
  </r>
  <r>
    <n v="1044"/>
    <x v="51"/>
    <s v="30/09/2020"/>
    <n v="362"/>
    <n v="5"/>
    <s v="N"/>
    <s v="800-116-398-7"/>
    <s v="11001"/>
    <s v="CR 13 28-17 P 2"/>
    <s v="10/08/2020"/>
    <s v="10/08/2023"/>
    <n v="9000000"/>
    <s v="2001905165"/>
    <n v="1095"/>
    <n v="7"/>
    <n v="9000000"/>
    <n v="180"/>
    <n v="2"/>
    <n v="2"/>
    <n v="0.04"/>
    <n v="9.0062510000000007"/>
  </r>
  <r>
    <n v="1044"/>
    <x v="51"/>
    <s v="30/09/2020"/>
    <n v="363"/>
    <n v="5"/>
    <s v="N"/>
    <s v="800-116-398-7"/>
    <s v="11001"/>
    <s v="CR 13 28-17 P 2"/>
    <s v="10/08/2020"/>
    <s v="10/08/2023"/>
    <n v="20000000"/>
    <s v="2001905927"/>
    <n v="1095"/>
    <n v="7"/>
    <n v="20000000"/>
    <n v="180"/>
    <n v="2"/>
    <n v="2"/>
    <n v="0.04"/>
    <n v="20.013891000000001"/>
  </r>
  <r>
    <n v="1044"/>
    <x v="51"/>
    <s v="30/09/2020"/>
    <n v="364"/>
    <n v="5"/>
    <s v="N"/>
    <s v="800-116-398-7"/>
    <s v="11001"/>
    <s v="CR 13 28-17 P 2"/>
    <s v="10/08/2020"/>
    <s v="10/08/2023"/>
    <n v="7200000"/>
    <s v="2001905929"/>
    <n v="1095"/>
    <n v="7"/>
    <n v="7200000"/>
    <n v="180"/>
    <n v="2"/>
    <n v="2"/>
    <n v="0.04"/>
    <n v="7.2050010000000002"/>
  </r>
  <r>
    <n v="679"/>
    <x v="51"/>
    <s v="30/09/2020"/>
    <n v="365"/>
    <n v="5"/>
    <s v="N"/>
    <s v="800-116-398-7"/>
    <s v="11001"/>
    <s v="CR 13 28-17 P 2"/>
    <s v="10/08/2020"/>
    <s v="10/08/2022"/>
    <n v="10000000"/>
    <s v="2001905930"/>
    <n v="730"/>
    <n v="7"/>
    <n v="10000000"/>
    <n v="180"/>
    <n v="2"/>
    <n v="2"/>
    <n v="0.04"/>
    <n v="10.006945"/>
  </r>
  <r>
    <n v="1044"/>
    <x v="51"/>
    <s v="30/09/2020"/>
    <n v="366"/>
    <n v="5"/>
    <s v="N"/>
    <s v="800-116-398-7"/>
    <s v="11001"/>
    <s v="CR 13 28-17 P 2"/>
    <s v="10/08/2020"/>
    <s v="10/08/2023"/>
    <n v="4200000"/>
    <s v="2001905146"/>
    <n v="1095"/>
    <n v="7"/>
    <n v="4200000"/>
    <n v="180"/>
    <n v="2"/>
    <n v="2"/>
    <n v="0.04"/>
    <n v="4.2029170000000002"/>
  </r>
  <r>
    <n v="1044"/>
    <x v="51"/>
    <s v="30/09/2020"/>
    <n v="367"/>
    <n v="5"/>
    <s v="N"/>
    <s v="800-116-398-7"/>
    <s v="11001"/>
    <s v="CR 13 28-17 P 2"/>
    <s v="10/08/2020"/>
    <s v="10/08/2023"/>
    <n v="2800000"/>
    <s v="2001905150"/>
    <n v="1095"/>
    <n v="7"/>
    <n v="2800000"/>
    <n v="180"/>
    <n v="2"/>
    <n v="2"/>
    <n v="0.04"/>
    <n v="2.8019449999999999"/>
  </r>
  <r>
    <n v="679"/>
    <x v="51"/>
    <s v="30/09/2020"/>
    <n v="368"/>
    <n v="5"/>
    <s v="N"/>
    <s v="800-116-398-7"/>
    <s v="11001"/>
    <s v="CR 13 28-17 P 2"/>
    <s v="10/08/2020"/>
    <s v="10/08/2022"/>
    <n v="2800000"/>
    <s v="2001905153"/>
    <n v="730"/>
    <n v="7"/>
    <n v="2800000"/>
    <n v="180"/>
    <n v="2"/>
    <n v="2"/>
    <n v="0.04"/>
    <n v="2.8019449999999999"/>
  </r>
  <r>
    <n v="1044"/>
    <x v="51"/>
    <s v="30/09/2020"/>
    <n v="369"/>
    <n v="5"/>
    <s v="N"/>
    <s v="800-116-398-7"/>
    <s v="11001"/>
    <s v="CR 13 28-17 P 2"/>
    <s v="10/08/2020"/>
    <s v="10/08/2023"/>
    <n v="2800000"/>
    <s v="2001905154"/>
    <n v="1095"/>
    <n v="7"/>
    <n v="2800000"/>
    <n v="180"/>
    <n v="2"/>
    <n v="2"/>
    <n v="0.04"/>
    <n v="2.8019449999999999"/>
  </r>
  <r>
    <n v="679"/>
    <x v="51"/>
    <s v="30/09/2020"/>
    <n v="370"/>
    <n v="5"/>
    <s v="N"/>
    <s v="800-116-398-7"/>
    <s v="11001"/>
    <s v="CR 13 28-17 P 2"/>
    <s v="10/08/2020"/>
    <s v="10/08/2022"/>
    <n v="2200000"/>
    <s v="2001905155"/>
    <n v="730"/>
    <n v="7"/>
    <n v="2200000"/>
    <n v="180"/>
    <n v="2"/>
    <n v="2"/>
    <n v="0.04"/>
    <n v="2.2015280000000002"/>
  </r>
  <r>
    <n v="679"/>
    <x v="51"/>
    <s v="30/09/2020"/>
    <n v="371"/>
    <n v="5"/>
    <s v="N"/>
    <s v="800-116-398-7"/>
    <s v="11001"/>
    <s v="CR 13 28-17 P 2"/>
    <s v="10/08/2020"/>
    <s v="10/08/2022"/>
    <n v="2800000"/>
    <s v="2001905156"/>
    <n v="730"/>
    <n v="7"/>
    <n v="2800000"/>
    <n v="180"/>
    <n v="2"/>
    <n v="2"/>
    <n v="0.04"/>
    <n v="2.8019449999999999"/>
  </r>
  <r>
    <n v="1044"/>
    <x v="51"/>
    <s v="30/09/2020"/>
    <n v="372"/>
    <n v="5"/>
    <s v="N"/>
    <s v="800-116-398-7"/>
    <s v="11001"/>
    <s v="CR 13 28-17 P 2"/>
    <s v="10/08/2020"/>
    <s v="10/08/2023"/>
    <n v="20000000"/>
    <s v="2001905660"/>
    <n v="1095"/>
    <n v="7"/>
    <n v="20000000"/>
    <n v="180"/>
    <n v="2"/>
    <n v="2"/>
    <n v="0.04"/>
    <n v="20.013891000000001"/>
  </r>
  <r>
    <n v="679"/>
    <x v="51"/>
    <s v="30/09/2020"/>
    <n v="373"/>
    <n v="5"/>
    <s v="N"/>
    <s v="800-116-398-7"/>
    <s v="11001"/>
    <s v="CR 13 28-17 P 2"/>
    <s v="10/08/2020"/>
    <s v="10/08/2022"/>
    <n v="5000000"/>
    <s v="2001905157"/>
    <n v="730"/>
    <n v="7"/>
    <n v="5000000"/>
    <n v="180"/>
    <n v="2"/>
    <n v="2"/>
    <n v="0.04"/>
    <n v="5.0034729999999996"/>
  </r>
  <r>
    <n v="1044"/>
    <x v="51"/>
    <s v="30/09/2020"/>
    <n v="374"/>
    <n v="5"/>
    <s v="N"/>
    <s v="800-116-398-7"/>
    <s v="11001"/>
    <s v="CR 13 28-17 P 2"/>
    <s v="10/08/2020"/>
    <s v="10/08/2023"/>
    <n v="12000000"/>
    <s v="2001905158"/>
    <n v="1095"/>
    <n v="7"/>
    <n v="12000000"/>
    <n v="180"/>
    <n v="2"/>
    <n v="2"/>
    <n v="0.33"/>
    <n v="12.066741"/>
  </r>
  <r>
    <n v="1410"/>
    <x v="51"/>
    <s v="30/09/2020"/>
    <n v="375"/>
    <n v="5"/>
    <s v="N"/>
    <s v="800-116-398-7"/>
    <s v="11001"/>
    <s v="CR 13 28-17 P 2"/>
    <s v="10/08/2020"/>
    <s v="10/08/2024"/>
    <n v="10000000"/>
    <s v="2001905160"/>
    <n v="1461"/>
    <n v="7"/>
    <n v="10000000"/>
    <n v="180"/>
    <n v="2"/>
    <n v="2"/>
    <n v="0.04"/>
    <n v="10.006945"/>
  </r>
  <r>
    <n v="1044"/>
    <x v="51"/>
    <s v="30/09/2020"/>
    <n v="376"/>
    <n v="5"/>
    <s v="N"/>
    <s v="800-116-398-7"/>
    <s v="11001"/>
    <s v="CR 13 28-17 P 2"/>
    <s v="10/08/2020"/>
    <s v="10/08/2023"/>
    <n v="2800000"/>
    <s v="2001905161"/>
    <n v="1095"/>
    <n v="7"/>
    <n v="2800000"/>
    <n v="180"/>
    <n v="2"/>
    <n v="2"/>
    <n v="0.04"/>
    <n v="2.8019449999999999"/>
  </r>
  <r>
    <n v="1044"/>
    <x v="51"/>
    <s v="30/09/2020"/>
    <n v="377"/>
    <n v="5"/>
    <s v="N"/>
    <s v="800-116-398-7"/>
    <s v="11001"/>
    <s v="CR 13 28-17 P 2"/>
    <s v="10/08/2020"/>
    <s v="10/08/2023"/>
    <n v="12000000"/>
    <s v="2001905162"/>
    <n v="1095"/>
    <n v="7"/>
    <n v="12000000"/>
    <n v="180"/>
    <n v="2"/>
    <n v="2"/>
    <n v="0.04"/>
    <n v="12.008334"/>
  </r>
  <r>
    <n v="679"/>
    <x v="51"/>
    <s v="30/09/2020"/>
    <n v="378"/>
    <n v="5"/>
    <s v="N"/>
    <s v="800-116-398-7"/>
    <s v="11001"/>
    <s v="CR 13 28-17 P 2"/>
    <s v="10/08/2020"/>
    <s v="10/08/2022"/>
    <n v="2800000"/>
    <s v="2001905164"/>
    <n v="730"/>
    <n v="7"/>
    <n v="2800000"/>
    <n v="180"/>
    <n v="2"/>
    <n v="2"/>
    <n v="0.04"/>
    <n v="2.8019449999999999"/>
  </r>
  <r>
    <n v="679"/>
    <x v="51"/>
    <s v="30/09/2020"/>
    <n v="379"/>
    <n v="5"/>
    <s v="N"/>
    <s v="800-116-398-7"/>
    <s v="11001"/>
    <s v="CR 13 28-17 P 2"/>
    <s v="10/08/2020"/>
    <s v="10/08/2022"/>
    <n v="2800000"/>
    <s v="2001905163"/>
    <n v="730"/>
    <n v="7"/>
    <n v="2800000"/>
    <n v="180"/>
    <n v="2"/>
    <n v="2"/>
    <n v="0.04"/>
    <n v="2.8019449999999999"/>
  </r>
  <r>
    <n v="679"/>
    <x v="51"/>
    <s v="30/09/2020"/>
    <n v="380"/>
    <n v="5"/>
    <s v="N"/>
    <s v="800-116-398-7"/>
    <s v="11001"/>
    <s v="CR 13 28-17 P 2"/>
    <s v="10/08/2020"/>
    <s v="10/08/2022"/>
    <n v="15000000"/>
    <s v="2001905167"/>
    <n v="730"/>
    <n v="7"/>
    <n v="15000000"/>
    <n v="30"/>
    <n v="2"/>
    <n v="2"/>
    <n v="0.01"/>
    <n v="15.003125000000001"/>
  </r>
  <r>
    <n v="1410"/>
    <x v="51"/>
    <s v="30/09/2020"/>
    <n v="381"/>
    <n v="5"/>
    <s v="N"/>
    <s v="800-116-398-7"/>
    <s v="11001"/>
    <s v="CR 13 28-17 P 2"/>
    <s v="10/08/2020"/>
    <s v="10/08/2024"/>
    <n v="10000000"/>
    <s v="2001906891"/>
    <n v="1461"/>
    <n v="7"/>
    <n v="10000000"/>
    <n v="180"/>
    <n v="2"/>
    <n v="2"/>
    <n v="0.04"/>
    <n v="10.006945"/>
  </r>
  <r>
    <n v="679"/>
    <x v="51"/>
    <s v="30/09/2020"/>
    <n v="382"/>
    <n v="5"/>
    <s v="N"/>
    <s v="800-116-398-7"/>
    <s v="11001"/>
    <s v="CR 13 28-17 P 2"/>
    <s v="10/08/2020"/>
    <s v="10/08/2022"/>
    <n v="6000000"/>
    <s v="2001905148"/>
    <n v="730"/>
    <n v="7"/>
    <n v="6000000"/>
    <n v="180"/>
    <n v="2"/>
    <n v="2"/>
    <n v="0.04"/>
    <n v="6.0041669999999998"/>
  </r>
  <r>
    <n v="1775"/>
    <x v="51"/>
    <s v="30/09/2020"/>
    <n v="383"/>
    <n v="5"/>
    <s v="N"/>
    <s v="800-116-398-7"/>
    <s v="11001"/>
    <s v="CR 13 28-17 P 2"/>
    <s v="10/08/2020"/>
    <s v="10/08/2025"/>
    <n v="21900000"/>
    <s v="2001905152"/>
    <n v="1826"/>
    <n v="7"/>
    <n v="21900000"/>
    <n v="180"/>
    <n v="2"/>
    <n v="2"/>
    <n v="0.33"/>
    <n v="22.021802000000001"/>
  </r>
  <r>
    <n v="1044"/>
    <x v="51"/>
    <s v="30/09/2020"/>
    <n v="384"/>
    <n v="5"/>
    <s v="N"/>
    <s v="800-116-398-7"/>
    <s v="11001"/>
    <s v="CR 13 28-17 P 2"/>
    <s v="10/08/2020"/>
    <s v="10/08/2023"/>
    <n v="21000000"/>
    <s v="2001905159"/>
    <n v="1095"/>
    <n v="7"/>
    <n v="21000000"/>
    <n v="180"/>
    <n v="2"/>
    <n v="2"/>
    <n v="0.04"/>
    <n v="21.014585"/>
  </r>
  <r>
    <n v="863"/>
    <x v="51"/>
    <s v="30/09/2020"/>
    <n v="385"/>
    <n v="5"/>
    <s v="N"/>
    <s v="800-116-398-7"/>
    <s v="11001"/>
    <s v="CR 13 28-17 P 2"/>
    <s v="10/08/2020"/>
    <s v="10/02/2023"/>
    <n v="10000000"/>
    <s v="2001905166"/>
    <n v="914"/>
    <n v="7"/>
    <n v="10000000"/>
    <n v="30"/>
    <n v="2"/>
    <n v="2"/>
    <n v="0.01"/>
    <n v="9.7048240000000003"/>
  </r>
  <r>
    <n v="679"/>
    <x v="51"/>
    <s v="30/09/2020"/>
    <n v="386"/>
    <n v="5"/>
    <s v="N"/>
    <s v="800-116-398-7"/>
    <s v="11001"/>
    <s v="CR 13 28-17 P 2"/>
    <s v="10/08/2020"/>
    <s v="10/08/2022"/>
    <n v="7000000"/>
    <s v="2001905671"/>
    <n v="730"/>
    <n v="7"/>
    <n v="7000000"/>
    <n v="30"/>
    <n v="2"/>
    <n v="2"/>
    <n v="0.01"/>
    <n v="7.0005829999999998"/>
  </r>
  <r>
    <n v="679"/>
    <x v="51"/>
    <s v="30/09/2020"/>
    <n v="387"/>
    <n v="5"/>
    <s v="N"/>
    <s v="800-116-398-7"/>
    <s v="11001"/>
    <s v="CR 13 28-17 P 2"/>
    <s v="10/08/2020"/>
    <s v="10/08/2022"/>
    <n v="4000000"/>
    <s v="2001905672"/>
    <n v="730"/>
    <n v="7"/>
    <n v="4000000"/>
    <n v="180"/>
    <n v="2"/>
    <n v="2"/>
    <n v="0.04"/>
    <n v="2.059256"/>
  </r>
  <r>
    <n v="1044"/>
    <x v="51"/>
    <s v="30/09/2020"/>
    <n v="388"/>
    <n v="5"/>
    <s v="N"/>
    <s v="800-116-398-7"/>
    <s v="11001"/>
    <s v="CR 13 28-17 P 2"/>
    <s v="10/08/2020"/>
    <s v="10/08/2023"/>
    <n v="6000000"/>
    <s v="2001905665"/>
    <n v="1095"/>
    <n v="7"/>
    <n v="6000000"/>
    <n v="180"/>
    <n v="2"/>
    <n v="2"/>
    <n v="0.04"/>
    <n v="6.0041669999999998"/>
  </r>
  <r>
    <n v="1044"/>
    <x v="51"/>
    <s v="30/09/2020"/>
    <n v="389"/>
    <n v="5"/>
    <s v="N"/>
    <s v="800-116-398-7"/>
    <s v="11001"/>
    <s v="CR 13 28-17 P 2"/>
    <s v="10/08/2020"/>
    <s v="10/08/2023"/>
    <n v="9000000"/>
    <s v="2001906892"/>
    <n v="1095"/>
    <n v="7"/>
    <n v="9000000"/>
    <n v="180"/>
    <n v="2"/>
    <n v="2"/>
    <n v="0.33"/>
    <n v="9.0500559999999997"/>
  </r>
  <r>
    <n v="1044"/>
    <x v="51"/>
    <s v="30/09/2020"/>
    <n v="390"/>
    <n v="5"/>
    <s v="N"/>
    <s v="800-116-398-7"/>
    <s v="11001"/>
    <s v="CR 13 28-17 P 2"/>
    <s v="10/08/2020"/>
    <s v="10/08/2023"/>
    <n v="16400000"/>
    <s v="2001905661"/>
    <n v="1095"/>
    <n v="7"/>
    <n v="16400000"/>
    <n v="180"/>
    <n v="2"/>
    <n v="2"/>
    <n v="0.04"/>
    <n v="16.411390000000001"/>
  </r>
  <r>
    <n v="1044"/>
    <x v="51"/>
    <s v="30/09/2020"/>
    <n v="391"/>
    <n v="5"/>
    <s v="N"/>
    <s v="800-116-398-7"/>
    <s v="11001"/>
    <s v="CR 13 28-17 P 2"/>
    <s v="10/08/2020"/>
    <s v="10/08/2023"/>
    <n v="2800000"/>
    <s v="2001905662"/>
    <n v="1095"/>
    <n v="7"/>
    <n v="2800000"/>
    <n v="180"/>
    <n v="2"/>
    <n v="2"/>
    <n v="0.04"/>
    <n v="2.8019449999999999"/>
  </r>
  <r>
    <n v="1044"/>
    <x v="51"/>
    <s v="30/09/2020"/>
    <n v="392"/>
    <n v="5"/>
    <s v="N"/>
    <s v="800-116-398-7"/>
    <s v="11001"/>
    <s v="CR 13 28-17 P 2"/>
    <s v="10/08/2020"/>
    <s v="10/08/2023"/>
    <n v="12200000"/>
    <s v="2001905664"/>
    <n v="1095"/>
    <n v="7"/>
    <n v="12200000"/>
    <n v="180"/>
    <n v="2"/>
    <n v="2"/>
    <n v="0.04"/>
    <n v="12.208473"/>
  </r>
  <r>
    <n v="1044"/>
    <x v="51"/>
    <s v="30/09/2020"/>
    <n v="393"/>
    <n v="5"/>
    <s v="N"/>
    <s v="800-116-398-7"/>
    <s v="11001"/>
    <s v="CR 13 28-17 P 2"/>
    <s v="10/08/2020"/>
    <s v="10/08/2023"/>
    <n v="13600000"/>
    <s v="2001905667"/>
    <n v="1095"/>
    <n v="7"/>
    <n v="13600000"/>
    <n v="180"/>
    <n v="2"/>
    <n v="2"/>
    <n v="0.04"/>
    <n v="13.609446"/>
  </r>
  <r>
    <n v="1044"/>
    <x v="51"/>
    <s v="30/09/2020"/>
    <n v="394"/>
    <n v="5"/>
    <s v="N"/>
    <s v="800-116-398-7"/>
    <s v="11001"/>
    <s v="CR 13 28-17 P 2"/>
    <s v="10/08/2020"/>
    <s v="10/08/2023"/>
    <n v="7000000"/>
    <s v="2001905666"/>
    <n v="1095"/>
    <n v="7"/>
    <n v="7000000"/>
    <n v="180"/>
    <n v="2"/>
    <n v="2"/>
    <n v="0.04"/>
    <n v="7.0048620000000001"/>
  </r>
  <r>
    <n v="1044"/>
    <x v="51"/>
    <s v="30/09/2020"/>
    <n v="395"/>
    <n v="5"/>
    <s v="N"/>
    <s v="800-116-398-7"/>
    <s v="11001"/>
    <s v="CR 13 28-17 P 2"/>
    <s v="10/08/2020"/>
    <s v="10/08/2023"/>
    <n v="3300000"/>
    <s v="2001905669"/>
    <n v="1095"/>
    <n v="7"/>
    <n v="3300000"/>
    <n v="180"/>
    <n v="2"/>
    <n v="2"/>
    <n v="0.04"/>
    <n v="3.302292"/>
  </r>
  <r>
    <n v="1075"/>
    <x v="51"/>
    <s v="30/09/2020"/>
    <n v="396"/>
    <n v="5"/>
    <s v="N"/>
    <s v="800-116-398-7"/>
    <s v="11001"/>
    <s v="CR 13 28-17 P 2"/>
    <s v="10/09/2020"/>
    <s v="10/09/2023"/>
    <n v="22000000"/>
    <s v="2001943181"/>
    <n v="1095"/>
    <n v="7"/>
    <n v="22000000"/>
    <n v="30"/>
    <n v="2"/>
    <n v="2"/>
    <n v="0.01"/>
    <n v="22.001833000000001"/>
  </r>
  <r>
    <n v="1075"/>
    <x v="51"/>
    <s v="30/09/2020"/>
    <n v="397"/>
    <n v="5"/>
    <s v="N"/>
    <s v="800-116-398-7"/>
    <s v="11001"/>
    <s v="CR 13 28-17 P 2"/>
    <s v="10/09/2020"/>
    <s v="10/09/2023"/>
    <n v="22000000"/>
    <s v="2001943174"/>
    <n v="1095"/>
    <n v="7"/>
    <n v="22000000"/>
    <n v="180"/>
    <n v="2"/>
    <n v="2"/>
    <n v="0.01"/>
    <n v="22.001833000000001"/>
  </r>
  <r>
    <n v="1075"/>
    <x v="51"/>
    <s v="30/09/2020"/>
    <n v="398"/>
    <n v="5"/>
    <s v="N"/>
    <s v="800-116-398-7"/>
    <s v="11001"/>
    <s v="CR 13 28-17 P 2"/>
    <s v="10/09/2020"/>
    <s v="10/09/2023"/>
    <n v="10000000"/>
    <s v="2001943190"/>
    <n v="1095"/>
    <n v="7"/>
    <n v="10000000"/>
    <n v="180"/>
    <n v="2"/>
    <n v="2"/>
    <n v="0.01"/>
    <n v="10.000833"/>
  </r>
  <r>
    <n v="1075"/>
    <x v="51"/>
    <s v="30/09/2020"/>
    <n v="399"/>
    <n v="5"/>
    <s v="N"/>
    <s v="800-116-398-7"/>
    <s v="11001"/>
    <s v="CR 13 28-17 P 2"/>
    <s v="10/09/2020"/>
    <s v="10/09/2023"/>
    <n v="5500000"/>
    <s v="2001943186"/>
    <n v="1095"/>
    <n v="7"/>
    <n v="5500000"/>
    <n v="180"/>
    <n v="2"/>
    <n v="2"/>
    <n v="0.01"/>
    <n v="5.5004580000000001"/>
  </r>
  <r>
    <n v="1075"/>
    <x v="51"/>
    <s v="30/09/2020"/>
    <n v="400"/>
    <n v="5"/>
    <s v="N"/>
    <s v="800-116-398-7"/>
    <s v="11001"/>
    <s v="CR 13 28-17 P 2"/>
    <s v="10/09/2020"/>
    <s v="10/09/2023"/>
    <n v="2800000"/>
    <s v="2001943189"/>
    <n v="1095"/>
    <n v="7"/>
    <n v="2800000"/>
    <n v="180"/>
    <n v="2"/>
    <n v="2"/>
    <n v="0.01"/>
    <n v="2.800233"/>
  </r>
  <r>
    <n v="1075"/>
    <x v="51"/>
    <s v="30/09/2020"/>
    <n v="401"/>
    <n v="5"/>
    <s v="N"/>
    <s v="800-116-398-7"/>
    <s v="11001"/>
    <s v="CR 13 28-17 P 2"/>
    <s v="10/09/2020"/>
    <s v="10/09/2023"/>
    <n v="2800000"/>
    <s v="2001943191"/>
    <n v="1095"/>
    <n v="7"/>
    <n v="2800000"/>
    <n v="180"/>
    <n v="2"/>
    <n v="2"/>
    <n v="0.01"/>
    <n v="2.800233"/>
  </r>
  <r>
    <n v="1075"/>
    <x v="51"/>
    <s v="30/09/2020"/>
    <n v="402"/>
    <n v="5"/>
    <s v="N"/>
    <s v="800-116-398-7"/>
    <s v="11001"/>
    <s v="CR 13 28-17 P 2"/>
    <s v="10/09/2020"/>
    <s v="10/09/2023"/>
    <n v="10000000"/>
    <s v="2001943192"/>
    <n v="1095"/>
    <n v="7"/>
    <n v="10000000"/>
    <n v="180"/>
    <n v="2"/>
    <n v="2"/>
    <n v="0.01"/>
    <n v="10.000833"/>
  </r>
  <r>
    <n v="710"/>
    <x v="51"/>
    <s v="30/09/2020"/>
    <n v="403"/>
    <n v="5"/>
    <s v="N"/>
    <s v="800-116-398-7"/>
    <s v="11001"/>
    <s v="CR 13 28-17 P 2"/>
    <s v="10/09/2020"/>
    <s v="10/09/2022"/>
    <n v="5900000"/>
    <s v="2001943176"/>
    <n v="730"/>
    <n v="7"/>
    <n v="5900000"/>
    <n v="180"/>
    <n v="2"/>
    <n v="2"/>
    <n v="0.01"/>
    <n v="5.9004919999999998"/>
  </r>
  <r>
    <n v="710"/>
    <x v="51"/>
    <s v="30/09/2020"/>
    <n v="404"/>
    <n v="5"/>
    <s v="N"/>
    <s v="800-116-398-7"/>
    <s v="11001"/>
    <s v="CR 13 28-17 P 2"/>
    <s v="10/09/2020"/>
    <s v="10/09/2022"/>
    <n v="2500000"/>
    <s v="2001943179"/>
    <n v="730"/>
    <n v="7"/>
    <n v="2500000"/>
    <n v="180"/>
    <n v="2"/>
    <n v="2"/>
    <n v="0.01"/>
    <n v="2.5002080000000002"/>
  </r>
  <r>
    <n v="710"/>
    <x v="51"/>
    <s v="30/09/2020"/>
    <n v="405"/>
    <n v="5"/>
    <s v="N"/>
    <s v="800-116-398-7"/>
    <s v="11001"/>
    <s v="CR 13 28-17 P 2"/>
    <s v="10/09/2020"/>
    <s v="10/09/2022"/>
    <n v="4000000"/>
    <s v="2001943193"/>
    <n v="730"/>
    <n v="7"/>
    <n v="4000000"/>
    <n v="180"/>
    <n v="2"/>
    <n v="2"/>
    <n v="0.01"/>
    <n v="4.0003330000000004"/>
  </r>
  <r>
    <n v="1441"/>
    <x v="51"/>
    <s v="30/09/2020"/>
    <n v="406"/>
    <n v="5"/>
    <s v="N"/>
    <s v="800-116-398-7"/>
    <s v="11001"/>
    <s v="CR 13 28-17 P 2"/>
    <s v="10/09/2020"/>
    <s v="10/09/2024"/>
    <n v="12000000"/>
    <s v="2001943173"/>
    <n v="1461"/>
    <n v="7"/>
    <n v="12000000"/>
    <n v="180"/>
    <n v="2"/>
    <n v="2"/>
    <n v="0.01"/>
    <n v="12.000999999999999"/>
  </r>
  <r>
    <n v="1075"/>
    <x v="51"/>
    <s v="30/09/2020"/>
    <n v="407"/>
    <n v="5"/>
    <s v="N"/>
    <s v="800-116-398-7"/>
    <s v="11001"/>
    <s v="CR 13 28-17 P 2"/>
    <s v="10/09/2020"/>
    <s v="10/09/2023"/>
    <n v="15000000"/>
    <s v="2001943177"/>
    <n v="1095"/>
    <n v="7"/>
    <n v="15000000"/>
    <n v="180"/>
    <n v="2"/>
    <n v="2"/>
    <n v="0.01"/>
    <n v="15.001250000000001"/>
  </r>
  <r>
    <n v="1441"/>
    <x v="51"/>
    <s v="30/09/2020"/>
    <n v="408"/>
    <n v="5"/>
    <s v="N"/>
    <s v="800-116-398-7"/>
    <s v="11001"/>
    <s v="CR 13 28-17 P 2"/>
    <s v="10/09/2020"/>
    <s v="10/09/2024"/>
    <n v="15000000"/>
    <s v="2001943736"/>
    <n v="1461"/>
    <n v="7"/>
    <n v="15000000"/>
    <n v="180"/>
    <n v="2"/>
    <n v="2"/>
    <n v="0.01"/>
    <n v="15.001250000000001"/>
  </r>
  <r>
    <n v="710"/>
    <x v="51"/>
    <s v="30/09/2020"/>
    <n v="409"/>
    <n v="5"/>
    <s v="N"/>
    <s v="800-116-398-7"/>
    <s v="11001"/>
    <s v="CR 13 28-17 P 2"/>
    <s v="10/09/2020"/>
    <s v="10/09/2022"/>
    <n v="4000000"/>
    <s v="2001943172"/>
    <n v="730"/>
    <n v="7"/>
    <n v="4000000"/>
    <n v="180"/>
    <n v="2"/>
    <n v="2"/>
    <n v="0.01"/>
    <n v="4.0003330000000004"/>
  </r>
  <r>
    <n v="1075"/>
    <x v="51"/>
    <s v="30/09/2020"/>
    <n v="410"/>
    <n v="5"/>
    <s v="N"/>
    <s v="800-116-398-7"/>
    <s v="11001"/>
    <s v="CR 13 28-17 P 2"/>
    <s v="10/09/2020"/>
    <s v="10/09/2023"/>
    <n v="14800000"/>
    <s v="2001943180"/>
    <n v="1095"/>
    <n v="7"/>
    <n v="14800000"/>
    <n v="180"/>
    <n v="2"/>
    <n v="2"/>
    <n v="0.01"/>
    <n v="14.801233"/>
  </r>
  <r>
    <n v="1075"/>
    <x v="51"/>
    <s v="30/09/2020"/>
    <n v="411"/>
    <n v="5"/>
    <s v="N"/>
    <s v="800-116-398-7"/>
    <s v="11001"/>
    <s v="CR 13 28-17 P 2"/>
    <s v="10/09/2020"/>
    <s v="10/09/2023"/>
    <n v="10000000"/>
    <s v="2001943175"/>
    <n v="1095"/>
    <n v="7"/>
    <n v="10000000"/>
    <n v="180"/>
    <n v="2"/>
    <n v="2"/>
    <n v="0.3"/>
    <n v="10.020268"/>
  </r>
  <r>
    <n v="710"/>
    <x v="51"/>
    <s v="30/09/2020"/>
    <n v="412"/>
    <n v="5"/>
    <s v="N"/>
    <s v="800-116-398-7"/>
    <s v="11001"/>
    <s v="CR 13 28-17 P 2"/>
    <s v="10/09/2020"/>
    <s v="10/09/2022"/>
    <n v="3200000"/>
    <s v="2001943184"/>
    <n v="730"/>
    <n v="7"/>
    <n v="3200000"/>
    <n v="180"/>
    <n v="2"/>
    <n v="2"/>
    <n v="0.01"/>
    <n v="3.2002670000000002"/>
  </r>
  <r>
    <n v="1075"/>
    <x v="51"/>
    <s v="30/09/2020"/>
    <n v="413"/>
    <n v="5"/>
    <s v="N"/>
    <s v="800-116-398-7"/>
    <s v="11001"/>
    <s v="CR 13 28-17 P 2"/>
    <s v="10/09/2020"/>
    <s v="10/09/2023"/>
    <n v="6000000"/>
    <s v="2001943196"/>
    <n v="1095"/>
    <n v="7"/>
    <n v="6000000"/>
    <n v="180"/>
    <n v="2"/>
    <n v="2"/>
    <n v="0.01"/>
    <n v="6.0004999999999997"/>
  </r>
  <r>
    <n v="1075"/>
    <x v="51"/>
    <s v="30/09/2020"/>
    <n v="414"/>
    <n v="5"/>
    <s v="N"/>
    <s v="800-116-398-7"/>
    <s v="11001"/>
    <s v="CR 13 28-17 P 2"/>
    <s v="10/09/2020"/>
    <s v="10/09/2023"/>
    <n v="15000000"/>
    <s v="2001943735"/>
    <n v="1095"/>
    <n v="7"/>
    <n v="15000000"/>
    <n v="180"/>
    <n v="2"/>
    <n v="2"/>
    <n v="0.01"/>
    <n v="15.001250000000001"/>
  </r>
  <r>
    <n v="1075"/>
    <x v="51"/>
    <s v="30/09/2020"/>
    <n v="415"/>
    <n v="5"/>
    <s v="N"/>
    <s v="800-116-398-7"/>
    <s v="11001"/>
    <s v="CR 13 28-17 P 2"/>
    <s v="10/09/2020"/>
    <s v="10/09/2023"/>
    <n v="11000000"/>
    <s v="2001943178"/>
    <n v="1095"/>
    <n v="7"/>
    <n v="11000000"/>
    <n v="180"/>
    <n v="2"/>
    <n v="2"/>
    <n v="0.01"/>
    <n v="11.000916999999999"/>
  </r>
  <r>
    <n v="1075"/>
    <x v="51"/>
    <s v="30/09/2020"/>
    <n v="416"/>
    <n v="5"/>
    <s v="N"/>
    <s v="800-116-398-7"/>
    <s v="11001"/>
    <s v="CR 13 28-17 P 2"/>
    <s v="10/09/2020"/>
    <s v="10/09/2023"/>
    <n v="5000000"/>
    <s v="2001943182"/>
    <n v="1095"/>
    <n v="7"/>
    <n v="5000000"/>
    <n v="180"/>
    <n v="2"/>
    <n v="2"/>
    <n v="0.01"/>
    <n v="5.0004169999999997"/>
  </r>
  <r>
    <n v="710"/>
    <x v="51"/>
    <s v="30/09/2020"/>
    <n v="417"/>
    <n v="5"/>
    <s v="N"/>
    <s v="800-116-398-7"/>
    <s v="11001"/>
    <s v="CR 13 28-17 P 2"/>
    <s v="10/09/2020"/>
    <s v="10/09/2022"/>
    <n v="6000000"/>
    <s v="2001943183"/>
    <n v="730"/>
    <n v="7"/>
    <n v="6000000"/>
    <n v="180"/>
    <n v="2"/>
    <n v="2"/>
    <n v="0.01"/>
    <n v="6.0004999999999997"/>
  </r>
  <r>
    <n v="1075"/>
    <x v="51"/>
    <s v="30/09/2020"/>
    <n v="418"/>
    <n v="5"/>
    <s v="N"/>
    <s v="800-116-398-7"/>
    <s v="11001"/>
    <s v="CR 13 28-17 P 2"/>
    <s v="10/09/2020"/>
    <s v="10/09/2023"/>
    <n v="10000000"/>
    <s v="2001943185"/>
    <n v="1095"/>
    <n v="7"/>
    <n v="10000000"/>
    <n v="180"/>
    <n v="2"/>
    <n v="2"/>
    <n v="0.01"/>
    <n v="10.000833"/>
  </r>
  <r>
    <n v="710"/>
    <x v="51"/>
    <s v="30/09/2020"/>
    <n v="419"/>
    <n v="5"/>
    <s v="N"/>
    <s v="800-116-398-7"/>
    <s v="11001"/>
    <s v="CR 13 28-17 P 2"/>
    <s v="10/09/2020"/>
    <s v="10/09/2022"/>
    <n v="4000000"/>
    <s v="2001943187"/>
    <n v="730"/>
    <n v="7"/>
    <n v="4000000"/>
    <n v="180"/>
    <n v="2"/>
    <n v="2"/>
    <n v="0.01"/>
    <n v="4.0003330000000004"/>
  </r>
  <r>
    <n v="1075"/>
    <x v="51"/>
    <s v="30/09/2020"/>
    <n v="420"/>
    <n v="5"/>
    <s v="N"/>
    <s v="800-116-398-7"/>
    <s v="11001"/>
    <s v="CR 13 28-17 P 2"/>
    <s v="10/09/2020"/>
    <s v="10/09/2023"/>
    <n v="13000000"/>
    <s v="2001943188"/>
    <n v="1095"/>
    <n v="7"/>
    <n v="13000000"/>
    <n v="180"/>
    <n v="2"/>
    <n v="2"/>
    <n v="0.01"/>
    <n v="13.001083"/>
  </r>
  <r>
    <n v="711"/>
    <x v="51"/>
    <s v="30/09/2020"/>
    <n v="421"/>
    <n v="5"/>
    <s v="N"/>
    <s v="800-116-398-7"/>
    <s v="11001"/>
    <s v="CR 13 28-17 P 2"/>
    <s v="11/09/2020"/>
    <s v="11/09/2022"/>
    <n v="5300000"/>
    <s v="2001946589"/>
    <n v="730"/>
    <n v="7"/>
    <n v="5300000"/>
    <n v="180"/>
    <n v="2"/>
    <n v="2"/>
    <n v="0.01"/>
    <n v="5.3004199999999999"/>
  </r>
  <r>
    <n v="1442"/>
    <x v="51"/>
    <s v="30/09/2020"/>
    <n v="422"/>
    <n v="5"/>
    <s v="N"/>
    <s v="800-116-398-7"/>
    <s v="11001"/>
    <s v="CR 13 28-17 P 2"/>
    <s v="11/09/2020"/>
    <s v="11/09/2024"/>
    <n v="30000000"/>
    <s v="2001946591"/>
    <n v="1461"/>
    <n v="7"/>
    <n v="30000000"/>
    <n v="180"/>
    <n v="2"/>
    <n v="2"/>
    <n v="0.01"/>
    <n v="30.002375000000001"/>
  </r>
  <r>
    <n v="1076"/>
    <x v="51"/>
    <s v="30/09/2020"/>
    <n v="423"/>
    <n v="5"/>
    <s v="N"/>
    <s v="800-116-398-7"/>
    <s v="11001"/>
    <s v="CR 13 28-17 P 2"/>
    <s v="11/09/2020"/>
    <s v="11/09/2023"/>
    <n v="22000000"/>
    <s v="2001946590"/>
    <n v="1095"/>
    <n v="7"/>
    <n v="22000000"/>
    <n v="180"/>
    <n v="2"/>
    <n v="2"/>
    <n v="0.01"/>
    <n v="22.001742"/>
  </r>
  <r>
    <n v="711"/>
    <x v="51"/>
    <s v="30/09/2020"/>
    <n v="424"/>
    <n v="5"/>
    <s v="N"/>
    <s v="800-116-398-7"/>
    <s v="11001"/>
    <s v="CR 13 28-17 P 2"/>
    <s v="11/09/2020"/>
    <s v="11/09/2022"/>
    <n v="8000000"/>
    <s v="2001946592"/>
    <n v="730"/>
    <n v="7"/>
    <n v="8000000"/>
    <n v="180"/>
    <n v="2"/>
    <n v="2"/>
    <n v="0.01"/>
    <n v="8.0006330000000005"/>
  </r>
  <r>
    <n v="1133"/>
    <x v="52"/>
    <s v="30/09/2020"/>
    <n v="1"/>
    <n v="5"/>
    <s v="N"/>
    <s v="800-116-398-7"/>
    <s v="11001"/>
    <s v="CR 13  28  17"/>
    <s v="07/11/2018"/>
    <s v="07/11/2023"/>
    <n v="150000000"/>
    <s v="1801605916"/>
    <n v="1800"/>
    <n v="7"/>
    <n v="150000000"/>
    <n v="180"/>
    <n v="2"/>
    <n v="2"/>
    <n v="6.3529999999999998"/>
    <n v="131.25"/>
  </r>
  <r>
    <n v="244"/>
    <x v="52"/>
    <s v="30/09/2020"/>
    <n v="2"/>
    <n v="5"/>
    <s v="N"/>
    <s v="800-116-398-7"/>
    <s v="11001"/>
    <s v="CR 13  28  17"/>
    <s v="01/06/2016"/>
    <s v="01/06/2021"/>
    <n v="1000000000"/>
    <s v="7834142216010080"/>
    <n v="1800"/>
    <n v="7"/>
    <n v="1000000000"/>
    <n v="180"/>
    <n v="2"/>
    <n v="2"/>
    <n v="6.3529999999999998"/>
    <n v="107.40237500000001"/>
  </r>
  <r>
    <n v="985"/>
    <x v="52"/>
    <s v="30/09/2020"/>
    <n v="3"/>
    <n v="5"/>
    <s v="N"/>
    <s v="800-116-398-7"/>
    <s v="11001"/>
    <s v="CR 13  28  17"/>
    <s v="12/06/2018"/>
    <s v="12/06/2023"/>
    <n v="100000000"/>
    <s v="1801538087"/>
    <n v="1800"/>
    <n v="7"/>
    <n v="100000000"/>
    <n v="180"/>
    <n v="2"/>
    <n v="2"/>
    <n v="6.3529999999999998"/>
    <n v="100"/>
  </r>
  <r>
    <n v="499"/>
    <x v="52"/>
    <s v="30/09/2020"/>
    <n v="4"/>
    <n v="5"/>
    <s v="N"/>
    <s v="800-116-398-7"/>
    <s v="11001"/>
    <s v="CR 13  28  17"/>
    <s v="11/02/2019"/>
    <s v="11/02/2022"/>
    <n v="100000000"/>
    <s v="1901644459"/>
    <n v="1080"/>
    <n v="7"/>
    <n v="100000000"/>
    <n v="180"/>
    <n v="2"/>
    <n v="2"/>
    <n v="6.3529999999999998"/>
    <n v="100"/>
  </r>
  <r>
    <n v="773"/>
    <x v="52"/>
    <s v="30/09/2020"/>
    <n v="5"/>
    <n v="5"/>
    <s v="N"/>
    <s v="800-116-398-7"/>
    <s v="11001"/>
    <s v="CR 13  28  17"/>
    <s v="12/11/2019"/>
    <s v="12/11/2022"/>
    <n v="99000000"/>
    <s v="1901777069"/>
    <n v="1080"/>
    <n v="7"/>
    <n v="99000000"/>
    <n v="180"/>
    <n v="2"/>
    <n v="2"/>
    <n v="6.3529999999999998"/>
    <n v="99"/>
  </r>
  <r>
    <n v="1044"/>
    <x v="52"/>
    <s v="30/09/2020"/>
    <n v="6"/>
    <n v="5"/>
    <s v="N"/>
    <s v="800-116-398-7"/>
    <s v="11001"/>
    <s v="CR 13  28  17"/>
    <s v="10/08/2018"/>
    <s v="10/08/2023"/>
    <n v="95000000"/>
    <s v="1801558448"/>
    <n v="1800"/>
    <n v="7"/>
    <n v="95000000"/>
    <n v="180"/>
    <n v="2"/>
    <n v="2"/>
    <n v="6.3529999999999998"/>
    <n v="95"/>
  </r>
  <r>
    <n v="1133"/>
    <x v="52"/>
    <s v="30/09/2020"/>
    <n v="7"/>
    <n v="5"/>
    <s v="N"/>
    <s v="800-116-398-7"/>
    <s v="11001"/>
    <s v="CR 13  28  17"/>
    <s v="07/11/2018"/>
    <s v="07/11/2023"/>
    <n v="100000000"/>
    <s v="1801605889"/>
    <n v="1800"/>
    <n v="7"/>
    <n v="100000000"/>
    <n v="180"/>
    <n v="2"/>
    <n v="2"/>
    <n v="6.3529999999999998"/>
    <n v="87.5"/>
  </r>
  <r>
    <n v="1229"/>
    <x v="52"/>
    <s v="30/09/2020"/>
    <n v="8"/>
    <n v="5"/>
    <s v="N"/>
    <s v="800-116-398-7"/>
    <s v="11001"/>
    <s v="CR 13  28  17"/>
    <s v="11/02/2019"/>
    <s v="11/02/2024"/>
    <n v="80000000"/>
    <s v="1901644810"/>
    <n v="1800"/>
    <n v="7"/>
    <n v="80000000"/>
    <n v="180"/>
    <n v="2"/>
    <n v="2"/>
    <n v="6.3529999999999998"/>
    <n v="80"/>
  </r>
  <r>
    <n v="679"/>
    <x v="52"/>
    <s v="30/09/2020"/>
    <n v="9"/>
    <n v="5"/>
    <s v="N"/>
    <s v="800-116-398-7"/>
    <s v="11001"/>
    <s v="CR 13  28  17"/>
    <s v="10/08/2017"/>
    <s v="10/08/2022"/>
    <n v="70000000"/>
    <s v="1701425409"/>
    <n v="1800"/>
    <n v="7"/>
    <n v="70000000"/>
    <n v="180"/>
    <n v="2"/>
    <n v="2"/>
    <n v="1.853"/>
    <n v="70"/>
  </r>
  <r>
    <n v="1075"/>
    <x v="52"/>
    <s v="30/09/2020"/>
    <n v="10"/>
    <n v="5"/>
    <s v="N"/>
    <s v="800-116-398-7"/>
    <s v="11001"/>
    <s v="CR 13  28  17"/>
    <s v="10/09/2018"/>
    <s v="10/09/2023"/>
    <n v="70000000"/>
    <s v="1801575590"/>
    <n v="1800"/>
    <n v="7"/>
    <n v="70000000"/>
    <n v="180"/>
    <n v="2"/>
    <n v="2"/>
    <n v="6.3529999999999998"/>
    <n v="70"/>
  </r>
  <r>
    <n v="557"/>
    <x v="52"/>
    <s v="30/09/2020"/>
    <n v="11"/>
    <n v="5"/>
    <s v="N"/>
    <s v="800-116-398-7"/>
    <s v="11001"/>
    <s v="CR 13  28  17"/>
    <s v="10/04/2017"/>
    <s v="10/04/2022"/>
    <n v="70000000"/>
    <s v="1701376486"/>
    <n v="1800"/>
    <n v="7"/>
    <n v="70000000"/>
    <n v="180"/>
    <n v="2"/>
    <n v="2"/>
    <n v="6.3529999999999998"/>
    <n v="61.25"/>
  </r>
  <r>
    <n v="711"/>
    <x v="52"/>
    <s v="30/09/2020"/>
    <n v="12"/>
    <n v="5"/>
    <s v="N"/>
    <s v="800-116-398-7"/>
    <s v="11001"/>
    <s v="CR 13  28  17"/>
    <s v="11/09/2017"/>
    <s v="11/09/2022"/>
    <n v="60000000"/>
    <s v="1701437831"/>
    <n v="1800"/>
    <n v="7"/>
    <n v="60000000"/>
    <n v="180"/>
    <n v="2"/>
    <n v="2"/>
    <n v="6.3529999999999998"/>
    <n v="60"/>
  </r>
  <r>
    <n v="1714"/>
    <x v="52"/>
    <s v="30/09/2020"/>
    <n v="13"/>
    <n v="5"/>
    <s v="N"/>
    <s v="800-116-398-7"/>
    <s v="11001"/>
    <s v="CR 13  28  17"/>
    <s v="10/06/2020"/>
    <s v="10/06/2025"/>
    <n v="60000000"/>
    <s v="2001811794"/>
    <n v="1800"/>
    <n v="7"/>
    <n v="60000000"/>
    <n v="180"/>
    <n v="2"/>
    <n v="2"/>
    <n v="6.3529999999999998"/>
    <n v="60"/>
  </r>
  <r>
    <n v="1806"/>
    <x v="52"/>
    <s v="30/09/2020"/>
    <n v="14"/>
    <n v="5"/>
    <s v="N"/>
    <s v="800-116-398-7"/>
    <s v="11001"/>
    <s v="CR 13  28  17"/>
    <s v="10/09/2020"/>
    <s v="10/09/2025"/>
    <n v="60000000"/>
    <s v="2001823503"/>
    <n v="1800"/>
    <n v="7"/>
    <n v="60000000"/>
    <n v="180"/>
    <n v="2"/>
    <n v="2"/>
    <n v="6.3529999999999998"/>
    <n v="60"/>
  </r>
  <r>
    <n v="1395"/>
    <x v="52"/>
    <s v="30/09/2020"/>
    <n v="15"/>
    <n v="5"/>
    <s v="N"/>
    <s v="800-116-398-7"/>
    <s v="11001"/>
    <s v="CR 13  28  17"/>
    <s v="26/07/2019"/>
    <s v="26/07/2024"/>
    <n v="69000000"/>
    <s v="1901721438"/>
    <n v="1800"/>
    <n v="7"/>
    <n v="69000000"/>
    <n v="30"/>
    <n v="2"/>
    <n v="2"/>
    <n v="6.3529999999999998"/>
    <n v="52.9"/>
  </r>
  <r>
    <n v="802"/>
    <x v="52"/>
    <s v="30/09/2020"/>
    <n v="16"/>
    <n v="5"/>
    <s v="N"/>
    <s v="800-116-398-7"/>
    <s v="11001"/>
    <s v="CR 13  28  17"/>
    <s v="11/12/2017"/>
    <s v="11/12/2022"/>
    <n v="52700000"/>
    <s v="1701475756"/>
    <n v="1800"/>
    <n v="7"/>
    <n v="52700000"/>
    <n v="180"/>
    <n v="2"/>
    <n v="2"/>
    <n v="1.853"/>
    <n v="52.7"/>
  </r>
  <r>
    <n v="648"/>
    <x v="52"/>
    <s v="30/09/2020"/>
    <n v="17"/>
    <n v="5"/>
    <s v="N"/>
    <s v="800-116-398-7"/>
    <s v="11001"/>
    <s v="CR 13  28  17"/>
    <s v="10/07/2017"/>
    <s v="10/07/2022"/>
    <n v="50000000"/>
    <s v="1701412369"/>
    <n v="1800"/>
    <n v="7"/>
    <n v="50000000"/>
    <n v="180"/>
    <n v="2"/>
    <n v="2"/>
    <n v="6.3529999999999998"/>
    <n v="50"/>
  </r>
  <r>
    <n v="679"/>
    <x v="52"/>
    <s v="30/09/2020"/>
    <n v="18"/>
    <n v="5"/>
    <s v="N"/>
    <s v="800-116-398-7"/>
    <s v="11001"/>
    <s v="CR 13  28  17"/>
    <s v="10/08/2017"/>
    <s v="10/08/2022"/>
    <n v="50000000"/>
    <s v="1701425410"/>
    <n v="1800"/>
    <n v="7"/>
    <n v="50000000"/>
    <n v="180"/>
    <n v="2"/>
    <n v="2"/>
    <n v="6.3529999999999998"/>
    <n v="50"/>
  </r>
  <r>
    <n v="1139"/>
    <x v="52"/>
    <s v="30/09/2020"/>
    <n v="19"/>
    <n v="5"/>
    <s v="N"/>
    <s v="800-116-398-7"/>
    <s v="11001"/>
    <s v="CR 13  28  17"/>
    <s v="13/11/2018"/>
    <s v="13/11/2023"/>
    <n v="50000000"/>
    <s v="1801607361"/>
    <n v="1800"/>
    <n v="7"/>
    <n v="50000000"/>
    <n v="180"/>
    <n v="2"/>
    <n v="2"/>
    <n v="1.853"/>
    <n v="50"/>
  </r>
  <r>
    <n v="1744"/>
    <x v="52"/>
    <s v="30/09/2020"/>
    <n v="20"/>
    <n v="5"/>
    <s v="N"/>
    <s v="800-116-398-7"/>
    <s v="11001"/>
    <s v="CR 13  28  17"/>
    <s v="10/07/2020"/>
    <s v="10/07/2025"/>
    <n v="50000000"/>
    <s v="2001891427"/>
    <n v="1800"/>
    <n v="7"/>
    <n v="50000000"/>
    <n v="180"/>
    <n v="2"/>
    <n v="2"/>
    <n v="1.853"/>
    <n v="50"/>
  </r>
  <r>
    <n v="1105"/>
    <x v="52"/>
    <s v="30/09/2020"/>
    <n v="21"/>
    <n v="5"/>
    <s v="N"/>
    <s v="800-116-398-7"/>
    <s v="11001"/>
    <s v="CR 13  28  17"/>
    <s v="10/10/2018"/>
    <s v="10/10/2023"/>
    <n v="46000000"/>
    <s v="1801591123"/>
    <n v="1800"/>
    <n v="7"/>
    <n v="46000000"/>
    <n v="180"/>
    <n v="2"/>
    <n v="2"/>
    <n v="1.853"/>
    <n v="46"/>
  </r>
  <r>
    <n v="1013"/>
    <x v="52"/>
    <s v="30/09/2020"/>
    <n v="22"/>
    <n v="5"/>
    <s v="N"/>
    <s v="800-116-398-7"/>
    <s v="11001"/>
    <s v="CR 13  28  17"/>
    <s v="10/07/2017"/>
    <s v="10/07/2023"/>
    <n v="50000000"/>
    <s v="1701412367"/>
    <n v="2160"/>
    <n v="7"/>
    <n v="50000000"/>
    <n v="180"/>
    <n v="2"/>
    <n v="2"/>
    <n v="1.853"/>
    <n v="45"/>
  </r>
  <r>
    <n v="1744"/>
    <x v="52"/>
    <s v="30/09/2020"/>
    <n v="23"/>
    <n v="5"/>
    <s v="N"/>
    <s v="800-116-398-7"/>
    <s v="11001"/>
    <s v="CR 13  28  17"/>
    <s v="10/07/2020"/>
    <s v="10/07/2025"/>
    <n v="45000000"/>
    <s v="2001891497"/>
    <n v="1800"/>
    <n v="7"/>
    <n v="45000000"/>
    <n v="180"/>
    <n v="2"/>
    <n v="2"/>
    <n v="1.853"/>
    <n v="45"/>
  </r>
  <r>
    <n v="1229"/>
    <x v="52"/>
    <s v="30/09/2020"/>
    <n v="24"/>
    <n v="5"/>
    <s v="N"/>
    <s v="800-116-398-7"/>
    <s v="11001"/>
    <s v="CR 13  28  17"/>
    <s v="11/02/2019"/>
    <s v="11/02/2024"/>
    <n v="42000000"/>
    <s v="1901644461"/>
    <n v="1800"/>
    <n v="7"/>
    <n v="42000000"/>
    <n v="180"/>
    <n v="2"/>
    <n v="2"/>
    <n v="6.3529999999999998"/>
    <n v="42"/>
  </r>
  <r>
    <n v="1229"/>
    <x v="52"/>
    <s v="30/09/2020"/>
    <n v="25"/>
    <n v="5"/>
    <s v="N"/>
    <s v="800-116-398-7"/>
    <s v="11001"/>
    <s v="CR 13  28  17"/>
    <s v="11/02/2019"/>
    <s v="11/02/2024"/>
    <n v="42000000"/>
    <s v="1901644456"/>
    <n v="1800"/>
    <n v="7"/>
    <n v="42000000"/>
    <n v="180"/>
    <n v="2"/>
    <n v="2"/>
    <n v="1.853"/>
    <n v="42"/>
  </r>
  <r>
    <n v="740"/>
    <x v="52"/>
    <s v="30/09/2020"/>
    <n v="26"/>
    <n v="5"/>
    <s v="N"/>
    <s v="800-116-398-7"/>
    <s v="11001"/>
    <s v="CR 13  28  17"/>
    <s v="10/10/2019"/>
    <s v="10/10/2022"/>
    <n v="40320000"/>
    <s v="1901762672"/>
    <n v="1080"/>
    <n v="7"/>
    <n v="40320000"/>
    <n v="180"/>
    <n v="2"/>
    <n v="2"/>
    <n v="1.853"/>
    <n v="40.32"/>
  </r>
  <r>
    <n v="1044"/>
    <x v="52"/>
    <s v="30/09/2020"/>
    <n v="27"/>
    <n v="5"/>
    <s v="N"/>
    <s v="800-116-398-7"/>
    <s v="11001"/>
    <s v="CR 13  28  17"/>
    <s v="10/08/2018"/>
    <s v="10/08/2023"/>
    <n v="40000000"/>
    <s v="1801558443"/>
    <n v="1800"/>
    <n v="7"/>
    <n v="40000000"/>
    <n v="180"/>
    <n v="2"/>
    <n v="2"/>
    <n v="1.853"/>
    <n v="40"/>
  </r>
  <r>
    <n v="1563"/>
    <x v="52"/>
    <s v="30/09/2020"/>
    <n v="28"/>
    <n v="5"/>
    <s v="N"/>
    <s v="800-116-398-7"/>
    <s v="11001"/>
    <s v="CR 13  28  17"/>
    <s v="10/01/2019"/>
    <s v="10/01/2025"/>
    <n v="40000000"/>
    <s v="1901630967"/>
    <n v="2160"/>
    <n v="7"/>
    <n v="40000000"/>
    <n v="180"/>
    <n v="2"/>
    <n v="2"/>
    <n v="6.3529999999999998"/>
    <n v="40"/>
  </r>
  <r>
    <n v="1594"/>
    <x v="52"/>
    <s v="30/09/2020"/>
    <n v="29"/>
    <n v="5"/>
    <s v="N"/>
    <s v="800-116-398-7"/>
    <s v="11001"/>
    <s v="CR 13  28  17"/>
    <s v="10/02/2020"/>
    <s v="10/02/2025"/>
    <n v="40000000"/>
    <s v="2001830762"/>
    <n v="1800"/>
    <n v="7"/>
    <n v="40000000"/>
    <n v="180"/>
    <n v="2"/>
    <n v="2"/>
    <n v="6.3529999999999998"/>
    <n v="40"/>
  </r>
  <r>
    <n v="1656"/>
    <x v="52"/>
    <s v="30/09/2020"/>
    <n v="30"/>
    <n v="5"/>
    <s v="N"/>
    <s v="800-116-398-7"/>
    <s v="11001"/>
    <s v="CR 13  28  17"/>
    <s v="13/04/2020"/>
    <s v="13/04/2025"/>
    <n v="40000000"/>
    <s v="2001862915"/>
    <n v="1800"/>
    <n v="7"/>
    <n v="40000000"/>
    <n v="180"/>
    <n v="2"/>
    <n v="2"/>
    <n v="6.3529999999999998"/>
    <n v="40"/>
  </r>
  <r>
    <n v="1504"/>
    <x v="52"/>
    <s v="30/09/2020"/>
    <n v="31"/>
    <n v="5"/>
    <s v="N"/>
    <s v="800-116-398-7"/>
    <s v="11001"/>
    <s v="CR 13  28  17"/>
    <s v="12/11/2019"/>
    <s v="12/11/2024"/>
    <n v="38000000"/>
    <s v="1901777077"/>
    <n v="1800"/>
    <n v="7"/>
    <n v="38000000"/>
    <n v="180"/>
    <n v="2"/>
    <n v="2"/>
    <n v="1.853"/>
    <n v="38"/>
  </r>
  <r>
    <n v="1410"/>
    <x v="52"/>
    <s v="30/09/2020"/>
    <n v="32"/>
    <n v="5"/>
    <s v="N"/>
    <s v="800-116-398-7"/>
    <s v="11001"/>
    <s v="CR 13  28  17"/>
    <s v="10/08/2019"/>
    <s v="10/08/2024"/>
    <n v="50000000"/>
    <s v="1901726236"/>
    <n v="1800"/>
    <n v="7"/>
    <n v="50000000"/>
    <n v="180"/>
    <n v="2"/>
    <n v="2"/>
    <n v="1.853"/>
    <n v="37.5"/>
  </r>
  <r>
    <n v="922"/>
    <x v="52"/>
    <s v="30/09/2020"/>
    <n v="33"/>
    <n v="5"/>
    <s v="N"/>
    <s v="800-116-398-7"/>
    <s v="11001"/>
    <s v="CR 13  28  17"/>
    <s v="10/04/2018"/>
    <s v="10/04/2023"/>
    <n v="58400000"/>
    <s v="1801519028"/>
    <n v="1800"/>
    <n v="7"/>
    <n v="58400000"/>
    <n v="180"/>
    <n v="2"/>
    <n v="2"/>
    <n v="6.3529999999999998"/>
    <n v="36.5"/>
  </r>
  <r>
    <n v="1229"/>
    <x v="52"/>
    <s v="30/09/2020"/>
    <n v="34"/>
    <n v="5"/>
    <s v="N"/>
    <s v="800-116-398-7"/>
    <s v="11001"/>
    <s v="CR 13  28  17"/>
    <s v="11/02/2019"/>
    <s v="11/02/2024"/>
    <n v="50000000"/>
    <s v="1901644455"/>
    <n v="1800"/>
    <n v="7"/>
    <n v="50000000"/>
    <n v="180"/>
    <n v="2"/>
    <n v="2"/>
    <n v="1.853"/>
    <n v="36.021445"/>
  </r>
  <r>
    <n v="894"/>
    <x v="52"/>
    <s v="30/09/2020"/>
    <n v="35"/>
    <n v="5"/>
    <s v="N"/>
    <s v="800-116-398-7"/>
    <s v="11001"/>
    <s v="CR 13  28  17"/>
    <s v="13/03/2018"/>
    <s v="13/03/2023"/>
    <n v="36000000"/>
    <s v="1801511187"/>
    <n v="1800"/>
    <n v="7"/>
    <n v="36000000"/>
    <n v="180"/>
    <n v="2"/>
    <n v="2"/>
    <n v="6.3529999999999998"/>
    <n v="36"/>
  </r>
  <r>
    <n v="1044"/>
    <x v="52"/>
    <s v="30/09/2020"/>
    <n v="36"/>
    <n v="5"/>
    <s v="N"/>
    <s v="800-116-398-7"/>
    <s v="11001"/>
    <s v="CR 13  28  17"/>
    <s v="10/08/2017"/>
    <s v="10/08/2023"/>
    <n v="35000000"/>
    <s v="1701425415"/>
    <n v="2160"/>
    <n v="7"/>
    <n v="35000000"/>
    <n v="180"/>
    <n v="2"/>
    <n v="2"/>
    <n v="1.853"/>
    <n v="35"/>
  </r>
  <r>
    <n v="1259"/>
    <x v="52"/>
    <s v="30/09/2020"/>
    <n v="37"/>
    <n v="5"/>
    <s v="N"/>
    <s v="800-116-398-7"/>
    <s v="11001"/>
    <s v="CR 13  28  17"/>
    <s v="12/03/2018"/>
    <s v="12/03/2024"/>
    <n v="35000000"/>
    <s v="1801510539"/>
    <n v="2160"/>
    <n v="7"/>
    <n v="35000000"/>
    <n v="180"/>
    <n v="2"/>
    <n v="2"/>
    <n v="1.853"/>
    <n v="35"/>
  </r>
  <r>
    <n v="1013"/>
    <x v="52"/>
    <s v="30/09/2020"/>
    <n v="38"/>
    <n v="5"/>
    <s v="N"/>
    <s v="800-116-398-7"/>
    <s v="11001"/>
    <s v="CR 13  28  17"/>
    <s v="10/07/2018"/>
    <s v="10/07/2023"/>
    <n v="35000000"/>
    <s v="1801546833"/>
    <n v="1800"/>
    <n v="7"/>
    <n v="35000000"/>
    <n v="180"/>
    <n v="2"/>
    <n v="2"/>
    <n v="6.3529999999999998"/>
    <n v="35"/>
  </r>
  <r>
    <n v="1775"/>
    <x v="52"/>
    <s v="30/09/2020"/>
    <n v="39"/>
    <n v="5"/>
    <s v="N"/>
    <s v="800-116-398-7"/>
    <s v="11001"/>
    <s v="CR 13  28  17"/>
    <s v="10/08/2020"/>
    <s v="10/08/2025"/>
    <n v="35000000"/>
    <s v="2001903894"/>
    <n v="1800"/>
    <n v="7"/>
    <n v="35000000"/>
    <n v="180"/>
    <n v="2"/>
    <n v="2"/>
    <n v="1.853"/>
    <n v="35"/>
  </r>
  <r>
    <n v="1075"/>
    <x v="52"/>
    <s v="30/09/2020"/>
    <n v="40"/>
    <n v="5"/>
    <s v="N"/>
    <s v="800-116-398-7"/>
    <s v="11001"/>
    <s v="CR 13  28  17"/>
    <s v="10/09/2018"/>
    <s v="10/09/2023"/>
    <n v="30800000"/>
    <s v="1801577701"/>
    <n v="1800"/>
    <n v="7"/>
    <n v="30800000"/>
    <n v="180"/>
    <n v="2"/>
    <n v="2"/>
    <n v="1.853"/>
    <n v="30.8"/>
  </r>
  <r>
    <n v="648"/>
    <x v="52"/>
    <s v="30/09/2020"/>
    <n v="41"/>
    <n v="5"/>
    <s v="N"/>
    <s v="800-116-398-7"/>
    <s v="11001"/>
    <s v="CR 13  28  17"/>
    <s v="10/07/2017"/>
    <s v="10/07/2022"/>
    <n v="30000000"/>
    <s v="1701412368"/>
    <n v="1800"/>
    <n v="7"/>
    <n v="30000000"/>
    <n v="180"/>
    <n v="2"/>
    <n v="2"/>
    <n v="1.853"/>
    <n v="30"/>
  </r>
  <r>
    <n v="798"/>
    <x v="52"/>
    <s v="30/09/2020"/>
    <n v="42"/>
    <n v="5"/>
    <s v="N"/>
    <s v="800-116-398-7"/>
    <s v="11001"/>
    <s v="CR 13  28  17"/>
    <s v="07/12/2017"/>
    <s v="07/12/2022"/>
    <n v="60000000"/>
    <s v="1701474798"/>
    <n v="1800"/>
    <n v="7"/>
    <n v="60000000"/>
    <n v="180"/>
    <n v="2"/>
    <n v="2"/>
    <n v="6.3529999999999998"/>
    <n v="30"/>
  </r>
  <r>
    <n v="863"/>
    <x v="52"/>
    <s v="30/09/2020"/>
    <n v="43"/>
    <n v="5"/>
    <s v="N"/>
    <s v="800-116-398-7"/>
    <s v="11001"/>
    <s v="CR 13  28  17"/>
    <s v="10/02/2018"/>
    <s v="10/02/2023"/>
    <n v="30000000"/>
    <s v="1801500266"/>
    <n v="1800"/>
    <n v="7"/>
    <n v="30000000"/>
    <n v="180"/>
    <n v="2"/>
    <n v="2"/>
    <n v="1.853"/>
    <n v="30"/>
  </r>
  <r>
    <n v="1105"/>
    <x v="52"/>
    <s v="30/09/2020"/>
    <n v="44"/>
    <n v="5"/>
    <s v="N"/>
    <s v="800-116-398-7"/>
    <s v="11001"/>
    <s v="CR 13  28  17"/>
    <s v="10/10/2018"/>
    <s v="10/10/2023"/>
    <n v="30000000"/>
    <s v="1801591183"/>
    <n v="1800"/>
    <n v="7"/>
    <n v="30000000"/>
    <n v="180"/>
    <n v="2"/>
    <n v="2"/>
    <n v="1.853"/>
    <n v="30"/>
  </r>
  <r>
    <n v="44"/>
    <x v="52"/>
    <s v="30/09/2020"/>
    <n v="45"/>
    <n v="5"/>
    <s v="N"/>
    <s v="800-116-398-7"/>
    <s v="11001"/>
    <s v="CR 13  28  17"/>
    <s v="13/11/2018"/>
    <s v="13/11/2020"/>
    <n v="30000000"/>
    <s v="1801607367"/>
    <n v="720"/>
    <n v="7"/>
    <n v="30000000"/>
    <n v="180"/>
    <n v="2"/>
    <n v="2"/>
    <n v="1.853"/>
    <n v="30"/>
  </r>
  <r>
    <n v="71"/>
    <x v="52"/>
    <s v="30/09/2020"/>
    <n v="46"/>
    <n v="5"/>
    <s v="N"/>
    <s v="800-116-398-7"/>
    <s v="11001"/>
    <s v="CR 13  28  17"/>
    <s v="10/12/2018"/>
    <s v="10/12/2020"/>
    <n v="30000000"/>
    <s v="1801619131"/>
    <n v="720"/>
    <n v="7"/>
    <n v="30000000"/>
    <n v="180"/>
    <n v="2"/>
    <n v="2"/>
    <n v="6.3529999999999998"/>
    <n v="30"/>
  </r>
  <r>
    <n v="1183"/>
    <x v="52"/>
    <s v="30/09/2020"/>
    <n v="47"/>
    <n v="5"/>
    <s v="N"/>
    <s v="800-116-398-7"/>
    <s v="11001"/>
    <s v="CR 13  28  17"/>
    <s v="27/12/2018"/>
    <s v="27/12/2023"/>
    <n v="30000000"/>
    <s v="1801628235"/>
    <n v="1800"/>
    <n v="7"/>
    <n v="30000000"/>
    <n v="180"/>
    <n v="2"/>
    <n v="2"/>
    <n v="6.3529999999999998"/>
    <n v="30"/>
  </r>
  <r>
    <n v="467"/>
    <x v="52"/>
    <s v="30/09/2020"/>
    <n v="48"/>
    <n v="5"/>
    <s v="N"/>
    <s v="800-116-398-7"/>
    <s v="11001"/>
    <s v="CR 13  28  17"/>
    <s v="10/01/2019"/>
    <s v="10/01/2022"/>
    <n v="30000000"/>
    <s v="1901630961"/>
    <n v="1080"/>
    <n v="7"/>
    <n v="30000000"/>
    <n v="180"/>
    <n v="2"/>
    <n v="2"/>
    <n v="6.3529999999999998"/>
    <n v="30"/>
  </r>
  <r>
    <n v="1258"/>
    <x v="52"/>
    <s v="30/09/2020"/>
    <n v="49"/>
    <n v="5"/>
    <s v="N"/>
    <s v="800-116-398-7"/>
    <s v="11001"/>
    <s v="CR 13  28  17"/>
    <s v="11/03/2019"/>
    <s v="11/03/2024"/>
    <n v="30000000"/>
    <s v="1901658991"/>
    <n v="1800"/>
    <n v="7"/>
    <n v="30000000"/>
    <n v="180"/>
    <n v="2"/>
    <n v="2"/>
    <n v="6.3529999999999998"/>
    <n v="30"/>
  </r>
  <r>
    <n v="1288"/>
    <x v="52"/>
    <s v="30/09/2020"/>
    <n v="50"/>
    <n v="5"/>
    <s v="N"/>
    <s v="800-116-398-7"/>
    <s v="11001"/>
    <s v="CR 13  28  17"/>
    <s v="10/04/2019"/>
    <s v="10/04/2024"/>
    <n v="30000000"/>
    <s v="1901675348"/>
    <n v="1800"/>
    <n v="7"/>
    <n v="30000000"/>
    <n v="180"/>
    <n v="2"/>
    <n v="2"/>
    <n v="1.853"/>
    <n v="30"/>
  </r>
  <r>
    <n v="587"/>
    <x v="52"/>
    <s v="30/09/2020"/>
    <n v="51"/>
    <n v="5"/>
    <s v="N"/>
    <s v="800-116-398-7"/>
    <s v="11001"/>
    <s v="CR 13  28  17"/>
    <s v="10/05/2019"/>
    <s v="10/05/2022"/>
    <n v="30000000"/>
    <s v="1901687817"/>
    <n v="1080"/>
    <n v="7"/>
    <n v="30000000"/>
    <n v="180"/>
    <n v="2"/>
    <n v="2"/>
    <n v="6.3529999999999998"/>
    <n v="30"/>
  </r>
  <r>
    <n v="1105"/>
    <x v="52"/>
    <s v="30/09/2020"/>
    <n v="52"/>
    <n v="5"/>
    <s v="N"/>
    <s v="800-116-398-7"/>
    <s v="11001"/>
    <s v="CR 13  28  17"/>
    <s v="10/10/2019"/>
    <s v="10/10/2023"/>
    <n v="30000000"/>
    <s v="1901762884"/>
    <n v="1440"/>
    <n v="7"/>
    <n v="30000000"/>
    <n v="180"/>
    <n v="2"/>
    <n v="2"/>
    <n v="1.853"/>
    <n v="30"/>
  </r>
  <r>
    <n v="1504"/>
    <x v="52"/>
    <s v="30/09/2020"/>
    <n v="53"/>
    <n v="5"/>
    <s v="N"/>
    <s v="800-116-398-7"/>
    <s v="11001"/>
    <s v="CR 13  28  17"/>
    <s v="12/11/2019"/>
    <s v="12/11/2024"/>
    <n v="30000000"/>
    <s v="1901777068"/>
    <n v="1800"/>
    <n v="7"/>
    <n v="30000000"/>
    <n v="180"/>
    <n v="2"/>
    <n v="2"/>
    <n v="1.853"/>
    <n v="30"/>
  </r>
  <r>
    <n v="1684"/>
    <x v="52"/>
    <s v="30/09/2020"/>
    <n v="54"/>
    <n v="5"/>
    <s v="N"/>
    <s v="800-116-398-7"/>
    <s v="11001"/>
    <s v="CR 13  28  17"/>
    <s v="11/05/2020"/>
    <s v="11/05/2025"/>
    <n v="30000000"/>
    <s v="2001872461"/>
    <n v="1800"/>
    <n v="7"/>
    <n v="30000000"/>
    <n v="180"/>
    <n v="2"/>
    <n v="2"/>
    <n v="6.3529999999999998"/>
    <n v="30"/>
  </r>
  <r>
    <n v="1684"/>
    <x v="52"/>
    <s v="30/09/2020"/>
    <n v="55"/>
    <n v="5"/>
    <s v="N"/>
    <s v="800-116-398-7"/>
    <s v="11001"/>
    <s v="CR 13  28  17"/>
    <s v="11/05/2020"/>
    <s v="11/05/2025"/>
    <n v="30000000"/>
    <s v="2001872460"/>
    <n v="1800"/>
    <n v="7"/>
    <n v="30000000"/>
    <n v="180"/>
    <n v="2"/>
    <n v="2"/>
    <n v="6.3529999999999998"/>
    <n v="30"/>
  </r>
  <r>
    <n v="1013"/>
    <x v="52"/>
    <s v="30/09/2020"/>
    <n v="56"/>
    <n v="5"/>
    <s v="N"/>
    <s v="800-116-398-7"/>
    <s v="11001"/>
    <s v="CR 13  28  17"/>
    <s v="10/07/2020"/>
    <s v="10/07/2023"/>
    <n v="30000000"/>
    <s v="2001891039"/>
    <n v="1080"/>
    <n v="7"/>
    <n v="30000000"/>
    <n v="180"/>
    <n v="2"/>
    <n v="2"/>
    <n v="1.853"/>
    <n v="30"/>
  </r>
  <r>
    <n v="1044"/>
    <x v="52"/>
    <s v="30/09/2020"/>
    <n v="57"/>
    <n v="5"/>
    <s v="N"/>
    <s v="800-116-398-7"/>
    <s v="11001"/>
    <s v="CR 13  28  17"/>
    <s v="10/08/2020"/>
    <s v="10/08/2023"/>
    <n v="30000000"/>
    <s v="2001903893"/>
    <n v="1080"/>
    <n v="7"/>
    <n v="30000000"/>
    <n v="180"/>
    <n v="2"/>
    <n v="2"/>
    <n v="1.853"/>
    <n v="30"/>
  </r>
  <r>
    <n v="1357"/>
    <x v="52"/>
    <s v="30/09/2020"/>
    <n v="58"/>
    <n v="5"/>
    <s v="N"/>
    <s v="800-116-398-7"/>
    <s v="11001"/>
    <s v="CR 13  28  17"/>
    <s v="18/06/2019"/>
    <s v="18/06/2024"/>
    <n v="40000000"/>
    <s v="1901703821"/>
    <n v="1800"/>
    <n v="7"/>
    <n v="40000000"/>
    <n v="30"/>
    <n v="2"/>
    <n v="2"/>
    <n v="6.3529999999999998"/>
    <n v="29.999994999999998"/>
  </r>
  <r>
    <n v="1504"/>
    <x v="52"/>
    <s v="30/09/2020"/>
    <n v="59"/>
    <n v="5"/>
    <s v="N"/>
    <s v="800-116-398-7"/>
    <s v="11001"/>
    <s v="CR 13  28  17"/>
    <s v="12/11/2019"/>
    <s v="12/11/2024"/>
    <n v="30000000"/>
    <s v="1901777074"/>
    <n v="1800"/>
    <n v="7"/>
    <n v="30000000"/>
    <n v="180"/>
    <n v="2"/>
    <n v="2"/>
    <n v="1.853"/>
    <n v="29.169"/>
  </r>
  <r>
    <n v="985"/>
    <x v="52"/>
    <s v="30/09/2020"/>
    <n v="60"/>
    <n v="5"/>
    <s v="N"/>
    <s v="800-116-398-7"/>
    <s v="11001"/>
    <s v="CR 13  28  17"/>
    <s v="12/06/2018"/>
    <s v="12/06/2023"/>
    <n v="28000000"/>
    <s v="1801538085"/>
    <n v="1800"/>
    <n v="7"/>
    <n v="28000000"/>
    <n v="180"/>
    <n v="2"/>
    <n v="2"/>
    <n v="1.853"/>
    <n v="28"/>
  </r>
  <r>
    <n v="922"/>
    <x v="52"/>
    <s v="30/09/2020"/>
    <n v="61"/>
    <n v="5"/>
    <s v="N"/>
    <s v="800-116-398-7"/>
    <s v="11001"/>
    <s v="CR 13  28  17"/>
    <s v="10/04/2018"/>
    <s v="10/04/2023"/>
    <n v="44200000"/>
    <s v="1801519026"/>
    <n v="1800"/>
    <n v="7"/>
    <n v="44200000"/>
    <n v="180"/>
    <n v="2"/>
    <n v="2"/>
    <n v="6.3529999999999998"/>
    <n v="27.625"/>
  </r>
  <r>
    <n v="210"/>
    <x v="52"/>
    <s v="30/09/2020"/>
    <n v="62"/>
    <n v="5"/>
    <s v="N"/>
    <s v="800-116-398-7"/>
    <s v="11001"/>
    <s v="CR 13  28  17"/>
    <s v="28/04/2016"/>
    <s v="28/04/2021"/>
    <n v="110000000"/>
    <s v="7834163216010034"/>
    <n v="1800"/>
    <n v="7"/>
    <n v="110000000"/>
    <n v="180"/>
    <n v="2"/>
    <n v="2"/>
    <n v="6.3529999999999998"/>
    <n v="27.5"/>
  </r>
  <r>
    <n v="761"/>
    <x v="52"/>
    <s v="30/09/2020"/>
    <n v="63"/>
    <n v="5"/>
    <s v="N"/>
    <s v="800-116-398-7"/>
    <s v="11001"/>
    <s v="CR 13  28  17"/>
    <s v="31/10/2016"/>
    <s v="31/10/2022"/>
    <n v="45000000"/>
    <s v="7834163216010268"/>
    <n v="2160"/>
    <n v="7"/>
    <n v="45000000"/>
    <n v="360"/>
    <n v="2"/>
    <n v="2"/>
    <n v="6.3529999999999998"/>
    <n v="27"/>
  </r>
  <r>
    <n v="526"/>
    <x v="52"/>
    <s v="30/09/2020"/>
    <n v="64"/>
    <n v="5"/>
    <s v="N"/>
    <s v="800-116-398-7"/>
    <s v="11001"/>
    <s v="CR 13  28  17"/>
    <s v="10/03/2017"/>
    <s v="10/03/2022"/>
    <n v="27000000"/>
    <s v="1701364682"/>
    <n v="1800"/>
    <n v="7"/>
    <n v="27000000"/>
    <n v="180"/>
    <n v="2"/>
    <n v="2"/>
    <n v="6.3529999999999998"/>
    <n v="27"/>
  </r>
  <r>
    <n v="1229"/>
    <x v="52"/>
    <s v="30/09/2020"/>
    <n v="65"/>
    <n v="5"/>
    <s v="N"/>
    <s v="800-116-398-7"/>
    <s v="11001"/>
    <s v="CR 13  28  17"/>
    <s v="11/02/2019"/>
    <s v="11/02/2024"/>
    <n v="26000000"/>
    <s v="1901644457"/>
    <n v="1800"/>
    <n v="7"/>
    <n v="26000000"/>
    <n v="180"/>
    <n v="2"/>
    <n v="2"/>
    <n v="1.853"/>
    <n v="26"/>
  </r>
  <r>
    <n v="620"/>
    <x v="52"/>
    <s v="30/09/2020"/>
    <n v="66"/>
    <n v="5"/>
    <s v="N"/>
    <s v="800-116-398-7"/>
    <s v="11001"/>
    <s v="CR 13  28  17"/>
    <s v="12/06/2017"/>
    <s v="12/06/2022"/>
    <n v="25000000"/>
    <s v="1701401987"/>
    <n v="1800"/>
    <n v="7"/>
    <n v="25000000"/>
    <n v="180"/>
    <n v="2"/>
    <n v="2"/>
    <n v="6.3529999999999998"/>
    <n v="25"/>
  </r>
  <r>
    <n v="802"/>
    <x v="52"/>
    <s v="30/09/2020"/>
    <n v="67"/>
    <n v="5"/>
    <s v="N"/>
    <s v="800-116-398-7"/>
    <s v="11001"/>
    <s v="CR 13  28  17"/>
    <s v="11/12/2017"/>
    <s v="11/12/2022"/>
    <n v="25000000"/>
    <s v="1701475759"/>
    <n v="1800"/>
    <n v="7"/>
    <n v="25000000"/>
    <n v="180"/>
    <n v="2"/>
    <n v="2"/>
    <n v="6.3529999999999998"/>
    <n v="25"/>
  </r>
  <r>
    <n v="133"/>
    <x v="52"/>
    <s v="30/09/2020"/>
    <n v="68"/>
    <n v="5"/>
    <s v="N"/>
    <s v="800-116-398-7"/>
    <s v="11001"/>
    <s v="CR 13  28  17"/>
    <s v="10/02/2018"/>
    <s v="10/02/2021"/>
    <n v="25000000"/>
    <s v="1801500275"/>
    <n v="1080"/>
    <n v="7"/>
    <n v="25000000"/>
    <n v="180"/>
    <n v="2"/>
    <n v="2"/>
    <n v="1.853"/>
    <n v="25"/>
  </r>
  <r>
    <n v="1075"/>
    <x v="52"/>
    <s v="30/09/2020"/>
    <n v="69"/>
    <n v="5"/>
    <s v="N"/>
    <s v="800-116-398-7"/>
    <s v="11001"/>
    <s v="CR 13  28  17"/>
    <s v="10/09/2018"/>
    <s v="10/09/2023"/>
    <n v="25000000"/>
    <s v="1801577714"/>
    <n v="1800"/>
    <n v="7"/>
    <n v="25000000"/>
    <n v="180"/>
    <n v="2"/>
    <n v="2"/>
    <n v="1.853"/>
    <n v="25"/>
  </r>
  <r>
    <n v="1563"/>
    <x v="52"/>
    <s v="30/09/2020"/>
    <n v="70"/>
    <n v="5"/>
    <s v="N"/>
    <s v="800-116-398-7"/>
    <s v="11001"/>
    <s v="CR 13  28  17"/>
    <s v="10/01/2019"/>
    <s v="10/01/2025"/>
    <n v="25000000"/>
    <s v="1901630964"/>
    <n v="2160"/>
    <n v="7"/>
    <n v="25000000"/>
    <n v="180"/>
    <n v="2"/>
    <n v="2"/>
    <n v="6.3529999999999998"/>
    <n v="25"/>
  </r>
  <r>
    <n v="1197"/>
    <x v="52"/>
    <s v="30/09/2020"/>
    <n v="71"/>
    <n v="5"/>
    <s v="N"/>
    <s v="800-116-398-7"/>
    <s v="11001"/>
    <s v="CR 13  28  17"/>
    <s v="10/01/2019"/>
    <s v="10/01/2024"/>
    <n v="25000000"/>
    <s v="1901630972"/>
    <n v="1800"/>
    <n v="7"/>
    <n v="25000000"/>
    <n v="180"/>
    <n v="2"/>
    <n v="2"/>
    <n v="6.3529999999999998"/>
    <n v="25"/>
  </r>
  <r>
    <n v="1410"/>
    <x v="52"/>
    <s v="30/09/2020"/>
    <n v="72"/>
    <n v="5"/>
    <s v="N"/>
    <s v="800-116-398-7"/>
    <s v="11001"/>
    <s v="CR 13  28  17"/>
    <s v="10/08/2019"/>
    <s v="10/08/2024"/>
    <n v="25000000"/>
    <s v="1901726437"/>
    <n v="1800"/>
    <n v="7"/>
    <n v="25000000"/>
    <n v="180"/>
    <n v="2"/>
    <n v="2"/>
    <n v="1.853"/>
    <n v="25"/>
  </r>
  <r>
    <n v="1532"/>
    <x v="52"/>
    <s v="30/09/2020"/>
    <n v="73"/>
    <n v="5"/>
    <s v="N"/>
    <s v="800-116-398-7"/>
    <s v="11001"/>
    <s v="CR 13  28  17"/>
    <s v="10/12/2019"/>
    <s v="10/12/2024"/>
    <n v="25000000"/>
    <s v="1901796050"/>
    <n v="1800"/>
    <n v="7"/>
    <n v="25000000"/>
    <n v="180"/>
    <n v="2"/>
    <n v="2"/>
    <n v="1.853"/>
    <n v="25"/>
  </r>
  <r>
    <n v="1622"/>
    <x v="52"/>
    <s v="30/09/2020"/>
    <n v="74"/>
    <n v="5"/>
    <s v="N"/>
    <s v="800-116-398-7"/>
    <s v="11001"/>
    <s v="CR 13  28  17"/>
    <s v="10/03/2020"/>
    <s v="10/03/2025"/>
    <n v="25000000"/>
    <s v="2001850352"/>
    <n v="1800"/>
    <n v="7"/>
    <n v="25000000"/>
    <n v="180"/>
    <n v="2"/>
    <n v="2"/>
    <n v="1.853"/>
    <n v="25"/>
  </r>
  <r>
    <n v="1775"/>
    <x v="52"/>
    <s v="30/09/2020"/>
    <n v="75"/>
    <n v="5"/>
    <s v="N"/>
    <s v="800-116-398-7"/>
    <s v="11001"/>
    <s v="CR 13  28  17"/>
    <s v="10/08/2020"/>
    <s v="10/08/2025"/>
    <n v="25000000"/>
    <s v="2001903887"/>
    <n v="1800"/>
    <n v="7"/>
    <n v="25000000"/>
    <n v="180"/>
    <n v="2"/>
    <n v="2"/>
    <n v="1.853"/>
    <n v="25"/>
  </r>
  <r>
    <n v="1775"/>
    <x v="52"/>
    <s v="30/09/2020"/>
    <n v="76"/>
    <n v="5"/>
    <s v="N"/>
    <s v="800-116-398-7"/>
    <s v="11001"/>
    <s v="CR 13  28  17"/>
    <s v="10/08/2020"/>
    <s v="10/08/2025"/>
    <n v="25000000"/>
    <s v="2001903886"/>
    <n v="1800"/>
    <n v="7"/>
    <n v="25000000"/>
    <n v="180"/>
    <n v="2"/>
    <n v="2"/>
    <n v="1.853"/>
    <n v="25"/>
  </r>
  <r>
    <n v="1441"/>
    <x v="52"/>
    <s v="30/09/2020"/>
    <n v="77"/>
    <n v="5"/>
    <s v="N"/>
    <s v="800-116-398-7"/>
    <s v="11001"/>
    <s v="CR 13  28  17"/>
    <s v="10/09/2020"/>
    <s v="10/09/2024"/>
    <n v="25000000"/>
    <s v="2001823508"/>
    <n v="1440"/>
    <n v="7"/>
    <n v="25000000"/>
    <n v="180"/>
    <n v="2"/>
    <n v="2"/>
    <n v="1.853"/>
    <n v="25"/>
  </r>
  <r>
    <n v="587"/>
    <x v="52"/>
    <s v="30/09/2020"/>
    <n v="78"/>
    <n v="5"/>
    <s v="N"/>
    <s v="800-116-398-7"/>
    <s v="11001"/>
    <s v="CR 13  28  17"/>
    <s v="10/05/2017"/>
    <s v="10/05/2022"/>
    <n v="24000000"/>
    <s v="1701385526"/>
    <n v="1800"/>
    <n v="7"/>
    <n v="24000000"/>
    <n v="180"/>
    <n v="2"/>
    <n v="2"/>
    <n v="1.853"/>
    <n v="24"/>
  </r>
  <r>
    <n v="700"/>
    <x v="52"/>
    <s v="30/09/2020"/>
    <n v="79"/>
    <n v="5"/>
    <s v="N"/>
    <s v="800-116-398-7"/>
    <s v="11001"/>
    <s v="CR 13  28  17"/>
    <s v="31/08/2017"/>
    <s v="31/08/2022"/>
    <n v="60000000"/>
    <s v="1701434724"/>
    <n v="1800"/>
    <n v="7"/>
    <n v="60000000"/>
    <n v="180"/>
    <n v="2"/>
    <n v="2"/>
    <n v="6.3529999999999998"/>
    <n v="24"/>
  </r>
  <r>
    <n v="863"/>
    <x v="52"/>
    <s v="30/09/2020"/>
    <n v="80"/>
    <n v="5"/>
    <s v="N"/>
    <s v="800-116-398-7"/>
    <s v="11001"/>
    <s v="CR 13  28  17"/>
    <s v="10/02/2018"/>
    <s v="10/02/2023"/>
    <n v="30000000"/>
    <s v="1801500613"/>
    <n v="1800"/>
    <n v="7"/>
    <n v="30000000"/>
    <n v="180"/>
    <n v="2"/>
    <n v="2"/>
    <n v="1.853"/>
    <n v="24"/>
  </r>
  <r>
    <n v="1259"/>
    <x v="52"/>
    <s v="30/09/2020"/>
    <n v="81"/>
    <n v="5"/>
    <s v="N"/>
    <s v="800-116-398-7"/>
    <s v="11001"/>
    <s v="CR 13  28  17"/>
    <s v="12/03/2018"/>
    <s v="12/03/2024"/>
    <n v="24000000"/>
    <s v="1801510540"/>
    <n v="2160"/>
    <n v="7"/>
    <n v="24000000"/>
    <n v="180"/>
    <n v="2"/>
    <n v="2"/>
    <n v="1.853"/>
    <n v="24"/>
  </r>
  <r>
    <n v="985"/>
    <x v="52"/>
    <s v="30/09/2020"/>
    <n v="82"/>
    <n v="5"/>
    <s v="N"/>
    <s v="800-116-398-7"/>
    <s v="11001"/>
    <s v="CR 13  28  17"/>
    <s v="12/06/2018"/>
    <s v="12/06/2023"/>
    <n v="24000000"/>
    <s v="1801538127"/>
    <n v="1800"/>
    <n v="7"/>
    <n v="24000000"/>
    <n v="180"/>
    <n v="2"/>
    <n v="2"/>
    <n v="6.3529999999999998"/>
    <n v="24"/>
  </r>
  <r>
    <n v="628"/>
    <x v="52"/>
    <s v="30/09/2020"/>
    <n v="83"/>
    <n v="5"/>
    <s v="N"/>
    <s v="800-116-398-7"/>
    <s v="11001"/>
    <s v="CR 13  28  17"/>
    <s v="20/06/2017"/>
    <s v="20/06/2022"/>
    <n v="35000000"/>
    <s v="7834142216010092"/>
    <n v="1800"/>
    <n v="7"/>
    <n v="35000000"/>
    <n v="360"/>
    <n v="2"/>
    <n v="2"/>
    <n v="1.853"/>
    <n v="23.333333"/>
  </r>
  <r>
    <n v="893"/>
    <x v="52"/>
    <s v="30/09/2020"/>
    <n v="84"/>
    <n v="5"/>
    <s v="N"/>
    <s v="800-116-398-7"/>
    <s v="11001"/>
    <s v="CR 13  28  17"/>
    <s v="12/03/2018"/>
    <s v="12/03/2023"/>
    <n v="23000000"/>
    <s v="1801510538"/>
    <n v="1800"/>
    <n v="7"/>
    <n v="23000000"/>
    <n v="180"/>
    <n v="2"/>
    <n v="2"/>
    <n v="6.3529999999999998"/>
    <n v="23"/>
  </r>
  <r>
    <n v="1775"/>
    <x v="52"/>
    <s v="30/09/2020"/>
    <n v="85"/>
    <n v="5"/>
    <s v="N"/>
    <s v="800-116-398-7"/>
    <s v="11001"/>
    <s v="CR 13  28  17"/>
    <s v="10/08/2020"/>
    <s v="10/08/2025"/>
    <n v="22150000"/>
    <s v="2001903889"/>
    <n v="1800"/>
    <n v="7"/>
    <n v="22150000"/>
    <n v="180"/>
    <n v="2"/>
    <n v="2"/>
    <n v="1.853"/>
    <n v="22.15"/>
  </r>
  <r>
    <n v="679"/>
    <x v="52"/>
    <s v="30/09/2020"/>
    <n v="86"/>
    <n v="5"/>
    <s v="N"/>
    <s v="800-116-398-7"/>
    <s v="11001"/>
    <s v="CR 13  28  17"/>
    <s v="10/08/2017"/>
    <s v="10/08/2022"/>
    <n v="21700000"/>
    <s v="1701425416"/>
    <n v="1800"/>
    <n v="7"/>
    <n v="21700000"/>
    <n v="180"/>
    <n v="2"/>
    <n v="2"/>
    <n v="1.853"/>
    <n v="21.7"/>
  </r>
  <r>
    <n v="1203"/>
    <x v="52"/>
    <s v="30/09/2020"/>
    <n v="87"/>
    <n v="5"/>
    <s v="N"/>
    <s v="800-116-398-7"/>
    <s v="11001"/>
    <s v="CR 13  28  17"/>
    <s v="16/01/2019"/>
    <s v="16/01/2024"/>
    <n v="27000000"/>
    <s v="1901633743"/>
    <n v="1800"/>
    <n v="7"/>
    <n v="27000000"/>
    <n v="360"/>
    <n v="2"/>
    <n v="2"/>
    <n v="6.3529999999999998"/>
    <n v="21.6"/>
  </r>
  <r>
    <n v="408"/>
    <x v="52"/>
    <s v="30/09/2020"/>
    <n v="88"/>
    <n v="5"/>
    <s v="N"/>
    <s v="800-116-398-7"/>
    <s v="11001"/>
    <s v="CR 13  28  17"/>
    <s v="12/11/2019"/>
    <s v="12/11/2021"/>
    <n v="21000000"/>
    <s v="1901777073"/>
    <n v="720"/>
    <n v="7"/>
    <n v="21000000"/>
    <n v="180"/>
    <n v="2"/>
    <n v="2"/>
    <n v="1.853"/>
    <n v="21"/>
  </r>
  <r>
    <n v="587"/>
    <x v="52"/>
    <s v="30/09/2020"/>
    <n v="89"/>
    <n v="5"/>
    <s v="N"/>
    <s v="800-116-398-7"/>
    <s v="11001"/>
    <s v="CR 13  28  17"/>
    <s v="10/05/2017"/>
    <s v="10/05/2022"/>
    <n v="20000000"/>
    <s v="1701385621"/>
    <n v="1800"/>
    <n v="7"/>
    <n v="20000000"/>
    <n v="180"/>
    <n v="2"/>
    <n v="2"/>
    <n v="1.853"/>
    <n v="20"/>
  </r>
  <r>
    <n v="620"/>
    <x v="52"/>
    <s v="30/09/2020"/>
    <n v="90"/>
    <n v="5"/>
    <s v="N"/>
    <s v="800-116-398-7"/>
    <s v="11001"/>
    <s v="CR 13  28  17"/>
    <s v="12/06/2017"/>
    <s v="12/06/2022"/>
    <n v="20000000"/>
    <s v="1701401983"/>
    <n v="1800"/>
    <n v="7"/>
    <n v="20000000"/>
    <n v="180"/>
    <n v="2"/>
    <n v="2"/>
    <n v="1.853"/>
    <n v="20"/>
  </r>
  <r>
    <n v="679"/>
    <x v="52"/>
    <s v="30/09/2020"/>
    <n v="91"/>
    <n v="5"/>
    <s v="N"/>
    <s v="800-116-398-7"/>
    <s v="11001"/>
    <s v="CR 13  28  17"/>
    <s v="10/08/2017"/>
    <s v="10/08/2022"/>
    <n v="20000000"/>
    <s v="1701425411"/>
    <n v="1800"/>
    <n v="7"/>
    <n v="20000000"/>
    <n v="180"/>
    <n v="2"/>
    <n v="2"/>
    <n v="1.853"/>
    <n v="20"/>
  </r>
  <r>
    <n v="832"/>
    <x v="52"/>
    <s v="30/09/2020"/>
    <n v="92"/>
    <n v="5"/>
    <s v="N"/>
    <s v="800-116-398-7"/>
    <s v="11001"/>
    <s v="CR 13  28  17"/>
    <s v="10/01/2018"/>
    <s v="10/01/2023"/>
    <n v="20000000"/>
    <s v="1801487008"/>
    <n v="1800"/>
    <n v="7"/>
    <n v="20000000"/>
    <n v="180"/>
    <n v="2"/>
    <n v="2"/>
    <n v="1.853"/>
    <n v="20"/>
  </r>
  <r>
    <n v="952"/>
    <x v="52"/>
    <s v="30/09/2020"/>
    <n v="93"/>
    <n v="5"/>
    <s v="N"/>
    <s v="800-116-398-7"/>
    <s v="11001"/>
    <s v="CR 13  28  17"/>
    <s v="10/05/2018"/>
    <s v="10/05/2023"/>
    <n v="20000000"/>
    <s v="1801529454"/>
    <n v="1800"/>
    <n v="7"/>
    <n v="20000000"/>
    <n v="180"/>
    <n v="2"/>
    <n v="2"/>
    <n v="1.853"/>
    <n v="20"/>
  </r>
  <r>
    <n v="952"/>
    <x v="52"/>
    <s v="30/09/2020"/>
    <n v="94"/>
    <n v="5"/>
    <s v="N"/>
    <s v="800-116-398-7"/>
    <s v="11001"/>
    <s v="CR 13  28  17"/>
    <s v="10/05/2018"/>
    <s v="10/05/2023"/>
    <n v="20000000"/>
    <s v="1801529447"/>
    <n v="1800"/>
    <n v="7"/>
    <n v="20000000"/>
    <n v="180"/>
    <n v="2"/>
    <n v="2"/>
    <n v="1.853"/>
    <n v="20"/>
  </r>
  <r>
    <n v="985"/>
    <x v="52"/>
    <s v="30/09/2020"/>
    <n v="95"/>
    <n v="5"/>
    <s v="N"/>
    <s v="800-116-398-7"/>
    <s v="11001"/>
    <s v="CR 13  28  17"/>
    <s v="12/06/2018"/>
    <s v="12/06/2023"/>
    <n v="20000000"/>
    <s v="1801538128"/>
    <n v="1800"/>
    <n v="7"/>
    <n v="20000000"/>
    <n v="180"/>
    <n v="2"/>
    <n v="2"/>
    <n v="6.3529999999999998"/>
    <n v="20"/>
  </r>
  <r>
    <n v="1013"/>
    <x v="52"/>
    <s v="30/09/2020"/>
    <n v="96"/>
    <n v="5"/>
    <s v="N"/>
    <s v="800-116-398-7"/>
    <s v="11001"/>
    <s v="CR 13  28  17"/>
    <s v="10/07/2018"/>
    <s v="10/07/2023"/>
    <n v="20000000"/>
    <s v="1801546830"/>
    <n v="1800"/>
    <n v="7"/>
    <n v="20000000"/>
    <n v="180"/>
    <n v="2"/>
    <n v="2"/>
    <n v="1.853"/>
    <n v="20"/>
  </r>
  <r>
    <n v="1075"/>
    <x v="52"/>
    <s v="30/09/2020"/>
    <n v="97"/>
    <n v="5"/>
    <s v="N"/>
    <s v="800-116-398-7"/>
    <s v="11001"/>
    <s v="CR 13  28  17"/>
    <s v="10/09/2018"/>
    <s v="10/09/2023"/>
    <n v="20000000"/>
    <s v="1801577715"/>
    <n v="1800"/>
    <n v="7"/>
    <n v="20000000"/>
    <n v="180"/>
    <n v="2"/>
    <n v="2"/>
    <n v="1.853"/>
    <n v="20"/>
  </r>
  <r>
    <n v="1139"/>
    <x v="52"/>
    <s v="30/09/2020"/>
    <n v="98"/>
    <n v="5"/>
    <s v="N"/>
    <s v="800-116-398-7"/>
    <s v="11001"/>
    <s v="CR 13  28  17"/>
    <s v="13/11/2018"/>
    <s v="13/11/2023"/>
    <n v="20000000"/>
    <s v="1801607365"/>
    <n v="1800"/>
    <n v="7"/>
    <n v="20000000"/>
    <n v="180"/>
    <n v="2"/>
    <n v="2"/>
    <n v="1.853"/>
    <n v="20"/>
  </r>
  <r>
    <n v="1139"/>
    <x v="52"/>
    <s v="30/09/2020"/>
    <n v="99"/>
    <n v="5"/>
    <s v="N"/>
    <s v="800-116-398-7"/>
    <s v="11001"/>
    <s v="CR 13  28  17"/>
    <s v="13/11/2018"/>
    <s v="13/11/2023"/>
    <n v="20000000"/>
    <s v="1801607368"/>
    <n v="1800"/>
    <n v="7"/>
    <n v="20000000"/>
    <n v="180"/>
    <n v="2"/>
    <n v="2"/>
    <n v="1.853"/>
    <n v="20"/>
  </r>
  <r>
    <n v="1197"/>
    <x v="52"/>
    <s v="30/09/2020"/>
    <n v="100"/>
    <n v="5"/>
    <s v="N"/>
    <s v="800-116-398-7"/>
    <s v="11001"/>
    <s v="CR 13  28  17"/>
    <s v="10/01/2019"/>
    <s v="10/01/2024"/>
    <n v="20000000"/>
    <s v="1901630962"/>
    <n v="1800"/>
    <n v="7"/>
    <n v="20000000"/>
    <n v="180"/>
    <n v="2"/>
    <n v="2"/>
    <n v="6.3529999999999998"/>
    <n v="20"/>
  </r>
  <r>
    <n v="1258"/>
    <x v="52"/>
    <s v="30/09/2020"/>
    <n v="101"/>
    <n v="5"/>
    <s v="N"/>
    <s v="800-116-398-7"/>
    <s v="11001"/>
    <s v="CR 13  28  17"/>
    <s v="11/03/2019"/>
    <s v="11/03/2024"/>
    <n v="20000000"/>
    <s v="1901658996"/>
    <n v="1800"/>
    <n v="7"/>
    <n v="20000000"/>
    <n v="180"/>
    <n v="2"/>
    <n v="2"/>
    <n v="1.853"/>
    <n v="20"/>
  </r>
  <r>
    <n v="1276"/>
    <x v="52"/>
    <s v="30/09/2020"/>
    <n v="102"/>
    <n v="5"/>
    <s v="N"/>
    <s v="800-116-398-7"/>
    <s v="11001"/>
    <s v="CR 13  28  17"/>
    <s v="29/03/2019"/>
    <s v="29/03/2024"/>
    <n v="25000000"/>
    <s v="1901669474"/>
    <n v="1800"/>
    <n v="7"/>
    <n v="25000000"/>
    <n v="360"/>
    <n v="2"/>
    <n v="2"/>
    <n v="1.853"/>
    <n v="20"/>
  </r>
  <r>
    <n v="1288"/>
    <x v="52"/>
    <s v="30/09/2020"/>
    <n v="103"/>
    <n v="5"/>
    <s v="N"/>
    <s v="800-116-398-7"/>
    <s v="11001"/>
    <s v="CR 13  28  17"/>
    <s v="10/04/2019"/>
    <s v="10/04/2024"/>
    <n v="20000000"/>
    <s v="1901675004"/>
    <n v="1800"/>
    <n v="7"/>
    <n v="20000000"/>
    <n v="180"/>
    <n v="2"/>
    <n v="2"/>
    <n v="1.853"/>
    <n v="20"/>
  </r>
  <r>
    <n v="557"/>
    <x v="52"/>
    <s v="30/09/2020"/>
    <n v="104"/>
    <n v="5"/>
    <s v="N"/>
    <s v="800-116-398-7"/>
    <s v="11001"/>
    <s v="CR 13  28  17"/>
    <s v="10/04/2019"/>
    <s v="10/04/2022"/>
    <n v="20000000"/>
    <s v="1901675011"/>
    <n v="1080"/>
    <n v="7"/>
    <n v="20000000"/>
    <n v="180"/>
    <n v="2"/>
    <n v="2"/>
    <n v="6.3529999999999998"/>
    <n v="20"/>
  </r>
  <r>
    <n v="952"/>
    <x v="52"/>
    <s v="30/09/2020"/>
    <n v="105"/>
    <n v="5"/>
    <s v="N"/>
    <s v="800-116-398-7"/>
    <s v="11001"/>
    <s v="CR 13  28  17"/>
    <s v="10/05/2019"/>
    <s v="10/05/2023"/>
    <n v="20000000"/>
    <s v="1901688013"/>
    <n v="1440"/>
    <n v="7"/>
    <n v="20000000"/>
    <n v="180"/>
    <n v="2"/>
    <n v="2"/>
    <n v="6.3529999999999998"/>
    <n v="20"/>
  </r>
  <r>
    <n v="1365"/>
    <x v="52"/>
    <s v="30/09/2020"/>
    <n v="106"/>
    <n v="5"/>
    <s v="N"/>
    <s v="800-116-398-7"/>
    <s v="11001"/>
    <s v="CR 13  28  17"/>
    <s v="26/06/2019"/>
    <s v="26/06/2024"/>
    <n v="20000000"/>
    <s v="1901707838"/>
    <n v="1800"/>
    <n v="7"/>
    <n v="20000000"/>
    <n v="180"/>
    <n v="2"/>
    <n v="2"/>
    <n v="1.853"/>
    <n v="20"/>
  </r>
  <r>
    <n v="1441"/>
    <x v="52"/>
    <s v="30/09/2020"/>
    <n v="107"/>
    <n v="5"/>
    <s v="N"/>
    <s v="800-116-398-7"/>
    <s v="11001"/>
    <s v="CR 13  28  17"/>
    <s v="10/09/2019"/>
    <s v="10/09/2024"/>
    <n v="20000000"/>
    <s v="1901747374"/>
    <n v="1800"/>
    <n v="7"/>
    <n v="20000000"/>
    <n v="180"/>
    <n v="2"/>
    <n v="2"/>
    <n v="1.853"/>
    <n v="20"/>
  </r>
  <r>
    <n v="773"/>
    <x v="52"/>
    <s v="30/09/2020"/>
    <n v="108"/>
    <n v="5"/>
    <s v="N"/>
    <s v="800-116-398-7"/>
    <s v="11001"/>
    <s v="CR 13  28  17"/>
    <s v="12/11/2019"/>
    <s v="12/11/2022"/>
    <n v="20000000"/>
    <s v="1901777065"/>
    <n v="1080"/>
    <n v="7"/>
    <n v="20000000"/>
    <n v="180"/>
    <n v="2"/>
    <n v="2"/>
    <n v="6.3529999999999998"/>
    <n v="20"/>
  </r>
  <r>
    <n v="1563"/>
    <x v="52"/>
    <s v="30/09/2020"/>
    <n v="109"/>
    <n v="5"/>
    <s v="N"/>
    <s v="800-116-398-7"/>
    <s v="11001"/>
    <s v="CR 13  28  17"/>
    <s v="10/01/2020"/>
    <s v="10/01/2025"/>
    <n v="20000000"/>
    <s v="2001811487"/>
    <n v="1800"/>
    <n v="7"/>
    <n v="20000000"/>
    <n v="180"/>
    <n v="2"/>
    <n v="2"/>
    <n v="1.853"/>
    <n v="20"/>
  </r>
  <r>
    <n v="1563"/>
    <x v="52"/>
    <s v="30/09/2020"/>
    <n v="110"/>
    <n v="5"/>
    <s v="N"/>
    <s v="800-116-398-7"/>
    <s v="11001"/>
    <s v="CR 13  28  17"/>
    <s v="10/01/2020"/>
    <s v="10/01/2025"/>
    <n v="20000000"/>
    <s v="2001811485"/>
    <n v="1800"/>
    <n v="7"/>
    <n v="20000000"/>
    <n v="180"/>
    <n v="2"/>
    <n v="2"/>
    <n v="1.853"/>
    <n v="20"/>
  </r>
  <r>
    <n v="891"/>
    <x v="52"/>
    <s v="30/09/2020"/>
    <n v="111"/>
    <n v="5"/>
    <s v="N"/>
    <s v="800-116-398-7"/>
    <s v="11001"/>
    <s v="CR 13  28  17"/>
    <s v="10/03/2020"/>
    <s v="10/03/2023"/>
    <n v="20000000"/>
    <s v="2001849499"/>
    <n v="1080"/>
    <n v="7"/>
    <n v="20000000"/>
    <n v="180"/>
    <n v="2"/>
    <n v="2"/>
    <n v="1.853"/>
    <n v="20"/>
  </r>
  <r>
    <n v="1013"/>
    <x v="52"/>
    <s v="30/09/2020"/>
    <n v="112"/>
    <n v="5"/>
    <s v="N"/>
    <s v="800-116-398-7"/>
    <s v="11001"/>
    <s v="CR 13  28  17"/>
    <s v="10/07/2020"/>
    <s v="10/07/2023"/>
    <n v="20000000"/>
    <s v="2001891042"/>
    <n v="1080"/>
    <n v="7"/>
    <n v="20000000"/>
    <n v="180"/>
    <n v="2"/>
    <n v="2"/>
    <n v="1.853"/>
    <n v="20"/>
  </r>
  <r>
    <n v="1744"/>
    <x v="52"/>
    <s v="30/09/2020"/>
    <n v="113"/>
    <n v="5"/>
    <s v="N"/>
    <s v="800-116-398-7"/>
    <s v="11001"/>
    <s v="CR 13  28  17"/>
    <s v="10/07/2020"/>
    <s v="10/07/2025"/>
    <n v="20000000"/>
    <s v="2001891043"/>
    <n v="1800"/>
    <n v="7"/>
    <n v="20000000"/>
    <n v="180"/>
    <n v="2"/>
    <n v="2"/>
    <n v="6.3529999999999998"/>
    <n v="20"/>
  </r>
  <r>
    <n v="1775"/>
    <x v="52"/>
    <s v="30/09/2020"/>
    <n v="114"/>
    <n v="5"/>
    <s v="N"/>
    <s v="800-116-398-7"/>
    <s v="11001"/>
    <s v="CR 13  28  17"/>
    <s v="10/08/2020"/>
    <s v="10/08/2025"/>
    <n v="20000000"/>
    <s v="2001903885"/>
    <n v="1800"/>
    <n v="7"/>
    <n v="20000000"/>
    <n v="180"/>
    <n v="2"/>
    <n v="2"/>
    <n v="1.853"/>
    <n v="20"/>
  </r>
  <r>
    <n v="1776"/>
    <x v="52"/>
    <s v="30/09/2020"/>
    <n v="115"/>
    <n v="5"/>
    <s v="N"/>
    <s v="800-116-398-7"/>
    <s v="11001"/>
    <s v="CR 13  28  17"/>
    <s v="11/08/2020"/>
    <s v="11/08/2025"/>
    <n v="20000000"/>
    <s v="2001906299"/>
    <n v="1800"/>
    <n v="7"/>
    <n v="20000000"/>
    <n v="180"/>
    <n v="2"/>
    <n v="2"/>
    <n v="1.853"/>
    <n v="20"/>
  </r>
  <r>
    <n v="1410"/>
    <x v="52"/>
    <s v="30/09/2020"/>
    <n v="116"/>
    <n v="5"/>
    <s v="N"/>
    <s v="800-116-398-7"/>
    <s v="11001"/>
    <s v="CR 13  28  17"/>
    <s v="10/08/2020"/>
    <s v="10/08/2024"/>
    <n v="20000000"/>
    <s v="2001903884"/>
    <n v="1440"/>
    <n v="7"/>
    <n v="20000000"/>
    <n v="180"/>
    <n v="2"/>
    <n v="2"/>
    <n v="1.853"/>
    <n v="20"/>
  </r>
  <r>
    <n v="1806"/>
    <x v="52"/>
    <s v="30/09/2020"/>
    <n v="117"/>
    <n v="5"/>
    <s v="N"/>
    <s v="800-116-398-7"/>
    <s v="11001"/>
    <s v="CR 13  28  17"/>
    <s v="10/09/2020"/>
    <s v="10/09/2025"/>
    <n v="20000000"/>
    <s v="2001823506"/>
    <n v="1800"/>
    <n v="7"/>
    <n v="20000000"/>
    <n v="180"/>
    <n v="2"/>
    <n v="2"/>
    <n v="6.3529999999999998"/>
    <n v="20"/>
  </r>
  <r>
    <n v="813"/>
    <x v="52"/>
    <s v="30/09/2020"/>
    <n v="118"/>
    <n v="5"/>
    <s v="N"/>
    <s v="800-116-398-7"/>
    <s v="11001"/>
    <s v="CR 13  28  17"/>
    <s v="22/12/2016"/>
    <s v="22/12/2022"/>
    <n v="31000000"/>
    <s v="7834142216010454"/>
    <n v="2160"/>
    <n v="7"/>
    <n v="31000000"/>
    <n v="360"/>
    <n v="2"/>
    <n v="2"/>
    <n v="1.853"/>
    <n v="18.600000000000001"/>
  </r>
  <r>
    <n v="863"/>
    <x v="52"/>
    <s v="30/09/2020"/>
    <n v="119"/>
    <n v="5"/>
    <s v="N"/>
    <s v="800-116-398-7"/>
    <s v="11001"/>
    <s v="CR 13  28  17"/>
    <s v="10/02/2018"/>
    <s v="10/02/2023"/>
    <n v="18000000"/>
    <s v="1801500267"/>
    <n v="1800"/>
    <n v="7"/>
    <n v="18000000"/>
    <n v="180"/>
    <n v="2"/>
    <n v="2"/>
    <n v="6.3529999999999998"/>
    <n v="18"/>
  </r>
  <r>
    <n v="952"/>
    <x v="52"/>
    <s v="30/09/2020"/>
    <n v="120"/>
    <n v="5"/>
    <s v="N"/>
    <s v="800-116-398-7"/>
    <s v="11001"/>
    <s v="CR 13  28  17"/>
    <s v="10/05/2018"/>
    <s v="10/05/2023"/>
    <n v="18000000"/>
    <s v="1801529445"/>
    <n v="1800"/>
    <n v="7"/>
    <n v="18000000"/>
    <n v="180"/>
    <n v="2"/>
    <n v="2"/>
    <n v="6.3529999999999998"/>
    <n v="18"/>
  </r>
  <r>
    <n v="1229"/>
    <x v="52"/>
    <s v="30/09/2020"/>
    <n v="121"/>
    <n v="5"/>
    <s v="N"/>
    <s v="800-116-398-7"/>
    <s v="11001"/>
    <s v="CR 13  28  17"/>
    <s v="11/02/2019"/>
    <s v="11/02/2024"/>
    <n v="18000000"/>
    <s v="1901644460"/>
    <n v="1800"/>
    <n v="7"/>
    <n v="18000000"/>
    <n v="180"/>
    <n v="2"/>
    <n v="2"/>
    <n v="6.3529999999999998"/>
    <n v="18"/>
  </r>
  <r>
    <n v="1410"/>
    <x v="52"/>
    <s v="30/09/2020"/>
    <n v="122"/>
    <n v="5"/>
    <s v="N"/>
    <s v="800-116-398-7"/>
    <s v="11001"/>
    <s v="CR 13  28  17"/>
    <s v="10/08/2019"/>
    <s v="10/08/2024"/>
    <n v="18000000"/>
    <s v="1901726234"/>
    <n v="1800"/>
    <n v="7"/>
    <n v="18000000"/>
    <n v="180"/>
    <n v="2"/>
    <n v="2"/>
    <n v="1.853"/>
    <n v="18"/>
  </r>
  <r>
    <n v="375"/>
    <x v="52"/>
    <s v="30/09/2020"/>
    <n v="123"/>
    <n v="5"/>
    <s v="N"/>
    <s v="800-116-398-7"/>
    <s v="11001"/>
    <s v="CR 13  28  17"/>
    <s v="10/10/2019"/>
    <s v="10/10/2021"/>
    <n v="18000000"/>
    <s v="1901762666"/>
    <n v="720"/>
    <n v="7"/>
    <n v="18000000"/>
    <n v="180"/>
    <n v="2"/>
    <n v="2"/>
    <n v="1.853"/>
    <n v="18"/>
  </r>
  <r>
    <n v="1013"/>
    <x v="52"/>
    <s v="30/09/2020"/>
    <n v="124"/>
    <n v="5"/>
    <s v="N"/>
    <s v="800-116-398-7"/>
    <s v="11001"/>
    <s v="CR 13  28  17"/>
    <s v="10/07/2020"/>
    <s v="10/07/2023"/>
    <n v="18000000"/>
    <s v="2001891422"/>
    <n v="1080"/>
    <n v="7"/>
    <n v="18000000"/>
    <n v="180"/>
    <n v="2"/>
    <n v="2"/>
    <n v="1.853"/>
    <n v="18"/>
  </r>
  <r>
    <n v="498"/>
    <x v="52"/>
    <s v="30/09/2020"/>
    <n v="125"/>
    <n v="5"/>
    <s v="N"/>
    <s v="800-116-398-7"/>
    <s v="11001"/>
    <s v="CR 13  28  17"/>
    <s v="10/02/2017"/>
    <s v="10/02/2022"/>
    <n v="35000000"/>
    <s v="7834163216010034"/>
    <n v="1800"/>
    <n v="7"/>
    <n v="35000000"/>
    <n v="180"/>
    <n v="2"/>
    <n v="2"/>
    <n v="6.3529999999999998"/>
    <n v="17.5"/>
  </r>
  <r>
    <n v="972"/>
    <x v="52"/>
    <s v="30/09/2020"/>
    <n v="126"/>
    <n v="5"/>
    <s v="N"/>
    <s v="800-116-398-7"/>
    <s v="11001"/>
    <s v="CR 13  28  17"/>
    <s v="30/05/2018"/>
    <s v="30/05/2023"/>
    <n v="29000000"/>
    <s v="1801535075"/>
    <n v="1800"/>
    <n v="7"/>
    <n v="29000000"/>
    <n v="360"/>
    <n v="2"/>
    <n v="2"/>
    <n v="1.853"/>
    <n v="17.399999999999999"/>
  </r>
  <r>
    <n v="1044"/>
    <x v="52"/>
    <s v="30/09/2020"/>
    <n v="127"/>
    <n v="5"/>
    <s v="N"/>
    <s v="800-116-398-7"/>
    <s v="11001"/>
    <s v="CR 13  28  17"/>
    <s v="10/08/2020"/>
    <s v="10/08/2023"/>
    <n v="17000000"/>
    <s v="2001903891"/>
    <n v="1080"/>
    <n v="7"/>
    <n v="17000000"/>
    <n v="180"/>
    <n v="2"/>
    <n v="2"/>
    <n v="1.853"/>
    <n v="17"/>
  </r>
  <r>
    <n v="609"/>
    <x v="52"/>
    <s v="30/09/2020"/>
    <n v="128"/>
    <n v="5"/>
    <s v="N"/>
    <s v="800-116-398-7"/>
    <s v="11001"/>
    <s v="CR 13  28  17"/>
    <s v="01/06/2017"/>
    <s v="01/06/2022"/>
    <n v="40000000"/>
    <s v="7834163216010065"/>
    <n v="1800"/>
    <n v="7"/>
    <n v="40000000"/>
    <n v="360"/>
    <n v="2"/>
    <n v="2"/>
    <n v="6.3529999999999998"/>
    <n v="16"/>
  </r>
  <r>
    <n v="620"/>
    <x v="52"/>
    <s v="30/09/2020"/>
    <n v="129"/>
    <n v="5"/>
    <s v="N"/>
    <s v="800-116-398-7"/>
    <s v="11001"/>
    <s v="CR 13  28  17"/>
    <s v="12/06/2017"/>
    <s v="12/06/2022"/>
    <n v="16000000"/>
    <s v="1701402006"/>
    <n v="1800"/>
    <n v="7"/>
    <n v="16000000"/>
    <n v="180"/>
    <n v="2"/>
    <n v="2"/>
    <n v="6.3529999999999998"/>
    <n v="16"/>
  </r>
  <r>
    <n v="1228"/>
    <x v="52"/>
    <s v="30/09/2020"/>
    <n v="130"/>
    <n v="5"/>
    <s v="N"/>
    <s v="800-116-398-7"/>
    <s v="11001"/>
    <s v="CR 13  28  17"/>
    <s v="10/02/2018"/>
    <s v="10/02/2024"/>
    <n v="16000000"/>
    <s v="1801500264"/>
    <n v="2160"/>
    <n v="7"/>
    <n v="16000000"/>
    <n v="180"/>
    <n v="2"/>
    <n v="2"/>
    <n v="1.853"/>
    <n v="16"/>
  </r>
  <r>
    <n v="71"/>
    <x v="52"/>
    <s v="30/09/2020"/>
    <n v="131"/>
    <n v="5"/>
    <s v="N"/>
    <s v="800-116-398-7"/>
    <s v="11001"/>
    <s v="CR 13  28  17"/>
    <s v="10/12/2018"/>
    <s v="10/12/2020"/>
    <n v="16000000"/>
    <s v="1801619125"/>
    <n v="720"/>
    <n v="7"/>
    <n v="16000000"/>
    <n v="180"/>
    <n v="2"/>
    <n v="2"/>
    <n v="6.3529999999999998"/>
    <n v="16"/>
  </r>
  <r>
    <n v="983"/>
    <x v="52"/>
    <s v="30/09/2020"/>
    <n v="132"/>
    <n v="5"/>
    <s v="N"/>
    <s v="800-116-398-7"/>
    <s v="11001"/>
    <s v="CR 13  28  17"/>
    <s v="10/06/2019"/>
    <s v="10/06/2023"/>
    <n v="16000000"/>
    <s v="1901699856"/>
    <n v="1440"/>
    <n v="7"/>
    <n v="16000000"/>
    <n v="180"/>
    <n v="2"/>
    <n v="2"/>
    <n v="1.853"/>
    <n v="16"/>
  </r>
  <r>
    <n v="1291"/>
    <x v="52"/>
    <s v="30/09/2020"/>
    <n v="133"/>
    <n v="5"/>
    <s v="N"/>
    <s v="800-116-398-7"/>
    <s v="11001"/>
    <s v="CR 13  28  17"/>
    <s v="13/04/2020"/>
    <s v="13/04/2024"/>
    <n v="16000000"/>
    <s v="2001862918"/>
    <n v="1440"/>
    <n v="7"/>
    <n v="16000000"/>
    <n v="180"/>
    <n v="2"/>
    <n v="2"/>
    <n v="1.853"/>
    <n v="16"/>
  </r>
  <r>
    <n v="952"/>
    <x v="52"/>
    <s v="30/09/2020"/>
    <n v="134"/>
    <n v="5"/>
    <s v="N"/>
    <s v="800-116-398-7"/>
    <s v="11001"/>
    <s v="CR 13  28  17"/>
    <s v="10/05/2017"/>
    <s v="10/05/2023"/>
    <n v="15500000"/>
    <s v="1701385497"/>
    <n v="2160"/>
    <n v="7"/>
    <n v="15500000"/>
    <n v="180"/>
    <n v="2"/>
    <n v="2"/>
    <n v="1.853"/>
    <n v="15.5"/>
  </r>
  <r>
    <n v="679"/>
    <x v="52"/>
    <s v="30/09/2020"/>
    <n v="135"/>
    <n v="5"/>
    <s v="N"/>
    <s v="800-116-398-7"/>
    <s v="11001"/>
    <s v="CR 13  28  17"/>
    <s v="10/08/2017"/>
    <s v="10/08/2022"/>
    <n v="15000000"/>
    <s v="1701425407"/>
    <n v="1800"/>
    <n v="7"/>
    <n v="15000000"/>
    <n v="180"/>
    <n v="2"/>
    <n v="2"/>
    <n v="6.3529999999999998"/>
    <n v="15"/>
  </r>
  <r>
    <n v="863"/>
    <x v="52"/>
    <s v="30/09/2020"/>
    <n v="136"/>
    <n v="5"/>
    <s v="N"/>
    <s v="800-116-398-7"/>
    <s v="11001"/>
    <s v="CR 13  28  17"/>
    <s v="10/02/2018"/>
    <s v="10/02/2023"/>
    <n v="15000000"/>
    <s v="1801500614"/>
    <n v="1800"/>
    <n v="7"/>
    <n v="15000000"/>
    <n v="180"/>
    <n v="2"/>
    <n v="2"/>
    <n v="1.853"/>
    <n v="15"/>
  </r>
  <r>
    <n v="863"/>
    <x v="52"/>
    <s v="30/09/2020"/>
    <n v="137"/>
    <n v="5"/>
    <s v="N"/>
    <s v="800-116-398-7"/>
    <s v="11001"/>
    <s v="CR 13  28  17"/>
    <s v="10/02/2018"/>
    <s v="10/02/2023"/>
    <n v="15000000"/>
    <s v="1801500615"/>
    <n v="1800"/>
    <n v="7"/>
    <n v="15000000"/>
    <n v="180"/>
    <n v="2"/>
    <n v="2"/>
    <n v="1.853"/>
    <n v="15"/>
  </r>
  <r>
    <n v="314"/>
    <x v="52"/>
    <s v="30/09/2020"/>
    <n v="138"/>
    <n v="5"/>
    <s v="N"/>
    <s v="800-116-398-7"/>
    <s v="11001"/>
    <s v="CR 13  28  17"/>
    <s v="10/08/2018"/>
    <s v="10/08/2021"/>
    <n v="15000000"/>
    <s v="1801558444"/>
    <n v="1080"/>
    <n v="7"/>
    <n v="15000000"/>
    <n v="180"/>
    <n v="2"/>
    <n v="2"/>
    <n v="1.853"/>
    <n v="15"/>
  </r>
  <r>
    <n v="1139"/>
    <x v="52"/>
    <s v="30/09/2020"/>
    <n v="139"/>
    <n v="5"/>
    <s v="N"/>
    <s v="800-116-398-7"/>
    <s v="11001"/>
    <s v="CR 13  28  17"/>
    <s v="13/11/2018"/>
    <s v="13/11/2023"/>
    <n v="15000000"/>
    <s v="1801607372"/>
    <n v="1800"/>
    <n v="7"/>
    <n v="15000000"/>
    <n v="180"/>
    <n v="2"/>
    <n v="2"/>
    <n v="1.853"/>
    <n v="15"/>
  </r>
  <r>
    <n v="1166"/>
    <x v="52"/>
    <s v="30/09/2020"/>
    <n v="140"/>
    <n v="5"/>
    <s v="N"/>
    <s v="800-116-398-7"/>
    <s v="11001"/>
    <s v="CR 13  28  17"/>
    <s v="10/12/2018"/>
    <s v="10/12/2023"/>
    <n v="15000000"/>
    <s v="1801619130"/>
    <n v="1800"/>
    <n v="7"/>
    <n v="15000000"/>
    <n v="180"/>
    <n v="2"/>
    <n v="2"/>
    <n v="6.3529999999999998"/>
    <n v="15"/>
  </r>
  <r>
    <n v="1166"/>
    <x v="52"/>
    <s v="30/09/2020"/>
    <n v="141"/>
    <n v="5"/>
    <s v="N"/>
    <s v="800-116-398-7"/>
    <s v="11001"/>
    <s v="CR 13  28  17"/>
    <s v="10/12/2018"/>
    <s v="10/12/2023"/>
    <n v="15000000"/>
    <s v="1801619128"/>
    <n v="1800"/>
    <n v="7"/>
    <n v="15000000"/>
    <n v="180"/>
    <n v="2"/>
    <n v="2"/>
    <n v="1.853"/>
    <n v="15"/>
  </r>
  <r>
    <n v="1229"/>
    <x v="52"/>
    <s v="30/09/2020"/>
    <n v="142"/>
    <n v="5"/>
    <s v="N"/>
    <s v="800-116-398-7"/>
    <s v="11001"/>
    <s v="CR 13  28  17"/>
    <s v="11/02/2019"/>
    <s v="11/02/2024"/>
    <n v="15000000"/>
    <s v="1901644809"/>
    <n v="1800"/>
    <n v="7"/>
    <n v="15000000"/>
    <n v="180"/>
    <n v="2"/>
    <n v="2"/>
    <n v="1.853"/>
    <n v="15"/>
  </r>
  <r>
    <n v="892"/>
    <x v="52"/>
    <s v="30/09/2020"/>
    <n v="143"/>
    <n v="5"/>
    <s v="N"/>
    <s v="800-116-398-7"/>
    <s v="11001"/>
    <s v="CR 13  28  17"/>
    <s v="11/03/2019"/>
    <s v="11/03/2023"/>
    <n v="15000000"/>
    <s v="1901658992"/>
    <n v="1440"/>
    <n v="7"/>
    <n v="15000000"/>
    <n v="180"/>
    <n v="2"/>
    <n v="2"/>
    <n v="1.853"/>
    <n v="15"/>
  </r>
  <r>
    <n v="1302"/>
    <x v="52"/>
    <s v="30/09/2020"/>
    <n v="144"/>
    <n v="5"/>
    <s v="N"/>
    <s v="800-116-398-7"/>
    <s v="11001"/>
    <s v="CR 13  28  17"/>
    <s v="24/04/2019"/>
    <s v="24/04/2024"/>
    <n v="15000000"/>
    <s v="1901681671"/>
    <n v="1800"/>
    <n v="7"/>
    <n v="15000000"/>
    <n v="360"/>
    <n v="2"/>
    <n v="2"/>
    <n v="1.853"/>
    <n v="15"/>
  </r>
  <r>
    <n v="1318"/>
    <x v="52"/>
    <s v="30/09/2020"/>
    <n v="145"/>
    <n v="5"/>
    <s v="N"/>
    <s v="800-116-398-7"/>
    <s v="11001"/>
    <s v="CR 13  28  17"/>
    <s v="10/05/2019"/>
    <s v="10/05/2024"/>
    <n v="15000000"/>
    <s v="1901687819"/>
    <n v="1800"/>
    <n v="7"/>
    <n v="15000000"/>
    <n v="180"/>
    <n v="2"/>
    <n v="2"/>
    <n v="1.853"/>
    <n v="15"/>
  </r>
  <r>
    <n v="1318"/>
    <x v="52"/>
    <s v="30/09/2020"/>
    <n v="146"/>
    <n v="5"/>
    <s v="N"/>
    <s v="800-116-398-7"/>
    <s v="11001"/>
    <s v="CR 13  28  17"/>
    <s v="10/05/2019"/>
    <s v="10/05/2024"/>
    <n v="15000000"/>
    <s v="1901687822"/>
    <n v="1800"/>
    <n v="7"/>
    <n v="15000000"/>
    <n v="180"/>
    <n v="2"/>
    <n v="2"/>
    <n v="6.3529999999999998"/>
    <n v="15"/>
  </r>
  <r>
    <n v="710"/>
    <x v="52"/>
    <s v="30/09/2020"/>
    <n v="147"/>
    <n v="5"/>
    <s v="N"/>
    <s v="800-116-398-7"/>
    <s v="11001"/>
    <s v="CR 13  28  17"/>
    <s v="10/09/2019"/>
    <s v="10/09/2022"/>
    <n v="15000000"/>
    <s v="1901747373"/>
    <n v="1080"/>
    <n v="7"/>
    <n v="15000000"/>
    <n v="180"/>
    <n v="2"/>
    <n v="2"/>
    <n v="1.853"/>
    <n v="15"/>
  </r>
  <r>
    <n v="891"/>
    <x v="52"/>
    <s v="30/09/2020"/>
    <n v="148"/>
    <n v="5"/>
    <s v="N"/>
    <s v="800-116-398-7"/>
    <s v="11001"/>
    <s v="CR 13  28  17"/>
    <s v="10/03/2020"/>
    <s v="10/03/2023"/>
    <n v="15000000"/>
    <s v="2001849573"/>
    <n v="1080"/>
    <n v="7"/>
    <n v="15000000"/>
    <n v="180"/>
    <n v="2"/>
    <n v="2"/>
    <n v="1.853"/>
    <n v="15"/>
  </r>
  <r>
    <n v="1622"/>
    <x v="52"/>
    <s v="30/09/2020"/>
    <n v="149"/>
    <n v="5"/>
    <s v="N"/>
    <s v="800-116-398-7"/>
    <s v="11001"/>
    <s v="CR 13  28  17"/>
    <s v="10/03/2020"/>
    <s v="10/03/2025"/>
    <n v="15000000"/>
    <s v="2001850351"/>
    <n v="1800"/>
    <n v="7"/>
    <n v="15000000"/>
    <n v="180"/>
    <n v="2"/>
    <n v="2"/>
    <n v="1.853"/>
    <n v="15"/>
  </r>
  <r>
    <n v="1744"/>
    <x v="52"/>
    <s v="30/09/2020"/>
    <n v="150"/>
    <n v="5"/>
    <s v="N"/>
    <s v="800-116-398-7"/>
    <s v="11001"/>
    <s v="CR 13  28  17"/>
    <s v="10/07/2020"/>
    <s v="10/07/2025"/>
    <n v="15000000"/>
    <s v="2001891036"/>
    <n v="1800"/>
    <n v="7"/>
    <n v="15000000"/>
    <n v="180"/>
    <n v="2"/>
    <n v="2"/>
    <n v="1.853"/>
    <n v="15"/>
  </r>
  <r>
    <n v="1744"/>
    <x v="52"/>
    <s v="30/09/2020"/>
    <n v="151"/>
    <n v="5"/>
    <s v="N"/>
    <s v="800-116-398-7"/>
    <s v="11001"/>
    <s v="CR 13  28  17"/>
    <s v="10/07/2020"/>
    <s v="10/07/2025"/>
    <n v="15000000"/>
    <s v="2001891034"/>
    <n v="1800"/>
    <n v="7"/>
    <n v="15000000"/>
    <n v="180"/>
    <n v="2"/>
    <n v="2"/>
    <n v="1.853"/>
    <n v="15"/>
  </r>
  <r>
    <n v="1013"/>
    <x v="52"/>
    <s v="30/09/2020"/>
    <n v="152"/>
    <n v="5"/>
    <s v="N"/>
    <s v="800-116-398-7"/>
    <s v="11001"/>
    <s v="CR 13  28  17"/>
    <s v="10/07/2020"/>
    <s v="10/07/2023"/>
    <n v="15000000"/>
    <s v="2001891040"/>
    <n v="1080"/>
    <n v="7"/>
    <n v="15000000"/>
    <n v="180"/>
    <n v="2"/>
    <n v="2"/>
    <n v="1.853"/>
    <n v="15"/>
  </r>
  <r>
    <n v="1044"/>
    <x v="52"/>
    <s v="30/09/2020"/>
    <n v="153"/>
    <n v="5"/>
    <s v="N"/>
    <s v="800-116-398-7"/>
    <s v="11001"/>
    <s v="CR 13  28  17"/>
    <s v="10/08/2020"/>
    <s v="10/08/2023"/>
    <n v="15000000"/>
    <s v="2001903888"/>
    <n v="1080"/>
    <n v="7"/>
    <n v="15000000"/>
    <n v="180"/>
    <n v="2"/>
    <n v="2"/>
    <n v="1.853"/>
    <n v="15"/>
  </r>
  <r>
    <n v="679"/>
    <x v="52"/>
    <s v="30/09/2020"/>
    <n v="154"/>
    <n v="5"/>
    <s v="N"/>
    <s v="800-116-398-7"/>
    <s v="11001"/>
    <s v="CR 13  28  17"/>
    <s v="10/08/2020"/>
    <s v="10/08/2022"/>
    <n v="15000000"/>
    <s v="2001903892"/>
    <n v="720"/>
    <n v="7"/>
    <n v="15000000"/>
    <n v="180"/>
    <n v="2"/>
    <n v="2"/>
    <n v="1.853"/>
    <n v="15"/>
  </r>
  <r>
    <n v="1076"/>
    <x v="52"/>
    <s v="30/09/2020"/>
    <n v="155"/>
    <n v="5"/>
    <s v="N"/>
    <s v="800-116-398-7"/>
    <s v="11001"/>
    <s v="CR 13  28  17"/>
    <s v="11/09/2020"/>
    <s v="11/09/2023"/>
    <n v="15000000"/>
    <s v="2001880698"/>
    <n v="1080"/>
    <n v="7"/>
    <n v="15000000"/>
    <n v="180"/>
    <n v="2"/>
    <n v="2"/>
    <n v="6.3529999999999998"/>
    <n v="15"/>
  </r>
  <r>
    <n v="393"/>
    <x v="52"/>
    <s v="30/09/2020"/>
    <n v="156"/>
    <n v="5"/>
    <s v="N"/>
    <s v="800-116-398-7"/>
    <s v="11001"/>
    <s v="CR 13  28  17"/>
    <s v="28/10/2015"/>
    <s v="28/10/2021"/>
    <n v="35000000"/>
    <s v="7834163215010171"/>
    <n v="2160"/>
    <n v="7"/>
    <n v="35000000"/>
    <n v="360"/>
    <n v="2"/>
    <n v="2"/>
    <n v="6.3529999999999998"/>
    <n v="14"/>
  </r>
  <r>
    <n v="1318"/>
    <x v="52"/>
    <s v="30/09/2020"/>
    <n v="157"/>
    <n v="5"/>
    <s v="N"/>
    <s v="800-116-398-7"/>
    <s v="11001"/>
    <s v="CR 13  28  17"/>
    <s v="10/05/2019"/>
    <s v="10/05/2024"/>
    <n v="14000000"/>
    <s v="1901687823"/>
    <n v="1800"/>
    <n v="7"/>
    <n v="14000000"/>
    <n v="180"/>
    <n v="2"/>
    <n v="2"/>
    <n v="1.853"/>
    <n v="14"/>
  </r>
  <r>
    <n v="1228"/>
    <x v="52"/>
    <s v="30/09/2020"/>
    <n v="158"/>
    <n v="5"/>
    <s v="N"/>
    <s v="800-116-398-7"/>
    <s v="11001"/>
    <s v="CR 13  28  17"/>
    <s v="10/02/2020"/>
    <s v="10/02/2024"/>
    <n v="14000000"/>
    <s v="2001830466"/>
    <n v="1440"/>
    <n v="7"/>
    <n v="14000000"/>
    <n v="180"/>
    <n v="2"/>
    <n v="2"/>
    <n v="1.853"/>
    <n v="14"/>
  </r>
  <r>
    <n v="1379"/>
    <x v="52"/>
    <s v="30/09/2020"/>
    <n v="159"/>
    <n v="5"/>
    <s v="N"/>
    <s v="800-116-398-7"/>
    <s v="11001"/>
    <s v="CR 13  28  17"/>
    <s v="10/07/2020"/>
    <s v="10/07/2024"/>
    <n v="14000000"/>
    <s v="2001891041"/>
    <n v="1440"/>
    <n v="7"/>
    <n v="14000000"/>
    <n v="180"/>
    <n v="2"/>
    <n v="2"/>
    <n v="1.853"/>
    <n v="14"/>
  </r>
  <r>
    <n v="447"/>
    <x v="52"/>
    <s v="30/09/2020"/>
    <n v="160"/>
    <n v="5"/>
    <s v="N"/>
    <s v="800-116-398-7"/>
    <s v="11001"/>
    <s v="CR 13  28  17"/>
    <s v="21/12/2018"/>
    <s v="21/12/2021"/>
    <n v="20000000"/>
    <s v="1801625561"/>
    <n v="1080"/>
    <n v="7"/>
    <n v="20000000"/>
    <n v="360"/>
    <n v="2"/>
    <n v="2"/>
    <n v="1.853"/>
    <n v="13.333333"/>
  </r>
  <r>
    <n v="1105"/>
    <x v="52"/>
    <s v="30/09/2020"/>
    <n v="161"/>
    <n v="5"/>
    <s v="N"/>
    <s v="800-116-398-7"/>
    <s v="11001"/>
    <s v="CR 13  28  17"/>
    <s v="10/10/2019"/>
    <s v="10/10/2023"/>
    <n v="13200000"/>
    <s v="1901762671"/>
    <n v="1440"/>
    <n v="7"/>
    <n v="13200000"/>
    <n v="180"/>
    <n v="2"/>
    <n v="2"/>
    <n v="1.853"/>
    <n v="13.2"/>
  </r>
  <r>
    <n v="761"/>
    <x v="52"/>
    <s v="30/09/2020"/>
    <n v="162"/>
    <n v="5"/>
    <s v="N"/>
    <s v="800-116-398-7"/>
    <s v="11001"/>
    <s v="CR 13  28  17"/>
    <s v="31/10/2016"/>
    <s v="31/10/2022"/>
    <n v="40000000"/>
    <s v="7834142216010270"/>
    <n v="2160"/>
    <n v="7"/>
    <n v="40000000"/>
    <n v="180"/>
    <n v="2"/>
    <n v="2"/>
    <n v="1.853"/>
    <n v="13.077453"/>
  </r>
  <r>
    <n v="952"/>
    <x v="52"/>
    <s v="30/09/2020"/>
    <n v="163"/>
    <n v="5"/>
    <s v="N"/>
    <s v="800-116-398-7"/>
    <s v="11001"/>
    <s v="CR 13  28  17"/>
    <s v="10/05/2018"/>
    <s v="10/05/2023"/>
    <n v="13000000"/>
    <s v="1801529442"/>
    <n v="1800"/>
    <n v="7"/>
    <n v="13000000"/>
    <n v="180"/>
    <n v="2"/>
    <n v="2"/>
    <n v="1.853"/>
    <n v="13"/>
  </r>
  <r>
    <n v="1044"/>
    <x v="52"/>
    <s v="30/09/2020"/>
    <n v="164"/>
    <n v="5"/>
    <s v="N"/>
    <s v="800-116-398-7"/>
    <s v="11001"/>
    <s v="CR 13  28  17"/>
    <s v="10/08/2018"/>
    <s v="10/08/2023"/>
    <n v="13000000"/>
    <s v="1801558446"/>
    <n v="1800"/>
    <n v="7"/>
    <n v="13000000"/>
    <n v="180"/>
    <n v="2"/>
    <n v="2"/>
    <n v="1.853"/>
    <n v="13"/>
  </r>
  <r>
    <n v="1105"/>
    <x v="52"/>
    <s v="30/09/2020"/>
    <n v="165"/>
    <n v="5"/>
    <s v="N"/>
    <s v="800-116-398-7"/>
    <s v="11001"/>
    <s v="CR 13  28  17"/>
    <s v="10/10/2018"/>
    <s v="10/10/2023"/>
    <n v="13000000"/>
    <s v="1801591181"/>
    <n v="1800"/>
    <n v="7"/>
    <n v="13000000"/>
    <n v="180"/>
    <n v="2"/>
    <n v="2"/>
    <n v="1.853"/>
    <n v="13"/>
  </r>
  <r>
    <n v="1229"/>
    <x v="52"/>
    <s v="30/09/2020"/>
    <n v="166"/>
    <n v="5"/>
    <s v="N"/>
    <s v="800-116-398-7"/>
    <s v="11001"/>
    <s v="CR 13  28  17"/>
    <s v="11/02/2019"/>
    <s v="11/02/2024"/>
    <n v="13000000"/>
    <s v="1901644458"/>
    <n v="1800"/>
    <n v="7"/>
    <n v="13000000"/>
    <n v="180"/>
    <n v="2"/>
    <n v="2"/>
    <n v="1.853"/>
    <n v="13"/>
  </r>
  <r>
    <n v="557"/>
    <x v="52"/>
    <s v="30/09/2020"/>
    <n v="167"/>
    <n v="5"/>
    <s v="N"/>
    <s v="800-116-398-7"/>
    <s v="11001"/>
    <s v="CR 13  28  17"/>
    <s v="10/04/2019"/>
    <s v="10/04/2022"/>
    <n v="13000000"/>
    <s v="1901675347"/>
    <n v="1080"/>
    <n v="7"/>
    <n v="13000000"/>
    <n v="180"/>
    <n v="2"/>
    <n v="2"/>
    <n v="6.3529999999999998"/>
    <n v="13"/>
  </r>
  <r>
    <n v="773"/>
    <x v="52"/>
    <s v="30/09/2020"/>
    <n v="168"/>
    <n v="5"/>
    <s v="N"/>
    <s v="800-116-398-7"/>
    <s v="11001"/>
    <s v="CR 13  28  17"/>
    <s v="12/11/2019"/>
    <s v="12/11/2022"/>
    <n v="13000000"/>
    <s v="1901777072"/>
    <n v="1080"/>
    <n v="7"/>
    <n v="13000000"/>
    <n v="180"/>
    <n v="2"/>
    <n v="2"/>
    <n v="1.853"/>
    <n v="13"/>
  </r>
  <r>
    <n v="1714"/>
    <x v="52"/>
    <s v="30/09/2020"/>
    <n v="169"/>
    <n v="5"/>
    <s v="N"/>
    <s v="800-116-398-7"/>
    <s v="11001"/>
    <s v="CR 13  28  17"/>
    <s v="10/06/2020"/>
    <s v="10/06/2025"/>
    <n v="13000000"/>
    <s v="2001880687"/>
    <n v="1800"/>
    <n v="7"/>
    <n v="13000000"/>
    <n v="180"/>
    <n v="2"/>
    <n v="2"/>
    <n v="1.853"/>
    <n v="13"/>
  </r>
  <r>
    <n v="1280"/>
    <x v="52"/>
    <s v="30/09/2020"/>
    <n v="170"/>
    <n v="5"/>
    <s v="N"/>
    <s v="800-116-398-7"/>
    <s v="11001"/>
    <s v="CR 13  28  17"/>
    <s v="02/04/2019"/>
    <s v="02/04/2024"/>
    <n v="16000000"/>
    <s v="1901670893"/>
    <n v="1800"/>
    <n v="7"/>
    <n v="16000000"/>
    <n v="360"/>
    <n v="2"/>
    <n v="2"/>
    <n v="6.3529999999999998"/>
    <n v="12.8"/>
  </r>
  <r>
    <n v="1806"/>
    <x v="52"/>
    <s v="30/09/2020"/>
    <n v="171"/>
    <n v="5"/>
    <s v="N"/>
    <s v="800-116-398-7"/>
    <s v="11001"/>
    <s v="CR 13  28  17"/>
    <s v="10/09/2020"/>
    <s v="10/09/2025"/>
    <n v="12700000"/>
    <s v="2001823510"/>
    <n v="1800"/>
    <n v="7"/>
    <n v="12700000"/>
    <n v="180"/>
    <n v="2"/>
    <n v="2"/>
    <n v="1.853"/>
    <n v="12.7"/>
  </r>
  <r>
    <n v="375"/>
    <x v="52"/>
    <s v="30/09/2020"/>
    <n v="172"/>
    <n v="5"/>
    <s v="N"/>
    <s v="800-116-398-7"/>
    <s v="11001"/>
    <s v="CR 13  28  17"/>
    <s v="10/10/2019"/>
    <s v="10/10/2021"/>
    <n v="12600000"/>
    <s v="1901762668"/>
    <n v="720"/>
    <n v="7"/>
    <n v="12600000"/>
    <n v="180"/>
    <n v="2"/>
    <n v="2"/>
    <n v="1.853"/>
    <n v="12.6"/>
  </r>
  <r>
    <n v="1075"/>
    <x v="52"/>
    <s v="30/09/2020"/>
    <n v="173"/>
    <n v="5"/>
    <s v="N"/>
    <s v="800-116-398-7"/>
    <s v="11001"/>
    <s v="CR 13  28  17"/>
    <s v="10/09/2020"/>
    <s v="10/09/2023"/>
    <n v="12600000"/>
    <s v="2001823507"/>
    <n v="1080"/>
    <n v="7"/>
    <n v="12600000"/>
    <n v="180"/>
    <n v="2"/>
    <n v="2"/>
    <n v="1.853"/>
    <n v="12.6"/>
  </r>
  <r>
    <n v="893"/>
    <x v="52"/>
    <s v="30/09/2020"/>
    <n v="174"/>
    <n v="5"/>
    <s v="N"/>
    <s v="800-116-398-7"/>
    <s v="11001"/>
    <s v="CR 13  28  17"/>
    <s v="12/03/2018"/>
    <s v="12/03/2023"/>
    <n v="12300000"/>
    <s v="1801510541"/>
    <n v="1800"/>
    <n v="7"/>
    <n v="12300000"/>
    <n v="180"/>
    <n v="2"/>
    <n v="2"/>
    <n v="1.853"/>
    <n v="12.3"/>
  </r>
  <r>
    <n v="417"/>
    <x v="52"/>
    <s v="30/09/2020"/>
    <n v="175"/>
    <n v="5"/>
    <s v="N"/>
    <s v="800-116-398-7"/>
    <s v="11001"/>
    <s v="CR 13  28  17"/>
    <s v="21/11/2016"/>
    <s v="21/11/2021"/>
    <n v="24000000"/>
    <s v="7832198216010354"/>
    <n v="1800"/>
    <n v="7"/>
    <n v="24000000"/>
    <n v="360"/>
    <n v="2"/>
    <n v="2"/>
    <n v="1.853"/>
    <n v="12"/>
  </r>
  <r>
    <n v="587"/>
    <x v="52"/>
    <s v="30/09/2020"/>
    <n v="176"/>
    <n v="5"/>
    <s v="N"/>
    <s v="800-116-398-7"/>
    <s v="11001"/>
    <s v="CR 13  28  17"/>
    <s v="10/05/2017"/>
    <s v="10/05/2022"/>
    <n v="15000000"/>
    <s v="1701385498"/>
    <n v="1800"/>
    <n v="7"/>
    <n v="15000000"/>
    <n v="180"/>
    <n v="2"/>
    <n v="2"/>
    <n v="1.853"/>
    <n v="12"/>
  </r>
  <r>
    <n v="985"/>
    <x v="52"/>
    <s v="30/09/2020"/>
    <n v="177"/>
    <n v="5"/>
    <s v="N"/>
    <s v="800-116-398-7"/>
    <s v="11001"/>
    <s v="CR 13  28  17"/>
    <s v="12/06/2017"/>
    <s v="12/06/2023"/>
    <n v="12000000"/>
    <s v="1701401984"/>
    <n v="2160"/>
    <n v="7"/>
    <n v="12000000"/>
    <n v="180"/>
    <n v="2"/>
    <n v="2"/>
    <n v="1.853"/>
    <n v="12"/>
  </r>
  <r>
    <n v="832"/>
    <x v="52"/>
    <s v="30/09/2020"/>
    <n v="178"/>
    <n v="5"/>
    <s v="N"/>
    <s v="800-116-398-7"/>
    <s v="11001"/>
    <s v="CR 13  28  17"/>
    <s v="10/01/2018"/>
    <s v="10/01/2023"/>
    <n v="12000000"/>
    <s v="1801487004"/>
    <n v="1800"/>
    <n v="7"/>
    <n v="12000000"/>
    <n v="180"/>
    <n v="2"/>
    <n v="2"/>
    <n v="6.3529999999999998"/>
    <n v="12"/>
  </r>
  <r>
    <n v="832"/>
    <x v="52"/>
    <s v="30/09/2020"/>
    <n v="179"/>
    <n v="5"/>
    <s v="N"/>
    <s v="800-116-398-7"/>
    <s v="11001"/>
    <s v="CR 13  28  17"/>
    <s v="10/01/2018"/>
    <s v="10/01/2023"/>
    <n v="12000000"/>
    <s v="1801487593"/>
    <n v="1800"/>
    <n v="7"/>
    <n v="12000000"/>
    <n v="180"/>
    <n v="2"/>
    <n v="2"/>
    <n v="6.3529999999999998"/>
    <n v="12"/>
  </r>
  <r>
    <n v="528"/>
    <x v="52"/>
    <s v="30/09/2020"/>
    <n v="180"/>
    <n v="5"/>
    <s v="N"/>
    <s v="800-116-398-7"/>
    <s v="11001"/>
    <s v="CR 13  28  17"/>
    <s v="12/03/2018"/>
    <s v="12/03/2022"/>
    <n v="12000000"/>
    <s v="1801510542"/>
    <n v="1440"/>
    <n v="7"/>
    <n v="12000000"/>
    <n v="180"/>
    <n v="2"/>
    <n v="2"/>
    <n v="1.853"/>
    <n v="12"/>
  </r>
  <r>
    <n v="922"/>
    <x v="52"/>
    <s v="30/09/2020"/>
    <n v="181"/>
    <n v="5"/>
    <s v="N"/>
    <s v="800-116-398-7"/>
    <s v="11001"/>
    <s v="CR 13  28  17"/>
    <s v="10/04/2018"/>
    <s v="10/04/2023"/>
    <n v="12000000"/>
    <s v="1801519031"/>
    <n v="1800"/>
    <n v="7"/>
    <n v="12000000"/>
    <n v="180"/>
    <n v="2"/>
    <n v="2"/>
    <n v="1.853"/>
    <n v="12"/>
  </r>
  <r>
    <n v="1013"/>
    <x v="52"/>
    <s v="30/09/2020"/>
    <n v="182"/>
    <n v="5"/>
    <s v="N"/>
    <s v="800-116-398-7"/>
    <s v="11001"/>
    <s v="CR 13  28  17"/>
    <s v="10/07/2018"/>
    <s v="10/07/2023"/>
    <n v="12000000"/>
    <s v="1801546829"/>
    <n v="1800"/>
    <n v="7"/>
    <n v="12000000"/>
    <n v="180"/>
    <n v="2"/>
    <n v="2"/>
    <n v="1.853"/>
    <n v="12"/>
  </r>
  <r>
    <n v="774"/>
    <x v="52"/>
    <s v="30/09/2020"/>
    <n v="183"/>
    <n v="5"/>
    <s v="N"/>
    <s v="800-116-398-7"/>
    <s v="11001"/>
    <s v="CR 13  28  17"/>
    <s v="13/11/2018"/>
    <s v="13/11/2022"/>
    <n v="12000000"/>
    <s v="1801607371"/>
    <n v="1440"/>
    <n v="7"/>
    <n v="12000000"/>
    <n v="180"/>
    <n v="2"/>
    <n v="2"/>
    <n v="1.853"/>
    <n v="12"/>
  </r>
  <r>
    <n v="801"/>
    <x v="52"/>
    <s v="30/09/2020"/>
    <n v="184"/>
    <n v="5"/>
    <s v="N"/>
    <s v="800-116-398-7"/>
    <s v="11001"/>
    <s v="CR 13  28  17"/>
    <s v="10/12/2018"/>
    <s v="10/12/2022"/>
    <n v="12000000"/>
    <s v="1801619127"/>
    <n v="1440"/>
    <n v="7"/>
    <n v="12000000"/>
    <n v="180"/>
    <n v="2"/>
    <n v="2"/>
    <n v="1.853"/>
    <n v="12"/>
  </r>
  <r>
    <n v="1166"/>
    <x v="52"/>
    <s v="30/09/2020"/>
    <n v="185"/>
    <n v="5"/>
    <s v="N"/>
    <s v="800-116-398-7"/>
    <s v="11001"/>
    <s v="CR 13  28  17"/>
    <s v="10/12/2018"/>
    <s v="10/12/2023"/>
    <n v="12000000"/>
    <s v="1801619140"/>
    <n v="1800"/>
    <n v="7"/>
    <n v="12000000"/>
    <n v="180"/>
    <n v="2"/>
    <n v="2"/>
    <n v="1.853"/>
    <n v="12"/>
  </r>
  <r>
    <n v="71"/>
    <x v="52"/>
    <s v="30/09/2020"/>
    <n v="186"/>
    <n v="5"/>
    <s v="N"/>
    <s v="800-116-398-7"/>
    <s v="11001"/>
    <s v="CR 13  28  17"/>
    <s v="10/12/2018"/>
    <s v="10/12/2020"/>
    <n v="12000000"/>
    <s v="1801619141"/>
    <n v="720"/>
    <n v="7"/>
    <n v="12000000"/>
    <n v="180"/>
    <n v="2"/>
    <n v="2"/>
    <n v="1.853"/>
    <n v="12"/>
  </r>
  <r>
    <n v="1197"/>
    <x v="52"/>
    <s v="30/09/2020"/>
    <n v="187"/>
    <n v="5"/>
    <s v="N"/>
    <s v="800-116-398-7"/>
    <s v="11001"/>
    <s v="CR 13  28  17"/>
    <s v="10/01/2019"/>
    <s v="10/01/2024"/>
    <n v="12000000"/>
    <s v="1901630963"/>
    <n v="1800"/>
    <n v="7"/>
    <n v="12000000"/>
    <n v="180"/>
    <n v="2"/>
    <n v="2"/>
    <n v="1.853"/>
    <n v="12"/>
  </r>
  <r>
    <n v="162"/>
    <x v="52"/>
    <s v="30/09/2020"/>
    <n v="188"/>
    <n v="5"/>
    <s v="N"/>
    <s v="800-116-398-7"/>
    <s v="11001"/>
    <s v="CR 13  28  17"/>
    <s v="11/03/2019"/>
    <s v="11/03/2021"/>
    <n v="12000000"/>
    <s v="1901658994"/>
    <n v="720"/>
    <n v="7"/>
    <n v="12000000"/>
    <n v="180"/>
    <n v="2"/>
    <n v="2"/>
    <n v="1.853"/>
    <n v="12"/>
  </r>
  <r>
    <n v="1274"/>
    <x v="52"/>
    <s v="30/09/2020"/>
    <n v="189"/>
    <n v="5"/>
    <s v="N"/>
    <s v="800-116-398-7"/>
    <s v="11001"/>
    <s v="CR 13  28  17"/>
    <s v="27/03/2019"/>
    <s v="27/03/2024"/>
    <n v="15000000"/>
    <s v="1901667985"/>
    <n v="1800"/>
    <n v="7"/>
    <n v="15000000"/>
    <n v="360"/>
    <n v="2"/>
    <n v="2"/>
    <n v="1.853"/>
    <n v="12"/>
  </r>
  <r>
    <n v="1440"/>
    <x v="52"/>
    <s v="30/09/2020"/>
    <n v="190"/>
    <n v="5"/>
    <s v="N"/>
    <s v="800-116-398-7"/>
    <s v="11001"/>
    <s v="CR 13  28  17"/>
    <s v="09/09/2019"/>
    <s v="09/09/2024"/>
    <n v="15000000"/>
    <s v="1901746279"/>
    <n v="1800"/>
    <n v="7"/>
    <n v="15000000"/>
    <n v="360"/>
    <n v="2"/>
    <n v="2"/>
    <n v="1.853"/>
    <n v="12"/>
  </r>
  <r>
    <n v="1228"/>
    <x v="52"/>
    <s v="30/09/2020"/>
    <n v="191"/>
    <n v="5"/>
    <s v="N"/>
    <s v="800-116-398-7"/>
    <s v="11001"/>
    <s v="CR 13  28  17"/>
    <s v="10/02/2020"/>
    <s v="10/02/2024"/>
    <n v="12000000"/>
    <s v="2001830471"/>
    <n v="1440"/>
    <n v="7"/>
    <n v="12000000"/>
    <n v="180"/>
    <n v="2"/>
    <n v="2"/>
    <n v="1.853"/>
    <n v="12"/>
  </r>
  <r>
    <n v="527"/>
    <x v="52"/>
    <s v="30/09/2020"/>
    <n v="192"/>
    <n v="5"/>
    <s v="N"/>
    <s v="800-116-398-7"/>
    <s v="11001"/>
    <s v="CR 13  28  17"/>
    <s v="11/03/2019"/>
    <s v="11/03/2022"/>
    <n v="11798000"/>
    <s v="1901658985"/>
    <n v="1080"/>
    <n v="7"/>
    <n v="11798000"/>
    <n v="180"/>
    <n v="2"/>
    <n v="2"/>
    <n v="1.853"/>
    <n v="11.798"/>
  </r>
  <r>
    <n v="194"/>
    <x v="52"/>
    <s v="30/09/2020"/>
    <n v="193"/>
    <n v="5"/>
    <s v="N"/>
    <s v="800-116-398-7"/>
    <s v="11001"/>
    <s v="CR 13  28  17"/>
    <s v="12/04/2016"/>
    <s v="12/04/2021"/>
    <n v="35000000"/>
    <s v="7834142216010027"/>
    <n v="1800"/>
    <n v="7"/>
    <n v="35000000"/>
    <n v="360"/>
    <n v="2"/>
    <n v="2"/>
    <n v="1.853"/>
    <n v="11.667"/>
  </r>
  <r>
    <n v="377"/>
    <x v="52"/>
    <s v="30/09/2020"/>
    <n v="194"/>
    <n v="5"/>
    <s v="N"/>
    <s v="800-116-398-7"/>
    <s v="11001"/>
    <s v="CR 13  28  17"/>
    <s v="12/10/2016"/>
    <s v="12/10/2021"/>
    <n v="30000000"/>
    <s v="7832198216010168"/>
    <n v="1800"/>
    <n v="7"/>
    <n v="30000000"/>
    <n v="180"/>
    <n v="2"/>
    <n v="2"/>
    <n v="1.853"/>
    <n v="11.25"/>
  </r>
  <r>
    <n v="750"/>
    <x v="52"/>
    <s v="30/09/2020"/>
    <n v="195"/>
    <n v="5"/>
    <s v="N"/>
    <s v="800-116-398-7"/>
    <s v="11001"/>
    <s v="CR 13  28  17"/>
    <s v="20/10/2016"/>
    <s v="20/10/2022"/>
    <n v="18600000"/>
    <s v="7834142216010219"/>
    <n v="2160"/>
    <n v="7"/>
    <n v="18600000"/>
    <n v="360"/>
    <n v="2"/>
    <n v="2"/>
    <n v="1.853"/>
    <n v="11.16"/>
  </r>
  <r>
    <n v="810"/>
    <x v="52"/>
    <s v="30/09/2020"/>
    <n v="196"/>
    <n v="5"/>
    <s v="N"/>
    <s v="800-116-398-7"/>
    <s v="11001"/>
    <s v="CR 13  28  17"/>
    <s v="19/12/2016"/>
    <s v="19/12/2022"/>
    <n v="20000000"/>
    <s v="7834142216010443"/>
    <n v="2160"/>
    <n v="7"/>
    <n v="20000000"/>
    <n v="360"/>
    <n v="2"/>
    <n v="2"/>
    <n v="1.853"/>
    <n v="11.00516"/>
  </r>
  <r>
    <n v="1229"/>
    <x v="52"/>
    <s v="30/09/2020"/>
    <n v="197"/>
    <n v="5"/>
    <s v="N"/>
    <s v="800-116-398-7"/>
    <s v="11001"/>
    <s v="CR 13  28  17"/>
    <s v="11/02/2019"/>
    <s v="11/02/2024"/>
    <n v="11000000"/>
    <s v="1901644454"/>
    <n v="1800"/>
    <n v="7"/>
    <n v="11000000"/>
    <n v="180"/>
    <n v="2"/>
    <n v="2"/>
    <n v="1.853"/>
    <n v="11"/>
  </r>
  <r>
    <n v="527"/>
    <x v="52"/>
    <s v="30/09/2020"/>
    <n v="198"/>
    <n v="5"/>
    <s v="N"/>
    <s v="800-116-398-7"/>
    <s v="11001"/>
    <s v="CR 13  28  17"/>
    <s v="11/03/2019"/>
    <s v="11/03/2022"/>
    <n v="11000000"/>
    <s v="1901658989"/>
    <n v="1080"/>
    <n v="7"/>
    <n v="11000000"/>
    <n v="180"/>
    <n v="2"/>
    <n v="2"/>
    <n v="1.853"/>
    <n v="11"/>
  </r>
  <r>
    <n v="587"/>
    <x v="52"/>
    <s v="30/09/2020"/>
    <n v="199"/>
    <n v="5"/>
    <s v="N"/>
    <s v="800-116-398-7"/>
    <s v="11001"/>
    <s v="CR 13  28  17"/>
    <s v="10/05/2019"/>
    <s v="10/05/2022"/>
    <n v="11000000"/>
    <s v="1901687815"/>
    <n v="1080"/>
    <n v="7"/>
    <n v="11000000"/>
    <n v="180"/>
    <n v="2"/>
    <n v="2"/>
    <n v="1.853"/>
    <n v="11"/>
  </r>
  <r>
    <n v="773"/>
    <x v="52"/>
    <s v="30/09/2020"/>
    <n v="200"/>
    <n v="5"/>
    <s v="N"/>
    <s v="800-116-398-7"/>
    <s v="11001"/>
    <s v="CR 13  28  17"/>
    <s v="12/11/2019"/>
    <s v="12/11/2022"/>
    <n v="10800000"/>
    <s v="1901777066"/>
    <n v="1080"/>
    <n v="7"/>
    <n v="10800000"/>
    <n v="180"/>
    <n v="2"/>
    <n v="2"/>
    <n v="6.3529999999999998"/>
    <n v="10.8"/>
  </r>
  <r>
    <n v="587"/>
    <x v="52"/>
    <s v="30/09/2020"/>
    <n v="201"/>
    <n v="5"/>
    <s v="N"/>
    <s v="800-116-398-7"/>
    <s v="11001"/>
    <s v="CR 13  28  17"/>
    <s v="10/05/2017"/>
    <s v="10/05/2022"/>
    <n v="10500000"/>
    <s v="1701385528"/>
    <n v="1800"/>
    <n v="7"/>
    <n v="10500000"/>
    <n v="180"/>
    <n v="2"/>
    <n v="2"/>
    <n v="1.853"/>
    <n v="10.5"/>
  </r>
  <r>
    <n v="959"/>
    <x v="52"/>
    <s v="30/09/2020"/>
    <n v="202"/>
    <n v="5"/>
    <s v="N"/>
    <s v="800-116-398-7"/>
    <s v="11001"/>
    <s v="CR 13  28  17"/>
    <s v="17/05/2018"/>
    <s v="17/05/2023"/>
    <n v="14000000"/>
    <s v="1801531044"/>
    <n v="1800"/>
    <n v="7"/>
    <n v="14000000"/>
    <n v="360"/>
    <n v="2"/>
    <n v="2"/>
    <n v="1.853"/>
    <n v="10.5"/>
  </r>
  <r>
    <n v="371"/>
    <x v="52"/>
    <s v="30/09/2020"/>
    <n v="203"/>
    <n v="5"/>
    <s v="N"/>
    <s v="800-116-398-7"/>
    <s v="11001"/>
    <s v="CR 13  28  17"/>
    <s v="06/10/2016"/>
    <s v="06/10/2021"/>
    <n v="20000000"/>
    <s v="7834163216010150"/>
    <n v="1800"/>
    <n v="7"/>
    <n v="20000000"/>
    <n v="360"/>
    <n v="2"/>
    <n v="2"/>
    <n v="6.3529999999999998"/>
    <n v="10"/>
  </r>
  <r>
    <n v="424"/>
    <x v="52"/>
    <s v="30/09/2020"/>
    <n v="204"/>
    <n v="5"/>
    <s v="N"/>
    <s v="800-116-398-7"/>
    <s v="11001"/>
    <s v="CR 13  28  17"/>
    <s v="28/11/2016"/>
    <s v="28/11/2021"/>
    <n v="20000000"/>
    <s v="7832197216010411"/>
    <n v="1800"/>
    <n v="7"/>
    <n v="20000000"/>
    <n v="360"/>
    <n v="2"/>
    <n v="2"/>
    <n v="1.853"/>
    <n v="10"/>
  </r>
  <r>
    <n v="863"/>
    <x v="52"/>
    <s v="30/09/2020"/>
    <n v="205"/>
    <n v="5"/>
    <s v="N"/>
    <s v="800-116-398-7"/>
    <s v="11001"/>
    <s v="CR 13  28  17"/>
    <s v="10/02/2017"/>
    <s v="10/02/2023"/>
    <n v="10000000"/>
    <s v="1701358028"/>
    <n v="2160"/>
    <n v="7"/>
    <n v="10000000"/>
    <n v="180"/>
    <n v="2"/>
    <n v="2"/>
    <n v="1.853"/>
    <n v="10"/>
  </r>
  <r>
    <n v="679"/>
    <x v="52"/>
    <s v="30/09/2020"/>
    <n v="206"/>
    <n v="5"/>
    <s v="N"/>
    <s v="800-116-398-7"/>
    <s v="11001"/>
    <s v="CR 13  28  17"/>
    <s v="10/08/2017"/>
    <s v="10/08/2022"/>
    <n v="10000000"/>
    <s v="1701425408"/>
    <n v="1800"/>
    <n v="7"/>
    <n v="10000000"/>
    <n v="180"/>
    <n v="2"/>
    <n v="2"/>
    <n v="1.853"/>
    <n v="10"/>
  </r>
  <r>
    <n v="863"/>
    <x v="52"/>
    <s v="30/09/2020"/>
    <n v="207"/>
    <n v="5"/>
    <s v="N"/>
    <s v="800-116-398-7"/>
    <s v="11001"/>
    <s v="CR 13  28  17"/>
    <s v="10/02/2018"/>
    <s v="10/02/2023"/>
    <n v="10000000"/>
    <s v="1801500265"/>
    <n v="1800"/>
    <n v="7"/>
    <n v="10000000"/>
    <n v="180"/>
    <n v="2"/>
    <n v="2"/>
    <n v="1.853"/>
    <n v="10"/>
  </r>
  <r>
    <n v="985"/>
    <x v="52"/>
    <s v="30/09/2020"/>
    <n v="208"/>
    <n v="5"/>
    <s v="N"/>
    <s v="800-116-398-7"/>
    <s v="11001"/>
    <s v="CR 13  28  17"/>
    <s v="12/06/2018"/>
    <s v="12/06/2023"/>
    <n v="10000000"/>
    <s v="1801538129"/>
    <n v="1800"/>
    <n v="7"/>
    <n v="10000000"/>
    <n v="180"/>
    <n v="2"/>
    <n v="2"/>
    <n v="1.853"/>
    <n v="10"/>
  </r>
  <r>
    <n v="283"/>
    <x v="52"/>
    <s v="30/09/2020"/>
    <n v="209"/>
    <n v="5"/>
    <s v="N"/>
    <s v="800-116-398-7"/>
    <s v="11001"/>
    <s v="CR 13  28  17"/>
    <s v="10/07/2018"/>
    <s v="10/07/2021"/>
    <n v="10000000"/>
    <s v="1801546832"/>
    <n v="1080"/>
    <n v="7"/>
    <n v="10000000"/>
    <n v="180"/>
    <n v="2"/>
    <n v="2"/>
    <n v="1.853"/>
    <n v="10"/>
  </r>
  <r>
    <n v="679"/>
    <x v="52"/>
    <s v="30/09/2020"/>
    <n v="210"/>
    <n v="5"/>
    <s v="N"/>
    <s v="800-116-398-7"/>
    <s v="11001"/>
    <s v="CR 13  28  17"/>
    <s v="10/08/2018"/>
    <s v="10/08/2022"/>
    <n v="10000000"/>
    <s v="1801558296"/>
    <n v="1440"/>
    <n v="7"/>
    <n v="10000000"/>
    <n v="180"/>
    <n v="2"/>
    <n v="2"/>
    <n v="6.3529999999999998"/>
    <n v="10"/>
  </r>
  <r>
    <n v="345"/>
    <x v="52"/>
    <s v="30/09/2020"/>
    <n v="211"/>
    <n v="5"/>
    <s v="N"/>
    <s v="800-116-398-7"/>
    <s v="11001"/>
    <s v="CR 13  28  17"/>
    <s v="10/09/2018"/>
    <s v="10/09/2021"/>
    <n v="10000000"/>
    <s v="1801576070"/>
    <n v="1080"/>
    <n v="7"/>
    <n v="10000000"/>
    <n v="180"/>
    <n v="2"/>
    <n v="2"/>
    <n v="1.853"/>
    <n v="10"/>
  </r>
  <r>
    <n v="44"/>
    <x v="52"/>
    <s v="30/09/2020"/>
    <n v="212"/>
    <n v="5"/>
    <s v="N"/>
    <s v="800-116-398-7"/>
    <s v="11001"/>
    <s v="CR 13  28  17"/>
    <s v="13/11/2018"/>
    <s v="13/11/2020"/>
    <n v="10000000"/>
    <s v="1801607374"/>
    <n v="720"/>
    <n v="7"/>
    <n v="10000000"/>
    <n v="180"/>
    <n v="2"/>
    <n v="2"/>
    <n v="1.853"/>
    <n v="10"/>
  </r>
  <r>
    <n v="1166"/>
    <x v="52"/>
    <s v="30/09/2020"/>
    <n v="213"/>
    <n v="5"/>
    <s v="N"/>
    <s v="800-116-398-7"/>
    <s v="11001"/>
    <s v="CR 13  28  17"/>
    <s v="10/12/2018"/>
    <s v="10/12/2023"/>
    <n v="10000000"/>
    <s v="1801619124"/>
    <n v="1800"/>
    <n v="7"/>
    <n v="10000000"/>
    <n v="180"/>
    <n v="2"/>
    <n v="2"/>
    <n v="1.853"/>
    <n v="10"/>
  </r>
  <r>
    <n v="1166"/>
    <x v="52"/>
    <s v="30/09/2020"/>
    <n v="214"/>
    <n v="5"/>
    <s v="N"/>
    <s v="800-116-398-7"/>
    <s v="11001"/>
    <s v="CR 13  28  17"/>
    <s v="10/12/2018"/>
    <s v="10/12/2023"/>
    <n v="10000000"/>
    <s v="1801619126"/>
    <n v="1800"/>
    <n v="7"/>
    <n v="10000000"/>
    <n v="180"/>
    <n v="2"/>
    <n v="2"/>
    <n v="1.853"/>
    <n v="10"/>
  </r>
  <r>
    <n v="102"/>
    <x v="52"/>
    <s v="30/09/2020"/>
    <n v="215"/>
    <n v="5"/>
    <s v="N"/>
    <s v="800-116-398-7"/>
    <s v="11001"/>
    <s v="CR 13  28  17"/>
    <s v="10/01/2019"/>
    <s v="10/01/2021"/>
    <n v="10000000"/>
    <s v="1901630956"/>
    <n v="720"/>
    <n v="7"/>
    <n v="10000000"/>
    <n v="180"/>
    <n v="2"/>
    <n v="2"/>
    <n v="6.3529999999999998"/>
    <n v="10"/>
  </r>
  <r>
    <n v="102"/>
    <x v="52"/>
    <s v="30/09/2020"/>
    <n v="216"/>
    <n v="5"/>
    <s v="N"/>
    <s v="800-116-398-7"/>
    <s v="11001"/>
    <s v="CR 13  28  17"/>
    <s v="10/01/2019"/>
    <s v="10/01/2021"/>
    <n v="10000000"/>
    <s v="1901630966"/>
    <n v="720"/>
    <n v="7"/>
    <n v="10000000"/>
    <n v="180"/>
    <n v="2"/>
    <n v="2"/>
    <n v="1.853"/>
    <n v="10"/>
  </r>
  <r>
    <n v="618"/>
    <x v="52"/>
    <s v="30/09/2020"/>
    <n v="217"/>
    <n v="5"/>
    <s v="N"/>
    <s v="800-116-398-7"/>
    <s v="11001"/>
    <s v="CR 13  28  17"/>
    <s v="10/06/2019"/>
    <s v="10/06/2022"/>
    <n v="10000000"/>
    <s v="1901699855"/>
    <n v="1080"/>
    <n v="7"/>
    <n v="10000000"/>
    <n v="180"/>
    <n v="2"/>
    <n v="2"/>
    <n v="1.853"/>
    <n v="10"/>
  </r>
  <r>
    <n v="679"/>
    <x v="52"/>
    <s v="30/09/2020"/>
    <n v="218"/>
    <n v="5"/>
    <s v="N"/>
    <s v="800-116-398-7"/>
    <s v="11001"/>
    <s v="CR 13  28  17"/>
    <s v="10/08/2019"/>
    <s v="10/08/2022"/>
    <n v="10000000"/>
    <s v="1901726231"/>
    <n v="1080"/>
    <n v="7"/>
    <n v="10000000"/>
    <n v="180"/>
    <n v="2"/>
    <n v="2"/>
    <n v="1.853"/>
    <n v="10"/>
  </r>
  <r>
    <n v="408"/>
    <x v="52"/>
    <s v="30/09/2020"/>
    <n v="219"/>
    <n v="5"/>
    <s v="N"/>
    <s v="800-116-398-7"/>
    <s v="11001"/>
    <s v="CR 13  28  17"/>
    <s v="12/11/2019"/>
    <s v="12/11/2021"/>
    <n v="10000000"/>
    <s v="1901777067"/>
    <n v="720"/>
    <n v="7"/>
    <n v="10000000"/>
    <n v="180"/>
    <n v="2"/>
    <n v="2"/>
    <n v="1.853"/>
    <n v="10"/>
  </r>
  <r>
    <n v="801"/>
    <x v="52"/>
    <s v="30/09/2020"/>
    <n v="220"/>
    <n v="5"/>
    <s v="N"/>
    <s v="800-116-398-7"/>
    <s v="11001"/>
    <s v="CR 13  28  17"/>
    <s v="10/12/2019"/>
    <s v="10/12/2022"/>
    <n v="10000000"/>
    <s v="1901795856"/>
    <n v="1080"/>
    <n v="7"/>
    <n v="10000000"/>
    <n v="180"/>
    <n v="2"/>
    <n v="2"/>
    <n v="1.853"/>
    <n v="10"/>
  </r>
  <r>
    <n v="863"/>
    <x v="52"/>
    <s v="30/09/2020"/>
    <n v="221"/>
    <n v="5"/>
    <s v="N"/>
    <s v="800-116-398-7"/>
    <s v="11001"/>
    <s v="CR 13  28  17"/>
    <s v="10/02/2020"/>
    <s v="10/02/2023"/>
    <n v="10000000"/>
    <s v="2001830468"/>
    <n v="1080"/>
    <n v="7"/>
    <n v="10000000"/>
    <n v="180"/>
    <n v="2"/>
    <n v="2"/>
    <n v="1.853"/>
    <n v="10"/>
  </r>
  <r>
    <n v="891"/>
    <x v="52"/>
    <s v="30/09/2020"/>
    <n v="222"/>
    <n v="5"/>
    <s v="N"/>
    <s v="800-116-398-7"/>
    <s v="11001"/>
    <s v="CR 13  28  17"/>
    <s v="10/03/2020"/>
    <s v="10/03/2023"/>
    <n v="10000000"/>
    <s v="2001849500"/>
    <n v="1080"/>
    <n v="7"/>
    <n v="10000000"/>
    <n v="180"/>
    <n v="2"/>
    <n v="2"/>
    <n v="1.853"/>
    <n v="10"/>
  </r>
  <r>
    <n v="891"/>
    <x v="52"/>
    <s v="30/09/2020"/>
    <n v="223"/>
    <n v="5"/>
    <s v="N"/>
    <s v="800-116-398-7"/>
    <s v="11001"/>
    <s v="CR 13  28  17"/>
    <s v="10/03/2020"/>
    <s v="10/03/2023"/>
    <n v="10000000"/>
    <s v="2001849501"/>
    <n v="1080"/>
    <n v="7"/>
    <n v="10000000"/>
    <n v="180"/>
    <n v="2"/>
    <n v="2"/>
    <n v="6.3529999999999998"/>
    <n v="10"/>
  </r>
  <r>
    <n v="891"/>
    <x v="52"/>
    <s v="30/09/2020"/>
    <n v="224"/>
    <n v="5"/>
    <s v="N"/>
    <s v="800-116-398-7"/>
    <s v="11001"/>
    <s v="CR 13  28  17"/>
    <s v="10/03/2020"/>
    <s v="10/03/2023"/>
    <n v="10000000"/>
    <s v="2001849506"/>
    <n v="1080"/>
    <n v="7"/>
    <n v="10000000"/>
    <n v="180"/>
    <n v="2"/>
    <n v="2"/>
    <n v="1.853"/>
    <n v="10"/>
  </r>
  <r>
    <n v="560"/>
    <x v="52"/>
    <s v="30/09/2020"/>
    <n v="225"/>
    <n v="5"/>
    <s v="N"/>
    <s v="800-116-398-7"/>
    <s v="11001"/>
    <s v="CR 13  28  17"/>
    <s v="13/04/2020"/>
    <s v="13/04/2022"/>
    <n v="10000000"/>
    <s v="2001862916"/>
    <n v="720"/>
    <n v="7"/>
    <n v="10000000"/>
    <n v="180"/>
    <n v="2"/>
    <n v="2"/>
    <n v="6.3529999999999998"/>
    <n v="10"/>
  </r>
  <r>
    <n v="1379"/>
    <x v="52"/>
    <s v="30/09/2020"/>
    <n v="226"/>
    <n v="5"/>
    <s v="N"/>
    <s v="800-116-398-7"/>
    <s v="11001"/>
    <s v="CR 13  28  17"/>
    <s v="10/07/2020"/>
    <s v="10/07/2024"/>
    <n v="10000000"/>
    <s v="2001891033"/>
    <n v="1440"/>
    <n v="7"/>
    <n v="10000000"/>
    <n v="180"/>
    <n v="2"/>
    <n v="2"/>
    <n v="1.853"/>
    <n v="10"/>
  </r>
  <r>
    <n v="1744"/>
    <x v="52"/>
    <s v="30/09/2020"/>
    <n v="227"/>
    <n v="5"/>
    <s v="N"/>
    <s v="800-116-398-7"/>
    <s v="11001"/>
    <s v="CR 13  28  17"/>
    <s v="10/07/2020"/>
    <s v="10/07/2025"/>
    <n v="10000000"/>
    <s v="2001891035"/>
    <n v="1800"/>
    <n v="7"/>
    <n v="10000000"/>
    <n v="180"/>
    <n v="2"/>
    <n v="2"/>
    <n v="1.853"/>
    <n v="10"/>
  </r>
  <r>
    <n v="283"/>
    <x v="52"/>
    <s v="30/09/2020"/>
    <n v="228"/>
    <n v="5"/>
    <s v="N"/>
    <s v="800-116-398-7"/>
    <s v="11001"/>
    <s v="CR 13  28  17"/>
    <s v="10/07/2020"/>
    <s v="10/07/2021"/>
    <n v="10000000"/>
    <s v="2001891038"/>
    <n v="360"/>
    <n v="7"/>
    <n v="10000000"/>
    <n v="180"/>
    <n v="2"/>
    <n v="2"/>
    <n v="1.853"/>
    <n v="10"/>
  </r>
  <r>
    <n v="1806"/>
    <x v="52"/>
    <s v="30/09/2020"/>
    <n v="229"/>
    <n v="5"/>
    <s v="N"/>
    <s v="800-116-398-7"/>
    <s v="11001"/>
    <s v="CR 13  28  17"/>
    <s v="10/09/2020"/>
    <s v="10/09/2025"/>
    <n v="10000000"/>
    <s v="2001823505"/>
    <n v="1800"/>
    <n v="7"/>
    <n v="10000000"/>
    <n v="180"/>
    <n v="2"/>
    <n v="2"/>
    <n v="1.853"/>
    <n v="10"/>
  </r>
  <r>
    <n v="1105"/>
    <x v="52"/>
    <s v="30/09/2020"/>
    <n v="230"/>
    <n v="5"/>
    <s v="N"/>
    <s v="800-116-398-7"/>
    <s v="11001"/>
    <s v="CR 13  28  17"/>
    <s v="10/10/2018"/>
    <s v="10/10/2023"/>
    <n v="9500000"/>
    <s v="1801591259"/>
    <n v="1800"/>
    <n v="7"/>
    <n v="9500000"/>
    <n v="180"/>
    <n v="2"/>
    <n v="2"/>
    <n v="1.853"/>
    <n v="9.5"/>
  </r>
  <r>
    <n v="802"/>
    <x v="52"/>
    <s v="30/09/2020"/>
    <n v="231"/>
    <n v="5"/>
    <s v="N"/>
    <s v="800-116-398-7"/>
    <s v="11001"/>
    <s v="CR 13  28  17"/>
    <s v="11/12/2017"/>
    <s v="11/12/2022"/>
    <n v="9000000"/>
    <s v="1701475758"/>
    <n v="1800"/>
    <n v="7"/>
    <n v="9000000"/>
    <n v="180"/>
    <n v="2"/>
    <n v="2"/>
    <n v="1.853"/>
    <n v="9"/>
  </r>
  <r>
    <n v="952"/>
    <x v="52"/>
    <s v="30/09/2020"/>
    <n v="232"/>
    <n v="5"/>
    <s v="N"/>
    <s v="800-116-398-7"/>
    <s v="11001"/>
    <s v="CR 13  28  17"/>
    <s v="10/05/2018"/>
    <s v="10/05/2023"/>
    <n v="12000000"/>
    <s v="1801529289"/>
    <n v="1800"/>
    <n v="7"/>
    <n v="12000000"/>
    <n v="180"/>
    <n v="2"/>
    <n v="2"/>
    <n v="1.853"/>
    <n v="9"/>
  </r>
  <r>
    <n v="587"/>
    <x v="52"/>
    <s v="30/09/2020"/>
    <n v="233"/>
    <n v="5"/>
    <s v="N"/>
    <s v="800-116-398-7"/>
    <s v="11001"/>
    <s v="CR 13  28  17"/>
    <s v="10/05/2019"/>
    <s v="10/05/2022"/>
    <n v="9000000"/>
    <s v="1901687821"/>
    <n v="1080"/>
    <n v="7"/>
    <n v="9000000"/>
    <n v="180"/>
    <n v="2"/>
    <n v="2"/>
    <n v="1.853"/>
    <n v="9"/>
  </r>
  <r>
    <n v="1013"/>
    <x v="52"/>
    <s v="30/09/2020"/>
    <n v="234"/>
    <n v="5"/>
    <s v="N"/>
    <s v="800-116-398-7"/>
    <s v="11001"/>
    <s v="CR 13  28  17"/>
    <s v="10/07/2020"/>
    <s v="10/07/2023"/>
    <n v="9000000"/>
    <s v="2001891424"/>
    <n v="1080"/>
    <n v="7"/>
    <n v="9000000"/>
    <n v="180"/>
    <n v="2"/>
    <n v="2"/>
    <n v="1.853"/>
    <n v="9"/>
  </r>
  <r>
    <n v="369"/>
    <x v="52"/>
    <s v="30/09/2020"/>
    <n v="235"/>
    <n v="5"/>
    <s v="N"/>
    <s v="800-116-398-7"/>
    <s v="11001"/>
    <s v="CR 13  28  17"/>
    <s v="04/10/2016"/>
    <s v="04/10/2021"/>
    <n v="30000000"/>
    <s v="7834142216010144"/>
    <n v="1800"/>
    <n v="7"/>
    <n v="30000000"/>
    <n v="180"/>
    <n v="2"/>
    <n v="2"/>
    <n v="1.853"/>
    <n v="8.8980650000000008"/>
  </r>
  <r>
    <n v="557"/>
    <x v="52"/>
    <s v="30/09/2020"/>
    <n v="236"/>
    <n v="5"/>
    <s v="N"/>
    <s v="800-116-398-7"/>
    <s v="11001"/>
    <s v="CR 13  28  17"/>
    <s v="10/04/2017"/>
    <s v="10/04/2022"/>
    <n v="10000000"/>
    <s v="1701375168"/>
    <n v="1800"/>
    <n v="7"/>
    <n v="10000000"/>
    <n v="180"/>
    <n v="2"/>
    <n v="2"/>
    <n v="1.853"/>
    <n v="8.75"/>
  </r>
  <r>
    <n v="648"/>
    <x v="52"/>
    <s v="30/09/2020"/>
    <n v="237"/>
    <n v="5"/>
    <s v="N"/>
    <s v="800-116-398-7"/>
    <s v="11001"/>
    <s v="CR 13  28  17"/>
    <s v="10/07/2017"/>
    <s v="10/07/2022"/>
    <n v="10000000"/>
    <s v="1701412366"/>
    <n v="1800"/>
    <n v="7"/>
    <n v="10000000"/>
    <n v="180"/>
    <n v="2"/>
    <n v="2"/>
    <n v="1.853"/>
    <n v="8.75"/>
  </r>
  <r>
    <n v="44"/>
    <x v="52"/>
    <s v="30/09/2020"/>
    <n v="238"/>
    <n v="5"/>
    <s v="N"/>
    <s v="800-116-398-7"/>
    <s v="11001"/>
    <s v="CR 13  28  17"/>
    <s v="13/11/2018"/>
    <s v="13/11/2020"/>
    <n v="8325000"/>
    <s v="1801607375"/>
    <n v="720"/>
    <n v="7"/>
    <n v="8325000"/>
    <n v="180"/>
    <n v="2"/>
    <n v="2"/>
    <n v="1.853"/>
    <n v="8.3249999999999993"/>
  </r>
  <r>
    <n v="749"/>
    <x v="52"/>
    <s v="30/09/2020"/>
    <n v="239"/>
    <n v="5"/>
    <s v="N"/>
    <s v="800-116-398-7"/>
    <s v="11001"/>
    <s v="CR 13  28  17"/>
    <s v="19/10/2016"/>
    <s v="19/10/2022"/>
    <n v="41000000"/>
    <s v="7832197216013128"/>
    <n v="2160"/>
    <n v="7"/>
    <n v="41000000"/>
    <n v="360"/>
    <n v="2"/>
    <n v="2"/>
    <n v="1.853"/>
    <n v="8.1999999999999993"/>
  </r>
  <r>
    <n v="387"/>
    <x v="52"/>
    <s v="30/09/2020"/>
    <n v="240"/>
    <n v="5"/>
    <s v="N"/>
    <s v="800-116-398-7"/>
    <s v="11001"/>
    <s v="CR 13  28  17"/>
    <s v="22/10/2015"/>
    <s v="22/10/2021"/>
    <n v="16000000"/>
    <s v="7834142215010161"/>
    <n v="2160"/>
    <n v="7"/>
    <n v="16000000"/>
    <n v="360"/>
    <n v="2"/>
    <n v="2"/>
    <n v="1.853"/>
    <n v="8"/>
  </r>
  <r>
    <n v="416"/>
    <x v="52"/>
    <s v="30/09/2020"/>
    <n v="241"/>
    <n v="5"/>
    <s v="N"/>
    <s v="800-116-398-7"/>
    <s v="11001"/>
    <s v="CR 13  28  17"/>
    <s v="20/11/2015"/>
    <s v="20/11/2021"/>
    <n v="20000000"/>
    <s v="7834142215010181"/>
    <n v="2160"/>
    <n v="7"/>
    <n v="20000000"/>
    <n v="360"/>
    <n v="2"/>
    <n v="2"/>
    <n v="1.853"/>
    <n v="8"/>
  </r>
  <r>
    <n v="679"/>
    <x v="52"/>
    <s v="30/09/2020"/>
    <n v="242"/>
    <n v="5"/>
    <s v="N"/>
    <s v="800-116-398-7"/>
    <s v="11001"/>
    <s v="CR 13  28  17"/>
    <s v="10/08/2017"/>
    <s v="10/08/2022"/>
    <n v="8000000"/>
    <s v="1701425414"/>
    <n v="1800"/>
    <n v="7"/>
    <n v="8000000"/>
    <n v="180"/>
    <n v="2"/>
    <n v="2"/>
    <n v="1.853"/>
    <n v="8"/>
  </r>
  <r>
    <n v="1145"/>
    <x v="52"/>
    <s v="30/09/2020"/>
    <n v="243"/>
    <n v="5"/>
    <s v="N"/>
    <s v="800-116-398-7"/>
    <s v="11001"/>
    <s v="CR 13  28  17"/>
    <s v="19/11/2018"/>
    <s v="19/11/2023"/>
    <n v="10000000"/>
    <s v="1801610673"/>
    <n v="1800"/>
    <n v="7"/>
    <n v="10000000"/>
    <n v="360"/>
    <n v="2"/>
    <n v="2"/>
    <n v="6.3529999999999998"/>
    <n v="8"/>
  </r>
  <r>
    <n v="1166"/>
    <x v="52"/>
    <s v="30/09/2020"/>
    <n v="244"/>
    <n v="5"/>
    <s v="N"/>
    <s v="800-116-398-7"/>
    <s v="11001"/>
    <s v="CR 13  28  17"/>
    <s v="10/12/2018"/>
    <s v="10/12/2023"/>
    <n v="10000000"/>
    <s v="1801619122"/>
    <n v="1800"/>
    <n v="7"/>
    <n v="10000000"/>
    <n v="180"/>
    <n v="2"/>
    <n v="2"/>
    <n v="1.853"/>
    <n v="8"/>
  </r>
  <r>
    <n v="832"/>
    <x v="52"/>
    <s v="30/09/2020"/>
    <n v="245"/>
    <n v="5"/>
    <s v="N"/>
    <s v="800-116-398-7"/>
    <s v="11001"/>
    <s v="CR 13  28  17"/>
    <s v="10/01/2019"/>
    <s v="10/01/2023"/>
    <n v="8000000"/>
    <s v="1901630958"/>
    <n v="1440"/>
    <n v="7"/>
    <n v="8000000"/>
    <n v="180"/>
    <n v="2"/>
    <n v="2"/>
    <n v="1.853"/>
    <n v="8"/>
  </r>
  <r>
    <n v="557"/>
    <x v="52"/>
    <s v="30/09/2020"/>
    <n v="246"/>
    <n v="5"/>
    <s v="N"/>
    <s v="800-116-398-7"/>
    <s v="11001"/>
    <s v="CR 13  28  17"/>
    <s v="10/04/2019"/>
    <s v="10/04/2022"/>
    <n v="8000000"/>
    <s v="1901675003"/>
    <n v="1080"/>
    <n v="7"/>
    <n v="8000000"/>
    <n v="180"/>
    <n v="2"/>
    <n v="2"/>
    <n v="1.853"/>
    <n v="8"/>
  </r>
  <r>
    <n v="557"/>
    <x v="52"/>
    <s v="30/09/2020"/>
    <n v="247"/>
    <n v="5"/>
    <s v="N"/>
    <s v="800-116-398-7"/>
    <s v="11001"/>
    <s v="CR 13  28  17"/>
    <s v="10/04/2019"/>
    <s v="10/04/2022"/>
    <n v="8000000"/>
    <s v="1901675002"/>
    <n v="1080"/>
    <n v="7"/>
    <n v="8000000"/>
    <n v="180"/>
    <n v="2"/>
    <n v="2"/>
    <n v="1.853"/>
    <n v="8"/>
  </r>
  <r>
    <n v="922"/>
    <x v="52"/>
    <s v="30/09/2020"/>
    <n v="248"/>
    <n v="5"/>
    <s v="N"/>
    <s v="800-116-398-7"/>
    <s v="11001"/>
    <s v="CR 13  28  17"/>
    <s v="10/04/2019"/>
    <s v="10/04/2023"/>
    <n v="8000000"/>
    <s v="1901675005"/>
    <n v="1440"/>
    <n v="7"/>
    <n v="8000000"/>
    <n v="180"/>
    <n v="2"/>
    <n v="2"/>
    <n v="1.853"/>
    <n v="8"/>
  </r>
  <r>
    <n v="1318"/>
    <x v="52"/>
    <s v="30/09/2020"/>
    <n v="249"/>
    <n v="5"/>
    <s v="N"/>
    <s v="800-116-398-7"/>
    <s v="11001"/>
    <s v="CR 13  28  17"/>
    <s v="10/05/2019"/>
    <s v="10/05/2024"/>
    <n v="8000000"/>
    <s v="1901688015"/>
    <n v="1800"/>
    <n v="7"/>
    <n v="8000000"/>
    <n v="180"/>
    <n v="2"/>
    <n v="2"/>
    <n v="1.853"/>
    <n v="8"/>
  </r>
  <r>
    <n v="952"/>
    <x v="52"/>
    <s v="30/09/2020"/>
    <n v="250"/>
    <n v="5"/>
    <s v="N"/>
    <s v="800-116-398-7"/>
    <s v="11001"/>
    <s v="CR 13  28  17"/>
    <s v="10/05/2019"/>
    <s v="10/05/2023"/>
    <n v="8000000"/>
    <s v="1901687813"/>
    <n v="1440"/>
    <n v="7"/>
    <n v="8000000"/>
    <n v="180"/>
    <n v="2"/>
    <n v="2"/>
    <n v="1.853"/>
    <n v="8"/>
  </r>
  <r>
    <n v="618"/>
    <x v="52"/>
    <s v="30/09/2020"/>
    <n v="251"/>
    <n v="5"/>
    <s v="N"/>
    <s v="800-116-398-7"/>
    <s v="11001"/>
    <s v="CR 13  28  17"/>
    <s v="10/06/2019"/>
    <s v="10/06/2022"/>
    <n v="8000000"/>
    <s v="1901699849"/>
    <n v="1080"/>
    <n v="7"/>
    <n v="8000000"/>
    <n v="180"/>
    <n v="2"/>
    <n v="2"/>
    <n v="1.853"/>
    <n v="8"/>
  </r>
  <r>
    <n v="1379"/>
    <x v="52"/>
    <s v="30/09/2020"/>
    <n v="252"/>
    <n v="5"/>
    <s v="N"/>
    <s v="800-116-398-7"/>
    <s v="11001"/>
    <s v="CR 13  28  17"/>
    <s v="10/07/2019"/>
    <s v="10/07/2024"/>
    <n v="8000000"/>
    <s v="1901713172"/>
    <n v="1800"/>
    <n v="7"/>
    <n v="8000000"/>
    <n v="180"/>
    <n v="2"/>
    <n v="2"/>
    <n v="1.853"/>
    <n v="8"/>
  </r>
  <r>
    <n v="1410"/>
    <x v="52"/>
    <s v="30/09/2020"/>
    <n v="253"/>
    <n v="5"/>
    <s v="N"/>
    <s v="800-116-398-7"/>
    <s v="11001"/>
    <s v="CR 13  28  17"/>
    <s v="10/08/2019"/>
    <s v="10/08/2024"/>
    <n v="8000000"/>
    <s v="1901726233"/>
    <n v="1800"/>
    <n v="7"/>
    <n v="8000000"/>
    <n v="180"/>
    <n v="2"/>
    <n v="2"/>
    <n v="1.853"/>
    <n v="8"/>
  </r>
  <r>
    <n v="1462"/>
    <x v="52"/>
    <s v="30/09/2020"/>
    <n v="254"/>
    <n v="5"/>
    <s v="N"/>
    <s v="800-116-398-7"/>
    <s v="11001"/>
    <s v="CR 13  28  17"/>
    <s v="01/10/2019"/>
    <s v="01/10/2024"/>
    <n v="8000000"/>
    <s v="1901756910"/>
    <n v="1800"/>
    <n v="7"/>
    <n v="8000000"/>
    <n v="360"/>
    <n v="2"/>
    <n v="2"/>
    <n v="1.853"/>
    <n v="8"/>
  </r>
  <r>
    <n v="801"/>
    <x v="52"/>
    <s v="30/09/2020"/>
    <n v="255"/>
    <n v="5"/>
    <s v="N"/>
    <s v="800-116-398-7"/>
    <s v="11001"/>
    <s v="CR 13  28  17"/>
    <s v="10/12/2019"/>
    <s v="10/12/2022"/>
    <n v="8000000"/>
    <s v="1901795858"/>
    <n v="1080"/>
    <n v="7"/>
    <n v="8000000"/>
    <n v="180"/>
    <n v="2"/>
    <n v="2"/>
    <n v="1.853"/>
    <n v="8"/>
  </r>
  <r>
    <n v="1532"/>
    <x v="52"/>
    <s v="30/09/2020"/>
    <n v="256"/>
    <n v="5"/>
    <s v="N"/>
    <s v="800-116-398-7"/>
    <s v="11001"/>
    <s v="CR 13  28  17"/>
    <s v="10/12/2019"/>
    <s v="10/12/2024"/>
    <n v="8000000"/>
    <s v="1901795857"/>
    <n v="1800"/>
    <n v="7"/>
    <n v="8000000"/>
    <n v="180"/>
    <n v="2"/>
    <n v="2"/>
    <n v="1.853"/>
    <n v="8"/>
  </r>
  <r>
    <n v="1594"/>
    <x v="52"/>
    <s v="30/09/2020"/>
    <n v="257"/>
    <n v="5"/>
    <s v="N"/>
    <s v="800-116-398-7"/>
    <s v="11001"/>
    <s v="CR 13  28  17"/>
    <s v="10/02/2020"/>
    <s v="10/02/2025"/>
    <n v="8000000"/>
    <s v="2001830469"/>
    <n v="1800"/>
    <n v="7"/>
    <n v="8000000"/>
    <n v="180"/>
    <n v="2"/>
    <n v="2"/>
    <n v="1.853"/>
    <n v="8"/>
  </r>
  <r>
    <n v="863"/>
    <x v="52"/>
    <s v="30/09/2020"/>
    <n v="258"/>
    <n v="5"/>
    <s v="N"/>
    <s v="800-116-398-7"/>
    <s v="11001"/>
    <s v="CR 13  28  17"/>
    <s v="10/02/2020"/>
    <s v="10/02/2023"/>
    <n v="8000000"/>
    <s v="2001830514"/>
    <n v="1080"/>
    <n v="7"/>
    <n v="8000000"/>
    <n v="180"/>
    <n v="2"/>
    <n v="2"/>
    <n v="1.853"/>
    <n v="8"/>
  </r>
  <r>
    <n v="376"/>
    <x v="52"/>
    <s v="30/09/2020"/>
    <n v="259"/>
    <n v="5"/>
    <s v="N"/>
    <s v="800-116-398-7"/>
    <s v="11001"/>
    <s v="CR 13  28  17"/>
    <s v="11/10/2016"/>
    <s v="11/10/2021"/>
    <n v="20000000"/>
    <s v="7832198216010161"/>
    <n v="1800"/>
    <n v="7"/>
    <n v="20000000"/>
    <n v="180"/>
    <n v="2"/>
    <n v="2"/>
    <n v="1.853"/>
    <n v="7.5"/>
  </r>
  <r>
    <n v="378"/>
    <x v="52"/>
    <s v="30/09/2020"/>
    <n v="260"/>
    <n v="5"/>
    <s v="N"/>
    <s v="800-116-398-7"/>
    <s v="11001"/>
    <s v="CR 13  28  17"/>
    <s v="13/10/2016"/>
    <s v="13/10/2021"/>
    <n v="30000000"/>
    <s v="7832198216010165"/>
    <n v="1800"/>
    <n v="7"/>
    <n v="30000000"/>
    <n v="360"/>
    <n v="2"/>
    <n v="2"/>
    <n v="1.853"/>
    <n v="7.5"/>
  </r>
  <r>
    <n v="942"/>
    <x v="52"/>
    <s v="30/09/2020"/>
    <n v="261"/>
    <n v="5"/>
    <s v="N"/>
    <s v="800-116-398-7"/>
    <s v="11001"/>
    <s v="CR 13  28  17"/>
    <s v="30/04/2018"/>
    <s v="30/04/2023"/>
    <n v="10000000"/>
    <s v="1801526265"/>
    <n v="1800"/>
    <n v="7"/>
    <n v="10000000"/>
    <n v="180"/>
    <n v="2"/>
    <n v="2"/>
    <n v="1.853"/>
    <n v="7.5"/>
  </r>
  <r>
    <n v="102"/>
    <x v="52"/>
    <s v="30/09/2020"/>
    <n v="262"/>
    <n v="5"/>
    <s v="N"/>
    <s v="800-116-398-7"/>
    <s v="11001"/>
    <s v="CR 13  28  17"/>
    <s v="10/01/2019"/>
    <s v="10/01/2021"/>
    <n v="7500000"/>
    <s v="1901630970"/>
    <n v="720"/>
    <n v="7"/>
    <n v="7500000"/>
    <n v="180"/>
    <n v="2"/>
    <n v="2"/>
    <n v="6.3529999999999998"/>
    <n v="7.5"/>
  </r>
  <r>
    <n v="426"/>
    <x v="52"/>
    <s v="30/09/2020"/>
    <n v="263"/>
    <n v="5"/>
    <s v="N"/>
    <s v="800-116-398-7"/>
    <s v="11001"/>
    <s v="CR 13  28  17"/>
    <s v="30/11/2016"/>
    <s v="30/11/2021"/>
    <n v="14000000"/>
    <s v="7834163216010418"/>
    <n v="1800"/>
    <n v="7"/>
    <n v="14000000"/>
    <n v="360"/>
    <n v="2"/>
    <n v="2"/>
    <n v="6.3529999999999998"/>
    <n v="7"/>
  </r>
  <r>
    <n v="454"/>
    <x v="52"/>
    <s v="30/09/2020"/>
    <n v="264"/>
    <n v="5"/>
    <s v="N"/>
    <s v="800-116-398-7"/>
    <s v="11001"/>
    <s v="CR 13  28  17"/>
    <s v="28/12/2016"/>
    <s v="28/12/2021"/>
    <n v="14000000"/>
    <s v="7834142216010458"/>
    <n v="1800"/>
    <n v="7"/>
    <n v="14000000"/>
    <n v="360"/>
    <n v="2"/>
    <n v="2"/>
    <n v="1.853"/>
    <n v="7"/>
  </r>
  <r>
    <n v="832"/>
    <x v="52"/>
    <s v="30/09/2020"/>
    <n v="265"/>
    <n v="5"/>
    <s v="N"/>
    <s v="800-116-398-7"/>
    <s v="11001"/>
    <s v="CR 13  28  17"/>
    <s v="10/01/2018"/>
    <s v="10/01/2023"/>
    <n v="7000000"/>
    <s v="1801487005"/>
    <n v="1800"/>
    <n v="7"/>
    <n v="7000000"/>
    <n v="180"/>
    <n v="2"/>
    <n v="2"/>
    <n v="6.3529999999999998"/>
    <n v="7"/>
  </r>
  <r>
    <n v="952"/>
    <x v="52"/>
    <s v="30/09/2020"/>
    <n v="266"/>
    <n v="5"/>
    <s v="N"/>
    <s v="800-116-398-7"/>
    <s v="11001"/>
    <s v="CR 13  28  17"/>
    <s v="10/05/2018"/>
    <s v="10/05/2023"/>
    <n v="7000000"/>
    <s v="1801529444"/>
    <n v="1800"/>
    <n v="7"/>
    <n v="7000000"/>
    <n v="180"/>
    <n v="2"/>
    <n v="2"/>
    <n v="1.853"/>
    <n v="7"/>
  </r>
  <r>
    <n v="1169"/>
    <x v="52"/>
    <s v="30/09/2020"/>
    <n v="267"/>
    <n v="5"/>
    <s v="N"/>
    <s v="800-116-398-7"/>
    <s v="11001"/>
    <s v="CR 13  28  17"/>
    <s v="13/12/2018"/>
    <s v="13/12/2023"/>
    <n v="10000000"/>
    <s v="1801621305"/>
    <n v="1800"/>
    <n v="7"/>
    <n v="10000000"/>
    <n v="180"/>
    <n v="2"/>
    <n v="2"/>
    <n v="1.853"/>
    <n v="7"/>
  </r>
  <r>
    <n v="1197"/>
    <x v="52"/>
    <s v="30/09/2020"/>
    <n v="268"/>
    <n v="5"/>
    <s v="N"/>
    <s v="800-116-398-7"/>
    <s v="11001"/>
    <s v="CR 13  28  17"/>
    <s v="10/01/2019"/>
    <s v="10/01/2024"/>
    <n v="7000000"/>
    <s v="1901630957"/>
    <n v="1800"/>
    <n v="7"/>
    <n v="7000000"/>
    <n v="180"/>
    <n v="2"/>
    <n v="2"/>
    <n v="1.853"/>
    <n v="7"/>
  </r>
  <r>
    <n v="192"/>
    <x v="52"/>
    <s v="30/09/2020"/>
    <n v="269"/>
    <n v="5"/>
    <s v="N"/>
    <s v="800-116-398-7"/>
    <s v="11001"/>
    <s v="CR 13  28  17"/>
    <s v="10/04/2019"/>
    <s v="10/04/2021"/>
    <n v="7000000"/>
    <s v="1901674998"/>
    <n v="720"/>
    <n v="7"/>
    <n v="7000000"/>
    <n v="180"/>
    <n v="2"/>
    <n v="2"/>
    <n v="1.853"/>
    <n v="7"/>
  </r>
  <r>
    <n v="922"/>
    <x v="52"/>
    <s v="30/09/2020"/>
    <n v="270"/>
    <n v="5"/>
    <s v="N"/>
    <s v="800-116-398-7"/>
    <s v="11001"/>
    <s v="CR 13  28  17"/>
    <s v="10/04/2019"/>
    <s v="10/04/2023"/>
    <n v="7000000"/>
    <s v="1901675001"/>
    <n v="1440"/>
    <n v="7"/>
    <n v="7000000"/>
    <n v="180"/>
    <n v="2"/>
    <n v="2"/>
    <n v="1.853"/>
    <n v="7"/>
  </r>
  <r>
    <n v="557"/>
    <x v="52"/>
    <s v="30/09/2020"/>
    <n v="271"/>
    <n v="5"/>
    <s v="N"/>
    <s v="800-116-398-7"/>
    <s v="11001"/>
    <s v="CR 13  28  17"/>
    <s v="10/04/2019"/>
    <s v="10/04/2022"/>
    <n v="7000000"/>
    <s v="1901675012"/>
    <n v="1080"/>
    <n v="7"/>
    <n v="7000000"/>
    <n v="180"/>
    <n v="2"/>
    <n v="2"/>
    <n v="1.853"/>
    <n v="7"/>
  </r>
  <r>
    <n v="1138"/>
    <x v="52"/>
    <s v="30/09/2020"/>
    <n v="272"/>
    <n v="5"/>
    <s v="N"/>
    <s v="800-116-398-7"/>
    <s v="11001"/>
    <s v="CR 13  28  17"/>
    <s v="12/11/2019"/>
    <s v="12/11/2023"/>
    <n v="7000000"/>
    <s v="1901777075"/>
    <n v="1440"/>
    <n v="7"/>
    <n v="7000000"/>
    <n v="180"/>
    <n v="2"/>
    <n v="2"/>
    <n v="1.853"/>
    <n v="7"/>
  </r>
  <r>
    <n v="1532"/>
    <x v="52"/>
    <s v="30/09/2020"/>
    <n v="273"/>
    <n v="5"/>
    <s v="N"/>
    <s v="800-116-398-7"/>
    <s v="11001"/>
    <s v="CR 13  28  17"/>
    <s v="10/12/2019"/>
    <s v="10/12/2024"/>
    <n v="7000000"/>
    <s v="1901795859"/>
    <n v="1800"/>
    <n v="7"/>
    <n v="7000000"/>
    <n v="180"/>
    <n v="2"/>
    <n v="2"/>
    <n v="1.853"/>
    <n v="7"/>
  </r>
  <r>
    <n v="1228"/>
    <x v="52"/>
    <s v="30/09/2020"/>
    <n v="274"/>
    <n v="5"/>
    <s v="N"/>
    <s v="800-116-398-7"/>
    <s v="11001"/>
    <s v="CR 13  28  17"/>
    <s v="10/02/2020"/>
    <s v="10/02/2024"/>
    <n v="7000000"/>
    <s v="2001830467"/>
    <n v="1440"/>
    <n v="7"/>
    <n v="7000000"/>
    <n v="180"/>
    <n v="2"/>
    <n v="2"/>
    <n v="1.853"/>
    <n v="7"/>
  </r>
  <r>
    <n v="891"/>
    <x v="52"/>
    <s v="30/09/2020"/>
    <n v="275"/>
    <n v="5"/>
    <s v="N"/>
    <s v="800-116-398-7"/>
    <s v="11001"/>
    <s v="CR 13  28  17"/>
    <s v="10/03/2020"/>
    <s v="10/03/2023"/>
    <n v="7000000"/>
    <s v="2001849520"/>
    <n v="1080"/>
    <n v="7"/>
    <n v="7000000"/>
    <n v="180"/>
    <n v="2"/>
    <n v="2"/>
    <n v="1.853"/>
    <n v="7"/>
  </r>
  <r>
    <n v="628"/>
    <x v="52"/>
    <s v="30/09/2020"/>
    <n v="276"/>
    <n v="5"/>
    <s v="N"/>
    <s v="800-116-398-7"/>
    <s v="11001"/>
    <s v="CR 13  28  17"/>
    <s v="20/06/2017"/>
    <s v="20/06/2022"/>
    <n v="10400000"/>
    <s v="7832017216010093"/>
    <n v="1800"/>
    <n v="7"/>
    <n v="10400000"/>
    <n v="360"/>
    <n v="2"/>
    <n v="2"/>
    <n v="1.853"/>
    <n v="6.9333330000000002"/>
  </r>
  <r>
    <n v="922"/>
    <x v="52"/>
    <s v="30/09/2020"/>
    <n v="277"/>
    <n v="5"/>
    <s v="N"/>
    <s v="800-116-398-7"/>
    <s v="11001"/>
    <s v="CR 13  28  17"/>
    <s v="10/04/2018"/>
    <s v="10/04/2023"/>
    <n v="11000000"/>
    <s v="1801519027"/>
    <n v="1800"/>
    <n v="7"/>
    <n v="11000000"/>
    <n v="180"/>
    <n v="2"/>
    <n v="2"/>
    <n v="6.3529999999999998"/>
    <n v="6.875"/>
  </r>
  <r>
    <n v="218"/>
    <x v="52"/>
    <s v="30/09/2020"/>
    <n v="278"/>
    <n v="5"/>
    <s v="N"/>
    <s v="800-116-398-7"/>
    <s v="11001"/>
    <s v="CR 13  28  17"/>
    <s v="06/05/2015"/>
    <s v="06/05/2021"/>
    <n v="33750000"/>
    <s v="7834163215010032"/>
    <n v="2160"/>
    <n v="7"/>
    <n v="33750000"/>
    <n v="180"/>
    <n v="2"/>
    <n v="2"/>
    <n v="6.3529999999999998"/>
    <n v="6.75"/>
  </r>
  <r>
    <n v="454"/>
    <x v="52"/>
    <s v="30/09/2020"/>
    <n v="279"/>
    <n v="5"/>
    <s v="N"/>
    <s v="800-116-398-7"/>
    <s v="11001"/>
    <s v="CR 13  28  17"/>
    <s v="28/12/2016"/>
    <s v="28/12/2021"/>
    <n v="13000000"/>
    <s v="7834163216010462"/>
    <n v="1800"/>
    <n v="7"/>
    <n v="13000000"/>
    <n v="360"/>
    <n v="2"/>
    <n v="2"/>
    <n v="6.3529999999999998"/>
    <n v="6.5"/>
  </r>
  <r>
    <n v="477"/>
    <x v="52"/>
    <s v="30/09/2020"/>
    <n v="280"/>
    <n v="5"/>
    <s v="N"/>
    <s v="800-116-398-7"/>
    <s v="11001"/>
    <s v="CR 13  28  17"/>
    <s v="20/01/2017"/>
    <s v="20/01/2022"/>
    <n v="13000000"/>
    <s v="7834142216010014"/>
    <n v="1800"/>
    <n v="7"/>
    <n v="13000000"/>
    <n v="360"/>
    <n v="2"/>
    <n v="2"/>
    <n v="1.853"/>
    <n v="6.5"/>
  </r>
  <r>
    <n v="863"/>
    <x v="52"/>
    <s v="30/09/2020"/>
    <n v="281"/>
    <n v="5"/>
    <s v="N"/>
    <s v="800-116-398-7"/>
    <s v="11001"/>
    <s v="CR 13  28  17"/>
    <s v="10/02/2018"/>
    <s v="10/02/2023"/>
    <n v="6500000"/>
    <s v="1801500263"/>
    <n v="1800"/>
    <n v="7"/>
    <n v="6500000"/>
    <n v="180"/>
    <n v="2"/>
    <n v="2"/>
    <n v="1.853"/>
    <n v="6.5"/>
  </r>
  <r>
    <n v="629"/>
    <x v="52"/>
    <s v="30/09/2020"/>
    <n v="282"/>
    <n v="5"/>
    <s v="N"/>
    <s v="800-116-398-7"/>
    <s v="11001"/>
    <s v="CR 13  28  17"/>
    <s v="21/06/2016"/>
    <s v="21/06/2022"/>
    <n v="16000000"/>
    <s v="7834142216010102"/>
    <n v="2160"/>
    <n v="7"/>
    <n v="16000000"/>
    <n v="360"/>
    <n v="2"/>
    <n v="2"/>
    <n v="1.853"/>
    <n v="6.4"/>
  </r>
  <r>
    <n v="26"/>
    <x v="52"/>
    <s v="30/09/2020"/>
    <n v="283"/>
    <n v="5"/>
    <s v="N"/>
    <s v="800-116-398-7"/>
    <s v="11001"/>
    <s v="CR 13  28  17"/>
    <s v="26/10/2015"/>
    <s v="26/10/2020"/>
    <n v="50000000"/>
    <s v="7834163215010169"/>
    <n v="1800"/>
    <n v="7"/>
    <n v="50000000"/>
    <n v="180"/>
    <n v="2"/>
    <n v="2"/>
    <n v="6.3529999999999998"/>
    <n v="6.25"/>
  </r>
  <r>
    <n v="406"/>
    <x v="52"/>
    <s v="30/09/2020"/>
    <n v="284"/>
    <n v="5"/>
    <s v="N"/>
    <s v="800-116-398-7"/>
    <s v="11001"/>
    <s v="CR 13  28  17"/>
    <s v="10/11/2016"/>
    <s v="10/11/2021"/>
    <n v="25000000"/>
    <s v="7834142216010294"/>
    <n v="1800"/>
    <n v="7"/>
    <n v="25000000"/>
    <n v="360"/>
    <n v="2"/>
    <n v="2"/>
    <n v="1.853"/>
    <n v="6.25"/>
  </r>
  <r>
    <n v="1258"/>
    <x v="52"/>
    <s v="30/09/2020"/>
    <n v="285"/>
    <n v="5"/>
    <s v="N"/>
    <s v="800-116-398-7"/>
    <s v="11001"/>
    <s v="CR 13  28  17"/>
    <s v="11/03/2019"/>
    <s v="11/03/2024"/>
    <n v="6080000"/>
    <s v="1901658990"/>
    <n v="1800"/>
    <n v="7"/>
    <n v="6080000"/>
    <n v="180"/>
    <n v="2"/>
    <n v="2"/>
    <n v="1.853"/>
    <n v="6.08"/>
  </r>
  <r>
    <n v="392"/>
    <x v="52"/>
    <s v="30/09/2020"/>
    <n v="286"/>
    <n v="5"/>
    <s v="N"/>
    <s v="800-116-398-7"/>
    <s v="11001"/>
    <s v="CR 13  28  17"/>
    <s v="27/10/2016"/>
    <s v="27/10/2021"/>
    <n v="12000000"/>
    <s v="7832198216010245"/>
    <n v="1800"/>
    <n v="7"/>
    <n v="12000000"/>
    <n v="360"/>
    <n v="2"/>
    <n v="2"/>
    <n v="1.853"/>
    <n v="6"/>
  </r>
  <r>
    <n v="393"/>
    <x v="52"/>
    <s v="30/09/2020"/>
    <n v="287"/>
    <n v="5"/>
    <s v="N"/>
    <s v="800-116-398-7"/>
    <s v="11001"/>
    <s v="CR 13  28  17"/>
    <s v="28/10/2016"/>
    <s v="28/10/2021"/>
    <n v="16000000"/>
    <s v="7832198216010254"/>
    <n v="1800"/>
    <n v="7"/>
    <n v="16000000"/>
    <n v="180"/>
    <n v="2"/>
    <n v="2"/>
    <n v="1.853"/>
    <n v="6"/>
  </r>
  <r>
    <n v="393"/>
    <x v="52"/>
    <s v="30/09/2020"/>
    <n v="288"/>
    <n v="5"/>
    <s v="N"/>
    <s v="800-116-398-7"/>
    <s v="11001"/>
    <s v="CR 13  28  17"/>
    <s v="28/10/2016"/>
    <s v="28/10/2021"/>
    <n v="9000000"/>
    <s v="7834142216010257"/>
    <n v="1800"/>
    <n v="7"/>
    <n v="9000000"/>
    <n v="360"/>
    <n v="2"/>
    <n v="2"/>
    <n v="1.853"/>
    <n v="6"/>
  </r>
  <r>
    <n v="985"/>
    <x v="52"/>
    <s v="30/09/2020"/>
    <n v="289"/>
    <n v="5"/>
    <s v="N"/>
    <s v="800-116-398-7"/>
    <s v="11001"/>
    <s v="CR 13  28  17"/>
    <s v="12/06/2018"/>
    <s v="12/06/2023"/>
    <n v="6000000"/>
    <s v="1801538086"/>
    <n v="1800"/>
    <n v="7"/>
    <n v="6000000"/>
    <n v="180"/>
    <n v="2"/>
    <n v="2"/>
    <n v="1.853"/>
    <n v="6"/>
  </r>
  <r>
    <n v="71"/>
    <x v="52"/>
    <s v="30/09/2020"/>
    <n v="290"/>
    <n v="5"/>
    <s v="N"/>
    <s v="800-116-398-7"/>
    <s v="11001"/>
    <s v="CR 13  28  17"/>
    <s v="10/12/2018"/>
    <s v="10/12/2020"/>
    <n v="12000000"/>
    <s v="1801619142"/>
    <n v="720"/>
    <n v="7"/>
    <n v="12000000"/>
    <n v="180"/>
    <n v="2"/>
    <n v="2"/>
    <n v="1.853"/>
    <n v="6"/>
  </r>
  <r>
    <n v="527"/>
    <x v="52"/>
    <s v="30/09/2020"/>
    <n v="291"/>
    <n v="5"/>
    <s v="N"/>
    <s v="800-116-398-7"/>
    <s v="11001"/>
    <s v="CR 13  28  17"/>
    <s v="11/03/2019"/>
    <s v="11/03/2022"/>
    <n v="6000000"/>
    <s v="1901658995"/>
    <n v="1080"/>
    <n v="7"/>
    <n v="6000000"/>
    <n v="180"/>
    <n v="2"/>
    <n v="2"/>
    <n v="1.853"/>
    <n v="6"/>
  </r>
  <r>
    <n v="557"/>
    <x v="52"/>
    <s v="30/09/2020"/>
    <n v="292"/>
    <n v="5"/>
    <s v="N"/>
    <s v="800-116-398-7"/>
    <s v="11001"/>
    <s v="CR 13  28  17"/>
    <s v="10/04/2019"/>
    <s v="10/04/2022"/>
    <n v="6000000"/>
    <s v="1901675013"/>
    <n v="1080"/>
    <n v="7"/>
    <n v="6000000"/>
    <n v="180"/>
    <n v="2"/>
    <n v="2"/>
    <n v="1.853"/>
    <n v="6"/>
  </r>
  <r>
    <n v="587"/>
    <x v="52"/>
    <s v="30/09/2020"/>
    <n v="293"/>
    <n v="5"/>
    <s v="N"/>
    <s v="800-116-398-7"/>
    <s v="11001"/>
    <s v="CR 13  28  17"/>
    <s v="10/05/2019"/>
    <s v="10/05/2022"/>
    <n v="6000000"/>
    <s v="1901687816"/>
    <n v="1080"/>
    <n v="7"/>
    <n v="6000000"/>
    <n v="180"/>
    <n v="2"/>
    <n v="2"/>
    <n v="1.853"/>
    <n v="6"/>
  </r>
  <r>
    <n v="587"/>
    <x v="52"/>
    <s v="30/09/2020"/>
    <n v="294"/>
    <n v="5"/>
    <s v="N"/>
    <s v="800-116-398-7"/>
    <s v="11001"/>
    <s v="CR 13  28  17"/>
    <s v="10/05/2019"/>
    <s v="10/05/2022"/>
    <n v="6000000"/>
    <s v="1901687825"/>
    <n v="1080"/>
    <n v="7"/>
    <n v="6000000"/>
    <n v="180"/>
    <n v="2"/>
    <n v="2"/>
    <n v="1.853"/>
    <n v="6"/>
  </r>
  <r>
    <n v="952"/>
    <x v="52"/>
    <s v="30/09/2020"/>
    <n v="295"/>
    <n v="5"/>
    <s v="N"/>
    <s v="800-116-398-7"/>
    <s v="11001"/>
    <s v="CR 13  28  17"/>
    <s v="10/05/2019"/>
    <s v="10/05/2023"/>
    <n v="6000000"/>
    <s v="1901687812"/>
    <n v="1440"/>
    <n v="7"/>
    <n v="6000000"/>
    <n v="180"/>
    <n v="2"/>
    <n v="2"/>
    <n v="1.853"/>
    <n v="6"/>
  </r>
  <r>
    <n v="1328"/>
    <x v="52"/>
    <s v="30/09/2020"/>
    <n v="296"/>
    <n v="5"/>
    <s v="N"/>
    <s v="800-116-398-7"/>
    <s v="11001"/>
    <s v="CR 13  28  17"/>
    <s v="20/05/2019"/>
    <s v="20/05/2024"/>
    <n v="7500000"/>
    <s v="1901691930"/>
    <n v="1800"/>
    <n v="7"/>
    <n v="7500000"/>
    <n v="360"/>
    <n v="2"/>
    <n v="2"/>
    <n v="1.853"/>
    <n v="6"/>
  </r>
  <r>
    <n v="983"/>
    <x v="52"/>
    <s v="30/09/2020"/>
    <n v="297"/>
    <n v="5"/>
    <s v="N"/>
    <s v="800-116-398-7"/>
    <s v="11001"/>
    <s v="CR 13  28  17"/>
    <s v="10/06/2019"/>
    <s v="10/06/2023"/>
    <n v="6000000"/>
    <s v="1901699850"/>
    <n v="1440"/>
    <n v="7"/>
    <n v="6000000"/>
    <n v="180"/>
    <n v="2"/>
    <n v="2"/>
    <n v="1.853"/>
    <n v="6"/>
  </r>
  <r>
    <n v="983"/>
    <x v="52"/>
    <s v="30/09/2020"/>
    <n v="298"/>
    <n v="5"/>
    <s v="N"/>
    <s v="800-116-398-7"/>
    <s v="11001"/>
    <s v="CR 13  28  17"/>
    <s v="10/06/2019"/>
    <s v="10/06/2023"/>
    <n v="6000000"/>
    <s v="1901699851"/>
    <n v="1440"/>
    <n v="7"/>
    <n v="6000000"/>
    <n v="180"/>
    <n v="2"/>
    <n v="2"/>
    <n v="1.853"/>
    <n v="6"/>
  </r>
  <r>
    <n v="135"/>
    <x v="52"/>
    <s v="30/09/2020"/>
    <n v="299"/>
    <n v="5"/>
    <s v="N"/>
    <s v="800-116-398-7"/>
    <s v="11001"/>
    <s v="CR 13  28  17"/>
    <s v="12/08/2019"/>
    <s v="12/02/2021"/>
    <n v="6000000"/>
    <s v="1901726230"/>
    <n v="540"/>
    <n v="7"/>
    <n v="6000000"/>
    <n v="180"/>
    <n v="2"/>
    <n v="2"/>
    <n v="1.853"/>
    <n v="6"/>
  </r>
  <r>
    <n v="1166"/>
    <x v="52"/>
    <s v="30/09/2020"/>
    <n v="300"/>
    <n v="5"/>
    <s v="N"/>
    <s v="800-116-398-7"/>
    <s v="11001"/>
    <s v="CR 13  28  17"/>
    <s v="10/12/2019"/>
    <s v="10/12/2023"/>
    <n v="6000000"/>
    <s v="1901795855"/>
    <n v="1440"/>
    <n v="7"/>
    <n v="6000000"/>
    <n v="180"/>
    <n v="2"/>
    <n v="2"/>
    <n v="1.853"/>
    <n v="6"/>
  </r>
  <r>
    <n v="801"/>
    <x v="52"/>
    <s v="30/09/2020"/>
    <n v="301"/>
    <n v="5"/>
    <s v="N"/>
    <s v="800-116-398-7"/>
    <s v="11001"/>
    <s v="CR 13  28  17"/>
    <s v="10/12/2019"/>
    <s v="10/12/2022"/>
    <n v="6000000"/>
    <s v="1901796006"/>
    <n v="1080"/>
    <n v="7"/>
    <n v="6000000"/>
    <n v="180"/>
    <n v="2"/>
    <n v="2"/>
    <n v="1.853"/>
    <n v="6"/>
  </r>
  <r>
    <n v="1013"/>
    <x v="52"/>
    <s v="30/09/2020"/>
    <n v="302"/>
    <n v="5"/>
    <s v="N"/>
    <s v="800-116-398-7"/>
    <s v="11001"/>
    <s v="CR 13  28  17"/>
    <s v="10/01/2020"/>
    <s v="10/07/2023"/>
    <n v="6000000"/>
    <s v="2001811484"/>
    <n v="1260"/>
    <n v="7"/>
    <n v="6000000"/>
    <n v="180"/>
    <n v="2"/>
    <n v="2"/>
    <n v="1.853"/>
    <n v="6"/>
  </r>
  <r>
    <n v="832"/>
    <x v="52"/>
    <s v="30/09/2020"/>
    <n v="303"/>
    <n v="5"/>
    <s v="N"/>
    <s v="800-116-398-7"/>
    <s v="11001"/>
    <s v="CR 13  28  17"/>
    <s v="10/01/2020"/>
    <s v="10/01/2023"/>
    <n v="6000000"/>
    <s v="2001811480"/>
    <n v="1080"/>
    <n v="7"/>
    <n v="6000000"/>
    <n v="180"/>
    <n v="2"/>
    <n v="2"/>
    <n v="1.853"/>
    <n v="6"/>
  </r>
  <r>
    <n v="832"/>
    <x v="52"/>
    <s v="30/09/2020"/>
    <n v="304"/>
    <n v="5"/>
    <s v="N"/>
    <s v="800-116-398-7"/>
    <s v="11001"/>
    <s v="CR 13  28  17"/>
    <s v="10/01/2020"/>
    <s v="10/01/2023"/>
    <n v="6000000"/>
    <s v="2001811482"/>
    <n v="1080"/>
    <n v="7"/>
    <n v="6000000"/>
    <n v="180"/>
    <n v="2"/>
    <n v="2"/>
    <n v="1.853"/>
    <n v="6"/>
  </r>
  <r>
    <n v="1594"/>
    <x v="52"/>
    <s v="30/09/2020"/>
    <n v="305"/>
    <n v="5"/>
    <s v="N"/>
    <s v="800-116-398-7"/>
    <s v="11001"/>
    <s v="CR 13  28  17"/>
    <s v="10/02/2020"/>
    <s v="10/02/2025"/>
    <n v="6000000"/>
    <s v="2001830511"/>
    <n v="1800"/>
    <n v="7"/>
    <n v="6000000"/>
    <n v="180"/>
    <n v="2"/>
    <n v="2"/>
    <n v="1.853"/>
    <n v="6"/>
  </r>
  <r>
    <n v="863"/>
    <x v="52"/>
    <s v="30/09/2020"/>
    <n v="306"/>
    <n v="5"/>
    <s v="N"/>
    <s v="800-116-398-7"/>
    <s v="11001"/>
    <s v="CR 13  28  17"/>
    <s v="10/02/2020"/>
    <s v="10/02/2023"/>
    <n v="6000000"/>
    <s v="2001830517"/>
    <n v="1080"/>
    <n v="7"/>
    <n v="6000000"/>
    <n v="180"/>
    <n v="2"/>
    <n v="2"/>
    <n v="1.853"/>
    <n v="6"/>
  </r>
  <r>
    <n v="891"/>
    <x v="52"/>
    <s v="30/09/2020"/>
    <n v="307"/>
    <n v="5"/>
    <s v="N"/>
    <s v="800-116-398-7"/>
    <s v="11001"/>
    <s v="CR 13  28  17"/>
    <s v="10/03/2020"/>
    <s v="10/03/2023"/>
    <n v="6000000"/>
    <s v="2001849521"/>
    <n v="1080"/>
    <n v="7"/>
    <n v="6000000"/>
    <n v="180"/>
    <n v="2"/>
    <n v="2"/>
    <n v="1.853"/>
    <n v="6"/>
  </r>
  <r>
    <n v="891"/>
    <x v="52"/>
    <s v="30/09/2020"/>
    <n v="308"/>
    <n v="5"/>
    <s v="N"/>
    <s v="800-116-398-7"/>
    <s v="11001"/>
    <s v="CR 13  28  17"/>
    <s v="10/03/2020"/>
    <s v="10/03/2023"/>
    <n v="6000000"/>
    <s v="2001849498"/>
    <n v="1080"/>
    <n v="7"/>
    <n v="6000000"/>
    <n v="180"/>
    <n v="2"/>
    <n v="2"/>
    <n v="1.853"/>
    <n v="6"/>
  </r>
  <r>
    <n v="983"/>
    <x v="52"/>
    <s v="30/09/2020"/>
    <n v="309"/>
    <n v="5"/>
    <s v="N"/>
    <s v="800-116-398-7"/>
    <s v="11001"/>
    <s v="CR 13  28  17"/>
    <s v="10/06/2020"/>
    <s v="10/06/2023"/>
    <n v="6000000"/>
    <s v="2001880685"/>
    <n v="1080"/>
    <n v="7"/>
    <n v="6000000"/>
    <n v="180"/>
    <n v="2"/>
    <n v="2"/>
    <n v="1.853"/>
    <n v="6"/>
  </r>
  <r>
    <n v="1013"/>
    <x v="52"/>
    <s v="30/09/2020"/>
    <n v="310"/>
    <n v="5"/>
    <s v="N"/>
    <s v="800-116-398-7"/>
    <s v="11001"/>
    <s v="CR 13  28  17"/>
    <s v="10/07/2020"/>
    <s v="10/07/2023"/>
    <n v="6000000"/>
    <s v="2001891425"/>
    <n v="1080"/>
    <n v="7"/>
    <n v="6000000"/>
    <n v="180"/>
    <n v="2"/>
    <n v="2"/>
    <n v="1.853"/>
    <n v="6"/>
  </r>
  <r>
    <n v="1410"/>
    <x v="52"/>
    <s v="30/09/2020"/>
    <n v="311"/>
    <n v="5"/>
    <s v="N"/>
    <s v="800-116-398-7"/>
    <s v="11001"/>
    <s v="CR 13  28  17"/>
    <s v="10/08/2020"/>
    <s v="10/08/2024"/>
    <n v="6000000"/>
    <s v="2001903890"/>
    <n v="1440"/>
    <n v="7"/>
    <n v="6000000"/>
    <n v="180"/>
    <n v="2"/>
    <n v="2"/>
    <n v="1.853"/>
    <n v="6"/>
  </r>
  <r>
    <n v="1120"/>
    <x v="52"/>
    <s v="30/09/2020"/>
    <n v="312"/>
    <n v="5"/>
    <s v="N"/>
    <s v="800-116-398-7"/>
    <s v="11001"/>
    <s v="CR 13  28  17"/>
    <s v="25/10/2018"/>
    <s v="25/10/2023"/>
    <n v="9500000"/>
    <s v="1801600280"/>
    <n v="1800"/>
    <n v="7"/>
    <n v="9500000"/>
    <n v="180"/>
    <n v="2"/>
    <n v="2"/>
    <n v="1.853"/>
    <n v="5.7"/>
  </r>
  <r>
    <n v="1325"/>
    <x v="52"/>
    <s v="30/09/2020"/>
    <n v="313"/>
    <n v="5"/>
    <s v="N"/>
    <s v="800-116-398-7"/>
    <s v="11001"/>
    <s v="CR 13  28  17"/>
    <s v="17/05/2019"/>
    <s v="17/05/2024"/>
    <n v="7000000"/>
    <s v="1901690770"/>
    <n v="1800"/>
    <n v="7"/>
    <n v="7000000"/>
    <n v="360"/>
    <n v="2"/>
    <n v="2"/>
    <n v="1.853"/>
    <n v="5.6"/>
  </r>
  <r>
    <n v="278"/>
    <x v="52"/>
    <s v="30/09/2020"/>
    <n v="314"/>
    <n v="5"/>
    <s v="N"/>
    <s v="800-116-398-7"/>
    <s v="11001"/>
    <s v="CR 13  28  17"/>
    <s v="05/07/2016"/>
    <s v="05/07/2021"/>
    <n v="16200000"/>
    <s v="7834142216010110"/>
    <n v="1800"/>
    <n v="7"/>
    <n v="16200000"/>
    <n v="180"/>
    <n v="2"/>
    <n v="2"/>
    <n v="1.853"/>
    <n v="5.4"/>
  </r>
  <r>
    <n v="389"/>
    <x v="52"/>
    <s v="30/09/2020"/>
    <n v="315"/>
    <n v="5"/>
    <s v="N"/>
    <s v="800-116-398-7"/>
    <s v="11001"/>
    <s v="CR 13  28  17"/>
    <s v="24/10/2016"/>
    <s v="24/10/2021"/>
    <n v="14400000"/>
    <s v="7834142216010231"/>
    <n v="1800"/>
    <n v="7"/>
    <n v="14400000"/>
    <n v="180"/>
    <n v="2"/>
    <n v="2"/>
    <n v="1.853"/>
    <n v="5.4"/>
  </r>
  <r>
    <n v="610"/>
    <x v="52"/>
    <s v="30/09/2020"/>
    <n v="316"/>
    <n v="5"/>
    <s v="N"/>
    <s v="800-116-398-7"/>
    <s v="11001"/>
    <s v="CR 13  28  17"/>
    <s v="02/06/2017"/>
    <s v="02/06/2022"/>
    <n v="20000000"/>
    <s v="7834142216010081"/>
    <n v="1800"/>
    <n v="7"/>
    <n v="20000000"/>
    <n v="180"/>
    <n v="2"/>
    <n v="2"/>
    <n v="1.853"/>
    <n v="5.2763"/>
  </r>
  <r>
    <n v="587"/>
    <x v="52"/>
    <s v="30/09/2020"/>
    <n v="317"/>
    <n v="5"/>
    <s v="N"/>
    <s v="800-116-398-7"/>
    <s v="11001"/>
    <s v="CR 13  28  17"/>
    <s v="10/05/2019"/>
    <s v="10/05/2022"/>
    <n v="5200000"/>
    <s v="1901688014"/>
    <n v="1080"/>
    <n v="7"/>
    <n v="5200000"/>
    <n v="180"/>
    <n v="2"/>
    <n v="2"/>
    <n v="1.853"/>
    <n v="5.2"/>
  </r>
  <r>
    <n v="609"/>
    <x v="52"/>
    <s v="30/09/2020"/>
    <n v="318"/>
    <n v="5"/>
    <s v="N"/>
    <s v="800-116-398-7"/>
    <s v="11001"/>
    <s v="CR 13  28  17"/>
    <s v="01/06/2017"/>
    <s v="01/06/2022"/>
    <n v="15000000"/>
    <s v="7834142216010078"/>
    <n v="1800"/>
    <n v="7"/>
    <n v="15000000"/>
    <n v="360"/>
    <n v="2"/>
    <n v="2"/>
    <n v="1.853"/>
    <n v="5.15625"/>
  </r>
  <r>
    <n v="21"/>
    <x v="52"/>
    <s v="30/09/2020"/>
    <n v="319"/>
    <n v="5"/>
    <s v="N"/>
    <s v="800-116-398-7"/>
    <s v="11001"/>
    <s v="CR 13  28  17"/>
    <s v="21/10/2015"/>
    <s v="21/10/2020"/>
    <n v="20000000"/>
    <s v="7834142215010158"/>
    <n v="1800"/>
    <n v="7"/>
    <n v="20000000"/>
    <n v="360"/>
    <n v="2"/>
    <n v="2"/>
    <n v="1.853"/>
    <n v="5"/>
  </r>
  <r>
    <n v="207"/>
    <x v="52"/>
    <s v="30/09/2020"/>
    <n v="320"/>
    <n v="5"/>
    <s v="N"/>
    <s v="800-116-398-7"/>
    <s v="11001"/>
    <s v="CR 13  28  17"/>
    <s v="25/04/2016"/>
    <s v="25/04/2021"/>
    <n v="20000000"/>
    <s v="7834142216010033"/>
    <n v="1800"/>
    <n v="7"/>
    <n v="20000000"/>
    <n v="360"/>
    <n v="2"/>
    <n v="2"/>
    <n v="1.853"/>
    <n v="5"/>
  </r>
  <r>
    <n v="264"/>
    <x v="52"/>
    <s v="30/09/2020"/>
    <n v="321"/>
    <n v="5"/>
    <s v="N"/>
    <s v="800-116-398-7"/>
    <s v="11001"/>
    <s v="CR 13  28  17"/>
    <s v="21/06/2016"/>
    <s v="21/06/2021"/>
    <n v="20000000"/>
    <s v="7834142216010107"/>
    <n v="1800"/>
    <n v="7"/>
    <n v="20000000"/>
    <n v="360"/>
    <n v="2"/>
    <n v="2"/>
    <n v="1.853"/>
    <n v="5"/>
  </r>
  <r>
    <n v="406"/>
    <x v="52"/>
    <s v="30/09/2020"/>
    <n v="322"/>
    <n v="5"/>
    <s v="N"/>
    <s v="800-116-398-7"/>
    <s v="11001"/>
    <s v="CR 13  28  17"/>
    <s v="10/11/2016"/>
    <s v="10/11/2021"/>
    <n v="10000000"/>
    <s v="7832197216010309"/>
    <n v="1800"/>
    <n v="7"/>
    <n v="10000000"/>
    <n v="360"/>
    <n v="2"/>
    <n v="2"/>
    <n v="1.853"/>
    <n v="5"/>
  </r>
  <r>
    <n v="414"/>
    <x v="52"/>
    <s v="30/09/2020"/>
    <n v="323"/>
    <n v="5"/>
    <s v="N"/>
    <s v="800-116-398-7"/>
    <s v="11001"/>
    <s v="CR 13  28  17"/>
    <s v="18/11/2016"/>
    <s v="18/11/2021"/>
    <n v="10000000"/>
    <s v="7834142216010345"/>
    <n v="1800"/>
    <n v="7"/>
    <n v="10000000"/>
    <n v="360"/>
    <n v="2"/>
    <n v="2"/>
    <n v="1.853"/>
    <n v="5"/>
  </r>
  <r>
    <n v="985"/>
    <x v="52"/>
    <s v="30/09/2020"/>
    <n v="324"/>
    <n v="5"/>
    <s v="N"/>
    <s v="800-116-398-7"/>
    <s v="11001"/>
    <s v="CR 13  28  17"/>
    <s v="12/06/2018"/>
    <s v="12/06/2023"/>
    <n v="5000000"/>
    <s v="1801538088"/>
    <n v="1800"/>
    <n v="7"/>
    <n v="5000000"/>
    <n v="180"/>
    <n v="2"/>
    <n v="2"/>
    <n v="1.853"/>
    <n v="5"/>
  </r>
  <r>
    <n v="71"/>
    <x v="52"/>
    <s v="30/09/2020"/>
    <n v="325"/>
    <n v="5"/>
    <s v="N"/>
    <s v="800-116-398-7"/>
    <s v="11001"/>
    <s v="CR 13  28  17"/>
    <s v="10/12/2018"/>
    <s v="10/12/2020"/>
    <n v="5000000"/>
    <s v="1801619132"/>
    <n v="720"/>
    <n v="7"/>
    <n v="5000000"/>
    <n v="180"/>
    <n v="2"/>
    <n v="2"/>
    <n v="1.853"/>
    <n v="5"/>
  </r>
  <r>
    <n v="162"/>
    <x v="52"/>
    <s v="30/09/2020"/>
    <n v="326"/>
    <n v="5"/>
    <s v="N"/>
    <s v="800-116-398-7"/>
    <s v="11001"/>
    <s v="CR 13  28  17"/>
    <s v="11/03/2019"/>
    <s v="11/03/2021"/>
    <n v="5000000"/>
    <s v="1901658988"/>
    <n v="720"/>
    <n v="7"/>
    <n v="5000000"/>
    <n v="180"/>
    <n v="2"/>
    <n v="2"/>
    <n v="1.853"/>
    <n v="5"/>
  </r>
  <r>
    <n v="557"/>
    <x v="52"/>
    <s v="30/09/2020"/>
    <n v="327"/>
    <n v="5"/>
    <s v="N"/>
    <s v="800-116-398-7"/>
    <s v="11001"/>
    <s v="CR 13  28  17"/>
    <s v="10/04/2019"/>
    <s v="10/04/2022"/>
    <n v="5000000"/>
    <s v="1901674999"/>
    <n v="1080"/>
    <n v="7"/>
    <n v="5000000"/>
    <n v="180"/>
    <n v="2"/>
    <n v="2"/>
    <n v="1.853"/>
    <n v="5"/>
  </r>
  <r>
    <n v="557"/>
    <x v="52"/>
    <s v="30/09/2020"/>
    <n v="328"/>
    <n v="5"/>
    <s v="N"/>
    <s v="800-116-398-7"/>
    <s v="11001"/>
    <s v="CR 13  28  17"/>
    <s v="10/04/2019"/>
    <s v="10/04/2022"/>
    <n v="5000000"/>
    <s v="1901675000"/>
    <n v="1080"/>
    <n v="7"/>
    <n v="5000000"/>
    <n v="180"/>
    <n v="2"/>
    <n v="2"/>
    <n v="1.853"/>
    <n v="5"/>
  </r>
  <r>
    <n v="1379"/>
    <x v="52"/>
    <s v="30/09/2020"/>
    <n v="329"/>
    <n v="5"/>
    <s v="N"/>
    <s v="800-116-398-7"/>
    <s v="11001"/>
    <s v="CR 13  28  17"/>
    <s v="10/07/2019"/>
    <s v="10/07/2024"/>
    <n v="5000000"/>
    <s v="1901713157"/>
    <n v="1800"/>
    <n v="7"/>
    <n v="5000000"/>
    <n v="180"/>
    <n v="2"/>
    <n v="2"/>
    <n v="1.853"/>
    <n v="5"/>
  </r>
  <r>
    <n v="648"/>
    <x v="52"/>
    <s v="30/09/2020"/>
    <n v="330"/>
    <n v="5"/>
    <s v="N"/>
    <s v="800-116-398-7"/>
    <s v="11001"/>
    <s v="CR 13  28  17"/>
    <s v="10/07/2019"/>
    <s v="10/07/2022"/>
    <n v="5000000"/>
    <s v="1901713332"/>
    <n v="1080"/>
    <n v="7"/>
    <n v="5000000"/>
    <n v="180"/>
    <n v="2"/>
    <n v="2"/>
    <n v="1.853"/>
    <n v="5"/>
  </r>
  <r>
    <n v="679"/>
    <x v="52"/>
    <s v="30/09/2020"/>
    <n v="331"/>
    <n v="5"/>
    <s v="N"/>
    <s v="800-116-398-7"/>
    <s v="11001"/>
    <s v="CR 13  28  17"/>
    <s v="10/08/2019"/>
    <s v="10/08/2022"/>
    <n v="5000000"/>
    <s v="1901726235"/>
    <n v="1080"/>
    <n v="7"/>
    <n v="5000000"/>
    <n v="180"/>
    <n v="2"/>
    <n v="2"/>
    <n v="1.853"/>
    <n v="5"/>
  </r>
  <r>
    <n v="740"/>
    <x v="52"/>
    <s v="30/09/2020"/>
    <n v="332"/>
    <n v="5"/>
    <s v="N"/>
    <s v="800-116-398-7"/>
    <s v="11001"/>
    <s v="CR 13  28  17"/>
    <s v="10/10/2019"/>
    <s v="10/10/2022"/>
    <n v="5000000"/>
    <s v="1901762667"/>
    <n v="1080"/>
    <n v="7"/>
    <n v="5000000"/>
    <n v="180"/>
    <n v="2"/>
    <n v="2"/>
    <n v="1.853"/>
    <n v="5"/>
  </r>
  <r>
    <n v="1471"/>
    <x v="52"/>
    <s v="30/09/2020"/>
    <n v="333"/>
    <n v="5"/>
    <s v="N"/>
    <s v="800-116-398-7"/>
    <s v="11001"/>
    <s v="CR 13  28  17"/>
    <s v="10/10/2019"/>
    <s v="10/10/2024"/>
    <n v="5000000"/>
    <s v="1901762670"/>
    <n v="1800"/>
    <n v="7"/>
    <n v="5000000"/>
    <n v="180"/>
    <n v="2"/>
    <n v="2"/>
    <n v="1.853"/>
    <n v="5"/>
  </r>
  <r>
    <n v="1166"/>
    <x v="52"/>
    <s v="30/09/2020"/>
    <n v="334"/>
    <n v="5"/>
    <s v="N"/>
    <s v="800-116-398-7"/>
    <s v="11001"/>
    <s v="CR 13  28  17"/>
    <s v="10/12/2019"/>
    <s v="10/12/2023"/>
    <n v="5000000"/>
    <s v="1901796007"/>
    <n v="1440"/>
    <n v="7"/>
    <n v="5000000"/>
    <n v="180"/>
    <n v="2"/>
    <n v="2"/>
    <n v="1.853"/>
    <n v="5"/>
  </r>
  <r>
    <n v="1197"/>
    <x v="52"/>
    <s v="30/09/2020"/>
    <n v="335"/>
    <n v="5"/>
    <s v="N"/>
    <s v="800-116-398-7"/>
    <s v="11001"/>
    <s v="CR 13  28  17"/>
    <s v="10/01/2020"/>
    <s v="10/01/2024"/>
    <n v="5000000"/>
    <s v="2001811481"/>
    <n v="1440"/>
    <n v="7"/>
    <n v="5000000"/>
    <n v="180"/>
    <n v="2"/>
    <n v="2"/>
    <n v="1.853"/>
    <n v="5"/>
  </r>
  <r>
    <n v="1197"/>
    <x v="52"/>
    <s v="30/09/2020"/>
    <n v="336"/>
    <n v="5"/>
    <s v="N"/>
    <s v="800-116-398-7"/>
    <s v="11001"/>
    <s v="CR 13  28  17"/>
    <s v="10/01/2020"/>
    <s v="10/01/2024"/>
    <n v="5000000"/>
    <s v="2001811483"/>
    <n v="1440"/>
    <n v="7"/>
    <n v="5000000"/>
    <n v="180"/>
    <n v="2"/>
    <n v="2"/>
    <n v="1.853"/>
    <n v="5"/>
  </r>
  <r>
    <n v="863"/>
    <x v="52"/>
    <s v="30/09/2020"/>
    <n v="337"/>
    <n v="5"/>
    <s v="N"/>
    <s v="800-116-398-7"/>
    <s v="11001"/>
    <s v="CR 13  28  17"/>
    <s v="10/02/2020"/>
    <s v="10/02/2023"/>
    <n v="5000000"/>
    <s v="2001830470"/>
    <n v="1080"/>
    <n v="7"/>
    <n v="5000000"/>
    <n v="180"/>
    <n v="2"/>
    <n v="2"/>
    <n v="1.853"/>
    <n v="5"/>
  </r>
  <r>
    <n v="863"/>
    <x v="52"/>
    <s v="30/09/2020"/>
    <n v="338"/>
    <n v="5"/>
    <s v="N"/>
    <s v="800-116-398-7"/>
    <s v="11001"/>
    <s v="CR 13  28  17"/>
    <s v="10/02/2020"/>
    <s v="10/02/2023"/>
    <n v="5000000"/>
    <s v="2001830515"/>
    <n v="1080"/>
    <n v="7"/>
    <n v="5000000"/>
    <n v="180"/>
    <n v="2"/>
    <n v="2"/>
    <n v="1.853"/>
    <n v="5"/>
  </r>
  <r>
    <n v="891"/>
    <x v="52"/>
    <s v="30/09/2020"/>
    <n v="339"/>
    <n v="5"/>
    <s v="N"/>
    <s v="800-116-398-7"/>
    <s v="11001"/>
    <s v="CR 13  28  17"/>
    <s v="10/03/2020"/>
    <s v="10/03/2023"/>
    <n v="5000000"/>
    <s v="2001849578"/>
    <n v="1080"/>
    <n v="7"/>
    <n v="5000000"/>
    <n v="180"/>
    <n v="2"/>
    <n v="2"/>
    <n v="1.853"/>
    <n v="5"/>
  </r>
  <r>
    <n v="891"/>
    <x v="52"/>
    <s v="30/09/2020"/>
    <n v="340"/>
    <n v="5"/>
    <s v="N"/>
    <s v="800-116-398-7"/>
    <s v="11001"/>
    <s v="CR 13  28  17"/>
    <s v="10/03/2020"/>
    <s v="10/03/2023"/>
    <n v="5000000"/>
    <s v="2001849504"/>
    <n v="1080"/>
    <n v="7"/>
    <n v="5000000"/>
    <n v="180"/>
    <n v="2"/>
    <n v="2"/>
    <n v="1.853"/>
    <n v="5"/>
  </r>
  <r>
    <n v="891"/>
    <x v="52"/>
    <s v="30/09/2020"/>
    <n v="341"/>
    <n v="5"/>
    <s v="N"/>
    <s v="800-116-398-7"/>
    <s v="11001"/>
    <s v="CR 13  28  17"/>
    <s v="10/03/2020"/>
    <s v="10/03/2023"/>
    <n v="5000000"/>
    <s v="2001849497"/>
    <n v="1080"/>
    <n v="7"/>
    <n v="5000000"/>
    <n v="180"/>
    <n v="2"/>
    <n v="2"/>
    <n v="1.853"/>
    <n v="5"/>
  </r>
  <r>
    <n v="891"/>
    <x v="52"/>
    <s v="30/09/2020"/>
    <n v="342"/>
    <n v="5"/>
    <s v="N"/>
    <s v="800-116-398-7"/>
    <s v="11001"/>
    <s v="CR 13  28  17"/>
    <s v="10/03/2020"/>
    <s v="10/03/2023"/>
    <n v="5000000"/>
    <s v="2001849576"/>
    <n v="1080"/>
    <n v="7"/>
    <n v="5000000"/>
    <n v="180"/>
    <n v="2"/>
    <n v="2"/>
    <n v="1.853"/>
    <n v="5"/>
  </r>
  <r>
    <n v="526"/>
    <x v="52"/>
    <s v="30/09/2020"/>
    <n v="343"/>
    <n v="5"/>
    <s v="N"/>
    <s v="800-116-398-7"/>
    <s v="11001"/>
    <s v="CR 13  28  17"/>
    <s v="10/03/2020"/>
    <s v="10/03/2022"/>
    <n v="5000000"/>
    <s v="2001849577"/>
    <n v="720"/>
    <n v="7"/>
    <n v="5000000"/>
    <n v="180"/>
    <n v="2"/>
    <n v="2"/>
    <n v="1.853"/>
    <n v="5"/>
  </r>
  <r>
    <n v="891"/>
    <x v="52"/>
    <s v="30/09/2020"/>
    <n v="344"/>
    <n v="5"/>
    <s v="N"/>
    <s v="800-116-398-7"/>
    <s v="11001"/>
    <s v="CR 13  28  17"/>
    <s v="10/03/2020"/>
    <s v="10/03/2023"/>
    <n v="5000000"/>
    <s v="2001849505"/>
    <n v="1080"/>
    <n v="7"/>
    <n v="5000000"/>
    <n v="180"/>
    <n v="2"/>
    <n v="2"/>
    <n v="1.853"/>
    <n v="5"/>
  </r>
  <r>
    <n v="925"/>
    <x v="52"/>
    <s v="30/09/2020"/>
    <n v="345"/>
    <n v="5"/>
    <s v="N"/>
    <s v="800-116-398-7"/>
    <s v="11001"/>
    <s v="CR 13  28  17"/>
    <s v="13/04/2020"/>
    <s v="13/04/2023"/>
    <n v="5000000"/>
    <s v="2001862917"/>
    <n v="1080"/>
    <n v="7"/>
    <n v="5000000"/>
    <n v="180"/>
    <n v="2"/>
    <n v="2"/>
    <n v="1.853"/>
    <n v="5"/>
  </r>
  <r>
    <n v="648"/>
    <x v="52"/>
    <s v="30/09/2020"/>
    <n v="346"/>
    <n v="5"/>
    <s v="N"/>
    <s v="800-116-398-7"/>
    <s v="11001"/>
    <s v="CR 13  28  17"/>
    <s v="10/07/2020"/>
    <s v="10/07/2022"/>
    <n v="5000000"/>
    <s v="2001891426"/>
    <n v="720"/>
    <n v="7"/>
    <n v="5000000"/>
    <n v="180"/>
    <n v="2"/>
    <n v="2"/>
    <n v="1.853"/>
    <n v="5"/>
  </r>
  <r>
    <n v="339"/>
    <x v="52"/>
    <s v="30/09/2020"/>
    <n v="347"/>
    <n v="5"/>
    <s v="N"/>
    <s v="800-116-398-7"/>
    <s v="11001"/>
    <s v="CR 13  28  17"/>
    <s v="04/09/2015"/>
    <s v="04/09/2021"/>
    <n v="24000000"/>
    <s v="7834163215010121"/>
    <n v="2160"/>
    <n v="7"/>
    <n v="24000000"/>
    <n v="180"/>
    <n v="2"/>
    <n v="2"/>
    <n v="6.3529999999999998"/>
    <n v="4.8"/>
  </r>
  <r>
    <n v="20"/>
    <x v="52"/>
    <s v="30/09/2020"/>
    <n v="348"/>
    <n v="5"/>
    <s v="N"/>
    <s v="800-116-398-7"/>
    <s v="11001"/>
    <s v="CR 13  28  17"/>
    <s v="20/10/2015"/>
    <s v="20/10/2020"/>
    <n v="50000000"/>
    <s v="7834163215010153"/>
    <n v="1800"/>
    <n v="7"/>
    <n v="50000000"/>
    <n v="180"/>
    <n v="2"/>
    <n v="2"/>
    <n v="6.3529999999999998"/>
    <n v="4.6158010000000003"/>
  </r>
  <r>
    <n v="399"/>
    <x v="52"/>
    <s v="30/09/2020"/>
    <n v="349"/>
    <n v="5"/>
    <s v="N"/>
    <s v="800-116-398-7"/>
    <s v="11001"/>
    <s v="CR 13  28  17"/>
    <s v="03/11/2015"/>
    <s v="03/11/2021"/>
    <n v="11500000"/>
    <s v="7834142215010175"/>
    <n v="2160"/>
    <n v="7"/>
    <n v="11500000"/>
    <n v="360"/>
    <n v="2"/>
    <n v="2"/>
    <n v="1.853"/>
    <n v="4.5999999999999996"/>
  </r>
  <r>
    <n v="842"/>
    <x v="52"/>
    <s v="30/09/2020"/>
    <n v="350"/>
    <n v="5"/>
    <s v="N"/>
    <s v="800-116-398-7"/>
    <s v="11001"/>
    <s v="CR 13  28  17"/>
    <s v="20/01/2017"/>
    <s v="20/01/2023"/>
    <n v="7500000"/>
    <s v="7834142216010013"/>
    <n v="2160"/>
    <n v="7"/>
    <n v="7500000"/>
    <n v="360"/>
    <n v="2"/>
    <n v="2"/>
    <n v="1.853"/>
    <n v="4.5"/>
  </r>
  <r>
    <n v="498"/>
    <x v="52"/>
    <s v="30/09/2020"/>
    <n v="351"/>
    <n v="5"/>
    <s v="N"/>
    <s v="800-116-398-7"/>
    <s v="11001"/>
    <s v="CR 13  28  17"/>
    <s v="10/02/2017"/>
    <s v="10/02/2022"/>
    <n v="6000000"/>
    <s v="1701358029"/>
    <n v="1800"/>
    <n v="7"/>
    <n v="6000000"/>
    <n v="180"/>
    <n v="2"/>
    <n v="2"/>
    <n v="1.853"/>
    <n v="4.5"/>
  </r>
  <r>
    <n v="739"/>
    <x v="52"/>
    <s v="30/09/2020"/>
    <n v="352"/>
    <n v="5"/>
    <s v="N"/>
    <s v="800-116-398-7"/>
    <s v="11001"/>
    <s v="CR 13  28  17"/>
    <s v="09/10/2017"/>
    <s v="09/10/2022"/>
    <n v="6000000"/>
    <s v="1701451622"/>
    <n v="1800"/>
    <n v="7"/>
    <n v="6000000"/>
    <n v="360"/>
    <n v="2"/>
    <n v="2"/>
    <n v="1.853"/>
    <n v="4.5"/>
  </r>
  <r>
    <n v="312"/>
    <x v="52"/>
    <s v="30/09/2020"/>
    <n v="353"/>
    <n v="5"/>
    <s v="N"/>
    <s v="800-116-398-7"/>
    <s v="11001"/>
    <s v="CR 13  28  17"/>
    <s v="08/08/2016"/>
    <s v="08/08/2021"/>
    <n v="22000000"/>
    <s v="7834142216010120"/>
    <n v="1800"/>
    <n v="7"/>
    <n v="22000000"/>
    <n v="180"/>
    <n v="2"/>
    <n v="2"/>
    <n v="1.853"/>
    <n v="4.4000000000000004"/>
  </r>
  <r>
    <n v="407"/>
    <x v="52"/>
    <s v="30/09/2020"/>
    <n v="354"/>
    <n v="5"/>
    <s v="N"/>
    <s v="800-116-398-7"/>
    <s v="11001"/>
    <s v="CR 13  28  17"/>
    <s v="11/11/2015"/>
    <s v="11/11/2021"/>
    <n v="14400000"/>
    <s v="7834163215010178"/>
    <n v="2160"/>
    <n v="7"/>
    <n v="14400000"/>
    <n v="180"/>
    <n v="2"/>
    <n v="2"/>
    <n v="6.3529999999999998"/>
    <n v="4.32"/>
  </r>
  <r>
    <n v="71"/>
    <x v="52"/>
    <s v="30/09/2020"/>
    <n v="355"/>
    <n v="5"/>
    <s v="N"/>
    <s v="800-116-398-7"/>
    <s v="11001"/>
    <s v="CR 13  28  17"/>
    <s v="10/12/2018"/>
    <s v="10/12/2020"/>
    <n v="4200000"/>
    <s v="1801619136"/>
    <n v="720"/>
    <n v="7"/>
    <n v="4200000"/>
    <n v="180"/>
    <n v="2"/>
    <n v="2"/>
    <n v="1.853"/>
    <n v="4.2"/>
  </r>
  <r>
    <n v="449"/>
    <x v="52"/>
    <s v="30/09/2020"/>
    <n v="356"/>
    <n v="5"/>
    <s v="N"/>
    <s v="800-116-398-7"/>
    <s v="11001"/>
    <s v="CR 13  28  17"/>
    <s v="23/12/2015"/>
    <s v="23/12/2021"/>
    <n v="10000000"/>
    <s v="7834142215010207"/>
    <n v="2160"/>
    <n v="7"/>
    <n v="10000000"/>
    <n v="360"/>
    <n v="2"/>
    <n v="2"/>
    <n v="1.853"/>
    <n v="4"/>
  </r>
  <r>
    <n v="369"/>
    <x v="52"/>
    <s v="30/09/2020"/>
    <n v="357"/>
    <n v="5"/>
    <s v="N"/>
    <s v="800-116-398-7"/>
    <s v="11001"/>
    <s v="CR 13  28  17"/>
    <s v="04/10/2016"/>
    <s v="04/10/2021"/>
    <n v="8000000"/>
    <s v="7832197216010145"/>
    <n v="1800"/>
    <n v="7"/>
    <n v="8000000"/>
    <n v="360"/>
    <n v="2"/>
    <n v="2"/>
    <n v="1.853"/>
    <n v="4"/>
  </r>
  <r>
    <n v="393"/>
    <x v="52"/>
    <s v="30/09/2020"/>
    <n v="358"/>
    <n v="5"/>
    <s v="N"/>
    <s v="800-116-398-7"/>
    <s v="11001"/>
    <s v="CR 13  28  17"/>
    <s v="28/10/2016"/>
    <s v="28/10/2021"/>
    <n v="8000000"/>
    <s v="7832197216010255"/>
    <n v="1800"/>
    <n v="7"/>
    <n v="8000000"/>
    <n v="360"/>
    <n v="2"/>
    <n v="2"/>
    <n v="1.853"/>
    <n v="4"/>
  </r>
  <r>
    <n v="406"/>
    <x v="52"/>
    <s v="30/09/2020"/>
    <n v="359"/>
    <n v="5"/>
    <s v="N"/>
    <s v="800-116-398-7"/>
    <s v="11001"/>
    <s v="CR 13  28  17"/>
    <s v="10/11/2016"/>
    <s v="10/11/2021"/>
    <n v="8000000"/>
    <s v="7832197216010300"/>
    <n v="1800"/>
    <n v="7"/>
    <n v="8000000"/>
    <n v="360"/>
    <n v="2"/>
    <n v="2"/>
    <n v="1.853"/>
    <n v="4"/>
  </r>
  <r>
    <n v="406"/>
    <x v="52"/>
    <s v="30/09/2020"/>
    <n v="360"/>
    <n v="5"/>
    <s v="N"/>
    <s v="800-116-398-7"/>
    <s v="11001"/>
    <s v="CR 13  28  17"/>
    <s v="10/11/2016"/>
    <s v="10/11/2021"/>
    <n v="8000000"/>
    <s v="7832198216010301"/>
    <n v="1800"/>
    <n v="7"/>
    <n v="8000000"/>
    <n v="360"/>
    <n v="2"/>
    <n v="2"/>
    <n v="1.853"/>
    <n v="4"/>
  </r>
  <r>
    <n v="407"/>
    <x v="52"/>
    <s v="30/09/2020"/>
    <n v="361"/>
    <n v="5"/>
    <s v="N"/>
    <s v="800-116-398-7"/>
    <s v="11001"/>
    <s v="CR 13  28  17"/>
    <s v="11/11/2016"/>
    <s v="11/11/2021"/>
    <n v="8000000"/>
    <s v="7832197216010310"/>
    <n v="1800"/>
    <n v="7"/>
    <n v="8000000"/>
    <n v="360"/>
    <n v="2"/>
    <n v="2"/>
    <n v="1.853"/>
    <n v="4"/>
  </r>
  <r>
    <n v="411"/>
    <x v="52"/>
    <s v="30/09/2020"/>
    <n v="362"/>
    <n v="5"/>
    <s v="N"/>
    <s v="800-116-398-7"/>
    <s v="11001"/>
    <s v="CR 13  28  17"/>
    <s v="15/11/2016"/>
    <s v="15/11/2021"/>
    <n v="8000000"/>
    <s v="7832197216010334"/>
    <n v="1800"/>
    <n v="7"/>
    <n v="8000000"/>
    <n v="360"/>
    <n v="2"/>
    <n v="2"/>
    <n v="1.853"/>
    <n v="4"/>
  </r>
  <r>
    <n v="412"/>
    <x v="52"/>
    <s v="30/09/2020"/>
    <n v="363"/>
    <n v="5"/>
    <s v="N"/>
    <s v="800-116-398-7"/>
    <s v="11001"/>
    <s v="CR 13  28  17"/>
    <s v="16/11/2016"/>
    <s v="16/11/2021"/>
    <n v="8000000"/>
    <s v="7832198216010341"/>
    <n v="1800"/>
    <n v="7"/>
    <n v="8000000"/>
    <n v="360"/>
    <n v="2"/>
    <n v="2"/>
    <n v="1.853"/>
    <n v="4"/>
  </r>
  <r>
    <n v="414"/>
    <x v="52"/>
    <s v="30/09/2020"/>
    <n v="364"/>
    <n v="5"/>
    <s v="N"/>
    <s v="800-116-398-7"/>
    <s v="11001"/>
    <s v="CR 13  28  17"/>
    <s v="18/11/2016"/>
    <s v="18/11/2021"/>
    <n v="6000000"/>
    <s v="7834142216010346"/>
    <n v="1800"/>
    <n v="7"/>
    <n v="6000000"/>
    <n v="360"/>
    <n v="2"/>
    <n v="2"/>
    <n v="1.853"/>
    <n v="4"/>
  </r>
  <r>
    <n v="417"/>
    <x v="52"/>
    <s v="30/09/2020"/>
    <n v="365"/>
    <n v="5"/>
    <s v="N"/>
    <s v="800-116-398-7"/>
    <s v="11001"/>
    <s v="CR 13  28  17"/>
    <s v="21/11/2016"/>
    <s v="21/11/2021"/>
    <n v="8000000"/>
    <s v="7832197216010359"/>
    <n v="1800"/>
    <n v="7"/>
    <n v="8000000"/>
    <n v="360"/>
    <n v="2"/>
    <n v="2"/>
    <n v="1.853"/>
    <n v="4"/>
  </r>
  <r>
    <n v="420"/>
    <x v="52"/>
    <s v="30/09/2020"/>
    <n v="366"/>
    <n v="5"/>
    <s v="N"/>
    <s v="800-116-398-7"/>
    <s v="11001"/>
    <s v="CR 13  28  17"/>
    <s v="24/11/2016"/>
    <s v="24/11/2021"/>
    <n v="8000000"/>
    <s v="7832198216010398"/>
    <n v="1800"/>
    <n v="7"/>
    <n v="8000000"/>
    <n v="360"/>
    <n v="2"/>
    <n v="2"/>
    <n v="1.853"/>
    <n v="4"/>
  </r>
  <r>
    <n v="635"/>
    <x v="52"/>
    <s v="30/09/2020"/>
    <n v="367"/>
    <n v="5"/>
    <s v="N"/>
    <s v="800-116-398-7"/>
    <s v="11001"/>
    <s v="CR 13  28  17"/>
    <s v="27/06/2017"/>
    <s v="27/06/2022"/>
    <n v="8000000"/>
    <s v="7832017216010101"/>
    <n v="1800"/>
    <n v="7"/>
    <n v="8000000"/>
    <n v="180"/>
    <n v="2"/>
    <n v="2"/>
    <n v="1.853"/>
    <n v="4"/>
  </r>
  <r>
    <n v="44"/>
    <x v="52"/>
    <s v="30/09/2020"/>
    <n v="368"/>
    <n v="5"/>
    <s v="N"/>
    <s v="800-116-398-7"/>
    <s v="11001"/>
    <s v="CR 13  28  17"/>
    <s v="13/11/2018"/>
    <s v="13/11/2020"/>
    <n v="4000000"/>
    <s v="1801607370"/>
    <n v="720"/>
    <n v="7"/>
    <n v="4000000"/>
    <n v="180"/>
    <n v="2"/>
    <n v="2"/>
    <n v="1.853"/>
    <n v="4"/>
  </r>
  <r>
    <n v="444"/>
    <x v="52"/>
    <s v="30/09/2020"/>
    <n v="369"/>
    <n v="5"/>
    <s v="N"/>
    <s v="800-116-398-7"/>
    <s v="11001"/>
    <s v="CR 13  28  17"/>
    <s v="18/12/2018"/>
    <s v="18/12/2021"/>
    <n v="4000000"/>
    <s v="1801623166"/>
    <n v="1080"/>
    <n v="7"/>
    <n v="4000000"/>
    <n v="360"/>
    <n v="2"/>
    <n v="2"/>
    <n v="1.853"/>
    <n v="4"/>
  </r>
  <r>
    <n v="527"/>
    <x v="52"/>
    <s v="30/09/2020"/>
    <n v="370"/>
    <n v="5"/>
    <s v="N"/>
    <s v="800-116-398-7"/>
    <s v="11001"/>
    <s v="CR 13  28  17"/>
    <s v="11/03/2019"/>
    <s v="11/03/2022"/>
    <n v="4000000"/>
    <s v="1901658997"/>
    <n v="1080"/>
    <n v="7"/>
    <n v="4000000"/>
    <n v="180"/>
    <n v="2"/>
    <n v="2"/>
    <n v="1.853"/>
    <n v="4"/>
  </r>
  <r>
    <n v="527"/>
    <x v="52"/>
    <s v="30/09/2020"/>
    <n v="371"/>
    <n v="5"/>
    <s v="N"/>
    <s v="800-116-398-7"/>
    <s v="11001"/>
    <s v="CR 13  28  17"/>
    <s v="11/03/2019"/>
    <s v="11/03/2022"/>
    <n v="4000000"/>
    <s v="1901658984"/>
    <n v="1080"/>
    <n v="7"/>
    <n v="4000000"/>
    <n v="180"/>
    <n v="2"/>
    <n v="2"/>
    <n v="1.853"/>
    <n v="4"/>
  </r>
  <r>
    <n v="557"/>
    <x v="52"/>
    <s v="30/09/2020"/>
    <n v="372"/>
    <n v="5"/>
    <s v="N"/>
    <s v="800-116-398-7"/>
    <s v="11001"/>
    <s v="CR 13  28  17"/>
    <s v="10/04/2019"/>
    <s v="10/04/2022"/>
    <n v="4000000"/>
    <s v="1901675010"/>
    <n v="1080"/>
    <n v="7"/>
    <n v="4000000"/>
    <n v="180"/>
    <n v="2"/>
    <n v="2"/>
    <n v="1.853"/>
    <n v="4"/>
  </r>
  <r>
    <n v="587"/>
    <x v="52"/>
    <s v="30/09/2020"/>
    <n v="373"/>
    <n v="5"/>
    <s v="N"/>
    <s v="800-116-398-7"/>
    <s v="11001"/>
    <s v="CR 13  28  17"/>
    <s v="10/05/2019"/>
    <s v="10/05/2022"/>
    <n v="4000000"/>
    <s v="1901687818"/>
    <n v="1080"/>
    <n v="7"/>
    <n v="4000000"/>
    <n v="180"/>
    <n v="2"/>
    <n v="2"/>
    <n v="1.853"/>
    <n v="4"/>
  </r>
  <r>
    <n v="587"/>
    <x v="52"/>
    <s v="30/09/2020"/>
    <n v="374"/>
    <n v="5"/>
    <s v="N"/>
    <s v="800-116-398-7"/>
    <s v="11001"/>
    <s v="CR 13  28  17"/>
    <s v="10/05/2019"/>
    <s v="10/05/2022"/>
    <n v="4000000"/>
    <s v="1901687826"/>
    <n v="1080"/>
    <n v="7"/>
    <n v="4000000"/>
    <n v="180"/>
    <n v="2"/>
    <n v="2"/>
    <n v="1.853"/>
    <n v="4"/>
  </r>
  <r>
    <n v="436"/>
    <x v="52"/>
    <s v="30/09/2020"/>
    <n v="375"/>
    <n v="5"/>
    <s v="N"/>
    <s v="800-116-398-7"/>
    <s v="11001"/>
    <s v="CR 13  28  17"/>
    <s v="10/06/2019"/>
    <s v="10/12/2021"/>
    <n v="4000000"/>
    <s v="1901699852"/>
    <n v="900"/>
    <n v="7"/>
    <n v="4000000"/>
    <n v="180"/>
    <n v="2"/>
    <n v="2"/>
    <n v="1.853"/>
    <n v="4"/>
  </r>
  <r>
    <n v="648"/>
    <x v="52"/>
    <s v="30/09/2020"/>
    <n v="376"/>
    <n v="5"/>
    <s v="N"/>
    <s v="800-116-398-7"/>
    <s v="11001"/>
    <s v="CR 13  28  17"/>
    <s v="10/07/2019"/>
    <s v="10/07/2022"/>
    <n v="4000000"/>
    <s v="1901713171"/>
    <n v="1080"/>
    <n v="7"/>
    <n v="4000000"/>
    <n v="180"/>
    <n v="2"/>
    <n v="2"/>
    <n v="1.853"/>
    <n v="4"/>
  </r>
  <r>
    <n v="648"/>
    <x v="52"/>
    <s v="30/09/2020"/>
    <n v="377"/>
    <n v="5"/>
    <s v="N"/>
    <s v="800-116-398-7"/>
    <s v="11001"/>
    <s v="CR 13  28  17"/>
    <s v="10/07/2019"/>
    <s v="10/07/2022"/>
    <n v="4000000"/>
    <s v="1901713158"/>
    <n v="1080"/>
    <n v="7"/>
    <n v="4000000"/>
    <n v="180"/>
    <n v="2"/>
    <n v="2"/>
    <n v="1.853"/>
    <n v="4"/>
  </r>
  <r>
    <n v="710"/>
    <x v="52"/>
    <s v="30/09/2020"/>
    <n v="378"/>
    <n v="5"/>
    <s v="N"/>
    <s v="800-116-398-7"/>
    <s v="11001"/>
    <s v="CR 13  28  17"/>
    <s v="10/09/2019"/>
    <s v="10/09/2022"/>
    <n v="4000000"/>
    <s v="1901747375"/>
    <n v="1080"/>
    <n v="7"/>
    <n v="4000000"/>
    <n v="180"/>
    <n v="2"/>
    <n v="2"/>
    <n v="1.853"/>
    <n v="4"/>
  </r>
  <r>
    <n v="733"/>
    <x v="52"/>
    <s v="30/09/2020"/>
    <n v="379"/>
    <n v="5"/>
    <s v="N"/>
    <s v="800-116-398-7"/>
    <s v="11001"/>
    <s v="CR 13  28  17"/>
    <s v="03/10/2019"/>
    <s v="03/10/2022"/>
    <n v="4000000"/>
    <s v="1901759316"/>
    <n v="1080"/>
    <n v="7"/>
    <n v="4000000"/>
    <n v="360"/>
    <n v="2"/>
    <n v="2"/>
    <n v="1.853"/>
    <n v="4"/>
  </r>
  <r>
    <n v="1098"/>
    <x v="52"/>
    <s v="30/09/2020"/>
    <n v="380"/>
    <n v="5"/>
    <s v="N"/>
    <s v="800-116-398-7"/>
    <s v="11001"/>
    <s v="CR 13  28  17"/>
    <s v="03/10/2019"/>
    <s v="03/10/2023"/>
    <n v="4000000"/>
    <s v="1901759317"/>
    <n v="1440"/>
    <n v="7"/>
    <n v="4000000"/>
    <n v="360"/>
    <n v="2"/>
    <n v="2"/>
    <n v="6.3529999999999998"/>
    <n v="4"/>
  </r>
  <r>
    <n v="679"/>
    <x v="52"/>
    <s v="30/09/2020"/>
    <n v="381"/>
    <n v="5"/>
    <s v="N"/>
    <s v="800-116-398-7"/>
    <s v="11001"/>
    <s v="CR 13  28  17"/>
    <s v="10/02/2020"/>
    <s v="10/08/2022"/>
    <n v="4000000"/>
    <s v="2001830512"/>
    <n v="900"/>
    <n v="7"/>
    <n v="4000000"/>
    <n v="180"/>
    <n v="2"/>
    <n v="2"/>
    <n v="1.853"/>
    <n v="4"/>
  </r>
  <r>
    <n v="498"/>
    <x v="52"/>
    <s v="30/09/2020"/>
    <n v="382"/>
    <n v="5"/>
    <s v="N"/>
    <s v="800-116-398-7"/>
    <s v="11001"/>
    <s v="CR 13  28  17"/>
    <s v="10/02/2020"/>
    <s v="10/02/2022"/>
    <n v="4000000"/>
    <s v="2001830513"/>
    <n v="720"/>
    <n v="7"/>
    <n v="4000000"/>
    <n v="180"/>
    <n v="2"/>
    <n v="2"/>
    <n v="1.853"/>
    <n v="4"/>
  </r>
  <r>
    <n v="891"/>
    <x v="52"/>
    <s v="30/09/2020"/>
    <n v="383"/>
    <n v="5"/>
    <s v="N"/>
    <s v="800-116-398-7"/>
    <s v="11001"/>
    <s v="CR 13  28  17"/>
    <s v="10/03/2020"/>
    <s v="10/03/2023"/>
    <n v="4000000"/>
    <s v="2001849574"/>
    <n v="1080"/>
    <n v="7"/>
    <n v="4000000"/>
    <n v="180"/>
    <n v="2"/>
    <n v="2"/>
    <n v="1.853"/>
    <n v="4"/>
  </r>
  <r>
    <n v="588"/>
    <x v="52"/>
    <s v="30/09/2020"/>
    <n v="384"/>
    <n v="5"/>
    <s v="N"/>
    <s v="800-116-398-7"/>
    <s v="11001"/>
    <s v="CR 13  28  17"/>
    <s v="11/05/2020"/>
    <s v="11/05/2022"/>
    <n v="4000000"/>
    <s v="2001872467"/>
    <n v="720"/>
    <n v="7"/>
    <n v="4000000"/>
    <n v="180"/>
    <n v="2"/>
    <n v="2"/>
    <n v="1.853"/>
    <n v="4"/>
  </r>
  <r>
    <n v="648"/>
    <x v="52"/>
    <s v="30/09/2020"/>
    <n v="385"/>
    <n v="5"/>
    <s v="N"/>
    <s v="800-116-398-7"/>
    <s v="11001"/>
    <s v="CR 13  28  17"/>
    <s v="10/07/2020"/>
    <s v="10/07/2022"/>
    <n v="4000000"/>
    <s v="2001891423"/>
    <n v="720"/>
    <n v="7"/>
    <n v="4000000"/>
    <n v="180"/>
    <n v="2"/>
    <n v="2"/>
    <n v="1.853"/>
    <n v="4"/>
  </r>
  <r>
    <n v="648"/>
    <x v="52"/>
    <s v="30/09/2020"/>
    <n v="386"/>
    <n v="5"/>
    <s v="N"/>
    <s v="800-116-398-7"/>
    <s v="11001"/>
    <s v="CR 13  28  17"/>
    <s v="10/07/2020"/>
    <s v="10/07/2022"/>
    <n v="4000000"/>
    <s v="2001891032"/>
    <n v="720"/>
    <n v="7"/>
    <n v="4000000"/>
    <n v="180"/>
    <n v="2"/>
    <n v="2"/>
    <n v="1.853"/>
    <n v="4"/>
  </r>
  <r>
    <n v="1013"/>
    <x v="52"/>
    <s v="30/09/2020"/>
    <n v="387"/>
    <n v="5"/>
    <s v="N"/>
    <s v="800-116-398-7"/>
    <s v="11001"/>
    <s v="CR 13  28  17"/>
    <s v="10/07/2020"/>
    <s v="10/07/2023"/>
    <n v="4000000"/>
    <s v="2001891037"/>
    <n v="1080"/>
    <n v="7"/>
    <n v="4000000"/>
    <n v="180"/>
    <n v="2"/>
    <n v="2"/>
    <n v="1.853"/>
    <n v="4"/>
  </r>
  <r>
    <n v="417"/>
    <x v="52"/>
    <s v="30/09/2020"/>
    <n v="388"/>
    <n v="5"/>
    <s v="N"/>
    <s v="800-116-398-7"/>
    <s v="11001"/>
    <s v="CR 13  28  17"/>
    <s v="21/11/2016"/>
    <s v="21/11/2021"/>
    <n v="10000000"/>
    <s v="7832198216010352"/>
    <n v="1800"/>
    <n v="7"/>
    <n v="10000000"/>
    <n v="180"/>
    <n v="2"/>
    <n v="2"/>
    <n v="1.853"/>
    <n v="3.75"/>
  </r>
  <r>
    <n v="409"/>
    <x v="52"/>
    <s v="30/09/2020"/>
    <n v="389"/>
    <n v="5"/>
    <s v="N"/>
    <s v="800-116-398-7"/>
    <s v="11001"/>
    <s v="CR 13  28  17"/>
    <s v="13/11/2018"/>
    <s v="13/11/2021"/>
    <n v="4250000"/>
    <s v="1801607366"/>
    <n v="1080"/>
    <n v="7"/>
    <n v="4250000"/>
    <n v="180"/>
    <n v="2"/>
    <n v="2"/>
    <n v="1.853"/>
    <n v="3.5416669999999999"/>
  </r>
  <r>
    <n v="551"/>
    <x v="52"/>
    <s v="30/09/2020"/>
    <n v="390"/>
    <n v="5"/>
    <s v="N"/>
    <s v="800-116-398-7"/>
    <s v="11001"/>
    <s v="CR 13  28  17"/>
    <s v="04/04/2017"/>
    <s v="04/04/2022"/>
    <n v="7082000"/>
    <s v="7834142216010046"/>
    <n v="1800"/>
    <n v="7"/>
    <n v="7082000"/>
    <n v="360"/>
    <n v="2"/>
    <n v="2"/>
    <n v="1.853"/>
    <n v="3.5409999999999999"/>
  </r>
  <r>
    <n v="420"/>
    <x v="52"/>
    <s v="30/09/2020"/>
    <n v="391"/>
    <n v="5"/>
    <s v="N"/>
    <s v="800-116-398-7"/>
    <s v="11001"/>
    <s v="CR 13  28  17"/>
    <s v="24/11/2016"/>
    <s v="24/11/2021"/>
    <n v="7000000"/>
    <s v="7832197216010396"/>
    <n v="1800"/>
    <n v="7"/>
    <n v="7000000"/>
    <n v="360"/>
    <n v="2"/>
    <n v="2"/>
    <n v="1.853"/>
    <n v="3.5"/>
  </r>
  <r>
    <n v="425"/>
    <x v="52"/>
    <s v="30/09/2020"/>
    <n v="392"/>
    <n v="5"/>
    <s v="N"/>
    <s v="800-116-398-7"/>
    <s v="11001"/>
    <s v="CR 13  28  17"/>
    <s v="29/11/2016"/>
    <s v="29/11/2021"/>
    <n v="7000000"/>
    <s v="7832197216010417"/>
    <n v="1800"/>
    <n v="7"/>
    <n v="7000000"/>
    <n v="360"/>
    <n v="2"/>
    <n v="2"/>
    <n v="1.853"/>
    <n v="3.5"/>
  </r>
  <r>
    <n v="102"/>
    <x v="52"/>
    <s v="30/09/2020"/>
    <n v="393"/>
    <n v="5"/>
    <s v="N"/>
    <s v="800-116-398-7"/>
    <s v="11001"/>
    <s v="CR 13  28  17"/>
    <s v="10/01/2019"/>
    <s v="10/01/2021"/>
    <n v="3500000"/>
    <s v="1901630965"/>
    <n v="720"/>
    <n v="7"/>
    <n v="3500000"/>
    <n v="180"/>
    <n v="2"/>
    <n v="2"/>
    <n v="1.853"/>
    <n v="3.5"/>
  </r>
  <r>
    <n v="408"/>
    <x v="52"/>
    <s v="30/09/2020"/>
    <n v="394"/>
    <n v="5"/>
    <s v="N"/>
    <s v="800-116-398-7"/>
    <s v="11001"/>
    <s v="CR 13  28  17"/>
    <s v="12/11/2019"/>
    <s v="12/11/2021"/>
    <n v="3500000"/>
    <s v="1901777076"/>
    <n v="720"/>
    <n v="7"/>
    <n v="3500000"/>
    <n v="180"/>
    <n v="2"/>
    <n v="2"/>
    <n v="1.853"/>
    <n v="3.5"/>
  </r>
  <r>
    <n v="498"/>
    <x v="52"/>
    <s v="30/09/2020"/>
    <n v="395"/>
    <n v="5"/>
    <s v="N"/>
    <s v="800-116-398-7"/>
    <s v="11001"/>
    <s v="CR 13  28  17"/>
    <s v="10/02/2020"/>
    <s v="10/02/2022"/>
    <n v="3500000"/>
    <s v="2001830519"/>
    <n v="720"/>
    <n v="7"/>
    <n v="3500000"/>
    <n v="180"/>
    <n v="2"/>
    <n v="2"/>
    <n v="1.853"/>
    <n v="3.5"/>
  </r>
  <r>
    <n v="648"/>
    <x v="52"/>
    <s v="30/09/2020"/>
    <n v="396"/>
    <n v="5"/>
    <s v="N"/>
    <s v="800-116-398-7"/>
    <s v="11001"/>
    <s v="CR 13  28  17"/>
    <s v="10/07/2020"/>
    <s v="10/07/2022"/>
    <n v="3500000"/>
    <s v="2001891030"/>
    <n v="720"/>
    <n v="7"/>
    <n v="3500000"/>
    <n v="180"/>
    <n v="2"/>
    <n v="2"/>
    <n v="1.853"/>
    <n v="3.5"/>
  </r>
  <r>
    <n v="527"/>
    <x v="52"/>
    <s v="30/09/2020"/>
    <n v="397"/>
    <n v="5"/>
    <s v="N"/>
    <s v="800-116-398-7"/>
    <s v="11001"/>
    <s v="CR 13  28  17"/>
    <s v="11/03/2019"/>
    <s v="11/03/2022"/>
    <n v="5200000"/>
    <s v="1901658993"/>
    <n v="1080"/>
    <n v="7"/>
    <n v="5200000"/>
    <n v="180"/>
    <n v="2"/>
    <n v="2"/>
    <n v="1.853"/>
    <n v="3.4677259999999999"/>
  </r>
  <r>
    <n v="609"/>
    <x v="52"/>
    <s v="30/09/2020"/>
    <n v="398"/>
    <n v="5"/>
    <s v="N"/>
    <s v="800-116-398-7"/>
    <s v="11001"/>
    <s v="CR 13  28  17"/>
    <s v="01/06/2017"/>
    <s v="01/06/2022"/>
    <n v="15000000"/>
    <s v="7834142216010061"/>
    <n v="1800"/>
    <n v="7"/>
    <n v="15000000"/>
    <n v="360"/>
    <n v="2"/>
    <n v="2"/>
    <n v="1.853"/>
    <n v="3.4420000000000002"/>
  </r>
  <r>
    <n v="131"/>
    <x v="52"/>
    <s v="30/09/2020"/>
    <n v="399"/>
    <n v="5"/>
    <s v="N"/>
    <s v="800-116-398-7"/>
    <s v="11001"/>
    <s v="CR 13  28  17"/>
    <s v="08/02/2016"/>
    <s v="08/02/2021"/>
    <n v="10000000"/>
    <s v="7834142216010008"/>
    <n v="1800"/>
    <n v="7"/>
    <n v="10000000"/>
    <n v="360"/>
    <n v="2"/>
    <n v="2"/>
    <n v="1.853"/>
    <n v="3.3333339999999998"/>
  </r>
  <r>
    <n v="192"/>
    <x v="52"/>
    <s v="30/09/2020"/>
    <n v="400"/>
    <n v="5"/>
    <s v="N"/>
    <s v="800-116-398-7"/>
    <s v="11001"/>
    <s v="CR 13  28  17"/>
    <s v="10/04/2017"/>
    <s v="10/04/2021"/>
    <n v="4000000"/>
    <s v="1701376469"/>
    <n v="1440"/>
    <n v="7"/>
    <n v="4000000"/>
    <n v="180"/>
    <n v="2"/>
    <n v="2"/>
    <n v="1.853"/>
    <n v="3.3333330000000001"/>
  </r>
  <r>
    <n v="376"/>
    <x v="52"/>
    <s v="30/09/2020"/>
    <n v="401"/>
    <n v="5"/>
    <s v="N"/>
    <s v="800-116-398-7"/>
    <s v="11001"/>
    <s v="CR 13  28  17"/>
    <s v="11/10/2016"/>
    <s v="11/10/2021"/>
    <n v="13000000"/>
    <s v="7834142216010164"/>
    <n v="1800"/>
    <n v="7"/>
    <n v="13000000"/>
    <n v="360"/>
    <n v="2"/>
    <n v="2"/>
    <n v="1.853"/>
    <n v="3.25"/>
  </r>
  <r>
    <n v="1098"/>
    <x v="52"/>
    <s v="30/09/2020"/>
    <n v="402"/>
    <n v="5"/>
    <s v="N"/>
    <s v="800-116-398-7"/>
    <s v="11001"/>
    <s v="CR 13  28  17"/>
    <s v="03/10/2019"/>
    <s v="03/10/2023"/>
    <n v="3200000"/>
    <s v="1901759318"/>
    <n v="1440"/>
    <n v="7"/>
    <n v="3200000"/>
    <n v="360"/>
    <n v="2"/>
    <n v="2"/>
    <n v="6.3529999999999998"/>
    <n v="3.2"/>
  </r>
  <r>
    <n v="345"/>
    <x v="52"/>
    <s v="30/09/2020"/>
    <n v="403"/>
    <n v="5"/>
    <s v="N"/>
    <s v="800-116-398-7"/>
    <s v="11001"/>
    <s v="CR 13  28  17"/>
    <s v="10/03/2020"/>
    <s v="10/09/2021"/>
    <n v="3200000"/>
    <s v="2001849575"/>
    <n v="540"/>
    <n v="7"/>
    <n v="3200000"/>
    <n v="180"/>
    <n v="2"/>
    <n v="2"/>
    <n v="1.853"/>
    <n v="3.2"/>
  </r>
  <r>
    <n v="447"/>
    <x v="52"/>
    <s v="30/09/2020"/>
    <n v="404"/>
    <n v="5"/>
    <s v="N"/>
    <s v="800-116-398-7"/>
    <s v="11001"/>
    <s v="CR 13  28  17"/>
    <s v="21/12/2015"/>
    <s v="21/12/2021"/>
    <n v="10000000"/>
    <s v="7834142215010200"/>
    <n v="2160"/>
    <n v="7"/>
    <n v="10000000"/>
    <n v="360"/>
    <n v="2"/>
    <n v="2"/>
    <n v="1.853"/>
    <n v="3.1070000000000002"/>
  </r>
  <r>
    <n v="262"/>
    <x v="52"/>
    <s v="30/09/2020"/>
    <n v="405"/>
    <n v="5"/>
    <s v="N"/>
    <s v="800-116-398-7"/>
    <s v="11001"/>
    <s v="CR 13  28  17"/>
    <s v="19/06/2015"/>
    <s v="19/06/2021"/>
    <n v="12000000"/>
    <s v="7834142215010077"/>
    <n v="2160"/>
    <n v="7"/>
    <n v="12000000"/>
    <n v="180"/>
    <n v="2"/>
    <n v="2"/>
    <n v="1.853"/>
    <n v="3"/>
  </r>
  <r>
    <n v="22"/>
    <x v="52"/>
    <s v="30/09/2020"/>
    <n v="406"/>
    <n v="5"/>
    <s v="N"/>
    <s v="800-116-398-7"/>
    <s v="11001"/>
    <s v="CR 13  28  17"/>
    <s v="22/10/2015"/>
    <s v="22/10/2020"/>
    <n v="12000000"/>
    <s v="7834163215010162"/>
    <n v="1800"/>
    <n v="7"/>
    <n v="12000000"/>
    <n v="360"/>
    <n v="2"/>
    <n v="2"/>
    <n v="6.3529999999999998"/>
    <n v="3"/>
  </r>
  <r>
    <n v="379"/>
    <x v="52"/>
    <s v="30/09/2020"/>
    <n v="407"/>
    <n v="5"/>
    <s v="N"/>
    <s v="800-116-398-7"/>
    <s v="11001"/>
    <s v="CR 13  28  17"/>
    <s v="14/10/2016"/>
    <s v="14/10/2021"/>
    <n v="8000000"/>
    <s v="7832197216010192"/>
    <n v="1800"/>
    <n v="7"/>
    <n v="8000000"/>
    <n v="180"/>
    <n v="2"/>
    <n v="2"/>
    <n v="1.853"/>
    <n v="3"/>
  </r>
  <r>
    <n v="390"/>
    <x v="52"/>
    <s v="30/09/2020"/>
    <n v="408"/>
    <n v="5"/>
    <s v="N"/>
    <s v="800-116-398-7"/>
    <s v="11001"/>
    <s v="CR 13  28  17"/>
    <s v="25/10/2016"/>
    <s v="25/10/2021"/>
    <n v="8000000"/>
    <s v="7832197216010243"/>
    <n v="1800"/>
    <n v="7"/>
    <n v="8000000"/>
    <n v="180"/>
    <n v="2"/>
    <n v="2"/>
    <n v="1.853"/>
    <n v="3"/>
  </r>
  <r>
    <n v="398"/>
    <x v="52"/>
    <s v="30/09/2020"/>
    <n v="409"/>
    <n v="5"/>
    <s v="N"/>
    <s v="800-116-398-7"/>
    <s v="11001"/>
    <s v="CR 13  28  17"/>
    <s v="02/11/2016"/>
    <s v="02/11/2021"/>
    <n v="8000000"/>
    <s v="7832197216010279"/>
    <n v="1800"/>
    <n v="7"/>
    <n v="8000000"/>
    <n v="180"/>
    <n v="2"/>
    <n v="2"/>
    <n v="1.853"/>
    <n v="3"/>
  </r>
  <r>
    <n v="400"/>
    <x v="52"/>
    <s v="30/09/2020"/>
    <n v="410"/>
    <n v="5"/>
    <s v="N"/>
    <s v="800-116-398-7"/>
    <s v="11001"/>
    <s v="CR 13  28  17"/>
    <s v="04/11/2016"/>
    <s v="04/11/2021"/>
    <n v="12000000"/>
    <s v="7832198216010285"/>
    <n v="1800"/>
    <n v="7"/>
    <n v="12000000"/>
    <n v="360"/>
    <n v="2"/>
    <n v="2"/>
    <n v="1.853"/>
    <n v="3"/>
  </r>
  <r>
    <n v="407"/>
    <x v="52"/>
    <s v="30/09/2020"/>
    <n v="411"/>
    <n v="5"/>
    <s v="N"/>
    <s v="800-116-398-7"/>
    <s v="11001"/>
    <s v="CR 13  28  17"/>
    <s v="11/11/2016"/>
    <s v="11/11/2021"/>
    <n v="6000000"/>
    <s v="7832197216010312"/>
    <n v="1800"/>
    <n v="7"/>
    <n v="6000000"/>
    <n v="360"/>
    <n v="2"/>
    <n v="2"/>
    <n v="1.853"/>
    <n v="3"/>
  </r>
  <r>
    <n v="417"/>
    <x v="52"/>
    <s v="30/09/2020"/>
    <n v="412"/>
    <n v="5"/>
    <s v="N"/>
    <s v="800-116-398-7"/>
    <s v="11001"/>
    <s v="CR 13  28  17"/>
    <s v="21/11/2016"/>
    <s v="21/11/2021"/>
    <n v="6000000"/>
    <s v="7832197216010349"/>
    <n v="1800"/>
    <n v="7"/>
    <n v="6000000"/>
    <n v="360"/>
    <n v="2"/>
    <n v="2"/>
    <n v="1.853"/>
    <n v="3"/>
  </r>
  <r>
    <n v="421"/>
    <x v="52"/>
    <s v="30/09/2020"/>
    <n v="413"/>
    <n v="5"/>
    <s v="N"/>
    <s v="800-116-398-7"/>
    <s v="11001"/>
    <s v="CR 13  28  17"/>
    <s v="25/11/2016"/>
    <s v="25/11/2021"/>
    <n v="6000000"/>
    <s v="7834142216010404"/>
    <n v="1800"/>
    <n v="7"/>
    <n v="6000000"/>
    <n v="360"/>
    <n v="2"/>
    <n v="2"/>
    <n v="1.853"/>
    <n v="3"/>
  </r>
  <r>
    <n v="424"/>
    <x v="52"/>
    <s v="30/09/2020"/>
    <n v="414"/>
    <n v="5"/>
    <s v="N"/>
    <s v="800-116-398-7"/>
    <s v="11001"/>
    <s v="CR 13  28  17"/>
    <s v="28/11/2016"/>
    <s v="28/11/2021"/>
    <n v="6000000"/>
    <s v="7832197216010410"/>
    <n v="1800"/>
    <n v="7"/>
    <n v="6000000"/>
    <n v="360"/>
    <n v="2"/>
    <n v="2"/>
    <n v="1.853"/>
    <n v="3"/>
  </r>
  <r>
    <n v="425"/>
    <x v="52"/>
    <s v="30/09/2020"/>
    <n v="415"/>
    <n v="5"/>
    <s v="N"/>
    <s v="800-116-398-7"/>
    <s v="11001"/>
    <s v="CR 13  28  17"/>
    <s v="29/11/2016"/>
    <s v="29/11/2021"/>
    <n v="8000000"/>
    <s v="7832198216010414"/>
    <n v="1800"/>
    <n v="7"/>
    <n v="8000000"/>
    <n v="180"/>
    <n v="2"/>
    <n v="2"/>
    <n v="1.853"/>
    <n v="3"/>
  </r>
  <r>
    <n v="495"/>
    <x v="52"/>
    <s v="30/09/2020"/>
    <n v="416"/>
    <n v="5"/>
    <s v="N"/>
    <s v="800-116-398-7"/>
    <s v="11001"/>
    <s v="CR 13  28  17"/>
    <s v="07/02/2017"/>
    <s v="07/02/2022"/>
    <n v="6000000"/>
    <s v="7834142216010028"/>
    <n v="1800"/>
    <n v="7"/>
    <n v="6000000"/>
    <n v="360"/>
    <n v="2"/>
    <n v="2"/>
    <n v="1.853"/>
    <n v="3"/>
  </r>
  <r>
    <n v="192"/>
    <x v="52"/>
    <s v="30/09/2020"/>
    <n v="417"/>
    <n v="5"/>
    <s v="N"/>
    <s v="800-116-398-7"/>
    <s v="11001"/>
    <s v="CR 13  28  17"/>
    <s v="10/04/2019"/>
    <s v="10/04/2021"/>
    <n v="3000000"/>
    <s v="1901675009"/>
    <n v="720"/>
    <n v="7"/>
    <n v="3000000"/>
    <n v="180"/>
    <n v="2"/>
    <n v="2"/>
    <n v="1.853"/>
    <n v="3"/>
  </r>
  <r>
    <n v="192"/>
    <x v="52"/>
    <s v="30/09/2020"/>
    <n v="418"/>
    <n v="5"/>
    <s v="N"/>
    <s v="800-116-398-7"/>
    <s v="11001"/>
    <s v="CR 13  28  17"/>
    <s v="10/04/2019"/>
    <s v="10/04/2021"/>
    <n v="3000000"/>
    <s v="1901675006"/>
    <n v="720"/>
    <n v="7"/>
    <n v="3000000"/>
    <n v="180"/>
    <n v="2"/>
    <n v="2"/>
    <n v="1.853"/>
    <n v="3"/>
  </r>
  <r>
    <n v="222"/>
    <x v="52"/>
    <s v="30/09/2020"/>
    <n v="419"/>
    <n v="5"/>
    <s v="N"/>
    <s v="800-116-398-7"/>
    <s v="11001"/>
    <s v="CR 13  28  17"/>
    <s v="10/05/2019"/>
    <s v="10/05/2021"/>
    <n v="3000000"/>
    <s v="1901687820"/>
    <n v="720"/>
    <n v="7"/>
    <n v="3000000"/>
    <n v="180"/>
    <n v="2"/>
    <n v="2"/>
    <n v="1.853"/>
    <n v="3"/>
  </r>
  <r>
    <n v="587"/>
    <x v="52"/>
    <s v="30/09/2020"/>
    <n v="420"/>
    <n v="5"/>
    <s v="N"/>
    <s v="800-116-398-7"/>
    <s v="11001"/>
    <s v="CR 13  28  17"/>
    <s v="10/05/2019"/>
    <s v="10/05/2022"/>
    <n v="3000000"/>
    <s v="1901687814"/>
    <n v="1080"/>
    <n v="7"/>
    <n v="3000000"/>
    <n v="180"/>
    <n v="2"/>
    <n v="2"/>
    <n v="1.853"/>
    <n v="3"/>
  </r>
  <r>
    <n v="253"/>
    <x v="52"/>
    <s v="30/09/2020"/>
    <n v="421"/>
    <n v="5"/>
    <s v="N"/>
    <s v="800-116-398-7"/>
    <s v="11001"/>
    <s v="CR 13  28  17"/>
    <s v="10/06/2019"/>
    <s v="10/06/2021"/>
    <n v="3000000"/>
    <s v="1901699854"/>
    <n v="720"/>
    <n v="7"/>
    <n v="3000000"/>
    <n v="180"/>
    <n v="2"/>
    <n v="2"/>
    <n v="1.853"/>
    <n v="3"/>
  </r>
  <r>
    <n v="283"/>
    <x v="52"/>
    <s v="30/09/2020"/>
    <n v="422"/>
    <n v="5"/>
    <s v="N"/>
    <s v="800-116-398-7"/>
    <s v="11001"/>
    <s v="CR 13  28  17"/>
    <s v="10/07/2019"/>
    <s v="10/07/2021"/>
    <n v="3000000"/>
    <s v="1901713174"/>
    <n v="720"/>
    <n v="7"/>
    <n v="3000000"/>
    <n v="180"/>
    <n v="2"/>
    <n v="2"/>
    <n v="1.853"/>
    <n v="3"/>
  </r>
  <r>
    <n v="283"/>
    <x v="52"/>
    <s v="30/09/2020"/>
    <n v="423"/>
    <n v="5"/>
    <s v="N"/>
    <s v="800-116-398-7"/>
    <s v="11001"/>
    <s v="CR 13  28  17"/>
    <s v="10/07/2019"/>
    <s v="10/07/2021"/>
    <n v="3000000"/>
    <s v="1901713160"/>
    <n v="720"/>
    <n v="7"/>
    <n v="3000000"/>
    <n v="180"/>
    <n v="2"/>
    <n v="2"/>
    <n v="1.853"/>
    <n v="3"/>
  </r>
  <r>
    <n v="345"/>
    <x v="52"/>
    <s v="30/09/2020"/>
    <n v="424"/>
    <n v="5"/>
    <s v="N"/>
    <s v="800-116-398-7"/>
    <s v="11001"/>
    <s v="CR 13  28  17"/>
    <s v="10/09/2019"/>
    <s v="10/09/2021"/>
    <n v="3000000"/>
    <s v="1901747376"/>
    <n v="720"/>
    <n v="7"/>
    <n v="3000000"/>
    <n v="180"/>
    <n v="2"/>
    <n v="2"/>
    <n v="1.853"/>
    <n v="3"/>
  </r>
  <r>
    <n v="408"/>
    <x v="52"/>
    <s v="30/09/2020"/>
    <n v="425"/>
    <n v="5"/>
    <s v="N"/>
    <s v="800-116-398-7"/>
    <s v="11001"/>
    <s v="CR 13  28  17"/>
    <s v="12/11/2019"/>
    <s v="12/11/2021"/>
    <n v="3000000"/>
    <s v="1901777070"/>
    <n v="720"/>
    <n v="7"/>
    <n v="3000000"/>
    <n v="180"/>
    <n v="2"/>
    <n v="2"/>
    <n v="1.853"/>
    <n v="3"/>
  </r>
  <r>
    <n v="467"/>
    <x v="52"/>
    <s v="30/09/2020"/>
    <n v="426"/>
    <n v="5"/>
    <s v="N"/>
    <s v="800-116-398-7"/>
    <s v="11001"/>
    <s v="CR 13  28  17"/>
    <s v="10/01/2020"/>
    <s v="10/01/2022"/>
    <n v="3000000"/>
    <s v="2001811486"/>
    <n v="720"/>
    <n v="7"/>
    <n v="3000000"/>
    <n v="180"/>
    <n v="2"/>
    <n v="2"/>
    <n v="1.853"/>
    <n v="3"/>
  </r>
  <r>
    <n v="498"/>
    <x v="52"/>
    <s v="30/09/2020"/>
    <n v="427"/>
    <n v="5"/>
    <s v="N"/>
    <s v="800-116-398-7"/>
    <s v="11001"/>
    <s v="CR 13  28  17"/>
    <s v="10/02/2020"/>
    <s v="10/02/2022"/>
    <n v="3000000"/>
    <s v="2001830516"/>
    <n v="720"/>
    <n v="7"/>
    <n v="3000000"/>
    <n v="180"/>
    <n v="2"/>
    <n v="2"/>
    <n v="1.853"/>
    <n v="3"/>
  </r>
  <r>
    <n v="526"/>
    <x v="52"/>
    <s v="30/09/2020"/>
    <n v="428"/>
    <n v="5"/>
    <s v="N"/>
    <s v="800-116-398-7"/>
    <s v="11001"/>
    <s v="CR 13  28  17"/>
    <s v="10/03/2020"/>
    <s v="10/03/2022"/>
    <n v="3000000"/>
    <s v="2001849502"/>
    <n v="720"/>
    <n v="7"/>
    <n v="3000000"/>
    <n v="180"/>
    <n v="2"/>
    <n v="2"/>
    <n v="1.853"/>
    <n v="3"/>
  </r>
  <r>
    <n v="467"/>
    <x v="52"/>
    <s v="30/09/2020"/>
    <n v="429"/>
    <n v="5"/>
    <s v="N"/>
    <s v="800-116-398-7"/>
    <s v="11001"/>
    <s v="CR 13  28  17"/>
    <s v="10/07/2020"/>
    <s v="10/01/2022"/>
    <n v="3000000"/>
    <s v="2001891421"/>
    <n v="540"/>
    <n v="7"/>
    <n v="3000000"/>
    <n v="180"/>
    <n v="2"/>
    <n v="2"/>
    <n v="1.853"/>
    <n v="3"/>
  </r>
  <r>
    <n v="610"/>
    <x v="52"/>
    <s v="30/09/2020"/>
    <n v="430"/>
    <n v="5"/>
    <s v="N"/>
    <s v="800-116-398-7"/>
    <s v="11001"/>
    <s v="CR 13  28  17"/>
    <s v="02/06/2017"/>
    <s v="02/06/2022"/>
    <n v="15000000"/>
    <s v="7834142216010082"/>
    <n v="1800"/>
    <n v="7"/>
    <n v="15000000"/>
    <n v="180"/>
    <n v="2"/>
    <n v="2"/>
    <n v="1.853"/>
    <n v="2.9682580000000001"/>
  </r>
  <r>
    <n v="610"/>
    <x v="52"/>
    <s v="30/09/2020"/>
    <n v="431"/>
    <n v="5"/>
    <s v="N"/>
    <s v="800-116-398-7"/>
    <s v="11001"/>
    <s v="CR 13  28  17"/>
    <s v="02/06/2017"/>
    <s v="02/06/2022"/>
    <n v="15000000"/>
    <s v="7834142216010084"/>
    <n v="1800"/>
    <n v="7"/>
    <n v="15000000"/>
    <n v="360"/>
    <n v="2"/>
    <n v="2"/>
    <n v="1.853"/>
    <n v="2.875"/>
  </r>
  <r>
    <n v="393"/>
    <x v="52"/>
    <s v="30/09/2020"/>
    <n v="432"/>
    <n v="5"/>
    <s v="N"/>
    <s v="800-116-398-7"/>
    <s v="11001"/>
    <s v="CR 13  28  17"/>
    <s v="28/10/2016"/>
    <s v="28/10/2021"/>
    <n v="7000000"/>
    <s v="7834163216010253"/>
    <n v="1800"/>
    <n v="7"/>
    <n v="7000000"/>
    <n v="180"/>
    <n v="2"/>
    <n v="2"/>
    <n v="6.3529999999999998"/>
    <n v="2.625"/>
  </r>
  <r>
    <n v="446"/>
    <x v="52"/>
    <s v="30/09/2020"/>
    <n v="433"/>
    <n v="5"/>
    <s v="N"/>
    <s v="800-116-398-7"/>
    <s v="11001"/>
    <s v="CR 13  28  17"/>
    <s v="20/12/2016"/>
    <s v="20/12/2021"/>
    <n v="7000000"/>
    <s v="7834142216010445"/>
    <n v="1800"/>
    <n v="7"/>
    <n v="7000000"/>
    <n v="180"/>
    <n v="2"/>
    <n v="2"/>
    <n v="1.853"/>
    <n v="2.625"/>
  </r>
  <r>
    <n v="449"/>
    <x v="52"/>
    <s v="30/09/2020"/>
    <n v="434"/>
    <n v="5"/>
    <s v="N"/>
    <s v="800-116-398-7"/>
    <s v="11001"/>
    <s v="CR 13  28  17"/>
    <s v="23/12/2016"/>
    <s v="23/12/2021"/>
    <n v="7000000"/>
    <s v="7834142216010456"/>
    <n v="1800"/>
    <n v="7"/>
    <n v="7000000"/>
    <n v="180"/>
    <n v="2"/>
    <n v="2"/>
    <n v="1.853"/>
    <n v="2.625"/>
  </r>
  <r>
    <n v="265"/>
    <x v="52"/>
    <s v="30/09/2020"/>
    <n v="435"/>
    <n v="5"/>
    <s v="N"/>
    <s v="800-116-398-7"/>
    <s v="11001"/>
    <s v="CR 13  28  17"/>
    <s v="22/06/2016"/>
    <s v="22/06/2021"/>
    <n v="10000000"/>
    <s v="7834142216010109"/>
    <n v="1800"/>
    <n v="7"/>
    <n v="10000000"/>
    <n v="360"/>
    <n v="2"/>
    <n v="2"/>
    <n v="1.853"/>
    <n v="2.5"/>
  </r>
  <r>
    <n v="609"/>
    <x v="52"/>
    <s v="30/09/2020"/>
    <n v="436"/>
    <n v="5"/>
    <s v="N"/>
    <s v="800-116-398-7"/>
    <s v="11001"/>
    <s v="CR 13  28  17"/>
    <s v="01/06/2017"/>
    <s v="01/06/2022"/>
    <n v="10000000"/>
    <s v="7834142216010066"/>
    <n v="1800"/>
    <n v="7"/>
    <n v="10000000"/>
    <n v="360"/>
    <n v="2"/>
    <n v="2"/>
    <n v="1.853"/>
    <n v="2.5"/>
  </r>
  <r>
    <n v="133"/>
    <x v="52"/>
    <s v="30/09/2020"/>
    <n v="437"/>
    <n v="5"/>
    <s v="N"/>
    <s v="800-116-398-7"/>
    <s v="11001"/>
    <s v="CR 13  28  17"/>
    <s v="10/02/2020"/>
    <s v="10/02/2021"/>
    <n v="2500000"/>
    <s v="2001830518"/>
    <n v="360"/>
    <n v="7"/>
    <n v="2500000"/>
    <n v="180"/>
    <n v="2"/>
    <n v="2"/>
    <n v="1.853"/>
    <n v="2.5"/>
  </r>
  <r>
    <n v="7"/>
    <x v="52"/>
    <s v="30/09/2020"/>
    <n v="438"/>
    <n v="5"/>
    <s v="N"/>
    <s v="800-116-398-7"/>
    <s v="11001"/>
    <s v="CR 13  28  17"/>
    <s v="07/10/2014"/>
    <s v="07/10/2020"/>
    <n v="12400000"/>
    <s v="7834142214010208"/>
    <n v="2160"/>
    <n v="7"/>
    <n v="12400000"/>
    <n v="360"/>
    <n v="2"/>
    <n v="2"/>
    <n v="1.853"/>
    <n v="2.48"/>
  </r>
  <r>
    <n v="21"/>
    <x v="52"/>
    <s v="30/09/2020"/>
    <n v="439"/>
    <n v="5"/>
    <s v="N"/>
    <s v="800-116-398-7"/>
    <s v="11001"/>
    <s v="CR 13  28  17"/>
    <s v="21/10/2015"/>
    <s v="21/10/2020"/>
    <n v="12000000"/>
    <s v="7834142215010159"/>
    <n v="1800"/>
    <n v="7"/>
    <n v="12000000"/>
    <n v="360"/>
    <n v="2"/>
    <n v="2"/>
    <n v="1.853"/>
    <n v="2.4"/>
  </r>
  <r>
    <n v="23"/>
    <x v="52"/>
    <s v="30/09/2020"/>
    <n v="440"/>
    <n v="5"/>
    <s v="N"/>
    <s v="800-116-398-7"/>
    <s v="11001"/>
    <s v="CR 13  28  17"/>
    <s v="23/10/2015"/>
    <s v="23/10/2020"/>
    <n v="12000000"/>
    <s v="7834142215010165"/>
    <n v="1800"/>
    <n v="7"/>
    <n v="12000000"/>
    <n v="360"/>
    <n v="2"/>
    <n v="2"/>
    <n v="1.853"/>
    <n v="2.4"/>
  </r>
  <r>
    <n v="230"/>
    <x v="52"/>
    <s v="30/09/2020"/>
    <n v="441"/>
    <n v="5"/>
    <s v="N"/>
    <s v="800-116-398-7"/>
    <s v="11001"/>
    <s v="CR 13  28  17"/>
    <s v="18/05/2016"/>
    <s v="18/05/2021"/>
    <n v="12000000"/>
    <s v="7834163216010046"/>
    <n v="1800"/>
    <n v="7"/>
    <n v="12000000"/>
    <n v="360"/>
    <n v="2"/>
    <n v="2"/>
    <n v="6.3529999999999998"/>
    <n v="2.2999999999999998"/>
  </r>
  <r>
    <n v="369"/>
    <x v="52"/>
    <s v="30/09/2020"/>
    <n v="442"/>
    <n v="5"/>
    <s v="N"/>
    <s v="800-116-398-7"/>
    <s v="11001"/>
    <s v="CR 13  28  17"/>
    <s v="04/10/2016"/>
    <s v="04/10/2021"/>
    <n v="6000000"/>
    <s v="7832197216010146"/>
    <n v="1800"/>
    <n v="7"/>
    <n v="6000000"/>
    <n v="180"/>
    <n v="2"/>
    <n v="2"/>
    <n v="1.853"/>
    <n v="2.25"/>
  </r>
  <r>
    <n v="428"/>
    <x v="52"/>
    <s v="30/09/2020"/>
    <n v="443"/>
    <n v="5"/>
    <s v="N"/>
    <s v="800-116-398-7"/>
    <s v="11001"/>
    <s v="CR 13  28  17"/>
    <s v="02/12/2016"/>
    <s v="02/12/2021"/>
    <n v="6000000"/>
    <s v="7832197216010431"/>
    <n v="1800"/>
    <n v="7"/>
    <n v="6000000"/>
    <n v="180"/>
    <n v="2"/>
    <n v="2"/>
    <n v="1.853"/>
    <n v="2.25"/>
  </r>
  <r>
    <n v="247"/>
    <x v="52"/>
    <s v="30/09/2020"/>
    <n v="444"/>
    <n v="5"/>
    <s v="N"/>
    <s v="800-116-398-7"/>
    <s v="11001"/>
    <s v="CR 13  28  17"/>
    <s v="04/06/2015"/>
    <s v="04/06/2021"/>
    <n v="17000000"/>
    <s v="7834142215010070"/>
    <n v="2160"/>
    <n v="7"/>
    <n v="17000000"/>
    <n v="360"/>
    <n v="2"/>
    <n v="2"/>
    <n v="1.853"/>
    <n v="2.1656"/>
  </r>
  <r>
    <n v="389"/>
    <x v="52"/>
    <s v="30/09/2020"/>
    <n v="445"/>
    <n v="5"/>
    <s v="N"/>
    <s v="800-116-398-7"/>
    <s v="11001"/>
    <s v="CR 13  28  17"/>
    <s v="24/10/2016"/>
    <s v="24/10/2021"/>
    <n v="40000000"/>
    <s v="7834142216010232"/>
    <n v="1800"/>
    <n v="7"/>
    <n v="40000000"/>
    <n v="30"/>
    <n v="2"/>
    <n v="2"/>
    <n v="1.853"/>
    <n v="2.0125459999999999"/>
  </r>
  <r>
    <n v="187"/>
    <x v="52"/>
    <s v="30/09/2020"/>
    <n v="446"/>
    <n v="5"/>
    <s v="N"/>
    <s v="800-116-398-7"/>
    <s v="11001"/>
    <s v="CR 13  28  17"/>
    <s v="05/04/2016"/>
    <s v="05/04/2021"/>
    <n v="8000000"/>
    <s v="7834142216010023"/>
    <n v="1800"/>
    <n v="7"/>
    <n v="8000000"/>
    <n v="360"/>
    <n v="2"/>
    <n v="2"/>
    <n v="1.853"/>
    <n v="2"/>
  </r>
  <r>
    <n v="307"/>
    <x v="52"/>
    <s v="30/09/2020"/>
    <n v="447"/>
    <n v="5"/>
    <s v="N"/>
    <s v="800-116-398-7"/>
    <s v="11001"/>
    <s v="CR 13  28  17"/>
    <s v="03/08/2016"/>
    <s v="03/08/2021"/>
    <n v="10000000"/>
    <s v="7834142216010116"/>
    <n v="1800"/>
    <n v="7"/>
    <n v="10000000"/>
    <n v="180"/>
    <n v="2"/>
    <n v="2"/>
    <n v="1.853"/>
    <n v="2"/>
  </r>
  <r>
    <n v="351"/>
    <x v="52"/>
    <s v="30/09/2020"/>
    <n v="448"/>
    <n v="5"/>
    <s v="N"/>
    <s v="800-116-398-7"/>
    <s v="11001"/>
    <s v="CR 13  28  17"/>
    <s v="16/09/2016"/>
    <s v="16/09/2021"/>
    <n v="8000000"/>
    <s v="7832197216010137"/>
    <n v="1800"/>
    <n v="7"/>
    <n v="8000000"/>
    <n v="180"/>
    <n v="2"/>
    <n v="2"/>
    <n v="1.853"/>
    <n v="2"/>
  </r>
  <r>
    <n v="362"/>
    <x v="52"/>
    <s v="30/09/2020"/>
    <n v="449"/>
    <n v="5"/>
    <s v="N"/>
    <s v="800-116-398-7"/>
    <s v="11001"/>
    <s v="CR 13  28  17"/>
    <s v="27/09/2016"/>
    <s v="27/09/2021"/>
    <n v="8000000"/>
    <s v="7832197216010143"/>
    <n v="1800"/>
    <n v="7"/>
    <n v="8000000"/>
    <n v="360"/>
    <n v="2"/>
    <n v="2"/>
    <n v="1.853"/>
    <n v="2"/>
  </r>
  <r>
    <n v="370"/>
    <x v="52"/>
    <s v="30/09/2020"/>
    <n v="450"/>
    <n v="5"/>
    <s v="N"/>
    <s v="800-116-398-7"/>
    <s v="11001"/>
    <s v="CR 13  28  17"/>
    <s v="05/10/2016"/>
    <s v="05/10/2021"/>
    <n v="8000000"/>
    <s v="7832197216010149"/>
    <n v="1800"/>
    <n v="7"/>
    <n v="8000000"/>
    <n v="360"/>
    <n v="2"/>
    <n v="2"/>
    <n v="1.853"/>
    <n v="2"/>
  </r>
  <r>
    <n v="386"/>
    <x v="52"/>
    <s v="30/09/2020"/>
    <n v="451"/>
    <n v="5"/>
    <s v="N"/>
    <s v="800-116-398-7"/>
    <s v="11001"/>
    <s v="CR 13  28  17"/>
    <s v="21/10/2016"/>
    <s v="21/10/2021"/>
    <n v="4000000"/>
    <s v="7832197216010222"/>
    <n v="1800"/>
    <n v="7"/>
    <n v="4000000"/>
    <n v="360"/>
    <n v="2"/>
    <n v="2"/>
    <n v="1.853"/>
    <n v="2"/>
  </r>
  <r>
    <n v="389"/>
    <x v="52"/>
    <s v="30/09/2020"/>
    <n v="452"/>
    <n v="5"/>
    <s v="N"/>
    <s v="800-116-398-7"/>
    <s v="11001"/>
    <s v="CR 13  28  17"/>
    <s v="24/10/2016"/>
    <s v="24/10/2021"/>
    <n v="4000000"/>
    <s v="7832197216010235"/>
    <n v="1800"/>
    <n v="7"/>
    <n v="4000000"/>
    <n v="360"/>
    <n v="2"/>
    <n v="2"/>
    <n v="1.853"/>
    <n v="2"/>
  </r>
  <r>
    <n v="392"/>
    <x v="52"/>
    <s v="30/09/2020"/>
    <n v="453"/>
    <n v="5"/>
    <s v="N"/>
    <s v="800-116-398-7"/>
    <s v="11001"/>
    <s v="CR 13  28  17"/>
    <s v="27/10/2016"/>
    <s v="27/10/2021"/>
    <n v="4000000"/>
    <s v="7832197216010246"/>
    <n v="1800"/>
    <n v="7"/>
    <n v="4000000"/>
    <n v="360"/>
    <n v="2"/>
    <n v="2"/>
    <n v="1.853"/>
    <n v="2"/>
  </r>
  <r>
    <n v="393"/>
    <x v="52"/>
    <s v="30/09/2020"/>
    <n v="454"/>
    <n v="5"/>
    <s v="N"/>
    <s v="800-116-398-7"/>
    <s v="11001"/>
    <s v="CR 13  28  17"/>
    <s v="28/10/2016"/>
    <s v="28/10/2021"/>
    <n v="4000000"/>
    <s v="7832197216010252"/>
    <n v="1800"/>
    <n v="7"/>
    <n v="4000000"/>
    <n v="360"/>
    <n v="2"/>
    <n v="2"/>
    <n v="1.853"/>
    <n v="2"/>
  </r>
  <r>
    <n v="398"/>
    <x v="52"/>
    <s v="30/09/2020"/>
    <n v="455"/>
    <n v="5"/>
    <s v="N"/>
    <s v="800-116-398-7"/>
    <s v="11001"/>
    <s v="CR 13  28  17"/>
    <s v="02/11/2016"/>
    <s v="02/11/2021"/>
    <n v="4000000"/>
    <s v="7832197216010271"/>
    <n v="1800"/>
    <n v="7"/>
    <n v="4000000"/>
    <n v="360"/>
    <n v="2"/>
    <n v="2"/>
    <n v="1.853"/>
    <n v="2"/>
  </r>
  <r>
    <n v="400"/>
    <x v="52"/>
    <s v="30/09/2020"/>
    <n v="456"/>
    <n v="5"/>
    <s v="N"/>
    <s v="800-116-398-7"/>
    <s v="11001"/>
    <s v="CR 13  28  17"/>
    <s v="04/11/2016"/>
    <s v="04/11/2021"/>
    <n v="4000000"/>
    <s v="7832197216010284"/>
    <n v="1800"/>
    <n v="7"/>
    <n v="4000000"/>
    <n v="360"/>
    <n v="2"/>
    <n v="2"/>
    <n v="1.853"/>
    <n v="2"/>
  </r>
  <r>
    <n v="400"/>
    <x v="52"/>
    <s v="30/09/2020"/>
    <n v="457"/>
    <n v="5"/>
    <s v="N"/>
    <s v="800-116-398-7"/>
    <s v="11001"/>
    <s v="CR 13  28  17"/>
    <s v="04/11/2016"/>
    <s v="04/11/2021"/>
    <n v="4000000"/>
    <s v="7832198216013175"/>
    <n v="1800"/>
    <n v="7"/>
    <n v="4000000"/>
    <n v="360"/>
    <n v="2"/>
    <n v="2"/>
    <n v="1.853"/>
    <n v="2"/>
  </r>
  <r>
    <n v="404"/>
    <x v="52"/>
    <s v="30/09/2020"/>
    <n v="458"/>
    <n v="5"/>
    <s v="N"/>
    <s v="800-116-398-7"/>
    <s v="11001"/>
    <s v="CR 13  28  17"/>
    <s v="08/11/2016"/>
    <s v="08/11/2021"/>
    <n v="4000000"/>
    <s v="7832197216010289"/>
    <n v="1800"/>
    <n v="7"/>
    <n v="4000000"/>
    <n v="360"/>
    <n v="2"/>
    <n v="2"/>
    <n v="1.853"/>
    <n v="2"/>
  </r>
  <r>
    <n v="404"/>
    <x v="52"/>
    <s v="30/09/2020"/>
    <n v="459"/>
    <n v="5"/>
    <s v="N"/>
    <s v="800-116-398-7"/>
    <s v="11001"/>
    <s v="CR 13  28  17"/>
    <s v="08/11/2016"/>
    <s v="08/11/2021"/>
    <n v="4000000"/>
    <s v="7832197216010291"/>
    <n v="1800"/>
    <n v="7"/>
    <n v="4000000"/>
    <n v="360"/>
    <n v="2"/>
    <n v="2"/>
    <n v="1.853"/>
    <n v="2"/>
  </r>
  <r>
    <n v="406"/>
    <x v="52"/>
    <s v="30/09/2020"/>
    <n v="460"/>
    <n v="5"/>
    <s v="N"/>
    <s v="800-116-398-7"/>
    <s v="11001"/>
    <s v="CR 13  28  17"/>
    <s v="10/11/2016"/>
    <s v="10/11/2021"/>
    <n v="4000000"/>
    <s v="7832197216010298"/>
    <n v="1800"/>
    <n v="7"/>
    <n v="4000000"/>
    <n v="360"/>
    <n v="2"/>
    <n v="2"/>
    <n v="1.853"/>
    <n v="2"/>
  </r>
  <r>
    <n v="412"/>
    <x v="52"/>
    <s v="30/09/2020"/>
    <n v="461"/>
    <n v="5"/>
    <s v="N"/>
    <s v="800-116-398-7"/>
    <s v="11001"/>
    <s v="CR 13  28  17"/>
    <s v="16/11/2016"/>
    <s v="16/11/2021"/>
    <n v="4000000"/>
    <s v="7832197216010340"/>
    <n v="1800"/>
    <n v="7"/>
    <n v="4000000"/>
    <n v="360"/>
    <n v="2"/>
    <n v="2"/>
    <n v="1.853"/>
    <n v="2"/>
  </r>
  <r>
    <n v="413"/>
    <x v="52"/>
    <s v="30/09/2020"/>
    <n v="462"/>
    <n v="5"/>
    <s v="N"/>
    <s v="800-116-398-7"/>
    <s v="11001"/>
    <s v="CR 13  28  17"/>
    <s v="17/11/2016"/>
    <s v="17/11/2021"/>
    <n v="4000000"/>
    <s v="7832197216010343"/>
    <n v="1800"/>
    <n v="7"/>
    <n v="4000000"/>
    <n v="360"/>
    <n v="2"/>
    <n v="2"/>
    <n v="1.853"/>
    <n v="2"/>
  </r>
  <r>
    <n v="417"/>
    <x v="52"/>
    <s v="30/09/2020"/>
    <n v="463"/>
    <n v="5"/>
    <s v="N"/>
    <s v="800-116-398-7"/>
    <s v="11001"/>
    <s v="CR 13  28  17"/>
    <s v="21/11/2016"/>
    <s v="21/11/2021"/>
    <n v="8000000"/>
    <s v="7832197216010351"/>
    <n v="1800"/>
    <n v="7"/>
    <n v="8000000"/>
    <n v="360"/>
    <n v="2"/>
    <n v="2"/>
    <n v="1.853"/>
    <n v="2"/>
  </r>
  <r>
    <n v="417"/>
    <x v="52"/>
    <s v="30/09/2020"/>
    <n v="464"/>
    <n v="5"/>
    <s v="N"/>
    <s v="800-116-398-7"/>
    <s v="11001"/>
    <s v="CR 13  28  17"/>
    <s v="21/11/2016"/>
    <s v="21/11/2021"/>
    <n v="4000000"/>
    <s v="7832197216010353"/>
    <n v="1800"/>
    <n v="7"/>
    <n v="4000000"/>
    <n v="360"/>
    <n v="2"/>
    <n v="2"/>
    <n v="1.853"/>
    <n v="2"/>
  </r>
  <r>
    <n v="428"/>
    <x v="52"/>
    <s v="30/09/2020"/>
    <n v="465"/>
    <n v="5"/>
    <s v="N"/>
    <s v="800-116-398-7"/>
    <s v="11001"/>
    <s v="CR 13  28  17"/>
    <s v="02/12/2016"/>
    <s v="02/12/2021"/>
    <n v="4000000"/>
    <s v="7834142216010426"/>
    <n v="1800"/>
    <n v="7"/>
    <n v="4000000"/>
    <n v="360"/>
    <n v="2"/>
    <n v="2"/>
    <n v="1.853"/>
    <n v="2"/>
  </r>
  <r>
    <n v="412"/>
    <x v="52"/>
    <s v="30/09/2020"/>
    <n v="466"/>
    <n v="5"/>
    <s v="N"/>
    <s v="800-116-398-7"/>
    <s v="11001"/>
    <s v="CR 13  28  17"/>
    <s v="16/11/2016"/>
    <s v="16/11/2021"/>
    <n v="5000000"/>
    <s v="7834142216010338"/>
    <n v="1800"/>
    <n v="7"/>
    <n v="5000000"/>
    <n v="180"/>
    <n v="2"/>
    <n v="2"/>
    <n v="1.853"/>
    <n v="1.875"/>
  </r>
  <r>
    <n v="173"/>
    <x v="52"/>
    <s v="30/09/2020"/>
    <n v="467"/>
    <n v="5"/>
    <s v="N"/>
    <s v="800-116-398-7"/>
    <s v="11001"/>
    <s v="CR 13  28  17"/>
    <s v="22/03/2016"/>
    <s v="22/03/2021"/>
    <n v="7000000"/>
    <s v="7834142216010014"/>
    <n v="1800"/>
    <n v="7"/>
    <n v="7000000"/>
    <n v="360"/>
    <n v="2"/>
    <n v="2"/>
    <n v="1.853"/>
    <n v="1.75"/>
  </r>
  <r>
    <n v="332"/>
    <x v="52"/>
    <s v="30/09/2020"/>
    <n v="468"/>
    <n v="5"/>
    <s v="N"/>
    <s v="800-116-398-7"/>
    <s v="11001"/>
    <s v="CR 13  28  17"/>
    <s v="28/08/2017"/>
    <s v="28/08/2021"/>
    <n v="5000000"/>
    <s v="1701432624"/>
    <n v="1440"/>
    <n v="7"/>
    <n v="5000000"/>
    <n v="360"/>
    <n v="2"/>
    <n v="2"/>
    <n v="1.853"/>
    <n v="1.666668"/>
  </r>
  <r>
    <n v="6"/>
    <x v="52"/>
    <s v="30/09/2020"/>
    <n v="469"/>
    <n v="5"/>
    <s v="N"/>
    <s v="800-116-398-7"/>
    <s v="11001"/>
    <s v="CR 13  28  17"/>
    <s v="06/10/2015"/>
    <s v="06/10/2020"/>
    <n v="12000000"/>
    <s v="7834163215010148"/>
    <n v="1800"/>
    <n v="7"/>
    <n v="12000000"/>
    <n v="180"/>
    <n v="2"/>
    <n v="2"/>
    <n v="6.3529999999999998"/>
    <n v="1.5"/>
  </r>
  <r>
    <n v="51"/>
    <x v="52"/>
    <s v="30/09/2020"/>
    <n v="470"/>
    <n v="5"/>
    <s v="N"/>
    <s v="800-116-398-7"/>
    <s v="11001"/>
    <s v="CR 13  28  17"/>
    <s v="20/11/2015"/>
    <s v="20/11/2020"/>
    <n v="6000000"/>
    <s v="7834142215010182"/>
    <n v="1800"/>
    <n v="7"/>
    <n v="6000000"/>
    <n v="360"/>
    <n v="2"/>
    <n v="2"/>
    <n v="1.853"/>
    <n v="1.5"/>
  </r>
  <r>
    <n v="128"/>
    <x v="52"/>
    <s v="30/09/2020"/>
    <n v="471"/>
    <n v="5"/>
    <s v="N"/>
    <s v="800-116-398-7"/>
    <s v="11001"/>
    <s v="CR 13  28  17"/>
    <s v="05/02/2016"/>
    <s v="05/02/2021"/>
    <n v="7000000"/>
    <s v="7834142216010007"/>
    <n v="1800"/>
    <n v="7"/>
    <n v="7000000"/>
    <n v="360"/>
    <n v="2"/>
    <n v="2"/>
    <n v="1.853"/>
    <n v="1.4"/>
  </r>
  <r>
    <n v="55"/>
    <x v="52"/>
    <s v="30/09/2020"/>
    <n v="472"/>
    <n v="5"/>
    <s v="N"/>
    <s v="800-116-398-7"/>
    <s v="11001"/>
    <s v="CR 13  28  17"/>
    <s v="24/11/2016"/>
    <s v="24/11/2020"/>
    <n v="4000000"/>
    <s v="7832197216010400"/>
    <n v="1440"/>
    <n v="7"/>
    <n v="4000000"/>
    <n v="360"/>
    <n v="2"/>
    <n v="2"/>
    <n v="1.853"/>
    <n v="1.333334"/>
  </r>
  <r>
    <n v="59"/>
    <x v="52"/>
    <s v="30/09/2020"/>
    <n v="473"/>
    <n v="5"/>
    <s v="N"/>
    <s v="800-116-398-7"/>
    <s v="11001"/>
    <s v="CR 13  28  17"/>
    <s v="28/11/2016"/>
    <s v="28/11/2020"/>
    <n v="4000000"/>
    <s v="7832197216010409"/>
    <n v="1440"/>
    <n v="7"/>
    <n v="4000000"/>
    <n v="360"/>
    <n v="2"/>
    <n v="2"/>
    <n v="1.853"/>
    <n v="1.333334"/>
  </r>
  <r>
    <n v="62"/>
    <x v="52"/>
    <s v="30/09/2020"/>
    <n v="474"/>
    <n v="5"/>
    <s v="N"/>
    <s v="800-116-398-7"/>
    <s v="11001"/>
    <s v="CR 13  28  17"/>
    <s v="01/12/2016"/>
    <s v="01/12/2020"/>
    <n v="4000000"/>
    <s v="7832197216010423"/>
    <n v="1440"/>
    <n v="7"/>
    <n v="4000000"/>
    <n v="360"/>
    <n v="2"/>
    <n v="2"/>
    <n v="1.853"/>
    <n v="1.333334"/>
  </r>
  <r>
    <n v="63"/>
    <x v="52"/>
    <s v="30/09/2020"/>
    <n v="475"/>
    <n v="5"/>
    <s v="N"/>
    <s v="800-116-398-7"/>
    <s v="11001"/>
    <s v="CR 13  28  17"/>
    <s v="02/12/2016"/>
    <s v="02/12/2020"/>
    <n v="4000000"/>
    <s v="7832197216010428"/>
    <n v="1440"/>
    <n v="7"/>
    <n v="4000000"/>
    <n v="360"/>
    <n v="2"/>
    <n v="2"/>
    <n v="1.853"/>
    <n v="1.333334"/>
  </r>
  <r>
    <n v="63"/>
    <x v="52"/>
    <s v="30/09/2020"/>
    <n v="476"/>
    <n v="5"/>
    <s v="N"/>
    <s v="800-116-398-7"/>
    <s v="11001"/>
    <s v="CR 13  28  17"/>
    <s v="02/12/2016"/>
    <s v="02/12/2020"/>
    <n v="4000000"/>
    <s v="7832197216010429"/>
    <n v="1440"/>
    <n v="7"/>
    <n v="4000000"/>
    <n v="360"/>
    <n v="2"/>
    <n v="2"/>
    <n v="1.853"/>
    <n v="1.333334"/>
  </r>
  <r>
    <n v="63"/>
    <x v="52"/>
    <s v="30/09/2020"/>
    <n v="477"/>
    <n v="5"/>
    <s v="N"/>
    <s v="800-116-398-7"/>
    <s v="11001"/>
    <s v="CR 13  28  17"/>
    <s v="02/12/2016"/>
    <s v="02/12/2020"/>
    <n v="4000000"/>
    <s v="7832197216010430"/>
    <n v="1440"/>
    <n v="7"/>
    <n v="4000000"/>
    <n v="360"/>
    <n v="2"/>
    <n v="2"/>
    <n v="1.853"/>
    <n v="1.333334"/>
  </r>
  <r>
    <n v="73"/>
    <x v="52"/>
    <s v="30/09/2020"/>
    <n v="478"/>
    <n v="5"/>
    <s v="N"/>
    <s v="800-116-398-7"/>
    <s v="11001"/>
    <s v="CR 13  28  17"/>
    <s v="12/12/2016"/>
    <s v="12/12/2020"/>
    <n v="4000000"/>
    <s v="7832197216010438"/>
    <n v="1440"/>
    <n v="7"/>
    <n v="4000000"/>
    <n v="360"/>
    <n v="2"/>
    <n v="2"/>
    <n v="1.853"/>
    <n v="1.333334"/>
  </r>
  <r>
    <n v="77"/>
    <x v="52"/>
    <s v="30/09/2020"/>
    <n v="479"/>
    <n v="5"/>
    <s v="N"/>
    <s v="800-116-398-7"/>
    <s v="11001"/>
    <s v="CR 13  28  17"/>
    <s v="16/12/2016"/>
    <s v="16/12/2020"/>
    <n v="4000000"/>
    <s v="7834163216010442"/>
    <n v="1440"/>
    <n v="7"/>
    <n v="4000000"/>
    <n v="360"/>
    <n v="2"/>
    <n v="2"/>
    <n v="6.3529999999999998"/>
    <n v="1.333334"/>
  </r>
  <r>
    <n v="89"/>
    <x v="52"/>
    <s v="30/09/2020"/>
    <n v="480"/>
    <n v="5"/>
    <s v="N"/>
    <s v="800-116-398-7"/>
    <s v="11001"/>
    <s v="CR 13  28  17"/>
    <s v="28/12/2016"/>
    <s v="28/12/2020"/>
    <n v="4000000"/>
    <s v="7834142216010459"/>
    <n v="1440"/>
    <n v="7"/>
    <n v="4000000"/>
    <n v="360"/>
    <n v="2"/>
    <n v="2"/>
    <n v="1.853"/>
    <n v="1.333334"/>
  </r>
  <r>
    <n v="374"/>
    <x v="52"/>
    <s v="30/09/2020"/>
    <n v="481"/>
    <n v="5"/>
    <s v="N"/>
    <s v="800-116-398-7"/>
    <s v="11001"/>
    <s v="CR 13  28  17"/>
    <s v="09/10/2017"/>
    <s v="09/10/2021"/>
    <n v="4000000"/>
    <s v="1701451628"/>
    <n v="1440"/>
    <n v="7"/>
    <n v="4000000"/>
    <n v="360"/>
    <n v="2"/>
    <n v="2"/>
    <n v="1.853"/>
    <n v="1.333334"/>
  </r>
  <r>
    <n v="235"/>
    <x v="52"/>
    <s v="30/09/2020"/>
    <n v="482"/>
    <n v="5"/>
    <s v="N"/>
    <s v="800-116-398-7"/>
    <s v="11001"/>
    <s v="CR 13  28  17"/>
    <s v="23/05/2016"/>
    <s v="23/05/2021"/>
    <n v="6000000"/>
    <s v="7834142216010052"/>
    <n v="1800"/>
    <n v="7"/>
    <n v="6000000"/>
    <n v="360"/>
    <n v="2"/>
    <n v="2"/>
    <n v="1.853"/>
    <n v="1.260999"/>
  </r>
  <r>
    <n v="70"/>
    <x v="52"/>
    <s v="30/09/2020"/>
    <n v="483"/>
    <n v="5"/>
    <s v="N"/>
    <s v="800-116-398-7"/>
    <s v="11001"/>
    <s v="CR 13  28  17"/>
    <s v="09/12/2015"/>
    <s v="09/12/2020"/>
    <n v="4700000"/>
    <s v="7834163215010193"/>
    <n v="1800"/>
    <n v="7"/>
    <n v="4700000"/>
    <n v="360"/>
    <n v="2"/>
    <n v="2"/>
    <n v="6.3529999999999998"/>
    <n v="1.175"/>
  </r>
  <r>
    <n v="77"/>
    <x v="52"/>
    <s v="30/09/2020"/>
    <n v="484"/>
    <n v="5"/>
    <s v="N"/>
    <s v="800-116-398-7"/>
    <s v="11001"/>
    <s v="CR 13  28  17"/>
    <s v="16/12/2015"/>
    <s v="16/12/2020"/>
    <n v="4700000"/>
    <s v="7834142215010198"/>
    <n v="1800"/>
    <n v="7"/>
    <n v="4700000"/>
    <n v="360"/>
    <n v="2"/>
    <n v="2"/>
    <n v="1.853"/>
    <n v="1.175"/>
  </r>
  <r>
    <n v="35"/>
    <x v="52"/>
    <s v="30/09/2020"/>
    <n v="485"/>
    <n v="5"/>
    <s v="N"/>
    <s v="800-116-398-7"/>
    <s v="11001"/>
    <s v="CR 13  28  17"/>
    <s v="04/11/2015"/>
    <s v="04/11/2020"/>
    <n v="10000000"/>
    <s v="7834142215010176"/>
    <n v="1800"/>
    <n v="7"/>
    <n v="10000000"/>
    <n v="360"/>
    <n v="2"/>
    <n v="2"/>
    <n v="1.853"/>
    <n v="1.16875"/>
  </r>
  <r>
    <n v="230"/>
    <x v="52"/>
    <s v="30/09/2020"/>
    <n v="486"/>
    <n v="5"/>
    <s v="N"/>
    <s v="800-116-398-7"/>
    <s v="11001"/>
    <s v="CR 13  28  17"/>
    <s v="18/05/2016"/>
    <s v="18/05/2021"/>
    <n v="4500000"/>
    <s v="7834142216010050"/>
    <n v="1800"/>
    <n v="7"/>
    <n v="4500000"/>
    <n v="360"/>
    <n v="2"/>
    <n v="2"/>
    <n v="1.853"/>
    <n v="1.125"/>
  </r>
  <r>
    <n v="81"/>
    <x v="52"/>
    <s v="30/09/2020"/>
    <n v="487"/>
    <n v="5"/>
    <s v="N"/>
    <s v="800-116-398-7"/>
    <s v="11001"/>
    <s v="CR 13  28  17"/>
    <s v="20/12/2016"/>
    <s v="20/12/2020"/>
    <n v="4000000"/>
    <s v="7834142216010444"/>
    <n v="1440"/>
    <n v="7"/>
    <n v="4000000"/>
    <n v="360"/>
    <n v="2"/>
    <n v="2"/>
    <n v="1.853"/>
    <n v="1.074684"/>
  </r>
  <r>
    <n v="90"/>
    <x v="52"/>
    <s v="30/09/2020"/>
    <n v="488"/>
    <n v="5"/>
    <s v="N"/>
    <s v="800-116-398-7"/>
    <s v="11001"/>
    <s v="CR 13  28  17"/>
    <s v="29/12/2015"/>
    <s v="29/12/2020"/>
    <n v="10000000"/>
    <s v="7834163215010215"/>
    <n v="1800"/>
    <n v="7"/>
    <n v="10000000"/>
    <n v="180"/>
    <n v="2"/>
    <n v="2"/>
    <n v="6.3529999999999998"/>
    <n v="1.015625"/>
  </r>
  <r>
    <n v="361"/>
    <x v="52"/>
    <s v="30/09/2020"/>
    <n v="489"/>
    <n v="5"/>
    <s v="N"/>
    <s v="800-116-398-7"/>
    <s v="11001"/>
    <s v="CR 13  28  17"/>
    <s v="26/09/2016"/>
    <s v="26/09/2021"/>
    <n v="4000000"/>
    <s v="7832197216010140"/>
    <n v="1800"/>
    <n v="7"/>
    <n v="4000000"/>
    <n v="360"/>
    <n v="2"/>
    <n v="2"/>
    <n v="1.853"/>
    <n v="1"/>
  </r>
  <r>
    <n v="390"/>
    <x v="52"/>
    <s v="30/09/2020"/>
    <n v="490"/>
    <n v="5"/>
    <s v="N"/>
    <s v="800-116-398-7"/>
    <s v="11001"/>
    <s v="CR 13  28  17"/>
    <s v="25/10/2016"/>
    <s v="25/10/2021"/>
    <n v="4000000"/>
    <s v="7832197216010242"/>
    <n v="1800"/>
    <n v="7"/>
    <n v="4000000"/>
    <n v="360"/>
    <n v="2"/>
    <n v="2"/>
    <n v="1.853"/>
    <n v="1"/>
  </r>
  <r>
    <n v="392"/>
    <x v="52"/>
    <s v="30/09/2020"/>
    <n v="491"/>
    <n v="5"/>
    <s v="N"/>
    <s v="800-116-398-7"/>
    <s v="11001"/>
    <s v="CR 13  28  17"/>
    <s v="27/10/2016"/>
    <s v="27/10/2021"/>
    <n v="4000000"/>
    <s v="7832197216010248"/>
    <n v="1800"/>
    <n v="7"/>
    <n v="4000000"/>
    <n v="360"/>
    <n v="2"/>
    <n v="2"/>
    <n v="1.853"/>
    <n v="1"/>
  </r>
  <r>
    <n v="399"/>
    <x v="52"/>
    <s v="30/09/2020"/>
    <n v="492"/>
    <n v="5"/>
    <s v="N"/>
    <s v="800-116-398-7"/>
    <s v="11001"/>
    <s v="CR 13  28  17"/>
    <s v="03/11/2016"/>
    <s v="03/11/2021"/>
    <n v="4000000"/>
    <s v="7832181216010283"/>
    <n v="1800"/>
    <n v="7"/>
    <n v="4000000"/>
    <n v="360"/>
    <n v="2"/>
    <n v="2"/>
    <n v="1.853"/>
    <n v="1"/>
  </r>
  <r>
    <n v="52"/>
    <x v="52"/>
    <s v="30/09/2020"/>
    <n v="493"/>
    <n v="5"/>
    <s v="N"/>
    <s v="800-116-398-7"/>
    <s v="11001"/>
    <s v="CR 13  28  17"/>
    <s v="21/11/2016"/>
    <s v="21/11/2020"/>
    <n v="3000000"/>
    <s v="7832197216010356"/>
    <n v="1440"/>
    <n v="7"/>
    <n v="3000000"/>
    <n v="360"/>
    <n v="2"/>
    <n v="2"/>
    <n v="1.853"/>
    <n v="1"/>
  </r>
  <r>
    <n v="84"/>
    <x v="52"/>
    <s v="30/09/2020"/>
    <n v="494"/>
    <n v="5"/>
    <s v="N"/>
    <s v="800-116-398-7"/>
    <s v="11001"/>
    <s v="CR 13  28  17"/>
    <s v="23/12/2016"/>
    <s v="23/12/2020"/>
    <n v="3500000"/>
    <s v="7834142216010455"/>
    <n v="1440"/>
    <n v="7"/>
    <n v="3500000"/>
    <n v="360"/>
    <n v="2"/>
    <n v="2"/>
    <n v="1.853"/>
    <n v="0.79716699999999996"/>
  </r>
  <r>
    <n v="55"/>
    <x v="52"/>
    <s v="30/09/2020"/>
    <n v="495"/>
    <n v="5"/>
    <s v="N"/>
    <s v="800-116-398-7"/>
    <s v="11001"/>
    <s v="CR 13  28  17"/>
    <s v="24/11/2015"/>
    <s v="24/11/2020"/>
    <n v="4500000"/>
    <s v="7834142215010184"/>
    <n v="1800"/>
    <n v="7"/>
    <n v="4500000"/>
    <n v="360"/>
    <n v="2"/>
    <n v="2"/>
    <n v="1.853"/>
    <n v="0.67500000000000004"/>
  </r>
  <r>
    <n v="230"/>
    <x v="52"/>
    <s v="30/09/2020"/>
    <n v="496"/>
    <n v="5"/>
    <s v="N"/>
    <s v="800-116-398-7"/>
    <s v="11001"/>
    <s v="CR 13  28  17"/>
    <s v="18/05/2016"/>
    <s v="18/05/2021"/>
    <n v="4500000"/>
    <s v="7834142216010045"/>
    <n v="1800"/>
    <n v="7"/>
    <n v="4500000"/>
    <n v="360"/>
    <n v="2"/>
    <n v="2"/>
    <n v="1.853"/>
    <n v="0.67500000000000004"/>
  </r>
  <r>
    <n v="11"/>
    <x v="52"/>
    <s v="30/09/2020"/>
    <n v="497"/>
    <n v="5"/>
    <s v="N"/>
    <s v="800-116-398-7"/>
    <s v="11001"/>
    <s v="CR 13  28  17"/>
    <s v="11/10/2016"/>
    <s v="11/10/2020"/>
    <n v="4000000"/>
    <s v="7832197216010157"/>
    <n v="1440"/>
    <n v="7"/>
    <n v="4000000"/>
    <n v="180"/>
    <n v="2"/>
    <n v="2"/>
    <n v="1.853"/>
    <n v="0.66666999999999998"/>
  </r>
  <r>
    <n v="24"/>
    <x v="52"/>
    <s v="30/09/2020"/>
    <n v="498"/>
    <n v="5"/>
    <s v="N"/>
    <s v="800-116-398-7"/>
    <s v="11001"/>
    <s v="CR 13  28  17"/>
    <s v="24/10/2016"/>
    <s v="24/10/2020"/>
    <n v="4000000"/>
    <s v="7832197216010233"/>
    <n v="1440"/>
    <n v="7"/>
    <n v="4000000"/>
    <n v="180"/>
    <n v="2"/>
    <n v="2"/>
    <n v="1.853"/>
    <n v="0.66666999999999998"/>
  </r>
  <r>
    <n v="24"/>
    <x v="52"/>
    <s v="30/09/2020"/>
    <n v="499"/>
    <n v="5"/>
    <s v="N"/>
    <s v="800-116-398-7"/>
    <s v="11001"/>
    <s v="CR 13  28  17"/>
    <s v="24/10/2016"/>
    <s v="24/10/2020"/>
    <n v="4000000"/>
    <s v="7832197216010234"/>
    <n v="1440"/>
    <n v="7"/>
    <n v="4000000"/>
    <n v="180"/>
    <n v="2"/>
    <n v="2"/>
    <n v="1.853"/>
    <n v="0.66666999999999998"/>
  </r>
  <r>
    <n v="39"/>
    <x v="52"/>
    <s v="30/09/2020"/>
    <n v="500"/>
    <n v="5"/>
    <s v="N"/>
    <s v="800-116-398-7"/>
    <s v="11001"/>
    <s v="CR 13  28  17"/>
    <s v="08/11/2016"/>
    <s v="08/11/2020"/>
    <n v="4000000"/>
    <s v="7832197216010286"/>
    <n v="1440"/>
    <n v="7"/>
    <n v="4000000"/>
    <n v="180"/>
    <n v="2"/>
    <n v="2"/>
    <n v="1.853"/>
    <n v="0.66666999999999998"/>
  </r>
  <r>
    <n v="39"/>
    <x v="52"/>
    <s v="30/09/2020"/>
    <n v="501"/>
    <n v="5"/>
    <s v="N"/>
    <s v="800-116-398-7"/>
    <s v="11001"/>
    <s v="CR 13  28  17"/>
    <s v="08/11/2016"/>
    <s v="08/11/2020"/>
    <n v="4000000"/>
    <s v="7832197216010288"/>
    <n v="1440"/>
    <n v="7"/>
    <n v="4000000"/>
    <n v="180"/>
    <n v="2"/>
    <n v="2"/>
    <n v="1.853"/>
    <n v="0.66666999999999998"/>
  </r>
  <r>
    <n v="52"/>
    <x v="52"/>
    <s v="30/09/2020"/>
    <n v="502"/>
    <n v="5"/>
    <s v="N"/>
    <s v="800-116-398-7"/>
    <s v="11001"/>
    <s v="CR 13  28  17"/>
    <s v="21/11/2016"/>
    <s v="21/11/2020"/>
    <n v="4000000"/>
    <s v="7832197216010355"/>
    <n v="1440"/>
    <n v="7"/>
    <n v="4000000"/>
    <n v="180"/>
    <n v="2"/>
    <n v="2"/>
    <n v="1.853"/>
    <n v="0.66666999999999998"/>
  </r>
  <r>
    <n v="55"/>
    <x v="52"/>
    <s v="30/09/2020"/>
    <n v="503"/>
    <n v="5"/>
    <s v="N"/>
    <s v="800-116-398-7"/>
    <s v="11001"/>
    <s v="CR 13  28  17"/>
    <s v="24/11/2016"/>
    <s v="24/11/2020"/>
    <n v="4000000"/>
    <s v="7834142216010394"/>
    <n v="1440"/>
    <n v="7"/>
    <n v="4000000"/>
    <n v="180"/>
    <n v="2"/>
    <n v="2"/>
    <n v="1.853"/>
    <n v="0.66666999999999998"/>
  </r>
  <r>
    <n v="53"/>
    <x v="52"/>
    <s v="30/09/2020"/>
    <n v="504"/>
    <n v="5"/>
    <s v="N"/>
    <s v="800-116-398-7"/>
    <s v="11001"/>
    <s v="CR 13  28  17"/>
    <s v="22/11/2016"/>
    <s v="22/11/2020"/>
    <n v="2000000"/>
    <s v="7832197216010350"/>
    <n v="1440"/>
    <n v="7"/>
    <n v="2000000"/>
    <n v="360"/>
    <n v="2"/>
    <n v="2"/>
    <n v="1.853"/>
    <n v="0.66666800000000004"/>
  </r>
  <r>
    <n v="655"/>
    <x v="52"/>
    <s v="30/09/2020"/>
    <n v="505"/>
    <n v="5"/>
    <s v="N"/>
    <s v="891-180-213-6"/>
    <s v="11001"/>
    <s v="CL  10  05  05"/>
    <s v="17/07/2017"/>
    <s v="17/07/2022"/>
    <n v="300000000"/>
    <s v="2011091"/>
    <n v="1800"/>
    <n v="1"/>
    <n v="300000000"/>
    <n v="30"/>
    <n v="2"/>
    <n v="2"/>
    <n v="3.6558417326594701"/>
    <n v="106.11831599999999"/>
  </r>
  <r>
    <n v="1176"/>
    <x v="52"/>
    <s v="30/09/2020"/>
    <n v="506"/>
    <n v="5"/>
    <s v="N"/>
    <s v="891-180-213-6"/>
    <s v="11001"/>
    <s v="CL  10  05  05"/>
    <s v="20/12/2018"/>
    <s v="20/12/2023"/>
    <n v="600000000"/>
    <s v="10720182"/>
    <n v="1800"/>
    <n v="1"/>
    <n v="600000000"/>
    <n v="30"/>
    <n v="2"/>
    <n v="2"/>
    <n v="2.5273436569424099"/>
    <n v="335.95671967999999"/>
  </r>
  <r>
    <n v="935"/>
    <x v="52"/>
    <s v="30/09/2020"/>
    <n v="507"/>
    <n v="5"/>
    <s v="N"/>
    <s v="891-180-213-6"/>
    <s v="11001"/>
    <s v="CL  10  05  05"/>
    <s v="23/04/2018"/>
    <s v="23/04/2023"/>
    <n v="340000000"/>
    <s v="1201110"/>
    <n v="1800"/>
    <n v="1"/>
    <n v="340000000"/>
    <n v="30"/>
    <n v="2"/>
    <n v="2"/>
    <n v="2.9151442274905599"/>
    <n v="167.02431465000001"/>
  </r>
  <r>
    <n v="31"/>
    <x v="52"/>
    <s v="30/09/2020"/>
    <n v="508"/>
    <n v="5"/>
    <s v="N"/>
    <s v="800-116-398-7"/>
    <s v="11001"/>
    <s v="CR 13  28  17"/>
    <s v="30/09/2020"/>
    <s v="31/10/2020"/>
    <n v="53815143"/>
    <s v="800116398"/>
    <n v="30"/>
    <n v="1"/>
    <n v="53815143"/>
    <n v="30"/>
    <n v="2"/>
    <n v="2"/>
    <n v="5.3529999999999998"/>
    <n v="53.815142999999999"/>
  </r>
  <r>
    <n v="31"/>
    <x v="52"/>
    <s v="30/09/2020"/>
    <n v="509"/>
    <n v="5"/>
    <s v="N"/>
    <s v="891-180-213-6"/>
    <s v="11001"/>
    <s v="CL  10  05  05"/>
    <s v="30/09/2020"/>
    <s v="31/10/2020"/>
    <n v="1440480"/>
    <s v="891180213"/>
    <n v="30"/>
    <n v="1"/>
    <n v="1440480"/>
    <n v="30"/>
    <n v="2"/>
    <n v="2"/>
    <n v="2.5"/>
    <n v="1.44048"/>
  </r>
  <r>
    <n v="798"/>
    <x v="53"/>
    <s v="30/09/2020"/>
    <n v="1"/>
    <n v="9"/>
    <s v="N"/>
    <s v="890-203-088-9"/>
    <s v="41001"/>
    <s v="CALLE 10 5 23"/>
    <s v="07/12/2018"/>
    <s v="07/12/2022"/>
    <n v="73000000"/>
    <s v="3900"/>
    <n v="720"/>
    <n v="9"/>
    <n v="1"/>
    <n v="30"/>
    <n v="1"/>
    <n v="2"/>
    <n v="6.25"/>
    <n v="9.1624660000000002"/>
  </r>
  <r>
    <n v="1"/>
    <x v="53"/>
    <s v="30/09/2020"/>
    <n v="2"/>
    <n v="9"/>
    <s v="N"/>
    <s v="860-002-964-4"/>
    <s v="41001"/>
    <s v="CALLE 10 5 23"/>
    <s v="30/09/2020"/>
    <s v="01/10/2020"/>
    <n v="30043048.039999999"/>
    <s v="150"/>
    <n v="30"/>
    <n v="9"/>
    <n v="1"/>
    <n v="30"/>
    <n v="1"/>
    <n v="2"/>
    <n v="8.5"/>
    <n v="30.043048039999999"/>
  </r>
  <r>
    <n v="387"/>
    <x v="54"/>
    <s v="30/09/2020"/>
    <n v="1"/>
    <n v="3"/>
    <s v="N"/>
    <s v="890-113-158-1"/>
    <s v="44001"/>
    <s v="DG 12  No 20  - 26"/>
    <s v="22/10/2018"/>
    <s v="22/10/2021"/>
    <n v="541937519.23000002"/>
    <s v="2"/>
    <n v="365"/>
    <n v="1"/>
    <n v="541937519.23000002"/>
    <n v="30"/>
    <n v="2"/>
    <n v="2"/>
    <n v="4.53"/>
    <n v="2041.3358370000001"/>
  </r>
  <r>
    <n v="1458"/>
    <x v="54"/>
    <s v="30/09/2020"/>
    <n v="2"/>
    <n v="4"/>
    <s v="N"/>
    <s v="890-203-088-9"/>
    <s v="11001"/>
    <s v="CLL 99 NO. 9A-54 OFI 1402"/>
    <s v="27/12/2018"/>
    <s v="27/09/2024"/>
    <n v="300000000"/>
    <s v="311E+11"/>
    <n v="2101"/>
    <n v="1"/>
    <n v="300000000"/>
    <n v="30"/>
    <n v="2"/>
    <n v="2"/>
    <n v="7.28"/>
    <n v="124.99983"/>
  </r>
  <r>
    <n v="-1005"/>
    <x v="54"/>
    <s v="30/09/2020"/>
    <n v="3"/>
    <n v="3"/>
    <s v="N"/>
    <s v="860-002-964-4"/>
    <s v="05440"/>
    <s v="CRA 34 # 28- 36"/>
    <s v="30/06/2017"/>
    <s v="30/12/2017"/>
    <n v="100000000"/>
    <s v="53751000086-2"/>
    <n v="183"/>
    <n v="1"/>
    <n v="100000000"/>
    <n v="30"/>
    <n v="2"/>
    <n v="2"/>
    <n v="7.5"/>
    <n v="22.098485"/>
  </r>
  <r>
    <n v="1782"/>
    <x v="54"/>
    <s v="30/09/2020"/>
    <n v="4"/>
    <n v="4"/>
    <s v="N"/>
    <s v="860-002-964-4"/>
    <s v="05440"/>
    <s v="CRA 34 # 28- 36"/>
    <s v="17/11/2015"/>
    <s v="17/08/2025"/>
    <n v="500000000"/>
    <s v="259614466"/>
    <n v="3561"/>
    <n v="1"/>
    <n v="500000000"/>
    <n v="30"/>
    <n v="2"/>
    <n v="2"/>
    <n v="9.5299999999999994"/>
    <n v="16.66667863"/>
  </r>
  <r>
    <n v="1899"/>
    <x v="54"/>
    <s v="30/09/2020"/>
    <n v="5"/>
    <n v="4"/>
    <s v="N"/>
    <s v="860-002-964-4"/>
    <s v="05440"/>
    <s v="CRA 34 # 28- 36"/>
    <s v="12/01/2016"/>
    <s v="12/12/2025"/>
    <n v="1200000000"/>
    <s v="353109174"/>
    <n v="3622"/>
    <n v="1"/>
    <n v="1200000000"/>
    <n v="30"/>
    <n v="2"/>
    <n v="2"/>
    <n v="9.18"/>
    <n v="79.999994999999998"/>
  </r>
  <r>
    <n v="2511"/>
    <x v="54"/>
    <s v="30/09/2020"/>
    <n v="6"/>
    <n v="4"/>
    <s v="N"/>
    <s v="890-203-088-9"/>
    <s v="11001"/>
    <s v="CLL 99 NO. 9A-54 OFI 1402"/>
    <s v="16/11/2017"/>
    <s v="16/08/2027"/>
    <n v="4962155937"/>
    <s v="311E+11"/>
    <n v="3560"/>
    <n v="1"/>
    <n v="4962155937"/>
    <n v="30"/>
    <n v="2"/>
    <n v="2"/>
    <n v="9.0299999999999994"/>
    <n v="2347.2780509999998"/>
  </r>
  <r>
    <n v="2765"/>
    <x v="54"/>
    <s v="30/09/2020"/>
    <n v="7"/>
    <n v="4"/>
    <s v="N"/>
    <s v="890-203-088-9"/>
    <s v="11001"/>
    <s v="CLL 99 NO. 9A-54 OFI 1402"/>
    <s v="26/07/2018"/>
    <s v="26/04/2028"/>
    <n v="623642115"/>
    <s v="311E+11"/>
    <n v="3562"/>
    <n v="1"/>
    <n v="623642115"/>
    <n v="30"/>
    <n v="2"/>
    <n v="2"/>
    <n v="9.0299999999999994"/>
    <n v="353.39701450000001"/>
  </r>
  <r>
    <n v="2915"/>
    <x v="54"/>
    <s v="30/09/2020"/>
    <n v="8"/>
    <n v="4"/>
    <s v="N"/>
    <s v="890-903-938-8"/>
    <s v="08001"/>
    <s v="CALLE 79 # 50 - 71"/>
    <s v="29/10/2018"/>
    <s v="23/09/2028"/>
    <n v="300000000"/>
    <s v="47030067"/>
    <n v="3617"/>
    <n v="1"/>
    <n v="300000000"/>
    <n v="30"/>
    <n v="2"/>
    <n v="2"/>
    <n v="9.0299999999999994"/>
    <n v="185"/>
  </r>
  <r>
    <n v="2945"/>
    <x v="54"/>
    <s v="30/09/2020"/>
    <n v="9"/>
    <n v="4"/>
    <s v="N"/>
    <s v="890-203-088-9"/>
    <s v="11001"/>
    <s v="CLL 99 NO. 9A-54 OFI 1402"/>
    <s v="23/11/2018"/>
    <s v="23/10/2028"/>
    <n v="300000000"/>
    <s v="31088000511"/>
    <n v="3622"/>
    <n v="1"/>
    <n v="300000000"/>
    <n v="30"/>
    <n v="2"/>
    <n v="2"/>
    <n v="9.0299999999999994"/>
    <n v="190"/>
  </r>
  <r>
    <n v="1910"/>
    <x v="54"/>
    <s v="30/09/2020"/>
    <n v="10"/>
    <n v="4"/>
    <s v="N"/>
    <s v="890-903-938-8"/>
    <s v="08001"/>
    <s v="CALLE 79 # 50 - 71"/>
    <s v="23/03/2016"/>
    <s v="23/12/2025"/>
    <n v="700000000"/>
    <s v="45028765"/>
    <n v="3562"/>
    <n v="1"/>
    <n v="700000000"/>
    <n v="30"/>
    <n v="2"/>
    <n v="2"/>
    <n v="8.6"/>
    <n v="72.114317680000013"/>
  </r>
  <r>
    <n v="2845"/>
    <x v="54"/>
    <s v="30/09/2020"/>
    <n v="11"/>
    <n v="4"/>
    <s v="N"/>
    <s v="890-203-088-9"/>
    <s v="11001"/>
    <s v="CLL 99 NO. 9A-54 OFI 1402"/>
    <s v="15/08/2018"/>
    <s v="15/07/2028"/>
    <n v="300000000"/>
    <s v="311E+11"/>
    <n v="3622"/>
    <n v="1"/>
    <n v="300000000"/>
    <n v="30"/>
    <n v="2"/>
    <n v="2"/>
    <n v="9.0299999999999994"/>
    <n v="175"/>
  </r>
  <r>
    <n v="2875"/>
    <x v="54"/>
    <s v="30/09/2020"/>
    <n v="12"/>
    <n v="4"/>
    <s v="N"/>
    <s v="890-203-088-9"/>
    <s v="11001"/>
    <s v="CLL 99 NO. 9A-54 OFI 1402"/>
    <s v="14/09/2018"/>
    <s v="14/08/2028"/>
    <n v="300000000"/>
    <s v="311E+11"/>
    <n v="3622"/>
    <n v="1"/>
    <n v="300000000"/>
    <n v="30"/>
    <n v="2"/>
    <n v="2"/>
    <n v="9.0299999999999994"/>
    <n v="180"/>
  </r>
  <r>
    <n v="2835"/>
    <x v="54"/>
    <s v="30/09/2020"/>
    <n v="13"/>
    <n v="4"/>
    <s v="N"/>
    <s v="890-200-756-7"/>
    <s v="08001"/>
    <s v="CRA 59 N. 75-13"/>
    <s v="05/10/2018"/>
    <s v="05/07/2028"/>
    <n v="400000000"/>
    <s v="100013434"/>
    <n v="3561"/>
    <n v="1"/>
    <n v="400000000"/>
    <n v="30"/>
    <n v="2"/>
    <n v="2"/>
    <n v="9.42"/>
    <n v="247.58767700000001"/>
  </r>
  <r>
    <n v="2824"/>
    <x v="54"/>
    <s v="30/09/2020"/>
    <n v="14"/>
    <n v="4"/>
    <s v="N"/>
    <s v="890-203-088-9"/>
    <s v="11001"/>
    <s v="CLL 99 NO. 9A-54 OFI 1402"/>
    <s v="24/09/2018"/>
    <s v="24/06/2028"/>
    <n v="400000000"/>
    <s v="311E+11"/>
    <n v="3561"/>
    <n v="1"/>
    <n v="400000000"/>
    <n v="30"/>
    <n v="2"/>
    <n v="2"/>
    <n v="9.0299999999999994"/>
    <n v="239.999753"/>
  </r>
  <r>
    <n v="2972"/>
    <x v="54"/>
    <s v="30/09/2020"/>
    <n v="15"/>
    <n v="4"/>
    <s v="N"/>
    <s v="890-203-088-9"/>
    <s v="11001"/>
    <s v="CLL 99 NO. 9A-54 OFI 1402"/>
    <s v="20/02/2019"/>
    <s v="19/11/2028"/>
    <n v="500000000"/>
    <s v="31088000527"/>
    <n v="3560"/>
    <n v="1"/>
    <n v="500000000"/>
    <n v="30"/>
    <n v="2"/>
    <n v="2"/>
    <n v="8.7799999999999994"/>
    <n v="341.66653000000002"/>
  </r>
  <r>
    <n v="3001"/>
    <x v="54"/>
    <s v="30/09/2020"/>
    <n v="16"/>
    <n v="4"/>
    <s v="N"/>
    <s v="890-903-938-8"/>
    <s v="08001"/>
    <s v="CALLE 79 # 50 - 71"/>
    <s v="18/03/2019"/>
    <s v="18/12/2028"/>
    <n v="400000000"/>
    <s v="7770091275"/>
    <n v="3563"/>
    <n v="1"/>
    <n v="400000000"/>
    <n v="30"/>
    <n v="2"/>
    <n v="2"/>
    <n v="9.1300000000000008"/>
    <n v="279.99999400000002"/>
  </r>
  <r>
    <n v="1749"/>
    <x v="54"/>
    <s v="30/09/2020"/>
    <n v="17"/>
    <n v="4"/>
    <s v="N"/>
    <s v="860-002-964-4"/>
    <s v="05440"/>
    <s v="CRA 34 # 28- 36"/>
    <s v="15/10/2015"/>
    <s v="15/07/2025"/>
    <n v="400000000"/>
    <s v="259340920"/>
    <n v="3561"/>
    <n v="1"/>
    <n v="400000000"/>
    <n v="30"/>
    <n v="2"/>
    <n v="2"/>
    <n v="9.0299999999999994"/>
    <n v="6.6666366699999999"/>
  </r>
  <r>
    <n v="2716"/>
    <x v="54"/>
    <s v="30/09/2020"/>
    <n v="18"/>
    <n v="4"/>
    <s v="N"/>
    <s v="890-203-088-9"/>
    <s v="11001"/>
    <s v="CLL 99 NO. 9A-54 OFI 1402"/>
    <s v="08/06/2018"/>
    <s v="08/03/2028"/>
    <n v="500000000"/>
    <s v="311E+11"/>
    <n v="3561"/>
    <n v="1"/>
    <n v="500000000"/>
    <n v="30"/>
    <n v="2"/>
    <n v="2"/>
    <n v="9.0299999999999994"/>
    <n v="274.99987499999997"/>
  </r>
  <r>
    <n v="2915"/>
    <x v="54"/>
    <s v="30/09/2020"/>
    <n v="19"/>
    <n v="4"/>
    <s v="N"/>
    <s v="890-203-088-9"/>
    <s v="11001"/>
    <s v="CLL 99 NO. 9A-54 OFI 1402"/>
    <s v="26/10/2018"/>
    <s v="23/09/2028"/>
    <n v="300000000"/>
    <s v="311E+11"/>
    <n v="3620"/>
    <n v="1"/>
    <n v="300000000"/>
    <n v="30"/>
    <n v="2"/>
    <n v="2"/>
    <n v="9.0299999999999994"/>
    <n v="185"/>
  </r>
  <r>
    <n v="504"/>
    <x v="54"/>
    <s v="30/09/2020"/>
    <n v="20"/>
    <n v="4"/>
    <s v="N"/>
    <s v="860-002-964-4"/>
    <s v="05440"/>
    <s v="CRA 34 # 28- 36"/>
    <s v="16/05/2019"/>
    <s v="16/02/2022"/>
    <n v="600000000"/>
    <s v="457399966"/>
    <n v="1007"/>
    <n v="1"/>
    <n v="600000000"/>
    <n v="30"/>
    <n v="2"/>
    <n v="2"/>
    <n v="10.029999999999999"/>
    <n v="333.33332799999999"/>
  </r>
  <r>
    <n v="880"/>
    <x v="54"/>
    <s v="30/09/2020"/>
    <n v="21"/>
    <n v="4"/>
    <s v="N"/>
    <s v="890-300-279-4"/>
    <s v="08001"/>
    <s v="CRA 52 CALLE 74"/>
    <s v="07/06/2019"/>
    <s v="27/02/2023"/>
    <n v="1400000000"/>
    <s v="80000327160"/>
    <n v="1361"/>
    <n v="1"/>
    <n v="1400000000"/>
    <n v="30"/>
    <n v="2"/>
    <n v="2"/>
    <n v="7.6"/>
    <n v="471.917168"/>
  </r>
  <r>
    <n v="1898"/>
    <x v="54"/>
    <s v="30/09/2020"/>
    <n v="22"/>
    <n v="4"/>
    <s v="N"/>
    <s v="860-002-964-4"/>
    <s v="05440"/>
    <s v="CRA 34 # 28- 36"/>
    <s v="11/03/2016"/>
    <s v="11/12/2025"/>
    <n v="200000000"/>
    <s v="353654100"/>
    <n v="3562"/>
    <n v="1"/>
    <n v="200000000"/>
    <n v="30"/>
    <n v="2"/>
    <n v="2"/>
    <n v="7.5"/>
    <n v="20.00001"/>
  </r>
  <r>
    <n v="1147"/>
    <x v="54"/>
    <s v="30/09/2020"/>
    <n v="23"/>
    <n v="4"/>
    <s v="N"/>
    <s v="860-002-964-4"/>
    <s v="05440"/>
    <s v="CRA 34 # 28- 36"/>
    <s v="21/02/2018"/>
    <s v="21/11/2023"/>
    <n v="1000000000"/>
    <s v="359982805"/>
    <n v="2099"/>
    <n v="1"/>
    <n v="1000000000"/>
    <n v="30"/>
    <n v="2"/>
    <n v="2"/>
    <n v="8.5299999999999994"/>
    <n v="138.8888819"/>
  </r>
  <r>
    <n v="1353"/>
    <x v="54"/>
    <s v="30/09/2020"/>
    <n v="24"/>
    <n v="4"/>
    <s v="N"/>
    <s v="860-002-964-4"/>
    <s v="05440"/>
    <s v="CRA 34 # 28- 36"/>
    <s v="14/09/2018"/>
    <s v="14/06/2024"/>
    <n v="400000000"/>
    <s v="454832129"/>
    <n v="2100"/>
    <n v="1"/>
    <n v="400000000"/>
    <n v="30"/>
    <n v="2"/>
    <n v="2"/>
    <n v="8.33"/>
    <n v="133.33333629999998"/>
  </r>
  <r>
    <n v="2941"/>
    <x v="54"/>
    <s v="30/09/2020"/>
    <n v="25"/>
    <n v="4"/>
    <s v="N"/>
    <s v="890-203-088-9"/>
    <s v="11001"/>
    <s v="CLL 99 NO. 9A-54 OFI 1402"/>
    <s v="19/11/2018"/>
    <s v="19/10/2028"/>
    <n v="600000000"/>
    <s v="311E+11"/>
    <n v="3622"/>
    <n v="1"/>
    <n v="600000000"/>
    <n v="30"/>
    <n v="2"/>
    <n v="2"/>
    <n v="9.0299999999999994"/>
    <n v="380"/>
  </r>
  <r>
    <n v="692"/>
    <x v="54"/>
    <s v="30/09/2020"/>
    <n v="26"/>
    <n v="4"/>
    <s v="N"/>
    <s v="890-203-088-9"/>
    <s v="11001"/>
    <s v="CLL 99 NO. 9A-54 OFI 1402"/>
    <s v="23/11/2018"/>
    <s v="23/08/2022"/>
    <n v="125000000"/>
    <s v="31218000512"/>
    <n v="1369"/>
    <n v="1"/>
    <n v="125000000"/>
    <n v="30"/>
    <n v="2"/>
    <n v="2"/>
    <n v="6.53"/>
    <n v="10.416725"/>
  </r>
  <r>
    <n v="2996"/>
    <x v="54"/>
    <s v="30/09/2020"/>
    <n v="27"/>
    <n v="4"/>
    <s v="N"/>
    <s v="890-203-088-9"/>
    <s v="11001"/>
    <s v="CLL 99 NO. 9A-54 OFI 1402"/>
    <s v="13/03/2019"/>
    <s v="13/12/2028"/>
    <n v="700000000"/>
    <s v="31088000534"/>
    <n v="3563"/>
    <n v="1"/>
    <n v="700000000"/>
    <n v="30"/>
    <n v="2"/>
    <n v="2"/>
    <n v="8.2799999999999994"/>
    <n v="489.99932000000001"/>
  </r>
  <r>
    <n v="3001"/>
    <x v="54"/>
    <s v="30/09/2020"/>
    <n v="28"/>
    <n v="4"/>
    <s v="N"/>
    <s v="890-203-088-9"/>
    <s v="11001"/>
    <s v="CLL 99 NO. 9A-54 OFI 1402"/>
    <s v="18/03/2019"/>
    <s v="18/12/2028"/>
    <n v="109000000"/>
    <s v="311E+11"/>
    <n v="3563"/>
    <n v="1"/>
    <n v="109000000"/>
    <n v="30"/>
    <n v="2"/>
    <n v="2"/>
    <n v="8.2799999999999994"/>
    <n v="76.299719999999994"/>
  </r>
  <r>
    <n v="2874"/>
    <x v="54"/>
    <s v="30/09/2020"/>
    <n v="29"/>
    <n v="4"/>
    <s v="N"/>
    <s v="890-203-088-9"/>
    <s v="11001"/>
    <s v="CLL 99 NO. 9A-54 OFI 1402"/>
    <s v="13/11/2018"/>
    <s v="13/08/2028"/>
    <n v="700000000"/>
    <s v="31088000498"/>
    <n v="3561"/>
    <n v="1"/>
    <n v="700000000"/>
    <n v="30"/>
    <n v="2"/>
    <n v="2"/>
    <n v="9.0299999999999994"/>
    <n v="443.33348000000001"/>
  </r>
  <r>
    <n v="3112"/>
    <x v="54"/>
    <s v="30/09/2020"/>
    <n v="30"/>
    <n v="4"/>
    <s v="N"/>
    <s v="890-203-088-9"/>
    <s v="11001"/>
    <s v="CLL 99 NO. 9A-54 OFI 1402"/>
    <s v="08/07/2019"/>
    <s v="08/04/2029"/>
    <n v="1500000000"/>
    <s v="311E+11"/>
    <n v="3562"/>
    <n v="1"/>
    <n v="1500000000"/>
    <n v="30"/>
    <n v="2"/>
    <n v="2"/>
    <n v="9.5299999999999994"/>
    <n v="1150"/>
  </r>
  <r>
    <n v="3246"/>
    <x v="54"/>
    <s v="30/09/2020"/>
    <n v="31"/>
    <n v="4"/>
    <s v="N"/>
    <s v="890-203-088-9"/>
    <s v="11001"/>
    <s v="CLL 99 NO. 9A-54 OFI 1402"/>
    <s v="20/11/2019"/>
    <s v="20/08/2029"/>
    <n v="500000000"/>
    <s v="31088000590"/>
    <n v="3561"/>
    <n v="1"/>
    <n v="500000000"/>
    <n v="30"/>
    <n v="2"/>
    <n v="2"/>
    <n v="9.0299999999999994"/>
    <n v="416.66651000000002"/>
  </r>
  <r>
    <n v="1857"/>
    <x v="54"/>
    <s v="30/09/2020"/>
    <n v="32"/>
    <n v="4"/>
    <s v="N"/>
    <s v="860-007-335-4"/>
    <s v="08001"/>
    <s v=" CARRERA 53 74-170"/>
    <s v="30/01/2020"/>
    <s v="31/10/2025"/>
    <n v="2140000000"/>
    <s v="31006390318"/>
    <n v="2101"/>
    <n v="1"/>
    <n v="2140000000"/>
    <n v="30"/>
    <n v="2"/>
    <n v="2"/>
    <n v="7.73"/>
    <n v="1860.289012"/>
  </r>
  <r>
    <n v="514"/>
    <x v="54"/>
    <s v="30/09/2020"/>
    <n v="33"/>
    <n v="3"/>
    <s v="N"/>
    <s v="890-300-279-4"/>
    <s v="08001"/>
    <s v="CRA 52 CALLE 74"/>
    <s v="31/03/2020"/>
    <s v="26/02/2022"/>
    <n v="600000000"/>
    <s v="80000332681"/>
    <n v="697"/>
    <n v="1"/>
    <n v="600000000"/>
    <n v="30"/>
    <n v="2"/>
    <n v="2"/>
    <n v="7.05"/>
    <n v="300"/>
  </r>
  <r>
    <n v="214"/>
    <x v="54"/>
    <s v="30/09/2020"/>
    <n v="34"/>
    <n v="3"/>
    <s v="N"/>
    <s v="860-007-738-9"/>
    <s v="08001"/>
    <s v="CLL 72 49-00"/>
    <s v="09/07/2020"/>
    <s v="02/05/2021"/>
    <n v="750000000"/>
    <s v="2211302398-7"/>
    <n v="297"/>
    <n v="1"/>
    <n v="750000000"/>
    <n v="30"/>
    <n v="2"/>
    <n v="2"/>
    <n v="6.85"/>
    <n v="750"/>
  </r>
  <r>
    <n v="58"/>
    <x v="54"/>
    <s v="30/09/2020"/>
    <n v="35"/>
    <n v="3"/>
    <s v="N"/>
    <s v="890-203-088-9"/>
    <s v="11001"/>
    <s v="CLL 99 NO. 9A-54 OFI 1402"/>
    <s v="27/08/2020"/>
    <s v="27/11/2020"/>
    <n v="2000000000"/>
    <s v="31088006360"/>
    <n v="92"/>
    <n v="1"/>
    <n v="2000000000"/>
    <n v="90"/>
    <n v="2"/>
    <n v="2"/>
    <n v="8.0299999999999994"/>
    <n v="2000"/>
  </r>
  <r>
    <n v="-117"/>
    <x v="54"/>
    <s v="30/09/2020"/>
    <n v="36"/>
    <n v="3"/>
    <s v="N"/>
    <s v="860-050-750-1"/>
    <s v="08001"/>
    <s v="CRA 76 56-71"/>
    <s v="10/12/2019"/>
    <s v="05/06/2020"/>
    <n v="1000000000"/>
    <s v="11067599"/>
    <n v="178"/>
    <n v="1"/>
    <n v="1000000000"/>
    <n v="30"/>
    <n v="2"/>
    <n v="2"/>
    <n v="6.85"/>
    <n v="1000"/>
  </r>
  <r>
    <n v="84"/>
    <x v="54"/>
    <s v="30/09/2020"/>
    <n v="37"/>
    <n v="3"/>
    <s v="N"/>
    <s v="890-203-088-9"/>
    <s v="11001"/>
    <s v="CLL 99 NO. 9A-54 OFI 1402"/>
    <s v="23/06/2020"/>
    <s v="23/12/2020"/>
    <n v="400000000"/>
    <s v="311E+11"/>
    <n v="183"/>
    <n v="1"/>
    <n v="400000000"/>
    <n v="30"/>
    <n v="2"/>
    <n v="2"/>
    <n v="8.5299999999999994"/>
    <n v="400"/>
  </r>
  <r>
    <n v="289"/>
    <x v="54"/>
    <s v="30/09/2020"/>
    <n v="38"/>
    <n v="3"/>
    <s v="N"/>
    <s v="890-203-088-9"/>
    <s v="11001"/>
    <s v="CLL 99 NO. 9A-54 OFI 1402"/>
    <s v="16/10/2019"/>
    <s v="16/07/2021"/>
    <n v="176000000"/>
    <s v="312E+11"/>
    <n v="639"/>
    <n v="1"/>
    <n v="176000000"/>
    <n v="30"/>
    <n v="2"/>
    <n v="2"/>
    <n v="8.0299999999999994"/>
    <n v="14.66666"/>
  </r>
  <r>
    <n v="3212"/>
    <x v="54"/>
    <s v="30/09/2020"/>
    <n v="39"/>
    <n v="4"/>
    <s v="N"/>
    <s v="890-203-088-9"/>
    <s v="11001"/>
    <s v="CLL 99 NO. 9A-54 OFI 1402"/>
    <s v="17/10/2019"/>
    <s v="17/07/2029"/>
    <n v="500000000"/>
    <s v="311E+11"/>
    <n v="3561"/>
    <n v="1"/>
    <n v="500000000"/>
    <n v="30"/>
    <n v="2"/>
    <n v="2"/>
    <n v="9.0299999999999994"/>
    <n v="408.33317"/>
  </r>
  <r>
    <n v="-121"/>
    <x v="54"/>
    <s v="30/09/2020"/>
    <n v="40"/>
    <n v="3"/>
    <s v="N"/>
    <s v="860-050-750-1"/>
    <s v="08001"/>
    <s v="CRA 76 56-71"/>
    <s v="04/12/2019"/>
    <s v="01/06/2020"/>
    <n v="2000000000"/>
    <s v="11067585"/>
    <n v="180"/>
    <n v="1"/>
    <n v="2000000000"/>
    <n v="30"/>
    <n v="2"/>
    <n v="2"/>
    <n v="6.85"/>
    <n v="2000"/>
  </r>
  <r>
    <n v="73"/>
    <x v="54"/>
    <s v="30/09/2020"/>
    <n v="41"/>
    <n v="3"/>
    <s v="N"/>
    <s v="890-203-088-9"/>
    <s v="11001"/>
    <s v="CLL 99 NO. 9A-54 OFI 1402"/>
    <s v="12/06/2020"/>
    <s v="12/12/2020"/>
    <n v="600000000"/>
    <s v="311E+11"/>
    <n v="183"/>
    <n v="1"/>
    <n v="600000000"/>
    <n v="30"/>
    <n v="2"/>
    <n v="2"/>
    <n v="8.5299999999999994"/>
    <n v="600"/>
  </r>
  <r>
    <n v="3204"/>
    <x v="54"/>
    <s v="30/09/2020"/>
    <n v="42"/>
    <n v="4"/>
    <s v="N"/>
    <s v="890-203-088-9"/>
    <s v="11001"/>
    <s v="CLL 99 NO. 9A-54 OFI 1402"/>
    <s v="09/10/2019"/>
    <s v="09/07/2029"/>
    <n v="400000000"/>
    <s v="311E+11"/>
    <n v="3561"/>
    <n v="1"/>
    <n v="400000000"/>
    <n v="30"/>
    <n v="2"/>
    <n v="2"/>
    <n v="9.5299999999999994"/>
    <n v="326.66633999999999"/>
  </r>
  <r>
    <n v="263"/>
    <x v="54"/>
    <s v="30/09/2020"/>
    <n v="43"/>
    <n v="3"/>
    <s v="N"/>
    <s v="860-002-964-4"/>
    <s v="05440"/>
    <s v="CRA 34 # 28- 36"/>
    <s v="01/10/2019"/>
    <s v="20/06/2021"/>
    <n v="190000000"/>
    <s v="459141482"/>
    <n v="628"/>
    <n v="1"/>
    <n v="190000000"/>
    <n v="30"/>
    <n v="2"/>
    <n v="2"/>
    <n v="6.85"/>
    <n v="63.333331999999999"/>
  </r>
  <r>
    <n v="17"/>
    <x v="54"/>
    <s v="30/09/2020"/>
    <n v="44"/>
    <n v="3"/>
    <s v="N"/>
    <s v="860-002-964-4"/>
    <s v="05440"/>
    <s v="CRA 34 # 28- 36"/>
    <s v="17/04/2020"/>
    <s v="17/10/2020"/>
    <n v="800000000"/>
    <s v="555617017"/>
    <n v="183"/>
    <n v="1"/>
    <n v="800000000"/>
    <n v="30"/>
    <n v="2"/>
    <n v="2"/>
    <n v="8.0299999999999994"/>
    <n v="800"/>
  </r>
  <r>
    <n v="3218"/>
    <x v="54"/>
    <s v="30/09/2020"/>
    <n v="45"/>
    <n v="4"/>
    <s v="N"/>
    <s v="890-203-088-9"/>
    <s v="11001"/>
    <s v="CLL 99 NO. 9A-54 OFI 1402"/>
    <s v="23/10/2019"/>
    <s v="23/07/2029"/>
    <n v="500000000"/>
    <s v="311E+11"/>
    <n v="3561"/>
    <n v="1"/>
    <n v="500000000"/>
    <n v="30"/>
    <n v="2"/>
    <n v="2"/>
    <n v="9.0299999999999994"/>
    <n v="408.33317"/>
  </r>
  <r>
    <n v="97"/>
    <x v="54"/>
    <s v="30/09/2020"/>
    <n v="46"/>
    <n v="3"/>
    <s v="N"/>
    <s v="900-172-148-3"/>
    <s v="08001"/>
    <s v="CR 53 72-169"/>
    <s v="09/06/2020"/>
    <s v="05/01/2021"/>
    <n v="1500000000"/>
    <s v="36897104"/>
    <n v="210"/>
    <n v="1"/>
    <n v="1500000000"/>
    <n v="30"/>
    <n v="2"/>
    <n v="2"/>
    <n v="8.0299999999999994"/>
    <n v="1504.9699820000001"/>
  </r>
  <r>
    <n v="600"/>
    <x v="54"/>
    <s v="30/09/2020"/>
    <n v="47"/>
    <n v="3"/>
    <s v="N"/>
    <s v="890-300-279-4"/>
    <s v="08001"/>
    <s v="CRA 52 CALLE 74"/>
    <s v="21/08/2020"/>
    <s v="23/05/2022"/>
    <n v="1000000000"/>
    <s v="80030046397"/>
    <n v="640"/>
    <n v="1"/>
    <n v="1000000000"/>
    <n v="90"/>
    <n v="2"/>
    <n v="2"/>
    <n v="7.35"/>
    <n v="1000"/>
  </r>
  <r>
    <n v="80"/>
    <x v="54"/>
    <s v="30/09/2020"/>
    <n v="48"/>
    <n v="3"/>
    <s v="N"/>
    <s v="860-002-964-4"/>
    <s v="05440"/>
    <s v="CRA 34 # 28- 36"/>
    <s v="19/08/2020"/>
    <s v="19/12/2020"/>
    <n v="400000000"/>
    <s v="556516570"/>
    <n v="122"/>
    <n v="1"/>
    <n v="400000000"/>
    <n v="365"/>
    <n v="2"/>
    <n v="2"/>
    <n v="9.0299999999999994"/>
    <n v="400"/>
  </r>
  <r>
    <n v="1746"/>
    <x v="54"/>
    <s v="30/09/2020"/>
    <n v="49"/>
    <n v="4"/>
    <s v="N"/>
    <s v="860-002-964-4"/>
    <s v="05440"/>
    <s v="CRA 34 # 28- 36"/>
    <s v="09/10/2019"/>
    <s v="12/07/2025"/>
    <n v="500000000"/>
    <s v="459414954"/>
    <n v="2103"/>
    <n v="1"/>
    <n v="500000000"/>
    <n v="30"/>
    <n v="2"/>
    <n v="2"/>
    <n v="7.45"/>
    <n v="347.22222099999999"/>
  </r>
  <r>
    <n v="-110"/>
    <x v="54"/>
    <s v="30/09/2020"/>
    <n v="50"/>
    <n v="3"/>
    <s v="N"/>
    <s v="860-050-750-1"/>
    <s v="08001"/>
    <s v="CRA 76 56-71"/>
    <s v="18/12/2019"/>
    <s v="12/06/2020"/>
    <n v="1000000000"/>
    <s v="11067631"/>
    <n v="177"/>
    <n v="1"/>
    <n v="1000000000"/>
    <n v="30"/>
    <n v="2"/>
    <n v="2"/>
    <n v="6.85"/>
    <n v="1000"/>
  </r>
  <r>
    <n v="808"/>
    <x v="54"/>
    <s v="30/09/2020"/>
    <n v="51"/>
    <n v="4"/>
    <s v="N"/>
    <s v="860-007-738-9"/>
    <s v="08001"/>
    <s v="CLL 72 49-00"/>
    <s v="17/12/2019"/>
    <s v="17/12/2022"/>
    <n v="1600000000"/>
    <s v="2211302352-1"/>
    <n v="1096"/>
    <n v="1"/>
    <n v="1600000000"/>
    <n v="30"/>
    <n v="2"/>
    <n v="2"/>
    <n v="6.85"/>
    <n v="1219.1542959999999"/>
  </r>
  <r>
    <n v="807"/>
    <x v="54"/>
    <s v="30/09/2020"/>
    <n v="52"/>
    <n v="4"/>
    <s v="N"/>
    <s v="860-007-738-9"/>
    <s v="08001"/>
    <s v="CLL 72 49-00"/>
    <s v="16/12/2019"/>
    <s v="16/12/2022"/>
    <n v="3000000000"/>
    <s v="2211302350-1"/>
    <n v="1096"/>
    <n v="1"/>
    <n v="3000000000"/>
    <n v="30"/>
    <n v="2"/>
    <n v="2"/>
    <n v="6.85"/>
    <n v="2250.0000030000001"/>
  </r>
  <r>
    <n v="-43"/>
    <x v="54"/>
    <s v="30/09/2020"/>
    <n v="53"/>
    <n v="3"/>
    <s v="N"/>
    <s v="860-002-964-4"/>
    <s v="05440"/>
    <s v="CRA 34 # 28- 36"/>
    <s v="20/02/2020"/>
    <s v="18/08/2020"/>
    <n v="200000000"/>
    <s v="554972386"/>
    <n v="180"/>
    <n v="1"/>
    <n v="200000000"/>
    <n v="30"/>
    <n v="2"/>
    <n v="2"/>
    <n v="8.5299999999999994"/>
    <n v="200"/>
  </r>
  <r>
    <n v="3428"/>
    <x v="54"/>
    <s v="30/09/2020"/>
    <n v="54"/>
    <n v="4"/>
    <s v="N"/>
    <s v="890-203-088-9"/>
    <s v="11001"/>
    <s v="CLL 99 NO. 9A-54 OFI 1402"/>
    <s v="18/03/2020"/>
    <s v="18/02/2030"/>
    <n v="1200000000"/>
    <s v="31088000614"/>
    <n v="3624"/>
    <n v="1"/>
    <n v="1200000000"/>
    <n v="30"/>
    <n v="2"/>
    <n v="2"/>
    <n v="8.0299999999999994"/>
    <n v="1080"/>
  </r>
  <r>
    <n v="1905"/>
    <x v="54"/>
    <s v="30/09/2020"/>
    <n v="55"/>
    <n v="4"/>
    <s v="N"/>
    <s v="860-007-335-4"/>
    <s v="08001"/>
    <s v=" CARRERA 53 74-170"/>
    <s v="18/03/2020"/>
    <s v="18/12/2025"/>
    <n v="2410000000"/>
    <s v="31006401814"/>
    <n v="2101"/>
    <n v="1"/>
    <n v="2410000000"/>
    <n v="30"/>
    <n v="2"/>
    <n v="2"/>
    <n v="7.73"/>
    <n v="2090.8670659999998"/>
  </r>
  <r>
    <n v="140"/>
    <x v="54"/>
    <s v="30/09/2020"/>
    <n v="56"/>
    <n v="3"/>
    <s v="N"/>
    <s v="860-007-738-9"/>
    <s v="08001"/>
    <s v="CLL 72 49-00"/>
    <s v="21/08/2020"/>
    <s v="17/02/2021"/>
    <n v="470000000"/>
    <s v="2211302406"/>
    <n v="180"/>
    <n v="1"/>
    <n v="470000000"/>
    <n v="180"/>
    <n v="2"/>
    <n v="2"/>
    <n v="7.35"/>
    <n v="470"/>
  </r>
  <r>
    <n v="174"/>
    <x v="54"/>
    <s v="30/09/2020"/>
    <n v="57"/>
    <n v="3"/>
    <s v="N"/>
    <s v="860-007-738-9"/>
    <s v="08001"/>
    <s v="CLL 72 49-00"/>
    <s v="22/09/2020"/>
    <s v="23/03/2021"/>
    <n v="329500000"/>
    <s v="2211302414"/>
    <n v="182"/>
    <n v="1"/>
    <n v="329500000"/>
    <n v="30"/>
    <n v="2"/>
    <n v="2"/>
    <n v="6.85"/>
    <n v="329.5"/>
  </r>
  <r>
    <n v="310"/>
    <x v="55"/>
    <s v="30/09/2020"/>
    <n v="1"/>
    <n v="1"/>
    <s v="N"/>
    <s v="800-149-923-6"/>
    <s v="11001"/>
    <s v="CL 28 3A 15"/>
    <s v="06/08/2019"/>
    <s v="06/08/2021"/>
    <n v="1500000000"/>
    <s v="1"/>
    <n v="720"/>
    <n v="1"/>
    <n v="1500000000"/>
    <n v="30"/>
    <n v="2"/>
    <n v="2"/>
    <n v="5.33"/>
    <n v="690.24306189999993"/>
  </r>
  <r>
    <n v="272"/>
    <x v="55"/>
    <s v="30/09/2020"/>
    <n v="2"/>
    <n v="1"/>
    <s v="N"/>
    <s v="800-149-923-6"/>
    <s v="11001"/>
    <s v="CL 28 3A 15"/>
    <s v="29/06/2018"/>
    <s v="29/06/2021"/>
    <n v="1000000000"/>
    <s v="1"/>
    <n v="1078"/>
    <n v="1"/>
    <n v="1000000000"/>
    <n v="90"/>
    <n v="2"/>
    <n v="2"/>
    <n v="5.3"/>
    <n v="250.0731384"/>
  </r>
  <r>
    <n v="23"/>
    <x v="55"/>
    <s v="30/09/2020"/>
    <n v="3"/>
    <n v="1"/>
    <s v="N"/>
    <s v="800-149-923-6"/>
    <s v="11001"/>
    <s v="CL 28 3A 15"/>
    <s v="23/10/2018"/>
    <s v="23/10/2020"/>
    <n v="240000000"/>
    <s v="1"/>
    <n v="720"/>
    <n v="1"/>
    <n v="240000000"/>
    <n v="90"/>
    <n v="2"/>
    <n v="2"/>
    <n v="4.45"/>
    <n v="30.251825359999998"/>
  </r>
  <r>
    <n v="249"/>
    <x v="55"/>
    <s v="30/09/2020"/>
    <n v="4"/>
    <n v="1"/>
    <s v="N"/>
    <s v="800-149-923-6"/>
    <s v="11001"/>
    <s v="CL 28 3A 15"/>
    <s v="30/01/2020"/>
    <s v="06/06/2021"/>
    <n v="500000000"/>
    <s v="1"/>
    <n v="486"/>
    <n v="1"/>
    <n v="500000000"/>
    <n v="90"/>
    <n v="2"/>
    <n v="2"/>
    <n v="6.66"/>
    <n v="251.24080043000001"/>
  </r>
  <r>
    <n v="516"/>
    <x v="55"/>
    <s v="30/09/2020"/>
    <n v="5"/>
    <n v="1"/>
    <s v="N"/>
    <s v="800-149-923-6"/>
    <s v="11001"/>
    <s v="CL 28 3A 15"/>
    <s v="28/02/2020"/>
    <s v="28/02/2022"/>
    <n v="1200000000"/>
    <s v="1"/>
    <n v="720"/>
    <n v="1"/>
    <n v="1200000000"/>
    <n v="30"/>
    <n v="2"/>
    <n v="2"/>
    <n v="6.03"/>
    <n v="850.64004842999998"/>
  </r>
  <r>
    <n v="1637"/>
    <x v="55"/>
    <s v="30/09/2020"/>
    <n v="6"/>
    <n v="1"/>
    <s v="N"/>
    <s v="800-149-923-6"/>
    <s v="11001"/>
    <s v="CL 28 3A 15"/>
    <s v="25/03/2020"/>
    <s v="25/03/2025"/>
    <n v="4000000000"/>
    <s v="1"/>
    <n v="1800"/>
    <n v="1"/>
    <n v="4000000000"/>
    <n v="90"/>
    <n v="2"/>
    <n v="2"/>
    <n v="8.26"/>
    <n v="4005.45429642"/>
  </r>
  <r>
    <n v="552"/>
    <x v="55"/>
    <s v="30/09/2020"/>
    <n v="7"/>
    <n v="1"/>
    <s v="N"/>
    <s v="800-149-923-6"/>
    <s v="11001"/>
    <s v="CL 28 3A 15"/>
    <s v="05/04/2020"/>
    <s v="05/04/2022"/>
    <n v="1000000000"/>
    <s v="1"/>
    <n v="720"/>
    <n v="1"/>
    <n v="1000000000"/>
    <n v="90"/>
    <n v="2"/>
    <n v="2"/>
    <n v="4.46"/>
    <n v="1010.6518147"/>
  </r>
  <r>
    <n v="1125"/>
    <x v="55"/>
    <s v="30/09/2020"/>
    <n v="8"/>
    <n v="4"/>
    <s v="N"/>
    <s v="890-203-088-9"/>
    <s v="66001"/>
    <s v="CR 6  23 13 LC 5"/>
    <s v="30/10/2019"/>
    <s v="30/10/2023"/>
    <n v="2000000000"/>
    <s v="1"/>
    <n v="1440"/>
    <n v="1"/>
    <n v="2000000000"/>
    <n v="90"/>
    <n v="2"/>
    <n v="2"/>
    <n v="6.81"/>
    <n v="1643.91769585"/>
  </r>
  <r>
    <n v="-29"/>
    <x v="55"/>
    <s v="30/09/2020"/>
    <n v="9"/>
    <n v="3"/>
    <s v="N"/>
    <s v="860-002-964-4"/>
    <s v="63001"/>
    <s v="CL 21 16 30"/>
    <s v="30/10/2014"/>
    <s v="01/09/2020"/>
    <n v="6259602.8300000001"/>
    <s v="1"/>
    <n v="30"/>
    <n v="1"/>
    <n v="6259602.8300000001"/>
    <n v="30"/>
    <n v="2"/>
    <n v="2"/>
    <n v="29.42"/>
    <n v="10.877492999999999"/>
  </r>
  <r>
    <n v="1457"/>
    <x v="55"/>
    <s v="30/09/2020"/>
    <n v="10"/>
    <n v="4"/>
    <s v="N"/>
    <s v="860-002-964-4"/>
    <s v="63001"/>
    <s v="CL 21 16 30"/>
    <s v="26/09/2019"/>
    <s v="26/09/2024"/>
    <n v="132000000"/>
    <s v="1"/>
    <n v="1800"/>
    <n v="1"/>
    <n v="132000000"/>
    <n v="30"/>
    <n v="2"/>
    <n v="2"/>
    <n v="8.56"/>
    <n v="107.9073997"/>
  </r>
  <r>
    <n v="537"/>
    <x v="55"/>
    <s v="30/09/2020"/>
    <n v="11"/>
    <n v="9"/>
    <s v="N"/>
    <s v="830-122-566-1"/>
    <s v="63001"/>
    <s v="CR 16 20-06 EQ"/>
    <s v="21/02/2019"/>
    <s v="21/03/2022"/>
    <n v="32085169"/>
    <s v="1"/>
    <n v="1110"/>
    <n v="1"/>
    <n v="32085169"/>
    <n v="30"/>
    <n v="2"/>
    <n v="2"/>
    <n v="5.98"/>
    <n v="16.985215100000001"/>
  </r>
  <r>
    <n v="562"/>
    <x v="55"/>
    <s v="30/09/2020"/>
    <n v="12"/>
    <n v="9"/>
    <s v="N"/>
    <s v="830-122-566-1"/>
    <s v="63001"/>
    <s v="CR 16 20-06 EQ"/>
    <s v="15/03/2019"/>
    <s v="15/04/2022"/>
    <n v="32394277.43"/>
    <s v="1"/>
    <n v="1110"/>
    <n v="1"/>
    <n v="32394277.43"/>
    <n v="30"/>
    <n v="2"/>
    <n v="2"/>
    <n v="5.98"/>
    <n v="18.368934679999999"/>
  </r>
  <r>
    <n v="989"/>
    <x v="55"/>
    <s v="30/09/2020"/>
    <n v="13"/>
    <n v="9"/>
    <s v="N"/>
    <s v="801-001-443-1"/>
    <s v="63001"/>
    <s v="CR 15 14-28 LOC 8"/>
    <s v="16/06/2020"/>
    <s v="16/06/2023"/>
    <n v="23859882"/>
    <s v="1"/>
    <n v="1110"/>
    <n v="1"/>
    <n v="23859882"/>
    <n v="30"/>
    <n v="2"/>
    <n v="2"/>
    <n v="5.98"/>
    <n v="21.86516958"/>
  </r>
  <r>
    <n v="989"/>
    <x v="55"/>
    <s v="30/09/2020"/>
    <n v="14"/>
    <n v="9"/>
    <s v="N"/>
    <s v="801-001-443-1"/>
    <s v="63001"/>
    <s v="CR 15 14-28 LOC 8"/>
    <s v="16/06/2020"/>
    <s v="16/06/2023"/>
    <n v="14315969"/>
    <s v="1"/>
    <n v="1110"/>
    <n v="1"/>
    <n v="14315969"/>
    <n v="30"/>
    <n v="2"/>
    <n v="2"/>
    <n v="5.98"/>
    <n v="13.013006000000001"/>
  </r>
  <r>
    <n v="989"/>
    <x v="55"/>
    <s v="30/09/2020"/>
    <n v="15"/>
    <n v="9"/>
    <s v="N"/>
    <s v="801-001-443-1"/>
    <s v="63001"/>
    <s v="CR 15 14-28 LOC 8"/>
    <s v="16/06/2020"/>
    <s v="16/06/2023"/>
    <n v="4771936"/>
    <s v="1"/>
    <n v="1110"/>
    <n v="1"/>
    <n v="4771936"/>
    <n v="30"/>
    <n v="2"/>
    <n v="2"/>
    <n v="5.98"/>
    <n v="4.1608424199999998"/>
  </r>
  <r>
    <n v="273"/>
    <x v="55"/>
    <s v="30/09/2020"/>
    <n v="16"/>
    <n v="5"/>
    <s v="N"/>
    <s v="800-116-398-7"/>
    <s v="11001"/>
    <s v="CR 13 28 17"/>
    <s v="10/09/2019"/>
    <s v="30/06/2021"/>
    <n v="2069838899"/>
    <s v="1"/>
    <n v="650"/>
    <n v="1"/>
    <n v="2069838899"/>
    <n v="90"/>
    <n v="2"/>
    <n v="2"/>
    <n v="4.46"/>
    <n v="5302.4710779999996"/>
  </r>
  <r>
    <n v="253"/>
    <x v="55"/>
    <s v="30/09/2020"/>
    <n v="17"/>
    <n v="5"/>
    <s v="N"/>
    <s v="800-116-398-7"/>
    <s v="11001"/>
    <s v="CR 13 28 17"/>
    <s v="30/10/2019"/>
    <s v="10/06/2021"/>
    <n v="500000000"/>
    <s v="1"/>
    <n v="580"/>
    <n v="1"/>
    <n v="500000000"/>
    <n v="180"/>
    <n v="2"/>
    <n v="2"/>
    <n v="4.45"/>
    <n v="520.467356"/>
  </r>
  <r>
    <n v="1737"/>
    <x v="55"/>
    <s v="30/09/2020"/>
    <n v="18"/>
    <n v="4"/>
    <s v="N"/>
    <s v="900-406-150-5"/>
    <s v="63001"/>
    <s v="CL 8N 13-32"/>
    <s v="01/07/2020"/>
    <s v="03/07/2025"/>
    <n v="1000000000"/>
    <s v="1"/>
    <n v="1800"/>
    <n v="1"/>
    <n v="1000000000"/>
    <n v="90"/>
    <n v="2"/>
    <n v="2"/>
    <n v="7.71"/>
    <n v="1005.9953853"/>
  </r>
  <r>
    <n v="638"/>
    <x v="55"/>
    <s v="30/09/2020"/>
    <n v="19"/>
    <n v="9"/>
    <s v="N"/>
    <s v="800-019-922-1"/>
    <s v="66001"/>
    <s v="CL 19 7 53 EDIFICIO LOTERIA DE RISARALDA PISO 4"/>
    <s v="03/07/2020"/>
    <s v="30/06/2022"/>
    <n v="326600000"/>
    <s v="1"/>
    <n v="720"/>
    <n v="1"/>
    <n v="326600000"/>
    <n v="30"/>
    <n v="2"/>
    <n v="2"/>
    <n v="4.92"/>
    <n v="732.78476864999993"/>
  </r>
  <r>
    <n v="972"/>
    <x v="56"/>
    <s v="30/09/2020"/>
    <n v="1"/>
    <n v="1"/>
    <s v="N"/>
    <s v="800-149-923-6"/>
    <s v="11001"/>
    <s v="CLL 28 N 13 A 15 PISO 40"/>
    <s v="30/05/2018"/>
    <s v="30/05/2023"/>
    <n v="1500000000"/>
    <s v="18166693"/>
    <n v="1800"/>
    <n v="9"/>
    <n v="750000000"/>
    <n v="30"/>
    <n v="1"/>
    <n v="2"/>
    <n v="6.93"/>
    <n v="925.64102600000001"/>
  </r>
  <r>
    <n v="973"/>
    <x v="56"/>
    <s v="30/09/2020"/>
    <n v="2"/>
    <n v="1"/>
    <s v="N"/>
    <s v="800-149-923-6"/>
    <s v="11001"/>
    <s v="CLL 28 N 13 A 15 PISO 40"/>
    <s v="31/05/2018"/>
    <s v="31/05/2023"/>
    <n v="1500000000"/>
    <s v="18172882"/>
    <n v="1800"/>
    <n v="9"/>
    <n v="750000000"/>
    <n v="30"/>
    <n v="1"/>
    <n v="2"/>
    <n v="7.62"/>
    <n v="800.72675407000008"/>
  </r>
  <r>
    <n v="107"/>
    <x v="56"/>
    <s v="30/09/2020"/>
    <n v="3"/>
    <n v="4"/>
    <s v="N"/>
    <s v="860-002-964-4"/>
    <s v="63001"/>
    <s v="C 21 16 30"/>
    <s v="16/01/2020"/>
    <s v="15/01/2021"/>
    <n v="1500000000"/>
    <s v="554236431"/>
    <n v="12"/>
    <n v="1"/>
    <n v="1500000000"/>
    <n v="180"/>
    <n v="1"/>
    <n v="1"/>
    <n v="6.81"/>
    <n v="3028.1811899499999"/>
  </r>
  <r>
    <n v="108"/>
    <x v="56"/>
    <s v="30/09/2020"/>
    <n v="4"/>
    <n v="4"/>
    <s v="N"/>
    <s v="860-002-964-4"/>
    <s v="63001"/>
    <s v="C 21 16 30"/>
    <s v="27/01/2020"/>
    <s v="16/01/2021"/>
    <n v="500000000"/>
    <s v="554428992"/>
    <n v="360"/>
    <n v="1"/>
    <n v="500000000"/>
    <n v="180"/>
    <n v="1"/>
    <n v="1"/>
    <n v="6.88"/>
    <n v="1007.9910116599999"/>
  </r>
  <r>
    <n v="600"/>
    <x v="56"/>
    <s v="30/09/2020"/>
    <n v="5"/>
    <n v="3"/>
    <s v="N"/>
    <s v="890-203-088-9"/>
    <s v="11001"/>
    <s v="CL 99  N 9A 54 TORRE 3 PISO 14"/>
    <s v="23/05/2017"/>
    <s v="23/05/2022"/>
    <n v="1800000000"/>
    <s v="6480"/>
    <n v="1800"/>
    <n v="1"/>
    <n v="1000000000"/>
    <n v="180"/>
    <n v="1"/>
    <n v="2"/>
    <n v="9.52"/>
    <n v="741.00066359000004"/>
  </r>
  <r>
    <n v="452"/>
    <x v="56"/>
    <s v="30/09/2020"/>
    <n v="6"/>
    <n v="3"/>
    <s v="N"/>
    <s v="890-203-088-9"/>
    <s v="11001"/>
    <s v="CL 99  N 9A 54 TORRE 3 PISO 14"/>
    <s v="26/12/2016"/>
    <s v="26/12/2021"/>
    <n v="1000000000"/>
    <s v="5970"/>
    <n v="1800"/>
    <n v="1"/>
    <n v="500000000"/>
    <n v="360"/>
    <n v="1"/>
    <n v="2"/>
    <n v="9.32"/>
    <n v="325.67825986999998"/>
  </r>
  <r>
    <n v="3409"/>
    <x v="56"/>
    <s v="30/09/2020"/>
    <n v="7"/>
    <n v="9"/>
    <s v="N"/>
    <s v="890-002-377-1"/>
    <s v="63001"/>
    <s v="CALLE 19 14 56"/>
    <s v="01/04/2010"/>
    <s v="30/01/2030"/>
    <n v="463305675"/>
    <s v="1"/>
    <n v="7200"/>
    <n v="9"/>
    <n v="231652837"/>
    <n v="30"/>
    <n v="1"/>
    <n v="2"/>
    <n v="5.75"/>
    <n v="330.10531500000002"/>
  </r>
  <r>
    <n v="4415"/>
    <x v="56"/>
    <s v="30/09/2020"/>
    <n v="8"/>
    <n v="9"/>
    <s v="N"/>
    <s v="890-002-377-1"/>
    <s v="66001"/>
    <s v="CALLE 20 N 8-20"/>
    <s v="01/11/2012"/>
    <s v="01/11/2032"/>
    <n v="788604308"/>
    <s v="1"/>
    <n v="7200"/>
    <n v="1"/>
    <n v="394302154"/>
    <n v="7200"/>
    <n v="1"/>
    <n v="2"/>
    <n v="6.75"/>
    <n v="561.88058899999999"/>
  </r>
  <r>
    <n v="4987"/>
    <x v="56"/>
    <s v="30/09/2020"/>
    <n v="9"/>
    <n v="9"/>
    <s v="N"/>
    <s v="890-002-377-1"/>
    <s v="18001"/>
    <s v="CALLE 13  12 37"/>
    <s v="27/05/2014"/>
    <s v="27/05/2034"/>
    <n v="619361669"/>
    <s v="4839998"/>
    <n v="7200"/>
    <n v="1"/>
    <n v="309695834"/>
    <n v="30"/>
    <n v="1"/>
    <n v="1"/>
    <n v="5.75"/>
    <n v="441.31653799999998"/>
  </r>
  <r>
    <n v="2481"/>
    <x v="56"/>
    <s v="30/09/2020"/>
    <n v="10"/>
    <n v="9"/>
    <s v="N"/>
    <s v="890-002-377-1"/>
    <s v="63001"/>
    <s v="CARRERA 13 N 15 NORTE 59"/>
    <s v="18/07/2017"/>
    <s v="17/07/2027"/>
    <n v="2000000000"/>
    <s v="1"/>
    <n v="120"/>
    <n v="1"/>
    <n v="1000000000"/>
    <n v="360"/>
    <n v="1"/>
    <n v="1"/>
    <n v="5.75"/>
    <n v="1683.541645"/>
  </r>
  <r>
    <n v="810"/>
    <x v="56"/>
    <s v="30/09/2020"/>
    <n v="11"/>
    <n v="4"/>
    <s v="N"/>
    <s v="890-203-088-9"/>
    <s v="11001"/>
    <s v="CL  99 N 9A 54 TORRE 3 PISO 14"/>
    <s v="19/12/2017"/>
    <s v="19/12/2022"/>
    <n v="500000000"/>
    <s v="6990"/>
    <n v="1800"/>
    <n v="9"/>
    <n v="100000000"/>
    <n v="60"/>
    <n v="1"/>
    <n v="2"/>
    <n v="9.1300000000000008"/>
    <n v="531.90608003"/>
  </r>
  <r>
    <n v="818"/>
    <x v="56"/>
    <s v="30/09/2020"/>
    <n v="12"/>
    <n v="4"/>
    <s v="N"/>
    <s v="890-203-088-9"/>
    <s v="11001"/>
    <s v="CL  99 N 9A 54 TORRE 3 PISO 14"/>
    <s v="27/12/2017"/>
    <s v="27/12/2022"/>
    <n v="500000000"/>
    <s v="7000"/>
    <n v="1800"/>
    <n v="9"/>
    <n v="100000000"/>
    <n v="60"/>
    <n v="1"/>
    <n v="2"/>
    <n v="9.1300000000000008"/>
    <n v="531.10416103"/>
  </r>
  <r>
    <n v="1169"/>
    <x v="56"/>
    <s v="30/09/2020"/>
    <n v="13"/>
    <n v="1"/>
    <s v="N"/>
    <s v="800-149-923-6"/>
    <s v="11001"/>
    <s v="CLL 28 N 13 A 15 PISO 40"/>
    <s v="13/12/2018"/>
    <s v="13/12/2023"/>
    <n v="1000000000"/>
    <s v="1834501440"/>
    <n v="1800"/>
    <n v="9"/>
    <n v="500000000"/>
    <n v="30"/>
    <n v="1"/>
    <n v="2"/>
    <n v="7.5"/>
    <n v="651.38834732999999"/>
  </r>
  <r>
    <n v="678"/>
    <x v="56"/>
    <s v="30/09/2020"/>
    <n v="14"/>
    <n v="1"/>
    <s v="N"/>
    <s v="800-149-923-6"/>
    <s v="11001"/>
    <s v="CLL 28 N 13 A 15 PISO 40"/>
    <s v="09/08/2019"/>
    <s v="09/08/2022"/>
    <n v="500000000"/>
    <s v="1921846548"/>
    <n v="36"/>
    <n v="9"/>
    <n v="250000000"/>
    <n v="30"/>
    <n v="1"/>
    <n v="2"/>
    <n v="4.8099999999999996"/>
    <n v="319.98890060000002"/>
  </r>
  <r>
    <n v="1412"/>
    <x v="56"/>
    <s v="30/09/2020"/>
    <n v="15"/>
    <n v="4"/>
    <s v="N"/>
    <s v="890-203-088-9"/>
    <s v="11001"/>
    <s v="CL  99 N 9A 54 TORRE 3 PISO 14"/>
    <s v="12/08/2019"/>
    <s v="12/08/2024"/>
    <n v="1500000000"/>
    <s v="8120"/>
    <n v="1800"/>
    <n v="1"/>
    <n v="750000000"/>
    <n v="30"/>
    <n v="1"/>
    <n v="2"/>
    <n v="7.97"/>
    <n v="2624.5547778"/>
  </r>
  <r>
    <n v="3269"/>
    <x v="56"/>
    <s v="30/09/2020"/>
    <n v="16"/>
    <n v="1"/>
    <s v="N"/>
    <s v="800-149-923-6"/>
    <s v="11001"/>
    <s v="CLL 28 N 13 A 15 PISO 40"/>
    <s v="13/09/2019"/>
    <s v="12/09/2029"/>
    <n v="1750000000"/>
    <s v="1925583335"/>
    <n v="120"/>
    <n v="9"/>
    <n v="3500000000"/>
    <n v="30"/>
    <n v="1"/>
    <n v="2"/>
    <n v="8.69"/>
    <n v="3305.8689264699997"/>
  </r>
  <r>
    <n v="163"/>
    <x v="56"/>
    <s v="30/09/2020"/>
    <n v="17"/>
    <n v="1"/>
    <s v="N"/>
    <s v="800-149-923-6"/>
    <s v="11001"/>
    <s v="CLL 28 N 13 A 15 PISO 40"/>
    <s v="13/09/2019"/>
    <s v="12/03/2021"/>
    <n v="500000000"/>
    <s v="1924146549"/>
    <n v="18"/>
    <n v="9"/>
    <n v="1000000000"/>
    <n v="30"/>
    <n v="1"/>
    <n v="2"/>
    <n v="8.69"/>
    <n v="334.29658352999996"/>
  </r>
  <r>
    <n v="1430"/>
    <x v="56"/>
    <s v="30/09/2020"/>
    <n v="18"/>
    <n v="4"/>
    <s v="N"/>
    <s v="890-203-088-9"/>
    <s v="11001"/>
    <s v="CL  99 N 9A 54 TORRE 3 PISO 14"/>
    <s v="30/09/2019"/>
    <s v="30/08/2024"/>
    <n v="2000000000"/>
    <s v="8220"/>
    <n v="1800"/>
    <n v="1"/>
    <n v="1000000000"/>
    <n v="60"/>
    <n v="1"/>
    <n v="2"/>
    <n v="9.89"/>
    <n v="1777.7084886700002"/>
  </r>
  <r>
    <n v="-6"/>
    <x v="56"/>
    <s v="30/09/2020"/>
    <n v="19"/>
    <n v="3"/>
    <s v="N"/>
    <s v="860-002-964-4"/>
    <s v="63001"/>
    <s v="CL 21 16 30"/>
    <s v="25/09/2019"/>
    <s v="24/09/2020"/>
    <n v="817707817"/>
    <s v="459221671"/>
    <n v="12"/>
    <n v="1"/>
    <n v="408853909"/>
    <n v="180"/>
    <n v="1"/>
    <n v="2"/>
    <n v="8.69"/>
    <n v="817.85361621000004"/>
  </r>
  <r>
    <n v="-6"/>
    <x v="56"/>
    <s v="30/09/2020"/>
    <n v="20"/>
    <n v="3"/>
    <s v="N"/>
    <s v="860-002-964-4"/>
    <s v="63001"/>
    <s v="CL 21 16 30"/>
    <s v="25/09/2019"/>
    <s v="24/09/2020"/>
    <n v="1182292183"/>
    <s v="459216124"/>
    <n v="12"/>
    <n v="1"/>
    <n v="591146092"/>
    <n v="180"/>
    <n v="1"/>
    <n v="2"/>
    <n v="6.83"/>
    <n v="1182.2921825899998"/>
  </r>
  <r>
    <n v="1455"/>
    <x v="56"/>
    <s v="30/09/2020"/>
    <n v="21"/>
    <n v="3"/>
    <s v="N"/>
    <s v="890-300-279-4"/>
    <s v="63001"/>
    <s v="CRA 16 NR 20A - 21"/>
    <s v="21/10/2019"/>
    <s v="24/09/2024"/>
    <n v="1800000000"/>
    <s v="3200016048"/>
    <n v="60"/>
    <n v="1"/>
    <n v="1800000000"/>
    <n v="30"/>
    <n v="1"/>
    <n v="2"/>
    <n v="7.73"/>
    <n v="1559.9510069999999"/>
  </r>
  <r>
    <n v="58"/>
    <x v="56"/>
    <s v="30/09/2020"/>
    <n v="22"/>
    <n v="3"/>
    <s v="N"/>
    <s v="860-002-964-4"/>
    <s v="63001"/>
    <s v="CL 21 16 30"/>
    <s v="28/11/2019"/>
    <s v="27/11/2020"/>
    <n v="1000000000"/>
    <s v="553450520"/>
    <n v="12"/>
    <n v="1"/>
    <n v="500000000"/>
    <n v="180"/>
    <n v="1"/>
    <n v="2"/>
    <n v="6.71"/>
    <n v="1016.36101138"/>
  </r>
  <r>
    <n v="1452"/>
    <x v="56"/>
    <s v="30/09/2020"/>
    <n v="23"/>
    <n v="3"/>
    <s v="N"/>
    <s v="890-300-279-4"/>
    <s v="63001"/>
    <s v="CRA 16 NR 20A - 21"/>
    <s v="21/11/2019"/>
    <s v="21/09/2024"/>
    <n v="1200000000"/>
    <s v="3200016119"/>
    <n v="60"/>
    <n v="1"/>
    <n v="1200000000"/>
    <n v="30"/>
    <n v="1"/>
    <n v="2"/>
    <n v="8.01"/>
    <n v="1059.6815260000001"/>
  </r>
  <r>
    <n v="260"/>
    <x v="56"/>
    <s v="30/09/2020"/>
    <n v="24"/>
    <n v="1"/>
    <s v="N"/>
    <s v="800-149-923-6"/>
    <s v="11001"/>
    <s v="CLL 28 N 13 A 15 PISO 40"/>
    <s v="18/12/2019"/>
    <s v="17/06/2021"/>
    <n v="620000000"/>
    <s v="1935249488"/>
    <n v="18"/>
    <n v="9"/>
    <n v="310000000"/>
    <n v="180"/>
    <n v="1"/>
    <n v="2"/>
    <n v="8.26"/>
    <n v="310.47992599999998"/>
  </r>
  <r>
    <n v="1547"/>
    <x v="56"/>
    <s v="30/09/2020"/>
    <n v="25"/>
    <n v="4"/>
    <s v="N"/>
    <s v="890-203-088-9"/>
    <s v="11001"/>
    <s v="CL  99 N 9A 54 TORRE 3 PISO 14"/>
    <s v="26/12/2019"/>
    <s v="25/12/2024"/>
    <n v="1500000000"/>
    <s v="8420"/>
    <n v="1800"/>
    <n v="1"/>
    <n v="750000000"/>
    <n v="60"/>
    <n v="1"/>
    <n v="2"/>
    <n v="9.89"/>
    <n v="1411.1869456700001"/>
  </r>
  <r>
    <n v="139"/>
    <x v="56"/>
    <s v="30/09/2020"/>
    <n v="26"/>
    <n v="3"/>
    <s v="N"/>
    <s v="860-002-964-4"/>
    <s v="63001"/>
    <s v="CL 21 16 30"/>
    <s v="17/02/2020"/>
    <s v="16/02/2021"/>
    <n v="1000000000"/>
    <s v="554895273"/>
    <n v="12"/>
    <n v="1"/>
    <n v="500000000"/>
    <n v="180"/>
    <n v="1"/>
    <n v="2"/>
    <n v="6.88"/>
    <n v="1005.12841667"/>
  </r>
  <r>
    <n v="1430"/>
    <x v="56"/>
    <s v="30/09/2020"/>
    <n v="27"/>
    <n v="4"/>
    <s v="N"/>
    <s v="890-203-088-9"/>
    <s v="11001"/>
    <s v="CL  99 N 9A 54 TORRE 3 PISO 14"/>
    <s v="21/02/2020"/>
    <s v="30/08/2024"/>
    <n v="2000000000"/>
    <s v="8480"/>
    <n v="1800"/>
    <n v="1"/>
    <n v="1000000000"/>
    <n v="60"/>
    <n v="1"/>
    <n v="2"/>
    <n v="9.89"/>
    <n v="1879.6928643399999"/>
  </r>
  <r>
    <n v="526"/>
    <x v="56"/>
    <s v="30/09/2020"/>
    <n v="28"/>
    <n v="1"/>
    <s v="N"/>
    <s v="800-149-923-6"/>
    <s v="11001"/>
    <s v="CLL 28 N 13 A 15 PISO 40"/>
    <s v="10/03/2020"/>
    <s v="10/03/2022"/>
    <n v="500000000"/>
    <s v="2006915670"/>
    <n v="24"/>
    <n v="9"/>
    <n v="250000000"/>
    <n v="30"/>
    <n v="1"/>
    <n v="2"/>
    <n v="6.23"/>
    <n v="375.85543999999999"/>
  </r>
  <r>
    <n v="912"/>
    <x v="56"/>
    <s v="30/09/2020"/>
    <n v="29"/>
    <n v="9"/>
    <s v="N"/>
    <s v="890-203-088-9"/>
    <s v="11001"/>
    <s v="CL  99 N 9A 54 TORRE 3 PISO 14"/>
    <s v="31/03/2020"/>
    <s v="31/03/2023"/>
    <n v="2000000000"/>
    <s v="8620"/>
    <n v="1800"/>
    <n v="1"/>
    <n v="1000000000"/>
    <n v="90"/>
    <n v="1"/>
    <n v="2"/>
    <n v="7.73"/>
    <n v="2064.5166669999999"/>
  </r>
  <r>
    <n v="3452"/>
    <x v="56"/>
    <s v="30/09/2020"/>
    <n v="30"/>
    <n v="9"/>
    <s v="N"/>
    <s v="890-002-377-1"/>
    <s v="41551"/>
    <s v="CRA 5 NRO 5 - 61 B/ CENTRO"/>
    <s v="17/03/2020"/>
    <s v="14/03/2030"/>
    <n v="554998785"/>
    <s v="1"/>
    <n v="7200"/>
    <n v="1"/>
    <n v="277499393"/>
    <n v="30"/>
    <n v="1"/>
    <n v="1"/>
    <n v="5.75"/>
    <n v="536.57558500000005"/>
  </r>
  <r>
    <n v="526"/>
    <x v="56"/>
    <s v="30/09/2020"/>
    <n v="31"/>
    <n v="1"/>
    <s v="N"/>
    <s v="800-149-923-6"/>
    <s v="11001"/>
    <s v="CLL 28 N 13 A 15 PISO 40"/>
    <s v="06/04/2020"/>
    <s v="10/03/2022"/>
    <n v="3000000000"/>
    <s v="2009797495"/>
    <n v="24"/>
    <n v="9"/>
    <n v="1500000000"/>
    <n v="30"/>
    <n v="1"/>
    <n v="2"/>
    <n v="6.23"/>
    <n v="3004.64"/>
  </r>
  <r>
    <n v="708"/>
    <x v="57"/>
    <s v="30/09/2020"/>
    <n v="1"/>
    <n v="4"/>
    <s v="N"/>
    <s v="890-203-088-9"/>
    <s v="68679"/>
    <s v="CR 9 NO 13 41"/>
    <s v="21/05/2017"/>
    <s v="08/09/2022"/>
    <n v="300000000"/>
    <s v="10880005610"/>
    <n v="1800"/>
    <n v="2"/>
    <n v="71000000"/>
    <n v="30"/>
    <n v="2"/>
    <n v="2"/>
    <n v="9.09"/>
    <n v="120"/>
  </r>
  <r>
    <n v="813"/>
    <x v="57"/>
    <s v="30/09/2020"/>
    <n v="2"/>
    <n v="4"/>
    <s v="N"/>
    <s v="890-203-088-9"/>
    <s v="68679"/>
    <s v="CR 9 NO 13 41"/>
    <s v="22/06/2017"/>
    <s v="22/12/2022"/>
    <n v="500000000"/>
    <s v="10880005910"/>
    <n v="1800"/>
    <n v="2"/>
    <n v="71000000"/>
    <n v="30"/>
    <n v="2"/>
    <n v="2"/>
    <n v="9.09"/>
    <n v="225"/>
  </r>
  <r>
    <n v="1122"/>
    <x v="57"/>
    <s v="30/09/2020"/>
    <n v="3"/>
    <n v="4"/>
    <s v="N"/>
    <s v="890-203-088-9"/>
    <s v="68679"/>
    <s v="CR 9 No 13 41"/>
    <s v="21/05/2018"/>
    <s v="27/10/2023"/>
    <n v="280000000"/>
    <s v="10880006910"/>
    <n v="1800"/>
    <n v="2"/>
    <n v="71000000"/>
    <n v="30"/>
    <n v="2"/>
    <n v="2"/>
    <n v="9.09"/>
    <n v="182"/>
  </r>
  <r>
    <n v="1222"/>
    <x v="57"/>
    <s v="30/09/2020"/>
    <n v="4"/>
    <n v="4"/>
    <s v="N"/>
    <s v="890-203-088-9"/>
    <s v="68679"/>
    <s v="CR 9 NO 13 41"/>
    <s v="27/06/2018"/>
    <s v="04/02/2024"/>
    <n v="300000000"/>
    <s v="10880000721"/>
    <n v="1800"/>
    <n v="2"/>
    <n v="71000000"/>
    <n v="90"/>
    <n v="2"/>
    <n v="2"/>
    <n v="9.09"/>
    <n v="210"/>
  </r>
  <r>
    <n v="1299"/>
    <x v="57"/>
    <s v="30/09/2020"/>
    <n v="5"/>
    <n v="4"/>
    <s v="N"/>
    <s v="890-203-088-9"/>
    <s v="68679"/>
    <s v="CR 9 NO 13-41"/>
    <s v="12/12/2018"/>
    <s v="21/04/2024"/>
    <n v="200000000"/>
    <s v="10880007480"/>
    <n v="1800"/>
    <n v="2"/>
    <n v="71000000"/>
    <n v="90"/>
    <n v="2"/>
    <n v="2"/>
    <n v="9.09"/>
    <n v="150"/>
  </r>
  <r>
    <n v="1439"/>
    <x v="57"/>
    <s v="30/09/2020"/>
    <n v="6"/>
    <n v="4"/>
    <s v="N"/>
    <s v="890-203-088-9"/>
    <s v="68079"/>
    <s v="CR 9 NO 13-41"/>
    <s v="08/05/2019"/>
    <s v="08/09/2024"/>
    <n v="200000000"/>
    <s v="12180007840"/>
    <n v="1800"/>
    <n v="2"/>
    <n v="71000000"/>
    <n v="90"/>
    <n v="2"/>
    <n v="2"/>
    <n v="9.09"/>
    <n v="167"/>
  </r>
  <r>
    <n v="1487"/>
    <x v="57"/>
    <s v="30/09/2020"/>
    <n v="7"/>
    <n v="4"/>
    <s v="N"/>
    <s v="890-203-088-9"/>
    <s v="68679"/>
    <s v="CR 9 NO 13-41"/>
    <s v="26/06/2019"/>
    <s v="26/10/2024"/>
    <n v="300000000"/>
    <s v="12180008010"/>
    <n v="1800"/>
    <n v="2"/>
    <n v="71000000"/>
    <n v="90"/>
    <n v="2"/>
    <n v="2"/>
    <n v="9.09"/>
    <n v="255"/>
  </r>
  <r>
    <n v="1549"/>
    <x v="57"/>
    <s v="30/09/2020"/>
    <n v="8"/>
    <n v="4"/>
    <s v="N"/>
    <s v="890-203-088-9"/>
    <s v="68679"/>
    <s v="CR 9 NO 13-41"/>
    <s v="27/08/2019"/>
    <s v="27/12/2024"/>
    <n v="200000000"/>
    <s v="10880000814"/>
    <n v="1800"/>
    <n v="2"/>
    <n v="71000000"/>
    <n v="90"/>
    <n v="2"/>
    <n v="2"/>
    <n v="9.09"/>
    <n v="180"/>
  </r>
  <r>
    <n v="1716"/>
    <x v="57"/>
    <s v="30/09/2020"/>
    <n v="9"/>
    <n v="4"/>
    <s v="N"/>
    <s v="890-203-088-9"/>
    <s v="68679"/>
    <s v="CR9 NO 13-41"/>
    <s v="12/02/2020"/>
    <s v="12/06/2025"/>
    <n v="300000000"/>
    <s v="10880008560"/>
    <n v="1800"/>
    <n v="2"/>
    <n v="71000000"/>
    <n v="90"/>
    <n v="2"/>
    <n v="2"/>
    <n v="9.09"/>
    <n v="280"/>
  </r>
  <r>
    <n v="1752"/>
    <x v="57"/>
    <s v="30/09/2020"/>
    <n v="10"/>
    <n v="4"/>
    <s v="N"/>
    <s v="890-203-088-9"/>
    <s v="68679"/>
    <s v="CR 9 NO 13-41"/>
    <s v="18/03/2020"/>
    <s v="18/07/2025"/>
    <n v="500000000"/>
    <s v="10880008760"/>
    <n v="1800"/>
    <n v="2"/>
    <n v="71000000"/>
    <n v="30"/>
    <n v="2"/>
    <n v="2"/>
    <n v="7.59"/>
    <n v="499.21233302999997"/>
  </r>
  <r>
    <n v="1818"/>
    <x v="57"/>
    <s v="30/09/2020"/>
    <n v="11"/>
    <n v="4"/>
    <s v="N"/>
    <s v="890-203-088-9"/>
    <s v="68679"/>
    <s v="CR 9 NO 13 - 41"/>
    <s v="22/09/2020"/>
    <s v="22/09/2025"/>
    <n v="400000000"/>
    <s v="10880008830"/>
    <n v="1800"/>
    <n v="2"/>
    <n v="71000000"/>
    <n v="90"/>
    <n v="2"/>
    <n v="2"/>
    <n v="9.09"/>
    <n v="400"/>
  </r>
  <r>
    <n v="2272"/>
    <x v="58"/>
    <s v="30/09/2020"/>
    <n v="1"/>
    <n v="5"/>
    <s v="N"/>
    <s v="800-116-398-7"/>
    <s v="11001"/>
    <s v="cra 13 28 17 p 2"/>
    <s v="20/12/2016"/>
    <s v="20/12/2026"/>
    <n v="20000000"/>
    <s v="13887316"/>
    <n v="120"/>
    <n v="1"/>
    <n v="1400000"/>
    <n v="180"/>
    <n v="1"/>
    <n v="2"/>
    <n v="1.93"/>
    <n v="13"/>
  </r>
  <r>
    <n v="237"/>
    <x v="58"/>
    <s v="30/09/2020"/>
    <n v="2"/>
    <n v="5"/>
    <s v="N"/>
    <s v="800-116-398-7"/>
    <s v="11001"/>
    <s v="cra 13 28 17 p 2"/>
    <s v="25/05/2016"/>
    <s v="25/05/2021"/>
    <n v="6500000"/>
    <s v="13871016"/>
    <n v="60"/>
    <n v="1"/>
    <n v="2000000"/>
    <n v="180"/>
    <n v="1"/>
    <n v="2"/>
    <n v="1.99"/>
    <n v="0.65125"/>
  </r>
  <r>
    <n v="291"/>
    <x v="58"/>
    <s v="30/09/2020"/>
    <n v="3"/>
    <n v="5"/>
    <s v="N"/>
    <s v="800-116-398-7"/>
    <s v="11001"/>
    <s v="cra 13 28 17 p 2"/>
    <s v="18/07/2016"/>
    <s v="18/07/2021"/>
    <n v="5000000"/>
    <s v="13805416"/>
    <n v="60"/>
    <n v="1"/>
    <n v="4000000"/>
    <n v="180"/>
    <n v="1"/>
    <n v="2"/>
    <n v="2"/>
    <n v="1.25"/>
  </r>
  <r>
    <n v="419"/>
    <x v="58"/>
    <s v="30/09/2020"/>
    <n v="4"/>
    <n v="5"/>
    <s v="N"/>
    <s v="800-116-398-7"/>
    <s v="11001"/>
    <s v="cra 13 28 17 p 2"/>
    <s v="23/11/2016"/>
    <s v="23/11/2021"/>
    <n v="15000000"/>
    <s v="13874816"/>
    <n v="60"/>
    <n v="1"/>
    <n v="2000000"/>
    <n v="180"/>
    <n v="1"/>
    <n v="2"/>
    <n v="5.43"/>
    <n v="4.5"/>
  </r>
  <r>
    <n v="258"/>
    <x v="58"/>
    <s v="30/09/2020"/>
    <n v="5"/>
    <n v="5"/>
    <s v="N"/>
    <s v="800-116-398-7"/>
    <s v="11001"/>
    <s v="cra 13 28 17 p 2"/>
    <s v="15/06/2016"/>
    <s v="15/06/2021"/>
    <n v="3000000"/>
    <s v="13882716"/>
    <n v="60"/>
    <n v="1"/>
    <n v="2000000"/>
    <n v="180"/>
    <n v="1"/>
    <n v="2"/>
    <n v="2.14"/>
    <n v="1"/>
  </r>
  <r>
    <n v="258"/>
    <x v="58"/>
    <s v="30/09/2020"/>
    <n v="6"/>
    <n v="5"/>
    <s v="N"/>
    <s v="800-116-398-7"/>
    <s v="11001"/>
    <s v="cra 13 28 17 p 2"/>
    <s v="15/06/2016"/>
    <s v="15/06/2021"/>
    <n v="16000000"/>
    <s v="13882616"/>
    <n v="60"/>
    <n v="1"/>
    <n v="4500000"/>
    <n v="180"/>
    <n v="1"/>
    <n v="2"/>
    <n v="5.64"/>
    <n v="4"/>
  </r>
  <r>
    <n v="267"/>
    <x v="58"/>
    <s v="30/09/2020"/>
    <n v="7"/>
    <n v="5"/>
    <s v="N"/>
    <s v="800-116-398-7"/>
    <s v="11001"/>
    <s v="cra 13 28 17 p 2"/>
    <s v="24/06/2016"/>
    <s v="24/06/2021"/>
    <n v="9000000"/>
    <s v="13891216"/>
    <n v="60"/>
    <n v="1"/>
    <n v="2300000"/>
    <n v="180"/>
    <n v="1"/>
    <n v="2"/>
    <n v="1.96"/>
    <n v="3"/>
  </r>
  <r>
    <n v="258"/>
    <x v="58"/>
    <s v="30/09/2020"/>
    <n v="8"/>
    <n v="5"/>
    <s v="N"/>
    <s v="800-116-398-7"/>
    <s v="11001"/>
    <s v="cra 13 28 17 p 2"/>
    <s v="15/06/2016"/>
    <s v="15/06/2021"/>
    <n v="5000000"/>
    <s v="13882816"/>
    <n v="60"/>
    <n v="1"/>
    <n v="2500000"/>
    <n v="180"/>
    <n v="1"/>
    <n v="2"/>
    <n v="2.14"/>
    <n v="1.25"/>
  </r>
  <r>
    <n v="238"/>
    <x v="58"/>
    <s v="30/09/2020"/>
    <n v="9"/>
    <n v="5"/>
    <s v="N"/>
    <s v="800-116-398-7"/>
    <s v="11001"/>
    <s v="cra 13 28 17 p 2"/>
    <s v="26/05/2016"/>
    <s v="26/05/2021"/>
    <n v="15000000"/>
    <s v="13875316"/>
    <n v="60"/>
    <n v="1"/>
    <n v="6000000"/>
    <n v="180"/>
    <n v="1"/>
    <n v="2"/>
    <n v="1.99"/>
    <n v="2.5149750000000002"/>
  </r>
  <r>
    <n v="635"/>
    <x v="58"/>
    <s v="30/09/2020"/>
    <n v="10"/>
    <n v="5"/>
    <s v="N"/>
    <s v="800-116-398-7"/>
    <s v="11001"/>
    <s v="cra 13 28 17 p 2"/>
    <s v="27/06/2016"/>
    <s v="27/06/2022"/>
    <n v="13500000"/>
    <s v="13891116"/>
    <n v="72"/>
    <n v="1"/>
    <n v="11300000"/>
    <n v="180"/>
    <n v="1"/>
    <n v="2"/>
    <n v="1.96"/>
    <n v="5.3998080000000002"/>
  </r>
  <r>
    <n v="270"/>
    <x v="58"/>
    <s v="30/09/2020"/>
    <n v="11"/>
    <n v="5"/>
    <s v="N"/>
    <s v="800-116-398-7"/>
    <s v="11001"/>
    <s v="cra 13 28 17 p 2"/>
    <s v="27/06/2016"/>
    <s v="27/06/2021"/>
    <n v="10000000"/>
    <s v="13893316"/>
    <n v="60"/>
    <n v="1"/>
    <n v="5000000"/>
    <n v="180"/>
    <n v="1"/>
    <n v="2"/>
    <n v="1.96"/>
    <n v="2.5"/>
  </r>
  <r>
    <n v="265"/>
    <x v="58"/>
    <s v="30/09/2020"/>
    <n v="12"/>
    <n v="5"/>
    <s v="N"/>
    <s v="800-116-398-7"/>
    <s v="11001"/>
    <s v="cra 13 28 17 p 2"/>
    <s v="22/06/2016"/>
    <s v="22/06/2021"/>
    <n v="12000000"/>
    <s v="13889016"/>
    <n v="60"/>
    <n v="1"/>
    <n v="5000000"/>
    <n v="180"/>
    <n v="1"/>
    <n v="2"/>
    <n v="1.96"/>
    <n v="5.9995159999999998"/>
  </r>
  <r>
    <n v="357"/>
    <x v="58"/>
    <s v="30/09/2020"/>
    <n v="13"/>
    <n v="5"/>
    <s v="N"/>
    <s v="800-116-398-7"/>
    <s v="11001"/>
    <s v="cra 13 28 17 p 2"/>
    <s v="22/09/2016"/>
    <s v="22/09/2021"/>
    <n v="9000000"/>
    <s v="13814001"/>
    <n v="60"/>
    <n v="1"/>
    <n v="27500000"/>
    <n v="180"/>
    <n v="1"/>
    <n v="2"/>
    <n v="1.96"/>
    <n v="4.5"/>
  </r>
  <r>
    <n v="257"/>
    <x v="58"/>
    <s v="30/09/2020"/>
    <n v="14"/>
    <n v="5"/>
    <s v="N"/>
    <s v="800-116-398-7"/>
    <s v="11001"/>
    <s v="cra 13 28 17 p 2"/>
    <s v="14/06/2016"/>
    <s v="14/06/2021"/>
    <n v="17600000"/>
    <s v="13882516"/>
    <n v="60"/>
    <n v="1"/>
    <n v="6000000"/>
    <n v="180"/>
    <n v="1"/>
    <n v="2"/>
    <n v="2.14"/>
    <n v="8.1639579999999992"/>
  </r>
  <r>
    <n v="334"/>
    <x v="58"/>
    <s v="30/09/2020"/>
    <n v="15"/>
    <n v="5"/>
    <s v="N"/>
    <s v="800-116-398-7"/>
    <s v="11001"/>
    <s v="cra 13 28 17 p 2"/>
    <s v="31/08/2015"/>
    <s v="30/08/2021"/>
    <n v="12000000"/>
    <s v="13807415"/>
    <n v="72"/>
    <n v="1"/>
    <n v="10000000"/>
    <n v="180"/>
    <n v="1"/>
    <n v="2"/>
    <n v="5.45"/>
    <n v="2.4"/>
  </r>
  <r>
    <n v="264"/>
    <x v="58"/>
    <s v="30/09/2020"/>
    <n v="16"/>
    <n v="5"/>
    <s v="N"/>
    <s v="800-116-398-7"/>
    <s v="11001"/>
    <s v="cra 13 28 17 p 2"/>
    <s v="21/06/2016"/>
    <s v="21/06/2021"/>
    <n v="5000000"/>
    <s v="13888416"/>
    <n v="60"/>
    <n v="2"/>
    <n v="15000000"/>
    <n v="180"/>
    <n v="1"/>
    <n v="2"/>
    <n v="1.96"/>
    <n v="1.25"/>
  </r>
  <r>
    <n v="265"/>
    <x v="58"/>
    <s v="30/09/2020"/>
    <n v="17"/>
    <n v="5"/>
    <s v="N"/>
    <s v="800-116-398-7"/>
    <s v="11001"/>
    <s v="cra 13 28 17 p 2"/>
    <s v="22/06/2016"/>
    <s v="22/06/2021"/>
    <n v="15000000"/>
    <s v="13888816"/>
    <n v="60"/>
    <n v="1"/>
    <n v="10000000"/>
    <n v="180"/>
    <n v="1"/>
    <n v="2"/>
    <n v="1.96"/>
    <n v="3.75"/>
  </r>
  <r>
    <n v="300"/>
    <x v="58"/>
    <s v="30/09/2020"/>
    <n v="18"/>
    <n v="5"/>
    <s v="N"/>
    <s v="800-116-398-7"/>
    <s v="11001"/>
    <s v="cra 13 28 17 p 2"/>
    <s v="27/07/2016"/>
    <s v="27/07/2021"/>
    <n v="10000000"/>
    <s v="13809716"/>
    <n v="60"/>
    <n v="1"/>
    <n v="5000000"/>
    <n v="180"/>
    <n v="1"/>
    <n v="2"/>
    <n v="2.12"/>
    <n v="2.5"/>
  </r>
  <r>
    <n v="347"/>
    <x v="58"/>
    <s v="30/09/2020"/>
    <n v="19"/>
    <n v="5"/>
    <s v="N"/>
    <s v="800-116-398-7"/>
    <s v="11001"/>
    <s v="cra 13 28 17 p 2"/>
    <s v="12/09/2016"/>
    <s v="12/09/2021"/>
    <n v="12000000"/>
    <s v="13836016"/>
    <n v="60"/>
    <n v="1"/>
    <n v="5000000"/>
    <n v="180"/>
    <n v="1"/>
    <n v="2"/>
    <n v="2.06"/>
    <n v="2.4"/>
  </r>
  <r>
    <n v="270"/>
    <x v="58"/>
    <s v="30/09/2020"/>
    <n v="20"/>
    <n v="5"/>
    <s v="N"/>
    <s v="800-116-398-7"/>
    <s v="11001"/>
    <s v="cra 13 28 17 p 2"/>
    <s v="27/06/2016"/>
    <s v="27/06/2021"/>
    <n v="10000000"/>
    <s v="13893416"/>
    <n v="60"/>
    <n v="2"/>
    <n v="20000000"/>
    <n v="180"/>
    <n v="1"/>
    <n v="2"/>
    <n v="1.96"/>
    <n v="2.5"/>
  </r>
  <r>
    <n v="-11"/>
    <x v="58"/>
    <s v="30/09/2020"/>
    <n v="21"/>
    <n v="5"/>
    <s v="N"/>
    <s v="800-116-398-7"/>
    <s v="11001"/>
    <s v="cra 13 28 17 p 2"/>
    <s v="19/09/2014"/>
    <s v="19/09/2020"/>
    <n v="10000000"/>
    <s v="13840814"/>
    <n v="72"/>
    <n v="1"/>
    <n v="5000000"/>
    <n v="180"/>
    <n v="1"/>
    <n v="2"/>
    <n v="1.96"/>
    <n v="0.454905"/>
  </r>
  <r>
    <n v="238"/>
    <x v="58"/>
    <s v="30/09/2020"/>
    <n v="22"/>
    <n v="5"/>
    <s v="N"/>
    <s v="800-116-398-7"/>
    <s v="11001"/>
    <s v="cra 13 28 17 p 2"/>
    <s v="26/05/2016"/>
    <s v="26/05/2021"/>
    <n v="6000000"/>
    <s v="13875216"/>
    <n v="60"/>
    <n v="1"/>
    <n v="5000000"/>
    <n v="180"/>
    <n v="1"/>
    <n v="2"/>
    <n v="1.99"/>
    <n v="1.2"/>
  </r>
  <r>
    <n v="264"/>
    <x v="58"/>
    <s v="30/09/2020"/>
    <n v="23"/>
    <n v="5"/>
    <s v="N"/>
    <s v="800-116-398-7"/>
    <s v="11001"/>
    <s v="cra 13 28 17 p 2"/>
    <s v="21/06/2016"/>
    <s v="21/06/2021"/>
    <n v="5000000"/>
    <s v="13888516"/>
    <n v="60"/>
    <n v="1"/>
    <n v="11000000"/>
    <n v="180"/>
    <n v="1"/>
    <n v="2"/>
    <n v="1.96"/>
    <n v="1.25"/>
  </r>
  <r>
    <n v="267"/>
    <x v="58"/>
    <s v="30/09/2020"/>
    <n v="24"/>
    <n v="5"/>
    <s v="N"/>
    <s v="800-116-398-7"/>
    <s v="11001"/>
    <s v="cra 13 28 17 p 2"/>
    <s v="24/06/2016"/>
    <s v="24/06/2021"/>
    <n v="40000000"/>
    <s v="13891016"/>
    <n v="60"/>
    <n v="1"/>
    <n v="6000000"/>
    <n v="180"/>
    <n v="1"/>
    <n v="2"/>
    <n v="5.46"/>
    <n v="10"/>
  </r>
  <r>
    <n v="309"/>
    <x v="58"/>
    <s v="30/09/2020"/>
    <n v="25"/>
    <n v="5"/>
    <s v="N"/>
    <s v="800-116-398-7"/>
    <s v="11001"/>
    <s v="cra 13 28 17 p 2"/>
    <s v="05/08/2016"/>
    <s v="05/08/2021"/>
    <n v="6000000"/>
    <s v="13811521"/>
    <n v="60"/>
    <n v="1"/>
    <n v="8000000"/>
    <n v="180"/>
    <n v="1"/>
    <n v="2"/>
    <n v="2.08"/>
    <n v="1.5"/>
  </r>
  <r>
    <n v="211"/>
    <x v="58"/>
    <s v="30/09/2020"/>
    <n v="26"/>
    <n v="5"/>
    <s v="N"/>
    <s v="800-116-398-7"/>
    <s v="11001"/>
    <s v="cra 13 28 17 p 2"/>
    <s v="29/04/2016"/>
    <s v="29/04/2021"/>
    <n v="15000000"/>
    <s v="13859516"/>
    <n v="60"/>
    <n v="1"/>
    <n v="10500000"/>
    <n v="180"/>
    <n v="1"/>
    <n v="2"/>
    <n v="2.16"/>
    <n v="1.428318"/>
  </r>
  <r>
    <n v="253"/>
    <x v="58"/>
    <s v="30/09/2020"/>
    <n v="27"/>
    <n v="5"/>
    <s v="N"/>
    <s v="800-116-398-7"/>
    <s v="11001"/>
    <s v="cra 13 28 17 p 2"/>
    <s v="10/06/2016"/>
    <s v="10/06/2021"/>
    <n v="7000000"/>
    <s v="13880116"/>
    <n v="60"/>
    <n v="1"/>
    <n v="8000000"/>
    <n v="180"/>
    <n v="1"/>
    <n v="2"/>
    <n v="2.14"/>
    <n v="1.0449999999999999"/>
  </r>
  <r>
    <n v="210"/>
    <x v="58"/>
    <s v="30/09/2020"/>
    <n v="28"/>
    <n v="5"/>
    <s v="N"/>
    <s v="800-116-398-7"/>
    <s v="11001"/>
    <s v="cra 13 28 17 p 2"/>
    <s v="28/10/2016"/>
    <s v="28/04/2021"/>
    <n v="5000000"/>
    <s v="13858616"/>
    <n v="54"/>
    <n v="1"/>
    <n v="6500000"/>
    <n v="180"/>
    <n v="1"/>
    <n v="2"/>
    <n v="2.16"/>
    <n v="1.111108"/>
  </r>
  <r>
    <n v="279"/>
    <x v="58"/>
    <s v="30/09/2020"/>
    <n v="29"/>
    <n v="5"/>
    <s v="N"/>
    <s v="800-116-398-7"/>
    <s v="11001"/>
    <s v="cra 13 28 17 p 2"/>
    <s v="06/07/2016"/>
    <s v="06/07/2021"/>
    <n v="17500000"/>
    <s v="13898216"/>
    <n v="60"/>
    <n v="2"/>
    <n v="10000000"/>
    <n v="180"/>
    <n v="1"/>
    <n v="2"/>
    <n v="1.99"/>
    <n v="3.5"/>
  </r>
  <r>
    <n v="237"/>
    <x v="58"/>
    <s v="30/09/2020"/>
    <n v="30"/>
    <n v="5"/>
    <s v="N"/>
    <s v="800-116-398-7"/>
    <s v="11001"/>
    <s v="cra 13 28 17 p 2"/>
    <s v="25/05/2016"/>
    <s v="25/05/2021"/>
    <n v="40000000"/>
    <s v="53871116"/>
    <n v="60"/>
    <n v="1"/>
    <n v="7500000"/>
    <n v="180"/>
    <n v="1"/>
    <n v="2"/>
    <n v="1.99"/>
    <n v="3.1"/>
  </r>
  <r>
    <n v="653"/>
    <x v="58"/>
    <s v="30/09/2020"/>
    <n v="31"/>
    <n v="5"/>
    <s v="N"/>
    <s v="800-116-398-7"/>
    <s v="11001"/>
    <s v="cra 13 28 17 p 2"/>
    <s v="15/07/2016"/>
    <s v="15/07/2022"/>
    <n v="20000000"/>
    <s v="13804316"/>
    <n v="72"/>
    <n v="1"/>
    <n v="10000000"/>
    <n v="180"/>
    <n v="1"/>
    <n v="2"/>
    <n v="2"/>
    <n v="8"/>
  </r>
  <r>
    <n v="246"/>
    <x v="58"/>
    <s v="30/09/2020"/>
    <n v="32"/>
    <n v="5"/>
    <s v="N"/>
    <s v="800-116-398-7"/>
    <s v="11001"/>
    <s v="cra 13 28 17 p 2"/>
    <s v="03/06/2016"/>
    <s v="03/06/2021"/>
    <n v="15000000"/>
    <s v="13878416"/>
    <n v="60"/>
    <n v="2"/>
    <n v="12000000"/>
    <n v="180"/>
    <n v="1"/>
    <n v="2"/>
    <n v="1.96"/>
    <n v="3.4885999999999999"/>
  </r>
  <r>
    <n v="295"/>
    <x v="58"/>
    <s v="30/09/2020"/>
    <n v="33"/>
    <n v="5"/>
    <s v="N"/>
    <s v="800-116-398-7"/>
    <s v="11001"/>
    <s v="cra 13 28 17 p 2"/>
    <s v="22/07/2016"/>
    <s v="22/07/2021"/>
    <n v="23000000"/>
    <s v="13810721"/>
    <n v="60"/>
    <n v="1"/>
    <n v="9000000"/>
    <n v="180"/>
    <n v="1"/>
    <n v="2"/>
    <n v="1.93"/>
    <n v="5.75"/>
  </r>
  <r>
    <n v="253"/>
    <x v="58"/>
    <s v="30/09/2020"/>
    <n v="34"/>
    <n v="5"/>
    <s v="N"/>
    <s v="800-116-398-7"/>
    <s v="11001"/>
    <s v="cra 13 28 17 p 2"/>
    <s v="10/06/2016"/>
    <s v="10/06/2021"/>
    <n v="15000000"/>
    <s v="13880616"/>
    <n v="60"/>
    <n v="1"/>
    <n v="9000000"/>
    <n v="180"/>
    <n v="1"/>
    <n v="2"/>
    <n v="5.64"/>
    <n v="3.534268"/>
  </r>
  <r>
    <n v="336"/>
    <x v="58"/>
    <s v="30/09/2020"/>
    <n v="35"/>
    <n v="5"/>
    <s v="N"/>
    <s v="800-116-398-7"/>
    <s v="11001"/>
    <s v="cra 13 28 17 p 2"/>
    <s v="01/09/2016"/>
    <s v="01/09/2021"/>
    <n v="36000000"/>
    <s v="13828416"/>
    <n v="60"/>
    <n v="1"/>
    <n v="10000000"/>
    <n v="180"/>
    <n v="1"/>
    <n v="2"/>
    <n v="1.95"/>
    <n v="5.6563379999999999"/>
  </r>
  <r>
    <n v="719"/>
    <x v="58"/>
    <s v="30/09/2020"/>
    <n v="36"/>
    <n v="5"/>
    <s v="N"/>
    <s v="800-116-398-7"/>
    <s v="11001"/>
    <s v="cra 13 28 17 p 2"/>
    <s v="19/09/2016"/>
    <s v="19/09/2022"/>
    <n v="10000000"/>
    <s v="13838916"/>
    <n v="72"/>
    <n v="1"/>
    <n v="10000000"/>
    <n v="180"/>
    <n v="1"/>
    <n v="2"/>
    <n v="1.96"/>
    <n v="3.3333360000000001"/>
  </r>
  <r>
    <n v="245"/>
    <x v="58"/>
    <s v="30/09/2020"/>
    <n v="37"/>
    <n v="5"/>
    <s v="N"/>
    <s v="800-116-398-7"/>
    <s v="11001"/>
    <s v="cra 13 28 17 p 2"/>
    <s v="02/06/2016"/>
    <s v="02/06/2021"/>
    <n v="6000000"/>
    <s v="13874516"/>
    <n v="60"/>
    <n v="1"/>
    <n v="10000000"/>
    <n v="180"/>
    <n v="1"/>
    <n v="2"/>
    <n v="1.96"/>
    <n v="0.73253800000000002"/>
  </r>
  <r>
    <n v="463"/>
    <x v="58"/>
    <s v="30/09/2020"/>
    <n v="38"/>
    <n v="5"/>
    <s v="N"/>
    <s v="800-116-398-7"/>
    <s v="11001"/>
    <s v="cra 13 28 17 p 2"/>
    <s v="06/01/2017"/>
    <s v="06/01/2022"/>
    <n v="8000000"/>
    <s v="1337347"/>
    <n v="60"/>
    <n v="1"/>
    <n v="10000000"/>
    <n v="180"/>
    <n v="1"/>
    <n v="2"/>
    <n v="1.99"/>
    <n v="3.2"/>
  </r>
  <r>
    <n v="505"/>
    <x v="58"/>
    <s v="30/09/2020"/>
    <n v="39"/>
    <n v="5"/>
    <s v="N"/>
    <s v="800-116-398-7"/>
    <s v="11001"/>
    <s v="cra 13 28 17 p 2"/>
    <s v="17/02/2017"/>
    <s v="17/02/2022"/>
    <n v="6000000"/>
    <s v="1337885"/>
    <n v="60"/>
    <n v="1"/>
    <n v="13000000"/>
    <n v="180"/>
    <n v="1"/>
    <n v="2"/>
    <n v="1.99"/>
    <n v="1.8"/>
  </r>
  <r>
    <n v="898"/>
    <x v="58"/>
    <s v="30/09/2020"/>
    <n v="40"/>
    <n v="5"/>
    <s v="N"/>
    <s v="800-116-398-7"/>
    <s v="11001"/>
    <s v="cra 13 28 17 p 2"/>
    <s v="17/03/2017"/>
    <s v="17/03/2023"/>
    <n v="25000000"/>
    <s v="1338149"/>
    <n v="72"/>
    <n v="2"/>
    <n v="40000000"/>
    <n v="180"/>
    <n v="1"/>
    <n v="2"/>
    <n v="5.46"/>
    <n v="12.500002"/>
  </r>
  <r>
    <n v="564"/>
    <x v="58"/>
    <s v="30/09/2020"/>
    <n v="41"/>
    <n v="5"/>
    <s v="N"/>
    <s v="800-116-398-7"/>
    <s v="11001"/>
    <s v="cra 13 28 17 p 2"/>
    <s v="17/04/2017"/>
    <s v="17/04/2022"/>
    <n v="15000000"/>
    <s v="1338428"/>
    <n v="60"/>
    <n v="1"/>
    <n v="15000000"/>
    <n v="180"/>
    <n v="1"/>
    <n v="2"/>
    <n v="1.93"/>
    <n v="7.5"/>
  </r>
  <r>
    <n v="568"/>
    <x v="58"/>
    <s v="30/09/2020"/>
    <n v="42"/>
    <n v="5"/>
    <s v="N"/>
    <s v="800-116-398-7"/>
    <s v="11001"/>
    <s v="cra 13 28 17 p 2"/>
    <s v="21/04/2017"/>
    <s v="21/04/2022"/>
    <n v="6500000"/>
    <s v="1338461"/>
    <n v="60"/>
    <n v="2"/>
    <n v="12000000"/>
    <n v="180"/>
    <n v="1"/>
    <n v="2"/>
    <n v="2.02"/>
    <n v="2.6"/>
  </r>
  <r>
    <n v="203"/>
    <x v="58"/>
    <s v="30/09/2020"/>
    <n v="43"/>
    <n v="5"/>
    <s v="N"/>
    <s v="800-116-398-7"/>
    <s v="11001"/>
    <s v="cra 13 28 17 p 2"/>
    <s v="21/04/2017"/>
    <s v="21/04/2021"/>
    <n v="10000000"/>
    <s v="1338464"/>
    <n v="48"/>
    <n v="2"/>
    <n v="12000000"/>
    <n v="180"/>
    <n v="1"/>
    <n v="2"/>
    <n v="2.02"/>
    <n v="3.3333339999999998"/>
  </r>
  <r>
    <n v="568"/>
    <x v="58"/>
    <s v="30/09/2020"/>
    <n v="44"/>
    <n v="5"/>
    <s v="N"/>
    <s v="800-116-398-7"/>
    <s v="11001"/>
    <s v="cra 13 28 17 p 2"/>
    <s v="21/04/2017"/>
    <s v="21/04/2022"/>
    <n v="6000000"/>
    <s v="1338465"/>
    <n v="60"/>
    <n v="1"/>
    <n v="12000000"/>
    <n v="180"/>
    <n v="1"/>
    <n v="2"/>
    <n v="2.02"/>
    <n v="3"/>
  </r>
  <r>
    <n v="610"/>
    <x v="58"/>
    <s v="30/09/2020"/>
    <n v="45"/>
    <n v="5"/>
    <s v="N"/>
    <s v="800-116-398-7"/>
    <s v="11001"/>
    <s v="cra 13 28 17 p 2"/>
    <s v="02/06/2017"/>
    <s v="02/06/2022"/>
    <n v="70000000"/>
    <s v="1338783"/>
    <n v="60"/>
    <n v="1"/>
    <n v="13500000"/>
    <n v="180"/>
    <n v="1"/>
    <n v="2"/>
    <n v="5.46"/>
    <n v="29.244450000000001"/>
  </r>
  <r>
    <n v="613"/>
    <x v="58"/>
    <s v="30/09/2020"/>
    <n v="46"/>
    <n v="5"/>
    <s v="N"/>
    <s v="800-116-398-7"/>
    <s v="11001"/>
    <s v="cra 13 28 17 p 2"/>
    <s v="05/06/2017"/>
    <s v="05/06/2022"/>
    <n v="11000000"/>
    <s v="1338799"/>
    <n v="60"/>
    <n v="1"/>
    <n v="17500000"/>
    <n v="180"/>
    <n v="1"/>
    <n v="2"/>
    <n v="1.96"/>
    <n v="4.4000000000000004"/>
  </r>
  <r>
    <n v="613"/>
    <x v="58"/>
    <s v="30/09/2020"/>
    <n v="47"/>
    <n v="5"/>
    <s v="N"/>
    <s v="800-116-398-7"/>
    <s v="11001"/>
    <s v="cra 13 28 17 p 2"/>
    <s v="05/06/2017"/>
    <s v="05/06/2022"/>
    <n v="8000000"/>
    <s v="1338801"/>
    <n v="60"/>
    <n v="1"/>
    <n v="15000000"/>
    <n v="180"/>
    <n v="1"/>
    <n v="2"/>
    <n v="1.96"/>
    <n v="3.2"/>
  </r>
  <r>
    <n v="620"/>
    <x v="58"/>
    <s v="30/09/2020"/>
    <n v="48"/>
    <n v="5"/>
    <s v="N"/>
    <s v="800-116-398-7"/>
    <s v="11001"/>
    <s v="cra 13 28 17 p 2"/>
    <s v="12/06/2017"/>
    <s v="12/06/2022"/>
    <n v="18000000"/>
    <s v="1338863"/>
    <n v="60"/>
    <n v="2"/>
    <n v="15000000"/>
    <n v="180"/>
    <n v="1"/>
    <n v="2"/>
    <n v="5.64"/>
    <n v="7.2"/>
  </r>
  <r>
    <n v="621"/>
    <x v="58"/>
    <s v="30/09/2020"/>
    <n v="49"/>
    <n v="5"/>
    <s v="N"/>
    <s v="800-116-398-7"/>
    <s v="11001"/>
    <s v="cra 13 28 17 p 2"/>
    <s v="13/06/2017"/>
    <s v="13/06/2022"/>
    <n v="15000000"/>
    <s v="1338869"/>
    <n v="60"/>
    <n v="1"/>
    <n v="15000000"/>
    <n v="180"/>
    <n v="1"/>
    <n v="2"/>
    <n v="2.14"/>
    <n v="6"/>
  </r>
  <r>
    <n v="629"/>
    <x v="58"/>
    <s v="30/09/2020"/>
    <n v="50"/>
    <n v="5"/>
    <s v="N"/>
    <s v="800-116-398-7"/>
    <s v="11001"/>
    <s v="cra 13 28 17 p 2"/>
    <s v="21/06/2017"/>
    <s v="21/06/2022"/>
    <n v="15000000"/>
    <s v="1338916"/>
    <n v="60"/>
    <n v="2"/>
    <n v="20000000"/>
    <n v="180"/>
    <n v="1"/>
    <n v="2"/>
    <n v="1.96"/>
    <n v="6"/>
  </r>
  <r>
    <n v="631"/>
    <x v="58"/>
    <s v="30/09/2020"/>
    <n v="51"/>
    <n v="5"/>
    <s v="N"/>
    <s v="800-116-398-7"/>
    <s v="11001"/>
    <s v="cra 13 28 17 p 2"/>
    <s v="23/06/2017"/>
    <s v="23/06/2022"/>
    <n v="10000000"/>
    <s v="1338944"/>
    <n v="60"/>
    <n v="2"/>
    <n v="18000000"/>
    <n v="180"/>
    <n v="1"/>
    <n v="2"/>
    <n v="1.96"/>
    <n v="5"/>
  </r>
  <r>
    <n v="631"/>
    <x v="58"/>
    <s v="30/09/2020"/>
    <n v="52"/>
    <n v="5"/>
    <s v="N"/>
    <s v="800-116-398-7"/>
    <s v="11001"/>
    <s v="cra 13 28 17 p 2"/>
    <s v="23/06/2017"/>
    <s v="23/06/2022"/>
    <n v="12000000"/>
    <s v="1338945"/>
    <n v="60"/>
    <n v="1"/>
    <n v="29500000"/>
    <n v="180"/>
    <n v="1"/>
    <n v="2"/>
    <n v="1.96"/>
    <n v="6"/>
  </r>
  <r>
    <n v="662"/>
    <x v="58"/>
    <s v="30/09/2020"/>
    <n v="53"/>
    <n v="5"/>
    <s v="N"/>
    <s v="800-116-398-7"/>
    <s v="11001"/>
    <s v="cra 13 28 17 p 2"/>
    <s v="24/07/2017"/>
    <s v="24/07/2022"/>
    <n v="7500000"/>
    <s v="1339151"/>
    <n v="60"/>
    <n v="1"/>
    <n v="20000000"/>
    <n v="180"/>
    <n v="1"/>
    <n v="2"/>
    <n v="1.93"/>
    <n v="3"/>
  </r>
  <r>
    <n v="2095"/>
    <x v="58"/>
    <s v="30/09/2020"/>
    <n v="54"/>
    <n v="5"/>
    <s v="N"/>
    <s v="800-116-398-7"/>
    <s v="11001"/>
    <s v="cra 13 28 17 p 2"/>
    <s v="26/06/2020"/>
    <s v="26/06/2026"/>
    <n v="28800000"/>
    <s v="1343655"/>
    <n v="72"/>
    <n v="1"/>
    <n v="250000000"/>
    <n v="180"/>
    <n v="1"/>
    <n v="2"/>
    <n v="1.03"/>
    <n v="28.8"/>
  </r>
  <r>
    <n v="1758"/>
    <x v="58"/>
    <s v="30/09/2020"/>
    <n v="55"/>
    <n v="5"/>
    <s v="N"/>
    <s v="800-116-398-7"/>
    <s v="11001"/>
    <s v="cra 13 28 17 p 2"/>
    <s v="24/07/2020"/>
    <s v="24/07/2025"/>
    <n v="10000000"/>
    <s v="1343709"/>
    <n v="48"/>
    <n v="1"/>
    <n v="200000000"/>
    <n v="180"/>
    <n v="1"/>
    <n v="2"/>
    <n v="1"/>
    <n v="10"/>
  </r>
  <r>
    <n v="1059"/>
    <x v="58"/>
    <s v="30/09/2020"/>
    <n v="56"/>
    <n v="5"/>
    <s v="N"/>
    <s v="800-116-398-7"/>
    <s v="11001"/>
    <s v="cra 13 28 17 p 2"/>
    <s v="25/08/2017"/>
    <s v="25/08/2023"/>
    <n v="51600000"/>
    <s v="1339356"/>
    <n v="72"/>
    <n v="1"/>
    <n v="40000000"/>
    <n v="90"/>
    <n v="1"/>
    <n v="2"/>
    <n v="1.95"/>
    <n v="21.5"/>
  </r>
  <r>
    <n v="249"/>
    <x v="58"/>
    <s v="30/09/2020"/>
    <n v="57"/>
    <n v="9"/>
    <s v="N"/>
    <s v="890-203-088-9"/>
    <s v="68682"/>
    <s v="CRA 9 NO  13 60"/>
    <s v="06/06/2018"/>
    <s v="06/06/2021"/>
    <n v="600000000"/>
    <s v="6860"/>
    <n v="36"/>
    <n v="1"/>
    <n v="600000000"/>
    <n v="90"/>
    <n v="1"/>
    <n v="2"/>
    <n v="1.08"/>
    <n v="0.55000000000000004"/>
  </r>
  <r>
    <n v="396"/>
    <x v="59"/>
    <s v="30/09/2020"/>
    <n v="1"/>
    <n v="9"/>
    <s v="N"/>
    <s v="890-203-088-9"/>
    <s v="68679"/>
    <s v="CL 9  9a 54"/>
    <s v="31/10/2016"/>
    <s v="31/10/2021"/>
    <n v="1500000000"/>
    <s v="10880004960"/>
    <n v="1800"/>
    <n v="2"/>
    <n v="1500000000"/>
    <n v="90"/>
    <n v="2"/>
    <n v="2"/>
    <n v="10"/>
    <n v="345"/>
  </r>
  <r>
    <n v="783"/>
    <x v="59"/>
    <s v="30/09/2020"/>
    <n v="2"/>
    <n v="9"/>
    <s v="N"/>
    <s v="890-203-088-9"/>
    <s v="68679"/>
    <s v="CL 9  9a 54"/>
    <s v="22/11/2017"/>
    <s v="22/11/2022"/>
    <n v="500000000"/>
    <s v="10880006250"/>
    <n v="1800"/>
    <n v="2"/>
    <n v="500000000"/>
    <n v="90"/>
    <n v="2"/>
    <n v="2"/>
    <n v="10"/>
    <n v="225"/>
  </r>
  <r>
    <n v="971"/>
    <x v="59"/>
    <s v="30/09/2020"/>
    <n v="3"/>
    <n v="9"/>
    <s v="N"/>
    <s v="890-203-088-9"/>
    <s v="68679"/>
    <s v="CL 9  9a 55"/>
    <s v="29/05/2018"/>
    <s v="29/05/2023"/>
    <n v="110000000"/>
    <s v="10880006840"/>
    <n v="1800"/>
    <n v="2"/>
    <n v="110000000"/>
    <n v="90"/>
    <n v="2"/>
    <n v="2"/>
    <n v="10"/>
    <n v="60.5"/>
  </r>
  <r>
    <n v="1029"/>
    <x v="59"/>
    <s v="30/09/2020"/>
    <n v="4"/>
    <n v="9"/>
    <s v="N"/>
    <s v="890-203-088-9"/>
    <s v="68679"/>
    <s v="CL 9  9a 54"/>
    <s v="26/07/2018"/>
    <s v="26/07/2023"/>
    <n v="130000000"/>
    <s v="10880007010"/>
    <n v="1800"/>
    <n v="2"/>
    <n v="130000000"/>
    <n v="90"/>
    <n v="2"/>
    <n v="2"/>
    <n v="9"/>
    <n v="78"/>
  </r>
  <r>
    <n v="1047"/>
    <x v="59"/>
    <s v="30/09/2020"/>
    <n v="5"/>
    <n v="9"/>
    <s v="N"/>
    <s v="890-203-088-9"/>
    <s v="68679"/>
    <s v="CL 9  9a 54"/>
    <s v="13/08/2018"/>
    <s v="13/08/2023"/>
    <n v="150000000"/>
    <s v="10880007050"/>
    <n v="1800"/>
    <n v="2"/>
    <n v="150000000"/>
    <n v="90"/>
    <n v="2"/>
    <n v="2"/>
    <n v="9"/>
    <n v="90"/>
  </r>
  <r>
    <n v="1183"/>
    <x v="59"/>
    <s v="30/09/2020"/>
    <n v="6"/>
    <n v="9"/>
    <s v="N"/>
    <s v="890-203-088-9"/>
    <s v="68679"/>
    <s v="CL 9  9a 56"/>
    <s v="27/12/2018"/>
    <s v="27/12/2023"/>
    <n v="285000000"/>
    <s v="10880007500"/>
    <n v="1800"/>
    <n v="2"/>
    <n v="285000000"/>
    <n v="90"/>
    <n v="2"/>
    <n v="2"/>
    <n v="9"/>
    <n v="194.00740200000001"/>
  </r>
  <r>
    <n v="1308"/>
    <x v="60"/>
    <s v="30/09/2020"/>
    <n v="1"/>
    <n v="5"/>
    <s v="N"/>
    <s v="804-009-953-1"/>
    <s v="11001"/>
    <s v="Cra 13 No. 28-17"/>
    <s v="30/04/2014"/>
    <s v="30/04/2024"/>
    <n v="300000000"/>
    <s v="15001336896"/>
    <n v="3600"/>
    <n v="2"/>
    <n v="160900601"/>
    <n v="180"/>
    <n v="2"/>
    <n v="2"/>
    <n v="4.7756E-2"/>
    <n v="99.005142000000006"/>
  </r>
  <r>
    <n v="1336"/>
    <x v="60"/>
    <s v="30/09/2020"/>
    <n v="2"/>
    <n v="5"/>
    <s v="N"/>
    <s v="804-009-953-1"/>
    <s v="11001"/>
    <s v="Cra 13 No. 28-17"/>
    <s v="28/05/2014"/>
    <s v="28/05/2024"/>
    <n v="200000000"/>
    <s v="12001300286"/>
    <n v="3600"/>
    <n v="2"/>
    <n v="501250000"/>
    <n v="180"/>
    <n v="2"/>
    <n v="2"/>
    <n v="4.8099999999999997E-2"/>
    <n v="88.888890000000004"/>
  </r>
  <r>
    <n v="65"/>
    <x v="60"/>
    <s v="30/09/2020"/>
    <n v="3"/>
    <n v="5"/>
    <s v="N"/>
    <s v="804-009-953-1"/>
    <s v="11001"/>
    <s v="Cra 13 No. 28-17"/>
    <s v="04/12/2014"/>
    <s v="04/12/2020"/>
    <n v="45000000"/>
    <s v="12001355082"/>
    <n v="2160"/>
    <n v="2"/>
    <n v="28331785"/>
    <n v="180"/>
    <n v="2"/>
    <n v="2"/>
    <n v="5.4199999999999998E-2"/>
    <n v="4.5"/>
  </r>
  <r>
    <n v="66"/>
    <x v="60"/>
    <s v="30/09/2020"/>
    <n v="4"/>
    <n v="5"/>
    <s v="N"/>
    <s v="804-009-953-1"/>
    <s v="11001"/>
    <s v="Cra 13 No. 28-17"/>
    <s v="05/12/2014"/>
    <s v="05/12/2020"/>
    <n v="40000000"/>
    <s v="18000817501"/>
    <n v="2160"/>
    <n v="2"/>
    <n v="232332000"/>
    <n v="180"/>
    <n v="2"/>
    <n v="2"/>
    <n v="5.4199999999999998E-2"/>
    <n v="4"/>
  </r>
  <r>
    <n v="149"/>
    <x v="60"/>
    <s v="30/09/2020"/>
    <n v="5"/>
    <n v="5"/>
    <s v="N"/>
    <s v="804-009-953-1"/>
    <s v="11001"/>
    <s v="Cra 13 No. 28-17"/>
    <s v="26/02/2014"/>
    <s v="26/02/2021"/>
    <n v="16000000"/>
    <s v="24000607658"/>
    <n v="2160"/>
    <n v="1"/>
    <n v="0"/>
    <n v="180"/>
    <n v="2"/>
    <n v="2"/>
    <n v="5.4100000000000002E-2"/>
    <n v="1.6"/>
  </r>
  <r>
    <n v="156"/>
    <x v="60"/>
    <s v="30/09/2020"/>
    <n v="6"/>
    <n v="5"/>
    <s v="N"/>
    <s v="804-009-953-1"/>
    <s v="11001"/>
    <s v="Cra 13 No. 28-17"/>
    <s v="05/03/2015"/>
    <s v="05/03/2021"/>
    <n v="100000000"/>
    <s v="15001455320"/>
    <n v="2160"/>
    <n v="2"/>
    <n v="80657160"/>
    <n v="180"/>
    <n v="2"/>
    <n v="2"/>
    <n v="5.4300000000000001E-2"/>
    <n v="10"/>
  </r>
  <r>
    <n v="169"/>
    <x v="60"/>
    <s v="30/09/2020"/>
    <n v="7"/>
    <n v="5"/>
    <s v="N"/>
    <s v="804-009-953-1"/>
    <s v="11001"/>
    <s v="Cra 13 No. 28-17"/>
    <s v="18/03/2015"/>
    <s v="18/03/2021"/>
    <n v="18000000"/>
    <s v="26000844050"/>
    <n v="2160"/>
    <n v="2"/>
    <n v="7263433"/>
    <n v="180"/>
    <n v="2"/>
    <n v="2"/>
    <n v="5.4199999999999998E-2"/>
    <n v="1.8"/>
  </r>
  <r>
    <n v="170"/>
    <x v="60"/>
    <s v="30/09/2020"/>
    <n v="8"/>
    <n v="5"/>
    <s v="N"/>
    <s v="804-009-953-1"/>
    <s v="11001"/>
    <s v="Cra 13 No. 28-17"/>
    <s v="19/03/2015"/>
    <s v="19/03/2021"/>
    <n v="75000000"/>
    <s v="12001391959"/>
    <n v="2160"/>
    <n v="2"/>
    <n v="87574744"/>
    <n v="180"/>
    <n v="2"/>
    <n v="2"/>
    <n v="5.4199999999999998E-2"/>
    <n v="7.5"/>
  </r>
  <r>
    <n v="170"/>
    <x v="60"/>
    <s v="30/09/2020"/>
    <n v="9"/>
    <n v="5"/>
    <s v="N"/>
    <s v="804-009-953-1"/>
    <s v="11001"/>
    <s v="Cra 13 No. 28-17"/>
    <s v="19/03/2015"/>
    <s v="19/03/2021"/>
    <n v="135000000"/>
    <s v="12001365750"/>
    <n v="2160"/>
    <n v="2"/>
    <n v="157634539"/>
    <n v="180"/>
    <n v="2"/>
    <n v="2"/>
    <n v="5.4199999999999998E-2"/>
    <n v="13.5"/>
  </r>
  <r>
    <n v="170"/>
    <x v="60"/>
    <s v="30/09/2020"/>
    <n v="10"/>
    <n v="5"/>
    <s v="N"/>
    <s v="804-009-953-1"/>
    <s v="11001"/>
    <s v="Cra 13 No. 28-17"/>
    <s v="19/03/2015"/>
    <s v="19/03/2021"/>
    <n v="100000000"/>
    <s v="12001387108"/>
    <n v="2160"/>
    <n v="2"/>
    <n v="116766325"/>
    <n v="180"/>
    <n v="2"/>
    <n v="2"/>
    <n v="5.4199999999999998E-2"/>
    <n v="10"/>
  </r>
  <r>
    <n v="189"/>
    <x v="60"/>
    <s v="30/09/2020"/>
    <n v="11"/>
    <n v="5"/>
    <s v="N"/>
    <s v="804-009-953-1"/>
    <s v="11001"/>
    <s v="Cra 13 No. 28-17"/>
    <s v="07/04/2015"/>
    <s v="07/04/2021"/>
    <n v="25000000"/>
    <s v="12001389333"/>
    <n v="2160"/>
    <n v="2"/>
    <n v="32192213"/>
    <n v="180"/>
    <n v="2"/>
    <n v="2"/>
    <n v="5.3900000000000003E-2"/>
    <n v="5"/>
  </r>
  <r>
    <n v="192"/>
    <x v="60"/>
    <s v="30/09/2020"/>
    <n v="12"/>
    <n v="5"/>
    <s v="N"/>
    <s v="804-009-953-1"/>
    <s v="11001"/>
    <s v="Cra 13 No. 28-17"/>
    <s v="10/04/2015"/>
    <s v="10/04/2021"/>
    <n v="21000000"/>
    <s v="26000847102"/>
    <n v="2160"/>
    <n v="2"/>
    <n v="20503584"/>
    <n v="180"/>
    <n v="2"/>
    <n v="2"/>
    <n v="5.3900000000000003E-2"/>
    <n v="3.3874200000000001"/>
  </r>
  <r>
    <n v="227"/>
    <x v="60"/>
    <s v="30/09/2020"/>
    <n v="13"/>
    <n v="5"/>
    <s v="N"/>
    <s v="804-009-953-1"/>
    <s v="11001"/>
    <s v="Cra 13 No. 28-17"/>
    <s v="15/05/2015"/>
    <s v="15/05/2021"/>
    <n v="12000000"/>
    <s v="12001419033"/>
    <n v="2160"/>
    <n v="1"/>
    <n v="0"/>
    <n v="180"/>
    <n v="2"/>
    <n v="2"/>
    <n v="5.2699999999999997E-2"/>
    <n v="2.423835"/>
  </r>
  <r>
    <n v="-105"/>
    <x v="60"/>
    <s v="30/09/2020"/>
    <n v="14"/>
    <n v="5"/>
    <s v="N"/>
    <s v="804-009-953-1"/>
    <s v="11001"/>
    <s v="Cra 13 No. 28-17"/>
    <s v="17/06/2015"/>
    <s v="17/06/2020"/>
    <n v="50000000"/>
    <s v="12001417908"/>
    <n v="3600"/>
    <n v="2"/>
    <n v="110671500"/>
    <n v="180"/>
    <n v="2"/>
    <n v="2"/>
    <n v="5.3900000000000003E-2"/>
    <n v="31.25"/>
  </r>
  <r>
    <n v="1006"/>
    <x v="60"/>
    <s v="30/09/2020"/>
    <n v="15"/>
    <n v="5"/>
    <s v="N"/>
    <s v="804-009-953-1"/>
    <s v="11001"/>
    <s v="Cra 13 No. 28-17"/>
    <s v="03/07/2015"/>
    <s v="03/07/2023"/>
    <n v="60000000"/>
    <s v="12001426461"/>
    <n v="2880"/>
    <n v="2"/>
    <n v="226650000"/>
    <n v="180"/>
    <n v="2"/>
    <n v="2"/>
    <n v="5.28E-2"/>
    <n v="25.714400000000001"/>
  </r>
  <r>
    <n v="286"/>
    <x v="60"/>
    <s v="30/09/2020"/>
    <n v="16"/>
    <n v="5"/>
    <s v="N"/>
    <s v="804-009-953-1"/>
    <s v="11001"/>
    <s v="Cra 13 No. 28-17"/>
    <s v="13/07/2015"/>
    <s v="13/07/2021"/>
    <n v="15000000"/>
    <s v="21000707620"/>
    <n v="2160"/>
    <n v="1"/>
    <n v="0"/>
    <n v="180"/>
    <n v="2"/>
    <n v="2"/>
    <n v="5.4699999999999999E-2"/>
    <n v="1.21845"/>
  </r>
  <r>
    <n v="301"/>
    <x v="60"/>
    <s v="30/09/2020"/>
    <n v="17"/>
    <n v="5"/>
    <s v="N"/>
    <s v="804-009-953-1"/>
    <s v="11001"/>
    <s v="Cra 13 No. 28-17"/>
    <s v="28/07/2015"/>
    <s v="28/07/2021"/>
    <n v="12000000"/>
    <s v="15001538811"/>
    <n v="2160"/>
    <n v="1"/>
    <n v="0"/>
    <n v="180"/>
    <n v="2"/>
    <n v="2"/>
    <n v="2.07E-2"/>
    <n v="3"/>
  </r>
  <r>
    <n v="314"/>
    <x v="60"/>
    <s v="30/09/2020"/>
    <n v="18"/>
    <n v="5"/>
    <s v="N"/>
    <s v="804-009-953-1"/>
    <s v="11001"/>
    <s v="Cra 13 No. 28-17"/>
    <s v="10/08/2015"/>
    <s v="10/08/2021"/>
    <n v="12000000"/>
    <s v="15001548283"/>
    <n v="2160"/>
    <n v="1"/>
    <n v="0"/>
    <n v="180"/>
    <n v="2"/>
    <n v="2"/>
    <n v="5.2600000000000001E-2"/>
    <n v="3"/>
  </r>
  <r>
    <n v="324"/>
    <x v="60"/>
    <s v="30/09/2020"/>
    <n v="19"/>
    <n v="5"/>
    <s v="N"/>
    <s v="804-009-953-1"/>
    <s v="11001"/>
    <s v="Cra 13 No. 28-17"/>
    <s v="20/08/2015"/>
    <s v="20/08/2021"/>
    <n v="15000000"/>
    <s v="15001555101"/>
    <n v="2160"/>
    <n v="1"/>
    <n v="0"/>
    <n v="180"/>
    <n v="2"/>
    <n v="2"/>
    <n v="2.0299999999999999E-2"/>
    <n v="2.3676650000000001"/>
  </r>
  <r>
    <n v="337"/>
    <x v="60"/>
    <s v="30/09/2020"/>
    <n v="20"/>
    <n v="5"/>
    <s v="N"/>
    <s v="804-009-953-1"/>
    <s v="11001"/>
    <s v="Cra 13 No. 28-17"/>
    <s v="02/09/2015"/>
    <s v="02/09/2021"/>
    <n v="40000000"/>
    <s v="15001557691"/>
    <n v="2160"/>
    <n v="2"/>
    <n v="18501636"/>
    <n v="180"/>
    <n v="2"/>
    <n v="2"/>
    <n v="5.5500000000000001E-2"/>
    <n v="8.8965409999999991"/>
  </r>
  <r>
    <n v="1068"/>
    <x v="60"/>
    <s v="30/09/2020"/>
    <n v="21"/>
    <n v="5"/>
    <s v="N"/>
    <s v="804-009-953-1"/>
    <s v="11001"/>
    <s v="Cra 13 No. 28-17"/>
    <s v="03/09/2015"/>
    <s v="03/09/2023"/>
    <n v="21000000"/>
    <s v="21000711809"/>
    <n v="2880"/>
    <n v="2"/>
    <n v="72350767"/>
    <n v="180"/>
    <n v="2"/>
    <n v="2"/>
    <n v="5.5500000000000001E-2"/>
    <n v="10.5"/>
  </r>
  <r>
    <n v="1856"/>
    <x v="60"/>
    <s v="30/09/2020"/>
    <n v="22"/>
    <n v="5"/>
    <s v="N"/>
    <s v="804-009-953-1"/>
    <s v="11001"/>
    <s v="Cra 13 No. 28-17"/>
    <s v="30/10/2015"/>
    <s v="30/10/2025"/>
    <n v="70000000"/>
    <s v="25000733392"/>
    <n v="3600"/>
    <n v="2"/>
    <n v="150000000"/>
    <n v="180"/>
    <n v="2"/>
    <n v="2"/>
    <n v="6.08E-2"/>
    <n v="18.103149999999999"/>
  </r>
  <r>
    <n v="415"/>
    <x v="60"/>
    <s v="30/09/2020"/>
    <n v="23"/>
    <n v="5"/>
    <s v="N"/>
    <s v="804-009-953-1"/>
    <s v="11001"/>
    <s v="Cra 13 No. 28-17"/>
    <s v="19/11/2015"/>
    <s v="19/11/2021"/>
    <n v="10000000"/>
    <s v="16000711844"/>
    <n v="2160"/>
    <n v="1"/>
    <n v="0"/>
    <n v="180"/>
    <n v="2"/>
    <n v="2"/>
    <n v="2.46E-2"/>
    <n v="2.0457540000000001"/>
  </r>
  <r>
    <n v="416"/>
    <x v="60"/>
    <s v="30/09/2020"/>
    <n v="24"/>
    <n v="5"/>
    <s v="N"/>
    <s v="804-009-953-1"/>
    <s v="11001"/>
    <s v="Cra 13 No. 28-17"/>
    <s v="20/11/2015"/>
    <s v="20/11/2021"/>
    <n v="30000000"/>
    <s v="15001584010"/>
    <n v="2160"/>
    <n v="2"/>
    <n v="24201473"/>
    <n v="180"/>
    <n v="2"/>
    <n v="2"/>
    <n v="2.46E-2"/>
    <n v="6.7960099999999999"/>
  </r>
  <r>
    <n v="75"/>
    <x v="60"/>
    <s v="30/09/2020"/>
    <n v="25"/>
    <n v="5"/>
    <s v="N"/>
    <s v="804-009-953-1"/>
    <s v="11001"/>
    <s v="Cra 13 No. 28-17"/>
    <s v="14/12/2015"/>
    <s v="14/12/2020"/>
    <n v="10000000"/>
    <s v="21000718512"/>
    <n v="1800"/>
    <n v="1"/>
    <n v="0"/>
    <n v="180"/>
    <n v="2"/>
    <n v="2"/>
    <n v="2.64E-2"/>
    <n v="1.25"/>
  </r>
  <r>
    <n v="1170"/>
    <x v="60"/>
    <s v="30/09/2020"/>
    <n v="26"/>
    <n v="5"/>
    <s v="N"/>
    <s v="804-009-953-1"/>
    <s v="11001"/>
    <s v="Cra 13 No. 28-17"/>
    <s v="14/12/2015"/>
    <s v="14/12/2023"/>
    <n v="25000000"/>
    <s v="21000718497"/>
    <n v="2880"/>
    <n v="1"/>
    <n v="0"/>
    <n v="180"/>
    <n v="2"/>
    <n v="2"/>
    <n v="2.64E-2"/>
    <n v="10.20833"/>
  </r>
  <r>
    <n v="813"/>
    <x v="60"/>
    <s v="30/09/2020"/>
    <n v="27"/>
    <n v="5"/>
    <s v="N"/>
    <s v="804-009-953-1"/>
    <s v="11001"/>
    <s v="Cra 13 No. 28-17"/>
    <s v="22/12/2015"/>
    <s v="22/12/2022"/>
    <n v="25000000"/>
    <s v="12001483580"/>
    <n v="2520"/>
    <n v="1"/>
    <n v="0"/>
    <n v="180"/>
    <n v="2"/>
    <n v="2"/>
    <n v="2.8500000000000001E-2"/>
    <n v="12.5"/>
  </r>
  <r>
    <n v="1240"/>
    <x v="60"/>
    <s v="30/09/2020"/>
    <n v="28"/>
    <n v="5"/>
    <s v="N"/>
    <s v="804-009-953-1"/>
    <s v="11001"/>
    <s v="Cra 13 No. 28-17"/>
    <s v="22/02/2016"/>
    <s v="22/02/2024"/>
    <n v="20000000"/>
    <s v="20000903691"/>
    <n v="2880"/>
    <n v="2"/>
    <n v="23265344"/>
    <n v="180"/>
    <n v="2"/>
    <n v="2"/>
    <n v="3.8199999999999998E-2"/>
    <n v="10.000003"/>
  </r>
  <r>
    <n v="891"/>
    <x v="60"/>
    <s v="30/09/2020"/>
    <n v="29"/>
    <n v="5"/>
    <s v="N"/>
    <s v="804-009-953-1"/>
    <s v="11001"/>
    <s v="Cra 13 No. 28-17"/>
    <s v="10/03/2016"/>
    <s v="10/03/2023"/>
    <n v="50000000"/>
    <s v="15001629672"/>
    <n v="2520"/>
    <n v="2"/>
    <n v="112198854"/>
    <n v="180"/>
    <n v="2"/>
    <n v="2"/>
    <n v="7.1499999999999994E-2"/>
    <n v="17.857147999999999"/>
  </r>
  <r>
    <n v="547"/>
    <x v="60"/>
    <s v="30/09/2020"/>
    <n v="30"/>
    <n v="5"/>
    <s v="N"/>
    <s v="804-009-953-1"/>
    <s v="11001"/>
    <s v="Cra 13 No. 28-17"/>
    <s v="31/03/2016"/>
    <s v="31/03/2022"/>
    <n v="5000000"/>
    <s v="26000900805"/>
    <n v="2520"/>
    <n v="1"/>
    <n v="0"/>
    <n v="180"/>
    <n v="2"/>
    <n v="2"/>
    <n v="3.8699999999999998E-2"/>
    <n v="1.5"/>
  </r>
  <r>
    <n v="567"/>
    <x v="60"/>
    <s v="30/09/2020"/>
    <n v="31"/>
    <n v="5"/>
    <s v="N"/>
    <s v="804-009-953-1"/>
    <s v="11001"/>
    <s v="Cra 13 No. 28-17"/>
    <s v="20/04/2016"/>
    <s v="20/04/2022"/>
    <n v="5000000"/>
    <s v="26000900797"/>
    <n v="2160"/>
    <n v="1"/>
    <n v="0"/>
    <n v="180"/>
    <n v="2"/>
    <n v="2"/>
    <n v="3.9899999999999998E-2"/>
    <n v="1.0649599999999999"/>
  </r>
  <r>
    <n v="582"/>
    <x v="60"/>
    <s v="30/09/2020"/>
    <n v="32"/>
    <n v="5"/>
    <s v="N"/>
    <s v="804-009-953-1"/>
    <s v="11001"/>
    <s v="Cra 13 No. 28-17"/>
    <s v="05/05/2016"/>
    <s v="05/05/2022"/>
    <n v="20000000"/>
    <s v="15001653953"/>
    <n v="2160"/>
    <n v="2"/>
    <n v="111351412"/>
    <n v="180"/>
    <n v="2"/>
    <n v="2"/>
    <n v="7.5399999999999995E-2"/>
    <n v="10"/>
  </r>
  <r>
    <n v="582"/>
    <x v="60"/>
    <s v="30/09/2020"/>
    <n v="33"/>
    <n v="5"/>
    <s v="N"/>
    <s v="804-009-953-1"/>
    <s v="11001"/>
    <s v="Cra 13 No. 28-17"/>
    <s v="05/05/2016"/>
    <s v="05/05/2022"/>
    <n v="20000000"/>
    <s v="15001653810"/>
    <n v="2160"/>
    <n v="2"/>
    <n v="66867458"/>
    <n v="180"/>
    <n v="2"/>
    <n v="2"/>
    <n v="7.5399999999999995E-2"/>
    <n v="6.0050840000000001"/>
  </r>
  <r>
    <n v="588"/>
    <x v="60"/>
    <s v="30/09/2020"/>
    <n v="34"/>
    <n v="5"/>
    <s v="N"/>
    <s v="804-009-953-1"/>
    <s v="11001"/>
    <s v="Cra 13 No. 28-17"/>
    <s v="11/05/2016"/>
    <s v="11/05/2022"/>
    <n v="16000000"/>
    <s v="20000903677"/>
    <n v="2160"/>
    <n v="2"/>
    <n v="9045097"/>
    <n v="180"/>
    <n v="2"/>
    <n v="2"/>
    <n v="4.02E-2"/>
    <n v="3.8877999999999999"/>
  </r>
  <r>
    <n v="602"/>
    <x v="60"/>
    <s v="30/09/2020"/>
    <n v="35"/>
    <n v="5"/>
    <s v="N"/>
    <s v="804-009-953-1"/>
    <s v="11001"/>
    <s v="Cra 13 No. 28-17"/>
    <s v="25/05/2016"/>
    <s v="25/05/2022"/>
    <n v="10000000"/>
    <s v="24000617867"/>
    <n v="2160"/>
    <n v="1"/>
    <n v="0"/>
    <n v="180"/>
    <n v="2"/>
    <n v="2"/>
    <n v="4.5100000000000001E-2"/>
    <n v="2.9491999999999998"/>
  </r>
  <r>
    <n v="244"/>
    <x v="60"/>
    <s v="30/09/2020"/>
    <n v="36"/>
    <n v="5"/>
    <s v="N"/>
    <s v="804-009-953-1"/>
    <s v="11001"/>
    <s v="Cra 13 No. 28-17"/>
    <s v="01/06/2015"/>
    <s v="01/06/2021"/>
    <n v="25000000"/>
    <s v="29000150345"/>
    <n v="1800"/>
    <n v="2"/>
    <n v="18199975"/>
    <n v="180"/>
    <n v="2"/>
    <n v="2"/>
    <n v="4.4699999999999997E-2"/>
    <n v="3.8022260000000001"/>
  </r>
  <r>
    <n v="2070"/>
    <x v="60"/>
    <s v="30/09/2020"/>
    <n v="37"/>
    <n v="5"/>
    <s v="N"/>
    <s v="804-009-953-1"/>
    <s v="11001"/>
    <s v="Cra 13 No. 28-17"/>
    <s v="01/06/2016"/>
    <s v="01/06/2026"/>
    <n v="50000000"/>
    <s v="18000875638"/>
    <n v="3600"/>
    <n v="2"/>
    <n v="181060766"/>
    <n v="180"/>
    <n v="2"/>
    <n v="2"/>
    <n v="7.9699999999999993E-2"/>
    <n v="33.333337999999998"/>
  </r>
  <r>
    <n v="246"/>
    <x v="60"/>
    <s v="30/09/2020"/>
    <n v="38"/>
    <n v="5"/>
    <s v="N"/>
    <s v="804-009-953-1"/>
    <s v="11001"/>
    <s v="Cra 13 No. 28-17"/>
    <s v="03/06/2016"/>
    <s v="03/06/2021"/>
    <n v="25000000"/>
    <s v="30000162671"/>
    <n v="1800"/>
    <n v="1"/>
    <n v="0"/>
    <n v="180"/>
    <n v="2"/>
    <n v="2"/>
    <n v="4.4699999999999997E-2"/>
    <n v="8.3333320000000004"/>
  </r>
  <r>
    <n v="615"/>
    <x v="60"/>
    <s v="30/09/2020"/>
    <n v="39"/>
    <n v="5"/>
    <s v="N"/>
    <s v="804-009-953-1"/>
    <s v="11001"/>
    <s v="Cra 13 No. 28-17"/>
    <s v="07/06/2016"/>
    <s v="07/06/2022"/>
    <n v="10000000"/>
    <s v="22000694738"/>
    <n v="2160"/>
    <n v="1"/>
    <n v="0"/>
    <n v="180"/>
    <n v="2"/>
    <n v="2"/>
    <n v="4.4900000000000002E-2"/>
    <n v="5"/>
  </r>
  <r>
    <n v="1348"/>
    <x v="60"/>
    <s v="30/09/2020"/>
    <n v="40"/>
    <n v="5"/>
    <s v="N"/>
    <s v="804-009-953-1"/>
    <s v="11001"/>
    <s v="Cra 13 No. 28-17"/>
    <s v="09/06/2016"/>
    <s v="09/06/2024"/>
    <n v="6000000"/>
    <s v="21000730801"/>
    <n v="2880"/>
    <n v="1"/>
    <n v="0"/>
    <n v="180"/>
    <n v="2"/>
    <n v="2"/>
    <n v="4.4900000000000002E-2"/>
    <n v="2.464842"/>
  </r>
  <r>
    <n v="621"/>
    <x v="60"/>
    <s v="30/09/2020"/>
    <n v="41"/>
    <n v="5"/>
    <s v="N"/>
    <s v="804-009-953-1"/>
    <s v="11001"/>
    <s v="Cra 13 No. 28-17"/>
    <s v="13/06/2016"/>
    <s v="13/06/2022"/>
    <n v="6000000"/>
    <s v="28000191134"/>
    <n v="2160"/>
    <n v="1"/>
    <n v="0"/>
    <n v="180"/>
    <n v="2"/>
    <n v="2"/>
    <n v="4.2299999999999997E-2"/>
    <n v="1.875"/>
  </r>
  <r>
    <n v="2084"/>
    <x v="60"/>
    <s v="30/09/2020"/>
    <n v="42"/>
    <n v="5"/>
    <s v="N"/>
    <s v="804-009-953-1"/>
    <s v="11001"/>
    <s v="Cra 13 No. 28-17"/>
    <s v="15/06/2016"/>
    <s v="15/06/2026"/>
    <n v="300000000"/>
    <s v="15001665732"/>
    <n v="3600"/>
    <n v="2"/>
    <n v="1425249451"/>
    <n v="180"/>
    <n v="2"/>
    <n v="2"/>
    <n v="7.7299999999999994E-2"/>
    <n v="257.14285799999999"/>
  </r>
  <r>
    <n v="623"/>
    <x v="60"/>
    <s v="30/09/2020"/>
    <n v="43"/>
    <n v="5"/>
    <s v="N"/>
    <s v="804-009-953-1"/>
    <s v="11001"/>
    <s v="Cra 13 No. 28-17"/>
    <s v="15/06/2016"/>
    <s v="15/06/2022"/>
    <n v="20000000"/>
    <s v="28000190326"/>
    <n v="2160"/>
    <n v="1"/>
    <n v="0"/>
    <n v="180"/>
    <n v="2"/>
    <n v="2"/>
    <n v="7.7299999999999994E-2"/>
    <n v="6.25"/>
  </r>
  <r>
    <n v="624"/>
    <x v="60"/>
    <s v="30/09/2020"/>
    <n v="44"/>
    <n v="5"/>
    <s v="N"/>
    <s v="804-009-953-1"/>
    <s v="11001"/>
    <s v="Cra 13 No. 28-17"/>
    <s v="16/06/2016"/>
    <s v="16/06/2022"/>
    <n v="50000000"/>
    <s v="18000873767"/>
    <n v="2160"/>
    <n v="2"/>
    <n v="79082274"/>
    <n v="180"/>
    <n v="2"/>
    <n v="2"/>
    <n v="4.2299999999999997E-2"/>
    <n v="18.181815"/>
  </r>
  <r>
    <n v="636"/>
    <x v="60"/>
    <s v="30/09/2020"/>
    <n v="45"/>
    <n v="5"/>
    <s v="N"/>
    <s v="804-009-953-1"/>
    <s v="11001"/>
    <s v="Cra 13 No. 28-17"/>
    <s v="28/06/2016"/>
    <s v="28/06/2022"/>
    <n v="17000000"/>
    <s v="15001690015"/>
    <n v="2160"/>
    <n v="1"/>
    <n v="0"/>
    <n v="180"/>
    <n v="2"/>
    <n v="2"/>
    <n v="7.9299999999999995E-2"/>
    <n v="6.8"/>
  </r>
  <r>
    <n v="279"/>
    <x v="60"/>
    <s v="30/09/2020"/>
    <n v="46"/>
    <n v="5"/>
    <s v="N"/>
    <s v="804-009-953-1"/>
    <s v="11001"/>
    <s v="Cra 13 No. 28-17"/>
    <s v="06/07/2016"/>
    <s v="06/07/2021"/>
    <n v="17000000"/>
    <s v="21000731102"/>
    <n v="1800"/>
    <n v="2"/>
    <n v="17350043"/>
    <n v="180"/>
    <n v="2"/>
    <n v="2"/>
    <n v="7.8299999999999995E-2"/>
    <n v="3.4"/>
  </r>
  <r>
    <n v="1015"/>
    <x v="60"/>
    <s v="30/09/2020"/>
    <n v="47"/>
    <n v="5"/>
    <s v="N"/>
    <s v="804-009-953-1"/>
    <s v="11001"/>
    <s v="Cra 13 No. 28-17"/>
    <s v="12/07/2016"/>
    <s v="12/07/2023"/>
    <n v="10000000"/>
    <s v="32000034471"/>
    <n v="2520"/>
    <n v="1"/>
    <n v="0"/>
    <n v="180"/>
    <n v="2"/>
    <n v="2"/>
    <n v="8.0699999999999994E-2"/>
    <n v="5.0000020000000003"/>
  </r>
  <r>
    <n v="285"/>
    <x v="60"/>
    <s v="30/09/2020"/>
    <n v="48"/>
    <n v="5"/>
    <s v="N"/>
    <s v="804-009-953-1"/>
    <s v="11001"/>
    <s v="Cra 13 No. 28-17"/>
    <s v="12/07/2016"/>
    <s v="12/07/2021"/>
    <n v="30000000"/>
    <s v="28000191467"/>
    <n v="1800"/>
    <n v="1"/>
    <n v="0"/>
    <n v="180"/>
    <n v="2"/>
    <n v="2"/>
    <n v="8.0699999999999994E-2"/>
    <n v="7.5"/>
  </r>
  <r>
    <n v="286"/>
    <x v="60"/>
    <s v="30/09/2020"/>
    <n v="49"/>
    <n v="5"/>
    <s v="N"/>
    <s v="804-009-953-1"/>
    <s v="11001"/>
    <s v="Cra 13 No. 28-17"/>
    <s v="13/07/2016"/>
    <s v="13/07/2021"/>
    <n v="7000000"/>
    <s v="21000731997"/>
    <n v="1800"/>
    <n v="1"/>
    <n v="0"/>
    <n v="180"/>
    <n v="2"/>
    <n v="2"/>
    <n v="4.5699999999999998E-2"/>
    <n v="1.75"/>
  </r>
  <r>
    <n v="1016"/>
    <x v="60"/>
    <s v="30/09/2020"/>
    <n v="50"/>
    <n v="5"/>
    <s v="N"/>
    <s v="804-009-953-1"/>
    <s v="11001"/>
    <s v="Cra 13 No. 28-17"/>
    <s v="13/07/2016"/>
    <s v="13/07/2023"/>
    <n v="15000000"/>
    <s v="22000696433"/>
    <n v="2520"/>
    <n v="1"/>
    <n v="0"/>
    <n v="180"/>
    <n v="2"/>
    <n v="2"/>
    <n v="4.5699999999999998E-2"/>
    <n v="7.5"/>
  </r>
  <r>
    <n v="651"/>
    <x v="60"/>
    <s v="30/09/2020"/>
    <n v="51"/>
    <n v="5"/>
    <s v="N"/>
    <s v="804-009-953-1"/>
    <s v="11001"/>
    <s v="Cra 13 No. 28-17"/>
    <s v="13/07/2016"/>
    <s v="13/07/2022"/>
    <n v="15000000"/>
    <s v="12001532733"/>
    <n v="2160"/>
    <n v="2"/>
    <n v="37775714"/>
    <n v="180"/>
    <n v="2"/>
    <n v="2"/>
    <n v="8.0699999999999994E-2"/>
    <n v="6"/>
  </r>
  <r>
    <n v="663"/>
    <x v="60"/>
    <s v="30/09/2020"/>
    <n v="52"/>
    <n v="5"/>
    <s v="N"/>
    <s v="804-009-953-1"/>
    <s v="11001"/>
    <s v="Cra 13 No. 28-17"/>
    <s v="25/07/2016"/>
    <s v="25/07/2022"/>
    <n v="7000000"/>
    <s v="32000035951"/>
    <n v="2160"/>
    <n v="1"/>
    <n v="0"/>
    <n v="180"/>
    <n v="2"/>
    <n v="2"/>
    <n v="5.0900000000000001E-2"/>
    <n v="0.80285200000000001"/>
  </r>
  <r>
    <n v="666"/>
    <x v="60"/>
    <s v="30/09/2020"/>
    <n v="53"/>
    <n v="5"/>
    <s v="N"/>
    <s v="804-009-953-1"/>
    <s v="11001"/>
    <s v="Cra 13 No. 28-17"/>
    <s v="28/07/2016"/>
    <s v="28/07/2022"/>
    <n v="15000000"/>
    <s v="28000193470"/>
    <n v="2160"/>
    <n v="1"/>
    <n v="0"/>
    <n v="180"/>
    <n v="2"/>
    <n v="2"/>
    <n v="5.0900000000000001E-2"/>
    <n v="7.5"/>
  </r>
  <r>
    <n v="1042"/>
    <x v="60"/>
    <s v="30/09/2020"/>
    <n v="54"/>
    <n v="5"/>
    <s v="N"/>
    <s v="804-009-953-1"/>
    <s v="11001"/>
    <s v="Cra 13 No. 28-17"/>
    <s v="08/08/2016"/>
    <s v="08/08/2023"/>
    <n v="20000000"/>
    <s v="32000036104"/>
    <n v="2520"/>
    <n v="1"/>
    <n v="0"/>
    <n v="180"/>
    <n v="2"/>
    <n v="2"/>
    <n v="4.7199999999999999E-2"/>
    <n v="9.9999979999999997"/>
  </r>
  <r>
    <n v="1043"/>
    <x v="60"/>
    <s v="30/09/2020"/>
    <n v="55"/>
    <n v="5"/>
    <s v="N"/>
    <s v="804-009-953-1"/>
    <s v="11001"/>
    <s v="Cra 13 No. 28-17"/>
    <s v="09/08/2016"/>
    <s v="09/08/2023"/>
    <n v="10000000"/>
    <s v="21000733660"/>
    <n v="1800"/>
    <n v="1"/>
    <n v="0"/>
    <n v="180"/>
    <n v="2"/>
    <n v="2"/>
    <n v="8.2199999999999995E-2"/>
    <n v="2.5"/>
  </r>
  <r>
    <n v="707"/>
    <x v="60"/>
    <s v="30/09/2020"/>
    <n v="56"/>
    <n v="5"/>
    <s v="N"/>
    <s v="804-009-953-1"/>
    <s v="11001"/>
    <s v="Cra 13 No. 28-17"/>
    <s v="07/09/2016"/>
    <s v="07/09/2022"/>
    <n v="60000000"/>
    <s v="15001718640"/>
    <n v="2160"/>
    <n v="2"/>
    <n v="34660728"/>
    <n v="180"/>
    <n v="2"/>
    <n v="2"/>
    <n v="8.2199999999999995E-2"/>
    <n v="20"/>
  </r>
  <r>
    <n v="707"/>
    <x v="60"/>
    <s v="30/09/2020"/>
    <n v="57"/>
    <n v="5"/>
    <s v="N"/>
    <s v="804-009-953-1"/>
    <s v="11001"/>
    <s v="Cra 13 No. 28-17"/>
    <s v="07/09/2016"/>
    <s v="07/09/2022"/>
    <n v="20000000"/>
    <s v="15001718561"/>
    <n v="2160"/>
    <n v="2"/>
    <n v="17330364"/>
    <n v="180"/>
    <n v="2"/>
    <n v="2"/>
    <n v="8.2199999999999995E-2"/>
    <n v="10"/>
  </r>
  <r>
    <n v="1080"/>
    <x v="60"/>
    <s v="30/09/2020"/>
    <n v="58"/>
    <n v="5"/>
    <s v="N"/>
    <s v="804-009-953-1"/>
    <s v="11001"/>
    <s v="Cra 13 No. 28-17"/>
    <s v="15/09/2016"/>
    <s v="15/09/2023"/>
    <n v="100000000"/>
    <s v="22000698415"/>
    <n v="2520"/>
    <n v="2"/>
    <n v="175732219"/>
    <n v="180"/>
    <n v="2"/>
    <n v="2"/>
    <n v="8.2100000000000006E-2"/>
    <n v="50.000002000000002"/>
  </r>
  <r>
    <n v="719"/>
    <x v="60"/>
    <s v="30/09/2020"/>
    <n v="59"/>
    <n v="5"/>
    <s v="N"/>
    <s v="804-009-953-1"/>
    <s v="11001"/>
    <s v="Cra 13 No. 28-17"/>
    <s v="19/09/2016"/>
    <s v="19/09/2022"/>
    <n v="15000000"/>
    <s v="28000196508"/>
    <n v="2160"/>
    <n v="1"/>
    <n v="0"/>
    <n v="180"/>
    <n v="2"/>
    <n v="2"/>
    <n v="4.5400000000000003E-2"/>
    <n v="7.5"/>
  </r>
  <r>
    <n v="356"/>
    <x v="60"/>
    <s v="30/09/2020"/>
    <n v="60"/>
    <n v="5"/>
    <s v="N"/>
    <s v="804-009-953-1"/>
    <s v="11001"/>
    <s v="Cra 13 No. 28-17"/>
    <s v="21/09/2016"/>
    <s v="21/09/2021"/>
    <n v="4000000"/>
    <s v="21000735975"/>
    <n v="1800"/>
    <n v="1"/>
    <n v="0"/>
    <n v="180"/>
    <n v="2"/>
    <n v="2"/>
    <n v="4.5400000000000003E-2"/>
    <n v="1"/>
  </r>
  <r>
    <n v="741"/>
    <x v="60"/>
    <s v="30/09/2020"/>
    <n v="61"/>
    <n v="5"/>
    <s v="N"/>
    <s v="804-009-953-1"/>
    <s v="11001"/>
    <s v="Cra 13 No. 28-17"/>
    <s v="11/10/2016"/>
    <s v="11/10/2022"/>
    <n v="10000000"/>
    <s v="22000701047"/>
    <n v="2160"/>
    <n v="1"/>
    <n v="0"/>
    <n v="180"/>
    <n v="2"/>
    <n v="2"/>
    <n v="4.5699999999999998E-2"/>
    <n v="6.25"/>
  </r>
  <r>
    <n v="2225"/>
    <x v="60"/>
    <s v="30/09/2020"/>
    <n v="62"/>
    <n v="5"/>
    <s v="N"/>
    <s v="804-009-953-1"/>
    <s v="11001"/>
    <s v="Cra 13 No. 28-17"/>
    <s v="03/11/2016"/>
    <s v="03/11/2026"/>
    <n v="160000000"/>
    <s v="25000766620"/>
    <n v="3600"/>
    <n v="2"/>
    <n v="305500000"/>
    <n v="180"/>
    <n v="2"/>
    <n v="2"/>
    <n v="8.3599999999999994E-2"/>
    <n v="74.510728999999998"/>
  </r>
  <r>
    <n v="787"/>
    <x v="60"/>
    <s v="30/09/2020"/>
    <n v="63"/>
    <n v="5"/>
    <s v="N"/>
    <s v="804-009-953-1"/>
    <s v="11001"/>
    <s v="Cra 13 No. 28-17"/>
    <s v="26/11/2016"/>
    <s v="26/11/2022"/>
    <n v="160000000"/>
    <s v="13000623805"/>
    <n v="2160"/>
    <n v="2"/>
    <n v="363000000"/>
    <n v="180"/>
    <n v="2"/>
    <n v="2"/>
    <n v="8.0600000000000005E-2"/>
    <n v="88.888887999999994"/>
  </r>
  <r>
    <n v="793"/>
    <x v="60"/>
    <s v="30/09/2020"/>
    <n v="64"/>
    <n v="5"/>
    <s v="N"/>
    <s v="804-009-953-1"/>
    <s v="11001"/>
    <s v="Cra 13 No. 28-17"/>
    <s v="02/12/2016"/>
    <s v="02/12/2022"/>
    <n v="60000000"/>
    <s v="12001573937"/>
    <n v="2160"/>
    <n v="2"/>
    <n v="112932000"/>
    <n v="180"/>
    <n v="2"/>
    <n v="2"/>
    <n v="4.4999999999999998E-2"/>
    <n v="30"/>
  </r>
  <r>
    <n v="1591"/>
    <x v="60"/>
    <s v="30/09/2020"/>
    <n v="65"/>
    <n v="5"/>
    <s v="N"/>
    <s v="804-009-953-1"/>
    <s v="11001"/>
    <s v="Cra 13 No. 28-17"/>
    <s v="07/02/2017"/>
    <s v="07/02/2025"/>
    <n v="22000000"/>
    <s v="15001783208"/>
    <n v="2880"/>
    <n v="1"/>
    <n v="0"/>
    <n v="180"/>
    <n v="2"/>
    <n v="2"/>
    <n v="4.41E-2"/>
    <n v="16.500001000000001"/>
  </r>
  <r>
    <n v="1255"/>
    <x v="60"/>
    <s v="30/09/2020"/>
    <n v="66"/>
    <n v="5"/>
    <s v="N"/>
    <s v="804-009-953-1"/>
    <s v="11001"/>
    <s v="Cra 13 No. 28-17"/>
    <s v="08/03/2017"/>
    <s v="08/03/2024"/>
    <n v="40000000"/>
    <s v="20000944071"/>
    <n v="2520"/>
    <n v="2"/>
    <n v="83947000"/>
    <n v="180"/>
    <n v="2"/>
    <n v="2"/>
    <n v="4.3299999999999998E-2"/>
    <n v="19.999998999999999"/>
  </r>
  <r>
    <n v="930"/>
    <x v="60"/>
    <s v="30/09/2020"/>
    <n v="67"/>
    <n v="5"/>
    <s v="N"/>
    <s v="804-009-953-1"/>
    <s v="11001"/>
    <s v="Cra 13 No. 28-17"/>
    <s v="18/04/2017"/>
    <s v="18/04/2023"/>
    <n v="25000000"/>
    <s v="11000677955"/>
    <n v="2160"/>
    <n v="2"/>
    <n v="76650000"/>
    <n v="180"/>
    <n v="2"/>
    <n v="2"/>
    <n v="3.9300000000000002E-2"/>
    <n v="15"/>
  </r>
  <r>
    <n v="946"/>
    <x v="60"/>
    <s v="30/09/2020"/>
    <n v="68"/>
    <n v="5"/>
    <s v="N"/>
    <s v="804-009-953-1"/>
    <s v="11001"/>
    <s v="Cra 13 No. 28-17"/>
    <s v="04/05/2017"/>
    <s v="04/05/2023"/>
    <n v="10000000"/>
    <s v="12001614971"/>
    <n v="2160"/>
    <n v="2"/>
    <n v="31999999"/>
    <n v="180"/>
    <n v="2"/>
    <n v="2"/>
    <n v="4.1500000000000002E-2"/>
    <n v="6"/>
  </r>
  <r>
    <n v="1316"/>
    <x v="60"/>
    <s v="30/09/2020"/>
    <n v="69"/>
    <n v="5"/>
    <s v="N"/>
    <s v="804-009-953-1"/>
    <s v="11001"/>
    <s v="Cra 13 No. 28-17"/>
    <s v="08/05/2017"/>
    <s v="08/05/2024"/>
    <n v="40000000"/>
    <s v="34000012423"/>
    <n v="2520"/>
    <n v="2"/>
    <n v="77000000"/>
    <n v="180"/>
    <n v="2"/>
    <n v="2"/>
    <n v="4.3700000000000003E-2"/>
    <n v="26.666668000000001"/>
  </r>
  <r>
    <n v="961"/>
    <x v="60"/>
    <s v="30/09/2020"/>
    <n v="70"/>
    <n v="5"/>
    <s v="N"/>
    <s v="804-009-953-1"/>
    <s v="11001"/>
    <s v="Cra 13 No. 28-17"/>
    <s v="19/05/2017"/>
    <s v="19/05/2023"/>
    <n v="20000000"/>
    <s v="12001614916"/>
    <n v="2180"/>
    <n v="2"/>
    <n v="64000000"/>
    <n v="180"/>
    <n v="2"/>
    <n v="2"/>
    <n v="3.5799999999999998E-2"/>
    <n v="12"/>
  </r>
  <r>
    <n v="965"/>
    <x v="60"/>
    <s v="30/09/2020"/>
    <n v="71"/>
    <n v="5"/>
    <s v="N"/>
    <s v="804-009-953-1"/>
    <s v="11001"/>
    <s v="Cra 13 No. 28-17"/>
    <s v="23/05/2017"/>
    <s v="23/05/2023"/>
    <n v="30000000"/>
    <s v="12001625062"/>
    <n v="2160"/>
    <n v="2"/>
    <n v="112677726"/>
    <n v="180"/>
    <n v="2"/>
    <n v="2"/>
    <n v="3.6700000000000003E-2"/>
    <n v="22.5"/>
  </r>
  <r>
    <n v="974"/>
    <x v="60"/>
    <s v="30/09/2020"/>
    <n v="72"/>
    <n v="5"/>
    <s v="N"/>
    <s v="804-009-953-1"/>
    <s v="11001"/>
    <s v="Cra 13 No. 28-17"/>
    <s v="01/06/2017"/>
    <s v="01/06/2023"/>
    <n v="30000000"/>
    <s v="15001821396"/>
    <n v="2160"/>
    <n v="2"/>
    <n v="25451469"/>
    <n v="180"/>
    <n v="2"/>
    <n v="2"/>
    <n v="7.1099999999999997E-2"/>
    <n v="15.735060000000001"/>
  </r>
  <r>
    <n v="609"/>
    <x v="60"/>
    <s v="30/09/2020"/>
    <n v="73"/>
    <n v="5"/>
    <s v="N"/>
    <s v="804-009-953-1"/>
    <s v="11001"/>
    <s v="Cra 13 No. 28-17"/>
    <s v="01/06/2017"/>
    <s v="01/06/2022"/>
    <n v="38000000"/>
    <s v="12001616342"/>
    <n v="1800"/>
    <n v="1"/>
    <n v="0"/>
    <n v="180"/>
    <n v="2"/>
    <n v="2"/>
    <n v="7.1099999999999997E-2"/>
    <n v="13.14889"/>
  </r>
  <r>
    <n v="1340"/>
    <x v="60"/>
    <s v="30/09/2020"/>
    <n v="74"/>
    <n v="5"/>
    <s v="N"/>
    <s v="804-009-953-1"/>
    <s v="11001"/>
    <s v="Cra 13 No. 28-17"/>
    <s v="01/06/2017"/>
    <s v="01/06/2024"/>
    <n v="20000000"/>
    <s v="12001626877"/>
    <n v="1800"/>
    <n v="1"/>
    <n v="0"/>
    <n v="180"/>
    <n v="2"/>
    <n v="2"/>
    <n v="7.1099999999999997E-2"/>
    <n v="10.208335"/>
  </r>
  <r>
    <n v="1340"/>
    <x v="60"/>
    <s v="30/09/2020"/>
    <n v="75"/>
    <n v="5"/>
    <s v="N"/>
    <s v="804-009-953-1"/>
    <s v="11001"/>
    <s v="Cra 13 No. 28-17"/>
    <s v="01/06/2017"/>
    <s v="01/06/2024"/>
    <n v="12000000"/>
    <s v="28000212493"/>
    <n v="2520"/>
    <n v="1"/>
    <n v="0"/>
    <n v="180"/>
    <n v="2"/>
    <n v="2"/>
    <n v="3.61E-2"/>
    <n v="4.3757279999999996"/>
  </r>
  <r>
    <n v="974"/>
    <x v="60"/>
    <s v="30/09/2020"/>
    <n v="76"/>
    <n v="5"/>
    <s v="N"/>
    <s v="804-009-953-1"/>
    <s v="11001"/>
    <s v="Cra 13 No. 28-17"/>
    <s v="01/06/2017"/>
    <s v="01/06/2023"/>
    <n v="20000000"/>
    <s v="12001622661"/>
    <n v="2160"/>
    <n v="2"/>
    <n v="37893441"/>
    <n v="180"/>
    <n v="2"/>
    <n v="2"/>
    <n v="3.61E-2"/>
    <n v="5.8855029999999999"/>
  </r>
  <r>
    <n v="1340"/>
    <x v="60"/>
    <s v="30/09/2020"/>
    <n v="77"/>
    <n v="5"/>
    <s v="N"/>
    <s v="804-009-953-1"/>
    <s v="11001"/>
    <s v="Cra 13 No. 28-17"/>
    <s v="01/06/2017"/>
    <s v="01/06/2024"/>
    <n v="15000000"/>
    <s v="21000749861"/>
    <n v="2160"/>
    <n v="1"/>
    <n v="0"/>
    <n v="180"/>
    <n v="2"/>
    <n v="2"/>
    <n v="3.61E-2"/>
    <n v="7.7633999999999999"/>
  </r>
  <r>
    <n v="974"/>
    <x v="60"/>
    <s v="30/09/2020"/>
    <n v="78"/>
    <n v="5"/>
    <s v="N"/>
    <s v="804-009-953-1"/>
    <s v="11001"/>
    <s v="Cra 13 No. 28-17"/>
    <s v="01/06/2017"/>
    <s v="01/06/2023"/>
    <n v="20000000"/>
    <s v="20000952048"/>
    <n v="2160"/>
    <n v="1"/>
    <n v="0"/>
    <n v="180"/>
    <n v="2"/>
    <n v="2"/>
    <n v="3.61E-2"/>
    <n v="8.2448999999999995"/>
  </r>
  <r>
    <n v="1705"/>
    <x v="60"/>
    <s v="30/09/2020"/>
    <n v="79"/>
    <n v="5"/>
    <s v="N"/>
    <s v="804-009-953-1"/>
    <s v="11001"/>
    <s v="Cra 13 No. 28-17"/>
    <s v="01/06/2017"/>
    <s v="01/06/2025"/>
    <n v="15000000"/>
    <s v="20000955771"/>
    <n v="2880"/>
    <n v="1"/>
    <n v="0"/>
    <n v="180"/>
    <n v="2"/>
    <n v="2"/>
    <n v="3.61E-2"/>
    <n v="6.7559180000000003"/>
  </r>
  <r>
    <n v="975"/>
    <x v="60"/>
    <s v="30/09/2020"/>
    <n v="80"/>
    <n v="5"/>
    <s v="N"/>
    <s v="804-009-953-1"/>
    <s v="11001"/>
    <s v="Cra 13 No. 28-17"/>
    <s v="02/06/2017"/>
    <s v="02/06/2023"/>
    <n v="15000000"/>
    <s v="15001830281"/>
    <n v="2160"/>
    <n v="2"/>
    <n v="28043893"/>
    <n v="180"/>
    <n v="2"/>
    <n v="2"/>
    <n v="3.61E-2"/>
    <n v="9"/>
  </r>
  <r>
    <n v="979"/>
    <x v="60"/>
    <s v="30/09/2020"/>
    <n v="81"/>
    <n v="5"/>
    <s v="N"/>
    <s v="804-009-953-1"/>
    <s v="11001"/>
    <s v="Cra 13 No. 28-17"/>
    <s v="06/06/2017"/>
    <s v="06/06/2023"/>
    <n v="10000000"/>
    <s v="20000957167"/>
    <n v="2160"/>
    <n v="1"/>
    <n v="0"/>
    <n v="180"/>
    <n v="2"/>
    <n v="2"/>
    <n v="7.0499999999999993E-2"/>
    <n v="6"/>
  </r>
  <r>
    <n v="979"/>
    <x v="60"/>
    <s v="30/09/2020"/>
    <n v="82"/>
    <n v="5"/>
    <s v="N"/>
    <s v="804-009-953-1"/>
    <s v="11001"/>
    <s v="Cra 13 No. 28-17"/>
    <s v="06/06/2017"/>
    <s v="06/06/2023"/>
    <n v="20000000"/>
    <s v="26000971797"/>
    <n v="2160"/>
    <n v="1"/>
    <n v="0"/>
    <n v="180"/>
    <n v="2"/>
    <n v="2"/>
    <n v="3.5499999999999997E-2"/>
    <n v="12"/>
  </r>
  <r>
    <n v="979"/>
    <x v="60"/>
    <s v="30/09/2020"/>
    <n v="83"/>
    <n v="5"/>
    <s v="N"/>
    <s v="804-009-953-1"/>
    <s v="11001"/>
    <s v="Cra 13 No. 28-17"/>
    <s v="06/06/2017"/>
    <s v="06/06/2023"/>
    <n v="10000000"/>
    <s v="20000957174"/>
    <n v="2160"/>
    <n v="1"/>
    <n v="0"/>
    <n v="180"/>
    <n v="2"/>
    <n v="2"/>
    <n v="7.0499999999999993E-2"/>
    <n v="6"/>
  </r>
  <r>
    <n v="985"/>
    <x v="60"/>
    <s v="30/09/2020"/>
    <n v="84"/>
    <n v="5"/>
    <s v="N"/>
    <s v="804-009-953-1"/>
    <s v="11001"/>
    <s v="Cra 13 No. 28-17"/>
    <s v="12/06/2017"/>
    <s v="12/06/2023"/>
    <n v="15000000"/>
    <s v="20000953949"/>
    <n v="2160"/>
    <n v="1"/>
    <n v="0"/>
    <n v="180"/>
    <n v="2"/>
    <n v="2"/>
    <n v="3.49E-2"/>
    <n v="9"/>
  </r>
  <r>
    <n v="985"/>
    <x v="60"/>
    <s v="30/09/2020"/>
    <n v="85"/>
    <n v="5"/>
    <s v="N"/>
    <s v="804-009-953-1"/>
    <s v="11001"/>
    <s v="Cra 13 No. 28-17"/>
    <s v="12/06/2017"/>
    <s v="12/06/2023"/>
    <n v="5000000"/>
    <s v="20000953917"/>
    <n v="2160"/>
    <n v="1"/>
    <n v="0"/>
    <n v="180"/>
    <n v="2"/>
    <n v="2"/>
    <n v="3.49E-2"/>
    <n v="3.75"/>
  </r>
  <r>
    <n v="258"/>
    <x v="60"/>
    <s v="30/09/2020"/>
    <n v="86"/>
    <n v="5"/>
    <s v="N"/>
    <s v="804-009-953-1"/>
    <s v="11001"/>
    <s v="Cra 13 No. 28-17"/>
    <s v="15/06/2017"/>
    <s v="15/06/2021"/>
    <n v="6000000"/>
    <s v="35000032536"/>
    <n v="1440"/>
    <n v="1"/>
    <n v="0"/>
    <n v="180"/>
    <n v="2"/>
    <n v="2"/>
    <n v="3.49E-2"/>
    <n v="1.5"/>
  </r>
  <r>
    <n v="989"/>
    <x v="60"/>
    <s v="30/09/2020"/>
    <n v="87"/>
    <n v="5"/>
    <s v="N"/>
    <s v="804-009-953-1"/>
    <s v="11001"/>
    <s v="Cra 13 No. 28-17"/>
    <s v="16/06/2017"/>
    <s v="16/06/2023"/>
    <n v="40000000"/>
    <s v="35000032622"/>
    <n v="2160"/>
    <n v="2"/>
    <n v="74569752"/>
    <n v="180"/>
    <n v="2"/>
    <n v="2"/>
    <n v="6.9900000000000004E-2"/>
    <n v="20.000001999999999"/>
  </r>
  <r>
    <n v="2459"/>
    <x v="60"/>
    <s v="30/09/2020"/>
    <n v="88"/>
    <n v="5"/>
    <s v="N"/>
    <s v="804-009-953-1"/>
    <s v="11001"/>
    <s v="Cra 13 No. 28-17"/>
    <s v="25/06/2017"/>
    <s v="25/06/2027"/>
    <n v="50000000"/>
    <s v="35000031498"/>
    <n v="3600"/>
    <n v="2"/>
    <n v="87717560"/>
    <n v="180"/>
    <n v="2"/>
    <n v="2"/>
    <n v="6.9500000000000006E-2"/>
    <n v="35"/>
  </r>
  <r>
    <n v="649"/>
    <x v="60"/>
    <s v="30/09/2020"/>
    <n v="89"/>
    <n v="5"/>
    <s v="N"/>
    <s v="804-009-953-1"/>
    <s v="11001"/>
    <s v="Cra 13 No. 28-17"/>
    <s v="11/07/2017"/>
    <s v="11/07/2022"/>
    <n v="100000000"/>
    <s v="12001633401"/>
    <n v="1800"/>
    <n v="2"/>
    <n v="243263178"/>
    <n v="180"/>
    <n v="2"/>
    <n v="2"/>
    <n v="6.7799999999999999E-2"/>
    <n v="50"/>
  </r>
  <r>
    <n v="1016"/>
    <x v="60"/>
    <s v="30/09/2020"/>
    <n v="90"/>
    <n v="5"/>
    <s v="N"/>
    <s v="804-009-953-1"/>
    <s v="11001"/>
    <s v="Cra 13 No. 28-17"/>
    <s v="13/07/2017"/>
    <s v="13/07/2023"/>
    <n v="10000000"/>
    <s v="35000034263"/>
    <n v="2160"/>
    <n v="1"/>
    <n v="0"/>
    <n v="180"/>
    <n v="2"/>
    <n v="2"/>
    <n v="3.2800000000000003E-2"/>
    <n v="5.0000020000000003"/>
  </r>
  <r>
    <n v="1760"/>
    <x v="60"/>
    <s v="30/09/2020"/>
    <n v="91"/>
    <n v="5"/>
    <s v="N"/>
    <s v="804-009-953-1"/>
    <s v="11001"/>
    <s v="Cra 13 No. 28-17"/>
    <s v="26/07/2017"/>
    <s v="26/07/2025"/>
    <n v="10000000"/>
    <s v="21000753731"/>
    <n v="2880"/>
    <n v="1"/>
    <n v="0"/>
    <n v="180"/>
    <n v="2"/>
    <n v="2"/>
    <n v="3.1E-2"/>
    <n v="8.3333340000000007"/>
  </r>
  <r>
    <n v="665"/>
    <x v="60"/>
    <s v="30/09/2020"/>
    <n v="92"/>
    <n v="5"/>
    <s v="N"/>
    <s v="804-009-953-1"/>
    <s v="11001"/>
    <s v="Cra 13 No. 28-17"/>
    <s v="27/07/2017"/>
    <s v="27/07/2022"/>
    <n v="10000000"/>
    <s v="21000753455"/>
    <n v="1800"/>
    <n v="1"/>
    <n v="0"/>
    <n v="180"/>
    <n v="2"/>
    <n v="2"/>
    <n v="3.1E-2"/>
    <n v="4"/>
  </r>
  <r>
    <n v="1766"/>
    <x v="60"/>
    <s v="30/09/2020"/>
    <n v="93"/>
    <n v="5"/>
    <s v="N"/>
    <s v="804-009-953-1"/>
    <s v="11001"/>
    <s v="Cra 13 No. 28-17"/>
    <s v="01/08/2017"/>
    <s v="01/08/2025"/>
    <n v="8000000"/>
    <s v="21000754682"/>
    <n v="2880"/>
    <n v="1"/>
    <n v="0"/>
    <n v="180"/>
    <n v="2"/>
    <n v="2"/>
    <n v="3.2000000000000001E-2"/>
    <n v="6.6666660000000002"/>
  </r>
  <r>
    <n v="1043"/>
    <x v="60"/>
    <s v="30/09/2020"/>
    <n v="94"/>
    <n v="5"/>
    <s v="N"/>
    <s v="804-009-953-1"/>
    <s v="11001"/>
    <s v="Cra 13 No. 28-17"/>
    <s v="09/08/2017"/>
    <s v="09/08/2023"/>
    <n v="1500000"/>
    <s v="23000740421"/>
    <n v="2160"/>
    <n v="1"/>
    <n v="0"/>
    <n v="180"/>
    <n v="2"/>
    <n v="2"/>
    <n v="3.1E-2"/>
    <n v="11.25"/>
  </r>
  <r>
    <n v="2504"/>
    <x v="60"/>
    <s v="30/09/2020"/>
    <n v="95"/>
    <n v="5"/>
    <s v="N"/>
    <s v="804-009-953-1"/>
    <s v="11001"/>
    <s v="Cra 13 No. 28-17"/>
    <s v="09/08/2017"/>
    <s v="09/08/2027"/>
    <n v="112000000"/>
    <s v="12001638624"/>
    <n v="3600"/>
    <n v="2"/>
    <n v="220000000"/>
    <n v="360"/>
    <n v="2"/>
    <n v="2"/>
    <n v="6.5600000000000006E-2"/>
    <n v="98"/>
  </r>
  <r>
    <n v="1409"/>
    <x v="60"/>
    <s v="30/09/2020"/>
    <n v="96"/>
    <n v="5"/>
    <s v="N"/>
    <s v="804-009-953-1"/>
    <s v="11001"/>
    <s v="Cra 13 No. 28-17"/>
    <s v="09/08/2017"/>
    <s v="09/08/2024"/>
    <n v="11000000"/>
    <s v="35000036919"/>
    <n v="2520"/>
    <n v="1"/>
    <n v="0"/>
    <n v="180"/>
    <n v="2"/>
    <n v="2"/>
    <n v="3.0599999999999999E-2"/>
    <n v="8.8000000000000007"/>
  </r>
  <r>
    <n v="686"/>
    <x v="60"/>
    <s v="30/09/2020"/>
    <n v="97"/>
    <n v="5"/>
    <s v="N"/>
    <s v="804-009-953-1"/>
    <s v="11001"/>
    <s v="Cra 13 No. 28-17"/>
    <s v="17/08/2017"/>
    <s v="17/08/2022"/>
    <n v="12000000"/>
    <s v="26000981451"/>
    <n v="1800"/>
    <n v="1"/>
    <n v="0"/>
    <n v="180"/>
    <n v="2"/>
    <n v="2"/>
    <n v="3.0300000000000001E-2"/>
    <n v="6"/>
  </r>
  <r>
    <n v="691"/>
    <x v="60"/>
    <s v="30/09/2020"/>
    <n v="98"/>
    <n v="5"/>
    <s v="N"/>
    <s v="804-009-953-1"/>
    <s v="11001"/>
    <s v="Cra 13 No. 28-17"/>
    <s v="22/08/2017"/>
    <s v="22/08/2022"/>
    <n v="30000000"/>
    <s v="15001853110"/>
    <n v="1800"/>
    <n v="2"/>
    <n v="397500000"/>
    <n v="180"/>
    <n v="2"/>
    <n v="2"/>
    <n v="3.0599999999999999E-2"/>
    <n v="12"/>
  </r>
  <r>
    <n v="1793"/>
    <x v="60"/>
    <s v="30/09/2020"/>
    <n v="99"/>
    <n v="5"/>
    <s v="N"/>
    <s v="804-009-953-1"/>
    <s v="11001"/>
    <s v="Cra 13 No. 28-17"/>
    <s v="28/08/2017"/>
    <s v="28/08/2025"/>
    <n v="6000000"/>
    <s v="30000216406"/>
    <n v="2880"/>
    <n v="1"/>
    <n v="0"/>
    <n v="180"/>
    <n v="2"/>
    <n v="2"/>
    <n v="3.0499999999999999E-2"/>
    <n v="5"/>
  </r>
  <r>
    <n v="1442"/>
    <x v="60"/>
    <s v="30/09/2020"/>
    <n v="100"/>
    <n v="5"/>
    <s v="N"/>
    <s v="804-009-953-1"/>
    <s v="11001"/>
    <s v="Cra 13 No. 28-17"/>
    <s v="11/09/2017"/>
    <s v="11/09/2024"/>
    <n v="11000000"/>
    <s v="35000039802"/>
    <n v="2520"/>
    <n v="1"/>
    <n v="0"/>
    <n v="180"/>
    <n v="2"/>
    <n v="2"/>
    <n v="3.0800000000000001E-2"/>
    <n v="8.8000000000000007"/>
  </r>
  <r>
    <n v="1449"/>
    <x v="60"/>
    <s v="30/09/2020"/>
    <n v="101"/>
    <n v="5"/>
    <s v="N"/>
    <s v="804-009-953-1"/>
    <s v="11001"/>
    <s v="Cra 13 No. 28-17"/>
    <s v="18/09/2017"/>
    <s v="18/09/2024"/>
    <n v="60000000"/>
    <s v="22000717642"/>
    <n v="2520"/>
    <n v="2"/>
    <n v="120000000"/>
    <n v="180"/>
    <n v="2"/>
    <n v="2"/>
    <n v="6.5199999999999994E-2"/>
    <n v="40"/>
  </r>
  <r>
    <n v="1821"/>
    <x v="60"/>
    <s v="30/09/2020"/>
    <n v="102"/>
    <n v="5"/>
    <s v="N"/>
    <s v="804-009-953-1"/>
    <s v="11001"/>
    <s v="Cra 13 No. 28-17"/>
    <s v="25/09/2017"/>
    <s v="25/09/2025"/>
    <n v="50000000"/>
    <s v="30000220687"/>
    <n v="2880"/>
    <n v="2"/>
    <n v="275800000"/>
    <n v="180"/>
    <n v="2"/>
    <n v="2"/>
    <n v="6.5199999999999994E-2"/>
    <n v="41.666665999999999"/>
  </r>
  <r>
    <n v="1456"/>
    <x v="60"/>
    <s v="30/09/2020"/>
    <n v="103"/>
    <n v="5"/>
    <s v="N"/>
    <s v="804-009-953-1"/>
    <s v="11001"/>
    <s v="Cra 13 No. 28-17"/>
    <s v="25/09/2017"/>
    <s v="25/09/2024"/>
    <n v="10000000"/>
    <s v="19000795304"/>
    <n v="2520"/>
    <n v="2"/>
    <n v="58807058"/>
    <n v="180"/>
    <n v="2"/>
    <n v="2"/>
    <n v="3.0200000000000001E-2"/>
    <n v="8"/>
  </r>
  <r>
    <n v="1824"/>
    <x v="60"/>
    <s v="30/09/2020"/>
    <n v="104"/>
    <n v="5"/>
    <s v="N"/>
    <s v="804-009-953-1"/>
    <s v="11001"/>
    <s v="Cra 13 No. 28-17"/>
    <s v="25/09/2017"/>
    <s v="28/09/2025"/>
    <n v="10000000"/>
    <s v="21000757085"/>
    <n v="2880"/>
    <n v="1"/>
    <n v="0"/>
    <n v="180"/>
    <n v="2"/>
    <n v="2"/>
    <n v="3.0200000000000001E-2"/>
    <n v="4.8856789999999997"/>
  </r>
  <r>
    <n v="728"/>
    <x v="60"/>
    <s v="30/09/2020"/>
    <n v="105"/>
    <n v="5"/>
    <s v="N"/>
    <s v="804-009-953-1"/>
    <s v="11001"/>
    <s v="Cra 13 No. 28-17"/>
    <s v="28/09/2017"/>
    <s v="28/09/2022"/>
    <n v="10000000"/>
    <s v="21000757125"/>
    <n v="1800"/>
    <n v="1"/>
    <n v="0"/>
    <n v="180"/>
    <n v="2"/>
    <n v="2"/>
    <n v="3.0200000000000001E-2"/>
    <n v="4"/>
  </r>
  <r>
    <n v="1831"/>
    <x v="60"/>
    <s v="30/09/2020"/>
    <n v="106"/>
    <n v="5"/>
    <s v="N"/>
    <s v="804-009-953-1"/>
    <s v="11001"/>
    <s v="Cra 13 No. 28-17"/>
    <s v="05/10/2017"/>
    <s v="05/10/2025"/>
    <n v="42000000"/>
    <s v="18000927326"/>
    <n v="2880"/>
    <n v="2"/>
    <n v="79560000"/>
    <n v="180"/>
    <n v="2"/>
    <n v="2"/>
    <n v="2.98E-2"/>
    <n v="33"/>
  </r>
  <r>
    <n v="1106"/>
    <x v="60"/>
    <s v="30/09/2020"/>
    <n v="107"/>
    <n v="5"/>
    <s v="N"/>
    <s v="804-009-953-1"/>
    <s v="11001"/>
    <s v="Cra 13 No. 28-17"/>
    <s v="11/10/2017"/>
    <s v="11/10/2023"/>
    <n v="30000000"/>
    <s v="13000632840"/>
    <n v="2160"/>
    <n v="1"/>
    <n v="0"/>
    <n v="180"/>
    <n v="2"/>
    <n v="2"/>
    <n v="6.4000000000000001E-2"/>
    <n v="21"/>
  </r>
  <r>
    <n v="1838"/>
    <x v="60"/>
    <s v="30/09/2020"/>
    <n v="108"/>
    <n v="5"/>
    <s v="N"/>
    <s v="804-009-953-1"/>
    <s v="11001"/>
    <s v="Cra 13 No. 28-17"/>
    <s v="12/10/2017"/>
    <s v="12/10/2025"/>
    <n v="21000000"/>
    <s v="21000759185"/>
    <n v="2880"/>
    <n v="1"/>
    <n v="0"/>
    <n v="180"/>
    <n v="2"/>
    <n v="2"/>
    <n v="6.4000000000000001E-2"/>
    <n v="15"/>
  </r>
  <r>
    <n v="1113"/>
    <x v="60"/>
    <s v="30/09/2020"/>
    <n v="109"/>
    <n v="5"/>
    <s v="N"/>
    <s v="804-009-953-1"/>
    <s v="11001"/>
    <s v="Cra 13 No. 28-17"/>
    <s v="18/10/2017"/>
    <s v="18/10/2023"/>
    <n v="39000000"/>
    <s v="19000796746"/>
    <n v="2160"/>
    <n v="2"/>
    <n v="378978019"/>
    <n v="180"/>
    <n v="2"/>
    <n v="2"/>
    <n v="6.3200000000000006E-2"/>
    <n v="27.3"/>
  </r>
  <r>
    <n v="1885"/>
    <x v="60"/>
    <s v="30/09/2020"/>
    <n v="110"/>
    <n v="5"/>
    <s v="N"/>
    <s v="804-009-953-1"/>
    <s v="11001"/>
    <s v="Cra 13 No. 28-17"/>
    <s v="28/11/2017"/>
    <s v="28/11/2025"/>
    <n v="30000000"/>
    <s v="20000964626"/>
    <n v="2880"/>
    <n v="2"/>
    <n v="60000000"/>
    <n v="180"/>
    <n v="2"/>
    <n v="2"/>
    <n v="6.3100000000000003E-2"/>
    <n v="27.5"/>
  </r>
  <r>
    <n v="2622"/>
    <x v="60"/>
    <s v="30/09/2020"/>
    <n v="111"/>
    <n v="5"/>
    <s v="N"/>
    <s v="804-009-953-1"/>
    <s v="11001"/>
    <s v="Cra 13 No. 28-17"/>
    <s v="05/12/2017"/>
    <s v="05/12/2027"/>
    <n v="90000000"/>
    <s v="15001885239"/>
    <n v="3600"/>
    <n v="2"/>
    <n v="177200000"/>
    <n v="360"/>
    <n v="2"/>
    <n v="2"/>
    <n v="6.3100000000000003E-2"/>
    <n v="80"/>
  </r>
  <r>
    <n v="1167"/>
    <x v="60"/>
    <s v="30/09/2020"/>
    <n v="112"/>
    <n v="5"/>
    <s v="N"/>
    <s v="804-009-953-1"/>
    <s v="11001"/>
    <s v="Cra 13 No. 28-17"/>
    <s v="11/12/2017"/>
    <s v="11/12/2023"/>
    <n v="30000000"/>
    <s v="13000633910"/>
    <n v="2160"/>
    <n v="2"/>
    <n v="56116303"/>
    <n v="180"/>
    <n v="2"/>
    <n v="2"/>
    <n v="2.81E-2"/>
    <n v="21"/>
  </r>
  <r>
    <n v="1900"/>
    <x v="60"/>
    <s v="30/09/2020"/>
    <n v="113"/>
    <n v="5"/>
    <s v="N"/>
    <s v="804-009-953-1"/>
    <s v="11001"/>
    <s v="Cra 13 No. 28-17"/>
    <s v="13/12/2017"/>
    <s v="13/12/2025"/>
    <n v="30000000"/>
    <s v="15001884904"/>
    <n v="2880"/>
    <n v="2"/>
    <n v="75000000"/>
    <n v="180"/>
    <n v="2"/>
    <n v="2"/>
    <n v="2.8400000000000002E-2"/>
    <n v="23.571428999999998"/>
  </r>
  <r>
    <n v="2635"/>
    <x v="60"/>
    <s v="30/09/2020"/>
    <n v="114"/>
    <n v="5"/>
    <s v="N"/>
    <s v="804-009-953-1"/>
    <s v="11001"/>
    <s v="Cra 13 No. 28-17"/>
    <s v="18/12/2017"/>
    <s v="18/12/2027"/>
    <n v="120000000"/>
    <s v="15001889826"/>
    <n v="3600"/>
    <n v="2"/>
    <n v="238000000"/>
    <n v="360"/>
    <n v="2"/>
    <n v="2"/>
    <n v="6.2799999999999995E-2"/>
    <n v="120"/>
  </r>
  <r>
    <n v="1542"/>
    <x v="60"/>
    <s v="30/09/2020"/>
    <n v="115"/>
    <n v="5"/>
    <s v="N"/>
    <s v="804-009-953-1"/>
    <s v="11001"/>
    <s v="Cra 13 No. 28-17"/>
    <s v="20/12/2017"/>
    <s v="20/12/2024"/>
    <n v="6000000"/>
    <s v="32000065020"/>
    <n v="2520"/>
    <n v="1"/>
    <n v="0"/>
    <n v="180"/>
    <n v="2"/>
    <n v="2"/>
    <n v="2.7799999999999998E-2"/>
    <n v="5.4"/>
  </r>
  <r>
    <n v="1543"/>
    <x v="60"/>
    <s v="30/09/2020"/>
    <n v="116"/>
    <n v="5"/>
    <s v="N"/>
    <s v="804-009-953-1"/>
    <s v="11001"/>
    <s v="Cra 13 No. 28-17"/>
    <s v="21/12/2017"/>
    <s v="21/12/2024"/>
    <n v="12000000"/>
    <s v="32000065568"/>
    <n v="2520"/>
    <n v="1"/>
    <n v="0"/>
    <n v="180"/>
    <n v="2"/>
    <n v="2"/>
    <n v="2.7799999999999998E-2"/>
    <n v="9"/>
  </r>
  <r>
    <n v="2645"/>
    <x v="60"/>
    <s v="30/09/2020"/>
    <n v="117"/>
    <n v="5"/>
    <s v="N"/>
    <s v="804-009-953-1"/>
    <s v="11001"/>
    <s v="Cra 13 No. 28-17"/>
    <s v="28/12/2017"/>
    <s v="28/12/2027"/>
    <n v="15000000"/>
    <s v="32000065805"/>
    <n v="3600"/>
    <n v="1"/>
    <n v="0"/>
    <n v="180"/>
    <n v="2"/>
    <n v="2"/>
    <n v="2.7099999999999999E-2"/>
    <n v="12.500000999999999"/>
  </r>
  <r>
    <n v="1550"/>
    <x v="60"/>
    <s v="30/09/2020"/>
    <n v="118"/>
    <n v="5"/>
    <s v="N"/>
    <s v="804-009-953-1"/>
    <s v="11001"/>
    <s v="Cra 13 No. 28-17"/>
    <s v="28/12/2017"/>
    <s v="28/12/2024"/>
    <n v="20000000"/>
    <s v="28000227958"/>
    <n v="2520"/>
    <n v="1"/>
    <n v="0"/>
    <n v="180"/>
    <n v="2"/>
    <n v="2"/>
    <n v="2.7099999999999999E-2"/>
    <n v="12.931355"/>
  </r>
  <r>
    <n v="819"/>
    <x v="60"/>
    <s v="30/09/2020"/>
    <n v="119"/>
    <n v="5"/>
    <s v="N"/>
    <s v="804-009-953-1"/>
    <s v="11001"/>
    <s v="Cra 13 No. 28-17"/>
    <s v="28/12/2017"/>
    <s v="28/12/2022"/>
    <n v="20000000"/>
    <s v="21000764308"/>
    <n v="1800"/>
    <n v="1"/>
    <n v="0"/>
    <n v="180"/>
    <n v="2"/>
    <n v="2"/>
    <n v="2.7099999999999999E-2"/>
    <n v="10"/>
  </r>
  <r>
    <n v="1590"/>
    <x v="60"/>
    <s v="30/09/2020"/>
    <n v="120"/>
    <n v="5"/>
    <s v="N"/>
    <s v="804-009-953-1"/>
    <s v="11001"/>
    <s v="Cra 13 No. 28-17"/>
    <s v="06/02/2018"/>
    <s v="06/02/2025"/>
    <n v="5000000"/>
    <s v="32000065883"/>
    <n v="2520"/>
    <n v="1"/>
    <n v="0"/>
    <n v="180"/>
    <n v="2"/>
    <n v="2"/>
    <n v="2.5999999999999999E-2"/>
    <n v="3.7499989999999999"/>
  </r>
  <r>
    <n v="1240"/>
    <x v="60"/>
    <s v="30/09/2020"/>
    <n v="121"/>
    <n v="5"/>
    <s v="N"/>
    <s v="804-009-953-1"/>
    <s v="11001"/>
    <s v="Cra 13 No. 28-17"/>
    <s v="22/02/2018"/>
    <s v="22/02/2024"/>
    <n v="20000000"/>
    <s v="34000021967"/>
    <n v="2160"/>
    <n v="1"/>
    <n v="0"/>
    <n v="180"/>
    <n v="2"/>
    <n v="2"/>
    <n v="2.5000000000000001E-2"/>
    <n v="14"/>
  </r>
  <r>
    <n v="1985"/>
    <x v="60"/>
    <s v="30/09/2020"/>
    <n v="122"/>
    <n v="5"/>
    <s v="N"/>
    <s v="804-009-953-1"/>
    <s v="11001"/>
    <s v="Cra 13 No. 28-17"/>
    <s v="08/03/2018"/>
    <s v="08/03/2026"/>
    <n v="24000000"/>
    <s v="15001932741"/>
    <n v="2880"/>
    <n v="2"/>
    <n v="58758633"/>
    <n v="180"/>
    <n v="2"/>
    <n v="2"/>
    <n v="2.5999999999999999E-2"/>
    <n v="22"/>
  </r>
  <r>
    <n v="1621"/>
    <x v="60"/>
    <s v="30/09/2020"/>
    <n v="123"/>
    <n v="5"/>
    <s v="N"/>
    <s v="804-009-953-1"/>
    <s v="11001"/>
    <s v="Cra 13 No. 28-17"/>
    <s v="09/03/2018"/>
    <s v="09/03/2025"/>
    <n v="12000000"/>
    <s v="18000944700"/>
    <n v="2520"/>
    <n v="1"/>
    <n v="0"/>
    <n v="180"/>
    <n v="2"/>
    <n v="2"/>
    <n v="2.5999999999999999E-2"/>
    <n v="10.8"/>
  </r>
  <r>
    <n v="1638"/>
    <x v="60"/>
    <s v="30/09/2020"/>
    <n v="124"/>
    <n v="5"/>
    <s v="N"/>
    <s v="804-009-953-1"/>
    <s v="11001"/>
    <s v="Cra 13 No. 28-17"/>
    <s v="26/03/2018"/>
    <s v="26/03/2025"/>
    <n v="25000000"/>
    <s v="32000069539"/>
    <n v="2520"/>
    <n v="2"/>
    <n v="53750002"/>
    <n v="180"/>
    <n v="2"/>
    <n v="2"/>
    <n v="0.06"/>
    <n v="18.750001000000001"/>
  </r>
  <r>
    <n v="1638"/>
    <x v="60"/>
    <s v="30/09/2020"/>
    <n v="125"/>
    <n v="5"/>
    <s v="N"/>
    <s v="804-009-953-1"/>
    <s v="11001"/>
    <s v="Cra 13 No. 28-17"/>
    <s v="26/03/2018"/>
    <s v="26/03/2025"/>
    <n v="75000000"/>
    <s v="32000069671"/>
    <n v="2520"/>
    <n v="2"/>
    <n v="161249997"/>
    <n v="180"/>
    <n v="2"/>
    <n v="2"/>
    <n v="0.06"/>
    <n v="56.25"/>
  </r>
  <r>
    <n v="1646"/>
    <x v="60"/>
    <s v="30/09/2020"/>
    <n v="126"/>
    <n v="5"/>
    <s v="N"/>
    <s v="804-009-953-1"/>
    <s v="11001"/>
    <s v="Cra 13 No. 28-17"/>
    <s v="03/04/2018"/>
    <s v="03/04/2025"/>
    <n v="20000000"/>
    <s v="20000985268"/>
    <n v="2520"/>
    <n v="1"/>
    <n v="0"/>
    <n v="180"/>
    <n v="2"/>
    <n v="2"/>
    <n v="2.3900000000000001E-2"/>
    <n v="20"/>
  </r>
  <r>
    <n v="917"/>
    <x v="60"/>
    <s v="30/09/2020"/>
    <n v="127"/>
    <n v="5"/>
    <s v="N"/>
    <s v="804-009-953-1"/>
    <s v="11001"/>
    <s v="Cra 13 No. 28-17"/>
    <s v="05/04/2018"/>
    <s v="05/04/2023"/>
    <n v="10000000"/>
    <s v="18000946065"/>
    <n v="1800"/>
    <n v="1"/>
    <n v="0"/>
    <n v="180"/>
    <n v="2"/>
    <n v="2"/>
    <n v="2.3900000000000001E-2"/>
    <n v="6.25"/>
  </r>
  <r>
    <n v="2014"/>
    <x v="60"/>
    <s v="30/09/2020"/>
    <n v="128"/>
    <n v="5"/>
    <s v="N"/>
    <s v="804-009-953-1"/>
    <s v="11001"/>
    <s v="Cra 13 No. 28-17"/>
    <s v="06/04/2018"/>
    <s v="06/04/2026"/>
    <n v="12000000"/>
    <s v="15001948245"/>
    <n v="2880"/>
    <n v="1"/>
    <n v="0"/>
    <n v="180"/>
    <n v="2"/>
    <n v="2"/>
    <n v="5.8900000000000001E-2"/>
    <n v="12"/>
  </r>
  <r>
    <n v="1284"/>
    <x v="60"/>
    <s v="30/09/2020"/>
    <n v="129"/>
    <n v="5"/>
    <s v="N"/>
    <s v="804-009-953-1"/>
    <s v="11001"/>
    <s v="Cra 13 No. 28-17"/>
    <s v="06/04/2018"/>
    <s v="06/04/2024"/>
    <n v="18000000"/>
    <s v="15001948220"/>
    <n v="2160"/>
    <n v="1"/>
    <n v="0"/>
    <n v="180"/>
    <n v="2"/>
    <n v="2"/>
    <n v="5.8900000000000001E-2"/>
    <n v="14.4"/>
  </r>
  <r>
    <n v="935"/>
    <x v="60"/>
    <s v="30/09/2020"/>
    <n v="130"/>
    <n v="5"/>
    <s v="N"/>
    <s v="804-009-953-1"/>
    <s v="11001"/>
    <s v="Cra 13 No. 28-17"/>
    <s v="23/04/2018"/>
    <s v="23/04/2023"/>
    <n v="30000000"/>
    <s v="32000070855"/>
    <n v="1800"/>
    <n v="1"/>
    <n v="0"/>
    <n v="180"/>
    <n v="2"/>
    <n v="2"/>
    <n v="5.8799999999999998E-2"/>
    <n v="22.5"/>
  </r>
  <r>
    <n v="1304"/>
    <x v="60"/>
    <s v="30/09/2020"/>
    <n v="131"/>
    <n v="5"/>
    <s v="N"/>
    <s v="804-009-953-1"/>
    <s v="11001"/>
    <s v="Cra 13 No. 28-17"/>
    <s v="26/04/2018"/>
    <s v="26/04/2024"/>
    <n v="19000000"/>
    <s v="20000983175"/>
    <n v="2160"/>
    <n v="2"/>
    <n v="48576666"/>
    <n v="180"/>
    <n v="2"/>
    <n v="2"/>
    <n v="5.8799999999999998E-2"/>
    <n v="15.2"/>
  </r>
  <r>
    <n v="1669"/>
    <x v="60"/>
    <s v="30/09/2020"/>
    <n v="132"/>
    <n v="5"/>
    <s v="N"/>
    <s v="804-009-953-1"/>
    <s v="11001"/>
    <s v="Cra 13 No. 28-17"/>
    <s v="26/04/2018"/>
    <s v="26/04/2025"/>
    <n v="17000000"/>
    <s v="20000986804"/>
    <n v="2520"/>
    <n v="2"/>
    <n v="41735449"/>
    <n v="180"/>
    <n v="2"/>
    <n v="2"/>
    <n v="5.8799999999999998E-2"/>
    <n v="17"/>
  </r>
  <r>
    <n v="1669"/>
    <x v="60"/>
    <s v="30/09/2020"/>
    <n v="133"/>
    <n v="5"/>
    <s v="N"/>
    <s v="804-009-953-1"/>
    <s v="11001"/>
    <s v="Cra 13 No. 28-17"/>
    <s v="26/04/2018"/>
    <s v="26/04/2025"/>
    <n v="33000000"/>
    <s v="20000984055"/>
    <n v="2520"/>
    <n v="2"/>
    <n v="74264550"/>
    <n v="180"/>
    <n v="2"/>
    <n v="2"/>
    <n v="5.8799999999999998E-2"/>
    <n v="27.5"/>
  </r>
  <r>
    <n v="1673"/>
    <x v="60"/>
    <s v="30/09/2020"/>
    <n v="134"/>
    <n v="5"/>
    <s v="N"/>
    <s v="804-009-953-1"/>
    <s v="11001"/>
    <s v="Cra 13 No. 28-17"/>
    <s v="30/04/2018"/>
    <s v="30/04/2025"/>
    <n v="45000000"/>
    <s v="22000727489"/>
    <n v="2520"/>
    <n v="2"/>
    <n v="124267780"/>
    <n v="180"/>
    <n v="2"/>
    <n v="2"/>
    <n v="5.9200000000000003E-2"/>
    <n v="37.5"/>
  </r>
  <r>
    <n v="1310"/>
    <x v="60"/>
    <s v="30/09/2020"/>
    <n v="135"/>
    <n v="5"/>
    <s v="N"/>
    <s v="804-009-953-1"/>
    <s v="11001"/>
    <s v="Cra 13 No. 28-17"/>
    <s v="02/05/2018"/>
    <s v="02/05/2024"/>
    <n v="11000000"/>
    <s v="20000983025"/>
    <n v="2160"/>
    <n v="2"/>
    <n v="28123333"/>
    <n v="180"/>
    <n v="2"/>
    <n v="2"/>
    <n v="1.38E-2"/>
    <n v="8.8000000000000007"/>
  </r>
  <r>
    <n v="1676"/>
    <x v="60"/>
    <s v="30/09/2020"/>
    <n v="136"/>
    <n v="5"/>
    <s v="N"/>
    <s v="804-009-953-1"/>
    <s v="11001"/>
    <s v="Cra 13 No. 28-17"/>
    <s v="03/05/2018"/>
    <s v="03/05/2025"/>
    <n v="12000000"/>
    <s v="28000236234"/>
    <n v="2520"/>
    <n v="2"/>
    <n v="88040106"/>
    <n v="180"/>
    <n v="2"/>
    <n v="2"/>
    <n v="2.4199999999999999E-2"/>
    <n v="12"/>
  </r>
  <r>
    <n v="2773"/>
    <x v="60"/>
    <s v="30/09/2020"/>
    <n v="137"/>
    <n v="5"/>
    <s v="N"/>
    <s v="804-009-953-1"/>
    <s v="11001"/>
    <s v="Cra 13 No. 28-17"/>
    <s v="04/05/2018"/>
    <s v="04/05/2028"/>
    <n v="250000000"/>
    <s v="12001701934"/>
    <n v="3600"/>
    <n v="2"/>
    <n v="548200000"/>
    <n v="180"/>
    <n v="2"/>
    <n v="2"/>
    <n v="5.9200000000000003E-2"/>
    <n v="222.22222400000001"/>
  </r>
  <r>
    <n v="950"/>
    <x v="60"/>
    <s v="30/09/2020"/>
    <n v="138"/>
    <n v="5"/>
    <s v="N"/>
    <s v="804-009-953-1"/>
    <s v="11001"/>
    <s v="Cra 13 No. 28-17"/>
    <s v="08/05/2018"/>
    <s v="08/05/2023"/>
    <n v="50000000"/>
    <s v="34000024298"/>
    <n v="1800"/>
    <n v="2"/>
    <n v="116910986"/>
    <n v="180"/>
    <n v="2"/>
    <n v="2"/>
    <n v="2.35E-2"/>
    <n v="37.5"/>
  </r>
  <r>
    <n v="1317"/>
    <x v="60"/>
    <s v="30/09/2020"/>
    <n v="139"/>
    <n v="5"/>
    <s v="N"/>
    <s v="804-009-953-1"/>
    <s v="11001"/>
    <s v="Cra 13 No. 28-17"/>
    <s v="09/05/2018"/>
    <s v="09/05/2024"/>
    <n v="25000000"/>
    <s v="20000988603"/>
    <n v="2160"/>
    <n v="2"/>
    <n v="57295693"/>
    <n v="180"/>
    <n v="2"/>
    <n v="2"/>
    <n v="2.35E-2"/>
    <n v="20"/>
  </r>
  <r>
    <n v="2053"/>
    <x v="60"/>
    <s v="30/09/2020"/>
    <n v="140"/>
    <n v="5"/>
    <s v="N"/>
    <s v="804-009-953-1"/>
    <s v="11001"/>
    <s v="Cra 13 No. 28-17"/>
    <s v="15/05/2018"/>
    <s v="15/05/2026"/>
    <n v="10000000"/>
    <s v="32000070491"/>
    <n v="2880"/>
    <n v="2"/>
    <n v="26250000"/>
    <n v="180"/>
    <n v="2"/>
    <n v="2"/>
    <n v="2.1899999999999999E-2"/>
    <n v="10"/>
  </r>
  <r>
    <n v="1688"/>
    <x v="60"/>
    <s v="30/09/2020"/>
    <n v="141"/>
    <n v="5"/>
    <s v="N"/>
    <s v="804-009-953-1"/>
    <s v="11001"/>
    <s v="Cra 13 No. 28-17"/>
    <s v="15/05/2018"/>
    <s v="15/05/2025"/>
    <n v="10000000"/>
    <s v="32000070515"/>
    <n v="2520"/>
    <n v="2"/>
    <n v="26250000"/>
    <n v="180"/>
    <n v="2"/>
    <n v="2"/>
    <n v="2.1899999999999999E-2"/>
    <n v="10"/>
  </r>
  <r>
    <n v="1331"/>
    <x v="60"/>
    <s v="30/09/2020"/>
    <n v="142"/>
    <n v="5"/>
    <s v="N"/>
    <s v="804-009-953-1"/>
    <s v="11001"/>
    <s v="Cra 13 No. 28-17"/>
    <s v="23/05/2018"/>
    <s v="23/05/2024"/>
    <n v="50000000"/>
    <s v="15001959800"/>
    <n v="2160"/>
    <n v="2"/>
    <n v="121100000"/>
    <n v="180"/>
    <n v="2"/>
    <n v="2"/>
    <n v="2.1999999999999999E-2"/>
    <n v="40"/>
  </r>
  <r>
    <n v="1711"/>
    <x v="60"/>
    <s v="30/09/2020"/>
    <n v="143"/>
    <n v="5"/>
    <s v="N"/>
    <s v="804-009-953-1"/>
    <s v="11001"/>
    <s v="Cra 13 No. 28-17"/>
    <s v="07/06/2018"/>
    <s v="07/06/2025"/>
    <n v="20000000"/>
    <s v="15001973800"/>
    <n v="2520"/>
    <n v="1"/>
    <n v="0"/>
    <n v="180"/>
    <n v="2"/>
    <n v="2"/>
    <n v="2.18E-2"/>
    <n v="20"/>
  </r>
  <r>
    <n v="1351"/>
    <x v="60"/>
    <s v="30/09/2020"/>
    <n v="144"/>
    <n v="5"/>
    <s v="N"/>
    <s v="804-009-953-1"/>
    <s v="11001"/>
    <s v="Cra 13 No. 28-17"/>
    <s v="12/06/2018"/>
    <s v="12/06/2024"/>
    <n v="40000000"/>
    <s v="22000729668"/>
    <n v="2160"/>
    <n v="1"/>
    <n v="0"/>
    <n v="180"/>
    <n v="2"/>
    <n v="2"/>
    <n v="2.1000000000000001E-2"/>
    <n v="32"/>
  </r>
  <r>
    <n v="992"/>
    <x v="60"/>
    <s v="30/09/2020"/>
    <n v="145"/>
    <n v="5"/>
    <s v="N"/>
    <s v="804-009-953-1"/>
    <s v="11001"/>
    <s v="Cra 13 No. 28-17"/>
    <s v="19/06/2018"/>
    <s v="19/06/2023"/>
    <n v="20000000"/>
    <s v="20000992766"/>
    <n v="1800"/>
    <n v="2"/>
    <n v="52484898"/>
    <n v="180"/>
    <n v="2"/>
    <n v="2"/>
    <n v="2.07E-2"/>
    <n v="15"/>
  </r>
  <r>
    <n v="2835"/>
    <x v="60"/>
    <s v="30/09/2020"/>
    <n v="146"/>
    <n v="5"/>
    <s v="N"/>
    <s v="804-009-953-1"/>
    <s v="11001"/>
    <s v="Cra 13 No. 28-17"/>
    <s v="05/07/2018"/>
    <s v="05/07/2028"/>
    <n v="40000000"/>
    <s v="12001727710"/>
    <n v="3600"/>
    <n v="2"/>
    <n v="100960000"/>
    <n v="180"/>
    <n v="2"/>
    <n v="2"/>
    <n v="2.1600000000000001E-2"/>
    <n v="40"/>
  </r>
  <r>
    <n v="1012"/>
    <x v="60"/>
    <s v="30/09/2020"/>
    <n v="147"/>
    <n v="5"/>
    <s v="N"/>
    <s v="804-009-953-1"/>
    <s v="11001"/>
    <s v="Cra 13 No. 28-17"/>
    <s v="09/07/2018"/>
    <s v="09/07/2023"/>
    <n v="45000000"/>
    <s v="33000027901"/>
    <n v="1800"/>
    <n v="2"/>
    <n v="103800000"/>
    <n v="180"/>
    <n v="2"/>
    <n v="2"/>
    <n v="5.6000000000000001E-2"/>
    <n v="33.75"/>
  </r>
  <r>
    <n v="1013"/>
    <x v="60"/>
    <s v="30/09/2020"/>
    <n v="148"/>
    <n v="5"/>
    <s v="N"/>
    <s v="804-009-953-1"/>
    <s v="11001"/>
    <s v="Cra 13 No. 28-17"/>
    <s v="10/07/2018"/>
    <s v="10/07/2023"/>
    <n v="40000000"/>
    <s v="12001723700"/>
    <n v="1800"/>
    <n v="2"/>
    <n v="419133574"/>
    <n v="180"/>
    <n v="2"/>
    <n v="2"/>
    <n v="5.6000000000000001E-2"/>
    <n v="30"/>
  </r>
  <r>
    <n v="1744"/>
    <x v="60"/>
    <s v="30/09/2020"/>
    <n v="149"/>
    <n v="5"/>
    <s v="N"/>
    <s v="804-009-953-1"/>
    <s v="11001"/>
    <s v="Cra 13 No. 28-17"/>
    <s v="10/07/2018"/>
    <s v="10/07/2025"/>
    <n v="98000000"/>
    <s v="12001724139"/>
    <n v="2520"/>
    <n v="2"/>
    <n v="1075776171"/>
    <n v="180"/>
    <n v="2"/>
    <n v="2"/>
    <n v="5.6000000000000001E-2"/>
    <n v="81.666666000000006"/>
  </r>
  <r>
    <n v="1013"/>
    <x v="60"/>
    <s v="30/09/2020"/>
    <n v="150"/>
    <n v="5"/>
    <s v="N"/>
    <s v="804-009-953-1"/>
    <s v="11001"/>
    <s v="Cra 13 No. 28-17"/>
    <s v="10/07/2018"/>
    <s v="10/07/2023"/>
    <n v="42000000"/>
    <s v="12001724067"/>
    <n v="1800"/>
    <n v="2"/>
    <n v="440090253"/>
    <n v="180"/>
    <n v="2"/>
    <n v="2"/>
    <n v="5.6000000000000001E-2"/>
    <n v="31.5"/>
  </r>
  <r>
    <n v="1764"/>
    <x v="60"/>
    <s v="30/09/2020"/>
    <n v="151"/>
    <n v="5"/>
    <s v="N"/>
    <s v="804-009-953-1"/>
    <s v="11001"/>
    <s v="Cra 13 No. 28-17"/>
    <s v="30/07/2018"/>
    <s v="30/07/2025"/>
    <n v="20000000"/>
    <s v="15001985865"/>
    <n v="2520"/>
    <n v="1"/>
    <n v="0"/>
    <n v="180"/>
    <n v="2"/>
    <n v="2"/>
    <n v="2.0799999999999999E-2"/>
    <n v="20"/>
  </r>
  <r>
    <n v="1033"/>
    <x v="60"/>
    <s v="30/09/2020"/>
    <n v="152"/>
    <n v="5"/>
    <s v="N"/>
    <s v="804-009-953-1"/>
    <s v="11001"/>
    <s v="Cra 13 No. 28-17"/>
    <s v="30/07/2018"/>
    <s v="30/07/2023"/>
    <n v="4000000"/>
    <s v="22000732049"/>
    <n v="1800"/>
    <n v="1"/>
    <n v="0"/>
    <n v="180"/>
    <n v="2"/>
    <n v="2"/>
    <n v="2.0799999999999999E-2"/>
    <n v="4"/>
  </r>
  <r>
    <n v="1766"/>
    <x v="60"/>
    <s v="30/09/2020"/>
    <n v="153"/>
    <n v="5"/>
    <s v="N"/>
    <s v="804-009-953-1"/>
    <s v="11001"/>
    <s v="Cra 13 No. 28-17"/>
    <s v="01/08/2018"/>
    <s v="01/08/2025"/>
    <n v="50000000"/>
    <s v="20000995950"/>
    <n v="2520"/>
    <n v="2"/>
    <n v="164000000"/>
    <n v="180"/>
    <n v="2"/>
    <n v="2"/>
    <n v="5.5800000000000002E-2"/>
    <n v="41.666665999999999"/>
  </r>
  <r>
    <n v="1788"/>
    <x v="60"/>
    <s v="30/09/2020"/>
    <n v="154"/>
    <n v="5"/>
    <s v="N"/>
    <s v="804-009-953-1"/>
    <s v="11001"/>
    <s v="Cra 13 No. 28-17"/>
    <s v="23/08/2018"/>
    <s v="23/08/2025"/>
    <n v="20000000"/>
    <s v="20000997197"/>
    <n v="2520"/>
    <n v="2"/>
    <n v="90000000"/>
    <n v="180"/>
    <n v="2"/>
    <n v="2"/>
    <n v="5.5399999999999998E-2"/>
    <n v="16.666665999999999"/>
  </r>
  <r>
    <n v="1064"/>
    <x v="60"/>
    <s v="30/09/2020"/>
    <n v="155"/>
    <n v="5"/>
    <s v="N"/>
    <s v="804-009-953-1"/>
    <s v="11001"/>
    <s v="Cra 13 No. 28-17"/>
    <s v="30/08/2018"/>
    <s v="30/08/2023"/>
    <n v="20000000"/>
    <s v="18000961531"/>
    <n v="2520"/>
    <n v="1"/>
    <n v="0"/>
    <n v="180"/>
    <n v="2"/>
    <n v="2"/>
    <n v="0.02"/>
    <n v="15"/>
  </r>
  <r>
    <n v="1814"/>
    <x v="60"/>
    <s v="30/09/2020"/>
    <n v="156"/>
    <n v="5"/>
    <s v="N"/>
    <s v="804-009-953-1"/>
    <s v="11001"/>
    <s v="Cra 13 No. 28-17"/>
    <s v="18/09/2018"/>
    <s v="18/09/2025"/>
    <n v="30000000"/>
    <s v="20001001951"/>
    <n v="2520"/>
    <n v="2"/>
    <n v="109513828"/>
    <n v="180"/>
    <n v="2"/>
    <n v="2"/>
    <n v="2.01E-2"/>
    <n v="25"/>
  </r>
  <r>
    <n v="1450"/>
    <x v="60"/>
    <s v="30/09/2020"/>
    <n v="157"/>
    <n v="5"/>
    <s v="N"/>
    <s v="804-009-953-1"/>
    <s v="11001"/>
    <s v="Cra 13 No. 28-17"/>
    <s v="19/09/2018"/>
    <s v="19/09/2024"/>
    <n v="30000000"/>
    <s v="20000998615"/>
    <n v="2160"/>
    <n v="1"/>
    <n v="0"/>
    <n v="180"/>
    <n v="2"/>
    <n v="2"/>
    <n v="5.5100000000000003E-2"/>
    <n v="24"/>
  </r>
  <r>
    <n v="1105"/>
    <x v="60"/>
    <s v="30/09/2020"/>
    <n v="158"/>
    <n v="5"/>
    <s v="N"/>
    <s v="804-009-953-1"/>
    <s v="11001"/>
    <s v="Cra 13 No. 28-17"/>
    <s v="10/10/2018"/>
    <s v="10/10/2023"/>
    <n v="6400000"/>
    <s v="12001747458"/>
    <n v="1800"/>
    <n v="1"/>
    <n v="0"/>
    <n v="180"/>
    <n v="2"/>
    <n v="2"/>
    <n v="2.06E-2"/>
    <n v="4.9777779999999998"/>
  </r>
  <r>
    <n v="1838"/>
    <x v="60"/>
    <s v="30/09/2020"/>
    <n v="159"/>
    <n v="5"/>
    <s v="N"/>
    <s v="804-009-953-1"/>
    <s v="11001"/>
    <s v="Cra 13 No. 28-17"/>
    <s v="12/10/2018"/>
    <s v="12/10/2025"/>
    <n v="20000000"/>
    <s v="12001748109"/>
    <n v="2520"/>
    <n v="2"/>
    <n v="128768852"/>
    <n v="180"/>
    <n v="2"/>
    <n v="2"/>
    <n v="2.06E-2"/>
    <n v="20"/>
  </r>
  <r>
    <n v="2940"/>
    <x v="60"/>
    <s v="30/09/2020"/>
    <n v="160"/>
    <n v="5"/>
    <s v="N"/>
    <s v="804-009-953-1"/>
    <s v="11001"/>
    <s v="Cra 13 No. 28-17"/>
    <s v="18/10/2018"/>
    <s v="18/10/2028"/>
    <n v="30000000"/>
    <s v="20001001059"/>
    <n v="3600"/>
    <n v="2"/>
    <n v="62712000"/>
    <n v="180"/>
    <n v="2"/>
    <n v="2"/>
    <n v="1.8800000000000001E-2"/>
    <n v="30"/>
  </r>
  <r>
    <n v="1844"/>
    <x v="60"/>
    <s v="30/09/2020"/>
    <n v="161"/>
    <n v="5"/>
    <s v="N"/>
    <s v="804-009-953-1"/>
    <s v="11001"/>
    <s v="Cra 13 No. 28-17"/>
    <s v="18/10/2018"/>
    <s v="18/10/2025"/>
    <n v="300000000"/>
    <s v="34000022711"/>
    <n v="2520"/>
    <n v="2"/>
    <n v="715712500"/>
    <n v="180"/>
    <n v="2"/>
    <n v="2"/>
    <n v="6.3799999999999996E-2"/>
    <n v="300"/>
  </r>
  <r>
    <n v="1883"/>
    <x v="60"/>
    <s v="30/09/2020"/>
    <n v="162"/>
    <n v="5"/>
    <s v="N"/>
    <s v="804-009-953-1"/>
    <s v="11001"/>
    <s v="Cra 13 No. 28-17"/>
    <s v="26/11/2018"/>
    <s v="26/11/2025"/>
    <n v="40000000"/>
    <s v="20001006232"/>
    <n v="2520"/>
    <n v="2"/>
    <n v="77772806"/>
    <n v="180"/>
    <n v="2"/>
    <n v="2"/>
    <n v="1.9199999999999998E-2"/>
    <n v="36.666666999999997"/>
  </r>
  <r>
    <n v="1932"/>
    <x v="60"/>
    <s v="30/09/2020"/>
    <n v="163"/>
    <n v="5"/>
    <s v="N"/>
    <s v="804-009-953-1"/>
    <s v="11001"/>
    <s v="Cra 13 No. 28-17"/>
    <s v="14/01/2019"/>
    <s v="14/01/2026"/>
    <n v="20000000"/>
    <s v="26001049381"/>
    <n v="2520"/>
    <n v="2"/>
    <n v="176500000"/>
    <n v="180"/>
    <n v="2"/>
    <n v="2"/>
    <n v="2.01E-2"/>
    <n v="18.333333"/>
  </r>
  <r>
    <n v="1203"/>
    <x v="60"/>
    <s v="30/09/2020"/>
    <n v="164"/>
    <n v="5"/>
    <s v="N"/>
    <s v="804-009-953-1"/>
    <s v="11001"/>
    <s v="Cra 13 No. 28-17"/>
    <s v="16/01/2019"/>
    <s v="16/01/2024"/>
    <n v="20000000"/>
    <s v="15002041890"/>
    <n v="1800"/>
    <n v="1"/>
    <n v="0"/>
    <n v="180"/>
    <n v="2"/>
    <n v="2"/>
    <n v="1.01E-2"/>
    <n v="17.5"/>
  </r>
  <r>
    <n v="1941"/>
    <x v="60"/>
    <s v="30/09/2020"/>
    <n v="165"/>
    <n v="5"/>
    <s v="N"/>
    <s v="804-009-953-1"/>
    <s v="11001"/>
    <s v="Cra 13 No. 28-17"/>
    <s v="23/01/2019"/>
    <s v="23/01/2026"/>
    <n v="20000000"/>
    <s v="32000089538"/>
    <n v="2520"/>
    <n v="1"/>
    <n v="0"/>
    <n v="180"/>
    <n v="2"/>
    <n v="2"/>
    <n v="5.5599999999999997E-2"/>
    <n v="18.333333"/>
  </r>
  <r>
    <n v="3063"/>
    <x v="60"/>
    <s v="30/09/2020"/>
    <n v="166"/>
    <n v="5"/>
    <s v="N"/>
    <s v="804-009-953-1"/>
    <s v="11001"/>
    <s v="Cra 13 No. 28-17"/>
    <s v="18/02/2019"/>
    <s v="18/02/2029"/>
    <n v="100000000"/>
    <s v="20001013519"/>
    <n v="3600"/>
    <n v="2"/>
    <n v="216750000"/>
    <n v="180"/>
    <n v="2"/>
    <n v="2"/>
    <n v="2.1899999999999999E-2"/>
    <n v="94.444444000000004"/>
  </r>
  <r>
    <n v="1237"/>
    <x v="60"/>
    <s v="30/09/2020"/>
    <n v="167"/>
    <n v="5"/>
    <s v="N"/>
    <s v="804-009-953-1"/>
    <s v="11001"/>
    <s v="Cra 13 No. 28-17"/>
    <s v="19/02/2019"/>
    <s v="19/02/2024"/>
    <n v="30000000"/>
    <s v="15002074724"/>
    <n v="1800"/>
    <n v="1"/>
    <n v="0"/>
    <n v="180"/>
    <n v="2"/>
    <n v="2"/>
    <n v="1.04E-2"/>
    <n v="26.25"/>
  </r>
  <r>
    <n v="1245"/>
    <x v="60"/>
    <s v="30/09/2020"/>
    <n v="168"/>
    <n v="5"/>
    <s v="N"/>
    <s v="804-009-953-1"/>
    <s v="11001"/>
    <s v="Cra 13 No. 28-17"/>
    <s v="27/02/2019"/>
    <s v="27/02/2024"/>
    <n v="7000000"/>
    <s v="34000033699"/>
    <n v="1800"/>
    <n v="1"/>
    <n v="0"/>
    <n v="180"/>
    <n v="2"/>
    <n v="2"/>
    <n v="1.0699999999999999E-2"/>
    <n v="6.125"/>
  </r>
  <r>
    <n v="3073"/>
    <x v="60"/>
    <s v="30/09/2020"/>
    <n v="169"/>
    <n v="5"/>
    <s v="N"/>
    <s v="804-009-953-1"/>
    <s v="11001"/>
    <s v="Cra 13 No. 28-17"/>
    <s v="28/02/2019"/>
    <s v="28/02/2029"/>
    <n v="80000000"/>
    <s v="24000642766"/>
    <n v="3600"/>
    <n v="2"/>
    <n v="105600000"/>
    <n v="180"/>
    <n v="2"/>
    <n v="2"/>
    <n v="2.07E-2"/>
    <n v="80"/>
  </r>
  <r>
    <n v="1626"/>
    <x v="60"/>
    <s v="30/09/2020"/>
    <n v="170"/>
    <n v="5"/>
    <s v="N"/>
    <s v="804-009-953-1"/>
    <s v="11001"/>
    <s v="Cra 13 No. 28-17"/>
    <s v="14/03/2019"/>
    <s v="14/03/2025"/>
    <n v="30000000"/>
    <s v="15002081029"/>
    <n v="2160"/>
    <n v="1"/>
    <n v="0"/>
    <n v="360"/>
    <n v="2"/>
    <n v="2"/>
    <n v="1.14E-2"/>
    <n v="25"/>
  </r>
  <r>
    <n v="1269"/>
    <x v="60"/>
    <s v="30/09/2020"/>
    <n v="171"/>
    <n v="5"/>
    <s v="N"/>
    <s v="804-009-953-1"/>
    <s v="11001"/>
    <s v="Cra 13 No. 28-17"/>
    <s v="22/03/2019"/>
    <s v="22/03/2024"/>
    <n v="30000000"/>
    <s v="15002081265"/>
    <n v="1800"/>
    <n v="2"/>
    <n v="71689657"/>
    <n v="360"/>
    <n v="2"/>
    <n v="2"/>
    <n v="9.9000000000000008E-3"/>
    <n v="24"/>
  </r>
  <r>
    <n v="1638"/>
    <x v="60"/>
    <s v="30/09/2020"/>
    <n v="172"/>
    <n v="5"/>
    <s v="N"/>
    <s v="804-009-953-1"/>
    <s v="11001"/>
    <s v="Cra 13 No. 28-17"/>
    <s v="26/03/2019"/>
    <s v="26/03/2025"/>
    <n v="12000000"/>
    <s v="34000034531"/>
    <n v="2160"/>
    <n v="2"/>
    <n v="32067013"/>
    <n v="360"/>
    <n v="2"/>
    <n v="2"/>
    <n v="1.01E-2"/>
    <n v="12"/>
  </r>
  <r>
    <n v="2003"/>
    <x v="60"/>
    <s v="30/09/2020"/>
    <n v="173"/>
    <n v="5"/>
    <s v="N"/>
    <s v="804-009-953-1"/>
    <s v="11001"/>
    <s v="Cra 13 No. 28-17"/>
    <s v="28/03/2019"/>
    <s v="26/03/2026"/>
    <n v="24000000"/>
    <s v="28000258791"/>
    <n v="2520"/>
    <n v="1"/>
    <n v="0"/>
    <n v="180"/>
    <n v="2"/>
    <n v="2"/>
    <n v="2.01E-2"/>
    <n v="24"/>
  </r>
  <r>
    <n v="2018"/>
    <x v="60"/>
    <s v="30/09/2020"/>
    <n v="174"/>
    <n v="5"/>
    <s v="N"/>
    <s v="804-009-953-1"/>
    <s v="11001"/>
    <s v="Cra 13 No. 28-17"/>
    <s v="10/04/2019"/>
    <s v="10/04/2026"/>
    <n v="10000000"/>
    <s v="18000982039"/>
    <n v="2520"/>
    <n v="2"/>
    <n v="37468497"/>
    <n v="180"/>
    <n v="2"/>
    <n v="2"/>
    <n v="1.9900000000000001E-2"/>
    <n v="10"/>
  </r>
  <r>
    <n v="1653"/>
    <x v="60"/>
    <s v="30/09/2020"/>
    <n v="175"/>
    <n v="5"/>
    <s v="N"/>
    <s v="804-009-953-1"/>
    <s v="11001"/>
    <s v="Cra 13 No. 28-17"/>
    <s v="10/04/2019"/>
    <s v="10/04/2025"/>
    <n v="10000000"/>
    <s v="18000980999"/>
    <n v="2160"/>
    <n v="2"/>
    <n v="37468497"/>
    <n v="180"/>
    <n v="2"/>
    <n v="2"/>
    <n v="1.9900000000000001E-2"/>
    <n v="10"/>
  </r>
  <r>
    <n v="2038"/>
    <x v="60"/>
    <s v="30/09/2020"/>
    <n v="176"/>
    <n v="5"/>
    <s v="N"/>
    <s v="804-009-953-1"/>
    <s v="11001"/>
    <s v="Cra 13 No. 28-17"/>
    <s v="30/04/2019"/>
    <s v="30/04/2026"/>
    <n v="135000000"/>
    <s v="12001787431"/>
    <n v="2520"/>
    <n v="2"/>
    <n v="525448465"/>
    <n v="180"/>
    <n v="2"/>
    <n v="2"/>
    <n v="5.5399999999999998E-2"/>
    <n v="135"/>
  </r>
  <r>
    <n v="2038"/>
    <x v="60"/>
    <s v="30/09/2020"/>
    <n v="177"/>
    <n v="5"/>
    <s v="N"/>
    <s v="804-009-953-1"/>
    <s v="11001"/>
    <s v="Cra 13 No. 28-17"/>
    <s v="30/04/2019"/>
    <s v="30/04/2026"/>
    <n v="65000000"/>
    <s v="12001787424"/>
    <n v="2520"/>
    <n v="2"/>
    <n v="252993705"/>
    <n v="180"/>
    <n v="2"/>
    <n v="2"/>
    <n v="5.5399999999999998E-2"/>
    <n v="65"/>
  </r>
  <r>
    <n v="2045"/>
    <x v="60"/>
    <s v="30/09/2020"/>
    <n v="178"/>
    <n v="5"/>
    <s v="N"/>
    <s v="804-009-953-1"/>
    <s v="11001"/>
    <s v="Cra 13 No. 28-17"/>
    <s v="07/05/2019"/>
    <s v="07/05/2026"/>
    <n v="20000000"/>
    <s v="28000262432"/>
    <n v="2520"/>
    <n v="1"/>
    <n v="0"/>
    <n v="180"/>
    <n v="2"/>
    <n v="2"/>
    <n v="1.9800000000000002E-2"/>
    <n v="20"/>
  </r>
  <r>
    <n v="2043"/>
    <x v="60"/>
    <s v="30/09/2020"/>
    <n v="179"/>
    <n v="5"/>
    <s v="N"/>
    <s v="804-009-953-1"/>
    <s v="11001"/>
    <s v="Cra 13 No. 28-17"/>
    <s v="08/05/2019"/>
    <s v="05/05/2026"/>
    <n v="10000000"/>
    <s v="11000701158"/>
    <n v="2520"/>
    <n v="1"/>
    <n v="0"/>
    <n v="180"/>
    <n v="2"/>
    <n v="2"/>
    <n v="1.9800000000000002E-2"/>
    <n v="10"/>
  </r>
  <r>
    <n v="1687"/>
    <x v="60"/>
    <s v="30/09/2020"/>
    <n v="180"/>
    <n v="5"/>
    <s v="N"/>
    <s v="804-009-953-1"/>
    <s v="11001"/>
    <s v="Cra 13 No. 28-17"/>
    <s v="14/05/2019"/>
    <s v="14/05/2025"/>
    <n v="12000000"/>
    <s v="15002104931"/>
    <n v="2160"/>
    <n v="1"/>
    <n v="0"/>
    <n v="180"/>
    <n v="2"/>
    <n v="2"/>
    <n v="2.0199999999999999E-2"/>
    <n v="12"/>
  </r>
  <r>
    <n v="1688"/>
    <x v="60"/>
    <s v="30/09/2020"/>
    <n v="181"/>
    <n v="5"/>
    <s v="N"/>
    <s v="804-009-953-1"/>
    <s v="11001"/>
    <s v="Cra 13 No. 28-17"/>
    <s v="15/05/2019"/>
    <s v="15/05/2025"/>
    <n v="30000000"/>
    <s v="32000096054"/>
    <n v="2160"/>
    <n v="1"/>
    <n v="0"/>
    <n v="180"/>
    <n v="2"/>
    <n v="2"/>
    <n v="2.0199999999999999E-2"/>
    <n v="30"/>
  </r>
  <r>
    <n v="1695"/>
    <x v="60"/>
    <s v="30/09/2020"/>
    <n v="182"/>
    <n v="5"/>
    <s v="N"/>
    <s v="804-009-953-1"/>
    <s v="11001"/>
    <s v="Cra 13 No. 28-17"/>
    <s v="22/05/2019"/>
    <s v="22/05/2025"/>
    <n v="30000000"/>
    <s v="12001802279"/>
    <n v="2160"/>
    <n v="1"/>
    <n v="0"/>
    <n v="180"/>
    <n v="2"/>
    <n v="2"/>
    <n v="3.5200000000000002E-2"/>
    <n v="30"/>
  </r>
  <r>
    <n v="2065"/>
    <x v="60"/>
    <s v="30/09/2020"/>
    <n v="183"/>
    <n v="5"/>
    <s v="N"/>
    <s v="804-009-953-1"/>
    <s v="11001"/>
    <s v="Cra 13 No. 28-17"/>
    <s v="27/05/2019"/>
    <s v="27/05/2026"/>
    <n v="20000000"/>
    <s v="22000747850"/>
    <n v="2520"/>
    <n v="1"/>
    <n v="0"/>
    <n v="180"/>
    <n v="2"/>
    <n v="2"/>
    <n v="1.9699999999999999E-2"/>
    <n v="20"/>
  </r>
  <r>
    <n v="2068"/>
    <x v="60"/>
    <s v="30/09/2020"/>
    <n v="184"/>
    <n v="5"/>
    <s v="N"/>
    <s v="804-009-953-1"/>
    <s v="11001"/>
    <s v="Cra 13 No. 28-17"/>
    <s v="30/05/2019"/>
    <s v="30/05/2026"/>
    <n v="83500000"/>
    <s v="27000240434"/>
    <n v="2520"/>
    <n v="2"/>
    <n v="186950000"/>
    <n v="180"/>
    <n v="2"/>
    <n v="2"/>
    <n v="9.7000000000000003E-3"/>
    <n v="83.5"/>
  </r>
  <r>
    <n v="2074"/>
    <x v="60"/>
    <s v="30/09/2020"/>
    <n v="185"/>
    <n v="5"/>
    <s v="N"/>
    <s v="804-009-953-1"/>
    <s v="11001"/>
    <s v="Cra 13 No. 28-17"/>
    <s v="05/06/2019"/>
    <s v="05/06/2026"/>
    <n v="13400000"/>
    <s v="28000263272"/>
    <n v="2520"/>
    <n v="1"/>
    <n v="0"/>
    <n v="180"/>
    <n v="2"/>
    <n v="2"/>
    <n v="0.02"/>
    <n v="13.4"/>
  </r>
  <r>
    <n v="3171"/>
    <x v="60"/>
    <s v="30/09/2020"/>
    <n v="186"/>
    <n v="5"/>
    <s v="N"/>
    <s v="804-009-953-1"/>
    <s v="11001"/>
    <s v="Cra 13 No. 28-17"/>
    <s v="06/06/2019"/>
    <s v="06/06/2029"/>
    <n v="150000000"/>
    <s v="25000843139"/>
    <n v="3600"/>
    <n v="2"/>
    <n v="322020000"/>
    <n v="180"/>
    <n v="2"/>
    <n v="2"/>
    <n v="0.02"/>
    <n v="150"/>
  </r>
  <r>
    <n v="1350"/>
    <x v="60"/>
    <s v="30/09/2020"/>
    <n v="187"/>
    <n v="5"/>
    <s v="N"/>
    <s v="804-009-953-1"/>
    <s v="11001"/>
    <s v="Cra 13 No. 28-17"/>
    <s v="11/06/2019"/>
    <s v="11/06/2024"/>
    <n v="30000000"/>
    <s v="30000332824"/>
    <n v="1800"/>
    <n v="1"/>
    <n v="0"/>
    <n v="180"/>
    <n v="2"/>
    <n v="2"/>
    <n v="3.5999999999999997E-2"/>
    <n v="30"/>
  </r>
  <r>
    <n v="1717"/>
    <x v="60"/>
    <s v="30/09/2020"/>
    <n v="188"/>
    <n v="5"/>
    <s v="N"/>
    <s v="804-009-953-1"/>
    <s v="11001"/>
    <s v="Cra 13 No. 28-17"/>
    <s v="13/06/2019"/>
    <s v="13/06/2025"/>
    <n v="36000000"/>
    <s v="28000264288"/>
    <n v="2160"/>
    <n v="2"/>
    <n v="435523000"/>
    <n v="180"/>
    <n v="2"/>
    <n v="2"/>
    <n v="3.5999999999999997E-2"/>
    <n v="32.4"/>
  </r>
  <r>
    <n v="1717"/>
    <x v="60"/>
    <s v="30/09/2020"/>
    <n v="189"/>
    <n v="5"/>
    <s v="N"/>
    <s v="804-009-953-1"/>
    <s v="11001"/>
    <s v="Cra 13 No. 28-17"/>
    <s v="19/06/2019"/>
    <s v="13/06/2025"/>
    <n v="15000000"/>
    <s v="26001075533"/>
    <n v="2160"/>
    <n v="1"/>
    <n v="0"/>
    <n v="180"/>
    <n v="2"/>
    <n v="2"/>
    <n v="1.9900000000000001E-2"/>
    <n v="15"/>
  </r>
  <r>
    <n v="3192"/>
    <x v="60"/>
    <s v="30/09/2020"/>
    <n v="190"/>
    <n v="5"/>
    <s v="N"/>
    <s v="804-009-953-1"/>
    <s v="11001"/>
    <s v="Cra 13 No. 28-17"/>
    <s v="27/06/2019"/>
    <s v="27/06/2029"/>
    <n v="90000000"/>
    <s v="34000036432"/>
    <n v="3600"/>
    <n v="2"/>
    <n v="181000000"/>
    <n v="180"/>
    <n v="2"/>
    <n v="2"/>
    <n v="1.9E-2"/>
    <n v="90"/>
  </r>
  <r>
    <n v="1731"/>
    <x v="60"/>
    <s v="30/09/2020"/>
    <n v="191"/>
    <n v="5"/>
    <s v="N"/>
    <s v="804-009-953-1"/>
    <s v="11001"/>
    <s v="Cra 13 No. 28-17"/>
    <s v="27/06/2019"/>
    <s v="27/06/2025"/>
    <n v="14000000"/>
    <s v="28000266016"/>
    <n v="2160"/>
    <n v="1"/>
    <n v="0"/>
    <n v="180"/>
    <n v="2"/>
    <n v="2"/>
    <n v="1.9E-2"/>
    <n v="14"/>
  </r>
  <r>
    <n v="1381"/>
    <x v="60"/>
    <s v="30/09/2020"/>
    <n v="192"/>
    <n v="5"/>
    <s v="N"/>
    <s v="804-009-953-1"/>
    <s v="11001"/>
    <s v="Cra 13 No. 28-17"/>
    <s v="12/07/2019"/>
    <s v="12/07/2024"/>
    <n v="150000000"/>
    <s v="15002118066"/>
    <n v="1800"/>
    <n v="2"/>
    <n v="556054581"/>
    <n v="180"/>
    <n v="2"/>
    <n v="2"/>
    <n v="3.44E-2"/>
    <n v="150"/>
  </r>
  <r>
    <n v="1750"/>
    <x v="60"/>
    <s v="30/09/2020"/>
    <n v="193"/>
    <n v="5"/>
    <s v="N"/>
    <s v="804-009-953-1"/>
    <s v="11001"/>
    <s v="Cra 13 No. 28-17"/>
    <s v="16/07/2019"/>
    <s v="16/07/2025"/>
    <n v="30000000"/>
    <s v="19000836780"/>
    <n v="2160"/>
    <n v="1"/>
    <n v="0"/>
    <n v="180"/>
    <n v="2"/>
    <n v="2"/>
    <n v="1.9E-2"/>
    <n v="30"/>
  </r>
  <r>
    <n v="1387"/>
    <x v="60"/>
    <s v="30/09/2020"/>
    <n v="194"/>
    <n v="5"/>
    <s v="N"/>
    <s v="804-009-953-1"/>
    <s v="11001"/>
    <s v="Cra 13 No. 28-17"/>
    <s v="18/07/2019"/>
    <s v="18/07/2024"/>
    <n v="15000000"/>
    <s v="30000338088"/>
    <n v="1800"/>
    <n v="1"/>
    <n v="0"/>
    <n v="180"/>
    <n v="2"/>
    <n v="2"/>
    <n v="1.9E-2"/>
    <n v="12"/>
  </r>
  <r>
    <n v="1391"/>
    <x v="60"/>
    <s v="30/09/2020"/>
    <n v="195"/>
    <n v="5"/>
    <s v="N"/>
    <s v="804-009-953-1"/>
    <s v="11001"/>
    <s v="Cra 13 No. 28-17"/>
    <s v="22/07/2019"/>
    <s v="22/07/2024"/>
    <n v="35000000"/>
    <s v="18000993017"/>
    <n v="1800"/>
    <n v="2"/>
    <n v="133415841"/>
    <n v="180"/>
    <n v="2"/>
    <n v="2"/>
    <n v="3.44E-2"/>
    <n v="35"/>
  </r>
  <r>
    <n v="1392"/>
    <x v="60"/>
    <s v="30/09/2020"/>
    <n v="196"/>
    <n v="5"/>
    <s v="N"/>
    <s v="804-009-953-1"/>
    <s v="11001"/>
    <s v="Cra 13 No. 28-17"/>
    <s v="23/07/2019"/>
    <s v="23/07/2024"/>
    <n v="25000000"/>
    <s v="22000749991"/>
    <n v="1800"/>
    <n v="1"/>
    <n v="0"/>
    <n v="180"/>
    <n v="2"/>
    <n v="2"/>
    <n v="1.9300000000000001E-2"/>
    <n v="25"/>
  </r>
  <r>
    <n v="1759"/>
    <x v="60"/>
    <s v="30/09/2020"/>
    <n v="197"/>
    <n v="5"/>
    <s v="N"/>
    <s v="804-009-953-1"/>
    <s v="11001"/>
    <s v="Cra 13 No. 28-17"/>
    <s v="25/07/2019"/>
    <s v="25/07/2025"/>
    <n v="12000000"/>
    <s v="13000653633"/>
    <n v="1800"/>
    <n v="1"/>
    <n v="0"/>
    <n v="180"/>
    <n v="2"/>
    <n v="2"/>
    <n v="1.9300000000000001E-2"/>
    <n v="12"/>
  </r>
  <r>
    <n v="1395"/>
    <x v="60"/>
    <s v="30/09/2020"/>
    <n v="198"/>
    <n v="5"/>
    <s v="N"/>
    <s v="804-009-953-1"/>
    <s v="11001"/>
    <s v="Cra 13 No. 28-17"/>
    <s v="26/07/2019"/>
    <s v="26/07/2024"/>
    <n v="30000000"/>
    <s v="12001817812"/>
    <n v="1800"/>
    <n v="1"/>
    <n v="0"/>
    <n v="180"/>
    <n v="2"/>
    <n v="2"/>
    <n v="1.9300000000000001E-2"/>
    <n v="30"/>
  </r>
  <r>
    <n v="1767"/>
    <x v="60"/>
    <s v="30/09/2020"/>
    <n v="199"/>
    <n v="5"/>
    <s v="N"/>
    <s v="804-009-953-1"/>
    <s v="11001"/>
    <s v="Cra 13 No. 28-17"/>
    <s v="02/08/2019"/>
    <s v="02/08/2025"/>
    <n v="35000000"/>
    <s v="18000994799"/>
    <n v="2160"/>
    <n v="1"/>
    <n v="0"/>
    <n v="180"/>
    <n v="2"/>
    <n v="2"/>
    <n v="2.0999999999999999E-3"/>
    <n v="35"/>
  </r>
  <r>
    <n v="1770"/>
    <x v="60"/>
    <s v="30/09/2020"/>
    <n v="200"/>
    <n v="5"/>
    <s v="N"/>
    <s v="804-009-953-1"/>
    <s v="11001"/>
    <s v="Cra 13 No. 28-17"/>
    <s v="05/08/2019"/>
    <s v="05/08/2025"/>
    <n v="22000000"/>
    <s v="20001031740"/>
    <n v="2160"/>
    <n v="2"/>
    <n v="83231244"/>
    <n v="180"/>
    <n v="2"/>
    <n v="2"/>
    <n v="2.52E-2"/>
    <n v="20"/>
  </r>
  <r>
    <n v="1405"/>
    <x v="60"/>
    <s v="30/09/2020"/>
    <n v="201"/>
    <n v="5"/>
    <s v="N"/>
    <s v="804-009-953-1"/>
    <s v="11001"/>
    <s v="Cra 13 No. 28-17"/>
    <s v="05/08/2019"/>
    <s v="05/08/2024"/>
    <n v="160000000"/>
    <s v="15002134356"/>
    <n v="1800"/>
    <n v="2"/>
    <n v="1290514571"/>
    <n v="180"/>
    <n v="2"/>
    <n v="2"/>
    <n v="2.52E-2"/>
    <n v="142.22222300000001"/>
  </r>
  <r>
    <n v="2138"/>
    <x v="60"/>
    <s v="30/09/2020"/>
    <n v="202"/>
    <n v="5"/>
    <s v="N"/>
    <s v="804-009-953-1"/>
    <s v="11001"/>
    <s v="Cra 13 No. 28-17"/>
    <s v="08/08/2019"/>
    <s v="08/08/2026"/>
    <n v="14000000"/>
    <s v="24000648124"/>
    <n v="2520"/>
    <n v="1"/>
    <n v="0"/>
    <n v="360"/>
    <n v="2"/>
    <n v="2"/>
    <n v="2.0999999999999999E-3"/>
    <n v="14"/>
  </r>
  <r>
    <n v="1409"/>
    <x v="60"/>
    <s v="30/09/2020"/>
    <n v="203"/>
    <n v="5"/>
    <s v="N"/>
    <s v="804-009-953-1"/>
    <s v="11001"/>
    <s v="Cra 13 No. 28-17"/>
    <s v="09/08/2019"/>
    <s v="09/08/2024"/>
    <n v="30000000"/>
    <s v="18000993001"/>
    <n v="1800"/>
    <n v="1"/>
    <n v="0"/>
    <n v="180"/>
    <n v="2"/>
    <n v="2"/>
    <n v="2.2000000000000001E-3"/>
    <n v="30"/>
  </r>
  <r>
    <n v="2150"/>
    <x v="60"/>
    <s v="30/09/2020"/>
    <n v="204"/>
    <n v="5"/>
    <s v="N"/>
    <s v="804-009-953-1"/>
    <s v="11001"/>
    <s v="Cra 13 No. 28-17"/>
    <s v="20/08/2019"/>
    <s v="20/08/2026"/>
    <n v="120000000"/>
    <s v="37000034932"/>
    <n v="2520"/>
    <n v="2"/>
    <n v="204540000"/>
    <n v="180"/>
    <n v="2"/>
    <n v="2"/>
    <n v="2.4400000000000002E-2"/>
    <n v="120"/>
  </r>
  <r>
    <n v="2152"/>
    <x v="60"/>
    <s v="30/09/2020"/>
    <n v="205"/>
    <n v="5"/>
    <s v="N"/>
    <s v="804-009-953-1"/>
    <s v="11001"/>
    <s v="Cra 13 No. 28-17"/>
    <s v="22/08/2019"/>
    <s v="22/08/2026"/>
    <n v="18000000"/>
    <s v="16000771035"/>
    <n v="2520"/>
    <n v="1"/>
    <n v="0"/>
    <n v="360"/>
    <n v="2"/>
    <n v="2"/>
    <n v="1.9400000000000001E-2"/>
    <n v="18"/>
  </r>
  <r>
    <n v="1792"/>
    <x v="60"/>
    <s v="30/09/2020"/>
    <n v="206"/>
    <n v="5"/>
    <s v="N"/>
    <s v="804-009-953-1"/>
    <s v="11001"/>
    <s v="Cra 13 No. 28-17"/>
    <s v="27/08/2019"/>
    <s v="27/08/2025"/>
    <n v="26000000"/>
    <s v="25000852705"/>
    <n v="2160"/>
    <n v="1"/>
    <n v="0"/>
    <n v="360"/>
    <n v="2"/>
    <n v="2"/>
    <n v="1.9E-3"/>
    <n v="26"/>
  </r>
  <r>
    <n v="1806"/>
    <x v="60"/>
    <s v="30/09/2020"/>
    <n v="207"/>
    <n v="5"/>
    <s v="N"/>
    <s v="804-009-953-1"/>
    <s v="11001"/>
    <s v="Cra 13 No. 28-17"/>
    <s v="10/09/2019"/>
    <s v="10/09/2025"/>
    <n v="10000000"/>
    <s v="15002142806"/>
    <n v="2160"/>
    <n v="1"/>
    <n v="0"/>
    <n v="360"/>
    <n v="2"/>
    <n v="2"/>
    <n v="2.01E-2"/>
    <n v="50"/>
  </r>
  <r>
    <n v="1442"/>
    <x v="60"/>
    <s v="30/09/2020"/>
    <n v="208"/>
    <n v="5"/>
    <s v="N"/>
    <s v="804-009-953-1"/>
    <s v="11001"/>
    <s v="Cra 13 No. 28-17"/>
    <s v="11/09/2019"/>
    <s v="11/09/2024"/>
    <n v="7000000"/>
    <s v="22000752442"/>
    <n v="1800"/>
    <n v="1"/>
    <n v="0"/>
    <n v="180"/>
    <n v="2"/>
    <n v="2"/>
    <n v="2.01E-2"/>
    <n v="7"/>
  </r>
  <r>
    <n v="3269"/>
    <x v="60"/>
    <s v="30/09/2020"/>
    <n v="209"/>
    <n v="5"/>
    <s v="N"/>
    <s v="804-009-953-1"/>
    <s v="11001"/>
    <s v="Cra 13 No. 28-17"/>
    <s v="12/09/2019"/>
    <s v="12/09/2029"/>
    <n v="260000000"/>
    <s v="20001025851"/>
    <n v="3600"/>
    <n v="2"/>
    <n v="625600000"/>
    <n v="180"/>
    <n v="2"/>
    <n v="2"/>
    <n v="3.5099999999999999E-2"/>
    <n v="234"/>
  </r>
  <r>
    <n v="2186"/>
    <x v="60"/>
    <s v="30/09/2020"/>
    <n v="210"/>
    <n v="5"/>
    <s v="N"/>
    <s v="804-009-953-1"/>
    <s v="11001"/>
    <s v="Cra 13 No. 28-17"/>
    <s v="25/09/2019"/>
    <s v="25/09/2026"/>
    <n v="52000000"/>
    <s v="28000272490"/>
    <n v="2520"/>
    <n v="1"/>
    <n v="0"/>
    <n v="180"/>
    <n v="2"/>
    <n v="2"/>
    <n v="3.5099999999999999E-2"/>
    <n v="52"/>
  </r>
  <r>
    <n v="2186"/>
    <x v="60"/>
    <s v="30/09/2020"/>
    <n v="211"/>
    <n v="5"/>
    <s v="N"/>
    <s v="804-009-953-1"/>
    <s v="11001"/>
    <s v="Cra 13 No. 28-17"/>
    <s v="25/09/2019"/>
    <s v="25/09/2026"/>
    <n v="25000000"/>
    <s v="28000272509"/>
    <n v="2520"/>
    <n v="1"/>
    <n v="0"/>
    <n v="180"/>
    <n v="2"/>
    <n v="2"/>
    <n v="3.5099999999999999E-2"/>
    <n v="25"/>
  </r>
  <r>
    <n v="1461"/>
    <x v="60"/>
    <s v="30/09/2020"/>
    <n v="212"/>
    <n v="5"/>
    <s v="N"/>
    <s v="804-009-953-1"/>
    <s v="11001"/>
    <s v="Cra 13 No. 28-17"/>
    <s v="30/09/2019"/>
    <s v="30/09/2024"/>
    <n v="10000000"/>
    <s v="35000086968"/>
    <n v="1800"/>
    <n v="1"/>
    <n v="0"/>
    <n v="180"/>
    <n v="2"/>
    <n v="2"/>
    <n v="2.01E-2"/>
    <n v="8"/>
  </r>
  <r>
    <n v="1471"/>
    <x v="60"/>
    <s v="30/09/2020"/>
    <n v="213"/>
    <n v="5"/>
    <s v="N"/>
    <s v="804-009-953-1"/>
    <s v="11001"/>
    <s v="Cra 13 No. 28-17"/>
    <s v="01/10/2019"/>
    <s v="10/10/2024"/>
    <n v="6000000"/>
    <s v="22000753229"/>
    <n v="1800"/>
    <n v="1"/>
    <n v="0"/>
    <n v="180"/>
    <n v="2"/>
    <n v="2"/>
    <n v="2.01E-2"/>
    <n v="6"/>
  </r>
  <r>
    <n v="2192"/>
    <x v="60"/>
    <s v="30/09/2020"/>
    <n v="214"/>
    <n v="5"/>
    <s v="N"/>
    <s v="804-009-953-1"/>
    <s v="11001"/>
    <s v="Cra 13 No. 28-17"/>
    <s v="01/10/2019"/>
    <s v="01/10/2026"/>
    <n v="10000000"/>
    <s v="15002146371"/>
    <n v="2520"/>
    <n v="1"/>
    <n v="0"/>
    <n v="360"/>
    <n v="2"/>
    <n v="2"/>
    <n v="2.01E-2"/>
    <n v="10"/>
  </r>
  <r>
    <n v="1470"/>
    <x v="60"/>
    <s v="30/09/2020"/>
    <n v="215"/>
    <n v="5"/>
    <s v="N"/>
    <s v="804-009-953-1"/>
    <s v="11001"/>
    <s v="Cra 13 No. 28-17"/>
    <s v="09/10/2019"/>
    <s v="09/10/2024"/>
    <n v="20000000"/>
    <s v="12001839461"/>
    <n v="1800"/>
    <n v="1"/>
    <n v="0"/>
    <n v="180"/>
    <n v="2"/>
    <n v="2"/>
    <n v="1.9400000000000001E-2"/>
    <n v="20"/>
  </r>
  <r>
    <n v="2201"/>
    <x v="60"/>
    <s v="30/09/2020"/>
    <n v="216"/>
    <n v="5"/>
    <s v="N"/>
    <s v="804-009-953-1"/>
    <s v="11001"/>
    <s v="Cra 13 No. 28-17"/>
    <s v="10/10/2019"/>
    <s v="10/10/2026"/>
    <n v="10000000"/>
    <s v="35000087300"/>
    <n v="2520"/>
    <n v="1"/>
    <n v="0"/>
    <n v="180"/>
    <n v="2"/>
    <n v="2"/>
    <n v="1.9400000000000001E-2"/>
    <n v="10"/>
  </r>
  <r>
    <n v="3302"/>
    <x v="60"/>
    <s v="30/09/2020"/>
    <n v="217"/>
    <n v="5"/>
    <s v="N"/>
    <s v="804-009-953-1"/>
    <s v="11001"/>
    <s v="Cra 13 No. 28-17"/>
    <s v="15/10/2019"/>
    <s v="15/10/2029"/>
    <n v="55000000"/>
    <s v="12001832108"/>
    <n v="3600"/>
    <n v="2"/>
    <n v="128605000"/>
    <n v="360"/>
    <n v="2"/>
    <n v="2"/>
    <n v="1.8700000000000001E-2"/>
    <n v="55"/>
  </r>
  <r>
    <n v="3303"/>
    <x v="60"/>
    <s v="30/09/2020"/>
    <n v="218"/>
    <n v="5"/>
    <s v="N"/>
    <s v="804-009-953-1"/>
    <s v="11001"/>
    <s v="Cra 13 No. 28-17"/>
    <s v="16/10/2019"/>
    <s v="16/10/2029"/>
    <n v="10000000"/>
    <s v="15002146024"/>
    <n v="3600"/>
    <n v="2"/>
    <n v="20000000"/>
    <n v="360"/>
    <n v="2"/>
    <n v="2"/>
    <n v="1.8700000000000001E-2"/>
    <n v="10"/>
  </r>
  <r>
    <n v="2212"/>
    <x v="60"/>
    <s v="30/09/2020"/>
    <n v="219"/>
    <n v="5"/>
    <s v="N"/>
    <s v="804-009-953-1"/>
    <s v="11001"/>
    <s v="Cra 13 No. 28-17"/>
    <s v="21/10/2019"/>
    <s v="21/10/2026"/>
    <n v="20000000"/>
    <s v="22000753917"/>
    <n v="2520"/>
    <n v="2"/>
    <n v="180000000"/>
    <n v="360"/>
    <n v="2"/>
    <n v="2"/>
    <n v="1.8800000000000001E-2"/>
    <n v="20"/>
  </r>
  <r>
    <n v="1848"/>
    <x v="60"/>
    <s v="30/09/2020"/>
    <n v="220"/>
    <n v="5"/>
    <s v="N"/>
    <s v="804-009-953-1"/>
    <s v="11001"/>
    <s v="Cra 13 No. 28-17"/>
    <s v="22/10/2019"/>
    <s v="22/10/2025"/>
    <n v="90000000"/>
    <s v="26001087409"/>
    <n v="2160"/>
    <n v="2"/>
    <n v="233000000"/>
    <n v="180"/>
    <n v="2"/>
    <n v="2"/>
    <n v="1.8800000000000001E-2"/>
    <n v="90"/>
  </r>
  <r>
    <n v="752"/>
    <x v="60"/>
    <s v="30/09/2020"/>
    <n v="221"/>
    <n v="5"/>
    <s v="N"/>
    <s v="804-009-953-1"/>
    <s v="11001"/>
    <s v="Cra 13 No. 28-17"/>
    <s v="22/10/2019"/>
    <s v="22/10/2022"/>
    <n v="18000000"/>
    <s v="28000274861"/>
    <n v="1080"/>
    <n v="1"/>
    <n v="0"/>
    <n v="180"/>
    <n v="2"/>
    <n v="2"/>
    <n v="1.8800000000000001E-2"/>
    <n v="18"/>
  </r>
  <r>
    <n v="1489"/>
    <x v="60"/>
    <s v="30/09/2020"/>
    <n v="222"/>
    <n v="5"/>
    <s v="N"/>
    <s v="804-009-953-1"/>
    <s v="11001"/>
    <s v="Cra 13 No. 28-17"/>
    <s v="28/10/2019"/>
    <s v="28/10/2024"/>
    <n v="5000000"/>
    <s v="35000088283"/>
    <n v="1800"/>
    <n v="1"/>
    <n v="0"/>
    <n v="180"/>
    <n v="2"/>
    <n v="2"/>
    <n v="1.9599999999999999E-2"/>
    <n v="4.5"/>
  </r>
  <r>
    <n v="1497"/>
    <x v="60"/>
    <s v="30/09/2020"/>
    <n v="223"/>
    <n v="5"/>
    <s v="N"/>
    <s v="804-009-953-1"/>
    <s v="11001"/>
    <s v="Cra 13 No. 28-17"/>
    <s v="05/11/2019"/>
    <s v="05/11/2024"/>
    <n v="30000000"/>
    <s v="22000754574"/>
    <n v="1800"/>
    <n v="1"/>
    <n v="0"/>
    <n v="180"/>
    <n v="2"/>
    <n v="2"/>
    <n v="1.89E-2"/>
    <n v="30"/>
  </r>
  <r>
    <n v="1498"/>
    <x v="60"/>
    <s v="30/09/2020"/>
    <n v="224"/>
    <n v="5"/>
    <s v="N"/>
    <s v="804-009-953-1"/>
    <s v="11001"/>
    <s v="Cra 13 No. 28-17"/>
    <s v="06/11/2019"/>
    <s v="06/11/2024"/>
    <n v="50000000"/>
    <s v="12001842474"/>
    <n v="1800"/>
    <n v="1"/>
    <n v="0"/>
    <n v="180"/>
    <n v="2"/>
    <n v="2"/>
    <n v="1.89E-2"/>
    <n v="50"/>
  </r>
  <r>
    <n v="1499"/>
    <x v="60"/>
    <s v="30/09/2020"/>
    <n v="225"/>
    <n v="5"/>
    <s v="N"/>
    <s v="804-009-953-1"/>
    <s v="11001"/>
    <s v="Cra 13 No. 28-17"/>
    <s v="07/11/2019"/>
    <s v="07/11/2024"/>
    <n v="30000000"/>
    <s v="32000104350"/>
    <n v="2160"/>
    <n v="1"/>
    <n v="0"/>
    <n v="180"/>
    <n v="2"/>
    <n v="2"/>
    <n v="1.89E-2"/>
    <n v="18.316068000000001"/>
  </r>
  <r>
    <n v="1500"/>
    <x v="60"/>
    <s v="30/09/2020"/>
    <n v="226"/>
    <n v="5"/>
    <s v="N"/>
    <s v="804-009-953-1"/>
    <s v="11001"/>
    <s v="Cra 13 No. 28-17"/>
    <s v="18/11/2019"/>
    <s v="08/11/2024"/>
    <n v="20000000"/>
    <s v="35000088839"/>
    <n v="1800"/>
    <n v="1"/>
    <n v="0"/>
    <n v="180"/>
    <n v="2"/>
    <n v="2"/>
    <n v="1.9300000000000001E-2"/>
    <n v="18"/>
  </r>
  <r>
    <n v="1520"/>
    <x v="60"/>
    <s v="30/09/2020"/>
    <n v="227"/>
    <n v="5"/>
    <s v="N"/>
    <s v="804-009-953-1"/>
    <s v="11001"/>
    <s v="Cra 13 No. 28-17"/>
    <s v="28/11/2019"/>
    <s v="28/11/2024"/>
    <n v="55000000"/>
    <s v="28000278619"/>
    <n v="1800"/>
    <n v="1"/>
    <n v="0"/>
    <n v="180"/>
    <n v="2"/>
    <n v="2"/>
    <n v="5.4899999999999997E-2"/>
    <n v="55"/>
  </r>
  <r>
    <n v="1892"/>
    <x v="60"/>
    <s v="30/09/2020"/>
    <n v="228"/>
    <n v="5"/>
    <s v="N"/>
    <s v="804-009-953-1"/>
    <s v="11001"/>
    <s v="Cra 13 No. 28-17"/>
    <s v="05/12/2019"/>
    <s v="05/12/2025"/>
    <n v="37000000"/>
    <s v="32000104454"/>
    <n v="2160"/>
    <n v="2"/>
    <n v="200730000"/>
    <n v="360"/>
    <n v="2"/>
    <n v="2"/>
    <n v="1.9599999999999999E-2"/>
    <n v="37"/>
  </r>
  <r>
    <n v="1538"/>
    <x v="60"/>
    <s v="30/09/2020"/>
    <n v="229"/>
    <n v="5"/>
    <s v="N"/>
    <s v="804-009-953-1"/>
    <s v="11001"/>
    <s v="Cra 13 No. 28-17"/>
    <s v="16/12/2019"/>
    <s v="16/12/2024"/>
    <n v="30000000"/>
    <s v="35000090393"/>
    <n v="1800"/>
    <n v="2"/>
    <n v="97454500"/>
    <n v="180"/>
    <n v="2"/>
    <n v="2"/>
    <n v="1.9599999999999999E-2"/>
    <n v="27"/>
  </r>
  <r>
    <n v="2269"/>
    <x v="60"/>
    <s v="30/09/2020"/>
    <n v="230"/>
    <n v="5"/>
    <s v="N"/>
    <s v="804-009-953-1"/>
    <s v="11001"/>
    <s v="Cra 13 No. 28-17"/>
    <s v="17/12/2019"/>
    <s v="17/12/2026"/>
    <n v="10000000"/>
    <s v="35000090243"/>
    <n v="2520"/>
    <n v="1"/>
    <n v="0"/>
    <n v="180"/>
    <n v="2"/>
    <n v="2"/>
    <n v="1.9599999999999999E-2"/>
    <n v="10"/>
  </r>
  <r>
    <n v="1910"/>
    <x v="60"/>
    <s v="30/09/2020"/>
    <n v="231"/>
    <n v="5"/>
    <s v="N"/>
    <s v="804-009-953-1"/>
    <s v="11001"/>
    <s v="Cra 13 No. 28-17"/>
    <s v="23/12/2019"/>
    <s v="23/12/2025"/>
    <n v="30000000"/>
    <s v="32000106151"/>
    <n v="2160"/>
    <n v="1"/>
    <n v="0"/>
    <n v="180"/>
    <n v="2"/>
    <n v="2"/>
    <n v="1.9599999999999999E-2"/>
    <n v="30"/>
  </r>
  <r>
    <n v="1913"/>
    <x v="60"/>
    <s v="30/09/2020"/>
    <n v="232"/>
    <n v="5"/>
    <s v="N"/>
    <s v="804-009-953-1"/>
    <s v="11001"/>
    <s v="Cra 13 No. 28-17"/>
    <s v="26/12/2019"/>
    <s v="26/12/2025"/>
    <n v="20000000"/>
    <s v="34000042015"/>
    <n v="2160"/>
    <n v="1"/>
    <n v="0"/>
    <n v="180"/>
    <n v="2"/>
    <n v="2"/>
    <n v="1.9599999999999999E-2"/>
    <n v="18.333334000000001"/>
  </r>
  <r>
    <n v="2278"/>
    <x v="60"/>
    <s v="30/09/2020"/>
    <n v="233"/>
    <n v="5"/>
    <s v="N"/>
    <s v="804-009-953-1"/>
    <s v="11001"/>
    <s v="Cra 13 No. 28-17"/>
    <s v="26/12/2019"/>
    <s v="26/12/2026"/>
    <n v="85000000"/>
    <s v="12001839778"/>
    <n v="2520"/>
    <n v="2"/>
    <n v="120392464"/>
    <n v="360"/>
    <n v="2"/>
    <n v="2"/>
    <n v="1.9599999999999999E-2"/>
    <n v="85"/>
  </r>
  <r>
    <n v="1548"/>
    <x v="60"/>
    <s v="30/09/2020"/>
    <n v="234"/>
    <n v="5"/>
    <s v="N"/>
    <s v="804-009-953-1"/>
    <s v="11001"/>
    <s v="Cra 13 No. 28-17"/>
    <s v="26/12/2019"/>
    <s v="26/12/2024"/>
    <n v="7000000"/>
    <s v="36000032356"/>
    <n v="1800"/>
    <n v="1"/>
    <n v="0"/>
    <n v="180"/>
    <n v="2"/>
    <n v="2"/>
    <n v="1.9599999999999999E-2"/>
    <n v="6.3"/>
  </r>
  <r>
    <n v="1556"/>
    <x v="60"/>
    <s v="30/09/2020"/>
    <n v="235"/>
    <n v="5"/>
    <s v="N"/>
    <s v="804-009-953-1"/>
    <s v="11001"/>
    <s v="Cra 13 No. 28-17"/>
    <s v="03/01/2020"/>
    <s v="03/01/2025"/>
    <n v="10000000"/>
    <s v="35000091051"/>
    <n v="1800"/>
    <n v="1"/>
    <n v="0"/>
    <n v="180"/>
    <n v="2"/>
    <n v="2"/>
    <n v="1.9800000000000002E-2"/>
    <n v="9"/>
  </r>
  <r>
    <n v="1940"/>
    <x v="60"/>
    <s v="30/09/2020"/>
    <n v="236"/>
    <n v="5"/>
    <s v="N"/>
    <s v="804-009-953-1"/>
    <s v="11001"/>
    <s v="Cra 13 No. 28-17"/>
    <s v="24/01/2020"/>
    <s v="22/01/2026"/>
    <n v="30000000"/>
    <s v="20001046001"/>
    <n v="2160"/>
    <n v="2"/>
    <n v="76394257"/>
    <n v="180"/>
    <n v="2"/>
    <n v="2"/>
    <n v="1.9300000000000001E-2"/>
    <n v="30"/>
  </r>
  <r>
    <n v="1574"/>
    <x v="60"/>
    <s v="30/09/2020"/>
    <n v="237"/>
    <n v="5"/>
    <s v="N"/>
    <s v="804-009-953-1"/>
    <s v="11001"/>
    <s v="Cra 13 No. 28-17"/>
    <s v="24/01/2020"/>
    <s v="21/01/2025"/>
    <n v="30000000"/>
    <s v="35000092841"/>
    <n v="1800"/>
    <n v="1"/>
    <n v="0"/>
    <n v="180"/>
    <n v="2"/>
    <n v="2"/>
    <n v="1.9300000000000001E-2"/>
    <n v="27"/>
  </r>
  <r>
    <n v="2312"/>
    <x v="60"/>
    <s v="30/09/2020"/>
    <n v="238"/>
    <n v="5"/>
    <s v="N"/>
    <s v="804-009-953-1"/>
    <s v="11001"/>
    <s v="Cra 13 No. 28-17"/>
    <s v="29/01/2020"/>
    <s v="29/01/2027"/>
    <n v="60000000"/>
    <s v="28000277169"/>
    <n v="2520"/>
    <n v="2"/>
    <n v="207638727"/>
    <n v="180"/>
    <n v="2"/>
    <n v="2"/>
    <n v="2.12E-2"/>
    <n v="60"/>
  </r>
  <r>
    <n v="2312"/>
    <x v="60"/>
    <s v="30/09/2020"/>
    <n v="239"/>
    <n v="5"/>
    <s v="N"/>
    <s v="804-009-953-1"/>
    <s v="11001"/>
    <s v="Cra 13 No. 28-17"/>
    <s v="29/01/2020"/>
    <s v="29/01/2027"/>
    <n v="28000000"/>
    <s v="28000277190"/>
    <n v="2520"/>
    <n v="2"/>
    <n v="96898072"/>
    <n v="180"/>
    <n v="2"/>
    <n v="2"/>
    <n v="2.12E-2"/>
    <n v="28"/>
  </r>
  <r>
    <n v="1597"/>
    <x v="60"/>
    <s v="30/09/2020"/>
    <n v="240"/>
    <n v="5"/>
    <s v="N"/>
    <s v="804-009-953-1"/>
    <s v="11001"/>
    <s v="Cra 13 No. 28-17"/>
    <s v="13/02/2020"/>
    <s v="13/02/2025"/>
    <n v="23000000"/>
    <s v="35000093420"/>
    <n v="1800"/>
    <n v="2"/>
    <n v="164240000"/>
    <n v="180"/>
    <n v="2"/>
    <n v="2"/>
    <n v="1.9300000000000001E-2"/>
    <n v="23"/>
  </r>
  <r>
    <n v="1598"/>
    <x v="60"/>
    <s v="30/09/2020"/>
    <n v="241"/>
    <n v="5"/>
    <s v="N"/>
    <s v="804-009-953-1"/>
    <s v="11001"/>
    <s v="Cra 13 No. 28-17"/>
    <s v="14/02/2020"/>
    <s v="14/02/2025"/>
    <n v="20000000"/>
    <s v="12001879056"/>
    <n v="1800"/>
    <n v="2"/>
    <n v="89100000"/>
    <n v="180"/>
    <n v="2"/>
    <n v="2"/>
    <n v="1.9300000000000001E-2"/>
    <n v="18"/>
  </r>
  <r>
    <n v="1963"/>
    <x v="60"/>
    <s v="30/09/2020"/>
    <n v="242"/>
    <n v="5"/>
    <s v="N"/>
    <s v="804-009-953-1"/>
    <s v="11001"/>
    <s v="Cra 13 No. 28-17"/>
    <s v="14/02/2020"/>
    <s v="14/02/2026"/>
    <n v="28000000"/>
    <s v="35000094207"/>
    <n v="2160"/>
    <n v="1"/>
    <n v="0"/>
    <n v="180"/>
    <n v="2"/>
    <n v="2"/>
    <n v="1.9300000000000001E-2"/>
    <n v="28"/>
  </r>
  <r>
    <n v="1602"/>
    <x v="60"/>
    <s v="30/09/2020"/>
    <n v="243"/>
    <n v="5"/>
    <s v="N"/>
    <s v="804-009-953-1"/>
    <s v="11001"/>
    <s v="Cra 13 No. 28-17"/>
    <s v="18/02/2020"/>
    <s v="18/02/2025"/>
    <n v="40000000"/>
    <s v="20001046484"/>
    <n v="1800"/>
    <n v="2"/>
    <n v="95172375"/>
    <n v="180"/>
    <n v="2"/>
    <n v="2"/>
    <n v="1.9900000000000001E-2"/>
    <n v="40"/>
  </r>
  <r>
    <n v="1603"/>
    <x v="60"/>
    <s v="30/09/2020"/>
    <n v="244"/>
    <n v="5"/>
    <s v="N"/>
    <s v="804-009-953-1"/>
    <s v="11001"/>
    <s v="Cra 13 No. 28-17"/>
    <s v="19/02/2020"/>
    <s v="19/02/2025"/>
    <n v="15000000"/>
    <s v="22000760583"/>
    <n v="1800"/>
    <n v="2"/>
    <n v="42297701"/>
    <n v="360"/>
    <n v="2"/>
    <n v="2"/>
    <n v="1.9900000000000001E-2"/>
    <n v="15"/>
  </r>
  <r>
    <n v="1973"/>
    <x v="60"/>
    <s v="30/09/2020"/>
    <n v="245"/>
    <n v="5"/>
    <s v="N"/>
    <s v="804-009-953-1"/>
    <s v="11001"/>
    <s v="Cra 13 No. 28-17"/>
    <s v="24/02/2020"/>
    <s v="24/02/2026"/>
    <n v="27400000"/>
    <s v="15002183991"/>
    <n v="2160"/>
    <n v="2"/>
    <n v="77987250"/>
    <n v="360"/>
    <n v="2"/>
    <n v="2"/>
    <n v="5.45E-2"/>
    <n v="27.4"/>
  </r>
  <r>
    <n v="1973"/>
    <x v="60"/>
    <s v="30/09/2020"/>
    <n v="246"/>
    <n v="5"/>
    <s v="N"/>
    <s v="804-009-953-1"/>
    <s v="11001"/>
    <s v="Cra 13 No. 28-17"/>
    <s v="24/02/2020"/>
    <s v="24/02/2026"/>
    <n v="52600000"/>
    <s v="15002183984"/>
    <n v="2160"/>
    <n v="2"/>
    <n v="149712750"/>
    <n v="360"/>
    <n v="2"/>
    <n v="2"/>
    <n v="5.45E-2"/>
    <n v="52.6"/>
  </r>
  <r>
    <n v="1611"/>
    <x v="60"/>
    <s v="30/09/2020"/>
    <n v="247"/>
    <n v="5"/>
    <s v="N"/>
    <s v="804-009-953-1"/>
    <s v="11001"/>
    <s v="Cra 13 No. 28-17"/>
    <s v="27/02/2020"/>
    <s v="27/02/2025"/>
    <n v="20000000"/>
    <s v="22000760521"/>
    <n v="1800"/>
    <n v="1"/>
    <n v="0"/>
    <n v="180"/>
    <n v="2"/>
    <n v="2"/>
    <n v="1.95E-2"/>
    <n v="20"/>
  </r>
  <r>
    <n v="1616"/>
    <x v="60"/>
    <s v="30/09/2020"/>
    <n v="248"/>
    <n v="5"/>
    <s v="N"/>
    <s v="804-009-953-1"/>
    <s v="11001"/>
    <s v="Cra 13 No. 28-17"/>
    <s v="04/03/2020"/>
    <s v="04/03/2025"/>
    <n v="20000000"/>
    <s v="22000760995"/>
    <n v="1800"/>
    <n v="1"/>
    <n v="0"/>
    <n v="180"/>
    <n v="2"/>
    <n v="2"/>
    <n v="1.9300000000000001E-2"/>
    <n v="20"/>
  </r>
  <r>
    <n v="1621"/>
    <x v="60"/>
    <s v="30/09/2020"/>
    <n v="249"/>
    <n v="5"/>
    <s v="N"/>
    <s v="804-009-953-1"/>
    <s v="11001"/>
    <s v="Cra 13 No. 28-17"/>
    <s v="09/03/2020"/>
    <s v="09/03/2025"/>
    <n v="15000000"/>
    <s v="35000095670"/>
    <n v="1800"/>
    <n v="1"/>
    <n v="0"/>
    <n v="360"/>
    <n v="2"/>
    <n v="2"/>
    <n v="1.06E-2"/>
    <n v="13.5"/>
  </r>
  <r>
    <n v="3448"/>
    <x v="60"/>
    <s v="30/09/2020"/>
    <n v="250"/>
    <n v="5"/>
    <s v="N"/>
    <s v="804-009-953-1"/>
    <s v="11001"/>
    <s v="Cra 13 No. 28-17"/>
    <s v="10/03/2020"/>
    <s v="10/03/2030"/>
    <n v="80000000"/>
    <s v="20001054508"/>
    <n v="3600"/>
    <n v="2"/>
    <n v="209761000"/>
    <n v="360"/>
    <n v="2"/>
    <n v="2"/>
    <n v="2.06E-2"/>
    <n v="80"/>
  </r>
  <r>
    <n v="2358"/>
    <x v="60"/>
    <s v="30/09/2020"/>
    <n v="251"/>
    <n v="5"/>
    <s v="N"/>
    <s v="804-009-953-1"/>
    <s v="11001"/>
    <s v="Cra 13 No. 28-17"/>
    <s v="16/03/2020"/>
    <s v="16/03/2027"/>
    <n v="50000000"/>
    <s v="35000096084"/>
    <n v="2520"/>
    <n v="1"/>
    <n v="0"/>
    <n v="180"/>
    <n v="2"/>
    <n v="2"/>
    <n v="1.9599999999999999E-2"/>
    <n v="50"/>
  </r>
  <r>
    <n v="1994"/>
    <x v="60"/>
    <s v="30/09/2020"/>
    <n v="252"/>
    <n v="5"/>
    <s v="N"/>
    <s v="804-009-953-1"/>
    <s v="11001"/>
    <s v="Cra 13 No. 28-17"/>
    <s v="17/03/2020"/>
    <s v="17/03/2026"/>
    <n v="15000000"/>
    <s v="12001889147"/>
    <n v="2160"/>
    <n v="1"/>
    <n v="0"/>
    <n v="180"/>
    <n v="2"/>
    <n v="2"/>
    <n v="1.9599999999999999E-2"/>
    <n v="15"/>
  </r>
  <r>
    <n v="1995"/>
    <x v="60"/>
    <s v="30/09/2020"/>
    <n v="253"/>
    <n v="5"/>
    <s v="N"/>
    <s v="804-009-953-1"/>
    <s v="11001"/>
    <s v="Cra 13 No. 28-17"/>
    <s v="18/03/2020"/>
    <s v="18/03/2026"/>
    <n v="30000000"/>
    <s v="13000662203"/>
    <n v="2160"/>
    <n v="1"/>
    <n v="0"/>
    <n v="180"/>
    <n v="2"/>
    <n v="2"/>
    <n v="1.9599999999999999E-2"/>
    <n v="30"/>
  </r>
  <r>
    <n v="1995"/>
    <x v="60"/>
    <s v="30/09/2020"/>
    <n v="254"/>
    <n v="5"/>
    <s v="N"/>
    <s v="804-009-953-1"/>
    <s v="11001"/>
    <s v="Cra 13 No. 28-17"/>
    <s v="18/03/2020"/>
    <s v="18/03/2026"/>
    <n v="20000000"/>
    <s v="13000662321"/>
    <n v="2160"/>
    <n v="2"/>
    <n v="53444098"/>
    <n v="180"/>
    <n v="2"/>
    <n v="2"/>
    <n v="1.9599999999999999E-2"/>
    <n v="20"/>
  </r>
  <r>
    <n v="1995"/>
    <x v="60"/>
    <s v="30/09/2020"/>
    <n v="255"/>
    <n v="5"/>
    <s v="N"/>
    <s v="804-009-953-1"/>
    <s v="11001"/>
    <s v="Cra 13 No. 28-17"/>
    <s v="18/03/2020"/>
    <s v="18/03/2026"/>
    <n v="20000000"/>
    <s v="13000662314"/>
    <n v="2160"/>
    <n v="2"/>
    <n v="53444098"/>
    <n v="180"/>
    <n v="2"/>
    <n v="2"/>
    <n v="1.9599999999999999E-2"/>
    <n v="20"/>
  </r>
  <r>
    <n v="1265"/>
    <x v="60"/>
    <s v="30/09/2020"/>
    <n v="256"/>
    <n v="5"/>
    <s v="N"/>
    <s v="804-009-953-1"/>
    <s v="11001"/>
    <s v="Cra 13 No. 28-17"/>
    <s v="18/03/2020"/>
    <s v="18/03/2024"/>
    <n v="15000000"/>
    <s v="34000045500"/>
    <n v="1440"/>
    <n v="1"/>
    <n v="0"/>
    <n v="360"/>
    <n v="2"/>
    <n v="2"/>
    <n v="5.4600000000000003E-2"/>
    <n v="15"/>
  </r>
  <r>
    <n v="1636"/>
    <x v="60"/>
    <s v="30/09/2020"/>
    <n v="257"/>
    <n v="5"/>
    <s v="N"/>
    <s v="804-009-953-1"/>
    <s v="11001"/>
    <s v="Cra 13 No. 28-17"/>
    <s v="24/03/2020"/>
    <s v="24/03/2025"/>
    <n v="10000000"/>
    <s v="22000762003"/>
    <n v="1800"/>
    <n v="1"/>
    <n v="0"/>
    <n v="360"/>
    <n v="2"/>
    <n v="2"/>
    <n v="0.02"/>
    <n v="10"/>
  </r>
  <r>
    <n v="2001"/>
    <x v="60"/>
    <s v="30/09/2020"/>
    <n v="258"/>
    <n v="5"/>
    <s v="N"/>
    <s v="804-009-953-1"/>
    <s v="11001"/>
    <s v="Cra 13 No. 28-17"/>
    <s v="24/03/2020"/>
    <s v="24/03/2026"/>
    <n v="25000000"/>
    <s v="12001885072"/>
    <n v="2160"/>
    <n v="2"/>
    <n v="125197473"/>
    <n v="360"/>
    <n v="2"/>
    <n v="2"/>
    <n v="0.02"/>
    <n v="25"/>
  </r>
  <r>
    <n v="1639"/>
    <x v="60"/>
    <s v="30/09/2020"/>
    <n v="259"/>
    <n v="5"/>
    <s v="N"/>
    <s v="804-009-953-1"/>
    <s v="11001"/>
    <s v="Cra 13 No. 28-17"/>
    <s v="27/03/2020"/>
    <s v="27/03/2025"/>
    <n v="25000000"/>
    <s v="22000762375"/>
    <n v="1800"/>
    <n v="1"/>
    <n v="0"/>
    <n v="180"/>
    <n v="2"/>
    <n v="2"/>
    <n v="0.02"/>
    <n v="20"/>
  </r>
  <r>
    <n v="2373"/>
    <x v="60"/>
    <s v="30/09/2020"/>
    <n v="260"/>
    <n v="5"/>
    <s v="N"/>
    <s v="804-009-953-1"/>
    <s v="11001"/>
    <s v="Cra 13 No. 28-17"/>
    <s v="31/03/2020"/>
    <s v="31/03/2027"/>
    <n v="25000000"/>
    <s v="12001891906"/>
    <n v="2520"/>
    <n v="1"/>
    <n v="0"/>
    <n v="360"/>
    <n v="2"/>
    <n v="2"/>
    <n v="2.0899999999999998E-2"/>
    <n v="25"/>
  </r>
  <r>
    <n v="3469"/>
    <x v="60"/>
    <s v="30/09/2020"/>
    <n v="261"/>
    <n v="5"/>
    <s v="N"/>
    <s v="804-009-953-1"/>
    <s v="11001"/>
    <s v="Cra 13 No. 28-17"/>
    <s v="31/03/2020"/>
    <s v="31/03/2030"/>
    <n v="130000000"/>
    <s v="22000759987"/>
    <n v="3600"/>
    <n v="2"/>
    <n v="294560000"/>
    <n v="180"/>
    <n v="2"/>
    <n v="2"/>
    <n v="2.0899999999999998E-2"/>
    <n v="130"/>
  </r>
  <r>
    <n v="2373"/>
    <x v="60"/>
    <s v="30/09/2020"/>
    <n v="262"/>
    <n v="5"/>
    <s v="N"/>
    <s v="804-009-953-1"/>
    <s v="11001"/>
    <s v="Cra 13 No. 28-17"/>
    <s v="31/03/2020"/>
    <s v="31/03/2027"/>
    <n v="30000000"/>
    <s v="12001891304"/>
    <n v="2520"/>
    <n v="1"/>
    <n v="0"/>
    <n v="180"/>
    <n v="2"/>
    <n v="2"/>
    <n v="1.09E-2"/>
    <n v="30"/>
  </r>
  <r>
    <n v="3497"/>
    <x v="60"/>
    <s v="30/09/2020"/>
    <n v="263"/>
    <n v="5"/>
    <s v="N"/>
    <s v="804-009-953-1"/>
    <s v="11001"/>
    <s v="Cra 13 No. 28-17"/>
    <s v="28/04/2020"/>
    <s v="28/04/2030"/>
    <n v="30000000"/>
    <s v="12001894047"/>
    <n v="3600"/>
    <n v="1"/>
    <n v="0"/>
    <n v="360"/>
    <n v="2"/>
    <n v="2"/>
    <n v="2.1600000000000001E-2"/>
    <n v="30"/>
  </r>
  <r>
    <n v="2410"/>
    <x v="60"/>
    <s v="30/09/2020"/>
    <n v="264"/>
    <n v="5"/>
    <s v="N"/>
    <s v="804-009-953-1"/>
    <s v="11001"/>
    <s v="Cra 13 No. 28-17"/>
    <s v="07/05/2020"/>
    <s v="07/05/2027"/>
    <n v="24000000"/>
    <s v="35000097534"/>
    <n v="2520"/>
    <n v="1"/>
    <n v="0"/>
    <n v="180"/>
    <n v="2"/>
    <n v="2"/>
    <n v="2.0299999999999999E-2"/>
    <n v="24"/>
  </r>
  <r>
    <n v="1687"/>
    <x v="60"/>
    <s v="30/09/2020"/>
    <n v="265"/>
    <n v="5"/>
    <s v="N"/>
    <s v="804-009-953-1"/>
    <s v="11001"/>
    <s v="Cra 13 No. 28-17"/>
    <s v="14/05/2020"/>
    <s v="14/05/2025"/>
    <n v="20000000"/>
    <s v="12001896652"/>
    <n v="1800"/>
    <n v="1"/>
    <n v="0"/>
    <n v="360"/>
    <n v="2"/>
    <n v="2"/>
    <n v="5.4399999999999997E-2"/>
    <n v="20"/>
  </r>
  <r>
    <n v="2053"/>
    <x v="60"/>
    <s v="30/09/2020"/>
    <n v="266"/>
    <n v="5"/>
    <s v="N"/>
    <s v="804-009-953-1"/>
    <s v="11001"/>
    <s v="Cra 13 No. 28-17"/>
    <s v="15/05/2020"/>
    <s v="15/05/2026"/>
    <n v="16000000"/>
    <s v="13000662654"/>
    <n v="2160"/>
    <n v="1"/>
    <n v="0"/>
    <n v="180"/>
    <n v="2"/>
    <n v="2"/>
    <n v="1.9400000000000001E-2"/>
    <n v="16"/>
  </r>
  <r>
    <n v="957"/>
    <x v="60"/>
    <s v="30/09/2020"/>
    <n v="267"/>
    <n v="5"/>
    <s v="N"/>
    <s v="804-009-953-1"/>
    <s v="11001"/>
    <s v="Cra 13 No. 28-17"/>
    <s v="15/05/2020"/>
    <s v="15/05/2023"/>
    <n v="6000000"/>
    <s v="12001898025"/>
    <n v="1080"/>
    <n v="1"/>
    <n v="0"/>
    <n v="360"/>
    <n v="2"/>
    <n v="2"/>
    <n v="1.9400000000000001E-2"/>
    <n v="6"/>
  </r>
  <r>
    <n v="1688"/>
    <x v="60"/>
    <s v="30/09/2020"/>
    <n v="268"/>
    <n v="5"/>
    <s v="N"/>
    <s v="804-009-953-1"/>
    <s v="11001"/>
    <s v="Cra 13 No. 28-17"/>
    <s v="15/05/2020"/>
    <s v="15/05/2025"/>
    <n v="25000000"/>
    <s v="12001899791"/>
    <n v="1800"/>
    <n v="1"/>
    <n v="0"/>
    <n v="360"/>
    <n v="2"/>
    <n v="2"/>
    <n v="1.9400000000000001E-2"/>
    <n v="25"/>
  </r>
  <r>
    <n v="1699"/>
    <x v="60"/>
    <s v="30/09/2020"/>
    <n v="269"/>
    <n v="5"/>
    <s v="N"/>
    <s v="804-009-953-1"/>
    <s v="11001"/>
    <s v="Cra 13 No. 28-17"/>
    <s v="26/05/2020"/>
    <s v="26/05/2025"/>
    <n v="10000000"/>
    <s v="12001899349"/>
    <n v="1800"/>
    <n v="1"/>
    <n v="0"/>
    <n v="360"/>
    <n v="2"/>
    <n v="2"/>
    <n v="1.7500000000000002E-2"/>
    <n v="10"/>
  </r>
  <r>
    <n v="3527"/>
    <x v="60"/>
    <s v="30/09/2020"/>
    <n v="270"/>
    <n v="5"/>
    <s v="N"/>
    <s v="804-009-953-1"/>
    <s v="11001"/>
    <s v="Cra 13 No. 28-17"/>
    <s v="28/05/2020"/>
    <s v="28/05/2030"/>
    <n v="122000000"/>
    <s v="25000880021"/>
    <n v="3600"/>
    <n v="2"/>
    <n v="284648000"/>
    <n v="180"/>
    <n v="2"/>
    <n v="2"/>
    <n v="1.7500000000000002E-2"/>
    <n v="122"/>
  </r>
  <r>
    <n v="1701"/>
    <x v="60"/>
    <s v="30/09/2020"/>
    <n v="271"/>
    <n v="5"/>
    <s v="N"/>
    <s v="804-009-953-1"/>
    <s v="11001"/>
    <s v="Cra 13 No. 28-17"/>
    <s v="28/05/2020"/>
    <s v="28/05/2025"/>
    <n v="200000000"/>
    <s v="12001895962"/>
    <n v="1800"/>
    <n v="2"/>
    <n v="887264400"/>
    <n v="180"/>
    <n v="2"/>
    <n v="2"/>
    <n v="5.2499999999999998E-2"/>
    <n v="200"/>
  </r>
  <r>
    <n v="2066"/>
    <x v="60"/>
    <s v="30/09/2020"/>
    <n v="272"/>
    <n v="5"/>
    <s v="N"/>
    <s v="804-009-953-1"/>
    <s v="11001"/>
    <s v="Cra 13 No. 28-17"/>
    <s v="28/05/2020"/>
    <s v="28/05/2026"/>
    <n v="100000000"/>
    <s v="15002213455"/>
    <n v="2160"/>
    <n v="2"/>
    <n v="1427206666"/>
    <n v="360"/>
    <n v="2"/>
    <n v="2"/>
    <n v="5.2499999999999998E-2"/>
    <n v="100"/>
  </r>
  <r>
    <n v="-125"/>
    <x v="60"/>
    <s v="30/09/2020"/>
    <n v="273"/>
    <n v="5"/>
    <s v="N"/>
    <s v="804-009-953-1"/>
    <s v="11001"/>
    <s v="Cra 13 No. 28-17"/>
    <s v="28/05/2020"/>
    <s v="28/05/2020"/>
    <n v="57000000"/>
    <s v="37000052372"/>
    <n v="2880"/>
    <n v="1"/>
    <n v="0"/>
    <n v="360"/>
    <n v="2"/>
    <n v="2"/>
    <n v="5.2499999999999998E-2"/>
    <n v="57"/>
  </r>
  <r>
    <n v="1701"/>
    <x v="60"/>
    <s v="30/09/2020"/>
    <n v="274"/>
    <n v="5"/>
    <s v="N"/>
    <s v="804-009-953-1"/>
    <s v="11001"/>
    <s v="Cra 13 No. 28-17"/>
    <s v="28/05/2020"/>
    <s v="28/05/2025"/>
    <n v="57000000"/>
    <s v="37000052319"/>
    <n v="1800"/>
    <n v="1"/>
    <n v="0"/>
    <n v="360"/>
    <n v="2"/>
    <n v="2"/>
    <n v="5.2499999999999998E-2"/>
    <n v="57"/>
  </r>
  <r>
    <n v="970"/>
    <x v="60"/>
    <s v="30/09/2020"/>
    <n v="275"/>
    <n v="5"/>
    <s v="N"/>
    <s v="804-009-953-1"/>
    <s v="11001"/>
    <s v="Cra 13 No. 28-17"/>
    <s v="28/05/2020"/>
    <s v="28/05/2023"/>
    <n v="7000000"/>
    <s v="35000098969"/>
    <n v="1080"/>
    <n v="1"/>
    <n v="0"/>
    <n v="180"/>
    <n v="2"/>
    <n v="2"/>
    <n v="1.7500000000000002E-2"/>
    <n v="7"/>
  </r>
  <r>
    <n v="976"/>
    <x v="60"/>
    <s v="30/09/2020"/>
    <n v="276"/>
    <n v="5"/>
    <s v="N"/>
    <s v="804-009-953-1"/>
    <s v="11001"/>
    <s v="Cra 13 No. 28-17"/>
    <s v="03/06/2020"/>
    <s v="03/06/2023"/>
    <n v="10000000"/>
    <s v="35000098819"/>
    <n v="1080"/>
    <n v="1"/>
    <n v="0"/>
    <n v="180"/>
    <n v="2"/>
    <n v="2"/>
    <n v="1.67E-2"/>
    <n v="10"/>
  </r>
  <r>
    <n v="982"/>
    <x v="60"/>
    <s v="30/09/2020"/>
    <n v="277"/>
    <n v="5"/>
    <s v="N"/>
    <s v="804-009-953-1"/>
    <s v="11001"/>
    <s v="Cra 13 No. 28-17"/>
    <s v="09/06/2020"/>
    <s v="09/06/2023"/>
    <n v="50000000"/>
    <s v="35000099129"/>
    <n v="1080"/>
    <n v="1"/>
    <n v="0"/>
    <n v="180"/>
    <n v="2"/>
    <n v="2"/>
    <n v="1.4500000000000001E-2"/>
    <n v="50"/>
  </r>
  <r>
    <n v="1714"/>
    <x v="60"/>
    <s v="30/09/2020"/>
    <n v="278"/>
    <n v="5"/>
    <s v="N"/>
    <s v="804-009-953-1"/>
    <s v="11001"/>
    <s v="Cra 13 No. 28-17"/>
    <s v="10/06/2020"/>
    <s v="10/06/2025"/>
    <n v="12000000"/>
    <s v="35000098840"/>
    <n v="1800"/>
    <n v="1"/>
    <n v="0"/>
    <n v="180"/>
    <n v="2"/>
    <n v="2"/>
    <n v="1.4500000000000001E-2"/>
    <n v="12"/>
  </r>
  <r>
    <n v="505"/>
    <x v="60"/>
    <s v="30/09/2020"/>
    <n v="279"/>
    <n v="5"/>
    <s v="N"/>
    <s v="804-009-953-1"/>
    <s v="11001"/>
    <s v="Cra 13 No. 28-17"/>
    <s v="17/06/2020"/>
    <s v="17/02/2022"/>
    <n v="30000000"/>
    <s v="34000047277"/>
    <n v="720"/>
    <n v="1"/>
    <n v="0"/>
    <n v="360"/>
    <n v="2"/>
    <n v="2"/>
    <n v="2.8299999999999999E-2"/>
    <n v="30"/>
  </r>
  <r>
    <n v="2452"/>
    <x v="60"/>
    <s v="30/09/2020"/>
    <n v="280"/>
    <n v="5"/>
    <s v="N"/>
    <s v="804-009-953-1"/>
    <s v="11001"/>
    <s v="Cra 13 No. 28-17"/>
    <s v="18/06/2020"/>
    <s v="18/06/2027"/>
    <n v="28000000"/>
    <s v="35000096719"/>
    <n v="2520"/>
    <n v="2"/>
    <n v="214140000"/>
    <n v="180"/>
    <n v="2"/>
    <n v="2"/>
    <n v="1.3299999999999999E-2"/>
    <n v="28"/>
  </r>
  <r>
    <n v="2088"/>
    <x v="60"/>
    <s v="30/09/2020"/>
    <n v="281"/>
    <n v="5"/>
    <s v="N"/>
    <s v="804-009-953-1"/>
    <s v="11001"/>
    <s v="Cra 13 No. 28-17"/>
    <s v="19/06/2020"/>
    <s v="19/06/2026"/>
    <n v="30000000"/>
    <s v="12001904110"/>
    <n v="2160"/>
    <n v="1"/>
    <n v="0"/>
    <n v="360"/>
    <n v="2"/>
    <n v="2"/>
    <n v="2.8299999999999999E-2"/>
    <n v="30"/>
  </r>
  <r>
    <n v="2088"/>
    <x v="60"/>
    <s v="30/09/2020"/>
    <n v="282"/>
    <n v="5"/>
    <s v="N"/>
    <s v="804-009-953-1"/>
    <s v="11001"/>
    <s v="Cra 13 No. 28-17"/>
    <s v="19/06/2020"/>
    <s v="19/06/2026"/>
    <n v="10000000"/>
    <s v="12001904450"/>
    <n v="2160"/>
    <n v="1"/>
    <n v="0"/>
    <n v="360"/>
    <n v="2"/>
    <n v="2"/>
    <n v="1.3299999999999999E-2"/>
    <n v="10"/>
  </r>
  <r>
    <n v="1179"/>
    <x v="60"/>
    <s v="30/09/2020"/>
    <n v="283"/>
    <n v="5"/>
    <s v="N"/>
    <s v="804-009-953-1"/>
    <s v="11001"/>
    <s v="Cra 13 No. 28-17"/>
    <s v="23/06/2020"/>
    <s v="23/12/2023"/>
    <n v="10000000"/>
    <s v="35000099182"/>
    <n v="1080"/>
    <n v="1"/>
    <n v="0"/>
    <n v="180"/>
    <n v="2"/>
    <n v="2"/>
    <n v="1.26E-2"/>
    <n v="10"/>
  </r>
  <r>
    <n v="1728"/>
    <x v="60"/>
    <s v="30/09/2020"/>
    <n v="284"/>
    <n v="5"/>
    <s v="N"/>
    <s v="804-009-953-1"/>
    <s v="11001"/>
    <s v="Cra 13 No. 28-17"/>
    <s v="24/06/2020"/>
    <s v="24/06/2025"/>
    <n v="15000000"/>
    <s v="22000763760"/>
    <n v="1800"/>
    <n v="1"/>
    <n v="0"/>
    <n v="180"/>
    <n v="2"/>
    <n v="2"/>
    <n v="1.26E-2"/>
    <n v="15"/>
  </r>
  <r>
    <n v="1003"/>
    <x v="60"/>
    <s v="30/09/2020"/>
    <n v="285"/>
    <n v="5"/>
    <s v="N"/>
    <s v="804-009-953-1"/>
    <s v="11001"/>
    <s v="Cra 13 No. 28-17"/>
    <s v="30/06/2020"/>
    <s v="30/06/2023"/>
    <n v="10000000"/>
    <s v="12001906608"/>
    <n v="1080"/>
    <n v="1"/>
    <n v="0"/>
    <n v="180"/>
    <n v="2"/>
    <n v="2"/>
    <n v="1.21E-2"/>
    <n v="10"/>
  </r>
  <r>
    <n v="1735"/>
    <x v="60"/>
    <s v="30/09/2020"/>
    <n v="286"/>
    <n v="5"/>
    <s v="N"/>
    <s v="804-009-953-1"/>
    <s v="11001"/>
    <s v="Cra 13 No. 28-17"/>
    <s v="01/07/2020"/>
    <s v="01/07/2025"/>
    <n v="30000000"/>
    <s v="35000099680"/>
    <n v="1800"/>
    <n v="1"/>
    <n v="0"/>
    <n v="180"/>
    <n v="2"/>
    <n v="2"/>
    <n v="2.0999999999999999E-3"/>
    <n v="30"/>
  </r>
  <r>
    <n v="1005"/>
    <x v="60"/>
    <s v="30/09/2020"/>
    <n v="287"/>
    <n v="5"/>
    <s v="N"/>
    <s v="804-009-953-1"/>
    <s v="11001"/>
    <s v="Cra 13 No. 28-17"/>
    <s v="02/07/2020"/>
    <s v="02/07/2023"/>
    <n v="15000000"/>
    <s v="12001905158"/>
    <n v="1080"/>
    <n v="2"/>
    <n v="39374726"/>
    <n v="180"/>
    <n v="2"/>
    <n v="2"/>
    <n v="1.21E-2"/>
    <n v="15"/>
  </r>
  <r>
    <n v="2833"/>
    <x v="60"/>
    <s v="30/09/2020"/>
    <n v="288"/>
    <n v="5"/>
    <s v="N"/>
    <s v="804-009-953-1"/>
    <s v="11001"/>
    <s v="Cra 13 No. 28-17"/>
    <s v="03/07/2020"/>
    <s v="03/07/2028"/>
    <n v="50000000"/>
    <s v="12001892019"/>
    <n v="2880"/>
    <n v="2"/>
    <n v="141000000"/>
    <n v="360"/>
    <n v="2"/>
    <n v="2"/>
    <n v="1.21E-2"/>
    <n v="50"/>
  </r>
  <r>
    <n v="1009"/>
    <x v="60"/>
    <s v="30/09/2020"/>
    <n v="289"/>
    <n v="5"/>
    <s v="N"/>
    <s v="804-009-953-1"/>
    <s v="11001"/>
    <s v="Cra 13 No. 28-17"/>
    <s v="06/07/2020"/>
    <s v="06/07/2023"/>
    <n v="12000000"/>
    <s v="35000100141"/>
    <n v="1080"/>
    <n v="1"/>
    <n v="0"/>
    <n v="180"/>
    <n v="2"/>
    <n v="2"/>
    <n v="1.0999999999999999E-2"/>
    <n v="12"/>
  </r>
  <r>
    <n v="1010"/>
    <x v="60"/>
    <s v="30/09/2020"/>
    <n v="290"/>
    <n v="5"/>
    <s v="N"/>
    <s v="804-009-953-1"/>
    <s v="11001"/>
    <s v="Cra 13 No. 28-17"/>
    <s v="07/07/2020"/>
    <s v="07/07/2023"/>
    <n v="10000000"/>
    <s v="35000100180"/>
    <n v="1080"/>
    <n v="1"/>
    <n v="0"/>
    <n v="180"/>
    <n v="2"/>
    <n v="2"/>
    <n v="1.0999999999999999E-2"/>
    <n v="10"/>
  </r>
  <r>
    <n v="2106"/>
    <x v="60"/>
    <s v="30/09/2020"/>
    <n v="291"/>
    <n v="5"/>
    <s v="N"/>
    <s v="804-009-953-1"/>
    <s v="11001"/>
    <s v="Cra 13 No. 28-17"/>
    <s v="07/07/2020"/>
    <s v="07/07/2026"/>
    <n v="10000000"/>
    <s v="26001118391"/>
    <n v="2160"/>
    <n v="2"/>
    <n v="63472883"/>
    <n v="180"/>
    <n v="2"/>
    <n v="2"/>
    <n v="1.0999999999999999E-2"/>
    <n v="10"/>
  </r>
  <r>
    <n v="1743"/>
    <x v="60"/>
    <s v="30/09/2020"/>
    <n v="292"/>
    <n v="5"/>
    <s v="N"/>
    <s v="804-009-953-1"/>
    <s v="11001"/>
    <s v="Cra 13 No. 28-17"/>
    <s v="09/07/2020"/>
    <s v="09/07/2025"/>
    <n v="40000000"/>
    <s v="25000883294"/>
    <n v="1800"/>
    <n v="1"/>
    <n v="0"/>
    <n v="180"/>
    <n v="2"/>
    <n v="2"/>
    <n v="4.5999999999999999E-2"/>
    <n v="40"/>
  </r>
  <r>
    <n v="1744"/>
    <x v="60"/>
    <s v="30/09/2020"/>
    <n v="293"/>
    <n v="5"/>
    <s v="N"/>
    <s v="804-009-953-1"/>
    <s v="11001"/>
    <s v="Cra 13 No. 28-17"/>
    <s v="10/07/2020"/>
    <s v="10/07/2025"/>
    <n v="30000000"/>
    <s v="35000100403"/>
    <n v="1800"/>
    <n v="1"/>
    <n v="0"/>
    <n v="180"/>
    <n v="2"/>
    <n v="2"/>
    <n v="1.0999999999999999E-2"/>
    <n v="30"/>
  </r>
  <r>
    <n v="1017"/>
    <x v="60"/>
    <s v="30/09/2020"/>
    <n v="294"/>
    <n v="5"/>
    <s v="N"/>
    <s v="804-009-953-1"/>
    <s v="11001"/>
    <s v="Cra 13 No. 28-17"/>
    <s v="14/07/2020"/>
    <s v="14/07/2023"/>
    <n v="30000000"/>
    <s v="12001908708"/>
    <n v="1080"/>
    <n v="1"/>
    <n v="0"/>
    <n v="360"/>
    <n v="2"/>
    <n v="2"/>
    <n v="9.5999999999999992E-3"/>
    <n v="30"/>
  </r>
  <r>
    <n v="1750"/>
    <x v="60"/>
    <s v="30/09/2020"/>
    <n v="295"/>
    <n v="5"/>
    <s v="N"/>
    <s v="804-009-953-1"/>
    <s v="11001"/>
    <s v="Cra 13 No. 28-17"/>
    <s v="16/07/2020"/>
    <s v="16/07/2025"/>
    <n v="20000000"/>
    <s v="35000100166"/>
    <n v="1800"/>
    <n v="2"/>
    <n v="46500000"/>
    <n v="180"/>
    <n v="2"/>
    <n v="2"/>
    <n v="9.5999999999999992E-3"/>
    <n v="20"/>
  </r>
  <r>
    <n v="2120"/>
    <x v="60"/>
    <s v="30/09/2020"/>
    <n v="296"/>
    <n v="5"/>
    <s v="N"/>
    <s v="804-009-953-1"/>
    <s v="11001"/>
    <s v="Cra 13 No. 28-17"/>
    <s v="21/07/2020"/>
    <s v="21/07/2026"/>
    <n v="80000000"/>
    <s v="37000053410"/>
    <n v="2160"/>
    <n v="2"/>
    <n v="472178400"/>
    <n v="180"/>
    <n v="2"/>
    <n v="2"/>
    <n v="2.3800000000000002E-2"/>
    <n v="80"/>
  </r>
  <r>
    <n v="2121"/>
    <x v="60"/>
    <s v="30/09/2020"/>
    <n v="297"/>
    <n v="5"/>
    <s v="N"/>
    <s v="804-009-953-1"/>
    <s v="11001"/>
    <s v="Cra 13 No. 28-17"/>
    <s v="22/07/2020"/>
    <s v="22/07/2026"/>
    <n v="20000000"/>
    <s v="22000764468"/>
    <n v="2160"/>
    <n v="2"/>
    <n v="81649481"/>
    <n v="360"/>
    <n v="2"/>
    <n v="2"/>
    <n v="8.8000000000000005E-3"/>
    <n v="20"/>
  </r>
  <r>
    <n v="2488"/>
    <x v="60"/>
    <s v="30/09/2020"/>
    <n v="298"/>
    <n v="5"/>
    <s v="N"/>
    <s v="804-009-953-1"/>
    <s v="11001"/>
    <s v="Cra 13 No. 28-17"/>
    <s v="24/07/2020"/>
    <s v="24/07/2027"/>
    <n v="40000000"/>
    <s v="38000032527"/>
    <n v="2520"/>
    <n v="1"/>
    <n v="0"/>
    <n v="180"/>
    <n v="2"/>
    <n v="2"/>
    <n v="2.3800000000000002E-2"/>
    <n v="40"/>
  </r>
  <r>
    <n v="1763"/>
    <x v="60"/>
    <s v="30/09/2020"/>
    <n v="299"/>
    <n v="5"/>
    <s v="N"/>
    <s v="804-009-953-1"/>
    <s v="11001"/>
    <s v="Cra 13 No. 28-17"/>
    <s v="29/07/2020"/>
    <s v="29/07/2025"/>
    <n v="4000000"/>
    <s v="26001118461"/>
    <n v="1800"/>
    <n v="2"/>
    <n v="8402654"/>
    <n v="180"/>
    <n v="2"/>
    <n v="2"/>
    <n v="2.0999999999999999E-3"/>
    <n v="4"/>
  </r>
  <r>
    <n v="1763"/>
    <x v="60"/>
    <s v="30/09/2020"/>
    <n v="300"/>
    <n v="5"/>
    <s v="N"/>
    <s v="804-009-953-1"/>
    <s v="11001"/>
    <s v="Cra 13 No. 28-17"/>
    <s v="29/07/2020"/>
    <s v="29/07/2025"/>
    <n v="6000000"/>
    <s v="26001118304"/>
    <n v="1800"/>
    <n v="2"/>
    <n v="12603982"/>
    <n v="180"/>
    <n v="2"/>
    <n v="2"/>
    <n v="7.9000000000000008E-3"/>
    <n v="6"/>
  </r>
  <r>
    <n v="2493"/>
    <x v="60"/>
    <s v="30/09/2020"/>
    <n v="301"/>
    <n v="5"/>
    <s v="N"/>
    <s v="804-009-953-1"/>
    <s v="11001"/>
    <s v="Cra 13 No. 28-17"/>
    <s v="29/07/2020"/>
    <s v="29/07/2027"/>
    <n v="22000000"/>
    <s v="12001908976"/>
    <n v="2520"/>
    <n v="1"/>
    <n v="0"/>
    <n v="180"/>
    <n v="2"/>
    <n v="2"/>
    <n v="2.29E-2"/>
    <n v="22"/>
  </r>
  <r>
    <n v="1764"/>
    <x v="60"/>
    <s v="30/09/2020"/>
    <n v="302"/>
    <n v="5"/>
    <s v="N"/>
    <s v="804-009-953-1"/>
    <s v="11001"/>
    <s v="Cra 13 No. 28-17"/>
    <s v="30/07/2020"/>
    <s v="30/07/2025"/>
    <n v="8000000"/>
    <s v="26001118200"/>
    <n v="1800"/>
    <n v="2"/>
    <n v="16805309"/>
    <n v="180"/>
    <n v="2"/>
    <n v="2"/>
    <n v="7.9000000000000008E-3"/>
    <n v="8"/>
  </r>
  <r>
    <n v="1765"/>
    <x v="60"/>
    <s v="30/09/2020"/>
    <n v="303"/>
    <n v="5"/>
    <s v="N"/>
    <s v="804-009-953-1"/>
    <s v="11001"/>
    <s v="Cra 13 No. 28-17"/>
    <s v="31/07/2020"/>
    <s v="31/07/2025"/>
    <n v="10000000"/>
    <s v="38000032566"/>
    <n v="1800"/>
    <n v="1"/>
    <n v="0"/>
    <n v="180"/>
    <n v="2"/>
    <n v="2"/>
    <n v="7.9000000000000008E-3"/>
    <n v="10"/>
  </r>
  <r>
    <n v="2130"/>
    <x v="60"/>
    <s v="30/09/2020"/>
    <n v="304"/>
    <n v="5"/>
    <s v="N"/>
    <s v="804-009-953-1"/>
    <s v="11001"/>
    <s v="Cra 13 No. 28-17"/>
    <s v="31/07/2020"/>
    <s v="31/07/2026"/>
    <n v="35000000"/>
    <s v="12001911396"/>
    <n v="2160"/>
    <n v="2"/>
    <n v="225345492"/>
    <n v="360"/>
    <n v="2"/>
    <n v="2"/>
    <n v="7.9000000000000008E-3"/>
    <n v="35"/>
  </r>
  <r>
    <n v="1034"/>
    <x v="60"/>
    <s v="30/09/2020"/>
    <n v="305"/>
    <n v="5"/>
    <s v="N"/>
    <s v="804-009-953-1"/>
    <s v="11001"/>
    <s v="Cra 13 No. 28-17"/>
    <s v="31/07/2020"/>
    <s v="31/07/2023"/>
    <n v="30000000"/>
    <s v="12001910911"/>
    <n v="1080"/>
    <n v="1"/>
    <n v="0"/>
    <n v="360"/>
    <n v="2"/>
    <n v="2"/>
    <n v="7.9000000000000008E-3"/>
    <n v="30"/>
  </r>
  <r>
    <n v="1038"/>
    <x v="60"/>
    <s v="30/09/2020"/>
    <n v="306"/>
    <n v="5"/>
    <s v="N"/>
    <s v="804-009-953-1"/>
    <s v="11001"/>
    <s v="Cra 13 No. 28-17"/>
    <s v="04/08/2020"/>
    <s v="04/08/2023"/>
    <n v="40000000"/>
    <s v="35000100831"/>
    <n v="1080"/>
    <n v="1"/>
    <n v="0"/>
    <n v="180"/>
    <n v="2"/>
    <n v="2"/>
    <n v="2.1399999999999999E-2"/>
    <n v="40"/>
  </r>
  <r>
    <n v="1771"/>
    <x v="60"/>
    <s v="30/09/2020"/>
    <n v="307"/>
    <n v="5"/>
    <s v="N"/>
    <s v="804-009-953-1"/>
    <s v="11001"/>
    <s v="Cra 13 No. 28-17"/>
    <s v="06/08/2020"/>
    <s v="06/08/2025"/>
    <n v="40000000"/>
    <s v="35000101727"/>
    <n v="1800"/>
    <n v="1"/>
    <n v="0"/>
    <n v="180"/>
    <n v="2"/>
    <n v="2"/>
    <n v="6.4000000000000003E-3"/>
    <n v="40"/>
  </r>
  <r>
    <n v="3597"/>
    <x v="60"/>
    <s v="30/09/2020"/>
    <n v="308"/>
    <n v="5"/>
    <s v="N"/>
    <s v="804-009-953-1"/>
    <s v="11001"/>
    <s v="Cra 13 No. 28-17"/>
    <s v="06/08/2020"/>
    <s v="06/08/2030"/>
    <n v="220000000"/>
    <s v="15002244693"/>
    <n v="3600"/>
    <n v="2"/>
    <n v="815546719"/>
    <n v="180"/>
    <n v="2"/>
    <n v="2"/>
    <n v="2.1399999999999999E-2"/>
    <n v="220"/>
  </r>
  <r>
    <n v="1775"/>
    <x v="60"/>
    <s v="30/09/2020"/>
    <n v="309"/>
    <n v="5"/>
    <s v="N"/>
    <s v="804-009-953-1"/>
    <s v="11001"/>
    <s v="Cra 13 No. 28-17"/>
    <s v="10/08/2020"/>
    <s v="10/08/2025"/>
    <n v="22000000"/>
    <s v="35000100965"/>
    <n v="1800"/>
    <n v="2"/>
    <n v="192300000"/>
    <n v="180"/>
    <n v="2"/>
    <n v="2"/>
    <n v="5.0000000000000001E-3"/>
    <n v="22"/>
  </r>
  <r>
    <n v="1777"/>
    <x v="60"/>
    <s v="30/09/2020"/>
    <n v="310"/>
    <n v="5"/>
    <s v="N"/>
    <s v="804-009-953-1"/>
    <s v="11001"/>
    <s v="Cra 13 No. 28-17"/>
    <s v="12/08/2020"/>
    <s v="12/08/2025"/>
    <n v="22000000"/>
    <s v="35000102037"/>
    <n v="1800"/>
    <n v="1"/>
    <n v="0"/>
    <n v="180"/>
    <n v="2"/>
    <n v="2"/>
    <n v="5.0000000000000001E-3"/>
    <n v="22"/>
  </r>
  <r>
    <n v="1777"/>
    <x v="60"/>
    <s v="30/09/2020"/>
    <n v="311"/>
    <n v="5"/>
    <s v="N"/>
    <s v="804-009-953-1"/>
    <s v="11001"/>
    <s v="Cra 13 No. 28-17"/>
    <s v="12/08/2020"/>
    <s v="12/08/2025"/>
    <n v="15000000"/>
    <s v="35000101806"/>
    <n v="1800"/>
    <n v="1"/>
    <n v="0"/>
    <n v="180"/>
    <n v="2"/>
    <n v="2"/>
    <n v="5.0000000000000001E-3"/>
    <n v="15"/>
  </r>
  <r>
    <n v="1783"/>
    <x v="60"/>
    <s v="30/09/2020"/>
    <n v="312"/>
    <n v="5"/>
    <s v="N"/>
    <s v="804-009-953-1"/>
    <s v="11001"/>
    <s v="Cra 13 No. 28-17"/>
    <s v="18/08/2020"/>
    <s v="18/08/2025"/>
    <n v="50000000"/>
    <s v="35000102377"/>
    <n v="1800"/>
    <n v="1"/>
    <n v="0"/>
    <n v="180"/>
    <n v="2"/>
    <n v="2"/>
    <n v="4.3E-3"/>
    <n v="50"/>
  </r>
  <r>
    <n v="2514"/>
    <x v="60"/>
    <s v="30/09/2020"/>
    <n v="313"/>
    <n v="5"/>
    <s v="N"/>
    <s v="804-009-953-1"/>
    <s v="11001"/>
    <s v="Cra 13 No. 28-17"/>
    <s v="19/08/2020"/>
    <s v="19/08/2027"/>
    <n v="15000000"/>
    <s v="37000054322"/>
    <n v="2520"/>
    <n v="2"/>
    <n v="37000000"/>
    <n v="180"/>
    <n v="2"/>
    <n v="2"/>
    <n v="4.3E-3"/>
    <n v="15"/>
  </r>
  <r>
    <n v="2514"/>
    <x v="60"/>
    <s v="30/09/2020"/>
    <n v="314"/>
    <n v="5"/>
    <s v="N"/>
    <s v="804-009-953-1"/>
    <s v="11001"/>
    <s v="Cra 13 No. 28-17"/>
    <s v="19/08/2020"/>
    <s v="19/08/2027"/>
    <n v="15000000"/>
    <s v="37000054354"/>
    <n v="2520"/>
    <n v="2"/>
    <n v="37000000"/>
    <n v="180"/>
    <n v="2"/>
    <n v="2"/>
    <n v="4.3E-3"/>
    <n v="15"/>
  </r>
  <r>
    <n v="2155"/>
    <x v="60"/>
    <s v="30/09/2020"/>
    <n v="315"/>
    <n v="5"/>
    <s v="N"/>
    <s v="804-009-953-1"/>
    <s v="11001"/>
    <s v="Cra 13 No. 28-17"/>
    <s v="25/08/2020"/>
    <s v="25/08/2026"/>
    <n v="70000000"/>
    <s v="32000116795"/>
    <n v="2160"/>
    <n v="1"/>
    <n v="0"/>
    <n v="180"/>
    <n v="2"/>
    <n v="2"/>
    <n v="1.7000000000000001E-2"/>
    <n v="70"/>
  </r>
  <r>
    <n v="1797"/>
    <x v="60"/>
    <s v="30/09/2020"/>
    <n v="316"/>
    <n v="5"/>
    <s v="N"/>
    <s v="804-009-953-1"/>
    <s v="11001"/>
    <s v="Cra 13 No. 28-17"/>
    <s v="01/09/2020"/>
    <s v="01/09/2025"/>
    <n v="16000000"/>
    <s v="34000049891"/>
    <n v="1800"/>
    <n v="1"/>
    <n v="0"/>
    <n v="180"/>
    <n v="2"/>
    <n v="2"/>
    <n v="1.4E-3"/>
    <n v="16"/>
  </r>
  <r>
    <n v="1797"/>
    <x v="60"/>
    <s v="30/09/2020"/>
    <n v="317"/>
    <n v="5"/>
    <s v="N"/>
    <s v="804-009-953-1"/>
    <s v="11001"/>
    <s v="Cra 13 No. 28-17"/>
    <s v="01/09/2020"/>
    <s v="01/09/2025"/>
    <n v="25000000"/>
    <s v="34000050077"/>
    <n v="1800"/>
    <n v="1"/>
    <n v="0"/>
    <n v="360"/>
    <n v="2"/>
    <n v="2"/>
    <n v="1.4E-3"/>
    <n v="25"/>
  </r>
  <r>
    <n v="1074"/>
    <x v="60"/>
    <s v="30/09/2020"/>
    <n v="318"/>
    <n v="5"/>
    <s v="N"/>
    <s v="804-009-953-1"/>
    <s v="11001"/>
    <s v="Cra 13 No. 28-17"/>
    <s v="09/09/2020"/>
    <s v="09/09/2023"/>
    <n v="50000000"/>
    <s v="35000100395"/>
    <n v="1080"/>
    <n v="2"/>
    <n v="236290000"/>
    <n v="180"/>
    <n v="2"/>
    <n v="2"/>
    <n v="1.5E-3"/>
    <n v="50"/>
  </r>
  <r>
    <n v="2542"/>
    <x v="60"/>
    <s v="30/09/2020"/>
    <n v="319"/>
    <n v="5"/>
    <s v="N"/>
    <s v="804-009-953-1"/>
    <s v="11001"/>
    <s v="Cra 13 No. 28-17"/>
    <s v="16/09/2020"/>
    <s v="16/09/2027"/>
    <n v="29000000"/>
    <s v="22000767082"/>
    <n v="2520"/>
    <n v="2"/>
    <n v="61857000"/>
    <n v="360"/>
    <n v="2"/>
    <n v="2"/>
    <n v="1.4999999999999999E-2"/>
    <n v="29"/>
  </r>
  <r>
    <n v="2177"/>
    <x v="60"/>
    <s v="30/09/2020"/>
    <n v="320"/>
    <n v="5"/>
    <s v="N"/>
    <s v="804-009-953-1"/>
    <s v="11001"/>
    <s v="Cra 13 No. 28-17"/>
    <s v="16/09/2020"/>
    <s v="16/09/2026"/>
    <n v="23000000"/>
    <s v="22000767122"/>
    <n v="2160"/>
    <n v="2"/>
    <n v="49059000"/>
    <n v="360"/>
    <n v="2"/>
    <n v="2"/>
    <n v="1.4999999999999999E-2"/>
    <n v="23"/>
  </r>
  <r>
    <n v="2542"/>
    <x v="60"/>
    <s v="30/09/2020"/>
    <n v="321"/>
    <n v="5"/>
    <s v="N"/>
    <s v="804-009-953-1"/>
    <s v="11001"/>
    <s v="Cra 13 No. 28-17"/>
    <s v="16/09/2020"/>
    <s v="16/09/2027"/>
    <n v="42000000"/>
    <s v="22000767115"/>
    <n v="2520"/>
    <n v="2"/>
    <n v="89586000"/>
    <n v="360"/>
    <n v="2"/>
    <n v="2"/>
    <n v="2.5000000000000001E-2"/>
    <n v="42"/>
  </r>
  <r>
    <n v="1812"/>
    <x v="60"/>
    <s v="30/09/2020"/>
    <n v="322"/>
    <n v="5"/>
    <s v="N"/>
    <s v="804-009-953-1"/>
    <s v="11001"/>
    <s v="Cra 13 No. 28-17"/>
    <s v="16/09/2020"/>
    <s v="16/09/2025"/>
    <n v="46000000"/>
    <s v="22000767108"/>
    <n v="1800"/>
    <n v="2"/>
    <n v="98118000"/>
    <n v="360"/>
    <n v="2"/>
    <n v="2"/>
    <n v="1.4999999999999999E-2"/>
    <n v="46"/>
  </r>
  <r>
    <n v="2542"/>
    <x v="60"/>
    <s v="30/09/2020"/>
    <n v="323"/>
    <n v="5"/>
    <s v="N"/>
    <s v="804-009-953-1"/>
    <s v="11001"/>
    <s v="Cra 13 No. 28-17"/>
    <s v="16/09/2020"/>
    <s v="16/09/2027"/>
    <n v="60000000"/>
    <s v="22000767091"/>
    <n v="2520"/>
    <n v="2"/>
    <n v="127980000"/>
    <n v="360"/>
    <n v="2"/>
    <n v="2"/>
    <n v="1.4999999999999999E-2"/>
    <n v="60"/>
  </r>
  <r>
    <n v="1819"/>
    <x v="60"/>
    <s v="30/09/2020"/>
    <n v="324"/>
    <n v="5"/>
    <s v="N"/>
    <s v="804-009-953-1"/>
    <s v="11001"/>
    <s v="Cra 13 No. 28-17"/>
    <s v="23/09/2020"/>
    <s v="23/09/2025"/>
    <n v="15000000"/>
    <s v="12001920890"/>
    <n v="1800"/>
    <n v="1"/>
    <n v="0"/>
    <n v="180"/>
    <n v="2"/>
    <n v="2"/>
    <n v="2.3900000000000001E-2"/>
    <n v="15"/>
  </r>
  <r>
    <n v="1820"/>
    <x v="60"/>
    <s v="30/09/2020"/>
    <n v="325"/>
    <n v="5"/>
    <s v="N"/>
    <s v="804-009-953-1"/>
    <s v="11001"/>
    <s v="Cra 13 No. 28-17"/>
    <s v="24/09/2020"/>
    <s v="24/09/2025"/>
    <n v="15000000"/>
    <s v="35000104026"/>
    <n v="1800"/>
    <n v="1"/>
    <n v="0"/>
    <n v="180"/>
    <n v="2"/>
    <n v="2"/>
    <n v="2.3900000000000001E-2"/>
    <n v="15"/>
  </r>
  <r>
    <n v="1093"/>
    <x v="60"/>
    <s v="30/09/2020"/>
    <n v="326"/>
    <n v="5"/>
    <s v="N"/>
    <s v="804-009-953-1"/>
    <s v="11001"/>
    <s v="Cra 13 No. 28-17"/>
    <s v="28/09/2020"/>
    <s v="28/09/2023"/>
    <n v="15000000"/>
    <s v="35000101053"/>
    <n v="1080"/>
    <n v="1"/>
    <n v="0"/>
    <n v="180"/>
    <n v="2"/>
    <n v="2"/>
    <n v="2.3199999999999998E-2"/>
    <n v="15"/>
  </r>
  <r>
    <n v="448"/>
    <x v="60"/>
    <s v="30/09/2020"/>
    <n v="327"/>
    <n v="5"/>
    <s v="N"/>
    <s v="804-009-953-1"/>
    <s v="11001"/>
    <s v="Cra 13 No. 28-17"/>
    <s v="22/12/2015"/>
    <s v="22/12/2021"/>
    <n v="30360060"/>
    <s v="10000000001"/>
    <n v="3600"/>
    <n v="5"/>
    <n v="0"/>
    <n v="180"/>
    <n v="2"/>
    <n v="2"/>
    <n v="7.0400000000000004E-2"/>
    <n v="92.567581000000004"/>
  </r>
  <r>
    <n v="636"/>
    <x v="61"/>
    <s v="30/09/2020"/>
    <n v="1"/>
    <n v="1"/>
    <s v="N"/>
    <s v="800-149-923-6"/>
    <s v="11001"/>
    <s v="CL 28 13A 17"/>
    <s v="28/06/2019"/>
    <s v="28/06/2022"/>
    <n v="5000000000"/>
    <s v="1917858520"/>
    <n v="1080"/>
    <n v="1"/>
    <n v="5000000000"/>
    <n v="30"/>
    <n v="2"/>
    <n v="2"/>
    <n v="2.3199999999999998"/>
    <n v="2917.0393650000001"/>
  </r>
  <r>
    <n v="1338"/>
    <x v="61"/>
    <s v="30/09/2020"/>
    <n v="2"/>
    <n v="1"/>
    <s v="N"/>
    <s v="800-149-923-6"/>
    <s v="11001"/>
    <s v="CL 28 13A 17"/>
    <s v="30/05/2019"/>
    <s v="30/05/2024"/>
    <n v="5000000000"/>
    <s v="1914981529"/>
    <n v="1800"/>
    <n v="1"/>
    <n v="5000000000"/>
    <n v="30"/>
    <n v="2"/>
    <n v="2"/>
    <n v="2.3199999999999998"/>
    <n v="3666.6666719999998"/>
  </r>
  <r>
    <n v="917"/>
    <x v="61"/>
    <s v="30/09/2020"/>
    <n v="3"/>
    <n v="1"/>
    <s v="N"/>
    <s v="800-149-923-6"/>
    <s v="11001"/>
    <s v="CL 28 13A 17"/>
    <s v="05/04/2018"/>
    <s v="05/04/2023"/>
    <n v="5000000000"/>
    <s v="1809494676"/>
    <n v="1800"/>
    <n v="1"/>
    <n v="5000000000"/>
    <n v="30"/>
    <n v="2"/>
    <n v="2"/>
    <n v="3.14"/>
    <n v="2588.8946850000002"/>
  </r>
  <r>
    <n v="917"/>
    <x v="61"/>
    <s v="30/09/2020"/>
    <n v="4"/>
    <n v="1"/>
    <s v="N"/>
    <s v="800-149-923-6"/>
    <s v="11001"/>
    <s v="CL 28 13A 17"/>
    <s v="05/04/2018"/>
    <s v="05/04/2023"/>
    <n v="5000000000"/>
    <s v="1809491454"/>
    <n v="1800"/>
    <n v="1"/>
    <n v="5000000000"/>
    <n v="30"/>
    <n v="2"/>
    <n v="2"/>
    <n v="3.14"/>
    <n v="2588.8946860000001"/>
  </r>
  <r>
    <n v="915"/>
    <x v="61"/>
    <s v="30/09/2020"/>
    <n v="5"/>
    <n v="1"/>
    <s v="N"/>
    <s v="800-149-923-6"/>
    <s v="11001"/>
    <s v="CL 28 13A 17"/>
    <s v="03/04/2018"/>
    <s v="03/04/2023"/>
    <n v="5000000000"/>
    <s v="1809367933"/>
    <n v="1800"/>
    <n v="1"/>
    <n v="5000000000"/>
    <n v="30"/>
    <n v="2"/>
    <n v="2"/>
    <n v="3.14"/>
    <n v="2589.3395930000001"/>
  </r>
  <r>
    <n v="165"/>
    <x v="61"/>
    <s v="30/09/2020"/>
    <n v="6"/>
    <n v="1"/>
    <s v="N"/>
    <s v="800-149-923-6"/>
    <s v="11001"/>
    <s v="CL 28 13A 17"/>
    <s v="14/03/2016"/>
    <s v="14/03/2021"/>
    <n v="3000000000"/>
    <s v="1607407647"/>
    <n v="1800"/>
    <n v="1"/>
    <n v="3000000000"/>
    <n v="30"/>
    <n v="2"/>
    <n v="2"/>
    <n v="3"/>
    <n v="300.32933300000002"/>
  </r>
  <r>
    <n v="0"/>
    <x v="61"/>
    <s v="30/09/2020"/>
    <n v="7"/>
    <n v="9"/>
    <s v="N"/>
    <s v="890-203-088-9"/>
    <s v="68001"/>
    <s v="CR 19 34 02"/>
    <s v="31/08/2020"/>
    <s v="30/09/2020"/>
    <n v="109551.48"/>
    <s v="4230950501623500"/>
    <n v="30"/>
    <n v="1"/>
    <n v="109551.48"/>
    <n v="30"/>
    <n v="1"/>
    <n v="2"/>
    <n v="29"/>
    <n v="0.10955147999999999"/>
  </r>
  <r>
    <n v="922"/>
    <x v="62"/>
    <s v="30/09/2020"/>
    <n v="1"/>
    <n v="9"/>
    <s v="N"/>
    <s v="890-203-088-9"/>
    <s v="68001"/>
    <s v="CRA 19 No 34-02"/>
    <s v="10/04/2018"/>
    <s v="10/04/2023"/>
    <n v="1300000000"/>
    <s v="300880022190"/>
    <n v="1800"/>
    <n v="1"/>
    <n v="16022496"/>
    <n v="30"/>
    <n v="1"/>
    <n v="2"/>
    <n v="12"/>
    <n v="256.66068899999999"/>
  </r>
  <r>
    <n v="1153"/>
    <x v="62"/>
    <s v="30/09/2020"/>
    <n v="2"/>
    <n v="9"/>
    <s v="N"/>
    <s v="890-203-088-9"/>
    <s v="68001"/>
    <s v="CRA 19 No 34-02"/>
    <s v="27/11/2018"/>
    <s v="27/11/2023"/>
    <n v="400000000"/>
    <s v="300880023560"/>
    <n v="1800"/>
    <n v="1"/>
    <n v="16022496"/>
    <n v="30"/>
    <n v="1"/>
    <n v="2"/>
    <n v="12"/>
    <n v="254.68342000000001"/>
  </r>
  <r>
    <n v="423"/>
    <x v="63"/>
    <s v="30/09/2020"/>
    <n v="1"/>
    <n v="4"/>
    <s v="N"/>
    <s v="890-203-088-9"/>
    <s v="68001"/>
    <s v="CRA 19 # 34-14"/>
    <s v="27/11/2018"/>
    <s v="27/11/2021"/>
    <n v="100000000"/>
    <s v="300880023550"/>
    <n v="36"/>
    <n v="1"/>
    <n v="100000000"/>
    <n v="30"/>
    <n v="1"/>
    <n v="2"/>
    <n v="6.71"/>
    <n v="38.910525"/>
  </r>
  <r>
    <n v="608"/>
    <x v="63"/>
    <s v="30/09/2020"/>
    <n v="2"/>
    <n v="4"/>
    <s v="N"/>
    <s v="890-203-088-9"/>
    <s v="68001"/>
    <s v="CRA 19 # 34-14"/>
    <s v="31/05/2019"/>
    <s v="31/05/2022"/>
    <n v="100000000"/>
    <s v="300880024940"/>
    <n v="36"/>
    <n v="1"/>
    <n v="100000000"/>
    <n v="30"/>
    <n v="1"/>
    <n v="2"/>
    <n v="8.6199999999999992"/>
    <n v="55.568702000000002"/>
  </r>
  <r>
    <n v="760"/>
    <x v="63"/>
    <s v="30/09/2020"/>
    <n v="3"/>
    <n v="4"/>
    <s v="N"/>
    <s v="890-203-088-9"/>
    <s v="68001"/>
    <s v="CRA 19 # 34-14"/>
    <s v="30/10/2019"/>
    <s v="30/10/2022"/>
    <n v="100000000"/>
    <s v="302180025900"/>
    <n v="36"/>
    <n v="1"/>
    <n v="100000000"/>
    <n v="30"/>
    <n v="1"/>
    <n v="2"/>
    <n v="6.75"/>
    <n v="69.457272000000003"/>
  </r>
  <r>
    <n v="118"/>
    <x v="64"/>
    <s v="30/09/2020"/>
    <n v="1"/>
    <n v="9"/>
    <s v="N"/>
    <s v="890-203-088-9"/>
    <s v="68001"/>
    <s v="CRA 19 34 14"/>
    <s v="26/09/2017"/>
    <s v="26/01/2021"/>
    <n v="200000000"/>
    <s v="300880021050"/>
    <n v="1200"/>
    <n v="2"/>
    <n v="203840355"/>
    <n v="30"/>
    <n v="1"/>
    <n v="2"/>
    <n v="7.59"/>
    <n v="22.369038"/>
  </r>
  <r>
    <n v="615"/>
    <x v="64"/>
    <s v="30/09/2020"/>
    <n v="2"/>
    <n v="9"/>
    <s v="N"/>
    <s v="890-203-088-9"/>
    <s v="68001"/>
    <s v="CRA 19 34 14"/>
    <s v="07/02/2019"/>
    <s v="07/06/2022"/>
    <n v="300000000"/>
    <s v="300880024090"/>
    <n v="1200"/>
    <n v="2"/>
    <n v="203840355"/>
    <n v="30"/>
    <n v="1"/>
    <n v="2"/>
    <n v="9.09"/>
    <n v="176.24462800000001"/>
  </r>
  <r>
    <n v="896"/>
    <x v="64"/>
    <s v="30/09/2020"/>
    <n v="3"/>
    <n v="9"/>
    <s v="N"/>
    <s v="890-203-088-9"/>
    <s v="68001"/>
    <s v="CRA 19 34 14"/>
    <s v="15/11/2019"/>
    <s v="15/03/2023"/>
    <n v="236000000"/>
    <s v="302180026030"/>
    <n v="1200"/>
    <n v="2"/>
    <n v="203840355"/>
    <n v="30"/>
    <n v="1"/>
    <n v="2"/>
    <n v="8.0399999999999991"/>
    <n v="197.49534"/>
  </r>
  <r>
    <n v="636"/>
    <x v="65"/>
    <s v="30/09/2020"/>
    <n v="1"/>
    <n v="4"/>
    <s v="N"/>
    <s v="800-149-923-6"/>
    <s v="11001"/>
    <s v="CALLE 28 NO 13 A 15 PISOS 38 AL 42"/>
    <s v="26/06/2019"/>
    <s v="28/06/2022"/>
    <n v="1500000000"/>
    <s v="1917723130"/>
    <n v="36"/>
    <n v="1"/>
    <n v="1500000000"/>
    <n v="30"/>
    <n v="2"/>
    <n v="2"/>
    <n v="3.34"/>
    <n v="875.39951814999995"/>
  </r>
  <r>
    <n v="243"/>
    <x v="65"/>
    <s v="30/09/2020"/>
    <n v="2"/>
    <n v="4"/>
    <s v="N"/>
    <s v="800-149-923-6"/>
    <s v="11001"/>
    <s v="CALLE 28 NO 13 A 15 PISOS 38 AL 42"/>
    <s v="29/11/2019"/>
    <s v="31/05/2021"/>
    <n v="3000000000"/>
    <s v="1933240979"/>
    <n v="18"/>
    <n v="1"/>
    <n v="3000000000"/>
    <n v="30"/>
    <n v="2"/>
    <n v="2"/>
    <n v="4.26"/>
    <n v="1333.64241889"/>
  </r>
  <r>
    <n v="-104"/>
    <x v="65"/>
    <s v="30/09/2020"/>
    <n v="3"/>
    <n v="3"/>
    <s v="N"/>
    <s v="890-203-088-9"/>
    <s v="11001"/>
    <s v="CALLE 28 NORTE 6 BIS N 17"/>
    <s v="18/12/2019"/>
    <s v="18/06/2020"/>
    <n v="1000000000"/>
    <s v="270880015470"/>
    <n v="180"/>
    <n v="1"/>
    <n v="2500000000"/>
    <n v="180"/>
    <n v="1"/>
    <n v="1"/>
    <n v="4.3600000000000003"/>
    <n v="1712.74043209"/>
  </r>
  <r>
    <n v="61"/>
    <x v="65"/>
    <s v="30/09/2020"/>
    <n v="4"/>
    <n v="3"/>
    <s v="N"/>
    <s v="800-116-398-7"/>
    <s v="11001"/>
    <s v="CR 13  28 17 P 2 AL 5"/>
    <s v="30/11/2019"/>
    <s v="30/11/2020"/>
    <n v="1000000000"/>
    <s v="1"/>
    <n v="360"/>
    <n v="1"/>
    <n v="1000000000"/>
    <n v="30"/>
    <n v="1"/>
    <n v="1"/>
    <n v="2.5299999999999998"/>
    <n v="2436.7219460000001"/>
  </r>
  <r>
    <n v="622"/>
    <x v="66"/>
    <s v="30/09/2020"/>
    <n v="1"/>
    <n v="3"/>
    <s v="N"/>
    <s v="890-203-088-9"/>
    <s v="73001"/>
    <s v="CALLE 10 NO3-76"/>
    <s v="14/06/2017"/>
    <s v="14/06/2022"/>
    <n v="5035957397"/>
    <s v="3.21E+15"/>
    <n v="1440"/>
    <n v="1"/>
    <n v="500000000"/>
    <n v="30"/>
    <n v="2"/>
    <n v="2"/>
    <n v="4.5999999999999996"/>
    <n v="1262.58502"/>
  </r>
  <r>
    <n v="895"/>
    <x v="66"/>
    <s v="30/09/2020"/>
    <n v="2"/>
    <n v="1"/>
    <s v="N"/>
    <s v="800-149-923-6"/>
    <s v="11001"/>
    <s v="CL28N 13 A 15P-40"/>
    <s v="14/03/2018"/>
    <s v="14/03/2023"/>
    <n v="1000000000"/>
    <s v="1806739060"/>
    <n v="1800"/>
    <n v="1"/>
    <n v="670000000"/>
    <n v="30"/>
    <n v="2"/>
    <n v="2"/>
    <n v="4.5"/>
    <n v="510.80507899999998"/>
  </r>
  <r>
    <n v="615"/>
    <x v="67"/>
    <s v="30/09/2020"/>
    <n v="1"/>
    <n v="5"/>
    <s v="N"/>
    <s v="800-116-398-7"/>
    <s v="11001"/>
    <s v="CR 13 28 17P AL5"/>
    <s v="07/06/2019"/>
    <s v="07/06/2022"/>
    <n v="12000000"/>
    <s v="1901699100"/>
    <n v="1096"/>
    <n v="1"/>
    <n v="12000000"/>
    <n v="30"/>
    <n v="2"/>
    <n v="2"/>
    <n v="0.2"/>
    <n v="8.0009320000000006"/>
  </r>
  <r>
    <n v="615"/>
    <x v="67"/>
    <s v="30/09/2020"/>
    <n v="2"/>
    <n v="5"/>
    <s v="N"/>
    <s v="800-116-398-7"/>
    <s v="11001"/>
    <s v="CR 13 28 17P AL5"/>
    <s v="07/06/2019"/>
    <s v="07/06/2022"/>
    <n v="5000000"/>
    <s v="1901699101"/>
    <n v="1096"/>
    <n v="1"/>
    <n v="5000000"/>
    <n v="30"/>
    <n v="2"/>
    <n v="2"/>
    <n v="0.2"/>
    <n v="3.332176"/>
  </r>
  <r>
    <n v="648"/>
    <x v="67"/>
    <s v="30/09/2020"/>
    <n v="3"/>
    <n v="5"/>
    <s v="N"/>
    <s v="800-116-398-7"/>
    <s v="11001"/>
    <s v="CR 13 28 17P AL5"/>
    <s v="10/07/2019"/>
    <s v="10/07/2022"/>
    <n v="14070000"/>
    <s v="1901713061"/>
    <n v="1096"/>
    <n v="1"/>
    <n v="14070000"/>
    <n v="30"/>
    <n v="2"/>
    <n v="2"/>
    <n v="0.2"/>
    <n v="8.5969750000000005"/>
  </r>
  <r>
    <n v="648"/>
    <x v="67"/>
    <s v="30/09/2020"/>
    <n v="4"/>
    <n v="5"/>
    <s v="N"/>
    <s v="800-116-398-7"/>
    <s v="11001"/>
    <s v="CR 13 28 17P AL5"/>
    <s v="10/07/2019"/>
    <s v="10/07/2022"/>
    <n v="14000000"/>
    <s v="1901713063"/>
    <n v="1096"/>
    <n v="1"/>
    <n v="14000000"/>
    <n v="30"/>
    <n v="2"/>
    <n v="2"/>
    <n v="0.2"/>
    <n v="9.3344199999999997"/>
  </r>
  <r>
    <n v="648"/>
    <x v="67"/>
    <s v="30/09/2020"/>
    <n v="5"/>
    <n v="5"/>
    <s v="N"/>
    <s v="800-116-398-7"/>
    <s v="11001"/>
    <s v="CR 13 28 17P AL5"/>
    <s v="10/07/2019"/>
    <s v="10/07/2022"/>
    <n v="7000000"/>
    <s v="1901713058"/>
    <n v="1096"/>
    <n v="1"/>
    <n v="7000000"/>
    <n v="30"/>
    <n v="2"/>
    <n v="2"/>
    <n v="0.2"/>
    <n v="4.6310149999999997"/>
  </r>
  <r>
    <n v="648"/>
    <x v="67"/>
    <s v="30/09/2020"/>
    <n v="6"/>
    <n v="5"/>
    <s v="N"/>
    <s v="800-116-398-7"/>
    <s v="11001"/>
    <s v="CR 13 28 17P AL5"/>
    <s v="10/07/2019"/>
    <s v="10/07/2022"/>
    <n v="10000000"/>
    <s v="1901713059"/>
    <n v="1096"/>
    <n v="1"/>
    <n v="10000000"/>
    <n v="30"/>
    <n v="2"/>
    <n v="2"/>
    <n v="0.2"/>
    <n v="6.6669010000000002"/>
  </r>
  <r>
    <n v="710"/>
    <x v="67"/>
    <s v="30/09/2020"/>
    <n v="7"/>
    <n v="5"/>
    <s v="N"/>
    <s v="800-116-398-7"/>
    <s v="11001"/>
    <s v="CR 13 28 17P AL5"/>
    <s v="10/09/2019"/>
    <s v="10/09/2022"/>
    <n v="10000000"/>
    <s v="1901747475"/>
    <n v="1096"/>
    <n v="1"/>
    <n v="10000000"/>
    <n v="30"/>
    <n v="2"/>
    <n v="2"/>
    <n v="0.2"/>
    <n v="6.6652750000000003"/>
  </r>
  <r>
    <n v="863"/>
    <x v="67"/>
    <s v="30/09/2020"/>
    <n v="8"/>
    <n v="5"/>
    <s v="N"/>
    <s v="800-116-398-7"/>
    <s v="11001"/>
    <s v="CR 13 28 17P AL5"/>
    <s v="10/02/2020"/>
    <s v="10/02/2023"/>
    <n v="5000000"/>
    <s v="2001830472"/>
    <n v="1096"/>
    <n v="1"/>
    <n v="5000000"/>
    <n v="30"/>
    <n v="2"/>
    <n v="2"/>
    <n v="0.2"/>
    <n v="4.1645519999999996"/>
  </r>
  <r>
    <n v="891"/>
    <x v="67"/>
    <s v="30/09/2020"/>
    <n v="9"/>
    <n v="5"/>
    <s v="N"/>
    <s v="800-116-398-7"/>
    <s v="11001"/>
    <s v="CR 13 28 17P AL5"/>
    <s v="10/03/2020"/>
    <s v="10/03/2023"/>
    <n v="5000000"/>
    <s v="2001849495"/>
    <n v="1096"/>
    <n v="1"/>
    <n v="10000000"/>
    <n v="30"/>
    <n v="2"/>
    <n v="2"/>
    <n v="0.2"/>
    <n v="10.149952000000001"/>
  </r>
  <r>
    <n v="891"/>
    <x v="67"/>
    <s v="30/09/2020"/>
    <n v="10"/>
    <n v="5"/>
    <s v="N"/>
    <s v="800-116-398-7"/>
    <s v="11001"/>
    <s v="CR 13 28 17P AL5"/>
    <s v="10/04/2020"/>
    <s v="10/03/2023"/>
    <n v="4000000"/>
    <s v="2001811454"/>
    <n v="1096"/>
    <n v="1"/>
    <n v="4000000"/>
    <n v="30"/>
    <n v="2"/>
    <n v="2"/>
    <n v="0.2"/>
    <n v="4.0004660000000003"/>
  </r>
  <r>
    <n v="891"/>
    <x v="67"/>
    <s v="30/09/2020"/>
    <n v="11"/>
    <n v="5"/>
    <s v="N"/>
    <s v="800-116-398-7"/>
    <s v="11001"/>
    <s v="CR 13 28 17P AL5"/>
    <s v="10/04/2020"/>
    <s v="10/03/2023"/>
    <n v="7000000"/>
    <s v="2001811485"/>
    <n v="1096"/>
    <n v="1"/>
    <n v="7000000"/>
    <n v="30"/>
    <n v="2"/>
    <n v="2"/>
    <n v="0.2"/>
    <n v="7.0008160000000004"/>
  </r>
  <r>
    <n v="983"/>
    <x v="67"/>
    <s v="30/09/2020"/>
    <n v="12"/>
    <n v="5"/>
    <s v="N"/>
    <s v="800-116-398-7"/>
    <s v="11001"/>
    <s v="CR 13 28 17P AL5"/>
    <s v="10/06/2020"/>
    <s v="10/06/2023"/>
    <n v="11000000"/>
    <s v="2001811443"/>
    <n v="1096"/>
    <n v="1"/>
    <n v="11000000"/>
    <n v="30"/>
    <n v="2"/>
    <n v="2"/>
    <n v="0.2"/>
    <n v="11.001282"/>
  </r>
  <r>
    <n v="983"/>
    <x v="67"/>
    <s v="30/09/2020"/>
    <n v="13"/>
    <n v="5"/>
    <s v="N"/>
    <s v="800-116-398-7"/>
    <s v="11001"/>
    <s v="CR 13 28 17P AL5"/>
    <s v="10/06/2020"/>
    <s v="10/06/2023"/>
    <n v="11000000"/>
    <s v="2001811433"/>
    <n v="1096"/>
    <n v="1"/>
    <n v="5000000"/>
    <n v="30"/>
    <n v="2"/>
    <n v="2"/>
    <n v="0.2"/>
    <n v="5.0006019999999998"/>
  </r>
  <r>
    <n v="1253"/>
    <x v="68"/>
    <s v="30/09/2020"/>
    <n v="1"/>
    <n v="9"/>
    <s v="N"/>
    <s v="890-203-088-9"/>
    <s v="68679"/>
    <s v="CRA 9  # 13 - 41"/>
    <s v="06/03/2019"/>
    <s v="06/03/2024"/>
    <n v="866000000"/>
    <s v="010880007640"/>
    <n v="1800"/>
    <n v="1"/>
    <n v="190000000"/>
    <n v="30"/>
    <n v="2"/>
    <n v="2"/>
    <n v="10.09"/>
    <n v="708.74768300000005"/>
  </r>
  <r>
    <n v="-570"/>
    <x v="68"/>
    <s v="30/09/2020"/>
    <n v="2"/>
    <n v="9"/>
    <s v="N"/>
    <s v="890-203-088-9"/>
    <s v="68679"/>
    <s v="CRA 9 # 13 - 41"/>
    <s v="10/03/2016"/>
    <s v="10/03/2019"/>
    <n v="300000000"/>
    <s v="010880004500"/>
    <n v="1080"/>
    <n v="1"/>
    <n v="190000000"/>
    <n v="90"/>
    <n v="2"/>
    <n v="2"/>
    <n v="10.59"/>
    <n v="79.455415000000002"/>
  </r>
  <r>
    <n v="81"/>
    <x v="68"/>
    <s v="30/09/2020"/>
    <n v="3"/>
    <n v="9"/>
    <s v="N"/>
    <s v="890-203-088-9"/>
    <s v="68679"/>
    <s v="CR 9 # 13 41"/>
    <s v="20/12/2017"/>
    <s v="20/12/2020"/>
    <n v="200000000"/>
    <s v="010880006380"/>
    <n v="1080"/>
    <n v="1"/>
    <n v="190000000"/>
    <n v="90"/>
    <n v="2"/>
    <n v="1"/>
    <n v="10.59"/>
    <n v="44.670648"/>
  </r>
  <r>
    <n v="1027"/>
    <x v="68"/>
    <s v="30/09/2020"/>
    <n v="4"/>
    <n v="9"/>
    <s v="N"/>
    <s v="890-203-088-9"/>
    <s v="68679"/>
    <s v="CRA 9 # 13 - 41"/>
    <s v="24/07/2018"/>
    <s v="24/07/2023"/>
    <n v="580000000"/>
    <s v="010880007000"/>
    <n v="1080"/>
    <n v="1"/>
    <n v="190000000"/>
    <n v="90"/>
    <n v="2"/>
    <n v="2"/>
    <n v="9.59"/>
    <n v="379.66143699999998"/>
  </r>
  <r>
    <n v="402"/>
    <x v="68"/>
    <s v="30/09/2020"/>
    <n v="5"/>
    <n v="9"/>
    <s v="N"/>
    <s v="890-203-088-9"/>
    <s v="68679"/>
    <s v="CR 9 # 13- 41"/>
    <s v="06/11/2018"/>
    <s v="06/11/2021"/>
    <n v="281000000"/>
    <s v="01088008650"/>
    <n v="1080"/>
    <n v="1"/>
    <n v="190000000"/>
    <n v="90"/>
    <n v="2"/>
    <n v="1"/>
    <n v="9.43"/>
    <n v="335.37811599999998"/>
  </r>
  <r>
    <n v="1174"/>
    <x v="68"/>
    <s v="30/09/2020"/>
    <n v="6"/>
    <n v="9"/>
    <s v="N"/>
    <s v="890-203-088-9"/>
    <s v="68679"/>
    <s v="CR9 · 13 - 41"/>
    <s v="18/12/2018"/>
    <s v="18/12/2023"/>
    <n v="380000000"/>
    <s v="010880007460"/>
    <n v="1800"/>
    <n v="1"/>
    <n v="190000000"/>
    <n v="60"/>
    <n v="2"/>
    <n v="1"/>
    <n v="9.43"/>
    <n v="279.18551000000002"/>
  </r>
  <r>
    <n v="1356"/>
    <x v="68"/>
    <s v="30/09/2020"/>
    <n v="7"/>
    <n v="9"/>
    <s v="N"/>
    <s v="890-203-088-9"/>
    <s v="68679"/>
    <s v="CR 9 # 13 41"/>
    <s v="17/06/2019"/>
    <s v="17/06/2024"/>
    <n v="600000000"/>
    <s v="010880007940"/>
    <n v="1080"/>
    <n v="1"/>
    <n v="190000000"/>
    <n v="30"/>
    <n v="2"/>
    <n v="1"/>
    <n v="9.94"/>
    <n v="479.94127900000001"/>
  </r>
  <r>
    <n v="1443"/>
    <x v="68"/>
    <s v="30/09/2020"/>
    <n v="8"/>
    <n v="9"/>
    <s v="N"/>
    <s v="890-203-088-9"/>
    <s v="68679"/>
    <s v="CR 9 13 41"/>
    <s v="12/09/2019"/>
    <s v="12/09/2024"/>
    <n v="250000000"/>
    <s v="010880008180"/>
    <n v="1080"/>
    <n v="1"/>
    <n v="190000000"/>
    <n v="30"/>
    <n v="2"/>
    <n v="1"/>
    <n v="8.43"/>
    <n v="145.773674"/>
  </r>
  <r>
    <n v="807"/>
    <x v="68"/>
    <s v="30/09/2020"/>
    <n v="9"/>
    <n v="9"/>
    <s v="N"/>
    <s v="890-203-088-9"/>
    <s v="68679"/>
    <s v="CR 9 # 13 -41"/>
    <s v="16/12/2019"/>
    <s v="16/12/2022"/>
    <n v="75000000"/>
    <s v="010880008450"/>
    <n v="1080"/>
    <n v="1"/>
    <n v="190000000"/>
    <n v="90"/>
    <n v="2"/>
    <n v="1"/>
    <n v="7.93"/>
    <n v="62.486803000000002"/>
  </r>
  <r>
    <n v="807"/>
    <x v="68"/>
    <s v="30/09/2020"/>
    <n v="10"/>
    <n v="9"/>
    <s v="N"/>
    <s v="890-203-088-9"/>
    <s v="68679"/>
    <s v="CR 9 13 # 41"/>
    <s v="16/12/2019"/>
    <s v="16/12/2022"/>
    <n v="205000000"/>
    <s v="010880008460"/>
    <n v="1080"/>
    <n v="1"/>
    <n v="190000000"/>
    <n v="30"/>
    <n v="2"/>
    <n v="1"/>
    <n v="8.43"/>
    <n v="170.794613"/>
  </r>
  <r>
    <n v="1001"/>
    <x v="69"/>
    <s v="30/09/2020"/>
    <n v="1"/>
    <n v="5"/>
    <s v="N"/>
    <s v="800-116-398-7"/>
    <s v="68679"/>
    <s v="CR 13 28 17"/>
    <s v="28/06/2016"/>
    <s v="28/06/2023"/>
    <n v="35000000"/>
    <s v="1601273303"/>
    <n v="2520"/>
    <n v="1"/>
    <n v="35000000"/>
    <n v="30"/>
    <n v="2"/>
    <n v="2"/>
    <n v="0"/>
    <n v="12.792912880000001"/>
  </r>
  <r>
    <n v="308"/>
    <x v="69"/>
    <s v="30/09/2020"/>
    <n v="2"/>
    <n v="5"/>
    <s v="N"/>
    <s v="800-116-398-7"/>
    <s v="68679"/>
    <s v="CR 13 28 17"/>
    <s v="04/08/2016"/>
    <s v="04/08/2021"/>
    <n v="5000000"/>
    <s v="1601282431"/>
    <n v="1800"/>
    <n v="1"/>
    <n v="5000000"/>
    <n v="180"/>
    <n v="2"/>
    <n v="2"/>
    <n v="0"/>
    <n v="1.10461188"/>
  </r>
  <r>
    <n v="313"/>
    <x v="69"/>
    <s v="30/09/2020"/>
    <n v="3"/>
    <n v="5"/>
    <s v="N"/>
    <s v="800-116-398-7"/>
    <s v="68121"/>
    <s v="CR 13 28 17"/>
    <s v="09/08/2016"/>
    <s v="09/08/2021"/>
    <n v="10000000"/>
    <s v="1601283774"/>
    <n v="1800"/>
    <n v="1"/>
    <n v="10000000"/>
    <n v="180"/>
    <n v="2"/>
    <n v="2"/>
    <n v="0"/>
    <n v="4.1718728799999996"/>
  </r>
  <r>
    <n v="320"/>
    <x v="69"/>
    <s v="30/09/2020"/>
    <n v="4"/>
    <n v="5"/>
    <s v="N"/>
    <s v="800-116-398-7"/>
    <s v="68229"/>
    <s v="CR 13 28 17"/>
    <s v="16/08/2016"/>
    <s v="16/08/2021"/>
    <n v="10000000"/>
    <s v="1601286644"/>
    <n v="1800"/>
    <n v="1"/>
    <n v="10000000"/>
    <n v="180"/>
    <n v="2"/>
    <n v="2"/>
    <n v="0"/>
    <n v="3.1046118799999998"/>
  </r>
  <r>
    <n v="327"/>
    <x v="69"/>
    <s v="30/09/2020"/>
    <n v="5"/>
    <n v="5"/>
    <s v="N"/>
    <s v="800-116-398-7"/>
    <s v="68547"/>
    <s v="CR 13 28 17"/>
    <s v="23/08/2016"/>
    <s v="23/08/2021"/>
    <n v="35000000"/>
    <s v="1601289994"/>
    <n v="1800"/>
    <n v="1"/>
    <n v="35000000"/>
    <n v="30"/>
    <n v="2"/>
    <n v="2"/>
    <n v="0"/>
    <n v="7.6879608800000003"/>
  </r>
  <r>
    <n v="-38"/>
    <x v="69"/>
    <s v="30/09/2020"/>
    <n v="6"/>
    <n v="5"/>
    <s v="N"/>
    <s v="800-116-398-7"/>
    <s v="68229"/>
    <s v="CR 13 28 17"/>
    <s v="23/08/2016"/>
    <s v="23/08/2020"/>
    <n v="24000000"/>
    <s v="1601290095"/>
    <n v="1440"/>
    <n v="1"/>
    <n v="24000000"/>
    <n v="180"/>
    <n v="2"/>
    <n v="2"/>
    <n v="0"/>
    <n v="3.1046118799999998"/>
  </r>
  <r>
    <n v="330"/>
    <x v="69"/>
    <s v="30/09/2020"/>
    <n v="7"/>
    <n v="5"/>
    <s v="N"/>
    <s v="800-116-398-7"/>
    <s v="68872"/>
    <s v="CR 13 28 17"/>
    <s v="26/08/2016"/>
    <s v="26/08/2021"/>
    <n v="35000000"/>
    <s v="1601291426"/>
    <n v="1800"/>
    <n v="1"/>
    <n v="35000000"/>
    <n v="180"/>
    <n v="2"/>
    <n v="2"/>
    <n v="0"/>
    <n v="10.60461188"/>
  </r>
  <r>
    <n v="333"/>
    <x v="69"/>
    <s v="30/09/2020"/>
    <n v="8"/>
    <n v="5"/>
    <s v="N"/>
    <s v="800-116-398-7"/>
    <s v="68679"/>
    <s v="CR 13 28 17"/>
    <s v="29/08/2016"/>
    <s v="29/08/2021"/>
    <n v="15000000"/>
    <s v="1601292188"/>
    <n v="1800"/>
    <n v="1"/>
    <n v="15000000"/>
    <n v="180"/>
    <n v="2"/>
    <n v="2"/>
    <n v="0"/>
    <n v="5.1046118800000002"/>
  </r>
  <r>
    <n v="361"/>
    <x v="69"/>
    <s v="30/09/2020"/>
    <n v="9"/>
    <n v="5"/>
    <s v="N"/>
    <s v="800-116-398-7"/>
    <s v="68147"/>
    <s v="CR 13 28 17"/>
    <s v="26/09/2016"/>
    <s v="26/09/2021"/>
    <n v="35000000"/>
    <s v="1601304663"/>
    <n v="1800"/>
    <n v="1"/>
    <n v="35000000"/>
    <n v="180"/>
    <n v="2"/>
    <n v="2"/>
    <n v="3.32"/>
    <n v="14.10461188"/>
  </r>
  <r>
    <n v="369"/>
    <x v="69"/>
    <s v="30/09/2020"/>
    <n v="10"/>
    <n v="5"/>
    <s v="N"/>
    <s v="800-116-398-7"/>
    <s v="68679"/>
    <s v="CR 13 28 17"/>
    <s v="04/10/2016"/>
    <s v="04/10/2021"/>
    <n v="10000000"/>
    <s v="1601309112"/>
    <n v="1800"/>
    <n v="1"/>
    <n v="10000000"/>
    <n v="180"/>
    <n v="2"/>
    <n v="2"/>
    <n v="0"/>
    <n v="5.1046108800000001"/>
  </r>
  <r>
    <n v="378"/>
    <x v="69"/>
    <s v="30/09/2020"/>
    <n v="11"/>
    <n v="5"/>
    <s v="N"/>
    <s v="800-116-398-7"/>
    <s v="68679"/>
    <s v="CR 13 28 17"/>
    <s v="13/10/2016"/>
    <s v="13/10/2021"/>
    <n v="10500000"/>
    <s v="1601311471"/>
    <n v="1800"/>
    <n v="1"/>
    <n v="10500000"/>
    <n v="180"/>
    <n v="2"/>
    <n v="2"/>
    <n v="0"/>
    <n v="5.35121088"/>
  </r>
  <r>
    <n v="384"/>
    <x v="69"/>
    <s v="30/09/2020"/>
    <n v="12"/>
    <n v="5"/>
    <s v="N"/>
    <s v="800-116-398-7"/>
    <s v="68679"/>
    <s v="CR 13 28 17"/>
    <s v="19/10/2016"/>
    <s v="19/10/2021"/>
    <n v="15600000"/>
    <s v="1601312789"/>
    <n v="1800"/>
    <n v="1"/>
    <n v="15600000"/>
    <n v="180"/>
    <n v="2"/>
    <n v="2"/>
    <n v="0"/>
    <n v="4.7846118799999999"/>
  </r>
  <r>
    <n v="392"/>
    <x v="69"/>
    <s v="30/09/2020"/>
    <n v="13"/>
    <n v="5"/>
    <s v="N"/>
    <s v="800-116-398-7"/>
    <s v="68229"/>
    <s v="CR 13 28 17"/>
    <s v="27/10/2016"/>
    <s v="27/10/2021"/>
    <n v="17000000"/>
    <s v="1601315221"/>
    <n v="1800"/>
    <n v="1"/>
    <n v="17000000"/>
    <n v="180"/>
    <n v="2"/>
    <n v="2"/>
    <n v="0"/>
    <n v="6.4781378800000002"/>
  </r>
  <r>
    <n v="397"/>
    <x v="69"/>
    <s v="30/09/2020"/>
    <n v="14"/>
    <n v="5"/>
    <s v="N"/>
    <s v="800-116-398-7"/>
    <s v="68679"/>
    <s v="CR 13 28 17"/>
    <s v="01/11/2016"/>
    <s v="01/11/2021"/>
    <n v="35000000"/>
    <s v="1601316077"/>
    <n v="1800"/>
    <n v="1"/>
    <n v="35000000"/>
    <n v="180"/>
    <n v="2"/>
    <n v="2"/>
    <n v="3.32"/>
    <n v="10.60461188"/>
  </r>
  <r>
    <n v="427"/>
    <x v="69"/>
    <s v="30/09/2020"/>
    <n v="15"/>
    <n v="5"/>
    <s v="N"/>
    <s v="800-116-398-7"/>
    <s v="68679"/>
    <s v="CR 13 28 17"/>
    <s v="01/12/2016"/>
    <s v="01/12/2021"/>
    <n v="12000000"/>
    <s v="1601324637"/>
    <n v="1800"/>
    <n v="1"/>
    <n v="12000000"/>
    <n v="180"/>
    <n v="2"/>
    <n v="2"/>
    <n v="0"/>
    <n v="3.6906808799999999"/>
  </r>
  <r>
    <n v="467"/>
    <x v="69"/>
    <s v="30/09/2020"/>
    <n v="16"/>
    <n v="5"/>
    <s v="N"/>
    <s v="800-116-398-7"/>
    <s v="68872"/>
    <s v="CR 13 28 17"/>
    <s v="10/01/2017"/>
    <s v="10/01/2022"/>
    <n v="29000000"/>
    <s v="1701340369"/>
    <n v="1800"/>
    <n v="1"/>
    <n v="29000000"/>
    <n v="30"/>
    <n v="2"/>
    <n v="2"/>
    <n v="0"/>
    <n v="19.437424879999998"/>
  </r>
  <r>
    <n v="648"/>
    <x v="69"/>
    <s v="30/09/2020"/>
    <n v="17"/>
    <n v="5"/>
    <s v="N"/>
    <s v="800-116-398-7"/>
    <s v="68121"/>
    <s v="CR 13 28 17"/>
    <s v="10/07/2017"/>
    <s v="10/07/2022"/>
    <n v="13000000"/>
    <s v="1701412370"/>
    <n v="1800"/>
    <n v="1"/>
    <n v="13000000"/>
    <n v="180"/>
    <n v="2"/>
    <n v="2"/>
    <n v="0"/>
    <n v="5.2931548799999995"/>
  </r>
  <r>
    <n v="648"/>
    <x v="69"/>
    <s v="30/09/2020"/>
    <n v="18"/>
    <n v="5"/>
    <s v="N"/>
    <s v="800-116-398-7"/>
    <s v="68679"/>
    <s v="CR 13 28 17"/>
    <s v="10/07/2017"/>
    <s v="10/07/2022"/>
    <n v="10000000"/>
    <s v="1701412373"/>
    <n v="1800"/>
    <n v="1"/>
    <n v="10000000"/>
    <n v="30"/>
    <n v="2"/>
    <n v="2"/>
    <n v="0"/>
    <n v="3.93793288"/>
  </r>
  <r>
    <n v="865"/>
    <x v="69"/>
    <s v="30/09/2020"/>
    <n v="19"/>
    <n v="5"/>
    <s v="N"/>
    <s v="800-116-398-7"/>
    <s v="68679"/>
    <s v="CR 13 28 17"/>
    <s v="12/02/2018"/>
    <s v="12/02/2023"/>
    <n v="20000000"/>
    <s v="1801499618"/>
    <n v="1800"/>
    <n v="1"/>
    <n v="20000000"/>
    <n v="180"/>
    <n v="2"/>
    <n v="2"/>
    <n v="0"/>
    <n v="10.10461188"/>
  </r>
  <r>
    <n v="891"/>
    <x v="69"/>
    <s v="30/09/2020"/>
    <n v="20"/>
    <n v="5"/>
    <s v="N"/>
    <s v="800-116-398-7"/>
    <s v="68679"/>
    <s v="CR 13 28 17"/>
    <s v="13/03/2018"/>
    <s v="10/03/2023"/>
    <n v="35000000"/>
    <s v="1801511215"/>
    <n v="1800"/>
    <n v="1"/>
    <n v="35000000"/>
    <n v="30"/>
    <n v="2"/>
    <n v="2"/>
    <n v="0"/>
    <n v="21.08876888"/>
  </r>
  <r>
    <n v="891"/>
    <x v="69"/>
    <s v="30/09/2020"/>
    <n v="21"/>
    <n v="5"/>
    <s v="N"/>
    <s v="800-116-398-7"/>
    <s v="68679"/>
    <s v="CR 13 28 17"/>
    <s v="15/03/2018"/>
    <s v="10/03/2023"/>
    <n v="13000000"/>
    <s v="1801510546"/>
    <n v="1800"/>
    <n v="1"/>
    <n v="13000000"/>
    <n v="30"/>
    <n v="2"/>
    <n v="2"/>
    <n v="0"/>
    <n v="10.937944880000002"/>
  </r>
  <r>
    <n v="891"/>
    <x v="69"/>
    <s v="30/09/2020"/>
    <n v="22"/>
    <n v="5"/>
    <s v="N"/>
    <s v="800-116-398-7"/>
    <s v="68679"/>
    <s v="CR 13 28 17"/>
    <s v="16/03/2018"/>
    <s v="10/03/2023"/>
    <n v="20000000"/>
    <s v="1801510548"/>
    <n v="1800"/>
    <n v="1"/>
    <n v="20000000"/>
    <n v="30"/>
    <n v="2"/>
    <n v="2"/>
    <n v="0"/>
    <n v="3.4379468799999997"/>
  </r>
  <r>
    <n v="199"/>
    <x v="69"/>
    <s v="30/09/2020"/>
    <n v="23"/>
    <n v="5"/>
    <s v="N"/>
    <s v="800-116-398-7"/>
    <s v="68679"/>
    <s v="CR 13 28 17"/>
    <s v="17/04/2018"/>
    <s v="17/04/2021"/>
    <n v="7000000"/>
    <s v="1801521754"/>
    <n v="1080"/>
    <n v="1"/>
    <n v="7000000"/>
    <n v="180"/>
    <n v="2"/>
    <n v="2"/>
    <n v="0"/>
    <n v="2.4379438799999997"/>
  </r>
  <r>
    <n v="564"/>
    <x v="69"/>
    <s v="30/09/2020"/>
    <n v="24"/>
    <n v="5"/>
    <s v="N"/>
    <s v="800-116-398-7"/>
    <s v="68679"/>
    <s v="CR 13 28 17"/>
    <s v="17/04/2018"/>
    <s v="17/04/2022"/>
    <n v="4500000"/>
    <s v="1801521753"/>
    <n v="1440"/>
    <n v="1"/>
    <n v="4500000"/>
    <n v="180"/>
    <n v="2"/>
    <n v="2"/>
    <n v="0"/>
    <n v="2.3542178799999998"/>
  </r>
  <r>
    <n v="199"/>
    <x v="69"/>
    <s v="30/09/2020"/>
    <n v="25"/>
    <n v="5"/>
    <s v="N"/>
    <s v="800-116-398-7"/>
    <s v="68679"/>
    <s v="CR 13 28 17"/>
    <s v="17/04/2018"/>
    <s v="17/04/2021"/>
    <n v="4000000"/>
    <s v="1801521752"/>
    <n v="1080"/>
    <n v="1"/>
    <n v="4000000"/>
    <n v="180"/>
    <n v="2"/>
    <n v="2"/>
    <n v="0"/>
    <n v="1.4319278799999999"/>
  </r>
  <r>
    <n v="952"/>
    <x v="69"/>
    <s v="30/09/2020"/>
    <n v="26"/>
    <n v="5"/>
    <s v="N"/>
    <s v="800-116-398-7"/>
    <s v="68679"/>
    <s v="CR 13 28 17"/>
    <s v="10/05/2018"/>
    <s v="10/05/2023"/>
    <n v="30000000"/>
    <s v="1801529471"/>
    <n v="1800"/>
    <n v="1"/>
    <n v="30000000"/>
    <n v="180"/>
    <n v="2"/>
    <n v="2"/>
    <n v="0"/>
    <n v="18.100099879999998"/>
  </r>
  <r>
    <n v="985"/>
    <x v="69"/>
    <s v="30/09/2020"/>
    <n v="27"/>
    <n v="5"/>
    <s v="N"/>
    <s v="800-116-398-7"/>
    <s v="68679"/>
    <s v="CR 13 28 17"/>
    <s v="12/06/2018"/>
    <s v="12/06/2023"/>
    <n v="30000000"/>
    <s v="1801538084"/>
    <n v="1800"/>
    <n v="1"/>
    <n v="30000000"/>
    <n v="180"/>
    <n v="2"/>
    <n v="2"/>
    <n v="0"/>
    <n v="13.08855488"/>
  </r>
  <r>
    <n v="1044"/>
    <x v="69"/>
    <s v="30/09/2020"/>
    <n v="28"/>
    <n v="5"/>
    <s v="N"/>
    <s v="800-116-398-7"/>
    <s v="68679"/>
    <s v="CR 13 28 17"/>
    <s v="10/08/2018"/>
    <s v="10/08/2023"/>
    <n v="30000000"/>
    <s v="1801558295"/>
    <n v="1800"/>
    <n v="1"/>
    <n v="30000000"/>
    <n v="180"/>
    <n v="2"/>
    <n v="2"/>
    <n v="0"/>
    <n v="2.18458788"/>
  </r>
  <r>
    <n v="1139"/>
    <x v="69"/>
    <s v="30/09/2020"/>
    <n v="29"/>
    <n v="5"/>
    <s v="N"/>
    <s v="800-116-398-7"/>
    <s v="68679"/>
    <s v="CR 13 28 17"/>
    <s v="10/11/2018"/>
    <s v="13/11/2023"/>
    <n v="30000000"/>
    <s v="1801607418"/>
    <n v="1800"/>
    <n v="1"/>
    <n v="30000000"/>
    <n v="180"/>
    <n v="2"/>
    <n v="2"/>
    <n v="0"/>
    <n v="21.104201879999998"/>
  </r>
  <r>
    <n v="1139"/>
    <x v="69"/>
    <s v="30/09/2020"/>
    <n v="30"/>
    <n v="5"/>
    <s v="N"/>
    <s v="800-116-398-7"/>
    <s v="68679"/>
    <s v="CR 13 28 17"/>
    <s v="10/11/2018"/>
    <s v="13/11/2023"/>
    <n v="15000000"/>
    <s v="1801607419"/>
    <n v="1800"/>
    <n v="1"/>
    <n v="15000000"/>
    <n v="180"/>
    <n v="2"/>
    <n v="2"/>
    <n v="0"/>
    <n v="10.60461188"/>
  </r>
  <r>
    <n v="467"/>
    <x v="69"/>
    <s v="30/09/2020"/>
    <n v="31"/>
    <n v="5"/>
    <s v="N"/>
    <s v="800-116-398-7"/>
    <s v="68679"/>
    <s v="CR 13 28 17"/>
    <s v="10/01/2019"/>
    <s v="10/01/2022"/>
    <n v="15000000"/>
    <s v="1901630942"/>
    <n v="1080"/>
    <n v="1"/>
    <n v="15000000"/>
    <n v="180"/>
    <n v="2"/>
    <n v="2"/>
    <n v="0"/>
    <n v="7.6038998800000002"/>
  </r>
  <r>
    <n v="648"/>
    <x v="69"/>
    <s v="30/09/2020"/>
    <n v="32"/>
    <n v="5"/>
    <s v="N"/>
    <s v="800-116-398-7"/>
    <s v="68679"/>
    <s v="CR 13 28 17"/>
    <s v="11/01/2019"/>
    <s v="10/07/2022"/>
    <n v="30000000"/>
    <s v="1901630943"/>
    <n v="1260"/>
    <n v="1"/>
    <n v="30000000"/>
    <n v="180"/>
    <n v="2"/>
    <n v="2"/>
    <n v="0"/>
    <n v="17.247469880000001"/>
  </r>
  <r>
    <n v="1202"/>
    <x v="69"/>
    <s v="30/09/2020"/>
    <n v="33"/>
    <n v="5"/>
    <s v="N"/>
    <s v="800-116-398-7"/>
    <s v="68679"/>
    <s v="CR 13 28 17"/>
    <s v="15/01/2019"/>
    <s v="15/01/2024"/>
    <n v="22000000"/>
    <s v="1901632980"/>
    <n v="1800"/>
    <n v="1"/>
    <n v="22000000"/>
    <n v="180"/>
    <n v="2"/>
    <n v="2"/>
    <n v="0"/>
    <n v="15.411420880000001"/>
  </r>
  <r>
    <n v="527"/>
    <x v="69"/>
    <s v="30/09/2020"/>
    <n v="34"/>
    <n v="5"/>
    <s v="N"/>
    <s v="800-116-398-7"/>
    <s v="68679"/>
    <s v="CR 13 28 17"/>
    <s v="11/03/2019"/>
    <s v="11/03/2022"/>
    <n v="12000000"/>
    <s v="1901658965"/>
    <n v="1080"/>
    <n v="1"/>
    <n v="12000000"/>
    <n v="180"/>
    <n v="2"/>
    <n v="2"/>
    <n v="0"/>
    <n v="6.1554178799999999"/>
  </r>
  <r>
    <n v="1379"/>
    <x v="69"/>
    <s v="30/09/2020"/>
    <n v="35"/>
    <n v="5"/>
    <s v="N"/>
    <s v="800-116-398-7"/>
    <s v="68679"/>
    <s v="CR 13 28 17"/>
    <s v="10/07/2019"/>
    <s v="10/07/2024"/>
    <n v="8000000"/>
    <s v="1901713406"/>
    <n v="1800"/>
    <n v="1"/>
    <n v="8000000"/>
    <n v="180"/>
    <n v="2"/>
    <n v="2"/>
    <n v="0"/>
    <n v="7.99999401"/>
  </r>
  <r>
    <n v="648"/>
    <x v="69"/>
    <s v="30/09/2020"/>
    <n v="36"/>
    <n v="5"/>
    <s v="N"/>
    <s v="800-116-398-7"/>
    <s v="68679"/>
    <s v="CR 13 28 17"/>
    <s v="10/07/2019"/>
    <s v="10/07/2022"/>
    <n v="8000000"/>
    <s v="1901713098"/>
    <n v="1080"/>
    <n v="1"/>
    <n v="8000000"/>
    <n v="180"/>
    <n v="2"/>
    <n v="2"/>
    <n v="0"/>
    <n v="5.4332428799999999"/>
  </r>
  <r>
    <n v="681"/>
    <x v="69"/>
    <s v="30/09/2020"/>
    <n v="37"/>
    <n v="5"/>
    <s v="N"/>
    <s v="800-116-398-7"/>
    <s v="68679"/>
    <s v="CR 13 28 17"/>
    <s v="12/08/2019"/>
    <s v="12/08/2022"/>
    <n v="15000000"/>
    <s v="1901726147"/>
    <n v="1080"/>
    <n v="1"/>
    <n v="15000000"/>
    <n v="180"/>
    <n v="2"/>
    <n v="2"/>
    <n v="0"/>
    <n v="10.099348880000001"/>
  </r>
  <r>
    <n v="681"/>
    <x v="69"/>
    <s v="30/09/2020"/>
    <n v="38"/>
    <n v="5"/>
    <s v="N"/>
    <s v="800-116-398-7"/>
    <s v="68679"/>
    <s v="CR 13 28 17"/>
    <s v="12/08/2019"/>
    <s v="12/08/2022"/>
    <n v="15000000"/>
    <s v="1901726148"/>
    <n v="1080"/>
    <n v="1"/>
    <n v="15000000"/>
    <n v="30"/>
    <n v="2"/>
    <n v="2"/>
    <n v="0"/>
    <n v="9.6879408800000011"/>
  </r>
  <r>
    <n v="1412"/>
    <x v="69"/>
    <s v="30/09/2020"/>
    <n v="39"/>
    <n v="5"/>
    <s v="N"/>
    <s v="800-116-398-7"/>
    <s v="68679"/>
    <s v="CR 13 28 17"/>
    <s v="12/08/2019"/>
    <s v="12/08/2024"/>
    <n v="26000000"/>
    <s v="1901726442"/>
    <n v="1800"/>
    <n v="1"/>
    <n v="26000000"/>
    <n v="180"/>
    <n v="2"/>
    <n v="2"/>
    <n v="0"/>
    <n v="20.904611879999997"/>
  </r>
  <r>
    <n v="1412"/>
    <x v="69"/>
    <s v="30/09/2020"/>
    <n v="40"/>
    <n v="5"/>
    <s v="N"/>
    <s v="800-116-398-7"/>
    <s v="68679"/>
    <s v="CR 13 28 17"/>
    <s v="12/08/2019"/>
    <s v="12/08/2024"/>
    <n v="25500000"/>
    <s v="1901726443"/>
    <n v="1800"/>
    <n v="1"/>
    <n v="25500000"/>
    <n v="30"/>
    <n v="2"/>
    <n v="2"/>
    <n v="0"/>
    <n v="10.099348880000001"/>
  </r>
  <r>
    <n v="710"/>
    <x v="69"/>
    <s v="30/09/2020"/>
    <n v="41"/>
    <n v="5"/>
    <s v="N"/>
    <s v="800-116-398-7"/>
    <s v="68679"/>
    <s v="CR 13 28 17"/>
    <s v="10/09/2019"/>
    <s v="10/09/2022"/>
    <n v="18000000"/>
    <s v="1901747502"/>
    <n v="1080"/>
    <n v="1"/>
    <n v="18000000"/>
    <n v="180"/>
    <n v="2"/>
    <n v="2"/>
    <n v="0"/>
    <n v="13.60461188"/>
  </r>
  <r>
    <n v="1441"/>
    <x v="69"/>
    <s v="30/09/2020"/>
    <n v="42"/>
    <n v="5"/>
    <s v="N"/>
    <s v="800-116-398-7"/>
    <s v="68679"/>
    <s v="CR 13 28 17"/>
    <s v="10/09/2019"/>
    <s v="10/09/2024"/>
    <n v="8200000"/>
    <s v="1901747504"/>
    <n v="1800"/>
    <n v="1"/>
    <n v="8200000"/>
    <n v="180"/>
    <n v="2"/>
    <n v="2"/>
    <n v="0"/>
    <n v="6.6646118799999998"/>
  </r>
  <r>
    <n v="710"/>
    <x v="69"/>
    <s v="30/09/2020"/>
    <n v="43"/>
    <n v="5"/>
    <s v="N"/>
    <s v="800-116-398-7"/>
    <s v="68679"/>
    <s v="CR 13 28 17"/>
    <s v="10/09/2019"/>
    <s v="10/09/2022"/>
    <n v="6000000"/>
    <s v="1901747505"/>
    <n v="1080"/>
    <n v="1"/>
    <n v="6000000"/>
    <n v="180"/>
    <n v="2"/>
    <n v="2"/>
    <n v="0"/>
    <n v="5.1046118800000002"/>
  </r>
  <r>
    <n v="1441"/>
    <x v="69"/>
    <s v="30/09/2020"/>
    <n v="44"/>
    <n v="5"/>
    <s v="N"/>
    <s v="800-116-398-7"/>
    <s v="68679"/>
    <s v="CR 13 28 17"/>
    <s v="10/09/2019"/>
    <s v="10/09/2024"/>
    <n v="30000000"/>
    <s v="1901747508"/>
    <n v="1800"/>
    <n v="1"/>
    <n v="30000000"/>
    <n v="180"/>
    <n v="2"/>
    <n v="2"/>
    <n v="0"/>
    <n v="27.10461188"/>
  </r>
  <r>
    <n v="1441"/>
    <x v="69"/>
    <s v="30/09/2020"/>
    <n v="45"/>
    <n v="5"/>
    <s v="N"/>
    <s v="800-116-398-7"/>
    <s v="68679"/>
    <s v="CR 13 28 17"/>
    <s v="10/09/2019"/>
    <s v="10/09/2024"/>
    <n v="25000000"/>
    <s v="1901747509"/>
    <n v="1800"/>
    <n v="1"/>
    <n v="25000000"/>
    <n v="180"/>
    <n v="2"/>
    <n v="2"/>
    <n v="0"/>
    <n v="20.053202880000001"/>
  </r>
  <r>
    <n v="1441"/>
    <x v="69"/>
    <s v="30/09/2020"/>
    <n v="46"/>
    <n v="5"/>
    <s v="N"/>
    <s v="800-116-398-7"/>
    <s v="68679"/>
    <s v="CR 13 28 17"/>
    <s v="10/09/2019"/>
    <s v="10/09/2024"/>
    <n v="30000000"/>
    <s v="1901747563"/>
    <n v="1800"/>
    <n v="1"/>
    <n v="30000000"/>
    <n v="180"/>
    <n v="2"/>
    <n v="2"/>
    <n v="0"/>
    <n v="24.09008888"/>
  </r>
  <r>
    <n v="740"/>
    <x v="69"/>
    <s v="30/09/2020"/>
    <n v="47"/>
    <n v="5"/>
    <s v="N"/>
    <s v="800-116-398-7"/>
    <s v="68679"/>
    <s v="CR 13 28 17"/>
    <s v="10/10/2019"/>
    <s v="10/10/2022"/>
    <n v="30000000"/>
    <s v="1901762606"/>
    <n v="1080"/>
    <n v="1"/>
    <n v="30000000"/>
    <n v="180"/>
    <n v="2"/>
    <n v="2"/>
    <n v="0"/>
    <n v="22.603123879999998"/>
  </r>
  <r>
    <n v="740"/>
    <x v="69"/>
    <s v="30/09/2020"/>
    <n v="48"/>
    <n v="5"/>
    <s v="N"/>
    <s v="800-116-398-7"/>
    <s v="68679"/>
    <s v="CR 13 28 17"/>
    <s v="11/10/2019"/>
    <s v="10/10/2022"/>
    <n v="5200000"/>
    <s v="1901762610"/>
    <n v="1080"/>
    <n v="1"/>
    <n v="5200000"/>
    <n v="180"/>
    <n v="2"/>
    <n v="2"/>
    <n v="0"/>
    <n v="4.4366298799999999"/>
  </r>
  <r>
    <n v="740"/>
    <x v="69"/>
    <s v="30/09/2020"/>
    <n v="49"/>
    <n v="5"/>
    <s v="N"/>
    <s v="800-116-398-7"/>
    <s v="68679"/>
    <s v="CR 13 28 17"/>
    <s v="12/10/2019"/>
    <s v="10/10/2022"/>
    <n v="10000000"/>
    <s v="1901762613"/>
    <n v="1080"/>
    <n v="1"/>
    <n v="10000000"/>
    <n v="180"/>
    <n v="2"/>
    <n v="2"/>
    <n v="0"/>
    <n v="8.4379448800000016"/>
  </r>
  <r>
    <n v="1471"/>
    <x v="69"/>
    <s v="30/09/2020"/>
    <n v="50"/>
    <n v="5"/>
    <s v="N"/>
    <s v="800-116-398-7"/>
    <s v="68679"/>
    <s v="CR 13 28 17"/>
    <s v="14/10/2019"/>
    <s v="10/10/2024"/>
    <n v="7000000"/>
    <s v="1901762611"/>
    <n v="1800"/>
    <n v="1"/>
    <n v="7000000"/>
    <n v="180"/>
    <n v="2"/>
    <n v="2"/>
    <n v="0"/>
    <n v="6.40461188"/>
  </r>
  <r>
    <n v="1471"/>
    <x v="69"/>
    <s v="30/09/2020"/>
    <n v="51"/>
    <n v="5"/>
    <s v="N"/>
    <s v="800-116-398-7"/>
    <s v="68679"/>
    <s v="CR 13 28 17"/>
    <s v="15/10/2019"/>
    <s v="10/10/2024"/>
    <n v="26500000"/>
    <s v="1901762608"/>
    <n v="1800"/>
    <n v="1"/>
    <n v="26500000"/>
    <n v="30"/>
    <n v="2"/>
    <n v="2"/>
    <n v="0"/>
    <n v="21.772538829999998"/>
  </r>
  <r>
    <n v="740"/>
    <x v="69"/>
    <s v="30/09/2020"/>
    <n v="52"/>
    <n v="5"/>
    <s v="N"/>
    <s v="800-116-398-7"/>
    <s v="68679"/>
    <s v="CR 13 28 17"/>
    <s v="16/10/2019"/>
    <s v="10/10/2022"/>
    <n v="8000000"/>
    <s v="1901762612"/>
    <n v="1080"/>
    <n v="1"/>
    <n v="8000000"/>
    <n v="180"/>
    <n v="2"/>
    <n v="2"/>
    <n v="0"/>
    <n v="8.0943928799999991"/>
  </r>
  <r>
    <n v="1471"/>
    <x v="69"/>
    <s v="30/09/2020"/>
    <n v="53"/>
    <n v="5"/>
    <s v="N"/>
    <s v="800-116-398-7"/>
    <s v="68679"/>
    <s v="CR 13 28 17"/>
    <s v="17/10/2019"/>
    <s v="10/10/2024"/>
    <n v="18000000"/>
    <s v="1901762609"/>
    <n v="1800"/>
    <n v="1"/>
    <n v="18000000"/>
    <n v="180"/>
    <n v="2"/>
    <n v="2"/>
    <n v="0"/>
    <n v="17.48254288"/>
  </r>
  <r>
    <n v="1504"/>
    <x v="69"/>
    <s v="30/09/2020"/>
    <n v="54"/>
    <n v="5"/>
    <s v="N"/>
    <s v="800-116-398-7"/>
    <s v="68679"/>
    <s v="CR 13 28 17"/>
    <s v="12/11/2019"/>
    <s v="12/11/2024"/>
    <n v="24500000"/>
    <s v="1901776943"/>
    <n v="1800"/>
    <n v="1"/>
    <n v="24500000"/>
    <n v="180"/>
    <n v="2"/>
    <n v="2"/>
    <n v="0"/>
    <n v="22.136783879999999"/>
  </r>
  <r>
    <n v="1504"/>
    <x v="69"/>
    <s v="30/09/2020"/>
    <n v="55"/>
    <n v="5"/>
    <s v="N"/>
    <s v="800-116-398-7"/>
    <s v="68679"/>
    <s v="CR 13 28 17"/>
    <s v="12/11/2019"/>
    <s v="12/11/2024"/>
    <n v="12000000"/>
    <s v="1901776944"/>
    <n v="1800"/>
    <n v="1"/>
    <n v="12000000"/>
    <n v="180"/>
    <n v="2"/>
    <n v="2"/>
    <n v="0"/>
    <n v="10.892691880000001"/>
  </r>
  <r>
    <n v="773"/>
    <x v="69"/>
    <s v="30/09/2020"/>
    <n v="56"/>
    <n v="5"/>
    <s v="N"/>
    <s v="800-116-398-7"/>
    <s v="68679"/>
    <s v="CR 13 28 17"/>
    <s v="12/11/2019"/>
    <s v="12/11/2022"/>
    <n v="6000000"/>
    <s v="1901776946"/>
    <n v="1080"/>
    <n v="1"/>
    <n v="6000000"/>
    <n v="180"/>
    <n v="2"/>
    <n v="2"/>
    <n v="0"/>
    <n v="5.1046118800000002"/>
  </r>
  <r>
    <n v="1504"/>
    <x v="69"/>
    <s v="30/09/2020"/>
    <n v="57"/>
    <n v="5"/>
    <s v="N"/>
    <s v="800-116-398-7"/>
    <s v="68679"/>
    <s v="CR 13 28 17"/>
    <s v="12/11/2019"/>
    <s v="12/11/2024"/>
    <n v="24000000"/>
    <s v="1901776945"/>
    <n v="1800"/>
    <n v="1"/>
    <n v="24000000"/>
    <n v="180"/>
    <n v="2"/>
    <n v="2"/>
    <n v="0"/>
    <n v="21.704611879999998"/>
  </r>
  <r>
    <n v="1138"/>
    <x v="69"/>
    <s v="30/09/2020"/>
    <n v="58"/>
    <n v="5"/>
    <s v="N"/>
    <s v="800-116-398-7"/>
    <s v="68679"/>
    <s v="CR 13 28 17"/>
    <s v="12/11/2019"/>
    <s v="12/11/2023"/>
    <n v="30000000"/>
    <s v="1901776947"/>
    <n v="1440"/>
    <n v="1"/>
    <n v="30000000"/>
    <n v="180"/>
    <n v="2"/>
    <n v="2"/>
    <n v="0"/>
    <n v="7.6038998800000002"/>
  </r>
  <r>
    <n v="408"/>
    <x v="69"/>
    <s v="30/09/2020"/>
    <n v="59"/>
    <n v="5"/>
    <s v="N"/>
    <s v="800-116-398-7"/>
    <s v="68679"/>
    <s v="CR 13 28 17"/>
    <s v="12/11/2019"/>
    <s v="12/11/2021"/>
    <n v="15000000"/>
    <s v="1901776948"/>
    <n v="720"/>
    <n v="1"/>
    <n v="15000000"/>
    <n v="30"/>
    <n v="2"/>
    <n v="2"/>
    <n v="0"/>
    <n v="9.4796118800000002"/>
  </r>
  <r>
    <n v="983"/>
    <x v="69"/>
    <s v="30/09/2020"/>
    <n v="60"/>
    <n v="5"/>
    <s v="N"/>
    <s v="800-116-398-7"/>
    <s v="68679"/>
    <s v="CR 13 28 17"/>
    <s v="10/12/2019"/>
    <s v="10/06/2023"/>
    <n v="20000000"/>
    <s v="1901795861"/>
    <n v="1260"/>
    <n v="1"/>
    <n v="20000000"/>
    <n v="180"/>
    <n v="2"/>
    <n v="2"/>
    <n v="0"/>
    <n v="17.24746888"/>
  </r>
  <r>
    <n v="1532"/>
    <x v="69"/>
    <s v="30/09/2020"/>
    <n v="61"/>
    <n v="5"/>
    <s v="N"/>
    <s v="800-116-398-7"/>
    <s v="68679"/>
    <s v="CR 13 28 17"/>
    <s v="10/12/2019"/>
    <s v="10/12/2024"/>
    <n v="26000000"/>
    <s v="1901796080"/>
    <n v="1800"/>
    <n v="1"/>
    <n v="26000000"/>
    <n v="180"/>
    <n v="2"/>
    <n v="2"/>
    <n v="0"/>
    <n v="23.504611879999999"/>
  </r>
  <r>
    <n v="1166"/>
    <x v="69"/>
    <s v="30/09/2020"/>
    <n v="62"/>
    <n v="5"/>
    <s v="N"/>
    <s v="800-116-398-7"/>
    <s v="68679"/>
    <s v="CR 13 28 17"/>
    <s v="10/12/2019"/>
    <s v="10/12/2023"/>
    <n v="20000000"/>
    <s v="1901796079"/>
    <n v="1440"/>
    <n v="1"/>
    <n v="20000000"/>
    <n v="180"/>
    <n v="2"/>
    <n v="2"/>
    <n v="0"/>
    <n v="16.35461188"/>
  </r>
  <r>
    <n v="801"/>
    <x v="69"/>
    <s v="30/09/2020"/>
    <n v="63"/>
    <n v="5"/>
    <s v="N"/>
    <s v="800-116-398-7"/>
    <s v="68679"/>
    <s v="CR 13 28 17"/>
    <s v="10/12/2019"/>
    <s v="10/12/2022"/>
    <n v="35000000"/>
    <s v="1901796081"/>
    <n v="1080"/>
    <n v="1"/>
    <n v="35000000"/>
    <n v="180"/>
    <n v="2"/>
    <n v="2"/>
    <n v="0"/>
    <n v="26.354610879999999"/>
  </r>
  <r>
    <n v="832"/>
    <x v="69"/>
    <s v="30/09/2020"/>
    <n v="64"/>
    <n v="5"/>
    <s v="N"/>
    <s v="800-116-398-7"/>
    <s v="68679"/>
    <s v="CR 13 28 17"/>
    <s v="10/01/2020"/>
    <s v="10/01/2023"/>
    <n v="20000000"/>
    <s v="2001811490"/>
    <n v="1080"/>
    <n v="1"/>
    <n v="20000000"/>
    <n v="180"/>
    <n v="2"/>
    <n v="2"/>
    <n v="0"/>
    <n v="16.771278880000001"/>
  </r>
  <r>
    <n v="1563"/>
    <x v="69"/>
    <s v="30/09/2020"/>
    <n v="65"/>
    <n v="5"/>
    <s v="N"/>
    <s v="800-116-398-7"/>
    <s v="68679"/>
    <s v="CR 13 28 17"/>
    <s v="10/01/2020"/>
    <s v="10/01/2025"/>
    <n v="14000000"/>
    <s v="2001811491"/>
    <n v="1080"/>
    <n v="1"/>
    <n v="14000000"/>
    <n v="180"/>
    <n v="2"/>
    <n v="2"/>
    <n v="0"/>
    <n v="12.704611880000002"/>
  </r>
  <r>
    <n v="832"/>
    <x v="69"/>
    <s v="30/09/2020"/>
    <n v="66"/>
    <n v="5"/>
    <s v="N"/>
    <s v="800-116-398-7"/>
    <s v="68679"/>
    <s v="CR 13 28 17"/>
    <s v="10/01/2020"/>
    <s v="10/01/2023"/>
    <n v="18000000"/>
    <s v="2001811492"/>
    <n v="1080"/>
    <n v="1"/>
    <n v="18000000"/>
    <n v="180"/>
    <n v="2"/>
    <n v="2"/>
    <n v="0"/>
    <n v="15.103706880000001"/>
  </r>
  <r>
    <n v="1197"/>
    <x v="69"/>
    <s v="30/09/2020"/>
    <n v="67"/>
    <n v="5"/>
    <s v="N"/>
    <s v="800-116-398-7"/>
    <s v="68679"/>
    <s v="CR 13 28 17"/>
    <s v="10/01/2020"/>
    <s v="10/01/2024"/>
    <n v="15000000"/>
    <s v="2001811493"/>
    <n v="1440"/>
    <n v="1"/>
    <n v="15000000"/>
    <n v="180"/>
    <n v="2"/>
    <n v="2"/>
    <n v="0"/>
    <n v="13.22961188"/>
  </r>
  <r>
    <n v="832"/>
    <x v="69"/>
    <s v="30/09/2020"/>
    <n v="68"/>
    <n v="5"/>
    <s v="N"/>
    <s v="800-116-398-7"/>
    <s v="68679"/>
    <s v="CR 13 28 17"/>
    <s v="10/01/2020"/>
    <s v="10/01/2023"/>
    <n v="15000000"/>
    <s v="2001811494"/>
    <n v="1080"/>
    <n v="1"/>
    <n v="15000000"/>
    <n v="30"/>
    <n v="2"/>
    <n v="2"/>
    <n v="0"/>
    <n v="12.187942880000001"/>
  </r>
  <r>
    <n v="1594"/>
    <x v="69"/>
    <s v="30/09/2020"/>
    <n v="69"/>
    <n v="5"/>
    <s v="N"/>
    <s v="800-116-398-7"/>
    <s v="68679"/>
    <s v="CR 13 28 17"/>
    <s v="10/02/2020"/>
    <s v="10/02/2025"/>
    <n v="15000000"/>
    <s v="2001830473"/>
    <n v="1800"/>
    <n v="1"/>
    <n v="15000000"/>
    <n v="180"/>
    <n v="2"/>
    <n v="2"/>
    <n v="0"/>
    <n v="13.60461188"/>
  </r>
  <r>
    <n v="1594"/>
    <x v="69"/>
    <s v="30/09/2020"/>
    <n v="70"/>
    <n v="5"/>
    <s v="N"/>
    <s v="800-116-398-7"/>
    <s v="68679"/>
    <s v="CR 13 28 17"/>
    <s v="10/02/2020"/>
    <s v="10/02/2025"/>
    <n v="11000000"/>
    <s v="2001830475"/>
    <n v="1800"/>
    <n v="1"/>
    <n v="11000000"/>
    <n v="180"/>
    <n v="2"/>
    <n v="2"/>
    <n v="0"/>
    <n v="9.9964478800000016"/>
  </r>
  <r>
    <n v="863"/>
    <x v="69"/>
    <s v="30/09/2020"/>
    <n v="71"/>
    <n v="5"/>
    <s v="N"/>
    <s v="800-116-398-7"/>
    <s v="68679"/>
    <s v="CR 13 28 17"/>
    <s v="10/02/2020"/>
    <s v="10/02/2023"/>
    <n v="35000000"/>
    <s v="2001830474"/>
    <n v="1080"/>
    <n v="1"/>
    <n v="35000000"/>
    <n v="180"/>
    <n v="2"/>
    <n v="2"/>
    <n v="3.32"/>
    <n v="35"/>
  </r>
  <r>
    <n v="864"/>
    <x v="69"/>
    <s v="30/09/2020"/>
    <n v="72"/>
    <n v="5"/>
    <s v="N"/>
    <s v="800-116-398-7"/>
    <s v="68679"/>
    <s v="CR 13 28 17"/>
    <s v="11/02/2020"/>
    <s v="11/02/2023"/>
    <n v="8000000"/>
    <s v="2001831753"/>
    <n v="1080"/>
    <n v="1"/>
    <n v="8000000"/>
    <n v="180"/>
    <n v="2"/>
    <n v="2"/>
    <n v="0"/>
    <n v="8"/>
  </r>
  <r>
    <n v="864"/>
    <x v="69"/>
    <s v="30/09/2020"/>
    <n v="73"/>
    <n v="5"/>
    <s v="N"/>
    <s v="800-116-398-7"/>
    <s v="68679"/>
    <s v="CR 13 28 17"/>
    <s v="11/02/2020"/>
    <s v="11/02/2023"/>
    <n v="8200000"/>
    <s v="2001831752"/>
    <n v="1080"/>
    <n v="1"/>
    <n v="8200000"/>
    <n v="180"/>
    <n v="2"/>
    <n v="2"/>
    <n v="0"/>
    <n v="8.1999999999999993"/>
  </r>
  <r>
    <n v="1622"/>
    <x v="69"/>
    <s v="30/09/2020"/>
    <n v="74"/>
    <n v="5"/>
    <s v="N"/>
    <s v="800-116-398-7"/>
    <s v="68679"/>
    <s v="CR 13 28 17"/>
    <s v="10/03/2020"/>
    <s v="10/03/2025"/>
    <n v="12500000"/>
    <s v="2001849492"/>
    <n v="1800"/>
    <n v="1"/>
    <n v="12500000"/>
    <n v="1800"/>
    <n v="2"/>
    <n v="2"/>
    <n v="0"/>
    <n v="12.5"/>
  </r>
  <r>
    <n v="526"/>
    <x v="69"/>
    <s v="30/09/2020"/>
    <n v="75"/>
    <n v="5"/>
    <s v="N"/>
    <s v="800-116-398-7"/>
    <s v="68679"/>
    <s v="CR 13 28 17"/>
    <s v="10/03/2020"/>
    <s v="10/03/2022"/>
    <n v="5500000"/>
    <s v="2001849493"/>
    <n v="720"/>
    <n v="1"/>
    <n v="5500000"/>
    <n v="720"/>
    <n v="2"/>
    <n v="2"/>
    <n v="0"/>
    <n v="4.2296118800000002"/>
  </r>
  <r>
    <n v="1622"/>
    <x v="69"/>
    <s v="30/09/2020"/>
    <n v="76"/>
    <n v="5"/>
    <s v="N"/>
    <s v="800-116-398-7"/>
    <s v="68679"/>
    <s v="CR 13 28 17"/>
    <s v="10/03/2020"/>
    <s v="10/03/2025"/>
    <n v="32000000"/>
    <s v="2001849494"/>
    <n v="1800"/>
    <n v="1"/>
    <n v="32000000"/>
    <n v="1800"/>
    <n v="2"/>
    <n v="2"/>
    <n v="0"/>
    <n v="28.864090879999999"/>
  </r>
  <r>
    <n v="891"/>
    <x v="69"/>
    <s v="30/09/2020"/>
    <n v="77"/>
    <n v="5"/>
    <s v="N"/>
    <s v="800-116-398-7"/>
    <s v="68679"/>
    <s v="CR 13 28 17"/>
    <s v="10/03/2020"/>
    <s v="10/03/2023"/>
    <n v="30000000"/>
    <s v="2001849707"/>
    <n v="1080"/>
    <n v="1"/>
    <n v="30000000"/>
    <n v="1080"/>
    <n v="2"/>
    <n v="2"/>
    <n v="0"/>
    <n v="25.10461188"/>
  </r>
  <r>
    <n v="378"/>
    <x v="69"/>
    <s v="30/09/2020"/>
    <n v="78"/>
    <n v="5"/>
    <s v="N"/>
    <s v="800-116-398-7"/>
    <s v="68679"/>
    <s v="CR 13 28 17"/>
    <s v="13/04/2020"/>
    <s v="13/10/2021"/>
    <n v="10000000"/>
    <s v="2001863483"/>
    <n v="540"/>
    <n v="1"/>
    <n v="10000000"/>
    <n v="540"/>
    <n v="2"/>
    <n v="2"/>
    <n v="0"/>
    <n v="10"/>
  </r>
  <r>
    <n v="1656"/>
    <x v="69"/>
    <s v="30/09/2020"/>
    <n v="79"/>
    <n v="5"/>
    <s v="N"/>
    <s v="800-116-398-7"/>
    <s v="68679"/>
    <s v="CR 13 28 17"/>
    <s v="13/04/2020"/>
    <s v="13/04/2025"/>
    <n v="30000000"/>
    <s v="2001863484"/>
    <n v="1800"/>
    <n v="1"/>
    <n v="30000000"/>
    <n v="1800"/>
    <n v="2"/>
    <n v="2"/>
    <n v="0"/>
    <n v="24.00094588"/>
  </r>
  <r>
    <n v="925"/>
    <x v="69"/>
    <s v="30/09/2020"/>
    <n v="80"/>
    <n v="5"/>
    <s v="N"/>
    <s v="800-116-398-7"/>
    <s v="68679"/>
    <s v="CR 13 28 17"/>
    <s v="13/04/2020"/>
    <s v="13/04/2023"/>
    <n v="30000000"/>
    <s v="2001863485"/>
    <n v="1080"/>
    <n v="1"/>
    <n v="30000000"/>
    <n v="1080"/>
    <n v="2"/>
    <n v="2"/>
    <n v="0"/>
    <n v="27.60461188"/>
  </r>
  <r>
    <n v="1656"/>
    <x v="69"/>
    <s v="30/09/2020"/>
    <n v="81"/>
    <n v="5"/>
    <s v="N"/>
    <s v="800-116-398-7"/>
    <s v="68679"/>
    <s v="CR 13 28 17"/>
    <s v="13/04/2020"/>
    <s v="13/04/2025"/>
    <n v="13000000"/>
    <s v="2001863486"/>
    <n v="1800"/>
    <n v="1"/>
    <n v="13000000"/>
    <n v="1800"/>
    <n v="2"/>
    <n v="2"/>
    <n v="0"/>
    <n v="13"/>
  </r>
  <r>
    <n v="953"/>
    <x v="69"/>
    <s v="30/09/2020"/>
    <n v="82"/>
    <n v="5"/>
    <s v="N"/>
    <s v="800-116-398-7"/>
    <s v="68679"/>
    <s v="CR 13 28 17"/>
    <s v="11/05/2020"/>
    <s v="11/05/2023"/>
    <n v="11300000"/>
    <s v="2001872376"/>
    <n v="1080"/>
    <n v="1"/>
    <n v="11300000"/>
    <n v="180"/>
    <n v="2"/>
    <n v="2"/>
    <n v="3.32"/>
    <n v="11.3"/>
  </r>
  <r>
    <n v="1319"/>
    <x v="69"/>
    <s v="30/09/2020"/>
    <n v="83"/>
    <n v="5"/>
    <s v="N"/>
    <s v="800-116-398-7"/>
    <s v="68679"/>
    <s v="CR 13 28 17"/>
    <s v="11/05/2020"/>
    <s v="11/05/2024"/>
    <n v="10000000"/>
    <s v="2001872375"/>
    <n v="1440"/>
    <n v="1"/>
    <n v="10000000"/>
    <n v="180"/>
    <n v="2"/>
    <n v="2"/>
    <n v="0"/>
    <n v="10"/>
  </r>
  <r>
    <n v="953"/>
    <x v="69"/>
    <s v="30/09/2020"/>
    <n v="84"/>
    <n v="5"/>
    <s v="N"/>
    <s v="800-116-398-7"/>
    <s v="68679"/>
    <s v="CR 13 28 17"/>
    <s v="11/05/2020"/>
    <s v="11/05/2023"/>
    <n v="4200000"/>
    <s v="2001872377"/>
    <n v="1080"/>
    <n v="1"/>
    <n v="4200000"/>
    <n v="180"/>
    <n v="2"/>
    <n v="2"/>
    <n v="0"/>
    <n v="3.9546118799999999"/>
  </r>
  <r>
    <n v="2414"/>
    <x v="69"/>
    <s v="30/09/2020"/>
    <n v="85"/>
    <n v="5"/>
    <s v="N"/>
    <s v="800-116-398-7"/>
    <s v="68679"/>
    <s v="CR 13 28 17"/>
    <s v="11/05/2020"/>
    <s v="11/05/2027"/>
    <n v="32000000"/>
    <s v="2001872378"/>
    <n v="2520"/>
    <n v="1"/>
    <n v="32000000"/>
    <n v="180"/>
    <n v="2"/>
    <n v="2"/>
    <n v="0"/>
    <n v="32"/>
  </r>
  <r>
    <n v="1684"/>
    <x v="69"/>
    <s v="30/09/2020"/>
    <n v="86"/>
    <n v="5"/>
    <s v="N"/>
    <s v="800-116-398-7"/>
    <s v="68679"/>
    <s v="CR 13 28 17"/>
    <s v="11/05/2020"/>
    <s v="11/05/2025"/>
    <n v="20000000"/>
    <s v="2001872434"/>
    <n v="1800"/>
    <n v="1"/>
    <n v="20000000"/>
    <n v="180"/>
    <n v="2"/>
    <n v="2"/>
    <n v="0"/>
    <n v="20"/>
  </r>
  <r>
    <n v="1686"/>
    <x v="69"/>
    <s v="30/09/2020"/>
    <n v="87"/>
    <n v="5"/>
    <s v="N"/>
    <s v="800-116-398-7"/>
    <s v="68679"/>
    <s v="CR 13 28 17"/>
    <s v="13/05/2020"/>
    <s v="13/05/2025"/>
    <n v="15000000"/>
    <s v="2001872864"/>
    <n v="1800"/>
    <n v="1"/>
    <n v="15000000"/>
    <n v="180"/>
    <n v="2"/>
    <n v="2"/>
    <n v="0"/>
    <n v="15"/>
  </r>
  <r>
    <n v="983"/>
    <x v="69"/>
    <s v="30/09/2020"/>
    <n v="88"/>
    <n v="5"/>
    <s v="N"/>
    <s v="800-116-398-7"/>
    <s v="68679"/>
    <s v="CR 13 28 17"/>
    <s v="10/06/2020"/>
    <s v="10/06/2023"/>
    <n v="15000000"/>
    <s v="2001880691"/>
    <n v="1080"/>
    <n v="1"/>
    <n v="15000000"/>
    <n v="180"/>
    <n v="2"/>
    <n v="2"/>
    <n v="0"/>
    <n v="15"/>
  </r>
  <r>
    <n v="618"/>
    <x v="69"/>
    <s v="30/09/2020"/>
    <n v="89"/>
    <n v="5"/>
    <s v="N"/>
    <s v="800-116-398-7"/>
    <s v="68679"/>
    <s v="CR 13 28 17"/>
    <s v="10/06/2020"/>
    <s v="10/06/2022"/>
    <n v="3000000"/>
    <s v="2001880693"/>
    <n v="720"/>
    <n v="1"/>
    <n v="3000000"/>
    <n v="180"/>
    <n v="2"/>
    <n v="2"/>
    <n v="0"/>
    <n v="2.8719438799999999"/>
  </r>
  <r>
    <n v="983"/>
    <x v="69"/>
    <s v="30/09/2020"/>
    <n v="90"/>
    <n v="5"/>
    <s v="N"/>
    <s v="800-116-398-7"/>
    <s v="68679"/>
    <s v="CR 13 28 17"/>
    <s v="10/06/2020"/>
    <s v="10/06/2023"/>
    <n v="15000000"/>
    <s v="2001880692"/>
    <n v="1080"/>
    <n v="1"/>
    <n v="15000000"/>
    <n v="180"/>
    <n v="2"/>
    <n v="2"/>
    <n v="0"/>
    <n v="15"/>
  </r>
  <r>
    <n v="1013"/>
    <x v="69"/>
    <s v="30/09/2020"/>
    <n v="91"/>
    <n v="5"/>
    <s v="N"/>
    <s v="800-116-398-7"/>
    <s v="68679"/>
    <s v="CR 13 28 17"/>
    <s v="10/07/2020"/>
    <s v="10/07/2023"/>
    <n v="10000000"/>
    <s v="20111000789"/>
    <n v="1080"/>
    <n v="1"/>
    <n v="10000000"/>
    <n v="180"/>
    <n v="2"/>
    <n v="2"/>
    <n v="0"/>
    <n v="10"/>
  </r>
  <r>
    <n v="1379"/>
    <x v="69"/>
    <s v="30/09/2020"/>
    <n v="92"/>
    <n v="5"/>
    <s v="N"/>
    <s v="800-116-398-7"/>
    <s v="68679"/>
    <s v="CR 13 28 17"/>
    <s v="10/07/2020"/>
    <s v="10/07/2024"/>
    <n v="25000000"/>
    <s v="20115000126"/>
    <n v="1440"/>
    <n v="1"/>
    <n v="25000000"/>
    <n v="180"/>
    <n v="2"/>
    <n v="2"/>
    <n v="0"/>
    <n v="25"/>
  </r>
  <r>
    <n v="1775"/>
    <x v="69"/>
    <s v="30/09/2020"/>
    <n v="93"/>
    <n v="5"/>
    <s v="N"/>
    <s v="800-116-398-7"/>
    <s v="68679"/>
    <s v="CR 13 28 17"/>
    <s v="10/08/2020"/>
    <s v="10/08/2025"/>
    <n v="17000000"/>
    <s v="2001904046"/>
    <n v="1800"/>
    <n v="1"/>
    <n v="17000000"/>
    <n v="180"/>
    <n v="2"/>
    <n v="2"/>
    <n v="0"/>
    <n v="17"/>
  </r>
  <r>
    <n v="1412"/>
    <x v="69"/>
    <s v="30/09/2020"/>
    <n v="94"/>
    <n v="5"/>
    <s v="N"/>
    <s v="800-116-398-7"/>
    <s v="68679"/>
    <s v="CR 13 28 17"/>
    <s v="12/08/2020"/>
    <s v="12/08/2024"/>
    <n v="21000000"/>
    <s v="2001906648"/>
    <n v="1440"/>
    <n v="1"/>
    <n v="21000000"/>
    <n v="30"/>
    <n v="2"/>
    <n v="2"/>
    <n v="0"/>
    <n v="21"/>
  </r>
  <r>
    <n v="1806"/>
    <x v="69"/>
    <s v="30/09/2020"/>
    <n v="95"/>
    <n v="5"/>
    <s v="N"/>
    <s v="800-116-398-7"/>
    <s v="68679"/>
    <s v="CR 13 28 17"/>
    <s v="10/09/2020"/>
    <s v="10/09/2025"/>
    <n v="30000000"/>
    <s v="2001940542"/>
    <n v="1800"/>
    <n v="1"/>
    <n v="30000000"/>
    <n v="180"/>
    <n v="2"/>
    <n v="2"/>
    <n v="0"/>
    <n v="30"/>
  </r>
  <r>
    <n v="1806"/>
    <x v="69"/>
    <s v="30/09/2020"/>
    <n v="96"/>
    <n v="5"/>
    <s v="N"/>
    <s v="800-116-398-7"/>
    <s v="68679"/>
    <s v="CR 13 28 17"/>
    <s v="10/09/2020"/>
    <s v="10/09/2025"/>
    <n v="10000000"/>
    <s v="2001940543"/>
    <n v="1800"/>
    <n v="1"/>
    <n v="10000000"/>
    <n v="180"/>
    <n v="2"/>
    <n v="2"/>
    <n v="0"/>
    <n v="10"/>
  </r>
  <r>
    <n v="194"/>
    <x v="69"/>
    <s v="30/09/2020"/>
    <n v="97"/>
    <n v="1"/>
    <s v="N"/>
    <s v="800-149-923-6"/>
    <s v="11001"/>
    <s v="CL 28 13A 15 PISO 38"/>
    <s v="11/04/2018"/>
    <s v="12/04/2021"/>
    <n v="800000000"/>
    <s v="1810193946"/>
    <n v="1081"/>
    <n v="1"/>
    <n v="800000000"/>
    <n v="90"/>
    <n v="2"/>
    <n v="2"/>
    <n v="3.32"/>
    <n v="206.02037994"/>
  </r>
  <r>
    <n v="-106"/>
    <x v="69"/>
    <s v="30/09/2020"/>
    <n v="98"/>
    <n v="1"/>
    <s v="N"/>
    <s v="800-149-923-6"/>
    <s v="11001"/>
    <s v="CL 28 13A 15 PISO 38"/>
    <s v="14/06/2017"/>
    <s v="16/06/2020"/>
    <n v="350000000"/>
    <s v="1716401419"/>
    <n v="1082"/>
    <n v="1"/>
    <n v="350000000"/>
    <n v="90"/>
    <n v="2"/>
    <n v="2"/>
    <n v="5.57"/>
    <n v="35.187047939999999"/>
  </r>
  <r>
    <n v="89"/>
    <x v="69"/>
    <s v="30/09/2020"/>
    <n v="99"/>
    <n v="1"/>
    <s v="N"/>
    <s v="800-149-923-6"/>
    <s v="11001"/>
    <s v="CL 28 13A 15 PISO 38"/>
    <s v="27/12/2017"/>
    <s v="28/12/2020"/>
    <n v="700000000"/>
    <s v="1736100408"/>
    <n v="1081"/>
    <n v="1"/>
    <n v="700000000"/>
    <n v="30"/>
    <n v="2"/>
    <n v="2"/>
    <n v="5.57"/>
    <n v="142.13149794"/>
  </r>
  <r>
    <n v="243"/>
    <x v="69"/>
    <s v="30/09/2020"/>
    <n v="100"/>
    <n v="1"/>
    <s v="N"/>
    <s v="800-149-923-6"/>
    <s v="11001"/>
    <s v="CL 28 13A 15 PISO 39"/>
    <s v="30/05/2018"/>
    <s v="31/05/2021"/>
    <n v="300000000"/>
    <s v="1815047166"/>
    <n v="1081"/>
    <n v="1"/>
    <n v="300000000"/>
    <n v="30"/>
    <n v="2"/>
    <n v="2"/>
    <n v="3.32"/>
    <n v="72.687049939999994"/>
  </r>
  <r>
    <n v="386"/>
    <x v="69"/>
    <s v="30/09/2020"/>
    <n v="101"/>
    <n v="1"/>
    <s v="N"/>
    <s v="800-149-923-6"/>
    <s v="11001"/>
    <s v="CL 28 13A 15 PISO 39"/>
    <s v="21/09/2018"/>
    <s v="21/10/2021"/>
    <n v="500000000"/>
    <s v="1826429607"/>
    <n v="1110"/>
    <n v="1"/>
    <n v="500000000"/>
    <n v="30"/>
    <n v="2"/>
    <n v="2"/>
    <n v="3.32"/>
    <n v="172.68706194000001"/>
  </r>
  <r>
    <n v="636"/>
    <x v="69"/>
    <s v="30/09/2020"/>
    <n v="102"/>
    <n v="1"/>
    <s v="N"/>
    <s v="800-149-923-6"/>
    <s v="11001"/>
    <s v="CL 28 13A 15 PISO 39"/>
    <s v="27/06/2019"/>
    <s v="28/06/2022"/>
    <n v="400000000"/>
    <s v="1917096976"/>
    <n v="1081"/>
    <n v="1"/>
    <n v="400000000"/>
    <n v="90"/>
    <n v="2"/>
    <n v="2"/>
    <n v="5.82"/>
    <n v="306.02037494000001"/>
  </r>
  <r>
    <n v="156"/>
    <x v="69"/>
    <s v="30/09/2020"/>
    <n v="103"/>
    <n v="1"/>
    <s v="N"/>
    <s v="800-149-923-6"/>
    <s v="11001"/>
    <s v="CL 28 13A 15 PISO 39"/>
    <s v="05/09/2019"/>
    <s v="05/03/2021"/>
    <n v="800000000"/>
    <s v="1924893350"/>
    <n v="540"/>
    <n v="1"/>
    <n v="800000000"/>
    <n v="30"/>
    <n v="2"/>
    <n v="2"/>
    <n v="4.22"/>
    <n v="272.68704594000002"/>
  </r>
  <r>
    <n v="233"/>
    <x v="69"/>
    <s v="30/09/2020"/>
    <n v="104"/>
    <n v="4"/>
    <s v="N"/>
    <s v="890-203-088-9"/>
    <s v="68679"/>
    <s v="CR 9 13 56"/>
    <s v="21/05/2018"/>
    <s v="21/05/2021"/>
    <n v="200000000"/>
    <s v="10880006790"/>
    <n v="1080"/>
    <n v="1"/>
    <n v="200000000"/>
    <n v="60"/>
    <n v="2"/>
    <n v="2"/>
    <n v="6.92"/>
    <n v="72.429790089999997"/>
  </r>
  <r>
    <n v="356"/>
    <x v="69"/>
    <s v="30/09/2020"/>
    <n v="105"/>
    <n v="4"/>
    <s v="N"/>
    <s v="890-203-088-9"/>
    <s v="68679"/>
    <s v="CR 9 13 56"/>
    <s v="21/09/2018"/>
    <s v="21/09/2021"/>
    <n v="200000000"/>
    <s v="10880007160"/>
    <n v="1080"/>
    <n v="1"/>
    <n v="200000000"/>
    <n v="60"/>
    <n v="2"/>
    <n v="2"/>
    <n v="7.42"/>
    <n v="94.652010090000005"/>
  </r>
  <r>
    <n v="71"/>
    <x v="69"/>
    <s v="30/09/2020"/>
    <n v="106"/>
    <n v="4"/>
    <s v="N"/>
    <s v="890-203-088-9"/>
    <s v="68679"/>
    <s v="CR 9 13 56"/>
    <s v="10/10/2018"/>
    <s v="10/12/2020"/>
    <n v="300000000"/>
    <s v="10880007220"/>
    <n v="720"/>
    <n v="1"/>
    <n v="300000000"/>
    <n v="60"/>
    <n v="2"/>
    <n v="2"/>
    <n v="7.12"/>
    <n v="80.763130090000004"/>
  </r>
  <r>
    <n v="68"/>
    <x v="69"/>
    <s v="30/09/2020"/>
    <n v="107"/>
    <n v="4"/>
    <s v="N"/>
    <s v="890-203-088-9"/>
    <s v="68679"/>
    <s v="CR 9 13 56"/>
    <s v="07/12/2018"/>
    <s v="07/12/2020"/>
    <n v="81000000"/>
    <s v="12180007370"/>
    <n v="720"/>
    <n v="1"/>
    <n v="81000000"/>
    <n v="60"/>
    <n v="2"/>
    <n v="2"/>
    <n v="4.32"/>
    <n v="32.763130089999997"/>
  </r>
  <r>
    <n v="433"/>
    <x v="69"/>
    <s v="30/09/2020"/>
    <n v="108"/>
    <n v="4"/>
    <s v="N"/>
    <s v="890-203-088-9"/>
    <s v="68679"/>
    <s v="CR 9 13 56"/>
    <s v="07/12/2018"/>
    <s v="07/12/2021"/>
    <n v="119000000"/>
    <s v="10880007380"/>
    <n v="1080"/>
    <n v="1"/>
    <n v="119000000"/>
    <n v="60"/>
    <n v="2"/>
    <n v="2"/>
    <n v="7.12"/>
    <n v="71.874230089999998"/>
  </r>
  <r>
    <n v="444"/>
    <x v="69"/>
    <s v="30/09/2020"/>
    <n v="109"/>
    <n v="4"/>
    <s v="N"/>
    <s v="890-203-088-9"/>
    <s v="68679"/>
    <s v="CR 9 13 56"/>
    <s v="18/12/2018"/>
    <s v="18/12/2021"/>
    <n v="300000000"/>
    <s v="10880007450"/>
    <n v="1080"/>
    <n v="1"/>
    <n v="300000000"/>
    <n v="60"/>
    <n v="2"/>
    <n v="2"/>
    <n v="7.12"/>
    <n v="172.42973008999999"/>
  </r>
  <r>
    <n v="531"/>
    <x v="69"/>
    <s v="30/09/2020"/>
    <n v="110"/>
    <n v="4"/>
    <s v="N"/>
    <s v="890-203-088-9"/>
    <s v="68679"/>
    <s v="CR 9 13 56"/>
    <s v="15/03/2019"/>
    <s v="15/03/2022"/>
    <n v="600000000"/>
    <s v="10880007700"/>
    <n v="1080"/>
    <n v="1"/>
    <n v="600000000"/>
    <n v="60"/>
    <n v="2"/>
    <n v="2"/>
    <n v="5.82"/>
    <n v="372.42976009"/>
  </r>
  <r>
    <n v="746"/>
    <x v="69"/>
    <s v="30/09/2020"/>
    <n v="111"/>
    <n v="4"/>
    <s v="N"/>
    <s v="890-203-088-9"/>
    <s v="68679"/>
    <s v="CR 9 13 56"/>
    <s v="16/04/2019"/>
    <s v="16/10/2022"/>
    <n v="245000000"/>
    <s v="10880007760"/>
    <n v="1260"/>
    <n v="1"/>
    <n v="245000000"/>
    <n v="30"/>
    <n v="2"/>
    <n v="2"/>
    <n v="6.12"/>
    <n v="174.92970009000001"/>
  </r>
  <r>
    <n v="228"/>
    <x v="69"/>
    <s v="30/09/2020"/>
    <n v="112"/>
    <n v="4"/>
    <s v="N"/>
    <s v="890-203-088-9"/>
    <s v="68679"/>
    <s v="CR 9 13 56"/>
    <s v="16/05/2019"/>
    <s v="16/05/2021"/>
    <n v="200000000"/>
    <s v="10880007870"/>
    <n v="720"/>
    <n v="1"/>
    <n v="200000000"/>
    <n v="60"/>
    <n v="2"/>
    <n v="2"/>
    <n v="6.12"/>
    <n v="105.76309009000001"/>
  </r>
  <r>
    <n v="261"/>
    <x v="69"/>
    <s v="30/09/2020"/>
    <n v="113"/>
    <n v="4"/>
    <s v="N"/>
    <s v="890-203-088-9"/>
    <s v="68679"/>
    <s v="CR 9 13 56"/>
    <s v="18/06/2019"/>
    <s v="18/06/2021"/>
    <n v="150000000"/>
    <s v="10880007950"/>
    <n v="720"/>
    <n v="1"/>
    <n v="150000000"/>
    <n v="60"/>
    <n v="2"/>
    <n v="2"/>
    <n v="6.32"/>
    <n v="93.263130090000004"/>
  </r>
  <r>
    <n v="629"/>
    <x v="69"/>
    <s v="30/09/2020"/>
    <n v="114"/>
    <n v="4"/>
    <s v="N"/>
    <s v="890-203-088-9"/>
    <s v="68679"/>
    <s v="CR 9 13 56"/>
    <s v="21/06/2019"/>
    <s v="21/06/2022"/>
    <n v="300000000"/>
    <s v="10880007980"/>
    <n v="1080"/>
    <n v="1"/>
    <n v="300000000"/>
    <n v="60"/>
    <n v="2"/>
    <n v="2"/>
    <n v="6.32"/>
    <n v="222.42971009000001"/>
  </r>
  <r>
    <n v="270"/>
    <x v="69"/>
    <s v="30/09/2020"/>
    <n v="115"/>
    <n v="4"/>
    <s v="N"/>
    <s v="890-203-088-9"/>
    <s v="68679"/>
    <s v="CR 9 13 56"/>
    <s v="27/06/2019"/>
    <s v="27/06/2021"/>
    <n v="200000000"/>
    <s v="10880008030"/>
    <n v="720"/>
    <n v="1"/>
    <n v="200000000"/>
    <n v="30"/>
    <n v="2"/>
    <n v="2"/>
    <n v="6.32"/>
    <n v="114.09642009000001"/>
  </r>
  <r>
    <n v="635"/>
    <x v="69"/>
    <s v="30/09/2020"/>
    <n v="116"/>
    <n v="4"/>
    <s v="N"/>
    <s v="890-203-088-9"/>
    <s v="68679"/>
    <s v="CR 9 13 56"/>
    <s v="27/06/2019"/>
    <s v="27/06/2022"/>
    <n v="245000000"/>
    <s v="10880008020"/>
    <n v="1080"/>
    <n v="1"/>
    <n v="245000000"/>
    <n v="30"/>
    <n v="2"/>
    <n v="2"/>
    <n v="6.12"/>
    <n v="175.90188008999999"/>
  </r>
  <r>
    <n v="753"/>
    <x v="69"/>
    <s v="30/09/2020"/>
    <n v="117"/>
    <n v="4"/>
    <s v="N"/>
    <s v="890-203-088-9"/>
    <s v="68679"/>
    <s v="CR 9 13 56"/>
    <s v="23/10/2019"/>
    <s v="23/10/2022"/>
    <n v="56000000"/>
    <s v="10880008310"/>
    <n v="1080"/>
    <n v="1"/>
    <n v="56000000"/>
    <n v="60"/>
    <n v="2"/>
    <n v="2"/>
    <n v="6.32"/>
    <n v="52.429780090000001"/>
  </r>
  <r>
    <n v="753"/>
    <x v="69"/>
    <s v="30/09/2020"/>
    <n v="118"/>
    <n v="4"/>
    <s v="N"/>
    <s v="890-203-088-9"/>
    <s v="68679"/>
    <s v="CR 9 13 56"/>
    <s v="23/10/2019"/>
    <s v="23/10/2022"/>
    <n v="144000000"/>
    <s v="12180008320"/>
    <n v="1080"/>
    <n v="1"/>
    <n v="144000000"/>
    <n v="60"/>
    <n v="2"/>
    <n v="2"/>
    <n v="5.82"/>
    <n v="125.76313009"/>
  </r>
  <r>
    <n v="396"/>
    <x v="69"/>
    <s v="30/09/2020"/>
    <n v="119"/>
    <n v="4"/>
    <s v="N"/>
    <s v="890-203-088-9"/>
    <s v="68679"/>
    <s v="CR 9 13 56"/>
    <s v="31/10/2019"/>
    <s v="31/10/2021"/>
    <n v="300000000"/>
    <s v="10880008360"/>
    <n v="720"/>
    <n v="1"/>
    <n v="300000000"/>
    <n v="60"/>
    <n v="2"/>
    <n v="2"/>
    <n v="6.32"/>
    <n v="230.76313009"/>
  </r>
  <r>
    <n v="809"/>
    <x v="69"/>
    <s v="30/09/2020"/>
    <n v="120"/>
    <n v="4"/>
    <s v="N"/>
    <s v="890-203-088-9"/>
    <s v="68679"/>
    <s v="CR 9 13 56"/>
    <s v="18/12/2019"/>
    <s v="18/12/2022"/>
    <n v="300000000"/>
    <s v="10880008470"/>
    <n v="1080"/>
    <n v="1"/>
    <n v="300000000"/>
    <n v="60"/>
    <n v="2"/>
    <n v="2"/>
    <n v="6.32"/>
    <n v="272.42969008999995"/>
  </r>
  <r>
    <n v="243"/>
    <x v="70"/>
    <s v="30/09/2020"/>
    <n v="1"/>
    <n v="3"/>
    <s v="N"/>
    <s v="860-002-964-4"/>
    <s v="11001"/>
    <s v="CL 36  7 47 PISO 12 BOGOTA"/>
    <s v="30/11/2014"/>
    <s v="31/05/2021"/>
    <n v="15000000"/>
    <s v="486E+22"/>
    <n v="360"/>
    <n v="1"/>
    <n v="142888042"/>
    <n v="365"/>
    <n v="2"/>
    <n v="2"/>
    <n v="24.31"/>
    <n v="5.4025910000000001"/>
  </r>
  <r>
    <n v="591"/>
    <x v="70"/>
    <s v="30/09/2020"/>
    <n v="2"/>
    <n v="4"/>
    <s v="N"/>
    <s v="890-203-088-9"/>
    <s v="68001"/>
    <s v="CLL 99 N 9A 54"/>
    <s v="14/05/2020"/>
    <s v="14/05/2022"/>
    <n v="500000000"/>
    <s v="30088002700"/>
    <n v="720"/>
    <n v="1"/>
    <n v="500000000"/>
    <n v="360"/>
    <n v="2"/>
    <n v="2"/>
    <n v="9.44"/>
    <n v="416.66660000000002"/>
  </r>
  <r>
    <n v="1278"/>
    <x v="70"/>
    <s v="30/09/2020"/>
    <n v="3"/>
    <n v="3"/>
    <s v="N"/>
    <s v="890-203-088-9"/>
    <s v="68001"/>
    <s v="CLL 99 N 9A 54"/>
    <s v="29/11/2019"/>
    <s v="31/03/2024"/>
    <n v="15000000"/>
    <s v="423095E+15"/>
    <n v="360"/>
    <n v="1"/>
    <n v="2000000000"/>
    <n v="360"/>
    <n v="2"/>
    <n v="2"/>
    <n v="28"/>
    <n v="3.17332255"/>
  </r>
  <r>
    <n v="697"/>
    <x v="70"/>
    <s v="30/09/2020"/>
    <n v="4"/>
    <n v="4"/>
    <s v="N"/>
    <s v="890-203-088-9"/>
    <s v="68001"/>
    <s v="CL 99 N 9 A 54"/>
    <s v="28/08/2020"/>
    <s v="28/08/2022"/>
    <n v="2200000000"/>
    <s v="30088002718"/>
    <n v="720"/>
    <n v="1"/>
    <n v="3000000000"/>
    <n v="360"/>
    <n v="2"/>
    <n v="2"/>
    <n v="7.7"/>
    <n v="2108.3331800000001"/>
  </r>
  <r>
    <n v="582"/>
    <x v="71"/>
    <s v="30/09/2020"/>
    <n v="1"/>
    <n v="1"/>
    <s v="N"/>
    <s v="800-149-923-6"/>
    <s v="11001"/>
    <s v="Calle 28 13a - 15 pisos 38-42"/>
    <s v="05/06/2017"/>
    <s v="05/05/2022"/>
    <n v="150000000"/>
    <s v="1715322770"/>
    <n v="59"/>
    <n v="9"/>
    <n v="180000000"/>
    <n v="30"/>
    <n v="2"/>
    <n v="2"/>
    <n v="7.75"/>
    <n v="51.13488804"/>
  </r>
  <r>
    <n v="608"/>
    <x v="71"/>
    <s v="30/09/2020"/>
    <n v="2"/>
    <n v="1"/>
    <s v="N"/>
    <s v="800-149-923-6"/>
    <s v="11001"/>
    <s v="Calle 28 13a - 15 pisos 38-42"/>
    <s v="30/06/2017"/>
    <s v="31/05/2022"/>
    <n v="100000000"/>
    <s v="1718178076"/>
    <n v="59"/>
    <n v="9"/>
    <n v="120000000"/>
    <n v="30"/>
    <n v="2"/>
    <n v="2"/>
    <n v="7.6"/>
    <n v="33.940240240000001"/>
  </r>
  <r>
    <n v="261"/>
    <x v="71"/>
    <s v="30/09/2020"/>
    <n v="3"/>
    <n v="1"/>
    <s v="N"/>
    <s v="800-149-923-6"/>
    <s v="11001"/>
    <s v="Calle 28 13a - 15 pisos 38-42"/>
    <s v="18/07/2018"/>
    <s v="18/06/2021"/>
    <n v="100000000"/>
    <s v="1816904529"/>
    <n v="36"/>
    <n v="9"/>
    <n v="120000000"/>
    <n v="30"/>
    <n v="2"/>
    <n v="2"/>
    <n v="7.25"/>
    <n v="25.0457657"/>
  </r>
  <r>
    <n v="495"/>
    <x v="71"/>
    <s v="30/09/2020"/>
    <n v="4"/>
    <n v="1"/>
    <s v="N"/>
    <s v="800-149-923-6"/>
    <s v="11001"/>
    <s v="Calle 28 13a - 15 pisos 38-42"/>
    <s v="05/02/2019"/>
    <s v="07/02/2022"/>
    <n v="150000000"/>
    <s v="1903561692"/>
    <n v="36"/>
    <n v="9"/>
    <n v="180000000"/>
    <n v="30"/>
    <n v="2"/>
    <n v="2"/>
    <n v="7.8"/>
    <n v="71.31983559999999"/>
  </r>
  <r>
    <n v="-211"/>
    <x v="71"/>
    <s v="30/09/2020"/>
    <n v="5"/>
    <n v="1"/>
    <s v="N"/>
    <s v="800-149-923-6"/>
    <s v="11001"/>
    <s v="Calle 28 13a - 15 pisos 38-42"/>
    <s v="03/03/2020"/>
    <s v="03/03/2020"/>
    <n v="100000000"/>
    <s v="2006291975"/>
    <n v="24"/>
    <n v="9"/>
    <n v="120000000"/>
    <n v="30"/>
    <n v="2"/>
    <n v="2"/>
    <n v="8.34"/>
    <n v="75.366884799999994"/>
  </r>
  <r>
    <n v="1152"/>
    <x v="71"/>
    <s v="30/09/2020"/>
    <n v="6"/>
    <n v="1"/>
    <s v="N"/>
    <s v="890-203-088-9"/>
    <s v="68001"/>
    <s v="Cra 19 34-14"/>
    <s v="26/11/2018"/>
    <s v="26/11/2023"/>
    <n v="400000000"/>
    <s v="300880023520"/>
    <n v="913"/>
    <n v="9"/>
    <n v="480000000"/>
    <n v="30"/>
    <n v="2"/>
    <n v="2"/>
    <n v="9.01"/>
    <n v="253.97578262000002"/>
  </r>
  <r>
    <n v="339"/>
    <x v="72"/>
    <s v="30/09/2020"/>
    <n v="1"/>
    <n v="3"/>
    <s v="N"/>
    <s v="800-238-317-4"/>
    <s v="76001"/>
    <s v="CR4 9 66"/>
    <s v="04/09/2019"/>
    <s v="04/09/2021"/>
    <n v="200000000"/>
    <s v="191000016"/>
    <n v="24"/>
    <n v="9"/>
    <n v="106357315.52"/>
    <n v="30"/>
    <n v="1"/>
    <n v="2"/>
    <n v="8.9499999999999993"/>
    <n v="106.35731552"/>
  </r>
  <r>
    <n v="1152"/>
    <x v="73"/>
    <s v="30/09/2020"/>
    <n v="1"/>
    <n v="4"/>
    <s v="N"/>
    <s v="890-203-088-9"/>
    <s v="73001"/>
    <s v="CALLE 10 # 3-76"/>
    <s v="26/11/2017"/>
    <s v="26/11/2023"/>
    <n v="775800000"/>
    <s v="320880004430"/>
    <n v="1440"/>
    <n v="1"/>
    <n v="775800000"/>
    <n v="30"/>
    <n v="1"/>
    <n v="2"/>
    <n v="8"/>
    <n v="214.31561300000001"/>
  </r>
  <r>
    <n v="-43"/>
    <x v="73"/>
    <s v="30/09/2020"/>
    <n v="2"/>
    <n v="4"/>
    <s v="N"/>
    <s v="800-149-923-6"/>
    <s v="11001"/>
    <s v="CALLE 28 # 13 A  15"/>
    <s v="24/08/2016"/>
    <s v="18/08/2020"/>
    <n v="400000000"/>
    <s v="SCR16129015"/>
    <n v="1440"/>
    <n v="1"/>
    <n v="480000000"/>
    <n v="30"/>
    <n v="1"/>
    <n v="2"/>
    <n v="8.0500000000000007"/>
    <n v="16.67596"/>
  </r>
  <r>
    <n v="75"/>
    <x v="73"/>
    <s v="30/09/2020"/>
    <n v="3"/>
    <n v="4"/>
    <s v="N"/>
    <s v="891-180-213-6"/>
    <s v="41001"/>
    <s v="CALLE 10 # 5-05"/>
    <s v="14/12/2016"/>
    <s v="14/12/2020"/>
    <n v="261000000"/>
    <s v="1201417(2)"/>
    <n v="1080"/>
    <n v="1"/>
    <n v="339300000"/>
    <n v="30"/>
    <n v="1"/>
    <n v="2"/>
    <n v="5.03"/>
    <n v="6.8589999999999996E-3"/>
  </r>
  <r>
    <n v="599"/>
    <x v="73"/>
    <s v="30/09/2020"/>
    <n v="4"/>
    <n v="4"/>
    <s v="N"/>
    <s v="891-180-213-6"/>
    <s v="41001"/>
    <s v="CALLE 10 # 5-05"/>
    <s v="22/05/2017"/>
    <s v="22/05/2022"/>
    <n v="117222750"/>
    <s v="1201417(3)"/>
    <n v="1800"/>
    <n v="1"/>
    <n v="152389575"/>
    <n v="30"/>
    <n v="1"/>
    <n v="2"/>
    <n v="4.09"/>
    <n v="39.100270000000002"/>
  </r>
  <r>
    <n v="1359"/>
    <x v="73"/>
    <s v="30/09/2020"/>
    <n v="5"/>
    <n v="4"/>
    <s v="N"/>
    <s v="891-180-213-6"/>
    <s v="41001"/>
    <s v="CALLE 10 # 5-05"/>
    <s v="20/06/2019"/>
    <s v="20/06/2024"/>
    <n v="200000000"/>
    <s v="10720191"/>
    <n v="1800"/>
    <n v="1"/>
    <n v="260000000"/>
    <n v="30"/>
    <n v="1"/>
    <n v="2"/>
    <n v="2.4900000000000002"/>
    <n v="150.00040999999999"/>
  </r>
  <r>
    <n v="250"/>
    <x v="74"/>
    <s v="30/09/2020"/>
    <n v="1"/>
    <n v="6"/>
    <s v="N"/>
    <s v="800-096-329-1"/>
    <s v="11001"/>
    <s v="Calle 103 # 19-20 piso 2"/>
    <s v="07/06/2011"/>
    <s v="07/06/2021"/>
    <n v="36000000"/>
    <s v="15411000141"/>
    <n v="3600"/>
    <n v="1"/>
    <n v="36000000"/>
    <n v="30"/>
    <n v="2"/>
    <n v="2"/>
    <n v="9"/>
    <n v="3.9966879999999998"/>
  </r>
  <r>
    <n v="291"/>
    <x v="74"/>
    <s v="30/09/2020"/>
    <n v="2"/>
    <n v="6"/>
    <s v="N"/>
    <s v="800-096-329-1"/>
    <s v="11001"/>
    <s v="Calle 103 # 19-20 piso 2"/>
    <s v="18/07/2011"/>
    <s v="18/07/2021"/>
    <n v="190000000"/>
    <s v="16811000203"/>
    <n v="360"/>
    <n v="1"/>
    <n v="190000000"/>
    <n v="30"/>
    <n v="2"/>
    <n v="2"/>
    <n v="9"/>
    <n v="5.9401760000000001"/>
  </r>
  <r>
    <n v="326"/>
    <x v="74"/>
    <s v="30/09/2020"/>
    <n v="3"/>
    <n v="6"/>
    <s v="N"/>
    <s v="800-096-329-1"/>
    <s v="11001"/>
    <s v="Calle 103 # 19-20 piso 2"/>
    <s v="22/08/2011"/>
    <s v="22/08/2021"/>
    <n v="52200000"/>
    <s v="15411000252"/>
    <n v="750"/>
    <n v="1"/>
    <n v="52200000"/>
    <n v="30"/>
    <n v="2"/>
    <n v="2"/>
    <n v="9"/>
    <n v="3.9588749999999999"/>
  </r>
  <r>
    <n v="326"/>
    <x v="74"/>
    <s v="30/09/2020"/>
    <n v="4"/>
    <n v="6"/>
    <s v="N"/>
    <s v="800-096-329-1"/>
    <s v="11001"/>
    <s v="Calle 103 # 19-20 piso 2"/>
    <s v="22/08/2011"/>
    <s v="22/08/2021"/>
    <n v="39000000"/>
    <s v="16811000253"/>
    <n v="720"/>
    <n v="1"/>
    <n v="39000000"/>
    <n v="30"/>
    <n v="2"/>
    <n v="2"/>
    <n v="9"/>
    <n v="2.5407730000000002"/>
  </r>
  <r>
    <n v="362"/>
    <x v="74"/>
    <s v="30/09/2020"/>
    <n v="5"/>
    <n v="6"/>
    <s v="N"/>
    <s v="800-096-329-1"/>
    <s v="11001"/>
    <s v="Calle 103 # 19-20 piso 2"/>
    <s v="27/09/2011"/>
    <s v="27/09/2021"/>
    <n v="57000000"/>
    <s v="16811000291"/>
    <n v="720"/>
    <n v="1"/>
    <n v="57000000"/>
    <n v="30"/>
    <n v="2"/>
    <n v="2"/>
    <n v="9"/>
    <n v="5.8460650000000003"/>
  </r>
  <r>
    <n v="447"/>
    <x v="74"/>
    <s v="30/09/2020"/>
    <n v="6"/>
    <n v="6"/>
    <s v="N"/>
    <s v="800-096-329-1"/>
    <s v="11001"/>
    <s v="Calle 103 # 19-20 piso 2"/>
    <s v="21/12/2011"/>
    <s v="21/12/2021"/>
    <n v="14894234"/>
    <s v="16811000387"/>
    <n v="3600"/>
    <n v="1"/>
    <n v="14894234"/>
    <n v="30"/>
    <n v="2"/>
    <n v="2"/>
    <n v="9"/>
    <n v="2.6397550000000001"/>
  </r>
  <r>
    <n v="484"/>
    <x v="74"/>
    <s v="30/09/2020"/>
    <n v="7"/>
    <n v="6"/>
    <s v="N"/>
    <s v="800-096-329-1"/>
    <s v="11001"/>
    <s v="Calle 103 # 19-20 piso 2"/>
    <s v="27/01/2012"/>
    <s v="27/01/2022"/>
    <n v="39000000"/>
    <s v="16812000014"/>
    <n v="900"/>
    <n v="1"/>
    <n v="39000000"/>
    <n v="30"/>
    <n v="2"/>
    <n v="2"/>
    <n v="9"/>
    <n v="3.3851810000000002"/>
  </r>
  <r>
    <n v="491"/>
    <x v="74"/>
    <s v="30/09/2020"/>
    <n v="8"/>
    <n v="6"/>
    <s v="N"/>
    <s v="800-096-329-1"/>
    <s v="11001"/>
    <s v="Calle 103 # 19-20 piso 2"/>
    <s v="03/02/2012"/>
    <s v="03/02/2022"/>
    <n v="23823447"/>
    <s v="16812000039"/>
    <n v="3600"/>
    <n v="1"/>
    <n v="23823447"/>
    <n v="30"/>
    <n v="2"/>
    <n v="2"/>
    <n v="9"/>
    <n v="4.8129660000000003"/>
  </r>
  <r>
    <n v="511"/>
    <x v="74"/>
    <s v="30/09/2020"/>
    <n v="9"/>
    <n v="6"/>
    <s v="N"/>
    <s v="800-096-329-1"/>
    <s v="11001"/>
    <s v="Calle 103 # 19-20 piso 2"/>
    <s v="23/02/2012"/>
    <s v="23/02/2022"/>
    <n v="39000000"/>
    <s v="16812000059"/>
    <n v="2610"/>
    <n v="1"/>
    <n v="39000000"/>
    <n v="30"/>
    <n v="2"/>
    <n v="2"/>
    <n v="9"/>
    <n v="3.3884379999999998"/>
  </r>
  <r>
    <n v="622"/>
    <x v="74"/>
    <s v="30/09/2020"/>
    <n v="10"/>
    <n v="6"/>
    <s v="N"/>
    <s v="800-096-329-1"/>
    <s v="11001"/>
    <s v="Calle 103 # 19-20 piso 2"/>
    <s v="14/06/2012"/>
    <s v="14/06/2022"/>
    <n v="30000000"/>
    <s v="15412000248"/>
    <n v="3600"/>
    <n v="1"/>
    <n v="30000000"/>
    <n v="30"/>
    <n v="2"/>
    <n v="2"/>
    <n v="9"/>
    <n v="7.3002029999999998"/>
  </r>
  <r>
    <n v="622"/>
    <x v="74"/>
    <s v="30/09/2020"/>
    <n v="11"/>
    <n v="6"/>
    <s v="N"/>
    <s v="800-096-329-1"/>
    <s v="11001"/>
    <s v="Calle 103 # 19-20 piso 2"/>
    <s v="14/06/2012"/>
    <s v="14/06/2022"/>
    <n v="65000000"/>
    <s v="16812000249"/>
    <n v="690"/>
    <n v="1"/>
    <n v="65000000"/>
    <n v="30"/>
    <n v="2"/>
    <n v="2"/>
    <n v="9"/>
    <n v="10.756499"/>
  </r>
  <r>
    <n v="628"/>
    <x v="74"/>
    <s v="30/09/2020"/>
    <n v="12"/>
    <n v="6"/>
    <s v="N"/>
    <s v="800-096-329-1"/>
    <s v="11001"/>
    <s v="Calle 103 # 19-20 piso 2"/>
    <s v="20/06/2012"/>
    <s v="20/06/2022"/>
    <n v="54700000"/>
    <s v="15412000265"/>
    <n v="1020"/>
    <n v="1"/>
    <n v="54700000"/>
    <n v="30"/>
    <n v="2"/>
    <n v="2"/>
    <n v="9"/>
    <n v="13.288519000000001"/>
  </r>
  <r>
    <n v="644"/>
    <x v="74"/>
    <s v="30/09/2020"/>
    <n v="13"/>
    <n v="6"/>
    <s v="N"/>
    <s v="800-096-329-1"/>
    <s v="11001"/>
    <s v="Calle 103 # 19-20 piso 2"/>
    <s v="06/07/2012"/>
    <s v="06/07/2022"/>
    <n v="141000000"/>
    <s v="16812000333"/>
    <n v="630"/>
    <n v="1"/>
    <n v="141000000"/>
    <n v="30"/>
    <n v="2"/>
    <n v="2"/>
    <n v="9"/>
    <n v="8.4008500000000002"/>
  </r>
  <r>
    <n v="670"/>
    <x v="74"/>
    <s v="30/09/2020"/>
    <n v="14"/>
    <n v="6"/>
    <s v="N"/>
    <s v="800-096-329-1"/>
    <s v="11001"/>
    <s v="Calle 103 # 19-20 piso 2"/>
    <s v="01/08/2012"/>
    <s v="01/08/2022"/>
    <n v="25000000"/>
    <s v="11112000425"/>
    <n v="3600"/>
    <n v="1"/>
    <n v="25000000"/>
    <n v="30"/>
    <n v="2"/>
    <n v="2"/>
    <n v="9"/>
    <n v="6.7550119999999998"/>
  </r>
  <r>
    <n v="670"/>
    <x v="74"/>
    <s v="30/09/2020"/>
    <n v="15"/>
    <n v="6"/>
    <s v="N"/>
    <s v="800-096-329-1"/>
    <s v="11001"/>
    <s v="Calle 103 # 19-20 piso 2"/>
    <s v="01/08/2012"/>
    <s v="01/08/2022"/>
    <n v="166281900"/>
    <s v="16812000426"/>
    <n v="750"/>
    <n v="1"/>
    <n v="166281900"/>
    <n v="30"/>
    <n v="2"/>
    <n v="2"/>
    <n v="9"/>
    <n v="3.0291169999999998"/>
  </r>
  <r>
    <n v="671"/>
    <x v="74"/>
    <s v="30/09/2020"/>
    <n v="16"/>
    <n v="6"/>
    <s v="N"/>
    <s v="800-096-329-1"/>
    <s v="11001"/>
    <s v="Calle 103 # 19-20 piso 2"/>
    <s v="02/08/2012"/>
    <s v="02/08/2022"/>
    <n v="55961600"/>
    <s v="11512000431"/>
    <n v="990"/>
    <n v="1"/>
    <n v="55961600"/>
    <n v="30"/>
    <n v="2"/>
    <n v="2"/>
    <n v="9"/>
    <n v="9.9543330000000001"/>
  </r>
  <r>
    <n v="677"/>
    <x v="74"/>
    <s v="30/09/2020"/>
    <n v="17"/>
    <n v="6"/>
    <s v="N"/>
    <s v="800-096-329-1"/>
    <s v="11001"/>
    <s v="Calle 103 # 19-20 piso 2"/>
    <s v="08/08/2012"/>
    <s v="08/08/2022"/>
    <n v="144572650"/>
    <s v="16812000433"/>
    <n v="750"/>
    <n v="1"/>
    <n v="144572650"/>
    <n v="30"/>
    <n v="2"/>
    <n v="2"/>
    <n v="9"/>
    <n v="17.990783"/>
  </r>
  <r>
    <n v="693"/>
    <x v="74"/>
    <s v="30/09/2020"/>
    <n v="18"/>
    <n v="6"/>
    <s v="N"/>
    <s v="800-096-329-1"/>
    <s v="11001"/>
    <s v="Calle 103 # 19-20 piso 2"/>
    <s v="24/08/2012"/>
    <s v="24/08/2022"/>
    <n v="35068200"/>
    <s v="16812000522"/>
    <n v="1110"/>
    <n v="1"/>
    <n v="35068200"/>
    <n v="30"/>
    <n v="2"/>
    <n v="2"/>
    <n v="9"/>
    <n v="2.883791"/>
  </r>
  <r>
    <n v="787"/>
    <x v="74"/>
    <s v="30/09/2020"/>
    <n v="19"/>
    <n v="6"/>
    <s v="N"/>
    <s v="800-096-329-1"/>
    <s v="11001"/>
    <s v="Calle 103 # 19-20 piso 2"/>
    <s v="26/11/2012"/>
    <s v="26/11/2022"/>
    <n v="104000000"/>
    <s v="12012000612"/>
    <n v="870"/>
    <n v="1"/>
    <n v="104000000"/>
    <n v="30"/>
    <n v="2"/>
    <n v="2"/>
    <n v="9"/>
    <n v="10.023215"/>
  </r>
  <r>
    <n v="787"/>
    <x v="74"/>
    <s v="30/09/2020"/>
    <n v="20"/>
    <n v="6"/>
    <s v="N"/>
    <s v="800-096-329-1"/>
    <s v="11001"/>
    <s v="Calle 103 # 19-20 piso 2"/>
    <s v="26/11/2012"/>
    <s v="26/11/2022"/>
    <n v="28000000"/>
    <s v="15412000613"/>
    <n v="3600"/>
    <n v="1"/>
    <n v="28000000"/>
    <n v="30"/>
    <n v="2"/>
    <n v="2"/>
    <n v="9"/>
    <n v="8.2639680000000002"/>
  </r>
  <r>
    <n v="787"/>
    <x v="74"/>
    <s v="30/09/2020"/>
    <n v="21"/>
    <n v="6"/>
    <s v="N"/>
    <s v="800-096-329-1"/>
    <s v="11001"/>
    <s v="Calle 103 # 19-20 piso 2"/>
    <s v="26/11/2012"/>
    <s v="26/11/2022"/>
    <n v="244086650"/>
    <s v="16812000614"/>
    <n v="870"/>
    <n v="1"/>
    <n v="244086650"/>
    <n v="30"/>
    <n v="2"/>
    <n v="2"/>
    <n v="9"/>
    <n v="3.315712"/>
  </r>
  <r>
    <n v="963"/>
    <x v="74"/>
    <s v="30/09/2020"/>
    <n v="22"/>
    <n v="6"/>
    <s v="N"/>
    <s v="800-096-329-1"/>
    <s v="11001"/>
    <s v="Calle 103 # 19-20 piso 2"/>
    <s v="21/05/2013"/>
    <s v="21/05/2023"/>
    <n v="25000000"/>
    <s v="15413000158"/>
    <n v="3600"/>
    <n v="1"/>
    <n v="25000000"/>
    <n v="30"/>
    <n v="2"/>
    <n v="2"/>
    <n v="8.1999999999999993"/>
    <n v="8.7074149999999992"/>
  </r>
  <r>
    <n v="971"/>
    <x v="74"/>
    <s v="30/09/2020"/>
    <n v="23"/>
    <n v="6"/>
    <s v="N"/>
    <s v="800-096-329-1"/>
    <s v="11001"/>
    <s v="Calle 103 # 19-20 piso 2"/>
    <s v="29/05/2013"/>
    <s v="29/05/2023"/>
    <n v="45000000"/>
    <s v="11513000166"/>
    <n v="3600"/>
    <n v="1"/>
    <n v="45000000"/>
    <n v="30"/>
    <n v="2"/>
    <n v="2"/>
    <n v="8.1999999999999993"/>
    <n v="15.645929000000001"/>
  </r>
  <r>
    <n v="1040"/>
    <x v="74"/>
    <s v="30/09/2020"/>
    <n v="24"/>
    <n v="6"/>
    <s v="N"/>
    <s v="800-096-329-1"/>
    <s v="11001"/>
    <s v="Calle 103 # 19-20 piso 2"/>
    <s v="06/08/2013"/>
    <s v="06/08/2023"/>
    <n v="90400000"/>
    <s v="15413000291"/>
    <n v="2070"/>
    <n v="1"/>
    <n v="90400000"/>
    <n v="30"/>
    <n v="2"/>
    <n v="2"/>
    <n v="8.1999999999999993"/>
    <n v="19.318429999999999"/>
  </r>
  <r>
    <n v="1124"/>
    <x v="74"/>
    <s v="30/09/2020"/>
    <n v="25"/>
    <n v="6"/>
    <s v="N"/>
    <s v="800-096-329-1"/>
    <s v="11001"/>
    <s v="Calle 103 # 19-20 piso 2"/>
    <s v="29/10/2013"/>
    <s v="29/10/2023"/>
    <n v="70000000"/>
    <s v="16813000401"/>
    <n v="1200"/>
    <n v="1"/>
    <n v="70000000"/>
    <n v="30"/>
    <n v="2"/>
    <n v="2"/>
    <n v="8.1999999999999993"/>
    <n v="15.828567"/>
  </r>
  <r>
    <n v="1138"/>
    <x v="74"/>
    <s v="30/09/2020"/>
    <n v="26"/>
    <n v="6"/>
    <s v="N"/>
    <s v="800-096-329-1"/>
    <s v="11001"/>
    <s v="Calle 103 # 19-20 piso 2"/>
    <s v="12/11/2013"/>
    <s v="12/11/2023"/>
    <n v="58000000"/>
    <s v="16813000419"/>
    <n v="1200"/>
    <n v="1"/>
    <n v="58000000"/>
    <n v="30"/>
    <n v="2"/>
    <n v="2"/>
    <n v="8.1999999999999993"/>
    <n v="6.1328690000000003"/>
  </r>
  <r>
    <n v="1176"/>
    <x v="74"/>
    <s v="30/09/2020"/>
    <n v="27"/>
    <n v="6"/>
    <s v="N"/>
    <s v="800-096-329-1"/>
    <s v="11001"/>
    <s v="Calle 103 # 19-20 piso 2"/>
    <s v="20/12/2013"/>
    <s v="20/12/2023"/>
    <n v="55000000"/>
    <s v="1201300000000"/>
    <n v="1560"/>
    <n v="1"/>
    <n v="55000000"/>
    <n v="30"/>
    <n v="2"/>
    <n v="2"/>
    <n v="8.1999999999999993"/>
    <n v="22.836872"/>
  </r>
  <r>
    <n v="1194"/>
    <x v="74"/>
    <s v="30/09/2020"/>
    <n v="28"/>
    <n v="6"/>
    <s v="N"/>
    <s v="800-096-329-1"/>
    <s v="11001"/>
    <s v="Calle 103 # 19-20 piso 2"/>
    <s v="07/01/2014"/>
    <s v="07/01/2024"/>
    <n v="55000000"/>
    <s v="1541400000000"/>
    <n v="3600"/>
    <n v="1"/>
    <n v="55000000"/>
    <n v="30"/>
    <n v="2"/>
    <n v="2"/>
    <n v="8.1999999999999993"/>
    <n v="23.700676999999999"/>
  </r>
  <r>
    <n v="1194"/>
    <x v="74"/>
    <s v="30/09/2020"/>
    <n v="29"/>
    <n v="6"/>
    <s v="N"/>
    <s v="800-096-329-1"/>
    <s v="11001"/>
    <s v="Calle 103 # 19-20 piso 2"/>
    <s v="07/01/2014"/>
    <s v="07/01/2024"/>
    <n v="26000000"/>
    <s v="1681400000000"/>
    <n v="3600"/>
    <n v="1"/>
    <n v="26000000"/>
    <n v="30"/>
    <n v="2"/>
    <n v="2"/>
    <n v="8.1999999999999993"/>
    <n v="11.203996999999999"/>
  </r>
  <r>
    <n v="1203"/>
    <x v="74"/>
    <s v="30/09/2020"/>
    <n v="30"/>
    <n v="6"/>
    <s v="N"/>
    <s v="800-096-329-1"/>
    <s v="11001"/>
    <s v="Calle 103 # 19-20 piso 2"/>
    <s v="16/01/2014"/>
    <s v="16/01/2024"/>
    <n v="82000000"/>
    <s v="1681400000000"/>
    <n v="1890"/>
    <n v="1"/>
    <n v="82000000"/>
    <n v="30"/>
    <n v="2"/>
    <n v="2"/>
    <n v="8.1999999999999993"/>
    <n v="12.749796"/>
  </r>
  <r>
    <n v="1245"/>
    <x v="74"/>
    <s v="30/09/2020"/>
    <n v="31"/>
    <n v="6"/>
    <s v="N"/>
    <s v="800-096-329-1"/>
    <s v="11001"/>
    <s v="Calle 103 # 19-20 piso 2"/>
    <s v="27/02/2014"/>
    <s v="27/02/2024"/>
    <n v="80000000"/>
    <s v="1681400000000"/>
    <n v="1590"/>
    <n v="1"/>
    <n v="80000000"/>
    <n v="30"/>
    <n v="2"/>
    <n v="2"/>
    <n v="8.1999999999999993"/>
    <n v="12.314636999999999"/>
  </r>
  <r>
    <n v="1331"/>
    <x v="74"/>
    <s v="30/09/2020"/>
    <n v="32"/>
    <n v="6"/>
    <s v="N"/>
    <s v="800-096-329-1"/>
    <s v="11001"/>
    <s v="Calle 103 # 19-20 piso 2"/>
    <s v="23/05/2014"/>
    <s v="23/05/2024"/>
    <n v="24357000"/>
    <s v="1541400000000"/>
    <n v="3600"/>
    <n v="1"/>
    <n v="24357000"/>
    <n v="30"/>
    <n v="2"/>
    <n v="2"/>
    <n v="8.1999999999999993"/>
    <n v="11.227653"/>
  </r>
  <r>
    <n v="1345"/>
    <x v="74"/>
    <s v="30/09/2020"/>
    <n v="33"/>
    <n v="6"/>
    <s v="N"/>
    <s v="800-096-329-1"/>
    <s v="11001"/>
    <s v="Calle 103 # 19-20 piso 2"/>
    <s v="06/06/2014"/>
    <s v="06/06/2024"/>
    <n v="50000000"/>
    <s v="1681400000000"/>
    <n v="3600"/>
    <n v="1"/>
    <n v="50000000"/>
    <n v="30"/>
    <n v="2"/>
    <n v="2"/>
    <n v="8.1999999999999993"/>
    <n v="23.870346000000001"/>
  </r>
  <r>
    <n v="1379"/>
    <x v="74"/>
    <s v="30/09/2020"/>
    <n v="34"/>
    <n v="6"/>
    <s v="N"/>
    <s v="800-096-329-1"/>
    <s v="11001"/>
    <s v="Calle 103 # 19-20 piso 2"/>
    <s v="10/07/2014"/>
    <s v="10/07/2024"/>
    <n v="26000000"/>
    <s v="1541400000000"/>
    <n v="3600"/>
    <n v="1"/>
    <n v="26000000"/>
    <n v="30"/>
    <n v="2"/>
    <n v="2"/>
    <n v="8.1999999999999993"/>
    <n v="12.487363999999999"/>
  </r>
  <r>
    <n v="1399"/>
    <x v="74"/>
    <s v="30/09/2020"/>
    <n v="35"/>
    <n v="6"/>
    <s v="N"/>
    <s v="800-096-329-1"/>
    <s v="11001"/>
    <s v="Calle 103 # 19-20 piso 2"/>
    <s v="30/07/2014"/>
    <s v="30/07/2024"/>
    <n v="23000000"/>
    <s v="1681400000000"/>
    <n v="3600"/>
    <n v="1"/>
    <n v="23000000"/>
    <n v="30"/>
    <n v="2"/>
    <n v="2"/>
    <n v="8.1999999999999993"/>
    <n v="11.063388"/>
  </r>
  <r>
    <n v="1412"/>
    <x v="74"/>
    <s v="30/09/2020"/>
    <n v="36"/>
    <n v="6"/>
    <s v="N"/>
    <s v="800-096-329-1"/>
    <s v="11001"/>
    <s v="Calle 103 # 19-20 piso 2"/>
    <s v="12/08/2014"/>
    <s v="12/08/2024"/>
    <n v="20500000"/>
    <s v="1541400000000"/>
    <n v="3600"/>
    <n v="1"/>
    <n v="20500000"/>
    <n v="30"/>
    <n v="2"/>
    <n v="2"/>
    <n v="8.1999999999999993"/>
    <n v="10.021995"/>
  </r>
  <r>
    <n v="1524"/>
    <x v="74"/>
    <s v="30/09/2020"/>
    <n v="37"/>
    <n v="6"/>
    <s v="N"/>
    <s v="800-096-329-1"/>
    <s v="11001"/>
    <s v="Calle 103 # 19-20 piso 2"/>
    <s v="02/12/2014"/>
    <s v="02/12/2024"/>
    <n v="30000000"/>
    <s v="1151400000000"/>
    <n v="3600"/>
    <n v="1"/>
    <n v="30000000"/>
    <n v="30"/>
    <n v="2"/>
    <n v="2"/>
    <n v="8.1999999999999993"/>
    <n v="15.956625000000001"/>
  </r>
  <r>
    <n v="1524"/>
    <x v="74"/>
    <s v="30/09/2020"/>
    <n v="38"/>
    <n v="6"/>
    <s v="N"/>
    <s v="800-096-329-1"/>
    <s v="11001"/>
    <s v="Calle 103 # 19-20 piso 2"/>
    <s v="02/12/2014"/>
    <s v="02/12/2024"/>
    <n v="54800000"/>
    <s v="1201400000000"/>
    <n v="3600"/>
    <n v="1"/>
    <n v="54800000"/>
    <n v="30"/>
    <n v="2"/>
    <n v="2"/>
    <n v="8.1999999999999993"/>
    <n v="29.147396000000001"/>
  </r>
  <r>
    <n v="1534"/>
    <x v="74"/>
    <s v="30/09/2020"/>
    <n v="39"/>
    <n v="6"/>
    <s v="N"/>
    <s v="800-096-329-1"/>
    <s v="11001"/>
    <s v="Calle 103 # 19-20 piso 2"/>
    <s v="12/12/2014"/>
    <s v="12/12/2024"/>
    <n v="50000000"/>
    <s v="1681400000000"/>
    <n v="1830"/>
    <n v="1"/>
    <n v="50000000"/>
    <n v="30"/>
    <n v="2"/>
    <n v="2"/>
    <n v="8.1999999999999993"/>
    <n v="13.235274"/>
  </r>
  <r>
    <n v="1610"/>
    <x v="74"/>
    <s v="30/09/2020"/>
    <n v="40"/>
    <n v="6"/>
    <s v="N"/>
    <s v="800-096-329-1"/>
    <s v="11001"/>
    <s v="Calle 103 # 19-20 piso 2"/>
    <s v="26/02/2015"/>
    <s v="26/02/2025"/>
    <n v="18000000"/>
    <s v="1681500000000"/>
    <n v="3600"/>
    <n v="1"/>
    <n v="18000000"/>
    <n v="30"/>
    <n v="2"/>
    <n v="2"/>
    <n v="8.1999999999999993"/>
    <n v="9.7102489999999992"/>
  </r>
  <r>
    <n v="1638"/>
    <x v="74"/>
    <s v="30/09/2020"/>
    <n v="41"/>
    <n v="6"/>
    <s v="N"/>
    <s v="800-096-329-1"/>
    <s v="11001"/>
    <s v="Calle 103 # 19-20 piso 2"/>
    <s v="26/03/2015"/>
    <s v="26/03/2025"/>
    <n v="95000000"/>
    <s v="1541500000000"/>
    <n v="1950"/>
    <n v="1"/>
    <n v="95000000"/>
    <n v="30"/>
    <n v="2"/>
    <n v="2"/>
    <n v="8.1999999999999993"/>
    <n v="16.506900999999999"/>
  </r>
  <r>
    <n v="1660"/>
    <x v="74"/>
    <s v="30/09/2020"/>
    <n v="42"/>
    <n v="6"/>
    <s v="N"/>
    <s v="800-096-329-1"/>
    <s v="11001"/>
    <s v="Calle 103 # 19-20 piso 2"/>
    <s v="17/04/2015"/>
    <s v="17/04/2025"/>
    <n v="28300000"/>
    <s v="1201500000000"/>
    <n v="3600"/>
    <n v="1"/>
    <n v="28300000"/>
    <n v="30"/>
    <n v="2"/>
    <n v="2"/>
    <n v="8.1999999999999993"/>
    <n v="15.779581"/>
  </r>
  <r>
    <n v="1666"/>
    <x v="74"/>
    <s v="30/09/2020"/>
    <n v="43"/>
    <n v="6"/>
    <s v="N"/>
    <s v="800-096-329-1"/>
    <s v="11001"/>
    <s v="Calle 103 # 19-20 piso 2"/>
    <s v="23/04/2015"/>
    <s v="23/04/2025"/>
    <n v="45000000"/>
    <s v="1201500000000"/>
    <n v="3600"/>
    <n v="1"/>
    <n v="45000000"/>
    <n v="30"/>
    <n v="2"/>
    <n v="2"/>
    <n v="8.1999999999999993"/>
    <n v="25.058274000000001"/>
  </r>
  <r>
    <n v="1693"/>
    <x v="74"/>
    <s v="30/09/2020"/>
    <n v="44"/>
    <n v="6"/>
    <s v="N"/>
    <s v="800-096-329-1"/>
    <s v="11001"/>
    <s v="Calle 103 # 19-20 piso 2"/>
    <s v="20/05/2015"/>
    <s v="20/05/2025"/>
    <n v="13000000"/>
    <s v="1541500000000"/>
    <n v="2070"/>
    <n v="1"/>
    <n v="13000000"/>
    <n v="30"/>
    <n v="2"/>
    <n v="2"/>
    <n v="8.1999999999999993"/>
    <n v="7.3512009999999997"/>
  </r>
  <r>
    <n v="1702"/>
    <x v="74"/>
    <s v="30/09/2020"/>
    <n v="45"/>
    <n v="6"/>
    <s v="N"/>
    <s v="800-096-329-1"/>
    <s v="11001"/>
    <s v="Calle 103 # 19-20 piso 2"/>
    <s v="29/05/2015"/>
    <s v="29/05/2025"/>
    <n v="18000000"/>
    <s v="1541500000000"/>
    <n v="3600"/>
    <n v="1"/>
    <n v="18000000"/>
    <n v="30"/>
    <n v="2"/>
    <n v="2"/>
    <n v="8.1999999999999993"/>
    <n v="10.160766000000001"/>
  </r>
  <r>
    <n v="1708"/>
    <x v="74"/>
    <s v="30/09/2020"/>
    <n v="46"/>
    <n v="6"/>
    <s v="N"/>
    <s v="800-096-329-1"/>
    <s v="11001"/>
    <s v="Calle 103 # 19-20 piso 2"/>
    <s v="04/06/2015"/>
    <s v="04/06/2025"/>
    <n v="70000000"/>
    <s v="1681500000000"/>
    <n v="2010"/>
    <n v="1"/>
    <n v="70000000"/>
    <n v="30"/>
    <n v="2"/>
    <n v="2"/>
    <n v="8.1999999999999993"/>
    <n v="0.52182399999999995"/>
  </r>
  <r>
    <n v="1726"/>
    <x v="74"/>
    <s v="30/09/2020"/>
    <n v="47"/>
    <n v="6"/>
    <s v="N"/>
    <s v="800-096-329-1"/>
    <s v="11001"/>
    <s v="Calle 103 # 19-20 piso 2"/>
    <s v="22/06/2015"/>
    <s v="22/06/2025"/>
    <n v="50000000"/>
    <s v="1151500000000"/>
    <n v="3600"/>
    <n v="1"/>
    <n v="50000000"/>
    <n v="30"/>
    <n v="2"/>
    <n v="2"/>
    <n v="8.1999999999999993"/>
    <n v="28.683921000000002"/>
  </r>
  <r>
    <n v="1762"/>
    <x v="74"/>
    <s v="30/09/2020"/>
    <n v="48"/>
    <n v="6"/>
    <s v="N"/>
    <s v="800-096-329-1"/>
    <s v="11001"/>
    <s v="Calle 103 # 19-20 piso 2"/>
    <s v="28/07/2015"/>
    <s v="28/07/2025"/>
    <n v="32000000"/>
    <s v="1201500000000"/>
    <n v="3600"/>
    <n v="1"/>
    <n v="32000000"/>
    <n v="30"/>
    <n v="2"/>
    <n v="2"/>
    <n v="8.1999999999999993"/>
    <n v="18.597857000000001"/>
  </r>
  <r>
    <n v="1778"/>
    <x v="74"/>
    <s v="30/09/2020"/>
    <n v="49"/>
    <n v="6"/>
    <s v="N"/>
    <s v="800-096-329-1"/>
    <s v="11001"/>
    <s v="Calle 103 # 19-20 piso 2"/>
    <s v="13/08/2015"/>
    <s v="13/08/2025"/>
    <n v="40000000"/>
    <s v="1681500000000"/>
    <n v="3600"/>
    <n v="1"/>
    <n v="40000000"/>
    <n v="30"/>
    <n v="2"/>
    <n v="2"/>
    <n v="8.1999999999999993"/>
    <n v="23.647991999999999"/>
  </r>
  <r>
    <n v="1790"/>
    <x v="74"/>
    <s v="30/09/2020"/>
    <n v="50"/>
    <n v="6"/>
    <s v="N"/>
    <s v="800-096-329-1"/>
    <s v="11001"/>
    <s v="Calle 103 # 19-20 piso 2"/>
    <s v="25/08/2015"/>
    <s v="25/08/2025"/>
    <n v="50000000"/>
    <s v="1151500000000"/>
    <n v="3600"/>
    <n v="1"/>
    <n v="50000000"/>
    <n v="30"/>
    <n v="2"/>
    <n v="2"/>
    <n v="8.1999999999999993"/>
    <n v="29.488873000000002"/>
  </r>
  <r>
    <n v="1869"/>
    <x v="74"/>
    <s v="30/09/2020"/>
    <n v="51"/>
    <n v="6"/>
    <s v="N"/>
    <s v="800-096-329-1"/>
    <s v="11001"/>
    <s v="Calle 103 # 19-20 piso 2"/>
    <s v="12/11/2015"/>
    <s v="12/11/2025"/>
    <n v="37000000"/>
    <s v="1541500000000"/>
    <n v="3600"/>
    <n v="1"/>
    <n v="37000000"/>
    <n v="30"/>
    <n v="2"/>
    <n v="2"/>
    <n v="8.1999999999999993"/>
    <n v="22.781199999999998"/>
  </r>
  <r>
    <n v="1890"/>
    <x v="74"/>
    <s v="30/09/2020"/>
    <n v="52"/>
    <n v="6"/>
    <s v="N"/>
    <s v="800-096-329-1"/>
    <s v="11001"/>
    <s v="Calle 103 # 19-20 piso 2"/>
    <s v="03/12/2015"/>
    <s v="03/12/2025"/>
    <n v="60000000"/>
    <s v="1681500000000"/>
    <n v="1890"/>
    <n v="1"/>
    <n v="60000000"/>
    <n v="30"/>
    <n v="2"/>
    <n v="2"/>
    <n v="8.1999999999999993"/>
    <n v="18.765661999999999"/>
  </r>
  <r>
    <n v="1898"/>
    <x v="74"/>
    <s v="30/09/2020"/>
    <n v="53"/>
    <n v="6"/>
    <s v="N"/>
    <s v="800-096-329-1"/>
    <s v="11001"/>
    <s v="Calle 103 # 19-20 piso 2"/>
    <s v="11/12/2015"/>
    <s v="11/12/2025"/>
    <n v="58000000"/>
    <s v="1681500000000"/>
    <n v="3600"/>
    <n v="1"/>
    <n v="58000000"/>
    <n v="30"/>
    <n v="2"/>
    <n v="2"/>
    <n v="8.1999999999999993"/>
    <n v="36.191887999999999"/>
  </r>
  <r>
    <n v="1"/>
    <x v="74"/>
    <s v="30/09/2020"/>
    <n v="54"/>
    <n v="5"/>
    <s v="N"/>
    <s v="800-116-398-7"/>
    <s v="11001"/>
    <s v="Carrera 13 # 28-17 Pisos 234 y 5"/>
    <s v="01/10/2015"/>
    <s v="01/10/2020"/>
    <n v="13000000"/>
    <s v="4142220000000"/>
    <n v="1260"/>
    <n v="1"/>
    <n v="13000000"/>
    <n v="180"/>
    <n v="2"/>
    <n v="2"/>
    <n v="1.96"/>
    <n v="0.66359199999999996"/>
  </r>
  <r>
    <n v="1"/>
    <x v="74"/>
    <s v="30/09/2020"/>
    <n v="55"/>
    <n v="5"/>
    <s v="N"/>
    <s v="800-116-398-7"/>
    <s v="11001"/>
    <s v="Carrera 13 # 28-17 Pisos 234 y 5"/>
    <s v="01/10/2015"/>
    <s v="01/10/2020"/>
    <n v="12000000"/>
    <s v="4142220000000"/>
    <n v="1800"/>
    <n v="1"/>
    <n v="12000000"/>
    <n v="360"/>
    <n v="2"/>
    <n v="2"/>
    <n v="1.9"/>
    <n v="2.4481060000000001"/>
  </r>
  <r>
    <n v="1"/>
    <x v="74"/>
    <s v="30/09/2020"/>
    <n v="56"/>
    <n v="5"/>
    <s v="N"/>
    <s v="800-116-398-7"/>
    <s v="11001"/>
    <s v="Carrera 13 # 28-17 Pisos 234 y 5"/>
    <s v="01/10/2015"/>
    <s v="01/10/2020"/>
    <n v="12800000"/>
    <s v="4142220000000"/>
    <n v="1260"/>
    <n v="1"/>
    <n v="12800000"/>
    <n v="180"/>
    <n v="2"/>
    <n v="2"/>
    <n v="1.96"/>
    <n v="0.68670299999999995"/>
  </r>
  <r>
    <n v="2"/>
    <x v="74"/>
    <s v="30/09/2020"/>
    <n v="57"/>
    <n v="5"/>
    <s v="N"/>
    <s v="800-116-398-7"/>
    <s v="11001"/>
    <s v="Carrera 13 # 28-17 Pisos 234 y 5"/>
    <s v="02/10/2015"/>
    <s v="02/10/2020"/>
    <n v="10800000"/>
    <s v="4142220000000"/>
    <n v="1800"/>
    <n v="1"/>
    <n v="10800000"/>
    <n v="360"/>
    <n v="2"/>
    <n v="2"/>
    <n v="1.9"/>
    <n v="2.2033179999999999"/>
  </r>
  <r>
    <n v="2"/>
    <x v="74"/>
    <s v="30/09/2020"/>
    <n v="58"/>
    <n v="5"/>
    <s v="N"/>
    <s v="800-116-398-7"/>
    <s v="11001"/>
    <s v="Carrera 13 # 28-17 Pisos 234 y 5"/>
    <s v="02/10/2015"/>
    <s v="02/10/2020"/>
    <n v="10400000"/>
    <s v="4142220000000"/>
    <n v="1800"/>
    <n v="1"/>
    <n v="10400000"/>
    <n v="180"/>
    <n v="2"/>
    <n v="2"/>
    <n v="1.96"/>
    <n v="1.049968"/>
  </r>
  <r>
    <n v="5"/>
    <x v="74"/>
    <s v="30/09/2020"/>
    <n v="59"/>
    <n v="5"/>
    <s v="N"/>
    <s v="800-116-398-7"/>
    <s v="11001"/>
    <s v="Carrera 13 # 28-17 Pisos 234 y 5"/>
    <s v="05/10/2015"/>
    <s v="05/10/2020"/>
    <n v="7420000"/>
    <s v="4142220000000"/>
    <n v="1260"/>
    <n v="1"/>
    <n v="7420000"/>
    <n v="180"/>
    <n v="2"/>
    <n v="2"/>
    <n v="1.8"/>
    <n v="0.48539900000000002"/>
  </r>
  <r>
    <n v="7"/>
    <x v="74"/>
    <s v="30/09/2020"/>
    <n v="60"/>
    <n v="5"/>
    <s v="N"/>
    <s v="800-116-398-7"/>
    <s v="11001"/>
    <s v="Carrera 13 # 28-17 Pisos 234 y 5"/>
    <s v="07/10/2015"/>
    <s v="07/10/2020"/>
    <n v="16100000"/>
    <s v="4142220000000"/>
    <n v="1440"/>
    <n v="1"/>
    <n v="16100000"/>
    <n v="360"/>
    <n v="2"/>
    <n v="2"/>
    <n v="1.9"/>
    <n v="1.752829"/>
  </r>
  <r>
    <n v="8"/>
    <x v="74"/>
    <s v="30/09/2020"/>
    <n v="61"/>
    <n v="5"/>
    <s v="N"/>
    <s v="800-116-398-7"/>
    <s v="11001"/>
    <s v="Carrera 13 # 28-17 Pisos 234 y 5"/>
    <s v="08/10/2015"/>
    <s v="08/10/2020"/>
    <n v="12000000"/>
    <s v="4142220000000"/>
    <n v="1800"/>
    <n v="1"/>
    <n v="12000000"/>
    <n v="180"/>
    <n v="2"/>
    <n v="2"/>
    <n v="1.8"/>
    <n v="1.2103200000000001"/>
  </r>
  <r>
    <n v="13"/>
    <x v="74"/>
    <s v="30/09/2020"/>
    <n v="62"/>
    <n v="5"/>
    <s v="N"/>
    <s v="800-116-398-7"/>
    <s v="11001"/>
    <s v="Carrera 13 # 28-17 Pisos 234 y 5"/>
    <s v="13/10/2015"/>
    <s v="13/10/2020"/>
    <n v="7420000"/>
    <s v="4142220000000"/>
    <n v="1620"/>
    <n v="1"/>
    <n v="7420000"/>
    <n v="180"/>
    <n v="2"/>
    <n v="2"/>
    <n v="1.81"/>
    <n v="0.32466400000000001"/>
  </r>
  <r>
    <n v="13"/>
    <x v="74"/>
    <s v="30/09/2020"/>
    <n v="63"/>
    <n v="5"/>
    <s v="N"/>
    <s v="800-116-398-7"/>
    <s v="11001"/>
    <s v="Carrera 13 # 28-17 Pisos 234 y 5"/>
    <s v="13/10/2015"/>
    <s v="13/10/2020"/>
    <n v="16000000"/>
    <s v="4142220000000"/>
    <n v="1800"/>
    <n v="1"/>
    <n v="16000000"/>
    <n v="180"/>
    <n v="2"/>
    <n v="2"/>
    <n v="1.81"/>
    <n v="1.6133599999999999"/>
  </r>
  <r>
    <n v="15"/>
    <x v="74"/>
    <s v="30/09/2020"/>
    <n v="64"/>
    <n v="5"/>
    <s v="N"/>
    <s v="800-116-398-7"/>
    <s v="11001"/>
    <s v="Carrera 13 # 28-17 Pisos 234 y 5"/>
    <s v="15/10/2015"/>
    <s v="15/10/2020"/>
    <n v="18000000"/>
    <s v="4142220000000"/>
    <n v="1620"/>
    <n v="1"/>
    <n v="18000000"/>
    <n v="180"/>
    <n v="2"/>
    <n v="2"/>
    <n v="1.81"/>
    <n v="1.1853899999999999"/>
  </r>
  <r>
    <n v="16"/>
    <x v="74"/>
    <s v="30/09/2020"/>
    <n v="65"/>
    <n v="5"/>
    <s v="N"/>
    <s v="800-116-398-7"/>
    <s v="11001"/>
    <s v="Carrera 13 # 28-17 Pisos 234 y 5"/>
    <s v="16/10/2015"/>
    <s v="16/10/2020"/>
    <n v="18000000"/>
    <s v="4142220000000"/>
    <n v="1620"/>
    <n v="1"/>
    <n v="18000000"/>
    <n v="180"/>
    <n v="2"/>
    <n v="2"/>
    <n v="1.81"/>
    <n v="1.1853819999999999"/>
  </r>
  <r>
    <n v="19"/>
    <x v="74"/>
    <s v="30/09/2020"/>
    <n v="66"/>
    <n v="5"/>
    <s v="N"/>
    <s v="800-116-398-7"/>
    <s v="11001"/>
    <s v="Carrera 13 # 28-17 Pisos 234 y 5"/>
    <s v="19/10/2015"/>
    <s v="19/10/2020"/>
    <n v="18000000"/>
    <s v="4142220000000"/>
    <n v="1080"/>
    <n v="1"/>
    <n v="18000000"/>
    <n v="180"/>
    <n v="2"/>
    <n v="2"/>
    <n v="2.02"/>
    <n v="0.93366300000000002"/>
  </r>
  <r>
    <n v="21"/>
    <x v="74"/>
    <s v="30/09/2020"/>
    <n v="67"/>
    <n v="5"/>
    <s v="N"/>
    <s v="800-116-398-7"/>
    <s v="11001"/>
    <s v="Carrera 13 # 28-17 Pisos 234 y 5"/>
    <s v="21/10/2015"/>
    <s v="21/10/2020"/>
    <n v="30000000"/>
    <s v="4163220000000"/>
    <n v="1800"/>
    <n v="1"/>
    <n v="30000000"/>
    <n v="180"/>
    <n v="2"/>
    <n v="2"/>
    <n v="5.52"/>
    <n v="3.2306010000000001"/>
  </r>
  <r>
    <n v="22"/>
    <x v="74"/>
    <s v="30/09/2020"/>
    <n v="68"/>
    <n v="5"/>
    <s v="N"/>
    <s v="800-116-398-7"/>
    <s v="11001"/>
    <s v="Carrera 13 # 28-17 Pisos 234 y 5"/>
    <s v="22/10/2015"/>
    <s v="22/10/2020"/>
    <n v="20000000"/>
    <s v="4142220000000"/>
    <n v="1800"/>
    <n v="1"/>
    <n v="20000000"/>
    <n v="180"/>
    <n v="2"/>
    <n v="2"/>
    <n v="2.02"/>
    <n v="2.0176959999999999"/>
  </r>
  <r>
    <n v="36"/>
    <x v="74"/>
    <s v="30/09/2020"/>
    <n v="69"/>
    <n v="5"/>
    <s v="N"/>
    <s v="800-116-398-7"/>
    <s v="11001"/>
    <s v="Carrera 13 # 28-17 Pisos 234 y 5"/>
    <s v="05/11/2015"/>
    <s v="05/11/2020"/>
    <n v="18000000"/>
    <s v="4142220000000"/>
    <n v="1620"/>
    <n v="1"/>
    <n v="18000000"/>
    <n v="180"/>
    <n v="2"/>
    <n v="2"/>
    <n v="2.0299999999999998"/>
    <n v="1.2043379999999999"/>
  </r>
  <r>
    <n v="40"/>
    <x v="74"/>
    <s v="30/09/2020"/>
    <n v="70"/>
    <n v="5"/>
    <s v="N"/>
    <s v="800-116-398-7"/>
    <s v="11001"/>
    <s v="Carrera 13 # 28-17 Pisos 234 y 5"/>
    <s v="09/11/2015"/>
    <s v="09/11/2020"/>
    <n v="13200000"/>
    <s v="4142220000000"/>
    <n v="1260"/>
    <n v="1"/>
    <n v="13200000"/>
    <n v="180"/>
    <n v="2"/>
    <n v="2"/>
    <n v="1.94"/>
    <n v="1.1448130000000001"/>
  </r>
  <r>
    <n v="41"/>
    <x v="74"/>
    <s v="30/09/2020"/>
    <n v="71"/>
    <n v="5"/>
    <s v="N"/>
    <s v="800-116-398-7"/>
    <s v="11001"/>
    <s v="Carrera 13 # 28-17 Pisos 234 y 5"/>
    <s v="10/11/2015"/>
    <s v="10/11/2020"/>
    <n v="9500000"/>
    <s v="4142220000000"/>
    <n v="1620"/>
    <n v="1"/>
    <n v="9500000"/>
    <n v="180"/>
    <n v="2"/>
    <n v="2"/>
    <n v="1.94"/>
    <n v="0.72314999999999996"/>
  </r>
  <r>
    <n v="44"/>
    <x v="74"/>
    <s v="30/09/2020"/>
    <n v="72"/>
    <n v="5"/>
    <s v="N"/>
    <s v="800-116-398-7"/>
    <s v="11001"/>
    <s v="Carrera 13 # 28-17 Pisos 234 y 5"/>
    <s v="13/11/2015"/>
    <s v="13/11/2020"/>
    <n v="25000000"/>
    <s v="4142220000000"/>
    <n v="1080"/>
    <n v="1"/>
    <n v="25000000"/>
    <n v="180"/>
    <n v="2"/>
    <n v="2"/>
    <n v="1.94"/>
    <n v="1.8920110000000001"/>
  </r>
  <r>
    <n v="57"/>
    <x v="74"/>
    <s v="30/09/2020"/>
    <n v="73"/>
    <n v="5"/>
    <s v="N"/>
    <s v="800-116-398-7"/>
    <s v="11001"/>
    <s v="Carrera 13 # 28-17 Pisos 234 y 5"/>
    <s v="26/11/2015"/>
    <s v="26/11/2020"/>
    <n v="16000000"/>
    <s v="4142220000000"/>
    <n v="1440"/>
    <n v="1"/>
    <n v="16000000"/>
    <n v="180"/>
    <n v="2"/>
    <n v="2"/>
    <n v="1.75"/>
    <n v="0.86468900000000004"/>
  </r>
  <r>
    <n v="58"/>
    <x v="74"/>
    <s v="30/09/2020"/>
    <n v="74"/>
    <n v="5"/>
    <s v="N"/>
    <s v="800-116-398-7"/>
    <s v="11001"/>
    <s v="Carrera 13 # 28-17 Pisos 234 y 5"/>
    <s v="27/11/2015"/>
    <s v="27/11/2020"/>
    <n v="15000000"/>
    <s v="4142220000000"/>
    <n v="1620"/>
    <n v="1"/>
    <n v="15000000"/>
    <n v="180"/>
    <n v="2"/>
    <n v="2"/>
    <n v="1.75"/>
    <n v="1.4265049999999999"/>
  </r>
  <r>
    <n v="58"/>
    <x v="74"/>
    <s v="30/09/2020"/>
    <n v="75"/>
    <n v="5"/>
    <s v="N"/>
    <s v="800-116-398-7"/>
    <s v="11001"/>
    <s v="Carrera 13 # 28-17 Pisos 234 y 5"/>
    <s v="27/11/2015"/>
    <s v="27/11/2020"/>
    <n v="19200000"/>
    <s v="4142220000000"/>
    <n v="1800"/>
    <n v="1"/>
    <n v="19200000"/>
    <n v="180"/>
    <n v="2"/>
    <n v="2"/>
    <n v="1.75"/>
    <n v="1.954102"/>
  </r>
  <r>
    <n v="61"/>
    <x v="74"/>
    <s v="30/09/2020"/>
    <n v="76"/>
    <n v="5"/>
    <s v="N"/>
    <s v="800-116-398-7"/>
    <s v="11001"/>
    <s v="Carrera 13 # 28-17 Pisos 234 y 5"/>
    <s v="30/11/2015"/>
    <s v="30/11/2020"/>
    <n v="10000000"/>
    <s v="4142220000000"/>
    <n v="1620"/>
    <n v="1"/>
    <n v="10000000"/>
    <n v="180"/>
    <n v="2"/>
    <n v="2"/>
    <n v="1.67"/>
    <n v="0.79291100000000003"/>
  </r>
  <r>
    <n v="62"/>
    <x v="74"/>
    <s v="30/09/2020"/>
    <n v="77"/>
    <n v="5"/>
    <s v="N"/>
    <s v="800-116-398-7"/>
    <s v="11001"/>
    <s v="Carrera 13 # 28-17 Pisos 234 y 5"/>
    <s v="01/12/2015"/>
    <s v="01/12/2020"/>
    <n v="16500000"/>
    <s v="4142220000000"/>
    <n v="1800"/>
    <n v="1"/>
    <n v="16500000"/>
    <n v="180"/>
    <n v="2"/>
    <n v="2"/>
    <n v="1.67"/>
    <n v="1.6832510000000001"/>
  </r>
  <r>
    <n v="62"/>
    <x v="74"/>
    <s v="30/09/2020"/>
    <n v="78"/>
    <n v="5"/>
    <s v="N"/>
    <s v="800-116-398-7"/>
    <s v="11001"/>
    <s v="Carrera 13 # 28-17 Pisos 234 y 5"/>
    <s v="01/12/2015"/>
    <s v="01/12/2020"/>
    <n v="11000000"/>
    <s v="4142220000000"/>
    <n v="1440"/>
    <n v="1"/>
    <n v="11000000"/>
    <n v="180"/>
    <n v="2"/>
    <n v="2"/>
    <n v="1.67"/>
    <n v="0.54271999999999998"/>
  </r>
  <r>
    <n v="65"/>
    <x v="74"/>
    <s v="30/09/2020"/>
    <n v="79"/>
    <n v="5"/>
    <s v="N"/>
    <s v="800-116-398-7"/>
    <s v="11001"/>
    <s v="Carrera 13 # 28-17 Pisos 234 y 5"/>
    <s v="04/12/2015"/>
    <s v="04/12/2020"/>
    <n v="10200000"/>
    <s v="4142220000000"/>
    <n v="1800"/>
    <n v="1"/>
    <n v="10200000"/>
    <n v="180"/>
    <n v="2"/>
    <n v="2"/>
    <n v="1.67"/>
    <n v="1.0397000000000001"/>
  </r>
  <r>
    <n v="70"/>
    <x v="74"/>
    <s v="30/09/2020"/>
    <n v="80"/>
    <n v="5"/>
    <s v="N"/>
    <s v="800-116-398-7"/>
    <s v="11001"/>
    <s v="Carrera 13 # 28-17 Pisos 234 y 5"/>
    <s v="09/12/2015"/>
    <s v="09/12/2020"/>
    <n v="24000000"/>
    <s v="4142220000000"/>
    <n v="1800"/>
    <n v="1"/>
    <n v="24000000"/>
    <n v="180"/>
    <n v="2"/>
    <n v="2"/>
    <n v="1.45"/>
    <n v="2.4496519999999999"/>
  </r>
  <r>
    <n v="75"/>
    <x v="74"/>
    <s v="30/09/2020"/>
    <n v="81"/>
    <n v="5"/>
    <s v="N"/>
    <s v="800-116-398-7"/>
    <s v="11001"/>
    <s v="Carrera 13 # 28-17 Pisos 234 y 5"/>
    <s v="14/12/2015"/>
    <s v="14/12/2020"/>
    <n v="15000000"/>
    <s v="4142220000000"/>
    <n v="1260"/>
    <n v="1"/>
    <n v="15000000"/>
    <n v="180"/>
    <n v="2"/>
    <n v="2"/>
    <n v="1.33"/>
    <n v="0.74033700000000002"/>
  </r>
  <r>
    <n v="76"/>
    <x v="74"/>
    <s v="30/09/2020"/>
    <n v="82"/>
    <n v="5"/>
    <s v="N"/>
    <s v="800-116-398-7"/>
    <s v="11001"/>
    <s v="Carrera 13 # 28-17 Pisos 234 y 5"/>
    <s v="15/12/2015"/>
    <s v="15/12/2020"/>
    <n v="7500000"/>
    <s v="4142220000000"/>
    <n v="1800"/>
    <n v="1"/>
    <n v="7500000"/>
    <n v="30"/>
    <n v="2"/>
    <n v="2"/>
    <n v="0"/>
    <n v="0.38151600000000002"/>
  </r>
  <r>
    <n v="76"/>
    <x v="74"/>
    <s v="30/09/2020"/>
    <n v="83"/>
    <n v="5"/>
    <s v="N"/>
    <s v="800-116-398-7"/>
    <s v="11001"/>
    <s v="Carrera 13 # 28-17 Pisos 234 y 5"/>
    <s v="15/12/2015"/>
    <s v="15/12/2020"/>
    <n v="31573150"/>
    <s v="4163220000000"/>
    <n v="1080"/>
    <n v="1"/>
    <n v="31573150"/>
    <n v="360"/>
    <n v="2"/>
    <n v="2"/>
    <n v="5.4"/>
    <n v="5.8196479999999999"/>
  </r>
  <r>
    <n v="77"/>
    <x v="74"/>
    <s v="30/09/2020"/>
    <n v="84"/>
    <n v="5"/>
    <s v="N"/>
    <s v="800-116-398-7"/>
    <s v="11001"/>
    <s v="Carrera 13 # 28-17 Pisos 234 y 5"/>
    <s v="16/12/2015"/>
    <s v="16/12/2020"/>
    <n v="15000000"/>
    <s v="4142220000000"/>
    <n v="1620"/>
    <n v="1"/>
    <n v="15000000"/>
    <n v="180"/>
    <n v="2"/>
    <n v="2"/>
    <n v="1.33"/>
    <n v="1.294702"/>
  </r>
  <r>
    <n v="83"/>
    <x v="74"/>
    <s v="30/09/2020"/>
    <n v="85"/>
    <n v="5"/>
    <s v="N"/>
    <s v="800-116-398-7"/>
    <s v="11001"/>
    <s v="Carrera 13 # 28-17 Pisos 234 y 5"/>
    <s v="22/12/2015"/>
    <s v="22/12/2020"/>
    <n v="12000000"/>
    <s v="4163220000000"/>
    <n v="1800"/>
    <n v="1"/>
    <n v="12000000"/>
    <n v="180"/>
    <n v="2"/>
    <n v="2"/>
    <n v="4.76"/>
    <n v="1.2373620000000001"/>
  </r>
  <r>
    <n v="84"/>
    <x v="74"/>
    <s v="30/09/2020"/>
    <n v="86"/>
    <n v="5"/>
    <s v="N"/>
    <s v="800-116-398-7"/>
    <s v="11001"/>
    <s v="Carrera 13 # 28-17 Pisos 234 y 5"/>
    <s v="23/12/2015"/>
    <s v="23/12/2020"/>
    <n v="16100000"/>
    <s v="4142220000000"/>
    <n v="1800"/>
    <n v="1"/>
    <n v="16100000"/>
    <n v="360"/>
    <n v="2"/>
    <n v="2"/>
    <n v="1.9"/>
    <n v="3.3011940000000002"/>
  </r>
  <r>
    <n v="90"/>
    <x v="74"/>
    <s v="30/09/2020"/>
    <n v="87"/>
    <n v="5"/>
    <s v="N"/>
    <s v="800-116-398-7"/>
    <s v="11001"/>
    <s v="Carrera 13 # 28-17 Pisos 234 y 5"/>
    <s v="29/12/2015"/>
    <s v="29/12/2020"/>
    <n v="10000000"/>
    <s v="4142220000000"/>
    <n v="1620"/>
    <n v="1"/>
    <n v="10000000"/>
    <n v="180"/>
    <n v="2"/>
    <n v="2"/>
    <n v="1.21"/>
    <n v="0.89407199999999998"/>
  </r>
  <r>
    <n v="90"/>
    <x v="74"/>
    <s v="30/09/2020"/>
    <n v="88"/>
    <n v="5"/>
    <s v="N"/>
    <s v="800-116-398-7"/>
    <s v="11001"/>
    <s v="Carrera 13 # 28-17 Pisos 234 y 5"/>
    <s v="29/12/2015"/>
    <s v="29/12/2020"/>
    <n v="16000000"/>
    <s v="4142220000000"/>
    <n v="1800"/>
    <n v="1"/>
    <n v="16000000"/>
    <n v="360"/>
    <n v="2"/>
    <n v="2"/>
    <n v="1.9"/>
    <n v="3.2775650000000001"/>
  </r>
  <r>
    <n v="105"/>
    <x v="74"/>
    <s v="30/09/2020"/>
    <n v="89"/>
    <n v="5"/>
    <s v="N"/>
    <s v="800-116-398-7"/>
    <s v="11001"/>
    <s v="Carrera 13 # 28-17 Pisos 234 y 5"/>
    <s v="13/01/2016"/>
    <s v="13/01/2021"/>
    <n v="15000000"/>
    <s v="4142220000000"/>
    <n v="1800"/>
    <n v="1"/>
    <n v="15000000"/>
    <n v="180"/>
    <n v="2"/>
    <n v="2"/>
    <n v="0.96"/>
    <n v="1.5265930000000001"/>
  </r>
  <r>
    <n v="107"/>
    <x v="74"/>
    <s v="30/09/2020"/>
    <n v="90"/>
    <n v="5"/>
    <s v="N"/>
    <s v="800-116-398-7"/>
    <s v="11001"/>
    <s v="Carrera 13 # 28-17 Pisos 234 y 5"/>
    <s v="15/01/2016"/>
    <s v="15/01/2021"/>
    <n v="10000000"/>
    <s v="4142220000000"/>
    <n v="1800"/>
    <n v="1"/>
    <n v="10000000"/>
    <n v="180"/>
    <n v="2"/>
    <n v="2"/>
    <n v="0.96"/>
    <n v="1.273382"/>
  </r>
  <r>
    <n v="111"/>
    <x v="74"/>
    <s v="30/09/2020"/>
    <n v="91"/>
    <n v="5"/>
    <s v="N"/>
    <s v="800-116-398-7"/>
    <s v="11001"/>
    <s v="Carrera 13 # 28-17 Pisos 234 y 5"/>
    <s v="19/01/2016"/>
    <s v="19/01/2021"/>
    <n v="12000000"/>
    <s v="4142220000000"/>
    <n v="1800"/>
    <n v="1"/>
    <n v="12000000"/>
    <n v="180"/>
    <n v="2"/>
    <n v="2"/>
    <n v="0.88"/>
    <n v="1.245743"/>
  </r>
  <r>
    <n v="113"/>
    <x v="74"/>
    <s v="30/09/2020"/>
    <n v="92"/>
    <n v="5"/>
    <s v="N"/>
    <s v="800-116-398-7"/>
    <s v="11001"/>
    <s v="Carrera 13 # 28-17 Pisos 234 y 5"/>
    <s v="21/01/2016"/>
    <s v="21/01/2021"/>
    <n v="10000000"/>
    <s v="4142220000000"/>
    <n v="1800"/>
    <n v="1"/>
    <n v="10000000"/>
    <n v="180"/>
    <n v="2"/>
    <n v="2"/>
    <n v="0.88"/>
    <n v="1.29654"/>
  </r>
  <r>
    <n v="120"/>
    <x v="74"/>
    <s v="30/09/2020"/>
    <n v="93"/>
    <n v="5"/>
    <s v="N"/>
    <s v="800-116-398-7"/>
    <s v="11001"/>
    <s v="Carrera 13 # 28-17 Pisos 234 y 5"/>
    <s v="28/01/2016"/>
    <s v="28/01/2021"/>
    <n v="15000000"/>
    <s v="4142220000000"/>
    <n v="1800"/>
    <n v="1"/>
    <n v="15000000"/>
    <n v="360"/>
    <n v="2"/>
    <n v="2"/>
    <n v="1.9"/>
    <n v="3.1555430000000002"/>
  </r>
  <r>
    <n v="128"/>
    <x v="74"/>
    <s v="30/09/2020"/>
    <n v="94"/>
    <n v="5"/>
    <s v="N"/>
    <s v="800-116-398-7"/>
    <s v="11001"/>
    <s v="Carrera 13 # 28-17 Pisos 234 y 5"/>
    <s v="05/02/2016"/>
    <s v="05/02/2021"/>
    <n v="12000000"/>
    <s v="4142220000000"/>
    <n v="1800"/>
    <n v="1"/>
    <n v="12000000"/>
    <n v="360"/>
    <n v="2"/>
    <n v="2"/>
    <n v="1.9"/>
    <n v="2.5154420000000002"/>
  </r>
  <r>
    <n v="142"/>
    <x v="74"/>
    <s v="30/09/2020"/>
    <n v="95"/>
    <n v="5"/>
    <s v="N"/>
    <s v="800-116-398-7"/>
    <s v="11001"/>
    <s v="Carrera 13 # 28-17 Pisos 234 y 5"/>
    <s v="19/02/2016"/>
    <s v="19/02/2021"/>
    <n v="20000000"/>
    <s v="4142220000000"/>
    <n v="540"/>
    <n v="1"/>
    <n v="20000000"/>
    <n v="180"/>
    <n v="2"/>
    <n v="2"/>
    <n v="0.43"/>
    <n v="0.75500699999999998"/>
  </r>
  <r>
    <n v="145"/>
    <x v="74"/>
    <s v="30/09/2020"/>
    <n v="96"/>
    <n v="5"/>
    <s v="N"/>
    <s v="800-116-398-7"/>
    <s v="11001"/>
    <s v="Carrera 13 # 28-17 Pisos 234 y 5"/>
    <s v="22/02/2016"/>
    <s v="22/02/2021"/>
    <n v="38700000"/>
    <s v="4163220000000"/>
    <n v="1800"/>
    <n v="1"/>
    <n v="38700000"/>
    <n v="180"/>
    <n v="2"/>
    <n v="2"/>
    <n v="3.7"/>
    <n v="4.4823779999999998"/>
  </r>
  <r>
    <n v="162"/>
    <x v="74"/>
    <s v="30/09/2020"/>
    <n v="97"/>
    <n v="5"/>
    <s v="N"/>
    <s v="800-116-398-7"/>
    <s v="11001"/>
    <s v="Carrera 13 # 28-17 Pisos 234 y 5"/>
    <s v="11/03/2016"/>
    <s v="11/03/2021"/>
    <n v="16000000"/>
    <s v="4142220000000"/>
    <n v="1800"/>
    <n v="1"/>
    <n v="16000000"/>
    <n v="30"/>
    <n v="2"/>
    <n v="2"/>
    <n v="0.15"/>
    <n v="1.6538090000000001"/>
  </r>
  <r>
    <n v="173"/>
    <x v="74"/>
    <s v="30/09/2020"/>
    <n v="98"/>
    <n v="5"/>
    <s v="N"/>
    <s v="800-116-398-7"/>
    <s v="11001"/>
    <s v="Carrera 13 # 28-17 Pisos 234 y 5"/>
    <s v="22/03/2016"/>
    <s v="22/03/2021"/>
    <n v="15000000"/>
    <s v="4142220000000"/>
    <n v="1800"/>
    <n v="1"/>
    <n v="15000000"/>
    <n v="180"/>
    <n v="2"/>
    <n v="2"/>
    <n v="0"/>
    <n v="1.606992"/>
  </r>
  <r>
    <n v="173"/>
    <x v="74"/>
    <s v="30/09/2020"/>
    <n v="99"/>
    <n v="5"/>
    <s v="N"/>
    <s v="800-116-398-7"/>
    <s v="11001"/>
    <s v="Carrera 13 # 28-17 Pisos 234 y 5"/>
    <s v="22/03/2016"/>
    <s v="22/03/2021"/>
    <n v="15000000"/>
    <s v="4142220000000"/>
    <n v="1800"/>
    <n v="1"/>
    <n v="15000000"/>
    <n v="180"/>
    <n v="2"/>
    <n v="2"/>
    <n v="0"/>
    <n v="1.606992"/>
  </r>
  <r>
    <n v="179"/>
    <x v="74"/>
    <s v="30/09/2020"/>
    <n v="100"/>
    <n v="5"/>
    <s v="N"/>
    <s v="800-116-398-7"/>
    <s v="11001"/>
    <s v="Carrera 13 # 28-17 Pisos 234 y 5"/>
    <s v="28/03/2016"/>
    <s v="28/03/2021"/>
    <n v="10800000"/>
    <s v="4142220000000"/>
    <n v="1800"/>
    <n v="1"/>
    <n v="10800000"/>
    <n v="360"/>
    <n v="2"/>
    <n v="2"/>
    <n v="2"/>
    <n v="2.2964229999999999"/>
  </r>
  <r>
    <n v="195"/>
    <x v="74"/>
    <s v="30/09/2020"/>
    <n v="101"/>
    <n v="5"/>
    <s v="N"/>
    <s v="800-116-398-7"/>
    <s v="11001"/>
    <s v="Carrera 13 # 28-17 Pisos 234 y 5"/>
    <s v="13/04/2016"/>
    <s v="13/04/2021"/>
    <n v="8000000"/>
    <s v="1601253840"/>
    <n v="1800"/>
    <n v="1"/>
    <n v="8000000"/>
    <n v="180"/>
    <n v="2"/>
    <n v="2"/>
    <n v="1.81"/>
    <n v="1.6134900000000001"/>
  </r>
  <r>
    <n v="208"/>
    <x v="74"/>
    <s v="30/09/2020"/>
    <n v="102"/>
    <n v="5"/>
    <s v="N"/>
    <s v="800-116-398-7"/>
    <s v="11001"/>
    <s v="Carrera 13 # 28-17 Pisos 234 y 5"/>
    <s v="26/04/2016"/>
    <s v="26/04/2021"/>
    <n v="10000000"/>
    <s v="1601257200"/>
    <n v="1800"/>
    <n v="1"/>
    <n v="10000000"/>
    <n v="180"/>
    <n v="2"/>
    <n v="2"/>
    <n v="2.16"/>
    <n v="2.0193729999999999"/>
  </r>
  <r>
    <n v="211"/>
    <x v="74"/>
    <s v="30/09/2020"/>
    <n v="103"/>
    <n v="5"/>
    <s v="N"/>
    <s v="800-116-398-7"/>
    <s v="11001"/>
    <s v="Carrera 13 # 28-17 Pisos 234 y 5"/>
    <s v="29/04/2016"/>
    <s v="29/04/2021"/>
    <n v="9400000"/>
    <s v="1601258213"/>
    <n v="1800"/>
    <n v="1"/>
    <n v="9400000"/>
    <n v="90"/>
    <n v="2"/>
    <n v="2"/>
    <n v="0.79"/>
    <n v="1.411891"/>
  </r>
  <r>
    <n v="211"/>
    <x v="74"/>
    <s v="30/09/2020"/>
    <n v="104"/>
    <n v="5"/>
    <s v="N"/>
    <s v="800-116-398-7"/>
    <s v="11001"/>
    <s v="Carrera 13 # 28-17 Pisos 234 y 5"/>
    <s v="29/04/2016"/>
    <s v="29/04/2021"/>
    <n v="18000000"/>
    <s v="1601258233"/>
    <n v="1440"/>
    <n v="1"/>
    <n v="18000000"/>
    <n v="180"/>
    <n v="2"/>
    <n v="2"/>
    <n v="5.66"/>
    <n v="2.130023"/>
  </r>
  <r>
    <n v="211"/>
    <x v="74"/>
    <s v="30/09/2020"/>
    <n v="105"/>
    <n v="5"/>
    <s v="N"/>
    <s v="800-116-398-7"/>
    <s v="11001"/>
    <s v="Carrera 13 # 28-17 Pisos 234 y 5"/>
    <s v="29/04/2016"/>
    <s v="29/04/2021"/>
    <n v="12400000"/>
    <s v="1601258276"/>
    <n v="1440"/>
    <n v="1"/>
    <n v="12400000"/>
    <n v="360"/>
    <n v="2"/>
    <n v="2"/>
    <n v="2.16"/>
    <n v="1.8769119999999999"/>
  </r>
  <r>
    <n v="216"/>
    <x v="74"/>
    <s v="30/09/2020"/>
    <n v="106"/>
    <n v="5"/>
    <s v="N"/>
    <s v="800-116-398-7"/>
    <s v="11001"/>
    <s v="Carrera 13 # 28-17 Pisos 234 y 5"/>
    <s v="04/05/2016"/>
    <s v="04/05/2021"/>
    <n v="12000000"/>
    <s v="1601259283"/>
    <n v="1260"/>
    <n v="1"/>
    <n v="12000000"/>
    <n v="180"/>
    <n v="2"/>
    <n v="2"/>
    <n v="2.0299999999999998"/>
    <n v="2.0749469999999999"/>
  </r>
  <r>
    <n v="223"/>
    <x v="74"/>
    <s v="30/09/2020"/>
    <n v="107"/>
    <n v="5"/>
    <s v="N"/>
    <s v="800-116-398-7"/>
    <s v="11001"/>
    <s v="Carrera 13 # 28-17 Pisos 234 y 5"/>
    <s v="11/05/2016"/>
    <s v="11/05/2021"/>
    <n v="14000000"/>
    <s v="1601260400"/>
    <n v="1260"/>
    <n v="1"/>
    <n v="14000000"/>
    <n v="180"/>
    <n v="2"/>
    <n v="2"/>
    <n v="1.94"/>
    <n v="1.882298"/>
  </r>
  <r>
    <n v="224"/>
    <x v="74"/>
    <s v="30/09/2020"/>
    <n v="108"/>
    <n v="5"/>
    <s v="N"/>
    <s v="800-116-398-7"/>
    <s v="11001"/>
    <s v="Carrera 13 # 28-17 Pisos 234 y 5"/>
    <s v="12/05/2016"/>
    <s v="12/05/2021"/>
    <n v="10000000"/>
    <s v="1601260574"/>
    <n v="1440"/>
    <n v="1"/>
    <n v="10000000"/>
    <n v="180"/>
    <n v="2"/>
    <n v="2"/>
    <n v="1.94"/>
    <n v="0.67550600000000005"/>
  </r>
  <r>
    <n v="224"/>
    <x v="74"/>
    <s v="30/09/2020"/>
    <n v="109"/>
    <n v="5"/>
    <s v="N"/>
    <s v="800-116-398-7"/>
    <s v="11001"/>
    <s v="Carrera 13 # 28-17 Pisos 234 y 5"/>
    <s v="12/05/2016"/>
    <s v="12/05/2021"/>
    <n v="9000000"/>
    <s v="1601260575"/>
    <n v="1800"/>
    <n v="1"/>
    <n v="9000000"/>
    <n v="360"/>
    <n v="2"/>
    <n v="2"/>
    <n v="1.94"/>
    <n v="1.8133859999999999"/>
  </r>
  <r>
    <n v="224"/>
    <x v="74"/>
    <s v="30/09/2020"/>
    <n v="110"/>
    <n v="5"/>
    <s v="N"/>
    <s v="800-116-398-7"/>
    <s v="11001"/>
    <s v="Carrera 13 # 28-17 Pisos 234 y 5"/>
    <s v="12/05/2016"/>
    <s v="12/05/2021"/>
    <n v="10000000"/>
    <s v="1601260576"/>
    <n v="1800"/>
    <n v="1"/>
    <n v="10000000"/>
    <n v="360"/>
    <n v="2"/>
    <n v="2"/>
    <n v="1.94"/>
    <n v="2.014904"/>
  </r>
  <r>
    <n v="224"/>
    <x v="74"/>
    <s v="30/09/2020"/>
    <n v="111"/>
    <n v="5"/>
    <s v="N"/>
    <s v="800-116-398-7"/>
    <s v="11001"/>
    <s v="Carrera 13 # 28-17 Pisos 234 y 5"/>
    <s v="12/05/2016"/>
    <s v="12/05/2021"/>
    <n v="15000000"/>
    <s v="1601260587"/>
    <n v="1440"/>
    <n v="1"/>
    <n v="15000000"/>
    <n v="180"/>
    <n v="2"/>
    <n v="2"/>
    <n v="1.94"/>
    <n v="1.198941"/>
  </r>
  <r>
    <n v="228"/>
    <x v="74"/>
    <s v="30/09/2020"/>
    <n v="112"/>
    <n v="5"/>
    <s v="N"/>
    <s v="800-116-398-7"/>
    <s v="11001"/>
    <s v="Carrera 13 # 28-17 Pisos 234 y 5"/>
    <s v="16/05/2016"/>
    <s v="16/05/2021"/>
    <n v="29200000"/>
    <s v="1601261260"/>
    <n v="1440"/>
    <n v="1"/>
    <n v="29200000"/>
    <n v="360"/>
    <n v="2"/>
    <n v="2"/>
    <n v="5.36"/>
    <n v="4.095154"/>
  </r>
  <r>
    <n v="229"/>
    <x v="74"/>
    <s v="30/09/2020"/>
    <n v="113"/>
    <n v="5"/>
    <s v="N"/>
    <s v="800-116-398-7"/>
    <s v="11001"/>
    <s v="Carrera 13 # 28-17 Pisos 234 y 5"/>
    <s v="17/05/2016"/>
    <s v="17/05/2021"/>
    <n v="10200000"/>
    <s v="1601261605"/>
    <n v="1440"/>
    <n v="1"/>
    <n v="10200000"/>
    <n v="180"/>
    <n v="2"/>
    <n v="2"/>
    <n v="1.86"/>
    <n v="0.745757"/>
  </r>
  <r>
    <n v="231"/>
    <x v="74"/>
    <s v="30/09/2020"/>
    <n v="114"/>
    <n v="5"/>
    <s v="N"/>
    <s v="800-116-398-7"/>
    <s v="11001"/>
    <s v="Carrera 13 # 28-17 Pisos 234 y 5"/>
    <s v="19/05/2016"/>
    <s v="19/05/2021"/>
    <n v="24000000"/>
    <s v="1601263273"/>
    <n v="1620"/>
    <n v="1"/>
    <n v="24000000"/>
    <n v="180"/>
    <n v="2"/>
    <n v="2"/>
    <n v="1.86"/>
    <n v="2.148107"/>
  </r>
  <r>
    <n v="235"/>
    <x v="74"/>
    <s v="30/09/2020"/>
    <n v="115"/>
    <n v="5"/>
    <s v="N"/>
    <s v="800-116-398-7"/>
    <s v="11001"/>
    <s v="Carrera 13 # 28-17 Pisos 234 y 5"/>
    <s v="23/05/2016"/>
    <s v="23/05/2021"/>
    <n v="11000000"/>
    <s v="1601264221"/>
    <n v="1440"/>
    <n v="1"/>
    <n v="11000000"/>
    <n v="360"/>
    <n v="2"/>
    <n v="2"/>
    <n v="1.75"/>
    <n v="1.2813110000000001"/>
  </r>
  <r>
    <n v="235"/>
    <x v="74"/>
    <s v="30/09/2020"/>
    <n v="116"/>
    <n v="5"/>
    <s v="N"/>
    <s v="800-116-398-7"/>
    <s v="11001"/>
    <s v="Carrera 13 # 28-17 Pisos 234 y 5"/>
    <s v="23/05/2016"/>
    <s v="23/05/2021"/>
    <n v="16000000"/>
    <s v="1601264235"/>
    <n v="540"/>
    <n v="1"/>
    <n v="16000000"/>
    <n v="180"/>
    <n v="2"/>
    <n v="2"/>
    <n v="1.75"/>
    <n v="0.90599399999999997"/>
  </r>
  <r>
    <n v="235"/>
    <x v="74"/>
    <s v="30/09/2020"/>
    <n v="117"/>
    <n v="5"/>
    <s v="N"/>
    <s v="800-116-398-7"/>
    <s v="11001"/>
    <s v="Carrera 13 # 28-17 Pisos 234 y 5"/>
    <s v="23/05/2016"/>
    <s v="23/05/2021"/>
    <n v="10700000"/>
    <s v="1601264236"/>
    <n v="1800"/>
    <n v="1"/>
    <n v="10700000"/>
    <n v="30"/>
    <n v="2"/>
    <n v="2"/>
    <n v="0"/>
    <n v="1.4301200000000001"/>
  </r>
  <r>
    <n v="236"/>
    <x v="74"/>
    <s v="30/09/2020"/>
    <n v="118"/>
    <n v="5"/>
    <s v="N"/>
    <s v="800-116-398-7"/>
    <s v="11001"/>
    <s v="Carrera 13 # 28-17 Pisos 234 y 5"/>
    <s v="24/05/2016"/>
    <s v="24/05/2021"/>
    <n v="8000000"/>
    <s v="1601264423"/>
    <n v="1620"/>
    <n v="1"/>
    <n v="8000000"/>
    <n v="180"/>
    <n v="2"/>
    <n v="2"/>
    <n v="1.75"/>
    <n v="0.40259200000000001"/>
  </r>
  <r>
    <n v="236"/>
    <x v="74"/>
    <s v="30/09/2020"/>
    <n v="119"/>
    <n v="5"/>
    <s v="N"/>
    <s v="800-116-398-7"/>
    <s v="11001"/>
    <s v="Carrera 13 # 28-17 Pisos 234 y 5"/>
    <s v="24/05/2016"/>
    <s v="24/05/2021"/>
    <n v="10000000"/>
    <s v="1601264424"/>
    <n v="1620"/>
    <n v="1"/>
    <n v="10000000"/>
    <n v="180"/>
    <n v="2"/>
    <n v="2"/>
    <n v="1.75"/>
    <n v="1.1774960000000001"/>
  </r>
  <r>
    <n v="236"/>
    <x v="74"/>
    <s v="30/09/2020"/>
    <n v="120"/>
    <n v="5"/>
    <s v="N"/>
    <s v="800-116-398-7"/>
    <s v="11001"/>
    <s v="Carrera 13 # 28-17 Pisos 234 y 5"/>
    <s v="24/05/2016"/>
    <s v="24/05/2021"/>
    <n v="12000000"/>
    <s v="1601264425"/>
    <n v="1800"/>
    <n v="1"/>
    <n v="12000000"/>
    <n v="180"/>
    <n v="2"/>
    <n v="2"/>
    <n v="1.75"/>
    <n v="2.4152819999999999"/>
  </r>
  <r>
    <n v="236"/>
    <x v="74"/>
    <s v="30/09/2020"/>
    <n v="121"/>
    <n v="5"/>
    <s v="N"/>
    <s v="800-116-398-7"/>
    <s v="11001"/>
    <s v="Carrera 13 # 28-17 Pisos 234 y 5"/>
    <s v="24/05/2016"/>
    <s v="24/05/2021"/>
    <n v="15000000"/>
    <s v="1601264427"/>
    <n v="1620"/>
    <n v="1"/>
    <n v="15000000"/>
    <n v="180"/>
    <n v="2"/>
    <n v="2"/>
    <n v="1.75"/>
    <n v="3.371308"/>
  </r>
  <r>
    <n v="237"/>
    <x v="74"/>
    <s v="30/09/2020"/>
    <n v="122"/>
    <n v="5"/>
    <s v="N"/>
    <s v="800-116-398-7"/>
    <s v="11001"/>
    <s v="Carrera 13 # 28-17 Pisos 234 y 5"/>
    <s v="25/05/2016"/>
    <s v="25/05/2021"/>
    <n v="8000000"/>
    <s v="1601264761"/>
    <n v="1620"/>
    <n v="1"/>
    <n v="8000000"/>
    <n v="180"/>
    <n v="2"/>
    <n v="2"/>
    <n v="1.75"/>
    <n v="0.42025699999999999"/>
  </r>
  <r>
    <n v="246"/>
    <x v="74"/>
    <s v="30/09/2020"/>
    <n v="123"/>
    <n v="5"/>
    <s v="N"/>
    <s v="800-116-398-7"/>
    <s v="11001"/>
    <s v="Carrera 13 # 28-17 Pisos 234 y 5"/>
    <s v="03/06/2016"/>
    <s v="03/06/2021"/>
    <n v="18000000"/>
    <s v="1601266938"/>
    <n v="1800"/>
    <n v="1"/>
    <n v="18000000"/>
    <n v="180"/>
    <n v="2"/>
    <n v="2"/>
    <n v="1.67"/>
    <n v="3.6194220000000001"/>
  </r>
  <r>
    <n v="251"/>
    <x v="74"/>
    <s v="30/09/2020"/>
    <n v="124"/>
    <n v="5"/>
    <s v="N"/>
    <s v="800-116-398-7"/>
    <s v="11001"/>
    <s v="Carrera 13 # 28-17 Pisos 234 y 5"/>
    <s v="08/06/2016"/>
    <s v="08/06/2021"/>
    <n v="20000000"/>
    <s v="1601267721"/>
    <n v="1440"/>
    <n v="1"/>
    <n v="20000000"/>
    <n v="180"/>
    <n v="2"/>
    <n v="2"/>
    <n v="1.45"/>
    <n v="2.5144299999999999"/>
  </r>
  <r>
    <n v="251"/>
    <x v="74"/>
    <s v="30/09/2020"/>
    <n v="125"/>
    <n v="5"/>
    <s v="N"/>
    <s v="800-116-398-7"/>
    <s v="11001"/>
    <s v="Carrera 13 # 28-17 Pisos 234 y 5"/>
    <s v="08/06/2016"/>
    <s v="08/06/2021"/>
    <n v="10500000"/>
    <s v="1601267737"/>
    <n v="1800"/>
    <n v="1"/>
    <n v="10500000"/>
    <n v="180"/>
    <n v="2"/>
    <n v="2"/>
    <n v="1.45"/>
    <n v="2.1120350000000001"/>
  </r>
  <r>
    <n v="251"/>
    <x v="74"/>
    <s v="30/09/2020"/>
    <n v="126"/>
    <n v="5"/>
    <s v="N"/>
    <s v="800-116-398-7"/>
    <s v="11001"/>
    <s v="Carrera 13 # 28-17 Pisos 234 y 5"/>
    <s v="08/06/2016"/>
    <s v="08/06/2021"/>
    <n v="8000000"/>
    <s v="1601267738"/>
    <n v="1260"/>
    <n v="1"/>
    <n v="8000000"/>
    <n v="180"/>
    <n v="2"/>
    <n v="2"/>
    <n v="1.45"/>
    <n v="0.39734399999999997"/>
  </r>
  <r>
    <n v="253"/>
    <x v="74"/>
    <s v="30/09/2020"/>
    <n v="127"/>
    <n v="5"/>
    <s v="N"/>
    <s v="800-116-398-7"/>
    <s v="11001"/>
    <s v="Carrera 13 # 28-17 Pisos 234 y 5"/>
    <s v="10/06/2016"/>
    <s v="10/06/2021"/>
    <n v="15000000"/>
    <s v="1601268227"/>
    <n v="1260"/>
    <n v="1"/>
    <n v="15000000"/>
    <n v="180"/>
    <n v="2"/>
    <n v="2"/>
    <n v="1.45"/>
    <n v="1.5108900000000001"/>
  </r>
  <r>
    <n v="253"/>
    <x v="74"/>
    <s v="30/09/2020"/>
    <n v="128"/>
    <n v="5"/>
    <s v="N"/>
    <s v="800-116-398-7"/>
    <s v="11001"/>
    <s v="Carrera 13 # 28-17 Pisos 234 y 5"/>
    <s v="10/06/2016"/>
    <s v="10/06/2021"/>
    <n v="20000000"/>
    <s v="1601268232"/>
    <n v="1800"/>
    <n v="1"/>
    <n v="20000000"/>
    <n v="30"/>
    <n v="2"/>
    <n v="2"/>
    <n v="0.15"/>
    <n v="3.000257"/>
  </r>
  <r>
    <n v="253"/>
    <x v="74"/>
    <s v="30/09/2020"/>
    <n v="129"/>
    <n v="5"/>
    <s v="N"/>
    <s v="800-116-398-7"/>
    <s v="11001"/>
    <s v="Carrera 13 # 28-17 Pisos 234 y 5"/>
    <s v="10/06/2016"/>
    <s v="10/06/2021"/>
    <n v="8000000"/>
    <s v="1601268235"/>
    <n v="1800"/>
    <n v="1"/>
    <n v="8000000"/>
    <n v="180"/>
    <n v="2"/>
    <n v="2"/>
    <n v="1.45"/>
    <n v="1.60704"/>
  </r>
  <r>
    <n v="257"/>
    <x v="74"/>
    <s v="30/09/2020"/>
    <n v="130"/>
    <n v="5"/>
    <s v="N"/>
    <s v="800-116-398-7"/>
    <s v="11001"/>
    <s v="Carrera 13 # 28-17 Pisos 234 y 5"/>
    <s v="14/06/2016"/>
    <s v="14/06/2021"/>
    <n v="20000000"/>
    <s v="1601269197"/>
    <n v="1800"/>
    <n v="1"/>
    <n v="20000000"/>
    <n v="30"/>
    <n v="2"/>
    <n v="2"/>
    <n v="0.15"/>
    <n v="3.0000170000000002"/>
  </r>
  <r>
    <n v="257"/>
    <x v="74"/>
    <s v="30/09/2020"/>
    <n v="131"/>
    <n v="5"/>
    <s v="N"/>
    <s v="800-116-398-7"/>
    <s v="11001"/>
    <s v="Carrera 13 # 28-17 Pisos 234 y 5"/>
    <s v="14/06/2016"/>
    <s v="14/06/2021"/>
    <n v="8000000"/>
    <s v="1601269213"/>
    <n v="1800"/>
    <n v="1"/>
    <n v="8000000"/>
    <n v="360"/>
    <n v="2"/>
    <n v="2"/>
    <n v="1.33"/>
    <n v="1.6063099999999999"/>
  </r>
  <r>
    <n v="258"/>
    <x v="74"/>
    <s v="30/09/2020"/>
    <n v="132"/>
    <n v="5"/>
    <s v="N"/>
    <s v="800-116-398-7"/>
    <s v="11001"/>
    <s v="Carrera 13 # 28-17 Pisos 234 y 5"/>
    <s v="15/06/2016"/>
    <s v="15/06/2021"/>
    <n v="24000000"/>
    <s v="1601269828"/>
    <n v="1800"/>
    <n v="1"/>
    <n v="24000000"/>
    <n v="180"/>
    <n v="2"/>
    <n v="2"/>
    <n v="1.33"/>
    <n v="4.8184079999999998"/>
  </r>
  <r>
    <n v="267"/>
    <x v="74"/>
    <s v="30/09/2020"/>
    <n v="133"/>
    <n v="5"/>
    <s v="N"/>
    <s v="800-116-398-7"/>
    <s v="11001"/>
    <s v="Carrera 13 # 28-17 Pisos 234 y 5"/>
    <s v="24/06/2016"/>
    <s v="24/06/2021"/>
    <n v="8000000"/>
    <s v="1601272516"/>
    <n v="1800"/>
    <n v="1"/>
    <n v="8000000"/>
    <n v="180"/>
    <n v="2"/>
    <n v="2"/>
    <n v="1.26"/>
    <n v="1.6055379999999999"/>
  </r>
  <r>
    <n v="267"/>
    <x v="74"/>
    <s v="30/09/2020"/>
    <n v="134"/>
    <n v="5"/>
    <s v="N"/>
    <s v="800-116-398-7"/>
    <s v="11001"/>
    <s v="Carrera 13 # 28-17 Pisos 234 y 5"/>
    <s v="24/06/2016"/>
    <s v="24/06/2021"/>
    <n v="16000000"/>
    <s v="1601272517"/>
    <n v="1800"/>
    <n v="1"/>
    <n v="16000000"/>
    <n v="180"/>
    <n v="2"/>
    <n v="2"/>
    <n v="1.26"/>
    <n v="3.2110979999999998"/>
  </r>
  <r>
    <n v="267"/>
    <x v="74"/>
    <s v="30/09/2020"/>
    <n v="135"/>
    <n v="5"/>
    <s v="N"/>
    <s v="800-116-398-7"/>
    <s v="11001"/>
    <s v="Carrera 13 # 28-17 Pisos 234 y 5"/>
    <s v="24/06/2016"/>
    <s v="24/06/2021"/>
    <n v="15000000"/>
    <s v="1601272530"/>
    <n v="1800"/>
    <n v="1"/>
    <n v="15000000"/>
    <n v="180"/>
    <n v="2"/>
    <n v="2"/>
    <n v="1.26"/>
    <n v="3.0104419999999998"/>
  </r>
  <r>
    <n v="270"/>
    <x v="74"/>
    <s v="30/09/2020"/>
    <n v="136"/>
    <n v="5"/>
    <s v="N"/>
    <s v="800-116-398-7"/>
    <s v="11001"/>
    <s v="Carrera 13 # 28-17 Pisos 234 y 5"/>
    <s v="27/06/2016"/>
    <s v="27/06/2021"/>
    <n v="30000000"/>
    <s v="1601272669"/>
    <n v="1800"/>
    <n v="1"/>
    <n v="30000000"/>
    <n v="180"/>
    <n v="2"/>
    <n v="2"/>
    <n v="4.71"/>
    <n v="6.072559"/>
  </r>
  <r>
    <n v="272"/>
    <x v="74"/>
    <s v="30/09/2020"/>
    <n v="137"/>
    <n v="5"/>
    <s v="N"/>
    <s v="800-116-398-7"/>
    <s v="11001"/>
    <s v="Carrera 13 # 28-17 Pisos 234 y 5"/>
    <s v="29/06/2016"/>
    <s v="29/06/2021"/>
    <n v="23900000"/>
    <s v="1601273500"/>
    <n v="1800"/>
    <n v="1"/>
    <n v="23900000"/>
    <n v="180"/>
    <n v="2"/>
    <n v="2"/>
    <n v="1.21"/>
    <n v="4.796246"/>
  </r>
  <r>
    <n v="281"/>
    <x v="74"/>
    <s v="30/09/2020"/>
    <n v="138"/>
    <n v="5"/>
    <s v="N"/>
    <s v="800-116-398-7"/>
    <s v="11001"/>
    <s v="Carrera 13 # 28-17 Pisos 234 y 5"/>
    <s v="08/07/2016"/>
    <s v="08/07/2021"/>
    <n v="30000000"/>
    <s v="1601275777"/>
    <n v="1800"/>
    <n v="1"/>
    <n v="30000000"/>
    <n v="180"/>
    <n v="2"/>
    <n v="2"/>
    <n v="4.5999999999999996"/>
    <n v="6.0621559999999999"/>
  </r>
  <r>
    <n v="281"/>
    <x v="74"/>
    <s v="30/09/2020"/>
    <n v="139"/>
    <n v="5"/>
    <s v="N"/>
    <s v="800-116-398-7"/>
    <s v="11001"/>
    <s v="Carrera 13 # 28-17 Pisos 234 y 5"/>
    <s v="08/07/2016"/>
    <s v="08/07/2021"/>
    <n v="5000000"/>
    <s v="1601275779"/>
    <n v="1800"/>
    <n v="1"/>
    <n v="5000000"/>
    <n v="180"/>
    <n v="2"/>
    <n v="2"/>
    <n v="1.1000000000000001"/>
    <n v="1.002475"/>
  </r>
  <r>
    <n v="288"/>
    <x v="74"/>
    <s v="30/09/2020"/>
    <n v="140"/>
    <n v="5"/>
    <s v="N"/>
    <s v="800-116-398-7"/>
    <s v="11001"/>
    <s v="Carrera 13 # 28-17 Pisos 234 y 5"/>
    <s v="15/07/2016"/>
    <s v="15/07/2021"/>
    <n v="8000000"/>
    <s v="1601277640"/>
    <n v="1800"/>
    <n v="1"/>
    <n v="8000000"/>
    <n v="180"/>
    <n v="2"/>
    <n v="2"/>
    <n v="0.96"/>
    <n v="1.6032249999999999"/>
  </r>
  <r>
    <n v="291"/>
    <x v="74"/>
    <s v="30/09/2020"/>
    <n v="141"/>
    <n v="5"/>
    <s v="N"/>
    <s v="800-116-398-7"/>
    <s v="11001"/>
    <s v="Carrera 13 # 28-17 Pisos 234 y 5"/>
    <s v="18/07/2016"/>
    <s v="18/07/2021"/>
    <n v="22000000"/>
    <s v="1601277869"/>
    <n v="1800"/>
    <n v="1"/>
    <n v="22000000"/>
    <n v="180"/>
    <n v="2"/>
    <n v="2"/>
    <n v="0.88"/>
    <n v="4.4084390000000004"/>
  </r>
  <r>
    <n v="294"/>
    <x v="74"/>
    <s v="30/09/2020"/>
    <n v="142"/>
    <n v="5"/>
    <s v="N"/>
    <s v="800-116-398-7"/>
    <s v="11001"/>
    <s v="Carrera 13 # 28-17 Pisos 234 y 5"/>
    <s v="21/07/2016"/>
    <s v="21/07/2021"/>
    <n v="17000000"/>
    <s v="1601278699"/>
    <n v="540"/>
    <n v="1"/>
    <n v="17000000"/>
    <n v="180"/>
    <n v="2"/>
    <n v="2"/>
    <n v="0.88"/>
    <n v="2.123567"/>
  </r>
  <r>
    <n v="295"/>
    <x v="74"/>
    <s v="30/09/2020"/>
    <n v="143"/>
    <n v="5"/>
    <s v="N"/>
    <s v="800-116-398-7"/>
    <s v="11001"/>
    <s v="Carrera 13 # 28-17 Pisos 234 y 5"/>
    <s v="22/07/2016"/>
    <s v="22/07/2021"/>
    <n v="16500000"/>
    <s v="1601279138"/>
    <n v="1800"/>
    <n v="1"/>
    <n v="16500000"/>
    <n v="180"/>
    <n v="2"/>
    <n v="2"/>
    <n v="0.88"/>
    <n v="3.3054399999999999"/>
  </r>
  <r>
    <n v="298"/>
    <x v="74"/>
    <s v="30/09/2020"/>
    <n v="144"/>
    <n v="5"/>
    <s v="N"/>
    <s v="800-116-398-7"/>
    <s v="11001"/>
    <s v="Carrera 13 # 28-17 Pisos 234 y 5"/>
    <s v="25/07/2016"/>
    <s v="25/07/2021"/>
    <n v="12000000"/>
    <s v="1601279299"/>
    <n v="1800"/>
    <n v="1"/>
    <n v="12000000"/>
    <n v="180"/>
    <n v="2"/>
    <n v="2"/>
    <n v="0.79"/>
    <n v="2.407206"/>
  </r>
  <r>
    <n v="298"/>
    <x v="74"/>
    <s v="30/09/2020"/>
    <n v="145"/>
    <n v="5"/>
    <s v="N"/>
    <s v="800-116-398-7"/>
    <s v="11001"/>
    <s v="Carrera 13 # 28-17 Pisos 234 y 5"/>
    <s v="25/07/2016"/>
    <s v="25/07/2021"/>
    <n v="12000000"/>
    <s v="1601279301"/>
    <n v="1800"/>
    <n v="1"/>
    <n v="12000000"/>
    <n v="180"/>
    <n v="2"/>
    <n v="2"/>
    <n v="0.79"/>
    <n v="2.407206"/>
  </r>
  <r>
    <n v="299"/>
    <x v="74"/>
    <s v="30/09/2020"/>
    <n v="146"/>
    <n v="5"/>
    <s v="N"/>
    <s v="800-116-398-7"/>
    <s v="11001"/>
    <s v="Carrera 13 # 28-17 Pisos 234 y 5"/>
    <s v="26/07/2016"/>
    <s v="26/07/2021"/>
    <n v="17200000"/>
    <s v="1601279747"/>
    <n v="1800"/>
    <n v="1"/>
    <n v="17200000"/>
    <n v="180"/>
    <n v="2"/>
    <n v="2"/>
    <n v="0.79"/>
    <n v="3.44984"/>
  </r>
  <r>
    <n v="299"/>
    <x v="74"/>
    <s v="30/09/2020"/>
    <n v="147"/>
    <n v="5"/>
    <s v="N"/>
    <s v="800-116-398-7"/>
    <s v="11001"/>
    <s v="Carrera 13 # 28-17 Pisos 234 y 5"/>
    <s v="26/07/2016"/>
    <s v="26/07/2021"/>
    <n v="16000000"/>
    <s v="1601279748"/>
    <n v="1800"/>
    <n v="1"/>
    <n v="16000000"/>
    <n v="180"/>
    <n v="2"/>
    <n v="2"/>
    <n v="0.79"/>
    <n v="3.2091810000000001"/>
  </r>
  <r>
    <n v="300"/>
    <x v="74"/>
    <s v="30/09/2020"/>
    <n v="148"/>
    <n v="5"/>
    <s v="N"/>
    <s v="800-116-398-7"/>
    <s v="11001"/>
    <s v="Carrera 13 # 28-17 Pisos 234 y 5"/>
    <s v="27/07/2016"/>
    <s v="27/07/2021"/>
    <n v="17200000"/>
    <s v="1601280267"/>
    <n v="1620"/>
    <n v="1"/>
    <n v="17200000"/>
    <n v="180"/>
    <n v="2"/>
    <n v="2"/>
    <n v="0.79"/>
    <n v="3.3956680000000001"/>
  </r>
  <r>
    <n v="301"/>
    <x v="74"/>
    <s v="30/09/2020"/>
    <n v="149"/>
    <n v="5"/>
    <s v="N"/>
    <s v="800-116-398-7"/>
    <s v="11001"/>
    <s v="Carrera 13 # 28-17 Pisos 234 y 5"/>
    <s v="28/07/2016"/>
    <s v="28/07/2021"/>
    <n v="35000000"/>
    <s v="1601280434"/>
    <n v="1800"/>
    <n v="1"/>
    <n v="35000000"/>
    <n v="180"/>
    <n v="2"/>
    <n v="2"/>
    <n v="4.29"/>
    <n v="7.0511499999999998"/>
  </r>
  <r>
    <n v="301"/>
    <x v="74"/>
    <s v="30/09/2020"/>
    <n v="150"/>
    <n v="5"/>
    <s v="N"/>
    <s v="800-116-398-7"/>
    <s v="11001"/>
    <s v="Carrera 13 # 28-17 Pisos 234 y 5"/>
    <s v="28/07/2016"/>
    <s v="28/07/2021"/>
    <n v="20000000"/>
    <s v="1601280438"/>
    <n v="1800"/>
    <n v="1"/>
    <n v="20000000"/>
    <n v="180"/>
    <n v="2"/>
    <n v="2"/>
    <n v="4.29"/>
    <n v="4.0292640000000004"/>
  </r>
  <r>
    <n v="301"/>
    <x v="74"/>
    <s v="30/09/2020"/>
    <n v="151"/>
    <n v="5"/>
    <s v="N"/>
    <s v="800-116-398-7"/>
    <s v="11001"/>
    <s v="Carrera 13 # 28-17 Pisos 234 y 5"/>
    <s v="28/07/2016"/>
    <s v="28/07/2021"/>
    <n v="15000000"/>
    <s v="1601280439"/>
    <n v="1800"/>
    <n v="1"/>
    <n v="15000000"/>
    <n v="360"/>
    <n v="2"/>
    <n v="2"/>
    <n v="0.79"/>
    <n v="3.005131"/>
  </r>
  <r>
    <n v="305"/>
    <x v="74"/>
    <s v="30/09/2020"/>
    <n v="152"/>
    <n v="5"/>
    <s v="N"/>
    <s v="800-116-398-7"/>
    <s v="11001"/>
    <s v="Carrera 13 # 28-17 Pisos 234 y 5"/>
    <s v="01/08/2016"/>
    <s v="01/08/2021"/>
    <n v="17000000"/>
    <s v="1601281659"/>
    <n v="1800"/>
    <n v="1"/>
    <n v="17000000"/>
    <n v="180"/>
    <n v="2"/>
    <n v="2"/>
    <n v="0.64"/>
    <n v="3.4041999999999999"/>
  </r>
  <r>
    <n v="305"/>
    <x v="74"/>
    <s v="30/09/2020"/>
    <n v="153"/>
    <n v="5"/>
    <s v="N"/>
    <s v="800-116-398-7"/>
    <s v="11001"/>
    <s v="Carrera 13 # 28-17 Pisos 234 y 5"/>
    <s v="01/08/2016"/>
    <s v="01/08/2021"/>
    <n v="20000000"/>
    <s v="1601281665"/>
    <n v="1800"/>
    <n v="1"/>
    <n v="20000000"/>
    <n v="180"/>
    <n v="2"/>
    <n v="2"/>
    <n v="0.64"/>
    <n v="4.0048269999999997"/>
  </r>
  <r>
    <n v="307"/>
    <x v="74"/>
    <s v="30/09/2020"/>
    <n v="154"/>
    <n v="5"/>
    <s v="N"/>
    <s v="800-116-398-7"/>
    <s v="11001"/>
    <s v="Carrera 13 # 28-17 Pisos 234 y 5"/>
    <s v="03/08/2016"/>
    <s v="03/08/2021"/>
    <n v="15000000"/>
    <s v="1601282114"/>
    <n v="1800"/>
    <n v="1"/>
    <n v="15000000"/>
    <n v="180"/>
    <n v="2"/>
    <n v="2"/>
    <n v="0.64"/>
    <n v="3.0039820000000002"/>
  </r>
  <r>
    <n v="307"/>
    <x v="74"/>
    <s v="30/09/2020"/>
    <n v="155"/>
    <n v="5"/>
    <s v="N"/>
    <s v="800-116-398-7"/>
    <s v="11001"/>
    <s v="Carrera 13 # 28-17 Pisos 234 y 5"/>
    <s v="03/08/2016"/>
    <s v="03/08/2021"/>
    <n v="15939298"/>
    <s v="1601282115"/>
    <n v="1800"/>
    <n v="1"/>
    <n v="15939298"/>
    <n v="360"/>
    <n v="2"/>
    <n v="2"/>
    <n v="0.64"/>
    <n v="3.1911109999999998"/>
  </r>
  <r>
    <n v="307"/>
    <x v="74"/>
    <s v="30/09/2020"/>
    <n v="156"/>
    <n v="5"/>
    <s v="N"/>
    <s v="800-116-398-7"/>
    <s v="11001"/>
    <s v="Carrera 13 # 28-17 Pisos 234 y 5"/>
    <s v="03/08/2016"/>
    <s v="03/08/2021"/>
    <n v="17200000"/>
    <s v="1601282117"/>
    <n v="1800"/>
    <n v="1"/>
    <n v="17200000"/>
    <n v="180"/>
    <n v="2"/>
    <n v="2"/>
    <n v="0.64"/>
    <n v="3.4444490000000001"/>
  </r>
  <r>
    <n v="309"/>
    <x v="74"/>
    <s v="30/09/2020"/>
    <n v="157"/>
    <n v="5"/>
    <s v="N"/>
    <s v="800-116-398-7"/>
    <s v="11001"/>
    <s v="Carrera 13 # 28-17 Pisos 234 y 5"/>
    <s v="05/08/2016"/>
    <s v="05/08/2021"/>
    <n v="9000000"/>
    <s v="1601282717"/>
    <n v="1800"/>
    <n v="1"/>
    <n v="9000000"/>
    <n v="180"/>
    <n v="2"/>
    <n v="2"/>
    <n v="0.64"/>
    <n v="1.8021069999999999"/>
  </r>
  <r>
    <n v="312"/>
    <x v="74"/>
    <s v="30/09/2020"/>
    <n v="158"/>
    <n v="5"/>
    <s v="N"/>
    <s v="800-116-398-7"/>
    <s v="11001"/>
    <s v="Carrera 13 # 28-17 Pisos 234 y 5"/>
    <s v="08/08/2016"/>
    <s v="08/08/2021"/>
    <n v="12000000"/>
    <s v="1601283220"/>
    <n v="1800"/>
    <n v="1"/>
    <n v="12000000"/>
    <n v="180"/>
    <n v="2"/>
    <n v="2"/>
    <n v="0.5"/>
    <n v="2.4018419999999998"/>
  </r>
  <r>
    <n v="323"/>
    <x v="74"/>
    <s v="30/09/2020"/>
    <n v="159"/>
    <n v="5"/>
    <s v="N"/>
    <s v="800-116-398-7"/>
    <s v="11001"/>
    <s v="Carrera 13 # 28-17 Pisos 234 y 5"/>
    <s v="19/08/2016"/>
    <s v="19/08/2021"/>
    <n v="50000000"/>
    <s v="1601288588"/>
    <n v="1800"/>
    <n v="1"/>
    <n v="50000000"/>
    <n v="180"/>
    <n v="2"/>
    <n v="2"/>
    <n v="3.93"/>
    <n v="10.044321"/>
  </r>
  <r>
    <n v="326"/>
    <x v="74"/>
    <s v="30/09/2020"/>
    <n v="160"/>
    <n v="5"/>
    <s v="N"/>
    <s v="800-116-398-7"/>
    <s v="11001"/>
    <s v="Carrera 13 # 28-17 Pisos 234 y 5"/>
    <s v="22/08/2016"/>
    <s v="22/08/2021"/>
    <n v="30000000"/>
    <s v="1601289336"/>
    <n v="1800"/>
    <n v="1"/>
    <n v="30000000"/>
    <n v="360"/>
    <n v="2"/>
    <n v="2"/>
    <n v="3.7"/>
    <n v="6.0241379999999998"/>
  </r>
  <r>
    <n v="327"/>
    <x v="74"/>
    <s v="30/09/2020"/>
    <n v="161"/>
    <n v="5"/>
    <s v="N"/>
    <s v="800-116-398-7"/>
    <s v="11001"/>
    <s v="Carrera 13 # 28-17 Pisos 234 y 5"/>
    <s v="23/08/2016"/>
    <s v="23/08/2021"/>
    <n v="17000000"/>
    <s v="1601290132"/>
    <n v="1800"/>
    <n v="1"/>
    <n v="17000000"/>
    <n v="180"/>
    <n v="2"/>
    <n v="2"/>
    <n v="0.2"/>
    <n v="3.4656099999999999"/>
  </r>
  <r>
    <n v="330"/>
    <x v="74"/>
    <s v="30/09/2020"/>
    <n v="162"/>
    <n v="5"/>
    <s v="N"/>
    <s v="800-116-398-7"/>
    <s v="11001"/>
    <s v="Carrera 13 # 28-17 Pisos 234 y 5"/>
    <s v="26/08/2016"/>
    <s v="26/08/2021"/>
    <n v="10995200"/>
    <s v="1601291436"/>
    <n v="1800"/>
    <n v="1"/>
    <n v="10995200"/>
    <n v="180"/>
    <n v="2"/>
    <n v="2"/>
    <n v="0.2"/>
    <n v="2.199827"/>
  </r>
  <r>
    <n v="330"/>
    <x v="74"/>
    <s v="30/09/2020"/>
    <n v="163"/>
    <n v="5"/>
    <s v="N"/>
    <s v="800-116-398-7"/>
    <s v="11001"/>
    <s v="Carrera 13 # 28-17 Pisos 234 y 5"/>
    <s v="26/08/2016"/>
    <s v="26/08/2021"/>
    <n v="14000000"/>
    <s v="1601291439"/>
    <n v="1800"/>
    <n v="1"/>
    <n v="14000000"/>
    <n v="360"/>
    <n v="2"/>
    <n v="2"/>
    <n v="0.2"/>
    <n v="2.802826"/>
  </r>
  <r>
    <n v="333"/>
    <x v="74"/>
    <s v="30/09/2020"/>
    <n v="164"/>
    <n v="5"/>
    <s v="N"/>
    <s v="800-116-398-7"/>
    <s v="11001"/>
    <s v="Carrera 13 # 28-17 Pisos 234 y 5"/>
    <s v="29/08/2016"/>
    <s v="29/08/2021"/>
    <n v="50000000"/>
    <s v="1601292172"/>
    <n v="720"/>
    <n v="1"/>
    <n v="50000000"/>
    <n v="180"/>
    <n v="2"/>
    <n v="2"/>
    <n v="3.64"/>
    <n v="10.032669"/>
  </r>
  <r>
    <n v="333"/>
    <x v="74"/>
    <s v="30/09/2020"/>
    <n v="165"/>
    <n v="5"/>
    <s v="N"/>
    <s v="800-116-398-7"/>
    <s v="11001"/>
    <s v="Carrera 13 # 28-17 Pisos 234 y 5"/>
    <s v="29/08/2016"/>
    <s v="29/08/2021"/>
    <n v="20000000"/>
    <s v="1601292173"/>
    <n v="1800"/>
    <n v="1"/>
    <n v="20000000"/>
    <n v="180"/>
    <n v="2"/>
    <n v="2"/>
    <n v="3.64"/>
    <n v="4.0148260000000002"/>
  </r>
  <r>
    <n v="333"/>
    <x v="74"/>
    <s v="30/09/2020"/>
    <n v="166"/>
    <n v="5"/>
    <s v="N"/>
    <s v="800-116-398-7"/>
    <s v="11001"/>
    <s v="Carrera 13 # 28-17 Pisos 234 y 5"/>
    <s v="29/08/2016"/>
    <s v="29/08/2021"/>
    <n v="30000000"/>
    <s v="1601292175"/>
    <n v="1800"/>
    <n v="1"/>
    <n v="30000000"/>
    <n v="180"/>
    <n v="2"/>
    <n v="2"/>
    <n v="3.64"/>
    <n v="6.0223570000000004"/>
  </r>
  <r>
    <n v="333"/>
    <x v="74"/>
    <s v="30/09/2020"/>
    <n v="167"/>
    <n v="5"/>
    <s v="N"/>
    <s v="800-116-398-7"/>
    <s v="11001"/>
    <s v="Carrera 13 # 28-17 Pisos 234 y 5"/>
    <s v="29/08/2016"/>
    <s v="29/08/2021"/>
    <n v="50000000"/>
    <s v="1601292178"/>
    <n v="1800"/>
    <n v="1"/>
    <n v="50000000"/>
    <n v="180"/>
    <n v="2"/>
    <n v="2"/>
    <n v="3.64"/>
    <n v="10.037186"/>
  </r>
  <r>
    <n v="334"/>
    <x v="74"/>
    <s v="30/09/2020"/>
    <n v="168"/>
    <n v="5"/>
    <s v="N"/>
    <s v="800-116-398-7"/>
    <s v="11001"/>
    <s v="Carrera 13 # 28-17 Pisos 234 y 5"/>
    <s v="30/08/2016"/>
    <s v="30/08/2021"/>
    <n v="6000000"/>
    <s v="1601293181"/>
    <n v="1800"/>
    <n v="1"/>
    <n v="6000000"/>
    <n v="180"/>
    <n v="2"/>
    <n v="2"/>
    <n v="0.14000000000000001"/>
    <n v="1.200474"/>
  </r>
  <r>
    <n v="334"/>
    <x v="74"/>
    <s v="30/09/2020"/>
    <n v="169"/>
    <n v="5"/>
    <s v="N"/>
    <s v="800-116-398-7"/>
    <s v="11001"/>
    <s v="Carrera 13 # 28-17 Pisos 234 y 5"/>
    <s v="30/08/2016"/>
    <s v="30/08/2021"/>
    <n v="12000000"/>
    <s v="1601293182"/>
    <n v="1800"/>
    <n v="1"/>
    <n v="12000000"/>
    <n v="180"/>
    <n v="2"/>
    <n v="2"/>
    <n v="0.14000000000000001"/>
    <n v="2.4009170000000002"/>
  </r>
  <r>
    <n v="334"/>
    <x v="74"/>
    <s v="30/09/2020"/>
    <n v="170"/>
    <n v="5"/>
    <s v="N"/>
    <s v="800-116-398-7"/>
    <s v="11001"/>
    <s v="Carrera 13 # 28-17 Pisos 234 y 5"/>
    <s v="30/08/2016"/>
    <s v="30/08/2021"/>
    <n v="15000000"/>
    <s v="1601293183"/>
    <n v="1800"/>
    <n v="1"/>
    <n v="15000000"/>
    <n v="180"/>
    <n v="2"/>
    <n v="2"/>
    <n v="0.14000000000000001"/>
    <n v="3.001169"/>
  </r>
  <r>
    <n v="337"/>
    <x v="74"/>
    <s v="30/09/2020"/>
    <n v="171"/>
    <n v="5"/>
    <s v="N"/>
    <s v="800-116-398-7"/>
    <s v="11001"/>
    <s v="Carrera 13 # 28-17 Pisos 234 y 5"/>
    <s v="02/09/2016"/>
    <s v="02/09/2021"/>
    <n v="18286899"/>
    <s v="1601294837"/>
    <n v="1800"/>
    <n v="1"/>
    <n v="18286899"/>
    <n v="180"/>
    <n v="2"/>
    <n v="2"/>
    <n v="0.14000000000000001"/>
    <n v="3.6579959999999998"/>
  </r>
  <r>
    <n v="340"/>
    <x v="74"/>
    <s v="30/09/2020"/>
    <n v="172"/>
    <n v="5"/>
    <s v="N"/>
    <s v="800-116-398-7"/>
    <s v="11001"/>
    <s v="Carrera 13 # 28-17 Pisos 234 y 5"/>
    <s v="05/09/2016"/>
    <s v="05/09/2021"/>
    <n v="8000000"/>
    <s v="1601295393"/>
    <n v="1800"/>
    <n v="1"/>
    <n v="8000000"/>
    <n v="180"/>
    <n v="2"/>
    <n v="2"/>
    <n v="0.15"/>
    <n v="1.6002890000000001"/>
  </r>
  <r>
    <n v="340"/>
    <x v="74"/>
    <s v="30/09/2020"/>
    <n v="173"/>
    <n v="5"/>
    <s v="N"/>
    <s v="800-116-398-7"/>
    <s v="11001"/>
    <s v="Carrera 13 # 28-17 Pisos 234 y 5"/>
    <s v="05/09/2016"/>
    <s v="05/09/2021"/>
    <n v="14000000"/>
    <s v="1601295396"/>
    <n v="1800"/>
    <n v="1"/>
    <n v="14000000"/>
    <n v="180"/>
    <n v="2"/>
    <n v="2"/>
    <n v="0.15"/>
    <n v="2.800522"/>
  </r>
  <r>
    <n v="341"/>
    <x v="74"/>
    <s v="30/09/2020"/>
    <n v="174"/>
    <n v="5"/>
    <s v="N"/>
    <s v="800-116-398-7"/>
    <s v="11001"/>
    <s v="Carrera 13 # 28-17 Pisos 234 y 5"/>
    <s v="06/09/2016"/>
    <s v="06/09/2021"/>
    <n v="25000000"/>
    <s v="1601295942"/>
    <n v="1800"/>
    <n v="1"/>
    <n v="25000000"/>
    <n v="360"/>
    <n v="2"/>
    <n v="2"/>
    <n v="3.65"/>
    <n v="5.0116610000000001"/>
  </r>
  <r>
    <n v="341"/>
    <x v="74"/>
    <s v="30/09/2020"/>
    <n v="175"/>
    <n v="5"/>
    <s v="N"/>
    <s v="800-116-398-7"/>
    <s v="11001"/>
    <s v="Carrera 13 # 28-17 Pisos 234 y 5"/>
    <s v="06/09/2016"/>
    <s v="06/09/2021"/>
    <n v="18000000"/>
    <s v="1601295944"/>
    <n v="1800"/>
    <n v="1"/>
    <n v="18000000"/>
    <n v="180"/>
    <n v="2"/>
    <n v="2"/>
    <n v="0.15"/>
    <n v="3.6004130000000001"/>
  </r>
  <r>
    <n v="343"/>
    <x v="74"/>
    <s v="30/09/2020"/>
    <n v="176"/>
    <n v="5"/>
    <s v="N"/>
    <s v="800-116-398-7"/>
    <s v="11001"/>
    <s v="Carrera 13 # 28-17 Pisos 234 y 5"/>
    <s v="08/09/2016"/>
    <s v="08/09/2021"/>
    <n v="10000000"/>
    <s v="1601297063"/>
    <n v="1800"/>
    <n v="1"/>
    <n v="10000000"/>
    <n v="180"/>
    <n v="2"/>
    <n v="2"/>
    <n v="0.15"/>
    <n v="2.0021209999999998"/>
  </r>
  <r>
    <n v="348"/>
    <x v="74"/>
    <s v="30/09/2020"/>
    <n v="177"/>
    <n v="5"/>
    <s v="N"/>
    <s v="800-116-398-7"/>
    <s v="11001"/>
    <s v="Carrera 13 # 28-17 Pisos 234 y 5"/>
    <s v="13/09/2016"/>
    <s v="13/09/2021"/>
    <n v="8500000"/>
    <s v="1601299189"/>
    <n v="1620"/>
    <n v="1"/>
    <n v="8500000"/>
    <n v="180"/>
    <n v="2"/>
    <n v="2"/>
    <n v="0.15"/>
    <n v="1.5490919999999999"/>
  </r>
  <r>
    <n v="349"/>
    <x v="74"/>
    <s v="30/09/2020"/>
    <n v="178"/>
    <n v="5"/>
    <s v="N"/>
    <s v="800-116-398-7"/>
    <s v="11001"/>
    <s v="Carrera 13 # 28-17 Pisos 234 y 5"/>
    <s v="14/09/2016"/>
    <s v="14/09/2021"/>
    <n v="30000000"/>
    <s v="1601299693"/>
    <n v="1800"/>
    <n v="1"/>
    <n v="30000000"/>
    <n v="90"/>
    <n v="2"/>
    <n v="2"/>
    <n v="3.65"/>
    <n v="6.0092160000000003"/>
  </r>
  <r>
    <n v="355"/>
    <x v="74"/>
    <s v="30/09/2020"/>
    <n v="179"/>
    <n v="5"/>
    <s v="N"/>
    <s v="800-116-398-7"/>
    <s v="11001"/>
    <s v="Carrera 13 # 28-17 Pisos 234 y 5"/>
    <s v="20/09/2016"/>
    <s v="20/09/2021"/>
    <n v="10300000"/>
    <s v="1601302461"/>
    <n v="1800"/>
    <n v="1"/>
    <n v="10300000"/>
    <n v="180"/>
    <n v="2"/>
    <n v="2"/>
    <n v="0"/>
    <n v="2.0909879999999998"/>
  </r>
  <r>
    <n v="356"/>
    <x v="74"/>
    <s v="30/09/2020"/>
    <n v="180"/>
    <n v="5"/>
    <s v="N"/>
    <s v="800-116-398-7"/>
    <s v="11001"/>
    <s v="Carrera 13 # 28-17 Pisos 234 y 5"/>
    <s v="21/09/2016"/>
    <s v="21/09/2021"/>
    <n v="20000000"/>
    <s v="1601302707"/>
    <n v="1800"/>
    <n v="1"/>
    <n v="20000000"/>
    <n v="180"/>
    <n v="2"/>
    <n v="2"/>
    <n v="3.39"/>
    <n v="4.166061"/>
  </r>
  <r>
    <n v="357"/>
    <x v="74"/>
    <s v="30/09/2020"/>
    <n v="181"/>
    <n v="5"/>
    <s v="N"/>
    <s v="800-116-398-7"/>
    <s v="11001"/>
    <s v="Carrera 13 # 28-17 Pisos 234 y 5"/>
    <s v="22/09/2016"/>
    <s v="22/09/2021"/>
    <n v="20000000"/>
    <s v="1601303541"/>
    <n v="1800"/>
    <n v="1"/>
    <n v="20000000"/>
    <n v="180"/>
    <n v="2"/>
    <n v="2"/>
    <n v="3.39"/>
    <n v="4.0037710000000004"/>
  </r>
  <r>
    <n v="358"/>
    <x v="74"/>
    <s v="30/09/2020"/>
    <n v="182"/>
    <n v="5"/>
    <s v="N"/>
    <s v="800-116-398-7"/>
    <s v="11001"/>
    <s v="Carrera 13 # 28-17 Pisos 234 y 5"/>
    <s v="23/09/2016"/>
    <s v="23/09/2021"/>
    <n v="7100000"/>
    <s v="1601303636"/>
    <n v="1800"/>
    <n v="1"/>
    <n v="7100000"/>
    <n v="180"/>
    <n v="2"/>
    <n v="2"/>
    <n v="0"/>
    <n v="1.77562"/>
  </r>
  <r>
    <n v="358"/>
    <x v="74"/>
    <s v="30/09/2020"/>
    <n v="183"/>
    <n v="5"/>
    <s v="N"/>
    <s v="800-116-398-7"/>
    <s v="11001"/>
    <s v="Carrera 13 # 28-17 Pisos 234 y 5"/>
    <s v="23/09/2016"/>
    <s v="23/09/2021"/>
    <n v="7000000"/>
    <s v="1601303637"/>
    <n v="1800"/>
    <n v="1"/>
    <n v="7000000"/>
    <n v="180"/>
    <n v="2"/>
    <n v="2"/>
    <n v="0"/>
    <n v="1.7507029999999999"/>
  </r>
  <r>
    <n v="362"/>
    <x v="74"/>
    <s v="30/09/2020"/>
    <n v="184"/>
    <n v="5"/>
    <s v="N"/>
    <s v="800-116-398-7"/>
    <s v="11001"/>
    <s v="Carrera 13 # 28-17 Pisos 234 y 5"/>
    <s v="27/09/2016"/>
    <s v="27/09/2021"/>
    <n v="16000000"/>
    <s v="1601305289"/>
    <n v="1800"/>
    <n v="1"/>
    <n v="16000000"/>
    <n v="180"/>
    <n v="2"/>
    <n v="2"/>
    <n v="0"/>
    <n v="3.201441"/>
  </r>
  <r>
    <n v="362"/>
    <x v="74"/>
    <s v="30/09/2020"/>
    <n v="185"/>
    <n v="5"/>
    <s v="N"/>
    <s v="800-116-398-7"/>
    <s v="11001"/>
    <s v="Carrera 13 # 28-17 Pisos 234 y 5"/>
    <s v="27/09/2016"/>
    <s v="27/09/2021"/>
    <n v="6480000"/>
    <s v="1601305291"/>
    <n v="1800"/>
    <n v="1"/>
    <n v="6480000"/>
    <n v="180"/>
    <n v="2"/>
    <n v="2"/>
    <n v="0"/>
    <n v="1.2964640000000001"/>
  </r>
  <r>
    <n v="362"/>
    <x v="74"/>
    <s v="30/09/2020"/>
    <n v="186"/>
    <n v="5"/>
    <s v="N"/>
    <s v="800-116-398-7"/>
    <s v="11001"/>
    <s v="Carrera 13 # 28-17 Pisos 234 y 5"/>
    <s v="27/09/2016"/>
    <s v="27/09/2021"/>
    <n v="8000000"/>
    <s v="1601305293"/>
    <n v="1800"/>
    <n v="1"/>
    <n v="8000000"/>
    <n v="180"/>
    <n v="2"/>
    <n v="2"/>
    <n v="0"/>
    <n v="1.6007530000000001"/>
  </r>
  <r>
    <n v="363"/>
    <x v="74"/>
    <s v="30/09/2020"/>
    <n v="187"/>
    <n v="5"/>
    <s v="N"/>
    <s v="800-116-398-7"/>
    <s v="11001"/>
    <s v="Carrera 13 # 28-17 Pisos 234 y 5"/>
    <s v="28/09/2016"/>
    <s v="28/09/2021"/>
    <n v="9000000"/>
    <s v="1601305962"/>
    <n v="1800"/>
    <n v="1"/>
    <n v="9000000"/>
    <n v="180"/>
    <n v="2"/>
    <n v="2"/>
    <n v="0"/>
    <n v="1.8000339999999999"/>
  </r>
  <r>
    <n v="365"/>
    <x v="74"/>
    <s v="30/09/2020"/>
    <n v="188"/>
    <n v="5"/>
    <s v="N"/>
    <s v="800-116-398-7"/>
    <s v="11001"/>
    <s v="Carrera 13 # 28-17 Pisos 234 y 5"/>
    <s v="30/09/2016"/>
    <s v="30/09/2021"/>
    <n v="35000000"/>
    <s v="1601307685"/>
    <n v="1800"/>
    <n v="1"/>
    <n v="35000000"/>
    <n v="30"/>
    <n v="2"/>
    <n v="2"/>
    <n v="3.32"/>
    <n v="7.0000159999999996"/>
  </r>
  <r>
    <n v="371"/>
    <x v="74"/>
    <s v="30/09/2020"/>
    <n v="189"/>
    <n v="5"/>
    <s v="N"/>
    <s v="800-116-398-7"/>
    <s v="11001"/>
    <s v="Carrera 13 # 28-17 Pisos 234 y 5"/>
    <s v="06/10/2016"/>
    <s v="06/10/2021"/>
    <n v="8000000"/>
    <s v="1601309698"/>
    <n v="1800"/>
    <n v="1"/>
    <n v="8000000"/>
    <n v="180"/>
    <n v="2"/>
    <n v="2"/>
    <n v="1.8"/>
    <n v="2.420706"/>
  </r>
  <r>
    <n v="6"/>
    <x v="74"/>
    <s v="30/09/2020"/>
    <n v="190"/>
    <n v="5"/>
    <s v="N"/>
    <s v="800-116-398-7"/>
    <s v="11001"/>
    <s v="Carrera 13 # 28-17 Pisos 234 y 5"/>
    <s v="06/10/2016"/>
    <s v="06/10/2020"/>
    <n v="13000000"/>
    <s v="1601309699"/>
    <n v="1440"/>
    <n v="1"/>
    <n v="13000000"/>
    <n v="360"/>
    <n v="2"/>
    <n v="2"/>
    <n v="1.9"/>
    <n v="3.3129900000000001"/>
  </r>
  <r>
    <n v="390"/>
    <x v="74"/>
    <s v="30/09/2020"/>
    <n v="191"/>
    <n v="5"/>
    <s v="N"/>
    <s v="800-116-398-7"/>
    <s v="11001"/>
    <s v="Carrera 13 # 28-17 Pisos 234 y 5"/>
    <s v="25/10/2016"/>
    <s v="25/10/2021"/>
    <n v="23000000"/>
    <s v="1601314337"/>
    <n v="1800"/>
    <n v="1"/>
    <n v="23000000"/>
    <n v="180"/>
    <n v="2"/>
    <n v="2"/>
    <n v="2.16"/>
    <n v="6.9667579999999996"/>
  </r>
  <r>
    <n v="26"/>
    <x v="74"/>
    <s v="30/09/2020"/>
    <n v="192"/>
    <n v="5"/>
    <s v="N"/>
    <s v="800-116-398-7"/>
    <s v="11001"/>
    <s v="Carrera 13 # 28-17 Pisos 234 y 5"/>
    <s v="26/10/2016"/>
    <s v="26/10/2020"/>
    <n v="13500000"/>
    <s v="1601314648"/>
    <n v="1440"/>
    <n v="1"/>
    <n v="13500000"/>
    <n v="180"/>
    <n v="2"/>
    <n v="2"/>
    <n v="2.16"/>
    <n v="1.7042109999999999"/>
  </r>
  <r>
    <n v="392"/>
    <x v="74"/>
    <s v="30/09/2020"/>
    <n v="193"/>
    <n v="5"/>
    <s v="N"/>
    <s v="800-116-398-7"/>
    <s v="11001"/>
    <s v="Carrera 13 # 28-17 Pisos 234 y 5"/>
    <s v="27/10/2016"/>
    <s v="27/10/2021"/>
    <n v="50000000"/>
    <s v="1601315208"/>
    <n v="1800"/>
    <n v="1"/>
    <n v="50000000"/>
    <n v="30"/>
    <n v="2"/>
    <n v="2"/>
    <n v="3.32"/>
    <n v="10.835317"/>
  </r>
  <r>
    <n v="399"/>
    <x v="74"/>
    <s v="30/09/2020"/>
    <n v="194"/>
    <n v="5"/>
    <s v="N"/>
    <s v="800-116-398-7"/>
    <s v="11001"/>
    <s v="Carrera 13 # 28-17 Pisos 234 y 5"/>
    <s v="03/11/2016"/>
    <s v="03/11/2021"/>
    <n v="20000000"/>
    <s v="1601317374"/>
    <n v="1800"/>
    <n v="1"/>
    <n v="20000000"/>
    <n v="180"/>
    <n v="2"/>
    <n v="2"/>
    <n v="2.0299999999999998"/>
    <n v="6.049906"/>
  </r>
  <r>
    <n v="404"/>
    <x v="74"/>
    <s v="30/09/2020"/>
    <n v="195"/>
    <n v="5"/>
    <s v="N"/>
    <s v="800-116-398-7"/>
    <s v="11001"/>
    <s v="Carrera 13 # 28-17 Pisos 234 y 5"/>
    <s v="08/11/2016"/>
    <s v="08/11/2021"/>
    <n v="9000000"/>
    <s v="1601317970"/>
    <n v="1800"/>
    <n v="1"/>
    <n v="9000000"/>
    <n v="180"/>
    <n v="2"/>
    <n v="2"/>
    <n v="2.0299999999999998"/>
    <n v="2.7224840000000001"/>
  </r>
  <r>
    <n v="413"/>
    <x v="74"/>
    <s v="30/09/2020"/>
    <n v="196"/>
    <n v="5"/>
    <s v="N"/>
    <s v="800-116-398-7"/>
    <s v="11001"/>
    <s v="Carrera 13 # 28-17 Pisos 234 y 5"/>
    <s v="17/11/2016"/>
    <s v="17/11/2021"/>
    <n v="11000000"/>
    <s v="1601320062"/>
    <n v="1800"/>
    <n v="1"/>
    <n v="11000000"/>
    <n v="180"/>
    <n v="2"/>
    <n v="2"/>
    <n v="1.86"/>
    <n v="3.3254049999999999"/>
  </r>
  <r>
    <n v="48"/>
    <x v="74"/>
    <s v="30/09/2020"/>
    <n v="197"/>
    <n v="5"/>
    <s v="N"/>
    <s v="800-116-398-7"/>
    <s v="11001"/>
    <s v="Carrera 13 # 28-17 Pisos 234 y 5"/>
    <s v="17/11/2016"/>
    <s v="17/11/2020"/>
    <n v="5371298"/>
    <s v="1601320067"/>
    <n v="1440"/>
    <n v="1"/>
    <n v="5371298"/>
    <n v="180"/>
    <n v="2"/>
    <n v="2"/>
    <n v="1.86"/>
    <n v="0.67699900000000002"/>
  </r>
  <r>
    <n v="60"/>
    <x v="74"/>
    <s v="30/09/2020"/>
    <n v="198"/>
    <n v="5"/>
    <s v="N"/>
    <s v="800-116-398-7"/>
    <s v="11001"/>
    <s v="Carrera 13 # 28-17 Pisos 234 y 5"/>
    <s v="29/11/2016"/>
    <s v="29/11/2020"/>
    <n v="10000000"/>
    <s v="1601323705"/>
    <n v="1260"/>
    <n v="1"/>
    <n v="10000000"/>
    <n v="180"/>
    <n v="2"/>
    <n v="2"/>
    <n v="1.75"/>
    <n v="0.90851700000000002"/>
  </r>
  <r>
    <n v="425"/>
    <x v="74"/>
    <s v="30/09/2020"/>
    <n v="199"/>
    <n v="5"/>
    <s v="N"/>
    <s v="800-116-398-7"/>
    <s v="11001"/>
    <s v="Carrera 13 # 28-17 Pisos 234 y 5"/>
    <s v="29/11/2016"/>
    <s v="29/11/2021"/>
    <n v="12000000"/>
    <s v="1601323706"/>
    <n v="1800"/>
    <n v="1"/>
    <n v="12000000"/>
    <n v="180"/>
    <n v="2"/>
    <n v="2"/>
    <n v="1.75"/>
    <n v="3.621054"/>
  </r>
  <r>
    <n v="61"/>
    <x v="74"/>
    <s v="30/09/2020"/>
    <n v="200"/>
    <n v="5"/>
    <s v="N"/>
    <s v="800-116-398-7"/>
    <s v="11001"/>
    <s v="Carrera 13 # 28-17 Pisos 234 y 5"/>
    <s v="30/11/2016"/>
    <s v="30/11/2020"/>
    <n v="13633937"/>
    <s v="1601324075"/>
    <n v="1440"/>
    <n v="1"/>
    <n v="13633937"/>
    <n v="180"/>
    <n v="2"/>
    <n v="2"/>
    <n v="5.17"/>
    <n v="1.733555"/>
  </r>
  <r>
    <n v="435"/>
    <x v="74"/>
    <s v="30/09/2020"/>
    <n v="201"/>
    <n v="5"/>
    <s v="N"/>
    <s v="800-116-398-7"/>
    <s v="11001"/>
    <s v="Carrera 13 # 28-17 Pisos 234 y 5"/>
    <s v="09/12/2016"/>
    <s v="09/12/2021"/>
    <n v="15000000"/>
    <s v="1601326405"/>
    <n v="1800"/>
    <n v="1"/>
    <n v="15000000"/>
    <n v="180"/>
    <n v="2"/>
    <n v="2"/>
    <n v="1.45"/>
    <n v="4.5200909999999999"/>
  </r>
  <r>
    <n v="438"/>
    <x v="74"/>
    <s v="30/09/2020"/>
    <n v="202"/>
    <n v="5"/>
    <s v="N"/>
    <s v="800-116-398-7"/>
    <s v="11001"/>
    <s v="Carrera 13 # 28-17 Pisos 234 y 5"/>
    <s v="12/12/2016"/>
    <s v="12/12/2021"/>
    <n v="14000000"/>
    <s v="1601326643"/>
    <n v="1800"/>
    <n v="1"/>
    <n v="14000000"/>
    <n v="180"/>
    <n v="2"/>
    <n v="2"/>
    <n v="1.45"/>
    <n v="4.2182519999999997"/>
  </r>
  <r>
    <n v="447"/>
    <x v="74"/>
    <s v="30/09/2020"/>
    <n v="203"/>
    <n v="5"/>
    <s v="N"/>
    <s v="800-116-398-7"/>
    <s v="11001"/>
    <s v="Carrera 13 # 28-17 Pisos 234 y 5"/>
    <s v="21/12/2016"/>
    <s v="21/12/2021"/>
    <n v="9000000"/>
    <s v="1601332467"/>
    <n v="1800"/>
    <n v="1"/>
    <n v="9000000"/>
    <n v="180"/>
    <n v="2"/>
    <n v="2"/>
    <n v="1.26"/>
    <n v="2.7093219999999998"/>
  </r>
  <r>
    <n v="448"/>
    <x v="74"/>
    <s v="30/09/2020"/>
    <n v="204"/>
    <n v="5"/>
    <s v="N"/>
    <s v="800-116-398-7"/>
    <s v="11001"/>
    <s v="Carrera 13 # 28-17 Pisos 234 y 5"/>
    <s v="22/12/2016"/>
    <s v="22/12/2021"/>
    <n v="8000000"/>
    <s v="1601333001"/>
    <n v="1800"/>
    <n v="1"/>
    <n v="8000000"/>
    <n v="180"/>
    <n v="2"/>
    <n v="2"/>
    <n v="1.26"/>
    <n v="2.4081480000000002"/>
  </r>
  <r>
    <n v="452"/>
    <x v="74"/>
    <s v="30/09/2020"/>
    <n v="205"/>
    <n v="5"/>
    <s v="N"/>
    <s v="800-116-398-7"/>
    <s v="11001"/>
    <s v="Carrera 13 # 28-17 Pisos 234 y 5"/>
    <s v="26/12/2016"/>
    <s v="26/12/2021"/>
    <n v="10000000"/>
    <s v="1601333966"/>
    <n v="1800"/>
    <n v="1"/>
    <n v="10000000"/>
    <n v="180"/>
    <n v="2"/>
    <n v="2"/>
    <n v="1.26"/>
    <n v="1.760734"/>
  </r>
  <r>
    <n v="452"/>
    <x v="74"/>
    <s v="30/09/2020"/>
    <n v="206"/>
    <n v="5"/>
    <s v="N"/>
    <s v="800-116-398-7"/>
    <s v="11001"/>
    <s v="Carrera 13 # 28-17 Pisos 234 y 5"/>
    <s v="26/12/2016"/>
    <s v="26/12/2021"/>
    <n v="8000000"/>
    <s v="1601333967"/>
    <n v="1800"/>
    <n v="1"/>
    <n v="8000000"/>
    <n v="180"/>
    <n v="2"/>
    <n v="2"/>
    <n v="1.26"/>
    <n v="2.407896"/>
  </r>
  <r>
    <n v="452"/>
    <x v="74"/>
    <s v="30/09/2020"/>
    <n v="207"/>
    <n v="5"/>
    <s v="N"/>
    <s v="800-116-398-7"/>
    <s v="11001"/>
    <s v="Carrera 13 # 28-17 Pisos 234 y 5"/>
    <s v="26/12/2016"/>
    <s v="26/12/2021"/>
    <n v="35000000"/>
    <s v="1601333968"/>
    <n v="1620"/>
    <n v="1"/>
    <n v="35000000"/>
    <n v="180"/>
    <n v="2"/>
    <n v="2"/>
    <n v="1.26"/>
    <n v="7.6971319999999999"/>
  </r>
  <r>
    <n v="452"/>
    <x v="74"/>
    <s v="30/09/2020"/>
    <n v="208"/>
    <n v="5"/>
    <s v="N"/>
    <s v="800-116-398-7"/>
    <s v="11001"/>
    <s v="Carrera 13 # 28-17 Pisos 234 y 5"/>
    <s v="26/12/2016"/>
    <s v="26/12/2021"/>
    <n v="20000000"/>
    <s v="1601333969"/>
    <n v="1800"/>
    <n v="1"/>
    <n v="20000000"/>
    <n v="180"/>
    <n v="2"/>
    <n v="2"/>
    <n v="1.26"/>
    <n v="6.0196459999999998"/>
  </r>
  <r>
    <n v="452"/>
    <x v="74"/>
    <s v="30/09/2020"/>
    <n v="209"/>
    <n v="5"/>
    <s v="N"/>
    <s v="800-116-398-7"/>
    <s v="11001"/>
    <s v="Carrera 13 # 28-17 Pisos 234 y 5"/>
    <s v="26/12/2016"/>
    <s v="26/12/2021"/>
    <n v="30000000"/>
    <s v="1601333989"/>
    <n v="1620"/>
    <n v="1"/>
    <n v="30000000"/>
    <n v="180"/>
    <n v="2"/>
    <n v="2"/>
    <n v="4.76"/>
    <n v="8.9131929999999997"/>
  </r>
  <r>
    <n v="88"/>
    <x v="74"/>
    <s v="30/09/2020"/>
    <n v="210"/>
    <n v="5"/>
    <s v="N"/>
    <s v="800-116-398-7"/>
    <s v="11001"/>
    <s v="Carrera 13 # 28-17 Pisos 234 y 5"/>
    <s v="27/12/2016"/>
    <s v="27/12/2020"/>
    <n v="8000000"/>
    <s v="1601335978"/>
    <n v="1440"/>
    <n v="1"/>
    <n v="8000000"/>
    <n v="180"/>
    <n v="2"/>
    <n v="2"/>
    <n v="1.21"/>
    <n v="1.00332"/>
  </r>
  <r>
    <n v="455"/>
    <x v="74"/>
    <s v="30/09/2020"/>
    <n v="211"/>
    <n v="5"/>
    <s v="N"/>
    <s v="800-116-398-7"/>
    <s v="11001"/>
    <s v="Carrera 13 # 28-17 Pisos 234 y 5"/>
    <s v="29/12/2016"/>
    <s v="29/12/2021"/>
    <n v="7500000"/>
    <s v="1601337231"/>
    <n v="1800"/>
    <n v="1"/>
    <n v="7500000"/>
    <n v="30"/>
    <n v="2"/>
    <n v="2"/>
    <n v="0"/>
    <n v="1.875"/>
  </r>
  <r>
    <n v="459"/>
    <x v="74"/>
    <s v="30/09/2020"/>
    <n v="212"/>
    <n v="5"/>
    <s v="N"/>
    <s v="800-116-398-7"/>
    <s v="11001"/>
    <s v="Carrera 13 # 28-17 Pisos 234 y 5"/>
    <s v="02/01/2017"/>
    <s v="02/01/2022"/>
    <n v="25000000"/>
    <s v="1701337819"/>
    <n v="1800"/>
    <n v="1"/>
    <n v="25000000"/>
    <n v="180"/>
    <n v="2"/>
    <n v="2"/>
    <n v="1.21"/>
    <n v="7.5220880000000001"/>
  </r>
  <r>
    <n v="473"/>
    <x v="74"/>
    <s v="30/09/2020"/>
    <n v="213"/>
    <n v="5"/>
    <s v="N"/>
    <s v="800-116-398-7"/>
    <s v="11001"/>
    <s v="Carrera 13 # 28-17 Pisos 234 y 5"/>
    <s v="16/01/2017"/>
    <s v="16/01/2022"/>
    <n v="12000000"/>
    <s v="1701342561"/>
    <n v="1800"/>
    <n v="1"/>
    <n v="12000000"/>
    <n v="180"/>
    <n v="2"/>
    <n v="2"/>
    <n v="0.96"/>
    <n v="3.6071040000000001"/>
  </r>
  <r>
    <n v="474"/>
    <x v="74"/>
    <s v="30/09/2020"/>
    <n v="214"/>
    <n v="5"/>
    <s v="N"/>
    <s v="800-116-398-7"/>
    <s v="11001"/>
    <s v="Carrera 13 # 28-17 Pisos 234 y 5"/>
    <s v="17/01/2017"/>
    <s v="17/01/2022"/>
    <n v="12000000"/>
    <s v="1701342962"/>
    <n v="1800"/>
    <n v="1"/>
    <n v="12000000"/>
    <n v="180"/>
    <n v="2"/>
    <n v="2"/>
    <n v="0.96"/>
    <n v="3.607008"/>
  </r>
  <r>
    <n v="474"/>
    <x v="74"/>
    <s v="30/09/2020"/>
    <n v="215"/>
    <n v="5"/>
    <s v="N"/>
    <s v="800-116-398-7"/>
    <s v="11001"/>
    <s v="Carrera 13 # 28-17 Pisos 234 y 5"/>
    <s v="17/01/2017"/>
    <s v="17/01/2022"/>
    <n v="19000000"/>
    <s v="1701342963"/>
    <n v="1800"/>
    <n v="1"/>
    <n v="19000000"/>
    <n v="180"/>
    <n v="2"/>
    <n v="2"/>
    <n v="0.96"/>
    <n v="5.3303669999999999"/>
  </r>
  <r>
    <n v="474"/>
    <x v="74"/>
    <s v="30/09/2020"/>
    <n v="216"/>
    <n v="5"/>
    <s v="N"/>
    <s v="800-116-398-7"/>
    <s v="11001"/>
    <s v="Carrera 13 # 28-17 Pisos 234 y 5"/>
    <s v="17/01/2017"/>
    <s v="17/01/2022"/>
    <n v="11000000"/>
    <s v="1701342964"/>
    <n v="1800"/>
    <n v="1"/>
    <n v="11000000"/>
    <n v="180"/>
    <n v="2"/>
    <n v="2"/>
    <n v="0.96"/>
    <n v="3.3064239999999998"/>
  </r>
  <r>
    <n v="476"/>
    <x v="74"/>
    <s v="30/09/2020"/>
    <n v="217"/>
    <n v="5"/>
    <s v="N"/>
    <s v="800-116-398-7"/>
    <s v="11001"/>
    <s v="Carrera 13 # 28-17 Pisos 234 y 5"/>
    <s v="19/01/2017"/>
    <s v="19/01/2022"/>
    <n v="12000000"/>
    <s v="1701344709"/>
    <n v="1800"/>
    <n v="1"/>
    <n v="12000000"/>
    <n v="180"/>
    <n v="2"/>
    <n v="2"/>
    <n v="0.88"/>
    <n v="3.6065839999999998"/>
  </r>
  <r>
    <n v="477"/>
    <x v="74"/>
    <s v="30/09/2020"/>
    <n v="218"/>
    <n v="5"/>
    <s v="N"/>
    <s v="800-116-398-7"/>
    <s v="11001"/>
    <s v="Carrera 13 # 28-17 Pisos 234 y 5"/>
    <s v="20/01/2017"/>
    <s v="20/01/2022"/>
    <n v="11000000"/>
    <s v="1701345091"/>
    <n v="1800"/>
    <n v="1"/>
    <n v="11000000"/>
    <n v="180"/>
    <n v="2"/>
    <n v="2"/>
    <n v="0.88"/>
    <n v="3.3064779999999998"/>
  </r>
  <r>
    <n v="481"/>
    <x v="74"/>
    <s v="30/09/2020"/>
    <n v="219"/>
    <n v="5"/>
    <s v="N"/>
    <s v="800-116-398-7"/>
    <s v="11001"/>
    <s v="Carrera 13 # 28-17 Pisos 234 y 5"/>
    <s v="24/01/2017"/>
    <s v="24/01/2022"/>
    <n v="27000000"/>
    <s v="1701346117"/>
    <n v="1800"/>
    <n v="1"/>
    <n v="27000000"/>
    <n v="180"/>
    <n v="2"/>
    <n v="2"/>
    <n v="0.88"/>
    <n v="8.1130680000000002"/>
  </r>
  <r>
    <n v="483"/>
    <x v="74"/>
    <s v="30/09/2020"/>
    <n v="220"/>
    <n v="5"/>
    <s v="N"/>
    <s v="800-116-398-7"/>
    <s v="11001"/>
    <s v="Carrera 13 # 28-17 Pisos 234 y 5"/>
    <s v="26/01/2017"/>
    <s v="26/01/2022"/>
    <n v="9000000"/>
    <s v="1701347787"/>
    <n v="1800"/>
    <n v="1"/>
    <n v="9000000"/>
    <n v="180"/>
    <n v="2"/>
    <n v="2"/>
    <n v="0.79"/>
    <n v="2.7073149999999999"/>
  </r>
  <r>
    <n v="490"/>
    <x v="74"/>
    <s v="30/09/2020"/>
    <n v="221"/>
    <n v="5"/>
    <s v="N"/>
    <s v="800-116-398-7"/>
    <s v="11001"/>
    <s v="Carrera 13 # 28-17 Pisos 234 y 5"/>
    <s v="02/02/2017"/>
    <s v="02/02/2022"/>
    <n v="10000000"/>
    <s v="1701350694"/>
    <n v="1800"/>
    <n v="1"/>
    <n v="10000000"/>
    <n v="180"/>
    <n v="2"/>
    <n v="2"/>
    <n v="0.64"/>
    <n v="3.0032549999999998"/>
  </r>
  <r>
    <n v="494"/>
    <x v="74"/>
    <s v="30/09/2020"/>
    <n v="222"/>
    <n v="5"/>
    <s v="N"/>
    <s v="800-116-398-7"/>
    <s v="11001"/>
    <s v="Carrera 13 # 28-17 Pisos 234 y 5"/>
    <s v="06/02/2017"/>
    <s v="06/02/2022"/>
    <n v="28800000"/>
    <s v="1701351338"/>
    <n v="1800"/>
    <n v="1"/>
    <n v="28800000"/>
    <n v="180"/>
    <n v="2"/>
    <n v="2"/>
    <n v="4.1399999999999997"/>
    <n v="8.6936370000000007"/>
  </r>
  <r>
    <n v="497"/>
    <x v="74"/>
    <s v="30/09/2020"/>
    <n v="223"/>
    <n v="5"/>
    <s v="N"/>
    <s v="800-116-398-7"/>
    <s v="11001"/>
    <s v="Carrera 13 # 28-17 Pisos 234 y 5"/>
    <s v="09/02/2017"/>
    <s v="09/02/2022"/>
    <n v="18400000"/>
    <s v="1701353185"/>
    <n v="1800"/>
    <n v="1"/>
    <n v="18400000"/>
    <n v="180"/>
    <n v="2"/>
    <n v="2"/>
    <n v="0.5"/>
    <n v="5.5238500000000004"/>
  </r>
  <r>
    <n v="498"/>
    <x v="74"/>
    <s v="30/09/2020"/>
    <n v="224"/>
    <n v="5"/>
    <s v="N"/>
    <s v="800-116-398-7"/>
    <s v="11001"/>
    <s v="Carrera 13 # 28-17 Pisos 234 y 5"/>
    <s v="10/02/2017"/>
    <s v="10/02/2022"/>
    <n v="20000000"/>
    <s v="1701353362"/>
    <n v="1800"/>
    <n v="1"/>
    <n v="20000000"/>
    <n v="180"/>
    <n v="2"/>
    <n v="2"/>
    <n v="4"/>
    <n v="6.0330000000000004"/>
  </r>
  <r>
    <n v="501"/>
    <x v="74"/>
    <s v="30/09/2020"/>
    <n v="225"/>
    <n v="5"/>
    <s v="N"/>
    <s v="800-116-398-7"/>
    <s v="11001"/>
    <s v="Carrera 13 # 28-17 Pisos 234 y 5"/>
    <s v="13/02/2017"/>
    <s v="13/02/2022"/>
    <n v="9000000"/>
    <s v="1701354277"/>
    <n v="1800"/>
    <n v="1"/>
    <n v="9000000"/>
    <n v="180"/>
    <n v="2"/>
    <n v="2"/>
    <n v="0.5"/>
    <n v="2.7017389999999999"/>
  </r>
  <r>
    <n v="502"/>
    <x v="74"/>
    <s v="30/09/2020"/>
    <n v="226"/>
    <n v="5"/>
    <s v="N"/>
    <s v="800-116-398-7"/>
    <s v="11001"/>
    <s v="Carrera 13 # 28-17 Pisos 234 y 5"/>
    <s v="14/02/2017"/>
    <s v="14/02/2022"/>
    <n v="18000000"/>
    <s v="1701354841"/>
    <n v="720"/>
    <n v="1"/>
    <n v="18000000"/>
    <n v="180"/>
    <n v="2"/>
    <n v="2"/>
    <n v="0.5"/>
    <n v="3.8321049999999999"/>
  </r>
  <r>
    <n v="508"/>
    <x v="74"/>
    <s v="30/09/2020"/>
    <n v="227"/>
    <n v="5"/>
    <s v="N"/>
    <s v="800-116-398-7"/>
    <s v="11001"/>
    <s v="Carrera 13 # 28-17 Pisos 234 y 5"/>
    <s v="20/02/2017"/>
    <s v="20/02/2022"/>
    <n v="40795200"/>
    <s v="1701357411"/>
    <n v="1800"/>
    <n v="1"/>
    <n v="40795200"/>
    <n v="180"/>
    <n v="2"/>
    <n v="2"/>
    <n v="0.43"/>
    <n v="12.244400000000001"/>
  </r>
  <r>
    <n v="508"/>
    <x v="74"/>
    <s v="30/09/2020"/>
    <n v="228"/>
    <n v="5"/>
    <s v="N"/>
    <s v="800-116-398-7"/>
    <s v="11001"/>
    <s v="Carrera 13 # 28-17 Pisos 234 y 5"/>
    <s v="20/02/2017"/>
    <s v="20/02/2022"/>
    <n v="8500000"/>
    <s v="1701357412"/>
    <n v="1800"/>
    <n v="1"/>
    <n v="8500000"/>
    <n v="180"/>
    <n v="2"/>
    <n v="2"/>
    <n v="0.43"/>
    <n v="2.5512000000000001"/>
  </r>
  <r>
    <n v="143"/>
    <x v="74"/>
    <s v="30/09/2020"/>
    <n v="229"/>
    <n v="5"/>
    <s v="N"/>
    <s v="800-116-398-7"/>
    <s v="11001"/>
    <s v="Carrera 13 # 28-17 Pisos 234 y 5"/>
    <s v="20/02/2017"/>
    <s v="20/02/2021"/>
    <n v="8000000"/>
    <s v="1701357413"/>
    <n v="1440"/>
    <n v="1"/>
    <n v="8000000"/>
    <n v="180"/>
    <n v="2"/>
    <n v="2"/>
    <n v="0.43"/>
    <n v="1.0004949999999999"/>
  </r>
  <r>
    <n v="510"/>
    <x v="74"/>
    <s v="30/09/2020"/>
    <n v="230"/>
    <n v="5"/>
    <s v="N"/>
    <s v="800-116-398-7"/>
    <s v="11001"/>
    <s v="Carrera 13 # 28-17 Pisos 234 y 5"/>
    <s v="22/02/2017"/>
    <s v="22/02/2022"/>
    <n v="12500000"/>
    <s v="1701358073"/>
    <n v="1800"/>
    <n v="1"/>
    <n v="12500000"/>
    <n v="180"/>
    <n v="2"/>
    <n v="2"/>
    <n v="0.2"/>
    <n v="3.8108179999999998"/>
  </r>
  <r>
    <n v="512"/>
    <x v="74"/>
    <s v="30/09/2020"/>
    <n v="231"/>
    <n v="5"/>
    <s v="N"/>
    <s v="800-116-398-7"/>
    <s v="11001"/>
    <s v="Carrera 13 # 28-17 Pisos 234 y 5"/>
    <s v="24/02/2017"/>
    <s v="24/02/2022"/>
    <n v="12000000"/>
    <s v="1701359205"/>
    <n v="1800"/>
    <n v="1"/>
    <n v="12000000"/>
    <n v="180"/>
    <n v="2"/>
    <n v="2"/>
    <n v="0.2"/>
    <n v="3.6585960000000002"/>
  </r>
  <r>
    <n v="515"/>
    <x v="74"/>
    <s v="30/09/2020"/>
    <n v="232"/>
    <n v="5"/>
    <s v="N"/>
    <s v="800-116-398-7"/>
    <s v="11001"/>
    <s v="Carrera 13 # 28-17 Pisos 234 y 5"/>
    <s v="27/02/2017"/>
    <s v="27/02/2022"/>
    <n v="30000000"/>
    <s v="1701360064"/>
    <n v="1800"/>
    <n v="1"/>
    <n v="30000000"/>
    <n v="180"/>
    <n v="2"/>
    <n v="2"/>
    <n v="3.7"/>
    <n v="9.0302609999999994"/>
  </r>
  <r>
    <n v="515"/>
    <x v="74"/>
    <s v="30/09/2020"/>
    <n v="233"/>
    <n v="5"/>
    <s v="N"/>
    <s v="800-116-398-7"/>
    <s v="11001"/>
    <s v="Carrera 13 # 28-17 Pisos 234 y 5"/>
    <s v="27/02/2017"/>
    <s v="27/02/2022"/>
    <n v="9000000"/>
    <s v="1701360065"/>
    <n v="1620"/>
    <n v="1"/>
    <n v="9000000"/>
    <n v="180"/>
    <n v="2"/>
    <n v="2"/>
    <n v="0.2"/>
    <n v="2.7008709999999998"/>
  </r>
  <r>
    <n v="517"/>
    <x v="74"/>
    <s v="30/09/2020"/>
    <n v="234"/>
    <n v="5"/>
    <s v="N"/>
    <s v="800-116-398-7"/>
    <s v="11001"/>
    <s v="Carrera 13 # 28-17 Pisos 234 y 5"/>
    <s v="01/03/2017"/>
    <s v="01/03/2022"/>
    <n v="30208699"/>
    <s v="1701361436"/>
    <n v="1800"/>
    <n v="1"/>
    <n v="30208699"/>
    <n v="180"/>
    <n v="2"/>
    <n v="2"/>
    <n v="0.14000000000000001"/>
    <n v="9.064864"/>
  </r>
  <r>
    <n v="154"/>
    <x v="74"/>
    <s v="30/09/2020"/>
    <n v="235"/>
    <n v="5"/>
    <s v="N"/>
    <s v="800-116-398-7"/>
    <s v="11001"/>
    <s v="Carrera 13 # 28-17 Pisos 234 y 5"/>
    <s v="03/03/2017"/>
    <s v="03/03/2021"/>
    <n v="12000000"/>
    <s v="1701361931"/>
    <n v="1440"/>
    <n v="1"/>
    <n v="12000000"/>
    <n v="180"/>
    <n v="2"/>
    <n v="2"/>
    <n v="0.14000000000000001"/>
    <n v="1.500162"/>
  </r>
  <r>
    <n v="519"/>
    <x v="74"/>
    <s v="30/09/2020"/>
    <n v="236"/>
    <n v="5"/>
    <s v="N"/>
    <s v="800-116-398-7"/>
    <s v="11001"/>
    <s v="Carrera 13 # 28-17 Pisos 234 y 5"/>
    <s v="03/03/2017"/>
    <s v="03/03/2022"/>
    <n v="28000000"/>
    <s v="1701361941"/>
    <n v="1800"/>
    <n v="1"/>
    <n v="28000000"/>
    <n v="360"/>
    <n v="2"/>
    <n v="2"/>
    <n v="5.43"/>
    <n v="11.549623"/>
  </r>
  <r>
    <n v="523"/>
    <x v="74"/>
    <s v="30/09/2020"/>
    <n v="237"/>
    <n v="5"/>
    <s v="N"/>
    <s v="800-116-398-7"/>
    <s v="11001"/>
    <s v="Carrera 13 # 28-17 Pisos 234 y 5"/>
    <s v="07/03/2017"/>
    <s v="07/03/2022"/>
    <n v="5000000"/>
    <s v="1701363159"/>
    <n v="1800"/>
    <n v="1"/>
    <n v="5000000"/>
    <n v="180"/>
    <n v="2"/>
    <n v="2"/>
    <n v="0.15"/>
    <n v="1.5013840000000001"/>
  </r>
  <r>
    <n v="524"/>
    <x v="74"/>
    <s v="30/09/2020"/>
    <n v="238"/>
    <n v="5"/>
    <s v="N"/>
    <s v="800-116-398-7"/>
    <s v="11001"/>
    <s v="Carrera 13 # 28-17 Pisos 234 y 5"/>
    <s v="08/03/2017"/>
    <s v="08/03/2022"/>
    <n v="8000000"/>
    <s v="1701363577"/>
    <n v="1800"/>
    <n v="1"/>
    <n v="8000000"/>
    <n v="180"/>
    <n v="2"/>
    <n v="2"/>
    <n v="0.15"/>
    <n v="2.4022030000000001"/>
  </r>
  <r>
    <n v="533"/>
    <x v="74"/>
    <s v="30/09/2020"/>
    <n v="239"/>
    <n v="5"/>
    <s v="N"/>
    <s v="800-116-398-7"/>
    <s v="11001"/>
    <s v="Carrera 13 # 28-17 Pisos 234 y 5"/>
    <s v="17/03/2017"/>
    <s v="17/03/2022"/>
    <n v="13000000"/>
    <s v="1701367544"/>
    <n v="1800"/>
    <n v="1"/>
    <n v="13000000"/>
    <n v="180"/>
    <n v="2"/>
    <n v="2"/>
    <n v="0"/>
    <n v="3.9"/>
  </r>
  <r>
    <n v="172"/>
    <x v="74"/>
    <s v="30/09/2020"/>
    <n v="240"/>
    <n v="5"/>
    <s v="N"/>
    <s v="800-116-398-7"/>
    <s v="11001"/>
    <s v="Carrera 13 # 28-17 Pisos 234 y 5"/>
    <s v="21/03/2017"/>
    <s v="21/03/2021"/>
    <n v="14000000"/>
    <s v="1701368120"/>
    <n v="1440"/>
    <n v="1"/>
    <n v="14000000"/>
    <n v="180"/>
    <n v="2"/>
    <n v="2"/>
    <n v="0"/>
    <n v="1.7848200000000001"/>
  </r>
  <r>
    <n v="537"/>
    <x v="74"/>
    <s v="30/09/2020"/>
    <n v="241"/>
    <n v="5"/>
    <s v="N"/>
    <s v="800-116-398-7"/>
    <s v="11001"/>
    <s v="Carrera 13 # 28-17 Pisos 234 y 5"/>
    <s v="21/03/2017"/>
    <s v="21/03/2022"/>
    <n v="14000000"/>
    <s v="1701368123"/>
    <n v="1800"/>
    <n v="1"/>
    <n v="14000000"/>
    <n v="180"/>
    <n v="2"/>
    <n v="2"/>
    <n v="0"/>
    <n v="4.2556969999999996"/>
  </r>
  <r>
    <n v="543"/>
    <x v="74"/>
    <s v="30/09/2020"/>
    <n v="242"/>
    <n v="5"/>
    <s v="N"/>
    <s v="800-116-398-7"/>
    <s v="11001"/>
    <s v="Carrera 13 # 28-17 Pisos 234 y 5"/>
    <s v="27/03/2017"/>
    <s v="27/03/2022"/>
    <n v="11600000"/>
    <s v="1701370435"/>
    <n v="1800"/>
    <n v="1"/>
    <n v="11600000"/>
    <n v="360"/>
    <n v="2"/>
    <n v="2"/>
    <n v="2"/>
    <n v="4.687214"/>
  </r>
  <r>
    <n v="543"/>
    <x v="74"/>
    <s v="30/09/2020"/>
    <n v="243"/>
    <n v="5"/>
    <s v="N"/>
    <s v="800-116-398-7"/>
    <s v="11001"/>
    <s v="Carrera 13 # 28-17 Pisos 234 y 5"/>
    <s v="27/03/2017"/>
    <s v="27/03/2022"/>
    <n v="20000000"/>
    <s v="1701370488"/>
    <n v="1800"/>
    <n v="1"/>
    <n v="20000000"/>
    <n v="180"/>
    <n v="2"/>
    <n v="2"/>
    <n v="0"/>
    <n v="6.0022830000000003"/>
  </r>
  <r>
    <n v="544"/>
    <x v="74"/>
    <s v="30/09/2020"/>
    <n v="244"/>
    <n v="5"/>
    <s v="N"/>
    <s v="800-116-398-7"/>
    <s v="11001"/>
    <s v="Carrera 13 # 28-17 Pisos 234 y 5"/>
    <s v="28/03/2017"/>
    <s v="28/03/2022"/>
    <n v="6320000"/>
    <s v="1701371471"/>
    <n v="1800"/>
    <n v="1"/>
    <n v="6320000"/>
    <n v="180"/>
    <n v="2"/>
    <n v="2"/>
    <n v="0"/>
    <n v="1.8960049999999999"/>
  </r>
  <r>
    <n v="544"/>
    <x v="74"/>
    <s v="30/09/2020"/>
    <n v="245"/>
    <n v="5"/>
    <s v="N"/>
    <s v="800-116-398-7"/>
    <s v="11001"/>
    <s v="Carrera 13 # 28-17 Pisos 234 y 5"/>
    <s v="28/03/2017"/>
    <s v="28/03/2022"/>
    <n v="15000000"/>
    <s v="1701371473"/>
    <n v="1800"/>
    <n v="1"/>
    <n v="15000000"/>
    <n v="180"/>
    <n v="2"/>
    <n v="2"/>
    <n v="0"/>
    <n v="4.5"/>
  </r>
  <r>
    <n v="546"/>
    <x v="74"/>
    <s v="30/09/2020"/>
    <n v="246"/>
    <n v="5"/>
    <s v="N"/>
    <s v="800-116-398-7"/>
    <s v="11001"/>
    <s v="Carrera 13 # 28-17 Pisos 234 y 5"/>
    <s v="30/03/2017"/>
    <s v="30/03/2022"/>
    <n v="12000000"/>
    <s v="1701372276"/>
    <n v="1800"/>
    <n v="1"/>
    <n v="12000000"/>
    <n v="180"/>
    <n v="2"/>
    <n v="2"/>
    <n v="0"/>
    <n v="3.6"/>
  </r>
  <r>
    <n v="547"/>
    <x v="74"/>
    <s v="30/09/2020"/>
    <n v="247"/>
    <n v="5"/>
    <s v="N"/>
    <s v="800-116-398-7"/>
    <s v="11001"/>
    <s v="Carrera 13 # 28-17 Pisos 234 y 5"/>
    <s v="31/03/2017"/>
    <s v="31/03/2022"/>
    <n v="22000000"/>
    <s v="1701373301"/>
    <n v="1800"/>
    <n v="1"/>
    <n v="22000000"/>
    <n v="180"/>
    <n v="2"/>
    <n v="2"/>
    <n v="0"/>
    <n v="6.6"/>
  </r>
  <r>
    <n v="188"/>
    <x v="74"/>
    <s v="30/09/2020"/>
    <n v="248"/>
    <n v="5"/>
    <s v="N"/>
    <s v="800-116-398-7"/>
    <s v="11001"/>
    <s v="Carrera 13 # 28-17 Pisos 234 y 5"/>
    <s v="06/04/2017"/>
    <s v="06/04/2021"/>
    <n v="15000000"/>
    <s v="1701374838"/>
    <n v="1440"/>
    <n v="1"/>
    <n v="15000000"/>
    <n v="180"/>
    <n v="2"/>
    <n v="2"/>
    <n v="1.8"/>
    <n v="3.7825380000000002"/>
  </r>
  <r>
    <n v="553"/>
    <x v="74"/>
    <s v="30/09/2020"/>
    <n v="249"/>
    <n v="5"/>
    <s v="N"/>
    <s v="800-116-398-7"/>
    <s v="11001"/>
    <s v="Carrera 13 # 28-17 Pisos 234 y 5"/>
    <s v="06/04/2017"/>
    <s v="06/04/2022"/>
    <n v="23000000"/>
    <s v="1701374840"/>
    <n v="1800"/>
    <n v="1"/>
    <n v="23000000"/>
    <n v="180"/>
    <n v="2"/>
    <n v="2"/>
    <n v="1.8"/>
    <n v="11.599527999999999"/>
  </r>
  <r>
    <n v="553"/>
    <x v="74"/>
    <s v="30/09/2020"/>
    <n v="250"/>
    <n v="5"/>
    <s v="N"/>
    <s v="800-116-398-7"/>
    <s v="11001"/>
    <s v="Carrera 13 # 28-17 Pisos 234 y 5"/>
    <s v="06/04/2017"/>
    <s v="06/04/2022"/>
    <n v="14000000"/>
    <s v="1701374841"/>
    <n v="1800"/>
    <n v="1"/>
    <n v="14000000"/>
    <n v="180"/>
    <n v="2"/>
    <n v="2"/>
    <n v="1.8"/>
    <n v="5.6485459999999996"/>
  </r>
  <r>
    <n v="194"/>
    <x v="74"/>
    <s v="30/09/2020"/>
    <n v="251"/>
    <n v="5"/>
    <s v="N"/>
    <s v="800-116-398-7"/>
    <s v="11001"/>
    <s v="Carrera 13 # 28-17 Pisos 234 y 5"/>
    <s v="12/04/2017"/>
    <s v="12/04/2021"/>
    <n v="14000000"/>
    <s v="1701377146"/>
    <n v="1440"/>
    <n v="1"/>
    <n v="14000000"/>
    <n v="180"/>
    <n v="2"/>
    <n v="2"/>
    <n v="1.81"/>
    <n v="3.5297420000000002"/>
  </r>
  <r>
    <n v="568"/>
    <x v="74"/>
    <s v="30/09/2020"/>
    <n v="252"/>
    <n v="5"/>
    <s v="N"/>
    <s v="800-116-398-7"/>
    <s v="11001"/>
    <s v="Carrera 13 # 28-17 Pisos 234 y 5"/>
    <s v="21/04/2017"/>
    <s v="21/04/2022"/>
    <n v="20000000"/>
    <s v="1701379698"/>
    <n v="1800"/>
    <n v="1"/>
    <n v="20000000"/>
    <n v="180"/>
    <n v="2"/>
    <n v="2"/>
    <n v="2.02"/>
    <n v="8.1676029999999997"/>
  </r>
  <r>
    <n v="206"/>
    <x v="74"/>
    <s v="30/09/2020"/>
    <n v="253"/>
    <n v="5"/>
    <s v="N"/>
    <s v="800-116-398-7"/>
    <s v="11001"/>
    <s v="Carrera 13 # 28-17 Pisos 234 y 5"/>
    <s v="24/04/2017"/>
    <s v="24/04/2021"/>
    <n v="9730328"/>
    <s v="1701380293"/>
    <n v="1440"/>
    <n v="1"/>
    <n v="9730328"/>
    <n v="180"/>
    <n v="2"/>
    <n v="2"/>
    <n v="2.02"/>
    <n v="2.4549400000000001"/>
  </r>
  <r>
    <n v="572"/>
    <x v="74"/>
    <s v="30/09/2020"/>
    <n v="254"/>
    <n v="5"/>
    <s v="N"/>
    <s v="800-116-398-7"/>
    <s v="11001"/>
    <s v="Carrera 13 # 28-17 Pisos 234 y 5"/>
    <s v="25/04/2017"/>
    <s v="25/04/2022"/>
    <n v="10468949"/>
    <s v="1701380854"/>
    <n v="1800"/>
    <n v="1"/>
    <n v="10468949"/>
    <n v="180"/>
    <n v="2"/>
    <n v="2"/>
    <n v="2.16"/>
    <n v="4.2283150000000003"/>
  </r>
  <r>
    <n v="572"/>
    <x v="74"/>
    <s v="30/09/2020"/>
    <n v="255"/>
    <n v="5"/>
    <s v="N"/>
    <s v="800-116-398-7"/>
    <s v="11001"/>
    <s v="Carrera 13 # 28-17 Pisos 234 y 5"/>
    <s v="25/04/2017"/>
    <s v="25/04/2022"/>
    <n v="18000000"/>
    <s v="1701380941"/>
    <n v="1800"/>
    <n v="1"/>
    <n v="18000000"/>
    <n v="180"/>
    <n v="2"/>
    <n v="2"/>
    <n v="2.16"/>
    <n v="7.2695509999999999"/>
  </r>
  <r>
    <n v="1669"/>
    <x v="74"/>
    <s v="30/09/2020"/>
    <n v="256"/>
    <n v="5"/>
    <s v="N"/>
    <s v="800-116-398-7"/>
    <s v="11001"/>
    <s v="Carrera 13 # 28-17 Pisos 234 y 5"/>
    <s v="26/04/2017"/>
    <s v="26/04/2025"/>
    <n v="12123943"/>
    <s v="1701381547"/>
    <n v="2880"/>
    <n v="1"/>
    <n v="12123943"/>
    <n v="180"/>
    <n v="2"/>
    <n v="2"/>
    <n v="2.16"/>
    <n v="7.1950089999999998"/>
  </r>
  <r>
    <n v="574"/>
    <x v="74"/>
    <s v="30/09/2020"/>
    <n v="257"/>
    <n v="5"/>
    <s v="N"/>
    <s v="800-116-398-7"/>
    <s v="11001"/>
    <s v="Carrera 13 # 28-17 Pisos 234 y 5"/>
    <s v="27/04/2017"/>
    <s v="27/04/2022"/>
    <n v="30000000"/>
    <s v="1701381958"/>
    <n v="1800"/>
    <n v="1"/>
    <n v="30000000"/>
    <n v="360"/>
    <n v="2"/>
    <n v="2"/>
    <n v="2.16"/>
    <n v="12.11016"/>
  </r>
  <r>
    <n v="579"/>
    <x v="74"/>
    <s v="30/09/2020"/>
    <n v="258"/>
    <n v="5"/>
    <s v="N"/>
    <s v="800-116-398-7"/>
    <s v="11001"/>
    <s v="Carrera 13 # 28-17 Pisos 234 y 5"/>
    <s v="02/05/2017"/>
    <s v="02/05/2022"/>
    <n v="6000000"/>
    <s v="1701382873"/>
    <n v="1800"/>
    <n v="1"/>
    <n v="6000000"/>
    <n v="180"/>
    <n v="2"/>
    <n v="2"/>
    <n v="2.0299999999999998"/>
    <n v="2.4202319999999999"/>
  </r>
  <r>
    <n v="581"/>
    <x v="74"/>
    <s v="30/09/2020"/>
    <n v="259"/>
    <n v="5"/>
    <s v="N"/>
    <s v="800-116-398-7"/>
    <s v="11001"/>
    <s v="Carrera 13 # 28-17 Pisos 234 y 5"/>
    <s v="04/05/2017"/>
    <s v="04/05/2022"/>
    <n v="10000000"/>
    <s v="1701383365"/>
    <n v="1800"/>
    <n v="1"/>
    <n v="10000000"/>
    <n v="180"/>
    <n v="2"/>
    <n v="2"/>
    <n v="2.0299999999999998"/>
    <n v="4.0344049999999996"/>
  </r>
  <r>
    <n v="581"/>
    <x v="74"/>
    <s v="30/09/2020"/>
    <n v="260"/>
    <n v="5"/>
    <s v="N"/>
    <s v="800-116-398-7"/>
    <s v="11001"/>
    <s v="Carrera 13 # 28-17 Pisos 234 y 5"/>
    <s v="04/05/2017"/>
    <s v="04/05/2022"/>
    <n v="35000000"/>
    <s v="1701383368"/>
    <n v="1800"/>
    <n v="1"/>
    <n v="35000000"/>
    <n v="180"/>
    <n v="2"/>
    <n v="2"/>
    <n v="2.0299999999999998"/>
    <n v="14.120490999999999"/>
  </r>
  <r>
    <n v="217"/>
    <x v="74"/>
    <s v="30/09/2020"/>
    <n v="261"/>
    <n v="5"/>
    <s v="N"/>
    <s v="800-116-398-7"/>
    <s v="11001"/>
    <s v="Carrera 13 # 28-17 Pisos 234 y 5"/>
    <s v="05/05/2017"/>
    <s v="05/05/2021"/>
    <n v="9000000"/>
    <s v="1701383759"/>
    <n v="1440"/>
    <n v="1"/>
    <n v="9000000"/>
    <n v="180"/>
    <n v="2"/>
    <n v="2"/>
    <n v="2.0299999999999998"/>
    <n v="2.2692540000000001"/>
  </r>
  <r>
    <n v="585"/>
    <x v="74"/>
    <s v="30/09/2020"/>
    <n v="262"/>
    <n v="5"/>
    <s v="N"/>
    <s v="800-116-398-7"/>
    <s v="11001"/>
    <s v="Carrera 13 # 28-17 Pisos 234 y 5"/>
    <s v="08/05/2017"/>
    <s v="08/05/2022"/>
    <n v="8800000"/>
    <s v="1701384547"/>
    <n v="1800"/>
    <n v="1"/>
    <n v="8800000"/>
    <n v="180"/>
    <n v="2"/>
    <n v="2"/>
    <n v="2.0299999999999998"/>
    <n v="3.5491980000000001"/>
  </r>
  <r>
    <n v="589"/>
    <x v="74"/>
    <s v="30/09/2020"/>
    <n v="263"/>
    <n v="5"/>
    <s v="N"/>
    <s v="800-116-398-7"/>
    <s v="11001"/>
    <s v="Carrera 13 # 28-17 Pisos 234 y 5"/>
    <s v="12/05/2017"/>
    <s v="12/05/2022"/>
    <n v="10000000"/>
    <s v="1701387343"/>
    <n v="1800"/>
    <n v="1"/>
    <n v="10000000"/>
    <n v="180"/>
    <n v="2"/>
    <n v="2"/>
    <n v="1.94"/>
    <n v="4.0327109999999999"/>
  </r>
  <r>
    <n v="594"/>
    <x v="74"/>
    <s v="30/09/2020"/>
    <n v="264"/>
    <n v="5"/>
    <s v="N"/>
    <s v="800-116-398-7"/>
    <s v="11001"/>
    <s v="Carrera 13 # 28-17 Pisos 234 y 5"/>
    <s v="17/05/2017"/>
    <s v="17/05/2022"/>
    <n v="8000000"/>
    <s v="1701390348"/>
    <n v="1800"/>
    <n v="1"/>
    <n v="8000000"/>
    <n v="180"/>
    <n v="2"/>
    <n v="2"/>
    <n v="1.86"/>
    <n v="3.2245780000000002"/>
  </r>
  <r>
    <n v="596"/>
    <x v="74"/>
    <s v="30/09/2020"/>
    <n v="265"/>
    <n v="5"/>
    <s v="N"/>
    <s v="800-116-398-7"/>
    <s v="11001"/>
    <s v="Carrera 13 # 28-17 Pisos 234 y 5"/>
    <s v="19/05/2017"/>
    <s v="19/05/2022"/>
    <n v="12000000"/>
    <s v="1701391947"/>
    <n v="1800"/>
    <n v="1"/>
    <n v="12000000"/>
    <n v="180"/>
    <n v="2"/>
    <n v="2"/>
    <n v="1.86"/>
    <n v="4.8331429999999997"/>
  </r>
  <r>
    <n v="596"/>
    <x v="74"/>
    <s v="30/09/2020"/>
    <n v="266"/>
    <n v="5"/>
    <s v="N"/>
    <s v="800-116-398-7"/>
    <s v="11001"/>
    <s v="Carrera 13 # 28-17 Pisos 234 y 5"/>
    <s v="19/05/2017"/>
    <s v="19/05/2022"/>
    <n v="14600000"/>
    <s v="1701391948"/>
    <n v="1260"/>
    <n v="1"/>
    <n v="14600000"/>
    <n v="180"/>
    <n v="2"/>
    <n v="2"/>
    <n v="1.86"/>
    <n v="3.1456629999999999"/>
  </r>
  <r>
    <n v="596"/>
    <x v="74"/>
    <s v="30/09/2020"/>
    <n v="267"/>
    <n v="5"/>
    <s v="N"/>
    <s v="800-116-398-7"/>
    <s v="11001"/>
    <s v="Carrera 13 # 28-17 Pisos 234 y 5"/>
    <s v="19/05/2017"/>
    <s v="19/05/2022"/>
    <n v="22000000"/>
    <s v="1701391951"/>
    <n v="1800"/>
    <n v="1"/>
    <n v="22000000"/>
    <n v="180"/>
    <n v="2"/>
    <n v="2"/>
    <n v="1.86"/>
    <n v="8.8608119999999992"/>
  </r>
  <r>
    <n v="596"/>
    <x v="74"/>
    <s v="30/09/2020"/>
    <n v="268"/>
    <n v="5"/>
    <s v="N"/>
    <s v="800-116-398-7"/>
    <s v="11001"/>
    <s v="Carrera 13 # 28-17 Pisos 234 y 5"/>
    <s v="19/05/2017"/>
    <s v="19/05/2022"/>
    <n v="17000000"/>
    <s v="1701391952"/>
    <n v="1800"/>
    <n v="1"/>
    <n v="17000000"/>
    <n v="180"/>
    <n v="2"/>
    <n v="2"/>
    <n v="5.36"/>
    <n v="6.9318140000000001"/>
  </r>
  <r>
    <n v="607"/>
    <x v="74"/>
    <s v="30/09/2020"/>
    <n v="269"/>
    <n v="5"/>
    <s v="N"/>
    <s v="800-116-398-7"/>
    <s v="11001"/>
    <s v="Carrera 13 # 28-17 Pisos 234 y 5"/>
    <s v="30/05/2017"/>
    <s v="30/05/2022"/>
    <n v="26578145"/>
    <s v="1701396702"/>
    <n v="1800"/>
    <n v="1"/>
    <n v="26578145"/>
    <n v="180"/>
    <n v="2"/>
    <n v="2"/>
    <n v="5.17"/>
    <n v="10.812702"/>
  </r>
  <r>
    <n v="607"/>
    <x v="74"/>
    <s v="30/09/2020"/>
    <n v="270"/>
    <n v="5"/>
    <s v="N"/>
    <s v="800-116-398-7"/>
    <s v="11001"/>
    <s v="Carrera 13 # 28-17 Pisos 234 y 5"/>
    <s v="30/05/2017"/>
    <s v="30/05/2022"/>
    <n v="30000000"/>
    <s v="1701396708"/>
    <n v="1800"/>
    <n v="1"/>
    <n v="30000000"/>
    <n v="180"/>
    <n v="2"/>
    <n v="2"/>
    <n v="5.17"/>
    <n v="12.204783000000001"/>
  </r>
  <r>
    <n v="608"/>
    <x v="74"/>
    <s v="30/09/2020"/>
    <n v="271"/>
    <n v="5"/>
    <s v="N"/>
    <s v="800-116-398-7"/>
    <s v="11001"/>
    <s v="Carrera 13 # 28-17 Pisos 234 y 5"/>
    <s v="31/05/2017"/>
    <s v="31/05/2022"/>
    <n v="13805940"/>
    <s v="1701397162"/>
    <n v="1800"/>
    <n v="1"/>
    <n v="13805940"/>
    <n v="180"/>
    <n v="2"/>
    <n v="2"/>
    <n v="1.67"/>
    <n v="5.5530949999999999"/>
  </r>
  <r>
    <n v="608"/>
    <x v="74"/>
    <s v="30/09/2020"/>
    <n v="272"/>
    <n v="5"/>
    <s v="N"/>
    <s v="800-116-398-7"/>
    <s v="11001"/>
    <s v="Carrera 13 # 28-17 Pisos 234 y 5"/>
    <s v="31/05/2017"/>
    <s v="31/05/2022"/>
    <n v="4986894"/>
    <s v="1701397163"/>
    <n v="1800"/>
    <n v="1"/>
    <n v="4986894"/>
    <n v="360"/>
    <n v="2"/>
    <n v="2"/>
    <n v="1.67"/>
    <n v="2.0059900000000002"/>
  </r>
  <r>
    <n v="609"/>
    <x v="74"/>
    <s v="30/09/2020"/>
    <n v="273"/>
    <n v="5"/>
    <s v="N"/>
    <s v="800-116-398-7"/>
    <s v="11001"/>
    <s v="Carrera 13 # 28-17 Pisos 234 y 5"/>
    <s v="01/06/2017"/>
    <s v="01/06/2022"/>
    <n v="9000000"/>
    <s v="1701398471"/>
    <n v="1620"/>
    <n v="1"/>
    <n v="9000000"/>
    <n v="180"/>
    <n v="2"/>
    <n v="2"/>
    <n v="1.67"/>
    <n v="2.6142850000000002"/>
  </r>
  <r>
    <n v="609"/>
    <x v="74"/>
    <s v="30/09/2020"/>
    <n v="274"/>
    <n v="5"/>
    <s v="N"/>
    <s v="800-116-398-7"/>
    <s v="11001"/>
    <s v="Carrera 13 # 28-17 Pisos 234 y 5"/>
    <s v="01/06/2017"/>
    <s v="01/06/2022"/>
    <n v="11200000"/>
    <s v="1701398475"/>
    <n v="1800"/>
    <n v="1"/>
    <n v="11200000"/>
    <n v="360"/>
    <n v="2"/>
    <n v="2"/>
    <n v="1.67"/>
    <n v="4.5047519999999999"/>
  </r>
  <r>
    <n v="613"/>
    <x v="74"/>
    <s v="30/09/2020"/>
    <n v="275"/>
    <n v="5"/>
    <s v="N"/>
    <s v="800-116-398-7"/>
    <s v="11001"/>
    <s v="Carrera 13 # 28-17 Pisos 234 y 5"/>
    <s v="05/06/2017"/>
    <s v="05/06/2022"/>
    <n v="15000000"/>
    <s v="1701399447"/>
    <n v="900"/>
    <n v="1"/>
    <n v="15000000"/>
    <n v="180"/>
    <n v="2"/>
    <n v="2"/>
    <n v="1.67"/>
    <n v="6.1902590000000002"/>
  </r>
  <r>
    <n v="614"/>
    <x v="74"/>
    <s v="30/09/2020"/>
    <n v="276"/>
    <n v="5"/>
    <s v="N"/>
    <s v="800-116-398-7"/>
    <s v="11001"/>
    <s v="Carrera 13 # 28-17 Pisos 234 y 5"/>
    <s v="06/06/2017"/>
    <s v="06/06/2022"/>
    <n v="8000000"/>
    <s v="1701399908"/>
    <n v="1620"/>
    <n v="1"/>
    <n v="8000000"/>
    <n v="180"/>
    <n v="2"/>
    <n v="2"/>
    <n v="1.45"/>
    <n v="2.8574709999999999"/>
  </r>
  <r>
    <n v="614"/>
    <x v="74"/>
    <s v="30/09/2020"/>
    <n v="277"/>
    <n v="5"/>
    <s v="N"/>
    <s v="800-116-398-7"/>
    <s v="11001"/>
    <s v="Carrera 13 # 28-17 Pisos 234 y 5"/>
    <s v="06/06/2017"/>
    <s v="06/06/2022"/>
    <n v="12000000"/>
    <s v="1701399940"/>
    <n v="1800"/>
    <n v="1"/>
    <n v="12000000"/>
    <n v="180"/>
    <n v="2"/>
    <n v="2"/>
    <n v="1.45"/>
    <n v="4.8219409999999998"/>
  </r>
  <r>
    <n v="614"/>
    <x v="74"/>
    <s v="30/09/2020"/>
    <n v="278"/>
    <n v="5"/>
    <s v="N"/>
    <s v="800-116-398-7"/>
    <s v="11001"/>
    <s v="Carrera 13 # 28-17 Pisos 234 y 5"/>
    <s v="06/06/2017"/>
    <s v="06/06/2022"/>
    <n v="7920000"/>
    <s v="1701399941"/>
    <n v="1800"/>
    <n v="1"/>
    <n v="7920000"/>
    <n v="360"/>
    <n v="2"/>
    <n v="2"/>
    <n v="1.45"/>
    <n v="3.1825950000000001"/>
  </r>
  <r>
    <n v="614"/>
    <x v="74"/>
    <s v="30/09/2020"/>
    <n v="279"/>
    <n v="5"/>
    <s v="N"/>
    <s v="800-116-398-7"/>
    <s v="11001"/>
    <s v="Carrera 13 # 28-17 Pisos 234 y 5"/>
    <s v="06/06/2017"/>
    <s v="06/06/2022"/>
    <n v="14400000"/>
    <s v="1701399945"/>
    <n v="1800"/>
    <n v="1"/>
    <n v="14400000"/>
    <n v="360"/>
    <n v="2"/>
    <n v="2"/>
    <n v="1.45"/>
    <n v="4.7618939999999998"/>
  </r>
  <r>
    <n v="614"/>
    <x v="74"/>
    <s v="30/09/2020"/>
    <n v="280"/>
    <n v="5"/>
    <s v="N"/>
    <s v="800-116-398-7"/>
    <s v="11001"/>
    <s v="Carrera 13 # 28-17 Pisos 234 y 5"/>
    <s v="06/06/2017"/>
    <s v="06/06/2022"/>
    <n v="20000000"/>
    <s v="1701399962"/>
    <n v="1800"/>
    <n v="1"/>
    <n v="20000000"/>
    <n v="180"/>
    <n v="2"/>
    <n v="2"/>
    <n v="1.45"/>
    <n v="8.0365300000000008"/>
  </r>
  <r>
    <n v="615"/>
    <x v="74"/>
    <s v="30/09/2020"/>
    <n v="281"/>
    <n v="5"/>
    <s v="N"/>
    <s v="800-116-398-7"/>
    <s v="11001"/>
    <s v="Carrera 13 # 28-17 Pisos 234 y 5"/>
    <s v="07/06/2017"/>
    <s v="07/06/2022"/>
    <n v="51200000"/>
    <s v="1701400140"/>
    <n v="1800"/>
    <n v="1"/>
    <n v="51200000"/>
    <n v="180"/>
    <n v="2"/>
    <n v="2"/>
    <n v="4.95"/>
    <n v="20.814893999999999"/>
  </r>
  <r>
    <n v="2446"/>
    <x v="74"/>
    <s v="30/09/2020"/>
    <n v="282"/>
    <n v="5"/>
    <s v="N"/>
    <s v="800-116-398-7"/>
    <s v="11001"/>
    <s v="Carrera 13 # 28-17 Pisos 234 y 5"/>
    <s v="12/06/2017"/>
    <s v="12/06/2027"/>
    <n v="10618825"/>
    <s v="1701402226"/>
    <n v="3600"/>
    <n v="1"/>
    <n v="10618825"/>
    <n v="180"/>
    <n v="2"/>
    <n v="2"/>
    <n v="1.45"/>
    <n v="7.465363"/>
  </r>
  <r>
    <n v="621"/>
    <x v="74"/>
    <s v="30/09/2020"/>
    <n v="283"/>
    <n v="5"/>
    <s v="N"/>
    <s v="800-116-398-7"/>
    <s v="11001"/>
    <s v="Carrera 13 # 28-17 Pisos 234 y 5"/>
    <s v="13/06/2017"/>
    <s v="13/06/2022"/>
    <n v="10000000"/>
    <s v="1701402987"/>
    <n v="1800"/>
    <n v="1"/>
    <n v="10000000"/>
    <n v="180"/>
    <n v="2"/>
    <n v="2"/>
    <n v="1.33"/>
    <n v="4.015943"/>
  </r>
  <r>
    <n v="621"/>
    <x v="74"/>
    <s v="30/09/2020"/>
    <n v="284"/>
    <n v="5"/>
    <s v="N"/>
    <s v="800-116-398-7"/>
    <s v="11001"/>
    <s v="Carrera 13 # 28-17 Pisos 234 y 5"/>
    <s v="13/06/2017"/>
    <s v="13/06/2022"/>
    <n v="22000000"/>
    <s v="1701403091"/>
    <n v="1800"/>
    <n v="1"/>
    <n v="22000000"/>
    <n v="180"/>
    <n v="2"/>
    <n v="2"/>
    <n v="1.33"/>
    <n v="8.8349960000000003"/>
  </r>
  <r>
    <n v="621"/>
    <x v="74"/>
    <s v="30/09/2020"/>
    <n v="285"/>
    <n v="5"/>
    <s v="N"/>
    <s v="800-116-398-7"/>
    <s v="11001"/>
    <s v="Carrera 13 # 28-17 Pisos 234 y 5"/>
    <s v="13/06/2017"/>
    <s v="13/06/2022"/>
    <n v="12000000"/>
    <s v="1701403242"/>
    <n v="1800"/>
    <n v="1"/>
    <n v="12000000"/>
    <n v="180"/>
    <n v="2"/>
    <n v="2"/>
    <n v="1.33"/>
    <n v="4.8191579999999998"/>
  </r>
  <r>
    <n v="621"/>
    <x v="74"/>
    <s v="30/09/2020"/>
    <n v="286"/>
    <n v="5"/>
    <s v="N"/>
    <s v="800-116-398-7"/>
    <s v="11001"/>
    <s v="Carrera 13 # 28-17 Pisos 234 y 5"/>
    <s v="13/06/2017"/>
    <s v="13/06/2022"/>
    <n v="15000000"/>
    <s v="1701403326"/>
    <n v="1800"/>
    <n v="1"/>
    <n v="15000000"/>
    <n v="180"/>
    <n v="2"/>
    <n v="2"/>
    <n v="1.33"/>
    <n v="6.0238699999999996"/>
  </r>
  <r>
    <n v="622"/>
    <x v="74"/>
    <s v="30/09/2020"/>
    <n v="287"/>
    <n v="5"/>
    <s v="N"/>
    <s v="800-116-398-7"/>
    <s v="11001"/>
    <s v="Carrera 13 # 28-17 Pisos 234 y 5"/>
    <s v="14/06/2017"/>
    <s v="14/06/2022"/>
    <n v="20000000"/>
    <s v="1701403753"/>
    <n v="1440"/>
    <n v="1"/>
    <n v="20000000"/>
    <n v="360"/>
    <n v="2"/>
    <n v="2"/>
    <n v="1.33"/>
    <n v="5.3786550000000002"/>
  </r>
  <r>
    <n v="623"/>
    <x v="74"/>
    <s v="30/09/2020"/>
    <n v="288"/>
    <n v="5"/>
    <s v="N"/>
    <s v="800-116-398-7"/>
    <s v="11001"/>
    <s v="Carrera 13 # 28-17 Pisos 234 y 5"/>
    <s v="15/06/2017"/>
    <s v="15/06/2022"/>
    <n v="12400000"/>
    <s v="1701404288"/>
    <n v="1800"/>
    <n v="1"/>
    <n v="12400000"/>
    <n v="360"/>
    <n v="2"/>
    <n v="2"/>
    <n v="1.33"/>
    <n v="4.9790320000000001"/>
  </r>
  <r>
    <n v="623"/>
    <x v="74"/>
    <s v="30/09/2020"/>
    <n v="289"/>
    <n v="5"/>
    <s v="N"/>
    <s v="800-116-398-7"/>
    <s v="11001"/>
    <s v="Carrera 13 # 28-17 Pisos 234 y 5"/>
    <s v="15/06/2017"/>
    <s v="15/06/2022"/>
    <n v="12800000"/>
    <s v="1701404323"/>
    <n v="1800"/>
    <n v="1"/>
    <n v="12800000"/>
    <n v="180"/>
    <n v="2"/>
    <n v="2"/>
    <n v="1.33"/>
    <n v="5.1396559999999996"/>
  </r>
  <r>
    <n v="623"/>
    <x v="74"/>
    <s v="30/09/2020"/>
    <n v="290"/>
    <n v="5"/>
    <s v="N"/>
    <s v="800-116-398-7"/>
    <s v="11001"/>
    <s v="Carrera 13 # 28-17 Pisos 234 y 5"/>
    <s v="15/06/2017"/>
    <s v="15/06/2022"/>
    <n v="12000000"/>
    <s v="1701404325"/>
    <n v="1800"/>
    <n v="1"/>
    <n v="12000000"/>
    <n v="180"/>
    <n v="2"/>
    <n v="2"/>
    <n v="1.33"/>
    <n v="4.8184079999999998"/>
  </r>
  <r>
    <n v="623"/>
    <x v="74"/>
    <s v="30/09/2020"/>
    <n v="291"/>
    <n v="5"/>
    <s v="N"/>
    <s v="800-116-398-7"/>
    <s v="11001"/>
    <s v="Carrera 13 # 28-17 Pisos 234 y 5"/>
    <s v="15/06/2017"/>
    <s v="15/06/2022"/>
    <n v="10000000"/>
    <s v="1701404327"/>
    <n v="1800"/>
    <n v="1"/>
    <n v="10000000"/>
    <n v="30"/>
    <n v="2"/>
    <n v="2"/>
    <n v="0"/>
    <n v="3.499987"/>
  </r>
  <r>
    <n v="624"/>
    <x v="74"/>
    <s v="30/09/2020"/>
    <n v="292"/>
    <n v="5"/>
    <s v="N"/>
    <s v="800-116-398-7"/>
    <s v="11001"/>
    <s v="Carrera 13 # 28-17 Pisos 234 y 5"/>
    <s v="16/06/2017"/>
    <s v="16/06/2022"/>
    <n v="8000000"/>
    <s v="1701405298"/>
    <n v="1800"/>
    <n v="1"/>
    <n v="8000000"/>
    <n v="180"/>
    <n v="2"/>
    <n v="2"/>
    <n v="1.33"/>
    <n v="3.212272"/>
  </r>
  <r>
    <n v="628"/>
    <x v="74"/>
    <s v="30/09/2020"/>
    <n v="293"/>
    <n v="5"/>
    <s v="N"/>
    <s v="800-116-398-7"/>
    <s v="11001"/>
    <s v="Carrera 13 # 28-17 Pisos 234 y 5"/>
    <s v="20/06/2017"/>
    <s v="20/06/2022"/>
    <n v="15000000"/>
    <s v="1701405779"/>
    <n v="1800"/>
    <n v="1"/>
    <n v="15000000"/>
    <n v="180"/>
    <n v="2"/>
    <n v="2"/>
    <n v="1.26"/>
    <n v="6.0210850000000002"/>
  </r>
  <r>
    <n v="629"/>
    <x v="74"/>
    <s v="30/09/2020"/>
    <n v="294"/>
    <n v="5"/>
    <s v="N"/>
    <s v="800-116-398-7"/>
    <s v="11001"/>
    <s v="Carrera 13 # 28-17 Pisos 234 y 5"/>
    <s v="21/06/2017"/>
    <s v="21/06/2022"/>
    <n v="21000000"/>
    <s v="1701406644"/>
    <n v="900"/>
    <n v="1"/>
    <n v="21000000"/>
    <n v="180"/>
    <n v="2"/>
    <n v="2"/>
    <n v="1.26"/>
    <n v="8.5159099999999999"/>
  </r>
  <r>
    <n v="631"/>
    <x v="74"/>
    <s v="30/09/2020"/>
    <n v="295"/>
    <n v="5"/>
    <s v="N"/>
    <s v="800-116-398-7"/>
    <s v="11001"/>
    <s v="Carrera 13 # 28-17 Pisos 234 y 5"/>
    <s v="23/06/2017"/>
    <s v="23/06/2022"/>
    <n v="20000000"/>
    <s v="1701407745"/>
    <n v="1800"/>
    <n v="1"/>
    <n v="20000000"/>
    <n v="180"/>
    <n v="2"/>
    <n v="2"/>
    <n v="1.26"/>
    <n v="8.0270630000000001"/>
  </r>
  <r>
    <n v="266"/>
    <x v="74"/>
    <s v="30/09/2020"/>
    <n v="296"/>
    <n v="5"/>
    <s v="N"/>
    <s v="800-116-398-7"/>
    <s v="11001"/>
    <s v="Carrera 13 # 28-17 Pisos 234 y 5"/>
    <s v="23/06/2017"/>
    <s v="23/06/2021"/>
    <n v="11000000"/>
    <s v="1701407746"/>
    <n v="1440"/>
    <n v="1"/>
    <n v="11000000"/>
    <n v="180"/>
    <n v="2"/>
    <n v="2"/>
    <n v="1.26"/>
    <n v="2.759312"/>
  </r>
  <r>
    <n v="631"/>
    <x v="74"/>
    <s v="30/09/2020"/>
    <n v="297"/>
    <n v="5"/>
    <s v="N"/>
    <s v="800-116-398-7"/>
    <s v="11001"/>
    <s v="Carrera 13 # 28-17 Pisos 234 y 5"/>
    <s v="23/06/2017"/>
    <s v="23/06/2022"/>
    <n v="20000000"/>
    <s v="1701407749"/>
    <n v="1800"/>
    <n v="1"/>
    <n v="20000000"/>
    <n v="180"/>
    <n v="2"/>
    <n v="2"/>
    <n v="1.26"/>
    <n v="8.0270630000000001"/>
  </r>
  <r>
    <n v="635"/>
    <x v="74"/>
    <s v="30/09/2020"/>
    <n v="298"/>
    <n v="5"/>
    <s v="N"/>
    <s v="800-116-398-7"/>
    <s v="11001"/>
    <s v="Carrera 13 # 28-17 Pisos 234 y 5"/>
    <s v="27/06/2017"/>
    <s v="27/06/2022"/>
    <n v="13000000"/>
    <s v="1701408527"/>
    <n v="720"/>
    <n v="1"/>
    <n v="13000000"/>
    <n v="180"/>
    <n v="2"/>
    <n v="2"/>
    <n v="0.79"/>
    <n v="2.6912189999999998"/>
  </r>
  <r>
    <n v="635"/>
    <x v="74"/>
    <s v="30/09/2020"/>
    <n v="299"/>
    <n v="5"/>
    <s v="N"/>
    <s v="800-116-398-7"/>
    <s v="11001"/>
    <s v="Carrera 13 # 28-17 Pisos 234 y 5"/>
    <s v="27/06/2017"/>
    <s v="27/06/2022"/>
    <n v="20000000"/>
    <s v="1701408530"/>
    <n v="1800"/>
    <n v="1"/>
    <n v="20000000"/>
    <n v="360"/>
    <n v="2"/>
    <n v="2"/>
    <n v="4.71"/>
    <n v="8.0995840000000001"/>
  </r>
  <r>
    <n v="635"/>
    <x v="74"/>
    <s v="30/09/2020"/>
    <n v="300"/>
    <n v="5"/>
    <s v="N"/>
    <s v="800-116-398-7"/>
    <s v="11001"/>
    <s v="Carrera 13 # 28-17 Pisos 234 y 5"/>
    <s v="27/06/2017"/>
    <s v="27/06/2022"/>
    <n v="13593000"/>
    <s v="1701408532"/>
    <n v="1800"/>
    <n v="1"/>
    <n v="13593000"/>
    <n v="360"/>
    <n v="2"/>
    <n v="2"/>
    <n v="1.21"/>
    <n v="5.4573960000000001"/>
  </r>
  <r>
    <n v="637"/>
    <x v="74"/>
    <s v="30/09/2020"/>
    <n v="301"/>
    <n v="5"/>
    <s v="N"/>
    <s v="800-116-398-7"/>
    <s v="11001"/>
    <s v="Carrera 13 # 28-17 Pisos 234 y 5"/>
    <s v="29/06/2017"/>
    <s v="29/06/2022"/>
    <n v="15000000"/>
    <s v="1701409940"/>
    <n v="1800"/>
    <n v="1"/>
    <n v="15000000"/>
    <n v="180"/>
    <n v="2"/>
    <n v="2"/>
    <n v="4.71"/>
    <n v="6.0723289999999999"/>
  </r>
  <r>
    <n v="638"/>
    <x v="74"/>
    <s v="30/09/2020"/>
    <n v="302"/>
    <n v="5"/>
    <s v="N"/>
    <s v="800-116-398-7"/>
    <s v="11001"/>
    <s v="Carrera 13 # 28-17 Pisos 234 y 5"/>
    <s v="30/06/2017"/>
    <s v="30/06/2022"/>
    <n v="12000000"/>
    <s v="1701410445"/>
    <n v="1800"/>
    <n v="1"/>
    <n v="12000000"/>
    <n v="180"/>
    <n v="2"/>
    <n v="2"/>
    <n v="1.21"/>
    <n v="4.8148860000000004"/>
  </r>
  <r>
    <n v="638"/>
    <x v="74"/>
    <s v="30/09/2020"/>
    <n v="303"/>
    <n v="5"/>
    <s v="N"/>
    <s v="800-116-398-7"/>
    <s v="11001"/>
    <s v="Carrera 13 # 28-17 Pisos 234 y 5"/>
    <s v="30/06/2017"/>
    <s v="30/06/2022"/>
    <n v="12000000"/>
    <s v="1701410447"/>
    <n v="1800"/>
    <n v="1"/>
    <n v="12000000"/>
    <n v="180"/>
    <n v="2"/>
    <n v="2"/>
    <n v="1.21"/>
    <n v="4.8148860000000004"/>
  </r>
  <r>
    <n v="638"/>
    <x v="74"/>
    <s v="30/09/2020"/>
    <n v="304"/>
    <n v="5"/>
    <s v="N"/>
    <s v="800-116-398-7"/>
    <s v="11001"/>
    <s v="Carrera 13 # 28-17 Pisos 234 y 5"/>
    <s v="30/06/2017"/>
    <s v="30/06/2022"/>
    <n v="12000000"/>
    <s v="1701410448"/>
    <n v="1800"/>
    <n v="1"/>
    <n v="12000000"/>
    <n v="180"/>
    <n v="2"/>
    <n v="2"/>
    <n v="1.21"/>
    <n v="4.8148860000000004"/>
  </r>
  <r>
    <n v="643"/>
    <x v="74"/>
    <s v="30/09/2020"/>
    <n v="305"/>
    <n v="5"/>
    <s v="N"/>
    <s v="800-116-398-7"/>
    <s v="11001"/>
    <s v="Carrera 13 # 28-17 Pisos 234 y 5"/>
    <s v="05/07/2017"/>
    <s v="05/07/2022"/>
    <n v="10000000"/>
    <s v="1701411297"/>
    <n v="1800"/>
    <n v="1"/>
    <n v="10000000"/>
    <n v="360"/>
    <n v="2"/>
    <n v="2"/>
    <n v="1.1000000000000001"/>
    <n v="4.0102479999999998"/>
  </r>
  <r>
    <n v="643"/>
    <x v="74"/>
    <s v="30/09/2020"/>
    <n v="306"/>
    <n v="5"/>
    <s v="N"/>
    <s v="800-116-398-7"/>
    <s v="11001"/>
    <s v="Carrera 13 # 28-17 Pisos 234 y 5"/>
    <s v="05/07/2017"/>
    <s v="05/07/2022"/>
    <n v="32000000"/>
    <s v="1701411299"/>
    <n v="1800"/>
    <n v="1"/>
    <n v="32000000"/>
    <n v="180"/>
    <n v="2"/>
    <n v="2"/>
    <n v="4.5999999999999996"/>
    <n v="12.935828000000001"/>
  </r>
  <r>
    <n v="644"/>
    <x v="74"/>
    <s v="30/09/2020"/>
    <n v="307"/>
    <n v="5"/>
    <s v="N"/>
    <s v="800-116-398-7"/>
    <s v="11001"/>
    <s v="Carrera 13 # 28-17 Pisos 234 y 5"/>
    <s v="06/07/2017"/>
    <s v="06/07/2022"/>
    <n v="16500000"/>
    <s v="1701411464"/>
    <n v="1800"/>
    <n v="1"/>
    <n v="16500000"/>
    <n v="180"/>
    <n v="2"/>
    <n v="2"/>
    <n v="1.1000000000000001"/>
    <n v="6.6168839999999998"/>
  </r>
  <r>
    <n v="645"/>
    <x v="74"/>
    <s v="30/09/2020"/>
    <n v="308"/>
    <n v="5"/>
    <s v="N"/>
    <s v="800-116-398-7"/>
    <s v="11001"/>
    <s v="Carrera 13 # 28-17 Pisos 234 y 5"/>
    <s v="07/07/2017"/>
    <s v="07/07/2022"/>
    <n v="12000000"/>
    <s v="1701411854"/>
    <n v="1800"/>
    <n v="1"/>
    <n v="12000000"/>
    <n v="180"/>
    <n v="2"/>
    <n v="2"/>
    <n v="1.1000000000000001"/>
    <n v="4.8121179999999999"/>
  </r>
  <r>
    <n v="742"/>
    <x v="74"/>
    <s v="30/09/2020"/>
    <n v="309"/>
    <n v="5"/>
    <s v="N"/>
    <s v="800-116-398-7"/>
    <s v="11001"/>
    <s v="Carrera 13 # 28-17 Pisos 234 y 5"/>
    <s v="11/07/2017"/>
    <s v="12/10/2022"/>
    <n v="12000000"/>
    <s v="1701413250"/>
    <n v="1800"/>
    <n v="1"/>
    <n v="12000000"/>
    <n v="360"/>
    <n v="2"/>
    <n v="2"/>
    <n v="0.96"/>
    <n v="4.8115810000000003"/>
  </r>
  <r>
    <n v="649"/>
    <x v="74"/>
    <s v="30/09/2020"/>
    <n v="310"/>
    <n v="5"/>
    <s v="N"/>
    <s v="800-116-398-7"/>
    <s v="11001"/>
    <s v="Carrera 13 # 28-17 Pisos 234 y 5"/>
    <s v="11/07/2017"/>
    <s v="11/07/2022"/>
    <n v="18000000"/>
    <s v="1701413253"/>
    <n v="1800"/>
    <n v="1"/>
    <n v="18000000"/>
    <n v="180"/>
    <n v="2"/>
    <n v="2"/>
    <n v="4.46"/>
    <n v="6.5435220000000003"/>
  </r>
  <r>
    <n v="650"/>
    <x v="74"/>
    <s v="30/09/2020"/>
    <n v="311"/>
    <n v="5"/>
    <s v="N"/>
    <s v="800-116-398-7"/>
    <s v="11001"/>
    <s v="Carrera 13 # 28-17 Pisos 234 y 5"/>
    <s v="12/07/2017"/>
    <s v="12/07/2022"/>
    <n v="11000000"/>
    <s v="1701413867"/>
    <n v="900"/>
    <n v="1"/>
    <n v="11000000"/>
    <n v="180"/>
    <n v="2"/>
    <n v="2"/>
    <n v="0.96"/>
    <n v="2.5468069999999998"/>
  </r>
  <r>
    <n v="285"/>
    <x v="74"/>
    <s v="30/09/2020"/>
    <n v="312"/>
    <n v="5"/>
    <s v="N"/>
    <s v="800-116-398-7"/>
    <s v="11001"/>
    <s v="Carrera 13 # 28-17 Pisos 234 y 5"/>
    <s v="12/07/2017"/>
    <s v="12/07/2021"/>
    <n v="15000000"/>
    <s v="1701413868"/>
    <n v="1440"/>
    <n v="1"/>
    <n v="15000000"/>
    <n v="180"/>
    <n v="2"/>
    <n v="2"/>
    <n v="0.96"/>
    <n v="3.7579910000000001"/>
  </r>
  <r>
    <n v="651"/>
    <x v="74"/>
    <s v="30/09/2020"/>
    <n v="313"/>
    <n v="5"/>
    <s v="N"/>
    <s v="800-116-398-7"/>
    <s v="11001"/>
    <s v="Carrera 13 # 28-17 Pisos 234 y 5"/>
    <s v="13/07/2017"/>
    <s v="13/07/2022"/>
    <n v="15600000"/>
    <s v="1701414588"/>
    <n v="1800"/>
    <n v="1"/>
    <n v="15600000"/>
    <n v="180"/>
    <n v="2"/>
    <n v="2"/>
    <n v="0.96"/>
    <n v="6.2527819999999998"/>
  </r>
  <r>
    <n v="652"/>
    <x v="74"/>
    <s v="30/09/2020"/>
    <n v="314"/>
    <n v="5"/>
    <s v="N"/>
    <s v="800-116-398-7"/>
    <s v="11001"/>
    <s v="Carrera 13 # 28-17 Pisos 234 y 5"/>
    <s v="14/07/2017"/>
    <s v="14/07/2022"/>
    <n v="10000000"/>
    <s v="1701415345"/>
    <n v="1800"/>
    <n v="1"/>
    <n v="10000000"/>
    <n v="360"/>
    <n v="2"/>
    <n v="2"/>
    <n v="0.96"/>
    <n v="4.0086560000000002"/>
  </r>
  <r>
    <n v="652"/>
    <x v="74"/>
    <s v="30/09/2020"/>
    <n v="315"/>
    <n v="5"/>
    <s v="N"/>
    <s v="800-116-398-7"/>
    <s v="11001"/>
    <s v="Carrera 13 # 28-17 Pisos 234 y 5"/>
    <s v="14/07/2017"/>
    <s v="14/07/2022"/>
    <n v="16000000"/>
    <s v="1701415348"/>
    <n v="1800"/>
    <n v="1"/>
    <n v="16000000"/>
    <n v="360"/>
    <n v="2"/>
    <n v="2"/>
    <n v="0.96"/>
    <n v="6.4137899999999997"/>
  </r>
  <r>
    <n v="652"/>
    <x v="74"/>
    <s v="30/09/2020"/>
    <n v="316"/>
    <n v="5"/>
    <s v="N"/>
    <s v="800-116-398-7"/>
    <s v="11001"/>
    <s v="Carrera 13 # 28-17 Pisos 234 y 5"/>
    <s v="14/07/2017"/>
    <s v="14/07/2022"/>
    <n v="15000000"/>
    <s v="1701415351"/>
    <n v="1800"/>
    <n v="1"/>
    <n v="15000000"/>
    <n v="180"/>
    <n v="2"/>
    <n v="2"/>
    <n v="0.96"/>
    <n v="6.0121599999999997"/>
  </r>
  <r>
    <n v="655"/>
    <x v="74"/>
    <s v="30/09/2020"/>
    <n v="317"/>
    <n v="5"/>
    <s v="N"/>
    <s v="800-116-398-7"/>
    <s v="11001"/>
    <s v="Carrera 13 # 28-17 Pisos 234 y 5"/>
    <s v="17/07/2017"/>
    <s v="17/07/2022"/>
    <n v="18000000"/>
    <s v="1701415899"/>
    <n v="1800"/>
    <n v="1"/>
    <n v="18000000"/>
    <n v="180"/>
    <n v="2"/>
    <n v="2"/>
    <n v="0.96"/>
    <n v="7.214016"/>
  </r>
  <r>
    <n v="656"/>
    <x v="74"/>
    <s v="30/09/2020"/>
    <n v="318"/>
    <n v="5"/>
    <s v="N"/>
    <s v="800-116-398-7"/>
    <s v="11001"/>
    <s v="Carrera 13 # 28-17 Pisos 234 y 5"/>
    <s v="18/07/2017"/>
    <s v="18/07/2022"/>
    <n v="8000000"/>
    <s v="1701416850"/>
    <n v="1800"/>
    <n v="1"/>
    <n v="8000000"/>
    <n v="180"/>
    <n v="2"/>
    <n v="2"/>
    <n v="0.88"/>
    <n v="4.0075630000000002"/>
  </r>
  <r>
    <n v="657"/>
    <x v="74"/>
    <s v="30/09/2020"/>
    <n v="319"/>
    <n v="5"/>
    <s v="N"/>
    <s v="800-116-398-7"/>
    <s v="11001"/>
    <s v="Carrera 13 # 28-17 Pisos 234 y 5"/>
    <s v="19/07/2017"/>
    <s v="19/07/2022"/>
    <n v="13000000"/>
    <s v="1701417440"/>
    <n v="1800"/>
    <n v="1"/>
    <n v="13000000"/>
    <n v="180"/>
    <n v="2"/>
    <n v="2"/>
    <n v="0.88"/>
    <n v="6.5118390000000002"/>
  </r>
  <r>
    <n v="657"/>
    <x v="74"/>
    <s v="30/09/2020"/>
    <n v="320"/>
    <n v="5"/>
    <s v="N"/>
    <s v="800-116-398-7"/>
    <s v="11001"/>
    <s v="Carrera 13 # 28-17 Pisos 234 y 5"/>
    <s v="19/07/2017"/>
    <s v="19/07/2022"/>
    <n v="11000000"/>
    <s v="1701417452"/>
    <n v="1800"/>
    <n v="1"/>
    <n v="11000000"/>
    <n v="180"/>
    <n v="2"/>
    <n v="2"/>
    <n v="0.88"/>
    <n v="4.4079689999999996"/>
  </r>
  <r>
    <n v="662"/>
    <x v="74"/>
    <s v="30/09/2020"/>
    <n v="321"/>
    <n v="5"/>
    <s v="N"/>
    <s v="800-116-398-7"/>
    <s v="11001"/>
    <s v="Carrera 13 # 28-17 Pisos 234 y 5"/>
    <s v="24/07/2017"/>
    <s v="24/07/2022"/>
    <n v="18400000"/>
    <s v="1701418987"/>
    <n v="1800"/>
    <n v="1"/>
    <n v="18400000"/>
    <n v="360"/>
    <n v="2"/>
    <n v="2"/>
    <n v="4.38"/>
    <n v="7.4190699999999996"/>
  </r>
  <r>
    <n v="662"/>
    <x v="74"/>
    <s v="30/09/2020"/>
    <n v="322"/>
    <n v="5"/>
    <s v="N"/>
    <s v="800-116-398-7"/>
    <s v="11001"/>
    <s v="Carrera 13 # 28-17 Pisos 234 y 5"/>
    <s v="24/07/2017"/>
    <s v="24/07/2022"/>
    <n v="16000000"/>
    <s v="1701418989"/>
    <n v="1800"/>
    <n v="1"/>
    <n v="16000000"/>
    <n v="180"/>
    <n v="2"/>
    <n v="2"/>
    <n v="0.88"/>
    <n v="6.4102959999999998"/>
  </r>
  <r>
    <n v="665"/>
    <x v="74"/>
    <s v="30/09/2020"/>
    <n v="323"/>
    <n v="5"/>
    <s v="N"/>
    <s v="800-116-398-7"/>
    <s v="11001"/>
    <s v="Carrera 13 # 28-17 Pisos 234 y 5"/>
    <s v="27/07/2017"/>
    <s v="27/07/2022"/>
    <n v="16500000"/>
    <s v="1701420926"/>
    <n v="1800"/>
    <n v="1"/>
    <n v="16500000"/>
    <n v="180"/>
    <n v="2"/>
    <n v="2"/>
    <n v="0.79"/>
    <n v="6.6091350000000002"/>
  </r>
  <r>
    <n v="666"/>
    <x v="74"/>
    <s v="30/09/2020"/>
    <n v="324"/>
    <n v="5"/>
    <s v="N"/>
    <s v="800-116-398-7"/>
    <s v="11001"/>
    <s v="Carrera 13 # 28-17 Pisos 234 y 5"/>
    <s v="28/07/2017"/>
    <s v="28/07/2022"/>
    <n v="13000000"/>
    <s v="1701421479"/>
    <n v="1800"/>
    <n v="1"/>
    <n v="13000000"/>
    <n v="180"/>
    <n v="2"/>
    <n v="2"/>
    <n v="0.79"/>
    <n v="5.2070699999999999"/>
  </r>
  <r>
    <n v="666"/>
    <x v="74"/>
    <s v="30/09/2020"/>
    <n v="325"/>
    <n v="5"/>
    <s v="N"/>
    <s v="800-116-398-7"/>
    <s v="11001"/>
    <s v="Carrera 13 # 28-17 Pisos 234 y 5"/>
    <s v="28/07/2017"/>
    <s v="28/07/2022"/>
    <n v="22325305"/>
    <s v="1701421487"/>
    <n v="1800"/>
    <n v="1"/>
    <n v="22325305"/>
    <n v="360"/>
    <n v="2"/>
    <n v="2"/>
    <n v="4.29"/>
    <n v="8.9960900000000006"/>
  </r>
  <r>
    <n v="1034"/>
    <x v="74"/>
    <s v="30/09/2020"/>
    <n v="326"/>
    <n v="5"/>
    <s v="N"/>
    <s v="800-116-398-7"/>
    <s v="11001"/>
    <s v="Carrera 13 # 28-17 Pisos 234 y 5"/>
    <s v="31/07/2017"/>
    <s v="31/07/2023"/>
    <n v="20000000"/>
    <s v="1701422361"/>
    <n v="1260"/>
    <n v="1"/>
    <n v="20000000"/>
    <n v="180"/>
    <n v="2"/>
    <n v="2"/>
    <n v="0.79"/>
    <n v="7.0462809999999996"/>
  </r>
  <r>
    <n v="1034"/>
    <x v="74"/>
    <s v="30/09/2020"/>
    <n v="327"/>
    <n v="5"/>
    <s v="N"/>
    <s v="800-116-398-7"/>
    <s v="11001"/>
    <s v="Carrera 13 # 28-17 Pisos 234 y 5"/>
    <s v="31/07/2017"/>
    <s v="31/07/2023"/>
    <n v="18000000"/>
    <s v="1701422362"/>
    <n v="2160"/>
    <n v="1"/>
    <n v="18000000"/>
    <n v="180"/>
    <n v="2"/>
    <n v="2"/>
    <n v="0.79"/>
    <n v="10.814220000000001"/>
  </r>
  <r>
    <n v="669"/>
    <x v="74"/>
    <s v="30/09/2020"/>
    <n v="328"/>
    <n v="5"/>
    <s v="N"/>
    <s v="800-116-398-7"/>
    <s v="11001"/>
    <s v="Carrera 13 # 28-17 Pisos 234 y 5"/>
    <s v="31/07/2017"/>
    <s v="31/07/2022"/>
    <n v="7500000"/>
    <s v="1701422367"/>
    <n v="1440"/>
    <n v="1"/>
    <n v="7500000"/>
    <n v="360"/>
    <n v="2"/>
    <n v="2"/>
    <n v="0.79"/>
    <n v="2.247976"/>
  </r>
  <r>
    <n v="1035"/>
    <x v="74"/>
    <s v="30/09/2020"/>
    <n v="329"/>
    <n v="5"/>
    <s v="N"/>
    <s v="800-116-398-7"/>
    <s v="11001"/>
    <s v="Carrera 13 # 28-17 Pisos 234 y 5"/>
    <s v="01/08/2017"/>
    <s v="01/08/2023"/>
    <n v="22000000"/>
    <s v="1701422972"/>
    <n v="2160"/>
    <n v="1"/>
    <n v="22000000"/>
    <n v="180"/>
    <n v="2"/>
    <n v="2"/>
    <n v="0.64"/>
    <n v="11.012746999999999"/>
  </r>
  <r>
    <n v="314"/>
    <x v="74"/>
    <s v="30/09/2020"/>
    <n v="330"/>
    <n v="5"/>
    <s v="N"/>
    <s v="800-116-398-7"/>
    <s v="11001"/>
    <s v="Carrera 13 # 28-17 Pisos 234 y 5"/>
    <s v="10/08/2017"/>
    <s v="10/08/2021"/>
    <n v="35000000"/>
    <s v="1701425501"/>
    <n v="1440"/>
    <n v="1"/>
    <n v="35000000"/>
    <n v="180"/>
    <n v="2"/>
    <n v="2"/>
    <n v="4"/>
    <n v="8.7981499999999997"/>
  </r>
  <r>
    <n v="680"/>
    <x v="74"/>
    <s v="30/09/2020"/>
    <n v="331"/>
    <n v="5"/>
    <s v="N"/>
    <s v="800-116-398-7"/>
    <s v="11001"/>
    <s v="Carrera 13 # 28-17 Pisos 234 y 5"/>
    <s v="11/08/2017"/>
    <s v="11/08/2022"/>
    <n v="11000000"/>
    <s v="1701425874"/>
    <n v="1800"/>
    <n v="1"/>
    <n v="11000000"/>
    <n v="180"/>
    <n v="2"/>
    <n v="2"/>
    <n v="0.5"/>
    <n v="4.4029889999999998"/>
  </r>
  <r>
    <n v="1414"/>
    <x v="74"/>
    <s v="30/09/2020"/>
    <n v="332"/>
    <n v="5"/>
    <s v="N"/>
    <s v="800-116-398-7"/>
    <s v="11001"/>
    <s v="Carrera 13 # 28-17 Pisos 234 y 5"/>
    <s v="14/08/2017"/>
    <s v="14/08/2024"/>
    <n v="47743898"/>
    <s v="1701426573"/>
    <n v="2520"/>
    <n v="1"/>
    <n v="47743898"/>
    <n v="180"/>
    <n v="2"/>
    <n v="2"/>
    <n v="4"/>
    <n v="27.420321999999999"/>
  </r>
  <r>
    <n v="684"/>
    <x v="74"/>
    <s v="30/09/2020"/>
    <n v="333"/>
    <n v="5"/>
    <s v="N"/>
    <s v="800-116-398-7"/>
    <s v="11001"/>
    <s v="Carrera 13 # 28-17 Pisos 234 y 5"/>
    <s v="15/08/2017"/>
    <s v="15/08/2022"/>
    <n v="35500000"/>
    <s v="1701426751"/>
    <n v="1800"/>
    <n v="1"/>
    <n v="35500000"/>
    <n v="180"/>
    <n v="2"/>
    <n v="2"/>
    <n v="3.93"/>
    <n v="14.274684000000001"/>
  </r>
  <r>
    <n v="684"/>
    <x v="74"/>
    <s v="30/09/2020"/>
    <n v="334"/>
    <n v="5"/>
    <s v="N"/>
    <s v="800-116-398-7"/>
    <s v="11001"/>
    <s v="Carrera 13 # 28-17 Pisos 234 y 5"/>
    <s v="15/08/2017"/>
    <s v="15/08/2022"/>
    <n v="11200000"/>
    <s v="1701426755"/>
    <n v="1800"/>
    <n v="1"/>
    <n v="11200000"/>
    <n v="180"/>
    <n v="2"/>
    <n v="2"/>
    <n v="0.43"/>
    <n v="4.4846589999999997"/>
  </r>
  <r>
    <n v="684"/>
    <x v="74"/>
    <s v="30/09/2020"/>
    <n v="335"/>
    <n v="5"/>
    <s v="N"/>
    <s v="800-116-398-7"/>
    <s v="11001"/>
    <s v="Carrera 13 # 28-17 Pisos 234 y 5"/>
    <s v="15/08/2017"/>
    <s v="15/08/2022"/>
    <n v="63000000"/>
    <s v="1701426761"/>
    <n v="1800"/>
    <n v="1"/>
    <n v="63000000"/>
    <n v="180"/>
    <n v="2"/>
    <n v="2"/>
    <n v="3.93"/>
    <n v="25.332476"/>
  </r>
  <r>
    <n v="686"/>
    <x v="74"/>
    <s v="30/09/2020"/>
    <n v="336"/>
    <n v="5"/>
    <s v="N"/>
    <s v="800-116-398-7"/>
    <s v="11001"/>
    <s v="Carrera 13 # 28-17 Pisos 234 y 5"/>
    <s v="17/08/2017"/>
    <s v="17/08/2022"/>
    <n v="30000000"/>
    <s v="1701428409"/>
    <n v="1800"/>
    <n v="1"/>
    <n v="30000000"/>
    <n v="180"/>
    <n v="2"/>
    <n v="2"/>
    <n v="0.43"/>
    <n v="12.006112999999999"/>
  </r>
  <r>
    <n v="687"/>
    <x v="74"/>
    <s v="30/09/2020"/>
    <n v="337"/>
    <n v="5"/>
    <s v="N"/>
    <s v="800-116-398-7"/>
    <s v="11001"/>
    <s v="Carrera 13 # 28-17 Pisos 234 y 5"/>
    <s v="18/08/2017"/>
    <s v="18/08/2022"/>
    <n v="9299304"/>
    <s v="1701429151"/>
    <n v="1800"/>
    <n v="1"/>
    <n v="9299304"/>
    <n v="180"/>
    <n v="2"/>
    <n v="2"/>
    <n v="0.43"/>
    <n v="3.7215720000000001"/>
  </r>
  <r>
    <n v="691"/>
    <x v="74"/>
    <s v="30/09/2020"/>
    <n v="338"/>
    <n v="5"/>
    <s v="N"/>
    <s v="800-116-398-7"/>
    <s v="11001"/>
    <s v="Carrera 13 # 28-17 Pisos 234 y 5"/>
    <s v="22/08/2017"/>
    <s v="22/08/2022"/>
    <n v="18400000"/>
    <s v="1701429993"/>
    <n v="1800"/>
    <n v="1"/>
    <n v="18400000"/>
    <n v="180"/>
    <n v="2"/>
    <n v="2"/>
    <n v="0.2"/>
    <n v="7.467276"/>
  </r>
  <r>
    <n v="691"/>
    <x v="74"/>
    <s v="30/09/2020"/>
    <n v="339"/>
    <n v="5"/>
    <s v="N"/>
    <s v="800-116-398-7"/>
    <s v="11001"/>
    <s v="Carrera 13 # 28-17 Pisos 234 y 5"/>
    <s v="22/08/2017"/>
    <s v="22/08/2022"/>
    <n v="22000000"/>
    <s v="1701429994"/>
    <n v="1800"/>
    <n v="1"/>
    <n v="22000000"/>
    <n v="180"/>
    <n v="2"/>
    <n v="2"/>
    <n v="3.7"/>
    <n v="9.1860359999999996"/>
  </r>
  <r>
    <n v="691"/>
    <x v="74"/>
    <s v="30/09/2020"/>
    <n v="340"/>
    <n v="5"/>
    <s v="N"/>
    <s v="800-116-398-7"/>
    <s v="11001"/>
    <s v="Carrera 13 # 28-17 Pisos 234 y 5"/>
    <s v="22/08/2017"/>
    <s v="22/08/2022"/>
    <n v="12000000"/>
    <s v="1701429995"/>
    <n v="1800"/>
    <n v="1"/>
    <n v="12000000"/>
    <n v="180"/>
    <n v="2"/>
    <n v="2"/>
    <n v="0.2"/>
    <n v="4.8698860000000002"/>
  </r>
  <r>
    <n v="692"/>
    <x v="74"/>
    <s v="30/09/2020"/>
    <n v="341"/>
    <n v="5"/>
    <s v="N"/>
    <s v="800-116-398-7"/>
    <s v="11001"/>
    <s v="Carrera 13 # 28-17 Pisos 234 y 5"/>
    <s v="23/08/2017"/>
    <s v="23/08/2022"/>
    <n v="20000000"/>
    <s v="1701430485"/>
    <n v="1800"/>
    <n v="1"/>
    <n v="20000000"/>
    <n v="360"/>
    <n v="2"/>
    <n v="2"/>
    <n v="3.7"/>
    <n v="8.0297260000000001"/>
  </r>
  <r>
    <n v="693"/>
    <x v="74"/>
    <s v="30/09/2020"/>
    <n v="342"/>
    <n v="5"/>
    <s v="N"/>
    <s v="800-116-398-7"/>
    <s v="11001"/>
    <s v="Carrera 13 # 28-17 Pisos 234 y 5"/>
    <s v="24/08/2017"/>
    <s v="24/08/2022"/>
    <n v="12164303"/>
    <s v="1701431189"/>
    <n v="1800"/>
    <n v="1"/>
    <n v="12164303"/>
    <n v="360"/>
    <n v="2"/>
    <n v="2"/>
    <n v="0.2"/>
    <n v="4.8673609999999998"/>
  </r>
  <r>
    <n v="694"/>
    <x v="74"/>
    <s v="30/09/2020"/>
    <n v="343"/>
    <n v="5"/>
    <s v="N"/>
    <s v="800-116-398-7"/>
    <s v="11001"/>
    <s v="Carrera 13 # 28-17 Pisos 234 y 5"/>
    <s v="25/08/2017"/>
    <s v="25/08/2022"/>
    <n v="11000000"/>
    <s v="1701431818"/>
    <n v="1800"/>
    <n v="1"/>
    <n v="11000000"/>
    <n v="180"/>
    <n v="2"/>
    <n v="2"/>
    <n v="0.2"/>
    <n v="3.9607700000000001"/>
  </r>
  <r>
    <n v="334"/>
    <x v="74"/>
    <s v="30/09/2020"/>
    <n v="344"/>
    <n v="5"/>
    <s v="N"/>
    <s v="800-116-398-7"/>
    <s v="11001"/>
    <s v="Carrera 13 # 28-17 Pisos 234 y 5"/>
    <s v="30/08/2017"/>
    <s v="30/08/2021"/>
    <n v="8000000"/>
    <s v="1701434017"/>
    <n v="1440"/>
    <n v="1"/>
    <n v="8000000"/>
    <n v="180"/>
    <n v="2"/>
    <n v="2"/>
    <n v="0.14000000000000001"/>
    <n v="2.0008089999999998"/>
  </r>
  <r>
    <n v="699"/>
    <x v="74"/>
    <s v="30/09/2020"/>
    <n v="345"/>
    <n v="5"/>
    <s v="N"/>
    <s v="800-116-398-7"/>
    <s v="11001"/>
    <s v="Carrera 13 # 28-17 Pisos 234 y 5"/>
    <s v="30/08/2017"/>
    <s v="30/08/2022"/>
    <n v="31500000"/>
    <s v="1701434024"/>
    <n v="1800"/>
    <n v="1"/>
    <n v="31500000"/>
    <n v="180"/>
    <n v="2"/>
    <n v="2"/>
    <n v="3.64"/>
    <n v="12.641061000000001"/>
  </r>
  <r>
    <n v="700"/>
    <x v="74"/>
    <s v="30/09/2020"/>
    <n v="346"/>
    <n v="5"/>
    <s v="N"/>
    <s v="800-116-398-7"/>
    <s v="11001"/>
    <s v="Carrera 13 # 28-17 Pisos 234 y 5"/>
    <s v="31/08/2017"/>
    <s v="31/08/2022"/>
    <n v="11403041"/>
    <s v="1701434788"/>
    <n v="1800"/>
    <n v="1"/>
    <n v="11403041"/>
    <n v="180"/>
    <n v="2"/>
    <n v="2"/>
    <n v="0.14000000000000001"/>
    <n v="4.5626119999999997"/>
  </r>
  <r>
    <n v="700"/>
    <x v="74"/>
    <s v="30/09/2020"/>
    <n v="347"/>
    <n v="5"/>
    <s v="N"/>
    <s v="800-116-398-7"/>
    <s v="11001"/>
    <s v="Carrera 13 # 28-17 Pisos 234 y 5"/>
    <s v="31/08/2017"/>
    <s v="31/08/2022"/>
    <n v="16000000"/>
    <s v="1701434789"/>
    <n v="1800"/>
    <n v="1"/>
    <n v="16000000"/>
    <n v="180"/>
    <n v="2"/>
    <n v="2"/>
    <n v="0.14000000000000001"/>
    <n v="6.4019760000000003"/>
  </r>
  <r>
    <n v="700"/>
    <x v="74"/>
    <s v="30/09/2020"/>
    <n v="348"/>
    <n v="5"/>
    <s v="N"/>
    <s v="800-116-398-7"/>
    <s v="11001"/>
    <s v="Carrera 13 # 28-17 Pisos 234 y 5"/>
    <s v="31/08/2017"/>
    <s v="31/08/2022"/>
    <n v="50000000"/>
    <s v="1701434792"/>
    <n v="1800"/>
    <n v="1"/>
    <n v="50000000"/>
    <n v="180"/>
    <n v="2"/>
    <n v="2"/>
    <n v="3.64"/>
    <n v="20.065435999999998"/>
  </r>
  <r>
    <n v="700"/>
    <x v="74"/>
    <s v="30/09/2020"/>
    <n v="349"/>
    <n v="5"/>
    <s v="N"/>
    <s v="800-116-398-7"/>
    <s v="11001"/>
    <s v="Carrera 13 # 28-17 Pisos 234 y 5"/>
    <s v="31/08/2017"/>
    <s v="31/08/2022"/>
    <n v="10600000"/>
    <s v="1701434795"/>
    <n v="1800"/>
    <n v="1"/>
    <n v="10600000"/>
    <n v="180"/>
    <n v="2"/>
    <n v="2"/>
    <n v="0.14000000000000001"/>
    <n v="4.2413569999999998"/>
  </r>
  <r>
    <n v="707"/>
    <x v="74"/>
    <s v="30/09/2020"/>
    <n v="350"/>
    <n v="5"/>
    <s v="N"/>
    <s v="800-116-398-7"/>
    <s v="11001"/>
    <s v="Carrera 13 # 28-17 Pisos 234 y 5"/>
    <s v="07/09/2017"/>
    <s v="07/09/2022"/>
    <n v="13000000"/>
    <s v="1701436694"/>
    <n v="1800"/>
    <n v="1"/>
    <n v="13000000"/>
    <n v="180"/>
    <n v="2"/>
    <n v="2"/>
    <n v="0.15"/>
    <n v="6.505757"/>
  </r>
  <r>
    <n v="708"/>
    <x v="74"/>
    <s v="30/09/2020"/>
    <n v="351"/>
    <n v="5"/>
    <s v="N"/>
    <s v="800-116-398-7"/>
    <s v="11001"/>
    <s v="Carrera 13 # 28-17 Pisos 234 y 5"/>
    <s v="08/09/2017"/>
    <s v="08/09/2022"/>
    <n v="8000000"/>
    <s v="1701437125"/>
    <n v="1800"/>
    <n v="1"/>
    <n v="8000000"/>
    <n v="180"/>
    <n v="2"/>
    <n v="2"/>
    <n v="0.15"/>
    <n v="3.202801"/>
  </r>
  <r>
    <n v="711"/>
    <x v="74"/>
    <s v="30/09/2020"/>
    <n v="352"/>
    <n v="5"/>
    <s v="N"/>
    <s v="800-116-398-7"/>
    <s v="11001"/>
    <s v="Carrera 13 # 28-17 Pisos 234 y 5"/>
    <s v="11/09/2017"/>
    <s v="11/09/2022"/>
    <n v="150000000"/>
    <s v="1701437865"/>
    <n v="1800"/>
    <n v="1"/>
    <n v="150000000"/>
    <n v="180"/>
    <n v="2"/>
    <n v="2"/>
    <n v="3.65"/>
    <n v="60.114550999999999"/>
  </r>
  <r>
    <n v="711"/>
    <x v="74"/>
    <s v="30/09/2020"/>
    <n v="353"/>
    <n v="5"/>
    <s v="N"/>
    <s v="800-116-398-7"/>
    <s v="11001"/>
    <s v="Carrera 13 # 28-17 Pisos 234 y 5"/>
    <s v="11/09/2017"/>
    <s v="11/09/2022"/>
    <n v="17000000"/>
    <s v="1701437866"/>
    <n v="1800"/>
    <n v="1"/>
    <n v="17000000"/>
    <n v="180"/>
    <n v="2"/>
    <n v="2"/>
    <n v="0.15"/>
    <n v="6.5738490000000001"/>
  </r>
  <r>
    <n v="713"/>
    <x v="74"/>
    <s v="30/09/2020"/>
    <n v="354"/>
    <n v="5"/>
    <s v="N"/>
    <s v="800-116-398-7"/>
    <s v="11001"/>
    <s v="Carrera 13 # 28-17 Pisos 234 y 5"/>
    <s v="13/09/2017"/>
    <s v="13/09/2022"/>
    <n v="11000000"/>
    <s v="1701439314"/>
    <n v="1800"/>
    <n v="1"/>
    <n v="11000000"/>
    <n v="180"/>
    <n v="2"/>
    <n v="2"/>
    <n v="0.15"/>
    <n v="4.4000000000000004"/>
  </r>
  <r>
    <n v="715"/>
    <x v="74"/>
    <s v="30/09/2020"/>
    <n v="355"/>
    <n v="5"/>
    <s v="N"/>
    <s v="800-116-398-7"/>
    <s v="11001"/>
    <s v="Carrera 13 # 28-17 Pisos 234 y 5"/>
    <s v="15/09/2017"/>
    <s v="15/09/2022"/>
    <n v="12000000"/>
    <s v="1701440631"/>
    <n v="1800"/>
    <n v="1"/>
    <n v="12000000"/>
    <n v="360"/>
    <n v="2"/>
    <n v="2"/>
    <n v="0"/>
    <n v="3.1164299999999998"/>
  </r>
  <r>
    <n v="719"/>
    <x v="74"/>
    <s v="30/09/2020"/>
    <n v="356"/>
    <n v="5"/>
    <s v="N"/>
    <s v="800-116-398-7"/>
    <s v="11001"/>
    <s v="Carrera 13 # 28-17 Pisos 234 y 5"/>
    <s v="19/09/2017"/>
    <s v="19/09/2022"/>
    <n v="15000000"/>
    <s v="1701442257"/>
    <n v="1800"/>
    <n v="1"/>
    <n v="15000000"/>
    <n v="180"/>
    <n v="2"/>
    <n v="2"/>
    <n v="0"/>
    <n v="6.0734859999999999"/>
  </r>
  <r>
    <n v="719"/>
    <x v="74"/>
    <s v="30/09/2020"/>
    <n v="357"/>
    <n v="5"/>
    <s v="N"/>
    <s v="800-116-398-7"/>
    <s v="11001"/>
    <s v="Carrera 13 # 28-17 Pisos 234 y 5"/>
    <s v="19/09/2017"/>
    <s v="19/09/2022"/>
    <n v="17500000"/>
    <s v="1701442258"/>
    <n v="1800"/>
    <n v="1"/>
    <n v="17500000"/>
    <n v="30"/>
    <n v="2"/>
    <n v="2"/>
    <n v="0"/>
    <n v="7.0026849999999996"/>
  </r>
  <r>
    <n v="355"/>
    <x v="74"/>
    <s v="30/09/2020"/>
    <n v="358"/>
    <n v="5"/>
    <s v="N"/>
    <s v="800-116-398-7"/>
    <s v="11001"/>
    <s v="Carrera 13 # 28-17 Pisos 234 y 5"/>
    <s v="20/09/2017"/>
    <s v="20/09/2021"/>
    <n v="10000000"/>
    <s v="1701442877"/>
    <n v="1440"/>
    <n v="1"/>
    <n v="10000000"/>
    <n v="180"/>
    <n v="2"/>
    <n v="2"/>
    <n v="0"/>
    <n v="2.5375160000000001"/>
  </r>
  <r>
    <n v="720"/>
    <x v="74"/>
    <s v="30/09/2020"/>
    <n v="359"/>
    <n v="5"/>
    <s v="N"/>
    <s v="800-116-398-7"/>
    <s v="11001"/>
    <s v="Carrera 13 # 28-17 Pisos 234 y 5"/>
    <s v="20/09/2017"/>
    <s v="20/09/2022"/>
    <n v="36000000"/>
    <s v="1701442904"/>
    <n v="1800"/>
    <n v="1"/>
    <n v="36000000"/>
    <n v="180"/>
    <n v="2"/>
    <n v="2"/>
    <n v="0"/>
    <n v="14.579800000000001"/>
  </r>
  <r>
    <n v="721"/>
    <x v="74"/>
    <s v="30/09/2020"/>
    <n v="360"/>
    <n v="5"/>
    <s v="N"/>
    <s v="800-116-398-7"/>
    <s v="11001"/>
    <s v="Carrera 13 # 28-17 Pisos 234 y 5"/>
    <s v="21/09/2017"/>
    <s v="21/09/2022"/>
    <n v="10000000"/>
    <s v="1701444075"/>
    <n v="1800"/>
    <n v="1"/>
    <n v="10000000"/>
    <n v="180"/>
    <n v="2"/>
    <n v="2"/>
    <n v="0"/>
    <n v="4.0495510000000001"/>
  </r>
  <r>
    <n v="722"/>
    <x v="74"/>
    <s v="30/09/2020"/>
    <n v="361"/>
    <n v="5"/>
    <s v="N"/>
    <s v="800-116-398-7"/>
    <s v="11001"/>
    <s v="Carrera 13 # 28-17 Pisos 234 y 5"/>
    <s v="22/09/2017"/>
    <s v="22/09/2022"/>
    <n v="15000000"/>
    <s v="1701444306"/>
    <n v="1800"/>
    <n v="1"/>
    <n v="15000000"/>
    <n v="180"/>
    <n v="2"/>
    <n v="2"/>
    <n v="3.39"/>
    <n v="6.0051550000000002"/>
  </r>
  <r>
    <n v="722"/>
    <x v="74"/>
    <s v="30/09/2020"/>
    <n v="362"/>
    <n v="5"/>
    <s v="N"/>
    <s v="800-116-398-7"/>
    <s v="11001"/>
    <s v="Carrera 13 # 28-17 Pisos 234 y 5"/>
    <s v="22/09/2017"/>
    <s v="22/09/2022"/>
    <n v="10000000"/>
    <s v="1701444309"/>
    <n v="1800"/>
    <n v="1"/>
    <n v="10000000"/>
    <n v="360"/>
    <n v="2"/>
    <n v="2"/>
    <n v="0"/>
    <n v="4"/>
  </r>
  <r>
    <n v="722"/>
    <x v="74"/>
    <s v="30/09/2020"/>
    <n v="363"/>
    <n v="5"/>
    <s v="N"/>
    <s v="800-116-398-7"/>
    <s v="11001"/>
    <s v="Carrera 13 # 28-17 Pisos 234 y 5"/>
    <s v="22/09/2017"/>
    <s v="22/09/2022"/>
    <n v="5000000"/>
    <s v="1701444382"/>
    <n v="1800"/>
    <n v="1"/>
    <n v="5000000"/>
    <n v="180"/>
    <n v="2"/>
    <n v="2"/>
    <n v="0"/>
    <n v="2.0003709999999999"/>
  </r>
  <r>
    <n v="725"/>
    <x v="74"/>
    <s v="30/09/2020"/>
    <n v="364"/>
    <n v="5"/>
    <s v="N"/>
    <s v="800-116-398-7"/>
    <s v="11001"/>
    <s v="Carrera 13 # 28-17 Pisos 234 y 5"/>
    <s v="25/09/2017"/>
    <s v="25/09/2022"/>
    <n v="15000000"/>
    <s v="1701444995"/>
    <n v="1800"/>
    <n v="1"/>
    <n v="15000000"/>
    <n v="180"/>
    <n v="2"/>
    <n v="2"/>
    <n v="0"/>
    <n v="6.0012549999999996"/>
  </r>
  <r>
    <n v="725"/>
    <x v="74"/>
    <s v="30/09/2020"/>
    <n v="365"/>
    <n v="5"/>
    <s v="N"/>
    <s v="800-116-398-7"/>
    <s v="11001"/>
    <s v="Carrera 13 # 28-17 Pisos 234 y 5"/>
    <s v="25/09/2017"/>
    <s v="25/09/2022"/>
    <n v="18000000"/>
    <s v="1701444996"/>
    <n v="1800"/>
    <n v="1"/>
    <n v="18000000"/>
    <n v="180"/>
    <n v="2"/>
    <n v="2"/>
    <n v="0"/>
    <n v="7.2014379999999996"/>
  </r>
  <r>
    <n v="725"/>
    <x v="74"/>
    <s v="30/09/2020"/>
    <n v="366"/>
    <n v="5"/>
    <s v="N"/>
    <s v="800-116-398-7"/>
    <s v="11001"/>
    <s v="Carrera 13 # 28-17 Pisos 234 y 5"/>
    <s v="25/09/2017"/>
    <s v="25/09/2022"/>
    <n v="18400000"/>
    <s v="1701444997"/>
    <n v="1800"/>
    <n v="1"/>
    <n v="18400000"/>
    <n v="180"/>
    <n v="2"/>
    <n v="2"/>
    <n v="0"/>
    <n v="7.361459"/>
  </r>
  <r>
    <n v="725"/>
    <x v="74"/>
    <s v="30/09/2020"/>
    <n v="367"/>
    <n v="5"/>
    <s v="N"/>
    <s v="800-116-398-7"/>
    <s v="11001"/>
    <s v="Carrera 13 # 28-17 Pisos 234 y 5"/>
    <s v="25/09/2017"/>
    <s v="25/09/2022"/>
    <n v="15200000"/>
    <s v="1701445059"/>
    <n v="1800"/>
    <n v="1"/>
    <n v="15200000"/>
    <n v="360"/>
    <n v="2"/>
    <n v="2"/>
    <n v="0"/>
    <n v="6.084314"/>
  </r>
  <r>
    <n v="361"/>
    <x v="74"/>
    <s v="30/09/2020"/>
    <n v="368"/>
    <n v="5"/>
    <s v="N"/>
    <s v="800-116-398-7"/>
    <s v="11001"/>
    <s v="Carrera 13 # 28-17 Pisos 234 y 5"/>
    <s v="26/09/2017"/>
    <s v="26/09/2021"/>
    <n v="4762961"/>
    <s v="1701445975"/>
    <n v="1440"/>
    <n v="1"/>
    <n v="4762961"/>
    <n v="180"/>
    <n v="2"/>
    <n v="2"/>
    <n v="0"/>
    <n v="1.1912990000000001"/>
  </r>
  <r>
    <n v="732"/>
    <x v="74"/>
    <s v="30/09/2020"/>
    <n v="369"/>
    <n v="5"/>
    <s v="N"/>
    <s v="800-116-398-7"/>
    <s v="11001"/>
    <s v="Carrera 13 # 28-17 Pisos 234 y 5"/>
    <s v="02/10/2017"/>
    <s v="02/10/2022"/>
    <n v="5000000"/>
    <s v="1701449502"/>
    <n v="1800"/>
    <n v="1"/>
    <n v="5000000"/>
    <n v="180"/>
    <n v="2"/>
    <n v="2"/>
    <n v="1.96"/>
    <n v="2.5240300000000002"/>
  </r>
  <r>
    <n v="732"/>
    <x v="74"/>
    <s v="30/09/2020"/>
    <n v="370"/>
    <n v="5"/>
    <s v="N"/>
    <s v="800-116-398-7"/>
    <s v="11001"/>
    <s v="Carrera 13 # 28-17 Pisos 234 y 5"/>
    <s v="02/10/2017"/>
    <s v="02/10/2022"/>
    <n v="12000000"/>
    <s v="1701449503"/>
    <n v="1800"/>
    <n v="1"/>
    <n v="12000000"/>
    <n v="30"/>
    <n v="2"/>
    <n v="2"/>
    <n v="0.14000000000000001"/>
    <n v="5.0005319999999998"/>
  </r>
  <r>
    <n v="733"/>
    <x v="74"/>
    <s v="30/09/2020"/>
    <n v="371"/>
    <n v="5"/>
    <s v="N"/>
    <s v="800-116-398-7"/>
    <s v="11001"/>
    <s v="Carrera 13 # 28-17 Pisos 234 y 5"/>
    <s v="03/10/2017"/>
    <s v="03/10/2022"/>
    <n v="50000000"/>
    <s v="1701449726"/>
    <n v="1800"/>
    <n v="1"/>
    <n v="50000000"/>
    <n v="180"/>
    <n v="2"/>
    <n v="2"/>
    <n v="5.46"/>
    <n v="25.662157000000001"/>
  </r>
  <r>
    <n v="735"/>
    <x v="74"/>
    <s v="30/09/2020"/>
    <n v="372"/>
    <n v="5"/>
    <s v="N"/>
    <s v="800-116-398-7"/>
    <s v="11001"/>
    <s v="Carrera 13 # 28-17 Pisos 234 y 5"/>
    <s v="05/10/2017"/>
    <s v="05/10/2022"/>
    <n v="22000000"/>
    <s v="1701450481"/>
    <n v="1800"/>
    <n v="1"/>
    <n v="22000000"/>
    <n v="180"/>
    <n v="2"/>
    <n v="2"/>
    <n v="1.8"/>
    <n v="11.095352"/>
  </r>
  <r>
    <n v="736"/>
    <x v="74"/>
    <s v="30/09/2020"/>
    <n v="373"/>
    <n v="5"/>
    <s v="N"/>
    <s v="800-116-398-7"/>
    <s v="11001"/>
    <s v="Carrera 13 # 28-17 Pisos 234 y 5"/>
    <s v="06/10/2017"/>
    <s v="06/10/2022"/>
    <n v="10500000"/>
    <s v="1701451026"/>
    <n v="1800"/>
    <n v="1"/>
    <n v="10500000"/>
    <n v="180"/>
    <n v="2"/>
    <n v="2"/>
    <n v="1.8"/>
    <n v="5.2954140000000001"/>
  </r>
  <r>
    <n v="1105"/>
    <x v="74"/>
    <s v="30/09/2020"/>
    <n v="374"/>
    <n v="5"/>
    <s v="N"/>
    <s v="800-116-398-7"/>
    <s v="11001"/>
    <s v="Carrera 13 # 28-17 Pisos 234 y 5"/>
    <s v="10/10/2017"/>
    <s v="10/10/2023"/>
    <n v="43000000"/>
    <s v="1701452362"/>
    <n v="2160"/>
    <n v="1"/>
    <n v="43000000"/>
    <n v="180"/>
    <n v="2"/>
    <n v="2"/>
    <n v="1.81"/>
    <n v="25.299274"/>
  </r>
  <r>
    <n v="740"/>
    <x v="74"/>
    <s v="30/09/2020"/>
    <n v="375"/>
    <n v="5"/>
    <s v="N"/>
    <s v="800-116-398-7"/>
    <s v="11001"/>
    <s v="Carrera 13 # 28-17 Pisos 234 y 5"/>
    <s v="10/10/2017"/>
    <s v="10/10/2022"/>
    <n v="35000000"/>
    <s v="1701452363"/>
    <n v="1800"/>
    <n v="1"/>
    <n v="35000000"/>
    <n v="180"/>
    <n v="2"/>
    <n v="2"/>
    <n v="5.31"/>
    <n v="17.934904"/>
  </r>
  <r>
    <n v="742"/>
    <x v="74"/>
    <s v="30/09/2020"/>
    <n v="376"/>
    <n v="5"/>
    <s v="N"/>
    <s v="800-116-398-7"/>
    <s v="11001"/>
    <s v="Carrera 13 # 28-17 Pisos 234 y 5"/>
    <s v="12/10/2017"/>
    <s v="12/10/2022"/>
    <n v="10100000"/>
    <s v="1701453398"/>
    <n v="1800"/>
    <n v="1"/>
    <n v="10100000"/>
    <n v="180"/>
    <n v="2"/>
    <n v="2"/>
    <n v="1.81"/>
    <n v="5.0928709999999997"/>
  </r>
  <r>
    <n v="12"/>
    <x v="74"/>
    <s v="30/09/2020"/>
    <n v="377"/>
    <n v="5"/>
    <s v="N"/>
    <s v="800-116-398-7"/>
    <s v="11001"/>
    <s v="Carrera 13 # 28-17 Pisos 234 y 5"/>
    <s v="12/10/2017"/>
    <s v="12/10/2020"/>
    <n v="5200000"/>
    <s v="1701453399"/>
    <n v="1080"/>
    <n v="1"/>
    <n v="5200000"/>
    <n v="180"/>
    <n v="2"/>
    <n v="2"/>
    <n v="1.81"/>
    <n v="0.87404800000000005"/>
  </r>
  <r>
    <n v="743"/>
    <x v="74"/>
    <s v="30/09/2020"/>
    <n v="378"/>
    <n v="5"/>
    <s v="N"/>
    <s v="800-116-398-7"/>
    <s v="11001"/>
    <s v="Carrera 13 # 28-17 Pisos 234 y 5"/>
    <s v="13/10/2017"/>
    <s v="13/10/2022"/>
    <n v="10000000"/>
    <s v="1701453957"/>
    <n v="1800"/>
    <n v="1"/>
    <n v="10000000"/>
    <n v="180"/>
    <n v="2"/>
    <n v="2"/>
    <n v="1.81"/>
    <n v="6.3026470000000003"/>
  </r>
  <r>
    <n v="743"/>
    <x v="74"/>
    <s v="30/09/2020"/>
    <n v="379"/>
    <n v="5"/>
    <s v="N"/>
    <s v="800-116-398-7"/>
    <s v="11001"/>
    <s v="Carrera 13 # 28-17 Pisos 234 y 5"/>
    <s v="13/10/2017"/>
    <s v="13/10/2022"/>
    <n v="10000000"/>
    <s v="1701453958"/>
    <n v="1800"/>
    <n v="1"/>
    <n v="10000000"/>
    <n v="360"/>
    <n v="2"/>
    <n v="2"/>
    <n v="5.4"/>
    <n v="6.3154830000000004"/>
  </r>
  <r>
    <n v="748"/>
    <x v="74"/>
    <s v="30/09/2020"/>
    <n v="380"/>
    <n v="5"/>
    <s v="N"/>
    <s v="800-116-398-7"/>
    <s v="11001"/>
    <s v="Carrera 13 # 28-17 Pisos 234 y 5"/>
    <s v="18/10/2017"/>
    <s v="18/10/2022"/>
    <n v="12000000"/>
    <s v="1701455324"/>
    <n v="1800"/>
    <n v="1"/>
    <n v="12000000"/>
    <n v="180"/>
    <n v="2"/>
    <n v="2"/>
    <n v="2.02"/>
    <n v="6.0566990000000001"/>
  </r>
  <r>
    <n v="749"/>
    <x v="74"/>
    <s v="30/09/2020"/>
    <n v="381"/>
    <n v="5"/>
    <s v="N"/>
    <s v="800-116-398-7"/>
    <s v="11001"/>
    <s v="Carrera 13 # 28-17 Pisos 234 y 5"/>
    <s v="19/10/2017"/>
    <s v="19/10/2022"/>
    <n v="20000000"/>
    <s v="1701455957"/>
    <n v="1800"/>
    <n v="1"/>
    <n v="20000000"/>
    <n v="180"/>
    <n v="2"/>
    <n v="2"/>
    <n v="2.02"/>
    <n v="12.617445999999999"/>
  </r>
  <r>
    <n v="749"/>
    <x v="74"/>
    <s v="30/09/2020"/>
    <n v="382"/>
    <n v="5"/>
    <s v="N"/>
    <s v="800-116-398-7"/>
    <s v="11001"/>
    <s v="Carrera 13 # 28-17 Pisos 234 y 5"/>
    <s v="19/10/2017"/>
    <s v="19/10/2022"/>
    <n v="11070300"/>
    <s v="1701455958"/>
    <n v="1800"/>
    <n v="1"/>
    <n v="11070300"/>
    <n v="180"/>
    <n v="2"/>
    <n v="2"/>
    <n v="5.52"/>
    <n v="5.6718419999999998"/>
  </r>
  <r>
    <n v="753"/>
    <x v="74"/>
    <s v="30/09/2020"/>
    <n v="383"/>
    <n v="5"/>
    <s v="N"/>
    <s v="800-116-398-7"/>
    <s v="11001"/>
    <s v="Carrera 13 # 28-17 Pisos 234 y 5"/>
    <s v="23/10/2017"/>
    <s v="23/10/2022"/>
    <n v="15000000"/>
    <s v="1701456912"/>
    <n v="1800"/>
    <n v="1"/>
    <n v="15000000"/>
    <n v="180"/>
    <n v="2"/>
    <n v="2"/>
    <n v="2.02"/>
    <n v="7.5685250000000002"/>
  </r>
  <r>
    <n v="753"/>
    <x v="74"/>
    <s v="30/09/2020"/>
    <n v="384"/>
    <n v="5"/>
    <s v="N"/>
    <s v="800-116-398-7"/>
    <s v="11001"/>
    <s v="Carrera 13 # 28-17 Pisos 234 y 5"/>
    <s v="23/10/2017"/>
    <s v="23/10/2022"/>
    <n v="15000000"/>
    <s v="1701456913"/>
    <n v="1800"/>
    <n v="1"/>
    <n v="15000000"/>
    <n v="180"/>
    <n v="2"/>
    <n v="2"/>
    <n v="2.02"/>
    <n v="7.5685250000000002"/>
  </r>
  <r>
    <n v="753"/>
    <x v="74"/>
    <s v="30/09/2020"/>
    <n v="385"/>
    <n v="5"/>
    <s v="N"/>
    <s v="800-116-398-7"/>
    <s v="11001"/>
    <s v="Carrera 13 # 28-17 Pisos 234 y 5"/>
    <s v="23/10/2017"/>
    <s v="23/10/2022"/>
    <n v="15000000"/>
    <s v="1701456914"/>
    <n v="1800"/>
    <n v="1"/>
    <n v="15000000"/>
    <n v="180"/>
    <n v="2"/>
    <n v="2"/>
    <n v="2.02"/>
    <n v="7.5685250000000002"/>
  </r>
  <r>
    <n v="24"/>
    <x v="74"/>
    <s v="30/09/2020"/>
    <n v="386"/>
    <n v="5"/>
    <s v="N"/>
    <s v="800-116-398-7"/>
    <s v="11001"/>
    <s v="Carrera 13 # 28-17 Pisos 234 y 5"/>
    <s v="24/10/2017"/>
    <s v="24/10/2020"/>
    <n v="15000000"/>
    <s v="1701457658"/>
    <n v="1080"/>
    <n v="1"/>
    <n v="15000000"/>
    <n v="180"/>
    <n v="2"/>
    <n v="2"/>
    <n v="2.02"/>
    <n v="2.5233599999999998"/>
  </r>
  <r>
    <n v="24"/>
    <x v="74"/>
    <s v="30/09/2020"/>
    <n v="387"/>
    <n v="5"/>
    <s v="N"/>
    <s v="800-116-398-7"/>
    <s v="11001"/>
    <s v="Carrera 13 # 28-17 Pisos 234 y 5"/>
    <s v="24/10/2017"/>
    <s v="24/10/2020"/>
    <n v="10000000"/>
    <s v="1701457659"/>
    <n v="1080"/>
    <n v="1"/>
    <n v="10000000"/>
    <n v="180"/>
    <n v="2"/>
    <n v="2"/>
    <n v="2.02"/>
    <n v="1.6822319999999999"/>
  </r>
  <r>
    <n v="24"/>
    <x v="74"/>
    <s v="30/09/2020"/>
    <n v="388"/>
    <n v="5"/>
    <s v="N"/>
    <s v="800-116-398-7"/>
    <s v="11001"/>
    <s v="Carrera 13 # 28-17 Pisos 234 y 5"/>
    <s v="24/10/2017"/>
    <s v="24/10/2020"/>
    <n v="5000000"/>
    <s v="1701457660"/>
    <n v="1080"/>
    <n v="1"/>
    <n v="5000000"/>
    <n v="180"/>
    <n v="2"/>
    <n v="2"/>
    <n v="2.02"/>
    <n v="0.84112799999999999"/>
  </r>
  <r>
    <n v="755"/>
    <x v="74"/>
    <s v="30/09/2020"/>
    <n v="389"/>
    <n v="5"/>
    <s v="N"/>
    <s v="800-116-398-7"/>
    <s v="11001"/>
    <s v="Carrera 13 # 28-17 Pisos 234 y 5"/>
    <s v="25/10/2017"/>
    <s v="25/10/2022"/>
    <n v="11000000"/>
    <s v="1701458278"/>
    <n v="1800"/>
    <n v="1"/>
    <n v="11000000"/>
    <n v="180"/>
    <n v="2"/>
    <n v="2"/>
    <n v="2.16"/>
    <n v="6.9411290000000001"/>
  </r>
  <r>
    <n v="755"/>
    <x v="74"/>
    <s v="30/09/2020"/>
    <n v="390"/>
    <n v="5"/>
    <s v="N"/>
    <s v="800-116-398-7"/>
    <s v="11001"/>
    <s v="Carrera 13 # 28-17 Pisos 234 y 5"/>
    <s v="25/10/2017"/>
    <s v="25/10/2022"/>
    <n v="35000000"/>
    <s v="1701458280"/>
    <n v="1800"/>
    <n v="1"/>
    <n v="35000000"/>
    <n v="180"/>
    <n v="2"/>
    <n v="2"/>
    <n v="2.16"/>
    <n v="17.668410999999999"/>
  </r>
  <r>
    <n v="755"/>
    <x v="74"/>
    <s v="30/09/2020"/>
    <n v="391"/>
    <n v="5"/>
    <s v="N"/>
    <s v="800-116-398-7"/>
    <s v="11001"/>
    <s v="Carrera 13 # 28-17 Pisos 234 y 5"/>
    <s v="25/10/2017"/>
    <s v="25/10/2022"/>
    <n v="12000000"/>
    <s v="1701458302"/>
    <n v="1800"/>
    <n v="1"/>
    <n v="12000000"/>
    <n v="180"/>
    <n v="2"/>
    <n v="2"/>
    <n v="2.16"/>
    <n v="6.0577240000000003"/>
  </r>
  <r>
    <n v="756"/>
    <x v="74"/>
    <s v="30/09/2020"/>
    <n v="392"/>
    <n v="5"/>
    <s v="N"/>
    <s v="800-116-398-7"/>
    <s v="11001"/>
    <s v="Carrera 13 # 28-17 Pisos 234 y 5"/>
    <s v="26/10/2017"/>
    <s v="26/10/2022"/>
    <n v="9630513"/>
    <s v="1701458815"/>
    <n v="1800"/>
    <n v="1"/>
    <n v="9630513"/>
    <n v="180"/>
    <n v="2"/>
    <n v="2"/>
    <n v="2.16"/>
    <n v="4.5117399999999996"/>
  </r>
  <r>
    <n v="756"/>
    <x v="74"/>
    <s v="30/09/2020"/>
    <n v="393"/>
    <n v="5"/>
    <s v="N"/>
    <s v="800-116-398-7"/>
    <s v="11001"/>
    <s v="Carrera 13 # 28-17 Pisos 234 y 5"/>
    <s v="26/10/2017"/>
    <s v="26/10/2022"/>
    <n v="7000000"/>
    <s v="1701458816"/>
    <n v="1800"/>
    <n v="1"/>
    <n v="7000000"/>
    <n v="180"/>
    <n v="2"/>
    <n v="2"/>
    <n v="2.16"/>
    <n v="3.5335809999999999"/>
  </r>
  <r>
    <n v="392"/>
    <x v="74"/>
    <s v="30/09/2020"/>
    <n v="394"/>
    <n v="5"/>
    <s v="N"/>
    <s v="800-116-398-7"/>
    <s v="11001"/>
    <s v="Carrera 13 # 28-17 Pisos 234 y 5"/>
    <s v="27/10/2017"/>
    <s v="27/10/2021"/>
    <n v="2423590"/>
    <s v="1701459279"/>
    <n v="1440"/>
    <n v="1"/>
    <n v="2423590"/>
    <n v="180"/>
    <n v="2"/>
    <n v="2"/>
    <n v="2.16"/>
    <n v="0.91754400000000003"/>
  </r>
  <r>
    <n v="27"/>
    <x v="74"/>
    <s v="30/09/2020"/>
    <n v="395"/>
    <n v="5"/>
    <s v="N"/>
    <s v="800-116-398-7"/>
    <s v="11001"/>
    <s v="Carrera 13 # 28-17 Pisos 234 y 5"/>
    <s v="27/10/2017"/>
    <s v="27/10/2020"/>
    <n v="9000000"/>
    <s v="1701459281"/>
    <n v="1080"/>
    <n v="1"/>
    <n v="9000000"/>
    <n v="180"/>
    <n v="2"/>
    <n v="2"/>
    <n v="2.16"/>
    <n v="1.5147809999999999"/>
  </r>
  <r>
    <n v="757"/>
    <x v="74"/>
    <s v="30/09/2020"/>
    <n v="396"/>
    <n v="5"/>
    <s v="N"/>
    <s v="800-116-398-7"/>
    <s v="11001"/>
    <s v="Carrera 13 # 28-17 Pisos 234 y 5"/>
    <s v="27/10/2017"/>
    <s v="27/10/2022"/>
    <n v="10000000"/>
    <s v="1701459282"/>
    <n v="1800"/>
    <n v="1"/>
    <n v="10000000"/>
    <n v="180"/>
    <n v="2"/>
    <n v="2"/>
    <n v="2.16"/>
    <n v="5.0474709999999998"/>
  </r>
  <r>
    <n v="27"/>
    <x v="74"/>
    <s v="30/09/2020"/>
    <n v="397"/>
    <n v="5"/>
    <s v="N"/>
    <s v="800-116-398-7"/>
    <s v="11001"/>
    <s v="Carrera 13 # 28-17 Pisos 234 y 5"/>
    <s v="27/10/2017"/>
    <s v="27/10/2020"/>
    <n v="9000000"/>
    <s v="1701459283"/>
    <n v="1080"/>
    <n v="1"/>
    <n v="9000000"/>
    <n v="180"/>
    <n v="2"/>
    <n v="2"/>
    <n v="2.16"/>
    <n v="1.5147809999999999"/>
  </r>
  <r>
    <n v="30"/>
    <x v="74"/>
    <s v="30/09/2020"/>
    <n v="398"/>
    <n v="5"/>
    <s v="N"/>
    <s v="800-116-398-7"/>
    <s v="11001"/>
    <s v="Carrera 13 # 28-17 Pisos 234 y 5"/>
    <s v="30/10/2017"/>
    <s v="30/10/2020"/>
    <n v="5000000"/>
    <s v="1701460005"/>
    <n v="1080"/>
    <n v="1"/>
    <n v="5000000"/>
    <n v="180"/>
    <n v="2"/>
    <n v="2"/>
    <n v="2.16"/>
    <n v="0.840835"/>
  </r>
  <r>
    <n v="760"/>
    <x v="74"/>
    <s v="30/09/2020"/>
    <n v="399"/>
    <n v="5"/>
    <s v="N"/>
    <s v="800-116-398-7"/>
    <s v="11001"/>
    <s v="Carrera 13 # 28-17 Pisos 234 y 5"/>
    <s v="30/10/2017"/>
    <s v="30/10/2022"/>
    <n v="20000000"/>
    <s v="1701460006"/>
    <n v="1800"/>
    <n v="1"/>
    <n v="20000000"/>
    <n v="180"/>
    <n v="2"/>
    <n v="2"/>
    <n v="2.16"/>
    <n v="10.089549999999999"/>
  </r>
  <r>
    <n v="760"/>
    <x v="74"/>
    <s v="30/09/2020"/>
    <n v="400"/>
    <n v="5"/>
    <s v="N"/>
    <s v="800-116-398-7"/>
    <s v="11001"/>
    <s v="Carrera 13 # 28-17 Pisos 234 y 5"/>
    <s v="30/10/2017"/>
    <s v="30/10/2022"/>
    <n v="8000000"/>
    <s v="1701460007"/>
    <n v="1800"/>
    <n v="1"/>
    <n v="8000000"/>
    <n v="180"/>
    <n v="2"/>
    <n v="2"/>
    <n v="2.16"/>
    <n v="4.0358499999999999"/>
  </r>
  <r>
    <n v="31"/>
    <x v="74"/>
    <s v="30/09/2020"/>
    <n v="401"/>
    <n v="5"/>
    <s v="N"/>
    <s v="800-116-398-7"/>
    <s v="11001"/>
    <s v="Carrera 13 # 28-17 Pisos 234 y 5"/>
    <s v="31/10/2017"/>
    <s v="31/10/2020"/>
    <n v="1685000"/>
    <s v="1701460776"/>
    <n v="1080"/>
    <n v="1"/>
    <n v="1685000"/>
    <n v="180"/>
    <n v="2"/>
    <n v="2"/>
    <n v="7.16"/>
    <n v="0.33778000000000002"/>
  </r>
  <r>
    <n v="761"/>
    <x v="74"/>
    <s v="30/09/2020"/>
    <n v="402"/>
    <n v="5"/>
    <s v="N"/>
    <s v="800-116-398-7"/>
    <s v="11001"/>
    <s v="Carrera 13 # 28-17 Pisos 234 y 5"/>
    <s v="31/10/2017"/>
    <s v="31/10/2022"/>
    <n v="10000000"/>
    <s v="1701460778"/>
    <n v="1800"/>
    <n v="1"/>
    <n v="10000000"/>
    <n v="180"/>
    <n v="2"/>
    <n v="2"/>
    <n v="2.16"/>
    <n v="5.0446999999999997"/>
  </r>
  <r>
    <n v="762"/>
    <x v="74"/>
    <s v="30/09/2020"/>
    <n v="403"/>
    <n v="5"/>
    <s v="N"/>
    <s v="800-116-398-7"/>
    <s v="11001"/>
    <s v="Carrera 13 # 28-17 Pisos 234 y 5"/>
    <s v="01/11/2017"/>
    <s v="01/11/2022"/>
    <n v="6000000"/>
    <s v="1701461576"/>
    <n v="1080"/>
    <n v="1"/>
    <n v="6000000"/>
    <n v="180"/>
    <n v="2"/>
    <n v="2"/>
    <n v="2.0299999999999998"/>
    <n v="0.51394799999999996"/>
  </r>
  <r>
    <n v="764"/>
    <x v="74"/>
    <s v="30/09/2020"/>
    <n v="404"/>
    <n v="5"/>
    <s v="N"/>
    <s v="800-116-398-7"/>
    <s v="11001"/>
    <s v="Carrera 13 # 28-17 Pisos 234 y 5"/>
    <s v="03/11/2017"/>
    <s v="03/11/2022"/>
    <n v="10000000"/>
    <s v="1701462031"/>
    <n v="1800"/>
    <n v="1"/>
    <n v="10000000"/>
    <n v="180"/>
    <n v="2"/>
    <n v="2"/>
    <n v="5.53"/>
    <n v="5.1121639999999999"/>
  </r>
  <r>
    <n v="764"/>
    <x v="74"/>
    <s v="30/09/2020"/>
    <n v="405"/>
    <n v="5"/>
    <s v="N"/>
    <s v="800-116-398-7"/>
    <s v="11001"/>
    <s v="Carrera 13 # 28-17 Pisos 234 y 5"/>
    <s v="03/11/2017"/>
    <s v="03/11/2022"/>
    <n v="20000000"/>
    <s v="1701462032"/>
    <n v="1800"/>
    <n v="1"/>
    <n v="20000000"/>
    <n v="180"/>
    <n v="2"/>
    <n v="2"/>
    <n v="5.53"/>
    <n v="10.224178999999999"/>
  </r>
  <r>
    <n v="769"/>
    <x v="74"/>
    <s v="30/09/2020"/>
    <n v="406"/>
    <n v="5"/>
    <s v="N"/>
    <s v="800-116-398-7"/>
    <s v="11001"/>
    <s v="Carrera 13 # 28-17 Pisos 234 y 5"/>
    <s v="08/11/2017"/>
    <s v="08/11/2022"/>
    <n v="10000000"/>
    <s v="1701462995"/>
    <n v="1800"/>
    <n v="1"/>
    <n v="10000000"/>
    <n v="180"/>
    <n v="2"/>
    <n v="2"/>
    <n v="2.0299999999999998"/>
    <n v="5.0416410000000003"/>
  </r>
  <r>
    <n v="39"/>
    <x v="74"/>
    <s v="30/09/2020"/>
    <n v="407"/>
    <n v="5"/>
    <s v="N"/>
    <s v="800-116-398-7"/>
    <s v="11001"/>
    <s v="Carrera 13 # 28-17 Pisos 234 y 5"/>
    <s v="08/11/2017"/>
    <s v="08/11/2020"/>
    <n v="8000000"/>
    <s v="1701462996"/>
    <n v="1080"/>
    <n v="1"/>
    <n v="8000000"/>
    <n v="180"/>
    <n v="2"/>
    <n v="2"/>
    <n v="2.0299999999999998"/>
    <n v="1.3446880000000001"/>
  </r>
  <r>
    <n v="770"/>
    <x v="74"/>
    <s v="30/09/2020"/>
    <n v="408"/>
    <n v="5"/>
    <s v="N"/>
    <s v="800-116-398-7"/>
    <s v="11001"/>
    <s v="Carrera 13 # 28-17 Pisos 234 y 5"/>
    <s v="09/11/2017"/>
    <s v="09/11/2022"/>
    <n v="17000000"/>
    <s v="1701463913"/>
    <n v="1800"/>
    <n v="1"/>
    <n v="17000000"/>
    <n v="180"/>
    <n v="2"/>
    <n v="2"/>
    <n v="1.94"/>
    <n v="8.5674829999999993"/>
  </r>
  <r>
    <n v="770"/>
    <x v="74"/>
    <s v="30/09/2020"/>
    <n v="409"/>
    <n v="5"/>
    <s v="N"/>
    <s v="800-116-398-7"/>
    <s v="11001"/>
    <s v="Carrera 13 # 28-17 Pisos 234 y 5"/>
    <s v="09/11/2017"/>
    <s v="09/11/2022"/>
    <n v="30000000"/>
    <s v="1701463914"/>
    <n v="1800"/>
    <n v="1"/>
    <n v="30000000"/>
    <n v="180"/>
    <n v="2"/>
    <n v="2"/>
    <n v="5.44"/>
    <n v="15.320885000000001"/>
  </r>
  <r>
    <n v="895"/>
    <x v="74"/>
    <s v="30/09/2020"/>
    <n v="410"/>
    <n v="5"/>
    <s v="N"/>
    <s v="800-116-398-7"/>
    <s v="11001"/>
    <s v="Carrera 13 # 28-17 Pisos 234 y 5"/>
    <s v="09/11/2017"/>
    <s v="14/03/2023"/>
    <n v="80000000"/>
    <s v="1701463925"/>
    <n v="1800"/>
    <n v="1"/>
    <n v="80000000"/>
    <n v="30"/>
    <n v="2"/>
    <n v="2"/>
    <n v="3.95"/>
    <n v="39.129325000000001"/>
  </r>
  <r>
    <n v="45"/>
    <x v="74"/>
    <s v="30/09/2020"/>
    <n v="411"/>
    <n v="5"/>
    <s v="N"/>
    <s v="800-116-398-7"/>
    <s v="11001"/>
    <s v="Carrera 13 # 28-17 Pisos 234 y 5"/>
    <s v="14/11/2017"/>
    <s v="14/11/2020"/>
    <n v="8000000"/>
    <s v="1701464869"/>
    <n v="1080"/>
    <n v="1"/>
    <n v="8000000"/>
    <n v="360"/>
    <n v="2"/>
    <n v="2"/>
    <n v="1.9"/>
    <n v="2.7124079999999999"/>
  </r>
  <r>
    <n v="777"/>
    <x v="74"/>
    <s v="30/09/2020"/>
    <n v="412"/>
    <n v="5"/>
    <s v="N"/>
    <s v="800-116-398-7"/>
    <s v="11001"/>
    <s v="Carrera 13 # 28-17 Pisos 234 y 5"/>
    <s v="16/11/2017"/>
    <s v="16/11/2022"/>
    <n v="8000000"/>
    <s v="1701465986"/>
    <n v="1800"/>
    <n v="1"/>
    <n v="8000000"/>
    <n v="180"/>
    <n v="2"/>
    <n v="2"/>
    <n v="1.86"/>
    <n v="4.0307259999999996"/>
  </r>
  <r>
    <n v="781"/>
    <x v="74"/>
    <s v="30/09/2020"/>
    <n v="413"/>
    <n v="5"/>
    <s v="N"/>
    <s v="800-116-398-7"/>
    <s v="11001"/>
    <s v="Carrera 13 # 28-17 Pisos 234 y 5"/>
    <s v="20/11/2017"/>
    <s v="20/11/2022"/>
    <n v="15000000"/>
    <s v="1701466976"/>
    <n v="1800"/>
    <n v="1"/>
    <n v="15000000"/>
    <n v="180"/>
    <n v="2"/>
    <n v="2"/>
    <n v="1.86"/>
    <n v="7.5514510000000001"/>
  </r>
  <r>
    <n v="781"/>
    <x v="74"/>
    <s v="30/09/2020"/>
    <n v="414"/>
    <n v="5"/>
    <s v="N"/>
    <s v="800-116-398-7"/>
    <s v="11001"/>
    <s v="Carrera 13 # 28-17 Pisos 234 y 5"/>
    <s v="20/11/2017"/>
    <s v="20/11/2022"/>
    <n v="8000000"/>
    <s v="1701466982"/>
    <n v="1800"/>
    <n v="1"/>
    <n v="8000000"/>
    <n v="30"/>
    <n v="2"/>
    <n v="2"/>
    <n v="0"/>
    <n v="3.4679679999999999"/>
  </r>
  <r>
    <n v="782"/>
    <x v="74"/>
    <s v="30/09/2020"/>
    <n v="415"/>
    <n v="5"/>
    <s v="N"/>
    <s v="800-116-398-7"/>
    <s v="11001"/>
    <s v="Carrera 13 # 28-17 Pisos 234 y 5"/>
    <s v="21/11/2017"/>
    <s v="21/11/2022"/>
    <n v="18000000"/>
    <s v="1701467878"/>
    <n v="1800"/>
    <n v="1"/>
    <n v="18000000"/>
    <n v="180"/>
    <n v="2"/>
    <n v="2"/>
    <n v="5.36"/>
    <n v="9.1718910000000005"/>
  </r>
  <r>
    <n v="782"/>
    <x v="74"/>
    <s v="30/09/2020"/>
    <n v="416"/>
    <n v="5"/>
    <s v="N"/>
    <s v="800-116-398-7"/>
    <s v="11001"/>
    <s v="Carrera 13 # 28-17 Pisos 234 y 5"/>
    <s v="21/11/2017"/>
    <s v="21/11/2022"/>
    <n v="15000000"/>
    <s v="1701467879"/>
    <n v="1800"/>
    <n v="1"/>
    <n v="15000000"/>
    <n v="180"/>
    <n v="2"/>
    <n v="2"/>
    <n v="1.86"/>
    <n v="7.551075"/>
  </r>
  <r>
    <n v="783"/>
    <x v="74"/>
    <s v="30/09/2020"/>
    <n v="417"/>
    <n v="5"/>
    <s v="N"/>
    <s v="800-116-398-7"/>
    <s v="11001"/>
    <s v="Carrera 13 # 28-17 Pisos 234 y 5"/>
    <s v="22/11/2017"/>
    <s v="22/11/2022"/>
    <n v="50000000"/>
    <s v="1701468371"/>
    <n v="1620"/>
    <n v="1"/>
    <n v="50000000"/>
    <n v="180"/>
    <n v="2"/>
    <n v="2"/>
    <n v="4.8600000000000003"/>
    <n v="25.449356999999999"/>
  </r>
  <r>
    <n v="54"/>
    <x v="74"/>
    <s v="30/09/2020"/>
    <n v="418"/>
    <n v="5"/>
    <s v="N"/>
    <s v="800-116-398-7"/>
    <s v="11001"/>
    <s v="Carrera 13 # 28-17 Pisos 234 y 5"/>
    <s v="23/11/2017"/>
    <s v="23/11/2020"/>
    <n v="5000000"/>
    <s v="1701469032"/>
    <n v="900"/>
    <n v="1"/>
    <n v="5000000"/>
    <n v="180"/>
    <n v="2"/>
    <n v="2"/>
    <n v="1.75"/>
    <n v="0.41609800000000002"/>
  </r>
  <r>
    <n v="784"/>
    <x v="74"/>
    <s v="30/09/2020"/>
    <n v="419"/>
    <n v="5"/>
    <s v="N"/>
    <s v="800-116-398-7"/>
    <s v="11001"/>
    <s v="Carrera 13 # 28-17 Pisos 234 y 5"/>
    <s v="23/11/2017"/>
    <s v="23/11/2022"/>
    <n v="12000000"/>
    <s v="1701469036"/>
    <n v="1800"/>
    <n v="1"/>
    <n v="12000000"/>
    <n v="180"/>
    <n v="2"/>
    <n v="2"/>
    <n v="1.75"/>
    <n v="6.0381390000000001"/>
  </r>
  <r>
    <n v="788"/>
    <x v="74"/>
    <s v="30/09/2020"/>
    <n v="420"/>
    <n v="5"/>
    <s v="N"/>
    <s v="800-116-398-7"/>
    <s v="11001"/>
    <s v="Carrera 13 # 28-17 Pisos 234 y 5"/>
    <s v="27/11/2017"/>
    <s v="27/11/2022"/>
    <n v="25000000"/>
    <s v="1701470165"/>
    <n v="1800"/>
    <n v="1"/>
    <n v="25000000"/>
    <n v="180"/>
    <n v="2"/>
    <n v="2"/>
    <n v="1.75"/>
    <n v="12.574415"/>
  </r>
  <r>
    <n v="788"/>
    <x v="74"/>
    <s v="30/09/2020"/>
    <n v="421"/>
    <n v="5"/>
    <s v="N"/>
    <s v="800-116-398-7"/>
    <s v="11001"/>
    <s v="Carrera 13 # 28-17 Pisos 234 y 5"/>
    <s v="27/11/2017"/>
    <s v="27/11/2022"/>
    <n v="40000000"/>
    <s v="1701470171"/>
    <n v="1440"/>
    <n v="1"/>
    <n v="40000000"/>
    <n v="180"/>
    <n v="2"/>
    <n v="2"/>
    <n v="5.25"/>
    <n v="11.554201000000001"/>
  </r>
  <r>
    <n v="788"/>
    <x v="74"/>
    <s v="30/09/2020"/>
    <n v="422"/>
    <n v="5"/>
    <s v="N"/>
    <s v="800-116-398-7"/>
    <s v="11001"/>
    <s v="Carrera 13 # 28-17 Pisos 234 y 5"/>
    <s v="27/11/2017"/>
    <s v="27/11/2022"/>
    <n v="16000000"/>
    <s v="1701470182"/>
    <n v="1800"/>
    <n v="1"/>
    <n v="16000000"/>
    <n v="180"/>
    <n v="2"/>
    <n v="2"/>
    <n v="1.75"/>
    <n v="8.0476010000000002"/>
  </r>
  <r>
    <n v="788"/>
    <x v="74"/>
    <s v="30/09/2020"/>
    <n v="423"/>
    <n v="5"/>
    <s v="N"/>
    <s v="800-116-398-7"/>
    <s v="11001"/>
    <s v="Carrera 13 # 28-17 Pisos 234 y 5"/>
    <s v="27/11/2017"/>
    <s v="27/11/2022"/>
    <n v="13000000"/>
    <s v="1701470185"/>
    <n v="1440"/>
    <n v="1"/>
    <n v="13000000"/>
    <n v="180"/>
    <n v="2"/>
    <n v="2"/>
    <n v="1.75"/>
    <n v="3.8002850000000001"/>
  </r>
  <r>
    <n v="58"/>
    <x v="74"/>
    <s v="30/09/2020"/>
    <n v="424"/>
    <n v="5"/>
    <s v="N"/>
    <s v="800-116-398-7"/>
    <s v="11001"/>
    <s v="Carrera 13 # 28-17 Pisos 234 y 5"/>
    <s v="27/11/2017"/>
    <s v="27/11/2020"/>
    <n v="5000000"/>
    <s v="1701470205"/>
    <n v="1080"/>
    <n v="1"/>
    <n v="5000000"/>
    <n v="180"/>
    <n v="2"/>
    <n v="2"/>
    <n v="1.75"/>
    <n v="0.83825499999999997"/>
  </r>
  <r>
    <n v="788"/>
    <x v="74"/>
    <s v="30/09/2020"/>
    <n v="425"/>
    <n v="5"/>
    <s v="N"/>
    <s v="800-116-398-7"/>
    <s v="11001"/>
    <s v="Carrera 13 # 28-17 Pisos 234 y 5"/>
    <s v="27/11/2017"/>
    <s v="27/11/2022"/>
    <n v="60000000"/>
    <s v="1701470210"/>
    <n v="1080"/>
    <n v="1"/>
    <n v="60000000"/>
    <n v="360"/>
    <n v="2"/>
    <n v="2"/>
    <n v="4.29"/>
    <n v="27.563293000000002"/>
  </r>
  <r>
    <n v="58"/>
    <x v="74"/>
    <s v="30/09/2020"/>
    <n v="426"/>
    <n v="5"/>
    <s v="N"/>
    <s v="800-116-398-7"/>
    <s v="11001"/>
    <s v="Carrera 13 # 28-17 Pisos 234 y 5"/>
    <s v="27/11/2017"/>
    <s v="27/11/2020"/>
    <n v="6000000"/>
    <s v="1701470212"/>
    <n v="1080"/>
    <n v="1"/>
    <n v="6000000"/>
    <n v="180"/>
    <n v="2"/>
    <n v="2"/>
    <n v="1.75"/>
    <n v="1.0059039999999999"/>
  </r>
  <r>
    <n v="789"/>
    <x v="74"/>
    <s v="30/09/2020"/>
    <n v="427"/>
    <n v="5"/>
    <s v="N"/>
    <s v="800-116-398-7"/>
    <s v="11001"/>
    <s v="Carrera 13 # 28-17 Pisos 234 y 5"/>
    <s v="28/11/2017"/>
    <s v="28/11/2022"/>
    <n v="12500000"/>
    <s v="1701471119"/>
    <n v="1800"/>
    <n v="1"/>
    <n v="12500000"/>
    <n v="180"/>
    <n v="2"/>
    <n v="2"/>
    <n v="1.75"/>
    <n v="6.2869659999999996"/>
  </r>
  <r>
    <n v="59"/>
    <x v="74"/>
    <s v="30/09/2020"/>
    <n v="428"/>
    <n v="5"/>
    <s v="N"/>
    <s v="800-116-398-7"/>
    <s v="11001"/>
    <s v="Carrera 13 # 28-17 Pisos 234 y 5"/>
    <s v="28/11/2017"/>
    <s v="28/11/2020"/>
    <n v="5500000"/>
    <s v="1701471124"/>
    <n v="1080"/>
    <n v="1"/>
    <n v="5500000"/>
    <n v="180"/>
    <n v="2"/>
    <n v="2"/>
    <n v="1.75"/>
    <n v="0.92203299999999999"/>
  </r>
  <r>
    <n v="789"/>
    <x v="74"/>
    <s v="30/09/2020"/>
    <n v="429"/>
    <n v="5"/>
    <s v="N"/>
    <s v="800-116-398-7"/>
    <s v="11001"/>
    <s v="Carrera 13 # 28-17 Pisos 234 y 5"/>
    <s v="28/11/2017"/>
    <s v="28/11/2022"/>
    <n v="18000000"/>
    <s v="1701471129"/>
    <n v="1800"/>
    <n v="1"/>
    <n v="18000000"/>
    <n v="180"/>
    <n v="2"/>
    <n v="2"/>
    <n v="1.75"/>
    <n v="9.0531919999999992"/>
  </r>
  <r>
    <n v="789"/>
    <x v="74"/>
    <s v="30/09/2020"/>
    <n v="430"/>
    <n v="5"/>
    <s v="N"/>
    <s v="800-116-398-7"/>
    <s v="11001"/>
    <s v="Carrera 13 # 28-17 Pisos 234 y 5"/>
    <s v="28/11/2017"/>
    <s v="28/11/2022"/>
    <n v="15000000"/>
    <s v="1701471132"/>
    <n v="1800"/>
    <n v="1"/>
    <n v="15000000"/>
    <n v="180"/>
    <n v="2"/>
    <n v="2"/>
    <n v="1.75"/>
    <n v="7.5442859999999996"/>
  </r>
  <r>
    <n v="789"/>
    <x v="74"/>
    <s v="30/09/2020"/>
    <n v="431"/>
    <n v="5"/>
    <s v="N"/>
    <s v="800-116-398-7"/>
    <s v="11001"/>
    <s v="Carrera 13 # 28-17 Pisos 234 y 5"/>
    <s v="28/11/2017"/>
    <s v="28/11/2022"/>
    <n v="5538613"/>
    <s v="1701471137"/>
    <n v="1800"/>
    <n v="1"/>
    <n v="5538613"/>
    <n v="180"/>
    <n v="2"/>
    <n v="2"/>
    <n v="1.75"/>
    <n v="2.7856559999999999"/>
  </r>
  <r>
    <n v="59"/>
    <x v="74"/>
    <s v="30/09/2020"/>
    <n v="432"/>
    <n v="5"/>
    <s v="N"/>
    <s v="800-116-398-7"/>
    <s v="11001"/>
    <s v="Carrera 13 # 28-17 Pisos 234 y 5"/>
    <s v="28/11/2017"/>
    <s v="28/11/2020"/>
    <n v="8000000"/>
    <s v="1701471138"/>
    <n v="1080"/>
    <n v="1"/>
    <n v="8000000"/>
    <n v="180"/>
    <n v="2"/>
    <n v="2"/>
    <n v="1.75"/>
    <n v="1.3412649999999999"/>
  </r>
  <r>
    <n v="61"/>
    <x v="74"/>
    <s v="30/09/2020"/>
    <n v="433"/>
    <n v="5"/>
    <s v="N"/>
    <s v="800-116-398-7"/>
    <s v="11001"/>
    <s v="Carrera 13 # 28-17 Pisos 234 y 5"/>
    <s v="30/11/2017"/>
    <s v="30/11/2020"/>
    <n v="2405826"/>
    <s v="1701472352"/>
    <n v="1080"/>
    <n v="1"/>
    <n v="2405826"/>
    <n v="180"/>
    <n v="2"/>
    <n v="2"/>
    <n v="6.67"/>
    <n v="0.40981000000000001"/>
  </r>
  <r>
    <n v="791"/>
    <x v="74"/>
    <s v="30/09/2020"/>
    <n v="434"/>
    <n v="5"/>
    <s v="N"/>
    <s v="800-116-398-7"/>
    <s v="11001"/>
    <s v="Carrera 13 # 28-17 Pisos 234 y 5"/>
    <s v="30/11/2017"/>
    <s v="30/11/2022"/>
    <n v="8000000"/>
    <s v="1701472355"/>
    <n v="1080"/>
    <n v="1"/>
    <n v="8000000"/>
    <n v="180"/>
    <n v="2"/>
    <n v="2"/>
    <n v="1.67"/>
    <n v="5.0849529999999996"/>
  </r>
  <r>
    <n v="791"/>
    <x v="74"/>
    <s v="30/09/2020"/>
    <n v="435"/>
    <n v="5"/>
    <s v="N"/>
    <s v="800-116-398-7"/>
    <s v="11001"/>
    <s v="Carrera 13 # 28-17 Pisos 234 y 5"/>
    <s v="30/11/2017"/>
    <s v="30/11/2022"/>
    <n v="15000000"/>
    <s v="1701472356"/>
    <n v="900"/>
    <n v="1"/>
    <n v="15000000"/>
    <n v="180"/>
    <n v="2"/>
    <n v="2"/>
    <n v="1.26"/>
    <n v="4.2704469999999999"/>
  </r>
  <r>
    <n v="791"/>
    <x v="74"/>
    <s v="30/09/2020"/>
    <n v="436"/>
    <n v="5"/>
    <s v="N"/>
    <s v="800-116-398-7"/>
    <s v="11001"/>
    <s v="Carrera 13 # 28-17 Pisos 234 y 5"/>
    <s v="30/11/2017"/>
    <s v="30/11/2022"/>
    <n v="20000000"/>
    <s v="1701472363"/>
    <n v="1620"/>
    <n v="1"/>
    <n v="20000000"/>
    <n v="180"/>
    <n v="2"/>
    <n v="2"/>
    <n v="1.67"/>
    <n v="8.6101810000000008"/>
  </r>
  <r>
    <n v="791"/>
    <x v="74"/>
    <s v="30/09/2020"/>
    <n v="437"/>
    <n v="5"/>
    <s v="N"/>
    <s v="800-116-398-7"/>
    <s v="11001"/>
    <s v="Carrera 13 # 28-17 Pisos 234 y 5"/>
    <s v="30/11/2017"/>
    <s v="30/11/2022"/>
    <n v="74000000"/>
    <s v="1701472377"/>
    <n v="1800"/>
    <n v="1"/>
    <n v="74000000"/>
    <n v="180"/>
    <n v="2"/>
    <n v="2"/>
    <n v="5.17"/>
    <n v="37.631037999999997"/>
  </r>
  <r>
    <n v="792"/>
    <x v="74"/>
    <s v="30/09/2020"/>
    <n v="438"/>
    <n v="5"/>
    <s v="N"/>
    <s v="800-116-398-7"/>
    <s v="11001"/>
    <s v="Carrera 13 # 28-17 Pisos 234 y 5"/>
    <s v="01/12/2017"/>
    <s v="01/12/2022"/>
    <n v="4576163"/>
    <s v="1701473302"/>
    <n v="1800"/>
    <n v="1"/>
    <n v="4576163"/>
    <n v="180"/>
    <n v="2"/>
    <n v="2"/>
    <n v="1.67"/>
    <n v="2.300697"/>
  </r>
  <r>
    <n v="792"/>
    <x v="74"/>
    <s v="30/09/2020"/>
    <n v="439"/>
    <n v="5"/>
    <s v="N"/>
    <s v="800-116-398-7"/>
    <s v="11001"/>
    <s v="Carrera 13 # 28-17 Pisos 234 y 5"/>
    <s v="01/12/2017"/>
    <s v="01/12/2022"/>
    <n v="15000000"/>
    <s v="1701473306"/>
    <n v="1800"/>
    <n v="1"/>
    <n v="15000000"/>
    <n v="180"/>
    <n v="2"/>
    <n v="2"/>
    <n v="1.67"/>
    <n v="7.5411739999999998"/>
  </r>
  <r>
    <n v="792"/>
    <x v="74"/>
    <s v="30/09/2020"/>
    <n v="440"/>
    <n v="5"/>
    <s v="N"/>
    <s v="800-116-398-7"/>
    <s v="11001"/>
    <s v="Carrera 13 # 28-17 Pisos 234 y 5"/>
    <s v="01/12/2017"/>
    <s v="01/12/2022"/>
    <n v="11000000"/>
    <s v="1701473308"/>
    <n v="1620"/>
    <n v="1"/>
    <n v="11000000"/>
    <n v="180"/>
    <n v="2"/>
    <n v="2"/>
    <n v="1.67"/>
    <n v="3.379553"/>
  </r>
  <r>
    <n v="62"/>
    <x v="74"/>
    <s v="30/09/2020"/>
    <n v="441"/>
    <n v="5"/>
    <s v="N"/>
    <s v="800-116-398-7"/>
    <s v="11001"/>
    <s v="Carrera 13 # 28-17 Pisos 234 y 5"/>
    <s v="01/12/2017"/>
    <s v="01/12/2020"/>
    <n v="10000000"/>
    <s v="1701473316"/>
    <n v="1080"/>
    <n v="1"/>
    <n v="10000000"/>
    <n v="180"/>
    <n v="2"/>
    <n v="2"/>
    <n v="1.67"/>
    <n v="1.6758280000000001"/>
  </r>
  <r>
    <n v="795"/>
    <x v="74"/>
    <s v="30/09/2020"/>
    <n v="442"/>
    <n v="5"/>
    <s v="N"/>
    <s v="800-116-398-7"/>
    <s v="11001"/>
    <s v="Carrera 13 # 28-17 Pisos 234 y 5"/>
    <s v="04/12/2017"/>
    <s v="04/12/2022"/>
    <n v="13000000"/>
    <s v="1701473453"/>
    <n v="1620"/>
    <n v="1"/>
    <n v="13000000"/>
    <n v="180"/>
    <n v="2"/>
    <n v="2"/>
    <n v="1.67"/>
    <n v="4.7461200000000003"/>
  </r>
  <r>
    <n v="66"/>
    <x v="74"/>
    <s v="30/09/2020"/>
    <n v="443"/>
    <n v="5"/>
    <s v="N"/>
    <s v="800-116-398-7"/>
    <s v="11001"/>
    <s v="Carrera 13 # 28-17 Pisos 234 y 5"/>
    <s v="05/12/2017"/>
    <s v="05/12/2020"/>
    <n v="5000000"/>
    <s v="1701473995"/>
    <n v="1080"/>
    <n v="1"/>
    <n v="5000000"/>
    <n v="180"/>
    <n v="2"/>
    <n v="2"/>
    <n v="1.67"/>
    <n v="1.2937590000000001"/>
  </r>
  <r>
    <n v="798"/>
    <x v="74"/>
    <s v="30/09/2020"/>
    <n v="444"/>
    <n v="5"/>
    <s v="N"/>
    <s v="800-116-398-7"/>
    <s v="11001"/>
    <s v="Carrera 13 # 28-17 Pisos 234 y 5"/>
    <s v="07/12/2017"/>
    <s v="07/12/2022"/>
    <n v="8000000"/>
    <s v="1701475016"/>
    <n v="1800"/>
    <n v="1"/>
    <n v="8000000"/>
    <n v="180"/>
    <n v="2"/>
    <n v="2"/>
    <n v="1.45"/>
    <n v="4.0223500000000003"/>
  </r>
  <r>
    <n v="804"/>
    <x v="74"/>
    <s v="30/09/2020"/>
    <n v="445"/>
    <n v="5"/>
    <s v="N"/>
    <s v="800-116-398-7"/>
    <s v="11001"/>
    <s v="Carrera 13 # 28-17 Pisos 234 y 5"/>
    <s v="13/12/2017"/>
    <s v="13/12/2022"/>
    <n v="14049081"/>
    <s v="1701477739"/>
    <n v="1800"/>
    <n v="1"/>
    <n v="14049081"/>
    <n v="180"/>
    <n v="2"/>
    <n v="2"/>
    <n v="4.83"/>
    <n v="7.1240610000000002"/>
  </r>
  <r>
    <n v="74"/>
    <x v="74"/>
    <s v="30/09/2020"/>
    <n v="446"/>
    <n v="5"/>
    <s v="N"/>
    <s v="800-116-398-7"/>
    <s v="11001"/>
    <s v="Carrera 13 # 28-17 Pisos 234 y 5"/>
    <s v="13/12/2017"/>
    <s v="13/12/2020"/>
    <n v="5300000"/>
    <s v="1701477740"/>
    <n v="1080"/>
    <n v="1"/>
    <n v="5300000"/>
    <n v="180"/>
    <n v="2"/>
    <n v="2"/>
    <n v="1.33"/>
    <n v="0.88697499999999996"/>
  </r>
  <r>
    <n v="804"/>
    <x v="74"/>
    <s v="30/09/2020"/>
    <n v="447"/>
    <n v="5"/>
    <s v="N"/>
    <s v="800-116-398-7"/>
    <s v="11001"/>
    <s v="Carrera 13 # 28-17 Pisos 234 y 5"/>
    <s v="13/12/2017"/>
    <s v="13/12/2022"/>
    <n v="12000000"/>
    <s v="1701477741"/>
    <n v="1800"/>
    <n v="1"/>
    <n v="12000000"/>
    <n v="180"/>
    <n v="2"/>
    <n v="2"/>
    <n v="1.33"/>
    <n v="6.0238839999999998"/>
  </r>
  <r>
    <n v="76"/>
    <x v="74"/>
    <s v="30/09/2020"/>
    <n v="448"/>
    <n v="5"/>
    <s v="N"/>
    <s v="800-116-398-7"/>
    <s v="11001"/>
    <s v="Carrera 13 # 28-17 Pisos 234 y 5"/>
    <s v="15/12/2017"/>
    <s v="15/12/2020"/>
    <n v="10000000"/>
    <s v="1701478952"/>
    <n v="1080"/>
    <n v="1"/>
    <n v="10000000"/>
    <n v="180"/>
    <n v="2"/>
    <n v="2"/>
    <n v="1.33"/>
    <n v="1.673009"/>
  </r>
  <r>
    <n v="809"/>
    <x v="74"/>
    <s v="30/09/2020"/>
    <n v="449"/>
    <n v="5"/>
    <s v="N"/>
    <s v="800-116-398-7"/>
    <s v="11001"/>
    <s v="Carrera 13 # 28-17 Pisos 234 y 5"/>
    <s v="18/12/2017"/>
    <s v="18/12/2022"/>
    <n v="22500000"/>
    <s v="1701479728"/>
    <n v="1440"/>
    <n v="1"/>
    <n v="22500000"/>
    <n v="180"/>
    <n v="2"/>
    <n v="2"/>
    <n v="1.33"/>
    <n v="7.4225459999999996"/>
  </r>
  <r>
    <n v="79"/>
    <x v="74"/>
    <s v="30/09/2020"/>
    <n v="450"/>
    <n v="5"/>
    <s v="N"/>
    <s v="800-116-398-7"/>
    <s v="11001"/>
    <s v="Carrera 13 # 28-17 Pisos 234 y 5"/>
    <s v="18/12/2017"/>
    <s v="18/12/2020"/>
    <n v="3148969"/>
    <s v="1701479733"/>
    <n v="1080"/>
    <n v="1"/>
    <n v="3148969"/>
    <n v="30"/>
    <n v="2"/>
    <n v="2"/>
    <n v="5"/>
    <n v="0.26285799999999998"/>
  </r>
  <r>
    <n v="809"/>
    <x v="74"/>
    <s v="30/09/2020"/>
    <n v="451"/>
    <n v="5"/>
    <s v="N"/>
    <s v="800-116-398-7"/>
    <s v="11001"/>
    <s v="Carrera 13 # 28-17 Pisos 234 y 5"/>
    <s v="18/12/2017"/>
    <s v="18/12/2022"/>
    <n v="24000000"/>
    <s v="1701479739"/>
    <n v="1800"/>
    <n v="1"/>
    <n v="24000000"/>
    <n v="180"/>
    <n v="2"/>
    <n v="2"/>
    <n v="0.33"/>
    <n v="12.01122"/>
  </r>
  <r>
    <n v="811"/>
    <x v="74"/>
    <s v="30/09/2020"/>
    <n v="452"/>
    <n v="5"/>
    <s v="N"/>
    <s v="800-116-398-7"/>
    <s v="11001"/>
    <s v="Carrera 13 # 28-17 Pisos 234 y 5"/>
    <s v="20/12/2017"/>
    <s v="20/12/2022"/>
    <n v="8500000"/>
    <s v="1701481330"/>
    <n v="1620"/>
    <n v="1"/>
    <n v="8500000"/>
    <n v="180"/>
    <n v="2"/>
    <n v="2"/>
    <n v="1.26"/>
    <n v="2.6064099999999999"/>
  </r>
  <r>
    <n v="812"/>
    <x v="74"/>
    <s v="30/09/2020"/>
    <n v="453"/>
    <n v="5"/>
    <s v="N"/>
    <s v="800-116-398-7"/>
    <s v="11001"/>
    <s v="Carrera 13 # 28-17 Pisos 234 y 5"/>
    <s v="21/12/2017"/>
    <s v="21/12/2022"/>
    <n v="1004078"/>
    <s v="1701482022"/>
    <n v="1800"/>
    <n v="1"/>
    <n v="1004078"/>
    <n v="180"/>
    <n v="2"/>
    <n v="2"/>
    <n v="1.26"/>
    <n v="0.50388299999999997"/>
  </r>
  <r>
    <n v="812"/>
    <x v="74"/>
    <s v="30/09/2020"/>
    <n v="454"/>
    <n v="5"/>
    <s v="N"/>
    <s v="800-116-398-7"/>
    <s v="11001"/>
    <s v="Carrera 13 # 28-17 Pisos 234 y 5"/>
    <s v="21/12/2017"/>
    <s v="21/12/2022"/>
    <n v="30000000"/>
    <s v="1701482023"/>
    <n v="1800"/>
    <n v="1"/>
    <n v="30000000"/>
    <n v="180"/>
    <n v="2"/>
    <n v="2"/>
    <n v="0.26"/>
    <n v="15.010954999999999"/>
  </r>
  <r>
    <n v="875"/>
    <x v="74"/>
    <s v="30/09/2020"/>
    <n v="455"/>
    <n v="5"/>
    <s v="N"/>
    <s v="800-116-398-7"/>
    <s v="11001"/>
    <s v="Carrera 13 # 28-17 Pisos 234 y 5"/>
    <s v="22/12/2017"/>
    <s v="22/02/2023"/>
    <n v="300000000"/>
    <s v="1701482559"/>
    <n v="1800"/>
    <n v="1"/>
    <n v="300000000"/>
    <n v="180"/>
    <n v="2"/>
    <n v="2"/>
    <n v="4.76"/>
    <n v="151.90149099999999"/>
  </r>
  <r>
    <n v="819"/>
    <x v="74"/>
    <s v="30/09/2020"/>
    <n v="456"/>
    <n v="5"/>
    <s v="N"/>
    <s v="800-116-398-7"/>
    <s v="11001"/>
    <s v="Carrera 13 # 28-17 Pisos 234 y 5"/>
    <s v="28/12/2017"/>
    <s v="28/12/2022"/>
    <n v="24903961"/>
    <s v="1701484870"/>
    <n v="1800"/>
    <n v="1"/>
    <n v="24903961"/>
    <n v="360"/>
    <n v="2"/>
    <n v="2"/>
    <n v="5.4"/>
    <n v="15.563724000000001"/>
  </r>
  <r>
    <n v="819"/>
    <x v="74"/>
    <s v="30/09/2020"/>
    <n v="457"/>
    <n v="5"/>
    <s v="N"/>
    <s v="800-116-398-7"/>
    <s v="11001"/>
    <s v="Carrera 13 # 28-17 Pisos 234 y 5"/>
    <s v="28/12/2017"/>
    <s v="28/12/2022"/>
    <n v="8000000"/>
    <s v="1701484876"/>
    <n v="1800"/>
    <n v="1"/>
    <n v="8000000"/>
    <n v="180"/>
    <n v="2"/>
    <n v="2"/>
    <n v="0.21"/>
    <n v="4.0030380000000001"/>
  </r>
  <r>
    <n v="819"/>
    <x v="74"/>
    <s v="30/09/2020"/>
    <n v="458"/>
    <n v="5"/>
    <s v="N"/>
    <s v="800-116-398-7"/>
    <s v="11001"/>
    <s v="Carrera 13 # 28-17 Pisos 234 y 5"/>
    <s v="28/12/2017"/>
    <s v="28/12/2022"/>
    <n v="9000000"/>
    <s v="1701484880"/>
    <n v="1800"/>
    <n v="1"/>
    <n v="9000000"/>
    <n v="180"/>
    <n v="2"/>
    <n v="2"/>
    <n v="1.21"/>
    <n v="4.5151849999999998"/>
  </r>
  <r>
    <n v="819"/>
    <x v="74"/>
    <s v="30/09/2020"/>
    <n v="459"/>
    <n v="5"/>
    <s v="N"/>
    <s v="800-116-398-7"/>
    <s v="11001"/>
    <s v="Carrera 13 # 28-17 Pisos 234 y 5"/>
    <s v="28/12/2017"/>
    <s v="28/12/2022"/>
    <n v="22000000"/>
    <s v="1701484933"/>
    <n v="1800"/>
    <n v="1"/>
    <n v="22000000"/>
    <n v="180"/>
    <n v="2"/>
    <n v="2"/>
    <n v="1.21"/>
    <n v="8.0896270000000001"/>
  </r>
  <r>
    <n v="825"/>
    <x v="74"/>
    <s v="30/09/2020"/>
    <n v="460"/>
    <n v="5"/>
    <s v="N"/>
    <s v="800-116-398-7"/>
    <s v="11001"/>
    <s v="Carrera 13 # 28-17 Pisos 234 y 5"/>
    <s v="03/01/2018"/>
    <s v="03/01/2023"/>
    <n v="7710685"/>
    <s v="1801486004"/>
    <n v="1800"/>
    <n v="1"/>
    <n v="7710685"/>
    <n v="180"/>
    <n v="2"/>
    <n v="2"/>
    <n v="1.21"/>
    <n v="3.866568"/>
  </r>
  <r>
    <n v="825"/>
    <x v="74"/>
    <s v="30/09/2020"/>
    <n v="461"/>
    <n v="5"/>
    <s v="N"/>
    <s v="800-116-398-7"/>
    <s v="11001"/>
    <s v="Carrera 13 # 28-17 Pisos 234 y 5"/>
    <s v="03/01/2018"/>
    <s v="03/01/2023"/>
    <n v="5269867"/>
    <s v="1801486008"/>
    <n v="1800"/>
    <n v="1"/>
    <n v="5269867"/>
    <n v="180"/>
    <n v="2"/>
    <n v="2"/>
    <n v="1.21"/>
    <n v="2.6425930000000002"/>
  </r>
  <r>
    <n v="825"/>
    <x v="74"/>
    <s v="30/09/2020"/>
    <n v="462"/>
    <n v="5"/>
    <s v="N"/>
    <s v="800-116-398-7"/>
    <s v="11001"/>
    <s v="Carrera 13 # 28-17 Pisos 234 y 5"/>
    <s v="03/01/2018"/>
    <s v="03/01/2023"/>
    <n v="13000000"/>
    <s v="1801486010"/>
    <n v="1800"/>
    <n v="1"/>
    <n v="13000000"/>
    <n v="180"/>
    <n v="2"/>
    <n v="2"/>
    <n v="1.21"/>
    <n v="6.5189659999999998"/>
  </r>
  <r>
    <n v="837"/>
    <x v="74"/>
    <s v="30/09/2020"/>
    <n v="463"/>
    <n v="5"/>
    <s v="N"/>
    <s v="800-116-398-7"/>
    <s v="11001"/>
    <s v="Carrera 13 # 28-17 Pisos 234 y 5"/>
    <s v="15/01/2018"/>
    <s v="15/01/2023"/>
    <n v="25000000"/>
    <s v="1801489491"/>
    <n v="1800"/>
    <n v="1"/>
    <n v="25000000"/>
    <n v="180"/>
    <n v="2"/>
    <n v="2"/>
    <n v="0.96"/>
    <n v="12.524975"/>
  </r>
  <r>
    <n v="837"/>
    <x v="74"/>
    <s v="30/09/2020"/>
    <n v="464"/>
    <n v="5"/>
    <s v="N"/>
    <s v="800-116-398-7"/>
    <s v="11001"/>
    <s v="Carrera 13 # 28-17 Pisos 234 y 5"/>
    <s v="15/01/2018"/>
    <s v="15/01/2023"/>
    <n v="12000000"/>
    <s v="1801489492"/>
    <n v="1800"/>
    <n v="1"/>
    <n v="12000000"/>
    <n v="180"/>
    <n v="2"/>
    <n v="2"/>
    <n v="0.96"/>
    <n v="6.0119999999999996"/>
  </r>
  <r>
    <n v="107"/>
    <x v="74"/>
    <s v="30/09/2020"/>
    <n v="465"/>
    <n v="5"/>
    <s v="N"/>
    <s v="800-116-398-7"/>
    <s v="11001"/>
    <s v="Carrera 13 # 28-17 Pisos 234 y 5"/>
    <s v="15/01/2018"/>
    <s v="15/01/2021"/>
    <n v="6000000"/>
    <s v="1801489495"/>
    <n v="1080"/>
    <n v="1"/>
    <n v="6000000"/>
    <n v="180"/>
    <n v="2"/>
    <n v="2"/>
    <n v="0.96"/>
    <n v="1.0020249999999999"/>
  </r>
  <r>
    <n v="472"/>
    <x v="74"/>
    <s v="30/09/2020"/>
    <n v="466"/>
    <n v="5"/>
    <s v="N"/>
    <s v="800-116-398-7"/>
    <s v="11001"/>
    <s v="Carrera 13 # 28-17 Pisos 234 y 5"/>
    <s v="15/01/2018"/>
    <s v="15/01/2022"/>
    <n v="10500000"/>
    <s v="1801489499"/>
    <n v="720"/>
    <n v="1"/>
    <n v="10500000"/>
    <n v="180"/>
    <n v="2"/>
    <n v="2"/>
    <n v="0.96"/>
    <n v="0.93937499999999996"/>
  </r>
  <r>
    <n v="837"/>
    <x v="74"/>
    <s v="30/09/2020"/>
    <n v="467"/>
    <n v="5"/>
    <s v="N"/>
    <s v="800-116-398-7"/>
    <s v="11001"/>
    <s v="Carrera 13 # 28-17 Pisos 234 y 5"/>
    <s v="15/01/2018"/>
    <s v="15/01/2023"/>
    <n v="30000000"/>
    <s v="1801489502"/>
    <n v="1800"/>
    <n v="1"/>
    <n v="30000000"/>
    <n v="180"/>
    <n v="2"/>
    <n v="2"/>
    <n v="0.96"/>
    <n v="15.029925"/>
  </r>
  <r>
    <n v="473"/>
    <x v="74"/>
    <s v="30/09/2020"/>
    <n v="468"/>
    <n v="5"/>
    <s v="N"/>
    <s v="800-116-398-7"/>
    <s v="11001"/>
    <s v="Carrera 13 # 28-17 Pisos 234 y 5"/>
    <s v="16/01/2018"/>
    <s v="16/01/2022"/>
    <n v="20000000"/>
    <s v="1801490332"/>
    <n v="1440"/>
    <n v="1"/>
    <n v="20000000"/>
    <n v="30"/>
    <n v="2"/>
    <n v="2"/>
    <n v="3.5"/>
    <n v="6.6756200000000003"/>
  </r>
  <r>
    <n v="838"/>
    <x v="74"/>
    <s v="30/09/2020"/>
    <n v="469"/>
    <n v="5"/>
    <s v="N"/>
    <s v="800-116-398-7"/>
    <s v="11001"/>
    <s v="Carrera 13 # 28-17 Pisos 234 y 5"/>
    <s v="16/01/2018"/>
    <s v="16/01/2023"/>
    <n v="14000000"/>
    <s v="1801490337"/>
    <n v="1080"/>
    <n v="1"/>
    <n v="14000000"/>
    <n v="180"/>
    <n v="2"/>
    <n v="2"/>
    <n v="0.96"/>
    <n v="7.0137640000000001"/>
  </r>
  <r>
    <n v="839"/>
    <x v="74"/>
    <s v="30/09/2020"/>
    <n v="470"/>
    <n v="5"/>
    <s v="N"/>
    <s v="800-116-398-7"/>
    <s v="11001"/>
    <s v="Carrera 13 # 28-17 Pisos 234 y 5"/>
    <s v="17/01/2018"/>
    <s v="17/01/2023"/>
    <n v="7495501"/>
    <s v="1801490854"/>
    <n v="1800"/>
    <n v="1"/>
    <n v="7495501"/>
    <n v="180"/>
    <n v="2"/>
    <n v="2"/>
    <n v="0.96"/>
    <n v="3.7550509999999999"/>
  </r>
  <r>
    <n v="840"/>
    <x v="74"/>
    <s v="30/09/2020"/>
    <n v="471"/>
    <n v="5"/>
    <s v="N"/>
    <s v="800-116-398-7"/>
    <s v="11001"/>
    <s v="Carrera 13 # 28-17 Pisos 234 y 5"/>
    <s v="18/01/2018"/>
    <s v="18/01/2023"/>
    <n v="14000000"/>
    <s v="1801491461"/>
    <n v="1800"/>
    <n v="1"/>
    <n v="14000000"/>
    <n v="180"/>
    <n v="2"/>
    <n v="2"/>
    <n v="0.88"/>
    <n v="7.0131430000000003"/>
  </r>
  <r>
    <n v="840"/>
    <x v="74"/>
    <s v="30/09/2020"/>
    <n v="472"/>
    <n v="5"/>
    <s v="N"/>
    <s v="800-116-398-7"/>
    <s v="11001"/>
    <s v="Carrera 13 # 28-17 Pisos 234 y 5"/>
    <s v="18/01/2018"/>
    <s v="18/01/2023"/>
    <n v="12000000"/>
    <s v="1801491462"/>
    <n v="1800"/>
    <n v="1"/>
    <n v="12000000"/>
    <n v="180"/>
    <n v="2"/>
    <n v="2"/>
    <n v="0.88"/>
    <n v="6.0112259999999997"/>
  </r>
  <r>
    <n v="840"/>
    <x v="74"/>
    <s v="30/09/2020"/>
    <n v="473"/>
    <n v="5"/>
    <s v="N"/>
    <s v="800-116-398-7"/>
    <s v="11001"/>
    <s v="Carrera 13 # 28-17 Pisos 234 y 5"/>
    <s v="18/01/2018"/>
    <s v="18/01/2023"/>
    <n v="20000000"/>
    <s v="1801491463"/>
    <n v="1800"/>
    <n v="1"/>
    <n v="20000000"/>
    <n v="180"/>
    <n v="2"/>
    <n v="2"/>
    <n v="0.88"/>
    <n v="10.018756"/>
  </r>
  <r>
    <n v="840"/>
    <x v="74"/>
    <s v="30/09/2020"/>
    <n v="474"/>
    <n v="5"/>
    <s v="N"/>
    <s v="800-116-398-7"/>
    <s v="11001"/>
    <s v="Carrera 13 # 28-17 Pisos 234 y 5"/>
    <s v="18/01/2018"/>
    <s v="18/01/2023"/>
    <n v="15000000"/>
    <s v="1801491464"/>
    <n v="1800"/>
    <n v="1"/>
    <n v="15000000"/>
    <n v="180"/>
    <n v="2"/>
    <n v="2"/>
    <n v="0.88"/>
    <n v="7.5140669999999998"/>
  </r>
  <r>
    <n v="840"/>
    <x v="74"/>
    <s v="30/09/2020"/>
    <n v="475"/>
    <n v="5"/>
    <s v="N"/>
    <s v="800-116-398-7"/>
    <s v="11001"/>
    <s v="Carrera 13 # 28-17 Pisos 234 y 5"/>
    <s v="18/01/2018"/>
    <s v="18/01/2023"/>
    <n v="18000000"/>
    <s v="1801491465"/>
    <n v="1080"/>
    <n v="1"/>
    <n v="18000000"/>
    <n v="180"/>
    <n v="2"/>
    <n v="2"/>
    <n v="0.88"/>
    <n v="9.0161219999999993"/>
  </r>
  <r>
    <n v="476"/>
    <x v="74"/>
    <s v="30/09/2020"/>
    <n v="476"/>
    <n v="5"/>
    <s v="N"/>
    <s v="800-116-398-7"/>
    <s v="11001"/>
    <s v="Carrera 13 # 28-17 Pisos 234 y 5"/>
    <s v="19/01/2018"/>
    <s v="19/01/2022"/>
    <n v="8000000"/>
    <s v="1801491897"/>
    <n v="1440"/>
    <n v="1"/>
    <n v="8000000"/>
    <n v="180"/>
    <n v="2"/>
    <n v="2"/>
    <n v="0.88"/>
    <n v="3.0054630000000002"/>
  </r>
  <r>
    <n v="841"/>
    <x v="74"/>
    <s v="30/09/2020"/>
    <n v="477"/>
    <n v="5"/>
    <s v="N"/>
    <s v="800-116-398-7"/>
    <s v="11001"/>
    <s v="Carrera 13 # 28-17 Pisos 234 y 5"/>
    <s v="19/01/2018"/>
    <s v="19/01/2023"/>
    <n v="12000000"/>
    <s v="1801491899"/>
    <n v="1800"/>
    <n v="1"/>
    <n v="12000000"/>
    <n v="180"/>
    <n v="2"/>
    <n v="2"/>
    <n v="0.88"/>
    <n v="6.0108420000000002"/>
  </r>
  <r>
    <n v="841"/>
    <x v="74"/>
    <s v="30/09/2020"/>
    <n v="478"/>
    <n v="5"/>
    <s v="N"/>
    <s v="800-116-398-7"/>
    <s v="11001"/>
    <s v="Carrera 13 # 28-17 Pisos 234 y 5"/>
    <s v="19/01/2018"/>
    <s v="19/01/2023"/>
    <n v="12000000"/>
    <s v="1801491901"/>
    <n v="1800"/>
    <n v="1"/>
    <n v="12000000"/>
    <n v="180"/>
    <n v="2"/>
    <n v="2"/>
    <n v="0.88"/>
    <n v="6.0108420000000002"/>
  </r>
  <r>
    <n v="844"/>
    <x v="74"/>
    <s v="30/09/2020"/>
    <n v="479"/>
    <n v="5"/>
    <s v="N"/>
    <s v="800-116-398-7"/>
    <s v="11001"/>
    <s v="Carrera 13 # 28-17 Pisos 234 y 5"/>
    <s v="22/01/2018"/>
    <s v="22/01/2023"/>
    <n v="13000000"/>
    <s v="1801492487"/>
    <n v="1800"/>
    <n v="1"/>
    <n v="13000000"/>
    <n v="180"/>
    <n v="2"/>
    <n v="2"/>
    <n v="0.88"/>
    <n v="6.5108119999999996"/>
  </r>
  <r>
    <n v="844"/>
    <x v="74"/>
    <s v="30/09/2020"/>
    <n v="480"/>
    <n v="5"/>
    <s v="N"/>
    <s v="800-116-398-7"/>
    <s v="11001"/>
    <s v="Carrera 13 # 28-17 Pisos 234 y 5"/>
    <s v="22/01/2018"/>
    <s v="22/01/2023"/>
    <n v="10000000"/>
    <s v="1801492488"/>
    <n v="1800"/>
    <n v="1"/>
    <n v="10000000"/>
    <n v="180"/>
    <n v="2"/>
    <n v="2"/>
    <n v="4.38"/>
    <n v="5.0409360000000003"/>
  </r>
  <r>
    <n v="844"/>
    <x v="74"/>
    <s v="30/09/2020"/>
    <n v="481"/>
    <n v="5"/>
    <s v="N"/>
    <s v="800-116-398-7"/>
    <s v="11001"/>
    <s v="Carrera 13 # 28-17 Pisos 234 y 5"/>
    <s v="22/01/2018"/>
    <s v="22/01/2023"/>
    <n v="11000000"/>
    <s v="1801492490"/>
    <n v="1800"/>
    <n v="1"/>
    <n v="11000000"/>
    <n v="180"/>
    <n v="2"/>
    <n v="2"/>
    <n v="0.88"/>
    <n v="5.509112"/>
  </r>
  <r>
    <n v="844"/>
    <x v="74"/>
    <s v="30/09/2020"/>
    <n v="482"/>
    <n v="5"/>
    <s v="N"/>
    <s v="800-116-398-7"/>
    <s v="11001"/>
    <s v="Carrera 13 # 28-17 Pisos 234 y 5"/>
    <s v="22/01/2018"/>
    <s v="22/01/2023"/>
    <n v="8500000"/>
    <s v="1801492491"/>
    <n v="1800"/>
    <n v="1"/>
    <n v="8500000"/>
    <n v="180"/>
    <n v="2"/>
    <n v="2"/>
    <n v="0.88"/>
    <n v="4.257072"/>
  </r>
  <r>
    <n v="846"/>
    <x v="74"/>
    <s v="30/09/2020"/>
    <n v="483"/>
    <n v="5"/>
    <s v="N"/>
    <s v="800-116-398-7"/>
    <s v="11001"/>
    <s v="Carrera 13 # 28-17 Pisos 234 y 5"/>
    <s v="24/01/2018"/>
    <s v="24/01/2023"/>
    <n v="50000000"/>
    <s v="1801493880"/>
    <n v="1800"/>
    <n v="1"/>
    <n v="50000000"/>
    <n v="360"/>
    <n v="2"/>
    <n v="2"/>
    <n v="5.4"/>
    <n v="31.113150000000001"/>
  </r>
  <r>
    <n v="116"/>
    <x v="74"/>
    <s v="30/09/2020"/>
    <n v="484"/>
    <n v="5"/>
    <s v="N"/>
    <s v="800-116-398-7"/>
    <s v="11001"/>
    <s v="Carrera 13 # 28-17 Pisos 234 y 5"/>
    <s v="24/01/2018"/>
    <s v="24/01/2021"/>
    <n v="10000000"/>
    <s v="1801493881"/>
    <n v="1080"/>
    <n v="1"/>
    <n v="10000000"/>
    <n v="90"/>
    <n v="2"/>
    <n v="2"/>
    <n v="0.88"/>
    <n v="1.6694370000000001"/>
  </r>
  <r>
    <n v="116"/>
    <x v="74"/>
    <s v="30/09/2020"/>
    <n v="485"/>
    <n v="5"/>
    <s v="N"/>
    <s v="800-116-398-7"/>
    <s v="11001"/>
    <s v="Carrera 13 # 28-17 Pisos 234 y 5"/>
    <s v="24/01/2018"/>
    <s v="24/01/2021"/>
    <n v="5000000"/>
    <s v="1801493884"/>
    <n v="1080"/>
    <n v="1"/>
    <n v="5000000"/>
    <n v="180"/>
    <n v="2"/>
    <n v="2"/>
    <n v="0.88"/>
    <n v="0.83465500000000004"/>
  </r>
  <r>
    <n v="117"/>
    <x v="74"/>
    <s v="30/09/2020"/>
    <n v="486"/>
    <n v="5"/>
    <s v="N"/>
    <s v="800-116-398-7"/>
    <s v="11001"/>
    <s v="Carrera 13 # 28-17 Pisos 234 y 5"/>
    <s v="25/01/2018"/>
    <s v="25/01/2021"/>
    <n v="5553597"/>
    <s v="1801494512"/>
    <n v="1080"/>
    <n v="1"/>
    <n v="5553597"/>
    <n v="180"/>
    <n v="2"/>
    <n v="2"/>
    <n v="0.79"/>
    <n v="0.928782"/>
  </r>
  <r>
    <n v="847"/>
    <x v="74"/>
    <s v="30/09/2020"/>
    <n v="487"/>
    <n v="5"/>
    <s v="N"/>
    <s v="800-116-398-7"/>
    <s v="11001"/>
    <s v="Carrera 13 # 28-17 Pisos 234 y 5"/>
    <s v="25/01/2018"/>
    <s v="25/01/2023"/>
    <n v="25000000"/>
    <s v="1801494513"/>
    <n v="900"/>
    <n v="1"/>
    <n v="25000000"/>
    <n v="180"/>
    <n v="2"/>
    <n v="2"/>
    <n v="0"/>
    <n v="3.7426360000000001"/>
  </r>
  <r>
    <n v="117"/>
    <x v="74"/>
    <s v="30/09/2020"/>
    <n v="488"/>
    <n v="5"/>
    <s v="N"/>
    <s v="800-116-398-7"/>
    <s v="11001"/>
    <s v="Carrera 13 # 28-17 Pisos 234 y 5"/>
    <s v="25/01/2018"/>
    <s v="25/01/2021"/>
    <n v="5500000"/>
    <s v="1801494515"/>
    <n v="1080"/>
    <n v="1"/>
    <n v="5500000"/>
    <n v="180"/>
    <n v="2"/>
    <n v="2"/>
    <n v="0.79"/>
    <n v="0.91985899999999998"/>
  </r>
  <r>
    <n v="848"/>
    <x v="74"/>
    <s v="30/09/2020"/>
    <n v="489"/>
    <n v="5"/>
    <s v="N"/>
    <s v="800-116-398-7"/>
    <s v="11001"/>
    <s v="Carrera 13 # 28-17 Pisos 234 y 5"/>
    <s v="26/01/2018"/>
    <s v="26/01/2023"/>
    <n v="10000000"/>
    <s v="1801495141"/>
    <n v="1080"/>
    <n v="1"/>
    <n v="10000000"/>
    <n v="180"/>
    <n v="2"/>
    <n v="2"/>
    <n v="0.79"/>
    <n v="4.8127659999999999"/>
  </r>
  <r>
    <n v="848"/>
    <x v="74"/>
    <s v="30/09/2020"/>
    <n v="490"/>
    <n v="5"/>
    <s v="N"/>
    <s v="800-116-398-7"/>
    <s v="11001"/>
    <s v="Carrera 13 # 28-17 Pisos 234 y 5"/>
    <s v="26/01/2018"/>
    <s v="26/01/2023"/>
    <n v="12000000"/>
    <s v="1801495142"/>
    <n v="1800"/>
    <n v="1"/>
    <n v="12000000"/>
    <n v="180"/>
    <n v="2"/>
    <n v="2"/>
    <n v="0.79"/>
    <n v="6.0153699999999999"/>
  </r>
  <r>
    <n v="118"/>
    <x v="74"/>
    <s v="30/09/2020"/>
    <n v="491"/>
    <n v="5"/>
    <s v="N"/>
    <s v="800-116-398-7"/>
    <s v="11001"/>
    <s v="Carrera 13 # 28-17 Pisos 234 y 5"/>
    <s v="26/01/2018"/>
    <s v="26/01/2021"/>
    <n v="5500000"/>
    <s v="1801495143"/>
    <n v="1080"/>
    <n v="1"/>
    <n v="5500000"/>
    <n v="180"/>
    <n v="2"/>
    <n v="2"/>
    <n v="0.79"/>
    <n v="0.91971199999999997"/>
  </r>
  <r>
    <n v="851"/>
    <x v="74"/>
    <s v="30/09/2020"/>
    <n v="492"/>
    <n v="5"/>
    <s v="N"/>
    <s v="800-116-398-7"/>
    <s v="11001"/>
    <s v="Carrera 13 # 28-17 Pisos 234 y 5"/>
    <s v="29/01/2018"/>
    <s v="29/01/2023"/>
    <n v="6491577"/>
    <s v="1801495814"/>
    <n v="1800"/>
    <n v="1"/>
    <n v="6491577"/>
    <n v="180"/>
    <n v="2"/>
    <n v="2"/>
    <n v="0.79"/>
    <n v="3.2501229999999999"/>
  </r>
  <r>
    <n v="487"/>
    <x v="74"/>
    <s v="30/09/2020"/>
    <n v="493"/>
    <n v="5"/>
    <s v="N"/>
    <s v="800-116-398-7"/>
    <s v="11001"/>
    <s v="Carrera 13 # 28-17 Pisos 234 y 5"/>
    <s v="30/01/2018"/>
    <s v="30/01/2022"/>
    <n v="7000000"/>
    <s v="1801496378"/>
    <n v="1440"/>
    <n v="1"/>
    <n v="7000000"/>
    <n v="180"/>
    <n v="2"/>
    <n v="2"/>
    <n v="0.79"/>
    <n v="2.6284200000000002"/>
  </r>
  <r>
    <n v="2678"/>
    <x v="74"/>
    <s v="30/09/2020"/>
    <n v="494"/>
    <n v="5"/>
    <s v="N"/>
    <s v="800-116-398-7"/>
    <s v="11001"/>
    <s v="Carrera 13 # 28-17 Pisos 234 y 5"/>
    <s v="30/01/2018"/>
    <s v="30/01/2028"/>
    <n v="70000000"/>
    <s v="1801496379"/>
    <n v="3600"/>
    <n v="1"/>
    <n v="70000000"/>
    <n v="180"/>
    <n v="2"/>
    <n v="2"/>
    <n v="0.79"/>
    <n v="52.569000000000003"/>
  </r>
  <r>
    <n v="1217"/>
    <x v="74"/>
    <s v="30/09/2020"/>
    <n v="495"/>
    <n v="5"/>
    <s v="N"/>
    <s v="800-116-398-7"/>
    <s v="11001"/>
    <s v="Carrera 13 # 28-17 Pisos 234 y 5"/>
    <s v="30/01/2018"/>
    <s v="30/01/2024"/>
    <n v="25000000"/>
    <s v="1801496381"/>
    <n v="2160"/>
    <n v="1"/>
    <n v="25000000"/>
    <n v="180"/>
    <n v="2"/>
    <n v="2"/>
    <n v="0.79"/>
    <n v="14.602475"/>
  </r>
  <r>
    <n v="853"/>
    <x v="74"/>
    <s v="30/09/2020"/>
    <n v="496"/>
    <n v="5"/>
    <s v="N"/>
    <s v="800-116-398-7"/>
    <s v="11001"/>
    <s v="Carrera 13 # 28-17 Pisos 234 y 5"/>
    <s v="31/01/2018"/>
    <s v="31/01/2023"/>
    <n v="24000000"/>
    <s v="1801496885"/>
    <n v="1800"/>
    <n v="1"/>
    <n v="24000000"/>
    <n v="180"/>
    <n v="2"/>
    <n v="2"/>
    <n v="4.29"/>
    <n v="12.084899999999999"/>
  </r>
  <r>
    <n v="124"/>
    <x v="74"/>
    <s v="30/09/2020"/>
    <n v="497"/>
    <n v="5"/>
    <s v="N"/>
    <s v="800-116-398-7"/>
    <s v="11001"/>
    <s v="Carrera 13 # 28-17 Pisos 234 y 5"/>
    <s v="01/02/2018"/>
    <s v="01/02/2021"/>
    <n v="4587663"/>
    <s v="1801497499"/>
    <n v="1080"/>
    <n v="1"/>
    <n v="4587663"/>
    <n v="30"/>
    <n v="2"/>
    <n v="2"/>
    <n v="0.14000000000000001"/>
    <n v="0.63723600000000002"/>
  </r>
  <r>
    <n v="855"/>
    <x v="74"/>
    <s v="30/09/2020"/>
    <n v="498"/>
    <n v="5"/>
    <s v="N"/>
    <s v="800-116-398-7"/>
    <s v="11001"/>
    <s v="Carrera 13 # 28-17 Pisos 234 y 5"/>
    <s v="02/02/2018"/>
    <s v="02/02/2023"/>
    <n v="8000000"/>
    <s v="1801497714"/>
    <n v="1800"/>
    <n v="1"/>
    <n v="8000000"/>
    <n v="180"/>
    <n v="2"/>
    <n v="2"/>
    <n v="0.64"/>
    <n v="4.0043280000000001"/>
  </r>
  <r>
    <n v="128"/>
    <x v="74"/>
    <s v="30/09/2020"/>
    <n v="499"/>
    <n v="5"/>
    <s v="N"/>
    <s v="800-116-398-7"/>
    <s v="11001"/>
    <s v="Carrera 13 # 28-17 Pisos 234 y 5"/>
    <s v="05/02/2018"/>
    <s v="05/02/2021"/>
    <n v="9635746"/>
    <s v="1801497861"/>
    <n v="1080"/>
    <n v="1"/>
    <n v="9635746"/>
    <n v="180"/>
    <n v="2"/>
    <n v="2"/>
    <n v="0.64"/>
    <n v="1.6079760000000001"/>
  </r>
  <r>
    <n v="128"/>
    <x v="74"/>
    <s v="30/09/2020"/>
    <n v="500"/>
    <n v="5"/>
    <s v="N"/>
    <s v="800-116-398-7"/>
    <s v="11001"/>
    <s v="Carrera 13 # 28-17 Pisos 234 y 5"/>
    <s v="05/02/2018"/>
    <s v="05/02/2021"/>
    <n v="5000000"/>
    <s v="1801497868"/>
    <n v="1080"/>
    <n v="1"/>
    <n v="5000000"/>
    <n v="180"/>
    <n v="2"/>
    <n v="2"/>
    <n v="0.64"/>
    <n v="0.83445800000000003"/>
  </r>
  <r>
    <n v="859"/>
    <x v="74"/>
    <s v="30/09/2020"/>
    <n v="501"/>
    <n v="5"/>
    <s v="N"/>
    <s v="800-116-398-7"/>
    <s v="11001"/>
    <s v="Carrera 13 # 28-17 Pisos 234 y 5"/>
    <s v="06/02/2018"/>
    <s v="06/02/2023"/>
    <n v="16000000"/>
    <s v="1801498315"/>
    <n v="1800"/>
    <n v="1"/>
    <n v="16000000"/>
    <n v="180"/>
    <n v="2"/>
    <n v="2"/>
    <n v="0.64"/>
    <n v="8.0089400000000008"/>
  </r>
  <r>
    <n v="860"/>
    <x v="74"/>
    <s v="30/09/2020"/>
    <n v="502"/>
    <n v="5"/>
    <s v="N"/>
    <s v="800-116-398-7"/>
    <s v="11001"/>
    <s v="Carrera 13 # 28-17 Pisos 234 y 5"/>
    <s v="07/02/2018"/>
    <s v="07/02/2023"/>
    <n v="15830701"/>
    <s v="1801498667"/>
    <n v="1800"/>
    <n v="1"/>
    <n v="15830701"/>
    <n v="180"/>
    <n v="2"/>
    <n v="2"/>
    <n v="4"/>
    <n v="7.9637580000000003"/>
  </r>
  <r>
    <n v="131"/>
    <x v="74"/>
    <s v="30/09/2020"/>
    <n v="503"/>
    <n v="5"/>
    <s v="N"/>
    <s v="800-116-398-7"/>
    <s v="11001"/>
    <s v="Carrera 13 # 28-17 Pisos 234 y 5"/>
    <s v="08/02/2018"/>
    <s v="08/02/2021"/>
    <n v="8000000"/>
    <s v="1801499167"/>
    <n v="1080"/>
    <n v="1"/>
    <n v="8000000"/>
    <n v="180"/>
    <n v="2"/>
    <n v="2"/>
    <n v="0.5"/>
    <n v="1.3343769999999999"/>
  </r>
  <r>
    <n v="131"/>
    <x v="74"/>
    <s v="30/09/2020"/>
    <n v="504"/>
    <n v="5"/>
    <s v="N"/>
    <s v="800-116-398-7"/>
    <s v="11001"/>
    <s v="Carrera 13 # 28-17 Pisos 234 y 5"/>
    <s v="08/02/2018"/>
    <s v="08/02/2021"/>
    <n v="5300000"/>
    <s v="1801499172"/>
    <n v="1080"/>
    <n v="1"/>
    <n v="5300000"/>
    <n v="180"/>
    <n v="2"/>
    <n v="2"/>
    <n v="0.5"/>
    <n v="0.88402899999999995"/>
  </r>
  <r>
    <n v="865"/>
    <x v="74"/>
    <s v="30/09/2020"/>
    <n v="505"/>
    <n v="5"/>
    <s v="N"/>
    <s v="800-116-398-7"/>
    <s v="11001"/>
    <s v="Carrera 13 # 28-17 Pisos 234 y 5"/>
    <s v="12/02/2018"/>
    <s v="12/02/2023"/>
    <n v="16000000"/>
    <s v="1801500625"/>
    <n v="1800"/>
    <n v="1"/>
    <n v="16000000"/>
    <n v="360"/>
    <n v="2"/>
    <n v="2"/>
    <n v="1.9"/>
    <n v="9.7174200000000006"/>
  </r>
  <r>
    <n v="135"/>
    <x v="74"/>
    <s v="30/09/2020"/>
    <n v="506"/>
    <n v="5"/>
    <s v="N"/>
    <s v="800-116-398-7"/>
    <s v="11001"/>
    <s v="Carrera 13 # 28-17 Pisos 234 y 5"/>
    <s v="12/02/2018"/>
    <s v="12/02/2021"/>
    <n v="5989734"/>
    <s v="1801500626"/>
    <n v="900"/>
    <n v="1"/>
    <n v="5989734"/>
    <n v="180"/>
    <n v="2"/>
    <n v="2"/>
    <n v="0.5"/>
    <n v="0.71780699999999997"/>
  </r>
  <r>
    <n v="136"/>
    <x v="74"/>
    <s v="30/09/2020"/>
    <n v="507"/>
    <n v="5"/>
    <s v="N"/>
    <s v="800-116-398-7"/>
    <s v="11001"/>
    <s v="Carrera 13 # 28-17 Pisos 234 y 5"/>
    <s v="13/02/2018"/>
    <s v="13/02/2021"/>
    <n v="7000000"/>
    <s v="1801500968"/>
    <n v="360"/>
    <n v="1"/>
    <n v="7000000"/>
    <n v="180"/>
    <n v="2"/>
    <n v="2"/>
    <n v="3"/>
    <n v="1.2153130000000001"/>
  </r>
  <r>
    <n v="866"/>
    <x v="74"/>
    <s v="30/09/2020"/>
    <n v="508"/>
    <n v="5"/>
    <s v="N"/>
    <s v="800-116-398-7"/>
    <s v="11001"/>
    <s v="Carrera 13 # 28-17 Pisos 234 y 5"/>
    <s v="13/02/2018"/>
    <s v="13/02/2023"/>
    <n v="10000000"/>
    <s v="1801500969"/>
    <n v="1800"/>
    <n v="1"/>
    <n v="10000000"/>
    <n v="180"/>
    <n v="2"/>
    <n v="2"/>
    <n v="0.5"/>
    <n v="5.0032430000000003"/>
  </r>
  <r>
    <n v="867"/>
    <x v="74"/>
    <s v="30/09/2020"/>
    <n v="509"/>
    <n v="5"/>
    <s v="N"/>
    <s v="800-116-398-7"/>
    <s v="11001"/>
    <s v="Carrera 13 # 28-17 Pisos 234 y 5"/>
    <s v="14/02/2018"/>
    <s v="14/02/2023"/>
    <n v="15000000"/>
    <s v="1801501632"/>
    <n v="1800"/>
    <n v="1"/>
    <n v="15000000"/>
    <n v="180"/>
    <n v="2"/>
    <n v="2"/>
    <n v="0.5"/>
    <n v="7.5047839999999999"/>
  </r>
  <r>
    <n v="869"/>
    <x v="74"/>
    <s v="30/09/2020"/>
    <n v="510"/>
    <n v="5"/>
    <s v="N"/>
    <s v="800-116-398-7"/>
    <s v="11001"/>
    <s v="Carrera 13 # 28-17 Pisos 234 y 5"/>
    <s v="16/02/2018"/>
    <s v="16/02/2023"/>
    <n v="14500000"/>
    <s v="1801502776"/>
    <n v="1800"/>
    <n v="1"/>
    <n v="14500000"/>
    <n v="180"/>
    <n v="2"/>
    <n v="2"/>
    <n v="0.43"/>
    <n v="7.2569600000000003"/>
  </r>
  <r>
    <n v="504"/>
    <x v="74"/>
    <s v="30/09/2020"/>
    <n v="511"/>
    <n v="5"/>
    <s v="N"/>
    <s v="800-116-398-7"/>
    <s v="11001"/>
    <s v="Carrera 13 # 28-17 Pisos 234 y 5"/>
    <s v="16/02/2018"/>
    <s v="16/02/2022"/>
    <n v="8000000"/>
    <s v="1801502778"/>
    <n v="1440"/>
    <n v="1"/>
    <n v="8000000"/>
    <n v="180"/>
    <n v="2"/>
    <n v="2"/>
    <n v="0.43"/>
    <n v="3.0030169999999998"/>
  </r>
  <r>
    <n v="143"/>
    <x v="74"/>
    <s v="30/09/2020"/>
    <n v="512"/>
    <n v="5"/>
    <s v="N"/>
    <s v="800-116-398-7"/>
    <s v="11001"/>
    <s v="Carrera 13 # 28-17 Pisos 234 y 5"/>
    <s v="20/02/2018"/>
    <s v="20/02/2021"/>
    <n v="8000000"/>
    <s v="1801504012"/>
    <n v="1080"/>
    <n v="1"/>
    <n v="8000000"/>
    <n v="180"/>
    <n v="2"/>
    <n v="2"/>
    <n v="0.43"/>
    <n v="1.3340289999999999"/>
  </r>
  <r>
    <n v="873"/>
    <x v="74"/>
    <s v="30/09/2020"/>
    <n v="513"/>
    <n v="5"/>
    <s v="N"/>
    <s v="800-116-398-7"/>
    <s v="11001"/>
    <s v="Carrera 13 # 28-17 Pisos 234 y 5"/>
    <s v="20/02/2018"/>
    <s v="20/02/2023"/>
    <n v="16000000"/>
    <s v="1801504013"/>
    <n v="1800"/>
    <n v="1"/>
    <n v="16000000"/>
    <n v="180"/>
    <n v="2"/>
    <n v="2"/>
    <n v="3.93"/>
    <n v="8.0345999999999993"/>
  </r>
  <r>
    <n v="514"/>
    <x v="74"/>
    <s v="30/09/2020"/>
    <n v="514"/>
    <n v="5"/>
    <s v="N"/>
    <s v="800-116-398-7"/>
    <s v="11001"/>
    <s v="Carrera 13 # 28-17 Pisos 234 y 5"/>
    <s v="26/02/2018"/>
    <s v="26/02/2022"/>
    <n v="4750828"/>
    <s v="1801506344"/>
    <n v="1440"/>
    <n v="1"/>
    <n v="4750828"/>
    <n v="180"/>
    <n v="2"/>
    <n v="2"/>
    <n v="0.2"/>
    <n v="1.7821469999999999"/>
  </r>
  <r>
    <n v="879"/>
    <x v="74"/>
    <s v="30/09/2020"/>
    <n v="515"/>
    <n v="5"/>
    <s v="N"/>
    <s v="800-116-398-7"/>
    <s v="11001"/>
    <s v="Carrera 13 # 28-17 Pisos 234 y 5"/>
    <s v="26/02/2018"/>
    <s v="26/02/2023"/>
    <n v="20000000"/>
    <s v="1801506358"/>
    <n v="1800"/>
    <n v="1"/>
    <n v="20000000"/>
    <n v="180"/>
    <n v="2"/>
    <n v="2"/>
    <n v="0.2"/>
    <n v="10.00306"/>
  </r>
  <r>
    <n v="879"/>
    <x v="74"/>
    <s v="30/09/2020"/>
    <n v="516"/>
    <n v="5"/>
    <s v="N"/>
    <s v="800-116-398-7"/>
    <s v="11001"/>
    <s v="Carrera 13 # 28-17 Pisos 234 y 5"/>
    <s v="26/02/2018"/>
    <s v="26/02/2023"/>
    <n v="9000000"/>
    <s v="1801506364"/>
    <n v="1800"/>
    <n v="1"/>
    <n v="9000000"/>
    <n v="180"/>
    <n v="2"/>
    <n v="2"/>
    <n v="0.2"/>
    <n v="4.5012990000000004"/>
  </r>
  <r>
    <n v="879"/>
    <x v="74"/>
    <s v="30/09/2020"/>
    <n v="517"/>
    <n v="5"/>
    <s v="N"/>
    <s v="800-116-398-7"/>
    <s v="11001"/>
    <s v="Carrera 13 # 28-17 Pisos 234 y 5"/>
    <s v="26/02/2018"/>
    <s v="26/02/2023"/>
    <n v="8400000"/>
    <s v="1801506368"/>
    <n v="1800"/>
    <n v="1"/>
    <n v="8400000"/>
    <n v="180"/>
    <n v="2"/>
    <n v="2"/>
    <n v="0.2"/>
    <n v="4.201333"/>
  </r>
  <r>
    <n v="880"/>
    <x v="74"/>
    <s v="30/09/2020"/>
    <n v="518"/>
    <n v="5"/>
    <s v="N"/>
    <s v="800-116-398-7"/>
    <s v="11001"/>
    <s v="Carrera 13 # 28-17 Pisos 234 y 5"/>
    <s v="27/02/2018"/>
    <s v="27/02/2023"/>
    <n v="38000000"/>
    <s v="1801506866"/>
    <n v="1800"/>
    <n v="1"/>
    <n v="38000000"/>
    <n v="180"/>
    <n v="2"/>
    <n v="2"/>
    <n v="3.7"/>
    <n v="23.829827000000002"/>
  </r>
  <r>
    <n v="880"/>
    <x v="74"/>
    <s v="30/09/2020"/>
    <n v="519"/>
    <n v="5"/>
    <s v="N"/>
    <s v="800-116-398-7"/>
    <s v="11001"/>
    <s v="Carrera 13 # 28-17 Pisos 234 y 5"/>
    <s v="27/02/2018"/>
    <s v="27/02/2023"/>
    <n v="7000000"/>
    <s v="1801506874"/>
    <n v="1800"/>
    <n v="1"/>
    <n v="7000000"/>
    <n v="180"/>
    <n v="2"/>
    <n v="2"/>
    <n v="0.2"/>
    <n v="3.5009049999999999"/>
  </r>
  <r>
    <n v="880"/>
    <x v="74"/>
    <s v="30/09/2020"/>
    <n v="520"/>
    <n v="5"/>
    <s v="N"/>
    <s v="800-116-398-7"/>
    <s v="11001"/>
    <s v="Carrera 13 # 28-17 Pisos 234 y 5"/>
    <s v="27/02/2018"/>
    <s v="27/02/2023"/>
    <n v="6000000"/>
    <s v="1801506896"/>
    <n v="1800"/>
    <n v="1"/>
    <n v="6000000"/>
    <n v="180"/>
    <n v="2"/>
    <n v="2"/>
    <n v="0.2"/>
    <n v="3.0009229999999998"/>
  </r>
  <r>
    <n v="151"/>
    <x v="74"/>
    <s v="30/09/2020"/>
    <n v="521"/>
    <n v="5"/>
    <s v="N"/>
    <s v="800-116-398-7"/>
    <s v="11001"/>
    <s v="Carrera 13 # 28-17 Pisos 234 y 5"/>
    <s v="28/02/2018"/>
    <s v="28/02/2021"/>
    <n v="8000000"/>
    <s v="1801507513"/>
    <n v="1080"/>
    <n v="1"/>
    <n v="8000000"/>
    <n v="180"/>
    <n v="2"/>
    <n v="2"/>
    <n v="0.2"/>
    <n v="1.334212"/>
  </r>
  <r>
    <n v="881"/>
    <x v="74"/>
    <s v="30/09/2020"/>
    <n v="522"/>
    <n v="5"/>
    <s v="N"/>
    <s v="800-116-398-7"/>
    <s v="11001"/>
    <s v="Carrera 13 # 28-17 Pisos 234 y 5"/>
    <s v="28/02/2018"/>
    <s v="28/02/2023"/>
    <n v="7000000"/>
    <s v="1801507516"/>
    <n v="1800"/>
    <n v="1"/>
    <n v="7000000"/>
    <n v="180"/>
    <n v="2"/>
    <n v="2"/>
    <n v="0.2"/>
    <n v="3.5011580000000002"/>
  </r>
  <r>
    <n v="151"/>
    <x v="74"/>
    <s v="30/09/2020"/>
    <n v="523"/>
    <n v="5"/>
    <s v="N"/>
    <s v="800-116-398-7"/>
    <s v="11001"/>
    <s v="Carrera 13 # 28-17 Pisos 234 y 5"/>
    <s v="28/02/2018"/>
    <s v="28/02/2021"/>
    <n v="8000000"/>
    <s v="1801507531"/>
    <n v="1080"/>
    <n v="1"/>
    <n v="8000000"/>
    <n v="180"/>
    <n v="2"/>
    <n v="2"/>
    <n v="3.7"/>
    <n v="1.3380529999999999"/>
  </r>
  <r>
    <n v="882"/>
    <x v="74"/>
    <s v="30/09/2020"/>
    <n v="524"/>
    <n v="5"/>
    <s v="N"/>
    <s v="800-116-398-7"/>
    <s v="11001"/>
    <s v="Carrera 13 # 28-17 Pisos 234 y 5"/>
    <s v="01/03/2018"/>
    <s v="01/03/2023"/>
    <n v="7616694"/>
    <s v="1801507882"/>
    <n v="1800"/>
    <n v="1"/>
    <n v="7616694"/>
    <n v="180"/>
    <n v="2"/>
    <n v="2"/>
    <n v="0.14000000000000001"/>
    <n v="3.8091889999999999"/>
  </r>
  <r>
    <n v="156"/>
    <x v="74"/>
    <s v="30/09/2020"/>
    <n v="525"/>
    <n v="5"/>
    <s v="N"/>
    <s v="800-116-398-7"/>
    <s v="11001"/>
    <s v="Carrera 13 # 28-17 Pisos 234 y 5"/>
    <s v="05/03/2018"/>
    <s v="05/03/2021"/>
    <n v="7000000"/>
    <s v="1801508447"/>
    <n v="1080"/>
    <n v="1"/>
    <n v="7000000"/>
    <n v="180"/>
    <n v="2"/>
    <n v="2"/>
    <n v="0.15"/>
    <n v="1.1669039999999999"/>
  </r>
  <r>
    <n v="889"/>
    <x v="74"/>
    <s v="30/09/2020"/>
    <n v="526"/>
    <n v="5"/>
    <s v="N"/>
    <s v="800-116-398-7"/>
    <s v="11001"/>
    <s v="Carrera 13 # 28-17 Pisos 234 y 5"/>
    <s v="08/03/2018"/>
    <s v="08/03/2023"/>
    <n v="7000000"/>
    <s v="1801509681"/>
    <n v="1800"/>
    <n v="1"/>
    <n v="7000000"/>
    <n v="180"/>
    <n v="2"/>
    <n v="2"/>
    <n v="0.15"/>
    <n v="3.5028489999999999"/>
  </r>
  <r>
    <n v="830"/>
    <x v="74"/>
    <s v="30/09/2020"/>
    <n v="527"/>
    <n v="5"/>
    <s v="N"/>
    <s v="800-116-398-7"/>
    <s v="11001"/>
    <s v="Carrera 13 # 28-17 Pisos 234 y 5"/>
    <s v="08/03/2018"/>
    <s v="08/01/2023"/>
    <n v="7189095"/>
    <s v="1801509682"/>
    <n v="1800"/>
    <n v="1"/>
    <n v="7189095"/>
    <n v="180"/>
    <n v="2"/>
    <n v="2"/>
    <n v="1.1000000000000001"/>
    <n v="3.6035650000000001"/>
  </r>
  <r>
    <n v="890"/>
    <x v="74"/>
    <s v="30/09/2020"/>
    <n v="528"/>
    <n v="5"/>
    <s v="N"/>
    <s v="800-116-398-7"/>
    <s v="11001"/>
    <s v="Carrera 13 # 28-17 Pisos 234 y 5"/>
    <s v="09/03/2018"/>
    <s v="09/03/2023"/>
    <n v="20000000"/>
    <s v="1801510118"/>
    <n v="1800"/>
    <n v="1"/>
    <n v="20000000"/>
    <n v="180"/>
    <n v="2"/>
    <n v="2"/>
    <n v="0"/>
    <n v="10"/>
  </r>
  <r>
    <n v="163"/>
    <x v="74"/>
    <s v="30/09/2020"/>
    <n v="529"/>
    <n v="5"/>
    <s v="N"/>
    <s v="800-116-398-7"/>
    <s v="11001"/>
    <s v="Carrera 13 # 28-17 Pisos 234 y 5"/>
    <s v="12/03/2018"/>
    <s v="12/03/2021"/>
    <n v="8604736"/>
    <s v="1801510628"/>
    <n v="1080"/>
    <n v="1"/>
    <n v="8604736"/>
    <n v="180"/>
    <n v="2"/>
    <n v="2"/>
    <n v="0.15"/>
    <n v="1.4342889999999999"/>
  </r>
  <r>
    <n v="895"/>
    <x v="74"/>
    <s v="30/09/2020"/>
    <n v="530"/>
    <n v="5"/>
    <s v="N"/>
    <s v="800-116-398-7"/>
    <s v="11001"/>
    <s v="Carrera 13 # 28-17 Pisos 234 y 5"/>
    <s v="14/03/2018"/>
    <s v="14/03/2023"/>
    <n v="10500000"/>
    <s v="1801511507"/>
    <n v="1800"/>
    <n v="1"/>
    <n v="10500000"/>
    <n v="180"/>
    <n v="2"/>
    <n v="2"/>
    <n v="0.15"/>
    <n v="5.25"/>
  </r>
  <r>
    <n v="895"/>
    <x v="74"/>
    <s v="30/09/2020"/>
    <n v="531"/>
    <n v="5"/>
    <s v="N"/>
    <s v="800-116-398-7"/>
    <s v="11001"/>
    <s v="Carrera 13 # 28-17 Pisos 234 y 5"/>
    <s v="14/03/2018"/>
    <s v="14/03/2023"/>
    <n v="12000000"/>
    <s v="1801511509"/>
    <n v="1800"/>
    <n v="1"/>
    <n v="12000000"/>
    <n v="180"/>
    <n v="2"/>
    <n v="2"/>
    <n v="0.15"/>
    <n v="6"/>
  </r>
  <r>
    <n v="896"/>
    <x v="74"/>
    <s v="30/09/2020"/>
    <n v="532"/>
    <n v="5"/>
    <s v="N"/>
    <s v="800-116-398-7"/>
    <s v="11001"/>
    <s v="Carrera 13 # 28-17 Pisos 234 y 5"/>
    <s v="15/03/2018"/>
    <s v="15/03/2023"/>
    <n v="8000000"/>
    <s v="1801512140"/>
    <n v="1800"/>
    <n v="1"/>
    <n v="8000000"/>
    <n v="180"/>
    <n v="2"/>
    <n v="2"/>
    <n v="0"/>
    <n v="4"/>
  </r>
  <r>
    <n v="897"/>
    <x v="74"/>
    <s v="30/09/2020"/>
    <n v="533"/>
    <n v="5"/>
    <s v="N"/>
    <s v="800-116-398-7"/>
    <s v="11001"/>
    <s v="Carrera 13 # 28-17 Pisos 234 y 5"/>
    <s v="16/03/2018"/>
    <s v="16/03/2023"/>
    <n v="11000000"/>
    <s v="1801512569"/>
    <n v="1800"/>
    <n v="1"/>
    <n v="11000000"/>
    <n v="180"/>
    <n v="2"/>
    <n v="2"/>
    <n v="0"/>
    <n v="5.5"/>
  </r>
  <r>
    <n v="897"/>
    <x v="74"/>
    <s v="30/09/2020"/>
    <n v="534"/>
    <n v="5"/>
    <s v="N"/>
    <s v="800-116-398-7"/>
    <s v="11001"/>
    <s v="Carrera 13 # 28-17 Pisos 234 y 5"/>
    <s v="16/03/2018"/>
    <s v="16/03/2023"/>
    <n v="18000000"/>
    <s v="1801512572"/>
    <n v="1800"/>
    <n v="1"/>
    <n v="18000000"/>
    <n v="180"/>
    <n v="2"/>
    <n v="2"/>
    <n v="0"/>
    <n v="9"/>
  </r>
  <r>
    <n v="172"/>
    <x v="74"/>
    <s v="30/09/2020"/>
    <n v="535"/>
    <n v="5"/>
    <s v="N"/>
    <s v="800-116-398-7"/>
    <s v="11001"/>
    <s v="Carrera 13 # 28-17 Pisos 234 y 5"/>
    <s v="21/03/2018"/>
    <s v="21/03/2021"/>
    <n v="10500000"/>
    <s v="1801513663"/>
    <n v="1080"/>
    <n v="1"/>
    <n v="10500000"/>
    <n v="180"/>
    <n v="2"/>
    <n v="2"/>
    <n v="0"/>
    <n v="1.7848200000000001"/>
  </r>
  <r>
    <n v="173"/>
    <x v="74"/>
    <s v="30/09/2020"/>
    <n v="536"/>
    <n v="5"/>
    <s v="N"/>
    <s v="800-116-398-7"/>
    <s v="11001"/>
    <s v="Carrera 13 # 28-17 Pisos 234 y 5"/>
    <s v="22/03/2018"/>
    <s v="22/03/2021"/>
    <n v="5000000"/>
    <s v="1801514229"/>
    <n v="1080"/>
    <n v="1"/>
    <n v="5000000"/>
    <n v="180"/>
    <n v="2"/>
    <n v="2"/>
    <n v="0"/>
    <n v="0.83363500000000001"/>
  </r>
  <r>
    <n v="903"/>
    <x v="74"/>
    <s v="30/09/2020"/>
    <n v="537"/>
    <n v="5"/>
    <s v="N"/>
    <s v="800-116-398-7"/>
    <s v="11001"/>
    <s v="Carrera 13 # 28-17 Pisos 234 y 5"/>
    <s v="22/03/2018"/>
    <s v="22/03/2023"/>
    <n v="22000000"/>
    <s v="1801514233"/>
    <n v="1800"/>
    <n v="1"/>
    <n v="22000000"/>
    <n v="180"/>
    <n v="2"/>
    <n v="2"/>
    <n v="0"/>
    <n v="11.002146"/>
  </r>
  <r>
    <n v="904"/>
    <x v="74"/>
    <s v="30/09/2020"/>
    <n v="538"/>
    <n v="5"/>
    <s v="N"/>
    <s v="800-116-398-7"/>
    <s v="11001"/>
    <s v="Carrera 13 # 28-17 Pisos 234 y 5"/>
    <s v="23/03/2018"/>
    <s v="23/03/2023"/>
    <n v="11000000"/>
    <s v="1801514708"/>
    <n v="1800"/>
    <n v="1"/>
    <n v="11000000"/>
    <n v="360"/>
    <n v="2"/>
    <n v="2"/>
    <n v="2"/>
    <n v="6.6687409999999998"/>
  </r>
  <r>
    <n v="904"/>
    <x v="74"/>
    <s v="30/09/2020"/>
    <n v="539"/>
    <n v="5"/>
    <s v="N"/>
    <s v="800-116-398-7"/>
    <s v="11001"/>
    <s v="Carrera 13 # 28-17 Pisos 234 y 5"/>
    <s v="23/03/2018"/>
    <s v="23/03/2023"/>
    <n v="9000000"/>
    <s v="1801514715"/>
    <n v="1800"/>
    <n v="1"/>
    <n v="9000000"/>
    <n v="180"/>
    <n v="2"/>
    <n v="2"/>
    <n v="0"/>
    <n v="4.5012030000000003"/>
  </r>
  <r>
    <n v="904"/>
    <x v="74"/>
    <s v="30/09/2020"/>
    <n v="540"/>
    <n v="5"/>
    <s v="N"/>
    <s v="800-116-398-7"/>
    <s v="11001"/>
    <s v="Carrera 13 # 28-17 Pisos 234 y 5"/>
    <s v="23/03/2018"/>
    <s v="23/03/2023"/>
    <n v="10000000"/>
    <s v="1801514768"/>
    <n v="1800"/>
    <n v="1"/>
    <n v="10000000"/>
    <n v="180"/>
    <n v="2"/>
    <n v="2"/>
    <n v="0"/>
    <n v="5.0012220000000003"/>
  </r>
  <r>
    <n v="177"/>
    <x v="74"/>
    <s v="30/09/2020"/>
    <n v="541"/>
    <n v="5"/>
    <s v="N"/>
    <s v="800-116-398-7"/>
    <s v="11001"/>
    <s v="Carrera 13 # 28-17 Pisos 234 y 5"/>
    <s v="26/03/2018"/>
    <s v="26/03/2021"/>
    <n v="5500000"/>
    <s v="1801515418"/>
    <n v="1080"/>
    <n v="1"/>
    <n v="5500000"/>
    <n v="180"/>
    <n v="2"/>
    <n v="2"/>
    <n v="0"/>
    <n v="0.91718200000000005"/>
  </r>
  <r>
    <n v="907"/>
    <x v="74"/>
    <s v="30/09/2020"/>
    <n v="542"/>
    <n v="5"/>
    <s v="N"/>
    <s v="800-116-398-7"/>
    <s v="11001"/>
    <s v="Carrera 13 # 28-17 Pisos 234 y 5"/>
    <s v="26/03/2018"/>
    <s v="26/03/2023"/>
    <n v="15000000"/>
    <s v="1801515426"/>
    <n v="1800"/>
    <n v="1"/>
    <n v="15000000"/>
    <n v="180"/>
    <n v="2"/>
    <n v="2"/>
    <n v="0"/>
    <n v="7.5024309999999996"/>
  </r>
  <r>
    <n v="177"/>
    <x v="74"/>
    <s v="30/09/2020"/>
    <n v="543"/>
    <n v="5"/>
    <s v="N"/>
    <s v="800-116-398-7"/>
    <s v="11001"/>
    <s v="Carrera 13 # 28-17 Pisos 234 y 5"/>
    <s v="26/03/2018"/>
    <s v="26/03/2021"/>
    <n v="10000000"/>
    <s v="1801515427"/>
    <n v="1080"/>
    <n v="1"/>
    <n v="10000000"/>
    <n v="180"/>
    <n v="2"/>
    <n v="2"/>
    <n v="0"/>
    <n v="1.6676869999999999"/>
  </r>
  <r>
    <n v="177"/>
    <x v="74"/>
    <s v="30/09/2020"/>
    <n v="544"/>
    <n v="5"/>
    <s v="N"/>
    <s v="800-116-398-7"/>
    <s v="11001"/>
    <s v="Carrera 13 # 28-17 Pisos 234 y 5"/>
    <s v="26/03/2018"/>
    <s v="26/03/2021"/>
    <n v="8500000"/>
    <s v="1801515431"/>
    <n v="1080"/>
    <n v="1"/>
    <n v="8500000"/>
    <n v="180"/>
    <n v="2"/>
    <n v="2"/>
    <n v="0"/>
    <n v="1.4176009999999999"/>
  </r>
  <r>
    <n v="2736"/>
    <x v="74"/>
    <s v="30/09/2020"/>
    <n v="545"/>
    <n v="5"/>
    <s v="N"/>
    <s v="800-116-398-7"/>
    <s v="11001"/>
    <s v="Carrera 13 # 28-17 Pisos 234 y 5"/>
    <s v="28/03/2018"/>
    <s v="28/03/2028"/>
    <n v="50000000"/>
    <s v="1801516633"/>
    <n v="3600"/>
    <n v="1"/>
    <n v="50000000"/>
    <n v="360"/>
    <n v="2"/>
    <n v="2"/>
    <n v="5.5"/>
    <n v="41.098885000000003"/>
  </r>
  <r>
    <n v="914"/>
    <x v="74"/>
    <s v="30/09/2020"/>
    <n v="546"/>
    <n v="5"/>
    <s v="N"/>
    <s v="800-116-398-7"/>
    <s v="11001"/>
    <s v="Carrera 13 # 28-17 Pisos 234 y 5"/>
    <s v="02/04/2018"/>
    <s v="02/04/2023"/>
    <n v="10000000"/>
    <s v="1801516966"/>
    <n v="1800"/>
    <n v="1"/>
    <n v="10000000"/>
    <n v="180"/>
    <n v="2"/>
    <n v="2"/>
    <n v="1.96"/>
    <n v="6.0578500000000002"/>
  </r>
  <r>
    <n v="186"/>
    <x v="74"/>
    <s v="30/09/2020"/>
    <n v="547"/>
    <n v="5"/>
    <s v="N"/>
    <s v="800-116-398-7"/>
    <s v="11001"/>
    <s v="Carrera 13 # 28-17 Pisos 234 y 5"/>
    <s v="04/04/2018"/>
    <s v="04/04/2021"/>
    <n v="8000000"/>
    <s v="1801517473"/>
    <n v="1080"/>
    <n v="1"/>
    <n v="8000000"/>
    <n v="180"/>
    <n v="2"/>
    <n v="2"/>
    <n v="1.8"/>
    <n v="2.6900270000000002"/>
  </r>
  <r>
    <n v="187"/>
    <x v="74"/>
    <s v="30/09/2020"/>
    <n v="548"/>
    <n v="5"/>
    <s v="N"/>
    <s v="800-116-398-7"/>
    <s v="11001"/>
    <s v="Carrera 13 # 28-17 Pisos 234 y 5"/>
    <s v="05/04/2018"/>
    <s v="05/04/2021"/>
    <n v="10000000"/>
    <s v="1801517888"/>
    <n v="1080"/>
    <n v="1"/>
    <n v="10000000"/>
    <n v="180"/>
    <n v="2"/>
    <n v="2"/>
    <n v="1.8"/>
    <n v="3.3622160000000001"/>
  </r>
  <r>
    <n v="188"/>
    <x v="74"/>
    <s v="30/09/2020"/>
    <n v="549"/>
    <n v="5"/>
    <s v="N"/>
    <s v="800-116-398-7"/>
    <s v="11001"/>
    <s v="Carrera 13 # 28-17 Pisos 234 y 5"/>
    <s v="06/04/2018"/>
    <s v="06/04/2021"/>
    <n v="10000000"/>
    <s v="1801518260"/>
    <n v="1080"/>
    <n v="1"/>
    <n v="10000000"/>
    <n v="180"/>
    <n v="2"/>
    <n v="2"/>
    <n v="1.8"/>
    <n v="3.3622160000000001"/>
  </r>
  <r>
    <n v="557"/>
    <x v="74"/>
    <s v="30/09/2020"/>
    <n v="550"/>
    <n v="5"/>
    <s v="N"/>
    <s v="800-116-398-7"/>
    <s v="11001"/>
    <s v="Carrera 13 # 28-17 Pisos 234 y 5"/>
    <s v="10/04/2018"/>
    <s v="10/04/2022"/>
    <n v="7346778"/>
    <s v="1801519374"/>
    <n v="1440"/>
    <n v="1"/>
    <n v="7346778"/>
    <n v="180"/>
    <n v="2"/>
    <n v="2"/>
    <n v="1.81"/>
    <n v="3.7051669999999999"/>
  </r>
  <r>
    <n v="922"/>
    <x v="74"/>
    <s v="30/09/2020"/>
    <n v="551"/>
    <n v="5"/>
    <s v="N"/>
    <s v="800-116-398-7"/>
    <s v="11001"/>
    <s v="Carrera 13 # 28-17 Pisos 234 y 5"/>
    <s v="10/04/2018"/>
    <s v="10/04/2023"/>
    <n v="7000000"/>
    <s v="1801519378"/>
    <n v="1800"/>
    <n v="1"/>
    <n v="7000000"/>
    <n v="180"/>
    <n v="2"/>
    <n v="2"/>
    <n v="1.81"/>
    <n v="4.2360980000000001"/>
  </r>
  <r>
    <n v="923"/>
    <x v="74"/>
    <s v="30/09/2020"/>
    <n v="552"/>
    <n v="5"/>
    <s v="N"/>
    <s v="800-116-398-7"/>
    <s v="11001"/>
    <s v="Carrera 13 # 28-17 Pisos 234 y 5"/>
    <s v="11/04/2018"/>
    <s v="11/04/2023"/>
    <n v="14000000"/>
    <s v="1801519808"/>
    <n v="1800"/>
    <n v="1"/>
    <n v="14000000"/>
    <n v="180"/>
    <n v="2"/>
    <n v="2"/>
    <n v="1.81"/>
    <n v="8.4718020000000003"/>
  </r>
  <r>
    <n v="923"/>
    <x v="74"/>
    <s v="30/09/2020"/>
    <n v="553"/>
    <n v="5"/>
    <s v="N"/>
    <s v="800-116-398-7"/>
    <s v="11001"/>
    <s v="Carrera 13 # 28-17 Pisos 234 y 5"/>
    <s v="11/04/2018"/>
    <s v="11/04/2023"/>
    <n v="10000000"/>
    <s v="1801519812"/>
    <n v="1800"/>
    <n v="1"/>
    <n v="10000000"/>
    <n v="180"/>
    <n v="2"/>
    <n v="2"/>
    <n v="1.81"/>
    <n v="6.051247"/>
  </r>
  <r>
    <n v="925"/>
    <x v="74"/>
    <s v="30/09/2020"/>
    <n v="554"/>
    <n v="5"/>
    <s v="N"/>
    <s v="800-116-398-7"/>
    <s v="11001"/>
    <s v="Carrera 13 # 28-17 Pisos 234 y 5"/>
    <s v="13/04/2018"/>
    <s v="13/04/2023"/>
    <n v="12000000"/>
    <s v="1801520429"/>
    <n v="1800"/>
    <n v="1"/>
    <n v="12000000"/>
    <n v="360"/>
    <n v="2"/>
    <n v="2"/>
    <n v="0.81"/>
    <n v="7.2270539999999999"/>
  </r>
  <r>
    <n v="925"/>
    <x v="74"/>
    <s v="30/09/2020"/>
    <n v="555"/>
    <n v="5"/>
    <s v="N"/>
    <s v="800-116-398-7"/>
    <s v="11001"/>
    <s v="Carrera 13 # 28-17 Pisos 234 y 5"/>
    <s v="13/04/2018"/>
    <s v="13/04/2023"/>
    <n v="10000000"/>
    <s v="1801520433"/>
    <n v="1800"/>
    <n v="1"/>
    <n v="10000000"/>
    <n v="180"/>
    <n v="2"/>
    <n v="2"/>
    <n v="1.81"/>
    <n v="6.050459"/>
  </r>
  <r>
    <n v="925"/>
    <x v="74"/>
    <s v="30/09/2020"/>
    <n v="556"/>
    <n v="5"/>
    <s v="N"/>
    <s v="800-116-398-7"/>
    <s v="11001"/>
    <s v="Carrera 13 # 28-17 Pisos 234 y 5"/>
    <s v="13/04/2018"/>
    <s v="13/04/2023"/>
    <n v="30000000"/>
    <s v="1801520436"/>
    <n v="1800"/>
    <n v="1"/>
    <n v="30000000"/>
    <n v="360"/>
    <n v="2"/>
    <n v="2"/>
    <n v="0.81"/>
    <n v="18.067634999999999"/>
  </r>
  <r>
    <n v="195"/>
    <x v="74"/>
    <s v="30/09/2020"/>
    <n v="557"/>
    <n v="5"/>
    <s v="N"/>
    <s v="800-116-398-7"/>
    <s v="11001"/>
    <s v="Carrera 13 # 28-17 Pisos 234 y 5"/>
    <s v="13/04/2018"/>
    <s v="13/04/2021"/>
    <n v="6585672"/>
    <s v="1801520439"/>
    <n v="1080"/>
    <n v="1"/>
    <n v="6585672"/>
    <n v="180"/>
    <n v="2"/>
    <n v="2"/>
    <n v="1.81"/>
    <n v="2.2137259999999999"/>
  </r>
  <r>
    <n v="930"/>
    <x v="74"/>
    <s v="30/09/2020"/>
    <n v="558"/>
    <n v="5"/>
    <s v="N"/>
    <s v="800-116-398-7"/>
    <s v="11001"/>
    <s v="Carrera 13 # 28-17 Pisos 234 y 5"/>
    <s v="18/04/2018"/>
    <s v="18/04/2023"/>
    <n v="10000000"/>
    <s v="1801521976"/>
    <n v="1800"/>
    <n v="1"/>
    <n v="10000000"/>
    <n v="180"/>
    <n v="2"/>
    <n v="2"/>
    <n v="5.52"/>
    <n v="6.1492810000000002"/>
  </r>
  <r>
    <n v="932"/>
    <x v="74"/>
    <s v="30/09/2020"/>
    <n v="559"/>
    <n v="5"/>
    <s v="N"/>
    <s v="800-116-398-7"/>
    <s v="11001"/>
    <s v="Carrera 13 # 28-17 Pisos 234 y 5"/>
    <s v="20/04/2018"/>
    <s v="20/04/2023"/>
    <n v="11000000"/>
    <s v="1801522866"/>
    <n v="1440"/>
    <n v="1"/>
    <n v="11000000"/>
    <n v="360"/>
    <n v="2"/>
    <n v="2"/>
    <n v="2.02"/>
    <n v="6.6592000000000002"/>
  </r>
  <r>
    <n v="202"/>
    <x v="74"/>
    <s v="30/09/2020"/>
    <n v="560"/>
    <n v="5"/>
    <s v="N"/>
    <s v="800-116-398-7"/>
    <s v="11001"/>
    <s v="Carrera 13 # 28-17 Pisos 234 y 5"/>
    <s v="20/04/2018"/>
    <s v="20/04/2021"/>
    <n v="20000000"/>
    <s v="1801522868"/>
    <n v="1080"/>
    <n v="1"/>
    <n v="20000000"/>
    <n v="180"/>
    <n v="2"/>
    <n v="2"/>
    <n v="2.02"/>
    <n v="6.7295160000000003"/>
  </r>
  <r>
    <n v="1057"/>
    <x v="74"/>
    <s v="30/09/2020"/>
    <n v="561"/>
    <n v="5"/>
    <s v="N"/>
    <s v="800-116-398-7"/>
    <s v="11001"/>
    <s v="Carrera 13 # 28-17 Pisos 234 y 5"/>
    <s v="23/04/2018"/>
    <s v="23/08/2023"/>
    <n v="128000000"/>
    <s v="1801523338"/>
    <n v="1800"/>
    <n v="1"/>
    <n v="128000000"/>
    <n v="360"/>
    <n v="2"/>
    <n v="2"/>
    <n v="4.5199999999999996"/>
    <n v="78.313951000000003"/>
  </r>
  <r>
    <n v="205"/>
    <x v="74"/>
    <s v="30/09/2020"/>
    <n v="562"/>
    <n v="5"/>
    <s v="N"/>
    <s v="800-116-398-7"/>
    <s v="11001"/>
    <s v="Carrera 13 # 28-17 Pisos 234 y 5"/>
    <s v="23/04/2018"/>
    <s v="23/04/2021"/>
    <n v="6500000"/>
    <s v="1801523339"/>
    <n v="1080"/>
    <n v="1"/>
    <n v="6500000"/>
    <n v="180"/>
    <n v="2"/>
    <n v="2"/>
    <n v="2.02"/>
    <n v="2.1866240000000001"/>
  </r>
  <r>
    <n v="935"/>
    <x v="74"/>
    <s v="30/09/2020"/>
    <n v="563"/>
    <n v="5"/>
    <s v="N"/>
    <s v="800-116-398-7"/>
    <s v="11001"/>
    <s v="Carrera 13 # 28-17 Pisos 234 y 5"/>
    <s v="23/04/2018"/>
    <s v="23/04/2023"/>
    <n v="12000000"/>
    <s v="1801523341"/>
    <n v="1800"/>
    <n v="1"/>
    <n v="12000000"/>
    <n v="180"/>
    <n v="2"/>
    <n v="2"/>
    <n v="2.02"/>
    <n v="7.2656090000000004"/>
  </r>
  <r>
    <n v="205"/>
    <x v="74"/>
    <s v="30/09/2020"/>
    <n v="564"/>
    <n v="5"/>
    <s v="N"/>
    <s v="800-116-398-7"/>
    <s v="11001"/>
    <s v="Carrera 13 # 28-17 Pisos 234 y 5"/>
    <s v="23/04/2018"/>
    <s v="23/04/2021"/>
    <n v="10500000"/>
    <s v="1801523344"/>
    <n v="1080"/>
    <n v="1"/>
    <n v="10500000"/>
    <n v="180"/>
    <n v="2"/>
    <n v="2"/>
    <n v="2.02"/>
    <n v="3.5321220000000002"/>
  </r>
  <r>
    <n v="935"/>
    <x v="74"/>
    <s v="30/09/2020"/>
    <n v="565"/>
    <n v="5"/>
    <s v="N"/>
    <s v="800-116-398-7"/>
    <s v="11001"/>
    <s v="Carrera 13 # 28-17 Pisos 234 y 5"/>
    <s v="23/04/2018"/>
    <s v="23/04/2023"/>
    <n v="10000000"/>
    <s v="1801523346"/>
    <n v="1800"/>
    <n v="1"/>
    <n v="10000000"/>
    <n v="360"/>
    <n v="2"/>
    <n v="2"/>
    <n v="2.02"/>
    <n v="6.0529089999999997"/>
  </r>
  <r>
    <n v="936"/>
    <x v="74"/>
    <s v="30/09/2020"/>
    <n v="566"/>
    <n v="5"/>
    <s v="N"/>
    <s v="800-116-398-7"/>
    <s v="11001"/>
    <s v="Carrera 13 # 28-17 Pisos 234 y 5"/>
    <s v="24/04/2018"/>
    <s v="24/04/2023"/>
    <n v="10000000"/>
    <s v="1801523631"/>
    <n v="1800"/>
    <n v="1"/>
    <n v="10000000"/>
    <n v="180"/>
    <n v="2"/>
    <n v="2"/>
    <n v="2.02"/>
    <n v="6.0543310000000004"/>
  </r>
  <r>
    <n v="936"/>
    <x v="74"/>
    <s v="30/09/2020"/>
    <n v="567"/>
    <n v="5"/>
    <s v="N"/>
    <s v="800-116-398-7"/>
    <s v="11001"/>
    <s v="Carrera 13 # 28-17 Pisos 234 y 5"/>
    <s v="24/04/2018"/>
    <s v="24/04/2023"/>
    <n v="13200000"/>
    <s v="1801523643"/>
    <n v="1800"/>
    <n v="1"/>
    <n v="13200000"/>
    <n v="180"/>
    <n v="2"/>
    <n v="2"/>
    <n v="2.02"/>
    <n v="7.9917850000000001"/>
  </r>
  <r>
    <n v="207"/>
    <x v="74"/>
    <s v="30/09/2020"/>
    <n v="568"/>
    <n v="5"/>
    <s v="N"/>
    <s v="800-116-398-7"/>
    <s v="11001"/>
    <s v="Carrera 13 # 28-17 Pisos 234 y 5"/>
    <s v="25/04/2018"/>
    <s v="25/04/2021"/>
    <n v="8000000"/>
    <s v="1801524300"/>
    <n v="1080"/>
    <n v="1"/>
    <n v="8000000"/>
    <n v="180"/>
    <n v="2"/>
    <n v="2"/>
    <n v="2.16"/>
    <n v="2.692682"/>
  </r>
  <r>
    <n v="938"/>
    <x v="74"/>
    <s v="30/09/2020"/>
    <n v="569"/>
    <n v="5"/>
    <s v="N"/>
    <s v="800-116-398-7"/>
    <s v="11001"/>
    <s v="Carrera 13 # 28-17 Pisos 234 y 5"/>
    <s v="26/04/2018"/>
    <s v="26/04/2023"/>
    <n v="11000000"/>
    <s v="1801524894"/>
    <n v="1800"/>
    <n v="1"/>
    <n v="11000000"/>
    <n v="180"/>
    <n v="2"/>
    <n v="2"/>
    <n v="2.16"/>
    <n v="6.6630770000000004"/>
  </r>
  <r>
    <n v="1309"/>
    <x v="74"/>
    <s v="30/09/2020"/>
    <n v="570"/>
    <n v="5"/>
    <s v="N"/>
    <s v="800-116-398-7"/>
    <s v="11001"/>
    <s v="Carrera 13 # 28-17 Pisos 234 y 5"/>
    <s v="26/04/2018"/>
    <s v="01/05/2024"/>
    <n v="18000000"/>
    <s v="1801524897"/>
    <n v="2160"/>
    <n v="1"/>
    <n v="18000000"/>
    <n v="180"/>
    <n v="2"/>
    <n v="2"/>
    <n v="2.0299999999999998"/>
    <n v="14.521414999999999"/>
  </r>
  <r>
    <n v="938"/>
    <x v="74"/>
    <s v="30/09/2020"/>
    <n v="571"/>
    <n v="5"/>
    <s v="N"/>
    <s v="800-116-398-7"/>
    <s v="11001"/>
    <s v="Carrera 13 # 28-17 Pisos 234 y 5"/>
    <s v="26/04/2018"/>
    <s v="26/04/2023"/>
    <n v="12000000"/>
    <s v="1801524904"/>
    <n v="1800"/>
    <n v="1"/>
    <n v="12000000"/>
    <n v="180"/>
    <n v="2"/>
    <n v="2"/>
    <n v="2.16"/>
    <n v="7.268853"/>
  </r>
  <r>
    <n v="943"/>
    <x v="74"/>
    <s v="30/09/2020"/>
    <n v="572"/>
    <n v="5"/>
    <s v="N"/>
    <s v="800-116-398-7"/>
    <s v="11001"/>
    <s v="Carrera 13 # 28-17 Pisos 234 y 5"/>
    <s v="26/04/2018"/>
    <s v="01/05/2023"/>
    <n v="17000000"/>
    <s v="1801524906"/>
    <n v="1800"/>
    <n v="1"/>
    <n v="17000000"/>
    <n v="180"/>
    <n v="2"/>
    <n v="2"/>
    <n v="2.0299999999999998"/>
    <n v="10.286052"/>
  </r>
  <r>
    <n v="938"/>
    <x v="74"/>
    <s v="30/09/2020"/>
    <n v="573"/>
    <n v="5"/>
    <s v="N"/>
    <s v="800-116-398-7"/>
    <s v="11001"/>
    <s v="Carrera 13 # 28-17 Pisos 234 y 5"/>
    <s v="26/04/2018"/>
    <s v="26/04/2023"/>
    <n v="6000000"/>
    <s v="1801524911"/>
    <n v="1800"/>
    <n v="1"/>
    <n v="6000000"/>
    <n v="180"/>
    <n v="2"/>
    <n v="2"/>
    <n v="2.16"/>
    <n v="3.6344989999999999"/>
  </r>
  <r>
    <n v="944"/>
    <x v="74"/>
    <s v="30/09/2020"/>
    <n v="574"/>
    <n v="5"/>
    <s v="N"/>
    <s v="800-116-398-7"/>
    <s v="11001"/>
    <s v="Carrera 13 # 28-17 Pisos 234 y 5"/>
    <s v="26/04/2018"/>
    <s v="02/05/2023"/>
    <n v="36000000"/>
    <s v="1801524918"/>
    <n v="1800"/>
    <n v="1"/>
    <n v="36000000"/>
    <n v="360"/>
    <n v="2"/>
    <n v="2"/>
    <n v="4.53"/>
    <n v="22.003964"/>
  </r>
  <r>
    <n v="939"/>
    <x v="74"/>
    <s v="30/09/2020"/>
    <n v="575"/>
    <n v="5"/>
    <s v="N"/>
    <s v="800-116-398-7"/>
    <s v="11001"/>
    <s v="Carrera 13 # 28-17 Pisos 234 y 5"/>
    <s v="27/04/2018"/>
    <s v="27/04/2023"/>
    <n v="10000000"/>
    <s v="1801525469"/>
    <n v="1800"/>
    <n v="1"/>
    <n v="10000000"/>
    <n v="180"/>
    <n v="2"/>
    <n v="2"/>
    <n v="2.16"/>
    <n v="7.5712859999999997"/>
  </r>
  <r>
    <n v="943"/>
    <x v="74"/>
    <s v="30/09/2020"/>
    <n v="576"/>
    <n v="5"/>
    <s v="N"/>
    <s v="800-116-398-7"/>
    <s v="11001"/>
    <s v="Carrera 13 # 28-17 Pisos 234 y 5"/>
    <s v="27/04/2018"/>
    <s v="01/05/2023"/>
    <n v="14000000"/>
    <s v="1801525478"/>
    <n v="1800"/>
    <n v="1"/>
    <n v="14000000"/>
    <n v="180"/>
    <n v="2"/>
    <n v="2"/>
    <n v="2.0299999999999998"/>
    <n v="8.4708310000000004"/>
  </r>
  <r>
    <n v="943"/>
    <x v="74"/>
    <s v="30/09/2020"/>
    <n v="577"/>
    <n v="5"/>
    <s v="N"/>
    <s v="800-116-398-7"/>
    <s v="11001"/>
    <s v="Carrera 13 # 28-17 Pisos 234 y 5"/>
    <s v="30/04/2018"/>
    <s v="01/05/2023"/>
    <n v="27000000"/>
    <s v="1801526368"/>
    <n v="1800"/>
    <n v="1"/>
    <n v="27000000"/>
    <n v="180"/>
    <n v="2"/>
    <n v="2"/>
    <n v="5.53"/>
    <n v="16.568743999999999"/>
  </r>
  <r>
    <n v="943"/>
    <x v="74"/>
    <s v="30/09/2020"/>
    <n v="578"/>
    <n v="5"/>
    <s v="N"/>
    <s v="800-116-398-7"/>
    <s v="11001"/>
    <s v="Carrera 13 # 28-17 Pisos 234 y 5"/>
    <s v="30/04/2018"/>
    <s v="01/05/2023"/>
    <n v="26000000"/>
    <s v="1801526373"/>
    <n v="1800"/>
    <n v="1"/>
    <n v="26000000"/>
    <n v="180"/>
    <n v="2"/>
    <n v="2"/>
    <n v="2.0299999999999998"/>
    <n v="15.731563"/>
  </r>
  <r>
    <n v="942"/>
    <x v="74"/>
    <s v="30/09/2020"/>
    <n v="579"/>
    <n v="5"/>
    <s v="N"/>
    <s v="800-116-398-7"/>
    <s v="11001"/>
    <s v="Carrera 13 # 28-17 Pisos 234 y 5"/>
    <s v="30/04/2018"/>
    <s v="30/04/2023"/>
    <n v="10000000"/>
    <s v="1801526381"/>
    <n v="1800"/>
    <n v="1"/>
    <n v="10000000"/>
    <n v="180"/>
    <n v="2"/>
    <n v="2"/>
    <n v="2.16"/>
    <n v="6.0537000000000001"/>
  </r>
  <r>
    <n v="213"/>
    <x v="74"/>
    <s v="30/09/2020"/>
    <n v="580"/>
    <n v="5"/>
    <s v="N"/>
    <s v="800-116-398-7"/>
    <s v="11001"/>
    <s v="Carrera 13 # 28-17 Pisos 234 y 5"/>
    <s v="30/04/2018"/>
    <s v="01/05/2021"/>
    <n v="10500000"/>
    <s v="1801526404"/>
    <n v="1080"/>
    <n v="1"/>
    <n v="10500000"/>
    <n v="180"/>
    <n v="2"/>
    <n v="2"/>
    <n v="5.53"/>
    <n v="3.580314"/>
  </r>
  <r>
    <n v="214"/>
    <x v="74"/>
    <s v="30/09/2020"/>
    <n v="581"/>
    <n v="5"/>
    <s v="N"/>
    <s v="800-116-398-7"/>
    <s v="11001"/>
    <s v="Carrera 13 # 28-17 Pisos 234 y 5"/>
    <s v="02/05/2018"/>
    <s v="02/05/2021"/>
    <n v="10800000"/>
    <s v="1801527313"/>
    <n v="1080"/>
    <n v="1"/>
    <n v="10800000"/>
    <n v="180"/>
    <n v="2"/>
    <n v="2"/>
    <n v="5.53"/>
    <n v="3.681832"/>
  </r>
  <r>
    <n v="944"/>
    <x v="74"/>
    <s v="30/09/2020"/>
    <n v="582"/>
    <n v="5"/>
    <s v="N"/>
    <s v="800-116-398-7"/>
    <s v="11001"/>
    <s v="Carrera 13 # 28-17 Pisos 234 y 5"/>
    <s v="02/05/2018"/>
    <s v="02/05/2023"/>
    <n v="20800000"/>
    <s v="1801527314"/>
    <n v="1800"/>
    <n v="1"/>
    <n v="20800000"/>
    <n v="180"/>
    <n v="2"/>
    <n v="2"/>
    <n v="2.0299999999999998"/>
    <n v="12.58441"/>
  </r>
  <r>
    <n v="945"/>
    <x v="74"/>
    <s v="30/09/2020"/>
    <n v="583"/>
    <n v="5"/>
    <s v="N"/>
    <s v="800-116-398-7"/>
    <s v="11001"/>
    <s v="Carrera 13 # 28-17 Pisos 234 y 5"/>
    <s v="03/05/2018"/>
    <s v="03/05/2023"/>
    <n v="30000000"/>
    <s v="1801527676"/>
    <n v="1800"/>
    <n v="1"/>
    <n v="30000000"/>
    <n v="180"/>
    <n v="2"/>
    <n v="2"/>
    <n v="5.53"/>
    <n v="18.403518999999999"/>
  </r>
  <r>
    <n v="219"/>
    <x v="74"/>
    <s v="30/09/2020"/>
    <n v="584"/>
    <n v="5"/>
    <s v="N"/>
    <s v="800-116-398-7"/>
    <s v="11001"/>
    <s v="Carrera 13 # 28-17 Pisos 234 y 5"/>
    <s v="07/05/2018"/>
    <s v="07/05/2021"/>
    <n v="7000000"/>
    <s v="1801528326"/>
    <n v="1080"/>
    <n v="1"/>
    <n v="7000000"/>
    <n v="180"/>
    <n v="2"/>
    <n v="2"/>
    <n v="2.0299999999999998"/>
    <n v="2.3531360000000001"/>
  </r>
  <r>
    <n v="219"/>
    <x v="74"/>
    <s v="30/09/2020"/>
    <n v="585"/>
    <n v="5"/>
    <s v="N"/>
    <s v="800-116-398-7"/>
    <s v="11001"/>
    <s v="Carrera 13 # 28-17 Pisos 234 y 5"/>
    <s v="07/05/2018"/>
    <s v="07/05/2021"/>
    <n v="8000000"/>
    <s v="1801528327"/>
    <n v="1080"/>
    <n v="1"/>
    <n v="8000000"/>
    <n v="180"/>
    <n v="2"/>
    <n v="2"/>
    <n v="2.0299999999999998"/>
    <n v="2.6893189999999998"/>
  </r>
  <r>
    <n v="219"/>
    <x v="74"/>
    <s v="30/09/2020"/>
    <n v="586"/>
    <n v="5"/>
    <s v="N"/>
    <s v="800-116-398-7"/>
    <s v="11001"/>
    <s v="Carrera 13 # 28-17 Pisos 234 y 5"/>
    <s v="07/05/2018"/>
    <s v="07/05/2021"/>
    <n v="5000000"/>
    <s v="1801528331"/>
    <n v="1080"/>
    <n v="1"/>
    <n v="5000000"/>
    <n v="180"/>
    <n v="2"/>
    <n v="2"/>
    <n v="2.0299999999999998"/>
    <n v="1.6807669999999999"/>
  </r>
  <r>
    <n v="952"/>
    <x v="74"/>
    <s v="30/09/2020"/>
    <n v="587"/>
    <n v="5"/>
    <s v="N"/>
    <s v="800-116-398-7"/>
    <s v="11001"/>
    <s v="Carrera 13 # 28-17 Pisos 234 y 5"/>
    <s v="10/05/2018"/>
    <s v="10/05/2023"/>
    <n v="14000000"/>
    <s v="1801529628"/>
    <n v="1800"/>
    <n v="1"/>
    <n v="14000000"/>
    <n v="180"/>
    <n v="2"/>
    <n v="2"/>
    <n v="1.94"/>
    <n v="8.4659289999999991"/>
  </r>
  <r>
    <n v="952"/>
    <x v="74"/>
    <s v="30/09/2020"/>
    <n v="588"/>
    <n v="5"/>
    <s v="N"/>
    <s v="800-116-398-7"/>
    <s v="11001"/>
    <s v="Carrera 13 # 28-17 Pisos 234 y 5"/>
    <s v="10/05/2018"/>
    <s v="10/05/2023"/>
    <n v="8000000"/>
    <s v="1801529631"/>
    <n v="1800"/>
    <n v="1"/>
    <n v="8000000"/>
    <n v="180"/>
    <n v="2"/>
    <n v="2"/>
    <n v="1.94"/>
    <n v="4.8375880000000002"/>
  </r>
  <r>
    <n v="953"/>
    <x v="74"/>
    <s v="30/09/2020"/>
    <n v="589"/>
    <n v="5"/>
    <s v="N"/>
    <s v="800-116-398-7"/>
    <s v="11001"/>
    <s v="Carrera 13 # 28-17 Pisos 234 y 5"/>
    <s v="11/05/2018"/>
    <s v="11/05/2023"/>
    <n v="11000000"/>
    <s v="1801530277"/>
    <n v="1800"/>
    <n v="1"/>
    <n v="11000000"/>
    <n v="180"/>
    <n v="2"/>
    <n v="2"/>
    <n v="1.94"/>
    <n v="8.3171429999999997"/>
  </r>
  <r>
    <n v="953"/>
    <x v="74"/>
    <s v="30/09/2020"/>
    <n v="590"/>
    <n v="5"/>
    <s v="N"/>
    <s v="800-116-398-7"/>
    <s v="11001"/>
    <s v="Carrera 13 # 28-17 Pisos 234 y 5"/>
    <s v="11/05/2018"/>
    <s v="11/05/2023"/>
    <n v="9000000"/>
    <s v="1801530278"/>
    <n v="1800"/>
    <n v="1"/>
    <n v="9000000"/>
    <n v="180"/>
    <n v="2"/>
    <n v="2"/>
    <n v="1.94"/>
    <n v="6.8051009999999996"/>
  </r>
  <r>
    <n v="957"/>
    <x v="74"/>
    <s v="30/09/2020"/>
    <n v="591"/>
    <n v="5"/>
    <s v="N"/>
    <s v="800-116-398-7"/>
    <s v="11001"/>
    <s v="Carrera 13 # 28-17 Pisos 234 y 5"/>
    <s v="15/05/2018"/>
    <s v="15/05/2023"/>
    <n v="32000000"/>
    <s v="1801530539"/>
    <n v="1800"/>
    <n v="1"/>
    <n v="32000000"/>
    <n v="90"/>
    <n v="2"/>
    <n v="2"/>
    <n v="0.43"/>
    <n v="17.618988000000002"/>
  </r>
  <r>
    <n v="1323"/>
    <x v="74"/>
    <s v="30/09/2020"/>
    <n v="592"/>
    <n v="5"/>
    <s v="N"/>
    <s v="800-116-398-7"/>
    <s v="11001"/>
    <s v="Carrera 13 # 28-17 Pisos 234 y 5"/>
    <s v="15/05/2018"/>
    <s v="15/05/2024"/>
    <n v="18000000"/>
    <s v="1801530545"/>
    <n v="2160"/>
    <n v="1"/>
    <n v="18000000"/>
    <n v="180"/>
    <n v="2"/>
    <n v="2"/>
    <n v="4.4400000000000004"/>
    <n v="12.205626000000001"/>
  </r>
  <r>
    <n v="227"/>
    <x v="74"/>
    <s v="30/09/2020"/>
    <n v="593"/>
    <n v="5"/>
    <s v="N"/>
    <s v="800-116-398-7"/>
    <s v="11001"/>
    <s v="Carrera 13 # 28-17 Pisos 234 y 5"/>
    <s v="15/05/2018"/>
    <s v="15/05/2021"/>
    <n v="7500000"/>
    <s v="1801530549"/>
    <n v="1080"/>
    <n v="1"/>
    <n v="7500000"/>
    <n v="180"/>
    <n v="2"/>
    <n v="2"/>
    <n v="1.94"/>
    <n v="2.5203760000000002"/>
  </r>
  <r>
    <n v="228"/>
    <x v="74"/>
    <s v="30/09/2020"/>
    <n v="594"/>
    <n v="5"/>
    <s v="N"/>
    <s v="800-116-398-7"/>
    <s v="11001"/>
    <s v="Carrera 13 # 28-17 Pisos 234 y 5"/>
    <s v="16/05/2018"/>
    <s v="16/05/2021"/>
    <n v="6800000"/>
    <s v="1801530842"/>
    <n v="1080"/>
    <n v="1"/>
    <n v="6800000"/>
    <n v="180"/>
    <n v="2"/>
    <n v="2"/>
    <n v="1.86"/>
    <n v="2.2845870000000001"/>
  </r>
  <r>
    <n v="959"/>
    <x v="74"/>
    <s v="30/09/2020"/>
    <n v="595"/>
    <n v="5"/>
    <s v="N"/>
    <s v="800-116-398-7"/>
    <s v="11001"/>
    <s v="Carrera 13 # 28-17 Pisos 234 y 5"/>
    <s v="17/05/2018"/>
    <s v="17/05/2023"/>
    <n v="6000000"/>
    <s v="1801531277"/>
    <n v="1800"/>
    <n v="1"/>
    <n v="6000000"/>
    <n v="180"/>
    <n v="2"/>
    <n v="2"/>
    <n v="1.86"/>
    <n v="3.627383"/>
  </r>
  <r>
    <n v="959"/>
    <x v="74"/>
    <s v="30/09/2020"/>
    <n v="596"/>
    <n v="5"/>
    <s v="N"/>
    <s v="800-116-398-7"/>
    <s v="11001"/>
    <s v="Carrera 13 # 28-17 Pisos 234 y 5"/>
    <s v="17/05/2018"/>
    <s v="17/05/2023"/>
    <n v="12000000"/>
    <s v="1801531289"/>
    <n v="1800"/>
    <n v="1"/>
    <n v="12000000"/>
    <n v="180"/>
    <n v="2"/>
    <n v="2"/>
    <n v="1.86"/>
    <n v="7.2546030000000004"/>
  </r>
  <r>
    <n v="960"/>
    <x v="74"/>
    <s v="30/09/2020"/>
    <n v="597"/>
    <n v="5"/>
    <s v="N"/>
    <s v="800-116-398-7"/>
    <s v="11001"/>
    <s v="Carrera 13 # 28-17 Pisos 234 y 5"/>
    <s v="18/05/2018"/>
    <s v="18/05/2023"/>
    <n v="12000000"/>
    <s v="1801531539"/>
    <n v="1800"/>
    <n v="1"/>
    <n v="12000000"/>
    <n v="180"/>
    <n v="2"/>
    <n v="2"/>
    <n v="1.86"/>
    <n v="7.2499320000000003"/>
  </r>
  <r>
    <n v="960"/>
    <x v="74"/>
    <s v="30/09/2020"/>
    <n v="598"/>
    <n v="5"/>
    <s v="N"/>
    <s v="800-116-398-7"/>
    <s v="11001"/>
    <s v="Carrera 13 # 28-17 Pisos 234 y 5"/>
    <s v="18/05/2018"/>
    <s v="18/05/2023"/>
    <n v="18000000"/>
    <s v="1801531542"/>
    <n v="1800"/>
    <n v="1"/>
    <n v="18000000"/>
    <n v="30"/>
    <n v="2"/>
    <n v="2"/>
    <n v="0"/>
    <n v="9.6"/>
  </r>
  <r>
    <n v="960"/>
    <x v="74"/>
    <s v="30/09/2020"/>
    <n v="599"/>
    <n v="5"/>
    <s v="N"/>
    <s v="800-116-398-7"/>
    <s v="11001"/>
    <s v="Carrera 13 # 28-17 Pisos 234 y 5"/>
    <s v="18/05/2018"/>
    <s v="18/05/2023"/>
    <n v="8000000"/>
    <s v="1801531550"/>
    <n v="1800"/>
    <n v="1"/>
    <n v="8000000"/>
    <n v="180"/>
    <n v="2"/>
    <n v="2"/>
    <n v="1.86"/>
    <n v="4.833278"/>
  </r>
  <r>
    <n v="963"/>
    <x v="74"/>
    <s v="30/09/2020"/>
    <n v="600"/>
    <n v="5"/>
    <s v="N"/>
    <s v="800-116-398-7"/>
    <s v="11001"/>
    <s v="Carrera 13 # 28-17 Pisos 234 y 5"/>
    <s v="21/05/2018"/>
    <s v="21/05/2023"/>
    <n v="12000000"/>
    <s v="1801531899"/>
    <n v="1800"/>
    <n v="1"/>
    <n v="12000000"/>
    <n v="180"/>
    <n v="2"/>
    <n v="2"/>
    <n v="1.86"/>
    <n v="7.2488479999999997"/>
  </r>
  <r>
    <n v="963"/>
    <x v="74"/>
    <s v="30/09/2020"/>
    <n v="601"/>
    <n v="5"/>
    <s v="N"/>
    <s v="800-116-398-7"/>
    <s v="11001"/>
    <s v="Carrera 13 # 28-17 Pisos 234 y 5"/>
    <s v="21/05/2018"/>
    <s v="21/05/2023"/>
    <n v="12000000"/>
    <s v="1801531908"/>
    <n v="1800"/>
    <n v="1"/>
    <n v="12000000"/>
    <n v="180"/>
    <n v="2"/>
    <n v="2"/>
    <n v="1.86"/>
    <n v="7.2488479999999997"/>
  </r>
  <r>
    <n v="963"/>
    <x v="74"/>
    <s v="30/09/2020"/>
    <n v="602"/>
    <n v="5"/>
    <s v="N"/>
    <s v="800-116-398-7"/>
    <s v="11001"/>
    <s v="Carrera 13 # 28-17 Pisos 234 y 5"/>
    <s v="21/05/2018"/>
    <s v="21/05/2023"/>
    <n v="24000000"/>
    <s v="1801531920"/>
    <n v="1800"/>
    <n v="1"/>
    <n v="24000000"/>
    <n v="180"/>
    <n v="2"/>
    <n v="2"/>
    <n v="1.86"/>
    <n v="14.497825000000001"/>
  </r>
  <r>
    <n v="963"/>
    <x v="74"/>
    <s v="30/09/2020"/>
    <n v="603"/>
    <n v="5"/>
    <s v="N"/>
    <s v="800-116-398-7"/>
    <s v="11001"/>
    <s v="Carrera 13 # 28-17 Pisos 234 y 5"/>
    <s v="21/05/2018"/>
    <s v="21/05/2023"/>
    <n v="26700000"/>
    <s v="1801531922"/>
    <n v="1800"/>
    <n v="1"/>
    <n v="26700000"/>
    <n v="180"/>
    <n v="2"/>
    <n v="2"/>
    <n v="5.36"/>
    <n v="16.325856999999999"/>
  </r>
  <r>
    <n v="964"/>
    <x v="74"/>
    <s v="30/09/2020"/>
    <n v="604"/>
    <n v="5"/>
    <s v="N"/>
    <s v="800-116-398-7"/>
    <s v="11001"/>
    <s v="Carrera 13 # 28-17 Pisos 234 y 5"/>
    <s v="22/05/2018"/>
    <s v="22/05/2023"/>
    <n v="6500000"/>
    <s v="1801532415"/>
    <n v="1800"/>
    <n v="1"/>
    <n v="6500000"/>
    <n v="180"/>
    <n v="2"/>
    <n v="2"/>
    <n v="1.86"/>
    <n v="3.9701279999999999"/>
  </r>
  <r>
    <n v="965"/>
    <x v="74"/>
    <s v="30/09/2020"/>
    <n v="605"/>
    <n v="5"/>
    <s v="N"/>
    <s v="800-116-398-7"/>
    <s v="11001"/>
    <s v="Carrera 13 # 28-17 Pisos 234 y 5"/>
    <s v="23/05/2018"/>
    <s v="23/05/2023"/>
    <n v="12000000"/>
    <s v="1801533064"/>
    <n v="1800"/>
    <n v="1"/>
    <n v="12000000"/>
    <n v="180"/>
    <n v="2"/>
    <n v="2"/>
    <n v="1.75"/>
    <n v="7.2456940000000003"/>
  </r>
  <r>
    <n v="965"/>
    <x v="74"/>
    <s v="30/09/2020"/>
    <n v="606"/>
    <n v="5"/>
    <s v="N"/>
    <s v="800-116-398-7"/>
    <s v="11001"/>
    <s v="Carrera 13 # 28-17 Pisos 234 y 5"/>
    <s v="23/05/2018"/>
    <s v="23/05/2023"/>
    <n v="12000000"/>
    <s v="1801533090"/>
    <n v="1800"/>
    <n v="1"/>
    <n v="12000000"/>
    <n v="180"/>
    <n v="2"/>
    <n v="2"/>
    <n v="1.75"/>
    <n v="7.2456940000000003"/>
  </r>
  <r>
    <n v="965"/>
    <x v="74"/>
    <s v="30/09/2020"/>
    <n v="607"/>
    <n v="5"/>
    <s v="N"/>
    <s v="800-116-398-7"/>
    <s v="11001"/>
    <s v="Carrera 13 # 28-17 Pisos 234 y 5"/>
    <s v="23/05/2018"/>
    <s v="23/05/2023"/>
    <n v="12000000"/>
    <s v="1801533122"/>
    <n v="1800"/>
    <n v="1"/>
    <n v="12000000"/>
    <n v="180"/>
    <n v="2"/>
    <n v="2"/>
    <n v="1.75"/>
    <n v="8.0508900000000008"/>
  </r>
  <r>
    <n v="966"/>
    <x v="74"/>
    <s v="30/09/2020"/>
    <n v="608"/>
    <n v="5"/>
    <s v="N"/>
    <s v="800-116-398-7"/>
    <s v="11001"/>
    <s v="Carrera 13 # 28-17 Pisos 234 y 5"/>
    <s v="24/05/2018"/>
    <s v="24/05/2023"/>
    <n v="12000000"/>
    <s v="1801533542"/>
    <n v="1800"/>
    <n v="1"/>
    <n v="12000000"/>
    <n v="180"/>
    <n v="2"/>
    <n v="2"/>
    <n v="1.75"/>
    <n v="7.2452480000000001"/>
  </r>
  <r>
    <n v="966"/>
    <x v="74"/>
    <s v="30/09/2020"/>
    <n v="609"/>
    <n v="5"/>
    <s v="N"/>
    <s v="800-116-398-7"/>
    <s v="11001"/>
    <s v="Carrera 13 # 28-17 Pisos 234 y 5"/>
    <s v="24/05/2018"/>
    <s v="24/05/2023"/>
    <n v="13000000"/>
    <s v="1801533547"/>
    <n v="1800"/>
    <n v="1"/>
    <n v="13000000"/>
    <n v="180"/>
    <n v="2"/>
    <n v="2"/>
    <n v="1.75"/>
    <n v="7.8491590000000002"/>
  </r>
  <r>
    <n v="966"/>
    <x v="74"/>
    <s v="30/09/2020"/>
    <n v="610"/>
    <n v="5"/>
    <s v="N"/>
    <s v="800-116-398-7"/>
    <s v="11001"/>
    <s v="Carrera 13 # 28-17 Pisos 234 y 5"/>
    <s v="24/05/2018"/>
    <s v="24/05/2023"/>
    <n v="16000000"/>
    <s v="1801533561"/>
    <n v="1800"/>
    <n v="1"/>
    <n v="16000000"/>
    <n v="360"/>
    <n v="2"/>
    <n v="2"/>
    <n v="5.25"/>
    <n v="9.7755410000000005"/>
  </r>
  <r>
    <n v="236"/>
    <x v="74"/>
    <s v="30/09/2020"/>
    <n v="611"/>
    <n v="5"/>
    <s v="N"/>
    <s v="800-116-398-7"/>
    <s v="11001"/>
    <s v="Carrera 13 # 28-17 Pisos 234 y 5"/>
    <s v="24/05/2018"/>
    <s v="24/05/2021"/>
    <n v="11813835"/>
    <s v="1801533576"/>
    <n v="1080"/>
    <n v="1"/>
    <n v="11813835"/>
    <n v="180"/>
    <n v="2"/>
    <n v="2"/>
    <n v="1.75"/>
    <n v="3.9631129999999999"/>
  </r>
  <r>
    <n v="967"/>
    <x v="74"/>
    <s v="30/09/2020"/>
    <n v="612"/>
    <n v="5"/>
    <s v="N"/>
    <s v="800-116-398-7"/>
    <s v="11001"/>
    <s v="Carrera 13 # 28-17 Pisos 234 y 5"/>
    <s v="25/05/2018"/>
    <s v="25/05/2023"/>
    <n v="10000000"/>
    <s v="1801533710"/>
    <n v="1800"/>
    <n v="1"/>
    <n v="10000000"/>
    <n v="180"/>
    <n v="2"/>
    <n v="2"/>
    <n v="1.75"/>
    <n v="6.0359600000000002"/>
  </r>
  <r>
    <n v="976"/>
    <x v="74"/>
    <s v="30/09/2020"/>
    <n v="613"/>
    <n v="5"/>
    <s v="N"/>
    <s v="800-116-398-7"/>
    <s v="11001"/>
    <s v="Carrera 13 # 28-17 Pisos 234 y 5"/>
    <s v="28/05/2018"/>
    <s v="03/06/2023"/>
    <n v="15000000"/>
    <s v="1801534244"/>
    <n v="1800"/>
    <n v="1"/>
    <n v="15000000"/>
    <n v="180"/>
    <n v="2"/>
    <n v="2"/>
    <n v="1.67"/>
    <n v="9.0486719999999998"/>
  </r>
  <r>
    <n v="970"/>
    <x v="74"/>
    <s v="30/09/2020"/>
    <n v="614"/>
    <n v="5"/>
    <s v="N"/>
    <s v="800-116-398-7"/>
    <s v="11001"/>
    <s v="Carrera 13 # 28-17 Pisos 234 y 5"/>
    <s v="28/05/2018"/>
    <s v="28/05/2023"/>
    <n v="10000000"/>
    <s v="1801534263"/>
    <n v="1800"/>
    <n v="1"/>
    <n v="10000000"/>
    <n v="30"/>
    <n v="2"/>
    <n v="2"/>
    <n v="0"/>
    <n v="5.3333240000000002"/>
  </r>
  <r>
    <n v="240"/>
    <x v="74"/>
    <s v="30/09/2020"/>
    <n v="615"/>
    <n v="5"/>
    <s v="N"/>
    <s v="800-116-398-7"/>
    <s v="11001"/>
    <s v="Carrera 13 # 28-17 Pisos 234 y 5"/>
    <s v="28/05/2018"/>
    <s v="28/05/2021"/>
    <n v="6000000"/>
    <s v="1801534275"/>
    <n v="1080"/>
    <n v="1"/>
    <n v="6000000"/>
    <n v="180"/>
    <n v="2"/>
    <n v="2"/>
    <n v="1.75"/>
    <n v="2.0118339999999999"/>
  </r>
  <r>
    <n v="976"/>
    <x v="74"/>
    <s v="30/09/2020"/>
    <n v="616"/>
    <n v="5"/>
    <s v="N"/>
    <s v="800-116-398-7"/>
    <s v="11001"/>
    <s v="Carrera 13 # 28-17 Pisos 234 y 5"/>
    <s v="28/05/2018"/>
    <s v="03/06/2023"/>
    <n v="25000000"/>
    <s v="1801534289"/>
    <n v="1800"/>
    <n v="1"/>
    <n v="25000000"/>
    <n v="180"/>
    <n v="2"/>
    <n v="2"/>
    <n v="1.67"/>
    <n v="15.081080999999999"/>
  </r>
  <r>
    <n v="1336"/>
    <x v="74"/>
    <s v="30/09/2020"/>
    <n v="617"/>
    <n v="5"/>
    <s v="N"/>
    <s v="800-116-398-7"/>
    <s v="11001"/>
    <s v="Carrera 13 # 28-17 Pisos 234 y 5"/>
    <s v="28/05/2018"/>
    <s v="28/05/2024"/>
    <n v="8000000"/>
    <s v="1801534357"/>
    <n v="2160"/>
    <n v="1"/>
    <n v="8000000"/>
    <n v="360"/>
    <n v="2"/>
    <n v="2"/>
    <n v="1.75"/>
    <n v="5.3649319999999996"/>
  </r>
  <r>
    <n v="246"/>
    <x v="74"/>
    <s v="30/09/2020"/>
    <n v="618"/>
    <n v="5"/>
    <s v="N"/>
    <s v="800-116-398-7"/>
    <s v="11001"/>
    <s v="Carrera 13 # 28-17 Pisos 234 y 5"/>
    <s v="30/05/2018"/>
    <s v="03/06/2021"/>
    <n v="5500000"/>
    <s v="1801535518"/>
    <n v="1080"/>
    <n v="1"/>
    <n v="5500000"/>
    <n v="180"/>
    <n v="2"/>
    <n v="2"/>
    <n v="1.67"/>
    <n v="1.8432770000000001"/>
  </r>
  <r>
    <n v="976"/>
    <x v="74"/>
    <s v="30/09/2020"/>
    <n v="619"/>
    <n v="5"/>
    <s v="N"/>
    <s v="800-116-398-7"/>
    <s v="11001"/>
    <s v="Carrera 13 # 28-17 Pisos 234 y 5"/>
    <s v="31/05/2018"/>
    <s v="03/06/2023"/>
    <n v="6000000"/>
    <s v="1801536081"/>
    <n v="1800"/>
    <n v="1"/>
    <n v="6000000"/>
    <n v="180"/>
    <n v="2"/>
    <n v="2"/>
    <n v="1.67"/>
    <n v="3.6194220000000001"/>
  </r>
  <r>
    <n v="973"/>
    <x v="74"/>
    <s v="30/09/2020"/>
    <n v="620"/>
    <n v="5"/>
    <s v="N"/>
    <s v="800-116-398-7"/>
    <s v="11001"/>
    <s v="Carrera 13 # 28-17 Pisos 234 y 5"/>
    <s v="31/05/2018"/>
    <s v="31/05/2023"/>
    <n v="10000000"/>
    <s v="1801536105"/>
    <n v="1260"/>
    <n v="1"/>
    <n v="10000000"/>
    <n v="180"/>
    <n v="2"/>
    <n v="2"/>
    <n v="1.67"/>
    <n v="6.0999619999999997"/>
  </r>
  <r>
    <n v="976"/>
    <x v="74"/>
    <s v="30/09/2020"/>
    <n v="621"/>
    <n v="5"/>
    <s v="N"/>
    <s v="800-116-398-7"/>
    <s v="11001"/>
    <s v="Carrera 13 # 28-17 Pisos 234 y 5"/>
    <s v="31/05/2018"/>
    <s v="03/06/2023"/>
    <n v="12000000"/>
    <s v="1801536117"/>
    <n v="1800"/>
    <n v="1"/>
    <n v="12000000"/>
    <n v="180"/>
    <n v="2"/>
    <n v="2"/>
    <n v="1.17"/>
    <n v="7.2272610000000004"/>
  </r>
  <r>
    <n v="1343"/>
    <x v="74"/>
    <s v="30/09/2020"/>
    <n v="622"/>
    <n v="5"/>
    <s v="N"/>
    <s v="800-116-398-7"/>
    <s v="11001"/>
    <s v="Carrera 13 # 28-17 Pisos 234 y 5"/>
    <s v="31/05/2018"/>
    <s v="04/06/2024"/>
    <n v="14000000"/>
    <s v="1801536130"/>
    <n v="2160"/>
    <n v="1"/>
    <n v="14000000"/>
    <n v="360"/>
    <n v="2"/>
    <n v="2"/>
    <n v="1.67"/>
    <n v="9.3835619999999995"/>
  </r>
  <r>
    <n v="976"/>
    <x v="74"/>
    <s v="30/09/2020"/>
    <n v="623"/>
    <n v="5"/>
    <s v="N"/>
    <s v="800-116-398-7"/>
    <s v="11001"/>
    <s v="Carrera 13 # 28-17 Pisos 234 y 5"/>
    <s v="31/05/2018"/>
    <s v="03/06/2023"/>
    <n v="31134271"/>
    <s v="1801536144"/>
    <n v="1800"/>
    <n v="1"/>
    <n v="31134271"/>
    <n v="180"/>
    <n v="2"/>
    <n v="2"/>
    <n v="5.17"/>
    <n v="18.990496"/>
  </r>
  <r>
    <n v="614"/>
    <x v="74"/>
    <s v="30/09/2020"/>
    <n v="624"/>
    <n v="5"/>
    <s v="N"/>
    <s v="800-116-398-7"/>
    <s v="11001"/>
    <s v="Carrera 13 # 28-17 Pisos 234 y 5"/>
    <s v="06/06/2018"/>
    <s v="06/06/2022"/>
    <n v="5000000"/>
    <s v="1801537053"/>
    <n v="1440"/>
    <n v="1"/>
    <n v="5000000"/>
    <n v="180"/>
    <n v="2"/>
    <n v="2"/>
    <n v="1.45"/>
    <n v="2.5113690000000002"/>
  </r>
  <r>
    <n v="67"/>
    <x v="74"/>
    <s v="30/09/2020"/>
    <n v="625"/>
    <n v="5"/>
    <s v="N"/>
    <s v="800-116-398-7"/>
    <s v="11001"/>
    <s v="Carrera 13 # 28-17 Pisos 234 y 5"/>
    <s v="06/06/2018"/>
    <s v="06/12/2020"/>
    <n v="5000000"/>
    <s v="1801537054"/>
    <n v="1080"/>
    <n v="1"/>
    <n v="5000000"/>
    <n v="180"/>
    <n v="2"/>
    <n v="2"/>
    <n v="1.45"/>
    <n v="1.674307"/>
  </r>
  <r>
    <n v="2806"/>
    <x v="74"/>
    <s v="30/09/2020"/>
    <n v="626"/>
    <n v="5"/>
    <s v="N"/>
    <s v="800-116-398-7"/>
    <s v="11001"/>
    <s v="Carrera 13 # 28-17 Pisos 234 y 5"/>
    <s v="06/06/2018"/>
    <s v="06/06/2028"/>
    <n v="35000000"/>
    <s v="1801537113"/>
    <n v="3600"/>
    <n v="1"/>
    <n v="35000000"/>
    <n v="180"/>
    <n v="2"/>
    <n v="2"/>
    <n v="1.45"/>
    <n v="31.252799"/>
  </r>
  <r>
    <n v="980"/>
    <x v="74"/>
    <s v="30/09/2020"/>
    <n v="627"/>
    <n v="5"/>
    <s v="N"/>
    <s v="800-116-398-7"/>
    <s v="11001"/>
    <s v="Carrera 13 # 28-17 Pisos 234 y 5"/>
    <s v="07/06/2018"/>
    <s v="07/06/2023"/>
    <n v="14000000"/>
    <s v="1801537326"/>
    <n v="1800"/>
    <n v="1"/>
    <n v="14000000"/>
    <n v="180"/>
    <n v="2"/>
    <n v="2"/>
    <n v="1.45"/>
    <n v="8.4463910000000002"/>
  </r>
  <r>
    <n v="251"/>
    <x v="74"/>
    <s v="30/09/2020"/>
    <n v="628"/>
    <n v="5"/>
    <s v="N"/>
    <s v="800-116-398-7"/>
    <s v="11001"/>
    <s v="Carrera 13 # 28-17 Pisos 234 y 5"/>
    <s v="08/06/2018"/>
    <s v="08/06/2021"/>
    <n v="8000000"/>
    <s v="1801537653"/>
    <n v="1080"/>
    <n v="1"/>
    <n v="8000000"/>
    <n v="180"/>
    <n v="2"/>
    <n v="2"/>
    <n v="1.45"/>
    <n v="2.6821269999999999"/>
  </r>
  <r>
    <n v="981"/>
    <x v="74"/>
    <s v="30/09/2020"/>
    <n v="629"/>
    <n v="5"/>
    <s v="N"/>
    <s v="800-116-398-7"/>
    <s v="11001"/>
    <s v="Carrera 13 # 28-17 Pisos 234 y 5"/>
    <s v="08/06/2018"/>
    <s v="08/06/2023"/>
    <n v="18000000"/>
    <s v="1801537661"/>
    <n v="1800"/>
    <n v="1"/>
    <n v="18000000"/>
    <n v="180"/>
    <n v="2"/>
    <n v="2"/>
    <n v="1.45"/>
    <n v="10.859033999999999"/>
  </r>
  <r>
    <n v="251"/>
    <x v="74"/>
    <s v="30/09/2020"/>
    <n v="630"/>
    <n v="5"/>
    <s v="N"/>
    <s v="800-116-398-7"/>
    <s v="11001"/>
    <s v="Carrera 13 # 28-17 Pisos 234 y 5"/>
    <s v="08/06/2018"/>
    <s v="08/06/2021"/>
    <n v="5000000"/>
    <s v="1801537691"/>
    <n v="1080"/>
    <n v="1"/>
    <n v="5000000"/>
    <n v="180"/>
    <n v="2"/>
    <n v="2"/>
    <n v="1.45"/>
    <n v="1.676323"/>
  </r>
  <r>
    <n v="981"/>
    <x v="74"/>
    <s v="30/09/2020"/>
    <n v="631"/>
    <n v="5"/>
    <s v="N"/>
    <s v="800-116-398-7"/>
    <s v="11001"/>
    <s v="Carrera 13 # 28-17 Pisos 234 y 5"/>
    <s v="08/06/2018"/>
    <s v="08/06/2023"/>
    <n v="12000000"/>
    <s v="1801537697"/>
    <n v="1800"/>
    <n v="1"/>
    <n v="12000000"/>
    <n v="180"/>
    <n v="2"/>
    <n v="2"/>
    <n v="1.45"/>
    <n v="7.2394509999999999"/>
  </r>
  <r>
    <n v="255"/>
    <x v="74"/>
    <s v="30/09/2020"/>
    <n v="632"/>
    <n v="5"/>
    <s v="N"/>
    <s v="800-116-398-7"/>
    <s v="11001"/>
    <s v="Carrera 13 # 28-17 Pisos 234 y 5"/>
    <s v="12/06/2018"/>
    <s v="12/06/2021"/>
    <n v="6000000"/>
    <s v="1801538377"/>
    <n v="1080"/>
    <n v="1"/>
    <n v="6000000"/>
    <n v="180"/>
    <n v="2"/>
    <n v="2"/>
    <n v="1.45"/>
    <n v="2.0086400000000002"/>
  </r>
  <r>
    <n v="985"/>
    <x v="74"/>
    <s v="30/09/2020"/>
    <n v="633"/>
    <n v="5"/>
    <s v="N"/>
    <s v="800-116-398-7"/>
    <s v="11001"/>
    <s v="Carrera 13 # 28-17 Pisos 234 y 5"/>
    <s v="12/06/2018"/>
    <s v="12/06/2023"/>
    <n v="7000000"/>
    <s v="1801538402"/>
    <n v="1800"/>
    <n v="1"/>
    <n v="7000000"/>
    <n v="180"/>
    <n v="2"/>
    <n v="2"/>
    <n v="1.45"/>
    <n v="4.2182519999999997"/>
  </r>
  <r>
    <n v="1352"/>
    <x v="74"/>
    <s v="30/09/2020"/>
    <n v="634"/>
    <n v="5"/>
    <s v="N"/>
    <s v="800-116-398-7"/>
    <s v="11001"/>
    <s v="Carrera 13 # 28-17 Pisos 234 y 5"/>
    <s v="13/06/2018"/>
    <s v="13/06/2024"/>
    <n v="20000000"/>
    <s v="1801539146"/>
    <n v="2160"/>
    <n v="1"/>
    <n v="20000000"/>
    <n v="180"/>
    <n v="2"/>
    <n v="2"/>
    <n v="1.33"/>
    <n v="13.38618"/>
  </r>
  <r>
    <n v="986"/>
    <x v="74"/>
    <s v="30/09/2020"/>
    <n v="635"/>
    <n v="5"/>
    <s v="N"/>
    <s v="800-116-398-7"/>
    <s v="11001"/>
    <s v="Carrera 13 # 28-17 Pisos 234 y 5"/>
    <s v="13/06/2018"/>
    <s v="13/06/2023"/>
    <n v="5000000"/>
    <s v="1801539149"/>
    <n v="1800"/>
    <n v="1"/>
    <n v="5000000"/>
    <n v="180"/>
    <n v="2"/>
    <n v="2"/>
    <n v="1.33"/>
    <n v="3.0118619999999998"/>
  </r>
  <r>
    <n v="257"/>
    <x v="74"/>
    <s v="30/09/2020"/>
    <n v="636"/>
    <n v="5"/>
    <s v="N"/>
    <s v="800-116-398-7"/>
    <s v="11001"/>
    <s v="Carrera 13 # 28-17 Pisos 234 y 5"/>
    <s v="14/06/2018"/>
    <s v="14/06/2021"/>
    <n v="5000000"/>
    <s v="1801539504"/>
    <n v="1080"/>
    <n v="1"/>
    <n v="5000000"/>
    <n v="180"/>
    <n v="2"/>
    <n v="2"/>
    <n v="1.33"/>
    <n v="1.6731469999999999"/>
  </r>
  <r>
    <n v="988"/>
    <x v="74"/>
    <s v="30/09/2020"/>
    <n v="637"/>
    <n v="5"/>
    <s v="N"/>
    <s v="800-116-398-7"/>
    <s v="11001"/>
    <s v="Carrera 13 # 28-17 Pisos 234 y 5"/>
    <s v="15/06/2018"/>
    <s v="15/06/2023"/>
    <n v="7000000"/>
    <s v="1801539976"/>
    <n v="1800"/>
    <n v="1"/>
    <n v="7000000"/>
    <n v="180"/>
    <n v="2"/>
    <n v="2"/>
    <n v="1.33"/>
    <n v="4.2161200000000001"/>
  </r>
  <r>
    <n v="988"/>
    <x v="74"/>
    <s v="30/09/2020"/>
    <n v="638"/>
    <n v="5"/>
    <s v="N"/>
    <s v="800-116-398-7"/>
    <s v="11001"/>
    <s v="Carrera 13 # 28-17 Pisos 234 y 5"/>
    <s v="15/06/2018"/>
    <s v="15/06/2023"/>
    <n v="10500000"/>
    <s v="1801540007"/>
    <n v="1800"/>
    <n v="1"/>
    <n v="10500000"/>
    <n v="180"/>
    <n v="2"/>
    <n v="2"/>
    <n v="1.33"/>
    <n v="6.324128"/>
  </r>
  <r>
    <n v="1113"/>
    <x v="74"/>
    <s v="30/09/2020"/>
    <n v="639"/>
    <n v="5"/>
    <s v="N"/>
    <s v="800-116-398-7"/>
    <s v="11001"/>
    <s v="Carrera 13 # 28-17 Pisos 234 y 5"/>
    <s v="15/06/2018"/>
    <s v="18/10/2023"/>
    <n v="30000000"/>
    <s v="1801540020"/>
    <n v="1800"/>
    <n v="1"/>
    <n v="30000000"/>
    <n v="30"/>
    <n v="2"/>
    <n v="2"/>
    <n v="4.83"/>
    <n v="18.245752"/>
  </r>
  <r>
    <n v="991"/>
    <x v="74"/>
    <s v="30/09/2020"/>
    <n v="640"/>
    <n v="5"/>
    <s v="N"/>
    <s v="800-116-398-7"/>
    <s v="11001"/>
    <s v="Carrera 13 # 28-17 Pisos 234 y 5"/>
    <s v="18/06/2018"/>
    <s v="18/06/2023"/>
    <n v="25000000"/>
    <s v="1801540446"/>
    <n v="1800"/>
    <n v="1"/>
    <n v="25000000"/>
    <n v="180"/>
    <n v="2"/>
    <n v="2"/>
    <n v="1.33"/>
    <n v="15.056304000000001"/>
  </r>
  <r>
    <n v="991"/>
    <x v="74"/>
    <s v="30/09/2020"/>
    <n v="641"/>
    <n v="5"/>
    <s v="N"/>
    <s v="800-116-398-7"/>
    <s v="11001"/>
    <s v="Carrera 13 # 28-17 Pisos 234 y 5"/>
    <s v="18/06/2018"/>
    <s v="18/06/2023"/>
    <n v="13000000"/>
    <s v="1801540468"/>
    <n v="1800"/>
    <n v="1"/>
    <n v="13000000"/>
    <n v="180"/>
    <n v="2"/>
    <n v="2"/>
    <n v="1.33"/>
    <n v="7.8292739999999998"/>
  </r>
  <r>
    <n v="992"/>
    <x v="74"/>
    <s v="30/09/2020"/>
    <n v="642"/>
    <n v="5"/>
    <s v="N"/>
    <s v="800-116-398-7"/>
    <s v="11001"/>
    <s v="Carrera 13 # 28-17 Pisos 234 y 5"/>
    <s v="19/06/2018"/>
    <s v="19/06/2023"/>
    <n v="10000000"/>
    <s v="1801540798"/>
    <n v="1800"/>
    <n v="1"/>
    <n v="10000000"/>
    <n v="180"/>
    <n v="2"/>
    <n v="2"/>
    <n v="1.33"/>
    <n v="6.0223209999999998"/>
  </r>
  <r>
    <n v="262"/>
    <x v="74"/>
    <s v="30/09/2020"/>
    <n v="643"/>
    <n v="5"/>
    <s v="N"/>
    <s v="800-116-398-7"/>
    <s v="11001"/>
    <s v="Carrera 13 # 28-17 Pisos 234 y 5"/>
    <s v="19/06/2018"/>
    <s v="19/06/2021"/>
    <n v="5500000"/>
    <s v="1801540803"/>
    <n v="1080"/>
    <n v="1"/>
    <n v="5500000"/>
    <n v="90"/>
    <n v="2"/>
    <n v="2"/>
    <n v="0"/>
    <n v="1.3811"/>
  </r>
  <r>
    <n v="992"/>
    <x v="74"/>
    <s v="30/09/2020"/>
    <n v="644"/>
    <n v="5"/>
    <s v="N"/>
    <s v="800-116-398-7"/>
    <s v="11001"/>
    <s v="Carrera 13 # 28-17 Pisos 234 y 5"/>
    <s v="19/06/2018"/>
    <s v="19/06/2023"/>
    <n v="12000000"/>
    <s v="1801540809"/>
    <n v="1800"/>
    <n v="1"/>
    <n v="12000000"/>
    <n v="180"/>
    <n v="2"/>
    <n v="2"/>
    <n v="1.33"/>
    <n v="7.2267650000000003"/>
  </r>
  <r>
    <n v="992"/>
    <x v="74"/>
    <s v="30/09/2020"/>
    <n v="645"/>
    <n v="5"/>
    <s v="N"/>
    <s v="800-116-398-7"/>
    <s v="11001"/>
    <s v="Carrera 13 # 28-17 Pisos 234 y 5"/>
    <s v="19/06/2018"/>
    <s v="19/06/2023"/>
    <n v="9000000"/>
    <s v="1801540811"/>
    <n v="1800"/>
    <n v="1"/>
    <n v="9000000"/>
    <n v="180"/>
    <n v="2"/>
    <n v="2"/>
    <n v="1.33"/>
    <n v="5.4200990000000004"/>
  </r>
  <r>
    <n v="262"/>
    <x v="74"/>
    <s v="30/09/2020"/>
    <n v="646"/>
    <n v="5"/>
    <s v="N"/>
    <s v="800-116-398-7"/>
    <s v="11001"/>
    <s v="Carrera 13 # 28-17 Pisos 234 y 5"/>
    <s v="19/06/2018"/>
    <s v="19/06/2021"/>
    <n v="6000000"/>
    <s v="1801540813"/>
    <n v="1080"/>
    <n v="1"/>
    <n v="6000000"/>
    <n v="180"/>
    <n v="2"/>
    <n v="2"/>
    <n v="1.33"/>
    <n v="2.0074740000000002"/>
  </r>
  <r>
    <n v="993"/>
    <x v="74"/>
    <s v="30/09/2020"/>
    <n v="647"/>
    <n v="5"/>
    <s v="N"/>
    <s v="800-116-398-7"/>
    <s v="11001"/>
    <s v="Carrera 13 # 28-17 Pisos 234 y 5"/>
    <s v="20/06/2018"/>
    <s v="20/06/2023"/>
    <n v="15000000"/>
    <s v="1801541207"/>
    <n v="1800"/>
    <n v="1"/>
    <n v="15000000"/>
    <n v="360"/>
    <n v="2"/>
    <n v="2"/>
    <n v="1.26"/>
    <n v="9.0318609999999993"/>
  </r>
  <r>
    <n v="994"/>
    <x v="74"/>
    <s v="30/09/2020"/>
    <n v="648"/>
    <n v="5"/>
    <s v="N"/>
    <s v="800-116-398-7"/>
    <s v="11001"/>
    <s v="Carrera 13 # 28-17 Pisos 234 y 5"/>
    <s v="21/06/2018"/>
    <s v="21/06/2023"/>
    <n v="17000000"/>
    <s v="1801541649"/>
    <n v="1800"/>
    <n v="1"/>
    <n v="17000000"/>
    <n v="360"/>
    <n v="2"/>
    <n v="2"/>
    <n v="4.76"/>
    <n v="10.332916000000001"/>
  </r>
  <r>
    <n v="995"/>
    <x v="74"/>
    <s v="30/09/2020"/>
    <n v="649"/>
    <n v="5"/>
    <s v="N"/>
    <s v="800-116-398-7"/>
    <s v="11001"/>
    <s v="Carrera 13 # 28-17 Pisos 234 y 5"/>
    <s v="22/06/2018"/>
    <s v="22/06/2023"/>
    <n v="34169654"/>
    <s v="1801541969"/>
    <n v="1800"/>
    <n v="1"/>
    <n v="34169654"/>
    <n v="180"/>
    <n v="2"/>
    <n v="2"/>
    <n v="4.76"/>
    <n v="20.761657"/>
  </r>
  <r>
    <n v="268"/>
    <x v="74"/>
    <s v="30/09/2020"/>
    <n v="650"/>
    <n v="5"/>
    <s v="N"/>
    <s v="800-116-398-7"/>
    <s v="11001"/>
    <s v="Carrera 13 # 28-17 Pisos 234 y 5"/>
    <s v="25/06/2018"/>
    <s v="25/06/2021"/>
    <n v="7500000"/>
    <s v="1801542342"/>
    <n v="1080"/>
    <n v="1"/>
    <n v="7500000"/>
    <n v="180"/>
    <n v="2"/>
    <n v="2"/>
    <n v="1.26"/>
    <n v="2.5082650000000002"/>
  </r>
  <r>
    <n v="998"/>
    <x v="74"/>
    <s v="30/09/2020"/>
    <n v="651"/>
    <n v="5"/>
    <s v="N"/>
    <s v="800-116-398-7"/>
    <s v="11001"/>
    <s v="Carrera 13 # 28-17 Pisos 234 y 5"/>
    <s v="25/06/2018"/>
    <s v="25/06/2023"/>
    <n v="17000000"/>
    <s v="1801542374"/>
    <n v="1800"/>
    <n v="1"/>
    <n v="17000000"/>
    <n v="180"/>
    <n v="2"/>
    <n v="2"/>
    <n v="0.26"/>
    <n v="10.207295"/>
  </r>
  <r>
    <n v="268"/>
    <x v="74"/>
    <s v="30/09/2020"/>
    <n v="652"/>
    <n v="5"/>
    <s v="N"/>
    <s v="800-116-398-7"/>
    <s v="11001"/>
    <s v="Carrera 13 # 28-17 Pisos 234 y 5"/>
    <s v="25/06/2018"/>
    <s v="25/06/2021"/>
    <n v="5500000"/>
    <s v="1801542489"/>
    <n v="1080"/>
    <n v="1"/>
    <n v="5500000"/>
    <n v="180"/>
    <n v="2"/>
    <n v="2"/>
    <n v="1.26"/>
    <n v="1.839431"/>
  </r>
  <r>
    <n v="998"/>
    <x v="74"/>
    <s v="30/09/2020"/>
    <n v="653"/>
    <n v="5"/>
    <s v="N"/>
    <s v="800-116-398-7"/>
    <s v="11001"/>
    <s v="Carrera 13 # 28-17 Pisos 234 y 5"/>
    <s v="25/06/2018"/>
    <s v="25/06/2023"/>
    <n v="17000000"/>
    <s v="1801542550"/>
    <n v="1800"/>
    <n v="1"/>
    <n v="17000000"/>
    <n v="180"/>
    <n v="2"/>
    <n v="2"/>
    <n v="1.26"/>
    <n v="10.23382"/>
  </r>
  <r>
    <n v="998"/>
    <x v="74"/>
    <s v="30/09/2020"/>
    <n v="654"/>
    <n v="5"/>
    <s v="N"/>
    <s v="800-116-398-7"/>
    <s v="11001"/>
    <s v="Carrera 13 # 28-17 Pisos 234 y 5"/>
    <s v="25/06/2018"/>
    <s v="25/06/2023"/>
    <n v="15000000"/>
    <s v="1801542561"/>
    <n v="1800"/>
    <n v="1"/>
    <n v="15000000"/>
    <n v="360"/>
    <n v="2"/>
    <n v="2"/>
    <n v="1.26"/>
    <n v="9.0333500000000004"/>
  </r>
  <r>
    <n v="999"/>
    <x v="74"/>
    <s v="30/09/2020"/>
    <n v="655"/>
    <n v="5"/>
    <s v="N"/>
    <s v="800-116-398-7"/>
    <s v="11001"/>
    <s v="Carrera 13 # 28-17 Pisos 234 y 5"/>
    <s v="26/06/2018"/>
    <s v="26/06/2023"/>
    <n v="10000000"/>
    <s v="1801542855"/>
    <n v="1800"/>
    <n v="1"/>
    <n v="10000000"/>
    <n v="180"/>
    <n v="2"/>
    <n v="2"/>
    <n v="1.26"/>
    <n v="6.0196459999999998"/>
  </r>
  <r>
    <n v="1370"/>
    <x v="74"/>
    <s v="30/09/2020"/>
    <n v="656"/>
    <n v="5"/>
    <s v="N"/>
    <s v="800-116-398-7"/>
    <s v="11001"/>
    <s v="Carrera 13 # 28-17 Pisos 234 y 5"/>
    <s v="26/06/2018"/>
    <s v="01/07/2024"/>
    <n v="18000000"/>
    <s v="1801542859"/>
    <n v="2160"/>
    <n v="1"/>
    <n v="18000000"/>
    <n v="30"/>
    <n v="2"/>
    <n v="2"/>
    <n v="0.14000000000000001"/>
    <n v="11.501305"/>
  </r>
  <r>
    <n v="1005"/>
    <x v="74"/>
    <s v="30/09/2020"/>
    <n v="657"/>
    <n v="5"/>
    <s v="N"/>
    <s v="800-116-398-7"/>
    <s v="11001"/>
    <s v="Carrera 13 # 28-17 Pisos 234 y 5"/>
    <s v="26/06/2018"/>
    <s v="02/07/2023"/>
    <n v="20000000"/>
    <s v="1801542881"/>
    <n v="1800"/>
    <n v="1"/>
    <n v="20000000"/>
    <n v="180"/>
    <n v="2"/>
    <n v="2"/>
    <n v="1.21"/>
    <n v="12.035375999999999"/>
  </r>
  <r>
    <n v="1005"/>
    <x v="74"/>
    <s v="30/09/2020"/>
    <n v="658"/>
    <n v="5"/>
    <s v="N"/>
    <s v="800-116-398-7"/>
    <s v="11001"/>
    <s v="Carrera 13 # 28-17 Pisos 234 y 5"/>
    <s v="26/06/2018"/>
    <s v="02/07/2023"/>
    <n v="15000000"/>
    <s v="1801542887"/>
    <n v="1800"/>
    <n v="1"/>
    <n v="15000000"/>
    <n v="180"/>
    <n v="2"/>
    <n v="2"/>
    <n v="1.21"/>
    <n v="9.0265760000000004"/>
  </r>
  <r>
    <n v="999"/>
    <x v="74"/>
    <s v="30/09/2020"/>
    <n v="659"/>
    <n v="5"/>
    <s v="N"/>
    <s v="800-116-398-7"/>
    <s v="11001"/>
    <s v="Carrera 13 # 28-17 Pisos 234 y 5"/>
    <s v="26/06/2018"/>
    <s v="26/06/2023"/>
    <n v="16000000"/>
    <s v="1801542895"/>
    <n v="1800"/>
    <n v="1"/>
    <n v="16000000"/>
    <n v="180"/>
    <n v="2"/>
    <n v="2"/>
    <n v="1.26"/>
    <n v="9.6314899999999994"/>
  </r>
  <r>
    <n v="1005"/>
    <x v="74"/>
    <s v="30/09/2020"/>
    <n v="660"/>
    <n v="5"/>
    <s v="N"/>
    <s v="800-116-398-7"/>
    <s v="11001"/>
    <s v="Carrera 13 # 28-17 Pisos 234 y 5"/>
    <s v="26/06/2018"/>
    <s v="02/07/2023"/>
    <n v="25566640"/>
    <s v="1801542898"/>
    <n v="1800"/>
    <n v="1"/>
    <n v="25566640"/>
    <n v="180"/>
    <n v="2"/>
    <n v="2"/>
    <n v="1.21"/>
    <n v="15.385216"/>
  </r>
  <r>
    <n v="275"/>
    <x v="74"/>
    <s v="30/09/2020"/>
    <n v="661"/>
    <n v="5"/>
    <s v="N"/>
    <s v="800-116-398-7"/>
    <s v="11001"/>
    <s v="Carrera 13 # 28-17 Pisos 234 y 5"/>
    <s v="26/06/2018"/>
    <s v="02/07/2021"/>
    <n v="10500000"/>
    <s v="1801542916"/>
    <n v="1080"/>
    <n v="1"/>
    <n v="10500000"/>
    <n v="180"/>
    <n v="2"/>
    <n v="2"/>
    <n v="1.21"/>
    <n v="3.5102959999999999"/>
  </r>
  <r>
    <n v="1000"/>
    <x v="74"/>
    <s v="30/09/2020"/>
    <n v="662"/>
    <n v="5"/>
    <s v="N"/>
    <s v="800-116-398-7"/>
    <s v="11001"/>
    <s v="Carrera 13 # 28-17 Pisos 234 y 5"/>
    <s v="27/06/2018"/>
    <s v="27/06/2023"/>
    <n v="10000000"/>
    <s v="1801543153"/>
    <n v="1800"/>
    <n v="1"/>
    <n v="10000000"/>
    <n v="360"/>
    <n v="2"/>
    <n v="2"/>
    <n v="1.21"/>
    <n v="6.0219339999999999"/>
  </r>
  <r>
    <n v="275"/>
    <x v="74"/>
    <s v="30/09/2020"/>
    <n v="663"/>
    <n v="5"/>
    <s v="N"/>
    <s v="800-116-398-7"/>
    <s v="11001"/>
    <s v="Carrera 13 # 28-17 Pisos 234 y 5"/>
    <s v="27/06/2018"/>
    <s v="02/07/2021"/>
    <n v="10000000"/>
    <s v="1801543210"/>
    <n v="1080"/>
    <n v="1"/>
    <n v="10000000"/>
    <n v="180"/>
    <n v="2"/>
    <n v="2"/>
    <n v="1.21"/>
    <n v="3.343188"/>
  </r>
  <r>
    <n v="1371"/>
    <x v="74"/>
    <s v="30/09/2020"/>
    <n v="664"/>
    <n v="5"/>
    <s v="N"/>
    <s v="800-116-398-7"/>
    <s v="11001"/>
    <s v="Carrera 13 # 28-17 Pisos 234 y 5"/>
    <s v="28/06/2018"/>
    <s v="02/07/2024"/>
    <n v="13000000"/>
    <s v="1801543805"/>
    <n v="2160"/>
    <n v="1"/>
    <n v="13000000"/>
    <n v="180"/>
    <n v="2"/>
    <n v="2"/>
    <n v="1.21"/>
    <n v="8.6921879999999998"/>
  </r>
  <r>
    <n v="1005"/>
    <x v="74"/>
    <s v="30/09/2020"/>
    <n v="665"/>
    <n v="5"/>
    <s v="N"/>
    <s v="800-116-398-7"/>
    <s v="11001"/>
    <s v="Carrera 13 # 28-17 Pisos 234 y 5"/>
    <s v="29/06/2018"/>
    <s v="02/07/2023"/>
    <n v="20000000"/>
    <s v="1801544069"/>
    <n v="1800"/>
    <n v="1"/>
    <n v="20000000"/>
    <n v="180"/>
    <n v="2"/>
    <n v="2"/>
    <n v="1.21"/>
    <n v="12.035375999999999"/>
  </r>
  <r>
    <n v="1005"/>
    <x v="74"/>
    <s v="30/09/2020"/>
    <n v="666"/>
    <n v="5"/>
    <s v="N"/>
    <s v="800-116-398-7"/>
    <s v="11001"/>
    <s v="Carrera 13 # 28-17 Pisos 234 y 5"/>
    <s v="29/06/2018"/>
    <s v="02/07/2023"/>
    <n v="10000000"/>
    <s v="1801544075"/>
    <n v="1800"/>
    <n v="1"/>
    <n v="10000000"/>
    <n v="180"/>
    <n v="2"/>
    <n v="2"/>
    <n v="1.21"/>
    <n v="6.0176879999999997"/>
  </r>
  <r>
    <n v="275"/>
    <x v="74"/>
    <s v="30/09/2020"/>
    <n v="667"/>
    <n v="5"/>
    <s v="N"/>
    <s v="800-116-398-7"/>
    <s v="11001"/>
    <s v="Carrera 13 # 28-17 Pisos 234 y 5"/>
    <s v="29/06/2018"/>
    <s v="02/07/2021"/>
    <n v="15000000"/>
    <s v="1801544081"/>
    <n v="1080"/>
    <n v="1"/>
    <n v="15000000"/>
    <n v="180"/>
    <n v="2"/>
    <n v="2"/>
    <n v="1.21"/>
    <n v="5.0147839999999997"/>
  </r>
  <r>
    <n v="1005"/>
    <x v="74"/>
    <s v="30/09/2020"/>
    <n v="668"/>
    <n v="5"/>
    <s v="N"/>
    <s v="800-116-398-7"/>
    <s v="11001"/>
    <s v="Carrera 13 # 28-17 Pisos 234 y 5"/>
    <s v="29/06/2018"/>
    <s v="02/07/2023"/>
    <n v="24873757"/>
    <s v="1801544141"/>
    <n v="1800"/>
    <n v="1"/>
    <n v="24873757"/>
    <n v="180"/>
    <n v="2"/>
    <n v="2"/>
    <n v="1.21"/>
    <n v="14.968235999999999"/>
  </r>
  <r>
    <n v="1371"/>
    <x v="74"/>
    <s v="30/09/2020"/>
    <n v="669"/>
    <n v="5"/>
    <s v="N"/>
    <s v="800-116-398-7"/>
    <s v="11001"/>
    <s v="Carrera 13 # 28-17 Pisos 234 y 5"/>
    <s v="29/06/2018"/>
    <s v="02/07/2024"/>
    <n v="13000000"/>
    <s v="1801544168"/>
    <n v="2160"/>
    <n v="1"/>
    <n v="13000000"/>
    <n v="180"/>
    <n v="2"/>
    <n v="2"/>
    <n v="1.21"/>
    <n v="8.6921879999999998"/>
  </r>
  <r>
    <n v="1005"/>
    <x v="74"/>
    <s v="30/09/2020"/>
    <n v="670"/>
    <n v="5"/>
    <s v="N"/>
    <s v="800-116-398-7"/>
    <s v="11001"/>
    <s v="Carrera 13 # 28-17 Pisos 234 y 5"/>
    <s v="29/06/2018"/>
    <s v="02/07/2023"/>
    <n v="10000000"/>
    <s v="1801544221"/>
    <n v="1800"/>
    <n v="1"/>
    <n v="10000000"/>
    <n v="180"/>
    <n v="2"/>
    <n v="2"/>
    <n v="1.21"/>
    <n v="7.5220880000000001"/>
  </r>
  <r>
    <n v="1006"/>
    <x v="74"/>
    <s v="30/09/2020"/>
    <n v="671"/>
    <n v="5"/>
    <s v="N"/>
    <s v="800-116-398-7"/>
    <s v="11001"/>
    <s v="Carrera 13 # 28-17 Pisos 234 y 5"/>
    <s v="03/07/2018"/>
    <s v="03/07/2023"/>
    <n v="25000000"/>
    <s v="1801544915"/>
    <n v="1800"/>
    <n v="1"/>
    <n v="25000000"/>
    <n v="360"/>
    <n v="2"/>
    <n v="2"/>
    <n v="1.21"/>
    <n v="15.043848000000001"/>
  </r>
  <r>
    <n v="1009"/>
    <x v="74"/>
    <s v="30/09/2020"/>
    <n v="672"/>
    <n v="5"/>
    <s v="N"/>
    <s v="800-116-398-7"/>
    <s v="11001"/>
    <s v="Carrera 13 # 28-17 Pisos 234 y 5"/>
    <s v="06/07/2018"/>
    <s v="06/07/2023"/>
    <n v="16000000"/>
    <s v="1801545961"/>
    <n v="1800"/>
    <n v="1"/>
    <n v="16000000"/>
    <n v="180"/>
    <n v="2"/>
    <n v="2"/>
    <n v="1.1000000000000001"/>
    <n v="9.6246120000000008"/>
  </r>
  <r>
    <n v="1009"/>
    <x v="74"/>
    <s v="30/09/2020"/>
    <n v="673"/>
    <n v="5"/>
    <s v="N"/>
    <s v="800-116-398-7"/>
    <s v="11001"/>
    <s v="Carrera 13 # 28-17 Pisos 234 y 5"/>
    <s v="06/07/2018"/>
    <s v="06/07/2023"/>
    <n v="8000000"/>
    <s v="1801545963"/>
    <n v="1260"/>
    <n v="1"/>
    <n v="8000000"/>
    <n v="180"/>
    <n v="2"/>
    <n v="2"/>
    <n v="1.1000000000000001"/>
    <n v="3.09361"/>
  </r>
  <r>
    <n v="1012"/>
    <x v="74"/>
    <s v="30/09/2020"/>
    <n v="674"/>
    <n v="5"/>
    <s v="N"/>
    <s v="800-116-398-7"/>
    <s v="11001"/>
    <s v="Carrera 13 # 28-17 Pisos 234 y 5"/>
    <s v="09/07/2018"/>
    <s v="09/07/2023"/>
    <n v="17500000"/>
    <s v="1801546428"/>
    <n v="1800"/>
    <n v="1"/>
    <n v="17500000"/>
    <n v="180"/>
    <n v="2"/>
    <n v="2"/>
    <n v="1.1000000000000001"/>
    <n v="10.526216"/>
  </r>
  <r>
    <n v="1012"/>
    <x v="74"/>
    <s v="30/09/2020"/>
    <n v="675"/>
    <n v="5"/>
    <s v="N"/>
    <s v="800-116-398-7"/>
    <s v="11001"/>
    <s v="Carrera 13 # 28-17 Pisos 234 y 5"/>
    <s v="09/07/2018"/>
    <s v="09/07/2023"/>
    <n v="30000000"/>
    <s v="1801546443"/>
    <n v="1800"/>
    <n v="1"/>
    <n v="30000000"/>
    <n v="180"/>
    <n v="2"/>
    <n v="2"/>
    <n v="4.5999999999999996"/>
    <n v="18.184194000000002"/>
  </r>
  <r>
    <n v="1012"/>
    <x v="74"/>
    <s v="30/09/2020"/>
    <n v="676"/>
    <n v="5"/>
    <s v="N"/>
    <s v="800-116-398-7"/>
    <s v="11001"/>
    <s v="Carrera 13 # 28-17 Pisos 234 y 5"/>
    <s v="09/07/2018"/>
    <s v="09/07/2023"/>
    <n v="12000000"/>
    <s v="1801546461"/>
    <n v="1800"/>
    <n v="1"/>
    <n v="12000000"/>
    <n v="180"/>
    <n v="2"/>
    <n v="2"/>
    <n v="0.1"/>
    <n v="7.2017220000000002"/>
  </r>
  <r>
    <n v="1012"/>
    <x v="74"/>
    <s v="30/09/2020"/>
    <n v="677"/>
    <n v="5"/>
    <s v="N"/>
    <s v="800-116-398-7"/>
    <s v="11001"/>
    <s v="Carrera 13 # 28-17 Pisos 234 y 5"/>
    <s v="09/07/2018"/>
    <s v="09/07/2023"/>
    <n v="44800774"/>
    <s v="1801546654"/>
    <n v="1260"/>
    <n v="1"/>
    <n v="44800774"/>
    <n v="180"/>
    <n v="2"/>
    <n v="2"/>
    <n v="4.5999999999999996"/>
    <n v="24.855716999999999"/>
  </r>
  <r>
    <n v="1013"/>
    <x v="74"/>
    <s v="30/09/2020"/>
    <n v="678"/>
    <n v="5"/>
    <s v="N"/>
    <s v="800-116-398-7"/>
    <s v="11001"/>
    <s v="Carrera 13 # 28-17 Pisos 234 y 5"/>
    <s v="10/07/2018"/>
    <s v="10/07/2023"/>
    <n v="9000000"/>
    <s v="1801547234"/>
    <n v="1800"/>
    <n v="1"/>
    <n v="9000000"/>
    <n v="180"/>
    <n v="2"/>
    <n v="2"/>
    <n v="1.1000000000000001"/>
    <n v="5.4131999999999998"/>
  </r>
  <r>
    <n v="1013"/>
    <x v="74"/>
    <s v="30/09/2020"/>
    <n v="679"/>
    <n v="5"/>
    <s v="N"/>
    <s v="800-116-398-7"/>
    <s v="11001"/>
    <s v="Carrera 13 # 28-17 Pisos 234 y 5"/>
    <s v="10/07/2018"/>
    <s v="10/07/2023"/>
    <n v="20000000"/>
    <s v="1801547255"/>
    <n v="1800"/>
    <n v="1"/>
    <n v="20000000"/>
    <n v="180"/>
    <n v="2"/>
    <n v="2"/>
    <n v="1.1000000000000001"/>
    <n v="12.02928"/>
  </r>
  <r>
    <n v="1014"/>
    <x v="74"/>
    <s v="30/09/2020"/>
    <n v="680"/>
    <n v="5"/>
    <s v="N"/>
    <s v="800-116-398-7"/>
    <s v="11001"/>
    <s v="Carrera 13 # 28-17 Pisos 234 y 5"/>
    <s v="11/07/2018"/>
    <s v="11/07/2023"/>
    <n v="10000000"/>
    <s v="1801547513"/>
    <n v="1800"/>
    <n v="1"/>
    <n v="10000000"/>
    <n v="360"/>
    <n v="2"/>
    <n v="2"/>
    <n v="0.96"/>
    <n v="6.0143339999999998"/>
  </r>
  <r>
    <n v="1015"/>
    <x v="74"/>
    <s v="30/09/2020"/>
    <n v="681"/>
    <n v="5"/>
    <s v="N"/>
    <s v="800-116-398-7"/>
    <s v="11001"/>
    <s v="Carrera 13 # 28-17 Pisos 234 y 5"/>
    <s v="12/07/2018"/>
    <s v="12/07/2023"/>
    <n v="12000000"/>
    <s v="1801548097"/>
    <n v="1800"/>
    <n v="1"/>
    <n v="12000000"/>
    <n v="30"/>
    <n v="2"/>
    <n v="2"/>
    <n v="0.15"/>
    <n v="6.8000970000000001"/>
  </r>
  <r>
    <n v="1016"/>
    <x v="74"/>
    <s v="30/09/2020"/>
    <n v="682"/>
    <n v="5"/>
    <s v="N"/>
    <s v="800-116-398-7"/>
    <s v="11001"/>
    <s v="Carrera 13 # 28-17 Pisos 234 y 5"/>
    <s v="13/07/2018"/>
    <s v="13/07/2023"/>
    <n v="11000000"/>
    <s v="1801548535"/>
    <n v="1800"/>
    <n v="1"/>
    <n v="11000000"/>
    <n v="180"/>
    <n v="2"/>
    <n v="2"/>
    <n v="0.96"/>
    <n v="6.6135520000000003"/>
  </r>
  <r>
    <n v="1382"/>
    <x v="74"/>
    <s v="30/09/2020"/>
    <n v="683"/>
    <n v="5"/>
    <s v="N"/>
    <s v="800-116-398-7"/>
    <s v="11001"/>
    <s v="Carrera 13 # 28-17 Pisos 234 y 5"/>
    <s v="13/07/2018"/>
    <s v="13/07/2024"/>
    <n v="25000000"/>
    <s v="1801548554"/>
    <n v="2160"/>
    <n v="1"/>
    <n v="25000000"/>
    <n v="360"/>
    <n v="2"/>
    <n v="2"/>
    <n v="3.46"/>
    <n v="16.790320000000001"/>
  </r>
  <r>
    <n v="1019"/>
    <x v="74"/>
    <s v="30/09/2020"/>
    <n v="684"/>
    <n v="5"/>
    <s v="N"/>
    <s v="800-116-398-7"/>
    <s v="11001"/>
    <s v="Carrera 13 # 28-17 Pisos 234 y 5"/>
    <s v="16/07/2018"/>
    <s v="16/07/2023"/>
    <n v="16000000"/>
    <s v="1801548930"/>
    <n v="1800"/>
    <n v="1"/>
    <n v="16000000"/>
    <n v="180"/>
    <n v="2"/>
    <n v="2"/>
    <n v="0.96"/>
    <n v="9.6188699999999994"/>
  </r>
  <r>
    <n v="289"/>
    <x v="74"/>
    <s v="30/09/2020"/>
    <n v="685"/>
    <n v="5"/>
    <s v="N"/>
    <s v="800-116-398-7"/>
    <s v="11001"/>
    <s v="Carrera 13 # 28-17 Pisos 234 y 5"/>
    <s v="16/07/2018"/>
    <s v="16/07/2021"/>
    <n v="8000000"/>
    <s v="1801548931"/>
    <n v="1080"/>
    <n v="1"/>
    <n v="8000000"/>
    <n v="180"/>
    <n v="2"/>
    <n v="2"/>
    <n v="0.96"/>
    <n v="2.6719219999999999"/>
  </r>
  <r>
    <n v="289"/>
    <x v="74"/>
    <s v="30/09/2020"/>
    <n v="686"/>
    <n v="5"/>
    <s v="N"/>
    <s v="800-116-398-7"/>
    <s v="11001"/>
    <s v="Carrera 13 # 28-17 Pisos 234 y 5"/>
    <s v="16/07/2018"/>
    <s v="16/07/2021"/>
    <n v="9000000"/>
    <s v="1801548932"/>
    <n v="1080"/>
    <n v="1"/>
    <n v="9000000"/>
    <n v="180"/>
    <n v="2"/>
    <n v="2"/>
    <n v="0.96"/>
    <n v="3.0059200000000001"/>
  </r>
  <r>
    <n v="290"/>
    <x v="74"/>
    <s v="30/09/2020"/>
    <n v="687"/>
    <n v="5"/>
    <s v="N"/>
    <s v="800-116-398-7"/>
    <s v="11001"/>
    <s v="Carrera 13 # 28-17 Pisos 234 y 5"/>
    <s v="17/07/2018"/>
    <s v="17/07/2021"/>
    <n v="10000000"/>
    <s v="1801549291"/>
    <n v="1080"/>
    <n v="1"/>
    <n v="10000000"/>
    <n v="180"/>
    <n v="2"/>
    <n v="2"/>
    <n v="4.46"/>
    <n v="3.3631160000000002"/>
  </r>
  <r>
    <n v="1021"/>
    <x v="74"/>
    <s v="30/09/2020"/>
    <n v="688"/>
    <n v="5"/>
    <s v="N"/>
    <s v="800-116-398-7"/>
    <s v="11001"/>
    <s v="Carrera 13 # 28-17 Pisos 234 y 5"/>
    <s v="18/07/2018"/>
    <s v="18/07/2023"/>
    <n v="10500000"/>
    <s v="1801549901"/>
    <n v="1800"/>
    <n v="1"/>
    <n v="10500000"/>
    <n v="90"/>
    <n v="2"/>
    <n v="2"/>
    <n v="0.88"/>
    <n v="6.3128900000000003"/>
  </r>
  <r>
    <n v="656"/>
    <x v="74"/>
    <s v="30/09/2020"/>
    <n v="689"/>
    <n v="5"/>
    <s v="N"/>
    <s v="800-116-398-7"/>
    <s v="11001"/>
    <s v="Carrera 13 # 28-17 Pisos 234 y 5"/>
    <s v="18/07/2018"/>
    <s v="18/07/2022"/>
    <n v="8000000"/>
    <s v="1801549969"/>
    <n v="900"/>
    <n v="1"/>
    <n v="8000000"/>
    <n v="180"/>
    <n v="2"/>
    <n v="2"/>
    <n v="0.88"/>
    <n v="1.482856"/>
  </r>
  <r>
    <n v="1021"/>
    <x v="74"/>
    <s v="30/09/2020"/>
    <n v="690"/>
    <n v="5"/>
    <s v="N"/>
    <s v="800-116-398-7"/>
    <s v="11001"/>
    <s v="Carrera 13 # 28-17 Pisos 234 y 5"/>
    <s v="18/07/2018"/>
    <s v="18/07/2023"/>
    <n v="7000000"/>
    <s v="1801550002"/>
    <n v="1800"/>
    <n v="1"/>
    <n v="7000000"/>
    <n v="180"/>
    <n v="2"/>
    <n v="2"/>
    <n v="0.88"/>
    <n v="4.207821"/>
  </r>
  <r>
    <n v="1021"/>
    <x v="74"/>
    <s v="30/09/2020"/>
    <n v="691"/>
    <n v="5"/>
    <s v="N"/>
    <s v="800-116-398-7"/>
    <s v="11001"/>
    <s v="Carrera 13 # 28-17 Pisos 234 y 5"/>
    <s v="18/07/2018"/>
    <s v="18/07/2023"/>
    <n v="12000000"/>
    <s v="1801550009"/>
    <n v="1800"/>
    <n v="1"/>
    <n v="12000000"/>
    <n v="180"/>
    <n v="2"/>
    <n v="2"/>
    <n v="0.88"/>
    <n v="7.2134879999999999"/>
  </r>
  <r>
    <n v="291"/>
    <x v="74"/>
    <s v="30/09/2020"/>
    <n v="692"/>
    <n v="5"/>
    <s v="N"/>
    <s v="800-116-398-7"/>
    <s v="11001"/>
    <s v="Carrera 13 # 28-17 Pisos 234 y 5"/>
    <s v="18/07/2018"/>
    <s v="18/07/2021"/>
    <n v="7500000"/>
    <s v="1801550050"/>
    <n v="1080"/>
    <n v="1"/>
    <n v="7500000"/>
    <n v="180"/>
    <n v="2"/>
    <n v="2"/>
    <n v="0.88"/>
    <n v="2.5048089999999998"/>
  </r>
  <r>
    <n v="1022"/>
    <x v="74"/>
    <s v="30/09/2020"/>
    <n v="693"/>
    <n v="5"/>
    <s v="N"/>
    <s v="800-116-398-7"/>
    <s v="11001"/>
    <s v="Carrera 13 # 28-17 Pisos 234 y 5"/>
    <s v="19/07/2018"/>
    <s v="19/07/2023"/>
    <n v="10000000"/>
    <s v="1801550579"/>
    <n v="1800"/>
    <n v="1"/>
    <n v="10000000"/>
    <n v="180"/>
    <n v="2"/>
    <n v="2"/>
    <n v="0.88"/>
    <n v="6.0108199999999998"/>
  </r>
  <r>
    <n v="1388"/>
    <x v="74"/>
    <s v="30/09/2020"/>
    <n v="694"/>
    <n v="5"/>
    <s v="N"/>
    <s v="800-116-398-7"/>
    <s v="11001"/>
    <s v="Carrera 13 # 28-17 Pisos 234 y 5"/>
    <s v="19/07/2018"/>
    <s v="19/07/2024"/>
    <n v="17000000"/>
    <s v="1801550588"/>
    <n v="2160"/>
    <n v="1"/>
    <n v="17000000"/>
    <n v="360"/>
    <n v="2"/>
    <n v="2"/>
    <n v="4.38"/>
    <n v="11.435672"/>
  </r>
  <r>
    <n v="1388"/>
    <x v="74"/>
    <s v="30/09/2020"/>
    <n v="695"/>
    <n v="5"/>
    <s v="N"/>
    <s v="800-116-398-7"/>
    <s v="11001"/>
    <s v="Carrera 13 # 28-17 Pisos 234 y 5"/>
    <s v="19/07/2018"/>
    <s v="19/07/2024"/>
    <n v="12000000"/>
    <s v="1801550650"/>
    <n v="2160"/>
    <n v="1"/>
    <n v="12000000"/>
    <n v="360"/>
    <n v="2"/>
    <n v="2"/>
    <n v="0.38"/>
    <n v="8.0106380000000001"/>
  </r>
  <r>
    <n v="292"/>
    <x v="74"/>
    <s v="30/09/2020"/>
    <n v="696"/>
    <n v="5"/>
    <s v="N"/>
    <s v="800-116-398-7"/>
    <s v="11001"/>
    <s v="Carrera 13 # 28-17 Pisos 234 y 5"/>
    <s v="19/07/2018"/>
    <s v="19/07/2021"/>
    <n v="8000000"/>
    <s v="1801550652"/>
    <n v="1080"/>
    <n v="1"/>
    <n v="8000000"/>
    <n v="180"/>
    <n v="2"/>
    <n v="2"/>
    <n v="0.88"/>
    <n v="2.6715789999999999"/>
  </r>
  <r>
    <n v="292"/>
    <x v="74"/>
    <s v="30/09/2020"/>
    <n v="697"/>
    <n v="5"/>
    <s v="N"/>
    <s v="800-116-398-7"/>
    <s v="11001"/>
    <s v="Carrera 13 # 28-17 Pisos 234 y 5"/>
    <s v="19/07/2018"/>
    <s v="19/07/2021"/>
    <n v="9881054"/>
    <s v="1801550662"/>
    <n v="1080"/>
    <n v="1"/>
    <n v="9881054"/>
    <n v="180"/>
    <n v="2"/>
    <n v="2"/>
    <n v="0.88"/>
    <n v="3.2997339999999999"/>
  </r>
  <r>
    <n v="296"/>
    <x v="74"/>
    <s v="30/09/2020"/>
    <n v="698"/>
    <n v="5"/>
    <s v="N"/>
    <s v="800-116-398-7"/>
    <s v="11001"/>
    <s v="Carrera 13 # 28-17 Pisos 234 y 5"/>
    <s v="23/07/2018"/>
    <s v="23/07/2021"/>
    <n v="5000000"/>
    <s v="1801550811"/>
    <n v="1080"/>
    <n v="1"/>
    <n v="5000000"/>
    <n v="180"/>
    <n v="2"/>
    <n v="2"/>
    <n v="0.88"/>
    <n v="1.6694150000000001"/>
  </r>
  <r>
    <n v="1026"/>
    <x v="74"/>
    <s v="30/09/2020"/>
    <n v="699"/>
    <n v="5"/>
    <s v="N"/>
    <s v="800-116-398-7"/>
    <s v="11001"/>
    <s v="Carrera 13 # 28-17 Pisos 234 y 5"/>
    <s v="23/07/2018"/>
    <s v="23/07/2023"/>
    <n v="10000000"/>
    <s v="1801550834"/>
    <n v="1800"/>
    <n v="1"/>
    <n v="10000000"/>
    <n v="180"/>
    <n v="2"/>
    <n v="2"/>
    <n v="0"/>
    <n v="6.0000600000000004"/>
  </r>
  <r>
    <n v="296"/>
    <x v="74"/>
    <s v="30/09/2020"/>
    <n v="700"/>
    <n v="5"/>
    <s v="N"/>
    <s v="800-116-398-7"/>
    <s v="11001"/>
    <s v="Carrera 13 # 28-17 Pisos 234 y 5"/>
    <s v="23/07/2018"/>
    <s v="23/07/2021"/>
    <n v="12000000"/>
    <s v="1801550843"/>
    <n v="1080"/>
    <n v="1"/>
    <n v="12000000"/>
    <n v="180"/>
    <n v="2"/>
    <n v="2"/>
    <n v="0.88"/>
    <n v="4.0065660000000003"/>
  </r>
  <r>
    <n v="1026"/>
    <x v="74"/>
    <s v="30/09/2020"/>
    <n v="701"/>
    <n v="5"/>
    <s v="N"/>
    <s v="800-116-398-7"/>
    <s v="11001"/>
    <s v="Carrera 13 # 28-17 Pisos 234 y 5"/>
    <s v="23/07/2018"/>
    <s v="23/07/2023"/>
    <n v="13000000"/>
    <s v="1801550881"/>
    <n v="1800"/>
    <n v="1"/>
    <n v="13000000"/>
    <n v="180"/>
    <n v="2"/>
    <n v="2"/>
    <n v="0.88"/>
    <n v="7.8127300000000002"/>
  </r>
  <r>
    <n v="661"/>
    <x v="74"/>
    <s v="30/09/2020"/>
    <n v="702"/>
    <n v="5"/>
    <s v="N"/>
    <s v="800-116-398-7"/>
    <s v="11001"/>
    <s v="Carrera 13 # 28-17 Pisos 234 y 5"/>
    <s v="23/07/2018"/>
    <s v="23/07/2022"/>
    <n v="4227120"/>
    <s v="1801550923"/>
    <n v="1440"/>
    <n v="1"/>
    <n v="4227120"/>
    <n v="180"/>
    <n v="2"/>
    <n v="2"/>
    <n v="0.88"/>
    <n v="2.1170439999999999"/>
  </r>
  <r>
    <n v="1757"/>
    <x v="74"/>
    <s v="30/09/2020"/>
    <n v="703"/>
    <n v="5"/>
    <s v="N"/>
    <s v="800-116-398-7"/>
    <s v="11001"/>
    <s v="Carrera 13 # 28-17 Pisos 234 y 5"/>
    <s v="23/07/2018"/>
    <s v="23/07/2025"/>
    <n v="33858190"/>
    <s v="1801550937"/>
    <n v="2520"/>
    <n v="1"/>
    <n v="33858190"/>
    <n v="180"/>
    <n v="2"/>
    <n v="2"/>
    <n v="0.88"/>
    <n v="24.223952000000001"/>
  </r>
  <r>
    <n v="1027"/>
    <x v="74"/>
    <s v="30/09/2020"/>
    <n v="704"/>
    <n v="5"/>
    <s v="N"/>
    <s v="800-116-398-7"/>
    <s v="11001"/>
    <s v="Carrera 13 # 28-17 Pisos 234 y 5"/>
    <s v="24/07/2018"/>
    <s v="24/07/2023"/>
    <n v="10000000"/>
    <s v="1801551190"/>
    <n v="1800"/>
    <n v="1"/>
    <n v="10000000"/>
    <n v="180"/>
    <n v="2"/>
    <n v="2"/>
    <n v="5.88"/>
    <n v="6.2915970000000003"/>
  </r>
  <r>
    <n v="1027"/>
    <x v="74"/>
    <s v="30/09/2020"/>
    <n v="705"/>
    <n v="5"/>
    <s v="N"/>
    <s v="800-116-398-7"/>
    <s v="11001"/>
    <s v="Carrera 13 # 28-17 Pisos 234 y 5"/>
    <s v="24/07/2018"/>
    <s v="24/07/2023"/>
    <n v="10000000"/>
    <s v="1801551198"/>
    <n v="1800"/>
    <n v="1"/>
    <n v="10000000"/>
    <n v="180"/>
    <n v="2"/>
    <n v="2"/>
    <n v="0.88"/>
    <n v="6.0096360000000004"/>
  </r>
  <r>
    <n v="298"/>
    <x v="74"/>
    <s v="30/09/2020"/>
    <n v="706"/>
    <n v="5"/>
    <s v="N"/>
    <s v="800-116-398-7"/>
    <s v="11001"/>
    <s v="Carrera 13 # 28-17 Pisos 234 y 5"/>
    <s v="25/07/2018"/>
    <s v="25/07/2021"/>
    <n v="6500000"/>
    <s v="1801551668"/>
    <n v="1080"/>
    <n v="1"/>
    <n v="6500000"/>
    <n v="180"/>
    <n v="2"/>
    <n v="2"/>
    <n v="0.79"/>
    <n v="2.173047"/>
  </r>
  <r>
    <n v="1028"/>
    <x v="74"/>
    <s v="30/09/2020"/>
    <n v="707"/>
    <n v="5"/>
    <s v="N"/>
    <s v="800-116-398-7"/>
    <s v="11001"/>
    <s v="Carrera 13 # 28-17 Pisos 234 y 5"/>
    <s v="25/07/2018"/>
    <s v="25/07/2023"/>
    <n v="15000000"/>
    <s v="1801551670"/>
    <n v="1800"/>
    <n v="1"/>
    <n v="15000000"/>
    <n v="180"/>
    <n v="2"/>
    <n v="2"/>
    <n v="0.79"/>
    <n v="9.0233349999999994"/>
  </r>
  <r>
    <n v="1028"/>
    <x v="74"/>
    <s v="30/09/2020"/>
    <n v="708"/>
    <n v="5"/>
    <s v="N"/>
    <s v="800-116-398-7"/>
    <s v="11001"/>
    <s v="Carrera 13 # 28-17 Pisos 234 y 5"/>
    <s v="25/07/2018"/>
    <s v="25/07/2023"/>
    <n v="10000000"/>
    <s v="1801551676"/>
    <n v="1800"/>
    <n v="1"/>
    <n v="10000000"/>
    <n v="180"/>
    <n v="2"/>
    <n v="2"/>
    <n v="0.79"/>
    <n v="6.0155200000000004"/>
  </r>
  <r>
    <n v="1401"/>
    <x v="74"/>
    <s v="30/09/2020"/>
    <n v="709"/>
    <n v="5"/>
    <s v="N"/>
    <s v="800-116-398-7"/>
    <s v="11001"/>
    <s v="Carrera 13 # 28-17 Pisos 234 y 5"/>
    <s v="25/07/2018"/>
    <s v="01/08/2024"/>
    <n v="30000000"/>
    <s v="1801551728"/>
    <n v="2160"/>
    <n v="1"/>
    <n v="30000000"/>
    <n v="360"/>
    <n v="2"/>
    <n v="2"/>
    <n v="0"/>
    <n v="20.001334"/>
  </r>
  <r>
    <n v="1029"/>
    <x v="74"/>
    <s v="30/09/2020"/>
    <n v="710"/>
    <n v="5"/>
    <s v="N"/>
    <s v="800-116-398-7"/>
    <s v="11001"/>
    <s v="Carrera 13 # 28-17 Pisos 234 y 5"/>
    <s v="26/07/2018"/>
    <s v="26/07/2023"/>
    <n v="10000000"/>
    <s v="1801551868"/>
    <n v="1800"/>
    <n v="1"/>
    <n v="10000000"/>
    <n v="180"/>
    <n v="2"/>
    <n v="2"/>
    <n v="0.79"/>
    <n v="6.0150920000000001"/>
  </r>
  <r>
    <n v="1029"/>
    <x v="74"/>
    <s v="30/09/2020"/>
    <n v="711"/>
    <n v="5"/>
    <s v="N"/>
    <s v="800-116-398-7"/>
    <s v="11001"/>
    <s v="Carrera 13 # 28-17 Pisos 234 y 5"/>
    <s v="26/07/2018"/>
    <s v="26/07/2023"/>
    <n v="15000000"/>
    <s v="1801551877"/>
    <n v="1800"/>
    <n v="1"/>
    <n v="15000000"/>
    <n v="180"/>
    <n v="2"/>
    <n v="2"/>
    <n v="0.79"/>
    <n v="9.0226930000000003"/>
  </r>
  <r>
    <n v="305"/>
    <x v="74"/>
    <s v="30/09/2020"/>
    <n v="712"/>
    <n v="5"/>
    <s v="N"/>
    <s v="800-116-398-7"/>
    <s v="11001"/>
    <s v="Carrera 13 # 28-17 Pisos 234 y 5"/>
    <s v="26/07/2018"/>
    <s v="01/08/2021"/>
    <n v="10000000"/>
    <s v="1801551878"/>
    <n v="1080"/>
    <n v="1"/>
    <n v="10000000"/>
    <n v="180"/>
    <n v="2"/>
    <n v="2"/>
    <n v="0.64"/>
    <n v="3.3374350000000002"/>
  </r>
  <r>
    <n v="1029"/>
    <x v="74"/>
    <s v="30/09/2020"/>
    <n v="713"/>
    <n v="5"/>
    <s v="N"/>
    <s v="800-116-398-7"/>
    <s v="11001"/>
    <s v="Carrera 13 # 28-17 Pisos 234 y 5"/>
    <s v="26/07/2018"/>
    <s v="26/07/2023"/>
    <n v="15000000"/>
    <s v="1801551888"/>
    <n v="1800"/>
    <n v="1"/>
    <n v="15000000"/>
    <n v="180"/>
    <n v="2"/>
    <n v="2"/>
    <n v="0.79"/>
    <n v="9.0226930000000003"/>
  </r>
  <r>
    <n v="299"/>
    <x v="74"/>
    <s v="30/09/2020"/>
    <n v="714"/>
    <n v="5"/>
    <s v="N"/>
    <s v="800-116-398-7"/>
    <s v="11001"/>
    <s v="Carrera 13 # 28-17 Pisos 234 y 5"/>
    <s v="26/07/2018"/>
    <s v="26/07/2021"/>
    <n v="8000000"/>
    <s v="1801551898"/>
    <n v="1080"/>
    <n v="1"/>
    <n v="8000000"/>
    <n v="180"/>
    <n v="2"/>
    <n v="2"/>
    <n v="0.79"/>
    <n v="2.674261"/>
  </r>
  <r>
    <n v="1035"/>
    <x v="74"/>
    <s v="30/09/2020"/>
    <n v="715"/>
    <n v="5"/>
    <s v="N"/>
    <s v="800-116-398-7"/>
    <s v="11001"/>
    <s v="Carrera 13 # 28-17 Pisos 234 y 5"/>
    <s v="27/07/2018"/>
    <s v="01/08/2023"/>
    <n v="5000000"/>
    <s v="1801552362"/>
    <n v="1800"/>
    <n v="1"/>
    <n v="5000000"/>
    <n v="180"/>
    <n v="2"/>
    <n v="2"/>
    <n v="0"/>
    <n v="3.0002870000000001"/>
  </r>
  <r>
    <n v="305"/>
    <x v="74"/>
    <s v="30/09/2020"/>
    <n v="716"/>
    <n v="5"/>
    <s v="N"/>
    <s v="800-116-398-7"/>
    <s v="11001"/>
    <s v="Carrera 13 # 28-17 Pisos 234 y 5"/>
    <s v="27/07/2018"/>
    <s v="01/08/2021"/>
    <n v="17000000"/>
    <s v="1801552370"/>
    <n v="540"/>
    <n v="1"/>
    <n v="17000000"/>
    <n v="180"/>
    <n v="2"/>
    <n v="2"/>
    <n v="0.64"/>
    <n v="5.6728209999999999"/>
  </r>
  <r>
    <n v="1035"/>
    <x v="74"/>
    <s v="30/09/2020"/>
    <n v="717"/>
    <n v="5"/>
    <s v="N"/>
    <s v="800-116-398-7"/>
    <s v="11001"/>
    <s v="Carrera 13 # 28-17 Pisos 234 y 5"/>
    <s v="27/07/2018"/>
    <s v="01/08/2023"/>
    <n v="15000000"/>
    <s v="1801552412"/>
    <n v="1800"/>
    <n v="1"/>
    <n v="15000000"/>
    <n v="180"/>
    <n v="2"/>
    <n v="2"/>
    <n v="0.64"/>
    <n v="9.0104039999999994"/>
  </r>
  <r>
    <n v="1030"/>
    <x v="74"/>
    <s v="30/09/2020"/>
    <n v="718"/>
    <n v="5"/>
    <s v="N"/>
    <s v="800-116-398-7"/>
    <s v="11001"/>
    <s v="Carrera 13 # 28-17 Pisos 234 y 5"/>
    <s v="27/07/2018"/>
    <s v="27/07/2023"/>
    <n v="15000000"/>
    <s v="1801552416"/>
    <n v="1800"/>
    <n v="1"/>
    <n v="15000000"/>
    <n v="180"/>
    <n v="2"/>
    <n v="2"/>
    <n v="0.79"/>
    <n v="9.0124110000000002"/>
  </r>
  <r>
    <n v="1035"/>
    <x v="74"/>
    <s v="30/09/2020"/>
    <n v="719"/>
    <n v="5"/>
    <s v="N"/>
    <s v="800-116-398-7"/>
    <s v="11001"/>
    <s v="Carrera 13 # 28-17 Pisos 234 y 5"/>
    <s v="30/07/2018"/>
    <s v="01/08/2023"/>
    <n v="10500000"/>
    <s v="1801552821"/>
    <n v="1800"/>
    <n v="1"/>
    <n v="10500000"/>
    <n v="180"/>
    <n v="2"/>
    <n v="2"/>
    <n v="0.64"/>
    <n v="6.3073730000000001"/>
  </r>
  <r>
    <n v="1033"/>
    <x v="74"/>
    <s v="30/09/2020"/>
    <n v="720"/>
    <n v="5"/>
    <s v="N"/>
    <s v="800-116-398-7"/>
    <s v="11001"/>
    <s v="Carrera 13 # 28-17 Pisos 234 y 5"/>
    <s v="30/07/2018"/>
    <s v="30/07/2023"/>
    <n v="13500000"/>
    <s v="1801552955"/>
    <n v="1800"/>
    <n v="1"/>
    <n v="13500000"/>
    <n v="180"/>
    <n v="2"/>
    <n v="2"/>
    <n v="0.79"/>
    <n v="8.1106200000000008"/>
  </r>
  <r>
    <n v="125"/>
    <x v="74"/>
    <s v="30/09/2020"/>
    <n v="721"/>
    <n v="5"/>
    <s v="N"/>
    <s v="800-116-398-7"/>
    <s v="11001"/>
    <s v="Carrera 13 # 28-17 Pisos 234 y 5"/>
    <s v="30/07/2018"/>
    <s v="02/02/2021"/>
    <n v="3127318"/>
    <s v="1801552967"/>
    <n v="900"/>
    <n v="1"/>
    <n v="3127318"/>
    <n v="180"/>
    <n v="2"/>
    <n v="2"/>
    <n v="0.64"/>
    <n v="0.626166"/>
  </r>
  <r>
    <n v="1035"/>
    <x v="74"/>
    <s v="30/09/2020"/>
    <n v="722"/>
    <n v="5"/>
    <s v="N"/>
    <s v="800-116-398-7"/>
    <s v="11001"/>
    <s v="Carrera 13 # 28-17 Pisos 234 y 5"/>
    <s v="31/07/2018"/>
    <s v="01/08/2023"/>
    <n v="30000000"/>
    <s v="1801554147"/>
    <n v="1800"/>
    <n v="1"/>
    <n v="30000000"/>
    <n v="360"/>
    <n v="2"/>
    <n v="2"/>
    <n v="3.14"/>
    <n v="18.095435999999999"/>
  </r>
  <r>
    <n v="1035"/>
    <x v="74"/>
    <s v="30/09/2020"/>
    <n v="723"/>
    <n v="5"/>
    <s v="N"/>
    <s v="800-116-398-7"/>
    <s v="11001"/>
    <s v="Carrera 13 # 28-17 Pisos 234 y 5"/>
    <s v="31/07/2018"/>
    <s v="01/08/2023"/>
    <n v="15500000"/>
    <s v="1801554188"/>
    <n v="1800"/>
    <n v="1"/>
    <n v="15500000"/>
    <n v="180"/>
    <n v="2"/>
    <n v="2"/>
    <n v="0.64"/>
    <n v="9.3108219999999999"/>
  </r>
  <r>
    <n v="1035"/>
    <x v="74"/>
    <s v="30/09/2020"/>
    <n v="724"/>
    <n v="5"/>
    <s v="N"/>
    <s v="800-116-398-7"/>
    <s v="11001"/>
    <s v="Carrera 13 # 28-17 Pisos 234 y 5"/>
    <s v="31/07/2018"/>
    <s v="01/08/2023"/>
    <n v="44677550"/>
    <s v="1801554528"/>
    <n v="1800"/>
    <n v="1"/>
    <n v="44677550"/>
    <n v="180"/>
    <n v="2"/>
    <n v="2"/>
    <n v="4.1399999999999997"/>
    <n v="26.991219999999998"/>
  </r>
  <r>
    <n v="305"/>
    <x v="74"/>
    <s v="30/09/2020"/>
    <n v="725"/>
    <n v="5"/>
    <s v="N"/>
    <s v="800-116-398-7"/>
    <s v="11001"/>
    <s v="Carrera 13 # 28-17 Pisos 234 y 5"/>
    <s v="01/08/2018"/>
    <s v="01/08/2021"/>
    <n v="15000000"/>
    <s v="1801555092"/>
    <n v="1080"/>
    <n v="1"/>
    <n v="15000000"/>
    <n v="180"/>
    <n v="2"/>
    <n v="2"/>
    <n v="0.64"/>
    <n v="5.006094"/>
  </r>
  <r>
    <n v="1035"/>
    <x v="74"/>
    <s v="30/09/2020"/>
    <n v="726"/>
    <n v="5"/>
    <s v="N"/>
    <s v="800-116-398-7"/>
    <s v="11001"/>
    <s v="Carrera 13 # 28-17 Pisos 234 y 5"/>
    <s v="01/08/2018"/>
    <s v="01/08/2023"/>
    <n v="12000000"/>
    <s v="1801555108"/>
    <n v="1800"/>
    <n v="1"/>
    <n v="12000000"/>
    <n v="180"/>
    <n v="2"/>
    <n v="2"/>
    <n v="0.64"/>
    <n v="7.208323"/>
  </r>
  <r>
    <n v="1036"/>
    <x v="74"/>
    <s v="30/09/2020"/>
    <n v="727"/>
    <n v="5"/>
    <s v="N"/>
    <s v="800-116-398-7"/>
    <s v="11001"/>
    <s v="Carrera 13 # 28-17 Pisos 234 y 5"/>
    <s v="02/08/2018"/>
    <s v="02/08/2023"/>
    <n v="10980000"/>
    <s v="1801555280"/>
    <n v="1800"/>
    <n v="1"/>
    <n v="10980000"/>
    <n v="180"/>
    <n v="2"/>
    <n v="2"/>
    <n v="0.64"/>
    <n v="6.5951190000000004"/>
  </r>
  <r>
    <n v="1040"/>
    <x v="74"/>
    <s v="30/09/2020"/>
    <n v="728"/>
    <n v="5"/>
    <s v="N"/>
    <s v="800-116-398-7"/>
    <s v="11001"/>
    <s v="Carrera 13 # 28-17 Pisos 234 y 5"/>
    <s v="06/08/2018"/>
    <s v="06/08/2023"/>
    <n v="10000000"/>
    <s v="1801556177"/>
    <n v="1800"/>
    <n v="1"/>
    <n v="10000000"/>
    <n v="180"/>
    <n v="2"/>
    <n v="2"/>
    <n v="0.64"/>
    <n v="6.0066889999999997"/>
  </r>
  <r>
    <n v="1040"/>
    <x v="74"/>
    <s v="30/09/2020"/>
    <n v="729"/>
    <n v="5"/>
    <s v="N"/>
    <s v="800-116-398-7"/>
    <s v="11001"/>
    <s v="Carrera 13 # 28-17 Pisos 234 y 5"/>
    <s v="06/08/2018"/>
    <s v="06/08/2023"/>
    <n v="6500000"/>
    <s v="1801556222"/>
    <n v="1800"/>
    <n v="1"/>
    <n v="6500000"/>
    <n v="180"/>
    <n v="2"/>
    <n v="2"/>
    <n v="0"/>
    <n v="3.9007350000000001"/>
  </r>
  <r>
    <n v="494"/>
    <x v="74"/>
    <s v="30/09/2020"/>
    <n v="730"/>
    <n v="5"/>
    <s v="N"/>
    <s v="800-116-398-7"/>
    <s v="11001"/>
    <s v="Carrera 13 # 28-17 Pisos 234 y 5"/>
    <s v="06/08/2018"/>
    <s v="06/02/2022"/>
    <n v="21969848"/>
    <s v="1801556264"/>
    <n v="1260"/>
    <n v="1"/>
    <n v="21969848"/>
    <n v="180"/>
    <n v="2"/>
    <n v="2"/>
    <n v="0.64"/>
    <n v="9.4263429999999993"/>
  </r>
  <r>
    <n v="312"/>
    <x v="74"/>
    <s v="30/09/2020"/>
    <n v="731"/>
    <n v="5"/>
    <s v="N"/>
    <s v="800-116-398-7"/>
    <s v="11001"/>
    <s v="Carrera 13 # 28-17 Pisos 234 y 5"/>
    <s v="08/08/2018"/>
    <s v="08/08/2021"/>
    <n v="5000000"/>
    <s v="1801556951"/>
    <n v="1080"/>
    <n v="1"/>
    <n v="5000000"/>
    <n v="360"/>
    <n v="2"/>
    <n v="2"/>
    <n v="0.5"/>
    <n v="1.667997"/>
  </r>
  <r>
    <n v="1042"/>
    <x v="74"/>
    <s v="30/09/2020"/>
    <n v="732"/>
    <n v="5"/>
    <s v="N"/>
    <s v="800-116-398-7"/>
    <s v="11001"/>
    <s v="Carrera 13 # 28-17 Pisos 234 y 5"/>
    <s v="08/08/2018"/>
    <s v="08/08/2023"/>
    <n v="10000000"/>
    <s v="1801557000"/>
    <n v="1800"/>
    <n v="1"/>
    <n v="10000000"/>
    <n v="180"/>
    <n v="2"/>
    <n v="2"/>
    <n v="0.5"/>
    <n v="6.0045229999999998"/>
  </r>
  <r>
    <n v="313"/>
    <x v="74"/>
    <s v="30/09/2020"/>
    <n v="733"/>
    <n v="5"/>
    <s v="N"/>
    <s v="800-116-398-7"/>
    <s v="11001"/>
    <s v="Carrera 13 # 28-17 Pisos 234 y 5"/>
    <s v="09/08/2018"/>
    <s v="09/08/2021"/>
    <n v="8000000"/>
    <s v="1801558072"/>
    <n v="1080"/>
    <n v="1"/>
    <n v="8000000"/>
    <n v="180"/>
    <n v="2"/>
    <n v="2"/>
    <n v="0.5"/>
    <n v="2.6685180000000002"/>
  </r>
  <r>
    <n v="313"/>
    <x v="74"/>
    <s v="30/09/2020"/>
    <n v="734"/>
    <n v="5"/>
    <s v="N"/>
    <s v="800-116-398-7"/>
    <s v="11001"/>
    <s v="Carrera 13 # 28-17 Pisos 234 y 5"/>
    <s v="09/08/2018"/>
    <s v="09/08/2021"/>
    <n v="6000000"/>
    <s v="1801558116"/>
    <n v="1080"/>
    <n v="1"/>
    <n v="6000000"/>
    <n v="180"/>
    <n v="2"/>
    <n v="2"/>
    <n v="0.5"/>
    <n v="2.0013999999999998"/>
  </r>
  <r>
    <n v="1047"/>
    <x v="74"/>
    <s v="30/09/2020"/>
    <n v="735"/>
    <n v="5"/>
    <s v="N"/>
    <s v="800-116-398-7"/>
    <s v="11001"/>
    <s v="Carrera 13 # 28-17 Pisos 234 y 5"/>
    <s v="13/08/2018"/>
    <s v="13/08/2023"/>
    <n v="17000000"/>
    <s v="1801559754"/>
    <n v="1800"/>
    <n v="1"/>
    <n v="17000000"/>
    <n v="360"/>
    <n v="2"/>
    <n v="2"/>
    <n v="0.5"/>
    <n v="10.206968"/>
  </r>
  <r>
    <n v="1047"/>
    <x v="74"/>
    <s v="30/09/2020"/>
    <n v="736"/>
    <n v="5"/>
    <s v="N"/>
    <s v="800-116-398-7"/>
    <s v="11001"/>
    <s v="Carrera 13 # 28-17 Pisos 234 y 5"/>
    <s v="13/08/2018"/>
    <s v="13/08/2023"/>
    <n v="15000000"/>
    <s v="1801559805"/>
    <n v="1800"/>
    <n v="1"/>
    <n v="15000000"/>
    <n v="180"/>
    <n v="2"/>
    <n v="2"/>
    <n v="0.5"/>
    <n v="9.0058749999999996"/>
  </r>
  <r>
    <n v="705"/>
    <x v="74"/>
    <s v="30/09/2020"/>
    <n v="737"/>
    <n v="5"/>
    <s v="N"/>
    <s v="800-116-398-7"/>
    <s v="11001"/>
    <s v="Carrera 13 # 28-17 Pisos 234 y 5"/>
    <s v="14/08/2018"/>
    <s v="05/09/2022"/>
    <n v="8759019"/>
    <s v="1801561090"/>
    <n v="1440"/>
    <n v="1"/>
    <n v="8759019"/>
    <n v="30"/>
    <n v="2"/>
    <n v="2"/>
    <n v="3.65"/>
    <n v="4.4080589999999997"/>
  </r>
  <r>
    <n v="319"/>
    <x v="74"/>
    <s v="30/09/2020"/>
    <n v="738"/>
    <n v="5"/>
    <s v="N"/>
    <s v="800-116-398-7"/>
    <s v="11001"/>
    <s v="Carrera 13 # 28-17 Pisos 234 y 5"/>
    <s v="15/08/2018"/>
    <s v="15/08/2021"/>
    <n v="6500000"/>
    <s v="1801561427"/>
    <n v="1080"/>
    <n v="1"/>
    <n v="6500000"/>
    <n v="180"/>
    <n v="2"/>
    <n v="2"/>
    <n v="0.43"/>
    <n v="2.169289"/>
  </r>
  <r>
    <n v="1049"/>
    <x v="74"/>
    <s v="30/09/2020"/>
    <n v="739"/>
    <n v="5"/>
    <s v="N"/>
    <s v="800-116-398-7"/>
    <s v="11001"/>
    <s v="Carrera 13 # 28-17 Pisos 234 y 5"/>
    <s v="15/08/2018"/>
    <s v="15/08/2023"/>
    <n v="8000000"/>
    <s v="1801561433"/>
    <n v="1800"/>
    <n v="1"/>
    <n v="8000000"/>
    <n v="180"/>
    <n v="2"/>
    <n v="2"/>
    <n v="0.43"/>
    <n v="4.8048159999999998"/>
  </r>
  <r>
    <n v="1051"/>
    <x v="74"/>
    <s v="30/09/2020"/>
    <n v="740"/>
    <n v="5"/>
    <s v="N"/>
    <s v="800-116-398-7"/>
    <s v="11001"/>
    <s v="Carrera 13 # 28-17 Pisos 234 y 5"/>
    <s v="17/08/2018"/>
    <s v="17/08/2023"/>
    <n v="26000000"/>
    <s v="1801563334"/>
    <n v="1260"/>
    <n v="1"/>
    <n v="26000000"/>
    <n v="180"/>
    <n v="2"/>
    <n v="2"/>
    <n v="0.43"/>
    <n v="4.8628859999999996"/>
  </r>
  <r>
    <n v="1055"/>
    <x v="74"/>
    <s v="30/09/2020"/>
    <n v="741"/>
    <n v="5"/>
    <s v="N"/>
    <s v="800-116-398-7"/>
    <s v="11001"/>
    <s v="Carrera 13 # 28-17 Pisos 234 y 5"/>
    <s v="21/08/2018"/>
    <s v="21/08/2023"/>
    <n v="18000000"/>
    <s v="1801564594"/>
    <n v="1800"/>
    <n v="1"/>
    <n v="18000000"/>
    <n v="360"/>
    <n v="2"/>
    <n v="2"/>
    <n v="0.43"/>
    <n v="13.508177"/>
  </r>
  <r>
    <n v="1057"/>
    <x v="74"/>
    <s v="30/09/2020"/>
    <n v="742"/>
    <n v="5"/>
    <s v="N"/>
    <s v="800-116-398-7"/>
    <s v="11001"/>
    <s v="Carrera 13 # 28-17 Pisos 234 y 5"/>
    <s v="23/08/2018"/>
    <s v="23/08/2023"/>
    <n v="20000000"/>
    <s v="1801566575"/>
    <n v="1800"/>
    <n v="1"/>
    <n v="20000000"/>
    <n v="180"/>
    <n v="2"/>
    <n v="2"/>
    <n v="0.2"/>
    <n v="12.154785"/>
  </r>
  <r>
    <n v="1058"/>
    <x v="74"/>
    <s v="30/09/2020"/>
    <n v="743"/>
    <n v="5"/>
    <s v="N"/>
    <s v="800-116-398-7"/>
    <s v="11001"/>
    <s v="Carrera 13 # 28-17 Pisos 234 y 5"/>
    <s v="24/08/2018"/>
    <s v="24/08/2023"/>
    <n v="7000000"/>
    <s v="1801567485"/>
    <n v="1800"/>
    <n v="1"/>
    <n v="7000000"/>
    <n v="180"/>
    <n v="2"/>
    <n v="2"/>
    <n v="0.2"/>
    <n v="4.2533690000000002"/>
  </r>
  <r>
    <n v="1058"/>
    <x v="74"/>
    <s v="30/09/2020"/>
    <n v="744"/>
    <n v="5"/>
    <s v="N"/>
    <s v="800-116-398-7"/>
    <s v="11001"/>
    <s v="Carrera 13 # 28-17 Pisos 234 y 5"/>
    <s v="24/08/2018"/>
    <s v="24/08/2023"/>
    <n v="14000000"/>
    <s v="1801567492"/>
    <n v="1800"/>
    <n v="1"/>
    <n v="14000000"/>
    <n v="180"/>
    <n v="2"/>
    <n v="2"/>
    <n v="2.7"/>
    <n v="8.662509"/>
  </r>
  <r>
    <n v="1061"/>
    <x v="74"/>
    <s v="30/09/2020"/>
    <n v="745"/>
    <n v="5"/>
    <s v="N"/>
    <s v="800-116-398-7"/>
    <s v="11001"/>
    <s v="Carrera 13 # 28-17 Pisos 234 y 5"/>
    <s v="27/08/2018"/>
    <s v="27/08/2023"/>
    <n v="15000000"/>
    <s v="1801568511"/>
    <n v="1800"/>
    <n v="1"/>
    <n v="15000000"/>
    <n v="180"/>
    <n v="2"/>
    <n v="2"/>
    <n v="0.2"/>
    <n v="9.0025790000000008"/>
  </r>
  <r>
    <n v="1061"/>
    <x v="74"/>
    <s v="30/09/2020"/>
    <n v="746"/>
    <n v="5"/>
    <s v="N"/>
    <s v="800-116-398-7"/>
    <s v="11001"/>
    <s v="Carrera 13 # 28-17 Pisos 234 y 5"/>
    <s v="27/08/2018"/>
    <s v="27/08/2023"/>
    <n v="13000000"/>
    <s v="1801568531"/>
    <n v="1800"/>
    <n v="1"/>
    <n v="13000000"/>
    <n v="180"/>
    <n v="2"/>
    <n v="2"/>
    <n v="0.2"/>
    <n v="7.8022799999999997"/>
  </r>
  <r>
    <n v="1062"/>
    <x v="74"/>
    <s v="30/09/2020"/>
    <n v="747"/>
    <n v="5"/>
    <s v="N"/>
    <s v="800-116-398-7"/>
    <s v="11001"/>
    <s v="Carrera 13 # 28-17 Pisos 234 y 5"/>
    <s v="28/08/2018"/>
    <s v="28/08/2023"/>
    <n v="10000000"/>
    <s v="1801569502"/>
    <n v="1800"/>
    <n v="1"/>
    <n v="10000000"/>
    <n v="180"/>
    <n v="2"/>
    <n v="2"/>
    <n v="0.2"/>
    <n v="6.0020350000000002"/>
  </r>
  <r>
    <n v="1066"/>
    <x v="74"/>
    <s v="30/09/2020"/>
    <n v="748"/>
    <n v="5"/>
    <s v="N"/>
    <s v="800-116-398-7"/>
    <s v="11001"/>
    <s v="Carrera 13 # 28-17 Pisos 234 y 5"/>
    <s v="28/08/2018"/>
    <s v="01/09/2023"/>
    <n v="6500000"/>
    <s v="1801569521"/>
    <n v="1800"/>
    <n v="1"/>
    <n v="6500000"/>
    <n v="180"/>
    <n v="2"/>
    <n v="2"/>
    <n v="0.14000000000000001"/>
    <n v="3.9008370000000001"/>
  </r>
  <r>
    <n v="1063"/>
    <x v="74"/>
    <s v="30/09/2020"/>
    <n v="749"/>
    <n v="5"/>
    <s v="N"/>
    <s v="800-116-398-7"/>
    <s v="11001"/>
    <s v="Carrera 13 # 28-17 Pisos 234 y 5"/>
    <s v="29/08/2018"/>
    <s v="29/08/2023"/>
    <n v="14000000"/>
    <s v="1801570307"/>
    <n v="1800"/>
    <n v="1"/>
    <n v="14000000"/>
    <n v="360"/>
    <n v="2"/>
    <n v="2"/>
    <n v="0.14000000000000001"/>
    <n v="8.4068349999999992"/>
  </r>
  <r>
    <n v="1067"/>
    <x v="74"/>
    <s v="30/09/2020"/>
    <n v="750"/>
    <n v="5"/>
    <s v="N"/>
    <s v="800-116-398-7"/>
    <s v="11001"/>
    <s v="Carrera 13 # 28-17 Pisos 234 y 5"/>
    <s v="30/08/2018"/>
    <s v="02/09/2023"/>
    <n v="10000000"/>
    <s v="1801571363"/>
    <n v="1800"/>
    <n v="1"/>
    <n v="10000000"/>
    <n v="360"/>
    <n v="2"/>
    <n v="2"/>
    <n v="0.14000000000000001"/>
    <n v="6.0010779999999997"/>
  </r>
  <r>
    <n v="1066"/>
    <x v="74"/>
    <s v="30/09/2020"/>
    <n v="751"/>
    <n v="5"/>
    <s v="N"/>
    <s v="800-116-398-7"/>
    <s v="11001"/>
    <s v="Carrera 13 # 28-17 Pisos 234 y 5"/>
    <s v="31/08/2018"/>
    <s v="01/09/2023"/>
    <n v="15000000"/>
    <s v="1801572500"/>
    <n v="1800"/>
    <n v="1"/>
    <n v="15000000"/>
    <n v="180"/>
    <n v="2"/>
    <n v="2"/>
    <n v="0.14000000000000001"/>
    <n v="9.0017390000000006"/>
  </r>
  <r>
    <n v="1066"/>
    <x v="74"/>
    <s v="30/09/2020"/>
    <n v="752"/>
    <n v="5"/>
    <s v="N"/>
    <s v="800-116-398-7"/>
    <s v="11001"/>
    <s v="Carrera 13 # 28-17 Pisos 234 y 5"/>
    <s v="31/08/2018"/>
    <s v="01/09/2023"/>
    <n v="15000000"/>
    <s v="1801572508"/>
    <n v="1800"/>
    <n v="1"/>
    <n v="15000000"/>
    <n v="30"/>
    <n v="2"/>
    <n v="2"/>
    <n v="0.14000000000000001"/>
    <n v="9.0010150000000007"/>
  </r>
  <r>
    <n v="1066"/>
    <x v="74"/>
    <s v="30/09/2020"/>
    <n v="753"/>
    <n v="5"/>
    <s v="N"/>
    <s v="800-116-398-7"/>
    <s v="11001"/>
    <s v="Carrera 13 # 28-17 Pisos 234 y 5"/>
    <s v="31/08/2018"/>
    <s v="01/09/2023"/>
    <n v="13000000"/>
    <s v="1801572546"/>
    <n v="1800"/>
    <n v="1"/>
    <n v="13000000"/>
    <n v="180"/>
    <n v="2"/>
    <n v="2"/>
    <n v="0.14000000000000001"/>
    <n v="7.8015879999999997"/>
  </r>
  <r>
    <n v="1070"/>
    <x v="74"/>
    <s v="30/09/2020"/>
    <n v="754"/>
    <n v="5"/>
    <s v="N"/>
    <s v="800-116-398-7"/>
    <s v="11001"/>
    <s v="Carrera 13 # 28-17 Pisos 234 y 5"/>
    <s v="05/09/2018"/>
    <s v="05/09/2023"/>
    <n v="7000000"/>
    <s v="1801574377"/>
    <n v="1800"/>
    <n v="1"/>
    <n v="7000000"/>
    <n v="180"/>
    <n v="2"/>
    <n v="2"/>
    <n v="0.15"/>
    <n v="4.2006519999999998"/>
  </r>
  <r>
    <n v="341"/>
    <x v="74"/>
    <s v="30/09/2020"/>
    <n v="755"/>
    <n v="5"/>
    <s v="N"/>
    <s v="800-116-398-7"/>
    <s v="11001"/>
    <s v="Carrera 13 # 28-17 Pisos 234 y 5"/>
    <s v="06/09/2018"/>
    <s v="06/09/2021"/>
    <n v="6000000"/>
    <s v="1801574764"/>
    <n v="1080"/>
    <n v="1"/>
    <n v="6000000"/>
    <n v="180"/>
    <n v="2"/>
    <n v="2"/>
    <n v="0.15"/>
    <n v="2.000184"/>
  </r>
  <r>
    <n v="341"/>
    <x v="74"/>
    <s v="30/09/2020"/>
    <n v="756"/>
    <n v="5"/>
    <s v="N"/>
    <s v="800-116-398-7"/>
    <s v="11001"/>
    <s v="Carrera 13 # 28-17 Pisos 234 y 5"/>
    <s v="06/09/2018"/>
    <s v="06/09/2021"/>
    <n v="12000000"/>
    <s v="1801574766"/>
    <n v="1080"/>
    <n v="1"/>
    <n v="12000000"/>
    <n v="180"/>
    <n v="2"/>
    <n v="2"/>
    <n v="0.15"/>
    <n v="4.0003909999999996"/>
  </r>
  <r>
    <n v="345"/>
    <x v="74"/>
    <s v="30/09/2020"/>
    <n v="757"/>
    <n v="5"/>
    <s v="N"/>
    <s v="800-116-398-7"/>
    <s v="11001"/>
    <s v="Carrera 13 # 28-17 Pisos 234 y 5"/>
    <s v="10/09/2018"/>
    <s v="10/09/2021"/>
    <n v="10000000"/>
    <s v="1801576593"/>
    <n v="1080"/>
    <n v="1"/>
    <n v="10000000"/>
    <n v="180"/>
    <n v="2"/>
    <n v="2"/>
    <n v="0.15"/>
    <n v="3.333612"/>
  </r>
  <r>
    <n v="1441"/>
    <x v="74"/>
    <s v="30/09/2020"/>
    <n v="758"/>
    <n v="5"/>
    <s v="N"/>
    <s v="800-116-398-7"/>
    <s v="11001"/>
    <s v="Carrera 13 # 28-17 Pisos 234 y 5"/>
    <s v="10/09/2018"/>
    <s v="10/09/2024"/>
    <n v="40000000"/>
    <s v="1801576602"/>
    <n v="1440"/>
    <n v="1"/>
    <n v="40000000"/>
    <n v="180"/>
    <n v="2"/>
    <n v="2"/>
    <n v="0"/>
    <n v="11.104685"/>
  </r>
  <r>
    <n v="345"/>
    <x v="74"/>
    <s v="30/09/2020"/>
    <n v="759"/>
    <n v="5"/>
    <s v="N"/>
    <s v="800-116-398-7"/>
    <s v="11001"/>
    <s v="Carrera 13 # 28-17 Pisos 234 y 5"/>
    <s v="10/09/2018"/>
    <s v="10/09/2021"/>
    <n v="7000000"/>
    <s v="1801576623"/>
    <n v="1080"/>
    <n v="1"/>
    <n v="7000000"/>
    <n v="180"/>
    <n v="2"/>
    <n v="2"/>
    <n v="0.15"/>
    <n v="2.3335360000000001"/>
  </r>
  <r>
    <n v="346"/>
    <x v="74"/>
    <s v="30/09/2020"/>
    <n v="760"/>
    <n v="5"/>
    <s v="N"/>
    <s v="800-116-398-7"/>
    <s v="11001"/>
    <s v="Carrera 13 # 28-17 Pisos 234 y 5"/>
    <s v="11/09/2018"/>
    <s v="11/09/2021"/>
    <n v="17000000"/>
    <s v="1801577171"/>
    <n v="1080"/>
    <n v="1"/>
    <n v="17000000"/>
    <n v="180"/>
    <n v="2"/>
    <n v="2"/>
    <n v="0.15"/>
    <n v="5.6671240000000003"/>
  </r>
  <r>
    <n v="1078"/>
    <x v="74"/>
    <s v="30/09/2020"/>
    <n v="761"/>
    <n v="5"/>
    <s v="N"/>
    <s v="800-116-398-7"/>
    <s v="11001"/>
    <s v="Carrera 13 # 28-17 Pisos 234 y 5"/>
    <s v="13/09/2018"/>
    <s v="13/09/2023"/>
    <n v="20000000"/>
    <s v="1801578727"/>
    <n v="1800"/>
    <n v="1"/>
    <n v="20000000"/>
    <n v="180"/>
    <n v="2"/>
    <n v="2"/>
    <n v="0.15"/>
    <n v="12"/>
  </r>
  <r>
    <n v="348"/>
    <x v="74"/>
    <s v="30/09/2020"/>
    <n v="762"/>
    <n v="5"/>
    <s v="N"/>
    <s v="800-116-398-7"/>
    <s v="11001"/>
    <s v="Carrera 13 # 28-17 Pisos 234 y 5"/>
    <s v="13/09/2018"/>
    <s v="13/09/2021"/>
    <n v="5000000"/>
    <s v="1801578729"/>
    <n v="1080"/>
    <n v="1"/>
    <n v="5000000"/>
    <n v="180"/>
    <n v="2"/>
    <n v="2"/>
    <n v="0.15"/>
    <n v="1.666668"/>
  </r>
  <r>
    <n v="1078"/>
    <x v="74"/>
    <s v="30/09/2020"/>
    <n v="763"/>
    <n v="5"/>
    <s v="N"/>
    <s v="800-116-398-7"/>
    <s v="11001"/>
    <s v="Carrera 13 # 28-17 Pisos 234 y 5"/>
    <s v="13/09/2018"/>
    <s v="13/09/2023"/>
    <n v="20000000"/>
    <s v="1801578735"/>
    <n v="1800"/>
    <n v="1"/>
    <n v="20000000"/>
    <n v="180"/>
    <n v="2"/>
    <n v="2"/>
    <n v="0.15"/>
    <n v="12"/>
  </r>
  <r>
    <n v="1082"/>
    <x v="74"/>
    <s v="30/09/2020"/>
    <n v="764"/>
    <n v="5"/>
    <s v="N"/>
    <s v="800-116-398-7"/>
    <s v="11001"/>
    <s v="Carrera 13 # 28-17 Pisos 234 y 5"/>
    <s v="17/09/2018"/>
    <s v="17/09/2023"/>
    <n v="13000000"/>
    <s v="1801580283"/>
    <n v="1800"/>
    <n v="1"/>
    <n v="13000000"/>
    <n v="180"/>
    <n v="2"/>
    <n v="2"/>
    <n v="0"/>
    <n v="7.8"/>
  </r>
  <r>
    <n v="1082"/>
    <x v="74"/>
    <s v="30/09/2020"/>
    <n v="765"/>
    <n v="5"/>
    <s v="N"/>
    <s v="800-116-398-7"/>
    <s v="11001"/>
    <s v="Carrera 13 # 28-17 Pisos 234 y 5"/>
    <s v="17/09/2018"/>
    <s v="17/09/2023"/>
    <n v="50000000"/>
    <s v="1801580301"/>
    <n v="1800"/>
    <n v="1"/>
    <n v="50000000"/>
    <n v="180"/>
    <n v="2"/>
    <n v="2"/>
    <n v="3.5"/>
    <n v="30.037596000000001"/>
  </r>
  <r>
    <n v="1083"/>
    <x v="74"/>
    <s v="30/09/2020"/>
    <n v="766"/>
    <n v="5"/>
    <s v="N"/>
    <s v="800-116-398-7"/>
    <s v="11001"/>
    <s v="Carrera 13 # 28-17 Pisos 234 y 5"/>
    <s v="18/09/2018"/>
    <s v="18/09/2023"/>
    <n v="30000000"/>
    <s v="1801581096"/>
    <n v="1800"/>
    <n v="1"/>
    <n v="30000000"/>
    <n v="360"/>
    <n v="2"/>
    <n v="2"/>
    <n v="0"/>
    <n v="18"/>
  </r>
  <r>
    <n v="1083"/>
    <x v="74"/>
    <s v="30/09/2020"/>
    <n v="767"/>
    <n v="5"/>
    <s v="N"/>
    <s v="800-116-398-7"/>
    <s v="11001"/>
    <s v="Carrera 13 # 28-17 Pisos 234 y 5"/>
    <s v="18/09/2018"/>
    <s v="18/09/2023"/>
    <n v="12000000"/>
    <s v="1801581098"/>
    <n v="1800"/>
    <n v="1"/>
    <n v="12000000"/>
    <n v="180"/>
    <n v="2"/>
    <n v="2"/>
    <n v="0"/>
    <n v="7.2"/>
  </r>
  <r>
    <n v="1449"/>
    <x v="74"/>
    <s v="30/09/2020"/>
    <n v="768"/>
    <n v="5"/>
    <s v="N"/>
    <s v="800-116-398-7"/>
    <s v="11001"/>
    <s v="Carrera 13 # 28-17 Pisos 234 y 5"/>
    <s v="18/09/2018"/>
    <s v="18/09/2024"/>
    <n v="90000000"/>
    <s v="1801581124"/>
    <n v="2160"/>
    <n v="1"/>
    <n v="90000000"/>
    <n v="360"/>
    <n v="2"/>
    <n v="2"/>
    <n v="3.5"/>
    <n v="60.069996000000003"/>
  </r>
  <r>
    <n v="1085"/>
    <x v="74"/>
    <s v="30/09/2020"/>
    <n v="769"/>
    <n v="5"/>
    <s v="N"/>
    <s v="800-116-398-7"/>
    <s v="11001"/>
    <s v="Carrera 13 # 28-17 Pisos 234 y 5"/>
    <s v="20/09/2018"/>
    <s v="20/09/2023"/>
    <n v="12000000"/>
    <s v="1801582468"/>
    <n v="1800"/>
    <n v="1"/>
    <n v="12000000"/>
    <n v="30"/>
    <n v="2"/>
    <n v="2"/>
    <n v="3.39"/>
    <n v="7.229832"/>
  </r>
  <r>
    <n v="1086"/>
    <x v="74"/>
    <s v="30/09/2020"/>
    <n v="770"/>
    <n v="5"/>
    <s v="N"/>
    <s v="800-116-398-7"/>
    <s v="11001"/>
    <s v="Carrera 13 # 28-17 Pisos 234 y 5"/>
    <s v="21/09/2018"/>
    <s v="21/09/2023"/>
    <n v="12000000"/>
    <s v="1801583271"/>
    <n v="1800"/>
    <n v="1"/>
    <n v="12000000"/>
    <n v="180"/>
    <n v="2"/>
    <n v="2"/>
    <n v="0"/>
    <n v="7.2832239999999997"/>
  </r>
  <r>
    <n v="1086"/>
    <x v="74"/>
    <s v="30/09/2020"/>
    <n v="771"/>
    <n v="5"/>
    <s v="N"/>
    <s v="800-116-398-7"/>
    <s v="11001"/>
    <s v="Carrera 13 # 28-17 Pisos 234 y 5"/>
    <s v="21/09/2018"/>
    <s v="21/09/2023"/>
    <n v="15000000"/>
    <s v="1801583295"/>
    <n v="1800"/>
    <n v="1"/>
    <n v="15000000"/>
    <n v="180"/>
    <n v="2"/>
    <n v="2"/>
    <n v="0"/>
    <n v="9.1040299999999998"/>
  </r>
  <r>
    <n v="1086"/>
    <x v="74"/>
    <s v="30/09/2020"/>
    <n v="772"/>
    <n v="5"/>
    <s v="N"/>
    <s v="800-116-398-7"/>
    <s v="11001"/>
    <s v="Carrera 13 # 28-17 Pisos 234 y 5"/>
    <s v="21/09/2018"/>
    <s v="21/09/2023"/>
    <n v="19000000"/>
    <s v="1801583317"/>
    <n v="1800"/>
    <n v="1"/>
    <n v="19000000"/>
    <n v="360"/>
    <n v="2"/>
    <n v="2"/>
    <n v="3.39"/>
    <n v="12.230024999999999"/>
  </r>
  <r>
    <n v="359"/>
    <x v="74"/>
    <s v="30/09/2020"/>
    <n v="773"/>
    <n v="5"/>
    <s v="N"/>
    <s v="800-116-398-7"/>
    <s v="11001"/>
    <s v="Carrera 13 # 28-17 Pisos 234 y 5"/>
    <s v="24/09/2018"/>
    <s v="24/09/2021"/>
    <n v="8000000"/>
    <s v="1801583792"/>
    <n v="1080"/>
    <n v="1"/>
    <n v="8000000"/>
    <n v="180"/>
    <n v="2"/>
    <n v="2"/>
    <n v="0"/>
    <n v="2.707433"/>
  </r>
  <r>
    <n v="1089"/>
    <x v="74"/>
    <s v="30/09/2020"/>
    <n v="774"/>
    <n v="5"/>
    <s v="N"/>
    <s v="800-116-398-7"/>
    <s v="11001"/>
    <s v="Carrera 13 # 28-17 Pisos 234 y 5"/>
    <s v="24/09/2018"/>
    <s v="24/09/2023"/>
    <n v="6000000"/>
    <s v="1801583814"/>
    <n v="1800"/>
    <n v="1"/>
    <n v="6000000"/>
    <n v="180"/>
    <n v="2"/>
    <n v="2"/>
    <n v="0"/>
    <n v="3.6426029999999998"/>
  </r>
  <r>
    <n v="1090"/>
    <x v="74"/>
    <s v="30/09/2020"/>
    <n v="775"/>
    <n v="5"/>
    <s v="N"/>
    <s v="800-116-398-7"/>
    <s v="11001"/>
    <s v="Carrera 13 # 28-17 Pisos 234 y 5"/>
    <s v="25/09/2018"/>
    <s v="25/09/2023"/>
    <n v="20800000"/>
    <s v="1801584415"/>
    <n v="1260"/>
    <n v="1"/>
    <n v="20800000"/>
    <n v="180"/>
    <n v="2"/>
    <n v="2"/>
    <n v="0"/>
    <n v="12.48"/>
  </r>
  <r>
    <n v="1090"/>
    <x v="74"/>
    <s v="30/09/2020"/>
    <n v="776"/>
    <n v="5"/>
    <s v="N"/>
    <s v="800-116-398-7"/>
    <s v="11001"/>
    <s v="Carrera 13 # 28-17 Pisos 234 y 5"/>
    <s v="25/09/2018"/>
    <s v="25/09/2023"/>
    <n v="20000000"/>
    <s v="1801584418"/>
    <n v="1800"/>
    <n v="1"/>
    <n v="20000000"/>
    <n v="180"/>
    <n v="2"/>
    <n v="2"/>
    <n v="0"/>
    <n v="12.000605"/>
  </r>
  <r>
    <n v="1090"/>
    <x v="74"/>
    <s v="30/09/2020"/>
    <n v="777"/>
    <n v="5"/>
    <s v="N"/>
    <s v="800-116-398-7"/>
    <s v="11001"/>
    <s v="Carrera 13 # 28-17 Pisos 234 y 5"/>
    <s v="25/09/2018"/>
    <s v="25/09/2023"/>
    <n v="10000000"/>
    <s v="1801584419"/>
    <n v="1800"/>
    <n v="1"/>
    <n v="10000000"/>
    <n v="180"/>
    <n v="2"/>
    <n v="2"/>
    <n v="3.39"/>
    <n v="6.0027999999999997"/>
  </r>
  <r>
    <n v="1090"/>
    <x v="74"/>
    <s v="30/09/2020"/>
    <n v="778"/>
    <n v="5"/>
    <s v="N"/>
    <s v="800-116-398-7"/>
    <s v="11001"/>
    <s v="Carrera 13 # 28-17 Pisos 234 y 5"/>
    <s v="25/09/2018"/>
    <s v="25/09/2023"/>
    <n v="10000000"/>
    <s v="1801584429"/>
    <n v="1080"/>
    <n v="1"/>
    <n v="10000000"/>
    <n v="180"/>
    <n v="2"/>
    <n v="2"/>
    <n v="0"/>
    <n v="4.5"/>
  </r>
  <r>
    <n v="1090"/>
    <x v="74"/>
    <s v="30/09/2020"/>
    <n v="779"/>
    <n v="5"/>
    <s v="N"/>
    <s v="800-116-398-7"/>
    <s v="11001"/>
    <s v="Carrera 13 # 28-17 Pisos 234 y 5"/>
    <s v="25/09/2018"/>
    <s v="25/09/2023"/>
    <n v="8000000"/>
    <s v="1801584431"/>
    <n v="1800"/>
    <n v="1"/>
    <n v="8000000"/>
    <n v="360"/>
    <n v="2"/>
    <n v="2"/>
    <n v="0"/>
    <n v="4.8025000000000002"/>
  </r>
  <r>
    <n v="1091"/>
    <x v="74"/>
    <s v="30/09/2020"/>
    <n v="780"/>
    <n v="5"/>
    <s v="N"/>
    <s v="800-116-398-7"/>
    <s v="11001"/>
    <s v="Carrera 13 # 28-17 Pisos 234 y 5"/>
    <s v="26/09/2018"/>
    <s v="26/09/2023"/>
    <n v="15000000"/>
    <s v="1801585089"/>
    <n v="1800"/>
    <n v="1"/>
    <n v="15000000"/>
    <n v="180"/>
    <n v="2"/>
    <n v="2"/>
    <n v="0"/>
    <n v="9.0015160000000005"/>
  </r>
  <r>
    <n v="1"/>
    <x v="74"/>
    <s v="30/09/2020"/>
    <n v="781"/>
    <n v="5"/>
    <s v="N"/>
    <s v="800-116-398-7"/>
    <s v="11001"/>
    <s v="Carrera 13 # 28-17 Pisos 234 y 5"/>
    <s v="27/09/2018"/>
    <s v="01/10/2020"/>
    <n v="8000000"/>
    <s v="1801586398"/>
    <n v="720"/>
    <n v="1"/>
    <n v="8000000"/>
    <n v="360"/>
    <n v="2"/>
    <n v="2"/>
    <n v="1.9"/>
    <n v="4.0784399999999996"/>
  </r>
  <r>
    <n v="362"/>
    <x v="74"/>
    <s v="30/09/2020"/>
    <n v="782"/>
    <n v="5"/>
    <s v="N"/>
    <s v="800-116-398-7"/>
    <s v="11001"/>
    <s v="Carrera 13 # 28-17 Pisos 234 y 5"/>
    <s v="27/09/2018"/>
    <s v="27/09/2021"/>
    <n v="6000000"/>
    <s v="1801586402"/>
    <n v="1080"/>
    <n v="1"/>
    <n v="6000000"/>
    <n v="180"/>
    <n v="2"/>
    <n v="2"/>
    <n v="0"/>
    <n v="2.000629"/>
  </r>
  <r>
    <n v="366"/>
    <x v="74"/>
    <s v="30/09/2020"/>
    <n v="783"/>
    <n v="5"/>
    <s v="N"/>
    <s v="800-116-398-7"/>
    <s v="11001"/>
    <s v="Carrera 13 # 28-17 Pisos 234 y 5"/>
    <s v="27/09/2018"/>
    <s v="01/10/2021"/>
    <n v="7000000"/>
    <s v="1801586406"/>
    <n v="1080"/>
    <n v="1"/>
    <n v="7000000"/>
    <n v="180"/>
    <n v="2"/>
    <n v="2"/>
    <n v="1.96"/>
    <n v="3.5340090000000002"/>
  </r>
  <r>
    <n v="1096"/>
    <x v="74"/>
    <s v="30/09/2020"/>
    <n v="784"/>
    <n v="5"/>
    <s v="N"/>
    <s v="800-116-398-7"/>
    <s v="11001"/>
    <s v="Carrera 13 # 28-17 Pisos 234 y 5"/>
    <s v="27/09/2018"/>
    <s v="01/10/2023"/>
    <n v="16000000"/>
    <s v="1801586407"/>
    <n v="1800"/>
    <n v="1"/>
    <n v="16000000"/>
    <n v="180"/>
    <n v="2"/>
    <n v="2"/>
    <n v="1.96"/>
    <n v="11.308653"/>
  </r>
  <r>
    <n v="1092"/>
    <x v="74"/>
    <s v="30/09/2020"/>
    <n v="785"/>
    <n v="5"/>
    <s v="N"/>
    <s v="800-116-398-7"/>
    <s v="11001"/>
    <s v="Carrera 13 # 28-17 Pisos 234 y 5"/>
    <s v="27/09/2018"/>
    <s v="27/09/2023"/>
    <n v="10000000"/>
    <s v="1801586448"/>
    <n v="1800"/>
    <n v="1"/>
    <n v="10000000"/>
    <n v="180"/>
    <n v="2"/>
    <n v="2"/>
    <n v="0"/>
    <n v="6.001093"/>
  </r>
  <r>
    <n v="1096"/>
    <x v="74"/>
    <s v="30/09/2020"/>
    <n v="786"/>
    <n v="5"/>
    <s v="N"/>
    <s v="800-116-398-7"/>
    <s v="11001"/>
    <s v="Carrera 13 # 28-17 Pisos 234 y 5"/>
    <s v="27/09/2018"/>
    <s v="01/10/2023"/>
    <n v="15500000"/>
    <s v="1801586449"/>
    <n v="1800"/>
    <n v="1"/>
    <n v="15500000"/>
    <n v="180"/>
    <n v="2"/>
    <n v="2"/>
    <n v="5.46"/>
    <n v="11.140696"/>
  </r>
  <r>
    <n v="1096"/>
    <x v="74"/>
    <s v="30/09/2020"/>
    <n v="787"/>
    <n v="5"/>
    <s v="N"/>
    <s v="800-116-398-7"/>
    <s v="11001"/>
    <s v="Carrera 13 # 28-17 Pisos 234 y 5"/>
    <s v="28/09/2018"/>
    <s v="01/10/2023"/>
    <n v="15000000"/>
    <s v="1801587409"/>
    <n v="1800"/>
    <n v="1"/>
    <n v="15000000"/>
    <n v="180"/>
    <n v="2"/>
    <n v="2"/>
    <n v="1.96"/>
    <n v="10.601851"/>
  </r>
  <r>
    <n v="1"/>
    <x v="74"/>
    <s v="30/09/2020"/>
    <n v="788"/>
    <n v="5"/>
    <s v="N"/>
    <s v="800-116-398-7"/>
    <s v="11001"/>
    <s v="Carrera 13 # 28-17 Pisos 234 y 5"/>
    <s v="28/09/2018"/>
    <s v="01/10/2020"/>
    <n v="5000000"/>
    <s v="1801587419"/>
    <n v="720"/>
    <n v="1"/>
    <n v="5000000"/>
    <n v="180"/>
    <n v="2"/>
    <n v="2"/>
    <n v="1.96"/>
    <n v="1.2621720000000001"/>
  </r>
  <r>
    <n v="366"/>
    <x v="74"/>
    <s v="30/09/2020"/>
    <n v="789"/>
    <n v="5"/>
    <s v="N"/>
    <s v="800-116-398-7"/>
    <s v="11001"/>
    <s v="Carrera 13 # 28-17 Pisos 234 y 5"/>
    <s v="28/09/2018"/>
    <s v="01/10/2021"/>
    <n v="9800000"/>
    <s v="1801587579"/>
    <n v="1080"/>
    <n v="1"/>
    <n v="9800000"/>
    <n v="180"/>
    <n v="2"/>
    <n v="2"/>
    <n v="1.96"/>
    <n v="4.9474359999999997"/>
  </r>
  <r>
    <n v="1098"/>
    <x v="74"/>
    <s v="30/09/2020"/>
    <n v="790"/>
    <n v="5"/>
    <s v="N"/>
    <s v="800-116-398-7"/>
    <s v="11001"/>
    <s v="Carrera 13 # 28-17 Pisos 234 y 5"/>
    <s v="03/10/2018"/>
    <s v="03/10/2023"/>
    <n v="30000000"/>
    <s v="1801588738"/>
    <n v="1800"/>
    <n v="1"/>
    <n v="30000000"/>
    <n v="180"/>
    <n v="2"/>
    <n v="2"/>
    <n v="1.96"/>
    <n v="21.201426000000001"/>
  </r>
  <r>
    <n v="1100"/>
    <x v="74"/>
    <s v="30/09/2020"/>
    <n v="791"/>
    <n v="5"/>
    <s v="N"/>
    <s v="800-116-398-7"/>
    <s v="11001"/>
    <s v="Carrera 13 # 28-17 Pisos 234 y 5"/>
    <s v="05/10/2018"/>
    <s v="05/10/2023"/>
    <n v="20000000"/>
    <s v="1801590006"/>
    <n v="1260"/>
    <n v="1"/>
    <n v="20000000"/>
    <n v="180"/>
    <n v="2"/>
    <n v="2"/>
    <n v="0"/>
    <n v="12"/>
  </r>
  <r>
    <n v="1469"/>
    <x v="74"/>
    <s v="30/09/2020"/>
    <n v="792"/>
    <n v="5"/>
    <s v="N"/>
    <s v="800-116-398-7"/>
    <s v="11001"/>
    <s v="Carrera 13 # 28-17 Pisos 234 y 5"/>
    <s v="08/10/2018"/>
    <s v="08/10/2024"/>
    <n v="15000000"/>
    <s v="1801590494"/>
    <n v="2160"/>
    <n v="1"/>
    <n v="15000000"/>
    <n v="180"/>
    <n v="2"/>
    <n v="2"/>
    <n v="1.8"/>
    <n v="11.347020000000001"/>
  </r>
  <r>
    <n v="1103"/>
    <x v="74"/>
    <s v="30/09/2020"/>
    <n v="793"/>
    <n v="5"/>
    <s v="N"/>
    <s v="800-116-398-7"/>
    <s v="11001"/>
    <s v="Carrera 13 # 28-17 Pisos 234 y 5"/>
    <s v="08/10/2018"/>
    <s v="08/10/2023"/>
    <n v="13000000"/>
    <s v="1801590499"/>
    <n v="1800"/>
    <n v="1"/>
    <n v="13000000"/>
    <n v="180"/>
    <n v="2"/>
    <n v="2"/>
    <n v="1.8"/>
    <n v="9.1784680000000005"/>
  </r>
  <r>
    <n v="1104"/>
    <x v="74"/>
    <s v="30/09/2020"/>
    <n v="794"/>
    <n v="5"/>
    <s v="N"/>
    <s v="800-116-398-7"/>
    <s v="11001"/>
    <s v="Carrera 13 # 28-17 Pisos 234 y 5"/>
    <s v="09/10/2018"/>
    <s v="09/10/2023"/>
    <n v="8000000"/>
    <s v="1801591258"/>
    <n v="1800"/>
    <n v="1"/>
    <n v="8000000"/>
    <n v="180"/>
    <n v="2"/>
    <n v="2"/>
    <n v="1.31"/>
    <n v="5.6353929999999997"/>
  </r>
  <r>
    <n v="9"/>
    <x v="74"/>
    <s v="30/09/2020"/>
    <n v="795"/>
    <n v="5"/>
    <s v="N"/>
    <s v="800-116-398-7"/>
    <s v="11001"/>
    <s v="Carrera 13 # 28-17 Pisos 234 y 5"/>
    <s v="09/10/2018"/>
    <s v="09/10/2020"/>
    <n v="5000000"/>
    <s v="1801591272"/>
    <n v="720"/>
    <n v="1"/>
    <n v="5000000"/>
    <n v="180"/>
    <n v="2"/>
    <n v="2"/>
    <n v="1.81"/>
    <n v="1.2611520000000001"/>
  </r>
  <r>
    <n v="374"/>
    <x v="74"/>
    <s v="30/09/2020"/>
    <n v="796"/>
    <n v="5"/>
    <s v="N"/>
    <s v="800-116-398-7"/>
    <s v="11001"/>
    <s v="Carrera 13 # 28-17 Pisos 234 y 5"/>
    <s v="09/10/2018"/>
    <s v="09/10/2021"/>
    <n v="22269077"/>
    <s v="1801591309"/>
    <n v="1080"/>
    <n v="1"/>
    <n v="22269077"/>
    <n v="180"/>
    <n v="2"/>
    <n v="2"/>
    <n v="5.31"/>
    <n v="11.414092999999999"/>
  </r>
  <r>
    <n v="1105"/>
    <x v="74"/>
    <s v="30/09/2020"/>
    <n v="797"/>
    <n v="5"/>
    <s v="N"/>
    <s v="800-116-398-7"/>
    <s v="11001"/>
    <s v="Carrera 13 # 28-17 Pisos 234 y 5"/>
    <s v="10/10/2018"/>
    <s v="10/10/2023"/>
    <n v="30000000"/>
    <s v="1801592036"/>
    <n v="1800"/>
    <n v="1"/>
    <n v="30000000"/>
    <n v="180"/>
    <n v="2"/>
    <n v="2"/>
    <n v="1.81"/>
    <n v="21.180813000000001"/>
  </r>
  <r>
    <n v="10"/>
    <x v="74"/>
    <s v="30/09/2020"/>
    <n v="798"/>
    <n v="5"/>
    <s v="N"/>
    <s v="800-116-398-7"/>
    <s v="11001"/>
    <s v="Carrera 13 # 28-17 Pisos 234 y 5"/>
    <s v="10/10/2018"/>
    <s v="10/10/2020"/>
    <n v="11000000"/>
    <s v="1801592040"/>
    <n v="720"/>
    <n v="1"/>
    <n v="11000000"/>
    <n v="90"/>
    <n v="2"/>
    <n v="2"/>
    <n v="1.1000000000000001"/>
    <n v="1.37836"/>
  </r>
  <r>
    <n v="1106"/>
    <x v="74"/>
    <s v="30/09/2020"/>
    <n v="799"/>
    <n v="5"/>
    <s v="N"/>
    <s v="800-116-398-7"/>
    <s v="11001"/>
    <s v="Carrera 13 # 28-17 Pisos 234 y 5"/>
    <s v="11/10/2018"/>
    <s v="11/10/2023"/>
    <n v="15000000"/>
    <s v="1801592781"/>
    <n v="1800"/>
    <n v="1"/>
    <n v="15000000"/>
    <n v="30"/>
    <n v="2"/>
    <n v="2"/>
    <n v="0.15"/>
    <n v="9.2507409999999997"/>
  </r>
  <r>
    <n v="1106"/>
    <x v="74"/>
    <s v="30/09/2020"/>
    <n v="800"/>
    <n v="5"/>
    <s v="N"/>
    <s v="800-116-398-7"/>
    <s v="11001"/>
    <s v="Carrera 13 # 28-17 Pisos 234 y 5"/>
    <s v="11/10/2018"/>
    <s v="11/10/2023"/>
    <n v="25000000"/>
    <s v="1801592809"/>
    <n v="1800"/>
    <n v="1"/>
    <n v="25000000"/>
    <n v="180"/>
    <n v="2"/>
    <n v="2"/>
    <n v="1.81"/>
    <n v="17.649723000000002"/>
  </r>
  <r>
    <n v="1477"/>
    <x v="74"/>
    <s v="30/09/2020"/>
    <n v="801"/>
    <n v="5"/>
    <s v="N"/>
    <s v="800-116-398-7"/>
    <s v="11001"/>
    <s v="Carrera 13 # 28-17 Pisos 234 y 5"/>
    <s v="16/10/2018"/>
    <s v="16/10/2024"/>
    <n v="18000000"/>
    <s v="1801594525"/>
    <n v="2160"/>
    <n v="1"/>
    <n v="18000000"/>
    <n v="180"/>
    <n v="2"/>
    <n v="2"/>
    <n v="1.81"/>
    <n v="13.614417"/>
  </r>
  <r>
    <n v="381"/>
    <x v="74"/>
    <s v="30/09/2020"/>
    <n v="802"/>
    <n v="5"/>
    <s v="N"/>
    <s v="800-116-398-7"/>
    <s v="11001"/>
    <s v="Carrera 13 # 28-17 Pisos 234 y 5"/>
    <s v="16/10/2018"/>
    <s v="16/10/2021"/>
    <n v="5500000"/>
    <s v="1801594539"/>
    <n v="1080"/>
    <n v="1"/>
    <n v="5500000"/>
    <n v="180"/>
    <n v="2"/>
    <n v="2"/>
    <n v="1.81"/>
    <n v="2.7735620000000001"/>
  </r>
  <r>
    <n v="1112"/>
    <x v="74"/>
    <s v="30/09/2020"/>
    <n v="803"/>
    <n v="5"/>
    <s v="N"/>
    <s v="800-116-398-7"/>
    <s v="11001"/>
    <s v="Carrera 13 # 28-17 Pisos 234 y 5"/>
    <s v="17/10/2018"/>
    <s v="17/10/2023"/>
    <n v="5000000"/>
    <s v="1801595267"/>
    <n v="1800"/>
    <n v="1"/>
    <n v="5000000"/>
    <n v="180"/>
    <n v="2"/>
    <n v="2"/>
    <n v="1.81"/>
    <n v="3.5295139999999998"/>
  </r>
  <r>
    <n v="1113"/>
    <x v="74"/>
    <s v="30/09/2020"/>
    <n v="804"/>
    <n v="5"/>
    <s v="N"/>
    <s v="800-116-398-7"/>
    <s v="11001"/>
    <s v="Carrera 13 # 28-17 Pisos 234 y 5"/>
    <s v="18/10/2018"/>
    <s v="18/10/2023"/>
    <n v="13000000"/>
    <s v="1801595993"/>
    <n v="1800"/>
    <n v="1"/>
    <n v="13000000"/>
    <n v="180"/>
    <n v="2"/>
    <n v="2"/>
    <n v="2.02"/>
    <n v="9.1848229999999997"/>
  </r>
  <r>
    <n v="19"/>
    <x v="74"/>
    <s v="30/09/2020"/>
    <n v="805"/>
    <n v="5"/>
    <s v="N"/>
    <s v="800-116-398-7"/>
    <s v="11001"/>
    <s v="Carrera 13 # 28-17 Pisos 234 y 5"/>
    <s v="19/10/2018"/>
    <s v="19/10/2020"/>
    <n v="12000000"/>
    <s v="1801596713"/>
    <n v="720"/>
    <n v="1"/>
    <n v="12000000"/>
    <n v="180"/>
    <n v="2"/>
    <n v="2"/>
    <n v="2.02"/>
    <n v="3.0283730000000002"/>
  </r>
  <r>
    <n v="387"/>
    <x v="74"/>
    <s v="30/09/2020"/>
    <n v="806"/>
    <n v="5"/>
    <s v="N"/>
    <s v="800-116-398-7"/>
    <s v="11001"/>
    <s v="Carrera 13 # 28-17 Pisos 234 y 5"/>
    <s v="22/10/2018"/>
    <s v="22/10/2021"/>
    <n v="7000000"/>
    <s v="1801597721"/>
    <n v="1080"/>
    <n v="1"/>
    <n v="7000000"/>
    <n v="180"/>
    <n v="2"/>
    <n v="2"/>
    <n v="2.02"/>
    <n v="3.5318320000000001"/>
  </r>
  <r>
    <n v="1117"/>
    <x v="74"/>
    <s v="30/09/2020"/>
    <n v="807"/>
    <n v="5"/>
    <s v="N"/>
    <s v="800-116-398-7"/>
    <s v="11001"/>
    <s v="Carrera 13 # 28-17 Pisos 234 y 5"/>
    <s v="22/10/2018"/>
    <s v="22/10/2023"/>
    <n v="18000000"/>
    <s v="1801597729"/>
    <n v="1800"/>
    <n v="1"/>
    <n v="18000000"/>
    <n v="180"/>
    <n v="2"/>
    <n v="2"/>
    <n v="2.02"/>
    <n v="12.713991"/>
  </r>
  <r>
    <n v="388"/>
    <x v="74"/>
    <s v="30/09/2020"/>
    <n v="808"/>
    <n v="5"/>
    <s v="N"/>
    <s v="800-116-398-7"/>
    <s v="11001"/>
    <s v="Carrera 13 # 28-17 Pisos 234 y 5"/>
    <s v="23/10/2018"/>
    <s v="23/10/2021"/>
    <n v="5000000"/>
    <s v="1801598882"/>
    <n v="1080"/>
    <n v="1"/>
    <n v="5000000"/>
    <n v="180"/>
    <n v="2"/>
    <n v="2"/>
    <n v="2.02"/>
    <n v="2.5227140000000001"/>
  </r>
  <r>
    <n v="23"/>
    <x v="74"/>
    <s v="30/09/2020"/>
    <n v="809"/>
    <n v="5"/>
    <s v="N"/>
    <s v="800-116-398-7"/>
    <s v="11001"/>
    <s v="Carrera 13 # 28-17 Pisos 234 y 5"/>
    <s v="23/10/2018"/>
    <s v="23/10/2020"/>
    <n v="7000000"/>
    <s v="1801599045"/>
    <n v="720"/>
    <n v="1"/>
    <n v="7000000"/>
    <n v="180"/>
    <n v="2"/>
    <n v="2"/>
    <n v="2.02"/>
    <n v="1.7661750000000001"/>
  </r>
  <r>
    <n v="389"/>
    <x v="74"/>
    <s v="30/09/2020"/>
    <n v="810"/>
    <n v="5"/>
    <s v="N"/>
    <s v="800-116-398-7"/>
    <s v="11001"/>
    <s v="Carrera 13 # 28-17 Pisos 234 y 5"/>
    <s v="24/10/2018"/>
    <s v="24/10/2021"/>
    <n v="5936915"/>
    <s v="1801599647"/>
    <n v="1080"/>
    <n v="1"/>
    <n v="5936915"/>
    <n v="180"/>
    <n v="2"/>
    <n v="2"/>
    <n v="2.02"/>
    <n v="2.995136"/>
  </r>
  <r>
    <n v="389"/>
    <x v="74"/>
    <s v="30/09/2020"/>
    <n v="811"/>
    <n v="5"/>
    <s v="N"/>
    <s v="800-116-398-7"/>
    <s v="11001"/>
    <s v="Carrera 13 # 28-17 Pisos 234 y 5"/>
    <s v="24/10/2018"/>
    <s v="24/10/2021"/>
    <n v="6000000"/>
    <s v="1801599654"/>
    <n v="1080"/>
    <n v="1"/>
    <n v="6000000"/>
    <n v="180"/>
    <n v="2"/>
    <n v="2"/>
    <n v="2.02"/>
    <n v="3.0269430000000002"/>
  </r>
  <r>
    <n v="1120"/>
    <x v="74"/>
    <s v="30/09/2020"/>
    <n v="812"/>
    <n v="5"/>
    <s v="N"/>
    <s v="800-116-398-7"/>
    <s v="11001"/>
    <s v="Carrera 13 # 28-17 Pisos 234 y 5"/>
    <s v="25/10/2018"/>
    <s v="25/10/2023"/>
    <n v="15000000"/>
    <s v="1801600277"/>
    <n v="1800"/>
    <n v="1"/>
    <n v="15000000"/>
    <n v="180"/>
    <n v="2"/>
    <n v="2"/>
    <n v="2.16"/>
    <n v="10.599786999999999"/>
  </r>
  <r>
    <n v="1120"/>
    <x v="74"/>
    <s v="30/09/2020"/>
    <n v="813"/>
    <n v="5"/>
    <s v="N"/>
    <s v="800-116-398-7"/>
    <s v="11001"/>
    <s v="Carrera 13 # 28-17 Pisos 234 y 5"/>
    <s v="25/10/2018"/>
    <s v="25/10/2023"/>
    <n v="18000000"/>
    <s v="1801600279"/>
    <n v="1800"/>
    <n v="1"/>
    <n v="18000000"/>
    <n v="30"/>
    <n v="2"/>
    <n v="2"/>
    <n v="0"/>
    <n v="11.1"/>
  </r>
  <r>
    <n v="1120"/>
    <x v="74"/>
    <s v="30/09/2020"/>
    <n v="814"/>
    <n v="5"/>
    <s v="N"/>
    <s v="800-116-398-7"/>
    <s v="11001"/>
    <s v="Carrera 13 # 28-17 Pisos 234 y 5"/>
    <s v="25/10/2018"/>
    <s v="25/10/2023"/>
    <n v="13000000"/>
    <s v="1801600287"/>
    <n v="1800"/>
    <n v="1"/>
    <n v="13000000"/>
    <n v="180"/>
    <n v="2"/>
    <n v="2"/>
    <n v="2.16"/>
    <n v="9.1863869999999999"/>
  </r>
  <r>
    <n v="391"/>
    <x v="74"/>
    <s v="30/09/2020"/>
    <n v="815"/>
    <n v="5"/>
    <s v="N"/>
    <s v="800-116-398-7"/>
    <s v="11001"/>
    <s v="Carrera 13 # 28-17 Pisos 234 y 5"/>
    <s v="26/10/2018"/>
    <s v="26/10/2021"/>
    <n v="6500000"/>
    <s v="1801601097"/>
    <n v="1080"/>
    <n v="1"/>
    <n v="6500000"/>
    <n v="180"/>
    <n v="2"/>
    <n v="2"/>
    <n v="2.16"/>
    <n v="3.2812510000000001"/>
  </r>
  <r>
    <n v="1124"/>
    <x v="74"/>
    <s v="30/09/2020"/>
    <n v="816"/>
    <n v="5"/>
    <s v="N"/>
    <s v="800-116-398-7"/>
    <s v="11001"/>
    <s v="Carrera 13 # 28-17 Pisos 234 y 5"/>
    <s v="29/10/2018"/>
    <s v="29/10/2023"/>
    <n v="12000000"/>
    <s v="1801601851"/>
    <n v="1800"/>
    <n v="1"/>
    <n v="12000000"/>
    <n v="180"/>
    <n v="2"/>
    <n v="2"/>
    <n v="2.16"/>
    <n v="8.4756509999999992"/>
  </r>
  <r>
    <n v="1124"/>
    <x v="74"/>
    <s v="30/09/2020"/>
    <n v="817"/>
    <n v="5"/>
    <s v="N"/>
    <s v="800-116-398-7"/>
    <s v="11001"/>
    <s v="Carrera 13 # 28-17 Pisos 234 y 5"/>
    <s v="29/10/2018"/>
    <s v="29/10/2023"/>
    <n v="21000000"/>
    <s v="1801601855"/>
    <n v="1800"/>
    <n v="1"/>
    <n v="21000000"/>
    <n v="180"/>
    <n v="2"/>
    <n v="2"/>
    <n v="2.16"/>
    <n v="14.832426999999999"/>
  </r>
  <r>
    <n v="1124"/>
    <x v="74"/>
    <s v="30/09/2020"/>
    <n v="818"/>
    <n v="5"/>
    <s v="N"/>
    <s v="800-116-398-7"/>
    <s v="11001"/>
    <s v="Carrera 13 # 28-17 Pisos 234 y 5"/>
    <s v="29/10/2018"/>
    <s v="29/10/2023"/>
    <n v="13500000"/>
    <s v="1801601864"/>
    <n v="1800"/>
    <n v="1"/>
    <n v="13500000"/>
    <n v="180"/>
    <n v="2"/>
    <n v="2"/>
    <n v="2.16"/>
    <n v="9.535164"/>
  </r>
  <r>
    <n v="763"/>
    <x v="74"/>
    <s v="30/09/2020"/>
    <n v="819"/>
    <n v="5"/>
    <s v="N"/>
    <s v="800-116-398-7"/>
    <s v="11001"/>
    <s v="Carrera 13 # 28-17 Pisos 234 y 5"/>
    <s v="29/10/2018"/>
    <s v="02/11/2022"/>
    <n v="10000000"/>
    <s v="1801601880"/>
    <n v="1440"/>
    <n v="1"/>
    <n v="10000000"/>
    <n v="180"/>
    <n v="2"/>
    <n v="2"/>
    <n v="2.0299999999999998"/>
    <n v="6.3020579999999997"/>
  </r>
  <r>
    <n v="398"/>
    <x v="74"/>
    <s v="30/09/2020"/>
    <n v="820"/>
    <n v="5"/>
    <s v="N"/>
    <s v="800-116-398-7"/>
    <s v="11001"/>
    <s v="Carrera 13 # 28-17 Pisos 234 y 5"/>
    <s v="31/10/2018"/>
    <s v="02/11/2021"/>
    <n v="6000000"/>
    <s v="1801603851"/>
    <n v="1080"/>
    <n v="1"/>
    <n v="6000000"/>
    <n v="180"/>
    <n v="2"/>
    <n v="2"/>
    <n v="2.0299999999999998"/>
    <n v="3.0249619999999999"/>
  </r>
  <r>
    <n v="33"/>
    <x v="74"/>
    <s v="30/09/2020"/>
    <n v="821"/>
    <n v="5"/>
    <s v="N"/>
    <s v="800-116-398-7"/>
    <s v="11001"/>
    <s v="Carrera 13 # 28-17 Pisos 234 y 5"/>
    <s v="31/10/2018"/>
    <s v="02/11/2020"/>
    <n v="12000000"/>
    <s v="1801603890"/>
    <n v="720"/>
    <n v="1"/>
    <n v="12000000"/>
    <n v="180"/>
    <n v="2"/>
    <n v="2"/>
    <n v="1.53"/>
    <n v="3.0190260000000002"/>
  </r>
  <r>
    <n v="33"/>
    <x v="74"/>
    <s v="30/09/2020"/>
    <n v="822"/>
    <n v="5"/>
    <s v="N"/>
    <s v="800-116-398-7"/>
    <s v="11001"/>
    <s v="Carrera 13 # 28-17 Pisos 234 y 5"/>
    <s v="31/10/2018"/>
    <s v="02/11/2020"/>
    <n v="10000000"/>
    <s v="1801603939"/>
    <n v="720"/>
    <n v="1"/>
    <n v="10000000"/>
    <n v="180"/>
    <n v="2"/>
    <n v="2"/>
    <n v="2.0299999999999998"/>
    <n v="2.5209820000000001"/>
  </r>
  <r>
    <n v="1128"/>
    <x v="74"/>
    <s v="30/09/2020"/>
    <n v="823"/>
    <n v="5"/>
    <s v="N"/>
    <s v="800-116-398-7"/>
    <s v="11001"/>
    <s v="Carrera 13 # 28-17 Pisos 234 y 5"/>
    <s v="02/11/2018"/>
    <s v="02/11/2023"/>
    <n v="20000000"/>
    <s v="1801604980"/>
    <n v="1800"/>
    <n v="1"/>
    <n v="20000000"/>
    <n v="180"/>
    <n v="2"/>
    <n v="2"/>
    <n v="5.53"/>
    <n v="17.893177999999999"/>
  </r>
  <r>
    <n v="1128"/>
    <x v="74"/>
    <s v="30/09/2020"/>
    <n v="824"/>
    <n v="5"/>
    <s v="N"/>
    <s v="800-116-398-7"/>
    <s v="11001"/>
    <s v="Carrera 13 # 28-17 Pisos 234 y 5"/>
    <s v="02/11/2018"/>
    <s v="02/11/2023"/>
    <n v="28000000"/>
    <s v="1801605031"/>
    <n v="1440"/>
    <n v="1"/>
    <n v="28000000"/>
    <n v="360"/>
    <n v="2"/>
    <n v="2"/>
    <n v="5.31"/>
    <n v="17.214955"/>
  </r>
  <r>
    <n v="1119"/>
    <x v="74"/>
    <s v="30/09/2020"/>
    <n v="825"/>
    <n v="5"/>
    <s v="N"/>
    <s v="800-116-398-7"/>
    <s v="11001"/>
    <s v="Carrera 13 # 28-17 Pisos 234 y 5"/>
    <s v="06/11/2018"/>
    <s v="24/10/2023"/>
    <n v="39000000"/>
    <s v="1801605399"/>
    <n v="1800"/>
    <n v="1"/>
    <n v="39000000"/>
    <n v="180"/>
    <n v="2"/>
    <n v="2"/>
    <n v="5.52"/>
    <n v="27.946314000000001"/>
  </r>
  <r>
    <n v="1132"/>
    <x v="74"/>
    <s v="30/09/2020"/>
    <n v="826"/>
    <n v="5"/>
    <s v="N"/>
    <s v="800-116-398-7"/>
    <s v="11001"/>
    <s v="Carrera 13 # 28-17 Pisos 234 y 5"/>
    <s v="06/11/2018"/>
    <s v="06/11/2023"/>
    <n v="6000000"/>
    <s v="1801605532"/>
    <n v="1800"/>
    <n v="1"/>
    <n v="6000000"/>
    <n v="180"/>
    <n v="2"/>
    <n v="2"/>
    <n v="1.53"/>
    <n v="4.2267060000000001"/>
  </r>
  <r>
    <n v="1499"/>
    <x v="74"/>
    <s v="30/09/2020"/>
    <n v="827"/>
    <n v="5"/>
    <s v="N"/>
    <s v="800-116-398-7"/>
    <s v="11001"/>
    <s v="Carrera 13 # 28-17 Pisos 234 y 5"/>
    <s v="07/11/2018"/>
    <s v="07/11/2024"/>
    <n v="10000000"/>
    <s v="1801605905"/>
    <n v="2160"/>
    <n v="1"/>
    <n v="10000000"/>
    <n v="180"/>
    <n v="2"/>
    <n v="2"/>
    <n v="2.0299999999999998"/>
    <n v="7.5618850000000002"/>
  </r>
  <r>
    <n v="523"/>
    <x v="74"/>
    <s v="30/09/2020"/>
    <n v="828"/>
    <n v="5"/>
    <s v="N"/>
    <s v="800-116-398-7"/>
    <s v="11001"/>
    <s v="Carrera 13 # 28-17 Pisos 234 y 5"/>
    <s v="07/11/2018"/>
    <s v="07/03/2022"/>
    <n v="30000000"/>
    <s v="1801605992"/>
    <n v="1080"/>
    <n v="1"/>
    <n v="30000000"/>
    <n v="180"/>
    <n v="2"/>
    <n v="2"/>
    <n v="3.65"/>
    <n v="15.034661"/>
  </r>
  <r>
    <n v="1135"/>
    <x v="74"/>
    <s v="30/09/2020"/>
    <n v="829"/>
    <n v="5"/>
    <s v="N"/>
    <s v="800-116-398-7"/>
    <s v="11001"/>
    <s v="Carrera 13 # 28-17 Pisos 234 y 5"/>
    <s v="09/11/2018"/>
    <s v="09/11/2023"/>
    <n v="13000000"/>
    <s v="1801606923"/>
    <n v="1800"/>
    <n v="1"/>
    <n v="13000000"/>
    <n v="180"/>
    <n v="2"/>
    <n v="2"/>
    <n v="1.94"/>
    <n v="9.1694530000000007"/>
  </r>
  <r>
    <n v="1135"/>
    <x v="74"/>
    <s v="30/09/2020"/>
    <n v="830"/>
    <n v="5"/>
    <s v="N"/>
    <s v="800-116-398-7"/>
    <s v="11001"/>
    <s v="Carrera 13 # 28-17 Pisos 234 y 5"/>
    <s v="09/11/2018"/>
    <s v="09/11/2023"/>
    <n v="17000000"/>
    <s v="1801607007"/>
    <n v="1800"/>
    <n v="1"/>
    <n v="17000000"/>
    <n v="180"/>
    <n v="2"/>
    <n v="2"/>
    <n v="5.44"/>
    <n v="12.148621"/>
  </r>
  <r>
    <n v="1139"/>
    <x v="74"/>
    <s v="30/09/2020"/>
    <n v="831"/>
    <n v="5"/>
    <s v="N"/>
    <s v="800-116-398-7"/>
    <s v="11001"/>
    <s v="Carrera 13 # 28-17 Pisos 234 y 5"/>
    <s v="13/11/2018"/>
    <s v="13/11/2023"/>
    <n v="25000000"/>
    <s v="1801607420"/>
    <n v="1800"/>
    <n v="1"/>
    <n v="25000000"/>
    <n v="180"/>
    <n v="2"/>
    <n v="2"/>
    <n v="1.94"/>
    <n v="17.639035"/>
  </r>
  <r>
    <n v="410"/>
    <x v="74"/>
    <s v="30/09/2020"/>
    <n v="832"/>
    <n v="5"/>
    <s v="N"/>
    <s v="800-116-398-7"/>
    <s v="11001"/>
    <s v="Carrera 13 # 28-17 Pisos 234 y 5"/>
    <s v="14/11/2018"/>
    <s v="14/11/2021"/>
    <n v="8000000"/>
    <s v="1801608374"/>
    <n v="1080"/>
    <n v="1"/>
    <n v="8000000"/>
    <n v="180"/>
    <n v="2"/>
    <n v="2"/>
    <n v="1.94"/>
    <n v="4.0320029999999996"/>
  </r>
  <r>
    <n v="1140"/>
    <x v="74"/>
    <s v="30/09/2020"/>
    <n v="833"/>
    <n v="5"/>
    <s v="N"/>
    <s v="800-116-398-7"/>
    <s v="11001"/>
    <s v="Carrera 13 # 28-17 Pisos 234 y 5"/>
    <s v="14/11/2018"/>
    <s v="14/11/2023"/>
    <n v="30000000"/>
    <s v="1801608376"/>
    <n v="1800"/>
    <n v="1"/>
    <n v="30000000"/>
    <n v="180"/>
    <n v="2"/>
    <n v="2"/>
    <n v="4.9400000000000004"/>
    <n v="21.396069000000001"/>
  </r>
  <r>
    <n v="1140"/>
    <x v="74"/>
    <s v="30/09/2020"/>
    <n v="834"/>
    <n v="5"/>
    <s v="N"/>
    <s v="800-116-398-7"/>
    <s v="11001"/>
    <s v="Carrera 13 # 28-17 Pisos 234 y 5"/>
    <s v="14/11/2018"/>
    <s v="14/11/2023"/>
    <n v="6000000"/>
    <s v="1801608390"/>
    <n v="1800"/>
    <n v="1"/>
    <n v="6000000"/>
    <n v="180"/>
    <n v="2"/>
    <n v="2"/>
    <n v="1.94"/>
    <n v="4.2330969999999999"/>
  </r>
  <r>
    <n v="1142"/>
    <x v="74"/>
    <s v="30/09/2020"/>
    <n v="835"/>
    <n v="5"/>
    <s v="N"/>
    <s v="800-116-398-7"/>
    <s v="11001"/>
    <s v="Carrera 13 # 28-17 Pisos 234 y 5"/>
    <s v="16/11/2018"/>
    <s v="16/11/2023"/>
    <n v="17000000"/>
    <s v="1801609985"/>
    <n v="1800"/>
    <n v="1"/>
    <n v="17000000"/>
    <n v="360"/>
    <n v="2"/>
    <n v="2"/>
    <n v="5.4"/>
    <n v="14.243736"/>
  </r>
  <r>
    <n v="1145"/>
    <x v="74"/>
    <s v="30/09/2020"/>
    <n v="836"/>
    <n v="5"/>
    <s v="N"/>
    <s v="800-116-398-7"/>
    <s v="11001"/>
    <s v="Carrera 13 # 28-17 Pisos 234 y 5"/>
    <s v="19/11/2018"/>
    <s v="19/11/2023"/>
    <n v="15000000"/>
    <s v="1801610693"/>
    <n v="1800"/>
    <n v="1"/>
    <n v="15000000"/>
    <n v="180"/>
    <n v="2"/>
    <n v="2"/>
    <n v="1.86"/>
    <n v="10.571094"/>
  </r>
  <r>
    <n v="1145"/>
    <x v="74"/>
    <s v="30/09/2020"/>
    <n v="837"/>
    <n v="5"/>
    <s v="N"/>
    <s v="800-116-398-7"/>
    <s v="11001"/>
    <s v="Carrera 13 # 28-17 Pisos 234 y 5"/>
    <s v="19/11/2018"/>
    <s v="19/11/2023"/>
    <n v="18000000"/>
    <s v="1801610704"/>
    <n v="1800"/>
    <n v="1"/>
    <n v="18000000"/>
    <n v="180"/>
    <n v="2"/>
    <n v="2"/>
    <n v="1.86"/>
    <n v="12.685313000000001"/>
  </r>
  <r>
    <n v="415"/>
    <x v="74"/>
    <s v="30/09/2020"/>
    <n v="838"/>
    <n v="5"/>
    <s v="N"/>
    <s v="800-116-398-7"/>
    <s v="11001"/>
    <s v="Carrera 13 # 28-17 Pisos 234 y 5"/>
    <s v="19/11/2018"/>
    <s v="19/11/2021"/>
    <n v="5000000"/>
    <s v="1801610716"/>
    <n v="1080"/>
    <n v="1"/>
    <n v="5000000"/>
    <n v="180"/>
    <n v="2"/>
    <n v="2"/>
    <n v="1.86"/>
    <n v="2.517077"/>
  </r>
  <r>
    <n v="1146"/>
    <x v="74"/>
    <s v="30/09/2020"/>
    <n v="839"/>
    <n v="5"/>
    <s v="N"/>
    <s v="800-116-398-7"/>
    <s v="11001"/>
    <s v="Carrera 13 # 28-17 Pisos 234 y 5"/>
    <s v="20/11/2018"/>
    <s v="20/11/2023"/>
    <n v="15000000"/>
    <s v="1801611403"/>
    <n v="1800"/>
    <n v="1"/>
    <n v="15000000"/>
    <n v="180"/>
    <n v="2"/>
    <n v="2"/>
    <n v="1.86"/>
    <n v="10.570562000000001"/>
  </r>
  <r>
    <n v="416"/>
    <x v="74"/>
    <s v="30/09/2020"/>
    <n v="840"/>
    <n v="5"/>
    <s v="N"/>
    <s v="800-116-398-7"/>
    <s v="11001"/>
    <s v="Carrera 13 # 28-17 Pisos 234 y 5"/>
    <s v="20/11/2018"/>
    <s v="20/11/2021"/>
    <n v="10000000"/>
    <s v="1801611407"/>
    <n v="1080"/>
    <n v="1"/>
    <n v="10000000"/>
    <n v="180"/>
    <n v="2"/>
    <n v="2"/>
    <n v="1.86"/>
    <n v="5.0336020000000001"/>
  </r>
  <r>
    <n v="52"/>
    <x v="74"/>
    <s v="30/09/2020"/>
    <n v="841"/>
    <n v="5"/>
    <s v="N"/>
    <s v="800-116-398-7"/>
    <s v="11001"/>
    <s v="Carrera 13 # 28-17 Pisos 234 y 5"/>
    <s v="21/11/2018"/>
    <s v="21/11/2020"/>
    <n v="6000000"/>
    <s v="1801611960"/>
    <n v="720"/>
    <n v="1"/>
    <n v="6000000"/>
    <n v="180"/>
    <n v="2"/>
    <n v="2"/>
    <n v="1.86"/>
    <n v="1.5101089999999999"/>
  </r>
  <r>
    <n v="1152"/>
    <x v="74"/>
    <s v="30/09/2020"/>
    <n v="842"/>
    <n v="5"/>
    <s v="N"/>
    <s v="800-116-398-7"/>
    <s v="11001"/>
    <s v="Carrera 13 # 28-17 Pisos 234 y 5"/>
    <s v="26/11/2018"/>
    <s v="26/11/2023"/>
    <n v="12000000"/>
    <s v="1801613938"/>
    <n v="1440"/>
    <n v="1"/>
    <n v="12000000"/>
    <n v="180"/>
    <n v="2"/>
    <n v="2"/>
    <n v="1.75"/>
    <n v="4.7155230000000001"/>
  </r>
  <r>
    <n v="1152"/>
    <x v="74"/>
    <s v="30/09/2020"/>
    <n v="843"/>
    <n v="5"/>
    <s v="N"/>
    <s v="800-116-398-7"/>
    <s v="11001"/>
    <s v="Carrera 13 # 28-17 Pisos 234 y 5"/>
    <s v="26/11/2018"/>
    <s v="26/11/2023"/>
    <n v="6000000"/>
    <s v="1801613940"/>
    <n v="1800"/>
    <n v="1"/>
    <n v="6000000"/>
    <n v="180"/>
    <n v="2"/>
    <n v="2"/>
    <n v="1.75"/>
    <n v="4.2251719999999997"/>
  </r>
  <r>
    <n v="422"/>
    <x v="74"/>
    <s v="30/09/2020"/>
    <n v="844"/>
    <n v="5"/>
    <s v="N"/>
    <s v="800-116-398-7"/>
    <s v="11001"/>
    <s v="Carrera 13 # 28-17 Pisos 234 y 5"/>
    <s v="26/11/2018"/>
    <s v="26/11/2021"/>
    <n v="5500000"/>
    <s v="1801613944"/>
    <n v="1080"/>
    <n v="1"/>
    <n v="5500000"/>
    <n v="180"/>
    <n v="2"/>
    <n v="2"/>
    <n v="1.75"/>
    <n v="2.7664909999999998"/>
  </r>
  <r>
    <n v="1152"/>
    <x v="74"/>
    <s v="30/09/2020"/>
    <n v="845"/>
    <n v="5"/>
    <s v="N"/>
    <s v="800-116-398-7"/>
    <s v="11001"/>
    <s v="Carrera 13 # 28-17 Pisos 234 y 5"/>
    <s v="26/11/2018"/>
    <s v="26/11/2023"/>
    <n v="10000000"/>
    <s v="1801613947"/>
    <n v="1800"/>
    <n v="1"/>
    <n v="10000000"/>
    <n v="180"/>
    <n v="2"/>
    <n v="2"/>
    <n v="0.75"/>
    <n v="7.0181040000000001"/>
  </r>
  <r>
    <n v="65"/>
    <x v="74"/>
    <s v="30/09/2020"/>
    <n v="846"/>
    <n v="5"/>
    <s v="N"/>
    <s v="800-116-398-7"/>
    <s v="11001"/>
    <s v="Carrera 13 # 28-17 Pisos 234 y 5"/>
    <s v="26/11/2018"/>
    <s v="04/12/2020"/>
    <n v="8000000"/>
    <s v="1801613953"/>
    <n v="720"/>
    <n v="1"/>
    <n v="8000000"/>
    <n v="180"/>
    <n v="2"/>
    <n v="2"/>
    <n v="1.67"/>
    <n v="2.010672"/>
  </r>
  <r>
    <n v="1152"/>
    <x v="74"/>
    <s v="30/09/2020"/>
    <n v="847"/>
    <n v="5"/>
    <s v="N"/>
    <s v="800-116-398-7"/>
    <s v="11001"/>
    <s v="Carrera 13 # 28-17 Pisos 234 y 5"/>
    <s v="26/11/2018"/>
    <s v="26/11/2023"/>
    <n v="20000000"/>
    <s v="1801613962"/>
    <n v="1800"/>
    <n v="1"/>
    <n v="20000000"/>
    <n v="180"/>
    <n v="2"/>
    <n v="2"/>
    <n v="5.25"/>
    <n v="14.249984"/>
  </r>
  <r>
    <n v="427"/>
    <x v="74"/>
    <s v="30/09/2020"/>
    <n v="848"/>
    <n v="5"/>
    <s v="N"/>
    <s v="800-116-398-7"/>
    <s v="11001"/>
    <s v="Carrera 13 # 28-17 Pisos 234 y 5"/>
    <s v="27/11/2018"/>
    <s v="01/12/2021"/>
    <n v="5000000"/>
    <s v="1801614573"/>
    <n v="1080"/>
    <n v="1"/>
    <n v="5000000"/>
    <n v="90"/>
    <n v="2"/>
    <n v="2"/>
    <n v="0.14000000000000001"/>
    <n v="2.0835629999999998"/>
  </r>
  <r>
    <n v="1160"/>
    <x v="74"/>
    <s v="30/09/2020"/>
    <n v="849"/>
    <n v="5"/>
    <s v="N"/>
    <s v="800-116-398-7"/>
    <s v="11001"/>
    <s v="Carrera 13 # 28-17 Pisos 234 y 5"/>
    <s v="28/11/2018"/>
    <s v="04/12/2023"/>
    <n v="15000000"/>
    <s v="1801615142"/>
    <n v="1800"/>
    <n v="1"/>
    <n v="15000000"/>
    <n v="180"/>
    <n v="2"/>
    <n v="2"/>
    <n v="1.67"/>
    <n v="10.55626"/>
  </r>
  <r>
    <n v="1520"/>
    <x v="74"/>
    <s v="30/09/2020"/>
    <n v="850"/>
    <n v="5"/>
    <s v="N"/>
    <s v="800-116-398-7"/>
    <s v="11001"/>
    <s v="Carrera 13 # 28-17 Pisos 234 y 5"/>
    <s v="28/11/2018"/>
    <s v="28/11/2024"/>
    <n v="15000000"/>
    <s v="1801615147"/>
    <n v="2160"/>
    <n v="1"/>
    <n v="15000000"/>
    <n v="180"/>
    <n v="2"/>
    <n v="2"/>
    <n v="1.75"/>
    <n v="11.31649"/>
  </r>
  <r>
    <n v="1526"/>
    <x v="74"/>
    <s v="30/09/2020"/>
    <n v="851"/>
    <n v="5"/>
    <s v="N"/>
    <s v="800-116-398-7"/>
    <s v="11001"/>
    <s v="Carrera 13 # 28-17 Pisos 234 y 5"/>
    <s v="29/11/2018"/>
    <s v="04/12/2024"/>
    <n v="15000000"/>
    <s v="1801615662"/>
    <n v="2160"/>
    <n v="1"/>
    <n v="15000000"/>
    <n v="180"/>
    <n v="2"/>
    <n v="2"/>
    <n v="1.67"/>
    <n v="11.310320000000001"/>
  </r>
  <r>
    <n v="1160"/>
    <x v="74"/>
    <s v="30/09/2020"/>
    <n v="852"/>
    <n v="5"/>
    <s v="N"/>
    <s v="800-116-398-7"/>
    <s v="11001"/>
    <s v="Carrera 13 # 28-17 Pisos 234 y 5"/>
    <s v="30/11/2018"/>
    <s v="04/12/2023"/>
    <n v="6500000"/>
    <s v="1801616274"/>
    <n v="1800"/>
    <n v="1"/>
    <n v="6500000"/>
    <n v="180"/>
    <n v="2"/>
    <n v="2"/>
    <n v="1.67"/>
    <n v="4.5743600000000004"/>
  </r>
  <r>
    <n v="1158"/>
    <x v="74"/>
    <s v="30/09/2020"/>
    <n v="853"/>
    <n v="5"/>
    <s v="N"/>
    <s v="800-116-398-7"/>
    <s v="11001"/>
    <s v="Carrera 13 # 28-17 Pisos 234 y 5"/>
    <s v="30/11/2018"/>
    <s v="02/12/2023"/>
    <n v="14000000"/>
    <s v="1801616300"/>
    <n v="1440"/>
    <n v="1"/>
    <n v="14000000"/>
    <n v="360"/>
    <n v="2"/>
    <n v="2"/>
    <n v="0"/>
    <n v="8.4002599999999994"/>
  </r>
  <r>
    <n v="1160"/>
    <x v="74"/>
    <s v="30/09/2020"/>
    <n v="854"/>
    <n v="5"/>
    <s v="N"/>
    <s v="800-116-398-7"/>
    <s v="11001"/>
    <s v="Carrera 13 # 28-17 Pisos 234 y 5"/>
    <s v="04/12/2018"/>
    <s v="04/12/2023"/>
    <n v="15750000"/>
    <s v="1801617102"/>
    <n v="1800"/>
    <n v="1"/>
    <n v="15750000"/>
    <n v="360"/>
    <n v="2"/>
    <n v="2"/>
    <n v="0.9"/>
    <n v="12.699456"/>
  </r>
  <r>
    <n v="1160"/>
    <x v="74"/>
    <s v="30/09/2020"/>
    <n v="855"/>
    <n v="5"/>
    <s v="N"/>
    <s v="800-116-398-7"/>
    <s v="11001"/>
    <s v="Carrera 13 # 28-17 Pisos 234 y 5"/>
    <s v="04/12/2018"/>
    <s v="04/12/2023"/>
    <n v="13000000"/>
    <s v="1801617104"/>
    <n v="1800"/>
    <n v="1"/>
    <n v="13000000"/>
    <n v="180"/>
    <n v="2"/>
    <n v="2"/>
    <n v="1.67"/>
    <n v="9.1487200000000009"/>
  </r>
  <r>
    <n v="1160"/>
    <x v="74"/>
    <s v="30/09/2020"/>
    <n v="856"/>
    <n v="5"/>
    <s v="N"/>
    <s v="800-116-398-7"/>
    <s v="11001"/>
    <s v="Carrera 13 # 28-17 Pisos 234 y 5"/>
    <s v="04/12/2018"/>
    <s v="04/12/2023"/>
    <n v="10500000"/>
    <s v="1801617108"/>
    <n v="1800"/>
    <n v="1"/>
    <n v="10500000"/>
    <n v="180"/>
    <n v="2"/>
    <n v="2"/>
    <n v="1.67"/>
    <n v="7.3894399999999996"/>
  </r>
  <r>
    <n v="1162"/>
    <x v="74"/>
    <s v="30/09/2020"/>
    <n v="857"/>
    <n v="5"/>
    <s v="N"/>
    <s v="800-116-398-7"/>
    <s v="11001"/>
    <s v="Carrera 13 # 28-17 Pisos 234 y 5"/>
    <s v="06/12/2018"/>
    <s v="06/12/2023"/>
    <n v="10000000"/>
    <s v="1801617927"/>
    <n v="1800"/>
    <n v="1"/>
    <n v="10000000"/>
    <n v="180"/>
    <n v="2"/>
    <n v="2"/>
    <n v="1.45"/>
    <n v="7.0319050000000001"/>
  </r>
  <r>
    <n v="1162"/>
    <x v="74"/>
    <s v="30/09/2020"/>
    <n v="858"/>
    <n v="5"/>
    <s v="N"/>
    <s v="800-116-398-7"/>
    <s v="11001"/>
    <s v="Carrera 13 # 28-17 Pisos 234 y 5"/>
    <s v="06/12/2018"/>
    <s v="06/12/2023"/>
    <n v="8000000"/>
    <s v="1801617930"/>
    <n v="1800"/>
    <n v="1"/>
    <n v="8000000"/>
    <n v="180"/>
    <n v="2"/>
    <n v="2"/>
    <n v="1.45"/>
    <n v="5.625591"/>
  </r>
  <r>
    <n v="1163"/>
    <x v="74"/>
    <s v="30/09/2020"/>
    <n v="859"/>
    <n v="5"/>
    <s v="N"/>
    <s v="800-116-398-7"/>
    <s v="11001"/>
    <s v="Carrera 13 # 28-17 Pisos 234 y 5"/>
    <s v="07/12/2018"/>
    <s v="07/12/2023"/>
    <n v="10000000"/>
    <s v="1801618653"/>
    <n v="1800"/>
    <n v="1"/>
    <n v="10000000"/>
    <n v="180"/>
    <n v="2"/>
    <n v="2"/>
    <n v="1.45"/>
    <n v="7.0381340000000003"/>
  </r>
  <r>
    <n v="801"/>
    <x v="74"/>
    <s v="30/09/2020"/>
    <n v="860"/>
    <n v="5"/>
    <s v="N"/>
    <s v="800-116-398-7"/>
    <s v="11001"/>
    <s v="Carrera 13 # 28-17 Pisos 234 y 5"/>
    <s v="10/12/2018"/>
    <s v="10/12/2022"/>
    <n v="5000000"/>
    <s v="1801619217"/>
    <n v="1440"/>
    <n v="1"/>
    <n v="5000000"/>
    <n v="180"/>
    <n v="2"/>
    <n v="2"/>
    <n v="1.45"/>
    <n v="3.1387499999999999"/>
  </r>
  <r>
    <n v="1167"/>
    <x v="74"/>
    <s v="30/09/2020"/>
    <n v="861"/>
    <n v="5"/>
    <s v="N"/>
    <s v="800-116-398-7"/>
    <s v="11001"/>
    <s v="Carrera 13 # 28-17 Pisos 234 y 5"/>
    <s v="11/12/2018"/>
    <s v="11/12/2023"/>
    <n v="10000000"/>
    <s v="1801620048"/>
    <n v="1800"/>
    <n v="1"/>
    <n v="10000000"/>
    <n v="180"/>
    <n v="2"/>
    <n v="2"/>
    <n v="1.45"/>
    <n v="7.0306290000000002"/>
  </r>
  <r>
    <n v="438"/>
    <x v="74"/>
    <s v="30/09/2020"/>
    <n v="862"/>
    <n v="5"/>
    <s v="N"/>
    <s v="800-116-398-7"/>
    <s v="11001"/>
    <s v="Carrera 13 # 28-17 Pisos 234 y 5"/>
    <s v="12/12/2018"/>
    <s v="12/12/2021"/>
    <n v="15000000"/>
    <s v="1801620739"/>
    <n v="1080"/>
    <n v="1"/>
    <n v="15000000"/>
    <n v="180"/>
    <n v="2"/>
    <n v="2"/>
    <n v="1.45"/>
    <n v="7.532508"/>
  </r>
  <r>
    <n v="438"/>
    <x v="74"/>
    <s v="30/09/2020"/>
    <n v="863"/>
    <n v="5"/>
    <s v="N"/>
    <s v="800-116-398-7"/>
    <s v="11001"/>
    <s v="Carrera 13 # 28-17 Pisos 234 y 5"/>
    <s v="12/12/2018"/>
    <s v="12/12/2021"/>
    <n v="10500000"/>
    <s v="1801620743"/>
    <n v="1080"/>
    <n v="1"/>
    <n v="10500000"/>
    <n v="180"/>
    <n v="2"/>
    <n v="2"/>
    <n v="1.45"/>
    <n v="5.2727880000000003"/>
  </r>
  <r>
    <n v="74"/>
    <x v="74"/>
    <s v="30/09/2020"/>
    <n v="864"/>
    <n v="5"/>
    <s v="N"/>
    <s v="800-116-398-7"/>
    <s v="11001"/>
    <s v="Carrera 13 # 28-17 Pisos 234 y 5"/>
    <s v="13/12/2018"/>
    <s v="13/12/2020"/>
    <n v="6000000"/>
    <s v="1801621112"/>
    <n v="720"/>
    <n v="1"/>
    <n v="6000000"/>
    <n v="180"/>
    <n v="2"/>
    <n v="2"/>
    <n v="1.33"/>
    <n v="1.5060739999999999"/>
  </r>
  <r>
    <n v="1169"/>
    <x v="74"/>
    <s v="30/09/2020"/>
    <n v="865"/>
    <n v="5"/>
    <s v="N"/>
    <s v="800-116-398-7"/>
    <s v="11001"/>
    <s v="Carrera 13 # 28-17 Pisos 234 y 5"/>
    <s v="13/12/2018"/>
    <s v="13/12/2023"/>
    <n v="13000000"/>
    <s v="1801621115"/>
    <n v="1800"/>
    <n v="1"/>
    <n v="13000000"/>
    <n v="180"/>
    <n v="2"/>
    <n v="2"/>
    <n v="1.33"/>
    <n v="9.1360790000000005"/>
  </r>
  <r>
    <n v="1170"/>
    <x v="74"/>
    <s v="30/09/2020"/>
    <n v="866"/>
    <n v="5"/>
    <s v="N"/>
    <s v="800-116-398-7"/>
    <s v="11001"/>
    <s v="Carrera 13 # 28-17 Pisos 234 y 5"/>
    <s v="14/12/2018"/>
    <s v="14/12/2023"/>
    <n v="20000000"/>
    <s v="1801621751"/>
    <n v="1800"/>
    <n v="1"/>
    <n v="20000000"/>
    <n v="180"/>
    <n v="2"/>
    <n v="2"/>
    <n v="1.33"/>
    <n v="14.054531000000001"/>
  </r>
  <r>
    <n v="443"/>
    <x v="74"/>
    <s v="30/09/2020"/>
    <n v="867"/>
    <n v="5"/>
    <s v="N"/>
    <s v="800-116-398-7"/>
    <s v="11001"/>
    <s v="Carrera 13 # 28-17 Pisos 234 y 5"/>
    <s v="17/12/2018"/>
    <s v="17/12/2021"/>
    <n v="10000000"/>
    <s v="1801622378"/>
    <n v="1080"/>
    <n v="1"/>
    <n v="10000000"/>
    <n v="180"/>
    <n v="2"/>
    <n v="2"/>
    <n v="1.33"/>
    <n v="5.0189510000000004"/>
  </r>
  <r>
    <n v="1173"/>
    <x v="74"/>
    <s v="30/09/2020"/>
    <n v="868"/>
    <n v="5"/>
    <s v="N"/>
    <s v="800-116-398-7"/>
    <s v="11001"/>
    <s v="Carrera 13 # 28-17 Pisos 234 y 5"/>
    <s v="17/12/2018"/>
    <s v="17/12/2023"/>
    <n v="12000000"/>
    <s v="1801622392"/>
    <n v="1800"/>
    <n v="1"/>
    <n v="12000000"/>
    <n v="180"/>
    <n v="2"/>
    <n v="2"/>
    <n v="1.33"/>
    <n v="8.4318270000000002"/>
  </r>
  <r>
    <n v="1173"/>
    <x v="74"/>
    <s v="30/09/2020"/>
    <n v="869"/>
    <n v="5"/>
    <s v="N"/>
    <s v="800-116-398-7"/>
    <s v="11001"/>
    <s v="Carrera 13 # 28-17 Pisos 234 y 5"/>
    <s v="17/12/2018"/>
    <s v="17/12/2023"/>
    <n v="20000000"/>
    <s v="1801622398"/>
    <n v="1800"/>
    <n v="1"/>
    <n v="20000000"/>
    <n v="180"/>
    <n v="2"/>
    <n v="2"/>
    <n v="1.33"/>
    <n v="14.053148"/>
  </r>
  <r>
    <n v="443"/>
    <x v="74"/>
    <s v="30/09/2020"/>
    <n v="870"/>
    <n v="5"/>
    <s v="N"/>
    <s v="800-116-398-7"/>
    <s v="11001"/>
    <s v="Carrera 13 # 28-17 Pisos 234 y 5"/>
    <s v="17/12/2018"/>
    <s v="17/12/2021"/>
    <n v="10000000"/>
    <s v="1801622408"/>
    <n v="1080"/>
    <n v="1"/>
    <n v="10000000"/>
    <n v="180"/>
    <n v="2"/>
    <n v="2"/>
    <n v="1.33"/>
    <n v="5.0189510000000004"/>
  </r>
  <r>
    <n v="444"/>
    <x v="74"/>
    <s v="30/09/2020"/>
    <n v="871"/>
    <n v="5"/>
    <s v="N"/>
    <s v="800-116-398-7"/>
    <s v="11001"/>
    <s v="Carrera 13 # 28-17 Pisos 234 y 5"/>
    <s v="18/12/2018"/>
    <s v="18/12/2021"/>
    <n v="5000000"/>
    <s v="1801623169"/>
    <n v="1080"/>
    <n v="1"/>
    <n v="5000000"/>
    <n v="180"/>
    <n v="2"/>
    <n v="2"/>
    <n v="1.33"/>
    <n v="2.509385"/>
  </r>
  <r>
    <n v="1177"/>
    <x v="74"/>
    <s v="30/09/2020"/>
    <n v="872"/>
    <n v="5"/>
    <s v="N"/>
    <s v="800-116-398-7"/>
    <s v="11001"/>
    <s v="Carrera 13 # 28-17 Pisos 234 y 5"/>
    <s v="21/12/2018"/>
    <s v="21/12/2023"/>
    <n v="19000000"/>
    <s v="1801625581"/>
    <n v="1800"/>
    <n v="1"/>
    <n v="19000000"/>
    <n v="180"/>
    <n v="2"/>
    <n v="2"/>
    <n v="1.26"/>
    <n v="13.345832"/>
  </r>
  <r>
    <n v="1177"/>
    <x v="74"/>
    <s v="30/09/2020"/>
    <n v="873"/>
    <n v="5"/>
    <s v="N"/>
    <s v="800-116-398-7"/>
    <s v="11001"/>
    <s v="Carrera 13 # 28-17 Pisos 234 y 5"/>
    <s v="21/12/2018"/>
    <s v="21/12/2023"/>
    <n v="13500000"/>
    <s v="1801625611"/>
    <n v="1800"/>
    <n v="1"/>
    <n v="13500000"/>
    <n v="180"/>
    <n v="2"/>
    <n v="2"/>
    <n v="1.26"/>
    <n v="9.4825949999999999"/>
  </r>
  <r>
    <n v="1180"/>
    <x v="74"/>
    <s v="30/09/2020"/>
    <n v="874"/>
    <n v="5"/>
    <s v="N"/>
    <s v="800-116-398-7"/>
    <s v="11001"/>
    <s v="Carrera 13 # 28-17 Pisos 234 y 5"/>
    <s v="24/12/2018"/>
    <s v="24/12/2023"/>
    <n v="15000000"/>
    <s v="1801626590"/>
    <n v="1800"/>
    <n v="1"/>
    <n v="15000000"/>
    <n v="180"/>
    <n v="2"/>
    <n v="2"/>
    <n v="1.26"/>
    <n v="10.535638000000001"/>
  </r>
  <r>
    <n v="1180"/>
    <x v="74"/>
    <s v="30/09/2020"/>
    <n v="875"/>
    <n v="5"/>
    <s v="N"/>
    <s v="800-116-398-7"/>
    <s v="11001"/>
    <s v="Carrera 13 # 28-17 Pisos 234 y 5"/>
    <s v="24/12/2018"/>
    <s v="24/12/2023"/>
    <n v="15000000"/>
    <s v="1801626593"/>
    <n v="1800"/>
    <n v="1"/>
    <n v="15000000"/>
    <n v="180"/>
    <n v="2"/>
    <n v="2"/>
    <n v="1.26"/>
    <n v="10.535638000000001"/>
  </r>
  <r>
    <n v="1180"/>
    <x v="74"/>
    <s v="30/09/2020"/>
    <n v="876"/>
    <n v="5"/>
    <s v="N"/>
    <s v="800-116-398-7"/>
    <s v="11001"/>
    <s v="Carrera 13 # 28-17 Pisos 234 y 5"/>
    <s v="24/12/2018"/>
    <s v="24/12/2023"/>
    <n v="30000000"/>
    <s v="1801626634"/>
    <n v="1800"/>
    <n v="1"/>
    <n v="30000000"/>
    <n v="180"/>
    <n v="2"/>
    <n v="2"/>
    <n v="1.26"/>
    <n v="21.071394000000002"/>
  </r>
  <r>
    <n v="1180"/>
    <x v="74"/>
    <s v="30/09/2020"/>
    <n v="877"/>
    <n v="5"/>
    <s v="N"/>
    <s v="800-116-398-7"/>
    <s v="11001"/>
    <s v="Carrera 13 # 28-17 Pisos 234 y 5"/>
    <s v="24/12/2018"/>
    <s v="24/12/2023"/>
    <n v="27060194"/>
    <s v="1801627085"/>
    <n v="1800"/>
    <n v="1"/>
    <n v="27060194"/>
    <n v="180"/>
    <n v="2"/>
    <n v="2"/>
    <n v="1.26"/>
    <n v="19.006596999999999"/>
  </r>
  <r>
    <n v="1180"/>
    <x v="74"/>
    <s v="30/09/2020"/>
    <n v="878"/>
    <n v="5"/>
    <s v="N"/>
    <s v="800-116-398-7"/>
    <s v="11001"/>
    <s v="Carrera 13 # 28-17 Pisos 234 y 5"/>
    <s v="24/12/2018"/>
    <s v="24/12/2023"/>
    <n v="8500000"/>
    <s v="1801627113"/>
    <n v="1800"/>
    <n v="1"/>
    <n v="8500000"/>
    <n v="180"/>
    <n v="2"/>
    <n v="2"/>
    <n v="0.26"/>
    <n v="5.954447"/>
  </r>
  <r>
    <n v="1189"/>
    <x v="74"/>
    <s v="30/09/2020"/>
    <n v="879"/>
    <n v="5"/>
    <s v="N"/>
    <s v="800-116-398-7"/>
    <s v="11001"/>
    <s v="Carrera 13 # 28-17 Pisos 234 y 5"/>
    <s v="26/12/2018"/>
    <s v="02/01/2024"/>
    <n v="11000000"/>
    <s v="1801627622"/>
    <n v="1800"/>
    <n v="1"/>
    <n v="11000000"/>
    <n v="180"/>
    <n v="2"/>
    <n v="2"/>
    <n v="0.21"/>
    <n v="7.7039600000000004"/>
  </r>
  <r>
    <n v="1183"/>
    <x v="74"/>
    <s v="30/09/2020"/>
    <n v="880"/>
    <n v="5"/>
    <s v="N"/>
    <s v="800-116-398-7"/>
    <s v="11001"/>
    <s v="Carrera 13 # 28-17 Pisos 234 y 5"/>
    <s v="27/12/2018"/>
    <s v="27/12/2023"/>
    <n v="9000000"/>
    <s v="1801628199"/>
    <n v="1800"/>
    <n v="1"/>
    <n v="9000000"/>
    <n v="180"/>
    <n v="2"/>
    <n v="2"/>
    <n v="1.21"/>
    <n v="6.320017"/>
  </r>
  <r>
    <n v="1005"/>
    <x v="74"/>
    <s v="30/09/2020"/>
    <n v="881"/>
    <n v="5"/>
    <s v="N"/>
    <s v="800-116-398-7"/>
    <s v="11001"/>
    <s v="Carrera 13 # 28-17 Pisos 234 y 5"/>
    <s v="27/12/2018"/>
    <s v="02/07/2023"/>
    <n v="25800000"/>
    <s v="1801628214"/>
    <n v="1620"/>
    <n v="1"/>
    <n v="25800000"/>
    <n v="180"/>
    <n v="2"/>
    <n v="2"/>
    <n v="1.21"/>
    <n v="17.250686999999999"/>
  </r>
  <r>
    <n v="94"/>
    <x v="74"/>
    <s v="30/09/2020"/>
    <n v="882"/>
    <n v="5"/>
    <s v="N"/>
    <s v="800-116-398-7"/>
    <s v="11001"/>
    <s v="Carrera 13 # 28-17 Pisos 234 y 5"/>
    <s v="27/12/2018"/>
    <s v="02/01/2021"/>
    <n v="6424007"/>
    <s v="1801628252"/>
    <n v="720"/>
    <n v="1"/>
    <n v="6424007"/>
    <n v="180"/>
    <n v="2"/>
    <n v="2"/>
    <n v="1.21"/>
    <n v="1.6107530000000001"/>
  </r>
  <r>
    <n v="1184"/>
    <x v="74"/>
    <s v="30/09/2020"/>
    <n v="883"/>
    <n v="5"/>
    <s v="N"/>
    <s v="800-116-398-7"/>
    <s v="11001"/>
    <s v="Carrera 13 # 28-17 Pisos 234 y 5"/>
    <s v="28/12/2018"/>
    <s v="28/12/2023"/>
    <n v="5204674"/>
    <s v="1801628820"/>
    <n v="1800"/>
    <n v="1"/>
    <n v="5204674"/>
    <n v="180"/>
    <n v="2"/>
    <n v="2"/>
    <n v="1.21"/>
    <n v="3.6554090000000001"/>
  </r>
  <r>
    <n v="1005"/>
    <x v="74"/>
    <s v="30/09/2020"/>
    <n v="884"/>
    <n v="5"/>
    <s v="N"/>
    <s v="800-116-398-7"/>
    <s v="11001"/>
    <s v="Carrera 13 # 28-17 Pisos 234 y 5"/>
    <s v="28/12/2018"/>
    <s v="02/07/2023"/>
    <n v="10000000"/>
    <s v="1801629078"/>
    <n v="1620"/>
    <n v="1"/>
    <n v="10000000"/>
    <n v="180"/>
    <n v="2"/>
    <n v="2"/>
    <n v="1.21"/>
    <n v="6.6862909999999998"/>
  </r>
  <r>
    <n v="1189"/>
    <x v="74"/>
    <s v="30/09/2020"/>
    <n v="885"/>
    <n v="5"/>
    <s v="N"/>
    <s v="800-116-398-7"/>
    <s v="11001"/>
    <s v="Carrera 13 # 28-17 Pisos 234 y 5"/>
    <s v="02/01/2019"/>
    <s v="02/01/2024"/>
    <n v="26000000"/>
    <s v="1901629634"/>
    <n v="1800"/>
    <n v="1"/>
    <n v="26000000"/>
    <n v="180"/>
    <n v="2"/>
    <n v="2"/>
    <n v="1.21"/>
    <n v="18.253679999999999"/>
  </r>
  <r>
    <n v="94"/>
    <x v="74"/>
    <s v="30/09/2020"/>
    <n v="886"/>
    <n v="5"/>
    <s v="N"/>
    <s v="800-116-398-7"/>
    <s v="11001"/>
    <s v="Carrera 13 # 28-17 Pisos 234 y 5"/>
    <s v="02/01/2019"/>
    <s v="02/01/2021"/>
    <n v="20000000"/>
    <s v="1901629636"/>
    <n v="720"/>
    <n v="1"/>
    <n v="20000000"/>
    <n v="180"/>
    <n v="2"/>
    <n v="2"/>
    <n v="4.71"/>
    <n v="5.0569360000000003"/>
  </r>
  <r>
    <n v="94"/>
    <x v="74"/>
    <s v="30/09/2020"/>
    <n v="887"/>
    <n v="5"/>
    <s v="N"/>
    <s v="800-116-398-7"/>
    <s v="11001"/>
    <s v="Carrera 13 # 28-17 Pisos 234 y 5"/>
    <s v="02/01/2019"/>
    <s v="02/01/2021"/>
    <n v="6000000"/>
    <s v="1901629640"/>
    <n v="720"/>
    <n v="1"/>
    <n v="6000000"/>
    <n v="180"/>
    <n v="2"/>
    <n v="2"/>
    <n v="1.21"/>
    <n v="1.5044"/>
  </r>
  <r>
    <n v="640"/>
    <x v="74"/>
    <s v="30/09/2020"/>
    <n v="888"/>
    <n v="5"/>
    <s v="N"/>
    <s v="800-116-398-7"/>
    <s v="11001"/>
    <s v="Carrera 13 # 28-17 Pisos 234 y 5"/>
    <s v="02/01/2019"/>
    <s v="02/07/2022"/>
    <n v="10000000"/>
    <s v="1901629652"/>
    <n v="1260"/>
    <n v="1"/>
    <n v="10000000"/>
    <n v="180"/>
    <n v="2"/>
    <n v="2"/>
    <n v="1.21"/>
    <n v="5.7310949999999998"/>
  </r>
  <r>
    <n v="1189"/>
    <x v="74"/>
    <s v="30/09/2020"/>
    <n v="889"/>
    <n v="5"/>
    <s v="N"/>
    <s v="800-116-398-7"/>
    <s v="11001"/>
    <s v="Carrera 13 # 28-17 Pisos 234 y 5"/>
    <s v="02/01/2019"/>
    <s v="02/01/2024"/>
    <n v="15000000"/>
    <s v="1901629654"/>
    <n v="1800"/>
    <n v="1"/>
    <n v="15000000"/>
    <n v="180"/>
    <n v="2"/>
    <n v="2"/>
    <n v="1.21"/>
    <n v="10.530976000000001"/>
  </r>
  <r>
    <n v="460"/>
    <x v="74"/>
    <s v="30/09/2020"/>
    <n v="890"/>
    <n v="5"/>
    <s v="N"/>
    <s v="800-116-398-7"/>
    <s v="11001"/>
    <s v="Carrera 13 # 28-17 Pisos 234 y 5"/>
    <s v="03/01/2019"/>
    <s v="03/01/2022"/>
    <n v="6500000"/>
    <s v="1901629725"/>
    <n v="1080"/>
    <n v="1"/>
    <n v="6500000"/>
    <n v="360"/>
    <n v="2"/>
    <n v="2"/>
    <n v="1.9"/>
    <n v="6.5955859999999999"/>
  </r>
  <r>
    <n v="1190"/>
    <x v="74"/>
    <s v="30/09/2020"/>
    <n v="891"/>
    <n v="5"/>
    <s v="N"/>
    <s v="800-116-398-7"/>
    <s v="11001"/>
    <s v="Carrera 13 # 28-17 Pisos 234 y 5"/>
    <s v="03/01/2019"/>
    <s v="03/01/2024"/>
    <n v="20000000"/>
    <s v="1901629726"/>
    <n v="1800"/>
    <n v="1"/>
    <n v="20000000"/>
    <n v="180"/>
    <n v="2"/>
    <n v="2"/>
    <n v="4.71"/>
    <n v="14.157557000000001"/>
  </r>
  <r>
    <n v="1195"/>
    <x v="74"/>
    <s v="30/09/2020"/>
    <n v="892"/>
    <n v="5"/>
    <s v="N"/>
    <s v="800-116-398-7"/>
    <s v="11001"/>
    <s v="Carrera 13 # 28-17 Pisos 234 y 5"/>
    <s v="08/01/2019"/>
    <s v="08/01/2024"/>
    <n v="20000000"/>
    <s v="1901630097"/>
    <n v="1800"/>
    <n v="1"/>
    <n v="20000000"/>
    <n v="180"/>
    <n v="2"/>
    <n v="2"/>
    <n v="1.1000000000000001"/>
    <n v="14.035014"/>
  </r>
  <r>
    <n v="1196"/>
    <x v="74"/>
    <s v="30/09/2020"/>
    <n v="893"/>
    <n v="5"/>
    <s v="N"/>
    <s v="800-116-398-7"/>
    <s v="11001"/>
    <s v="Carrera 13 # 28-17 Pisos 234 y 5"/>
    <s v="09/01/2019"/>
    <s v="09/01/2024"/>
    <n v="13000000"/>
    <s v="1901630594"/>
    <n v="1800"/>
    <n v="1"/>
    <n v="13000000"/>
    <n v="180"/>
    <n v="2"/>
    <n v="2"/>
    <n v="1.1000000000000001"/>
    <n v="9.1226249999999993"/>
  </r>
  <r>
    <n v="1196"/>
    <x v="74"/>
    <s v="30/09/2020"/>
    <n v="894"/>
    <n v="5"/>
    <s v="N"/>
    <s v="800-116-398-7"/>
    <s v="11001"/>
    <s v="Carrera 13 # 28-17 Pisos 234 y 5"/>
    <s v="09/01/2019"/>
    <s v="09/01/2024"/>
    <n v="10000000"/>
    <s v="1901630614"/>
    <n v="1800"/>
    <n v="1"/>
    <n v="10000000"/>
    <n v="180"/>
    <n v="2"/>
    <n v="2"/>
    <n v="1.1000000000000001"/>
    <n v="7.0174110000000001"/>
  </r>
  <r>
    <n v="1012"/>
    <x v="74"/>
    <s v="30/09/2020"/>
    <n v="895"/>
    <n v="5"/>
    <s v="N"/>
    <s v="800-116-398-7"/>
    <s v="11001"/>
    <s v="Carrera 13 # 28-17 Pisos 234 y 5"/>
    <s v="09/01/2019"/>
    <s v="09/07/2023"/>
    <n v="50000000"/>
    <s v="1901630697"/>
    <n v="360"/>
    <n v="1"/>
    <n v="50000000"/>
    <n v="180"/>
    <n v="2"/>
    <n v="2"/>
    <n v="3.39"/>
    <n v="4.9109629999999997"/>
  </r>
  <r>
    <n v="1201"/>
    <x v="74"/>
    <s v="30/09/2020"/>
    <n v="896"/>
    <n v="5"/>
    <s v="N"/>
    <s v="800-116-398-7"/>
    <s v="11001"/>
    <s v="Carrera 13 # 28-17 Pisos 234 y 5"/>
    <s v="14/01/2019"/>
    <s v="14/01/2024"/>
    <n v="10000000"/>
    <s v="1901631914"/>
    <n v="1800"/>
    <n v="1"/>
    <n v="10000000"/>
    <n v="180"/>
    <n v="2"/>
    <n v="2"/>
    <n v="0.96"/>
    <n v="7.0141359999999997"/>
  </r>
  <r>
    <n v="1201"/>
    <x v="74"/>
    <s v="30/09/2020"/>
    <n v="897"/>
    <n v="5"/>
    <s v="N"/>
    <s v="800-116-398-7"/>
    <s v="11001"/>
    <s v="Carrera 13 # 28-17 Pisos 234 y 5"/>
    <s v="14/01/2019"/>
    <s v="14/01/2024"/>
    <n v="30000000"/>
    <s v="1901631916"/>
    <n v="1800"/>
    <n v="1"/>
    <n v="30000000"/>
    <n v="180"/>
    <n v="2"/>
    <n v="2"/>
    <n v="0.96"/>
    <n v="21.042484000000002"/>
  </r>
  <r>
    <n v="1203"/>
    <x v="74"/>
    <s v="30/09/2020"/>
    <n v="898"/>
    <n v="5"/>
    <s v="N"/>
    <s v="800-116-398-7"/>
    <s v="11001"/>
    <s v="Carrera 13 # 28-17 Pisos 234 y 5"/>
    <s v="16/01/2019"/>
    <s v="16/01/2024"/>
    <n v="14000000"/>
    <s v="1901633696"/>
    <n v="1800"/>
    <n v="1"/>
    <n v="14000000"/>
    <n v="180"/>
    <n v="2"/>
    <n v="2"/>
    <n v="0.96"/>
    <n v="9.8193140000000003"/>
  </r>
  <r>
    <n v="1570"/>
    <x v="74"/>
    <s v="30/09/2020"/>
    <n v="899"/>
    <n v="5"/>
    <s v="N"/>
    <s v="800-116-398-7"/>
    <s v="11001"/>
    <s v="Carrera 13 # 28-17 Pisos 234 y 5"/>
    <s v="17/01/2019"/>
    <s v="17/01/2025"/>
    <n v="12000000"/>
    <s v="1901634316"/>
    <n v="2160"/>
    <n v="1"/>
    <n v="12000000"/>
    <n v="180"/>
    <n v="2"/>
    <n v="2"/>
    <n v="0.96"/>
    <n v="9.0174470000000007"/>
  </r>
  <r>
    <n v="1205"/>
    <x v="74"/>
    <s v="30/09/2020"/>
    <n v="900"/>
    <n v="5"/>
    <s v="N"/>
    <s v="800-116-398-7"/>
    <s v="11001"/>
    <s v="Carrera 13 # 28-17 Pisos 234 y 5"/>
    <s v="18/01/2019"/>
    <s v="18/01/2024"/>
    <n v="13000000"/>
    <s v="1901635011"/>
    <n v="1800"/>
    <n v="1"/>
    <n v="13000000"/>
    <n v="180"/>
    <n v="2"/>
    <n v="2"/>
    <n v="0.88"/>
    <n v="9.1169829999999994"/>
  </r>
  <r>
    <n v="1205"/>
    <x v="74"/>
    <s v="30/09/2020"/>
    <n v="901"/>
    <n v="5"/>
    <s v="N"/>
    <s v="800-116-398-7"/>
    <s v="11001"/>
    <s v="Carrera 13 # 28-17 Pisos 234 y 5"/>
    <s v="18/01/2019"/>
    <s v="18/01/2024"/>
    <n v="15000000"/>
    <s v="1901635013"/>
    <n v="1800"/>
    <n v="1"/>
    <n v="15000000"/>
    <n v="180"/>
    <n v="2"/>
    <n v="2"/>
    <n v="0.88"/>
    <n v="10.519584"/>
  </r>
  <r>
    <n v="478"/>
    <x v="74"/>
    <s v="30/09/2020"/>
    <n v="902"/>
    <n v="5"/>
    <s v="N"/>
    <s v="800-116-398-7"/>
    <s v="11001"/>
    <s v="Carrera 13 # 28-17 Pisos 234 y 5"/>
    <s v="21/01/2019"/>
    <s v="21/01/2022"/>
    <n v="10000000"/>
    <s v="1901635434"/>
    <n v="1080"/>
    <n v="1"/>
    <n v="10000000"/>
    <n v="30"/>
    <n v="2"/>
    <n v="2"/>
    <n v="0"/>
    <n v="4.4550369999999999"/>
  </r>
  <r>
    <n v="1208"/>
    <x v="74"/>
    <s v="30/09/2020"/>
    <n v="903"/>
    <n v="5"/>
    <s v="N"/>
    <s v="800-116-398-7"/>
    <s v="11001"/>
    <s v="Carrera 13 # 28-17 Pisos 234 y 5"/>
    <s v="21/01/2019"/>
    <s v="21/01/2024"/>
    <n v="12000000"/>
    <s v="1901635435"/>
    <n v="1800"/>
    <n v="1"/>
    <n v="12000000"/>
    <n v="180"/>
    <n v="2"/>
    <n v="2"/>
    <n v="0.88"/>
    <n v="10.519112"/>
  </r>
  <r>
    <n v="1208"/>
    <x v="74"/>
    <s v="30/09/2020"/>
    <n v="904"/>
    <n v="5"/>
    <s v="N"/>
    <s v="800-116-398-7"/>
    <s v="11001"/>
    <s v="Carrera 13 # 28-17 Pisos 234 y 5"/>
    <s v="21/01/2019"/>
    <s v="21/01/2024"/>
    <n v="40000000"/>
    <s v="1901635438"/>
    <n v="1800"/>
    <n v="1"/>
    <n v="40000000"/>
    <n v="90"/>
    <n v="2"/>
    <n v="2"/>
    <n v="0.88"/>
    <n v="28.203911999999999"/>
  </r>
  <r>
    <n v="1208"/>
    <x v="74"/>
    <s v="30/09/2020"/>
    <n v="905"/>
    <n v="5"/>
    <s v="N"/>
    <s v="800-116-398-7"/>
    <s v="11001"/>
    <s v="Carrera 13 # 28-17 Pisos 234 y 5"/>
    <s v="21/01/2019"/>
    <s v="21/01/2024"/>
    <n v="10500000"/>
    <s v="1901635440"/>
    <n v="1800"/>
    <n v="1"/>
    <n v="10500000"/>
    <n v="180"/>
    <n v="2"/>
    <n v="2"/>
    <n v="0.88"/>
    <n v="7.3635010000000003"/>
  </r>
  <r>
    <n v="479"/>
    <x v="74"/>
    <s v="30/09/2020"/>
    <n v="906"/>
    <n v="5"/>
    <s v="N"/>
    <s v="800-116-398-7"/>
    <s v="11001"/>
    <s v="Carrera 13 # 28-17 Pisos 234 y 5"/>
    <s v="22/01/2019"/>
    <s v="22/01/2022"/>
    <n v="6500000"/>
    <s v="1901636108"/>
    <n v="1080"/>
    <n v="1"/>
    <n v="6500000"/>
    <n v="180"/>
    <n v="2"/>
    <n v="2"/>
    <n v="0.88"/>
    <n v="3.2553730000000001"/>
  </r>
  <r>
    <n v="114"/>
    <x v="74"/>
    <s v="30/09/2020"/>
    <n v="907"/>
    <n v="5"/>
    <s v="N"/>
    <s v="800-116-398-7"/>
    <s v="11001"/>
    <s v="Carrera 13 # 28-17 Pisos 234 y 5"/>
    <s v="22/01/2019"/>
    <s v="22/01/2021"/>
    <n v="9000000"/>
    <s v="1901636110"/>
    <n v="720"/>
    <n v="1"/>
    <n v="9000000"/>
    <n v="180"/>
    <n v="2"/>
    <n v="2"/>
    <n v="0.88"/>
    <n v="2.2537400000000001"/>
  </r>
  <r>
    <n v="1210"/>
    <x v="74"/>
    <s v="30/09/2020"/>
    <n v="908"/>
    <n v="5"/>
    <s v="N"/>
    <s v="800-116-398-7"/>
    <s v="11001"/>
    <s v="Carrera 13 # 28-17 Pisos 234 y 5"/>
    <s v="23/01/2019"/>
    <s v="23/01/2024"/>
    <n v="13000000"/>
    <s v="1901636561"/>
    <n v="1800"/>
    <n v="1"/>
    <n v="13000000"/>
    <n v="180"/>
    <n v="2"/>
    <n v="2"/>
    <n v="0.88"/>
    <n v="9.1148740000000004"/>
  </r>
  <r>
    <n v="116"/>
    <x v="74"/>
    <s v="30/09/2020"/>
    <n v="909"/>
    <n v="5"/>
    <s v="N"/>
    <s v="800-116-398-7"/>
    <s v="11001"/>
    <s v="Carrera 13 # 28-17 Pisos 234 y 5"/>
    <s v="24/01/2019"/>
    <s v="24/01/2021"/>
    <n v="10085369"/>
    <s v="1901637068"/>
    <n v="720"/>
    <n v="1"/>
    <n v="10085369"/>
    <n v="360"/>
    <n v="2"/>
    <n v="2"/>
    <n v="1.9"/>
    <n v="5.1091040000000003"/>
  </r>
  <r>
    <n v="1211"/>
    <x v="74"/>
    <s v="30/09/2020"/>
    <n v="910"/>
    <n v="5"/>
    <s v="N"/>
    <s v="800-116-398-7"/>
    <s v="11001"/>
    <s v="Carrera 13 # 28-17 Pisos 234 y 5"/>
    <s v="24/01/2019"/>
    <s v="24/01/2024"/>
    <n v="10000000"/>
    <s v="1901637146"/>
    <n v="1800"/>
    <n v="1"/>
    <n v="10000000"/>
    <n v="180"/>
    <n v="2"/>
    <n v="2"/>
    <n v="0.88"/>
    <n v="7.0112860000000001"/>
  </r>
  <r>
    <n v="1211"/>
    <x v="74"/>
    <s v="30/09/2020"/>
    <n v="911"/>
    <n v="5"/>
    <s v="N"/>
    <s v="800-116-398-7"/>
    <s v="11001"/>
    <s v="Carrera 13 # 28-17 Pisos 234 y 5"/>
    <s v="24/01/2019"/>
    <s v="24/01/2024"/>
    <n v="10000000"/>
    <s v="1901637267"/>
    <n v="1440"/>
    <n v="1"/>
    <n v="10000000"/>
    <n v="180"/>
    <n v="2"/>
    <n v="2"/>
    <n v="0.88"/>
    <n v="3.575742"/>
  </r>
  <r>
    <n v="1221"/>
    <x v="74"/>
    <s v="30/09/2020"/>
    <n v="912"/>
    <n v="5"/>
    <s v="N"/>
    <s v="800-116-398-7"/>
    <s v="11001"/>
    <s v="Carrera 13 # 28-17 Pisos 234 y 5"/>
    <s v="25/01/2019"/>
    <s v="03/02/2024"/>
    <n v="10000000"/>
    <s v="1901637939"/>
    <n v="1800"/>
    <n v="1"/>
    <n v="10000000"/>
    <n v="360"/>
    <n v="2"/>
    <n v="2"/>
    <n v="1.9"/>
    <n v="8.1116270000000004"/>
  </r>
  <r>
    <n v="1219"/>
    <x v="74"/>
    <s v="30/09/2020"/>
    <n v="913"/>
    <n v="5"/>
    <s v="N"/>
    <s v="800-116-398-7"/>
    <s v="11001"/>
    <s v="Carrera 13 # 28-17 Pisos 234 y 5"/>
    <s v="28/01/2019"/>
    <s v="01/02/2024"/>
    <n v="11000000"/>
    <s v="1901638426"/>
    <n v="1800"/>
    <n v="1"/>
    <n v="11000000"/>
    <n v="180"/>
    <n v="2"/>
    <n v="2"/>
    <n v="0.64"/>
    <n v="7.7089699999999999"/>
  </r>
  <r>
    <n v="489"/>
    <x v="74"/>
    <s v="30/09/2020"/>
    <n v="914"/>
    <n v="5"/>
    <s v="N"/>
    <s v="800-116-398-7"/>
    <s v="11001"/>
    <s v="Carrera 13 # 28-17 Pisos 234 y 5"/>
    <s v="28/01/2019"/>
    <s v="01/02/2022"/>
    <n v="6500000"/>
    <s v="1901638435"/>
    <n v="1080"/>
    <n v="1"/>
    <n v="6500000"/>
    <n v="180"/>
    <n v="2"/>
    <n v="2"/>
    <n v="0.64"/>
    <n v="3.2539210000000001"/>
  </r>
  <r>
    <n v="121"/>
    <x v="74"/>
    <s v="30/09/2020"/>
    <n v="915"/>
    <n v="5"/>
    <s v="N"/>
    <s v="800-116-398-7"/>
    <s v="11001"/>
    <s v="Carrera 13 # 28-17 Pisos 234 y 5"/>
    <s v="29/01/2019"/>
    <s v="29/01/2021"/>
    <n v="6500000"/>
    <s v="1901639180"/>
    <n v="720"/>
    <n v="1"/>
    <n v="6500000"/>
    <n v="180"/>
    <n v="2"/>
    <n v="2"/>
    <n v="0.79"/>
    <n v="1.6271960000000001"/>
  </r>
  <r>
    <n v="1217"/>
    <x v="74"/>
    <s v="30/09/2020"/>
    <n v="916"/>
    <n v="5"/>
    <s v="N"/>
    <s v="800-116-398-7"/>
    <s v="11001"/>
    <s v="Carrera 13 # 28-17 Pisos 234 y 5"/>
    <s v="30/01/2019"/>
    <s v="30/01/2024"/>
    <n v="25000000"/>
    <s v="1901639964"/>
    <n v="1800"/>
    <n v="1"/>
    <n v="25000000"/>
    <n v="180"/>
    <n v="2"/>
    <n v="2"/>
    <n v="0.79"/>
    <n v="17.52298"/>
  </r>
  <r>
    <n v="488"/>
    <x v="74"/>
    <s v="30/09/2020"/>
    <n v="917"/>
    <n v="5"/>
    <s v="N"/>
    <s v="800-116-398-7"/>
    <s v="11001"/>
    <s v="Carrera 13 # 28-17 Pisos 234 y 5"/>
    <s v="31/01/2019"/>
    <s v="31/01/2022"/>
    <n v="5100000"/>
    <s v="1901640567"/>
    <n v="1080"/>
    <n v="1"/>
    <n v="5100000"/>
    <n v="180"/>
    <n v="2"/>
    <n v="2"/>
    <n v="0.79"/>
    <n v="2.5533600000000001"/>
  </r>
  <r>
    <n v="1219"/>
    <x v="74"/>
    <s v="30/09/2020"/>
    <n v="918"/>
    <n v="5"/>
    <s v="N"/>
    <s v="800-116-398-7"/>
    <s v="11001"/>
    <s v="Carrera 13 # 28-17 Pisos 234 y 5"/>
    <s v="31/01/2019"/>
    <s v="01/02/2024"/>
    <n v="17000000"/>
    <s v="1901640597"/>
    <n v="1800"/>
    <n v="1"/>
    <n v="17000000"/>
    <n v="180"/>
    <n v="2"/>
    <n v="2"/>
    <n v="0.64"/>
    <n v="11.913741"/>
  </r>
  <r>
    <n v="120"/>
    <x v="74"/>
    <s v="30/09/2020"/>
    <n v="919"/>
    <n v="5"/>
    <s v="N"/>
    <s v="800-116-398-7"/>
    <s v="11001"/>
    <s v="Carrera 13 # 28-17 Pisos 234 y 5"/>
    <s v="31/01/2019"/>
    <s v="28/01/2021"/>
    <n v="6000000"/>
    <s v="1901640604"/>
    <n v="720"/>
    <n v="1"/>
    <n v="6000000"/>
    <n v="30"/>
    <n v="2"/>
    <n v="2"/>
    <n v="0"/>
    <n v="1"/>
  </r>
  <r>
    <n v="1219"/>
    <x v="74"/>
    <s v="30/09/2020"/>
    <n v="920"/>
    <n v="5"/>
    <s v="N"/>
    <s v="800-116-398-7"/>
    <s v="11001"/>
    <s v="Carrera 13 # 28-17 Pisos 234 y 5"/>
    <s v="01/02/2019"/>
    <s v="01/02/2024"/>
    <n v="5500000"/>
    <s v="1901641114"/>
    <n v="1800"/>
    <n v="1"/>
    <n v="5500000"/>
    <n v="180"/>
    <n v="2"/>
    <n v="2"/>
    <n v="0.64"/>
    <n v="3.854457"/>
  </r>
  <r>
    <n v="492"/>
    <x v="74"/>
    <s v="30/09/2020"/>
    <n v="921"/>
    <n v="5"/>
    <s v="N"/>
    <s v="800-116-398-7"/>
    <s v="11001"/>
    <s v="Carrera 13 # 28-17 Pisos 234 y 5"/>
    <s v="04/02/2019"/>
    <s v="04/02/2022"/>
    <n v="10000000"/>
    <s v="1901641663"/>
    <n v="1080"/>
    <n v="1"/>
    <n v="10000000"/>
    <n v="180"/>
    <n v="2"/>
    <n v="2"/>
    <n v="0.64"/>
    <n v="5.0059959999999997"/>
  </r>
  <r>
    <n v="1222"/>
    <x v="74"/>
    <s v="30/09/2020"/>
    <n v="922"/>
    <n v="5"/>
    <s v="N"/>
    <s v="800-116-398-7"/>
    <s v="11001"/>
    <s v="Carrera 13 # 28-17 Pisos 234 y 5"/>
    <s v="04/02/2019"/>
    <s v="04/02/2024"/>
    <n v="14000000"/>
    <s v="1901641669"/>
    <n v="1800"/>
    <n v="1"/>
    <n v="14000000"/>
    <n v="180"/>
    <n v="2"/>
    <n v="2"/>
    <n v="0.64"/>
    <n v="9.8112870000000001"/>
  </r>
  <r>
    <n v="1223"/>
    <x v="74"/>
    <s v="30/09/2020"/>
    <n v="923"/>
    <n v="5"/>
    <s v="N"/>
    <s v="800-116-398-7"/>
    <s v="11001"/>
    <s v="Carrera 13 # 28-17 Pisos 234 y 5"/>
    <s v="05/02/2019"/>
    <s v="05/02/2024"/>
    <n v="13000000"/>
    <s v="1901642207"/>
    <n v="1800"/>
    <n v="1"/>
    <n v="13000000"/>
    <n v="180"/>
    <n v="2"/>
    <n v="2"/>
    <n v="0.64"/>
    <n v="9.1103179999999995"/>
  </r>
  <r>
    <n v="1224"/>
    <x v="74"/>
    <s v="30/09/2020"/>
    <n v="924"/>
    <n v="5"/>
    <s v="N"/>
    <s v="800-116-398-7"/>
    <s v="11001"/>
    <s v="Carrera 13 # 28-17 Pisos 234 y 5"/>
    <s v="06/02/2019"/>
    <s v="06/02/2024"/>
    <n v="6000000"/>
    <s v="1901642726"/>
    <n v="1800"/>
    <n v="1"/>
    <n v="6000000"/>
    <n v="180"/>
    <n v="2"/>
    <n v="2"/>
    <n v="0.64"/>
    <n v="4.2046859999999997"/>
  </r>
  <r>
    <n v="130"/>
    <x v="74"/>
    <s v="30/09/2020"/>
    <n v="925"/>
    <n v="5"/>
    <s v="N"/>
    <s v="800-116-398-7"/>
    <s v="11001"/>
    <s v="Carrera 13 # 28-17 Pisos 234 y 5"/>
    <s v="07/02/2019"/>
    <s v="07/02/2021"/>
    <n v="10000000"/>
    <s v="1901643205"/>
    <n v="720"/>
    <n v="1"/>
    <n v="10000000"/>
    <n v="180"/>
    <n v="2"/>
    <n v="2"/>
    <n v="0.5"/>
    <n v="2.5033439999999998"/>
  </r>
  <r>
    <n v="1225"/>
    <x v="74"/>
    <s v="30/09/2020"/>
    <n v="926"/>
    <n v="5"/>
    <s v="N"/>
    <s v="800-116-398-7"/>
    <s v="11001"/>
    <s v="Carrera 13 # 28-17 Pisos 234 y 5"/>
    <s v="07/02/2019"/>
    <s v="07/02/2024"/>
    <n v="13000000"/>
    <s v="1901643209"/>
    <n v="1800"/>
    <n v="1"/>
    <n v="13000000"/>
    <n v="180"/>
    <n v="2"/>
    <n v="2"/>
    <n v="0.5"/>
    <n v="9.1095349999999993"/>
  </r>
  <r>
    <n v="1225"/>
    <x v="74"/>
    <s v="30/09/2020"/>
    <n v="927"/>
    <n v="5"/>
    <s v="N"/>
    <s v="800-116-398-7"/>
    <s v="11001"/>
    <s v="Carrera 13 # 28-17 Pisos 234 y 5"/>
    <s v="07/02/2019"/>
    <s v="07/02/2024"/>
    <n v="12000000"/>
    <s v="1901643415"/>
    <n v="1800"/>
    <n v="1"/>
    <n v="12000000"/>
    <n v="180"/>
    <n v="2"/>
    <n v="2"/>
    <n v="0.5"/>
    <n v="8.4088080000000005"/>
  </r>
  <r>
    <n v="1226"/>
    <x v="74"/>
    <s v="30/09/2020"/>
    <n v="928"/>
    <n v="5"/>
    <s v="N"/>
    <s v="800-116-398-7"/>
    <s v="11001"/>
    <s v="Carrera 13 # 28-17 Pisos 234 y 5"/>
    <s v="08/02/2019"/>
    <s v="08/02/2024"/>
    <n v="5500000"/>
    <s v="1901643832"/>
    <n v="1800"/>
    <n v="1"/>
    <n v="5500000"/>
    <n v="180"/>
    <n v="2"/>
    <n v="2"/>
    <n v="0.5"/>
    <n v="3.8528850000000001"/>
  </r>
  <r>
    <n v="131"/>
    <x v="74"/>
    <s v="30/09/2020"/>
    <n v="929"/>
    <n v="5"/>
    <s v="N"/>
    <s v="800-116-398-7"/>
    <s v="11001"/>
    <s v="Carrera 13 # 28-17 Pisos 234 y 5"/>
    <s v="08/02/2019"/>
    <s v="08/02/2021"/>
    <n v="6000000"/>
    <s v="1901643834"/>
    <n v="720"/>
    <n v="1"/>
    <n v="6000000"/>
    <n v="30"/>
    <n v="2"/>
    <n v="2"/>
    <n v="0.15"/>
    <n v="1.2501100000000001"/>
  </r>
  <r>
    <n v="1592"/>
    <x v="74"/>
    <s v="30/09/2020"/>
    <n v="930"/>
    <n v="5"/>
    <s v="N"/>
    <s v="800-116-398-7"/>
    <s v="11001"/>
    <s v="Carrera 13 # 28-17 Pisos 234 y 5"/>
    <s v="08/02/2019"/>
    <s v="08/02/2025"/>
    <n v="25000000"/>
    <s v="1901643920"/>
    <n v="2160"/>
    <n v="1"/>
    <n v="25000000"/>
    <n v="180"/>
    <n v="2"/>
    <n v="2"/>
    <n v="0.5"/>
    <n v="18.764112999999998"/>
  </r>
  <r>
    <n v="1226"/>
    <x v="74"/>
    <s v="30/09/2020"/>
    <n v="931"/>
    <n v="5"/>
    <s v="N"/>
    <s v="800-116-398-7"/>
    <s v="11001"/>
    <s v="Carrera 13 # 28-17 Pisos 234 y 5"/>
    <s v="08/02/2019"/>
    <s v="08/02/2024"/>
    <n v="25000000"/>
    <s v="1901643930"/>
    <n v="1800"/>
    <n v="1"/>
    <n v="25000000"/>
    <n v="180"/>
    <n v="2"/>
    <n v="2"/>
    <n v="0.5"/>
    <n v="17.513217000000001"/>
  </r>
  <r>
    <n v="1229"/>
    <x v="74"/>
    <s v="30/09/2020"/>
    <n v="932"/>
    <n v="5"/>
    <s v="N"/>
    <s v="800-116-398-7"/>
    <s v="11001"/>
    <s v="Carrera 13 # 28-17 Pisos 234 y 5"/>
    <s v="11/02/2019"/>
    <s v="11/02/2024"/>
    <n v="10000000"/>
    <s v="1901644832"/>
    <n v="1800"/>
    <n v="1"/>
    <n v="10000000"/>
    <n v="90"/>
    <n v="2"/>
    <n v="2"/>
    <n v="0"/>
    <n v="7.0010310000000002"/>
  </r>
  <r>
    <n v="1229"/>
    <x v="74"/>
    <s v="30/09/2020"/>
    <n v="933"/>
    <n v="5"/>
    <s v="N"/>
    <s v="800-116-398-7"/>
    <s v="11001"/>
    <s v="Carrera 13 # 28-17 Pisos 234 y 5"/>
    <s v="11/02/2019"/>
    <s v="11/02/2024"/>
    <n v="12000000"/>
    <s v="1901644869"/>
    <n v="1800"/>
    <n v="1"/>
    <n v="12000000"/>
    <n v="360"/>
    <n v="2"/>
    <n v="2"/>
    <n v="1.9"/>
    <n v="9.7179350000000007"/>
  </r>
  <r>
    <n v="1231"/>
    <x v="74"/>
    <s v="30/09/2020"/>
    <n v="934"/>
    <n v="5"/>
    <s v="N"/>
    <s v="800-116-398-7"/>
    <s v="11001"/>
    <s v="Carrera 13 # 28-17 Pisos 234 y 5"/>
    <s v="13/02/2019"/>
    <s v="13/02/2024"/>
    <n v="13000000"/>
    <s v="1901646246"/>
    <n v="1800"/>
    <n v="1"/>
    <n v="13000000"/>
    <n v="180"/>
    <n v="2"/>
    <n v="2"/>
    <n v="0.5"/>
    <n v="9.1059219999999996"/>
  </r>
  <r>
    <n v="1231"/>
    <x v="74"/>
    <s v="30/09/2020"/>
    <n v="935"/>
    <n v="5"/>
    <s v="N"/>
    <s v="800-116-398-7"/>
    <s v="11001"/>
    <s v="Carrera 13 # 28-17 Pisos 234 y 5"/>
    <s v="13/02/2019"/>
    <s v="13/02/2024"/>
    <n v="10000000"/>
    <s v="1901646264"/>
    <n v="1800"/>
    <n v="1"/>
    <n v="10000000"/>
    <n v="180"/>
    <n v="2"/>
    <n v="2"/>
    <n v="4"/>
    <n v="7.0361900000000004"/>
  </r>
  <r>
    <n v="1233"/>
    <x v="74"/>
    <s v="30/09/2020"/>
    <n v="936"/>
    <n v="5"/>
    <s v="N"/>
    <s v="800-116-398-7"/>
    <s v="11001"/>
    <s v="Carrera 13 # 28-17 Pisos 234 y 5"/>
    <s v="15/02/2019"/>
    <s v="15/02/2024"/>
    <n v="24000000"/>
    <s v="1901647977"/>
    <n v="1800"/>
    <n v="1"/>
    <n v="24000000"/>
    <n v="180"/>
    <n v="2"/>
    <n v="2"/>
    <n v="0.43"/>
    <n v="16.816578"/>
  </r>
  <r>
    <n v="1236"/>
    <x v="74"/>
    <s v="30/09/2020"/>
    <n v="937"/>
    <n v="5"/>
    <s v="N"/>
    <s v="800-116-398-7"/>
    <s v="11001"/>
    <s v="Carrera 13 # 28-17 Pisos 234 y 5"/>
    <s v="18/02/2019"/>
    <s v="18/02/2024"/>
    <n v="13000000"/>
    <s v="1901648867"/>
    <n v="1800"/>
    <n v="1"/>
    <n v="13000000"/>
    <n v="180"/>
    <n v="2"/>
    <n v="2"/>
    <n v="0.43"/>
    <n v="9.1045780000000001"/>
  </r>
  <r>
    <n v="1236"/>
    <x v="74"/>
    <s v="30/09/2020"/>
    <n v="938"/>
    <n v="5"/>
    <s v="N"/>
    <s v="800-116-398-7"/>
    <s v="11001"/>
    <s v="Carrera 13 # 28-17 Pisos 234 y 5"/>
    <s v="18/02/2019"/>
    <s v="18/02/2024"/>
    <n v="12000000"/>
    <s v="1901648871"/>
    <n v="1800"/>
    <n v="1"/>
    <n v="12000000"/>
    <n v="180"/>
    <n v="2"/>
    <n v="2"/>
    <n v="0.43"/>
    <n v="8.4041999999999994"/>
  </r>
  <r>
    <n v="141"/>
    <x v="74"/>
    <s v="30/09/2020"/>
    <n v="939"/>
    <n v="5"/>
    <s v="N"/>
    <s v="800-116-398-7"/>
    <s v="11001"/>
    <s v="Carrera 13 # 28-17 Pisos 234 y 5"/>
    <s v="18/02/2019"/>
    <s v="18/02/2021"/>
    <n v="5000000"/>
    <s v="1901648874"/>
    <n v="720"/>
    <n v="1"/>
    <n v="5000000"/>
    <n v="180"/>
    <n v="2"/>
    <n v="2"/>
    <n v="0.43"/>
    <n v="1.2506299999999999"/>
  </r>
  <r>
    <n v="871"/>
    <x v="74"/>
    <s v="30/09/2020"/>
    <n v="940"/>
    <n v="5"/>
    <s v="N"/>
    <s v="800-116-398-7"/>
    <s v="11001"/>
    <s v="Carrera 13 # 28-17 Pisos 234 y 5"/>
    <s v="18/02/2019"/>
    <s v="18/02/2023"/>
    <n v="15000000"/>
    <s v="1901648881"/>
    <n v="1440"/>
    <n v="1"/>
    <n v="15000000"/>
    <n v="180"/>
    <n v="2"/>
    <n v="2"/>
    <n v="0.43"/>
    <n v="9.3797040000000003"/>
  </r>
  <r>
    <n v="507"/>
    <x v="74"/>
    <s v="30/09/2020"/>
    <n v="941"/>
    <n v="5"/>
    <s v="N"/>
    <s v="800-116-398-7"/>
    <s v="11001"/>
    <s v="Carrera 13 # 28-17 Pisos 234 y 5"/>
    <s v="19/02/2019"/>
    <s v="19/02/2022"/>
    <n v="8000000"/>
    <s v="1901649826"/>
    <n v="1080"/>
    <n v="1"/>
    <n v="8000000"/>
    <n v="180"/>
    <n v="2"/>
    <n v="2"/>
    <n v="0.43"/>
    <n v="4.0019689999999999"/>
  </r>
  <r>
    <n v="1237"/>
    <x v="74"/>
    <s v="30/09/2020"/>
    <n v="942"/>
    <n v="5"/>
    <s v="N"/>
    <s v="800-116-398-7"/>
    <s v="11001"/>
    <s v="Carrera 13 # 28-17 Pisos 234 y 5"/>
    <s v="19/02/2019"/>
    <s v="19/02/2024"/>
    <n v="10000000"/>
    <s v="1901649831"/>
    <n v="1800"/>
    <n v="1"/>
    <n v="10000000"/>
    <n v="180"/>
    <n v="2"/>
    <n v="2"/>
    <n v="0.43"/>
    <n v="7.003444"/>
  </r>
  <r>
    <n v="1603"/>
    <x v="74"/>
    <s v="30/09/2020"/>
    <n v="943"/>
    <n v="5"/>
    <s v="N"/>
    <s v="800-116-398-7"/>
    <s v="11001"/>
    <s v="Carrera 13 # 28-17 Pisos 234 y 5"/>
    <s v="19/02/2019"/>
    <s v="19/02/2025"/>
    <n v="15000000"/>
    <s v="1901649844"/>
    <n v="2160"/>
    <n v="1"/>
    <n v="15000000"/>
    <n v="180"/>
    <n v="2"/>
    <n v="2"/>
    <n v="0.43"/>
    <n v="11.255494000000001"/>
  </r>
  <r>
    <n v="1237"/>
    <x v="74"/>
    <s v="30/09/2020"/>
    <n v="944"/>
    <n v="5"/>
    <s v="N"/>
    <s v="800-116-398-7"/>
    <s v="11001"/>
    <s v="Carrera 13 # 28-17 Pisos 234 y 5"/>
    <s v="19/02/2019"/>
    <s v="19/02/2024"/>
    <n v="12000000"/>
    <s v="1901649977"/>
    <n v="1800"/>
    <n v="1"/>
    <n v="12000000"/>
    <n v="180"/>
    <n v="2"/>
    <n v="2"/>
    <n v="0.43"/>
    <n v="8.4040999999999997"/>
  </r>
  <r>
    <n v="142"/>
    <x v="74"/>
    <s v="30/09/2020"/>
    <n v="945"/>
    <n v="5"/>
    <s v="N"/>
    <s v="800-116-398-7"/>
    <s v="11001"/>
    <s v="Carrera 13 # 28-17 Pisos 234 y 5"/>
    <s v="19/02/2019"/>
    <s v="19/02/2021"/>
    <n v="6500000"/>
    <s v="1901649985"/>
    <n v="720"/>
    <n v="1"/>
    <n v="6500000"/>
    <n v="180"/>
    <n v="2"/>
    <n v="2"/>
    <n v="0.43"/>
    <n v="1.6257790000000001"/>
  </r>
  <r>
    <n v="1238"/>
    <x v="74"/>
    <s v="30/09/2020"/>
    <n v="946"/>
    <n v="5"/>
    <s v="N"/>
    <s v="800-116-398-7"/>
    <s v="11001"/>
    <s v="Carrera 13 # 28-17 Pisos 234 y 5"/>
    <s v="20/02/2019"/>
    <s v="20/02/2024"/>
    <n v="11000000"/>
    <s v="1901650530"/>
    <n v="1800"/>
    <n v="1"/>
    <n v="11000000"/>
    <n v="180"/>
    <n v="2"/>
    <n v="2"/>
    <n v="0.43"/>
    <n v="7.7036800000000003"/>
  </r>
  <r>
    <n v="873"/>
    <x v="74"/>
    <s v="30/09/2020"/>
    <n v="947"/>
    <n v="5"/>
    <s v="N"/>
    <s v="800-116-398-7"/>
    <s v="11001"/>
    <s v="Carrera 13 # 28-17 Pisos 234 y 5"/>
    <s v="20/02/2019"/>
    <s v="20/02/2023"/>
    <n v="6000000"/>
    <s v="1901650532"/>
    <n v="1440"/>
    <n v="1"/>
    <n v="6000000"/>
    <n v="180"/>
    <n v="2"/>
    <n v="2"/>
    <n v="0.43"/>
    <n v="3.7517999999999998"/>
  </r>
  <r>
    <n v="143"/>
    <x v="74"/>
    <s v="30/09/2020"/>
    <n v="948"/>
    <n v="5"/>
    <s v="N"/>
    <s v="800-116-398-7"/>
    <s v="11001"/>
    <s v="Carrera 13 # 28-17 Pisos 234 y 5"/>
    <s v="20/02/2019"/>
    <s v="20/02/2021"/>
    <n v="6000000"/>
    <s v="1901650536"/>
    <n v="720"/>
    <n v="1"/>
    <n v="6000000"/>
    <n v="180"/>
    <n v="2"/>
    <n v="2"/>
    <n v="0.43"/>
    <n v="1.5007200000000001"/>
  </r>
  <r>
    <n v="1238"/>
    <x v="74"/>
    <s v="30/09/2020"/>
    <n v="949"/>
    <n v="5"/>
    <s v="N"/>
    <s v="800-116-398-7"/>
    <s v="11001"/>
    <s v="Carrera 13 # 28-17 Pisos 234 y 5"/>
    <s v="20/02/2019"/>
    <s v="20/02/2024"/>
    <n v="12000000"/>
    <s v="1901650537"/>
    <n v="1800"/>
    <n v="1"/>
    <n v="12000000"/>
    <n v="180"/>
    <n v="2"/>
    <n v="2"/>
    <n v="0.43"/>
    <n v="8.4039999999999999"/>
  </r>
  <r>
    <n v="1238"/>
    <x v="74"/>
    <s v="30/09/2020"/>
    <n v="950"/>
    <n v="5"/>
    <s v="N"/>
    <s v="800-116-398-7"/>
    <s v="11001"/>
    <s v="Carrera 13 # 28-17 Pisos 234 y 5"/>
    <s v="20/02/2019"/>
    <s v="20/02/2024"/>
    <n v="10000000"/>
    <s v="1901650544"/>
    <n v="1800"/>
    <n v="1"/>
    <n v="10000000"/>
    <n v="180"/>
    <n v="2"/>
    <n v="2"/>
    <n v="0.43"/>
    <n v="7.0033599999999998"/>
  </r>
  <r>
    <n v="1238"/>
    <x v="74"/>
    <s v="30/09/2020"/>
    <n v="951"/>
    <n v="5"/>
    <s v="N"/>
    <s v="800-116-398-7"/>
    <s v="11001"/>
    <s v="Carrera 13 # 28-17 Pisos 234 y 5"/>
    <s v="20/02/2019"/>
    <s v="20/02/2024"/>
    <n v="15000000"/>
    <s v="1901650548"/>
    <n v="1800"/>
    <n v="1"/>
    <n v="15000000"/>
    <n v="180"/>
    <n v="2"/>
    <n v="2"/>
    <n v="0.43"/>
    <n v="10.505000000000001"/>
  </r>
  <r>
    <n v="1239"/>
    <x v="74"/>
    <s v="30/09/2020"/>
    <n v="952"/>
    <n v="5"/>
    <s v="N"/>
    <s v="800-116-398-7"/>
    <s v="11001"/>
    <s v="Carrera 13 # 28-17 Pisos 234 y 5"/>
    <s v="21/02/2019"/>
    <s v="21/02/2024"/>
    <n v="10000000"/>
    <s v="1901651193"/>
    <n v="1800"/>
    <n v="1"/>
    <n v="10000000"/>
    <n v="180"/>
    <n v="2"/>
    <n v="2"/>
    <n v="0.43"/>
    <n v="7.0032759999999996"/>
  </r>
  <r>
    <n v="1239"/>
    <x v="74"/>
    <s v="30/09/2020"/>
    <n v="953"/>
    <n v="5"/>
    <s v="N"/>
    <s v="800-116-398-7"/>
    <s v="11001"/>
    <s v="Carrera 13 # 28-17 Pisos 234 y 5"/>
    <s v="21/02/2019"/>
    <s v="21/02/2024"/>
    <n v="7000000"/>
    <s v="1901651201"/>
    <n v="1800"/>
    <n v="1"/>
    <n v="7000000"/>
    <n v="180"/>
    <n v="2"/>
    <n v="2"/>
    <n v="6.43"/>
    <n v="5.2202909999999996"/>
  </r>
  <r>
    <n v="510"/>
    <x v="74"/>
    <s v="30/09/2020"/>
    <n v="954"/>
    <n v="5"/>
    <s v="N"/>
    <s v="800-116-398-7"/>
    <s v="11001"/>
    <s v="Carrera 13 # 28-17 Pisos 234 y 5"/>
    <s v="22/02/2019"/>
    <s v="22/02/2022"/>
    <n v="9500000"/>
    <s v="1901651704"/>
    <n v="720"/>
    <n v="1"/>
    <n v="9500000"/>
    <n v="180"/>
    <n v="2"/>
    <n v="2"/>
    <n v="0.2"/>
    <n v="4.8213970000000002"/>
  </r>
  <r>
    <n v="510"/>
    <x v="74"/>
    <s v="30/09/2020"/>
    <n v="955"/>
    <n v="5"/>
    <s v="N"/>
    <s v="800-116-398-7"/>
    <s v="11001"/>
    <s v="Carrera 13 # 28-17 Pisos 234 y 5"/>
    <s v="22/02/2019"/>
    <s v="22/02/2022"/>
    <n v="6500000"/>
    <s v="1901651903"/>
    <n v="720"/>
    <n v="1"/>
    <n v="6500000"/>
    <n v="180"/>
    <n v="2"/>
    <n v="2"/>
    <n v="0.2"/>
    <n v="1.801396"/>
  </r>
  <r>
    <n v="1243"/>
    <x v="74"/>
    <s v="30/09/2020"/>
    <n v="956"/>
    <n v="5"/>
    <s v="N"/>
    <s v="800-116-398-7"/>
    <s v="11001"/>
    <s v="Carrera 13 # 28-17 Pisos 234 y 5"/>
    <s v="25/02/2019"/>
    <s v="25/02/2024"/>
    <n v="20000000"/>
    <s v="1901652521"/>
    <n v="1800"/>
    <n v="1"/>
    <n v="20000000"/>
    <n v="30"/>
    <n v="2"/>
    <n v="2"/>
    <n v="0"/>
    <n v="13.666672999999999"/>
  </r>
  <r>
    <n v="1243"/>
    <x v="74"/>
    <s v="30/09/2020"/>
    <n v="957"/>
    <n v="5"/>
    <s v="N"/>
    <s v="800-116-398-7"/>
    <s v="11001"/>
    <s v="Carrera 13 # 28-17 Pisos 234 y 5"/>
    <s v="25/02/2019"/>
    <s v="25/02/2024"/>
    <n v="15000000"/>
    <s v="1901652527"/>
    <n v="1800"/>
    <n v="1"/>
    <n v="15000000"/>
    <n v="180"/>
    <n v="2"/>
    <n v="2"/>
    <n v="0"/>
    <n v="10.5"/>
  </r>
  <r>
    <n v="1243"/>
    <x v="74"/>
    <s v="30/09/2020"/>
    <n v="958"/>
    <n v="5"/>
    <s v="N"/>
    <s v="800-116-398-7"/>
    <s v="11001"/>
    <s v="Carrera 13 # 28-17 Pisos 234 y 5"/>
    <s v="25/02/2019"/>
    <s v="25/02/2024"/>
    <n v="13000000"/>
    <s v="1901652533"/>
    <n v="1800"/>
    <n v="1"/>
    <n v="13000000"/>
    <n v="180"/>
    <n v="2"/>
    <n v="2"/>
    <n v="0.2"/>
    <n v="9.1017849999999996"/>
  </r>
  <r>
    <n v="1245"/>
    <x v="74"/>
    <s v="30/09/2020"/>
    <n v="959"/>
    <n v="5"/>
    <s v="N"/>
    <s v="800-116-398-7"/>
    <s v="11001"/>
    <s v="Carrera 13 # 28-17 Pisos 234 y 5"/>
    <s v="27/02/2019"/>
    <s v="27/02/2024"/>
    <n v="15000000"/>
    <s v="1901654352"/>
    <n v="1800"/>
    <n v="1"/>
    <n v="15000000"/>
    <n v="180"/>
    <n v="2"/>
    <n v="2"/>
    <n v="0.2"/>
    <n v="10.502955"/>
  </r>
  <r>
    <n v="1246"/>
    <x v="74"/>
    <s v="30/09/2020"/>
    <n v="960"/>
    <n v="5"/>
    <s v="N"/>
    <s v="800-116-398-7"/>
    <s v="11001"/>
    <s v="Carrera 13 # 28-17 Pisos 234 y 5"/>
    <s v="28/02/2019"/>
    <s v="28/02/2024"/>
    <n v="15353137"/>
    <s v="1901655110"/>
    <n v="1800"/>
    <n v="1"/>
    <n v="15353137"/>
    <n v="180"/>
    <n v="2"/>
    <n v="2"/>
    <n v="0.2"/>
    <n v="10.750978"/>
  </r>
  <r>
    <n v="516"/>
    <x v="74"/>
    <s v="30/09/2020"/>
    <n v="961"/>
    <n v="5"/>
    <s v="N"/>
    <s v="800-116-398-7"/>
    <s v="11001"/>
    <s v="Carrera 13 # 28-17 Pisos 234 y 5"/>
    <s v="28/02/2019"/>
    <s v="28/02/2022"/>
    <n v="5000000"/>
    <s v="1901655156"/>
    <n v="1080"/>
    <n v="1"/>
    <n v="5000000"/>
    <n v="180"/>
    <n v="2"/>
    <n v="2"/>
    <n v="0.2"/>
    <n v="2.5011049999999999"/>
  </r>
  <r>
    <n v="1246"/>
    <x v="74"/>
    <s v="30/09/2020"/>
    <n v="962"/>
    <n v="5"/>
    <s v="N"/>
    <s v="800-116-398-7"/>
    <s v="11001"/>
    <s v="Carrera 13 # 28-17 Pisos 234 y 5"/>
    <s v="28/02/2019"/>
    <s v="28/02/2024"/>
    <n v="16500000"/>
    <s v="1901655264"/>
    <n v="1800"/>
    <n v="1"/>
    <n v="16500000"/>
    <n v="180"/>
    <n v="2"/>
    <n v="2"/>
    <n v="0.2"/>
    <n v="11.554152"/>
  </r>
  <r>
    <n v="1977"/>
    <x v="74"/>
    <s v="30/09/2020"/>
    <n v="963"/>
    <n v="5"/>
    <s v="N"/>
    <s v="800-116-398-7"/>
    <s v="11001"/>
    <s v="Carrera 13 # 28-17 Pisos 234 y 5"/>
    <s v="28/02/2019"/>
    <s v="28/02/2026"/>
    <n v="20322936"/>
    <s v="1901655294"/>
    <n v="2520"/>
    <n v="1"/>
    <n v="20322936"/>
    <n v="30"/>
    <n v="2"/>
    <n v="2"/>
    <n v="0.2"/>
    <n v="15.972251"/>
  </r>
  <r>
    <n v="1248"/>
    <x v="74"/>
    <s v="30/09/2020"/>
    <n v="964"/>
    <n v="5"/>
    <s v="N"/>
    <s v="800-116-398-7"/>
    <s v="11001"/>
    <s v="Carrera 13 # 28-17 Pisos 234 y 5"/>
    <s v="01/03/2019"/>
    <s v="01/03/2024"/>
    <n v="15000000"/>
    <s v="1901655718"/>
    <n v="1800"/>
    <n v="1"/>
    <n v="15000000"/>
    <n v="180"/>
    <n v="2"/>
    <n v="2"/>
    <n v="0.14000000000000001"/>
    <n v="10.501943000000001"/>
  </r>
  <r>
    <n v="1248"/>
    <x v="74"/>
    <s v="30/09/2020"/>
    <n v="965"/>
    <n v="5"/>
    <s v="N"/>
    <s v="800-116-398-7"/>
    <s v="11001"/>
    <s v="Carrera 13 # 28-17 Pisos 234 y 5"/>
    <s v="01/03/2019"/>
    <s v="01/03/2024"/>
    <n v="8500000"/>
    <s v="1901655722"/>
    <n v="1800"/>
    <n v="1"/>
    <n v="8500000"/>
    <n v="360"/>
    <n v="2"/>
    <n v="2"/>
    <n v="1.93"/>
    <n v="6.8763829999999997"/>
  </r>
  <r>
    <n v="517"/>
    <x v="74"/>
    <s v="30/09/2020"/>
    <n v="966"/>
    <n v="5"/>
    <s v="N"/>
    <s v="800-116-398-7"/>
    <s v="11001"/>
    <s v="Carrera 13 # 28-17 Pisos 234 y 5"/>
    <s v="01/03/2019"/>
    <s v="01/03/2022"/>
    <n v="5000000"/>
    <s v="1901655729"/>
    <n v="1080"/>
    <n v="1"/>
    <n v="5000000"/>
    <n v="180"/>
    <n v="2"/>
    <n v="2"/>
    <n v="0.14000000000000001"/>
    <n v="2.5006759999999999"/>
  </r>
  <r>
    <n v="156"/>
    <x v="74"/>
    <s v="30/09/2020"/>
    <n v="967"/>
    <n v="5"/>
    <s v="N"/>
    <s v="800-116-398-7"/>
    <s v="11001"/>
    <s v="Carrera 13 # 28-17 Pisos 234 y 5"/>
    <s v="05/03/2019"/>
    <s v="05/03/2021"/>
    <n v="9000000"/>
    <s v="1901656545"/>
    <n v="720"/>
    <n v="1"/>
    <n v="9000000"/>
    <n v="30"/>
    <n v="2"/>
    <n v="2"/>
    <n v="0.15"/>
    <n v="2.2569020000000002"/>
  </r>
  <r>
    <n v="157"/>
    <x v="74"/>
    <s v="30/09/2020"/>
    <n v="968"/>
    <n v="5"/>
    <s v="N"/>
    <s v="800-116-398-7"/>
    <s v="11001"/>
    <s v="Carrera 13 # 28-17 Pisos 234 y 5"/>
    <s v="06/03/2019"/>
    <s v="06/03/2021"/>
    <n v="5500000"/>
    <s v="1901657080"/>
    <n v="720"/>
    <n v="1"/>
    <n v="5500000"/>
    <n v="90"/>
    <n v="2"/>
    <n v="2"/>
    <n v="0.15"/>
    <n v="1.375138"/>
  </r>
  <r>
    <n v="1253"/>
    <x v="74"/>
    <s v="30/09/2020"/>
    <n v="969"/>
    <n v="5"/>
    <s v="N"/>
    <s v="800-116-398-7"/>
    <s v="11001"/>
    <s v="Carrera 13 # 28-17 Pisos 234 y 5"/>
    <s v="06/03/2019"/>
    <s v="06/03/2024"/>
    <n v="9500000"/>
    <s v="1901657135"/>
    <n v="1800"/>
    <n v="1"/>
    <n v="9500000"/>
    <n v="180"/>
    <n v="2"/>
    <n v="2"/>
    <n v="0.15"/>
    <n v="6.6506439999999998"/>
  </r>
  <r>
    <n v="1254"/>
    <x v="74"/>
    <s v="30/09/2020"/>
    <n v="970"/>
    <n v="5"/>
    <s v="N"/>
    <s v="800-116-398-7"/>
    <s v="11001"/>
    <s v="Carrera 13 # 28-17 Pisos 234 y 5"/>
    <s v="07/03/2019"/>
    <s v="07/03/2024"/>
    <n v="20172337"/>
    <s v="1901657751"/>
    <n v="1800"/>
    <n v="1"/>
    <n v="20172337"/>
    <n v="30"/>
    <n v="2"/>
    <n v="2"/>
    <n v="0"/>
    <n v="14.120711"/>
  </r>
  <r>
    <n v="1254"/>
    <x v="74"/>
    <s v="30/09/2020"/>
    <n v="971"/>
    <n v="5"/>
    <s v="N"/>
    <s v="800-116-398-7"/>
    <s v="11001"/>
    <s v="Carrera 13 # 28-17 Pisos 234 y 5"/>
    <s v="07/03/2019"/>
    <s v="07/03/2024"/>
    <n v="8000000"/>
    <s v="1901657754"/>
    <n v="1800"/>
    <n v="1"/>
    <n v="8000000"/>
    <n v="180"/>
    <n v="2"/>
    <n v="2"/>
    <n v="0"/>
    <n v="5.6042110000000003"/>
  </r>
  <r>
    <n v="158"/>
    <x v="74"/>
    <s v="30/09/2020"/>
    <n v="972"/>
    <n v="5"/>
    <s v="N"/>
    <s v="800-116-398-7"/>
    <s v="11001"/>
    <s v="Carrera 13 # 28-17 Pisos 234 y 5"/>
    <s v="07/03/2019"/>
    <s v="07/03/2021"/>
    <n v="30000000"/>
    <s v="1901657756"/>
    <n v="720"/>
    <n v="1"/>
    <n v="30000000"/>
    <n v="60"/>
    <n v="2"/>
    <n v="2"/>
    <n v="0.15"/>
    <n v="7.5025110000000002"/>
  </r>
  <r>
    <n v="524"/>
    <x v="74"/>
    <s v="30/09/2020"/>
    <n v="973"/>
    <n v="5"/>
    <s v="N"/>
    <s v="800-116-398-7"/>
    <s v="11001"/>
    <s v="Carrera 13 # 28-17 Pisos 234 y 5"/>
    <s v="08/03/2019"/>
    <s v="08/03/2022"/>
    <n v="5000000"/>
    <s v="1901658233"/>
    <n v="1080"/>
    <n v="1"/>
    <n v="5000000"/>
    <n v="90"/>
    <n v="2"/>
    <n v="2"/>
    <n v="0.15"/>
    <n v="2.502453"/>
  </r>
  <r>
    <n v="1255"/>
    <x v="74"/>
    <s v="30/09/2020"/>
    <n v="974"/>
    <n v="5"/>
    <s v="N"/>
    <s v="800-116-398-7"/>
    <s v="11001"/>
    <s v="Carrera 13 # 28-17 Pisos 234 y 5"/>
    <s v="08/03/2019"/>
    <s v="08/03/2024"/>
    <n v="5000000"/>
    <s v="1901658239"/>
    <n v="1800"/>
    <n v="1"/>
    <n v="5000000"/>
    <n v="180"/>
    <n v="2"/>
    <n v="2"/>
    <n v="0.15"/>
    <n v="3.5028459999999999"/>
  </r>
  <r>
    <n v="1258"/>
    <x v="74"/>
    <s v="30/09/2020"/>
    <n v="975"/>
    <n v="5"/>
    <s v="N"/>
    <s v="800-116-398-7"/>
    <s v="11001"/>
    <s v="Carrera 13 # 28-17 Pisos 234 y 5"/>
    <s v="11/03/2019"/>
    <s v="11/03/2024"/>
    <n v="8000000"/>
    <s v="1901659212"/>
    <n v="1800"/>
    <n v="1"/>
    <n v="8000000"/>
    <n v="180"/>
    <n v="2"/>
    <n v="2"/>
    <n v="0.15"/>
    <n v="5.6004370000000003"/>
  </r>
  <r>
    <n v="1258"/>
    <x v="74"/>
    <s v="30/09/2020"/>
    <n v="976"/>
    <n v="5"/>
    <s v="N"/>
    <s v="800-116-398-7"/>
    <s v="11001"/>
    <s v="Carrera 13 # 28-17 Pisos 234 y 5"/>
    <s v="11/03/2019"/>
    <s v="11/03/2024"/>
    <n v="10634337"/>
    <s v="1901659215"/>
    <n v="1800"/>
    <n v="1"/>
    <n v="10634337"/>
    <n v="180"/>
    <n v="2"/>
    <n v="2"/>
    <n v="0"/>
    <n v="7.4440350000000004"/>
  </r>
  <r>
    <n v="1258"/>
    <x v="74"/>
    <s v="30/09/2020"/>
    <n v="977"/>
    <n v="5"/>
    <s v="N"/>
    <s v="800-116-398-7"/>
    <s v="11001"/>
    <s v="Carrera 13 # 28-17 Pisos 234 y 5"/>
    <s v="11/03/2019"/>
    <s v="11/03/2024"/>
    <n v="5112337"/>
    <s v="1901659230"/>
    <n v="1800"/>
    <n v="1"/>
    <n v="5112337"/>
    <n v="30"/>
    <n v="2"/>
    <n v="2"/>
    <n v="0.15"/>
    <n v="3.5789140000000002"/>
  </r>
  <r>
    <n v="1258"/>
    <x v="74"/>
    <s v="30/09/2020"/>
    <n v="978"/>
    <n v="5"/>
    <s v="N"/>
    <s v="800-116-398-7"/>
    <s v="11001"/>
    <s v="Carrera 13 # 28-17 Pisos 234 y 5"/>
    <s v="11/03/2019"/>
    <s v="11/03/2024"/>
    <n v="6116337"/>
    <s v="1901659281"/>
    <n v="1800"/>
    <n v="1"/>
    <n v="6116337"/>
    <n v="30"/>
    <n v="2"/>
    <n v="2"/>
    <n v="0.15"/>
    <n v="4.2817769999999999"/>
  </r>
  <r>
    <n v="1258"/>
    <x v="74"/>
    <s v="30/09/2020"/>
    <n v="979"/>
    <n v="5"/>
    <s v="N"/>
    <s v="800-116-398-7"/>
    <s v="11001"/>
    <s v="Carrera 13 # 28-17 Pisos 234 y 5"/>
    <s v="11/03/2019"/>
    <s v="11/03/2024"/>
    <n v="15000000"/>
    <s v="1901659485"/>
    <n v="1800"/>
    <n v="1"/>
    <n v="15000000"/>
    <n v="180"/>
    <n v="2"/>
    <n v="2"/>
    <n v="0.15"/>
    <n v="10.500836"/>
  </r>
  <r>
    <n v="528"/>
    <x v="74"/>
    <s v="30/09/2020"/>
    <n v="980"/>
    <n v="5"/>
    <s v="N"/>
    <s v="800-116-398-7"/>
    <s v="11001"/>
    <s v="Carrera 13 # 28-17 Pisos 234 y 5"/>
    <s v="12/03/2019"/>
    <s v="12/03/2022"/>
    <n v="6500000"/>
    <s v="1901659881"/>
    <n v="1080"/>
    <n v="1"/>
    <n v="6500000"/>
    <n v="180"/>
    <n v="2"/>
    <n v="2"/>
    <n v="0.15"/>
    <n v="3.250302"/>
  </r>
  <r>
    <n v="1259"/>
    <x v="74"/>
    <s v="30/09/2020"/>
    <n v="981"/>
    <n v="5"/>
    <s v="N"/>
    <s v="800-116-398-7"/>
    <s v="11001"/>
    <s v="Carrera 13 # 28-17 Pisos 234 y 5"/>
    <s v="12/03/2019"/>
    <s v="12/03/2024"/>
    <n v="10000000"/>
    <s v="1901659887"/>
    <n v="1800"/>
    <n v="1"/>
    <n v="10000000"/>
    <n v="180"/>
    <n v="2"/>
    <n v="2"/>
    <n v="0.15"/>
    <n v="7.0004549999999997"/>
  </r>
  <r>
    <n v="529"/>
    <x v="74"/>
    <s v="30/09/2020"/>
    <n v="982"/>
    <n v="5"/>
    <s v="N"/>
    <s v="800-116-398-7"/>
    <s v="11001"/>
    <s v="Carrera 13 # 28-17 Pisos 234 y 5"/>
    <s v="13/03/2019"/>
    <s v="13/03/2022"/>
    <n v="5500000"/>
    <s v="1901660761"/>
    <n v="1080"/>
    <n v="1"/>
    <n v="5500000"/>
    <n v="30"/>
    <n v="2"/>
    <n v="2"/>
    <n v="0.15"/>
    <n v="2.7499959999999999"/>
  </r>
  <r>
    <n v="164"/>
    <x v="74"/>
    <s v="30/09/2020"/>
    <n v="983"/>
    <n v="5"/>
    <s v="N"/>
    <s v="800-116-398-7"/>
    <s v="11001"/>
    <s v="Carrera 13 # 28-17 Pisos 234 y 5"/>
    <s v="13/03/2019"/>
    <s v="13/03/2021"/>
    <n v="5500000"/>
    <s v="1901660767"/>
    <n v="720"/>
    <n v="1"/>
    <n v="5500000"/>
    <n v="180"/>
    <n v="2"/>
    <n v="2"/>
    <n v="0.15"/>
    <n v="1.3750789999999999"/>
  </r>
  <r>
    <n v="529"/>
    <x v="74"/>
    <s v="30/09/2020"/>
    <n v="984"/>
    <n v="5"/>
    <s v="N"/>
    <s v="800-116-398-7"/>
    <s v="11001"/>
    <s v="Carrera 13 # 28-17 Pisos 234 y 5"/>
    <s v="13/03/2019"/>
    <s v="13/03/2022"/>
    <n v="16000000"/>
    <s v="1901660872"/>
    <n v="1080"/>
    <n v="1"/>
    <n v="16000000"/>
    <n v="180"/>
    <n v="2"/>
    <n v="2"/>
    <n v="0.15"/>
    <n v="7.9999989999999999"/>
  </r>
  <r>
    <n v="529"/>
    <x v="74"/>
    <s v="30/09/2020"/>
    <n v="985"/>
    <n v="5"/>
    <s v="N"/>
    <s v="800-116-398-7"/>
    <s v="11001"/>
    <s v="Carrera 13 # 28-17 Pisos 234 y 5"/>
    <s v="13/03/2019"/>
    <s v="13/03/2022"/>
    <n v="7000000"/>
    <s v="1901660876"/>
    <n v="1080"/>
    <n v="1"/>
    <n v="7000000"/>
    <n v="30"/>
    <n v="2"/>
    <n v="2"/>
    <n v="0.15"/>
    <n v="3.5000079999999998"/>
  </r>
  <r>
    <n v="1261"/>
    <x v="74"/>
    <s v="30/09/2020"/>
    <n v="986"/>
    <n v="5"/>
    <s v="N"/>
    <s v="800-116-398-7"/>
    <s v="11001"/>
    <s v="Carrera 13 # 28-17 Pisos 234 y 5"/>
    <s v="14/03/2019"/>
    <s v="14/03/2024"/>
    <n v="12000000"/>
    <s v="1901661380"/>
    <n v="1800"/>
    <n v="1"/>
    <n v="12000000"/>
    <n v="180"/>
    <n v="2"/>
    <n v="2"/>
    <n v="0.15"/>
    <n v="8.4"/>
  </r>
  <r>
    <n v="1262"/>
    <x v="74"/>
    <s v="30/09/2020"/>
    <n v="987"/>
    <n v="5"/>
    <s v="N"/>
    <s v="800-116-398-7"/>
    <s v="11001"/>
    <s v="Carrera 13 # 28-17 Pisos 234 y 5"/>
    <s v="15/03/2019"/>
    <s v="15/03/2024"/>
    <n v="6500000"/>
    <s v="1901662219"/>
    <n v="1800"/>
    <n v="1"/>
    <n v="6500000"/>
    <n v="180"/>
    <n v="2"/>
    <n v="2"/>
    <n v="0"/>
    <n v="4.55"/>
  </r>
  <r>
    <n v="1262"/>
    <x v="74"/>
    <s v="30/09/2020"/>
    <n v="988"/>
    <n v="5"/>
    <s v="N"/>
    <s v="800-116-398-7"/>
    <s v="11001"/>
    <s v="Carrera 13 # 28-17 Pisos 234 y 5"/>
    <s v="15/03/2019"/>
    <s v="15/03/2024"/>
    <n v="13000000"/>
    <s v="1901662269"/>
    <n v="1800"/>
    <n v="1"/>
    <n v="13000000"/>
    <n v="180"/>
    <n v="2"/>
    <n v="2"/>
    <n v="0"/>
    <n v="9.1"/>
  </r>
  <r>
    <n v="1262"/>
    <x v="74"/>
    <s v="30/09/2020"/>
    <n v="989"/>
    <n v="5"/>
    <s v="N"/>
    <s v="800-116-398-7"/>
    <s v="11001"/>
    <s v="Carrera 13 # 28-17 Pisos 234 y 5"/>
    <s v="15/03/2019"/>
    <s v="15/03/2024"/>
    <n v="20000000"/>
    <s v="1901662293"/>
    <n v="1800"/>
    <n v="1"/>
    <n v="20000000"/>
    <n v="180"/>
    <n v="2"/>
    <n v="2"/>
    <n v="0"/>
    <n v="14"/>
  </r>
  <r>
    <n v="899"/>
    <x v="74"/>
    <s v="30/09/2020"/>
    <n v="990"/>
    <n v="5"/>
    <s v="N"/>
    <s v="800-116-398-7"/>
    <s v="11001"/>
    <s v="Carrera 13 # 28-17 Pisos 234 y 5"/>
    <s v="18/03/2019"/>
    <s v="18/03/2023"/>
    <n v="10000000"/>
    <s v="1901662836"/>
    <n v="1440"/>
    <n v="1"/>
    <n v="10000000"/>
    <n v="30"/>
    <n v="2"/>
    <n v="2"/>
    <n v="0"/>
    <n v="6.250006"/>
  </r>
  <r>
    <n v="1265"/>
    <x v="74"/>
    <s v="30/09/2020"/>
    <n v="991"/>
    <n v="5"/>
    <s v="N"/>
    <s v="800-116-398-7"/>
    <s v="11001"/>
    <s v="Carrera 13 # 28-17 Pisos 234 y 5"/>
    <s v="18/03/2019"/>
    <s v="18/03/2024"/>
    <n v="5112337"/>
    <s v="1901662846"/>
    <n v="1800"/>
    <n v="1"/>
    <n v="5112337"/>
    <n v="180"/>
    <n v="2"/>
    <n v="2"/>
    <n v="0"/>
    <n v="3.5786349999999998"/>
  </r>
  <r>
    <n v="1265"/>
    <x v="74"/>
    <s v="30/09/2020"/>
    <n v="992"/>
    <n v="5"/>
    <s v="N"/>
    <s v="800-116-398-7"/>
    <s v="11001"/>
    <s v="Carrera 13 # 28-17 Pisos 234 y 5"/>
    <s v="18/03/2019"/>
    <s v="18/03/2024"/>
    <n v="11136337"/>
    <s v="1901663132"/>
    <n v="1800"/>
    <n v="1"/>
    <n v="11136337"/>
    <n v="180"/>
    <n v="2"/>
    <n v="2"/>
    <n v="0"/>
    <n v="7.7954350000000003"/>
  </r>
  <r>
    <n v="1265"/>
    <x v="74"/>
    <s v="30/09/2020"/>
    <n v="993"/>
    <n v="5"/>
    <s v="N"/>
    <s v="800-116-398-7"/>
    <s v="11001"/>
    <s v="Carrera 13 # 28-17 Pisos 234 y 5"/>
    <s v="18/03/2019"/>
    <s v="18/03/2024"/>
    <n v="10000000"/>
    <s v="1901663254"/>
    <n v="1800"/>
    <n v="1"/>
    <n v="10000000"/>
    <n v="180"/>
    <n v="2"/>
    <n v="2"/>
    <n v="3.5"/>
    <n v="7.0080999999999998"/>
  </r>
  <r>
    <n v="169"/>
    <x v="74"/>
    <s v="30/09/2020"/>
    <n v="994"/>
    <n v="5"/>
    <s v="N"/>
    <s v="800-116-398-7"/>
    <s v="11001"/>
    <s v="Carrera 13 # 28-17 Pisos 234 y 5"/>
    <s v="18/03/2019"/>
    <s v="18/03/2021"/>
    <n v="6000000"/>
    <s v="1901663278"/>
    <n v="720"/>
    <n v="1"/>
    <n v="6000000"/>
    <n v="30"/>
    <n v="2"/>
    <n v="2"/>
    <n v="0"/>
    <n v="1.5"/>
  </r>
  <r>
    <n v="1265"/>
    <x v="74"/>
    <s v="30/09/2020"/>
    <n v="995"/>
    <n v="5"/>
    <s v="N"/>
    <s v="800-116-398-7"/>
    <s v="11001"/>
    <s v="Carrera 13 # 28-17 Pisos 234 y 5"/>
    <s v="18/03/2019"/>
    <s v="18/03/2024"/>
    <n v="13000000"/>
    <s v="1901663279"/>
    <n v="1800"/>
    <n v="1"/>
    <n v="13000000"/>
    <n v="180"/>
    <n v="2"/>
    <n v="2"/>
    <n v="0"/>
    <n v="9.1"/>
  </r>
  <r>
    <n v="1265"/>
    <x v="74"/>
    <s v="30/09/2020"/>
    <n v="996"/>
    <n v="5"/>
    <s v="N"/>
    <s v="800-116-398-7"/>
    <s v="11001"/>
    <s v="Carrera 13 # 28-17 Pisos 234 y 5"/>
    <s v="18/03/2019"/>
    <s v="18/03/2024"/>
    <n v="10000000"/>
    <s v="1901663281"/>
    <n v="1800"/>
    <n v="1"/>
    <n v="10000000"/>
    <n v="180"/>
    <n v="2"/>
    <n v="2"/>
    <n v="0"/>
    <n v="7"/>
  </r>
  <r>
    <n v="169"/>
    <x v="74"/>
    <s v="30/09/2020"/>
    <n v="997"/>
    <n v="5"/>
    <s v="N"/>
    <s v="800-116-398-7"/>
    <s v="11001"/>
    <s v="Carrera 13 # 28-17 Pisos 234 y 5"/>
    <s v="18/03/2019"/>
    <s v="18/03/2021"/>
    <n v="13500000"/>
    <s v="1901663282"/>
    <n v="720"/>
    <n v="1"/>
    <n v="13500000"/>
    <n v="30"/>
    <n v="2"/>
    <n v="2"/>
    <n v="0"/>
    <n v="3.375"/>
  </r>
  <r>
    <n v="1265"/>
    <x v="74"/>
    <s v="30/09/2020"/>
    <n v="998"/>
    <n v="5"/>
    <s v="N"/>
    <s v="800-116-398-7"/>
    <s v="11001"/>
    <s v="Carrera 13 # 28-17 Pisos 234 y 5"/>
    <s v="18/03/2019"/>
    <s v="18/03/2024"/>
    <n v="6500000"/>
    <s v="1901663283"/>
    <n v="1800"/>
    <n v="1"/>
    <n v="6500000"/>
    <n v="30"/>
    <n v="2"/>
    <n v="2"/>
    <n v="0"/>
    <n v="4.5501069999999997"/>
  </r>
  <r>
    <n v="1266"/>
    <x v="74"/>
    <s v="30/09/2020"/>
    <n v="999"/>
    <n v="5"/>
    <s v="N"/>
    <s v="800-116-398-7"/>
    <s v="11001"/>
    <s v="Carrera 13 # 28-17 Pisos 234 y 5"/>
    <s v="19/03/2019"/>
    <s v="19/03/2024"/>
    <n v="8000000"/>
    <s v="1901663909"/>
    <n v="1800"/>
    <n v="1"/>
    <n v="8000000"/>
    <n v="180"/>
    <n v="2"/>
    <n v="2"/>
    <n v="0"/>
    <n v="5.6628069999999999"/>
  </r>
  <r>
    <n v="1266"/>
    <x v="74"/>
    <s v="30/09/2020"/>
    <n v="1000"/>
    <n v="5"/>
    <s v="N"/>
    <s v="800-116-398-7"/>
    <s v="11001"/>
    <s v="Carrera 13 # 28-17 Pisos 234 y 5"/>
    <s v="19/03/2019"/>
    <s v="19/03/2024"/>
    <n v="15000000"/>
    <s v="1901663914"/>
    <n v="1800"/>
    <n v="1"/>
    <n v="15000000"/>
    <n v="180"/>
    <n v="2"/>
    <n v="2"/>
    <n v="0"/>
    <n v="10.617649999999999"/>
  </r>
  <r>
    <n v="535"/>
    <x v="74"/>
    <s v="30/09/2020"/>
    <n v="1001"/>
    <n v="5"/>
    <s v="N"/>
    <s v="800-116-398-7"/>
    <s v="11001"/>
    <s v="Carrera 13 # 28-17 Pisos 234 y 5"/>
    <s v="19/03/2019"/>
    <s v="19/03/2022"/>
    <n v="6750000"/>
    <s v="1901663919"/>
    <n v="1080"/>
    <n v="1"/>
    <n v="6750000"/>
    <n v="180"/>
    <n v="2"/>
    <n v="2"/>
    <n v="0"/>
    <n v="3.4191639999999999"/>
  </r>
  <r>
    <n v="1266"/>
    <x v="74"/>
    <s v="30/09/2020"/>
    <n v="1002"/>
    <n v="5"/>
    <s v="N"/>
    <s v="800-116-398-7"/>
    <s v="11001"/>
    <s v="Carrera 13 # 28-17 Pisos 234 y 5"/>
    <s v="19/03/2019"/>
    <s v="19/03/2024"/>
    <n v="10100000"/>
    <s v="1901664076"/>
    <n v="1800"/>
    <n v="1"/>
    <n v="10100000"/>
    <n v="180"/>
    <n v="2"/>
    <n v="2"/>
    <n v="0"/>
    <n v="7.1492779999999998"/>
  </r>
  <r>
    <n v="171"/>
    <x v="74"/>
    <s v="30/09/2020"/>
    <n v="1003"/>
    <n v="5"/>
    <s v="N"/>
    <s v="800-116-398-7"/>
    <s v="11001"/>
    <s v="Carrera 13 # 28-17 Pisos 234 y 5"/>
    <s v="20/03/2019"/>
    <s v="20/03/2021"/>
    <n v="7000000"/>
    <s v="1901664728"/>
    <n v="720"/>
    <n v="1"/>
    <n v="7000000"/>
    <n v="90"/>
    <n v="2"/>
    <n v="2"/>
    <n v="0"/>
    <n v="4.5170719999999998"/>
  </r>
  <r>
    <n v="1267"/>
    <x v="74"/>
    <s v="30/09/2020"/>
    <n v="1004"/>
    <n v="5"/>
    <s v="N"/>
    <s v="800-116-398-7"/>
    <s v="11001"/>
    <s v="Carrera 13 # 28-17 Pisos 234 y 5"/>
    <s v="20/03/2019"/>
    <s v="20/03/2024"/>
    <n v="13000000"/>
    <s v="1901664788"/>
    <n v="1800"/>
    <n v="1"/>
    <n v="13000000"/>
    <n v="180"/>
    <n v="2"/>
    <n v="2"/>
    <n v="0"/>
    <n v="9.2037359999999993"/>
  </r>
  <r>
    <n v="536"/>
    <x v="74"/>
    <s v="30/09/2020"/>
    <n v="1005"/>
    <n v="5"/>
    <s v="N"/>
    <s v="800-116-398-7"/>
    <s v="11001"/>
    <s v="Carrera 13 # 28-17 Pisos 234 y 5"/>
    <s v="20/03/2019"/>
    <s v="20/03/2022"/>
    <n v="5000000"/>
    <s v="1901664790"/>
    <n v="1080"/>
    <n v="1"/>
    <n v="5000000"/>
    <n v="180"/>
    <n v="2"/>
    <n v="2"/>
    <n v="0"/>
    <n v="2.5332889999999999"/>
  </r>
  <r>
    <n v="537"/>
    <x v="74"/>
    <s v="30/09/2020"/>
    <n v="1006"/>
    <n v="5"/>
    <s v="N"/>
    <s v="800-116-398-7"/>
    <s v="11001"/>
    <s v="Carrera 13 # 28-17 Pisos 234 y 5"/>
    <s v="21/03/2019"/>
    <s v="21/03/2022"/>
    <n v="6000689"/>
    <s v="1901665558"/>
    <n v="1080"/>
    <n v="1"/>
    <n v="6000689"/>
    <n v="180"/>
    <n v="2"/>
    <n v="2"/>
    <n v="0"/>
    <n v="3.0400529999999999"/>
  </r>
  <r>
    <n v="1269"/>
    <x v="74"/>
    <s v="30/09/2020"/>
    <n v="1007"/>
    <n v="5"/>
    <s v="N"/>
    <s v="800-116-398-7"/>
    <s v="11001"/>
    <s v="Carrera 13 # 28-17 Pisos 234 y 5"/>
    <s v="22/03/2019"/>
    <s v="22/03/2024"/>
    <n v="20000000"/>
    <s v="1901666091"/>
    <n v="1800"/>
    <n v="1"/>
    <n v="20000000"/>
    <n v="180"/>
    <n v="2"/>
    <n v="2"/>
    <n v="0"/>
    <n v="14.002378999999999"/>
  </r>
  <r>
    <n v="538"/>
    <x v="74"/>
    <s v="30/09/2020"/>
    <n v="1008"/>
    <n v="5"/>
    <s v="N"/>
    <s v="800-116-398-7"/>
    <s v="11001"/>
    <s v="Carrera 13 # 28-17 Pisos 234 y 5"/>
    <s v="22/03/2019"/>
    <s v="22/03/2022"/>
    <n v="8500000"/>
    <s v="1901666196"/>
    <n v="1080"/>
    <n v="1"/>
    <n v="8500000"/>
    <n v="180"/>
    <n v="2"/>
    <n v="2"/>
    <n v="0"/>
    <n v="4.2509040000000002"/>
  </r>
  <r>
    <n v="1273"/>
    <x v="74"/>
    <s v="30/09/2020"/>
    <n v="1009"/>
    <n v="5"/>
    <s v="N"/>
    <s v="800-116-398-7"/>
    <s v="11001"/>
    <s v="Carrera 13 # 28-17 Pisos 234 y 5"/>
    <s v="26/03/2019"/>
    <s v="26/03/2024"/>
    <n v="8000000"/>
    <s v="1901666669"/>
    <n v="1800"/>
    <n v="1"/>
    <n v="8000000"/>
    <n v="30"/>
    <n v="2"/>
    <n v="2"/>
    <n v="0"/>
    <n v="5.6006629999999999"/>
  </r>
  <r>
    <n v="542"/>
    <x v="74"/>
    <s v="30/09/2020"/>
    <n v="1010"/>
    <n v="5"/>
    <s v="N"/>
    <s v="800-116-398-7"/>
    <s v="11001"/>
    <s v="Carrera 13 # 28-17 Pisos 234 y 5"/>
    <s v="26/03/2019"/>
    <s v="26/03/2022"/>
    <n v="10000000"/>
    <s v="1901666683"/>
    <n v="1080"/>
    <n v="1"/>
    <n v="10000000"/>
    <n v="180"/>
    <n v="2"/>
    <n v="2"/>
    <n v="0"/>
    <n v="5.0012910000000002"/>
  </r>
  <r>
    <n v="542"/>
    <x v="74"/>
    <s v="30/09/2020"/>
    <n v="1011"/>
    <n v="5"/>
    <s v="N"/>
    <s v="800-116-398-7"/>
    <s v="11001"/>
    <s v="Carrera 13 # 28-17 Pisos 234 y 5"/>
    <s v="26/03/2019"/>
    <s v="26/03/2022"/>
    <n v="6500000"/>
    <s v="1901666692"/>
    <n v="1080"/>
    <n v="1"/>
    <n v="6500000"/>
    <n v="180"/>
    <n v="2"/>
    <n v="2"/>
    <n v="0"/>
    <n v="3.2508180000000002"/>
  </r>
  <r>
    <n v="542"/>
    <x v="74"/>
    <s v="30/09/2020"/>
    <n v="1012"/>
    <n v="5"/>
    <s v="N"/>
    <s v="800-116-398-7"/>
    <s v="11001"/>
    <s v="Carrera 13 # 28-17 Pisos 234 y 5"/>
    <s v="26/03/2019"/>
    <s v="26/03/2022"/>
    <n v="5000000"/>
    <s v="1901666703"/>
    <n v="1080"/>
    <n v="1"/>
    <n v="5000000"/>
    <n v="180"/>
    <n v="2"/>
    <n v="2"/>
    <n v="0"/>
    <n v="2.5005570000000001"/>
  </r>
  <r>
    <n v="542"/>
    <x v="74"/>
    <s v="30/09/2020"/>
    <n v="1013"/>
    <n v="5"/>
    <s v="N"/>
    <s v="800-116-398-7"/>
    <s v="11001"/>
    <s v="Carrera 13 # 28-17 Pisos 234 y 5"/>
    <s v="26/03/2019"/>
    <s v="26/03/2022"/>
    <n v="7500000"/>
    <s v="1901666704"/>
    <n v="1080"/>
    <n v="1"/>
    <n v="7500000"/>
    <n v="180"/>
    <n v="2"/>
    <n v="2"/>
    <n v="0"/>
    <n v="3.7507679999999999"/>
  </r>
  <r>
    <n v="1273"/>
    <x v="74"/>
    <s v="30/09/2020"/>
    <n v="1014"/>
    <n v="5"/>
    <s v="N"/>
    <s v="800-116-398-7"/>
    <s v="11001"/>
    <s v="Carrera 13 # 28-17 Pisos 234 y 5"/>
    <s v="26/03/2019"/>
    <s v="26/03/2024"/>
    <n v="20000000"/>
    <s v="1901666710"/>
    <n v="1800"/>
    <n v="1"/>
    <n v="20000000"/>
    <n v="180"/>
    <n v="2"/>
    <n v="2"/>
    <n v="0"/>
    <n v="14.002452"/>
  </r>
  <r>
    <n v="1273"/>
    <x v="74"/>
    <s v="30/09/2020"/>
    <n v="1015"/>
    <n v="5"/>
    <s v="N"/>
    <s v="800-116-398-7"/>
    <s v="11001"/>
    <s v="Carrera 13 # 28-17 Pisos 234 y 5"/>
    <s v="26/03/2019"/>
    <s v="26/03/2024"/>
    <n v="10000000"/>
    <s v="1901666854"/>
    <n v="1800"/>
    <n v="1"/>
    <n v="10000000"/>
    <n v="180"/>
    <n v="2"/>
    <n v="2"/>
    <n v="0"/>
    <n v="7.0012819999999998"/>
  </r>
  <r>
    <n v="1273"/>
    <x v="74"/>
    <s v="30/09/2020"/>
    <n v="1016"/>
    <n v="5"/>
    <s v="N"/>
    <s v="800-116-398-7"/>
    <s v="11001"/>
    <s v="Carrera 13 # 28-17 Pisos 234 y 5"/>
    <s v="26/03/2019"/>
    <s v="26/03/2024"/>
    <n v="5000000"/>
    <s v="1901666885"/>
    <n v="1800"/>
    <n v="1"/>
    <n v="5000000"/>
    <n v="180"/>
    <n v="2"/>
    <n v="2"/>
    <n v="0"/>
    <n v="3.5007619999999999"/>
  </r>
  <r>
    <n v="1274"/>
    <x v="74"/>
    <s v="30/09/2020"/>
    <n v="1017"/>
    <n v="5"/>
    <s v="N"/>
    <s v="800-116-398-7"/>
    <s v="11001"/>
    <s v="Carrera 13 # 28-17 Pisos 234 y 5"/>
    <s v="27/03/2019"/>
    <s v="27/03/2024"/>
    <n v="10000000"/>
    <s v="1901667988"/>
    <n v="1800"/>
    <n v="1"/>
    <n v="10000000"/>
    <n v="180"/>
    <n v="2"/>
    <n v="2"/>
    <n v="0"/>
    <n v="7.0013420000000002"/>
  </r>
  <r>
    <n v="1274"/>
    <x v="74"/>
    <s v="30/09/2020"/>
    <n v="1018"/>
    <n v="5"/>
    <s v="N"/>
    <s v="800-116-398-7"/>
    <s v="11001"/>
    <s v="Carrera 13 # 28-17 Pisos 234 y 5"/>
    <s v="27/03/2019"/>
    <s v="27/03/2024"/>
    <n v="9000000"/>
    <s v="1901667996"/>
    <n v="1800"/>
    <n v="1"/>
    <n v="9000000"/>
    <n v="180"/>
    <n v="2"/>
    <n v="2"/>
    <n v="0"/>
    <n v="6.3011299999999997"/>
  </r>
  <r>
    <n v="1275"/>
    <x v="74"/>
    <s v="30/09/2020"/>
    <n v="1019"/>
    <n v="5"/>
    <s v="N"/>
    <s v="800-116-398-7"/>
    <s v="11001"/>
    <s v="Carrera 13 # 28-17 Pisos 234 y 5"/>
    <s v="28/03/2019"/>
    <s v="28/03/2024"/>
    <n v="27500000"/>
    <s v="1901668833"/>
    <n v="1800"/>
    <n v="1"/>
    <n v="27500000"/>
    <n v="180"/>
    <n v="2"/>
    <n v="2"/>
    <n v="0"/>
    <n v="19.25"/>
  </r>
  <r>
    <n v="1275"/>
    <x v="74"/>
    <s v="30/09/2020"/>
    <n v="1020"/>
    <n v="5"/>
    <s v="N"/>
    <s v="800-116-398-7"/>
    <s v="11001"/>
    <s v="Carrera 13 # 28-17 Pisos 234 y 5"/>
    <s v="28/03/2019"/>
    <s v="28/03/2024"/>
    <n v="15000000"/>
    <s v="1901668866"/>
    <n v="1800"/>
    <n v="1"/>
    <n v="15000000"/>
    <n v="180"/>
    <n v="2"/>
    <n v="2"/>
    <n v="0"/>
    <n v="10.5"/>
  </r>
  <r>
    <n v="3101"/>
    <x v="74"/>
    <s v="30/09/2020"/>
    <n v="1021"/>
    <n v="5"/>
    <s v="N"/>
    <s v="800-116-398-7"/>
    <s v="11001"/>
    <s v="Carrera 13 # 28-17 Pisos 234 y 5"/>
    <s v="28/03/2019"/>
    <s v="28/03/2029"/>
    <n v="50000000"/>
    <s v="1901668879"/>
    <n v="3600"/>
    <n v="1"/>
    <n v="50000000"/>
    <n v="180"/>
    <n v="2"/>
    <n v="2"/>
    <n v="0"/>
    <n v="42.5"/>
  </r>
  <r>
    <n v="1275"/>
    <x v="74"/>
    <s v="30/09/2020"/>
    <n v="1022"/>
    <n v="5"/>
    <s v="N"/>
    <s v="800-116-398-7"/>
    <s v="11001"/>
    <s v="Carrera 13 # 28-17 Pisos 234 y 5"/>
    <s v="28/03/2019"/>
    <s v="28/03/2024"/>
    <n v="8500000"/>
    <s v="1901668884"/>
    <n v="1800"/>
    <n v="1"/>
    <n v="8500000"/>
    <n v="360"/>
    <n v="2"/>
    <n v="2"/>
    <n v="2"/>
    <n v="6.8672250000000004"/>
  </r>
  <r>
    <n v="1276"/>
    <x v="74"/>
    <s v="30/09/2020"/>
    <n v="1023"/>
    <n v="5"/>
    <s v="N"/>
    <s v="800-116-398-7"/>
    <s v="11001"/>
    <s v="Carrera 13 # 28-17 Pisos 234 y 5"/>
    <s v="29/03/2019"/>
    <s v="29/03/2024"/>
    <n v="20000000"/>
    <s v="1901669437"/>
    <n v="1800"/>
    <n v="1"/>
    <n v="20000000"/>
    <n v="180"/>
    <n v="2"/>
    <n v="2"/>
    <n v="0"/>
    <n v="14"/>
  </r>
  <r>
    <n v="1276"/>
    <x v="74"/>
    <s v="30/09/2020"/>
    <n v="1024"/>
    <n v="5"/>
    <s v="N"/>
    <s v="800-116-398-7"/>
    <s v="11001"/>
    <s v="Carrera 13 # 28-17 Pisos 234 y 5"/>
    <s v="29/03/2019"/>
    <s v="29/03/2024"/>
    <n v="5500000"/>
    <s v="1901669443"/>
    <n v="1800"/>
    <n v="1"/>
    <n v="5500000"/>
    <n v="180"/>
    <n v="2"/>
    <n v="2"/>
    <n v="0"/>
    <n v="3.85"/>
  </r>
  <r>
    <n v="545"/>
    <x v="74"/>
    <s v="30/09/2020"/>
    <n v="1025"/>
    <n v="5"/>
    <s v="N"/>
    <s v="800-116-398-7"/>
    <s v="11001"/>
    <s v="Carrera 13 # 28-17 Pisos 234 y 5"/>
    <s v="29/03/2019"/>
    <s v="29/03/2022"/>
    <n v="11000000"/>
    <s v="1901669464"/>
    <n v="1080"/>
    <n v="1"/>
    <n v="11000000"/>
    <n v="30"/>
    <n v="2"/>
    <n v="2"/>
    <n v="0"/>
    <n v="5.4999919999999998"/>
  </r>
  <r>
    <n v="1276"/>
    <x v="74"/>
    <s v="30/09/2020"/>
    <n v="1026"/>
    <n v="5"/>
    <s v="N"/>
    <s v="800-116-398-7"/>
    <s v="11001"/>
    <s v="Carrera 13 # 28-17 Pisos 234 y 5"/>
    <s v="29/03/2019"/>
    <s v="29/03/2024"/>
    <n v="10000000"/>
    <s v="1901669472"/>
    <n v="1800"/>
    <n v="1"/>
    <n v="10000000"/>
    <n v="180"/>
    <n v="2"/>
    <n v="2"/>
    <n v="0"/>
    <n v="7"/>
  </r>
  <r>
    <n v="548"/>
    <x v="74"/>
    <s v="30/09/2020"/>
    <n v="1027"/>
    <n v="5"/>
    <s v="N"/>
    <s v="800-116-398-7"/>
    <s v="11001"/>
    <s v="Carrera 13 # 28-17 Pisos 234 y 5"/>
    <s v="01/04/2019"/>
    <s v="01/04/2022"/>
    <n v="6000000"/>
    <s v="1901670545"/>
    <n v="1080"/>
    <n v="1"/>
    <n v="6000000"/>
    <n v="180"/>
    <n v="2"/>
    <n v="2"/>
    <n v="1.96"/>
    <n v="4.038843"/>
  </r>
  <r>
    <n v="1279"/>
    <x v="74"/>
    <s v="30/09/2020"/>
    <n v="1028"/>
    <n v="5"/>
    <s v="N"/>
    <s v="800-116-398-7"/>
    <s v="11001"/>
    <s v="Carrera 13 # 28-17 Pisos 234 y 5"/>
    <s v="01/04/2019"/>
    <s v="01/04/2024"/>
    <n v="13000000"/>
    <s v="1901670561"/>
    <n v="1800"/>
    <n v="1"/>
    <n v="13000000"/>
    <n v="180"/>
    <n v="2"/>
    <n v="2"/>
    <n v="1.96"/>
    <n v="10.500776999999999"/>
  </r>
  <r>
    <n v="1279"/>
    <x v="74"/>
    <s v="30/09/2020"/>
    <n v="1029"/>
    <n v="5"/>
    <s v="N"/>
    <s v="800-116-398-7"/>
    <s v="11001"/>
    <s v="Carrera 13 # 28-17 Pisos 234 y 5"/>
    <s v="01/04/2019"/>
    <s v="01/04/2024"/>
    <n v="15000000"/>
    <s v="1901670566"/>
    <n v="1800"/>
    <n v="1"/>
    <n v="15000000"/>
    <n v="180"/>
    <n v="2"/>
    <n v="2"/>
    <n v="5.46"/>
    <n v="12.321484"/>
  </r>
  <r>
    <n v="1280"/>
    <x v="74"/>
    <s v="30/09/2020"/>
    <n v="1030"/>
    <n v="5"/>
    <s v="N"/>
    <s v="800-116-398-7"/>
    <s v="11001"/>
    <s v="Carrera 13 # 28-17 Pisos 234 y 5"/>
    <s v="02/04/2019"/>
    <s v="02/04/2024"/>
    <n v="7000000"/>
    <s v="1901670926"/>
    <n v="1800"/>
    <n v="1"/>
    <n v="7000000"/>
    <n v="180"/>
    <n v="2"/>
    <n v="2"/>
    <n v="1.96"/>
    <n v="5.6539339999999996"/>
  </r>
  <r>
    <n v="550"/>
    <x v="74"/>
    <s v="30/09/2020"/>
    <n v="1031"/>
    <n v="5"/>
    <s v="N"/>
    <s v="800-116-398-7"/>
    <s v="11001"/>
    <s v="Carrera 13 # 28-17 Pisos 234 y 5"/>
    <s v="03/04/2019"/>
    <s v="03/04/2022"/>
    <n v="7000000"/>
    <s v="1901671260"/>
    <n v="1080"/>
    <n v="1"/>
    <n v="7000000"/>
    <n v="180"/>
    <n v="2"/>
    <n v="2"/>
    <n v="1.96"/>
    <n v="4.7114469999999997"/>
  </r>
  <r>
    <n v="1281"/>
    <x v="74"/>
    <s v="30/09/2020"/>
    <n v="1032"/>
    <n v="5"/>
    <s v="N"/>
    <s v="800-116-398-7"/>
    <s v="11001"/>
    <s v="Carrera 13 # 28-17 Pisos 234 y 5"/>
    <s v="03/04/2019"/>
    <s v="03/04/2024"/>
    <n v="30000000"/>
    <s v="1901671268"/>
    <n v="1800"/>
    <n v="1"/>
    <n v="30000000"/>
    <n v="180"/>
    <n v="2"/>
    <n v="2"/>
    <n v="1.96"/>
    <n v="24.2301"/>
  </r>
  <r>
    <n v="1281"/>
    <x v="74"/>
    <s v="30/09/2020"/>
    <n v="1033"/>
    <n v="5"/>
    <s v="N"/>
    <s v="800-116-398-7"/>
    <s v="11001"/>
    <s v="Carrera 13 # 28-17 Pisos 234 y 5"/>
    <s v="03/04/2019"/>
    <s v="03/04/2024"/>
    <n v="15000000"/>
    <s v="1901671275"/>
    <n v="1800"/>
    <n v="1"/>
    <n v="15000000"/>
    <n v="180"/>
    <n v="2"/>
    <n v="2"/>
    <n v="5.46"/>
    <n v="12.317892000000001"/>
  </r>
  <r>
    <n v="550"/>
    <x v="74"/>
    <s v="30/09/2020"/>
    <n v="1034"/>
    <n v="5"/>
    <s v="N"/>
    <s v="800-116-398-7"/>
    <s v="11001"/>
    <s v="Carrera 13 # 28-17 Pisos 234 y 5"/>
    <s v="03/04/2019"/>
    <s v="03/04/2022"/>
    <n v="7000000"/>
    <s v="1901671278"/>
    <n v="1080"/>
    <n v="1"/>
    <n v="7000000"/>
    <n v="180"/>
    <n v="2"/>
    <n v="2"/>
    <n v="1.96"/>
    <n v="4.7114469999999997"/>
  </r>
  <r>
    <n v="1282"/>
    <x v="74"/>
    <s v="30/09/2020"/>
    <n v="1035"/>
    <n v="5"/>
    <s v="N"/>
    <s v="800-116-398-7"/>
    <s v="11001"/>
    <s v="Carrera 13 # 28-17 Pisos 234 y 5"/>
    <s v="04/04/2019"/>
    <s v="04/04/2024"/>
    <n v="13000000"/>
    <s v="1901671791"/>
    <n v="1800"/>
    <n v="1"/>
    <n v="13000000"/>
    <n v="180"/>
    <n v="2"/>
    <n v="2"/>
    <n v="1.8"/>
    <n v="10.490766000000001"/>
  </r>
  <r>
    <n v="1282"/>
    <x v="74"/>
    <s v="30/09/2020"/>
    <n v="1036"/>
    <n v="5"/>
    <s v="N"/>
    <s v="800-116-398-7"/>
    <s v="11001"/>
    <s v="Carrera 13 # 28-17 Pisos 234 y 5"/>
    <s v="04/04/2019"/>
    <s v="04/04/2024"/>
    <n v="12000000"/>
    <s v="1901671794"/>
    <n v="1800"/>
    <n v="1"/>
    <n v="12000000"/>
    <n v="180"/>
    <n v="2"/>
    <n v="2"/>
    <n v="5.3"/>
    <n v="9.8443459999999998"/>
  </r>
  <r>
    <n v="1282"/>
    <x v="74"/>
    <s v="30/09/2020"/>
    <n v="1037"/>
    <n v="5"/>
    <s v="N"/>
    <s v="800-116-398-7"/>
    <s v="11001"/>
    <s v="Carrera 13 # 28-17 Pisos 234 y 5"/>
    <s v="04/04/2019"/>
    <s v="04/04/2024"/>
    <n v="10100000"/>
    <s v="1901671804"/>
    <n v="1800"/>
    <n v="1"/>
    <n v="10100000"/>
    <n v="180"/>
    <n v="2"/>
    <n v="2"/>
    <n v="1.8"/>
    <n v="8.1504399999999997"/>
  </r>
  <r>
    <n v="1283"/>
    <x v="74"/>
    <s v="30/09/2020"/>
    <n v="1038"/>
    <n v="5"/>
    <s v="N"/>
    <s v="800-116-398-7"/>
    <s v="11001"/>
    <s v="Carrera 13 # 28-17 Pisos 234 y 5"/>
    <s v="05/04/2019"/>
    <s v="05/04/2024"/>
    <n v="10432885"/>
    <s v="1901672462"/>
    <n v="1800"/>
    <n v="1"/>
    <n v="10432885"/>
    <n v="180"/>
    <n v="2"/>
    <n v="2"/>
    <n v="1.8"/>
    <n v="8.4185189999999999"/>
  </r>
  <r>
    <n v="1286"/>
    <x v="74"/>
    <s v="30/09/2020"/>
    <n v="1039"/>
    <n v="5"/>
    <s v="N"/>
    <s v="800-116-398-7"/>
    <s v="11001"/>
    <s v="Carrera 13 # 28-17 Pisos 234 y 5"/>
    <s v="08/04/2019"/>
    <s v="08/04/2024"/>
    <n v="24000000"/>
    <s v="1901673346"/>
    <n v="1800"/>
    <n v="1"/>
    <n v="24000000"/>
    <n v="180"/>
    <n v="2"/>
    <n v="2"/>
    <n v="1.8"/>
    <n v="19.365659999999998"/>
  </r>
  <r>
    <n v="556"/>
    <x v="74"/>
    <s v="30/09/2020"/>
    <n v="1040"/>
    <n v="5"/>
    <s v="N"/>
    <s v="800-116-398-7"/>
    <s v="11001"/>
    <s v="Carrera 13 # 28-17 Pisos 234 y 5"/>
    <s v="09/04/2019"/>
    <s v="09/04/2022"/>
    <n v="10500000"/>
    <s v="1901674437"/>
    <n v="720"/>
    <n v="1"/>
    <n v="10500000"/>
    <n v="180"/>
    <n v="2"/>
    <n v="2"/>
    <n v="0.2"/>
    <n v="2.8005439999999999"/>
  </r>
  <r>
    <n v="557"/>
    <x v="74"/>
    <s v="30/09/2020"/>
    <n v="1041"/>
    <n v="5"/>
    <s v="N"/>
    <s v="800-116-398-7"/>
    <s v="11001"/>
    <s v="Carrera 13 # 28-17 Pisos 234 y 5"/>
    <s v="10/04/2019"/>
    <s v="10/04/2022"/>
    <n v="8000000"/>
    <s v="1901675336"/>
    <n v="1080"/>
    <n v="1"/>
    <n v="8000000"/>
    <n v="180"/>
    <n v="2"/>
    <n v="2"/>
    <n v="1.81"/>
    <n v="5.3788390000000001"/>
  </r>
  <r>
    <n v="193"/>
    <x v="74"/>
    <s v="30/09/2020"/>
    <n v="1042"/>
    <n v="5"/>
    <s v="N"/>
    <s v="800-116-398-7"/>
    <s v="11001"/>
    <s v="Carrera 13 # 28-17 Pisos 234 y 5"/>
    <s v="11/04/2019"/>
    <s v="11/04/2021"/>
    <n v="8000000"/>
    <s v="1901676004"/>
    <n v="720"/>
    <n v="1"/>
    <n v="8000000"/>
    <n v="180"/>
    <n v="2"/>
    <n v="2"/>
    <n v="1.81"/>
    <n v="4.0338940000000001"/>
  </r>
  <r>
    <n v="1289"/>
    <x v="74"/>
    <s v="30/09/2020"/>
    <n v="1043"/>
    <n v="5"/>
    <s v="N"/>
    <s v="800-116-398-7"/>
    <s v="11001"/>
    <s v="Carrera 13 # 28-17 Pisos 234 y 5"/>
    <s v="11/04/2019"/>
    <s v="11/04/2024"/>
    <n v="12000000"/>
    <s v="1901676014"/>
    <n v="1800"/>
    <n v="1"/>
    <n v="12000000"/>
    <n v="180"/>
    <n v="2"/>
    <n v="2"/>
    <n v="1.81"/>
    <n v="9.6811539999999994"/>
  </r>
  <r>
    <n v="1289"/>
    <x v="74"/>
    <s v="30/09/2020"/>
    <n v="1044"/>
    <n v="5"/>
    <s v="N"/>
    <s v="800-116-398-7"/>
    <s v="11001"/>
    <s v="Carrera 13 # 28-17 Pisos 234 y 5"/>
    <s v="11/04/2019"/>
    <s v="11/04/2024"/>
    <n v="10100000"/>
    <s v="1901676020"/>
    <n v="1800"/>
    <n v="1"/>
    <n v="10100000"/>
    <n v="180"/>
    <n v="2"/>
    <n v="2"/>
    <n v="0.81"/>
    <n v="8.1109390000000001"/>
  </r>
  <r>
    <n v="1289"/>
    <x v="74"/>
    <s v="30/09/2020"/>
    <n v="1045"/>
    <n v="5"/>
    <s v="N"/>
    <s v="800-116-398-7"/>
    <s v="11001"/>
    <s v="Carrera 13 # 28-17 Pisos 234 y 5"/>
    <s v="11/04/2019"/>
    <s v="11/04/2024"/>
    <n v="10500000"/>
    <s v="1901676025"/>
    <n v="1800"/>
    <n v="1"/>
    <n v="10500000"/>
    <n v="180"/>
    <n v="2"/>
    <n v="2"/>
    <n v="1.81"/>
    <n v="8.4709179999999993"/>
  </r>
  <r>
    <n v="1289"/>
    <x v="74"/>
    <s v="30/09/2020"/>
    <n v="1046"/>
    <n v="5"/>
    <s v="N"/>
    <s v="800-116-398-7"/>
    <s v="11001"/>
    <s v="Carrera 13 # 28-17 Pisos 234 y 5"/>
    <s v="11/04/2019"/>
    <s v="11/04/2024"/>
    <n v="17000000"/>
    <s v="1901676029"/>
    <n v="1800"/>
    <n v="1"/>
    <n v="17000000"/>
    <n v="180"/>
    <n v="2"/>
    <n v="2"/>
    <n v="1.81"/>
    <n v="13.715007"/>
  </r>
  <r>
    <n v="1290"/>
    <x v="74"/>
    <s v="30/09/2020"/>
    <n v="1047"/>
    <n v="5"/>
    <s v="N"/>
    <s v="800-116-398-7"/>
    <s v="11001"/>
    <s v="Carrera 13 # 28-17 Pisos 234 y 5"/>
    <s v="12/04/2019"/>
    <s v="12/04/2024"/>
    <n v="10100000"/>
    <s v="1901676772"/>
    <n v="1800"/>
    <n v="1"/>
    <n v="10100000"/>
    <n v="180"/>
    <n v="2"/>
    <n v="2"/>
    <n v="1.81"/>
    <n v="8.1474679999999999"/>
  </r>
  <r>
    <n v="1290"/>
    <x v="74"/>
    <s v="30/09/2020"/>
    <n v="1048"/>
    <n v="5"/>
    <s v="N"/>
    <s v="800-116-398-7"/>
    <s v="11001"/>
    <s v="Carrera 13 # 28-17 Pisos 234 y 5"/>
    <s v="12/04/2019"/>
    <s v="12/04/2024"/>
    <n v="15500000"/>
    <s v="1901676781"/>
    <n v="1800"/>
    <n v="1"/>
    <n v="15500000"/>
    <n v="180"/>
    <n v="2"/>
    <n v="2"/>
    <n v="1.81"/>
    <n v="12.503707"/>
  </r>
  <r>
    <n v="197"/>
    <x v="74"/>
    <s v="30/09/2020"/>
    <n v="1049"/>
    <n v="5"/>
    <s v="N"/>
    <s v="800-116-398-7"/>
    <s v="11001"/>
    <s v="Carrera 13 # 28-17 Pisos 234 y 5"/>
    <s v="15/04/2019"/>
    <s v="15/04/2021"/>
    <n v="5000000"/>
    <s v="1901677566"/>
    <n v="720"/>
    <n v="1"/>
    <n v="5000000"/>
    <n v="30"/>
    <n v="2"/>
    <n v="2"/>
    <n v="0"/>
    <n v="1.4583390000000001"/>
  </r>
  <r>
    <n v="1293"/>
    <x v="74"/>
    <s v="30/09/2020"/>
    <n v="1050"/>
    <n v="5"/>
    <s v="N"/>
    <s v="800-116-398-7"/>
    <s v="11001"/>
    <s v="Carrera 13 # 28-17 Pisos 234 y 5"/>
    <s v="15/04/2019"/>
    <s v="15/04/2024"/>
    <n v="10500000"/>
    <s v="1901677570"/>
    <n v="1800"/>
    <n v="1"/>
    <n v="10500000"/>
    <n v="180"/>
    <n v="2"/>
    <n v="2"/>
    <n v="1.81"/>
    <n v="8.4720150000000007"/>
  </r>
  <r>
    <n v="563"/>
    <x v="74"/>
    <s v="30/09/2020"/>
    <n v="1051"/>
    <n v="5"/>
    <s v="N"/>
    <s v="800-116-398-7"/>
    <s v="11001"/>
    <s v="Carrera 13 # 28-17 Pisos 234 y 5"/>
    <s v="16/04/2019"/>
    <s v="16/04/2022"/>
    <n v="7000000"/>
    <s v="1901678734"/>
    <n v="1080"/>
    <n v="1"/>
    <n v="7000000"/>
    <n v="180"/>
    <n v="2"/>
    <n v="2"/>
    <n v="1.81"/>
    <n v="4.7064219999999999"/>
  </r>
  <r>
    <n v="1294"/>
    <x v="74"/>
    <s v="30/09/2020"/>
    <n v="1052"/>
    <n v="5"/>
    <s v="N"/>
    <s v="800-116-398-7"/>
    <s v="11001"/>
    <s v="Carrera 13 # 28-17 Pisos 234 y 5"/>
    <s v="16/04/2019"/>
    <s v="16/04/2024"/>
    <n v="10100000"/>
    <s v="1901678830"/>
    <n v="1800"/>
    <n v="1"/>
    <n v="10100000"/>
    <n v="180"/>
    <n v="2"/>
    <n v="2"/>
    <n v="1.81"/>
    <n v="8.1482960000000002"/>
  </r>
  <r>
    <n v="1295"/>
    <x v="74"/>
    <s v="30/09/2020"/>
    <n v="1053"/>
    <n v="5"/>
    <s v="N"/>
    <s v="800-116-398-7"/>
    <s v="11001"/>
    <s v="Carrera 13 # 28-17 Pisos 234 y 5"/>
    <s v="17/04/2019"/>
    <s v="17/04/2024"/>
    <n v="8124337"/>
    <s v="1901679663"/>
    <n v="1800"/>
    <n v="1"/>
    <n v="8124337"/>
    <n v="180"/>
    <n v="2"/>
    <n v="2"/>
    <n v="0.81"/>
    <n v="6.5253829999999997"/>
  </r>
  <r>
    <n v="199"/>
    <x v="74"/>
    <s v="30/09/2020"/>
    <n v="1054"/>
    <n v="5"/>
    <s v="N"/>
    <s v="800-116-398-7"/>
    <s v="11001"/>
    <s v="Carrera 13 # 28-17 Pisos 234 y 5"/>
    <s v="17/04/2019"/>
    <s v="17/04/2021"/>
    <n v="6000000"/>
    <s v="1901679668"/>
    <n v="720"/>
    <n v="1"/>
    <n v="6000000"/>
    <n v="180"/>
    <n v="2"/>
    <n v="2"/>
    <n v="1.81"/>
    <n v="3.0255570000000001"/>
  </r>
  <r>
    <n v="1300"/>
    <x v="74"/>
    <s v="30/09/2020"/>
    <n v="1055"/>
    <n v="5"/>
    <s v="N"/>
    <s v="800-116-398-7"/>
    <s v="11001"/>
    <s v="Carrera 13 # 28-17 Pisos 234 y 5"/>
    <s v="22/04/2019"/>
    <s v="22/04/2024"/>
    <n v="16000000"/>
    <s v="1901680338"/>
    <n v="1800"/>
    <n v="1"/>
    <n v="16000000"/>
    <n v="180"/>
    <n v="2"/>
    <n v="2"/>
    <n v="2.02"/>
    <n v="12.915887"/>
  </r>
  <r>
    <n v="204"/>
    <x v="74"/>
    <s v="30/09/2020"/>
    <n v="1056"/>
    <n v="5"/>
    <s v="N"/>
    <s v="800-116-398-7"/>
    <s v="11001"/>
    <s v="Carrera 13 # 28-17 Pisos 234 y 5"/>
    <s v="22/04/2019"/>
    <s v="22/04/2021"/>
    <n v="12000000"/>
    <s v="1901680342"/>
    <n v="720"/>
    <n v="1"/>
    <n v="12000000"/>
    <n v="180"/>
    <n v="2"/>
    <n v="2"/>
    <n v="2.02"/>
    <n v="6.054862"/>
  </r>
  <r>
    <n v="1300"/>
    <x v="74"/>
    <s v="30/09/2020"/>
    <n v="1057"/>
    <n v="5"/>
    <s v="N"/>
    <s v="800-116-398-7"/>
    <s v="11001"/>
    <s v="Carrera 13 # 28-17 Pisos 234 y 5"/>
    <s v="22/04/2019"/>
    <s v="22/04/2024"/>
    <n v="20000000"/>
    <s v="1901680346"/>
    <n v="1800"/>
    <n v="1"/>
    <n v="20000000"/>
    <n v="180"/>
    <n v="2"/>
    <n v="2"/>
    <n v="2.02"/>
    <n v="16.144819999999999"/>
  </r>
  <r>
    <n v="1300"/>
    <x v="74"/>
    <s v="30/09/2020"/>
    <n v="1058"/>
    <n v="5"/>
    <s v="N"/>
    <s v="800-116-398-7"/>
    <s v="11001"/>
    <s v="Carrera 13 # 28-17 Pisos 234 y 5"/>
    <s v="22/04/2019"/>
    <s v="22/04/2024"/>
    <n v="18000000"/>
    <s v="1901680355"/>
    <n v="1800"/>
    <n v="1"/>
    <n v="18000000"/>
    <n v="180"/>
    <n v="2"/>
    <n v="2"/>
    <n v="2.02"/>
    <n v="14.530422"/>
  </r>
  <r>
    <n v="1302"/>
    <x v="74"/>
    <s v="30/09/2020"/>
    <n v="1059"/>
    <n v="5"/>
    <s v="N"/>
    <s v="800-116-398-7"/>
    <s v="11001"/>
    <s v="Carrera 13 # 28-17 Pisos 234 y 5"/>
    <s v="24/04/2019"/>
    <s v="24/04/2024"/>
    <n v="14000000"/>
    <s v="1901681748"/>
    <n v="1800"/>
    <n v="1"/>
    <n v="14000000"/>
    <n v="180"/>
    <n v="2"/>
    <n v="2"/>
    <n v="2.02"/>
    <n v="11.300212999999999"/>
  </r>
  <r>
    <n v="1302"/>
    <x v="74"/>
    <s v="30/09/2020"/>
    <n v="1060"/>
    <n v="5"/>
    <s v="N"/>
    <s v="800-116-398-7"/>
    <s v="11001"/>
    <s v="Carrera 13 # 28-17 Pisos 234 y 5"/>
    <s v="24/04/2019"/>
    <s v="24/04/2024"/>
    <n v="30000000"/>
    <s v="1901681755"/>
    <n v="1800"/>
    <n v="1"/>
    <n v="30000000"/>
    <n v="180"/>
    <n v="2"/>
    <n v="2"/>
    <n v="5.52"/>
    <n v="24.56823"/>
  </r>
  <r>
    <n v="1303"/>
    <x v="74"/>
    <s v="30/09/2020"/>
    <n v="1061"/>
    <n v="5"/>
    <s v="N"/>
    <s v="800-116-398-7"/>
    <s v="11001"/>
    <s v="Carrera 13 # 28-17 Pisos 234 y 5"/>
    <s v="25/04/2019"/>
    <s v="25/04/2024"/>
    <n v="30000000"/>
    <s v="1901682388"/>
    <n v="1800"/>
    <n v="1"/>
    <n v="30000000"/>
    <n v="180"/>
    <n v="2"/>
    <n v="2"/>
    <n v="2.16"/>
    <n v="24.22777"/>
  </r>
  <r>
    <n v="1303"/>
    <x v="74"/>
    <s v="30/09/2020"/>
    <n v="1062"/>
    <n v="5"/>
    <s v="N"/>
    <s v="800-116-398-7"/>
    <s v="11001"/>
    <s v="Carrera 13 # 28-17 Pisos 234 y 5"/>
    <s v="25/04/2019"/>
    <s v="25/04/2024"/>
    <n v="10243300"/>
    <s v="1901682390"/>
    <n v="1800"/>
    <n v="1"/>
    <n v="10243300"/>
    <n v="180"/>
    <n v="2"/>
    <n v="2"/>
    <n v="2.16"/>
    <n v="8.2723390000000006"/>
  </r>
  <r>
    <n v="207"/>
    <x v="74"/>
    <s v="30/09/2020"/>
    <n v="1063"/>
    <n v="5"/>
    <s v="N"/>
    <s v="800-116-398-7"/>
    <s v="11001"/>
    <s v="Carrera 13 # 28-17 Pisos 234 y 5"/>
    <s v="25/04/2019"/>
    <s v="25/04/2021"/>
    <n v="5500000"/>
    <s v="1901682395"/>
    <n v="720"/>
    <n v="1"/>
    <n v="5500000"/>
    <n v="360"/>
    <n v="2"/>
    <n v="2"/>
    <n v="2.16"/>
    <n v="2.775544"/>
  </r>
  <r>
    <n v="208"/>
    <x v="74"/>
    <s v="30/09/2020"/>
    <n v="1064"/>
    <n v="5"/>
    <s v="N"/>
    <s v="800-116-398-7"/>
    <s v="11001"/>
    <s v="Carrera 13 # 28-17 Pisos 234 y 5"/>
    <s v="26/04/2019"/>
    <s v="26/04/2021"/>
    <n v="5000000"/>
    <s v="1901683207"/>
    <n v="720"/>
    <n v="1"/>
    <n v="5000000"/>
    <n v="180"/>
    <n v="2"/>
    <n v="2"/>
    <n v="2.16"/>
    <n v="2.524114"/>
  </r>
  <r>
    <n v="1304"/>
    <x v="74"/>
    <s v="30/09/2020"/>
    <n v="1065"/>
    <n v="5"/>
    <s v="N"/>
    <s v="800-116-398-7"/>
    <s v="11001"/>
    <s v="Carrera 13 # 28-17 Pisos 234 y 5"/>
    <s v="26/04/2019"/>
    <s v="26/04/2024"/>
    <n v="26000000"/>
    <s v="1901683211"/>
    <n v="1800"/>
    <n v="1"/>
    <n v="26000000"/>
    <n v="180"/>
    <n v="2"/>
    <n v="2"/>
    <n v="5.66"/>
    <n v="21.296033000000001"/>
  </r>
  <r>
    <n v="208"/>
    <x v="74"/>
    <s v="30/09/2020"/>
    <n v="1066"/>
    <n v="5"/>
    <s v="N"/>
    <s v="800-116-398-7"/>
    <s v="11001"/>
    <s v="Carrera 13 # 28-17 Pisos 234 y 5"/>
    <s v="26/04/2019"/>
    <s v="26/04/2021"/>
    <n v="7500000"/>
    <s v="1901683221"/>
    <n v="720"/>
    <n v="1"/>
    <n v="7500000"/>
    <n v="180"/>
    <n v="2"/>
    <n v="2"/>
    <n v="2.16"/>
    <n v="3.7863519999999999"/>
  </r>
  <r>
    <n v="1304"/>
    <x v="74"/>
    <s v="30/09/2020"/>
    <n v="1067"/>
    <n v="5"/>
    <s v="N"/>
    <s v="800-116-398-7"/>
    <s v="11001"/>
    <s v="Carrera 13 # 28-17 Pisos 234 y 5"/>
    <s v="26/04/2019"/>
    <s v="26/04/2024"/>
    <n v="12000000"/>
    <s v="1901683227"/>
    <n v="1800"/>
    <n v="1"/>
    <n v="12000000"/>
    <n v="180"/>
    <n v="2"/>
    <n v="2"/>
    <n v="5.66"/>
    <n v="9.8289559999999998"/>
  </r>
  <r>
    <n v="573"/>
    <x v="74"/>
    <s v="30/09/2020"/>
    <n v="1068"/>
    <n v="5"/>
    <s v="N"/>
    <s v="800-116-398-7"/>
    <s v="11001"/>
    <s v="Carrera 13 # 28-17 Pisos 234 y 5"/>
    <s v="26/04/2019"/>
    <s v="26/04/2022"/>
    <n v="5500000"/>
    <s v="1901683240"/>
    <n v="1080"/>
    <n v="1"/>
    <n v="5500000"/>
    <n v="180"/>
    <n v="2"/>
    <n v="2"/>
    <n v="2.16"/>
    <n v="3.701689"/>
  </r>
  <r>
    <n v="1304"/>
    <x v="74"/>
    <s v="30/09/2020"/>
    <n v="1069"/>
    <n v="5"/>
    <s v="N"/>
    <s v="800-116-398-7"/>
    <s v="11001"/>
    <s v="Carrera 13 # 28-17 Pisos 234 y 5"/>
    <s v="26/04/2019"/>
    <s v="26/04/2024"/>
    <n v="15000000"/>
    <s v="1901683257"/>
    <n v="1800"/>
    <n v="1"/>
    <n v="15000000"/>
    <n v="180"/>
    <n v="2"/>
    <n v="2"/>
    <n v="2.16"/>
    <n v="12.113989"/>
  </r>
  <r>
    <n v="1304"/>
    <x v="74"/>
    <s v="30/09/2020"/>
    <n v="1070"/>
    <n v="5"/>
    <s v="N"/>
    <s v="800-116-398-7"/>
    <s v="11001"/>
    <s v="Carrera 13 # 28-17 Pisos 234 y 5"/>
    <s v="26/04/2019"/>
    <s v="26/04/2024"/>
    <n v="13000000"/>
    <s v="1901683262"/>
    <n v="1800"/>
    <n v="1"/>
    <n v="13000000"/>
    <n v="180"/>
    <n v="2"/>
    <n v="2"/>
    <n v="2.16"/>
    <n v="10.498958999999999"/>
  </r>
  <r>
    <n v="1309"/>
    <x v="74"/>
    <s v="30/09/2020"/>
    <n v="1071"/>
    <n v="5"/>
    <s v="N"/>
    <s v="800-116-398-7"/>
    <s v="11001"/>
    <s v="Carrera 13 # 28-17 Pisos 234 y 5"/>
    <s v="26/04/2019"/>
    <s v="01/05/2024"/>
    <n v="40000000"/>
    <s v="1901683263"/>
    <n v="1800"/>
    <n v="1"/>
    <n v="40000000"/>
    <n v="180"/>
    <n v="2"/>
    <n v="2"/>
    <n v="4.53"/>
    <n v="32.594605000000001"/>
  </r>
  <r>
    <n v="1304"/>
    <x v="74"/>
    <s v="30/09/2020"/>
    <n v="1072"/>
    <n v="5"/>
    <s v="N"/>
    <s v="800-116-398-7"/>
    <s v="11001"/>
    <s v="Carrera 13 # 28-17 Pisos 234 y 5"/>
    <s v="26/04/2019"/>
    <s v="26/04/2024"/>
    <n v="16000000"/>
    <s v="1901683264"/>
    <n v="1800"/>
    <n v="1"/>
    <n v="16000000"/>
    <n v="360"/>
    <n v="2"/>
    <n v="2"/>
    <n v="1.1599999999999999"/>
    <n v="12.863035999999999"/>
  </r>
  <r>
    <n v="1307"/>
    <x v="74"/>
    <s v="30/09/2020"/>
    <n v="1073"/>
    <n v="5"/>
    <s v="N"/>
    <s v="800-116-398-7"/>
    <s v="11001"/>
    <s v="Carrera 13 # 28-17 Pisos 234 y 5"/>
    <s v="29/04/2019"/>
    <s v="29/04/2024"/>
    <n v="20000000"/>
    <s v="1901684003"/>
    <n v="1800"/>
    <n v="1"/>
    <n v="20000000"/>
    <n v="180"/>
    <n v="2"/>
    <n v="2"/>
    <n v="2.16"/>
    <n v="16.144204999999999"/>
  </r>
  <r>
    <n v="211"/>
    <x v="74"/>
    <s v="30/09/2020"/>
    <n v="1074"/>
    <n v="5"/>
    <s v="N"/>
    <s v="800-116-398-7"/>
    <s v="11001"/>
    <s v="Carrera 13 # 28-17 Pisos 234 y 5"/>
    <s v="29/04/2019"/>
    <s v="29/04/2021"/>
    <n v="8000000"/>
    <s v="1901684009"/>
    <n v="720"/>
    <n v="1"/>
    <n v="8000000"/>
    <n v="180"/>
    <n v="2"/>
    <n v="2"/>
    <n v="2.16"/>
    <n v="4.0360889999999996"/>
  </r>
  <r>
    <n v="1309"/>
    <x v="74"/>
    <s v="30/09/2020"/>
    <n v="1075"/>
    <n v="5"/>
    <s v="N"/>
    <s v="800-116-398-7"/>
    <s v="11001"/>
    <s v="Carrera 13 # 28-17 Pisos 234 y 5"/>
    <s v="30/04/2019"/>
    <s v="01/05/2024"/>
    <n v="25000000"/>
    <s v="1901684806"/>
    <n v="1800"/>
    <n v="1"/>
    <n v="25000000"/>
    <n v="180"/>
    <n v="2"/>
    <n v="2"/>
    <n v="4.53"/>
    <n v="20.371665"/>
  </r>
  <r>
    <n v="1308"/>
    <x v="74"/>
    <s v="30/09/2020"/>
    <n v="1076"/>
    <n v="5"/>
    <s v="N"/>
    <s v="800-116-398-7"/>
    <s v="11001"/>
    <s v="Carrera 13 # 28-17 Pisos 234 y 5"/>
    <s v="30/04/2019"/>
    <s v="30/04/2024"/>
    <n v="17000000"/>
    <s v="1901684813"/>
    <n v="1800"/>
    <n v="1"/>
    <n v="17000000"/>
    <n v="180"/>
    <n v="2"/>
    <n v="2"/>
    <n v="2.16"/>
    <n v="13.7218"/>
  </r>
  <r>
    <n v="1308"/>
    <x v="74"/>
    <s v="30/09/2020"/>
    <n v="1077"/>
    <n v="5"/>
    <s v="N"/>
    <s v="800-116-398-7"/>
    <s v="11001"/>
    <s v="Carrera 13 # 28-17 Pisos 234 y 5"/>
    <s v="30/04/2019"/>
    <s v="30/04/2024"/>
    <n v="40000000"/>
    <s v="1901684827"/>
    <n v="1800"/>
    <n v="1"/>
    <n v="40000000"/>
    <n v="360"/>
    <n v="2"/>
    <n v="2"/>
    <n v="1.1599999999999999"/>
    <n v="32.154649999999997"/>
  </r>
  <r>
    <n v="1310"/>
    <x v="74"/>
    <s v="30/09/2020"/>
    <n v="1078"/>
    <n v="5"/>
    <s v="N"/>
    <s v="800-116-398-7"/>
    <s v="11001"/>
    <s v="Carrera 13 # 28-17 Pisos 234 y 5"/>
    <s v="02/05/2019"/>
    <s v="02/05/2024"/>
    <n v="30000000"/>
    <s v="1901685347"/>
    <n v="1440"/>
    <n v="1"/>
    <n v="30000000"/>
    <n v="180"/>
    <n v="2"/>
    <n v="2"/>
    <n v="2.39"/>
    <n v="22.229071000000001"/>
  </r>
  <r>
    <n v="214"/>
    <x v="74"/>
    <s v="30/09/2020"/>
    <n v="1079"/>
    <n v="5"/>
    <s v="N"/>
    <s v="800-116-398-7"/>
    <s v="11001"/>
    <s v="Carrera 13 # 28-17 Pisos 234 y 5"/>
    <s v="02/05/2019"/>
    <s v="02/05/2021"/>
    <n v="10000000"/>
    <s v="1901685348"/>
    <n v="720"/>
    <n v="1"/>
    <n v="10000000"/>
    <n v="180"/>
    <n v="2"/>
    <n v="2"/>
    <n v="2.0299999999999998"/>
    <n v="5.0418380000000003"/>
  </r>
  <r>
    <n v="214"/>
    <x v="74"/>
    <s v="30/09/2020"/>
    <n v="1080"/>
    <n v="5"/>
    <s v="N"/>
    <s v="800-116-398-7"/>
    <s v="11001"/>
    <s v="Carrera 13 # 28-17 Pisos 234 y 5"/>
    <s v="02/05/2019"/>
    <s v="02/05/2021"/>
    <n v="7000000"/>
    <s v="1901685352"/>
    <n v="720"/>
    <n v="1"/>
    <n v="7000000"/>
    <n v="90"/>
    <n v="2"/>
    <n v="2"/>
    <n v="0.64"/>
    <n v="2.627875"/>
  </r>
  <r>
    <n v="215"/>
    <x v="74"/>
    <s v="30/09/2020"/>
    <n v="1081"/>
    <n v="5"/>
    <s v="N"/>
    <s v="800-116-398-7"/>
    <s v="11001"/>
    <s v="Carrera 13 # 28-17 Pisos 234 y 5"/>
    <s v="03/05/2019"/>
    <s v="03/05/2021"/>
    <n v="5066000"/>
    <s v="1901685668"/>
    <n v="720"/>
    <n v="1"/>
    <n v="5066000"/>
    <n v="90"/>
    <n v="2"/>
    <n v="2"/>
    <n v="0.64"/>
    <n v="1.901688"/>
  </r>
  <r>
    <n v="1311"/>
    <x v="74"/>
    <s v="30/09/2020"/>
    <n v="1082"/>
    <n v="5"/>
    <s v="N"/>
    <s v="800-116-398-7"/>
    <s v="11001"/>
    <s v="Carrera 13 # 28-17 Pisos 234 y 5"/>
    <s v="03/05/2019"/>
    <s v="03/05/2024"/>
    <n v="5000000"/>
    <s v="1901685678"/>
    <n v="1800"/>
    <n v="1"/>
    <n v="5000000"/>
    <n v="30"/>
    <n v="2"/>
    <n v="2"/>
    <n v="0"/>
    <n v="3.6666720000000002"/>
  </r>
  <r>
    <n v="580"/>
    <x v="74"/>
    <s v="30/09/2020"/>
    <n v="1083"/>
    <n v="5"/>
    <s v="N"/>
    <s v="800-116-398-7"/>
    <s v="11001"/>
    <s v="Carrera 13 # 28-17 Pisos 234 y 5"/>
    <s v="03/05/2019"/>
    <s v="03/05/2022"/>
    <n v="7500000"/>
    <s v="1901685685"/>
    <n v="1080"/>
    <n v="1"/>
    <n v="7500000"/>
    <n v="180"/>
    <n v="2"/>
    <n v="2"/>
    <n v="2.0299999999999998"/>
    <n v="5.0413649999999999"/>
  </r>
  <r>
    <n v="1314"/>
    <x v="74"/>
    <s v="30/09/2020"/>
    <n v="1084"/>
    <n v="5"/>
    <s v="N"/>
    <s v="800-116-398-7"/>
    <s v="11001"/>
    <s v="Carrera 13 # 28-17 Pisos 234 y 5"/>
    <s v="06/05/2019"/>
    <s v="06/05/2024"/>
    <n v="20000000"/>
    <s v="1901685912"/>
    <n v="1800"/>
    <n v="1"/>
    <n v="20000000"/>
    <n v="180"/>
    <n v="2"/>
    <n v="2"/>
    <n v="2.0299999999999998"/>
    <n v="16.132778999999999"/>
  </r>
  <r>
    <n v="1314"/>
    <x v="74"/>
    <s v="30/09/2020"/>
    <n v="1085"/>
    <n v="5"/>
    <s v="N"/>
    <s v="800-116-398-7"/>
    <s v="11001"/>
    <s v="Carrera 13 # 28-17 Pisos 234 y 5"/>
    <s v="06/05/2019"/>
    <s v="06/05/2024"/>
    <n v="12000000"/>
    <s v="1901685920"/>
    <n v="1800"/>
    <n v="1"/>
    <n v="12000000"/>
    <n v="180"/>
    <n v="2"/>
    <n v="2"/>
    <n v="5.53"/>
    <n v="9.809863"/>
  </r>
  <r>
    <n v="1315"/>
    <x v="74"/>
    <s v="30/09/2020"/>
    <n v="1086"/>
    <n v="5"/>
    <s v="N"/>
    <s v="800-116-398-7"/>
    <s v="11001"/>
    <s v="Carrera 13 # 28-17 Pisos 234 y 5"/>
    <s v="07/05/2019"/>
    <s v="07/05/2024"/>
    <n v="6000000"/>
    <s v="1901686452"/>
    <n v="1800"/>
    <n v="1"/>
    <n v="6000000"/>
    <n v="360"/>
    <n v="2"/>
    <n v="2"/>
    <n v="2.0299999999999998"/>
    <n v="4.8387529999999996"/>
  </r>
  <r>
    <n v="1315"/>
    <x v="74"/>
    <s v="30/09/2020"/>
    <n v="1087"/>
    <n v="5"/>
    <s v="N"/>
    <s v="800-116-398-7"/>
    <s v="11001"/>
    <s v="Carrera 13 # 28-17 Pisos 234 y 5"/>
    <s v="07/05/2019"/>
    <s v="07/05/2024"/>
    <n v="11000000"/>
    <s v="1901686453"/>
    <n v="1800"/>
    <n v="1"/>
    <n v="11000000"/>
    <n v="180"/>
    <n v="2"/>
    <n v="2"/>
    <n v="2.0299999999999998"/>
    <n v="8.8725009999999997"/>
  </r>
  <r>
    <n v="585"/>
    <x v="74"/>
    <s v="30/09/2020"/>
    <n v="1088"/>
    <n v="5"/>
    <s v="N"/>
    <s v="800-116-398-7"/>
    <s v="11001"/>
    <s v="Carrera 13 # 28-17 Pisos 234 y 5"/>
    <s v="08/05/2019"/>
    <s v="08/05/2022"/>
    <n v="6500000"/>
    <s v="1901686822"/>
    <n v="1080"/>
    <n v="1"/>
    <n v="6500000"/>
    <n v="180"/>
    <n v="2"/>
    <n v="2"/>
    <n v="2.0299999999999998"/>
    <n v="4.3688320000000003"/>
  </r>
  <r>
    <n v="1317"/>
    <x v="74"/>
    <s v="30/09/2020"/>
    <n v="1089"/>
    <n v="5"/>
    <s v="N"/>
    <s v="800-116-398-7"/>
    <s v="11001"/>
    <s v="Carrera 13 # 28-17 Pisos 234 y 5"/>
    <s v="09/05/2019"/>
    <s v="09/05/2024"/>
    <n v="10000000"/>
    <s v="1901687537"/>
    <n v="1800"/>
    <n v="1"/>
    <n v="10000000"/>
    <n v="180"/>
    <n v="2"/>
    <n v="2"/>
    <n v="0.94"/>
    <n v="8.0308399999999995"/>
  </r>
  <r>
    <n v="221"/>
    <x v="74"/>
    <s v="30/09/2020"/>
    <n v="1090"/>
    <n v="5"/>
    <s v="N"/>
    <s v="800-116-398-7"/>
    <s v="11001"/>
    <s v="Carrera 13 # 28-17 Pisos 234 y 5"/>
    <s v="09/05/2019"/>
    <s v="09/05/2021"/>
    <n v="10000000"/>
    <s v="1901687631"/>
    <n v="720"/>
    <n v="1"/>
    <n v="10000000"/>
    <n v="180"/>
    <n v="2"/>
    <n v="2"/>
    <n v="1.94"/>
    <n v="5.0387550000000001"/>
  </r>
  <r>
    <n v="221"/>
    <x v="74"/>
    <s v="30/09/2020"/>
    <n v="1091"/>
    <n v="5"/>
    <s v="N"/>
    <s v="800-116-398-7"/>
    <s v="11001"/>
    <s v="Carrera 13 # 28-17 Pisos 234 y 5"/>
    <s v="09/05/2019"/>
    <s v="09/05/2021"/>
    <n v="10500000"/>
    <s v="1901687742"/>
    <n v="720"/>
    <n v="1"/>
    <n v="10500000"/>
    <n v="180"/>
    <n v="2"/>
    <n v="2"/>
    <n v="1.94"/>
    <n v="5.2910149999999998"/>
  </r>
  <r>
    <n v="1318"/>
    <x v="74"/>
    <s v="30/09/2020"/>
    <n v="1092"/>
    <n v="5"/>
    <s v="N"/>
    <s v="800-116-398-7"/>
    <s v="11001"/>
    <s v="Carrera 13 # 28-17 Pisos 234 y 5"/>
    <s v="10/05/2019"/>
    <s v="10/05/2024"/>
    <n v="18000000"/>
    <s v="1901688234"/>
    <n v="1800"/>
    <n v="1"/>
    <n v="18000000"/>
    <n v="180"/>
    <n v="2"/>
    <n v="2"/>
    <n v="0.94"/>
    <n v="14.454817"/>
  </r>
  <r>
    <n v="222"/>
    <x v="74"/>
    <s v="30/09/2020"/>
    <n v="1093"/>
    <n v="5"/>
    <s v="N"/>
    <s v="800-116-398-7"/>
    <s v="11001"/>
    <s v="Carrera 13 # 28-17 Pisos 234 y 5"/>
    <s v="10/05/2019"/>
    <s v="10/05/2021"/>
    <n v="9000000"/>
    <s v="1901688286"/>
    <n v="720"/>
    <n v="1"/>
    <n v="9000000"/>
    <n v="180"/>
    <n v="2"/>
    <n v="2"/>
    <n v="1.94"/>
    <n v="4.5343419999999997"/>
  </r>
  <r>
    <n v="590"/>
    <x v="74"/>
    <s v="30/09/2020"/>
    <n v="1094"/>
    <n v="5"/>
    <s v="N"/>
    <s v="800-116-398-7"/>
    <s v="11001"/>
    <s v="Carrera 13 # 28-17 Pisos 234 y 5"/>
    <s v="13/05/2019"/>
    <s v="13/05/2022"/>
    <n v="7000000"/>
    <s v="1901688669"/>
    <n v="1080"/>
    <n v="1"/>
    <n v="7000000"/>
    <n v="180"/>
    <n v="2"/>
    <n v="2"/>
    <n v="1.94"/>
    <n v="4.7039309999999999"/>
  </r>
  <r>
    <n v="226"/>
    <x v="74"/>
    <s v="30/09/2020"/>
    <n v="1095"/>
    <n v="5"/>
    <s v="N"/>
    <s v="800-116-398-7"/>
    <s v="11001"/>
    <s v="Carrera 13 # 28-17 Pisos 234 y 5"/>
    <s v="14/05/2019"/>
    <s v="14/05/2021"/>
    <n v="5500000"/>
    <s v="1901689489"/>
    <n v="720"/>
    <n v="1"/>
    <n v="5500000"/>
    <n v="180"/>
    <n v="2"/>
    <n v="2"/>
    <n v="1.94"/>
    <n v="2.7720690000000001"/>
  </r>
  <r>
    <n v="1322"/>
    <x v="74"/>
    <s v="30/09/2020"/>
    <n v="1096"/>
    <n v="5"/>
    <s v="N"/>
    <s v="800-116-398-7"/>
    <s v="11001"/>
    <s v="Carrera 13 # 28-17 Pisos 234 y 5"/>
    <s v="14/05/2019"/>
    <s v="14/05/2024"/>
    <n v="35000000"/>
    <s v="1901689502"/>
    <n v="1800"/>
    <n v="1"/>
    <n v="35000000"/>
    <n v="180"/>
    <n v="2"/>
    <n v="2"/>
    <n v="5.44"/>
    <n v="28.578626"/>
  </r>
  <r>
    <n v="228"/>
    <x v="74"/>
    <s v="30/09/2020"/>
    <n v="1097"/>
    <n v="5"/>
    <s v="N"/>
    <s v="800-116-398-7"/>
    <s v="11001"/>
    <s v="Carrera 13 # 28-17 Pisos 234 y 5"/>
    <s v="16/05/2019"/>
    <s v="16/05/2021"/>
    <n v="20000000"/>
    <s v="1901690799"/>
    <n v="720"/>
    <n v="1"/>
    <n v="20000000"/>
    <n v="30"/>
    <n v="2"/>
    <n v="2"/>
    <n v="3.5"/>
    <n v="6.6756039999999999"/>
  </r>
  <r>
    <n v="1324"/>
    <x v="74"/>
    <s v="30/09/2020"/>
    <n v="1098"/>
    <n v="5"/>
    <s v="N"/>
    <s v="800-116-398-7"/>
    <s v="11001"/>
    <s v="Carrera 13 # 28-17 Pisos 234 y 5"/>
    <s v="16/05/2019"/>
    <s v="16/05/2024"/>
    <n v="11000000"/>
    <s v="1901690806"/>
    <n v="1800"/>
    <n v="1"/>
    <n v="11000000"/>
    <n v="180"/>
    <n v="2"/>
    <n v="2"/>
    <n v="1.86"/>
    <n v="8.8660569999999996"/>
  </r>
  <r>
    <n v="593"/>
    <x v="74"/>
    <s v="30/09/2020"/>
    <n v="1099"/>
    <n v="5"/>
    <s v="N"/>
    <s v="800-116-398-7"/>
    <s v="11001"/>
    <s v="Carrera 13 # 28-17 Pisos 234 y 5"/>
    <s v="16/05/2019"/>
    <s v="16/05/2022"/>
    <n v="10000000"/>
    <s v="1901690811"/>
    <n v="1080"/>
    <n v="1"/>
    <n v="10000000"/>
    <n v="180"/>
    <n v="2"/>
    <n v="2"/>
    <n v="1.86"/>
    <n v="6.7174449999999997"/>
  </r>
  <r>
    <n v="1324"/>
    <x v="74"/>
    <s v="30/09/2020"/>
    <n v="1100"/>
    <n v="5"/>
    <s v="N"/>
    <s v="800-116-398-7"/>
    <s v="11001"/>
    <s v="Carrera 13 # 28-17 Pisos 234 y 5"/>
    <s v="16/05/2019"/>
    <s v="16/05/2024"/>
    <n v="13000000"/>
    <s v="1901690815"/>
    <n v="1800"/>
    <n v="1"/>
    <n v="13000000"/>
    <n v="180"/>
    <n v="2"/>
    <n v="2"/>
    <n v="1.86"/>
    <n v="10.478182"/>
  </r>
  <r>
    <n v="593"/>
    <x v="74"/>
    <s v="30/09/2020"/>
    <n v="1101"/>
    <n v="5"/>
    <s v="N"/>
    <s v="800-116-398-7"/>
    <s v="11001"/>
    <s v="Carrera 13 # 28-17 Pisos 234 y 5"/>
    <s v="16/05/2019"/>
    <s v="16/05/2022"/>
    <n v="6000000"/>
    <s v="1901690821"/>
    <n v="1080"/>
    <n v="1"/>
    <n v="6000000"/>
    <n v="180"/>
    <n v="2"/>
    <n v="2"/>
    <n v="1.86"/>
    <n v="4.0304669999999998"/>
  </r>
  <r>
    <n v="229"/>
    <x v="74"/>
    <s v="30/09/2020"/>
    <n v="1102"/>
    <n v="5"/>
    <s v="N"/>
    <s v="800-116-398-7"/>
    <s v="11001"/>
    <s v="Carrera 13 # 28-17 Pisos 234 y 5"/>
    <s v="17/05/2019"/>
    <s v="17/05/2021"/>
    <n v="5000000"/>
    <s v="1901691478"/>
    <n v="720"/>
    <n v="1"/>
    <n v="5000000"/>
    <n v="180"/>
    <n v="2"/>
    <n v="2"/>
    <n v="1.86"/>
    <n v="2.5191180000000002"/>
  </r>
  <r>
    <n v="597"/>
    <x v="74"/>
    <s v="30/09/2020"/>
    <n v="1103"/>
    <n v="5"/>
    <s v="N"/>
    <s v="800-116-398-7"/>
    <s v="11001"/>
    <s v="Carrera 13 # 28-17 Pisos 234 y 5"/>
    <s v="20/05/2019"/>
    <s v="20/05/2022"/>
    <n v="6000000"/>
    <s v="1901691926"/>
    <n v="1080"/>
    <n v="1"/>
    <n v="6000000"/>
    <n v="180"/>
    <n v="2"/>
    <n v="2"/>
    <n v="1.86"/>
    <n v="4.026967"/>
  </r>
  <r>
    <n v="233"/>
    <x v="74"/>
    <s v="30/09/2020"/>
    <n v="1104"/>
    <n v="5"/>
    <s v="N"/>
    <s v="800-116-398-7"/>
    <s v="11001"/>
    <s v="Carrera 13 # 28-17 Pisos 234 y 5"/>
    <s v="21/05/2019"/>
    <s v="21/05/2021"/>
    <n v="7800000"/>
    <s v="1901692688"/>
    <n v="720"/>
    <n v="1"/>
    <n v="7800000"/>
    <n v="360"/>
    <n v="2"/>
    <n v="2"/>
    <n v="1.86"/>
    <n v="3.9260579999999998"/>
  </r>
  <r>
    <n v="598"/>
    <x v="74"/>
    <s v="30/09/2020"/>
    <n v="1105"/>
    <n v="5"/>
    <s v="N"/>
    <s v="800-116-398-7"/>
    <s v="11001"/>
    <s v="Carrera 13 # 28-17 Pisos 234 y 5"/>
    <s v="21/05/2019"/>
    <s v="21/05/2022"/>
    <n v="20000000"/>
    <s v="1901692702"/>
    <n v="1080"/>
    <n v="1"/>
    <n v="20000000"/>
    <n v="180"/>
    <n v="2"/>
    <n v="2"/>
    <n v="1.86"/>
    <n v="13.422381"/>
  </r>
  <r>
    <n v="1329"/>
    <x v="74"/>
    <s v="30/09/2020"/>
    <n v="1106"/>
    <n v="5"/>
    <s v="N"/>
    <s v="800-116-398-7"/>
    <s v="11001"/>
    <s v="Carrera 13 # 28-17 Pisos 234 y 5"/>
    <s v="21/05/2019"/>
    <s v="21/05/2024"/>
    <n v="13000000"/>
    <s v="1901692706"/>
    <n v="1800"/>
    <n v="1"/>
    <n v="13000000"/>
    <n v="180"/>
    <n v="2"/>
    <n v="2"/>
    <n v="1.86"/>
    <n v="10.469417999999999"/>
  </r>
  <r>
    <n v="1330"/>
    <x v="74"/>
    <s v="30/09/2020"/>
    <n v="1107"/>
    <n v="5"/>
    <s v="N"/>
    <s v="800-116-398-7"/>
    <s v="11001"/>
    <s v="Carrera 13 # 28-17 Pisos 234 y 5"/>
    <s v="22/05/2019"/>
    <s v="22/05/2024"/>
    <n v="50000000"/>
    <s v="1901693181"/>
    <n v="1800"/>
    <n v="1"/>
    <n v="50000000"/>
    <n v="360"/>
    <n v="2"/>
    <n v="2"/>
    <n v="4.3600000000000003"/>
    <n v="30.890208000000001"/>
  </r>
  <r>
    <n v="1330"/>
    <x v="74"/>
    <s v="30/09/2020"/>
    <n v="1108"/>
    <n v="5"/>
    <s v="N"/>
    <s v="800-116-398-7"/>
    <s v="11001"/>
    <s v="Carrera 13 # 28-17 Pisos 234 y 5"/>
    <s v="22/05/2019"/>
    <s v="22/05/2024"/>
    <n v="15000000"/>
    <s v="1901693265"/>
    <n v="1800"/>
    <n v="1"/>
    <n v="15000000"/>
    <n v="180"/>
    <n v="2"/>
    <n v="2"/>
    <n v="0.86"/>
    <n v="12.100407000000001"/>
  </r>
  <r>
    <n v="599"/>
    <x v="74"/>
    <s v="30/09/2020"/>
    <n v="1109"/>
    <n v="5"/>
    <s v="N"/>
    <s v="800-116-398-7"/>
    <s v="11001"/>
    <s v="Carrera 13 # 28-17 Pisos 234 y 5"/>
    <s v="22/05/2019"/>
    <s v="22/05/2022"/>
    <n v="5500000"/>
    <s v="1901693274"/>
    <n v="1080"/>
    <n v="1"/>
    <n v="5500000"/>
    <n v="360"/>
    <n v="2"/>
    <n v="2"/>
    <n v="1.86"/>
    <n v="3.800068"/>
  </r>
  <r>
    <n v="600"/>
    <x v="74"/>
    <s v="30/09/2020"/>
    <n v="1110"/>
    <n v="5"/>
    <s v="N"/>
    <s v="800-116-398-7"/>
    <s v="11001"/>
    <s v="Carrera 13 # 28-17 Pisos 234 y 5"/>
    <s v="23/05/2019"/>
    <s v="23/05/2022"/>
    <n v="5000000"/>
    <s v="1901693958"/>
    <n v="1080"/>
    <n v="1"/>
    <n v="5000000"/>
    <n v="30"/>
    <n v="2"/>
    <n v="2"/>
    <n v="0"/>
    <n v="2.7821859999999998"/>
  </r>
  <r>
    <n v="1331"/>
    <x v="74"/>
    <s v="30/09/2020"/>
    <n v="1111"/>
    <n v="5"/>
    <s v="N"/>
    <s v="800-116-398-7"/>
    <s v="11001"/>
    <s v="Carrera 13 # 28-17 Pisos 234 y 5"/>
    <s v="23/05/2019"/>
    <s v="23/05/2024"/>
    <n v="16500000"/>
    <s v="1901693964"/>
    <n v="1800"/>
    <n v="1"/>
    <n v="16500000"/>
    <n v="180"/>
    <n v="2"/>
    <n v="2"/>
    <n v="1.75"/>
    <n v="13.281181"/>
  </r>
  <r>
    <n v="1331"/>
    <x v="74"/>
    <s v="30/09/2020"/>
    <n v="1112"/>
    <n v="5"/>
    <s v="N"/>
    <s v="800-116-398-7"/>
    <s v="11001"/>
    <s v="Carrera 13 # 28-17 Pisos 234 y 5"/>
    <s v="23/05/2019"/>
    <s v="23/05/2024"/>
    <n v="18000000"/>
    <s v="1901693977"/>
    <n v="1800"/>
    <n v="1"/>
    <n v="18000000"/>
    <n v="360"/>
    <n v="2"/>
    <n v="2"/>
    <n v="1.75"/>
    <n v="14.488972"/>
  </r>
  <r>
    <n v="1331"/>
    <x v="74"/>
    <s v="30/09/2020"/>
    <n v="1113"/>
    <n v="5"/>
    <s v="N"/>
    <s v="800-116-398-7"/>
    <s v="11001"/>
    <s v="Carrera 13 # 28-17 Pisos 234 y 5"/>
    <s v="23/05/2019"/>
    <s v="23/05/2024"/>
    <n v="13000000"/>
    <s v="1901693981"/>
    <n v="1800"/>
    <n v="1"/>
    <n v="13000000"/>
    <n v="180"/>
    <n v="2"/>
    <n v="2"/>
    <n v="1.75"/>
    <n v="10.463939999999999"/>
  </r>
  <r>
    <n v="1331"/>
    <x v="74"/>
    <s v="30/09/2020"/>
    <n v="1114"/>
    <n v="5"/>
    <s v="N"/>
    <s v="800-116-398-7"/>
    <s v="11001"/>
    <s v="Carrera 13 # 28-17 Pisos 234 y 5"/>
    <s v="23/05/2019"/>
    <s v="23/05/2024"/>
    <n v="13000000"/>
    <s v="1901693983"/>
    <n v="1800"/>
    <n v="1"/>
    <n v="13000000"/>
    <n v="180"/>
    <n v="2"/>
    <n v="2"/>
    <n v="1.75"/>
    <n v="10.463939999999999"/>
  </r>
  <r>
    <n v="1332"/>
    <x v="74"/>
    <s v="30/09/2020"/>
    <n v="1115"/>
    <n v="5"/>
    <s v="N"/>
    <s v="800-116-398-7"/>
    <s v="11001"/>
    <s v="Carrera 13 # 28-17 Pisos 234 y 5"/>
    <s v="24/05/2019"/>
    <s v="24/05/2024"/>
    <n v="8000000"/>
    <s v="1901694590"/>
    <n v="1800"/>
    <n v="1"/>
    <n v="8000000"/>
    <n v="180"/>
    <n v="2"/>
    <n v="2"/>
    <n v="0.75"/>
    <n v="6.4173669999999996"/>
  </r>
  <r>
    <n v="601"/>
    <x v="74"/>
    <s v="30/09/2020"/>
    <n v="1116"/>
    <n v="5"/>
    <s v="N"/>
    <s v="800-116-398-7"/>
    <s v="11001"/>
    <s v="Carrera 13 # 28-17 Pisos 234 y 5"/>
    <s v="24/05/2019"/>
    <s v="24/05/2022"/>
    <n v="8800000"/>
    <s v="1901694615"/>
    <n v="1080"/>
    <n v="1"/>
    <n v="8800000"/>
    <n v="360"/>
    <n v="2"/>
    <n v="2"/>
    <n v="5.25"/>
    <n v="5.9741460000000002"/>
  </r>
  <r>
    <n v="601"/>
    <x v="74"/>
    <s v="30/09/2020"/>
    <n v="1117"/>
    <n v="5"/>
    <s v="N"/>
    <s v="800-116-398-7"/>
    <s v="11001"/>
    <s v="Carrera 13 # 28-17 Pisos 234 y 5"/>
    <s v="24/05/2019"/>
    <s v="24/05/2022"/>
    <n v="5600000"/>
    <s v="1901694619"/>
    <n v="1080"/>
    <n v="1"/>
    <n v="5600000"/>
    <n v="180"/>
    <n v="2"/>
    <n v="2"/>
    <n v="5.25"/>
    <n v="3.8006199999999999"/>
  </r>
  <r>
    <n v="601"/>
    <x v="74"/>
    <s v="30/09/2020"/>
    <n v="1118"/>
    <n v="5"/>
    <s v="N"/>
    <s v="800-116-398-7"/>
    <s v="11001"/>
    <s v="Carrera 13 # 28-17 Pisos 234 y 5"/>
    <s v="24/05/2019"/>
    <s v="24/05/2022"/>
    <n v="5600000"/>
    <s v="1901694638"/>
    <n v="1080"/>
    <n v="1"/>
    <n v="5600000"/>
    <n v="180"/>
    <n v="2"/>
    <n v="2"/>
    <n v="5.25"/>
    <n v="3.8006199999999999"/>
  </r>
  <r>
    <n v="1332"/>
    <x v="74"/>
    <s v="30/09/2020"/>
    <n v="1119"/>
    <n v="5"/>
    <s v="N"/>
    <s v="800-116-398-7"/>
    <s v="11001"/>
    <s v="Carrera 13 # 28-17 Pisos 234 y 5"/>
    <s v="24/05/2019"/>
    <s v="24/05/2024"/>
    <n v="32000000"/>
    <s v="1901694834"/>
    <n v="1800"/>
    <n v="1"/>
    <n v="32000000"/>
    <n v="360"/>
    <n v="2"/>
    <n v="2"/>
    <n v="5.25"/>
    <n v="26.067744999999999"/>
  </r>
  <r>
    <n v="239"/>
    <x v="74"/>
    <s v="30/09/2020"/>
    <n v="1120"/>
    <n v="5"/>
    <s v="N"/>
    <s v="800-116-398-7"/>
    <s v="11001"/>
    <s v="Carrera 13 # 28-17 Pisos 234 y 5"/>
    <s v="27/05/2019"/>
    <s v="27/05/2021"/>
    <n v="16000000"/>
    <s v="1901695195"/>
    <n v="720"/>
    <n v="1"/>
    <n v="16000000"/>
    <n v="90"/>
    <n v="2"/>
    <n v="2"/>
    <n v="0.2"/>
    <n v="6.0010890000000003"/>
  </r>
  <r>
    <n v="1335"/>
    <x v="74"/>
    <s v="30/09/2020"/>
    <n v="1121"/>
    <n v="5"/>
    <s v="N"/>
    <s v="800-116-398-7"/>
    <s v="11001"/>
    <s v="Carrera 13 # 28-17 Pisos 234 y 5"/>
    <s v="27/05/2019"/>
    <s v="27/05/2024"/>
    <n v="6200000"/>
    <s v="1901695231"/>
    <n v="1800"/>
    <n v="1"/>
    <n v="6200000"/>
    <n v="30"/>
    <n v="2"/>
    <n v="2"/>
    <n v="0"/>
    <n v="4.546678"/>
  </r>
  <r>
    <n v="604"/>
    <x v="74"/>
    <s v="30/09/2020"/>
    <n v="1122"/>
    <n v="5"/>
    <s v="N"/>
    <s v="800-116-398-7"/>
    <s v="11001"/>
    <s v="Carrera 13 # 28-17 Pisos 234 y 5"/>
    <s v="27/05/2019"/>
    <s v="27/05/2022"/>
    <n v="5000000"/>
    <s v="1901695235"/>
    <n v="1080"/>
    <n v="1"/>
    <n v="5000000"/>
    <n v="180"/>
    <n v="2"/>
    <n v="2"/>
    <n v="1.75"/>
    <n v="3.3531369999999998"/>
  </r>
  <r>
    <n v="604"/>
    <x v="74"/>
    <s v="30/09/2020"/>
    <n v="1123"/>
    <n v="5"/>
    <s v="N"/>
    <s v="800-116-398-7"/>
    <s v="11001"/>
    <s v="Carrera 13 # 28-17 Pisos 234 y 5"/>
    <s v="27/05/2019"/>
    <s v="27/05/2022"/>
    <n v="8000000"/>
    <s v="1901695240"/>
    <n v="1080"/>
    <n v="1"/>
    <n v="8000000"/>
    <n v="180"/>
    <n v="2"/>
    <n v="2"/>
    <n v="1.75"/>
    <n v="5.3650679999999999"/>
  </r>
  <r>
    <n v="239"/>
    <x v="74"/>
    <s v="30/09/2020"/>
    <n v="1124"/>
    <n v="5"/>
    <s v="N"/>
    <s v="800-116-398-7"/>
    <s v="11001"/>
    <s v="Carrera 13 # 28-17 Pisos 234 y 5"/>
    <s v="27/05/2019"/>
    <s v="27/05/2021"/>
    <n v="14000000"/>
    <s v="1901695244"/>
    <n v="720"/>
    <n v="1"/>
    <n v="14000000"/>
    <n v="180"/>
    <n v="2"/>
    <n v="2"/>
    <n v="1.75"/>
    <n v="7.0416970000000001"/>
  </r>
  <r>
    <n v="1335"/>
    <x v="74"/>
    <s v="30/09/2020"/>
    <n v="1125"/>
    <n v="5"/>
    <s v="N"/>
    <s v="800-116-398-7"/>
    <s v="11001"/>
    <s v="Carrera 13 # 28-17 Pisos 234 y 5"/>
    <s v="27/05/2019"/>
    <s v="27/05/2024"/>
    <n v="20000000"/>
    <s v="1901695249"/>
    <n v="1800"/>
    <n v="1"/>
    <n v="20000000"/>
    <n v="180"/>
    <n v="2"/>
    <n v="2"/>
    <n v="6.75"/>
    <n v="16.790837"/>
  </r>
  <r>
    <n v="1335"/>
    <x v="74"/>
    <s v="30/09/2020"/>
    <n v="1126"/>
    <n v="5"/>
    <s v="N"/>
    <s v="800-116-398-7"/>
    <s v="11001"/>
    <s v="Carrera 13 # 28-17 Pisos 234 y 5"/>
    <s v="27/05/2019"/>
    <s v="27/05/2024"/>
    <n v="22000000"/>
    <s v="1901695250"/>
    <n v="1800"/>
    <n v="1"/>
    <n v="22000000"/>
    <n v="180"/>
    <n v="2"/>
    <n v="2"/>
    <n v="5.25"/>
    <n v="17.911681999999999"/>
  </r>
  <r>
    <n v="1336"/>
    <x v="74"/>
    <s v="30/09/2020"/>
    <n v="1127"/>
    <n v="5"/>
    <s v="N"/>
    <s v="800-116-398-7"/>
    <s v="11001"/>
    <s v="Carrera 13 # 28-17 Pisos 234 y 5"/>
    <s v="28/05/2019"/>
    <s v="28/05/2024"/>
    <n v="10000000"/>
    <s v="1901695668"/>
    <n v="1800"/>
    <n v="1"/>
    <n v="10000000"/>
    <n v="180"/>
    <n v="2"/>
    <n v="2"/>
    <n v="1.75"/>
    <n v="8.0472140000000003"/>
  </r>
  <r>
    <n v="605"/>
    <x v="74"/>
    <s v="30/09/2020"/>
    <n v="1128"/>
    <n v="5"/>
    <s v="N"/>
    <s v="800-116-398-7"/>
    <s v="11001"/>
    <s v="Carrera 13 # 28-17 Pisos 234 y 5"/>
    <s v="28/05/2019"/>
    <s v="28/05/2022"/>
    <n v="5000000"/>
    <s v="1901695686"/>
    <n v="1080"/>
    <n v="1"/>
    <n v="5000000"/>
    <n v="90"/>
    <n v="2"/>
    <n v="2"/>
    <n v="0.2"/>
    <n v="2.9171770000000001"/>
  </r>
  <r>
    <n v="1341"/>
    <x v="74"/>
    <s v="30/09/2020"/>
    <n v="1129"/>
    <n v="5"/>
    <s v="N"/>
    <s v="800-116-398-7"/>
    <s v="11001"/>
    <s v="Carrera 13 # 28-17 Pisos 234 y 5"/>
    <s v="28/05/2019"/>
    <s v="02/06/2024"/>
    <n v="7900000"/>
    <s v="1901695695"/>
    <n v="1800"/>
    <n v="1"/>
    <n v="7900000"/>
    <n v="180"/>
    <n v="2"/>
    <n v="2"/>
    <n v="4.17"/>
    <n v="6.4055499999999999"/>
  </r>
  <r>
    <n v="1337"/>
    <x v="74"/>
    <s v="30/09/2020"/>
    <n v="1130"/>
    <n v="5"/>
    <s v="N"/>
    <s v="800-116-398-7"/>
    <s v="11001"/>
    <s v="Carrera 13 # 28-17 Pisos 234 y 5"/>
    <s v="29/05/2019"/>
    <s v="29/05/2024"/>
    <n v="13000000"/>
    <s v="1901696531"/>
    <n v="1800"/>
    <n v="1"/>
    <n v="13000000"/>
    <n v="180"/>
    <n v="2"/>
    <n v="2"/>
    <n v="1.75"/>
    <n v="10.460863"/>
  </r>
  <r>
    <n v="1341"/>
    <x v="74"/>
    <s v="30/09/2020"/>
    <n v="1131"/>
    <n v="5"/>
    <s v="N"/>
    <s v="800-116-398-7"/>
    <s v="11001"/>
    <s v="Carrera 13 # 28-17 Pisos 234 y 5"/>
    <s v="29/05/2019"/>
    <s v="02/06/2024"/>
    <n v="20000000"/>
    <s v="1901696541"/>
    <n v="1800"/>
    <n v="1"/>
    <n v="20000000"/>
    <n v="180"/>
    <n v="2"/>
    <n v="2"/>
    <n v="5.17"/>
    <n v="16.267807000000001"/>
  </r>
  <r>
    <n v="241"/>
    <x v="74"/>
    <s v="30/09/2020"/>
    <n v="1132"/>
    <n v="5"/>
    <s v="N"/>
    <s v="800-116-398-7"/>
    <s v="11001"/>
    <s v="Carrera 13 # 28-17 Pisos 234 y 5"/>
    <s v="29/05/2019"/>
    <s v="29/05/2021"/>
    <n v="12600000"/>
    <s v="1901696547"/>
    <n v="720"/>
    <n v="1"/>
    <n v="12600000"/>
    <n v="360"/>
    <n v="2"/>
    <n v="2"/>
    <n v="1.75"/>
    <n v="6.3370259999999998"/>
  </r>
  <r>
    <n v="606"/>
    <x v="74"/>
    <s v="30/09/2020"/>
    <n v="1133"/>
    <n v="5"/>
    <s v="N"/>
    <s v="800-116-398-7"/>
    <s v="11001"/>
    <s v="Carrera 13 # 28-17 Pisos 234 y 5"/>
    <s v="29/05/2019"/>
    <s v="29/05/2022"/>
    <n v="20000000"/>
    <s v="1901696551"/>
    <n v="1080"/>
    <n v="1"/>
    <n v="20000000"/>
    <n v="180"/>
    <n v="2"/>
    <n v="2"/>
    <n v="5.25"/>
    <n v="13.565654"/>
  </r>
  <r>
    <n v="1337"/>
    <x v="74"/>
    <s v="30/09/2020"/>
    <n v="1134"/>
    <n v="5"/>
    <s v="N"/>
    <s v="800-116-398-7"/>
    <s v="11001"/>
    <s v="Carrera 13 # 28-17 Pisos 234 y 5"/>
    <s v="29/05/2019"/>
    <s v="29/05/2024"/>
    <n v="15000000"/>
    <s v="1901696559"/>
    <n v="1800"/>
    <n v="1"/>
    <n v="15000000"/>
    <n v="180"/>
    <n v="2"/>
    <n v="2"/>
    <n v="0.75"/>
    <n v="12.030250000000001"/>
  </r>
  <r>
    <n v="1703"/>
    <x v="74"/>
    <s v="30/09/2020"/>
    <n v="1135"/>
    <n v="5"/>
    <s v="N"/>
    <s v="800-116-398-7"/>
    <s v="11001"/>
    <s v="Carrera 13 # 28-17 Pisos 234 y 5"/>
    <s v="30/05/2019"/>
    <s v="30/05/2025"/>
    <n v="9743311"/>
    <s v="1901697180"/>
    <n v="2160"/>
    <n v="1"/>
    <n v="9743311"/>
    <n v="180"/>
    <n v="2"/>
    <n v="2"/>
    <n v="1.67"/>
    <n v="8.1645339999999997"/>
  </r>
  <r>
    <n v="2068"/>
    <x v="74"/>
    <s v="30/09/2020"/>
    <n v="1136"/>
    <n v="5"/>
    <s v="N"/>
    <s v="800-116-398-7"/>
    <s v="11001"/>
    <s v="Carrera 13 # 28-17 Pisos 234 y 5"/>
    <s v="30/05/2019"/>
    <s v="30/05/2026"/>
    <n v="19902435"/>
    <s v="1901697226"/>
    <n v="2520"/>
    <n v="1"/>
    <n v="19902435"/>
    <n v="180"/>
    <n v="2"/>
    <n v="2"/>
    <n v="1.67"/>
    <n v="17.154001999999998"/>
  </r>
  <r>
    <n v="1338"/>
    <x v="74"/>
    <s v="30/09/2020"/>
    <n v="1137"/>
    <n v="5"/>
    <s v="N"/>
    <s v="800-116-398-7"/>
    <s v="11001"/>
    <s v="Carrera 13 # 28-17 Pisos 234 y 5"/>
    <s v="30/05/2019"/>
    <s v="30/05/2024"/>
    <n v="13000000"/>
    <s v="1901697235"/>
    <n v="1800"/>
    <n v="1"/>
    <n v="13000000"/>
    <n v="180"/>
    <n v="2"/>
    <n v="2"/>
    <n v="1.67"/>
    <n v="10.457754"/>
  </r>
  <r>
    <n v="610"/>
    <x v="74"/>
    <s v="30/09/2020"/>
    <n v="1138"/>
    <n v="5"/>
    <s v="N"/>
    <s v="800-116-398-7"/>
    <s v="11001"/>
    <s v="Carrera 13 # 28-17 Pisos 234 y 5"/>
    <s v="30/05/2019"/>
    <s v="02/06/2022"/>
    <n v="30000000"/>
    <s v="1901697248"/>
    <n v="1080"/>
    <n v="1"/>
    <n v="30000000"/>
    <n v="180"/>
    <n v="2"/>
    <n v="2"/>
    <n v="5.17"/>
    <n v="20.334648000000001"/>
  </r>
  <r>
    <n v="1462"/>
    <x v="74"/>
    <s v="30/09/2020"/>
    <n v="1139"/>
    <n v="5"/>
    <s v="N"/>
    <s v="800-116-398-7"/>
    <s v="11001"/>
    <s v="Carrera 13 # 28-17 Pisos 234 y 5"/>
    <s v="30/05/2019"/>
    <s v="01/10/2024"/>
    <n v="8224737"/>
    <s v="1901697262"/>
    <n v="1530"/>
    <n v="1"/>
    <n v="8224737"/>
    <n v="30"/>
    <n v="2"/>
    <n v="2"/>
    <n v="0.14000000000000001"/>
    <n v="6.7176220000000004"/>
  </r>
  <r>
    <n v="1338"/>
    <x v="74"/>
    <s v="30/09/2020"/>
    <n v="1140"/>
    <n v="5"/>
    <s v="N"/>
    <s v="800-116-398-7"/>
    <s v="11001"/>
    <s v="Carrera 13 # 28-17 Pisos 234 y 5"/>
    <s v="30/05/2019"/>
    <s v="30/05/2024"/>
    <n v="15000000"/>
    <s v="1901697266"/>
    <n v="1800"/>
    <n v="1"/>
    <n v="15000000"/>
    <n v="180"/>
    <n v="2"/>
    <n v="2"/>
    <n v="1.67"/>
    <n v="12.066656999999999"/>
  </r>
  <r>
    <n v="607"/>
    <x v="74"/>
    <s v="30/09/2020"/>
    <n v="1141"/>
    <n v="5"/>
    <s v="N"/>
    <s v="800-116-398-7"/>
    <s v="11001"/>
    <s v="Carrera 13 # 28-17 Pisos 234 y 5"/>
    <s v="31/05/2019"/>
    <s v="30/05/2022"/>
    <n v="12000000"/>
    <s v="1901697742"/>
    <n v="1080"/>
    <n v="1"/>
    <n v="12000000"/>
    <n v="180"/>
    <n v="2"/>
    <n v="2"/>
    <n v="1.67"/>
    <n v="8.0445720000000005"/>
  </r>
  <r>
    <n v="1339"/>
    <x v="74"/>
    <s v="30/09/2020"/>
    <n v="1142"/>
    <n v="5"/>
    <s v="N"/>
    <s v="800-116-398-7"/>
    <s v="11001"/>
    <s v="Carrera 13 # 28-17 Pisos 234 y 5"/>
    <s v="31/05/2019"/>
    <s v="31/05/2024"/>
    <n v="8000000"/>
    <s v="1901697789"/>
    <n v="1800"/>
    <n v="1"/>
    <n v="8000000"/>
    <n v="360"/>
    <n v="2"/>
    <n v="2"/>
    <n v="0.67"/>
    <n v="6.4143739999999996"/>
  </r>
  <r>
    <n v="607"/>
    <x v="74"/>
    <s v="30/09/2020"/>
    <n v="1143"/>
    <n v="5"/>
    <s v="N"/>
    <s v="800-116-398-7"/>
    <s v="11001"/>
    <s v="Carrera 13 # 28-17 Pisos 234 y 5"/>
    <s v="31/05/2019"/>
    <s v="30/05/2022"/>
    <n v="6000000"/>
    <s v="1901697828"/>
    <n v="1080"/>
    <n v="1"/>
    <n v="6000000"/>
    <n v="180"/>
    <n v="2"/>
    <n v="2"/>
    <n v="1.67"/>
    <n v="4.0222860000000003"/>
  </r>
  <r>
    <n v="1338"/>
    <x v="74"/>
    <s v="30/09/2020"/>
    <n v="1144"/>
    <n v="5"/>
    <s v="N"/>
    <s v="800-116-398-7"/>
    <s v="11001"/>
    <s v="Carrera 13 # 28-17 Pisos 234 y 5"/>
    <s v="31/05/2019"/>
    <s v="30/05/2024"/>
    <n v="15000000"/>
    <s v="1901697854"/>
    <n v="1800"/>
    <n v="1"/>
    <n v="15000000"/>
    <n v="180"/>
    <n v="2"/>
    <n v="2"/>
    <n v="5.17"/>
    <n v="12.204558"/>
  </r>
  <r>
    <n v="1338"/>
    <x v="74"/>
    <s v="30/09/2020"/>
    <n v="1145"/>
    <n v="5"/>
    <s v="N"/>
    <s v="800-116-398-7"/>
    <s v="11001"/>
    <s v="Carrera 13 # 28-17 Pisos 234 y 5"/>
    <s v="31/05/2019"/>
    <s v="30/05/2024"/>
    <n v="20000000"/>
    <s v="1901697882"/>
    <n v="1800"/>
    <n v="1"/>
    <n v="20000000"/>
    <n v="180"/>
    <n v="2"/>
    <n v="2"/>
    <n v="0.67"/>
    <n v="16.035822"/>
  </r>
  <r>
    <n v="972"/>
    <x v="74"/>
    <s v="30/09/2020"/>
    <n v="1146"/>
    <n v="5"/>
    <s v="N"/>
    <s v="800-116-398-7"/>
    <s v="11001"/>
    <s v="Carrera 13 # 28-17 Pisos 234 y 5"/>
    <s v="31/05/2019"/>
    <s v="30/05/2023"/>
    <n v="3504119"/>
    <s v="1901697904"/>
    <n v="1440"/>
    <n v="1"/>
    <n v="3504119"/>
    <n v="180"/>
    <n v="2"/>
    <n v="2"/>
    <n v="1.67"/>
    <n v="2.6426539999999998"/>
  </r>
  <r>
    <n v="1703"/>
    <x v="74"/>
    <s v="30/09/2020"/>
    <n v="1147"/>
    <n v="5"/>
    <s v="N"/>
    <s v="800-116-398-7"/>
    <s v="11001"/>
    <s v="Carrera 13 # 28-17 Pisos 234 y 5"/>
    <s v="31/05/2019"/>
    <s v="30/05/2025"/>
    <n v="14725924"/>
    <s v="1901697906"/>
    <n v="2160"/>
    <n v="1"/>
    <n v="14725924"/>
    <n v="180"/>
    <n v="2"/>
    <n v="2"/>
    <n v="1.67"/>
    <n v="12.339808"/>
  </r>
  <r>
    <n v="1343"/>
    <x v="74"/>
    <s v="30/09/2020"/>
    <n v="1148"/>
    <n v="5"/>
    <s v="N"/>
    <s v="800-116-398-7"/>
    <s v="11001"/>
    <s v="Carrera 13 # 28-17 Pisos 234 y 5"/>
    <s v="04/06/2019"/>
    <s v="04/06/2024"/>
    <n v="14000000"/>
    <s v="1901698412"/>
    <n v="1800"/>
    <n v="1"/>
    <n v="14000000"/>
    <n v="180"/>
    <n v="2"/>
    <n v="2"/>
    <n v="1.67"/>
    <n v="11.259971999999999"/>
  </r>
  <r>
    <n v="1343"/>
    <x v="74"/>
    <s v="30/09/2020"/>
    <n v="1149"/>
    <n v="5"/>
    <s v="N"/>
    <s v="800-116-398-7"/>
    <s v="11001"/>
    <s v="Carrera 13 # 28-17 Pisos 234 y 5"/>
    <s v="04/06/2019"/>
    <s v="04/06/2024"/>
    <n v="10000000"/>
    <s v="1901698416"/>
    <n v="1800"/>
    <n v="1"/>
    <n v="10000000"/>
    <n v="180"/>
    <n v="2"/>
    <n v="2"/>
    <n v="1.67"/>
    <n v="8.0429200000000005"/>
  </r>
  <r>
    <n v="613"/>
    <x v="74"/>
    <s v="30/09/2020"/>
    <n v="1150"/>
    <n v="5"/>
    <s v="N"/>
    <s v="800-116-398-7"/>
    <s v="11001"/>
    <s v="Carrera 13 # 28-17 Pisos 234 y 5"/>
    <s v="05/06/2019"/>
    <s v="05/06/2022"/>
    <n v="7000000"/>
    <s v="1901698681"/>
    <n v="1080"/>
    <n v="1"/>
    <n v="7000000"/>
    <n v="180"/>
    <n v="2"/>
    <n v="2"/>
    <n v="1.67"/>
    <n v="4.7600730000000002"/>
  </r>
  <r>
    <n v="1345"/>
    <x v="74"/>
    <s v="30/09/2020"/>
    <n v="1151"/>
    <n v="5"/>
    <s v="N"/>
    <s v="800-116-398-7"/>
    <s v="11001"/>
    <s v="Carrera 13 # 28-17 Pisos 234 y 5"/>
    <s v="06/06/2019"/>
    <s v="06/06/2024"/>
    <n v="12000000"/>
    <s v="1901699039"/>
    <n v="1800"/>
    <n v="1"/>
    <n v="12000000"/>
    <n v="180"/>
    <n v="2"/>
    <n v="2"/>
    <n v="0.45"/>
    <n v="9.6137270000000008"/>
  </r>
  <r>
    <n v="615"/>
    <x v="74"/>
    <s v="30/09/2020"/>
    <n v="1152"/>
    <n v="5"/>
    <s v="N"/>
    <s v="800-116-398-7"/>
    <s v="11001"/>
    <s v="Carrera 13 # 28-17 Pisos 234 y 5"/>
    <s v="07/06/2019"/>
    <s v="07/06/2022"/>
    <n v="8000000"/>
    <s v="1901699427"/>
    <n v="1080"/>
    <n v="1"/>
    <n v="8000000"/>
    <n v="180"/>
    <n v="2"/>
    <n v="2"/>
    <n v="1.45"/>
    <n v="5.362851"/>
  </r>
  <r>
    <n v="1346"/>
    <x v="74"/>
    <s v="30/09/2020"/>
    <n v="1153"/>
    <n v="5"/>
    <s v="N"/>
    <s v="800-116-398-7"/>
    <s v="11001"/>
    <s v="Carrera 13 # 28-17 Pisos 234 y 5"/>
    <s v="07/06/2019"/>
    <s v="07/06/2024"/>
    <n v="10000000"/>
    <s v="1901699431"/>
    <n v="1800"/>
    <n v="1"/>
    <n v="10000000"/>
    <n v="180"/>
    <n v="2"/>
    <n v="2"/>
    <n v="0.45"/>
    <n v="8.0189210000000006"/>
  </r>
  <r>
    <n v="1349"/>
    <x v="74"/>
    <s v="30/09/2020"/>
    <n v="1154"/>
    <n v="5"/>
    <s v="N"/>
    <s v="800-116-398-7"/>
    <s v="11001"/>
    <s v="Carrera 13 # 28-17 Pisos 234 y 5"/>
    <s v="10/06/2019"/>
    <s v="10/06/2024"/>
    <n v="8000000"/>
    <s v="1901700002"/>
    <n v="1800"/>
    <n v="1"/>
    <n v="8000000"/>
    <n v="360"/>
    <n v="2"/>
    <n v="2"/>
    <n v="1.45"/>
    <n v="6.4283799999999998"/>
  </r>
  <r>
    <n v="253"/>
    <x v="74"/>
    <s v="30/09/2020"/>
    <n v="1155"/>
    <n v="5"/>
    <s v="N"/>
    <s v="800-116-398-7"/>
    <s v="11001"/>
    <s v="Carrera 13 # 28-17 Pisos 234 y 5"/>
    <s v="10/06/2019"/>
    <s v="10/06/2021"/>
    <n v="18000000"/>
    <s v="1901700006"/>
    <n v="720"/>
    <n v="1"/>
    <n v="18000000"/>
    <n v="180"/>
    <n v="2"/>
    <n v="2"/>
    <n v="1.45"/>
    <n v="9.0397099999999995"/>
  </r>
  <r>
    <n v="1349"/>
    <x v="74"/>
    <s v="30/09/2020"/>
    <n v="1156"/>
    <n v="5"/>
    <s v="N"/>
    <s v="800-116-398-7"/>
    <s v="11001"/>
    <s v="Carrera 13 # 28-17 Pisos 234 y 5"/>
    <s v="10/06/2019"/>
    <s v="10/06/2024"/>
    <n v="20000000"/>
    <s v="1901700009"/>
    <n v="1800"/>
    <n v="1"/>
    <n v="20000000"/>
    <n v="180"/>
    <n v="2"/>
    <n v="2"/>
    <n v="0.45"/>
    <n v="16.021999999999998"/>
  </r>
  <r>
    <n v="1349"/>
    <x v="74"/>
    <s v="30/09/2020"/>
    <n v="1157"/>
    <n v="5"/>
    <s v="N"/>
    <s v="800-116-398-7"/>
    <s v="11001"/>
    <s v="Carrera 13 # 28-17 Pisos 234 y 5"/>
    <s v="10/06/2019"/>
    <s v="10/06/2024"/>
    <n v="10000000"/>
    <s v="1901700019"/>
    <n v="1800"/>
    <n v="1"/>
    <n v="10000000"/>
    <n v="180"/>
    <n v="2"/>
    <n v="2"/>
    <n v="1.45"/>
    <n v="8.0353100000000008"/>
  </r>
  <r>
    <n v="619"/>
    <x v="74"/>
    <s v="30/09/2020"/>
    <n v="1158"/>
    <n v="5"/>
    <s v="N"/>
    <s v="800-116-398-7"/>
    <s v="11001"/>
    <s v="Carrera 13 # 28-17 Pisos 234 y 5"/>
    <s v="11/06/2019"/>
    <s v="11/06/2022"/>
    <n v="5000000"/>
    <s v="1901700727"/>
    <n v="1080"/>
    <n v="1"/>
    <n v="5000000"/>
    <n v="180"/>
    <n v="2"/>
    <n v="2"/>
    <n v="1.45"/>
    <n v="3.3479399999999999"/>
  </r>
  <r>
    <n v="254"/>
    <x v="74"/>
    <s v="30/09/2020"/>
    <n v="1159"/>
    <n v="5"/>
    <s v="N"/>
    <s v="800-116-398-7"/>
    <s v="11001"/>
    <s v="Carrera 13 # 28-17 Pisos 234 y 5"/>
    <s v="11/06/2019"/>
    <s v="11/06/2021"/>
    <n v="20000000"/>
    <s v="1901700731"/>
    <n v="720"/>
    <n v="1"/>
    <n v="20000000"/>
    <n v="180"/>
    <n v="2"/>
    <n v="2"/>
    <n v="1.45"/>
    <n v="10.043709"/>
  </r>
  <r>
    <n v="1351"/>
    <x v="74"/>
    <s v="30/09/2020"/>
    <n v="1160"/>
    <n v="5"/>
    <s v="N"/>
    <s v="800-116-398-7"/>
    <s v="11001"/>
    <s v="Carrera 13 # 28-17 Pisos 234 y 5"/>
    <s v="12/06/2019"/>
    <s v="12/06/2024"/>
    <n v="6000000"/>
    <s v="1901701263"/>
    <n v="1800"/>
    <n v="1"/>
    <n v="6000000"/>
    <n v="180"/>
    <n v="2"/>
    <n v="2"/>
    <n v="1.45"/>
    <n v="4.8208440000000001"/>
  </r>
  <r>
    <n v="1351"/>
    <x v="74"/>
    <s v="30/09/2020"/>
    <n v="1161"/>
    <n v="5"/>
    <s v="N"/>
    <s v="800-116-398-7"/>
    <s v="11001"/>
    <s v="Carrera 13 # 28-17 Pisos 234 y 5"/>
    <s v="12/06/2019"/>
    <s v="12/06/2024"/>
    <n v="10500000"/>
    <s v="1901701267"/>
    <n v="1800"/>
    <n v="1"/>
    <n v="10500000"/>
    <n v="180"/>
    <n v="2"/>
    <n v="2"/>
    <n v="1.45"/>
    <n v="8.4363960000000002"/>
  </r>
  <r>
    <n v="1351"/>
    <x v="74"/>
    <s v="30/09/2020"/>
    <n v="1162"/>
    <n v="5"/>
    <s v="N"/>
    <s v="800-116-398-7"/>
    <s v="11001"/>
    <s v="Carrera 13 # 28-17 Pisos 234 y 5"/>
    <s v="12/06/2019"/>
    <s v="12/06/2024"/>
    <n v="10000000"/>
    <s v="1901701273"/>
    <n v="1800"/>
    <n v="1"/>
    <n v="10000000"/>
    <n v="180"/>
    <n v="2"/>
    <n v="2"/>
    <n v="0.45"/>
    <n v="8.0107999999999997"/>
  </r>
  <r>
    <n v="1352"/>
    <x v="74"/>
    <s v="30/09/2020"/>
    <n v="1163"/>
    <n v="5"/>
    <s v="N"/>
    <s v="800-116-398-7"/>
    <s v="11001"/>
    <s v="Carrera 13 # 28-17 Pisos 234 y 5"/>
    <s v="13/06/2019"/>
    <s v="13/06/2024"/>
    <n v="8000000"/>
    <s v="1901701988"/>
    <n v="1800"/>
    <n v="1"/>
    <n v="8000000"/>
    <n v="30"/>
    <n v="2"/>
    <n v="2"/>
    <n v="0.15"/>
    <n v="6.0000049999999998"/>
  </r>
  <r>
    <n v="1352"/>
    <x v="74"/>
    <s v="30/09/2020"/>
    <n v="1164"/>
    <n v="5"/>
    <s v="N"/>
    <s v="800-116-398-7"/>
    <s v="11001"/>
    <s v="Carrera 13 # 28-17 Pisos 234 y 5"/>
    <s v="13/06/2019"/>
    <s v="13/06/2024"/>
    <n v="20000000"/>
    <s v="1901701995"/>
    <n v="1800"/>
    <n v="1"/>
    <n v="20000000"/>
    <n v="180"/>
    <n v="2"/>
    <n v="2"/>
    <n v="1.33"/>
    <n v="16.063383999999999"/>
  </r>
  <r>
    <n v="1352"/>
    <x v="74"/>
    <s v="30/09/2020"/>
    <n v="1165"/>
    <n v="5"/>
    <s v="N"/>
    <s v="800-116-398-7"/>
    <s v="11001"/>
    <s v="Carrera 13 # 28-17 Pisos 234 y 5"/>
    <s v="13/06/2019"/>
    <s v="13/06/2024"/>
    <n v="18000000"/>
    <s v="1901702000"/>
    <n v="1800"/>
    <n v="1"/>
    <n v="18000000"/>
    <n v="180"/>
    <n v="2"/>
    <n v="2"/>
    <n v="1.33"/>
    <n v="14.457053999999999"/>
  </r>
  <r>
    <n v="622"/>
    <x v="74"/>
    <s v="30/09/2020"/>
    <n v="1166"/>
    <n v="5"/>
    <s v="N"/>
    <s v="800-116-398-7"/>
    <s v="11001"/>
    <s v="Carrera 13 # 28-17 Pisos 234 y 5"/>
    <s v="14/06/2019"/>
    <s v="14/06/2022"/>
    <n v="10000000"/>
    <s v="1901702578"/>
    <n v="1080"/>
    <n v="1"/>
    <n v="10000000"/>
    <n v="30"/>
    <n v="2"/>
    <n v="2"/>
    <n v="0.15"/>
    <n v="5.8333300000000001"/>
  </r>
  <r>
    <n v="1353"/>
    <x v="74"/>
    <s v="30/09/2020"/>
    <n v="1167"/>
    <n v="5"/>
    <s v="N"/>
    <s v="800-116-398-7"/>
    <s v="11001"/>
    <s v="Carrera 13 # 28-17 Pisos 234 y 5"/>
    <s v="14/06/2019"/>
    <s v="14/06/2024"/>
    <n v="7000000"/>
    <s v="1901702584"/>
    <n v="1800"/>
    <n v="1"/>
    <n v="7000000"/>
    <n v="180"/>
    <n v="2"/>
    <n v="2"/>
    <n v="1.33"/>
    <n v="5.6217649999999999"/>
  </r>
  <r>
    <n v="1353"/>
    <x v="74"/>
    <s v="30/09/2020"/>
    <n v="1168"/>
    <n v="5"/>
    <s v="N"/>
    <s v="800-116-398-7"/>
    <s v="11001"/>
    <s v="Carrera 13 # 28-17 Pisos 234 y 5"/>
    <s v="14/06/2019"/>
    <s v="14/06/2024"/>
    <n v="10000000"/>
    <s v="1901702604"/>
    <n v="1800"/>
    <n v="1"/>
    <n v="10000000"/>
    <n v="180"/>
    <n v="2"/>
    <n v="2"/>
    <n v="1.33"/>
    <n v="8.0311679999999992"/>
  </r>
  <r>
    <n v="257"/>
    <x v="74"/>
    <s v="30/09/2020"/>
    <n v="1169"/>
    <n v="5"/>
    <s v="N"/>
    <s v="800-116-398-7"/>
    <s v="11001"/>
    <s v="Carrera 13 # 28-17 Pisos 234 y 5"/>
    <s v="14/06/2019"/>
    <s v="14/06/2021"/>
    <n v="6000000"/>
    <s v="1901702623"/>
    <n v="720"/>
    <n v="1"/>
    <n v="6000000"/>
    <n v="30"/>
    <n v="2"/>
    <n v="2"/>
    <n v="0.15"/>
    <n v="2.25"/>
  </r>
  <r>
    <n v="1356"/>
    <x v="74"/>
    <s v="30/09/2020"/>
    <n v="1170"/>
    <n v="5"/>
    <s v="N"/>
    <s v="800-116-398-7"/>
    <s v="11001"/>
    <s v="Carrera 13 # 28-17 Pisos 234 y 5"/>
    <s v="17/06/2019"/>
    <s v="17/06/2024"/>
    <n v="16000000"/>
    <s v="1901703376"/>
    <n v="1800"/>
    <n v="1"/>
    <n v="16000000"/>
    <n v="360"/>
    <n v="2"/>
    <n v="2"/>
    <n v="4.83"/>
    <n v="12.976851"/>
  </r>
  <r>
    <n v="1356"/>
    <x v="74"/>
    <s v="30/09/2020"/>
    <n v="1171"/>
    <n v="5"/>
    <s v="N"/>
    <s v="800-116-398-7"/>
    <s v="11001"/>
    <s v="Carrera 13 # 28-17 Pisos 234 y 5"/>
    <s v="17/06/2019"/>
    <s v="17/06/2024"/>
    <n v="16000000"/>
    <s v="1901703387"/>
    <n v="1800"/>
    <n v="1"/>
    <n v="16000000"/>
    <n v="360"/>
    <n v="2"/>
    <n v="2"/>
    <n v="0.33"/>
    <n v="12.812051"/>
  </r>
  <r>
    <n v="260"/>
    <x v="74"/>
    <s v="30/09/2020"/>
    <n v="1172"/>
    <n v="5"/>
    <s v="N"/>
    <s v="800-116-398-7"/>
    <s v="11001"/>
    <s v="Carrera 13 # 28-17 Pisos 234 y 5"/>
    <s v="17/06/2019"/>
    <s v="17/06/2021"/>
    <n v="12000000"/>
    <s v="1901703393"/>
    <n v="720"/>
    <n v="1"/>
    <n v="12000000"/>
    <n v="180"/>
    <n v="2"/>
    <n v="2"/>
    <n v="1.33"/>
    <n v="6.0227630000000003"/>
  </r>
  <r>
    <n v="260"/>
    <x v="74"/>
    <s v="30/09/2020"/>
    <n v="1173"/>
    <n v="5"/>
    <s v="N"/>
    <s v="800-116-398-7"/>
    <s v="11001"/>
    <s v="Carrera 13 # 28-17 Pisos 234 y 5"/>
    <s v="17/06/2019"/>
    <s v="17/06/2021"/>
    <n v="5500000"/>
    <s v="1901703399"/>
    <n v="720"/>
    <n v="1"/>
    <n v="5500000"/>
    <n v="30"/>
    <n v="2"/>
    <n v="2"/>
    <n v="0"/>
    <n v="2.0624950000000002"/>
  </r>
  <r>
    <n v="1356"/>
    <x v="74"/>
    <s v="30/09/2020"/>
    <n v="1174"/>
    <n v="5"/>
    <s v="N"/>
    <s v="800-116-398-7"/>
    <s v="11001"/>
    <s v="Carrera 13 # 28-17 Pisos 234 y 5"/>
    <s v="17/06/2019"/>
    <s v="17/06/2024"/>
    <n v="5000000"/>
    <s v="1901703406"/>
    <n v="1800"/>
    <n v="1"/>
    <n v="5000000"/>
    <n v="180"/>
    <n v="2"/>
    <n v="2"/>
    <n v="1.33"/>
    <n v="4.0151409999999998"/>
  </r>
  <r>
    <n v="1357"/>
    <x v="74"/>
    <s v="30/09/2020"/>
    <n v="1175"/>
    <n v="5"/>
    <s v="N"/>
    <s v="800-116-398-7"/>
    <s v="11001"/>
    <s v="Carrera 13 # 28-17 Pisos 234 y 5"/>
    <s v="18/06/2019"/>
    <s v="18/06/2024"/>
    <n v="25000000"/>
    <s v="1901704157"/>
    <n v="1800"/>
    <n v="1"/>
    <n v="25000000"/>
    <n v="180"/>
    <n v="2"/>
    <n v="2"/>
    <n v="1.33"/>
    <n v="20.075071999999999"/>
  </r>
  <r>
    <n v="261"/>
    <x v="74"/>
    <s v="30/09/2020"/>
    <n v="1176"/>
    <n v="5"/>
    <s v="N"/>
    <s v="800-116-398-7"/>
    <s v="11001"/>
    <s v="Carrera 13 # 28-17 Pisos 234 y 5"/>
    <s v="18/06/2019"/>
    <s v="18/06/2021"/>
    <n v="5000000"/>
    <s v="1901704186"/>
    <n v="720"/>
    <n v="1"/>
    <n v="5000000"/>
    <n v="180"/>
    <n v="2"/>
    <n v="2"/>
    <n v="1.33"/>
    <n v="2.5093839999999998"/>
  </r>
  <r>
    <n v="261"/>
    <x v="74"/>
    <s v="30/09/2020"/>
    <n v="1177"/>
    <n v="5"/>
    <s v="N"/>
    <s v="800-116-398-7"/>
    <s v="11001"/>
    <s v="Carrera 13 # 28-17 Pisos 234 y 5"/>
    <s v="18/06/2019"/>
    <s v="18/06/2021"/>
    <n v="6500000"/>
    <s v="1901704207"/>
    <n v="720"/>
    <n v="1"/>
    <n v="6500000"/>
    <n v="180"/>
    <n v="2"/>
    <n v="2"/>
    <n v="1.33"/>
    <n v="3.2622399999999998"/>
  </r>
  <r>
    <n v="262"/>
    <x v="74"/>
    <s v="30/09/2020"/>
    <n v="1178"/>
    <n v="5"/>
    <s v="N"/>
    <s v="800-116-398-7"/>
    <s v="11001"/>
    <s v="Carrera 13 # 28-17 Pisos 234 y 5"/>
    <s v="19/06/2019"/>
    <s v="19/06/2021"/>
    <n v="6000000"/>
    <s v="1901704925"/>
    <n v="720"/>
    <n v="1"/>
    <n v="6000000"/>
    <n v="360"/>
    <n v="2"/>
    <n v="2"/>
    <n v="1.33"/>
    <n v="3.0112109999999999"/>
  </r>
  <r>
    <n v="627"/>
    <x v="74"/>
    <s v="30/09/2020"/>
    <n v="1179"/>
    <n v="5"/>
    <s v="N"/>
    <s v="800-116-398-7"/>
    <s v="11001"/>
    <s v="Carrera 13 # 28-17 Pisos 234 y 5"/>
    <s v="19/06/2019"/>
    <s v="19/06/2022"/>
    <n v="7000000"/>
    <s v="1901704930"/>
    <n v="1080"/>
    <n v="1"/>
    <n v="7000000"/>
    <n v="180"/>
    <n v="2"/>
    <n v="2"/>
    <n v="1.33"/>
    <n v="4.6840380000000001"/>
  </r>
  <r>
    <n v="1359"/>
    <x v="74"/>
    <s v="30/09/2020"/>
    <n v="1180"/>
    <n v="5"/>
    <s v="N"/>
    <s v="800-116-398-7"/>
    <s v="11001"/>
    <s v="Carrera 13 # 28-17 Pisos 234 y 5"/>
    <s v="20/06/2019"/>
    <s v="20/06/2024"/>
    <n v="10200000"/>
    <s v="1901705605"/>
    <n v="1800"/>
    <n v="1"/>
    <n v="10200000"/>
    <n v="180"/>
    <n v="2"/>
    <n v="2"/>
    <n v="1.26"/>
    <n v="8.1886390000000002"/>
  </r>
  <r>
    <n v="1359"/>
    <x v="74"/>
    <s v="30/09/2020"/>
    <n v="1181"/>
    <n v="5"/>
    <s v="N"/>
    <s v="800-116-398-7"/>
    <s v="11001"/>
    <s v="Carrera 13 # 28-17 Pisos 234 y 5"/>
    <s v="20/06/2019"/>
    <s v="20/06/2024"/>
    <n v="6000000"/>
    <s v="1901705610"/>
    <n v="1800"/>
    <n v="1"/>
    <n v="6000000"/>
    <n v="180"/>
    <n v="2"/>
    <n v="2"/>
    <n v="1.26"/>
    <n v="4.8168620000000004"/>
  </r>
  <r>
    <n v="1359"/>
    <x v="74"/>
    <s v="30/09/2020"/>
    <n v="1182"/>
    <n v="5"/>
    <s v="N"/>
    <s v="800-116-398-7"/>
    <s v="11001"/>
    <s v="Carrera 13 # 28-17 Pisos 234 y 5"/>
    <s v="20/06/2019"/>
    <s v="20/06/2024"/>
    <n v="13000000"/>
    <s v="1901705612"/>
    <n v="1800"/>
    <n v="1"/>
    <n v="13000000"/>
    <n v="180"/>
    <n v="2"/>
    <n v="2"/>
    <n v="1.26"/>
    <n v="10.436495000000001"/>
  </r>
  <r>
    <n v="629"/>
    <x v="74"/>
    <s v="30/09/2020"/>
    <n v="1183"/>
    <n v="5"/>
    <s v="N"/>
    <s v="800-116-398-7"/>
    <s v="11001"/>
    <s v="Carrera 13 # 28-17 Pisos 234 y 5"/>
    <s v="21/06/2019"/>
    <s v="21/06/2022"/>
    <n v="6000000"/>
    <s v="1901706422"/>
    <n v="1080"/>
    <n v="1"/>
    <n v="6000000"/>
    <n v="180"/>
    <n v="2"/>
    <n v="2"/>
    <n v="1.26"/>
    <n v="4.0138509999999998"/>
  </r>
  <r>
    <n v="1360"/>
    <x v="74"/>
    <s v="30/09/2020"/>
    <n v="1184"/>
    <n v="5"/>
    <s v="N"/>
    <s v="800-116-398-7"/>
    <s v="11001"/>
    <s v="Carrera 13 # 28-17 Pisos 234 y 5"/>
    <s v="21/06/2019"/>
    <s v="21/06/2024"/>
    <n v="100000000"/>
    <s v="1901706433"/>
    <n v="1800"/>
    <n v="1"/>
    <n v="100000000"/>
    <n v="360"/>
    <n v="2"/>
    <n v="2"/>
    <n v="3.76"/>
    <n v="80.822920999999994"/>
  </r>
  <r>
    <n v="1364"/>
    <x v="74"/>
    <s v="30/09/2020"/>
    <n v="1185"/>
    <n v="5"/>
    <s v="N"/>
    <s v="800-116-398-7"/>
    <s v="11001"/>
    <s v="Carrera 13 # 28-17 Pisos 234 y 5"/>
    <s v="25/06/2019"/>
    <s v="25/06/2024"/>
    <n v="16000000"/>
    <s v="1901707286"/>
    <n v="1800"/>
    <n v="1"/>
    <n v="16000000"/>
    <n v="30"/>
    <n v="2"/>
    <n v="2"/>
    <n v="0"/>
    <n v="11.999995"/>
  </r>
  <r>
    <n v="1364"/>
    <x v="74"/>
    <s v="30/09/2020"/>
    <n v="1186"/>
    <n v="5"/>
    <s v="N"/>
    <s v="800-116-398-7"/>
    <s v="11001"/>
    <s v="Carrera 13 # 28-17 Pisos 234 y 5"/>
    <s v="25/06/2019"/>
    <s v="25/06/2024"/>
    <n v="20000000"/>
    <s v="1901707296"/>
    <n v="1800"/>
    <n v="1"/>
    <n v="20000000"/>
    <n v="30"/>
    <n v="2"/>
    <n v="2"/>
    <n v="3.39"/>
    <n v="15.006959999999999"/>
  </r>
  <r>
    <n v="1364"/>
    <x v="74"/>
    <s v="30/09/2020"/>
    <n v="1187"/>
    <n v="5"/>
    <s v="N"/>
    <s v="800-116-398-7"/>
    <s v="11001"/>
    <s v="Carrera 13 # 28-17 Pisos 234 y 5"/>
    <s v="25/06/2019"/>
    <s v="25/06/2024"/>
    <n v="13000000"/>
    <s v="1901707301"/>
    <n v="1800"/>
    <n v="1"/>
    <n v="13000000"/>
    <n v="180"/>
    <n v="2"/>
    <n v="2"/>
    <n v="1.26"/>
    <n v="10.434485"/>
  </r>
  <r>
    <n v="1364"/>
    <x v="74"/>
    <s v="30/09/2020"/>
    <n v="1188"/>
    <n v="5"/>
    <s v="N"/>
    <s v="800-116-398-7"/>
    <s v="11001"/>
    <s v="Carrera 13 # 28-17 Pisos 234 y 5"/>
    <s v="25/06/2019"/>
    <s v="25/06/2024"/>
    <n v="6500000"/>
    <s v="1901707305"/>
    <n v="1800"/>
    <n v="1"/>
    <n v="6500000"/>
    <n v="180"/>
    <n v="2"/>
    <n v="2"/>
    <n v="1.26"/>
    <n v="5.2171950000000002"/>
  </r>
  <r>
    <n v="1364"/>
    <x v="74"/>
    <s v="30/09/2020"/>
    <n v="1189"/>
    <n v="5"/>
    <s v="N"/>
    <s v="800-116-398-7"/>
    <s v="11001"/>
    <s v="Carrera 13 # 28-17 Pisos 234 y 5"/>
    <s v="25/06/2019"/>
    <s v="25/06/2024"/>
    <n v="12000000"/>
    <s v="1901707310"/>
    <n v="1800"/>
    <n v="1"/>
    <n v="12000000"/>
    <n v="180"/>
    <n v="2"/>
    <n v="2"/>
    <n v="1.26"/>
    <n v="9.6318249999999992"/>
  </r>
  <r>
    <n v="1364"/>
    <x v="74"/>
    <s v="30/09/2020"/>
    <n v="1190"/>
    <n v="5"/>
    <s v="N"/>
    <s v="800-116-398-7"/>
    <s v="11001"/>
    <s v="Carrera 13 # 28-17 Pisos 234 y 5"/>
    <s v="25/06/2019"/>
    <s v="25/06/2024"/>
    <n v="5000000"/>
    <s v="1901707315"/>
    <n v="1800"/>
    <n v="1"/>
    <n v="5000000"/>
    <n v="180"/>
    <n v="2"/>
    <n v="2"/>
    <n v="1.26"/>
    <n v="4.0133000000000001"/>
  </r>
  <r>
    <n v="1364"/>
    <x v="74"/>
    <s v="30/09/2020"/>
    <n v="1191"/>
    <n v="5"/>
    <s v="N"/>
    <s v="800-116-398-7"/>
    <s v="11001"/>
    <s v="Carrera 13 # 28-17 Pisos 234 y 5"/>
    <s v="25/06/2019"/>
    <s v="25/06/2024"/>
    <n v="7000000"/>
    <s v="1901707322"/>
    <n v="1800"/>
    <n v="1"/>
    <n v="7000000"/>
    <n v="180"/>
    <n v="2"/>
    <n v="2"/>
    <n v="1.26"/>
    <n v="5.618525"/>
  </r>
  <r>
    <n v="1364"/>
    <x v="74"/>
    <s v="30/09/2020"/>
    <n v="1192"/>
    <n v="5"/>
    <s v="N"/>
    <s v="800-116-398-7"/>
    <s v="11001"/>
    <s v="Carrera 13 # 28-17 Pisos 234 y 5"/>
    <s v="25/06/2019"/>
    <s v="25/06/2024"/>
    <n v="10000000"/>
    <s v="1901707324"/>
    <n v="1800"/>
    <n v="1"/>
    <n v="10000000"/>
    <n v="180"/>
    <n v="2"/>
    <n v="2"/>
    <n v="1.26"/>
    <n v="8.0265050000000002"/>
  </r>
  <r>
    <n v="1364"/>
    <x v="74"/>
    <s v="30/09/2020"/>
    <n v="1193"/>
    <n v="5"/>
    <s v="N"/>
    <s v="800-116-398-7"/>
    <s v="11001"/>
    <s v="Carrera 13 # 28-17 Pisos 234 y 5"/>
    <s v="25/06/2019"/>
    <s v="25/06/2024"/>
    <n v="8000000"/>
    <s v="1901707327"/>
    <n v="1800"/>
    <n v="1"/>
    <n v="8000000"/>
    <n v="180"/>
    <n v="2"/>
    <n v="2"/>
    <n v="1.26"/>
    <n v="6.4211850000000004"/>
  </r>
  <r>
    <n v="1365"/>
    <x v="74"/>
    <s v="30/09/2020"/>
    <n v="1194"/>
    <n v="5"/>
    <s v="N"/>
    <s v="800-116-398-7"/>
    <s v="11001"/>
    <s v="Carrera 13 # 28-17 Pisos 234 y 5"/>
    <s v="26/06/2019"/>
    <s v="26/06/2024"/>
    <n v="15600000"/>
    <s v="1901708076"/>
    <n v="1800"/>
    <n v="1"/>
    <n v="15600000"/>
    <n v="180"/>
    <n v="2"/>
    <n v="2"/>
    <n v="1.26"/>
    <n v="12.52089"/>
  </r>
  <r>
    <n v="1365"/>
    <x v="74"/>
    <s v="30/09/2020"/>
    <n v="1195"/>
    <n v="5"/>
    <s v="N"/>
    <s v="800-116-398-7"/>
    <s v="11001"/>
    <s v="Carrera 13 # 28-17 Pisos 234 y 5"/>
    <s v="26/06/2019"/>
    <s v="26/06/2024"/>
    <n v="11000000"/>
    <s v="1901708083"/>
    <n v="1800"/>
    <n v="1"/>
    <n v="11000000"/>
    <n v="180"/>
    <n v="2"/>
    <n v="2"/>
    <n v="0.26"/>
    <n v="8.8060159999999996"/>
  </r>
  <r>
    <n v="1365"/>
    <x v="74"/>
    <s v="30/09/2020"/>
    <n v="1196"/>
    <n v="5"/>
    <s v="N"/>
    <s v="800-116-398-7"/>
    <s v="11001"/>
    <s v="Carrera 13 # 28-17 Pisos 234 y 5"/>
    <s v="26/06/2019"/>
    <s v="26/06/2024"/>
    <n v="5000000"/>
    <s v="1901708088"/>
    <n v="1800"/>
    <n v="1"/>
    <n v="5000000"/>
    <n v="180"/>
    <n v="2"/>
    <n v="2"/>
    <n v="1.26"/>
    <n v="4.0131600000000001"/>
  </r>
  <r>
    <n v="1365"/>
    <x v="74"/>
    <s v="30/09/2020"/>
    <n v="1197"/>
    <n v="5"/>
    <s v="N"/>
    <s v="800-116-398-7"/>
    <s v="11001"/>
    <s v="Carrera 13 # 28-17 Pisos 234 y 5"/>
    <s v="26/06/2019"/>
    <s v="26/06/2024"/>
    <n v="10000000"/>
    <s v="1901708091"/>
    <n v="1800"/>
    <n v="1"/>
    <n v="10000000"/>
    <n v="180"/>
    <n v="2"/>
    <n v="2"/>
    <n v="1.26"/>
    <n v="8.0262259999999994"/>
  </r>
  <r>
    <n v="1365"/>
    <x v="74"/>
    <s v="30/09/2020"/>
    <n v="1198"/>
    <n v="5"/>
    <s v="N"/>
    <s v="800-116-398-7"/>
    <s v="11001"/>
    <s v="Carrera 13 # 28-17 Pisos 234 y 5"/>
    <s v="26/06/2019"/>
    <s v="26/06/2024"/>
    <n v="5000000"/>
    <s v="1901708093"/>
    <n v="1800"/>
    <n v="1"/>
    <n v="5000000"/>
    <n v="360"/>
    <n v="2"/>
    <n v="2"/>
    <n v="1.26"/>
    <n v="4.0145239999999998"/>
  </r>
  <r>
    <n v="269"/>
    <x v="74"/>
    <s v="30/09/2020"/>
    <n v="1199"/>
    <n v="5"/>
    <s v="N"/>
    <s v="800-116-398-7"/>
    <s v="11001"/>
    <s v="Carrera 13 # 28-17 Pisos 234 y 5"/>
    <s v="26/06/2019"/>
    <s v="26/06/2021"/>
    <n v="6000000"/>
    <s v="1901708264"/>
    <n v="720"/>
    <n v="1"/>
    <n v="6000000"/>
    <n v="180"/>
    <n v="2"/>
    <n v="2"/>
    <n v="1.26"/>
    <n v="3.0098699999999998"/>
  </r>
  <r>
    <n v="1365"/>
    <x v="74"/>
    <s v="30/09/2020"/>
    <n v="1200"/>
    <n v="5"/>
    <s v="N"/>
    <s v="800-116-398-7"/>
    <s v="11001"/>
    <s v="Carrera 13 # 28-17 Pisos 234 y 5"/>
    <s v="26/06/2019"/>
    <s v="26/06/2024"/>
    <n v="8000000"/>
    <s v="1901708270"/>
    <n v="1800"/>
    <n v="1"/>
    <n v="8000000"/>
    <n v="360"/>
    <n v="2"/>
    <n v="2"/>
    <n v="1.26"/>
    <n v="6.4232760000000004"/>
  </r>
  <r>
    <n v="270"/>
    <x v="74"/>
    <s v="30/09/2020"/>
    <n v="1201"/>
    <n v="5"/>
    <s v="N"/>
    <s v="800-116-398-7"/>
    <s v="11001"/>
    <s v="Carrera 13 # 28-17 Pisos 234 y 5"/>
    <s v="27/06/2019"/>
    <s v="27/06/2021"/>
    <n v="8000000"/>
    <s v="1901708749"/>
    <n v="720"/>
    <n v="1"/>
    <n v="8000000"/>
    <n v="30"/>
    <n v="2"/>
    <n v="2"/>
    <n v="0"/>
    <n v="3.0000200000000001"/>
  </r>
  <r>
    <n v="1366"/>
    <x v="74"/>
    <s v="30/09/2020"/>
    <n v="1202"/>
    <n v="5"/>
    <s v="N"/>
    <s v="800-116-398-7"/>
    <s v="11001"/>
    <s v="Carrera 13 # 28-17 Pisos 234 y 5"/>
    <s v="27/06/2019"/>
    <s v="27/06/2024"/>
    <n v="10350000"/>
    <s v="1901708758"/>
    <n v="1800"/>
    <n v="1"/>
    <n v="10350000"/>
    <n v="180"/>
    <n v="2"/>
    <n v="2"/>
    <n v="1.21"/>
    <n v="8.3059960000000004"/>
  </r>
  <r>
    <n v="1366"/>
    <x v="74"/>
    <s v="30/09/2020"/>
    <n v="1203"/>
    <n v="5"/>
    <s v="N"/>
    <s v="800-116-398-7"/>
    <s v="11001"/>
    <s v="Carrera 13 # 28-17 Pisos 234 y 5"/>
    <s v="27/06/2019"/>
    <s v="27/06/2024"/>
    <n v="15000000"/>
    <s v="1901708768"/>
    <n v="1800"/>
    <n v="1"/>
    <n v="15000000"/>
    <n v="180"/>
    <n v="2"/>
    <n v="2"/>
    <n v="0.21"/>
    <n v="12.007018"/>
  </r>
  <r>
    <n v="1366"/>
    <x v="74"/>
    <s v="30/09/2020"/>
    <n v="1204"/>
    <n v="5"/>
    <s v="N"/>
    <s v="800-116-398-7"/>
    <s v="11001"/>
    <s v="Carrera 13 # 28-17 Pisos 234 y 5"/>
    <s v="27/06/2019"/>
    <s v="27/06/2024"/>
    <n v="5000000"/>
    <s v="1901708782"/>
    <n v="1800"/>
    <n v="1"/>
    <n v="5000000"/>
    <n v="360"/>
    <n v="2"/>
    <n v="2"/>
    <n v="0.21"/>
    <n v="4.0038919999999996"/>
  </r>
  <r>
    <n v="1366"/>
    <x v="74"/>
    <s v="30/09/2020"/>
    <n v="1205"/>
    <n v="5"/>
    <s v="N"/>
    <s v="800-116-398-7"/>
    <s v="11001"/>
    <s v="Carrera 13 # 28-17 Pisos 234 y 5"/>
    <s v="27/06/2019"/>
    <s v="27/06/2024"/>
    <n v="12000000"/>
    <s v="1901708786"/>
    <n v="1800"/>
    <n v="1"/>
    <n v="12000000"/>
    <n v="180"/>
    <n v="2"/>
    <n v="2"/>
    <n v="0.21"/>
    <n v="9.6056139999999992"/>
  </r>
  <r>
    <n v="271"/>
    <x v="74"/>
    <s v="30/09/2020"/>
    <n v="1206"/>
    <n v="5"/>
    <s v="N"/>
    <s v="800-116-398-7"/>
    <s v="11001"/>
    <s v="Carrera 13 # 28-17 Pisos 234 y 5"/>
    <s v="28/06/2019"/>
    <s v="28/06/2021"/>
    <n v="8000000"/>
    <s v="1901709417"/>
    <n v="720"/>
    <n v="1"/>
    <n v="8000000"/>
    <n v="180"/>
    <n v="2"/>
    <n v="2"/>
    <n v="1.21"/>
    <n v="4.0132279999999998"/>
  </r>
  <r>
    <n v="636"/>
    <x v="74"/>
    <s v="30/09/2020"/>
    <n v="1207"/>
    <n v="5"/>
    <s v="N"/>
    <s v="800-116-398-7"/>
    <s v="11001"/>
    <s v="Carrera 13 # 28-17 Pisos 234 y 5"/>
    <s v="28/06/2019"/>
    <s v="28/06/2022"/>
    <n v="10000000"/>
    <s v="1901709616"/>
    <n v="1080"/>
    <n v="1"/>
    <n v="10000000"/>
    <n v="180"/>
    <n v="2"/>
    <n v="2"/>
    <n v="1.21"/>
    <n v="6.6882599999999996"/>
  </r>
  <r>
    <n v="1367"/>
    <x v="74"/>
    <s v="30/09/2020"/>
    <n v="1208"/>
    <n v="5"/>
    <s v="N"/>
    <s v="800-116-398-7"/>
    <s v="11001"/>
    <s v="Carrera 13 # 28-17 Pisos 234 y 5"/>
    <s v="28/06/2019"/>
    <s v="28/06/2024"/>
    <n v="5500000"/>
    <s v="1901709623"/>
    <n v="1800"/>
    <n v="1"/>
    <n v="5500000"/>
    <n v="180"/>
    <n v="2"/>
    <n v="2"/>
    <n v="1.21"/>
    <n v="4.4140870000000003"/>
  </r>
  <r>
    <n v="1367"/>
    <x v="74"/>
    <s v="30/09/2020"/>
    <n v="1209"/>
    <n v="5"/>
    <s v="N"/>
    <s v="800-116-398-7"/>
    <s v="11001"/>
    <s v="Carrera 13 # 28-17 Pisos 234 y 5"/>
    <s v="28/06/2019"/>
    <s v="28/06/2024"/>
    <n v="13000000"/>
    <s v="1901709641"/>
    <n v="1800"/>
    <n v="1"/>
    <n v="13000000"/>
    <n v="180"/>
    <n v="2"/>
    <n v="2"/>
    <n v="1.21"/>
    <n v="13.041128"/>
  </r>
  <r>
    <n v="271"/>
    <x v="74"/>
    <s v="30/09/2020"/>
    <n v="1210"/>
    <n v="5"/>
    <s v="N"/>
    <s v="800-116-398-7"/>
    <s v="11001"/>
    <s v="Carrera 13 # 28-17 Pisos 234 y 5"/>
    <s v="28/06/2019"/>
    <s v="28/06/2021"/>
    <n v="5000000"/>
    <s v="1901709655"/>
    <n v="720"/>
    <n v="1"/>
    <n v="5000000"/>
    <n v="180"/>
    <n v="2"/>
    <n v="2"/>
    <n v="1.21"/>
    <n v="2.5082909999999998"/>
  </r>
  <r>
    <n v="1371"/>
    <x v="74"/>
    <s v="30/09/2020"/>
    <n v="1211"/>
    <n v="5"/>
    <s v="N"/>
    <s v="800-116-398-7"/>
    <s v="11001"/>
    <s v="Carrera 13 # 28-17 Pisos 234 y 5"/>
    <s v="02/07/2019"/>
    <s v="02/07/2024"/>
    <n v="5000000"/>
    <s v="1901710022"/>
    <n v="1800"/>
    <n v="1"/>
    <n v="5000000"/>
    <n v="180"/>
    <n v="2"/>
    <n v="2"/>
    <n v="1.21"/>
    <n v="4.0117919999999998"/>
  </r>
  <r>
    <n v="1371"/>
    <x v="74"/>
    <s v="30/09/2020"/>
    <n v="1212"/>
    <n v="5"/>
    <s v="N"/>
    <s v="800-116-398-7"/>
    <s v="11001"/>
    <s v="Carrera 13 # 28-17 Pisos 234 y 5"/>
    <s v="02/07/2019"/>
    <s v="02/07/2024"/>
    <n v="15000000"/>
    <s v="1901710027"/>
    <n v="1800"/>
    <n v="1"/>
    <n v="15000000"/>
    <n v="180"/>
    <n v="2"/>
    <n v="2"/>
    <n v="0.21"/>
    <n v="12.006159999999999"/>
  </r>
  <r>
    <n v="1371"/>
    <x v="74"/>
    <s v="30/09/2020"/>
    <n v="1213"/>
    <n v="5"/>
    <s v="N"/>
    <s v="800-116-398-7"/>
    <s v="11001"/>
    <s v="Carrera 13 # 28-17 Pisos 234 y 5"/>
    <s v="02/07/2019"/>
    <s v="02/07/2024"/>
    <n v="10000000"/>
    <s v="1901710030"/>
    <n v="1800"/>
    <n v="1"/>
    <n v="10000000"/>
    <n v="180"/>
    <n v="2"/>
    <n v="2"/>
    <n v="1.21"/>
    <n v="8.0235839999999996"/>
  </r>
  <r>
    <n v="1371"/>
    <x v="74"/>
    <s v="30/09/2020"/>
    <n v="1214"/>
    <n v="5"/>
    <s v="N"/>
    <s v="800-116-398-7"/>
    <s v="11001"/>
    <s v="Carrera 13 # 28-17 Pisos 234 y 5"/>
    <s v="02/07/2019"/>
    <s v="02/07/2024"/>
    <n v="13000000"/>
    <s v="1901710034"/>
    <n v="1800"/>
    <n v="1"/>
    <n v="13000000"/>
    <n v="180"/>
    <n v="2"/>
    <n v="2"/>
    <n v="0.21"/>
    <n v="10.405367999999999"/>
  </r>
  <r>
    <n v="1371"/>
    <x v="74"/>
    <s v="30/09/2020"/>
    <n v="1215"/>
    <n v="5"/>
    <s v="N"/>
    <s v="800-116-398-7"/>
    <s v="11001"/>
    <s v="Carrera 13 # 28-17 Pisos 234 y 5"/>
    <s v="02/07/2019"/>
    <s v="02/07/2024"/>
    <n v="13000000"/>
    <s v="1901710038"/>
    <n v="1800"/>
    <n v="1"/>
    <n v="13000000"/>
    <n v="180"/>
    <n v="2"/>
    <n v="2"/>
    <n v="1.21"/>
    <n v="10.430712"/>
  </r>
  <r>
    <n v="1371"/>
    <x v="74"/>
    <s v="30/09/2020"/>
    <n v="1216"/>
    <n v="5"/>
    <s v="N"/>
    <s v="800-116-398-7"/>
    <s v="11001"/>
    <s v="Carrera 13 # 28-17 Pisos 234 y 5"/>
    <s v="02/07/2019"/>
    <s v="02/07/2024"/>
    <n v="13000000"/>
    <s v="1901710043"/>
    <n v="1800"/>
    <n v="1"/>
    <n v="13000000"/>
    <n v="180"/>
    <n v="2"/>
    <n v="2"/>
    <n v="1.21"/>
    <n v="10.430712"/>
  </r>
  <r>
    <n v="1371"/>
    <x v="74"/>
    <s v="30/09/2020"/>
    <n v="1217"/>
    <n v="5"/>
    <s v="N"/>
    <s v="800-116-398-7"/>
    <s v="11001"/>
    <s v="Carrera 13 # 28-17 Pisos 234 y 5"/>
    <s v="02/07/2019"/>
    <s v="02/07/2024"/>
    <n v="13000000"/>
    <s v="1901710046"/>
    <n v="1800"/>
    <n v="1"/>
    <n v="13000000"/>
    <n v="180"/>
    <n v="2"/>
    <n v="2"/>
    <n v="1.21"/>
    <n v="10.430712"/>
  </r>
  <r>
    <n v="1371"/>
    <x v="74"/>
    <s v="30/09/2020"/>
    <n v="1218"/>
    <n v="5"/>
    <s v="N"/>
    <s v="800-116-398-7"/>
    <s v="11001"/>
    <s v="Carrera 13 # 28-17 Pisos 234 y 5"/>
    <s v="02/07/2019"/>
    <s v="02/07/2024"/>
    <n v="20000000"/>
    <s v="1901710051"/>
    <n v="1800"/>
    <n v="1"/>
    <n v="20000000"/>
    <n v="180"/>
    <n v="2"/>
    <n v="2"/>
    <n v="1.21"/>
    <n v="16.047167999999999"/>
  </r>
  <r>
    <n v="275"/>
    <x v="74"/>
    <s v="30/09/2020"/>
    <n v="1219"/>
    <n v="5"/>
    <s v="N"/>
    <s v="800-116-398-7"/>
    <s v="11001"/>
    <s v="Carrera 13 # 28-17 Pisos 234 y 5"/>
    <s v="02/07/2019"/>
    <s v="02/07/2021"/>
    <n v="8000000"/>
    <s v="1901710053"/>
    <n v="720"/>
    <n v="1"/>
    <n v="8000000"/>
    <n v="360"/>
    <n v="2"/>
    <n v="2"/>
    <n v="1.21"/>
    <n v="4.0117919999999998"/>
  </r>
  <r>
    <n v="1371"/>
    <x v="74"/>
    <s v="30/09/2020"/>
    <n v="1220"/>
    <n v="5"/>
    <s v="N"/>
    <s v="800-116-398-7"/>
    <s v="11001"/>
    <s v="Carrera 13 # 28-17 Pisos 234 y 5"/>
    <s v="02/07/2019"/>
    <s v="02/07/2024"/>
    <n v="16000000"/>
    <s v="1901710075"/>
    <n v="1800"/>
    <n v="1"/>
    <n v="16000000"/>
    <n v="30"/>
    <n v="2"/>
    <n v="2"/>
    <n v="0.14000000000000001"/>
    <n v="12.268006"/>
  </r>
  <r>
    <n v="1372"/>
    <x v="74"/>
    <s v="30/09/2020"/>
    <n v="1221"/>
    <n v="5"/>
    <s v="N"/>
    <s v="800-116-398-7"/>
    <s v="11001"/>
    <s v="Carrera 13 # 28-17 Pisos 234 y 5"/>
    <s v="03/07/2019"/>
    <s v="03/07/2024"/>
    <n v="10000000"/>
    <s v="1901710391"/>
    <n v="1800"/>
    <n v="1"/>
    <n v="10000000"/>
    <n v="180"/>
    <n v="2"/>
    <n v="2"/>
    <n v="0.21"/>
    <n v="8.0040890000000005"/>
  </r>
  <r>
    <n v="1372"/>
    <x v="74"/>
    <s v="30/09/2020"/>
    <n v="1222"/>
    <n v="5"/>
    <s v="N"/>
    <s v="800-116-398-7"/>
    <s v="11001"/>
    <s v="Carrera 13 # 28-17 Pisos 234 y 5"/>
    <s v="03/07/2019"/>
    <s v="03/07/2024"/>
    <n v="20000000"/>
    <s v="1901710392"/>
    <n v="1800"/>
    <n v="1"/>
    <n v="20000000"/>
    <n v="180"/>
    <n v="2"/>
    <n v="2"/>
    <n v="0.21"/>
    <n v="16.008091"/>
  </r>
  <r>
    <n v="277"/>
    <x v="74"/>
    <s v="30/09/2020"/>
    <n v="1223"/>
    <n v="5"/>
    <s v="N"/>
    <s v="800-116-398-7"/>
    <s v="11001"/>
    <s v="Carrera 13 # 28-17 Pisos 234 y 5"/>
    <s v="04/07/2019"/>
    <s v="04/07/2021"/>
    <n v="8000000"/>
    <s v="1901710991"/>
    <n v="720"/>
    <n v="1"/>
    <n v="8000000"/>
    <n v="180"/>
    <n v="2"/>
    <n v="2"/>
    <n v="1.1000000000000001"/>
    <n v="4.010745"/>
  </r>
  <r>
    <n v="1373"/>
    <x v="74"/>
    <s v="30/09/2020"/>
    <n v="1224"/>
    <n v="5"/>
    <s v="N"/>
    <s v="800-116-398-7"/>
    <s v="11001"/>
    <s v="Carrera 13 # 28-17 Pisos 234 y 5"/>
    <s v="04/07/2019"/>
    <s v="04/07/2024"/>
    <n v="13000000"/>
    <s v="1901711033"/>
    <n v="1800"/>
    <n v="1"/>
    <n v="13000000"/>
    <n v="180"/>
    <n v="2"/>
    <n v="2"/>
    <n v="1.1000000000000001"/>
    <n v="10.427406"/>
  </r>
  <r>
    <n v="1008"/>
    <x v="74"/>
    <s v="30/09/2020"/>
    <n v="1225"/>
    <n v="5"/>
    <s v="N"/>
    <s v="800-116-398-7"/>
    <s v="11001"/>
    <s v="Carrera 13 # 28-17 Pisos 234 y 5"/>
    <s v="05/07/2019"/>
    <s v="05/07/2023"/>
    <n v="5100000"/>
    <s v="1901711461"/>
    <n v="1440"/>
    <n v="1"/>
    <n v="5100000"/>
    <n v="90"/>
    <n v="2"/>
    <n v="2"/>
    <n v="1.1000000000000001"/>
    <n v="3.8347440000000002"/>
  </r>
  <r>
    <n v="1374"/>
    <x v="74"/>
    <s v="30/09/2020"/>
    <n v="1226"/>
    <n v="5"/>
    <s v="N"/>
    <s v="800-116-398-7"/>
    <s v="11001"/>
    <s v="Carrera 13 # 28-17 Pisos 234 y 5"/>
    <s v="05/07/2019"/>
    <s v="05/07/2024"/>
    <n v="15000000"/>
    <s v="1901711468"/>
    <n v="1800"/>
    <n v="1"/>
    <n v="15000000"/>
    <n v="180"/>
    <n v="2"/>
    <n v="2"/>
    <n v="1.1000000000000001"/>
    <n v="12.030816"/>
  </r>
  <r>
    <n v="643"/>
    <x v="74"/>
    <s v="30/09/2020"/>
    <n v="1227"/>
    <n v="5"/>
    <s v="N"/>
    <s v="800-116-398-7"/>
    <s v="11001"/>
    <s v="Carrera 13 # 28-17 Pisos 234 y 5"/>
    <s v="05/07/2019"/>
    <s v="05/07/2022"/>
    <n v="10000000"/>
    <s v="1901711470"/>
    <n v="1080"/>
    <n v="1"/>
    <n v="10000000"/>
    <n v="180"/>
    <n v="2"/>
    <n v="2"/>
    <n v="1.1000000000000001"/>
    <n v="6.6837179999999998"/>
  </r>
  <r>
    <n v="1374"/>
    <x v="74"/>
    <s v="30/09/2020"/>
    <n v="1228"/>
    <n v="5"/>
    <s v="N"/>
    <s v="800-116-398-7"/>
    <s v="11001"/>
    <s v="Carrera 13 # 28-17 Pisos 234 y 5"/>
    <s v="05/07/2019"/>
    <s v="05/07/2024"/>
    <n v="13000000"/>
    <s v="1901711480"/>
    <n v="1800"/>
    <n v="1"/>
    <n v="13000000"/>
    <n v="180"/>
    <n v="2"/>
    <n v="2"/>
    <n v="1.1000000000000001"/>
    <n v="10.426702000000001"/>
  </r>
  <r>
    <n v="1374"/>
    <x v="74"/>
    <s v="30/09/2020"/>
    <n v="1229"/>
    <n v="5"/>
    <s v="N"/>
    <s v="800-116-398-7"/>
    <s v="11001"/>
    <s v="Carrera 13 # 28-17 Pisos 234 y 5"/>
    <s v="05/07/2019"/>
    <s v="05/07/2024"/>
    <n v="12000000"/>
    <s v="1901711492"/>
    <n v="1800"/>
    <n v="1"/>
    <n v="12000000"/>
    <n v="180"/>
    <n v="2"/>
    <n v="2"/>
    <n v="1.1000000000000001"/>
    <n v="9.6246120000000008"/>
  </r>
  <r>
    <n v="1377"/>
    <x v="74"/>
    <s v="30/09/2020"/>
    <n v="1230"/>
    <n v="5"/>
    <s v="N"/>
    <s v="800-116-398-7"/>
    <s v="11001"/>
    <s v="Carrera 13 # 28-17 Pisos 234 y 5"/>
    <s v="08/07/2019"/>
    <s v="08/07/2024"/>
    <n v="8000000"/>
    <s v="1901712042"/>
    <n v="1800"/>
    <n v="1"/>
    <n v="8000000"/>
    <n v="30"/>
    <n v="2"/>
    <n v="2"/>
    <n v="0.15"/>
    <n v="6.1339100000000002"/>
  </r>
  <r>
    <n v="1377"/>
    <x v="74"/>
    <s v="30/09/2020"/>
    <n v="1231"/>
    <n v="5"/>
    <s v="N"/>
    <s v="800-116-398-7"/>
    <s v="11001"/>
    <s v="Carrera 13 # 28-17 Pisos 234 y 5"/>
    <s v="08/07/2019"/>
    <s v="08/07/2024"/>
    <n v="6000000"/>
    <s v="1901712085"/>
    <n v="1800"/>
    <n v="1"/>
    <n v="6000000"/>
    <n v="180"/>
    <n v="2"/>
    <n v="2"/>
    <n v="1.1000000000000001"/>
    <n v="4.8119719999999999"/>
  </r>
  <r>
    <n v="1377"/>
    <x v="74"/>
    <s v="30/09/2020"/>
    <n v="1232"/>
    <n v="5"/>
    <s v="N"/>
    <s v="800-116-398-7"/>
    <s v="11001"/>
    <s v="Carrera 13 # 28-17 Pisos 234 y 5"/>
    <s v="08/07/2019"/>
    <s v="08/07/2024"/>
    <n v="7500000"/>
    <s v="1901712091"/>
    <n v="1800"/>
    <n v="1"/>
    <n v="7500000"/>
    <n v="180"/>
    <n v="2"/>
    <n v="2"/>
    <n v="0.1"/>
    <n v="6.0013940000000003"/>
  </r>
  <r>
    <n v="1377"/>
    <x v="74"/>
    <s v="30/09/2020"/>
    <n v="1233"/>
    <n v="5"/>
    <s v="N"/>
    <s v="800-116-398-7"/>
    <s v="11001"/>
    <s v="Carrera 13 # 28-17 Pisos 234 y 5"/>
    <s v="08/07/2019"/>
    <s v="08/07/2024"/>
    <n v="20000000"/>
    <s v="1901712095"/>
    <n v="1800"/>
    <n v="1"/>
    <n v="20000000"/>
    <n v="180"/>
    <n v="2"/>
    <n v="2"/>
    <n v="0.6"/>
    <n v="16.021812000000001"/>
  </r>
  <r>
    <n v="647"/>
    <x v="74"/>
    <s v="30/09/2020"/>
    <n v="1234"/>
    <n v="5"/>
    <s v="N"/>
    <s v="800-116-398-7"/>
    <s v="11001"/>
    <s v="Carrera 13 # 28-17 Pisos 234 y 5"/>
    <s v="09/07/2019"/>
    <s v="09/07/2022"/>
    <n v="10000000"/>
    <s v="1901712858"/>
    <n v="900"/>
    <n v="1"/>
    <n v="10000000"/>
    <n v="180"/>
    <n v="2"/>
    <n v="2"/>
    <n v="1.1000000000000001"/>
    <n v="6.683109"/>
  </r>
  <r>
    <n v="1378"/>
    <x v="74"/>
    <s v="30/09/2020"/>
    <n v="1235"/>
    <n v="5"/>
    <s v="N"/>
    <s v="800-116-398-7"/>
    <s v="11001"/>
    <s v="Carrera 13 # 28-17 Pisos 234 y 5"/>
    <s v="09/07/2019"/>
    <s v="09/07/2024"/>
    <n v="10000000"/>
    <s v="1901712861"/>
    <n v="1800"/>
    <n v="1"/>
    <n v="10000000"/>
    <n v="180"/>
    <n v="2"/>
    <n v="2"/>
    <n v="0.1"/>
    <n v="8.0017820000000004"/>
  </r>
  <r>
    <n v="1378"/>
    <x v="74"/>
    <s v="30/09/2020"/>
    <n v="1236"/>
    <n v="5"/>
    <s v="N"/>
    <s v="800-116-398-7"/>
    <s v="11001"/>
    <s v="Carrera 13 # 28-17 Pisos 234 y 5"/>
    <s v="09/07/2019"/>
    <s v="09/07/2024"/>
    <n v="20000000"/>
    <s v="1901712868"/>
    <n v="1800"/>
    <n v="1"/>
    <n v="20000000"/>
    <n v="180"/>
    <n v="2"/>
    <n v="2"/>
    <n v="0.1"/>
    <n v="16.003564000000001"/>
  </r>
  <r>
    <n v="1379"/>
    <x v="74"/>
    <s v="30/09/2020"/>
    <n v="1237"/>
    <n v="5"/>
    <s v="N"/>
    <s v="800-116-398-7"/>
    <s v="11001"/>
    <s v="Carrera 13 # 28-17 Pisos 234 y 5"/>
    <s v="10/07/2019"/>
    <s v="10/07/2024"/>
    <n v="30000000"/>
    <s v="1901713373"/>
    <n v="1800"/>
    <n v="1"/>
    <n v="30000000"/>
    <n v="180"/>
    <n v="2"/>
    <n v="2"/>
    <n v="0.1"/>
    <n v="24.00536"/>
  </r>
  <r>
    <n v="1379"/>
    <x v="74"/>
    <s v="30/09/2020"/>
    <n v="1238"/>
    <n v="5"/>
    <s v="N"/>
    <s v="800-116-398-7"/>
    <s v="11001"/>
    <s v="Carrera 13 # 28-17 Pisos 234 y 5"/>
    <s v="10/07/2019"/>
    <s v="10/07/2024"/>
    <n v="6000000"/>
    <s v="1901713378"/>
    <n v="1800"/>
    <n v="1"/>
    <n v="6000000"/>
    <n v="180"/>
    <n v="2"/>
    <n v="2"/>
    <n v="0.1"/>
    <n v="4.8010400000000004"/>
  </r>
  <r>
    <n v="1379"/>
    <x v="74"/>
    <s v="30/09/2020"/>
    <n v="1239"/>
    <n v="5"/>
    <s v="N"/>
    <s v="800-116-398-7"/>
    <s v="11001"/>
    <s v="Carrera 13 # 28-17 Pisos 234 y 5"/>
    <s v="10/07/2019"/>
    <s v="10/07/2024"/>
    <n v="5000000"/>
    <s v="1901713380"/>
    <n v="1800"/>
    <n v="1"/>
    <n v="5000000"/>
    <n v="180"/>
    <n v="2"/>
    <n v="2"/>
    <n v="1.1000000000000001"/>
    <n v="4.00976"/>
  </r>
  <r>
    <n v="1379"/>
    <x v="74"/>
    <s v="30/09/2020"/>
    <n v="1240"/>
    <n v="5"/>
    <s v="N"/>
    <s v="800-116-398-7"/>
    <s v="11001"/>
    <s v="Carrera 13 # 28-17 Pisos 234 y 5"/>
    <s v="10/07/2019"/>
    <s v="10/07/2024"/>
    <n v="10000000"/>
    <s v="1901713388"/>
    <n v="1800"/>
    <n v="1"/>
    <n v="10000000"/>
    <n v="180"/>
    <n v="2"/>
    <n v="2"/>
    <n v="1.1000000000000001"/>
    <n v="8.01952"/>
  </r>
  <r>
    <n v="1014"/>
    <x v="74"/>
    <s v="30/09/2020"/>
    <n v="1241"/>
    <n v="5"/>
    <s v="N"/>
    <s v="800-116-398-7"/>
    <s v="11001"/>
    <s v="Carrera 13 # 28-17 Pisos 234 y 5"/>
    <s v="11/07/2019"/>
    <s v="11/07/2023"/>
    <n v="10000000"/>
    <s v="1901714069"/>
    <n v="1440"/>
    <n v="1"/>
    <n v="10000000"/>
    <n v="180"/>
    <n v="2"/>
    <n v="2"/>
    <n v="0.96"/>
    <n v="7.5163039999999999"/>
  </r>
  <r>
    <n v="1380"/>
    <x v="74"/>
    <s v="30/09/2020"/>
    <n v="1242"/>
    <n v="5"/>
    <s v="N"/>
    <s v="800-116-398-7"/>
    <s v="11001"/>
    <s v="Carrera 13 # 28-17 Pisos 234 y 5"/>
    <s v="11/07/2019"/>
    <s v="11/07/2024"/>
    <n v="5000000"/>
    <s v="1901714070"/>
    <n v="1800"/>
    <n v="1"/>
    <n v="5000000"/>
    <n v="180"/>
    <n v="2"/>
    <n v="2"/>
    <n v="0.96"/>
    <n v="4.0086279999999999"/>
  </r>
  <r>
    <n v="1380"/>
    <x v="74"/>
    <s v="30/09/2020"/>
    <n v="1243"/>
    <n v="5"/>
    <s v="N"/>
    <s v="800-116-398-7"/>
    <s v="11001"/>
    <s v="Carrera 13 # 28-17 Pisos 234 y 5"/>
    <s v="11/07/2019"/>
    <s v="11/07/2024"/>
    <n v="6000000"/>
    <s v="1901714071"/>
    <n v="1800"/>
    <n v="1"/>
    <n v="6000000"/>
    <n v="180"/>
    <n v="2"/>
    <n v="2"/>
    <n v="0.96"/>
    <n v="4.8104139999999997"/>
  </r>
  <r>
    <n v="285"/>
    <x v="74"/>
    <s v="30/09/2020"/>
    <n v="1244"/>
    <n v="5"/>
    <s v="N"/>
    <s v="800-116-398-7"/>
    <s v="11001"/>
    <s v="Carrera 13 # 28-17 Pisos 234 y 5"/>
    <s v="12/07/2019"/>
    <s v="12/07/2021"/>
    <n v="8000000"/>
    <s v="1901714883"/>
    <n v="720"/>
    <n v="1"/>
    <n v="8000000"/>
    <n v="180"/>
    <n v="2"/>
    <n v="2"/>
    <n v="0.96"/>
    <n v="4.0084720000000003"/>
  </r>
  <r>
    <n v="1015"/>
    <x v="74"/>
    <s v="30/09/2020"/>
    <n v="1245"/>
    <n v="5"/>
    <s v="N"/>
    <s v="800-116-398-7"/>
    <s v="11001"/>
    <s v="Carrera 13 # 28-17 Pisos 234 y 5"/>
    <s v="12/07/2019"/>
    <s v="12/07/2023"/>
    <n v="5000000"/>
    <s v="1901714892"/>
    <n v="1440"/>
    <n v="1"/>
    <n v="5000000"/>
    <n v="180"/>
    <n v="2"/>
    <n v="2"/>
    <n v="0.96"/>
    <n v="3.7579259999999999"/>
  </r>
  <r>
    <n v="1381"/>
    <x v="74"/>
    <s v="30/09/2020"/>
    <n v="1246"/>
    <n v="5"/>
    <s v="N"/>
    <s v="800-116-398-7"/>
    <s v="11001"/>
    <s v="Carrera 13 # 28-17 Pisos 234 y 5"/>
    <s v="12/07/2019"/>
    <s v="12/07/2024"/>
    <n v="5000000"/>
    <s v="1901714896"/>
    <n v="1800"/>
    <n v="1"/>
    <n v="5000000"/>
    <n v="180"/>
    <n v="2"/>
    <n v="2"/>
    <n v="0.96"/>
    <n v="4.0083950000000002"/>
  </r>
  <r>
    <n v="1384"/>
    <x v="74"/>
    <s v="30/09/2020"/>
    <n v="1247"/>
    <n v="5"/>
    <s v="N"/>
    <s v="800-116-398-7"/>
    <s v="11001"/>
    <s v="Carrera 13 # 28-17 Pisos 234 y 5"/>
    <s v="15/07/2019"/>
    <s v="15/07/2024"/>
    <n v="20000000"/>
    <s v="1901715651"/>
    <n v="1800"/>
    <n v="1"/>
    <n v="20000000"/>
    <n v="180"/>
    <n v="2"/>
    <n v="2"/>
    <n v="0.96"/>
    <n v="16.031949999999998"/>
  </r>
  <r>
    <n v="1384"/>
    <x v="74"/>
    <s v="30/09/2020"/>
    <n v="1248"/>
    <n v="5"/>
    <s v="N"/>
    <s v="800-116-398-7"/>
    <s v="11001"/>
    <s v="Carrera 13 # 28-17 Pisos 234 y 5"/>
    <s v="15/07/2019"/>
    <s v="15/07/2024"/>
    <n v="6500000"/>
    <s v="1901715657"/>
    <n v="1800"/>
    <n v="1"/>
    <n v="6500000"/>
    <n v="180"/>
    <n v="2"/>
    <n v="2"/>
    <n v="0.96"/>
    <n v="5.21035"/>
  </r>
  <r>
    <n v="1384"/>
    <x v="74"/>
    <s v="30/09/2020"/>
    <n v="1249"/>
    <n v="5"/>
    <s v="N"/>
    <s v="800-116-398-7"/>
    <s v="11001"/>
    <s v="Carrera 13 # 28-17 Pisos 234 y 5"/>
    <s v="15/07/2019"/>
    <s v="15/07/2024"/>
    <n v="6100000"/>
    <s v="1901715660"/>
    <n v="1800"/>
    <n v="1"/>
    <n v="6100000"/>
    <n v="30"/>
    <n v="2"/>
    <n v="2"/>
    <n v="0"/>
    <n v="4.6766620000000003"/>
  </r>
  <r>
    <n v="1384"/>
    <x v="74"/>
    <s v="30/09/2020"/>
    <n v="1250"/>
    <n v="5"/>
    <s v="N"/>
    <s v="800-116-398-7"/>
    <s v="11001"/>
    <s v="Carrera 13 # 28-17 Pisos 234 y 5"/>
    <s v="15/07/2019"/>
    <s v="15/07/2024"/>
    <n v="18000000"/>
    <s v="1901715666"/>
    <n v="1800"/>
    <n v="1"/>
    <n v="18000000"/>
    <n v="180"/>
    <n v="2"/>
    <n v="2"/>
    <n v="0.96"/>
    <n v="14.428725"/>
  </r>
  <r>
    <n v="1384"/>
    <x v="74"/>
    <s v="30/09/2020"/>
    <n v="1251"/>
    <n v="5"/>
    <s v="N"/>
    <s v="800-116-398-7"/>
    <s v="11001"/>
    <s v="Carrera 13 # 28-17 Pisos 234 y 5"/>
    <s v="15/07/2019"/>
    <s v="15/07/2024"/>
    <n v="13000000"/>
    <s v="1901715672"/>
    <n v="1800"/>
    <n v="1"/>
    <n v="13000000"/>
    <n v="30"/>
    <n v="2"/>
    <n v="2"/>
    <n v="0"/>
    <n v="9.9666619999999995"/>
  </r>
  <r>
    <n v="288"/>
    <x v="74"/>
    <s v="30/09/2020"/>
    <n v="1252"/>
    <n v="5"/>
    <s v="N"/>
    <s v="800-116-398-7"/>
    <s v="11001"/>
    <s v="Carrera 13 # 28-17 Pisos 234 y 5"/>
    <s v="15/07/2019"/>
    <s v="15/07/2021"/>
    <n v="10000000"/>
    <s v="1901715684"/>
    <n v="720"/>
    <n v="1"/>
    <n v="10000000"/>
    <n v="180"/>
    <n v="2"/>
    <n v="2"/>
    <n v="0.46"/>
    <n v="5.0048000000000004"/>
  </r>
  <r>
    <n v="1384"/>
    <x v="74"/>
    <s v="30/09/2020"/>
    <n v="1253"/>
    <n v="5"/>
    <s v="N"/>
    <s v="800-116-398-7"/>
    <s v="11001"/>
    <s v="Carrera 13 # 28-17 Pisos 234 y 5"/>
    <s v="15/07/2019"/>
    <s v="15/07/2024"/>
    <n v="5000000"/>
    <s v="1901715689"/>
    <n v="1800"/>
    <n v="1"/>
    <n v="5000000"/>
    <n v="180"/>
    <n v="2"/>
    <n v="2"/>
    <n v="0"/>
    <n v="4"/>
  </r>
  <r>
    <n v="1384"/>
    <x v="74"/>
    <s v="30/09/2020"/>
    <n v="1254"/>
    <n v="5"/>
    <s v="N"/>
    <s v="800-116-398-7"/>
    <s v="11001"/>
    <s v="Carrera 13 # 28-17 Pisos 234 y 5"/>
    <s v="15/07/2019"/>
    <s v="15/07/2024"/>
    <n v="5000000"/>
    <s v="1901715693"/>
    <n v="1800"/>
    <n v="1"/>
    <n v="5000000"/>
    <n v="180"/>
    <n v="2"/>
    <n v="2"/>
    <n v="0.96"/>
    <n v="4.0079500000000001"/>
  </r>
  <r>
    <n v="288"/>
    <x v="74"/>
    <s v="30/09/2020"/>
    <n v="1255"/>
    <n v="5"/>
    <s v="N"/>
    <s v="800-116-398-7"/>
    <s v="11001"/>
    <s v="Carrera 13 # 28-17 Pisos 234 y 5"/>
    <s v="15/07/2019"/>
    <s v="15/07/2021"/>
    <n v="5500000"/>
    <s v="1901715699"/>
    <n v="720"/>
    <n v="1"/>
    <n v="5500000"/>
    <n v="90"/>
    <n v="2"/>
    <n v="2"/>
    <n v="0.96"/>
    <n v="2.7554750000000001"/>
  </r>
  <r>
    <n v="653"/>
    <x v="74"/>
    <s v="30/09/2020"/>
    <n v="1256"/>
    <n v="5"/>
    <s v="N"/>
    <s v="800-116-398-7"/>
    <s v="11001"/>
    <s v="Carrera 13 # 28-17 Pisos 234 y 5"/>
    <s v="15/07/2019"/>
    <s v="15/07/2022"/>
    <n v="14000000"/>
    <s v="1901715701"/>
    <n v="1080"/>
    <n v="1"/>
    <n v="14000000"/>
    <n v="30"/>
    <n v="2"/>
    <n v="2"/>
    <n v="0"/>
    <n v="8.5555540000000008"/>
  </r>
  <r>
    <n v="1385"/>
    <x v="74"/>
    <s v="30/09/2020"/>
    <n v="1257"/>
    <n v="5"/>
    <s v="N"/>
    <s v="800-116-398-7"/>
    <s v="11001"/>
    <s v="Carrera 13 # 28-17 Pisos 234 y 5"/>
    <s v="16/07/2019"/>
    <s v="16/07/2024"/>
    <n v="6000000"/>
    <s v="1901716581"/>
    <n v="1800"/>
    <n v="1"/>
    <n v="6000000"/>
    <n v="180"/>
    <n v="2"/>
    <n v="2"/>
    <n v="0.96"/>
    <n v="4.8094720000000004"/>
  </r>
  <r>
    <n v="1385"/>
    <x v="74"/>
    <s v="30/09/2020"/>
    <n v="1258"/>
    <n v="5"/>
    <s v="N"/>
    <s v="800-116-398-7"/>
    <s v="11001"/>
    <s v="Carrera 13 # 28-17 Pisos 234 y 5"/>
    <s v="16/07/2019"/>
    <s v="16/07/2024"/>
    <n v="10000000"/>
    <s v="1901716589"/>
    <n v="1800"/>
    <n v="1"/>
    <n v="10000000"/>
    <n v="180"/>
    <n v="2"/>
    <n v="2"/>
    <n v="0.96"/>
    <n v="8.0157620000000005"/>
  </r>
  <r>
    <n v="1385"/>
    <x v="74"/>
    <s v="30/09/2020"/>
    <n v="1259"/>
    <n v="5"/>
    <s v="N"/>
    <s v="800-116-398-7"/>
    <s v="11001"/>
    <s v="Carrera 13 # 28-17 Pisos 234 y 5"/>
    <s v="16/07/2019"/>
    <s v="16/07/2024"/>
    <n v="20000000"/>
    <s v="1901716591"/>
    <n v="1800"/>
    <n v="1"/>
    <n v="20000000"/>
    <n v="30"/>
    <n v="2"/>
    <n v="2"/>
    <n v="0"/>
    <n v="15.333337999999999"/>
  </r>
  <r>
    <n v="1385"/>
    <x v="74"/>
    <s v="30/09/2020"/>
    <n v="1260"/>
    <n v="5"/>
    <s v="N"/>
    <s v="800-116-398-7"/>
    <s v="11001"/>
    <s v="Carrera 13 # 28-17 Pisos 234 y 5"/>
    <s v="16/07/2019"/>
    <s v="16/07/2024"/>
    <n v="10000000"/>
    <s v="1901716593"/>
    <n v="1800"/>
    <n v="1"/>
    <n v="10000000"/>
    <n v="180"/>
    <n v="2"/>
    <n v="2"/>
    <n v="0.96"/>
    <n v="8.0157620000000005"/>
  </r>
  <r>
    <n v="1385"/>
    <x v="74"/>
    <s v="30/09/2020"/>
    <n v="1261"/>
    <n v="5"/>
    <s v="N"/>
    <s v="800-116-398-7"/>
    <s v="11001"/>
    <s v="Carrera 13 # 28-17 Pisos 234 y 5"/>
    <s v="16/07/2019"/>
    <s v="16/07/2024"/>
    <n v="16000000"/>
    <s v="1901716596"/>
    <n v="1800"/>
    <n v="1"/>
    <n v="16000000"/>
    <n v="180"/>
    <n v="2"/>
    <n v="2"/>
    <n v="0.96"/>
    <n v="12.825234"/>
  </r>
  <r>
    <n v="1385"/>
    <x v="74"/>
    <s v="30/09/2020"/>
    <n v="1262"/>
    <n v="5"/>
    <s v="N"/>
    <s v="800-116-398-7"/>
    <s v="11001"/>
    <s v="Carrera 13 # 28-17 Pisos 234 y 5"/>
    <s v="16/07/2019"/>
    <s v="16/07/2024"/>
    <n v="30000000"/>
    <s v="1901716602"/>
    <n v="1800"/>
    <n v="1"/>
    <n v="30000000"/>
    <n v="180"/>
    <n v="2"/>
    <n v="2"/>
    <n v="0"/>
    <n v="24"/>
  </r>
  <r>
    <n v="289"/>
    <x v="74"/>
    <s v="30/09/2020"/>
    <n v="1263"/>
    <n v="5"/>
    <s v="N"/>
    <s v="800-116-398-7"/>
    <s v="11001"/>
    <s v="Carrera 13 # 28-17 Pisos 234 y 5"/>
    <s v="16/07/2019"/>
    <s v="16/07/2021"/>
    <n v="2426296"/>
    <s v="1901716623"/>
    <n v="720"/>
    <n v="1"/>
    <n v="2426296"/>
    <n v="180"/>
    <n v="2"/>
    <n v="2"/>
    <n v="0.96"/>
    <n v="1.215516"/>
  </r>
  <r>
    <n v="1386"/>
    <x v="74"/>
    <s v="30/09/2020"/>
    <n v="1264"/>
    <n v="5"/>
    <s v="N"/>
    <s v="800-116-398-7"/>
    <s v="11001"/>
    <s v="Carrera 13 # 28-17 Pisos 234 y 5"/>
    <s v="17/07/2019"/>
    <s v="17/07/2024"/>
    <n v="12000000"/>
    <s v="1901717147"/>
    <n v="1800"/>
    <n v="1"/>
    <n v="12000000"/>
    <n v="180"/>
    <n v="2"/>
    <n v="2"/>
    <n v="0"/>
    <n v="9.6"/>
  </r>
  <r>
    <n v="1386"/>
    <x v="74"/>
    <s v="30/09/2020"/>
    <n v="1265"/>
    <n v="5"/>
    <s v="N"/>
    <s v="800-116-398-7"/>
    <s v="11001"/>
    <s v="Carrera 13 # 28-17 Pisos 234 y 5"/>
    <s v="17/07/2019"/>
    <s v="17/07/2024"/>
    <n v="8000000"/>
    <s v="1901717159"/>
    <n v="1800"/>
    <n v="1"/>
    <n v="8000000"/>
    <n v="180"/>
    <n v="2"/>
    <n v="2"/>
    <n v="0.96"/>
    <n v="6.4124100000000004"/>
  </r>
  <r>
    <n v="1386"/>
    <x v="74"/>
    <s v="30/09/2020"/>
    <n v="1266"/>
    <n v="5"/>
    <s v="N"/>
    <s v="800-116-398-7"/>
    <s v="11001"/>
    <s v="Carrera 13 # 28-17 Pisos 234 y 5"/>
    <s v="17/07/2019"/>
    <s v="17/07/2024"/>
    <n v="6000000"/>
    <s v="1901717167"/>
    <n v="1800"/>
    <n v="1"/>
    <n v="6000000"/>
    <n v="180"/>
    <n v="2"/>
    <n v="2"/>
    <n v="0.96"/>
    <n v="4.8093440000000003"/>
  </r>
  <r>
    <n v="1386"/>
    <x v="74"/>
    <s v="30/09/2020"/>
    <n v="1267"/>
    <n v="5"/>
    <s v="N"/>
    <s v="800-116-398-7"/>
    <s v="11001"/>
    <s v="Carrera 13 # 28-17 Pisos 234 y 5"/>
    <s v="17/07/2019"/>
    <s v="17/07/2024"/>
    <n v="7000000"/>
    <s v="1901717177"/>
    <n v="1800"/>
    <n v="1"/>
    <n v="7000000"/>
    <n v="180"/>
    <n v="2"/>
    <n v="2"/>
    <n v="0.96"/>
    <n v="5.6108770000000003"/>
  </r>
  <r>
    <n v="1386"/>
    <x v="74"/>
    <s v="30/09/2020"/>
    <n v="1268"/>
    <n v="5"/>
    <s v="N"/>
    <s v="800-116-398-7"/>
    <s v="11001"/>
    <s v="Carrera 13 # 28-17 Pisos 234 y 5"/>
    <s v="17/07/2019"/>
    <s v="17/07/2024"/>
    <n v="5000000"/>
    <s v="1901717193"/>
    <n v="1800"/>
    <n v="1"/>
    <n v="5000000"/>
    <n v="180"/>
    <n v="2"/>
    <n v="2"/>
    <n v="0.96"/>
    <n v="4.0077379999999998"/>
  </r>
  <r>
    <n v="1387"/>
    <x v="74"/>
    <s v="30/09/2020"/>
    <n v="1269"/>
    <n v="5"/>
    <s v="N"/>
    <s v="800-116-398-7"/>
    <s v="11001"/>
    <s v="Carrera 13 # 28-17 Pisos 234 y 5"/>
    <s v="18/07/2019"/>
    <s v="18/07/2024"/>
    <n v="30000000"/>
    <s v="1901717747"/>
    <n v="1800"/>
    <n v="1"/>
    <n v="30000000"/>
    <n v="180"/>
    <n v="2"/>
    <n v="2"/>
    <n v="4.38"/>
    <n v="24.211397999999999"/>
  </r>
  <r>
    <n v="1387"/>
    <x v="74"/>
    <s v="30/09/2020"/>
    <n v="1270"/>
    <n v="5"/>
    <s v="N"/>
    <s v="800-116-398-7"/>
    <s v="11001"/>
    <s v="Carrera 13 # 28-17 Pisos 234 y 5"/>
    <s v="18/07/2019"/>
    <s v="18/07/2024"/>
    <n v="10000000"/>
    <s v="1901717751"/>
    <n v="1800"/>
    <n v="1"/>
    <n v="10000000"/>
    <n v="180"/>
    <n v="2"/>
    <n v="2"/>
    <n v="0.88"/>
    <n v="8.0148949999999992"/>
  </r>
  <r>
    <n v="1387"/>
    <x v="74"/>
    <s v="30/09/2020"/>
    <n v="1271"/>
    <n v="5"/>
    <s v="N"/>
    <s v="800-116-398-7"/>
    <s v="11001"/>
    <s v="Carrera 13 # 28-17 Pisos 234 y 5"/>
    <s v="18/07/2019"/>
    <s v="18/07/2024"/>
    <n v="10000000"/>
    <s v="1901717759"/>
    <n v="1800"/>
    <n v="1"/>
    <n v="10000000"/>
    <n v="180"/>
    <n v="2"/>
    <n v="2"/>
    <n v="0.88"/>
    <n v="8.0148949999999992"/>
  </r>
  <r>
    <n v="1517"/>
    <x v="74"/>
    <s v="30/09/2020"/>
    <n v="1272"/>
    <n v="5"/>
    <s v="N"/>
    <s v="800-116-398-7"/>
    <s v="11001"/>
    <s v="Carrera 13 # 28-17 Pisos 234 y 5"/>
    <s v="18/07/2019"/>
    <s v="25/11/2024"/>
    <n v="20000000"/>
    <s v="1901717766"/>
    <n v="1800"/>
    <n v="1"/>
    <n v="20000000"/>
    <n v="180"/>
    <n v="2"/>
    <n v="2"/>
    <n v="0.88"/>
    <n v="16.029789999999998"/>
  </r>
  <r>
    <n v="291"/>
    <x v="74"/>
    <s v="30/09/2020"/>
    <n v="1273"/>
    <n v="5"/>
    <s v="N"/>
    <s v="800-116-398-7"/>
    <s v="11001"/>
    <s v="Carrera 13 # 28-17 Pisos 234 y 5"/>
    <s v="18/07/2019"/>
    <s v="18/07/2021"/>
    <n v="20000000"/>
    <s v="1901717767"/>
    <n v="720"/>
    <n v="1"/>
    <n v="20000000"/>
    <n v="180"/>
    <n v="2"/>
    <n v="2"/>
    <n v="4.38"/>
    <n v="10.089774999999999"/>
  </r>
  <r>
    <n v="1511"/>
    <x v="74"/>
    <s v="30/09/2020"/>
    <n v="1274"/>
    <n v="5"/>
    <s v="N"/>
    <s v="800-116-398-7"/>
    <s v="11001"/>
    <s v="Carrera 13 # 28-17 Pisos 234 y 5"/>
    <s v="18/07/2019"/>
    <s v="19/11/2024"/>
    <n v="25000000"/>
    <s v="1901717773"/>
    <n v="1800"/>
    <n v="1"/>
    <n v="25000000"/>
    <n v="180"/>
    <n v="2"/>
    <n v="2"/>
    <n v="0"/>
    <n v="20.001159999999999"/>
  </r>
  <r>
    <n v="1388"/>
    <x v="74"/>
    <s v="30/09/2020"/>
    <n v="1275"/>
    <n v="5"/>
    <s v="N"/>
    <s v="800-116-398-7"/>
    <s v="11001"/>
    <s v="Carrera 13 # 28-17 Pisos 234 y 5"/>
    <s v="19/07/2019"/>
    <s v="19/07/2024"/>
    <n v="10000000"/>
    <s v="1901718288"/>
    <n v="1800"/>
    <n v="1"/>
    <n v="10000000"/>
    <n v="180"/>
    <n v="2"/>
    <n v="2"/>
    <n v="0.38"/>
    <n v="8.0065080000000002"/>
  </r>
  <r>
    <n v="1388"/>
    <x v="74"/>
    <s v="30/09/2020"/>
    <n v="1276"/>
    <n v="5"/>
    <s v="N"/>
    <s v="800-116-398-7"/>
    <s v="11001"/>
    <s v="Carrera 13 # 28-17 Pisos 234 y 5"/>
    <s v="19/07/2019"/>
    <s v="19/07/2024"/>
    <n v="16000000"/>
    <s v="1901718291"/>
    <n v="1800"/>
    <n v="1"/>
    <n v="16000000"/>
    <n v="360"/>
    <n v="2"/>
    <n v="2"/>
    <n v="0"/>
    <n v="12.804679"/>
  </r>
  <r>
    <n v="1388"/>
    <x v="74"/>
    <s v="30/09/2020"/>
    <n v="1277"/>
    <n v="5"/>
    <s v="N"/>
    <s v="800-116-398-7"/>
    <s v="11001"/>
    <s v="Carrera 13 # 28-17 Pisos 234 y 5"/>
    <s v="19/07/2019"/>
    <s v="19/07/2024"/>
    <n v="30000000"/>
    <s v="1901718294"/>
    <n v="1800"/>
    <n v="1"/>
    <n v="30000000"/>
    <n v="180"/>
    <n v="2"/>
    <n v="2"/>
    <n v="0.88"/>
    <n v="24.043247000000001"/>
  </r>
  <r>
    <n v="657"/>
    <x v="74"/>
    <s v="30/09/2020"/>
    <n v="1278"/>
    <n v="5"/>
    <s v="N"/>
    <s v="800-116-398-7"/>
    <s v="11001"/>
    <s v="Carrera 13 # 28-17 Pisos 234 y 5"/>
    <s v="19/07/2019"/>
    <s v="19/07/2022"/>
    <n v="10000000"/>
    <s v="1901718309"/>
    <n v="1080"/>
    <n v="1"/>
    <n v="10000000"/>
    <n v="180"/>
    <n v="2"/>
    <n v="2"/>
    <n v="0.88"/>
    <n v="6.6788030000000003"/>
  </r>
  <r>
    <n v="1388"/>
    <x v="74"/>
    <s v="30/09/2020"/>
    <n v="1279"/>
    <n v="5"/>
    <s v="N"/>
    <s v="800-116-398-7"/>
    <s v="11001"/>
    <s v="Carrera 13 # 28-17 Pisos 234 y 5"/>
    <s v="19/07/2019"/>
    <s v="19/07/2024"/>
    <n v="5000000"/>
    <s v="1901718313"/>
    <n v="1800"/>
    <n v="1"/>
    <n v="5000000"/>
    <n v="180"/>
    <n v="2"/>
    <n v="2"/>
    <n v="0.88"/>
    <n v="4.0072419999999997"/>
  </r>
  <r>
    <n v="1388"/>
    <x v="74"/>
    <s v="30/09/2020"/>
    <n v="1280"/>
    <n v="5"/>
    <s v="N"/>
    <s v="800-116-398-7"/>
    <s v="11001"/>
    <s v="Carrera 13 # 28-17 Pisos 234 y 5"/>
    <s v="19/07/2019"/>
    <s v="19/07/2024"/>
    <n v="21000000"/>
    <s v="1901718323"/>
    <n v="1800"/>
    <n v="1"/>
    <n v="21000000"/>
    <n v="180"/>
    <n v="2"/>
    <n v="2"/>
    <n v="0.88"/>
    <n v="16.830306"/>
  </r>
  <r>
    <n v="1022"/>
    <x v="74"/>
    <s v="30/09/2020"/>
    <n v="1281"/>
    <n v="5"/>
    <s v="N"/>
    <s v="800-116-398-7"/>
    <s v="11001"/>
    <s v="Carrera 13 # 28-17 Pisos 234 y 5"/>
    <s v="19/07/2019"/>
    <s v="19/07/2023"/>
    <n v="15200000"/>
    <s v="1901718334"/>
    <n v="1440"/>
    <n v="1"/>
    <n v="15200000"/>
    <n v="180"/>
    <n v="2"/>
    <n v="2"/>
    <n v="0.88"/>
    <n v="11.420602000000001"/>
  </r>
  <r>
    <n v="292"/>
    <x v="74"/>
    <s v="30/09/2020"/>
    <n v="1282"/>
    <n v="5"/>
    <s v="N"/>
    <s v="800-116-398-7"/>
    <s v="11001"/>
    <s v="Carrera 13 # 28-17 Pisos 234 y 5"/>
    <s v="19/07/2019"/>
    <s v="19/07/2021"/>
    <n v="5000000"/>
    <s v="1901718338"/>
    <n v="720"/>
    <n v="1"/>
    <n v="5000000"/>
    <n v="360"/>
    <n v="2"/>
    <n v="2"/>
    <n v="0.88"/>
    <n v="2.505503"/>
  </r>
  <r>
    <n v="292"/>
    <x v="74"/>
    <s v="30/09/2020"/>
    <n v="1283"/>
    <n v="5"/>
    <s v="N"/>
    <s v="800-116-398-7"/>
    <s v="11001"/>
    <s v="Carrera 13 # 28-17 Pisos 234 y 5"/>
    <s v="19/07/2019"/>
    <s v="19/07/2021"/>
    <n v="32000000"/>
    <s v="1901718352"/>
    <n v="720"/>
    <n v="1"/>
    <n v="32000000"/>
    <n v="180"/>
    <n v="2"/>
    <n v="2"/>
    <n v="4.38"/>
    <n v="16.140038000000001"/>
  </r>
  <r>
    <n v="1391"/>
    <x v="74"/>
    <s v="30/09/2020"/>
    <n v="1284"/>
    <n v="5"/>
    <s v="N"/>
    <s v="800-116-398-7"/>
    <s v="11001"/>
    <s v="Carrera 13 # 28-17 Pisos 234 y 5"/>
    <s v="22/07/2019"/>
    <s v="22/07/2024"/>
    <n v="20000000"/>
    <s v="1901719295"/>
    <n v="1800"/>
    <n v="1"/>
    <n v="20000000"/>
    <n v="180"/>
    <n v="2"/>
    <n v="2"/>
    <n v="0.88"/>
    <n v="16.026520000000001"/>
  </r>
  <r>
    <n v="1391"/>
    <x v="74"/>
    <s v="30/09/2020"/>
    <n v="1285"/>
    <n v="5"/>
    <s v="N"/>
    <s v="800-116-398-7"/>
    <s v="11001"/>
    <s v="Carrera 13 # 28-17 Pisos 234 y 5"/>
    <s v="22/07/2019"/>
    <s v="22/07/2024"/>
    <n v="7000000"/>
    <s v="1901719340"/>
    <n v="1800"/>
    <n v="1"/>
    <n v="7000000"/>
    <n v="360"/>
    <n v="2"/>
    <n v="2"/>
    <n v="0.88"/>
    <n v="5.6100950000000003"/>
  </r>
  <r>
    <n v="1025"/>
    <x v="74"/>
    <s v="30/09/2020"/>
    <n v="1286"/>
    <n v="5"/>
    <s v="N"/>
    <s v="800-116-398-7"/>
    <s v="11001"/>
    <s v="Carrera 13 # 28-17 Pisos 234 y 5"/>
    <s v="22/07/2019"/>
    <s v="22/07/2023"/>
    <n v="10000000"/>
    <s v="1901719341"/>
    <n v="1440"/>
    <n v="1"/>
    <n v="10000000"/>
    <n v="30"/>
    <n v="2"/>
    <n v="2"/>
    <n v="0"/>
    <n v="7.107634"/>
  </r>
  <r>
    <n v="1391"/>
    <x v="74"/>
    <s v="30/09/2020"/>
    <n v="1287"/>
    <n v="5"/>
    <s v="N"/>
    <s v="800-116-398-7"/>
    <s v="11001"/>
    <s v="Carrera 13 # 28-17 Pisos 234 y 5"/>
    <s v="22/07/2019"/>
    <s v="22/07/2024"/>
    <n v="5000000"/>
    <s v="1901719345"/>
    <n v="1800"/>
    <n v="1"/>
    <n v="5000000"/>
    <n v="180"/>
    <n v="2"/>
    <n v="2"/>
    <n v="0.88"/>
    <n v="4.0066639999999998"/>
  </r>
  <r>
    <n v="1515"/>
    <x v="74"/>
    <s v="30/09/2020"/>
    <n v="1288"/>
    <n v="5"/>
    <s v="N"/>
    <s v="800-116-398-7"/>
    <s v="11001"/>
    <s v="Carrera 13 # 28-17 Pisos 234 y 5"/>
    <s v="22/07/2019"/>
    <s v="23/11/2024"/>
    <n v="10000000"/>
    <s v="1901719357"/>
    <n v="1800"/>
    <n v="1"/>
    <n v="10000000"/>
    <n v="180"/>
    <n v="2"/>
    <n v="2"/>
    <n v="0.88"/>
    <n v="8.0132600000000007"/>
  </r>
  <r>
    <n v="1514"/>
    <x v="74"/>
    <s v="30/09/2020"/>
    <n v="1289"/>
    <n v="5"/>
    <s v="N"/>
    <s v="800-116-398-7"/>
    <s v="11001"/>
    <s v="Carrera 13 # 28-17 Pisos 234 y 5"/>
    <s v="22/07/2019"/>
    <s v="22/11/2024"/>
    <n v="35000000"/>
    <s v="1901719372"/>
    <n v="1800"/>
    <n v="1"/>
    <n v="35000000"/>
    <n v="180"/>
    <n v="2"/>
    <n v="2"/>
    <n v="0"/>
    <n v="28"/>
  </r>
  <r>
    <n v="1391"/>
    <x v="74"/>
    <s v="30/09/2020"/>
    <n v="1290"/>
    <n v="5"/>
    <s v="N"/>
    <s v="800-116-398-7"/>
    <s v="11001"/>
    <s v="Carrera 13 # 28-17 Pisos 234 y 5"/>
    <s v="22/07/2019"/>
    <s v="22/07/2024"/>
    <n v="15000000"/>
    <s v="1901719385"/>
    <n v="1800"/>
    <n v="1"/>
    <n v="15000000"/>
    <n v="180"/>
    <n v="2"/>
    <n v="2"/>
    <n v="0"/>
    <n v="12"/>
  </r>
  <r>
    <n v="1391"/>
    <x v="74"/>
    <s v="30/09/2020"/>
    <n v="1291"/>
    <n v="5"/>
    <s v="N"/>
    <s v="800-116-398-7"/>
    <s v="11001"/>
    <s v="Carrera 13 # 28-17 Pisos 234 y 5"/>
    <s v="22/07/2019"/>
    <s v="22/07/2024"/>
    <n v="13000000"/>
    <s v="1901719388"/>
    <n v="1800"/>
    <n v="1"/>
    <n v="13000000"/>
    <n v="180"/>
    <n v="2"/>
    <n v="2"/>
    <n v="0.88"/>
    <n v="10.417272000000001"/>
  </r>
  <r>
    <n v="295"/>
    <x v="74"/>
    <s v="30/09/2020"/>
    <n v="1292"/>
    <n v="5"/>
    <s v="N"/>
    <s v="800-116-398-7"/>
    <s v="11001"/>
    <s v="Carrera 13 # 28-17 Pisos 234 y 5"/>
    <s v="22/07/2019"/>
    <s v="22/07/2021"/>
    <n v="6000000"/>
    <s v="1901719394"/>
    <n v="720"/>
    <n v="1"/>
    <n v="6000000"/>
    <n v="30"/>
    <n v="2"/>
    <n v="2"/>
    <n v="0"/>
    <n v="2.5120179999999999"/>
  </r>
  <r>
    <n v="1391"/>
    <x v="74"/>
    <s v="30/09/2020"/>
    <n v="1293"/>
    <n v="5"/>
    <s v="N"/>
    <s v="800-116-398-7"/>
    <s v="11001"/>
    <s v="Carrera 13 # 28-17 Pisos 234 y 5"/>
    <s v="22/07/2019"/>
    <s v="22/07/2024"/>
    <n v="20000000"/>
    <s v="1901719397"/>
    <n v="1800"/>
    <n v="1"/>
    <n v="20000000"/>
    <n v="180"/>
    <n v="2"/>
    <n v="2"/>
    <n v="0.88"/>
    <n v="20.033183999999999"/>
  </r>
  <r>
    <n v="295"/>
    <x v="74"/>
    <s v="30/09/2020"/>
    <n v="1294"/>
    <n v="5"/>
    <s v="N"/>
    <s v="800-116-398-7"/>
    <s v="11001"/>
    <s v="Carrera 13 # 28-17 Pisos 234 y 5"/>
    <s v="22/07/2019"/>
    <s v="22/07/2021"/>
    <n v="10000000"/>
    <s v="1901719400"/>
    <n v="720"/>
    <n v="1"/>
    <n v="10000000"/>
    <n v="180"/>
    <n v="2"/>
    <n v="2"/>
    <n v="0.88"/>
    <n v="5.0082959999999996"/>
  </r>
  <r>
    <n v="1392"/>
    <x v="74"/>
    <s v="30/09/2020"/>
    <n v="1295"/>
    <n v="5"/>
    <s v="N"/>
    <s v="800-116-398-7"/>
    <s v="11001"/>
    <s v="Carrera 13 # 28-17 Pisos 234 y 5"/>
    <s v="23/07/2019"/>
    <s v="23/07/2024"/>
    <n v="30000000"/>
    <s v="1901719683"/>
    <n v="1800"/>
    <n v="1"/>
    <n v="30000000"/>
    <n v="30"/>
    <n v="2"/>
    <n v="2"/>
    <n v="3.39"/>
    <n v="23.104489000000001"/>
  </r>
  <r>
    <n v="1392"/>
    <x v="74"/>
    <s v="30/09/2020"/>
    <n v="1296"/>
    <n v="5"/>
    <s v="N"/>
    <s v="800-116-398-7"/>
    <s v="11001"/>
    <s v="Carrera 13 # 28-17 Pisos 234 y 5"/>
    <s v="23/07/2019"/>
    <s v="23/07/2024"/>
    <n v="13000000"/>
    <s v="1901719688"/>
    <n v="1800"/>
    <n v="1"/>
    <n v="13000000"/>
    <n v="180"/>
    <n v="2"/>
    <n v="2"/>
    <n v="0.88"/>
    <n v="10.417018000000001"/>
  </r>
  <r>
    <n v="1392"/>
    <x v="74"/>
    <s v="30/09/2020"/>
    <n v="1297"/>
    <n v="5"/>
    <s v="N"/>
    <s v="800-116-398-7"/>
    <s v="11001"/>
    <s v="Carrera 13 # 28-17 Pisos 234 y 5"/>
    <s v="23/07/2019"/>
    <s v="23/07/2024"/>
    <n v="20000000"/>
    <s v="1901719699"/>
    <n v="1800"/>
    <n v="1"/>
    <n v="20000000"/>
    <n v="180"/>
    <n v="2"/>
    <n v="2"/>
    <n v="0.88"/>
    <n v="16.026129999999998"/>
  </r>
  <r>
    <n v="1392"/>
    <x v="74"/>
    <s v="30/09/2020"/>
    <n v="1298"/>
    <n v="5"/>
    <s v="N"/>
    <s v="800-116-398-7"/>
    <s v="11001"/>
    <s v="Carrera 13 # 28-17 Pisos 234 y 5"/>
    <s v="23/07/2019"/>
    <s v="23/07/2024"/>
    <n v="7500000"/>
    <s v="1901719709"/>
    <n v="1800"/>
    <n v="1"/>
    <n v="7500000"/>
    <n v="180"/>
    <n v="2"/>
    <n v="2"/>
    <n v="0.88"/>
    <n v="6.0097820000000004"/>
  </r>
  <r>
    <n v="1392"/>
    <x v="74"/>
    <s v="30/09/2020"/>
    <n v="1299"/>
    <n v="5"/>
    <s v="N"/>
    <s v="800-116-398-7"/>
    <s v="11001"/>
    <s v="Carrera 13 # 28-17 Pisos 234 y 5"/>
    <s v="23/07/2019"/>
    <s v="23/07/2024"/>
    <n v="10000000"/>
    <s v="1901719725"/>
    <n v="1800"/>
    <n v="1"/>
    <n v="10000000"/>
    <n v="180"/>
    <n v="2"/>
    <n v="2"/>
    <n v="0.88"/>
    <n v="8.0130649999999992"/>
  </r>
  <r>
    <n v="1026"/>
    <x v="74"/>
    <s v="30/09/2020"/>
    <n v="1300"/>
    <n v="5"/>
    <s v="N"/>
    <s v="800-116-398-7"/>
    <s v="11001"/>
    <s v="Carrera 13 # 28-17 Pisos 234 y 5"/>
    <s v="23/07/2019"/>
    <s v="23/07/2023"/>
    <n v="12000000"/>
    <s v="1901719729"/>
    <n v="1440"/>
    <n v="1"/>
    <n v="12000000"/>
    <n v="180"/>
    <n v="2"/>
    <n v="2"/>
    <n v="0.88"/>
    <n v="9.0147399999999998"/>
  </r>
  <r>
    <n v="296"/>
    <x v="74"/>
    <s v="30/09/2020"/>
    <n v="1301"/>
    <n v="5"/>
    <s v="N"/>
    <s v="800-116-398-7"/>
    <s v="11001"/>
    <s v="Carrera 13 # 28-17 Pisos 234 y 5"/>
    <s v="23/07/2019"/>
    <s v="23/07/2021"/>
    <n v="6000000"/>
    <s v="1901719734"/>
    <n v="720"/>
    <n v="1"/>
    <n v="6000000"/>
    <n v="180"/>
    <n v="2"/>
    <n v="2"/>
    <n v="0.88"/>
    <n v="3.0048910000000002"/>
  </r>
  <r>
    <n v="1393"/>
    <x v="74"/>
    <s v="30/09/2020"/>
    <n v="1302"/>
    <n v="5"/>
    <s v="N"/>
    <s v="800-116-398-7"/>
    <s v="11001"/>
    <s v="Carrera 13 # 28-17 Pisos 234 y 5"/>
    <s v="24/07/2019"/>
    <s v="24/07/2024"/>
    <n v="13000000"/>
    <s v="1901720253"/>
    <n v="1800"/>
    <n v="1"/>
    <n v="13000000"/>
    <n v="180"/>
    <n v="2"/>
    <n v="2"/>
    <n v="0.88"/>
    <n v="10.416764000000001"/>
  </r>
  <r>
    <n v="1393"/>
    <x v="74"/>
    <s v="30/09/2020"/>
    <n v="1303"/>
    <n v="5"/>
    <s v="N"/>
    <s v="800-116-398-7"/>
    <s v="11001"/>
    <s v="Carrera 13 # 28-17 Pisos 234 y 5"/>
    <s v="24/07/2019"/>
    <s v="24/07/2024"/>
    <n v="25000000"/>
    <s v="1901720256"/>
    <n v="1800"/>
    <n v="1"/>
    <n v="25000000"/>
    <n v="180"/>
    <n v="2"/>
    <n v="2"/>
    <n v="0.88"/>
    <n v="20.032208000000001"/>
  </r>
  <r>
    <n v="1393"/>
    <x v="74"/>
    <s v="30/09/2020"/>
    <n v="1304"/>
    <n v="5"/>
    <s v="N"/>
    <s v="800-116-398-7"/>
    <s v="11001"/>
    <s v="Carrera 13 # 28-17 Pisos 234 y 5"/>
    <s v="24/07/2019"/>
    <s v="24/07/2024"/>
    <n v="34400000"/>
    <s v="1901720260"/>
    <n v="1800"/>
    <n v="1"/>
    <n v="34400000"/>
    <n v="360"/>
    <n v="2"/>
    <n v="2"/>
    <n v="3.38"/>
    <n v="27.690543999999999"/>
  </r>
  <r>
    <n v="1393"/>
    <x v="74"/>
    <s v="30/09/2020"/>
    <n v="1305"/>
    <n v="5"/>
    <s v="N"/>
    <s v="800-116-398-7"/>
    <s v="11001"/>
    <s v="Carrera 13 # 28-17 Pisos 234 y 5"/>
    <s v="24/07/2019"/>
    <s v="24/07/2024"/>
    <n v="15000000"/>
    <s v="1901720267"/>
    <n v="1800"/>
    <n v="1"/>
    <n v="15000000"/>
    <n v="180"/>
    <n v="2"/>
    <n v="2"/>
    <n v="0.88"/>
    <n v="12.019337999999999"/>
  </r>
  <r>
    <n v="1027"/>
    <x v="74"/>
    <s v="30/09/2020"/>
    <n v="1306"/>
    <n v="5"/>
    <s v="N"/>
    <s v="800-116-398-7"/>
    <s v="11001"/>
    <s v="Carrera 13 # 28-17 Pisos 234 y 5"/>
    <s v="24/07/2019"/>
    <s v="24/07/2023"/>
    <n v="8502535"/>
    <s v="1901720271"/>
    <n v="1440"/>
    <n v="1"/>
    <n v="8502535"/>
    <n v="180"/>
    <n v="2"/>
    <n v="2"/>
    <n v="0.88"/>
    <n v="6.3871989999999998"/>
  </r>
  <r>
    <n v="298"/>
    <x v="74"/>
    <s v="30/09/2020"/>
    <n v="1307"/>
    <n v="5"/>
    <s v="N"/>
    <s v="800-116-398-7"/>
    <s v="11001"/>
    <s v="Carrera 13 # 28-17 Pisos 234 y 5"/>
    <s v="25/07/2019"/>
    <s v="25/07/2021"/>
    <n v="25000000"/>
    <s v="1901720846"/>
    <n v="720"/>
    <n v="1"/>
    <n v="25000000"/>
    <n v="180"/>
    <n v="2"/>
    <n v="2"/>
    <n v="0.79"/>
    <n v="12.535124"/>
  </r>
  <r>
    <n v="298"/>
    <x v="74"/>
    <s v="30/09/2020"/>
    <n v="1308"/>
    <n v="5"/>
    <s v="N"/>
    <s v="800-116-398-7"/>
    <s v="11001"/>
    <s v="Carrera 13 # 28-17 Pisos 234 y 5"/>
    <s v="25/07/2019"/>
    <s v="25/07/2021"/>
    <n v="7000000"/>
    <s v="1901720856"/>
    <n v="720"/>
    <n v="1"/>
    <n v="7000000"/>
    <n v="180"/>
    <n v="2"/>
    <n v="2"/>
    <n v="0.79"/>
    <n v="3.5099420000000001"/>
  </r>
  <r>
    <n v="1394"/>
    <x v="74"/>
    <s v="30/09/2020"/>
    <n v="1309"/>
    <n v="5"/>
    <s v="N"/>
    <s v="800-116-398-7"/>
    <s v="11001"/>
    <s v="Carrera 13 # 28-17 Pisos 234 y 5"/>
    <s v="25/07/2019"/>
    <s v="25/07/2024"/>
    <n v="6500000"/>
    <s v="1901720874"/>
    <n v="1800"/>
    <n v="1"/>
    <n v="6500000"/>
    <n v="180"/>
    <n v="2"/>
    <n v="2"/>
    <n v="0.79"/>
    <n v="5.2127829999999999"/>
  </r>
  <r>
    <n v="1394"/>
    <x v="74"/>
    <s v="30/09/2020"/>
    <n v="1310"/>
    <n v="5"/>
    <s v="N"/>
    <s v="800-116-398-7"/>
    <s v="11001"/>
    <s v="Carrera 13 # 28-17 Pisos 234 y 5"/>
    <s v="25/07/2019"/>
    <s v="25/07/2024"/>
    <n v="12000000"/>
    <s v="1901720888"/>
    <n v="1800"/>
    <n v="1"/>
    <n v="12000000"/>
    <n v="180"/>
    <n v="2"/>
    <n v="2"/>
    <n v="0"/>
    <n v="9.6103310000000004"/>
  </r>
  <r>
    <n v="664"/>
    <x v="74"/>
    <s v="30/09/2020"/>
    <n v="1311"/>
    <n v="5"/>
    <s v="N"/>
    <s v="800-116-398-7"/>
    <s v="11001"/>
    <s v="Carrera 13 # 28-17 Pisos 234 y 5"/>
    <s v="26/07/2019"/>
    <s v="26/07/2022"/>
    <n v="20000000"/>
    <s v="1901721439"/>
    <n v="1080"/>
    <n v="1"/>
    <n v="20000000"/>
    <n v="180"/>
    <n v="2"/>
    <n v="2"/>
    <n v="0.79"/>
    <n v="13.366369000000001"/>
  </r>
  <r>
    <n v="1395"/>
    <x v="74"/>
    <s v="30/09/2020"/>
    <n v="1312"/>
    <n v="5"/>
    <s v="N"/>
    <s v="800-116-398-7"/>
    <s v="11001"/>
    <s v="Carrera 13 # 28-17 Pisos 234 y 5"/>
    <s v="26/07/2019"/>
    <s v="26/07/2024"/>
    <n v="15000000"/>
    <s v="1901721444"/>
    <n v="1800"/>
    <n v="1"/>
    <n v="15000000"/>
    <n v="180"/>
    <n v="2"/>
    <n v="2"/>
    <n v="0.79"/>
    <n v="12.028506"/>
  </r>
  <r>
    <n v="299"/>
    <x v="74"/>
    <s v="30/09/2020"/>
    <n v="1313"/>
    <n v="5"/>
    <s v="N"/>
    <s v="800-116-398-7"/>
    <s v="11001"/>
    <s v="Carrera 13 # 28-17 Pisos 234 y 5"/>
    <s v="26/07/2019"/>
    <s v="26/07/2021"/>
    <n v="11500000"/>
    <s v="1901721452"/>
    <n v="720"/>
    <n v="1"/>
    <n v="11500000"/>
    <n v="180"/>
    <n v="2"/>
    <n v="2"/>
    <n v="0.79"/>
    <n v="5.7655000000000003"/>
  </r>
  <r>
    <n v="1029"/>
    <x v="74"/>
    <s v="30/09/2020"/>
    <n v="1314"/>
    <n v="5"/>
    <s v="N"/>
    <s v="800-116-398-7"/>
    <s v="11001"/>
    <s v="Carrera 13 # 28-17 Pisos 234 y 5"/>
    <s v="26/07/2019"/>
    <s v="26/07/2023"/>
    <n v="40000000"/>
    <s v="1901721456"/>
    <n v="1440"/>
    <n v="1"/>
    <n v="40000000"/>
    <n v="180"/>
    <n v="2"/>
    <n v="2"/>
    <n v="4.29"/>
    <n v="30.249773000000001"/>
  </r>
  <r>
    <n v="1395"/>
    <x v="74"/>
    <s v="30/09/2020"/>
    <n v="1315"/>
    <n v="5"/>
    <s v="N"/>
    <s v="800-116-398-7"/>
    <s v="11001"/>
    <s v="Carrera 13 # 28-17 Pisos 234 y 5"/>
    <s v="26/07/2019"/>
    <s v="26/07/2024"/>
    <n v="5000000"/>
    <s v="1901721476"/>
    <n v="1800"/>
    <n v="1"/>
    <n v="5000000"/>
    <n v="90"/>
    <n v="2"/>
    <n v="2"/>
    <n v="0"/>
    <n v="4.0039410000000002"/>
  </r>
  <r>
    <n v="1032"/>
    <x v="74"/>
    <s v="30/09/2020"/>
    <n v="1316"/>
    <n v="5"/>
    <s v="N"/>
    <s v="800-116-398-7"/>
    <s v="11001"/>
    <s v="Carrera 13 # 28-17 Pisos 234 y 5"/>
    <s v="29/07/2019"/>
    <s v="29/07/2023"/>
    <n v="8000000"/>
    <s v="1901722148"/>
    <n v="1440"/>
    <n v="1"/>
    <n v="8000000"/>
    <n v="180"/>
    <n v="2"/>
    <n v="2"/>
    <n v="0.79"/>
    <n v="6.0079909999999996"/>
  </r>
  <r>
    <n v="1398"/>
    <x v="74"/>
    <s v="30/09/2020"/>
    <n v="1317"/>
    <n v="5"/>
    <s v="N"/>
    <s v="800-116-398-7"/>
    <s v="11001"/>
    <s v="Carrera 13 # 28-17 Pisos 234 y 5"/>
    <s v="29/07/2019"/>
    <s v="29/07/2024"/>
    <n v="9000000"/>
    <s v="1901722163"/>
    <n v="1800"/>
    <n v="1"/>
    <n v="9000000"/>
    <n v="180"/>
    <n v="2"/>
    <n v="2"/>
    <n v="0.79"/>
    <n v="7.209638"/>
  </r>
  <r>
    <n v="1398"/>
    <x v="74"/>
    <s v="30/09/2020"/>
    <n v="1318"/>
    <n v="5"/>
    <s v="N"/>
    <s v="800-116-398-7"/>
    <s v="11001"/>
    <s v="Carrera 13 # 28-17 Pisos 234 y 5"/>
    <s v="29/07/2019"/>
    <s v="29/07/2024"/>
    <n v="6000000"/>
    <s v="1901722167"/>
    <n v="1800"/>
    <n v="1"/>
    <n v="6000000"/>
    <n v="180"/>
    <n v="2"/>
    <n v="2"/>
    <n v="0.28999999999999998"/>
    <n v="4.8023790000000002"/>
  </r>
  <r>
    <n v="1365"/>
    <x v="74"/>
    <s v="30/09/2020"/>
    <n v="1319"/>
    <n v="5"/>
    <s v="N"/>
    <s v="800-116-398-7"/>
    <s v="11001"/>
    <s v="Carrera 13 # 28-17 Pisos 234 y 5"/>
    <s v="29/07/2019"/>
    <s v="26/06/2024"/>
    <n v="15000000"/>
    <s v="1901722195"/>
    <n v="1800"/>
    <n v="1"/>
    <n v="15000000"/>
    <n v="180"/>
    <n v="2"/>
    <n v="2"/>
    <n v="1.26"/>
    <n v="12.039386"/>
  </r>
  <r>
    <n v="668"/>
    <x v="74"/>
    <s v="30/09/2020"/>
    <n v="1320"/>
    <n v="5"/>
    <s v="N"/>
    <s v="800-116-398-7"/>
    <s v="11001"/>
    <s v="Carrera 13 # 28-17 Pisos 234 y 5"/>
    <s v="30/07/2019"/>
    <s v="30/07/2022"/>
    <n v="15000000"/>
    <s v="1901722919"/>
    <n v="1080"/>
    <n v="1"/>
    <n v="15000000"/>
    <n v="60"/>
    <n v="2"/>
    <n v="2"/>
    <n v="0"/>
    <n v="9.1666690000000006"/>
  </r>
  <r>
    <n v="-122"/>
    <x v="74"/>
    <s v="30/09/2020"/>
    <n v="1321"/>
    <n v="5"/>
    <s v="N"/>
    <s v="800-116-398-7"/>
    <s v="11001"/>
    <s v="Carrera 13 # 28-17 Pisos 234 y 5"/>
    <s v="30/07/2019"/>
    <s v="31/05/2020"/>
    <n v="10000000"/>
    <s v="1901722927"/>
    <n v="720"/>
    <n v="1"/>
    <n v="10000000"/>
    <n v="180"/>
    <n v="2"/>
    <n v="2"/>
    <n v="1.9"/>
    <n v="7.6053600000000001"/>
  </r>
  <r>
    <n v="1399"/>
    <x v="74"/>
    <s v="30/09/2020"/>
    <n v="1322"/>
    <n v="5"/>
    <s v="N"/>
    <s v="800-116-398-7"/>
    <s v="11001"/>
    <s v="Carrera 13 # 28-17 Pisos 234 y 5"/>
    <s v="30/07/2019"/>
    <s v="30/07/2024"/>
    <n v="18000000"/>
    <s v="1901722935"/>
    <n v="1800"/>
    <n v="1"/>
    <n v="18000000"/>
    <n v="180"/>
    <n v="2"/>
    <n v="2"/>
    <n v="0.79"/>
    <n v="14.418900000000001"/>
  </r>
  <r>
    <n v="1399"/>
    <x v="74"/>
    <s v="30/09/2020"/>
    <n v="1323"/>
    <n v="5"/>
    <s v="N"/>
    <s v="800-116-398-7"/>
    <s v="11001"/>
    <s v="Carrera 13 # 28-17 Pisos 234 y 5"/>
    <s v="30/07/2019"/>
    <s v="30/07/2024"/>
    <n v="10000000"/>
    <s v="1901722939"/>
    <n v="1800"/>
    <n v="1"/>
    <n v="10000000"/>
    <n v="180"/>
    <n v="2"/>
    <n v="2"/>
    <n v="0.79"/>
    <n v="8.0105000000000004"/>
  </r>
  <r>
    <n v="1399"/>
    <x v="74"/>
    <s v="30/09/2020"/>
    <n v="1324"/>
    <n v="5"/>
    <s v="N"/>
    <s v="800-116-398-7"/>
    <s v="11001"/>
    <s v="Carrera 13 # 28-17 Pisos 234 y 5"/>
    <s v="30/07/2019"/>
    <s v="30/07/2024"/>
    <n v="10500000"/>
    <s v="1901722956"/>
    <n v="1800"/>
    <n v="1"/>
    <n v="10500000"/>
    <n v="180"/>
    <n v="2"/>
    <n v="2"/>
    <n v="0"/>
    <n v="8.4"/>
  </r>
  <r>
    <n v="1399"/>
    <x v="74"/>
    <s v="30/09/2020"/>
    <n v="1325"/>
    <n v="5"/>
    <s v="N"/>
    <s v="800-116-398-7"/>
    <s v="11001"/>
    <s v="Carrera 13 # 28-17 Pisos 234 y 5"/>
    <s v="30/07/2019"/>
    <s v="30/07/2024"/>
    <n v="10000000"/>
    <s v="1901722968"/>
    <n v="1800"/>
    <n v="1"/>
    <n v="10000000"/>
    <n v="180"/>
    <n v="2"/>
    <n v="2"/>
    <n v="3.29"/>
    <n v="8.0434999999999999"/>
  </r>
  <r>
    <n v="304"/>
    <x v="74"/>
    <s v="30/09/2020"/>
    <n v="1326"/>
    <n v="5"/>
    <s v="N"/>
    <s v="800-116-398-7"/>
    <s v="11001"/>
    <s v="Carrera 13 # 28-17 Pisos 234 y 5"/>
    <s v="31/07/2019"/>
    <s v="31/07/2021"/>
    <n v="8000000"/>
    <s v="1901723287"/>
    <n v="720"/>
    <n v="1"/>
    <n v="8000000"/>
    <n v="180"/>
    <n v="2"/>
    <n v="2"/>
    <n v="0.79"/>
    <n v="4.00528"/>
  </r>
  <r>
    <n v="1400"/>
    <x v="74"/>
    <s v="30/09/2020"/>
    <n v="1327"/>
    <n v="5"/>
    <s v="N"/>
    <s v="800-116-398-7"/>
    <s v="11001"/>
    <s v="Carrera 13 # 28-17 Pisos 234 y 5"/>
    <s v="31/07/2019"/>
    <s v="31/07/2024"/>
    <n v="30000000"/>
    <s v="1901723295"/>
    <n v="1800"/>
    <n v="1"/>
    <n v="30000000"/>
    <n v="180"/>
    <n v="2"/>
    <n v="2"/>
    <n v="0.79"/>
    <n v="24.031621000000001"/>
  </r>
  <r>
    <n v="669"/>
    <x v="74"/>
    <s v="30/09/2020"/>
    <n v="1328"/>
    <n v="5"/>
    <s v="N"/>
    <s v="800-116-398-7"/>
    <s v="11001"/>
    <s v="Carrera 13 # 28-17 Pisos 234 y 5"/>
    <s v="31/07/2019"/>
    <s v="31/07/2022"/>
    <n v="5500000"/>
    <s v="1901723309"/>
    <n v="1080"/>
    <n v="1"/>
    <n v="5500000"/>
    <n v="180"/>
    <n v="2"/>
    <n v="2"/>
    <n v="0.79"/>
    <n v="3.6714660000000001"/>
  </r>
  <r>
    <n v="1400"/>
    <x v="74"/>
    <s v="30/09/2020"/>
    <n v="1329"/>
    <n v="5"/>
    <s v="N"/>
    <s v="800-116-398-7"/>
    <s v="11001"/>
    <s v="Carrera 13 # 28-17 Pisos 234 y 5"/>
    <s v="31/07/2019"/>
    <s v="31/07/2024"/>
    <n v="24000000"/>
    <s v="1901723325"/>
    <n v="1800"/>
    <n v="1"/>
    <n v="24000000"/>
    <n v="180"/>
    <n v="2"/>
    <n v="2"/>
    <n v="0.79"/>
    <n v="24.031573999999999"/>
  </r>
  <r>
    <n v="1400"/>
    <x v="74"/>
    <s v="30/09/2020"/>
    <n v="1330"/>
    <n v="5"/>
    <s v="N"/>
    <s v="800-116-398-7"/>
    <s v="11001"/>
    <s v="Carrera 13 # 28-17 Pisos 234 y 5"/>
    <s v="31/07/2019"/>
    <s v="31/07/2024"/>
    <n v="17000000"/>
    <s v="1901723337"/>
    <n v="1800"/>
    <n v="1"/>
    <n v="17000000"/>
    <n v="180"/>
    <n v="2"/>
    <n v="2"/>
    <n v="0"/>
    <n v="13.600059"/>
  </r>
  <r>
    <n v="3228"/>
    <x v="74"/>
    <s v="30/09/2020"/>
    <n v="1331"/>
    <n v="5"/>
    <s v="N"/>
    <s v="800-116-398-7"/>
    <s v="11001"/>
    <s v="Carrera 13 # 28-17 Pisos 234 y 5"/>
    <s v="02/08/2019"/>
    <s v="02/08/2029"/>
    <n v="40000000"/>
    <s v="1901724281"/>
    <n v="3600"/>
    <n v="1"/>
    <n v="40000000"/>
    <n v="360"/>
    <n v="2"/>
    <n v="2"/>
    <n v="0.64"/>
    <n v="37.148716"/>
  </r>
  <r>
    <n v="1405"/>
    <x v="74"/>
    <s v="30/09/2020"/>
    <n v="1332"/>
    <n v="5"/>
    <s v="N"/>
    <s v="800-116-398-7"/>
    <s v="11001"/>
    <s v="Carrera 13 # 28-17 Pisos 234 y 5"/>
    <s v="05/08/2019"/>
    <s v="05/08/2024"/>
    <n v="15000000"/>
    <s v="1901724625"/>
    <n v="1800"/>
    <n v="1"/>
    <n v="15000000"/>
    <n v="180"/>
    <n v="2"/>
    <n v="2"/>
    <n v="0"/>
    <n v="12.002297"/>
  </r>
  <r>
    <n v="309"/>
    <x v="74"/>
    <s v="30/09/2020"/>
    <n v="1333"/>
    <n v="5"/>
    <s v="N"/>
    <s v="800-116-398-7"/>
    <s v="11001"/>
    <s v="Carrera 13 # 28-17 Pisos 234 y 5"/>
    <s v="05/08/2019"/>
    <s v="05/08/2021"/>
    <n v="10000000"/>
    <s v="1901724634"/>
    <n v="720"/>
    <n v="1"/>
    <n v="10000000"/>
    <n v="180"/>
    <n v="2"/>
    <n v="2"/>
    <n v="0.64"/>
    <n v="5.0058769999999999"/>
  </r>
  <r>
    <n v="310"/>
    <x v="74"/>
    <s v="30/09/2020"/>
    <n v="1334"/>
    <n v="5"/>
    <s v="N"/>
    <s v="800-116-398-7"/>
    <s v="11001"/>
    <s v="Carrera 13 # 28-17 Pisos 234 y 5"/>
    <s v="06/08/2019"/>
    <s v="06/08/2021"/>
    <n v="18000000"/>
    <s v="1901725206"/>
    <n v="720"/>
    <n v="1"/>
    <n v="18000000"/>
    <n v="180"/>
    <n v="2"/>
    <n v="2"/>
    <n v="0.64"/>
    <n v="9.0105520000000006"/>
  </r>
  <r>
    <n v="1406"/>
    <x v="74"/>
    <s v="30/09/2020"/>
    <n v="1335"/>
    <n v="5"/>
    <s v="N"/>
    <s v="800-116-398-7"/>
    <s v="11001"/>
    <s v="Carrera 13 # 28-17 Pisos 234 y 5"/>
    <s v="06/08/2019"/>
    <s v="06/08/2024"/>
    <n v="10000000"/>
    <s v="1901725213"/>
    <n v="1800"/>
    <n v="1"/>
    <n v="10000000"/>
    <n v="180"/>
    <n v="2"/>
    <n v="2"/>
    <n v="0.64"/>
    <n v="8.0088830000000009"/>
  </r>
  <r>
    <n v="1470"/>
    <x v="74"/>
    <s v="30/09/2020"/>
    <n v="1336"/>
    <n v="5"/>
    <s v="N"/>
    <s v="800-116-398-7"/>
    <s v="11001"/>
    <s v="Carrera 13 # 28-17 Pisos 234 y 5"/>
    <s v="06/08/2019"/>
    <s v="09/10/2024"/>
    <n v="10500000"/>
    <s v="1901725228"/>
    <n v="1800"/>
    <n v="1"/>
    <n v="10500000"/>
    <n v="180"/>
    <n v="2"/>
    <n v="2"/>
    <n v="0"/>
    <n v="8.4015540000000009"/>
  </r>
  <r>
    <n v="1409"/>
    <x v="74"/>
    <s v="30/09/2020"/>
    <n v="1337"/>
    <n v="5"/>
    <s v="N"/>
    <s v="800-116-398-7"/>
    <s v="11001"/>
    <s v="Carrera 13 # 28-17 Pisos 234 y 5"/>
    <s v="09/08/2019"/>
    <s v="09/08/2024"/>
    <n v="14000000"/>
    <s v="1901725910"/>
    <n v="1800"/>
    <n v="1"/>
    <n v="14000000"/>
    <n v="180"/>
    <n v="2"/>
    <n v="2"/>
    <n v="0.5"/>
    <n v="11.207750000000001"/>
  </r>
  <r>
    <n v="1409"/>
    <x v="74"/>
    <s v="30/09/2020"/>
    <n v="1338"/>
    <n v="5"/>
    <s v="N"/>
    <s v="800-116-398-7"/>
    <s v="11001"/>
    <s v="Carrera 13 # 28-17 Pisos 234 y 5"/>
    <s v="09/08/2019"/>
    <s v="09/08/2024"/>
    <n v="10150000"/>
    <s v="1901725935"/>
    <n v="1800"/>
    <n v="1"/>
    <n v="10150000"/>
    <n v="180"/>
    <n v="2"/>
    <n v="2"/>
    <n v="0"/>
    <n v="8.1199999999999992"/>
  </r>
  <r>
    <n v="317"/>
    <x v="74"/>
    <s v="30/09/2020"/>
    <n v="1339"/>
    <n v="5"/>
    <s v="N"/>
    <s v="800-116-398-7"/>
    <s v="11001"/>
    <s v="Carrera 13 # 28-17 Pisos 234 y 5"/>
    <s v="13/08/2019"/>
    <s v="13/08/2021"/>
    <n v="10500000"/>
    <s v="1901727087"/>
    <n v="720"/>
    <n v="1"/>
    <n v="10500000"/>
    <n v="180"/>
    <n v="2"/>
    <n v="2"/>
    <n v="0.5"/>
    <n v="5.253431"/>
  </r>
  <r>
    <n v="317"/>
    <x v="74"/>
    <s v="30/09/2020"/>
    <n v="1340"/>
    <n v="5"/>
    <s v="N"/>
    <s v="800-116-398-7"/>
    <s v="11001"/>
    <s v="Carrera 13 # 28-17 Pisos 234 y 5"/>
    <s v="13/08/2019"/>
    <s v="13/08/2021"/>
    <n v="6000000"/>
    <s v="1901727094"/>
    <n v="720"/>
    <n v="1"/>
    <n v="6000000"/>
    <n v="180"/>
    <n v="2"/>
    <n v="2"/>
    <n v="0.5"/>
    <n v="3.0019740000000001"/>
  </r>
  <r>
    <n v="1413"/>
    <x v="74"/>
    <s v="30/09/2020"/>
    <n v="1341"/>
    <n v="5"/>
    <s v="N"/>
    <s v="800-116-398-7"/>
    <s v="11001"/>
    <s v="Carrera 13 # 28-17 Pisos 234 y 5"/>
    <s v="13/08/2019"/>
    <s v="13/08/2024"/>
    <n v="13000000"/>
    <s v="1901727099"/>
    <n v="1800"/>
    <n v="1"/>
    <n v="13000000"/>
    <n v="180"/>
    <n v="2"/>
    <n v="2"/>
    <n v="0.5"/>
    <n v="10.406768"/>
  </r>
  <r>
    <n v="1413"/>
    <x v="74"/>
    <s v="30/09/2020"/>
    <n v="1342"/>
    <n v="5"/>
    <s v="N"/>
    <s v="800-116-398-7"/>
    <s v="11001"/>
    <s v="Carrera 13 # 28-17 Pisos 234 y 5"/>
    <s v="13/08/2019"/>
    <s v="13/08/2024"/>
    <n v="5500000"/>
    <s v="1901727116"/>
    <n v="1800"/>
    <n v="1"/>
    <n v="5500000"/>
    <n v="180"/>
    <n v="2"/>
    <n v="2"/>
    <n v="0.5"/>
    <n v="4.4028669999999996"/>
  </r>
  <r>
    <n v="1413"/>
    <x v="74"/>
    <s v="30/09/2020"/>
    <n v="1343"/>
    <n v="5"/>
    <s v="N"/>
    <s v="800-116-398-7"/>
    <s v="11001"/>
    <s v="Carrera 13 # 28-17 Pisos 234 y 5"/>
    <s v="13/08/2019"/>
    <s v="13/08/2024"/>
    <n v="15000000"/>
    <s v="1901727125"/>
    <n v="1800"/>
    <n v="1"/>
    <n v="15000000"/>
    <n v="180"/>
    <n v="2"/>
    <n v="2"/>
    <n v="0.5"/>
    <n v="12.007802"/>
  </r>
  <r>
    <n v="1413"/>
    <x v="74"/>
    <s v="30/09/2020"/>
    <n v="1344"/>
    <n v="5"/>
    <s v="N"/>
    <s v="800-116-398-7"/>
    <s v="11001"/>
    <s v="Carrera 13 # 28-17 Pisos 234 y 5"/>
    <s v="13/08/2019"/>
    <s v="13/08/2024"/>
    <n v="13000000"/>
    <s v="1901727130"/>
    <n v="1800"/>
    <n v="1"/>
    <n v="13000000"/>
    <n v="180"/>
    <n v="2"/>
    <n v="2"/>
    <n v="0.5"/>
    <n v="10.406768"/>
  </r>
  <r>
    <n v="1414"/>
    <x v="74"/>
    <s v="30/09/2020"/>
    <n v="1345"/>
    <n v="5"/>
    <s v="N"/>
    <s v="800-116-398-7"/>
    <s v="11001"/>
    <s v="Carrera 13 # 28-17 Pisos 234 y 5"/>
    <s v="14/08/2019"/>
    <s v="14/08/2024"/>
    <n v="7000000"/>
    <s v="1901727488"/>
    <n v="1800"/>
    <n v="1"/>
    <n v="7000000"/>
    <n v="180"/>
    <n v="2"/>
    <n v="2"/>
    <n v="0.5"/>
    <n v="5.6035880000000002"/>
  </r>
  <r>
    <n v="1414"/>
    <x v="74"/>
    <s v="30/09/2020"/>
    <n v="1346"/>
    <n v="5"/>
    <s v="N"/>
    <s v="800-116-398-7"/>
    <s v="11001"/>
    <s v="Carrera 13 # 28-17 Pisos 234 y 5"/>
    <s v="14/08/2019"/>
    <s v="14/08/2024"/>
    <n v="8000000"/>
    <s v="1901727509"/>
    <n v="1800"/>
    <n v="1"/>
    <n v="8000000"/>
    <n v="180"/>
    <n v="2"/>
    <n v="2"/>
    <n v="0.5"/>
    <n v="6.4040939999999997"/>
  </r>
  <r>
    <n v="1414"/>
    <x v="74"/>
    <s v="30/09/2020"/>
    <n v="1347"/>
    <n v="5"/>
    <s v="N"/>
    <s v="800-116-398-7"/>
    <s v="11001"/>
    <s v="Carrera 13 # 28-17 Pisos 234 y 5"/>
    <s v="14/08/2019"/>
    <s v="14/08/2024"/>
    <n v="13000000"/>
    <s v="1901727531"/>
    <n v="1800"/>
    <n v="1"/>
    <n v="13000000"/>
    <n v="180"/>
    <n v="2"/>
    <n v="2"/>
    <n v="0.5"/>
    <n v="10.406624000000001"/>
  </r>
  <r>
    <n v="1507"/>
    <x v="74"/>
    <s v="30/09/2020"/>
    <n v="1348"/>
    <n v="5"/>
    <s v="N"/>
    <s v="800-116-398-7"/>
    <s v="11001"/>
    <s v="Carrera 13 # 28-17 Pisos 234 y 5"/>
    <s v="14/08/2019"/>
    <s v="15/11/2024"/>
    <n v="13000000"/>
    <s v="1901727540"/>
    <n v="1800"/>
    <n v="1"/>
    <n v="13000000"/>
    <n v="180"/>
    <n v="2"/>
    <n v="2"/>
    <n v="0.5"/>
    <n v="10.406624000000001"/>
  </r>
  <r>
    <n v="1414"/>
    <x v="74"/>
    <s v="30/09/2020"/>
    <n v="1349"/>
    <n v="5"/>
    <s v="N"/>
    <s v="800-116-398-7"/>
    <s v="11001"/>
    <s v="Carrera 13 # 28-17 Pisos 234 y 5"/>
    <s v="14/08/2019"/>
    <s v="14/08/2024"/>
    <n v="15000000"/>
    <s v="1901727547"/>
    <n v="1800"/>
    <n v="1"/>
    <n v="15000000"/>
    <n v="180"/>
    <n v="2"/>
    <n v="2"/>
    <n v="0.5"/>
    <n v="12.007636"/>
  </r>
  <r>
    <n v="683"/>
    <x v="74"/>
    <s v="30/09/2020"/>
    <n v="1350"/>
    <n v="5"/>
    <s v="N"/>
    <s v="800-116-398-7"/>
    <s v="11001"/>
    <s v="Carrera 13 # 28-17 Pisos 234 y 5"/>
    <s v="14/08/2019"/>
    <s v="14/08/2022"/>
    <n v="6500000"/>
    <s v="1901727673"/>
    <n v="1080"/>
    <n v="1"/>
    <n v="6500000"/>
    <n v="30"/>
    <n v="2"/>
    <n v="2"/>
    <n v="0.15"/>
    <n v="4.1527719999999997"/>
  </r>
  <r>
    <n v="1415"/>
    <x v="74"/>
    <s v="30/09/2020"/>
    <n v="1351"/>
    <n v="5"/>
    <s v="N"/>
    <s v="800-116-398-7"/>
    <s v="11001"/>
    <s v="Carrera 13 # 28-17 Pisos 234 y 5"/>
    <s v="15/08/2019"/>
    <s v="15/08/2024"/>
    <n v="10000000"/>
    <s v="1901727897"/>
    <n v="1800"/>
    <n v="1"/>
    <n v="10000000"/>
    <n v="180"/>
    <n v="2"/>
    <n v="2"/>
    <n v="0.43"/>
    <n v="8.0071969999999997"/>
  </r>
  <r>
    <n v="1415"/>
    <x v="74"/>
    <s v="30/09/2020"/>
    <n v="1352"/>
    <n v="5"/>
    <s v="N"/>
    <s v="800-116-398-7"/>
    <s v="11001"/>
    <s v="Carrera 13 # 28-17 Pisos 234 y 5"/>
    <s v="15/08/2019"/>
    <s v="15/08/2024"/>
    <n v="8000000"/>
    <s v="1901727908"/>
    <n v="1800"/>
    <n v="1"/>
    <n v="8000000"/>
    <n v="180"/>
    <n v="2"/>
    <n v="2"/>
    <n v="0.43"/>
    <n v="6.4057570000000004"/>
  </r>
  <r>
    <n v="319"/>
    <x v="74"/>
    <s v="30/09/2020"/>
    <n v="1353"/>
    <n v="5"/>
    <s v="N"/>
    <s v="800-116-398-7"/>
    <s v="11001"/>
    <s v="Carrera 13 # 28-17 Pisos 234 y 5"/>
    <s v="15/08/2019"/>
    <s v="15/08/2021"/>
    <n v="6000000"/>
    <s v="1901727912"/>
    <n v="720"/>
    <n v="1"/>
    <n v="6000000"/>
    <n v="180"/>
    <n v="2"/>
    <n v="2"/>
    <n v="0.43"/>
    <n v="3.00326"/>
  </r>
  <r>
    <n v="319"/>
    <x v="74"/>
    <s v="30/09/2020"/>
    <n v="1354"/>
    <n v="5"/>
    <s v="N"/>
    <s v="800-116-398-7"/>
    <s v="11001"/>
    <s v="Carrera 13 # 28-17 Pisos 234 y 5"/>
    <s v="15/08/2019"/>
    <s v="15/08/2021"/>
    <n v="7000000"/>
    <s v="1901727921"/>
    <n v="720"/>
    <n v="1"/>
    <n v="7000000"/>
    <n v="180"/>
    <n v="2"/>
    <n v="2"/>
    <n v="0.43"/>
    <n v="3.5037430000000001"/>
  </r>
  <r>
    <n v="1416"/>
    <x v="74"/>
    <s v="30/09/2020"/>
    <n v="1355"/>
    <n v="5"/>
    <s v="N"/>
    <s v="800-116-398-7"/>
    <s v="11001"/>
    <s v="Carrera 13 # 28-17 Pisos 234 y 5"/>
    <s v="16/08/2019"/>
    <s v="16/08/2024"/>
    <n v="40000000"/>
    <s v="1901728399"/>
    <n v="1800"/>
    <n v="1"/>
    <n v="40000000"/>
    <n v="180"/>
    <n v="2"/>
    <n v="2"/>
    <n v="2.93"/>
    <n v="32.119233000000001"/>
  </r>
  <r>
    <n v="1416"/>
    <x v="74"/>
    <s v="30/09/2020"/>
    <n v="1356"/>
    <n v="5"/>
    <s v="N"/>
    <s v="800-116-398-7"/>
    <s v="11001"/>
    <s v="Carrera 13 # 28-17 Pisos 234 y 5"/>
    <s v="16/08/2019"/>
    <s v="16/08/2024"/>
    <n v="30000000"/>
    <s v="1901728403"/>
    <n v="1800"/>
    <n v="1"/>
    <n v="30000000"/>
    <n v="180"/>
    <n v="2"/>
    <n v="2"/>
    <n v="0.43"/>
    <n v="24.020007"/>
  </r>
  <r>
    <n v="1416"/>
    <x v="74"/>
    <s v="30/09/2020"/>
    <n v="1357"/>
    <n v="5"/>
    <s v="N"/>
    <s v="800-116-398-7"/>
    <s v="11001"/>
    <s v="Carrera 13 # 28-17 Pisos 234 y 5"/>
    <s v="16/08/2019"/>
    <s v="16/08/2024"/>
    <n v="8000000"/>
    <s v="1901728412"/>
    <n v="1800"/>
    <n v="1"/>
    <n v="8000000"/>
    <n v="180"/>
    <n v="2"/>
    <n v="2"/>
    <n v="0.43"/>
    <n v="6.4053240000000002"/>
  </r>
  <r>
    <n v="1420"/>
    <x v="74"/>
    <s v="30/09/2020"/>
    <n v="1358"/>
    <n v="5"/>
    <s v="N"/>
    <s v="800-116-398-7"/>
    <s v="11001"/>
    <s v="Carrera 13 # 28-17 Pisos 234 y 5"/>
    <s v="20/08/2019"/>
    <s v="20/08/2024"/>
    <n v="8000000"/>
    <s v="1901728991"/>
    <n v="1800"/>
    <n v="1"/>
    <n v="8000000"/>
    <n v="180"/>
    <n v="2"/>
    <n v="2"/>
    <n v="0"/>
    <n v="6.4"/>
  </r>
  <r>
    <n v="324"/>
    <x v="74"/>
    <s v="30/09/2020"/>
    <n v="1359"/>
    <n v="5"/>
    <s v="N"/>
    <s v="800-116-398-7"/>
    <s v="11001"/>
    <s v="Carrera 13 # 28-17 Pisos 234 y 5"/>
    <s v="20/08/2019"/>
    <s v="20/08/2021"/>
    <n v="5500000"/>
    <s v="1901728996"/>
    <n v="720"/>
    <n v="1"/>
    <n v="5500000"/>
    <n v="180"/>
    <n v="2"/>
    <n v="2"/>
    <n v="0.43"/>
    <n v="2.7513200000000002"/>
  </r>
  <r>
    <n v="1420"/>
    <x v="74"/>
    <s v="30/09/2020"/>
    <n v="1360"/>
    <n v="5"/>
    <s v="N"/>
    <s v="800-116-398-7"/>
    <s v="11001"/>
    <s v="Carrera 13 # 28-17 Pisos 234 y 5"/>
    <s v="20/08/2019"/>
    <s v="20/08/2024"/>
    <n v="8000000"/>
    <s v="1901729001"/>
    <n v="1800"/>
    <n v="1"/>
    <n v="8000000"/>
    <n v="180"/>
    <n v="2"/>
    <n v="2"/>
    <n v="0.43"/>
    <n v="6.4030399999999998"/>
  </r>
  <r>
    <n v="1420"/>
    <x v="74"/>
    <s v="30/09/2020"/>
    <n v="1361"/>
    <n v="5"/>
    <s v="N"/>
    <s v="800-116-398-7"/>
    <s v="11001"/>
    <s v="Carrera 13 # 28-17 Pisos 234 y 5"/>
    <s v="20/08/2019"/>
    <s v="20/08/2024"/>
    <n v="16000000"/>
    <s v="1901729004"/>
    <n v="1800"/>
    <n v="1"/>
    <n v="16000000"/>
    <n v="180"/>
    <n v="2"/>
    <n v="2"/>
    <n v="0.43"/>
    <n v="12.80612"/>
  </r>
  <r>
    <n v="689"/>
    <x v="74"/>
    <s v="30/09/2020"/>
    <n v="1362"/>
    <n v="5"/>
    <s v="N"/>
    <s v="800-116-398-7"/>
    <s v="11001"/>
    <s v="Carrera 13 # 28-17 Pisos 234 y 5"/>
    <s v="20/08/2019"/>
    <s v="20/08/2022"/>
    <n v="6000000"/>
    <s v="1901729009"/>
    <n v="1080"/>
    <n v="1"/>
    <n v="6000000"/>
    <n v="30"/>
    <n v="2"/>
    <n v="2"/>
    <n v="0"/>
    <n v="3.8347690000000001"/>
  </r>
  <r>
    <n v="324"/>
    <x v="74"/>
    <s v="30/09/2020"/>
    <n v="1363"/>
    <n v="5"/>
    <s v="N"/>
    <s v="800-116-398-7"/>
    <s v="11001"/>
    <s v="Carrera 13 # 28-17 Pisos 234 y 5"/>
    <s v="20/08/2019"/>
    <s v="20/08/2021"/>
    <n v="10000000"/>
    <s v="1901729017"/>
    <n v="720"/>
    <n v="1"/>
    <n v="10000000"/>
    <n v="180"/>
    <n v="2"/>
    <n v="2"/>
    <n v="0.43"/>
    <n v="5.0023999999999997"/>
  </r>
  <r>
    <n v="1420"/>
    <x v="74"/>
    <s v="30/09/2020"/>
    <n v="1364"/>
    <n v="5"/>
    <s v="N"/>
    <s v="800-116-398-7"/>
    <s v="11001"/>
    <s v="Carrera 13 # 28-17 Pisos 234 y 5"/>
    <s v="20/08/2019"/>
    <s v="20/08/2024"/>
    <n v="12000000"/>
    <s v="1901729025"/>
    <n v="1800"/>
    <n v="1"/>
    <n v="12000000"/>
    <n v="180"/>
    <n v="2"/>
    <n v="2"/>
    <n v="0.43"/>
    <n v="9.6045999999999996"/>
  </r>
  <r>
    <n v="1420"/>
    <x v="74"/>
    <s v="30/09/2020"/>
    <n v="1365"/>
    <n v="5"/>
    <s v="N"/>
    <s v="800-116-398-7"/>
    <s v="11001"/>
    <s v="Carrera 13 # 28-17 Pisos 234 y 5"/>
    <s v="20/08/2019"/>
    <s v="20/08/2024"/>
    <n v="15000000"/>
    <s v="1901729032"/>
    <n v="1800"/>
    <n v="1"/>
    <n v="15000000"/>
    <n v="180"/>
    <n v="2"/>
    <n v="2"/>
    <n v="0"/>
    <n v="12"/>
  </r>
  <r>
    <n v="1420"/>
    <x v="74"/>
    <s v="30/09/2020"/>
    <n v="1366"/>
    <n v="5"/>
    <s v="N"/>
    <s v="800-116-398-7"/>
    <s v="11001"/>
    <s v="Carrera 13 # 28-17 Pisos 234 y 5"/>
    <s v="20/08/2019"/>
    <s v="20/08/2024"/>
    <n v="6500000"/>
    <s v="1901729033"/>
    <n v="1800"/>
    <n v="1"/>
    <n v="6500000"/>
    <n v="180"/>
    <n v="2"/>
    <n v="2"/>
    <n v="0.43"/>
    <n v="5.2024800000000004"/>
  </r>
  <r>
    <n v="1420"/>
    <x v="74"/>
    <s v="30/09/2020"/>
    <n v="1367"/>
    <n v="5"/>
    <s v="N"/>
    <s v="800-116-398-7"/>
    <s v="11001"/>
    <s v="Carrera 13 # 28-17 Pisos 234 y 5"/>
    <s v="20/08/2019"/>
    <s v="20/08/2024"/>
    <n v="5000000"/>
    <s v="1901729034"/>
    <n v="1800"/>
    <n v="1"/>
    <n v="5000000"/>
    <n v="180"/>
    <n v="2"/>
    <n v="2"/>
    <n v="0"/>
    <n v="4"/>
  </r>
  <r>
    <n v="1484"/>
    <x v="74"/>
    <s v="30/09/2020"/>
    <n v="1368"/>
    <n v="5"/>
    <s v="N"/>
    <s v="800-116-398-7"/>
    <s v="11001"/>
    <s v="Carrera 13 # 28-17 Pisos 234 y 5"/>
    <s v="21/08/2019"/>
    <s v="23/10/2024"/>
    <n v="10000000"/>
    <s v="1901729717"/>
    <n v="1800"/>
    <n v="1"/>
    <n v="10000000"/>
    <n v="180"/>
    <n v="2"/>
    <n v="2"/>
    <n v="0"/>
    <n v="8"/>
  </r>
  <r>
    <n v="690"/>
    <x v="74"/>
    <s v="30/09/2020"/>
    <n v="1369"/>
    <n v="5"/>
    <s v="N"/>
    <s v="800-116-398-7"/>
    <s v="11001"/>
    <s v="Carrera 13 # 28-17 Pisos 234 y 5"/>
    <s v="21/08/2019"/>
    <s v="21/08/2022"/>
    <n v="15000000"/>
    <s v="1901729722"/>
    <n v="1080"/>
    <n v="1"/>
    <n v="15000000"/>
    <n v="180"/>
    <n v="2"/>
    <n v="2"/>
    <n v="0.43"/>
    <n v="10.004640999999999"/>
  </r>
  <r>
    <n v="1421"/>
    <x v="74"/>
    <s v="30/09/2020"/>
    <n v="1370"/>
    <n v="5"/>
    <s v="N"/>
    <s v="800-116-398-7"/>
    <s v="11001"/>
    <s v="Carrera 13 # 28-17 Pisos 234 y 5"/>
    <s v="21/08/2019"/>
    <s v="21/08/2024"/>
    <n v="13000000"/>
    <s v="1901729727"/>
    <n v="1800"/>
    <n v="1"/>
    <n v="13000000"/>
    <n v="180"/>
    <n v="2"/>
    <n v="2"/>
    <n v="3.93"/>
    <n v="10.443835999999999"/>
  </r>
  <r>
    <n v="325"/>
    <x v="74"/>
    <s v="30/09/2020"/>
    <n v="1371"/>
    <n v="5"/>
    <s v="N"/>
    <s v="800-116-398-7"/>
    <s v="11001"/>
    <s v="Carrera 13 # 28-17 Pisos 234 y 5"/>
    <s v="21/08/2019"/>
    <s v="21/08/2021"/>
    <n v="5000000"/>
    <s v="1901729731"/>
    <n v="720"/>
    <n v="1"/>
    <n v="5000000"/>
    <n v="180"/>
    <n v="2"/>
    <n v="2"/>
    <n v="0.43"/>
    <n v="2.5011700000000001"/>
  </r>
  <r>
    <n v="325"/>
    <x v="74"/>
    <s v="30/09/2020"/>
    <n v="1372"/>
    <n v="5"/>
    <s v="N"/>
    <s v="800-116-398-7"/>
    <s v="11001"/>
    <s v="Carrera 13 # 28-17 Pisos 234 y 5"/>
    <s v="21/08/2019"/>
    <s v="21/08/2021"/>
    <n v="5000000"/>
    <s v="1901729734"/>
    <n v="720"/>
    <n v="1"/>
    <n v="5000000"/>
    <n v="180"/>
    <n v="2"/>
    <n v="2"/>
    <n v="0.43"/>
    <n v="2.5011700000000001"/>
  </r>
  <r>
    <n v="1421"/>
    <x v="74"/>
    <s v="30/09/2020"/>
    <n v="1373"/>
    <n v="5"/>
    <s v="N"/>
    <s v="800-116-398-7"/>
    <s v="11001"/>
    <s v="Carrera 13 # 28-17 Pisos 234 y 5"/>
    <s v="21/08/2019"/>
    <s v="21/08/2024"/>
    <n v="30000000"/>
    <s v="1901729740"/>
    <n v="1800"/>
    <n v="1"/>
    <n v="30000000"/>
    <n v="360"/>
    <n v="2"/>
    <n v="2"/>
    <n v="0"/>
    <n v="24.002914000000001"/>
  </r>
  <r>
    <n v="1422"/>
    <x v="74"/>
    <s v="30/09/2020"/>
    <n v="1374"/>
    <n v="5"/>
    <s v="N"/>
    <s v="800-116-398-7"/>
    <s v="11001"/>
    <s v="Carrera 13 # 28-17 Pisos 234 y 5"/>
    <s v="22/08/2019"/>
    <s v="22/08/2024"/>
    <n v="12000000"/>
    <s v="1901730186"/>
    <n v="1800"/>
    <n v="1"/>
    <n v="12000000"/>
    <n v="180"/>
    <n v="2"/>
    <n v="2"/>
    <n v="0.2"/>
    <n v="9.7157359999999997"/>
  </r>
  <r>
    <n v="1056"/>
    <x v="74"/>
    <s v="30/09/2020"/>
    <n v="1375"/>
    <n v="5"/>
    <s v="N"/>
    <s v="800-116-398-7"/>
    <s v="11001"/>
    <s v="Carrera 13 # 28-17 Pisos 234 y 5"/>
    <s v="22/08/2019"/>
    <s v="22/08/2023"/>
    <n v="6000000"/>
    <s v="1901730199"/>
    <n v="1440"/>
    <n v="1"/>
    <n v="6000000"/>
    <n v="180"/>
    <n v="2"/>
    <n v="2"/>
    <n v="0.2"/>
    <n v="4.557868"/>
  </r>
  <r>
    <n v="1056"/>
    <x v="74"/>
    <s v="30/09/2020"/>
    <n v="1376"/>
    <n v="5"/>
    <s v="N"/>
    <s v="800-116-398-7"/>
    <s v="11001"/>
    <s v="Carrera 13 # 28-17 Pisos 234 y 5"/>
    <s v="22/08/2019"/>
    <s v="22/08/2023"/>
    <n v="6000000"/>
    <s v="1901730204"/>
    <n v="1440"/>
    <n v="1"/>
    <n v="6000000"/>
    <n v="180"/>
    <n v="2"/>
    <n v="2"/>
    <n v="0.2"/>
    <n v="4.557868"/>
  </r>
  <r>
    <n v="326"/>
    <x v="74"/>
    <s v="30/09/2020"/>
    <n v="1377"/>
    <n v="5"/>
    <s v="N"/>
    <s v="800-116-398-7"/>
    <s v="11001"/>
    <s v="Carrera 13 # 28-17 Pisos 234 y 5"/>
    <s v="22/08/2019"/>
    <s v="22/08/2021"/>
    <n v="15000000"/>
    <s v="1901730215"/>
    <n v="720"/>
    <n v="1"/>
    <n v="15000000"/>
    <n v="360"/>
    <n v="2"/>
    <n v="2"/>
    <n v="0.2"/>
    <n v="7.5042559999999998"/>
  </r>
  <r>
    <n v="691"/>
    <x v="74"/>
    <s v="30/09/2020"/>
    <n v="1378"/>
    <n v="5"/>
    <s v="N"/>
    <s v="800-116-398-7"/>
    <s v="11001"/>
    <s v="Carrera 13 # 28-17 Pisos 234 y 5"/>
    <s v="22/08/2019"/>
    <s v="22/08/2022"/>
    <n v="11000000"/>
    <s v="1901730216"/>
    <n v="1080"/>
    <n v="1"/>
    <n v="11000000"/>
    <n v="30"/>
    <n v="2"/>
    <n v="2"/>
    <n v="0"/>
    <n v="7.0538109999999996"/>
  </r>
  <r>
    <n v="1423"/>
    <x v="74"/>
    <s v="30/09/2020"/>
    <n v="1379"/>
    <n v="5"/>
    <s v="N"/>
    <s v="800-116-398-7"/>
    <s v="11001"/>
    <s v="Carrera 13 # 28-17 Pisos 234 y 5"/>
    <s v="23/08/2019"/>
    <s v="23/08/2024"/>
    <n v="13000000"/>
    <s v="1901730433"/>
    <n v="1800"/>
    <n v="1"/>
    <n v="13000000"/>
    <n v="180"/>
    <n v="2"/>
    <n v="2"/>
    <n v="0.2"/>
    <n v="10.521860999999999"/>
  </r>
  <r>
    <n v="692"/>
    <x v="74"/>
    <s v="30/09/2020"/>
    <n v="1380"/>
    <n v="5"/>
    <s v="N"/>
    <s v="800-116-398-7"/>
    <s v="11001"/>
    <s v="Carrera 13 # 28-17 Pisos 234 y 5"/>
    <s v="23/08/2019"/>
    <s v="23/08/2022"/>
    <n v="10000000"/>
    <s v="1901730436"/>
    <n v="1080"/>
    <n v="1"/>
    <n v="10000000"/>
    <n v="30"/>
    <n v="2"/>
    <n v="2"/>
    <n v="0"/>
    <n v="6.3985659999999998"/>
  </r>
  <r>
    <n v="327"/>
    <x v="74"/>
    <s v="30/09/2020"/>
    <n v="1381"/>
    <n v="5"/>
    <s v="N"/>
    <s v="800-116-398-7"/>
    <s v="11001"/>
    <s v="Carrera 13 # 28-17 Pisos 234 y 5"/>
    <s v="23/08/2019"/>
    <s v="23/08/2021"/>
    <n v="10000000"/>
    <s v="1901730450"/>
    <n v="720"/>
    <n v="1"/>
    <n v="10000000"/>
    <n v="30"/>
    <n v="2"/>
    <n v="2"/>
    <n v="0"/>
    <n v="4.5908829999999998"/>
  </r>
  <r>
    <n v="1423"/>
    <x v="74"/>
    <s v="30/09/2020"/>
    <n v="1382"/>
    <n v="5"/>
    <s v="N"/>
    <s v="800-116-398-7"/>
    <s v="11001"/>
    <s v="Carrera 13 # 28-17 Pisos 234 y 5"/>
    <s v="23/08/2019"/>
    <s v="23/08/2024"/>
    <n v="26000000"/>
    <s v="1901730552"/>
    <n v="1800"/>
    <n v="1"/>
    <n v="26000000"/>
    <n v="180"/>
    <n v="2"/>
    <n v="2"/>
    <n v="0"/>
    <n v="20.914435000000001"/>
  </r>
  <r>
    <n v="1423"/>
    <x v="74"/>
    <s v="30/09/2020"/>
    <n v="1383"/>
    <n v="5"/>
    <s v="N"/>
    <s v="800-116-398-7"/>
    <s v="11001"/>
    <s v="Carrera 13 # 28-17 Pisos 234 y 5"/>
    <s v="23/08/2019"/>
    <s v="23/08/2024"/>
    <n v="10000000"/>
    <s v="1901730589"/>
    <n v="1800"/>
    <n v="1"/>
    <n v="10000000"/>
    <n v="180"/>
    <n v="2"/>
    <n v="2"/>
    <n v="0"/>
    <n v="8.0441339999999997"/>
  </r>
  <r>
    <n v="1423"/>
    <x v="74"/>
    <s v="30/09/2020"/>
    <n v="1384"/>
    <n v="5"/>
    <s v="N"/>
    <s v="800-116-398-7"/>
    <s v="11001"/>
    <s v="Carrera 13 # 28-17 Pisos 234 y 5"/>
    <s v="23/08/2019"/>
    <s v="23/08/2024"/>
    <n v="8000000"/>
    <s v="1901730675"/>
    <n v="1800"/>
    <n v="1"/>
    <n v="8000000"/>
    <n v="180"/>
    <n v="2"/>
    <n v="2"/>
    <n v="0.2"/>
    <n v="6.4749439999999998"/>
  </r>
  <r>
    <n v="1423"/>
    <x v="74"/>
    <s v="30/09/2020"/>
    <n v="1385"/>
    <n v="5"/>
    <s v="N"/>
    <s v="800-116-398-7"/>
    <s v="11001"/>
    <s v="Carrera 13 # 28-17 Pisos 234 y 5"/>
    <s v="23/08/2019"/>
    <s v="23/08/2024"/>
    <n v="5000000"/>
    <s v="1901730682"/>
    <n v="1800"/>
    <n v="1"/>
    <n v="5000000"/>
    <n v="180"/>
    <n v="2"/>
    <n v="2"/>
    <n v="0.2"/>
    <n v="4.0469179999999998"/>
  </r>
  <r>
    <n v="1423"/>
    <x v="74"/>
    <s v="30/09/2020"/>
    <n v="1386"/>
    <n v="5"/>
    <s v="N"/>
    <s v="800-116-398-7"/>
    <s v="11001"/>
    <s v="Carrera 13 # 28-17 Pisos 234 y 5"/>
    <s v="23/08/2019"/>
    <s v="23/08/2024"/>
    <n v="5500000"/>
    <s v="1901730685"/>
    <n v="1800"/>
    <n v="1"/>
    <n v="5500000"/>
    <n v="180"/>
    <n v="2"/>
    <n v="2"/>
    <n v="0.2"/>
    <n v="4.4515789999999997"/>
  </r>
  <r>
    <n v="1423"/>
    <x v="74"/>
    <s v="30/09/2020"/>
    <n v="1387"/>
    <n v="5"/>
    <s v="N"/>
    <s v="800-116-398-7"/>
    <s v="11001"/>
    <s v="Carrera 13 # 28-17 Pisos 234 y 5"/>
    <s v="23/08/2019"/>
    <s v="23/08/2024"/>
    <n v="15000000"/>
    <s v="1901730710"/>
    <n v="1800"/>
    <n v="1"/>
    <n v="15000000"/>
    <n v="180"/>
    <n v="2"/>
    <n v="2"/>
    <n v="0"/>
    <n v="12.066015"/>
  </r>
  <r>
    <n v="1423"/>
    <x v="74"/>
    <s v="30/09/2020"/>
    <n v="1388"/>
    <n v="5"/>
    <s v="N"/>
    <s v="800-116-398-7"/>
    <s v="11001"/>
    <s v="Carrera 13 # 28-17 Pisos 234 y 5"/>
    <s v="23/08/2019"/>
    <s v="23/08/2024"/>
    <n v="3875851"/>
    <s v="1901730717"/>
    <n v="1800"/>
    <n v="1"/>
    <n v="3875851"/>
    <n v="180"/>
    <n v="2"/>
    <n v="2"/>
    <n v="0.2"/>
    <n v="3.1370260000000001"/>
  </r>
  <r>
    <n v="330"/>
    <x v="74"/>
    <s v="30/09/2020"/>
    <n v="1389"/>
    <n v="5"/>
    <s v="N"/>
    <s v="800-116-398-7"/>
    <s v="11001"/>
    <s v="Carrera 13 # 28-17 Pisos 234 y 5"/>
    <s v="26/08/2019"/>
    <s v="26/08/2021"/>
    <n v="5000000"/>
    <s v="1901731250"/>
    <n v="720"/>
    <n v="1"/>
    <n v="5000000"/>
    <n v="180"/>
    <n v="2"/>
    <n v="2"/>
    <n v="0.2"/>
    <n v="2.5005310000000001"/>
  </r>
  <r>
    <n v="1426"/>
    <x v="74"/>
    <s v="30/09/2020"/>
    <n v="1390"/>
    <n v="5"/>
    <s v="N"/>
    <s v="800-116-398-7"/>
    <s v="11001"/>
    <s v="Carrera 13 # 28-17 Pisos 234 y 5"/>
    <s v="26/08/2019"/>
    <s v="26/08/2024"/>
    <n v="10000000"/>
    <s v="1901731256"/>
    <n v="1800"/>
    <n v="1"/>
    <n v="10000000"/>
    <n v="180"/>
    <n v="2"/>
    <n v="2"/>
    <n v="0.2"/>
    <n v="8.0014959999999995"/>
  </r>
  <r>
    <n v="832"/>
    <x v="74"/>
    <s v="30/09/2020"/>
    <n v="1391"/>
    <n v="5"/>
    <s v="N"/>
    <s v="800-116-398-7"/>
    <s v="11001"/>
    <s v="Carrera 13 # 28-17 Pisos 234 y 5"/>
    <s v="26/08/2019"/>
    <s v="10/01/2023"/>
    <n v="11000000"/>
    <s v="1901731264"/>
    <n v="1080"/>
    <n v="1"/>
    <n v="11000000"/>
    <n v="90"/>
    <n v="2"/>
    <n v="2"/>
    <n v="0.2"/>
    <n v="7.3347259999999999"/>
  </r>
  <r>
    <n v="1426"/>
    <x v="74"/>
    <s v="30/09/2020"/>
    <n v="1392"/>
    <n v="5"/>
    <s v="N"/>
    <s v="800-116-398-7"/>
    <s v="11001"/>
    <s v="Carrera 13 # 28-17 Pisos 234 y 5"/>
    <s v="26/08/2019"/>
    <s v="26/08/2024"/>
    <n v="6000000"/>
    <s v="1901731267"/>
    <n v="1800"/>
    <n v="1"/>
    <n v="6000000"/>
    <n v="180"/>
    <n v="2"/>
    <n v="2"/>
    <n v="0.2"/>
    <n v="4.8009180000000002"/>
  </r>
  <r>
    <n v="1426"/>
    <x v="74"/>
    <s v="30/09/2020"/>
    <n v="1393"/>
    <n v="5"/>
    <s v="N"/>
    <s v="800-116-398-7"/>
    <s v="11001"/>
    <s v="Carrera 13 # 28-17 Pisos 234 y 5"/>
    <s v="26/08/2019"/>
    <s v="26/08/2024"/>
    <n v="10000000"/>
    <s v="1901731268"/>
    <n v="1800"/>
    <n v="1"/>
    <n v="10000000"/>
    <n v="180"/>
    <n v="2"/>
    <n v="2"/>
    <n v="0.2"/>
    <n v="8.0014959999999995"/>
  </r>
  <r>
    <n v="1426"/>
    <x v="74"/>
    <s v="30/09/2020"/>
    <n v="1394"/>
    <n v="5"/>
    <s v="N"/>
    <s v="800-116-398-7"/>
    <s v="11001"/>
    <s v="Carrera 13 # 28-17 Pisos 234 y 5"/>
    <s v="26/08/2019"/>
    <s v="26/08/2024"/>
    <n v="20000000"/>
    <s v="1901731270"/>
    <n v="1800"/>
    <n v="1"/>
    <n v="20000000"/>
    <n v="180"/>
    <n v="2"/>
    <n v="2"/>
    <n v="0.2"/>
    <n v="16.003025999999998"/>
  </r>
  <r>
    <n v="330"/>
    <x v="74"/>
    <s v="30/09/2020"/>
    <n v="1395"/>
    <n v="5"/>
    <s v="N"/>
    <s v="800-116-398-7"/>
    <s v="11001"/>
    <s v="Carrera 13 # 28-17 Pisos 234 y 5"/>
    <s v="26/08/2019"/>
    <s v="26/08/2021"/>
    <n v="7000000"/>
    <s v="1901731272"/>
    <n v="720"/>
    <n v="1"/>
    <n v="7000000"/>
    <n v="180"/>
    <n v="2"/>
    <n v="2"/>
    <n v="0.2"/>
    <n v="3.5006879999999998"/>
  </r>
  <r>
    <n v="1426"/>
    <x v="74"/>
    <s v="30/09/2020"/>
    <n v="1396"/>
    <n v="5"/>
    <s v="N"/>
    <s v="800-116-398-7"/>
    <s v="11001"/>
    <s v="Carrera 13 # 28-17 Pisos 234 y 5"/>
    <s v="26/08/2019"/>
    <s v="26/08/2024"/>
    <n v="13000000"/>
    <s v="1901731274"/>
    <n v="1800"/>
    <n v="1"/>
    <n v="13000000"/>
    <n v="180"/>
    <n v="2"/>
    <n v="2"/>
    <n v="0"/>
    <n v="10.400802000000001"/>
  </r>
  <r>
    <n v="330"/>
    <x v="74"/>
    <s v="30/09/2020"/>
    <n v="1397"/>
    <n v="5"/>
    <s v="N"/>
    <s v="800-116-398-7"/>
    <s v="11001"/>
    <s v="Carrera 13 # 28-17 Pisos 234 y 5"/>
    <s v="26/08/2019"/>
    <s v="26/08/2021"/>
    <n v="6000000"/>
    <s v="1901731281"/>
    <n v="720"/>
    <n v="1"/>
    <n v="6000000"/>
    <n v="180"/>
    <n v="2"/>
    <n v="2"/>
    <n v="0.2"/>
    <n v="3.0006200000000001"/>
  </r>
  <r>
    <n v="1426"/>
    <x v="74"/>
    <s v="30/09/2020"/>
    <n v="1398"/>
    <n v="5"/>
    <s v="N"/>
    <s v="800-116-398-7"/>
    <s v="11001"/>
    <s v="Carrera 13 # 28-17 Pisos 234 y 5"/>
    <s v="26/08/2019"/>
    <s v="26/08/2024"/>
    <n v="20000000"/>
    <s v="1901731289"/>
    <n v="1800"/>
    <n v="1"/>
    <n v="20000000"/>
    <n v="180"/>
    <n v="2"/>
    <n v="2"/>
    <n v="0.2"/>
    <n v="16.003025999999998"/>
  </r>
  <r>
    <n v="1061"/>
    <x v="74"/>
    <s v="30/09/2020"/>
    <n v="1399"/>
    <n v="5"/>
    <s v="N"/>
    <s v="800-116-398-7"/>
    <s v="11001"/>
    <s v="Carrera 13 # 28-17 Pisos 234 y 5"/>
    <s v="27/08/2019"/>
    <s v="27/08/2023"/>
    <n v="18000000"/>
    <s v="1901731914"/>
    <n v="1440"/>
    <n v="1"/>
    <n v="18000000"/>
    <n v="180"/>
    <n v="2"/>
    <n v="2"/>
    <n v="0.2"/>
    <n v="13.502475"/>
  </r>
  <r>
    <n v="1427"/>
    <x v="74"/>
    <s v="30/09/2020"/>
    <n v="1400"/>
    <n v="5"/>
    <s v="N"/>
    <s v="800-116-398-7"/>
    <s v="11001"/>
    <s v="Carrera 13 # 28-17 Pisos 234 y 5"/>
    <s v="27/08/2019"/>
    <s v="27/08/2024"/>
    <n v="10000000"/>
    <s v="1901731916"/>
    <n v="1620"/>
    <n v="1"/>
    <n v="10000000"/>
    <n v="180"/>
    <n v="2"/>
    <n v="2"/>
    <n v="0.2"/>
    <n v="4.294746"/>
  </r>
  <r>
    <n v="1427"/>
    <x v="74"/>
    <s v="30/09/2020"/>
    <n v="1401"/>
    <n v="5"/>
    <s v="N"/>
    <s v="800-116-398-7"/>
    <s v="11001"/>
    <s v="Carrera 13 # 28-17 Pisos 234 y 5"/>
    <s v="27/08/2019"/>
    <s v="27/08/2024"/>
    <n v="30000000"/>
    <s v="1901731923"/>
    <n v="1800"/>
    <n v="1"/>
    <n v="30000000"/>
    <n v="180"/>
    <n v="2"/>
    <n v="2"/>
    <n v="0"/>
    <n v="24.001963"/>
  </r>
  <r>
    <n v="1427"/>
    <x v="74"/>
    <s v="30/09/2020"/>
    <n v="1402"/>
    <n v="5"/>
    <s v="N"/>
    <s v="800-116-398-7"/>
    <s v="11001"/>
    <s v="Carrera 13 # 28-17 Pisos 234 y 5"/>
    <s v="27/08/2019"/>
    <s v="27/08/2024"/>
    <n v="25000000"/>
    <s v="1901731930"/>
    <n v="1800"/>
    <n v="1"/>
    <n v="25000000"/>
    <n v="30"/>
    <n v="2"/>
    <n v="2"/>
    <n v="0"/>
    <n v="19.583328999999999"/>
  </r>
  <r>
    <n v="1433"/>
    <x v="74"/>
    <s v="30/09/2020"/>
    <n v="1403"/>
    <n v="5"/>
    <s v="N"/>
    <s v="800-116-398-7"/>
    <s v="11001"/>
    <s v="Carrera 13 # 28-17 Pisos 234 y 5"/>
    <s v="27/08/2019"/>
    <s v="02/09/2024"/>
    <n v="30000000"/>
    <s v="1901731962"/>
    <n v="1800"/>
    <n v="1"/>
    <n v="30000000"/>
    <n v="180"/>
    <n v="2"/>
    <n v="2"/>
    <n v="3.64"/>
    <n v="24.067340000000002"/>
  </r>
  <r>
    <n v="332"/>
    <x v="74"/>
    <s v="30/09/2020"/>
    <n v="1404"/>
    <n v="5"/>
    <s v="N"/>
    <s v="800-116-398-7"/>
    <s v="11001"/>
    <s v="Carrera 13 # 28-17 Pisos 234 y 5"/>
    <s v="28/08/2019"/>
    <s v="28/08/2021"/>
    <n v="10000000"/>
    <s v="1901732471"/>
    <n v="720"/>
    <n v="1"/>
    <n v="10000000"/>
    <n v="30"/>
    <n v="2"/>
    <n v="2"/>
    <n v="0"/>
    <n v="4.583329"/>
  </r>
  <r>
    <n v="1428"/>
    <x v="74"/>
    <s v="30/09/2020"/>
    <n v="1405"/>
    <n v="5"/>
    <s v="N"/>
    <s v="800-116-398-7"/>
    <s v="11001"/>
    <s v="Carrera 13 # 28-17 Pisos 234 y 5"/>
    <s v="28/08/2019"/>
    <s v="28/08/2024"/>
    <n v="20000000"/>
    <s v="1901732486"/>
    <n v="1800"/>
    <n v="1"/>
    <n v="20000000"/>
    <n v="180"/>
    <n v="2"/>
    <n v="2"/>
    <n v="0.2"/>
    <n v="16.003913000000001"/>
  </r>
  <r>
    <n v="697"/>
    <x v="74"/>
    <s v="30/09/2020"/>
    <n v="1406"/>
    <n v="5"/>
    <s v="N"/>
    <s v="800-116-398-7"/>
    <s v="11001"/>
    <s v="Carrera 13 # 28-17 Pisos 234 y 5"/>
    <s v="28/08/2019"/>
    <s v="28/08/2022"/>
    <n v="25000000"/>
    <s v="1901732492"/>
    <n v="1080"/>
    <n v="1"/>
    <n v="25000000"/>
    <n v="180"/>
    <n v="2"/>
    <n v="2"/>
    <n v="0.2"/>
    <n v="16.670985999999999"/>
  </r>
  <r>
    <n v="1428"/>
    <x v="74"/>
    <s v="30/09/2020"/>
    <n v="1407"/>
    <n v="5"/>
    <s v="N"/>
    <s v="800-116-398-7"/>
    <s v="11001"/>
    <s v="Carrera 13 # 28-17 Pisos 234 y 5"/>
    <s v="28/08/2019"/>
    <s v="28/08/2024"/>
    <n v="15000000"/>
    <s v="1901732497"/>
    <n v="1800"/>
    <n v="1"/>
    <n v="15000000"/>
    <n v="90"/>
    <n v="2"/>
    <n v="2"/>
    <n v="0.2"/>
    <n v="12.002143999999999"/>
  </r>
  <r>
    <n v="697"/>
    <x v="74"/>
    <s v="30/09/2020"/>
    <n v="1408"/>
    <n v="5"/>
    <s v="N"/>
    <s v="800-116-398-7"/>
    <s v="11001"/>
    <s v="Carrera 13 # 28-17 Pisos 234 y 5"/>
    <s v="28/08/2019"/>
    <s v="28/08/2022"/>
    <n v="40000000"/>
    <s v="1901732508"/>
    <n v="1080"/>
    <n v="1"/>
    <n v="40000000"/>
    <n v="180"/>
    <n v="2"/>
    <n v="2"/>
    <n v="3.7"/>
    <n v="26.753578000000001"/>
  </r>
  <r>
    <n v="1551"/>
    <x v="74"/>
    <s v="30/09/2020"/>
    <n v="1409"/>
    <n v="5"/>
    <s v="N"/>
    <s v="800-116-398-7"/>
    <s v="11001"/>
    <s v="Carrera 13 # 28-17 Pisos 234 y 5"/>
    <s v="29/08/2019"/>
    <s v="29/12/2024"/>
    <n v="10000000"/>
    <s v="1901732996"/>
    <n v="1800"/>
    <n v="1"/>
    <n v="10000000"/>
    <n v="180"/>
    <n v="2"/>
    <n v="2"/>
    <n v="1.21"/>
    <n v="9.0271799999999995"/>
  </r>
  <r>
    <n v="1429"/>
    <x v="74"/>
    <s v="30/09/2020"/>
    <n v="1410"/>
    <n v="5"/>
    <s v="N"/>
    <s v="800-116-398-7"/>
    <s v="11001"/>
    <s v="Carrera 13 # 28-17 Pisos 234 y 5"/>
    <s v="29/08/2019"/>
    <s v="29/08/2024"/>
    <n v="29000000"/>
    <s v="1901733003"/>
    <n v="1800"/>
    <n v="1"/>
    <n v="29000000"/>
    <n v="180"/>
    <n v="2"/>
    <n v="2"/>
    <n v="0"/>
    <n v="23.200672999999998"/>
  </r>
  <r>
    <n v="1429"/>
    <x v="74"/>
    <s v="30/09/2020"/>
    <n v="1411"/>
    <n v="5"/>
    <s v="N"/>
    <s v="800-116-398-7"/>
    <s v="11001"/>
    <s v="Carrera 13 # 28-17 Pisos 234 y 5"/>
    <s v="29/08/2019"/>
    <s v="29/08/2024"/>
    <n v="12000000"/>
    <s v="1901733009"/>
    <n v="1800"/>
    <n v="1"/>
    <n v="12000000"/>
    <n v="180"/>
    <n v="2"/>
    <n v="2"/>
    <n v="0.14000000000000001"/>
    <n v="9.6019229999999993"/>
  </r>
  <r>
    <n v="1429"/>
    <x v="74"/>
    <s v="30/09/2020"/>
    <n v="1412"/>
    <n v="5"/>
    <s v="N"/>
    <s v="800-116-398-7"/>
    <s v="11001"/>
    <s v="Carrera 13 # 28-17 Pisos 234 y 5"/>
    <s v="29/08/2019"/>
    <s v="29/08/2024"/>
    <n v="6000000"/>
    <s v="1901733015"/>
    <n v="1800"/>
    <n v="1"/>
    <n v="6000000"/>
    <n v="180"/>
    <n v="2"/>
    <n v="2"/>
    <n v="0.14000000000000001"/>
    <n v="4.8008579999999998"/>
  </r>
  <r>
    <n v="1433"/>
    <x v="74"/>
    <s v="30/09/2020"/>
    <n v="1413"/>
    <n v="5"/>
    <s v="N"/>
    <s v="800-116-398-7"/>
    <s v="11001"/>
    <s v="Carrera 13 # 28-17 Pisos 234 y 5"/>
    <s v="29/08/2019"/>
    <s v="02/09/2024"/>
    <n v="35000000"/>
    <s v="1901733017"/>
    <n v="1800"/>
    <n v="1"/>
    <n v="35000000"/>
    <n v="180"/>
    <n v="2"/>
    <n v="2"/>
    <n v="2.64"/>
    <n v="28.057120000000001"/>
  </r>
  <r>
    <n v="1429"/>
    <x v="74"/>
    <s v="30/09/2020"/>
    <n v="1414"/>
    <n v="5"/>
    <s v="N"/>
    <s v="800-116-398-7"/>
    <s v="11001"/>
    <s v="Carrera 13 # 28-17 Pisos 234 y 5"/>
    <s v="29/08/2019"/>
    <s v="29/08/2024"/>
    <n v="30000000"/>
    <s v="1901733040"/>
    <n v="1800"/>
    <n v="1"/>
    <n v="30000000"/>
    <n v="180"/>
    <n v="2"/>
    <n v="2"/>
    <n v="3.64"/>
    <n v="24.076169"/>
  </r>
  <r>
    <n v="1430"/>
    <x v="74"/>
    <s v="30/09/2020"/>
    <n v="1415"/>
    <n v="5"/>
    <s v="N"/>
    <s v="800-116-398-7"/>
    <s v="11001"/>
    <s v="Carrera 13 # 28-17 Pisos 234 y 5"/>
    <s v="30/08/2019"/>
    <s v="30/08/2024"/>
    <n v="25000000"/>
    <s v="1901740520"/>
    <n v="1800"/>
    <n v="1"/>
    <n v="25000000"/>
    <n v="180"/>
    <n v="2"/>
    <n v="2"/>
    <n v="0"/>
    <n v="20.001062000000001"/>
  </r>
  <r>
    <n v="1430"/>
    <x v="74"/>
    <s v="30/09/2020"/>
    <n v="1416"/>
    <n v="5"/>
    <s v="N"/>
    <s v="800-116-398-7"/>
    <s v="11001"/>
    <s v="Carrera 13 # 28-17 Pisos 234 y 5"/>
    <s v="30/08/2019"/>
    <s v="30/08/2024"/>
    <n v="14000000"/>
    <s v="1901740673"/>
    <n v="1800"/>
    <n v="1"/>
    <n v="14000000"/>
    <n v="180"/>
    <n v="2"/>
    <n v="2"/>
    <n v="0.14000000000000001"/>
    <n v="11.299867000000001"/>
  </r>
  <r>
    <n v="1430"/>
    <x v="74"/>
    <s v="30/09/2020"/>
    <n v="1417"/>
    <n v="5"/>
    <s v="N"/>
    <s v="800-116-398-7"/>
    <s v="11001"/>
    <s v="Carrera 13 # 28-17 Pisos 234 y 5"/>
    <s v="30/08/2019"/>
    <s v="30/08/2024"/>
    <n v="6500000"/>
    <s v="1901740680"/>
    <n v="1800"/>
    <n v="1"/>
    <n v="6500000"/>
    <n v="180"/>
    <n v="2"/>
    <n v="2"/>
    <n v="0.14000000000000001"/>
    <n v="5.200647"/>
  </r>
  <r>
    <n v="699"/>
    <x v="74"/>
    <s v="30/09/2020"/>
    <n v="1418"/>
    <n v="5"/>
    <s v="N"/>
    <s v="800-116-398-7"/>
    <s v="11001"/>
    <s v="Carrera 13 # 28-17 Pisos 234 y 5"/>
    <s v="30/08/2019"/>
    <s v="30/08/2022"/>
    <n v="8000000"/>
    <s v="1901740752"/>
    <n v="1080"/>
    <n v="1"/>
    <n v="8000000"/>
    <n v="180"/>
    <n v="2"/>
    <n v="2"/>
    <n v="0.14000000000000001"/>
    <n v="5.3342489999999998"/>
  </r>
  <r>
    <n v="699"/>
    <x v="74"/>
    <s v="30/09/2020"/>
    <n v="1419"/>
    <n v="5"/>
    <s v="N"/>
    <s v="800-116-398-7"/>
    <s v="11001"/>
    <s v="Carrera 13 # 28-17 Pisos 234 y 5"/>
    <s v="30/08/2019"/>
    <s v="30/08/2022"/>
    <n v="5000000"/>
    <s v="1901740821"/>
    <n v="1080"/>
    <n v="1"/>
    <n v="5000000"/>
    <n v="180"/>
    <n v="2"/>
    <n v="2"/>
    <n v="0.14000000000000001"/>
    <n v="3.3339379999999998"/>
  </r>
  <r>
    <n v="1430"/>
    <x v="74"/>
    <s v="30/09/2020"/>
    <n v="1420"/>
    <n v="5"/>
    <s v="N"/>
    <s v="800-116-398-7"/>
    <s v="11001"/>
    <s v="Carrera 13 # 28-17 Pisos 234 y 5"/>
    <s v="30/08/2019"/>
    <s v="30/08/2024"/>
    <n v="6500000"/>
    <s v="1901740824"/>
    <n v="1800"/>
    <n v="1"/>
    <n v="6500000"/>
    <n v="180"/>
    <n v="2"/>
    <n v="2"/>
    <n v="0"/>
    <n v="5.2002769999999998"/>
  </r>
  <r>
    <n v="1430"/>
    <x v="74"/>
    <s v="30/09/2020"/>
    <n v="1421"/>
    <n v="5"/>
    <s v="N"/>
    <s v="800-116-398-7"/>
    <s v="11001"/>
    <s v="Carrera 13 # 28-17 Pisos 234 y 5"/>
    <s v="30/08/2019"/>
    <s v="30/08/2024"/>
    <n v="10500000"/>
    <s v="1901740833"/>
    <n v="1800"/>
    <n v="1"/>
    <n v="10500000"/>
    <n v="180"/>
    <n v="2"/>
    <n v="2"/>
    <n v="0.14000000000000001"/>
    <n v="8.4013100000000005"/>
  </r>
  <r>
    <n v="699"/>
    <x v="74"/>
    <s v="30/09/2020"/>
    <n v="1422"/>
    <n v="5"/>
    <s v="N"/>
    <s v="800-116-398-7"/>
    <s v="11001"/>
    <s v="Carrera 13 # 28-17 Pisos 234 y 5"/>
    <s v="30/08/2019"/>
    <s v="30/08/2022"/>
    <n v="5000000"/>
    <s v="1901740909"/>
    <n v="1080"/>
    <n v="1"/>
    <n v="5000000"/>
    <n v="30"/>
    <n v="2"/>
    <n v="2"/>
    <n v="0"/>
    <n v="3.1944430000000001"/>
  </r>
  <r>
    <n v="1430"/>
    <x v="74"/>
    <s v="30/09/2020"/>
    <n v="1423"/>
    <n v="5"/>
    <s v="N"/>
    <s v="800-116-398-7"/>
    <s v="11001"/>
    <s v="Carrera 13 # 28-17 Pisos 234 y 5"/>
    <s v="30/08/2019"/>
    <s v="30/08/2024"/>
    <n v="30000000"/>
    <s v="1901740912"/>
    <n v="1800"/>
    <n v="1"/>
    <n v="30000000"/>
    <n v="180"/>
    <n v="2"/>
    <n v="2"/>
    <n v="0.14000000000000001"/>
    <n v="24.003610999999999"/>
  </r>
  <r>
    <n v="1433"/>
    <x v="74"/>
    <s v="30/09/2020"/>
    <n v="1424"/>
    <n v="5"/>
    <s v="N"/>
    <s v="800-116-398-7"/>
    <s v="11001"/>
    <s v="Carrera 13 # 28-17 Pisos 234 y 5"/>
    <s v="02/09/2019"/>
    <s v="02/09/2024"/>
    <n v="10000000"/>
    <s v="1901742152"/>
    <n v="1800"/>
    <n v="1"/>
    <n v="10000000"/>
    <n v="180"/>
    <n v="2"/>
    <n v="2"/>
    <n v="0.14000000000000001"/>
    <n v="8.0008680000000005"/>
  </r>
  <r>
    <n v="1433"/>
    <x v="74"/>
    <s v="30/09/2020"/>
    <n v="1425"/>
    <n v="5"/>
    <s v="N"/>
    <s v="800-116-398-7"/>
    <s v="11001"/>
    <s v="Carrera 13 # 28-17 Pisos 234 y 5"/>
    <s v="02/09/2019"/>
    <s v="02/09/2024"/>
    <n v="100000000"/>
    <s v="1901742174"/>
    <n v="1800"/>
    <n v="1"/>
    <n v="100000000"/>
    <n v="180"/>
    <n v="2"/>
    <n v="2"/>
    <n v="3.64"/>
    <n v="80.224475999999996"/>
  </r>
  <r>
    <n v="1433"/>
    <x v="74"/>
    <s v="30/09/2020"/>
    <n v="1426"/>
    <n v="5"/>
    <s v="N"/>
    <s v="800-116-398-7"/>
    <s v="11001"/>
    <s v="Carrera 13 # 28-17 Pisos 234 y 5"/>
    <s v="02/09/2019"/>
    <s v="02/09/2024"/>
    <n v="12000000"/>
    <s v="1901742206"/>
    <n v="1800"/>
    <n v="1"/>
    <n v="12000000"/>
    <n v="30"/>
    <n v="2"/>
    <n v="2"/>
    <n v="0"/>
    <n v="9.6000580000000006"/>
  </r>
  <r>
    <n v="337"/>
    <x v="74"/>
    <s v="30/09/2020"/>
    <n v="1427"/>
    <n v="5"/>
    <s v="N"/>
    <s v="800-116-398-7"/>
    <s v="11001"/>
    <s v="Carrera 13 # 28-17 Pisos 234 y 5"/>
    <s v="02/09/2019"/>
    <s v="02/09/2021"/>
    <n v="9000000"/>
    <s v="1901742211"/>
    <n v="720"/>
    <n v="1"/>
    <n v="9000000"/>
    <n v="30"/>
    <n v="2"/>
    <n v="2"/>
    <n v="0.14000000000000001"/>
    <n v="4.5004759999999999"/>
  </r>
  <r>
    <n v="1433"/>
    <x v="74"/>
    <s v="30/09/2020"/>
    <n v="1428"/>
    <n v="5"/>
    <s v="N"/>
    <s v="800-116-398-7"/>
    <s v="11001"/>
    <s v="Carrera 13 # 28-17 Pisos 234 y 5"/>
    <s v="02/09/2019"/>
    <s v="02/09/2024"/>
    <n v="25000000"/>
    <s v="1901742214"/>
    <n v="1800"/>
    <n v="1"/>
    <n v="25000000"/>
    <n v="180"/>
    <n v="2"/>
    <n v="2"/>
    <n v="0"/>
    <n v="20"/>
  </r>
  <r>
    <n v="703"/>
    <x v="74"/>
    <s v="30/09/2020"/>
    <n v="1429"/>
    <n v="5"/>
    <s v="N"/>
    <s v="800-116-398-7"/>
    <s v="11001"/>
    <s v="Carrera 13 # 28-17 Pisos 234 y 5"/>
    <s v="03/09/2019"/>
    <s v="03/09/2022"/>
    <n v="10000000"/>
    <s v="1901742304"/>
    <n v="1080"/>
    <n v="1"/>
    <n v="10000000"/>
    <n v="180"/>
    <n v="2"/>
    <n v="2"/>
    <n v="0.14000000000000001"/>
    <n v="6.6673679999999997"/>
  </r>
  <r>
    <n v="154"/>
    <x v="74"/>
    <s v="30/09/2020"/>
    <n v="1430"/>
    <n v="5"/>
    <s v="N"/>
    <s v="800-116-398-7"/>
    <s v="11001"/>
    <s v="Carrera 13 # 28-17 Pisos 234 y 5"/>
    <s v="03/09/2019"/>
    <s v="03/03/2021"/>
    <n v="30000000"/>
    <s v="1901742402"/>
    <n v="540"/>
    <n v="1"/>
    <n v="30000000"/>
    <n v="180"/>
    <n v="2"/>
    <n v="2"/>
    <n v="0.14000000000000001"/>
    <n v="10.001053000000001"/>
  </r>
  <r>
    <n v="1068"/>
    <x v="74"/>
    <s v="30/09/2020"/>
    <n v="1431"/>
    <n v="5"/>
    <s v="N"/>
    <s v="800-116-398-7"/>
    <s v="11001"/>
    <s v="Carrera 13 # 28-17 Pisos 234 y 5"/>
    <s v="03/09/2019"/>
    <s v="03/09/2023"/>
    <n v="4516025"/>
    <s v="1901742404"/>
    <n v="1440"/>
    <n v="1"/>
    <n v="4516025"/>
    <n v="180"/>
    <n v="2"/>
    <n v="2"/>
    <n v="0.14000000000000001"/>
    <n v="3.3873700000000002"/>
  </r>
  <r>
    <n v="1434"/>
    <x v="74"/>
    <s v="30/09/2020"/>
    <n v="1432"/>
    <n v="5"/>
    <s v="N"/>
    <s v="800-116-398-7"/>
    <s v="11001"/>
    <s v="Carrera 13 # 28-17 Pisos 234 y 5"/>
    <s v="03/09/2019"/>
    <s v="03/09/2024"/>
    <n v="10000000"/>
    <s v="1901742413"/>
    <n v="1080"/>
    <n v="1"/>
    <n v="10000000"/>
    <n v="180"/>
    <n v="2"/>
    <n v="2"/>
    <n v="0"/>
    <n v="4.6725500000000002"/>
  </r>
  <r>
    <n v="1434"/>
    <x v="74"/>
    <s v="30/09/2020"/>
    <n v="1433"/>
    <n v="5"/>
    <s v="N"/>
    <s v="800-116-398-7"/>
    <s v="11001"/>
    <s v="Carrera 13 # 28-17 Pisos 234 y 5"/>
    <s v="03/09/2019"/>
    <s v="03/09/2024"/>
    <n v="25000000"/>
    <s v="1901742415"/>
    <n v="1800"/>
    <n v="1"/>
    <n v="25000000"/>
    <n v="180"/>
    <n v="2"/>
    <n v="2"/>
    <n v="3.64"/>
    <n v="20.054107999999999"/>
  </r>
  <r>
    <n v="1434"/>
    <x v="74"/>
    <s v="30/09/2020"/>
    <n v="1434"/>
    <n v="5"/>
    <s v="N"/>
    <s v="800-116-398-7"/>
    <s v="11001"/>
    <s v="Carrera 13 # 28-17 Pisos 234 y 5"/>
    <s v="03/09/2019"/>
    <s v="03/09/2024"/>
    <n v="30000000"/>
    <s v="1901742420"/>
    <n v="1800"/>
    <n v="1"/>
    <n v="30000000"/>
    <n v="180"/>
    <n v="2"/>
    <n v="2"/>
    <n v="3.64"/>
    <n v="24.064934999999998"/>
  </r>
  <r>
    <n v="338"/>
    <x v="74"/>
    <s v="30/09/2020"/>
    <n v="1435"/>
    <n v="5"/>
    <s v="N"/>
    <s v="800-116-398-7"/>
    <s v="11001"/>
    <s v="Carrera 13 # 28-17 Pisos 234 y 5"/>
    <s v="03/09/2019"/>
    <s v="03/09/2021"/>
    <n v="7500000"/>
    <s v="1901742421"/>
    <n v="720"/>
    <n v="1"/>
    <n v="7500000"/>
    <n v="30"/>
    <n v="2"/>
    <n v="2"/>
    <n v="0.14000000000000001"/>
    <n v="3.7504050000000002"/>
  </r>
  <r>
    <n v="1434"/>
    <x v="74"/>
    <s v="30/09/2020"/>
    <n v="1436"/>
    <n v="5"/>
    <s v="N"/>
    <s v="800-116-398-7"/>
    <s v="11001"/>
    <s v="Carrera 13 # 28-17 Pisos 234 y 5"/>
    <s v="03/09/2019"/>
    <s v="03/09/2024"/>
    <n v="50000000"/>
    <s v="1901742424"/>
    <n v="1800"/>
    <n v="1"/>
    <n v="50000000"/>
    <n v="180"/>
    <n v="2"/>
    <n v="2"/>
    <n v="3.64"/>
    <n v="40.108215999999999"/>
  </r>
  <r>
    <n v="1434"/>
    <x v="74"/>
    <s v="30/09/2020"/>
    <n v="1437"/>
    <n v="5"/>
    <s v="N"/>
    <s v="800-116-398-7"/>
    <s v="11001"/>
    <s v="Carrera 13 # 28-17 Pisos 234 y 5"/>
    <s v="03/09/2019"/>
    <s v="03/09/2024"/>
    <n v="8500000"/>
    <s v="1901742427"/>
    <n v="1620"/>
    <n v="1"/>
    <n v="8500000"/>
    <n v="180"/>
    <n v="2"/>
    <n v="2"/>
    <n v="0"/>
    <n v="3.7509999999999999"/>
  </r>
  <r>
    <n v="1434"/>
    <x v="74"/>
    <s v="30/09/2020"/>
    <n v="1438"/>
    <n v="5"/>
    <s v="N"/>
    <s v="800-116-398-7"/>
    <s v="11001"/>
    <s v="Carrera 13 # 28-17 Pisos 234 y 5"/>
    <s v="03/09/2019"/>
    <s v="03/09/2024"/>
    <n v="10000000"/>
    <s v="1901742447"/>
    <n v="1800"/>
    <n v="1"/>
    <n v="10000000"/>
    <n v="180"/>
    <n v="2"/>
    <n v="2"/>
    <n v="0"/>
    <n v="8"/>
  </r>
  <r>
    <n v="1434"/>
    <x v="74"/>
    <s v="30/09/2020"/>
    <n v="1439"/>
    <n v="5"/>
    <s v="N"/>
    <s v="800-116-398-7"/>
    <s v="11001"/>
    <s v="Carrera 13 # 28-17 Pisos 234 y 5"/>
    <s v="03/09/2019"/>
    <s v="03/09/2024"/>
    <n v="20000000"/>
    <s v="1901742453"/>
    <n v="1800"/>
    <n v="1"/>
    <n v="20000000"/>
    <n v="180"/>
    <n v="2"/>
    <n v="2"/>
    <n v="0.14000000000000001"/>
    <n v="16.001674000000001"/>
  </r>
  <r>
    <n v="703"/>
    <x v="74"/>
    <s v="30/09/2020"/>
    <n v="1440"/>
    <n v="5"/>
    <s v="N"/>
    <s v="800-116-398-7"/>
    <s v="11001"/>
    <s v="Carrera 13 # 28-17 Pisos 234 y 5"/>
    <s v="03/09/2019"/>
    <s v="03/09/2022"/>
    <n v="7000000"/>
    <s v="1901742456"/>
    <n v="1080"/>
    <n v="1"/>
    <n v="7000000"/>
    <n v="30"/>
    <n v="2"/>
    <n v="2"/>
    <n v="0.14000000000000001"/>
    <n v="4.6671579999999997"/>
  </r>
  <r>
    <n v="338"/>
    <x v="74"/>
    <s v="30/09/2020"/>
    <n v="1441"/>
    <n v="5"/>
    <s v="N"/>
    <s v="800-116-398-7"/>
    <s v="11001"/>
    <s v="Carrera 13 # 28-17 Pisos 234 y 5"/>
    <s v="03/09/2019"/>
    <s v="03/09/2021"/>
    <n v="10000000"/>
    <s v="1901742466"/>
    <n v="720"/>
    <n v="1"/>
    <n v="10000000"/>
    <n v="180"/>
    <n v="2"/>
    <n v="2"/>
    <n v="0.14000000000000001"/>
    <n v="5.0005129999999998"/>
  </r>
  <r>
    <n v="1434"/>
    <x v="74"/>
    <s v="30/09/2020"/>
    <n v="1442"/>
    <n v="5"/>
    <s v="N"/>
    <s v="800-116-398-7"/>
    <s v="11001"/>
    <s v="Carrera 13 # 28-17 Pisos 234 y 5"/>
    <s v="03/09/2019"/>
    <s v="03/09/2024"/>
    <n v="10000000"/>
    <s v="1901742468"/>
    <n v="1800"/>
    <n v="1"/>
    <n v="10000000"/>
    <n v="180"/>
    <n v="2"/>
    <n v="2"/>
    <n v="0.14000000000000001"/>
    <n v="8.0008370000000006"/>
  </r>
  <r>
    <n v="1434"/>
    <x v="74"/>
    <s v="30/09/2020"/>
    <n v="1443"/>
    <n v="5"/>
    <s v="N"/>
    <s v="800-116-398-7"/>
    <s v="11001"/>
    <s v="Carrera 13 # 28-17 Pisos 234 y 5"/>
    <s v="03/09/2019"/>
    <s v="03/09/2024"/>
    <n v="15000000"/>
    <s v="1901742478"/>
    <n v="1800"/>
    <n v="1"/>
    <n v="15000000"/>
    <n v="180"/>
    <n v="2"/>
    <n v="2"/>
    <n v="0.14000000000000001"/>
    <n v="12.001269000000001"/>
  </r>
  <r>
    <n v="1435"/>
    <x v="74"/>
    <s v="30/09/2020"/>
    <n v="1444"/>
    <n v="5"/>
    <s v="N"/>
    <s v="800-116-398-7"/>
    <s v="11001"/>
    <s v="Carrera 13 # 28-17 Pisos 234 y 5"/>
    <s v="04/09/2019"/>
    <s v="04/09/2024"/>
    <n v="30000000"/>
    <s v="1901742870"/>
    <n v="1800"/>
    <n v="1"/>
    <n v="30000000"/>
    <n v="180"/>
    <n v="2"/>
    <n v="2"/>
    <n v="3.64"/>
    <n v="24.062529999999999"/>
  </r>
  <r>
    <n v="1435"/>
    <x v="74"/>
    <s v="30/09/2020"/>
    <n v="1445"/>
    <n v="5"/>
    <s v="N"/>
    <s v="800-116-398-7"/>
    <s v="11001"/>
    <s v="Carrera 13 # 28-17 Pisos 234 y 5"/>
    <s v="04/09/2019"/>
    <s v="04/09/2024"/>
    <n v="15000000"/>
    <s v="1901742873"/>
    <n v="1800"/>
    <n v="1"/>
    <n v="15000000"/>
    <n v="180"/>
    <n v="2"/>
    <n v="2"/>
    <n v="0"/>
    <n v="12"/>
  </r>
  <r>
    <n v="339"/>
    <x v="74"/>
    <s v="30/09/2020"/>
    <n v="1446"/>
    <n v="5"/>
    <s v="N"/>
    <s v="800-116-398-7"/>
    <s v="11001"/>
    <s v="Carrera 13 # 28-17 Pisos 234 y 5"/>
    <s v="04/09/2019"/>
    <s v="04/09/2021"/>
    <n v="10000000"/>
    <s v="1901742888"/>
    <n v="720"/>
    <n v="1"/>
    <n v="10000000"/>
    <n v="180"/>
    <n v="2"/>
    <n v="2"/>
    <n v="3.64"/>
    <n v="5.013026"/>
  </r>
  <r>
    <n v="705"/>
    <x v="74"/>
    <s v="30/09/2020"/>
    <n v="1447"/>
    <n v="5"/>
    <s v="N"/>
    <s v="800-116-398-7"/>
    <s v="11001"/>
    <s v="Carrera 13 # 28-17 Pisos 234 y 5"/>
    <s v="05/09/2019"/>
    <s v="05/09/2022"/>
    <n v="7000000"/>
    <s v="1901743940"/>
    <n v="1080"/>
    <n v="1"/>
    <n v="7000000"/>
    <n v="30"/>
    <n v="2"/>
    <n v="2"/>
    <n v="0.15"/>
    <n v="4.673114"/>
  </r>
  <r>
    <n v="1436"/>
    <x v="74"/>
    <s v="30/09/2020"/>
    <n v="1448"/>
    <n v="5"/>
    <s v="N"/>
    <s v="800-116-398-7"/>
    <s v="11001"/>
    <s v="Carrera 13 # 28-17 Pisos 234 y 5"/>
    <s v="05/09/2019"/>
    <s v="05/09/2024"/>
    <n v="12000000"/>
    <s v="1901743951"/>
    <n v="1800"/>
    <n v="1"/>
    <n v="12000000"/>
    <n v="180"/>
    <n v="2"/>
    <n v="2"/>
    <n v="0.15"/>
    <n v="9.6014959999999991"/>
  </r>
  <r>
    <n v="1437"/>
    <x v="74"/>
    <s v="30/09/2020"/>
    <n v="1449"/>
    <n v="5"/>
    <s v="N"/>
    <s v="800-116-398-7"/>
    <s v="11001"/>
    <s v="Carrera 13 # 28-17 Pisos 234 y 5"/>
    <s v="06/09/2019"/>
    <s v="06/09/2024"/>
    <n v="10000000"/>
    <s v="1901744828"/>
    <n v="1800"/>
    <n v="1"/>
    <n v="10000000"/>
    <n v="180"/>
    <n v="2"/>
    <n v="2"/>
    <n v="0"/>
    <n v="8.0000070000000001"/>
  </r>
  <r>
    <n v="706"/>
    <x v="74"/>
    <s v="30/09/2020"/>
    <n v="1450"/>
    <n v="5"/>
    <s v="N"/>
    <s v="800-116-398-7"/>
    <s v="11001"/>
    <s v="Carrera 13 # 28-17 Pisos 234 y 5"/>
    <s v="06/09/2019"/>
    <s v="06/09/2022"/>
    <n v="6500000"/>
    <s v="1901744839"/>
    <n v="1080"/>
    <n v="1"/>
    <n v="6500000"/>
    <n v="180"/>
    <n v="2"/>
    <n v="2"/>
    <n v="0.15"/>
    <n v="4.3337479999999999"/>
  </r>
  <r>
    <n v="1437"/>
    <x v="74"/>
    <s v="30/09/2020"/>
    <n v="1451"/>
    <n v="5"/>
    <s v="N"/>
    <s v="800-116-398-7"/>
    <s v="11001"/>
    <s v="Carrera 13 # 28-17 Pisos 234 y 5"/>
    <s v="06/09/2019"/>
    <s v="06/09/2024"/>
    <n v="10000000"/>
    <s v="1901744842"/>
    <n v="1800"/>
    <n v="1"/>
    <n v="10000000"/>
    <n v="180"/>
    <n v="2"/>
    <n v="2"/>
    <n v="0.15"/>
    <n v="8.0007590000000004"/>
  </r>
  <r>
    <n v="1437"/>
    <x v="74"/>
    <s v="30/09/2020"/>
    <n v="1452"/>
    <n v="5"/>
    <s v="N"/>
    <s v="800-116-398-7"/>
    <s v="11001"/>
    <s v="Carrera 13 # 28-17 Pisos 234 y 5"/>
    <s v="06/09/2019"/>
    <s v="06/09/2024"/>
    <n v="10000000"/>
    <s v="1901744845"/>
    <n v="1800"/>
    <n v="1"/>
    <n v="10000000"/>
    <n v="180"/>
    <n v="2"/>
    <n v="2"/>
    <n v="0.15"/>
    <n v="8.0007590000000004"/>
  </r>
  <r>
    <n v="1437"/>
    <x v="74"/>
    <s v="30/09/2020"/>
    <n v="1453"/>
    <n v="5"/>
    <s v="N"/>
    <s v="800-116-398-7"/>
    <s v="11001"/>
    <s v="Carrera 13 # 28-17 Pisos 234 y 5"/>
    <s v="06/09/2019"/>
    <s v="06/09/2024"/>
    <n v="13000000"/>
    <s v="1901744849"/>
    <n v="1800"/>
    <n v="1"/>
    <n v="13000000"/>
    <n v="180"/>
    <n v="2"/>
    <n v="2"/>
    <n v="0.15"/>
    <n v="10.400988999999999"/>
  </r>
  <r>
    <n v="1437"/>
    <x v="74"/>
    <s v="30/09/2020"/>
    <n v="1454"/>
    <n v="5"/>
    <s v="N"/>
    <s v="800-116-398-7"/>
    <s v="11001"/>
    <s v="Carrera 13 # 28-17 Pisos 234 y 5"/>
    <s v="06/09/2019"/>
    <s v="06/09/2024"/>
    <n v="9000000"/>
    <s v="1901744853"/>
    <n v="1800"/>
    <n v="1"/>
    <n v="9000000"/>
    <n v="180"/>
    <n v="2"/>
    <n v="2"/>
    <n v="0.15"/>
    <n v="7.2006899999999998"/>
  </r>
  <r>
    <n v="341"/>
    <x v="74"/>
    <s v="30/09/2020"/>
    <n v="1455"/>
    <n v="5"/>
    <s v="N"/>
    <s v="800-116-398-7"/>
    <s v="11001"/>
    <s v="Carrera 13 # 28-17 Pisos 234 y 5"/>
    <s v="06/09/2019"/>
    <s v="06/09/2021"/>
    <n v="6000000"/>
    <s v="1901744855"/>
    <n v="720"/>
    <n v="1"/>
    <n v="6000000"/>
    <n v="30"/>
    <n v="2"/>
    <n v="2"/>
    <n v="0.15"/>
    <n v="3.0002879999999998"/>
  </r>
  <r>
    <n v="1437"/>
    <x v="74"/>
    <s v="30/09/2020"/>
    <n v="1456"/>
    <n v="5"/>
    <s v="N"/>
    <s v="800-116-398-7"/>
    <s v="11001"/>
    <s v="Carrera 13 # 28-17 Pisos 234 y 5"/>
    <s v="06/09/2019"/>
    <s v="06/09/2024"/>
    <n v="10000000"/>
    <s v="1901744859"/>
    <n v="1800"/>
    <n v="1"/>
    <n v="10000000"/>
    <n v="180"/>
    <n v="2"/>
    <n v="2"/>
    <n v="0.15"/>
    <n v="8.0007590000000004"/>
  </r>
  <r>
    <n v="1437"/>
    <x v="74"/>
    <s v="30/09/2020"/>
    <n v="1457"/>
    <n v="5"/>
    <s v="N"/>
    <s v="800-116-398-7"/>
    <s v="11001"/>
    <s v="Carrera 13 # 28-17 Pisos 234 y 5"/>
    <s v="06/09/2019"/>
    <s v="06/09/2024"/>
    <n v="13000000"/>
    <s v="1901744873"/>
    <n v="1800"/>
    <n v="1"/>
    <n v="13000000"/>
    <n v="180"/>
    <n v="2"/>
    <n v="2"/>
    <n v="0.15"/>
    <n v="10.400988999999999"/>
  </r>
  <r>
    <n v="1437"/>
    <x v="74"/>
    <s v="30/09/2020"/>
    <n v="1458"/>
    <n v="5"/>
    <s v="N"/>
    <s v="800-116-398-7"/>
    <s v="11001"/>
    <s v="Carrera 13 # 28-17 Pisos 234 y 5"/>
    <s v="06/09/2019"/>
    <s v="06/09/2024"/>
    <n v="15000000"/>
    <s v="1901744876"/>
    <n v="1800"/>
    <n v="1"/>
    <n v="15000000"/>
    <n v="180"/>
    <n v="2"/>
    <n v="2"/>
    <n v="0.15"/>
    <n v="12.001150000000001"/>
  </r>
  <r>
    <n v="709"/>
    <x v="74"/>
    <s v="30/09/2020"/>
    <n v="1459"/>
    <n v="5"/>
    <s v="N"/>
    <s v="800-116-398-7"/>
    <s v="11001"/>
    <s v="Carrera 13 # 28-17 Pisos 234 y 5"/>
    <s v="09/09/2019"/>
    <s v="09/09/2022"/>
    <n v="5000000"/>
    <s v="1901746284"/>
    <n v="1080"/>
    <n v="1"/>
    <n v="5000000"/>
    <n v="180"/>
    <n v="2"/>
    <n v="2"/>
    <n v="0.15"/>
    <n v="3.333628"/>
  </r>
  <r>
    <n v="1440"/>
    <x v="74"/>
    <s v="30/09/2020"/>
    <n v="1460"/>
    <n v="5"/>
    <s v="N"/>
    <s v="800-116-398-7"/>
    <s v="11001"/>
    <s v="Carrera 13 # 28-17 Pisos 234 y 5"/>
    <s v="09/09/2019"/>
    <s v="09/09/2024"/>
    <n v="11000000"/>
    <s v="1901746289"/>
    <n v="1800"/>
    <n v="1"/>
    <n v="11000000"/>
    <n v="180"/>
    <n v="2"/>
    <n v="2"/>
    <n v="0.15"/>
    <n v="8.8007770000000001"/>
  </r>
  <r>
    <n v="709"/>
    <x v="74"/>
    <s v="30/09/2020"/>
    <n v="1461"/>
    <n v="5"/>
    <s v="N"/>
    <s v="800-116-398-7"/>
    <s v="11001"/>
    <s v="Carrera 13 # 28-17 Pisos 234 y 5"/>
    <s v="09/09/2019"/>
    <s v="09/09/2022"/>
    <n v="12500000"/>
    <s v="1901746307"/>
    <n v="1080"/>
    <n v="1"/>
    <n v="12500000"/>
    <n v="180"/>
    <n v="2"/>
    <n v="2"/>
    <n v="0.15"/>
    <n v="8.3340689999999995"/>
  </r>
  <r>
    <n v="344"/>
    <x v="74"/>
    <s v="30/09/2020"/>
    <n v="1462"/>
    <n v="5"/>
    <s v="N"/>
    <s v="800-116-398-7"/>
    <s v="11001"/>
    <s v="Carrera 13 # 28-17 Pisos 234 y 5"/>
    <s v="09/09/2019"/>
    <s v="09/09/2021"/>
    <n v="5000000"/>
    <s v="1901746311"/>
    <n v="720"/>
    <n v="1"/>
    <n v="5000000"/>
    <n v="30"/>
    <n v="2"/>
    <n v="2"/>
    <n v="0.15"/>
    <n v="2.5002140000000002"/>
  </r>
  <r>
    <n v="344"/>
    <x v="74"/>
    <s v="30/09/2020"/>
    <n v="1463"/>
    <n v="5"/>
    <s v="N"/>
    <s v="800-116-398-7"/>
    <s v="11001"/>
    <s v="Carrera 13 # 28-17 Pisos 234 y 5"/>
    <s v="09/09/2019"/>
    <s v="09/09/2021"/>
    <n v="10000000"/>
    <s v="1901746330"/>
    <n v="720"/>
    <n v="1"/>
    <n v="10000000"/>
    <n v="180"/>
    <n v="2"/>
    <n v="2"/>
    <n v="0.15"/>
    <n v="5.0004410000000004"/>
  </r>
  <r>
    <n v="1440"/>
    <x v="74"/>
    <s v="30/09/2020"/>
    <n v="1464"/>
    <n v="5"/>
    <s v="N"/>
    <s v="800-116-398-7"/>
    <s v="11001"/>
    <s v="Carrera 13 # 28-17 Pisos 234 y 5"/>
    <s v="09/09/2019"/>
    <s v="09/09/2024"/>
    <n v="10000000"/>
    <s v="1901746337"/>
    <n v="1800"/>
    <n v="1"/>
    <n v="10000000"/>
    <n v="180"/>
    <n v="2"/>
    <n v="2"/>
    <n v="0"/>
    <n v="8"/>
  </r>
  <r>
    <n v="710"/>
    <x v="74"/>
    <s v="30/09/2020"/>
    <n v="1465"/>
    <n v="5"/>
    <s v="N"/>
    <s v="800-116-398-7"/>
    <s v="11001"/>
    <s v="Carrera 13 # 28-17 Pisos 234 y 5"/>
    <s v="10/09/2019"/>
    <s v="10/09/2022"/>
    <n v="8000000"/>
    <s v="1901747543"/>
    <n v="1080"/>
    <n v="1"/>
    <n v="8000000"/>
    <n v="180"/>
    <n v="2"/>
    <n v="2"/>
    <n v="0.15"/>
    <n v="5.333774"/>
  </r>
  <r>
    <n v="1442"/>
    <x v="74"/>
    <s v="30/09/2020"/>
    <n v="1466"/>
    <n v="5"/>
    <s v="N"/>
    <s v="800-116-398-7"/>
    <s v="11001"/>
    <s v="Carrera 13 # 28-17 Pisos 234 y 5"/>
    <s v="11/09/2019"/>
    <s v="11/09/2024"/>
    <n v="15000000"/>
    <s v="1901747845"/>
    <n v="1800"/>
    <n v="1"/>
    <n v="15000000"/>
    <n v="180"/>
    <n v="2"/>
    <n v="2"/>
    <n v="0.15"/>
    <n v="12.00095"/>
  </r>
  <r>
    <n v="1076"/>
    <x v="74"/>
    <s v="30/09/2020"/>
    <n v="1467"/>
    <n v="5"/>
    <s v="N"/>
    <s v="800-116-398-7"/>
    <s v="11001"/>
    <s v="Carrera 13 # 28-17 Pisos 234 y 5"/>
    <s v="11/09/2019"/>
    <s v="11/09/2023"/>
    <n v="15000000"/>
    <s v="1901747846"/>
    <n v="1440"/>
    <n v="1"/>
    <n v="15000000"/>
    <n v="180"/>
    <n v="2"/>
    <n v="2"/>
    <n v="0.15"/>
    <n v="11.250893"/>
  </r>
  <r>
    <n v="1442"/>
    <x v="74"/>
    <s v="30/09/2020"/>
    <n v="1468"/>
    <n v="5"/>
    <s v="N"/>
    <s v="800-116-398-7"/>
    <s v="11001"/>
    <s v="Carrera 13 # 28-17 Pisos 234 y 5"/>
    <s v="11/09/2019"/>
    <s v="11/09/2024"/>
    <n v="5000000"/>
    <s v="1901747909"/>
    <n v="1800"/>
    <n v="1"/>
    <n v="5000000"/>
    <n v="180"/>
    <n v="2"/>
    <n v="2"/>
    <n v="0"/>
    <n v="4"/>
  </r>
  <r>
    <n v="346"/>
    <x v="74"/>
    <s v="30/09/2020"/>
    <n v="1469"/>
    <n v="5"/>
    <s v="N"/>
    <s v="800-116-398-7"/>
    <s v="11001"/>
    <s v="Carrera 13 # 28-17 Pisos 234 y 5"/>
    <s v="11/09/2019"/>
    <s v="11/09/2021"/>
    <n v="10000000"/>
    <s v="1901747990"/>
    <n v="720"/>
    <n v="1"/>
    <n v="10000000"/>
    <n v="180"/>
    <n v="2"/>
    <n v="2"/>
    <n v="0.15"/>
    <n v="5.0003989999999998"/>
  </r>
  <r>
    <n v="1442"/>
    <x v="74"/>
    <s v="30/09/2020"/>
    <n v="1470"/>
    <n v="5"/>
    <s v="N"/>
    <s v="800-116-398-7"/>
    <s v="11001"/>
    <s v="Carrera 13 # 28-17 Pisos 234 y 5"/>
    <s v="11/09/2019"/>
    <s v="11/09/2024"/>
    <n v="30000000"/>
    <s v="1901747994"/>
    <n v="1800"/>
    <n v="1"/>
    <n v="30000000"/>
    <n v="180"/>
    <n v="2"/>
    <n v="2"/>
    <n v="3.65"/>
    <n v="24.045828"/>
  </r>
  <r>
    <n v="1442"/>
    <x v="74"/>
    <s v="30/09/2020"/>
    <n v="1471"/>
    <n v="5"/>
    <s v="N"/>
    <s v="800-116-398-7"/>
    <s v="11001"/>
    <s v="Carrera 13 # 28-17 Pisos 234 y 5"/>
    <s v="11/09/2019"/>
    <s v="11/09/2024"/>
    <n v="30000000"/>
    <s v="1901747996"/>
    <n v="1800"/>
    <n v="1"/>
    <n v="30000000"/>
    <n v="180"/>
    <n v="2"/>
    <n v="2"/>
    <n v="0.15"/>
    <n v="24.001899999999999"/>
  </r>
  <r>
    <n v="711"/>
    <x v="74"/>
    <s v="30/09/2020"/>
    <n v="1472"/>
    <n v="5"/>
    <s v="N"/>
    <s v="800-116-398-7"/>
    <s v="11001"/>
    <s v="Carrera 13 # 28-17 Pisos 234 y 5"/>
    <s v="11/09/2019"/>
    <s v="11/09/2022"/>
    <n v="5500000"/>
    <s v="1901747999"/>
    <n v="1080"/>
    <n v="1"/>
    <n v="5500000"/>
    <n v="180"/>
    <n v="2"/>
    <n v="2"/>
    <n v="0.15"/>
    <n v="3.6669510000000001"/>
  </r>
  <r>
    <n v="1442"/>
    <x v="74"/>
    <s v="30/09/2020"/>
    <n v="1473"/>
    <n v="5"/>
    <s v="N"/>
    <s v="800-116-398-7"/>
    <s v="11001"/>
    <s v="Carrera 13 # 28-17 Pisos 234 y 5"/>
    <s v="11/09/2019"/>
    <s v="11/09/2024"/>
    <n v="100000000"/>
    <s v="1901748058"/>
    <n v="1800"/>
    <n v="1"/>
    <n v="100000000"/>
    <n v="180"/>
    <n v="2"/>
    <n v="2"/>
    <n v="3.65"/>
    <n v="80.152721999999997"/>
  </r>
  <r>
    <n v="712"/>
    <x v="74"/>
    <s v="30/09/2020"/>
    <n v="1474"/>
    <n v="5"/>
    <s v="N"/>
    <s v="800-116-398-7"/>
    <s v="11001"/>
    <s v="Carrera 13 # 28-17 Pisos 234 y 5"/>
    <s v="12/09/2019"/>
    <s v="12/09/2022"/>
    <n v="8000000"/>
    <s v="1901748404"/>
    <n v="1080"/>
    <n v="1"/>
    <n v="8000000"/>
    <n v="180"/>
    <n v="2"/>
    <n v="2"/>
    <n v="0.15"/>
    <n v="5.3337969999999997"/>
  </r>
  <r>
    <n v="712"/>
    <x v="74"/>
    <s v="30/09/2020"/>
    <n v="1475"/>
    <n v="5"/>
    <s v="N"/>
    <s v="800-116-398-7"/>
    <s v="11001"/>
    <s v="Carrera 13 # 28-17 Pisos 234 y 5"/>
    <s v="12/09/2019"/>
    <s v="12/09/2022"/>
    <n v="6000000"/>
    <s v="1901748405"/>
    <n v="1080"/>
    <n v="1"/>
    <n v="6000000"/>
    <n v="180"/>
    <n v="2"/>
    <n v="2"/>
    <n v="0.15"/>
    <n v="4.0003479999999998"/>
  </r>
  <r>
    <n v="1443"/>
    <x v="74"/>
    <s v="30/09/2020"/>
    <n v="1476"/>
    <n v="5"/>
    <s v="N"/>
    <s v="800-116-398-7"/>
    <s v="11001"/>
    <s v="Carrera 13 # 28-17 Pisos 234 y 5"/>
    <s v="12/09/2019"/>
    <s v="12/09/2024"/>
    <n v="15500000"/>
    <s v="1901748411"/>
    <n v="1800"/>
    <n v="1"/>
    <n v="15500000"/>
    <n v="180"/>
    <n v="2"/>
    <n v="2"/>
    <n v="0.15"/>
    <n v="12.400793999999999"/>
  </r>
  <r>
    <n v="712"/>
    <x v="74"/>
    <s v="30/09/2020"/>
    <n v="1477"/>
    <n v="5"/>
    <s v="N"/>
    <s v="800-116-398-7"/>
    <s v="11001"/>
    <s v="Carrera 13 # 28-17 Pisos 234 y 5"/>
    <s v="12/09/2019"/>
    <s v="12/09/2022"/>
    <n v="15000000"/>
    <s v="1901748424"/>
    <n v="1080"/>
    <n v="1"/>
    <n v="15000000"/>
    <n v="180"/>
    <n v="2"/>
    <n v="2"/>
    <n v="0.15"/>
    <n v="10.000778"/>
  </r>
  <r>
    <n v="1443"/>
    <x v="74"/>
    <s v="30/09/2020"/>
    <n v="1478"/>
    <n v="5"/>
    <s v="N"/>
    <s v="800-116-398-7"/>
    <s v="11001"/>
    <s v="Carrera 13 # 28-17 Pisos 234 y 5"/>
    <s v="12/09/2019"/>
    <s v="12/09/2024"/>
    <n v="5000000"/>
    <s v="1901748428"/>
    <n v="1800"/>
    <n v="1"/>
    <n v="5000000"/>
    <n v="180"/>
    <n v="2"/>
    <n v="2"/>
    <n v="0.15"/>
    <n v="4.0002560000000003"/>
  </r>
  <r>
    <n v="1443"/>
    <x v="74"/>
    <s v="30/09/2020"/>
    <n v="1479"/>
    <n v="5"/>
    <s v="N"/>
    <s v="800-116-398-7"/>
    <s v="11001"/>
    <s v="Carrera 13 # 28-17 Pisos 234 y 5"/>
    <s v="12/09/2019"/>
    <s v="12/09/2024"/>
    <n v="20000000"/>
    <s v="1901748431"/>
    <n v="1800"/>
    <n v="1"/>
    <n v="20000000"/>
    <n v="180"/>
    <n v="2"/>
    <n v="2"/>
    <n v="3.65"/>
    <n v="16.027414"/>
  </r>
  <r>
    <n v="1443"/>
    <x v="74"/>
    <s v="30/09/2020"/>
    <n v="1480"/>
    <n v="5"/>
    <s v="N"/>
    <s v="800-116-398-7"/>
    <s v="11001"/>
    <s v="Carrera 13 # 28-17 Pisos 234 y 5"/>
    <s v="12/09/2019"/>
    <s v="12/09/2024"/>
    <n v="20000000"/>
    <s v="1901748434"/>
    <n v="1800"/>
    <n v="1"/>
    <n v="20000000"/>
    <n v="180"/>
    <n v="2"/>
    <n v="2"/>
    <n v="3.65"/>
    <n v="16.027414"/>
  </r>
  <r>
    <n v="1443"/>
    <x v="74"/>
    <s v="30/09/2020"/>
    <n v="1481"/>
    <n v="5"/>
    <s v="N"/>
    <s v="800-116-398-7"/>
    <s v="11001"/>
    <s v="Carrera 13 # 28-17 Pisos 234 y 5"/>
    <s v="12/09/2019"/>
    <s v="12/09/2024"/>
    <n v="30000000"/>
    <s v="1901748439"/>
    <n v="1800"/>
    <n v="1"/>
    <n v="30000000"/>
    <n v="30"/>
    <n v="2"/>
    <n v="2"/>
    <n v="0"/>
    <n v="24"/>
  </r>
  <r>
    <n v="712"/>
    <x v="74"/>
    <s v="30/09/2020"/>
    <n v="1482"/>
    <n v="5"/>
    <s v="N"/>
    <s v="800-116-398-7"/>
    <s v="11001"/>
    <s v="Carrera 13 # 28-17 Pisos 234 y 5"/>
    <s v="12/09/2019"/>
    <s v="12/09/2022"/>
    <n v="6500000"/>
    <s v="1901748445"/>
    <n v="1080"/>
    <n v="1"/>
    <n v="6500000"/>
    <n v="180"/>
    <n v="2"/>
    <n v="2"/>
    <n v="0.15"/>
    <n v="4.3336420000000002"/>
  </r>
  <r>
    <n v="1443"/>
    <x v="74"/>
    <s v="30/09/2020"/>
    <n v="1483"/>
    <n v="5"/>
    <s v="N"/>
    <s v="800-116-398-7"/>
    <s v="11001"/>
    <s v="Carrera 13 # 28-17 Pisos 234 y 5"/>
    <s v="12/09/2019"/>
    <s v="12/09/2024"/>
    <n v="12000000"/>
    <s v="1901748461"/>
    <n v="1800"/>
    <n v="1"/>
    <n v="12000000"/>
    <n v="180"/>
    <n v="2"/>
    <n v="2"/>
    <n v="0.15"/>
    <n v="9.6006420000000006"/>
  </r>
  <r>
    <n v="712"/>
    <x v="74"/>
    <s v="30/09/2020"/>
    <n v="1484"/>
    <n v="5"/>
    <s v="N"/>
    <s v="800-116-398-7"/>
    <s v="11001"/>
    <s v="Carrera 13 # 28-17 Pisos 234 y 5"/>
    <s v="12/09/2019"/>
    <s v="12/09/2022"/>
    <n v="12000000"/>
    <s v="1901748468"/>
    <n v="1080"/>
    <n v="1"/>
    <n v="12000000"/>
    <n v="180"/>
    <n v="2"/>
    <n v="2"/>
    <n v="0.15"/>
    <n v="8.0005690000000005"/>
  </r>
  <r>
    <n v="348"/>
    <x v="74"/>
    <s v="30/09/2020"/>
    <n v="1485"/>
    <n v="5"/>
    <s v="N"/>
    <s v="800-116-398-7"/>
    <s v="11001"/>
    <s v="Carrera 13 # 28-17 Pisos 234 y 5"/>
    <s v="13/09/2019"/>
    <s v="13/09/2021"/>
    <n v="6000000"/>
    <s v="1901749025"/>
    <n v="720"/>
    <n v="1"/>
    <n v="6000000"/>
    <n v="180"/>
    <n v="2"/>
    <n v="2"/>
    <n v="0.15"/>
    <n v="3"/>
  </r>
  <r>
    <n v="713"/>
    <x v="74"/>
    <s v="30/09/2020"/>
    <n v="1486"/>
    <n v="5"/>
    <s v="N"/>
    <s v="800-116-398-7"/>
    <s v="11001"/>
    <s v="Carrera 13 # 28-17 Pisos 234 y 5"/>
    <s v="13/09/2019"/>
    <s v="13/09/2022"/>
    <n v="10000000"/>
    <s v="1901749029"/>
    <n v="1080"/>
    <n v="1"/>
    <n v="10000000"/>
    <n v="180"/>
    <n v="2"/>
    <n v="2"/>
    <n v="0.15"/>
    <n v="6.6666679999999996"/>
  </r>
  <r>
    <n v="351"/>
    <x v="74"/>
    <s v="30/09/2020"/>
    <n v="1487"/>
    <n v="5"/>
    <s v="N"/>
    <s v="800-116-398-7"/>
    <s v="11001"/>
    <s v="Carrera 13 # 28-17 Pisos 234 y 5"/>
    <s v="16/09/2019"/>
    <s v="16/09/2021"/>
    <n v="6000000"/>
    <s v="1901749439"/>
    <n v="720"/>
    <n v="1"/>
    <n v="6000000"/>
    <n v="90"/>
    <n v="2"/>
    <n v="2"/>
    <n v="0"/>
    <n v="3"/>
  </r>
  <r>
    <n v="1447"/>
    <x v="74"/>
    <s v="30/09/2020"/>
    <n v="1488"/>
    <n v="5"/>
    <s v="N"/>
    <s v="800-116-398-7"/>
    <s v="11001"/>
    <s v="Carrera 13 # 28-17 Pisos 234 y 5"/>
    <s v="16/09/2019"/>
    <s v="16/09/2024"/>
    <n v="13000000"/>
    <s v="1901749641"/>
    <n v="1800"/>
    <n v="1"/>
    <n v="13000000"/>
    <n v="180"/>
    <n v="2"/>
    <n v="2"/>
    <n v="0"/>
    <n v="10.4"/>
  </r>
  <r>
    <n v="1448"/>
    <x v="74"/>
    <s v="30/09/2020"/>
    <n v="1489"/>
    <n v="5"/>
    <s v="N"/>
    <s v="800-116-398-7"/>
    <s v="11001"/>
    <s v="Carrera 13 # 28-17 Pisos 234 y 5"/>
    <s v="17/09/2019"/>
    <s v="17/09/2024"/>
    <n v="10000000"/>
    <s v="1901750423"/>
    <n v="1800"/>
    <n v="1"/>
    <n v="10000000"/>
    <n v="180"/>
    <n v="2"/>
    <n v="2"/>
    <n v="0"/>
    <n v="8"/>
  </r>
  <r>
    <n v="898"/>
    <x v="74"/>
    <s v="30/09/2020"/>
    <n v="1490"/>
    <n v="5"/>
    <s v="N"/>
    <s v="800-116-398-7"/>
    <s v="11001"/>
    <s v="Carrera 13 # 28-17 Pisos 234 y 5"/>
    <s v="17/09/2019"/>
    <s v="17/03/2023"/>
    <n v="8000000"/>
    <s v="1901750459"/>
    <n v="1260"/>
    <n v="1"/>
    <n v="8000000"/>
    <n v="180"/>
    <n v="2"/>
    <n v="2"/>
    <n v="0"/>
    <n v="5.7142860000000004"/>
  </r>
  <r>
    <n v="1449"/>
    <x v="74"/>
    <s v="30/09/2020"/>
    <n v="1491"/>
    <n v="5"/>
    <s v="N"/>
    <s v="800-116-398-7"/>
    <s v="11001"/>
    <s v="Carrera 13 # 28-17 Pisos 234 y 5"/>
    <s v="18/09/2019"/>
    <s v="18/09/2024"/>
    <n v="50000000"/>
    <s v="1901750826"/>
    <n v="1800"/>
    <n v="1"/>
    <n v="50000000"/>
    <n v="180"/>
    <n v="2"/>
    <n v="2"/>
    <n v="3.5"/>
    <n v="40.046259999999997"/>
  </r>
  <r>
    <n v="718"/>
    <x v="74"/>
    <s v="30/09/2020"/>
    <n v="1492"/>
    <n v="5"/>
    <s v="N"/>
    <s v="800-116-398-7"/>
    <s v="11001"/>
    <s v="Carrera 13 # 28-17 Pisos 234 y 5"/>
    <s v="18/09/2019"/>
    <s v="18/09/2022"/>
    <n v="15000000"/>
    <s v="1901750831"/>
    <n v="1080"/>
    <n v="1"/>
    <n v="15000000"/>
    <n v="180"/>
    <n v="2"/>
    <n v="2"/>
    <n v="0"/>
    <n v="10"/>
  </r>
  <r>
    <n v="1449"/>
    <x v="74"/>
    <s v="30/09/2020"/>
    <n v="1493"/>
    <n v="5"/>
    <s v="N"/>
    <s v="800-116-398-7"/>
    <s v="11001"/>
    <s v="Carrera 13 # 28-17 Pisos 234 y 5"/>
    <s v="18/09/2019"/>
    <s v="18/09/2024"/>
    <n v="18000000"/>
    <s v="1901750877"/>
    <n v="1800"/>
    <n v="1"/>
    <n v="18000000"/>
    <n v="180"/>
    <n v="2"/>
    <n v="2"/>
    <n v="0"/>
    <n v="14.4"/>
  </r>
  <r>
    <n v="1449"/>
    <x v="74"/>
    <s v="30/09/2020"/>
    <n v="1494"/>
    <n v="5"/>
    <s v="N"/>
    <s v="800-116-398-7"/>
    <s v="11001"/>
    <s v="Carrera 13 # 28-17 Pisos 234 y 5"/>
    <s v="18/09/2019"/>
    <s v="18/09/2024"/>
    <n v="5000000"/>
    <s v="1901750898"/>
    <n v="1800"/>
    <n v="1"/>
    <n v="5000000"/>
    <n v="180"/>
    <n v="2"/>
    <n v="2"/>
    <n v="0"/>
    <n v="4"/>
  </r>
  <r>
    <n v="1449"/>
    <x v="74"/>
    <s v="30/09/2020"/>
    <n v="1495"/>
    <n v="5"/>
    <s v="N"/>
    <s v="800-116-398-7"/>
    <s v="11001"/>
    <s v="Carrera 13 # 28-17 Pisos 234 y 5"/>
    <s v="18/09/2019"/>
    <s v="18/09/2024"/>
    <n v="6000000"/>
    <s v="1901750908"/>
    <n v="1800"/>
    <n v="1"/>
    <n v="6000000"/>
    <n v="180"/>
    <n v="2"/>
    <n v="2"/>
    <n v="0"/>
    <n v="4.8"/>
  </r>
  <r>
    <n v="1449"/>
    <x v="74"/>
    <s v="30/09/2020"/>
    <n v="1496"/>
    <n v="5"/>
    <s v="N"/>
    <s v="800-116-398-7"/>
    <s v="11001"/>
    <s v="Carrera 13 # 28-17 Pisos 234 y 5"/>
    <s v="18/09/2019"/>
    <s v="18/09/2024"/>
    <n v="50000000"/>
    <s v="1901750919"/>
    <n v="1800"/>
    <n v="1"/>
    <n v="50000000"/>
    <n v="90"/>
    <n v="2"/>
    <n v="2"/>
    <n v="3.5"/>
    <n v="40.046067999999998"/>
  </r>
  <r>
    <n v="353"/>
    <x v="74"/>
    <s v="30/09/2020"/>
    <n v="1497"/>
    <n v="5"/>
    <s v="N"/>
    <s v="800-116-398-7"/>
    <s v="11001"/>
    <s v="Carrera 13 # 28-17 Pisos 234 y 5"/>
    <s v="18/09/2019"/>
    <s v="18/09/2021"/>
    <n v="6000000"/>
    <s v="1901750933"/>
    <n v="720"/>
    <n v="1"/>
    <n v="6000000"/>
    <n v="180"/>
    <n v="2"/>
    <n v="2"/>
    <n v="0"/>
    <n v="3"/>
  </r>
  <r>
    <n v="353"/>
    <x v="74"/>
    <s v="30/09/2020"/>
    <n v="1498"/>
    <n v="5"/>
    <s v="N"/>
    <s v="800-116-398-7"/>
    <s v="11001"/>
    <s v="Carrera 13 # 28-17 Pisos 234 y 5"/>
    <s v="18/09/2019"/>
    <s v="18/09/2021"/>
    <n v="6000000"/>
    <s v="1901750945"/>
    <n v="720"/>
    <n v="1"/>
    <n v="6000000"/>
    <n v="180"/>
    <n v="2"/>
    <n v="2"/>
    <n v="0"/>
    <n v="3"/>
  </r>
  <r>
    <n v="1083"/>
    <x v="74"/>
    <s v="30/09/2020"/>
    <n v="1499"/>
    <n v="5"/>
    <s v="N"/>
    <s v="800-116-398-7"/>
    <s v="11001"/>
    <s v="Carrera 13 # 28-17 Pisos 234 y 5"/>
    <s v="18/09/2019"/>
    <s v="18/09/2023"/>
    <n v="5000000"/>
    <s v="1901750952"/>
    <n v="1440"/>
    <n v="1"/>
    <n v="5000000"/>
    <n v="180"/>
    <n v="2"/>
    <n v="2"/>
    <n v="0"/>
    <n v="3.75"/>
  </r>
  <r>
    <n v="1449"/>
    <x v="74"/>
    <s v="30/09/2020"/>
    <n v="1500"/>
    <n v="5"/>
    <s v="N"/>
    <s v="800-116-398-7"/>
    <s v="11001"/>
    <s v="Carrera 13 # 28-17 Pisos 234 y 5"/>
    <s v="18/09/2019"/>
    <s v="18/09/2024"/>
    <n v="18000000"/>
    <s v="1901750959"/>
    <n v="1800"/>
    <n v="1"/>
    <n v="18000000"/>
    <n v="180"/>
    <n v="2"/>
    <n v="2"/>
    <n v="0"/>
    <n v="12.6"/>
  </r>
  <r>
    <n v="1083"/>
    <x v="74"/>
    <s v="30/09/2020"/>
    <n v="1501"/>
    <n v="5"/>
    <s v="N"/>
    <s v="800-116-398-7"/>
    <s v="11001"/>
    <s v="Carrera 13 # 28-17 Pisos 234 y 5"/>
    <s v="18/09/2019"/>
    <s v="18/09/2023"/>
    <n v="27000000"/>
    <s v="1901750967"/>
    <n v="1440"/>
    <n v="1"/>
    <n v="27000000"/>
    <n v="30"/>
    <n v="2"/>
    <n v="2"/>
    <n v="0"/>
    <n v="20.25"/>
  </r>
  <r>
    <n v="1449"/>
    <x v="74"/>
    <s v="30/09/2020"/>
    <n v="1502"/>
    <n v="5"/>
    <s v="N"/>
    <s v="800-116-398-7"/>
    <s v="11001"/>
    <s v="Carrera 13 # 28-17 Pisos 234 y 5"/>
    <s v="18/09/2019"/>
    <s v="18/09/2024"/>
    <n v="5000000"/>
    <s v="1901750968"/>
    <n v="1800"/>
    <n v="1"/>
    <n v="5000000"/>
    <n v="180"/>
    <n v="2"/>
    <n v="2"/>
    <n v="0"/>
    <n v="4"/>
  </r>
  <r>
    <n v="1450"/>
    <x v="74"/>
    <s v="30/09/2020"/>
    <n v="1503"/>
    <n v="5"/>
    <s v="N"/>
    <s v="800-116-398-7"/>
    <s v="11001"/>
    <s v="Carrera 13 # 28-17 Pisos 234 y 5"/>
    <s v="19/09/2019"/>
    <s v="19/09/2024"/>
    <n v="20000000"/>
    <s v="1901751410"/>
    <n v="1800"/>
    <n v="1"/>
    <n v="20000000"/>
    <n v="180"/>
    <n v="2"/>
    <n v="2"/>
    <n v="0"/>
    <n v="16.176475"/>
  </r>
  <r>
    <n v="1450"/>
    <x v="74"/>
    <s v="30/09/2020"/>
    <n v="1504"/>
    <n v="5"/>
    <s v="N"/>
    <s v="800-116-398-7"/>
    <s v="11001"/>
    <s v="Carrera 13 # 28-17 Pisos 234 y 5"/>
    <s v="19/09/2019"/>
    <s v="19/09/2024"/>
    <n v="30000000"/>
    <s v="1901751414"/>
    <n v="1800"/>
    <n v="1"/>
    <n v="30000000"/>
    <n v="180"/>
    <n v="2"/>
    <n v="2"/>
    <n v="0"/>
    <n v="24.264803000000001"/>
  </r>
  <r>
    <n v="1450"/>
    <x v="74"/>
    <s v="30/09/2020"/>
    <n v="1505"/>
    <n v="5"/>
    <s v="N"/>
    <s v="800-116-398-7"/>
    <s v="11001"/>
    <s v="Carrera 13 # 28-17 Pisos 234 y 5"/>
    <s v="19/09/2019"/>
    <s v="19/09/2024"/>
    <n v="7000000"/>
    <s v="1901751418"/>
    <n v="1800"/>
    <n v="1"/>
    <n v="7000000"/>
    <n v="180"/>
    <n v="2"/>
    <n v="2"/>
    <n v="0"/>
    <n v="5.661721"/>
  </r>
  <r>
    <n v="354"/>
    <x v="74"/>
    <s v="30/09/2020"/>
    <n v="1506"/>
    <n v="5"/>
    <s v="N"/>
    <s v="800-116-398-7"/>
    <s v="11001"/>
    <s v="Carrera 13 # 28-17 Pisos 234 y 5"/>
    <s v="19/09/2019"/>
    <s v="19/09/2021"/>
    <n v="10000000"/>
    <s v="1901751440"/>
    <n v="720"/>
    <n v="1"/>
    <n v="10000000"/>
    <n v="180"/>
    <n v="2"/>
    <n v="2"/>
    <n v="0"/>
    <n v="5.054843"/>
  </r>
  <r>
    <n v="1450"/>
    <x v="74"/>
    <s v="30/09/2020"/>
    <n v="1507"/>
    <n v="5"/>
    <s v="N"/>
    <s v="800-116-398-7"/>
    <s v="11001"/>
    <s v="Carrera 13 # 28-17 Pisos 234 y 5"/>
    <s v="19/09/2019"/>
    <s v="19/09/2024"/>
    <n v="6000000"/>
    <s v="1901751443"/>
    <n v="1800"/>
    <n v="1"/>
    <n v="6000000"/>
    <n v="30"/>
    <n v="2"/>
    <n v="2"/>
    <n v="0"/>
    <n v="4.8000569999999998"/>
  </r>
  <r>
    <n v="1450"/>
    <x v="74"/>
    <s v="30/09/2020"/>
    <n v="1508"/>
    <n v="5"/>
    <s v="N"/>
    <s v="800-116-398-7"/>
    <s v="11001"/>
    <s v="Carrera 13 # 28-17 Pisos 234 y 5"/>
    <s v="19/09/2019"/>
    <s v="19/09/2024"/>
    <n v="7000000"/>
    <s v="1901751445"/>
    <n v="1800"/>
    <n v="1"/>
    <n v="7000000"/>
    <n v="180"/>
    <n v="2"/>
    <n v="2"/>
    <n v="3.39"/>
    <n v="5.7753899999999998"/>
  </r>
  <r>
    <n v="1589"/>
    <x v="74"/>
    <s v="30/09/2020"/>
    <n v="1509"/>
    <n v="5"/>
    <s v="N"/>
    <s v="800-116-398-7"/>
    <s v="11001"/>
    <s v="Carrera 13 # 28-17 Pisos 234 y 5"/>
    <s v="19/09/2019"/>
    <s v="05/02/2025"/>
    <n v="15000000"/>
    <s v="1901751478"/>
    <n v="1800"/>
    <n v="1"/>
    <n v="15000000"/>
    <n v="90"/>
    <n v="2"/>
    <n v="2"/>
    <n v="0.64"/>
    <n v="13.513145"/>
  </r>
  <r>
    <n v="1450"/>
    <x v="74"/>
    <s v="30/09/2020"/>
    <n v="1510"/>
    <n v="5"/>
    <s v="N"/>
    <s v="800-116-398-7"/>
    <s v="11001"/>
    <s v="Carrera 13 # 28-17 Pisos 234 y 5"/>
    <s v="19/09/2019"/>
    <s v="19/09/2024"/>
    <n v="13000000"/>
    <s v="1901751491"/>
    <n v="1800"/>
    <n v="1"/>
    <n v="13000000"/>
    <n v="180"/>
    <n v="2"/>
    <n v="2"/>
    <n v="0"/>
    <n v="10.514754"/>
  </r>
  <r>
    <n v="1450"/>
    <x v="74"/>
    <s v="30/09/2020"/>
    <n v="1511"/>
    <n v="5"/>
    <s v="N"/>
    <s v="800-116-398-7"/>
    <s v="11001"/>
    <s v="Carrera 13 # 28-17 Pisos 234 y 5"/>
    <s v="19/09/2019"/>
    <s v="19/09/2024"/>
    <n v="30000000"/>
    <s v="1901751494"/>
    <n v="1800"/>
    <n v="1"/>
    <n v="30000000"/>
    <n v="180"/>
    <n v="2"/>
    <n v="2"/>
    <n v="0"/>
    <n v="24.264803000000001"/>
  </r>
  <r>
    <n v="1451"/>
    <x v="74"/>
    <s v="30/09/2020"/>
    <n v="1512"/>
    <n v="5"/>
    <s v="N"/>
    <s v="800-116-398-7"/>
    <s v="11001"/>
    <s v="Carrera 13 # 28-17 Pisos 234 y 5"/>
    <s v="20/09/2019"/>
    <s v="20/09/2024"/>
    <n v="11000000"/>
    <s v="1901751837"/>
    <n v="1800"/>
    <n v="1"/>
    <n v="11000000"/>
    <n v="180"/>
    <n v="2"/>
    <n v="2"/>
    <n v="0"/>
    <n v="8.8493960000000005"/>
  </r>
  <r>
    <n v="1451"/>
    <x v="74"/>
    <s v="30/09/2020"/>
    <n v="1513"/>
    <n v="5"/>
    <s v="N"/>
    <s v="800-116-398-7"/>
    <s v="11001"/>
    <s v="Carrera 13 # 28-17 Pisos 234 y 5"/>
    <s v="20/09/2019"/>
    <s v="20/09/2024"/>
    <n v="20000000"/>
    <s v="1901751845"/>
    <n v="1800"/>
    <n v="1"/>
    <n v="20000000"/>
    <n v="180"/>
    <n v="2"/>
    <n v="2"/>
    <n v="3.39"/>
    <n v="16.502905999999999"/>
  </r>
  <r>
    <n v="1451"/>
    <x v="74"/>
    <s v="30/09/2020"/>
    <n v="1514"/>
    <n v="5"/>
    <s v="N"/>
    <s v="800-116-398-7"/>
    <s v="11001"/>
    <s v="Carrera 13 # 28-17 Pisos 234 y 5"/>
    <s v="20/09/2019"/>
    <s v="20/09/2024"/>
    <n v="7500000"/>
    <s v="1901751865"/>
    <n v="1800"/>
    <n v="1"/>
    <n v="7500000"/>
    <n v="180"/>
    <n v="2"/>
    <n v="2"/>
    <n v="0"/>
    <n v="6.067272"/>
  </r>
  <r>
    <n v="1451"/>
    <x v="74"/>
    <s v="30/09/2020"/>
    <n v="1515"/>
    <n v="5"/>
    <s v="N"/>
    <s v="800-116-398-7"/>
    <s v="11001"/>
    <s v="Carrera 13 # 28-17 Pisos 234 y 5"/>
    <s v="20/09/2019"/>
    <s v="20/09/2024"/>
    <n v="11000000"/>
    <s v="1901751867"/>
    <n v="1620"/>
    <n v="1"/>
    <n v="11000000"/>
    <n v="180"/>
    <n v="2"/>
    <n v="2"/>
    <n v="0"/>
    <n v="5.879181"/>
  </r>
  <r>
    <n v="1451"/>
    <x v="74"/>
    <s v="30/09/2020"/>
    <n v="1516"/>
    <n v="5"/>
    <s v="N"/>
    <s v="800-116-398-7"/>
    <s v="11001"/>
    <s v="Carrera 13 # 28-17 Pisos 234 y 5"/>
    <s v="20/09/2019"/>
    <s v="20/09/2024"/>
    <n v="40000000"/>
    <s v="1901751870"/>
    <n v="1800"/>
    <n v="1"/>
    <n v="40000000"/>
    <n v="180"/>
    <n v="2"/>
    <n v="2"/>
    <n v="3.39"/>
    <n v="33.005811999999999"/>
  </r>
  <r>
    <n v="1451"/>
    <x v="74"/>
    <s v="30/09/2020"/>
    <n v="1517"/>
    <n v="5"/>
    <s v="N"/>
    <s v="800-116-398-7"/>
    <s v="11001"/>
    <s v="Carrera 13 # 28-17 Pisos 234 y 5"/>
    <s v="20/09/2019"/>
    <s v="20/09/2024"/>
    <n v="20000000"/>
    <s v="1901751871"/>
    <n v="1800"/>
    <n v="1"/>
    <n v="20000000"/>
    <n v="180"/>
    <n v="2"/>
    <n v="2"/>
    <n v="0"/>
    <n v="16.179455999999998"/>
  </r>
  <r>
    <n v="355"/>
    <x v="74"/>
    <s v="30/09/2020"/>
    <n v="1518"/>
    <n v="5"/>
    <s v="N"/>
    <s v="800-116-398-7"/>
    <s v="11001"/>
    <s v="Carrera 13 # 28-17 Pisos 234 y 5"/>
    <s v="20/09/2019"/>
    <s v="20/09/2021"/>
    <n v="6000000"/>
    <s v="1901751874"/>
    <n v="720"/>
    <n v="1"/>
    <n v="6000000"/>
    <n v="30"/>
    <n v="2"/>
    <n v="2"/>
    <n v="0"/>
    <n v="3.0011700000000001"/>
  </r>
  <r>
    <n v="1451"/>
    <x v="74"/>
    <s v="30/09/2020"/>
    <n v="1519"/>
    <n v="5"/>
    <s v="N"/>
    <s v="800-116-398-7"/>
    <s v="11001"/>
    <s v="Carrera 13 # 28-17 Pisos 234 y 5"/>
    <s v="20/09/2019"/>
    <s v="20/09/2024"/>
    <n v="25000000"/>
    <s v="1901751878"/>
    <n v="1800"/>
    <n v="1"/>
    <n v="25000000"/>
    <n v="180"/>
    <n v="2"/>
    <n v="2"/>
    <n v="0"/>
    <n v="20.224364000000001"/>
  </r>
  <r>
    <n v="1451"/>
    <x v="74"/>
    <s v="30/09/2020"/>
    <n v="1520"/>
    <n v="5"/>
    <s v="N"/>
    <s v="800-116-398-7"/>
    <s v="11001"/>
    <s v="Carrera 13 # 28-17 Pisos 234 y 5"/>
    <s v="20/09/2019"/>
    <s v="20/09/2024"/>
    <n v="13000000"/>
    <s v="1901751897"/>
    <n v="1800"/>
    <n v="1"/>
    <n v="13000000"/>
    <n v="180"/>
    <n v="2"/>
    <n v="2"/>
    <n v="0"/>
    <n v="10.516688"/>
  </r>
  <r>
    <n v="1451"/>
    <x v="74"/>
    <s v="30/09/2020"/>
    <n v="1521"/>
    <n v="5"/>
    <s v="N"/>
    <s v="800-116-398-7"/>
    <s v="11001"/>
    <s v="Carrera 13 # 28-17 Pisos 234 y 5"/>
    <s v="20/09/2019"/>
    <s v="20/09/2024"/>
    <n v="50000000"/>
    <s v="1901751899"/>
    <n v="1800"/>
    <n v="1"/>
    <n v="50000000"/>
    <n v="180"/>
    <n v="2"/>
    <n v="2"/>
    <n v="0"/>
    <n v="40.448723999999999"/>
  </r>
  <r>
    <n v="1451"/>
    <x v="74"/>
    <s v="30/09/2020"/>
    <n v="1522"/>
    <n v="5"/>
    <s v="N"/>
    <s v="800-116-398-7"/>
    <s v="11001"/>
    <s v="Carrera 13 # 28-17 Pisos 234 y 5"/>
    <s v="20/09/2019"/>
    <s v="20/09/2024"/>
    <n v="10000000"/>
    <s v="1901751903"/>
    <n v="1800"/>
    <n v="1"/>
    <n v="10000000"/>
    <n v="180"/>
    <n v="2"/>
    <n v="2"/>
    <n v="0"/>
    <n v="8.0898160000000008"/>
  </r>
  <r>
    <n v="1451"/>
    <x v="74"/>
    <s v="30/09/2020"/>
    <n v="1523"/>
    <n v="5"/>
    <s v="N"/>
    <s v="800-116-398-7"/>
    <s v="11001"/>
    <s v="Carrera 13 # 28-17 Pisos 234 y 5"/>
    <s v="20/09/2019"/>
    <s v="20/09/2024"/>
    <n v="25000000"/>
    <s v="1901751907"/>
    <n v="1800"/>
    <n v="1"/>
    <n v="25000000"/>
    <n v="90"/>
    <n v="2"/>
    <n v="2"/>
    <n v="0"/>
    <n v="20.069306000000001"/>
  </r>
  <r>
    <n v="1451"/>
    <x v="74"/>
    <s v="30/09/2020"/>
    <n v="1524"/>
    <n v="5"/>
    <s v="N"/>
    <s v="800-116-398-7"/>
    <s v="11001"/>
    <s v="Carrera 13 # 28-17 Pisos 234 y 5"/>
    <s v="20/09/2019"/>
    <s v="20/09/2024"/>
    <n v="30000000"/>
    <s v="1901751920"/>
    <n v="1800"/>
    <n v="1"/>
    <n v="30000000"/>
    <n v="360"/>
    <n v="2"/>
    <n v="2"/>
    <n v="0"/>
    <n v="24.583518999999999"/>
  </r>
  <r>
    <n v="1451"/>
    <x v="74"/>
    <s v="30/09/2020"/>
    <n v="1525"/>
    <n v="5"/>
    <s v="N"/>
    <s v="800-116-398-7"/>
    <s v="11001"/>
    <s v="Carrera 13 # 28-17 Pisos 234 y 5"/>
    <s v="20/09/2019"/>
    <s v="20/09/2024"/>
    <n v="11000000"/>
    <s v="1901751924"/>
    <n v="1800"/>
    <n v="1"/>
    <n v="11000000"/>
    <n v="180"/>
    <n v="2"/>
    <n v="2"/>
    <n v="0"/>
    <n v="8.8986560000000008"/>
  </r>
  <r>
    <n v="1451"/>
    <x v="74"/>
    <s v="30/09/2020"/>
    <n v="1526"/>
    <n v="5"/>
    <s v="N"/>
    <s v="800-116-398-7"/>
    <s v="11001"/>
    <s v="Carrera 13 # 28-17 Pisos 234 y 5"/>
    <s v="20/09/2019"/>
    <s v="20/09/2024"/>
    <n v="15000000"/>
    <s v="1901751926"/>
    <n v="1800"/>
    <n v="1"/>
    <n v="15000000"/>
    <n v="30"/>
    <n v="2"/>
    <n v="2"/>
    <n v="0"/>
    <n v="12.004379999999999"/>
  </r>
  <r>
    <n v="1451"/>
    <x v="74"/>
    <s v="30/09/2020"/>
    <n v="1527"/>
    <n v="5"/>
    <s v="N"/>
    <s v="800-116-398-7"/>
    <s v="11001"/>
    <s v="Carrera 13 # 28-17 Pisos 234 y 5"/>
    <s v="20/09/2019"/>
    <s v="20/09/2024"/>
    <n v="13000000"/>
    <s v="1901751928"/>
    <n v="1800"/>
    <n v="1"/>
    <n v="13000000"/>
    <n v="180"/>
    <n v="2"/>
    <n v="2"/>
    <n v="0"/>
    <n v="10.516688"/>
  </r>
  <r>
    <n v="1451"/>
    <x v="74"/>
    <s v="30/09/2020"/>
    <n v="1528"/>
    <n v="5"/>
    <s v="N"/>
    <s v="800-116-398-7"/>
    <s v="11001"/>
    <s v="Carrera 13 # 28-17 Pisos 234 y 5"/>
    <s v="20/09/2019"/>
    <s v="20/09/2024"/>
    <n v="5500000"/>
    <s v="1901751929"/>
    <n v="1800"/>
    <n v="1"/>
    <n v="5500000"/>
    <n v="180"/>
    <n v="2"/>
    <n v="2"/>
    <n v="0"/>
    <n v="4.424696"/>
  </r>
  <r>
    <n v="1454"/>
    <x v="74"/>
    <s v="30/09/2020"/>
    <n v="1529"/>
    <n v="5"/>
    <s v="N"/>
    <s v="800-116-398-7"/>
    <s v="11001"/>
    <s v="Carrera 13 # 28-17 Pisos 234 y 5"/>
    <s v="23/09/2019"/>
    <s v="23/09/2024"/>
    <n v="40000000"/>
    <s v="1901752462"/>
    <n v="1800"/>
    <n v="1"/>
    <n v="40000000"/>
    <n v="180"/>
    <n v="2"/>
    <n v="2"/>
    <n v="3.39"/>
    <n v="32.020916"/>
  </r>
  <r>
    <n v="1454"/>
    <x v="74"/>
    <s v="30/09/2020"/>
    <n v="1530"/>
    <n v="5"/>
    <s v="N"/>
    <s v="800-116-398-7"/>
    <s v="11001"/>
    <s v="Carrera 13 # 28-17 Pisos 234 y 5"/>
    <s v="23/09/2019"/>
    <s v="23/09/2024"/>
    <n v="5500000"/>
    <s v="1901752485"/>
    <n v="1800"/>
    <n v="1"/>
    <n v="5500000"/>
    <n v="180"/>
    <n v="2"/>
    <n v="2"/>
    <n v="0"/>
    <n v="4.4006619999999996"/>
  </r>
  <r>
    <n v="1454"/>
    <x v="74"/>
    <s v="30/09/2020"/>
    <n v="1531"/>
    <n v="5"/>
    <s v="N"/>
    <s v="800-116-398-7"/>
    <s v="11001"/>
    <s v="Carrera 13 # 28-17 Pisos 234 y 5"/>
    <s v="23/09/2019"/>
    <s v="23/09/2024"/>
    <n v="30000000"/>
    <s v="1901752493"/>
    <n v="1800"/>
    <n v="1"/>
    <n v="30000000"/>
    <n v="180"/>
    <n v="2"/>
    <n v="2"/>
    <n v="0"/>
    <n v="24.004021000000002"/>
  </r>
  <r>
    <n v="1454"/>
    <x v="74"/>
    <s v="30/09/2020"/>
    <n v="1532"/>
    <n v="5"/>
    <s v="N"/>
    <s v="800-116-398-7"/>
    <s v="11001"/>
    <s v="Carrera 13 # 28-17 Pisos 234 y 5"/>
    <s v="23/09/2019"/>
    <s v="23/09/2024"/>
    <n v="6000000"/>
    <s v="1901752499"/>
    <n v="1800"/>
    <n v="1"/>
    <n v="6000000"/>
    <n v="180"/>
    <n v="2"/>
    <n v="2"/>
    <n v="0"/>
    <n v="4.8006180000000001"/>
  </r>
  <r>
    <n v="723"/>
    <x v="74"/>
    <s v="30/09/2020"/>
    <n v="1533"/>
    <n v="5"/>
    <s v="N"/>
    <s v="800-116-398-7"/>
    <s v="11001"/>
    <s v="Carrera 13 # 28-17 Pisos 234 y 5"/>
    <s v="23/09/2019"/>
    <s v="23/09/2022"/>
    <n v="12000000"/>
    <s v="1901752516"/>
    <n v="1080"/>
    <n v="1"/>
    <n v="12000000"/>
    <n v="180"/>
    <n v="2"/>
    <n v="2"/>
    <n v="0"/>
    <n v="8.0011860000000006"/>
  </r>
  <r>
    <n v="358"/>
    <x v="74"/>
    <s v="30/09/2020"/>
    <n v="1534"/>
    <n v="5"/>
    <s v="N"/>
    <s v="800-116-398-7"/>
    <s v="11001"/>
    <s v="Carrera 13 # 28-17 Pisos 234 y 5"/>
    <s v="23/09/2019"/>
    <s v="23/09/2021"/>
    <n v="15000000"/>
    <s v="1901752523"/>
    <n v="720"/>
    <n v="1"/>
    <n v="15000000"/>
    <n v="180"/>
    <n v="2"/>
    <n v="2"/>
    <n v="0"/>
    <n v="7.5017199999999997"/>
  </r>
  <r>
    <n v="1454"/>
    <x v="74"/>
    <s v="30/09/2020"/>
    <n v="1535"/>
    <n v="5"/>
    <s v="N"/>
    <s v="800-116-398-7"/>
    <s v="11001"/>
    <s v="Carrera 13 # 28-17 Pisos 234 y 5"/>
    <s v="23/09/2019"/>
    <s v="23/09/2024"/>
    <n v="30000000"/>
    <s v="1901752535"/>
    <n v="1800"/>
    <n v="1"/>
    <n v="30000000"/>
    <n v="180"/>
    <n v="2"/>
    <n v="2"/>
    <n v="0"/>
    <n v="24.002873000000001"/>
  </r>
  <r>
    <n v="1454"/>
    <x v="74"/>
    <s v="30/09/2020"/>
    <n v="1536"/>
    <n v="5"/>
    <s v="N"/>
    <s v="800-116-398-7"/>
    <s v="11001"/>
    <s v="Carrera 13 # 28-17 Pisos 234 y 5"/>
    <s v="23/09/2019"/>
    <s v="23/09/2024"/>
    <n v="20000000"/>
    <s v="1901752540"/>
    <n v="1800"/>
    <n v="1"/>
    <n v="20000000"/>
    <n v="180"/>
    <n v="2"/>
    <n v="2"/>
    <n v="0"/>
    <n v="16.001975000000002"/>
  </r>
  <r>
    <n v="1454"/>
    <x v="74"/>
    <s v="30/09/2020"/>
    <n v="1537"/>
    <n v="5"/>
    <s v="N"/>
    <s v="800-116-398-7"/>
    <s v="11001"/>
    <s v="Carrera 13 # 28-17 Pisos 234 y 5"/>
    <s v="23/09/2019"/>
    <s v="23/09/2024"/>
    <n v="50000000"/>
    <s v="1901752546"/>
    <n v="1800"/>
    <n v="1"/>
    <n v="50000000"/>
    <n v="180"/>
    <n v="2"/>
    <n v="2"/>
    <n v="2.89"/>
    <n v="40.022469000000001"/>
  </r>
  <r>
    <n v="1455"/>
    <x v="74"/>
    <s v="30/09/2020"/>
    <n v="1538"/>
    <n v="5"/>
    <s v="N"/>
    <s v="800-116-398-7"/>
    <s v="11001"/>
    <s v="Carrera 13 # 28-17 Pisos 234 y 5"/>
    <s v="24/09/2019"/>
    <s v="24/09/2024"/>
    <n v="6000000"/>
    <s v="1901753216"/>
    <n v="1800"/>
    <n v="1"/>
    <n v="6000000"/>
    <n v="180"/>
    <n v="2"/>
    <n v="2"/>
    <n v="0"/>
    <n v="4.8543349999999998"/>
  </r>
  <r>
    <n v="1455"/>
    <x v="74"/>
    <s v="30/09/2020"/>
    <n v="1539"/>
    <n v="5"/>
    <s v="N"/>
    <s v="800-116-398-7"/>
    <s v="11001"/>
    <s v="Carrera 13 # 28-17 Pisos 234 y 5"/>
    <s v="24/09/2019"/>
    <s v="24/09/2024"/>
    <n v="19500000"/>
    <s v="1901753225"/>
    <n v="1800"/>
    <n v="1"/>
    <n v="19500000"/>
    <n v="180"/>
    <n v="2"/>
    <n v="2"/>
    <n v="0"/>
    <n v="15.776392"/>
  </r>
  <r>
    <n v="1455"/>
    <x v="74"/>
    <s v="30/09/2020"/>
    <n v="1540"/>
    <n v="5"/>
    <s v="N"/>
    <s v="800-116-398-7"/>
    <s v="11001"/>
    <s v="Carrera 13 # 28-17 Pisos 234 y 5"/>
    <s v="24/09/2019"/>
    <s v="24/09/2024"/>
    <n v="16000000"/>
    <s v="1901753228"/>
    <n v="1800"/>
    <n v="1"/>
    <n v="16000000"/>
    <n v="180"/>
    <n v="2"/>
    <n v="2"/>
    <n v="0"/>
    <n v="12.944691000000001"/>
  </r>
  <r>
    <n v="1455"/>
    <x v="74"/>
    <s v="30/09/2020"/>
    <n v="1541"/>
    <n v="5"/>
    <s v="N"/>
    <s v="800-116-398-7"/>
    <s v="11001"/>
    <s v="Carrera 13 # 28-17 Pisos 234 y 5"/>
    <s v="24/09/2019"/>
    <s v="24/09/2024"/>
    <n v="14000000"/>
    <s v="1901753233"/>
    <n v="1800"/>
    <n v="1"/>
    <n v="14000000"/>
    <n v="180"/>
    <n v="2"/>
    <n v="2"/>
    <n v="0"/>
    <n v="11.264654"/>
  </r>
  <r>
    <n v="1455"/>
    <x v="74"/>
    <s v="30/09/2020"/>
    <n v="1542"/>
    <n v="5"/>
    <s v="N"/>
    <s v="800-116-398-7"/>
    <s v="11001"/>
    <s v="Carrera 13 # 28-17 Pisos 234 y 5"/>
    <s v="24/09/2019"/>
    <s v="24/09/2024"/>
    <n v="8000000"/>
    <s v="1901753242"/>
    <n v="1800"/>
    <n v="1"/>
    <n v="8000000"/>
    <n v="180"/>
    <n v="2"/>
    <n v="2"/>
    <n v="0"/>
    <n v="6.4722900000000001"/>
  </r>
  <r>
    <n v="1455"/>
    <x v="74"/>
    <s v="30/09/2020"/>
    <n v="1543"/>
    <n v="5"/>
    <s v="N"/>
    <s v="800-116-398-7"/>
    <s v="11001"/>
    <s v="Carrera 13 # 28-17 Pisos 234 y 5"/>
    <s v="24/09/2019"/>
    <s v="24/09/2024"/>
    <n v="13500000"/>
    <s v="1901753248"/>
    <n v="1800"/>
    <n v="1"/>
    <n v="13500000"/>
    <n v="360"/>
    <n v="2"/>
    <n v="2"/>
    <n v="0"/>
    <n v="10.9275"/>
  </r>
  <r>
    <n v="1455"/>
    <x v="74"/>
    <s v="30/09/2020"/>
    <n v="1544"/>
    <n v="5"/>
    <s v="N"/>
    <s v="800-116-398-7"/>
    <s v="11001"/>
    <s v="Carrera 13 # 28-17 Pisos 234 y 5"/>
    <s v="24/09/2019"/>
    <s v="24/09/2024"/>
    <n v="25000000"/>
    <s v="1901753252"/>
    <n v="1800"/>
    <n v="1"/>
    <n v="25000000"/>
    <n v="180"/>
    <n v="2"/>
    <n v="2"/>
    <n v="3.39"/>
    <n v="20.621054999999998"/>
  </r>
  <r>
    <n v="1456"/>
    <x v="74"/>
    <s v="30/09/2020"/>
    <n v="1545"/>
    <n v="5"/>
    <s v="N"/>
    <s v="800-116-398-7"/>
    <s v="11001"/>
    <s v="Carrera 13 # 28-17 Pisos 234 y 5"/>
    <s v="25/09/2019"/>
    <s v="25/09/2024"/>
    <n v="24000000"/>
    <s v="1901753730"/>
    <n v="1800"/>
    <n v="1"/>
    <n v="24000000"/>
    <n v="180"/>
    <n v="2"/>
    <n v="2"/>
    <n v="0"/>
    <n v="19.200921999999998"/>
  </r>
  <r>
    <n v="1456"/>
    <x v="74"/>
    <s v="30/09/2020"/>
    <n v="1546"/>
    <n v="5"/>
    <s v="N"/>
    <s v="800-116-398-7"/>
    <s v="11001"/>
    <s v="Carrera 13 # 28-17 Pisos 234 y 5"/>
    <s v="25/09/2019"/>
    <s v="25/09/2024"/>
    <n v="13000000"/>
    <s v="1901753737"/>
    <n v="1800"/>
    <n v="1"/>
    <n v="13000000"/>
    <n v="180"/>
    <n v="2"/>
    <n v="2"/>
    <n v="0"/>
    <n v="10.40052"/>
  </r>
  <r>
    <n v="1456"/>
    <x v="74"/>
    <s v="30/09/2020"/>
    <n v="1547"/>
    <n v="5"/>
    <s v="N"/>
    <s v="800-116-398-7"/>
    <s v="11001"/>
    <s v="Carrera 13 # 28-17 Pisos 234 y 5"/>
    <s v="25/09/2019"/>
    <s v="25/09/2024"/>
    <n v="20000000"/>
    <s v="1901753742"/>
    <n v="1800"/>
    <n v="1"/>
    <n v="20000000"/>
    <n v="180"/>
    <n v="2"/>
    <n v="2"/>
    <n v="0"/>
    <n v="16.000865000000001"/>
  </r>
  <r>
    <n v="1456"/>
    <x v="74"/>
    <s v="30/09/2020"/>
    <n v="1548"/>
    <n v="5"/>
    <s v="N"/>
    <s v="800-116-398-7"/>
    <s v="11001"/>
    <s v="Carrera 13 # 28-17 Pisos 234 y 5"/>
    <s v="25/09/2019"/>
    <s v="25/09/2024"/>
    <n v="6000000"/>
    <s v="1901753761"/>
    <n v="1800"/>
    <n v="1"/>
    <n v="6000000"/>
    <n v="180"/>
    <n v="2"/>
    <n v="2"/>
    <n v="0"/>
    <n v="4.8002859999999998"/>
  </r>
  <r>
    <n v="1456"/>
    <x v="74"/>
    <s v="30/09/2020"/>
    <n v="1549"/>
    <n v="5"/>
    <s v="N"/>
    <s v="800-116-398-7"/>
    <s v="11001"/>
    <s v="Carrera 13 # 28-17 Pisos 234 y 5"/>
    <s v="25/09/2019"/>
    <s v="25/09/2024"/>
    <n v="12000000"/>
    <s v="1901753765"/>
    <n v="1800"/>
    <n v="1"/>
    <n v="12000000"/>
    <n v="180"/>
    <n v="2"/>
    <n v="2"/>
    <n v="0"/>
    <n v="9.6012240000000002"/>
  </r>
  <r>
    <n v="725"/>
    <x v="74"/>
    <s v="30/09/2020"/>
    <n v="1550"/>
    <n v="5"/>
    <s v="N"/>
    <s v="800-116-398-7"/>
    <s v="11001"/>
    <s v="Carrera 13 # 28-17 Pisos 234 y 5"/>
    <s v="25/09/2019"/>
    <s v="25/09/2022"/>
    <n v="5000000"/>
    <s v="1901753771"/>
    <n v="1080"/>
    <n v="1"/>
    <n v="5000000"/>
    <n v="180"/>
    <n v="2"/>
    <n v="2"/>
    <n v="0"/>
    <n v="3.333545"/>
  </r>
  <r>
    <n v="360"/>
    <x v="74"/>
    <s v="30/09/2020"/>
    <n v="1551"/>
    <n v="5"/>
    <s v="N"/>
    <s v="800-116-398-7"/>
    <s v="11001"/>
    <s v="Carrera 13 # 28-17 Pisos 234 y 5"/>
    <s v="25/09/2019"/>
    <s v="25/09/2021"/>
    <n v="5100000"/>
    <s v="1901753788"/>
    <n v="720"/>
    <n v="1"/>
    <n v="5100000"/>
    <n v="30"/>
    <n v="2"/>
    <n v="2"/>
    <n v="0"/>
    <n v="2.5499999999999998"/>
  </r>
  <r>
    <n v="1456"/>
    <x v="74"/>
    <s v="30/09/2020"/>
    <n v="1552"/>
    <n v="5"/>
    <s v="N"/>
    <s v="800-116-398-7"/>
    <s v="11001"/>
    <s v="Carrera 13 # 28-17 Pisos 234 y 5"/>
    <s v="25/09/2019"/>
    <s v="25/09/2024"/>
    <n v="11000000"/>
    <s v="1901753801"/>
    <n v="1800"/>
    <n v="1"/>
    <n v="11000000"/>
    <n v="180"/>
    <n v="2"/>
    <n v="2"/>
    <n v="0"/>
    <n v="8.8011610000000005"/>
  </r>
  <r>
    <n v="360"/>
    <x v="74"/>
    <s v="30/09/2020"/>
    <n v="1553"/>
    <n v="5"/>
    <s v="N"/>
    <s v="800-116-398-7"/>
    <s v="11001"/>
    <s v="Carrera 13 # 28-17 Pisos 234 y 5"/>
    <s v="25/09/2019"/>
    <s v="25/09/2021"/>
    <n v="18000000"/>
    <s v="1901753818"/>
    <n v="720"/>
    <n v="1"/>
    <n v="18000000"/>
    <n v="180"/>
    <n v="2"/>
    <n v="2"/>
    <n v="0"/>
    <n v="9.0008309999999998"/>
  </r>
  <r>
    <n v="1457"/>
    <x v="74"/>
    <s v="30/09/2020"/>
    <n v="1554"/>
    <n v="5"/>
    <s v="N"/>
    <s v="800-116-398-7"/>
    <s v="11001"/>
    <s v="Carrera 13 # 28-17 Pisos 234 y 5"/>
    <s v="26/09/2019"/>
    <s v="26/09/2024"/>
    <n v="15000000"/>
    <s v="1901754441"/>
    <n v="1800"/>
    <n v="1"/>
    <n v="15000000"/>
    <n v="180"/>
    <n v="2"/>
    <n v="2"/>
    <n v="0"/>
    <n v="12.002087"/>
  </r>
  <r>
    <n v="1457"/>
    <x v="74"/>
    <s v="30/09/2020"/>
    <n v="1555"/>
    <n v="5"/>
    <s v="N"/>
    <s v="800-116-398-7"/>
    <s v="11001"/>
    <s v="Carrera 13 # 28-17 Pisos 234 y 5"/>
    <s v="26/09/2019"/>
    <s v="26/09/2024"/>
    <n v="20000000"/>
    <s v="1901754448"/>
    <n v="1800"/>
    <n v="1"/>
    <n v="20000000"/>
    <n v="180"/>
    <n v="2"/>
    <n v="2"/>
    <n v="3.32"/>
    <n v="16.005641000000001"/>
  </r>
  <r>
    <n v="1457"/>
    <x v="74"/>
    <s v="30/09/2020"/>
    <n v="1556"/>
    <n v="5"/>
    <s v="N"/>
    <s v="800-116-398-7"/>
    <s v="11001"/>
    <s v="Carrera 13 # 28-17 Pisos 234 y 5"/>
    <s v="26/09/2019"/>
    <s v="26/09/2024"/>
    <n v="10000000"/>
    <s v="1901754463"/>
    <n v="1800"/>
    <n v="1"/>
    <n v="10000000"/>
    <n v="180"/>
    <n v="2"/>
    <n v="2"/>
    <n v="0"/>
    <n v="8.0014679999999991"/>
  </r>
  <r>
    <n v="1457"/>
    <x v="74"/>
    <s v="30/09/2020"/>
    <n v="1557"/>
    <n v="5"/>
    <s v="N"/>
    <s v="800-116-398-7"/>
    <s v="11001"/>
    <s v="Carrera 13 # 28-17 Pisos 234 y 5"/>
    <s v="26/09/2019"/>
    <s v="26/09/2024"/>
    <n v="10000000"/>
    <s v="1901754468"/>
    <n v="1800"/>
    <n v="1"/>
    <n v="10000000"/>
    <n v="180"/>
    <n v="2"/>
    <n v="2"/>
    <n v="0"/>
    <n v="8.0014679999999991"/>
  </r>
  <r>
    <n v="1457"/>
    <x v="74"/>
    <s v="30/09/2020"/>
    <n v="1558"/>
    <n v="5"/>
    <s v="N"/>
    <s v="800-116-398-7"/>
    <s v="11001"/>
    <s v="Carrera 13 # 28-17 Pisos 234 y 5"/>
    <s v="26/09/2019"/>
    <s v="26/09/2024"/>
    <n v="12000000"/>
    <s v="1901754478"/>
    <n v="1800"/>
    <n v="1"/>
    <n v="12000000"/>
    <n v="180"/>
    <n v="2"/>
    <n v="2"/>
    <n v="0"/>
    <n v="9.6016080000000006"/>
  </r>
  <r>
    <n v="1457"/>
    <x v="74"/>
    <s v="30/09/2020"/>
    <n v="1559"/>
    <n v="5"/>
    <s v="N"/>
    <s v="800-116-398-7"/>
    <s v="11001"/>
    <s v="Carrera 13 # 28-17 Pisos 234 y 5"/>
    <s v="26/09/2019"/>
    <s v="26/09/2024"/>
    <n v="13000000"/>
    <s v="1901754483"/>
    <n v="1800"/>
    <n v="1"/>
    <n v="13000000"/>
    <n v="180"/>
    <n v="2"/>
    <n v="2"/>
    <n v="0"/>
    <n v="10.401833999999999"/>
  </r>
  <r>
    <n v="1457"/>
    <x v="74"/>
    <s v="30/09/2020"/>
    <n v="1560"/>
    <n v="5"/>
    <s v="N"/>
    <s v="800-116-398-7"/>
    <s v="11001"/>
    <s v="Carrera 13 # 28-17 Pisos 234 y 5"/>
    <s v="26/09/2019"/>
    <s v="26/09/2024"/>
    <n v="30000000"/>
    <s v="1901754500"/>
    <n v="1800"/>
    <n v="1"/>
    <n v="30000000"/>
    <n v="180"/>
    <n v="2"/>
    <n v="2"/>
    <n v="3.32"/>
    <n v="24.008497999999999"/>
  </r>
  <r>
    <n v="1457"/>
    <x v="74"/>
    <s v="30/09/2020"/>
    <n v="1561"/>
    <n v="5"/>
    <s v="N"/>
    <s v="800-116-398-7"/>
    <s v="11001"/>
    <s v="Carrera 13 # 28-17 Pisos 234 y 5"/>
    <s v="26/09/2019"/>
    <s v="26/09/2024"/>
    <n v="20000000"/>
    <s v="1901754503"/>
    <n v="1800"/>
    <n v="1"/>
    <n v="20000000"/>
    <n v="180"/>
    <n v="2"/>
    <n v="2"/>
    <n v="0"/>
    <n v="16.003316999999999"/>
  </r>
  <r>
    <n v="1462"/>
    <x v="74"/>
    <s v="30/09/2020"/>
    <n v="1562"/>
    <n v="5"/>
    <s v="N"/>
    <s v="800-116-398-7"/>
    <s v="11001"/>
    <s v="Carrera 13 # 28-17 Pisos 234 y 5"/>
    <s v="26/09/2019"/>
    <s v="01/10/2024"/>
    <n v="30000000"/>
    <s v="1901754504"/>
    <n v="1800"/>
    <n v="1"/>
    <n v="30000000"/>
    <n v="180"/>
    <n v="2"/>
    <n v="2"/>
    <n v="5.46"/>
    <n v="27.726841"/>
  </r>
  <r>
    <n v="1462"/>
    <x v="74"/>
    <s v="30/09/2020"/>
    <n v="1563"/>
    <n v="5"/>
    <s v="N"/>
    <s v="800-116-398-7"/>
    <s v="11001"/>
    <s v="Carrera 13 # 28-17 Pisos 234 y 5"/>
    <s v="26/09/2019"/>
    <s v="01/10/2024"/>
    <n v="20000000"/>
    <s v="1901754505"/>
    <n v="1800"/>
    <n v="1"/>
    <n v="20000000"/>
    <n v="180"/>
    <n v="2"/>
    <n v="2"/>
    <n v="5.46"/>
    <n v="18.484565"/>
  </r>
  <r>
    <n v="362"/>
    <x v="74"/>
    <s v="30/09/2020"/>
    <n v="1564"/>
    <n v="5"/>
    <s v="N"/>
    <s v="800-116-398-7"/>
    <s v="11001"/>
    <s v="Carrera 13 # 28-17 Pisos 234 y 5"/>
    <s v="27/09/2019"/>
    <s v="27/09/2021"/>
    <n v="5000000"/>
    <s v="1901755083"/>
    <n v="720"/>
    <n v="1"/>
    <n v="5000000"/>
    <n v="180"/>
    <n v="2"/>
    <n v="2"/>
    <n v="0"/>
    <n v="2.5"/>
  </r>
  <r>
    <n v="1462"/>
    <x v="74"/>
    <s v="30/09/2020"/>
    <n v="1565"/>
    <n v="5"/>
    <s v="N"/>
    <s v="800-116-398-7"/>
    <s v="11001"/>
    <s v="Carrera 13 # 28-17 Pisos 234 y 5"/>
    <s v="27/09/2019"/>
    <s v="01/10/2024"/>
    <n v="10000000"/>
    <s v="1901755097"/>
    <n v="1800"/>
    <n v="1"/>
    <n v="10000000"/>
    <n v="180"/>
    <n v="2"/>
    <n v="2"/>
    <n v="5.46"/>
    <n v="9.2411130000000004"/>
  </r>
  <r>
    <n v="366"/>
    <x v="74"/>
    <s v="30/09/2020"/>
    <n v="1566"/>
    <n v="5"/>
    <s v="N"/>
    <s v="800-116-398-7"/>
    <s v="11001"/>
    <s v="Carrera 13 # 28-17 Pisos 234 y 5"/>
    <s v="27/09/2019"/>
    <s v="01/10/2021"/>
    <n v="40000000"/>
    <s v="1901755115"/>
    <n v="720"/>
    <n v="1"/>
    <n v="40000000"/>
    <n v="180"/>
    <n v="2"/>
    <n v="2"/>
    <n v="5.46"/>
    <n v="30.803709999999999"/>
  </r>
  <r>
    <n v="1462"/>
    <x v="74"/>
    <s v="30/09/2020"/>
    <n v="1567"/>
    <n v="5"/>
    <s v="N"/>
    <s v="800-116-398-7"/>
    <s v="11001"/>
    <s v="Carrera 13 # 28-17 Pisos 234 y 5"/>
    <s v="27/09/2019"/>
    <s v="01/10/2024"/>
    <n v="40000000"/>
    <s v="1901755136"/>
    <n v="1620"/>
    <n v="1"/>
    <n v="40000000"/>
    <n v="180"/>
    <n v="2"/>
    <n v="2"/>
    <n v="5.31"/>
    <n v="34.186846000000003"/>
  </r>
  <r>
    <n v="1462"/>
    <x v="74"/>
    <s v="30/09/2020"/>
    <n v="1568"/>
    <n v="5"/>
    <s v="N"/>
    <s v="800-116-398-7"/>
    <s v="11001"/>
    <s v="Carrera 13 # 28-17 Pisos 234 y 5"/>
    <s v="27/09/2019"/>
    <s v="01/10/2024"/>
    <n v="50000000"/>
    <s v="1901755149"/>
    <n v="1800"/>
    <n v="1"/>
    <n v="50000000"/>
    <n v="180"/>
    <n v="2"/>
    <n v="2"/>
    <n v="1.96"/>
    <n v="45.436402000000001"/>
  </r>
  <r>
    <n v="1458"/>
    <x v="74"/>
    <s v="30/09/2020"/>
    <n v="1569"/>
    <n v="5"/>
    <s v="N"/>
    <s v="800-116-398-7"/>
    <s v="11001"/>
    <s v="Carrera 13 # 28-17 Pisos 234 y 5"/>
    <s v="27/09/2019"/>
    <s v="27/09/2024"/>
    <n v="15000000"/>
    <s v="1901755153"/>
    <n v="1800"/>
    <n v="1"/>
    <n v="15000000"/>
    <n v="180"/>
    <n v="2"/>
    <n v="2"/>
    <n v="0"/>
    <n v="12"/>
  </r>
  <r>
    <n v="1462"/>
    <x v="74"/>
    <s v="30/09/2020"/>
    <n v="1570"/>
    <n v="5"/>
    <s v="N"/>
    <s v="800-116-398-7"/>
    <s v="11001"/>
    <s v="Carrera 13 # 28-17 Pisos 234 y 5"/>
    <s v="27/09/2019"/>
    <s v="01/10/2024"/>
    <n v="50000000"/>
    <s v="1901755163"/>
    <n v="1800"/>
    <n v="1"/>
    <n v="50000000"/>
    <n v="180"/>
    <n v="2"/>
    <n v="2"/>
    <n v="5.46"/>
    <n v="46.205385999999997"/>
  </r>
  <r>
    <n v="908"/>
    <x v="74"/>
    <s v="30/09/2020"/>
    <n v="1571"/>
    <n v="5"/>
    <s v="N"/>
    <s v="800-116-398-7"/>
    <s v="11001"/>
    <s v="Carrera 13 # 28-17 Pisos 234 y 5"/>
    <s v="27/09/2019"/>
    <s v="27/03/2023"/>
    <n v="10422054"/>
    <s v="1901755167"/>
    <n v="1260"/>
    <n v="1"/>
    <n v="10422054"/>
    <n v="180"/>
    <n v="2"/>
    <n v="2"/>
    <n v="0"/>
    <n v="7.444356"/>
  </r>
  <r>
    <n v="1461"/>
    <x v="74"/>
    <s v="30/09/2020"/>
    <n v="1572"/>
    <n v="5"/>
    <s v="N"/>
    <s v="800-116-398-7"/>
    <s v="11001"/>
    <s v="Carrera 13 # 28-17 Pisos 234 y 5"/>
    <s v="30/09/2019"/>
    <s v="30/09/2024"/>
    <n v="6000000"/>
    <s v="1901755814"/>
    <n v="1800"/>
    <n v="1"/>
    <n v="6000000"/>
    <n v="180"/>
    <n v="2"/>
    <n v="2"/>
    <n v="0"/>
    <n v="4.8"/>
  </r>
  <r>
    <n v="730"/>
    <x v="74"/>
    <s v="30/09/2020"/>
    <n v="1573"/>
    <n v="5"/>
    <s v="N"/>
    <s v="800-116-398-7"/>
    <s v="11001"/>
    <s v="Carrera 13 # 28-17 Pisos 234 y 5"/>
    <s v="30/09/2019"/>
    <s v="30/09/2022"/>
    <n v="6000000"/>
    <s v="1901755858"/>
    <n v="1080"/>
    <n v="1"/>
    <n v="6000000"/>
    <n v="180"/>
    <n v="2"/>
    <n v="2"/>
    <n v="0"/>
    <n v="4"/>
  </r>
  <r>
    <n v="1461"/>
    <x v="74"/>
    <s v="30/09/2020"/>
    <n v="1574"/>
    <n v="5"/>
    <s v="N"/>
    <s v="800-116-398-7"/>
    <s v="11001"/>
    <s v="Carrera 13 # 28-17 Pisos 234 y 5"/>
    <s v="30/09/2019"/>
    <s v="30/09/2024"/>
    <n v="14000000"/>
    <s v="1901755867"/>
    <n v="1800"/>
    <n v="1"/>
    <n v="14000000"/>
    <n v="180"/>
    <n v="2"/>
    <n v="2"/>
    <n v="0"/>
    <n v="11.2"/>
  </r>
  <r>
    <n v="1461"/>
    <x v="74"/>
    <s v="30/09/2020"/>
    <n v="1575"/>
    <n v="5"/>
    <s v="N"/>
    <s v="800-116-398-7"/>
    <s v="11001"/>
    <s v="Carrera 13 # 28-17 Pisos 234 y 5"/>
    <s v="30/09/2019"/>
    <s v="30/09/2024"/>
    <n v="5000000"/>
    <s v="1901755893"/>
    <n v="1800"/>
    <n v="1"/>
    <n v="5000000"/>
    <n v="180"/>
    <n v="2"/>
    <n v="2"/>
    <n v="0"/>
    <n v="4"/>
  </r>
  <r>
    <n v="1461"/>
    <x v="74"/>
    <s v="30/09/2020"/>
    <n v="1576"/>
    <n v="5"/>
    <s v="N"/>
    <s v="800-116-398-7"/>
    <s v="11001"/>
    <s v="Carrera 13 # 28-17 Pisos 234 y 5"/>
    <s v="30/09/2019"/>
    <s v="30/09/2024"/>
    <n v="25000000"/>
    <s v="1901755898"/>
    <n v="1800"/>
    <n v="1"/>
    <n v="25000000"/>
    <n v="180"/>
    <n v="2"/>
    <n v="2"/>
    <n v="0"/>
    <n v="20"/>
  </r>
  <r>
    <n v="1461"/>
    <x v="74"/>
    <s v="30/09/2020"/>
    <n v="1577"/>
    <n v="5"/>
    <s v="N"/>
    <s v="800-116-398-7"/>
    <s v="11001"/>
    <s v="Carrera 13 # 28-17 Pisos 234 y 5"/>
    <s v="30/09/2019"/>
    <s v="30/09/2024"/>
    <n v="15000000"/>
    <s v="1901755902"/>
    <n v="1800"/>
    <n v="1"/>
    <n v="15000000"/>
    <n v="180"/>
    <n v="2"/>
    <n v="2"/>
    <n v="0"/>
    <n v="12"/>
  </r>
  <r>
    <n v="365"/>
    <x v="74"/>
    <s v="30/09/2020"/>
    <n v="1578"/>
    <n v="5"/>
    <s v="N"/>
    <s v="800-116-398-7"/>
    <s v="11001"/>
    <s v="Carrera 13 # 28-17 Pisos 234 y 5"/>
    <s v="30/09/2019"/>
    <s v="30/09/2021"/>
    <n v="8500000"/>
    <s v="1901755913"/>
    <n v="720"/>
    <n v="1"/>
    <n v="8500000"/>
    <n v="180"/>
    <n v="2"/>
    <n v="2"/>
    <n v="0"/>
    <n v="4.25"/>
  </r>
  <r>
    <n v="1585"/>
    <x v="74"/>
    <s v="30/09/2020"/>
    <n v="1579"/>
    <n v="5"/>
    <s v="N"/>
    <s v="800-116-398-7"/>
    <s v="11001"/>
    <s v="Carrera 13 # 28-17 Pisos 234 y 5"/>
    <s v="30/09/2019"/>
    <s v="01/02/2025"/>
    <n v="50000000"/>
    <s v="1901755936"/>
    <n v="1800"/>
    <n v="1"/>
    <n v="50000000"/>
    <n v="180"/>
    <n v="2"/>
    <n v="2"/>
    <n v="5.46"/>
    <n v="46.205385999999997"/>
  </r>
  <r>
    <n v="1461"/>
    <x v="74"/>
    <s v="30/09/2020"/>
    <n v="1580"/>
    <n v="5"/>
    <s v="N"/>
    <s v="800-116-398-7"/>
    <s v="11001"/>
    <s v="Carrera 13 # 28-17 Pisos 234 y 5"/>
    <s v="30/09/2019"/>
    <s v="30/09/2024"/>
    <n v="20000000"/>
    <s v="1901755942"/>
    <n v="1800"/>
    <n v="1"/>
    <n v="20000000"/>
    <n v="180"/>
    <n v="2"/>
    <n v="2"/>
    <n v="0"/>
    <n v="16"/>
  </r>
  <r>
    <n v="1461"/>
    <x v="74"/>
    <s v="30/09/2020"/>
    <n v="1581"/>
    <n v="5"/>
    <s v="N"/>
    <s v="800-116-398-7"/>
    <s v="11001"/>
    <s v="Carrera 13 # 28-17 Pisos 234 y 5"/>
    <s v="30/09/2019"/>
    <s v="30/09/2024"/>
    <n v="30000000"/>
    <s v="1901755951"/>
    <n v="1800"/>
    <n v="1"/>
    <n v="30000000"/>
    <n v="180"/>
    <n v="2"/>
    <n v="2"/>
    <n v="0"/>
    <n v="24"/>
  </r>
  <r>
    <n v="1461"/>
    <x v="74"/>
    <s v="30/09/2020"/>
    <n v="1582"/>
    <n v="5"/>
    <s v="N"/>
    <s v="800-116-398-7"/>
    <s v="11001"/>
    <s v="Carrera 13 # 28-17 Pisos 234 y 5"/>
    <s v="30/09/2019"/>
    <s v="30/09/2024"/>
    <n v="12000000"/>
    <s v="1901755955"/>
    <n v="1800"/>
    <n v="1"/>
    <n v="12000000"/>
    <n v="180"/>
    <n v="2"/>
    <n v="2"/>
    <n v="0"/>
    <n v="9.6"/>
  </r>
  <r>
    <n v="731"/>
    <x v="74"/>
    <s v="30/09/2020"/>
    <n v="1583"/>
    <n v="5"/>
    <s v="N"/>
    <s v="800-116-398-7"/>
    <s v="11001"/>
    <s v="Carrera 13 # 28-17 Pisos 234 y 5"/>
    <s v="01/10/2019"/>
    <s v="01/10/2022"/>
    <n v="20000000"/>
    <s v="1901756912"/>
    <n v="1080"/>
    <n v="1"/>
    <n v="20000000"/>
    <n v="180"/>
    <n v="2"/>
    <n v="2"/>
    <n v="1.96"/>
    <n v="16.828303999999999"/>
  </r>
  <r>
    <n v="1462"/>
    <x v="74"/>
    <s v="30/09/2020"/>
    <n v="1584"/>
    <n v="5"/>
    <s v="N"/>
    <s v="800-116-398-7"/>
    <s v="11001"/>
    <s v="Carrera 13 # 28-17 Pisos 234 y 5"/>
    <s v="01/10/2019"/>
    <s v="01/10/2024"/>
    <n v="15000000"/>
    <s v="1901756916"/>
    <n v="1800"/>
    <n v="1"/>
    <n v="15000000"/>
    <n v="180"/>
    <n v="2"/>
    <n v="2"/>
    <n v="1.96"/>
    <n v="13.630849"/>
  </r>
  <r>
    <n v="183"/>
    <x v="74"/>
    <s v="30/09/2020"/>
    <n v="1585"/>
    <n v="5"/>
    <s v="N"/>
    <s v="800-116-398-7"/>
    <s v="11001"/>
    <s v="Carrera 13 # 28-17 Pisos 234 y 5"/>
    <s v="01/10/2019"/>
    <s v="01/04/2021"/>
    <n v="10000000"/>
    <s v="1901756925"/>
    <n v="540"/>
    <n v="1"/>
    <n v="10000000"/>
    <n v="180"/>
    <n v="2"/>
    <n v="2"/>
    <n v="1.96"/>
    <n v="6.7312859999999999"/>
  </r>
  <r>
    <n v="1462"/>
    <x v="74"/>
    <s v="30/09/2020"/>
    <n v="1586"/>
    <n v="5"/>
    <s v="N"/>
    <s v="800-116-398-7"/>
    <s v="11001"/>
    <s v="Carrera 13 # 28-17 Pisos 234 y 5"/>
    <s v="01/10/2019"/>
    <s v="01/10/2024"/>
    <n v="13000000"/>
    <s v="1901756936"/>
    <n v="1800"/>
    <n v="1"/>
    <n v="13000000"/>
    <n v="180"/>
    <n v="2"/>
    <n v="2"/>
    <n v="1.96"/>
    <n v="11.813485999999999"/>
  </r>
  <r>
    <n v="1462"/>
    <x v="74"/>
    <s v="30/09/2020"/>
    <n v="1587"/>
    <n v="5"/>
    <s v="N"/>
    <s v="800-116-398-7"/>
    <s v="11001"/>
    <s v="Carrera 13 # 28-17 Pisos 234 y 5"/>
    <s v="01/10/2019"/>
    <s v="01/10/2024"/>
    <n v="30000000"/>
    <s v="1901756943"/>
    <n v="1800"/>
    <n v="1"/>
    <n v="30000000"/>
    <n v="360"/>
    <n v="2"/>
    <n v="2"/>
    <n v="4.51"/>
    <n v="31.336599"/>
  </r>
  <r>
    <n v="1462"/>
    <x v="74"/>
    <s v="30/09/2020"/>
    <n v="1588"/>
    <n v="5"/>
    <s v="N"/>
    <s v="800-116-398-7"/>
    <s v="11001"/>
    <s v="Carrera 13 # 28-17 Pisos 234 y 5"/>
    <s v="01/10/2019"/>
    <s v="01/10/2024"/>
    <n v="20000000"/>
    <s v="1901756948"/>
    <n v="1800"/>
    <n v="1"/>
    <n v="20000000"/>
    <n v="180"/>
    <n v="2"/>
    <n v="2"/>
    <n v="1.96"/>
    <n v="18.174524999999999"/>
  </r>
  <r>
    <n v="366"/>
    <x v="74"/>
    <s v="30/09/2020"/>
    <n v="1589"/>
    <n v="5"/>
    <s v="N"/>
    <s v="800-116-398-7"/>
    <s v="11001"/>
    <s v="Carrera 13 # 28-17 Pisos 234 y 5"/>
    <s v="01/10/2019"/>
    <s v="01/10/2021"/>
    <n v="6000000"/>
    <s v="1901756950"/>
    <n v="720"/>
    <n v="1"/>
    <n v="6000000"/>
    <n v="180"/>
    <n v="2"/>
    <n v="2"/>
    <n v="1.96"/>
    <n v="4.5436759999999996"/>
  </r>
  <r>
    <n v="1463"/>
    <x v="74"/>
    <s v="30/09/2020"/>
    <n v="1590"/>
    <n v="5"/>
    <s v="N"/>
    <s v="800-116-398-7"/>
    <s v="11001"/>
    <s v="Carrera 13 # 28-17 Pisos 234 y 5"/>
    <s v="02/10/2019"/>
    <s v="02/10/2024"/>
    <n v="30000000"/>
    <s v="1901757179"/>
    <n v="1800"/>
    <n v="1"/>
    <n v="30000000"/>
    <n v="180"/>
    <n v="2"/>
    <n v="2"/>
    <n v="1.96"/>
    <n v="27.260414000000001"/>
  </r>
  <r>
    <n v="1463"/>
    <x v="74"/>
    <s v="30/09/2020"/>
    <n v="1591"/>
    <n v="5"/>
    <s v="N"/>
    <s v="800-116-398-7"/>
    <s v="11001"/>
    <s v="Carrera 13 # 28-17 Pisos 234 y 5"/>
    <s v="02/10/2019"/>
    <s v="02/10/2024"/>
    <n v="10000000"/>
    <s v="1901757181"/>
    <n v="1800"/>
    <n v="1"/>
    <n v="10000000"/>
    <n v="180"/>
    <n v="2"/>
    <n v="2"/>
    <n v="1.96"/>
    <n v="9.0868640000000003"/>
  </r>
  <r>
    <n v="1463"/>
    <x v="74"/>
    <s v="30/09/2020"/>
    <n v="1592"/>
    <n v="5"/>
    <s v="N"/>
    <s v="800-116-398-7"/>
    <s v="11001"/>
    <s v="Carrera 13 # 28-17 Pisos 234 y 5"/>
    <s v="02/10/2019"/>
    <s v="02/10/2024"/>
    <n v="14000000"/>
    <s v="1901757182"/>
    <n v="1800"/>
    <n v="1"/>
    <n v="14000000"/>
    <n v="180"/>
    <n v="2"/>
    <n v="2"/>
    <n v="1.96"/>
    <n v="12.721574"/>
  </r>
  <r>
    <n v="1463"/>
    <x v="74"/>
    <s v="30/09/2020"/>
    <n v="1593"/>
    <n v="5"/>
    <s v="N"/>
    <s v="800-116-398-7"/>
    <s v="11001"/>
    <s v="Carrera 13 # 28-17 Pisos 234 y 5"/>
    <s v="02/10/2019"/>
    <s v="02/10/2024"/>
    <n v="12000000"/>
    <s v="1901757191"/>
    <n v="1800"/>
    <n v="1"/>
    <n v="12000000"/>
    <n v="360"/>
    <n v="2"/>
    <n v="2"/>
    <n v="4.51"/>
    <n v="12.533217"/>
  </r>
  <r>
    <n v="1463"/>
    <x v="74"/>
    <s v="30/09/2020"/>
    <n v="1594"/>
    <n v="5"/>
    <s v="N"/>
    <s v="800-116-398-7"/>
    <s v="11001"/>
    <s v="Carrera 13 # 28-17 Pisos 234 y 5"/>
    <s v="02/10/2019"/>
    <s v="02/10/2024"/>
    <n v="8000000"/>
    <s v="1901757203"/>
    <n v="1800"/>
    <n v="1"/>
    <n v="8000000"/>
    <n v="180"/>
    <n v="2"/>
    <n v="2"/>
    <n v="5.46"/>
    <n v="7.3917060000000001"/>
  </r>
  <r>
    <n v="1463"/>
    <x v="74"/>
    <s v="30/09/2020"/>
    <n v="1595"/>
    <n v="5"/>
    <s v="N"/>
    <s v="800-116-398-7"/>
    <s v="11001"/>
    <s v="Carrera 13 # 28-17 Pisos 234 y 5"/>
    <s v="02/10/2019"/>
    <s v="02/10/2024"/>
    <n v="6500000"/>
    <s v="1901757211"/>
    <n v="1800"/>
    <n v="1"/>
    <n v="6500000"/>
    <n v="180"/>
    <n v="2"/>
    <n v="2"/>
    <n v="0.96"/>
    <n v="5.8777679999999997"/>
  </r>
  <r>
    <n v="1463"/>
    <x v="74"/>
    <s v="30/09/2020"/>
    <n v="1596"/>
    <n v="5"/>
    <s v="N"/>
    <s v="800-116-398-7"/>
    <s v="11001"/>
    <s v="Carrera 13 # 28-17 Pisos 234 y 5"/>
    <s v="02/10/2019"/>
    <s v="02/10/2024"/>
    <n v="64500000"/>
    <s v="1901757223"/>
    <n v="1800"/>
    <n v="1"/>
    <n v="64500000"/>
    <n v="180"/>
    <n v="2"/>
    <n v="2"/>
    <n v="5.46"/>
    <n v="59.596285999999999"/>
  </r>
  <r>
    <n v="1464"/>
    <x v="74"/>
    <s v="30/09/2020"/>
    <n v="1597"/>
    <n v="5"/>
    <s v="N"/>
    <s v="800-116-398-7"/>
    <s v="11001"/>
    <s v="Carrera 13 # 28-17 Pisos 234 y 5"/>
    <s v="03/10/2019"/>
    <s v="03/10/2024"/>
    <n v="20000000"/>
    <s v="1901759339"/>
    <n v="1800"/>
    <n v="1"/>
    <n v="20000000"/>
    <n v="180"/>
    <n v="2"/>
    <n v="2"/>
    <n v="0.96"/>
    <n v="18.084783000000002"/>
  </r>
  <r>
    <n v="185"/>
    <x v="74"/>
    <s v="30/09/2020"/>
    <n v="1598"/>
    <n v="5"/>
    <s v="N"/>
    <s v="800-116-398-7"/>
    <s v="11001"/>
    <s v="Carrera 13 # 28-17 Pisos 234 y 5"/>
    <s v="03/10/2019"/>
    <s v="03/04/2021"/>
    <n v="5000000"/>
    <s v="1901759346"/>
    <n v="540"/>
    <n v="1"/>
    <n v="5000000"/>
    <n v="180"/>
    <n v="2"/>
    <n v="2"/>
    <n v="1.96"/>
    <n v="3.36537"/>
  </r>
  <r>
    <n v="1465"/>
    <x v="74"/>
    <s v="30/09/2020"/>
    <n v="1599"/>
    <n v="5"/>
    <s v="N"/>
    <s v="800-116-398-7"/>
    <s v="11001"/>
    <s v="Carrera 13 # 28-17 Pisos 234 y 5"/>
    <s v="04/10/2019"/>
    <s v="04/10/2024"/>
    <n v="12000000"/>
    <s v="1901760609"/>
    <n v="1800"/>
    <n v="1"/>
    <n v="12000000"/>
    <n v="180"/>
    <n v="2"/>
    <n v="2"/>
    <n v="1.8"/>
    <n v="10.894261999999999"/>
  </r>
  <r>
    <n v="1465"/>
    <x v="74"/>
    <s v="30/09/2020"/>
    <n v="1600"/>
    <n v="5"/>
    <s v="N"/>
    <s v="800-116-398-7"/>
    <s v="11001"/>
    <s v="Carrera 13 # 28-17 Pisos 234 y 5"/>
    <s v="04/10/2019"/>
    <s v="04/10/2024"/>
    <n v="10000000"/>
    <s v="1901760619"/>
    <n v="1800"/>
    <n v="1"/>
    <n v="10000000"/>
    <n v="180"/>
    <n v="2"/>
    <n v="2"/>
    <n v="1.8"/>
    <n v="9.0784939999999992"/>
  </r>
  <r>
    <n v="1465"/>
    <x v="74"/>
    <s v="30/09/2020"/>
    <n v="1601"/>
    <n v="5"/>
    <s v="N"/>
    <s v="800-116-398-7"/>
    <s v="11001"/>
    <s v="Carrera 13 # 28-17 Pisos 234 y 5"/>
    <s v="04/10/2019"/>
    <s v="04/10/2024"/>
    <n v="10000000"/>
    <s v="1901760628"/>
    <n v="1800"/>
    <n v="1"/>
    <n v="10000000"/>
    <n v="180"/>
    <n v="2"/>
    <n v="2"/>
    <n v="1.8"/>
    <n v="9.0784939999999992"/>
  </r>
  <r>
    <n v="1465"/>
    <x v="74"/>
    <s v="30/09/2020"/>
    <n v="1602"/>
    <n v="5"/>
    <s v="N"/>
    <s v="800-116-398-7"/>
    <s v="11001"/>
    <s v="Carrera 13 # 28-17 Pisos 234 y 5"/>
    <s v="04/10/2019"/>
    <s v="04/10/2024"/>
    <n v="10000000"/>
    <s v="1901760631"/>
    <n v="1800"/>
    <n v="1"/>
    <n v="10000000"/>
    <n v="180"/>
    <n v="2"/>
    <n v="2"/>
    <n v="0.8"/>
    <n v="9.0350660000000005"/>
  </r>
  <r>
    <n v="1465"/>
    <x v="74"/>
    <s v="30/09/2020"/>
    <n v="1603"/>
    <n v="5"/>
    <s v="N"/>
    <s v="800-116-398-7"/>
    <s v="11001"/>
    <s v="Carrera 13 # 28-17 Pisos 234 y 5"/>
    <s v="04/10/2019"/>
    <s v="04/10/2024"/>
    <n v="18000000"/>
    <s v="1901760634"/>
    <n v="1800"/>
    <n v="1"/>
    <n v="18000000"/>
    <n v="180"/>
    <n v="2"/>
    <n v="2"/>
    <n v="1.8"/>
    <n v="16.341218999999999"/>
  </r>
  <r>
    <n v="1465"/>
    <x v="74"/>
    <s v="30/09/2020"/>
    <n v="1604"/>
    <n v="5"/>
    <s v="N"/>
    <s v="800-116-398-7"/>
    <s v="11001"/>
    <s v="Carrera 13 # 28-17 Pisos 234 y 5"/>
    <s v="04/10/2019"/>
    <s v="04/10/2024"/>
    <n v="5500000"/>
    <s v="1901760638"/>
    <n v="1800"/>
    <n v="1"/>
    <n v="5500000"/>
    <n v="180"/>
    <n v="2"/>
    <n v="2"/>
    <n v="1.8"/>
    <n v="4.9931020000000004"/>
  </r>
  <r>
    <n v="1465"/>
    <x v="74"/>
    <s v="30/09/2020"/>
    <n v="1605"/>
    <n v="5"/>
    <s v="N"/>
    <s v="800-116-398-7"/>
    <s v="11001"/>
    <s v="Carrera 13 # 28-17 Pisos 234 y 5"/>
    <s v="04/10/2019"/>
    <s v="04/10/2024"/>
    <n v="10000000"/>
    <s v="1901760642"/>
    <n v="1800"/>
    <n v="1"/>
    <n v="10000000"/>
    <n v="180"/>
    <n v="2"/>
    <n v="2"/>
    <n v="0.8"/>
    <n v="9.0350660000000005"/>
  </r>
  <r>
    <n v="1468"/>
    <x v="74"/>
    <s v="30/09/2020"/>
    <n v="1606"/>
    <n v="5"/>
    <s v="N"/>
    <s v="800-116-398-7"/>
    <s v="11001"/>
    <s v="Carrera 13 # 28-17 Pisos 234 y 5"/>
    <s v="07/10/2019"/>
    <s v="07/10/2024"/>
    <n v="10500000"/>
    <s v="1901761136"/>
    <n v="1800"/>
    <n v="1"/>
    <n v="10500000"/>
    <n v="180"/>
    <n v="2"/>
    <n v="2"/>
    <n v="1.8"/>
    <n v="9.5313099999999995"/>
  </r>
  <r>
    <n v="1469"/>
    <x v="74"/>
    <s v="30/09/2020"/>
    <n v="1607"/>
    <n v="5"/>
    <s v="N"/>
    <s v="800-116-398-7"/>
    <s v="11001"/>
    <s v="Carrera 13 # 28-17 Pisos 234 y 5"/>
    <s v="08/10/2019"/>
    <s v="08/10/2024"/>
    <n v="20000000"/>
    <s v="1901761738"/>
    <n v="1800"/>
    <n v="1"/>
    <n v="20000000"/>
    <n v="180"/>
    <n v="2"/>
    <n v="2"/>
    <n v="1.8"/>
    <n v="18.154112000000001"/>
  </r>
  <r>
    <n v="739"/>
    <x v="74"/>
    <s v="30/09/2020"/>
    <n v="1608"/>
    <n v="5"/>
    <s v="N"/>
    <s v="800-116-398-7"/>
    <s v="11001"/>
    <s v="Carrera 13 # 28-17 Pisos 234 y 5"/>
    <s v="09/10/2019"/>
    <s v="09/10/2022"/>
    <n v="6000000"/>
    <s v="1901762191"/>
    <n v="1080"/>
    <n v="1"/>
    <n v="6000000"/>
    <n v="180"/>
    <n v="2"/>
    <n v="2"/>
    <n v="1.81"/>
    <n v="5.0428899999999999"/>
  </r>
  <r>
    <n v="1470"/>
    <x v="74"/>
    <s v="30/09/2020"/>
    <n v="1609"/>
    <n v="5"/>
    <s v="N"/>
    <s v="800-116-398-7"/>
    <s v="11001"/>
    <s v="Carrera 13 # 28-17 Pisos 234 y 5"/>
    <s v="09/10/2019"/>
    <s v="09/10/2024"/>
    <n v="5700000"/>
    <s v="1901762199"/>
    <n v="1800"/>
    <n v="1"/>
    <n v="5700000"/>
    <n v="180"/>
    <n v="2"/>
    <n v="2"/>
    <n v="1.81"/>
    <n v="5.1740440000000003"/>
  </r>
  <r>
    <n v="739"/>
    <x v="74"/>
    <s v="30/09/2020"/>
    <n v="1610"/>
    <n v="5"/>
    <s v="N"/>
    <s v="800-116-398-7"/>
    <s v="11001"/>
    <s v="Carrera 13 # 28-17 Pisos 234 y 5"/>
    <s v="09/10/2019"/>
    <s v="09/10/2022"/>
    <n v="20000000"/>
    <s v="1901762208"/>
    <n v="1080"/>
    <n v="1"/>
    <n v="20000000"/>
    <n v="180"/>
    <n v="2"/>
    <n v="2"/>
    <n v="1.81"/>
    <n v="16.809792999999999"/>
  </r>
  <r>
    <n v="1470"/>
    <x v="74"/>
    <s v="30/09/2020"/>
    <n v="1611"/>
    <n v="5"/>
    <s v="N"/>
    <s v="800-116-398-7"/>
    <s v="11001"/>
    <s v="Carrera 13 # 28-17 Pisos 234 y 5"/>
    <s v="09/10/2019"/>
    <s v="09/10/2024"/>
    <n v="13000000"/>
    <s v="1901762231"/>
    <n v="1800"/>
    <n v="1"/>
    <n v="13000000"/>
    <n v="180"/>
    <n v="2"/>
    <n v="2"/>
    <n v="1.81"/>
    <n v="11.800238999999999"/>
  </r>
  <r>
    <n v="1471"/>
    <x v="74"/>
    <s v="30/09/2020"/>
    <n v="1612"/>
    <n v="5"/>
    <s v="N"/>
    <s v="800-116-398-7"/>
    <s v="11001"/>
    <s v="Carrera 13 # 28-17 Pisos 234 y 5"/>
    <s v="10/10/2019"/>
    <s v="10/10/2024"/>
    <n v="26000000"/>
    <s v="1901762894"/>
    <n v="1800"/>
    <n v="1"/>
    <n v="26000000"/>
    <n v="180"/>
    <n v="2"/>
    <n v="2"/>
    <n v="0.81"/>
    <n v="23.490276000000001"/>
  </r>
  <r>
    <n v="1471"/>
    <x v="74"/>
    <s v="30/09/2020"/>
    <n v="1613"/>
    <n v="5"/>
    <s v="N"/>
    <s v="800-116-398-7"/>
    <s v="11001"/>
    <s v="Carrera 13 # 28-17 Pisos 234 y 5"/>
    <s v="10/10/2019"/>
    <s v="10/10/2024"/>
    <n v="8000000"/>
    <s v="1901762904"/>
    <n v="1800"/>
    <n v="1"/>
    <n v="8000000"/>
    <n v="180"/>
    <n v="2"/>
    <n v="2"/>
    <n v="1.81"/>
    <n v="7.2611309999999998"/>
  </r>
  <r>
    <n v="1471"/>
    <x v="74"/>
    <s v="30/09/2020"/>
    <n v="1614"/>
    <n v="5"/>
    <s v="N"/>
    <s v="800-116-398-7"/>
    <s v="11001"/>
    <s v="Carrera 13 # 28-17 Pisos 234 y 5"/>
    <s v="10/10/2019"/>
    <s v="10/10/2024"/>
    <n v="5000000"/>
    <s v="1901762910"/>
    <n v="1800"/>
    <n v="1"/>
    <n v="5000000"/>
    <n v="180"/>
    <n v="2"/>
    <n v="2"/>
    <n v="1.81"/>
    <n v="4.5382420000000003"/>
  </r>
  <r>
    <n v="1471"/>
    <x v="74"/>
    <s v="30/09/2020"/>
    <n v="1615"/>
    <n v="5"/>
    <s v="N"/>
    <s v="800-116-398-7"/>
    <s v="11001"/>
    <s v="Carrera 13 # 28-17 Pisos 234 y 5"/>
    <s v="10/10/2019"/>
    <s v="10/10/2024"/>
    <n v="7000000"/>
    <s v="1901762920"/>
    <n v="1800"/>
    <n v="1"/>
    <n v="7000000"/>
    <n v="180"/>
    <n v="2"/>
    <n v="2"/>
    <n v="1.81"/>
    <n v="6.3534670000000002"/>
  </r>
  <r>
    <n v="1471"/>
    <x v="74"/>
    <s v="30/09/2020"/>
    <n v="1616"/>
    <n v="5"/>
    <s v="N"/>
    <s v="800-116-398-7"/>
    <s v="11001"/>
    <s v="Carrera 13 # 28-17 Pisos 234 y 5"/>
    <s v="10/10/2019"/>
    <s v="10/10/2024"/>
    <n v="12000000"/>
    <s v="1901762924"/>
    <n v="1800"/>
    <n v="1"/>
    <n v="12000000"/>
    <n v="180"/>
    <n v="2"/>
    <n v="2"/>
    <n v="1.81"/>
    <n v="10.891978999999999"/>
  </r>
  <r>
    <n v="1471"/>
    <x v="74"/>
    <s v="30/09/2020"/>
    <n v="1617"/>
    <n v="5"/>
    <s v="N"/>
    <s v="800-116-398-7"/>
    <s v="11001"/>
    <s v="Carrera 13 # 28-17 Pisos 234 y 5"/>
    <s v="10/10/2019"/>
    <s v="10/10/2024"/>
    <n v="20000000"/>
    <s v="1901762928"/>
    <n v="1800"/>
    <n v="1"/>
    <n v="20000000"/>
    <n v="180"/>
    <n v="2"/>
    <n v="2"/>
    <n v="1.81"/>
    <n v="18.152635"/>
  </r>
  <r>
    <n v="1472"/>
    <x v="74"/>
    <s v="30/09/2020"/>
    <n v="1618"/>
    <n v="5"/>
    <s v="N"/>
    <s v="800-116-398-7"/>
    <s v="11001"/>
    <s v="Carrera 13 # 28-17 Pisos 234 y 5"/>
    <s v="11/10/2019"/>
    <s v="11/10/2024"/>
    <n v="20000000"/>
    <s v="1901763386"/>
    <n v="1800"/>
    <n v="1"/>
    <n v="20000000"/>
    <n v="180"/>
    <n v="2"/>
    <n v="2"/>
    <n v="4.3099999999999996"/>
    <n v="18.358495000000001"/>
  </r>
  <r>
    <n v="1472"/>
    <x v="74"/>
    <s v="30/09/2020"/>
    <n v="1619"/>
    <n v="5"/>
    <s v="N"/>
    <s v="800-116-398-7"/>
    <s v="11001"/>
    <s v="Carrera 13 # 28-17 Pisos 234 y 5"/>
    <s v="11/10/2019"/>
    <s v="11/10/2024"/>
    <n v="10000000"/>
    <s v="1901763390"/>
    <n v="1800"/>
    <n v="1"/>
    <n v="10000000"/>
    <n v="180"/>
    <n v="2"/>
    <n v="2"/>
    <n v="1.81"/>
    <n v="9.0756920000000001"/>
  </r>
  <r>
    <n v="741"/>
    <x v="74"/>
    <s v="30/09/2020"/>
    <n v="1620"/>
    <n v="5"/>
    <s v="N"/>
    <s v="800-116-398-7"/>
    <s v="11001"/>
    <s v="Carrera 13 # 28-17 Pisos 234 y 5"/>
    <s v="11/10/2019"/>
    <s v="11/10/2022"/>
    <n v="5000000"/>
    <s v="1901763398"/>
    <n v="1080"/>
    <n v="1"/>
    <n v="5000000"/>
    <n v="180"/>
    <n v="2"/>
    <n v="2"/>
    <n v="1.81"/>
    <n v="4.2018409999999999"/>
  </r>
  <r>
    <n v="1472"/>
    <x v="74"/>
    <s v="30/09/2020"/>
    <n v="1621"/>
    <n v="5"/>
    <s v="N"/>
    <s v="800-116-398-7"/>
    <s v="11001"/>
    <s v="Carrera 13 # 28-17 Pisos 234 y 5"/>
    <s v="11/10/2019"/>
    <s v="11/10/2024"/>
    <n v="12000000"/>
    <s v="1901763416"/>
    <n v="1800"/>
    <n v="1"/>
    <n v="12000000"/>
    <n v="180"/>
    <n v="2"/>
    <n v="2"/>
    <n v="1.81"/>
    <n v="10.890997"/>
  </r>
  <r>
    <n v="741"/>
    <x v="74"/>
    <s v="30/09/2020"/>
    <n v="1622"/>
    <n v="5"/>
    <s v="N"/>
    <s v="800-116-398-7"/>
    <s v="11001"/>
    <s v="Carrera 13 # 28-17 Pisos 234 y 5"/>
    <s v="11/10/2019"/>
    <s v="11/10/2022"/>
    <n v="15000000"/>
    <s v="1901763425"/>
    <n v="1080"/>
    <n v="1"/>
    <n v="15000000"/>
    <n v="180"/>
    <n v="2"/>
    <n v="2"/>
    <n v="5.31"/>
    <n v="12.806184999999999"/>
  </r>
  <r>
    <n v="1476"/>
    <x v="74"/>
    <s v="30/09/2020"/>
    <n v="1623"/>
    <n v="5"/>
    <s v="N"/>
    <s v="800-116-398-7"/>
    <s v="11001"/>
    <s v="Carrera 13 # 28-17 Pisos 234 y 5"/>
    <s v="15/10/2019"/>
    <s v="15/10/2024"/>
    <n v="7000000"/>
    <s v="1901763937"/>
    <n v="1800"/>
    <n v="1"/>
    <n v="7000000"/>
    <n v="180"/>
    <n v="2"/>
    <n v="2"/>
    <n v="1.81"/>
    <n v="6.3539310000000002"/>
  </r>
  <r>
    <n v="380"/>
    <x v="74"/>
    <s v="30/09/2020"/>
    <n v="1624"/>
    <n v="5"/>
    <s v="N"/>
    <s v="800-116-398-7"/>
    <s v="11001"/>
    <s v="Carrera 13 # 28-17 Pisos 234 y 5"/>
    <s v="15/10/2019"/>
    <s v="15/10/2021"/>
    <n v="10000000"/>
    <s v="1901763954"/>
    <n v="720"/>
    <n v="1"/>
    <n v="10000000"/>
    <n v="180"/>
    <n v="2"/>
    <n v="2"/>
    <n v="1.81"/>
    <n v="7.5641550000000004"/>
  </r>
  <r>
    <n v="1476"/>
    <x v="74"/>
    <s v="30/09/2020"/>
    <n v="1625"/>
    <n v="5"/>
    <s v="N"/>
    <s v="800-116-398-7"/>
    <s v="11001"/>
    <s v="Carrera 13 # 28-17 Pisos 234 y 5"/>
    <s v="15/10/2019"/>
    <s v="15/10/2024"/>
    <n v="40000000"/>
    <s v="1901763961"/>
    <n v="1800"/>
    <n v="1"/>
    <n v="40000000"/>
    <n v="180"/>
    <n v="2"/>
    <n v="2"/>
    <n v="5.31"/>
    <n v="36.874392"/>
  </r>
  <r>
    <n v="1476"/>
    <x v="74"/>
    <s v="30/09/2020"/>
    <n v="1626"/>
    <n v="5"/>
    <s v="N"/>
    <s v="800-116-398-7"/>
    <s v="11001"/>
    <s v="Carrera 13 # 28-17 Pisos 234 y 5"/>
    <s v="15/10/2019"/>
    <s v="15/10/2024"/>
    <n v="10000000"/>
    <s v="1901763964"/>
    <n v="1800"/>
    <n v="1"/>
    <n v="10000000"/>
    <n v="180"/>
    <n v="2"/>
    <n v="2"/>
    <n v="0.81"/>
    <n v="9.0363740000000004"/>
  </r>
  <r>
    <n v="1476"/>
    <x v="74"/>
    <s v="30/09/2020"/>
    <n v="1627"/>
    <n v="5"/>
    <s v="N"/>
    <s v="800-116-398-7"/>
    <s v="11001"/>
    <s v="Carrera 13 # 28-17 Pisos 234 y 5"/>
    <s v="15/10/2019"/>
    <s v="15/10/2024"/>
    <n v="30000000"/>
    <s v="1901763975"/>
    <n v="1800"/>
    <n v="1"/>
    <n v="30000000"/>
    <n v="180"/>
    <n v="2"/>
    <n v="2"/>
    <n v="4.3099999999999996"/>
    <n v="27.535081000000002"/>
  </r>
  <r>
    <n v="1477"/>
    <x v="74"/>
    <s v="30/09/2020"/>
    <n v="1628"/>
    <n v="5"/>
    <s v="N"/>
    <s v="800-116-398-7"/>
    <s v="11001"/>
    <s v="Carrera 13 # 28-17 Pisos 234 y 5"/>
    <s v="16/10/2019"/>
    <s v="16/10/2024"/>
    <n v="15000000"/>
    <s v="1901764772"/>
    <n v="1800"/>
    <n v="1"/>
    <n v="15000000"/>
    <n v="180"/>
    <n v="2"/>
    <n v="2"/>
    <n v="1.81"/>
    <n v="13.614417"/>
  </r>
  <r>
    <n v="1477"/>
    <x v="74"/>
    <s v="30/09/2020"/>
    <n v="1629"/>
    <n v="5"/>
    <s v="N"/>
    <s v="800-116-398-7"/>
    <s v="11001"/>
    <s v="Carrera 13 # 28-17 Pisos 234 y 5"/>
    <s v="16/10/2019"/>
    <s v="16/10/2024"/>
    <n v="6500000"/>
    <s v="1901764774"/>
    <n v="1800"/>
    <n v="1"/>
    <n v="6500000"/>
    <n v="180"/>
    <n v="2"/>
    <n v="2"/>
    <n v="1.81"/>
    <n v="5.899527"/>
  </r>
  <r>
    <n v="1477"/>
    <x v="74"/>
    <s v="30/09/2020"/>
    <n v="1630"/>
    <n v="5"/>
    <s v="N"/>
    <s v="800-116-398-7"/>
    <s v="11001"/>
    <s v="Carrera 13 # 28-17 Pisos 234 y 5"/>
    <s v="16/10/2019"/>
    <s v="16/10/2024"/>
    <n v="20000000"/>
    <s v="1901764779"/>
    <n v="1800"/>
    <n v="1"/>
    <n v="20000000"/>
    <n v="180"/>
    <n v="2"/>
    <n v="2"/>
    <n v="0.81"/>
    <n v="18.071861999999999"/>
  </r>
  <r>
    <n v="746"/>
    <x v="74"/>
    <s v="30/09/2020"/>
    <n v="1631"/>
    <n v="5"/>
    <s v="N"/>
    <s v="800-116-398-7"/>
    <s v="11001"/>
    <s v="Carrera 13 # 28-17 Pisos 234 y 5"/>
    <s v="16/10/2019"/>
    <s v="16/10/2022"/>
    <n v="5000000"/>
    <s v="1901764781"/>
    <n v="1080"/>
    <n v="1"/>
    <n v="5000000"/>
    <n v="180"/>
    <n v="2"/>
    <n v="2"/>
    <n v="1.81"/>
    <n v="4.2021579999999998"/>
  </r>
  <r>
    <n v="1477"/>
    <x v="74"/>
    <s v="30/09/2020"/>
    <n v="1632"/>
    <n v="5"/>
    <s v="N"/>
    <s v="800-116-398-7"/>
    <s v="11001"/>
    <s v="Carrera 13 # 28-17 Pisos 234 y 5"/>
    <s v="16/10/2019"/>
    <s v="16/10/2024"/>
    <n v="18000000"/>
    <s v="1901764831"/>
    <n v="1800"/>
    <n v="1"/>
    <n v="18000000"/>
    <n v="180"/>
    <n v="2"/>
    <n v="2"/>
    <n v="1.81"/>
    <n v="16.33717"/>
  </r>
  <r>
    <n v="1477"/>
    <x v="74"/>
    <s v="30/09/2020"/>
    <n v="1633"/>
    <n v="5"/>
    <s v="N"/>
    <s v="800-116-398-7"/>
    <s v="11001"/>
    <s v="Carrera 13 # 28-17 Pisos 234 y 5"/>
    <s v="16/10/2019"/>
    <s v="16/10/2024"/>
    <n v="6500000"/>
    <s v="1901764900"/>
    <n v="1800"/>
    <n v="1"/>
    <n v="6500000"/>
    <n v="180"/>
    <n v="2"/>
    <n v="2"/>
    <n v="1.81"/>
    <n v="5.899527"/>
  </r>
  <r>
    <n v="746"/>
    <x v="74"/>
    <s v="30/09/2020"/>
    <n v="1634"/>
    <n v="5"/>
    <s v="N"/>
    <s v="800-116-398-7"/>
    <s v="11001"/>
    <s v="Carrera 13 # 28-17 Pisos 234 y 5"/>
    <s v="16/10/2019"/>
    <s v="16/10/2022"/>
    <n v="6500000"/>
    <s v="1901765015"/>
    <n v="1080"/>
    <n v="1"/>
    <n v="6500000"/>
    <n v="30"/>
    <n v="2"/>
    <n v="2"/>
    <n v="0"/>
    <n v="4.513884"/>
  </r>
  <r>
    <n v="1477"/>
    <x v="74"/>
    <s v="30/09/2020"/>
    <n v="1635"/>
    <n v="5"/>
    <s v="N"/>
    <s v="800-116-398-7"/>
    <s v="11001"/>
    <s v="Carrera 13 # 28-17 Pisos 234 y 5"/>
    <s v="16/10/2019"/>
    <s v="16/10/2024"/>
    <n v="15000000"/>
    <s v="1901765021"/>
    <n v="1800"/>
    <n v="1"/>
    <n v="15000000"/>
    <n v="180"/>
    <n v="2"/>
    <n v="2"/>
    <n v="1.81"/>
    <n v="13.614417"/>
  </r>
  <r>
    <n v="17"/>
    <x v="74"/>
    <s v="30/09/2020"/>
    <n v="1636"/>
    <n v="5"/>
    <s v="N"/>
    <s v="800-116-398-7"/>
    <s v="11001"/>
    <s v="Carrera 13 # 28-17 Pisos 234 y 5"/>
    <s v="17/10/2019"/>
    <s v="17/10/2020"/>
    <n v="22000000"/>
    <s v="1901765462"/>
    <n v="360"/>
    <n v="1"/>
    <n v="22000000"/>
    <n v="180"/>
    <n v="2"/>
    <n v="2"/>
    <n v="1.81"/>
    <n v="8.738232"/>
  </r>
  <r>
    <n v="17"/>
    <x v="74"/>
    <s v="30/09/2020"/>
    <n v="1637"/>
    <n v="5"/>
    <s v="N"/>
    <s v="800-116-398-7"/>
    <s v="11001"/>
    <s v="Carrera 13 # 28-17 Pisos 234 y 5"/>
    <s v="17/10/2019"/>
    <s v="17/10/2020"/>
    <n v="7000000"/>
    <s v="1901765469"/>
    <n v="360"/>
    <n v="1"/>
    <n v="7000000"/>
    <n v="180"/>
    <n v="2"/>
    <n v="2"/>
    <n v="1.81"/>
    <n v="3.5301339999999999"/>
  </r>
  <r>
    <n v="1478"/>
    <x v="74"/>
    <s v="30/09/2020"/>
    <n v="1638"/>
    <n v="5"/>
    <s v="N"/>
    <s v="800-116-398-7"/>
    <s v="11001"/>
    <s v="Carrera 13 # 28-17 Pisos 234 y 5"/>
    <s v="17/10/2019"/>
    <s v="17/10/2024"/>
    <n v="14000000"/>
    <s v="1901765471"/>
    <n v="1800"/>
    <n v="1"/>
    <n v="14000000"/>
    <n v="180"/>
    <n v="2"/>
    <n v="2"/>
    <n v="0.81"/>
    <n v="12.650088999999999"/>
  </r>
  <r>
    <n v="17"/>
    <x v="74"/>
    <s v="30/09/2020"/>
    <n v="1639"/>
    <n v="5"/>
    <s v="N"/>
    <s v="800-116-398-7"/>
    <s v="11001"/>
    <s v="Carrera 13 # 28-17 Pisos 234 y 5"/>
    <s v="17/10/2019"/>
    <s v="17/10/2020"/>
    <n v="5000000"/>
    <s v="1901765473"/>
    <n v="360"/>
    <n v="1"/>
    <n v="5000000"/>
    <n v="180"/>
    <n v="2"/>
    <n v="2"/>
    <n v="1.81"/>
    <n v="2.521601"/>
  </r>
  <r>
    <n v="1478"/>
    <x v="74"/>
    <s v="30/09/2020"/>
    <n v="1640"/>
    <n v="5"/>
    <s v="N"/>
    <s v="800-116-398-7"/>
    <s v="11001"/>
    <s v="Carrera 13 # 28-17 Pisos 234 y 5"/>
    <s v="17/10/2019"/>
    <s v="17/10/2024"/>
    <n v="8000000"/>
    <s v="1901765478"/>
    <n v="1800"/>
    <n v="1"/>
    <n v="8000000"/>
    <n v="180"/>
    <n v="2"/>
    <n v="2"/>
    <n v="1.81"/>
    <n v="7.2605250000000003"/>
  </r>
  <r>
    <n v="747"/>
    <x v="74"/>
    <s v="30/09/2020"/>
    <n v="1641"/>
    <n v="5"/>
    <s v="N"/>
    <s v="800-116-398-7"/>
    <s v="11001"/>
    <s v="Carrera 13 # 28-17 Pisos 234 y 5"/>
    <s v="17/10/2019"/>
    <s v="17/10/2022"/>
    <n v="16000000"/>
    <s v="1901765479"/>
    <n v="1080"/>
    <n v="1"/>
    <n v="16000000"/>
    <n v="180"/>
    <n v="2"/>
    <n v="2"/>
    <n v="1.31"/>
    <n v="13.416441000000001"/>
  </r>
  <r>
    <n v="1478"/>
    <x v="74"/>
    <s v="30/09/2020"/>
    <n v="1642"/>
    <n v="5"/>
    <s v="N"/>
    <s v="800-116-398-7"/>
    <s v="11001"/>
    <s v="Carrera 13 # 28-17 Pisos 234 y 5"/>
    <s v="17/10/2019"/>
    <s v="17/10/2024"/>
    <n v="8000000"/>
    <s v="1901765482"/>
    <n v="1800"/>
    <n v="1"/>
    <n v="8000000"/>
    <n v="180"/>
    <n v="2"/>
    <n v="2"/>
    <n v="1.81"/>
    <n v="7.2605250000000003"/>
  </r>
  <r>
    <n v="1478"/>
    <x v="74"/>
    <s v="30/09/2020"/>
    <n v="1643"/>
    <n v="5"/>
    <s v="N"/>
    <s v="800-116-398-7"/>
    <s v="11001"/>
    <s v="Carrera 13 # 28-17 Pisos 234 y 5"/>
    <s v="17/10/2019"/>
    <s v="17/10/2024"/>
    <n v="10500000"/>
    <s v="1901765490"/>
    <n v="1800"/>
    <n v="1"/>
    <n v="10500000"/>
    <n v="180"/>
    <n v="2"/>
    <n v="2"/>
    <n v="1.81"/>
    <n v="9.529579"/>
  </r>
  <r>
    <n v="1478"/>
    <x v="74"/>
    <s v="30/09/2020"/>
    <n v="1644"/>
    <n v="5"/>
    <s v="N"/>
    <s v="800-116-398-7"/>
    <s v="11001"/>
    <s v="Carrera 13 # 28-17 Pisos 234 y 5"/>
    <s v="17/10/2019"/>
    <s v="17/10/2024"/>
    <n v="13000000"/>
    <s v="1901765493"/>
    <n v="1800"/>
    <n v="1"/>
    <n v="13000000"/>
    <n v="180"/>
    <n v="2"/>
    <n v="2"/>
    <n v="1.81"/>
    <n v="11.798500000000001"/>
  </r>
  <r>
    <n v="1478"/>
    <x v="74"/>
    <s v="30/09/2020"/>
    <n v="1645"/>
    <n v="5"/>
    <s v="N"/>
    <s v="800-116-398-7"/>
    <s v="11001"/>
    <s v="Carrera 13 # 28-17 Pisos 234 y 5"/>
    <s v="17/10/2019"/>
    <s v="17/10/2024"/>
    <n v="20000000"/>
    <s v="1901765503"/>
    <n v="1800"/>
    <n v="1"/>
    <n v="20000000"/>
    <n v="180"/>
    <n v="2"/>
    <n v="2"/>
    <n v="1.81"/>
    <n v="18.151586999999999"/>
  </r>
  <r>
    <n v="1478"/>
    <x v="74"/>
    <s v="30/09/2020"/>
    <n v="1646"/>
    <n v="5"/>
    <s v="N"/>
    <s v="800-116-398-7"/>
    <s v="11001"/>
    <s v="Carrera 13 # 28-17 Pisos 234 y 5"/>
    <s v="17/10/2019"/>
    <s v="17/10/2024"/>
    <n v="20000000"/>
    <s v="1901765505"/>
    <n v="1800"/>
    <n v="1"/>
    <n v="20000000"/>
    <n v="180"/>
    <n v="2"/>
    <n v="2"/>
    <n v="1.81"/>
    <n v="18.151586999999999"/>
  </r>
  <r>
    <n v="747"/>
    <x v="74"/>
    <s v="30/09/2020"/>
    <n v="1647"/>
    <n v="5"/>
    <s v="N"/>
    <s v="800-116-398-7"/>
    <s v="11001"/>
    <s v="Carrera 13 # 28-17 Pisos 234 y 5"/>
    <s v="17/10/2019"/>
    <s v="17/10/2022"/>
    <n v="20000000"/>
    <s v="1901765506"/>
    <n v="1080"/>
    <n v="1"/>
    <n v="20000000"/>
    <n v="180"/>
    <n v="2"/>
    <n v="2"/>
    <n v="1.81"/>
    <n v="16.807333"/>
  </r>
  <r>
    <n v="18"/>
    <x v="74"/>
    <s v="30/09/2020"/>
    <n v="1648"/>
    <n v="5"/>
    <s v="N"/>
    <s v="800-116-398-7"/>
    <s v="11001"/>
    <s v="Carrera 13 # 28-17 Pisos 234 y 5"/>
    <s v="18/10/2019"/>
    <s v="18/10/2020"/>
    <n v="5000000"/>
    <s v="1901766058"/>
    <n v="360"/>
    <n v="1"/>
    <n v="5000000"/>
    <n v="180"/>
    <n v="2"/>
    <n v="2"/>
    <n v="2.02"/>
    <n v="2.5231430000000001"/>
  </r>
  <r>
    <n v="1479"/>
    <x v="74"/>
    <s v="30/09/2020"/>
    <n v="1649"/>
    <n v="5"/>
    <s v="N"/>
    <s v="800-116-398-7"/>
    <s v="11001"/>
    <s v="Carrera 13 # 28-17 Pisos 234 y 5"/>
    <s v="18/10/2019"/>
    <s v="18/10/2024"/>
    <n v="6500000"/>
    <s v="1901766068"/>
    <n v="1800"/>
    <n v="1"/>
    <n v="6500000"/>
    <n v="180"/>
    <n v="2"/>
    <n v="2"/>
    <n v="2.02"/>
    <n v="5.9031859999999998"/>
  </r>
  <r>
    <n v="1479"/>
    <x v="74"/>
    <s v="30/09/2020"/>
    <n v="1650"/>
    <n v="5"/>
    <s v="N"/>
    <s v="800-116-398-7"/>
    <s v="11001"/>
    <s v="Carrera 13 # 28-17 Pisos 234 y 5"/>
    <s v="18/10/2019"/>
    <s v="18/10/2024"/>
    <n v="6000000"/>
    <s v="1901766071"/>
    <n v="1800"/>
    <n v="1"/>
    <n v="6000000"/>
    <n v="180"/>
    <n v="2"/>
    <n v="2"/>
    <n v="2.02"/>
    <n v="5.4489570000000001"/>
  </r>
  <r>
    <n v="1479"/>
    <x v="74"/>
    <s v="30/09/2020"/>
    <n v="1651"/>
    <n v="5"/>
    <s v="N"/>
    <s v="800-116-398-7"/>
    <s v="11001"/>
    <s v="Carrera 13 # 28-17 Pisos 234 y 5"/>
    <s v="18/10/2019"/>
    <s v="18/10/2024"/>
    <n v="5900000"/>
    <s v="1901766076"/>
    <n v="1800"/>
    <n v="1"/>
    <n v="5900000"/>
    <n v="180"/>
    <n v="2"/>
    <n v="2"/>
    <n v="1.02"/>
    <n v="5.3354210000000002"/>
  </r>
  <r>
    <n v="18"/>
    <x v="74"/>
    <s v="30/09/2020"/>
    <n v="1652"/>
    <n v="5"/>
    <s v="N"/>
    <s v="800-116-398-7"/>
    <s v="11001"/>
    <s v="Carrera 13 # 28-17 Pisos 234 y 5"/>
    <s v="18/10/2019"/>
    <s v="18/10/2020"/>
    <n v="5500000"/>
    <s v="1901766080"/>
    <n v="360"/>
    <n v="1"/>
    <n v="5500000"/>
    <n v="90"/>
    <n v="2"/>
    <n v="2"/>
    <n v="0.88"/>
    <n v="1.378315"/>
  </r>
  <r>
    <n v="383"/>
    <x v="74"/>
    <s v="30/09/2020"/>
    <n v="1653"/>
    <n v="5"/>
    <s v="N"/>
    <s v="800-116-398-7"/>
    <s v="11001"/>
    <s v="Carrera 13 # 28-17 Pisos 234 y 5"/>
    <s v="18/10/2019"/>
    <s v="18/10/2021"/>
    <n v="13000000"/>
    <s v="1901766090"/>
    <n v="720"/>
    <n v="1"/>
    <n v="13000000"/>
    <n v="180"/>
    <n v="2"/>
    <n v="2"/>
    <n v="2.02"/>
    <n v="9.8387720000000005"/>
  </r>
  <r>
    <n v="1479"/>
    <x v="74"/>
    <s v="30/09/2020"/>
    <n v="1654"/>
    <n v="5"/>
    <s v="N"/>
    <s v="800-116-398-7"/>
    <s v="11001"/>
    <s v="Carrera 13 # 28-17 Pisos 234 y 5"/>
    <s v="18/10/2019"/>
    <s v="18/10/2024"/>
    <n v="20000000"/>
    <s v="1901766095"/>
    <n v="1800"/>
    <n v="1"/>
    <n v="20000000"/>
    <n v="180"/>
    <n v="2"/>
    <n v="2"/>
    <n v="2.02"/>
    <n v="18.163602999999998"/>
  </r>
  <r>
    <n v="1479"/>
    <x v="74"/>
    <s v="30/09/2020"/>
    <n v="1655"/>
    <n v="5"/>
    <s v="N"/>
    <s v="800-116-398-7"/>
    <s v="11001"/>
    <s v="Carrera 13 # 28-17 Pisos 234 y 5"/>
    <s v="18/10/2019"/>
    <s v="18/10/2024"/>
    <n v="30000000"/>
    <s v="1901766098"/>
    <n v="1800"/>
    <n v="1"/>
    <n v="30000000"/>
    <n v="180"/>
    <n v="2"/>
    <n v="2"/>
    <n v="4.5199999999999996"/>
    <n v="27.540156"/>
  </r>
  <r>
    <n v="1482"/>
    <x v="74"/>
    <s v="30/09/2020"/>
    <n v="1656"/>
    <n v="5"/>
    <s v="N"/>
    <s v="800-116-398-7"/>
    <s v="11001"/>
    <s v="Carrera 13 # 28-17 Pisos 234 y 5"/>
    <s v="21/10/2019"/>
    <s v="21/10/2024"/>
    <n v="15000000"/>
    <s v="1901766741"/>
    <n v="1800"/>
    <n v="1"/>
    <n v="15000000"/>
    <n v="180"/>
    <n v="2"/>
    <n v="2"/>
    <n v="2.02"/>
    <n v="13.763372"/>
  </r>
  <r>
    <n v="1116"/>
    <x v="74"/>
    <s v="30/09/2020"/>
    <n v="1657"/>
    <n v="5"/>
    <s v="N"/>
    <s v="800-116-398-7"/>
    <s v="11001"/>
    <s v="Carrera 13 # 28-17 Pisos 234 y 5"/>
    <s v="21/10/2019"/>
    <s v="21/10/2023"/>
    <n v="8000000"/>
    <s v="1901766758"/>
    <n v="1440"/>
    <n v="1"/>
    <n v="8000000"/>
    <n v="180"/>
    <n v="2"/>
    <n v="2"/>
    <n v="2.02"/>
    <n v="7.1386130000000003"/>
  </r>
  <r>
    <n v="751"/>
    <x v="74"/>
    <s v="30/09/2020"/>
    <n v="1658"/>
    <n v="5"/>
    <s v="N"/>
    <s v="800-116-398-7"/>
    <s v="11001"/>
    <s v="Carrera 13 # 28-17 Pisos 234 y 5"/>
    <s v="21/10/2019"/>
    <s v="21/10/2022"/>
    <n v="19000000"/>
    <s v="1901766764"/>
    <n v="1080"/>
    <n v="1"/>
    <n v="19000000"/>
    <n v="180"/>
    <n v="2"/>
    <n v="2"/>
    <n v="2.02"/>
    <n v="16.155529000000001"/>
  </r>
  <r>
    <n v="1482"/>
    <x v="74"/>
    <s v="30/09/2020"/>
    <n v="1659"/>
    <n v="5"/>
    <s v="N"/>
    <s v="800-116-398-7"/>
    <s v="11001"/>
    <s v="Carrera 13 # 28-17 Pisos 234 y 5"/>
    <s v="21/10/2019"/>
    <s v="21/10/2024"/>
    <n v="8000000"/>
    <s v="1901766768"/>
    <n v="1800"/>
    <n v="1"/>
    <n v="8000000"/>
    <n v="180"/>
    <n v="2"/>
    <n v="2"/>
    <n v="1.02"/>
    <n v="7.2694609999999997"/>
  </r>
  <r>
    <n v="1482"/>
    <x v="74"/>
    <s v="30/09/2020"/>
    <n v="1660"/>
    <n v="5"/>
    <s v="N"/>
    <s v="800-116-398-7"/>
    <s v="11001"/>
    <s v="Carrera 13 # 28-17 Pisos 234 y 5"/>
    <s v="21/10/2019"/>
    <s v="21/10/2024"/>
    <n v="5000000"/>
    <s v="1901766779"/>
    <n v="1800"/>
    <n v="1"/>
    <n v="5000000"/>
    <n v="180"/>
    <n v="2"/>
    <n v="2"/>
    <n v="1.52"/>
    <n v="4.5655760000000001"/>
  </r>
  <r>
    <n v="1482"/>
    <x v="74"/>
    <s v="30/09/2020"/>
    <n v="1661"/>
    <n v="5"/>
    <s v="N"/>
    <s v="800-116-398-7"/>
    <s v="11001"/>
    <s v="Carrera 13 # 28-17 Pisos 234 y 5"/>
    <s v="21/10/2019"/>
    <s v="21/10/2024"/>
    <n v="10000000"/>
    <s v="1901766782"/>
    <n v="1800"/>
    <n v="1"/>
    <n v="10000000"/>
    <n v="180"/>
    <n v="2"/>
    <n v="2"/>
    <n v="1.02"/>
    <n v="9.0868520000000004"/>
  </r>
  <r>
    <n v="1482"/>
    <x v="74"/>
    <s v="30/09/2020"/>
    <n v="1662"/>
    <n v="5"/>
    <s v="N"/>
    <s v="800-116-398-7"/>
    <s v="11001"/>
    <s v="Carrera 13 # 28-17 Pisos 234 y 5"/>
    <s v="21/10/2019"/>
    <s v="21/10/2024"/>
    <n v="12000000"/>
    <s v="1901766785"/>
    <n v="1800"/>
    <n v="1"/>
    <n v="12000000"/>
    <n v="180"/>
    <n v="2"/>
    <n v="2"/>
    <n v="2.02"/>
    <n v="11.010611000000001"/>
  </r>
  <r>
    <n v="1482"/>
    <x v="74"/>
    <s v="30/09/2020"/>
    <n v="1663"/>
    <n v="5"/>
    <s v="N"/>
    <s v="800-116-398-7"/>
    <s v="11001"/>
    <s v="Carrera 13 # 28-17 Pisos 234 y 5"/>
    <s v="21/10/2019"/>
    <s v="21/10/2024"/>
    <n v="16000000"/>
    <s v="1901766794"/>
    <n v="1800"/>
    <n v="1"/>
    <n v="16000000"/>
    <n v="180"/>
    <n v="2"/>
    <n v="2"/>
    <n v="2.02"/>
    <n v="14.680861"/>
  </r>
  <r>
    <n v="387"/>
    <x v="74"/>
    <s v="30/09/2020"/>
    <n v="1664"/>
    <n v="5"/>
    <s v="N"/>
    <s v="800-116-398-7"/>
    <s v="11001"/>
    <s v="Carrera 13 # 28-17 Pisos 234 y 5"/>
    <s v="22/10/2019"/>
    <s v="22/10/2021"/>
    <n v="10000000"/>
    <s v="1901767447"/>
    <n v="720"/>
    <n v="1"/>
    <n v="10000000"/>
    <n v="180"/>
    <n v="2"/>
    <n v="2"/>
    <n v="2.02"/>
    <n v="7.5683179999999997"/>
  </r>
  <r>
    <n v="1483"/>
    <x v="74"/>
    <s v="30/09/2020"/>
    <n v="1665"/>
    <n v="5"/>
    <s v="N"/>
    <s v="800-116-398-7"/>
    <s v="11001"/>
    <s v="Carrera 13 # 28-17 Pisos 234 y 5"/>
    <s v="22/10/2019"/>
    <s v="22/10/2024"/>
    <n v="50000000"/>
    <s v="1901767450"/>
    <n v="1800"/>
    <n v="1"/>
    <n v="50000000"/>
    <n v="360"/>
    <n v="2"/>
    <n v="2"/>
    <n v="1.88"/>
    <n v="50.913713000000001"/>
  </r>
  <r>
    <n v="1483"/>
    <x v="74"/>
    <s v="30/09/2020"/>
    <n v="1666"/>
    <n v="5"/>
    <s v="N"/>
    <s v="800-116-398-7"/>
    <s v="11001"/>
    <s v="Carrera 13 # 28-17 Pisos 234 y 5"/>
    <s v="22/10/2019"/>
    <s v="22/10/2024"/>
    <n v="13000000"/>
    <s v="1901767459"/>
    <n v="1620"/>
    <n v="1"/>
    <n v="13000000"/>
    <n v="180"/>
    <n v="2"/>
    <n v="2"/>
    <n v="1.26"/>
    <n v="10.437402000000001"/>
  </r>
  <r>
    <n v="1483"/>
    <x v="74"/>
    <s v="30/09/2020"/>
    <n v="1667"/>
    <n v="5"/>
    <s v="N"/>
    <s v="800-116-398-7"/>
    <s v="11001"/>
    <s v="Carrera 13 # 28-17 Pisos 234 y 5"/>
    <s v="22/10/2019"/>
    <s v="22/10/2024"/>
    <n v="15000000"/>
    <s v="1901767464"/>
    <n v="1800"/>
    <n v="1"/>
    <n v="15000000"/>
    <n v="180"/>
    <n v="2"/>
    <n v="2"/>
    <n v="2.02"/>
    <n v="13.622306"/>
  </r>
  <r>
    <n v="1483"/>
    <x v="74"/>
    <s v="30/09/2020"/>
    <n v="1668"/>
    <n v="5"/>
    <s v="N"/>
    <s v="800-116-398-7"/>
    <s v="11001"/>
    <s v="Carrera 13 # 28-17 Pisos 234 y 5"/>
    <s v="22/10/2019"/>
    <s v="22/10/2024"/>
    <n v="15000000"/>
    <s v="1901767470"/>
    <n v="1800"/>
    <n v="1"/>
    <n v="15000000"/>
    <n v="180"/>
    <n v="2"/>
    <n v="2"/>
    <n v="2.02"/>
    <n v="13.622306"/>
  </r>
  <r>
    <n v="1483"/>
    <x v="74"/>
    <s v="30/09/2020"/>
    <n v="1669"/>
    <n v="5"/>
    <s v="N"/>
    <s v="800-116-398-7"/>
    <s v="11001"/>
    <s v="Carrera 13 # 28-17 Pisos 234 y 5"/>
    <s v="22/10/2019"/>
    <s v="22/10/2024"/>
    <n v="7500000"/>
    <s v="1901767481"/>
    <n v="1800"/>
    <n v="1"/>
    <n v="7500000"/>
    <n v="180"/>
    <n v="2"/>
    <n v="2"/>
    <n v="2.02"/>
    <n v="6.8110840000000001"/>
  </r>
  <r>
    <n v="1483"/>
    <x v="74"/>
    <s v="30/09/2020"/>
    <n v="1670"/>
    <n v="5"/>
    <s v="N"/>
    <s v="800-116-398-7"/>
    <s v="11001"/>
    <s v="Carrera 13 # 28-17 Pisos 234 y 5"/>
    <s v="22/10/2019"/>
    <s v="22/10/2024"/>
    <n v="6500000"/>
    <s v="1901767482"/>
    <n v="1800"/>
    <n v="1"/>
    <n v="6500000"/>
    <n v="180"/>
    <n v="2"/>
    <n v="2"/>
    <n v="2.02"/>
    <n v="5.9029999999999996"/>
  </r>
  <r>
    <n v="1483"/>
    <x v="74"/>
    <s v="30/09/2020"/>
    <n v="1671"/>
    <n v="5"/>
    <s v="N"/>
    <s v="800-116-398-7"/>
    <s v="11001"/>
    <s v="Carrera 13 # 28-17 Pisos 234 y 5"/>
    <s v="22/10/2019"/>
    <s v="22/10/2024"/>
    <n v="20000000"/>
    <s v="1901767484"/>
    <n v="1800"/>
    <n v="1"/>
    <n v="20000000"/>
    <n v="180"/>
    <n v="2"/>
    <n v="2"/>
    <n v="5.52"/>
    <n v="18.431504"/>
  </r>
  <r>
    <n v="387"/>
    <x v="74"/>
    <s v="30/09/2020"/>
    <n v="1672"/>
    <n v="5"/>
    <s v="N"/>
    <s v="800-116-398-7"/>
    <s v="11001"/>
    <s v="Carrera 13 # 28-17 Pisos 234 y 5"/>
    <s v="22/10/2019"/>
    <s v="22/10/2021"/>
    <n v="20000000"/>
    <s v="1901767589"/>
    <n v="720"/>
    <n v="1"/>
    <n v="20000000"/>
    <n v="180"/>
    <n v="2"/>
    <n v="2"/>
    <n v="5.52"/>
    <n v="15.359772"/>
  </r>
  <r>
    <n v="1483"/>
    <x v="74"/>
    <s v="30/09/2020"/>
    <n v="1673"/>
    <n v="5"/>
    <s v="N"/>
    <s v="800-116-398-7"/>
    <s v="11001"/>
    <s v="Carrera 13 # 28-17 Pisos 234 y 5"/>
    <s v="22/10/2019"/>
    <s v="22/10/2024"/>
    <n v="40000000"/>
    <s v="1901767676"/>
    <n v="1800"/>
    <n v="1"/>
    <n v="40000000"/>
    <n v="180"/>
    <n v="2"/>
    <n v="2"/>
    <n v="4.5199999999999996"/>
    <n v="36.710177999999999"/>
  </r>
  <r>
    <n v="387"/>
    <x v="74"/>
    <s v="30/09/2020"/>
    <n v="1674"/>
    <n v="5"/>
    <s v="N"/>
    <s v="800-116-398-7"/>
    <s v="11001"/>
    <s v="Carrera 13 # 28-17 Pisos 234 y 5"/>
    <s v="22/10/2019"/>
    <s v="22/10/2021"/>
    <n v="30000000"/>
    <s v="1901767679"/>
    <n v="720"/>
    <n v="1"/>
    <n v="30000000"/>
    <n v="180"/>
    <n v="2"/>
    <n v="2"/>
    <n v="1.52"/>
    <n v="22.656390999999999"/>
  </r>
  <r>
    <n v="752"/>
    <x v="74"/>
    <s v="30/09/2020"/>
    <n v="1675"/>
    <n v="5"/>
    <s v="N"/>
    <s v="800-116-398-7"/>
    <s v="11001"/>
    <s v="Carrera 13 # 28-17 Pisos 234 y 5"/>
    <s v="22/10/2019"/>
    <s v="22/10/2022"/>
    <n v="5000000"/>
    <s v="1901767680"/>
    <n v="1080"/>
    <n v="1"/>
    <n v="5000000"/>
    <n v="360"/>
    <n v="2"/>
    <n v="2"/>
    <n v="1.88"/>
    <n v="5.0913040000000001"/>
  </r>
  <r>
    <n v="753"/>
    <x v="74"/>
    <s v="30/09/2020"/>
    <n v="1676"/>
    <n v="5"/>
    <s v="N"/>
    <s v="800-116-398-7"/>
    <s v="11001"/>
    <s v="Carrera 13 # 28-17 Pisos 234 y 5"/>
    <s v="23/10/2019"/>
    <s v="23/10/2022"/>
    <n v="7000000"/>
    <s v="1901767941"/>
    <n v="1080"/>
    <n v="1"/>
    <n v="7000000"/>
    <n v="180"/>
    <n v="2"/>
    <n v="2"/>
    <n v="2.02"/>
    <n v="5.8859539999999999"/>
  </r>
  <r>
    <n v="1484"/>
    <x v="74"/>
    <s v="30/09/2020"/>
    <n v="1677"/>
    <n v="5"/>
    <s v="N"/>
    <s v="800-116-398-7"/>
    <s v="11001"/>
    <s v="Carrera 13 # 28-17 Pisos 234 y 5"/>
    <s v="23/10/2019"/>
    <s v="23/10/2024"/>
    <n v="25000000"/>
    <s v="1901767948"/>
    <n v="1800"/>
    <n v="1"/>
    <n v="25000000"/>
    <n v="180"/>
    <n v="2"/>
    <n v="2"/>
    <n v="2.02"/>
    <n v="22.702455"/>
  </r>
  <r>
    <n v="1484"/>
    <x v="74"/>
    <s v="30/09/2020"/>
    <n v="1678"/>
    <n v="5"/>
    <s v="N"/>
    <s v="800-116-398-7"/>
    <s v="11001"/>
    <s v="Carrera 13 # 28-17 Pisos 234 y 5"/>
    <s v="23/10/2019"/>
    <s v="23/10/2024"/>
    <n v="5000000"/>
    <s v="1901767951"/>
    <n v="1800"/>
    <n v="1"/>
    <n v="5000000"/>
    <n v="180"/>
    <n v="2"/>
    <n v="2"/>
    <n v="2.02"/>
    <n v="4.5404749999999998"/>
  </r>
  <r>
    <n v="1484"/>
    <x v="74"/>
    <s v="30/09/2020"/>
    <n v="1679"/>
    <n v="5"/>
    <s v="N"/>
    <s v="800-116-398-7"/>
    <s v="11001"/>
    <s v="Carrera 13 # 28-17 Pisos 234 y 5"/>
    <s v="23/10/2019"/>
    <s v="23/10/2024"/>
    <n v="18000000"/>
    <s v="1901767958"/>
    <n v="1800"/>
    <n v="1"/>
    <n v="18000000"/>
    <n v="180"/>
    <n v="2"/>
    <n v="2"/>
    <n v="2.02"/>
    <n v="16.345690000000001"/>
  </r>
  <r>
    <n v="1484"/>
    <x v="74"/>
    <s v="30/09/2020"/>
    <n v="1680"/>
    <n v="5"/>
    <s v="N"/>
    <s v="800-116-398-7"/>
    <s v="11001"/>
    <s v="Carrera 13 # 28-17 Pisos 234 y 5"/>
    <s v="23/10/2019"/>
    <s v="23/10/2024"/>
    <n v="15000000"/>
    <s v="1901767972"/>
    <n v="1800"/>
    <n v="1"/>
    <n v="15000000"/>
    <n v="180"/>
    <n v="2"/>
    <n v="2"/>
    <n v="2.02"/>
    <n v="13.621582999999999"/>
  </r>
  <r>
    <n v="1484"/>
    <x v="74"/>
    <s v="30/09/2020"/>
    <n v="1681"/>
    <n v="5"/>
    <s v="N"/>
    <s v="800-116-398-7"/>
    <s v="11001"/>
    <s v="Carrera 13 # 28-17 Pisos 234 y 5"/>
    <s v="23/10/2019"/>
    <s v="23/10/2024"/>
    <n v="13000000"/>
    <s v="1901767978"/>
    <n v="1800"/>
    <n v="1"/>
    <n v="13000000"/>
    <n v="180"/>
    <n v="2"/>
    <n v="2"/>
    <n v="2.02"/>
    <n v="11.805215"/>
  </r>
  <r>
    <n v="389"/>
    <x v="74"/>
    <s v="30/09/2020"/>
    <n v="1682"/>
    <n v="5"/>
    <s v="N"/>
    <s v="800-116-398-7"/>
    <s v="11001"/>
    <s v="Carrera 13 # 28-17 Pisos 234 y 5"/>
    <s v="24/10/2019"/>
    <s v="24/10/2021"/>
    <n v="20000000"/>
    <s v="1901768636"/>
    <n v="720"/>
    <n v="1"/>
    <n v="20000000"/>
    <n v="180"/>
    <n v="2"/>
    <n v="2"/>
    <n v="5.52"/>
    <n v="15.355275000000001"/>
  </r>
  <r>
    <n v="1485"/>
    <x v="74"/>
    <s v="30/09/2020"/>
    <n v="1683"/>
    <n v="5"/>
    <s v="N"/>
    <s v="800-116-398-7"/>
    <s v="11001"/>
    <s v="Carrera 13 # 28-17 Pisos 234 y 5"/>
    <s v="24/10/2019"/>
    <s v="24/10/2024"/>
    <n v="13000000"/>
    <s v="1901768640"/>
    <n v="1800"/>
    <n v="1"/>
    <n v="13000000"/>
    <n v="180"/>
    <n v="2"/>
    <n v="2"/>
    <n v="2.02"/>
    <n v="13.115975000000001"/>
  </r>
  <r>
    <n v="1485"/>
    <x v="74"/>
    <s v="30/09/2020"/>
    <n v="1684"/>
    <n v="5"/>
    <s v="N"/>
    <s v="800-116-398-7"/>
    <s v="11001"/>
    <s v="Carrera 13 # 28-17 Pisos 234 y 5"/>
    <s v="24/10/2019"/>
    <s v="24/10/2024"/>
    <n v="12000000"/>
    <s v="1901768650"/>
    <n v="1800"/>
    <n v="1"/>
    <n v="12000000"/>
    <n v="180"/>
    <n v="2"/>
    <n v="2"/>
    <n v="2.02"/>
    <n v="10.896599999999999"/>
  </r>
  <r>
    <n v="1119"/>
    <x v="74"/>
    <s v="30/09/2020"/>
    <n v="1685"/>
    <n v="5"/>
    <s v="N"/>
    <s v="800-116-398-7"/>
    <s v="11001"/>
    <s v="Carrera 13 # 28-17 Pisos 234 y 5"/>
    <s v="24/10/2019"/>
    <s v="24/10/2023"/>
    <n v="15000000"/>
    <s v="1901768661"/>
    <n v="1440"/>
    <n v="1"/>
    <n v="15000000"/>
    <n v="180"/>
    <n v="2"/>
    <n v="2"/>
    <n v="2.02"/>
    <n v="13.242583"/>
  </r>
  <r>
    <n v="1485"/>
    <x v="74"/>
    <s v="30/09/2020"/>
    <n v="1686"/>
    <n v="5"/>
    <s v="N"/>
    <s v="800-116-398-7"/>
    <s v="11001"/>
    <s v="Carrera 13 # 28-17 Pisos 234 y 5"/>
    <s v="24/10/2019"/>
    <s v="24/10/2024"/>
    <n v="30000000"/>
    <s v="1901768667"/>
    <n v="1800"/>
    <n v="1"/>
    <n v="30000000"/>
    <n v="180"/>
    <n v="2"/>
    <n v="2"/>
    <n v="5.52"/>
    <n v="27.639140000000001"/>
  </r>
  <r>
    <n v="1485"/>
    <x v="74"/>
    <s v="30/09/2020"/>
    <n v="1687"/>
    <n v="5"/>
    <s v="N"/>
    <s v="800-116-398-7"/>
    <s v="11001"/>
    <s v="Carrera 13 # 28-17 Pisos 234 y 5"/>
    <s v="24/10/2019"/>
    <s v="24/10/2024"/>
    <n v="10000000"/>
    <s v="1901768682"/>
    <n v="1800"/>
    <n v="1"/>
    <n v="10000000"/>
    <n v="180"/>
    <n v="2"/>
    <n v="2"/>
    <n v="2.02"/>
    <n v="9.0804690000000008"/>
  </r>
  <r>
    <n v="1485"/>
    <x v="74"/>
    <s v="30/09/2020"/>
    <n v="1688"/>
    <n v="5"/>
    <s v="N"/>
    <s v="800-116-398-7"/>
    <s v="11001"/>
    <s v="Carrera 13 # 28-17 Pisos 234 y 5"/>
    <s v="24/10/2019"/>
    <s v="24/10/2024"/>
    <n v="20000000"/>
    <s v="1901768686"/>
    <n v="1800"/>
    <n v="1"/>
    <n v="20000000"/>
    <n v="180"/>
    <n v="2"/>
    <n v="2"/>
    <n v="2.02"/>
    <n v="18.161093000000001"/>
  </r>
  <r>
    <n v="1486"/>
    <x v="74"/>
    <s v="30/09/2020"/>
    <n v="1689"/>
    <n v="5"/>
    <s v="N"/>
    <s v="800-116-398-7"/>
    <s v="11001"/>
    <s v="Carrera 13 # 28-17 Pisos 234 y 5"/>
    <s v="25/10/2019"/>
    <s v="25/10/2024"/>
    <n v="7500000"/>
    <s v="1901769445"/>
    <n v="1800"/>
    <n v="1"/>
    <n v="7500000"/>
    <n v="180"/>
    <n v="2"/>
    <n v="2"/>
    <n v="2.16"/>
    <n v="6.8124729999999998"/>
  </r>
  <r>
    <n v="1486"/>
    <x v="74"/>
    <s v="30/09/2020"/>
    <n v="1690"/>
    <n v="5"/>
    <s v="N"/>
    <s v="800-116-398-7"/>
    <s v="11001"/>
    <s v="Carrera 13 # 28-17 Pisos 234 y 5"/>
    <s v="25/10/2019"/>
    <s v="25/10/2024"/>
    <n v="26000000"/>
    <s v="1901769457"/>
    <n v="1800"/>
    <n v="1"/>
    <n v="26000000"/>
    <n v="180"/>
    <n v="2"/>
    <n v="2"/>
    <n v="2.16"/>
    <n v="23.616561000000001"/>
  </r>
  <r>
    <n v="755"/>
    <x v="74"/>
    <s v="30/09/2020"/>
    <n v="1691"/>
    <n v="5"/>
    <s v="N"/>
    <s v="800-116-398-7"/>
    <s v="11001"/>
    <s v="Carrera 13 # 28-17 Pisos 234 y 5"/>
    <s v="25/10/2019"/>
    <s v="25/10/2022"/>
    <n v="7500000"/>
    <s v="1901769475"/>
    <n v="1080"/>
    <n v="1"/>
    <n v="7500000"/>
    <n v="180"/>
    <n v="2"/>
    <n v="2"/>
    <n v="2.16"/>
    <n v="6.3078830000000004"/>
  </r>
  <r>
    <n v="755"/>
    <x v="74"/>
    <s v="30/09/2020"/>
    <n v="1692"/>
    <n v="5"/>
    <s v="N"/>
    <s v="800-116-398-7"/>
    <s v="11001"/>
    <s v="Carrera 13 # 28-17 Pisos 234 y 5"/>
    <s v="25/10/2019"/>
    <s v="25/10/2022"/>
    <n v="5000000"/>
    <s v="1901769487"/>
    <n v="1080"/>
    <n v="1"/>
    <n v="5000000"/>
    <n v="180"/>
    <n v="2"/>
    <n v="2"/>
    <n v="2.16"/>
    <n v="4.205355"/>
  </r>
  <r>
    <n v="1486"/>
    <x v="74"/>
    <s v="30/09/2020"/>
    <n v="1693"/>
    <n v="5"/>
    <s v="N"/>
    <s v="800-116-398-7"/>
    <s v="11001"/>
    <s v="Carrera 13 # 28-17 Pisos 234 y 5"/>
    <s v="25/10/2019"/>
    <s v="25/10/2024"/>
    <n v="6000000"/>
    <s v="1901769492"/>
    <n v="1800"/>
    <n v="1"/>
    <n v="6000000"/>
    <n v="180"/>
    <n v="2"/>
    <n v="2"/>
    <n v="2.16"/>
    <n v="5.4499459999999997"/>
  </r>
  <r>
    <n v="1486"/>
    <x v="74"/>
    <s v="30/09/2020"/>
    <n v="1694"/>
    <n v="5"/>
    <s v="N"/>
    <s v="800-116-398-7"/>
    <s v="11001"/>
    <s v="Carrera 13 # 28-17 Pisos 234 y 5"/>
    <s v="25/10/2019"/>
    <s v="25/10/2024"/>
    <n v="15000000"/>
    <s v="1901769496"/>
    <n v="1800"/>
    <n v="1"/>
    <n v="15000000"/>
    <n v="180"/>
    <n v="2"/>
    <n v="2"/>
    <n v="2.16"/>
    <n v="13.62509"/>
  </r>
  <r>
    <n v="1486"/>
    <x v="74"/>
    <s v="30/09/2020"/>
    <n v="1695"/>
    <n v="5"/>
    <s v="N"/>
    <s v="800-116-398-7"/>
    <s v="11001"/>
    <s v="Carrera 13 # 28-17 Pisos 234 y 5"/>
    <s v="25/10/2019"/>
    <s v="25/10/2024"/>
    <n v="19000000"/>
    <s v="1901769505"/>
    <n v="1800"/>
    <n v="1"/>
    <n v="19000000"/>
    <n v="180"/>
    <n v="2"/>
    <n v="2"/>
    <n v="2.16"/>
    <n v="17.258343"/>
  </r>
  <r>
    <n v="1489"/>
    <x v="74"/>
    <s v="30/09/2020"/>
    <n v="1696"/>
    <n v="5"/>
    <s v="N"/>
    <s v="800-116-398-7"/>
    <s v="11001"/>
    <s v="Carrera 13 # 28-17 Pisos 234 y 5"/>
    <s v="28/10/2019"/>
    <s v="28/10/2024"/>
    <n v="10000000"/>
    <s v="1901770376"/>
    <n v="1800"/>
    <n v="1"/>
    <n v="10000000"/>
    <n v="180"/>
    <n v="2"/>
    <n v="2"/>
    <n v="2.16"/>
    <n v="9.0816239999999997"/>
  </r>
  <r>
    <n v="1489"/>
    <x v="74"/>
    <s v="30/09/2020"/>
    <n v="1697"/>
    <n v="5"/>
    <s v="N"/>
    <s v="800-116-398-7"/>
    <s v="11001"/>
    <s v="Carrera 13 # 28-17 Pisos 234 y 5"/>
    <s v="28/10/2019"/>
    <s v="28/10/2024"/>
    <n v="12000000"/>
    <s v="1901770381"/>
    <n v="1800"/>
    <n v="1"/>
    <n v="12000000"/>
    <n v="180"/>
    <n v="2"/>
    <n v="2"/>
    <n v="2.16"/>
    <n v="10.89804"/>
  </r>
  <r>
    <n v="1489"/>
    <x v="74"/>
    <s v="30/09/2020"/>
    <n v="1698"/>
    <n v="5"/>
    <s v="N"/>
    <s v="800-116-398-7"/>
    <s v="11001"/>
    <s v="Carrera 13 # 28-17 Pisos 234 y 5"/>
    <s v="28/10/2019"/>
    <s v="28/10/2024"/>
    <n v="8000000"/>
    <s v="1901770387"/>
    <n v="1800"/>
    <n v="1"/>
    <n v="8000000"/>
    <n v="180"/>
    <n v="2"/>
    <n v="2"/>
    <n v="2.16"/>
    <n v="7.2653600000000003"/>
  </r>
  <r>
    <n v="1489"/>
    <x v="74"/>
    <s v="30/09/2020"/>
    <n v="1699"/>
    <n v="5"/>
    <s v="N"/>
    <s v="800-116-398-7"/>
    <s v="11001"/>
    <s v="Carrera 13 # 28-17 Pisos 234 y 5"/>
    <s v="28/10/2019"/>
    <s v="28/10/2024"/>
    <n v="10000000"/>
    <s v="1901770394"/>
    <n v="1800"/>
    <n v="1"/>
    <n v="10000000"/>
    <n v="180"/>
    <n v="2"/>
    <n v="2"/>
    <n v="2.16"/>
    <n v="9.0816239999999997"/>
  </r>
  <r>
    <n v="758"/>
    <x v="74"/>
    <s v="30/09/2020"/>
    <n v="1700"/>
    <n v="5"/>
    <s v="N"/>
    <s v="800-116-398-7"/>
    <s v="11001"/>
    <s v="Carrera 13 # 28-17 Pisos 234 y 5"/>
    <s v="28/10/2019"/>
    <s v="28/10/2022"/>
    <n v="6000000"/>
    <s v="1901770399"/>
    <n v="1080"/>
    <n v="1"/>
    <n v="6000000"/>
    <n v="180"/>
    <n v="2"/>
    <n v="2"/>
    <n v="2.16"/>
    <n v="5.0452959999999996"/>
  </r>
  <r>
    <n v="393"/>
    <x v="74"/>
    <s v="30/09/2020"/>
    <n v="1701"/>
    <n v="5"/>
    <s v="N"/>
    <s v="800-116-398-7"/>
    <s v="11001"/>
    <s v="Carrera 13 # 28-17 Pisos 234 y 5"/>
    <s v="28/10/2019"/>
    <s v="28/10/2021"/>
    <n v="5000000"/>
    <s v="1901770408"/>
    <n v="720"/>
    <n v="1"/>
    <n v="5000000"/>
    <n v="180"/>
    <n v="2"/>
    <n v="2"/>
    <n v="2.16"/>
    <n v="3.7840479999999999"/>
  </r>
  <r>
    <n v="1489"/>
    <x v="74"/>
    <s v="30/09/2020"/>
    <n v="1702"/>
    <n v="5"/>
    <s v="N"/>
    <s v="800-116-398-7"/>
    <s v="11001"/>
    <s v="Carrera 13 # 28-17 Pisos 234 y 5"/>
    <s v="28/10/2019"/>
    <s v="28/10/2024"/>
    <n v="30000000"/>
    <s v="1901770415"/>
    <n v="1800"/>
    <n v="1"/>
    <n v="30000000"/>
    <n v="180"/>
    <n v="2"/>
    <n v="2"/>
    <n v="2.16"/>
    <n v="27.244872000000001"/>
  </r>
  <r>
    <n v="758"/>
    <x v="74"/>
    <s v="30/09/2020"/>
    <n v="1703"/>
    <n v="5"/>
    <s v="N"/>
    <s v="800-116-398-7"/>
    <s v="11001"/>
    <s v="Carrera 13 # 28-17 Pisos 234 y 5"/>
    <s v="28/10/2019"/>
    <s v="28/10/2022"/>
    <n v="6500000"/>
    <s v="1901770422"/>
    <n v="1080"/>
    <n v="1"/>
    <n v="6500000"/>
    <n v="180"/>
    <n v="2"/>
    <n v="2"/>
    <n v="2.16"/>
    <n v="5.4657629999999999"/>
  </r>
  <r>
    <n v="1489"/>
    <x v="74"/>
    <s v="30/09/2020"/>
    <n v="1704"/>
    <n v="5"/>
    <s v="N"/>
    <s v="800-116-398-7"/>
    <s v="11001"/>
    <s v="Carrera 13 # 28-17 Pisos 234 y 5"/>
    <s v="28/10/2019"/>
    <s v="28/10/2024"/>
    <n v="12000000"/>
    <s v="1901770431"/>
    <n v="1800"/>
    <n v="1"/>
    <n v="12000000"/>
    <n v="180"/>
    <n v="2"/>
    <n v="2"/>
    <n v="2.16"/>
    <n v="10.89804"/>
  </r>
  <r>
    <n v="1490"/>
    <x v="74"/>
    <s v="30/09/2020"/>
    <n v="1705"/>
    <n v="5"/>
    <s v="N"/>
    <s v="800-116-398-7"/>
    <s v="11001"/>
    <s v="Carrera 13 # 28-17 Pisos 234 y 5"/>
    <s v="29/10/2019"/>
    <s v="29/10/2024"/>
    <n v="13000000"/>
    <s v="1901771195"/>
    <n v="1800"/>
    <n v="1"/>
    <n v="13000000"/>
    <n v="180"/>
    <n v="2"/>
    <n v="2"/>
    <n v="2.16"/>
    <n v="11.805398"/>
  </r>
  <r>
    <n v="1490"/>
    <x v="74"/>
    <s v="30/09/2020"/>
    <n v="1706"/>
    <n v="5"/>
    <s v="N"/>
    <s v="800-116-398-7"/>
    <s v="11001"/>
    <s v="Carrera 13 # 28-17 Pisos 234 y 5"/>
    <s v="29/10/2019"/>
    <s v="29/10/2024"/>
    <n v="13000000"/>
    <s v="1901771198"/>
    <n v="1800"/>
    <n v="1"/>
    <n v="13000000"/>
    <n v="180"/>
    <n v="2"/>
    <n v="2"/>
    <n v="2.16"/>
    <n v="11.805398"/>
  </r>
  <r>
    <n v="1490"/>
    <x v="74"/>
    <s v="30/09/2020"/>
    <n v="1707"/>
    <n v="5"/>
    <s v="N"/>
    <s v="800-116-398-7"/>
    <s v="11001"/>
    <s v="Carrera 13 # 28-17 Pisos 234 y 5"/>
    <s v="29/10/2019"/>
    <s v="29/10/2024"/>
    <n v="18000000"/>
    <s v="1901771211"/>
    <n v="1800"/>
    <n v="1"/>
    <n v="18000000"/>
    <n v="180"/>
    <n v="2"/>
    <n v="2"/>
    <n v="2.16"/>
    <n v="16.346017"/>
  </r>
  <r>
    <n v="1490"/>
    <x v="74"/>
    <s v="30/09/2020"/>
    <n v="1708"/>
    <n v="5"/>
    <s v="N"/>
    <s v="800-116-398-7"/>
    <s v="11001"/>
    <s v="Carrera 13 # 28-17 Pisos 234 y 5"/>
    <s v="29/10/2019"/>
    <s v="29/10/2024"/>
    <n v="6500000"/>
    <s v="1901771225"/>
    <n v="1800"/>
    <n v="1"/>
    <n v="6500000"/>
    <n v="180"/>
    <n v="2"/>
    <n v="2"/>
    <n v="1.1599999999999999"/>
    <n v="5.8783880000000002"/>
  </r>
  <r>
    <n v="398"/>
    <x v="74"/>
    <s v="30/09/2020"/>
    <n v="1709"/>
    <n v="5"/>
    <s v="N"/>
    <s v="800-116-398-7"/>
    <s v="11001"/>
    <s v="Carrera 13 # 28-17 Pisos 234 y 5"/>
    <s v="29/10/2019"/>
    <s v="02/11/2021"/>
    <n v="22000000"/>
    <s v="1901771230"/>
    <n v="720"/>
    <n v="1"/>
    <n v="22000000"/>
    <n v="30"/>
    <n v="2"/>
    <n v="2"/>
    <n v="3.14"/>
    <n v="12.864242000000001"/>
  </r>
  <r>
    <n v="1491"/>
    <x v="74"/>
    <s v="30/09/2020"/>
    <n v="1710"/>
    <n v="5"/>
    <s v="N"/>
    <s v="800-116-398-7"/>
    <s v="11001"/>
    <s v="Carrera 13 # 28-17 Pisos 234 y 5"/>
    <s v="30/10/2019"/>
    <s v="30/10/2024"/>
    <n v="10000000"/>
    <s v="1901771828"/>
    <n v="1800"/>
    <n v="1"/>
    <n v="10000000"/>
    <n v="180"/>
    <n v="2"/>
    <n v="2"/>
    <n v="2.16"/>
    <n v="9.0805500000000006"/>
  </r>
  <r>
    <n v="1491"/>
    <x v="74"/>
    <s v="30/09/2020"/>
    <n v="1711"/>
    <n v="5"/>
    <s v="N"/>
    <s v="800-116-398-7"/>
    <s v="11001"/>
    <s v="Carrera 13 # 28-17 Pisos 234 y 5"/>
    <s v="30/10/2019"/>
    <s v="30/10/2024"/>
    <n v="13000000"/>
    <s v="1901771836"/>
    <n v="1800"/>
    <n v="1"/>
    <n v="13000000"/>
    <n v="180"/>
    <n v="2"/>
    <n v="2"/>
    <n v="2.16"/>
    <n v="11.8047"/>
  </r>
  <r>
    <n v="1125"/>
    <x v="74"/>
    <s v="30/09/2020"/>
    <n v="1712"/>
    <n v="5"/>
    <s v="N"/>
    <s v="800-116-398-7"/>
    <s v="11001"/>
    <s v="Carrera 13 # 28-17 Pisos 234 y 5"/>
    <s v="30/10/2019"/>
    <s v="30/10/2023"/>
    <n v="10000000"/>
    <s v="1901771844"/>
    <n v="1440"/>
    <n v="1"/>
    <n v="10000000"/>
    <n v="180"/>
    <n v="2"/>
    <n v="2"/>
    <n v="2.16"/>
    <n v="8.8283000000000005"/>
  </r>
  <r>
    <n v="1491"/>
    <x v="74"/>
    <s v="30/09/2020"/>
    <n v="1713"/>
    <n v="5"/>
    <s v="N"/>
    <s v="800-116-398-7"/>
    <s v="11001"/>
    <s v="Carrera 13 # 28-17 Pisos 234 y 5"/>
    <s v="30/10/2019"/>
    <s v="30/10/2024"/>
    <n v="15000000"/>
    <s v="1901771860"/>
    <n v="1800"/>
    <n v="1"/>
    <n v="15000000"/>
    <n v="180"/>
    <n v="2"/>
    <n v="2"/>
    <n v="2.16"/>
    <n v="13.620900000000001"/>
  </r>
  <r>
    <n v="1491"/>
    <x v="74"/>
    <s v="30/09/2020"/>
    <n v="1714"/>
    <n v="5"/>
    <s v="N"/>
    <s v="800-116-398-7"/>
    <s v="11001"/>
    <s v="Carrera 13 # 28-17 Pisos 234 y 5"/>
    <s v="30/10/2019"/>
    <s v="30/10/2024"/>
    <n v="13000000"/>
    <s v="1901771872"/>
    <n v="1800"/>
    <n v="1"/>
    <n v="13000000"/>
    <n v="180"/>
    <n v="2"/>
    <n v="2"/>
    <n v="2.16"/>
    <n v="11.8047"/>
  </r>
  <r>
    <n v="1491"/>
    <x v="74"/>
    <s v="30/09/2020"/>
    <n v="1715"/>
    <n v="5"/>
    <s v="N"/>
    <s v="800-116-398-7"/>
    <s v="11001"/>
    <s v="Carrera 13 # 28-17 Pisos 234 y 5"/>
    <s v="30/10/2019"/>
    <s v="30/10/2024"/>
    <n v="30000000"/>
    <s v="1901771882"/>
    <n v="1800"/>
    <n v="1"/>
    <n v="30000000"/>
    <n v="180"/>
    <n v="2"/>
    <n v="2"/>
    <n v="2.16"/>
    <n v="27.24165"/>
  </r>
  <r>
    <n v="1491"/>
    <x v="74"/>
    <s v="30/09/2020"/>
    <n v="1716"/>
    <n v="5"/>
    <s v="N"/>
    <s v="800-116-398-7"/>
    <s v="11001"/>
    <s v="Carrera 13 # 28-17 Pisos 234 y 5"/>
    <s v="30/10/2019"/>
    <s v="30/10/2024"/>
    <n v="30000000"/>
    <s v="1901771888"/>
    <n v="1800"/>
    <n v="1"/>
    <n v="30000000"/>
    <n v="180"/>
    <n v="2"/>
    <n v="2"/>
    <n v="2.16"/>
    <n v="27.24165"/>
  </r>
  <r>
    <n v="1491"/>
    <x v="74"/>
    <s v="30/09/2020"/>
    <n v="1717"/>
    <n v="5"/>
    <s v="N"/>
    <s v="800-116-398-7"/>
    <s v="11001"/>
    <s v="Carrera 13 # 28-17 Pisos 234 y 5"/>
    <s v="30/10/2019"/>
    <s v="30/10/2024"/>
    <n v="15000000"/>
    <s v="1901771898"/>
    <n v="1800"/>
    <n v="1"/>
    <n v="15000000"/>
    <n v="180"/>
    <n v="2"/>
    <n v="2"/>
    <n v="2.16"/>
    <n v="13.620900000000001"/>
  </r>
  <r>
    <n v="1496"/>
    <x v="74"/>
    <s v="30/09/2020"/>
    <n v="1718"/>
    <n v="5"/>
    <s v="N"/>
    <s v="800-116-398-7"/>
    <s v="11001"/>
    <s v="Carrera 13 # 28-17 Pisos 234 y 5"/>
    <s v="30/10/2019"/>
    <s v="04/11/2024"/>
    <n v="30000000"/>
    <s v="1901771903"/>
    <n v="1800"/>
    <n v="1"/>
    <n v="30000000"/>
    <n v="180"/>
    <n v="2"/>
    <n v="2"/>
    <n v="5.53"/>
    <n v="27.597432000000001"/>
  </r>
  <r>
    <n v="1491"/>
    <x v="74"/>
    <s v="30/09/2020"/>
    <n v="1719"/>
    <n v="5"/>
    <s v="N"/>
    <s v="800-116-398-7"/>
    <s v="11001"/>
    <s v="Carrera 13 # 28-17 Pisos 234 y 5"/>
    <s v="31/10/2019"/>
    <s v="30/10/2024"/>
    <n v="28000000"/>
    <s v="1901772432"/>
    <n v="1800"/>
    <n v="1"/>
    <n v="28000000"/>
    <n v="180"/>
    <n v="2"/>
    <n v="2"/>
    <n v="2.16"/>
    <n v="25.425599999999999"/>
  </r>
  <r>
    <n v="1491"/>
    <x v="74"/>
    <s v="30/09/2020"/>
    <n v="1720"/>
    <n v="5"/>
    <s v="N"/>
    <s v="800-116-398-7"/>
    <s v="11001"/>
    <s v="Carrera 13 # 28-17 Pisos 234 y 5"/>
    <s v="31/10/2019"/>
    <s v="30/10/2024"/>
    <n v="10300000"/>
    <s v="1901772443"/>
    <n v="1800"/>
    <n v="1"/>
    <n v="10300000"/>
    <n v="180"/>
    <n v="2"/>
    <n v="2"/>
    <n v="2.16"/>
    <n v="9.3529499999999999"/>
  </r>
  <r>
    <n v="1491"/>
    <x v="74"/>
    <s v="30/09/2020"/>
    <n v="1721"/>
    <n v="5"/>
    <s v="N"/>
    <s v="800-116-398-7"/>
    <s v="11001"/>
    <s v="Carrera 13 # 28-17 Pisos 234 y 5"/>
    <s v="31/10/2019"/>
    <s v="30/10/2024"/>
    <n v="15000000"/>
    <s v="1901772453"/>
    <n v="1800"/>
    <n v="1"/>
    <n v="15000000"/>
    <n v="180"/>
    <n v="2"/>
    <n v="2"/>
    <n v="2.16"/>
    <n v="13.620900000000001"/>
  </r>
  <r>
    <n v="1491"/>
    <x v="74"/>
    <s v="30/09/2020"/>
    <n v="1722"/>
    <n v="5"/>
    <s v="N"/>
    <s v="800-116-398-7"/>
    <s v="11001"/>
    <s v="Carrera 13 # 28-17 Pisos 234 y 5"/>
    <s v="31/10/2019"/>
    <s v="30/10/2024"/>
    <n v="30000000"/>
    <s v="1901772508"/>
    <n v="1800"/>
    <n v="1"/>
    <n v="30000000"/>
    <n v="180"/>
    <n v="2"/>
    <n v="2"/>
    <n v="2.16"/>
    <n v="27.24165"/>
  </r>
  <r>
    <n v="1493"/>
    <x v="74"/>
    <s v="30/09/2020"/>
    <n v="1723"/>
    <n v="5"/>
    <s v="N"/>
    <s v="800-116-398-7"/>
    <s v="11001"/>
    <s v="Carrera 13 # 28-17 Pisos 234 y 5"/>
    <s v="01/11/2019"/>
    <s v="01/11/2024"/>
    <n v="10000000"/>
    <s v="1901773246"/>
    <n v="1800"/>
    <n v="1"/>
    <n v="10000000"/>
    <n v="180"/>
    <n v="2"/>
    <n v="2"/>
    <n v="1.03"/>
    <n v="9.0383200000000006"/>
  </r>
  <r>
    <n v="1493"/>
    <x v="74"/>
    <s v="30/09/2020"/>
    <n v="1724"/>
    <n v="5"/>
    <s v="N"/>
    <s v="800-116-398-7"/>
    <s v="11001"/>
    <s v="Carrera 13 # 28-17 Pisos 234 y 5"/>
    <s v="01/11/2019"/>
    <s v="01/11/2024"/>
    <n v="11200000"/>
    <s v="1901773255"/>
    <n v="1800"/>
    <n v="1"/>
    <n v="11200000"/>
    <n v="180"/>
    <n v="2"/>
    <n v="2"/>
    <n v="2.0299999999999998"/>
    <n v="10.164457000000001"/>
  </r>
  <r>
    <n v="1497"/>
    <x v="74"/>
    <s v="30/09/2020"/>
    <n v="1725"/>
    <n v="5"/>
    <s v="N"/>
    <s v="800-116-398-7"/>
    <s v="11001"/>
    <s v="Carrera 13 # 28-17 Pisos 234 y 5"/>
    <s v="05/11/2019"/>
    <s v="05/11/2024"/>
    <n v="30000000"/>
    <s v="1901773547"/>
    <n v="1800"/>
    <n v="1"/>
    <n v="30000000"/>
    <n v="180"/>
    <n v="2"/>
    <n v="2"/>
    <n v="1.03"/>
    <n v="27.119105000000001"/>
  </r>
  <r>
    <n v="1497"/>
    <x v="74"/>
    <s v="30/09/2020"/>
    <n v="1726"/>
    <n v="5"/>
    <s v="N"/>
    <s v="800-116-398-7"/>
    <s v="11001"/>
    <s v="Carrera 13 # 28-17 Pisos 234 y 5"/>
    <s v="05/11/2019"/>
    <s v="05/11/2024"/>
    <n v="25000000"/>
    <s v="1901773550"/>
    <n v="1800"/>
    <n v="1"/>
    <n v="25000000"/>
    <n v="180"/>
    <n v="2"/>
    <n v="2"/>
    <n v="1.03"/>
    <n v="22.599198999999999"/>
  </r>
  <r>
    <n v="1497"/>
    <x v="74"/>
    <s v="30/09/2020"/>
    <n v="1727"/>
    <n v="5"/>
    <s v="N"/>
    <s v="800-116-398-7"/>
    <s v="11001"/>
    <s v="Carrera 13 # 28-17 Pisos 234 y 5"/>
    <s v="05/11/2019"/>
    <s v="05/11/2024"/>
    <n v="13800000"/>
    <s v="1901773564"/>
    <n v="1800"/>
    <n v="1"/>
    <n v="13800000"/>
    <n v="180"/>
    <n v="2"/>
    <n v="2"/>
    <n v="1.03"/>
    <n v="12.474659000000001"/>
  </r>
  <r>
    <n v="1498"/>
    <x v="74"/>
    <s v="30/09/2020"/>
    <n v="1728"/>
    <n v="5"/>
    <s v="N"/>
    <s v="800-116-398-7"/>
    <s v="11001"/>
    <s v="Carrera 13 # 28-17 Pisos 234 y 5"/>
    <s v="06/11/2019"/>
    <s v="06/11/2024"/>
    <n v="20000000"/>
    <s v="1901774068"/>
    <n v="1800"/>
    <n v="1"/>
    <n v="20000000"/>
    <n v="180"/>
    <n v="2"/>
    <n v="2"/>
    <n v="1.03"/>
    <n v="18.07891"/>
  </r>
  <r>
    <n v="1498"/>
    <x v="74"/>
    <s v="30/09/2020"/>
    <n v="1729"/>
    <n v="5"/>
    <s v="N"/>
    <s v="800-116-398-7"/>
    <s v="11001"/>
    <s v="Carrera 13 # 28-17 Pisos 234 y 5"/>
    <s v="06/11/2019"/>
    <s v="06/11/2024"/>
    <n v="15500000"/>
    <s v="1901774088"/>
    <n v="1800"/>
    <n v="1"/>
    <n v="15500000"/>
    <n v="90"/>
    <n v="2"/>
    <n v="2"/>
    <n v="0.64"/>
    <n v="13.187714"/>
  </r>
  <r>
    <n v="1499"/>
    <x v="74"/>
    <s v="30/09/2020"/>
    <n v="1730"/>
    <n v="5"/>
    <s v="N"/>
    <s v="800-116-398-7"/>
    <s v="11001"/>
    <s v="Carrera 13 # 28-17 Pisos 234 y 5"/>
    <s v="07/11/2019"/>
    <s v="07/11/2024"/>
    <n v="8000000"/>
    <s v="1901776131"/>
    <n v="1800"/>
    <n v="1"/>
    <n v="8000000"/>
    <n v="180"/>
    <n v="2"/>
    <n v="2"/>
    <n v="2.0299999999999998"/>
    <n v="7.2592650000000001"/>
  </r>
  <r>
    <n v="1499"/>
    <x v="74"/>
    <s v="30/09/2020"/>
    <n v="1731"/>
    <n v="5"/>
    <s v="N"/>
    <s v="800-116-398-7"/>
    <s v="11001"/>
    <s v="Carrera 13 # 28-17 Pisos 234 y 5"/>
    <s v="07/11/2019"/>
    <s v="07/11/2024"/>
    <n v="10000000"/>
    <s v="1901776133"/>
    <n v="1800"/>
    <n v="1"/>
    <n v="10000000"/>
    <n v="180"/>
    <n v="2"/>
    <n v="2"/>
    <n v="2.0299999999999998"/>
    <n v="9.0742200000000004"/>
  </r>
  <r>
    <n v="768"/>
    <x v="74"/>
    <s v="30/09/2020"/>
    <n v="1732"/>
    <n v="5"/>
    <s v="N"/>
    <s v="800-116-398-7"/>
    <s v="11001"/>
    <s v="Carrera 13 # 28-17 Pisos 234 y 5"/>
    <s v="07/11/2019"/>
    <s v="07/11/2022"/>
    <n v="10000000"/>
    <s v="1901776164"/>
    <n v="1080"/>
    <n v="1"/>
    <n v="10000000"/>
    <n v="180"/>
    <n v="2"/>
    <n v="2"/>
    <n v="2.0299999999999998"/>
    <n v="8.4022620000000003"/>
  </r>
  <r>
    <n v="1499"/>
    <x v="74"/>
    <s v="30/09/2020"/>
    <n v="1733"/>
    <n v="5"/>
    <s v="N"/>
    <s v="800-116-398-7"/>
    <s v="11001"/>
    <s v="Carrera 13 # 28-17 Pisos 234 y 5"/>
    <s v="07/11/2019"/>
    <s v="07/11/2024"/>
    <n v="21000000"/>
    <s v="1901776168"/>
    <n v="1800"/>
    <n v="1"/>
    <n v="21000000"/>
    <n v="180"/>
    <n v="2"/>
    <n v="2"/>
    <n v="2.0299999999999998"/>
    <n v="19.055696999999999"/>
  </r>
  <r>
    <n v="403"/>
    <x v="74"/>
    <s v="30/09/2020"/>
    <n v="1734"/>
    <n v="5"/>
    <s v="N"/>
    <s v="800-116-398-7"/>
    <s v="11001"/>
    <s v="Carrera 13 # 28-17 Pisos 234 y 5"/>
    <s v="07/11/2019"/>
    <s v="07/11/2021"/>
    <n v="5000000"/>
    <s v="1901776176"/>
    <n v="720"/>
    <n v="1"/>
    <n v="5000000"/>
    <n v="180"/>
    <n v="2"/>
    <n v="2"/>
    <n v="2.0299999999999998"/>
    <n v="3.7810079999999999"/>
  </r>
  <r>
    <n v="1499"/>
    <x v="74"/>
    <s v="30/09/2020"/>
    <n v="1735"/>
    <n v="5"/>
    <s v="N"/>
    <s v="800-116-398-7"/>
    <s v="11001"/>
    <s v="Carrera 13 # 28-17 Pisos 234 y 5"/>
    <s v="07/11/2019"/>
    <s v="07/11/2024"/>
    <n v="30000000"/>
    <s v="1901776188"/>
    <n v="1800"/>
    <n v="1"/>
    <n v="30000000"/>
    <n v="180"/>
    <n v="2"/>
    <n v="2"/>
    <n v="2.0299999999999998"/>
    <n v="27.222458"/>
  </r>
  <r>
    <n v="1500"/>
    <x v="74"/>
    <s v="30/09/2020"/>
    <n v="1736"/>
    <n v="5"/>
    <s v="N"/>
    <s v="800-116-398-7"/>
    <s v="11001"/>
    <s v="Carrera 13 # 28-17 Pisos 234 y 5"/>
    <s v="08/11/2019"/>
    <s v="08/11/2024"/>
    <n v="10000000"/>
    <s v="1901776537"/>
    <n v="1800"/>
    <n v="1"/>
    <n v="10000000"/>
    <n v="180"/>
    <n v="2"/>
    <n v="2"/>
    <n v="1.03"/>
    <n v="9.0375209999999999"/>
  </r>
  <r>
    <n v="1500"/>
    <x v="74"/>
    <s v="30/09/2020"/>
    <n v="1737"/>
    <n v="5"/>
    <s v="N"/>
    <s v="800-116-398-7"/>
    <s v="11001"/>
    <s v="Carrera 13 # 28-17 Pisos 234 y 5"/>
    <s v="08/11/2019"/>
    <s v="08/11/2024"/>
    <n v="8000000"/>
    <s v="1901776540"/>
    <n v="1800"/>
    <n v="1"/>
    <n v="8000000"/>
    <n v="180"/>
    <n v="2"/>
    <n v="2"/>
    <n v="2.0299999999999998"/>
    <n v="7.2573679999999996"/>
  </r>
  <r>
    <n v="1500"/>
    <x v="74"/>
    <s v="30/09/2020"/>
    <n v="1738"/>
    <n v="5"/>
    <s v="N"/>
    <s v="800-116-398-7"/>
    <s v="11001"/>
    <s v="Carrera 13 # 28-17 Pisos 234 y 5"/>
    <s v="08/11/2019"/>
    <s v="08/11/2024"/>
    <n v="10000000"/>
    <s v="1901776553"/>
    <n v="1800"/>
    <n v="1"/>
    <n v="10000000"/>
    <n v="180"/>
    <n v="2"/>
    <n v="2"/>
    <n v="2.0299999999999998"/>
    <n v="9.0717099999999995"/>
  </r>
  <r>
    <n v="1500"/>
    <x v="74"/>
    <s v="30/09/2020"/>
    <n v="1739"/>
    <n v="5"/>
    <s v="N"/>
    <s v="800-116-398-7"/>
    <s v="11001"/>
    <s v="Carrera 13 # 28-17 Pisos 234 y 5"/>
    <s v="08/11/2019"/>
    <s v="08/11/2024"/>
    <n v="10000000"/>
    <s v="1901776560"/>
    <n v="1800"/>
    <n v="1"/>
    <n v="10000000"/>
    <n v="180"/>
    <n v="2"/>
    <n v="2"/>
    <n v="2.0299999999999998"/>
    <n v="9.0717099999999995"/>
  </r>
  <r>
    <n v="1500"/>
    <x v="74"/>
    <s v="30/09/2020"/>
    <n v="1740"/>
    <n v="5"/>
    <s v="N"/>
    <s v="800-116-398-7"/>
    <s v="11001"/>
    <s v="Carrera 13 # 28-17 Pisos 234 y 5"/>
    <s v="08/11/2019"/>
    <s v="08/11/2024"/>
    <n v="10000000"/>
    <s v="1901776561"/>
    <n v="1800"/>
    <n v="1"/>
    <n v="10000000"/>
    <n v="180"/>
    <n v="2"/>
    <n v="2"/>
    <n v="2.0299999999999998"/>
    <n v="9.0717099999999995"/>
  </r>
  <r>
    <n v="1500"/>
    <x v="74"/>
    <s v="30/09/2020"/>
    <n v="1741"/>
    <n v="5"/>
    <s v="N"/>
    <s v="800-116-398-7"/>
    <s v="11001"/>
    <s v="Carrera 13 # 28-17 Pisos 234 y 5"/>
    <s v="08/11/2019"/>
    <s v="08/11/2024"/>
    <n v="15000000"/>
    <s v="1901776569"/>
    <n v="1800"/>
    <n v="1"/>
    <n v="15000000"/>
    <n v="180"/>
    <n v="2"/>
    <n v="2"/>
    <n v="1.03"/>
    <n v="13.556190000000001"/>
  </r>
  <r>
    <n v="1500"/>
    <x v="74"/>
    <s v="30/09/2020"/>
    <n v="1742"/>
    <n v="5"/>
    <s v="N"/>
    <s v="800-116-398-7"/>
    <s v="11001"/>
    <s v="Carrera 13 # 28-17 Pisos 234 y 5"/>
    <s v="08/11/2019"/>
    <s v="08/11/2024"/>
    <n v="12000000"/>
    <s v="1901776573"/>
    <n v="1800"/>
    <n v="1"/>
    <n v="12000000"/>
    <n v="180"/>
    <n v="2"/>
    <n v="2"/>
    <n v="2.0299999999999998"/>
    <n v="10.886051999999999"/>
  </r>
  <r>
    <n v="1500"/>
    <x v="74"/>
    <s v="30/09/2020"/>
    <n v="1743"/>
    <n v="5"/>
    <s v="N"/>
    <s v="800-116-398-7"/>
    <s v="11001"/>
    <s v="Carrera 13 # 28-17 Pisos 234 y 5"/>
    <s v="08/11/2019"/>
    <s v="08/11/2024"/>
    <n v="10500000"/>
    <s v="1901776577"/>
    <n v="1800"/>
    <n v="1"/>
    <n v="10500000"/>
    <n v="360"/>
    <n v="2"/>
    <n v="2"/>
    <n v="4.3899999999999997"/>
    <n v="10.910016000000001"/>
  </r>
  <r>
    <n v="1504"/>
    <x v="74"/>
    <s v="30/09/2020"/>
    <n v="1744"/>
    <n v="5"/>
    <s v="N"/>
    <s v="800-116-398-7"/>
    <s v="11001"/>
    <s v="Carrera 13 # 28-17 Pisos 234 y 5"/>
    <s v="12/11/2019"/>
    <s v="12/11/2024"/>
    <n v="12000000"/>
    <s v="1901777106"/>
    <n v="1800"/>
    <n v="1"/>
    <n v="12000000"/>
    <n v="180"/>
    <n v="2"/>
    <n v="2"/>
    <n v="1.94"/>
    <n v="10.886022000000001"/>
  </r>
  <r>
    <n v="773"/>
    <x v="74"/>
    <s v="30/09/2020"/>
    <n v="1745"/>
    <n v="5"/>
    <s v="N"/>
    <s v="800-116-398-7"/>
    <s v="11001"/>
    <s v="Carrera 13 # 28-17 Pisos 234 y 5"/>
    <s v="12/11/2019"/>
    <s v="12/11/2022"/>
    <n v="5500000"/>
    <s v="1901777107"/>
    <n v="1080"/>
    <n v="1"/>
    <n v="5500000"/>
    <n v="180"/>
    <n v="2"/>
    <n v="2"/>
    <n v="1.94"/>
    <n v="4.6201059999999998"/>
  </r>
  <r>
    <n v="1504"/>
    <x v="74"/>
    <s v="30/09/2020"/>
    <n v="1746"/>
    <n v="5"/>
    <s v="N"/>
    <s v="800-116-398-7"/>
    <s v="11001"/>
    <s v="Carrera 13 # 28-17 Pisos 234 y 5"/>
    <s v="12/11/2019"/>
    <s v="12/11/2024"/>
    <n v="30000000"/>
    <s v="1901777113"/>
    <n v="1800"/>
    <n v="1"/>
    <n v="30000000"/>
    <n v="180"/>
    <n v="2"/>
    <n v="2"/>
    <n v="4.4400000000000004"/>
    <n v="27.46611"/>
  </r>
  <r>
    <n v="1504"/>
    <x v="74"/>
    <s v="30/09/2020"/>
    <n v="1747"/>
    <n v="5"/>
    <s v="N"/>
    <s v="800-116-398-7"/>
    <s v="11001"/>
    <s v="Carrera 13 # 28-17 Pisos 234 y 5"/>
    <s v="12/11/2019"/>
    <s v="12/11/2024"/>
    <n v="12000000"/>
    <s v="1901777118"/>
    <n v="1800"/>
    <n v="1"/>
    <n v="12000000"/>
    <n v="180"/>
    <n v="2"/>
    <n v="2"/>
    <n v="1.94"/>
    <n v="10.886022000000001"/>
  </r>
  <r>
    <n v="408"/>
    <x v="74"/>
    <s v="30/09/2020"/>
    <n v="1748"/>
    <n v="5"/>
    <s v="N"/>
    <s v="800-116-398-7"/>
    <s v="11001"/>
    <s v="Carrera 13 # 28-17 Pisos 234 y 5"/>
    <s v="12/11/2019"/>
    <s v="12/11/2021"/>
    <n v="12000000"/>
    <s v="1901777135"/>
    <n v="720"/>
    <n v="1"/>
    <n v="12000000"/>
    <n v="30"/>
    <n v="2"/>
    <n v="2"/>
    <n v="3.65"/>
    <n v="7.0115379999999998"/>
  </r>
  <r>
    <n v="1779"/>
    <x v="74"/>
    <s v="30/09/2020"/>
    <n v="1749"/>
    <n v="5"/>
    <s v="N"/>
    <s v="800-116-398-7"/>
    <s v="11001"/>
    <s v="Carrera 13 # 28-17 Pisos 234 y 5"/>
    <s v="13/11/2019"/>
    <s v="14/08/2025"/>
    <n v="18000000"/>
    <s v="1901777518"/>
    <n v="1800"/>
    <n v="1"/>
    <n v="18000000"/>
    <n v="180"/>
    <n v="2"/>
    <n v="2"/>
    <n v="0"/>
    <n v="16.209914999999999"/>
  </r>
  <r>
    <n v="1505"/>
    <x v="74"/>
    <s v="30/09/2020"/>
    <n v="1750"/>
    <n v="5"/>
    <s v="N"/>
    <s v="800-116-398-7"/>
    <s v="11001"/>
    <s v="Carrera 13 # 28-17 Pisos 234 y 5"/>
    <s v="13/11/2019"/>
    <s v="13/11/2024"/>
    <n v="13000000"/>
    <s v="1901777529"/>
    <n v="1800"/>
    <n v="1"/>
    <n v="13000000"/>
    <n v="180"/>
    <n v="2"/>
    <n v="2"/>
    <n v="1.94"/>
    <n v="11.792536999999999"/>
  </r>
  <r>
    <n v="1505"/>
    <x v="74"/>
    <s v="30/09/2020"/>
    <n v="1751"/>
    <n v="5"/>
    <s v="N"/>
    <s v="800-116-398-7"/>
    <s v="11001"/>
    <s v="Carrera 13 # 28-17 Pisos 234 y 5"/>
    <s v="13/11/2019"/>
    <s v="13/11/2024"/>
    <n v="20000000"/>
    <s v="1901777532"/>
    <n v="1800"/>
    <n v="1"/>
    <n v="20000000"/>
    <n v="180"/>
    <n v="2"/>
    <n v="2"/>
    <n v="0.94"/>
    <n v="18.075675"/>
  </r>
  <r>
    <n v="1505"/>
    <x v="74"/>
    <s v="30/09/2020"/>
    <n v="1752"/>
    <n v="5"/>
    <s v="N"/>
    <s v="800-116-398-7"/>
    <s v="11001"/>
    <s v="Carrera 13 # 28-17 Pisos 234 y 5"/>
    <s v="13/11/2019"/>
    <s v="13/11/2024"/>
    <n v="15000000"/>
    <s v="1901777533"/>
    <n v="1800"/>
    <n v="1"/>
    <n v="15000000"/>
    <n v="180"/>
    <n v="2"/>
    <n v="2"/>
    <n v="1.94"/>
    <n v="13.606972000000001"/>
  </r>
  <r>
    <n v="1506"/>
    <x v="74"/>
    <s v="30/09/2020"/>
    <n v="1753"/>
    <n v="5"/>
    <s v="N"/>
    <s v="800-116-398-7"/>
    <s v="11001"/>
    <s v="Carrera 13 # 28-17 Pisos 234 y 5"/>
    <s v="14/11/2019"/>
    <s v="14/11/2024"/>
    <n v="15000000"/>
    <s v="1901781195"/>
    <n v="1800"/>
    <n v="1"/>
    <n v="15000000"/>
    <n v="180"/>
    <n v="2"/>
    <n v="2"/>
    <n v="1.94"/>
    <n v="13.606303"/>
  </r>
  <r>
    <n v="410"/>
    <x v="74"/>
    <s v="30/09/2020"/>
    <n v="1754"/>
    <n v="5"/>
    <s v="N"/>
    <s v="800-116-398-7"/>
    <s v="11001"/>
    <s v="Carrera 13 # 28-17 Pisos 234 y 5"/>
    <s v="14/11/2019"/>
    <s v="14/11/2021"/>
    <n v="40000000"/>
    <s v="1901781199"/>
    <n v="720"/>
    <n v="1"/>
    <n v="40000000"/>
    <n v="180"/>
    <n v="2"/>
    <n v="2"/>
    <n v="1.94"/>
    <n v="26.456316000000001"/>
  </r>
  <r>
    <n v="775"/>
    <x v="74"/>
    <s v="30/09/2020"/>
    <n v="1755"/>
    <n v="5"/>
    <s v="N"/>
    <s v="800-116-398-7"/>
    <s v="11001"/>
    <s v="Carrera 13 # 28-17 Pisos 234 y 5"/>
    <s v="14/11/2019"/>
    <s v="14/11/2022"/>
    <n v="5500000"/>
    <s v="1901781204"/>
    <n v="1080"/>
    <n v="1"/>
    <n v="5500000"/>
    <n v="180"/>
    <n v="2"/>
    <n v="2"/>
    <n v="1.94"/>
    <n v="4.6196539999999997"/>
  </r>
  <r>
    <n v="775"/>
    <x v="74"/>
    <s v="30/09/2020"/>
    <n v="1756"/>
    <n v="5"/>
    <s v="N"/>
    <s v="800-116-398-7"/>
    <s v="11001"/>
    <s v="Carrera 13 # 28-17 Pisos 234 y 5"/>
    <s v="14/11/2019"/>
    <s v="14/11/2022"/>
    <n v="5500000"/>
    <s v="1901781207"/>
    <n v="1080"/>
    <n v="1"/>
    <n v="5500000"/>
    <n v="180"/>
    <n v="2"/>
    <n v="2"/>
    <n v="1.94"/>
    <n v="4.6196539999999997"/>
  </r>
  <r>
    <n v="1506"/>
    <x v="74"/>
    <s v="30/09/2020"/>
    <n v="1757"/>
    <n v="5"/>
    <s v="N"/>
    <s v="800-116-398-7"/>
    <s v="11001"/>
    <s v="Carrera 13 # 28-17 Pisos 234 y 5"/>
    <s v="14/11/2019"/>
    <s v="14/11/2024"/>
    <n v="26000000"/>
    <s v="1901781213"/>
    <n v="1800"/>
    <n v="1"/>
    <n v="26000000"/>
    <n v="180"/>
    <n v="2"/>
    <n v="2"/>
    <n v="1.94"/>
    <n v="23.584247999999999"/>
  </r>
  <r>
    <n v="1506"/>
    <x v="74"/>
    <s v="30/09/2020"/>
    <n v="1758"/>
    <n v="5"/>
    <s v="N"/>
    <s v="800-116-398-7"/>
    <s v="11001"/>
    <s v="Carrera 13 # 28-17 Pisos 234 y 5"/>
    <s v="14/11/2019"/>
    <s v="14/11/2024"/>
    <n v="13000000"/>
    <s v="1901781217"/>
    <n v="1800"/>
    <n v="1"/>
    <n v="13000000"/>
    <n v="180"/>
    <n v="2"/>
    <n v="2"/>
    <n v="1.94"/>
    <n v="11.791957999999999"/>
  </r>
  <r>
    <n v="1506"/>
    <x v="74"/>
    <s v="30/09/2020"/>
    <n v="1759"/>
    <n v="5"/>
    <s v="N"/>
    <s v="800-116-398-7"/>
    <s v="11001"/>
    <s v="Carrera 13 # 28-17 Pisos 234 y 5"/>
    <s v="14/11/2019"/>
    <s v="14/11/2024"/>
    <n v="8000000"/>
    <s v="1901781225"/>
    <n v="1800"/>
    <n v="1"/>
    <n v="8000000"/>
    <n v="180"/>
    <n v="2"/>
    <n v="2"/>
    <n v="1.94"/>
    <n v="7.2565920000000004"/>
  </r>
  <r>
    <n v="45"/>
    <x v="74"/>
    <s v="30/09/2020"/>
    <n v="1760"/>
    <n v="5"/>
    <s v="N"/>
    <s v="800-116-398-7"/>
    <s v="11001"/>
    <s v="Carrera 13 # 28-17 Pisos 234 y 5"/>
    <s v="14/11/2019"/>
    <s v="14/11/2020"/>
    <n v="5000000"/>
    <s v="1901781232"/>
    <n v="360"/>
    <n v="1"/>
    <n v="5000000"/>
    <n v="180"/>
    <n v="2"/>
    <n v="2"/>
    <n v="1.44"/>
    <n v="2.5163359999999999"/>
  </r>
  <r>
    <n v="775"/>
    <x v="74"/>
    <s v="30/09/2020"/>
    <n v="1761"/>
    <n v="5"/>
    <s v="N"/>
    <s v="800-116-398-7"/>
    <s v="11001"/>
    <s v="Carrera 13 # 28-17 Pisos 234 y 5"/>
    <s v="14/11/2019"/>
    <s v="14/11/2022"/>
    <n v="8000000"/>
    <s v="1901781236"/>
    <n v="1080"/>
    <n v="1"/>
    <n v="8000000"/>
    <n v="180"/>
    <n v="2"/>
    <n v="2"/>
    <n v="1.94"/>
    <n v="6.7194510000000003"/>
  </r>
  <r>
    <n v="1507"/>
    <x v="74"/>
    <s v="30/09/2020"/>
    <n v="1762"/>
    <n v="5"/>
    <s v="N"/>
    <s v="800-116-398-7"/>
    <s v="11001"/>
    <s v="Carrera 13 # 28-17 Pisos 234 y 5"/>
    <s v="15/11/2019"/>
    <s v="15/11/2024"/>
    <n v="5500000"/>
    <s v="1901781782"/>
    <n v="1800"/>
    <n v="1"/>
    <n v="5500000"/>
    <n v="360"/>
    <n v="2"/>
    <n v="2"/>
    <n v="0.82"/>
    <n v="5.5452870000000001"/>
  </r>
  <r>
    <n v="1507"/>
    <x v="74"/>
    <s v="30/09/2020"/>
    <n v="1763"/>
    <n v="5"/>
    <s v="N"/>
    <s v="800-116-398-7"/>
    <s v="11001"/>
    <s v="Carrera 13 # 28-17 Pisos 234 y 5"/>
    <s v="15/11/2019"/>
    <s v="15/11/2024"/>
    <n v="20000000"/>
    <s v="1901781793"/>
    <n v="1800"/>
    <n v="1"/>
    <n v="20000000"/>
    <n v="180"/>
    <n v="2"/>
    <n v="2"/>
    <n v="1.94"/>
    <n v="18.136783999999999"/>
  </r>
  <r>
    <n v="776"/>
    <x v="74"/>
    <s v="30/09/2020"/>
    <n v="1764"/>
    <n v="5"/>
    <s v="N"/>
    <s v="800-116-398-7"/>
    <s v="11001"/>
    <s v="Carrera 13 # 28-17 Pisos 234 y 5"/>
    <s v="15/11/2019"/>
    <s v="15/11/2022"/>
    <n v="8000000"/>
    <s v="1901781798"/>
    <n v="1080"/>
    <n v="1"/>
    <n v="8000000"/>
    <n v="180"/>
    <n v="2"/>
    <n v="2"/>
    <n v="1.94"/>
    <n v="6.7175099999999999"/>
  </r>
  <r>
    <n v="1507"/>
    <x v="74"/>
    <s v="30/09/2020"/>
    <n v="1765"/>
    <n v="5"/>
    <s v="N"/>
    <s v="800-116-398-7"/>
    <s v="11001"/>
    <s v="Carrera 13 # 28-17 Pisos 234 y 5"/>
    <s v="15/11/2019"/>
    <s v="15/11/2024"/>
    <n v="16000000"/>
    <s v="1901781806"/>
    <n v="1800"/>
    <n v="1"/>
    <n v="16000000"/>
    <n v="180"/>
    <n v="2"/>
    <n v="2"/>
    <n v="1.44"/>
    <n v="14.48404"/>
  </r>
  <r>
    <n v="779"/>
    <x v="74"/>
    <s v="30/09/2020"/>
    <n v="1766"/>
    <n v="5"/>
    <s v="N"/>
    <s v="800-116-398-7"/>
    <s v="11001"/>
    <s v="Carrera 13 # 28-17 Pisos 234 y 5"/>
    <s v="18/11/2019"/>
    <s v="18/11/2022"/>
    <n v="6000000"/>
    <s v="1901782605"/>
    <n v="1080"/>
    <n v="1"/>
    <n v="6000000"/>
    <n v="180"/>
    <n v="2"/>
    <n v="2"/>
    <n v="1.86"/>
    <n v="5.0340980000000002"/>
  </r>
  <r>
    <n v="779"/>
    <x v="74"/>
    <s v="30/09/2020"/>
    <n v="1767"/>
    <n v="5"/>
    <s v="N"/>
    <s v="800-116-398-7"/>
    <s v="11001"/>
    <s v="Carrera 13 # 28-17 Pisos 234 y 5"/>
    <s v="18/11/2019"/>
    <s v="18/11/2022"/>
    <n v="8000000"/>
    <s v="1901782616"/>
    <n v="1080"/>
    <n v="1"/>
    <n v="8000000"/>
    <n v="180"/>
    <n v="2"/>
    <n v="2"/>
    <n v="1.86"/>
    <n v="6.712129"/>
  </r>
  <r>
    <n v="1510"/>
    <x v="74"/>
    <s v="30/09/2020"/>
    <n v="1768"/>
    <n v="5"/>
    <s v="N"/>
    <s v="800-116-398-7"/>
    <s v="11001"/>
    <s v="Carrera 13 # 28-17 Pisos 234 y 5"/>
    <s v="18/11/2019"/>
    <s v="18/11/2024"/>
    <n v="13000000"/>
    <s v="1901782629"/>
    <n v="1800"/>
    <n v="1"/>
    <n v="13000000"/>
    <n v="180"/>
    <n v="2"/>
    <n v="2"/>
    <n v="1.86"/>
    <n v="11.779831"/>
  </r>
  <r>
    <n v="414"/>
    <x v="74"/>
    <s v="30/09/2020"/>
    <n v="1769"/>
    <n v="5"/>
    <s v="N"/>
    <s v="800-116-398-7"/>
    <s v="11001"/>
    <s v="Carrera 13 # 28-17 Pisos 234 y 5"/>
    <s v="18/11/2019"/>
    <s v="18/11/2021"/>
    <n v="50000000"/>
    <s v="1901782633"/>
    <n v="720"/>
    <n v="1"/>
    <n v="50000000"/>
    <n v="180"/>
    <n v="2"/>
    <n v="2"/>
    <n v="5.36"/>
    <n v="38.227319999999999"/>
  </r>
  <r>
    <n v="779"/>
    <x v="74"/>
    <s v="30/09/2020"/>
    <n v="1770"/>
    <n v="5"/>
    <s v="N"/>
    <s v="800-116-398-7"/>
    <s v="11001"/>
    <s v="Carrera 13 # 28-17 Pisos 234 y 5"/>
    <s v="18/11/2019"/>
    <s v="18/11/2022"/>
    <n v="10000000"/>
    <s v="1901782635"/>
    <n v="1080"/>
    <n v="1"/>
    <n v="10000000"/>
    <n v="180"/>
    <n v="2"/>
    <n v="2"/>
    <n v="1.86"/>
    <n v="8.3903230000000004"/>
  </r>
  <r>
    <n v="1510"/>
    <x v="74"/>
    <s v="30/09/2020"/>
    <n v="1771"/>
    <n v="5"/>
    <s v="N"/>
    <s v="800-116-398-7"/>
    <s v="11001"/>
    <s v="Carrera 13 # 28-17 Pisos 234 y 5"/>
    <s v="18/11/2019"/>
    <s v="18/11/2024"/>
    <n v="30000000"/>
    <s v="1901782638"/>
    <n v="1800"/>
    <n v="1"/>
    <n v="30000000"/>
    <n v="180"/>
    <n v="2"/>
    <n v="2"/>
    <n v="5.36"/>
    <n v="27.523776000000002"/>
  </r>
  <r>
    <n v="1510"/>
    <x v="74"/>
    <s v="30/09/2020"/>
    <n v="1772"/>
    <n v="5"/>
    <s v="N"/>
    <s v="800-116-398-7"/>
    <s v="11001"/>
    <s v="Carrera 13 # 28-17 Pisos 234 y 5"/>
    <s v="18/11/2019"/>
    <s v="18/11/2024"/>
    <n v="25000000"/>
    <s v="1901782639"/>
    <n v="1800"/>
    <n v="1"/>
    <n v="25000000"/>
    <n v="180"/>
    <n v="2"/>
    <n v="2"/>
    <n v="5.36"/>
    <n v="22.936392000000001"/>
  </r>
  <r>
    <n v="1510"/>
    <x v="74"/>
    <s v="30/09/2020"/>
    <n v="1773"/>
    <n v="5"/>
    <s v="N"/>
    <s v="800-116-398-7"/>
    <s v="11001"/>
    <s v="Carrera 13 # 28-17 Pisos 234 y 5"/>
    <s v="18/11/2019"/>
    <s v="18/11/2024"/>
    <n v="20000000"/>
    <s v="1901782640"/>
    <n v="1800"/>
    <n v="1"/>
    <n v="20000000"/>
    <n v="180"/>
    <n v="2"/>
    <n v="2"/>
    <n v="0.86"/>
    <n v="18.058309000000001"/>
  </r>
  <r>
    <n v="1511"/>
    <x v="74"/>
    <s v="30/09/2020"/>
    <n v="1774"/>
    <n v="5"/>
    <s v="N"/>
    <s v="800-116-398-7"/>
    <s v="11001"/>
    <s v="Carrera 13 # 28-17 Pisos 234 y 5"/>
    <s v="19/11/2019"/>
    <s v="19/11/2024"/>
    <n v="10000000"/>
    <s v="1901783189"/>
    <n v="1800"/>
    <n v="1"/>
    <n v="10000000"/>
    <n v="180"/>
    <n v="2"/>
    <n v="2"/>
    <n v="1.86"/>
    <n v="9.0610199999999992"/>
  </r>
  <r>
    <n v="1511"/>
    <x v="74"/>
    <s v="30/09/2020"/>
    <n v="1775"/>
    <n v="5"/>
    <s v="N"/>
    <s v="800-116-398-7"/>
    <s v="11001"/>
    <s v="Carrera 13 # 28-17 Pisos 234 y 5"/>
    <s v="19/11/2019"/>
    <s v="19/11/2024"/>
    <n v="6000000"/>
    <s v="1901783191"/>
    <n v="1800"/>
    <n v="1"/>
    <n v="6000000"/>
    <n v="180"/>
    <n v="2"/>
    <n v="2"/>
    <n v="0.86"/>
    <n v="5.4174870000000004"/>
  </r>
  <r>
    <n v="1511"/>
    <x v="74"/>
    <s v="30/09/2020"/>
    <n v="1776"/>
    <n v="5"/>
    <s v="N"/>
    <s v="800-116-398-7"/>
    <s v="11001"/>
    <s v="Carrera 13 # 28-17 Pisos 234 y 5"/>
    <s v="19/11/2019"/>
    <s v="19/11/2024"/>
    <n v="5000000"/>
    <s v="1901783194"/>
    <n v="1800"/>
    <n v="1"/>
    <n v="5000000"/>
    <n v="180"/>
    <n v="2"/>
    <n v="2"/>
    <n v="1.86"/>
    <n v="4.5304450000000003"/>
  </r>
  <r>
    <n v="1511"/>
    <x v="74"/>
    <s v="30/09/2020"/>
    <n v="1777"/>
    <n v="5"/>
    <s v="N"/>
    <s v="800-116-398-7"/>
    <s v="11001"/>
    <s v="Carrera 13 # 28-17 Pisos 234 y 5"/>
    <s v="19/11/2019"/>
    <s v="19/11/2024"/>
    <n v="8000000"/>
    <s v="1901783196"/>
    <n v="1800"/>
    <n v="1"/>
    <n v="8000000"/>
    <n v="180"/>
    <n v="2"/>
    <n v="2"/>
    <n v="1.86"/>
    <n v="7.2486600000000001"/>
  </r>
  <r>
    <n v="1511"/>
    <x v="74"/>
    <s v="30/09/2020"/>
    <n v="1778"/>
    <n v="5"/>
    <s v="N"/>
    <s v="800-116-398-7"/>
    <s v="11001"/>
    <s v="Carrera 13 # 28-17 Pisos 234 y 5"/>
    <s v="19/11/2019"/>
    <s v="19/11/2024"/>
    <n v="5000000"/>
    <s v="1901783198"/>
    <n v="1800"/>
    <n v="1"/>
    <n v="5000000"/>
    <n v="180"/>
    <n v="2"/>
    <n v="2"/>
    <n v="1.86"/>
    <n v="4.5304450000000003"/>
  </r>
  <r>
    <n v="1511"/>
    <x v="74"/>
    <s v="30/09/2020"/>
    <n v="1779"/>
    <n v="5"/>
    <s v="N"/>
    <s v="800-116-398-7"/>
    <s v="11001"/>
    <s v="Carrera 13 # 28-17 Pisos 234 y 5"/>
    <s v="19/11/2019"/>
    <s v="19/11/2024"/>
    <n v="13000000"/>
    <s v="1901783209"/>
    <n v="1800"/>
    <n v="1"/>
    <n v="13000000"/>
    <n v="180"/>
    <n v="2"/>
    <n v="2"/>
    <n v="1.86"/>
    <n v="11.779235999999999"/>
  </r>
  <r>
    <n v="1511"/>
    <x v="74"/>
    <s v="30/09/2020"/>
    <n v="1780"/>
    <n v="5"/>
    <s v="N"/>
    <s v="800-116-398-7"/>
    <s v="11001"/>
    <s v="Carrera 13 # 28-17 Pisos 234 y 5"/>
    <s v="19/11/2019"/>
    <s v="19/11/2024"/>
    <n v="5000000"/>
    <s v="1901783211"/>
    <n v="1800"/>
    <n v="1"/>
    <n v="5000000"/>
    <n v="180"/>
    <n v="2"/>
    <n v="2"/>
    <n v="1.86"/>
    <n v="4.5304450000000003"/>
  </r>
  <r>
    <n v="1511"/>
    <x v="74"/>
    <s v="30/09/2020"/>
    <n v="1781"/>
    <n v="5"/>
    <s v="N"/>
    <s v="800-116-398-7"/>
    <s v="11001"/>
    <s v="Carrera 13 # 28-17 Pisos 234 y 5"/>
    <s v="19/11/2019"/>
    <s v="19/11/2024"/>
    <n v="10000000"/>
    <s v="1901783214"/>
    <n v="1800"/>
    <n v="1"/>
    <n v="10000000"/>
    <n v="180"/>
    <n v="2"/>
    <n v="2"/>
    <n v="1.86"/>
    <n v="9.0610199999999992"/>
  </r>
  <r>
    <n v="1511"/>
    <x v="74"/>
    <s v="30/09/2020"/>
    <n v="1782"/>
    <n v="5"/>
    <s v="N"/>
    <s v="800-116-398-7"/>
    <s v="11001"/>
    <s v="Carrera 13 # 28-17 Pisos 234 y 5"/>
    <s v="19/11/2019"/>
    <s v="19/11/2024"/>
    <n v="13000000"/>
    <s v="1901783218"/>
    <n v="1800"/>
    <n v="1"/>
    <n v="13000000"/>
    <n v="180"/>
    <n v="2"/>
    <n v="2"/>
    <n v="1.86"/>
    <n v="11.779235999999999"/>
  </r>
  <r>
    <n v="1511"/>
    <x v="74"/>
    <s v="30/09/2020"/>
    <n v="1783"/>
    <n v="5"/>
    <s v="N"/>
    <s v="800-116-398-7"/>
    <s v="11001"/>
    <s v="Carrera 13 # 28-17 Pisos 234 y 5"/>
    <s v="19/11/2019"/>
    <s v="19/11/2024"/>
    <n v="8000000"/>
    <s v="1901783222"/>
    <n v="1800"/>
    <n v="1"/>
    <n v="8000000"/>
    <n v="180"/>
    <n v="2"/>
    <n v="2"/>
    <n v="1.86"/>
    <n v="7.2486600000000001"/>
  </r>
  <r>
    <n v="1512"/>
    <x v="74"/>
    <s v="30/09/2020"/>
    <n v="1784"/>
    <n v="5"/>
    <s v="N"/>
    <s v="800-116-398-7"/>
    <s v="11001"/>
    <s v="Carrera 13 # 28-17 Pisos 234 y 5"/>
    <s v="20/11/2019"/>
    <s v="20/11/2024"/>
    <n v="5000000"/>
    <s v="1901784030"/>
    <n v="1800"/>
    <n v="1"/>
    <n v="5000000"/>
    <n v="180"/>
    <n v="2"/>
    <n v="2"/>
    <n v="1.86"/>
    <n v="4.5302170000000004"/>
  </r>
  <r>
    <n v="1512"/>
    <x v="74"/>
    <s v="30/09/2020"/>
    <n v="1785"/>
    <n v="5"/>
    <s v="N"/>
    <s v="800-116-398-7"/>
    <s v="11001"/>
    <s v="Carrera 13 # 28-17 Pisos 234 y 5"/>
    <s v="20/11/2019"/>
    <s v="20/11/2024"/>
    <n v="12000000"/>
    <s v="1901784035"/>
    <n v="1800"/>
    <n v="1"/>
    <n v="12000000"/>
    <n v="180"/>
    <n v="2"/>
    <n v="2"/>
    <n v="1.86"/>
    <n v="10.872512"/>
  </r>
  <r>
    <n v="1512"/>
    <x v="74"/>
    <s v="30/09/2020"/>
    <n v="1786"/>
    <n v="5"/>
    <s v="N"/>
    <s v="800-116-398-7"/>
    <s v="11001"/>
    <s v="Carrera 13 # 28-17 Pisos 234 y 5"/>
    <s v="20/11/2019"/>
    <s v="20/11/2024"/>
    <n v="30000000"/>
    <s v="1901784039"/>
    <n v="1800"/>
    <n v="1"/>
    <n v="30000000"/>
    <n v="180"/>
    <n v="2"/>
    <n v="2"/>
    <n v="1.86"/>
    <n v="27.181498999999999"/>
  </r>
  <r>
    <n v="51"/>
    <x v="74"/>
    <s v="30/09/2020"/>
    <n v="1787"/>
    <n v="5"/>
    <s v="N"/>
    <s v="800-116-398-7"/>
    <s v="11001"/>
    <s v="Carrera 13 # 28-17 Pisos 234 y 5"/>
    <s v="20/11/2019"/>
    <s v="20/11/2020"/>
    <n v="10000000"/>
    <s v="1901784044"/>
    <n v="360"/>
    <n v="1"/>
    <n v="10000000"/>
    <n v="180"/>
    <n v="2"/>
    <n v="2"/>
    <n v="1.86"/>
    <n v="5.0337820000000004"/>
  </r>
  <r>
    <n v="1512"/>
    <x v="74"/>
    <s v="30/09/2020"/>
    <n v="1788"/>
    <n v="5"/>
    <s v="N"/>
    <s v="800-116-398-7"/>
    <s v="11001"/>
    <s v="Carrera 13 # 28-17 Pisos 234 y 5"/>
    <s v="20/11/2019"/>
    <s v="20/11/2024"/>
    <n v="15000000"/>
    <s v="1901784048"/>
    <n v="1800"/>
    <n v="1"/>
    <n v="15000000"/>
    <n v="90"/>
    <n v="2"/>
    <n v="2"/>
    <n v="0"/>
    <n v="12.75"/>
  </r>
  <r>
    <n v="1512"/>
    <x v="74"/>
    <s v="30/09/2020"/>
    <n v="1789"/>
    <n v="5"/>
    <s v="N"/>
    <s v="800-116-398-7"/>
    <s v="11001"/>
    <s v="Carrera 13 # 28-17 Pisos 234 y 5"/>
    <s v="20/11/2019"/>
    <s v="20/11/2024"/>
    <n v="13000000"/>
    <s v="1901784052"/>
    <n v="1800"/>
    <n v="1"/>
    <n v="13000000"/>
    <n v="180"/>
    <n v="2"/>
    <n v="2"/>
    <n v="1.86"/>
    <n v="11.778639999999999"/>
  </r>
  <r>
    <n v="1512"/>
    <x v="74"/>
    <s v="30/09/2020"/>
    <n v="1790"/>
    <n v="5"/>
    <s v="N"/>
    <s v="800-116-398-7"/>
    <s v="11001"/>
    <s v="Carrera 13 # 28-17 Pisos 234 y 5"/>
    <s v="20/11/2019"/>
    <s v="20/11/2024"/>
    <n v="20000000"/>
    <s v="1901784062"/>
    <n v="1800"/>
    <n v="1"/>
    <n v="20000000"/>
    <n v="180"/>
    <n v="2"/>
    <n v="2"/>
    <n v="1.86"/>
    <n v="18.121102"/>
  </r>
  <r>
    <n v="781"/>
    <x v="74"/>
    <s v="30/09/2020"/>
    <n v="1791"/>
    <n v="5"/>
    <s v="N"/>
    <s v="800-116-398-7"/>
    <s v="11001"/>
    <s v="Carrera 13 # 28-17 Pisos 234 y 5"/>
    <s v="20/11/2019"/>
    <s v="20/11/2022"/>
    <n v="15000000"/>
    <s v="1901784071"/>
    <n v="1080"/>
    <n v="1"/>
    <n v="15000000"/>
    <n v="180"/>
    <n v="2"/>
    <n v="2"/>
    <n v="1.86"/>
    <n v="12.584125999999999"/>
  </r>
  <r>
    <n v="1146"/>
    <x v="74"/>
    <s v="30/09/2020"/>
    <n v="1792"/>
    <n v="5"/>
    <s v="N"/>
    <s v="800-116-398-7"/>
    <s v="11001"/>
    <s v="Carrera 13 # 28-17 Pisos 234 y 5"/>
    <s v="20/11/2019"/>
    <s v="20/11/2023"/>
    <n v="15000000"/>
    <s v="1901784076"/>
    <n v="1440"/>
    <n v="1"/>
    <n v="15000000"/>
    <n v="180"/>
    <n v="2"/>
    <n v="2"/>
    <n v="5.36"/>
    <n v="13.375769999999999"/>
  </r>
  <r>
    <n v="1512"/>
    <x v="74"/>
    <s v="30/09/2020"/>
    <n v="1793"/>
    <n v="5"/>
    <s v="N"/>
    <s v="800-116-398-7"/>
    <s v="11001"/>
    <s v="Carrera 13 # 28-17 Pisos 234 y 5"/>
    <s v="20/11/2019"/>
    <s v="20/11/2024"/>
    <n v="30000000"/>
    <s v="1901784077"/>
    <n v="1800"/>
    <n v="1"/>
    <n v="30000000"/>
    <n v="180"/>
    <n v="2"/>
    <n v="2"/>
    <n v="1.86"/>
    <n v="27.181498999999999"/>
  </r>
  <r>
    <n v="416"/>
    <x v="74"/>
    <s v="30/09/2020"/>
    <n v="1794"/>
    <n v="5"/>
    <s v="N"/>
    <s v="800-116-398-7"/>
    <s v="11001"/>
    <s v="Carrera 13 # 28-17 Pisos 234 y 5"/>
    <s v="20/11/2019"/>
    <s v="20/11/2021"/>
    <n v="30000000"/>
    <s v="1901784079"/>
    <n v="720"/>
    <n v="1"/>
    <n v="30000000"/>
    <n v="180"/>
    <n v="2"/>
    <n v="2"/>
    <n v="5.36"/>
    <n v="22.929780000000001"/>
  </r>
  <r>
    <n v="1513"/>
    <x v="74"/>
    <s v="30/09/2020"/>
    <n v="1795"/>
    <n v="5"/>
    <s v="N"/>
    <s v="800-116-398-7"/>
    <s v="11001"/>
    <s v="Carrera 13 # 28-17 Pisos 234 y 5"/>
    <s v="21/11/2019"/>
    <s v="21/11/2024"/>
    <n v="10000000"/>
    <s v="1901785122"/>
    <n v="1800"/>
    <n v="1"/>
    <n v="10000000"/>
    <n v="180"/>
    <n v="2"/>
    <n v="2"/>
    <n v="0.86"/>
    <n v="9.0286109999999997"/>
  </r>
  <r>
    <n v="1513"/>
    <x v="74"/>
    <s v="30/09/2020"/>
    <n v="1796"/>
    <n v="5"/>
    <s v="N"/>
    <s v="800-116-398-7"/>
    <s v="11001"/>
    <s v="Carrera 13 # 28-17 Pisos 234 y 5"/>
    <s v="21/11/2019"/>
    <s v="21/11/2024"/>
    <n v="13000000"/>
    <s v="1901785128"/>
    <n v="1800"/>
    <n v="1"/>
    <n v="13000000"/>
    <n v="180"/>
    <n v="2"/>
    <n v="2"/>
    <n v="1.86"/>
    <n v="11.778045000000001"/>
  </r>
  <r>
    <n v="1513"/>
    <x v="74"/>
    <s v="30/09/2020"/>
    <n v="1797"/>
    <n v="5"/>
    <s v="N"/>
    <s v="800-116-398-7"/>
    <s v="11001"/>
    <s v="Carrera 13 # 28-17 Pisos 234 y 5"/>
    <s v="21/11/2019"/>
    <s v="21/11/2024"/>
    <n v="13000000"/>
    <s v="1901785131"/>
    <n v="1800"/>
    <n v="1"/>
    <n v="13000000"/>
    <n v="180"/>
    <n v="2"/>
    <n v="2"/>
    <n v="1.86"/>
    <n v="11.778045000000001"/>
  </r>
  <r>
    <n v="782"/>
    <x v="74"/>
    <s v="30/09/2020"/>
    <n v="1798"/>
    <n v="5"/>
    <s v="N"/>
    <s v="800-116-398-7"/>
    <s v="11001"/>
    <s v="Carrera 13 # 28-17 Pisos 234 y 5"/>
    <s v="21/11/2019"/>
    <s v="21/11/2022"/>
    <n v="5000000"/>
    <s v="1901785132"/>
    <n v="1080"/>
    <n v="1"/>
    <n v="5000000"/>
    <n v="180"/>
    <n v="2"/>
    <n v="2"/>
    <n v="1.86"/>
    <n v="4.1944619999999997"/>
  </r>
  <r>
    <n v="1513"/>
    <x v="74"/>
    <s v="30/09/2020"/>
    <n v="1799"/>
    <n v="5"/>
    <s v="N"/>
    <s v="800-116-398-7"/>
    <s v="11001"/>
    <s v="Carrera 13 # 28-17 Pisos 234 y 5"/>
    <s v="21/11/2019"/>
    <s v="21/11/2024"/>
    <n v="30000000"/>
    <s v="1901785137"/>
    <n v="1800"/>
    <n v="1"/>
    <n v="30000000"/>
    <n v="180"/>
    <n v="2"/>
    <n v="2"/>
    <n v="1.86"/>
    <n v="27.180126999999999"/>
  </r>
  <r>
    <n v="1513"/>
    <x v="74"/>
    <s v="30/09/2020"/>
    <n v="1800"/>
    <n v="5"/>
    <s v="N"/>
    <s v="800-116-398-7"/>
    <s v="11001"/>
    <s v="Carrera 13 # 28-17 Pisos 234 y 5"/>
    <s v="21/11/2019"/>
    <s v="21/11/2024"/>
    <n v="35000000"/>
    <s v="1901785145"/>
    <n v="1800"/>
    <n v="1"/>
    <n v="35000000"/>
    <n v="180"/>
    <n v="2"/>
    <n v="2"/>
    <n v="5.36"/>
    <n v="32.097141000000001"/>
  </r>
  <r>
    <n v="1513"/>
    <x v="74"/>
    <s v="30/09/2020"/>
    <n v="1801"/>
    <n v="5"/>
    <s v="N"/>
    <s v="800-116-398-7"/>
    <s v="11001"/>
    <s v="Carrera 13 # 28-17 Pisos 234 y 5"/>
    <s v="21/11/2019"/>
    <s v="21/11/2024"/>
    <n v="50000000"/>
    <s v="1901785152"/>
    <n v="1800"/>
    <n v="1"/>
    <n v="50000000"/>
    <n v="180"/>
    <n v="2"/>
    <n v="2"/>
    <n v="5.36"/>
    <n v="45.853076999999999"/>
  </r>
  <r>
    <n v="783"/>
    <x v="74"/>
    <s v="30/09/2020"/>
    <n v="1802"/>
    <n v="5"/>
    <s v="N"/>
    <s v="800-116-398-7"/>
    <s v="11001"/>
    <s v="Carrera 13 # 28-17 Pisos 234 y 5"/>
    <s v="22/11/2019"/>
    <s v="22/11/2022"/>
    <n v="5000000"/>
    <s v="1901785497"/>
    <n v="1080"/>
    <n v="1"/>
    <n v="5000000"/>
    <n v="180"/>
    <n v="2"/>
    <n v="2"/>
    <n v="1.86"/>
    <n v="4.2412020000000004"/>
  </r>
  <r>
    <n v="1514"/>
    <x v="74"/>
    <s v="30/09/2020"/>
    <n v="1803"/>
    <n v="5"/>
    <s v="N"/>
    <s v="800-116-398-7"/>
    <s v="11001"/>
    <s v="Carrera 13 # 28-17 Pisos 234 y 5"/>
    <s v="22/11/2019"/>
    <s v="22/11/2024"/>
    <n v="30000000"/>
    <s v="1901785601"/>
    <n v="1800"/>
    <n v="1"/>
    <n v="30000000"/>
    <n v="180"/>
    <n v="2"/>
    <n v="2"/>
    <n v="5.36"/>
    <n v="28.289515000000002"/>
  </r>
  <r>
    <n v="783"/>
    <x v="74"/>
    <s v="30/09/2020"/>
    <n v="1804"/>
    <n v="5"/>
    <s v="N"/>
    <s v="800-116-398-7"/>
    <s v="11001"/>
    <s v="Carrera 13 # 28-17 Pisos 234 y 5"/>
    <s v="22/11/2019"/>
    <s v="22/11/2022"/>
    <n v="10000000"/>
    <s v="1901785606"/>
    <n v="1080"/>
    <n v="1"/>
    <n v="10000000"/>
    <n v="180"/>
    <n v="2"/>
    <n v="2"/>
    <n v="1.36"/>
    <n v="8.4437870000000004"/>
  </r>
  <r>
    <n v="1514"/>
    <x v="74"/>
    <s v="30/09/2020"/>
    <n v="1805"/>
    <n v="5"/>
    <s v="N"/>
    <s v="800-116-398-7"/>
    <s v="11001"/>
    <s v="Carrera 13 # 28-17 Pisos 234 y 5"/>
    <s v="22/11/2019"/>
    <s v="22/11/2024"/>
    <n v="10000000"/>
    <s v="1901785620"/>
    <n v="1800"/>
    <n v="1"/>
    <n v="10000000"/>
    <n v="180"/>
    <n v="2"/>
    <n v="2"/>
    <n v="1.86"/>
    <n v="9.1535499999999992"/>
  </r>
  <r>
    <n v="783"/>
    <x v="74"/>
    <s v="30/09/2020"/>
    <n v="1806"/>
    <n v="5"/>
    <s v="N"/>
    <s v="800-116-398-7"/>
    <s v="11001"/>
    <s v="Carrera 13 # 28-17 Pisos 234 y 5"/>
    <s v="22/11/2019"/>
    <s v="22/11/2022"/>
    <n v="15000000"/>
    <s v="1901785622"/>
    <n v="1080"/>
    <n v="1"/>
    <n v="15000000"/>
    <n v="180"/>
    <n v="2"/>
    <n v="2"/>
    <n v="1.86"/>
    <n v="12.723718"/>
  </r>
  <r>
    <n v="1517"/>
    <x v="74"/>
    <s v="30/09/2020"/>
    <n v="1807"/>
    <n v="5"/>
    <s v="N"/>
    <s v="800-116-398-7"/>
    <s v="11001"/>
    <s v="Carrera 13 # 28-17 Pisos 234 y 5"/>
    <s v="25/11/2019"/>
    <s v="25/11/2024"/>
    <n v="15000000"/>
    <s v="1901785805"/>
    <n v="1800"/>
    <n v="1"/>
    <n v="15000000"/>
    <n v="180"/>
    <n v="2"/>
    <n v="2"/>
    <n v="1.75"/>
    <n v="13.580971999999999"/>
  </r>
  <r>
    <n v="1517"/>
    <x v="74"/>
    <s v="30/09/2020"/>
    <n v="1808"/>
    <n v="5"/>
    <s v="N"/>
    <s v="800-116-398-7"/>
    <s v="11001"/>
    <s v="Carrera 13 # 28-17 Pisos 234 y 5"/>
    <s v="25/11/2019"/>
    <s v="25/11/2024"/>
    <n v="15000000"/>
    <s v="1901785808"/>
    <n v="1800"/>
    <n v="1"/>
    <n v="15000000"/>
    <n v="180"/>
    <n v="2"/>
    <n v="2"/>
    <n v="1.75"/>
    <n v="13.580971999999999"/>
  </r>
  <r>
    <n v="786"/>
    <x v="74"/>
    <s v="30/09/2020"/>
    <n v="1809"/>
    <n v="5"/>
    <s v="N"/>
    <s v="800-116-398-7"/>
    <s v="11001"/>
    <s v="Carrera 13 # 28-17 Pisos 234 y 5"/>
    <s v="25/11/2019"/>
    <s v="25/11/2022"/>
    <n v="5000000"/>
    <s v="1901785809"/>
    <n v="900"/>
    <n v="1"/>
    <n v="5000000"/>
    <n v="180"/>
    <n v="2"/>
    <n v="2"/>
    <n v="1.26"/>
    <n v="0.167237"/>
  </r>
  <r>
    <n v="1517"/>
    <x v="74"/>
    <s v="30/09/2020"/>
    <n v="1810"/>
    <n v="5"/>
    <s v="N"/>
    <s v="800-116-398-7"/>
    <s v="11001"/>
    <s v="Carrera 13 # 28-17 Pisos 234 y 5"/>
    <s v="25/11/2019"/>
    <s v="25/11/2024"/>
    <n v="20000000"/>
    <s v="1901785815"/>
    <n v="1800"/>
    <n v="1"/>
    <n v="20000000"/>
    <n v="180"/>
    <n v="2"/>
    <n v="2"/>
    <n v="1.75"/>
    <n v="18.108004000000001"/>
  </r>
  <r>
    <n v="1517"/>
    <x v="74"/>
    <s v="30/09/2020"/>
    <n v="1811"/>
    <n v="5"/>
    <s v="N"/>
    <s v="800-116-398-7"/>
    <s v="11001"/>
    <s v="Carrera 13 # 28-17 Pisos 234 y 5"/>
    <s v="25/11/2019"/>
    <s v="25/11/2024"/>
    <n v="13000000"/>
    <s v="1901785824"/>
    <n v="1800"/>
    <n v="1"/>
    <n v="13000000"/>
    <n v="180"/>
    <n v="2"/>
    <n v="2"/>
    <n v="1.75"/>
    <n v="11.770184"/>
  </r>
  <r>
    <n v="421"/>
    <x v="74"/>
    <s v="30/09/2020"/>
    <n v="1812"/>
    <n v="5"/>
    <s v="N"/>
    <s v="800-116-398-7"/>
    <s v="11001"/>
    <s v="Carrera 13 # 28-17 Pisos 234 y 5"/>
    <s v="25/11/2019"/>
    <s v="25/11/2021"/>
    <n v="10000000"/>
    <s v="1901785830"/>
    <n v="720"/>
    <n v="1"/>
    <n v="10000000"/>
    <n v="180"/>
    <n v="2"/>
    <n v="2"/>
    <n v="1.75"/>
    <n v="7.5450119999999998"/>
  </r>
  <r>
    <n v="1517"/>
    <x v="74"/>
    <s v="30/09/2020"/>
    <n v="1813"/>
    <n v="5"/>
    <s v="N"/>
    <s v="800-116-398-7"/>
    <s v="11001"/>
    <s v="Carrera 13 # 28-17 Pisos 234 y 5"/>
    <s v="25/11/2019"/>
    <s v="25/11/2024"/>
    <n v="12000000"/>
    <s v="1901785832"/>
    <n v="1800"/>
    <n v="1"/>
    <n v="12000000"/>
    <n v="180"/>
    <n v="2"/>
    <n v="2"/>
    <n v="1.75"/>
    <n v="10.864852000000001"/>
  </r>
  <r>
    <n v="786"/>
    <x v="74"/>
    <s v="30/09/2020"/>
    <n v="1814"/>
    <n v="5"/>
    <s v="N"/>
    <s v="800-116-398-7"/>
    <s v="11001"/>
    <s v="Carrera 13 # 28-17 Pisos 234 y 5"/>
    <s v="25/11/2019"/>
    <s v="25/11/2022"/>
    <n v="15000000"/>
    <s v="1901785833"/>
    <n v="1080"/>
    <n v="1"/>
    <n v="15000000"/>
    <n v="180"/>
    <n v="2"/>
    <n v="2"/>
    <n v="1.75"/>
    <n v="12.57502"/>
  </r>
  <r>
    <n v="1517"/>
    <x v="74"/>
    <s v="30/09/2020"/>
    <n v="1815"/>
    <n v="5"/>
    <s v="N"/>
    <s v="800-116-398-7"/>
    <s v="11001"/>
    <s v="Carrera 13 # 28-17 Pisos 234 y 5"/>
    <s v="25/11/2019"/>
    <s v="25/11/2024"/>
    <n v="26000000"/>
    <s v="1901785837"/>
    <n v="1800"/>
    <n v="1"/>
    <n v="26000000"/>
    <n v="180"/>
    <n v="2"/>
    <n v="2"/>
    <n v="1.75"/>
    <n v="23.540492"/>
  </r>
  <r>
    <n v="786"/>
    <x v="74"/>
    <s v="30/09/2020"/>
    <n v="1816"/>
    <n v="5"/>
    <s v="N"/>
    <s v="800-116-398-7"/>
    <s v="11001"/>
    <s v="Carrera 13 # 28-17 Pisos 234 y 5"/>
    <s v="25/11/2019"/>
    <s v="25/11/2022"/>
    <n v="20000000"/>
    <s v="1901785839"/>
    <n v="1080"/>
    <n v="1"/>
    <n v="20000000"/>
    <n v="180"/>
    <n v="2"/>
    <n v="2"/>
    <n v="1.75"/>
    <n v="16.766735000000001"/>
  </r>
  <r>
    <n v="787"/>
    <x v="74"/>
    <s v="30/09/2020"/>
    <n v="1817"/>
    <n v="5"/>
    <s v="N"/>
    <s v="800-116-398-7"/>
    <s v="11001"/>
    <s v="Carrera 13 # 28-17 Pisos 234 y 5"/>
    <s v="26/11/2019"/>
    <s v="26/11/2022"/>
    <n v="10000000"/>
    <s v="1901786580"/>
    <n v="1080"/>
    <n v="1"/>
    <n v="10000000"/>
    <n v="180"/>
    <n v="2"/>
    <n v="2"/>
    <n v="1.75"/>
    <n v="8.383305"/>
  </r>
  <r>
    <n v="1518"/>
    <x v="74"/>
    <s v="30/09/2020"/>
    <n v="1818"/>
    <n v="5"/>
    <s v="N"/>
    <s v="800-116-398-7"/>
    <s v="11001"/>
    <s v="Carrera 13 # 28-17 Pisos 234 y 5"/>
    <s v="26/11/2019"/>
    <s v="26/11/2024"/>
    <n v="18000000"/>
    <s v="1901786587"/>
    <n v="1800"/>
    <n v="1"/>
    <n v="18000000"/>
    <n v="180"/>
    <n v="2"/>
    <n v="2"/>
    <n v="1.75"/>
    <n v="16.297215999999999"/>
  </r>
  <r>
    <n v="787"/>
    <x v="74"/>
    <s v="30/09/2020"/>
    <n v="1819"/>
    <n v="5"/>
    <s v="N"/>
    <s v="800-116-398-7"/>
    <s v="11001"/>
    <s v="Carrera 13 # 28-17 Pisos 234 y 5"/>
    <s v="26/11/2019"/>
    <s v="26/11/2022"/>
    <n v="10000000"/>
    <s v="1901786590"/>
    <n v="1080"/>
    <n v="1"/>
    <n v="10000000"/>
    <n v="180"/>
    <n v="2"/>
    <n v="2"/>
    <n v="1.75"/>
    <n v="8.383305"/>
  </r>
  <r>
    <n v="57"/>
    <x v="74"/>
    <s v="30/09/2020"/>
    <n v="1820"/>
    <n v="5"/>
    <s v="N"/>
    <s v="800-116-398-7"/>
    <s v="11001"/>
    <s v="Carrera 13 # 28-17 Pisos 234 y 5"/>
    <s v="26/11/2019"/>
    <s v="26/11/2020"/>
    <n v="5000000"/>
    <s v="1901786594"/>
    <n v="360"/>
    <n v="1"/>
    <n v="5000000"/>
    <n v="180"/>
    <n v="2"/>
    <n v="2"/>
    <n v="1.75"/>
    <n v="2.5150039999999998"/>
  </r>
  <r>
    <n v="1518"/>
    <x v="74"/>
    <s v="30/09/2020"/>
    <n v="1821"/>
    <n v="5"/>
    <s v="N"/>
    <s v="800-116-398-7"/>
    <s v="11001"/>
    <s v="Carrera 13 # 28-17 Pisos 234 y 5"/>
    <s v="26/11/2019"/>
    <s v="26/11/2024"/>
    <n v="15000000"/>
    <s v="1901786598"/>
    <n v="1800"/>
    <n v="1"/>
    <n v="15000000"/>
    <n v="180"/>
    <n v="2"/>
    <n v="2"/>
    <n v="1.75"/>
    <n v="13.580971999999999"/>
  </r>
  <r>
    <n v="1152"/>
    <x v="74"/>
    <s v="30/09/2020"/>
    <n v="1822"/>
    <n v="5"/>
    <s v="N"/>
    <s v="800-116-398-7"/>
    <s v="11001"/>
    <s v="Carrera 13 # 28-17 Pisos 234 y 5"/>
    <s v="26/11/2019"/>
    <s v="26/11/2023"/>
    <n v="15000000"/>
    <s v="1901786602"/>
    <n v="1440"/>
    <n v="1"/>
    <n v="15000000"/>
    <n v="180"/>
    <n v="2"/>
    <n v="2"/>
    <n v="1.75"/>
    <n v="13.20374"/>
  </r>
  <r>
    <n v="1523"/>
    <x v="74"/>
    <s v="30/09/2020"/>
    <n v="1823"/>
    <n v="5"/>
    <s v="N"/>
    <s v="800-116-398-7"/>
    <s v="11001"/>
    <s v="Carrera 13 # 28-17 Pisos 234 y 5"/>
    <s v="26/11/2019"/>
    <s v="01/12/2024"/>
    <n v="20000000"/>
    <s v="1901786606"/>
    <n v="1800"/>
    <n v="1"/>
    <n v="20000000"/>
    <n v="180"/>
    <n v="2"/>
    <n v="2"/>
    <n v="5.17"/>
    <n v="18.303688000000001"/>
  </r>
  <r>
    <n v="793"/>
    <x v="74"/>
    <s v="30/09/2020"/>
    <n v="1824"/>
    <n v="5"/>
    <s v="N"/>
    <s v="800-116-398-7"/>
    <s v="11001"/>
    <s v="Carrera 13 # 28-17 Pisos 234 y 5"/>
    <s v="26/11/2019"/>
    <s v="02/12/2022"/>
    <n v="12000000"/>
    <s v="1901786608"/>
    <n v="1080"/>
    <n v="1"/>
    <n v="12000000"/>
    <n v="180"/>
    <n v="2"/>
    <n v="2"/>
    <n v="1.67"/>
    <n v="10.054516"/>
  </r>
  <r>
    <n v="1524"/>
    <x v="74"/>
    <s v="30/09/2020"/>
    <n v="1825"/>
    <n v="5"/>
    <s v="N"/>
    <s v="800-116-398-7"/>
    <s v="11001"/>
    <s v="Carrera 13 # 28-17 Pisos 234 y 5"/>
    <s v="27/11/2019"/>
    <s v="02/12/2024"/>
    <n v="30000000"/>
    <s v="1901787259"/>
    <n v="1800"/>
    <n v="1"/>
    <n v="30000000"/>
    <n v="180"/>
    <n v="2"/>
    <n v="2"/>
    <n v="5.17"/>
    <n v="27.451822"/>
  </r>
  <r>
    <n v="1519"/>
    <x v="74"/>
    <s v="30/09/2020"/>
    <n v="1826"/>
    <n v="5"/>
    <s v="N"/>
    <s v="800-116-398-7"/>
    <s v="11001"/>
    <s v="Carrera 13 # 28-17 Pisos 234 y 5"/>
    <s v="27/11/2019"/>
    <s v="27/11/2024"/>
    <n v="7000000"/>
    <s v="1901787261"/>
    <n v="1800"/>
    <n v="1"/>
    <n v="7000000"/>
    <n v="180"/>
    <n v="2"/>
    <n v="2"/>
    <n v="1.75"/>
    <n v="6.3375149999999998"/>
  </r>
  <r>
    <n v="1519"/>
    <x v="74"/>
    <s v="30/09/2020"/>
    <n v="1827"/>
    <n v="5"/>
    <s v="N"/>
    <s v="800-116-398-7"/>
    <s v="11001"/>
    <s v="Carrera 13 # 28-17 Pisos 234 y 5"/>
    <s v="27/11/2019"/>
    <s v="27/11/2024"/>
    <n v="7000000"/>
    <s v="1901787264"/>
    <n v="1800"/>
    <n v="1"/>
    <n v="7000000"/>
    <n v="180"/>
    <n v="2"/>
    <n v="2"/>
    <n v="1.75"/>
    <n v="6.3375149999999998"/>
  </r>
  <r>
    <n v="1520"/>
    <x v="74"/>
    <s v="30/09/2020"/>
    <n v="1828"/>
    <n v="5"/>
    <s v="N"/>
    <s v="800-116-398-7"/>
    <s v="11001"/>
    <s v="Carrera 13 # 28-17 Pisos 234 y 5"/>
    <s v="28/11/2019"/>
    <s v="28/11/2024"/>
    <n v="10000000"/>
    <s v="1901787846"/>
    <n v="1800"/>
    <n v="1"/>
    <n v="10000000"/>
    <n v="180"/>
    <n v="2"/>
    <n v="2"/>
    <n v="1.75"/>
    <n v="9.0531919999999992"/>
  </r>
  <r>
    <n v="1154"/>
    <x v="74"/>
    <s v="30/09/2020"/>
    <n v="1829"/>
    <n v="5"/>
    <s v="N"/>
    <s v="800-116-398-7"/>
    <s v="11001"/>
    <s v="Carrera 13 # 28-17 Pisos 234 y 5"/>
    <s v="28/11/2019"/>
    <s v="28/11/2023"/>
    <n v="7000000"/>
    <s v="1901787848"/>
    <n v="1440"/>
    <n v="1"/>
    <n v="7000000"/>
    <n v="180"/>
    <n v="2"/>
    <n v="2"/>
    <n v="1.75"/>
    <n v="6.1611120000000001"/>
  </r>
  <r>
    <n v="1520"/>
    <x v="74"/>
    <s v="30/09/2020"/>
    <n v="1830"/>
    <n v="5"/>
    <s v="N"/>
    <s v="800-116-398-7"/>
    <s v="11001"/>
    <s v="Carrera 13 # 28-17 Pisos 234 y 5"/>
    <s v="28/11/2019"/>
    <s v="28/11/2024"/>
    <n v="6000000"/>
    <s v="1901787851"/>
    <n v="1800"/>
    <n v="1"/>
    <n v="6000000"/>
    <n v="180"/>
    <n v="2"/>
    <n v="2"/>
    <n v="1.75"/>
    <n v="5.4318419999999996"/>
  </r>
  <r>
    <n v="424"/>
    <x v="74"/>
    <s v="30/09/2020"/>
    <n v="1831"/>
    <n v="5"/>
    <s v="N"/>
    <s v="800-116-398-7"/>
    <s v="11001"/>
    <s v="Carrera 13 # 28-17 Pisos 234 y 5"/>
    <s v="28/11/2019"/>
    <s v="28/11/2021"/>
    <n v="5000000"/>
    <s v="1901787856"/>
    <n v="720"/>
    <n v="1"/>
    <n v="5000000"/>
    <n v="180"/>
    <n v="2"/>
    <n v="2"/>
    <n v="1.75"/>
    <n v="3.7722039999999999"/>
  </r>
  <r>
    <n v="1520"/>
    <x v="74"/>
    <s v="30/09/2020"/>
    <n v="1832"/>
    <n v="5"/>
    <s v="N"/>
    <s v="800-116-398-7"/>
    <s v="11001"/>
    <s v="Carrera 13 # 28-17 Pisos 234 y 5"/>
    <s v="28/11/2019"/>
    <s v="28/11/2024"/>
    <n v="5500000"/>
    <s v="1901787858"/>
    <n v="1800"/>
    <n v="1"/>
    <n v="5500000"/>
    <n v="180"/>
    <n v="2"/>
    <n v="2"/>
    <n v="1.75"/>
    <n v="4.9792800000000002"/>
  </r>
  <r>
    <n v="1520"/>
    <x v="74"/>
    <s v="30/09/2020"/>
    <n v="1833"/>
    <n v="5"/>
    <s v="N"/>
    <s v="800-116-398-7"/>
    <s v="11001"/>
    <s v="Carrera 13 # 28-17 Pisos 234 y 5"/>
    <s v="28/11/2019"/>
    <s v="28/11/2024"/>
    <n v="21000000"/>
    <s v="1901787864"/>
    <n v="1800"/>
    <n v="1"/>
    <n v="21000000"/>
    <n v="180"/>
    <n v="2"/>
    <n v="2"/>
    <n v="1.75"/>
    <n v="19.01163"/>
  </r>
  <r>
    <n v="1520"/>
    <x v="74"/>
    <s v="30/09/2020"/>
    <n v="1834"/>
    <n v="5"/>
    <s v="N"/>
    <s v="800-116-398-7"/>
    <s v="11001"/>
    <s v="Carrera 13 # 28-17 Pisos 234 y 5"/>
    <s v="28/11/2019"/>
    <s v="28/11/2024"/>
    <n v="11000000"/>
    <s v="1901787867"/>
    <n v="1800"/>
    <n v="1"/>
    <n v="11000000"/>
    <n v="180"/>
    <n v="2"/>
    <n v="2"/>
    <n v="1.75"/>
    <n v="9.9584379999999992"/>
  </r>
  <r>
    <n v="1520"/>
    <x v="74"/>
    <s v="30/09/2020"/>
    <n v="1835"/>
    <n v="5"/>
    <s v="N"/>
    <s v="800-116-398-7"/>
    <s v="11001"/>
    <s v="Carrera 13 # 28-17 Pisos 234 y 5"/>
    <s v="28/11/2019"/>
    <s v="28/11/2024"/>
    <n v="5500000"/>
    <s v="1901787874"/>
    <n v="1800"/>
    <n v="1"/>
    <n v="5500000"/>
    <n v="180"/>
    <n v="2"/>
    <n v="2"/>
    <n v="1.75"/>
    <n v="4.9792800000000002"/>
  </r>
  <r>
    <n v="1523"/>
    <x v="74"/>
    <s v="30/09/2020"/>
    <n v="1836"/>
    <n v="5"/>
    <s v="N"/>
    <s v="800-116-398-7"/>
    <s v="11001"/>
    <s v="Carrera 13 # 28-17 Pisos 234 y 5"/>
    <s v="28/11/2019"/>
    <s v="01/12/2024"/>
    <n v="30000000"/>
    <s v="1901787891"/>
    <n v="1800"/>
    <n v="1"/>
    <n v="30000000"/>
    <n v="180"/>
    <n v="2"/>
    <n v="2"/>
    <n v="5.17"/>
    <n v="27.455651"/>
  </r>
  <r>
    <n v="1520"/>
    <x v="74"/>
    <s v="30/09/2020"/>
    <n v="1837"/>
    <n v="5"/>
    <s v="N"/>
    <s v="800-116-398-7"/>
    <s v="11001"/>
    <s v="Carrera 13 # 28-17 Pisos 234 y 5"/>
    <s v="28/11/2019"/>
    <s v="28/11/2024"/>
    <n v="14000000"/>
    <s v="1901787896"/>
    <n v="1800"/>
    <n v="1"/>
    <n v="14000000"/>
    <n v="180"/>
    <n v="2"/>
    <n v="2"/>
    <n v="0.75"/>
    <n v="12.631964"/>
  </r>
  <r>
    <n v="1520"/>
    <x v="74"/>
    <s v="30/09/2020"/>
    <n v="1838"/>
    <n v="5"/>
    <s v="N"/>
    <s v="800-116-398-7"/>
    <s v="11001"/>
    <s v="Carrera 13 # 28-17 Pisos 234 y 5"/>
    <s v="28/11/2019"/>
    <s v="28/11/2024"/>
    <n v="20000000"/>
    <s v="1901787898"/>
    <n v="1800"/>
    <n v="1"/>
    <n v="20000000"/>
    <n v="180"/>
    <n v="2"/>
    <n v="2"/>
    <n v="1.75"/>
    <n v="18.106262000000001"/>
  </r>
  <r>
    <n v="1523"/>
    <x v="74"/>
    <s v="30/09/2020"/>
    <n v="1839"/>
    <n v="5"/>
    <s v="N"/>
    <s v="800-116-398-7"/>
    <s v="11001"/>
    <s v="Carrera 13 # 28-17 Pisos 234 y 5"/>
    <s v="28/11/2019"/>
    <s v="01/12/2024"/>
    <n v="30300000"/>
    <s v="1901787899"/>
    <n v="1800"/>
    <n v="1"/>
    <n v="30300000"/>
    <n v="180"/>
    <n v="2"/>
    <n v="2"/>
    <n v="5.17"/>
    <n v="27.730173000000001"/>
  </r>
  <r>
    <n v="1523"/>
    <x v="74"/>
    <s v="30/09/2020"/>
    <n v="1840"/>
    <n v="5"/>
    <s v="N"/>
    <s v="800-116-398-7"/>
    <s v="11001"/>
    <s v="Carrera 13 # 28-17 Pisos 234 y 5"/>
    <s v="29/11/2019"/>
    <s v="01/12/2024"/>
    <n v="161000000"/>
    <s v="1901788602"/>
    <n v="1800"/>
    <n v="1"/>
    <n v="161000000"/>
    <n v="180"/>
    <n v="2"/>
    <n v="2"/>
    <n v="5.17"/>
    <n v="147.34509299999999"/>
  </r>
  <r>
    <n v="1521"/>
    <x v="74"/>
    <s v="30/09/2020"/>
    <n v="1841"/>
    <n v="5"/>
    <s v="N"/>
    <s v="800-116-398-7"/>
    <s v="11001"/>
    <s v="Carrera 13 # 28-17 Pisos 234 y 5"/>
    <s v="29/11/2019"/>
    <s v="29/11/2024"/>
    <n v="10000000"/>
    <s v="1901788641"/>
    <n v="1800"/>
    <n v="1"/>
    <n v="10000000"/>
    <n v="180"/>
    <n v="2"/>
    <n v="2"/>
    <n v="1.75"/>
    <n v="9.0527560000000005"/>
  </r>
  <r>
    <n v="1521"/>
    <x v="74"/>
    <s v="30/09/2020"/>
    <n v="1842"/>
    <n v="5"/>
    <s v="N"/>
    <s v="800-116-398-7"/>
    <s v="11001"/>
    <s v="Carrera 13 # 28-17 Pisos 234 y 5"/>
    <s v="29/11/2019"/>
    <s v="29/11/2024"/>
    <n v="10000000"/>
    <s v="1901788650"/>
    <n v="1800"/>
    <n v="1"/>
    <n v="10000000"/>
    <n v="180"/>
    <n v="2"/>
    <n v="2"/>
    <n v="1.75"/>
    <n v="9.0527560000000005"/>
  </r>
  <r>
    <n v="1521"/>
    <x v="74"/>
    <s v="30/09/2020"/>
    <n v="1843"/>
    <n v="5"/>
    <s v="N"/>
    <s v="800-116-398-7"/>
    <s v="11001"/>
    <s v="Carrera 13 # 28-17 Pisos 234 y 5"/>
    <s v="29/11/2019"/>
    <s v="29/11/2024"/>
    <n v="30000000"/>
    <s v="1901788655"/>
    <n v="1800"/>
    <n v="1"/>
    <n v="30000000"/>
    <n v="180"/>
    <n v="2"/>
    <n v="2"/>
    <n v="1.75"/>
    <n v="27.158147"/>
  </r>
  <r>
    <n v="1521"/>
    <x v="74"/>
    <s v="30/09/2020"/>
    <n v="1844"/>
    <n v="5"/>
    <s v="N"/>
    <s v="800-116-398-7"/>
    <s v="11001"/>
    <s v="Carrera 13 # 28-17 Pisos 234 y 5"/>
    <s v="29/11/2019"/>
    <s v="29/11/2024"/>
    <n v="11000000"/>
    <s v="1901788661"/>
    <n v="1800"/>
    <n v="1"/>
    <n v="11000000"/>
    <n v="180"/>
    <n v="2"/>
    <n v="2"/>
    <n v="1.75"/>
    <n v="9.9579590000000007"/>
  </r>
  <r>
    <n v="1521"/>
    <x v="74"/>
    <s v="30/09/2020"/>
    <n v="1845"/>
    <n v="5"/>
    <s v="N"/>
    <s v="800-116-398-7"/>
    <s v="11001"/>
    <s v="Carrera 13 # 28-17 Pisos 234 y 5"/>
    <s v="29/11/2019"/>
    <s v="29/11/2024"/>
    <n v="20000000"/>
    <s v="1901788664"/>
    <n v="1800"/>
    <n v="1"/>
    <n v="20000000"/>
    <n v="180"/>
    <n v="2"/>
    <n v="2"/>
    <n v="1.75"/>
    <n v="18.105391000000001"/>
  </r>
  <r>
    <n v="1521"/>
    <x v="74"/>
    <s v="30/09/2020"/>
    <n v="1846"/>
    <n v="5"/>
    <s v="N"/>
    <s v="800-116-398-7"/>
    <s v="11001"/>
    <s v="Carrera 13 # 28-17 Pisos 234 y 5"/>
    <s v="29/11/2019"/>
    <s v="29/11/2024"/>
    <n v="9000000"/>
    <s v="1901788666"/>
    <n v="1800"/>
    <n v="1"/>
    <n v="9000000"/>
    <n v="180"/>
    <n v="2"/>
    <n v="2"/>
    <n v="1.75"/>
    <n v="8.1474320000000002"/>
  </r>
  <r>
    <n v="1521"/>
    <x v="74"/>
    <s v="30/09/2020"/>
    <n v="1847"/>
    <n v="5"/>
    <s v="N"/>
    <s v="800-116-398-7"/>
    <s v="11001"/>
    <s v="Carrera 13 # 28-17 Pisos 234 y 5"/>
    <s v="29/11/2019"/>
    <s v="29/11/2024"/>
    <n v="14000000"/>
    <s v="1901788667"/>
    <n v="1800"/>
    <n v="1"/>
    <n v="14000000"/>
    <n v="180"/>
    <n v="2"/>
    <n v="2"/>
    <n v="1.75"/>
    <n v="12.67381"/>
  </r>
  <r>
    <n v="1521"/>
    <x v="74"/>
    <s v="30/09/2020"/>
    <n v="1848"/>
    <n v="5"/>
    <s v="N"/>
    <s v="800-116-398-7"/>
    <s v="11001"/>
    <s v="Carrera 13 # 28-17 Pisos 234 y 5"/>
    <s v="29/11/2019"/>
    <s v="29/11/2024"/>
    <n v="12000000"/>
    <s v="1901788672"/>
    <n v="1800"/>
    <n v="1"/>
    <n v="12000000"/>
    <n v="180"/>
    <n v="2"/>
    <n v="2"/>
    <n v="1.75"/>
    <n v="10.863282999999999"/>
  </r>
  <r>
    <n v="60"/>
    <x v="74"/>
    <s v="30/09/2020"/>
    <n v="1849"/>
    <n v="5"/>
    <s v="N"/>
    <s v="800-116-398-7"/>
    <s v="11001"/>
    <s v="Carrera 13 # 28-17 Pisos 234 y 5"/>
    <s v="29/11/2019"/>
    <s v="29/11/2020"/>
    <n v="10000000"/>
    <s v="1901788692"/>
    <n v="360"/>
    <n v="1"/>
    <n v="10000000"/>
    <n v="180"/>
    <n v="2"/>
    <n v="2"/>
    <n v="1.75"/>
    <n v="5.0292820000000003"/>
  </r>
  <r>
    <n v="1523"/>
    <x v="74"/>
    <s v="30/09/2020"/>
    <n v="1850"/>
    <n v="5"/>
    <s v="N"/>
    <s v="800-116-398-7"/>
    <s v="11001"/>
    <s v="Carrera 13 # 28-17 Pisos 234 y 5"/>
    <s v="29/11/2019"/>
    <s v="01/12/2024"/>
    <n v="30000000"/>
    <s v="1901788711"/>
    <n v="1800"/>
    <n v="1"/>
    <n v="30000000"/>
    <n v="180"/>
    <n v="2"/>
    <n v="2"/>
    <n v="5.17"/>
    <n v="27.455651"/>
  </r>
  <r>
    <n v="428"/>
    <x v="74"/>
    <s v="30/09/2020"/>
    <n v="1851"/>
    <n v="5"/>
    <s v="N"/>
    <s v="800-116-398-7"/>
    <s v="11001"/>
    <s v="Carrera 13 # 28-17 Pisos 234 y 5"/>
    <s v="02/12/2019"/>
    <s v="02/12/2021"/>
    <n v="15000000"/>
    <s v="1901789472"/>
    <n v="720"/>
    <n v="1"/>
    <n v="15000000"/>
    <n v="180"/>
    <n v="2"/>
    <n v="2"/>
    <n v="1.67"/>
    <n v="11.311360000000001"/>
  </r>
  <r>
    <n v="1524"/>
    <x v="74"/>
    <s v="30/09/2020"/>
    <n v="1852"/>
    <n v="5"/>
    <s v="N"/>
    <s v="800-116-398-7"/>
    <s v="11001"/>
    <s v="Carrera 13 # 28-17 Pisos 234 y 5"/>
    <s v="02/12/2019"/>
    <s v="02/12/2024"/>
    <n v="9000000"/>
    <s v="1901789483"/>
    <n v="1800"/>
    <n v="1"/>
    <n v="9000000"/>
    <n v="180"/>
    <n v="2"/>
    <n v="2"/>
    <n v="1.67"/>
    <n v="8.1441320000000008"/>
  </r>
  <r>
    <n v="793"/>
    <x v="74"/>
    <s v="30/09/2020"/>
    <n v="1853"/>
    <n v="5"/>
    <s v="N"/>
    <s v="800-116-398-7"/>
    <s v="11001"/>
    <s v="Carrera 13 # 28-17 Pisos 234 y 5"/>
    <s v="02/12/2019"/>
    <s v="02/12/2022"/>
    <n v="6000000"/>
    <s v="1901789492"/>
    <n v="1080"/>
    <n v="1"/>
    <n v="6000000"/>
    <n v="180"/>
    <n v="2"/>
    <n v="2"/>
    <n v="1.67"/>
    <n v="5.0272579999999998"/>
  </r>
  <r>
    <n v="793"/>
    <x v="74"/>
    <s v="30/09/2020"/>
    <n v="1854"/>
    <n v="5"/>
    <s v="N"/>
    <s v="800-116-398-7"/>
    <s v="11001"/>
    <s v="Carrera 13 # 28-17 Pisos 234 y 5"/>
    <s v="02/12/2019"/>
    <s v="02/12/2022"/>
    <n v="5000000"/>
    <s v="1901789494"/>
    <n v="1080"/>
    <n v="1"/>
    <n v="5000000"/>
    <n v="180"/>
    <n v="2"/>
    <n v="2"/>
    <n v="1.67"/>
    <n v="4.1893229999999999"/>
  </r>
  <r>
    <n v="1524"/>
    <x v="74"/>
    <s v="30/09/2020"/>
    <n v="1855"/>
    <n v="5"/>
    <s v="N"/>
    <s v="800-116-398-7"/>
    <s v="11001"/>
    <s v="Carrera 13 # 28-17 Pisos 234 y 5"/>
    <s v="02/12/2019"/>
    <s v="02/12/2024"/>
    <n v="30000000"/>
    <s v="1901789496"/>
    <n v="1800"/>
    <n v="1"/>
    <n v="30000000"/>
    <n v="180"/>
    <n v="2"/>
    <n v="2"/>
    <n v="1.67"/>
    <n v="27.147145999999999"/>
  </r>
  <r>
    <n v="1524"/>
    <x v="74"/>
    <s v="30/09/2020"/>
    <n v="1856"/>
    <n v="5"/>
    <s v="N"/>
    <s v="800-116-398-7"/>
    <s v="11001"/>
    <s v="Carrera 13 # 28-17 Pisos 234 y 5"/>
    <s v="02/12/2019"/>
    <s v="02/12/2024"/>
    <n v="20000000"/>
    <s v="1901789497"/>
    <n v="1800"/>
    <n v="1"/>
    <n v="20000000"/>
    <n v="180"/>
    <n v="2"/>
    <n v="2"/>
    <n v="1.67"/>
    <n v="18.098175999999999"/>
  </r>
  <r>
    <n v="1524"/>
    <x v="74"/>
    <s v="30/09/2020"/>
    <n v="1857"/>
    <n v="5"/>
    <s v="N"/>
    <s v="800-116-398-7"/>
    <s v="11001"/>
    <s v="Carrera 13 # 28-17 Pisos 234 y 5"/>
    <s v="02/12/2019"/>
    <s v="02/12/2024"/>
    <n v="20000000"/>
    <s v="1901789499"/>
    <n v="1800"/>
    <n v="1"/>
    <n v="20000000"/>
    <n v="180"/>
    <n v="2"/>
    <n v="2"/>
    <n v="1.67"/>
    <n v="18.098175999999999"/>
  </r>
  <r>
    <n v="793"/>
    <x v="74"/>
    <s v="30/09/2020"/>
    <n v="1858"/>
    <n v="5"/>
    <s v="N"/>
    <s v="800-116-398-7"/>
    <s v="11001"/>
    <s v="Carrera 13 # 28-17 Pisos 234 y 5"/>
    <s v="02/12/2019"/>
    <s v="02/12/2022"/>
    <n v="6000000"/>
    <s v="1901789502"/>
    <n v="1080"/>
    <n v="1"/>
    <n v="6000000"/>
    <n v="180"/>
    <n v="2"/>
    <n v="2"/>
    <n v="1.67"/>
    <n v="5.0272579999999998"/>
  </r>
  <r>
    <n v="793"/>
    <x v="74"/>
    <s v="30/09/2020"/>
    <n v="1859"/>
    <n v="5"/>
    <s v="N"/>
    <s v="800-116-398-7"/>
    <s v="11001"/>
    <s v="Carrera 13 # 28-17 Pisos 234 y 5"/>
    <s v="02/12/2019"/>
    <s v="02/12/2022"/>
    <n v="15000000"/>
    <s v="1901789504"/>
    <n v="1080"/>
    <n v="1"/>
    <n v="15000000"/>
    <n v="180"/>
    <n v="2"/>
    <n v="2"/>
    <n v="1.67"/>
    <n v="12.568085999999999"/>
  </r>
  <r>
    <n v="1524"/>
    <x v="74"/>
    <s v="30/09/2020"/>
    <n v="1860"/>
    <n v="5"/>
    <s v="N"/>
    <s v="800-116-398-7"/>
    <s v="11001"/>
    <s v="Carrera 13 # 28-17 Pisos 234 y 5"/>
    <s v="02/12/2019"/>
    <s v="02/12/2024"/>
    <n v="15000000"/>
    <s v="1901789509"/>
    <n v="1800"/>
    <n v="1"/>
    <n v="15000000"/>
    <n v="180"/>
    <n v="2"/>
    <n v="2"/>
    <n v="1.67"/>
    <n v="13.573632"/>
  </r>
  <r>
    <n v="1524"/>
    <x v="74"/>
    <s v="30/09/2020"/>
    <n v="1861"/>
    <n v="5"/>
    <s v="N"/>
    <s v="800-116-398-7"/>
    <s v="11001"/>
    <s v="Carrera 13 # 28-17 Pisos 234 y 5"/>
    <s v="02/12/2019"/>
    <s v="02/12/2024"/>
    <n v="18000000"/>
    <s v="1901789522"/>
    <n v="1800"/>
    <n v="1"/>
    <n v="18000000"/>
    <n v="180"/>
    <n v="2"/>
    <n v="2"/>
    <n v="1.67"/>
    <n v="16.288264000000002"/>
  </r>
  <r>
    <n v="1525"/>
    <x v="74"/>
    <s v="30/09/2020"/>
    <n v="1862"/>
    <n v="5"/>
    <s v="N"/>
    <s v="800-116-398-7"/>
    <s v="11001"/>
    <s v="Carrera 13 # 28-17 Pisos 234 y 5"/>
    <s v="03/12/2019"/>
    <s v="03/12/2024"/>
    <n v="20000000"/>
    <s v="1901789786"/>
    <n v="1800"/>
    <n v="1"/>
    <n v="20000000"/>
    <n v="180"/>
    <n v="2"/>
    <n v="2"/>
    <n v="1.67"/>
    <n v="18.097344"/>
  </r>
  <r>
    <n v="1525"/>
    <x v="74"/>
    <s v="30/09/2020"/>
    <n v="1863"/>
    <n v="5"/>
    <s v="N"/>
    <s v="800-116-398-7"/>
    <s v="11001"/>
    <s v="Carrera 13 # 28-17 Pisos 234 y 5"/>
    <s v="03/12/2019"/>
    <s v="03/12/2024"/>
    <n v="13000000"/>
    <s v="1901789791"/>
    <n v="1800"/>
    <n v="1"/>
    <n v="13000000"/>
    <n v="180"/>
    <n v="2"/>
    <n v="2"/>
    <n v="1.67"/>
    <n v="11.763297"/>
  </r>
  <r>
    <n v="1525"/>
    <x v="74"/>
    <s v="30/09/2020"/>
    <n v="1864"/>
    <n v="5"/>
    <s v="N"/>
    <s v="800-116-398-7"/>
    <s v="11001"/>
    <s v="Carrera 13 # 28-17 Pisos 234 y 5"/>
    <s v="03/12/2019"/>
    <s v="03/12/2024"/>
    <n v="15000000"/>
    <s v="1901789793"/>
    <n v="1800"/>
    <n v="1"/>
    <n v="15000000"/>
    <n v="180"/>
    <n v="2"/>
    <n v="2"/>
    <n v="1.67"/>
    <n v="13.573008"/>
  </r>
  <r>
    <n v="64"/>
    <x v="74"/>
    <s v="30/09/2020"/>
    <n v="1865"/>
    <n v="5"/>
    <s v="N"/>
    <s v="800-116-398-7"/>
    <s v="11001"/>
    <s v="Carrera 13 # 28-17 Pisos 234 y 5"/>
    <s v="03/12/2019"/>
    <s v="03/12/2020"/>
    <n v="8500000"/>
    <s v="1901789796"/>
    <n v="360"/>
    <n v="1"/>
    <n v="8500000"/>
    <n v="180"/>
    <n v="2"/>
    <n v="2"/>
    <n v="1.67"/>
    <n v="4.272932"/>
  </r>
  <r>
    <n v="794"/>
    <x v="74"/>
    <s v="30/09/2020"/>
    <n v="1866"/>
    <n v="5"/>
    <s v="N"/>
    <s v="800-116-398-7"/>
    <s v="11001"/>
    <s v="Carrera 13 # 28-17 Pisos 234 y 5"/>
    <s v="03/12/2019"/>
    <s v="03/12/2022"/>
    <n v="8070754"/>
    <s v="1901789804"/>
    <n v="1080"/>
    <n v="1"/>
    <n v="8070754"/>
    <n v="360"/>
    <n v="2"/>
    <n v="2"/>
    <n v="5.46"/>
    <n v="8.4342819999999996"/>
  </r>
  <r>
    <n v="1525"/>
    <x v="74"/>
    <s v="30/09/2020"/>
    <n v="1867"/>
    <n v="5"/>
    <s v="N"/>
    <s v="800-116-398-7"/>
    <s v="11001"/>
    <s v="Carrera 13 # 28-17 Pisos 234 y 5"/>
    <s v="03/12/2019"/>
    <s v="03/12/2024"/>
    <n v="7500000"/>
    <s v="1901789874"/>
    <n v="1800"/>
    <n v="1"/>
    <n v="7500000"/>
    <n v="180"/>
    <n v="2"/>
    <n v="2"/>
    <n v="1.67"/>
    <n v="6.7865039999999999"/>
  </r>
  <r>
    <n v="1526"/>
    <x v="74"/>
    <s v="30/09/2020"/>
    <n v="1868"/>
    <n v="5"/>
    <s v="N"/>
    <s v="800-116-398-7"/>
    <s v="11001"/>
    <s v="Carrera 13 # 28-17 Pisos 234 y 5"/>
    <s v="04/12/2019"/>
    <s v="04/12/2024"/>
    <n v="11000000"/>
    <s v="1901790139"/>
    <n v="1800"/>
    <n v="1"/>
    <n v="11000000"/>
    <n v="180"/>
    <n v="2"/>
    <n v="2"/>
    <n v="1.67"/>
    <n v="9.9530119999999993"/>
  </r>
  <r>
    <n v="795"/>
    <x v="74"/>
    <s v="30/09/2020"/>
    <n v="1869"/>
    <n v="5"/>
    <s v="N"/>
    <s v="800-116-398-7"/>
    <s v="11001"/>
    <s v="Carrera 13 # 28-17 Pisos 234 y 5"/>
    <s v="04/12/2019"/>
    <s v="04/12/2022"/>
    <n v="5500000"/>
    <s v="1901790140"/>
    <n v="1080"/>
    <n v="1"/>
    <n v="5500000"/>
    <n v="180"/>
    <n v="2"/>
    <n v="2"/>
    <n v="1.67"/>
    <n v="4.6079249999999998"/>
  </r>
  <r>
    <n v="795"/>
    <x v="74"/>
    <s v="30/09/2020"/>
    <n v="1870"/>
    <n v="5"/>
    <s v="N"/>
    <s v="800-116-398-7"/>
    <s v="11001"/>
    <s v="Carrera 13 # 28-17 Pisos 234 y 5"/>
    <s v="04/12/2019"/>
    <s v="04/12/2022"/>
    <n v="6000000"/>
    <s v="1901790142"/>
    <n v="1080"/>
    <n v="1"/>
    <n v="6000000"/>
    <n v="360"/>
    <n v="2"/>
    <n v="2"/>
    <n v="1.96"/>
    <n v="6.0967919999999998"/>
  </r>
  <r>
    <n v="795"/>
    <x v="74"/>
    <s v="30/09/2020"/>
    <n v="1871"/>
    <n v="5"/>
    <s v="N"/>
    <s v="800-116-398-7"/>
    <s v="11001"/>
    <s v="Carrera 13 # 28-17 Pisos 234 y 5"/>
    <s v="04/12/2019"/>
    <s v="04/12/2022"/>
    <n v="8000000"/>
    <s v="1901790153"/>
    <n v="1080"/>
    <n v="1"/>
    <n v="8000000"/>
    <n v="180"/>
    <n v="2"/>
    <n v="2"/>
    <n v="1.67"/>
    <n v="6.7023950000000001"/>
  </r>
  <r>
    <n v="795"/>
    <x v="74"/>
    <s v="30/09/2020"/>
    <n v="1872"/>
    <n v="5"/>
    <s v="N"/>
    <s v="800-116-398-7"/>
    <s v="11001"/>
    <s v="Carrera 13 # 28-17 Pisos 234 y 5"/>
    <s v="04/12/2019"/>
    <s v="04/12/2022"/>
    <n v="15000000"/>
    <s v="1901790164"/>
    <n v="1080"/>
    <n v="1"/>
    <n v="15000000"/>
    <n v="180"/>
    <n v="2"/>
    <n v="2"/>
    <n v="1.67"/>
    <n v="12.566932"/>
  </r>
  <r>
    <n v="65"/>
    <x v="74"/>
    <s v="30/09/2020"/>
    <n v="1873"/>
    <n v="5"/>
    <s v="N"/>
    <s v="800-116-398-7"/>
    <s v="11001"/>
    <s v="Carrera 13 # 28-17 Pisos 234 y 5"/>
    <s v="04/12/2019"/>
    <s v="04/12/2020"/>
    <n v="10000000"/>
    <s v="1901790169"/>
    <n v="360"/>
    <n v="1"/>
    <n v="10000000"/>
    <n v="180"/>
    <n v="2"/>
    <n v="2"/>
    <n v="1.67"/>
    <n v="5.026796"/>
  </r>
  <r>
    <n v="1526"/>
    <x v="74"/>
    <s v="30/09/2020"/>
    <n v="1874"/>
    <n v="5"/>
    <s v="N"/>
    <s v="800-116-398-7"/>
    <s v="11001"/>
    <s v="Carrera 13 # 28-17 Pisos 234 y 5"/>
    <s v="04/12/2019"/>
    <s v="04/12/2024"/>
    <n v="20000000"/>
    <s v="1901790173"/>
    <n v="1800"/>
    <n v="1"/>
    <n v="20000000"/>
    <n v="180"/>
    <n v="2"/>
    <n v="2"/>
    <n v="1.67"/>
    <n v="18.096512000000001"/>
  </r>
  <r>
    <n v="1526"/>
    <x v="74"/>
    <s v="30/09/2020"/>
    <n v="1875"/>
    <n v="5"/>
    <s v="N"/>
    <s v="800-116-398-7"/>
    <s v="11001"/>
    <s v="Carrera 13 # 28-17 Pisos 234 y 5"/>
    <s v="04/12/2019"/>
    <s v="04/12/2024"/>
    <n v="22000000"/>
    <s v="1901790176"/>
    <n v="1800"/>
    <n v="1"/>
    <n v="22000000"/>
    <n v="180"/>
    <n v="2"/>
    <n v="2"/>
    <n v="1.67"/>
    <n v="19.906140000000001"/>
  </r>
  <r>
    <n v="796"/>
    <x v="74"/>
    <s v="30/09/2020"/>
    <n v="1876"/>
    <n v="5"/>
    <s v="N"/>
    <s v="800-116-398-7"/>
    <s v="11001"/>
    <s v="Carrera 13 # 28-17 Pisos 234 y 5"/>
    <s v="05/12/2019"/>
    <s v="05/12/2022"/>
    <n v="15000000"/>
    <s v="1901791281"/>
    <n v="1080"/>
    <n v="1"/>
    <n v="15000000"/>
    <n v="180"/>
    <n v="2"/>
    <n v="2"/>
    <n v="1.67"/>
    <n v="12.566355"/>
  </r>
  <r>
    <n v="1527"/>
    <x v="74"/>
    <s v="30/09/2020"/>
    <n v="1877"/>
    <n v="5"/>
    <s v="N"/>
    <s v="800-116-398-7"/>
    <s v="11001"/>
    <s v="Carrera 13 # 28-17 Pisos 234 y 5"/>
    <s v="05/12/2019"/>
    <s v="05/12/2024"/>
    <n v="13000000"/>
    <s v="1901791284"/>
    <n v="1800"/>
    <n v="1"/>
    <n v="13000000"/>
    <n v="180"/>
    <n v="2"/>
    <n v="2"/>
    <n v="1.67"/>
    <n v="11.762214999999999"/>
  </r>
  <r>
    <n v="1527"/>
    <x v="74"/>
    <s v="30/09/2020"/>
    <n v="1878"/>
    <n v="5"/>
    <s v="N"/>
    <s v="800-116-398-7"/>
    <s v="11001"/>
    <s v="Carrera 13 # 28-17 Pisos 234 y 5"/>
    <s v="05/12/2019"/>
    <s v="05/12/2024"/>
    <n v="15000000"/>
    <s v="1901791290"/>
    <n v="1800"/>
    <n v="1"/>
    <n v="15000000"/>
    <n v="180"/>
    <n v="2"/>
    <n v="2"/>
    <n v="1.67"/>
    <n v="13.571759999999999"/>
  </r>
  <r>
    <n v="796"/>
    <x v="74"/>
    <s v="30/09/2020"/>
    <n v="1879"/>
    <n v="5"/>
    <s v="N"/>
    <s v="800-116-398-7"/>
    <s v="11001"/>
    <s v="Carrera 13 # 28-17 Pisos 234 y 5"/>
    <s v="05/12/2019"/>
    <s v="05/12/2022"/>
    <n v="9000000"/>
    <s v="1901791294"/>
    <n v="1080"/>
    <n v="1"/>
    <n v="9000000"/>
    <n v="360"/>
    <n v="2"/>
    <n v="2"/>
    <n v="1.96"/>
    <n v="9.1445500000000006"/>
  </r>
  <r>
    <n v="1527"/>
    <x v="74"/>
    <s v="30/09/2020"/>
    <n v="1880"/>
    <n v="5"/>
    <s v="N"/>
    <s v="800-116-398-7"/>
    <s v="11001"/>
    <s v="Carrera 13 # 28-17 Pisos 234 y 5"/>
    <s v="05/12/2019"/>
    <s v="05/12/2024"/>
    <n v="10000000"/>
    <s v="1901791297"/>
    <n v="1800"/>
    <n v="1"/>
    <n v="10000000"/>
    <n v="180"/>
    <n v="2"/>
    <n v="2"/>
    <n v="1.67"/>
    <n v="9.0478400000000008"/>
  </r>
  <r>
    <n v="1527"/>
    <x v="74"/>
    <s v="30/09/2020"/>
    <n v="1881"/>
    <n v="5"/>
    <s v="N"/>
    <s v="800-116-398-7"/>
    <s v="11001"/>
    <s v="Carrera 13 # 28-17 Pisos 234 y 5"/>
    <s v="05/12/2019"/>
    <s v="05/12/2024"/>
    <n v="15000000"/>
    <s v="1901791302"/>
    <n v="1800"/>
    <n v="1"/>
    <n v="15000000"/>
    <n v="180"/>
    <n v="2"/>
    <n v="2"/>
    <n v="0.67"/>
    <n v="13.528865"/>
  </r>
  <r>
    <n v="1527"/>
    <x v="74"/>
    <s v="30/09/2020"/>
    <n v="1882"/>
    <n v="5"/>
    <s v="N"/>
    <s v="800-116-398-7"/>
    <s v="11001"/>
    <s v="Carrera 13 # 28-17 Pisos 234 y 5"/>
    <s v="05/12/2019"/>
    <s v="05/12/2024"/>
    <n v="6300000"/>
    <s v="1901791310"/>
    <n v="1800"/>
    <n v="1"/>
    <n v="6300000"/>
    <n v="180"/>
    <n v="2"/>
    <n v="2"/>
    <n v="0.67"/>
    <n v="5.6820750000000002"/>
  </r>
  <r>
    <n v="431"/>
    <x v="74"/>
    <s v="30/09/2020"/>
    <n v="1883"/>
    <n v="5"/>
    <s v="N"/>
    <s v="800-116-398-7"/>
    <s v="11001"/>
    <s v="Carrera 13 # 28-17 Pisos 234 y 5"/>
    <s v="05/12/2019"/>
    <s v="05/12/2021"/>
    <n v="20000000"/>
    <s v="1901791330"/>
    <n v="720"/>
    <n v="1"/>
    <n v="20000000"/>
    <n v="180"/>
    <n v="2"/>
    <n v="2"/>
    <n v="1.67"/>
    <n v="15.079694999999999"/>
  </r>
  <r>
    <n v="1528"/>
    <x v="74"/>
    <s v="30/09/2020"/>
    <n v="1884"/>
    <n v="5"/>
    <s v="N"/>
    <s v="800-116-398-7"/>
    <s v="11001"/>
    <s v="Carrera 13 # 28-17 Pisos 234 y 5"/>
    <s v="06/12/2019"/>
    <s v="06/12/2024"/>
    <n v="10000000"/>
    <s v="1901794502"/>
    <n v="1800"/>
    <n v="1"/>
    <n v="10000000"/>
    <n v="180"/>
    <n v="2"/>
    <n v="2"/>
    <n v="0.45"/>
    <n v="9.01281"/>
  </r>
  <r>
    <n v="1528"/>
    <x v="74"/>
    <s v="30/09/2020"/>
    <n v="1885"/>
    <n v="5"/>
    <s v="N"/>
    <s v="800-116-398-7"/>
    <s v="11001"/>
    <s v="Carrera 13 # 28-17 Pisos 234 y 5"/>
    <s v="06/12/2019"/>
    <s v="06/12/2024"/>
    <n v="30000000"/>
    <s v="1901794518"/>
    <n v="1800"/>
    <n v="1"/>
    <n v="30000000"/>
    <n v="180"/>
    <n v="2"/>
    <n v="2"/>
    <n v="0.45"/>
    <n v="27.038542"/>
  </r>
  <r>
    <n v="1528"/>
    <x v="74"/>
    <s v="30/09/2020"/>
    <n v="1886"/>
    <n v="5"/>
    <s v="N"/>
    <s v="800-116-398-7"/>
    <s v="11001"/>
    <s v="Carrera 13 # 28-17 Pisos 234 y 5"/>
    <s v="06/12/2019"/>
    <s v="06/12/2024"/>
    <n v="15000000"/>
    <s v="1901794520"/>
    <n v="1800"/>
    <n v="1"/>
    <n v="15000000"/>
    <n v="180"/>
    <n v="2"/>
    <n v="2"/>
    <n v="0.45"/>
    <n v="13.519327000000001"/>
  </r>
  <r>
    <n v="1531"/>
    <x v="74"/>
    <s v="30/09/2020"/>
    <n v="1887"/>
    <n v="5"/>
    <s v="N"/>
    <s v="800-116-398-7"/>
    <s v="11001"/>
    <s v="Carrera 13 # 28-17 Pisos 234 y 5"/>
    <s v="09/12/2019"/>
    <s v="09/12/2024"/>
    <n v="10000000"/>
    <s v="1901795034"/>
    <n v="1800"/>
    <n v="1"/>
    <n v="10000000"/>
    <n v="180"/>
    <n v="2"/>
    <n v="2"/>
    <n v="1.45"/>
    <n v="9.0400709999999993"/>
  </r>
  <r>
    <n v="1531"/>
    <x v="74"/>
    <s v="30/09/2020"/>
    <n v="1888"/>
    <n v="5"/>
    <s v="N"/>
    <s v="800-116-398-7"/>
    <s v="11001"/>
    <s v="Carrera 13 # 28-17 Pisos 234 y 5"/>
    <s v="09/12/2019"/>
    <s v="09/12/2024"/>
    <n v="13000000"/>
    <s v="1901795037"/>
    <n v="1800"/>
    <n v="1"/>
    <n v="13000000"/>
    <n v="180"/>
    <n v="2"/>
    <n v="2"/>
    <n v="1.45"/>
    <n v="11.75217"/>
  </r>
  <r>
    <n v="1531"/>
    <x v="74"/>
    <s v="30/09/2020"/>
    <n v="1889"/>
    <n v="5"/>
    <s v="N"/>
    <s v="800-116-398-7"/>
    <s v="11001"/>
    <s v="Carrera 13 # 28-17 Pisos 234 y 5"/>
    <s v="09/12/2019"/>
    <s v="09/12/2024"/>
    <n v="10000000"/>
    <s v="1901795042"/>
    <n v="1800"/>
    <n v="1"/>
    <n v="10000000"/>
    <n v="180"/>
    <n v="2"/>
    <n v="2"/>
    <n v="1.45"/>
    <n v="9.0400709999999993"/>
  </r>
  <r>
    <n v="800"/>
    <x v="74"/>
    <s v="30/09/2020"/>
    <n v="1890"/>
    <n v="5"/>
    <s v="N"/>
    <s v="800-116-398-7"/>
    <s v="11001"/>
    <s v="Carrera 13 # 28-17 Pisos 234 y 5"/>
    <s v="09/12/2019"/>
    <s v="09/12/2022"/>
    <n v="5000000"/>
    <s v="1901795051"/>
    <n v="1080"/>
    <n v="1"/>
    <n v="5000000"/>
    <n v="180"/>
    <n v="2"/>
    <n v="2"/>
    <n v="1.45"/>
    <n v="4.1852039999999997"/>
  </r>
  <r>
    <n v="435"/>
    <x v="74"/>
    <s v="30/09/2020"/>
    <n v="1891"/>
    <n v="5"/>
    <s v="N"/>
    <s v="800-116-398-7"/>
    <s v="11001"/>
    <s v="Carrera 13 # 28-17 Pisos 234 y 5"/>
    <s v="09/12/2019"/>
    <s v="09/12/2021"/>
    <n v="14000000"/>
    <s v="1901795054"/>
    <n v="720"/>
    <n v="1"/>
    <n v="14000000"/>
    <n v="180"/>
    <n v="2"/>
    <n v="2"/>
    <n v="1.45"/>
    <n v="10.546730999999999"/>
  </r>
  <r>
    <n v="1531"/>
    <x v="74"/>
    <s v="30/09/2020"/>
    <n v="1892"/>
    <n v="5"/>
    <s v="N"/>
    <s v="800-116-398-7"/>
    <s v="11001"/>
    <s v="Carrera 13 # 28-17 Pisos 234 y 5"/>
    <s v="09/12/2019"/>
    <s v="09/12/2024"/>
    <n v="5000000"/>
    <s v="1901795057"/>
    <n v="1800"/>
    <n v="1"/>
    <n v="5000000"/>
    <n v="180"/>
    <n v="2"/>
    <n v="2"/>
    <n v="1.45"/>
    <n v="4.5200909999999999"/>
  </r>
  <r>
    <n v="1531"/>
    <x v="74"/>
    <s v="30/09/2020"/>
    <n v="1893"/>
    <n v="5"/>
    <s v="N"/>
    <s v="800-116-398-7"/>
    <s v="11001"/>
    <s v="Carrera 13 # 28-17 Pisos 234 y 5"/>
    <s v="09/12/2019"/>
    <s v="09/12/2024"/>
    <n v="10000000"/>
    <s v="1901795065"/>
    <n v="1800"/>
    <n v="1"/>
    <n v="10000000"/>
    <n v="180"/>
    <n v="2"/>
    <n v="2"/>
    <n v="1.45"/>
    <n v="9.0400709999999993"/>
  </r>
  <r>
    <n v="1165"/>
    <x v="74"/>
    <s v="30/09/2020"/>
    <n v="1894"/>
    <n v="5"/>
    <s v="N"/>
    <s v="800-116-398-7"/>
    <s v="11001"/>
    <s v="Carrera 13 # 28-17 Pisos 234 y 5"/>
    <s v="09/12/2019"/>
    <s v="09/12/2023"/>
    <n v="8000000"/>
    <s v="1901795070"/>
    <n v="1440"/>
    <n v="1"/>
    <n v="8000000"/>
    <n v="180"/>
    <n v="2"/>
    <n v="2"/>
    <n v="1.45"/>
    <n v="7.0311909999999997"/>
  </r>
  <r>
    <n v="1532"/>
    <x v="74"/>
    <s v="30/09/2020"/>
    <n v="1895"/>
    <n v="5"/>
    <s v="N"/>
    <s v="800-116-398-7"/>
    <s v="11001"/>
    <s v="Carrera 13 # 28-17 Pisos 234 y 5"/>
    <s v="10/12/2019"/>
    <s v="10/12/2024"/>
    <n v="12000000"/>
    <s v="1901796036"/>
    <n v="1800"/>
    <n v="1"/>
    <n v="12000000"/>
    <n v="180"/>
    <n v="2"/>
    <n v="2"/>
    <n v="1.45"/>
    <n v="10.847630000000001"/>
  </r>
  <r>
    <n v="1532"/>
    <x v="74"/>
    <s v="30/09/2020"/>
    <n v="1896"/>
    <n v="5"/>
    <s v="N"/>
    <s v="800-116-398-7"/>
    <s v="11001"/>
    <s v="Carrera 13 # 28-17 Pisos 234 y 5"/>
    <s v="10/12/2019"/>
    <s v="10/12/2024"/>
    <n v="15000000"/>
    <s v="1901796044"/>
    <n v="1800"/>
    <n v="1"/>
    <n v="15000000"/>
    <n v="180"/>
    <n v="2"/>
    <n v="2"/>
    <n v="1.45"/>
    <n v="13.559620000000001"/>
  </r>
  <r>
    <n v="1532"/>
    <x v="74"/>
    <s v="30/09/2020"/>
    <n v="1897"/>
    <n v="5"/>
    <s v="N"/>
    <s v="800-116-398-7"/>
    <s v="11001"/>
    <s v="Carrera 13 # 28-17 Pisos 234 y 5"/>
    <s v="10/12/2019"/>
    <s v="10/12/2024"/>
    <n v="10000000"/>
    <s v="1901796048"/>
    <n v="1800"/>
    <n v="1"/>
    <n v="10000000"/>
    <n v="180"/>
    <n v="2"/>
    <n v="2"/>
    <n v="1.45"/>
    <n v="9.0397099999999995"/>
  </r>
  <r>
    <n v="1532"/>
    <x v="74"/>
    <s v="30/09/2020"/>
    <n v="1898"/>
    <n v="5"/>
    <s v="N"/>
    <s v="800-116-398-7"/>
    <s v="11001"/>
    <s v="Carrera 13 # 28-17 Pisos 234 y 5"/>
    <s v="10/12/2019"/>
    <s v="10/12/2024"/>
    <n v="10000000"/>
    <s v="1901796054"/>
    <n v="1800"/>
    <n v="1"/>
    <n v="10000000"/>
    <n v="180"/>
    <n v="2"/>
    <n v="2"/>
    <n v="4.95"/>
    <n v="9.1345299999999998"/>
  </r>
  <r>
    <n v="1532"/>
    <x v="74"/>
    <s v="30/09/2020"/>
    <n v="1899"/>
    <n v="5"/>
    <s v="N"/>
    <s v="800-116-398-7"/>
    <s v="11001"/>
    <s v="Carrera 13 # 28-17 Pisos 234 y 5"/>
    <s v="10/12/2019"/>
    <s v="10/12/2024"/>
    <n v="7000000"/>
    <s v="1901796063"/>
    <n v="1800"/>
    <n v="1"/>
    <n v="7000000"/>
    <n v="180"/>
    <n v="2"/>
    <n v="2"/>
    <n v="1.45"/>
    <n v="6.3278299999999996"/>
  </r>
  <r>
    <n v="436"/>
    <x v="74"/>
    <s v="30/09/2020"/>
    <n v="1900"/>
    <n v="5"/>
    <s v="N"/>
    <s v="800-116-398-7"/>
    <s v="11001"/>
    <s v="Carrera 13 # 28-17 Pisos 234 y 5"/>
    <s v="10/12/2019"/>
    <s v="10/12/2021"/>
    <n v="6000000"/>
    <s v="1901796065"/>
    <n v="720"/>
    <n v="1"/>
    <n v="6000000"/>
    <n v="180"/>
    <n v="2"/>
    <n v="2"/>
    <n v="1.45"/>
    <n v="4.5199100000000003"/>
  </r>
  <r>
    <n v="1533"/>
    <x v="74"/>
    <s v="30/09/2020"/>
    <n v="1901"/>
    <n v="5"/>
    <s v="N"/>
    <s v="800-116-398-7"/>
    <s v="11001"/>
    <s v="Carrera 13 # 28-17 Pisos 234 y 5"/>
    <s v="11/12/2019"/>
    <s v="11/12/2024"/>
    <n v="25000000"/>
    <s v="1901796549"/>
    <n v="1800"/>
    <n v="1"/>
    <n v="25000000"/>
    <n v="180"/>
    <n v="2"/>
    <n v="2"/>
    <n v="1.45"/>
    <n v="22.598427000000001"/>
  </r>
  <r>
    <n v="1533"/>
    <x v="74"/>
    <s v="30/09/2020"/>
    <n v="1902"/>
    <n v="5"/>
    <s v="N"/>
    <s v="800-116-398-7"/>
    <s v="11001"/>
    <s v="Carrera 13 # 28-17 Pisos 234 y 5"/>
    <s v="11/12/2019"/>
    <s v="11/12/2024"/>
    <n v="10600000"/>
    <s v="1901796550"/>
    <n v="1800"/>
    <n v="1"/>
    <n v="10600000"/>
    <n v="180"/>
    <n v="2"/>
    <n v="2"/>
    <n v="1.45"/>
    <n v="9.581747"/>
  </r>
  <r>
    <n v="1533"/>
    <x v="74"/>
    <s v="30/09/2020"/>
    <n v="1903"/>
    <n v="5"/>
    <s v="N"/>
    <s v="800-116-398-7"/>
    <s v="11001"/>
    <s v="Carrera 13 # 28-17 Pisos 234 y 5"/>
    <s v="11/12/2019"/>
    <s v="11/12/2024"/>
    <n v="10000000"/>
    <s v="1901796555"/>
    <n v="1800"/>
    <n v="1"/>
    <n v="10000000"/>
    <n v="180"/>
    <n v="2"/>
    <n v="2"/>
    <n v="1.45"/>
    <n v="9.0393489999999996"/>
  </r>
  <r>
    <n v="1533"/>
    <x v="74"/>
    <s v="30/09/2020"/>
    <n v="1904"/>
    <n v="5"/>
    <s v="N"/>
    <s v="800-116-398-7"/>
    <s v="11001"/>
    <s v="Carrera 13 # 28-17 Pisos 234 y 5"/>
    <s v="11/12/2019"/>
    <s v="11/12/2024"/>
    <n v="6000000"/>
    <s v="1901796556"/>
    <n v="1800"/>
    <n v="1"/>
    <n v="6000000"/>
    <n v="180"/>
    <n v="2"/>
    <n v="2"/>
    <n v="1.45"/>
    <n v="5.4236529999999998"/>
  </r>
  <r>
    <n v="1533"/>
    <x v="74"/>
    <s v="30/09/2020"/>
    <n v="1905"/>
    <n v="5"/>
    <s v="N"/>
    <s v="800-116-398-7"/>
    <s v="11001"/>
    <s v="Carrera 13 # 28-17 Pisos 234 y 5"/>
    <s v="11/12/2019"/>
    <s v="11/12/2024"/>
    <n v="13000000"/>
    <s v="1901796560"/>
    <n v="1800"/>
    <n v="1"/>
    <n v="13000000"/>
    <n v="180"/>
    <n v="2"/>
    <n v="2"/>
    <n v="1.45"/>
    <n v="11.75123"/>
  </r>
  <r>
    <n v="802"/>
    <x v="74"/>
    <s v="30/09/2020"/>
    <n v="1906"/>
    <n v="5"/>
    <s v="N"/>
    <s v="800-116-398-7"/>
    <s v="11001"/>
    <s v="Carrera 13 # 28-17 Pisos 234 y 5"/>
    <s v="11/12/2019"/>
    <s v="11/12/2022"/>
    <n v="6000000"/>
    <s v="1901796573"/>
    <n v="1080"/>
    <n v="1"/>
    <n v="6000000"/>
    <n v="180"/>
    <n v="2"/>
    <n v="2"/>
    <n v="0.95"/>
    <n v="5.0143880000000003"/>
  </r>
  <r>
    <n v="1533"/>
    <x v="74"/>
    <s v="30/09/2020"/>
    <n v="1907"/>
    <n v="5"/>
    <s v="N"/>
    <s v="800-116-398-7"/>
    <s v="11001"/>
    <s v="Carrera 13 # 28-17 Pisos 234 y 5"/>
    <s v="11/12/2019"/>
    <s v="11/12/2024"/>
    <n v="15000000"/>
    <s v="1901796575"/>
    <n v="1800"/>
    <n v="1"/>
    <n v="15000000"/>
    <n v="180"/>
    <n v="2"/>
    <n v="2"/>
    <n v="0.45"/>
    <n v="13.518421"/>
  </r>
  <r>
    <n v="1533"/>
    <x v="74"/>
    <s v="30/09/2020"/>
    <n v="1908"/>
    <n v="5"/>
    <s v="N"/>
    <s v="800-116-398-7"/>
    <s v="11001"/>
    <s v="Carrera 13 # 28-17 Pisos 234 y 5"/>
    <s v="11/12/2019"/>
    <s v="11/12/2024"/>
    <n v="30000000"/>
    <s v="1901796577"/>
    <n v="1800"/>
    <n v="1"/>
    <n v="30000000"/>
    <n v="180"/>
    <n v="2"/>
    <n v="2"/>
    <n v="0.45"/>
    <n v="27.036733000000002"/>
  </r>
  <r>
    <n v="1534"/>
    <x v="74"/>
    <s v="30/09/2020"/>
    <n v="1909"/>
    <n v="5"/>
    <s v="N"/>
    <s v="800-116-398-7"/>
    <s v="11001"/>
    <s v="Carrera 13 # 28-17 Pisos 234 y 5"/>
    <s v="12/12/2019"/>
    <s v="12/12/2024"/>
    <n v="10400000"/>
    <s v="1901797127"/>
    <n v="1800"/>
    <n v="1"/>
    <n v="10400000"/>
    <n v="180"/>
    <n v="2"/>
    <n v="2"/>
    <n v="0.45"/>
    <n v="9.372636"/>
  </r>
  <r>
    <n v="438"/>
    <x v="74"/>
    <s v="30/09/2020"/>
    <n v="1910"/>
    <n v="5"/>
    <s v="N"/>
    <s v="800-116-398-7"/>
    <s v="11001"/>
    <s v="Carrera 13 # 28-17 Pisos 234 y 5"/>
    <s v="12/12/2019"/>
    <s v="12/12/2021"/>
    <n v="20000000"/>
    <s v="1901797134"/>
    <n v="720"/>
    <n v="1"/>
    <n v="20000000"/>
    <n v="180"/>
    <n v="2"/>
    <n v="2"/>
    <n v="1.45"/>
    <n v="15.065016"/>
  </r>
  <r>
    <n v="1534"/>
    <x v="74"/>
    <s v="30/09/2020"/>
    <n v="1911"/>
    <n v="5"/>
    <s v="N"/>
    <s v="800-116-398-7"/>
    <s v="11001"/>
    <s v="Carrera 13 # 28-17 Pisos 234 y 5"/>
    <s v="12/12/2019"/>
    <s v="12/12/2024"/>
    <n v="20000000"/>
    <s v="1901797140"/>
    <n v="1800"/>
    <n v="1"/>
    <n v="20000000"/>
    <n v="180"/>
    <n v="2"/>
    <n v="2"/>
    <n v="1.45"/>
    <n v="18.077976"/>
  </r>
  <r>
    <n v="1534"/>
    <x v="74"/>
    <s v="30/09/2020"/>
    <n v="1912"/>
    <n v="5"/>
    <s v="N"/>
    <s v="800-116-398-7"/>
    <s v="11001"/>
    <s v="Carrera 13 # 28-17 Pisos 234 y 5"/>
    <s v="12/12/2019"/>
    <s v="12/12/2024"/>
    <n v="10000000"/>
    <s v="1901797154"/>
    <n v="1800"/>
    <n v="1"/>
    <n v="10000000"/>
    <n v="180"/>
    <n v="2"/>
    <n v="2"/>
    <n v="1.45"/>
    <n v="9.0389879999999998"/>
  </r>
  <r>
    <n v="438"/>
    <x v="74"/>
    <s v="30/09/2020"/>
    <n v="1913"/>
    <n v="5"/>
    <s v="N"/>
    <s v="800-116-398-7"/>
    <s v="11001"/>
    <s v="Carrera 13 # 28-17 Pisos 234 y 5"/>
    <s v="12/12/2019"/>
    <s v="12/12/2021"/>
    <n v="10000000"/>
    <s v="1901797249"/>
    <n v="720"/>
    <n v="1"/>
    <n v="10000000"/>
    <n v="180"/>
    <n v="2"/>
    <n v="2"/>
    <n v="1.45"/>
    <n v="7.532508"/>
  </r>
  <r>
    <n v="1534"/>
    <x v="74"/>
    <s v="30/09/2020"/>
    <n v="1914"/>
    <n v="5"/>
    <s v="N"/>
    <s v="800-116-398-7"/>
    <s v="11001"/>
    <s v="Carrera 13 # 28-17 Pisos 234 y 5"/>
    <s v="12/12/2019"/>
    <s v="12/12/2024"/>
    <n v="7000000"/>
    <s v="1901797408"/>
    <n v="1800"/>
    <n v="1"/>
    <n v="7000000"/>
    <n v="180"/>
    <n v="2"/>
    <n v="2"/>
    <n v="1.45"/>
    <n v="6.3273239999999999"/>
  </r>
  <r>
    <n v="438"/>
    <x v="74"/>
    <s v="30/09/2020"/>
    <n v="1915"/>
    <n v="5"/>
    <s v="N"/>
    <s v="800-116-398-7"/>
    <s v="11001"/>
    <s v="Carrera 13 # 28-17 Pisos 234 y 5"/>
    <s v="12/12/2019"/>
    <s v="12/12/2021"/>
    <n v="30000000"/>
    <s v="1901797417"/>
    <n v="720"/>
    <n v="1"/>
    <n v="30000000"/>
    <n v="30"/>
    <n v="2"/>
    <n v="2"/>
    <n v="0.15"/>
    <n v="18.750277000000001"/>
  </r>
  <r>
    <n v="1535"/>
    <x v="74"/>
    <s v="30/09/2020"/>
    <n v="1916"/>
    <n v="5"/>
    <s v="N"/>
    <s v="800-116-398-7"/>
    <s v="11001"/>
    <s v="Carrera 13 # 28-17 Pisos 234 y 5"/>
    <s v="13/12/2019"/>
    <s v="13/12/2024"/>
    <n v="15000000"/>
    <s v="1901797711"/>
    <n v="1800"/>
    <n v="1"/>
    <n v="15000000"/>
    <n v="180"/>
    <n v="2"/>
    <n v="2"/>
    <n v="1.33"/>
    <n v="13.553462"/>
  </r>
  <r>
    <n v="1535"/>
    <x v="74"/>
    <s v="30/09/2020"/>
    <n v="1917"/>
    <n v="5"/>
    <s v="N"/>
    <s v="800-116-398-7"/>
    <s v="11001"/>
    <s v="Carrera 13 # 28-17 Pisos 234 y 5"/>
    <s v="13/12/2019"/>
    <s v="13/12/2024"/>
    <n v="20000000"/>
    <s v="1901797718"/>
    <n v="1800"/>
    <n v="1"/>
    <n v="20000000"/>
    <n v="180"/>
    <n v="2"/>
    <n v="2"/>
    <n v="1.33"/>
    <n v="18.071318000000002"/>
  </r>
  <r>
    <n v="1535"/>
    <x v="74"/>
    <s v="30/09/2020"/>
    <n v="1918"/>
    <n v="5"/>
    <s v="N"/>
    <s v="800-116-398-7"/>
    <s v="11001"/>
    <s v="Carrera 13 # 28-17 Pisos 234 y 5"/>
    <s v="13/12/2019"/>
    <s v="13/12/2024"/>
    <n v="10000000"/>
    <s v="1901797724"/>
    <n v="1800"/>
    <n v="1"/>
    <n v="10000000"/>
    <n v="180"/>
    <n v="2"/>
    <n v="2"/>
    <n v="1.33"/>
    <n v="9.0356059999999996"/>
  </r>
  <r>
    <n v="1535"/>
    <x v="74"/>
    <s v="30/09/2020"/>
    <n v="1919"/>
    <n v="5"/>
    <s v="N"/>
    <s v="800-116-398-7"/>
    <s v="11001"/>
    <s v="Carrera 13 # 28-17 Pisos 234 y 5"/>
    <s v="13/12/2019"/>
    <s v="13/12/2024"/>
    <n v="10000000"/>
    <s v="1901797728"/>
    <n v="1800"/>
    <n v="1"/>
    <n v="10000000"/>
    <n v="180"/>
    <n v="2"/>
    <n v="2"/>
    <n v="1.33"/>
    <n v="9.0356059999999996"/>
  </r>
  <r>
    <n v="1535"/>
    <x v="74"/>
    <s v="30/09/2020"/>
    <n v="1920"/>
    <n v="5"/>
    <s v="N"/>
    <s v="800-116-398-7"/>
    <s v="11001"/>
    <s v="Carrera 13 # 28-17 Pisos 234 y 5"/>
    <s v="13/12/2019"/>
    <s v="13/12/2024"/>
    <n v="15000000"/>
    <s v="1901797734"/>
    <n v="1800"/>
    <n v="1"/>
    <n v="15000000"/>
    <n v="180"/>
    <n v="2"/>
    <n v="2"/>
    <n v="1.33"/>
    <n v="13.553462"/>
  </r>
  <r>
    <n v="1535"/>
    <x v="74"/>
    <s v="30/09/2020"/>
    <n v="1921"/>
    <n v="5"/>
    <s v="N"/>
    <s v="800-116-398-7"/>
    <s v="11001"/>
    <s v="Carrera 13 # 28-17 Pisos 234 y 5"/>
    <s v="13/12/2019"/>
    <s v="13/12/2024"/>
    <n v="10000000"/>
    <s v="1901797738"/>
    <n v="1800"/>
    <n v="1"/>
    <n v="10000000"/>
    <n v="180"/>
    <n v="2"/>
    <n v="2"/>
    <n v="1.33"/>
    <n v="9.0356059999999996"/>
  </r>
  <r>
    <n v="1535"/>
    <x v="74"/>
    <s v="30/09/2020"/>
    <n v="1922"/>
    <n v="5"/>
    <s v="N"/>
    <s v="800-116-398-7"/>
    <s v="11001"/>
    <s v="Carrera 13 # 28-17 Pisos 234 y 5"/>
    <s v="13/12/2019"/>
    <s v="13/12/2024"/>
    <n v="7000000"/>
    <s v="1901797741"/>
    <n v="1800"/>
    <n v="1"/>
    <n v="7000000"/>
    <n v="180"/>
    <n v="2"/>
    <n v="2"/>
    <n v="1.33"/>
    <n v="6.3249560000000002"/>
  </r>
  <r>
    <n v="1535"/>
    <x v="74"/>
    <s v="30/09/2020"/>
    <n v="1923"/>
    <n v="5"/>
    <s v="N"/>
    <s v="800-116-398-7"/>
    <s v="11001"/>
    <s v="Carrera 13 # 28-17 Pisos 234 y 5"/>
    <s v="13/12/2019"/>
    <s v="13/12/2024"/>
    <n v="20000000"/>
    <s v="1901797747"/>
    <n v="1800"/>
    <n v="1"/>
    <n v="20000000"/>
    <n v="180"/>
    <n v="2"/>
    <n v="2"/>
    <n v="1.33"/>
    <n v="18.071318000000002"/>
  </r>
  <r>
    <n v="804"/>
    <x v="74"/>
    <s v="30/09/2020"/>
    <n v="1924"/>
    <n v="5"/>
    <s v="N"/>
    <s v="800-116-398-7"/>
    <s v="11001"/>
    <s v="Carrera 13 # 28-17 Pisos 234 y 5"/>
    <s v="13/12/2019"/>
    <s v="13/12/2022"/>
    <n v="10000000"/>
    <s v="1901797750"/>
    <n v="1080"/>
    <n v="1"/>
    <n v="10000000"/>
    <n v="30"/>
    <n v="2"/>
    <n v="2"/>
    <n v="3.65"/>
    <n v="7.5114939999999999"/>
  </r>
  <r>
    <n v="1538"/>
    <x v="74"/>
    <s v="30/09/2020"/>
    <n v="1925"/>
    <n v="5"/>
    <s v="N"/>
    <s v="800-116-398-7"/>
    <s v="11001"/>
    <s v="Carrera 13 # 28-17 Pisos 234 y 5"/>
    <s v="16/12/2019"/>
    <s v="16/12/2024"/>
    <n v="12000000"/>
    <s v="1901798314"/>
    <n v="1800"/>
    <n v="1"/>
    <n v="12000000"/>
    <n v="180"/>
    <n v="2"/>
    <n v="2"/>
    <n v="1.33"/>
    <n v="10.841392000000001"/>
  </r>
  <r>
    <n v="442"/>
    <x v="74"/>
    <s v="30/09/2020"/>
    <n v="1926"/>
    <n v="5"/>
    <s v="N"/>
    <s v="800-116-398-7"/>
    <s v="11001"/>
    <s v="Carrera 13 # 28-17 Pisos 234 y 5"/>
    <s v="16/12/2019"/>
    <s v="16/12/2021"/>
    <n v="11000000"/>
    <s v="1901798319"/>
    <n v="720"/>
    <n v="1"/>
    <n v="11000000"/>
    <n v="30"/>
    <n v="2"/>
    <n v="2"/>
    <n v="0"/>
    <n v="6.8750030000000004"/>
  </r>
  <r>
    <n v="807"/>
    <x v="74"/>
    <s v="30/09/2020"/>
    <n v="1927"/>
    <n v="5"/>
    <s v="N"/>
    <s v="800-116-398-7"/>
    <s v="11001"/>
    <s v="Carrera 13 # 28-17 Pisos 234 y 5"/>
    <s v="16/12/2019"/>
    <s v="16/12/2022"/>
    <n v="8000000"/>
    <s v="1901798327"/>
    <n v="1080"/>
    <n v="1"/>
    <n v="8000000"/>
    <n v="180"/>
    <n v="2"/>
    <n v="2"/>
    <n v="1.33"/>
    <n v="6.6921470000000003"/>
  </r>
  <r>
    <n v="811"/>
    <x v="74"/>
    <s v="30/09/2020"/>
    <n v="1928"/>
    <n v="5"/>
    <s v="N"/>
    <s v="800-116-398-7"/>
    <s v="11001"/>
    <s v="Carrera 13 # 28-17 Pisos 234 y 5"/>
    <s v="16/12/2019"/>
    <s v="20/12/2022"/>
    <n v="14230313"/>
    <s v="1901798343"/>
    <n v="1080"/>
    <n v="1"/>
    <n v="14230313"/>
    <n v="180"/>
    <n v="2"/>
    <n v="2"/>
    <n v="4.76"/>
    <n v="12.013204999999999"/>
  </r>
  <r>
    <n v="807"/>
    <x v="74"/>
    <s v="30/09/2020"/>
    <n v="1929"/>
    <n v="5"/>
    <s v="N"/>
    <s v="800-116-398-7"/>
    <s v="11001"/>
    <s v="Carrera 13 # 28-17 Pisos 234 y 5"/>
    <s v="16/12/2019"/>
    <s v="16/12/2022"/>
    <n v="10000000"/>
    <s v="1901798346"/>
    <n v="1080"/>
    <n v="1"/>
    <n v="10000000"/>
    <n v="180"/>
    <n v="2"/>
    <n v="2"/>
    <n v="1.33"/>
    <n v="8.3652610000000003"/>
  </r>
  <r>
    <n v="807"/>
    <x v="74"/>
    <s v="30/09/2020"/>
    <n v="1930"/>
    <n v="5"/>
    <s v="N"/>
    <s v="800-116-398-7"/>
    <s v="11001"/>
    <s v="Carrera 13 # 28-17 Pisos 234 y 5"/>
    <s v="16/12/2019"/>
    <s v="16/12/2022"/>
    <n v="20000000"/>
    <s v="1901798358"/>
    <n v="1080"/>
    <n v="1"/>
    <n v="20000000"/>
    <n v="180"/>
    <n v="2"/>
    <n v="2"/>
    <n v="1.33"/>
    <n v="16.730523000000002"/>
  </r>
  <r>
    <n v="807"/>
    <x v="74"/>
    <s v="30/09/2020"/>
    <n v="1931"/>
    <n v="5"/>
    <s v="N"/>
    <s v="800-116-398-7"/>
    <s v="11001"/>
    <s v="Carrera 13 # 28-17 Pisos 234 y 5"/>
    <s v="16/12/2019"/>
    <s v="16/12/2022"/>
    <n v="12000000"/>
    <s v="1901798360"/>
    <n v="1080"/>
    <n v="1"/>
    <n v="12000000"/>
    <n v="180"/>
    <n v="2"/>
    <n v="2"/>
    <n v="1.33"/>
    <n v="10.038271999999999"/>
  </r>
  <r>
    <n v="1539"/>
    <x v="74"/>
    <s v="30/09/2020"/>
    <n v="1932"/>
    <n v="5"/>
    <s v="N"/>
    <s v="800-116-398-7"/>
    <s v="11001"/>
    <s v="Carrera 13 # 28-17 Pisos 234 y 5"/>
    <s v="17/12/2019"/>
    <s v="17/12/2024"/>
    <n v="15000000"/>
    <s v="1901799162"/>
    <n v="1800"/>
    <n v="1"/>
    <n v="15000000"/>
    <n v="180"/>
    <n v="2"/>
    <n v="2"/>
    <n v="1.33"/>
    <n v="13.551190999999999"/>
  </r>
  <r>
    <n v="1539"/>
    <x v="74"/>
    <s v="30/09/2020"/>
    <n v="1933"/>
    <n v="5"/>
    <s v="N"/>
    <s v="800-116-398-7"/>
    <s v="11001"/>
    <s v="Carrera 13 # 28-17 Pisos 234 y 5"/>
    <s v="17/12/2019"/>
    <s v="17/12/2024"/>
    <n v="30000000"/>
    <s v="1901799186"/>
    <n v="1800"/>
    <n v="1"/>
    <n v="30000000"/>
    <n v="180"/>
    <n v="2"/>
    <n v="2"/>
    <n v="4.83"/>
    <n v="27.368739999999999"/>
  </r>
  <r>
    <n v="1539"/>
    <x v="74"/>
    <s v="30/09/2020"/>
    <n v="1934"/>
    <n v="5"/>
    <s v="N"/>
    <s v="800-116-398-7"/>
    <s v="11001"/>
    <s v="Carrera 13 # 28-17 Pisos 234 y 5"/>
    <s v="17/12/2019"/>
    <s v="17/12/2024"/>
    <n v="12000000"/>
    <s v="1901799194"/>
    <n v="1800"/>
    <n v="1"/>
    <n v="12000000"/>
    <n v="180"/>
    <n v="2"/>
    <n v="2"/>
    <n v="1.33"/>
    <n v="10.840994"/>
  </r>
  <r>
    <n v="808"/>
    <x v="74"/>
    <s v="30/09/2020"/>
    <n v="1935"/>
    <n v="5"/>
    <s v="N"/>
    <s v="800-116-398-7"/>
    <s v="11001"/>
    <s v="Carrera 13 # 28-17 Pisos 234 y 5"/>
    <s v="17/12/2019"/>
    <s v="17/12/2022"/>
    <n v="10000000"/>
    <s v="1901799200"/>
    <n v="1080"/>
    <n v="1"/>
    <n v="10000000"/>
    <n v="180"/>
    <n v="2"/>
    <n v="2"/>
    <n v="0.83"/>
    <n v="8.3531089999999999"/>
  </r>
  <r>
    <n v="808"/>
    <x v="74"/>
    <s v="30/09/2020"/>
    <n v="1936"/>
    <n v="5"/>
    <s v="N"/>
    <s v="800-116-398-7"/>
    <s v="11001"/>
    <s v="Carrera 13 # 28-17 Pisos 234 y 5"/>
    <s v="17/12/2019"/>
    <s v="17/12/2022"/>
    <n v="9000000"/>
    <s v="1901799201"/>
    <n v="1080"/>
    <n v="1"/>
    <n v="9000000"/>
    <n v="180"/>
    <n v="2"/>
    <n v="2"/>
    <n v="1.33"/>
    <n v="7.5284279999999999"/>
  </r>
  <r>
    <n v="1540"/>
    <x v="74"/>
    <s v="30/09/2020"/>
    <n v="1937"/>
    <n v="5"/>
    <s v="N"/>
    <s v="800-116-398-7"/>
    <s v="11001"/>
    <s v="Carrera 13 # 28-17 Pisos 234 y 5"/>
    <s v="18/12/2019"/>
    <s v="18/12/2024"/>
    <n v="26000000"/>
    <s v="1901799700"/>
    <n v="1800"/>
    <n v="1"/>
    <n v="26000000"/>
    <n v="180"/>
    <n v="2"/>
    <n v="2"/>
    <n v="1.33"/>
    <n v="23.487924"/>
  </r>
  <r>
    <n v="809"/>
    <x v="74"/>
    <s v="30/09/2020"/>
    <n v="1938"/>
    <n v="5"/>
    <s v="N"/>
    <s v="800-116-398-7"/>
    <s v="11001"/>
    <s v="Carrera 13 # 28-17 Pisos 234 y 5"/>
    <s v="18/12/2019"/>
    <s v="18/12/2022"/>
    <n v="6000000"/>
    <s v="1901799704"/>
    <n v="1080"/>
    <n v="1"/>
    <n v="6000000"/>
    <n v="180"/>
    <n v="2"/>
    <n v="2"/>
    <n v="1.33"/>
    <n v="5.0187679999999997"/>
  </r>
  <r>
    <n v="1540"/>
    <x v="74"/>
    <s v="30/09/2020"/>
    <n v="1939"/>
    <n v="5"/>
    <s v="N"/>
    <s v="800-116-398-7"/>
    <s v="11001"/>
    <s v="Carrera 13 # 28-17 Pisos 234 y 5"/>
    <s v="18/12/2019"/>
    <s v="18/12/2024"/>
    <n v="14000000"/>
    <s v="1901799706"/>
    <n v="1800"/>
    <n v="1"/>
    <n v="14000000"/>
    <n v="180"/>
    <n v="2"/>
    <n v="2"/>
    <n v="1.33"/>
    <n v="12.647328"/>
  </r>
  <r>
    <n v="1540"/>
    <x v="74"/>
    <s v="30/09/2020"/>
    <n v="1940"/>
    <n v="5"/>
    <s v="N"/>
    <s v="800-116-398-7"/>
    <s v="11001"/>
    <s v="Carrera 13 # 28-17 Pisos 234 y 5"/>
    <s v="18/12/2019"/>
    <s v="18/12/2024"/>
    <n v="14000000"/>
    <s v="1901799714"/>
    <n v="1800"/>
    <n v="1"/>
    <n v="14000000"/>
    <n v="180"/>
    <n v="2"/>
    <n v="2"/>
    <n v="4.83"/>
    <n v="12.770441999999999"/>
  </r>
  <r>
    <n v="809"/>
    <x v="74"/>
    <s v="30/09/2020"/>
    <n v="1941"/>
    <n v="5"/>
    <s v="N"/>
    <s v="800-116-398-7"/>
    <s v="11001"/>
    <s v="Carrera 13 # 28-17 Pisos 234 y 5"/>
    <s v="18/12/2019"/>
    <s v="18/12/2022"/>
    <n v="10000000"/>
    <s v="1901799716"/>
    <n v="1080"/>
    <n v="1"/>
    <n v="10000000"/>
    <n v="90"/>
    <n v="2"/>
    <n v="2"/>
    <n v="0"/>
    <n v="7.5000010000000001"/>
  </r>
  <r>
    <n v="809"/>
    <x v="74"/>
    <s v="30/09/2020"/>
    <n v="1942"/>
    <n v="5"/>
    <s v="N"/>
    <s v="800-116-398-7"/>
    <s v="11001"/>
    <s v="Carrera 13 # 28-17 Pisos 234 y 5"/>
    <s v="18/12/2019"/>
    <s v="18/12/2022"/>
    <n v="8000000"/>
    <s v="1901799720"/>
    <n v="1080"/>
    <n v="1"/>
    <n v="8000000"/>
    <n v="180"/>
    <n v="2"/>
    <n v="2"/>
    <n v="1.33"/>
    <n v="6.6916570000000002"/>
  </r>
  <r>
    <n v="1540"/>
    <x v="74"/>
    <s v="30/09/2020"/>
    <n v="1943"/>
    <n v="5"/>
    <s v="N"/>
    <s v="800-116-398-7"/>
    <s v="11001"/>
    <s v="Carrera 13 # 28-17 Pisos 234 y 5"/>
    <s v="18/12/2019"/>
    <s v="18/12/2024"/>
    <n v="30000000"/>
    <s v="1901799739"/>
    <n v="1800"/>
    <n v="1"/>
    <n v="30000000"/>
    <n v="180"/>
    <n v="2"/>
    <n v="2"/>
    <n v="1.33"/>
    <n v="27.101388"/>
  </r>
  <r>
    <n v="809"/>
    <x v="74"/>
    <s v="30/09/2020"/>
    <n v="1944"/>
    <n v="5"/>
    <s v="N"/>
    <s v="800-116-398-7"/>
    <s v="11001"/>
    <s v="Carrera 13 # 28-17 Pisos 234 y 5"/>
    <s v="18/12/2019"/>
    <s v="18/12/2022"/>
    <n v="10000000"/>
    <s v="1901799742"/>
    <n v="1080"/>
    <n v="1"/>
    <n v="10000000"/>
    <n v="60"/>
    <n v="2"/>
    <n v="2"/>
    <n v="0"/>
    <n v="7.7781459999999996"/>
  </r>
  <r>
    <n v="809"/>
    <x v="74"/>
    <s v="30/09/2020"/>
    <n v="1945"/>
    <n v="5"/>
    <s v="N"/>
    <s v="800-116-398-7"/>
    <s v="11001"/>
    <s v="Carrera 13 # 28-17 Pisos 234 y 5"/>
    <s v="18/12/2019"/>
    <s v="18/12/2022"/>
    <n v="10000000"/>
    <s v="1901799746"/>
    <n v="1080"/>
    <n v="1"/>
    <n v="10000000"/>
    <n v="60"/>
    <n v="2"/>
    <n v="2"/>
    <n v="0"/>
    <n v="7.7781459999999996"/>
  </r>
  <r>
    <n v="1540"/>
    <x v="74"/>
    <s v="30/09/2020"/>
    <n v="1946"/>
    <n v="5"/>
    <s v="N"/>
    <s v="800-116-398-7"/>
    <s v="11001"/>
    <s v="Carrera 13 # 28-17 Pisos 234 y 5"/>
    <s v="18/12/2019"/>
    <s v="18/12/2024"/>
    <n v="15000000"/>
    <s v="1901799757"/>
    <n v="1800"/>
    <n v="1"/>
    <n v="15000000"/>
    <n v="180"/>
    <n v="2"/>
    <n v="2"/>
    <n v="1.33"/>
    <n v="13.550694"/>
  </r>
  <r>
    <n v="1540"/>
    <x v="74"/>
    <s v="30/09/2020"/>
    <n v="1947"/>
    <n v="5"/>
    <s v="N"/>
    <s v="800-116-398-7"/>
    <s v="11001"/>
    <s v="Carrera 13 # 28-17 Pisos 234 y 5"/>
    <s v="18/12/2019"/>
    <s v="18/12/2024"/>
    <n v="5000000"/>
    <s v="1901799759"/>
    <n v="1800"/>
    <n v="1"/>
    <n v="5000000"/>
    <n v="180"/>
    <n v="2"/>
    <n v="2"/>
    <n v="1.33"/>
    <n v="4.5169319999999997"/>
  </r>
  <r>
    <n v="1174"/>
    <x v="74"/>
    <s v="30/09/2020"/>
    <n v="1948"/>
    <n v="5"/>
    <s v="N"/>
    <s v="800-116-398-7"/>
    <s v="11001"/>
    <s v="Carrera 13 # 28-17 Pisos 234 y 5"/>
    <s v="18/12/2019"/>
    <s v="18/12/2023"/>
    <n v="10000000"/>
    <s v="1901799760"/>
    <n v="1440"/>
    <n v="1"/>
    <n v="10000000"/>
    <n v="180"/>
    <n v="2"/>
    <n v="2"/>
    <n v="1.33"/>
    <n v="8.7828440000000008"/>
  </r>
  <r>
    <n v="444"/>
    <x v="74"/>
    <s v="30/09/2020"/>
    <n v="1949"/>
    <n v="5"/>
    <s v="N"/>
    <s v="800-116-398-7"/>
    <s v="11001"/>
    <s v="Carrera 13 # 28-17 Pisos 234 y 5"/>
    <s v="18/12/2019"/>
    <s v="18/12/2021"/>
    <n v="8000000"/>
    <s v="1901799761"/>
    <n v="720"/>
    <n v="1"/>
    <n v="8000000"/>
    <n v="180"/>
    <n v="2"/>
    <n v="2"/>
    <n v="1.33"/>
    <n v="6.0225419999999996"/>
  </r>
  <r>
    <n v="1540"/>
    <x v="74"/>
    <s v="30/09/2020"/>
    <n v="1950"/>
    <n v="5"/>
    <s v="N"/>
    <s v="800-116-398-7"/>
    <s v="11001"/>
    <s v="Carrera 13 # 28-17 Pisos 234 y 5"/>
    <s v="18/12/2019"/>
    <s v="18/12/2024"/>
    <n v="15000000"/>
    <s v="1901799763"/>
    <n v="1800"/>
    <n v="1"/>
    <n v="15000000"/>
    <n v="180"/>
    <n v="2"/>
    <n v="2"/>
    <n v="1.33"/>
    <n v="13.550694"/>
  </r>
  <r>
    <n v="1540"/>
    <x v="74"/>
    <s v="30/09/2020"/>
    <n v="1951"/>
    <n v="5"/>
    <s v="N"/>
    <s v="800-116-398-7"/>
    <s v="11001"/>
    <s v="Carrera 13 # 28-17 Pisos 234 y 5"/>
    <s v="18/12/2019"/>
    <s v="18/12/2024"/>
    <n v="20000000"/>
    <s v="1901799764"/>
    <n v="1800"/>
    <n v="1"/>
    <n v="20000000"/>
    <n v="180"/>
    <n v="2"/>
    <n v="2"/>
    <n v="1.33"/>
    <n v="18.067626000000001"/>
  </r>
  <r>
    <n v="810"/>
    <x v="74"/>
    <s v="30/09/2020"/>
    <n v="1952"/>
    <n v="5"/>
    <s v="N"/>
    <s v="800-116-398-7"/>
    <s v="11001"/>
    <s v="Carrera 13 # 28-17 Pisos 234 y 5"/>
    <s v="19/12/2019"/>
    <s v="19/12/2022"/>
    <n v="6000000"/>
    <s v="1901800297"/>
    <n v="1080"/>
    <n v="1"/>
    <n v="6000000"/>
    <n v="180"/>
    <n v="2"/>
    <n v="2"/>
    <n v="1.33"/>
    <n v="5.0185839999999997"/>
  </r>
  <r>
    <n v="1906"/>
    <x v="74"/>
    <s v="30/09/2020"/>
    <n v="1953"/>
    <n v="5"/>
    <s v="N"/>
    <s v="800-116-398-7"/>
    <s v="11001"/>
    <s v="Carrera 13 # 28-17 Pisos 234 y 5"/>
    <s v="19/12/2019"/>
    <s v="19/12/2025"/>
    <n v="13000000"/>
    <s v="1901800305"/>
    <n v="2160"/>
    <n v="1"/>
    <n v="13000000"/>
    <n v="180"/>
    <n v="2"/>
    <n v="2"/>
    <n v="1.33"/>
    <n v="11.961005999999999"/>
  </r>
  <r>
    <n v="810"/>
    <x v="74"/>
    <s v="30/09/2020"/>
    <n v="1954"/>
    <n v="5"/>
    <s v="N"/>
    <s v="800-116-398-7"/>
    <s v="11001"/>
    <s v="Carrera 13 # 28-17 Pisos 234 y 5"/>
    <s v="19/12/2019"/>
    <s v="19/12/2022"/>
    <n v="30000000"/>
    <s v="1901800328"/>
    <n v="1080"/>
    <n v="1"/>
    <n v="30000000"/>
    <n v="30"/>
    <n v="2"/>
    <n v="2"/>
    <n v="0"/>
    <n v="22.508621000000002"/>
  </r>
  <r>
    <n v="1541"/>
    <x v="74"/>
    <s v="30/09/2020"/>
    <n v="1955"/>
    <n v="5"/>
    <s v="N"/>
    <s v="800-116-398-7"/>
    <s v="11001"/>
    <s v="Carrera 13 # 28-17 Pisos 234 y 5"/>
    <s v="19/12/2019"/>
    <s v="19/12/2024"/>
    <n v="30000000"/>
    <s v="1901800338"/>
    <n v="1800"/>
    <n v="1"/>
    <n v="30000000"/>
    <n v="180"/>
    <n v="2"/>
    <n v="2"/>
    <n v="3.83"/>
    <n v="27.287445999999999"/>
  </r>
  <r>
    <n v="811"/>
    <x v="74"/>
    <s v="30/09/2020"/>
    <n v="1956"/>
    <n v="5"/>
    <s v="N"/>
    <s v="800-116-398-7"/>
    <s v="11001"/>
    <s v="Carrera 13 # 28-17 Pisos 234 y 5"/>
    <s v="20/12/2019"/>
    <s v="20/12/2022"/>
    <n v="20000000"/>
    <s v="1901800932"/>
    <n v="1080"/>
    <n v="1"/>
    <n v="20000000"/>
    <n v="90"/>
    <n v="2"/>
    <n v="2"/>
    <n v="0"/>
    <n v="15.054657000000001"/>
  </r>
  <r>
    <n v="1542"/>
    <x v="74"/>
    <s v="30/09/2020"/>
    <n v="1957"/>
    <n v="5"/>
    <s v="N"/>
    <s v="800-116-398-7"/>
    <s v="11001"/>
    <s v="Carrera 13 # 28-17 Pisos 234 y 5"/>
    <s v="20/12/2019"/>
    <s v="20/12/2024"/>
    <n v="10000000"/>
    <s v="1901800936"/>
    <n v="1800"/>
    <n v="1"/>
    <n v="10000000"/>
    <n v="180"/>
    <n v="2"/>
    <n v="2"/>
    <n v="1.26"/>
    <n v="9.031542"/>
  </r>
  <r>
    <n v="1542"/>
    <x v="74"/>
    <s v="30/09/2020"/>
    <n v="1958"/>
    <n v="5"/>
    <s v="N"/>
    <s v="800-116-398-7"/>
    <s v="11001"/>
    <s v="Carrera 13 # 28-17 Pisos 234 y 5"/>
    <s v="20/12/2019"/>
    <s v="20/12/2024"/>
    <n v="20000000"/>
    <s v="1901800959"/>
    <n v="1800"/>
    <n v="1"/>
    <n v="20000000"/>
    <n v="30"/>
    <n v="2"/>
    <n v="2"/>
    <n v="0"/>
    <n v="17.006212999999999"/>
  </r>
  <r>
    <n v="1542"/>
    <x v="74"/>
    <s v="30/09/2020"/>
    <n v="1959"/>
    <n v="5"/>
    <s v="N"/>
    <s v="800-116-398-7"/>
    <s v="11001"/>
    <s v="Carrera 13 # 28-17 Pisos 234 y 5"/>
    <s v="20/12/2019"/>
    <s v="20/12/2024"/>
    <n v="15000000"/>
    <s v="1901800971"/>
    <n v="1800"/>
    <n v="1"/>
    <n v="15000000"/>
    <n v="180"/>
    <n v="2"/>
    <n v="2"/>
    <n v="1.26"/>
    <n v="13.547313000000001"/>
  </r>
  <r>
    <n v="1542"/>
    <x v="74"/>
    <s v="30/09/2020"/>
    <n v="1960"/>
    <n v="5"/>
    <s v="N"/>
    <s v="800-116-398-7"/>
    <s v="11001"/>
    <s v="Carrera 13 # 28-17 Pisos 234 y 5"/>
    <s v="20/12/2019"/>
    <s v="20/12/2024"/>
    <n v="18000000"/>
    <s v="1901800981"/>
    <n v="1800"/>
    <n v="1"/>
    <n v="18000000"/>
    <n v="180"/>
    <n v="2"/>
    <n v="2"/>
    <n v="1.26"/>
    <n v="16.256754999999998"/>
  </r>
  <r>
    <n v="1176"/>
    <x v="74"/>
    <s v="30/09/2020"/>
    <n v="1961"/>
    <n v="5"/>
    <s v="N"/>
    <s v="800-116-398-7"/>
    <s v="11001"/>
    <s v="Carrera 13 # 28-17 Pisos 234 y 5"/>
    <s v="20/12/2019"/>
    <s v="20/12/2023"/>
    <n v="30000000"/>
    <s v="1901800988"/>
    <n v="1440"/>
    <n v="1"/>
    <n v="30000000"/>
    <n v="180"/>
    <n v="2"/>
    <n v="2"/>
    <n v="1.26"/>
    <n v="26.342102000000001"/>
  </r>
  <r>
    <n v="1542"/>
    <x v="74"/>
    <s v="30/09/2020"/>
    <n v="1962"/>
    <n v="5"/>
    <s v="N"/>
    <s v="800-116-398-7"/>
    <s v="11001"/>
    <s v="Carrera 13 # 28-17 Pisos 234 y 5"/>
    <s v="20/12/2019"/>
    <s v="20/12/2024"/>
    <n v="20000000"/>
    <s v="1901800989"/>
    <n v="1800"/>
    <n v="1"/>
    <n v="20000000"/>
    <n v="180"/>
    <n v="2"/>
    <n v="2"/>
    <n v="1.26"/>
    <n v="18.063084"/>
  </r>
  <r>
    <n v="811"/>
    <x v="74"/>
    <s v="30/09/2020"/>
    <n v="1963"/>
    <n v="5"/>
    <s v="N"/>
    <s v="800-116-398-7"/>
    <s v="11001"/>
    <s v="Carrera 13 # 28-17 Pisos 234 y 5"/>
    <s v="20/12/2019"/>
    <s v="20/12/2022"/>
    <n v="7000000"/>
    <s v="1901800990"/>
    <n v="1080"/>
    <n v="1"/>
    <n v="7000000"/>
    <n v="180"/>
    <n v="2"/>
    <n v="2"/>
    <n v="1.26"/>
    <n v="5.8538790000000001"/>
  </r>
  <r>
    <n v="1542"/>
    <x v="74"/>
    <s v="30/09/2020"/>
    <n v="1964"/>
    <n v="5"/>
    <s v="N"/>
    <s v="800-116-398-7"/>
    <s v="11001"/>
    <s v="Carrera 13 # 28-17 Pisos 234 y 5"/>
    <s v="20/12/2019"/>
    <s v="20/12/2024"/>
    <n v="15000000"/>
    <s v="1901800991"/>
    <n v="1620"/>
    <n v="1"/>
    <n v="15000000"/>
    <n v="180"/>
    <n v="2"/>
    <n v="2"/>
    <n v="4.29"/>
    <n v="12.222151999999999"/>
  </r>
  <r>
    <n v="1545"/>
    <x v="74"/>
    <s v="30/09/2020"/>
    <n v="1965"/>
    <n v="5"/>
    <s v="N"/>
    <s v="800-116-398-7"/>
    <s v="11001"/>
    <s v="Carrera 13 # 28-17 Pisos 234 y 5"/>
    <s v="23/12/2019"/>
    <s v="23/12/2024"/>
    <n v="35000000"/>
    <s v="1901801811"/>
    <n v="1800"/>
    <n v="1"/>
    <n v="35000000"/>
    <n v="180"/>
    <n v="2"/>
    <n v="2"/>
    <n v="4.76"/>
    <n v="31.899349000000001"/>
  </r>
  <r>
    <n v="814"/>
    <x v="74"/>
    <s v="30/09/2020"/>
    <n v="1966"/>
    <n v="5"/>
    <s v="N"/>
    <s v="800-116-398-7"/>
    <s v="11001"/>
    <s v="Carrera 13 # 28-17 Pisos 234 y 5"/>
    <s v="23/12/2019"/>
    <s v="23/12/2022"/>
    <n v="5000000"/>
    <s v="1901801815"/>
    <n v="1080"/>
    <n v="1"/>
    <n v="5000000"/>
    <n v="180"/>
    <n v="2"/>
    <n v="2"/>
    <n v="1.26"/>
    <n v="4.1807319999999999"/>
  </r>
  <r>
    <n v="814"/>
    <x v="74"/>
    <s v="30/09/2020"/>
    <n v="1967"/>
    <n v="5"/>
    <s v="N"/>
    <s v="800-116-398-7"/>
    <s v="11001"/>
    <s v="Carrera 13 # 28-17 Pisos 234 y 5"/>
    <s v="23/12/2019"/>
    <s v="23/12/2022"/>
    <n v="8600000"/>
    <s v="1901801824"/>
    <n v="1080"/>
    <n v="1"/>
    <n v="8600000"/>
    <n v="180"/>
    <n v="2"/>
    <n v="2"/>
    <n v="1.26"/>
    <n v="7.1909169999999998"/>
  </r>
  <r>
    <n v="1545"/>
    <x v="74"/>
    <s v="30/09/2020"/>
    <n v="1968"/>
    <n v="5"/>
    <s v="N"/>
    <s v="800-116-398-7"/>
    <s v="11001"/>
    <s v="Carrera 13 # 28-17 Pisos 234 y 5"/>
    <s v="23/12/2019"/>
    <s v="23/12/2024"/>
    <n v="5000000"/>
    <s v="1901801834"/>
    <n v="1800"/>
    <n v="1"/>
    <n v="5000000"/>
    <n v="180"/>
    <n v="2"/>
    <n v="2"/>
    <n v="1.26"/>
    <n v="4.5152289999999997"/>
  </r>
  <r>
    <n v="814"/>
    <x v="74"/>
    <s v="30/09/2020"/>
    <n v="1969"/>
    <n v="5"/>
    <s v="N"/>
    <s v="800-116-398-7"/>
    <s v="11001"/>
    <s v="Carrera 13 # 28-17 Pisos 234 y 5"/>
    <s v="23/12/2019"/>
    <s v="23/12/2022"/>
    <n v="27000000"/>
    <s v="1901801842"/>
    <n v="1080"/>
    <n v="1"/>
    <n v="27000000"/>
    <n v="180"/>
    <n v="2"/>
    <n v="2"/>
    <n v="4.76"/>
    <n v="13.933986000000001"/>
  </r>
  <r>
    <n v="814"/>
    <x v="74"/>
    <s v="30/09/2020"/>
    <n v="1970"/>
    <n v="5"/>
    <s v="N"/>
    <s v="800-116-398-7"/>
    <s v="11001"/>
    <s v="Carrera 13 # 28-17 Pisos 234 y 5"/>
    <s v="23/12/2019"/>
    <s v="23/12/2022"/>
    <n v="7500000"/>
    <s v="1901801862"/>
    <n v="1080"/>
    <n v="1"/>
    <n v="7500000"/>
    <n v="180"/>
    <n v="2"/>
    <n v="2"/>
    <n v="1.26"/>
    <n v="6.2711459999999999"/>
  </r>
  <r>
    <n v="1545"/>
    <x v="74"/>
    <s v="30/09/2020"/>
    <n v="1971"/>
    <n v="5"/>
    <s v="N"/>
    <s v="800-116-398-7"/>
    <s v="11001"/>
    <s v="Carrera 13 # 28-17 Pisos 234 y 5"/>
    <s v="23/12/2019"/>
    <s v="23/12/2024"/>
    <n v="21000000"/>
    <s v="1901801866"/>
    <n v="1800"/>
    <n v="1"/>
    <n v="21000000"/>
    <n v="180"/>
    <n v="2"/>
    <n v="2"/>
    <n v="1.26"/>
    <n v="18.963923000000001"/>
  </r>
  <r>
    <n v="1554"/>
    <x v="74"/>
    <s v="30/09/2020"/>
    <n v="1972"/>
    <n v="5"/>
    <s v="N"/>
    <s v="800-116-398-7"/>
    <s v="11001"/>
    <s v="Carrera 13 # 28-17 Pisos 234 y 5"/>
    <s v="26/12/2019"/>
    <s v="01/01/2025"/>
    <n v="10000000"/>
    <s v="1901803497"/>
    <n v="1800"/>
    <n v="1"/>
    <n v="10000000"/>
    <n v="180"/>
    <n v="2"/>
    <n v="2"/>
    <n v="4.71"/>
    <n v="9.1035959999999996"/>
  </r>
  <r>
    <n v="87"/>
    <x v="74"/>
    <s v="30/09/2020"/>
    <n v="1973"/>
    <n v="5"/>
    <s v="N"/>
    <s v="800-116-398-7"/>
    <s v="11001"/>
    <s v="Carrera 13 # 28-17 Pisos 234 y 5"/>
    <s v="26/12/2019"/>
    <s v="26/12/2020"/>
    <n v="10000000"/>
    <s v="1901803498"/>
    <n v="360"/>
    <n v="1"/>
    <n v="10000000"/>
    <n v="180"/>
    <n v="2"/>
    <n v="2"/>
    <n v="1.26"/>
    <n v="5.016356"/>
  </r>
  <r>
    <n v="1548"/>
    <x v="74"/>
    <s v="30/09/2020"/>
    <n v="1974"/>
    <n v="5"/>
    <s v="N"/>
    <s v="800-116-398-7"/>
    <s v="11001"/>
    <s v="Carrera 13 # 28-17 Pisos 234 y 5"/>
    <s v="26/12/2019"/>
    <s v="26/12/2024"/>
    <n v="30000000"/>
    <s v="1901803532"/>
    <n v="1800"/>
    <n v="1"/>
    <n v="30000000"/>
    <n v="180"/>
    <n v="2"/>
    <n v="2"/>
    <n v="1.26"/>
    <n v="27.088547999999999"/>
  </r>
  <r>
    <n v="1549"/>
    <x v="74"/>
    <s v="30/09/2020"/>
    <n v="1975"/>
    <n v="5"/>
    <s v="N"/>
    <s v="800-116-398-7"/>
    <s v="11001"/>
    <s v="Carrera 13 # 28-17 Pisos 234 y 5"/>
    <s v="27/12/2019"/>
    <s v="27/12/2024"/>
    <n v="6000000"/>
    <s v="1901804148"/>
    <n v="1800"/>
    <n v="1"/>
    <n v="6000000"/>
    <n v="180"/>
    <n v="2"/>
    <n v="2"/>
    <n v="1.21"/>
    <n v="5.4169400000000003"/>
  </r>
  <r>
    <n v="1549"/>
    <x v="74"/>
    <s v="30/09/2020"/>
    <n v="1976"/>
    <n v="5"/>
    <s v="N"/>
    <s v="800-116-398-7"/>
    <s v="11001"/>
    <s v="Carrera 13 # 28-17 Pisos 234 y 5"/>
    <s v="27/12/2019"/>
    <s v="27/12/2024"/>
    <n v="15000000"/>
    <s v="1901804154"/>
    <n v="1800"/>
    <n v="1"/>
    <n v="15000000"/>
    <n v="180"/>
    <n v="2"/>
    <n v="2"/>
    <n v="1.21"/>
    <n v="13.542306"/>
  </r>
  <r>
    <n v="1549"/>
    <x v="74"/>
    <s v="30/09/2020"/>
    <n v="1977"/>
    <n v="5"/>
    <s v="N"/>
    <s v="800-116-398-7"/>
    <s v="11001"/>
    <s v="Carrera 13 # 28-17 Pisos 234 y 5"/>
    <s v="27/12/2019"/>
    <s v="27/12/2024"/>
    <n v="10000000"/>
    <s v="1901804158"/>
    <n v="1800"/>
    <n v="1"/>
    <n v="10000000"/>
    <n v="180"/>
    <n v="2"/>
    <n v="2"/>
    <n v="1.21"/>
    <n v="9.0282640000000001"/>
  </r>
  <r>
    <n v="1549"/>
    <x v="74"/>
    <s v="30/09/2020"/>
    <n v="1978"/>
    <n v="5"/>
    <s v="N"/>
    <s v="800-116-398-7"/>
    <s v="11001"/>
    <s v="Carrera 13 # 28-17 Pisos 234 y 5"/>
    <s v="27/12/2019"/>
    <s v="27/12/2024"/>
    <n v="7000000"/>
    <s v="1901804166"/>
    <n v="1800"/>
    <n v="1"/>
    <n v="7000000"/>
    <n v="180"/>
    <n v="2"/>
    <n v="2"/>
    <n v="1.21"/>
    <n v="6.3197479999999997"/>
  </r>
  <r>
    <n v="1549"/>
    <x v="74"/>
    <s v="30/09/2020"/>
    <n v="1979"/>
    <n v="5"/>
    <s v="N"/>
    <s v="800-116-398-7"/>
    <s v="11001"/>
    <s v="Carrera 13 # 28-17 Pisos 234 y 5"/>
    <s v="27/12/2019"/>
    <s v="27/12/2024"/>
    <n v="6500000"/>
    <s v="1901804171"/>
    <n v="1800"/>
    <n v="1"/>
    <n v="6500000"/>
    <n v="180"/>
    <n v="2"/>
    <n v="2"/>
    <n v="1.21"/>
    <n v="5.8683439999999996"/>
  </r>
  <r>
    <n v="1549"/>
    <x v="74"/>
    <s v="30/09/2020"/>
    <n v="1980"/>
    <n v="5"/>
    <s v="N"/>
    <s v="800-116-398-7"/>
    <s v="11001"/>
    <s v="Carrera 13 # 28-17 Pisos 234 y 5"/>
    <s v="27/12/2019"/>
    <s v="27/12/2024"/>
    <n v="18000000"/>
    <s v="1901804173"/>
    <n v="1800"/>
    <n v="1"/>
    <n v="18000000"/>
    <n v="180"/>
    <n v="2"/>
    <n v="2"/>
    <n v="1.21"/>
    <n v="16.250820000000001"/>
  </r>
  <r>
    <n v="1549"/>
    <x v="74"/>
    <s v="30/09/2020"/>
    <n v="1981"/>
    <n v="5"/>
    <s v="N"/>
    <s v="800-116-398-7"/>
    <s v="11001"/>
    <s v="Carrera 13 # 28-17 Pisos 234 y 5"/>
    <s v="27/12/2019"/>
    <s v="27/12/2024"/>
    <n v="15000000"/>
    <s v="1901804181"/>
    <n v="1800"/>
    <n v="1"/>
    <n v="15000000"/>
    <n v="180"/>
    <n v="2"/>
    <n v="2"/>
    <n v="1.21"/>
    <n v="13.542306"/>
  </r>
  <r>
    <n v="1549"/>
    <x v="74"/>
    <s v="30/09/2020"/>
    <n v="1982"/>
    <n v="5"/>
    <s v="N"/>
    <s v="800-116-398-7"/>
    <s v="11001"/>
    <s v="Carrera 13 # 28-17 Pisos 234 y 5"/>
    <s v="27/12/2019"/>
    <s v="27/12/2024"/>
    <n v="7500000"/>
    <s v="1901804183"/>
    <n v="1800"/>
    <n v="1"/>
    <n v="7500000"/>
    <n v="180"/>
    <n v="2"/>
    <n v="2"/>
    <n v="1.21"/>
    <n v="6.7711519999999998"/>
  </r>
  <r>
    <n v="1549"/>
    <x v="74"/>
    <s v="30/09/2020"/>
    <n v="1983"/>
    <n v="5"/>
    <s v="N"/>
    <s v="800-116-398-7"/>
    <s v="11001"/>
    <s v="Carrera 13 # 28-17 Pisos 234 y 5"/>
    <s v="27/12/2019"/>
    <s v="27/12/2024"/>
    <n v="13000000"/>
    <s v="1901804188"/>
    <n v="1800"/>
    <n v="1"/>
    <n v="13000000"/>
    <n v="180"/>
    <n v="2"/>
    <n v="2"/>
    <n v="1.21"/>
    <n v="11.736687999999999"/>
  </r>
  <r>
    <n v="1549"/>
    <x v="74"/>
    <s v="30/09/2020"/>
    <n v="1984"/>
    <n v="5"/>
    <s v="N"/>
    <s v="800-116-398-7"/>
    <s v="11001"/>
    <s v="Carrera 13 # 28-17 Pisos 234 y 5"/>
    <s v="27/12/2019"/>
    <s v="27/12/2024"/>
    <n v="10000000"/>
    <s v="1901804194"/>
    <n v="1800"/>
    <n v="1"/>
    <n v="10000000"/>
    <n v="180"/>
    <n v="2"/>
    <n v="2"/>
    <n v="0.21"/>
    <n v="9.0052120000000002"/>
  </r>
  <r>
    <n v="1549"/>
    <x v="74"/>
    <s v="30/09/2020"/>
    <n v="1985"/>
    <n v="5"/>
    <s v="N"/>
    <s v="800-116-398-7"/>
    <s v="11001"/>
    <s v="Carrera 13 # 28-17 Pisos 234 y 5"/>
    <s v="27/12/2019"/>
    <s v="27/12/2024"/>
    <n v="18000000"/>
    <s v="1901804198"/>
    <n v="1800"/>
    <n v="1"/>
    <n v="18000000"/>
    <n v="180"/>
    <n v="2"/>
    <n v="2"/>
    <n v="1.21"/>
    <n v="16.250820000000001"/>
  </r>
  <r>
    <n v="818"/>
    <x v="74"/>
    <s v="30/09/2020"/>
    <n v="1986"/>
    <n v="5"/>
    <s v="N"/>
    <s v="800-116-398-7"/>
    <s v="11001"/>
    <s v="Carrera 13 # 28-17 Pisos 234 y 5"/>
    <s v="27/12/2019"/>
    <s v="27/12/2022"/>
    <n v="15000000"/>
    <s v="1901804216"/>
    <n v="1080"/>
    <n v="1"/>
    <n v="15000000"/>
    <n v="180"/>
    <n v="2"/>
    <n v="2"/>
    <n v="1.21"/>
    <n v="12.539336"/>
  </r>
  <r>
    <n v="1549"/>
    <x v="74"/>
    <s v="30/09/2020"/>
    <n v="1987"/>
    <n v="5"/>
    <s v="N"/>
    <s v="800-116-398-7"/>
    <s v="11001"/>
    <s v="Carrera 13 # 28-17 Pisos 234 y 5"/>
    <s v="27/12/2019"/>
    <s v="27/12/2024"/>
    <n v="12000000"/>
    <s v="1901804217"/>
    <n v="1800"/>
    <n v="1"/>
    <n v="12000000"/>
    <n v="180"/>
    <n v="2"/>
    <n v="2"/>
    <n v="1.21"/>
    <n v="10.833880000000001"/>
  </r>
  <r>
    <n v="1549"/>
    <x v="74"/>
    <s v="30/09/2020"/>
    <n v="1988"/>
    <n v="5"/>
    <s v="N"/>
    <s v="800-116-398-7"/>
    <s v="11001"/>
    <s v="Carrera 13 # 28-17 Pisos 234 y 5"/>
    <s v="27/12/2019"/>
    <s v="27/12/2024"/>
    <n v="12600000"/>
    <s v="1901804218"/>
    <n v="1800"/>
    <n v="1"/>
    <n v="12600000"/>
    <n v="360"/>
    <n v="2"/>
    <n v="2"/>
    <n v="0.96"/>
    <n v="12.691056"/>
  </r>
  <r>
    <n v="1549"/>
    <x v="74"/>
    <s v="30/09/2020"/>
    <n v="1989"/>
    <n v="5"/>
    <s v="N"/>
    <s v="800-116-398-7"/>
    <s v="11001"/>
    <s v="Carrera 13 # 28-17 Pisos 234 y 5"/>
    <s v="27/12/2019"/>
    <s v="27/12/2024"/>
    <n v="30000000"/>
    <s v="1901804219"/>
    <n v="1800"/>
    <n v="1"/>
    <n v="30000000"/>
    <n v="180"/>
    <n v="2"/>
    <n v="2"/>
    <n v="4.71"/>
    <n v="27.323260000000001"/>
  </r>
  <r>
    <n v="821"/>
    <x v="74"/>
    <s v="30/09/2020"/>
    <n v="1990"/>
    <n v="5"/>
    <s v="N"/>
    <s v="800-116-398-7"/>
    <s v="11001"/>
    <s v="Carrera 13 # 28-17 Pisos 234 y 5"/>
    <s v="30/12/2019"/>
    <s v="30/12/2022"/>
    <n v="5000000"/>
    <s v="1901804634"/>
    <n v="1080"/>
    <n v="1"/>
    <n v="5000000"/>
    <n v="180"/>
    <n v="2"/>
    <n v="2"/>
    <n v="1.21"/>
    <n v="4.1792670000000003"/>
  </r>
  <r>
    <n v="1552"/>
    <x v="74"/>
    <s v="30/09/2020"/>
    <n v="1991"/>
    <n v="5"/>
    <s v="N"/>
    <s v="800-116-398-7"/>
    <s v="11001"/>
    <s v="Carrera 13 # 28-17 Pisos 234 y 5"/>
    <s v="30/12/2019"/>
    <s v="30/12/2024"/>
    <n v="14000000"/>
    <s v="1901804666"/>
    <n v="1800"/>
    <n v="1"/>
    <n v="14000000"/>
    <n v="180"/>
    <n v="2"/>
    <n v="2"/>
    <n v="1.21"/>
    <n v="12.637980000000001"/>
  </r>
  <r>
    <n v="1552"/>
    <x v="74"/>
    <s v="30/09/2020"/>
    <n v="1992"/>
    <n v="5"/>
    <s v="N"/>
    <s v="800-116-398-7"/>
    <s v="11001"/>
    <s v="Carrera 13 # 28-17 Pisos 234 y 5"/>
    <s v="30/12/2019"/>
    <s v="30/12/2024"/>
    <n v="40000000"/>
    <s v="1901804698"/>
    <n v="1800"/>
    <n v="1"/>
    <n v="40000000"/>
    <n v="180"/>
    <n v="2"/>
    <n v="2"/>
    <n v="1.21"/>
    <n v="36.108539999999998"/>
  </r>
  <r>
    <n v="1552"/>
    <x v="74"/>
    <s v="30/09/2020"/>
    <n v="1993"/>
    <n v="5"/>
    <s v="N"/>
    <s v="800-116-398-7"/>
    <s v="11001"/>
    <s v="Carrera 13 # 28-17 Pisos 234 y 5"/>
    <s v="30/12/2019"/>
    <s v="30/12/2024"/>
    <n v="10000000"/>
    <s v="1901804771"/>
    <n v="1800"/>
    <n v="1"/>
    <n v="10000000"/>
    <n v="180"/>
    <n v="2"/>
    <n v="2"/>
    <n v="1.21"/>
    <n v="9.0271799999999995"/>
  </r>
  <r>
    <n v="1552"/>
    <x v="74"/>
    <s v="30/09/2020"/>
    <n v="1994"/>
    <n v="5"/>
    <s v="N"/>
    <s v="800-116-398-7"/>
    <s v="11001"/>
    <s v="Carrera 13 # 28-17 Pisos 234 y 5"/>
    <s v="30/12/2019"/>
    <s v="30/12/2024"/>
    <n v="20000000"/>
    <s v="1901804817"/>
    <n v="1800"/>
    <n v="1"/>
    <n v="20000000"/>
    <n v="180"/>
    <n v="2"/>
    <n v="2"/>
    <n v="1.21"/>
    <n v="18.054269999999999"/>
  </r>
  <r>
    <n v="1552"/>
    <x v="74"/>
    <s v="30/09/2020"/>
    <n v="1995"/>
    <n v="5"/>
    <s v="N"/>
    <s v="800-116-398-7"/>
    <s v="11001"/>
    <s v="Carrera 13 # 28-17 Pisos 234 y 5"/>
    <s v="30/12/2019"/>
    <s v="30/12/2024"/>
    <n v="20000000"/>
    <s v="1901804850"/>
    <n v="1800"/>
    <n v="1"/>
    <n v="20000000"/>
    <n v="180"/>
    <n v="2"/>
    <n v="2"/>
    <n v="1.21"/>
    <n v="18.054269999999999"/>
  </r>
  <r>
    <n v="1552"/>
    <x v="74"/>
    <s v="30/09/2020"/>
    <n v="1996"/>
    <n v="5"/>
    <s v="N"/>
    <s v="800-116-398-7"/>
    <s v="11001"/>
    <s v="Carrera 13 # 28-17 Pisos 234 y 5"/>
    <s v="30/12/2019"/>
    <s v="30/12/2024"/>
    <n v="15000000"/>
    <s v="1901804888"/>
    <n v="1800"/>
    <n v="1"/>
    <n v="15000000"/>
    <n v="180"/>
    <n v="2"/>
    <n v="2"/>
    <n v="1.21"/>
    <n v="13.54068"/>
  </r>
  <r>
    <n v="1552"/>
    <x v="74"/>
    <s v="30/09/2020"/>
    <n v="1997"/>
    <n v="5"/>
    <s v="N"/>
    <s v="800-116-398-7"/>
    <s v="11001"/>
    <s v="Carrera 13 # 28-17 Pisos 234 y 5"/>
    <s v="30/12/2019"/>
    <s v="30/12/2024"/>
    <n v="12000000"/>
    <s v="1901804921"/>
    <n v="1800"/>
    <n v="1"/>
    <n v="12000000"/>
    <n v="180"/>
    <n v="2"/>
    <n v="2"/>
    <n v="1.21"/>
    <n v="10.83258"/>
  </r>
  <r>
    <n v="1552"/>
    <x v="74"/>
    <s v="30/09/2020"/>
    <n v="1998"/>
    <n v="5"/>
    <s v="N"/>
    <s v="800-116-398-7"/>
    <s v="11001"/>
    <s v="Carrera 13 # 28-17 Pisos 234 y 5"/>
    <s v="30/12/2019"/>
    <s v="30/12/2024"/>
    <n v="20000000"/>
    <s v="1901804961"/>
    <n v="1800"/>
    <n v="1"/>
    <n v="20000000"/>
    <n v="180"/>
    <n v="2"/>
    <n v="2"/>
    <n v="4.71"/>
    <n v="18.209520000000001"/>
  </r>
  <r>
    <n v="3378"/>
    <x v="74"/>
    <s v="30/09/2020"/>
    <n v="1999"/>
    <n v="5"/>
    <s v="N"/>
    <s v="800-116-398-7"/>
    <s v="11001"/>
    <s v="Carrera 13 # 28-17 Pisos 234 y 5"/>
    <s v="30/12/2019"/>
    <s v="30/12/2029"/>
    <n v="70000000"/>
    <s v="1901805026"/>
    <n v="3600"/>
    <n v="1"/>
    <n v="70000000"/>
    <n v="180"/>
    <n v="2"/>
    <n v="2"/>
    <n v="4.71"/>
    <n v="49.664735"/>
  </r>
  <r>
    <n v="821"/>
    <x v="74"/>
    <s v="30/09/2020"/>
    <n v="2000"/>
    <n v="5"/>
    <s v="N"/>
    <s v="800-116-398-7"/>
    <s v="11001"/>
    <s v="Carrera 13 # 28-17 Pisos 234 y 5"/>
    <s v="30/12/2019"/>
    <s v="30/12/2022"/>
    <n v="10000000"/>
    <s v="1901805167"/>
    <n v="1080"/>
    <n v="1"/>
    <n v="10000000"/>
    <n v="180"/>
    <n v="2"/>
    <n v="2"/>
    <n v="1.21"/>
    <n v="8.3584429999999994"/>
  </r>
  <r>
    <n v="1552"/>
    <x v="74"/>
    <s v="30/09/2020"/>
    <n v="2001"/>
    <n v="5"/>
    <s v="N"/>
    <s v="800-116-398-7"/>
    <s v="11001"/>
    <s v="Carrera 13 # 28-17 Pisos 234 y 5"/>
    <s v="30/12/2019"/>
    <s v="30/12/2024"/>
    <n v="10000000"/>
    <s v="1901805169"/>
    <n v="1800"/>
    <n v="1"/>
    <n v="10000000"/>
    <n v="180"/>
    <n v="2"/>
    <n v="2"/>
    <n v="1.21"/>
    <n v="9.0271799999999995"/>
  </r>
  <r>
    <n v="1552"/>
    <x v="74"/>
    <s v="30/09/2020"/>
    <n v="2002"/>
    <n v="5"/>
    <s v="N"/>
    <s v="800-116-398-7"/>
    <s v="11001"/>
    <s v="Carrera 13 # 28-17 Pisos 234 y 5"/>
    <s v="30/12/2019"/>
    <s v="30/12/2024"/>
    <n v="20000000"/>
    <s v="1901805175"/>
    <n v="1800"/>
    <n v="1"/>
    <n v="20000000"/>
    <n v="180"/>
    <n v="2"/>
    <n v="2"/>
    <n v="1.21"/>
    <n v="18.054269999999999"/>
  </r>
  <r>
    <n v="1552"/>
    <x v="74"/>
    <s v="30/09/2020"/>
    <n v="2003"/>
    <n v="5"/>
    <s v="N"/>
    <s v="800-116-398-7"/>
    <s v="11001"/>
    <s v="Carrera 13 # 28-17 Pisos 234 y 5"/>
    <s v="30/12/2019"/>
    <s v="30/12/2024"/>
    <n v="20000000"/>
    <s v="1901805181"/>
    <n v="1800"/>
    <n v="1"/>
    <n v="20000000"/>
    <n v="180"/>
    <n v="2"/>
    <n v="2"/>
    <n v="4.71"/>
    <n v="18.209520000000001"/>
  </r>
  <r>
    <n v="821"/>
    <x v="74"/>
    <s v="30/09/2020"/>
    <n v="2004"/>
    <n v="5"/>
    <s v="N"/>
    <s v="800-116-398-7"/>
    <s v="11001"/>
    <s v="Carrera 13 # 28-17 Pisos 234 y 5"/>
    <s v="30/12/2019"/>
    <s v="30/12/2022"/>
    <n v="15000000"/>
    <s v="1901805182"/>
    <n v="1080"/>
    <n v="1"/>
    <n v="15000000"/>
    <n v="180"/>
    <n v="2"/>
    <n v="2"/>
    <n v="4.71"/>
    <n v="12.645530000000001"/>
  </r>
  <r>
    <n v="459"/>
    <x v="74"/>
    <s v="30/09/2020"/>
    <n v="2005"/>
    <n v="5"/>
    <s v="N"/>
    <s v="800-116-398-7"/>
    <s v="11001"/>
    <s v="Carrera 13 # 28-17 Pisos 234 y 5"/>
    <s v="02/01/2020"/>
    <s v="02/01/2022"/>
    <n v="15000000"/>
    <s v="2001805928"/>
    <n v="720"/>
    <n v="1"/>
    <n v="15000000"/>
    <n v="180"/>
    <n v="2"/>
    <n v="2"/>
    <n v="1.21"/>
    <n v="11.283175999999999"/>
  </r>
  <r>
    <n v="459"/>
    <x v="74"/>
    <s v="30/09/2020"/>
    <n v="2006"/>
    <n v="5"/>
    <s v="N"/>
    <s v="800-116-398-7"/>
    <s v="11001"/>
    <s v="Carrera 13 # 28-17 Pisos 234 y 5"/>
    <s v="02/01/2020"/>
    <s v="02/01/2022"/>
    <n v="15000000"/>
    <s v="2001805941"/>
    <n v="720"/>
    <n v="1"/>
    <n v="15000000"/>
    <n v="180"/>
    <n v="2"/>
    <n v="2"/>
    <n v="1.21"/>
    <n v="11.283175999999999"/>
  </r>
  <r>
    <n v="824"/>
    <x v="74"/>
    <s v="30/09/2020"/>
    <n v="2007"/>
    <n v="5"/>
    <s v="N"/>
    <s v="800-116-398-7"/>
    <s v="11001"/>
    <s v="Carrera 13 # 28-17 Pisos 234 y 5"/>
    <s v="02/01/2020"/>
    <s v="02/01/2023"/>
    <n v="30000000"/>
    <s v="2001805983"/>
    <n v="1080"/>
    <n v="1"/>
    <n v="30000000"/>
    <n v="180"/>
    <n v="2"/>
    <n v="2"/>
    <n v="1.21"/>
    <n v="25.073744000000001"/>
  </r>
  <r>
    <n v="1555"/>
    <x v="74"/>
    <s v="30/09/2020"/>
    <n v="2008"/>
    <n v="5"/>
    <s v="N"/>
    <s v="800-116-398-7"/>
    <s v="11001"/>
    <s v="Carrera 13 # 28-17 Pisos 234 y 5"/>
    <s v="02/01/2020"/>
    <s v="02/01/2025"/>
    <n v="6000000"/>
    <s v="2001805991"/>
    <n v="1800"/>
    <n v="1"/>
    <n v="6000000"/>
    <n v="180"/>
    <n v="2"/>
    <n v="2"/>
    <n v="1.21"/>
    <n v="5.4159280000000001"/>
  </r>
  <r>
    <n v="94"/>
    <x v="74"/>
    <s v="30/09/2020"/>
    <n v="2009"/>
    <n v="5"/>
    <s v="N"/>
    <s v="800-116-398-7"/>
    <s v="11001"/>
    <s v="Carrera 13 # 28-17 Pisos 234 y 5"/>
    <s v="02/01/2020"/>
    <s v="02/01/2021"/>
    <n v="10000000"/>
    <s v="2001806003"/>
    <n v="360"/>
    <n v="1"/>
    <n v="10000000"/>
    <n v="180"/>
    <n v="2"/>
    <n v="2"/>
    <n v="1.21"/>
    <n v="5.0147839999999997"/>
  </r>
  <r>
    <n v="824"/>
    <x v="74"/>
    <s v="30/09/2020"/>
    <n v="2010"/>
    <n v="5"/>
    <s v="N"/>
    <s v="800-116-398-7"/>
    <s v="11001"/>
    <s v="Carrera 13 # 28-17 Pisos 234 y 5"/>
    <s v="02/01/2020"/>
    <s v="02/01/2023"/>
    <n v="6000000"/>
    <s v="2001806017"/>
    <n v="1080"/>
    <n v="1"/>
    <n v="6000000"/>
    <n v="180"/>
    <n v="2"/>
    <n v="2"/>
    <n v="1.21"/>
    <n v="5.0147839999999997"/>
  </r>
  <r>
    <n v="1555"/>
    <x v="74"/>
    <s v="30/09/2020"/>
    <n v="2011"/>
    <n v="5"/>
    <s v="N"/>
    <s v="800-116-398-7"/>
    <s v="11001"/>
    <s v="Carrera 13 # 28-17 Pisos 234 y 5"/>
    <s v="02/01/2020"/>
    <s v="02/01/2025"/>
    <n v="7000000"/>
    <s v="2001806019"/>
    <n v="1800"/>
    <n v="1"/>
    <n v="7000000"/>
    <n v="180"/>
    <n v="2"/>
    <n v="2"/>
    <n v="1.21"/>
    <n v="6.318568"/>
  </r>
  <r>
    <n v="1555"/>
    <x v="74"/>
    <s v="30/09/2020"/>
    <n v="2012"/>
    <n v="5"/>
    <s v="N"/>
    <s v="800-116-398-7"/>
    <s v="11001"/>
    <s v="Carrera 13 # 28-17 Pisos 234 y 5"/>
    <s v="02/01/2020"/>
    <s v="02/01/2025"/>
    <n v="10000000"/>
    <s v="2001806020"/>
    <n v="1800"/>
    <n v="1"/>
    <n v="10000000"/>
    <n v="180"/>
    <n v="2"/>
    <n v="2"/>
    <n v="0.21"/>
    <n v="9.0045760000000001"/>
  </r>
  <r>
    <n v="821"/>
    <x v="74"/>
    <s v="30/09/2020"/>
    <n v="2013"/>
    <n v="5"/>
    <s v="N"/>
    <s v="800-116-398-7"/>
    <s v="11001"/>
    <s v="Carrera 13 # 28-17 Pisos 234 y 5"/>
    <s v="03/01/2020"/>
    <s v="30/12/2022"/>
    <n v="6000000"/>
    <s v="2001806108"/>
    <n v="1080"/>
    <n v="1"/>
    <n v="6000000"/>
    <n v="180"/>
    <n v="2"/>
    <n v="2"/>
    <n v="1.21"/>
    <n v="5.0151199999999996"/>
  </r>
  <r>
    <n v="1561"/>
    <x v="74"/>
    <s v="30/09/2020"/>
    <n v="2014"/>
    <n v="5"/>
    <s v="N"/>
    <s v="800-116-398-7"/>
    <s v="11001"/>
    <s v="Carrera 13 # 28-17 Pisos 234 y 5"/>
    <s v="08/01/2020"/>
    <s v="08/01/2025"/>
    <n v="15000000"/>
    <s v="2001810666"/>
    <n v="1800"/>
    <n v="1"/>
    <n v="15000000"/>
    <n v="180"/>
    <n v="2"/>
    <n v="2"/>
    <n v="1.1000000000000001"/>
    <n v="13.533702"/>
  </r>
  <r>
    <n v="1561"/>
    <x v="74"/>
    <s v="30/09/2020"/>
    <n v="2015"/>
    <n v="5"/>
    <s v="N"/>
    <s v="800-116-398-7"/>
    <s v="11001"/>
    <s v="Carrera 13 # 28-17 Pisos 234 y 5"/>
    <s v="08/01/2020"/>
    <s v="08/01/2025"/>
    <n v="15000000"/>
    <s v="2001810671"/>
    <n v="1800"/>
    <n v="1"/>
    <n v="15000000"/>
    <n v="180"/>
    <n v="2"/>
    <n v="2"/>
    <n v="1.1000000000000001"/>
    <n v="13.533702"/>
  </r>
  <r>
    <n v="1561"/>
    <x v="74"/>
    <s v="30/09/2020"/>
    <n v="2016"/>
    <n v="5"/>
    <s v="N"/>
    <s v="800-116-398-7"/>
    <s v="11001"/>
    <s v="Carrera 13 # 28-17 Pisos 234 y 5"/>
    <s v="08/01/2020"/>
    <s v="08/01/2025"/>
    <n v="30000000"/>
    <s v="2001810683"/>
    <n v="1800"/>
    <n v="1"/>
    <n v="30000000"/>
    <n v="180"/>
    <n v="2"/>
    <n v="2"/>
    <n v="1.1000000000000001"/>
    <n v="27.067485999999999"/>
  </r>
  <r>
    <n v="830"/>
    <x v="74"/>
    <s v="30/09/2020"/>
    <n v="2017"/>
    <n v="5"/>
    <s v="N"/>
    <s v="800-116-398-7"/>
    <s v="11001"/>
    <s v="Carrera 13 # 28-17 Pisos 234 y 5"/>
    <s v="08/01/2020"/>
    <s v="08/01/2023"/>
    <n v="5000000"/>
    <s v="2001810687"/>
    <n v="1080"/>
    <n v="1"/>
    <n v="5000000"/>
    <n v="180"/>
    <n v="2"/>
    <n v="2"/>
    <n v="1.1000000000000001"/>
    <n v="4.1770810000000003"/>
  </r>
  <r>
    <n v="1561"/>
    <x v="74"/>
    <s v="30/09/2020"/>
    <n v="2018"/>
    <n v="5"/>
    <s v="N"/>
    <s v="800-116-398-7"/>
    <s v="11001"/>
    <s v="Carrera 13 # 28-17 Pisos 234 y 5"/>
    <s v="08/01/2020"/>
    <s v="08/01/2025"/>
    <n v="13000000"/>
    <s v="2001810765"/>
    <n v="1800"/>
    <n v="1"/>
    <n v="13000000"/>
    <n v="180"/>
    <n v="2"/>
    <n v="2"/>
    <n v="1.1000000000000001"/>
    <n v="11.729274"/>
  </r>
  <r>
    <n v="1562"/>
    <x v="74"/>
    <s v="30/09/2020"/>
    <n v="2019"/>
    <n v="5"/>
    <s v="N"/>
    <s v="800-116-398-7"/>
    <s v="11001"/>
    <s v="Carrera 13 # 28-17 Pisos 234 y 5"/>
    <s v="09/01/2020"/>
    <s v="09/01/2025"/>
    <n v="15000000"/>
    <s v="2001811187"/>
    <n v="1800"/>
    <n v="1"/>
    <n v="15000000"/>
    <n v="180"/>
    <n v="2"/>
    <n v="2"/>
    <n v="0.1"/>
    <n v="13.502997000000001"/>
  </r>
  <r>
    <n v="1563"/>
    <x v="74"/>
    <s v="30/09/2020"/>
    <n v="2020"/>
    <n v="5"/>
    <s v="N"/>
    <s v="800-116-398-7"/>
    <s v="11001"/>
    <s v="Carrera 13 # 28-17 Pisos 234 y 5"/>
    <s v="10/01/2020"/>
    <s v="10/01/2025"/>
    <n v="15000000"/>
    <s v="2001811730"/>
    <n v="1800"/>
    <n v="1"/>
    <n v="15000000"/>
    <n v="180"/>
    <n v="2"/>
    <n v="2"/>
    <n v="0.1"/>
    <n v="13.50296"/>
  </r>
  <r>
    <n v="1563"/>
    <x v="74"/>
    <s v="30/09/2020"/>
    <n v="2021"/>
    <n v="5"/>
    <s v="N"/>
    <s v="800-116-398-7"/>
    <s v="11001"/>
    <s v="Carrera 13 # 28-17 Pisos 234 y 5"/>
    <s v="10/01/2020"/>
    <s v="10/01/2025"/>
    <n v="6500000"/>
    <s v="2001811749"/>
    <n v="1800"/>
    <n v="1"/>
    <n v="6500000"/>
    <n v="180"/>
    <n v="2"/>
    <n v="2"/>
    <n v="1.1000000000000001"/>
    <n v="5.8642399999999997"/>
  </r>
  <r>
    <n v="1563"/>
    <x v="74"/>
    <s v="30/09/2020"/>
    <n v="2022"/>
    <n v="5"/>
    <s v="N"/>
    <s v="800-116-398-7"/>
    <s v="11001"/>
    <s v="Carrera 13 # 28-17 Pisos 234 y 5"/>
    <s v="10/01/2020"/>
    <s v="10/01/2025"/>
    <n v="15000000"/>
    <s v="2001811766"/>
    <n v="1800"/>
    <n v="1"/>
    <n v="15000000"/>
    <n v="180"/>
    <n v="2"/>
    <n v="2"/>
    <n v="1.1000000000000001"/>
    <n v="13.53288"/>
  </r>
  <r>
    <n v="467"/>
    <x v="74"/>
    <s v="30/09/2020"/>
    <n v="2023"/>
    <n v="5"/>
    <s v="N"/>
    <s v="800-116-398-7"/>
    <s v="11001"/>
    <s v="Carrera 13 # 28-17 Pisos 234 y 5"/>
    <s v="10/01/2020"/>
    <s v="10/01/2022"/>
    <n v="10000000"/>
    <s v="2001811770"/>
    <n v="720"/>
    <n v="1"/>
    <n v="10000000"/>
    <n v="180"/>
    <n v="2"/>
    <n v="2"/>
    <n v="1.1000000000000001"/>
    <n v="7.5183200000000001"/>
  </r>
  <r>
    <n v="1563"/>
    <x v="74"/>
    <s v="30/09/2020"/>
    <n v="2024"/>
    <n v="5"/>
    <s v="N"/>
    <s v="800-116-398-7"/>
    <s v="11001"/>
    <s v="Carrera 13 # 28-17 Pisos 234 y 5"/>
    <s v="10/01/2020"/>
    <s v="10/01/2025"/>
    <n v="15000000"/>
    <s v="2001811805"/>
    <n v="1800"/>
    <n v="1"/>
    <n v="15000000"/>
    <n v="180"/>
    <n v="2"/>
    <n v="2"/>
    <n v="1.1000000000000001"/>
    <n v="13.53288"/>
  </r>
  <r>
    <n v="1563"/>
    <x v="74"/>
    <s v="30/09/2020"/>
    <n v="2025"/>
    <n v="5"/>
    <s v="N"/>
    <s v="800-116-398-7"/>
    <s v="11001"/>
    <s v="Carrera 13 # 28-17 Pisos 234 y 5"/>
    <s v="10/01/2020"/>
    <s v="10/01/2025"/>
    <n v="20000000"/>
    <s v="2001811806"/>
    <n v="1800"/>
    <n v="1"/>
    <n v="20000000"/>
    <n v="180"/>
    <n v="2"/>
    <n v="2"/>
    <n v="1.1000000000000001"/>
    <n v="18.043839999999999"/>
  </r>
  <r>
    <n v="1566"/>
    <x v="74"/>
    <s v="30/09/2020"/>
    <n v="2026"/>
    <n v="5"/>
    <s v="N"/>
    <s v="800-116-398-7"/>
    <s v="11001"/>
    <s v="Carrera 13 # 28-17 Pisos 234 y 5"/>
    <s v="13/01/2020"/>
    <s v="13/01/2025"/>
    <n v="7000000"/>
    <s v="2001812525"/>
    <n v="1620"/>
    <n v="1"/>
    <n v="7000000"/>
    <n v="180"/>
    <n v="2"/>
    <n v="2"/>
    <n v="1.87"/>
    <n v="7.0930340000000003"/>
  </r>
  <r>
    <n v="470"/>
    <x v="74"/>
    <s v="30/09/2020"/>
    <n v="2027"/>
    <n v="5"/>
    <s v="N"/>
    <s v="800-116-398-7"/>
    <s v="11001"/>
    <s v="Carrera 13 # 28-17 Pisos 234 y 5"/>
    <s v="13/01/2020"/>
    <s v="13/01/2022"/>
    <n v="5000000"/>
    <s v="2001812647"/>
    <n v="720"/>
    <n v="1"/>
    <n v="5000000"/>
    <n v="180"/>
    <n v="2"/>
    <n v="2"/>
    <n v="0.96"/>
    <n v="3.7576999999999998"/>
  </r>
  <r>
    <n v="1566"/>
    <x v="74"/>
    <s v="30/09/2020"/>
    <n v="2028"/>
    <n v="5"/>
    <s v="N"/>
    <s v="800-116-398-7"/>
    <s v="11001"/>
    <s v="Carrera 13 # 28-17 Pisos 234 y 5"/>
    <s v="13/01/2020"/>
    <s v="13/01/2025"/>
    <n v="31250000"/>
    <s v="2001812664"/>
    <n v="1800"/>
    <n v="1"/>
    <n v="31250000"/>
    <n v="180"/>
    <n v="2"/>
    <n v="2"/>
    <n v="4.46"/>
    <n v="28.390342"/>
  </r>
  <r>
    <n v="470"/>
    <x v="74"/>
    <s v="30/09/2020"/>
    <n v="2029"/>
    <n v="5"/>
    <s v="N"/>
    <s v="800-116-398-7"/>
    <s v="11001"/>
    <s v="Carrera 13 # 28-17 Pisos 234 y 5"/>
    <s v="13/01/2020"/>
    <s v="13/01/2022"/>
    <n v="5000000"/>
    <s v="2001812667"/>
    <n v="720"/>
    <n v="1"/>
    <n v="5000000"/>
    <n v="180"/>
    <n v="2"/>
    <n v="2"/>
    <n v="0.96"/>
    <n v="3.7576999999999998"/>
  </r>
  <r>
    <n v="470"/>
    <x v="74"/>
    <s v="30/09/2020"/>
    <n v="2030"/>
    <n v="5"/>
    <s v="N"/>
    <s v="800-116-398-7"/>
    <s v="11001"/>
    <s v="Carrera 13 # 28-17 Pisos 234 y 5"/>
    <s v="13/01/2020"/>
    <s v="13/01/2022"/>
    <n v="5000000"/>
    <s v="2001812686"/>
    <n v="720"/>
    <n v="1"/>
    <n v="5000000"/>
    <n v="180"/>
    <n v="2"/>
    <n v="2"/>
    <n v="0.96"/>
    <n v="3.7576999999999998"/>
  </r>
  <r>
    <n v="1566"/>
    <x v="74"/>
    <s v="30/09/2020"/>
    <n v="2031"/>
    <n v="5"/>
    <s v="N"/>
    <s v="800-116-398-7"/>
    <s v="11001"/>
    <s v="Carrera 13 # 28-17 Pisos 234 y 5"/>
    <s v="13/01/2020"/>
    <s v="13/01/2025"/>
    <n v="20000000"/>
    <s v="2001812694"/>
    <n v="1800"/>
    <n v="1"/>
    <n v="20000000"/>
    <n v="180"/>
    <n v="2"/>
    <n v="2"/>
    <n v="0.96"/>
    <n v="18.036883"/>
  </r>
  <r>
    <n v="1567"/>
    <x v="74"/>
    <s v="30/09/2020"/>
    <n v="2032"/>
    <n v="5"/>
    <s v="N"/>
    <s v="800-116-398-7"/>
    <s v="11001"/>
    <s v="Carrera 13 # 28-17 Pisos 234 y 5"/>
    <s v="14/01/2020"/>
    <s v="14/01/2025"/>
    <n v="30000000"/>
    <s v="2001813353"/>
    <n v="1800"/>
    <n v="1"/>
    <n v="30000000"/>
    <n v="180"/>
    <n v="2"/>
    <n v="2"/>
    <n v="0.96"/>
    <n v="27.054568"/>
  </r>
  <r>
    <n v="1567"/>
    <x v="74"/>
    <s v="30/09/2020"/>
    <n v="2033"/>
    <n v="5"/>
    <s v="N"/>
    <s v="800-116-398-7"/>
    <s v="11001"/>
    <s v="Carrera 13 # 28-17 Pisos 234 y 5"/>
    <s v="14/01/2020"/>
    <s v="14/01/2025"/>
    <n v="50000000"/>
    <s v="2001813464"/>
    <n v="1800"/>
    <n v="1"/>
    <n v="50000000"/>
    <n v="180"/>
    <n v="2"/>
    <n v="2"/>
    <n v="3.46"/>
    <n v="45.325887999999999"/>
  </r>
  <r>
    <n v="1567"/>
    <x v="74"/>
    <s v="30/09/2020"/>
    <n v="2034"/>
    <n v="5"/>
    <s v="N"/>
    <s v="800-116-398-7"/>
    <s v="11001"/>
    <s v="Carrera 13 # 28-17 Pisos 234 y 5"/>
    <s v="14/01/2020"/>
    <s v="14/01/2025"/>
    <n v="23000000"/>
    <s v="2001813480"/>
    <n v="1800"/>
    <n v="1"/>
    <n v="23000000"/>
    <n v="180"/>
    <n v="2"/>
    <n v="2"/>
    <n v="0.96"/>
    <n v="20.741876000000001"/>
  </r>
  <r>
    <n v="1568"/>
    <x v="74"/>
    <s v="30/09/2020"/>
    <n v="2035"/>
    <n v="5"/>
    <s v="N"/>
    <s v="800-116-398-7"/>
    <s v="11001"/>
    <s v="Carrera 13 # 28-17 Pisos 234 y 5"/>
    <s v="15/01/2020"/>
    <s v="15/01/2025"/>
    <n v="10000000"/>
    <s v="2001813993"/>
    <n v="1800"/>
    <n v="1"/>
    <n v="10000000"/>
    <n v="180"/>
    <n v="2"/>
    <n v="2"/>
    <n v="0.96"/>
    <n v="9.017925"/>
  </r>
  <r>
    <n v="1568"/>
    <x v="74"/>
    <s v="30/09/2020"/>
    <n v="2036"/>
    <n v="5"/>
    <s v="N"/>
    <s v="800-116-398-7"/>
    <s v="11001"/>
    <s v="Carrera 13 # 28-17 Pisos 234 y 5"/>
    <s v="15/01/2020"/>
    <s v="15/01/2025"/>
    <n v="15000000"/>
    <s v="2001814192"/>
    <n v="1800"/>
    <n v="1"/>
    <n v="15000000"/>
    <n v="180"/>
    <n v="2"/>
    <n v="2"/>
    <n v="0.96"/>
    <n v="13.526925"/>
  </r>
  <r>
    <n v="1568"/>
    <x v="74"/>
    <s v="30/09/2020"/>
    <n v="2037"/>
    <n v="5"/>
    <s v="N"/>
    <s v="800-116-398-7"/>
    <s v="11001"/>
    <s v="Carrera 13 # 28-17 Pisos 234 y 5"/>
    <s v="15/01/2020"/>
    <s v="15/01/2025"/>
    <n v="10000000"/>
    <s v="2001814200"/>
    <n v="1800"/>
    <n v="1"/>
    <n v="10000000"/>
    <n v="180"/>
    <n v="2"/>
    <n v="2"/>
    <n v="0.96"/>
    <n v="9.017925"/>
  </r>
  <r>
    <n v="1569"/>
    <x v="74"/>
    <s v="30/09/2020"/>
    <n v="2038"/>
    <n v="5"/>
    <s v="N"/>
    <s v="800-116-398-7"/>
    <s v="11001"/>
    <s v="Carrera 13 # 28-17 Pisos 234 y 5"/>
    <s v="16/01/2020"/>
    <s v="16/01/2025"/>
    <n v="5000000"/>
    <s v="2001814890"/>
    <n v="1800"/>
    <n v="1"/>
    <n v="5000000"/>
    <n v="180"/>
    <n v="2"/>
    <n v="2"/>
    <n v="0.96"/>
    <n v="3.2234859999999999"/>
  </r>
  <r>
    <n v="1569"/>
    <x v="74"/>
    <s v="30/09/2020"/>
    <n v="2039"/>
    <n v="5"/>
    <s v="N"/>
    <s v="800-116-398-7"/>
    <s v="11001"/>
    <s v="Carrera 13 # 28-17 Pisos 234 y 5"/>
    <s v="16/01/2020"/>
    <s v="16/01/2025"/>
    <n v="12000000"/>
    <s v="2001814899"/>
    <n v="1800"/>
    <n v="1"/>
    <n v="12000000"/>
    <n v="180"/>
    <n v="2"/>
    <n v="2"/>
    <n v="0.96"/>
    <n v="10.821237999999999"/>
  </r>
  <r>
    <n v="838"/>
    <x v="74"/>
    <s v="30/09/2020"/>
    <n v="2040"/>
    <n v="5"/>
    <s v="N"/>
    <s v="800-116-398-7"/>
    <s v="11001"/>
    <s v="Carrera 13 # 28-17 Pisos 234 y 5"/>
    <s v="16/01/2020"/>
    <s v="16/01/2023"/>
    <n v="6000000"/>
    <s v="2001814907"/>
    <n v="1080"/>
    <n v="1"/>
    <n v="6000000"/>
    <n v="180"/>
    <n v="2"/>
    <n v="2"/>
    <n v="0.96"/>
    <n v="5.0098419999999999"/>
  </r>
  <r>
    <n v="1569"/>
    <x v="74"/>
    <s v="30/09/2020"/>
    <n v="2041"/>
    <n v="5"/>
    <s v="N"/>
    <s v="800-116-398-7"/>
    <s v="11001"/>
    <s v="Carrera 13 # 28-17 Pisos 234 y 5"/>
    <s v="16/01/2020"/>
    <s v="16/01/2025"/>
    <n v="10000000"/>
    <s v="2001814916"/>
    <n v="1800"/>
    <n v="1"/>
    <n v="10000000"/>
    <n v="180"/>
    <n v="2"/>
    <n v="2"/>
    <n v="0.96"/>
    <n v="9.0176859999999994"/>
  </r>
  <r>
    <n v="1569"/>
    <x v="74"/>
    <s v="30/09/2020"/>
    <n v="2042"/>
    <n v="5"/>
    <s v="N"/>
    <s v="800-116-398-7"/>
    <s v="11001"/>
    <s v="Carrera 13 # 28-17 Pisos 234 y 5"/>
    <s v="16/01/2020"/>
    <s v="16/01/2025"/>
    <n v="10000000"/>
    <s v="2001814923"/>
    <n v="1800"/>
    <n v="1"/>
    <n v="10000000"/>
    <n v="180"/>
    <n v="2"/>
    <n v="2"/>
    <n v="0.96"/>
    <n v="9.0176859999999994"/>
  </r>
  <r>
    <n v="1570"/>
    <x v="74"/>
    <s v="30/09/2020"/>
    <n v="2043"/>
    <n v="5"/>
    <s v="N"/>
    <s v="800-116-398-7"/>
    <s v="11001"/>
    <s v="Carrera 13 # 28-17 Pisos 234 y 5"/>
    <s v="17/01/2020"/>
    <s v="17/01/2025"/>
    <n v="30000000"/>
    <s v="2001815521"/>
    <n v="1800"/>
    <n v="1"/>
    <n v="30000000"/>
    <n v="180"/>
    <n v="2"/>
    <n v="2"/>
    <n v="4.46"/>
    <n v="27.241557"/>
  </r>
  <r>
    <n v="1570"/>
    <x v="74"/>
    <s v="30/09/2020"/>
    <n v="2044"/>
    <n v="5"/>
    <s v="N"/>
    <s v="800-116-398-7"/>
    <s v="11001"/>
    <s v="Carrera 13 # 28-17 Pisos 234 y 5"/>
    <s v="17/01/2020"/>
    <s v="17/01/2025"/>
    <n v="7000000"/>
    <s v="2001815594"/>
    <n v="1800"/>
    <n v="1"/>
    <n v="7000000"/>
    <n v="180"/>
    <n v="2"/>
    <n v="2"/>
    <n v="0.96"/>
    <n v="6.3122639999999999"/>
  </r>
  <r>
    <n v="839"/>
    <x v="74"/>
    <s v="30/09/2020"/>
    <n v="2045"/>
    <n v="5"/>
    <s v="N"/>
    <s v="800-116-398-7"/>
    <s v="11001"/>
    <s v="Carrera 13 # 28-17 Pisos 234 y 5"/>
    <s v="17/01/2020"/>
    <s v="17/01/2023"/>
    <n v="5500000"/>
    <s v="2001815631"/>
    <n v="1080"/>
    <n v="1"/>
    <n v="5500000"/>
    <n v="180"/>
    <n v="2"/>
    <n v="2"/>
    <n v="0.96"/>
    <n v="4.5922390000000002"/>
  </r>
  <r>
    <n v="1570"/>
    <x v="74"/>
    <s v="30/09/2020"/>
    <n v="2046"/>
    <n v="5"/>
    <s v="N"/>
    <s v="800-116-398-7"/>
    <s v="11001"/>
    <s v="Carrera 13 # 28-17 Pisos 234 y 5"/>
    <s v="17/01/2020"/>
    <s v="17/01/2025"/>
    <n v="5500000"/>
    <s v="2001815635"/>
    <n v="1800"/>
    <n v="1"/>
    <n v="5500000"/>
    <n v="180"/>
    <n v="2"/>
    <n v="2"/>
    <n v="0.96"/>
    <n v="4.9596359999999997"/>
  </r>
  <r>
    <n v="839"/>
    <x v="74"/>
    <s v="30/09/2020"/>
    <n v="2047"/>
    <n v="5"/>
    <s v="N"/>
    <s v="800-116-398-7"/>
    <s v="11001"/>
    <s v="Carrera 13 # 28-17 Pisos 234 y 5"/>
    <s v="17/01/2020"/>
    <s v="17/01/2023"/>
    <n v="10000000"/>
    <s v="2001815642"/>
    <n v="1080"/>
    <n v="1"/>
    <n v="10000000"/>
    <n v="180"/>
    <n v="2"/>
    <n v="2"/>
    <n v="0.96"/>
    <n v="8.349539"/>
  </r>
  <r>
    <n v="1570"/>
    <x v="74"/>
    <s v="30/09/2020"/>
    <n v="2048"/>
    <n v="5"/>
    <s v="N"/>
    <s v="800-116-398-7"/>
    <s v="11001"/>
    <s v="Carrera 13 # 28-17 Pisos 234 y 5"/>
    <s v="17/01/2020"/>
    <s v="17/01/2025"/>
    <n v="8000000"/>
    <s v="2001815651"/>
    <n v="1800"/>
    <n v="1"/>
    <n v="8000000"/>
    <n v="180"/>
    <n v="2"/>
    <n v="2"/>
    <n v="0.96"/>
    <n v="7.214016"/>
  </r>
  <r>
    <n v="1570"/>
    <x v="74"/>
    <s v="30/09/2020"/>
    <n v="2049"/>
    <n v="5"/>
    <s v="N"/>
    <s v="800-116-398-7"/>
    <s v="11001"/>
    <s v="Carrera 13 # 28-17 Pisos 234 y 5"/>
    <s v="17/01/2020"/>
    <s v="17/01/2025"/>
    <n v="14000000"/>
    <s v="2001815654"/>
    <n v="1800"/>
    <n v="1"/>
    <n v="14000000"/>
    <n v="180"/>
    <n v="2"/>
    <n v="2"/>
    <n v="0.96"/>
    <n v="12.624454999999999"/>
  </r>
  <r>
    <n v="474"/>
    <x v="74"/>
    <s v="30/09/2020"/>
    <n v="2050"/>
    <n v="5"/>
    <s v="N"/>
    <s v="800-116-398-7"/>
    <s v="11001"/>
    <s v="Carrera 13 # 28-17 Pisos 234 y 5"/>
    <s v="17/01/2020"/>
    <s v="17/01/2022"/>
    <n v="5000000"/>
    <s v="2001815666"/>
    <n v="720"/>
    <n v="1"/>
    <n v="5000000"/>
    <n v="180"/>
    <n v="2"/>
    <n v="2"/>
    <n v="0.96"/>
    <n v="3.7572999999999999"/>
  </r>
  <r>
    <n v="1573"/>
    <x v="74"/>
    <s v="30/09/2020"/>
    <n v="2051"/>
    <n v="5"/>
    <s v="N"/>
    <s v="800-116-398-7"/>
    <s v="11001"/>
    <s v="Carrera 13 # 28-17 Pisos 234 y 5"/>
    <s v="20/01/2020"/>
    <s v="20/01/2025"/>
    <n v="10000000"/>
    <s v="2001816405"/>
    <n v="1800"/>
    <n v="1"/>
    <n v="10000000"/>
    <n v="180"/>
    <n v="2"/>
    <n v="2"/>
    <n v="0.88"/>
    <n v="9.0157950000000007"/>
  </r>
  <r>
    <n v="842"/>
    <x v="74"/>
    <s v="30/09/2020"/>
    <n v="2052"/>
    <n v="5"/>
    <s v="N"/>
    <s v="800-116-398-7"/>
    <s v="11001"/>
    <s v="Carrera 13 # 28-17 Pisos 234 y 5"/>
    <s v="20/01/2020"/>
    <s v="20/01/2023"/>
    <n v="5000000"/>
    <s v="2001816483"/>
    <n v="1080"/>
    <n v="1"/>
    <n v="5000000"/>
    <n v="180"/>
    <n v="2"/>
    <n v="2"/>
    <n v="0.88"/>
    <n v="4.1740130000000004"/>
  </r>
  <r>
    <n v="1573"/>
    <x v="74"/>
    <s v="30/09/2020"/>
    <n v="2053"/>
    <n v="5"/>
    <s v="N"/>
    <s v="800-116-398-7"/>
    <s v="11001"/>
    <s v="Carrera 13 # 28-17 Pisos 234 y 5"/>
    <s v="20/01/2020"/>
    <s v="20/01/2025"/>
    <n v="20000000"/>
    <s v="2001816513"/>
    <n v="1800"/>
    <n v="1"/>
    <n v="20000000"/>
    <n v="180"/>
    <n v="2"/>
    <n v="2"/>
    <n v="0.38"/>
    <n v="18.01397"/>
  </r>
  <r>
    <n v="842"/>
    <x v="74"/>
    <s v="30/09/2020"/>
    <n v="2054"/>
    <n v="5"/>
    <s v="N"/>
    <s v="800-116-398-7"/>
    <s v="11001"/>
    <s v="Carrera 13 # 28-17 Pisos 234 y 5"/>
    <s v="20/01/2020"/>
    <s v="20/01/2023"/>
    <n v="5000000"/>
    <s v="2001816517"/>
    <n v="1080"/>
    <n v="1"/>
    <n v="5000000"/>
    <n v="180"/>
    <n v="2"/>
    <n v="2"/>
    <n v="0.88"/>
    <n v="4.1740130000000004"/>
  </r>
  <r>
    <n v="1573"/>
    <x v="74"/>
    <s v="30/09/2020"/>
    <n v="2055"/>
    <n v="5"/>
    <s v="N"/>
    <s v="800-116-398-7"/>
    <s v="11001"/>
    <s v="Carrera 13 # 28-17 Pisos 234 y 5"/>
    <s v="20/01/2020"/>
    <s v="20/01/2025"/>
    <n v="15000000"/>
    <s v="2001816530"/>
    <n v="1800"/>
    <n v="1"/>
    <n v="15000000"/>
    <n v="180"/>
    <n v="2"/>
    <n v="2"/>
    <n v="0.88"/>
    <n v="13.523501"/>
  </r>
  <r>
    <n v="842"/>
    <x v="74"/>
    <s v="30/09/2020"/>
    <n v="2056"/>
    <n v="5"/>
    <s v="N"/>
    <s v="800-116-398-7"/>
    <s v="11001"/>
    <s v="Carrera 13 # 28-17 Pisos 234 y 5"/>
    <s v="20/01/2020"/>
    <s v="20/01/2023"/>
    <n v="15000000"/>
    <s v="2001816543"/>
    <n v="1080"/>
    <n v="1"/>
    <n v="15000000"/>
    <n v="90"/>
    <n v="2"/>
    <n v="2"/>
    <n v="0.88"/>
    <n v="12.521833000000001"/>
  </r>
  <r>
    <n v="112"/>
    <x v="74"/>
    <s v="30/09/2020"/>
    <n v="2057"/>
    <n v="5"/>
    <s v="N"/>
    <s v="800-116-398-7"/>
    <s v="11001"/>
    <s v="Carrera 13 # 28-17 Pisos 234 y 5"/>
    <s v="20/01/2020"/>
    <s v="20/01/2021"/>
    <n v="11000000"/>
    <s v="2001816562"/>
    <n v="360"/>
    <n v="1"/>
    <n v="11000000"/>
    <n v="180"/>
    <n v="2"/>
    <n v="2"/>
    <n v="0.88"/>
    <n v="5.5098500000000001"/>
  </r>
  <r>
    <n v="1574"/>
    <x v="74"/>
    <s v="30/09/2020"/>
    <n v="2058"/>
    <n v="5"/>
    <s v="N"/>
    <s v="800-116-398-7"/>
    <s v="11001"/>
    <s v="Carrera 13 # 28-17 Pisos 234 y 5"/>
    <s v="21/01/2020"/>
    <s v="21/01/2025"/>
    <n v="16000000"/>
    <s v="2001817245"/>
    <n v="1800"/>
    <n v="1"/>
    <n v="16000000"/>
    <n v="180"/>
    <n v="2"/>
    <n v="2"/>
    <n v="0"/>
    <n v="14.4"/>
  </r>
  <r>
    <n v="843"/>
    <x v="74"/>
    <s v="30/09/2020"/>
    <n v="2059"/>
    <n v="5"/>
    <s v="N"/>
    <s v="800-116-398-7"/>
    <s v="11001"/>
    <s v="Carrera 13 # 28-17 Pisos 234 y 5"/>
    <s v="21/01/2020"/>
    <s v="21/01/2023"/>
    <n v="6000000"/>
    <s v="2001817254"/>
    <n v="1080"/>
    <n v="1"/>
    <n v="6000000"/>
    <n v="180"/>
    <n v="2"/>
    <n v="2"/>
    <n v="0.88"/>
    <n v="5.0084179999999998"/>
  </r>
  <r>
    <n v="1574"/>
    <x v="74"/>
    <s v="30/09/2020"/>
    <n v="2060"/>
    <n v="5"/>
    <s v="N"/>
    <s v="800-116-398-7"/>
    <s v="11001"/>
    <s v="Carrera 13 # 28-17 Pisos 234 y 5"/>
    <s v="21/01/2020"/>
    <s v="21/01/2025"/>
    <n v="10000000"/>
    <s v="2001817301"/>
    <n v="1800"/>
    <n v="1"/>
    <n v="10000000"/>
    <n v="180"/>
    <n v="2"/>
    <n v="2"/>
    <n v="0.88"/>
    <n v="9.0152610000000006"/>
  </r>
  <r>
    <n v="1574"/>
    <x v="74"/>
    <s v="30/09/2020"/>
    <n v="2061"/>
    <n v="5"/>
    <s v="N"/>
    <s v="800-116-398-7"/>
    <s v="11001"/>
    <s v="Carrera 13 # 28-17 Pisos 234 y 5"/>
    <s v="21/01/2020"/>
    <s v="21/01/2025"/>
    <n v="10000000"/>
    <s v="2001817304"/>
    <n v="1800"/>
    <n v="1"/>
    <n v="10000000"/>
    <n v="180"/>
    <n v="2"/>
    <n v="2"/>
    <n v="0.88"/>
    <n v="9.0152610000000006"/>
  </r>
  <r>
    <n v="844"/>
    <x v="74"/>
    <s v="30/09/2020"/>
    <n v="2062"/>
    <n v="5"/>
    <s v="N"/>
    <s v="800-116-398-7"/>
    <s v="11001"/>
    <s v="Carrera 13 # 28-17 Pisos 234 y 5"/>
    <s v="22/01/2020"/>
    <s v="22/01/2023"/>
    <n v="10000000"/>
    <s v="2001817948"/>
    <n v="1080"/>
    <n v="1"/>
    <n v="10000000"/>
    <n v="360"/>
    <n v="2"/>
    <n v="2"/>
    <n v="1.93"/>
    <n v="10.132928"/>
  </r>
  <r>
    <n v="479"/>
    <x v="74"/>
    <s v="30/09/2020"/>
    <n v="2063"/>
    <n v="5"/>
    <s v="N"/>
    <s v="800-116-398-7"/>
    <s v="11001"/>
    <s v="Carrera 13 # 28-17 Pisos 234 y 5"/>
    <s v="22/01/2020"/>
    <s v="22/01/2022"/>
    <n v="7000000"/>
    <s v="2001817953"/>
    <n v="720"/>
    <n v="1"/>
    <n v="7000000"/>
    <n v="180"/>
    <n v="2"/>
    <n v="2"/>
    <n v="0.88"/>
    <n v="5.2587039999999998"/>
  </r>
  <r>
    <n v="1575"/>
    <x v="74"/>
    <s v="30/09/2020"/>
    <n v="2064"/>
    <n v="5"/>
    <s v="N"/>
    <s v="800-116-398-7"/>
    <s v="11001"/>
    <s v="Carrera 13 # 28-17 Pisos 234 y 5"/>
    <s v="22/01/2020"/>
    <s v="22/01/2025"/>
    <n v="8000000"/>
    <s v="2001817954"/>
    <n v="1800"/>
    <n v="1"/>
    <n v="8000000"/>
    <n v="180"/>
    <n v="2"/>
    <n v="2"/>
    <n v="0.88"/>
    <n v="7.2119679999999997"/>
  </r>
  <r>
    <n v="1575"/>
    <x v="74"/>
    <s v="30/09/2020"/>
    <n v="2065"/>
    <n v="5"/>
    <s v="N"/>
    <s v="800-116-398-7"/>
    <s v="11001"/>
    <s v="Carrera 13 # 28-17 Pisos 234 y 5"/>
    <s v="22/01/2020"/>
    <s v="22/01/2025"/>
    <n v="10000000"/>
    <s v="2001817968"/>
    <n v="1620"/>
    <n v="1"/>
    <n v="10000000"/>
    <n v="180"/>
    <n v="2"/>
    <n v="2"/>
    <n v="0.79"/>
    <n v="8.8863769999999995"/>
  </r>
  <r>
    <n v="844"/>
    <x v="74"/>
    <s v="30/09/2020"/>
    <n v="2066"/>
    <n v="5"/>
    <s v="N"/>
    <s v="800-116-398-7"/>
    <s v="11001"/>
    <s v="Carrera 13 # 28-17 Pisos 234 y 5"/>
    <s v="22/01/2020"/>
    <s v="22/01/2023"/>
    <n v="8200000"/>
    <s v="2001817972"/>
    <n v="1080"/>
    <n v="1"/>
    <n v="8200000"/>
    <n v="180"/>
    <n v="2"/>
    <n v="2"/>
    <n v="0.88"/>
    <n v="6.8446889999999998"/>
  </r>
  <r>
    <n v="1576"/>
    <x v="74"/>
    <s v="30/09/2020"/>
    <n v="2067"/>
    <n v="5"/>
    <s v="N"/>
    <s v="800-116-398-7"/>
    <s v="11001"/>
    <s v="Carrera 13 # 28-17 Pisos 234 y 5"/>
    <s v="23/01/2020"/>
    <s v="23/01/2025"/>
    <n v="10000000"/>
    <s v="2001818579"/>
    <n v="1800"/>
    <n v="1"/>
    <n v="10000000"/>
    <n v="180"/>
    <n v="2"/>
    <n v="2"/>
    <n v="0"/>
    <n v="9"/>
  </r>
  <r>
    <n v="1576"/>
    <x v="74"/>
    <s v="30/09/2020"/>
    <n v="2068"/>
    <n v="5"/>
    <s v="N"/>
    <s v="800-116-398-7"/>
    <s v="11001"/>
    <s v="Carrera 13 # 28-17 Pisos 234 y 5"/>
    <s v="23/01/2020"/>
    <s v="23/01/2025"/>
    <n v="6000000"/>
    <s v="2001818580"/>
    <n v="1800"/>
    <n v="1"/>
    <n v="6000000"/>
    <n v="180"/>
    <n v="2"/>
    <n v="2"/>
    <n v="0.88"/>
    <n v="5.4088440000000002"/>
  </r>
  <r>
    <n v="1576"/>
    <x v="74"/>
    <s v="30/09/2020"/>
    <n v="2069"/>
    <n v="5"/>
    <s v="N"/>
    <s v="800-116-398-7"/>
    <s v="11001"/>
    <s v="Carrera 13 # 28-17 Pisos 234 y 5"/>
    <s v="23/01/2020"/>
    <s v="23/01/2025"/>
    <n v="30000000"/>
    <s v="2001818581"/>
    <n v="1800"/>
    <n v="1"/>
    <n v="30000000"/>
    <n v="180"/>
    <n v="2"/>
    <n v="2"/>
    <n v="0.88"/>
    <n v="27.044153000000001"/>
  </r>
  <r>
    <n v="1576"/>
    <x v="74"/>
    <s v="30/09/2020"/>
    <n v="2070"/>
    <n v="5"/>
    <s v="N"/>
    <s v="800-116-398-7"/>
    <s v="11001"/>
    <s v="Carrera 13 # 28-17 Pisos 234 y 5"/>
    <s v="23/01/2020"/>
    <s v="23/01/2025"/>
    <n v="10000000"/>
    <s v="2001818583"/>
    <n v="1800"/>
    <n v="1"/>
    <n v="10000000"/>
    <n v="180"/>
    <n v="2"/>
    <n v="2"/>
    <n v="0.88"/>
    <n v="9.0147399999999998"/>
  </r>
  <r>
    <n v="846"/>
    <x v="74"/>
    <s v="30/09/2020"/>
    <n v="2071"/>
    <n v="5"/>
    <s v="N"/>
    <s v="800-116-398-7"/>
    <s v="11001"/>
    <s v="Carrera 13 # 28-17 Pisos 234 y 5"/>
    <s v="24/01/2020"/>
    <s v="24/01/2023"/>
    <n v="5200000"/>
    <s v="2001819273"/>
    <n v="1080"/>
    <n v="1"/>
    <n v="5200000"/>
    <n v="180"/>
    <n v="2"/>
    <n v="2"/>
    <n v="0.88"/>
    <n v="4.3403289999999997"/>
  </r>
  <r>
    <n v="1577"/>
    <x v="74"/>
    <s v="30/09/2020"/>
    <n v="2072"/>
    <n v="5"/>
    <s v="N"/>
    <s v="800-116-398-7"/>
    <s v="11001"/>
    <s v="Carrera 13 # 28-17 Pisos 234 y 5"/>
    <s v="24/01/2020"/>
    <s v="24/01/2025"/>
    <n v="15000000"/>
    <s v="2001819305"/>
    <n v="1800"/>
    <n v="1"/>
    <n v="15000000"/>
    <n v="180"/>
    <n v="2"/>
    <n v="2"/>
    <n v="0.88"/>
    <n v="13.521713999999999"/>
  </r>
  <r>
    <n v="1577"/>
    <x v="74"/>
    <s v="30/09/2020"/>
    <n v="2073"/>
    <n v="5"/>
    <s v="N"/>
    <s v="800-116-398-7"/>
    <s v="11001"/>
    <s v="Carrera 13 # 28-17 Pisos 234 y 5"/>
    <s v="24/01/2020"/>
    <s v="24/01/2025"/>
    <n v="14000000"/>
    <s v="2001819313"/>
    <n v="1800"/>
    <n v="1"/>
    <n v="14000000"/>
    <n v="180"/>
    <n v="2"/>
    <n v="2"/>
    <n v="0.88"/>
    <n v="12.620262"/>
  </r>
  <r>
    <n v="846"/>
    <x v="74"/>
    <s v="30/09/2020"/>
    <n v="2074"/>
    <n v="5"/>
    <s v="N"/>
    <s v="800-116-398-7"/>
    <s v="11001"/>
    <s v="Carrera 13 # 28-17 Pisos 234 y 5"/>
    <s v="24/01/2020"/>
    <s v="24/01/2023"/>
    <n v="10000000"/>
    <s v="2001819328"/>
    <n v="1080"/>
    <n v="1"/>
    <n v="10000000"/>
    <n v="180"/>
    <n v="2"/>
    <n v="2"/>
    <n v="0.88"/>
    <n v="8.3467310000000001"/>
  </r>
  <r>
    <n v="1577"/>
    <x v="74"/>
    <s v="30/09/2020"/>
    <n v="2075"/>
    <n v="5"/>
    <s v="N"/>
    <s v="800-116-398-7"/>
    <s v="11001"/>
    <s v="Carrera 13 # 28-17 Pisos 234 y 5"/>
    <s v="24/01/2020"/>
    <s v="24/01/2025"/>
    <n v="22000000"/>
    <s v="2001819334"/>
    <n v="1800"/>
    <n v="1"/>
    <n v="22000000"/>
    <n v="180"/>
    <n v="2"/>
    <n v="2"/>
    <n v="0.88"/>
    <n v="19.831878"/>
  </r>
  <r>
    <n v="484"/>
    <x v="74"/>
    <s v="30/09/2020"/>
    <n v="2076"/>
    <n v="5"/>
    <s v="N"/>
    <s v="800-116-398-7"/>
    <s v="11001"/>
    <s v="Carrera 13 # 28-17 Pisos 234 y 5"/>
    <s v="27/01/2020"/>
    <s v="27/01/2022"/>
    <n v="17000000"/>
    <s v="2001819960"/>
    <n v="720"/>
    <n v="1"/>
    <n v="17000000"/>
    <n v="180"/>
    <n v="2"/>
    <n v="2"/>
    <n v="0.79"/>
    <n v="12.767576999999999"/>
  </r>
  <r>
    <n v="849"/>
    <x v="74"/>
    <s v="30/09/2020"/>
    <n v="2077"/>
    <n v="5"/>
    <s v="N"/>
    <s v="800-116-398-7"/>
    <s v="11001"/>
    <s v="Carrera 13 # 28-17 Pisos 234 y 5"/>
    <s v="27/01/2020"/>
    <s v="27/01/2023"/>
    <n v="10000000"/>
    <s v="2001819963"/>
    <n v="1080"/>
    <n v="1"/>
    <n v="10000000"/>
    <n v="180"/>
    <n v="2"/>
    <n v="2"/>
    <n v="0.79"/>
    <n v="8.3448619999999991"/>
  </r>
  <r>
    <n v="1580"/>
    <x v="74"/>
    <s v="30/09/2020"/>
    <n v="2078"/>
    <n v="5"/>
    <s v="N"/>
    <s v="800-116-398-7"/>
    <s v="11001"/>
    <s v="Carrera 13 # 28-17 Pisos 234 y 5"/>
    <s v="27/01/2020"/>
    <s v="27/01/2025"/>
    <n v="6500000"/>
    <s v="2001819992"/>
    <n v="1800"/>
    <n v="1"/>
    <n v="6500000"/>
    <n v="180"/>
    <n v="2"/>
    <n v="2"/>
    <n v="0.79"/>
    <n v="5.8580639999999997"/>
  </r>
  <r>
    <n v="1580"/>
    <x v="74"/>
    <s v="30/09/2020"/>
    <n v="2079"/>
    <n v="5"/>
    <s v="N"/>
    <s v="800-116-398-7"/>
    <s v="11001"/>
    <s v="Carrera 13 # 28-17 Pisos 234 y 5"/>
    <s v="27/01/2020"/>
    <s v="27/01/2025"/>
    <n v="20000000"/>
    <s v="2001820003"/>
    <n v="1800"/>
    <n v="1"/>
    <n v="20000000"/>
    <n v="180"/>
    <n v="2"/>
    <n v="2"/>
    <n v="0"/>
    <n v="18"/>
  </r>
  <r>
    <n v="1581"/>
    <x v="74"/>
    <s v="30/09/2020"/>
    <n v="2080"/>
    <n v="5"/>
    <s v="N"/>
    <s v="800-116-398-7"/>
    <s v="11001"/>
    <s v="Carrera 13 # 28-17 Pisos 234 y 5"/>
    <s v="28/01/2020"/>
    <s v="28/01/2025"/>
    <n v="30000000"/>
    <s v="2001820667"/>
    <n v="1800"/>
    <n v="1"/>
    <n v="30000000"/>
    <n v="180"/>
    <n v="2"/>
    <n v="2"/>
    <n v="0.79"/>
    <n v="27.036642000000001"/>
  </r>
  <r>
    <n v="120"/>
    <x v="74"/>
    <s v="30/09/2020"/>
    <n v="2081"/>
    <n v="5"/>
    <s v="N"/>
    <s v="800-116-398-7"/>
    <s v="11001"/>
    <s v="Carrera 13 # 28-17 Pisos 234 y 5"/>
    <s v="28/01/2020"/>
    <s v="28/01/2021"/>
    <n v="10000000"/>
    <s v="2001820678"/>
    <n v="360"/>
    <n v="1"/>
    <n v="10000000"/>
    <n v="90"/>
    <n v="2"/>
    <n v="2"/>
    <n v="0.79"/>
    <n v="5.0067579999999996"/>
  </r>
  <r>
    <n v="1581"/>
    <x v="74"/>
    <s v="30/09/2020"/>
    <n v="2082"/>
    <n v="5"/>
    <s v="N"/>
    <s v="800-116-398-7"/>
    <s v="11001"/>
    <s v="Carrera 13 # 28-17 Pisos 234 y 5"/>
    <s v="28/01/2020"/>
    <s v="28/01/2025"/>
    <n v="16000000"/>
    <s v="2001820690"/>
    <n v="1800"/>
    <n v="1"/>
    <n v="16000000"/>
    <n v="180"/>
    <n v="2"/>
    <n v="2"/>
    <n v="0.79"/>
    <n v="14.41953"/>
  </r>
  <r>
    <n v="1582"/>
    <x v="74"/>
    <s v="30/09/2020"/>
    <n v="2083"/>
    <n v="5"/>
    <s v="N"/>
    <s v="800-116-398-7"/>
    <s v="11001"/>
    <s v="Carrera 13 # 28-17 Pisos 234 y 5"/>
    <s v="29/01/2020"/>
    <s v="29/01/2025"/>
    <n v="12000000"/>
    <s v="2001821018"/>
    <n v="1800"/>
    <n v="1"/>
    <n v="12000000"/>
    <n v="30"/>
    <n v="2"/>
    <n v="2"/>
    <n v="0"/>
    <n v="10.4"/>
  </r>
  <r>
    <n v="667"/>
    <x v="74"/>
    <s v="30/09/2020"/>
    <n v="2084"/>
    <n v="5"/>
    <s v="N"/>
    <s v="800-116-398-7"/>
    <s v="11001"/>
    <s v="Carrera 13 # 28-17 Pisos 234 y 5"/>
    <s v="29/01/2020"/>
    <s v="29/07/2022"/>
    <n v="8000000"/>
    <s v="2001821206"/>
    <n v="900"/>
    <n v="1"/>
    <n v="8000000"/>
    <n v="180"/>
    <n v="2"/>
    <n v="2"/>
    <n v="0.79"/>
    <n v="6.4085400000000003"/>
  </r>
  <r>
    <n v="1582"/>
    <x v="74"/>
    <s v="30/09/2020"/>
    <n v="2085"/>
    <n v="5"/>
    <s v="N"/>
    <s v="800-116-398-7"/>
    <s v="11001"/>
    <s v="Carrera 13 # 28-17 Pisos 234 y 5"/>
    <s v="29/01/2020"/>
    <s v="29/01/2025"/>
    <n v="15000000"/>
    <s v="2001821221"/>
    <n v="1800"/>
    <n v="1"/>
    <n v="15000000"/>
    <n v="180"/>
    <n v="2"/>
    <n v="2"/>
    <n v="0.79"/>
    <n v="13.518056"/>
  </r>
  <r>
    <n v="851"/>
    <x v="74"/>
    <s v="30/09/2020"/>
    <n v="2086"/>
    <n v="5"/>
    <s v="N"/>
    <s v="800-116-398-7"/>
    <s v="11001"/>
    <s v="Carrera 13 # 28-17 Pisos 234 y 5"/>
    <s v="29/01/2020"/>
    <s v="29/01/2023"/>
    <n v="10000000"/>
    <s v="2001821226"/>
    <n v="1080"/>
    <n v="1"/>
    <n v="10000000"/>
    <n v="180"/>
    <n v="2"/>
    <n v="2"/>
    <n v="0.79"/>
    <n v="8.3444959999999995"/>
  </r>
  <r>
    <n v="1583"/>
    <x v="74"/>
    <s v="30/09/2020"/>
    <n v="2087"/>
    <n v="5"/>
    <s v="N"/>
    <s v="800-116-398-7"/>
    <s v="11001"/>
    <s v="Carrera 13 # 28-17 Pisos 234 y 5"/>
    <s v="30/01/2020"/>
    <s v="30/01/2025"/>
    <n v="6500000"/>
    <s v="2001821616"/>
    <n v="1800"/>
    <n v="1"/>
    <n v="6500000"/>
    <n v="180"/>
    <n v="2"/>
    <n v="2"/>
    <n v="0.79"/>
    <n v="5.8576800000000002"/>
  </r>
  <r>
    <n v="1583"/>
    <x v="74"/>
    <s v="30/09/2020"/>
    <n v="2088"/>
    <n v="5"/>
    <s v="N"/>
    <s v="800-116-398-7"/>
    <s v="11001"/>
    <s v="Carrera 13 # 28-17 Pisos 234 y 5"/>
    <s v="30/01/2020"/>
    <s v="30/01/2025"/>
    <n v="13000000"/>
    <s v="2001821632"/>
    <n v="1800"/>
    <n v="1"/>
    <n v="13000000"/>
    <n v="180"/>
    <n v="2"/>
    <n v="2"/>
    <n v="0.79"/>
    <n v="11.71536"/>
  </r>
  <r>
    <n v="1583"/>
    <x v="74"/>
    <s v="30/09/2020"/>
    <n v="2089"/>
    <n v="5"/>
    <s v="N"/>
    <s v="800-116-398-7"/>
    <s v="11001"/>
    <s v="Carrera 13 # 28-17 Pisos 234 y 5"/>
    <s v="30/01/2020"/>
    <s v="30/01/2025"/>
    <n v="12000000"/>
    <s v="2001821720"/>
    <n v="1800"/>
    <n v="1"/>
    <n v="12000000"/>
    <n v="180"/>
    <n v="2"/>
    <n v="2"/>
    <n v="0.79"/>
    <n v="10.814220000000001"/>
  </r>
  <r>
    <n v="1583"/>
    <x v="74"/>
    <s v="30/09/2020"/>
    <n v="2090"/>
    <n v="5"/>
    <s v="N"/>
    <s v="800-116-398-7"/>
    <s v="11001"/>
    <s v="Carrera 13 # 28-17 Pisos 234 y 5"/>
    <s v="30/01/2020"/>
    <s v="30/01/2025"/>
    <n v="9000000"/>
    <s v="2001821767"/>
    <n v="1800"/>
    <n v="1"/>
    <n v="9000000"/>
    <n v="180"/>
    <n v="2"/>
    <n v="2"/>
    <n v="0"/>
    <n v="8.1"/>
  </r>
  <r>
    <n v="1584"/>
    <x v="74"/>
    <s v="30/09/2020"/>
    <n v="2091"/>
    <n v="5"/>
    <s v="N"/>
    <s v="800-116-398-7"/>
    <s v="11001"/>
    <s v="Carrera 13 # 28-17 Pisos 234 y 5"/>
    <s v="31/01/2020"/>
    <s v="31/01/2025"/>
    <n v="13000000"/>
    <s v="2001822309"/>
    <n v="1800"/>
    <n v="1"/>
    <n v="13000000"/>
    <n v="180"/>
    <n v="2"/>
    <n v="2"/>
    <n v="0.79"/>
    <n v="11.71536"/>
  </r>
  <r>
    <n v="1584"/>
    <x v="74"/>
    <s v="30/09/2020"/>
    <n v="2092"/>
    <n v="5"/>
    <s v="N"/>
    <s v="800-116-398-7"/>
    <s v="11001"/>
    <s v="Carrera 13 # 28-17 Pisos 234 y 5"/>
    <s v="31/01/2020"/>
    <s v="31/01/2025"/>
    <n v="13000000"/>
    <s v="2001822381"/>
    <n v="1800"/>
    <n v="1"/>
    <n v="13000000"/>
    <n v="180"/>
    <n v="2"/>
    <n v="2"/>
    <n v="0"/>
    <n v="11.7"/>
  </r>
  <r>
    <n v="1584"/>
    <x v="74"/>
    <s v="30/09/2020"/>
    <n v="2093"/>
    <n v="5"/>
    <s v="N"/>
    <s v="800-116-398-7"/>
    <s v="11001"/>
    <s v="Carrera 13 # 28-17 Pisos 234 y 5"/>
    <s v="31/01/2020"/>
    <s v="31/01/2025"/>
    <n v="20000000"/>
    <s v="2001822563"/>
    <n v="1800"/>
    <n v="1"/>
    <n v="20000000"/>
    <n v="360"/>
    <n v="2"/>
    <n v="2"/>
    <n v="1.1200000000000001"/>
    <n v="20.148036000000001"/>
  </r>
  <r>
    <n v="1584"/>
    <x v="74"/>
    <s v="30/09/2020"/>
    <n v="2094"/>
    <n v="5"/>
    <s v="N"/>
    <s v="800-116-398-7"/>
    <s v="11001"/>
    <s v="Carrera 13 # 28-17 Pisos 234 y 5"/>
    <s v="31/01/2020"/>
    <s v="31/01/2025"/>
    <n v="10000000"/>
    <s v="2001822564"/>
    <n v="1800"/>
    <n v="1"/>
    <n v="10000000"/>
    <n v="180"/>
    <n v="2"/>
    <n v="2"/>
    <n v="0.79"/>
    <n v="9.0118200000000002"/>
  </r>
  <r>
    <n v="853"/>
    <x v="74"/>
    <s v="30/09/2020"/>
    <n v="2095"/>
    <n v="5"/>
    <s v="N"/>
    <s v="800-116-398-7"/>
    <s v="11001"/>
    <s v="Carrera 13 # 28-17 Pisos 234 y 5"/>
    <s v="31/01/2020"/>
    <s v="31/01/2023"/>
    <n v="10000000"/>
    <s v="2001822581"/>
    <n v="1080"/>
    <n v="1"/>
    <n v="10000000"/>
    <n v="180"/>
    <n v="2"/>
    <n v="2"/>
    <n v="0.79"/>
    <n v="8.3443129999999996"/>
  </r>
  <r>
    <n v="853"/>
    <x v="74"/>
    <s v="30/09/2020"/>
    <n v="2096"/>
    <n v="5"/>
    <s v="N"/>
    <s v="800-116-398-7"/>
    <s v="11001"/>
    <s v="Carrera 13 # 28-17 Pisos 234 y 5"/>
    <s v="31/01/2020"/>
    <s v="31/01/2023"/>
    <n v="30000000"/>
    <s v="2001822604"/>
    <n v="1080"/>
    <n v="1"/>
    <n v="30000000"/>
    <n v="180"/>
    <n v="2"/>
    <n v="2"/>
    <n v="0.79"/>
    <n v="25.032879999999999"/>
  </r>
  <r>
    <n v="1584"/>
    <x v="74"/>
    <s v="30/09/2020"/>
    <n v="2097"/>
    <n v="5"/>
    <s v="N"/>
    <s v="800-116-398-7"/>
    <s v="11001"/>
    <s v="Carrera 13 # 28-17 Pisos 234 y 5"/>
    <s v="31/01/2020"/>
    <s v="31/01/2025"/>
    <n v="9000000"/>
    <s v="2001822619"/>
    <n v="1800"/>
    <n v="1"/>
    <n v="9000000"/>
    <n v="180"/>
    <n v="2"/>
    <n v="2"/>
    <n v="0.79"/>
    <n v="8.1106200000000008"/>
  </r>
  <r>
    <n v="491"/>
    <x v="74"/>
    <s v="30/09/2020"/>
    <n v="2098"/>
    <n v="5"/>
    <s v="N"/>
    <s v="800-116-398-7"/>
    <s v="11001"/>
    <s v="Carrera 13 # 28-17 Pisos 234 y 5"/>
    <s v="03/02/2020"/>
    <s v="03/02/2022"/>
    <n v="10000000"/>
    <s v="2001823092"/>
    <n v="720"/>
    <n v="1"/>
    <n v="10000000"/>
    <n v="180"/>
    <n v="2"/>
    <n v="2"/>
    <n v="0.64"/>
    <n v="7.5095960000000002"/>
  </r>
  <r>
    <n v="1587"/>
    <x v="74"/>
    <s v="30/09/2020"/>
    <n v="2099"/>
    <n v="5"/>
    <s v="N"/>
    <s v="800-116-398-7"/>
    <s v="11001"/>
    <s v="Carrera 13 # 28-17 Pisos 234 y 5"/>
    <s v="03/02/2020"/>
    <s v="03/02/2025"/>
    <n v="12000000"/>
    <s v="2001823100"/>
    <n v="1800"/>
    <n v="1"/>
    <n v="12000000"/>
    <n v="360"/>
    <n v="2"/>
    <n v="2"/>
    <n v="1.1200000000000001"/>
    <n v="12.088400999999999"/>
  </r>
  <r>
    <n v="1587"/>
    <x v="74"/>
    <s v="30/09/2020"/>
    <n v="2100"/>
    <n v="5"/>
    <s v="N"/>
    <s v="800-116-398-7"/>
    <s v="11001"/>
    <s v="Carrera 13 # 28-17 Pisos 234 y 5"/>
    <s v="03/02/2020"/>
    <s v="03/02/2025"/>
    <n v="7000000"/>
    <s v="2001823122"/>
    <n v="1800"/>
    <n v="1"/>
    <n v="7000000"/>
    <n v="180"/>
    <n v="2"/>
    <n v="2"/>
    <n v="0.64"/>
    <n v="6.3077589999999999"/>
  </r>
  <r>
    <n v="1587"/>
    <x v="74"/>
    <s v="30/09/2020"/>
    <n v="2101"/>
    <n v="5"/>
    <s v="N"/>
    <s v="800-116-398-7"/>
    <s v="11001"/>
    <s v="Carrera 13 # 28-17 Pisos 234 y 5"/>
    <s v="03/02/2020"/>
    <s v="03/02/2025"/>
    <n v="20000000"/>
    <s v="2001823216"/>
    <n v="1800"/>
    <n v="1"/>
    <n v="20000000"/>
    <n v="180"/>
    <n v="2"/>
    <n v="2"/>
    <n v="0.64"/>
    <n v="18.022213000000001"/>
  </r>
  <r>
    <n v="673"/>
    <x v="74"/>
    <s v="30/09/2020"/>
    <n v="2102"/>
    <n v="5"/>
    <s v="N"/>
    <s v="800-116-398-7"/>
    <s v="11001"/>
    <s v="Carrera 13 # 28-17 Pisos 234 y 5"/>
    <s v="04/02/2020"/>
    <s v="04/08/2022"/>
    <n v="10000000"/>
    <s v="2001823417"/>
    <n v="900"/>
    <n v="1"/>
    <n v="10000000"/>
    <n v="30"/>
    <n v="2"/>
    <n v="2"/>
    <n v="0.14000000000000001"/>
    <n v="7.6674490000000004"/>
  </r>
  <r>
    <n v="1588"/>
    <x v="74"/>
    <s v="30/09/2020"/>
    <n v="2103"/>
    <n v="5"/>
    <s v="N"/>
    <s v="800-116-398-7"/>
    <s v="11001"/>
    <s v="Carrera 13 # 28-17 Pisos 234 y 5"/>
    <s v="04/02/2020"/>
    <s v="04/02/2025"/>
    <n v="10000000"/>
    <s v="2001823473"/>
    <n v="1800"/>
    <n v="1"/>
    <n v="10000000"/>
    <n v="180"/>
    <n v="2"/>
    <n v="2"/>
    <n v="0.64"/>
    <n v="9.010389"/>
  </r>
  <r>
    <n v="858"/>
    <x v="74"/>
    <s v="30/09/2020"/>
    <n v="2104"/>
    <n v="5"/>
    <s v="N"/>
    <s v="800-116-398-7"/>
    <s v="11001"/>
    <s v="Carrera 13 # 28-17 Pisos 234 y 5"/>
    <s v="05/02/2020"/>
    <s v="05/02/2023"/>
    <n v="5000000"/>
    <s v="2001827783"/>
    <n v="1080"/>
    <n v="1"/>
    <n v="5000000"/>
    <n v="180"/>
    <n v="2"/>
    <n v="2"/>
    <n v="0.64"/>
    <n v="4.1714520000000004"/>
  </r>
  <r>
    <n v="1589"/>
    <x v="74"/>
    <s v="30/09/2020"/>
    <n v="2105"/>
    <n v="5"/>
    <s v="N"/>
    <s v="800-116-398-7"/>
    <s v="11001"/>
    <s v="Carrera 13 # 28-17 Pisos 234 y 5"/>
    <s v="05/02/2020"/>
    <s v="05/02/2025"/>
    <n v="10000000"/>
    <s v="2001827791"/>
    <n v="1800"/>
    <n v="1"/>
    <n v="10000000"/>
    <n v="180"/>
    <n v="2"/>
    <n v="2"/>
    <n v="0.64"/>
    <n v="9.0102290000000007"/>
  </r>
  <r>
    <n v="1589"/>
    <x v="74"/>
    <s v="30/09/2020"/>
    <n v="2106"/>
    <n v="5"/>
    <s v="N"/>
    <s v="800-116-398-7"/>
    <s v="11001"/>
    <s v="Carrera 13 # 28-17 Pisos 234 y 5"/>
    <s v="05/02/2020"/>
    <s v="05/02/2025"/>
    <n v="10000000"/>
    <s v="2001827804"/>
    <n v="1800"/>
    <n v="1"/>
    <n v="10000000"/>
    <n v="180"/>
    <n v="2"/>
    <n v="2"/>
    <n v="0"/>
    <n v="9.0016350000000003"/>
  </r>
  <r>
    <n v="858"/>
    <x v="74"/>
    <s v="30/09/2020"/>
    <n v="2107"/>
    <n v="5"/>
    <s v="N"/>
    <s v="800-116-398-7"/>
    <s v="11001"/>
    <s v="Carrera 13 # 28-17 Pisos 234 y 5"/>
    <s v="05/02/2020"/>
    <s v="05/02/2023"/>
    <n v="5000000"/>
    <s v="2001827813"/>
    <n v="1080"/>
    <n v="1"/>
    <n v="5000000"/>
    <n v="180"/>
    <n v="2"/>
    <n v="2"/>
    <n v="0.64"/>
    <n v="4.1714520000000004"/>
  </r>
  <r>
    <n v="1590"/>
    <x v="74"/>
    <s v="30/09/2020"/>
    <n v="2108"/>
    <n v="5"/>
    <s v="N"/>
    <s v="800-116-398-7"/>
    <s v="11001"/>
    <s v="Carrera 13 # 28-17 Pisos 234 y 5"/>
    <s v="06/02/2020"/>
    <s v="06/02/2025"/>
    <n v="10000000"/>
    <s v="2001828249"/>
    <n v="1800"/>
    <n v="1"/>
    <n v="10000000"/>
    <n v="180"/>
    <n v="2"/>
    <n v="2"/>
    <n v="0"/>
    <n v="9.0016350000000003"/>
  </r>
  <r>
    <n v="1590"/>
    <x v="74"/>
    <s v="30/09/2020"/>
    <n v="2109"/>
    <n v="5"/>
    <s v="N"/>
    <s v="800-116-398-7"/>
    <s v="11001"/>
    <s v="Carrera 13 # 28-17 Pisos 234 y 5"/>
    <s v="06/02/2020"/>
    <s v="06/02/2025"/>
    <n v="10000000"/>
    <s v="2001828268"/>
    <n v="1800"/>
    <n v="1"/>
    <n v="10000000"/>
    <n v="30"/>
    <n v="2"/>
    <n v="2"/>
    <n v="0.15"/>
    <n v="8.8341960000000004"/>
  </r>
  <r>
    <n v="1590"/>
    <x v="74"/>
    <s v="30/09/2020"/>
    <n v="2110"/>
    <n v="5"/>
    <s v="N"/>
    <s v="800-116-398-7"/>
    <s v="11001"/>
    <s v="Carrera 13 # 28-17 Pisos 234 y 5"/>
    <s v="06/02/2020"/>
    <s v="06/02/2025"/>
    <n v="6000000"/>
    <s v="2001828270"/>
    <n v="1800"/>
    <n v="1"/>
    <n v="6000000"/>
    <n v="180"/>
    <n v="2"/>
    <n v="2"/>
    <n v="0.64"/>
    <n v="5.4059340000000002"/>
  </r>
  <r>
    <n v="1590"/>
    <x v="74"/>
    <s v="30/09/2020"/>
    <n v="2111"/>
    <n v="5"/>
    <s v="N"/>
    <s v="800-116-398-7"/>
    <s v="11001"/>
    <s v="Carrera 13 # 28-17 Pisos 234 y 5"/>
    <s v="06/02/2020"/>
    <s v="06/02/2025"/>
    <n v="12000000"/>
    <s v="2001828273"/>
    <n v="1800"/>
    <n v="1"/>
    <n v="12000000"/>
    <n v="180"/>
    <n v="2"/>
    <n v="2"/>
    <n v="0.64"/>
    <n v="10.812047"/>
  </r>
  <r>
    <n v="1590"/>
    <x v="74"/>
    <s v="30/09/2020"/>
    <n v="2112"/>
    <n v="5"/>
    <s v="N"/>
    <s v="800-116-398-7"/>
    <s v="11001"/>
    <s v="Carrera 13 # 28-17 Pisos 234 y 5"/>
    <s v="06/02/2020"/>
    <s v="06/02/2025"/>
    <n v="13000000"/>
    <s v="2001828276"/>
    <n v="1800"/>
    <n v="1"/>
    <n v="13000000"/>
    <n v="180"/>
    <n v="2"/>
    <n v="2"/>
    <n v="0.64"/>
    <n v="11.713126000000001"/>
  </r>
  <r>
    <n v="859"/>
    <x v="74"/>
    <s v="30/09/2020"/>
    <n v="2113"/>
    <n v="5"/>
    <s v="N"/>
    <s v="800-116-398-7"/>
    <s v="11001"/>
    <s v="Carrera 13 # 28-17 Pisos 234 y 5"/>
    <s v="06/02/2020"/>
    <s v="06/02/2023"/>
    <n v="10000000"/>
    <s v="2001828281"/>
    <n v="1080"/>
    <n v="1"/>
    <n v="10000000"/>
    <n v="360"/>
    <n v="2"/>
    <n v="2"/>
    <n v="2.12"/>
    <n v="10.137826"/>
  </r>
  <r>
    <n v="1590"/>
    <x v="74"/>
    <s v="30/09/2020"/>
    <n v="2114"/>
    <n v="5"/>
    <s v="N"/>
    <s v="800-116-398-7"/>
    <s v="11001"/>
    <s v="Carrera 13 # 28-17 Pisos 234 y 5"/>
    <s v="06/02/2020"/>
    <s v="06/02/2025"/>
    <n v="6500000"/>
    <s v="2001828294"/>
    <n v="1800"/>
    <n v="1"/>
    <n v="6500000"/>
    <n v="180"/>
    <n v="2"/>
    <n v="2"/>
    <n v="0.64"/>
    <n v="5.8565630000000004"/>
  </r>
  <r>
    <n v="495"/>
    <x v="74"/>
    <s v="30/09/2020"/>
    <n v="2115"/>
    <n v="5"/>
    <s v="N"/>
    <s v="800-116-398-7"/>
    <s v="11001"/>
    <s v="Carrera 13 # 28-17 Pisos 234 y 5"/>
    <s v="07/02/2020"/>
    <s v="07/02/2022"/>
    <n v="6000000"/>
    <s v="2001828549"/>
    <n v="720"/>
    <n v="1"/>
    <n v="6000000"/>
    <n v="180"/>
    <n v="2"/>
    <n v="2"/>
    <n v="0.5"/>
    <n v="4.5042010000000001"/>
  </r>
  <r>
    <n v="1591"/>
    <x v="74"/>
    <s v="30/09/2020"/>
    <n v="2116"/>
    <n v="5"/>
    <s v="N"/>
    <s v="800-116-398-7"/>
    <s v="11001"/>
    <s v="Carrera 13 # 28-17 Pisos 234 y 5"/>
    <s v="07/02/2020"/>
    <s v="07/02/2025"/>
    <n v="10000000"/>
    <s v="2001828550"/>
    <n v="1800"/>
    <n v="1"/>
    <n v="10000000"/>
    <n v="180"/>
    <n v="2"/>
    <n v="2"/>
    <n v="0.5"/>
    <n v="9.0082649999999997"/>
  </r>
  <r>
    <n v="1591"/>
    <x v="74"/>
    <s v="30/09/2020"/>
    <n v="2117"/>
    <n v="5"/>
    <s v="N"/>
    <s v="800-116-398-7"/>
    <s v="11001"/>
    <s v="Carrera 13 # 28-17 Pisos 234 y 5"/>
    <s v="07/02/2020"/>
    <s v="07/02/2025"/>
    <n v="7000000"/>
    <s v="2001828579"/>
    <n v="1800"/>
    <n v="1"/>
    <n v="7000000"/>
    <n v="90"/>
    <n v="2"/>
    <n v="2"/>
    <n v="0.5"/>
    <n v="6.3050940000000004"/>
  </r>
  <r>
    <n v="860"/>
    <x v="74"/>
    <s v="30/09/2020"/>
    <n v="2118"/>
    <n v="5"/>
    <s v="N"/>
    <s v="800-116-398-7"/>
    <s v="11001"/>
    <s v="Carrera 13 # 28-17 Pisos 234 y 5"/>
    <s v="07/02/2020"/>
    <s v="07/02/2023"/>
    <n v="8600000"/>
    <s v="2001828622"/>
    <n v="1080"/>
    <n v="1"/>
    <n v="8600000"/>
    <n v="180"/>
    <n v="2"/>
    <n v="2"/>
    <n v="0.5"/>
    <n v="7.1733570000000002"/>
  </r>
  <r>
    <n v="1591"/>
    <x v="74"/>
    <s v="30/09/2020"/>
    <n v="2119"/>
    <n v="5"/>
    <s v="N"/>
    <s v="800-116-398-7"/>
    <s v="11001"/>
    <s v="Carrera 13 # 28-17 Pisos 234 y 5"/>
    <s v="07/02/2020"/>
    <s v="07/02/2025"/>
    <n v="6000000"/>
    <s v="2001828755"/>
    <n v="1800"/>
    <n v="1"/>
    <n v="6000000"/>
    <n v="180"/>
    <n v="2"/>
    <n v="2"/>
    <n v="0.5"/>
    <n v="5.4048509999999998"/>
  </r>
  <r>
    <n v="1591"/>
    <x v="74"/>
    <s v="30/09/2020"/>
    <n v="2120"/>
    <n v="5"/>
    <s v="N"/>
    <s v="800-116-398-7"/>
    <s v="11001"/>
    <s v="Carrera 13 # 28-17 Pisos 234 y 5"/>
    <s v="07/02/2020"/>
    <s v="07/02/2025"/>
    <n v="15000000"/>
    <s v="2001828763"/>
    <n v="1800"/>
    <n v="1"/>
    <n v="15000000"/>
    <n v="180"/>
    <n v="2"/>
    <n v="2"/>
    <n v="0.5"/>
    <n v="13.512373"/>
  </r>
  <r>
    <n v="498"/>
    <x v="74"/>
    <s v="30/09/2020"/>
    <n v="2121"/>
    <n v="5"/>
    <s v="N"/>
    <s v="800-116-398-7"/>
    <s v="11001"/>
    <s v="Carrera 13 # 28-17 Pisos 234 y 5"/>
    <s v="10/02/2020"/>
    <s v="10/02/2022"/>
    <n v="12000000"/>
    <s v="2001830509"/>
    <n v="720"/>
    <n v="1"/>
    <n v="12000000"/>
    <n v="180"/>
    <n v="2"/>
    <n v="2"/>
    <n v="0.5"/>
    <n v="9.0062499999999996"/>
  </r>
  <r>
    <n v="1594"/>
    <x v="74"/>
    <s v="30/09/2020"/>
    <n v="2122"/>
    <n v="5"/>
    <s v="N"/>
    <s v="800-116-398-7"/>
    <s v="11001"/>
    <s v="Carrera 13 # 28-17 Pisos 234 y 5"/>
    <s v="10/02/2020"/>
    <s v="10/02/2025"/>
    <n v="50000000"/>
    <s v="2001830520"/>
    <n v="1800"/>
    <n v="1"/>
    <n v="50000000"/>
    <n v="180"/>
    <n v="2"/>
    <n v="2"/>
    <n v="3"/>
    <n v="45.186100000000003"/>
  </r>
  <r>
    <n v="863"/>
    <x v="74"/>
    <s v="30/09/2020"/>
    <n v="2123"/>
    <n v="5"/>
    <s v="N"/>
    <s v="800-116-398-7"/>
    <s v="11001"/>
    <s v="Carrera 13 # 28-17 Pisos 234 y 5"/>
    <s v="10/02/2020"/>
    <s v="10/02/2023"/>
    <n v="7000000"/>
    <s v="2001830521"/>
    <n v="1080"/>
    <n v="1"/>
    <n v="7000000"/>
    <n v="180"/>
    <n v="2"/>
    <n v="2"/>
    <n v="0.5"/>
    <n v="5.837383"/>
  </r>
  <r>
    <n v="1594"/>
    <x v="74"/>
    <s v="30/09/2020"/>
    <n v="2124"/>
    <n v="5"/>
    <s v="N"/>
    <s v="800-116-398-7"/>
    <s v="11001"/>
    <s v="Carrera 13 # 28-17 Pisos 234 y 5"/>
    <s v="10/02/2020"/>
    <s v="10/02/2025"/>
    <n v="9000000"/>
    <s v="2001830563"/>
    <n v="1800"/>
    <n v="1"/>
    <n v="9000000"/>
    <n v="180"/>
    <n v="2"/>
    <n v="2"/>
    <n v="0.5"/>
    <n v="8.1056000000000008"/>
  </r>
  <r>
    <n v="1594"/>
    <x v="74"/>
    <s v="30/09/2020"/>
    <n v="2125"/>
    <n v="5"/>
    <s v="N"/>
    <s v="800-116-398-7"/>
    <s v="11001"/>
    <s v="Carrera 13 # 28-17 Pisos 234 y 5"/>
    <s v="10/02/2020"/>
    <s v="10/02/2025"/>
    <n v="10500000"/>
    <s v="2001830694"/>
    <n v="1800"/>
    <n v="1"/>
    <n v="10500000"/>
    <n v="360"/>
    <n v="2"/>
    <n v="2"/>
    <n v="0.93"/>
    <n v="10.562329999999999"/>
  </r>
  <r>
    <n v="1228"/>
    <x v="74"/>
    <s v="30/09/2020"/>
    <n v="2126"/>
    <n v="5"/>
    <s v="N"/>
    <s v="800-116-398-7"/>
    <s v="11001"/>
    <s v="Carrera 13 # 28-17 Pisos 234 y 5"/>
    <s v="10/02/2020"/>
    <s v="10/02/2024"/>
    <n v="10000000"/>
    <s v="2001830707"/>
    <n v="1440"/>
    <n v="1"/>
    <n v="10000000"/>
    <n v="30"/>
    <n v="2"/>
    <n v="2"/>
    <n v="0.15"/>
    <n v="8.542389"/>
  </r>
  <r>
    <n v="863"/>
    <x v="74"/>
    <s v="30/09/2020"/>
    <n v="2127"/>
    <n v="5"/>
    <s v="N"/>
    <s v="800-116-398-7"/>
    <s v="11001"/>
    <s v="Carrera 13 # 28-17 Pisos 234 y 5"/>
    <s v="10/02/2020"/>
    <s v="10/02/2023"/>
    <n v="7000000"/>
    <s v="2001830718"/>
    <n v="1080"/>
    <n v="1"/>
    <n v="7000000"/>
    <n v="180"/>
    <n v="2"/>
    <n v="2"/>
    <n v="0.5"/>
    <n v="5.837383"/>
  </r>
  <r>
    <n v="499"/>
    <x v="74"/>
    <s v="30/09/2020"/>
    <n v="2128"/>
    <n v="5"/>
    <s v="N"/>
    <s v="800-116-398-7"/>
    <s v="11001"/>
    <s v="Carrera 13 # 28-17 Pisos 234 y 5"/>
    <s v="11/02/2020"/>
    <s v="11/02/2022"/>
    <n v="10000000"/>
    <s v="2001831585"/>
    <n v="720"/>
    <n v="1"/>
    <n v="10000000"/>
    <n v="180"/>
    <n v="2"/>
    <n v="2"/>
    <n v="0.5"/>
    <n v="7.505096"/>
  </r>
  <r>
    <n v="1595"/>
    <x v="74"/>
    <s v="30/09/2020"/>
    <n v="2129"/>
    <n v="5"/>
    <s v="N"/>
    <s v="800-116-398-7"/>
    <s v="11001"/>
    <s v="Carrera 13 # 28-17 Pisos 234 y 5"/>
    <s v="11/02/2020"/>
    <s v="11/02/2025"/>
    <n v="9000000"/>
    <s v="2001831689"/>
    <n v="1800"/>
    <n v="1"/>
    <n v="9000000"/>
    <n v="180"/>
    <n v="2"/>
    <n v="2"/>
    <n v="0.5"/>
    <n v="8.1054879999999994"/>
  </r>
  <r>
    <n v="864"/>
    <x v="74"/>
    <s v="30/09/2020"/>
    <n v="2130"/>
    <n v="5"/>
    <s v="N"/>
    <s v="800-116-398-7"/>
    <s v="11001"/>
    <s v="Carrera 13 # 28-17 Pisos 234 y 5"/>
    <s v="11/02/2020"/>
    <s v="11/02/2023"/>
    <n v="8500000"/>
    <s v="2001831712"/>
    <n v="1080"/>
    <n v="1"/>
    <n v="8500000"/>
    <n v="180"/>
    <n v="2"/>
    <n v="2"/>
    <n v="0.5"/>
    <n v="7.0881350000000003"/>
  </r>
  <r>
    <n v="1595"/>
    <x v="74"/>
    <s v="30/09/2020"/>
    <n v="2131"/>
    <n v="5"/>
    <s v="N"/>
    <s v="800-116-398-7"/>
    <s v="11001"/>
    <s v="Carrera 13 # 28-17 Pisos 234 y 5"/>
    <s v="11/02/2020"/>
    <s v="11/02/2025"/>
    <n v="20000000"/>
    <s v="2001831723"/>
    <n v="1800"/>
    <n v="1"/>
    <n v="20000000"/>
    <n v="180"/>
    <n v="2"/>
    <n v="2"/>
    <n v="0"/>
    <n v="18"/>
  </r>
  <r>
    <n v="1595"/>
    <x v="74"/>
    <s v="30/09/2020"/>
    <n v="2132"/>
    <n v="5"/>
    <s v="N"/>
    <s v="800-116-398-7"/>
    <s v="11001"/>
    <s v="Carrera 13 # 28-17 Pisos 234 y 5"/>
    <s v="11/02/2020"/>
    <s v="11/02/2025"/>
    <n v="10000000"/>
    <s v="2001831749"/>
    <n v="1800"/>
    <n v="1"/>
    <n v="10000000"/>
    <n v="180"/>
    <n v="2"/>
    <n v="2"/>
    <n v="0"/>
    <n v="9"/>
  </r>
  <r>
    <n v="1595"/>
    <x v="74"/>
    <s v="30/09/2020"/>
    <n v="2133"/>
    <n v="5"/>
    <s v="N"/>
    <s v="800-116-398-7"/>
    <s v="11001"/>
    <s v="Carrera 13 # 28-17 Pisos 234 y 5"/>
    <s v="11/02/2020"/>
    <s v="11/02/2025"/>
    <n v="20000000"/>
    <s v="2001831754"/>
    <n v="1800"/>
    <n v="1"/>
    <n v="20000000"/>
    <n v="180"/>
    <n v="2"/>
    <n v="2"/>
    <n v="0.5"/>
    <n v="18.012250000000002"/>
  </r>
  <r>
    <n v="1595"/>
    <x v="74"/>
    <s v="30/09/2020"/>
    <n v="2134"/>
    <n v="5"/>
    <s v="N"/>
    <s v="800-116-398-7"/>
    <s v="11001"/>
    <s v="Carrera 13 # 28-17 Pisos 234 y 5"/>
    <s v="11/02/2020"/>
    <s v="11/02/2025"/>
    <n v="15000000"/>
    <s v="2001831761"/>
    <n v="1800"/>
    <n v="1"/>
    <n v="15000000"/>
    <n v="180"/>
    <n v="2"/>
    <n v="2"/>
    <n v="0.5"/>
    <n v="13.509162999999999"/>
  </r>
  <r>
    <n v="500"/>
    <x v="74"/>
    <s v="30/09/2020"/>
    <n v="2135"/>
    <n v="5"/>
    <s v="N"/>
    <s v="800-116-398-7"/>
    <s v="11001"/>
    <s v="Carrera 13 # 28-17 Pisos 234 y 5"/>
    <s v="12/02/2020"/>
    <s v="12/02/2022"/>
    <n v="10000000"/>
    <s v="2001832331"/>
    <n v="720"/>
    <n v="1"/>
    <n v="10000000"/>
    <n v="180"/>
    <n v="2"/>
    <n v="2"/>
    <n v="0.5"/>
    <n v="7.5049919999999997"/>
  </r>
  <r>
    <n v="1596"/>
    <x v="74"/>
    <s v="30/09/2020"/>
    <n v="2136"/>
    <n v="5"/>
    <s v="N"/>
    <s v="800-116-398-7"/>
    <s v="11001"/>
    <s v="Carrera 13 # 28-17 Pisos 234 y 5"/>
    <s v="12/02/2020"/>
    <s v="12/02/2025"/>
    <n v="20000000"/>
    <s v="2001832353"/>
    <n v="1800"/>
    <n v="1"/>
    <n v="20000000"/>
    <n v="180"/>
    <n v="2"/>
    <n v="2"/>
    <n v="0.5"/>
    <n v="18.012"/>
  </r>
  <r>
    <n v="1596"/>
    <x v="74"/>
    <s v="30/09/2020"/>
    <n v="2137"/>
    <n v="5"/>
    <s v="N"/>
    <s v="800-116-398-7"/>
    <s v="11001"/>
    <s v="Carrera 13 # 28-17 Pisos 234 y 5"/>
    <s v="12/02/2020"/>
    <s v="12/02/2025"/>
    <n v="10000000"/>
    <s v="2001832356"/>
    <n v="1800"/>
    <n v="1"/>
    <n v="10000000"/>
    <n v="180"/>
    <n v="2"/>
    <n v="2"/>
    <n v="0.5"/>
    <n v="9.0060000000000002"/>
  </r>
  <r>
    <n v="1596"/>
    <x v="74"/>
    <s v="30/09/2020"/>
    <n v="2138"/>
    <n v="5"/>
    <s v="N"/>
    <s v="800-116-398-7"/>
    <s v="11001"/>
    <s v="Carrera 13 # 28-17 Pisos 234 y 5"/>
    <s v="12/02/2020"/>
    <s v="12/02/2025"/>
    <n v="8000000"/>
    <s v="2001832504"/>
    <n v="1800"/>
    <n v="1"/>
    <n v="8000000"/>
    <n v="180"/>
    <n v="2"/>
    <n v="2"/>
    <n v="0.5"/>
    <n v="7.2047999999999996"/>
  </r>
  <r>
    <n v="1596"/>
    <x v="74"/>
    <s v="30/09/2020"/>
    <n v="2139"/>
    <n v="5"/>
    <s v="N"/>
    <s v="800-116-398-7"/>
    <s v="11001"/>
    <s v="Carrera 13 # 28-17 Pisos 234 y 5"/>
    <s v="12/02/2020"/>
    <s v="12/02/2025"/>
    <n v="8000000"/>
    <s v="2001832512"/>
    <n v="1800"/>
    <n v="1"/>
    <n v="8000000"/>
    <n v="180"/>
    <n v="2"/>
    <n v="2"/>
    <n v="0"/>
    <n v="7.2"/>
  </r>
  <r>
    <n v="865"/>
    <x v="74"/>
    <s v="30/09/2020"/>
    <n v="2140"/>
    <n v="5"/>
    <s v="N"/>
    <s v="800-116-398-7"/>
    <s v="11001"/>
    <s v="Carrera 13 # 28-17 Pisos 234 y 5"/>
    <s v="12/02/2020"/>
    <s v="12/02/2023"/>
    <n v="30000000"/>
    <s v="2001832517"/>
    <n v="1080"/>
    <n v="1"/>
    <n v="30000000"/>
    <n v="180"/>
    <n v="2"/>
    <n v="2"/>
    <n v="4"/>
    <n v="25.132048000000001"/>
  </r>
  <r>
    <n v="1596"/>
    <x v="74"/>
    <s v="30/09/2020"/>
    <n v="2141"/>
    <n v="5"/>
    <s v="N"/>
    <s v="800-116-398-7"/>
    <s v="11001"/>
    <s v="Carrera 13 # 28-17 Pisos 234 y 5"/>
    <s v="12/02/2020"/>
    <s v="12/02/2025"/>
    <n v="5000000"/>
    <s v="2001832533"/>
    <n v="1800"/>
    <n v="1"/>
    <n v="5000000"/>
    <n v="180"/>
    <n v="2"/>
    <n v="2"/>
    <n v="0.5"/>
    <n v="4.5029760000000003"/>
  </r>
  <r>
    <n v="1596"/>
    <x v="74"/>
    <s v="30/09/2020"/>
    <n v="2142"/>
    <n v="5"/>
    <s v="N"/>
    <s v="800-116-398-7"/>
    <s v="11001"/>
    <s v="Carrera 13 # 28-17 Pisos 234 y 5"/>
    <s v="12/02/2020"/>
    <s v="12/02/2025"/>
    <n v="12000000"/>
    <s v="2001832555"/>
    <n v="1800"/>
    <n v="1"/>
    <n v="12000000"/>
    <n v="180"/>
    <n v="2"/>
    <n v="2"/>
    <n v="0.5"/>
    <n v="10.8072"/>
  </r>
  <r>
    <n v="500"/>
    <x v="74"/>
    <s v="30/09/2020"/>
    <n v="2143"/>
    <n v="5"/>
    <s v="N"/>
    <s v="800-116-398-7"/>
    <s v="11001"/>
    <s v="Carrera 13 # 28-17 Pisos 234 y 5"/>
    <s v="12/02/2020"/>
    <s v="12/02/2022"/>
    <n v="9000000"/>
    <s v="2001832559"/>
    <n v="720"/>
    <n v="1"/>
    <n v="9000000"/>
    <n v="360"/>
    <n v="2"/>
    <n v="2"/>
    <n v="5.43"/>
    <n v="9.3096239999999995"/>
  </r>
  <r>
    <n v="136"/>
    <x v="74"/>
    <s v="30/09/2020"/>
    <n v="2144"/>
    <n v="5"/>
    <s v="N"/>
    <s v="800-116-398-7"/>
    <s v="11001"/>
    <s v="Carrera 13 # 28-17 Pisos 234 y 5"/>
    <s v="13/02/2020"/>
    <s v="13/02/2021"/>
    <n v="10000000"/>
    <s v="2001833161"/>
    <n v="360"/>
    <n v="1"/>
    <n v="10000000"/>
    <n v="180"/>
    <n v="2"/>
    <n v="2"/>
    <n v="0.5"/>
    <n v="5.0032430000000003"/>
  </r>
  <r>
    <n v="1597"/>
    <x v="74"/>
    <s v="30/09/2020"/>
    <n v="2145"/>
    <n v="5"/>
    <s v="N"/>
    <s v="800-116-398-7"/>
    <s v="11001"/>
    <s v="Carrera 13 # 28-17 Pisos 234 y 5"/>
    <s v="13/02/2020"/>
    <s v="13/02/2025"/>
    <n v="8000000"/>
    <s v="2001833235"/>
    <n v="1800"/>
    <n v="1"/>
    <n v="8000000"/>
    <n v="180"/>
    <n v="2"/>
    <n v="2"/>
    <n v="0"/>
    <n v="7.2"/>
  </r>
  <r>
    <n v="501"/>
    <x v="74"/>
    <s v="30/09/2020"/>
    <n v="2146"/>
    <n v="5"/>
    <s v="N"/>
    <s v="800-116-398-7"/>
    <s v="11001"/>
    <s v="Carrera 13 # 28-17 Pisos 234 y 5"/>
    <s v="13/02/2020"/>
    <s v="13/02/2022"/>
    <n v="5000000"/>
    <s v="2001833317"/>
    <n v="720"/>
    <n v="1"/>
    <n v="5000000"/>
    <n v="180"/>
    <n v="2"/>
    <n v="2"/>
    <n v="0.5"/>
    <n v="3.7524440000000001"/>
  </r>
  <r>
    <n v="866"/>
    <x v="74"/>
    <s v="30/09/2020"/>
    <n v="2147"/>
    <n v="5"/>
    <s v="N"/>
    <s v="800-116-398-7"/>
    <s v="11001"/>
    <s v="Carrera 13 # 28-17 Pisos 234 y 5"/>
    <s v="13/02/2020"/>
    <s v="13/02/2023"/>
    <n v="5000000"/>
    <s v="2001833327"/>
    <n v="1080"/>
    <n v="1"/>
    <n v="5000000"/>
    <n v="180"/>
    <n v="2"/>
    <n v="2"/>
    <n v="4"/>
    <n v="4.1881930000000001"/>
  </r>
  <r>
    <n v="501"/>
    <x v="74"/>
    <s v="30/09/2020"/>
    <n v="2148"/>
    <n v="5"/>
    <s v="N"/>
    <s v="800-116-398-7"/>
    <s v="11001"/>
    <s v="Carrera 13 # 28-17 Pisos 234 y 5"/>
    <s v="13/02/2020"/>
    <s v="13/02/2022"/>
    <n v="10000000"/>
    <s v="2001833341"/>
    <n v="720"/>
    <n v="1"/>
    <n v="10000000"/>
    <n v="180"/>
    <n v="2"/>
    <n v="2"/>
    <n v="0.5"/>
    <n v="7.5048880000000002"/>
  </r>
  <r>
    <n v="501"/>
    <x v="74"/>
    <s v="30/09/2020"/>
    <n v="2149"/>
    <n v="5"/>
    <s v="N"/>
    <s v="800-116-398-7"/>
    <s v="11001"/>
    <s v="Carrera 13 # 28-17 Pisos 234 y 5"/>
    <s v="13/02/2020"/>
    <s v="13/02/2022"/>
    <n v="10000000"/>
    <s v="2001833354"/>
    <n v="720"/>
    <n v="1"/>
    <n v="10000000"/>
    <n v="180"/>
    <n v="2"/>
    <n v="2"/>
    <n v="0.5"/>
    <n v="7.5048880000000002"/>
  </r>
  <r>
    <n v="1597"/>
    <x v="74"/>
    <s v="30/09/2020"/>
    <n v="2150"/>
    <n v="5"/>
    <s v="N"/>
    <s v="800-116-398-7"/>
    <s v="11001"/>
    <s v="Carrera 13 # 28-17 Pisos 234 y 5"/>
    <s v="13/02/2020"/>
    <s v="13/02/2025"/>
    <n v="10000000"/>
    <s v="2001833360"/>
    <n v="1800"/>
    <n v="1"/>
    <n v="10000000"/>
    <n v="180"/>
    <n v="2"/>
    <n v="2"/>
    <n v="0.5"/>
    <n v="9.0058749999999996"/>
  </r>
  <r>
    <n v="1597"/>
    <x v="74"/>
    <s v="30/09/2020"/>
    <n v="2151"/>
    <n v="5"/>
    <s v="N"/>
    <s v="800-116-398-7"/>
    <s v="11001"/>
    <s v="Carrera 13 # 28-17 Pisos 234 y 5"/>
    <s v="13/02/2020"/>
    <s v="13/02/2025"/>
    <n v="15000000"/>
    <s v="2001833364"/>
    <n v="1800"/>
    <n v="1"/>
    <n v="15000000"/>
    <n v="360"/>
    <n v="2"/>
    <n v="2"/>
    <n v="1.93"/>
    <n v="15.182508"/>
  </r>
  <r>
    <n v="867"/>
    <x v="74"/>
    <s v="30/09/2020"/>
    <n v="2152"/>
    <n v="5"/>
    <s v="N"/>
    <s v="800-116-398-7"/>
    <s v="11001"/>
    <s v="Carrera 13 # 28-17 Pisos 234 y 5"/>
    <s v="14/02/2020"/>
    <s v="14/02/2023"/>
    <n v="8000000"/>
    <s v="2001833993"/>
    <n v="1080"/>
    <n v="1"/>
    <n v="8000000"/>
    <n v="180"/>
    <n v="2"/>
    <n v="2"/>
    <n v="0.5"/>
    <n v="6.6708990000000004"/>
  </r>
  <r>
    <n v="502"/>
    <x v="74"/>
    <s v="30/09/2020"/>
    <n v="2153"/>
    <n v="5"/>
    <s v="N"/>
    <s v="800-116-398-7"/>
    <s v="11001"/>
    <s v="Carrera 13 # 28-17 Pisos 234 y 5"/>
    <s v="14/02/2020"/>
    <s v="14/02/2022"/>
    <n v="14000000"/>
    <s v="2001834012"/>
    <n v="720"/>
    <n v="1"/>
    <n v="14000000"/>
    <n v="180"/>
    <n v="2"/>
    <n v="2"/>
    <n v="0.5"/>
    <n v="10.506716000000001"/>
  </r>
  <r>
    <n v="867"/>
    <x v="74"/>
    <s v="30/09/2020"/>
    <n v="2154"/>
    <n v="5"/>
    <s v="N"/>
    <s v="800-116-398-7"/>
    <s v="11001"/>
    <s v="Carrera 13 # 28-17 Pisos 234 y 5"/>
    <s v="14/02/2020"/>
    <s v="14/02/2023"/>
    <n v="15000000"/>
    <s v="2001834053"/>
    <n v="1080"/>
    <n v="1"/>
    <n v="15000000"/>
    <n v="180"/>
    <n v="2"/>
    <n v="2"/>
    <n v="0.5"/>
    <n v="12.507958"/>
  </r>
  <r>
    <n v="1598"/>
    <x v="74"/>
    <s v="30/09/2020"/>
    <n v="2155"/>
    <n v="5"/>
    <s v="N"/>
    <s v="800-116-398-7"/>
    <s v="11001"/>
    <s v="Carrera 13 # 28-17 Pisos 234 y 5"/>
    <s v="14/02/2020"/>
    <s v="14/02/2025"/>
    <n v="16000000"/>
    <s v="2001834082"/>
    <n v="1800"/>
    <n v="1"/>
    <n v="16000000"/>
    <n v="180"/>
    <n v="2"/>
    <n v="2"/>
    <n v="0.5"/>
    <n v="14.4092"/>
  </r>
  <r>
    <n v="1598"/>
    <x v="74"/>
    <s v="30/09/2020"/>
    <n v="2156"/>
    <n v="5"/>
    <s v="N"/>
    <s v="800-116-398-7"/>
    <s v="11001"/>
    <s v="Carrera 13 # 28-17 Pisos 234 y 5"/>
    <s v="14/02/2020"/>
    <s v="14/02/2025"/>
    <n v="12000000"/>
    <s v="2001834091"/>
    <n v="1800"/>
    <n v="1"/>
    <n v="12000000"/>
    <n v="180"/>
    <n v="2"/>
    <n v="2"/>
    <n v="0.5"/>
    <n v="10.806900000000001"/>
  </r>
  <r>
    <n v="867"/>
    <x v="74"/>
    <s v="30/09/2020"/>
    <n v="2157"/>
    <n v="5"/>
    <s v="N"/>
    <s v="800-116-398-7"/>
    <s v="11001"/>
    <s v="Carrera 13 # 28-17 Pisos 234 y 5"/>
    <s v="14/02/2020"/>
    <s v="14/02/2023"/>
    <n v="20000000"/>
    <s v="2001834116"/>
    <n v="1080"/>
    <n v="1"/>
    <n v="20000000"/>
    <n v="180"/>
    <n v="2"/>
    <n v="2"/>
    <n v="0.5"/>
    <n v="16.677292999999999"/>
  </r>
  <r>
    <n v="1598"/>
    <x v="74"/>
    <s v="30/09/2020"/>
    <n v="2158"/>
    <n v="5"/>
    <s v="N"/>
    <s v="800-116-398-7"/>
    <s v="11001"/>
    <s v="Carrera 13 # 28-17 Pisos 234 y 5"/>
    <s v="14/02/2020"/>
    <s v="14/02/2025"/>
    <n v="7500000"/>
    <s v="2001834118"/>
    <n v="1800"/>
    <n v="1"/>
    <n v="7500000"/>
    <n v="180"/>
    <n v="2"/>
    <n v="2"/>
    <n v="0.5"/>
    <n v="6.7543240000000004"/>
  </r>
  <r>
    <n v="1598"/>
    <x v="74"/>
    <s v="30/09/2020"/>
    <n v="2159"/>
    <n v="5"/>
    <s v="N"/>
    <s v="800-116-398-7"/>
    <s v="11001"/>
    <s v="Carrera 13 # 28-17 Pisos 234 y 5"/>
    <s v="14/02/2020"/>
    <s v="14/02/2025"/>
    <n v="5000000"/>
    <s v="2001834123"/>
    <n v="1800"/>
    <n v="1"/>
    <n v="5000000"/>
    <n v="180"/>
    <n v="2"/>
    <n v="2"/>
    <n v="0.5"/>
    <n v="4.5028519999999999"/>
  </r>
  <r>
    <n v="867"/>
    <x v="74"/>
    <s v="30/09/2020"/>
    <n v="2160"/>
    <n v="5"/>
    <s v="N"/>
    <s v="800-116-398-7"/>
    <s v="11001"/>
    <s v="Carrera 13 # 28-17 Pisos 234 y 5"/>
    <s v="14/02/2020"/>
    <s v="14/02/2023"/>
    <n v="10000000"/>
    <s v="2001834158"/>
    <n v="1080"/>
    <n v="1"/>
    <n v="10000000"/>
    <n v="180"/>
    <n v="2"/>
    <n v="2"/>
    <n v="0.5"/>
    <n v="8.3386689999999994"/>
  </r>
  <r>
    <n v="870"/>
    <x v="74"/>
    <s v="30/09/2020"/>
    <n v="2161"/>
    <n v="5"/>
    <s v="N"/>
    <s v="800-116-398-7"/>
    <s v="11001"/>
    <s v="Carrera 13 # 28-17 Pisos 234 y 5"/>
    <s v="17/02/2020"/>
    <s v="17/02/2023"/>
    <n v="20000000"/>
    <s v="2001834912"/>
    <n v="1080"/>
    <n v="1"/>
    <n v="20000000"/>
    <n v="180"/>
    <n v="2"/>
    <n v="2"/>
    <n v="0.43"/>
    <n v="16.675025000000002"/>
  </r>
  <r>
    <n v="1601"/>
    <x v="74"/>
    <s v="30/09/2020"/>
    <n v="2162"/>
    <n v="5"/>
    <s v="N"/>
    <s v="800-116-398-7"/>
    <s v="11001"/>
    <s v="Carrera 13 # 28-17 Pisos 234 y 5"/>
    <s v="17/02/2020"/>
    <s v="17/02/2025"/>
    <n v="20000000"/>
    <s v="2001834913"/>
    <n v="1800"/>
    <n v="1"/>
    <n v="20000000"/>
    <n v="180"/>
    <n v="2"/>
    <n v="2"/>
    <n v="0.43"/>
    <n v="18.009029999999999"/>
  </r>
  <r>
    <n v="1601"/>
    <x v="74"/>
    <s v="30/09/2020"/>
    <n v="2163"/>
    <n v="5"/>
    <s v="N"/>
    <s v="800-116-398-7"/>
    <s v="11001"/>
    <s v="Carrera 13 # 28-17 Pisos 234 y 5"/>
    <s v="17/02/2020"/>
    <s v="17/02/2025"/>
    <n v="10000000"/>
    <s v="2001834941"/>
    <n v="1800"/>
    <n v="1"/>
    <n v="10000000"/>
    <n v="180"/>
    <n v="2"/>
    <n v="2"/>
    <n v="0.43"/>
    <n v="9.0044939999999993"/>
  </r>
  <r>
    <n v="870"/>
    <x v="74"/>
    <s v="30/09/2020"/>
    <n v="2164"/>
    <n v="5"/>
    <s v="N"/>
    <s v="800-116-398-7"/>
    <s v="11001"/>
    <s v="Carrera 13 # 28-17 Pisos 234 y 5"/>
    <s v="17/02/2020"/>
    <s v="17/02/2023"/>
    <n v="15000000"/>
    <s v="2001835040"/>
    <n v="1080"/>
    <n v="1"/>
    <n v="15000000"/>
    <n v="30"/>
    <n v="2"/>
    <n v="2"/>
    <n v="0"/>
    <n v="12.083330999999999"/>
  </r>
  <r>
    <n v="1601"/>
    <x v="74"/>
    <s v="30/09/2020"/>
    <n v="2165"/>
    <n v="5"/>
    <s v="N"/>
    <s v="800-116-398-7"/>
    <s v="11001"/>
    <s v="Carrera 13 # 28-17 Pisos 234 y 5"/>
    <s v="17/02/2020"/>
    <s v="17/02/2025"/>
    <n v="35000000"/>
    <s v="2001835304"/>
    <n v="1800"/>
    <n v="1"/>
    <n v="35000000"/>
    <n v="180"/>
    <n v="2"/>
    <n v="2"/>
    <n v="3.93"/>
    <n v="31.643052000000001"/>
  </r>
  <r>
    <n v="141"/>
    <x v="74"/>
    <s v="30/09/2020"/>
    <n v="2166"/>
    <n v="5"/>
    <s v="N"/>
    <s v="800-116-398-7"/>
    <s v="11001"/>
    <s v="Carrera 13 # 28-17 Pisos 234 y 5"/>
    <s v="18/02/2020"/>
    <s v="18/02/2021"/>
    <n v="5000000"/>
    <s v="2001835926"/>
    <n v="360"/>
    <n v="1"/>
    <n v="5000000"/>
    <n v="90"/>
    <n v="2"/>
    <n v="2"/>
    <n v="0.43"/>
    <n v="2.5012599999999998"/>
  </r>
  <r>
    <n v="1602"/>
    <x v="74"/>
    <s v="30/09/2020"/>
    <n v="2167"/>
    <n v="5"/>
    <s v="N"/>
    <s v="800-116-398-7"/>
    <s v="11001"/>
    <s v="Carrera 13 # 28-17 Pisos 234 y 5"/>
    <s v="18/02/2020"/>
    <s v="18/02/2025"/>
    <n v="5000000"/>
    <s v="2001835936"/>
    <n v="1800"/>
    <n v="1"/>
    <n v="5000000"/>
    <n v="180"/>
    <n v="2"/>
    <n v="2"/>
    <n v="0.43"/>
    <n v="4.5022679999999999"/>
  </r>
  <r>
    <n v="506"/>
    <x v="74"/>
    <s v="30/09/2020"/>
    <n v="2168"/>
    <n v="5"/>
    <s v="N"/>
    <s v="800-116-398-7"/>
    <s v="11001"/>
    <s v="Carrera 13 # 28-17 Pisos 234 y 5"/>
    <s v="18/02/2020"/>
    <s v="18/02/2022"/>
    <n v="10000000"/>
    <s v="2001836067"/>
    <n v="720"/>
    <n v="1"/>
    <n v="10000000"/>
    <n v="180"/>
    <n v="2"/>
    <n v="2"/>
    <n v="0.43"/>
    <n v="7.5037380000000002"/>
  </r>
  <r>
    <n v="506"/>
    <x v="74"/>
    <s v="30/09/2020"/>
    <n v="2169"/>
    <n v="5"/>
    <s v="N"/>
    <s v="800-116-398-7"/>
    <s v="11001"/>
    <s v="Carrera 13 # 28-17 Pisos 234 y 5"/>
    <s v="18/02/2020"/>
    <s v="18/02/2022"/>
    <n v="5500000"/>
    <s v="2001836089"/>
    <n v="720"/>
    <n v="1"/>
    <n v="5500000"/>
    <n v="30"/>
    <n v="2"/>
    <n v="2"/>
    <n v="0"/>
    <n v="3.8958309999999998"/>
  </r>
  <r>
    <n v="1602"/>
    <x v="74"/>
    <s v="30/09/2020"/>
    <n v="2170"/>
    <n v="5"/>
    <s v="N"/>
    <s v="800-116-398-7"/>
    <s v="11001"/>
    <s v="Carrera 13 # 28-17 Pisos 234 y 5"/>
    <s v="18/02/2020"/>
    <s v="18/02/2025"/>
    <n v="16000000"/>
    <s v="2001836174"/>
    <n v="1800"/>
    <n v="1"/>
    <n v="16000000"/>
    <n v="180"/>
    <n v="2"/>
    <n v="2"/>
    <n v="0.43"/>
    <n v="14.407223999999999"/>
  </r>
  <r>
    <n v="1602"/>
    <x v="74"/>
    <s v="30/09/2020"/>
    <n v="2171"/>
    <n v="5"/>
    <s v="N"/>
    <s v="800-116-398-7"/>
    <s v="11001"/>
    <s v="Carrera 13 # 28-17 Pisos 234 y 5"/>
    <s v="18/02/2020"/>
    <s v="18/02/2025"/>
    <n v="25000000"/>
    <s v="2001836247"/>
    <n v="1800"/>
    <n v="1"/>
    <n v="25000000"/>
    <n v="180"/>
    <n v="2"/>
    <n v="2"/>
    <n v="3.93"/>
    <n v="22.602186"/>
  </r>
  <r>
    <n v="871"/>
    <x v="74"/>
    <s v="30/09/2020"/>
    <n v="2172"/>
    <n v="5"/>
    <s v="N"/>
    <s v="800-116-398-7"/>
    <s v="11001"/>
    <s v="Carrera 13 # 28-17 Pisos 234 y 5"/>
    <s v="18/02/2020"/>
    <s v="18/02/2023"/>
    <n v="6000000"/>
    <s v="2001836261"/>
    <n v="1080"/>
    <n v="1"/>
    <n v="6000000"/>
    <n v="180"/>
    <n v="2"/>
    <n v="2"/>
    <n v="0.43"/>
    <n v="5.0025199999999996"/>
  </r>
  <r>
    <n v="1602"/>
    <x v="74"/>
    <s v="30/09/2020"/>
    <n v="2173"/>
    <n v="5"/>
    <s v="N"/>
    <s v="800-116-398-7"/>
    <s v="11001"/>
    <s v="Carrera 13 # 28-17 Pisos 234 y 5"/>
    <s v="18/02/2020"/>
    <s v="18/02/2025"/>
    <n v="10000000"/>
    <s v="2001836272"/>
    <n v="1800"/>
    <n v="1"/>
    <n v="10000000"/>
    <n v="180"/>
    <n v="2"/>
    <n v="2"/>
    <n v="2.93"/>
    <n v="9.0305339999999994"/>
  </r>
  <r>
    <n v="1603"/>
    <x v="74"/>
    <s v="30/09/2020"/>
    <n v="2174"/>
    <n v="5"/>
    <s v="N"/>
    <s v="800-116-398-7"/>
    <s v="11001"/>
    <s v="Carrera 13 # 28-17 Pisos 234 y 5"/>
    <s v="19/02/2020"/>
    <s v="19/02/2025"/>
    <n v="21000000"/>
    <s v="2001836779"/>
    <n v="1800"/>
    <n v="1"/>
    <n v="21000000"/>
    <n v="180"/>
    <n v="2"/>
    <n v="2"/>
    <n v="0.43"/>
    <n v="18.909265999999999"/>
  </r>
  <r>
    <n v="872"/>
    <x v="74"/>
    <s v="30/09/2020"/>
    <n v="2175"/>
    <n v="5"/>
    <s v="N"/>
    <s v="800-116-398-7"/>
    <s v="11001"/>
    <s v="Carrera 13 # 28-17 Pisos 234 y 5"/>
    <s v="19/02/2020"/>
    <s v="19/02/2023"/>
    <n v="6000000"/>
    <s v="2001836801"/>
    <n v="1080"/>
    <n v="1"/>
    <n v="6000000"/>
    <n v="30"/>
    <n v="2"/>
    <n v="2"/>
    <n v="0"/>
    <n v="4.835191"/>
  </r>
  <r>
    <n v="1603"/>
    <x v="74"/>
    <s v="30/09/2020"/>
    <n v="2176"/>
    <n v="5"/>
    <s v="N"/>
    <s v="800-116-398-7"/>
    <s v="11001"/>
    <s v="Carrera 13 # 28-17 Pisos 234 y 5"/>
    <s v="19/02/2020"/>
    <s v="19/02/2025"/>
    <n v="20000000"/>
    <s v="2001836804"/>
    <n v="1800"/>
    <n v="1"/>
    <n v="20000000"/>
    <n v="180"/>
    <n v="2"/>
    <n v="2"/>
    <n v="0.43"/>
    <n v="18.008814999999998"/>
  </r>
  <r>
    <n v="1603"/>
    <x v="74"/>
    <s v="30/09/2020"/>
    <n v="2177"/>
    <n v="5"/>
    <s v="N"/>
    <s v="800-116-398-7"/>
    <s v="11001"/>
    <s v="Carrera 13 # 28-17 Pisos 234 y 5"/>
    <s v="19/02/2020"/>
    <s v="19/02/2025"/>
    <n v="12000000"/>
    <s v="2001836806"/>
    <n v="1800"/>
    <n v="1"/>
    <n v="12000000"/>
    <n v="180"/>
    <n v="2"/>
    <n v="2"/>
    <n v="0.43"/>
    <n v="10.805289"/>
  </r>
  <r>
    <n v="1603"/>
    <x v="74"/>
    <s v="30/09/2020"/>
    <n v="2178"/>
    <n v="5"/>
    <s v="N"/>
    <s v="800-116-398-7"/>
    <s v="11001"/>
    <s v="Carrera 13 # 28-17 Pisos 234 y 5"/>
    <s v="19/02/2020"/>
    <s v="19/02/2025"/>
    <n v="20000000"/>
    <s v="2001836821"/>
    <n v="1800"/>
    <n v="1"/>
    <n v="20000000"/>
    <n v="180"/>
    <n v="2"/>
    <n v="2"/>
    <n v="0.43"/>
    <n v="18.008814999999998"/>
  </r>
  <r>
    <n v="1603"/>
    <x v="74"/>
    <s v="30/09/2020"/>
    <n v="2179"/>
    <n v="5"/>
    <s v="N"/>
    <s v="800-116-398-7"/>
    <s v="11001"/>
    <s v="Carrera 13 # 28-17 Pisos 234 y 5"/>
    <s v="19/02/2020"/>
    <s v="19/02/2025"/>
    <n v="10000000"/>
    <s v="2001836833"/>
    <n v="1800"/>
    <n v="1"/>
    <n v="10000000"/>
    <n v="180"/>
    <n v="2"/>
    <n v="2"/>
    <n v="0.43"/>
    <n v="9.0043869999999995"/>
  </r>
  <r>
    <n v="1603"/>
    <x v="74"/>
    <s v="30/09/2020"/>
    <n v="2180"/>
    <n v="5"/>
    <s v="N"/>
    <s v="800-116-398-7"/>
    <s v="11001"/>
    <s v="Carrera 13 # 28-17 Pisos 234 y 5"/>
    <s v="19/02/2020"/>
    <s v="19/02/2025"/>
    <n v="21000000"/>
    <s v="2001836854"/>
    <n v="1800"/>
    <n v="1"/>
    <n v="21000000"/>
    <n v="180"/>
    <n v="2"/>
    <n v="2"/>
    <n v="0"/>
    <n v="18.899999999999999"/>
  </r>
  <r>
    <n v="873"/>
    <x v="74"/>
    <s v="30/09/2020"/>
    <n v="2181"/>
    <n v="5"/>
    <s v="N"/>
    <s v="800-116-398-7"/>
    <s v="11001"/>
    <s v="Carrera 13 # 28-17 Pisos 234 y 5"/>
    <s v="20/02/2020"/>
    <s v="20/02/2023"/>
    <n v="5300000"/>
    <s v="2001837345"/>
    <n v="1080"/>
    <n v="1"/>
    <n v="5300000"/>
    <n v="180"/>
    <n v="2"/>
    <n v="2"/>
    <n v="0.43"/>
    <n v="4.418787"/>
  </r>
  <r>
    <n v="1604"/>
    <x v="74"/>
    <s v="30/09/2020"/>
    <n v="2182"/>
    <n v="5"/>
    <s v="N"/>
    <s v="800-116-398-7"/>
    <s v="11001"/>
    <s v="Carrera 13 # 28-17 Pisos 234 y 5"/>
    <s v="20/02/2020"/>
    <s v="20/02/2025"/>
    <n v="30000000"/>
    <s v="2001837455"/>
    <n v="1800"/>
    <n v="1"/>
    <n v="30000000"/>
    <n v="180"/>
    <n v="2"/>
    <n v="2"/>
    <n v="0.43"/>
    <n v="27.012879999999999"/>
  </r>
  <r>
    <n v="1604"/>
    <x v="74"/>
    <s v="30/09/2020"/>
    <n v="2183"/>
    <n v="5"/>
    <s v="N"/>
    <s v="800-116-398-7"/>
    <s v="11001"/>
    <s v="Carrera 13 # 28-17 Pisos 234 y 5"/>
    <s v="20/02/2020"/>
    <s v="20/02/2025"/>
    <n v="12000000"/>
    <s v="2001837458"/>
    <n v="1800"/>
    <n v="1"/>
    <n v="12000000"/>
    <n v="180"/>
    <n v="2"/>
    <n v="2"/>
    <n v="0.43"/>
    <n v="10.805160000000001"/>
  </r>
  <r>
    <n v="1604"/>
    <x v="74"/>
    <s v="30/09/2020"/>
    <n v="2184"/>
    <n v="5"/>
    <s v="N"/>
    <s v="800-116-398-7"/>
    <s v="11001"/>
    <s v="Carrera 13 # 28-17 Pisos 234 y 5"/>
    <s v="20/02/2020"/>
    <s v="20/02/2025"/>
    <n v="13000000"/>
    <s v="2001837460"/>
    <n v="1800"/>
    <n v="1"/>
    <n v="13000000"/>
    <n v="180"/>
    <n v="2"/>
    <n v="2"/>
    <n v="0.43"/>
    <n v="11.7056"/>
  </r>
  <r>
    <n v="1604"/>
    <x v="74"/>
    <s v="30/09/2020"/>
    <n v="2185"/>
    <n v="5"/>
    <s v="N"/>
    <s v="800-116-398-7"/>
    <s v="11001"/>
    <s v="Carrera 13 # 28-17 Pisos 234 y 5"/>
    <s v="20/02/2020"/>
    <s v="20/02/2025"/>
    <n v="13000000"/>
    <s v="2001837478"/>
    <n v="1800"/>
    <n v="1"/>
    <n v="13000000"/>
    <n v="360"/>
    <n v="2"/>
    <n v="2"/>
    <n v="1.99"/>
    <n v="13.15818"/>
  </r>
  <r>
    <n v="1605"/>
    <x v="74"/>
    <s v="30/09/2020"/>
    <n v="2186"/>
    <n v="5"/>
    <s v="N"/>
    <s v="800-116-398-7"/>
    <s v="11001"/>
    <s v="Carrera 13 # 28-17 Pisos 234 y 5"/>
    <s v="21/02/2020"/>
    <s v="21/02/2025"/>
    <n v="10000000"/>
    <s v="2001837815"/>
    <n v="1800"/>
    <n v="1"/>
    <n v="10000000"/>
    <n v="180"/>
    <n v="2"/>
    <n v="2"/>
    <n v="0"/>
    <n v="9"/>
  </r>
  <r>
    <n v="509"/>
    <x v="74"/>
    <s v="30/09/2020"/>
    <n v="2187"/>
    <n v="5"/>
    <s v="N"/>
    <s v="800-116-398-7"/>
    <s v="11001"/>
    <s v="Carrera 13 # 28-17 Pisos 234 y 5"/>
    <s v="21/02/2020"/>
    <s v="21/02/2022"/>
    <n v="5000000"/>
    <s v="2001837839"/>
    <n v="720"/>
    <n v="1"/>
    <n v="5000000"/>
    <n v="30"/>
    <n v="2"/>
    <n v="2"/>
    <n v="0"/>
    <n v="3.5499930000000002"/>
  </r>
  <r>
    <n v="874"/>
    <x v="74"/>
    <s v="30/09/2020"/>
    <n v="2188"/>
    <n v="5"/>
    <s v="N"/>
    <s v="800-116-398-7"/>
    <s v="11001"/>
    <s v="Carrera 13 # 28-17 Pisos 234 y 5"/>
    <s v="21/02/2020"/>
    <s v="21/02/2023"/>
    <n v="10000000"/>
    <s v="2001837877"/>
    <n v="1080"/>
    <n v="1"/>
    <n v="10000000"/>
    <n v="180"/>
    <n v="2"/>
    <n v="2"/>
    <n v="0.43"/>
    <n v="8.3371940000000002"/>
  </r>
  <r>
    <n v="509"/>
    <x v="74"/>
    <s v="30/09/2020"/>
    <n v="2189"/>
    <n v="5"/>
    <s v="N"/>
    <s v="800-116-398-7"/>
    <s v="11001"/>
    <s v="Carrera 13 # 28-17 Pisos 234 y 5"/>
    <s v="21/02/2020"/>
    <s v="21/02/2022"/>
    <n v="5500000"/>
    <s v="2001837921"/>
    <n v="720"/>
    <n v="1"/>
    <n v="5500000"/>
    <n v="180"/>
    <n v="2"/>
    <n v="2"/>
    <n v="0.43"/>
    <n v="4.1269109999999998"/>
  </r>
  <r>
    <n v="1605"/>
    <x v="74"/>
    <s v="30/09/2020"/>
    <n v="2190"/>
    <n v="5"/>
    <s v="N"/>
    <s v="800-116-398-7"/>
    <s v="11001"/>
    <s v="Carrera 13 # 28-17 Pisos 234 y 5"/>
    <s v="21/02/2020"/>
    <s v="21/02/2025"/>
    <n v="8000000"/>
    <s v="2001837983"/>
    <n v="1800"/>
    <n v="1"/>
    <n v="8000000"/>
    <n v="180"/>
    <n v="2"/>
    <n v="2"/>
    <n v="0.43"/>
    <n v="7.203354"/>
  </r>
  <r>
    <n v="1605"/>
    <x v="74"/>
    <s v="30/09/2020"/>
    <n v="2191"/>
    <n v="5"/>
    <s v="N"/>
    <s v="800-116-398-7"/>
    <s v="11001"/>
    <s v="Carrera 13 # 28-17 Pisos 234 y 5"/>
    <s v="21/02/2020"/>
    <s v="21/02/2025"/>
    <n v="12000000"/>
    <s v="2001838008"/>
    <n v="1800"/>
    <n v="1"/>
    <n v="12000000"/>
    <n v="180"/>
    <n v="2"/>
    <n v="2"/>
    <n v="0.43"/>
    <n v="10.805031"/>
  </r>
  <r>
    <n v="874"/>
    <x v="74"/>
    <s v="30/09/2020"/>
    <n v="2192"/>
    <n v="5"/>
    <s v="N"/>
    <s v="800-116-398-7"/>
    <s v="11001"/>
    <s v="Carrera 13 # 28-17 Pisos 234 y 5"/>
    <s v="21/02/2020"/>
    <s v="21/02/2023"/>
    <n v="5000000"/>
    <s v="2001838017"/>
    <n v="1080"/>
    <n v="1"/>
    <n v="5000000"/>
    <n v="180"/>
    <n v="2"/>
    <n v="2"/>
    <n v="0.43"/>
    <n v="4.1686170000000002"/>
  </r>
  <r>
    <n v="1239"/>
    <x v="74"/>
    <s v="30/09/2020"/>
    <n v="2193"/>
    <n v="5"/>
    <s v="N"/>
    <s v="800-116-398-7"/>
    <s v="11001"/>
    <s v="Carrera 13 # 28-17 Pisos 234 y 5"/>
    <s v="21/02/2020"/>
    <s v="21/02/2024"/>
    <n v="10000000"/>
    <s v="2001838022"/>
    <n v="1440"/>
    <n v="1"/>
    <n v="10000000"/>
    <n v="180"/>
    <n v="2"/>
    <n v="2"/>
    <n v="0.43"/>
    <n v="8.7540560000000003"/>
  </r>
  <r>
    <n v="509"/>
    <x v="74"/>
    <s v="30/09/2020"/>
    <n v="2194"/>
    <n v="5"/>
    <s v="N"/>
    <s v="800-116-398-7"/>
    <s v="11001"/>
    <s v="Carrera 13 # 28-17 Pisos 234 y 5"/>
    <s v="21/02/2020"/>
    <s v="21/02/2022"/>
    <n v="5000000"/>
    <s v="2001838023"/>
    <n v="720"/>
    <n v="1"/>
    <n v="5000000"/>
    <n v="180"/>
    <n v="2"/>
    <n v="2"/>
    <n v="0.43"/>
    <n v="3.7517550000000002"/>
  </r>
  <r>
    <n v="1605"/>
    <x v="74"/>
    <s v="30/09/2020"/>
    <n v="2195"/>
    <n v="5"/>
    <s v="N"/>
    <s v="800-116-398-7"/>
    <s v="11001"/>
    <s v="Carrera 13 # 28-17 Pisos 234 y 5"/>
    <s v="21/02/2020"/>
    <s v="21/02/2025"/>
    <n v="10000000"/>
    <s v="2001838028"/>
    <n v="1800"/>
    <n v="1"/>
    <n v="10000000"/>
    <n v="180"/>
    <n v="2"/>
    <n v="2"/>
    <n v="0.43"/>
    <n v="9.0041729999999998"/>
  </r>
  <r>
    <n v="874"/>
    <x v="74"/>
    <s v="30/09/2020"/>
    <n v="2196"/>
    <n v="5"/>
    <s v="N"/>
    <s v="800-116-398-7"/>
    <s v="11001"/>
    <s v="Carrera 13 # 28-17 Pisos 234 y 5"/>
    <s v="21/02/2020"/>
    <s v="21/02/2023"/>
    <n v="8000000"/>
    <s v="2001838032"/>
    <n v="1080"/>
    <n v="1"/>
    <n v="8000000"/>
    <n v="180"/>
    <n v="2"/>
    <n v="2"/>
    <n v="0.43"/>
    <n v="6.6697870000000004"/>
  </r>
  <r>
    <n v="1605"/>
    <x v="74"/>
    <s v="30/09/2020"/>
    <n v="2197"/>
    <n v="5"/>
    <s v="N"/>
    <s v="800-116-398-7"/>
    <s v="11001"/>
    <s v="Carrera 13 # 28-17 Pisos 234 y 5"/>
    <s v="21/02/2020"/>
    <s v="21/02/2025"/>
    <n v="30000000"/>
    <s v="2001838046"/>
    <n v="1800"/>
    <n v="1"/>
    <n v="30000000"/>
    <n v="180"/>
    <n v="2"/>
    <n v="2"/>
    <n v="3.93"/>
    <n v="27.113841000000001"/>
  </r>
  <r>
    <n v="1605"/>
    <x v="74"/>
    <s v="30/09/2020"/>
    <n v="2198"/>
    <n v="5"/>
    <s v="N"/>
    <s v="800-116-398-7"/>
    <s v="11001"/>
    <s v="Carrera 13 # 28-17 Pisos 234 y 5"/>
    <s v="21/02/2020"/>
    <s v="21/02/2025"/>
    <n v="50000000"/>
    <s v="2001838055"/>
    <n v="1800"/>
    <n v="1"/>
    <n v="50000000"/>
    <n v="180"/>
    <n v="2"/>
    <n v="2"/>
    <n v="2.93"/>
    <n v="45.141804"/>
  </r>
  <r>
    <n v="1605"/>
    <x v="74"/>
    <s v="30/09/2020"/>
    <n v="2199"/>
    <n v="5"/>
    <s v="N"/>
    <s v="800-116-398-7"/>
    <s v="11001"/>
    <s v="Carrera 13 # 28-17 Pisos 234 y 5"/>
    <s v="21/02/2020"/>
    <s v="21/02/2025"/>
    <n v="20000000"/>
    <s v="2001838066"/>
    <n v="1800"/>
    <n v="1"/>
    <n v="20000000"/>
    <n v="180"/>
    <n v="2"/>
    <n v="2"/>
    <n v="0.43"/>
    <n v="18.008385000000001"/>
  </r>
  <r>
    <n v="509"/>
    <x v="74"/>
    <s v="30/09/2020"/>
    <n v="2200"/>
    <n v="5"/>
    <s v="N"/>
    <s v="800-116-398-7"/>
    <s v="11001"/>
    <s v="Carrera 13 # 28-17 Pisos 234 y 5"/>
    <s v="21/02/2020"/>
    <s v="21/02/2022"/>
    <n v="25000000"/>
    <s v="2001838084"/>
    <n v="720"/>
    <n v="1"/>
    <n v="25000000"/>
    <n v="180"/>
    <n v="2"/>
    <n v="2"/>
    <n v="0.43"/>
    <n v="18.758735999999999"/>
  </r>
  <r>
    <n v="1605"/>
    <x v="74"/>
    <s v="30/09/2020"/>
    <n v="2201"/>
    <n v="5"/>
    <s v="N"/>
    <s v="800-116-398-7"/>
    <s v="11001"/>
    <s v="Carrera 13 # 28-17 Pisos 234 y 5"/>
    <s v="21/02/2020"/>
    <s v="21/02/2025"/>
    <n v="10000000"/>
    <s v="2001838094"/>
    <n v="1800"/>
    <n v="1"/>
    <n v="10000000"/>
    <n v="180"/>
    <n v="2"/>
    <n v="2"/>
    <n v="3.93"/>
    <n v="9.0379470000000008"/>
  </r>
  <r>
    <n v="1605"/>
    <x v="74"/>
    <s v="30/09/2020"/>
    <n v="2202"/>
    <n v="5"/>
    <s v="N"/>
    <s v="800-116-398-7"/>
    <s v="11001"/>
    <s v="Carrera 13 # 28-17 Pisos 234 y 5"/>
    <s v="21/02/2020"/>
    <s v="21/02/2025"/>
    <n v="10000000"/>
    <s v="2001838101"/>
    <n v="1800"/>
    <n v="1"/>
    <n v="10000000"/>
    <n v="180"/>
    <n v="2"/>
    <n v="2"/>
    <n v="0.43"/>
    <n v="9.0041729999999998"/>
  </r>
  <r>
    <n v="1605"/>
    <x v="74"/>
    <s v="30/09/2020"/>
    <n v="2203"/>
    <n v="5"/>
    <s v="N"/>
    <s v="800-116-398-7"/>
    <s v="11001"/>
    <s v="Carrera 13 # 28-17 Pisos 234 y 5"/>
    <s v="21/02/2020"/>
    <s v="21/02/2025"/>
    <n v="8000000"/>
    <s v="2001838103"/>
    <n v="1800"/>
    <n v="1"/>
    <n v="8000000"/>
    <n v="180"/>
    <n v="2"/>
    <n v="2"/>
    <n v="0.43"/>
    <n v="7.203354"/>
  </r>
  <r>
    <n v="147"/>
    <x v="74"/>
    <s v="30/09/2020"/>
    <n v="2204"/>
    <n v="5"/>
    <s v="N"/>
    <s v="800-116-398-7"/>
    <s v="11001"/>
    <s v="Carrera 13 # 28-17 Pisos 234 y 5"/>
    <s v="24/02/2020"/>
    <s v="24/02/2021"/>
    <n v="20000000"/>
    <s v="2001838635"/>
    <n v="360"/>
    <n v="1"/>
    <n v="20000000"/>
    <n v="180"/>
    <n v="2"/>
    <n v="2"/>
    <n v="0.2"/>
    <n v="10.002015999999999"/>
  </r>
  <r>
    <n v="328"/>
    <x v="74"/>
    <s v="30/09/2020"/>
    <n v="2205"/>
    <n v="5"/>
    <s v="N"/>
    <s v="800-116-398-7"/>
    <s v="11001"/>
    <s v="Carrera 13 # 28-17 Pisos 234 y 5"/>
    <s v="24/02/2020"/>
    <s v="24/08/2021"/>
    <n v="7000000"/>
    <s v="2001838659"/>
    <n v="540"/>
    <n v="1"/>
    <n v="7000000"/>
    <n v="90"/>
    <n v="2"/>
    <n v="2"/>
    <n v="0.2"/>
    <n v="4.6676019999999996"/>
  </r>
  <r>
    <n v="1608"/>
    <x v="74"/>
    <s v="30/09/2020"/>
    <n v="2206"/>
    <n v="5"/>
    <s v="N"/>
    <s v="800-116-398-7"/>
    <s v="11001"/>
    <s v="Carrera 13 # 28-17 Pisos 234 y 5"/>
    <s v="24/02/2020"/>
    <s v="24/02/2025"/>
    <n v="6000000"/>
    <s v="2001838682"/>
    <n v="1800"/>
    <n v="1"/>
    <n v="6000000"/>
    <n v="180"/>
    <n v="2"/>
    <n v="2"/>
    <n v="0.2"/>
    <n v="5.4010800000000003"/>
  </r>
  <r>
    <n v="1608"/>
    <x v="74"/>
    <s v="30/09/2020"/>
    <n v="2207"/>
    <n v="5"/>
    <s v="N"/>
    <s v="800-116-398-7"/>
    <s v="11001"/>
    <s v="Carrera 13 # 28-17 Pisos 234 y 5"/>
    <s v="24/02/2020"/>
    <s v="24/02/2025"/>
    <n v="10000000"/>
    <s v="2001838684"/>
    <n v="1800"/>
    <n v="1"/>
    <n v="10000000"/>
    <n v="30"/>
    <n v="2"/>
    <n v="2"/>
    <n v="0"/>
    <n v="8.8333309999999994"/>
  </r>
  <r>
    <n v="1608"/>
    <x v="74"/>
    <s v="30/09/2020"/>
    <n v="2208"/>
    <n v="5"/>
    <s v="N"/>
    <s v="800-116-398-7"/>
    <s v="11001"/>
    <s v="Carrera 13 # 28-17 Pisos 234 y 5"/>
    <s v="24/02/2020"/>
    <s v="24/02/2025"/>
    <n v="15000000"/>
    <s v="2001838685"/>
    <n v="1800"/>
    <n v="1"/>
    <n v="15000000"/>
    <n v="180"/>
    <n v="2"/>
    <n v="2"/>
    <n v="0"/>
    <n v="13.5"/>
  </r>
  <r>
    <n v="877"/>
    <x v="74"/>
    <s v="30/09/2020"/>
    <n v="2209"/>
    <n v="5"/>
    <s v="N"/>
    <s v="800-116-398-7"/>
    <s v="11001"/>
    <s v="Carrera 13 # 28-17 Pisos 234 y 5"/>
    <s v="24/02/2020"/>
    <s v="24/02/2023"/>
    <n v="10000000"/>
    <s v="2001838688"/>
    <n v="1080"/>
    <n v="1"/>
    <n v="10000000"/>
    <n v="180"/>
    <n v="2"/>
    <n v="2"/>
    <n v="0.2"/>
    <n v="8.3349890000000002"/>
  </r>
  <r>
    <n v="512"/>
    <x v="74"/>
    <s v="30/09/2020"/>
    <n v="2210"/>
    <n v="5"/>
    <s v="N"/>
    <s v="800-116-398-7"/>
    <s v="11001"/>
    <s v="Carrera 13 # 28-17 Pisos 234 y 5"/>
    <s v="24/02/2020"/>
    <s v="24/02/2022"/>
    <n v="30000000"/>
    <s v="2001838739"/>
    <n v="720"/>
    <n v="1"/>
    <n v="30000000"/>
    <n v="180"/>
    <n v="2"/>
    <n v="2"/>
    <n v="0.2"/>
    <n v="22.5045"/>
  </r>
  <r>
    <n v="3434"/>
    <x v="74"/>
    <s v="30/09/2020"/>
    <n v="2211"/>
    <n v="5"/>
    <s v="N"/>
    <s v="800-116-398-7"/>
    <s v="11001"/>
    <s v="Carrera 13 # 28-17 Pisos 234 y 5"/>
    <s v="24/02/2020"/>
    <s v="24/02/2030"/>
    <n v="60000000"/>
    <s v="2001838749"/>
    <n v="3600"/>
    <n v="1"/>
    <n v="60000000"/>
    <n v="180"/>
    <n v="2"/>
    <n v="2"/>
    <n v="0.2"/>
    <n v="57.011412"/>
  </r>
  <r>
    <n v="1242"/>
    <x v="74"/>
    <s v="30/09/2020"/>
    <n v="2212"/>
    <n v="5"/>
    <s v="N"/>
    <s v="800-116-398-7"/>
    <s v="11001"/>
    <s v="Carrera 13 # 28-17 Pisos 234 y 5"/>
    <s v="24/02/2020"/>
    <s v="24/02/2024"/>
    <n v="15000000"/>
    <s v="2001838764"/>
    <n v="1440"/>
    <n v="1"/>
    <n v="15000000"/>
    <n v="180"/>
    <n v="2"/>
    <n v="2"/>
    <n v="3.7"/>
    <n v="13.173132000000001"/>
  </r>
  <r>
    <n v="878"/>
    <x v="74"/>
    <s v="30/09/2020"/>
    <n v="2213"/>
    <n v="5"/>
    <s v="N"/>
    <s v="800-116-398-7"/>
    <s v="11001"/>
    <s v="Carrera 13 # 28-17 Pisos 234 y 5"/>
    <s v="25/02/2020"/>
    <s v="25/02/2023"/>
    <n v="6500000"/>
    <s v="2001839441"/>
    <n v="1080"/>
    <n v="1"/>
    <n v="6500000"/>
    <n v="180"/>
    <n v="2"/>
    <n v="2"/>
    <n v="0.2"/>
    <n v="5.4177169999999997"/>
  </r>
  <r>
    <n v="878"/>
    <x v="74"/>
    <s v="30/09/2020"/>
    <n v="2214"/>
    <n v="5"/>
    <s v="N"/>
    <s v="800-116-398-7"/>
    <s v="11001"/>
    <s v="Carrera 13 # 28-17 Pisos 234 y 5"/>
    <s v="25/02/2020"/>
    <s v="25/02/2023"/>
    <n v="5000000"/>
    <s v="2001839442"/>
    <n v="1080"/>
    <n v="1"/>
    <n v="5000000"/>
    <n v="180"/>
    <n v="2"/>
    <n v="2"/>
    <n v="0.2"/>
    <n v="4.1674720000000001"/>
  </r>
  <r>
    <n v="1609"/>
    <x v="74"/>
    <s v="30/09/2020"/>
    <n v="2215"/>
    <n v="5"/>
    <s v="N"/>
    <s v="800-116-398-7"/>
    <s v="11001"/>
    <s v="Carrera 13 # 28-17 Pisos 234 y 5"/>
    <s v="25/02/2020"/>
    <s v="25/02/2025"/>
    <n v="13000000"/>
    <s v="2001839443"/>
    <n v="1800"/>
    <n v="1"/>
    <n v="13000000"/>
    <n v="180"/>
    <n v="2"/>
    <n v="2"/>
    <n v="0.2"/>
    <n v="11.702275"/>
  </r>
  <r>
    <n v="1609"/>
    <x v="74"/>
    <s v="30/09/2020"/>
    <n v="2216"/>
    <n v="5"/>
    <s v="N"/>
    <s v="800-116-398-7"/>
    <s v="11001"/>
    <s v="Carrera 13 # 28-17 Pisos 234 y 5"/>
    <s v="25/02/2020"/>
    <s v="25/02/2025"/>
    <n v="21000000"/>
    <s v="2001839503"/>
    <n v="1800"/>
    <n v="1"/>
    <n v="21000000"/>
    <n v="180"/>
    <n v="2"/>
    <n v="2"/>
    <n v="0.2"/>
    <n v="18.903675"/>
  </r>
  <r>
    <n v="1613"/>
    <x v="74"/>
    <s v="30/09/2020"/>
    <n v="2217"/>
    <n v="5"/>
    <s v="N"/>
    <s v="800-116-398-7"/>
    <s v="11001"/>
    <s v="Carrera 13 # 28-17 Pisos 234 y 5"/>
    <s v="25/02/2020"/>
    <s v="01/03/2025"/>
    <n v="50000000"/>
    <s v="2001839687"/>
    <n v="1800"/>
    <n v="1"/>
    <n v="50000000"/>
    <n v="180"/>
    <n v="2"/>
    <n v="2"/>
    <n v="3.64"/>
    <n v="45.130761"/>
  </r>
  <r>
    <n v="1609"/>
    <x v="74"/>
    <s v="30/09/2020"/>
    <n v="2218"/>
    <n v="5"/>
    <s v="N"/>
    <s v="800-116-398-7"/>
    <s v="11001"/>
    <s v="Carrera 13 # 28-17 Pisos 234 y 5"/>
    <s v="25/02/2020"/>
    <s v="25/02/2025"/>
    <n v="10000000"/>
    <s v="2001839927"/>
    <n v="1800"/>
    <n v="1"/>
    <n v="10000000"/>
    <n v="180"/>
    <n v="2"/>
    <n v="2"/>
    <n v="0.2"/>
    <n v="9.0017499999999995"/>
  </r>
  <r>
    <n v="1609"/>
    <x v="74"/>
    <s v="30/09/2020"/>
    <n v="2219"/>
    <n v="5"/>
    <s v="N"/>
    <s v="800-116-398-7"/>
    <s v="11001"/>
    <s v="Carrera 13 # 28-17 Pisos 234 y 5"/>
    <s v="25/02/2020"/>
    <s v="25/02/2025"/>
    <n v="15000000"/>
    <s v="2001839935"/>
    <n v="1800"/>
    <n v="1"/>
    <n v="15000000"/>
    <n v="180"/>
    <n v="2"/>
    <n v="2"/>
    <n v="0.2"/>
    <n v="13.502625"/>
  </r>
  <r>
    <n v="1610"/>
    <x v="74"/>
    <s v="30/09/2020"/>
    <n v="2220"/>
    <n v="5"/>
    <s v="N"/>
    <s v="800-116-398-7"/>
    <s v="11001"/>
    <s v="Carrera 13 # 28-17 Pisos 234 y 5"/>
    <s v="26/02/2020"/>
    <s v="26/02/2025"/>
    <n v="7000000"/>
    <s v="2001840448"/>
    <n v="1800"/>
    <n v="1"/>
    <n v="7000000"/>
    <n v="180"/>
    <n v="2"/>
    <n v="2"/>
    <n v="3.7"/>
    <n v="6.321828"/>
  </r>
  <r>
    <n v="1610"/>
    <x v="74"/>
    <s v="30/09/2020"/>
    <n v="2221"/>
    <n v="5"/>
    <s v="N"/>
    <s v="800-116-398-7"/>
    <s v="11001"/>
    <s v="Carrera 13 # 28-17 Pisos 234 y 5"/>
    <s v="26/02/2020"/>
    <s v="26/02/2025"/>
    <n v="10600000"/>
    <s v="2001840454"/>
    <n v="1800"/>
    <n v="1"/>
    <n v="10600000"/>
    <n v="180"/>
    <n v="2"/>
    <n v="2"/>
    <n v="0"/>
    <n v="9.5399999999999991"/>
  </r>
  <r>
    <n v="514"/>
    <x v="74"/>
    <s v="30/09/2020"/>
    <n v="2222"/>
    <n v="5"/>
    <s v="N"/>
    <s v="800-116-398-7"/>
    <s v="11001"/>
    <s v="Carrera 13 # 28-17 Pisos 234 y 5"/>
    <s v="26/02/2020"/>
    <s v="26/02/2022"/>
    <n v="15000000"/>
    <s v="2001840484"/>
    <n v="720"/>
    <n v="1"/>
    <n v="15000000"/>
    <n v="180"/>
    <n v="2"/>
    <n v="2"/>
    <n v="0.2"/>
    <n v="11.252108"/>
  </r>
  <r>
    <n v="1611"/>
    <x v="74"/>
    <s v="30/09/2020"/>
    <n v="2223"/>
    <n v="5"/>
    <s v="N"/>
    <s v="800-116-398-7"/>
    <s v="11001"/>
    <s v="Carrera 13 # 28-17 Pisos 234 y 5"/>
    <s v="27/02/2020"/>
    <s v="27/02/2025"/>
    <n v="30000000"/>
    <s v="2001840930"/>
    <n v="1800"/>
    <n v="1"/>
    <n v="30000000"/>
    <n v="180"/>
    <n v="2"/>
    <n v="2"/>
    <n v="0"/>
    <n v="27"/>
  </r>
  <r>
    <n v="1611"/>
    <x v="74"/>
    <s v="30/09/2020"/>
    <n v="2224"/>
    <n v="5"/>
    <s v="N"/>
    <s v="800-116-398-7"/>
    <s v="11001"/>
    <s v="Carrera 13 # 28-17 Pisos 234 y 5"/>
    <s v="27/02/2020"/>
    <s v="27/02/2025"/>
    <n v="15000000"/>
    <s v="2001840953"/>
    <n v="1800"/>
    <n v="1"/>
    <n v="15000000"/>
    <n v="180"/>
    <n v="2"/>
    <n v="2"/>
    <n v="0.2"/>
    <n v="13.502475"/>
  </r>
  <r>
    <n v="1611"/>
    <x v="74"/>
    <s v="30/09/2020"/>
    <n v="2225"/>
    <n v="5"/>
    <s v="N"/>
    <s v="800-116-398-7"/>
    <s v="11001"/>
    <s v="Carrera 13 # 28-17 Pisos 234 y 5"/>
    <s v="27/02/2020"/>
    <s v="27/02/2025"/>
    <n v="20000000"/>
    <s v="2001841037"/>
    <n v="1800"/>
    <n v="1"/>
    <n v="20000000"/>
    <n v="180"/>
    <n v="2"/>
    <n v="2"/>
    <n v="0.2"/>
    <n v="18.003299999999999"/>
  </r>
  <r>
    <n v="1611"/>
    <x v="74"/>
    <s v="30/09/2020"/>
    <n v="2226"/>
    <n v="5"/>
    <s v="N"/>
    <s v="800-116-398-7"/>
    <s v="11001"/>
    <s v="Carrera 13 # 28-17 Pisos 234 y 5"/>
    <s v="27/02/2020"/>
    <s v="27/02/2025"/>
    <n v="13000000"/>
    <s v="2001841143"/>
    <n v="1800"/>
    <n v="1"/>
    <n v="13000000"/>
    <n v="180"/>
    <n v="2"/>
    <n v="2"/>
    <n v="0.2"/>
    <n v="11.702145"/>
  </r>
  <r>
    <n v="1611"/>
    <x v="74"/>
    <s v="30/09/2020"/>
    <n v="2227"/>
    <n v="5"/>
    <s v="N"/>
    <s v="800-116-398-7"/>
    <s v="11001"/>
    <s v="Carrera 13 # 28-17 Pisos 234 y 5"/>
    <s v="27/02/2020"/>
    <s v="27/02/2025"/>
    <n v="14000000"/>
    <s v="2001841153"/>
    <n v="1800"/>
    <n v="1"/>
    <n v="14000000"/>
    <n v="30"/>
    <n v="2"/>
    <n v="2"/>
    <n v="0"/>
    <n v="12.366671"/>
  </r>
  <r>
    <n v="515"/>
    <x v="74"/>
    <s v="30/09/2020"/>
    <n v="2228"/>
    <n v="5"/>
    <s v="N"/>
    <s v="800-116-398-7"/>
    <s v="11001"/>
    <s v="Carrera 13 # 28-17 Pisos 234 y 5"/>
    <s v="27/02/2020"/>
    <s v="27/02/2022"/>
    <n v="10000000"/>
    <s v="2001841174"/>
    <n v="720"/>
    <n v="1"/>
    <n v="10000000"/>
    <n v="90"/>
    <n v="2"/>
    <n v="2"/>
    <n v="0.2"/>
    <n v="7.5013860000000001"/>
  </r>
  <r>
    <n v="1611"/>
    <x v="74"/>
    <s v="30/09/2020"/>
    <n v="2229"/>
    <n v="5"/>
    <s v="N"/>
    <s v="800-116-398-7"/>
    <s v="11001"/>
    <s v="Carrera 13 # 28-17 Pisos 234 y 5"/>
    <s v="27/02/2020"/>
    <s v="27/02/2025"/>
    <n v="10000000"/>
    <s v="2001841189"/>
    <n v="1800"/>
    <n v="1"/>
    <n v="10000000"/>
    <n v="180"/>
    <n v="2"/>
    <n v="2"/>
    <n v="0.2"/>
    <n v="9.0016499999999997"/>
  </r>
  <r>
    <n v="1612"/>
    <x v="74"/>
    <s v="30/09/2020"/>
    <n v="2230"/>
    <n v="5"/>
    <s v="N"/>
    <s v="800-116-398-7"/>
    <s v="11001"/>
    <s v="Carrera 13 # 28-17 Pisos 234 y 5"/>
    <s v="28/02/2020"/>
    <s v="28/02/2025"/>
    <n v="14000000"/>
    <s v="2001841762"/>
    <n v="1800"/>
    <n v="1"/>
    <n v="14000000"/>
    <n v="180"/>
    <n v="2"/>
    <n v="2"/>
    <n v="0.2"/>
    <n v="12.60224"/>
  </r>
  <r>
    <n v="516"/>
    <x v="74"/>
    <s v="30/09/2020"/>
    <n v="2231"/>
    <n v="5"/>
    <s v="N"/>
    <s v="800-116-398-7"/>
    <s v="11001"/>
    <s v="Carrera 13 # 28-17 Pisos 234 y 5"/>
    <s v="28/02/2020"/>
    <s v="28/02/2022"/>
    <n v="12000000"/>
    <s v="2001841794"/>
    <n v="720"/>
    <n v="1"/>
    <n v="12000000"/>
    <n v="30"/>
    <n v="2"/>
    <n v="2"/>
    <n v="0"/>
    <n v="8.5"/>
  </r>
  <r>
    <n v="1612"/>
    <x v="74"/>
    <s v="30/09/2020"/>
    <n v="2232"/>
    <n v="5"/>
    <s v="N"/>
    <s v="800-116-398-7"/>
    <s v="11001"/>
    <s v="Carrera 13 # 28-17 Pisos 234 y 5"/>
    <s v="28/02/2020"/>
    <s v="28/02/2025"/>
    <n v="14000000"/>
    <s v="2001841894"/>
    <n v="1800"/>
    <n v="1"/>
    <n v="14000000"/>
    <n v="90"/>
    <n v="2"/>
    <n v="2"/>
    <n v="0.2"/>
    <n v="12.60224"/>
  </r>
  <r>
    <n v="1612"/>
    <x v="74"/>
    <s v="30/09/2020"/>
    <n v="2233"/>
    <n v="5"/>
    <s v="N"/>
    <s v="800-116-398-7"/>
    <s v="11001"/>
    <s v="Carrera 13 # 28-17 Pisos 234 y 5"/>
    <s v="28/02/2020"/>
    <s v="28/02/2025"/>
    <n v="10000000"/>
    <s v="2001841940"/>
    <n v="1800"/>
    <n v="1"/>
    <n v="10000000"/>
    <n v="180"/>
    <n v="2"/>
    <n v="2"/>
    <n v="0.2"/>
    <n v="9.0015999999999998"/>
  </r>
  <r>
    <n v="516"/>
    <x v="74"/>
    <s v="30/09/2020"/>
    <n v="2234"/>
    <n v="5"/>
    <s v="N"/>
    <s v="800-116-398-7"/>
    <s v="11001"/>
    <s v="Carrera 13 # 28-17 Pisos 234 y 5"/>
    <s v="28/02/2020"/>
    <s v="28/02/2022"/>
    <n v="20000000"/>
    <s v="2001841973"/>
    <n v="720"/>
    <n v="1"/>
    <n v="20000000"/>
    <n v="180"/>
    <n v="2"/>
    <n v="2"/>
    <n v="0.2"/>
    <n v="15.002656"/>
  </r>
  <r>
    <n v="1612"/>
    <x v="74"/>
    <s v="30/09/2020"/>
    <n v="2235"/>
    <n v="5"/>
    <s v="N"/>
    <s v="800-116-398-7"/>
    <s v="11001"/>
    <s v="Carrera 13 # 28-17 Pisos 234 y 5"/>
    <s v="28/02/2020"/>
    <s v="28/02/2025"/>
    <n v="13000000"/>
    <s v="2001841985"/>
    <n v="1800"/>
    <n v="1"/>
    <n v="13000000"/>
    <n v="180"/>
    <n v="2"/>
    <n v="2"/>
    <n v="0.2"/>
    <n v="11.70208"/>
  </r>
  <r>
    <n v="516"/>
    <x v="74"/>
    <s v="30/09/2020"/>
    <n v="2236"/>
    <n v="5"/>
    <s v="N"/>
    <s v="800-116-398-7"/>
    <s v="11001"/>
    <s v="Carrera 13 # 28-17 Pisos 234 y 5"/>
    <s v="28/02/2020"/>
    <s v="28/02/2022"/>
    <n v="20000000"/>
    <s v="2001842006"/>
    <n v="720"/>
    <n v="1"/>
    <n v="20000000"/>
    <n v="180"/>
    <n v="2"/>
    <n v="2"/>
    <n v="3.7"/>
    <n v="15.048895999999999"/>
  </r>
  <r>
    <n v="332"/>
    <x v="74"/>
    <s v="30/09/2020"/>
    <n v="2237"/>
    <n v="5"/>
    <s v="N"/>
    <s v="800-116-398-7"/>
    <s v="11001"/>
    <s v="Carrera 13 # 28-17 Pisos 234 y 5"/>
    <s v="28/02/2020"/>
    <s v="28/08/2021"/>
    <n v="5400000"/>
    <s v="2001842047"/>
    <n v="540"/>
    <n v="1"/>
    <n v="5400000"/>
    <n v="180"/>
    <n v="2"/>
    <n v="2"/>
    <n v="0.2"/>
    <n v="3.6006399999999998"/>
  </r>
  <r>
    <n v="883"/>
    <x v="74"/>
    <s v="30/09/2020"/>
    <n v="2238"/>
    <n v="5"/>
    <s v="N"/>
    <s v="800-116-398-7"/>
    <s v="11001"/>
    <s v="Carrera 13 # 28-17 Pisos 234 y 5"/>
    <s v="02/03/2020"/>
    <s v="02/03/2023"/>
    <n v="5500000"/>
    <s v="2001842811"/>
    <n v="1080"/>
    <n v="1"/>
    <n v="5500000"/>
    <n v="180"/>
    <n v="2"/>
    <n v="2"/>
    <n v="0.14000000000000001"/>
    <n v="4.5838369999999999"/>
  </r>
  <r>
    <n v="1614"/>
    <x v="74"/>
    <s v="30/09/2020"/>
    <n v="2239"/>
    <n v="5"/>
    <s v="N"/>
    <s v="800-116-398-7"/>
    <s v="11001"/>
    <s v="Carrera 13 # 28-17 Pisos 234 y 5"/>
    <s v="02/03/2020"/>
    <s v="02/03/2025"/>
    <n v="10000000"/>
    <s v="2001842829"/>
    <n v="1800"/>
    <n v="1"/>
    <n v="10000000"/>
    <n v="180"/>
    <n v="2"/>
    <n v="2"/>
    <n v="0.14000000000000001"/>
    <n v="9.0009800000000002"/>
  </r>
  <r>
    <n v="883"/>
    <x v="74"/>
    <s v="30/09/2020"/>
    <n v="2240"/>
    <n v="5"/>
    <s v="N"/>
    <s v="800-116-398-7"/>
    <s v="11001"/>
    <s v="Carrera 13 # 28-17 Pisos 234 y 5"/>
    <s v="02/03/2020"/>
    <s v="02/03/2023"/>
    <n v="8000000"/>
    <s v="2001842848"/>
    <n v="1080"/>
    <n v="1"/>
    <n v="8000000"/>
    <n v="180"/>
    <n v="2"/>
    <n v="2"/>
    <n v="0.14000000000000001"/>
    <n v="6.667395"/>
  </r>
  <r>
    <n v="1614"/>
    <x v="74"/>
    <s v="30/09/2020"/>
    <n v="2241"/>
    <n v="5"/>
    <s v="N"/>
    <s v="800-116-398-7"/>
    <s v="11001"/>
    <s v="Carrera 13 # 28-17 Pisos 234 y 5"/>
    <s v="02/03/2020"/>
    <s v="02/03/2025"/>
    <n v="20000000"/>
    <s v="2001842852"/>
    <n v="1800"/>
    <n v="1"/>
    <n v="20000000"/>
    <n v="180"/>
    <n v="2"/>
    <n v="2"/>
    <n v="0"/>
    <n v="18"/>
  </r>
  <r>
    <n v="1615"/>
    <x v="74"/>
    <s v="30/09/2020"/>
    <n v="2242"/>
    <n v="5"/>
    <s v="N"/>
    <s v="800-116-398-7"/>
    <s v="11001"/>
    <s v="Carrera 13 # 28-17 Pisos 234 y 5"/>
    <s v="03/03/2020"/>
    <s v="03/03/2025"/>
    <n v="15500000"/>
    <s v="2001843171"/>
    <n v="1800"/>
    <n v="1"/>
    <n v="15500000"/>
    <n v="180"/>
    <n v="2"/>
    <n v="2"/>
    <n v="3.64"/>
    <n v="13.987746"/>
  </r>
  <r>
    <n v="884"/>
    <x v="74"/>
    <s v="30/09/2020"/>
    <n v="2243"/>
    <n v="5"/>
    <s v="N"/>
    <s v="800-116-398-7"/>
    <s v="11001"/>
    <s v="Carrera 13 # 28-17 Pisos 234 y 5"/>
    <s v="03/03/2020"/>
    <s v="03/03/2023"/>
    <n v="10000000"/>
    <s v="2001843262"/>
    <n v="1080"/>
    <n v="1"/>
    <n v="10000000"/>
    <n v="180"/>
    <n v="2"/>
    <n v="2"/>
    <n v="0.14000000000000001"/>
    <n v="8.3341969999999996"/>
  </r>
  <r>
    <n v="1617"/>
    <x v="74"/>
    <s v="30/09/2020"/>
    <n v="2244"/>
    <n v="5"/>
    <s v="N"/>
    <s v="800-116-398-7"/>
    <s v="11001"/>
    <s v="Carrera 13 # 28-17 Pisos 234 y 5"/>
    <s v="05/03/2020"/>
    <s v="05/03/2025"/>
    <n v="20000000"/>
    <s v="2001847461"/>
    <n v="1800"/>
    <n v="1"/>
    <n v="20000000"/>
    <n v="180"/>
    <n v="2"/>
    <n v="2"/>
    <n v="0"/>
    <n v="18.000515"/>
  </r>
  <r>
    <n v="1617"/>
    <x v="74"/>
    <s v="30/09/2020"/>
    <n v="2245"/>
    <n v="5"/>
    <s v="N"/>
    <s v="800-116-398-7"/>
    <s v="11001"/>
    <s v="Carrera 13 # 28-17 Pisos 234 y 5"/>
    <s v="05/03/2020"/>
    <s v="05/03/2025"/>
    <n v="35000000"/>
    <s v="2001847469"/>
    <n v="1800"/>
    <n v="1"/>
    <n v="35000000"/>
    <n v="360"/>
    <n v="2"/>
    <n v="2"/>
    <n v="4.43"/>
    <n v="35.882935000000003"/>
  </r>
  <r>
    <n v="1617"/>
    <x v="74"/>
    <s v="30/09/2020"/>
    <n v="2246"/>
    <n v="5"/>
    <s v="N"/>
    <s v="800-116-398-7"/>
    <s v="11001"/>
    <s v="Carrera 13 # 28-17 Pisos 234 y 5"/>
    <s v="05/03/2020"/>
    <s v="05/03/2025"/>
    <n v="50000000"/>
    <s v="2001847476"/>
    <n v="1800"/>
    <n v="1"/>
    <n v="50000000"/>
    <n v="180"/>
    <n v="2"/>
    <n v="2"/>
    <n v="0"/>
    <n v="45.001347000000003"/>
  </r>
  <r>
    <n v="1618"/>
    <x v="74"/>
    <s v="30/09/2020"/>
    <n v="2247"/>
    <n v="5"/>
    <s v="N"/>
    <s v="800-116-398-7"/>
    <s v="11001"/>
    <s v="Carrera 13 # 28-17 Pisos 234 y 5"/>
    <s v="06/03/2020"/>
    <s v="06/03/2025"/>
    <n v="30000000"/>
    <s v="2001847760"/>
    <n v="1800"/>
    <n v="1"/>
    <n v="30000000"/>
    <n v="30"/>
    <n v="2"/>
    <n v="2"/>
    <n v="0.15"/>
    <n v="27.002576000000001"/>
  </r>
  <r>
    <n v="1618"/>
    <x v="74"/>
    <s v="30/09/2020"/>
    <n v="2248"/>
    <n v="5"/>
    <s v="N"/>
    <s v="800-116-398-7"/>
    <s v="11001"/>
    <s v="Carrera 13 # 28-17 Pisos 234 y 5"/>
    <s v="06/03/2020"/>
    <s v="06/03/2025"/>
    <n v="10000000"/>
    <s v="2001847765"/>
    <n v="1800"/>
    <n v="1"/>
    <n v="10000000"/>
    <n v="180"/>
    <n v="2"/>
    <n v="2"/>
    <n v="0.15"/>
    <n v="9.0008510000000008"/>
  </r>
  <r>
    <n v="1621"/>
    <x v="74"/>
    <s v="30/09/2020"/>
    <n v="2249"/>
    <n v="5"/>
    <s v="N"/>
    <s v="800-116-398-7"/>
    <s v="11001"/>
    <s v="Carrera 13 # 28-17 Pisos 234 y 5"/>
    <s v="09/03/2020"/>
    <s v="09/03/2025"/>
    <n v="5000000"/>
    <s v="2001848619"/>
    <n v="1800"/>
    <n v="1"/>
    <n v="5000000"/>
    <n v="180"/>
    <n v="2"/>
    <n v="2"/>
    <n v="0.15"/>
    <n v="4.5003989999999998"/>
  </r>
  <r>
    <n v="890"/>
    <x v="74"/>
    <s v="30/09/2020"/>
    <n v="2250"/>
    <n v="5"/>
    <s v="N"/>
    <s v="800-116-398-7"/>
    <s v="11001"/>
    <s v="Carrera 13 # 28-17 Pisos 234 y 5"/>
    <s v="09/03/2020"/>
    <s v="09/03/2023"/>
    <n v="8000000"/>
    <s v="2001848620"/>
    <n v="1080"/>
    <n v="1"/>
    <n v="8000000"/>
    <n v="180"/>
    <n v="2"/>
    <n v="2"/>
    <n v="0.15"/>
    <n v="6.6672549999999999"/>
  </r>
  <r>
    <n v="1621"/>
    <x v="74"/>
    <s v="30/09/2020"/>
    <n v="2251"/>
    <n v="5"/>
    <s v="N"/>
    <s v="800-116-398-7"/>
    <s v="11001"/>
    <s v="Carrera 13 # 28-17 Pisos 234 y 5"/>
    <s v="09/03/2020"/>
    <s v="09/03/2025"/>
    <n v="30000000"/>
    <s v="2001848622"/>
    <n v="1800"/>
    <n v="1"/>
    <n v="30000000"/>
    <n v="180"/>
    <n v="2"/>
    <n v="2"/>
    <n v="0"/>
    <n v="27"/>
  </r>
  <r>
    <n v="890"/>
    <x v="74"/>
    <s v="30/09/2020"/>
    <n v="2252"/>
    <n v="5"/>
    <s v="N"/>
    <s v="800-116-398-7"/>
    <s v="11001"/>
    <s v="Carrera 13 # 28-17 Pisos 234 y 5"/>
    <s v="09/03/2020"/>
    <s v="09/03/2023"/>
    <n v="7000000"/>
    <s v="2001848633"/>
    <n v="1080"/>
    <n v="1"/>
    <n v="7000000"/>
    <n v="180"/>
    <n v="2"/>
    <n v="2"/>
    <n v="0.15"/>
    <n v="5.8338369999999999"/>
  </r>
  <r>
    <n v="1621"/>
    <x v="74"/>
    <s v="30/09/2020"/>
    <n v="2253"/>
    <n v="5"/>
    <s v="N"/>
    <s v="800-116-398-7"/>
    <s v="11001"/>
    <s v="Carrera 13 # 28-17 Pisos 234 y 5"/>
    <s v="09/03/2020"/>
    <s v="09/03/2025"/>
    <n v="10000000"/>
    <s v="2001848752"/>
    <n v="1800"/>
    <n v="1"/>
    <n v="10000000"/>
    <n v="180"/>
    <n v="2"/>
    <n v="2"/>
    <n v="0.15"/>
    <n v="9.0007769999999994"/>
  </r>
  <r>
    <n v="1621"/>
    <x v="74"/>
    <s v="30/09/2020"/>
    <n v="2254"/>
    <n v="5"/>
    <s v="N"/>
    <s v="800-116-398-7"/>
    <s v="11001"/>
    <s v="Carrera 13 # 28-17 Pisos 234 y 5"/>
    <s v="09/03/2020"/>
    <s v="09/03/2025"/>
    <n v="45000000"/>
    <s v="2001848777"/>
    <n v="1800"/>
    <n v="1"/>
    <n v="45000000"/>
    <n v="180"/>
    <n v="2"/>
    <n v="2"/>
    <n v="2.65"/>
    <n v="40.562201999999999"/>
  </r>
  <r>
    <n v="525"/>
    <x v="74"/>
    <s v="30/09/2020"/>
    <n v="2255"/>
    <n v="5"/>
    <s v="N"/>
    <s v="800-116-398-7"/>
    <s v="11001"/>
    <s v="Carrera 13 # 28-17 Pisos 234 y 5"/>
    <s v="09/03/2020"/>
    <s v="09/03/2022"/>
    <n v="47000000"/>
    <s v="2001849380"/>
    <n v="720"/>
    <n v="1"/>
    <n v="47000000"/>
    <n v="30"/>
    <n v="2"/>
    <n v="2"/>
    <n v="3.65"/>
    <n v="35.323838000000002"/>
  </r>
  <r>
    <n v="1622"/>
    <x v="74"/>
    <s v="30/09/2020"/>
    <n v="2256"/>
    <n v="5"/>
    <s v="N"/>
    <s v="800-116-398-7"/>
    <s v="11001"/>
    <s v="Carrera 13 # 28-17 Pisos 234 y 5"/>
    <s v="10/03/2020"/>
    <s v="10/03/2025"/>
    <n v="10000000"/>
    <s v="2001849579"/>
    <n v="1800"/>
    <n v="1"/>
    <n v="10000000"/>
    <n v="180"/>
    <n v="2"/>
    <n v="2"/>
    <n v="0.15"/>
    <n v="9.0007400000000004"/>
  </r>
  <r>
    <n v="1622"/>
    <x v="74"/>
    <s v="30/09/2020"/>
    <n v="2257"/>
    <n v="5"/>
    <s v="N"/>
    <s v="800-116-398-7"/>
    <s v="11001"/>
    <s v="Carrera 13 # 28-17 Pisos 234 y 5"/>
    <s v="10/03/2020"/>
    <s v="10/03/2025"/>
    <n v="8000000"/>
    <s v="2001849590"/>
    <n v="1800"/>
    <n v="1"/>
    <n v="8000000"/>
    <n v="180"/>
    <n v="2"/>
    <n v="2"/>
    <n v="0.15"/>
    <n v="7.2005999999999997"/>
  </r>
  <r>
    <n v="1622"/>
    <x v="74"/>
    <s v="30/09/2020"/>
    <n v="2258"/>
    <n v="5"/>
    <s v="N"/>
    <s v="800-116-398-7"/>
    <s v="11001"/>
    <s v="Carrera 13 # 28-17 Pisos 234 y 5"/>
    <s v="10/03/2020"/>
    <s v="10/03/2025"/>
    <n v="10000000"/>
    <s v="2001849680"/>
    <n v="1800"/>
    <n v="1"/>
    <n v="10000000"/>
    <n v="180"/>
    <n v="2"/>
    <n v="2"/>
    <n v="0.15"/>
    <n v="9.0007400000000004"/>
  </r>
  <r>
    <n v="1622"/>
    <x v="74"/>
    <s v="30/09/2020"/>
    <n v="2259"/>
    <n v="5"/>
    <s v="N"/>
    <s v="800-116-398-7"/>
    <s v="11001"/>
    <s v="Carrera 13 # 28-17 Pisos 234 y 5"/>
    <s v="10/03/2020"/>
    <s v="10/03/2025"/>
    <n v="18000000"/>
    <s v="2001849688"/>
    <n v="1800"/>
    <n v="1"/>
    <n v="18000000"/>
    <n v="180"/>
    <n v="2"/>
    <n v="2"/>
    <n v="0.15"/>
    <n v="16.201339999999998"/>
  </r>
  <r>
    <n v="891"/>
    <x v="74"/>
    <s v="30/09/2020"/>
    <n v="2260"/>
    <n v="5"/>
    <s v="N"/>
    <s v="800-116-398-7"/>
    <s v="11001"/>
    <s v="Carrera 13 # 28-17 Pisos 234 y 5"/>
    <s v="10/03/2020"/>
    <s v="10/03/2023"/>
    <n v="8000000"/>
    <s v="2001849691"/>
    <n v="1080"/>
    <n v="1"/>
    <n v="8000000"/>
    <n v="180"/>
    <n v="2"/>
    <n v="2"/>
    <n v="0.15"/>
    <n v="6.6672269999999996"/>
  </r>
  <r>
    <n v="1622"/>
    <x v="74"/>
    <s v="30/09/2020"/>
    <n v="2261"/>
    <n v="5"/>
    <s v="N"/>
    <s v="800-116-398-7"/>
    <s v="11001"/>
    <s v="Carrera 13 # 28-17 Pisos 234 y 5"/>
    <s v="10/03/2020"/>
    <s v="10/03/2025"/>
    <n v="8000000"/>
    <s v="2001849695"/>
    <n v="1800"/>
    <n v="1"/>
    <n v="8000000"/>
    <n v="180"/>
    <n v="2"/>
    <n v="2"/>
    <n v="0.15"/>
    <n v="7.2005999999999997"/>
  </r>
  <r>
    <n v="1622"/>
    <x v="74"/>
    <s v="30/09/2020"/>
    <n v="2262"/>
    <n v="5"/>
    <s v="N"/>
    <s v="800-116-398-7"/>
    <s v="11001"/>
    <s v="Carrera 13 # 28-17 Pisos 234 y 5"/>
    <s v="10/03/2020"/>
    <s v="10/03/2025"/>
    <n v="13000000"/>
    <s v="2001849705"/>
    <n v="1800"/>
    <n v="1"/>
    <n v="13000000"/>
    <n v="180"/>
    <n v="2"/>
    <n v="2"/>
    <n v="0.15"/>
    <n v="11.700979999999999"/>
  </r>
  <r>
    <n v="1622"/>
    <x v="74"/>
    <s v="30/09/2020"/>
    <n v="2263"/>
    <n v="5"/>
    <s v="N"/>
    <s v="800-116-398-7"/>
    <s v="11001"/>
    <s v="Carrera 13 # 28-17 Pisos 234 y 5"/>
    <s v="10/03/2020"/>
    <s v="10/03/2025"/>
    <n v="15000000"/>
    <s v="2001849720"/>
    <n v="1800"/>
    <n v="1"/>
    <n v="15000000"/>
    <n v="180"/>
    <n v="2"/>
    <n v="2"/>
    <n v="0.15"/>
    <n v="13.50112"/>
  </r>
  <r>
    <n v="892"/>
    <x v="74"/>
    <s v="30/09/2020"/>
    <n v="2264"/>
    <n v="5"/>
    <s v="N"/>
    <s v="800-116-398-7"/>
    <s v="11001"/>
    <s v="Carrera 13 # 28-17 Pisos 234 y 5"/>
    <s v="11/03/2020"/>
    <s v="11/03/2023"/>
    <n v="10000000"/>
    <s v="2001850386"/>
    <n v="1080"/>
    <n v="1"/>
    <n v="10000000"/>
    <n v="180"/>
    <n v="2"/>
    <n v="2"/>
    <n v="0.15"/>
    <n v="8.3339979999999994"/>
  </r>
  <r>
    <n v="892"/>
    <x v="74"/>
    <s v="30/09/2020"/>
    <n v="2265"/>
    <n v="5"/>
    <s v="N"/>
    <s v="800-116-398-7"/>
    <s v="11001"/>
    <s v="Carrera 13 # 28-17 Pisos 234 y 5"/>
    <s v="11/03/2020"/>
    <s v="11/03/2023"/>
    <n v="15000000"/>
    <s v="2001850397"/>
    <n v="1080"/>
    <n v="1"/>
    <n v="15000000"/>
    <n v="360"/>
    <n v="2"/>
    <n v="2"/>
    <n v="2.06"/>
    <n v="15.170742000000001"/>
  </r>
  <r>
    <n v="162"/>
    <x v="74"/>
    <s v="30/09/2020"/>
    <n v="2266"/>
    <n v="5"/>
    <s v="N"/>
    <s v="800-116-398-7"/>
    <s v="11001"/>
    <s v="Carrera 13 # 28-17 Pisos 234 y 5"/>
    <s v="11/03/2020"/>
    <s v="11/03/2021"/>
    <n v="7000000"/>
    <s v="2001850453"/>
    <n v="360"/>
    <n v="1"/>
    <n v="7000000"/>
    <n v="180"/>
    <n v="2"/>
    <n v="2"/>
    <n v="0.15"/>
    <n v="3.5002849999999999"/>
  </r>
  <r>
    <n v="892"/>
    <x v="74"/>
    <s v="30/09/2020"/>
    <n v="2267"/>
    <n v="5"/>
    <s v="N"/>
    <s v="800-116-398-7"/>
    <s v="11001"/>
    <s v="Carrera 13 # 28-17 Pisos 234 y 5"/>
    <s v="11/03/2020"/>
    <s v="11/03/2023"/>
    <n v="15000000"/>
    <s v="2001850473"/>
    <n v="1080"/>
    <n v="1"/>
    <n v="15000000"/>
    <n v="180"/>
    <n v="2"/>
    <n v="2"/>
    <n v="0.15"/>
    <n v="12.500988"/>
  </r>
  <r>
    <n v="1623"/>
    <x v="74"/>
    <s v="30/09/2020"/>
    <n v="2268"/>
    <n v="5"/>
    <s v="N"/>
    <s v="800-116-398-7"/>
    <s v="11001"/>
    <s v="Carrera 13 # 28-17 Pisos 234 y 5"/>
    <s v="11/03/2020"/>
    <s v="11/03/2025"/>
    <n v="18000000"/>
    <s v="2001850599"/>
    <n v="1800"/>
    <n v="1"/>
    <n v="18000000"/>
    <n v="180"/>
    <n v="2"/>
    <n v="2"/>
    <n v="0.15"/>
    <n v="16.201273"/>
  </r>
  <r>
    <n v="1623"/>
    <x v="74"/>
    <s v="30/09/2020"/>
    <n v="2269"/>
    <n v="5"/>
    <s v="N"/>
    <s v="800-116-398-7"/>
    <s v="11001"/>
    <s v="Carrera 13 # 28-17 Pisos 234 y 5"/>
    <s v="11/03/2020"/>
    <s v="11/03/2025"/>
    <n v="10000000"/>
    <s v="2001850629"/>
    <n v="1800"/>
    <n v="1"/>
    <n v="10000000"/>
    <n v="180"/>
    <n v="2"/>
    <n v="2"/>
    <n v="0.15"/>
    <n v="9.0007029999999997"/>
  </r>
  <r>
    <n v="892"/>
    <x v="74"/>
    <s v="30/09/2020"/>
    <n v="2270"/>
    <n v="5"/>
    <s v="N"/>
    <s v="800-116-398-7"/>
    <s v="11001"/>
    <s v="Carrera 13 # 28-17 Pisos 234 y 5"/>
    <s v="11/03/2020"/>
    <s v="11/03/2023"/>
    <n v="15000000"/>
    <s v="2001850640"/>
    <n v="1080"/>
    <n v="1"/>
    <n v="15000000"/>
    <n v="180"/>
    <n v="2"/>
    <n v="2"/>
    <n v="0.15"/>
    <n v="12.500988"/>
  </r>
  <r>
    <n v="1623"/>
    <x v="74"/>
    <s v="30/09/2020"/>
    <n v="2271"/>
    <n v="5"/>
    <s v="N"/>
    <s v="800-116-398-7"/>
    <s v="11001"/>
    <s v="Carrera 13 # 28-17 Pisos 234 y 5"/>
    <s v="11/03/2020"/>
    <s v="11/03/2025"/>
    <n v="16000000"/>
    <s v="2001850644"/>
    <n v="1800"/>
    <n v="1"/>
    <n v="16000000"/>
    <n v="180"/>
    <n v="2"/>
    <n v="2"/>
    <n v="0.15"/>
    <n v="14.40114"/>
  </r>
  <r>
    <n v="892"/>
    <x v="74"/>
    <s v="30/09/2020"/>
    <n v="2272"/>
    <n v="5"/>
    <s v="N"/>
    <s v="800-116-398-7"/>
    <s v="11001"/>
    <s v="Carrera 13 # 28-17 Pisos 234 y 5"/>
    <s v="11/03/2020"/>
    <s v="11/03/2023"/>
    <n v="5500000"/>
    <s v="2001850665"/>
    <n v="1080"/>
    <n v="1"/>
    <n v="5500000"/>
    <n v="180"/>
    <n v="2"/>
    <n v="2"/>
    <n v="0.15"/>
    <n v="4.5836940000000004"/>
  </r>
  <r>
    <n v="1623"/>
    <x v="74"/>
    <s v="30/09/2020"/>
    <n v="2273"/>
    <n v="5"/>
    <s v="N"/>
    <s v="800-116-398-7"/>
    <s v="11001"/>
    <s v="Carrera 13 # 28-17 Pisos 234 y 5"/>
    <s v="11/03/2020"/>
    <s v="11/03/2025"/>
    <n v="25000000"/>
    <s v="2001850671"/>
    <n v="1800"/>
    <n v="1"/>
    <n v="25000000"/>
    <n v="180"/>
    <n v="2"/>
    <n v="2"/>
    <n v="0.15"/>
    <n v="22.501785999999999"/>
  </r>
  <r>
    <n v="1623"/>
    <x v="74"/>
    <s v="30/09/2020"/>
    <n v="2274"/>
    <n v="5"/>
    <s v="N"/>
    <s v="800-116-398-7"/>
    <s v="11001"/>
    <s v="Carrera 13 # 28-17 Pisos 234 y 5"/>
    <s v="11/03/2020"/>
    <s v="11/03/2025"/>
    <n v="10500000"/>
    <s v="2001850676"/>
    <n v="1800"/>
    <n v="1"/>
    <n v="10500000"/>
    <n v="180"/>
    <n v="2"/>
    <n v="2"/>
    <n v="0.15"/>
    <n v="9.4507410000000007"/>
  </r>
  <r>
    <n v="1623"/>
    <x v="74"/>
    <s v="30/09/2020"/>
    <n v="2275"/>
    <n v="5"/>
    <s v="N"/>
    <s v="800-116-398-7"/>
    <s v="11001"/>
    <s v="Carrera 13 # 28-17 Pisos 234 y 5"/>
    <s v="11/03/2020"/>
    <s v="11/03/2025"/>
    <n v="10000000"/>
    <s v="2001850687"/>
    <n v="1800"/>
    <n v="1"/>
    <n v="10000000"/>
    <n v="180"/>
    <n v="2"/>
    <n v="2"/>
    <n v="0.15"/>
    <n v="9.0007029999999997"/>
  </r>
  <r>
    <n v="1623"/>
    <x v="74"/>
    <s v="30/09/2020"/>
    <n v="2276"/>
    <n v="5"/>
    <s v="N"/>
    <s v="800-116-398-7"/>
    <s v="11001"/>
    <s v="Carrera 13 # 28-17 Pisos 234 y 5"/>
    <s v="11/03/2020"/>
    <s v="11/03/2025"/>
    <n v="10000000"/>
    <s v="2001850689"/>
    <n v="1800"/>
    <n v="1"/>
    <n v="10000000"/>
    <n v="180"/>
    <n v="2"/>
    <n v="2"/>
    <n v="0.15"/>
    <n v="9.0007029999999997"/>
  </r>
  <r>
    <n v="1624"/>
    <x v="74"/>
    <s v="30/09/2020"/>
    <n v="2277"/>
    <n v="5"/>
    <s v="N"/>
    <s v="800-116-398-7"/>
    <s v="11001"/>
    <s v="Carrera 13 # 28-17 Pisos 234 y 5"/>
    <s v="12/03/2020"/>
    <s v="12/03/2025"/>
    <n v="13000000"/>
    <s v="2001851272"/>
    <n v="1800"/>
    <n v="1"/>
    <n v="13000000"/>
    <n v="180"/>
    <n v="2"/>
    <n v="2"/>
    <n v="0.15"/>
    <n v="11.70074"/>
  </r>
  <r>
    <n v="1624"/>
    <x v="74"/>
    <s v="30/09/2020"/>
    <n v="2278"/>
    <n v="5"/>
    <s v="N"/>
    <s v="800-116-398-7"/>
    <s v="11001"/>
    <s v="Carrera 13 # 28-17 Pisos 234 y 5"/>
    <s v="12/03/2020"/>
    <s v="12/03/2025"/>
    <n v="13000000"/>
    <s v="2001851273"/>
    <n v="1800"/>
    <n v="1"/>
    <n v="13000000"/>
    <n v="180"/>
    <n v="2"/>
    <n v="2"/>
    <n v="0.15"/>
    <n v="11.70074"/>
  </r>
  <r>
    <n v="1624"/>
    <x v="74"/>
    <s v="30/09/2020"/>
    <n v="2279"/>
    <n v="5"/>
    <s v="N"/>
    <s v="800-116-398-7"/>
    <s v="11001"/>
    <s v="Carrera 13 # 28-17 Pisos 234 y 5"/>
    <s v="12/03/2020"/>
    <s v="12/03/2025"/>
    <n v="15000000"/>
    <s v="2001851274"/>
    <n v="1800"/>
    <n v="1"/>
    <n v="15000000"/>
    <n v="180"/>
    <n v="2"/>
    <n v="2"/>
    <n v="3.65"/>
    <n v="13.523101"/>
  </r>
  <r>
    <n v="893"/>
    <x v="74"/>
    <s v="30/09/2020"/>
    <n v="2280"/>
    <n v="5"/>
    <s v="N"/>
    <s v="800-116-398-7"/>
    <s v="11001"/>
    <s v="Carrera 13 # 28-17 Pisos 234 y 5"/>
    <s v="12/03/2020"/>
    <s v="12/03/2023"/>
    <n v="6000000"/>
    <s v="2001851385"/>
    <n v="1080"/>
    <n v="1"/>
    <n v="6000000"/>
    <n v="90"/>
    <n v="2"/>
    <n v="2"/>
    <n v="0.15"/>
    <n v="5.0002199999999997"/>
  </r>
  <r>
    <n v="893"/>
    <x v="74"/>
    <s v="30/09/2020"/>
    <n v="2281"/>
    <n v="5"/>
    <s v="N"/>
    <s v="800-116-398-7"/>
    <s v="11001"/>
    <s v="Carrera 13 # 28-17 Pisos 234 y 5"/>
    <s v="12/03/2020"/>
    <s v="12/03/2023"/>
    <n v="5000000"/>
    <s v="2001851464"/>
    <n v="1080"/>
    <n v="1"/>
    <n v="5000000"/>
    <n v="180"/>
    <n v="2"/>
    <n v="2"/>
    <n v="0.15"/>
    <n v="4.1670150000000001"/>
  </r>
  <r>
    <n v="1624"/>
    <x v="74"/>
    <s v="30/09/2020"/>
    <n v="2282"/>
    <n v="5"/>
    <s v="N"/>
    <s v="800-116-398-7"/>
    <s v="11001"/>
    <s v="Carrera 13 # 28-17 Pisos 234 y 5"/>
    <s v="12/03/2020"/>
    <s v="12/03/2025"/>
    <n v="15000000"/>
    <s v="2001851466"/>
    <n v="1800"/>
    <n v="1"/>
    <n v="15000000"/>
    <n v="180"/>
    <n v="2"/>
    <n v="2"/>
    <n v="0.15"/>
    <n v="13.500862"/>
  </r>
  <r>
    <n v="893"/>
    <x v="74"/>
    <s v="30/09/2020"/>
    <n v="2283"/>
    <n v="5"/>
    <s v="N"/>
    <s v="800-116-398-7"/>
    <s v="11001"/>
    <s v="Carrera 13 # 28-17 Pisos 234 y 5"/>
    <s v="12/03/2020"/>
    <s v="12/03/2023"/>
    <n v="6000000"/>
    <s v="2001851475"/>
    <n v="1080"/>
    <n v="1"/>
    <n v="6000000"/>
    <n v="180"/>
    <n v="2"/>
    <n v="2"/>
    <n v="0.15"/>
    <n v="5.0004169999999997"/>
  </r>
  <r>
    <n v="528"/>
    <x v="74"/>
    <s v="30/09/2020"/>
    <n v="2284"/>
    <n v="5"/>
    <s v="N"/>
    <s v="800-116-398-7"/>
    <s v="11001"/>
    <s v="Carrera 13 # 28-17 Pisos 234 y 5"/>
    <s v="12/03/2020"/>
    <s v="12/03/2022"/>
    <n v="10000000"/>
    <s v="2001851484"/>
    <n v="720"/>
    <n v="1"/>
    <n v="10000000"/>
    <n v="180"/>
    <n v="2"/>
    <n v="2"/>
    <n v="0.15"/>
    <n v="7.5005689999999996"/>
  </r>
  <r>
    <n v="1624"/>
    <x v="74"/>
    <s v="30/09/2020"/>
    <n v="2285"/>
    <n v="5"/>
    <s v="N"/>
    <s v="800-116-398-7"/>
    <s v="11001"/>
    <s v="Carrera 13 # 28-17 Pisos 234 y 5"/>
    <s v="12/03/2020"/>
    <s v="12/03/2025"/>
    <n v="50000000"/>
    <s v="2001851489"/>
    <n v="1800"/>
    <n v="1"/>
    <n v="50000000"/>
    <n v="360"/>
    <n v="2"/>
    <n v="2"/>
    <n v="4.5599999999999996"/>
    <n v="51.253934000000001"/>
  </r>
  <r>
    <n v="1624"/>
    <x v="74"/>
    <s v="30/09/2020"/>
    <n v="2286"/>
    <n v="5"/>
    <s v="N"/>
    <s v="800-116-398-7"/>
    <s v="11001"/>
    <s v="Carrera 13 # 28-17 Pisos 234 y 5"/>
    <s v="12/03/2020"/>
    <s v="12/03/2025"/>
    <n v="10000000"/>
    <s v="2001851493"/>
    <n v="1800"/>
    <n v="1"/>
    <n v="10000000"/>
    <n v="180"/>
    <n v="2"/>
    <n v="2"/>
    <n v="0.15"/>
    <n v="9.0005690000000005"/>
  </r>
  <r>
    <n v="1624"/>
    <x v="74"/>
    <s v="30/09/2020"/>
    <n v="2287"/>
    <n v="5"/>
    <s v="N"/>
    <s v="800-116-398-7"/>
    <s v="11001"/>
    <s v="Carrera 13 # 28-17 Pisos 234 y 5"/>
    <s v="12/03/2020"/>
    <s v="12/03/2025"/>
    <n v="8000000"/>
    <s v="2001851518"/>
    <n v="1800"/>
    <n v="1"/>
    <n v="8000000"/>
    <n v="180"/>
    <n v="2"/>
    <n v="2"/>
    <n v="0.15"/>
    <n v="7.2004549999999998"/>
  </r>
  <r>
    <n v="1624"/>
    <x v="74"/>
    <s v="30/09/2020"/>
    <n v="2288"/>
    <n v="5"/>
    <s v="N"/>
    <s v="800-116-398-7"/>
    <s v="11001"/>
    <s v="Carrera 13 # 28-17 Pisos 234 y 5"/>
    <s v="12/03/2020"/>
    <s v="12/03/2025"/>
    <n v="14000000"/>
    <s v="2001851537"/>
    <n v="1800"/>
    <n v="1"/>
    <n v="14000000"/>
    <n v="180"/>
    <n v="2"/>
    <n v="2"/>
    <n v="0.15"/>
    <n v="6.560924"/>
  </r>
  <r>
    <n v="1625"/>
    <x v="74"/>
    <s v="30/09/2020"/>
    <n v="2289"/>
    <n v="5"/>
    <s v="N"/>
    <s v="800-116-398-7"/>
    <s v="11001"/>
    <s v="Carrera 13 # 28-17 Pisos 234 y 5"/>
    <s v="13/03/2020"/>
    <s v="13/03/2025"/>
    <n v="25000000"/>
    <s v="2001851997"/>
    <n v="1800"/>
    <n v="1"/>
    <n v="25000000"/>
    <n v="180"/>
    <n v="2"/>
    <n v="2"/>
    <n v="0.15"/>
    <n v="22.5"/>
  </r>
  <r>
    <n v="1625"/>
    <x v="74"/>
    <s v="30/09/2020"/>
    <n v="2290"/>
    <n v="5"/>
    <s v="N"/>
    <s v="800-116-398-7"/>
    <s v="11001"/>
    <s v="Carrera 13 # 28-17 Pisos 234 y 5"/>
    <s v="13/03/2020"/>
    <s v="13/03/2025"/>
    <n v="30000000"/>
    <s v="2001851998"/>
    <n v="1800"/>
    <n v="1"/>
    <n v="30000000"/>
    <n v="180"/>
    <n v="2"/>
    <n v="2"/>
    <n v="0"/>
    <n v="27"/>
  </r>
  <r>
    <n v="1625"/>
    <x v="74"/>
    <s v="30/09/2020"/>
    <n v="2291"/>
    <n v="5"/>
    <s v="N"/>
    <s v="800-116-398-7"/>
    <s v="11001"/>
    <s v="Carrera 13 # 28-17 Pisos 234 y 5"/>
    <s v="13/03/2020"/>
    <s v="13/03/2025"/>
    <n v="30000000"/>
    <s v="2001851999"/>
    <n v="1800"/>
    <n v="1"/>
    <n v="30000000"/>
    <n v="180"/>
    <n v="2"/>
    <n v="2"/>
    <n v="0.15"/>
    <n v="27"/>
  </r>
  <r>
    <n v="1625"/>
    <x v="74"/>
    <s v="30/09/2020"/>
    <n v="2292"/>
    <n v="5"/>
    <s v="N"/>
    <s v="800-116-398-7"/>
    <s v="11001"/>
    <s v="Carrera 13 # 28-17 Pisos 234 y 5"/>
    <s v="13/03/2020"/>
    <s v="13/03/2025"/>
    <n v="7000000"/>
    <s v="2001852000"/>
    <n v="1800"/>
    <n v="1"/>
    <n v="7000000"/>
    <n v="180"/>
    <n v="2"/>
    <n v="2"/>
    <n v="0.15"/>
    <n v="6.3"/>
  </r>
  <r>
    <n v="894"/>
    <x v="74"/>
    <s v="30/09/2020"/>
    <n v="2293"/>
    <n v="5"/>
    <s v="N"/>
    <s v="800-116-398-7"/>
    <s v="11001"/>
    <s v="Carrera 13 # 28-17 Pisos 234 y 5"/>
    <s v="13/03/2020"/>
    <s v="13/03/2023"/>
    <n v="21000000"/>
    <s v="2001852001"/>
    <n v="1080"/>
    <n v="1"/>
    <n v="21000000"/>
    <n v="180"/>
    <n v="2"/>
    <n v="2"/>
    <n v="0.15"/>
    <n v="17.5"/>
  </r>
  <r>
    <n v="1625"/>
    <x v="74"/>
    <s v="30/09/2020"/>
    <n v="2294"/>
    <n v="5"/>
    <s v="N"/>
    <s v="800-116-398-7"/>
    <s v="11001"/>
    <s v="Carrera 13 # 28-17 Pisos 234 y 5"/>
    <s v="13/03/2020"/>
    <s v="13/03/2025"/>
    <n v="70000000"/>
    <s v="2001852157"/>
    <n v="1800"/>
    <n v="1"/>
    <n v="70000000"/>
    <n v="180"/>
    <n v="2"/>
    <n v="2"/>
    <n v="3.65"/>
    <n v="63.097152000000001"/>
  </r>
  <r>
    <n v="1625"/>
    <x v="74"/>
    <s v="30/09/2020"/>
    <n v="2295"/>
    <n v="5"/>
    <s v="N"/>
    <s v="800-116-398-7"/>
    <s v="11001"/>
    <s v="Carrera 13 # 28-17 Pisos 234 y 5"/>
    <s v="13/03/2020"/>
    <s v="13/03/2025"/>
    <n v="8000000"/>
    <s v="2001852158"/>
    <n v="1800"/>
    <n v="1"/>
    <n v="8000000"/>
    <n v="180"/>
    <n v="2"/>
    <n v="2"/>
    <n v="0.15"/>
    <n v="7.2"/>
  </r>
  <r>
    <n v="1625"/>
    <x v="74"/>
    <s v="30/09/2020"/>
    <n v="2296"/>
    <n v="5"/>
    <s v="N"/>
    <s v="800-116-398-7"/>
    <s v="11001"/>
    <s v="Carrera 13 # 28-17 Pisos 234 y 5"/>
    <s v="13/03/2020"/>
    <s v="13/03/2025"/>
    <n v="11000000"/>
    <s v="2001852167"/>
    <n v="1800"/>
    <n v="1"/>
    <n v="11000000"/>
    <n v="180"/>
    <n v="2"/>
    <n v="2"/>
    <n v="0.15"/>
    <n v="9.9"/>
  </r>
  <r>
    <n v="1625"/>
    <x v="74"/>
    <s v="30/09/2020"/>
    <n v="2297"/>
    <n v="5"/>
    <s v="N"/>
    <s v="800-116-398-7"/>
    <s v="11001"/>
    <s v="Carrera 13 # 28-17 Pisos 234 y 5"/>
    <s v="13/03/2020"/>
    <s v="13/03/2025"/>
    <n v="20000000"/>
    <s v="2001852174"/>
    <n v="1800"/>
    <n v="1"/>
    <n v="20000000"/>
    <n v="180"/>
    <n v="2"/>
    <n v="2"/>
    <n v="3.65"/>
    <n v="18.027760000000001"/>
  </r>
  <r>
    <n v="894"/>
    <x v="74"/>
    <s v="30/09/2020"/>
    <n v="2298"/>
    <n v="5"/>
    <s v="N"/>
    <s v="800-116-398-7"/>
    <s v="11001"/>
    <s v="Carrera 13 # 28-17 Pisos 234 y 5"/>
    <s v="13/03/2020"/>
    <s v="13/03/2023"/>
    <n v="8000000"/>
    <s v="2001852182"/>
    <n v="1080"/>
    <n v="1"/>
    <n v="8000000"/>
    <n v="180"/>
    <n v="2"/>
    <n v="2"/>
    <n v="0.15"/>
    <n v="6.6666670000000003"/>
  </r>
  <r>
    <n v="1625"/>
    <x v="74"/>
    <s v="30/09/2020"/>
    <n v="2299"/>
    <n v="5"/>
    <s v="N"/>
    <s v="800-116-398-7"/>
    <s v="11001"/>
    <s v="Carrera 13 # 28-17 Pisos 234 y 5"/>
    <s v="13/03/2020"/>
    <s v="13/03/2025"/>
    <n v="10000000"/>
    <s v="2001852200"/>
    <n v="1800"/>
    <n v="1"/>
    <n v="10000000"/>
    <n v="180"/>
    <n v="2"/>
    <n v="2"/>
    <n v="0.15"/>
    <n v="9"/>
  </r>
  <r>
    <n v="532"/>
    <x v="74"/>
    <s v="30/09/2020"/>
    <n v="2300"/>
    <n v="5"/>
    <s v="N"/>
    <s v="800-116-398-7"/>
    <s v="11001"/>
    <s v="Carrera 13 # 28-17 Pisos 234 y 5"/>
    <s v="16/03/2020"/>
    <s v="16/03/2022"/>
    <n v="20000000"/>
    <s v="2001852953"/>
    <n v="720"/>
    <n v="1"/>
    <n v="20000000"/>
    <n v="180"/>
    <n v="2"/>
    <n v="2"/>
    <n v="0"/>
    <n v="15"/>
  </r>
  <r>
    <n v="1628"/>
    <x v="74"/>
    <s v="30/09/2020"/>
    <n v="2301"/>
    <n v="5"/>
    <s v="N"/>
    <s v="800-116-398-7"/>
    <s v="11001"/>
    <s v="Carrera 13 # 28-17 Pisos 234 y 5"/>
    <s v="16/03/2020"/>
    <s v="16/03/2025"/>
    <n v="10000000"/>
    <s v="2001852999"/>
    <n v="1800"/>
    <n v="1"/>
    <n v="10000000"/>
    <n v="30"/>
    <n v="2"/>
    <n v="2"/>
    <n v="0"/>
    <n v="8.9999979999999997"/>
  </r>
  <r>
    <n v="1628"/>
    <x v="74"/>
    <s v="30/09/2020"/>
    <n v="2302"/>
    <n v="5"/>
    <s v="N"/>
    <s v="800-116-398-7"/>
    <s v="11001"/>
    <s v="Carrera 13 # 28-17 Pisos 234 y 5"/>
    <s v="16/03/2020"/>
    <s v="16/03/2025"/>
    <n v="12000000"/>
    <s v="2001853001"/>
    <n v="1800"/>
    <n v="1"/>
    <n v="12000000"/>
    <n v="180"/>
    <n v="2"/>
    <n v="2"/>
    <n v="0"/>
    <n v="10.8"/>
  </r>
  <r>
    <n v="1628"/>
    <x v="74"/>
    <s v="30/09/2020"/>
    <n v="2303"/>
    <n v="5"/>
    <s v="N"/>
    <s v="800-116-398-7"/>
    <s v="11001"/>
    <s v="Carrera 13 # 28-17 Pisos 234 y 5"/>
    <s v="16/03/2020"/>
    <s v="16/03/2025"/>
    <n v="20000000"/>
    <s v="2001853008"/>
    <n v="1800"/>
    <n v="1"/>
    <n v="20000000"/>
    <n v="180"/>
    <n v="2"/>
    <n v="2"/>
    <n v="0"/>
    <n v="18"/>
  </r>
  <r>
    <n v="1629"/>
    <x v="74"/>
    <s v="30/09/2020"/>
    <n v="2304"/>
    <n v="5"/>
    <s v="N"/>
    <s v="800-116-398-7"/>
    <s v="11001"/>
    <s v="Carrera 13 # 28-17 Pisos 234 y 5"/>
    <s v="17/03/2020"/>
    <s v="17/03/2025"/>
    <n v="20000000"/>
    <s v="2001853766"/>
    <n v="1800"/>
    <n v="1"/>
    <n v="20000000"/>
    <n v="180"/>
    <n v="2"/>
    <n v="2"/>
    <n v="0"/>
    <n v="18"/>
  </r>
  <r>
    <n v="533"/>
    <x v="74"/>
    <s v="30/09/2020"/>
    <n v="2305"/>
    <n v="5"/>
    <s v="N"/>
    <s v="800-116-398-7"/>
    <s v="11001"/>
    <s v="Carrera 13 # 28-17 Pisos 234 y 5"/>
    <s v="17/03/2020"/>
    <s v="17/03/2022"/>
    <n v="5300000"/>
    <s v="2001853775"/>
    <n v="720"/>
    <n v="1"/>
    <n v="5300000"/>
    <n v="180"/>
    <n v="2"/>
    <n v="2"/>
    <n v="0"/>
    <n v="3.9750000000000001"/>
  </r>
  <r>
    <n v="533"/>
    <x v="74"/>
    <s v="30/09/2020"/>
    <n v="2306"/>
    <n v="5"/>
    <s v="N"/>
    <s v="800-116-398-7"/>
    <s v="11001"/>
    <s v="Carrera 13 # 28-17 Pisos 234 y 5"/>
    <s v="17/03/2020"/>
    <s v="17/03/2022"/>
    <n v="10000000"/>
    <s v="2001853776"/>
    <n v="720"/>
    <n v="1"/>
    <n v="10000000"/>
    <n v="180"/>
    <n v="2"/>
    <n v="2"/>
    <n v="0"/>
    <n v="7.5"/>
  </r>
  <r>
    <n v="1629"/>
    <x v="74"/>
    <s v="30/09/2020"/>
    <n v="2307"/>
    <n v="5"/>
    <s v="N"/>
    <s v="800-116-398-7"/>
    <s v="11001"/>
    <s v="Carrera 13 # 28-17 Pisos 234 y 5"/>
    <s v="17/03/2020"/>
    <s v="17/03/2025"/>
    <n v="6000000"/>
    <s v="2001853803"/>
    <n v="1800"/>
    <n v="1"/>
    <n v="6000000"/>
    <n v="180"/>
    <n v="2"/>
    <n v="2"/>
    <n v="0"/>
    <n v="5.4"/>
  </r>
  <r>
    <n v="1629"/>
    <x v="74"/>
    <s v="30/09/2020"/>
    <n v="2308"/>
    <n v="5"/>
    <s v="N"/>
    <s v="800-116-398-7"/>
    <s v="11001"/>
    <s v="Carrera 13 # 28-17 Pisos 234 y 5"/>
    <s v="17/03/2020"/>
    <s v="17/03/2025"/>
    <n v="40000000"/>
    <s v="2001853827"/>
    <n v="1800"/>
    <n v="1"/>
    <n v="40000000"/>
    <n v="180"/>
    <n v="2"/>
    <n v="2"/>
    <n v="3.5"/>
    <n v="36.045110000000001"/>
  </r>
  <r>
    <n v="1630"/>
    <x v="74"/>
    <s v="30/09/2020"/>
    <n v="2309"/>
    <n v="5"/>
    <s v="N"/>
    <s v="800-116-398-7"/>
    <s v="11001"/>
    <s v="Carrera 13 # 28-17 Pisos 234 y 5"/>
    <s v="18/03/2020"/>
    <s v="18/03/2025"/>
    <n v="10000000"/>
    <s v="2001854342"/>
    <n v="1800"/>
    <n v="1"/>
    <n v="10000000"/>
    <n v="180"/>
    <n v="2"/>
    <n v="2"/>
    <n v="0"/>
    <n v="9"/>
  </r>
  <r>
    <n v="899"/>
    <x v="74"/>
    <s v="30/09/2020"/>
    <n v="2310"/>
    <n v="5"/>
    <s v="N"/>
    <s v="800-116-398-7"/>
    <s v="11001"/>
    <s v="Carrera 13 # 28-17 Pisos 234 y 5"/>
    <s v="18/03/2020"/>
    <s v="18/03/2023"/>
    <n v="6000000"/>
    <s v="2001854344"/>
    <n v="1080"/>
    <n v="1"/>
    <n v="6000000"/>
    <n v="180"/>
    <n v="2"/>
    <n v="2"/>
    <n v="0"/>
    <n v="5"/>
  </r>
  <r>
    <n v="1265"/>
    <x v="74"/>
    <s v="30/09/2020"/>
    <n v="2311"/>
    <n v="5"/>
    <s v="N"/>
    <s v="800-116-398-7"/>
    <s v="11001"/>
    <s v="Carrera 13 # 28-17 Pisos 234 y 5"/>
    <s v="18/03/2020"/>
    <s v="18/03/2024"/>
    <n v="10000000"/>
    <s v="2001854351"/>
    <n v="1440"/>
    <n v="1"/>
    <n v="10000000"/>
    <n v="180"/>
    <n v="2"/>
    <n v="2"/>
    <n v="0"/>
    <n v="8.75"/>
  </r>
  <r>
    <n v="169"/>
    <x v="74"/>
    <s v="30/09/2020"/>
    <n v="2312"/>
    <n v="5"/>
    <s v="N"/>
    <s v="800-116-398-7"/>
    <s v="11001"/>
    <s v="Carrera 13 # 28-17 Pisos 234 y 5"/>
    <s v="18/03/2020"/>
    <s v="18/03/2021"/>
    <n v="20000000"/>
    <s v="2001854357"/>
    <n v="360"/>
    <n v="1"/>
    <n v="20000000"/>
    <n v="180"/>
    <n v="2"/>
    <n v="2"/>
    <n v="0"/>
    <n v="10"/>
  </r>
  <r>
    <n v="1630"/>
    <x v="74"/>
    <s v="30/09/2020"/>
    <n v="2313"/>
    <n v="5"/>
    <s v="N"/>
    <s v="800-116-398-7"/>
    <s v="11001"/>
    <s v="Carrera 13 # 28-17 Pisos 234 y 5"/>
    <s v="18/03/2020"/>
    <s v="18/03/2025"/>
    <n v="8000000"/>
    <s v="2001854363"/>
    <n v="1800"/>
    <n v="1"/>
    <n v="8000000"/>
    <n v="180"/>
    <n v="2"/>
    <n v="2"/>
    <n v="0"/>
    <n v="7.2"/>
  </r>
  <r>
    <n v="1630"/>
    <x v="74"/>
    <s v="30/09/2020"/>
    <n v="2314"/>
    <n v="5"/>
    <s v="N"/>
    <s v="800-116-398-7"/>
    <s v="11001"/>
    <s v="Carrera 13 # 28-17 Pisos 234 y 5"/>
    <s v="18/03/2020"/>
    <s v="18/03/2025"/>
    <n v="5000000"/>
    <s v="2001854367"/>
    <n v="1800"/>
    <n v="1"/>
    <n v="5000000"/>
    <n v="180"/>
    <n v="2"/>
    <n v="2"/>
    <n v="0"/>
    <n v="4.5"/>
  </r>
  <r>
    <n v="1630"/>
    <x v="74"/>
    <s v="30/09/2020"/>
    <n v="2315"/>
    <n v="5"/>
    <s v="N"/>
    <s v="800-116-398-7"/>
    <s v="11001"/>
    <s v="Carrera 13 # 28-17 Pisos 234 y 5"/>
    <s v="18/03/2020"/>
    <s v="18/03/2025"/>
    <n v="12000000"/>
    <s v="2001854374"/>
    <n v="1800"/>
    <n v="1"/>
    <n v="12000000"/>
    <n v="180"/>
    <n v="2"/>
    <n v="2"/>
    <n v="0"/>
    <n v="10.8"/>
  </r>
  <r>
    <n v="1630"/>
    <x v="74"/>
    <s v="30/09/2020"/>
    <n v="2316"/>
    <n v="5"/>
    <s v="N"/>
    <s v="800-116-398-7"/>
    <s v="11001"/>
    <s v="Carrera 13 # 28-17 Pisos 234 y 5"/>
    <s v="18/03/2020"/>
    <s v="18/03/2025"/>
    <n v="12000000"/>
    <s v="2001854377"/>
    <n v="1800"/>
    <n v="1"/>
    <n v="12000000"/>
    <n v="180"/>
    <n v="2"/>
    <n v="2"/>
    <n v="0"/>
    <n v="10.8"/>
  </r>
  <r>
    <n v="1630"/>
    <x v="74"/>
    <s v="30/09/2020"/>
    <n v="2317"/>
    <n v="5"/>
    <s v="N"/>
    <s v="800-116-398-7"/>
    <s v="11001"/>
    <s v="Carrera 13 # 28-17 Pisos 234 y 5"/>
    <s v="18/03/2020"/>
    <s v="18/03/2025"/>
    <n v="10000000"/>
    <s v="2001854385"/>
    <n v="1800"/>
    <n v="1"/>
    <n v="10000000"/>
    <n v="180"/>
    <n v="2"/>
    <n v="2"/>
    <n v="0"/>
    <n v="9"/>
  </r>
  <r>
    <n v="534"/>
    <x v="74"/>
    <s v="30/09/2020"/>
    <n v="2318"/>
    <n v="5"/>
    <s v="N"/>
    <s v="800-116-398-7"/>
    <s v="11001"/>
    <s v="Carrera 13 # 28-17 Pisos 234 y 5"/>
    <s v="18/03/2020"/>
    <s v="18/03/2022"/>
    <n v="10000000"/>
    <s v="2001854398"/>
    <n v="720"/>
    <n v="1"/>
    <n v="10000000"/>
    <n v="360"/>
    <n v="2"/>
    <n v="2"/>
    <n v="1.96"/>
    <n v="10.104448"/>
  </r>
  <r>
    <n v="899"/>
    <x v="74"/>
    <s v="30/09/2020"/>
    <n v="2319"/>
    <n v="5"/>
    <s v="N"/>
    <s v="800-116-398-7"/>
    <s v="11001"/>
    <s v="Carrera 13 # 28-17 Pisos 234 y 5"/>
    <s v="18/03/2020"/>
    <s v="18/03/2023"/>
    <n v="10500000"/>
    <s v="2001854409"/>
    <n v="1080"/>
    <n v="1"/>
    <n v="10500000"/>
    <n v="180"/>
    <n v="2"/>
    <n v="2"/>
    <n v="0"/>
    <n v="8.75"/>
  </r>
  <r>
    <n v="169"/>
    <x v="74"/>
    <s v="30/09/2020"/>
    <n v="2320"/>
    <n v="5"/>
    <s v="N"/>
    <s v="800-116-398-7"/>
    <s v="11001"/>
    <s v="Carrera 13 # 28-17 Pisos 234 y 5"/>
    <s v="18/03/2020"/>
    <s v="18/03/2021"/>
    <n v="10000000"/>
    <s v="2001854416"/>
    <n v="360"/>
    <n v="1"/>
    <n v="10000000"/>
    <n v="180"/>
    <n v="2"/>
    <n v="2"/>
    <n v="0"/>
    <n v="5"/>
  </r>
  <r>
    <n v="1631"/>
    <x v="74"/>
    <s v="30/09/2020"/>
    <n v="2321"/>
    <n v="5"/>
    <s v="N"/>
    <s v="800-116-398-7"/>
    <s v="11001"/>
    <s v="Carrera 13 # 28-17 Pisos 234 y 5"/>
    <s v="19/03/2020"/>
    <s v="19/03/2025"/>
    <n v="26000000"/>
    <s v="2001854879"/>
    <n v="1800"/>
    <n v="1"/>
    <n v="26000000"/>
    <n v="180"/>
    <n v="2"/>
    <n v="2"/>
    <n v="0"/>
    <n v="23.649393"/>
  </r>
  <r>
    <n v="1631"/>
    <x v="74"/>
    <s v="30/09/2020"/>
    <n v="2322"/>
    <n v="5"/>
    <s v="N"/>
    <s v="800-116-398-7"/>
    <s v="11001"/>
    <s v="Carrera 13 # 28-17 Pisos 234 y 5"/>
    <s v="19/03/2020"/>
    <s v="19/03/2025"/>
    <n v="5000000"/>
    <s v="2001854885"/>
    <n v="1800"/>
    <n v="1"/>
    <n v="5000000"/>
    <n v="180"/>
    <n v="2"/>
    <n v="2"/>
    <n v="0"/>
    <n v="4.5476960000000002"/>
  </r>
  <r>
    <n v="1631"/>
    <x v="74"/>
    <s v="30/09/2020"/>
    <n v="2323"/>
    <n v="5"/>
    <s v="N"/>
    <s v="800-116-398-7"/>
    <s v="11001"/>
    <s v="Carrera 13 # 28-17 Pisos 234 y 5"/>
    <s v="19/03/2020"/>
    <s v="19/03/2025"/>
    <n v="17000000"/>
    <s v="2001854888"/>
    <n v="1800"/>
    <n v="1"/>
    <n v="17000000"/>
    <n v="180"/>
    <n v="2"/>
    <n v="2"/>
    <n v="0"/>
    <n v="15.462096000000001"/>
  </r>
  <r>
    <n v="1631"/>
    <x v="74"/>
    <s v="30/09/2020"/>
    <n v="2324"/>
    <n v="5"/>
    <s v="N"/>
    <s v="800-116-398-7"/>
    <s v="11001"/>
    <s v="Carrera 13 # 28-17 Pisos 234 y 5"/>
    <s v="19/03/2020"/>
    <s v="19/03/2025"/>
    <n v="30000000"/>
    <s v="2001854891"/>
    <n v="1800"/>
    <n v="1"/>
    <n v="30000000"/>
    <n v="180"/>
    <n v="2"/>
    <n v="2"/>
    <n v="3.39"/>
    <n v="27.812929"/>
  </r>
  <r>
    <n v="1631"/>
    <x v="74"/>
    <s v="30/09/2020"/>
    <n v="2325"/>
    <n v="5"/>
    <s v="N"/>
    <s v="800-116-398-7"/>
    <s v="11001"/>
    <s v="Carrera 13 # 28-17 Pisos 234 y 5"/>
    <s v="19/03/2020"/>
    <s v="19/03/2025"/>
    <n v="9727614"/>
    <s v="2001854924"/>
    <n v="1800"/>
    <n v="1"/>
    <n v="9727614"/>
    <n v="180"/>
    <n v="2"/>
    <n v="2"/>
    <n v="0"/>
    <n v="8.7938510000000001"/>
  </r>
  <r>
    <n v="1631"/>
    <x v="74"/>
    <s v="30/09/2020"/>
    <n v="2326"/>
    <n v="5"/>
    <s v="N"/>
    <s v="800-116-398-7"/>
    <s v="11001"/>
    <s v="Carrera 13 # 28-17 Pisos 234 y 5"/>
    <s v="19/03/2020"/>
    <s v="19/03/2025"/>
    <n v="40000000"/>
    <s v="2001854928"/>
    <n v="1800"/>
    <n v="1"/>
    <n v="40000000"/>
    <n v="180"/>
    <n v="2"/>
    <n v="2"/>
    <n v="2.39"/>
    <n v="36.398761"/>
  </r>
  <r>
    <n v="907"/>
    <x v="74"/>
    <s v="30/09/2020"/>
    <n v="2327"/>
    <n v="5"/>
    <s v="N"/>
    <s v="800-116-398-7"/>
    <s v="11001"/>
    <s v="Carrera 13 # 28-17 Pisos 234 y 5"/>
    <s v="26/03/2020"/>
    <s v="26/03/2023"/>
    <n v="10000000"/>
    <s v="2001856264"/>
    <n v="1080"/>
    <n v="1"/>
    <n v="10000000"/>
    <n v="180"/>
    <n v="2"/>
    <n v="2"/>
    <n v="0"/>
    <n v="8.3339210000000001"/>
  </r>
  <r>
    <n v="1638"/>
    <x v="74"/>
    <s v="30/09/2020"/>
    <n v="2328"/>
    <n v="5"/>
    <s v="N"/>
    <s v="800-116-398-7"/>
    <s v="11001"/>
    <s v="Carrera 13 # 28-17 Pisos 234 y 5"/>
    <s v="26/03/2020"/>
    <s v="26/03/2025"/>
    <n v="6000000"/>
    <s v="2001856265"/>
    <n v="1800"/>
    <n v="1"/>
    <n v="6000000"/>
    <n v="180"/>
    <n v="2"/>
    <n v="2"/>
    <n v="0"/>
    <n v="5.4003889999999997"/>
  </r>
  <r>
    <n v="1638"/>
    <x v="74"/>
    <s v="30/09/2020"/>
    <n v="2329"/>
    <n v="5"/>
    <s v="N"/>
    <s v="800-116-398-7"/>
    <s v="11001"/>
    <s v="Carrera 13 # 28-17 Pisos 234 y 5"/>
    <s v="26/03/2020"/>
    <s v="26/03/2025"/>
    <n v="13000000"/>
    <s v="2001856266"/>
    <n v="1800"/>
    <n v="1"/>
    <n v="13000000"/>
    <n v="180"/>
    <n v="2"/>
    <n v="2"/>
    <n v="0"/>
    <n v="11.700782999999999"/>
  </r>
  <r>
    <n v="1638"/>
    <x v="74"/>
    <s v="30/09/2020"/>
    <n v="2330"/>
    <n v="5"/>
    <s v="N"/>
    <s v="800-116-398-7"/>
    <s v="11001"/>
    <s v="Carrera 13 # 28-17 Pisos 234 y 5"/>
    <s v="26/03/2020"/>
    <s v="26/03/2025"/>
    <n v="20000000"/>
    <s v="2001856267"/>
    <n v="1800"/>
    <n v="1"/>
    <n v="20000000"/>
    <n v="180"/>
    <n v="2"/>
    <n v="2"/>
    <n v="0"/>
    <n v="18.000554000000001"/>
  </r>
  <r>
    <n v="1638"/>
    <x v="74"/>
    <s v="30/09/2020"/>
    <n v="2331"/>
    <n v="5"/>
    <s v="N"/>
    <s v="800-116-398-7"/>
    <s v="11001"/>
    <s v="Carrera 13 # 28-17 Pisos 234 y 5"/>
    <s v="26/03/2020"/>
    <s v="26/03/2025"/>
    <n v="10000000"/>
    <s v="2001856268"/>
    <n v="1800"/>
    <n v="1"/>
    <n v="10000000"/>
    <n v="180"/>
    <n v="2"/>
    <n v="2"/>
    <n v="0"/>
    <n v="9.0005880000000005"/>
  </r>
  <r>
    <n v="1638"/>
    <x v="74"/>
    <s v="30/09/2020"/>
    <n v="2332"/>
    <n v="5"/>
    <s v="N"/>
    <s v="800-116-398-7"/>
    <s v="11001"/>
    <s v="Carrera 13 # 28-17 Pisos 234 y 5"/>
    <s v="26/03/2020"/>
    <s v="26/03/2025"/>
    <n v="8000000"/>
    <s v="2001856271"/>
    <n v="1800"/>
    <n v="1"/>
    <n v="8000000"/>
    <n v="180"/>
    <n v="2"/>
    <n v="2"/>
    <n v="0"/>
    <n v="7.2004419999999998"/>
  </r>
  <r>
    <n v="177"/>
    <x v="74"/>
    <s v="30/09/2020"/>
    <n v="2333"/>
    <n v="5"/>
    <s v="N"/>
    <s v="800-116-398-7"/>
    <s v="11001"/>
    <s v="Carrera 13 # 28-17 Pisos 234 y 5"/>
    <s v="26/03/2020"/>
    <s v="26/03/2021"/>
    <n v="5000000"/>
    <s v="2001856283"/>
    <n v="360"/>
    <n v="1"/>
    <n v="5000000"/>
    <n v="180"/>
    <n v="2"/>
    <n v="2"/>
    <n v="0"/>
    <n v="2.5002759999999999"/>
  </r>
  <r>
    <n v="1638"/>
    <x v="74"/>
    <s v="30/09/2020"/>
    <n v="2334"/>
    <n v="5"/>
    <s v="N"/>
    <s v="800-116-398-7"/>
    <s v="11001"/>
    <s v="Carrera 13 # 28-17 Pisos 234 y 5"/>
    <s v="26/03/2020"/>
    <s v="26/03/2025"/>
    <n v="15000000"/>
    <s v="2001856301"/>
    <n v="1800"/>
    <n v="1"/>
    <n v="15000000"/>
    <n v="180"/>
    <n v="2"/>
    <n v="2"/>
    <n v="0"/>
    <n v="13.500829"/>
  </r>
  <r>
    <n v="907"/>
    <x v="74"/>
    <s v="30/09/2020"/>
    <n v="2335"/>
    <n v="5"/>
    <s v="N"/>
    <s v="800-116-398-7"/>
    <s v="11001"/>
    <s v="Carrera 13 # 28-17 Pisos 234 y 5"/>
    <s v="26/03/2020"/>
    <s v="26/03/2023"/>
    <n v="20000000"/>
    <s v="2001856309"/>
    <n v="1080"/>
    <n v="1"/>
    <n v="20000000"/>
    <n v="180"/>
    <n v="2"/>
    <n v="2"/>
    <n v="0"/>
    <n v="16.667843000000001"/>
  </r>
  <r>
    <n v="907"/>
    <x v="74"/>
    <s v="30/09/2020"/>
    <n v="2336"/>
    <n v="5"/>
    <s v="N"/>
    <s v="800-116-398-7"/>
    <s v="11001"/>
    <s v="Carrera 13 # 28-17 Pisos 234 y 5"/>
    <s v="26/03/2020"/>
    <s v="26/03/2023"/>
    <n v="5000000"/>
    <s v="2001856452"/>
    <n v="1080"/>
    <n v="1"/>
    <n v="5000000"/>
    <n v="180"/>
    <n v="2"/>
    <n v="2"/>
    <n v="0"/>
    <n v="4.1669429999999998"/>
  </r>
  <r>
    <n v="1638"/>
    <x v="74"/>
    <s v="30/09/2020"/>
    <n v="2337"/>
    <n v="5"/>
    <s v="N"/>
    <s v="800-116-398-7"/>
    <s v="11001"/>
    <s v="Carrera 13 # 28-17 Pisos 234 y 5"/>
    <s v="26/03/2020"/>
    <s v="26/03/2025"/>
    <n v="20000000"/>
    <s v="2001856454"/>
    <n v="1800"/>
    <n v="1"/>
    <n v="20000000"/>
    <n v="180"/>
    <n v="2"/>
    <n v="2"/>
    <n v="0"/>
    <n v="18.100435000000001"/>
  </r>
  <r>
    <n v="1638"/>
    <x v="74"/>
    <s v="30/09/2020"/>
    <n v="2338"/>
    <n v="5"/>
    <s v="N"/>
    <s v="800-116-398-7"/>
    <s v="11001"/>
    <s v="Carrera 13 # 28-17 Pisos 234 y 5"/>
    <s v="26/03/2020"/>
    <s v="26/03/2025"/>
    <n v="25000000"/>
    <s v="2001856455"/>
    <n v="1800"/>
    <n v="1"/>
    <n v="25000000"/>
    <n v="180"/>
    <n v="2"/>
    <n v="2"/>
    <n v="0"/>
    <n v="22.500744000000001"/>
  </r>
  <r>
    <n v="1638"/>
    <x v="74"/>
    <s v="30/09/2020"/>
    <n v="2339"/>
    <n v="5"/>
    <s v="N"/>
    <s v="800-116-398-7"/>
    <s v="11001"/>
    <s v="Carrera 13 # 28-17 Pisos 234 y 5"/>
    <s v="26/03/2020"/>
    <s v="26/03/2025"/>
    <n v="25000000"/>
    <s v="2001856457"/>
    <n v="1800"/>
    <n v="1"/>
    <n v="25000000"/>
    <n v="180"/>
    <n v="2"/>
    <n v="2"/>
    <n v="0"/>
    <n v="22.501382"/>
  </r>
  <r>
    <n v="1638"/>
    <x v="74"/>
    <s v="30/09/2020"/>
    <n v="2340"/>
    <n v="5"/>
    <s v="N"/>
    <s v="800-116-398-7"/>
    <s v="11001"/>
    <s v="Carrera 13 # 28-17 Pisos 234 y 5"/>
    <s v="26/03/2020"/>
    <s v="26/03/2025"/>
    <n v="12000000"/>
    <s v="2001856462"/>
    <n v="1800"/>
    <n v="1"/>
    <n v="12000000"/>
    <n v="180"/>
    <n v="2"/>
    <n v="2"/>
    <n v="0"/>
    <n v="10.800663"/>
  </r>
  <r>
    <n v="1638"/>
    <x v="74"/>
    <s v="30/09/2020"/>
    <n v="2341"/>
    <n v="5"/>
    <s v="N"/>
    <s v="800-116-398-7"/>
    <s v="11001"/>
    <s v="Carrera 13 # 28-17 Pisos 234 y 5"/>
    <s v="26/03/2020"/>
    <s v="26/03/2025"/>
    <n v="13000000"/>
    <s v="2001856464"/>
    <n v="1800"/>
    <n v="1"/>
    <n v="13000000"/>
    <n v="180"/>
    <n v="2"/>
    <n v="2"/>
    <n v="0"/>
    <n v="11.700718999999999"/>
  </r>
  <r>
    <n v="1638"/>
    <x v="74"/>
    <s v="30/09/2020"/>
    <n v="2342"/>
    <n v="5"/>
    <s v="N"/>
    <s v="800-116-398-7"/>
    <s v="11001"/>
    <s v="Carrera 13 # 28-17 Pisos 234 y 5"/>
    <s v="26/03/2020"/>
    <s v="26/03/2025"/>
    <n v="11525000"/>
    <s v="2001856465"/>
    <n v="1800"/>
    <n v="1"/>
    <n v="11525000"/>
    <n v="180"/>
    <n v="2"/>
    <n v="2"/>
    <n v="0"/>
    <n v="10.372819"/>
  </r>
  <r>
    <n v="1638"/>
    <x v="74"/>
    <s v="30/09/2020"/>
    <n v="2343"/>
    <n v="5"/>
    <s v="N"/>
    <s v="800-116-398-7"/>
    <s v="11001"/>
    <s v="Carrera 13 # 28-17 Pisos 234 y 5"/>
    <s v="26/03/2020"/>
    <s v="26/03/2025"/>
    <n v="10000000"/>
    <s v="2001856479"/>
    <n v="1800"/>
    <n v="1"/>
    <n v="10000000"/>
    <n v="180"/>
    <n v="2"/>
    <n v="2"/>
    <n v="0"/>
    <n v="9.000553"/>
  </r>
  <r>
    <n v="1638"/>
    <x v="74"/>
    <s v="30/09/2020"/>
    <n v="2344"/>
    <n v="5"/>
    <s v="N"/>
    <s v="800-116-398-7"/>
    <s v="11001"/>
    <s v="Carrera 13 # 28-17 Pisos 234 y 5"/>
    <s v="26/03/2020"/>
    <s v="26/03/2025"/>
    <n v="10000000"/>
    <s v="2001856486"/>
    <n v="1800"/>
    <n v="1"/>
    <n v="10000000"/>
    <n v="180"/>
    <n v="2"/>
    <n v="2"/>
    <n v="0"/>
    <n v="9.000553"/>
  </r>
  <r>
    <n v="1638"/>
    <x v="74"/>
    <s v="30/09/2020"/>
    <n v="2345"/>
    <n v="5"/>
    <s v="N"/>
    <s v="800-116-398-7"/>
    <s v="11001"/>
    <s v="Carrera 13 # 28-17 Pisos 234 y 5"/>
    <s v="26/03/2020"/>
    <s v="26/03/2025"/>
    <n v="25000000"/>
    <s v="2001856493"/>
    <n v="1800"/>
    <n v="1"/>
    <n v="25000000"/>
    <n v="180"/>
    <n v="2"/>
    <n v="2"/>
    <n v="0"/>
    <n v="22.500692999999998"/>
  </r>
  <r>
    <n v="907"/>
    <x v="74"/>
    <s v="30/09/2020"/>
    <n v="2346"/>
    <n v="5"/>
    <s v="N"/>
    <s v="800-116-398-7"/>
    <s v="11001"/>
    <s v="Carrera 13 # 28-17 Pisos 234 y 5"/>
    <s v="26/03/2020"/>
    <s v="26/03/2023"/>
    <n v="10000000"/>
    <s v="2001856503"/>
    <n v="1080"/>
    <n v="1"/>
    <n v="10000000"/>
    <n v="180"/>
    <n v="2"/>
    <n v="2"/>
    <n v="0"/>
    <n v="8.3338859999999997"/>
  </r>
  <r>
    <n v="1638"/>
    <x v="74"/>
    <s v="30/09/2020"/>
    <n v="2347"/>
    <n v="5"/>
    <s v="N"/>
    <s v="800-116-398-7"/>
    <s v="11001"/>
    <s v="Carrera 13 # 28-17 Pisos 234 y 5"/>
    <s v="26/03/2020"/>
    <s v="26/03/2025"/>
    <n v="17200000"/>
    <s v="2001856511"/>
    <n v="1800"/>
    <n v="1"/>
    <n v="17200000"/>
    <n v="180"/>
    <n v="2"/>
    <n v="2"/>
    <n v="3.32"/>
    <n v="15.485424999999999"/>
  </r>
  <r>
    <n v="1638"/>
    <x v="74"/>
    <s v="30/09/2020"/>
    <n v="2348"/>
    <n v="5"/>
    <s v="N"/>
    <s v="800-116-398-7"/>
    <s v="11001"/>
    <s v="Carrera 13 # 28-17 Pisos 234 y 5"/>
    <s v="26/03/2020"/>
    <s v="26/03/2025"/>
    <n v="24000000"/>
    <s v="2001856529"/>
    <n v="1800"/>
    <n v="1"/>
    <n v="24000000"/>
    <n v="180"/>
    <n v="2"/>
    <n v="2"/>
    <n v="0"/>
    <n v="21.601327000000001"/>
  </r>
  <r>
    <n v="1638"/>
    <x v="74"/>
    <s v="30/09/2020"/>
    <n v="2349"/>
    <n v="5"/>
    <s v="N"/>
    <s v="800-116-398-7"/>
    <s v="11001"/>
    <s v="Carrera 13 # 28-17 Pisos 234 y 5"/>
    <s v="26/03/2020"/>
    <s v="26/03/2025"/>
    <n v="15000000"/>
    <s v="2001856535"/>
    <n v="1800"/>
    <n v="1"/>
    <n v="15000000"/>
    <n v="180"/>
    <n v="2"/>
    <n v="2"/>
    <n v="0"/>
    <n v="13.574407000000001"/>
  </r>
  <r>
    <n v="1638"/>
    <x v="74"/>
    <s v="30/09/2020"/>
    <n v="2350"/>
    <n v="5"/>
    <s v="N"/>
    <s v="800-116-398-7"/>
    <s v="11001"/>
    <s v="Carrera 13 # 28-17 Pisos 234 y 5"/>
    <s v="26/03/2020"/>
    <s v="26/03/2025"/>
    <n v="15000000"/>
    <s v="2001856540"/>
    <n v="1800"/>
    <n v="1"/>
    <n v="15000000"/>
    <n v="180"/>
    <n v="2"/>
    <n v="2"/>
    <n v="0"/>
    <n v="13.500829"/>
  </r>
  <r>
    <n v="907"/>
    <x v="74"/>
    <s v="30/09/2020"/>
    <n v="2351"/>
    <n v="5"/>
    <s v="N"/>
    <s v="800-116-398-7"/>
    <s v="11001"/>
    <s v="Carrera 13 # 28-17 Pisos 234 y 5"/>
    <s v="26/03/2020"/>
    <s v="26/03/2023"/>
    <n v="7000000"/>
    <s v="2001856544"/>
    <n v="1080"/>
    <n v="1"/>
    <n v="7000000"/>
    <n v="360"/>
    <n v="2"/>
    <n v="2"/>
    <n v="2"/>
    <n v="7.0711870000000001"/>
  </r>
  <r>
    <n v="1638"/>
    <x v="74"/>
    <s v="30/09/2020"/>
    <n v="2352"/>
    <n v="5"/>
    <s v="N"/>
    <s v="800-116-398-7"/>
    <s v="11001"/>
    <s v="Carrera 13 # 28-17 Pisos 234 y 5"/>
    <s v="26/03/2020"/>
    <s v="26/03/2025"/>
    <n v="10000000"/>
    <s v="2001856570"/>
    <n v="1800"/>
    <n v="1"/>
    <n v="10000000"/>
    <n v="180"/>
    <n v="2"/>
    <n v="2"/>
    <n v="0"/>
    <n v="9.0002770000000005"/>
  </r>
  <r>
    <n v="1638"/>
    <x v="74"/>
    <s v="30/09/2020"/>
    <n v="2353"/>
    <n v="5"/>
    <s v="N"/>
    <s v="800-116-398-7"/>
    <s v="11001"/>
    <s v="Carrera 13 # 28-17 Pisos 234 y 5"/>
    <s v="26/03/2020"/>
    <s v="26/03/2025"/>
    <n v="15000000"/>
    <s v="2001856579"/>
    <n v="1800"/>
    <n v="1"/>
    <n v="15000000"/>
    <n v="180"/>
    <n v="2"/>
    <n v="2"/>
    <n v="0"/>
    <n v="13.500829"/>
  </r>
  <r>
    <n v="178"/>
    <x v="74"/>
    <s v="30/09/2020"/>
    <n v="2354"/>
    <n v="5"/>
    <s v="N"/>
    <s v="800-116-398-7"/>
    <s v="11001"/>
    <s v="Carrera 13 # 28-17 Pisos 234 y 5"/>
    <s v="27/03/2020"/>
    <s v="27/03/2021"/>
    <n v="5000000"/>
    <s v="2001856730"/>
    <n v="360"/>
    <n v="1"/>
    <n v="5000000"/>
    <n v="180"/>
    <n v="2"/>
    <n v="2"/>
    <n v="0"/>
    <n v="2.5"/>
  </r>
  <r>
    <n v="908"/>
    <x v="74"/>
    <s v="30/09/2020"/>
    <n v="2355"/>
    <n v="5"/>
    <s v="N"/>
    <s v="800-116-398-7"/>
    <s v="11001"/>
    <s v="Carrera 13 # 28-17 Pisos 234 y 5"/>
    <s v="27/03/2020"/>
    <s v="27/03/2023"/>
    <n v="5000000"/>
    <s v="2001856741"/>
    <n v="1080"/>
    <n v="1"/>
    <n v="5000000"/>
    <n v="180"/>
    <n v="2"/>
    <n v="2"/>
    <n v="0"/>
    <n v="4.1666670000000003"/>
  </r>
  <r>
    <n v="1639"/>
    <x v="74"/>
    <s v="30/09/2020"/>
    <n v="2356"/>
    <n v="5"/>
    <s v="N"/>
    <s v="800-116-398-7"/>
    <s v="11001"/>
    <s v="Carrera 13 # 28-17 Pisos 234 y 5"/>
    <s v="27/03/2020"/>
    <s v="27/03/2025"/>
    <n v="30000000"/>
    <s v="2001856744"/>
    <n v="1800"/>
    <n v="1"/>
    <n v="30000000"/>
    <n v="90"/>
    <n v="2"/>
    <n v="2"/>
    <n v="0"/>
    <n v="27"/>
  </r>
  <r>
    <n v="1639"/>
    <x v="74"/>
    <s v="30/09/2020"/>
    <n v="2357"/>
    <n v="5"/>
    <s v="N"/>
    <s v="800-116-398-7"/>
    <s v="11001"/>
    <s v="Carrera 13 # 28-17 Pisos 234 y 5"/>
    <s v="27/03/2020"/>
    <s v="27/03/2025"/>
    <n v="5000000"/>
    <s v="2001856747"/>
    <n v="1800"/>
    <n v="1"/>
    <n v="5000000"/>
    <n v="180"/>
    <n v="2"/>
    <n v="2"/>
    <n v="0"/>
    <n v="4.5"/>
  </r>
  <r>
    <n v="1639"/>
    <x v="74"/>
    <s v="30/09/2020"/>
    <n v="2358"/>
    <n v="5"/>
    <s v="N"/>
    <s v="800-116-398-7"/>
    <s v="11001"/>
    <s v="Carrera 13 # 28-17 Pisos 234 y 5"/>
    <s v="27/03/2020"/>
    <s v="27/03/2025"/>
    <n v="30000000"/>
    <s v="2001856753"/>
    <n v="1800"/>
    <n v="1"/>
    <n v="30000000"/>
    <n v="180"/>
    <n v="2"/>
    <n v="2"/>
    <n v="0"/>
    <n v="27"/>
  </r>
  <r>
    <n v="1639"/>
    <x v="74"/>
    <s v="30/09/2020"/>
    <n v="2359"/>
    <n v="5"/>
    <s v="N"/>
    <s v="800-116-398-7"/>
    <s v="11001"/>
    <s v="Carrera 13 # 28-17 Pisos 234 y 5"/>
    <s v="27/03/2020"/>
    <s v="27/03/2025"/>
    <n v="7000000"/>
    <s v="2001856853"/>
    <n v="1800"/>
    <n v="1"/>
    <n v="7000000"/>
    <n v="180"/>
    <n v="2"/>
    <n v="2"/>
    <n v="0"/>
    <n v="6.3"/>
  </r>
  <r>
    <n v="1639"/>
    <x v="74"/>
    <s v="30/09/2020"/>
    <n v="2360"/>
    <n v="5"/>
    <s v="N"/>
    <s v="800-116-398-7"/>
    <s v="11001"/>
    <s v="Carrera 13 # 28-17 Pisos 234 y 5"/>
    <s v="27/03/2020"/>
    <s v="27/03/2025"/>
    <n v="20000000"/>
    <s v="2001856855"/>
    <n v="1800"/>
    <n v="1"/>
    <n v="20000000"/>
    <n v="180"/>
    <n v="2"/>
    <n v="2"/>
    <n v="0"/>
    <n v="18"/>
  </r>
  <r>
    <n v="908"/>
    <x v="74"/>
    <s v="30/09/2020"/>
    <n v="2361"/>
    <n v="5"/>
    <s v="N"/>
    <s v="800-116-398-7"/>
    <s v="11001"/>
    <s v="Carrera 13 # 28-17 Pisos 234 y 5"/>
    <s v="27/03/2020"/>
    <s v="27/03/2023"/>
    <n v="10000000"/>
    <s v="2001856856"/>
    <n v="1080"/>
    <n v="1"/>
    <n v="10000000"/>
    <n v="180"/>
    <n v="2"/>
    <n v="2"/>
    <n v="0"/>
    <n v="8.3333329999999997"/>
  </r>
  <r>
    <n v="908"/>
    <x v="74"/>
    <s v="30/09/2020"/>
    <n v="2362"/>
    <n v="5"/>
    <s v="N"/>
    <s v="800-116-398-7"/>
    <s v="11001"/>
    <s v="Carrera 13 # 28-17 Pisos 234 y 5"/>
    <s v="27/03/2020"/>
    <s v="27/03/2023"/>
    <n v="15000000"/>
    <s v="2001856858"/>
    <n v="1080"/>
    <n v="1"/>
    <n v="15000000"/>
    <n v="180"/>
    <n v="2"/>
    <n v="2"/>
    <n v="0"/>
    <n v="12.5"/>
  </r>
  <r>
    <n v="908"/>
    <x v="74"/>
    <s v="30/09/2020"/>
    <n v="2363"/>
    <n v="5"/>
    <s v="N"/>
    <s v="800-116-398-7"/>
    <s v="11001"/>
    <s v="Carrera 13 # 28-17 Pisos 234 y 5"/>
    <s v="27/03/2020"/>
    <s v="27/03/2023"/>
    <n v="6000000"/>
    <s v="2001856862"/>
    <n v="1080"/>
    <n v="1"/>
    <n v="6000000"/>
    <n v="180"/>
    <n v="2"/>
    <n v="2"/>
    <n v="0"/>
    <n v="5"/>
  </r>
  <r>
    <n v="1639"/>
    <x v="74"/>
    <s v="30/09/2020"/>
    <n v="2364"/>
    <n v="5"/>
    <s v="N"/>
    <s v="800-116-398-7"/>
    <s v="11001"/>
    <s v="Carrera 13 # 28-17 Pisos 234 y 5"/>
    <s v="27/03/2020"/>
    <s v="27/03/2025"/>
    <n v="6000000"/>
    <s v="2001856903"/>
    <n v="1800"/>
    <n v="1"/>
    <n v="6000000"/>
    <n v="180"/>
    <n v="2"/>
    <n v="2"/>
    <n v="0"/>
    <n v="5.4"/>
  </r>
  <r>
    <n v="1639"/>
    <x v="74"/>
    <s v="30/09/2020"/>
    <n v="2365"/>
    <n v="5"/>
    <s v="N"/>
    <s v="800-116-398-7"/>
    <s v="11001"/>
    <s v="Carrera 13 # 28-17 Pisos 234 y 5"/>
    <s v="27/03/2020"/>
    <s v="27/03/2025"/>
    <n v="50000000"/>
    <s v="2001856917"/>
    <n v="1800"/>
    <n v="1"/>
    <n v="50000000"/>
    <n v="360"/>
    <n v="2"/>
    <n v="2"/>
    <n v="1"/>
    <n v="50.251409000000002"/>
  </r>
  <r>
    <n v="1642"/>
    <x v="74"/>
    <s v="30/09/2020"/>
    <n v="2366"/>
    <n v="5"/>
    <s v="N"/>
    <s v="800-116-398-7"/>
    <s v="11001"/>
    <s v="Carrera 13 # 28-17 Pisos 234 y 5"/>
    <s v="30/03/2020"/>
    <s v="30/03/2025"/>
    <n v="10000000"/>
    <s v="2001857085"/>
    <n v="1800"/>
    <n v="1"/>
    <n v="10000000"/>
    <n v="180"/>
    <n v="2"/>
    <n v="2"/>
    <n v="0"/>
    <n v="9"/>
  </r>
  <r>
    <n v="1642"/>
    <x v="74"/>
    <s v="30/09/2020"/>
    <n v="2367"/>
    <n v="5"/>
    <s v="N"/>
    <s v="800-116-398-7"/>
    <s v="11001"/>
    <s v="Carrera 13 # 28-17 Pisos 234 y 5"/>
    <s v="30/03/2020"/>
    <s v="30/03/2025"/>
    <n v="12000000"/>
    <s v="2001857134"/>
    <n v="1800"/>
    <n v="1"/>
    <n v="12000000"/>
    <n v="180"/>
    <n v="2"/>
    <n v="2"/>
    <n v="0"/>
    <n v="10.8"/>
  </r>
  <r>
    <n v="1642"/>
    <x v="74"/>
    <s v="30/09/2020"/>
    <n v="2368"/>
    <n v="5"/>
    <s v="N"/>
    <s v="800-116-398-7"/>
    <s v="11001"/>
    <s v="Carrera 13 # 28-17 Pisos 234 y 5"/>
    <s v="30/03/2020"/>
    <s v="30/03/2025"/>
    <n v="15000000"/>
    <s v="2001857192"/>
    <n v="1800"/>
    <n v="1"/>
    <n v="15000000"/>
    <n v="180"/>
    <n v="2"/>
    <n v="2"/>
    <n v="0"/>
    <n v="13.5"/>
  </r>
  <r>
    <n v="1644"/>
    <x v="74"/>
    <s v="30/09/2020"/>
    <n v="2369"/>
    <n v="5"/>
    <s v="N"/>
    <s v="800-116-398-7"/>
    <s v="11001"/>
    <s v="Carrera 13 # 28-17 Pisos 234 y 5"/>
    <s v="30/03/2020"/>
    <s v="01/04/2025"/>
    <n v="30000000"/>
    <s v="2001857240"/>
    <n v="1800"/>
    <n v="1"/>
    <n v="30000000"/>
    <n v="180"/>
    <n v="2"/>
    <n v="2"/>
    <n v="5.46"/>
    <n v="30.808199999999999"/>
  </r>
  <r>
    <n v="1644"/>
    <x v="74"/>
    <s v="30/09/2020"/>
    <n v="2370"/>
    <n v="5"/>
    <s v="N"/>
    <s v="800-116-398-7"/>
    <s v="11001"/>
    <s v="Carrera 13 # 28-17 Pisos 234 y 5"/>
    <s v="30/03/2020"/>
    <s v="01/04/2025"/>
    <n v="70000000"/>
    <s v="2001857242"/>
    <n v="1800"/>
    <n v="1"/>
    <n v="70000000"/>
    <n v="180"/>
    <n v="2"/>
    <n v="2"/>
    <n v="5.46"/>
    <n v="71.885679999999994"/>
  </r>
  <r>
    <n v="1642"/>
    <x v="74"/>
    <s v="30/09/2020"/>
    <n v="2371"/>
    <n v="5"/>
    <s v="N"/>
    <s v="800-116-398-7"/>
    <s v="11001"/>
    <s v="Carrera 13 # 28-17 Pisos 234 y 5"/>
    <s v="30/03/2020"/>
    <s v="30/03/2025"/>
    <n v="12000000"/>
    <s v="2001857260"/>
    <n v="1800"/>
    <n v="1"/>
    <n v="12000000"/>
    <n v="180"/>
    <n v="2"/>
    <n v="2"/>
    <n v="0"/>
    <n v="10.8"/>
  </r>
  <r>
    <n v="183"/>
    <x v="74"/>
    <s v="30/09/2020"/>
    <n v="2372"/>
    <n v="5"/>
    <s v="N"/>
    <s v="800-116-398-7"/>
    <s v="11001"/>
    <s v="Carrera 13 # 28-17 Pisos 234 y 5"/>
    <s v="30/03/2020"/>
    <s v="01/04/2021"/>
    <n v="60000000"/>
    <s v="2001857276"/>
    <n v="360"/>
    <n v="1"/>
    <n v="60000000"/>
    <n v="180"/>
    <n v="2"/>
    <n v="2"/>
    <n v="5.46"/>
    <n v="61.616219999999998"/>
  </r>
  <r>
    <n v="911"/>
    <x v="74"/>
    <s v="30/09/2020"/>
    <n v="2373"/>
    <n v="5"/>
    <s v="N"/>
    <s v="800-116-398-7"/>
    <s v="11001"/>
    <s v="Carrera 13 # 28-17 Pisos 234 y 5"/>
    <s v="31/03/2020"/>
    <s v="30/03/2023"/>
    <n v="12000000"/>
    <s v="2001857354"/>
    <n v="1080"/>
    <n v="1"/>
    <n v="12000000"/>
    <n v="180"/>
    <n v="2"/>
    <n v="2"/>
    <n v="0"/>
    <n v="10"/>
  </r>
  <r>
    <n v="1644"/>
    <x v="74"/>
    <s v="30/09/2020"/>
    <n v="2374"/>
    <n v="5"/>
    <s v="N"/>
    <s v="800-116-398-7"/>
    <s v="11001"/>
    <s v="Carrera 13 # 28-17 Pisos 234 y 5"/>
    <s v="31/03/2020"/>
    <s v="01/04/2025"/>
    <n v="70000000"/>
    <s v="2001857355"/>
    <n v="1800"/>
    <n v="1"/>
    <n v="70000000"/>
    <n v="180"/>
    <n v="2"/>
    <n v="2"/>
    <n v="6.46"/>
    <n v="72.225700000000003"/>
  </r>
  <r>
    <n v="911"/>
    <x v="74"/>
    <s v="30/09/2020"/>
    <n v="2375"/>
    <n v="5"/>
    <s v="N"/>
    <s v="800-116-398-7"/>
    <s v="11001"/>
    <s v="Carrera 13 # 28-17 Pisos 234 y 5"/>
    <s v="31/03/2020"/>
    <s v="30/03/2023"/>
    <n v="15000000"/>
    <s v="2001857357"/>
    <n v="1080"/>
    <n v="1"/>
    <n v="15000000"/>
    <n v="180"/>
    <n v="2"/>
    <n v="2"/>
    <n v="0"/>
    <n v="12.5"/>
  </r>
  <r>
    <n v="911"/>
    <x v="74"/>
    <s v="30/09/2020"/>
    <n v="2376"/>
    <n v="5"/>
    <s v="N"/>
    <s v="800-116-398-7"/>
    <s v="11001"/>
    <s v="Carrera 13 # 28-17 Pisos 234 y 5"/>
    <s v="31/03/2020"/>
    <s v="30/03/2023"/>
    <n v="10000000"/>
    <s v="2001857359"/>
    <n v="1080"/>
    <n v="1"/>
    <n v="10000000"/>
    <n v="180"/>
    <n v="2"/>
    <n v="2"/>
    <n v="0"/>
    <n v="8.3333329999999997"/>
  </r>
  <r>
    <n v="1583"/>
    <x v="74"/>
    <s v="30/09/2020"/>
    <n v="2377"/>
    <n v="5"/>
    <s v="N"/>
    <s v="800-116-398-7"/>
    <s v="11001"/>
    <s v="Carrera 13 # 28-17 Pisos 234 y 5"/>
    <s v="31/03/2020"/>
    <s v="30/01/2025"/>
    <n v="50000000"/>
    <s v="2001857361"/>
    <n v="1800"/>
    <n v="1"/>
    <n v="50000000"/>
    <n v="30"/>
    <n v="2"/>
    <n v="2"/>
    <n v="3.32"/>
    <n v="45.000002000000002"/>
  </r>
  <r>
    <n v="911"/>
    <x v="74"/>
    <s v="30/09/2020"/>
    <n v="2378"/>
    <n v="5"/>
    <s v="N"/>
    <s v="800-116-398-7"/>
    <s v="11001"/>
    <s v="Carrera 13 # 28-17 Pisos 234 y 5"/>
    <s v="31/03/2020"/>
    <s v="30/03/2023"/>
    <n v="8000000"/>
    <s v="2001857363"/>
    <n v="1080"/>
    <n v="1"/>
    <n v="8000000"/>
    <n v="180"/>
    <n v="2"/>
    <n v="2"/>
    <n v="3.32"/>
    <n v="6.6666670000000003"/>
  </r>
  <r>
    <n v="546"/>
    <x v="74"/>
    <s v="30/09/2020"/>
    <n v="2379"/>
    <n v="5"/>
    <s v="N"/>
    <s v="800-116-398-7"/>
    <s v="11001"/>
    <s v="Carrera 13 # 28-17 Pisos 234 y 5"/>
    <s v="31/03/2020"/>
    <s v="30/03/2022"/>
    <n v="5000000"/>
    <s v="2001857480"/>
    <n v="720"/>
    <n v="1"/>
    <n v="5000000"/>
    <n v="180"/>
    <n v="2"/>
    <n v="2"/>
    <n v="0"/>
    <n v="3.75"/>
  </r>
  <r>
    <n v="1642"/>
    <x v="74"/>
    <s v="30/09/2020"/>
    <n v="2380"/>
    <n v="5"/>
    <s v="N"/>
    <s v="800-116-398-7"/>
    <s v="11001"/>
    <s v="Carrera 13 # 28-17 Pisos 234 y 5"/>
    <s v="31/03/2020"/>
    <s v="30/03/2025"/>
    <n v="25000000"/>
    <s v="2001857493"/>
    <n v="1800"/>
    <n v="1"/>
    <n v="25000000"/>
    <n v="180"/>
    <n v="2"/>
    <n v="2"/>
    <n v="2.3199999999999998"/>
    <n v="15.940168"/>
  </r>
  <r>
    <n v="1644"/>
    <x v="74"/>
    <s v="30/09/2020"/>
    <n v="2381"/>
    <n v="5"/>
    <s v="N"/>
    <s v="800-116-398-7"/>
    <s v="11001"/>
    <s v="Carrera 13 # 28-17 Pisos 234 y 5"/>
    <s v="31/03/2020"/>
    <s v="01/04/2025"/>
    <n v="50000000"/>
    <s v="2001857503"/>
    <n v="1800"/>
    <n v="1"/>
    <n v="50000000"/>
    <n v="180"/>
    <n v="2"/>
    <n v="2"/>
    <n v="4.46"/>
    <n v="51.10286"/>
  </r>
  <r>
    <n v="1642"/>
    <x v="74"/>
    <s v="30/09/2020"/>
    <n v="2382"/>
    <n v="5"/>
    <s v="N"/>
    <s v="800-116-398-7"/>
    <s v="11001"/>
    <s v="Carrera 13 # 28-17 Pisos 234 y 5"/>
    <s v="31/03/2020"/>
    <s v="30/03/2025"/>
    <n v="6000000"/>
    <s v="2001857508"/>
    <n v="1800"/>
    <n v="1"/>
    <n v="6000000"/>
    <n v="180"/>
    <n v="2"/>
    <n v="2"/>
    <n v="0"/>
    <n v="5.4"/>
  </r>
  <r>
    <n v="913"/>
    <x v="74"/>
    <s v="30/09/2020"/>
    <n v="2383"/>
    <n v="5"/>
    <s v="N"/>
    <s v="800-116-398-7"/>
    <s v="11001"/>
    <s v="Carrera 13 # 28-17 Pisos 234 y 5"/>
    <s v="01/04/2020"/>
    <s v="01/04/2023"/>
    <n v="5000000"/>
    <s v="2001857684"/>
    <n v="1080"/>
    <n v="1"/>
    <n v="5000000"/>
    <n v="30"/>
    <n v="2"/>
    <n v="2"/>
    <n v="0.14000000000000001"/>
    <n v="4.3060479999999997"/>
  </r>
  <r>
    <n v="1644"/>
    <x v="74"/>
    <s v="30/09/2020"/>
    <n v="2384"/>
    <n v="5"/>
    <s v="N"/>
    <s v="800-116-398-7"/>
    <s v="11001"/>
    <s v="Carrera 13 # 28-17 Pisos 234 y 5"/>
    <s v="01/04/2020"/>
    <s v="01/04/2025"/>
    <n v="10000000"/>
    <s v="2001857691"/>
    <n v="1800"/>
    <n v="1"/>
    <n v="10000000"/>
    <n v="180"/>
    <n v="2"/>
    <n v="2"/>
    <n v="1.96"/>
    <n v="10.097018"/>
  </r>
  <r>
    <n v="1646"/>
    <x v="74"/>
    <s v="30/09/2020"/>
    <n v="2385"/>
    <n v="5"/>
    <s v="N"/>
    <s v="800-116-398-7"/>
    <s v="11001"/>
    <s v="Carrera 13 # 28-17 Pisos 234 y 5"/>
    <s v="03/04/2020"/>
    <s v="03/04/2025"/>
    <n v="21000000"/>
    <s v="2001861269"/>
    <n v="1800"/>
    <n v="1"/>
    <n v="21000000"/>
    <n v="180"/>
    <n v="2"/>
    <n v="2"/>
    <n v="1.96"/>
    <n v="21.199149999999999"/>
  </r>
  <r>
    <n v="1650"/>
    <x v="74"/>
    <s v="30/09/2020"/>
    <n v="2386"/>
    <n v="5"/>
    <s v="N"/>
    <s v="800-116-398-7"/>
    <s v="11001"/>
    <s v="Carrera 13 # 28-17 Pisos 234 y 5"/>
    <s v="07/04/2020"/>
    <s v="07/04/2025"/>
    <n v="20000000"/>
    <s v="2001862267"/>
    <n v="1800"/>
    <n v="1"/>
    <n v="20000000"/>
    <n v="180"/>
    <n v="2"/>
    <n v="2"/>
    <n v="1.8"/>
    <n v="20.172308000000001"/>
  </r>
  <r>
    <n v="554"/>
    <x v="74"/>
    <s v="30/09/2020"/>
    <n v="2387"/>
    <n v="5"/>
    <s v="N"/>
    <s v="800-116-398-7"/>
    <s v="11001"/>
    <s v="Carrera 13 # 28-17 Pisos 234 y 5"/>
    <s v="07/04/2020"/>
    <s v="07/04/2022"/>
    <n v="16000000"/>
    <s v="2001862268"/>
    <n v="720"/>
    <n v="1"/>
    <n v="16000000"/>
    <n v="180"/>
    <n v="2"/>
    <n v="2"/>
    <n v="1.8"/>
    <n v="16.137708"/>
  </r>
  <r>
    <n v="1650"/>
    <x v="74"/>
    <s v="30/09/2020"/>
    <n v="2388"/>
    <n v="5"/>
    <s v="N"/>
    <s v="800-116-398-7"/>
    <s v="11001"/>
    <s v="Carrera 13 # 28-17 Pisos 234 y 5"/>
    <s v="07/04/2020"/>
    <s v="07/04/2025"/>
    <n v="30000000"/>
    <s v="2001862290"/>
    <n v="1800"/>
    <n v="1"/>
    <n v="30000000"/>
    <n v="180"/>
    <n v="2"/>
    <n v="2"/>
    <n v="5.3"/>
    <n v="30.754280000000001"/>
  </r>
  <r>
    <n v="1615"/>
    <x v="74"/>
    <s v="30/09/2020"/>
    <n v="2389"/>
    <n v="5"/>
    <s v="N"/>
    <s v="800-116-398-7"/>
    <s v="11001"/>
    <s v="Carrera 13 # 28-17 Pisos 234 y 5"/>
    <s v="08/04/2020"/>
    <s v="03/03/2025"/>
    <n v="8000000"/>
    <s v="2001862821"/>
    <n v="1800"/>
    <n v="1"/>
    <n v="8000000"/>
    <n v="180"/>
    <n v="2"/>
    <n v="2"/>
    <n v="0.14000000000000001"/>
    <n v="7.2007560000000002"/>
  </r>
  <r>
    <n v="561"/>
    <x v="74"/>
    <s v="30/09/2020"/>
    <n v="2390"/>
    <n v="5"/>
    <s v="N"/>
    <s v="800-116-398-7"/>
    <s v="11001"/>
    <s v="Carrera 13 # 28-17 Pisos 234 y 5"/>
    <s v="14/04/2020"/>
    <s v="14/04/2022"/>
    <n v="10000000"/>
    <s v="2001863987"/>
    <n v="720"/>
    <n v="1"/>
    <n v="10000000"/>
    <n v="360"/>
    <n v="2"/>
    <n v="2"/>
    <n v="1.81"/>
    <n v="10.083498000000001"/>
  </r>
  <r>
    <n v="935"/>
    <x v="74"/>
    <s v="30/09/2020"/>
    <n v="2391"/>
    <n v="5"/>
    <s v="N"/>
    <s v="800-116-398-7"/>
    <s v="11001"/>
    <s v="Carrera 13 # 28-17 Pisos 234 y 5"/>
    <s v="23/04/2020"/>
    <s v="23/04/2023"/>
    <n v="6000000"/>
    <s v="2001866252"/>
    <n v="1080"/>
    <n v="1"/>
    <n v="6000000"/>
    <n v="360"/>
    <n v="2"/>
    <n v="2"/>
    <n v="2.02"/>
    <n v="6.0529089999999997"/>
  </r>
  <r>
    <n v="1666"/>
    <x v="74"/>
    <s v="30/09/2020"/>
    <n v="2392"/>
    <n v="5"/>
    <s v="N"/>
    <s v="800-116-398-7"/>
    <s v="11001"/>
    <s v="Carrera 13 # 28-17 Pisos 234 y 5"/>
    <s v="23/04/2020"/>
    <s v="23/04/2025"/>
    <n v="20000000"/>
    <s v="2001866253"/>
    <n v="1800"/>
    <n v="1"/>
    <n v="20000000"/>
    <n v="180"/>
    <n v="2"/>
    <n v="2"/>
    <n v="5.52"/>
    <n v="20.474924999999999"/>
  </r>
  <r>
    <n v="1670"/>
    <x v="74"/>
    <s v="30/09/2020"/>
    <n v="2393"/>
    <n v="5"/>
    <s v="N"/>
    <s v="800-116-398-7"/>
    <s v="11001"/>
    <s v="Carrera 13 # 28-17 Pisos 234 y 5"/>
    <s v="27/04/2020"/>
    <s v="27/04/2025"/>
    <n v="10000000"/>
    <s v="2001867350"/>
    <n v="1800"/>
    <n v="1"/>
    <n v="10000000"/>
    <n v="180"/>
    <n v="2"/>
    <n v="2"/>
    <n v="2.16"/>
    <n v="10.091341"/>
  </r>
  <r>
    <n v="1671"/>
    <x v="74"/>
    <s v="30/09/2020"/>
    <n v="2394"/>
    <n v="5"/>
    <s v="N"/>
    <s v="800-116-398-7"/>
    <s v="11001"/>
    <s v="Carrera 13 # 28-17 Pisos 234 y 5"/>
    <s v="28/04/2020"/>
    <s v="28/04/2025"/>
    <n v="11000000"/>
    <s v="2001867802"/>
    <n v="1800"/>
    <n v="1"/>
    <n v="11000000"/>
    <n v="180"/>
    <n v="2"/>
    <n v="2"/>
    <n v="2.16"/>
    <n v="11.099712"/>
  </r>
  <r>
    <n v="1671"/>
    <x v="74"/>
    <s v="30/09/2020"/>
    <n v="2395"/>
    <n v="5"/>
    <s v="N"/>
    <s v="800-116-398-7"/>
    <s v="11001"/>
    <s v="Carrera 13 # 28-17 Pisos 234 y 5"/>
    <s v="28/04/2020"/>
    <s v="28/04/2025"/>
    <n v="12000000"/>
    <s v="2001867808"/>
    <n v="1800"/>
    <n v="1"/>
    <n v="12000000"/>
    <n v="180"/>
    <n v="2"/>
    <n v="2"/>
    <n v="2.16"/>
    <n v="12.108832"/>
  </r>
  <r>
    <n v="1677"/>
    <x v="74"/>
    <s v="30/09/2020"/>
    <n v="2396"/>
    <n v="5"/>
    <s v="N"/>
    <s v="800-116-398-7"/>
    <s v="11001"/>
    <s v="Carrera 13 # 28-17 Pisos 234 y 5"/>
    <s v="04/05/2020"/>
    <s v="04/05/2025"/>
    <n v="10000000"/>
    <s v="2001869203"/>
    <n v="1800"/>
    <n v="1"/>
    <n v="10000000"/>
    <n v="180"/>
    <n v="2"/>
    <n v="2"/>
    <n v="1.03"/>
    <n v="10.04161"/>
  </r>
  <r>
    <n v="1679"/>
    <x v="74"/>
    <s v="30/09/2020"/>
    <n v="2397"/>
    <n v="5"/>
    <s v="N"/>
    <s v="800-116-398-7"/>
    <s v="11001"/>
    <s v="Carrera 13 # 28-17 Pisos 234 y 5"/>
    <s v="06/05/2020"/>
    <s v="06/05/2025"/>
    <n v="9000000"/>
    <s v="2001869750"/>
    <n v="1800"/>
    <n v="1"/>
    <n v="9000000"/>
    <n v="180"/>
    <n v="2"/>
    <n v="2"/>
    <n v="2.0299999999999998"/>
    <n v="9.0727200000000003"/>
  </r>
  <r>
    <n v="1679"/>
    <x v="74"/>
    <s v="30/09/2020"/>
    <n v="2398"/>
    <n v="5"/>
    <s v="N"/>
    <s v="800-116-398-7"/>
    <s v="11001"/>
    <s v="Carrera 13 # 28-17 Pisos 234 y 5"/>
    <s v="06/05/2020"/>
    <s v="06/05/2025"/>
    <n v="13000000"/>
    <s v="2001869753"/>
    <n v="1800"/>
    <n v="1"/>
    <n v="13000000"/>
    <n v="180"/>
    <n v="2"/>
    <n v="2"/>
    <n v="2.0299999999999998"/>
    <n v="13.104976000000001"/>
  </r>
  <r>
    <n v="1679"/>
    <x v="74"/>
    <s v="30/09/2020"/>
    <n v="2399"/>
    <n v="5"/>
    <s v="N"/>
    <s v="800-116-398-7"/>
    <s v="11001"/>
    <s v="Carrera 13 # 28-17 Pisos 234 y 5"/>
    <s v="06/05/2020"/>
    <s v="06/05/2025"/>
    <n v="20000000"/>
    <s v="2001869755"/>
    <n v="1800"/>
    <n v="1"/>
    <n v="20000000"/>
    <n v="180"/>
    <n v="2"/>
    <n v="2"/>
    <n v="2.0299999999999998"/>
    <n v="20.161567999999999"/>
  </r>
  <r>
    <n v="1679"/>
    <x v="74"/>
    <s v="30/09/2020"/>
    <n v="2400"/>
    <n v="5"/>
    <s v="N"/>
    <s v="800-116-398-7"/>
    <s v="11001"/>
    <s v="Carrera 13 # 28-17 Pisos 234 y 5"/>
    <s v="06/05/2020"/>
    <s v="06/05/2025"/>
    <n v="10000000"/>
    <s v="2001869757"/>
    <n v="1800"/>
    <n v="1"/>
    <n v="10000000"/>
    <n v="180"/>
    <n v="2"/>
    <n v="2"/>
    <n v="2.0299999999999998"/>
    <n v="10.080784"/>
  </r>
  <r>
    <n v="950"/>
    <x v="74"/>
    <s v="30/09/2020"/>
    <n v="2401"/>
    <n v="5"/>
    <s v="N"/>
    <s v="800-116-398-7"/>
    <s v="11001"/>
    <s v="Carrera 13 # 28-17 Pisos 234 y 5"/>
    <s v="08/05/2020"/>
    <s v="08/05/2023"/>
    <n v="5500000"/>
    <s v="2001872069"/>
    <n v="1080"/>
    <n v="1"/>
    <n v="5500000"/>
    <n v="180"/>
    <n v="2"/>
    <n v="2"/>
    <n v="2.0299999999999998"/>
    <n v="5.5432600000000001"/>
  </r>
  <r>
    <n v="1684"/>
    <x v="74"/>
    <s v="30/09/2020"/>
    <n v="2402"/>
    <n v="5"/>
    <s v="N"/>
    <s v="800-116-398-7"/>
    <s v="11001"/>
    <s v="Carrera 13 # 28-17 Pisos 234 y 5"/>
    <s v="11/05/2020"/>
    <s v="11/05/2025"/>
    <n v="10000000"/>
    <s v="2001872463"/>
    <n v="1800"/>
    <n v="1"/>
    <n v="10000000"/>
    <n v="180"/>
    <n v="2"/>
    <n v="2"/>
    <n v="1.94"/>
    <n v="10.074503999999999"/>
  </r>
  <r>
    <n v="1684"/>
    <x v="74"/>
    <s v="30/09/2020"/>
    <n v="2403"/>
    <n v="5"/>
    <s v="N"/>
    <s v="800-116-398-7"/>
    <s v="11001"/>
    <s v="Carrera 13 # 28-17 Pisos 234 y 5"/>
    <s v="11/05/2020"/>
    <s v="11/05/2025"/>
    <n v="19000000"/>
    <s v="2001872465"/>
    <n v="1800"/>
    <n v="1"/>
    <n v="19000000"/>
    <n v="180"/>
    <n v="2"/>
    <n v="2"/>
    <n v="1.94"/>
    <n v="19.141641"/>
  </r>
  <r>
    <n v="1685"/>
    <x v="74"/>
    <s v="30/09/2020"/>
    <n v="2404"/>
    <n v="5"/>
    <s v="N"/>
    <s v="800-116-398-7"/>
    <s v="11001"/>
    <s v="Carrera 13 # 28-17 Pisos 234 y 5"/>
    <s v="12/05/2020"/>
    <s v="12/05/2025"/>
    <n v="13000000"/>
    <s v="2001872736"/>
    <n v="1800"/>
    <n v="1"/>
    <n v="13000000"/>
    <n v="180"/>
    <n v="2"/>
    <n v="2"/>
    <n v="1.94"/>
    <n v="13.096185999999999"/>
  </r>
  <r>
    <n v="1686"/>
    <x v="74"/>
    <s v="30/09/2020"/>
    <n v="2405"/>
    <n v="5"/>
    <s v="N"/>
    <s v="800-116-398-7"/>
    <s v="11001"/>
    <s v="Carrera 13 # 28-17 Pisos 234 y 5"/>
    <s v="13/05/2020"/>
    <s v="13/05/2025"/>
    <n v="10000000"/>
    <s v="2001872882"/>
    <n v="1800"/>
    <n v="1"/>
    <n v="10000000"/>
    <n v="180"/>
    <n v="2"/>
    <n v="2"/>
    <n v="1.94"/>
    <n v="10.073432"/>
  </r>
  <r>
    <n v="1686"/>
    <x v="74"/>
    <s v="30/09/2020"/>
    <n v="2406"/>
    <n v="5"/>
    <s v="N"/>
    <s v="800-116-398-7"/>
    <s v="11001"/>
    <s v="Carrera 13 # 28-17 Pisos 234 y 5"/>
    <s v="13/05/2020"/>
    <s v="13/05/2025"/>
    <n v="10000000"/>
    <s v="2001872886"/>
    <n v="1800"/>
    <n v="1"/>
    <n v="10000000"/>
    <n v="180"/>
    <n v="2"/>
    <n v="2"/>
    <n v="1.94"/>
    <n v="10.073432"/>
  </r>
  <r>
    <n v="1686"/>
    <x v="74"/>
    <s v="30/09/2020"/>
    <n v="2407"/>
    <n v="5"/>
    <s v="N"/>
    <s v="800-116-398-7"/>
    <s v="11001"/>
    <s v="Carrera 13 # 28-17 Pisos 234 y 5"/>
    <s v="13/05/2020"/>
    <s v="13/05/2025"/>
    <n v="8000000"/>
    <s v="2001872887"/>
    <n v="1800"/>
    <n v="1"/>
    <n v="8000000"/>
    <n v="180"/>
    <n v="2"/>
    <n v="2"/>
    <n v="1.94"/>
    <n v="8.0587730000000004"/>
  </r>
  <r>
    <n v="1322"/>
    <x v="74"/>
    <s v="30/09/2020"/>
    <n v="2408"/>
    <n v="5"/>
    <s v="N"/>
    <s v="800-116-398-7"/>
    <s v="11001"/>
    <s v="Carrera 13 # 28-17 Pisos 234 y 5"/>
    <s v="14/05/2020"/>
    <s v="14/05/2024"/>
    <n v="20000000"/>
    <s v="2001873111"/>
    <n v="1440"/>
    <n v="1"/>
    <n v="20000000"/>
    <n v="180"/>
    <n v="2"/>
    <n v="2"/>
    <n v="5.44"/>
    <n v="20.405552"/>
  </r>
  <r>
    <n v="1687"/>
    <x v="74"/>
    <s v="30/09/2020"/>
    <n v="2409"/>
    <n v="5"/>
    <s v="N"/>
    <s v="800-116-398-7"/>
    <s v="11001"/>
    <s v="Carrera 13 # 28-17 Pisos 234 y 5"/>
    <s v="14/05/2020"/>
    <s v="14/05/2025"/>
    <n v="10000000"/>
    <s v="2001873115"/>
    <n v="1800"/>
    <n v="1"/>
    <n v="10000000"/>
    <n v="180"/>
    <n v="2"/>
    <n v="2"/>
    <n v="1.94"/>
    <n v="10.072896"/>
  </r>
  <r>
    <n v="1322"/>
    <x v="74"/>
    <s v="30/09/2020"/>
    <n v="2410"/>
    <n v="5"/>
    <s v="N"/>
    <s v="800-116-398-7"/>
    <s v="11001"/>
    <s v="Carrera 13 # 28-17 Pisos 234 y 5"/>
    <s v="14/05/2020"/>
    <s v="14/05/2024"/>
    <n v="20000000"/>
    <s v="2001873119"/>
    <n v="1440"/>
    <n v="1"/>
    <n v="20000000"/>
    <n v="180"/>
    <n v="2"/>
    <n v="2"/>
    <n v="5.44"/>
    <n v="20.405552"/>
  </r>
  <r>
    <n v="1688"/>
    <x v="74"/>
    <s v="30/09/2020"/>
    <n v="2411"/>
    <n v="5"/>
    <s v="N"/>
    <s v="800-116-398-7"/>
    <s v="11001"/>
    <s v="Carrera 13 # 28-17 Pisos 234 y 5"/>
    <s v="15/05/2020"/>
    <s v="15/05/2025"/>
    <n v="5000000"/>
    <s v="2001873296"/>
    <n v="1800"/>
    <n v="1"/>
    <n v="5000000"/>
    <n v="180"/>
    <n v="2"/>
    <n v="2"/>
    <n v="1.94"/>
    <n v="5.0356439999999996"/>
  </r>
  <r>
    <n v="1688"/>
    <x v="74"/>
    <s v="30/09/2020"/>
    <n v="2412"/>
    <n v="5"/>
    <s v="N"/>
    <s v="800-116-398-7"/>
    <s v="11001"/>
    <s v="Carrera 13 # 28-17 Pisos 234 y 5"/>
    <s v="15/05/2020"/>
    <s v="15/05/2025"/>
    <n v="50000000"/>
    <s v="2001873297"/>
    <n v="1800"/>
    <n v="1"/>
    <n v="50000000"/>
    <n v="180"/>
    <n v="2"/>
    <n v="2"/>
    <n v="5.44"/>
    <n v="50.991647999999998"/>
  </r>
  <r>
    <n v="960"/>
    <x v="74"/>
    <s v="30/09/2020"/>
    <n v="2413"/>
    <n v="5"/>
    <s v="N"/>
    <s v="800-116-398-7"/>
    <s v="11001"/>
    <s v="Carrera 13 # 28-17 Pisos 234 y 5"/>
    <s v="18/05/2020"/>
    <s v="18/05/2023"/>
    <n v="5000000"/>
    <s v="2001873496"/>
    <n v="1080"/>
    <n v="1"/>
    <n v="5000000"/>
    <n v="180"/>
    <n v="2"/>
    <n v="2"/>
    <n v="1.86"/>
    <n v="5.0339239999999998"/>
  </r>
  <r>
    <n v="1691"/>
    <x v="74"/>
    <s v="30/09/2020"/>
    <n v="2414"/>
    <n v="5"/>
    <s v="N"/>
    <s v="800-116-398-7"/>
    <s v="11001"/>
    <s v="Carrera 13 # 28-17 Pisos 234 y 5"/>
    <s v="18/05/2020"/>
    <s v="18/05/2025"/>
    <n v="13000000"/>
    <s v="2001873504"/>
    <n v="1800"/>
    <n v="1"/>
    <n v="13000000"/>
    <n v="180"/>
    <n v="2"/>
    <n v="2"/>
    <n v="1.86"/>
    <n v="13.088308"/>
  </r>
  <r>
    <n v="1691"/>
    <x v="74"/>
    <s v="30/09/2020"/>
    <n v="2415"/>
    <n v="5"/>
    <s v="N"/>
    <s v="800-116-398-7"/>
    <s v="11001"/>
    <s v="Carrera 13 # 28-17 Pisos 234 y 5"/>
    <s v="18/05/2020"/>
    <s v="18/05/2025"/>
    <n v="6000000"/>
    <s v="2001873506"/>
    <n v="1800"/>
    <n v="1"/>
    <n v="6000000"/>
    <n v="180"/>
    <n v="2"/>
    <n v="2"/>
    <n v="1.86"/>
    <n v="6.040788"/>
  </r>
  <r>
    <n v="1691"/>
    <x v="74"/>
    <s v="30/09/2020"/>
    <n v="2416"/>
    <n v="5"/>
    <s v="N"/>
    <s v="800-116-398-7"/>
    <s v="11001"/>
    <s v="Carrera 13 # 28-17 Pisos 234 y 5"/>
    <s v="18/05/2020"/>
    <s v="18/05/2025"/>
    <n v="15000000"/>
    <s v="2001873523"/>
    <n v="1800"/>
    <n v="1"/>
    <n v="15000000"/>
    <n v="180"/>
    <n v="2"/>
    <n v="2"/>
    <n v="4.3600000000000003"/>
    <n v="15.237204"/>
  </r>
  <r>
    <n v="1691"/>
    <x v="74"/>
    <s v="30/09/2020"/>
    <n v="2417"/>
    <n v="5"/>
    <s v="N"/>
    <s v="800-116-398-7"/>
    <s v="11001"/>
    <s v="Carrera 13 # 28-17 Pisos 234 y 5"/>
    <s v="18/05/2020"/>
    <s v="18/05/2025"/>
    <n v="13000000"/>
    <s v="2001873539"/>
    <n v="1800"/>
    <n v="1"/>
    <n v="13000000"/>
    <n v="180"/>
    <n v="2"/>
    <n v="2"/>
    <n v="0.86"/>
    <n v="13.04092"/>
  </r>
  <r>
    <n v="595"/>
    <x v="74"/>
    <s v="30/09/2020"/>
    <n v="2418"/>
    <n v="5"/>
    <s v="N"/>
    <s v="800-116-398-7"/>
    <s v="11001"/>
    <s v="Carrera 13 # 28-17 Pisos 234 y 5"/>
    <s v="18/05/2020"/>
    <s v="18/05/2022"/>
    <n v="10000000"/>
    <s v="2001873543"/>
    <n v="720"/>
    <n v="1"/>
    <n v="10000000"/>
    <n v="180"/>
    <n v="2"/>
    <n v="2"/>
    <n v="1.86"/>
    <n v="10.067848"/>
  </r>
  <r>
    <n v="1692"/>
    <x v="74"/>
    <s v="30/09/2020"/>
    <n v="2419"/>
    <n v="5"/>
    <s v="N"/>
    <s v="800-116-398-7"/>
    <s v="11001"/>
    <s v="Carrera 13 # 28-17 Pisos 234 y 5"/>
    <s v="19/05/2020"/>
    <s v="19/05/2025"/>
    <n v="20000000"/>
    <s v="2001873758"/>
    <n v="1800"/>
    <n v="1"/>
    <n v="20000000"/>
    <n v="180"/>
    <n v="2"/>
    <n v="2"/>
    <n v="5.36"/>
    <n v="20.385009"/>
  </r>
  <r>
    <n v="231"/>
    <x v="74"/>
    <s v="30/09/2020"/>
    <n v="2420"/>
    <n v="5"/>
    <s v="N"/>
    <s v="800-116-398-7"/>
    <s v="11001"/>
    <s v="Carrera 13 # 28-17 Pisos 234 y 5"/>
    <s v="19/05/2020"/>
    <s v="19/05/2021"/>
    <n v="15000000"/>
    <s v="2001873764"/>
    <n v="360"/>
    <n v="1"/>
    <n v="15000000"/>
    <n v="180"/>
    <n v="2"/>
    <n v="2"/>
    <n v="5.36"/>
    <n v="15.288724"/>
  </r>
  <r>
    <n v="1692"/>
    <x v="74"/>
    <s v="30/09/2020"/>
    <n v="2421"/>
    <n v="5"/>
    <s v="N"/>
    <s v="800-116-398-7"/>
    <s v="11001"/>
    <s v="Carrera 13 # 28-17 Pisos 234 y 5"/>
    <s v="19/05/2020"/>
    <s v="19/05/2025"/>
    <n v="20000000"/>
    <s v="2001873771"/>
    <n v="1800"/>
    <n v="1"/>
    <n v="20000000"/>
    <n v="180"/>
    <n v="2"/>
    <n v="2"/>
    <n v="5.36"/>
    <n v="20.385009"/>
  </r>
  <r>
    <n v="961"/>
    <x v="74"/>
    <s v="30/09/2020"/>
    <n v="2422"/>
    <n v="5"/>
    <s v="N"/>
    <s v="800-116-398-7"/>
    <s v="11001"/>
    <s v="Carrera 13 # 28-17 Pisos 234 y 5"/>
    <s v="19/05/2020"/>
    <s v="19/05/2023"/>
    <n v="25000000"/>
    <s v="2001873783"/>
    <n v="1080"/>
    <n v="1"/>
    <n v="25000000"/>
    <n v="180"/>
    <n v="2"/>
    <n v="2"/>
    <n v="1.86"/>
    <n v="25.168465999999999"/>
  </r>
  <r>
    <n v="961"/>
    <x v="74"/>
    <s v="30/09/2020"/>
    <n v="2423"/>
    <n v="5"/>
    <s v="N"/>
    <s v="800-116-398-7"/>
    <s v="11001"/>
    <s v="Carrera 13 # 28-17 Pisos 234 y 5"/>
    <s v="19/05/2020"/>
    <s v="19/05/2023"/>
    <n v="10000000"/>
    <s v="2001873797"/>
    <n v="1080"/>
    <n v="1"/>
    <n v="10000000"/>
    <n v="180"/>
    <n v="2"/>
    <n v="2"/>
    <n v="1.86"/>
    <n v="10.067334000000001"/>
  </r>
  <r>
    <n v="1329"/>
    <x v="74"/>
    <s v="30/09/2020"/>
    <n v="2424"/>
    <n v="5"/>
    <s v="N"/>
    <s v="800-116-398-7"/>
    <s v="11001"/>
    <s v="Carrera 13 # 28-17 Pisos 234 y 5"/>
    <s v="21/05/2020"/>
    <s v="21/05/2024"/>
    <n v="15000000"/>
    <s v="2001874229"/>
    <n v="1440"/>
    <n v="1"/>
    <n v="15000000"/>
    <n v="180"/>
    <n v="2"/>
    <n v="2"/>
    <n v="1.86"/>
    <n v="15.099459"/>
  </r>
  <r>
    <n v="1694"/>
    <x v="74"/>
    <s v="30/09/2020"/>
    <n v="2425"/>
    <n v="5"/>
    <s v="N"/>
    <s v="800-116-398-7"/>
    <s v="11001"/>
    <s v="Carrera 13 # 28-17 Pisos 234 y 5"/>
    <s v="21/05/2020"/>
    <s v="21/05/2025"/>
    <n v="15000000"/>
    <s v="2001874230"/>
    <n v="1800"/>
    <n v="1"/>
    <n v="15000000"/>
    <n v="180"/>
    <n v="2"/>
    <n v="2"/>
    <n v="1.86"/>
    <n v="15.099459"/>
  </r>
  <r>
    <n v="1694"/>
    <x v="74"/>
    <s v="30/09/2020"/>
    <n v="2426"/>
    <n v="5"/>
    <s v="N"/>
    <s v="800-116-398-7"/>
    <s v="11001"/>
    <s v="Carrera 13 # 28-17 Pisos 234 y 5"/>
    <s v="21/05/2020"/>
    <s v="21/05/2025"/>
    <n v="10000000"/>
    <s v="2001874231"/>
    <n v="1800"/>
    <n v="1"/>
    <n v="10000000"/>
    <n v="180"/>
    <n v="2"/>
    <n v="2"/>
    <n v="1.86"/>
    <n v="10.066306000000001"/>
  </r>
  <r>
    <n v="1694"/>
    <x v="74"/>
    <s v="30/09/2020"/>
    <n v="2427"/>
    <n v="5"/>
    <s v="N"/>
    <s v="800-116-398-7"/>
    <s v="11001"/>
    <s v="Carrera 13 # 28-17 Pisos 234 y 5"/>
    <s v="21/05/2020"/>
    <s v="21/05/2025"/>
    <n v="18000000"/>
    <s v="2001874273"/>
    <n v="1800"/>
    <n v="1"/>
    <n v="18000000"/>
    <n v="180"/>
    <n v="2"/>
    <n v="2"/>
    <n v="1.86"/>
    <n v="18.119454000000001"/>
  </r>
  <r>
    <n v="964"/>
    <x v="74"/>
    <s v="30/09/2020"/>
    <n v="2428"/>
    <n v="5"/>
    <s v="N"/>
    <s v="800-116-398-7"/>
    <s v="11001"/>
    <s v="Carrera 13 # 28-17 Pisos 234 y 5"/>
    <s v="22/05/2020"/>
    <s v="22/05/2023"/>
    <n v="25000000"/>
    <s v="2001874478"/>
    <n v="1080"/>
    <n v="1"/>
    <n v="25000000"/>
    <n v="180"/>
    <n v="2"/>
    <n v="2"/>
    <n v="5.36"/>
    <n v="25.459250000000001"/>
  </r>
  <r>
    <n v="1695"/>
    <x v="74"/>
    <s v="30/09/2020"/>
    <n v="2429"/>
    <n v="5"/>
    <s v="N"/>
    <s v="800-116-398-7"/>
    <s v="11001"/>
    <s v="Carrera 13 # 28-17 Pisos 234 y 5"/>
    <s v="22/05/2020"/>
    <s v="22/05/2025"/>
    <n v="30000000"/>
    <s v="2001874482"/>
    <n v="1800"/>
    <n v="1"/>
    <n v="30000000"/>
    <n v="180"/>
    <n v="2"/>
    <n v="2"/>
    <n v="1.86"/>
    <n v="30.192875000000001"/>
  </r>
  <r>
    <n v="599"/>
    <x v="74"/>
    <s v="30/09/2020"/>
    <n v="2430"/>
    <n v="5"/>
    <s v="N"/>
    <s v="800-116-398-7"/>
    <s v="11001"/>
    <s v="Carrera 13 # 28-17 Pisos 234 y 5"/>
    <s v="22/05/2020"/>
    <s v="22/05/2022"/>
    <n v="10000000"/>
    <s v="2001874485"/>
    <n v="720"/>
    <n v="1"/>
    <n v="10000000"/>
    <n v="30"/>
    <n v="2"/>
    <n v="2"/>
    <n v="0"/>
    <n v="8.3333320000000004"/>
  </r>
  <r>
    <n v="1695"/>
    <x v="74"/>
    <s v="30/09/2020"/>
    <n v="2431"/>
    <n v="5"/>
    <s v="N"/>
    <s v="800-116-398-7"/>
    <s v="11001"/>
    <s v="Carrera 13 # 28-17 Pisos 234 y 5"/>
    <s v="22/05/2020"/>
    <s v="22/05/2025"/>
    <n v="21000000"/>
    <s v="2001874490"/>
    <n v="1800"/>
    <n v="1"/>
    <n v="21000000"/>
    <n v="180"/>
    <n v="2"/>
    <n v="2"/>
    <n v="1.86"/>
    <n v="21.135000000000002"/>
  </r>
  <r>
    <n v="1695"/>
    <x v="74"/>
    <s v="30/09/2020"/>
    <n v="2432"/>
    <n v="5"/>
    <s v="N"/>
    <s v="800-116-398-7"/>
    <s v="11001"/>
    <s v="Carrera 13 # 28-17 Pisos 234 y 5"/>
    <s v="22/05/2020"/>
    <s v="22/05/2025"/>
    <n v="5300000"/>
    <s v="2001874510"/>
    <n v="1800"/>
    <n v="1"/>
    <n v="5300000"/>
    <n v="180"/>
    <n v="2"/>
    <n v="2"/>
    <n v="1.86"/>
    <n v="5.3341250000000002"/>
  </r>
  <r>
    <n v="1699"/>
    <x v="74"/>
    <s v="30/09/2020"/>
    <n v="2433"/>
    <n v="5"/>
    <s v="N"/>
    <s v="800-116-398-7"/>
    <s v="11001"/>
    <s v="Carrera 13 # 28-17 Pisos 234 y 5"/>
    <s v="26/05/2020"/>
    <s v="26/05/2025"/>
    <n v="6000000"/>
    <s v="2001874790"/>
    <n v="1800"/>
    <n v="1"/>
    <n v="6000000"/>
    <n v="360"/>
    <n v="2"/>
    <n v="2"/>
    <n v="1.75"/>
    <n v="6.0362080000000002"/>
  </r>
  <r>
    <n v="1699"/>
    <x v="74"/>
    <s v="30/09/2020"/>
    <n v="2434"/>
    <n v="5"/>
    <s v="N"/>
    <s v="800-116-398-7"/>
    <s v="11001"/>
    <s v="Carrera 13 # 28-17 Pisos 234 y 5"/>
    <s v="26/05/2020"/>
    <s v="26/05/2025"/>
    <n v="29986591"/>
    <s v="2001874791"/>
    <n v="1800"/>
    <n v="1"/>
    <n v="29986591"/>
    <n v="180"/>
    <n v="2"/>
    <n v="2"/>
    <n v="1.75"/>
    <n v="30.166515"/>
  </r>
  <r>
    <n v="1699"/>
    <x v="74"/>
    <s v="30/09/2020"/>
    <n v="2435"/>
    <n v="5"/>
    <s v="N"/>
    <s v="800-116-398-7"/>
    <s v="11001"/>
    <s v="Carrera 13 # 28-17 Pisos 234 y 5"/>
    <s v="26/05/2020"/>
    <s v="26/05/2025"/>
    <n v="7000000"/>
    <s v="2001874794"/>
    <n v="1800"/>
    <n v="1"/>
    <n v="7000000"/>
    <n v="90"/>
    <n v="2"/>
    <n v="2"/>
    <n v="0.2"/>
    <n v="6.6512580000000003"/>
  </r>
  <r>
    <n v="968"/>
    <x v="74"/>
    <s v="30/09/2020"/>
    <n v="2436"/>
    <n v="5"/>
    <s v="N"/>
    <s v="800-116-398-7"/>
    <s v="11001"/>
    <s v="Carrera 13 # 28-17 Pisos 234 y 5"/>
    <s v="26/05/2020"/>
    <s v="26/05/2023"/>
    <n v="8000000"/>
    <s v="2001874801"/>
    <n v="1080"/>
    <n v="1"/>
    <n v="8000000"/>
    <n v="180"/>
    <n v="2"/>
    <n v="2"/>
    <n v="1.75"/>
    <n v="8.0479880000000001"/>
  </r>
  <r>
    <n v="1699"/>
    <x v="74"/>
    <s v="30/09/2020"/>
    <n v="2437"/>
    <n v="5"/>
    <s v="N"/>
    <s v="800-116-398-7"/>
    <s v="11001"/>
    <s v="Carrera 13 # 28-17 Pisos 234 y 5"/>
    <s v="26/05/2020"/>
    <s v="26/05/2025"/>
    <n v="10000000"/>
    <s v="2001874803"/>
    <n v="1800"/>
    <n v="1"/>
    <n v="10000000"/>
    <n v="180"/>
    <n v="2"/>
    <n v="2"/>
    <n v="1.75"/>
    <n v="10.060015999999999"/>
  </r>
  <r>
    <n v="1334"/>
    <x v="74"/>
    <s v="30/09/2020"/>
    <n v="2438"/>
    <n v="5"/>
    <s v="N"/>
    <s v="800-116-398-7"/>
    <s v="11001"/>
    <s v="Carrera 13 # 28-17 Pisos 234 y 5"/>
    <s v="26/05/2020"/>
    <s v="26/05/2024"/>
    <n v="15000000"/>
    <s v="2001874805"/>
    <n v="1440"/>
    <n v="1"/>
    <n v="15000000"/>
    <n v="180"/>
    <n v="2"/>
    <n v="2"/>
    <n v="1.75"/>
    <n v="15.090024"/>
  </r>
  <r>
    <n v="603"/>
    <x v="74"/>
    <s v="30/09/2020"/>
    <n v="2439"/>
    <n v="5"/>
    <s v="N"/>
    <s v="800-116-398-7"/>
    <s v="11001"/>
    <s v="Carrera 13 # 28-17 Pisos 234 y 5"/>
    <s v="26/05/2020"/>
    <s v="26/05/2022"/>
    <n v="5000000"/>
    <s v="2001874807"/>
    <n v="720"/>
    <n v="1"/>
    <n v="5000000"/>
    <n v="180"/>
    <n v="2"/>
    <n v="2"/>
    <n v="1.75"/>
    <n v="5.0300079999999996"/>
  </r>
  <r>
    <n v="1699"/>
    <x v="74"/>
    <s v="30/09/2020"/>
    <n v="2440"/>
    <n v="5"/>
    <s v="N"/>
    <s v="800-116-398-7"/>
    <s v="11001"/>
    <s v="Carrera 13 # 28-17 Pisos 234 y 5"/>
    <s v="26/05/2020"/>
    <s v="26/05/2025"/>
    <n v="20000000"/>
    <s v="2001874808"/>
    <n v="1800"/>
    <n v="1"/>
    <n v="20000000"/>
    <n v="180"/>
    <n v="2"/>
    <n v="2"/>
    <n v="1.75"/>
    <n v="20.120031999999998"/>
  </r>
  <r>
    <n v="1705"/>
    <x v="74"/>
    <s v="30/09/2020"/>
    <n v="2441"/>
    <n v="5"/>
    <s v="N"/>
    <s v="800-116-398-7"/>
    <s v="11001"/>
    <s v="Carrera 13 # 28-17 Pisos 234 y 5"/>
    <s v="26/05/2020"/>
    <s v="01/06/2025"/>
    <n v="30000000"/>
    <s v="2001874811"/>
    <n v="1980"/>
    <n v="1"/>
    <n v="30000000"/>
    <n v="180"/>
    <n v="2"/>
    <n v="2"/>
    <n v="5.17"/>
    <n v="30.506492999999999"/>
  </r>
  <r>
    <n v="1699"/>
    <x v="74"/>
    <s v="30/09/2020"/>
    <n v="2442"/>
    <n v="5"/>
    <s v="N"/>
    <s v="800-116-398-7"/>
    <s v="11001"/>
    <s v="Carrera 13 # 28-17 Pisos 234 y 5"/>
    <s v="26/05/2020"/>
    <s v="26/05/2025"/>
    <n v="21000000"/>
    <s v="2001874812"/>
    <n v="1800"/>
    <n v="1"/>
    <n v="21000000"/>
    <n v="180"/>
    <n v="2"/>
    <n v="2"/>
    <n v="5.25"/>
    <n v="21.374852000000001"/>
  </r>
  <r>
    <n v="1699"/>
    <x v="74"/>
    <s v="30/09/2020"/>
    <n v="2443"/>
    <n v="5"/>
    <s v="N"/>
    <s v="800-116-398-7"/>
    <s v="11001"/>
    <s v="Carrera 13 # 28-17 Pisos 234 y 5"/>
    <s v="26/05/2020"/>
    <s v="26/05/2025"/>
    <n v="16000000"/>
    <s v="2001874815"/>
    <n v="1800"/>
    <n v="1"/>
    <n v="16000000"/>
    <n v="180"/>
    <n v="2"/>
    <n v="2"/>
    <n v="1.75"/>
    <n v="16.095976"/>
  </r>
  <r>
    <n v="968"/>
    <x v="74"/>
    <s v="30/09/2020"/>
    <n v="2444"/>
    <n v="5"/>
    <s v="N"/>
    <s v="800-116-398-7"/>
    <s v="11001"/>
    <s v="Carrera 13 # 28-17 Pisos 234 y 5"/>
    <s v="26/05/2020"/>
    <s v="26/05/2023"/>
    <n v="8000000"/>
    <s v="2001874824"/>
    <n v="1080"/>
    <n v="1"/>
    <n v="8000000"/>
    <n v="180"/>
    <n v="2"/>
    <n v="2"/>
    <n v="1.75"/>
    <n v="8.0479880000000001"/>
  </r>
  <r>
    <n v="1334"/>
    <x v="74"/>
    <s v="30/09/2020"/>
    <n v="2445"/>
    <n v="5"/>
    <s v="N"/>
    <s v="800-116-398-7"/>
    <s v="11001"/>
    <s v="Carrera 13 # 28-17 Pisos 234 y 5"/>
    <s v="26/05/2020"/>
    <s v="26/05/2024"/>
    <n v="30000000"/>
    <s v="2001874826"/>
    <n v="1440"/>
    <n v="1"/>
    <n v="30000000"/>
    <n v="180"/>
    <n v="2"/>
    <n v="2"/>
    <n v="1.75"/>
    <n v="30.180047999999999"/>
  </r>
  <r>
    <n v="968"/>
    <x v="74"/>
    <s v="30/09/2020"/>
    <n v="2446"/>
    <n v="5"/>
    <s v="N"/>
    <s v="800-116-398-7"/>
    <s v="11001"/>
    <s v="Carrera 13 # 28-17 Pisos 234 y 5"/>
    <s v="26/05/2020"/>
    <s v="26/05/2023"/>
    <n v="50000000"/>
    <s v="2001874830"/>
    <n v="1080"/>
    <n v="1"/>
    <n v="50000000"/>
    <n v="180"/>
    <n v="2"/>
    <n v="2"/>
    <n v="5.25"/>
    <n v="50.892552000000002"/>
  </r>
  <r>
    <n v="1335"/>
    <x v="74"/>
    <s v="30/09/2020"/>
    <n v="2447"/>
    <n v="5"/>
    <s v="N"/>
    <s v="800-116-398-7"/>
    <s v="11001"/>
    <s v="Carrera 13 # 28-17 Pisos 234 y 5"/>
    <s v="27/05/2020"/>
    <s v="27/05/2024"/>
    <n v="15000000"/>
    <s v="2001875267"/>
    <n v="1440"/>
    <n v="1"/>
    <n v="15000000"/>
    <n v="30"/>
    <n v="2"/>
    <n v="2"/>
    <n v="0"/>
    <n v="13.75"/>
  </r>
  <r>
    <n v="1700"/>
    <x v="74"/>
    <s v="30/09/2020"/>
    <n v="2448"/>
    <n v="5"/>
    <s v="N"/>
    <s v="800-116-398-7"/>
    <s v="11001"/>
    <s v="Carrera 13 # 28-17 Pisos 234 y 5"/>
    <s v="27/05/2020"/>
    <s v="27/05/2025"/>
    <n v="12000000"/>
    <s v="2001875268"/>
    <n v="1800"/>
    <n v="1"/>
    <n v="12000000"/>
    <n v="180"/>
    <n v="2"/>
    <n v="2"/>
    <n v="1.75"/>
    <n v="12.071463"/>
  </r>
  <r>
    <n v="1705"/>
    <x v="74"/>
    <s v="30/09/2020"/>
    <n v="2449"/>
    <n v="5"/>
    <s v="N"/>
    <s v="800-116-398-7"/>
    <s v="11001"/>
    <s v="Carrera 13 # 28-17 Pisos 234 y 5"/>
    <s v="27/05/2020"/>
    <s v="01/06/2025"/>
    <n v="15000000"/>
    <s v="2001875270"/>
    <n v="1980"/>
    <n v="1"/>
    <n v="15000000"/>
    <n v="180"/>
    <n v="2"/>
    <n v="2"/>
    <n v="5.17"/>
    <n v="15.253223"/>
  </r>
  <r>
    <n v="1700"/>
    <x v="74"/>
    <s v="30/09/2020"/>
    <n v="2450"/>
    <n v="5"/>
    <s v="N"/>
    <s v="800-116-398-7"/>
    <s v="11001"/>
    <s v="Carrera 13 # 28-17 Pisos 234 y 5"/>
    <s v="27/05/2020"/>
    <s v="27/05/2025"/>
    <n v="25000000"/>
    <s v="2001875276"/>
    <n v="1800"/>
    <n v="1"/>
    <n v="25000000"/>
    <n v="180"/>
    <n v="2"/>
    <n v="2"/>
    <n v="1.75"/>
    <n v="25.14883"/>
  </r>
  <r>
    <n v="969"/>
    <x v="74"/>
    <s v="30/09/2020"/>
    <n v="2451"/>
    <n v="5"/>
    <s v="N"/>
    <s v="800-116-398-7"/>
    <s v="11001"/>
    <s v="Carrera 13 # 28-17 Pisos 234 y 5"/>
    <s v="27/05/2020"/>
    <s v="27/05/2023"/>
    <n v="6500000"/>
    <s v="2001875292"/>
    <n v="1080"/>
    <n v="1"/>
    <n v="6500000"/>
    <n v="180"/>
    <n v="2"/>
    <n v="2"/>
    <n v="1.75"/>
    <n v="6.5387449999999996"/>
  </r>
  <r>
    <n v="1700"/>
    <x v="74"/>
    <s v="30/09/2020"/>
    <n v="2452"/>
    <n v="5"/>
    <s v="N"/>
    <s v="800-116-398-7"/>
    <s v="11001"/>
    <s v="Carrera 13 # 28-17 Pisos 234 y 5"/>
    <s v="27/05/2020"/>
    <s v="27/05/2025"/>
    <n v="13000000"/>
    <s v="2001875307"/>
    <n v="1800"/>
    <n v="1"/>
    <n v="13000000"/>
    <n v="180"/>
    <n v="2"/>
    <n v="2"/>
    <n v="1.75"/>
    <n v="13.077367000000001"/>
  </r>
  <r>
    <n v="1701"/>
    <x v="74"/>
    <s v="30/09/2020"/>
    <n v="2453"/>
    <n v="5"/>
    <s v="N"/>
    <s v="800-116-398-7"/>
    <s v="11001"/>
    <s v="Carrera 13 # 28-17 Pisos 234 y 5"/>
    <s v="28/05/2020"/>
    <s v="28/05/2025"/>
    <n v="25000000"/>
    <s v="2001875789"/>
    <n v="1800"/>
    <n v="1"/>
    <n v="25000000"/>
    <n v="180"/>
    <n v="2"/>
    <n v="2"/>
    <n v="1.75"/>
    <n v="25.14762"/>
  </r>
  <r>
    <n v="1701"/>
    <x v="74"/>
    <s v="30/09/2020"/>
    <n v="2454"/>
    <n v="5"/>
    <s v="N"/>
    <s v="800-116-398-7"/>
    <s v="11001"/>
    <s v="Carrera 13 # 28-17 Pisos 234 y 5"/>
    <s v="28/05/2020"/>
    <s v="28/05/2025"/>
    <n v="25000000"/>
    <s v="2001875790"/>
    <n v="1800"/>
    <n v="1"/>
    <n v="25000000"/>
    <n v="180"/>
    <n v="2"/>
    <n v="2"/>
    <n v="1.75"/>
    <n v="25.14762"/>
  </r>
  <r>
    <n v="970"/>
    <x v="74"/>
    <s v="30/09/2020"/>
    <n v="2455"/>
    <n v="5"/>
    <s v="N"/>
    <s v="800-116-398-7"/>
    <s v="11001"/>
    <s v="Carrera 13 # 28-17 Pisos 234 y 5"/>
    <s v="28/05/2020"/>
    <s v="28/05/2023"/>
    <n v="7500000"/>
    <s v="2001875792"/>
    <n v="1080"/>
    <n v="1"/>
    <n v="7500000"/>
    <n v="180"/>
    <n v="2"/>
    <n v="2"/>
    <n v="1.75"/>
    <n v="7.5442859999999996"/>
  </r>
  <r>
    <n v="605"/>
    <x v="74"/>
    <s v="30/09/2020"/>
    <n v="2456"/>
    <n v="5"/>
    <s v="N"/>
    <s v="800-116-398-7"/>
    <s v="11001"/>
    <s v="Carrera 13 # 28-17 Pisos 234 y 5"/>
    <s v="28/05/2020"/>
    <s v="28/05/2022"/>
    <n v="15000000"/>
    <s v="2001875794"/>
    <n v="720"/>
    <n v="1"/>
    <n v="15000000"/>
    <n v="180"/>
    <n v="2"/>
    <n v="2"/>
    <n v="1.75"/>
    <n v="15.088571999999999"/>
  </r>
  <r>
    <n v="1705"/>
    <x v="74"/>
    <s v="30/09/2020"/>
    <n v="2457"/>
    <n v="5"/>
    <s v="N"/>
    <s v="800-116-398-7"/>
    <s v="11001"/>
    <s v="Carrera 13 # 28-17 Pisos 234 y 5"/>
    <s v="28/05/2020"/>
    <s v="01/06/2025"/>
    <n v="30000000"/>
    <s v="2001875804"/>
    <n v="1980"/>
    <n v="1"/>
    <n v="30000000"/>
    <n v="180"/>
    <n v="2"/>
    <n v="2"/>
    <n v="5.17"/>
    <n v="30.506388000000001"/>
  </r>
  <r>
    <n v="1701"/>
    <x v="74"/>
    <s v="30/09/2020"/>
    <n v="2458"/>
    <n v="5"/>
    <s v="N"/>
    <s v="800-116-398-7"/>
    <s v="11001"/>
    <s v="Carrera 13 # 28-17 Pisos 234 y 5"/>
    <s v="28/05/2020"/>
    <s v="28/05/2025"/>
    <n v="7000000"/>
    <s v="2001875807"/>
    <n v="1800"/>
    <n v="1"/>
    <n v="7000000"/>
    <n v="180"/>
    <n v="2"/>
    <n v="2"/>
    <n v="1.75"/>
    <n v="7.0413579999999998"/>
  </r>
  <r>
    <n v="1701"/>
    <x v="74"/>
    <s v="30/09/2020"/>
    <n v="2459"/>
    <n v="5"/>
    <s v="N"/>
    <s v="800-116-398-7"/>
    <s v="11001"/>
    <s v="Carrera 13 # 28-17 Pisos 234 y 5"/>
    <s v="28/05/2020"/>
    <s v="28/05/2025"/>
    <n v="18000000"/>
    <s v="2001875832"/>
    <n v="1800"/>
    <n v="1"/>
    <n v="18000000"/>
    <n v="180"/>
    <n v="2"/>
    <n v="2"/>
    <n v="1.75"/>
    <n v="18.106262000000001"/>
  </r>
  <r>
    <n v="970"/>
    <x v="74"/>
    <s v="30/09/2020"/>
    <n v="2460"/>
    <n v="5"/>
    <s v="N"/>
    <s v="800-116-398-7"/>
    <s v="11001"/>
    <s v="Carrera 13 # 28-17 Pisos 234 y 5"/>
    <s v="28/05/2020"/>
    <s v="28/05/2023"/>
    <n v="30000000"/>
    <s v="2001875835"/>
    <n v="1080"/>
    <n v="1"/>
    <n v="30000000"/>
    <n v="360"/>
    <n v="2"/>
    <n v="2"/>
    <n v="5.25"/>
    <n v="30.533750000000001"/>
  </r>
  <r>
    <n v="1337"/>
    <x v="74"/>
    <s v="30/09/2020"/>
    <n v="2461"/>
    <n v="5"/>
    <s v="N"/>
    <s v="800-116-398-7"/>
    <s v="11001"/>
    <s v="Carrera 13 # 28-17 Pisos 234 y 5"/>
    <s v="29/05/2020"/>
    <s v="29/05/2024"/>
    <n v="8000000"/>
    <s v="2001876297"/>
    <n v="1440"/>
    <n v="1"/>
    <n v="8000000"/>
    <n v="180"/>
    <n v="2"/>
    <n v="2"/>
    <n v="1.75"/>
    <n v="8.0464400000000005"/>
  </r>
  <r>
    <n v="971"/>
    <x v="74"/>
    <s v="30/09/2020"/>
    <n v="2462"/>
    <n v="5"/>
    <s v="N"/>
    <s v="800-116-398-7"/>
    <s v="11001"/>
    <s v="Carrera 13 # 28-17 Pisos 234 y 5"/>
    <s v="29/05/2020"/>
    <s v="29/05/2023"/>
    <n v="6000000"/>
    <s v="2001876298"/>
    <n v="1080"/>
    <n v="1"/>
    <n v="6000000"/>
    <n v="180"/>
    <n v="2"/>
    <n v="2"/>
    <n v="1.75"/>
    <n v="6.0347999999999997"/>
  </r>
  <r>
    <n v="971"/>
    <x v="74"/>
    <s v="30/09/2020"/>
    <n v="2463"/>
    <n v="5"/>
    <s v="N"/>
    <s v="800-116-398-7"/>
    <s v="11001"/>
    <s v="Carrera 13 # 28-17 Pisos 234 y 5"/>
    <s v="29/05/2020"/>
    <s v="29/05/2023"/>
    <n v="13000000"/>
    <s v="2001876300"/>
    <n v="1080"/>
    <n v="1"/>
    <n v="13000000"/>
    <n v="180"/>
    <n v="2"/>
    <n v="2"/>
    <n v="1.75"/>
    <n v="13.075480000000001"/>
  </r>
  <r>
    <n v="1705"/>
    <x v="74"/>
    <s v="30/09/2020"/>
    <n v="2464"/>
    <n v="5"/>
    <s v="N"/>
    <s v="800-116-398-7"/>
    <s v="11001"/>
    <s v="Carrera 13 # 28-17 Pisos 234 y 5"/>
    <s v="29/05/2020"/>
    <s v="01/06/2025"/>
    <n v="30000000"/>
    <s v="2001876301"/>
    <n v="1980"/>
    <n v="1"/>
    <n v="30000000"/>
    <n v="180"/>
    <n v="2"/>
    <n v="2"/>
    <n v="6.17"/>
    <n v="30.602734999999999"/>
  </r>
  <r>
    <n v="1337"/>
    <x v="74"/>
    <s v="30/09/2020"/>
    <n v="2465"/>
    <n v="5"/>
    <s v="N"/>
    <s v="800-116-398-7"/>
    <s v="11001"/>
    <s v="Carrera 13 # 28-17 Pisos 234 y 5"/>
    <s v="29/05/2020"/>
    <s v="29/05/2024"/>
    <n v="20000000"/>
    <s v="2001876302"/>
    <n v="1440"/>
    <n v="1"/>
    <n v="20000000"/>
    <n v="180"/>
    <n v="2"/>
    <n v="2"/>
    <n v="1.75"/>
    <n v="20.116160000000001"/>
  </r>
  <r>
    <n v="1702"/>
    <x v="74"/>
    <s v="30/09/2020"/>
    <n v="2466"/>
    <n v="5"/>
    <s v="N"/>
    <s v="800-116-398-7"/>
    <s v="11001"/>
    <s v="Carrera 13 # 28-17 Pisos 234 y 5"/>
    <s v="29/05/2020"/>
    <s v="29/05/2025"/>
    <n v="20000000"/>
    <s v="2001876308"/>
    <n v="1800"/>
    <n v="1"/>
    <n v="20000000"/>
    <n v="180"/>
    <n v="2"/>
    <n v="2"/>
    <n v="1.75"/>
    <n v="20.116160000000001"/>
  </r>
  <r>
    <n v="971"/>
    <x v="74"/>
    <s v="30/09/2020"/>
    <n v="2467"/>
    <n v="5"/>
    <s v="N"/>
    <s v="800-116-398-7"/>
    <s v="11001"/>
    <s v="Carrera 13 # 28-17 Pisos 234 y 5"/>
    <s v="29/05/2020"/>
    <s v="29/05/2023"/>
    <n v="5500000"/>
    <s v="2001876309"/>
    <n v="1080"/>
    <n v="1"/>
    <n v="5500000"/>
    <n v="180"/>
    <n v="2"/>
    <n v="2"/>
    <n v="1.75"/>
    <n v="5.5319200000000004"/>
  </r>
  <r>
    <n v="971"/>
    <x v="74"/>
    <s v="30/09/2020"/>
    <n v="2468"/>
    <n v="5"/>
    <s v="N"/>
    <s v="800-116-398-7"/>
    <s v="11001"/>
    <s v="Carrera 13 # 28-17 Pisos 234 y 5"/>
    <s v="29/05/2020"/>
    <s v="29/05/2023"/>
    <n v="5000000"/>
    <s v="2001876314"/>
    <n v="1080"/>
    <n v="1"/>
    <n v="5000000"/>
    <n v="180"/>
    <n v="2"/>
    <n v="2"/>
    <n v="1.75"/>
    <n v="5.0290400000000002"/>
  </r>
  <r>
    <n v="971"/>
    <x v="74"/>
    <s v="30/09/2020"/>
    <n v="2469"/>
    <n v="5"/>
    <s v="N"/>
    <s v="800-116-398-7"/>
    <s v="11001"/>
    <s v="Carrera 13 # 28-17 Pisos 234 y 5"/>
    <s v="29/05/2020"/>
    <s v="29/05/2023"/>
    <n v="5000000"/>
    <s v="2001876334"/>
    <n v="1080"/>
    <n v="1"/>
    <n v="5000000"/>
    <n v="180"/>
    <n v="2"/>
    <n v="2"/>
    <n v="1.75"/>
    <n v="5.0290400000000002"/>
  </r>
  <r>
    <n v="971"/>
    <x v="74"/>
    <s v="30/09/2020"/>
    <n v="2470"/>
    <n v="5"/>
    <s v="N"/>
    <s v="800-116-398-7"/>
    <s v="11001"/>
    <s v="Carrera 13 # 28-17 Pisos 234 y 5"/>
    <s v="29/05/2020"/>
    <s v="29/05/2023"/>
    <n v="10000000"/>
    <s v="2001876336"/>
    <n v="1080"/>
    <n v="1"/>
    <n v="10000000"/>
    <n v="180"/>
    <n v="2"/>
    <n v="2"/>
    <n v="1.75"/>
    <n v="10.05808"/>
  </r>
  <r>
    <n v="974"/>
    <x v="74"/>
    <s v="30/09/2020"/>
    <n v="2471"/>
    <n v="5"/>
    <s v="N"/>
    <s v="800-116-398-7"/>
    <s v="11001"/>
    <s v="Carrera 13 # 28-17 Pisos 234 y 5"/>
    <s v="01/06/2020"/>
    <s v="01/06/2023"/>
    <n v="17000000"/>
    <s v="2001876689"/>
    <n v="1080"/>
    <n v="1"/>
    <n v="17000000"/>
    <n v="180"/>
    <n v="2"/>
    <n v="2"/>
    <n v="1.67"/>
    <n v="17.093415"/>
  </r>
  <r>
    <n v="974"/>
    <x v="74"/>
    <s v="30/09/2020"/>
    <n v="2472"/>
    <n v="5"/>
    <s v="N"/>
    <s v="800-116-398-7"/>
    <s v="11001"/>
    <s v="Carrera 13 # 28-17 Pisos 234 y 5"/>
    <s v="01/06/2020"/>
    <s v="01/06/2023"/>
    <n v="10000000"/>
    <s v="2001876690"/>
    <n v="1080"/>
    <n v="1"/>
    <n v="10000000"/>
    <n v="180"/>
    <n v="2"/>
    <n v="2"/>
    <n v="1.67"/>
    <n v="10.054978"/>
  </r>
  <r>
    <n v="1705"/>
    <x v="74"/>
    <s v="30/09/2020"/>
    <n v="2473"/>
    <n v="5"/>
    <s v="N"/>
    <s v="800-116-398-7"/>
    <s v="11001"/>
    <s v="Carrera 13 # 28-17 Pisos 234 y 5"/>
    <s v="01/06/2020"/>
    <s v="01/06/2025"/>
    <n v="43000000"/>
    <s v="2001876691"/>
    <n v="1800"/>
    <n v="1"/>
    <n v="43000000"/>
    <n v="360"/>
    <n v="2"/>
    <n v="2"/>
    <n v="1.67"/>
    <n v="43.237405000000003"/>
  </r>
  <r>
    <n v="974"/>
    <x v="74"/>
    <s v="30/09/2020"/>
    <n v="2474"/>
    <n v="5"/>
    <s v="N"/>
    <s v="800-116-398-7"/>
    <s v="11001"/>
    <s v="Carrera 13 # 28-17 Pisos 234 y 5"/>
    <s v="01/06/2020"/>
    <s v="01/06/2023"/>
    <n v="13000000"/>
    <s v="2001876692"/>
    <n v="1080"/>
    <n v="1"/>
    <n v="13000000"/>
    <n v="180"/>
    <n v="2"/>
    <n v="2"/>
    <n v="1.67"/>
    <n v="13.071519"/>
  </r>
  <r>
    <n v="974"/>
    <x v="74"/>
    <s v="30/09/2020"/>
    <n v="2475"/>
    <n v="5"/>
    <s v="N"/>
    <s v="800-116-398-7"/>
    <s v="11001"/>
    <s v="Carrera 13 # 28-17 Pisos 234 y 5"/>
    <s v="01/06/2020"/>
    <s v="01/06/2023"/>
    <n v="12000000"/>
    <s v="2001876693"/>
    <n v="1080"/>
    <n v="1"/>
    <n v="12000000"/>
    <n v="180"/>
    <n v="2"/>
    <n v="2"/>
    <n v="1.67"/>
    <n v="12.065925999999999"/>
  </r>
  <r>
    <n v="244"/>
    <x v="74"/>
    <s v="30/09/2020"/>
    <n v="2476"/>
    <n v="5"/>
    <s v="N"/>
    <s v="800-116-398-7"/>
    <s v="11001"/>
    <s v="Carrera 13 # 28-17 Pisos 234 y 5"/>
    <s v="01/06/2020"/>
    <s v="01/06/2021"/>
    <n v="30000000"/>
    <s v="2001876694"/>
    <n v="360"/>
    <n v="1"/>
    <n v="30000000"/>
    <n v="180"/>
    <n v="2"/>
    <n v="2"/>
    <n v="1.67"/>
    <n v="30.164933999999999"/>
  </r>
  <r>
    <n v="1705"/>
    <x v="74"/>
    <s v="30/09/2020"/>
    <n v="2477"/>
    <n v="5"/>
    <s v="N"/>
    <s v="800-116-398-7"/>
    <s v="11001"/>
    <s v="Carrera 13 # 28-17 Pisos 234 y 5"/>
    <s v="01/06/2020"/>
    <s v="01/06/2025"/>
    <n v="22000000"/>
    <s v="2001876695"/>
    <n v="1800"/>
    <n v="1"/>
    <n v="22000000"/>
    <n v="90"/>
    <n v="2"/>
    <n v="2"/>
    <n v="3.64"/>
    <n v="20.960464999999999"/>
  </r>
  <r>
    <n v="974"/>
    <x v="74"/>
    <s v="30/09/2020"/>
    <n v="2478"/>
    <n v="5"/>
    <s v="N"/>
    <s v="800-116-398-7"/>
    <s v="11001"/>
    <s v="Carrera 13 # 28-17 Pisos 234 y 5"/>
    <s v="01/06/2020"/>
    <s v="01/06/2023"/>
    <n v="5000000"/>
    <s v="2001876696"/>
    <n v="1080"/>
    <n v="1"/>
    <n v="5000000"/>
    <n v="360"/>
    <n v="2"/>
    <n v="2"/>
    <n v="1.67"/>
    <n v="5.0276079999999999"/>
  </r>
  <r>
    <n v="974"/>
    <x v="74"/>
    <s v="30/09/2020"/>
    <n v="2479"/>
    <n v="5"/>
    <s v="N"/>
    <s v="800-116-398-7"/>
    <s v="11001"/>
    <s v="Carrera 13 # 28-17 Pisos 234 y 5"/>
    <s v="01/06/2020"/>
    <s v="01/06/2023"/>
    <n v="30000000"/>
    <s v="2001876711"/>
    <n v="1080"/>
    <n v="1"/>
    <n v="30000000"/>
    <n v="180"/>
    <n v="2"/>
    <n v="2"/>
    <n v="1.67"/>
    <n v="30.164933999999999"/>
  </r>
  <r>
    <n v="1705"/>
    <x v="74"/>
    <s v="30/09/2020"/>
    <n v="2480"/>
    <n v="5"/>
    <s v="N"/>
    <s v="800-116-398-7"/>
    <s v="11001"/>
    <s v="Carrera 13 # 28-17 Pisos 234 y 5"/>
    <s v="01/06/2020"/>
    <s v="01/06/2025"/>
    <n v="8000000"/>
    <s v="2001876712"/>
    <n v="1800"/>
    <n v="1"/>
    <n v="8000000"/>
    <n v="180"/>
    <n v="2"/>
    <n v="2"/>
    <n v="1.67"/>
    <n v="8.0440299999999993"/>
  </r>
  <r>
    <n v="975"/>
    <x v="74"/>
    <s v="30/09/2020"/>
    <n v="2481"/>
    <n v="5"/>
    <s v="N"/>
    <s v="800-116-398-7"/>
    <s v="11001"/>
    <s v="Carrera 13 # 28-17 Pisos 234 y 5"/>
    <s v="02/06/2020"/>
    <s v="02/06/2023"/>
    <n v="10000000"/>
    <s v="2001876968"/>
    <n v="1080"/>
    <n v="1"/>
    <n v="10000000"/>
    <n v="180"/>
    <n v="2"/>
    <n v="2"/>
    <n v="1.67"/>
    <n v="10.054516"/>
  </r>
  <r>
    <n v="610"/>
    <x v="74"/>
    <s v="30/09/2020"/>
    <n v="2482"/>
    <n v="5"/>
    <s v="N"/>
    <s v="800-116-398-7"/>
    <s v="11001"/>
    <s v="Carrera 13 # 28-17 Pisos 234 y 5"/>
    <s v="02/06/2020"/>
    <s v="02/06/2022"/>
    <n v="10000000"/>
    <s v="2001876969"/>
    <n v="720"/>
    <n v="1"/>
    <n v="10000000"/>
    <n v="180"/>
    <n v="2"/>
    <n v="2"/>
    <n v="1.67"/>
    <n v="10.054516"/>
  </r>
  <r>
    <n v="428"/>
    <x v="74"/>
    <s v="30/09/2020"/>
    <n v="2483"/>
    <n v="5"/>
    <s v="N"/>
    <s v="800-116-398-7"/>
    <s v="11001"/>
    <s v="Carrera 13 # 28-17 Pisos 234 y 5"/>
    <s v="02/06/2020"/>
    <s v="02/12/2021"/>
    <n v="5500000"/>
    <s v="2001877007"/>
    <n v="540"/>
    <n v="1"/>
    <n v="5500000"/>
    <n v="30"/>
    <n v="2"/>
    <n v="2"/>
    <n v="0.14000000000000001"/>
    <n v="4.5838359999999998"/>
  </r>
  <r>
    <n v="1707"/>
    <x v="74"/>
    <s v="30/09/2020"/>
    <n v="2484"/>
    <n v="5"/>
    <s v="N"/>
    <s v="800-116-398-7"/>
    <s v="11001"/>
    <s v="Carrera 13 # 28-17 Pisos 234 y 5"/>
    <s v="03/06/2020"/>
    <s v="03/06/2025"/>
    <n v="6000000"/>
    <s v="2001877379"/>
    <n v="1800"/>
    <n v="1"/>
    <n v="6000000"/>
    <n v="180"/>
    <n v="2"/>
    <n v="2"/>
    <n v="1.67"/>
    <n v="6.0324090000000004"/>
  </r>
  <r>
    <n v="976"/>
    <x v="74"/>
    <s v="30/09/2020"/>
    <n v="2485"/>
    <n v="5"/>
    <s v="N"/>
    <s v="800-116-398-7"/>
    <s v="11001"/>
    <s v="Carrera 13 # 28-17 Pisos 234 y 5"/>
    <s v="03/06/2020"/>
    <s v="03/06/2023"/>
    <n v="10000000"/>
    <s v="2001877380"/>
    <n v="1080"/>
    <n v="1"/>
    <n v="10000000"/>
    <n v="180"/>
    <n v="2"/>
    <n v="2"/>
    <n v="1.67"/>
    <n v="10.054054000000001"/>
  </r>
  <r>
    <n v="1707"/>
    <x v="74"/>
    <s v="30/09/2020"/>
    <n v="2486"/>
    <n v="5"/>
    <s v="N"/>
    <s v="800-116-398-7"/>
    <s v="11001"/>
    <s v="Carrera 13 # 28-17 Pisos 234 y 5"/>
    <s v="03/06/2020"/>
    <s v="03/06/2025"/>
    <n v="16000000"/>
    <s v="2001877383"/>
    <n v="1800"/>
    <n v="1"/>
    <n v="16000000"/>
    <n v="180"/>
    <n v="2"/>
    <n v="2"/>
    <n v="1.67"/>
    <n v="16.086462999999998"/>
  </r>
  <r>
    <n v="976"/>
    <x v="74"/>
    <s v="30/09/2020"/>
    <n v="2487"/>
    <n v="5"/>
    <s v="N"/>
    <s v="800-116-398-7"/>
    <s v="11001"/>
    <s v="Carrera 13 # 28-17 Pisos 234 y 5"/>
    <s v="03/06/2020"/>
    <s v="03/06/2023"/>
    <n v="10000000"/>
    <s v="2001877412"/>
    <n v="1080"/>
    <n v="1"/>
    <n v="10000000"/>
    <n v="180"/>
    <n v="2"/>
    <n v="2"/>
    <n v="1.67"/>
    <n v="10.054054000000001"/>
  </r>
  <r>
    <n v="976"/>
    <x v="74"/>
    <s v="30/09/2020"/>
    <n v="2488"/>
    <n v="5"/>
    <s v="N"/>
    <s v="800-116-398-7"/>
    <s v="11001"/>
    <s v="Carrera 13 # 28-17 Pisos 234 y 5"/>
    <s v="03/06/2020"/>
    <s v="03/06/2023"/>
    <n v="8000000"/>
    <s v="2001877415"/>
    <n v="1080"/>
    <n v="1"/>
    <n v="8000000"/>
    <n v="360"/>
    <n v="2"/>
    <n v="2"/>
    <n v="1.67"/>
    <n v="8.0434070000000002"/>
  </r>
  <r>
    <n v="1708"/>
    <x v="74"/>
    <s v="30/09/2020"/>
    <n v="2489"/>
    <n v="5"/>
    <s v="N"/>
    <s v="800-116-398-7"/>
    <s v="11001"/>
    <s v="Carrera 13 # 28-17 Pisos 234 y 5"/>
    <s v="04/06/2020"/>
    <s v="04/06/2025"/>
    <n v="10000000"/>
    <s v="2001879395"/>
    <n v="1800"/>
    <n v="1"/>
    <n v="10000000"/>
    <n v="180"/>
    <n v="2"/>
    <n v="2"/>
    <n v="1.67"/>
    <n v="10.053592"/>
  </r>
  <r>
    <n v="977"/>
    <x v="74"/>
    <s v="30/09/2020"/>
    <n v="2490"/>
    <n v="5"/>
    <s v="N"/>
    <s v="800-116-398-7"/>
    <s v="11001"/>
    <s v="Carrera 13 # 28-17 Pisos 234 y 5"/>
    <s v="04/06/2020"/>
    <s v="04/06/2023"/>
    <n v="10000000"/>
    <s v="2001879398"/>
    <n v="1080"/>
    <n v="1"/>
    <n v="10000000"/>
    <n v="180"/>
    <n v="2"/>
    <n v="2"/>
    <n v="1.67"/>
    <n v="10.053592"/>
  </r>
  <r>
    <n v="1708"/>
    <x v="74"/>
    <s v="30/09/2020"/>
    <n v="2491"/>
    <n v="5"/>
    <s v="N"/>
    <s v="800-116-398-7"/>
    <s v="11001"/>
    <s v="Carrera 13 # 28-17 Pisos 234 y 5"/>
    <s v="04/06/2020"/>
    <s v="04/06/2025"/>
    <n v="6000000"/>
    <s v="2001879401"/>
    <n v="1800"/>
    <n v="1"/>
    <n v="6000000"/>
    <n v="180"/>
    <n v="2"/>
    <n v="2"/>
    <n v="1.67"/>
    <n v="6.0321319999999998"/>
  </r>
  <r>
    <n v="977"/>
    <x v="74"/>
    <s v="30/09/2020"/>
    <n v="2492"/>
    <n v="5"/>
    <s v="N"/>
    <s v="800-116-398-7"/>
    <s v="11001"/>
    <s v="Carrera 13 # 28-17 Pisos 234 y 5"/>
    <s v="04/06/2020"/>
    <s v="04/06/2023"/>
    <n v="5500000"/>
    <s v="2001879403"/>
    <n v="1080"/>
    <n v="1"/>
    <n v="5500000"/>
    <n v="180"/>
    <n v="2"/>
    <n v="2"/>
    <n v="1.67"/>
    <n v="5.5294639999999999"/>
  </r>
  <r>
    <n v="977"/>
    <x v="74"/>
    <s v="30/09/2020"/>
    <n v="2493"/>
    <n v="5"/>
    <s v="N"/>
    <s v="800-116-398-7"/>
    <s v="11001"/>
    <s v="Carrera 13 # 28-17 Pisos 234 y 5"/>
    <s v="04/06/2020"/>
    <s v="04/06/2023"/>
    <n v="12000000"/>
    <s v="2001879405"/>
    <n v="1080"/>
    <n v="1"/>
    <n v="12000000"/>
    <n v="180"/>
    <n v="2"/>
    <n v="2"/>
    <n v="1.67"/>
    <n v="12.064264"/>
  </r>
  <r>
    <n v="1708"/>
    <x v="74"/>
    <s v="30/09/2020"/>
    <n v="2494"/>
    <n v="5"/>
    <s v="N"/>
    <s v="800-116-398-7"/>
    <s v="11001"/>
    <s v="Carrera 13 # 28-17 Pisos 234 y 5"/>
    <s v="04/06/2020"/>
    <s v="04/06/2025"/>
    <n v="7000000"/>
    <s v="2001879441"/>
    <n v="1800"/>
    <n v="1"/>
    <n v="7000000"/>
    <n v="180"/>
    <n v="2"/>
    <n v="2"/>
    <n v="1.67"/>
    <n v="7.0374679999999996"/>
  </r>
  <r>
    <n v="978"/>
    <x v="74"/>
    <s v="30/09/2020"/>
    <n v="2495"/>
    <n v="5"/>
    <s v="N"/>
    <s v="800-116-398-7"/>
    <s v="11001"/>
    <s v="Carrera 13 # 28-17 Pisos 234 y 5"/>
    <s v="05/06/2020"/>
    <s v="05/06/2023"/>
    <n v="10000000"/>
    <s v="2001879718"/>
    <n v="1080"/>
    <n v="1"/>
    <n v="10000000"/>
    <n v="180"/>
    <n v="2"/>
    <n v="2"/>
    <n v="1.67"/>
    <n v="10.052206"/>
  </r>
  <r>
    <n v="978"/>
    <x v="74"/>
    <s v="30/09/2020"/>
    <n v="2496"/>
    <n v="5"/>
    <s v="N"/>
    <s v="800-116-398-7"/>
    <s v="11001"/>
    <s v="Carrera 13 # 28-17 Pisos 234 y 5"/>
    <s v="05/06/2020"/>
    <s v="05/06/2023"/>
    <n v="10000000"/>
    <s v="2001879752"/>
    <n v="1080"/>
    <n v="1"/>
    <n v="10000000"/>
    <n v="180"/>
    <n v="2"/>
    <n v="2"/>
    <n v="1.67"/>
    <n v="10.052206"/>
  </r>
  <r>
    <n v="981"/>
    <x v="74"/>
    <s v="30/09/2020"/>
    <n v="2497"/>
    <n v="5"/>
    <s v="N"/>
    <s v="800-116-398-7"/>
    <s v="11001"/>
    <s v="Carrera 13 # 28-17 Pisos 234 y 5"/>
    <s v="08/06/2020"/>
    <s v="08/06/2023"/>
    <n v="7000000"/>
    <s v="2001880203"/>
    <n v="1080"/>
    <n v="1"/>
    <n v="7000000"/>
    <n v="180"/>
    <n v="2"/>
    <n v="2"/>
    <n v="0.95"/>
    <n v="7.0206080000000002"/>
  </r>
  <r>
    <n v="1712"/>
    <x v="74"/>
    <s v="30/09/2020"/>
    <n v="2498"/>
    <n v="5"/>
    <s v="N"/>
    <s v="800-116-398-7"/>
    <s v="11001"/>
    <s v="Carrera 13 # 28-17 Pisos 234 y 5"/>
    <s v="08/06/2020"/>
    <s v="08/06/2025"/>
    <n v="20000000"/>
    <s v="2001880207"/>
    <n v="1800"/>
    <n v="1"/>
    <n v="20000000"/>
    <n v="180"/>
    <n v="2"/>
    <n v="2"/>
    <n v="0.45"/>
    <n v="20.027999999999999"/>
  </r>
  <r>
    <n v="981"/>
    <x v="74"/>
    <s v="30/09/2020"/>
    <n v="2499"/>
    <n v="5"/>
    <s v="N"/>
    <s v="800-116-398-7"/>
    <s v="11001"/>
    <s v="Carrera 13 # 28-17 Pisos 234 y 5"/>
    <s v="08/06/2020"/>
    <s v="08/06/2023"/>
    <n v="8000000"/>
    <s v="2001880209"/>
    <n v="1080"/>
    <n v="1"/>
    <n v="8000000"/>
    <n v="180"/>
    <n v="2"/>
    <n v="2"/>
    <n v="1.45"/>
    <n v="8.035952"/>
  </r>
  <r>
    <n v="981"/>
    <x v="74"/>
    <s v="30/09/2020"/>
    <n v="2500"/>
    <n v="5"/>
    <s v="N"/>
    <s v="800-116-398-7"/>
    <s v="11001"/>
    <s v="Carrera 13 # 28-17 Pisos 234 y 5"/>
    <s v="08/06/2020"/>
    <s v="08/06/2023"/>
    <n v="6000000"/>
    <s v="2001880232"/>
    <n v="1080"/>
    <n v="1"/>
    <n v="6000000"/>
    <n v="180"/>
    <n v="2"/>
    <n v="2"/>
    <n v="1.45"/>
    <n v="6.0269919999999999"/>
  </r>
  <r>
    <n v="1712"/>
    <x v="74"/>
    <s v="30/09/2020"/>
    <n v="2501"/>
    <n v="5"/>
    <s v="N"/>
    <s v="800-116-398-7"/>
    <s v="11001"/>
    <s v="Carrera 13 # 28-17 Pisos 234 y 5"/>
    <s v="08/06/2020"/>
    <s v="08/06/2025"/>
    <n v="13000000"/>
    <s v="2001880234"/>
    <n v="1800"/>
    <n v="1"/>
    <n v="13000000"/>
    <n v="180"/>
    <n v="2"/>
    <n v="2"/>
    <n v="1.45"/>
    <n v="13.058464000000001"/>
  </r>
  <r>
    <n v="1713"/>
    <x v="74"/>
    <s v="30/09/2020"/>
    <n v="2502"/>
    <n v="5"/>
    <s v="N"/>
    <s v="800-116-398-7"/>
    <s v="11001"/>
    <s v="Carrera 13 # 28-17 Pisos 234 y 5"/>
    <s v="09/06/2020"/>
    <s v="09/06/2025"/>
    <n v="5000000"/>
    <s v="2001880519"/>
    <n v="1800"/>
    <n v="1"/>
    <n v="5000000"/>
    <n v="180"/>
    <n v="2"/>
    <n v="2"/>
    <n v="1.45"/>
    <n v="5.0223110000000002"/>
  </r>
  <r>
    <n v="1713"/>
    <x v="74"/>
    <s v="30/09/2020"/>
    <n v="2503"/>
    <n v="5"/>
    <s v="N"/>
    <s v="800-116-398-7"/>
    <s v="11001"/>
    <s v="Carrera 13 # 28-17 Pisos 234 y 5"/>
    <s v="09/06/2020"/>
    <s v="09/06/2025"/>
    <n v="12000000"/>
    <s v="2001880524"/>
    <n v="1800"/>
    <n v="1"/>
    <n v="12000000"/>
    <n v="180"/>
    <n v="2"/>
    <n v="2"/>
    <n v="1.45"/>
    <n v="12.053502"/>
  </r>
  <r>
    <n v="1713"/>
    <x v="74"/>
    <s v="30/09/2020"/>
    <n v="2504"/>
    <n v="5"/>
    <s v="N"/>
    <s v="800-116-398-7"/>
    <s v="11001"/>
    <s v="Carrera 13 # 28-17 Pisos 234 y 5"/>
    <s v="09/06/2020"/>
    <s v="09/06/2025"/>
    <n v="5000000"/>
    <s v="2001880531"/>
    <n v="1800"/>
    <n v="1"/>
    <n v="5000000"/>
    <n v="180"/>
    <n v="2"/>
    <n v="2"/>
    <n v="1.45"/>
    <n v="5.0223110000000002"/>
  </r>
  <r>
    <n v="1714"/>
    <x v="74"/>
    <s v="30/09/2020"/>
    <n v="2505"/>
    <n v="5"/>
    <s v="N"/>
    <s v="800-116-398-7"/>
    <s v="11001"/>
    <s v="Carrera 13 # 28-17 Pisos 234 y 5"/>
    <s v="10/06/2020"/>
    <s v="10/06/2025"/>
    <n v="15000000"/>
    <s v="2001880963"/>
    <n v="1800"/>
    <n v="1"/>
    <n v="15000000"/>
    <n v="180"/>
    <n v="2"/>
    <n v="2"/>
    <n v="0.45"/>
    <n v="15.020569999999999"/>
  </r>
  <r>
    <n v="618"/>
    <x v="74"/>
    <s v="30/09/2020"/>
    <n v="2506"/>
    <n v="5"/>
    <s v="N"/>
    <s v="800-116-398-7"/>
    <s v="11001"/>
    <s v="Carrera 13 # 28-17 Pisos 234 y 5"/>
    <s v="10/06/2020"/>
    <s v="10/06/2022"/>
    <n v="10000000"/>
    <s v="2001880987"/>
    <n v="720"/>
    <n v="1"/>
    <n v="10000000"/>
    <n v="180"/>
    <n v="2"/>
    <n v="2"/>
    <n v="1.45"/>
    <n v="10.04411"/>
  </r>
  <r>
    <n v="1714"/>
    <x v="74"/>
    <s v="30/09/2020"/>
    <n v="2507"/>
    <n v="5"/>
    <s v="N"/>
    <s v="800-116-398-7"/>
    <s v="11001"/>
    <s v="Carrera 13 # 28-17 Pisos 234 y 5"/>
    <s v="10/06/2020"/>
    <s v="10/06/2025"/>
    <n v="10000000"/>
    <s v="2001880999"/>
    <n v="1800"/>
    <n v="1"/>
    <n v="10000000"/>
    <n v="180"/>
    <n v="2"/>
    <n v="2"/>
    <n v="1.45"/>
    <n v="10.04411"/>
  </r>
  <r>
    <n v="1715"/>
    <x v="74"/>
    <s v="30/09/2020"/>
    <n v="2508"/>
    <n v="5"/>
    <s v="N"/>
    <s v="800-116-398-7"/>
    <s v="11001"/>
    <s v="Carrera 13 # 28-17 Pisos 234 y 5"/>
    <s v="11/06/2020"/>
    <s v="11/06/2025"/>
    <n v="11000000"/>
    <s v="2001881226"/>
    <n v="1800"/>
    <n v="1"/>
    <n v="11000000"/>
    <n v="180"/>
    <n v="2"/>
    <n v="2"/>
    <n v="0.45"/>
    <n v="11.014932999999999"/>
  </r>
  <r>
    <n v="1715"/>
    <x v="74"/>
    <s v="30/09/2020"/>
    <n v="2509"/>
    <n v="5"/>
    <s v="N"/>
    <s v="800-116-398-7"/>
    <s v="11001"/>
    <s v="Carrera 13 # 28-17 Pisos 234 y 5"/>
    <s v="11/06/2020"/>
    <s v="11/06/2025"/>
    <n v="11000000"/>
    <s v="2001881300"/>
    <n v="1800"/>
    <n v="1"/>
    <n v="11000000"/>
    <n v="180"/>
    <n v="2"/>
    <n v="2"/>
    <n v="1.45"/>
    <n v="11.048069"/>
  </r>
  <r>
    <n v="984"/>
    <x v="74"/>
    <s v="30/09/2020"/>
    <n v="2510"/>
    <n v="5"/>
    <s v="N"/>
    <s v="800-116-398-7"/>
    <s v="11001"/>
    <s v="Carrera 13 # 28-17 Pisos 234 y 5"/>
    <s v="11/06/2020"/>
    <s v="11/06/2023"/>
    <n v="14000000"/>
    <s v="2001881304"/>
    <n v="1080"/>
    <n v="1"/>
    <n v="14000000"/>
    <n v="180"/>
    <n v="2"/>
    <n v="2"/>
    <n v="1.45"/>
    <n v="14.061258"/>
  </r>
  <r>
    <n v="1715"/>
    <x v="74"/>
    <s v="30/09/2020"/>
    <n v="2511"/>
    <n v="5"/>
    <s v="N"/>
    <s v="800-116-398-7"/>
    <s v="11001"/>
    <s v="Carrera 13 # 28-17 Pisos 234 y 5"/>
    <s v="11/06/2020"/>
    <s v="11/06/2025"/>
    <n v="7500000"/>
    <s v="2001881308"/>
    <n v="1800"/>
    <n v="1"/>
    <n v="7500000"/>
    <n v="180"/>
    <n v="2"/>
    <n v="2"/>
    <n v="1.45"/>
    <n v="7.5328090000000003"/>
  </r>
  <r>
    <n v="1715"/>
    <x v="74"/>
    <s v="30/09/2020"/>
    <n v="2512"/>
    <n v="5"/>
    <s v="N"/>
    <s v="800-116-398-7"/>
    <s v="11001"/>
    <s v="Carrera 13 # 28-17 Pisos 234 y 5"/>
    <s v="11/06/2020"/>
    <s v="11/06/2025"/>
    <n v="7000000"/>
    <s v="2001881310"/>
    <n v="1800"/>
    <n v="1"/>
    <n v="7000000"/>
    <n v="180"/>
    <n v="2"/>
    <n v="2"/>
    <n v="1.45"/>
    <n v="7.0306290000000002"/>
  </r>
  <r>
    <n v="1350"/>
    <x v="74"/>
    <s v="30/09/2020"/>
    <n v="2513"/>
    <n v="5"/>
    <s v="N"/>
    <s v="800-116-398-7"/>
    <s v="11001"/>
    <s v="Carrera 13 # 28-17 Pisos 234 y 5"/>
    <s v="11/06/2020"/>
    <s v="11/06/2024"/>
    <n v="18000000"/>
    <s v="2001881314"/>
    <n v="1440"/>
    <n v="1"/>
    <n v="18000000"/>
    <n v="180"/>
    <n v="2"/>
    <n v="2"/>
    <n v="1.45"/>
    <n v="18.078697999999999"/>
  </r>
  <r>
    <n v="984"/>
    <x v="74"/>
    <s v="30/09/2020"/>
    <n v="2514"/>
    <n v="5"/>
    <s v="N"/>
    <s v="800-116-398-7"/>
    <s v="11001"/>
    <s v="Carrera 13 # 28-17 Pisos 234 y 5"/>
    <s v="11/06/2020"/>
    <s v="11/06/2023"/>
    <n v="10000000"/>
    <s v="2001881317"/>
    <n v="1080"/>
    <n v="1"/>
    <n v="10000000"/>
    <n v="180"/>
    <n v="2"/>
    <n v="2"/>
    <n v="1.45"/>
    <n v="10.043709"/>
  </r>
  <r>
    <n v="1715"/>
    <x v="74"/>
    <s v="30/09/2020"/>
    <n v="2515"/>
    <n v="5"/>
    <s v="N"/>
    <s v="800-116-398-7"/>
    <s v="11001"/>
    <s v="Carrera 13 # 28-17 Pisos 234 y 5"/>
    <s v="11/06/2020"/>
    <s v="11/06/2025"/>
    <n v="20000000"/>
    <s v="2001881331"/>
    <n v="1800"/>
    <n v="1"/>
    <n v="20000000"/>
    <n v="180"/>
    <n v="2"/>
    <n v="2"/>
    <n v="1.45"/>
    <n v="20.087527000000001"/>
  </r>
  <r>
    <n v="984"/>
    <x v="74"/>
    <s v="30/09/2020"/>
    <n v="2516"/>
    <n v="5"/>
    <s v="N"/>
    <s v="800-116-398-7"/>
    <s v="11001"/>
    <s v="Carrera 13 # 28-17 Pisos 234 y 5"/>
    <s v="11/06/2020"/>
    <s v="11/06/2023"/>
    <n v="5000000"/>
    <s v="2001881337"/>
    <n v="1080"/>
    <n v="1"/>
    <n v="5000000"/>
    <n v="180"/>
    <n v="2"/>
    <n v="2"/>
    <n v="1.45"/>
    <n v="5.021909"/>
  </r>
  <r>
    <n v="984"/>
    <x v="74"/>
    <s v="30/09/2020"/>
    <n v="2517"/>
    <n v="5"/>
    <s v="N"/>
    <s v="800-116-398-7"/>
    <s v="11001"/>
    <s v="Carrera 13 # 28-17 Pisos 234 y 5"/>
    <s v="11/06/2020"/>
    <s v="11/06/2023"/>
    <n v="10000000"/>
    <s v="2001881340"/>
    <n v="1080"/>
    <n v="1"/>
    <n v="10000000"/>
    <n v="180"/>
    <n v="2"/>
    <n v="2"/>
    <n v="1.45"/>
    <n v="10.043709"/>
  </r>
  <r>
    <n v="1715"/>
    <x v="74"/>
    <s v="30/09/2020"/>
    <n v="2518"/>
    <n v="5"/>
    <s v="N"/>
    <s v="800-116-398-7"/>
    <s v="11001"/>
    <s v="Carrera 13 # 28-17 Pisos 234 y 5"/>
    <s v="11/06/2020"/>
    <s v="11/06/2025"/>
    <n v="10000000"/>
    <s v="2001881345"/>
    <n v="1800"/>
    <n v="1"/>
    <n v="10000000"/>
    <n v="180"/>
    <n v="2"/>
    <n v="2"/>
    <n v="0.45"/>
    <n v="10.013624999999999"/>
  </r>
  <r>
    <n v="619"/>
    <x v="74"/>
    <s v="30/09/2020"/>
    <n v="2519"/>
    <n v="5"/>
    <s v="N"/>
    <s v="800-116-398-7"/>
    <s v="11001"/>
    <s v="Carrera 13 # 28-17 Pisos 234 y 5"/>
    <s v="11/06/2020"/>
    <s v="11/06/2022"/>
    <n v="6000000"/>
    <s v="2001881351"/>
    <n v="720"/>
    <n v="1"/>
    <n v="6000000"/>
    <n v="180"/>
    <n v="2"/>
    <n v="2"/>
    <n v="1.45"/>
    <n v="6.0262690000000001"/>
  </r>
  <r>
    <n v="984"/>
    <x v="74"/>
    <s v="30/09/2020"/>
    <n v="2520"/>
    <n v="5"/>
    <s v="N"/>
    <s v="800-116-398-7"/>
    <s v="11001"/>
    <s v="Carrera 13 # 28-17 Pisos 234 y 5"/>
    <s v="11/06/2020"/>
    <s v="11/06/2023"/>
    <n v="40000000"/>
    <s v="2001881373"/>
    <n v="1080"/>
    <n v="1"/>
    <n v="40000000"/>
    <n v="180"/>
    <n v="2"/>
    <n v="2"/>
    <n v="1.45"/>
    <n v="40.174945000000001"/>
  </r>
  <r>
    <n v="1716"/>
    <x v="74"/>
    <s v="30/09/2020"/>
    <n v="2521"/>
    <n v="5"/>
    <s v="N"/>
    <s v="800-116-398-7"/>
    <s v="11001"/>
    <s v="Carrera 13 # 28-17 Pisos 234 y 5"/>
    <s v="12/06/2020"/>
    <s v="12/06/2025"/>
    <n v="20000000"/>
    <s v="2001881546"/>
    <n v="1800"/>
    <n v="1"/>
    <n v="20000000"/>
    <n v="180"/>
    <n v="2"/>
    <n v="2"/>
    <n v="1.45"/>
    <n v="20.084315"/>
  </r>
  <r>
    <n v="1716"/>
    <x v="74"/>
    <s v="30/09/2020"/>
    <n v="2522"/>
    <n v="5"/>
    <s v="N"/>
    <s v="800-116-398-7"/>
    <s v="11001"/>
    <s v="Carrera 13 # 28-17 Pisos 234 y 5"/>
    <s v="12/06/2020"/>
    <s v="12/06/2025"/>
    <n v="6000000"/>
    <s v="2001881547"/>
    <n v="1800"/>
    <n v="1"/>
    <n v="6000000"/>
    <n v="30"/>
    <n v="2"/>
    <n v="2"/>
    <n v="0.15"/>
    <n v="5.7000799999999998"/>
  </r>
  <r>
    <n v="985"/>
    <x v="74"/>
    <s v="30/09/2020"/>
    <n v="2523"/>
    <n v="5"/>
    <s v="N"/>
    <s v="800-116-398-7"/>
    <s v="11001"/>
    <s v="Carrera 13 # 28-17 Pisos 234 y 5"/>
    <s v="12/06/2020"/>
    <s v="12/06/2023"/>
    <n v="6500000"/>
    <s v="2001881548"/>
    <n v="1080"/>
    <n v="1"/>
    <n v="6500000"/>
    <n v="180"/>
    <n v="2"/>
    <n v="2"/>
    <n v="1.45"/>
    <n v="6.5274049999999999"/>
  </r>
  <r>
    <n v="1351"/>
    <x v="74"/>
    <s v="30/09/2020"/>
    <n v="2524"/>
    <n v="5"/>
    <s v="N"/>
    <s v="800-116-398-7"/>
    <s v="11001"/>
    <s v="Carrera 13 # 28-17 Pisos 234 y 5"/>
    <s v="12/06/2020"/>
    <s v="12/06/2024"/>
    <n v="15000000"/>
    <s v="2001881550"/>
    <n v="1440"/>
    <n v="1"/>
    <n v="15000000"/>
    <n v="180"/>
    <n v="2"/>
    <n v="2"/>
    <n v="1.45"/>
    <n v="15.06321"/>
  </r>
  <r>
    <n v="255"/>
    <x v="74"/>
    <s v="30/09/2020"/>
    <n v="2525"/>
    <n v="5"/>
    <s v="N"/>
    <s v="800-116-398-7"/>
    <s v="11001"/>
    <s v="Carrera 13 # 28-17 Pisos 234 y 5"/>
    <s v="12/06/2020"/>
    <s v="12/06/2021"/>
    <n v="6000000"/>
    <s v="2001881562"/>
    <n v="360"/>
    <n v="1"/>
    <n v="6000000"/>
    <n v="30"/>
    <n v="2"/>
    <n v="2"/>
    <n v="0.15"/>
    <n v="4.5000689999999999"/>
  </r>
  <r>
    <n v="985"/>
    <x v="74"/>
    <s v="30/09/2020"/>
    <n v="2526"/>
    <n v="5"/>
    <s v="N"/>
    <s v="800-116-398-7"/>
    <s v="11001"/>
    <s v="Carrera 13 # 28-17 Pisos 234 y 5"/>
    <s v="12/06/2020"/>
    <s v="12/06/2023"/>
    <n v="10000000"/>
    <s v="2001881566"/>
    <n v="1080"/>
    <n v="1"/>
    <n v="10000000"/>
    <n v="180"/>
    <n v="2"/>
    <n v="2"/>
    <n v="1.45"/>
    <n v="10.042104999999999"/>
  </r>
  <r>
    <n v="3381"/>
    <x v="74"/>
    <s v="30/09/2020"/>
    <n v="2527"/>
    <n v="5"/>
    <s v="N"/>
    <s v="800-116-398-7"/>
    <s v="11001"/>
    <s v="Carrera 13 # 28-17 Pisos 234 y 5"/>
    <s v="12/06/2020"/>
    <s v="02/01/2030"/>
    <n v="13000000"/>
    <s v="2001881579"/>
    <n v="1800"/>
    <n v="1"/>
    <n v="13000000"/>
    <n v="180"/>
    <n v="2"/>
    <n v="2"/>
    <n v="1.45"/>
    <n v="13.05481"/>
  </r>
  <r>
    <n v="1716"/>
    <x v="74"/>
    <s v="30/09/2020"/>
    <n v="2528"/>
    <n v="5"/>
    <s v="N"/>
    <s v="800-116-398-7"/>
    <s v="11001"/>
    <s v="Carrera 13 # 28-17 Pisos 234 y 5"/>
    <s v="12/06/2020"/>
    <s v="12/06/2025"/>
    <n v="12000000"/>
    <s v="2001881584"/>
    <n v="1800"/>
    <n v="1"/>
    <n v="12000000"/>
    <n v="180"/>
    <n v="2"/>
    <n v="2"/>
    <n v="0.45"/>
    <n v="12.015750000000001"/>
  </r>
  <r>
    <n v="985"/>
    <x v="74"/>
    <s v="30/09/2020"/>
    <n v="2529"/>
    <n v="5"/>
    <s v="N"/>
    <s v="800-116-398-7"/>
    <s v="11001"/>
    <s v="Carrera 13 # 28-17 Pisos 234 y 5"/>
    <s v="12/06/2020"/>
    <s v="12/06/2023"/>
    <n v="13000000"/>
    <s v="2001881609"/>
    <n v="1080"/>
    <n v="1"/>
    <n v="13000000"/>
    <n v="180"/>
    <n v="2"/>
    <n v="2"/>
    <n v="4.95"/>
    <n v="13.18543"/>
  </r>
  <r>
    <n v="985"/>
    <x v="74"/>
    <s v="30/09/2020"/>
    <n v="2530"/>
    <n v="5"/>
    <s v="N"/>
    <s v="800-116-398-7"/>
    <s v="11001"/>
    <s v="Carrera 13 # 28-17 Pisos 234 y 5"/>
    <s v="12/06/2020"/>
    <s v="12/06/2023"/>
    <n v="12000000"/>
    <s v="2001881614"/>
    <n v="1080"/>
    <n v="1"/>
    <n v="12000000"/>
    <n v="180"/>
    <n v="2"/>
    <n v="2"/>
    <n v="1.45"/>
    <n v="12.050610000000001"/>
  </r>
  <r>
    <n v="1716"/>
    <x v="74"/>
    <s v="30/09/2020"/>
    <n v="2531"/>
    <n v="5"/>
    <s v="N"/>
    <s v="800-116-398-7"/>
    <s v="11001"/>
    <s v="Carrera 13 # 28-17 Pisos 234 y 5"/>
    <s v="12/06/2020"/>
    <s v="12/06/2025"/>
    <n v="15000000"/>
    <s v="2001881617"/>
    <n v="1800"/>
    <n v="1"/>
    <n v="15000000"/>
    <n v="180"/>
    <n v="2"/>
    <n v="2"/>
    <n v="1.45"/>
    <n v="15.06321"/>
  </r>
  <r>
    <n v="1716"/>
    <x v="74"/>
    <s v="30/09/2020"/>
    <n v="2532"/>
    <n v="5"/>
    <s v="N"/>
    <s v="800-116-398-7"/>
    <s v="11001"/>
    <s v="Carrera 13 # 28-17 Pisos 234 y 5"/>
    <s v="12/06/2020"/>
    <s v="12/06/2025"/>
    <n v="9000000"/>
    <s v="2001881632"/>
    <n v="1800"/>
    <n v="1"/>
    <n v="9000000"/>
    <n v="180"/>
    <n v="2"/>
    <n v="2"/>
    <n v="0.45"/>
    <n v="9.0117600000000007"/>
  </r>
  <r>
    <n v="620"/>
    <x v="74"/>
    <s v="30/09/2020"/>
    <n v="2533"/>
    <n v="5"/>
    <s v="N"/>
    <s v="800-116-398-7"/>
    <s v="11001"/>
    <s v="Carrera 13 # 28-17 Pisos 234 y 5"/>
    <s v="12/06/2020"/>
    <s v="12/06/2022"/>
    <n v="30000000"/>
    <s v="2001881666"/>
    <n v="720"/>
    <n v="1"/>
    <n v="30000000"/>
    <n v="360"/>
    <n v="2"/>
    <n v="2"/>
    <n v="4.95"/>
    <n v="30.433125"/>
  </r>
  <r>
    <n v="1720"/>
    <x v="74"/>
    <s v="30/09/2020"/>
    <n v="2534"/>
    <n v="5"/>
    <s v="N"/>
    <s v="800-116-398-7"/>
    <s v="11001"/>
    <s v="Carrera 13 # 28-17 Pisos 234 y 5"/>
    <s v="16/06/2020"/>
    <s v="16/06/2025"/>
    <n v="35000000"/>
    <s v="2001881838"/>
    <n v="1800"/>
    <n v="1"/>
    <n v="35000000"/>
    <n v="180"/>
    <n v="2"/>
    <n v="2"/>
    <n v="3.83"/>
    <n v="35.383656000000002"/>
  </r>
  <r>
    <n v="1720"/>
    <x v="74"/>
    <s v="30/09/2020"/>
    <n v="2535"/>
    <n v="5"/>
    <s v="N"/>
    <s v="800-116-398-7"/>
    <s v="11001"/>
    <s v="Carrera 13 # 28-17 Pisos 234 y 5"/>
    <s v="16/06/2020"/>
    <s v="16/06/2025"/>
    <n v="20000000"/>
    <s v="2001881839"/>
    <n v="1800"/>
    <n v="1"/>
    <n v="20000000"/>
    <n v="90"/>
    <n v="2"/>
    <n v="2"/>
    <n v="0"/>
    <n v="19"/>
  </r>
  <r>
    <n v="1720"/>
    <x v="74"/>
    <s v="30/09/2020"/>
    <n v="2536"/>
    <n v="5"/>
    <s v="N"/>
    <s v="800-116-398-7"/>
    <s v="11001"/>
    <s v="Carrera 13 # 28-17 Pisos 234 y 5"/>
    <s v="16/06/2020"/>
    <s v="16/06/2025"/>
    <n v="30000000"/>
    <s v="2001881841"/>
    <n v="1800"/>
    <n v="1"/>
    <n v="30000000"/>
    <n v="180"/>
    <n v="2"/>
    <n v="2"/>
    <n v="1.33"/>
    <n v="30.114920000000001"/>
  </r>
  <r>
    <n v="1720"/>
    <x v="74"/>
    <s v="30/09/2020"/>
    <n v="2537"/>
    <n v="5"/>
    <s v="N"/>
    <s v="800-116-398-7"/>
    <s v="11001"/>
    <s v="Carrera 13 # 28-17 Pisos 234 y 5"/>
    <s v="16/06/2020"/>
    <s v="16/06/2025"/>
    <n v="10000000"/>
    <s v="2001881845"/>
    <n v="1800"/>
    <n v="1"/>
    <n v="10000000"/>
    <n v="180"/>
    <n v="2"/>
    <n v="2"/>
    <n v="0.33"/>
    <n v="10.009568"/>
  </r>
  <r>
    <n v="1720"/>
    <x v="74"/>
    <s v="30/09/2020"/>
    <n v="2538"/>
    <n v="5"/>
    <s v="N"/>
    <s v="800-116-398-7"/>
    <s v="11001"/>
    <s v="Carrera 13 # 28-17 Pisos 234 y 5"/>
    <s v="16/06/2020"/>
    <s v="16/06/2025"/>
    <n v="13000000"/>
    <s v="2001881849"/>
    <n v="1800"/>
    <n v="1"/>
    <n v="13000000"/>
    <n v="180"/>
    <n v="2"/>
    <n v="2"/>
    <n v="1.33"/>
    <n v="13.049816"/>
  </r>
  <r>
    <n v="989"/>
    <x v="74"/>
    <s v="30/09/2020"/>
    <n v="2539"/>
    <n v="5"/>
    <s v="N"/>
    <s v="800-116-398-7"/>
    <s v="11001"/>
    <s v="Carrera 13 # 28-17 Pisos 234 y 5"/>
    <s v="16/06/2020"/>
    <s v="16/06/2023"/>
    <n v="6000000"/>
    <s v="2001881854"/>
    <n v="1080"/>
    <n v="1"/>
    <n v="6000000"/>
    <n v="180"/>
    <n v="2"/>
    <n v="2"/>
    <n v="1.33"/>
    <n v="6.0229840000000001"/>
  </r>
  <r>
    <n v="1720"/>
    <x v="74"/>
    <s v="30/09/2020"/>
    <n v="2540"/>
    <n v="5"/>
    <s v="N"/>
    <s v="800-116-398-7"/>
    <s v="11001"/>
    <s v="Carrera 13 # 28-17 Pisos 234 y 5"/>
    <s v="16/06/2020"/>
    <s v="16/06/2025"/>
    <n v="16000000"/>
    <s v="2001881856"/>
    <n v="1800"/>
    <n v="1"/>
    <n v="16000000"/>
    <n v="180"/>
    <n v="2"/>
    <n v="2"/>
    <n v="1.33"/>
    <n v="16.061256"/>
  </r>
  <r>
    <n v="989"/>
    <x v="74"/>
    <s v="30/09/2020"/>
    <n v="2541"/>
    <n v="5"/>
    <s v="N"/>
    <s v="800-116-398-7"/>
    <s v="11001"/>
    <s v="Carrera 13 # 28-17 Pisos 234 y 5"/>
    <s v="16/06/2020"/>
    <s v="16/06/2023"/>
    <n v="5000000"/>
    <s v="2001881858"/>
    <n v="1080"/>
    <n v="1"/>
    <n v="5000000"/>
    <n v="180"/>
    <n v="2"/>
    <n v="2"/>
    <n v="1.33"/>
    <n v="5.0191359999999996"/>
  </r>
  <r>
    <n v="624"/>
    <x v="74"/>
    <s v="30/09/2020"/>
    <n v="2542"/>
    <n v="5"/>
    <s v="N"/>
    <s v="800-116-398-7"/>
    <s v="11001"/>
    <s v="Carrera 13 # 28-17 Pisos 234 y 5"/>
    <s v="16/06/2020"/>
    <s v="16/06/2022"/>
    <n v="5000000"/>
    <s v="2001881861"/>
    <n v="720"/>
    <n v="1"/>
    <n v="5000000"/>
    <n v="180"/>
    <n v="2"/>
    <n v="2"/>
    <n v="1.33"/>
    <n v="5.0191359999999996"/>
  </r>
  <r>
    <n v="1720"/>
    <x v="74"/>
    <s v="30/09/2020"/>
    <n v="2543"/>
    <n v="5"/>
    <s v="N"/>
    <s v="800-116-398-7"/>
    <s v="11001"/>
    <s v="Carrera 13 # 28-17 Pisos 234 y 5"/>
    <s v="16/06/2020"/>
    <s v="16/06/2025"/>
    <n v="10000000"/>
    <s v="2001881887"/>
    <n v="1800"/>
    <n v="1"/>
    <n v="10000000"/>
    <n v="180"/>
    <n v="2"/>
    <n v="2"/>
    <n v="1.33"/>
    <n v="10.038271999999999"/>
  </r>
  <r>
    <n v="259"/>
    <x v="74"/>
    <s v="30/09/2020"/>
    <n v="2544"/>
    <n v="5"/>
    <s v="N"/>
    <s v="800-116-398-7"/>
    <s v="11001"/>
    <s v="Carrera 13 # 28-17 Pisos 234 y 5"/>
    <s v="16/06/2020"/>
    <s v="16/06/2021"/>
    <n v="10000000"/>
    <s v="2001881893"/>
    <n v="360"/>
    <n v="1"/>
    <n v="10000000"/>
    <n v="180"/>
    <n v="2"/>
    <n v="2"/>
    <n v="1.33"/>
    <n v="10.038271999999999"/>
  </r>
  <r>
    <n v="1720"/>
    <x v="74"/>
    <s v="30/09/2020"/>
    <n v="2545"/>
    <n v="5"/>
    <s v="N"/>
    <s v="800-116-398-7"/>
    <s v="11001"/>
    <s v="Carrera 13 # 28-17 Pisos 234 y 5"/>
    <s v="16/06/2020"/>
    <s v="16/06/2025"/>
    <n v="14000000"/>
    <s v="2001881899"/>
    <n v="1800"/>
    <n v="1"/>
    <n v="14000000"/>
    <n v="180"/>
    <n v="2"/>
    <n v="2"/>
    <n v="1.33"/>
    <n v="14.053663999999999"/>
  </r>
  <r>
    <n v="1720"/>
    <x v="74"/>
    <s v="30/09/2020"/>
    <n v="2546"/>
    <n v="5"/>
    <s v="N"/>
    <s v="800-116-398-7"/>
    <s v="11001"/>
    <s v="Carrera 13 # 28-17 Pisos 234 y 5"/>
    <s v="16/06/2020"/>
    <s v="16/06/2025"/>
    <n v="18000000"/>
    <s v="2001881901"/>
    <n v="1800"/>
    <n v="1"/>
    <n v="18000000"/>
    <n v="180"/>
    <n v="2"/>
    <n v="2"/>
    <n v="0.33"/>
    <n v="18.017160000000001"/>
  </r>
  <r>
    <n v="1720"/>
    <x v="74"/>
    <s v="30/09/2020"/>
    <n v="2547"/>
    <n v="5"/>
    <s v="N"/>
    <s v="800-116-398-7"/>
    <s v="11001"/>
    <s v="Carrera 13 # 28-17 Pisos 234 y 5"/>
    <s v="16/06/2020"/>
    <s v="16/06/2025"/>
    <n v="26000000"/>
    <s v="2001881911"/>
    <n v="1800"/>
    <n v="1"/>
    <n v="26000000"/>
    <n v="180"/>
    <n v="2"/>
    <n v="2"/>
    <n v="1.33"/>
    <n v="26.099527999999999"/>
  </r>
  <r>
    <n v="1721"/>
    <x v="74"/>
    <s v="30/09/2020"/>
    <n v="2548"/>
    <n v="5"/>
    <s v="N"/>
    <s v="800-116-398-7"/>
    <s v="11001"/>
    <s v="Carrera 13 # 28-17 Pisos 234 y 5"/>
    <s v="17/06/2020"/>
    <s v="17/06/2025"/>
    <n v="13000000"/>
    <s v="2001882099"/>
    <n v="1800"/>
    <n v="1"/>
    <n v="13000000"/>
    <n v="180"/>
    <n v="2"/>
    <n v="2"/>
    <n v="1.33"/>
    <n v="13.049337"/>
  </r>
  <r>
    <n v="1721"/>
    <x v="74"/>
    <s v="30/09/2020"/>
    <n v="2549"/>
    <n v="5"/>
    <s v="N"/>
    <s v="800-116-398-7"/>
    <s v="11001"/>
    <s v="Carrera 13 # 28-17 Pisos 234 y 5"/>
    <s v="17/06/2020"/>
    <s v="17/06/2025"/>
    <n v="10000000"/>
    <s v="2001882102"/>
    <n v="1800"/>
    <n v="1"/>
    <n v="10000000"/>
    <n v="180"/>
    <n v="2"/>
    <n v="2"/>
    <n v="3.83"/>
    <n v="10.108561999999999"/>
  </r>
  <r>
    <n v="1721"/>
    <x v="74"/>
    <s v="30/09/2020"/>
    <n v="2550"/>
    <n v="5"/>
    <s v="N"/>
    <s v="800-116-398-7"/>
    <s v="11001"/>
    <s v="Carrera 13 # 28-17 Pisos 234 y 5"/>
    <s v="17/06/2020"/>
    <s v="17/06/2025"/>
    <n v="11000000"/>
    <s v="2001882111"/>
    <n v="1800"/>
    <n v="1"/>
    <n v="11000000"/>
    <n v="180"/>
    <n v="2"/>
    <n v="2"/>
    <n v="1.33"/>
    <n v="11.041715"/>
  </r>
  <r>
    <n v="1721"/>
    <x v="74"/>
    <s v="30/09/2020"/>
    <n v="2551"/>
    <n v="5"/>
    <s v="N"/>
    <s v="800-116-398-7"/>
    <s v="11001"/>
    <s v="Carrera 13 # 28-17 Pisos 234 y 5"/>
    <s v="17/06/2020"/>
    <s v="17/06/2025"/>
    <n v="10000000"/>
    <s v="2001882117"/>
    <n v="1800"/>
    <n v="1"/>
    <n v="10000000"/>
    <n v="180"/>
    <n v="2"/>
    <n v="2"/>
    <n v="0.33"/>
    <n v="10.009475999999999"/>
  </r>
  <r>
    <n v="1715"/>
    <x v="74"/>
    <s v="30/09/2020"/>
    <n v="2552"/>
    <n v="5"/>
    <s v="N"/>
    <s v="800-116-398-7"/>
    <s v="11001"/>
    <s v="Carrera 13 # 28-17 Pisos 234 y 5"/>
    <s v="17/06/2020"/>
    <s v="11/06/2025"/>
    <n v="12000000"/>
    <s v="2001882124"/>
    <n v="1800"/>
    <n v="1"/>
    <n v="12000000"/>
    <n v="180"/>
    <n v="2"/>
    <n v="2"/>
    <n v="1.33"/>
    <n v="12.045526000000001"/>
  </r>
  <r>
    <n v="1721"/>
    <x v="74"/>
    <s v="30/09/2020"/>
    <n v="2553"/>
    <n v="5"/>
    <s v="N"/>
    <s v="800-116-398-7"/>
    <s v="11001"/>
    <s v="Carrera 13 # 28-17 Pisos 234 y 5"/>
    <s v="17/06/2020"/>
    <s v="17/06/2025"/>
    <n v="30000000"/>
    <s v="2001882125"/>
    <n v="1800"/>
    <n v="1"/>
    <n v="30000000"/>
    <n v="360"/>
    <n v="2"/>
    <n v="2"/>
    <n v="3.83"/>
    <n v="30.328776000000001"/>
  </r>
  <r>
    <n v="990"/>
    <x v="74"/>
    <s v="30/09/2020"/>
    <n v="2554"/>
    <n v="5"/>
    <s v="N"/>
    <s v="800-116-398-7"/>
    <s v="11001"/>
    <s v="Carrera 13 # 28-17 Pisos 234 y 5"/>
    <s v="17/06/2020"/>
    <s v="17/06/2023"/>
    <n v="5000000"/>
    <s v="2001882134"/>
    <n v="1080"/>
    <n v="1"/>
    <n v="5000000"/>
    <n v="180"/>
    <n v="2"/>
    <n v="2"/>
    <n v="1.33"/>
    <n v="5.0189519999999996"/>
  </r>
  <r>
    <n v="991"/>
    <x v="74"/>
    <s v="30/09/2020"/>
    <n v="2555"/>
    <n v="5"/>
    <s v="N"/>
    <s v="800-116-398-7"/>
    <s v="11001"/>
    <s v="Carrera 13 # 28-17 Pisos 234 y 5"/>
    <s v="18/06/2020"/>
    <s v="18/06/2023"/>
    <n v="8000000"/>
    <s v="2001882280"/>
    <n v="1080"/>
    <n v="1"/>
    <n v="8000000"/>
    <n v="360"/>
    <n v="2"/>
    <n v="2"/>
    <n v="1.33"/>
    <n v="8.0301919999999996"/>
  </r>
  <r>
    <n v="991"/>
    <x v="74"/>
    <s v="30/09/2020"/>
    <n v="2556"/>
    <n v="5"/>
    <s v="N"/>
    <s v="800-116-398-7"/>
    <s v="11001"/>
    <s v="Carrera 13 # 28-17 Pisos 234 y 5"/>
    <s v="18/06/2020"/>
    <s v="18/06/2023"/>
    <n v="5000000"/>
    <s v="2001882282"/>
    <n v="1080"/>
    <n v="1"/>
    <n v="5000000"/>
    <n v="180"/>
    <n v="2"/>
    <n v="2"/>
    <n v="1.33"/>
    <n v="5.0187679999999997"/>
  </r>
  <r>
    <n v="991"/>
    <x v="74"/>
    <s v="30/09/2020"/>
    <n v="2557"/>
    <n v="5"/>
    <s v="N"/>
    <s v="800-116-398-7"/>
    <s v="11001"/>
    <s v="Carrera 13 # 28-17 Pisos 234 y 5"/>
    <s v="18/06/2020"/>
    <s v="18/06/2023"/>
    <n v="12000000"/>
    <s v="2001882284"/>
    <n v="1080"/>
    <n v="1"/>
    <n v="12000000"/>
    <n v="180"/>
    <n v="2"/>
    <n v="2"/>
    <n v="1.33"/>
    <n v="12.045083999999999"/>
  </r>
  <r>
    <n v="1722"/>
    <x v="74"/>
    <s v="30/09/2020"/>
    <n v="2558"/>
    <n v="5"/>
    <s v="N"/>
    <s v="800-116-398-7"/>
    <s v="11001"/>
    <s v="Carrera 13 # 28-17 Pisos 234 y 5"/>
    <s v="18/06/2020"/>
    <s v="18/06/2025"/>
    <n v="10000000"/>
    <s v="2001882288"/>
    <n v="1800"/>
    <n v="1"/>
    <n v="10000000"/>
    <n v="180"/>
    <n v="2"/>
    <n v="2"/>
    <n v="0.33"/>
    <n v="10.009384000000001"/>
  </r>
  <r>
    <n v="991"/>
    <x v="74"/>
    <s v="30/09/2020"/>
    <n v="2559"/>
    <n v="5"/>
    <s v="N"/>
    <s v="800-116-398-7"/>
    <s v="11001"/>
    <s v="Carrera 13 # 28-17 Pisos 234 y 5"/>
    <s v="18/06/2020"/>
    <s v="18/06/2023"/>
    <n v="8000000"/>
    <s v="2001882291"/>
    <n v="1080"/>
    <n v="1"/>
    <n v="8000000"/>
    <n v="180"/>
    <n v="2"/>
    <n v="2"/>
    <n v="0.83"/>
    <n v="8.0187679999999997"/>
  </r>
  <r>
    <n v="1722"/>
    <x v="74"/>
    <s v="30/09/2020"/>
    <n v="2560"/>
    <n v="5"/>
    <s v="N"/>
    <s v="800-116-398-7"/>
    <s v="11001"/>
    <s v="Carrera 13 # 28-17 Pisos 234 y 5"/>
    <s v="18/06/2020"/>
    <s v="18/06/2025"/>
    <n v="30000000"/>
    <s v="2001882295"/>
    <n v="1800"/>
    <n v="1"/>
    <n v="30000000"/>
    <n v="180"/>
    <n v="2"/>
    <n v="2"/>
    <n v="3.83"/>
    <n v="30.322524000000001"/>
  </r>
  <r>
    <n v="991"/>
    <x v="74"/>
    <s v="30/09/2020"/>
    <n v="2561"/>
    <n v="5"/>
    <s v="N"/>
    <s v="800-116-398-7"/>
    <s v="11001"/>
    <s v="Carrera 13 # 28-17 Pisos 234 y 5"/>
    <s v="18/06/2020"/>
    <s v="18/06/2023"/>
    <n v="10000000"/>
    <s v="2001882298"/>
    <n v="1080"/>
    <n v="1"/>
    <n v="10000000"/>
    <n v="180"/>
    <n v="2"/>
    <n v="2"/>
    <n v="1.33"/>
    <n v="10.037535999999999"/>
  </r>
  <r>
    <n v="991"/>
    <x v="74"/>
    <s v="30/09/2020"/>
    <n v="2562"/>
    <n v="5"/>
    <s v="N"/>
    <s v="800-116-398-7"/>
    <s v="11001"/>
    <s v="Carrera 13 # 28-17 Pisos 234 y 5"/>
    <s v="18/06/2020"/>
    <s v="18/06/2023"/>
    <n v="8000000"/>
    <s v="2001882304"/>
    <n v="1080"/>
    <n v="1"/>
    <n v="8000000"/>
    <n v="180"/>
    <n v="2"/>
    <n v="2"/>
    <n v="1.33"/>
    <n v="8.0300899999999995"/>
  </r>
  <r>
    <n v="1722"/>
    <x v="74"/>
    <s v="30/09/2020"/>
    <n v="2563"/>
    <n v="5"/>
    <s v="N"/>
    <s v="800-116-398-7"/>
    <s v="11001"/>
    <s v="Carrera 13 # 28-17 Pisos 234 y 5"/>
    <s v="18/06/2020"/>
    <s v="18/06/2025"/>
    <n v="27000000"/>
    <s v="2001882306"/>
    <n v="1800"/>
    <n v="1"/>
    <n v="27000000"/>
    <n v="180"/>
    <n v="2"/>
    <n v="2"/>
    <n v="1.33"/>
    <n v="27.101388"/>
  </r>
  <r>
    <n v="1722"/>
    <x v="74"/>
    <s v="30/09/2020"/>
    <n v="2564"/>
    <n v="5"/>
    <s v="N"/>
    <s v="800-116-398-7"/>
    <s v="11001"/>
    <s v="Carrera 13 # 28-17 Pisos 234 y 5"/>
    <s v="18/06/2020"/>
    <s v="18/06/2025"/>
    <n v="12000000"/>
    <s v="2001882309"/>
    <n v="1800"/>
    <n v="1"/>
    <n v="12000000"/>
    <n v="180"/>
    <n v="2"/>
    <n v="2"/>
    <n v="1.33"/>
    <n v="12.045083999999999"/>
  </r>
  <r>
    <n v="991"/>
    <x v="74"/>
    <s v="30/09/2020"/>
    <n v="2565"/>
    <n v="5"/>
    <s v="N"/>
    <s v="800-116-398-7"/>
    <s v="11001"/>
    <s v="Carrera 13 # 28-17 Pisos 234 y 5"/>
    <s v="18/06/2020"/>
    <s v="18/06/2023"/>
    <n v="10000000"/>
    <s v="2001882313"/>
    <n v="1080"/>
    <n v="1"/>
    <n v="10000000"/>
    <n v="180"/>
    <n v="2"/>
    <n v="2"/>
    <n v="1.33"/>
    <n v="10.037535999999999"/>
  </r>
  <r>
    <n v="626"/>
    <x v="74"/>
    <s v="30/09/2020"/>
    <n v="2566"/>
    <n v="5"/>
    <s v="N"/>
    <s v="800-116-398-7"/>
    <s v="11001"/>
    <s v="Carrera 13 # 28-17 Pisos 234 y 5"/>
    <s v="18/06/2020"/>
    <s v="18/06/2022"/>
    <n v="5000000"/>
    <s v="2001882314"/>
    <n v="720"/>
    <n v="1"/>
    <n v="5000000"/>
    <n v="180"/>
    <n v="2"/>
    <n v="2"/>
    <n v="1.33"/>
    <n v="5.0187679999999997"/>
  </r>
  <r>
    <n v="991"/>
    <x v="74"/>
    <s v="30/09/2020"/>
    <n v="2567"/>
    <n v="5"/>
    <s v="N"/>
    <s v="800-116-398-7"/>
    <s v="11001"/>
    <s v="Carrera 13 # 28-17 Pisos 234 y 5"/>
    <s v="18/06/2020"/>
    <s v="18/06/2023"/>
    <n v="5000000"/>
    <s v="2001882327"/>
    <n v="1080"/>
    <n v="1"/>
    <n v="5000000"/>
    <n v="180"/>
    <n v="2"/>
    <n v="2"/>
    <n v="1.33"/>
    <n v="5.0187679999999997"/>
  </r>
  <r>
    <n v="1722"/>
    <x v="74"/>
    <s v="30/09/2020"/>
    <n v="2568"/>
    <n v="5"/>
    <s v="N"/>
    <s v="800-116-398-7"/>
    <s v="11001"/>
    <s v="Carrera 13 # 28-17 Pisos 234 y 5"/>
    <s v="18/06/2020"/>
    <s v="18/06/2025"/>
    <n v="30000000"/>
    <s v="2001882454"/>
    <n v="1800"/>
    <n v="1"/>
    <n v="30000000"/>
    <n v="180"/>
    <n v="2"/>
    <n v="2"/>
    <n v="3.83"/>
    <n v="30.322524000000001"/>
  </r>
  <r>
    <n v="1723"/>
    <x v="74"/>
    <s v="30/09/2020"/>
    <n v="2569"/>
    <n v="5"/>
    <s v="N"/>
    <s v="800-116-398-7"/>
    <s v="11001"/>
    <s v="Carrera 13 # 28-17 Pisos 234 y 5"/>
    <s v="19/06/2020"/>
    <s v="19/06/2025"/>
    <n v="10000000"/>
    <s v="2001882531"/>
    <n v="1800"/>
    <n v="1"/>
    <n v="10000000"/>
    <n v="180"/>
    <n v="2"/>
    <n v="2"/>
    <n v="1.33"/>
    <n v="10.036064"/>
  </r>
  <r>
    <n v="1723"/>
    <x v="74"/>
    <s v="30/09/2020"/>
    <n v="2570"/>
    <n v="5"/>
    <s v="N"/>
    <s v="800-116-398-7"/>
    <s v="11001"/>
    <s v="Carrera 13 # 28-17 Pisos 234 y 5"/>
    <s v="19/06/2020"/>
    <s v="19/06/2025"/>
    <n v="9000000"/>
    <s v="2001882535"/>
    <n v="1800"/>
    <n v="1"/>
    <n v="9000000"/>
    <n v="180"/>
    <n v="2"/>
    <n v="2"/>
    <n v="1.33"/>
    <n v="9.0324380000000009"/>
  </r>
  <r>
    <n v="992"/>
    <x v="74"/>
    <s v="30/09/2020"/>
    <n v="2571"/>
    <n v="5"/>
    <s v="N"/>
    <s v="800-116-398-7"/>
    <s v="11001"/>
    <s v="Carrera 13 # 28-17 Pisos 234 y 5"/>
    <s v="19/06/2020"/>
    <s v="19/06/2023"/>
    <n v="13000000"/>
    <s v="2001882650"/>
    <n v="1080"/>
    <n v="1"/>
    <n v="13000000"/>
    <n v="180"/>
    <n v="2"/>
    <n v="2"/>
    <n v="1.33"/>
    <n v="13.046942"/>
  </r>
  <r>
    <n v="992"/>
    <x v="74"/>
    <s v="30/09/2020"/>
    <n v="2572"/>
    <n v="5"/>
    <s v="N"/>
    <s v="800-116-398-7"/>
    <s v="11001"/>
    <s v="Carrera 13 # 28-17 Pisos 234 y 5"/>
    <s v="19/06/2020"/>
    <s v="19/06/2023"/>
    <n v="6500000"/>
    <s v="2001882652"/>
    <n v="1080"/>
    <n v="1"/>
    <n v="6500000"/>
    <n v="90"/>
    <n v="2"/>
    <n v="2"/>
    <n v="0"/>
    <n v="5.9793649999999996"/>
  </r>
  <r>
    <n v="1723"/>
    <x v="74"/>
    <s v="30/09/2020"/>
    <n v="2573"/>
    <n v="5"/>
    <s v="N"/>
    <s v="800-116-398-7"/>
    <s v="11001"/>
    <s v="Carrera 13 # 28-17 Pisos 234 y 5"/>
    <s v="19/06/2020"/>
    <s v="19/06/2025"/>
    <n v="5200000"/>
    <s v="2001882657"/>
    <n v="1800"/>
    <n v="1"/>
    <n v="5200000"/>
    <n v="30"/>
    <n v="2"/>
    <n v="2"/>
    <n v="0"/>
    <n v="4.9400469999999999"/>
  </r>
  <r>
    <n v="1723"/>
    <x v="74"/>
    <s v="30/09/2020"/>
    <n v="2574"/>
    <n v="5"/>
    <s v="N"/>
    <s v="800-116-398-7"/>
    <s v="11001"/>
    <s v="Carrera 13 # 28-17 Pisos 234 y 5"/>
    <s v="19/06/2020"/>
    <s v="19/06/2025"/>
    <n v="26000000"/>
    <s v="2001882658"/>
    <n v="1800"/>
    <n v="1"/>
    <n v="26000000"/>
    <n v="180"/>
    <n v="2"/>
    <n v="2"/>
    <n v="1.33"/>
    <n v="26.093786000000001"/>
  </r>
  <r>
    <n v="262"/>
    <x v="74"/>
    <s v="30/09/2020"/>
    <n v="2575"/>
    <n v="5"/>
    <s v="N"/>
    <s v="800-116-398-7"/>
    <s v="11001"/>
    <s v="Carrera 13 # 28-17 Pisos 234 y 5"/>
    <s v="19/06/2020"/>
    <s v="19/06/2021"/>
    <n v="22000000"/>
    <s v="2001882664"/>
    <n v="360"/>
    <n v="1"/>
    <n v="22000000"/>
    <n v="180"/>
    <n v="2"/>
    <n v="2"/>
    <n v="1.33"/>
    <n v="22.07938"/>
  </r>
  <r>
    <n v="1723"/>
    <x v="74"/>
    <s v="30/09/2020"/>
    <n v="2576"/>
    <n v="5"/>
    <s v="N"/>
    <s v="800-116-398-7"/>
    <s v="11001"/>
    <s v="Carrera 13 # 28-17 Pisos 234 y 5"/>
    <s v="19/06/2020"/>
    <s v="19/06/2025"/>
    <n v="10000000"/>
    <s v="2001882667"/>
    <n v="1800"/>
    <n v="1"/>
    <n v="10000000"/>
    <n v="180"/>
    <n v="2"/>
    <n v="2"/>
    <n v="1.33"/>
    <n v="10.036064"/>
  </r>
  <r>
    <n v="992"/>
    <x v="74"/>
    <s v="30/09/2020"/>
    <n v="2577"/>
    <n v="5"/>
    <s v="N"/>
    <s v="800-116-398-7"/>
    <s v="11001"/>
    <s v="Carrera 13 # 28-17 Pisos 234 y 5"/>
    <s v="19/06/2020"/>
    <s v="19/06/2023"/>
    <n v="10000000"/>
    <s v="2001882698"/>
    <n v="1080"/>
    <n v="1"/>
    <n v="10000000"/>
    <n v="180"/>
    <n v="2"/>
    <n v="2"/>
    <n v="1.33"/>
    <n v="10.036064"/>
  </r>
  <r>
    <n v="1727"/>
    <x v="74"/>
    <s v="30/09/2020"/>
    <n v="2578"/>
    <n v="5"/>
    <s v="N"/>
    <s v="800-116-398-7"/>
    <s v="11001"/>
    <s v="Carrera 13 # 28-17 Pisos 234 y 5"/>
    <s v="23/06/2020"/>
    <s v="23/06/2025"/>
    <n v="20000000"/>
    <s v="2001883218"/>
    <n v="1800"/>
    <n v="1"/>
    <n v="20000000"/>
    <n v="180"/>
    <n v="2"/>
    <n v="2"/>
    <n v="1.26"/>
    <n v="20.067706000000001"/>
  </r>
  <r>
    <n v="996"/>
    <x v="74"/>
    <s v="30/09/2020"/>
    <n v="2579"/>
    <n v="5"/>
    <s v="N"/>
    <s v="800-116-398-7"/>
    <s v="11001"/>
    <s v="Carrera 13 # 28-17 Pisos 234 y 5"/>
    <s v="23/06/2020"/>
    <s v="23/06/2023"/>
    <n v="15000000"/>
    <s v="2001883226"/>
    <n v="1080"/>
    <n v="1"/>
    <n v="15000000"/>
    <n v="180"/>
    <n v="2"/>
    <n v="2"/>
    <n v="1.26"/>
    <n v="15.050731000000001"/>
  </r>
  <r>
    <n v="1727"/>
    <x v="74"/>
    <s v="30/09/2020"/>
    <n v="2580"/>
    <n v="5"/>
    <s v="N"/>
    <s v="800-116-398-7"/>
    <s v="11001"/>
    <s v="Carrera 13 # 28-17 Pisos 234 y 5"/>
    <s v="23/06/2020"/>
    <s v="23/06/2025"/>
    <n v="10000000"/>
    <s v="2001883229"/>
    <n v="1800"/>
    <n v="1"/>
    <n v="10000000"/>
    <n v="180"/>
    <n v="2"/>
    <n v="2"/>
    <n v="1.26"/>
    <n v="10.033853000000001"/>
  </r>
  <r>
    <n v="996"/>
    <x v="74"/>
    <s v="30/09/2020"/>
    <n v="2581"/>
    <n v="5"/>
    <s v="N"/>
    <s v="800-116-398-7"/>
    <s v="11001"/>
    <s v="Carrera 13 # 28-17 Pisos 234 y 5"/>
    <s v="23/06/2020"/>
    <s v="23/06/2023"/>
    <n v="5000000"/>
    <s v="2001883241"/>
    <n v="1080"/>
    <n v="1"/>
    <n v="5000000"/>
    <n v="180"/>
    <n v="2"/>
    <n v="2"/>
    <n v="1.26"/>
    <n v="5.0168780000000002"/>
  </r>
  <r>
    <n v="631"/>
    <x v="74"/>
    <s v="30/09/2020"/>
    <n v="2582"/>
    <n v="5"/>
    <s v="N"/>
    <s v="800-116-398-7"/>
    <s v="11001"/>
    <s v="Carrera 13 # 28-17 Pisos 234 y 5"/>
    <s v="23/06/2020"/>
    <s v="23/06/2022"/>
    <n v="8000000"/>
    <s v="2001883243"/>
    <n v="720"/>
    <n v="1"/>
    <n v="8000000"/>
    <n v="30"/>
    <n v="2"/>
    <n v="2"/>
    <n v="0"/>
    <n v="7.0000010000000001"/>
  </r>
  <r>
    <n v="1727"/>
    <x v="74"/>
    <s v="30/09/2020"/>
    <n v="2583"/>
    <n v="5"/>
    <s v="N"/>
    <s v="800-116-398-7"/>
    <s v="11001"/>
    <s v="Carrera 13 # 28-17 Pisos 234 y 5"/>
    <s v="23/06/2020"/>
    <s v="23/06/2025"/>
    <n v="20000000"/>
    <s v="2001883245"/>
    <n v="1800"/>
    <n v="1"/>
    <n v="20000000"/>
    <n v="180"/>
    <n v="2"/>
    <n v="2"/>
    <n v="1.26"/>
    <n v="20.067706000000001"/>
  </r>
  <r>
    <n v="996"/>
    <x v="74"/>
    <s v="30/09/2020"/>
    <n v="2584"/>
    <n v="5"/>
    <s v="N"/>
    <s v="800-116-398-7"/>
    <s v="11001"/>
    <s v="Carrera 13 # 28-17 Pisos 234 y 5"/>
    <s v="23/06/2020"/>
    <s v="23/06/2023"/>
    <n v="15000000"/>
    <s v="2001883246"/>
    <n v="1080"/>
    <n v="1"/>
    <n v="15000000"/>
    <n v="180"/>
    <n v="2"/>
    <n v="2"/>
    <n v="1.26"/>
    <n v="15.050731000000001"/>
  </r>
  <r>
    <n v="996"/>
    <x v="74"/>
    <s v="30/09/2020"/>
    <n v="2585"/>
    <n v="5"/>
    <s v="N"/>
    <s v="800-116-398-7"/>
    <s v="11001"/>
    <s v="Carrera 13 # 28-17 Pisos 234 y 5"/>
    <s v="23/06/2020"/>
    <s v="23/06/2023"/>
    <n v="12000000"/>
    <s v="2001883249"/>
    <n v="1080"/>
    <n v="1"/>
    <n v="12000000"/>
    <n v="180"/>
    <n v="2"/>
    <n v="2"/>
    <n v="1.26"/>
    <n v="12.040642999999999"/>
  </r>
  <r>
    <n v="996"/>
    <x v="74"/>
    <s v="30/09/2020"/>
    <n v="2586"/>
    <n v="5"/>
    <s v="N"/>
    <s v="800-116-398-7"/>
    <s v="11001"/>
    <s v="Carrera 13 # 28-17 Pisos 234 y 5"/>
    <s v="23/06/2020"/>
    <s v="23/06/2023"/>
    <n v="8000000"/>
    <s v="2001883251"/>
    <n v="1080"/>
    <n v="1"/>
    <n v="8000000"/>
    <n v="180"/>
    <n v="2"/>
    <n v="2"/>
    <n v="1.26"/>
    <n v="8.0270630000000001"/>
  </r>
  <r>
    <n v="996"/>
    <x v="74"/>
    <s v="30/09/2020"/>
    <n v="2587"/>
    <n v="5"/>
    <s v="N"/>
    <s v="800-116-398-7"/>
    <s v="11001"/>
    <s v="Carrera 13 # 28-17 Pisos 234 y 5"/>
    <s v="23/06/2020"/>
    <s v="23/06/2023"/>
    <n v="5000000"/>
    <s v="2001883253"/>
    <n v="1080"/>
    <n v="1"/>
    <n v="5000000"/>
    <n v="180"/>
    <n v="2"/>
    <n v="2"/>
    <n v="1.26"/>
    <n v="5.0168780000000002"/>
  </r>
  <r>
    <n v="996"/>
    <x v="74"/>
    <s v="30/09/2020"/>
    <n v="2588"/>
    <n v="5"/>
    <s v="N"/>
    <s v="800-116-398-7"/>
    <s v="11001"/>
    <s v="Carrera 13 # 28-17 Pisos 234 y 5"/>
    <s v="23/06/2020"/>
    <s v="23/06/2023"/>
    <n v="6000000"/>
    <s v="2001883262"/>
    <n v="1080"/>
    <n v="1"/>
    <n v="6000000"/>
    <n v="180"/>
    <n v="2"/>
    <n v="2"/>
    <n v="1.26"/>
    <n v="6.0202730000000004"/>
  </r>
  <r>
    <n v="996"/>
    <x v="74"/>
    <s v="30/09/2020"/>
    <n v="2589"/>
    <n v="5"/>
    <s v="N"/>
    <s v="800-116-398-7"/>
    <s v="11001"/>
    <s v="Carrera 13 # 28-17 Pisos 234 y 5"/>
    <s v="23/06/2020"/>
    <s v="23/06/2023"/>
    <n v="14000000"/>
    <s v="2001883263"/>
    <n v="1080"/>
    <n v="1"/>
    <n v="14000000"/>
    <n v="180"/>
    <n v="2"/>
    <n v="2"/>
    <n v="1.26"/>
    <n v="14.047336"/>
  </r>
  <r>
    <n v="1727"/>
    <x v="74"/>
    <s v="30/09/2020"/>
    <n v="2590"/>
    <n v="5"/>
    <s v="N"/>
    <s v="800-116-398-7"/>
    <s v="11001"/>
    <s v="Carrera 13 # 28-17 Pisos 234 y 5"/>
    <s v="23/06/2020"/>
    <s v="23/06/2025"/>
    <n v="22000000"/>
    <s v="2001883264"/>
    <n v="1800"/>
    <n v="1"/>
    <n v="22000000"/>
    <n v="180"/>
    <n v="2"/>
    <n v="2"/>
    <n v="0.26"/>
    <n v="22.015422999999998"/>
  </r>
  <r>
    <n v="1727"/>
    <x v="74"/>
    <s v="30/09/2020"/>
    <n v="2591"/>
    <n v="5"/>
    <s v="N"/>
    <s v="800-116-398-7"/>
    <s v="11001"/>
    <s v="Carrera 13 # 28-17 Pisos 234 y 5"/>
    <s v="23/06/2020"/>
    <s v="23/06/2025"/>
    <n v="5500000"/>
    <s v="2001883266"/>
    <n v="1800"/>
    <n v="1"/>
    <n v="5500000"/>
    <n v="180"/>
    <n v="2"/>
    <n v="2"/>
    <n v="1.26"/>
    <n v="5.518624"/>
  </r>
  <r>
    <n v="996"/>
    <x v="74"/>
    <s v="30/09/2020"/>
    <n v="2592"/>
    <n v="5"/>
    <s v="N"/>
    <s v="800-116-398-7"/>
    <s v="11001"/>
    <s v="Carrera 13 # 28-17 Pisos 234 y 5"/>
    <s v="23/06/2020"/>
    <s v="23/06/2023"/>
    <n v="10000000"/>
    <s v="2001883271"/>
    <n v="1080"/>
    <n v="1"/>
    <n v="10000000"/>
    <n v="180"/>
    <n v="2"/>
    <n v="2"/>
    <n v="1.26"/>
    <n v="10.033853000000001"/>
  </r>
  <r>
    <n v="1727"/>
    <x v="74"/>
    <s v="30/09/2020"/>
    <n v="2593"/>
    <n v="5"/>
    <s v="N"/>
    <s v="800-116-398-7"/>
    <s v="11001"/>
    <s v="Carrera 13 # 28-17 Pisos 234 y 5"/>
    <s v="23/06/2020"/>
    <s v="23/06/2025"/>
    <n v="21000000"/>
    <s v="2001883278"/>
    <n v="1800"/>
    <n v="1"/>
    <n v="21000000"/>
    <n v="180"/>
    <n v="2"/>
    <n v="2"/>
    <n v="1.26"/>
    <n v="21.071100999999999"/>
  </r>
  <r>
    <n v="996"/>
    <x v="74"/>
    <s v="30/09/2020"/>
    <n v="2594"/>
    <n v="5"/>
    <s v="N"/>
    <s v="800-116-398-7"/>
    <s v="11001"/>
    <s v="Carrera 13 # 28-17 Pisos 234 y 5"/>
    <s v="23/06/2020"/>
    <s v="23/06/2023"/>
    <n v="8000000"/>
    <s v="2001883279"/>
    <n v="1080"/>
    <n v="1"/>
    <n v="8000000"/>
    <n v="180"/>
    <n v="2"/>
    <n v="2"/>
    <n v="1.26"/>
    <n v="8.0270630000000001"/>
  </r>
  <r>
    <n v="1728"/>
    <x v="74"/>
    <s v="30/09/2020"/>
    <n v="2595"/>
    <n v="5"/>
    <s v="N"/>
    <s v="800-116-398-7"/>
    <s v="11001"/>
    <s v="Carrera 13 # 28-17 Pisos 234 y 5"/>
    <s v="24/06/2020"/>
    <s v="24/06/2025"/>
    <n v="13000000"/>
    <s v="2001883425"/>
    <n v="1800"/>
    <n v="1"/>
    <n v="13000000"/>
    <n v="180"/>
    <n v="2"/>
    <n v="2"/>
    <n v="1.26"/>
    <n v="13.043583999999999"/>
  </r>
  <r>
    <n v="1728"/>
    <x v="74"/>
    <s v="30/09/2020"/>
    <n v="2596"/>
    <n v="5"/>
    <s v="N"/>
    <s v="800-116-398-7"/>
    <s v="11001"/>
    <s v="Carrera 13 # 28-17 Pisos 234 y 5"/>
    <s v="24/06/2020"/>
    <s v="24/06/2025"/>
    <n v="12500000"/>
    <s v="2001883429"/>
    <n v="1800"/>
    <n v="1"/>
    <n v="12500000"/>
    <n v="180"/>
    <n v="2"/>
    <n v="2"/>
    <n v="0.26"/>
    <n v="12.50864"/>
  </r>
  <r>
    <n v="1728"/>
    <x v="74"/>
    <s v="30/09/2020"/>
    <n v="2597"/>
    <n v="5"/>
    <s v="N"/>
    <s v="800-116-398-7"/>
    <s v="11001"/>
    <s v="Carrera 13 # 28-17 Pisos 234 y 5"/>
    <s v="24/06/2020"/>
    <s v="24/06/2025"/>
    <n v="13000000"/>
    <s v="2001883431"/>
    <n v="1800"/>
    <n v="1"/>
    <n v="13000000"/>
    <n v="180"/>
    <n v="2"/>
    <n v="2"/>
    <n v="1.26"/>
    <n v="13.043583999999999"/>
  </r>
  <r>
    <n v="1728"/>
    <x v="74"/>
    <s v="30/09/2020"/>
    <n v="2598"/>
    <n v="5"/>
    <s v="N"/>
    <s v="800-116-398-7"/>
    <s v="11001"/>
    <s v="Carrera 13 # 28-17 Pisos 234 y 5"/>
    <s v="24/06/2020"/>
    <s v="24/06/2025"/>
    <n v="5500000"/>
    <s v="2001883434"/>
    <n v="1800"/>
    <n v="1"/>
    <n v="5500000"/>
    <n v="180"/>
    <n v="2"/>
    <n v="2"/>
    <n v="1.26"/>
    <n v="5.5184319999999998"/>
  </r>
  <r>
    <n v="1728"/>
    <x v="74"/>
    <s v="30/09/2020"/>
    <n v="2599"/>
    <n v="5"/>
    <s v="N"/>
    <s v="800-116-398-7"/>
    <s v="11001"/>
    <s v="Carrera 13 # 28-17 Pisos 234 y 5"/>
    <s v="24/06/2020"/>
    <s v="24/06/2025"/>
    <n v="15000000"/>
    <s v="2001883435"/>
    <n v="1800"/>
    <n v="1"/>
    <n v="15000000"/>
    <n v="180"/>
    <n v="2"/>
    <n v="2"/>
    <n v="1.26"/>
    <n v="15.050208"/>
  </r>
  <r>
    <n v="1728"/>
    <x v="74"/>
    <s v="30/09/2020"/>
    <n v="2600"/>
    <n v="5"/>
    <s v="N"/>
    <s v="800-116-398-7"/>
    <s v="11001"/>
    <s v="Carrera 13 # 28-17 Pisos 234 y 5"/>
    <s v="24/06/2020"/>
    <s v="24/06/2025"/>
    <n v="13000000"/>
    <s v="2001883437"/>
    <n v="1800"/>
    <n v="1"/>
    <n v="13000000"/>
    <n v="180"/>
    <n v="2"/>
    <n v="2"/>
    <n v="1.26"/>
    <n v="13.043583999999999"/>
  </r>
  <r>
    <n v="1728"/>
    <x v="74"/>
    <s v="30/09/2020"/>
    <n v="2601"/>
    <n v="5"/>
    <s v="N"/>
    <s v="800-116-398-7"/>
    <s v="11001"/>
    <s v="Carrera 13 # 28-17 Pisos 234 y 5"/>
    <s v="24/06/2020"/>
    <s v="24/06/2025"/>
    <n v="45000000"/>
    <s v="2001883445"/>
    <n v="1800"/>
    <n v="1"/>
    <n v="45000000"/>
    <n v="180"/>
    <n v="2"/>
    <n v="2"/>
    <n v="4.76"/>
    <n v="45.564576000000002"/>
  </r>
  <r>
    <n v="1728"/>
    <x v="74"/>
    <s v="30/09/2020"/>
    <n v="2602"/>
    <n v="5"/>
    <s v="N"/>
    <s v="800-116-398-7"/>
    <s v="11001"/>
    <s v="Carrera 13 # 28-17 Pisos 234 y 5"/>
    <s v="24/06/2020"/>
    <s v="24/06/2025"/>
    <n v="11000000"/>
    <s v="2001883487"/>
    <n v="1800"/>
    <n v="1"/>
    <n v="11000000"/>
    <n v="180"/>
    <n v="2"/>
    <n v="2"/>
    <n v="1.26"/>
    <n v="11.036864"/>
  </r>
  <r>
    <n v="1728"/>
    <x v="74"/>
    <s v="30/09/2020"/>
    <n v="2603"/>
    <n v="5"/>
    <s v="N"/>
    <s v="800-116-398-7"/>
    <s v="11001"/>
    <s v="Carrera 13 # 28-17 Pisos 234 y 5"/>
    <s v="24/06/2020"/>
    <s v="24/06/2025"/>
    <n v="25000000"/>
    <s v="2001883488"/>
    <n v="1800"/>
    <n v="1"/>
    <n v="25000000"/>
    <n v="180"/>
    <n v="2"/>
    <n v="2"/>
    <n v="1.26"/>
    <n v="25.083711999999998"/>
  </r>
  <r>
    <n v="1728"/>
    <x v="74"/>
    <s v="30/09/2020"/>
    <n v="2604"/>
    <n v="5"/>
    <s v="N"/>
    <s v="800-116-398-7"/>
    <s v="11001"/>
    <s v="Carrera 13 # 28-17 Pisos 234 y 5"/>
    <s v="24/06/2020"/>
    <s v="24/06/2025"/>
    <n v="5000000"/>
    <s v="2001883490"/>
    <n v="1800"/>
    <n v="1"/>
    <n v="5000000"/>
    <n v="180"/>
    <n v="2"/>
    <n v="2"/>
    <n v="1.26"/>
    <n v="5.0167039999999998"/>
  </r>
  <r>
    <n v="997"/>
    <x v="74"/>
    <s v="30/09/2020"/>
    <n v="2605"/>
    <n v="5"/>
    <s v="N"/>
    <s v="800-116-398-7"/>
    <s v="11001"/>
    <s v="Carrera 13 # 28-17 Pisos 234 y 5"/>
    <s v="24/06/2020"/>
    <s v="24/06/2023"/>
    <n v="10000000"/>
    <s v="2001883493"/>
    <n v="1080"/>
    <n v="1"/>
    <n v="10000000"/>
    <n v="180"/>
    <n v="2"/>
    <n v="2"/>
    <n v="1.26"/>
    <n v="10.033504000000001"/>
  </r>
  <r>
    <n v="1728"/>
    <x v="74"/>
    <s v="30/09/2020"/>
    <n v="2606"/>
    <n v="5"/>
    <s v="N"/>
    <s v="800-116-398-7"/>
    <s v="11001"/>
    <s v="Carrera 13 # 28-17 Pisos 234 y 5"/>
    <s v="24/06/2020"/>
    <s v="24/06/2025"/>
    <n v="6000000"/>
    <s v="2001883497"/>
    <n v="1800"/>
    <n v="1"/>
    <n v="6000000"/>
    <n v="180"/>
    <n v="2"/>
    <n v="2"/>
    <n v="1.26"/>
    <n v="6.0200639999999996"/>
  </r>
  <r>
    <n v="997"/>
    <x v="74"/>
    <s v="30/09/2020"/>
    <n v="2607"/>
    <n v="5"/>
    <s v="N"/>
    <s v="800-116-398-7"/>
    <s v="11001"/>
    <s v="Carrera 13 # 28-17 Pisos 234 y 5"/>
    <s v="24/06/2020"/>
    <s v="24/06/2023"/>
    <n v="6500000"/>
    <s v="2001883498"/>
    <n v="1080"/>
    <n v="1"/>
    <n v="6500000"/>
    <n v="30"/>
    <n v="2"/>
    <n v="2"/>
    <n v="0"/>
    <n v="5.9593179999999997"/>
  </r>
  <r>
    <n v="632"/>
    <x v="74"/>
    <s v="30/09/2020"/>
    <n v="2608"/>
    <n v="5"/>
    <s v="N"/>
    <s v="800-116-398-7"/>
    <s v="11001"/>
    <s v="Carrera 13 # 28-17 Pisos 234 y 5"/>
    <s v="24/06/2020"/>
    <s v="24/06/2022"/>
    <n v="6000000"/>
    <s v="2001883500"/>
    <n v="720"/>
    <n v="1"/>
    <n v="6000000"/>
    <n v="360"/>
    <n v="2"/>
    <n v="2"/>
    <n v="1.26"/>
    <n v="6.0201599999999997"/>
  </r>
  <r>
    <n v="1728"/>
    <x v="74"/>
    <s v="30/09/2020"/>
    <n v="2609"/>
    <n v="5"/>
    <s v="N"/>
    <s v="800-116-398-7"/>
    <s v="11001"/>
    <s v="Carrera 13 # 28-17 Pisos 234 y 5"/>
    <s v="24/06/2020"/>
    <s v="24/06/2025"/>
    <n v="50000000"/>
    <s v="2001883549"/>
    <n v="1800"/>
    <n v="1"/>
    <n v="50000000"/>
    <n v="180"/>
    <n v="2"/>
    <n v="2"/>
    <n v="4.76"/>
    <n v="50.627263999999997"/>
  </r>
  <r>
    <n v="1729"/>
    <x v="74"/>
    <s v="30/09/2020"/>
    <n v="2610"/>
    <n v="5"/>
    <s v="N"/>
    <s v="800-116-398-7"/>
    <s v="11001"/>
    <s v="Carrera 13 # 28-17 Pisos 234 y 5"/>
    <s v="25/06/2020"/>
    <s v="25/06/2025"/>
    <n v="30000000"/>
    <s v="2001883706"/>
    <n v="1800"/>
    <n v="1"/>
    <n v="30000000"/>
    <n v="180"/>
    <n v="2"/>
    <n v="2"/>
    <n v="0.26"/>
    <n v="30.020614999999999"/>
  </r>
  <r>
    <n v="1729"/>
    <x v="74"/>
    <s v="30/09/2020"/>
    <n v="2611"/>
    <n v="5"/>
    <s v="N"/>
    <s v="800-116-398-7"/>
    <s v="11001"/>
    <s v="Carrera 13 # 28-17 Pisos 234 y 5"/>
    <s v="25/06/2020"/>
    <s v="25/06/2025"/>
    <n v="14000000"/>
    <s v="2001883708"/>
    <n v="1800"/>
    <n v="1"/>
    <n v="14000000"/>
    <n v="180"/>
    <n v="2"/>
    <n v="2"/>
    <n v="1.26"/>
    <n v="14.04636"/>
  </r>
  <r>
    <n v="1729"/>
    <x v="74"/>
    <s v="30/09/2020"/>
    <n v="2612"/>
    <n v="5"/>
    <s v="N"/>
    <s v="800-116-398-7"/>
    <s v="11001"/>
    <s v="Carrera 13 # 28-17 Pisos 234 y 5"/>
    <s v="25/06/2020"/>
    <s v="25/06/2025"/>
    <n v="13000000"/>
    <s v="2001883712"/>
    <n v="1800"/>
    <n v="1"/>
    <n v="13000000"/>
    <n v="180"/>
    <n v="2"/>
    <n v="2"/>
    <n v="1.26"/>
    <n v="13.04313"/>
  </r>
  <r>
    <n v="1729"/>
    <x v="74"/>
    <s v="30/09/2020"/>
    <n v="2613"/>
    <n v="5"/>
    <s v="N"/>
    <s v="800-116-398-7"/>
    <s v="11001"/>
    <s v="Carrera 13 # 28-17 Pisos 234 y 5"/>
    <s v="25/06/2020"/>
    <s v="25/06/2025"/>
    <n v="15000000"/>
    <s v="2001883760"/>
    <n v="1800"/>
    <n v="1"/>
    <n v="15000000"/>
    <n v="30"/>
    <n v="2"/>
    <n v="2"/>
    <n v="0"/>
    <n v="14.25"/>
  </r>
  <r>
    <n v="817"/>
    <x v="74"/>
    <s v="30/09/2020"/>
    <n v="2614"/>
    <n v="5"/>
    <s v="N"/>
    <s v="800-116-398-7"/>
    <s v="11001"/>
    <s v="Carrera 13 # 28-17 Pisos 234 y 5"/>
    <s v="26/06/2020"/>
    <s v="26/12/2022"/>
    <n v="8500000"/>
    <s v="2001884077"/>
    <n v="900"/>
    <n v="1"/>
    <n v="8500000"/>
    <n v="30"/>
    <n v="2"/>
    <n v="2"/>
    <n v="0"/>
    <n v="7.6500450000000004"/>
  </r>
  <r>
    <n v="999"/>
    <x v="74"/>
    <s v="30/09/2020"/>
    <n v="2615"/>
    <n v="5"/>
    <s v="N"/>
    <s v="800-116-398-7"/>
    <s v="11001"/>
    <s v="Carrera 13 # 28-17 Pisos 234 y 5"/>
    <s v="26/06/2020"/>
    <s v="26/06/2023"/>
    <n v="17500000"/>
    <s v="2001884080"/>
    <n v="1080"/>
    <n v="1"/>
    <n v="17500000"/>
    <n v="180"/>
    <n v="2"/>
    <n v="2"/>
    <n v="1.26"/>
    <n v="17.555600999999999"/>
  </r>
  <r>
    <n v="999"/>
    <x v="74"/>
    <s v="30/09/2020"/>
    <n v="2616"/>
    <n v="5"/>
    <s v="N"/>
    <s v="800-116-398-7"/>
    <s v="11001"/>
    <s v="Carrera 13 # 28-17 Pisos 234 y 5"/>
    <s v="26/06/2020"/>
    <s v="26/06/2023"/>
    <n v="10000000"/>
    <s v="2001884093"/>
    <n v="1080"/>
    <n v="1"/>
    <n v="10000000"/>
    <n v="180"/>
    <n v="2"/>
    <n v="2"/>
    <n v="1.26"/>
    <n v="10.031758999999999"/>
  </r>
  <r>
    <n v="999"/>
    <x v="74"/>
    <s v="30/09/2020"/>
    <n v="2617"/>
    <n v="5"/>
    <s v="N"/>
    <s v="800-116-398-7"/>
    <s v="11001"/>
    <s v="Carrera 13 # 28-17 Pisos 234 y 5"/>
    <s v="26/06/2020"/>
    <s v="26/06/2023"/>
    <n v="30000000"/>
    <s v="2001884094"/>
    <n v="1080"/>
    <n v="1"/>
    <n v="30000000"/>
    <n v="360"/>
    <n v="2"/>
    <n v="2"/>
    <n v="4.76"/>
    <n v="30.360997000000001"/>
  </r>
  <r>
    <n v="1730"/>
    <x v="74"/>
    <s v="30/09/2020"/>
    <n v="2618"/>
    <n v="5"/>
    <s v="N"/>
    <s v="800-116-398-7"/>
    <s v="11001"/>
    <s v="Carrera 13 # 28-17 Pisos 234 y 5"/>
    <s v="26/06/2020"/>
    <s v="26/06/2025"/>
    <n v="16000000"/>
    <s v="2001884101"/>
    <n v="1800"/>
    <n v="1"/>
    <n v="16000000"/>
    <n v="180"/>
    <n v="2"/>
    <n v="2"/>
    <n v="3.76"/>
    <n v="16.150696"/>
  </r>
  <r>
    <n v="999"/>
    <x v="74"/>
    <s v="30/09/2020"/>
    <n v="2619"/>
    <n v="5"/>
    <s v="N"/>
    <s v="800-116-398-7"/>
    <s v="11001"/>
    <s v="Carrera 13 # 28-17 Pisos 234 y 5"/>
    <s v="26/06/2020"/>
    <s v="26/06/2023"/>
    <n v="15000000"/>
    <s v="2001884102"/>
    <n v="1080"/>
    <n v="1"/>
    <n v="15000000"/>
    <n v="180"/>
    <n v="2"/>
    <n v="2"/>
    <n v="1.26"/>
    <n v="15.047593000000001"/>
  </r>
  <r>
    <n v="999"/>
    <x v="74"/>
    <s v="30/09/2020"/>
    <n v="2620"/>
    <n v="5"/>
    <s v="N"/>
    <s v="800-116-398-7"/>
    <s v="11001"/>
    <s v="Carrera 13 # 28-17 Pisos 234 y 5"/>
    <s v="26/06/2020"/>
    <s v="26/06/2023"/>
    <n v="5500000"/>
    <s v="2001884103"/>
    <n v="1080"/>
    <n v="1"/>
    <n v="5500000"/>
    <n v="180"/>
    <n v="2"/>
    <n v="2"/>
    <n v="1.26"/>
    <n v="5.5174719999999997"/>
  </r>
  <r>
    <n v="1730"/>
    <x v="74"/>
    <s v="30/09/2020"/>
    <n v="2621"/>
    <n v="5"/>
    <s v="N"/>
    <s v="800-116-398-7"/>
    <s v="11001"/>
    <s v="Carrera 13 # 28-17 Pisos 234 y 5"/>
    <s v="26/06/2020"/>
    <s v="26/06/2025"/>
    <n v="15000000"/>
    <s v="2001884113"/>
    <n v="1800"/>
    <n v="1"/>
    <n v="15000000"/>
    <n v="180"/>
    <n v="2"/>
    <n v="2"/>
    <n v="0.26"/>
    <n v="15.009828000000001"/>
  </r>
  <r>
    <n v="999"/>
    <x v="74"/>
    <s v="30/09/2020"/>
    <n v="2622"/>
    <n v="5"/>
    <s v="N"/>
    <s v="800-116-398-7"/>
    <s v="11001"/>
    <s v="Carrera 13 # 28-17 Pisos 234 y 5"/>
    <s v="26/06/2020"/>
    <s v="26/06/2023"/>
    <n v="25000000"/>
    <s v="2001884114"/>
    <n v="1080"/>
    <n v="1"/>
    <n v="25000000"/>
    <n v="180"/>
    <n v="2"/>
    <n v="2"/>
    <n v="1.26"/>
    <n v="25.079352"/>
  </r>
  <r>
    <n v="999"/>
    <x v="74"/>
    <s v="30/09/2020"/>
    <n v="2623"/>
    <n v="5"/>
    <s v="N"/>
    <s v="800-116-398-7"/>
    <s v="11001"/>
    <s v="Carrera 13 # 28-17 Pisos 234 y 5"/>
    <s v="26/06/2020"/>
    <s v="26/06/2023"/>
    <n v="10500000"/>
    <s v="2001884119"/>
    <n v="1080"/>
    <n v="1"/>
    <n v="10500000"/>
    <n v="180"/>
    <n v="2"/>
    <n v="2"/>
    <n v="1.26"/>
    <n v="10.533306"/>
  </r>
  <r>
    <n v="999"/>
    <x v="74"/>
    <s v="30/09/2020"/>
    <n v="2624"/>
    <n v="5"/>
    <s v="N"/>
    <s v="800-116-398-7"/>
    <s v="11001"/>
    <s v="Carrera 13 # 28-17 Pisos 234 y 5"/>
    <s v="26/06/2020"/>
    <s v="26/06/2023"/>
    <n v="20000000"/>
    <s v="2001884133"/>
    <n v="1080"/>
    <n v="1"/>
    <n v="20000000"/>
    <n v="180"/>
    <n v="2"/>
    <n v="2"/>
    <n v="1.26"/>
    <n v="20.063517999999998"/>
  </r>
  <r>
    <n v="999"/>
    <x v="74"/>
    <s v="30/09/2020"/>
    <n v="2625"/>
    <n v="5"/>
    <s v="N"/>
    <s v="800-116-398-7"/>
    <s v="11001"/>
    <s v="Carrera 13 # 28-17 Pisos 234 y 5"/>
    <s v="26/06/2020"/>
    <s v="26/06/2023"/>
    <n v="5000000"/>
    <s v="2001884170"/>
    <n v="1080"/>
    <n v="1"/>
    <n v="5000000"/>
    <n v="180"/>
    <n v="2"/>
    <n v="2"/>
    <n v="1.26"/>
    <n v="5.0158339999999999"/>
  </r>
  <r>
    <n v="1730"/>
    <x v="74"/>
    <s v="30/09/2020"/>
    <n v="2626"/>
    <n v="5"/>
    <s v="N"/>
    <s v="800-116-398-7"/>
    <s v="11001"/>
    <s v="Carrera 13 # 28-17 Pisos 234 y 5"/>
    <s v="26/06/2020"/>
    <s v="26/06/2025"/>
    <n v="10000000"/>
    <s v="2001884177"/>
    <n v="1800"/>
    <n v="1"/>
    <n v="10000000"/>
    <n v="180"/>
    <n v="2"/>
    <n v="2"/>
    <n v="0.26"/>
    <n v="10.006551999999999"/>
  </r>
  <r>
    <n v="999"/>
    <x v="74"/>
    <s v="30/09/2020"/>
    <n v="2627"/>
    <n v="5"/>
    <s v="N"/>
    <s v="800-116-398-7"/>
    <s v="11001"/>
    <s v="Carrera 13 # 28-17 Pisos 234 y 5"/>
    <s v="26/06/2020"/>
    <s v="26/06/2023"/>
    <n v="25000000"/>
    <s v="2001884209"/>
    <n v="1080"/>
    <n v="1"/>
    <n v="25000000"/>
    <n v="180"/>
    <n v="2"/>
    <n v="2"/>
    <n v="1.26"/>
    <n v="25.079352"/>
  </r>
  <r>
    <n v="1738"/>
    <x v="74"/>
    <s v="30/09/2020"/>
    <n v="2628"/>
    <n v="5"/>
    <s v="N"/>
    <s v="800-116-398-7"/>
    <s v="11001"/>
    <s v="Carrera 13 # 28-17 Pisos 234 y 5"/>
    <s v="26/06/2020"/>
    <s v="04/07/2025"/>
    <n v="20000000"/>
    <s v="2001884222"/>
    <n v="1980"/>
    <n v="1"/>
    <n v="20000000"/>
    <n v="180"/>
    <n v="2"/>
    <n v="2"/>
    <n v="4.5999999999999996"/>
    <n v="20.214881999999999"/>
  </r>
  <r>
    <n v="999"/>
    <x v="74"/>
    <s v="30/09/2020"/>
    <n v="2629"/>
    <n v="5"/>
    <s v="N"/>
    <s v="800-116-398-7"/>
    <s v="11001"/>
    <s v="Carrera 13 # 28-17 Pisos 234 y 5"/>
    <s v="26/06/2020"/>
    <s v="26/06/2023"/>
    <n v="10000000"/>
    <s v="2001884230"/>
    <n v="1080"/>
    <n v="1"/>
    <n v="10000000"/>
    <n v="180"/>
    <n v="2"/>
    <n v="2"/>
    <n v="1.26"/>
    <n v="10.031758999999999"/>
  </r>
  <r>
    <n v="999"/>
    <x v="74"/>
    <s v="30/09/2020"/>
    <n v="2630"/>
    <n v="5"/>
    <s v="N"/>
    <s v="800-116-398-7"/>
    <s v="11001"/>
    <s v="Carrera 13 # 28-17 Pisos 234 y 5"/>
    <s v="26/06/2020"/>
    <s v="26/06/2023"/>
    <n v="5500000"/>
    <s v="2001884244"/>
    <n v="1080"/>
    <n v="1"/>
    <n v="5500000"/>
    <n v="180"/>
    <n v="2"/>
    <n v="2"/>
    <n v="1.26"/>
    <n v="5.5174719999999997"/>
  </r>
  <r>
    <n v="1730"/>
    <x v="74"/>
    <s v="30/09/2020"/>
    <n v="2631"/>
    <n v="5"/>
    <s v="N"/>
    <s v="800-116-398-7"/>
    <s v="11001"/>
    <s v="Carrera 13 # 28-17 Pisos 234 y 5"/>
    <s v="26/06/2020"/>
    <s v="26/06/2025"/>
    <n v="15000000"/>
    <s v="2001884252"/>
    <n v="1800"/>
    <n v="1"/>
    <n v="15000000"/>
    <n v="180"/>
    <n v="2"/>
    <n v="2"/>
    <n v="1.26"/>
    <n v="15.047593000000001"/>
  </r>
  <r>
    <n v="1003"/>
    <x v="74"/>
    <s v="30/09/2020"/>
    <n v="2632"/>
    <n v="5"/>
    <s v="N"/>
    <s v="800-116-398-7"/>
    <s v="11001"/>
    <s v="Carrera 13 # 28-17 Pisos 234 y 5"/>
    <s v="30/06/2020"/>
    <s v="30/06/2023"/>
    <n v="9000000"/>
    <s v="2001884551"/>
    <n v="1080"/>
    <n v="1"/>
    <n v="9000000"/>
    <n v="180"/>
    <n v="2"/>
    <n v="2"/>
    <n v="1.21"/>
    <n v="9.0271799999999995"/>
  </r>
  <r>
    <n v="1734"/>
    <x v="74"/>
    <s v="30/09/2020"/>
    <n v="2633"/>
    <n v="5"/>
    <s v="N"/>
    <s v="800-116-398-7"/>
    <s v="11001"/>
    <s v="Carrera 13 # 28-17 Pisos 234 y 5"/>
    <s v="30/06/2020"/>
    <s v="30/06/2025"/>
    <n v="15000000"/>
    <s v="2001884553"/>
    <n v="1800"/>
    <n v="1"/>
    <n v="15000000"/>
    <n v="180"/>
    <n v="2"/>
    <n v="2"/>
    <n v="1.21"/>
    <n v="15.04527"/>
  </r>
  <r>
    <n v="638"/>
    <x v="74"/>
    <s v="30/09/2020"/>
    <n v="2634"/>
    <n v="5"/>
    <s v="N"/>
    <s v="800-116-398-7"/>
    <s v="11001"/>
    <s v="Carrera 13 # 28-17 Pisos 234 y 5"/>
    <s v="30/06/2020"/>
    <s v="30/06/2022"/>
    <n v="6000000"/>
    <s v="2001884555"/>
    <n v="720"/>
    <n v="1"/>
    <n v="6000000"/>
    <n v="180"/>
    <n v="2"/>
    <n v="2"/>
    <n v="1.21"/>
    <n v="6.0180899999999999"/>
  </r>
  <r>
    <n v="1734"/>
    <x v="74"/>
    <s v="30/09/2020"/>
    <n v="2635"/>
    <n v="5"/>
    <s v="N"/>
    <s v="800-116-398-7"/>
    <s v="11001"/>
    <s v="Carrera 13 # 28-17 Pisos 234 y 5"/>
    <s v="30/06/2020"/>
    <s v="30/06/2025"/>
    <n v="18000000"/>
    <s v="2001884559"/>
    <n v="1800"/>
    <n v="1"/>
    <n v="18000000"/>
    <n v="180"/>
    <n v="2"/>
    <n v="2"/>
    <n v="1.21"/>
    <n v="18.054269999999999"/>
  </r>
  <r>
    <n v="1003"/>
    <x v="74"/>
    <s v="30/09/2020"/>
    <n v="2636"/>
    <n v="5"/>
    <s v="N"/>
    <s v="800-116-398-7"/>
    <s v="11001"/>
    <s v="Carrera 13 # 28-17 Pisos 234 y 5"/>
    <s v="30/06/2020"/>
    <s v="30/06/2023"/>
    <n v="6500000"/>
    <s v="2001884562"/>
    <n v="1080"/>
    <n v="1"/>
    <n v="6500000"/>
    <n v="180"/>
    <n v="2"/>
    <n v="2"/>
    <n v="1.21"/>
    <n v="6.5196199999999997"/>
  </r>
  <r>
    <n v="1003"/>
    <x v="74"/>
    <s v="30/09/2020"/>
    <n v="2637"/>
    <n v="5"/>
    <s v="N"/>
    <s v="800-116-398-7"/>
    <s v="11001"/>
    <s v="Carrera 13 # 28-17 Pisos 234 y 5"/>
    <s v="30/06/2020"/>
    <s v="30/06/2023"/>
    <n v="10000000"/>
    <s v="2001884565"/>
    <n v="1080"/>
    <n v="1"/>
    <n v="10000000"/>
    <n v="30"/>
    <n v="2"/>
    <n v="2"/>
    <n v="0"/>
    <n v="9.1666659999999993"/>
  </r>
  <r>
    <n v="1003"/>
    <x v="74"/>
    <s v="30/09/2020"/>
    <n v="2638"/>
    <n v="5"/>
    <s v="N"/>
    <s v="800-116-398-7"/>
    <s v="11001"/>
    <s v="Carrera 13 # 28-17 Pisos 234 y 5"/>
    <s v="30/06/2020"/>
    <s v="30/06/2023"/>
    <n v="5000000"/>
    <s v="2001884569"/>
    <n v="1080"/>
    <n v="1"/>
    <n v="5000000"/>
    <n v="360"/>
    <n v="2"/>
    <n v="2"/>
    <n v="1.21"/>
    <n v="5.0151199999999996"/>
  </r>
  <r>
    <n v="1734"/>
    <x v="74"/>
    <s v="30/09/2020"/>
    <n v="2639"/>
    <n v="5"/>
    <s v="N"/>
    <s v="800-116-398-7"/>
    <s v="11001"/>
    <s v="Carrera 13 # 28-17 Pisos 234 y 5"/>
    <s v="30/06/2020"/>
    <s v="30/06/2025"/>
    <n v="14000000"/>
    <s v="2001884579"/>
    <n v="1800"/>
    <n v="1"/>
    <n v="14000000"/>
    <n v="180"/>
    <n v="2"/>
    <n v="2"/>
    <n v="1.21"/>
    <n v="14.042210000000001"/>
  </r>
  <r>
    <n v="1734"/>
    <x v="74"/>
    <s v="30/09/2020"/>
    <n v="2640"/>
    <n v="5"/>
    <s v="N"/>
    <s v="800-116-398-7"/>
    <s v="11001"/>
    <s v="Carrera 13 # 28-17 Pisos 234 y 5"/>
    <s v="30/06/2020"/>
    <s v="30/06/2025"/>
    <n v="10000000"/>
    <s v="2001884588"/>
    <n v="1800"/>
    <n v="1"/>
    <n v="10000000"/>
    <n v="180"/>
    <n v="2"/>
    <n v="2"/>
    <n v="0.21"/>
    <n v="10.00522"/>
  </r>
  <r>
    <n v="1003"/>
    <x v="74"/>
    <s v="30/09/2020"/>
    <n v="2641"/>
    <n v="5"/>
    <s v="N"/>
    <s v="800-116-398-7"/>
    <s v="11001"/>
    <s v="Carrera 13 # 28-17 Pisos 234 y 5"/>
    <s v="30/06/2020"/>
    <s v="30/06/2023"/>
    <n v="10000000"/>
    <s v="2001884591"/>
    <n v="1080"/>
    <n v="1"/>
    <n v="10000000"/>
    <n v="180"/>
    <n v="2"/>
    <n v="2"/>
    <n v="1.21"/>
    <n v="10.030150000000001"/>
  </r>
  <r>
    <n v="1734"/>
    <x v="74"/>
    <s v="30/09/2020"/>
    <n v="2642"/>
    <n v="5"/>
    <s v="N"/>
    <s v="800-116-398-7"/>
    <s v="11001"/>
    <s v="Carrera 13 # 28-17 Pisos 234 y 5"/>
    <s v="30/06/2020"/>
    <s v="30/06/2025"/>
    <n v="6000000"/>
    <s v="2001884594"/>
    <n v="1800"/>
    <n v="1"/>
    <n v="6000000"/>
    <n v="180"/>
    <n v="2"/>
    <n v="2"/>
    <n v="2"/>
    <n v="6.0180899999999999"/>
  </r>
  <r>
    <n v="1003"/>
    <x v="74"/>
    <s v="30/09/2020"/>
    <n v="2643"/>
    <n v="5"/>
    <s v="N"/>
    <s v="800-116-398-7"/>
    <s v="11001"/>
    <s v="Carrera 13 # 28-17 Pisos 234 y 5"/>
    <s v="30/06/2020"/>
    <s v="30/06/2023"/>
    <n v="10000000"/>
    <s v="2001884596"/>
    <n v="1080"/>
    <n v="1"/>
    <n v="10000000"/>
    <n v="180"/>
    <n v="2"/>
    <n v="2"/>
    <n v="2"/>
    <n v="10.030150000000001"/>
  </r>
  <r>
    <n v="1003"/>
    <x v="74"/>
    <s v="30/09/2020"/>
    <n v="2644"/>
    <n v="5"/>
    <s v="N"/>
    <s v="800-116-398-7"/>
    <s v="11001"/>
    <s v="Carrera 13 # 28-17 Pisos 234 y 5"/>
    <s v="30/06/2020"/>
    <s v="30/06/2023"/>
    <n v="10000000"/>
    <s v="2001884600"/>
    <n v="1080"/>
    <n v="1"/>
    <n v="10000000"/>
    <n v="180"/>
    <n v="2"/>
    <n v="2"/>
    <n v="1.21"/>
    <n v="10.030150000000001"/>
  </r>
  <r>
    <n v="1734"/>
    <x v="74"/>
    <s v="30/09/2020"/>
    <n v="2645"/>
    <n v="5"/>
    <s v="N"/>
    <s v="800-116-398-7"/>
    <s v="11001"/>
    <s v="Carrera 13 # 28-17 Pisos 234 y 5"/>
    <s v="30/06/2020"/>
    <s v="30/06/2025"/>
    <n v="15000000"/>
    <s v="2001884604"/>
    <n v="1800"/>
    <n v="1"/>
    <n v="15000000"/>
    <n v="180"/>
    <n v="2"/>
    <n v="2"/>
    <n v="1.21"/>
    <n v="15.04527"/>
  </r>
  <r>
    <n v="1734"/>
    <x v="74"/>
    <s v="30/09/2020"/>
    <n v="2646"/>
    <n v="5"/>
    <s v="N"/>
    <s v="800-116-398-7"/>
    <s v="11001"/>
    <s v="Carrera 13 # 28-17 Pisos 234 y 5"/>
    <s v="30/06/2020"/>
    <s v="30/06/2025"/>
    <n v="10000000"/>
    <s v="2001884620"/>
    <n v="1800"/>
    <n v="1"/>
    <n v="10000000"/>
    <n v="180"/>
    <n v="2"/>
    <n v="2"/>
    <n v="1.21"/>
    <n v="10.030150000000001"/>
  </r>
  <r>
    <n v="1734"/>
    <x v="74"/>
    <s v="30/09/2020"/>
    <n v="2647"/>
    <n v="5"/>
    <s v="N"/>
    <s v="800-116-398-7"/>
    <s v="11001"/>
    <s v="Carrera 13 # 28-17 Pisos 234 y 5"/>
    <s v="30/06/2020"/>
    <s v="30/06/2025"/>
    <n v="35000000"/>
    <s v="2001884672"/>
    <n v="1800"/>
    <n v="1"/>
    <n v="35000000"/>
    <n v="180"/>
    <n v="2"/>
    <n v="2"/>
    <n v="0"/>
    <n v="16.692582999999999"/>
  </r>
  <r>
    <n v="1003"/>
    <x v="74"/>
    <s v="30/09/2020"/>
    <n v="2648"/>
    <n v="5"/>
    <s v="N"/>
    <s v="800-116-398-7"/>
    <s v="11001"/>
    <s v="Carrera 13 # 28-17 Pisos 234 y 5"/>
    <s v="30/06/2020"/>
    <s v="30/06/2023"/>
    <n v="6000000"/>
    <s v="2001884674"/>
    <n v="1080"/>
    <n v="1"/>
    <n v="6000000"/>
    <n v="180"/>
    <n v="2"/>
    <n v="2"/>
    <n v="1.21"/>
    <n v="6.0180899999999999"/>
  </r>
  <r>
    <n v="1003"/>
    <x v="74"/>
    <s v="30/09/2020"/>
    <n v="2649"/>
    <n v="5"/>
    <s v="N"/>
    <s v="800-116-398-7"/>
    <s v="11001"/>
    <s v="Carrera 13 # 28-17 Pisos 234 y 5"/>
    <s v="30/06/2020"/>
    <s v="30/06/2023"/>
    <n v="7350000"/>
    <s v="2001884677"/>
    <n v="1080"/>
    <n v="1"/>
    <n v="7350000"/>
    <n v="180"/>
    <n v="2"/>
    <n v="2"/>
    <n v="1.21"/>
    <n v="7.3721399999999999"/>
  </r>
  <r>
    <n v="638"/>
    <x v="74"/>
    <s v="30/09/2020"/>
    <n v="2650"/>
    <n v="5"/>
    <s v="N"/>
    <s v="800-116-398-7"/>
    <s v="11001"/>
    <s v="Carrera 13 # 28-17 Pisos 234 y 5"/>
    <s v="30/06/2020"/>
    <s v="30/06/2022"/>
    <n v="20000000"/>
    <s v="2001884692"/>
    <n v="720"/>
    <n v="1"/>
    <n v="20000000"/>
    <n v="180"/>
    <n v="2"/>
    <n v="2"/>
    <n v="1.21"/>
    <n v="20.060300000000002"/>
  </r>
  <r>
    <n v="1003"/>
    <x v="74"/>
    <s v="30/09/2020"/>
    <n v="2651"/>
    <n v="5"/>
    <s v="N"/>
    <s v="800-116-398-7"/>
    <s v="11001"/>
    <s v="Carrera 13 # 28-17 Pisos 234 y 5"/>
    <s v="30/06/2020"/>
    <s v="30/06/2023"/>
    <n v="10000000"/>
    <s v="2001884693"/>
    <n v="1080"/>
    <n v="1"/>
    <n v="10000000"/>
    <n v="180"/>
    <n v="2"/>
    <n v="2"/>
    <n v="1.21"/>
    <n v="10.030150000000001"/>
  </r>
  <r>
    <n v="1003"/>
    <x v="74"/>
    <s v="30/09/2020"/>
    <n v="2652"/>
    <n v="5"/>
    <s v="N"/>
    <s v="800-116-398-7"/>
    <s v="11001"/>
    <s v="Carrera 13 # 28-17 Pisos 234 y 5"/>
    <s v="30/06/2020"/>
    <s v="30/06/2023"/>
    <n v="17000000"/>
    <s v="2001884695"/>
    <n v="1080"/>
    <n v="1"/>
    <n v="17000000"/>
    <n v="180"/>
    <n v="2"/>
    <n v="2"/>
    <n v="1.21"/>
    <n v="17.051300000000001"/>
  </r>
  <r>
    <n v="1734"/>
    <x v="74"/>
    <s v="30/09/2020"/>
    <n v="2653"/>
    <n v="5"/>
    <s v="N"/>
    <s v="800-116-398-7"/>
    <s v="11001"/>
    <s v="Carrera 13 # 28-17 Pisos 234 y 5"/>
    <s v="30/06/2020"/>
    <s v="30/06/2025"/>
    <n v="25000000"/>
    <s v="2001884698"/>
    <n v="1800"/>
    <n v="1"/>
    <n v="25000000"/>
    <n v="180"/>
    <n v="2"/>
    <n v="2"/>
    <n v="0.21"/>
    <n v="25.01314"/>
  </r>
  <r>
    <n v="1734"/>
    <x v="74"/>
    <s v="30/09/2020"/>
    <n v="2654"/>
    <n v="5"/>
    <s v="N"/>
    <s v="800-116-398-7"/>
    <s v="11001"/>
    <s v="Carrera 13 # 28-17 Pisos 234 y 5"/>
    <s v="30/06/2020"/>
    <s v="30/06/2025"/>
    <n v="28000000"/>
    <s v="2001884704"/>
    <n v="1800"/>
    <n v="1"/>
    <n v="28000000"/>
    <n v="180"/>
    <n v="2"/>
    <n v="2"/>
    <n v="1.21"/>
    <n v="28.084420000000001"/>
  </r>
  <r>
    <n v="1735"/>
    <x v="74"/>
    <s v="30/09/2020"/>
    <n v="2655"/>
    <n v="5"/>
    <s v="N"/>
    <s v="800-116-398-7"/>
    <s v="11001"/>
    <s v="Carrera 13 # 28-17 Pisos 234 y 5"/>
    <s v="01/07/2020"/>
    <s v="01/07/2025"/>
    <n v="20000000"/>
    <s v="2001884919"/>
    <n v="1800"/>
    <n v="1"/>
    <n v="20000000"/>
    <n v="180"/>
    <n v="2"/>
    <n v="2"/>
    <n v="1.21"/>
    <n v="20.059629999999999"/>
  </r>
  <r>
    <n v="1004"/>
    <x v="74"/>
    <s v="30/09/2020"/>
    <n v="2656"/>
    <n v="5"/>
    <s v="N"/>
    <s v="800-116-398-7"/>
    <s v="11001"/>
    <s v="Carrera 13 # 28-17 Pisos 234 y 5"/>
    <s v="01/07/2020"/>
    <s v="01/07/2023"/>
    <n v="17500000"/>
    <s v="2001884920"/>
    <n v="1080"/>
    <n v="1"/>
    <n v="17500000"/>
    <n v="180"/>
    <n v="2"/>
    <n v="2"/>
    <n v="1.21"/>
    <n v="17.552154000000002"/>
  </r>
  <r>
    <n v="1004"/>
    <x v="74"/>
    <s v="30/09/2020"/>
    <n v="2657"/>
    <n v="5"/>
    <s v="N"/>
    <s v="800-116-398-7"/>
    <s v="11001"/>
    <s v="Carrera 13 # 28-17 Pisos 234 y 5"/>
    <s v="01/07/2020"/>
    <s v="01/07/2023"/>
    <n v="8000000"/>
    <s v="2001884922"/>
    <n v="1080"/>
    <n v="1"/>
    <n v="8000000"/>
    <n v="180"/>
    <n v="2"/>
    <n v="2"/>
    <n v="1.21"/>
    <n v="8.0238519999999998"/>
  </r>
  <r>
    <n v="1735"/>
    <x v="74"/>
    <s v="30/09/2020"/>
    <n v="2658"/>
    <n v="5"/>
    <s v="N"/>
    <s v="800-116-398-7"/>
    <s v="11001"/>
    <s v="Carrera 13 # 28-17 Pisos 234 y 5"/>
    <s v="01/07/2020"/>
    <s v="01/07/2025"/>
    <n v="21000000"/>
    <s v="2001884924"/>
    <n v="1800"/>
    <n v="1"/>
    <n v="21000000"/>
    <n v="180"/>
    <n v="2"/>
    <n v="2"/>
    <n v="0.21"/>
    <n v="21.010857999999999"/>
  </r>
  <r>
    <n v="1004"/>
    <x v="74"/>
    <s v="30/09/2020"/>
    <n v="2659"/>
    <n v="5"/>
    <s v="N"/>
    <s v="800-116-398-7"/>
    <s v="11001"/>
    <s v="Carrera 13 # 28-17 Pisos 234 y 5"/>
    <s v="01/07/2020"/>
    <s v="01/07/2023"/>
    <n v="17500000"/>
    <s v="2001884926"/>
    <n v="1080"/>
    <n v="1"/>
    <n v="17500000"/>
    <n v="180"/>
    <n v="2"/>
    <n v="2"/>
    <n v="1.21"/>
    <n v="17.552154000000002"/>
  </r>
  <r>
    <n v="1004"/>
    <x v="74"/>
    <s v="30/09/2020"/>
    <n v="2660"/>
    <n v="5"/>
    <s v="N"/>
    <s v="800-116-398-7"/>
    <s v="11001"/>
    <s v="Carrera 13 # 28-17 Pisos 234 y 5"/>
    <s v="01/07/2020"/>
    <s v="01/07/2023"/>
    <n v="50000000"/>
    <s v="2001884930"/>
    <n v="1080"/>
    <n v="1"/>
    <n v="50000000"/>
    <n v="180"/>
    <n v="2"/>
    <n v="2"/>
    <n v="4.71"/>
    <n v="50.575474"/>
  </r>
  <r>
    <n v="1004"/>
    <x v="74"/>
    <s v="30/09/2020"/>
    <n v="2661"/>
    <n v="5"/>
    <s v="N"/>
    <s v="800-116-398-7"/>
    <s v="11001"/>
    <s v="Carrera 13 # 28-17 Pisos 234 y 5"/>
    <s v="01/07/2020"/>
    <s v="01/07/2023"/>
    <n v="6000000"/>
    <s v="2001884931"/>
    <n v="1080"/>
    <n v="1"/>
    <n v="6000000"/>
    <n v="180"/>
    <n v="2"/>
    <n v="2"/>
    <n v="1.21"/>
    <n v="6.0178890000000003"/>
  </r>
  <r>
    <n v="1735"/>
    <x v="74"/>
    <s v="30/09/2020"/>
    <n v="2662"/>
    <n v="5"/>
    <s v="N"/>
    <s v="800-116-398-7"/>
    <s v="11001"/>
    <s v="Carrera 13 # 28-17 Pisos 234 y 5"/>
    <s v="01/07/2020"/>
    <s v="01/07/2025"/>
    <n v="30000000"/>
    <s v="2001884933"/>
    <n v="1800"/>
    <n v="1"/>
    <n v="30000000"/>
    <n v="180"/>
    <n v="2"/>
    <n v="2"/>
    <n v="0.21"/>
    <n v="30.015574999999998"/>
  </r>
  <r>
    <n v="1004"/>
    <x v="74"/>
    <s v="30/09/2020"/>
    <n v="2663"/>
    <n v="5"/>
    <s v="N"/>
    <s v="800-116-398-7"/>
    <s v="11001"/>
    <s v="Carrera 13 # 28-17 Pisos 234 y 5"/>
    <s v="01/07/2020"/>
    <s v="01/07/2023"/>
    <n v="10000000"/>
    <s v="2001884934"/>
    <n v="1080"/>
    <n v="1"/>
    <n v="10000000"/>
    <n v="30"/>
    <n v="2"/>
    <n v="2"/>
    <n v="0.14000000000000001"/>
    <n v="9.4455170000000006"/>
  </r>
  <r>
    <n v="1735"/>
    <x v="74"/>
    <s v="30/09/2020"/>
    <n v="2664"/>
    <n v="5"/>
    <s v="N"/>
    <s v="800-116-398-7"/>
    <s v="11001"/>
    <s v="Carrera 13 # 28-17 Pisos 234 y 5"/>
    <s v="01/07/2020"/>
    <s v="01/07/2025"/>
    <n v="15000000"/>
    <s v="2001884936"/>
    <n v="1800"/>
    <n v="1"/>
    <n v="15000000"/>
    <n v="180"/>
    <n v="2"/>
    <n v="2"/>
    <n v="0.21"/>
    <n v="15.007743"/>
  </r>
  <r>
    <n v="1735"/>
    <x v="74"/>
    <s v="30/09/2020"/>
    <n v="2665"/>
    <n v="5"/>
    <s v="N"/>
    <s v="800-116-398-7"/>
    <s v="11001"/>
    <s v="Carrera 13 # 28-17 Pisos 234 y 5"/>
    <s v="01/07/2020"/>
    <s v="01/07/2025"/>
    <n v="30000000"/>
    <s v="2001884937"/>
    <n v="1800"/>
    <n v="1"/>
    <n v="30000000"/>
    <n v="180"/>
    <n v="2"/>
    <n v="2"/>
    <n v="4.71"/>
    <n v="30.345320000000001"/>
  </r>
  <r>
    <n v="1735"/>
    <x v="74"/>
    <s v="30/09/2020"/>
    <n v="2666"/>
    <n v="5"/>
    <s v="N"/>
    <s v="800-116-398-7"/>
    <s v="11001"/>
    <s v="Carrera 13 # 28-17 Pisos 234 y 5"/>
    <s v="01/07/2020"/>
    <s v="01/07/2025"/>
    <n v="13000000"/>
    <s v="2001884943"/>
    <n v="1800"/>
    <n v="1"/>
    <n v="13000000"/>
    <n v="180"/>
    <n v="2"/>
    <n v="2"/>
    <n v="1.21"/>
    <n v="13.038804000000001"/>
  </r>
  <r>
    <n v="1004"/>
    <x v="74"/>
    <s v="30/09/2020"/>
    <n v="2667"/>
    <n v="5"/>
    <s v="N"/>
    <s v="800-116-398-7"/>
    <s v="11001"/>
    <s v="Carrera 13 # 28-17 Pisos 234 y 5"/>
    <s v="01/07/2020"/>
    <s v="01/07/2023"/>
    <n v="12300000"/>
    <s v="2001884944"/>
    <n v="1080"/>
    <n v="1"/>
    <n v="12300000"/>
    <n v="180"/>
    <n v="2"/>
    <n v="2"/>
    <n v="1.21"/>
    <n v="12.336668"/>
  </r>
  <r>
    <n v="1004"/>
    <x v="74"/>
    <s v="30/09/2020"/>
    <n v="2668"/>
    <n v="5"/>
    <s v="N"/>
    <s v="800-116-398-7"/>
    <s v="11001"/>
    <s v="Carrera 13 # 28-17 Pisos 234 y 5"/>
    <s v="01/07/2020"/>
    <s v="01/07/2023"/>
    <n v="20000000"/>
    <s v="2001884946"/>
    <n v="1080"/>
    <n v="1"/>
    <n v="20000000"/>
    <n v="180"/>
    <n v="2"/>
    <n v="2"/>
    <n v="1.21"/>
    <n v="20.059629999999999"/>
  </r>
  <r>
    <n v="1004"/>
    <x v="74"/>
    <s v="30/09/2020"/>
    <n v="2669"/>
    <n v="5"/>
    <s v="N"/>
    <s v="800-116-398-7"/>
    <s v="11001"/>
    <s v="Carrera 13 # 28-17 Pisos 234 y 5"/>
    <s v="01/07/2020"/>
    <s v="01/07/2023"/>
    <n v="17000000"/>
    <s v="2001884952"/>
    <n v="1080"/>
    <n v="1"/>
    <n v="17000000"/>
    <n v="180"/>
    <n v="2"/>
    <n v="2"/>
    <n v="1.21"/>
    <n v="17.050730000000001"/>
  </r>
  <r>
    <n v="1736"/>
    <x v="74"/>
    <s v="30/09/2020"/>
    <n v="2670"/>
    <n v="5"/>
    <s v="N"/>
    <s v="800-116-398-7"/>
    <s v="11001"/>
    <s v="Carrera 13 # 28-17 Pisos 234 y 5"/>
    <s v="02/07/2020"/>
    <s v="02/07/2025"/>
    <n v="20000000"/>
    <s v="2001885366"/>
    <n v="1800"/>
    <n v="1"/>
    <n v="20000000"/>
    <n v="180"/>
    <n v="2"/>
    <n v="2"/>
    <n v="1.21"/>
    <n v="20.058959999999999"/>
  </r>
  <r>
    <n v="1005"/>
    <x v="74"/>
    <s v="30/09/2020"/>
    <n v="2671"/>
    <n v="5"/>
    <s v="N"/>
    <s v="800-116-398-7"/>
    <s v="11001"/>
    <s v="Carrera 13 # 28-17 Pisos 234 y 5"/>
    <s v="02/07/2020"/>
    <s v="02/07/2023"/>
    <n v="10000000"/>
    <s v="2001885410"/>
    <n v="1080"/>
    <n v="1"/>
    <n v="10000000"/>
    <n v="180"/>
    <n v="2"/>
    <n v="2"/>
    <n v="1.21"/>
    <n v="10.02948"/>
  </r>
  <r>
    <n v="1736"/>
    <x v="74"/>
    <s v="30/09/2020"/>
    <n v="2672"/>
    <n v="5"/>
    <s v="N"/>
    <s v="800-116-398-7"/>
    <s v="11001"/>
    <s v="Carrera 13 # 28-17 Pisos 234 y 5"/>
    <s v="02/07/2020"/>
    <s v="02/07/2025"/>
    <n v="10000000"/>
    <s v="2001885413"/>
    <n v="1800"/>
    <n v="1"/>
    <n v="10000000"/>
    <n v="180"/>
    <n v="2"/>
    <n v="2"/>
    <n v="1.21"/>
    <n v="10.02948"/>
  </r>
  <r>
    <n v="1736"/>
    <x v="74"/>
    <s v="30/09/2020"/>
    <n v="2673"/>
    <n v="5"/>
    <s v="N"/>
    <s v="800-116-398-7"/>
    <s v="11001"/>
    <s v="Carrera 13 # 28-17 Pisos 234 y 5"/>
    <s v="02/07/2020"/>
    <s v="02/07/2025"/>
    <n v="18000000"/>
    <s v="2001885438"/>
    <n v="1800"/>
    <n v="1"/>
    <n v="18000000"/>
    <n v="180"/>
    <n v="2"/>
    <n v="2"/>
    <n v="1.21"/>
    <n v="18.053063999999999"/>
  </r>
  <r>
    <n v="1706"/>
    <x v="74"/>
    <s v="30/09/2020"/>
    <n v="2674"/>
    <n v="5"/>
    <s v="N"/>
    <s v="800-116-398-7"/>
    <s v="11001"/>
    <s v="Carrera 13 # 28-17 Pisos 234 y 5"/>
    <s v="02/07/2020"/>
    <s v="02/06/2025"/>
    <n v="13000000"/>
    <s v="2001885442"/>
    <n v="1800"/>
    <n v="1"/>
    <n v="13000000"/>
    <n v="180"/>
    <n v="2"/>
    <n v="2"/>
    <n v="1.21"/>
    <n v="13.038368"/>
  </r>
  <r>
    <n v="824"/>
    <x v="74"/>
    <s v="30/09/2020"/>
    <n v="2675"/>
    <n v="5"/>
    <s v="N"/>
    <s v="800-116-398-7"/>
    <s v="11001"/>
    <s v="Carrera 13 # 28-17 Pisos 234 y 5"/>
    <s v="02/07/2020"/>
    <s v="02/01/2023"/>
    <n v="15200000"/>
    <s v="2001885449"/>
    <n v="900"/>
    <n v="1"/>
    <n v="15200000"/>
    <n v="180"/>
    <n v="2"/>
    <n v="2"/>
    <n v="1.21"/>
    <n v="15.244792"/>
  </r>
  <r>
    <n v="1737"/>
    <x v="74"/>
    <s v="30/09/2020"/>
    <n v="2676"/>
    <n v="5"/>
    <s v="N"/>
    <s v="800-116-398-7"/>
    <s v="11001"/>
    <s v="Carrera 13 # 28-17 Pisos 234 y 5"/>
    <s v="03/07/2020"/>
    <s v="03/07/2025"/>
    <n v="22000000"/>
    <s v="2001885850"/>
    <n v="1800"/>
    <n v="1"/>
    <n v="22000000"/>
    <n v="180"/>
    <n v="2"/>
    <n v="2"/>
    <n v="1.21"/>
    <n v="22.062645"/>
  </r>
  <r>
    <n v="1006"/>
    <x v="74"/>
    <s v="30/09/2020"/>
    <n v="2677"/>
    <n v="5"/>
    <s v="N"/>
    <s v="800-116-398-7"/>
    <s v="11001"/>
    <s v="Carrera 13 # 28-17 Pisos 234 y 5"/>
    <s v="03/07/2020"/>
    <s v="03/07/2023"/>
    <n v="12000000"/>
    <s v="2001885892"/>
    <n v="1080"/>
    <n v="1"/>
    <n v="12000000"/>
    <n v="180"/>
    <n v="2"/>
    <n v="2"/>
    <n v="1.21"/>
    <n v="12.03417"/>
  </r>
  <r>
    <n v="1006"/>
    <x v="74"/>
    <s v="30/09/2020"/>
    <n v="2678"/>
    <n v="5"/>
    <s v="N"/>
    <s v="800-116-398-7"/>
    <s v="11001"/>
    <s v="Carrera 13 # 28-17 Pisos 234 y 5"/>
    <s v="03/07/2020"/>
    <s v="03/07/2023"/>
    <n v="5500000"/>
    <s v="2001885900"/>
    <n v="1080"/>
    <n v="1"/>
    <n v="5500000"/>
    <n v="360"/>
    <n v="2"/>
    <n v="2"/>
    <n v="1.21"/>
    <n v="5.5157249999999998"/>
  </r>
  <r>
    <n v="1737"/>
    <x v="74"/>
    <s v="30/09/2020"/>
    <n v="2679"/>
    <n v="5"/>
    <s v="N"/>
    <s v="800-116-398-7"/>
    <s v="11001"/>
    <s v="Carrera 13 # 28-17 Pisos 234 y 5"/>
    <s v="03/07/2020"/>
    <s v="03/07/2025"/>
    <n v="11000000"/>
    <s v="2001885924"/>
    <n v="1800"/>
    <n v="1"/>
    <n v="11000000"/>
    <n v="180"/>
    <n v="2"/>
    <n v="2"/>
    <n v="1.21"/>
    <n v="11.031364999999999"/>
  </r>
  <r>
    <n v="1006"/>
    <x v="74"/>
    <s v="30/09/2020"/>
    <n v="2680"/>
    <n v="5"/>
    <s v="N"/>
    <s v="800-116-398-7"/>
    <s v="11001"/>
    <s v="Carrera 13 # 28-17 Pisos 234 y 5"/>
    <s v="03/07/2020"/>
    <s v="03/07/2023"/>
    <n v="12000000"/>
    <s v="2001885969"/>
    <n v="1080"/>
    <n v="1"/>
    <n v="12000000"/>
    <n v="180"/>
    <n v="2"/>
    <n v="2"/>
    <n v="1.21"/>
    <n v="12.03417"/>
  </r>
  <r>
    <n v="1006"/>
    <x v="74"/>
    <s v="30/09/2020"/>
    <n v="2681"/>
    <n v="5"/>
    <s v="N"/>
    <s v="800-116-398-7"/>
    <s v="11001"/>
    <s v="Carrera 13 # 28-17 Pisos 234 y 5"/>
    <s v="03/07/2020"/>
    <s v="03/07/2023"/>
    <n v="10000000"/>
    <s v="2001886005"/>
    <n v="1080"/>
    <n v="1"/>
    <n v="10000000"/>
    <n v="90"/>
    <n v="2"/>
    <n v="2"/>
    <n v="1.21"/>
    <n v="10.028475"/>
  </r>
  <r>
    <n v="1740"/>
    <x v="74"/>
    <s v="30/09/2020"/>
    <n v="2682"/>
    <n v="5"/>
    <s v="N"/>
    <s v="800-116-398-7"/>
    <s v="11001"/>
    <s v="Carrera 13 # 28-17 Pisos 234 y 5"/>
    <s v="06/07/2020"/>
    <s v="06/07/2025"/>
    <n v="40000000"/>
    <s v="2001888578"/>
    <n v="1800"/>
    <n v="1"/>
    <n v="40000000"/>
    <n v="180"/>
    <n v="2"/>
    <n v="2"/>
    <n v="0.1"/>
    <n v="40.009323999999999"/>
  </r>
  <r>
    <n v="1009"/>
    <x v="74"/>
    <s v="30/09/2020"/>
    <n v="2683"/>
    <n v="5"/>
    <s v="N"/>
    <s v="800-116-398-7"/>
    <s v="11001"/>
    <s v="Carrera 13 # 28-17 Pisos 234 y 5"/>
    <s v="06/07/2020"/>
    <s v="06/07/2023"/>
    <n v="5000000"/>
    <s v="2001888580"/>
    <n v="1080"/>
    <n v="1"/>
    <n v="5000000"/>
    <n v="360"/>
    <n v="2"/>
    <n v="2"/>
    <n v="1.1000000000000001"/>
    <n v="5.0128519999999996"/>
  </r>
  <r>
    <n v="1740"/>
    <x v="74"/>
    <s v="30/09/2020"/>
    <n v="2684"/>
    <n v="5"/>
    <s v="N"/>
    <s v="800-116-398-7"/>
    <s v="11001"/>
    <s v="Carrera 13 # 28-17 Pisos 234 y 5"/>
    <s v="06/07/2020"/>
    <s v="06/07/2025"/>
    <n v="30000000"/>
    <s v="2001888583"/>
    <n v="1800"/>
    <n v="1"/>
    <n v="30000000"/>
    <n v="180"/>
    <n v="2"/>
    <n v="2"/>
    <n v="1.1000000000000001"/>
    <n v="30.076775999999999"/>
  </r>
  <r>
    <n v="1009"/>
    <x v="74"/>
    <s v="30/09/2020"/>
    <n v="2685"/>
    <n v="5"/>
    <s v="N"/>
    <s v="800-116-398-7"/>
    <s v="11001"/>
    <s v="Carrera 13 # 28-17 Pisos 234 y 5"/>
    <s v="06/07/2020"/>
    <s v="06/07/2023"/>
    <n v="8000000"/>
    <s v="2001888584"/>
    <n v="1080"/>
    <n v="1"/>
    <n v="8000000"/>
    <n v="360"/>
    <n v="2"/>
    <n v="2"/>
    <n v="1.1000000000000001"/>
    <n v="8.0204959999999996"/>
  </r>
  <r>
    <n v="1740"/>
    <x v="74"/>
    <s v="30/09/2020"/>
    <n v="2686"/>
    <n v="5"/>
    <s v="N"/>
    <s v="800-116-398-7"/>
    <s v="11001"/>
    <s v="Carrera 13 # 28-17 Pisos 234 y 5"/>
    <s v="06/07/2020"/>
    <s v="06/07/2025"/>
    <n v="20000000"/>
    <s v="2001888585"/>
    <n v="1800"/>
    <n v="1"/>
    <n v="20000000"/>
    <n v="30"/>
    <n v="2"/>
    <n v="2"/>
    <n v="3.65"/>
    <n v="19.377682"/>
  </r>
  <r>
    <n v="1009"/>
    <x v="74"/>
    <s v="30/09/2020"/>
    <n v="2687"/>
    <n v="5"/>
    <s v="N"/>
    <s v="800-116-398-7"/>
    <s v="11001"/>
    <s v="Carrera 13 # 28-17 Pisos 234 y 5"/>
    <s v="06/07/2020"/>
    <s v="06/07/2023"/>
    <n v="5000000"/>
    <s v="2001888586"/>
    <n v="1080"/>
    <n v="1"/>
    <n v="5000000"/>
    <n v="180"/>
    <n v="2"/>
    <n v="2"/>
    <n v="1.1000000000000001"/>
    <n v="5.0127680000000003"/>
  </r>
  <r>
    <n v="1740"/>
    <x v="74"/>
    <s v="30/09/2020"/>
    <n v="2688"/>
    <n v="5"/>
    <s v="N"/>
    <s v="800-116-398-7"/>
    <s v="11001"/>
    <s v="Carrera 13 # 28-17 Pisos 234 y 5"/>
    <s v="06/07/2020"/>
    <s v="06/07/2025"/>
    <n v="30000000"/>
    <s v="2001888589"/>
    <n v="1800"/>
    <n v="1"/>
    <n v="30000000"/>
    <n v="180"/>
    <n v="2"/>
    <n v="2"/>
    <n v="0.1"/>
    <n v="30.006972000000001"/>
  </r>
  <r>
    <n v="1740"/>
    <x v="74"/>
    <s v="30/09/2020"/>
    <n v="2689"/>
    <n v="5"/>
    <s v="N"/>
    <s v="800-116-398-7"/>
    <s v="11001"/>
    <s v="Carrera 13 # 28-17 Pisos 234 y 5"/>
    <s v="06/07/2020"/>
    <s v="06/07/2025"/>
    <n v="18000000"/>
    <s v="2001888594"/>
    <n v="1800"/>
    <n v="1"/>
    <n v="18000000"/>
    <n v="180"/>
    <n v="2"/>
    <n v="2"/>
    <n v="1.1000000000000001"/>
    <n v="18.046032"/>
  </r>
  <r>
    <n v="1740"/>
    <x v="74"/>
    <s v="30/09/2020"/>
    <n v="2690"/>
    <n v="5"/>
    <s v="N"/>
    <s v="800-116-398-7"/>
    <s v="11001"/>
    <s v="Carrera 13 # 28-17 Pisos 234 y 5"/>
    <s v="06/07/2020"/>
    <s v="06/07/2025"/>
    <n v="11000000"/>
    <s v="2001888642"/>
    <n v="1800"/>
    <n v="1"/>
    <n v="11000000"/>
    <n v="180"/>
    <n v="2"/>
    <n v="2"/>
    <n v="0.1"/>
    <n v="11.002604"/>
  </r>
  <r>
    <n v="1740"/>
    <x v="74"/>
    <s v="30/09/2020"/>
    <n v="2691"/>
    <n v="5"/>
    <s v="N"/>
    <s v="800-116-398-7"/>
    <s v="11001"/>
    <s v="Carrera 13 # 28-17 Pisos 234 y 5"/>
    <s v="06/07/2020"/>
    <s v="06/07/2025"/>
    <n v="8000000"/>
    <s v="2001888748"/>
    <n v="1800"/>
    <n v="1"/>
    <n v="8000000"/>
    <n v="180"/>
    <n v="2"/>
    <n v="2"/>
    <n v="0.1"/>
    <n v="8.0018480000000007"/>
  </r>
  <r>
    <n v="1740"/>
    <x v="74"/>
    <s v="30/09/2020"/>
    <n v="2692"/>
    <n v="5"/>
    <s v="N"/>
    <s v="800-116-398-7"/>
    <s v="11001"/>
    <s v="Carrera 13 # 28-17 Pisos 234 y 5"/>
    <s v="06/07/2020"/>
    <s v="06/07/2025"/>
    <n v="15000000"/>
    <s v="2001888801"/>
    <n v="1800"/>
    <n v="1"/>
    <n v="15000000"/>
    <n v="180"/>
    <n v="2"/>
    <n v="2"/>
    <n v="1.1000000000000001"/>
    <n v="15.038387999999999"/>
  </r>
  <r>
    <n v="1009"/>
    <x v="74"/>
    <s v="30/09/2020"/>
    <n v="2693"/>
    <n v="5"/>
    <s v="N"/>
    <s v="800-116-398-7"/>
    <s v="11001"/>
    <s v="Carrera 13 # 28-17 Pisos 234 y 5"/>
    <s v="06/07/2020"/>
    <s v="06/07/2023"/>
    <n v="30000000"/>
    <s v="2001888837"/>
    <n v="1080"/>
    <n v="1"/>
    <n v="30000000"/>
    <n v="180"/>
    <n v="2"/>
    <n v="2"/>
    <n v="1.1000000000000001"/>
    <n v="30.076775999999999"/>
  </r>
  <r>
    <n v="1740"/>
    <x v="74"/>
    <s v="30/09/2020"/>
    <n v="2694"/>
    <n v="5"/>
    <s v="N"/>
    <s v="800-116-398-7"/>
    <s v="11001"/>
    <s v="Carrera 13 # 28-17 Pisos 234 y 5"/>
    <s v="06/07/2020"/>
    <s v="06/07/2025"/>
    <n v="30000000"/>
    <s v="2001888872"/>
    <n v="1800"/>
    <n v="1"/>
    <n v="30000000"/>
    <n v="180"/>
    <n v="2"/>
    <n v="2"/>
    <n v="1.1000000000000001"/>
    <n v="30.076775999999999"/>
  </r>
  <r>
    <n v="1009"/>
    <x v="74"/>
    <s v="30/09/2020"/>
    <n v="2695"/>
    <n v="5"/>
    <s v="N"/>
    <s v="800-116-398-7"/>
    <s v="11001"/>
    <s v="Carrera 13 # 28-17 Pisos 234 y 5"/>
    <s v="06/07/2020"/>
    <s v="06/07/2023"/>
    <n v="9000000"/>
    <s v="2001888889"/>
    <n v="1080"/>
    <n v="1"/>
    <n v="9000000"/>
    <n v="180"/>
    <n v="2"/>
    <n v="2"/>
    <n v="1.1000000000000001"/>
    <n v="9.0230160000000001"/>
  </r>
  <r>
    <n v="1009"/>
    <x v="74"/>
    <s v="30/09/2020"/>
    <n v="2696"/>
    <n v="5"/>
    <s v="N"/>
    <s v="800-116-398-7"/>
    <s v="11001"/>
    <s v="Carrera 13 # 28-17 Pisos 234 y 5"/>
    <s v="06/07/2020"/>
    <s v="06/07/2023"/>
    <n v="5000000"/>
    <s v="2001888900"/>
    <n v="1080"/>
    <n v="1"/>
    <n v="5000000"/>
    <n v="180"/>
    <n v="2"/>
    <n v="2"/>
    <n v="1.1000000000000001"/>
    <n v="5.0127680000000003"/>
  </r>
  <r>
    <n v="1740"/>
    <x v="74"/>
    <s v="30/09/2020"/>
    <n v="2697"/>
    <n v="5"/>
    <s v="N"/>
    <s v="800-116-398-7"/>
    <s v="11001"/>
    <s v="Carrera 13 # 28-17 Pisos 234 y 5"/>
    <s v="06/07/2020"/>
    <s v="06/07/2025"/>
    <n v="15000000"/>
    <s v="2001888918"/>
    <n v="1800"/>
    <n v="1"/>
    <n v="15000000"/>
    <n v="180"/>
    <n v="2"/>
    <n v="2"/>
    <n v="1.1000000000000001"/>
    <n v="15.038387999999999"/>
  </r>
  <r>
    <n v="1740"/>
    <x v="74"/>
    <s v="30/09/2020"/>
    <n v="2698"/>
    <n v="5"/>
    <s v="N"/>
    <s v="800-116-398-7"/>
    <s v="11001"/>
    <s v="Carrera 13 # 28-17 Pisos 234 y 5"/>
    <s v="06/07/2020"/>
    <s v="06/07/2025"/>
    <n v="14000000"/>
    <s v="2001888933"/>
    <n v="1800"/>
    <n v="1"/>
    <n v="14000000"/>
    <n v="180"/>
    <n v="2"/>
    <n v="2"/>
    <n v="1.1000000000000001"/>
    <n v="14.035868000000001"/>
  </r>
  <r>
    <n v="1740"/>
    <x v="74"/>
    <s v="30/09/2020"/>
    <n v="2699"/>
    <n v="5"/>
    <s v="N"/>
    <s v="800-116-398-7"/>
    <s v="11001"/>
    <s v="Carrera 13 # 28-17 Pisos 234 y 5"/>
    <s v="06/07/2020"/>
    <s v="06/07/2025"/>
    <n v="30000000"/>
    <s v="2001888976"/>
    <n v="1800"/>
    <n v="1"/>
    <n v="30000000"/>
    <n v="180"/>
    <n v="2"/>
    <n v="2"/>
    <n v="1.1000000000000001"/>
    <n v="30.076775999999999"/>
  </r>
  <r>
    <n v="1740"/>
    <x v="74"/>
    <s v="30/09/2020"/>
    <n v="2700"/>
    <n v="5"/>
    <s v="N"/>
    <s v="800-116-398-7"/>
    <s v="11001"/>
    <s v="Carrera 13 # 28-17 Pisos 234 y 5"/>
    <s v="06/07/2020"/>
    <s v="06/07/2025"/>
    <n v="15000000"/>
    <s v="2001888990"/>
    <n v="1800"/>
    <n v="1"/>
    <n v="15000000"/>
    <n v="180"/>
    <n v="2"/>
    <n v="2"/>
    <n v="1.1000000000000001"/>
    <n v="15.038387999999999"/>
  </r>
  <r>
    <n v="1740"/>
    <x v="74"/>
    <s v="30/09/2020"/>
    <n v="2701"/>
    <n v="5"/>
    <s v="N"/>
    <s v="800-116-398-7"/>
    <s v="11001"/>
    <s v="Carrera 13 # 28-17 Pisos 234 y 5"/>
    <s v="06/07/2020"/>
    <s v="06/07/2025"/>
    <n v="12000000"/>
    <s v="2001889020"/>
    <n v="1800"/>
    <n v="1"/>
    <n v="12000000"/>
    <n v="180"/>
    <n v="2"/>
    <n v="2"/>
    <n v="0.1"/>
    <n v="12.002772"/>
  </r>
  <r>
    <n v="1010"/>
    <x v="74"/>
    <s v="30/09/2020"/>
    <n v="2702"/>
    <n v="5"/>
    <s v="N"/>
    <s v="800-116-398-7"/>
    <s v="11001"/>
    <s v="Carrera 13 # 28-17 Pisos 234 y 5"/>
    <s v="07/07/2020"/>
    <s v="07/07/2023"/>
    <n v="12000000"/>
    <s v="2001889310"/>
    <n v="1080"/>
    <n v="1"/>
    <n v="12000000"/>
    <n v="180"/>
    <n v="2"/>
    <n v="2"/>
    <n v="1.1000000000000001"/>
    <n v="12.030378000000001"/>
  </r>
  <r>
    <n v="1741"/>
    <x v="74"/>
    <s v="30/09/2020"/>
    <n v="2703"/>
    <n v="5"/>
    <s v="N"/>
    <s v="800-116-398-7"/>
    <s v="11001"/>
    <s v="Carrera 13 # 28-17 Pisos 234 y 5"/>
    <s v="07/07/2020"/>
    <s v="07/07/2025"/>
    <n v="20000000"/>
    <s v="2001889312"/>
    <n v="1800"/>
    <n v="1"/>
    <n v="20000000"/>
    <n v="180"/>
    <n v="2"/>
    <n v="2"/>
    <n v="1.1000000000000001"/>
    <n v="20.050547000000002"/>
  </r>
  <r>
    <n v="1741"/>
    <x v="74"/>
    <s v="30/09/2020"/>
    <n v="2704"/>
    <n v="5"/>
    <s v="N"/>
    <s v="800-116-398-7"/>
    <s v="11001"/>
    <s v="Carrera 13 # 28-17 Pisos 234 y 5"/>
    <s v="07/07/2020"/>
    <s v="07/07/2025"/>
    <n v="13000000"/>
    <s v="2001889313"/>
    <n v="1800"/>
    <n v="1"/>
    <n v="13000000"/>
    <n v="180"/>
    <n v="2"/>
    <n v="2"/>
    <n v="1.1000000000000001"/>
    <n v="13.032868000000001"/>
  </r>
  <r>
    <n v="1010"/>
    <x v="74"/>
    <s v="30/09/2020"/>
    <n v="2705"/>
    <n v="5"/>
    <s v="N"/>
    <s v="800-116-398-7"/>
    <s v="11001"/>
    <s v="Carrera 13 # 28-17 Pisos 234 y 5"/>
    <s v="07/07/2020"/>
    <s v="07/07/2023"/>
    <n v="6000000"/>
    <s v="2001889314"/>
    <n v="1080"/>
    <n v="1"/>
    <n v="6000000"/>
    <n v="180"/>
    <n v="2"/>
    <n v="2"/>
    <n v="1.1000000000000001"/>
    <n v="6.0151890000000003"/>
  </r>
  <r>
    <n v="1741"/>
    <x v="74"/>
    <s v="30/09/2020"/>
    <n v="2706"/>
    <n v="5"/>
    <s v="N"/>
    <s v="800-116-398-7"/>
    <s v="11001"/>
    <s v="Carrera 13 # 28-17 Pisos 234 y 5"/>
    <s v="07/07/2020"/>
    <s v="07/07/2025"/>
    <n v="15000000"/>
    <s v="2001889315"/>
    <n v="1800"/>
    <n v="1"/>
    <n v="15000000"/>
    <n v="180"/>
    <n v="2"/>
    <n v="2"/>
    <n v="1.1000000000000001"/>
    <n v="15.037931"/>
  </r>
  <r>
    <n v="1741"/>
    <x v="74"/>
    <s v="30/09/2020"/>
    <n v="2707"/>
    <n v="5"/>
    <s v="N"/>
    <s v="800-116-398-7"/>
    <s v="11001"/>
    <s v="Carrera 13 # 28-17 Pisos 234 y 5"/>
    <s v="07/07/2020"/>
    <s v="07/07/2025"/>
    <n v="15000000"/>
    <s v="2001889316"/>
    <n v="1800"/>
    <n v="1"/>
    <n v="15000000"/>
    <n v="180"/>
    <n v="2"/>
    <n v="2"/>
    <n v="1.1000000000000001"/>
    <n v="15.037931"/>
  </r>
  <r>
    <n v="1741"/>
    <x v="74"/>
    <s v="30/09/2020"/>
    <n v="2708"/>
    <n v="5"/>
    <s v="N"/>
    <s v="800-116-398-7"/>
    <s v="11001"/>
    <s v="Carrera 13 # 28-17 Pisos 234 y 5"/>
    <s v="07/07/2020"/>
    <s v="07/07/2025"/>
    <n v="13000000"/>
    <s v="2001889318"/>
    <n v="1800"/>
    <n v="1"/>
    <n v="13000000"/>
    <n v="180"/>
    <n v="2"/>
    <n v="2"/>
    <n v="1.1000000000000001"/>
    <n v="13.032868000000001"/>
  </r>
  <r>
    <n v="1741"/>
    <x v="74"/>
    <s v="30/09/2020"/>
    <n v="2709"/>
    <n v="5"/>
    <s v="N"/>
    <s v="800-116-398-7"/>
    <s v="11001"/>
    <s v="Carrera 13 # 28-17 Pisos 234 y 5"/>
    <s v="07/07/2020"/>
    <s v="07/07/2025"/>
    <n v="8000000"/>
    <s v="2001889319"/>
    <n v="1800"/>
    <n v="1"/>
    <n v="8000000"/>
    <n v="180"/>
    <n v="2"/>
    <n v="2"/>
    <n v="1.1000000000000001"/>
    <n v="8.0202519999999993"/>
  </r>
  <r>
    <n v="1741"/>
    <x v="74"/>
    <s v="30/09/2020"/>
    <n v="2710"/>
    <n v="5"/>
    <s v="N"/>
    <s v="800-116-398-7"/>
    <s v="11001"/>
    <s v="Carrera 13 # 28-17 Pisos 234 y 5"/>
    <s v="07/07/2020"/>
    <s v="07/07/2025"/>
    <n v="6000000"/>
    <s v="2001889327"/>
    <n v="1800"/>
    <n v="1"/>
    <n v="6000000"/>
    <n v="180"/>
    <n v="2"/>
    <n v="2"/>
    <n v="4.5999999999999996"/>
    <n v="6.0629140000000001"/>
  </r>
  <r>
    <n v="1010"/>
    <x v="74"/>
    <s v="30/09/2020"/>
    <n v="2711"/>
    <n v="5"/>
    <s v="N"/>
    <s v="800-116-398-7"/>
    <s v="11001"/>
    <s v="Carrera 13 # 28-17 Pisos 234 y 5"/>
    <s v="07/07/2020"/>
    <s v="07/07/2023"/>
    <n v="17500000"/>
    <s v="2001889339"/>
    <n v="1080"/>
    <n v="1"/>
    <n v="17500000"/>
    <n v="180"/>
    <n v="2"/>
    <n v="2"/>
    <n v="1.1000000000000001"/>
    <n v="17.544239000000001"/>
  </r>
  <r>
    <n v="1010"/>
    <x v="74"/>
    <s v="30/09/2020"/>
    <n v="2712"/>
    <n v="5"/>
    <s v="N"/>
    <s v="800-116-398-7"/>
    <s v="11001"/>
    <s v="Carrera 13 # 28-17 Pisos 234 y 5"/>
    <s v="07/07/2020"/>
    <s v="07/07/2023"/>
    <n v="20000000"/>
    <s v="2001889363"/>
    <n v="1080"/>
    <n v="1"/>
    <n v="20000000"/>
    <n v="180"/>
    <n v="2"/>
    <n v="2"/>
    <n v="1.1000000000000001"/>
    <n v="20.050547000000002"/>
  </r>
  <r>
    <n v="1741"/>
    <x v="74"/>
    <s v="30/09/2020"/>
    <n v="2713"/>
    <n v="5"/>
    <s v="N"/>
    <s v="800-116-398-7"/>
    <s v="11001"/>
    <s v="Carrera 13 # 28-17 Pisos 234 y 5"/>
    <s v="07/07/2020"/>
    <s v="07/07/2025"/>
    <n v="10000000"/>
    <s v="2001889367"/>
    <n v="1800"/>
    <n v="1"/>
    <n v="10000000"/>
    <n v="180"/>
    <n v="2"/>
    <n v="2"/>
    <n v="1.1000000000000001"/>
    <n v="10.025315000000001"/>
  </r>
  <r>
    <n v="1741"/>
    <x v="74"/>
    <s v="30/09/2020"/>
    <n v="2714"/>
    <n v="5"/>
    <s v="N"/>
    <s v="800-116-398-7"/>
    <s v="11001"/>
    <s v="Carrera 13 # 28-17 Pisos 234 y 5"/>
    <s v="07/07/2020"/>
    <s v="07/07/2025"/>
    <n v="15000000"/>
    <s v="2001889374"/>
    <n v="1800"/>
    <n v="1"/>
    <n v="15000000"/>
    <n v="180"/>
    <n v="2"/>
    <n v="2"/>
    <n v="1.1000000000000001"/>
    <n v="15.037931"/>
  </r>
  <r>
    <n v="1742"/>
    <x v="74"/>
    <s v="30/09/2020"/>
    <n v="2715"/>
    <n v="5"/>
    <s v="N"/>
    <s v="800-116-398-7"/>
    <s v="11001"/>
    <s v="Carrera 13 # 28-17 Pisos 234 y 5"/>
    <s v="08/07/2020"/>
    <s v="08/07/2025"/>
    <n v="20000000"/>
    <s v="2001889584"/>
    <n v="1800"/>
    <n v="1"/>
    <n v="20000000"/>
    <n v="180"/>
    <n v="2"/>
    <n v="2"/>
    <n v="1.1000000000000001"/>
    <n v="20.049938000000001"/>
  </r>
  <r>
    <n v="1742"/>
    <x v="74"/>
    <s v="30/09/2020"/>
    <n v="2716"/>
    <n v="5"/>
    <s v="N"/>
    <s v="800-116-398-7"/>
    <s v="11001"/>
    <s v="Carrera 13 # 28-17 Pisos 234 y 5"/>
    <s v="08/07/2020"/>
    <s v="08/07/2025"/>
    <n v="12000000"/>
    <s v="2001889596"/>
    <n v="1800"/>
    <n v="1"/>
    <n v="12000000"/>
    <n v="180"/>
    <n v="2"/>
    <n v="2"/>
    <n v="1.1000000000000001"/>
    <n v="12.030011999999999"/>
  </r>
  <r>
    <n v="1011"/>
    <x v="74"/>
    <s v="30/09/2020"/>
    <n v="2717"/>
    <n v="5"/>
    <s v="N"/>
    <s v="800-116-398-7"/>
    <s v="11001"/>
    <s v="Carrera 13 # 28-17 Pisos 234 y 5"/>
    <s v="08/07/2020"/>
    <s v="08/07/2023"/>
    <n v="6000000"/>
    <s v="2001889598"/>
    <n v="1080"/>
    <n v="1"/>
    <n v="6000000"/>
    <n v="180"/>
    <n v="2"/>
    <n v="2"/>
    <n v="1.1000000000000001"/>
    <n v="6.0150059999999996"/>
  </r>
  <r>
    <n v="1742"/>
    <x v="74"/>
    <s v="30/09/2020"/>
    <n v="2718"/>
    <n v="5"/>
    <s v="N"/>
    <s v="800-116-398-7"/>
    <s v="11001"/>
    <s v="Carrera 13 # 28-17 Pisos 234 y 5"/>
    <s v="08/07/2020"/>
    <s v="08/07/2025"/>
    <n v="7000000"/>
    <s v="2001889602"/>
    <n v="1800"/>
    <n v="1"/>
    <n v="7000000"/>
    <n v="180"/>
    <n v="2"/>
    <n v="2"/>
    <n v="1.1000000000000001"/>
    <n v="7.0174659999999998"/>
  </r>
  <r>
    <n v="1011"/>
    <x v="74"/>
    <s v="30/09/2020"/>
    <n v="2719"/>
    <n v="5"/>
    <s v="N"/>
    <s v="800-116-398-7"/>
    <s v="11001"/>
    <s v="Carrera 13 # 28-17 Pisos 234 y 5"/>
    <s v="08/07/2020"/>
    <s v="08/07/2023"/>
    <n v="10000000"/>
    <s v="2001889613"/>
    <n v="1080"/>
    <n v="1"/>
    <n v="10000000"/>
    <n v="180"/>
    <n v="2"/>
    <n v="2"/>
    <n v="1.1000000000000001"/>
    <n v="10.02501"/>
  </r>
  <r>
    <n v="1011"/>
    <x v="74"/>
    <s v="30/09/2020"/>
    <n v="2720"/>
    <n v="5"/>
    <s v="N"/>
    <s v="800-116-398-7"/>
    <s v="11001"/>
    <s v="Carrera 13 # 28-17 Pisos 234 y 5"/>
    <s v="08/07/2020"/>
    <s v="08/07/2023"/>
    <n v="10000000"/>
    <s v="2001889689"/>
    <n v="1080"/>
    <n v="1"/>
    <n v="10000000"/>
    <n v="180"/>
    <n v="2"/>
    <n v="2"/>
    <n v="1.1000000000000001"/>
    <n v="10.02501"/>
  </r>
  <r>
    <n v="1011"/>
    <x v="74"/>
    <s v="30/09/2020"/>
    <n v="2721"/>
    <n v="5"/>
    <s v="N"/>
    <s v="800-116-398-7"/>
    <s v="11001"/>
    <s v="Carrera 13 # 28-17 Pisos 234 y 5"/>
    <s v="08/07/2020"/>
    <s v="08/07/2023"/>
    <n v="30000000"/>
    <s v="2001889707"/>
    <n v="1080"/>
    <n v="1"/>
    <n v="30000000"/>
    <n v="180"/>
    <n v="2"/>
    <n v="2"/>
    <n v="1.1000000000000001"/>
    <n v="30.074947999999999"/>
  </r>
  <r>
    <n v="1743"/>
    <x v="74"/>
    <s v="30/09/2020"/>
    <n v="2722"/>
    <n v="5"/>
    <s v="N"/>
    <s v="800-116-398-7"/>
    <s v="11001"/>
    <s v="Carrera 13 # 28-17 Pisos 234 y 5"/>
    <s v="09/07/2020"/>
    <s v="09/07/2025"/>
    <n v="14000000"/>
    <s v="2001890007"/>
    <n v="1800"/>
    <n v="1"/>
    <n v="14000000"/>
    <n v="180"/>
    <n v="2"/>
    <n v="2"/>
    <n v="1.1000000000000001"/>
    <n v="14.034587"/>
  </r>
  <r>
    <n v="1012"/>
    <x v="74"/>
    <s v="30/09/2020"/>
    <n v="2723"/>
    <n v="5"/>
    <s v="N"/>
    <s v="800-116-398-7"/>
    <s v="11001"/>
    <s v="Carrera 13 # 28-17 Pisos 234 y 5"/>
    <s v="09/07/2020"/>
    <s v="09/07/2023"/>
    <n v="11000000"/>
    <s v="2001890014"/>
    <n v="1080"/>
    <n v="1"/>
    <n v="11000000"/>
    <n v="180"/>
    <n v="2"/>
    <n v="2"/>
    <n v="1.1000000000000001"/>
    <n v="11.027134999999999"/>
  </r>
  <r>
    <n v="1012"/>
    <x v="74"/>
    <s v="30/09/2020"/>
    <n v="2724"/>
    <n v="5"/>
    <s v="N"/>
    <s v="800-116-398-7"/>
    <s v="11001"/>
    <s v="Carrera 13 # 28-17 Pisos 234 y 5"/>
    <s v="09/07/2020"/>
    <s v="09/07/2023"/>
    <n v="8000000"/>
    <s v="2001890021"/>
    <n v="1080"/>
    <n v="1"/>
    <n v="8000000"/>
    <n v="180"/>
    <n v="2"/>
    <n v="2"/>
    <n v="1.1000000000000001"/>
    <n v="8.0197640000000003"/>
  </r>
  <r>
    <n v="1743"/>
    <x v="74"/>
    <s v="30/09/2020"/>
    <n v="2725"/>
    <n v="5"/>
    <s v="N"/>
    <s v="800-116-398-7"/>
    <s v="11001"/>
    <s v="Carrera 13 # 28-17 Pisos 234 y 5"/>
    <s v="09/07/2020"/>
    <s v="09/07/2025"/>
    <n v="6000000"/>
    <s v="2001890064"/>
    <n v="1800"/>
    <n v="1"/>
    <n v="6000000"/>
    <n v="180"/>
    <n v="2"/>
    <n v="2"/>
    <n v="1.1000000000000001"/>
    <n v="6.0148229999999998"/>
  </r>
  <r>
    <n v="1743"/>
    <x v="74"/>
    <s v="30/09/2020"/>
    <n v="2726"/>
    <n v="5"/>
    <s v="N"/>
    <s v="800-116-398-7"/>
    <s v="11001"/>
    <s v="Carrera 13 # 28-17 Pisos 234 y 5"/>
    <s v="09/07/2020"/>
    <s v="09/07/2025"/>
    <n v="30000000"/>
    <s v="2001890080"/>
    <n v="1800"/>
    <n v="1"/>
    <n v="30000000"/>
    <n v="180"/>
    <n v="2"/>
    <n v="2"/>
    <n v="1.1000000000000001"/>
    <n v="30.074034000000001"/>
  </r>
  <r>
    <n v="1012"/>
    <x v="74"/>
    <s v="30/09/2020"/>
    <n v="2727"/>
    <n v="5"/>
    <s v="N"/>
    <s v="800-116-398-7"/>
    <s v="11001"/>
    <s v="Carrera 13 # 28-17 Pisos 234 y 5"/>
    <s v="09/07/2020"/>
    <s v="09/07/2023"/>
    <n v="10000000"/>
    <s v="2001890097"/>
    <n v="1080"/>
    <n v="1"/>
    <n v="10000000"/>
    <n v="180"/>
    <n v="2"/>
    <n v="2"/>
    <n v="1.1000000000000001"/>
    <n v="10.024705000000001"/>
  </r>
  <r>
    <n v="1743"/>
    <x v="74"/>
    <s v="30/09/2020"/>
    <n v="2728"/>
    <n v="5"/>
    <s v="N"/>
    <s v="800-116-398-7"/>
    <s v="11001"/>
    <s v="Carrera 13 # 28-17 Pisos 234 y 5"/>
    <s v="09/07/2020"/>
    <s v="09/07/2025"/>
    <n v="20000000"/>
    <s v="2001890125"/>
    <n v="1800"/>
    <n v="1"/>
    <n v="20000000"/>
    <n v="360"/>
    <n v="2"/>
    <n v="2"/>
    <n v="3.6"/>
    <n v="20.161999999999999"/>
  </r>
  <r>
    <n v="1743"/>
    <x v="74"/>
    <s v="30/09/2020"/>
    <n v="2729"/>
    <n v="5"/>
    <s v="N"/>
    <s v="800-116-398-7"/>
    <s v="11001"/>
    <s v="Carrera 13 # 28-17 Pisos 234 y 5"/>
    <s v="09/07/2020"/>
    <s v="09/07/2025"/>
    <n v="20000000"/>
    <s v="2001890128"/>
    <n v="1800"/>
    <n v="1"/>
    <n v="20000000"/>
    <n v="180"/>
    <n v="2"/>
    <n v="2"/>
    <n v="1.1000000000000001"/>
    <n v="20.049329"/>
  </r>
  <r>
    <n v="1012"/>
    <x v="74"/>
    <s v="30/09/2020"/>
    <n v="2730"/>
    <n v="5"/>
    <s v="N"/>
    <s v="800-116-398-7"/>
    <s v="11001"/>
    <s v="Carrera 13 # 28-17 Pisos 234 y 5"/>
    <s v="09/07/2020"/>
    <s v="09/07/2023"/>
    <n v="15000000"/>
    <s v="2001890135"/>
    <n v="1080"/>
    <n v="1"/>
    <n v="15000000"/>
    <n v="180"/>
    <n v="2"/>
    <n v="2"/>
    <n v="1.1000000000000001"/>
    <n v="15.037017000000001"/>
  </r>
  <r>
    <n v="1744"/>
    <x v="74"/>
    <s v="30/09/2020"/>
    <n v="2731"/>
    <n v="5"/>
    <s v="N"/>
    <s v="800-116-398-7"/>
    <s v="11001"/>
    <s v="Carrera 13 # 28-17 Pisos 234 y 5"/>
    <s v="10/07/2020"/>
    <s v="10/07/2025"/>
    <n v="15000000"/>
    <s v="2001891280"/>
    <n v="1800"/>
    <n v="1"/>
    <n v="15000000"/>
    <n v="180"/>
    <n v="2"/>
    <n v="2"/>
    <n v="1.1000000000000001"/>
    <n v="15.035646"/>
  </r>
  <r>
    <n v="1013"/>
    <x v="74"/>
    <s v="30/09/2020"/>
    <n v="2732"/>
    <n v="5"/>
    <s v="N"/>
    <s v="800-116-398-7"/>
    <s v="11001"/>
    <s v="Carrera 13 # 28-17 Pisos 234 y 5"/>
    <s v="10/07/2020"/>
    <s v="10/07/2023"/>
    <n v="5500000"/>
    <s v="2001891281"/>
    <n v="1080"/>
    <n v="1"/>
    <n v="5500000"/>
    <n v="180"/>
    <n v="2"/>
    <n v="2"/>
    <n v="1.1000000000000001"/>
    <n v="5.5131040000000002"/>
  </r>
  <r>
    <n v="1013"/>
    <x v="74"/>
    <s v="30/09/2020"/>
    <n v="2733"/>
    <n v="5"/>
    <s v="N"/>
    <s v="800-116-398-7"/>
    <s v="11001"/>
    <s v="Carrera 13 # 28-17 Pisos 234 y 5"/>
    <s v="10/07/2020"/>
    <s v="10/07/2023"/>
    <n v="5000000"/>
    <s v="2001891283"/>
    <n v="1080"/>
    <n v="1"/>
    <n v="5000000"/>
    <n v="180"/>
    <n v="2"/>
    <n v="2"/>
    <n v="1.1000000000000001"/>
    <n v="5.0118559999999999"/>
  </r>
  <r>
    <n v="1744"/>
    <x v="74"/>
    <s v="30/09/2020"/>
    <n v="2734"/>
    <n v="5"/>
    <s v="N"/>
    <s v="800-116-398-7"/>
    <s v="11001"/>
    <s v="Carrera 13 # 28-17 Pisos 234 y 5"/>
    <s v="10/07/2020"/>
    <s v="10/07/2025"/>
    <n v="15000000"/>
    <s v="2001891287"/>
    <n v="1800"/>
    <n v="1"/>
    <n v="15000000"/>
    <n v="180"/>
    <n v="2"/>
    <n v="2"/>
    <n v="1.1000000000000001"/>
    <n v="15.035646"/>
  </r>
  <r>
    <n v="648"/>
    <x v="74"/>
    <s v="30/09/2020"/>
    <n v="2735"/>
    <n v="5"/>
    <s v="N"/>
    <s v="800-116-398-7"/>
    <s v="11001"/>
    <s v="Carrera 13 # 28-17 Pisos 234 y 5"/>
    <s v="10/07/2020"/>
    <s v="10/07/2022"/>
    <n v="5000000"/>
    <s v="2001891306"/>
    <n v="720"/>
    <n v="1"/>
    <n v="5000000"/>
    <n v="180"/>
    <n v="2"/>
    <n v="2"/>
    <n v="1.1000000000000001"/>
    <n v="5.0118559999999999"/>
  </r>
  <r>
    <n v="1744"/>
    <x v="74"/>
    <s v="30/09/2020"/>
    <n v="2736"/>
    <n v="5"/>
    <s v="N"/>
    <s v="800-116-398-7"/>
    <s v="11001"/>
    <s v="Carrera 13 # 28-17 Pisos 234 y 5"/>
    <s v="10/07/2020"/>
    <s v="10/07/2025"/>
    <n v="25000000"/>
    <s v="2001891316"/>
    <n v="1800"/>
    <n v="1"/>
    <n v="25000000"/>
    <n v="180"/>
    <n v="2"/>
    <n v="2"/>
    <n v="0.1"/>
    <n v="25.005382000000001"/>
  </r>
  <r>
    <n v="1744"/>
    <x v="74"/>
    <s v="30/09/2020"/>
    <n v="2737"/>
    <n v="5"/>
    <s v="N"/>
    <s v="800-116-398-7"/>
    <s v="11001"/>
    <s v="Carrera 13 # 28-17 Pisos 234 y 5"/>
    <s v="10/07/2020"/>
    <s v="10/07/2025"/>
    <n v="5000000"/>
    <s v="2001891454"/>
    <n v="1800"/>
    <n v="1"/>
    <n v="5000000"/>
    <n v="180"/>
    <n v="2"/>
    <n v="2"/>
    <n v="1.1000000000000001"/>
    <n v="5.0118559999999999"/>
  </r>
  <r>
    <n v="1013"/>
    <x v="74"/>
    <s v="30/09/2020"/>
    <n v="2738"/>
    <n v="5"/>
    <s v="N"/>
    <s v="800-116-398-7"/>
    <s v="11001"/>
    <s v="Carrera 13 # 28-17 Pisos 234 y 5"/>
    <s v="10/07/2020"/>
    <s v="10/07/2023"/>
    <n v="5000000"/>
    <s v="2001891458"/>
    <n v="1080"/>
    <n v="1"/>
    <n v="5000000"/>
    <n v="180"/>
    <n v="2"/>
    <n v="2"/>
    <n v="1.1000000000000001"/>
    <n v="5.0118559999999999"/>
  </r>
  <r>
    <n v="1013"/>
    <x v="74"/>
    <s v="30/09/2020"/>
    <n v="2739"/>
    <n v="5"/>
    <s v="N"/>
    <s v="800-116-398-7"/>
    <s v="11001"/>
    <s v="Carrera 13 # 28-17 Pisos 234 y 5"/>
    <s v="10/07/2020"/>
    <s v="10/07/2023"/>
    <n v="17500000"/>
    <s v="2001891462"/>
    <n v="1080"/>
    <n v="1"/>
    <n v="17500000"/>
    <n v="30"/>
    <n v="2"/>
    <n v="2"/>
    <n v="0.15"/>
    <n v="16.529157999999999"/>
  </r>
  <r>
    <n v="1744"/>
    <x v="74"/>
    <s v="30/09/2020"/>
    <n v="2740"/>
    <n v="5"/>
    <s v="N"/>
    <s v="800-116-398-7"/>
    <s v="11001"/>
    <s v="Carrera 13 # 28-17 Pisos 234 y 5"/>
    <s v="10/07/2020"/>
    <s v="10/07/2025"/>
    <n v="5000000"/>
    <s v="2001891493"/>
    <n v="1800"/>
    <n v="1"/>
    <n v="5000000"/>
    <n v="180"/>
    <n v="2"/>
    <n v="2"/>
    <n v="1.1000000000000001"/>
    <n v="5.0118559999999999"/>
  </r>
  <r>
    <n v="1744"/>
    <x v="74"/>
    <s v="30/09/2020"/>
    <n v="2741"/>
    <n v="5"/>
    <s v="N"/>
    <s v="800-116-398-7"/>
    <s v="11001"/>
    <s v="Carrera 13 # 28-17 Pisos 234 y 5"/>
    <s v="10/07/2020"/>
    <s v="10/07/2025"/>
    <n v="8000000"/>
    <s v="2001891514"/>
    <n v="1800"/>
    <n v="1"/>
    <n v="8000000"/>
    <n v="180"/>
    <n v="2"/>
    <n v="2"/>
    <n v="1.1000000000000001"/>
    <n v="8.0190319999999993"/>
  </r>
  <r>
    <n v="1379"/>
    <x v="74"/>
    <s v="30/09/2020"/>
    <n v="2742"/>
    <n v="5"/>
    <s v="N"/>
    <s v="800-116-398-7"/>
    <s v="11001"/>
    <s v="Carrera 13 # 28-17 Pisos 234 y 5"/>
    <s v="10/07/2020"/>
    <s v="10/07/2024"/>
    <n v="7000000"/>
    <s v="2001891517"/>
    <n v="1440"/>
    <n v="1"/>
    <n v="7000000"/>
    <n v="180"/>
    <n v="2"/>
    <n v="2"/>
    <n v="1.1000000000000001"/>
    <n v="7.0166139999999997"/>
  </r>
  <r>
    <n v="1747"/>
    <x v="74"/>
    <s v="30/09/2020"/>
    <n v="2743"/>
    <n v="5"/>
    <s v="N"/>
    <s v="800-116-398-7"/>
    <s v="11001"/>
    <s v="Carrera 13 # 28-17 Pisos 234 y 5"/>
    <s v="13/07/2020"/>
    <s v="13/07/2025"/>
    <n v="14000000"/>
    <s v="2001892289"/>
    <n v="1800"/>
    <n v="1"/>
    <n v="14000000"/>
    <n v="180"/>
    <n v="2"/>
    <n v="2"/>
    <n v="0.96"/>
    <n v="14.028644"/>
  </r>
  <r>
    <n v="1016"/>
    <x v="74"/>
    <s v="30/09/2020"/>
    <n v="2744"/>
    <n v="5"/>
    <s v="N"/>
    <s v="800-116-398-7"/>
    <s v="11001"/>
    <s v="Carrera 13 # 28-17 Pisos 234 y 5"/>
    <s v="13/07/2020"/>
    <s v="13/07/2023"/>
    <n v="5500000"/>
    <s v="2001892310"/>
    <n v="1080"/>
    <n v="1"/>
    <n v="5500000"/>
    <n v="180"/>
    <n v="2"/>
    <n v="2"/>
    <n v="0.96"/>
    <n v="5.5112420000000002"/>
  </r>
  <r>
    <n v="1016"/>
    <x v="74"/>
    <s v="30/09/2020"/>
    <n v="2745"/>
    <n v="5"/>
    <s v="N"/>
    <s v="800-116-398-7"/>
    <s v="11001"/>
    <s v="Carrera 13 # 28-17 Pisos 234 y 5"/>
    <s v="13/07/2020"/>
    <s v="13/07/2023"/>
    <n v="7000000"/>
    <s v="2001892313"/>
    <n v="1080"/>
    <n v="1"/>
    <n v="7000000"/>
    <n v="180"/>
    <n v="2"/>
    <n v="2"/>
    <n v="0.96"/>
    <n v="7.0143219999999999"/>
  </r>
  <r>
    <n v="1747"/>
    <x v="74"/>
    <s v="30/09/2020"/>
    <n v="2746"/>
    <n v="5"/>
    <s v="N"/>
    <s v="800-116-398-7"/>
    <s v="11001"/>
    <s v="Carrera 13 # 28-17 Pisos 234 y 5"/>
    <s v="13/07/2020"/>
    <s v="13/07/2025"/>
    <n v="10000000"/>
    <s v="2001892318"/>
    <n v="1800"/>
    <n v="1"/>
    <n v="10000000"/>
    <n v="180"/>
    <n v="2"/>
    <n v="2"/>
    <n v="0"/>
    <n v="10"/>
  </r>
  <r>
    <n v="1747"/>
    <x v="74"/>
    <s v="30/09/2020"/>
    <n v="2747"/>
    <n v="5"/>
    <s v="N"/>
    <s v="800-116-398-7"/>
    <s v="11001"/>
    <s v="Carrera 13 # 28-17 Pisos 234 y 5"/>
    <s v="13/07/2020"/>
    <s v="13/07/2025"/>
    <n v="25000000"/>
    <s v="2001892326"/>
    <n v="1800"/>
    <n v="1"/>
    <n v="25000000"/>
    <n v="180"/>
    <n v="2"/>
    <n v="2"/>
    <n v="0.96"/>
    <n v="25.051205"/>
  </r>
  <r>
    <n v="1747"/>
    <x v="74"/>
    <s v="30/09/2020"/>
    <n v="2748"/>
    <n v="5"/>
    <s v="N"/>
    <s v="800-116-398-7"/>
    <s v="11001"/>
    <s v="Carrera 13 # 28-17 Pisos 234 y 5"/>
    <s v="13/07/2020"/>
    <s v="13/07/2025"/>
    <n v="25000000"/>
    <s v="2001892332"/>
    <n v="1800"/>
    <n v="1"/>
    <n v="25000000"/>
    <n v="180"/>
    <n v="2"/>
    <n v="2"/>
    <n v="0.96"/>
    <n v="25.051205"/>
  </r>
  <r>
    <n v="1747"/>
    <x v="74"/>
    <s v="30/09/2020"/>
    <n v="2749"/>
    <n v="5"/>
    <s v="N"/>
    <s v="800-116-398-7"/>
    <s v="11001"/>
    <s v="Carrera 13 # 28-17 Pisos 234 y 5"/>
    <s v="13/07/2020"/>
    <s v="13/07/2025"/>
    <n v="13000000"/>
    <s v="2001892334"/>
    <n v="1800"/>
    <n v="1"/>
    <n v="13000000"/>
    <n v="180"/>
    <n v="2"/>
    <n v="2"/>
    <n v="0.96"/>
    <n v="13.026642000000001"/>
  </r>
  <r>
    <n v="1747"/>
    <x v="74"/>
    <s v="30/09/2020"/>
    <n v="2750"/>
    <n v="5"/>
    <s v="N"/>
    <s v="800-116-398-7"/>
    <s v="11001"/>
    <s v="Carrera 13 # 28-17 Pisos 234 y 5"/>
    <s v="13/07/2020"/>
    <s v="13/07/2025"/>
    <n v="8000000"/>
    <s v="2001892353"/>
    <n v="1800"/>
    <n v="1"/>
    <n v="8000000"/>
    <n v="180"/>
    <n v="2"/>
    <n v="2"/>
    <n v="0.96"/>
    <n v="8.0164010000000001"/>
  </r>
  <r>
    <n v="1016"/>
    <x v="74"/>
    <s v="30/09/2020"/>
    <n v="2751"/>
    <n v="5"/>
    <s v="N"/>
    <s v="800-116-398-7"/>
    <s v="11001"/>
    <s v="Carrera 13 # 28-17 Pisos 234 y 5"/>
    <s v="13/07/2020"/>
    <s v="13/07/2023"/>
    <n v="10750000"/>
    <s v="2001892375"/>
    <n v="1080"/>
    <n v="1"/>
    <n v="10750000"/>
    <n v="30"/>
    <n v="2"/>
    <n v="2"/>
    <n v="0.15"/>
    <n v="10.152782999999999"/>
  </r>
  <r>
    <n v="1016"/>
    <x v="74"/>
    <s v="30/09/2020"/>
    <n v="2752"/>
    <n v="5"/>
    <s v="N"/>
    <s v="800-116-398-7"/>
    <s v="11001"/>
    <s v="Carrera 13 # 28-17 Pisos 234 y 5"/>
    <s v="13/07/2020"/>
    <s v="13/07/2023"/>
    <n v="10000000"/>
    <s v="2001892378"/>
    <n v="1080"/>
    <n v="1"/>
    <n v="10000000"/>
    <n v="180"/>
    <n v="2"/>
    <n v="2"/>
    <n v="0.96"/>
    <n v="10.020481999999999"/>
  </r>
  <r>
    <n v="1016"/>
    <x v="74"/>
    <s v="30/09/2020"/>
    <n v="2753"/>
    <n v="5"/>
    <s v="N"/>
    <s v="800-116-398-7"/>
    <s v="11001"/>
    <s v="Carrera 13 # 28-17 Pisos 234 y 5"/>
    <s v="13/07/2020"/>
    <s v="13/07/2023"/>
    <n v="30000000"/>
    <s v="2001892394"/>
    <n v="1080"/>
    <n v="1"/>
    <n v="30000000"/>
    <n v="180"/>
    <n v="2"/>
    <n v="2"/>
    <n v="4.46"/>
    <n v="30.283052000000001"/>
  </r>
  <r>
    <n v="1747"/>
    <x v="74"/>
    <s v="30/09/2020"/>
    <n v="2754"/>
    <n v="5"/>
    <s v="N"/>
    <s v="800-116-398-7"/>
    <s v="11001"/>
    <s v="Carrera 13 # 28-17 Pisos 234 y 5"/>
    <s v="13/07/2020"/>
    <s v="13/07/2025"/>
    <n v="15000000"/>
    <s v="2001892414"/>
    <n v="1800"/>
    <n v="1"/>
    <n v="15000000"/>
    <n v="180"/>
    <n v="2"/>
    <n v="2"/>
    <n v="0.96"/>
    <n v="15.030723"/>
  </r>
  <r>
    <n v="1747"/>
    <x v="74"/>
    <s v="30/09/2020"/>
    <n v="2755"/>
    <n v="5"/>
    <s v="N"/>
    <s v="800-116-398-7"/>
    <s v="11001"/>
    <s v="Carrera 13 # 28-17 Pisos 234 y 5"/>
    <s v="13/07/2020"/>
    <s v="13/07/2025"/>
    <n v="25000000"/>
    <s v="2001892416"/>
    <n v="1800"/>
    <n v="1"/>
    <n v="25000000"/>
    <n v="180"/>
    <n v="2"/>
    <n v="2"/>
    <n v="0.96"/>
    <n v="25.051205"/>
  </r>
  <r>
    <n v="1016"/>
    <x v="74"/>
    <s v="30/09/2020"/>
    <n v="2756"/>
    <n v="5"/>
    <s v="N"/>
    <s v="800-116-398-7"/>
    <s v="11001"/>
    <s v="Carrera 13 # 28-17 Pisos 234 y 5"/>
    <s v="13/07/2020"/>
    <s v="13/07/2023"/>
    <n v="11000000"/>
    <s v="2001892418"/>
    <n v="1080"/>
    <n v="1"/>
    <n v="11000000"/>
    <n v="180"/>
    <n v="2"/>
    <n v="2"/>
    <n v="0.96"/>
    <n v="11.022561"/>
  </r>
  <r>
    <n v="1747"/>
    <x v="74"/>
    <s v="30/09/2020"/>
    <n v="2757"/>
    <n v="5"/>
    <s v="N"/>
    <s v="800-116-398-7"/>
    <s v="11001"/>
    <s v="Carrera 13 # 28-17 Pisos 234 y 5"/>
    <s v="13/07/2020"/>
    <s v="13/07/2025"/>
    <n v="10000000"/>
    <s v="2001892423"/>
    <n v="1800"/>
    <n v="1"/>
    <n v="10000000"/>
    <n v="180"/>
    <n v="2"/>
    <n v="2"/>
    <n v="0.96"/>
    <n v="10.020481999999999"/>
  </r>
  <r>
    <n v="1748"/>
    <x v="74"/>
    <s v="30/09/2020"/>
    <n v="2758"/>
    <n v="5"/>
    <s v="N"/>
    <s v="800-116-398-7"/>
    <s v="11001"/>
    <s v="Carrera 13 # 28-17 Pisos 234 y 5"/>
    <s v="14/07/2020"/>
    <s v="14/07/2025"/>
    <n v="7000000"/>
    <s v="2001892729"/>
    <n v="1800"/>
    <n v="1"/>
    <n v="7000000"/>
    <n v="180"/>
    <n v="2"/>
    <n v="2"/>
    <n v="0"/>
    <n v="7"/>
  </r>
  <r>
    <n v="1017"/>
    <x v="74"/>
    <s v="30/09/2020"/>
    <n v="2759"/>
    <n v="5"/>
    <s v="N"/>
    <s v="800-116-398-7"/>
    <s v="11001"/>
    <s v="Carrera 13 # 28-17 Pisos 234 y 5"/>
    <s v="14/07/2020"/>
    <s v="14/07/2023"/>
    <n v="10000000"/>
    <s v="2001892730"/>
    <n v="1080"/>
    <n v="1"/>
    <n v="10000000"/>
    <n v="180"/>
    <n v="2"/>
    <n v="2"/>
    <n v="0.96"/>
    <n v="10.020216"/>
  </r>
  <r>
    <n v="1017"/>
    <x v="74"/>
    <s v="30/09/2020"/>
    <n v="2760"/>
    <n v="5"/>
    <s v="N"/>
    <s v="800-116-398-7"/>
    <s v="11001"/>
    <s v="Carrera 13 # 28-17 Pisos 234 y 5"/>
    <s v="14/07/2020"/>
    <s v="14/07/2023"/>
    <n v="10500000"/>
    <s v="2001892731"/>
    <n v="1080"/>
    <n v="1"/>
    <n v="10500000"/>
    <n v="180"/>
    <n v="2"/>
    <n v="2"/>
    <n v="0.96"/>
    <n v="10.521203999999999"/>
  </r>
  <r>
    <n v="1017"/>
    <x v="74"/>
    <s v="30/09/2020"/>
    <n v="2761"/>
    <n v="5"/>
    <s v="N"/>
    <s v="800-116-398-7"/>
    <s v="11001"/>
    <s v="Carrera 13 # 28-17 Pisos 234 y 5"/>
    <s v="14/07/2020"/>
    <s v="14/07/2023"/>
    <n v="7000000"/>
    <s v="2001892735"/>
    <n v="1080"/>
    <n v="1"/>
    <n v="7000000"/>
    <n v="30"/>
    <n v="2"/>
    <n v="2"/>
    <n v="0.15"/>
    <n v="6.6111120000000003"/>
  </r>
  <r>
    <n v="1017"/>
    <x v="74"/>
    <s v="30/09/2020"/>
    <n v="2762"/>
    <n v="5"/>
    <s v="N"/>
    <s v="800-116-398-7"/>
    <s v="11001"/>
    <s v="Carrera 13 # 28-17 Pisos 234 y 5"/>
    <s v="14/07/2020"/>
    <s v="14/07/2023"/>
    <n v="8000000"/>
    <s v="2001892738"/>
    <n v="1080"/>
    <n v="1"/>
    <n v="8000000"/>
    <n v="180"/>
    <n v="2"/>
    <n v="2"/>
    <n v="0.96"/>
    <n v="8.0161879999999996"/>
  </r>
  <r>
    <n v="1748"/>
    <x v="74"/>
    <s v="30/09/2020"/>
    <n v="2763"/>
    <n v="5"/>
    <s v="N"/>
    <s v="800-116-398-7"/>
    <s v="11001"/>
    <s v="Carrera 13 # 28-17 Pisos 234 y 5"/>
    <s v="14/07/2020"/>
    <s v="14/07/2025"/>
    <n v="15000000"/>
    <s v="2001892740"/>
    <n v="1800"/>
    <n v="1"/>
    <n v="15000000"/>
    <n v="180"/>
    <n v="2"/>
    <n v="2"/>
    <n v="0.96"/>
    <n v="15.030324"/>
  </r>
  <r>
    <n v="1017"/>
    <x v="74"/>
    <s v="30/09/2020"/>
    <n v="2764"/>
    <n v="5"/>
    <s v="N"/>
    <s v="800-116-398-7"/>
    <s v="11001"/>
    <s v="Carrera 13 # 28-17 Pisos 234 y 5"/>
    <s v="14/07/2020"/>
    <s v="14/07/2023"/>
    <n v="5000000"/>
    <s v="2001892743"/>
    <n v="1080"/>
    <n v="1"/>
    <n v="5000000"/>
    <n v="180"/>
    <n v="2"/>
    <n v="2"/>
    <n v="0.96"/>
    <n v="5.0101079999999998"/>
  </r>
  <r>
    <n v="1748"/>
    <x v="74"/>
    <s v="30/09/2020"/>
    <n v="2765"/>
    <n v="5"/>
    <s v="N"/>
    <s v="800-116-398-7"/>
    <s v="11001"/>
    <s v="Carrera 13 # 28-17 Pisos 234 y 5"/>
    <s v="14/07/2020"/>
    <s v="14/07/2025"/>
    <n v="14000000"/>
    <s v="2001892749"/>
    <n v="1800"/>
    <n v="1"/>
    <n v="14000000"/>
    <n v="180"/>
    <n v="2"/>
    <n v="2"/>
    <n v="0.96"/>
    <n v="14.028271999999999"/>
  </r>
  <r>
    <n v="1748"/>
    <x v="74"/>
    <s v="30/09/2020"/>
    <n v="2766"/>
    <n v="5"/>
    <s v="N"/>
    <s v="800-116-398-7"/>
    <s v="11001"/>
    <s v="Carrera 13 # 28-17 Pisos 234 y 5"/>
    <s v="14/07/2020"/>
    <s v="14/07/2025"/>
    <n v="32000000"/>
    <s v="2001892767"/>
    <n v="1800"/>
    <n v="1"/>
    <n v="32000000"/>
    <n v="180"/>
    <n v="2"/>
    <n v="2"/>
    <n v="0"/>
    <n v="32"/>
  </r>
  <r>
    <n v="287"/>
    <x v="74"/>
    <s v="30/09/2020"/>
    <n v="2767"/>
    <n v="5"/>
    <s v="N"/>
    <s v="800-116-398-7"/>
    <s v="11001"/>
    <s v="Carrera 13 # 28-17 Pisos 234 y 5"/>
    <s v="14/07/2020"/>
    <s v="14/07/2021"/>
    <n v="10000000"/>
    <s v="2001892772"/>
    <n v="360"/>
    <n v="1"/>
    <n v="10000000"/>
    <n v="180"/>
    <n v="2"/>
    <n v="2"/>
    <n v="0.96"/>
    <n v="10.020216"/>
  </r>
  <r>
    <n v="1017"/>
    <x v="74"/>
    <s v="30/09/2020"/>
    <n v="2768"/>
    <n v="5"/>
    <s v="N"/>
    <s v="800-116-398-7"/>
    <s v="11001"/>
    <s v="Carrera 13 # 28-17 Pisos 234 y 5"/>
    <s v="14/07/2020"/>
    <s v="14/07/2023"/>
    <n v="10000000"/>
    <s v="2001892840"/>
    <n v="1080"/>
    <n v="1"/>
    <n v="10000000"/>
    <n v="180"/>
    <n v="2"/>
    <n v="2"/>
    <n v="0.96"/>
    <n v="10.020216"/>
  </r>
  <r>
    <n v="1017"/>
    <x v="74"/>
    <s v="30/09/2020"/>
    <n v="2769"/>
    <n v="5"/>
    <s v="N"/>
    <s v="800-116-398-7"/>
    <s v="11001"/>
    <s v="Carrera 13 # 28-17 Pisos 234 y 5"/>
    <s v="14/07/2020"/>
    <s v="14/07/2023"/>
    <n v="12000000"/>
    <s v="2001892842"/>
    <n v="1080"/>
    <n v="1"/>
    <n v="12000000"/>
    <n v="180"/>
    <n v="2"/>
    <n v="2"/>
    <n v="0.96"/>
    <n v="12.024243999999999"/>
  </r>
  <r>
    <n v="1018"/>
    <x v="74"/>
    <s v="30/09/2020"/>
    <n v="2770"/>
    <n v="5"/>
    <s v="N"/>
    <s v="800-116-398-7"/>
    <s v="11001"/>
    <s v="Carrera 13 # 28-17 Pisos 234 y 5"/>
    <s v="15/07/2020"/>
    <s v="15/07/2023"/>
    <n v="14000000"/>
    <s v="2001893220"/>
    <n v="1080"/>
    <n v="1"/>
    <n v="14000000"/>
    <n v="180"/>
    <n v="2"/>
    <n v="2"/>
    <n v="0.96"/>
    <n v="14.027900000000001"/>
  </r>
  <r>
    <n v="1749"/>
    <x v="74"/>
    <s v="30/09/2020"/>
    <n v="2771"/>
    <n v="5"/>
    <s v="N"/>
    <s v="800-116-398-7"/>
    <s v="11001"/>
    <s v="Carrera 13 # 28-17 Pisos 234 y 5"/>
    <s v="15/07/2020"/>
    <s v="15/07/2025"/>
    <n v="30000000"/>
    <s v="2001893221"/>
    <n v="1800"/>
    <n v="1"/>
    <n v="30000000"/>
    <n v="180"/>
    <n v="2"/>
    <n v="2"/>
    <n v="0.46"/>
    <n v="30.028725000000001"/>
  </r>
  <r>
    <n v="1749"/>
    <x v="74"/>
    <s v="30/09/2020"/>
    <n v="2772"/>
    <n v="5"/>
    <s v="N"/>
    <s v="800-116-398-7"/>
    <s v="11001"/>
    <s v="Carrera 13 # 28-17 Pisos 234 y 5"/>
    <s v="15/07/2020"/>
    <s v="15/07/2025"/>
    <n v="20000000"/>
    <s v="2001893222"/>
    <n v="1800"/>
    <n v="1"/>
    <n v="20000000"/>
    <n v="180"/>
    <n v="2"/>
    <n v="2"/>
    <n v="4.46"/>
    <n v="20.183824999999999"/>
  </r>
  <r>
    <n v="1018"/>
    <x v="74"/>
    <s v="30/09/2020"/>
    <n v="2773"/>
    <n v="5"/>
    <s v="N"/>
    <s v="800-116-398-7"/>
    <s v="11001"/>
    <s v="Carrera 13 # 28-17 Pisos 234 y 5"/>
    <s v="15/07/2020"/>
    <s v="15/07/2023"/>
    <n v="10000000"/>
    <s v="2001893226"/>
    <n v="1080"/>
    <n v="1"/>
    <n v="10000000"/>
    <n v="180"/>
    <n v="2"/>
    <n v="2"/>
    <n v="0.96"/>
    <n v="10.01995"/>
  </r>
  <r>
    <n v="1018"/>
    <x v="74"/>
    <s v="30/09/2020"/>
    <n v="2774"/>
    <n v="5"/>
    <s v="N"/>
    <s v="800-116-398-7"/>
    <s v="11001"/>
    <s v="Carrera 13 # 28-17 Pisos 234 y 5"/>
    <s v="15/07/2020"/>
    <s v="15/07/2023"/>
    <n v="5000000"/>
    <s v="2001893268"/>
    <n v="1080"/>
    <n v="1"/>
    <n v="5000000"/>
    <n v="180"/>
    <n v="2"/>
    <n v="2"/>
    <n v="0.96"/>
    <n v="5.0099749999999998"/>
  </r>
  <r>
    <n v="1749"/>
    <x v="74"/>
    <s v="30/09/2020"/>
    <n v="2775"/>
    <n v="5"/>
    <s v="N"/>
    <s v="800-116-398-7"/>
    <s v="11001"/>
    <s v="Carrera 13 # 28-17 Pisos 234 y 5"/>
    <s v="15/07/2020"/>
    <s v="15/07/2025"/>
    <n v="32500000"/>
    <s v="2001893304"/>
    <n v="1800"/>
    <n v="1"/>
    <n v="32500000"/>
    <n v="180"/>
    <n v="2"/>
    <n v="2"/>
    <n v="4.46"/>
    <n v="32.798650000000002"/>
  </r>
  <r>
    <n v="1749"/>
    <x v="74"/>
    <s v="30/09/2020"/>
    <n v="2776"/>
    <n v="5"/>
    <s v="N"/>
    <s v="800-116-398-7"/>
    <s v="11001"/>
    <s v="Carrera 13 # 28-17 Pisos 234 y 5"/>
    <s v="15/07/2020"/>
    <s v="15/07/2025"/>
    <n v="5500000"/>
    <s v="2001893311"/>
    <n v="1800"/>
    <n v="1"/>
    <n v="5500000"/>
    <n v="30"/>
    <n v="2"/>
    <n v="2"/>
    <n v="0"/>
    <n v="5.3166659999999997"/>
  </r>
  <r>
    <n v="1749"/>
    <x v="74"/>
    <s v="30/09/2020"/>
    <n v="2777"/>
    <n v="5"/>
    <s v="N"/>
    <s v="800-116-398-7"/>
    <s v="11001"/>
    <s v="Carrera 13 # 28-17 Pisos 234 y 5"/>
    <s v="15/07/2020"/>
    <s v="15/07/2025"/>
    <n v="12000000"/>
    <s v="2001893322"/>
    <n v="1800"/>
    <n v="1"/>
    <n v="12000000"/>
    <n v="180"/>
    <n v="2"/>
    <n v="2"/>
    <n v="0.96"/>
    <n v="12.023925"/>
  </r>
  <r>
    <n v="1018"/>
    <x v="74"/>
    <s v="30/09/2020"/>
    <n v="2778"/>
    <n v="5"/>
    <s v="N"/>
    <s v="800-116-398-7"/>
    <s v="11001"/>
    <s v="Carrera 13 # 28-17 Pisos 234 y 5"/>
    <s v="15/07/2020"/>
    <s v="15/07/2023"/>
    <n v="5500000"/>
    <s v="2001893328"/>
    <n v="1080"/>
    <n v="1"/>
    <n v="5500000"/>
    <n v="180"/>
    <n v="2"/>
    <n v="2"/>
    <n v="0.96"/>
    <n v="5.5109500000000002"/>
  </r>
  <r>
    <n v="1749"/>
    <x v="74"/>
    <s v="30/09/2020"/>
    <n v="2779"/>
    <n v="5"/>
    <s v="N"/>
    <s v="800-116-398-7"/>
    <s v="11001"/>
    <s v="Carrera 13 # 28-17 Pisos 234 y 5"/>
    <s v="15/07/2020"/>
    <s v="15/07/2025"/>
    <n v="20000000"/>
    <s v="2001893335"/>
    <n v="1800"/>
    <n v="1"/>
    <n v="20000000"/>
    <n v="180"/>
    <n v="2"/>
    <n v="2"/>
    <n v="0.96"/>
    <n v="20.039899999999999"/>
  </r>
  <r>
    <n v="1749"/>
    <x v="74"/>
    <s v="30/09/2020"/>
    <n v="2780"/>
    <n v="5"/>
    <s v="N"/>
    <s v="800-116-398-7"/>
    <s v="11001"/>
    <s v="Carrera 13 # 28-17 Pisos 234 y 5"/>
    <s v="15/07/2020"/>
    <s v="15/07/2025"/>
    <n v="17000000"/>
    <s v="2001893341"/>
    <n v="1800"/>
    <n v="1"/>
    <n v="17000000"/>
    <n v="180"/>
    <n v="2"/>
    <n v="2"/>
    <n v="0.96"/>
    <n v="17.033899999999999"/>
  </r>
  <r>
    <n v="1018"/>
    <x v="74"/>
    <s v="30/09/2020"/>
    <n v="2781"/>
    <n v="5"/>
    <s v="N"/>
    <s v="800-116-398-7"/>
    <s v="11001"/>
    <s v="Carrera 13 # 28-17 Pisos 234 y 5"/>
    <s v="15/07/2020"/>
    <s v="15/07/2023"/>
    <n v="30000000"/>
    <s v="2001893345"/>
    <n v="1080"/>
    <n v="1"/>
    <n v="30000000"/>
    <n v="180"/>
    <n v="2"/>
    <n v="2"/>
    <n v="4.46"/>
    <n v="30.275700000000001"/>
  </r>
  <r>
    <n v="1749"/>
    <x v="74"/>
    <s v="30/09/2020"/>
    <n v="2782"/>
    <n v="5"/>
    <s v="N"/>
    <s v="800-116-398-7"/>
    <s v="11001"/>
    <s v="Carrera 13 # 28-17 Pisos 234 y 5"/>
    <s v="15/07/2020"/>
    <s v="15/07/2025"/>
    <n v="8500000"/>
    <s v="2001893349"/>
    <n v="1800"/>
    <n v="1"/>
    <n v="8500000"/>
    <n v="180"/>
    <n v="2"/>
    <n v="2"/>
    <n v="0"/>
    <n v="8.5"/>
  </r>
  <r>
    <n v="1749"/>
    <x v="74"/>
    <s v="30/09/2020"/>
    <n v="2783"/>
    <n v="5"/>
    <s v="N"/>
    <s v="800-116-398-7"/>
    <s v="11001"/>
    <s v="Carrera 13 # 28-17 Pisos 234 y 5"/>
    <s v="15/07/2020"/>
    <s v="15/07/2025"/>
    <n v="30000000"/>
    <s v="2001893356"/>
    <n v="1800"/>
    <n v="1"/>
    <n v="30000000"/>
    <n v="30"/>
    <n v="2"/>
    <n v="2"/>
    <n v="3.5"/>
    <n v="29.041625"/>
  </r>
  <r>
    <n v="1750"/>
    <x v="74"/>
    <s v="30/09/2020"/>
    <n v="2784"/>
    <n v="5"/>
    <s v="N"/>
    <s v="800-116-398-7"/>
    <s v="11001"/>
    <s v="Carrera 13 # 28-17 Pisos 234 y 5"/>
    <s v="16/07/2020"/>
    <s v="16/07/2025"/>
    <n v="17500000"/>
    <s v="2001893498"/>
    <n v="1800"/>
    <n v="1"/>
    <n v="17500000"/>
    <n v="180"/>
    <n v="2"/>
    <n v="2"/>
    <n v="3.46"/>
    <n v="17.623432000000001"/>
  </r>
  <r>
    <n v="1750"/>
    <x v="74"/>
    <s v="30/09/2020"/>
    <n v="2785"/>
    <n v="5"/>
    <s v="N"/>
    <s v="800-116-398-7"/>
    <s v="11001"/>
    <s v="Carrera 13 # 28-17 Pisos 234 y 5"/>
    <s v="16/07/2020"/>
    <s v="16/07/2025"/>
    <n v="42000000"/>
    <s v="2001893499"/>
    <n v="1800"/>
    <n v="1"/>
    <n v="42000000"/>
    <n v="180"/>
    <n v="2"/>
    <n v="2"/>
    <n v="0.96"/>
    <n v="42.082658000000002"/>
  </r>
  <r>
    <n v="1019"/>
    <x v="74"/>
    <s v="30/09/2020"/>
    <n v="2786"/>
    <n v="5"/>
    <s v="N"/>
    <s v="800-116-398-7"/>
    <s v="11001"/>
    <s v="Carrera 13 # 28-17 Pisos 234 y 5"/>
    <s v="16/07/2020"/>
    <s v="16/07/2023"/>
    <n v="30000000"/>
    <s v="2001893500"/>
    <n v="1080"/>
    <n v="1"/>
    <n v="30000000"/>
    <n v="180"/>
    <n v="2"/>
    <n v="2"/>
    <n v="0.96"/>
    <n v="30.059052000000001"/>
  </r>
  <r>
    <n v="1750"/>
    <x v="74"/>
    <s v="30/09/2020"/>
    <n v="2787"/>
    <n v="5"/>
    <s v="N"/>
    <s v="800-116-398-7"/>
    <s v="11001"/>
    <s v="Carrera 13 # 28-17 Pisos 234 y 5"/>
    <s v="16/07/2020"/>
    <s v="16/07/2025"/>
    <n v="13000000"/>
    <s v="2001893502"/>
    <n v="1800"/>
    <n v="1"/>
    <n v="13000000"/>
    <n v="180"/>
    <n v="2"/>
    <n v="2"/>
    <n v="0.96"/>
    <n v="13.025604"/>
  </r>
  <r>
    <n v="1750"/>
    <x v="74"/>
    <s v="30/09/2020"/>
    <n v="2788"/>
    <n v="5"/>
    <s v="N"/>
    <s v="800-116-398-7"/>
    <s v="11001"/>
    <s v="Carrera 13 # 28-17 Pisos 234 y 5"/>
    <s v="16/07/2020"/>
    <s v="16/07/2025"/>
    <n v="13000000"/>
    <s v="2001893503"/>
    <n v="1800"/>
    <n v="1"/>
    <n v="13000000"/>
    <n v="180"/>
    <n v="2"/>
    <n v="2"/>
    <n v="0.96"/>
    <n v="13.025604"/>
  </r>
  <r>
    <n v="1750"/>
    <x v="74"/>
    <s v="30/09/2020"/>
    <n v="2789"/>
    <n v="5"/>
    <s v="N"/>
    <s v="800-116-398-7"/>
    <s v="11001"/>
    <s v="Carrera 13 # 28-17 Pisos 234 y 5"/>
    <s v="16/07/2020"/>
    <s v="16/07/2025"/>
    <n v="13000000"/>
    <s v="2001893504"/>
    <n v="1800"/>
    <n v="1"/>
    <n v="13000000"/>
    <n v="180"/>
    <n v="2"/>
    <n v="2"/>
    <n v="0.96"/>
    <n v="13.025604"/>
  </r>
  <r>
    <n v="1019"/>
    <x v="74"/>
    <s v="30/09/2020"/>
    <n v="2790"/>
    <n v="5"/>
    <s v="N"/>
    <s v="800-116-398-7"/>
    <s v="11001"/>
    <s v="Carrera 13 # 28-17 Pisos 234 y 5"/>
    <s v="16/07/2020"/>
    <s v="16/07/2023"/>
    <n v="15000000"/>
    <s v="2001893505"/>
    <n v="1080"/>
    <n v="1"/>
    <n v="15000000"/>
    <n v="180"/>
    <n v="2"/>
    <n v="2"/>
    <n v="0.96"/>
    <n v="15.029526000000001"/>
  </r>
  <r>
    <n v="1019"/>
    <x v="74"/>
    <s v="30/09/2020"/>
    <n v="2791"/>
    <n v="5"/>
    <s v="N"/>
    <s v="800-116-398-7"/>
    <s v="11001"/>
    <s v="Carrera 13 # 28-17 Pisos 234 y 5"/>
    <s v="16/07/2020"/>
    <s v="16/07/2023"/>
    <n v="5000000"/>
    <s v="2001893506"/>
    <n v="1080"/>
    <n v="1"/>
    <n v="5000000"/>
    <n v="180"/>
    <n v="2"/>
    <n v="2"/>
    <n v="0.96"/>
    <n v="5.0098419999999999"/>
  </r>
  <r>
    <n v="1019"/>
    <x v="74"/>
    <s v="30/09/2020"/>
    <n v="2792"/>
    <n v="5"/>
    <s v="N"/>
    <s v="800-116-398-7"/>
    <s v="11001"/>
    <s v="Carrera 13 # 28-17 Pisos 234 y 5"/>
    <s v="16/07/2020"/>
    <s v="16/07/2023"/>
    <n v="7000000"/>
    <s v="2001893507"/>
    <n v="1080"/>
    <n v="1"/>
    <n v="7000000"/>
    <n v="180"/>
    <n v="2"/>
    <n v="2"/>
    <n v="0.96"/>
    <n v="7.0137640000000001"/>
  </r>
  <r>
    <n v="1019"/>
    <x v="74"/>
    <s v="30/09/2020"/>
    <n v="2793"/>
    <n v="5"/>
    <s v="N"/>
    <s v="800-116-398-7"/>
    <s v="11001"/>
    <s v="Carrera 13 # 28-17 Pisos 234 y 5"/>
    <s v="16/07/2020"/>
    <s v="16/07/2023"/>
    <n v="8500000"/>
    <s v="2001893703"/>
    <n v="1080"/>
    <n v="1"/>
    <n v="8500000"/>
    <n v="90"/>
    <n v="2"/>
    <n v="2"/>
    <n v="0.96"/>
    <n v="8.516724"/>
  </r>
  <r>
    <n v="654"/>
    <x v="74"/>
    <s v="30/09/2020"/>
    <n v="2794"/>
    <n v="5"/>
    <s v="N"/>
    <s v="800-116-398-7"/>
    <s v="11001"/>
    <s v="Carrera 13 # 28-17 Pisos 234 y 5"/>
    <s v="16/07/2020"/>
    <s v="16/07/2022"/>
    <n v="8000000"/>
    <s v="2001893704"/>
    <n v="720"/>
    <n v="1"/>
    <n v="8000000"/>
    <n v="90"/>
    <n v="2"/>
    <n v="2"/>
    <n v="0.96"/>
    <n v="8.0157620000000005"/>
  </r>
  <r>
    <n v="1019"/>
    <x v="74"/>
    <s v="30/09/2020"/>
    <n v="2795"/>
    <n v="5"/>
    <s v="N"/>
    <s v="800-116-398-7"/>
    <s v="11001"/>
    <s v="Carrera 13 # 28-17 Pisos 234 y 5"/>
    <s v="16/07/2020"/>
    <s v="16/07/2023"/>
    <n v="5000000"/>
    <s v="2001893729"/>
    <n v="1080"/>
    <n v="1"/>
    <n v="5000000"/>
    <n v="180"/>
    <n v="2"/>
    <n v="2"/>
    <n v="0.96"/>
    <n v="5.0098419999999999"/>
  </r>
  <r>
    <n v="1750"/>
    <x v="74"/>
    <s v="30/09/2020"/>
    <n v="2796"/>
    <n v="5"/>
    <s v="N"/>
    <s v="800-116-398-7"/>
    <s v="11001"/>
    <s v="Carrera 13 # 28-17 Pisos 234 y 5"/>
    <s v="16/07/2020"/>
    <s v="16/07/2025"/>
    <n v="16000000"/>
    <s v="2001893731"/>
    <n v="1800"/>
    <n v="1"/>
    <n v="16000000"/>
    <n v="180"/>
    <n v="2"/>
    <n v="2"/>
    <n v="0.96"/>
    <n v="16.031524000000001"/>
  </r>
  <r>
    <n v="1748"/>
    <x v="74"/>
    <s v="30/09/2020"/>
    <n v="2797"/>
    <n v="5"/>
    <s v="N"/>
    <s v="800-116-398-7"/>
    <s v="11001"/>
    <s v="Carrera 13 # 28-17 Pisos 234 y 5"/>
    <s v="16/07/2020"/>
    <s v="14/07/2025"/>
    <n v="14000000"/>
    <s v="2001893749"/>
    <n v="1800"/>
    <n v="1"/>
    <n v="14000000"/>
    <n v="180"/>
    <n v="2"/>
    <n v="2"/>
    <n v="0.96"/>
    <n v="14.027528"/>
  </r>
  <r>
    <n v="1750"/>
    <x v="74"/>
    <s v="30/09/2020"/>
    <n v="2798"/>
    <n v="5"/>
    <s v="N"/>
    <s v="800-116-398-7"/>
    <s v="11001"/>
    <s v="Carrera 13 # 28-17 Pisos 234 y 5"/>
    <s v="16/07/2020"/>
    <s v="16/07/2025"/>
    <n v="30000000"/>
    <s v="2001893750"/>
    <n v="1800"/>
    <n v="1"/>
    <n v="30000000"/>
    <n v="180"/>
    <n v="2"/>
    <n v="2"/>
    <n v="0"/>
    <n v="30"/>
  </r>
  <r>
    <n v="1750"/>
    <x v="74"/>
    <s v="30/09/2020"/>
    <n v="2799"/>
    <n v="5"/>
    <s v="N"/>
    <s v="800-116-398-7"/>
    <s v="11001"/>
    <s v="Carrera 13 # 28-17 Pisos 234 y 5"/>
    <s v="16/07/2020"/>
    <s v="16/07/2025"/>
    <n v="30000000"/>
    <s v="2001893760"/>
    <n v="1800"/>
    <n v="1"/>
    <n v="30000000"/>
    <n v="180"/>
    <n v="2"/>
    <n v="2"/>
    <n v="0.96"/>
    <n v="30.059052000000001"/>
  </r>
  <r>
    <n v="1750"/>
    <x v="74"/>
    <s v="30/09/2020"/>
    <n v="2800"/>
    <n v="5"/>
    <s v="N"/>
    <s v="800-116-398-7"/>
    <s v="11001"/>
    <s v="Carrera 13 # 28-17 Pisos 234 y 5"/>
    <s v="16/07/2020"/>
    <s v="16/07/2025"/>
    <n v="6000000"/>
    <s v="2001893762"/>
    <n v="1800"/>
    <n v="1"/>
    <n v="6000000"/>
    <n v="180"/>
    <n v="2"/>
    <n v="2"/>
    <n v="0.96"/>
    <n v="6.0118400000000003"/>
  </r>
  <r>
    <n v="1750"/>
    <x v="74"/>
    <s v="30/09/2020"/>
    <n v="2801"/>
    <n v="5"/>
    <s v="N"/>
    <s v="800-116-398-7"/>
    <s v="11001"/>
    <s v="Carrera 13 # 28-17 Pisos 234 y 5"/>
    <s v="16/07/2020"/>
    <s v="16/07/2025"/>
    <n v="26000000"/>
    <s v="2001893801"/>
    <n v="1800"/>
    <n v="1"/>
    <n v="26000000"/>
    <n v="180"/>
    <n v="2"/>
    <n v="2"/>
    <n v="0.96"/>
    <n v="26.051207999999999"/>
  </r>
  <r>
    <n v="1751"/>
    <x v="74"/>
    <s v="30/09/2020"/>
    <n v="2802"/>
    <n v="5"/>
    <s v="N"/>
    <s v="800-116-398-7"/>
    <s v="11001"/>
    <s v="Carrera 13 # 28-17 Pisos 234 y 5"/>
    <s v="17/07/2020"/>
    <s v="17/07/2025"/>
    <n v="30000000"/>
    <s v="2001893975"/>
    <n v="1800"/>
    <n v="1"/>
    <n v="30000000"/>
    <n v="180"/>
    <n v="2"/>
    <n v="2"/>
    <n v="0.96"/>
    <n v="30.055859999999999"/>
  </r>
  <r>
    <n v="1020"/>
    <x v="74"/>
    <s v="30/09/2020"/>
    <n v="2803"/>
    <n v="5"/>
    <s v="N"/>
    <s v="800-116-398-7"/>
    <s v="11001"/>
    <s v="Carrera 13 # 28-17 Pisos 234 y 5"/>
    <s v="17/07/2020"/>
    <s v="17/07/2023"/>
    <n v="16000000"/>
    <s v="2001894005"/>
    <n v="1080"/>
    <n v="1"/>
    <n v="16000000"/>
    <n v="30"/>
    <n v="2"/>
    <n v="2"/>
    <n v="0"/>
    <n v="15.111112"/>
  </r>
  <r>
    <n v="1751"/>
    <x v="74"/>
    <s v="30/09/2020"/>
    <n v="2804"/>
    <n v="5"/>
    <s v="N"/>
    <s v="800-116-398-7"/>
    <s v="11001"/>
    <s v="Carrera 13 # 28-17 Pisos 234 y 5"/>
    <s v="17/07/2020"/>
    <s v="17/07/2025"/>
    <n v="10000000"/>
    <s v="2001894006"/>
    <n v="1800"/>
    <n v="1"/>
    <n v="10000000"/>
    <n v="180"/>
    <n v="2"/>
    <n v="2"/>
    <n v="0.96"/>
    <n v="10.01862"/>
  </r>
  <r>
    <n v="1020"/>
    <x v="74"/>
    <s v="30/09/2020"/>
    <n v="2805"/>
    <n v="5"/>
    <s v="N"/>
    <s v="800-116-398-7"/>
    <s v="11001"/>
    <s v="Carrera 13 # 28-17 Pisos 234 y 5"/>
    <s v="17/07/2020"/>
    <s v="17/07/2023"/>
    <n v="7500000"/>
    <s v="2001894007"/>
    <n v="1080"/>
    <n v="1"/>
    <n v="7500000"/>
    <n v="360"/>
    <n v="2"/>
    <n v="2"/>
    <n v="0.96"/>
    <n v="7.5140000000000002"/>
  </r>
  <r>
    <n v="1020"/>
    <x v="74"/>
    <s v="30/09/2020"/>
    <n v="2806"/>
    <n v="5"/>
    <s v="N"/>
    <s v="800-116-398-7"/>
    <s v="11001"/>
    <s v="Carrera 13 # 28-17 Pisos 234 y 5"/>
    <s v="17/07/2020"/>
    <s v="17/07/2023"/>
    <n v="7000000"/>
    <s v="2001894008"/>
    <n v="1080"/>
    <n v="1"/>
    <n v="7000000"/>
    <n v="180"/>
    <n v="2"/>
    <n v="2"/>
    <n v="0.96"/>
    <n v="7.01302"/>
  </r>
  <r>
    <n v="1020"/>
    <x v="74"/>
    <s v="30/09/2020"/>
    <n v="2807"/>
    <n v="5"/>
    <s v="N"/>
    <s v="800-116-398-7"/>
    <s v="11001"/>
    <s v="Carrera 13 # 28-17 Pisos 234 y 5"/>
    <s v="17/07/2020"/>
    <s v="17/07/2023"/>
    <n v="15000000"/>
    <s v="2001894203"/>
    <n v="1080"/>
    <n v="1"/>
    <n v="15000000"/>
    <n v="180"/>
    <n v="2"/>
    <n v="2"/>
    <n v="0.96"/>
    <n v="15.02793"/>
  </r>
  <r>
    <n v="1751"/>
    <x v="74"/>
    <s v="30/09/2020"/>
    <n v="2808"/>
    <n v="5"/>
    <s v="N"/>
    <s v="800-116-398-7"/>
    <s v="11001"/>
    <s v="Carrera 13 # 28-17 Pisos 234 y 5"/>
    <s v="17/07/2020"/>
    <s v="17/07/2025"/>
    <n v="10000000"/>
    <s v="2001894206"/>
    <n v="1800"/>
    <n v="1"/>
    <n v="10000000"/>
    <n v="30"/>
    <n v="2"/>
    <n v="2"/>
    <n v="0"/>
    <n v="9.6666659999999993"/>
  </r>
  <r>
    <n v="1020"/>
    <x v="74"/>
    <s v="30/09/2020"/>
    <n v="2809"/>
    <n v="5"/>
    <s v="N"/>
    <s v="800-116-398-7"/>
    <s v="11001"/>
    <s v="Carrera 13 # 28-17 Pisos 234 y 5"/>
    <s v="17/07/2020"/>
    <s v="17/07/2023"/>
    <n v="10000000"/>
    <s v="2001894211"/>
    <n v="1080"/>
    <n v="1"/>
    <n v="10000000"/>
    <n v="180"/>
    <n v="2"/>
    <n v="2"/>
    <n v="0.96"/>
    <n v="10.01862"/>
  </r>
  <r>
    <n v="1020"/>
    <x v="74"/>
    <s v="30/09/2020"/>
    <n v="2810"/>
    <n v="5"/>
    <s v="N"/>
    <s v="800-116-398-7"/>
    <s v="11001"/>
    <s v="Carrera 13 # 28-17 Pisos 234 y 5"/>
    <s v="17/07/2020"/>
    <s v="17/07/2023"/>
    <n v="20000000"/>
    <s v="2001894213"/>
    <n v="1080"/>
    <n v="1"/>
    <n v="20000000"/>
    <n v="180"/>
    <n v="2"/>
    <n v="2"/>
    <n v="0.96"/>
    <n v="20.037240000000001"/>
  </r>
  <r>
    <n v="1020"/>
    <x v="74"/>
    <s v="30/09/2020"/>
    <n v="2811"/>
    <n v="5"/>
    <s v="N"/>
    <s v="800-116-398-7"/>
    <s v="11001"/>
    <s v="Carrera 13 # 28-17 Pisos 234 y 5"/>
    <s v="17/07/2020"/>
    <s v="17/07/2023"/>
    <n v="5500000"/>
    <s v="2001894233"/>
    <n v="1080"/>
    <n v="1"/>
    <n v="5500000"/>
    <n v="180"/>
    <n v="2"/>
    <n v="2"/>
    <n v="0.96"/>
    <n v="5.5102200000000003"/>
  </r>
  <r>
    <n v="1755"/>
    <x v="74"/>
    <s v="30/09/2020"/>
    <n v="2812"/>
    <n v="5"/>
    <s v="N"/>
    <s v="800-116-398-7"/>
    <s v="11001"/>
    <s v="Carrera 13 # 28-17 Pisos 234 y 5"/>
    <s v="21/07/2020"/>
    <s v="21/07/2025"/>
    <n v="15000000"/>
    <s v="2001894727"/>
    <n v="1800"/>
    <n v="1"/>
    <n v="15000000"/>
    <n v="180"/>
    <n v="2"/>
    <n v="2"/>
    <n v="0.88"/>
    <n v="15.025254"/>
  </r>
  <r>
    <n v="1755"/>
    <x v="74"/>
    <s v="30/09/2020"/>
    <n v="2813"/>
    <n v="5"/>
    <s v="N"/>
    <s v="800-116-398-7"/>
    <s v="11001"/>
    <s v="Carrera 13 # 28-17 Pisos 234 y 5"/>
    <s v="21/07/2020"/>
    <s v="21/07/2025"/>
    <n v="15000000"/>
    <s v="2001894763"/>
    <n v="1800"/>
    <n v="1"/>
    <n v="15000000"/>
    <n v="30"/>
    <n v="2"/>
    <n v="2"/>
    <n v="0"/>
    <n v="14.505103999999999"/>
  </r>
  <r>
    <n v="1755"/>
    <x v="74"/>
    <s v="30/09/2020"/>
    <n v="2814"/>
    <n v="5"/>
    <s v="N"/>
    <s v="800-116-398-7"/>
    <s v="11001"/>
    <s v="Carrera 13 # 28-17 Pisos 234 y 5"/>
    <s v="21/07/2020"/>
    <s v="21/07/2025"/>
    <n v="20000000"/>
    <s v="2001894764"/>
    <n v="1800"/>
    <n v="1"/>
    <n v="20000000"/>
    <n v="30"/>
    <n v="2"/>
    <n v="2"/>
    <n v="0"/>
    <n v="19.340119999999999"/>
  </r>
  <r>
    <n v="659"/>
    <x v="74"/>
    <s v="30/09/2020"/>
    <n v="2815"/>
    <n v="5"/>
    <s v="N"/>
    <s v="800-116-398-7"/>
    <s v="11001"/>
    <s v="Carrera 13 # 28-17 Pisos 234 y 5"/>
    <s v="21/07/2020"/>
    <s v="21/07/2022"/>
    <n v="15000000"/>
    <s v="2001894788"/>
    <n v="720"/>
    <n v="1"/>
    <n v="15000000"/>
    <n v="180"/>
    <n v="2"/>
    <n v="2"/>
    <n v="0.88"/>
    <n v="15.025254"/>
  </r>
  <r>
    <n v="1024"/>
    <x v="74"/>
    <s v="30/09/2020"/>
    <n v="2816"/>
    <n v="5"/>
    <s v="N"/>
    <s v="800-116-398-7"/>
    <s v="11001"/>
    <s v="Carrera 13 # 28-17 Pisos 234 y 5"/>
    <s v="21/07/2020"/>
    <s v="21/07/2023"/>
    <n v="12000000"/>
    <s v="2001894802"/>
    <n v="1080"/>
    <n v="1"/>
    <n v="12000000"/>
    <n v="180"/>
    <n v="2"/>
    <n v="2"/>
    <n v="0.88"/>
    <n v="12.020217000000001"/>
  </r>
  <r>
    <n v="1755"/>
    <x v="74"/>
    <s v="30/09/2020"/>
    <n v="2817"/>
    <n v="5"/>
    <s v="N"/>
    <s v="800-116-398-7"/>
    <s v="11001"/>
    <s v="Carrera 13 # 28-17 Pisos 234 y 5"/>
    <s v="21/07/2020"/>
    <s v="21/07/2025"/>
    <n v="22000000"/>
    <s v="2001894811"/>
    <n v="1800"/>
    <n v="1"/>
    <n v="22000000"/>
    <n v="180"/>
    <n v="2"/>
    <n v="2"/>
    <n v="0.88"/>
    <n v="22.037053"/>
  </r>
  <r>
    <n v="1756"/>
    <x v="74"/>
    <s v="30/09/2020"/>
    <n v="2818"/>
    <n v="5"/>
    <s v="N"/>
    <s v="800-116-398-7"/>
    <s v="11001"/>
    <s v="Carrera 13 # 28-17 Pisos 234 y 5"/>
    <s v="22/07/2020"/>
    <s v="22/07/2025"/>
    <n v="30000000"/>
    <s v="2001895216"/>
    <n v="1800"/>
    <n v="1"/>
    <n v="30000000"/>
    <n v="30"/>
    <n v="2"/>
    <n v="2"/>
    <n v="0"/>
    <n v="29"/>
  </r>
  <r>
    <n v="1756"/>
    <x v="74"/>
    <s v="30/09/2020"/>
    <n v="2819"/>
    <n v="5"/>
    <s v="N"/>
    <s v="800-116-398-7"/>
    <s v="11001"/>
    <s v="Carrera 13 # 28-17 Pisos 234 y 5"/>
    <s v="22/07/2020"/>
    <s v="22/07/2025"/>
    <n v="30000000"/>
    <s v="2001895218"/>
    <n v="1800"/>
    <n v="1"/>
    <n v="30000000"/>
    <n v="180"/>
    <n v="2"/>
    <n v="2"/>
    <n v="0.88"/>
    <n v="30.049776000000001"/>
  </r>
  <r>
    <n v="1756"/>
    <x v="74"/>
    <s v="30/09/2020"/>
    <n v="2820"/>
    <n v="5"/>
    <s v="N"/>
    <s v="800-116-398-7"/>
    <s v="11001"/>
    <s v="Carrera 13 # 28-17 Pisos 234 y 5"/>
    <s v="22/07/2020"/>
    <s v="22/07/2025"/>
    <n v="30000000"/>
    <s v="2001895219"/>
    <n v="1800"/>
    <n v="1"/>
    <n v="30000000"/>
    <n v="180"/>
    <n v="2"/>
    <n v="2"/>
    <n v="0.88"/>
    <n v="30.049776000000001"/>
  </r>
  <r>
    <n v="1025"/>
    <x v="74"/>
    <s v="30/09/2020"/>
    <n v="2821"/>
    <n v="5"/>
    <s v="N"/>
    <s v="800-116-398-7"/>
    <s v="11001"/>
    <s v="Carrera 13 # 28-17 Pisos 234 y 5"/>
    <s v="22/07/2020"/>
    <s v="22/07/2023"/>
    <n v="13000000"/>
    <s v="2001895221"/>
    <n v="1080"/>
    <n v="1"/>
    <n v="13000000"/>
    <n v="180"/>
    <n v="2"/>
    <n v="2"/>
    <n v="0.88"/>
    <n v="13.021556"/>
  </r>
  <r>
    <n v="1756"/>
    <x v="74"/>
    <s v="30/09/2020"/>
    <n v="2822"/>
    <n v="5"/>
    <s v="N"/>
    <s v="800-116-398-7"/>
    <s v="11001"/>
    <s v="Carrera 13 # 28-17 Pisos 234 y 5"/>
    <s v="22/07/2020"/>
    <s v="22/07/2025"/>
    <n v="15000000"/>
    <s v="2001895234"/>
    <n v="1800"/>
    <n v="1"/>
    <n v="15000000"/>
    <n v="180"/>
    <n v="2"/>
    <n v="2"/>
    <n v="0.88"/>
    <n v="15.024888000000001"/>
  </r>
  <r>
    <n v="1756"/>
    <x v="74"/>
    <s v="30/09/2020"/>
    <n v="2823"/>
    <n v="5"/>
    <s v="N"/>
    <s v="800-116-398-7"/>
    <s v="11001"/>
    <s v="Carrera 13 # 28-17 Pisos 234 y 5"/>
    <s v="22/07/2020"/>
    <s v="22/07/2025"/>
    <n v="25000000"/>
    <s v="2001895235"/>
    <n v="1800"/>
    <n v="1"/>
    <n v="25000000"/>
    <n v="180"/>
    <n v="2"/>
    <n v="2"/>
    <n v="0.88"/>
    <n v="25.04148"/>
  </r>
  <r>
    <n v="1756"/>
    <x v="74"/>
    <s v="30/09/2020"/>
    <n v="2824"/>
    <n v="5"/>
    <s v="N"/>
    <s v="800-116-398-7"/>
    <s v="11001"/>
    <s v="Carrera 13 # 28-17 Pisos 234 y 5"/>
    <s v="22/07/2020"/>
    <s v="22/07/2025"/>
    <n v="12000000"/>
    <s v="2001895238"/>
    <n v="1800"/>
    <n v="1"/>
    <n v="12000000"/>
    <n v="180"/>
    <n v="2"/>
    <n v="2"/>
    <n v="0.88"/>
    <n v="12.019924"/>
  </r>
  <r>
    <n v="1025"/>
    <x v="74"/>
    <s v="30/09/2020"/>
    <n v="2825"/>
    <n v="5"/>
    <s v="N"/>
    <s v="800-116-398-7"/>
    <s v="11001"/>
    <s v="Carrera 13 # 28-17 Pisos 234 y 5"/>
    <s v="22/07/2020"/>
    <s v="22/07/2023"/>
    <n v="8000000"/>
    <s v="2001895247"/>
    <n v="1080"/>
    <n v="1"/>
    <n v="8000000"/>
    <n v="180"/>
    <n v="2"/>
    <n v="2"/>
    <n v="0.88"/>
    <n v="8.0132600000000007"/>
  </r>
  <r>
    <n v="1756"/>
    <x v="74"/>
    <s v="30/09/2020"/>
    <n v="2826"/>
    <n v="5"/>
    <s v="N"/>
    <s v="800-116-398-7"/>
    <s v="11001"/>
    <s v="Carrera 13 # 28-17 Pisos 234 y 5"/>
    <s v="22/07/2020"/>
    <s v="22/07/2025"/>
    <n v="5000000"/>
    <s v="2001895249"/>
    <n v="1800"/>
    <n v="1"/>
    <n v="5000000"/>
    <n v="180"/>
    <n v="2"/>
    <n v="2"/>
    <n v="0.88"/>
    <n v="5.0082959999999996"/>
  </r>
  <r>
    <n v="1026"/>
    <x v="74"/>
    <s v="30/09/2020"/>
    <n v="2827"/>
    <n v="5"/>
    <s v="N"/>
    <s v="800-116-398-7"/>
    <s v="11001"/>
    <s v="Carrera 13 # 28-17 Pisos 234 y 5"/>
    <s v="23/07/2020"/>
    <s v="23/07/2023"/>
    <n v="25000000"/>
    <s v="2001895657"/>
    <n v="1080"/>
    <n v="1"/>
    <n v="25000000"/>
    <n v="180"/>
    <n v="2"/>
    <n v="2"/>
    <n v="0.88"/>
    <n v="25.040870000000002"/>
  </r>
  <r>
    <n v="1026"/>
    <x v="74"/>
    <s v="30/09/2020"/>
    <n v="2828"/>
    <n v="5"/>
    <s v="N"/>
    <s v="800-116-398-7"/>
    <s v="11001"/>
    <s v="Carrera 13 # 28-17 Pisos 234 y 5"/>
    <s v="23/07/2020"/>
    <s v="23/07/2023"/>
    <n v="12000000"/>
    <s v="2001895659"/>
    <n v="1080"/>
    <n v="1"/>
    <n v="12000000"/>
    <n v="180"/>
    <n v="2"/>
    <n v="2"/>
    <n v="0.88"/>
    <n v="12.019631"/>
  </r>
  <r>
    <n v="1757"/>
    <x v="74"/>
    <s v="30/09/2020"/>
    <n v="2829"/>
    <n v="5"/>
    <s v="N"/>
    <s v="800-116-398-7"/>
    <s v="11001"/>
    <s v="Carrera 13 # 28-17 Pisos 234 y 5"/>
    <s v="23/07/2020"/>
    <s v="23/07/2025"/>
    <n v="30000000"/>
    <s v="2001895660"/>
    <n v="1800"/>
    <n v="1"/>
    <n v="30000000"/>
    <n v="180"/>
    <n v="2"/>
    <n v="2"/>
    <n v="0.38"/>
    <n v="30.021172"/>
  </r>
  <r>
    <n v="1757"/>
    <x v="74"/>
    <s v="30/09/2020"/>
    <n v="2830"/>
    <n v="5"/>
    <s v="N"/>
    <s v="800-116-398-7"/>
    <s v="11001"/>
    <s v="Carrera 13 # 28-17 Pisos 234 y 5"/>
    <s v="23/07/2020"/>
    <s v="23/07/2025"/>
    <n v="8000000"/>
    <s v="2001895661"/>
    <n v="1800"/>
    <n v="1"/>
    <n v="8000000"/>
    <n v="180"/>
    <n v="2"/>
    <n v="2"/>
    <n v="0.88"/>
    <n v="8.0130649999999992"/>
  </r>
  <r>
    <n v="1026"/>
    <x v="74"/>
    <s v="30/09/2020"/>
    <n v="2831"/>
    <n v="5"/>
    <s v="N"/>
    <s v="800-116-398-7"/>
    <s v="11001"/>
    <s v="Carrera 13 # 28-17 Pisos 234 y 5"/>
    <s v="23/07/2020"/>
    <s v="23/07/2023"/>
    <n v="11000000"/>
    <s v="2001895668"/>
    <n v="1080"/>
    <n v="1"/>
    <n v="11000000"/>
    <n v="180"/>
    <n v="2"/>
    <n v="2"/>
    <n v="0.88"/>
    <n v="11.017956"/>
  </r>
  <r>
    <n v="661"/>
    <x v="74"/>
    <s v="30/09/2020"/>
    <n v="2832"/>
    <n v="5"/>
    <s v="N"/>
    <s v="800-116-398-7"/>
    <s v="11001"/>
    <s v="Carrera 13 # 28-17 Pisos 234 y 5"/>
    <s v="23/07/2020"/>
    <s v="23/07/2022"/>
    <n v="5000000"/>
    <s v="2001895669"/>
    <n v="720"/>
    <n v="1"/>
    <n v="5000000"/>
    <n v="180"/>
    <n v="2"/>
    <n v="2"/>
    <n v="0.88"/>
    <n v="5.0081740000000003"/>
  </r>
  <r>
    <n v="1026"/>
    <x v="74"/>
    <s v="30/09/2020"/>
    <n v="2833"/>
    <n v="5"/>
    <s v="N"/>
    <s v="800-116-398-7"/>
    <s v="11001"/>
    <s v="Carrera 13 # 28-17 Pisos 234 y 5"/>
    <s v="23/07/2020"/>
    <s v="23/07/2023"/>
    <n v="17500000"/>
    <s v="2001895672"/>
    <n v="1080"/>
    <n v="1"/>
    <n v="17500000"/>
    <n v="180"/>
    <n v="2"/>
    <n v="2"/>
    <n v="0.88"/>
    <n v="17.528608999999999"/>
  </r>
  <r>
    <n v="1757"/>
    <x v="74"/>
    <s v="30/09/2020"/>
    <n v="2834"/>
    <n v="5"/>
    <s v="N"/>
    <s v="800-116-398-7"/>
    <s v="11001"/>
    <s v="Carrera 13 # 28-17 Pisos 234 y 5"/>
    <s v="23/07/2020"/>
    <s v="23/07/2025"/>
    <n v="30000000"/>
    <s v="2001895675"/>
    <n v="1800"/>
    <n v="1"/>
    <n v="30000000"/>
    <n v="180"/>
    <n v="2"/>
    <n v="2"/>
    <n v="4.38"/>
    <n v="30.241937"/>
  </r>
  <r>
    <n v="1026"/>
    <x v="74"/>
    <s v="30/09/2020"/>
    <n v="2835"/>
    <n v="5"/>
    <s v="N"/>
    <s v="800-116-398-7"/>
    <s v="11001"/>
    <s v="Carrera 13 # 28-17 Pisos 234 y 5"/>
    <s v="23/07/2020"/>
    <s v="23/07/2023"/>
    <n v="15000000"/>
    <s v="2001895676"/>
    <n v="1080"/>
    <n v="1"/>
    <n v="15000000"/>
    <n v="180"/>
    <n v="2"/>
    <n v="2"/>
    <n v="0.88"/>
    <n v="15.024521999999999"/>
  </r>
  <r>
    <n v="1026"/>
    <x v="74"/>
    <s v="30/09/2020"/>
    <n v="2836"/>
    <n v="5"/>
    <s v="N"/>
    <s v="800-116-398-7"/>
    <s v="11001"/>
    <s v="Carrera 13 # 28-17 Pisos 234 y 5"/>
    <s v="23/07/2020"/>
    <s v="23/07/2023"/>
    <n v="5000000"/>
    <s v="2001895677"/>
    <n v="1080"/>
    <n v="1"/>
    <n v="5000000"/>
    <n v="180"/>
    <n v="2"/>
    <n v="2"/>
    <n v="0.88"/>
    <n v="5.0081740000000003"/>
  </r>
  <r>
    <n v="1026"/>
    <x v="74"/>
    <s v="30/09/2020"/>
    <n v="2837"/>
    <n v="5"/>
    <s v="N"/>
    <s v="800-116-398-7"/>
    <s v="11001"/>
    <s v="Carrera 13 # 28-17 Pisos 234 y 5"/>
    <s v="23/07/2020"/>
    <s v="23/07/2023"/>
    <n v="12600000"/>
    <s v="2001895694"/>
    <n v="1080"/>
    <n v="1"/>
    <n v="12600000"/>
    <n v="180"/>
    <n v="2"/>
    <n v="2"/>
    <n v="0.88"/>
    <n v="12.620569"/>
  </r>
  <r>
    <n v="1757"/>
    <x v="74"/>
    <s v="30/09/2020"/>
    <n v="2838"/>
    <n v="5"/>
    <s v="N"/>
    <s v="800-116-398-7"/>
    <s v="11001"/>
    <s v="Carrera 13 # 28-17 Pisos 234 y 5"/>
    <s v="23/07/2020"/>
    <s v="23/07/2025"/>
    <n v="8000000"/>
    <s v="2001895698"/>
    <n v="1800"/>
    <n v="1"/>
    <n v="8000000"/>
    <n v="180"/>
    <n v="2"/>
    <n v="2"/>
    <n v="0.88"/>
    <n v="8.0130649999999992"/>
  </r>
  <r>
    <n v="1026"/>
    <x v="74"/>
    <s v="30/09/2020"/>
    <n v="2839"/>
    <n v="5"/>
    <s v="N"/>
    <s v="800-116-398-7"/>
    <s v="11001"/>
    <s v="Carrera 13 # 28-17 Pisos 234 y 5"/>
    <s v="23/07/2020"/>
    <s v="23/07/2023"/>
    <n v="6000000"/>
    <s v="2001895700"/>
    <n v="1080"/>
    <n v="1"/>
    <n v="6000000"/>
    <n v="180"/>
    <n v="2"/>
    <n v="2"/>
    <n v="0.88"/>
    <n v="6.0097820000000004"/>
  </r>
  <r>
    <n v="1757"/>
    <x v="74"/>
    <s v="30/09/2020"/>
    <n v="2840"/>
    <n v="5"/>
    <s v="N"/>
    <s v="800-116-398-7"/>
    <s v="11001"/>
    <s v="Carrera 13 # 28-17 Pisos 234 y 5"/>
    <s v="23/07/2020"/>
    <s v="23/07/2025"/>
    <n v="20000000"/>
    <s v="2001895701"/>
    <n v="1800"/>
    <n v="1"/>
    <n v="20000000"/>
    <n v="180"/>
    <n v="2"/>
    <n v="2"/>
    <n v="5.88"/>
    <n v="20.21574"/>
  </r>
  <r>
    <n v="1026"/>
    <x v="74"/>
    <s v="30/09/2020"/>
    <n v="2841"/>
    <n v="5"/>
    <s v="N"/>
    <s v="800-116-398-7"/>
    <s v="11001"/>
    <s v="Carrera 13 # 28-17 Pisos 234 y 5"/>
    <s v="23/07/2020"/>
    <s v="23/07/2023"/>
    <n v="20000000"/>
    <s v="2001895703"/>
    <n v="1080"/>
    <n v="1"/>
    <n v="20000000"/>
    <n v="180"/>
    <n v="2"/>
    <n v="2"/>
    <n v="0.88"/>
    <n v="20.032696000000001"/>
  </r>
  <r>
    <n v="1757"/>
    <x v="74"/>
    <s v="30/09/2020"/>
    <n v="2842"/>
    <n v="5"/>
    <s v="N"/>
    <s v="800-116-398-7"/>
    <s v="11001"/>
    <s v="Carrera 13 # 28-17 Pisos 234 y 5"/>
    <s v="23/07/2020"/>
    <s v="23/07/2025"/>
    <n v="15000000"/>
    <s v="2001895707"/>
    <n v="1800"/>
    <n v="1"/>
    <n v="15000000"/>
    <n v="180"/>
    <n v="2"/>
    <n v="2"/>
    <n v="0.88"/>
    <n v="15.024521999999999"/>
  </r>
  <r>
    <n v="1757"/>
    <x v="74"/>
    <s v="30/09/2020"/>
    <n v="2843"/>
    <n v="5"/>
    <s v="N"/>
    <s v="800-116-398-7"/>
    <s v="11001"/>
    <s v="Carrera 13 # 28-17 Pisos 234 y 5"/>
    <s v="23/07/2020"/>
    <s v="23/07/2025"/>
    <n v="20000000"/>
    <s v="2001895708"/>
    <n v="1800"/>
    <n v="1"/>
    <n v="20000000"/>
    <n v="180"/>
    <n v="2"/>
    <n v="2"/>
    <n v="0.38"/>
    <n v="20.014137000000002"/>
  </r>
  <r>
    <n v="1026"/>
    <x v="74"/>
    <s v="30/09/2020"/>
    <n v="2844"/>
    <n v="5"/>
    <s v="N"/>
    <s v="800-116-398-7"/>
    <s v="11001"/>
    <s v="Carrera 13 # 28-17 Pisos 234 y 5"/>
    <s v="23/07/2020"/>
    <s v="23/07/2023"/>
    <n v="10000000"/>
    <s v="2001895713"/>
    <n v="1080"/>
    <n v="1"/>
    <n v="10000000"/>
    <n v="180"/>
    <n v="2"/>
    <n v="2"/>
    <n v="0.88"/>
    <n v="10.016348000000001"/>
  </r>
  <r>
    <n v="1026"/>
    <x v="74"/>
    <s v="30/09/2020"/>
    <n v="2845"/>
    <n v="5"/>
    <s v="N"/>
    <s v="800-116-398-7"/>
    <s v="11001"/>
    <s v="Carrera 13 # 28-17 Pisos 234 y 5"/>
    <s v="23/07/2020"/>
    <s v="23/07/2023"/>
    <n v="6000000"/>
    <s v="2001895714"/>
    <n v="1080"/>
    <n v="1"/>
    <n v="6000000"/>
    <n v="180"/>
    <n v="2"/>
    <n v="2"/>
    <n v="0.88"/>
    <n v="6.0097820000000004"/>
  </r>
  <r>
    <n v="1026"/>
    <x v="74"/>
    <s v="30/09/2020"/>
    <n v="2846"/>
    <n v="5"/>
    <s v="N"/>
    <s v="800-116-398-7"/>
    <s v="11001"/>
    <s v="Carrera 13 # 28-17 Pisos 234 y 5"/>
    <s v="23/07/2020"/>
    <s v="23/07/2023"/>
    <n v="17500000"/>
    <s v="2001895729"/>
    <n v="1080"/>
    <n v="1"/>
    <n v="17500000"/>
    <n v="180"/>
    <n v="2"/>
    <n v="2"/>
    <n v="0.88"/>
    <n v="17.528608999999999"/>
  </r>
  <r>
    <n v="1026"/>
    <x v="74"/>
    <s v="30/09/2020"/>
    <n v="2847"/>
    <n v="5"/>
    <s v="N"/>
    <s v="800-116-398-7"/>
    <s v="11001"/>
    <s v="Carrera 13 # 28-17 Pisos 234 y 5"/>
    <s v="23/07/2020"/>
    <s v="23/07/2023"/>
    <n v="5000000"/>
    <s v="2001895732"/>
    <n v="1080"/>
    <n v="1"/>
    <n v="5000000"/>
    <n v="360"/>
    <n v="2"/>
    <n v="2"/>
    <n v="0.88"/>
    <n v="5.0081740000000003"/>
  </r>
  <r>
    <n v="1757"/>
    <x v="74"/>
    <s v="30/09/2020"/>
    <n v="2848"/>
    <n v="5"/>
    <s v="N"/>
    <s v="800-116-398-7"/>
    <s v="11001"/>
    <s v="Carrera 13 # 28-17 Pisos 234 y 5"/>
    <s v="23/07/2020"/>
    <s v="23/07/2025"/>
    <n v="25500000"/>
    <s v="2001895733"/>
    <n v="1800"/>
    <n v="1"/>
    <n v="25500000"/>
    <n v="180"/>
    <n v="2"/>
    <n v="2"/>
    <n v="0.88"/>
    <n v="25.541674"/>
  </r>
  <r>
    <n v="1027"/>
    <x v="74"/>
    <s v="30/09/2020"/>
    <n v="2849"/>
    <n v="5"/>
    <s v="N"/>
    <s v="800-116-398-7"/>
    <s v="11001"/>
    <s v="Carrera 13 # 28-17 Pisos 234 y 5"/>
    <s v="24/07/2020"/>
    <s v="24/07/2023"/>
    <n v="17000000"/>
    <s v="2001896275"/>
    <n v="1080"/>
    <n v="1"/>
    <n v="17000000"/>
    <n v="30"/>
    <n v="2"/>
    <n v="2"/>
    <n v="0"/>
    <n v="16.058223999999999"/>
  </r>
  <r>
    <n v="1027"/>
    <x v="74"/>
    <s v="30/09/2020"/>
    <n v="2850"/>
    <n v="5"/>
    <s v="N"/>
    <s v="800-116-398-7"/>
    <s v="11001"/>
    <s v="Carrera 13 # 28-17 Pisos 234 y 5"/>
    <s v="24/07/2020"/>
    <s v="24/07/2023"/>
    <n v="30000000"/>
    <s v="2001896290"/>
    <n v="1080"/>
    <n v="1"/>
    <n v="30000000"/>
    <n v="180"/>
    <n v="2"/>
    <n v="2"/>
    <n v="4.38"/>
    <n v="30.231103999999998"/>
  </r>
  <r>
    <n v="1027"/>
    <x v="74"/>
    <s v="30/09/2020"/>
    <n v="2851"/>
    <n v="5"/>
    <s v="N"/>
    <s v="800-116-398-7"/>
    <s v="11001"/>
    <s v="Carrera 13 # 28-17 Pisos 234 y 5"/>
    <s v="24/07/2020"/>
    <s v="24/07/2023"/>
    <n v="10000000"/>
    <s v="2001896300"/>
    <n v="1080"/>
    <n v="1"/>
    <n v="10000000"/>
    <n v="180"/>
    <n v="2"/>
    <n v="2"/>
    <n v="0.88"/>
    <n v="10.015616"/>
  </r>
  <r>
    <n v="1758"/>
    <x v="74"/>
    <s v="30/09/2020"/>
    <n v="2852"/>
    <n v="5"/>
    <s v="N"/>
    <s v="800-116-398-7"/>
    <s v="11001"/>
    <s v="Carrera 13 # 28-17 Pisos 234 y 5"/>
    <s v="24/07/2020"/>
    <s v="24/07/2025"/>
    <n v="11000000"/>
    <s v="2001896302"/>
    <n v="1800"/>
    <n v="1"/>
    <n v="11000000"/>
    <n v="180"/>
    <n v="2"/>
    <n v="2"/>
    <n v="0.38"/>
    <n v="11.007424"/>
  </r>
  <r>
    <n v="1758"/>
    <x v="74"/>
    <s v="30/09/2020"/>
    <n v="2853"/>
    <n v="5"/>
    <s v="N"/>
    <s v="800-116-398-7"/>
    <s v="11001"/>
    <s v="Carrera 13 # 28-17 Pisos 234 y 5"/>
    <s v="24/07/2020"/>
    <s v="24/07/2025"/>
    <n v="10500000"/>
    <s v="2001896317"/>
    <n v="1800"/>
    <n v="1"/>
    <n v="10500000"/>
    <n v="180"/>
    <n v="2"/>
    <n v="2"/>
    <n v="0.88"/>
    <n v="10.516384"/>
  </r>
  <r>
    <n v="1027"/>
    <x v="74"/>
    <s v="30/09/2020"/>
    <n v="2854"/>
    <n v="5"/>
    <s v="N"/>
    <s v="800-116-398-7"/>
    <s v="11001"/>
    <s v="Carrera 13 # 28-17 Pisos 234 y 5"/>
    <s v="24/07/2020"/>
    <s v="24/07/2023"/>
    <n v="10500000"/>
    <s v="2001896320"/>
    <n v="1080"/>
    <n v="1"/>
    <n v="10500000"/>
    <n v="180"/>
    <n v="2"/>
    <n v="2"/>
    <n v="0.88"/>
    <n v="10.516384"/>
  </r>
  <r>
    <n v="1027"/>
    <x v="74"/>
    <s v="30/09/2020"/>
    <n v="2855"/>
    <n v="5"/>
    <s v="N"/>
    <s v="800-116-398-7"/>
    <s v="11001"/>
    <s v="Carrera 13 # 28-17 Pisos 234 y 5"/>
    <s v="24/07/2020"/>
    <s v="24/07/2023"/>
    <n v="15000000"/>
    <s v="2001896321"/>
    <n v="1080"/>
    <n v="1"/>
    <n v="15000000"/>
    <n v="30"/>
    <n v="2"/>
    <n v="2"/>
    <n v="0"/>
    <n v="14.169015"/>
  </r>
  <r>
    <n v="1027"/>
    <x v="74"/>
    <s v="30/09/2020"/>
    <n v="2856"/>
    <n v="5"/>
    <s v="N"/>
    <s v="800-116-398-7"/>
    <s v="11001"/>
    <s v="Carrera 13 # 28-17 Pisos 234 y 5"/>
    <s v="24/07/2020"/>
    <s v="24/07/2023"/>
    <n v="8000000"/>
    <s v="2001896323"/>
    <n v="1080"/>
    <n v="1"/>
    <n v="8000000"/>
    <n v="180"/>
    <n v="2"/>
    <n v="2"/>
    <n v="0.88"/>
    <n v="8.01248"/>
  </r>
  <r>
    <n v="1758"/>
    <x v="74"/>
    <s v="30/09/2020"/>
    <n v="2857"/>
    <n v="5"/>
    <s v="N"/>
    <s v="800-116-398-7"/>
    <s v="11001"/>
    <s v="Carrera 13 # 28-17 Pisos 234 y 5"/>
    <s v="24/07/2020"/>
    <s v="24/07/2025"/>
    <n v="15000000"/>
    <s v="2001896324"/>
    <n v="1800"/>
    <n v="1"/>
    <n v="15000000"/>
    <n v="180"/>
    <n v="2"/>
    <n v="2"/>
    <n v="0.88"/>
    <n v="15.023424"/>
  </r>
  <r>
    <n v="1758"/>
    <x v="74"/>
    <s v="30/09/2020"/>
    <n v="2858"/>
    <n v="5"/>
    <s v="N"/>
    <s v="800-116-398-7"/>
    <s v="11001"/>
    <s v="Carrera 13 # 28-17 Pisos 234 y 5"/>
    <s v="24/07/2020"/>
    <s v="24/07/2025"/>
    <n v="15000000"/>
    <s v="2001896327"/>
    <n v="1800"/>
    <n v="1"/>
    <n v="15000000"/>
    <n v="180"/>
    <n v="2"/>
    <n v="2"/>
    <n v="0.88"/>
    <n v="15.023424"/>
  </r>
  <r>
    <n v="1027"/>
    <x v="74"/>
    <s v="30/09/2020"/>
    <n v="2859"/>
    <n v="5"/>
    <s v="N"/>
    <s v="800-116-398-7"/>
    <s v="11001"/>
    <s v="Carrera 13 # 28-17 Pisos 234 y 5"/>
    <s v="24/07/2020"/>
    <s v="24/07/2023"/>
    <n v="20600000"/>
    <s v="2001896338"/>
    <n v="1080"/>
    <n v="1"/>
    <n v="20600000"/>
    <n v="180"/>
    <n v="2"/>
    <n v="2"/>
    <n v="0.88"/>
    <n v="20.632128000000002"/>
  </r>
  <r>
    <n v="1027"/>
    <x v="74"/>
    <s v="30/09/2020"/>
    <n v="2860"/>
    <n v="5"/>
    <s v="N"/>
    <s v="800-116-398-7"/>
    <s v="11001"/>
    <s v="Carrera 13 # 28-17 Pisos 234 y 5"/>
    <s v="24/07/2020"/>
    <s v="24/07/2023"/>
    <n v="6000000"/>
    <s v="2001896340"/>
    <n v="1080"/>
    <n v="1"/>
    <n v="6000000"/>
    <n v="180"/>
    <n v="2"/>
    <n v="2"/>
    <n v="0.88"/>
    <n v="6.0093439999999996"/>
  </r>
  <r>
    <n v="1027"/>
    <x v="74"/>
    <s v="30/09/2020"/>
    <n v="2861"/>
    <n v="5"/>
    <s v="N"/>
    <s v="800-116-398-7"/>
    <s v="11001"/>
    <s v="Carrera 13 # 28-17 Pisos 234 y 5"/>
    <s v="24/07/2020"/>
    <s v="24/07/2023"/>
    <n v="10000000"/>
    <s v="2001896344"/>
    <n v="1080"/>
    <n v="1"/>
    <n v="10000000"/>
    <n v="180"/>
    <n v="2"/>
    <n v="2"/>
    <n v="0.88"/>
    <n v="10.015616"/>
  </r>
  <r>
    <n v="1758"/>
    <x v="74"/>
    <s v="30/09/2020"/>
    <n v="2862"/>
    <n v="5"/>
    <s v="N"/>
    <s v="800-116-398-7"/>
    <s v="11001"/>
    <s v="Carrera 13 # 28-17 Pisos 234 y 5"/>
    <s v="24/07/2020"/>
    <s v="24/07/2025"/>
    <n v="20000000"/>
    <s v="2001896352"/>
    <n v="1800"/>
    <n v="1"/>
    <n v="20000000"/>
    <n v="180"/>
    <n v="2"/>
    <n v="2"/>
    <n v="0.88"/>
    <n v="20.031231999999999"/>
  </r>
  <r>
    <n v="1758"/>
    <x v="74"/>
    <s v="30/09/2020"/>
    <n v="2863"/>
    <n v="5"/>
    <s v="N"/>
    <s v="800-116-398-7"/>
    <s v="11001"/>
    <s v="Carrera 13 # 28-17 Pisos 234 y 5"/>
    <s v="24/07/2020"/>
    <s v="24/07/2025"/>
    <n v="10000000"/>
    <s v="2001896354"/>
    <n v="1800"/>
    <n v="1"/>
    <n v="10000000"/>
    <n v="180"/>
    <n v="2"/>
    <n v="2"/>
    <n v="0.88"/>
    <n v="10.015616"/>
  </r>
  <r>
    <n v="1758"/>
    <x v="74"/>
    <s v="30/09/2020"/>
    <n v="2864"/>
    <n v="5"/>
    <s v="N"/>
    <s v="800-116-398-7"/>
    <s v="11001"/>
    <s v="Carrera 13 # 28-17 Pisos 234 y 5"/>
    <s v="24/07/2020"/>
    <s v="24/07/2025"/>
    <n v="25000000"/>
    <s v="2001896355"/>
    <n v="1800"/>
    <n v="1"/>
    <n v="25000000"/>
    <n v="180"/>
    <n v="2"/>
    <n v="2"/>
    <n v="0.88"/>
    <n v="25.03904"/>
  </r>
  <r>
    <n v="1027"/>
    <x v="74"/>
    <s v="30/09/2020"/>
    <n v="2865"/>
    <n v="5"/>
    <s v="N"/>
    <s v="800-116-398-7"/>
    <s v="11001"/>
    <s v="Carrera 13 # 28-17 Pisos 234 y 5"/>
    <s v="24/07/2020"/>
    <s v="24/07/2023"/>
    <n v="11000000"/>
    <s v="2001896368"/>
    <n v="1080"/>
    <n v="1"/>
    <n v="11000000"/>
    <n v="180"/>
    <n v="2"/>
    <n v="2"/>
    <n v="0.88"/>
    <n v="11.017151999999999"/>
  </r>
  <r>
    <n v="1027"/>
    <x v="74"/>
    <s v="30/09/2020"/>
    <n v="2866"/>
    <n v="5"/>
    <s v="N"/>
    <s v="800-116-398-7"/>
    <s v="11001"/>
    <s v="Carrera 13 # 28-17 Pisos 234 y 5"/>
    <s v="24/07/2020"/>
    <s v="24/07/2023"/>
    <n v="10000000"/>
    <s v="2001896370"/>
    <n v="1080"/>
    <n v="1"/>
    <n v="10000000"/>
    <n v="180"/>
    <n v="2"/>
    <n v="2"/>
    <n v="0.88"/>
    <n v="10.015616"/>
  </r>
  <r>
    <n v="1758"/>
    <x v="74"/>
    <s v="30/09/2020"/>
    <n v="2867"/>
    <n v="5"/>
    <s v="N"/>
    <s v="800-116-398-7"/>
    <s v="11001"/>
    <s v="Carrera 13 # 28-17 Pisos 234 y 5"/>
    <s v="24/07/2020"/>
    <s v="24/07/2025"/>
    <n v="6000000"/>
    <s v="2001896374"/>
    <n v="1800"/>
    <n v="1"/>
    <n v="6000000"/>
    <n v="180"/>
    <n v="2"/>
    <n v="2"/>
    <n v="0.88"/>
    <n v="6.0093439999999996"/>
  </r>
  <r>
    <n v="1027"/>
    <x v="74"/>
    <s v="30/09/2020"/>
    <n v="2868"/>
    <n v="5"/>
    <s v="N"/>
    <s v="800-116-398-7"/>
    <s v="11001"/>
    <s v="Carrera 13 # 28-17 Pisos 234 y 5"/>
    <s v="24/07/2020"/>
    <s v="24/07/2023"/>
    <n v="8400000"/>
    <s v="2001896376"/>
    <n v="1080"/>
    <n v="1"/>
    <n v="8400000"/>
    <n v="180"/>
    <n v="2"/>
    <n v="2"/>
    <n v="0.88"/>
    <n v="8.4131199999999993"/>
  </r>
  <r>
    <n v="1758"/>
    <x v="74"/>
    <s v="30/09/2020"/>
    <n v="2869"/>
    <n v="5"/>
    <s v="N"/>
    <s v="800-116-398-7"/>
    <s v="11001"/>
    <s v="Carrera 13 # 28-17 Pisos 234 y 5"/>
    <s v="24/07/2020"/>
    <s v="24/07/2025"/>
    <n v="5000000"/>
    <s v="2001896378"/>
    <n v="1800"/>
    <n v="1"/>
    <n v="5000000"/>
    <n v="180"/>
    <n v="2"/>
    <n v="2"/>
    <n v="0.88"/>
    <n v="5.0078079999999998"/>
  </r>
  <r>
    <n v="1027"/>
    <x v="74"/>
    <s v="30/09/2020"/>
    <n v="2870"/>
    <n v="5"/>
    <s v="N"/>
    <s v="800-116-398-7"/>
    <s v="11001"/>
    <s v="Carrera 13 # 28-17 Pisos 234 y 5"/>
    <s v="24/07/2020"/>
    <s v="24/07/2023"/>
    <n v="15000000"/>
    <s v="2001896389"/>
    <n v="1080"/>
    <n v="1"/>
    <n v="15000000"/>
    <n v="180"/>
    <n v="2"/>
    <n v="2"/>
    <n v="0.88"/>
    <n v="15.023424"/>
  </r>
  <r>
    <n v="1026"/>
    <x v="74"/>
    <s v="30/09/2020"/>
    <n v="2871"/>
    <n v="5"/>
    <s v="N"/>
    <s v="800-116-398-7"/>
    <s v="11001"/>
    <s v="Carrera 13 # 28-17 Pisos 234 y 5"/>
    <s v="27/07/2020"/>
    <s v="23/07/2023"/>
    <n v="25000000"/>
    <s v="2001897092"/>
    <n v="1080"/>
    <n v="1"/>
    <n v="25000000"/>
    <n v="90"/>
    <n v="2"/>
    <n v="2"/>
    <n v="0"/>
    <n v="22.916667"/>
  </r>
  <r>
    <n v="1030"/>
    <x v="74"/>
    <s v="30/09/2020"/>
    <n v="2872"/>
    <n v="5"/>
    <s v="N"/>
    <s v="800-116-398-7"/>
    <s v="11001"/>
    <s v="Carrera 13 # 28-17 Pisos 234 y 5"/>
    <s v="27/07/2020"/>
    <s v="27/07/2023"/>
    <n v="5000000"/>
    <s v="2001897093"/>
    <n v="1080"/>
    <n v="1"/>
    <n v="5000000"/>
    <n v="180"/>
    <n v="2"/>
    <n v="2"/>
    <n v="0.28999999999999998"/>
    <n v="5.0025199999999996"/>
  </r>
  <r>
    <n v="1761"/>
    <x v="74"/>
    <s v="30/09/2020"/>
    <n v="2873"/>
    <n v="5"/>
    <s v="N"/>
    <s v="800-116-398-7"/>
    <s v="11001"/>
    <s v="Carrera 13 # 28-17 Pisos 234 y 5"/>
    <s v="27/07/2020"/>
    <s v="27/07/2025"/>
    <n v="25000000"/>
    <s v="2001897094"/>
    <n v="1800"/>
    <n v="1"/>
    <n v="25000000"/>
    <n v="360"/>
    <n v="2"/>
    <n v="2"/>
    <n v="0.79"/>
    <n v="25.034586999999998"/>
  </r>
  <r>
    <n v="1030"/>
    <x v="74"/>
    <s v="30/09/2020"/>
    <n v="2874"/>
    <n v="5"/>
    <s v="N"/>
    <s v="800-116-398-7"/>
    <s v="11001"/>
    <s v="Carrera 13 # 28-17 Pisos 234 y 5"/>
    <s v="27/07/2020"/>
    <s v="27/07/2023"/>
    <n v="19000000"/>
    <s v="2001897096"/>
    <n v="1080"/>
    <n v="1"/>
    <n v="19000000"/>
    <n v="180"/>
    <n v="2"/>
    <n v="2"/>
    <n v="0.79"/>
    <n v="19.026208"/>
  </r>
  <r>
    <n v="1761"/>
    <x v="74"/>
    <s v="30/09/2020"/>
    <n v="2875"/>
    <n v="5"/>
    <s v="N"/>
    <s v="800-116-398-7"/>
    <s v="11001"/>
    <s v="Carrera 13 # 28-17 Pisos 234 y 5"/>
    <s v="27/07/2020"/>
    <s v="27/07/2025"/>
    <n v="15000000"/>
    <s v="2001897131"/>
    <n v="1800"/>
    <n v="1"/>
    <n v="15000000"/>
    <n v="180"/>
    <n v="2"/>
    <n v="2"/>
    <n v="0.79"/>
    <n v="15.020727000000001"/>
  </r>
  <r>
    <n v="1761"/>
    <x v="74"/>
    <s v="30/09/2020"/>
    <n v="2876"/>
    <n v="5"/>
    <s v="N"/>
    <s v="800-116-398-7"/>
    <s v="11001"/>
    <s v="Carrera 13 # 28-17 Pisos 234 y 5"/>
    <s v="27/07/2020"/>
    <s v="27/07/2025"/>
    <n v="15000000"/>
    <s v="2001897135"/>
    <n v="1800"/>
    <n v="1"/>
    <n v="15000000"/>
    <n v="180"/>
    <n v="2"/>
    <n v="2"/>
    <n v="0.79"/>
    <n v="15.020727000000001"/>
  </r>
  <r>
    <n v="1030"/>
    <x v="74"/>
    <s v="30/09/2020"/>
    <n v="2877"/>
    <n v="5"/>
    <s v="N"/>
    <s v="800-116-398-7"/>
    <s v="11001"/>
    <s v="Carrera 13 # 28-17 Pisos 234 y 5"/>
    <s v="27/07/2020"/>
    <s v="27/07/2023"/>
    <n v="7000000"/>
    <s v="2001897138"/>
    <n v="1080"/>
    <n v="1"/>
    <n v="7000000"/>
    <n v="180"/>
    <n v="2"/>
    <n v="2"/>
    <n v="0.79"/>
    <n v="7.009639"/>
  </r>
  <r>
    <n v="1030"/>
    <x v="74"/>
    <s v="30/09/2020"/>
    <n v="2878"/>
    <n v="5"/>
    <s v="N"/>
    <s v="800-116-398-7"/>
    <s v="11001"/>
    <s v="Carrera 13 # 28-17 Pisos 234 y 5"/>
    <s v="27/07/2020"/>
    <s v="27/07/2023"/>
    <n v="5800000"/>
    <s v="2001897139"/>
    <n v="1080"/>
    <n v="1"/>
    <n v="5800000"/>
    <n v="180"/>
    <n v="2"/>
    <n v="2"/>
    <n v="0.79"/>
    <n v="5.808001"/>
  </r>
  <r>
    <n v="1761"/>
    <x v="74"/>
    <s v="30/09/2020"/>
    <n v="2879"/>
    <n v="5"/>
    <s v="N"/>
    <s v="800-116-398-7"/>
    <s v="11001"/>
    <s v="Carrera 13 # 28-17 Pisos 234 y 5"/>
    <s v="27/07/2020"/>
    <s v="27/07/2025"/>
    <n v="10000000"/>
    <s v="2001897141"/>
    <n v="1800"/>
    <n v="1"/>
    <n v="10000000"/>
    <n v="180"/>
    <n v="2"/>
    <n v="2"/>
    <n v="0.79"/>
    <n v="10.013797"/>
  </r>
  <r>
    <n v="1030"/>
    <x v="74"/>
    <s v="30/09/2020"/>
    <n v="2880"/>
    <n v="5"/>
    <s v="N"/>
    <s v="800-116-398-7"/>
    <s v="11001"/>
    <s v="Carrera 13 # 28-17 Pisos 234 y 5"/>
    <s v="27/07/2020"/>
    <s v="27/07/2023"/>
    <n v="6500000"/>
    <s v="2001897147"/>
    <n v="1080"/>
    <n v="1"/>
    <n v="6500000"/>
    <n v="180"/>
    <n v="2"/>
    <n v="2"/>
    <n v="0.79"/>
    <n v="6.5089459999999999"/>
  </r>
  <r>
    <n v="1761"/>
    <x v="74"/>
    <s v="30/09/2020"/>
    <n v="2881"/>
    <n v="5"/>
    <s v="N"/>
    <s v="800-116-398-7"/>
    <s v="11001"/>
    <s v="Carrera 13 # 28-17 Pisos 234 y 5"/>
    <s v="27/07/2020"/>
    <s v="27/07/2025"/>
    <n v="15000000"/>
    <s v="2001897148"/>
    <n v="1800"/>
    <n v="1"/>
    <n v="15000000"/>
    <n v="180"/>
    <n v="2"/>
    <n v="2"/>
    <n v="0.79"/>
    <n v="15.020727000000001"/>
  </r>
  <r>
    <n v="1030"/>
    <x v="74"/>
    <s v="30/09/2020"/>
    <n v="2882"/>
    <n v="5"/>
    <s v="N"/>
    <s v="800-116-398-7"/>
    <s v="11001"/>
    <s v="Carrera 13 # 28-17 Pisos 234 y 5"/>
    <s v="27/07/2020"/>
    <s v="27/07/2023"/>
    <n v="10200000"/>
    <s v="2001897151"/>
    <n v="1080"/>
    <n v="1"/>
    <n v="10200000"/>
    <n v="180"/>
    <n v="2"/>
    <n v="2"/>
    <n v="0.79"/>
    <n v="10.214048999999999"/>
  </r>
  <r>
    <n v="1761"/>
    <x v="74"/>
    <s v="30/09/2020"/>
    <n v="2883"/>
    <n v="5"/>
    <s v="N"/>
    <s v="800-116-398-7"/>
    <s v="11001"/>
    <s v="Carrera 13 # 28-17 Pisos 234 y 5"/>
    <s v="27/07/2020"/>
    <s v="27/07/2025"/>
    <n v="20000000"/>
    <s v="2001897153"/>
    <n v="1800"/>
    <n v="1"/>
    <n v="20000000"/>
    <n v="180"/>
    <n v="2"/>
    <n v="2"/>
    <n v="0.79"/>
    <n v="20.027594000000001"/>
  </r>
  <r>
    <n v="1030"/>
    <x v="74"/>
    <s v="30/09/2020"/>
    <n v="2884"/>
    <n v="5"/>
    <s v="N"/>
    <s v="800-116-398-7"/>
    <s v="11001"/>
    <s v="Carrera 13 # 28-17 Pisos 234 y 5"/>
    <s v="27/07/2020"/>
    <s v="27/07/2023"/>
    <n v="28000000"/>
    <s v="2001897157"/>
    <n v="1080"/>
    <n v="1"/>
    <n v="28000000"/>
    <n v="180"/>
    <n v="2"/>
    <n v="2"/>
    <n v="0.79"/>
    <n v="28.038619000000001"/>
  </r>
  <r>
    <n v="1761"/>
    <x v="74"/>
    <s v="30/09/2020"/>
    <n v="2885"/>
    <n v="5"/>
    <s v="N"/>
    <s v="800-116-398-7"/>
    <s v="11001"/>
    <s v="Carrera 13 # 28-17 Pisos 234 y 5"/>
    <s v="27/07/2020"/>
    <s v="27/07/2025"/>
    <n v="15000000"/>
    <s v="2001897163"/>
    <n v="1800"/>
    <n v="1"/>
    <n v="15000000"/>
    <n v="180"/>
    <n v="2"/>
    <n v="2"/>
    <n v="0.79"/>
    <n v="15.020727000000001"/>
  </r>
  <r>
    <n v="1030"/>
    <x v="74"/>
    <s v="30/09/2020"/>
    <n v="2886"/>
    <n v="5"/>
    <s v="N"/>
    <s v="800-116-398-7"/>
    <s v="11001"/>
    <s v="Carrera 13 # 28-17 Pisos 234 y 5"/>
    <s v="27/07/2020"/>
    <s v="27/07/2023"/>
    <n v="5500000"/>
    <s v="2001897165"/>
    <n v="1080"/>
    <n v="1"/>
    <n v="5500000"/>
    <n v="180"/>
    <n v="2"/>
    <n v="2"/>
    <n v="0.79"/>
    <n v="5.5075599999999998"/>
  </r>
  <r>
    <n v="665"/>
    <x v="74"/>
    <s v="30/09/2020"/>
    <n v="2887"/>
    <n v="5"/>
    <s v="N"/>
    <s v="800-116-398-7"/>
    <s v="11001"/>
    <s v="Carrera 13 # 28-17 Pisos 234 y 5"/>
    <s v="27/07/2020"/>
    <s v="27/07/2022"/>
    <n v="30000000"/>
    <s v="2001897170"/>
    <n v="720"/>
    <n v="1"/>
    <n v="30000000"/>
    <n v="180"/>
    <n v="2"/>
    <n v="2"/>
    <n v="0.79"/>
    <n v="30.041391000000001"/>
  </r>
  <r>
    <n v="1761"/>
    <x v="74"/>
    <s v="30/09/2020"/>
    <n v="2888"/>
    <n v="5"/>
    <s v="N"/>
    <s v="800-116-398-7"/>
    <s v="11001"/>
    <s v="Carrera 13 # 28-17 Pisos 234 y 5"/>
    <s v="27/07/2020"/>
    <s v="27/07/2025"/>
    <n v="10000000"/>
    <s v="2001897172"/>
    <n v="1800"/>
    <n v="1"/>
    <n v="10000000"/>
    <n v="180"/>
    <n v="2"/>
    <n v="2"/>
    <n v="0.79"/>
    <n v="10.013797"/>
  </r>
  <r>
    <n v="665"/>
    <x v="74"/>
    <s v="30/09/2020"/>
    <n v="2889"/>
    <n v="5"/>
    <s v="N"/>
    <s v="800-116-398-7"/>
    <s v="11001"/>
    <s v="Carrera 13 # 28-17 Pisos 234 y 5"/>
    <s v="27/07/2020"/>
    <s v="27/07/2022"/>
    <n v="8000000"/>
    <s v="2001897174"/>
    <n v="720"/>
    <n v="1"/>
    <n v="8000000"/>
    <n v="30"/>
    <n v="2"/>
    <n v="2"/>
    <n v="0"/>
    <n v="7.3333469999999998"/>
  </r>
  <r>
    <n v="1761"/>
    <x v="74"/>
    <s v="30/09/2020"/>
    <n v="2890"/>
    <n v="5"/>
    <s v="N"/>
    <s v="800-116-398-7"/>
    <s v="11001"/>
    <s v="Carrera 13 # 28-17 Pisos 234 y 5"/>
    <s v="27/07/2020"/>
    <s v="27/07/2025"/>
    <n v="10000000"/>
    <s v="2001897176"/>
    <n v="1800"/>
    <n v="1"/>
    <n v="10000000"/>
    <n v="180"/>
    <n v="2"/>
    <n v="2"/>
    <n v="0.79"/>
    <n v="10.013797"/>
  </r>
  <r>
    <n v="1030"/>
    <x v="74"/>
    <s v="30/09/2020"/>
    <n v="2891"/>
    <n v="5"/>
    <s v="N"/>
    <s v="800-116-398-7"/>
    <s v="11001"/>
    <s v="Carrera 13 # 28-17 Pisos 234 y 5"/>
    <s v="27/07/2020"/>
    <s v="27/07/2023"/>
    <n v="5300000"/>
    <s v="2001897180"/>
    <n v="1080"/>
    <n v="1"/>
    <n v="5300000"/>
    <n v="90"/>
    <n v="2"/>
    <n v="2"/>
    <n v="0.79"/>
    <n v="5.3073079999999999"/>
  </r>
  <r>
    <n v="1762"/>
    <x v="74"/>
    <s v="30/09/2020"/>
    <n v="2892"/>
    <n v="5"/>
    <s v="N"/>
    <s v="800-116-398-7"/>
    <s v="11001"/>
    <s v="Carrera 13 # 28-17 Pisos 234 y 5"/>
    <s v="28/07/2020"/>
    <s v="28/07/2025"/>
    <n v="10000000"/>
    <s v="2001897485"/>
    <n v="1800"/>
    <n v="1"/>
    <n v="10000000"/>
    <n v="180"/>
    <n v="2"/>
    <n v="2"/>
    <n v="0.79"/>
    <n v="10.013578000000001"/>
  </r>
  <r>
    <n v="1762"/>
    <x v="74"/>
    <s v="30/09/2020"/>
    <n v="2893"/>
    <n v="5"/>
    <s v="N"/>
    <s v="800-116-398-7"/>
    <s v="11001"/>
    <s v="Carrera 13 # 28-17 Pisos 234 y 5"/>
    <s v="28/07/2020"/>
    <s v="28/07/2025"/>
    <n v="17000000"/>
    <s v="2001897486"/>
    <n v="1800"/>
    <n v="1"/>
    <n v="17000000"/>
    <n v="180"/>
    <n v="2"/>
    <n v="2"/>
    <n v="0.79"/>
    <n v="17.023064000000002"/>
  </r>
  <r>
    <n v="1397"/>
    <x v="74"/>
    <s v="30/09/2020"/>
    <n v="2894"/>
    <n v="5"/>
    <s v="N"/>
    <s v="800-116-398-7"/>
    <s v="11001"/>
    <s v="Carrera 13 # 28-17 Pisos 234 y 5"/>
    <s v="28/07/2020"/>
    <s v="28/07/2024"/>
    <n v="6000000"/>
    <s v="2001897493"/>
    <n v="1440"/>
    <n v="1"/>
    <n v="6000000"/>
    <n v="180"/>
    <n v="2"/>
    <n v="2"/>
    <n v="0.79"/>
    <n v="6.0081220000000002"/>
  </r>
  <r>
    <n v="1031"/>
    <x v="74"/>
    <s v="30/09/2020"/>
    <n v="2895"/>
    <n v="5"/>
    <s v="N"/>
    <s v="800-116-398-7"/>
    <s v="11001"/>
    <s v="Carrera 13 # 28-17 Pisos 234 y 5"/>
    <s v="28/07/2020"/>
    <s v="28/07/2023"/>
    <n v="10500000"/>
    <s v="2001897504"/>
    <n v="1080"/>
    <n v="1"/>
    <n v="10500000"/>
    <n v="90"/>
    <n v="2"/>
    <n v="2"/>
    <n v="0.79"/>
    <n v="10.51426"/>
  </r>
  <r>
    <n v="1031"/>
    <x v="74"/>
    <s v="30/09/2020"/>
    <n v="2896"/>
    <n v="5"/>
    <s v="N"/>
    <s v="800-116-398-7"/>
    <s v="11001"/>
    <s v="Carrera 13 # 28-17 Pisos 234 y 5"/>
    <s v="28/07/2020"/>
    <s v="28/07/2023"/>
    <n v="5000000"/>
    <s v="2001897507"/>
    <n v="1080"/>
    <n v="1"/>
    <n v="5000000"/>
    <n v="90"/>
    <n v="2"/>
    <n v="2"/>
    <n v="0.79"/>
    <n v="5.0067579999999996"/>
  </r>
  <r>
    <n v="1762"/>
    <x v="74"/>
    <s v="30/09/2020"/>
    <n v="2897"/>
    <n v="5"/>
    <s v="N"/>
    <s v="800-116-398-7"/>
    <s v="11001"/>
    <s v="Carrera 13 # 28-17 Pisos 234 y 5"/>
    <s v="28/07/2020"/>
    <s v="28/07/2025"/>
    <n v="13000000"/>
    <s v="2001897508"/>
    <n v="1800"/>
    <n v="1"/>
    <n v="13000000"/>
    <n v="180"/>
    <n v="2"/>
    <n v="2"/>
    <n v="0.79"/>
    <n v="13.017670000000001"/>
  </r>
  <r>
    <n v="1031"/>
    <x v="74"/>
    <s v="30/09/2020"/>
    <n v="2898"/>
    <n v="5"/>
    <s v="N"/>
    <s v="800-116-398-7"/>
    <s v="11001"/>
    <s v="Carrera 13 # 28-17 Pisos 234 y 5"/>
    <s v="28/07/2020"/>
    <s v="28/07/2023"/>
    <n v="10000000"/>
    <s v="2001897515"/>
    <n v="1080"/>
    <n v="1"/>
    <n v="10000000"/>
    <n v="180"/>
    <n v="2"/>
    <n v="2"/>
    <n v="0.79"/>
    <n v="10.013578000000001"/>
  </r>
  <r>
    <n v="1031"/>
    <x v="74"/>
    <s v="30/09/2020"/>
    <n v="2899"/>
    <n v="5"/>
    <s v="N"/>
    <s v="800-116-398-7"/>
    <s v="11001"/>
    <s v="Carrera 13 # 28-17 Pisos 234 y 5"/>
    <s v="28/07/2020"/>
    <s v="28/07/2023"/>
    <n v="15000000"/>
    <s v="2001897529"/>
    <n v="1080"/>
    <n v="1"/>
    <n v="15000000"/>
    <n v="180"/>
    <n v="2"/>
    <n v="2"/>
    <n v="0.79"/>
    <n v="15.020398"/>
  </r>
  <r>
    <n v="1762"/>
    <x v="74"/>
    <s v="30/09/2020"/>
    <n v="2900"/>
    <n v="5"/>
    <s v="N"/>
    <s v="800-116-398-7"/>
    <s v="11001"/>
    <s v="Carrera 13 # 28-17 Pisos 234 y 5"/>
    <s v="28/07/2020"/>
    <s v="28/07/2025"/>
    <n v="20000000"/>
    <s v="2001897530"/>
    <n v="1800"/>
    <n v="1"/>
    <n v="20000000"/>
    <n v="180"/>
    <n v="2"/>
    <n v="2"/>
    <n v="0.79"/>
    <n v="20.027156000000002"/>
  </r>
  <r>
    <n v="1762"/>
    <x v="74"/>
    <s v="30/09/2020"/>
    <n v="2901"/>
    <n v="5"/>
    <s v="N"/>
    <s v="800-116-398-7"/>
    <s v="11001"/>
    <s v="Carrera 13 # 28-17 Pisos 234 y 5"/>
    <s v="28/07/2020"/>
    <s v="28/07/2025"/>
    <n v="25000000"/>
    <s v="2001897534"/>
    <n v="1800"/>
    <n v="1"/>
    <n v="25000000"/>
    <n v="180"/>
    <n v="2"/>
    <n v="2"/>
    <n v="0.79"/>
    <n v="25.033975999999999"/>
  </r>
  <r>
    <n v="1031"/>
    <x v="74"/>
    <s v="30/09/2020"/>
    <n v="2902"/>
    <n v="5"/>
    <s v="N"/>
    <s v="800-116-398-7"/>
    <s v="11001"/>
    <s v="Carrera 13 # 28-17 Pisos 234 y 5"/>
    <s v="28/07/2020"/>
    <s v="28/07/2023"/>
    <n v="10000000"/>
    <s v="2001897538"/>
    <n v="1080"/>
    <n v="1"/>
    <n v="10000000"/>
    <n v="360"/>
    <n v="2"/>
    <n v="2"/>
    <n v="0.79"/>
    <n v="10.013578000000001"/>
  </r>
  <r>
    <n v="1031"/>
    <x v="74"/>
    <s v="30/09/2020"/>
    <n v="2903"/>
    <n v="5"/>
    <s v="N"/>
    <s v="800-116-398-7"/>
    <s v="11001"/>
    <s v="Carrera 13 # 28-17 Pisos 234 y 5"/>
    <s v="28/07/2020"/>
    <s v="28/07/2023"/>
    <n v="5000000"/>
    <s v="2001897540"/>
    <n v="1080"/>
    <n v="1"/>
    <n v="5000000"/>
    <n v="360"/>
    <n v="2"/>
    <n v="2"/>
    <n v="0.79"/>
    <n v="5.0068200000000003"/>
  </r>
  <r>
    <n v="666"/>
    <x v="74"/>
    <s v="30/09/2020"/>
    <n v="2904"/>
    <n v="5"/>
    <s v="N"/>
    <s v="800-116-398-7"/>
    <s v="11001"/>
    <s v="Carrera 13 # 28-17 Pisos 234 y 5"/>
    <s v="28/07/2020"/>
    <s v="28/07/2022"/>
    <n v="5500000"/>
    <s v="2001897545"/>
    <n v="720"/>
    <n v="1"/>
    <n v="5500000"/>
    <n v="180"/>
    <n v="2"/>
    <n v="2"/>
    <n v="0.79"/>
    <n v="5.5074399999999999"/>
  </r>
  <r>
    <n v="1762"/>
    <x v="74"/>
    <s v="30/09/2020"/>
    <n v="2905"/>
    <n v="5"/>
    <s v="N"/>
    <s v="800-116-398-7"/>
    <s v="11001"/>
    <s v="Carrera 13 # 28-17 Pisos 234 y 5"/>
    <s v="28/07/2020"/>
    <s v="28/07/2025"/>
    <n v="20000000"/>
    <s v="2001897557"/>
    <n v="1800"/>
    <n v="1"/>
    <n v="20000000"/>
    <n v="180"/>
    <n v="2"/>
    <n v="2"/>
    <n v="4.29"/>
    <n v="20.146196"/>
  </r>
  <r>
    <n v="1031"/>
    <x v="74"/>
    <s v="30/09/2020"/>
    <n v="2906"/>
    <n v="5"/>
    <s v="N"/>
    <s v="800-116-398-7"/>
    <s v="11001"/>
    <s v="Carrera 13 # 28-17 Pisos 234 y 5"/>
    <s v="28/07/2020"/>
    <s v="28/07/2023"/>
    <n v="10000000"/>
    <s v="2001897561"/>
    <n v="1080"/>
    <n v="1"/>
    <n v="10000000"/>
    <n v="180"/>
    <n v="2"/>
    <n v="2"/>
    <n v="0.79"/>
    <n v="10.013578000000001"/>
  </r>
  <r>
    <n v="1031"/>
    <x v="74"/>
    <s v="30/09/2020"/>
    <n v="2907"/>
    <n v="5"/>
    <s v="N"/>
    <s v="800-116-398-7"/>
    <s v="11001"/>
    <s v="Carrera 13 # 28-17 Pisos 234 y 5"/>
    <s v="28/07/2020"/>
    <s v="28/07/2023"/>
    <n v="18000000"/>
    <s v="2001897563"/>
    <n v="1080"/>
    <n v="1"/>
    <n v="18000000"/>
    <n v="180"/>
    <n v="2"/>
    <n v="2"/>
    <n v="0.79"/>
    <n v="18.024428"/>
  </r>
  <r>
    <n v="1762"/>
    <x v="74"/>
    <s v="30/09/2020"/>
    <n v="2908"/>
    <n v="5"/>
    <s v="N"/>
    <s v="800-116-398-7"/>
    <s v="11001"/>
    <s v="Carrera 13 # 28-17 Pisos 234 y 5"/>
    <s v="28/07/2020"/>
    <s v="28/07/2025"/>
    <n v="30000000"/>
    <s v="2001897566"/>
    <n v="1800"/>
    <n v="1"/>
    <n v="30000000"/>
    <n v="180"/>
    <n v="2"/>
    <n v="2"/>
    <n v="0.79"/>
    <n v="30.040734"/>
  </r>
  <r>
    <n v="1762"/>
    <x v="74"/>
    <s v="30/09/2020"/>
    <n v="2909"/>
    <n v="5"/>
    <s v="N"/>
    <s v="800-116-398-7"/>
    <s v="11001"/>
    <s v="Carrera 13 # 28-17 Pisos 234 y 5"/>
    <s v="28/07/2020"/>
    <s v="28/07/2025"/>
    <n v="25000000"/>
    <s v="2001897568"/>
    <n v="1800"/>
    <n v="1"/>
    <n v="25000000"/>
    <n v="180"/>
    <n v="2"/>
    <n v="2"/>
    <n v="0.79"/>
    <n v="25.033975999999999"/>
  </r>
  <r>
    <n v="1762"/>
    <x v="74"/>
    <s v="30/09/2020"/>
    <n v="2910"/>
    <n v="5"/>
    <s v="N"/>
    <s v="800-116-398-7"/>
    <s v="11001"/>
    <s v="Carrera 13 # 28-17 Pisos 234 y 5"/>
    <s v="28/07/2020"/>
    <s v="28/07/2025"/>
    <n v="15000000"/>
    <s v="2001897572"/>
    <n v="1800"/>
    <n v="1"/>
    <n v="15000000"/>
    <n v="180"/>
    <n v="2"/>
    <n v="2"/>
    <n v="0.79"/>
    <n v="15.020398"/>
  </r>
  <r>
    <n v="666"/>
    <x v="74"/>
    <s v="30/09/2020"/>
    <n v="2911"/>
    <n v="5"/>
    <s v="N"/>
    <s v="800-116-398-7"/>
    <s v="11001"/>
    <s v="Carrera 13 # 28-17 Pisos 234 y 5"/>
    <s v="28/07/2020"/>
    <s v="28/07/2022"/>
    <n v="21000000"/>
    <s v="2001897585"/>
    <n v="720"/>
    <n v="1"/>
    <n v="21000000"/>
    <n v="180"/>
    <n v="2"/>
    <n v="2"/>
    <n v="0.79"/>
    <n v="21.02852"/>
  </r>
  <r>
    <n v="1032"/>
    <x v="74"/>
    <s v="30/09/2020"/>
    <n v="2912"/>
    <n v="5"/>
    <s v="N"/>
    <s v="800-116-398-7"/>
    <s v="11001"/>
    <s v="Carrera 13 # 28-17 Pisos 234 y 5"/>
    <s v="29/07/2020"/>
    <s v="29/07/2023"/>
    <n v="6000000"/>
    <s v="2001897967"/>
    <n v="1080"/>
    <n v="1"/>
    <n v="6000000"/>
    <n v="180"/>
    <n v="2"/>
    <n v="2"/>
    <n v="0.79"/>
    <n v="6.0079909999999996"/>
  </r>
  <r>
    <n v="1032"/>
    <x v="74"/>
    <s v="30/09/2020"/>
    <n v="2913"/>
    <n v="5"/>
    <s v="N"/>
    <s v="800-116-398-7"/>
    <s v="11001"/>
    <s v="Carrera 13 # 28-17 Pisos 234 y 5"/>
    <s v="29/07/2020"/>
    <s v="29/07/2023"/>
    <n v="7000000"/>
    <s v="2001897968"/>
    <n v="1080"/>
    <n v="1"/>
    <n v="7000000"/>
    <n v="360"/>
    <n v="2"/>
    <n v="2"/>
    <n v="0.79"/>
    <n v="7.0093940000000003"/>
  </r>
  <r>
    <n v="1032"/>
    <x v="74"/>
    <s v="30/09/2020"/>
    <n v="2914"/>
    <n v="5"/>
    <s v="N"/>
    <s v="800-116-398-7"/>
    <s v="11001"/>
    <s v="Carrera 13 # 28-17 Pisos 234 y 5"/>
    <s v="29/07/2020"/>
    <s v="29/07/2023"/>
    <n v="15000000"/>
    <s v="2001897987"/>
    <n v="1080"/>
    <n v="1"/>
    <n v="15000000"/>
    <n v="180"/>
    <n v="2"/>
    <n v="2"/>
    <n v="0.79"/>
    <n v="15.020068999999999"/>
  </r>
  <r>
    <n v="1032"/>
    <x v="74"/>
    <s v="30/09/2020"/>
    <n v="2915"/>
    <n v="5"/>
    <s v="N"/>
    <s v="800-116-398-7"/>
    <s v="11001"/>
    <s v="Carrera 13 # 28-17 Pisos 234 y 5"/>
    <s v="29/07/2020"/>
    <s v="29/07/2023"/>
    <n v="7300000"/>
    <s v="2001898006"/>
    <n v="1080"/>
    <n v="1"/>
    <n v="7300000"/>
    <n v="30"/>
    <n v="2"/>
    <n v="2"/>
    <n v="0"/>
    <n v="6.894444"/>
  </r>
  <r>
    <n v="1763"/>
    <x v="74"/>
    <s v="30/09/2020"/>
    <n v="2916"/>
    <n v="5"/>
    <s v="N"/>
    <s v="800-116-398-7"/>
    <s v="11001"/>
    <s v="Carrera 13 # 28-17 Pisos 234 y 5"/>
    <s v="29/07/2020"/>
    <s v="29/07/2025"/>
    <n v="30000000"/>
    <s v="2001898018"/>
    <n v="1800"/>
    <n v="1"/>
    <n v="30000000"/>
    <n v="180"/>
    <n v="2"/>
    <n v="2"/>
    <n v="0.79"/>
    <n v="30.040077"/>
  </r>
  <r>
    <n v="1763"/>
    <x v="74"/>
    <s v="30/09/2020"/>
    <n v="2917"/>
    <n v="5"/>
    <s v="N"/>
    <s v="800-116-398-7"/>
    <s v="11001"/>
    <s v="Carrera 13 # 28-17 Pisos 234 y 5"/>
    <s v="29/07/2020"/>
    <s v="29/07/2025"/>
    <n v="15000000"/>
    <s v="2001898021"/>
    <n v="1800"/>
    <n v="1"/>
    <n v="15000000"/>
    <n v="180"/>
    <n v="2"/>
    <n v="2"/>
    <n v="0.79"/>
    <n v="15.020068999999999"/>
  </r>
  <r>
    <n v="241"/>
    <x v="74"/>
    <s v="30/09/2020"/>
    <n v="2918"/>
    <n v="5"/>
    <s v="N"/>
    <s v="800-116-398-7"/>
    <s v="11001"/>
    <s v="Carrera 13 # 28-17 Pisos 234 y 5"/>
    <s v="29/07/2020"/>
    <s v="29/05/2021"/>
    <n v="16000000"/>
    <s v="2001898024"/>
    <n v="300"/>
    <n v="1"/>
    <n v="16000000"/>
    <n v="300"/>
    <n v="2"/>
    <n v="2"/>
    <n v="0.79"/>
    <n v="16.021411000000001"/>
  </r>
  <r>
    <n v="1032"/>
    <x v="74"/>
    <s v="30/09/2020"/>
    <n v="2919"/>
    <n v="5"/>
    <s v="N"/>
    <s v="800-116-398-7"/>
    <s v="11001"/>
    <s v="Carrera 13 # 28-17 Pisos 234 y 5"/>
    <s v="29/07/2020"/>
    <s v="29/07/2023"/>
    <n v="50000000"/>
    <s v="2001898026"/>
    <n v="1080"/>
    <n v="1"/>
    <n v="50000000"/>
    <n v="180"/>
    <n v="2"/>
    <n v="2"/>
    <n v="0.79"/>
    <n v="50.066794999999999"/>
  </r>
  <r>
    <n v="1763"/>
    <x v="74"/>
    <s v="30/09/2020"/>
    <n v="2920"/>
    <n v="5"/>
    <s v="N"/>
    <s v="800-116-398-7"/>
    <s v="11001"/>
    <s v="Carrera 13 # 28-17 Pisos 234 y 5"/>
    <s v="29/07/2020"/>
    <s v="29/07/2025"/>
    <n v="15000000"/>
    <s v="2001898028"/>
    <n v="1800"/>
    <n v="1"/>
    <n v="15000000"/>
    <n v="180"/>
    <n v="2"/>
    <n v="2"/>
    <n v="0.79"/>
    <n v="15.020068999999999"/>
  </r>
  <r>
    <n v="1763"/>
    <x v="74"/>
    <s v="30/09/2020"/>
    <n v="2921"/>
    <n v="5"/>
    <s v="N"/>
    <s v="800-116-398-7"/>
    <s v="11001"/>
    <s v="Carrera 13 # 28-17 Pisos 234 y 5"/>
    <s v="29/07/2020"/>
    <s v="29/07/2025"/>
    <n v="20000000"/>
    <s v="2001898029"/>
    <n v="1800"/>
    <n v="1"/>
    <n v="20000000"/>
    <n v="180"/>
    <n v="2"/>
    <n v="2"/>
    <n v="0.79"/>
    <n v="20.026717999999999"/>
  </r>
  <r>
    <n v="302"/>
    <x v="74"/>
    <s v="30/09/2020"/>
    <n v="2922"/>
    <n v="5"/>
    <s v="N"/>
    <s v="800-116-398-7"/>
    <s v="11001"/>
    <s v="Carrera 13 # 28-17 Pisos 234 y 5"/>
    <s v="29/07/2020"/>
    <s v="29/07/2021"/>
    <n v="25000000"/>
    <s v="2001898032"/>
    <n v="360"/>
    <n v="1"/>
    <n v="25000000"/>
    <n v="180"/>
    <n v="2"/>
    <n v="2"/>
    <n v="0.79"/>
    <n v="25.033428000000001"/>
  </r>
  <r>
    <n v="1032"/>
    <x v="74"/>
    <s v="30/09/2020"/>
    <n v="2923"/>
    <n v="5"/>
    <s v="N"/>
    <s v="800-116-398-7"/>
    <s v="11001"/>
    <s v="Carrera 13 # 28-17 Pisos 234 y 5"/>
    <s v="29/07/2020"/>
    <s v="29/07/2023"/>
    <n v="30000000"/>
    <s v="2001898040"/>
    <n v="1080"/>
    <n v="1"/>
    <n v="30000000"/>
    <n v="180"/>
    <n v="2"/>
    <n v="2"/>
    <n v="4.29"/>
    <n v="30.215757"/>
  </r>
  <r>
    <n v="1763"/>
    <x v="74"/>
    <s v="30/09/2020"/>
    <n v="2924"/>
    <n v="5"/>
    <s v="N"/>
    <s v="800-116-398-7"/>
    <s v="11001"/>
    <s v="Carrera 13 # 28-17 Pisos 234 y 5"/>
    <s v="29/07/2020"/>
    <s v="29/07/2025"/>
    <n v="14000000"/>
    <s v="2001898044"/>
    <n v="1800"/>
    <n v="1"/>
    <n v="14000000"/>
    <n v="180"/>
    <n v="2"/>
    <n v="2"/>
    <n v="0.79"/>
    <n v="14.018727"/>
  </r>
  <r>
    <n v="1763"/>
    <x v="74"/>
    <s v="30/09/2020"/>
    <n v="2925"/>
    <n v="5"/>
    <s v="N"/>
    <s v="800-116-398-7"/>
    <s v="11001"/>
    <s v="Carrera 13 # 28-17 Pisos 234 y 5"/>
    <s v="29/07/2020"/>
    <s v="29/07/2025"/>
    <n v="15000000"/>
    <s v="2001898067"/>
    <n v="1800"/>
    <n v="1"/>
    <n v="15000000"/>
    <n v="180"/>
    <n v="2"/>
    <n v="2"/>
    <n v="0.79"/>
    <n v="15.020068999999999"/>
  </r>
  <r>
    <n v="1032"/>
    <x v="74"/>
    <s v="30/09/2020"/>
    <n v="2926"/>
    <n v="5"/>
    <s v="N"/>
    <s v="800-116-398-7"/>
    <s v="11001"/>
    <s v="Carrera 13 # 28-17 Pisos 234 y 5"/>
    <s v="29/07/2020"/>
    <s v="29/07/2023"/>
    <n v="15000000"/>
    <s v="2001898079"/>
    <n v="1080"/>
    <n v="1"/>
    <n v="15000000"/>
    <n v="180"/>
    <n v="2"/>
    <n v="2"/>
    <n v="0.28999999999999998"/>
    <n v="15.007381000000001"/>
  </r>
  <r>
    <n v="1033"/>
    <x v="74"/>
    <s v="30/09/2020"/>
    <n v="2927"/>
    <n v="5"/>
    <s v="N"/>
    <s v="800-116-398-7"/>
    <s v="11001"/>
    <s v="Carrera 13 # 28-17 Pisos 234 y 5"/>
    <s v="30/07/2020"/>
    <s v="30/07/2023"/>
    <n v="5000000"/>
    <s v="2001898618"/>
    <n v="1080"/>
    <n v="1"/>
    <n v="5000000"/>
    <n v="180"/>
    <n v="2"/>
    <n v="2"/>
    <n v="0.79"/>
    <n v="5.0065999999999997"/>
  </r>
  <r>
    <n v="1764"/>
    <x v="74"/>
    <s v="30/09/2020"/>
    <n v="2928"/>
    <n v="5"/>
    <s v="N"/>
    <s v="800-116-398-7"/>
    <s v="11001"/>
    <s v="Carrera 13 # 28-17 Pisos 234 y 5"/>
    <s v="30/07/2020"/>
    <s v="30/07/2025"/>
    <n v="17000000"/>
    <s v="2001898621"/>
    <n v="1800"/>
    <n v="1"/>
    <n v="17000000"/>
    <n v="30"/>
    <n v="2"/>
    <n v="2"/>
    <n v="0"/>
    <n v="16.433333999999999"/>
  </r>
  <r>
    <n v="668"/>
    <x v="74"/>
    <s v="30/09/2020"/>
    <n v="2929"/>
    <n v="5"/>
    <s v="N"/>
    <s v="800-116-398-7"/>
    <s v="11001"/>
    <s v="Carrera 13 # 28-17 Pisos 234 y 5"/>
    <s v="30/07/2020"/>
    <s v="30/07/2022"/>
    <n v="15000000"/>
    <s v="2001898622"/>
    <n v="720"/>
    <n v="1"/>
    <n v="15000000"/>
    <n v="60"/>
    <n v="2"/>
    <n v="2"/>
    <n v="0"/>
    <n v="13.75"/>
  </r>
  <r>
    <n v="1033"/>
    <x v="74"/>
    <s v="30/09/2020"/>
    <n v="2930"/>
    <n v="5"/>
    <s v="N"/>
    <s v="800-116-398-7"/>
    <s v="11001"/>
    <s v="Carrera 13 # 28-17 Pisos 234 y 5"/>
    <s v="30/07/2020"/>
    <s v="30/07/2023"/>
    <n v="16000000"/>
    <s v="2001898623"/>
    <n v="1080"/>
    <n v="1"/>
    <n v="16000000"/>
    <n v="180"/>
    <n v="2"/>
    <n v="2"/>
    <n v="0.79"/>
    <n v="16.021000000000001"/>
  </r>
  <r>
    <n v="1764"/>
    <x v="74"/>
    <s v="30/09/2020"/>
    <n v="2931"/>
    <n v="5"/>
    <s v="N"/>
    <s v="800-116-398-7"/>
    <s v="11001"/>
    <s v="Carrera 13 # 28-17 Pisos 234 y 5"/>
    <s v="30/07/2020"/>
    <s v="30/07/2025"/>
    <n v="12000000"/>
    <s v="2001898624"/>
    <n v="1800"/>
    <n v="1"/>
    <n v="12000000"/>
    <n v="180"/>
    <n v="2"/>
    <n v="2"/>
    <n v="0.79"/>
    <n v="12.015779999999999"/>
  </r>
  <r>
    <n v="1764"/>
    <x v="74"/>
    <s v="30/09/2020"/>
    <n v="2932"/>
    <n v="5"/>
    <s v="N"/>
    <s v="800-116-398-7"/>
    <s v="11001"/>
    <s v="Carrera 13 # 28-17 Pisos 234 y 5"/>
    <s v="30/07/2020"/>
    <s v="30/07/2025"/>
    <n v="15000000"/>
    <s v="2001898635"/>
    <n v="1800"/>
    <n v="1"/>
    <n v="15000000"/>
    <n v="180"/>
    <n v="2"/>
    <n v="2"/>
    <n v="0.79"/>
    <n v="15.019740000000001"/>
  </r>
  <r>
    <n v="1033"/>
    <x v="74"/>
    <s v="30/09/2020"/>
    <n v="2933"/>
    <n v="5"/>
    <s v="N"/>
    <s v="800-116-398-7"/>
    <s v="11001"/>
    <s v="Carrera 13 # 28-17 Pisos 234 y 5"/>
    <s v="30/07/2020"/>
    <s v="30/07/2023"/>
    <n v="7000000"/>
    <s v="2001898637"/>
    <n v="1080"/>
    <n v="1"/>
    <n v="7000000"/>
    <n v="180"/>
    <n v="2"/>
    <n v="2"/>
    <n v="0.79"/>
    <n v="7.0091799999999997"/>
  </r>
  <r>
    <n v="1033"/>
    <x v="74"/>
    <s v="30/09/2020"/>
    <n v="2934"/>
    <n v="5"/>
    <s v="N"/>
    <s v="800-116-398-7"/>
    <s v="11001"/>
    <s v="Carrera 13 # 28-17 Pisos 234 y 5"/>
    <s v="30/07/2020"/>
    <s v="30/07/2023"/>
    <n v="30000000"/>
    <s v="2001898638"/>
    <n v="1080"/>
    <n v="1"/>
    <n v="30000000"/>
    <n v="180"/>
    <n v="2"/>
    <n v="2"/>
    <n v="0.79"/>
    <n v="30.03942"/>
  </r>
  <r>
    <n v="1764"/>
    <x v="74"/>
    <s v="30/09/2020"/>
    <n v="2935"/>
    <n v="5"/>
    <s v="N"/>
    <s v="800-116-398-7"/>
    <s v="11001"/>
    <s v="Carrera 13 # 28-17 Pisos 234 y 5"/>
    <s v="30/07/2020"/>
    <s v="30/07/2025"/>
    <n v="12000000"/>
    <s v="2001898656"/>
    <n v="1800"/>
    <n v="1"/>
    <n v="12000000"/>
    <n v="180"/>
    <n v="2"/>
    <n v="2"/>
    <n v="0.79"/>
    <n v="12.015779999999999"/>
  </r>
  <r>
    <n v="1764"/>
    <x v="74"/>
    <s v="30/09/2020"/>
    <n v="2936"/>
    <n v="5"/>
    <s v="N"/>
    <s v="800-116-398-7"/>
    <s v="11001"/>
    <s v="Carrera 13 # 28-17 Pisos 234 y 5"/>
    <s v="30/07/2020"/>
    <s v="30/07/2025"/>
    <n v="25000000"/>
    <s v="2001898689"/>
    <n v="1800"/>
    <n v="1"/>
    <n v="25000000"/>
    <n v="180"/>
    <n v="2"/>
    <n v="2"/>
    <n v="4.29"/>
    <n v="25.176880000000001"/>
  </r>
  <r>
    <n v="1034"/>
    <x v="74"/>
    <s v="30/09/2020"/>
    <n v="2937"/>
    <n v="5"/>
    <s v="N"/>
    <s v="800-116-398-7"/>
    <s v="11001"/>
    <s v="Carrera 13 # 28-17 Pisos 234 y 5"/>
    <s v="31/07/2020"/>
    <s v="31/07/2023"/>
    <n v="12000000"/>
    <s v="2001899325"/>
    <n v="1080"/>
    <n v="1"/>
    <n v="12000000"/>
    <n v="180"/>
    <n v="2"/>
    <n v="2"/>
    <n v="0.79"/>
    <n v="12.015254000000001"/>
  </r>
  <r>
    <n v="1034"/>
    <x v="74"/>
    <s v="30/09/2020"/>
    <n v="2938"/>
    <n v="5"/>
    <s v="N"/>
    <s v="800-116-398-7"/>
    <s v="11001"/>
    <s v="Carrera 13 # 28-17 Pisos 234 y 5"/>
    <s v="31/07/2020"/>
    <s v="31/07/2023"/>
    <n v="5300000"/>
    <s v="2001899355"/>
    <n v="1080"/>
    <n v="1"/>
    <n v="5300000"/>
    <n v="180"/>
    <n v="2"/>
    <n v="2"/>
    <n v="0.79"/>
    <n v="5.3067279999999997"/>
  </r>
  <r>
    <n v="1765"/>
    <x v="74"/>
    <s v="30/09/2020"/>
    <n v="2939"/>
    <n v="5"/>
    <s v="N"/>
    <s v="800-116-398-7"/>
    <s v="11001"/>
    <s v="Carrera 13 # 28-17 Pisos 234 y 5"/>
    <s v="31/07/2020"/>
    <s v="31/07/2025"/>
    <n v="20000000"/>
    <s v="2001899381"/>
    <n v="1800"/>
    <n v="1"/>
    <n v="20000000"/>
    <n v="180"/>
    <n v="2"/>
    <n v="2"/>
    <n v="0.79"/>
    <n v="20.025404000000002"/>
  </r>
  <r>
    <n v="1765"/>
    <x v="74"/>
    <s v="30/09/2020"/>
    <n v="2940"/>
    <n v="5"/>
    <s v="N"/>
    <s v="800-116-398-7"/>
    <s v="11001"/>
    <s v="Carrera 13 # 28-17 Pisos 234 y 5"/>
    <s v="31/07/2020"/>
    <s v="31/07/2025"/>
    <n v="5000000"/>
    <s v="2001899398"/>
    <n v="1800"/>
    <n v="1"/>
    <n v="5000000"/>
    <n v="180"/>
    <n v="2"/>
    <n v="2"/>
    <n v="0.79"/>
    <n v="5.0063800000000001"/>
  </r>
  <r>
    <n v="1034"/>
    <x v="74"/>
    <s v="30/09/2020"/>
    <n v="2941"/>
    <n v="5"/>
    <s v="N"/>
    <s v="800-116-398-7"/>
    <s v="11001"/>
    <s v="Carrera 13 # 28-17 Pisos 234 y 5"/>
    <s v="31/07/2020"/>
    <s v="31/07/2023"/>
    <n v="15000000"/>
    <s v="2001899403"/>
    <n v="1080"/>
    <n v="1"/>
    <n v="15000000"/>
    <n v="180"/>
    <n v="2"/>
    <n v="2"/>
    <n v="0.79"/>
    <n v="15.019081999999999"/>
  </r>
  <r>
    <n v="1034"/>
    <x v="74"/>
    <s v="30/09/2020"/>
    <n v="2942"/>
    <n v="5"/>
    <s v="N"/>
    <s v="800-116-398-7"/>
    <s v="11001"/>
    <s v="Carrera 13 # 28-17 Pisos 234 y 5"/>
    <s v="31/07/2020"/>
    <s v="31/07/2023"/>
    <n v="13000000"/>
    <s v="2001899414"/>
    <n v="1080"/>
    <n v="1"/>
    <n v="13000000"/>
    <n v="30"/>
    <n v="2"/>
    <n v="2"/>
    <n v="0"/>
    <n v="12.277778"/>
  </r>
  <r>
    <n v="1034"/>
    <x v="74"/>
    <s v="30/09/2020"/>
    <n v="2943"/>
    <n v="5"/>
    <s v="N"/>
    <s v="800-116-398-7"/>
    <s v="11001"/>
    <s v="Carrera 13 # 28-17 Pisos 234 y 5"/>
    <s v="31/07/2020"/>
    <s v="31/07/2023"/>
    <n v="30000000"/>
    <s v="2001899475"/>
    <n v="1080"/>
    <n v="1"/>
    <n v="30000000"/>
    <n v="180"/>
    <n v="2"/>
    <n v="2"/>
    <n v="0.79"/>
    <n v="30.038105999999999"/>
  </r>
  <r>
    <n v="1037"/>
    <x v="74"/>
    <s v="30/09/2020"/>
    <n v="2944"/>
    <n v="5"/>
    <s v="N"/>
    <s v="800-116-398-7"/>
    <s v="11001"/>
    <s v="Carrera 13 # 28-17 Pisos 234 y 5"/>
    <s v="03/08/2020"/>
    <s v="03/08/2023"/>
    <n v="30000000"/>
    <s v="2001899880"/>
    <n v="1080"/>
    <n v="1"/>
    <n v="30000000"/>
    <n v="180"/>
    <n v="2"/>
    <n v="2"/>
    <n v="0.64"/>
    <n v="30.030324"/>
  </r>
  <r>
    <n v="1768"/>
    <x v="74"/>
    <s v="30/09/2020"/>
    <n v="2945"/>
    <n v="5"/>
    <s v="N"/>
    <s v="800-116-398-7"/>
    <s v="11001"/>
    <s v="Carrera 13 # 28-17 Pisos 234 y 5"/>
    <s v="03/08/2020"/>
    <s v="03/08/2025"/>
    <n v="12000000"/>
    <s v="2001900521"/>
    <n v="1800"/>
    <n v="1"/>
    <n v="12000000"/>
    <n v="180"/>
    <n v="2"/>
    <n v="2"/>
    <n v="0.64"/>
    <n v="12.012141"/>
  </r>
  <r>
    <n v="1037"/>
    <x v="74"/>
    <s v="30/09/2020"/>
    <n v="2946"/>
    <n v="5"/>
    <s v="N"/>
    <s v="800-116-398-7"/>
    <s v="11001"/>
    <s v="Carrera 13 # 28-17 Pisos 234 y 5"/>
    <s v="03/08/2020"/>
    <s v="03/08/2023"/>
    <n v="10000000"/>
    <s v="2001900523"/>
    <n v="1080"/>
    <n v="1"/>
    <n v="10000000"/>
    <n v="180"/>
    <n v="2"/>
    <n v="2"/>
    <n v="0.64"/>
    <n v="10.010089000000001"/>
  </r>
  <r>
    <n v="1037"/>
    <x v="74"/>
    <s v="30/09/2020"/>
    <n v="2947"/>
    <n v="5"/>
    <s v="N"/>
    <s v="800-116-398-7"/>
    <s v="11001"/>
    <s v="Carrera 13 # 28-17 Pisos 234 y 5"/>
    <s v="03/08/2020"/>
    <s v="03/08/2023"/>
    <n v="10000000"/>
    <s v="2001902270"/>
    <n v="1080"/>
    <n v="1"/>
    <n v="10000000"/>
    <n v="90"/>
    <n v="2"/>
    <n v="2"/>
    <n v="0.64"/>
    <n v="10.010089000000001"/>
  </r>
  <r>
    <n v="1038"/>
    <x v="74"/>
    <s v="30/09/2020"/>
    <n v="2948"/>
    <n v="5"/>
    <s v="N"/>
    <s v="800-116-398-7"/>
    <s v="11001"/>
    <s v="Carrera 13 # 28-17 Pisos 234 y 5"/>
    <s v="04/08/2020"/>
    <s v="04/08/2023"/>
    <n v="10000000"/>
    <s v="2001902662"/>
    <n v="1080"/>
    <n v="1"/>
    <n v="10000000"/>
    <n v="180"/>
    <n v="2"/>
    <n v="2"/>
    <n v="0.64"/>
    <n v="10.009912"/>
  </r>
  <r>
    <n v="1038"/>
    <x v="74"/>
    <s v="30/09/2020"/>
    <n v="2949"/>
    <n v="5"/>
    <s v="N"/>
    <s v="800-116-398-7"/>
    <s v="11001"/>
    <s v="Carrera 13 # 28-17 Pisos 234 y 5"/>
    <s v="04/08/2020"/>
    <s v="04/08/2023"/>
    <n v="5300000"/>
    <s v="2001902664"/>
    <n v="1080"/>
    <n v="1"/>
    <n v="5300000"/>
    <n v="180"/>
    <n v="2"/>
    <n v="2"/>
    <n v="0.64"/>
    <n v="5.3052640000000002"/>
  </r>
  <r>
    <n v="1038"/>
    <x v="74"/>
    <s v="30/09/2020"/>
    <n v="2950"/>
    <n v="5"/>
    <s v="N"/>
    <s v="800-116-398-7"/>
    <s v="11001"/>
    <s v="Carrera 13 # 28-17 Pisos 234 y 5"/>
    <s v="04/08/2020"/>
    <s v="04/08/2023"/>
    <n v="15000000"/>
    <s v="2001902665"/>
    <n v="1080"/>
    <n v="1"/>
    <n v="15000000"/>
    <n v="90"/>
    <n v="2"/>
    <n v="2"/>
    <n v="0.64"/>
    <n v="15.014896"/>
  </r>
  <r>
    <n v="1038"/>
    <x v="74"/>
    <s v="30/09/2020"/>
    <n v="2951"/>
    <n v="5"/>
    <s v="N"/>
    <s v="800-116-398-7"/>
    <s v="11001"/>
    <s v="Carrera 13 # 28-17 Pisos 234 y 5"/>
    <s v="04/08/2020"/>
    <s v="04/08/2023"/>
    <n v="10000000"/>
    <s v="2001902669"/>
    <n v="1080"/>
    <n v="1"/>
    <n v="10000000"/>
    <n v="180"/>
    <n v="2"/>
    <n v="2"/>
    <n v="0.64"/>
    <n v="10.009912"/>
  </r>
  <r>
    <n v="1769"/>
    <x v="74"/>
    <s v="30/09/2020"/>
    <n v="2952"/>
    <n v="5"/>
    <s v="N"/>
    <s v="800-116-398-7"/>
    <s v="11001"/>
    <s v="Carrera 13 # 28-17 Pisos 234 y 5"/>
    <s v="04/08/2020"/>
    <s v="04/08/2025"/>
    <n v="8000000"/>
    <s v="2001902673"/>
    <n v="1800"/>
    <n v="1"/>
    <n v="8000000"/>
    <n v="180"/>
    <n v="2"/>
    <n v="2"/>
    <n v="0.64"/>
    <n v="8.0079519999999995"/>
  </r>
  <r>
    <n v="1769"/>
    <x v="74"/>
    <s v="30/09/2020"/>
    <n v="2953"/>
    <n v="5"/>
    <s v="N"/>
    <s v="800-116-398-7"/>
    <s v="11001"/>
    <s v="Carrera 13 # 28-17 Pisos 234 y 5"/>
    <s v="04/08/2020"/>
    <s v="04/08/2025"/>
    <n v="18000000"/>
    <s v="2001902698"/>
    <n v="1800"/>
    <n v="1"/>
    <n v="18000000"/>
    <n v="180"/>
    <n v="2"/>
    <n v="2"/>
    <n v="0.64"/>
    <n v="18.017863999999999"/>
  </r>
  <r>
    <n v="1038"/>
    <x v="74"/>
    <s v="30/09/2020"/>
    <n v="2954"/>
    <n v="5"/>
    <s v="N"/>
    <s v="800-116-398-7"/>
    <s v="11001"/>
    <s v="Carrera 13 # 28-17 Pisos 234 y 5"/>
    <s v="04/08/2020"/>
    <s v="04/08/2023"/>
    <n v="12000000"/>
    <s v="2001902699"/>
    <n v="1080"/>
    <n v="1"/>
    <n v="12000000"/>
    <n v="180"/>
    <n v="2"/>
    <n v="2"/>
    <n v="0.64"/>
    <n v="12.011927999999999"/>
  </r>
  <r>
    <n v="1038"/>
    <x v="74"/>
    <s v="30/09/2020"/>
    <n v="2955"/>
    <n v="5"/>
    <s v="N"/>
    <s v="800-116-398-7"/>
    <s v="11001"/>
    <s v="Carrera 13 # 28-17 Pisos 234 y 5"/>
    <s v="04/08/2020"/>
    <s v="04/08/2023"/>
    <n v="12000000"/>
    <s v="2001902701"/>
    <n v="1080"/>
    <n v="1"/>
    <n v="12000000"/>
    <n v="180"/>
    <n v="2"/>
    <n v="2"/>
    <n v="0.64"/>
    <n v="12.011927999999999"/>
  </r>
  <r>
    <n v="1039"/>
    <x v="74"/>
    <s v="30/09/2020"/>
    <n v="2956"/>
    <n v="5"/>
    <s v="N"/>
    <s v="800-116-398-7"/>
    <s v="11001"/>
    <s v="Carrera 13 # 28-17 Pisos 234 y 5"/>
    <s v="05/08/2020"/>
    <s v="05/08/2023"/>
    <n v="10000000"/>
    <s v="2001903026"/>
    <n v="1080"/>
    <n v="1"/>
    <n v="10000000"/>
    <n v="180"/>
    <n v="2"/>
    <n v="2"/>
    <n v="0.64"/>
    <n v="10.009734999999999"/>
  </r>
  <r>
    <n v="1039"/>
    <x v="74"/>
    <s v="30/09/2020"/>
    <n v="2957"/>
    <n v="5"/>
    <s v="N"/>
    <s v="800-116-398-7"/>
    <s v="11001"/>
    <s v="Carrera 13 # 28-17 Pisos 234 y 5"/>
    <s v="05/08/2020"/>
    <s v="05/08/2023"/>
    <n v="10500000"/>
    <s v="2001903027"/>
    <n v="1080"/>
    <n v="1"/>
    <n v="10500000"/>
    <n v="180"/>
    <n v="2"/>
    <n v="2"/>
    <n v="0.64"/>
    <n v="10.51023"/>
  </r>
  <r>
    <n v="1039"/>
    <x v="74"/>
    <s v="30/09/2020"/>
    <n v="2958"/>
    <n v="5"/>
    <s v="N"/>
    <s v="800-116-398-7"/>
    <s v="11001"/>
    <s v="Carrera 13 # 28-17 Pisos 234 y 5"/>
    <s v="05/08/2020"/>
    <s v="05/08/2023"/>
    <n v="15000000"/>
    <s v="2001903028"/>
    <n v="1080"/>
    <n v="1"/>
    <n v="15000000"/>
    <n v="180"/>
    <n v="2"/>
    <n v="2"/>
    <n v="0.64"/>
    <n v="15.01463"/>
  </r>
  <r>
    <n v="1039"/>
    <x v="74"/>
    <s v="30/09/2020"/>
    <n v="2959"/>
    <n v="5"/>
    <s v="N"/>
    <s v="800-116-398-7"/>
    <s v="11001"/>
    <s v="Carrera 13 # 28-17 Pisos 234 y 5"/>
    <s v="05/08/2020"/>
    <s v="05/08/2023"/>
    <n v="15000000"/>
    <s v="2001903029"/>
    <n v="1080"/>
    <n v="1"/>
    <n v="15000000"/>
    <n v="30"/>
    <n v="2"/>
    <n v="2"/>
    <n v="0.15"/>
    <n v="14.585005000000001"/>
  </r>
  <r>
    <n v="1405"/>
    <x v="74"/>
    <s v="30/09/2020"/>
    <n v="2960"/>
    <n v="5"/>
    <s v="N"/>
    <s v="800-116-398-7"/>
    <s v="11001"/>
    <s v="Carrera 13 # 28-17 Pisos 234 y 5"/>
    <s v="05/08/2020"/>
    <s v="05/08/2024"/>
    <n v="21000000"/>
    <s v="2001903037"/>
    <n v="1440"/>
    <n v="1"/>
    <n v="21000000"/>
    <n v="180"/>
    <n v="2"/>
    <n v="2"/>
    <n v="0.64"/>
    <n v="21.020515"/>
  </r>
  <r>
    <n v="1039"/>
    <x v="74"/>
    <s v="30/09/2020"/>
    <n v="2961"/>
    <n v="5"/>
    <s v="N"/>
    <s v="800-116-398-7"/>
    <s v="11001"/>
    <s v="Carrera 13 # 28-17 Pisos 234 y 5"/>
    <s v="05/08/2020"/>
    <s v="05/08/2023"/>
    <n v="10000000"/>
    <s v="2001903040"/>
    <n v="1080"/>
    <n v="1"/>
    <n v="10000000"/>
    <n v="30"/>
    <n v="2"/>
    <n v="2"/>
    <n v="0.15"/>
    <n v="9.723319"/>
  </r>
  <r>
    <n v="1771"/>
    <x v="74"/>
    <s v="30/09/2020"/>
    <n v="2962"/>
    <n v="5"/>
    <s v="N"/>
    <s v="800-116-398-7"/>
    <s v="11001"/>
    <s v="Carrera 13 # 28-17 Pisos 234 y 5"/>
    <s v="06/08/2020"/>
    <s v="06/08/2025"/>
    <n v="10000000"/>
    <s v="2001903429"/>
    <n v="1800"/>
    <n v="1"/>
    <n v="10000000"/>
    <n v="180"/>
    <n v="2"/>
    <n v="2"/>
    <n v="0.64"/>
    <n v="10.009027"/>
  </r>
  <r>
    <n v="1040"/>
    <x v="74"/>
    <s v="30/09/2020"/>
    <n v="2963"/>
    <n v="5"/>
    <s v="N"/>
    <s v="800-116-398-7"/>
    <s v="11001"/>
    <s v="Carrera 13 # 28-17 Pisos 234 y 5"/>
    <s v="06/08/2020"/>
    <s v="06/08/2023"/>
    <n v="30000000"/>
    <s v="2001903441"/>
    <n v="1080"/>
    <n v="1"/>
    <n v="30000000"/>
    <n v="180"/>
    <n v="2"/>
    <n v="2"/>
    <n v="0.64"/>
    <n v="30.027132000000002"/>
  </r>
  <r>
    <n v="1040"/>
    <x v="74"/>
    <s v="30/09/2020"/>
    <n v="2964"/>
    <n v="5"/>
    <s v="N"/>
    <s v="800-116-398-7"/>
    <s v="11001"/>
    <s v="Carrera 13 # 28-17 Pisos 234 y 5"/>
    <s v="06/08/2020"/>
    <s v="06/08/2023"/>
    <n v="30000000"/>
    <s v="2001903445"/>
    <n v="1080"/>
    <n v="1"/>
    <n v="30000000"/>
    <n v="180"/>
    <n v="2"/>
    <n v="2"/>
    <n v="0.64"/>
    <n v="30.027132000000002"/>
  </r>
  <r>
    <n v="1771"/>
    <x v="74"/>
    <s v="30/09/2020"/>
    <n v="2965"/>
    <n v="5"/>
    <s v="N"/>
    <s v="800-116-398-7"/>
    <s v="11001"/>
    <s v="Carrera 13 # 28-17 Pisos 234 y 5"/>
    <s v="06/08/2020"/>
    <s v="06/08/2025"/>
    <n v="10000000"/>
    <s v="2001903446"/>
    <n v="1800"/>
    <n v="1"/>
    <n v="10000000"/>
    <n v="180"/>
    <n v="2"/>
    <n v="2"/>
    <n v="0.64"/>
    <n v="10.009027"/>
  </r>
  <r>
    <n v="1040"/>
    <x v="74"/>
    <s v="30/09/2020"/>
    <n v="2966"/>
    <n v="5"/>
    <s v="N"/>
    <s v="800-116-398-7"/>
    <s v="11001"/>
    <s v="Carrera 13 # 28-17 Pisos 234 y 5"/>
    <s v="06/08/2020"/>
    <s v="06/08/2023"/>
    <n v="8500000"/>
    <s v="2001903455"/>
    <n v="1080"/>
    <n v="1"/>
    <n v="8500000"/>
    <n v="180"/>
    <n v="2"/>
    <n v="2"/>
    <n v="0.64"/>
    <n v="8.5077010000000008"/>
  </r>
  <r>
    <n v="1771"/>
    <x v="74"/>
    <s v="30/09/2020"/>
    <n v="2967"/>
    <n v="5"/>
    <s v="N"/>
    <s v="800-116-398-7"/>
    <s v="11001"/>
    <s v="Carrera 13 # 28-17 Pisos 234 y 5"/>
    <s v="06/08/2020"/>
    <s v="06/08/2025"/>
    <n v="13000000"/>
    <s v="2001903464"/>
    <n v="1800"/>
    <n v="1"/>
    <n v="13000000"/>
    <n v="180"/>
    <n v="2"/>
    <n v="2"/>
    <n v="0.64"/>
    <n v="13.011780999999999"/>
  </r>
  <r>
    <n v="1775"/>
    <x v="74"/>
    <s v="30/09/2020"/>
    <n v="2968"/>
    <n v="5"/>
    <s v="N"/>
    <s v="800-116-398-7"/>
    <s v="11001"/>
    <s v="Carrera 13 # 28-17 Pisos 234 y 5"/>
    <s v="10/08/2020"/>
    <s v="10/08/2025"/>
    <n v="16000000"/>
    <s v="2001903843"/>
    <n v="1800"/>
    <n v="1"/>
    <n v="16000000"/>
    <n v="180"/>
    <n v="2"/>
    <n v="2"/>
    <n v="0"/>
    <n v="16"/>
  </r>
  <r>
    <n v="1769"/>
    <x v="74"/>
    <s v="30/09/2020"/>
    <n v="2969"/>
    <n v="5"/>
    <s v="N"/>
    <s v="800-116-398-7"/>
    <s v="11001"/>
    <s v="Carrera 13 # 28-17 Pisos 234 y 5"/>
    <s v="10/08/2020"/>
    <s v="04/08/2025"/>
    <n v="12000000"/>
    <s v="2001903854"/>
    <n v="1800"/>
    <n v="1"/>
    <n v="12000000"/>
    <n v="180"/>
    <n v="2"/>
    <n v="2"/>
    <n v="0.5"/>
    <n v="12.0083"/>
  </r>
  <r>
    <n v="1044"/>
    <x v="74"/>
    <s v="30/09/2020"/>
    <n v="2970"/>
    <n v="5"/>
    <s v="N"/>
    <s v="800-116-398-7"/>
    <s v="11001"/>
    <s v="Carrera 13 # 28-17 Pisos 234 y 5"/>
    <s v="10/08/2020"/>
    <s v="10/08/2023"/>
    <n v="10000000"/>
    <s v="2001903856"/>
    <n v="1080"/>
    <n v="1"/>
    <n v="10000000"/>
    <n v="180"/>
    <n v="2"/>
    <n v="2"/>
    <n v="0.5"/>
    <n v="10.00695"/>
  </r>
  <r>
    <n v="1775"/>
    <x v="74"/>
    <s v="30/09/2020"/>
    <n v="2971"/>
    <n v="5"/>
    <s v="N"/>
    <s v="800-116-398-7"/>
    <s v="11001"/>
    <s v="Carrera 13 # 28-17 Pisos 234 y 5"/>
    <s v="10/08/2020"/>
    <s v="10/08/2025"/>
    <n v="7000000"/>
    <s v="2001903896"/>
    <n v="1800"/>
    <n v="1"/>
    <n v="7000000"/>
    <n v="180"/>
    <n v="2"/>
    <n v="2"/>
    <n v="0.5"/>
    <n v="7.0048500000000002"/>
  </r>
  <r>
    <n v="1775"/>
    <x v="74"/>
    <s v="30/09/2020"/>
    <n v="2972"/>
    <n v="5"/>
    <s v="N"/>
    <s v="800-116-398-7"/>
    <s v="11001"/>
    <s v="Carrera 13 # 28-17 Pisos 234 y 5"/>
    <s v="10/08/2020"/>
    <s v="10/08/2025"/>
    <n v="15000000"/>
    <s v="2001904017"/>
    <n v="1800"/>
    <n v="1"/>
    <n v="15000000"/>
    <n v="180"/>
    <n v="2"/>
    <n v="2"/>
    <n v="0.5"/>
    <n v="15.010400000000001"/>
  </r>
  <r>
    <n v="1775"/>
    <x v="74"/>
    <s v="30/09/2020"/>
    <n v="2973"/>
    <n v="5"/>
    <s v="N"/>
    <s v="800-116-398-7"/>
    <s v="11001"/>
    <s v="Carrera 13 # 28-17 Pisos 234 y 5"/>
    <s v="10/08/2020"/>
    <s v="10/08/2025"/>
    <n v="13000000"/>
    <s v="2001904022"/>
    <n v="1800"/>
    <n v="1"/>
    <n v="13000000"/>
    <n v="180"/>
    <n v="2"/>
    <n v="2"/>
    <n v="0.5"/>
    <n v="13.009"/>
  </r>
  <r>
    <n v="1044"/>
    <x v="74"/>
    <s v="30/09/2020"/>
    <n v="2974"/>
    <n v="5"/>
    <s v="N"/>
    <s v="800-116-398-7"/>
    <s v="11001"/>
    <s v="Carrera 13 # 28-17 Pisos 234 y 5"/>
    <s v="10/08/2020"/>
    <s v="10/08/2023"/>
    <n v="6000000"/>
    <s v="2001904023"/>
    <n v="1080"/>
    <n v="1"/>
    <n v="6000000"/>
    <n v="180"/>
    <n v="2"/>
    <n v="2"/>
    <n v="0.5"/>
    <n v="6.0041500000000001"/>
  </r>
  <r>
    <n v="1044"/>
    <x v="74"/>
    <s v="30/09/2020"/>
    <n v="2975"/>
    <n v="5"/>
    <s v="N"/>
    <s v="800-116-398-7"/>
    <s v="11001"/>
    <s v="Carrera 13 # 28-17 Pisos 234 y 5"/>
    <s v="10/08/2020"/>
    <s v="10/08/2023"/>
    <n v="6000000"/>
    <s v="2001904044"/>
    <n v="1080"/>
    <n v="1"/>
    <n v="6000000"/>
    <n v="180"/>
    <n v="2"/>
    <n v="2"/>
    <n v="0.5"/>
    <n v="6.0041500000000001"/>
  </r>
  <r>
    <n v="1775"/>
    <x v="74"/>
    <s v="30/09/2020"/>
    <n v="2976"/>
    <n v="5"/>
    <s v="N"/>
    <s v="800-116-398-7"/>
    <s v="11001"/>
    <s v="Carrera 13 # 28-17 Pisos 234 y 5"/>
    <s v="10/08/2020"/>
    <s v="10/08/2025"/>
    <n v="10000000"/>
    <s v="2001904047"/>
    <n v="1800"/>
    <n v="1"/>
    <n v="10000000"/>
    <n v="180"/>
    <n v="2"/>
    <n v="2"/>
    <n v="0.5"/>
    <n v="10.00695"/>
  </r>
  <r>
    <n v="1045"/>
    <x v="74"/>
    <s v="30/09/2020"/>
    <n v="2977"/>
    <n v="5"/>
    <s v="N"/>
    <s v="800-116-398-7"/>
    <s v="11001"/>
    <s v="Carrera 13 # 28-17 Pisos 234 y 5"/>
    <s v="11/08/2020"/>
    <s v="11/08/2023"/>
    <n v="10000000"/>
    <s v="2001906308"/>
    <n v="1080"/>
    <n v="1"/>
    <n v="10000000"/>
    <n v="180"/>
    <n v="2"/>
    <n v="2"/>
    <n v="0.5"/>
    <n v="10.006811000000001"/>
  </r>
  <r>
    <n v="1045"/>
    <x v="74"/>
    <s v="30/09/2020"/>
    <n v="2978"/>
    <n v="5"/>
    <s v="N"/>
    <s v="800-116-398-7"/>
    <s v="11001"/>
    <s v="Carrera 13 # 28-17 Pisos 234 y 5"/>
    <s v="11/08/2020"/>
    <s v="11/08/2023"/>
    <n v="8000000"/>
    <s v="2001906310"/>
    <n v="1080"/>
    <n v="1"/>
    <n v="8000000"/>
    <n v="30"/>
    <n v="2"/>
    <n v="2"/>
    <n v="0.15"/>
    <n v="7.7783860000000002"/>
  </r>
  <r>
    <n v="1776"/>
    <x v="74"/>
    <s v="30/09/2020"/>
    <n v="2979"/>
    <n v="5"/>
    <s v="N"/>
    <s v="800-116-398-7"/>
    <s v="11001"/>
    <s v="Carrera 13 # 28-17 Pisos 234 y 5"/>
    <s v="11/08/2020"/>
    <s v="11/08/2025"/>
    <n v="10500000"/>
    <s v="2001906312"/>
    <n v="1800"/>
    <n v="1"/>
    <n v="10500000"/>
    <n v="180"/>
    <n v="2"/>
    <n v="2"/>
    <n v="0.5"/>
    <n v="10.507154"/>
  </r>
  <r>
    <n v="1776"/>
    <x v="74"/>
    <s v="30/09/2020"/>
    <n v="2980"/>
    <n v="5"/>
    <s v="N"/>
    <s v="800-116-398-7"/>
    <s v="11001"/>
    <s v="Carrera 13 # 28-17 Pisos 234 y 5"/>
    <s v="11/08/2020"/>
    <s v="11/08/2025"/>
    <n v="50000000"/>
    <s v="2001906318"/>
    <n v="1800"/>
    <n v="1"/>
    <n v="50000000"/>
    <n v="180"/>
    <n v="2"/>
    <n v="2"/>
    <n v="4"/>
    <n v="50.269548999999998"/>
  </r>
  <r>
    <n v="1045"/>
    <x v="74"/>
    <s v="30/09/2020"/>
    <n v="2981"/>
    <n v="5"/>
    <s v="N"/>
    <s v="800-116-398-7"/>
    <s v="11001"/>
    <s v="Carrera 13 # 28-17 Pisos 234 y 5"/>
    <s v="11/08/2020"/>
    <s v="11/08/2023"/>
    <n v="30000000"/>
    <s v="2001906319"/>
    <n v="1080"/>
    <n v="1"/>
    <n v="30000000"/>
    <n v="360"/>
    <n v="2"/>
    <n v="2"/>
    <n v="0.5"/>
    <n v="30.020433000000001"/>
  </r>
  <r>
    <n v="680"/>
    <x v="74"/>
    <s v="30/09/2020"/>
    <n v="2982"/>
    <n v="5"/>
    <s v="N"/>
    <s v="800-116-398-7"/>
    <s v="11001"/>
    <s v="Carrera 13 # 28-17 Pisos 234 y 5"/>
    <s v="11/08/2020"/>
    <s v="11/08/2022"/>
    <n v="10000000"/>
    <s v="2001906320"/>
    <n v="720"/>
    <n v="1"/>
    <n v="10000000"/>
    <n v="180"/>
    <n v="2"/>
    <n v="2"/>
    <n v="0.5"/>
    <n v="10.006811000000001"/>
  </r>
  <r>
    <n v="1776"/>
    <x v="74"/>
    <s v="30/09/2020"/>
    <n v="2983"/>
    <n v="5"/>
    <s v="N"/>
    <s v="800-116-398-7"/>
    <s v="11001"/>
    <s v="Carrera 13 # 28-17 Pisos 234 y 5"/>
    <s v="11/08/2020"/>
    <s v="11/08/2025"/>
    <n v="21000000"/>
    <s v="2001906327"/>
    <n v="1800"/>
    <n v="1"/>
    <n v="21000000"/>
    <n v="180"/>
    <n v="2"/>
    <n v="2"/>
    <n v="0.5"/>
    <n v="21.014258999999999"/>
  </r>
  <r>
    <n v="1776"/>
    <x v="74"/>
    <s v="30/09/2020"/>
    <n v="2984"/>
    <n v="5"/>
    <s v="N"/>
    <s v="800-116-398-7"/>
    <s v="11001"/>
    <s v="Carrera 13 # 28-17 Pisos 234 y 5"/>
    <s v="11/08/2020"/>
    <s v="11/08/2025"/>
    <n v="20000000"/>
    <s v="2001906328"/>
    <n v="1800"/>
    <n v="1"/>
    <n v="20000000"/>
    <n v="30"/>
    <n v="2"/>
    <n v="2"/>
    <n v="0.15"/>
    <n v="19.668225"/>
  </r>
  <r>
    <n v="1776"/>
    <x v="74"/>
    <s v="30/09/2020"/>
    <n v="2985"/>
    <n v="5"/>
    <s v="N"/>
    <s v="800-116-398-7"/>
    <s v="11001"/>
    <s v="Carrera 13 # 28-17 Pisos 234 y 5"/>
    <s v="11/08/2020"/>
    <s v="11/08/2025"/>
    <n v="13000000"/>
    <s v="2001906331"/>
    <n v="1800"/>
    <n v="1"/>
    <n v="13000000"/>
    <n v="180"/>
    <n v="2"/>
    <n v="2"/>
    <n v="0.5"/>
    <n v="13.00882"/>
  </r>
  <r>
    <n v="1776"/>
    <x v="74"/>
    <s v="30/09/2020"/>
    <n v="2986"/>
    <n v="5"/>
    <s v="N"/>
    <s v="800-116-398-7"/>
    <s v="11001"/>
    <s v="Carrera 13 # 28-17 Pisos 234 y 5"/>
    <s v="11/08/2020"/>
    <s v="11/08/2025"/>
    <n v="30000000"/>
    <s v="2001906334"/>
    <n v="1800"/>
    <n v="1"/>
    <n v="30000000"/>
    <n v="180"/>
    <n v="2"/>
    <n v="2"/>
    <n v="0.5"/>
    <n v="30.020384"/>
  </r>
  <r>
    <n v="1776"/>
    <x v="74"/>
    <s v="30/09/2020"/>
    <n v="2987"/>
    <n v="5"/>
    <s v="N"/>
    <s v="800-116-398-7"/>
    <s v="11001"/>
    <s v="Carrera 13 # 28-17 Pisos 234 y 5"/>
    <s v="11/08/2020"/>
    <s v="11/08/2025"/>
    <n v="20000000"/>
    <s v="2001906335"/>
    <n v="1800"/>
    <n v="1"/>
    <n v="20000000"/>
    <n v="180"/>
    <n v="2"/>
    <n v="2"/>
    <n v="0.5"/>
    <n v="20.013573000000001"/>
  </r>
  <r>
    <n v="1777"/>
    <x v="74"/>
    <s v="30/09/2020"/>
    <n v="2988"/>
    <n v="5"/>
    <s v="N"/>
    <s v="800-116-398-7"/>
    <s v="11001"/>
    <s v="Carrera 13 # 28-17 Pisos 234 y 5"/>
    <s v="12/08/2020"/>
    <s v="12/08/2025"/>
    <n v="10000000"/>
    <s v="2001906864"/>
    <n v="1800"/>
    <n v="1"/>
    <n v="10000000"/>
    <n v="180"/>
    <n v="2"/>
    <n v="2"/>
    <n v="0.5"/>
    <n v="10.006672"/>
  </r>
  <r>
    <n v="1777"/>
    <x v="74"/>
    <s v="30/09/2020"/>
    <n v="2989"/>
    <n v="5"/>
    <s v="N"/>
    <s v="800-116-398-7"/>
    <s v="11001"/>
    <s v="Carrera 13 # 28-17 Pisos 234 y 5"/>
    <s v="12/08/2020"/>
    <s v="12/08/2025"/>
    <n v="13000000"/>
    <s v="2001906865"/>
    <n v="1800"/>
    <n v="1"/>
    <n v="13000000"/>
    <n v="180"/>
    <n v="2"/>
    <n v="2"/>
    <n v="0.5"/>
    <n v="13.00864"/>
  </r>
  <r>
    <n v="1777"/>
    <x v="74"/>
    <s v="30/09/2020"/>
    <n v="2990"/>
    <n v="5"/>
    <s v="N"/>
    <s v="800-116-398-7"/>
    <s v="11001"/>
    <s v="Carrera 13 # 28-17 Pisos 234 y 5"/>
    <s v="12/08/2020"/>
    <s v="12/08/2025"/>
    <n v="20000000"/>
    <s v="2001906866"/>
    <n v="1800"/>
    <n v="1"/>
    <n v="20000000"/>
    <n v="180"/>
    <n v="2"/>
    <n v="2"/>
    <n v="0.5"/>
    <n v="20.013296"/>
  </r>
  <r>
    <n v="1046"/>
    <x v="74"/>
    <s v="30/09/2020"/>
    <n v="2991"/>
    <n v="5"/>
    <s v="N"/>
    <s v="800-116-398-7"/>
    <s v="11001"/>
    <s v="Carrera 13 # 28-17 Pisos 234 y 5"/>
    <s v="12/08/2020"/>
    <s v="12/08/2023"/>
    <n v="12000000"/>
    <s v="2001906867"/>
    <n v="1080"/>
    <n v="1"/>
    <n v="12000000"/>
    <n v="180"/>
    <n v="2"/>
    <n v="2"/>
    <n v="0.5"/>
    <n v="12.007968"/>
  </r>
  <r>
    <n v="1046"/>
    <x v="74"/>
    <s v="30/09/2020"/>
    <n v="2992"/>
    <n v="5"/>
    <s v="N"/>
    <s v="800-116-398-7"/>
    <s v="11001"/>
    <s v="Carrera 13 # 28-17 Pisos 234 y 5"/>
    <s v="12/08/2020"/>
    <s v="12/08/2023"/>
    <n v="5500000"/>
    <s v="2001906868"/>
    <n v="1080"/>
    <n v="1"/>
    <n v="5500000"/>
    <n v="180"/>
    <n v="2"/>
    <n v="2"/>
    <n v="0.5"/>
    <n v="5.5036480000000001"/>
  </r>
  <r>
    <n v="1777"/>
    <x v="74"/>
    <s v="30/09/2020"/>
    <n v="2993"/>
    <n v="5"/>
    <s v="N"/>
    <s v="800-116-398-7"/>
    <s v="11001"/>
    <s v="Carrera 13 # 28-17 Pisos 234 y 5"/>
    <s v="12/08/2020"/>
    <s v="12/08/2025"/>
    <n v="10000000"/>
    <s v="2001906872"/>
    <n v="1800"/>
    <n v="1"/>
    <n v="10000000"/>
    <n v="180"/>
    <n v="2"/>
    <n v="2"/>
    <n v="0.5"/>
    <n v="10.006672"/>
  </r>
  <r>
    <n v="1777"/>
    <x v="74"/>
    <s v="30/09/2020"/>
    <n v="2994"/>
    <n v="5"/>
    <s v="N"/>
    <s v="800-116-398-7"/>
    <s v="11001"/>
    <s v="Carrera 13 # 28-17 Pisos 234 y 5"/>
    <s v="12/08/2020"/>
    <s v="12/08/2025"/>
    <n v="5000000"/>
    <s v="2001906895"/>
    <n v="1800"/>
    <n v="1"/>
    <n v="5000000"/>
    <n v="180"/>
    <n v="2"/>
    <n v="2"/>
    <n v="0.5"/>
    <n v="5.0033120000000002"/>
  </r>
  <r>
    <n v="1777"/>
    <x v="74"/>
    <s v="30/09/2020"/>
    <n v="2995"/>
    <n v="5"/>
    <s v="N"/>
    <s v="800-116-398-7"/>
    <s v="11001"/>
    <s v="Carrera 13 # 28-17 Pisos 234 y 5"/>
    <s v="12/08/2020"/>
    <s v="12/08/2025"/>
    <n v="13000000"/>
    <s v="2001906896"/>
    <n v="1800"/>
    <n v="1"/>
    <n v="13000000"/>
    <n v="180"/>
    <n v="2"/>
    <n v="2"/>
    <n v="0.5"/>
    <n v="13.00864"/>
  </r>
  <r>
    <n v="1046"/>
    <x v="74"/>
    <s v="30/09/2020"/>
    <n v="2996"/>
    <n v="5"/>
    <s v="N"/>
    <s v="800-116-398-7"/>
    <s v="11001"/>
    <s v="Carrera 13 # 28-17 Pisos 234 y 5"/>
    <s v="12/08/2020"/>
    <s v="12/08/2023"/>
    <n v="12000000"/>
    <s v="2001906900"/>
    <n v="1080"/>
    <n v="1"/>
    <n v="12000000"/>
    <n v="180"/>
    <n v="2"/>
    <n v="2"/>
    <n v="0.5"/>
    <n v="12.007968"/>
  </r>
  <r>
    <n v="1046"/>
    <x v="74"/>
    <s v="30/09/2020"/>
    <n v="2997"/>
    <n v="5"/>
    <s v="N"/>
    <s v="800-116-398-7"/>
    <s v="11001"/>
    <s v="Carrera 13 # 28-17 Pisos 234 y 5"/>
    <s v="12/08/2020"/>
    <s v="12/08/2023"/>
    <n v="15000000"/>
    <s v="2001906901"/>
    <n v="1080"/>
    <n v="1"/>
    <n v="15000000"/>
    <n v="180"/>
    <n v="2"/>
    <n v="2"/>
    <n v="0.5"/>
    <n v="15.009983999999999"/>
  </r>
  <r>
    <n v="1046"/>
    <x v="74"/>
    <s v="30/09/2020"/>
    <n v="2998"/>
    <n v="5"/>
    <s v="N"/>
    <s v="800-116-398-7"/>
    <s v="11001"/>
    <s v="Carrera 13 # 28-17 Pisos 234 y 5"/>
    <s v="12/08/2020"/>
    <s v="12/08/2023"/>
    <n v="5000000"/>
    <s v="2001906916"/>
    <n v="1080"/>
    <n v="1"/>
    <n v="5000000"/>
    <n v="180"/>
    <n v="2"/>
    <n v="2"/>
    <n v="0.5"/>
    <n v="5.0033120000000002"/>
  </r>
  <r>
    <n v="1046"/>
    <x v="74"/>
    <s v="30/09/2020"/>
    <n v="2999"/>
    <n v="5"/>
    <s v="N"/>
    <s v="800-116-398-7"/>
    <s v="11001"/>
    <s v="Carrera 13 # 28-17 Pisos 234 y 5"/>
    <s v="12/08/2020"/>
    <s v="12/08/2023"/>
    <n v="15000000"/>
    <s v="2001906922"/>
    <n v="1080"/>
    <n v="1"/>
    <n v="15000000"/>
    <n v="180"/>
    <n v="2"/>
    <n v="2"/>
    <n v="0.5"/>
    <n v="15.009983999999999"/>
  </r>
  <r>
    <n v="1047"/>
    <x v="74"/>
    <s v="30/09/2020"/>
    <n v="3000"/>
    <n v="5"/>
    <s v="N"/>
    <s v="800-116-398-7"/>
    <s v="11001"/>
    <s v="Carrera 13 # 28-17 Pisos 234 y 5"/>
    <s v="13/08/2020"/>
    <s v="13/08/2023"/>
    <n v="15000000"/>
    <s v="2001907599"/>
    <n v="1080"/>
    <n v="1"/>
    <n v="15000000"/>
    <n v="180"/>
    <n v="2"/>
    <n v="2"/>
    <n v="0.5"/>
    <n v="15.009776"/>
  </r>
  <r>
    <n v="1047"/>
    <x v="74"/>
    <s v="30/09/2020"/>
    <n v="3001"/>
    <n v="5"/>
    <s v="N"/>
    <s v="800-116-398-7"/>
    <s v="11001"/>
    <s v="Carrera 13 # 28-17 Pisos 234 y 5"/>
    <s v="13/08/2020"/>
    <s v="13/08/2023"/>
    <n v="6000000"/>
    <s v="2001907600"/>
    <n v="1080"/>
    <n v="1"/>
    <n v="6000000"/>
    <n v="180"/>
    <n v="2"/>
    <n v="2"/>
    <n v="0.5"/>
    <n v="6.0039009999999999"/>
  </r>
  <r>
    <n v="1047"/>
    <x v="74"/>
    <s v="30/09/2020"/>
    <n v="3002"/>
    <n v="5"/>
    <s v="N"/>
    <s v="800-116-398-7"/>
    <s v="11001"/>
    <s v="Carrera 13 # 28-17 Pisos 234 y 5"/>
    <s v="13/08/2020"/>
    <s v="13/08/2023"/>
    <n v="20000000"/>
    <s v="2001907604"/>
    <n v="1080"/>
    <n v="1"/>
    <n v="20000000"/>
    <n v="180"/>
    <n v="2"/>
    <n v="2"/>
    <n v="0.5"/>
    <n v="20.013019"/>
  </r>
  <r>
    <n v="1047"/>
    <x v="74"/>
    <s v="30/09/2020"/>
    <n v="3003"/>
    <n v="5"/>
    <s v="N"/>
    <s v="800-116-398-7"/>
    <s v="11001"/>
    <s v="Carrera 13 # 28-17 Pisos 234 y 5"/>
    <s v="13/08/2020"/>
    <s v="13/08/2023"/>
    <n v="5700000"/>
    <s v="2001907606"/>
    <n v="1080"/>
    <n v="1"/>
    <n v="5700000"/>
    <n v="180"/>
    <n v="2"/>
    <n v="2"/>
    <n v="0.5"/>
    <n v="5.7037129999999996"/>
  </r>
  <r>
    <n v="1047"/>
    <x v="74"/>
    <s v="30/09/2020"/>
    <n v="3004"/>
    <n v="5"/>
    <s v="N"/>
    <s v="800-116-398-7"/>
    <s v="11001"/>
    <s v="Carrera 13 # 28-17 Pisos 234 y 5"/>
    <s v="13/08/2020"/>
    <s v="13/08/2023"/>
    <n v="10000000"/>
    <s v="2001907607"/>
    <n v="1080"/>
    <n v="1"/>
    <n v="10000000"/>
    <n v="180"/>
    <n v="2"/>
    <n v="2"/>
    <n v="0"/>
    <n v="10"/>
  </r>
  <r>
    <n v="1778"/>
    <x v="74"/>
    <s v="30/09/2020"/>
    <n v="3005"/>
    <n v="5"/>
    <s v="N"/>
    <s v="800-116-398-7"/>
    <s v="11001"/>
    <s v="Carrera 13 # 28-17 Pisos 234 y 5"/>
    <s v="13/08/2020"/>
    <s v="13/08/2025"/>
    <n v="7000000"/>
    <s v="2001907613"/>
    <n v="1800"/>
    <n v="1"/>
    <n v="7000000"/>
    <n v="180"/>
    <n v="2"/>
    <n v="2"/>
    <n v="0.5"/>
    <n v="7.0045590000000004"/>
  </r>
  <r>
    <n v="1047"/>
    <x v="74"/>
    <s v="30/09/2020"/>
    <n v="3006"/>
    <n v="5"/>
    <s v="N"/>
    <s v="800-116-398-7"/>
    <s v="11001"/>
    <s v="Carrera 13 # 28-17 Pisos 234 y 5"/>
    <s v="13/08/2020"/>
    <s v="13/08/2023"/>
    <n v="20000000"/>
    <s v="2001907618"/>
    <n v="1080"/>
    <n v="1"/>
    <n v="20000000"/>
    <n v="180"/>
    <n v="2"/>
    <n v="2"/>
    <n v="0.5"/>
    <n v="20.013019"/>
  </r>
  <r>
    <n v="1047"/>
    <x v="74"/>
    <s v="30/09/2020"/>
    <n v="3007"/>
    <n v="5"/>
    <s v="N"/>
    <s v="800-116-398-7"/>
    <s v="11001"/>
    <s v="Carrera 13 # 28-17 Pisos 234 y 5"/>
    <s v="13/08/2020"/>
    <s v="13/08/2023"/>
    <n v="11000000"/>
    <s v="2001907624"/>
    <n v="1080"/>
    <n v="1"/>
    <n v="11000000"/>
    <n v="180"/>
    <n v="2"/>
    <n v="2"/>
    <n v="0.5"/>
    <n v="11.007191000000001"/>
  </r>
  <r>
    <n v="1047"/>
    <x v="74"/>
    <s v="30/09/2020"/>
    <n v="3008"/>
    <n v="5"/>
    <s v="N"/>
    <s v="800-116-398-7"/>
    <s v="11001"/>
    <s v="Carrera 13 # 28-17 Pisos 234 y 5"/>
    <s v="13/08/2020"/>
    <s v="13/08/2023"/>
    <n v="30000000"/>
    <s v="2001907625"/>
    <n v="1080"/>
    <n v="1"/>
    <n v="30000000"/>
    <n v="180"/>
    <n v="2"/>
    <n v="2"/>
    <n v="0.5"/>
    <n v="30.019552000000001"/>
  </r>
  <r>
    <n v="1047"/>
    <x v="74"/>
    <s v="30/09/2020"/>
    <n v="3009"/>
    <n v="5"/>
    <s v="N"/>
    <s v="800-116-398-7"/>
    <s v="11001"/>
    <s v="Carrera 13 # 28-17 Pisos 234 y 5"/>
    <s v="13/08/2020"/>
    <s v="13/08/2023"/>
    <n v="6000000"/>
    <s v="2001907642"/>
    <n v="1080"/>
    <n v="1"/>
    <n v="6000000"/>
    <n v="180"/>
    <n v="2"/>
    <n v="2"/>
    <n v="0.5"/>
    <n v="6.0039009999999999"/>
  </r>
  <r>
    <n v="1048"/>
    <x v="74"/>
    <s v="30/09/2020"/>
    <n v="3010"/>
    <n v="5"/>
    <s v="N"/>
    <s v="800-116-398-7"/>
    <s v="11001"/>
    <s v="Carrera 13 # 28-17 Pisos 234 y 5"/>
    <s v="14/08/2020"/>
    <s v="14/08/2023"/>
    <n v="8000000"/>
    <s v="2001908212"/>
    <n v="1080"/>
    <n v="1"/>
    <n v="8000000"/>
    <n v="180"/>
    <n v="2"/>
    <n v="2"/>
    <n v="0.5"/>
    <n v="8.0047730000000001"/>
  </r>
  <r>
    <n v="1048"/>
    <x v="74"/>
    <s v="30/09/2020"/>
    <n v="3011"/>
    <n v="5"/>
    <s v="N"/>
    <s v="800-116-398-7"/>
    <s v="11001"/>
    <s v="Carrera 13 # 28-17 Pisos 234 y 5"/>
    <s v="14/08/2020"/>
    <s v="14/08/2023"/>
    <n v="7000000"/>
    <s v="2001908214"/>
    <n v="1080"/>
    <n v="1"/>
    <n v="7000000"/>
    <n v="180"/>
    <n v="2"/>
    <n v="2"/>
    <n v="0.5"/>
    <n v="7.0041710000000004"/>
  </r>
  <r>
    <n v="1048"/>
    <x v="74"/>
    <s v="30/09/2020"/>
    <n v="3012"/>
    <n v="5"/>
    <s v="N"/>
    <s v="800-116-398-7"/>
    <s v="11001"/>
    <s v="Carrera 13 # 28-17 Pisos 234 y 5"/>
    <s v="14/08/2020"/>
    <s v="14/08/2023"/>
    <n v="9000000"/>
    <s v="2001908218"/>
    <n v="1080"/>
    <n v="1"/>
    <n v="9000000"/>
    <n v="90"/>
    <n v="2"/>
    <n v="2"/>
    <n v="0.5"/>
    <n v="9.0053750000000008"/>
  </r>
  <r>
    <n v="1048"/>
    <x v="74"/>
    <s v="30/09/2020"/>
    <n v="3013"/>
    <n v="5"/>
    <s v="N"/>
    <s v="800-116-398-7"/>
    <s v="11001"/>
    <s v="Carrera 13 # 28-17 Pisos 234 y 5"/>
    <s v="14/08/2020"/>
    <s v="14/08/2023"/>
    <n v="10500000"/>
    <s v="2001908221"/>
    <n v="1080"/>
    <n v="1"/>
    <n v="10500000"/>
    <n v="30"/>
    <n v="2"/>
    <n v="2"/>
    <n v="0.15"/>
    <n v="10.208333"/>
  </r>
  <r>
    <n v="1779"/>
    <x v="74"/>
    <s v="30/09/2020"/>
    <n v="3014"/>
    <n v="5"/>
    <s v="N"/>
    <s v="800-116-398-7"/>
    <s v="11001"/>
    <s v="Carrera 13 # 28-17 Pisos 234 y 5"/>
    <s v="14/08/2020"/>
    <s v="14/08/2025"/>
    <n v="14000000"/>
    <s v="2001908222"/>
    <n v="1800"/>
    <n v="1"/>
    <n v="14000000"/>
    <n v="180"/>
    <n v="2"/>
    <n v="2"/>
    <n v="0.5"/>
    <n v="14"/>
  </r>
  <r>
    <n v="1048"/>
    <x v="74"/>
    <s v="30/09/2020"/>
    <n v="3015"/>
    <n v="5"/>
    <s v="N"/>
    <s v="800-116-398-7"/>
    <s v="11001"/>
    <s v="Carrera 13 # 28-17 Pisos 234 y 5"/>
    <s v="14/08/2020"/>
    <s v="14/08/2023"/>
    <n v="10000000"/>
    <s v="2001908224"/>
    <n v="1080"/>
    <n v="1"/>
    <n v="10000000"/>
    <n v="180"/>
    <n v="2"/>
    <n v="2"/>
    <n v="0.5"/>
    <n v="10.005977"/>
  </r>
  <r>
    <n v="1779"/>
    <x v="74"/>
    <s v="30/09/2020"/>
    <n v="3016"/>
    <n v="5"/>
    <s v="N"/>
    <s v="800-116-398-7"/>
    <s v="11001"/>
    <s v="Carrera 13 # 28-17 Pisos 234 y 5"/>
    <s v="14/08/2020"/>
    <s v="14/08/2025"/>
    <n v="20000000"/>
    <s v="2001908273"/>
    <n v="1800"/>
    <n v="1"/>
    <n v="20000000"/>
    <n v="180"/>
    <n v="2"/>
    <n v="2"/>
    <n v="4"/>
    <n v="20.0946"/>
  </r>
  <r>
    <n v="1052"/>
    <x v="74"/>
    <s v="30/09/2020"/>
    <n v="3017"/>
    <n v="5"/>
    <s v="N"/>
    <s v="800-116-398-7"/>
    <s v="11001"/>
    <s v="Carrera 13 # 28-17 Pisos 234 y 5"/>
    <s v="18/08/2020"/>
    <s v="18/08/2023"/>
    <n v="10000000"/>
    <s v="2001908809"/>
    <n v="1080"/>
    <n v="1"/>
    <n v="10000000"/>
    <n v="180"/>
    <n v="2"/>
    <n v="2"/>
    <n v="0.43"/>
    <n v="10.004998000000001"/>
  </r>
  <r>
    <n v="1052"/>
    <x v="74"/>
    <s v="30/09/2020"/>
    <n v="3018"/>
    <n v="5"/>
    <s v="N"/>
    <s v="800-116-398-7"/>
    <s v="11001"/>
    <s v="Carrera 13 # 28-17 Pisos 234 y 5"/>
    <s v="18/08/2020"/>
    <s v="18/08/2023"/>
    <n v="5000000"/>
    <s v="2001908810"/>
    <n v="1080"/>
    <n v="1"/>
    <n v="5000000"/>
    <n v="30"/>
    <n v="2"/>
    <n v="2"/>
    <n v="0"/>
    <n v="4.8611110000000002"/>
  </r>
  <r>
    <n v="1052"/>
    <x v="74"/>
    <s v="30/09/2020"/>
    <n v="3019"/>
    <n v="5"/>
    <s v="N"/>
    <s v="800-116-398-7"/>
    <s v="11001"/>
    <s v="Carrera 13 # 28-17 Pisos 234 y 5"/>
    <s v="18/08/2020"/>
    <s v="18/08/2023"/>
    <n v="5500000"/>
    <s v="2001908811"/>
    <n v="1080"/>
    <n v="1"/>
    <n v="5500000"/>
    <n v="180"/>
    <n v="2"/>
    <n v="2"/>
    <n v="0.43"/>
    <n v="5.5027720000000002"/>
  </r>
  <r>
    <n v="1783"/>
    <x v="74"/>
    <s v="30/09/2020"/>
    <n v="3020"/>
    <n v="5"/>
    <s v="N"/>
    <s v="800-116-398-7"/>
    <s v="11001"/>
    <s v="Carrera 13 # 28-17 Pisos 234 y 5"/>
    <s v="18/08/2020"/>
    <s v="18/08/2025"/>
    <n v="25000000"/>
    <s v="2001908816"/>
    <n v="1800"/>
    <n v="1"/>
    <n v="25000000"/>
    <n v="180"/>
    <n v="2"/>
    <n v="2"/>
    <n v="0"/>
    <n v="25"/>
  </r>
  <r>
    <n v="1052"/>
    <x v="74"/>
    <s v="30/09/2020"/>
    <n v="3021"/>
    <n v="5"/>
    <s v="N"/>
    <s v="800-116-398-7"/>
    <s v="11001"/>
    <s v="Carrera 13 # 28-17 Pisos 234 y 5"/>
    <s v="18/08/2020"/>
    <s v="18/08/2023"/>
    <n v="10000000"/>
    <s v="2001908817"/>
    <n v="1080"/>
    <n v="1"/>
    <n v="10000000"/>
    <n v="180"/>
    <n v="2"/>
    <n v="2"/>
    <n v="0.43"/>
    <n v="10.004998000000001"/>
  </r>
  <r>
    <n v="1783"/>
    <x v="74"/>
    <s v="30/09/2020"/>
    <n v="3022"/>
    <n v="5"/>
    <s v="N"/>
    <s v="800-116-398-7"/>
    <s v="11001"/>
    <s v="Carrera 13 # 28-17 Pisos 234 y 5"/>
    <s v="18/08/2020"/>
    <s v="18/08/2025"/>
    <n v="30000000"/>
    <s v="2001908830"/>
    <n v="1800"/>
    <n v="1"/>
    <n v="30000000"/>
    <n v="180"/>
    <n v="2"/>
    <n v="2"/>
    <n v="3.93"/>
    <n v="30.136206000000001"/>
  </r>
  <r>
    <n v="1052"/>
    <x v="74"/>
    <s v="30/09/2020"/>
    <n v="3023"/>
    <n v="5"/>
    <s v="N"/>
    <s v="800-116-398-7"/>
    <s v="11001"/>
    <s v="Carrera 13 # 28-17 Pisos 234 y 5"/>
    <s v="18/08/2020"/>
    <s v="18/08/2023"/>
    <n v="8000000"/>
    <s v="2001908835"/>
    <n v="1080"/>
    <n v="1"/>
    <n v="8000000"/>
    <n v="30"/>
    <n v="2"/>
    <n v="2"/>
    <n v="0"/>
    <n v="7.7777779999999996"/>
  </r>
  <r>
    <n v="1783"/>
    <x v="74"/>
    <s v="30/09/2020"/>
    <n v="3024"/>
    <n v="5"/>
    <s v="N"/>
    <s v="800-116-398-7"/>
    <s v="11001"/>
    <s v="Carrera 13 # 28-17 Pisos 234 y 5"/>
    <s v="18/08/2020"/>
    <s v="18/08/2025"/>
    <n v="35000000"/>
    <s v="2001908841"/>
    <n v="1800"/>
    <n v="1"/>
    <n v="35000000"/>
    <n v="360"/>
    <n v="2"/>
    <n v="2"/>
    <n v="3.93"/>
    <n v="35.160482000000002"/>
  </r>
  <r>
    <n v="687"/>
    <x v="74"/>
    <s v="30/09/2020"/>
    <n v="3025"/>
    <n v="5"/>
    <s v="N"/>
    <s v="800-116-398-7"/>
    <s v="11001"/>
    <s v="Carrera 13 # 28-17 Pisos 234 y 5"/>
    <s v="18/08/2020"/>
    <s v="18/08/2022"/>
    <n v="12000000"/>
    <s v="2001908842"/>
    <n v="720"/>
    <n v="1"/>
    <n v="12000000"/>
    <n v="360"/>
    <n v="2"/>
    <n v="2"/>
    <n v="0.43"/>
    <n v="12.006005999999999"/>
  </r>
  <r>
    <n v="1783"/>
    <x v="74"/>
    <s v="30/09/2020"/>
    <n v="3026"/>
    <n v="5"/>
    <s v="N"/>
    <s v="800-116-398-7"/>
    <s v="11001"/>
    <s v="Carrera 13 # 28-17 Pisos 234 y 5"/>
    <s v="18/08/2020"/>
    <s v="18/08/2025"/>
    <n v="20000000"/>
    <s v="2001908853"/>
    <n v="1800"/>
    <n v="1"/>
    <n v="20000000"/>
    <n v="180"/>
    <n v="2"/>
    <n v="2"/>
    <n v="0.43"/>
    <n v="20.010038000000002"/>
  </r>
  <r>
    <n v="1052"/>
    <x v="74"/>
    <s v="30/09/2020"/>
    <n v="3027"/>
    <n v="5"/>
    <s v="N"/>
    <s v="800-116-398-7"/>
    <s v="11001"/>
    <s v="Carrera 13 # 28-17 Pisos 234 y 5"/>
    <s v="18/08/2020"/>
    <s v="18/08/2023"/>
    <n v="8000000"/>
    <s v="2001908894"/>
    <n v="1080"/>
    <n v="1"/>
    <n v="8000000"/>
    <n v="180"/>
    <n v="2"/>
    <n v="2"/>
    <n v="0.43"/>
    <n v="8.0039899999999999"/>
  </r>
  <r>
    <n v="1052"/>
    <x v="74"/>
    <s v="30/09/2020"/>
    <n v="3028"/>
    <n v="5"/>
    <s v="N"/>
    <s v="800-116-398-7"/>
    <s v="11001"/>
    <s v="Carrera 13 # 28-17 Pisos 234 y 5"/>
    <s v="18/08/2020"/>
    <s v="18/08/2023"/>
    <n v="10000000"/>
    <s v="2001908906"/>
    <n v="1080"/>
    <n v="1"/>
    <n v="10000000"/>
    <n v="180"/>
    <n v="2"/>
    <n v="2"/>
    <n v="0"/>
    <n v="10"/>
  </r>
  <r>
    <n v="1783"/>
    <x v="74"/>
    <s v="30/09/2020"/>
    <n v="3029"/>
    <n v="5"/>
    <s v="N"/>
    <s v="800-116-398-7"/>
    <s v="11001"/>
    <s v="Carrera 13 # 28-17 Pisos 234 y 5"/>
    <s v="18/08/2020"/>
    <s v="18/08/2025"/>
    <n v="28000000"/>
    <s v="2001908908"/>
    <n v="1800"/>
    <n v="1"/>
    <n v="28000000"/>
    <n v="180"/>
    <n v="2"/>
    <n v="2"/>
    <n v="0.43"/>
    <n v="28.014028"/>
  </r>
  <r>
    <n v="1053"/>
    <x v="74"/>
    <s v="30/09/2020"/>
    <n v="3030"/>
    <n v="5"/>
    <s v="N"/>
    <s v="800-116-398-7"/>
    <s v="11001"/>
    <s v="Carrera 13 # 28-17 Pisos 234 y 5"/>
    <s v="19/08/2020"/>
    <s v="19/08/2023"/>
    <n v="10000000"/>
    <s v="2001909563"/>
    <n v="1080"/>
    <n v="1"/>
    <n v="10000000"/>
    <n v="180"/>
    <n v="2"/>
    <n v="2"/>
    <n v="0"/>
    <n v="10"/>
  </r>
  <r>
    <n v="1053"/>
    <x v="74"/>
    <s v="30/09/2020"/>
    <n v="3031"/>
    <n v="5"/>
    <s v="N"/>
    <s v="800-116-398-7"/>
    <s v="11001"/>
    <s v="Carrera 13 # 28-17 Pisos 234 y 5"/>
    <s v="19/08/2020"/>
    <s v="19/08/2023"/>
    <n v="6000000"/>
    <s v="2001909564"/>
    <n v="1080"/>
    <n v="1"/>
    <n v="6000000"/>
    <n v="180"/>
    <n v="2"/>
    <n v="2"/>
    <n v="0.43"/>
    <n v="6.0029519999999996"/>
  </r>
  <r>
    <n v="1053"/>
    <x v="74"/>
    <s v="30/09/2020"/>
    <n v="3032"/>
    <n v="5"/>
    <s v="N"/>
    <s v="800-116-398-7"/>
    <s v="11001"/>
    <s v="Carrera 13 # 28-17 Pisos 234 y 5"/>
    <s v="19/08/2020"/>
    <s v="19/08/2023"/>
    <n v="6000000"/>
    <s v="2001909565"/>
    <n v="1080"/>
    <n v="1"/>
    <n v="6000000"/>
    <n v="180"/>
    <n v="2"/>
    <n v="2"/>
    <n v="0.43"/>
    <n v="6.0029519999999996"/>
  </r>
  <r>
    <n v="1784"/>
    <x v="74"/>
    <s v="30/09/2020"/>
    <n v="3033"/>
    <n v="5"/>
    <s v="N"/>
    <s v="800-116-398-7"/>
    <s v="11001"/>
    <s v="Carrera 13 # 28-17 Pisos 234 y 5"/>
    <s v="19/08/2020"/>
    <s v="19/08/2025"/>
    <n v="30000000"/>
    <s v="2001909566"/>
    <n v="1800"/>
    <n v="1"/>
    <n v="30000000"/>
    <n v="180"/>
    <n v="2"/>
    <n v="2"/>
    <n v="0.43"/>
    <n v="30.014678"/>
  </r>
  <r>
    <n v="1053"/>
    <x v="74"/>
    <s v="30/09/2020"/>
    <n v="3034"/>
    <n v="5"/>
    <s v="N"/>
    <s v="800-116-398-7"/>
    <s v="11001"/>
    <s v="Carrera 13 # 28-17 Pisos 234 y 5"/>
    <s v="19/08/2020"/>
    <s v="19/08/2023"/>
    <n v="10500000"/>
    <s v="2001909571"/>
    <n v="1080"/>
    <n v="1"/>
    <n v="10500000"/>
    <n v="180"/>
    <n v="2"/>
    <n v="2"/>
    <n v="0.43"/>
    <n v="10.505125"/>
  </r>
  <r>
    <n v="1053"/>
    <x v="74"/>
    <s v="30/09/2020"/>
    <n v="3035"/>
    <n v="5"/>
    <s v="N"/>
    <s v="800-116-398-7"/>
    <s v="11001"/>
    <s v="Carrera 13 # 28-17 Pisos 234 y 5"/>
    <s v="19/08/2020"/>
    <s v="19/08/2023"/>
    <n v="15000000"/>
    <s v="2001909572"/>
    <n v="1080"/>
    <n v="1"/>
    <n v="15000000"/>
    <n v="180"/>
    <n v="2"/>
    <n v="2"/>
    <n v="0.43"/>
    <n v="15.007339"/>
  </r>
  <r>
    <n v="1053"/>
    <x v="74"/>
    <s v="30/09/2020"/>
    <n v="3036"/>
    <n v="5"/>
    <s v="N"/>
    <s v="800-116-398-7"/>
    <s v="11001"/>
    <s v="Carrera 13 # 28-17 Pisos 234 y 5"/>
    <s v="19/08/2020"/>
    <s v="19/08/2023"/>
    <n v="20000000"/>
    <s v="2001909579"/>
    <n v="1080"/>
    <n v="1"/>
    <n v="20000000"/>
    <n v="180"/>
    <n v="2"/>
    <n v="2"/>
    <n v="0.43"/>
    <n v="20.009799000000001"/>
  </r>
  <r>
    <n v="1053"/>
    <x v="74"/>
    <s v="30/09/2020"/>
    <n v="3037"/>
    <n v="5"/>
    <s v="N"/>
    <s v="800-116-398-7"/>
    <s v="11001"/>
    <s v="Carrera 13 # 28-17 Pisos 234 y 5"/>
    <s v="19/08/2020"/>
    <s v="19/08/2023"/>
    <n v="5000000"/>
    <s v="2001909581"/>
    <n v="1080"/>
    <n v="1"/>
    <n v="5000000"/>
    <n v="180"/>
    <n v="2"/>
    <n v="2"/>
    <n v="0.43"/>
    <n v="5.0024600000000001"/>
  </r>
  <r>
    <n v="1784"/>
    <x v="74"/>
    <s v="30/09/2020"/>
    <n v="3038"/>
    <n v="5"/>
    <s v="N"/>
    <s v="800-116-398-7"/>
    <s v="11001"/>
    <s v="Carrera 13 # 28-17 Pisos 234 y 5"/>
    <s v="19/08/2020"/>
    <s v="19/08/2025"/>
    <n v="15000000"/>
    <s v="2001909596"/>
    <n v="1800"/>
    <n v="1"/>
    <n v="15000000"/>
    <n v="180"/>
    <n v="2"/>
    <n v="2"/>
    <n v="0.43"/>
    <n v="15.007339"/>
  </r>
  <r>
    <n v="1784"/>
    <x v="74"/>
    <s v="30/09/2020"/>
    <n v="3039"/>
    <n v="5"/>
    <s v="N"/>
    <s v="800-116-398-7"/>
    <s v="11001"/>
    <s v="Carrera 13 # 28-17 Pisos 234 y 5"/>
    <s v="19/08/2020"/>
    <s v="19/08/2025"/>
    <n v="10000000"/>
    <s v="2001909605"/>
    <n v="1800"/>
    <n v="1"/>
    <n v="10000000"/>
    <n v="180"/>
    <n v="2"/>
    <n v="2"/>
    <n v="0.43"/>
    <n v="10.004879000000001"/>
  </r>
  <r>
    <n v="1053"/>
    <x v="74"/>
    <s v="30/09/2020"/>
    <n v="3040"/>
    <n v="5"/>
    <s v="N"/>
    <s v="800-116-398-7"/>
    <s v="11001"/>
    <s v="Carrera 13 # 28-17 Pisos 234 y 5"/>
    <s v="19/08/2020"/>
    <s v="19/08/2023"/>
    <n v="13000000"/>
    <s v="2001909606"/>
    <n v="1080"/>
    <n v="1"/>
    <n v="13000000"/>
    <n v="180"/>
    <n v="2"/>
    <n v="2"/>
    <n v="0.43"/>
    <n v="13.006354999999999"/>
  </r>
  <r>
    <n v="1784"/>
    <x v="74"/>
    <s v="30/09/2020"/>
    <n v="3041"/>
    <n v="5"/>
    <s v="N"/>
    <s v="800-116-398-7"/>
    <s v="11001"/>
    <s v="Carrera 13 # 28-17 Pisos 234 y 5"/>
    <s v="19/08/2020"/>
    <s v="19/08/2025"/>
    <n v="5500000"/>
    <s v="2001909610"/>
    <n v="1800"/>
    <n v="1"/>
    <n v="5500000"/>
    <n v="180"/>
    <n v="2"/>
    <n v="2"/>
    <n v="0.43"/>
    <n v="5.5027059999999999"/>
  </r>
  <r>
    <n v="1784"/>
    <x v="74"/>
    <s v="30/09/2020"/>
    <n v="3042"/>
    <n v="5"/>
    <s v="N"/>
    <s v="800-116-398-7"/>
    <s v="11001"/>
    <s v="Carrera 13 # 28-17 Pisos 234 y 5"/>
    <s v="19/08/2020"/>
    <s v="19/08/2025"/>
    <n v="10000000"/>
    <s v="2001909616"/>
    <n v="1800"/>
    <n v="1"/>
    <n v="10000000"/>
    <n v="180"/>
    <n v="2"/>
    <n v="2"/>
    <n v="0.43"/>
    <n v="10.004879000000001"/>
  </r>
  <r>
    <n v="1053"/>
    <x v="74"/>
    <s v="30/09/2020"/>
    <n v="3043"/>
    <n v="5"/>
    <s v="N"/>
    <s v="800-116-398-7"/>
    <s v="11001"/>
    <s v="Carrera 13 # 28-17 Pisos 234 y 5"/>
    <s v="19/08/2020"/>
    <s v="19/08/2023"/>
    <n v="15000000"/>
    <s v="2001909624"/>
    <n v="1080"/>
    <n v="1"/>
    <n v="15000000"/>
    <n v="180"/>
    <n v="2"/>
    <n v="2"/>
    <n v="0.43"/>
    <n v="15.007339"/>
  </r>
  <r>
    <n v="1054"/>
    <x v="74"/>
    <s v="30/09/2020"/>
    <n v="3044"/>
    <n v="5"/>
    <s v="N"/>
    <s v="800-116-398-7"/>
    <s v="11001"/>
    <s v="Carrera 13 # 28-17 Pisos 234 y 5"/>
    <s v="20/08/2020"/>
    <s v="20/08/2023"/>
    <n v="10000000"/>
    <s v="2001910460"/>
    <n v="1080"/>
    <n v="1"/>
    <n v="10000000"/>
    <n v="180"/>
    <n v="2"/>
    <n v="2"/>
    <n v="0.43"/>
    <n v="10.004759999999999"/>
  </r>
  <r>
    <n v="1785"/>
    <x v="74"/>
    <s v="30/09/2020"/>
    <n v="3045"/>
    <n v="5"/>
    <s v="N"/>
    <s v="800-116-398-7"/>
    <s v="11001"/>
    <s v="Carrera 13 # 28-17 Pisos 234 y 5"/>
    <s v="20/08/2020"/>
    <s v="20/08/2025"/>
    <n v="15000000"/>
    <s v="2001910461"/>
    <n v="1800"/>
    <n v="1"/>
    <n v="15000000"/>
    <n v="180"/>
    <n v="2"/>
    <n v="2"/>
    <n v="0.43"/>
    <n v="15.007160000000001"/>
  </r>
  <r>
    <n v="1054"/>
    <x v="74"/>
    <s v="30/09/2020"/>
    <n v="3046"/>
    <n v="5"/>
    <s v="N"/>
    <s v="800-116-398-7"/>
    <s v="11001"/>
    <s v="Carrera 13 # 28-17 Pisos 234 y 5"/>
    <s v="20/08/2020"/>
    <s v="20/08/2023"/>
    <n v="30000000"/>
    <s v="2001910462"/>
    <n v="1080"/>
    <n v="1"/>
    <n v="30000000"/>
    <n v="180"/>
    <n v="2"/>
    <n v="2"/>
    <n v="0.43"/>
    <n v="30.014320000000001"/>
  </r>
  <r>
    <n v="1054"/>
    <x v="74"/>
    <s v="30/09/2020"/>
    <n v="3047"/>
    <n v="5"/>
    <s v="N"/>
    <s v="800-116-398-7"/>
    <s v="11001"/>
    <s v="Carrera 13 # 28-17 Pisos 234 y 5"/>
    <s v="20/08/2020"/>
    <s v="20/08/2023"/>
    <n v="30000000"/>
    <s v="2001910463"/>
    <n v="1080"/>
    <n v="1"/>
    <n v="30000000"/>
    <n v="180"/>
    <n v="2"/>
    <n v="2"/>
    <n v="0.43"/>
    <n v="30.014320000000001"/>
  </r>
  <r>
    <n v="1054"/>
    <x v="74"/>
    <s v="30/09/2020"/>
    <n v="3048"/>
    <n v="5"/>
    <s v="N"/>
    <s v="800-116-398-7"/>
    <s v="11001"/>
    <s v="Carrera 13 # 28-17 Pisos 234 y 5"/>
    <s v="20/08/2020"/>
    <s v="20/08/2023"/>
    <n v="17500000"/>
    <s v="2001910464"/>
    <n v="1080"/>
    <n v="1"/>
    <n v="17500000"/>
    <n v="180"/>
    <n v="2"/>
    <n v="2"/>
    <n v="3.93"/>
    <n v="17.575679999999998"/>
  </r>
  <r>
    <n v="1054"/>
    <x v="74"/>
    <s v="30/09/2020"/>
    <n v="3049"/>
    <n v="5"/>
    <s v="N"/>
    <s v="800-116-398-7"/>
    <s v="11001"/>
    <s v="Carrera 13 # 28-17 Pisos 234 y 5"/>
    <s v="20/08/2020"/>
    <s v="20/08/2023"/>
    <n v="5000000"/>
    <s v="2001910467"/>
    <n v="1080"/>
    <n v="1"/>
    <n v="5000000"/>
    <n v="30"/>
    <n v="2"/>
    <n v="2"/>
    <n v="0"/>
    <n v="4.8629110000000004"/>
  </r>
  <r>
    <n v="1785"/>
    <x v="74"/>
    <s v="30/09/2020"/>
    <n v="3050"/>
    <n v="5"/>
    <s v="N"/>
    <s v="800-116-398-7"/>
    <s v="11001"/>
    <s v="Carrera 13 # 28-17 Pisos 234 y 5"/>
    <s v="20/08/2020"/>
    <s v="20/08/2025"/>
    <n v="13000000"/>
    <s v="2001910468"/>
    <n v="1800"/>
    <n v="1"/>
    <n v="13000000"/>
    <n v="180"/>
    <n v="2"/>
    <n v="2"/>
    <n v="0.43"/>
    <n v="13.0062"/>
  </r>
  <r>
    <n v="1054"/>
    <x v="74"/>
    <s v="30/09/2020"/>
    <n v="3051"/>
    <n v="5"/>
    <s v="N"/>
    <s v="800-116-398-7"/>
    <s v="11001"/>
    <s v="Carrera 13 # 28-17 Pisos 234 y 5"/>
    <s v="20/08/2020"/>
    <s v="20/08/2023"/>
    <n v="10000000"/>
    <s v="2001910470"/>
    <n v="1080"/>
    <n v="1"/>
    <n v="10000000"/>
    <n v="180"/>
    <n v="2"/>
    <n v="2"/>
    <n v="0.43"/>
    <n v="10.004759999999999"/>
  </r>
  <r>
    <n v="1054"/>
    <x v="74"/>
    <s v="30/09/2020"/>
    <n v="3052"/>
    <n v="5"/>
    <s v="N"/>
    <s v="800-116-398-7"/>
    <s v="11001"/>
    <s v="Carrera 13 # 28-17 Pisos 234 y 5"/>
    <s v="20/08/2020"/>
    <s v="20/08/2023"/>
    <n v="10000000"/>
    <s v="2001910475"/>
    <n v="1080"/>
    <n v="1"/>
    <n v="10000000"/>
    <n v="30"/>
    <n v="2"/>
    <n v="2"/>
    <n v="0"/>
    <n v="9.7257920000000002"/>
  </r>
  <r>
    <n v="1786"/>
    <x v="74"/>
    <s v="30/09/2020"/>
    <n v="3053"/>
    <n v="5"/>
    <s v="N"/>
    <s v="800-116-398-7"/>
    <s v="11001"/>
    <s v="Carrera 13 # 28-17 Pisos 234 y 5"/>
    <s v="21/08/2020"/>
    <s v="21/08/2025"/>
    <n v="10000000"/>
    <s v="2001911303"/>
    <n v="1800"/>
    <n v="1"/>
    <n v="10000000"/>
    <n v="180"/>
    <n v="2"/>
    <n v="2"/>
    <n v="0"/>
    <n v="10"/>
  </r>
  <r>
    <n v="1055"/>
    <x v="74"/>
    <s v="30/09/2020"/>
    <n v="3054"/>
    <n v="5"/>
    <s v="N"/>
    <s v="800-116-398-7"/>
    <s v="11001"/>
    <s v="Carrera 13 # 28-17 Pisos 234 y 5"/>
    <s v="21/08/2020"/>
    <s v="21/08/2023"/>
    <n v="20000000"/>
    <s v="2001911304"/>
    <n v="1080"/>
    <n v="1"/>
    <n v="20000000"/>
    <n v="180"/>
    <n v="2"/>
    <n v="2"/>
    <n v="0.43"/>
    <n v="20.008842999999999"/>
  </r>
  <r>
    <n v="1055"/>
    <x v="74"/>
    <s v="30/09/2020"/>
    <n v="3055"/>
    <n v="5"/>
    <s v="N"/>
    <s v="800-116-398-7"/>
    <s v="11001"/>
    <s v="Carrera 13 # 28-17 Pisos 234 y 5"/>
    <s v="21/08/2020"/>
    <s v="21/08/2023"/>
    <n v="5000000"/>
    <s v="2001911305"/>
    <n v="1080"/>
    <n v="1"/>
    <n v="5000000"/>
    <n v="180"/>
    <n v="2"/>
    <n v="2"/>
    <n v="0.43"/>
    <n v="5.0022200000000003"/>
  </r>
  <r>
    <n v="1055"/>
    <x v="74"/>
    <s v="30/09/2020"/>
    <n v="3056"/>
    <n v="5"/>
    <s v="N"/>
    <s v="800-116-398-7"/>
    <s v="11001"/>
    <s v="Carrera 13 # 28-17 Pisos 234 y 5"/>
    <s v="21/08/2020"/>
    <s v="21/08/2023"/>
    <n v="17000000"/>
    <s v="2001911334"/>
    <n v="1080"/>
    <n v="1"/>
    <n v="17000000"/>
    <n v="180"/>
    <n v="2"/>
    <n v="2"/>
    <n v="0.43"/>
    <n v="17.007511000000001"/>
  </r>
  <r>
    <n v="1786"/>
    <x v="74"/>
    <s v="30/09/2020"/>
    <n v="3057"/>
    <n v="5"/>
    <s v="N"/>
    <s v="800-116-398-7"/>
    <s v="11001"/>
    <s v="Carrera 13 # 28-17 Pisos 234 y 5"/>
    <s v="21/08/2020"/>
    <s v="21/08/2025"/>
    <n v="12000000"/>
    <s v="2001911393"/>
    <n v="1800"/>
    <n v="1"/>
    <n v="12000000"/>
    <n v="30"/>
    <n v="2"/>
    <n v="2"/>
    <n v="0"/>
    <n v="11.803860999999999"/>
  </r>
  <r>
    <n v="325"/>
    <x v="74"/>
    <s v="30/09/2020"/>
    <n v="3058"/>
    <n v="5"/>
    <s v="N"/>
    <s v="800-116-398-7"/>
    <s v="11001"/>
    <s v="Carrera 13 # 28-17 Pisos 234 y 5"/>
    <s v="21/08/2020"/>
    <s v="21/08/2021"/>
    <n v="20000000"/>
    <s v="2001911396"/>
    <n v="360"/>
    <n v="1"/>
    <n v="20000000"/>
    <n v="30"/>
    <n v="2"/>
    <n v="2"/>
    <n v="0"/>
    <n v="18.333333"/>
  </r>
  <r>
    <n v="1055"/>
    <x v="74"/>
    <s v="30/09/2020"/>
    <n v="3059"/>
    <n v="5"/>
    <s v="N"/>
    <s v="800-116-398-7"/>
    <s v="11001"/>
    <s v="Carrera 13 # 28-17 Pisos 234 y 5"/>
    <s v="21/08/2020"/>
    <s v="21/08/2023"/>
    <n v="10000000"/>
    <s v="2001911397"/>
    <n v="1080"/>
    <n v="1"/>
    <n v="10000000"/>
    <n v="180"/>
    <n v="2"/>
    <n v="2"/>
    <n v="0.43"/>
    <n v="10.004403"/>
  </r>
  <r>
    <n v="1786"/>
    <x v="74"/>
    <s v="30/09/2020"/>
    <n v="3060"/>
    <n v="5"/>
    <s v="N"/>
    <s v="800-116-398-7"/>
    <s v="11001"/>
    <s v="Carrera 13 # 28-17 Pisos 234 y 5"/>
    <s v="21/08/2020"/>
    <s v="21/08/2025"/>
    <n v="7000000"/>
    <s v="2001911401"/>
    <n v="1800"/>
    <n v="1"/>
    <n v="7000000"/>
    <n v="180"/>
    <n v="2"/>
    <n v="2"/>
    <n v="0.43"/>
    <n v="7.0031080000000001"/>
  </r>
  <r>
    <n v="1786"/>
    <x v="74"/>
    <s v="30/09/2020"/>
    <n v="3061"/>
    <n v="5"/>
    <s v="N"/>
    <s v="800-116-398-7"/>
    <s v="11001"/>
    <s v="Carrera 13 # 28-17 Pisos 234 y 5"/>
    <s v="21/08/2020"/>
    <s v="21/08/2025"/>
    <n v="10000000"/>
    <s v="2001911406"/>
    <n v="1800"/>
    <n v="1"/>
    <n v="10000000"/>
    <n v="180"/>
    <n v="2"/>
    <n v="2"/>
    <n v="0.43"/>
    <n v="10.004403"/>
  </r>
  <r>
    <n v="1786"/>
    <x v="74"/>
    <s v="30/09/2020"/>
    <n v="3062"/>
    <n v="5"/>
    <s v="N"/>
    <s v="800-116-398-7"/>
    <s v="11001"/>
    <s v="Carrera 13 # 28-17 Pisos 234 y 5"/>
    <s v="21/08/2020"/>
    <s v="21/08/2025"/>
    <n v="13000000"/>
    <s v="2001911410"/>
    <n v="1800"/>
    <n v="1"/>
    <n v="13000000"/>
    <n v="180"/>
    <n v="2"/>
    <n v="2"/>
    <n v="0.43"/>
    <n v="13.005735"/>
  </r>
  <r>
    <n v="1786"/>
    <x v="74"/>
    <s v="30/09/2020"/>
    <n v="3063"/>
    <n v="5"/>
    <s v="N"/>
    <s v="800-116-398-7"/>
    <s v="11001"/>
    <s v="Carrera 13 # 28-17 Pisos 234 y 5"/>
    <s v="21/08/2020"/>
    <s v="21/08/2025"/>
    <n v="7000000"/>
    <s v="2001911426"/>
    <n v="1800"/>
    <n v="1"/>
    <n v="7000000"/>
    <n v="180"/>
    <n v="2"/>
    <n v="2"/>
    <n v="0.43"/>
    <n v="7.0031080000000001"/>
  </r>
  <r>
    <n v="1786"/>
    <x v="74"/>
    <s v="30/09/2020"/>
    <n v="3064"/>
    <n v="5"/>
    <s v="N"/>
    <s v="800-116-398-7"/>
    <s v="11001"/>
    <s v="Carrera 13 # 28-17 Pisos 234 y 5"/>
    <s v="21/08/2020"/>
    <s v="21/08/2025"/>
    <n v="30000000"/>
    <s v="2001911428"/>
    <n v="1800"/>
    <n v="1"/>
    <n v="30000000"/>
    <n v="180"/>
    <n v="2"/>
    <n v="2"/>
    <n v="0"/>
    <n v="30"/>
  </r>
  <r>
    <n v="1786"/>
    <x v="74"/>
    <s v="30/09/2020"/>
    <n v="3065"/>
    <n v="5"/>
    <s v="N"/>
    <s v="800-116-398-7"/>
    <s v="11001"/>
    <s v="Carrera 13 # 28-17 Pisos 234 y 5"/>
    <s v="21/08/2020"/>
    <s v="21/08/2025"/>
    <n v="30000000"/>
    <s v="2001911446"/>
    <n v="1800"/>
    <n v="1"/>
    <n v="30000000"/>
    <n v="180"/>
    <n v="2"/>
    <n v="2"/>
    <n v="0"/>
    <n v="30"/>
  </r>
  <r>
    <n v="1055"/>
    <x v="74"/>
    <s v="30/09/2020"/>
    <n v="3066"/>
    <n v="5"/>
    <s v="N"/>
    <s v="800-116-398-7"/>
    <s v="11001"/>
    <s v="Carrera 13 # 28-17 Pisos 234 y 5"/>
    <s v="21/08/2020"/>
    <s v="21/08/2023"/>
    <n v="9000000"/>
    <s v="2001911458"/>
    <n v="1080"/>
    <n v="1"/>
    <n v="9000000"/>
    <n v="30"/>
    <n v="2"/>
    <n v="2"/>
    <n v="0"/>
    <n v="8.7528889999999997"/>
  </r>
  <r>
    <n v="1055"/>
    <x v="74"/>
    <s v="30/09/2020"/>
    <n v="3067"/>
    <n v="5"/>
    <s v="N"/>
    <s v="800-116-398-7"/>
    <s v="11001"/>
    <s v="Carrera 13 # 28-17 Pisos 234 y 5"/>
    <s v="21/08/2020"/>
    <s v="21/08/2023"/>
    <n v="7000000"/>
    <s v="2001911460"/>
    <n v="1080"/>
    <n v="1"/>
    <n v="7000000"/>
    <n v="180"/>
    <n v="2"/>
    <n v="2"/>
    <n v="0.43"/>
    <n v="7.0031080000000001"/>
  </r>
  <r>
    <n v="1789"/>
    <x v="74"/>
    <s v="30/09/2020"/>
    <n v="3068"/>
    <n v="5"/>
    <s v="N"/>
    <s v="800-116-398-7"/>
    <s v="11001"/>
    <s v="Carrera 13 # 28-17 Pisos 234 y 5"/>
    <s v="24/08/2020"/>
    <s v="24/08/2025"/>
    <n v="10000000"/>
    <s v="2001912996"/>
    <n v="1800"/>
    <n v="1"/>
    <n v="10000000"/>
    <n v="180"/>
    <n v="2"/>
    <n v="2"/>
    <n v="0.2"/>
    <n v="10.002015999999999"/>
  </r>
  <r>
    <n v="1058"/>
    <x v="74"/>
    <s v="30/09/2020"/>
    <n v="3069"/>
    <n v="5"/>
    <s v="N"/>
    <s v="800-116-398-7"/>
    <s v="11001"/>
    <s v="Carrera 13 # 28-17 Pisos 234 y 5"/>
    <s v="24/08/2020"/>
    <s v="24/08/2023"/>
    <n v="12000000"/>
    <s v="2001912998"/>
    <n v="1080"/>
    <n v="1"/>
    <n v="12000000"/>
    <n v="180"/>
    <n v="2"/>
    <n v="2"/>
    <n v="0.2"/>
    <n v="12.002412"/>
  </r>
  <r>
    <n v="1058"/>
    <x v="74"/>
    <s v="30/09/2020"/>
    <n v="3070"/>
    <n v="5"/>
    <s v="N"/>
    <s v="800-116-398-7"/>
    <s v="11001"/>
    <s v="Carrera 13 # 28-17 Pisos 234 y 5"/>
    <s v="24/08/2020"/>
    <s v="24/08/2023"/>
    <n v="12800000"/>
    <s v="2001912999"/>
    <n v="1080"/>
    <n v="1"/>
    <n v="12800000"/>
    <n v="30"/>
    <n v="2"/>
    <n v="2"/>
    <n v="0"/>
    <n v="12.446503"/>
  </r>
  <r>
    <n v="1789"/>
    <x v="74"/>
    <s v="30/09/2020"/>
    <n v="3071"/>
    <n v="5"/>
    <s v="N"/>
    <s v="800-116-398-7"/>
    <s v="11001"/>
    <s v="Carrera 13 # 28-17 Pisos 234 y 5"/>
    <s v="24/08/2020"/>
    <s v="24/08/2025"/>
    <n v="13000000"/>
    <s v="2001913001"/>
    <n v="1800"/>
    <n v="1"/>
    <n v="13000000"/>
    <n v="180"/>
    <n v="2"/>
    <n v="2"/>
    <n v="0.2"/>
    <n v="13.002592"/>
  </r>
  <r>
    <n v="1058"/>
    <x v="74"/>
    <s v="30/09/2020"/>
    <n v="3072"/>
    <n v="5"/>
    <s v="N"/>
    <s v="800-116-398-7"/>
    <s v="11001"/>
    <s v="Carrera 13 # 28-17 Pisos 234 y 5"/>
    <s v="24/08/2020"/>
    <s v="24/08/2023"/>
    <n v="6500000"/>
    <s v="2001913007"/>
    <n v="1080"/>
    <n v="1"/>
    <n v="6500000"/>
    <n v="180"/>
    <n v="2"/>
    <n v="2"/>
    <n v="0.2"/>
    <n v="6.501296"/>
  </r>
  <r>
    <n v="1058"/>
    <x v="74"/>
    <s v="30/09/2020"/>
    <n v="3073"/>
    <n v="5"/>
    <s v="N"/>
    <s v="800-116-398-7"/>
    <s v="11001"/>
    <s v="Carrera 13 # 28-17 Pisos 234 y 5"/>
    <s v="24/08/2020"/>
    <s v="24/08/2023"/>
    <n v="7000000"/>
    <s v="2001913017"/>
    <n v="1080"/>
    <n v="1"/>
    <n v="7000000"/>
    <n v="180"/>
    <n v="2"/>
    <n v="2"/>
    <n v="0.2"/>
    <n v="7.001404"/>
  </r>
  <r>
    <n v="1058"/>
    <x v="74"/>
    <s v="30/09/2020"/>
    <n v="3074"/>
    <n v="5"/>
    <s v="N"/>
    <s v="800-116-398-7"/>
    <s v="11001"/>
    <s v="Carrera 13 # 28-17 Pisos 234 y 5"/>
    <s v="24/08/2020"/>
    <s v="24/08/2023"/>
    <n v="15000000"/>
    <s v="2001913018"/>
    <n v="1080"/>
    <n v="1"/>
    <n v="15000000"/>
    <n v="30"/>
    <n v="2"/>
    <n v="2"/>
    <n v="0"/>
    <n v="14.585739999999999"/>
  </r>
  <r>
    <n v="1058"/>
    <x v="74"/>
    <s v="30/09/2020"/>
    <n v="3075"/>
    <n v="5"/>
    <s v="N"/>
    <s v="800-116-398-7"/>
    <s v="11001"/>
    <s v="Carrera 13 # 28-17 Pisos 234 y 5"/>
    <s v="24/08/2020"/>
    <s v="24/08/2023"/>
    <n v="15000000"/>
    <s v="2001913021"/>
    <n v="1080"/>
    <n v="1"/>
    <n v="15000000"/>
    <n v="180"/>
    <n v="2"/>
    <n v="2"/>
    <n v="0.2"/>
    <n v="15.002988"/>
  </r>
  <r>
    <n v="1058"/>
    <x v="74"/>
    <s v="30/09/2020"/>
    <n v="3076"/>
    <n v="5"/>
    <s v="N"/>
    <s v="800-116-398-7"/>
    <s v="11001"/>
    <s v="Carrera 13 # 28-17 Pisos 234 y 5"/>
    <s v="24/08/2020"/>
    <s v="24/08/2023"/>
    <n v="10000000"/>
    <s v="2001913042"/>
    <n v="1080"/>
    <n v="1"/>
    <n v="10000000"/>
    <n v="180"/>
    <n v="2"/>
    <n v="2"/>
    <n v="0"/>
    <n v="10"/>
  </r>
  <r>
    <n v="1789"/>
    <x v="74"/>
    <s v="30/09/2020"/>
    <n v="3077"/>
    <n v="5"/>
    <s v="N"/>
    <s v="800-116-398-7"/>
    <s v="11001"/>
    <s v="Carrera 13 # 28-17 Pisos 234 y 5"/>
    <s v="24/08/2020"/>
    <s v="24/08/2025"/>
    <n v="30000000"/>
    <s v="2001913046"/>
    <n v="1800"/>
    <n v="1"/>
    <n v="30000000"/>
    <n v="60"/>
    <n v="2"/>
    <n v="2"/>
    <n v="3.7"/>
    <n v="30.109331999999998"/>
  </r>
  <r>
    <n v="1058"/>
    <x v="74"/>
    <s v="30/09/2020"/>
    <n v="3078"/>
    <n v="5"/>
    <s v="N"/>
    <s v="800-116-398-7"/>
    <s v="11001"/>
    <s v="Carrera 13 # 28-17 Pisos 234 y 5"/>
    <s v="24/08/2020"/>
    <s v="24/08/2023"/>
    <n v="7000000"/>
    <s v="2001913049"/>
    <n v="1080"/>
    <n v="1"/>
    <n v="7000000"/>
    <n v="180"/>
    <n v="2"/>
    <n v="2"/>
    <n v="0.2"/>
    <n v="7.001404"/>
  </r>
  <r>
    <n v="1058"/>
    <x v="74"/>
    <s v="30/09/2020"/>
    <n v="3079"/>
    <n v="5"/>
    <s v="N"/>
    <s v="800-116-398-7"/>
    <s v="11001"/>
    <s v="Carrera 13 # 28-17 Pisos 234 y 5"/>
    <s v="24/08/2020"/>
    <s v="24/08/2023"/>
    <n v="7000000"/>
    <s v="2001913052"/>
    <n v="1080"/>
    <n v="1"/>
    <n v="7000000"/>
    <n v="180"/>
    <n v="2"/>
    <n v="2"/>
    <n v="0.2"/>
    <n v="7.001404"/>
  </r>
  <r>
    <n v="1058"/>
    <x v="74"/>
    <s v="30/09/2020"/>
    <n v="3080"/>
    <n v="5"/>
    <s v="N"/>
    <s v="800-116-398-7"/>
    <s v="11001"/>
    <s v="Carrera 13 # 28-17 Pisos 234 y 5"/>
    <s v="24/08/2020"/>
    <s v="24/08/2023"/>
    <n v="8000000"/>
    <s v="2001913057"/>
    <n v="1080"/>
    <n v="1"/>
    <n v="8000000"/>
    <n v="180"/>
    <n v="2"/>
    <n v="2"/>
    <n v="0.2"/>
    <n v="8.0015839999999994"/>
  </r>
  <r>
    <n v="1789"/>
    <x v="74"/>
    <s v="30/09/2020"/>
    <n v="3081"/>
    <n v="5"/>
    <s v="N"/>
    <s v="800-116-398-7"/>
    <s v="11001"/>
    <s v="Carrera 13 # 28-17 Pisos 234 y 5"/>
    <s v="24/08/2020"/>
    <s v="24/08/2025"/>
    <n v="20000000"/>
    <s v="2001913064"/>
    <n v="1800"/>
    <n v="1"/>
    <n v="20000000"/>
    <n v="180"/>
    <n v="2"/>
    <n v="2"/>
    <n v="0.2"/>
    <n v="20.003996000000001"/>
  </r>
  <r>
    <n v="1790"/>
    <x v="74"/>
    <s v="30/09/2020"/>
    <n v="3082"/>
    <n v="5"/>
    <s v="N"/>
    <s v="800-116-398-7"/>
    <s v="11001"/>
    <s v="Carrera 13 # 28-17 Pisos 234 y 5"/>
    <s v="25/08/2020"/>
    <s v="25/08/2025"/>
    <n v="20000000"/>
    <s v="2001914280"/>
    <n v="1800"/>
    <n v="1"/>
    <n v="20000000"/>
    <n v="180"/>
    <n v="2"/>
    <n v="2"/>
    <n v="0.2"/>
    <n v="20.003885"/>
  </r>
  <r>
    <n v="1790"/>
    <x v="74"/>
    <s v="30/09/2020"/>
    <n v="3083"/>
    <n v="5"/>
    <s v="N"/>
    <s v="800-116-398-7"/>
    <s v="11001"/>
    <s v="Carrera 13 # 28-17 Pisos 234 y 5"/>
    <s v="25/08/2020"/>
    <s v="25/08/2025"/>
    <n v="20000000"/>
    <s v="2001914282"/>
    <n v="1800"/>
    <n v="1"/>
    <n v="20000000"/>
    <n v="30"/>
    <n v="2"/>
    <n v="2"/>
    <n v="0"/>
    <n v="19.666667"/>
  </r>
  <r>
    <n v="1790"/>
    <x v="74"/>
    <s v="30/09/2020"/>
    <n v="3084"/>
    <n v="5"/>
    <s v="N"/>
    <s v="800-116-398-7"/>
    <s v="11001"/>
    <s v="Carrera 13 # 28-17 Pisos 234 y 5"/>
    <s v="25/08/2020"/>
    <s v="25/08/2025"/>
    <n v="8000000"/>
    <s v="2001914283"/>
    <n v="1800"/>
    <n v="1"/>
    <n v="8000000"/>
    <n v="180"/>
    <n v="2"/>
    <n v="2"/>
    <n v="0.2"/>
    <n v="8.0015400000000003"/>
  </r>
  <r>
    <n v="1059"/>
    <x v="74"/>
    <s v="30/09/2020"/>
    <n v="3085"/>
    <n v="5"/>
    <s v="N"/>
    <s v="800-116-398-7"/>
    <s v="11001"/>
    <s v="Carrera 13 # 28-17 Pisos 234 y 5"/>
    <s v="25/08/2020"/>
    <s v="25/08/2023"/>
    <n v="8600000"/>
    <s v="2001914284"/>
    <n v="1080"/>
    <n v="1"/>
    <n v="8600000"/>
    <n v="180"/>
    <n v="2"/>
    <n v="2"/>
    <n v="0.2"/>
    <n v="8.60168"/>
  </r>
  <r>
    <n v="1059"/>
    <x v="74"/>
    <s v="30/09/2020"/>
    <n v="3086"/>
    <n v="5"/>
    <s v="N"/>
    <s v="800-116-398-7"/>
    <s v="11001"/>
    <s v="Carrera 13 # 28-17 Pisos 234 y 5"/>
    <s v="25/08/2020"/>
    <s v="25/08/2023"/>
    <n v="7000000"/>
    <s v="2001914285"/>
    <n v="1080"/>
    <n v="1"/>
    <n v="7000000"/>
    <n v="180"/>
    <n v="2"/>
    <n v="2"/>
    <n v="0.2"/>
    <n v="7.0013649999999998"/>
  </r>
  <r>
    <n v="1059"/>
    <x v="74"/>
    <s v="30/09/2020"/>
    <n v="3087"/>
    <n v="5"/>
    <s v="N"/>
    <s v="800-116-398-7"/>
    <s v="11001"/>
    <s v="Carrera 13 # 28-17 Pisos 234 y 5"/>
    <s v="25/08/2020"/>
    <s v="25/08/2023"/>
    <n v="5000000"/>
    <s v="2001914323"/>
    <n v="1080"/>
    <n v="1"/>
    <n v="5000000"/>
    <n v="30"/>
    <n v="2"/>
    <n v="2"/>
    <n v="0"/>
    <n v="4.8611110000000002"/>
  </r>
  <r>
    <n v="1790"/>
    <x v="74"/>
    <s v="30/09/2020"/>
    <n v="3088"/>
    <n v="5"/>
    <s v="N"/>
    <s v="800-116-398-7"/>
    <s v="11001"/>
    <s v="Carrera 13 # 28-17 Pisos 234 y 5"/>
    <s v="25/08/2020"/>
    <s v="25/08/2025"/>
    <n v="10000000"/>
    <s v="2001914329"/>
    <n v="1800"/>
    <n v="1"/>
    <n v="10000000"/>
    <n v="180"/>
    <n v="2"/>
    <n v="2"/>
    <n v="0.2"/>
    <n v="10.00196"/>
  </r>
  <r>
    <n v="1790"/>
    <x v="74"/>
    <s v="30/09/2020"/>
    <n v="3089"/>
    <n v="5"/>
    <s v="N"/>
    <s v="800-116-398-7"/>
    <s v="11001"/>
    <s v="Carrera 13 # 28-17 Pisos 234 y 5"/>
    <s v="25/08/2020"/>
    <s v="25/08/2025"/>
    <n v="20000000"/>
    <s v="2001914340"/>
    <n v="1800"/>
    <n v="1"/>
    <n v="20000000"/>
    <n v="180"/>
    <n v="2"/>
    <n v="2"/>
    <n v="0.2"/>
    <n v="20.003885"/>
  </r>
  <r>
    <n v="1790"/>
    <x v="74"/>
    <s v="30/09/2020"/>
    <n v="3090"/>
    <n v="5"/>
    <s v="N"/>
    <s v="800-116-398-7"/>
    <s v="11001"/>
    <s v="Carrera 13 # 28-17 Pisos 234 y 5"/>
    <s v="25/08/2020"/>
    <s v="25/08/2025"/>
    <n v="14000000"/>
    <s v="2001914347"/>
    <n v="1800"/>
    <n v="1"/>
    <n v="14000000"/>
    <n v="180"/>
    <n v="2"/>
    <n v="2"/>
    <n v="0.2"/>
    <n v="14.00273"/>
  </r>
  <r>
    <n v="1790"/>
    <x v="74"/>
    <s v="30/09/2020"/>
    <n v="3091"/>
    <n v="5"/>
    <s v="N"/>
    <s v="800-116-398-7"/>
    <s v="11001"/>
    <s v="Carrera 13 # 28-17 Pisos 234 y 5"/>
    <s v="25/08/2020"/>
    <s v="25/08/2025"/>
    <n v="8000000"/>
    <s v="2001914356"/>
    <n v="1800"/>
    <n v="1"/>
    <n v="8000000"/>
    <n v="180"/>
    <n v="2"/>
    <n v="2"/>
    <n v="0.2"/>
    <n v="8.0015400000000003"/>
  </r>
  <r>
    <n v="1790"/>
    <x v="74"/>
    <s v="30/09/2020"/>
    <n v="3092"/>
    <n v="5"/>
    <s v="N"/>
    <s v="800-116-398-7"/>
    <s v="11001"/>
    <s v="Carrera 13 # 28-17 Pisos 234 y 5"/>
    <s v="25/08/2020"/>
    <s v="25/08/2025"/>
    <n v="6000000"/>
    <s v="2001914361"/>
    <n v="1800"/>
    <n v="1"/>
    <n v="6000000"/>
    <n v="180"/>
    <n v="2"/>
    <n v="2"/>
    <n v="0.2"/>
    <n v="6.0011549999999998"/>
  </r>
  <r>
    <n v="1059"/>
    <x v="74"/>
    <s v="30/09/2020"/>
    <n v="3093"/>
    <n v="5"/>
    <s v="N"/>
    <s v="800-116-398-7"/>
    <s v="11001"/>
    <s v="Carrera 13 # 28-17 Pisos 234 y 5"/>
    <s v="25/08/2020"/>
    <s v="25/08/2023"/>
    <n v="15000000"/>
    <s v="2001914367"/>
    <n v="1080"/>
    <n v="1"/>
    <n v="15000000"/>
    <n v="180"/>
    <n v="2"/>
    <n v="2"/>
    <n v="0.2"/>
    <n v="15.002905"/>
  </r>
  <r>
    <n v="1059"/>
    <x v="74"/>
    <s v="30/09/2020"/>
    <n v="3094"/>
    <n v="5"/>
    <s v="N"/>
    <s v="800-116-398-7"/>
    <s v="11001"/>
    <s v="Carrera 13 # 28-17 Pisos 234 y 5"/>
    <s v="25/08/2020"/>
    <s v="25/08/2023"/>
    <n v="8000000"/>
    <s v="2001914379"/>
    <n v="1080"/>
    <n v="1"/>
    <n v="8000000"/>
    <n v="180"/>
    <n v="2"/>
    <n v="2"/>
    <n v="0.2"/>
    <n v="8.0015400000000003"/>
  </r>
  <r>
    <n v="1059"/>
    <x v="74"/>
    <s v="30/09/2020"/>
    <n v="3095"/>
    <n v="5"/>
    <s v="N"/>
    <s v="800-116-398-7"/>
    <s v="11001"/>
    <s v="Carrera 13 # 28-17 Pisos 234 y 5"/>
    <s v="25/08/2020"/>
    <s v="25/08/2023"/>
    <n v="7000000"/>
    <s v="2001914387"/>
    <n v="1080"/>
    <n v="1"/>
    <n v="7000000"/>
    <n v="30"/>
    <n v="2"/>
    <n v="2"/>
    <n v="0"/>
    <n v="6.8055560000000002"/>
  </r>
  <r>
    <n v="1791"/>
    <x v="74"/>
    <s v="30/09/2020"/>
    <n v="3096"/>
    <n v="5"/>
    <s v="N"/>
    <s v="800-116-398-7"/>
    <s v="11001"/>
    <s v="Carrera 13 # 28-17 Pisos 234 y 5"/>
    <s v="26/08/2020"/>
    <s v="26/08/2025"/>
    <n v="15000000"/>
    <s v="2001915828"/>
    <n v="1800"/>
    <n v="1"/>
    <n v="15000000"/>
    <n v="180"/>
    <n v="2"/>
    <n v="2"/>
    <n v="0.2"/>
    <n v="15.002822"/>
  </r>
  <r>
    <n v="1791"/>
    <x v="74"/>
    <s v="30/09/2020"/>
    <n v="3097"/>
    <n v="5"/>
    <s v="N"/>
    <s v="800-116-398-7"/>
    <s v="11001"/>
    <s v="Carrera 13 # 28-17 Pisos 234 y 5"/>
    <s v="26/08/2020"/>
    <s v="26/08/2025"/>
    <n v="14000000"/>
    <s v="2001915829"/>
    <n v="1800"/>
    <n v="1"/>
    <n v="14000000"/>
    <n v="180"/>
    <n v="2"/>
    <n v="2"/>
    <n v="0.2"/>
    <n v="14.002651999999999"/>
  </r>
  <r>
    <n v="1060"/>
    <x v="74"/>
    <s v="30/09/2020"/>
    <n v="3098"/>
    <n v="5"/>
    <s v="N"/>
    <s v="800-116-398-7"/>
    <s v="11001"/>
    <s v="Carrera 13 # 28-17 Pisos 234 y 5"/>
    <s v="26/08/2020"/>
    <s v="26/08/2023"/>
    <n v="7000000"/>
    <s v="2001915830"/>
    <n v="1080"/>
    <n v="1"/>
    <n v="7000000"/>
    <n v="180"/>
    <n v="2"/>
    <n v="2"/>
    <n v="0.2"/>
    <n v="7.0013259999999997"/>
  </r>
  <r>
    <n v="1791"/>
    <x v="74"/>
    <s v="30/09/2020"/>
    <n v="3099"/>
    <n v="5"/>
    <s v="N"/>
    <s v="800-116-398-7"/>
    <s v="11001"/>
    <s v="Carrera 13 # 28-17 Pisos 234 y 5"/>
    <s v="26/08/2020"/>
    <s v="26/08/2025"/>
    <n v="30000000"/>
    <s v="2001915832"/>
    <n v="1800"/>
    <n v="1"/>
    <n v="30000000"/>
    <n v="180"/>
    <n v="2"/>
    <n v="2"/>
    <n v="0"/>
    <n v="30"/>
  </r>
  <r>
    <n v="1060"/>
    <x v="74"/>
    <s v="30/09/2020"/>
    <n v="3100"/>
    <n v="5"/>
    <s v="N"/>
    <s v="800-116-398-7"/>
    <s v="11001"/>
    <s v="Carrera 13 # 28-17 Pisos 234 y 5"/>
    <s v="26/08/2020"/>
    <s v="26/08/2023"/>
    <n v="20000000"/>
    <s v="2001915834"/>
    <n v="1080"/>
    <n v="1"/>
    <n v="20000000"/>
    <n v="30"/>
    <n v="2"/>
    <n v="2"/>
    <n v="0"/>
    <n v="19.444555000000001"/>
  </r>
  <r>
    <n v="1060"/>
    <x v="74"/>
    <s v="30/09/2020"/>
    <n v="3101"/>
    <n v="5"/>
    <s v="N"/>
    <s v="800-116-398-7"/>
    <s v="11001"/>
    <s v="Carrera 13 # 28-17 Pisos 234 y 5"/>
    <s v="26/08/2020"/>
    <s v="26/08/2023"/>
    <n v="20000000"/>
    <s v="2001915836"/>
    <n v="1080"/>
    <n v="1"/>
    <n v="20000000"/>
    <n v="180"/>
    <n v="2"/>
    <n v="2"/>
    <n v="0"/>
    <n v="20"/>
  </r>
  <r>
    <n v="1060"/>
    <x v="74"/>
    <s v="30/09/2020"/>
    <n v="3102"/>
    <n v="5"/>
    <s v="N"/>
    <s v="800-116-398-7"/>
    <s v="11001"/>
    <s v="Carrera 13 # 28-17 Pisos 234 y 5"/>
    <s v="26/08/2020"/>
    <s v="26/08/2023"/>
    <n v="15000000"/>
    <s v="2001915837"/>
    <n v="1080"/>
    <n v="1"/>
    <n v="15000000"/>
    <n v="30"/>
    <n v="2"/>
    <n v="2"/>
    <n v="0"/>
    <n v="14.583416"/>
  </r>
  <r>
    <n v="1426"/>
    <x v="74"/>
    <s v="30/09/2020"/>
    <n v="3103"/>
    <n v="5"/>
    <s v="N"/>
    <s v="800-116-398-7"/>
    <s v="11001"/>
    <s v="Carrera 13 # 28-17 Pisos 234 y 5"/>
    <s v="26/08/2020"/>
    <s v="26/08/2024"/>
    <n v="8500000"/>
    <s v="2001915839"/>
    <n v="1440"/>
    <n v="1"/>
    <n v="8500000"/>
    <n v="180"/>
    <n v="2"/>
    <n v="2"/>
    <n v="0.2"/>
    <n v="8.5015979999999995"/>
  </r>
  <r>
    <n v="1060"/>
    <x v="74"/>
    <s v="30/09/2020"/>
    <n v="3104"/>
    <n v="5"/>
    <s v="N"/>
    <s v="800-116-398-7"/>
    <s v="11001"/>
    <s v="Carrera 13 # 28-17 Pisos 234 y 5"/>
    <s v="26/08/2020"/>
    <s v="26/08/2023"/>
    <n v="20000000"/>
    <s v="2001915840"/>
    <n v="1080"/>
    <n v="1"/>
    <n v="20000000"/>
    <n v="180"/>
    <n v="2"/>
    <n v="2"/>
    <n v="0"/>
    <n v="20"/>
  </r>
  <r>
    <n v="1060"/>
    <x v="74"/>
    <s v="30/09/2020"/>
    <n v="3105"/>
    <n v="5"/>
    <s v="N"/>
    <s v="800-116-398-7"/>
    <s v="11001"/>
    <s v="Carrera 13 # 28-17 Pisos 234 y 5"/>
    <s v="26/08/2020"/>
    <s v="26/08/2023"/>
    <n v="20000000"/>
    <s v="2001915842"/>
    <n v="1080"/>
    <n v="1"/>
    <n v="20000000"/>
    <n v="180"/>
    <n v="2"/>
    <n v="2"/>
    <n v="0.2"/>
    <n v="20.003774"/>
  </r>
  <r>
    <n v="1060"/>
    <x v="74"/>
    <s v="30/09/2020"/>
    <n v="3106"/>
    <n v="5"/>
    <s v="N"/>
    <s v="800-116-398-7"/>
    <s v="11001"/>
    <s v="Carrera 13 # 28-17 Pisos 234 y 5"/>
    <s v="26/08/2020"/>
    <s v="26/08/2023"/>
    <n v="15000000"/>
    <s v="2001915853"/>
    <n v="1080"/>
    <n v="1"/>
    <n v="15000000"/>
    <n v="180"/>
    <n v="2"/>
    <n v="2"/>
    <n v="0.2"/>
    <n v="15.002822"/>
  </r>
  <r>
    <n v="1060"/>
    <x v="74"/>
    <s v="30/09/2020"/>
    <n v="3107"/>
    <n v="5"/>
    <s v="N"/>
    <s v="800-116-398-7"/>
    <s v="11001"/>
    <s v="Carrera 13 # 28-17 Pisos 234 y 5"/>
    <s v="26/08/2020"/>
    <s v="26/08/2023"/>
    <n v="10000000"/>
    <s v="2001915858"/>
    <n v="1080"/>
    <n v="1"/>
    <n v="10000000"/>
    <n v="180"/>
    <n v="2"/>
    <n v="2"/>
    <n v="0.2"/>
    <n v="10.001904"/>
  </r>
  <r>
    <n v="1060"/>
    <x v="74"/>
    <s v="30/09/2020"/>
    <n v="3108"/>
    <n v="5"/>
    <s v="N"/>
    <s v="800-116-398-7"/>
    <s v="11001"/>
    <s v="Carrera 13 # 28-17 Pisos 234 y 5"/>
    <s v="26/08/2020"/>
    <s v="26/08/2023"/>
    <n v="10000000"/>
    <s v="2001915864"/>
    <n v="1080"/>
    <n v="1"/>
    <n v="10000000"/>
    <n v="30"/>
    <n v="2"/>
    <n v="2"/>
    <n v="0"/>
    <n v="9.7222930000000005"/>
  </r>
  <r>
    <n v="1791"/>
    <x v="74"/>
    <s v="30/09/2020"/>
    <n v="3109"/>
    <n v="5"/>
    <s v="N"/>
    <s v="800-116-398-7"/>
    <s v="11001"/>
    <s v="Carrera 13 # 28-17 Pisos 234 y 5"/>
    <s v="26/08/2020"/>
    <s v="26/08/2025"/>
    <n v="12000000"/>
    <s v="2001915870"/>
    <n v="1800"/>
    <n v="1"/>
    <n v="12000000"/>
    <n v="180"/>
    <n v="2"/>
    <n v="2"/>
    <n v="0.2"/>
    <n v="12.002278"/>
  </r>
  <r>
    <n v="1791"/>
    <x v="74"/>
    <s v="30/09/2020"/>
    <n v="3110"/>
    <n v="5"/>
    <s v="N"/>
    <s v="800-116-398-7"/>
    <s v="11001"/>
    <s v="Carrera 13 # 28-17 Pisos 234 y 5"/>
    <s v="26/08/2020"/>
    <s v="26/08/2025"/>
    <n v="20000000"/>
    <s v="2001915873"/>
    <n v="1800"/>
    <n v="1"/>
    <n v="20000000"/>
    <n v="180"/>
    <n v="2"/>
    <n v="2"/>
    <n v="0.2"/>
    <n v="20.003774"/>
  </r>
  <r>
    <n v="1060"/>
    <x v="74"/>
    <s v="30/09/2020"/>
    <n v="3111"/>
    <n v="5"/>
    <s v="N"/>
    <s v="800-116-398-7"/>
    <s v="11001"/>
    <s v="Carrera 13 # 28-17 Pisos 234 y 5"/>
    <s v="26/08/2020"/>
    <s v="26/08/2023"/>
    <n v="8000000"/>
    <s v="2001915875"/>
    <n v="1080"/>
    <n v="1"/>
    <n v="8000000"/>
    <n v="180"/>
    <n v="2"/>
    <n v="2"/>
    <n v="0.2"/>
    <n v="8.0014959999999995"/>
  </r>
  <r>
    <n v="1060"/>
    <x v="74"/>
    <s v="30/09/2020"/>
    <n v="3112"/>
    <n v="5"/>
    <s v="N"/>
    <s v="800-116-398-7"/>
    <s v="11001"/>
    <s v="Carrera 13 # 28-17 Pisos 234 y 5"/>
    <s v="26/08/2020"/>
    <s v="26/08/2023"/>
    <n v="35000000"/>
    <s v="2001915882"/>
    <n v="1080"/>
    <n v="1"/>
    <n v="35000000"/>
    <n v="180"/>
    <n v="2"/>
    <n v="2"/>
    <n v="3.7"/>
    <n v="35.121209999999998"/>
  </r>
  <r>
    <n v="1791"/>
    <x v="74"/>
    <s v="30/09/2020"/>
    <n v="3113"/>
    <n v="5"/>
    <s v="N"/>
    <s v="800-116-398-7"/>
    <s v="11001"/>
    <s v="Carrera 13 # 28-17 Pisos 234 y 5"/>
    <s v="26/08/2020"/>
    <s v="26/08/2025"/>
    <n v="15000000"/>
    <s v="2001915884"/>
    <n v="1800"/>
    <n v="1"/>
    <n v="15000000"/>
    <n v="90"/>
    <n v="2"/>
    <n v="2"/>
    <n v="0.2"/>
    <n v="15.002822"/>
  </r>
  <r>
    <n v="1791"/>
    <x v="74"/>
    <s v="30/09/2020"/>
    <n v="3114"/>
    <n v="5"/>
    <s v="N"/>
    <s v="800-116-398-7"/>
    <s v="11001"/>
    <s v="Carrera 13 # 28-17 Pisos 234 y 5"/>
    <s v="26/08/2020"/>
    <s v="26/08/2025"/>
    <n v="10000000"/>
    <s v="2001915887"/>
    <n v="1800"/>
    <n v="1"/>
    <n v="10000000"/>
    <n v="180"/>
    <n v="2"/>
    <n v="2"/>
    <n v="0"/>
    <n v="10"/>
  </r>
  <r>
    <n v="1060"/>
    <x v="74"/>
    <s v="30/09/2020"/>
    <n v="3115"/>
    <n v="5"/>
    <s v="N"/>
    <s v="800-116-398-7"/>
    <s v="11001"/>
    <s v="Carrera 13 # 28-17 Pisos 234 y 5"/>
    <s v="26/08/2020"/>
    <s v="26/08/2023"/>
    <n v="20000000"/>
    <s v="2001915893"/>
    <n v="1080"/>
    <n v="1"/>
    <n v="20000000"/>
    <n v="180"/>
    <n v="2"/>
    <n v="2"/>
    <n v="0.2"/>
    <n v="20.003774"/>
  </r>
  <r>
    <n v="1792"/>
    <x v="74"/>
    <s v="30/09/2020"/>
    <n v="3116"/>
    <n v="5"/>
    <s v="N"/>
    <s v="800-116-398-7"/>
    <s v="11001"/>
    <s v="Carrera 13 # 28-17 Pisos 234 y 5"/>
    <s v="27/08/2020"/>
    <s v="27/08/2025"/>
    <n v="10000000"/>
    <s v="2001917357"/>
    <n v="1800"/>
    <n v="1"/>
    <n v="10000000"/>
    <n v="180"/>
    <n v="2"/>
    <n v="2"/>
    <n v="0.2"/>
    <n v="10.001848000000001"/>
  </r>
  <r>
    <n v="1061"/>
    <x v="74"/>
    <s v="30/09/2020"/>
    <n v="3117"/>
    <n v="5"/>
    <s v="N"/>
    <s v="800-116-398-7"/>
    <s v="11001"/>
    <s v="Carrera 13 # 28-17 Pisos 234 y 5"/>
    <s v="27/08/2020"/>
    <s v="27/08/2023"/>
    <n v="7000000"/>
    <s v="2001917370"/>
    <n v="1080"/>
    <n v="1"/>
    <n v="7000000"/>
    <n v="90"/>
    <n v="2"/>
    <n v="2"/>
    <n v="0.2"/>
    <n v="7.0012869999999996"/>
  </r>
  <r>
    <n v="1792"/>
    <x v="74"/>
    <s v="30/09/2020"/>
    <n v="3118"/>
    <n v="5"/>
    <s v="N"/>
    <s v="800-116-398-7"/>
    <s v="11001"/>
    <s v="Carrera 13 # 28-17 Pisos 234 y 5"/>
    <s v="27/08/2020"/>
    <s v="27/08/2025"/>
    <n v="30000000"/>
    <s v="2001917371"/>
    <n v="1800"/>
    <n v="1"/>
    <n v="30000000"/>
    <n v="180"/>
    <n v="2"/>
    <n v="2"/>
    <n v="0.2"/>
    <n v="30.005510999999998"/>
  </r>
  <r>
    <n v="1792"/>
    <x v="74"/>
    <s v="30/09/2020"/>
    <n v="3119"/>
    <n v="5"/>
    <s v="N"/>
    <s v="800-116-398-7"/>
    <s v="11001"/>
    <s v="Carrera 13 # 28-17 Pisos 234 y 5"/>
    <s v="27/08/2020"/>
    <s v="27/08/2025"/>
    <n v="18000000"/>
    <s v="2001917373"/>
    <n v="1800"/>
    <n v="1"/>
    <n v="18000000"/>
    <n v="180"/>
    <n v="2"/>
    <n v="2"/>
    <n v="0.2"/>
    <n v="18.003299999999999"/>
  </r>
  <r>
    <n v="1061"/>
    <x v="74"/>
    <s v="30/09/2020"/>
    <n v="3120"/>
    <n v="5"/>
    <s v="N"/>
    <s v="800-116-398-7"/>
    <s v="11001"/>
    <s v="Carrera 13 # 28-17 Pisos 234 y 5"/>
    <s v="27/08/2020"/>
    <s v="27/08/2023"/>
    <n v="20000000"/>
    <s v="2001917374"/>
    <n v="1080"/>
    <n v="1"/>
    <n v="20000000"/>
    <n v="180"/>
    <n v="2"/>
    <n v="2"/>
    <n v="0.2"/>
    <n v="20.003663"/>
  </r>
  <r>
    <n v="1061"/>
    <x v="74"/>
    <s v="30/09/2020"/>
    <n v="3121"/>
    <n v="5"/>
    <s v="N"/>
    <s v="800-116-398-7"/>
    <s v="11001"/>
    <s v="Carrera 13 # 28-17 Pisos 234 y 5"/>
    <s v="27/08/2020"/>
    <s v="27/08/2023"/>
    <n v="30000000"/>
    <s v="2001917376"/>
    <n v="1080"/>
    <n v="1"/>
    <n v="30000000"/>
    <n v="180"/>
    <n v="2"/>
    <n v="2"/>
    <n v="0.2"/>
    <n v="30.005510999999998"/>
  </r>
  <r>
    <n v="1792"/>
    <x v="74"/>
    <s v="30/09/2020"/>
    <n v="3122"/>
    <n v="5"/>
    <s v="N"/>
    <s v="800-116-398-7"/>
    <s v="11001"/>
    <s v="Carrera 13 # 28-17 Pisos 234 y 5"/>
    <s v="27/08/2020"/>
    <s v="27/08/2025"/>
    <n v="10000000"/>
    <s v="2001917377"/>
    <n v="1800"/>
    <n v="1"/>
    <n v="10000000"/>
    <n v="180"/>
    <n v="2"/>
    <n v="2"/>
    <n v="0"/>
    <n v="10"/>
  </r>
  <r>
    <n v="1061"/>
    <x v="74"/>
    <s v="30/09/2020"/>
    <n v="3123"/>
    <n v="5"/>
    <s v="N"/>
    <s v="800-116-398-7"/>
    <s v="11001"/>
    <s v="Carrera 13 # 28-17 Pisos 234 y 5"/>
    <s v="27/08/2020"/>
    <s v="27/08/2023"/>
    <n v="10000000"/>
    <s v="2001917382"/>
    <n v="1080"/>
    <n v="1"/>
    <n v="10000000"/>
    <n v="30"/>
    <n v="2"/>
    <n v="2"/>
    <n v="0"/>
    <n v="9.7222369999999998"/>
  </r>
  <r>
    <n v="1061"/>
    <x v="74"/>
    <s v="30/09/2020"/>
    <n v="3124"/>
    <n v="5"/>
    <s v="N"/>
    <s v="800-116-398-7"/>
    <s v="11001"/>
    <s v="Carrera 13 # 28-17 Pisos 234 y 5"/>
    <s v="27/08/2020"/>
    <s v="27/08/2023"/>
    <n v="10000000"/>
    <s v="2001917401"/>
    <n v="1080"/>
    <n v="1"/>
    <n v="10000000"/>
    <n v="180"/>
    <n v="2"/>
    <n v="2"/>
    <n v="0.2"/>
    <n v="10.001848000000001"/>
  </r>
  <r>
    <n v="1797"/>
    <x v="74"/>
    <s v="30/09/2020"/>
    <n v="3125"/>
    <n v="5"/>
    <s v="N"/>
    <s v="800-116-398-7"/>
    <s v="11001"/>
    <s v="Carrera 13 # 28-17 Pisos 234 y 5"/>
    <s v="27/08/2020"/>
    <s v="01/09/2025"/>
    <n v="20000000"/>
    <s v="2001917403"/>
    <n v="1800"/>
    <n v="1"/>
    <n v="20000000"/>
    <n v="180"/>
    <n v="2"/>
    <n v="2"/>
    <n v="3.7"/>
    <n v="20.067221"/>
  </r>
  <r>
    <n v="1792"/>
    <x v="74"/>
    <s v="30/09/2020"/>
    <n v="3126"/>
    <n v="5"/>
    <s v="N"/>
    <s v="800-116-398-7"/>
    <s v="11001"/>
    <s v="Carrera 13 # 28-17 Pisos 234 y 5"/>
    <s v="27/08/2020"/>
    <s v="27/08/2025"/>
    <n v="8000000"/>
    <s v="2001917414"/>
    <n v="1800"/>
    <n v="1"/>
    <n v="8000000"/>
    <n v="180"/>
    <n v="2"/>
    <n v="2"/>
    <n v="0.2"/>
    <n v="8.0014520000000005"/>
  </r>
  <r>
    <n v="1792"/>
    <x v="74"/>
    <s v="30/09/2020"/>
    <n v="3127"/>
    <n v="5"/>
    <s v="N"/>
    <s v="800-116-398-7"/>
    <s v="11001"/>
    <s v="Carrera 13 # 28-17 Pisos 234 y 5"/>
    <s v="27/08/2020"/>
    <s v="27/08/2025"/>
    <n v="10000000"/>
    <s v="2001917416"/>
    <n v="1800"/>
    <n v="1"/>
    <n v="10000000"/>
    <n v="180"/>
    <n v="2"/>
    <n v="2"/>
    <n v="0.2"/>
    <n v="10.001848000000001"/>
  </r>
  <r>
    <n v="515"/>
    <x v="74"/>
    <s v="30/09/2020"/>
    <n v="3128"/>
    <n v="5"/>
    <s v="N"/>
    <s v="800-116-398-7"/>
    <s v="11001"/>
    <s v="Carrera 13 # 28-17 Pisos 234 y 5"/>
    <s v="27/08/2020"/>
    <s v="27/02/2022"/>
    <n v="6000000"/>
    <s v="2001917418"/>
    <n v="540"/>
    <n v="1"/>
    <n v="6000000"/>
    <n v="180"/>
    <n v="2"/>
    <n v="2"/>
    <n v="0.2"/>
    <n v="6.0010890000000003"/>
  </r>
  <r>
    <n v="1061"/>
    <x v="74"/>
    <s v="30/09/2020"/>
    <n v="3129"/>
    <n v="5"/>
    <s v="N"/>
    <s v="800-116-398-7"/>
    <s v="11001"/>
    <s v="Carrera 13 # 28-17 Pisos 234 y 5"/>
    <s v="27/08/2020"/>
    <s v="27/08/2023"/>
    <n v="11000000"/>
    <s v="2001917423"/>
    <n v="1080"/>
    <n v="1"/>
    <n v="11000000"/>
    <n v="180"/>
    <n v="2"/>
    <n v="2"/>
    <n v="0.2"/>
    <n v="11.002013"/>
  </r>
  <r>
    <n v="1061"/>
    <x v="74"/>
    <s v="30/09/2020"/>
    <n v="3130"/>
    <n v="5"/>
    <s v="N"/>
    <s v="800-116-398-7"/>
    <s v="11001"/>
    <s v="Carrera 13 # 28-17 Pisos 234 y 5"/>
    <s v="27/08/2020"/>
    <s v="27/08/2023"/>
    <n v="20000000"/>
    <s v="2001917427"/>
    <n v="1080"/>
    <n v="1"/>
    <n v="20000000"/>
    <n v="180"/>
    <n v="2"/>
    <n v="2"/>
    <n v="0.2"/>
    <n v="20.003663"/>
  </r>
  <r>
    <n v="1793"/>
    <x v="74"/>
    <s v="30/09/2020"/>
    <n v="3131"/>
    <n v="5"/>
    <s v="N"/>
    <s v="800-116-398-7"/>
    <s v="11001"/>
    <s v="Carrera 13 # 28-17 Pisos 234 y 5"/>
    <s v="28/08/2020"/>
    <s v="28/08/2025"/>
    <n v="13000000"/>
    <s v="2001918919"/>
    <n v="1800"/>
    <n v="1"/>
    <n v="13000000"/>
    <n v="180"/>
    <n v="2"/>
    <n v="2"/>
    <n v="0.2"/>
    <n v="13.00216"/>
  </r>
  <r>
    <n v="1793"/>
    <x v="74"/>
    <s v="30/09/2020"/>
    <n v="3132"/>
    <n v="5"/>
    <s v="N"/>
    <s v="800-116-398-7"/>
    <s v="11001"/>
    <s v="Carrera 13 # 28-17 Pisos 234 y 5"/>
    <s v="28/08/2020"/>
    <s v="28/08/2025"/>
    <n v="30000000"/>
    <s v="2001918920"/>
    <n v="1800"/>
    <n v="1"/>
    <n v="30000000"/>
    <n v="180"/>
    <n v="2"/>
    <n v="2"/>
    <n v="0.2"/>
    <n v="30.005009999999999"/>
  </r>
  <r>
    <n v="1793"/>
    <x v="74"/>
    <s v="30/09/2020"/>
    <n v="3133"/>
    <n v="5"/>
    <s v="N"/>
    <s v="800-116-398-7"/>
    <s v="11001"/>
    <s v="Carrera 13 # 28-17 Pisos 234 y 5"/>
    <s v="28/08/2020"/>
    <s v="28/08/2025"/>
    <n v="29400000"/>
    <s v="2001918923"/>
    <n v="1800"/>
    <n v="1"/>
    <n v="29400000"/>
    <n v="180"/>
    <n v="2"/>
    <n v="2"/>
    <n v="0.2"/>
    <n v="29.404890000000002"/>
  </r>
  <r>
    <n v="1062"/>
    <x v="74"/>
    <s v="30/09/2020"/>
    <n v="3134"/>
    <n v="5"/>
    <s v="N"/>
    <s v="800-116-398-7"/>
    <s v="11001"/>
    <s v="Carrera 13 # 28-17 Pisos 234 y 5"/>
    <s v="28/08/2020"/>
    <s v="28/08/2023"/>
    <n v="8000000"/>
    <s v="2001918935"/>
    <n v="1080"/>
    <n v="1"/>
    <n v="8000000"/>
    <n v="180"/>
    <n v="2"/>
    <n v="2"/>
    <n v="0.2"/>
    <n v="8.0013199999999998"/>
  </r>
  <r>
    <n v="1793"/>
    <x v="74"/>
    <s v="30/09/2020"/>
    <n v="3135"/>
    <n v="5"/>
    <s v="N"/>
    <s v="800-116-398-7"/>
    <s v="11001"/>
    <s v="Carrera 13 # 28-17 Pisos 234 y 5"/>
    <s v="28/08/2020"/>
    <s v="28/08/2025"/>
    <n v="10000000"/>
    <s v="2001918937"/>
    <n v="1800"/>
    <n v="1"/>
    <n v="10000000"/>
    <n v="180"/>
    <n v="2"/>
    <n v="2"/>
    <n v="0.2"/>
    <n v="10.00168"/>
  </r>
  <r>
    <n v="1062"/>
    <x v="74"/>
    <s v="30/09/2020"/>
    <n v="3136"/>
    <n v="5"/>
    <s v="N"/>
    <s v="800-116-398-7"/>
    <s v="11001"/>
    <s v="Carrera 13 # 28-17 Pisos 234 y 5"/>
    <s v="28/08/2020"/>
    <s v="28/08/2023"/>
    <n v="8000000"/>
    <s v="2001918947"/>
    <n v="1080"/>
    <n v="1"/>
    <n v="8000000"/>
    <n v="180"/>
    <n v="2"/>
    <n v="2"/>
    <n v="0.2"/>
    <n v="8.0013199999999998"/>
  </r>
  <r>
    <n v="1793"/>
    <x v="74"/>
    <s v="30/09/2020"/>
    <n v="3137"/>
    <n v="5"/>
    <s v="N"/>
    <s v="800-116-398-7"/>
    <s v="11001"/>
    <s v="Carrera 13 # 28-17 Pisos 234 y 5"/>
    <s v="28/08/2020"/>
    <s v="28/08/2025"/>
    <n v="16000000"/>
    <s v="2001918959"/>
    <n v="1800"/>
    <n v="1"/>
    <n v="16000000"/>
    <n v="180"/>
    <n v="2"/>
    <n v="2"/>
    <n v="0.2"/>
    <n v="16.002669999999998"/>
  </r>
  <r>
    <n v="1793"/>
    <x v="74"/>
    <s v="30/09/2020"/>
    <n v="3138"/>
    <n v="5"/>
    <s v="N"/>
    <s v="800-116-398-7"/>
    <s v="11001"/>
    <s v="Carrera 13 # 28-17 Pisos 234 y 5"/>
    <s v="28/08/2020"/>
    <s v="28/08/2025"/>
    <n v="9500000"/>
    <s v="2001918962"/>
    <n v="1800"/>
    <n v="1"/>
    <n v="9500000"/>
    <n v="180"/>
    <n v="2"/>
    <n v="2"/>
    <n v="0.2"/>
    <n v="9.5015900000000002"/>
  </r>
  <r>
    <n v="1062"/>
    <x v="74"/>
    <s v="30/09/2020"/>
    <n v="3139"/>
    <n v="5"/>
    <s v="N"/>
    <s v="800-116-398-7"/>
    <s v="11001"/>
    <s v="Carrera 13 # 28-17 Pisos 234 y 5"/>
    <s v="28/08/2020"/>
    <s v="28/08/2023"/>
    <n v="10000000"/>
    <s v="2001918969"/>
    <n v="1080"/>
    <n v="1"/>
    <n v="10000000"/>
    <n v="180"/>
    <n v="2"/>
    <n v="2"/>
    <n v="0.2"/>
    <n v="10.00168"/>
  </r>
  <r>
    <n v="1793"/>
    <x v="74"/>
    <s v="30/09/2020"/>
    <n v="3140"/>
    <n v="5"/>
    <s v="N"/>
    <s v="800-116-398-7"/>
    <s v="11001"/>
    <s v="Carrera 13 # 28-17 Pisos 234 y 5"/>
    <s v="28/08/2020"/>
    <s v="28/08/2025"/>
    <n v="9100000"/>
    <s v="2001918974"/>
    <n v="1800"/>
    <n v="1"/>
    <n v="9100000"/>
    <n v="180"/>
    <n v="2"/>
    <n v="2"/>
    <n v="0.2"/>
    <n v="9.1015300000000003"/>
  </r>
  <r>
    <n v="151"/>
    <x v="74"/>
    <s v="30/09/2020"/>
    <n v="3141"/>
    <n v="5"/>
    <s v="N"/>
    <s v="800-116-398-7"/>
    <s v="11001"/>
    <s v="Carrera 13 # 28-17 Pisos 234 y 5"/>
    <s v="31/08/2020"/>
    <s v="28/02/2021"/>
    <n v="30000000"/>
    <s v="2001920400"/>
    <n v="1080"/>
    <n v="1"/>
    <n v="30000000"/>
    <n v="180"/>
    <n v="2"/>
    <n v="2"/>
    <n v="0"/>
    <n v="30"/>
  </r>
  <r>
    <n v="1793"/>
    <x v="74"/>
    <s v="30/09/2020"/>
    <n v="3142"/>
    <n v="5"/>
    <s v="N"/>
    <s v="800-116-398-7"/>
    <s v="11001"/>
    <s v="Carrera 13 # 28-17 Pisos 234 y 5"/>
    <s v="31/08/2020"/>
    <s v="28/08/2025"/>
    <n v="13000000"/>
    <s v="2001920402"/>
    <n v="1800"/>
    <n v="1"/>
    <n v="13000000"/>
    <n v="180"/>
    <n v="2"/>
    <n v="2"/>
    <n v="0.14000000000000001"/>
    <n v="13.001530000000001"/>
  </r>
  <r>
    <n v="1795"/>
    <x v="74"/>
    <s v="30/09/2020"/>
    <n v="3143"/>
    <n v="5"/>
    <s v="N"/>
    <s v="800-116-398-7"/>
    <s v="11001"/>
    <s v="Carrera 13 # 28-17 Pisos 234 y 5"/>
    <s v="31/08/2020"/>
    <s v="30/08/2025"/>
    <n v="10000000"/>
    <s v="2001920406"/>
    <n v="1800"/>
    <n v="1"/>
    <n v="10000000"/>
    <n v="90"/>
    <n v="2"/>
    <n v="2"/>
    <n v="0.14000000000000001"/>
    <n v="10.00117"/>
  </r>
  <r>
    <n v="1062"/>
    <x v="74"/>
    <s v="30/09/2020"/>
    <n v="3144"/>
    <n v="5"/>
    <s v="N"/>
    <s v="800-116-398-7"/>
    <s v="11001"/>
    <s v="Carrera 13 # 28-17 Pisos 234 y 5"/>
    <s v="31/08/2020"/>
    <s v="28/08/2023"/>
    <n v="10000000"/>
    <s v="2001920407"/>
    <n v="1080"/>
    <n v="1"/>
    <n v="10000000"/>
    <n v="180"/>
    <n v="2"/>
    <n v="2"/>
    <n v="0"/>
    <n v="10"/>
  </r>
  <r>
    <n v="1062"/>
    <x v="74"/>
    <s v="30/09/2020"/>
    <n v="3145"/>
    <n v="5"/>
    <s v="N"/>
    <s v="800-116-398-7"/>
    <s v="11001"/>
    <s v="Carrera 13 # 28-17 Pisos 234 y 5"/>
    <s v="31/08/2020"/>
    <s v="28/08/2023"/>
    <n v="12000000"/>
    <s v="2001920408"/>
    <n v="1080"/>
    <n v="1"/>
    <n v="12000000"/>
    <n v="180"/>
    <n v="2"/>
    <n v="2"/>
    <n v="0"/>
    <n v="12"/>
  </r>
  <r>
    <n v="1793"/>
    <x v="74"/>
    <s v="30/09/2020"/>
    <n v="3146"/>
    <n v="5"/>
    <s v="N"/>
    <s v="800-116-398-7"/>
    <s v="11001"/>
    <s v="Carrera 13 # 28-17 Pisos 234 y 5"/>
    <s v="31/08/2020"/>
    <s v="28/08/2025"/>
    <n v="10000000"/>
    <s v="2001920410"/>
    <n v="1800"/>
    <n v="1"/>
    <n v="10000000"/>
    <n v="180"/>
    <n v="2"/>
    <n v="2"/>
    <n v="0.14000000000000001"/>
    <n v="10.00117"/>
  </r>
  <r>
    <n v="1065"/>
    <x v="74"/>
    <s v="30/09/2020"/>
    <n v="3147"/>
    <n v="5"/>
    <s v="N"/>
    <s v="800-116-398-7"/>
    <s v="11001"/>
    <s v="Carrera 13 # 28-17 Pisos 234 y 5"/>
    <s v="31/08/2020"/>
    <s v="31/08/2023"/>
    <n v="5000000"/>
    <s v="2001920411"/>
    <n v="1080"/>
    <n v="1"/>
    <n v="5000000"/>
    <n v="360"/>
    <n v="2"/>
    <n v="2"/>
    <n v="0.14000000000000001"/>
    <n v="5.0005699999999997"/>
  </r>
  <r>
    <n v="1793"/>
    <x v="74"/>
    <s v="30/09/2020"/>
    <n v="3148"/>
    <n v="5"/>
    <s v="N"/>
    <s v="800-116-398-7"/>
    <s v="11001"/>
    <s v="Carrera 13 # 28-17 Pisos 234 y 5"/>
    <s v="31/08/2020"/>
    <s v="28/08/2025"/>
    <n v="10000000"/>
    <s v="2001920412"/>
    <n v="1800"/>
    <n v="1"/>
    <n v="10000000"/>
    <n v="180"/>
    <n v="2"/>
    <n v="2"/>
    <n v="0.14000000000000001"/>
    <n v="10.00117"/>
  </r>
  <r>
    <n v="1793"/>
    <x v="74"/>
    <s v="30/09/2020"/>
    <n v="3149"/>
    <n v="5"/>
    <s v="N"/>
    <s v="800-116-398-7"/>
    <s v="11001"/>
    <s v="Carrera 13 # 28-17 Pisos 234 y 5"/>
    <s v="31/08/2020"/>
    <s v="28/08/2025"/>
    <n v="22000000"/>
    <s v="2001920415"/>
    <n v="1800"/>
    <n v="1"/>
    <n v="22000000"/>
    <n v="180"/>
    <n v="2"/>
    <n v="2"/>
    <n v="0.14000000000000001"/>
    <n v="22.002579999999998"/>
  </r>
  <r>
    <n v="1793"/>
    <x v="74"/>
    <s v="30/09/2020"/>
    <n v="3150"/>
    <n v="5"/>
    <s v="N"/>
    <s v="800-116-398-7"/>
    <s v="11001"/>
    <s v="Carrera 13 # 28-17 Pisos 234 y 5"/>
    <s v="31/08/2020"/>
    <s v="28/08/2025"/>
    <n v="25000000"/>
    <s v="2001920417"/>
    <n v="1800"/>
    <n v="1"/>
    <n v="25000000"/>
    <n v="180"/>
    <n v="2"/>
    <n v="2"/>
    <n v="0.14000000000000001"/>
    <n v="25.00291"/>
  </r>
  <r>
    <n v="1064"/>
    <x v="74"/>
    <s v="30/09/2020"/>
    <n v="3151"/>
    <n v="5"/>
    <s v="N"/>
    <s v="800-116-398-7"/>
    <s v="11001"/>
    <s v="Carrera 13 # 28-17 Pisos 234 y 5"/>
    <s v="31/08/2020"/>
    <s v="30/08/2023"/>
    <n v="20000000"/>
    <s v="2001920430"/>
    <n v="1080"/>
    <n v="1"/>
    <n v="20000000"/>
    <n v="30"/>
    <n v="2"/>
    <n v="2"/>
    <n v="0"/>
    <n v="19.444444000000001"/>
  </r>
  <r>
    <n v="1062"/>
    <x v="74"/>
    <s v="30/09/2020"/>
    <n v="3152"/>
    <n v="5"/>
    <s v="N"/>
    <s v="800-116-398-7"/>
    <s v="11001"/>
    <s v="Carrera 13 # 28-17 Pisos 234 y 5"/>
    <s v="31/08/2020"/>
    <s v="28/08/2023"/>
    <n v="6000000"/>
    <s v="2001920436"/>
    <n v="1080"/>
    <n v="1"/>
    <n v="6000000"/>
    <n v="180"/>
    <n v="2"/>
    <n v="2"/>
    <n v="0.14000000000000001"/>
    <n v="6.0006899999999996"/>
  </r>
  <r>
    <n v="1064"/>
    <x v="74"/>
    <s v="30/09/2020"/>
    <n v="3153"/>
    <n v="5"/>
    <s v="N"/>
    <s v="800-116-398-7"/>
    <s v="11001"/>
    <s v="Carrera 13 # 28-17 Pisos 234 y 5"/>
    <s v="31/08/2020"/>
    <s v="30/08/2023"/>
    <n v="6000000"/>
    <s v="2001920441"/>
    <n v="1080"/>
    <n v="1"/>
    <n v="6000000"/>
    <n v="30"/>
    <n v="2"/>
    <n v="2"/>
    <n v="0"/>
    <n v="5.8333329999999997"/>
  </r>
  <r>
    <n v="1793"/>
    <x v="74"/>
    <s v="30/09/2020"/>
    <n v="3154"/>
    <n v="5"/>
    <s v="N"/>
    <s v="800-116-398-7"/>
    <s v="11001"/>
    <s v="Carrera 13 # 28-17 Pisos 234 y 5"/>
    <s v="31/08/2020"/>
    <s v="28/08/2025"/>
    <n v="20000000"/>
    <s v="2001920442"/>
    <n v="1800"/>
    <n v="1"/>
    <n v="20000000"/>
    <n v="180"/>
    <n v="2"/>
    <n v="2"/>
    <n v="0.14000000000000001"/>
    <n v="20.00234"/>
  </r>
  <r>
    <n v="1797"/>
    <x v="74"/>
    <s v="30/09/2020"/>
    <n v="3155"/>
    <n v="5"/>
    <s v="N"/>
    <s v="800-116-398-7"/>
    <s v="11001"/>
    <s v="Carrera 13 # 28-17 Pisos 234 y 5"/>
    <s v="31/08/2020"/>
    <s v="01/09/2025"/>
    <n v="30000000"/>
    <s v="2001920462"/>
    <n v="1800"/>
    <n v="1"/>
    <n v="30000000"/>
    <n v="30"/>
    <n v="2"/>
    <n v="2"/>
    <n v="3.64"/>
    <n v="30.08952"/>
  </r>
  <r>
    <n v="1062"/>
    <x v="74"/>
    <s v="30/09/2020"/>
    <n v="3156"/>
    <n v="5"/>
    <s v="N"/>
    <s v="800-116-398-7"/>
    <s v="11001"/>
    <s v="Carrera 13 # 28-17 Pisos 234 y 5"/>
    <s v="31/08/2020"/>
    <s v="28/08/2023"/>
    <n v="30000000"/>
    <s v="2001920464"/>
    <n v="1080"/>
    <n v="1"/>
    <n v="30000000"/>
    <n v="180"/>
    <n v="2"/>
    <n v="2"/>
    <n v="0.14000000000000001"/>
    <n v="30.003509999999999"/>
  </r>
  <r>
    <n v="1064"/>
    <x v="74"/>
    <s v="30/09/2020"/>
    <n v="3157"/>
    <n v="5"/>
    <s v="N"/>
    <s v="800-116-398-7"/>
    <s v="11001"/>
    <s v="Carrera 13 # 28-17 Pisos 234 y 5"/>
    <s v="31/08/2020"/>
    <s v="30/08/2023"/>
    <n v="30000000"/>
    <s v="2001920472"/>
    <n v="1080"/>
    <n v="1"/>
    <n v="30000000"/>
    <n v="30"/>
    <n v="2"/>
    <n v="2"/>
    <n v="0"/>
    <n v="29.166667"/>
  </r>
  <r>
    <n v="1066"/>
    <x v="74"/>
    <s v="30/09/2020"/>
    <n v="3158"/>
    <n v="5"/>
    <s v="N"/>
    <s v="800-116-398-7"/>
    <s v="11001"/>
    <s v="Carrera 13 # 28-17 Pisos 234 y 5"/>
    <s v="01/09/2020"/>
    <s v="01/09/2023"/>
    <n v="15000000"/>
    <s v="2001922057"/>
    <n v="1080"/>
    <n v="1"/>
    <n v="15000000"/>
    <n v="180"/>
    <n v="2"/>
    <n v="2"/>
    <n v="0"/>
    <n v="15"/>
  </r>
  <r>
    <n v="1066"/>
    <x v="74"/>
    <s v="30/09/2020"/>
    <n v="3159"/>
    <n v="5"/>
    <s v="N"/>
    <s v="800-116-398-7"/>
    <s v="11001"/>
    <s v="Carrera 13 # 28-17 Pisos 234 y 5"/>
    <s v="01/09/2020"/>
    <s v="01/09/2023"/>
    <n v="5500000"/>
    <s v="2001922058"/>
    <n v="1080"/>
    <n v="1"/>
    <n v="5500000"/>
    <n v="180"/>
    <n v="2"/>
    <n v="2"/>
    <n v="0.14000000000000001"/>
    <n v="5.5006089999999999"/>
  </r>
  <r>
    <n v="1066"/>
    <x v="74"/>
    <s v="30/09/2020"/>
    <n v="3160"/>
    <n v="5"/>
    <s v="N"/>
    <s v="800-116-398-7"/>
    <s v="11001"/>
    <s v="Carrera 13 # 28-17 Pisos 234 y 5"/>
    <s v="01/09/2020"/>
    <s v="01/09/2023"/>
    <n v="6000000"/>
    <s v="2001922070"/>
    <n v="1080"/>
    <n v="1"/>
    <n v="6000000"/>
    <n v="180"/>
    <n v="2"/>
    <n v="2"/>
    <n v="0.14000000000000001"/>
    <n v="6.000667"/>
  </r>
  <r>
    <n v="1066"/>
    <x v="74"/>
    <s v="30/09/2020"/>
    <n v="3161"/>
    <n v="5"/>
    <s v="N"/>
    <s v="800-116-398-7"/>
    <s v="11001"/>
    <s v="Carrera 13 # 28-17 Pisos 234 y 5"/>
    <s v="01/09/2020"/>
    <s v="01/09/2023"/>
    <n v="25000000"/>
    <s v="2001922074"/>
    <n v="1080"/>
    <n v="1"/>
    <n v="25000000"/>
    <n v="180"/>
    <n v="2"/>
    <n v="2"/>
    <n v="0.14000000000000001"/>
    <n v="25.002813"/>
  </r>
  <r>
    <n v="1066"/>
    <x v="74"/>
    <s v="30/09/2020"/>
    <n v="3162"/>
    <n v="5"/>
    <s v="N"/>
    <s v="800-116-398-7"/>
    <s v="11001"/>
    <s v="Carrera 13 # 28-17 Pisos 234 y 5"/>
    <s v="01/09/2020"/>
    <s v="01/09/2023"/>
    <n v="6000000"/>
    <s v="2001922075"/>
    <n v="1080"/>
    <n v="1"/>
    <n v="6000000"/>
    <n v="90"/>
    <n v="2"/>
    <n v="2"/>
    <n v="0.14000000000000001"/>
    <n v="6.000667"/>
  </r>
  <r>
    <n v="1066"/>
    <x v="74"/>
    <s v="30/09/2020"/>
    <n v="3163"/>
    <n v="5"/>
    <s v="N"/>
    <s v="800-116-398-7"/>
    <s v="11001"/>
    <s v="Carrera 13 # 28-17 Pisos 234 y 5"/>
    <s v="01/09/2020"/>
    <s v="01/09/2023"/>
    <n v="10000000"/>
    <s v="2001922076"/>
    <n v="1080"/>
    <n v="1"/>
    <n v="10000000"/>
    <n v="180"/>
    <n v="2"/>
    <n v="2"/>
    <n v="0.14000000000000001"/>
    <n v="10.001131000000001"/>
  </r>
  <r>
    <n v="701"/>
    <x v="74"/>
    <s v="30/09/2020"/>
    <n v="3164"/>
    <n v="5"/>
    <s v="N"/>
    <s v="800-116-398-7"/>
    <s v="11001"/>
    <s v="Carrera 13 # 28-17 Pisos 234 y 5"/>
    <s v="01/09/2020"/>
    <s v="01/09/2022"/>
    <n v="15000000"/>
    <s v="2001922077"/>
    <n v="720"/>
    <n v="1"/>
    <n v="15000000"/>
    <n v="180"/>
    <n v="2"/>
    <n v="2"/>
    <n v="0.14000000000000001"/>
    <n v="15.001682000000001"/>
  </r>
  <r>
    <n v="1066"/>
    <x v="74"/>
    <s v="30/09/2020"/>
    <n v="3165"/>
    <n v="5"/>
    <s v="N"/>
    <s v="800-116-398-7"/>
    <s v="11001"/>
    <s v="Carrera 13 # 28-17 Pisos 234 y 5"/>
    <s v="01/09/2020"/>
    <s v="01/09/2023"/>
    <n v="15000000"/>
    <s v="2001922079"/>
    <n v="1080"/>
    <n v="1"/>
    <n v="15000000"/>
    <n v="30"/>
    <n v="2"/>
    <n v="2"/>
    <n v="0.14000000000000001"/>
    <n v="15.001682000000001"/>
  </r>
  <r>
    <n v="1066"/>
    <x v="74"/>
    <s v="30/09/2020"/>
    <n v="3166"/>
    <n v="5"/>
    <s v="N"/>
    <s v="800-116-398-7"/>
    <s v="11001"/>
    <s v="Carrera 13 # 28-17 Pisos 234 y 5"/>
    <s v="01/09/2020"/>
    <s v="01/09/2023"/>
    <n v="10000000"/>
    <s v="2001922086"/>
    <n v="1080"/>
    <n v="1"/>
    <n v="10000000"/>
    <n v="180"/>
    <n v="2"/>
    <n v="2"/>
    <n v="0.14000000000000001"/>
    <n v="10.001131000000001"/>
  </r>
  <r>
    <n v="1066"/>
    <x v="74"/>
    <s v="30/09/2020"/>
    <n v="3167"/>
    <n v="5"/>
    <s v="N"/>
    <s v="800-116-398-7"/>
    <s v="11001"/>
    <s v="Carrera 13 # 28-17 Pisos 234 y 5"/>
    <s v="01/09/2020"/>
    <s v="01/09/2023"/>
    <n v="6000000"/>
    <s v="2001922087"/>
    <n v="1080"/>
    <n v="1"/>
    <n v="6000000"/>
    <n v="180"/>
    <n v="2"/>
    <n v="2"/>
    <n v="0.14000000000000001"/>
    <n v="6.000667"/>
  </r>
  <r>
    <n v="1797"/>
    <x v="74"/>
    <s v="30/09/2020"/>
    <n v="3168"/>
    <n v="5"/>
    <s v="N"/>
    <s v="800-116-398-7"/>
    <s v="11001"/>
    <s v="Carrera 13 # 28-17 Pisos 234 y 5"/>
    <s v="01/09/2020"/>
    <s v="01/09/2025"/>
    <n v="30000000"/>
    <s v="2001922094"/>
    <n v="1800"/>
    <n v="1"/>
    <n v="30000000"/>
    <n v="180"/>
    <n v="2"/>
    <n v="2"/>
    <n v="0.14000000000000001"/>
    <n v="30.003392999999999"/>
  </r>
  <r>
    <n v="1066"/>
    <x v="74"/>
    <s v="30/09/2020"/>
    <n v="3169"/>
    <n v="5"/>
    <s v="N"/>
    <s v="800-116-398-7"/>
    <s v="11001"/>
    <s v="Carrera 13 # 28-17 Pisos 234 y 5"/>
    <s v="01/09/2020"/>
    <s v="01/09/2023"/>
    <n v="10500000"/>
    <s v="2001922095"/>
    <n v="1080"/>
    <n v="1"/>
    <n v="10500000"/>
    <n v="30"/>
    <n v="2"/>
    <n v="2"/>
    <n v="0.14000000000000001"/>
    <n v="10.501189"/>
  </r>
  <r>
    <n v="1797"/>
    <x v="74"/>
    <s v="30/09/2020"/>
    <n v="3170"/>
    <n v="5"/>
    <s v="N"/>
    <s v="800-116-398-7"/>
    <s v="11001"/>
    <s v="Carrera 13 # 28-17 Pisos 234 y 5"/>
    <s v="01/09/2020"/>
    <s v="01/09/2025"/>
    <n v="10500000"/>
    <s v="2001922102"/>
    <n v="1800"/>
    <n v="1"/>
    <n v="10500000"/>
    <n v="30"/>
    <n v="2"/>
    <n v="2"/>
    <n v="0.14000000000000001"/>
    <n v="10.501189"/>
  </r>
  <r>
    <n v="1797"/>
    <x v="74"/>
    <s v="30/09/2020"/>
    <n v="3171"/>
    <n v="5"/>
    <s v="N"/>
    <s v="800-116-398-7"/>
    <s v="11001"/>
    <s v="Carrera 13 # 28-17 Pisos 234 y 5"/>
    <s v="01/09/2020"/>
    <s v="01/09/2025"/>
    <n v="13000000"/>
    <s v="2001922105"/>
    <n v="1800"/>
    <n v="1"/>
    <n v="13000000"/>
    <n v="180"/>
    <n v="2"/>
    <n v="2"/>
    <n v="0.14000000000000001"/>
    <n v="13.001479"/>
  </r>
  <r>
    <n v="1066"/>
    <x v="74"/>
    <s v="30/09/2020"/>
    <n v="3172"/>
    <n v="5"/>
    <s v="N"/>
    <s v="800-116-398-7"/>
    <s v="11001"/>
    <s v="Carrera 13 # 28-17 Pisos 234 y 5"/>
    <s v="01/09/2020"/>
    <s v="01/09/2023"/>
    <n v="5000000"/>
    <s v="2001922106"/>
    <n v="1080"/>
    <n v="1"/>
    <n v="5000000"/>
    <n v="180"/>
    <n v="2"/>
    <n v="2"/>
    <n v="0"/>
    <n v="5"/>
  </r>
  <r>
    <n v="1797"/>
    <x v="74"/>
    <s v="30/09/2020"/>
    <n v="3173"/>
    <n v="5"/>
    <s v="N"/>
    <s v="800-116-398-7"/>
    <s v="11001"/>
    <s v="Carrera 13 # 28-17 Pisos 234 y 5"/>
    <s v="01/09/2020"/>
    <s v="01/09/2025"/>
    <n v="50000000"/>
    <s v="2001922111"/>
    <n v="1800"/>
    <n v="1"/>
    <n v="50000000"/>
    <n v="30"/>
    <n v="2"/>
    <n v="2"/>
    <n v="3.14"/>
    <n v="50.124699999999997"/>
  </r>
  <r>
    <n v="1797"/>
    <x v="74"/>
    <s v="30/09/2020"/>
    <n v="3174"/>
    <n v="5"/>
    <s v="N"/>
    <s v="800-116-398-7"/>
    <s v="11001"/>
    <s v="Carrera 13 # 28-17 Pisos 234 y 5"/>
    <s v="01/09/2020"/>
    <s v="01/09/2025"/>
    <n v="30000000"/>
    <s v="2001922115"/>
    <n v="1800"/>
    <n v="1"/>
    <n v="30000000"/>
    <n v="30"/>
    <n v="2"/>
    <n v="2"/>
    <n v="0.14000000000000001"/>
    <n v="30.003392999999999"/>
  </r>
  <r>
    <n v="1797"/>
    <x v="74"/>
    <s v="30/09/2020"/>
    <n v="3175"/>
    <n v="5"/>
    <s v="N"/>
    <s v="800-116-398-7"/>
    <s v="11001"/>
    <s v="Carrera 13 # 28-17 Pisos 234 y 5"/>
    <s v="01/09/2020"/>
    <s v="01/09/2025"/>
    <n v="80000000"/>
    <s v="2001922144"/>
    <n v="1800"/>
    <n v="1"/>
    <n v="80000000"/>
    <n v="180"/>
    <n v="2"/>
    <n v="2"/>
    <n v="3.64"/>
    <n v="80.232493000000005"/>
  </r>
  <r>
    <n v="1433"/>
    <x v="74"/>
    <s v="30/09/2020"/>
    <n v="3176"/>
    <n v="5"/>
    <s v="N"/>
    <s v="800-116-398-7"/>
    <s v="11001"/>
    <s v="Carrera 13 # 28-17 Pisos 234 y 5"/>
    <s v="02/09/2020"/>
    <s v="02/09/2024"/>
    <n v="20000000"/>
    <s v="2001923716"/>
    <n v="1440"/>
    <n v="1"/>
    <n v="20000000"/>
    <n v="180"/>
    <n v="2"/>
    <n v="2"/>
    <n v="0.14000000000000001"/>
    <n v="20.002184"/>
  </r>
  <r>
    <n v="1067"/>
    <x v="74"/>
    <s v="30/09/2020"/>
    <n v="3177"/>
    <n v="5"/>
    <s v="N"/>
    <s v="800-116-398-7"/>
    <s v="11001"/>
    <s v="Carrera 13 # 28-17 Pisos 234 y 5"/>
    <s v="02/09/2020"/>
    <s v="02/09/2023"/>
    <n v="13000000"/>
    <s v="2001923718"/>
    <n v="1080"/>
    <n v="1"/>
    <n v="13000000"/>
    <n v="180"/>
    <n v="2"/>
    <n v="2"/>
    <n v="0.14000000000000001"/>
    <n v="13.001428000000001"/>
  </r>
  <r>
    <n v="1067"/>
    <x v="74"/>
    <s v="30/09/2020"/>
    <n v="3178"/>
    <n v="5"/>
    <s v="N"/>
    <s v="800-116-398-7"/>
    <s v="11001"/>
    <s v="Carrera 13 # 28-17 Pisos 234 y 5"/>
    <s v="02/09/2020"/>
    <s v="02/09/2023"/>
    <n v="7500000"/>
    <s v="2001923721"/>
    <n v="1080"/>
    <n v="1"/>
    <n v="7500000"/>
    <n v="180"/>
    <n v="2"/>
    <n v="2"/>
    <n v="0.14000000000000001"/>
    <n v="7.5008119999999998"/>
  </r>
  <r>
    <n v="1068"/>
    <x v="74"/>
    <s v="30/09/2020"/>
    <n v="3179"/>
    <n v="5"/>
    <s v="N"/>
    <s v="800-116-398-7"/>
    <s v="11001"/>
    <s v="Carrera 13 # 28-17 Pisos 234 y 5"/>
    <s v="03/09/2020"/>
    <s v="03/09/2023"/>
    <n v="8000000"/>
    <s v="2001927394"/>
    <n v="1080"/>
    <n v="1"/>
    <n v="8000000"/>
    <n v="180"/>
    <n v="2"/>
    <n v="2"/>
    <n v="0.14000000000000001"/>
    <n v="8.0008370000000006"/>
  </r>
  <r>
    <n v="1068"/>
    <x v="74"/>
    <s v="30/09/2020"/>
    <n v="3180"/>
    <n v="5"/>
    <s v="N"/>
    <s v="800-116-398-7"/>
    <s v="11001"/>
    <s v="Carrera 13 # 28-17 Pisos 234 y 5"/>
    <s v="03/09/2020"/>
    <s v="03/09/2023"/>
    <n v="20000000"/>
    <s v="2001927397"/>
    <n v="1080"/>
    <n v="1"/>
    <n v="20000000"/>
    <n v="180"/>
    <n v="2"/>
    <n v="2"/>
    <n v="0.14000000000000001"/>
    <n v="20.002106000000001"/>
  </r>
  <r>
    <n v="1068"/>
    <x v="74"/>
    <s v="30/09/2020"/>
    <n v="3181"/>
    <n v="5"/>
    <s v="N"/>
    <s v="800-116-398-7"/>
    <s v="11001"/>
    <s v="Carrera 13 # 28-17 Pisos 234 y 5"/>
    <s v="03/09/2020"/>
    <s v="03/09/2023"/>
    <n v="10000000"/>
    <s v="2001927398"/>
    <n v="1080"/>
    <n v="1"/>
    <n v="10000000"/>
    <n v="180"/>
    <n v="2"/>
    <n v="2"/>
    <n v="0"/>
    <n v="10"/>
  </r>
  <r>
    <n v="1799"/>
    <x v="74"/>
    <s v="30/09/2020"/>
    <n v="3182"/>
    <n v="5"/>
    <s v="N"/>
    <s v="800-116-398-7"/>
    <s v="11001"/>
    <s v="Carrera 13 # 28-17 Pisos 234 y 5"/>
    <s v="03/09/2020"/>
    <s v="03/09/2025"/>
    <n v="10000000"/>
    <s v="2001927399"/>
    <n v="1800"/>
    <n v="1"/>
    <n v="10000000"/>
    <n v="180"/>
    <n v="2"/>
    <n v="2"/>
    <n v="0"/>
    <n v="10"/>
  </r>
  <r>
    <n v="1799"/>
    <x v="74"/>
    <s v="30/09/2020"/>
    <n v="3183"/>
    <n v="5"/>
    <s v="N"/>
    <s v="800-116-398-7"/>
    <s v="11001"/>
    <s v="Carrera 13 # 28-17 Pisos 234 y 5"/>
    <s v="03/09/2020"/>
    <s v="03/09/2025"/>
    <n v="12000000"/>
    <s v="2001927405"/>
    <n v="1800"/>
    <n v="1"/>
    <n v="12000000"/>
    <n v="180"/>
    <n v="2"/>
    <n v="2"/>
    <n v="0.14000000000000001"/>
    <n v="12.001269000000001"/>
  </r>
  <r>
    <n v="1069"/>
    <x v="74"/>
    <s v="30/09/2020"/>
    <n v="3184"/>
    <n v="5"/>
    <s v="N"/>
    <s v="800-116-398-7"/>
    <s v="11001"/>
    <s v="Carrera 13 # 28-17 Pisos 234 y 5"/>
    <s v="04/09/2020"/>
    <s v="04/09/2023"/>
    <n v="20000000"/>
    <s v="2001929179"/>
    <n v="1080"/>
    <n v="1"/>
    <n v="20000000"/>
    <n v="180"/>
    <n v="2"/>
    <n v="2"/>
    <n v="3.64"/>
    <n v="20.048096000000001"/>
  </r>
  <r>
    <n v="1069"/>
    <x v="74"/>
    <s v="30/09/2020"/>
    <n v="3185"/>
    <n v="5"/>
    <s v="N"/>
    <s v="800-116-398-7"/>
    <s v="11001"/>
    <s v="Carrera 13 # 28-17 Pisos 234 y 5"/>
    <s v="04/09/2020"/>
    <s v="04/09/2023"/>
    <n v="13000000"/>
    <s v="2001929180"/>
    <n v="1080"/>
    <n v="1"/>
    <n v="13000000"/>
    <n v="180"/>
    <n v="2"/>
    <n v="2"/>
    <n v="0"/>
    <n v="13"/>
  </r>
  <r>
    <n v="1800"/>
    <x v="74"/>
    <s v="30/09/2020"/>
    <n v="3186"/>
    <n v="5"/>
    <s v="N"/>
    <s v="800-116-398-7"/>
    <s v="11001"/>
    <s v="Carrera 13 # 28-17 Pisos 234 y 5"/>
    <s v="04/09/2020"/>
    <s v="04/09/2025"/>
    <n v="10000000"/>
    <s v="2001929187"/>
    <n v="1800"/>
    <n v="1"/>
    <n v="10000000"/>
    <n v="180"/>
    <n v="2"/>
    <n v="2"/>
    <n v="0.14000000000000001"/>
    <n v="10.000935999999999"/>
  </r>
  <r>
    <n v="1069"/>
    <x v="74"/>
    <s v="30/09/2020"/>
    <n v="3187"/>
    <n v="5"/>
    <s v="N"/>
    <s v="800-116-398-7"/>
    <s v="11001"/>
    <s v="Carrera 13 # 28-17 Pisos 234 y 5"/>
    <s v="04/09/2020"/>
    <s v="04/09/2023"/>
    <n v="10000000"/>
    <s v="2001929188"/>
    <n v="1080"/>
    <n v="1"/>
    <n v="10000000"/>
    <n v="180"/>
    <n v="2"/>
    <n v="2"/>
    <n v="0.14000000000000001"/>
    <n v="10.000935999999999"/>
  </r>
  <r>
    <n v="1069"/>
    <x v="74"/>
    <s v="30/09/2020"/>
    <n v="3188"/>
    <n v="5"/>
    <s v="N"/>
    <s v="800-116-398-7"/>
    <s v="11001"/>
    <s v="Carrera 13 # 28-17 Pisos 234 y 5"/>
    <s v="04/09/2020"/>
    <s v="04/09/2023"/>
    <n v="5000000"/>
    <s v="2001929197"/>
    <n v="1080"/>
    <n v="1"/>
    <n v="5000000"/>
    <n v="180"/>
    <n v="2"/>
    <n v="2"/>
    <n v="0.14000000000000001"/>
    <n v="5.0004559999999998"/>
  </r>
  <r>
    <n v="1803"/>
    <x v="74"/>
    <s v="30/09/2020"/>
    <n v="3189"/>
    <n v="5"/>
    <s v="N"/>
    <s v="800-116-398-7"/>
    <s v="11001"/>
    <s v="Carrera 13 # 28-17 Pisos 234 y 5"/>
    <s v="07/09/2020"/>
    <s v="07/09/2025"/>
    <n v="10500000"/>
    <s v="2001931457"/>
    <n v="1800"/>
    <n v="1"/>
    <n v="10500000"/>
    <n v="180"/>
    <n v="2"/>
    <n v="2"/>
    <n v="0.15"/>
    <n v="10.501011999999999"/>
  </r>
  <r>
    <n v="1072"/>
    <x v="74"/>
    <s v="30/09/2020"/>
    <n v="3190"/>
    <n v="5"/>
    <s v="N"/>
    <s v="800-116-398-7"/>
    <s v="11001"/>
    <s v="Carrera 13 # 28-17 Pisos 234 y 5"/>
    <s v="07/09/2020"/>
    <s v="07/09/2023"/>
    <n v="12000000"/>
    <s v="2001931478"/>
    <n v="1080"/>
    <n v="1"/>
    <n v="12000000"/>
    <n v="180"/>
    <n v="2"/>
    <n v="2"/>
    <n v="0.15"/>
    <n v="12.001150000000001"/>
  </r>
  <r>
    <n v="1803"/>
    <x v="74"/>
    <s v="30/09/2020"/>
    <n v="3191"/>
    <n v="5"/>
    <s v="N"/>
    <s v="800-116-398-7"/>
    <s v="11001"/>
    <s v="Carrera 13 # 28-17 Pisos 234 y 5"/>
    <s v="07/09/2020"/>
    <s v="07/09/2025"/>
    <n v="12000000"/>
    <s v="2001931489"/>
    <n v="1800"/>
    <n v="1"/>
    <n v="12000000"/>
    <n v="180"/>
    <n v="2"/>
    <n v="2"/>
    <n v="0"/>
    <n v="12"/>
  </r>
  <r>
    <n v="342"/>
    <x v="74"/>
    <s v="30/09/2020"/>
    <n v="3192"/>
    <n v="5"/>
    <s v="N"/>
    <s v="800-116-398-7"/>
    <s v="11001"/>
    <s v="Carrera 13 # 28-17 Pisos 234 y 5"/>
    <s v="07/09/2020"/>
    <s v="07/09/2021"/>
    <n v="10000000"/>
    <s v="2001931490"/>
    <n v="360"/>
    <n v="1"/>
    <n v="10000000"/>
    <n v="180"/>
    <n v="2"/>
    <n v="2"/>
    <n v="0.15"/>
    <n v="10.000966"/>
  </r>
  <r>
    <n v="1072"/>
    <x v="74"/>
    <s v="30/09/2020"/>
    <n v="3193"/>
    <n v="5"/>
    <s v="N"/>
    <s v="800-116-398-7"/>
    <s v="11001"/>
    <s v="Carrera 13 # 28-17 Pisos 234 y 5"/>
    <s v="07/09/2020"/>
    <s v="07/09/2023"/>
    <n v="5000000"/>
    <s v="2001931496"/>
    <n v="1080"/>
    <n v="1"/>
    <n v="5000000"/>
    <n v="30"/>
    <n v="2"/>
    <n v="2"/>
    <n v="0.15"/>
    <n v="5.000483"/>
  </r>
  <r>
    <n v="1804"/>
    <x v="74"/>
    <s v="30/09/2020"/>
    <n v="3194"/>
    <n v="5"/>
    <s v="N"/>
    <s v="800-116-398-7"/>
    <s v="11001"/>
    <s v="Carrera 13 # 28-17 Pisos 234 y 5"/>
    <s v="08/09/2020"/>
    <s v="08/09/2025"/>
    <n v="10500000"/>
    <s v="2001934703"/>
    <n v="1800"/>
    <n v="1"/>
    <n v="10500000"/>
    <n v="180"/>
    <n v="2"/>
    <n v="2"/>
    <n v="0.15"/>
    <n v="10.500968"/>
  </r>
  <r>
    <n v="1804"/>
    <x v="74"/>
    <s v="30/09/2020"/>
    <n v="3195"/>
    <n v="5"/>
    <s v="N"/>
    <s v="800-116-398-7"/>
    <s v="11001"/>
    <s v="Carrera 13 # 28-17 Pisos 234 y 5"/>
    <s v="08/09/2020"/>
    <s v="08/09/2025"/>
    <n v="6500000"/>
    <s v="2001934705"/>
    <n v="1800"/>
    <n v="1"/>
    <n v="6500000"/>
    <n v="180"/>
    <n v="2"/>
    <n v="2"/>
    <n v="0.15"/>
    <n v="6.5005940000000004"/>
  </r>
  <r>
    <n v="1073"/>
    <x v="74"/>
    <s v="30/09/2020"/>
    <n v="3196"/>
    <n v="5"/>
    <s v="N"/>
    <s v="800-116-398-7"/>
    <s v="11001"/>
    <s v="Carrera 13 # 28-17 Pisos 234 y 5"/>
    <s v="08/09/2020"/>
    <s v="08/09/2023"/>
    <n v="10000000"/>
    <s v="2001934709"/>
    <n v="1080"/>
    <n v="1"/>
    <n v="10000000"/>
    <n v="180"/>
    <n v="2"/>
    <n v="2"/>
    <n v="0.15"/>
    <n v="10.000923999999999"/>
  </r>
  <r>
    <n v="1073"/>
    <x v="74"/>
    <s v="30/09/2020"/>
    <n v="3197"/>
    <n v="5"/>
    <s v="N"/>
    <s v="800-116-398-7"/>
    <s v="11001"/>
    <s v="Carrera 13 # 28-17 Pisos 234 y 5"/>
    <s v="08/09/2020"/>
    <s v="08/09/2023"/>
    <n v="15500000"/>
    <s v="2001934716"/>
    <n v="1080"/>
    <n v="1"/>
    <n v="15500000"/>
    <n v="30"/>
    <n v="2"/>
    <n v="2"/>
    <n v="0.15"/>
    <n v="15.501429999999999"/>
  </r>
  <r>
    <n v="1073"/>
    <x v="74"/>
    <s v="30/09/2020"/>
    <n v="3198"/>
    <n v="5"/>
    <s v="N"/>
    <s v="800-116-398-7"/>
    <s v="11001"/>
    <s v="Carrera 13 # 28-17 Pisos 234 y 5"/>
    <s v="08/09/2020"/>
    <s v="08/09/2023"/>
    <n v="6000000"/>
    <s v="2001934720"/>
    <n v="1080"/>
    <n v="1"/>
    <n v="6000000"/>
    <n v="180"/>
    <n v="2"/>
    <n v="2"/>
    <n v="0.15"/>
    <n v="6.0005499999999996"/>
  </r>
  <r>
    <n v="1073"/>
    <x v="74"/>
    <s v="30/09/2020"/>
    <n v="3199"/>
    <n v="5"/>
    <s v="N"/>
    <s v="800-116-398-7"/>
    <s v="11001"/>
    <s v="Carrera 13 # 28-17 Pisos 234 y 5"/>
    <s v="08/09/2020"/>
    <s v="08/09/2023"/>
    <n v="10000000"/>
    <s v="2001934722"/>
    <n v="1080"/>
    <n v="1"/>
    <n v="10000000"/>
    <n v="180"/>
    <n v="2"/>
    <n v="2"/>
    <n v="0.15"/>
    <n v="10.000923999999999"/>
  </r>
  <r>
    <n v="1073"/>
    <x v="74"/>
    <s v="30/09/2020"/>
    <n v="3200"/>
    <n v="5"/>
    <s v="N"/>
    <s v="800-116-398-7"/>
    <s v="11001"/>
    <s v="Carrera 13 # 28-17 Pisos 234 y 5"/>
    <s v="08/09/2020"/>
    <s v="08/09/2023"/>
    <n v="10000000"/>
    <s v="2001934723"/>
    <n v="1080"/>
    <n v="1"/>
    <n v="10000000"/>
    <n v="90"/>
    <n v="2"/>
    <n v="2"/>
    <n v="0.15"/>
    <n v="10.000923999999999"/>
  </r>
  <r>
    <n v="1439"/>
    <x v="74"/>
    <s v="30/09/2020"/>
    <n v="3201"/>
    <n v="5"/>
    <s v="N"/>
    <s v="800-116-398-7"/>
    <s v="11001"/>
    <s v="Carrera 13 # 28-17 Pisos 234 y 5"/>
    <s v="08/09/2020"/>
    <s v="08/09/2024"/>
    <n v="5000000"/>
    <s v="2001934727"/>
    <n v="1440"/>
    <n v="1"/>
    <n v="5000000"/>
    <n v="180"/>
    <n v="2"/>
    <n v="2"/>
    <n v="0.15"/>
    <n v="5.0004619999999997"/>
  </r>
  <r>
    <n v="1804"/>
    <x v="74"/>
    <s v="30/09/2020"/>
    <n v="3202"/>
    <n v="5"/>
    <s v="N"/>
    <s v="800-116-398-7"/>
    <s v="11001"/>
    <s v="Carrera 13 # 28-17 Pisos 234 y 5"/>
    <s v="08/09/2020"/>
    <s v="08/09/2025"/>
    <n v="15000000"/>
    <s v="2001934728"/>
    <n v="1800"/>
    <n v="1"/>
    <n v="15000000"/>
    <n v="180"/>
    <n v="2"/>
    <n v="2"/>
    <n v="0.15"/>
    <n v="15.001364000000001"/>
  </r>
  <r>
    <n v="1804"/>
    <x v="74"/>
    <s v="30/09/2020"/>
    <n v="3203"/>
    <n v="5"/>
    <s v="N"/>
    <s v="800-116-398-7"/>
    <s v="11001"/>
    <s v="Carrera 13 # 28-17 Pisos 234 y 5"/>
    <s v="08/09/2020"/>
    <s v="08/09/2025"/>
    <n v="30000000"/>
    <s v="2001934729"/>
    <n v="1800"/>
    <n v="1"/>
    <n v="30000000"/>
    <n v="180"/>
    <n v="2"/>
    <n v="2"/>
    <n v="0.15"/>
    <n v="30.002749999999999"/>
  </r>
  <r>
    <n v="1074"/>
    <x v="74"/>
    <s v="30/09/2020"/>
    <n v="3204"/>
    <n v="5"/>
    <s v="N"/>
    <s v="800-116-398-7"/>
    <s v="11001"/>
    <s v="Carrera 13 # 28-17 Pisos 234 y 5"/>
    <s v="09/09/2020"/>
    <s v="09/09/2023"/>
    <n v="15000000"/>
    <s v="2001937911"/>
    <n v="1080"/>
    <n v="1"/>
    <n v="15000000"/>
    <n v="180"/>
    <n v="2"/>
    <n v="2"/>
    <n v="0"/>
    <n v="15"/>
  </r>
  <r>
    <n v="1805"/>
    <x v="74"/>
    <s v="30/09/2020"/>
    <n v="3205"/>
    <n v="5"/>
    <s v="N"/>
    <s v="800-116-398-7"/>
    <s v="11001"/>
    <s v="Carrera 13 # 28-17 Pisos 234 y 5"/>
    <s v="09/09/2020"/>
    <s v="09/09/2025"/>
    <n v="10000000"/>
    <s v="2001937917"/>
    <n v="1800"/>
    <n v="1"/>
    <n v="10000000"/>
    <n v="180"/>
    <n v="2"/>
    <n v="2"/>
    <n v="0.15"/>
    <n v="10.000882000000001"/>
  </r>
  <r>
    <n v="1805"/>
    <x v="74"/>
    <s v="30/09/2020"/>
    <n v="3206"/>
    <n v="5"/>
    <s v="N"/>
    <s v="800-116-398-7"/>
    <s v="11001"/>
    <s v="Carrera 13 # 28-17 Pisos 234 y 5"/>
    <s v="09/09/2020"/>
    <s v="09/09/2025"/>
    <n v="16000000"/>
    <s v="2001937921"/>
    <n v="1800"/>
    <n v="1"/>
    <n v="16000000"/>
    <n v="180"/>
    <n v="2"/>
    <n v="2"/>
    <n v="0.15"/>
    <n v="16.001407"/>
  </r>
  <r>
    <n v="1074"/>
    <x v="74"/>
    <s v="30/09/2020"/>
    <n v="3207"/>
    <n v="5"/>
    <s v="N"/>
    <s v="800-116-398-7"/>
    <s v="11001"/>
    <s v="Carrera 13 # 28-17 Pisos 234 y 5"/>
    <s v="09/09/2020"/>
    <s v="09/09/2023"/>
    <n v="8000000"/>
    <s v="2001937930"/>
    <n v="1080"/>
    <n v="1"/>
    <n v="8000000"/>
    <n v="180"/>
    <n v="2"/>
    <n v="2"/>
    <n v="0.15"/>
    <n v="8.0006930000000001"/>
  </r>
  <r>
    <n v="1805"/>
    <x v="74"/>
    <s v="30/09/2020"/>
    <n v="3208"/>
    <n v="5"/>
    <s v="N"/>
    <s v="800-116-398-7"/>
    <s v="11001"/>
    <s v="Carrera 13 # 28-17 Pisos 234 y 5"/>
    <s v="09/09/2020"/>
    <s v="09/09/2025"/>
    <n v="10000000"/>
    <s v="2001937938"/>
    <n v="1800"/>
    <n v="1"/>
    <n v="10000000"/>
    <n v="180"/>
    <n v="2"/>
    <n v="2"/>
    <n v="0.15"/>
    <n v="10.000882000000001"/>
  </r>
  <r>
    <n v="2170"/>
    <x v="74"/>
    <s v="30/09/2020"/>
    <n v="3209"/>
    <n v="5"/>
    <s v="N"/>
    <s v="800-116-398-7"/>
    <s v="11001"/>
    <s v="Carrera 13 # 28-17 Pisos 234 y 5"/>
    <s v="09/09/2020"/>
    <s v="09/09/2026"/>
    <n v="21500000"/>
    <s v="2001937944"/>
    <n v="2160"/>
    <n v="1"/>
    <n v="21500000"/>
    <n v="180"/>
    <n v="2"/>
    <n v="2"/>
    <n v="0.15"/>
    <n v="21.50189"/>
  </r>
  <r>
    <n v="1440"/>
    <x v="74"/>
    <s v="30/09/2020"/>
    <n v="3210"/>
    <n v="5"/>
    <s v="N"/>
    <s v="800-116-398-7"/>
    <s v="11001"/>
    <s v="Carrera 13 # 28-17 Pisos 234 y 5"/>
    <s v="09/09/2020"/>
    <s v="09/09/2024"/>
    <n v="8000000"/>
    <s v="2001937945"/>
    <n v="1440"/>
    <n v="1"/>
    <n v="8000000"/>
    <n v="360"/>
    <n v="2"/>
    <n v="2"/>
    <n v="0.15"/>
    <n v="8.0006930000000001"/>
  </r>
  <r>
    <n v="1074"/>
    <x v="74"/>
    <s v="30/09/2020"/>
    <n v="3211"/>
    <n v="5"/>
    <s v="N"/>
    <s v="800-116-398-7"/>
    <s v="11001"/>
    <s v="Carrera 13 # 28-17 Pisos 234 y 5"/>
    <s v="09/09/2020"/>
    <s v="09/09/2023"/>
    <n v="12000000"/>
    <s v="2001937949"/>
    <n v="1080"/>
    <n v="1"/>
    <n v="12000000"/>
    <n v="180"/>
    <n v="2"/>
    <n v="2"/>
    <n v="0.15"/>
    <n v="12.001049999999999"/>
  </r>
  <r>
    <n v="1805"/>
    <x v="74"/>
    <s v="30/09/2020"/>
    <n v="3212"/>
    <n v="5"/>
    <s v="N"/>
    <s v="800-116-398-7"/>
    <s v="11001"/>
    <s v="Carrera 13 # 28-17 Pisos 234 y 5"/>
    <s v="09/09/2020"/>
    <s v="09/09/2025"/>
    <n v="10000000"/>
    <s v="2001937953"/>
    <n v="1800"/>
    <n v="1"/>
    <n v="10000000"/>
    <n v="180"/>
    <n v="2"/>
    <n v="2"/>
    <n v="0.15"/>
    <n v="10.000882000000001"/>
  </r>
  <r>
    <n v="709"/>
    <x v="74"/>
    <s v="30/09/2020"/>
    <n v="3213"/>
    <n v="5"/>
    <s v="N"/>
    <s v="800-116-398-7"/>
    <s v="11001"/>
    <s v="Carrera 13 # 28-17 Pisos 234 y 5"/>
    <s v="09/09/2020"/>
    <s v="09/09/2022"/>
    <n v="5000000"/>
    <s v="2001937954"/>
    <n v="720"/>
    <n v="1"/>
    <n v="5000000"/>
    <n v="180"/>
    <n v="2"/>
    <n v="2"/>
    <n v="0.15"/>
    <n v="5.0004410000000004"/>
  </r>
  <r>
    <n v="1805"/>
    <x v="74"/>
    <s v="30/09/2020"/>
    <n v="3214"/>
    <n v="5"/>
    <s v="N"/>
    <s v="800-116-398-7"/>
    <s v="11001"/>
    <s v="Carrera 13 # 28-17 Pisos 234 y 5"/>
    <s v="09/09/2020"/>
    <s v="09/09/2025"/>
    <n v="15000000"/>
    <s v="2001937957"/>
    <n v="1800"/>
    <n v="1"/>
    <n v="15000000"/>
    <n v="180"/>
    <n v="2"/>
    <n v="2"/>
    <n v="0.15"/>
    <n v="15.001302000000001"/>
  </r>
  <r>
    <n v="1075"/>
    <x v="74"/>
    <s v="30/09/2020"/>
    <n v="3215"/>
    <n v="5"/>
    <s v="N"/>
    <s v="800-116-398-7"/>
    <s v="11001"/>
    <s v="Carrera 13 # 28-17 Pisos 234 y 5"/>
    <s v="10/09/2020"/>
    <s v="10/09/2023"/>
    <n v="5000000"/>
    <s v="2001943169"/>
    <n v="1080"/>
    <n v="1"/>
    <n v="5000000"/>
    <n v="180"/>
    <n v="2"/>
    <n v="2"/>
    <n v="0.15"/>
    <n v="5.0004200000000001"/>
  </r>
  <r>
    <n v="1806"/>
    <x v="74"/>
    <s v="30/09/2020"/>
    <n v="3216"/>
    <n v="5"/>
    <s v="N"/>
    <s v="800-116-398-7"/>
    <s v="11001"/>
    <s v="Carrera 13 # 28-17 Pisos 234 y 5"/>
    <s v="10/09/2020"/>
    <s v="10/09/2025"/>
    <n v="5000000"/>
    <s v="2001943170"/>
    <n v="1800"/>
    <n v="1"/>
    <n v="5000000"/>
    <n v="180"/>
    <n v="2"/>
    <n v="2"/>
    <n v="0.15"/>
    <n v="5.0004200000000001"/>
  </r>
  <r>
    <n v="1806"/>
    <x v="74"/>
    <s v="30/09/2020"/>
    <n v="3217"/>
    <n v="5"/>
    <s v="N"/>
    <s v="800-116-398-7"/>
    <s v="11001"/>
    <s v="Carrera 13 # 28-17 Pisos 234 y 5"/>
    <s v="10/09/2020"/>
    <s v="10/09/2025"/>
    <n v="20000000"/>
    <s v="2001943194"/>
    <n v="1800"/>
    <n v="1"/>
    <n v="20000000"/>
    <n v="180"/>
    <n v="2"/>
    <n v="2"/>
    <n v="0.15"/>
    <n v="20.001660000000001"/>
  </r>
  <r>
    <n v="1075"/>
    <x v="74"/>
    <s v="30/09/2020"/>
    <n v="3218"/>
    <n v="5"/>
    <s v="N"/>
    <s v="800-116-398-7"/>
    <s v="11001"/>
    <s v="Carrera 13 # 28-17 Pisos 234 y 5"/>
    <s v="10/09/2020"/>
    <s v="10/09/2023"/>
    <n v="8500000"/>
    <s v="2001943333"/>
    <n v="1080"/>
    <n v="1"/>
    <n v="8500000"/>
    <n v="180"/>
    <n v="2"/>
    <n v="2"/>
    <n v="0.15"/>
    <n v="8.5007000000000001"/>
  </r>
  <r>
    <n v="1806"/>
    <x v="74"/>
    <s v="30/09/2020"/>
    <n v="3219"/>
    <n v="5"/>
    <s v="N"/>
    <s v="800-116-398-7"/>
    <s v="11001"/>
    <s v="Carrera 13 # 28-17 Pisos 234 y 5"/>
    <s v="10/09/2020"/>
    <s v="10/09/2025"/>
    <n v="12000000"/>
    <s v="2001943353"/>
    <n v="1800"/>
    <n v="1"/>
    <n v="12000000"/>
    <n v="180"/>
    <n v="2"/>
    <n v="2"/>
    <n v="0.15"/>
    <n v="12.000999999999999"/>
  </r>
  <r>
    <n v="1075"/>
    <x v="74"/>
    <s v="30/09/2020"/>
    <n v="3220"/>
    <n v="5"/>
    <s v="N"/>
    <s v="800-116-398-7"/>
    <s v="11001"/>
    <s v="Carrera 13 # 28-17 Pisos 234 y 5"/>
    <s v="10/09/2020"/>
    <s v="10/09/2023"/>
    <n v="14000000"/>
    <s v="2001943644"/>
    <n v="1080"/>
    <n v="1"/>
    <n v="14000000"/>
    <n v="180"/>
    <n v="2"/>
    <n v="2"/>
    <n v="0.15"/>
    <n v="14.00116"/>
  </r>
  <r>
    <n v="1075"/>
    <x v="74"/>
    <s v="30/09/2020"/>
    <n v="3221"/>
    <n v="5"/>
    <s v="N"/>
    <s v="800-116-398-7"/>
    <s v="11001"/>
    <s v="Carrera 13 # 28-17 Pisos 234 y 5"/>
    <s v="10/09/2020"/>
    <s v="10/09/2023"/>
    <n v="15000000"/>
    <s v="2001943760"/>
    <n v="1080"/>
    <n v="1"/>
    <n v="15000000"/>
    <n v="180"/>
    <n v="2"/>
    <n v="2"/>
    <n v="0.15"/>
    <n v="15.001239999999999"/>
  </r>
  <r>
    <n v="1075"/>
    <x v="74"/>
    <s v="30/09/2020"/>
    <n v="3222"/>
    <n v="5"/>
    <s v="N"/>
    <s v="800-116-398-7"/>
    <s v="11001"/>
    <s v="Carrera 13 # 28-17 Pisos 234 y 5"/>
    <s v="10/09/2020"/>
    <s v="10/09/2023"/>
    <n v="15000000"/>
    <s v="2001943764"/>
    <n v="1080"/>
    <n v="1"/>
    <n v="15000000"/>
    <n v="180"/>
    <n v="2"/>
    <n v="2"/>
    <n v="0.15"/>
    <n v="15.001239999999999"/>
  </r>
  <r>
    <n v="1076"/>
    <x v="74"/>
    <s v="30/09/2020"/>
    <n v="3223"/>
    <n v="5"/>
    <s v="N"/>
    <s v="800-116-398-7"/>
    <s v="11001"/>
    <s v="Carrera 13 # 28-17 Pisos 234 y 5"/>
    <s v="11/09/2020"/>
    <s v="11/09/2023"/>
    <n v="6500000"/>
    <s v="2001946572"/>
    <n v="1080"/>
    <n v="1"/>
    <n v="6500000"/>
    <n v="180"/>
    <n v="2"/>
    <n v="2"/>
    <n v="0.15"/>
    <n v="6.5004590000000002"/>
  </r>
  <r>
    <n v="1807"/>
    <x v="74"/>
    <s v="30/09/2020"/>
    <n v="3224"/>
    <n v="5"/>
    <s v="N"/>
    <s v="800-116-398-7"/>
    <s v="11001"/>
    <s v="Carrera 13 # 28-17 Pisos 234 y 5"/>
    <s v="11/09/2020"/>
    <s v="11/09/2025"/>
    <n v="13000000"/>
    <s v="2001946573"/>
    <n v="1800"/>
    <n v="1"/>
    <n v="13000000"/>
    <n v="180"/>
    <n v="2"/>
    <n v="2"/>
    <n v="0.15"/>
    <n v="13.000918"/>
  </r>
  <r>
    <n v="711"/>
    <x v="74"/>
    <s v="30/09/2020"/>
    <n v="3225"/>
    <n v="5"/>
    <s v="N"/>
    <s v="800-116-398-7"/>
    <s v="11001"/>
    <s v="Carrera 13 # 28-17 Pisos 234 y 5"/>
    <s v="11/09/2020"/>
    <s v="11/09/2022"/>
    <n v="6000000"/>
    <s v="2001946574"/>
    <n v="720"/>
    <n v="1"/>
    <n v="6000000"/>
    <n v="180"/>
    <n v="2"/>
    <n v="2"/>
    <n v="0"/>
    <n v="6"/>
  </r>
  <r>
    <n v="1807"/>
    <x v="74"/>
    <s v="30/09/2020"/>
    <n v="3226"/>
    <n v="5"/>
    <s v="N"/>
    <s v="800-116-398-7"/>
    <s v="11001"/>
    <s v="Carrera 13 # 28-17 Pisos 234 y 5"/>
    <s v="11/09/2020"/>
    <s v="11/09/2025"/>
    <n v="29000000"/>
    <s v="2001946575"/>
    <n v="1800"/>
    <n v="1"/>
    <n v="29000000"/>
    <n v="180"/>
    <n v="2"/>
    <n v="2"/>
    <n v="0.15"/>
    <n v="29.002057000000001"/>
  </r>
  <r>
    <n v="1076"/>
    <x v="74"/>
    <s v="30/09/2020"/>
    <n v="3227"/>
    <n v="5"/>
    <s v="N"/>
    <s v="800-116-398-7"/>
    <s v="11001"/>
    <s v="Carrera 13 # 28-17 Pisos 234 y 5"/>
    <s v="11/09/2020"/>
    <s v="11/09/2023"/>
    <n v="5000000"/>
    <s v="2001946585"/>
    <n v="1080"/>
    <n v="1"/>
    <n v="5000000"/>
    <n v="180"/>
    <n v="2"/>
    <n v="2"/>
    <n v="0.15"/>
    <n v="5.0003570000000002"/>
  </r>
  <r>
    <n v="1076"/>
    <x v="74"/>
    <s v="30/09/2020"/>
    <n v="3228"/>
    <n v="5"/>
    <s v="N"/>
    <s v="800-116-398-7"/>
    <s v="11001"/>
    <s v="Carrera 13 # 28-17 Pisos 234 y 5"/>
    <s v="11/09/2020"/>
    <s v="11/09/2023"/>
    <n v="6000000"/>
    <s v="2001946587"/>
    <n v="1080"/>
    <n v="1"/>
    <n v="6000000"/>
    <n v="180"/>
    <n v="2"/>
    <n v="2"/>
    <n v="0.15"/>
    <n v="6.0004249999999999"/>
  </r>
  <r>
    <n v="1076"/>
    <x v="74"/>
    <s v="30/09/2020"/>
    <n v="3229"/>
    <n v="5"/>
    <s v="N"/>
    <s v="800-116-398-7"/>
    <s v="11001"/>
    <s v="Carrera 13 # 28-17 Pisos 234 y 5"/>
    <s v="11/09/2020"/>
    <s v="11/09/2023"/>
    <n v="5000000"/>
    <s v="2001946594"/>
    <n v="1080"/>
    <n v="1"/>
    <n v="5000000"/>
    <n v="180"/>
    <n v="2"/>
    <n v="2"/>
    <n v="0.15"/>
    <n v="5.0003570000000002"/>
  </r>
  <r>
    <n v="1076"/>
    <x v="74"/>
    <s v="30/09/2020"/>
    <n v="3230"/>
    <n v="5"/>
    <s v="N"/>
    <s v="800-116-398-7"/>
    <s v="11001"/>
    <s v="Carrera 13 # 28-17 Pisos 234 y 5"/>
    <s v="11/09/2020"/>
    <s v="11/09/2023"/>
    <n v="10000000"/>
    <s v="2001946599"/>
    <n v="1080"/>
    <n v="1"/>
    <n v="10000000"/>
    <n v="180"/>
    <n v="2"/>
    <n v="2"/>
    <n v="0.15"/>
    <n v="10.000714"/>
  </r>
  <r>
    <n v="1076"/>
    <x v="74"/>
    <s v="30/09/2020"/>
    <n v="3231"/>
    <n v="5"/>
    <s v="N"/>
    <s v="800-116-398-7"/>
    <s v="11001"/>
    <s v="Carrera 13 # 28-17 Pisos 234 y 5"/>
    <s v="11/09/2020"/>
    <s v="11/09/2023"/>
    <n v="5000000"/>
    <s v="2001946600"/>
    <n v="1080"/>
    <n v="1"/>
    <n v="5000000"/>
    <n v="180"/>
    <n v="2"/>
    <n v="2"/>
    <n v="0.15"/>
    <n v="5.0003570000000002"/>
  </r>
  <r>
    <n v="1076"/>
    <x v="74"/>
    <s v="30/09/2020"/>
    <n v="3232"/>
    <n v="5"/>
    <s v="N"/>
    <s v="800-116-398-7"/>
    <s v="11001"/>
    <s v="Carrera 13 # 28-17 Pisos 234 y 5"/>
    <s v="11/09/2020"/>
    <s v="11/09/2023"/>
    <n v="25000000"/>
    <s v="2001946610"/>
    <n v="1080"/>
    <n v="1"/>
    <n v="25000000"/>
    <n v="180"/>
    <n v="2"/>
    <n v="2"/>
    <n v="0.15"/>
    <n v="25.001767999999998"/>
  </r>
  <r>
    <n v="1810"/>
    <x v="74"/>
    <s v="30/09/2020"/>
    <n v="3233"/>
    <n v="5"/>
    <s v="N"/>
    <s v="800-116-398-7"/>
    <s v="11001"/>
    <s v="Carrera 13 # 28-17 Pisos 234 y 5"/>
    <s v="14/09/2020"/>
    <s v="14/09/2025"/>
    <n v="16000000"/>
    <s v="2001949408"/>
    <n v="1800"/>
    <n v="1"/>
    <n v="16000000"/>
    <n v="180"/>
    <n v="2"/>
    <n v="2"/>
    <n v="0"/>
    <n v="16"/>
  </r>
  <r>
    <n v="1810"/>
    <x v="74"/>
    <s v="30/09/2020"/>
    <n v="3234"/>
    <n v="5"/>
    <s v="N"/>
    <s v="800-116-398-7"/>
    <s v="11001"/>
    <s v="Carrera 13 # 28-17 Pisos 234 y 5"/>
    <s v="14/09/2020"/>
    <s v="14/09/2025"/>
    <n v="20000000"/>
    <s v="2001949411"/>
    <n v="1800"/>
    <n v="1"/>
    <n v="20000000"/>
    <n v="180"/>
    <n v="2"/>
    <n v="2"/>
    <n v="0"/>
    <n v="20"/>
  </r>
  <r>
    <n v="1079"/>
    <x v="74"/>
    <s v="30/09/2020"/>
    <n v="3235"/>
    <n v="5"/>
    <s v="N"/>
    <s v="800-116-398-7"/>
    <s v="11001"/>
    <s v="Carrera 13 # 28-17 Pisos 234 y 5"/>
    <s v="14/09/2020"/>
    <s v="14/09/2023"/>
    <n v="10000000"/>
    <s v="2001949414"/>
    <n v="1080"/>
    <n v="1"/>
    <n v="10000000"/>
    <n v="180"/>
    <n v="2"/>
    <n v="2"/>
    <n v="0"/>
    <n v="10"/>
  </r>
  <r>
    <n v="1810"/>
    <x v="74"/>
    <s v="30/09/2020"/>
    <n v="3236"/>
    <n v="5"/>
    <s v="N"/>
    <s v="800-116-398-7"/>
    <s v="11001"/>
    <s v="Carrera 13 # 28-17 Pisos 234 y 5"/>
    <s v="14/09/2020"/>
    <s v="14/09/2025"/>
    <n v="20000000"/>
    <s v="2001949418"/>
    <n v="1800"/>
    <n v="1"/>
    <n v="20000000"/>
    <n v="180"/>
    <n v="2"/>
    <n v="2"/>
    <n v="0"/>
    <n v="20"/>
  </r>
  <r>
    <n v="1079"/>
    <x v="74"/>
    <s v="30/09/2020"/>
    <n v="3237"/>
    <n v="5"/>
    <s v="N"/>
    <s v="800-116-398-7"/>
    <s v="11001"/>
    <s v="Carrera 13 # 28-17 Pisos 234 y 5"/>
    <s v="14/09/2020"/>
    <s v="14/09/2023"/>
    <n v="5000000"/>
    <s v="2001949419"/>
    <n v="1080"/>
    <n v="1"/>
    <n v="5000000"/>
    <n v="180"/>
    <n v="2"/>
    <n v="2"/>
    <n v="0"/>
    <n v="5"/>
  </r>
  <r>
    <n v="1810"/>
    <x v="74"/>
    <s v="30/09/2020"/>
    <n v="3238"/>
    <n v="5"/>
    <s v="N"/>
    <s v="800-116-398-7"/>
    <s v="11001"/>
    <s v="Carrera 13 # 28-17 Pisos 234 y 5"/>
    <s v="14/09/2020"/>
    <s v="14/09/2025"/>
    <n v="20000000"/>
    <s v="2001949426"/>
    <n v="1800"/>
    <n v="1"/>
    <n v="20000000"/>
    <n v="180"/>
    <n v="2"/>
    <n v="2"/>
    <n v="0"/>
    <n v="20"/>
  </r>
  <r>
    <n v="1810"/>
    <x v="74"/>
    <s v="30/09/2020"/>
    <n v="3239"/>
    <n v="5"/>
    <s v="N"/>
    <s v="800-116-398-7"/>
    <s v="11001"/>
    <s v="Carrera 13 # 28-17 Pisos 234 y 5"/>
    <s v="14/09/2020"/>
    <s v="14/09/2025"/>
    <n v="15000000"/>
    <s v="2001949427"/>
    <n v="1800"/>
    <n v="1"/>
    <n v="15000000"/>
    <n v="180"/>
    <n v="2"/>
    <n v="2"/>
    <n v="0"/>
    <n v="15"/>
  </r>
  <r>
    <n v="1810"/>
    <x v="74"/>
    <s v="30/09/2020"/>
    <n v="3240"/>
    <n v="5"/>
    <s v="N"/>
    <s v="800-116-398-7"/>
    <s v="11001"/>
    <s v="Carrera 13 # 28-17 Pisos 234 y 5"/>
    <s v="14/09/2020"/>
    <s v="14/09/2025"/>
    <n v="16000000"/>
    <s v="2001949434"/>
    <n v="1800"/>
    <n v="1"/>
    <n v="16000000"/>
    <n v="180"/>
    <n v="2"/>
    <n v="2"/>
    <n v="0"/>
    <n v="16"/>
  </r>
  <r>
    <n v="1079"/>
    <x v="74"/>
    <s v="30/09/2020"/>
    <n v="3241"/>
    <n v="5"/>
    <s v="N"/>
    <s v="800-116-398-7"/>
    <s v="11001"/>
    <s v="Carrera 13 # 28-17 Pisos 234 y 5"/>
    <s v="14/09/2020"/>
    <s v="14/09/2023"/>
    <n v="20000000"/>
    <s v="2001949436"/>
    <n v="1080"/>
    <n v="1"/>
    <n v="20000000"/>
    <n v="180"/>
    <n v="2"/>
    <n v="2"/>
    <n v="0"/>
    <n v="20"/>
  </r>
  <r>
    <n v="1079"/>
    <x v="74"/>
    <s v="30/09/2020"/>
    <n v="3242"/>
    <n v="5"/>
    <s v="N"/>
    <s v="800-116-398-7"/>
    <s v="11001"/>
    <s v="Carrera 13 # 28-17 Pisos 234 y 5"/>
    <s v="14/09/2020"/>
    <s v="14/09/2023"/>
    <n v="6000000"/>
    <s v="2001949437"/>
    <n v="1080"/>
    <n v="1"/>
    <n v="6000000"/>
    <n v="180"/>
    <n v="2"/>
    <n v="2"/>
    <n v="0"/>
    <n v="6"/>
  </r>
  <r>
    <n v="1810"/>
    <x v="74"/>
    <s v="30/09/2020"/>
    <n v="3243"/>
    <n v="5"/>
    <s v="N"/>
    <s v="800-116-398-7"/>
    <s v="11001"/>
    <s v="Carrera 13 # 28-17 Pisos 234 y 5"/>
    <s v="14/09/2020"/>
    <s v="14/09/2025"/>
    <n v="20000000"/>
    <s v="2001949439"/>
    <n v="1800"/>
    <n v="1"/>
    <n v="20000000"/>
    <n v="180"/>
    <n v="2"/>
    <n v="2"/>
    <n v="0"/>
    <n v="20"/>
  </r>
  <r>
    <n v="1080"/>
    <x v="74"/>
    <s v="30/09/2020"/>
    <n v="3244"/>
    <n v="5"/>
    <s v="N"/>
    <s v="800-116-398-7"/>
    <s v="11001"/>
    <s v="Carrera 13 # 28-17 Pisos 234 y 5"/>
    <s v="15/09/2020"/>
    <s v="15/09/2023"/>
    <n v="5000000"/>
    <s v="2001952370"/>
    <n v="1080"/>
    <n v="1"/>
    <n v="5000000"/>
    <n v="180"/>
    <n v="2"/>
    <n v="2"/>
    <n v="0"/>
    <n v="5"/>
  </r>
  <r>
    <n v="1080"/>
    <x v="74"/>
    <s v="30/09/2020"/>
    <n v="3245"/>
    <n v="5"/>
    <s v="N"/>
    <s v="800-116-398-7"/>
    <s v="11001"/>
    <s v="Carrera 13 # 28-17 Pisos 234 y 5"/>
    <s v="15/09/2020"/>
    <s v="15/09/2023"/>
    <n v="17450000"/>
    <s v="2001952383"/>
    <n v="1080"/>
    <n v="1"/>
    <n v="17450000"/>
    <n v="180"/>
    <n v="2"/>
    <n v="2"/>
    <n v="0"/>
    <n v="17.45"/>
  </r>
  <r>
    <n v="1080"/>
    <x v="74"/>
    <s v="30/09/2020"/>
    <n v="3246"/>
    <n v="5"/>
    <s v="N"/>
    <s v="800-116-398-7"/>
    <s v="11001"/>
    <s v="Carrera 13 # 28-17 Pisos 234 y 5"/>
    <s v="15/09/2020"/>
    <s v="15/09/2023"/>
    <n v="6000000"/>
    <s v="2001952392"/>
    <n v="1080"/>
    <n v="1"/>
    <n v="6000000"/>
    <n v="180"/>
    <n v="2"/>
    <n v="2"/>
    <n v="0"/>
    <n v="6"/>
  </r>
  <r>
    <n v="1811"/>
    <x v="74"/>
    <s v="30/09/2020"/>
    <n v="3247"/>
    <n v="5"/>
    <s v="N"/>
    <s v="800-116-398-7"/>
    <s v="11001"/>
    <s v="Carrera 13 # 28-17 Pisos 234 y 5"/>
    <s v="15/09/2020"/>
    <s v="15/09/2025"/>
    <n v="29000000"/>
    <s v="2001952393"/>
    <n v="1800"/>
    <n v="1"/>
    <n v="29000000"/>
    <n v="180"/>
    <n v="2"/>
    <n v="2"/>
    <n v="0"/>
    <n v="29"/>
  </r>
  <r>
    <n v="1811"/>
    <x v="74"/>
    <s v="30/09/2020"/>
    <n v="3248"/>
    <n v="5"/>
    <s v="N"/>
    <s v="800-116-398-7"/>
    <s v="11001"/>
    <s v="Carrera 13 # 28-17 Pisos 234 y 5"/>
    <s v="15/09/2020"/>
    <s v="15/09/2025"/>
    <n v="30000000"/>
    <s v="2001952396"/>
    <n v="1800"/>
    <n v="1"/>
    <n v="30000000"/>
    <n v="180"/>
    <n v="2"/>
    <n v="2"/>
    <n v="0"/>
    <n v="30"/>
  </r>
  <r>
    <n v="1811"/>
    <x v="74"/>
    <s v="30/09/2020"/>
    <n v="3249"/>
    <n v="5"/>
    <s v="N"/>
    <s v="800-116-398-7"/>
    <s v="11001"/>
    <s v="Carrera 13 # 28-17 Pisos 234 y 5"/>
    <s v="15/09/2020"/>
    <s v="15/09/2025"/>
    <n v="15000000"/>
    <s v="2001952398"/>
    <n v="1800"/>
    <n v="1"/>
    <n v="15000000"/>
    <n v="180"/>
    <n v="2"/>
    <n v="2"/>
    <n v="0"/>
    <n v="15"/>
  </r>
  <r>
    <n v="1811"/>
    <x v="74"/>
    <s v="30/09/2020"/>
    <n v="3250"/>
    <n v="5"/>
    <s v="N"/>
    <s v="800-116-398-7"/>
    <s v="11001"/>
    <s v="Carrera 13 # 28-17 Pisos 234 y 5"/>
    <s v="15/09/2020"/>
    <s v="15/09/2025"/>
    <n v="7000000"/>
    <s v="2001952404"/>
    <n v="1800"/>
    <n v="1"/>
    <n v="7000000"/>
    <n v="180"/>
    <n v="2"/>
    <n v="2"/>
    <n v="0"/>
    <n v="7"/>
  </r>
  <r>
    <n v="1080"/>
    <x v="74"/>
    <s v="30/09/2020"/>
    <n v="3251"/>
    <n v="5"/>
    <s v="N"/>
    <s v="800-116-398-7"/>
    <s v="11001"/>
    <s v="Carrera 13 # 28-17 Pisos 234 y 5"/>
    <s v="15/09/2020"/>
    <s v="15/09/2023"/>
    <n v="6200000"/>
    <s v="2001952411"/>
    <n v="1080"/>
    <n v="1"/>
    <n v="6200000"/>
    <n v="180"/>
    <n v="2"/>
    <n v="2"/>
    <n v="0"/>
    <n v="6.2"/>
  </r>
  <r>
    <n v="1080"/>
    <x v="74"/>
    <s v="30/09/2020"/>
    <n v="3252"/>
    <n v="5"/>
    <s v="N"/>
    <s v="800-116-398-7"/>
    <s v="11001"/>
    <s v="Carrera 13 # 28-17 Pisos 234 y 5"/>
    <s v="15/09/2020"/>
    <s v="15/09/2023"/>
    <n v="7000000"/>
    <s v="2001952434"/>
    <n v="1080"/>
    <n v="1"/>
    <n v="7000000"/>
    <n v="180"/>
    <n v="2"/>
    <n v="2"/>
    <n v="0"/>
    <n v="7"/>
  </r>
  <r>
    <n v="1446"/>
    <x v="74"/>
    <s v="30/09/2020"/>
    <n v="3253"/>
    <n v="5"/>
    <s v="N"/>
    <s v="800-116-398-7"/>
    <s v="11001"/>
    <s v="Carrera 13 # 28-17 Pisos 234 y 5"/>
    <s v="15/09/2020"/>
    <s v="15/09/2024"/>
    <n v="10000000"/>
    <s v="2001952436"/>
    <n v="1440"/>
    <n v="1"/>
    <n v="10000000"/>
    <n v="180"/>
    <n v="2"/>
    <n v="2"/>
    <n v="0"/>
    <n v="10"/>
  </r>
  <r>
    <n v="350"/>
    <x v="74"/>
    <s v="30/09/2020"/>
    <n v="3254"/>
    <n v="5"/>
    <s v="N"/>
    <s v="800-116-398-7"/>
    <s v="11001"/>
    <s v="Carrera 13 # 28-17 Pisos 234 y 5"/>
    <s v="15/09/2020"/>
    <s v="15/09/2021"/>
    <n v="30000000"/>
    <s v="2001952442"/>
    <n v="360"/>
    <n v="1"/>
    <n v="30000000"/>
    <n v="180"/>
    <n v="2"/>
    <n v="2"/>
    <n v="3"/>
    <n v="30.037230000000001"/>
  </r>
  <r>
    <n v="1081"/>
    <x v="74"/>
    <s v="30/09/2020"/>
    <n v="3255"/>
    <n v="5"/>
    <s v="N"/>
    <s v="800-116-398-7"/>
    <s v="11001"/>
    <s v="Carrera 13 # 28-17 Pisos 234 y 5"/>
    <s v="16/09/2020"/>
    <s v="16/09/2023"/>
    <n v="10500000"/>
    <s v="2001955681"/>
    <n v="1080"/>
    <n v="1"/>
    <n v="10500000"/>
    <n v="90"/>
    <n v="2"/>
    <n v="2"/>
    <n v="0"/>
    <n v="10.5"/>
  </r>
  <r>
    <n v="1081"/>
    <x v="74"/>
    <s v="30/09/2020"/>
    <n v="3256"/>
    <n v="5"/>
    <s v="N"/>
    <s v="800-116-398-7"/>
    <s v="11001"/>
    <s v="Carrera 13 # 28-17 Pisos 234 y 5"/>
    <s v="16/09/2020"/>
    <s v="16/09/2023"/>
    <n v="12000000"/>
    <s v="2001955682"/>
    <n v="1080"/>
    <n v="1"/>
    <n v="12000000"/>
    <n v="180"/>
    <n v="2"/>
    <n v="2"/>
    <n v="0"/>
    <n v="12"/>
  </r>
  <r>
    <n v="351"/>
    <x v="74"/>
    <s v="30/09/2020"/>
    <n v="3257"/>
    <n v="5"/>
    <s v="N"/>
    <s v="800-116-398-7"/>
    <s v="11001"/>
    <s v="Carrera 13 # 28-17 Pisos 234 y 5"/>
    <s v="16/09/2020"/>
    <s v="16/09/2021"/>
    <n v="6000000"/>
    <s v="2001955683"/>
    <n v="360"/>
    <n v="1"/>
    <n v="6000000"/>
    <n v="180"/>
    <n v="2"/>
    <n v="2"/>
    <n v="0"/>
    <n v="6"/>
  </r>
  <r>
    <n v="1812"/>
    <x v="74"/>
    <s v="30/09/2020"/>
    <n v="3258"/>
    <n v="5"/>
    <s v="N"/>
    <s v="800-116-398-7"/>
    <s v="11001"/>
    <s v="Carrera 13 # 28-17 Pisos 234 y 5"/>
    <s v="16/09/2020"/>
    <s v="16/09/2025"/>
    <n v="13000000"/>
    <s v="2001955696"/>
    <n v="1800"/>
    <n v="1"/>
    <n v="13000000"/>
    <n v="180"/>
    <n v="2"/>
    <n v="2"/>
    <n v="0"/>
    <n v="13"/>
  </r>
  <r>
    <n v="1081"/>
    <x v="74"/>
    <s v="30/09/2020"/>
    <n v="3259"/>
    <n v="5"/>
    <s v="N"/>
    <s v="800-116-398-7"/>
    <s v="11001"/>
    <s v="Carrera 13 # 28-17 Pisos 234 y 5"/>
    <s v="16/09/2020"/>
    <s v="16/09/2023"/>
    <n v="12000000"/>
    <s v="2001955697"/>
    <n v="1080"/>
    <n v="1"/>
    <n v="12000000"/>
    <n v="30"/>
    <n v="2"/>
    <n v="2"/>
    <n v="0"/>
    <n v="12"/>
  </r>
  <r>
    <n v="1812"/>
    <x v="74"/>
    <s v="30/09/2020"/>
    <n v="3260"/>
    <n v="5"/>
    <s v="N"/>
    <s v="800-116-398-7"/>
    <s v="11001"/>
    <s v="Carrera 13 # 28-17 Pisos 234 y 5"/>
    <s v="16/09/2020"/>
    <s v="16/09/2025"/>
    <n v="12000000"/>
    <s v="2001955703"/>
    <n v="1800"/>
    <n v="1"/>
    <n v="12000000"/>
    <n v="180"/>
    <n v="2"/>
    <n v="2"/>
    <n v="0"/>
    <n v="12"/>
  </r>
  <r>
    <n v="1081"/>
    <x v="74"/>
    <s v="30/09/2020"/>
    <n v="3261"/>
    <n v="5"/>
    <s v="N"/>
    <s v="800-116-398-7"/>
    <s v="11001"/>
    <s v="Carrera 13 # 28-17 Pisos 234 y 5"/>
    <s v="16/09/2020"/>
    <s v="16/09/2023"/>
    <n v="7000000"/>
    <s v="2001955704"/>
    <n v="1080"/>
    <n v="1"/>
    <n v="7000000"/>
    <n v="180"/>
    <n v="2"/>
    <n v="2"/>
    <n v="0"/>
    <n v="7"/>
  </r>
  <r>
    <n v="1812"/>
    <x v="74"/>
    <s v="30/09/2020"/>
    <n v="3262"/>
    <n v="5"/>
    <s v="N"/>
    <s v="800-116-398-7"/>
    <s v="11001"/>
    <s v="Carrera 13 # 28-17 Pisos 234 y 5"/>
    <s v="16/09/2020"/>
    <s v="16/09/2025"/>
    <n v="30000000"/>
    <s v="2001955719"/>
    <n v="1800"/>
    <n v="1"/>
    <n v="30000000"/>
    <n v="180"/>
    <n v="2"/>
    <n v="2"/>
    <n v="0"/>
    <n v="30"/>
  </r>
  <r>
    <n v="1812"/>
    <x v="74"/>
    <s v="30/09/2020"/>
    <n v="3263"/>
    <n v="5"/>
    <s v="N"/>
    <s v="800-116-398-7"/>
    <s v="11001"/>
    <s v="Carrera 13 # 28-17 Pisos 234 y 5"/>
    <s v="16/09/2020"/>
    <s v="16/09/2025"/>
    <n v="30000000"/>
    <s v="2001955722"/>
    <n v="1800"/>
    <n v="1"/>
    <n v="30000000"/>
    <n v="180"/>
    <n v="2"/>
    <n v="2"/>
    <n v="0"/>
    <n v="30"/>
  </r>
  <r>
    <n v="1812"/>
    <x v="74"/>
    <s v="30/09/2020"/>
    <n v="3264"/>
    <n v="5"/>
    <s v="N"/>
    <s v="800-116-398-7"/>
    <s v="11001"/>
    <s v="Carrera 13 # 28-17 Pisos 234 y 5"/>
    <s v="16/09/2020"/>
    <s v="16/09/2025"/>
    <n v="5000000"/>
    <s v="2001955727"/>
    <n v="1800"/>
    <n v="1"/>
    <n v="5000000"/>
    <n v="180"/>
    <n v="2"/>
    <n v="2"/>
    <n v="0"/>
    <n v="5"/>
  </r>
  <r>
    <n v="1081"/>
    <x v="74"/>
    <s v="30/09/2020"/>
    <n v="3265"/>
    <n v="5"/>
    <s v="N"/>
    <s v="800-116-398-7"/>
    <s v="11001"/>
    <s v="Carrera 13 # 28-17 Pisos 234 y 5"/>
    <s v="16/09/2020"/>
    <s v="16/09/2023"/>
    <n v="5000000"/>
    <s v="2001955728"/>
    <n v="1080"/>
    <n v="1"/>
    <n v="5000000"/>
    <n v="180"/>
    <n v="2"/>
    <n v="2"/>
    <n v="0"/>
    <n v="5"/>
  </r>
  <r>
    <n v="1813"/>
    <x v="74"/>
    <s v="30/09/2020"/>
    <n v="3266"/>
    <n v="5"/>
    <s v="N"/>
    <s v="800-116-398-7"/>
    <s v="11001"/>
    <s v="Carrera 13 # 28-17 Pisos 234 y 5"/>
    <s v="17/09/2020"/>
    <s v="17/09/2025"/>
    <n v="12000000"/>
    <s v="2001959105"/>
    <n v="1800"/>
    <n v="1"/>
    <n v="12000000"/>
    <n v="180"/>
    <n v="2"/>
    <n v="2"/>
    <n v="0"/>
    <n v="12"/>
  </r>
  <r>
    <n v="1082"/>
    <x v="74"/>
    <s v="30/09/2020"/>
    <n v="3267"/>
    <n v="5"/>
    <s v="N"/>
    <s v="800-116-398-7"/>
    <s v="11001"/>
    <s v="Carrera 13 # 28-17 Pisos 234 y 5"/>
    <s v="17/09/2020"/>
    <s v="17/09/2023"/>
    <n v="5500000"/>
    <s v="2001959119"/>
    <n v="1080"/>
    <n v="1"/>
    <n v="5500000"/>
    <n v="180"/>
    <n v="2"/>
    <n v="2"/>
    <n v="0"/>
    <n v="5.5"/>
  </r>
  <r>
    <n v="1082"/>
    <x v="74"/>
    <s v="30/09/2020"/>
    <n v="3268"/>
    <n v="5"/>
    <s v="N"/>
    <s v="800-116-398-7"/>
    <s v="11001"/>
    <s v="Carrera 13 # 28-17 Pisos 234 y 5"/>
    <s v="17/09/2020"/>
    <s v="17/09/2023"/>
    <n v="21000000"/>
    <s v="2001959151"/>
    <n v="1080"/>
    <n v="1"/>
    <n v="21000000"/>
    <n v="360"/>
    <n v="2"/>
    <n v="2"/>
    <n v="0"/>
    <n v="21"/>
  </r>
  <r>
    <n v="1082"/>
    <x v="74"/>
    <s v="30/09/2020"/>
    <n v="3269"/>
    <n v="5"/>
    <s v="N"/>
    <s v="800-116-398-7"/>
    <s v="11001"/>
    <s v="Carrera 13 # 28-17 Pisos 234 y 5"/>
    <s v="17/09/2020"/>
    <s v="17/09/2023"/>
    <n v="7000000"/>
    <s v="2001959172"/>
    <n v="1080"/>
    <n v="1"/>
    <n v="7000000"/>
    <n v="180"/>
    <n v="2"/>
    <n v="2"/>
    <n v="0"/>
    <n v="7"/>
  </r>
  <r>
    <n v="1082"/>
    <x v="74"/>
    <s v="30/09/2020"/>
    <n v="3270"/>
    <n v="5"/>
    <s v="N"/>
    <s v="800-116-398-7"/>
    <s v="11001"/>
    <s v="Carrera 13 # 28-17 Pisos 234 y 5"/>
    <s v="17/09/2020"/>
    <s v="17/09/2023"/>
    <n v="8600000"/>
    <s v="2001959174"/>
    <n v="1080"/>
    <n v="1"/>
    <n v="8600000"/>
    <n v="180"/>
    <n v="2"/>
    <n v="2"/>
    <n v="0"/>
    <n v="8.6"/>
  </r>
  <r>
    <n v="1082"/>
    <x v="74"/>
    <s v="30/09/2020"/>
    <n v="3271"/>
    <n v="5"/>
    <s v="N"/>
    <s v="800-116-398-7"/>
    <s v="11001"/>
    <s v="Carrera 13 # 28-17 Pisos 234 y 5"/>
    <s v="17/09/2020"/>
    <s v="17/09/2023"/>
    <n v="5500000"/>
    <s v="2001959175"/>
    <n v="1080"/>
    <n v="1"/>
    <n v="5500000"/>
    <n v="30"/>
    <n v="2"/>
    <n v="2"/>
    <n v="0"/>
    <n v="5.5"/>
  </r>
  <r>
    <n v="1813"/>
    <x v="74"/>
    <s v="30/09/2020"/>
    <n v="3272"/>
    <n v="5"/>
    <s v="N"/>
    <s v="800-116-398-7"/>
    <s v="11001"/>
    <s v="Carrera 13 # 28-17 Pisos 234 y 5"/>
    <s v="17/09/2020"/>
    <s v="17/09/2025"/>
    <n v="10000000"/>
    <s v="2001959178"/>
    <n v="1800"/>
    <n v="1"/>
    <n v="10000000"/>
    <n v="180"/>
    <n v="2"/>
    <n v="2"/>
    <n v="0"/>
    <n v="10"/>
  </r>
  <r>
    <n v="1082"/>
    <x v="74"/>
    <s v="30/09/2020"/>
    <n v="3273"/>
    <n v="5"/>
    <s v="N"/>
    <s v="800-116-398-7"/>
    <s v="11001"/>
    <s v="Carrera 13 # 28-17 Pisos 234 y 5"/>
    <s v="17/09/2020"/>
    <s v="17/09/2023"/>
    <n v="5000000"/>
    <s v="2001959179"/>
    <n v="1080"/>
    <n v="1"/>
    <n v="5000000"/>
    <n v="180"/>
    <n v="2"/>
    <n v="2"/>
    <n v="0"/>
    <n v="5"/>
  </r>
  <r>
    <n v="1813"/>
    <x v="74"/>
    <s v="30/09/2020"/>
    <n v="3274"/>
    <n v="5"/>
    <s v="N"/>
    <s v="800-116-398-7"/>
    <s v="11001"/>
    <s v="Carrera 13 # 28-17 Pisos 234 y 5"/>
    <s v="17/09/2020"/>
    <s v="17/09/2025"/>
    <n v="30000000"/>
    <s v="2001959191"/>
    <n v="1800"/>
    <n v="1"/>
    <n v="30000000"/>
    <n v="180"/>
    <n v="2"/>
    <n v="2"/>
    <n v="0"/>
    <n v="30"/>
  </r>
  <r>
    <n v="1082"/>
    <x v="74"/>
    <s v="30/09/2020"/>
    <n v="3275"/>
    <n v="5"/>
    <s v="N"/>
    <s v="800-116-398-7"/>
    <s v="11001"/>
    <s v="Carrera 13 # 28-17 Pisos 234 y 5"/>
    <s v="17/09/2020"/>
    <s v="17/09/2023"/>
    <n v="6500000"/>
    <s v="2001959208"/>
    <n v="1080"/>
    <n v="1"/>
    <n v="6500000"/>
    <n v="180"/>
    <n v="2"/>
    <n v="2"/>
    <n v="0"/>
    <n v="6.5"/>
  </r>
  <r>
    <n v="1082"/>
    <x v="74"/>
    <s v="30/09/2020"/>
    <n v="3276"/>
    <n v="5"/>
    <s v="N"/>
    <s v="800-116-398-7"/>
    <s v="11001"/>
    <s v="Carrera 13 # 28-17 Pisos 234 y 5"/>
    <s v="17/09/2020"/>
    <s v="17/09/2023"/>
    <n v="6000000"/>
    <s v="2001959210"/>
    <n v="1080"/>
    <n v="1"/>
    <n v="6000000"/>
    <n v="180"/>
    <n v="2"/>
    <n v="2"/>
    <n v="0"/>
    <n v="6"/>
  </r>
  <r>
    <n v="1448"/>
    <x v="74"/>
    <s v="30/09/2020"/>
    <n v="3277"/>
    <n v="5"/>
    <s v="N"/>
    <s v="800-116-398-7"/>
    <s v="11001"/>
    <s v="Carrera 13 # 28-17 Pisos 234 y 5"/>
    <s v="17/09/2020"/>
    <s v="17/09/2024"/>
    <n v="12000000"/>
    <s v="2001959213"/>
    <n v="1440"/>
    <n v="1"/>
    <n v="12000000"/>
    <n v="30"/>
    <n v="2"/>
    <n v="2"/>
    <n v="0"/>
    <n v="12"/>
  </r>
  <r>
    <n v="1082"/>
    <x v="74"/>
    <s v="30/09/2020"/>
    <n v="3278"/>
    <n v="5"/>
    <s v="N"/>
    <s v="800-116-398-7"/>
    <s v="11001"/>
    <s v="Carrera 13 # 28-17 Pisos 234 y 5"/>
    <s v="17/09/2020"/>
    <s v="17/09/2023"/>
    <n v="5041992"/>
    <s v="2001959218"/>
    <n v="1080"/>
    <n v="1"/>
    <n v="5041992"/>
    <n v="180"/>
    <n v="2"/>
    <n v="2"/>
    <n v="0"/>
    <n v="5.0419919999999996"/>
  </r>
  <r>
    <n v="1083"/>
    <x v="74"/>
    <s v="30/09/2020"/>
    <n v="3279"/>
    <n v="5"/>
    <s v="N"/>
    <s v="800-116-398-7"/>
    <s v="11001"/>
    <s v="Carrera 13 # 28-17 Pisos 234 y 5"/>
    <s v="18/09/2020"/>
    <s v="18/09/2023"/>
    <n v="10500000"/>
    <s v="2001962667"/>
    <n v="1080"/>
    <n v="1"/>
    <n v="10500000"/>
    <n v="180"/>
    <n v="2"/>
    <n v="2"/>
    <n v="0"/>
    <n v="10.5"/>
  </r>
  <r>
    <n v="1083"/>
    <x v="74"/>
    <s v="30/09/2020"/>
    <n v="3280"/>
    <n v="5"/>
    <s v="N"/>
    <s v="800-116-398-7"/>
    <s v="11001"/>
    <s v="Carrera 13 # 28-17 Pisos 234 y 5"/>
    <s v="18/09/2020"/>
    <s v="18/09/2023"/>
    <n v="13000000"/>
    <s v="2001962668"/>
    <n v="1080"/>
    <n v="1"/>
    <n v="13000000"/>
    <n v="180"/>
    <n v="2"/>
    <n v="2"/>
    <n v="0"/>
    <n v="13"/>
  </r>
  <r>
    <n v="1814"/>
    <x v="74"/>
    <s v="30/09/2020"/>
    <n v="3281"/>
    <n v="5"/>
    <s v="N"/>
    <s v="800-116-398-7"/>
    <s v="11001"/>
    <s v="Carrera 13 # 28-17 Pisos 234 y 5"/>
    <s v="18/09/2020"/>
    <s v="18/09/2025"/>
    <n v="26000000"/>
    <s v="2001962673"/>
    <n v="1800"/>
    <n v="1"/>
    <n v="26000000"/>
    <n v="180"/>
    <n v="2"/>
    <n v="2"/>
    <n v="0"/>
    <n v="26"/>
  </r>
  <r>
    <n v="1083"/>
    <x v="74"/>
    <s v="30/09/2020"/>
    <n v="3282"/>
    <n v="5"/>
    <s v="N"/>
    <s v="800-116-398-7"/>
    <s v="11001"/>
    <s v="Carrera 13 # 28-17 Pisos 234 y 5"/>
    <s v="18/09/2020"/>
    <s v="18/09/2023"/>
    <n v="10000000"/>
    <s v="2001962681"/>
    <n v="1080"/>
    <n v="1"/>
    <n v="10000000"/>
    <n v="30"/>
    <n v="2"/>
    <n v="2"/>
    <n v="0"/>
    <n v="10"/>
  </r>
  <r>
    <n v="1083"/>
    <x v="74"/>
    <s v="30/09/2020"/>
    <n v="3283"/>
    <n v="5"/>
    <s v="N"/>
    <s v="800-116-398-7"/>
    <s v="11001"/>
    <s v="Carrera 13 # 28-17 Pisos 234 y 5"/>
    <s v="18/09/2020"/>
    <s v="18/09/2023"/>
    <n v="5000000"/>
    <s v="2001962705"/>
    <n v="1080"/>
    <n v="1"/>
    <n v="5000000"/>
    <n v="180"/>
    <n v="2"/>
    <n v="2"/>
    <n v="0"/>
    <n v="5"/>
  </r>
  <r>
    <n v="1083"/>
    <x v="74"/>
    <s v="30/09/2020"/>
    <n v="3284"/>
    <n v="5"/>
    <s v="N"/>
    <s v="800-116-398-7"/>
    <s v="11001"/>
    <s v="Carrera 13 # 28-17 Pisos 234 y 5"/>
    <s v="18/09/2020"/>
    <s v="18/09/2023"/>
    <n v="20000000"/>
    <s v="2001962707"/>
    <n v="1080"/>
    <n v="1"/>
    <n v="20000000"/>
    <n v="180"/>
    <n v="2"/>
    <n v="2"/>
    <n v="0"/>
    <n v="20"/>
  </r>
  <r>
    <n v="1814"/>
    <x v="74"/>
    <s v="30/09/2020"/>
    <n v="3285"/>
    <n v="5"/>
    <s v="N"/>
    <s v="800-116-398-7"/>
    <s v="11001"/>
    <s v="Carrera 13 # 28-17 Pisos 234 y 5"/>
    <s v="18/09/2020"/>
    <s v="18/09/2025"/>
    <n v="30000000"/>
    <s v="2001962708"/>
    <n v="1800"/>
    <n v="1"/>
    <n v="30000000"/>
    <n v="180"/>
    <n v="2"/>
    <n v="2"/>
    <n v="3.5"/>
    <n v="30.028919999999999"/>
  </r>
  <r>
    <n v="721"/>
    <x v="74"/>
    <s v="30/09/2020"/>
    <n v="3286"/>
    <n v="5"/>
    <s v="N"/>
    <s v="800-116-398-7"/>
    <s v="11001"/>
    <s v="Carrera 13 # 28-17 Pisos 234 y 5"/>
    <s v="21/09/2020"/>
    <s v="21/09/2022"/>
    <n v="5000000"/>
    <s v="2001969081"/>
    <n v="720"/>
    <n v="1"/>
    <n v="5000000"/>
    <n v="180"/>
    <n v="2"/>
    <n v="2"/>
    <n v="0"/>
    <n v="5"/>
  </r>
  <r>
    <n v="1817"/>
    <x v="74"/>
    <s v="30/09/2020"/>
    <n v="3287"/>
    <n v="5"/>
    <s v="N"/>
    <s v="800-116-398-7"/>
    <s v="11001"/>
    <s v="Carrera 13 # 28-17 Pisos 234 y 5"/>
    <s v="21/09/2020"/>
    <s v="21/09/2025"/>
    <n v="25000000"/>
    <s v="2001969082"/>
    <n v="1800"/>
    <n v="1"/>
    <n v="25000000"/>
    <n v="180"/>
    <n v="2"/>
    <n v="2"/>
    <n v="0"/>
    <n v="25"/>
  </r>
  <r>
    <n v="1086"/>
    <x v="74"/>
    <s v="30/09/2020"/>
    <n v="3288"/>
    <n v="5"/>
    <s v="N"/>
    <s v="800-116-398-7"/>
    <s v="11001"/>
    <s v="Carrera 13 # 28-17 Pisos 234 y 5"/>
    <s v="21/09/2020"/>
    <s v="21/09/2023"/>
    <n v="10500000"/>
    <s v="2001969085"/>
    <n v="1080"/>
    <n v="1"/>
    <n v="10500000"/>
    <n v="180"/>
    <n v="2"/>
    <n v="2"/>
    <n v="0"/>
    <n v="10.5"/>
  </r>
  <r>
    <n v="1086"/>
    <x v="74"/>
    <s v="30/09/2020"/>
    <n v="3289"/>
    <n v="5"/>
    <s v="N"/>
    <s v="800-116-398-7"/>
    <s v="11001"/>
    <s v="Carrera 13 # 28-17 Pisos 234 y 5"/>
    <s v="21/09/2020"/>
    <s v="21/09/2023"/>
    <n v="10000000"/>
    <s v="2001969090"/>
    <n v="1080"/>
    <n v="1"/>
    <n v="10000000"/>
    <n v="180"/>
    <n v="2"/>
    <n v="2"/>
    <n v="0"/>
    <n v="10"/>
  </r>
  <r>
    <n v="1817"/>
    <x v="74"/>
    <s v="30/09/2020"/>
    <n v="3290"/>
    <n v="5"/>
    <s v="N"/>
    <s v="800-116-398-7"/>
    <s v="11001"/>
    <s v="Carrera 13 # 28-17 Pisos 234 y 5"/>
    <s v="21/09/2020"/>
    <s v="21/09/2025"/>
    <n v="10000000"/>
    <s v="2001969095"/>
    <n v="1800"/>
    <n v="1"/>
    <n v="10000000"/>
    <n v="180"/>
    <n v="2"/>
    <n v="2"/>
    <n v="0"/>
    <n v="10"/>
  </r>
  <r>
    <n v="1817"/>
    <x v="74"/>
    <s v="30/09/2020"/>
    <n v="3291"/>
    <n v="5"/>
    <s v="N"/>
    <s v="800-116-398-7"/>
    <s v="11001"/>
    <s v="Carrera 13 # 28-17 Pisos 234 y 5"/>
    <s v="21/09/2020"/>
    <s v="21/09/2025"/>
    <n v="8000000"/>
    <s v="2001969110"/>
    <n v="1800"/>
    <n v="1"/>
    <n v="8000000"/>
    <n v="180"/>
    <n v="2"/>
    <n v="2"/>
    <n v="0"/>
    <n v="8"/>
  </r>
  <r>
    <n v="1817"/>
    <x v="74"/>
    <s v="30/09/2020"/>
    <n v="3292"/>
    <n v="5"/>
    <s v="N"/>
    <s v="800-116-398-7"/>
    <s v="11001"/>
    <s v="Carrera 13 # 28-17 Pisos 234 y 5"/>
    <s v="21/09/2020"/>
    <s v="21/09/2025"/>
    <n v="8000000"/>
    <s v="2001969112"/>
    <n v="1800"/>
    <n v="1"/>
    <n v="8000000"/>
    <n v="180"/>
    <n v="2"/>
    <n v="2"/>
    <n v="0"/>
    <n v="8"/>
  </r>
  <r>
    <n v="1817"/>
    <x v="74"/>
    <s v="30/09/2020"/>
    <n v="3293"/>
    <n v="5"/>
    <s v="N"/>
    <s v="800-116-398-7"/>
    <s v="11001"/>
    <s v="Carrera 13 # 28-17 Pisos 234 y 5"/>
    <s v="21/09/2020"/>
    <s v="21/09/2025"/>
    <n v="20000000"/>
    <s v="2001969114"/>
    <n v="1800"/>
    <n v="1"/>
    <n v="20000000"/>
    <n v="180"/>
    <n v="2"/>
    <n v="2"/>
    <n v="3.39"/>
    <n v="20.016812000000002"/>
  </r>
  <r>
    <n v="1452"/>
    <x v="74"/>
    <s v="30/09/2020"/>
    <n v="3294"/>
    <n v="5"/>
    <s v="N"/>
    <s v="800-116-398-7"/>
    <s v="11001"/>
    <s v="Carrera 13 # 28-17 Pisos 234 y 5"/>
    <s v="21/09/2020"/>
    <s v="21/09/2024"/>
    <n v="5500000"/>
    <s v="2001969116"/>
    <n v="1440"/>
    <n v="1"/>
    <n v="5500000"/>
    <n v="180"/>
    <n v="2"/>
    <n v="2"/>
    <n v="0"/>
    <n v="5.5"/>
  </r>
  <r>
    <n v="1817"/>
    <x v="74"/>
    <s v="30/09/2020"/>
    <n v="3295"/>
    <n v="5"/>
    <s v="N"/>
    <s v="800-116-398-7"/>
    <s v="11001"/>
    <s v="Carrera 13 # 28-17 Pisos 234 y 5"/>
    <s v="21/09/2020"/>
    <s v="21/09/2025"/>
    <n v="30000000"/>
    <s v="2001969118"/>
    <n v="1800"/>
    <n v="1"/>
    <n v="30000000"/>
    <n v="180"/>
    <n v="2"/>
    <n v="2"/>
    <n v="3.39"/>
    <n v="30.025209"/>
  </r>
  <r>
    <n v="1086"/>
    <x v="74"/>
    <s v="30/09/2020"/>
    <n v="3296"/>
    <n v="5"/>
    <s v="N"/>
    <s v="800-116-398-7"/>
    <s v="11001"/>
    <s v="Carrera 13 # 28-17 Pisos 234 y 5"/>
    <s v="21/09/2020"/>
    <s v="21/09/2023"/>
    <n v="13000000"/>
    <s v="2001969119"/>
    <n v="1080"/>
    <n v="1"/>
    <n v="13000000"/>
    <n v="180"/>
    <n v="2"/>
    <n v="2"/>
    <n v="0"/>
    <n v="13"/>
  </r>
  <r>
    <n v="1086"/>
    <x v="74"/>
    <s v="30/09/2020"/>
    <n v="3297"/>
    <n v="5"/>
    <s v="N"/>
    <s v="800-116-398-7"/>
    <s v="11001"/>
    <s v="Carrera 13 # 28-17 Pisos 234 y 5"/>
    <s v="21/09/2020"/>
    <s v="21/09/2023"/>
    <n v="17500000"/>
    <s v="2001969120"/>
    <n v="1080"/>
    <n v="1"/>
    <n v="17500000"/>
    <n v="180"/>
    <n v="2"/>
    <n v="2"/>
    <n v="0"/>
    <n v="17.5"/>
  </r>
  <r>
    <n v="1086"/>
    <x v="74"/>
    <s v="30/09/2020"/>
    <n v="3298"/>
    <n v="5"/>
    <s v="N"/>
    <s v="800-116-398-7"/>
    <s v="11001"/>
    <s v="Carrera 13 # 28-17 Pisos 234 y 5"/>
    <s v="21/09/2020"/>
    <s v="21/09/2023"/>
    <n v="8000000"/>
    <s v="2001969121"/>
    <n v="1080"/>
    <n v="1"/>
    <n v="8000000"/>
    <n v="180"/>
    <n v="2"/>
    <n v="2"/>
    <n v="0"/>
    <n v="8"/>
  </r>
  <r>
    <n v="1086"/>
    <x v="74"/>
    <s v="30/09/2020"/>
    <n v="3299"/>
    <n v="5"/>
    <s v="N"/>
    <s v="800-116-398-7"/>
    <s v="11001"/>
    <s v="Carrera 13 # 28-17 Pisos 234 y 5"/>
    <s v="21/09/2020"/>
    <s v="21/09/2023"/>
    <n v="9000000"/>
    <s v="800116398"/>
    <n v="1080"/>
    <n v="1"/>
    <n v="9000000"/>
    <n v="180"/>
    <n v="2"/>
    <n v="2"/>
    <n v="0"/>
    <n v="9"/>
  </r>
  <r>
    <n v="1818"/>
    <x v="74"/>
    <s v="30/09/2020"/>
    <n v="3300"/>
    <n v="5"/>
    <s v="N"/>
    <s v="800-116-398-7"/>
    <s v="11001"/>
    <s v="Carrera 13 # 28-17 Pisos 234 y 5"/>
    <s v="22/09/2020"/>
    <s v="22/09/2025"/>
    <n v="20000000"/>
    <s v="2001971636"/>
    <n v="1800"/>
    <n v="1"/>
    <n v="20000000"/>
    <n v="180"/>
    <n v="2"/>
    <n v="2"/>
    <n v="0"/>
    <n v="20"/>
  </r>
  <r>
    <n v="1087"/>
    <x v="74"/>
    <s v="30/09/2020"/>
    <n v="3301"/>
    <n v="5"/>
    <s v="N"/>
    <s v="800-116-398-7"/>
    <s v="11001"/>
    <s v="Carrera 13 # 28-17 Pisos 234 y 5"/>
    <s v="22/09/2020"/>
    <s v="22/09/2023"/>
    <n v="16000000"/>
    <s v="2001971769"/>
    <n v="1080"/>
    <n v="1"/>
    <n v="16000000"/>
    <n v="180"/>
    <n v="2"/>
    <n v="2"/>
    <n v="0"/>
    <n v="16"/>
  </r>
  <r>
    <n v="1087"/>
    <x v="74"/>
    <s v="30/09/2020"/>
    <n v="3302"/>
    <n v="5"/>
    <s v="N"/>
    <s v="800-116-398-7"/>
    <s v="11001"/>
    <s v="Carrera 13 # 28-17 Pisos 234 y 5"/>
    <s v="22/09/2020"/>
    <s v="22/09/2023"/>
    <n v="8000000"/>
    <s v="2001971856"/>
    <n v="1080"/>
    <n v="1"/>
    <n v="8000000"/>
    <n v="180"/>
    <n v="2"/>
    <n v="2"/>
    <n v="0"/>
    <n v="8"/>
  </r>
  <r>
    <n v="1453"/>
    <x v="74"/>
    <s v="30/09/2020"/>
    <n v="3303"/>
    <n v="5"/>
    <s v="N"/>
    <s v="800-116-398-7"/>
    <s v="11001"/>
    <s v="Carrera 13 # 28-17 Pisos 234 y 5"/>
    <s v="22/09/2020"/>
    <s v="22/09/2024"/>
    <n v="10000000"/>
    <s v="2001971897"/>
    <n v="1440"/>
    <n v="1"/>
    <n v="10000000"/>
    <n v="180"/>
    <n v="2"/>
    <n v="2"/>
    <n v="0"/>
    <n v="10"/>
  </r>
  <r>
    <n v="722"/>
    <x v="74"/>
    <s v="30/09/2020"/>
    <n v="3304"/>
    <n v="5"/>
    <s v="N"/>
    <s v="800-116-398-7"/>
    <s v="11001"/>
    <s v="Carrera 13 # 28-17 Pisos 234 y 5"/>
    <s v="22/09/2020"/>
    <s v="22/09/2022"/>
    <n v="7000000"/>
    <s v="2001971944"/>
    <n v="720"/>
    <n v="1"/>
    <n v="7000000"/>
    <n v="180"/>
    <n v="2"/>
    <n v="2"/>
    <n v="0"/>
    <n v="7"/>
  </r>
  <r>
    <n v="1818"/>
    <x v="74"/>
    <s v="30/09/2020"/>
    <n v="3305"/>
    <n v="5"/>
    <s v="N"/>
    <s v="800-116-398-7"/>
    <s v="11001"/>
    <s v="Carrera 13 # 28-17 Pisos 234 y 5"/>
    <s v="22/09/2020"/>
    <s v="22/09/2025"/>
    <n v="20000000"/>
    <s v="2001972013"/>
    <n v="1800"/>
    <n v="1"/>
    <n v="20000000"/>
    <n v="180"/>
    <n v="2"/>
    <n v="2"/>
    <n v="0"/>
    <n v="20"/>
  </r>
  <r>
    <n v="1818"/>
    <x v="74"/>
    <s v="30/09/2020"/>
    <n v="3306"/>
    <n v="5"/>
    <s v="N"/>
    <s v="800-116-398-7"/>
    <s v="11001"/>
    <s v="Carrera 13 # 28-17 Pisos 234 y 5"/>
    <s v="22/09/2020"/>
    <s v="22/09/2025"/>
    <n v="19000000"/>
    <s v="2001972032"/>
    <n v="1800"/>
    <n v="1"/>
    <n v="19000000"/>
    <n v="180"/>
    <n v="2"/>
    <n v="2"/>
    <n v="0"/>
    <n v="19"/>
  </r>
  <r>
    <n v="1818"/>
    <x v="74"/>
    <s v="30/09/2020"/>
    <n v="3307"/>
    <n v="5"/>
    <s v="N"/>
    <s v="800-116-398-7"/>
    <s v="11001"/>
    <s v="Carrera 13 # 28-17 Pisos 234 y 5"/>
    <s v="22/09/2020"/>
    <s v="22/09/2025"/>
    <n v="15000000"/>
    <s v="2001972074"/>
    <n v="1800"/>
    <n v="1"/>
    <n v="15000000"/>
    <n v="180"/>
    <n v="2"/>
    <n v="2"/>
    <n v="0"/>
    <n v="15"/>
  </r>
  <r>
    <n v="1818"/>
    <x v="74"/>
    <s v="30/09/2020"/>
    <n v="3308"/>
    <n v="5"/>
    <s v="N"/>
    <s v="800-116-398-7"/>
    <s v="11001"/>
    <s v="Carrera 13 # 28-17 Pisos 234 y 5"/>
    <s v="22/09/2020"/>
    <s v="22/09/2025"/>
    <n v="15000000"/>
    <s v="2001972078"/>
    <n v="1800"/>
    <n v="1"/>
    <n v="15000000"/>
    <n v="180"/>
    <n v="2"/>
    <n v="2"/>
    <n v="0"/>
    <n v="15"/>
  </r>
  <r>
    <n v="1818"/>
    <x v="74"/>
    <s v="30/09/2020"/>
    <n v="3309"/>
    <n v="5"/>
    <s v="N"/>
    <s v="800-116-398-7"/>
    <s v="11001"/>
    <s v="Carrera 13 # 28-17 Pisos 234 y 5"/>
    <s v="22/09/2020"/>
    <s v="22/09/2025"/>
    <n v="23000000"/>
    <s v="2001972082"/>
    <n v="1800"/>
    <n v="1"/>
    <n v="23000000"/>
    <n v="180"/>
    <n v="2"/>
    <n v="2"/>
    <n v="0"/>
    <n v="23"/>
  </r>
  <r>
    <n v="1087"/>
    <x v="74"/>
    <s v="30/09/2020"/>
    <n v="3310"/>
    <n v="5"/>
    <s v="N"/>
    <s v="800-116-398-7"/>
    <s v="11001"/>
    <s v="Carrera 13 # 28-17 Pisos 234 y 5"/>
    <s v="22/09/2020"/>
    <s v="22/09/2023"/>
    <n v="6000000"/>
    <s v="2001972093"/>
    <n v="1080"/>
    <n v="1"/>
    <n v="6000000"/>
    <n v="30"/>
    <n v="2"/>
    <n v="2"/>
    <n v="0"/>
    <n v="6"/>
  </r>
  <r>
    <n v="1818"/>
    <x v="74"/>
    <s v="30/09/2020"/>
    <n v="3311"/>
    <n v="5"/>
    <s v="N"/>
    <s v="800-116-398-7"/>
    <s v="11001"/>
    <s v="Carrera 13 # 28-17 Pisos 234 y 5"/>
    <s v="22/09/2020"/>
    <s v="22/09/2025"/>
    <n v="20000000"/>
    <s v="2001972095"/>
    <n v="1800"/>
    <n v="1"/>
    <n v="20000000"/>
    <n v="180"/>
    <n v="2"/>
    <n v="2"/>
    <n v="0"/>
    <n v="20"/>
  </r>
  <r>
    <n v="1087"/>
    <x v="74"/>
    <s v="30/09/2020"/>
    <n v="3312"/>
    <n v="5"/>
    <s v="N"/>
    <s v="800-116-398-7"/>
    <s v="11001"/>
    <s v="Carrera 13 # 28-17 Pisos 234 y 5"/>
    <s v="22/09/2020"/>
    <s v="22/09/2023"/>
    <n v="6200000"/>
    <s v="2001972097"/>
    <n v="1080"/>
    <n v="1"/>
    <n v="6200000"/>
    <n v="180"/>
    <n v="2"/>
    <n v="2"/>
    <n v="0"/>
    <n v="6.2"/>
  </r>
  <r>
    <n v="1087"/>
    <x v="74"/>
    <s v="30/09/2020"/>
    <n v="3313"/>
    <n v="5"/>
    <s v="N"/>
    <s v="800-116-398-7"/>
    <s v="11001"/>
    <s v="Carrera 13 # 28-17 Pisos 234 y 5"/>
    <s v="22/09/2020"/>
    <s v="22/09/2023"/>
    <n v="6000000"/>
    <s v="2001972099"/>
    <n v="1080"/>
    <n v="1"/>
    <n v="6000000"/>
    <n v="30"/>
    <n v="2"/>
    <n v="2"/>
    <n v="0"/>
    <n v="6"/>
  </r>
  <r>
    <n v="1087"/>
    <x v="74"/>
    <s v="30/09/2020"/>
    <n v="3314"/>
    <n v="5"/>
    <s v="N"/>
    <s v="800-116-398-7"/>
    <s v="11001"/>
    <s v="Carrera 13 # 28-17 Pisos 234 y 5"/>
    <s v="22/09/2020"/>
    <s v="22/09/2023"/>
    <n v="10000000"/>
    <s v="2001972101"/>
    <n v="1080"/>
    <n v="1"/>
    <n v="10000000"/>
    <n v="180"/>
    <n v="2"/>
    <n v="2"/>
    <n v="0"/>
    <n v="10"/>
  </r>
  <r>
    <n v="1087"/>
    <x v="74"/>
    <s v="30/09/2020"/>
    <n v="3315"/>
    <n v="5"/>
    <s v="N"/>
    <s v="800-116-398-7"/>
    <s v="11001"/>
    <s v="Carrera 13 # 28-17 Pisos 234 y 5"/>
    <s v="22/09/2020"/>
    <s v="22/09/2023"/>
    <n v="17490000"/>
    <s v="2001972105"/>
    <n v="1080"/>
    <n v="1"/>
    <n v="17490000"/>
    <n v="180"/>
    <n v="2"/>
    <n v="2"/>
    <n v="0"/>
    <n v="17.489999999999998"/>
  </r>
  <r>
    <n v="1087"/>
    <x v="74"/>
    <s v="30/09/2020"/>
    <n v="3316"/>
    <n v="5"/>
    <s v="N"/>
    <s v="800-116-398-7"/>
    <s v="11001"/>
    <s v="Carrera 13 # 28-17 Pisos 234 y 5"/>
    <s v="22/09/2020"/>
    <s v="22/09/2023"/>
    <n v="17500000"/>
    <s v="2001972109"/>
    <n v="1080"/>
    <n v="1"/>
    <n v="17500000"/>
    <n v="180"/>
    <n v="2"/>
    <n v="2"/>
    <n v="0"/>
    <n v="17.5"/>
  </r>
  <r>
    <n v="1087"/>
    <x v="74"/>
    <s v="30/09/2020"/>
    <n v="3317"/>
    <n v="5"/>
    <s v="N"/>
    <s v="800-116-398-7"/>
    <s v="11001"/>
    <s v="Carrera 13 # 28-17 Pisos 234 y 5"/>
    <s v="22/09/2020"/>
    <s v="22/09/2023"/>
    <n v="20000000"/>
    <s v="2001972114"/>
    <n v="1080"/>
    <n v="1"/>
    <n v="20000000"/>
    <n v="180"/>
    <n v="2"/>
    <n v="2"/>
    <n v="3.39"/>
    <n v="20.014944"/>
  </r>
  <r>
    <n v="1088"/>
    <x v="74"/>
    <s v="30/09/2020"/>
    <n v="3318"/>
    <n v="5"/>
    <s v="N"/>
    <s v="800-116-398-7"/>
    <s v="11001"/>
    <s v="Carrera 13 # 28-17 Pisos 234 y 5"/>
    <s v="23/09/2020"/>
    <s v="23/09/2023"/>
    <n v="6000000"/>
    <s v="2001974922"/>
    <n v="1080"/>
    <n v="1"/>
    <n v="6000000"/>
    <n v="180"/>
    <n v="2"/>
    <n v="2"/>
    <n v="0"/>
    <n v="6"/>
  </r>
  <r>
    <n v="1088"/>
    <x v="74"/>
    <s v="30/09/2020"/>
    <n v="3319"/>
    <n v="5"/>
    <s v="N"/>
    <s v="800-116-398-7"/>
    <s v="11001"/>
    <s v="Carrera 13 # 28-17 Pisos 234 y 5"/>
    <s v="23/09/2020"/>
    <s v="23/09/2023"/>
    <n v="20000000"/>
    <s v="2001974948"/>
    <n v="1080"/>
    <n v="1"/>
    <n v="20000000"/>
    <n v="180"/>
    <n v="2"/>
    <n v="2"/>
    <n v="0"/>
    <n v="20"/>
  </r>
  <r>
    <n v="1088"/>
    <x v="74"/>
    <s v="30/09/2020"/>
    <n v="3320"/>
    <n v="5"/>
    <s v="N"/>
    <s v="800-116-398-7"/>
    <s v="11001"/>
    <s v="Carrera 13 # 28-17 Pisos 234 y 5"/>
    <s v="23/09/2020"/>
    <s v="23/09/2023"/>
    <n v="5000000"/>
    <s v="2001974953"/>
    <n v="1080"/>
    <n v="1"/>
    <n v="5000000"/>
    <n v="180"/>
    <n v="2"/>
    <n v="2"/>
    <n v="0"/>
    <n v="5"/>
  </r>
  <r>
    <n v="1819"/>
    <x v="74"/>
    <s v="30/09/2020"/>
    <n v="3321"/>
    <n v="5"/>
    <s v="N"/>
    <s v="800-116-398-7"/>
    <s v="11001"/>
    <s v="Carrera 13 # 28-17 Pisos 234 y 5"/>
    <s v="23/09/2020"/>
    <s v="23/09/2025"/>
    <n v="10000000"/>
    <s v="2001974971"/>
    <n v="1800"/>
    <n v="1"/>
    <n v="10000000"/>
    <n v="180"/>
    <n v="2"/>
    <n v="2"/>
    <n v="0"/>
    <n v="10"/>
  </r>
  <r>
    <n v="1819"/>
    <x v="74"/>
    <s v="30/09/2020"/>
    <n v="3322"/>
    <n v="5"/>
    <s v="N"/>
    <s v="800-116-398-7"/>
    <s v="11001"/>
    <s v="Carrera 13 # 28-17 Pisos 234 y 5"/>
    <s v="23/09/2020"/>
    <s v="23/09/2025"/>
    <n v="15000000"/>
    <s v="2001974978"/>
    <n v="1800"/>
    <n v="1"/>
    <n v="15000000"/>
    <n v="180"/>
    <n v="2"/>
    <n v="2"/>
    <n v="0"/>
    <n v="15"/>
  </r>
  <r>
    <n v="1819"/>
    <x v="74"/>
    <s v="30/09/2020"/>
    <n v="3323"/>
    <n v="5"/>
    <s v="N"/>
    <s v="800-116-398-7"/>
    <s v="11001"/>
    <s v="Carrera 13 # 28-17 Pisos 234 y 5"/>
    <s v="23/09/2020"/>
    <s v="23/09/2025"/>
    <n v="7000000"/>
    <s v="2001974979"/>
    <n v="1800"/>
    <n v="1"/>
    <n v="7000000"/>
    <n v="180"/>
    <n v="2"/>
    <n v="2"/>
    <n v="0"/>
    <n v="7"/>
  </r>
  <r>
    <n v="723"/>
    <x v="74"/>
    <s v="30/09/2020"/>
    <n v="3324"/>
    <n v="5"/>
    <s v="N"/>
    <s v="800-116-398-7"/>
    <s v="11001"/>
    <s v="Carrera 13 # 28-17 Pisos 234 y 5"/>
    <s v="23/09/2020"/>
    <s v="23/09/2022"/>
    <n v="15000000"/>
    <s v="2001974981"/>
    <n v="720"/>
    <n v="1"/>
    <n v="15000000"/>
    <n v="180"/>
    <n v="2"/>
    <n v="2"/>
    <n v="0"/>
    <n v="15"/>
  </r>
  <r>
    <n v="1088"/>
    <x v="74"/>
    <s v="30/09/2020"/>
    <n v="3325"/>
    <n v="5"/>
    <s v="N"/>
    <s v="800-116-398-7"/>
    <s v="11001"/>
    <s v="Carrera 13 # 28-17 Pisos 234 y 5"/>
    <s v="23/09/2020"/>
    <s v="23/09/2023"/>
    <n v="12000000"/>
    <s v="2001974982"/>
    <n v="1080"/>
    <n v="1"/>
    <n v="12000000"/>
    <n v="180"/>
    <n v="2"/>
    <n v="2"/>
    <n v="0"/>
    <n v="12"/>
  </r>
  <r>
    <n v="1088"/>
    <x v="74"/>
    <s v="30/09/2020"/>
    <n v="3326"/>
    <n v="5"/>
    <s v="N"/>
    <s v="800-116-398-7"/>
    <s v="11001"/>
    <s v="Carrera 13 # 28-17 Pisos 234 y 5"/>
    <s v="23/09/2020"/>
    <s v="23/09/2023"/>
    <n v="14000000"/>
    <s v="2001974983"/>
    <n v="1080"/>
    <n v="1"/>
    <n v="14000000"/>
    <n v="90"/>
    <n v="2"/>
    <n v="2"/>
    <n v="3.39"/>
    <n v="14.009114"/>
  </r>
  <r>
    <n v="1819"/>
    <x v="74"/>
    <s v="30/09/2020"/>
    <n v="3327"/>
    <n v="5"/>
    <s v="N"/>
    <s v="800-116-398-7"/>
    <s v="11001"/>
    <s v="Carrera 13 # 28-17 Pisos 234 y 5"/>
    <s v="23/09/2020"/>
    <s v="23/09/2025"/>
    <n v="16000000"/>
    <s v="2001974991"/>
    <n v="1800"/>
    <n v="1"/>
    <n v="16000000"/>
    <n v="180"/>
    <n v="2"/>
    <n v="2"/>
    <n v="0"/>
    <n v="16"/>
  </r>
  <r>
    <n v="1819"/>
    <x v="74"/>
    <s v="30/09/2020"/>
    <n v="3328"/>
    <n v="5"/>
    <s v="N"/>
    <s v="800-116-398-7"/>
    <s v="11001"/>
    <s v="Carrera 13 # 28-17 Pisos 234 y 5"/>
    <s v="23/09/2020"/>
    <s v="23/09/2025"/>
    <n v="20000000"/>
    <s v="2001974994"/>
    <n v="1800"/>
    <n v="1"/>
    <n v="20000000"/>
    <n v="180"/>
    <n v="2"/>
    <n v="2"/>
    <n v="0"/>
    <n v="20"/>
  </r>
  <r>
    <n v="1088"/>
    <x v="74"/>
    <s v="30/09/2020"/>
    <n v="3329"/>
    <n v="5"/>
    <s v="N"/>
    <s v="800-116-398-7"/>
    <s v="11001"/>
    <s v="Carrera 13 # 28-17 Pisos 234 y 5"/>
    <s v="23/09/2020"/>
    <s v="23/09/2023"/>
    <n v="5000000"/>
    <s v="2001974997"/>
    <n v="1080"/>
    <n v="1"/>
    <n v="5000000"/>
    <n v="180"/>
    <n v="2"/>
    <n v="2"/>
    <n v="0"/>
    <n v="5"/>
  </r>
  <r>
    <n v="1819"/>
    <x v="74"/>
    <s v="30/09/2020"/>
    <n v="3330"/>
    <n v="5"/>
    <s v="N"/>
    <s v="800-116-398-7"/>
    <s v="11001"/>
    <s v="Carrera 13 # 28-17 Pisos 234 y 5"/>
    <s v="23/09/2020"/>
    <s v="23/09/2025"/>
    <n v="8500000"/>
    <s v="2001974998"/>
    <n v="1800"/>
    <n v="1"/>
    <n v="8500000"/>
    <n v="360"/>
    <n v="2"/>
    <n v="2"/>
    <n v="0"/>
    <n v="8.5"/>
  </r>
  <r>
    <n v="1819"/>
    <x v="74"/>
    <s v="30/09/2020"/>
    <n v="3331"/>
    <n v="5"/>
    <s v="N"/>
    <s v="800-116-398-7"/>
    <s v="11001"/>
    <s v="Carrera 13 # 28-17 Pisos 234 y 5"/>
    <s v="23/09/2020"/>
    <s v="23/09/2025"/>
    <n v="10000000"/>
    <s v="2001974999"/>
    <n v="1800"/>
    <n v="1"/>
    <n v="10000000"/>
    <n v="180"/>
    <n v="2"/>
    <n v="2"/>
    <n v="0"/>
    <n v="10"/>
  </r>
  <r>
    <n v="1088"/>
    <x v="74"/>
    <s v="30/09/2020"/>
    <n v="3332"/>
    <n v="5"/>
    <s v="N"/>
    <s v="800-116-398-7"/>
    <s v="11001"/>
    <s v="Carrera 13 # 28-17 Pisos 234 y 5"/>
    <s v="23/09/2020"/>
    <s v="23/09/2023"/>
    <n v="13000000"/>
    <s v="2001975001"/>
    <n v="1080"/>
    <n v="1"/>
    <n v="13000000"/>
    <n v="180"/>
    <n v="2"/>
    <n v="2"/>
    <n v="0"/>
    <n v="13"/>
  </r>
  <r>
    <n v="1088"/>
    <x v="74"/>
    <s v="30/09/2020"/>
    <n v="3333"/>
    <n v="5"/>
    <s v="N"/>
    <s v="800-116-398-7"/>
    <s v="11001"/>
    <s v="Carrera 13 # 28-17 Pisos 234 y 5"/>
    <s v="23/09/2020"/>
    <s v="23/09/2023"/>
    <n v="17000000"/>
    <s v="2001975012"/>
    <n v="1080"/>
    <n v="1"/>
    <n v="17000000"/>
    <n v="180"/>
    <n v="2"/>
    <n v="2"/>
    <n v="0"/>
    <n v="17"/>
  </r>
  <r>
    <n v="1819"/>
    <x v="74"/>
    <s v="30/09/2020"/>
    <n v="3334"/>
    <n v="5"/>
    <s v="N"/>
    <s v="800-116-398-7"/>
    <s v="11001"/>
    <s v="Carrera 13 # 28-17 Pisos 234 y 5"/>
    <s v="23/09/2020"/>
    <s v="23/09/2025"/>
    <n v="20000000"/>
    <s v="2001975013"/>
    <n v="1800"/>
    <n v="1"/>
    <n v="20000000"/>
    <n v="180"/>
    <n v="2"/>
    <n v="2"/>
    <n v="0"/>
    <n v="20"/>
  </r>
  <r>
    <n v="1819"/>
    <x v="74"/>
    <s v="30/09/2020"/>
    <n v="3335"/>
    <n v="5"/>
    <s v="N"/>
    <s v="800-116-398-7"/>
    <s v="11001"/>
    <s v="Carrera 13 # 28-17 Pisos 234 y 5"/>
    <s v="23/09/2020"/>
    <s v="23/09/2025"/>
    <n v="10000000"/>
    <s v="2001975029"/>
    <n v="1800"/>
    <n v="1"/>
    <n v="10000000"/>
    <n v="180"/>
    <n v="2"/>
    <n v="2"/>
    <n v="0"/>
    <n v="10"/>
  </r>
  <r>
    <n v="1819"/>
    <x v="74"/>
    <s v="30/09/2020"/>
    <n v="3336"/>
    <n v="5"/>
    <s v="N"/>
    <s v="800-116-398-7"/>
    <s v="11001"/>
    <s v="Carrera 13 # 28-17 Pisos 234 y 5"/>
    <s v="23/09/2020"/>
    <s v="23/09/2025"/>
    <n v="12000000"/>
    <s v="2001975040"/>
    <n v="1800"/>
    <n v="1"/>
    <n v="12000000"/>
    <n v="180"/>
    <n v="2"/>
    <n v="2"/>
    <n v="0"/>
    <n v="12"/>
  </r>
  <r>
    <n v="1089"/>
    <x v="74"/>
    <s v="30/09/2020"/>
    <n v="3337"/>
    <n v="5"/>
    <s v="N"/>
    <s v="800-116-398-7"/>
    <s v="11001"/>
    <s v="Carrera 13 # 28-17 Pisos 234 y 5"/>
    <s v="24/09/2020"/>
    <s v="24/09/2023"/>
    <n v="7000000"/>
    <s v="2001977814"/>
    <n v="1080"/>
    <n v="1"/>
    <n v="7000000"/>
    <n v="180"/>
    <n v="2"/>
    <n v="2"/>
    <n v="0"/>
    <n v="7"/>
  </r>
  <r>
    <n v="1089"/>
    <x v="74"/>
    <s v="30/09/2020"/>
    <n v="3338"/>
    <n v="5"/>
    <s v="N"/>
    <s v="800-116-398-7"/>
    <s v="11001"/>
    <s v="Carrera 13 # 28-17 Pisos 234 y 5"/>
    <s v="24/09/2020"/>
    <s v="24/09/2023"/>
    <n v="5000000"/>
    <s v="2001977827"/>
    <n v="1080"/>
    <n v="1"/>
    <n v="5000000"/>
    <n v="180"/>
    <n v="2"/>
    <n v="2"/>
    <n v="0"/>
    <n v="5"/>
  </r>
  <r>
    <n v="1089"/>
    <x v="74"/>
    <s v="30/09/2020"/>
    <n v="3339"/>
    <n v="5"/>
    <s v="N"/>
    <s v="800-116-398-7"/>
    <s v="11001"/>
    <s v="Carrera 13 # 28-17 Pisos 234 y 5"/>
    <s v="24/09/2020"/>
    <s v="24/09/2023"/>
    <n v="5500000"/>
    <s v="2001977844"/>
    <n v="1080"/>
    <n v="1"/>
    <n v="5500000"/>
    <n v="180"/>
    <n v="2"/>
    <n v="2"/>
    <n v="0"/>
    <n v="5.5"/>
  </r>
  <r>
    <n v="1089"/>
    <x v="74"/>
    <s v="30/09/2020"/>
    <n v="3340"/>
    <n v="5"/>
    <s v="N"/>
    <s v="800-116-398-7"/>
    <s v="11001"/>
    <s v="Carrera 13 # 28-17 Pisos 234 y 5"/>
    <s v="24/09/2020"/>
    <s v="24/09/2023"/>
    <n v="20000000"/>
    <s v="2001977898"/>
    <n v="1080"/>
    <n v="1"/>
    <n v="20000000"/>
    <n v="180"/>
    <n v="2"/>
    <n v="2"/>
    <n v="0"/>
    <n v="20"/>
  </r>
  <r>
    <n v="1089"/>
    <x v="74"/>
    <s v="30/09/2020"/>
    <n v="3341"/>
    <n v="5"/>
    <s v="N"/>
    <s v="800-116-398-7"/>
    <s v="11001"/>
    <s v="Carrera 13 # 28-17 Pisos 234 y 5"/>
    <s v="24/09/2020"/>
    <s v="24/09/2023"/>
    <n v="7000000"/>
    <s v="2001977915"/>
    <n v="1080"/>
    <n v="1"/>
    <n v="7000000"/>
    <n v="30"/>
    <n v="2"/>
    <n v="2"/>
    <n v="0"/>
    <n v="7"/>
  </r>
  <r>
    <n v="1820"/>
    <x v="74"/>
    <s v="30/09/2020"/>
    <n v="3342"/>
    <n v="5"/>
    <s v="N"/>
    <s v="800-116-398-7"/>
    <s v="11001"/>
    <s v="Carrera 13 # 28-17 Pisos 234 y 5"/>
    <s v="24/09/2020"/>
    <s v="24/09/2025"/>
    <n v="12000000"/>
    <s v="2001977916"/>
    <n v="1800"/>
    <n v="1"/>
    <n v="12000000"/>
    <n v="180"/>
    <n v="2"/>
    <n v="2"/>
    <n v="0"/>
    <n v="12"/>
  </r>
  <r>
    <n v="1089"/>
    <x v="74"/>
    <s v="30/09/2020"/>
    <n v="3343"/>
    <n v="5"/>
    <s v="N"/>
    <s v="800-116-398-7"/>
    <s v="11001"/>
    <s v="Carrera 13 # 28-17 Pisos 234 y 5"/>
    <s v="24/09/2020"/>
    <s v="24/09/2023"/>
    <n v="5500000"/>
    <s v="2001977923"/>
    <n v="1080"/>
    <n v="1"/>
    <n v="5500000"/>
    <n v="180"/>
    <n v="2"/>
    <n v="2"/>
    <n v="0"/>
    <n v="5.5"/>
  </r>
  <r>
    <n v="1089"/>
    <x v="74"/>
    <s v="30/09/2020"/>
    <n v="3344"/>
    <n v="5"/>
    <s v="N"/>
    <s v="800-116-398-7"/>
    <s v="11001"/>
    <s v="Carrera 13 # 28-17 Pisos 234 y 5"/>
    <s v="24/09/2020"/>
    <s v="24/09/2023"/>
    <n v="6000000"/>
    <s v="2001977938"/>
    <n v="1080"/>
    <n v="1"/>
    <n v="6000000"/>
    <n v="180"/>
    <n v="2"/>
    <n v="2"/>
    <n v="0"/>
    <n v="6"/>
  </r>
  <r>
    <n v="1089"/>
    <x v="74"/>
    <s v="30/09/2020"/>
    <n v="3345"/>
    <n v="5"/>
    <s v="N"/>
    <s v="800-116-398-7"/>
    <s v="11001"/>
    <s v="Carrera 13 # 28-17 Pisos 234 y 5"/>
    <s v="24/09/2020"/>
    <s v="24/09/2023"/>
    <n v="15000000"/>
    <s v="2001977941"/>
    <n v="1080"/>
    <n v="1"/>
    <n v="15000000"/>
    <n v="180"/>
    <n v="2"/>
    <n v="2"/>
    <n v="0"/>
    <n v="15"/>
  </r>
  <r>
    <n v="1820"/>
    <x v="74"/>
    <s v="30/09/2020"/>
    <n v="3346"/>
    <n v="5"/>
    <s v="N"/>
    <s v="800-116-398-7"/>
    <s v="11001"/>
    <s v="Carrera 13 # 28-17 Pisos 234 y 5"/>
    <s v="24/09/2020"/>
    <s v="24/09/2025"/>
    <n v="15000000"/>
    <s v="2001977945"/>
    <n v="1800"/>
    <n v="1"/>
    <n v="15000000"/>
    <n v="180"/>
    <n v="2"/>
    <n v="2"/>
    <n v="0"/>
    <n v="15"/>
  </r>
  <r>
    <n v="1089"/>
    <x v="74"/>
    <s v="30/09/2020"/>
    <n v="3347"/>
    <n v="5"/>
    <s v="N"/>
    <s v="800-116-398-7"/>
    <s v="11001"/>
    <s v="Carrera 13 # 28-17 Pisos 234 y 5"/>
    <s v="24/09/2020"/>
    <s v="24/09/2023"/>
    <n v="17500000"/>
    <s v="2001977951"/>
    <n v="1080"/>
    <n v="1"/>
    <n v="17500000"/>
    <n v="180"/>
    <n v="2"/>
    <n v="2"/>
    <n v="0"/>
    <n v="17.5"/>
  </r>
  <r>
    <n v="1089"/>
    <x v="74"/>
    <s v="30/09/2020"/>
    <n v="3348"/>
    <n v="5"/>
    <s v="N"/>
    <s v="800-116-398-7"/>
    <s v="11001"/>
    <s v="Carrera 13 # 28-17 Pisos 234 y 5"/>
    <s v="24/09/2020"/>
    <s v="24/09/2023"/>
    <n v="5000000"/>
    <s v="2001977975"/>
    <n v="1080"/>
    <n v="1"/>
    <n v="5000000"/>
    <n v="180"/>
    <n v="2"/>
    <n v="2"/>
    <n v="0"/>
    <n v="5"/>
  </r>
  <r>
    <n v="1089"/>
    <x v="74"/>
    <s v="30/09/2020"/>
    <n v="3349"/>
    <n v="5"/>
    <s v="N"/>
    <s v="800-116-398-7"/>
    <s v="11001"/>
    <s v="Carrera 13 # 28-17 Pisos 234 y 5"/>
    <s v="24/09/2020"/>
    <s v="24/09/2023"/>
    <n v="17000000"/>
    <s v="2001977987"/>
    <n v="1080"/>
    <n v="1"/>
    <n v="17000000"/>
    <n v="180"/>
    <n v="2"/>
    <n v="2"/>
    <n v="0"/>
    <n v="17"/>
  </r>
  <r>
    <n v="1089"/>
    <x v="74"/>
    <s v="30/09/2020"/>
    <n v="3350"/>
    <n v="5"/>
    <s v="N"/>
    <s v="800-116-398-7"/>
    <s v="11001"/>
    <s v="Carrera 13 # 28-17 Pisos 234 y 5"/>
    <s v="24/09/2020"/>
    <s v="24/09/2023"/>
    <n v="7800000"/>
    <s v="2001977997"/>
    <n v="1080"/>
    <n v="1"/>
    <n v="7800000"/>
    <n v="180"/>
    <n v="2"/>
    <n v="2"/>
    <n v="0"/>
    <n v="7.8"/>
  </r>
  <r>
    <n v="1820"/>
    <x v="74"/>
    <s v="30/09/2020"/>
    <n v="3351"/>
    <n v="5"/>
    <s v="N"/>
    <s v="800-116-398-7"/>
    <s v="11001"/>
    <s v="Carrera 13 # 28-17 Pisos 234 y 5"/>
    <s v="24/09/2020"/>
    <s v="24/09/2025"/>
    <n v="26000000"/>
    <s v="2001978004"/>
    <n v="1800"/>
    <n v="1"/>
    <n v="26000000"/>
    <n v="180"/>
    <n v="2"/>
    <n v="2"/>
    <n v="0"/>
    <n v="26"/>
  </r>
  <r>
    <n v="724"/>
    <x v="74"/>
    <s v="30/09/2020"/>
    <n v="3352"/>
    <n v="5"/>
    <s v="N"/>
    <s v="800-116-398-7"/>
    <s v="11001"/>
    <s v="Carrera 13 # 28-17 Pisos 234 y 5"/>
    <s v="24/09/2020"/>
    <s v="24/09/2022"/>
    <n v="7000000"/>
    <s v="2001978008"/>
    <n v="720"/>
    <n v="1"/>
    <n v="7000000"/>
    <n v="180"/>
    <n v="2"/>
    <n v="2"/>
    <n v="0"/>
    <n v="7"/>
  </r>
  <r>
    <n v="724"/>
    <x v="74"/>
    <s v="30/09/2020"/>
    <n v="3353"/>
    <n v="5"/>
    <s v="N"/>
    <s v="800-116-398-7"/>
    <s v="11001"/>
    <s v="Carrera 13 # 28-17 Pisos 234 y 5"/>
    <s v="24/09/2020"/>
    <s v="24/09/2022"/>
    <n v="13000000"/>
    <s v="2001978017"/>
    <n v="720"/>
    <n v="1"/>
    <n v="13000000"/>
    <n v="180"/>
    <n v="2"/>
    <n v="2"/>
    <n v="0"/>
    <n v="13"/>
  </r>
  <r>
    <n v="1821"/>
    <x v="74"/>
    <s v="30/09/2020"/>
    <n v="3354"/>
    <n v="5"/>
    <s v="N"/>
    <s v="800-116-398-7"/>
    <s v="11001"/>
    <s v="Carrera 13 # 28-17 Pisos 234 y 5"/>
    <s v="25/09/2020"/>
    <s v="25/09/2025"/>
    <n v="10000000"/>
    <s v="2001981354"/>
    <n v="1800"/>
    <n v="1"/>
    <n v="10000000"/>
    <n v="180"/>
    <n v="2"/>
    <n v="2"/>
    <n v="3.39"/>
    <n v="10.002802000000001"/>
  </r>
  <r>
    <n v="1821"/>
    <x v="74"/>
    <s v="30/09/2020"/>
    <n v="3355"/>
    <n v="5"/>
    <s v="N"/>
    <s v="800-116-398-7"/>
    <s v="11001"/>
    <s v="Carrera 13 # 28-17 Pisos 234 y 5"/>
    <s v="25/09/2020"/>
    <s v="25/09/2025"/>
    <n v="25000000"/>
    <s v="2001981357"/>
    <n v="1800"/>
    <n v="1"/>
    <n v="25000000"/>
    <n v="180"/>
    <n v="2"/>
    <n v="2"/>
    <n v="0"/>
    <n v="25"/>
  </r>
  <r>
    <n v="1821"/>
    <x v="74"/>
    <s v="30/09/2020"/>
    <n v="3356"/>
    <n v="5"/>
    <s v="N"/>
    <s v="800-116-398-7"/>
    <s v="11001"/>
    <s v="Carrera 13 # 28-17 Pisos 234 y 5"/>
    <s v="25/09/2020"/>
    <s v="25/09/2025"/>
    <n v="10000000"/>
    <s v="2001981358"/>
    <n v="1800"/>
    <n v="1"/>
    <n v="10000000"/>
    <n v="180"/>
    <n v="2"/>
    <n v="2"/>
    <n v="0"/>
    <n v="10"/>
  </r>
  <r>
    <n v="1821"/>
    <x v="74"/>
    <s v="30/09/2020"/>
    <n v="3357"/>
    <n v="5"/>
    <s v="N"/>
    <s v="800-116-398-7"/>
    <s v="11001"/>
    <s v="Carrera 13 # 28-17 Pisos 234 y 5"/>
    <s v="25/09/2020"/>
    <s v="25/09/2025"/>
    <n v="10000000"/>
    <s v="2001981359"/>
    <n v="1800"/>
    <n v="1"/>
    <n v="10000000"/>
    <n v="180"/>
    <n v="2"/>
    <n v="2"/>
    <n v="0"/>
    <n v="10"/>
  </r>
  <r>
    <n v="725"/>
    <x v="74"/>
    <s v="30/09/2020"/>
    <n v="3358"/>
    <n v="5"/>
    <s v="N"/>
    <s v="800-116-398-7"/>
    <s v="11001"/>
    <s v="Carrera 13 # 28-17 Pisos 234 y 5"/>
    <s v="25/09/2020"/>
    <s v="25/09/2022"/>
    <n v="5000000"/>
    <s v="2001981360"/>
    <n v="720"/>
    <n v="1"/>
    <n v="5000000"/>
    <n v="180"/>
    <n v="2"/>
    <n v="2"/>
    <n v="0"/>
    <n v="5"/>
  </r>
  <r>
    <n v="1090"/>
    <x v="74"/>
    <s v="30/09/2020"/>
    <n v="3359"/>
    <n v="5"/>
    <s v="N"/>
    <s v="800-116-398-7"/>
    <s v="11001"/>
    <s v="Carrera 13 # 28-17 Pisos 234 y 5"/>
    <s v="25/09/2020"/>
    <s v="25/09/2023"/>
    <n v="6000000"/>
    <s v="2001981364"/>
    <n v="1080"/>
    <n v="1"/>
    <n v="6000000"/>
    <n v="30"/>
    <n v="2"/>
    <n v="2"/>
    <n v="0"/>
    <n v="6"/>
  </r>
  <r>
    <n v="725"/>
    <x v="74"/>
    <s v="30/09/2020"/>
    <n v="3360"/>
    <n v="5"/>
    <s v="N"/>
    <s v="800-116-398-7"/>
    <s v="11001"/>
    <s v="Carrera 13 # 28-17 Pisos 234 y 5"/>
    <s v="25/09/2020"/>
    <s v="25/09/2022"/>
    <n v="5000000"/>
    <s v="2001981384"/>
    <n v="720"/>
    <n v="1"/>
    <n v="5000000"/>
    <n v="30"/>
    <n v="2"/>
    <n v="2"/>
    <n v="0"/>
    <n v="5"/>
  </r>
  <r>
    <n v="1821"/>
    <x v="74"/>
    <s v="30/09/2020"/>
    <n v="3361"/>
    <n v="5"/>
    <s v="N"/>
    <s v="800-116-398-7"/>
    <s v="11001"/>
    <s v="Carrera 13 # 28-17 Pisos 234 y 5"/>
    <s v="25/09/2020"/>
    <s v="25/09/2025"/>
    <n v="30000000"/>
    <s v="2001981389"/>
    <n v="1800"/>
    <n v="1"/>
    <n v="30000000"/>
    <n v="30"/>
    <n v="2"/>
    <n v="2"/>
    <n v="0"/>
    <n v="30"/>
  </r>
  <r>
    <n v="1090"/>
    <x v="74"/>
    <s v="30/09/2020"/>
    <n v="3362"/>
    <n v="5"/>
    <s v="N"/>
    <s v="800-116-398-7"/>
    <s v="11001"/>
    <s v="Carrera 13 # 28-17 Pisos 234 y 5"/>
    <s v="25/09/2020"/>
    <s v="25/09/2023"/>
    <n v="20000000"/>
    <s v="2001981395"/>
    <n v="1080"/>
    <n v="1"/>
    <n v="20000000"/>
    <n v="180"/>
    <n v="2"/>
    <n v="2"/>
    <n v="0"/>
    <n v="20"/>
  </r>
  <r>
    <n v="1824"/>
    <x v="74"/>
    <s v="30/09/2020"/>
    <n v="3363"/>
    <n v="5"/>
    <s v="N"/>
    <s v="800-116-398-7"/>
    <s v="11001"/>
    <s v="Carrera 13 # 28-17 Pisos 234 y 5"/>
    <s v="28/09/2020"/>
    <s v="28/09/2025"/>
    <n v="15000000"/>
    <s v="2001987280"/>
    <n v="1800"/>
    <n v="1"/>
    <n v="15000000"/>
    <n v="180"/>
    <n v="2"/>
    <n v="2"/>
    <n v="0"/>
    <n v="15"/>
  </r>
  <r>
    <n v="1824"/>
    <x v="74"/>
    <s v="30/09/2020"/>
    <n v="3364"/>
    <n v="5"/>
    <s v="N"/>
    <s v="800-116-398-7"/>
    <s v="11001"/>
    <s v="Carrera 13 # 28-17 Pisos 234 y 5"/>
    <s v="28/09/2020"/>
    <s v="28/09/2025"/>
    <n v="10000000"/>
    <s v="2001987281"/>
    <n v="1800"/>
    <n v="1"/>
    <n v="10000000"/>
    <n v="180"/>
    <n v="2"/>
    <n v="2"/>
    <n v="0"/>
    <n v="10"/>
  </r>
  <r>
    <n v="1824"/>
    <x v="74"/>
    <s v="30/09/2020"/>
    <n v="3365"/>
    <n v="5"/>
    <s v="N"/>
    <s v="800-116-398-7"/>
    <s v="11001"/>
    <s v="Carrera 13 # 28-17 Pisos 234 y 5"/>
    <s v="28/09/2020"/>
    <s v="28/09/2025"/>
    <n v="15000000"/>
    <s v="2001987282"/>
    <n v="1800"/>
    <n v="1"/>
    <n v="15000000"/>
    <n v="180"/>
    <n v="2"/>
    <n v="2"/>
    <n v="0"/>
    <n v="15"/>
  </r>
  <r>
    <n v="1824"/>
    <x v="74"/>
    <s v="30/09/2020"/>
    <n v="3366"/>
    <n v="5"/>
    <s v="N"/>
    <s v="800-116-398-7"/>
    <s v="11001"/>
    <s v="Carrera 13 # 28-17 Pisos 234 y 5"/>
    <s v="28/09/2020"/>
    <s v="28/09/2025"/>
    <n v="20000000"/>
    <s v="2001987284"/>
    <n v="1800"/>
    <n v="1"/>
    <n v="20000000"/>
    <n v="180"/>
    <n v="2"/>
    <n v="2"/>
    <n v="0"/>
    <n v="20"/>
  </r>
  <r>
    <n v="1459"/>
    <x v="74"/>
    <s v="30/09/2020"/>
    <n v="3367"/>
    <n v="5"/>
    <s v="N"/>
    <s v="800-116-398-7"/>
    <s v="11001"/>
    <s v="Carrera 13 # 28-17 Pisos 234 y 5"/>
    <s v="28/09/2020"/>
    <s v="28/09/2024"/>
    <n v="6000000"/>
    <s v="2001987286"/>
    <n v="1440"/>
    <n v="1"/>
    <n v="6000000"/>
    <n v="180"/>
    <n v="2"/>
    <n v="2"/>
    <n v="0"/>
    <n v="6"/>
  </r>
  <r>
    <n v="1093"/>
    <x v="74"/>
    <s v="30/09/2020"/>
    <n v="3368"/>
    <n v="5"/>
    <s v="N"/>
    <s v="800-116-398-7"/>
    <s v="11001"/>
    <s v="Carrera 13 # 28-17 Pisos 234 y 5"/>
    <s v="28/09/2020"/>
    <s v="28/09/2023"/>
    <n v="10000000"/>
    <s v="2001987288"/>
    <n v="1080"/>
    <n v="1"/>
    <n v="10000000"/>
    <n v="30"/>
    <n v="2"/>
    <n v="2"/>
    <n v="0"/>
    <n v="10"/>
  </r>
  <r>
    <n v="1824"/>
    <x v="74"/>
    <s v="30/09/2020"/>
    <n v="3369"/>
    <n v="5"/>
    <s v="N"/>
    <s v="800-116-398-7"/>
    <s v="11001"/>
    <s v="Carrera 13 # 28-17 Pisos 234 y 5"/>
    <s v="28/09/2020"/>
    <s v="28/09/2025"/>
    <n v="7000000"/>
    <s v="2001987290"/>
    <n v="1800"/>
    <n v="1"/>
    <n v="7000000"/>
    <n v="180"/>
    <n v="2"/>
    <n v="2"/>
    <n v="0"/>
    <n v="7"/>
  </r>
  <r>
    <n v="1093"/>
    <x v="74"/>
    <s v="30/09/2020"/>
    <n v="3370"/>
    <n v="5"/>
    <s v="N"/>
    <s v="800-116-398-7"/>
    <s v="11001"/>
    <s v="Carrera 13 # 28-17 Pisos 234 y 5"/>
    <s v="28/09/2020"/>
    <s v="28/09/2023"/>
    <n v="7500000"/>
    <s v="2001987291"/>
    <n v="1080"/>
    <n v="1"/>
    <n v="7500000"/>
    <n v="180"/>
    <n v="2"/>
    <n v="2"/>
    <n v="0"/>
    <n v="7.5"/>
  </r>
  <r>
    <n v="1093"/>
    <x v="74"/>
    <s v="30/09/2020"/>
    <n v="3371"/>
    <n v="5"/>
    <s v="N"/>
    <s v="800-116-398-7"/>
    <s v="11001"/>
    <s v="Carrera 13 # 28-17 Pisos 234 y 5"/>
    <s v="28/09/2020"/>
    <s v="28/09/2023"/>
    <n v="7000000"/>
    <s v="2001987293"/>
    <n v="1080"/>
    <n v="1"/>
    <n v="7000000"/>
    <n v="180"/>
    <n v="2"/>
    <n v="2"/>
    <n v="0"/>
    <n v="7"/>
  </r>
  <r>
    <n v="1824"/>
    <x v="74"/>
    <s v="30/09/2020"/>
    <n v="3372"/>
    <n v="5"/>
    <s v="N"/>
    <s v="800-116-398-7"/>
    <s v="11001"/>
    <s v="Carrera 13 # 28-17 Pisos 234 y 5"/>
    <s v="28/09/2020"/>
    <s v="28/09/2025"/>
    <n v="12000000"/>
    <s v="2001987295"/>
    <n v="1800"/>
    <n v="1"/>
    <n v="12000000"/>
    <n v="360"/>
    <n v="2"/>
    <n v="2"/>
    <n v="0"/>
    <n v="12"/>
  </r>
  <r>
    <n v="1093"/>
    <x v="74"/>
    <s v="30/09/2020"/>
    <n v="3373"/>
    <n v="5"/>
    <s v="N"/>
    <s v="800-116-398-7"/>
    <s v="11001"/>
    <s v="Carrera 13 # 28-17 Pisos 234 y 5"/>
    <s v="28/09/2020"/>
    <s v="28/09/2023"/>
    <n v="5600000"/>
    <s v="2001987303"/>
    <n v="1080"/>
    <n v="1"/>
    <n v="5600000"/>
    <n v="180"/>
    <n v="2"/>
    <n v="2"/>
    <n v="0"/>
    <n v="5.6"/>
  </r>
  <r>
    <n v="1824"/>
    <x v="74"/>
    <s v="30/09/2020"/>
    <n v="3374"/>
    <n v="5"/>
    <s v="N"/>
    <s v="800-116-398-7"/>
    <s v="11001"/>
    <s v="Carrera 13 # 28-17 Pisos 234 y 5"/>
    <s v="28/09/2020"/>
    <s v="28/09/2025"/>
    <n v="30000000"/>
    <s v="2001987305"/>
    <n v="1800"/>
    <n v="1"/>
    <n v="30000000"/>
    <n v="180"/>
    <n v="2"/>
    <n v="2"/>
    <n v="0"/>
    <n v="30"/>
  </r>
  <r>
    <n v="1824"/>
    <x v="74"/>
    <s v="30/09/2020"/>
    <n v="3375"/>
    <n v="5"/>
    <s v="N"/>
    <s v="800-116-398-7"/>
    <s v="11001"/>
    <s v="Carrera 13 # 28-17 Pisos 234 y 5"/>
    <s v="28/09/2020"/>
    <s v="28/09/2025"/>
    <n v="20000000"/>
    <s v="2001987316"/>
    <n v="1800"/>
    <n v="1"/>
    <n v="20000000"/>
    <n v="180"/>
    <n v="2"/>
    <n v="2"/>
    <n v="0"/>
    <n v="20"/>
  </r>
  <r>
    <n v="1824"/>
    <x v="74"/>
    <s v="30/09/2020"/>
    <n v="3376"/>
    <n v="5"/>
    <s v="N"/>
    <s v="800-116-398-7"/>
    <s v="11001"/>
    <s v="Carrera 13 # 28-17 Pisos 234 y 5"/>
    <s v="28/09/2020"/>
    <s v="28/09/2025"/>
    <n v="10500000"/>
    <s v="2001987318"/>
    <n v="1800"/>
    <n v="1"/>
    <n v="10500000"/>
    <n v="180"/>
    <n v="2"/>
    <n v="2"/>
    <n v="0"/>
    <n v="10.5"/>
  </r>
  <r>
    <n v="1824"/>
    <x v="74"/>
    <s v="30/09/2020"/>
    <n v="3377"/>
    <n v="5"/>
    <s v="N"/>
    <s v="800-116-398-7"/>
    <s v="11001"/>
    <s v="Carrera 13 # 28-17 Pisos 234 y 5"/>
    <s v="28/09/2020"/>
    <s v="28/09/2025"/>
    <n v="17000000"/>
    <s v="2001987321"/>
    <n v="1800"/>
    <n v="1"/>
    <n v="17000000"/>
    <n v="30"/>
    <n v="2"/>
    <n v="2"/>
    <n v="0"/>
    <n v="17"/>
  </r>
  <r>
    <n v="1824"/>
    <x v="74"/>
    <s v="30/09/2020"/>
    <n v="3378"/>
    <n v="5"/>
    <s v="N"/>
    <s v="800-116-398-7"/>
    <s v="11001"/>
    <s v="Carrera 13 # 28-17 Pisos 234 y 5"/>
    <s v="28/09/2020"/>
    <s v="28/09/2025"/>
    <n v="15000000"/>
    <s v="2001987322"/>
    <n v="1800"/>
    <n v="1"/>
    <n v="15000000"/>
    <n v="180"/>
    <n v="2"/>
    <n v="2"/>
    <n v="0"/>
    <n v="15"/>
  </r>
  <r>
    <n v="1093"/>
    <x v="74"/>
    <s v="30/09/2020"/>
    <n v="3379"/>
    <n v="5"/>
    <s v="N"/>
    <s v="800-116-398-7"/>
    <s v="11001"/>
    <s v="Carrera 13 # 28-17 Pisos 234 y 5"/>
    <s v="28/09/2020"/>
    <s v="28/09/2023"/>
    <n v="6500000"/>
    <s v="2001987327"/>
    <n v="1080"/>
    <n v="1"/>
    <n v="6500000"/>
    <n v="180"/>
    <n v="2"/>
    <n v="2"/>
    <n v="0"/>
    <n v="6.5"/>
  </r>
  <r>
    <n v="1824"/>
    <x v="74"/>
    <s v="30/09/2020"/>
    <n v="3380"/>
    <n v="5"/>
    <s v="N"/>
    <s v="800-116-398-7"/>
    <s v="11001"/>
    <s v="Carrera 13 # 28-17 Pisos 234 y 5"/>
    <s v="28/09/2020"/>
    <s v="28/09/2025"/>
    <n v="30000000"/>
    <s v="2001987328"/>
    <n v="1800"/>
    <n v="1"/>
    <n v="30000000"/>
    <n v="180"/>
    <n v="2"/>
    <n v="2"/>
    <n v="0"/>
    <n v="30"/>
  </r>
  <r>
    <n v="1093"/>
    <x v="74"/>
    <s v="30/09/2020"/>
    <n v="3381"/>
    <n v="5"/>
    <s v="N"/>
    <s v="800-116-398-7"/>
    <s v="11001"/>
    <s v="Carrera 13 # 28-17 Pisos 234 y 5"/>
    <s v="28/09/2020"/>
    <s v="28/09/2023"/>
    <n v="16000000"/>
    <s v="2001987339"/>
    <n v="1080"/>
    <n v="1"/>
    <n v="16000000"/>
    <n v="180"/>
    <n v="2"/>
    <n v="2"/>
    <n v="0"/>
    <n v="16"/>
  </r>
  <r>
    <n v="1094"/>
    <x v="74"/>
    <s v="30/09/2020"/>
    <n v="3382"/>
    <n v="5"/>
    <s v="N"/>
    <s v="800-116-398-7"/>
    <s v="11001"/>
    <s v="Carrera 13 # 28-17 Pisos 234 y 5"/>
    <s v="29/09/2020"/>
    <s v="29/09/2023"/>
    <n v="12000000"/>
    <s v="2001990438"/>
    <n v="1080"/>
    <n v="1"/>
    <n v="12000000"/>
    <n v="180"/>
    <n v="2"/>
    <n v="2"/>
    <n v="0"/>
    <n v="12"/>
  </r>
  <r>
    <n v="1825"/>
    <x v="74"/>
    <s v="30/09/2020"/>
    <n v="3383"/>
    <n v="5"/>
    <s v="N"/>
    <s v="800-116-398-7"/>
    <s v="11001"/>
    <s v="Carrera 13 # 28-17 Pisos 234 y 5"/>
    <s v="29/09/2020"/>
    <s v="29/09/2025"/>
    <n v="6000000"/>
    <s v="2001990440"/>
    <n v="1800"/>
    <n v="1"/>
    <n v="6000000"/>
    <n v="180"/>
    <n v="2"/>
    <n v="2"/>
    <n v="0"/>
    <n v="6"/>
  </r>
  <r>
    <n v="1094"/>
    <x v="74"/>
    <s v="30/09/2020"/>
    <n v="3384"/>
    <n v="5"/>
    <s v="N"/>
    <s v="800-116-398-7"/>
    <s v="11001"/>
    <s v="Carrera 13 # 28-17 Pisos 234 y 5"/>
    <s v="29/09/2020"/>
    <s v="29/09/2023"/>
    <n v="5000000"/>
    <s v="2001990441"/>
    <n v="1080"/>
    <n v="1"/>
    <n v="5000000"/>
    <n v="180"/>
    <n v="2"/>
    <n v="2"/>
    <n v="0"/>
    <n v="5"/>
  </r>
  <r>
    <n v="1094"/>
    <x v="74"/>
    <s v="30/09/2020"/>
    <n v="3385"/>
    <n v="5"/>
    <s v="N"/>
    <s v="800-116-398-7"/>
    <s v="11001"/>
    <s v="Carrera 13 # 28-17 Pisos 234 y 5"/>
    <s v="29/09/2020"/>
    <s v="29/09/2023"/>
    <n v="10000000"/>
    <s v="2001990444"/>
    <n v="1080"/>
    <n v="1"/>
    <n v="10000000"/>
    <n v="180"/>
    <n v="2"/>
    <n v="2"/>
    <n v="0"/>
    <n v="10"/>
  </r>
  <r>
    <n v="1094"/>
    <x v="74"/>
    <s v="30/09/2020"/>
    <n v="3386"/>
    <n v="5"/>
    <s v="N"/>
    <s v="800-116-398-7"/>
    <s v="11001"/>
    <s v="Carrera 13 # 28-17 Pisos 234 y 5"/>
    <s v="29/09/2020"/>
    <s v="29/09/2023"/>
    <n v="10000000"/>
    <s v="2001990451"/>
    <n v="1080"/>
    <n v="1"/>
    <n v="10000000"/>
    <n v="180"/>
    <n v="2"/>
    <n v="2"/>
    <n v="0"/>
    <n v="10"/>
  </r>
  <r>
    <n v="1094"/>
    <x v="74"/>
    <s v="30/09/2020"/>
    <n v="3387"/>
    <n v="5"/>
    <s v="N"/>
    <s v="800-116-398-7"/>
    <s v="11001"/>
    <s v="Carrera 13 # 28-17 Pisos 234 y 5"/>
    <s v="29/09/2020"/>
    <s v="29/09/2023"/>
    <n v="17500000"/>
    <s v="2001990456"/>
    <n v="1080"/>
    <n v="1"/>
    <n v="17500000"/>
    <n v="180"/>
    <n v="2"/>
    <n v="2"/>
    <n v="0"/>
    <n v="17.5"/>
  </r>
  <r>
    <n v="1825"/>
    <x v="74"/>
    <s v="30/09/2020"/>
    <n v="3388"/>
    <n v="5"/>
    <s v="N"/>
    <s v="800-116-398-7"/>
    <s v="11001"/>
    <s v="Carrera 13 # 28-17 Pisos 234 y 5"/>
    <s v="29/09/2020"/>
    <s v="29/09/2025"/>
    <n v="40000000"/>
    <s v="2001990478"/>
    <n v="1800"/>
    <n v="1"/>
    <n v="40000000"/>
    <n v="180"/>
    <n v="2"/>
    <n v="2"/>
    <n v="3.32"/>
    <n v="40.003658999999999"/>
  </r>
  <r>
    <n v="1825"/>
    <x v="74"/>
    <s v="30/09/2020"/>
    <n v="3389"/>
    <n v="5"/>
    <s v="N"/>
    <s v="800-116-398-7"/>
    <s v="11001"/>
    <s v="Carrera 13 # 28-17 Pisos 234 y 5"/>
    <s v="29/09/2020"/>
    <s v="29/09/2025"/>
    <n v="6000000"/>
    <s v="2001990500"/>
    <n v="1800"/>
    <n v="1"/>
    <n v="6000000"/>
    <n v="180"/>
    <n v="2"/>
    <n v="2"/>
    <n v="0"/>
    <n v="6"/>
  </r>
  <r>
    <n v="1825"/>
    <x v="74"/>
    <s v="30/09/2020"/>
    <n v="3390"/>
    <n v="5"/>
    <s v="N"/>
    <s v="800-116-398-7"/>
    <s v="11001"/>
    <s v="Carrera 13 # 28-17 Pisos 234 y 5"/>
    <s v="29/09/2020"/>
    <s v="29/09/2025"/>
    <n v="10000000"/>
    <s v="2001990503"/>
    <n v="1800"/>
    <n v="1"/>
    <n v="10000000"/>
    <n v="180"/>
    <n v="2"/>
    <n v="2"/>
    <n v="0"/>
    <n v="10"/>
  </r>
  <r>
    <n v="1094"/>
    <x v="74"/>
    <s v="30/09/2020"/>
    <n v="3391"/>
    <n v="5"/>
    <s v="N"/>
    <s v="800-116-398-7"/>
    <s v="11001"/>
    <s v="Carrera 13 # 28-17 Pisos 234 y 5"/>
    <s v="29/09/2020"/>
    <s v="29/09/2023"/>
    <n v="10000000"/>
    <s v="2001990522"/>
    <n v="1080"/>
    <n v="1"/>
    <n v="10000000"/>
    <n v="180"/>
    <n v="2"/>
    <n v="2"/>
    <n v="0"/>
    <n v="10"/>
  </r>
  <r>
    <n v="1825"/>
    <x v="74"/>
    <s v="30/09/2020"/>
    <n v="3392"/>
    <n v="5"/>
    <s v="N"/>
    <s v="800-116-398-7"/>
    <s v="11001"/>
    <s v="Carrera 13 # 28-17 Pisos 234 y 5"/>
    <s v="29/09/2020"/>
    <s v="29/09/2025"/>
    <n v="16500000"/>
    <s v="2001990534"/>
    <n v="1800"/>
    <n v="1"/>
    <n v="16500000"/>
    <n v="180"/>
    <n v="2"/>
    <n v="2"/>
    <n v="0"/>
    <n v="16.5"/>
  </r>
  <r>
    <n v="1095"/>
    <x v="74"/>
    <s v="30/09/2020"/>
    <n v="3393"/>
    <n v="5"/>
    <s v="N"/>
    <s v="800-116-398-7"/>
    <s v="11001"/>
    <s v="Carrera 13 # 28-17 Pisos 234 y 5"/>
    <s v="30/09/2020"/>
    <s v="30/09/2023"/>
    <n v="7500000"/>
    <s v="2001992194"/>
    <n v="1080"/>
    <n v="1"/>
    <n v="7500000"/>
    <n v="180"/>
    <n v="2"/>
    <n v="2"/>
    <n v="0"/>
    <n v="7.5"/>
  </r>
  <r>
    <n v="1826"/>
    <x v="74"/>
    <s v="30/09/2020"/>
    <n v="3394"/>
    <n v="5"/>
    <s v="N"/>
    <s v="800-116-398-7"/>
    <s v="11001"/>
    <s v="Carrera 13 # 28-17 Pisos 234 y 5"/>
    <s v="30/09/2020"/>
    <s v="30/09/2025"/>
    <n v="10000000"/>
    <s v="2001992197"/>
    <n v="1800"/>
    <n v="1"/>
    <n v="10000000"/>
    <n v="180"/>
    <n v="2"/>
    <n v="2"/>
    <n v="0"/>
    <n v="10"/>
  </r>
  <r>
    <n v="730"/>
    <x v="74"/>
    <s v="30/09/2020"/>
    <n v="3395"/>
    <n v="5"/>
    <s v="N"/>
    <s v="800-116-398-7"/>
    <s v="11001"/>
    <s v="Carrera 13 # 28-17 Pisos 234 y 5"/>
    <s v="30/09/2020"/>
    <s v="30/09/2022"/>
    <n v="5000000"/>
    <s v="2001992200"/>
    <n v="720"/>
    <n v="1"/>
    <n v="5000000"/>
    <n v="180"/>
    <n v="2"/>
    <n v="2"/>
    <n v="0"/>
    <n v="5"/>
  </r>
  <r>
    <n v="1095"/>
    <x v="74"/>
    <s v="30/09/2020"/>
    <n v="3396"/>
    <n v="5"/>
    <s v="N"/>
    <s v="800-116-398-7"/>
    <s v="11001"/>
    <s v="Carrera 13 # 28-17 Pisos 234 y 5"/>
    <s v="30/09/2020"/>
    <s v="30/09/2023"/>
    <n v="5500000"/>
    <s v="2001992201"/>
    <n v="1080"/>
    <n v="1"/>
    <n v="5500000"/>
    <n v="180"/>
    <n v="2"/>
    <n v="2"/>
    <n v="0"/>
    <n v="5.5"/>
  </r>
  <r>
    <n v="365"/>
    <x v="74"/>
    <s v="30/09/2020"/>
    <n v="3397"/>
    <n v="5"/>
    <s v="N"/>
    <s v="800-116-398-7"/>
    <s v="11001"/>
    <s v="Carrera 13 # 28-17 Pisos 234 y 5"/>
    <s v="30/09/2020"/>
    <s v="30/09/2021"/>
    <n v="6000000"/>
    <s v="2001992202"/>
    <n v="360"/>
    <n v="1"/>
    <n v="6000000"/>
    <n v="180"/>
    <n v="2"/>
    <n v="2"/>
    <n v="0"/>
    <n v="6"/>
  </r>
  <r>
    <n v="1095"/>
    <x v="74"/>
    <s v="30/09/2020"/>
    <n v="3398"/>
    <n v="5"/>
    <s v="N"/>
    <s v="800-116-398-7"/>
    <s v="11001"/>
    <s v="Carrera 13 # 28-17 Pisos 234 y 5"/>
    <s v="30/09/2020"/>
    <s v="30/09/2023"/>
    <n v="20000000"/>
    <s v="2001992204"/>
    <n v="1080"/>
    <n v="1"/>
    <n v="20000000"/>
    <n v="180"/>
    <n v="2"/>
    <n v="2"/>
    <n v="0"/>
    <n v="20"/>
  </r>
  <r>
    <n v="1826"/>
    <x v="74"/>
    <s v="30/09/2020"/>
    <n v="3399"/>
    <n v="5"/>
    <s v="N"/>
    <s v="800-116-398-7"/>
    <s v="11001"/>
    <s v="Carrera 13 # 28-17 Pisos 234 y 5"/>
    <s v="30/09/2020"/>
    <s v="30/09/2025"/>
    <n v="20000000"/>
    <s v="2001992206"/>
    <n v="1800"/>
    <n v="1"/>
    <n v="20000000"/>
    <n v="180"/>
    <n v="2"/>
    <n v="2"/>
    <n v="0"/>
    <n v="20"/>
  </r>
  <r>
    <n v="1095"/>
    <x v="74"/>
    <s v="30/09/2020"/>
    <n v="3400"/>
    <n v="5"/>
    <s v="N"/>
    <s v="800-116-398-7"/>
    <s v="11001"/>
    <s v="Carrera 13 # 28-17 Pisos 234 y 5"/>
    <s v="30/09/2020"/>
    <s v="30/09/2023"/>
    <n v="5000000"/>
    <s v="2001992207"/>
    <n v="1080"/>
    <n v="1"/>
    <n v="5000000"/>
    <n v="180"/>
    <n v="2"/>
    <n v="2"/>
    <n v="0"/>
    <n v="5"/>
  </r>
  <r>
    <n v="1095"/>
    <x v="74"/>
    <s v="30/09/2020"/>
    <n v="3401"/>
    <n v="5"/>
    <s v="N"/>
    <s v="800-116-398-7"/>
    <s v="11001"/>
    <s v="Carrera 13 # 28-17 Pisos 234 y 5"/>
    <s v="30/09/2020"/>
    <s v="30/09/2023"/>
    <n v="5000000"/>
    <s v="2001992209"/>
    <n v="1080"/>
    <n v="1"/>
    <n v="5000000"/>
    <n v="180"/>
    <n v="2"/>
    <n v="2"/>
    <n v="0"/>
    <n v="5"/>
  </r>
  <r>
    <n v="730"/>
    <x v="74"/>
    <s v="30/09/2020"/>
    <n v="3402"/>
    <n v="5"/>
    <s v="N"/>
    <s v="800-116-398-7"/>
    <s v="11001"/>
    <s v="Carrera 13 # 28-17 Pisos 234 y 5"/>
    <s v="30/09/2020"/>
    <s v="30/09/2022"/>
    <n v="5000000"/>
    <s v="2001992211"/>
    <n v="720"/>
    <n v="1"/>
    <n v="5000000"/>
    <n v="90"/>
    <n v="2"/>
    <n v="2"/>
    <n v="0"/>
    <n v="5"/>
  </r>
  <r>
    <n v="1095"/>
    <x v="74"/>
    <s v="30/09/2020"/>
    <n v="3403"/>
    <n v="5"/>
    <s v="N"/>
    <s v="800-116-398-7"/>
    <s v="11001"/>
    <s v="Carrera 13 # 28-17 Pisos 234 y 5"/>
    <s v="30/09/2020"/>
    <s v="30/09/2023"/>
    <n v="10000000"/>
    <s v="2001992227"/>
    <n v="1080"/>
    <n v="1"/>
    <n v="10000000"/>
    <n v="90"/>
    <n v="2"/>
    <n v="2"/>
    <n v="0"/>
    <n v="10"/>
  </r>
  <r>
    <n v="1095"/>
    <x v="74"/>
    <s v="30/09/2020"/>
    <n v="3404"/>
    <n v="5"/>
    <s v="N"/>
    <s v="800-116-398-7"/>
    <s v="11001"/>
    <s v="Carrera 13 # 28-17 Pisos 234 y 5"/>
    <s v="30/09/2020"/>
    <s v="30/09/2023"/>
    <n v="10000000"/>
    <s v="2001992229"/>
    <n v="1080"/>
    <n v="1"/>
    <n v="10000000"/>
    <n v="180"/>
    <n v="2"/>
    <n v="2"/>
    <n v="0"/>
    <n v="10"/>
  </r>
  <r>
    <n v="1095"/>
    <x v="74"/>
    <s v="30/09/2020"/>
    <n v="3405"/>
    <n v="5"/>
    <s v="N"/>
    <s v="800-116-398-7"/>
    <s v="11001"/>
    <s v="Carrera 13 # 28-17 Pisos 234 y 5"/>
    <s v="30/09/2020"/>
    <s v="30/09/2023"/>
    <n v="5000000"/>
    <s v="2001992231"/>
    <n v="1080"/>
    <n v="1"/>
    <n v="5000000"/>
    <n v="180"/>
    <n v="2"/>
    <n v="2"/>
    <n v="0"/>
    <n v="5"/>
  </r>
  <r>
    <n v="1826"/>
    <x v="74"/>
    <s v="30/09/2020"/>
    <n v="3406"/>
    <n v="5"/>
    <s v="N"/>
    <s v="800-116-398-7"/>
    <s v="11001"/>
    <s v="Carrera 13 # 28-17 Pisos 234 y 5"/>
    <s v="30/09/2020"/>
    <s v="30/09/2025"/>
    <n v="8000000"/>
    <s v="2001992233"/>
    <n v="1800"/>
    <n v="1"/>
    <n v="8000000"/>
    <n v="30"/>
    <n v="2"/>
    <n v="2"/>
    <n v="0"/>
    <n v="8"/>
  </r>
  <r>
    <n v="1826"/>
    <x v="74"/>
    <s v="30/09/2020"/>
    <n v="3407"/>
    <n v="5"/>
    <s v="N"/>
    <s v="800-116-398-7"/>
    <s v="11001"/>
    <s v="Carrera 13 # 28-17 Pisos 234 y 5"/>
    <s v="30/09/2020"/>
    <s v="30/09/2025"/>
    <n v="22000000"/>
    <s v="2001992235"/>
    <n v="1800"/>
    <n v="1"/>
    <n v="22000000"/>
    <n v="180"/>
    <n v="2"/>
    <n v="2"/>
    <n v="0"/>
    <n v="22"/>
  </r>
  <r>
    <n v="1095"/>
    <x v="74"/>
    <s v="30/09/2020"/>
    <n v="3408"/>
    <n v="5"/>
    <s v="N"/>
    <s v="800-116-398-7"/>
    <s v="11001"/>
    <s v="Carrera 13 # 28-17 Pisos 234 y 5"/>
    <s v="30/09/2020"/>
    <s v="30/09/2023"/>
    <n v="15000000"/>
    <s v="2001992237"/>
    <n v="1080"/>
    <n v="1"/>
    <n v="15000000"/>
    <n v="90"/>
    <n v="2"/>
    <n v="2"/>
    <n v="0"/>
    <n v="15"/>
  </r>
  <r>
    <n v="1826"/>
    <x v="74"/>
    <s v="30/09/2020"/>
    <n v="3409"/>
    <n v="5"/>
    <s v="N"/>
    <s v="800-116-398-7"/>
    <s v="11001"/>
    <s v="Carrera 13 # 28-17 Pisos 234 y 5"/>
    <s v="30/09/2020"/>
    <s v="30/09/2025"/>
    <n v="15000000"/>
    <s v="2001992239"/>
    <n v="1800"/>
    <n v="1"/>
    <n v="15000000"/>
    <n v="180"/>
    <n v="2"/>
    <n v="2"/>
    <n v="0"/>
    <n v="15"/>
  </r>
  <r>
    <n v="1095"/>
    <x v="74"/>
    <s v="30/09/2020"/>
    <n v="3410"/>
    <n v="5"/>
    <s v="N"/>
    <s v="800-116-398-7"/>
    <s v="11001"/>
    <s v="Carrera 13 # 28-17 Pisos 234 y 5"/>
    <s v="30/09/2020"/>
    <s v="30/09/2023"/>
    <n v="10300000"/>
    <s v="2001992240"/>
    <n v="1080"/>
    <n v="1"/>
    <n v="10300000"/>
    <n v="180"/>
    <n v="2"/>
    <n v="2"/>
    <n v="0"/>
    <n v="10.3"/>
  </r>
  <r>
    <n v="1826"/>
    <x v="74"/>
    <s v="30/09/2020"/>
    <n v="3411"/>
    <n v="5"/>
    <s v="N"/>
    <s v="800-116-398-7"/>
    <s v="11001"/>
    <s v="Carrera 13 # 28-17 Pisos 234 y 5"/>
    <s v="30/09/2020"/>
    <s v="30/09/2025"/>
    <n v="15000000"/>
    <s v="2001992242"/>
    <n v="1800"/>
    <n v="1"/>
    <n v="15000000"/>
    <n v="180"/>
    <n v="2"/>
    <n v="2"/>
    <n v="0"/>
    <n v="15"/>
  </r>
  <r>
    <n v="730"/>
    <x v="74"/>
    <s v="30/09/2020"/>
    <n v="3412"/>
    <n v="5"/>
    <s v="N"/>
    <s v="800-116-398-7"/>
    <s v="11001"/>
    <s v="Carrera 13 # 28-17 Pisos 234 y 5"/>
    <s v="30/09/2020"/>
    <s v="30/09/2022"/>
    <n v="7000000"/>
    <s v="2001992263"/>
    <n v="720"/>
    <n v="1"/>
    <n v="7000000"/>
    <n v="90"/>
    <n v="2"/>
    <n v="2"/>
    <n v="0"/>
    <n v="7"/>
  </r>
  <r>
    <n v="1826"/>
    <x v="74"/>
    <s v="30/09/2020"/>
    <n v="3413"/>
    <n v="5"/>
    <s v="N"/>
    <s v="800-116-398-7"/>
    <s v="11001"/>
    <s v="Carrera 13 # 28-17 Pisos 234 y 5"/>
    <s v="30/09/2020"/>
    <s v="30/09/2025"/>
    <n v="20000000"/>
    <s v="2001992265"/>
    <n v="1800"/>
    <n v="1"/>
    <n v="20000000"/>
    <n v="180"/>
    <n v="2"/>
    <n v="2"/>
    <n v="0"/>
    <n v="20"/>
  </r>
  <r>
    <n v="730"/>
    <x v="74"/>
    <s v="30/09/2020"/>
    <n v="3414"/>
    <n v="5"/>
    <s v="N"/>
    <s v="800-116-398-7"/>
    <s v="11001"/>
    <s v="Carrera 13 # 28-17 Pisos 234 y 5"/>
    <s v="30/09/2020"/>
    <s v="30/09/2022"/>
    <n v="5500000"/>
    <s v="2001992266"/>
    <n v="720"/>
    <n v="1"/>
    <n v="5500000"/>
    <n v="180"/>
    <n v="2"/>
    <n v="2"/>
    <n v="0"/>
    <n v="5.5"/>
  </r>
  <r>
    <n v="1095"/>
    <x v="74"/>
    <s v="30/09/2020"/>
    <n v="3415"/>
    <n v="5"/>
    <s v="N"/>
    <s v="800-116-398-7"/>
    <s v="11001"/>
    <s v="Carrera 13 # 28-17 Pisos 234 y 5"/>
    <s v="30/09/2020"/>
    <s v="30/09/2023"/>
    <n v="7300000"/>
    <s v="2001992268"/>
    <n v="1080"/>
    <n v="1"/>
    <n v="7300000"/>
    <n v="180"/>
    <n v="2"/>
    <n v="2"/>
    <n v="0"/>
    <n v="7.3"/>
  </r>
  <r>
    <n v="1095"/>
    <x v="74"/>
    <s v="30/09/2020"/>
    <n v="3416"/>
    <n v="5"/>
    <s v="N"/>
    <s v="800-116-398-7"/>
    <s v="11001"/>
    <s v="Carrera 13 # 28-17 Pisos 234 y 5"/>
    <s v="30/09/2020"/>
    <s v="30/09/2023"/>
    <n v="9000000"/>
    <s v="2001992272"/>
    <n v="1080"/>
    <n v="1"/>
    <n v="9000000"/>
    <n v="180"/>
    <n v="2"/>
    <n v="2"/>
    <n v="0"/>
    <n v="9"/>
  </r>
  <r>
    <n v="1095"/>
    <x v="74"/>
    <s v="30/09/2020"/>
    <n v="3417"/>
    <n v="5"/>
    <s v="N"/>
    <s v="800-116-398-7"/>
    <s v="11001"/>
    <s v="Carrera 13 # 28-17 Pisos 234 y 5"/>
    <s v="30/09/2020"/>
    <s v="30/09/2023"/>
    <n v="15000000"/>
    <s v="2001992274"/>
    <n v="1080"/>
    <n v="1"/>
    <n v="15000000"/>
    <n v="180"/>
    <n v="2"/>
    <n v="2"/>
    <n v="0"/>
    <n v="15"/>
  </r>
  <r>
    <n v="1095"/>
    <x v="74"/>
    <s v="30/09/2020"/>
    <n v="3418"/>
    <n v="5"/>
    <s v="N"/>
    <s v="800-116-398-7"/>
    <s v="11001"/>
    <s v="Carrera 13 # 28-17 Pisos 234 y 5"/>
    <s v="30/09/2020"/>
    <s v="30/09/2023"/>
    <n v="10000000"/>
    <s v="2001992277"/>
    <n v="1080"/>
    <n v="1"/>
    <n v="10000000"/>
    <n v="180"/>
    <n v="2"/>
    <n v="2"/>
    <n v="0"/>
    <n v="10"/>
  </r>
  <r>
    <n v="560"/>
    <x v="74"/>
    <s v="30/09/2020"/>
    <n v="3419"/>
    <n v="1"/>
    <s v="N"/>
    <s v="800-149-923-6"/>
    <s v="11001"/>
    <s v="Calle 28 # 13 A-15 Piso 39"/>
    <s v="13/04/2020"/>
    <s v="13/04/2022"/>
    <n v="1000000000"/>
    <s v="2010452855"/>
    <n v="720"/>
    <n v="1"/>
    <n v="1000000000"/>
    <n v="30"/>
    <n v="2"/>
    <n v="2"/>
    <n v="2.65"/>
    <n v="905.75585799999999"/>
  </r>
  <r>
    <n v="939"/>
    <x v="74"/>
    <s v="30/09/2020"/>
    <n v="3420"/>
    <n v="1"/>
    <s v="N"/>
    <s v="800-149-923-6"/>
    <s v="11001"/>
    <s v="Calle 28 # 13 A-15 Piso 39"/>
    <s v="27/04/2020"/>
    <s v="27/04/2023"/>
    <n v="1000000000"/>
    <s v="2011551030"/>
    <n v="1080"/>
    <n v="1"/>
    <n v="1000000000"/>
    <n v="30"/>
    <n v="2"/>
    <n v="2"/>
    <n v="1.948"/>
    <n v="1000.415265"/>
  </r>
  <r>
    <n v="575"/>
    <x v="74"/>
    <s v="30/09/2020"/>
    <n v="3421"/>
    <n v="1"/>
    <s v="N"/>
    <s v="800-149-923-6"/>
    <s v="11001"/>
    <s v="Calle 28 # 13 A-15 Piso 39"/>
    <s v="28/04/2020"/>
    <s v="28/04/2022"/>
    <n v="2000000000"/>
    <s v="2011823712"/>
    <n v="720"/>
    <n v="1"/>
    <n v="2000000000"/>
    <n v="30"/>
    <n v="2"/>
    <n v="2"/>
    <n v="1.948"/>
    <n v="1809.797562"/>
  </r>
  <r>
    <n v="575"/>
    <x v="74"/>
    <s v="30/09/2020"/>
    <n v="3422"/>
    <n v="1"/>
    <s v="N"/>
    <s v="800-149-923-6"/>
    <s v="11001"/>
    <s v="Calle 28 # 13 A-15 Piso 39"/>
    <s v="28/04/2020"/>
    <s v="28/04/2022"/>
    <n v="2000000000"/>
    <s v="2011828230"/>
    <n v="720"/>
    <n v="1"/>
    <n v="2000000000"/>
    <n v="30"/>
    <n v="2"/>
    <n v="2"/>
    <n v="1.9490000000000001"/>
    <n v="1900.3740399999999"/>
  </r>
  <r>
    <n v="575"/>
    <x v="74"/>
    <s v="30/09/2020"/>
    <n v="3423"/>
    <n v="1"/>
    <s v="N"/>
    <s v="800-149-923-6"/>
    <s v="11001"/>
    <s v="Calle 28 # 13 A-15 Piso 39"/>
    <s v="28/04/2020"/>
    <s v="28/04/2022"/>
    <n v="1000000000"/>
    <s v="2011888964"/>
    <n v="720"/>
    <n v="1"/>
    <n v="1000000000"/>
    <n v="30"/>
    <n v="2"/>
    <n v="2"/>
    <n v="1.948"/>
    <n v="904.86606099999995"/>
  </r>
  <r>
    <n v="1009"/>
    <x v="74"/>
    <s v="30/09/2020"/>
    <n v="3424"/>
    <n v="1"/>
    <s v="N"/>
    <s v="800-149-923-6"/>
    <s v="11001"/>
    <s v="Calle 28 # 13 A-15 Piso 39"/>
    <s v="06/07/2020"/>
    <s v="06/07/2023"/>
    <n v="2500000000"/>
    <s v="2018564931"/>
    <n v="1080"/>
    <n v="1"/>
    <n v="2500000000"/>
    <n v="30"/>
    <n v="2"/>
    <n v="2"/>
    <n v="2.37"/>
    <n v="2504.3408399999998"/>
  </r>
  <r>
    <n v="262"/>
    <x v="74"/>
    <s v="30/09/2020"/>
    <n v="3425"/>
    <n v="5"/>
    <s v="N"/>
    <s v="800-116-398-7"/>
    <s v="11001"/>
    <s v="Carrera 13 # 28-17 Pisos 234 y 5"/>
    <s v="08/08/2017"/>
    <s v="19/06/2021"/>
    <n v="14134400"/>
    <s v="1400078260"/>
    <n v="2520"/>
    <n v="1"/>
    <n v="14134400"/>
    <n v="180"/>
    <n v="2"/>
    <n v="2"/>
    <n v="1.33"/>
    <n v="3.5467300000000002"/>
  </r>
  <r>
    <n v="598"/>
    <x v="74"/>
    <s v="30/09/2020"/>
    <n v="3426"/>
    <n v="5"/>
    <s v="N"/>
    <s v="800-116-398-7"/>
    <s v="11001"/>
    <s v="Carrera 13 # 28-17 Pisos 234 y 5"/>
    <s v="08/08/2017"/>
    <s v="21/05/2022"/>
    <n v="16074012"/>
    <s v="1500083164"/>
    <n v="2520"/>
    <n v="1"/>
    <n v="16074012"/>
    <n v="180"/>
    <n v="2"/>
    <n v="2"/>
    <n v="1.86"/>
    <n v="6.4733200000000002"/>
  </r>
  <r>
    <n v="233"/>
    <x v="74"/>
    <s v="30/09/2020"/>
    <n v="3427"/>
    <n v="5"/>
    <s v="N"/>
    <s v="800-116-398-7"/>
    <s v="11001"/>
    <s v="Carrera 13 # 28-17 Pisos 234 y 5"/>
    <s v="08/08/2017"/>
    <s v="21/05/2021"/>
    <n v="10105600"/>
    <s v="1500083165"/>
    <n v="2160"/>
    <n v="1"/>
    <n v="10105600"/>
    <n v="180"/>
    <n v="2"/>
    <n v="2"/>
    <n v="1.86"/>
    <n v="2.5436290000000001"/>
  </r>
  <r>
    <n v="234"/>
    <x v="74"/>
    <s v="30/09/2020"/>
    <n v="3428"/>
    <n v="5"/>
    <s v="N"/>
    <s v="800-116-398-7"/>
    <s v="11001"/>
    <s v="Carrera 13 # 28-17 Pisos 234 y 5"/>
    <s v="08/08/2017"/>
    <s v="22/05/2021"/>
    <n v="7018560"/>
    <s v="1500083210"/>
    <n v="2160"/>
    <n v="1"/>
    <n v="7018560"/>
    <n v="180"/>
    <n v="2"/>
    <n v="2"/>
    <n v="1.86"/>
    <n v="1.7918620000000001"/>
  </r>
  <r>
    <n v="247"/>
    <x v="74"/>
    <s v="30/09/2020"/>
    <n v="3429"/>
    <n v="5"/>
    <s v="N"/>
    <s v="800-116-398-7"/>
    <s v="11001"/>
    <s v="Carrera 13 # 28-17 Pisos 234 y 5"/>
    <s v="08/08/2017"/>
    <s v="04/06/2021"/>
    <n v="6874800"/>
    <s v="1500083581"/>
    <n v="2160"/>
    <n v="1"/>
    <n v="6874800"/>
    <n v="180"/>
    <n v="2"/>
    <n v="2"/>
    <n v="1.67"/>
    <n v="1.7278640000000001"/>
  </r>
  <r>
    <n v="269"/>
    <x v="74"/>
    <s v="30/09/2020"/>
    <n v="3430"/>
    <n v="5"/>
    <s v="N"/>
    <s v="800-116-398-7"/>
    <s v="11001"/>
    <s v="Carrera 13 # 28-17 Pisos 234 y 5"/>
    <s v="08/08/2017"/>
    <s v="26/06/2021"/>
    <n v="8981920"/>
    <s v="1500084123"/>
    <n v="2160"/>
    <n v="1"/>
    <n v="8981920"/>
    <n v="180"/>
    <n v="2"/>
    <n v="2"/>
    <n v="1.26"/>
    <n v="2.252812"/>
  </r>
  <r>
    <n v="279"/>
    <x v="74"/>
    <s v="30/09/2020"/>
    <n v="3431"/>
    <n v="5"/>
    <s v="N"/>
    <s v="800-116-398-7"/>
    <s v="11001"/>
    <s v="Carrera 13 # 28-17 Pisos 234 y 5"/>
    <s v="08/08/2017"/>
    <s v="06/07/2021"/>
    <n v="10144870"/>
    <s v="1500084320"/>
    <n v="2160"/>
    <n v="1"/>
    <n v="10144870"/>
    <n v="180"/>
    <n v="2"/>
    <n v="2"/>
    <n v="1.1000000000000001"/>
    <n v="2.542678"/>
  </r>
  <r>
    <n v="287"/>
    <x v="74"/>
    <s v="30/09/2020"/>
    <n v="3432"/>
    <n v="5"/>
    <s v="N"/>
    <s v="800-116-398-7"/>
    <s v="11001"/>
    <s v="Carrera 13 # 28-17 Pisos 234 y 5"/>
    <s v="08/08/2017"/>
    <s v="14/07/2021"/>
    <n v="6485120"/>
    <s v="1500084506"/>
    <n v="360"/>
    <n v="1"/>
    <n v="6485120"/>
    <n v="180"/>
    <n v="2"/>
    <n v="2"/>
    <n v="4.29"/>
    <n v="1.000213"/>
  </r>
  <r>
    <n v="682"/>
    <x v="74"/>
    <s v="30/09/2020"/>
    <n v="3433"/>
    <n v="5"/>
    <s v="N"/>
    <s v="800-116-398-7"/>
    <s v="11001"/>
    <s v="Carrera 13 # 28-17 Pisos 234 y 5"/>
    <s v="08/08/2017"/>
    <s v="13/08/2022"/>
    <n v="10859990"/>
    <s v="1500085201"/>
    <n v="1800"/>
    <n v="1"/>
    <n v="10859990"/>
    <n v="180"/>
    <n v="2"/>
    <n v="2"/>
    <n v="0.5"/>
    <n v="3.7413500000000002"/>
  </r>
  <r>
    <n v="332"/>
    <x v="74"/>
    <s v="30/09/2020"/>
    <n v="3434"/>
    <n v="5"/>
    <s v="N"/>
    <s v="800-116-398-7"/>
    <s v="11001"/>
    <s v="Carrera 13 # 28-17 Pisos 234 y 5"/>
    <s v="08/08/2017"/>
    <s v="28/08/2021"/>
    <n v="6516629"/>
    <s v="1500085635"/>
    <n v="2160"/>
    <n v="1"/>
    <n v="6516629"/>
    <n v="180"/>
    <n v="2"/>
    <n v="2"/>
    <n v="0.2"/>
    <n v="1.629991"/>
  </r>
  <r>
    <n v="338"/>
    <x v="74"/>
    <s v="30/09/2020"/>
    <n v="3435"/>
    <n v="5"/>
    <s v="N"/>
    <s v="800-116-398-7"/>
    <s v="11001"/>
    <s v="Carrera 13 # 28-17 Pisos 234 y 5"/>
    <s v="08/08/2017"/>
    <s v="03/09/2021"/>
    <n v="14362933"/>
    <s v="1500085767"/>
    <n v="2160"/>
    <n v="1"/>
    <n v="14362933"/>
    <n v="180"/>
    <n v="2"/>
    <n v="2"/>
    <n v="0.14000000000000001"/>
    <n v="3.1920899999999999"/>
  </r>
  <r>
    <n v="344"/>
    <x v="74"/>
    <s v="30/09/2020"/>
    <n v="3436"/>
    <n v="5"/>
    <s v="N"/>
    <s v="800-116-398-7"/>
    <s v="11001"/>
    <s v="Carrera 13 # 28-17 Pisos 234 y 5"/>
    <s v="08/08/2017"/>
    <s v="09/09/2021"/>
    <n v="8715060"/>
    <s v="1500085931"/>
    <n v="2160"/>
    <n v="1"/>
    <n v="8715060"/>
    <n v="180"/>
    <n v="2"/>
    <n v="2"/>
    <n v="0.15"/>
    <n v="1.9368479999999999"/>
  </r>
  <r>
    <n v="711"/>
    <x v="74"/>
    <s v="30/09/2020"/>
    <n v="3437"/>
    <n v="5"/>
    <s v="N"/>
    <s v="800-116-398-7"/>
    <s v="11001"/>
    <s v="Carrera 13 # 28-17 Pisos 234 y 5"/>
    <s v="08/08/2017"/>
    <s v="11/09/2022"/>
    <n v="9029075"/>
    <s v="1500086001"/>
    <n v="2520"/>
    <n v="1"/>
    <n v="9029075"/>
    <n v="180"/>
    <n v="2"/>
    <n v="2"/>
    <n v="0.15"/>
    <n v="3.283566"/>
  </r>
  <r>
    <n v="1"/>
    <x v="74"/>
    <s v="30/09/2020"/>
    <n v="3438"/>
    <n v="5"/>
    <s v="N"/>
    <s v="800-116-398-7"/>
    <s v="11001"/>
    <s v="Carrera 13 # 28-17 Pisos 234 y 5"/>
    <s v="08/08/2017"/>
    <s v="01/10/2020"/>
    <n v="5734308"/>
    <s v="1500086525"/>
    <n v="1080"/>
    <n v="1"/>
    <n v="5734308"/>
    <n v="180"/>
    <n v="2"/>
    <n v="2"/>
    <n v="1.96"/>
    <n v="0.76498200000000005"/>
  </r>
  <r>
    <n v="2"/>
    <x v="74"/>
    <s v="30/09/2020"/>
    <n v="3439"/>
    <n v="5"/>
    <s v="N"/>
    <s v="800-116-398-7"/>
    <s v="11001"/>
    <s v="Carrera 13 # 28-17 Pisos 234 y 5"/>
    <s v="08/08/2017"/>
    <s v="02/10/2020"/>
    <n v="5787688"/>
    <s v="1500086555"/>
    <n v="1080"/>
    <n v="1"/>
    <n v="5787688"/>
    <n v="180"/>
    <n v="2"/>
    <n v="2"/>
    <n v="1.96"/>
    <n v="0.77383900000000005"/>
  </r>
  <r>
    <n v="5"/>
    <x v="74"/>
    <s v="30/09/2020"/>
    <n v="3440"/>
    <n v="5"/>
    <s v="N"/>
    <s v="800-116-398-7"/>
    <s v="11001"/>
    <s v="Carrera 13 # 28-17 Pisos 234 y 5"/>
    <s v="08/08/2017"/>
    <s v="05/10/2020"/>
    <n v="8273430"/>
    <s v="1500086590"/>
    <n v="1800"/>
    <n v="1"/>
    <n v="8273430"/>
    <n v="180"/>
    <n v="2"/>
    <n v="2"/>
    <n v="1.8"/>
    <n v="1.1921820000000001"/>
  </r>
  <r>
    <n v="7"/>
    <x v="74"/>
    <s v="30/09/2020"/>
    <n v="3441"/>
    <n v="5"/>
    <s v="N"/>
    <s v="800-116-398-7"/>
    <s v="11001"/>
    <s v="Carrera 13 # 28-17 Pisos 234 y 5"/>
    <s v="08/08/2017"/>
    <s v="07/10/2020"/>
    <n v="5240288"/>
    <s v="1500086660"/>
    <n v="1800"/>
    <n v="1"/>
    <n v="5240288"/>
    <n v="180"/>
    <n v="2"/>
    <n v="2"/>
    <n v="1.8"/>
    <n v="0.75508799999999998"/>
  </r>
  <r>
    <n v="16"/>
    <x v="74"/>
    <s v="30/09/2020"/>
    <n v="3442"/>
    <n v="5"/>
    <s v="N"/>
    <s v="800-116-398-7"/>
    <s v="11001"/>
    <s v="Carrera 13 # 28-17 Pisos 234 y 5"/>
    <s v="08/08/2017"/>
    <s v="16/10/2020"/>
    <n v="2722529"/>
    <s v="1500086870"/>
    <n v="1800"/>
    <n v="1"/>
    <n v="2722529"/>
    <n v="180"/>
    <n v="2"/>
    <n v="2"/>
    <n v="1.81"/>
    <n v="0.39204800000000001"/>
  </r>
  <r>
    <n v="26"/>
    <x v="74"/>
    <s v="30/09/2020"/>
    <n v="3443"/>
    <n v="5"/>
    <s v="N"/>
    <s v="800-116-398-7"/>
    <s v="11001"/>
    <s v="Carrera 13 # 28-17 Pisos 234 y 5"/>
    <s v="08/08/2017"/>
    <s v="26/10/2020"/>
    <n v="5493425"/>
    <s v="1500087057"/>
    <n v="1080"/>
    <n v="1"/>
    <n v="5493425"/>
    <n v="180"/>
    <n v="2"/>
    <n v="2"/>
    <n v="2.16"/>
    <n v="0.72544600000000004"/>
  </r>
  <r>
    <n v="1131"/>
    <x v="74"/>
    <s v="30/09/2020"/>
    <n v="3444"/>
    <n v="5"/>
    <s v="N"/>
    <s v="800-116-398-7"/>
    <s v="11001"/>
    <s v="Carrera 13 # 28-17 Pisos 234 y 5"/>
    <s v="08/08/2017"/>
    <s v="05/11/2023"/>
    <n v="16800405"/>
    <s v="1500087346"/>
    <n v="2880"/>
    <n v="1"/>
    <n v="16800405"/>
    <n v="180"/>
    <n v="2"/>
    <n v="2"/>
    <n v="5.53"/>
    <n v="9.2445229999999992"/>
  </r>
  <r>
    <n v="42"/>
    <x v="74"/>
    <s v="30/09/2020"/>
    <n v="3445"/>
    <n v="5"/>
    <s v="N"/>
    <s v="800-116-398-7"/>
    <s v="11001"/>
    <s v="Carrera 13 # 28-17 Pisos 234 y 5"/>
    <s v="08/08/2017"/>
    <s v="11/11/2020"/>
    <n v="8362200"/>
    <s v="1500087552"/>
    <n v="1800"/>
    <n v="1"/>
    <n v="8362200"/>
    <n v="180"/>
    <n v="2"/>
    <n v="2"/>
    <n v="1.94"/>
    <n v="1.20486"/>
  </r>
  <r>
    <n v="42"/>
    <x v="74"/>
    <s v="30/09/2020"/>
    <n v="3446"/>
    <n v="5"/>
    <s v="N"/>
    <s v="800-116-398-7"/>
    <s v="11001"/>
    <s v="Carrera 13 # 28-17 Pisos 234 y 5"/>
    <s v="08/08/2017"/>
    <s v="11/11/2020"/>
    <n v="7242153"/>
    <s v="1500087553"/>
    <n v="1800"/>
    <n v="1"/>
    <n v="7242153"/>
    <n v="180"/>
    <n v="2"/>
    <n v="2"/>
    <n v="5.44"/>
    <n v="1.0572109999999999"/>
  </r>
  <r>
    <n v="49"/>
    <x v="74"/>
    <s v="30/09/2020"/>
    <n v="3447"/>
    <n v="5"/>
    <s v="N"/>
    <s v="800-116-398-7"/>
    <s v="11001"/>
    <s v="Carrera 13 # 28-17 Pisos 234 y 5"/>
    <s v="08/08/2017"/>
    <s v="18/11/2020"/>
    <n v="5775000"/>
    <s v="1500087676"/>
    <n v="1800"/>
    <n v="1"/>
    <n v="5775000"/>
    <n v="180"/>
    <n v="2"/>
    <n v="2"/>
    <n v="1.86"/>
    <n v="0.83069700000000002"/>
  </r>
  <r>
    <n v="54"/>
    <x v="74"/>
    <s v="30/09/2020"/>
    <n v="3448"/>
    <n v="5"/>
    <s v="N"/>
    <s v="800-116-398-7"/>
    <s v="11001"/>
    <s v="Carrera 13 # 28-17 Pisos 234 y 5"/>
    <s v="08/08/2017"/>
    <s v="23/11/2020"/>
    <n v="4285903"/>
    <s v="1500087789"/>
    <n v="1800"/>
    <n v="1"/>
    <n v="4285903"/>
    <n v="180"/>
    <n v="2"/>
    <n v="2"/>
    <n v="1.75"/>
    <n v="0.61630399999999996"/>
  </r>
  <r>
    <n v="63"/>
    <x v="74"/>
    <s v="30/09/2020"/>
    <n v="3449"/>
    <n v="5"/>
    <s v="N"/>
    <s v="800-116-398-7"/>
    <s v="11001"/>
    <s v="Carrera 13 # 28-17 Pisos 234 y 5"/>
    <s v="08/08/2017"/>
    <s v="02/12/2020"/>
    <n v="8115800"/>
    <s v="1500088004"/>
    <n v="1080"/>
    <n v="1"/>
    <n v="8115800"/>
    <n v="180"/>
    <n v="2"/>
    <n v="2"/>
    <n v="5.17"/>
    <n v="0.89530900000000002"/>
  </r>
  <r>
    <n v="65"/>
    <x v="74"/>
    <s v="30/09/2020"/>
    <n v="3450"/>
    <n v="5"/>
    <s v="N"/>
    <s v="800-116-398-7"/>
    <s v="11001"/>
    <s v="Carrera 13 # 28-17 Pisos 234 y 5"/>
    <s v="08/08/2017"/>
    <s v="04/12/2020"/>
    <n v="3866062"/>
    <s v="1500088055"/>
    <n v="1800"/>
    <n v="1"/>
    <n v="3866062"/>
    <n v="180"/>
    <n v="2"/>
    <n v="2"/>
    <n v="1.67"/>
    <n v="0.55531399999999997"/>
  </r>
  <r>
    <n v="65"/>
    <x v="74"/>
    <s v="30/09/2020"/>
    <n v="3451"/>
    <n v="5"/>
    <s v="N"/>
    <s v="800-116-398-7"/>
    <s v="11001"/>
    <s v="Carrera 13 # 28-17 Pisos 234 y 5"/>
    <s v="08/08/2017"/>
    <s v="04/12/2020"/>
    <n v="8618032"/>
    <s v="1500088056"/>
    <n v="1800"/>
    <n v="1"/>
    <n v="8618032"/>
    <n v="180"/>
    <n v="2"/>
    <n v="2"/>
    <n v="1.67"/>
    <n v="1.237762"/>
  </r>
  <r>
    <n v="70"/>
    <x v="74"/>
    <s v="30/09/2020"/>
    <n v="3452"/>
    <n v="5"/>
    <s v="N"/>
    <s v="800-116-398-7"/>
    <s v="11001"/>
    <s v="Carrera 13 # 28-17 Pisos 234 y 5"/>
    <s v="08/08/2017"/>
    <s v="09/12/2020"/>
    <n v="7889551"/>
    <s v="1500088112"/>
    <n v="1800"/>
    <n v="1"/>
    <n v="7889551"/>
    <n v="180"/>
    <n v="2"/>
    <n v="2"/>
    <n v="1.45"/>
    <n v="1.1320779999999999"/>
  </r>
  <r>
    <n v="802"/>
    <x v="74"/>
    <s v="30/09/2020"/>
    <n v="3453"/>
    <n v="5"/>
    <s v="N"/>
    <s v="800-116-398-7"/>
    <s v="11001"/>
    <s v="Carrera 13 # 28-17 Pisos 234 y 5"/>
    <s v="08/08/2017"/>
    <s v="11/12/2022"/>
    <n v="5695026"/>
    <s v="1500088169"/>
    <n v="2520"/>
    <n v="1"/>
    <n v="5695026"/>
    <n v="180"/>
    <n v="2"/>
    <n v="2"/>
    <n v="1.45"/>
    <n v="2.5997180000000002"/>
  </r>
  <r>
    <n v="441"/>
    <x v="74"/>
    <s v="30/09/2020"/>
    <n v="3454"/>
    <n v="5"/>
    <s v="N"/>
    <s v="800-116-398-7"/>
    <s v="11001"/>
    <s v="Carrera 13 # 28-17 Pisos 234 y 5"/>
    <s v="08/08/2017"/>
    <s v="15/12/2021"/>
    <n v="13193830"/>
    <s v="1500088242"/>
    <n v="2160"/>
    <n v="1"/>
    <n v="13193830"/>
    <n v="180"/>
    <n v="2"/>
    <n v="2"/>
    <n v="4.83"/>
    <n v="4.4585759999999999"/>
  </r>
  <r>
    <n v="78"/>
    <x v="74"/>
    <s v="30/09/2020"/>
    <n v="3455"/>
    <n v="5"/>
    <s v="N"/>
    <s v="800-116-398-7"/>
    <s v="11001"/>
    <s v="Carrera 13 # 28-17 Pisos 234 y 5"/>
    <s v="08/08/2017"/>
    <s v="17/12/2020"/>
    <n v="8592412"/>
    <s v="1500088307"/>
    <n v="1080"/>
    <n v="1"/>
    <n v="8592412"/>
    <n v="180"/>
    <n v="2"/>
    <n v="2"/>
    <n v="1.33"/>
    <n v="1.13931"/>
  </r>
  <r>
    <n v="83"/>
    <x v="74"/>
    <s v="30/09/2020"/>
    <n v="3456"/>
    <n v="5"/>
    <s v="N"/>
    <s v="800-116-398-7"/>
    <s v="11001"/>
    <s v="Carrera 13 # 28-17 Pisos 234 y 5"/>
    <s v="08/08/2017"/>
    <s v="22/12/2020"/>
    <n v="6804350"/>
    <s v="1500088424"/>
    <n v="360"/>
    <n v="1"/>
    <n v="6804350"/>
    <n v="180"/>
    <n v="2"/>
    <n v="2"/>
    <n v="1.26"/>
    <n v="0.23516300000000001"/>
  </r>
  <r>
    <n v="89"/>
    <x v="74"/>
    <s v="30/09/2020"/>
    <n v="3457"/>
    <n v="5"/>
    <s v="N"/>
    <s v="800-116-398-7"/>
    <s v="11001"/>
    <s v="Carrera 13 # 28-17 Pisos 234 y 5"/>
    <s v="08/08/2017"/>
    <s v="28/12/2020"/>
    <n v="5734309"/>
    <s v="1500088586"/>
    <n v="1800"/>
    <n v="1"/>
    <n v="5734309"/>
    <n v="180"/>
    <n v="2"/>
    <n v="2"/>
    <n v="1.21"/>
    <n v="0.82227700000000004"/>
  </r>
  <r>
    <n v="89"/>
    <x v="74"/>
    <s v="30/09/2020"/>
    <n v="3458"/>
    <n v="5"/>
    <s v="N"/>
    <s v="800-116-398-7"/>
    <s v="11001"/>
    <s v="Carrera 13 # 28-17 Pisos 234 y 5"/>
    <s v="08/08/2017"/>
    <s v="28/12/2020"/>
    <n v="7229513"/>
    <s v="1500088587"/>
    <n v="1260"/>
    <n v="1"/>
    <n v="7229513"/>
    <n v="180"/>
    <n v="2"/>
    <n v="2"/>
    <n v="1.21"/>
    <n v="0.88862399999999997"/>
  </r>
  <r>
    <n v="89"/>
    <x v="74"/>
    <s v="30/09/2020"/>
    <n v="3459"/>
    <n v="5"/>
    <s v="N"/>
    <s v="800-116-398-7"/>
    <s v="11001"/>
    <s v="Carrera 13 # 28-17 Pisos 234 y 5"/>
    <s v="08/08/2017"/>
    <s v="28/12/2020"/>
    <n v="8591866"/>
    <s v="1500088588"/>
    <n v="1800"/>
    <n v="1"/>
    <n v="8591866"/>
    <n v="180"/>
    <n v="2"/>
    <n v="2"/>
    <n v="1.21"/>
    <n v="1.231948"/>
  </r>
  <r>
    <n v="180"/>
    <x v="74"/>
    <s v="30/09/2020"/>
    <n v="3460"/>
    <n v="5"/>
    <s v="N"/>
    <s v="800-116-398-7"/>
    <s v="11001"/>
    <s v="Carrera 13 # 28-17 Pisos 234 y 5"/>
    <s v="08/08/2017"/>
    <s v="29/03/2021"/>
    <n v="11000000"/>
    <s v="1600089571"/>
    <n v="1800"/>
    <n v="1"/>
    <n v="11000000"/>
    <n v="180"/>
    <n v="2"/>
    <n v="2"/>
    <n v="0"/>
    <n v="1.375103"/>
  </r>
  <r>
    <n v="194"/>
    <x v="74"/>
    <s v="30/09/2020"/>
    <n v="3461"/>
    <n v="5"/>
    <s v="N"/>
    <s v="800-116-398-7"/>
    <s v="11001"/>
    <s v="Carrera 13 # 28-17 Pisos 234 y 5"/>
    <s v="08/08/2017"/>
    <s v="12/04/2021"/>
    <n v="5152835"/>
    <s v="1601253796"/>
    <n v="1800"/>
    <n v="1"/>
    <n v="5152835"/>
    <n v="180"/>
    <n v="2"/>
    <n v="2"/>
    <n v="1.81"/>
    <n v="1.299145"/>
  </r>
  <r>
    <n v="195"/>
    <x v="74"/>
    <s v="30/09/2020"/>
    <n v="3462"/>
    <n v="5"/>
    <s v="N"/>
    <s v="800-116-398-7"/>
    <s v="11001"/>
    <s v="Carrera 13 # 28-17 Pisos 234 y 5"/>
    <s v="08/08/2017"/>
    <s v="13/04/2021"/>
    <n v="6870823"/>
    <s v="1601253853"/>
    <n v="1260"/>
    <n v="1"/>
    <n v="6870823"/>
    <n v="180"/>
    <n v="2"/>
    <n v="2"/>
    <n v="1.81"/>
    <n v="0.341117"/>
  </r>
  <r>
    <n v="197"/>
    <x v="74"/>
    <s v="30/09/2020"/>
    <n v="3463"/>
    <n v="5"/>
    <s v="N"/>
    <s v="800-116-398-7"/>
    <s v="11001"/>
    <s v="Carrera 13 # 28-17 Pisos 234 y 5"/>
    <s v="08/08/2017"/>
    <s v="15/04/2021"/>
    <n v="4141200"/>
    <s v="1601254247"/>
    <n v="1800"/>
    <n v="1"/>
    <n v="4141200"/>
    <n v="180"/>
    <n v="2"/>
    <n v="2"/>
    <n v="1.81"/>
    <n v="1.0444359999999999"/>
  </r>
  <r>
    <n v="197"/>
    <x v="74"/>
    <s v="30/09/2020"/>
    <n v="3464"/>
    <n v="5"/>
    <s v="N"/>
    <s v="800-116-398-7"/>
    <s v="11001"/>
    <s v="Carrera 13 # 28-17 Pisos 234 y 5"/>
    <s v="08/08/2017"/>
    <s v="15/04/2021"/>
    <n v="4029200"/>
    <s v="1601254249"/>
    <n v="1800"/>
    <n v="1"/>
    <n v="4029200"/>
    <n v="180"/>
    <n v="2"/>
    <n v="2"/>
    <n v="1.81"/>
    <n v="1.016127"/>
  </r>
  <r>
    <n v="200"/>
    <x v="74"/>
    <s v="30/09/2020"/>
    <n v="3465"/>
    <n v="5"/>
    <s v="N"/>
    <s v="800-116-398-7"/>
    <s v="11001"/>
    <s v="Carrera 13 # 28-17 Pisos 234 y 5"/>
    <s v="08/08/2017"/>
    <s v="18/04/2021"/>
    <n v="9673445"/>
    <s v="1601254495"/>
    <n v="1800"/>
    <n v="1"/>
    <n v="9673445"/>
    <n v="180"/>
    <n v="2"/>
    <n v="2"/>
    <n v="2.02"/>
    <n v="2.441592"/>
  </r>
  <r>
    <n v="200"/>
    <x v="74"/>
    <s v="30/09/2020"/>
    <n v="3466"/>
    <n v="5"/>
    <s v="N"/>
    <s v="800-116-398-7"/>
    <s v="11001"/>
    <s v="Carrera 13 # 28-17 Pisos 234 y 5"/>
    <s v="08/08/2017"/>
    <s v="18/04/2021"/>
    <n v="4951600"/>
    <s v="1601254500"/>
    <n v="1800"/>
    <n v="1"/>
    <n v="4951600"/>
    <n v="180"/>
    <n v="2"/>
    <n v="2"/>
    <n v="2.02"/>
    <n v="1.249797"/>
  </r>
  <r>
    <n v="201"/>
    <x v="74"/>
    <s v="30/09/2020"/>
    <n v="3467"/>
    <n v="5"/>
    <s v="N"/>
    <s v="800-116-398-7"/>
    <s v="11001"/>
    <s v="Carrera 13 # 28-17 Pisos 234 y 5"/>
    <s v="08/08/2017"/>
    <s v="19/04/2021"/>
    <n v="4359600"/>
    <s v="1601254644"/>
    <n v="1800"/>
    <n v="1"/>
    <n v="4359600"/>
    <n v="180"/>
    <n v="2"/>
    <n v="2"/>
    <n v="2.02"/>
    <n v="1.1003419999999999"/>
  </r>
  <r>
    <n v="566"/>
    <x v="74"/>
    <s v="30/09/2020"/>
    <n v="3468"/>
    <n v="5"/>
    <s v="N"/>
    <s v="800-116-398-7"/>
    <s v="11001"/>
    <s v="Carrera 13 # 28-17 Pisos 234 y 5"/>
    <s v="08/08/2017"/>
    <s v="19/04/2022"/>
    <n v="4843636"/>
    <s v="1601254651"/>
    <n v="2160"/>
    <n v="1"/>
    <n v="4843636"/>
    <n v="180"/>
    <n v="2"/>
    <n v="2"/>
    <n v="2.02"/>
    <n v="1.955627"/>
  </r>
  <r>
    <n v="204"/>
    <x v="74"/>
    <s v="30/09/2020"/>
    <n v="3469"/>
    <n v="5"/>
    <s v="N"/>
    <s v="800-116-398-7"/>
    <s v="11001"/>
    <s v="Carrera 13 # 28-17 Pisos 234 y 5"/>
    <s v="08/08/2017"/>
    <s v="22/04/2021"/>
    <n v="6567200"/>
    <s v="1601256226"/>
    <n v="1800"/>
    <n v="1"/>
    <n v="6567200"/>
    <n v="180"/>
    <n v="2"/>
    <n v="2"/>
    <n v="2.02"/>
    <n v="1.657006"/>
  </r>
  <r>
    <n v="207"/>
    <x v="74"/>
    <s v="30/09/2020"/>
    <n v="3470"/>
    <n v="5"/>
    <s v="N"/>
    <s v="800-116-398-7"/>
    <s v="11001"/>
    <s v="Carrera 13 # 28-17 Pisos 234 y 5"/>
    <s v="08/08/2017"/>
    <s v="25/04/2021"/>
    <n v="12065976"/>
    <s v="1601256871"/>
    <n v="1800"/>
    <n v="1"/>
    <n v="12065976"/>
    <n v="180"/>
    <n v="2"/>
    <n v="2"/>
    <n v="5.66"/>
    <n v="3.0905619999999998"/>
  </r>
  <r>
    <n v="573"/>
    <x v="74"/>
    <s v="30/09/2020"/>
    <n v="3471"/>
    <n v="5"/>
    <s v="N"/>
    <s v="800-116-398-7"/>
    <s v="11001"/>
    <s v="Carrera 13 # 28-17 Pisos 234 y 5"/>
    <s v="08/08/2017"/>
    <s v="26/04/2022"/>
    <n v="7981176"/>
    <s v="1601257189"/>
    <n v="2160"/>
    <n v="1"/>
    <n v="7981176"/>
    <n v="180"/>
    <n v="2"/>
    <n v="2"/>
    <n v="2.16"/>
    <n v="3.2231230000000002"/>
  </r>
  <r>
    <n v="580"/>
    <x v="74"/>
    <s v="30/09/2020"/>
    <n v="3472"/>
    <n v="5"/>
    <s v="N"/>
    <s v="800-116-398-7"/>
    <s v="11001"/>
    <s v="Carrera 13 # 28-17 Pisos 234 y 5"/>
    <s v="08/08/2017"/>
    <s v="03/05/2022"/>
    <n v="11466400"/>
    <s v="1601259024"/>
    <n v="2160"/>
    <n v="1"/>
    <n v="11466400"/>
    <n v="180"/>
    <n v="2"/>
    <n v="2"/>
    <n v="2.0299999999999998"/>
    <n v="4.6246919999999996"/>
  </r>
  <r>
    <n v="216"/>
    <x v="74"/>
    <s v="30/09/2020"/>
    <n v="3473"/>
    <n v="5"/>
    <s v="N"/>
    <s v="800-116-398-7"/>
    <s v="11001"/>
    <s v="Carrera 13 # 28-17 Pisos 234 y 5"/>
    <s v="08/08/2017"/>
    <s v="04/05/2021"/>
    <n v="4552835"/>
    <s v="1601259288"/>
    <n v="900"/>
    <n v="1"/>
    <n v="4552835"/>
    <n v="180"/>
    <n v="2"/>
    <n v="2"/>
    <n v="2.0299999999999998"/>
    <n v="1.148199"/>
  </r>
  <r>
    <n v="594"/>
    <x v="74"/>
    <s v="30/09/2020"/>
    <n v="3474"/>
    <n v="5"/>
    <s v="N"/>
    <s v="800-116-398-7"/>
    <s v="11001"/>
    <s v="Carrera 13 # 28-17 Pisos 234 y 5"/>
    <s v="08/08/2017"/>
    <s v="17/05/2022"/>
    <n v="4956400"/>
    <s v="1601261516"/>
    <n v="2160"/>
    <n v="1"/>
    <n v="4956400"/>
    <n v="180"/>
    <n v="2"/>
    <n v="2"/>
    <n v="1.86"/>
    <n v="1.9976849999999999"/>
  </r>
  <r>
    <n v="230"/>
    <x v="74"/>
    <s v="30/09/2020"/>
    <n v="3475"/>
    <n v="5"/>
    <s v="N"/>
    <s v="800-116-398-7"/>
    <s v="11001"/>
    <s v="Carrera 13 # 28-17 Pisos 234 y 5"/>
    <s v="08/08/2017"/>
    <s v="18/05/2021"/>
    <n v="10755886"/>
    <s v="1601262793"/>
    <n v="1800"/>
    <n v="1"/>
    <n v="10755886"/>
    <n v="180"/>
    <n v="2"/>
    <n v="2"/>
    <n v="1.86"/>
    <n v="2.707795"/>
  </r>
  <r>
    <n v="235"/>
    <x v="74"/>
    <s v="30/09/2020"/>
    <n v="3476"/>
    <n v="5"/>
    <s v="N"/>
    <s v="800-116-398-7"/>
    <s v="11001"/>
    <s v="Carrera 13 # 28-17 Pisos 234 y 5"/>
    <s v="08/08/2017"/>
    <s v="23/05/2021"/>
    <n v="5152835"/>
    <s v="1601264257"/>
    <n v="1800"/>
    <n v="1"/>
    <n v="5152835"/>
    <n v="180"/>
    <n v="2"/>
    <n v="2"/>
    <n v="1.75"/>
    <n v="1.29654"/>
  </r>
  <r>
    <n v="236"/>
    <x v="74"/>
    <s v="30/09/2020"/>
    <n v="3477"/>
    <n v="5"/>
    <s v="N"/>
    <s v="800-116-398-7"/>
    <s v="11001"/>
    <s v="Carrera 13 # 28-17 Pisos 234 y 5"/>
    <s v="08/08/2017"/>
    <s v="24/05/2021"/>
    <n v="3008400"/>
    <s v="1601264298"/>
    <n v="1800"/>
    <n v="1"/>
    <n v="3008400"/>
    <n v="180"/>
    <n v="2"/>
    <n v="2"/>
    <n v="1.75"/>
    <n v="0.756826"/>
  </r>
  <r>
    <n v="603"/>
    <x v="74"/>
    <s v="30/09/2020"/>
    <n v="3478"/>
    <n v="5"/>
    <s v="N"/>
    <s v="800-116-398-7"/>
    <s v="11001"/>
    <s v="Carrera 13 # 28-17 Pisos 234 y 5"/>
    <s v="08/08/2017"/>
    <s v="26/05/2022"/>
    <n v="6325740"/>
    <s v="1601265065"/>
    <n v="2160"/>
    <n v="1"/>
    <n v="6325740"/>
    <n v="180"/>
    <n v="2"/>
    <n v="2"/>
    <n v="1.75"/>
    <n v="2.5454240000000001"/>
  </r>
  <r>
    <n v="238"/>
    <x v="74"/>
    <s v="30/09/2020"/>
    <n v="3479"/>
    <n v="5"/>
    <s v="N"/>
    <s v="800-116-398-7"/>
    <s v="11001"/>
    <s v="Carrera 13 # 28-17 Pisos 234 y 5"/>
    <s v="08/08/2017"/>
    <s v="26/05/2021"/>
    <n v="7152835"/>
    <s v="1601265084"/>
    <n v="1800"/>
    <n v="1"/>
    <n v="7152835"/>
    <n v="180"/>
    <n v="2"/>
    <n v="2"/>
    <n v="1.75"/>
    <n v="1.7989930000000001"/>
  </r>
  <r>
    <n v="239"/>
    <x v="74"/>
    <s v="30/09/2020"/>
    <n v="3480"/>
    <n v="5"/>
    <s v="N"/>
    <s v="800-116-398-7"/>
    <s v="11001"/>
    <s v="Carrera 13 # 28-17 Pisos 234 y 5"/>
    <s v="08/08/2017"/>
    <s v="27/05/2021"/>
    <n v="14428000"/>
    <s v="1601265445"/>
    <n v="540"/>
    <n v="1"/>
    <n v="14428000"/>
    <n v="180"/>
    <n v="2"/>
    <n v="2"/>
    <n v="1.75"/>
    <n v="3.6285249999999998"/>
  </r>
  <r>
    <n v="604"/>
    <x v="74"/>
    <s v="30/09/2020"/>
    <n v="3481"/>
    <n v="5"/>
    <s v="N"/>
    <s v="800-116-398-7"/>
    <s v="11001"/>
    <s v="Carrera 13 # 28-17 Pisos 234 y 5"/>
    <s v="08/08/2017"/>
    <s v="27/05/2022"/>
    <n v="19744000"/>
    <s v="1601265446"/>
    <n v="2160"/>
    <n v="1"/>
    <n v="19744000"/>
    <n v="180"/>
    <n v="2"/>
    <n v="2"/>
    <n v="1.75"/>
    <n v="7.9445860000000001"/>
  </r>
  <r>
    <n v="245"/>
    <x v="74"/>
    <s v="30/09/2020"/>
    <n v="3482"/>
    <n v="5"/>
    <s v="N"/>
    <s v="800-116-398-7"/>
    <s v="11001"/>
    <s v="Carrera 13 # 28-17 Pisos 234 y 5"/>
    <s v="08/08/2017"/>
    <s v="02/06/2021"/>
    <n v="13595600"/>
    <s v="1601266748"/>
    <n v="1800"/>
    <n v="1"/>
    <n v="13595600"/>
    <n v="180"/>
    <n v="2"/>
    <n v="2"/>
    <n v="1.67"/>
    <n v="3.4177689999999998"/>
  </r>
  <r>
    <n v="246"/>
    <x v="74"/>
    <s v="30/09/2020"/>
    <n v="3483"/>
    <n v="5"/>
    <s v="N"/>
    <s v="800-116-398-7"/>
    <s v="11001"/>
    <s v="Carrera 13 # 28-17 Pisos 234 y 5"/>
    <s v="08/08/2017"/>
    <s v="03/06/2021"/>
    <n v="4033200"/>
    <s v="1601266867"/>
    <n v="1800"/>
    <n v="1"/>
    <n v="4033200"/>
    <n v="180"/>
    <n v="2"/>
    <n v="2"/>
    <n v="1.67"/>
    <n v="1.0137989999999999"/>
  </r>
  <r>
    <n v="611"/>
    <x v="74"/>
    <s v="30/09/2020"/>
    <n v="3484"/>
    <n v="5"/>
    <s v="N"/>
    <s v="800-116-398-7"/>
    <s v="11001"/>
    <s v="Carrera 13 # 28-17 Pisos 234 y 5"/>
    <s v="08/08/2017"/>
    <s v="03/06/2022"/>
    <n v="10641600"/>
    <s v="1601266915"/>
    <n v="2160"/>
    <n v="1"/>
    <n v="10641600"/>
    <n v="180"/>
    <n v="2"/>
    <n v="2"/>
    <n v="1.67"/>
    <n v="4.2796890000000003"/>
  </r>
  <r>
    <n v="246"/>
    <x v="74"/>
    <s v="30/09/2020"/>
    <n v="3485"/>
    <n v="5"/>
    <s v="N"/>
    <s v="800-116-398-7"/>
    <s v="11001"/>
    <s v="Carrera 13 # 28-17 Pisos 234 y 5"/>
    <s v="08/08/2017"/>
    <s v="03/06/2021"/>
    <n v="5152835"/>
    <s v="1601266934"/>
    <n v="1260"/>
    <n v="1"/>
    <n v="5152835"/>
    <n v="180"/>
    <n v="2"/>
    <n v="2"/>
    <n v="1.67"/>
    <n v="0.91977299999999995"/>
  </r>
  <r>
    <n v="615"/>
    <x v="74"/>
    <s v="30/09/2020"/>
    <n v="3486"/>
    <n v="5"/>
    <s v="N"/>
    <s v="800-116-398-7"/>
    <s v="11001"/>
    <s v="Carrera 13 # 28-17 Pisos 234 y 5"/>
    <s v="08/08/2017"/>
    <s v="07/06/2022"/>
    <n v="7310400"/>
    <s v="1601267261"/>
    <n v="900"/>
    <n v="1"/>
    <n v="7310400"/>
    <n v="180"/>
    <n v="2"/>
    <n v="2"/>
    <n v="1.45"/>
    <n v="2.1363460000000001"/>
  </r>
  <r>
    <n v="618"/>
    <x v="74"/>
    <s v="30/09/2020"/>
    <n v="3487"/>
    <n v="5"/>
    <s v="N"/>
    <s v="800-116-398-7"/>
    <s v="11001"/>
    <s v="Carrera 13 # 28-17 Pisos 234 y 5"/>
    <s v="08/08/2017"/>
    <s v="10/06/2022"/>
    <n v="12600000"/>
    <s v="1601268223"/>
    <n v="2160"/>
    <n v="1"/>
    <n v="12600000"/>
    <n v="180"/>
    <n v="2"/>
    <n v="2"/>
    <n v="1.45"/>
    <n v="5.0622199999999999"/>
  </r>
  <r>
    <n v="621"/>
    <x v="74"/>
    <s v="30/09/2020"/>
    <n v="3488"/>
    <n v="5"/>
    <s v="N"/>
    <s v="800-116-398-7"/>
    <s v="11001"/>
    <s v="Carrera 13 # 28-17 Pisos 234 y 5"/>
    <s v="08/08/2017"/>
    <s v="13/06/2022"/>
    <n v="7524000"/>
    <s v="1601268787"/>
    <n v="2160"/>
    <n v="1"/>
    <n v="7524000"/>
    <n v="180"/>
    <n v="2"/>
    <n v="2"/>
    <n v="1.33"/>
    <n v="3.0215879999999999"/>
  </r>
  <r>
    <n v="986"/>
    <x v="74"/>
    <s v="30/09/2020"/>
    <n v="3489"/>
    <n v="5"/>
    <s v="N"/>
    <s v="800-116-398-7"/>
    <s v="11001"/>
    <s v="Carrera 13 # 28-17 Pisos 234 y 5"/>
    <s v="08/08/2017"/>
    <s v="13/06/2023"/>
    <n v="3647600"/>
    <s v="1601268788"/>
    <n v="2520"/>
    <n v="1"/>
    <n v="3647600"/>
    <n v="180"/>
    <n v="2"/>
    <n v="2"/>
    <n v="1.33"/>
    <n v="1.997466"/>
  </r>
  <r>
    <n v="257"/>
    <x v="74"/>
    <s v="30/09/2020"/>
    <n v="3490"/>
    <n v="5"/>
    <s v="N"/>
    <s v="800-116-398-7"/>
    <s v="11001"/>
    <s v="Carrera 13 # 28-17 Pisos 234 y 5"/>
    <s v="08/08/2017"/>
    <s v="14/06/2021"/>
    <n v="4939773"/>
    <s v="1601269155"/>
    <n v="1800"/>
    <n v="1"/>
    <n v="4939773"/>
    <n v="180"/>
    <n v="2"/>
    <n v="2"/>
    <n v="1.33"/>
    <n v="1.239727"/>
  </r>
  <r>
    <n v="622"/>
    <x v="74"/>
    <s v="30/09/2020"/>
    <n v="3491"/>
    <n v="5"/>
    <s v="N"/>
    <s v="800-116-398-7"/>
    <s v="11001"/>
    <s v="Carrera 13 # 28-17 Pisos 234 y 5"/>
    <s v="08/08/2017"/>
    <s v="14/06/2022"/>
    <n v="20000000"/>
    <s v="1601269163"/>
    <n v="1620"/>
    <n v="1"/>
    <n v="20000000"/>
    <n v="180"/>
    <n v="2"/>
    <n v="2"/>
    <n v="1.33"/>
    <n v="7.1388449999999999"/>
  </r>
  <r>
    <n v="258"/>
    <x v="74"/>
    <s v="30/09/2020"/>
    <n v="3492"/>
    <n v="5"/>
    <s v="N"/>
    <s v="800-116-398-7"/>
    <s v="11001"/>
    <s v="Carrera 13 # 28-17 Pisos 234 y 5"/>
    <s v="08/08/2017"/>
    <s v="15/06/2021"/>
    <n v="7020000"/>
    <s v="1601269626"/>
    <n v="1800"/>
    <n v="1"/>
    <n v="7020000"/>
    <n v="180"/>
    <n v="2"/>
    <n v="2"/>
    <n v="1.33"/>
    <n v="1.76176"/>
  </r>
  <r>
    <n v="264"/>
    <x v="74"/>
    <s v="30/09/2020"/>
    <n v="3493"/>
    <n v="5"/>
    <s v="N"/>
    <s v="800-116-398-7"/>
    <s v="11001"/>
    <s v="Carrera 13 # 28-17 Pisos 234 y 5"/>
    <s v="08/08/2017"/>
    <s v="21/06/2021"/>
    <n v="12000000"/>
    <s v="1601271162"/>
    <n v="1800"/>
    <n v="1"/>
    <n v="12000000"/>
    <n v="180"/>
    <n v="2"/>
    <n v="2"/>
    <n v="1.26"/>
    <n v="3.01051"/>
  </r>
  <r>
    <n v="270"/>
    <x v="74"/>
    <s v="30/09/2020"/>
    <n v="3494"/>
    <n v="5"/>
    <s v="N"/>
    <s v="800-116-398-7"/>
    <s v="11001"/>
    <s v="Carrera 13 # 28-17 Pisos 234 y 5"/>
    <s v="08/08/2017"/>
    <s v="27/06/2021"/>
    <n v="6000000"/>
    <s v="1601272932"/>
    <n v="1800"/>
    <n v="1"/>
    <n v="6000000"/>
    <n v="180"/>
    <n v="2"/>
    <n v="2"/>
    <n v="1.21"/>
    <n v="1.5048699999999999"/>
  </r>
  <r>
    <n v="657"/>
    <x v="74"/>
    <s v="30/09/2020"/>
    <n v="3495"/>
    <n v="5"/>
    <s v="N"/>
    <s v="800-116-398-7"/>
    <s v="11001"/>
    <s v="Carrera 13 # 28-17 Pisos 234 y 5"/>
    <s v="08/08/2017"/>
    <s v="19/07/2022"/>
    <n v="14000000"/>
    <s v="1601278137"/>
    <n v="2160"/>
    <n v="1"/>
    <n v="14000000"/>
    <n v="180"/>
    <n v="2"/>
    <n v="2"/>
    <n v="0.88"/>
    <n v="5.6101989999999997"/>
  </r>
  <r>
    <n v="295"/>
    <x v="74"/>
    <s v="30/09/2020"/>
    <n v="3496"/>
    <n v="5"/>
    <s v="N"/>
    <s v="800-116-398-7"/>
    <s v="11001"/>
    <s v="Carrera 13 # 28-17 Pisos 234 y 5"/>
    <s v="08/08/2017"/>
    <s v="22/07/2021"/>
    <n v="11000000"/>
    <s v="1601278821"/>
    <n v="1800"/>
    <n v="1"/>
    <n v="11000000"/>
    <n v="180"/>
    <n v="2"/>
    <n v="2"/>
    <n v="0.88"/>
    <n v="2.754556"/>
  </r>
  <r>
    <n v="298"/>
    <x v="74"/>
    <s v="30/09/2020"/>
    <n v="3497"/>
    <n v="5"/>
    <s v="N"/>
    <s v="800-116-398-7"/>
    <s v="11001"/>
    <s v="Carrera 13 # 28-17 Pisos 234 y 5"/>
    <s v="08/08/2017"/>
    <s v="25/07/2021"/>
    <n v="15000000"/>
    <s v="1601279243"/>
    <n v="1800"/>
    <n v="1"/>
    <n v="15000000"/>
    <n v="180"/>
    <n v="2"/>
    <n v="2"/>
    <n v="4.29"/>
    <n v="3.7841360000000002"/>
  </r>
  <r>
    <n v="316"/>
    <x v="74"/>
    <s v="30/09/2020"/>
    <n v="3498"/>
    <n v="5"/>
    <s v="N"/>
    <s v="800-116-398-7"/>
    <s v="11001"/>
    <s v="Carrera 13 # 28-17 Pisos 234 y 5"/>
    <s v="08/08/2017"/>
    <s v="12/08/2021"/>
    <n v="6000000"/>
    <s v="1601285594"/>
    <n v="1800"/>
    <n v="1"/>
    <n v="6000000"/>
    <n v="180"/>
    <n v="2"/>
    <n v="2"/>
    <n v="0.5"/>
    <n v="1.5010079999999999"/>
  </r>
  <r>
    <n v="326"/>
    <x v="74"/>
    <s v="30/09/2020"/>
    <n v="3499"/>
    <n v="5"/>
    <s v="N"/>
    <s v="800-116-398-7"/>
    <s v="11001"/>
    <s v="Carrera 13 # 28-17 Pisos 234 y 5"/>
    <s v="08/08/2017"/>
    <s v="22/08/2021"/>
    <n v="8000000"/>
    <s v="1601288842"/>
    <n v="1800"/>
    <n v="1"/>
    <n v="8000000"/>
    <n v="180"/>
    <n v="2"/>
    <n v="2"/>
    <n v="0.2"/>
    <n v="1.8050539999999999"/>
  </r>
  <r>
    <n v="327"/>
    <x v="74"/>
    <s v="30/09/2020"/>
    <n v="3500"/>
    <n v="5"/>
    <s v="N"/>
    <s v="800-116-398-7"/>
    <s v="11001"/>
    <s v="Carrera 13 # 28-17 Pisos 234 y 5"/>
    <s v="08/08/2017"/>
    <s v="23/08/2021"/>
    <n v="15000000"/>
    <s v="1601289721"/>
    <n v="1440"/>
    <n v="1"/>
    <n v="15000000"/>
    <n v="180"/>
    <n v="2"/>
    <n v="2"/>
    <n v="0.2"/>
    <n v="2.9697249999999999"/>
  </r>
  <r>
    <n v="334"/>
    <x v="74"/>
    <s v="30/09/2020"/>
    <n v="3501"/>
    <n v="5"/>
    <s v="N"/>
    <s v="800-116-398-7"/>
    <s v="11001"/>
    <s v="Carrera 13 # 28-17 Pisos 234 y 5"/>
    <s v="08/08/2017"/>
    <s v="30/08/2021"/>
    <n v="10000000"/>
    <s v="1601292938"/>
    <n v="1800"/>
    <n v="1"/>
    <n v="10000000"/>
    <n v="180"/>
    <n v="2"/>
    <n v="2"/>
    <n v="0.14000000000000001"/>
    <n v="2.500991"/>
  </r>
  <r>
    <n v="344"/>
    <x v="74"/>
    <s v="30/09/2020"/>
    <n v="3502"/>
    <n v="5"/>
    <s v="N"/>
    <s v="800-116-398-7"/>
    <s v="11001"/>
    <s v="Carrera 13 # 28-17 Pisos 234 y 5"/>
    <s v="08/08/2017"/>
    <s v="09/09/2021"/>
    <n v="20000000"/>
    <s v="1601297079"/>
    <n v="1800"/>
    <n v="1"/>
    <n v="20000000"/>
    <n v="180"/>
    <n v="2"/>
    <n v="2"/>
    <n v="0.15"/>
    <n v="5.0004410000000004"/>
  </r>
  <r>
    <n v="720"/>
    <x v="74"/>
    <s v="30/09/2020"/>
    <n v="3503"/>
    <n v="5"/>
    <s v="N"/>
    <s v="800-116-398-7"/>
    <s v="11001"/>
    <s v="Carrera 13 # 28-17 Pisos 234 y 5"/>
    <s v="08/08/2017"/>
    <s v="20/09/2022"/>
    <n v="13000000"/>
    <s v="1601301973"/>
    <n v="2160"/>
    <n v="1"/>
    <n v="13000000"/>
    <n v="180"/>
    <n v="2"/>
    <n v="2"/>
    <n v="0"/>
    <n v="5.8496040000000002"/>
  </r>
  <r>
    <n v="1093"/>
    <x v="74"/>
    <s v="30/09/2020"/>
    <n v="3504"/>
    <n v="5"/>
    <s v="N"/>
    <s v="800-116-398-7"/>
    <s v="11001"/>
    <s v="Carrera 13 # 28-17 Pisos 234 y 5"/>
    <s v="08/08/2017"/>
    <s v="28/09/2023"/>
    <n v="24000000"/>
    <s v="1601305354"/>
    <n v="2520"/>
    <n v="1"/>
    <n v="24000000"/>
    <n v="180"/>
    <n v="2"/>
    <n v="2"/>
    <n v="0"/>
    <n v="13.0905"/>
  </r>
  <r>
    <n v="735"/>
    <x v="74"/>
    <s v="30/09/2020"/>
    <n v="3505"/>
    <n v="5"/>
    <s v="N"/>
    <s v="800-116-398-7"/>
    <s v="11001"/>
    <s v="Carrera 13 # 28-17 Pisos 234 y 5"/>
    <s v="08/08/2017"/>
    <s v="05/10/2022"/>
    <n v="18000000"/>
    <s v="1601309117"/>
    <n v="900"/>
    <n v="1"/>
    <n v="18000000"/>
    <n v="180"/>
    <n v="2"/>
    <n v="2"/>
    <n v="1.26"/>
    <n v="7.2145190000000001"/>
  </r>
  <r>
    <n v="385"/>
    <x v="74"/>
    <s v="30/09/2020"/>
    <n v="3506"/>
    <n v="5"/>
    <s v="N"/>
    <s v="800-116-398-7"/>
    <s v="11001"/>
    <s v="Carrera 13 # 28-17 Pisos 234 y 5"/>
    <s v="08/08/2017"/>
    <s v="20/10/2021"/>
    <n v="13000000"/>
    <s v="1601312885"/>
    <n v="1800"/>
    <n v="1"/>
    <n v="13000000"/>
    <n v="180"/>
    <n v="2"/>
    <n v="2"/>
    <n v="2.02"/>
    <n v="4.920642"/>
  </r>
  <r>
    <n v="397"/>
    <x v="74"/>
    <s v="30/09/2020"/>
    <n v="3507"/>
    <n v="5"/>
    <s v="N"/>
    <s v="800-116-398-7"/>
    <s v="11001"/>
    <s v="Carrera 13 # 28-17 Pisos 234 y 5"/>
    <s v="08/08/2017"/>
    <s v="01/11/2021"/>
    <n v="20000000"/>
    <s v="1601316543"/>
    <n v="1800"/>
    <n v="1"/>
    <n v="20000000"/>
    <n v="180"/>
    <n v="2"/>
    <n v="2"/>
    <n v="2.0299999999999998"/>
    <n v="7.5635979999999998"/>
  </r>
  <r>
    <n v="1130"/>
    <x v="74"/>
    <s v="30/09/2020"/>
    <n v="3508"/>
    <n v="5"/>
    <s v="N"/>
    <s v="800-116-398-7"/>
    <s v="11001"/>
    <s v="Carrera 13 # 28-17 Pisos 234 y 5"/>
    <s v="08/08/2017"/>
    <s v="04/11/2023"/>
    <n v="20000000"/>
    <s v="1601317491"/>
    <n v="2520"/>
    <n v="1"/>
    <n v="20000000"/>
    <n v="180"/>
    <n v="2"/>
    <n v="2"/>
    <n v="2.0299999999999998"/>
    <n v="11.766571000000001"/>
  </r>
  <r>
    <n v="413"/>
    <x v="74"/>
    <s v="30/09/2020"/>
    <n v="3509"/>
    <n v="5"/>
    <s v="N"/>
    <s v="800-116-398-7"/>
    <s v="11001"/>
    <s v="Carrera 13 # 28-17 Pisos 234 y 5"/>
    <s v="08/08/2017"/>
    <s v="17/11/2021"/>
    <n v="9000000"/>
    <s v="1601320580"/>
    <n v="1080"/>
    <n v="1"/>
    <n v="9000000"/>
    <n v="180"/>
    <n v="2"/>
    <n v="2"/>
    <n v="1.86"/>
    <n v="1.1001399999999999"/>
  </r>
  <r>
    <n v="435"/>
    <x v="74"/>
    <s v="30/09/2020"/>
    <n v="3510"/>
    <n v="5"/>
    <s v="N"/>
    <s v="800-116-398-7"/>
    <s v="11001"/>
    <s v="Carrera 13 # 28-17 Pisos 234 y 5"/>
    <s v="08/08/2017"/>
    <s v="09/12/2021"/>
    <n v="10600000"/>
    <s v="1601326136"/>
    <n v="1800"/>
    <n v="1"/>
    <n v="10600000"/>
    <n v="180"/>
    <n v="2"/>
    <n v="2"/>
    <n v="1.45"/>
    <n v="3.9927600000000001"/>
  </r>
  <r>
    <n v="449"/>
    <x v="74"/>
    <s v="30/09/2020"/>
    <n v="3511"/>
    <n v="5"/>
    <s v="N"/>
    <s v="800-116-398-7"/>
    <s v="11001"/>
    <s v="Carrera 13 # 28-17 Pisos 234 y 5"/>
    <s v="08/08/2017"/>
    <s v="23/12/2021"/>
    <n v="10600000"/>
    <s v="1601333386"/>
    <n v="1440"/>
    <n v="1"/>
    <n v="10600000"/>
    <n v="180"/>
    <n v="2"/>
    <n v="2"/>
    <n v="1.26"/>
    <n v="2.2510870000000001"/>
  </r>
  <r>
    <n v="452"/>
    <x v="74"/>
    <s v="30/09/2020"/>
    <n v="3512"/>
    <n v="5"/>
    <s v="N"/>
    <s v="800-116-398-7"/>
    <s v="11001"/>
    <s v="Carrera 13 # 28-17 Pisos 234 y 5"/>
    <s v="08/08/2017"/>
    <s v="26/12/2021"/>
    <n v="6144400"/>
    <s v="1601333792"/>
    <n v="1800"/>
    <n v="1"/>
    <n v="6144400"/>
    <n v="180"/>
    <n v="2"/>
    <n v="2"/>
    <n v="1.26"/>
    <n v="2.3116699999999999"/>
  </r>
  <r>
    <n v="452"/>
    <x v="74"/>
    <s v="30/09/2020"/>
    <n v="3513"/>
    <n v="5"/>
    <s v="N"/>
    <s v="800-116-398-7"/>
    <s v="11001"/>
    <s v="Carrera 13 # 28-17 Pisos 234 y 5"/>
    <s v="08/08/2017"/>
    <s v="26/12/2021"/>
    <n v="5310000"/>
    <s v="1601333793"/>
    <n v="1800"/>
    <n v="1"/>
    <n v="5310000"/>
    <n v="180"/>
    <n v="2"/>
    <n v="2"/>
    <n v="1.26"/>
    <n v="1.997736"/>
  </r>
  <r>
    <n v="460"/>
    <x v="74"/>
    <s v="30/09/2020"/>
    <n v="3514"/>
    <n v="5"/>
    <s v="N"/>
    <s v="800-116-398-7"/>
    <s v="11001"/>
    <s v="Carrera 13 # 28-17 Pisos 234 y 5"/>
    <s v="08/08/2017"/>
    <s v="03/01/2022"/>
    <n v="12000000"/>
    <s v="1701338720"/>
    <n v="1800"/>
    <n v="1"/>
    <n v="12000000"/>
    <n v="180"/>
    <n v="2"/>
    <n v="2"/>
    <n v="1.21"/>
    <n v="6.017487"/>
  </r>
  <r>
    <n v="827"/>
    <x v="74"/>
    <s v="30/09/2020"/>
    <n v="3515"/>
    <n v="5"/>
    <s v="N"/>
    <s v="800-116-398-7"/>
    <s v="11001"/>
    <s v="Carrera 13 # 28-17 Pisos 234 y 5"/>
    <s v="08/08/2017"/>
    <s v="05/01/2023"/>
    <n v="5300000"/>
    <s v="1701339697"/>
    <n v="2160"/>
    <n v="1"/>
    <n v="5300000"/>
    <n v="180"/>
    <n v="2"/>
    <n v="2"/>
    <n v="1.1000000000000001"/>
    <n v="2.6568269999999998"/>
  </r>
  <r>
    <n v="475"/>
    <x v="74"/>
    <s v="30/09/2020"/>
    <n v="3516"/>
    <n v="5"/>
    <s v="N"/>
    <s v="800-116-398-7"/>
    <s v="11001"/>
    <s v="Carrera 13 # 28-17 Pisos 234 y 5"/>
    <s v="08/08/2017"/>
    <s v="18/01/2022"/>
    <n v="9000000"/>
    <s v="1701343750"/>
    <n v="1800"/>
    <n v="1"/>
    <n v="9000000"/>
    <n v="180"/>
    <n v="2"/>
    <n v="2"/>
    <n v="0.88"/>
    <n v="3.0056759999999998"/>
  </r>
  <r>
    <n v="848"/>
    <x v="74"/>
    <s v="30/09/2020"/>
    <n v="3517"/>
    <n v="5"/>
    <s v="N"/>
    <s v="800-116-398-7"/>
    <s v="11001"/>
    <s v="Carrera 13 # 28-17 Pisos 234 y 5"/>
    <s v="08/08/2017"/>
    <s v="26/01/2023"/>
    <n v="18000000"/>
    <s v="1701347864"/>
    <n v="2160"/>
    <n v="1"/>
    <n v="18000000"/>
    <n v="180"/>
    <n v="2"/>
    <n v="2"/>
    <n v="0.79"/>
    <n v="11.278791999999999"/>
  </r>
  <r>
    <n v="511"/>
    <x v="74"/>
    <s v="30/09/2020"/>
    <n v="3518"/>
    <n v="5"/>
    <s v="N"/>
    <s v="800-116-398-7"/>
    <s v="11001"/>
    <s v="Carrera 13 # 28-17 Pisos 234 y 5"/>
    <s v="08/08/2017"/>
    <s v="23/02/2022"/>
    <n v="10600000"/>
    <s v="1701358522"/>
    <n v="1800"/>
    <n v="1"/>
    <n v="10600000"/>
    <n v="180"/>
    <n v="2"/>
    <n v="2"/>
    <n v="0.2"/>
    <n v="4.0390389999999998"/>
  </r>
  <r>
    <n v="526"/>
    <x v="74"/>
    <s v="30/09/2020"/>
    <n v="3519"/>
    <n v="5"/>
    <s v="N"/>
    <s v="800-116-398-7"/>
    <s v="11001"/>
    <s v="Carrera 13 # 28-17 Pisos 234 y 5"/>
    <s v="08/08/2017"/>
    <s v="10/03/2022"/>
    <n v="10600000"/>
    <s v="1701364367"/>
    <n v="1800"/>
    <n v="1"/>
    <n v="10600000"/>
    <n v="180"/>
    <n v="2"/>
    <n v="2"/>
    <n v="0.15"/>
    <n v="3.9753400000000001"/>
  </r>
  <r>
    <n v="1269"/>
    <x v="74"/>
    <s v="30/09/2020"/>
    <n v="3520"/>
    <n v="5"/>
    <s v="N"/>
    <s v="800-116-398-7"/>
    <s v="11001"/>
    <s v="Carrera 13 # 28-17 Pisos 234 y 5"/>
    <s v="08/08/2017"/>
    <s v="22/03/2024"/>
    <n v="15900000"/>
    <s v="1701368439"/>
    <n v="2520"/>
    <n v="1"/>
    <n v="15900000"/>
    <n v="180"/>
    <n v="2"/>
    <n v="2"/>
    <n v="0"/>
    <n v="9.2766380000000002"/>
  </r>
  <r>
    <n v="544"/>
    <x v="74"/>
    <s v="30/09/2020"/>
    <n v="3521"/>
    <n v="5"/>
    <s v="N"/>
    <s v="800-116-398-7"/>
    <s v="11001"/>
    <s v="Carrera 13 # 28-17 Pisos 234 y 5"/>
    <s v="08/08/2017"/>
    <s v="28/03/2022"/>
    <n v="10600000"/>
    <s v="1701371124"/>
    <n v="1800"/>
    <n v="1"/>
    <n v="10600000"/>
    <n v="180"/>
    <n v="2"/>
    <n v="2"/>
    <n v="0"/>
    <n v="3.975025"/>
  </r>
  <r>
    <n v="573"/>
    <x v="74"/>
    <s v="30/09/2020"/>
    <n v="3522"/>
    <n v="5"/>
    <s v="N"/>
    <s v="800-116-398-7"/>
    <s v="11001"/>
    <s v="Carrera 13 # 28-17 Pisos 234 y 5"/>
    <s v="08/08/2017"/>
    <s v="26/04/2022"/>
    <n v="10600000"/>
    <s v="1701381185"/>
    <n v="1800"/>
    <n v="1"/>
    <n v="10600000"/>
    <n v="180"/>
    <n v="2"/>
    <n v="2"/>
    <n v="2.16"/>
    <n v="5.350784"/>
  </r>
  <r>
    <n v="587"/>
    <x v="74"/>
    <s v="30/09/2020"/>
    <n v="3523"/>
    <n v="5"/>
    <s v="N"/>
    <s v="800-116-398-7"/>
    <s v="11001"/>
    <s v="Carrera 13 # 28-17 Pisos 234 y 5"/>
    <s v="08/08/2017"/>
    <s v="10/05/2022"/>
    <n v="10000000"/>
    <s v="1701385564"/>
    <n v="1800"/>
    <n v="1"/>
    <n v="10000000"/>
    <n v="180"/>
    <n v="2"/>
    <n v="2"/>
    <n v="1.94"/>
    <n v="5.0394639999999997"/>
  </r>
  <r>
    <n v="587"/>
    <x v="74"/>
    <s v="30/09/2020"/>
    <n v="3524"/>
    <n v="5"/>
    <s v="N"/>
    <s v="800-116-398-7"/>
    <s v="11001"/>
    <s v="Carrera 13 # 28-17 Pisos 234 y 5"/>
    <s v="08/08/2017"/>
    <s v="10/05/2022"/>
    <n v="18000000"/>
    <s v="1701385622"/>
    <n v="1620"/>
    <n v="1"/>
    <n v="18000000"/>
    <n v="180"/>
    <n v="2"/>
    <n v="2"/>
    <n v="1.94"/>
    <n v="6.4503680000000001"/>
  </r>
  <r>
    <n v="957"/>
    <x v="74"/>
    <s v="30/09/2020"/>
    <n v="3525"/>
    <n v="5"/>
    <s v="N"/>
    <s v="800-116-398-7"/>
    <s v="11001"/>
    <s v="Carrera 13 # 28-17 Pisos 234 y 5"/>
    <s v="08/08/2017"/>
    <s v="15/05/2023"/>
    <n v="10600000"/>
    <s v="1701388103"/>
    <n v="2160"/>
    <n v="1"/>
    <n v="10600000"/>
    <n v="180"/>
    <n v="2"/>
    <n v="2"/>
    <n v="1.94"/>
    <n v="6.4106079999999999"/>
  </r>
  <r>
    <n v="965"/>
    <x v="74"/>
    <s v="30/09/2020"/>
    <n v="3526"/>
    <n v="5"/>
    <s v="N"/>
    <s v="800-116-398-7"/>
    <s v="11001"/>
    <s v="Carrera 13 # 28-17 Pisos 234 y 5"/>
    <s v="08/08/2017"/>
    <s v="23/05/2023"/>
    <n v="15000000"/>
    <s v="1701393772"/>
    <n v="2160"/>
    <n v="1"/>
    <n v="15000000"/>
    <n v="180"/>
    <n v="2"/>
    <n v="2"/>
    <n v="1.75"/>
    <n v="9.0572859999999995"/>
  </r>
  <r>
    <n v="610"/>
    <x v="74"/>
    <s v="30/09/2020"/>
    <n v="3527"/>
    <n v="5"/>
    <s v="N"/>
    <s v="800-116-398-7"/>
    <s v="11001"/>
    <s v="Carrera 13 # 28-17 Pisos 234 y 5"/>
    <s v="08/08/2017"/>
    <s v="02/06/2022"/>
    <n v="10600000"/>
    <s v="1701398731"/>
    <n v="1800"/>
    <n v="1"/>
    <n v="10600000"/>
    <n v="180"/>
    <n v="2"/>
    <n v="2"/>
    <n v="1.67"/>
    <n v="5.3293679999999997"/>
  </r>
  <r>
    <n v="1367"/>
    <x v="74"/>
    <s v="30/09/2020"/>
    <n v="3528"/>
    <n v="5"/>
    <s v="N"/>
    <s v="800-116-398-7"/>
    <s v="11001"/>
    <s v="Carrera 13 # 28-17 Pisos 234 y 5"/>
    <s v="08/08/2017"/>
    <s v="28/06/2024"/>
    <n v="20000000"/>
    <s v="1701409224"/>
    <n v="2520"/>
    <n v="1"/>
    <n v="20000000"/>
    <n v="180"/>
    <n v="2"/>
    <n v="2"/>
    <n v="1.21"/>
    <n v="13.377589"/>
  </r>
  <r>
    <n v="650"/>
    <x v="74"/>
    <s v="30/09/2020"/>
    <n v="3529"/>
    <n v="5"/>
    <s v="N"/>
    <s v="800-116-398-7"/>
    <s v="11001"/>
    <s v="Carrera 13 # 28-17 Pisos 234 y 5"/>
    <s v="08/08/2017"/>
    <s v="12/07/2022"/>
    <n v="5500000"/>
    <s v="1701413812"/>
    <n v="1800"/>
    <n v="1"/>
    <n v="5500000"/>
    <n v="180"/>
    <n v="2"/>
    <n v="2"/>
    <n v="0.96"/>
    <n v="2.7557990000000001"/>
  </r>
  <r>
    <n v="1021"/>
    <x v="74"/>
    <s v="30/09/2020"/>
    <n v="3530"/>
    <n v="5"/>
    <s v="N"/>
    <s v="800-116-398-7"/>
    <s v="11001"/>
    <s v="Carrera 13 # 28-17 Pisos 234 y 5"/>
    <s v="08/08/2017"/>
    <s v="18/07/2023"/>
    <n v="20000000"/>
    <s v="1701416753"/>
    <n v="2160"/>
    <n v="1"/>
    <n v="20000000"/>
    <n v="180"/>
    <n v="2"/>
    <n v="2"/>
    <n v="0.88"/>
    <n v="15.028055999999999"/>
  </r>
  <r>
    <n v="665"/>
    <x v="74"/>
    <s v="30/09/2020"/>
    <n v="3531"/>
    <n v="5"/>
    <s v="N"/>
    <s v="800-116-398-7"/>
    <s v="11001"/>
    <s v="Carrera 13 # 28-17 Pisos 234 y 5"/>
    <s v="08/08/2017"/>
    <s v="27/07/2022"/>
    <n v="12000000"/>
    <s v="1701420830"/>
    <n v="1800"/>
    <n v="1"/>
    <n v="12000000"/>
    <n v="180"/>
    <n v="2"/>
    <n v="2"/>
    <n v="0.79"/>
    <n v="6.0082529999999998"/>
  </r>
  <r>
    <n v="412"/>
    <x v="75"/>
    <s v="30/09/2020"/>
    <n v="1"/>
    <n v="3"/>
    <s v="N"/>
    <s v="890-903-938-8"/>
    <s v="11001"/>
    <s v="BANCOLOMBIA"/>
    <s v="16/12/2018"/>
    <s v="16/11/2021"/>
    <n v="18472222222"/>
    <s v="1260178158"/>
    <n v="35"/>
    <n v="1"/>
    <n v="1"/>
    <n v="35"/>
    <n v="1"/>
    <n v="1"/>
    <n v="7.91"/>
    <n v="6333.3333332399998"/>
  </r>
  <r>
    <n v="3850"/>
    <x v="75"/>
    <s v="30/09/2020"/>
    <n v="2"/>
    <n v="3"/>
    <s v="N"/>
    <s v="890-903-938-8"/>
    <s v="11001"/>
    <s v="LEASING BANCOLOMBIA"/>
    <s v="16/03/2019"/>
    <s v="16/04/2031"/>
    <n v="24559479662"/>
    <s v="2-10-188948 01"/>
    <n v="145"/>
    <n v="1"/>
    <n v="1"/>
    <n v="145"/>
    <n v="1"/>
    <n v="1"/>
    <n v="7.74"/>
    <n v="1266.0530670000001"/>
  </r>
  <r>
    <n v="412"/>
    <x v="75"/>
    <s v="30/09/2020"/>
    <n v="3"/>
    <n v="4"/>
    <s v="N"/>
    <s v="890-903-938-8"/>
    <s v="11001"/>
    <s v="BANCOLOMBIA"/>
    <s v="16/12/2018"/>
    <s v="16/11/2021"/>
    <n v="18472222222"/>
    <s v="1260178158"/>
    <n v="35"/>
    <n v="1"/>
    <n v="1"/>
    <n v="35"/>
    <n v="1"/>
    <n v="1"/>
    <n v="7.91"/>
    <n v="1077.50014581"/>
  </r>
  <r>
    <n v="3850"/>
    <x v="75"/>
    <s v="30/09/2020"/>
    <n v="4"/>
    <n v="4"/>
    <s v="N"/>
    <s v="890-903-938-8"/>
    <s v="11001"/>
    <s v="LEASING BANCOLOMBIA"/>
    <s v="16/03/2019"/>
    <s v="16/04/2031"/>
    <n v="24559479662"/>
    <s v="2-10-188948 01"/>
    <n v="145"/>
    <n v="1"/>
    <n v="1"/>
    <n v="145"/>
    <n v="1"/>
    <n v="1"/>
    <n v="7.74"/>
    <n v="21642.694973999998"/>
  </r>
  <r>
    <n v="3015"/>
    <x v="75"/>
    <s v="30/09/2020"/>
    <n v="5"/>
    <n v="3"/>
    <s v="N"/>
    <s v="860-007-327-5"/>
    <s v="11001"/>
    <s v="FINCOMERCIO"/>
    <s v="01/01/2019"/>
    <s v="01/01/2029"/>
    <n v="12167335266"/>
    <s v="8600073275"/>
    <n v="120"/>
    <n v="1"/>
    <n v="1"/>
    <n v="120"/>
    <n v="2"/>
    <n v="2"/>
    <n v="5.74"/>
    <n v="11569.12535957"/>
  </r>
  <r>
    <n v="92"/>
    <x v="76"/>
    <s v="30/09/2020"/>
    <n v="1"/>
    <n v="9"/>
    <s v="N"/>
    <s v="890-908-578-2"/>
    <s v="05001"/>
    <s v="CR 45 52-61"/>
    <s v="31/12/2019"/>
    <s v="31/12/2020"/>
    <n v="121371803"/>
    <s v="3"/>
    <n v="360"/>
    <n v="1"/>
    <n v="1"/>
    <n v="1"/>
    <n v="1"/>
    <n v="2"/>
    <n v="0"/>
    <n v="30.342949999999998"/>
  </r>
  <r>
    <n v="2570"/>
    <x v="76"/>
    <s v="30/09/2020"/>
    <n v="2"/>
    <n v="9"/>
    <s v="N"/>
    <s v="900-623-199-5"/>
    <s v="05631"/>
    <s v="CL 45 74 SUR 09"/>
    <s v="15/10/2015"/>
    <s v="14/10/2027"/>
    <n v="1262725963"/>
    <s v="3"/>
    <n v="4320"/>
    <n v="1"/>
    <n v="1"/>
    <n v="1"/>
    <n v="1"/>
    <n v="2"/>
    <n v="0"/>
    <n v="1163.9039299999999"/>
  </r>
  <r>
    <n v="2252"/>
    <x v="76"/>
    <s v="30/09/2020"/>
    <n v="3"/>
    <n v="9"/>
    <s v="N"/>
    <s v="800-043-240-8"/>
    <s v="05129"/>
    <s v="CL 130 SUR 49-47"/>
    <s v="01/12/2018"/>
    <s v="30/11/2026"/>
    <n v="542383520"/>
    <s v="3"/>
    <n v="2880"/>
    <n v="1"/>
    <n v="1"/>
    <n v="1"/>
    <n v="1"/>
    <n v="2"/>
    <n v="0"/>
    <n v="490.999819"/>
  </r>
  <r>
    <n v="32"/>
    <x v="76"/>
    <s v="30/09/2020"/>
    <n v="4"/>
    <n v="9"/>
    <s v="N"/>
    <s v="890-909-246-7"/>
    <s v="05129"/>
    <s v="CR 49 132 SUR 22"/>
    <s v="02/11/2018"/>
    <s v="01/11/2020"/>
    <n v="78466189"/>
    <s v="3"/>
    <n v="720"/>
    <n v="1"/>
    <n v="1"/>
    <n v="1"/>
    <n v="1"/>
    <n v="2"/>
    <n v="0"/>
    <n v="49.041367999999999"/>
  </r>
  <r>
    <n v="1920"/>
    <x v="76"/>
    <s v="30/09/2020"/>
    <n v="5"/>
    <n v="9"/>
    <s v="N"/>
    <s v="890-909-246-7"/>
    <s v="05266"/>
    <s v="CR 42 35 SUR 59"/>
    <s v="01/01/2016"/>
    <s v="02/01/2026"/>
    <n v="620598827"/>
    <s v="3"/>
    <n v="3600"/>
    <n v="1"/>
    <n v="1"/>
    <n v="1"/>
    <n v="1"/>
    <n v="2"/>
    <n v="0"/>
    <n v="554.10609599999998"/>
  </r>
  <r>
    <n v="1246"/>
    <x v="76"/>
    <s v="30/09/2020"/>
    <n v="6"/>
    <n v="9"/>
    <s v="N"/>
    <s v="890-909-246-7"/>
    <s v="05360"/>
    <s v="CL 50 48-03"/>
    <s v="01/03/2019"/>
    <s v="28/02/2024"/>
    <n v="330603000"/>
    <s v="3"/>
    <n v="1800"/>
    <n v="1"/>
    <n v="1"/>
    <n v="1"/>
    <n v="1"/>
    <n v="2"/>
    <n v="0"/>
    <n v="271.09445899999997"/>
  </r>
  <r>
    <n v="92"/>
    <x v="76"/>
    <s v="30/09/2020"/>
    <n v="7"/>
    <n v="9"/>
    <s v="N"/>
    <s v="890-909-246-7"/>
    <s v="05001"/>
    <s v="CR 80 48 B 33"/>
    <s v="01/01/2019"/>
    <s v="31/12/2020"/>
    <n v="45105604"/>
    <s v="3"/>
    <n v="720"/>
    <n v="1"/>
    <n v="1"/>
    <n v="1"/>
    <n v="1"/>
    <n v="2"/>
    <n v="0"/>
    <n v="11.276401999999999"/>
  </r>
  <r>
    <n v="2513"/>
    <x v="76"/>
    <s v="30/09/2020"/>
    <n v="8"/>
    <n v="9"/>
    <s v="N"/>
    <s v="890-909-246-7"/>
    <s v="05615"/>
    <s v="CR 51 50-64"/>
    <s v="18/08/2015"/>
    <s v="18/08/2027"/>
    <n v="1066620422"/>
    <s v="3"/>
    <n v="4320"/>
    <n v="1"/>
    <n v="1"/>
    <n v="1"/>
    <n v="1"/>
    <n v="2"/>
    <n v="0"/>
    <n v="979.35147900000004"/>
  </r>
  <r>
    <n v="-26"/>
    <x v="76"/>
    <s v="30/09/2020"/>
    <n v="9"/>
    <n v="9"/>
    <s v="N"/>
    <s v="900-116-998-9"/>
    <s v="05088"/>
    <s v="CR 51 51-31"/>
    <s v="05/09/2018"/>
    <s v="04/09/2020"/>
    <n v="176277817"/>
    <s v="3"/>
    <n v="720"/>
    <n v="1"/>
    <n v="1"/>
    <n v="1"/>
    <n v="1"/>
    <n v="2"/>
    <n v="0"/>
    <n v="110.173654"/>
  </r>
  <r>
    <n v="-122"/>
    <x v="76"/>
    <s v="30/09/2020"/>
    <n v="10"/>
    <n v="9"/>
    <s v="N"/>
    <s v="890-909-246-7"/>
    <s v="05001"/>
    <s v="CL 45 51-70"/>
    <s v="01/06/2018"/>
    <s v="31/05/2020"/>
    <n v="42500000"/>
    <s v="3"/>
    <n v="1440"/>
    <n v="1"/>
    <n v="1"/>
    <n v="1"/>
    <n v="1"/>
    <n v="2"/>
    <n v="0"/>
    <n v="34"/>
  </r>
  <r>
    <n v="2526"/>
    <x v="76"/>
    <s v="30/09/2020"/>
    <n v="12"/>
    <n v="9"/>
    <s v="N"/>
    <s v="890-909-246-7"/>
    <s v="05308"/>
    <s v="CL 6 15-44"/>
    <s v="01/09/2017"/>
    <s v="31/08/2027"/>
    <n v="197891969"/>
    <s v="3"/>
    <n v="3600"/>
    <n v="1"/>
    <n v="1"/>
    <n v="1"/>
    <n v="1"/>
    <n v="2"/>
    <n v="0"/>
    <n v="180.92979700000001"/>
  </r>
  <r>
    <n v="2526"/>
    <x v="76"/>
    <s v="30/09/2020"/>
    <n v="13"/>
    <n v="9"/>
    <s v="N"/>
    <s v="890-909-246-7"/>
    <s v="05308"/>
    <s v="CL 6 15-44"/>
    <s v="01/09/2017"/>
    <s v="31/08/2027"/>
    <n v="91887047"/>
    <s v="3"/>
    <n v="3600"/>
    <n v="1"/>
    <n v="1"/>
    <n v="1"/>
    <n v="1"/>
    <n v="2"/>
    <n v="0"/>
    <n v="84.011013000000005"/>
  </r>
  <r>
    <n v="-122"/>
    <x v="76"/>
    <s v="30/09/2020"/>
    <n v="14"/>
    <n v="9"/>
    <s v="N"/>
    <s v="900-465-531-1"/>
    <s v="05380"/>
    <s v="CL 80 SUR 59-41"/>
    <s v="01/06/2016"/>
    <s v="31/05/2020"/>
    <n v="68414465"/>
    <s v="3"/>
    <n v="1080"/>
    <n v="1"/>
    <n v="1"/>
    <n v="1"/>
    <n v="1"/>
    <n v="2"/>
    <n v="0"/>
    <n v="46.175451000000002"/>
  </r>
  <r>
    <n v="1585"/>
    <x v="76"/>
    <s v="30/09/2020"/>
    <n v="15"/>
    <n v="9"/>
    <s v="N"/>
    <s v="890-909-246-7"/>
    <s v="05591"/>
    <s v="CL 20 18 62"/>
    <s v="01/02/2020"/>
    <s v="01/02/2025"/>
    <n v="221968860"/>
    <s v="3"/>
    <n v="6000"/>
    <n v="1"/>
    <n v="1"/>
    <n v="1"/>
    <n v="1"/>
    <n v="2"/>
    <n v="0"/>
    <n v="192.37301199999999"/>
  </r>
  <r>
    <n v="-3"/>
    <x v="76"/>
    <s v="30/09/2020"/>
    <n v="16"/>
    <n v="9"/>
    <s v="N"/>
    <s v="830-034-343-9"/>
    <s v="11001"/>
    <s v="CR 73 7 31 of 101 B"/>
    <s v="27/10/2017"/>
    <s v="27/09/2020"/>
    <n v="55277983"/>
    <s v="3"/>
    <n v="1080"/>
    <n v="1"/>
    <n v="1"/>
    <n v="1"/>
    <n v="1"/>
    <n v="2"/>
    <n v="0"/>
    <n v="5.5278"/>
  </r>
  <r>
    <n v="900"/>
    <x v="76"/>
    <s v="30/09/2020"/>
    <n v="17"/>
    <n v="4"/>
    <s v="N"/>
    <s v="890-300-279-4"/>
    <s v="11001"/>
    <s v="Cra. 9 A No. 99 - 02 Piso 10 Of. 1002"/>
    <s v="03/04/2020"/>
    <s v="19/03/2023"/>
    <n v="3000000000"/>
    <s v="40800295691"/>
    <n v="1080"/>
    <n v="1"/>
    <n v="1"/>
    <n v="30"/>
    <n v="1"/>
    <n v="2"/>
    <n v="9.1620000000000008"/>
    <n v="3000"/>
  </r>
  <r>
    <n v="913"/>
    <x v="76"/>
    <s v="30/09/2020"/>
    <n v="18"/>
    <n v="4"/>
    <s v="N"/>
    <s v="890-203-088-9"/>
    <s v="11001"/>
    <s v="Av calle 116 # 23-06/28 piso 6 edificio Business Center 116"/>
    <s v="01/04/2020"/>
    <s v="01/04/2023"/>
    <n v="5000000000"/>
    <s v="260880017230"/>
    <n v="1080"/>
    <n v="1"/>
    <n v="1"/>
    <n v="30"/>
    <n v="1"/>
    <n v="2"/>
    <n v="9.5"/>
    <n v="862.47930599999995"/>
  </r>
  <r>
    <n v="572"/>
    <x v="77"/>
    <s v="30/09/2020"/>
    <n v="1"/>
    <n v="4"/>
    <s v="N"/>
    <s v="800-149-923-6"/>
    <s v="11001"/>
    <s v="Calle 28 No. 13 A 15 Piso 39"/>
    <s v="24/04/2020"/>
    <s v="25/04/2022"/>
    <n v="1300000000"/>
    <s v="SCR20215714"/>
    <n v="720"/>
    <n v="9"/>
    <n v="1560000000"/>
    <n v="30"/>
    <n v="2"/>
    <n v="2"/>
    <n v="3.7"/>
    <n v="1029.1666700000001"/>
  </r>
  <r>
    <n v="719"/>
    <x v="77"/>
    <s v="30/09/2020"/>
    <n v="2"/>
    <n v="4"/>
    <s v="N"/>
    <s v="800-149-923-6"/>
    <s v="11001"/>
    <s v="Calle 28 No. 13 A 15 Piso 39"/>
    <s v="18/09/2020"/>
    <s v="19/09/2022"/>
    <n v="1000000000"/>
    <s v="SCR20235600"/>
    <n v="720"/>
    <n v="9"/>
    <n v="1200000000"/>
    <n v="30"/>
    <n v="2"/>
    <n v="2"/>
    <n v="2.7"/>
    <n v="1000"/>
  </r>
  <r>
    <n v="0"/>
    <x v="78"/>
    <s v="30/09/2020"/>
    <n v="5"/>
    <n v="4"/>
    <s v="N"/>
    <s v="890-900-755-3"/>
    <s v="05001"/>
    <s v="CR 84 N 33AA-169"/>
    <s v="30/01/2010"/>
    <s v="30/09/2020"/>
    <n v="1716516950"/>
    <s v="24"/>
    <n v="360"/>
    <n v="1"/>
    <n v="1716516950"/>
    <n v="30"/>
    <n v="2"/>
    <n v="2"/>
    <n v="6"/>
    <n v="611.67875400000003"/>
  </r>
  <r>
    <n v="18"/>
    <x v="79"/>
    <s v="30/09/2020"/>
    <n v="1"/>
    <n v="3"/>
    <s v="N"/>
    <s v="860-002-964-4"/>
    <s v="11001"/>
    <s v="Calle 36 # 7-47"/>
    <s v="18/09/2020"/>
    <s v="18/10/2020"/>
    <n v="11284239"/>
    <s v="2016070206co0056"/>
    <n v="30"/>
    <n v="1"/>
    <n v="11284239"/>
    <n v="30"/>
    <n v="2"/>
    <n v="2"/>
    <n v="0"/>
    <n v="11.284238999999999"/>
  </r>
  <r>
    <n v="-700"/>
    <x v="80"/>
    <s v="30/09/2020"/>
    <n v="1"/>
    <n v="4"/>
    <s v="N"/>
    <s v="890-903-938-8"/>
    <s v="05001"/>
    <s v="CR 64C 72 180"/>
    <s v="01/07/2014"/>
    <s v="31/10/2018"/>
    <n v="2500000000"/>
    <s v="1"/>
    <n v="150"/>
    <n v="1"/>
    <n v="1"/>
    <n v="150"/>
    <n v="1"/>
    <n v="2"/>
    <n v="1"/>
    <n v="2702.2884389999999"/>
  </r>
  <r>
    <n v="-639"/>
    <x v="80"/>
    <s v="30/09/2020"/>
    <n v="2"/>
    <n v="4"/>
    <s v="N"/>
    <s v="800-116-398-7"/>
    <s v="05001"/>
    <s v="CR 13 28 17"/>
    <s v="05/09/2012"/>
    <s v="31/12/2018"/>
    <n v="2000000000"/>
    <s v="1"/>
    <n v="180"/>
    <n v="1"/>
    <n v="1"/>
    <n v="180"/>
    <n v="1"/>
    <n v="2"/>
    <n v="1"/>
    <n v="17809.45535"/>
  </r>
  <r>
    <n v="-12"/>
    <x v="80"/>
    <s v="30/09/2020"/>
    <n v="3"/>
    <n v="3"/>
    <s v="N"/>
    <s v="890-300-279-4"/>
    <s v="05001"/>
    <s v="CR 43A 1 SUR 220"/>
    <s v="18/10/2017"/>
    <s v="18/09/2020"/>
    <n v="884252121"/>
    <s v="180-123800"/>
    <n v="1080"/>
    <n v="1"/>
    <n v="1"/>
    <n v="1080"/>
    <n v="1"/>
    <n v="2"/>
    <n v="1"/>
    <n v="37.391455000000001"/>
  </r>
  <r>
    <n v="1018"/>
    <x v="80"/>
    <s v="30/09/2020"/>
    <n v="4"/>
    <n v="3"/>
    <s v="N"/>
    <s v="890-300-279-4"/>
    <s v="05001"/>
    <s v="CR 43A 1 SUR 220"/>
    <s v="15/07/2020"/>
    <s v="15/07/2023"/>
    <n v="118469988"/>
    <s v="180-138714"/>
    <n v="1080"/>
    <n v="1"/>
    <n v="1"/>
    <n v="1080"/>
    <n v="1"/>
    <n v="2"/>
    <n v="8.93"/>
    <n v="108.597489"/>
  </r>
  <r>
    <n v="-12"/>
    <x v="80"/>
    <s v="30/09/2020"/>
    <n v="5"/>
    <n v="3"/>
    <s v="N"/>
    <s v="890-903-938-8"/>
    <s v="05001"/>
    <s v="CR 43A 1 SUR 220"/>
    <s v="18/10/2017"/>
    <s v="18/09/2020"/>
    <n v="186465227"/>
    <s v="218955"/>
    <n v="1080"/>
    <n v="1"/>
    <n v="1"/>
    <n v="1080"/>
    <n v="1"/>
    <n v="2"/>
    <n v="1"/>
    <n v="82.873427000000007"/>
  </r>
  <r>
    <n v="0"/>
    <x v="81"/>
    <s v="30/09/2020"/>
    <n v="1"/>
    <n v="4"/>
    <s v="N"/>
    <s v="800-116-398-7"/>
    <s v="05001"/>
    <s v="CR 13 28 - 17 P 234"/>
    <s v="01/09/2020"/>
    <s v="30/09/2020"/>
    <n v="777660"/>
    <s v="20170921"/>
    <n v="720"/>
    <n v="9"/>
    <n v="777660"/>
    <n v="30"/>
    <n v="1"/>
    <n v="2"/>
    <n v="3.5000000000000003E-2"/>
    <n v="5.1267E-2"/>
  </r>
  <r>
    <n v="0"/>
    <x v="81"/>
    <s v="30/09/2020"/>
    <n v="2"/>
    <n v="4"/>
    <s v="N"/>
    <s v="890-980-179-2"/>
    <s v="05001"/>
    <s v="CL 89 56 563"/>
    <s v="01/09/2020"/>
    <s v="30/09/2020"/>
    <n v="13284280"/>
    <s v="13318"/>
    <n v="3600"/>
    <n v="9"/>
    <n v="13284280"/>
    <n v="30"/>
    <n v="1"/>
    <n v="2"/>
    <n v="5.4800000000000001E-2"/>
    <n v="0.92641700000000005"/>
  </r>
  <r>
    <n v="0"/>
    <x v="81"/>
    <s v="30/09/2020"/>
    <n v="3"/>
    <n v="4"/>
    <s v="N"/>
    <s v="800-116-398-7"/>
    <s v="05001"/>
    <s v="CR 13 28 - 17 P 234"/>
    <s v="01/09/2020"/>
    <s v="30/09/2020"/>
    <n v="2078704"/>
    <s v="20171212A"/>
    <n v="30"/>
    <n v="9"/>
    <n v="2078704"/>
    <n v="30"/>
    <n v="1"/>
    <n v="2"/>
    <n v="3.5000000000000003E-2"/>
    <n v="0.53403500000000004"/>
  </r>
  <r>
    <n v="0"/>
    <x v="81"/>
    <s v="30/09/2020"/>
    <n v="4"/>
    <n v="4"/>
    <s v="N"/>
    <s v="800-116-398-7"/>
    <s v="05001"/>
    <s v="CR 13 28 - 17 P 234"/>
    <s v="01/09/2020"/>
    <s v="30/09/2020"/>
    <n v="1139819"/>
    <s v="20180110A"/>
    <n v="30"/>
    <n v="9"/>
    <n v="1139819"/>
    <n v="30"/>
    <n v="1"/>
    <n v="2"/>
    <n v="3.5000000000000003E-2"/>
    <n v="0.141929"/>
  </r>
  <r>
    <n v="0"/>
    <x v="81"/>
    <s v="30/09/2020"/>
    <n v="5"/>
    <n v="4"/>
    <s v="N"/>
    <s v="800-116-398-7"/>
    <s v="05001"/>
    <s v="CR 13 28 - 17 P 234"/>
    <s v="01/09/2020"/>
    <s v="30/09/2020"/>
    <n v="942304"/>
    <s v="20180410"/>
    <n v="30"/>
    <n v="9"/>
    <n v="942304"/>
    <n v="30"/>
    <n v="1"/>
    <n v="2"/>
    <n v="2.5000000000000001E-2"/>
    <n v="8.8040999999999994E-2"/>
  </r>
  <r>
    <n v="0"/>
    <x v="81"/>
    <s v="30/09/2020"/>
    <n v="6"/>
    <n v="4"/>
    <s v="N"/>
    <s v="800-116-398-7"/>
    <s v="05001"/>
    <s v="CR 13 28 - 17 P 234"/>
    <s v="01/09/2020"/>
    <s v="30/09/2020"/>
    <n v="193599"/>
    <s v="20180614"/>
    <n v="30"/>
    <n v="9"/>
    <n v="193599"/>
    <n v="30"/>
    <n v="1"/>
    <n v="2"/>
    <n v="2.5000000000000001E-2"/>
    <n v="0.19055900000000001"/>
  </r>
  <r>
    <n v="0"/>
    <x v="81"/>
    <s v="30/09/2020"/>
    <n v="7"/>
    <n v="4"/>
    <s v="N"/>
    <s v="800-116-398-7"/>
    <s v="05001"/>
    <s v="CR 13 28 - 17 P 234"/>
    <s v="01/09/2020"/>
    <s v="30/09/2020"/>
    <n v="1020012"/>
    <s v="20180615"/>
    <n v="30"/>
    <n v="9"/>
    <n v="1020012"/>
    <n v="30"/>
    <n v="1"/>
    <n v="2"/>
    <n v="2.5000000000000001E-2"/>
    <n v="2.8953E-2"/>
  </r>
  <r>
    <n v="0"/>
    <x v="81"/>
    <s v="30/09/2020"/>
    <n v="8"/>
    <n v="4"/>
    <s v="N"/>
    <s v="800-116-398-7"/>
    <s v="05001"/>
    <s v="CR 13 28 - 17 P 234"/>
    <s v="01/09/2020"/>
    <s v="30/09/2020"/>
    <n v="2520732"/>
    <s v="20180711"/>
    <n v="30"/>
    <n v="9"/>
    <n v="2520732"/>
    <n v="30"/>
    <n v="1"/>
    <n v="2"/>
    <n v="2.5000000000000001E-2"/>
    <n v="0.87921099999999996"/>
  </r>
  <r>
    <n v="72"/>
    <x v="81"/>
    <s v="30/09/2020"/>
    <n v="9"/>
    <n v="4"/>
    <s v="N"/>
    <s v="890-980-179-2"/>
    <s v="05001"/>
    <s v="CL 89 56 563"/>
    <s v="11/11/2010"/>
    <s v="11/12/2020"/>
    <n v="6400000000"/>
    <s v="13318"/>
    <n v="3600"/>
    <n v="9"/>
    <n v="2026607435"/>
    <n v="30"/>
    <n v="1"/>
    <n v="2"/>
    <n v="5.4800000000000001E-2"/>
    <n v="151.42477400000001"/>
  </r>
  <r>
    <n v="10"/>
    <x v="81"/>
    <s v="30/09/2020"/>
    <n v="10"/>
    <n v="4"/>
    <s v="N"/>
    <s v="800-116-398-7"/>
    <s v="05001"/>
    <s v="CR 13 28 - 17 P 234"/>
    <s v="21/09/2017"/>
    <s v="10/10/2020"/>
    <n v="77047332"/>
    <s v="20170921"/>
    <n v="720"/>
    <n v="9"/>
    <n v="77047332"/>
    <n v="30"/>
    <n v="1"/>
    <n v="2"/>
    <n v="3.5000000000000003E-2"/>
    <n v="31.229313999999999"/>
  </r>
  <r>
    <n v="71"/>
    <x v="81"/>
    <s v="30/09/2020"/>
    <n v="11"/>
    <n v="4"/>
    <s v="N"/>
    <s v="800-116-398-7"/>
    <s v="05001"/>
    <s v="CR 13 28 - 17 P 234"/>
    <s v="12/12/2017"/>
    <s v="10/12/2020"/>
    <n v="178334559"/>
    <s v="20171212A"/>
    <n v="720"/>
    <n v="9"/>
    <n v="178334559"/>
    <n v="30"/>
    <n v="1"/>
    <n v="2"/>
    <n v="3.5000000000000003E-2"/>
    <n v="23.868955"/>
  </r>
  <r>
    <n v="102"/>
    <x v="81"/>
    <s v="30/09/2020"/>
    <n v="12"/>
    <n v="4"/>
    <s v="N"/>
    <s v="800-116-398-7"/>
    <s v="05001"/>
    <s v="CR 13 28 - 17 P 234"/>
    <s v="10/01/2018"/>
    <s v="10/01/2021"/>
    <n v="95034347"/>
    <s v="20180110A"/>
    <n v="720"/>
    <n v="9"/>
    <n v="95034347"/>
    <n v="30"/>
    <n v="1"/>
    <n v="2"/>
    <n v="3.5000000000000003E-2"/>
    <n v="16.470752000000001"/>
  </r>
  <r>
    <n v="192"/>
    <x v="81"/>
    <s v="30/09/2020"/>
    <n v="13"/>
    <n v="4"/>
    <s v="N"/>
    <s v="800-116-398-7"/>
    <s v="05001"/>
    <s v="CR 13 28 - 17 P 234"/>
    <s v="10/04/2018"/>
    <s v="10/04/2021"/>
    <n v="382950000"/>
    <s v="20180410"/>
    <n v="720"/>
    <n v="9"/>
    <n v="358866068"/>
    <n v="30"/>
    <n v="1"/>
    <n v="2"/>
    <n v="2.5000000000000001E-2"/>
    <n v="14.277163"/>
  </r>
  <r>
    <n v="-112"/>
    <x v="81"/>
    <s v="30/09/2020"/>
    <n v="14"/>
    <n v="4"/>
    <s v="N"/>
    <s v="800-116-398-7"/>
    <s v="05001"/>
    <s v="CR 13 28 - 17 P 234"/>
    <s v="14/06/2018"/>
    <s v="10/06/2020"/>
    <n v="20000000"/>
    <s v="20180614"/>
    <n v="30"/>
    <n v="9"/>
    <n v="20000000"/>
    <n v="30"/>
    <n v="1"/>
    <n v="2"/>
    <n v="2.5000000000000001E-2"/>
    <n v="11.421735"/>
  </r>
  <r>
    <n v="-112"/>
    <x v="81"/>
    <s v="30/09/2020"/>
    <n v="15"/>
    <n v="4"/>
    <s v="N"/>
    <s v="800-116-398-7"/>
    <s v="05001"/>
    <s v="CR 13 28 - 17 P 234"/>
    <s v="15/06/2018"/>
    <s v="10/06/2020"/>
    <n v="153524307"/>
    <s v="20180615"/>
    <n v="30"/>
    <n v="9"/>
    <n v="153524307"/>
    <n v="30"/>
    <n v="1"/>
    <n v="2"/>
    <n v="2.5000000000000001E-2"/>
    <n v="11.754718"/>
  </r>
  <r>
    <n v="-82"/>
    <x v="81"/>
    <s v="30/09/2020"/>
    <n v="16"/>
    <n v="4"/>
    <s v="N"/>
    <s v="800-116-398-7"/>
    <s v="05001"/>
    <s v="CR 13 28 - 17 P 234"/>
    <s v="11/07/2018"/>
    <s v="10/07/2020"/>
    <n v="652100000"/>
    <s v="20180711"/>
    <n v="30"/>
    <n v="9"/>
    <n v="652100000"/>
    <n v="30"/>
    <n v="1"/>
    <n v="2"/>
    <n v="2.5000000000000001E-2"/>
    <n v="158.43714499999999"/>
  </r>
  <r>
    <n v="0"/>
    <x v="81"/>
    <s v="30/09/2020"/>
    <n v="17"/>
    <n v="4"/>
    <s v="N"/>
    <s v="800-116-398-7"/>
    <s v="05001"/>
    <s v="CR 13 28 - 17 P 234"/>
    <s v="01/09/2020"/>
    <s v="30/09/2020"/>
    <n v="1073700000"/>
    <s v="20180810"/>
    <n v="30"/>
    <n v="9"/>
    <n v="1073700000"/>
    <n v="30"/>
    <n v="1"/>
    <n v="2"/>
    <n v="2.5000000000000001E-2"/>
    <n v="0.364319"/>
  </r>
  <r>
    <n v="-51"/>
    <x v="81"/>
    <s v="30/09/2020"/>
    <n v="18"/>
    <n v="4"/>
    <s v="N"/>
    <s v="800-116-398-7"/>
    <s v="05001"/>
    <s v="CR 13 28 - 17 P 234"/>
    <s v="10/08/2018"/>
    <s v="10/08/2020"/>
    <n v="152857767"/>
    <s v="20180810"/>
    <n v="30"/>
    <n v="9"/>
    <n v="152857767"/>
    <n v="30"/>
    <n v="1"/>
    <n v="2"/>
    <n v="2.5000000000000001E-2"/>
    <n v="152.857767"/>
  </r>
  <r>
    <n v="-20"/>
    <x v="81"/>
    <s v="30/09/2020"/>
    <n v="19"/>
    <n v="4"/>
    <s v="N"/>
    <s v="800-116-398-7"/>
    <s v="05001"/>
    <s v="CR 13 28 - 17 P 234"/>
    <s v="10/09/2018"/>
    <s v="10/09/2020"/>
    <n v="132475247"/>
    <s v="20180910"/>
    <n v="30"/>
    <n v="9"/>
    <n v="132475247"/>
    <n v="30"/>
    <n v="1"/>
    <n v="2"/>
    <n v="2.5000000000000001E-2"/>
    <n v="132.475247"/>
  </r>
  <r>
    <n v="0"/>
    <x v="81"/>
    <s v="30/09/2020"/>
    <n v="20"/>
    <n v="4"/>
    <s v="N"/>
    <s v="800-116-398-7"/>
    <s v="05001"/>
    <s v="CR 13 28 - 17 P 234"/>
    <s v="01/09/2020"/>
    <s v="30/09/2020"/>
    <n v="326299"/>
    <s v="20180910"/>
    <n v="30"/>
    <n v="9"/>
    <n v="326299"/>
    <n v="30"/>
    <n v="1"/>
    <n v="2"/>
    <n v="2.5000000000000001E-2"/>
    <n v="0.32629900000000001"/>
  </r>
  <r>
    <n v="10"/>
    <x v="81"/>
    <s v="30/09/2020"/>
    <n v="21"/>
    <n v="4"/>
    <s v="N"/>
    <s v="800-116-398-7"/>
    <s v="05001"/>
    <s v="CR 13 28 - 17 P 234"/>
    <s v="10/10/2018"/>
    <s v="10/10/2020"/>
    <n v="142142069"/>
    <s v="20181010"/>
    <n v="30"/>
    <n v="9"/>
    <n v="142142069"/>
    <n v="30"/>
    <n v="1"/>
    <n v="2"/>
    <n v="2.5000000000000001E-2"/>
    <n v="142.14206899999999"/>
  </r>
  <r>
    <n v="0"/>
    <x v="81"/>
    <s v="30/09/2020"/>
    <n v="22"/>
    <n v="4"/>
    <s v="N"/>
    <s v="800-116-398-7"/>
    <s v="05001"/>
    <s v="CR 13 28 - 17 P 234"/>
    <s v="01/09/2020"/>
    <s v="30/09/2020"/>
    <n v="656149"/>
    <s v="20181010"/>
    <n v="30"/>
    <n v="9"/>
    <n v="656149"/>
    <n v="30"/>
    <n v="1"/>
    <n v="2"/>
    <n v="2.5000000000000001E-2"/>
    <n v="0.65614899999999998"/>
  </r>
  <r>
    <n v="41"/>
    <x v="81"/>
    <s v="30/09/2020"/>
    <n v="23"/>
    <n v="4"/>
    <s v="N"/>
    <s v="800-116-398-7"/>
    <s v="05001"/>
    <s v="CR 13 28 - 17 P 234"/>
    <s v="13/11/2018"/>
    <s v="10/11/2020"/>
    <n v="202174600"/>
    <s v="20181113"/>
    <n v="30"/>
    <n v="9"/>
    <n v="202174600"/>
    <n v="30"/>
    <n v="1"/>
    <n v="2"/>
    <n v="2.5000000000000001E-2"/>
    <n v="202.1746"/>
  </r>
  <r>
    <n v="0"/>
    <x v="81"/>
    <s v="30/09/2020"/>
    <n v="24"/>
    <n v="4"/>
    <s v="N"/>
    <s v="800-116-398-7"/>
    <s v="05001"/>
    <s v="CR 13 28 - 17 P 234"/>
    <s v="01/09/2020"/>
    <s v="30/09/2020"/>
    <n v="90282"/>
    <s v="20181113"/>
    <n v="30"/>
    <n v="9"/>
    <n v="90282"/>
    <n v="30"/>
    <n v="1"/>
    <n v="2"/>
    <n v="2.5000000000000001E-2"/>
    <n v="9.0282000000000001E-2"/>
  </r>
  <r>
    <n v="71"/>
    <x v="81"/>
    <s v="30/09/2020"/>
    <n v="25"/>
    <n v="4"/>
    <s v="N"/>
    <s v="800-116-398-7"/>
    <s v="05001"/>
    <s v="CR 13 28 - 17 P 234"/>
    <s v="10/12/2018"/>
    <s v="10/12/2020"/>
    <n v="590000000"/>
    <s v="20181210"/>
    <n v="30"/>
    <n v="9"/>
    <n v="189900201"/>
    <n v="30"/>
    <n v="1"/>
    <n v="2"/>
    <n v="2.5000000000000001E-2"/>
    <n v="188.31950900000001"/>
  </r>
  <r>
    <n v="0"/>
    <x v="81"/>
    <s v="30/09/2020"/>
    <n v="26"/>
    <n v="4"/>
    <s v="N"/>
    <s v="800-116-398-7"/>
    <s v="05001"/>
    <s v="CR 13 28 - 17 P 234"/>
    <s v="01/09/2020"/>
    <s v="30/09/2020"/>
    <n v="251402"/>
    <s v="20181210"/>
    <n v="30"/>
    <n v="9"/>
    <n v="251402"/>
    <n v="30"/>
    <n v="1"/>
    <n v="2"/>
    <n v="2.5000000000000001E-2"/>
    <n v="0.29353099999999999"/>
  </r>
  <r>
    <n v="102"/>
    <x v="81"/>
    <s v="30/09/2020"/>
    <n v="27"/>
    <n v="4"/>
    <s v="N"/>
    <s v="800-116-398-7"/>
    <s v="05001"/>
    <s v="CR 13 28 - 17 P 234"/>
    <s v="14/01/2019"/>
    <s v="10/01/2021"/>
    <n v="227725870"/>
    <s v="20190114"/>
    <n v="30"/>
    <n v="9"/>
    <n v="227725870"/>
    <n v="30"/>
    <n v="1"/>
    <n v="2"/>
    <n v="2.5000000000000001E-2"/>
    <n v="227.72586999999999"/>
  </r>
  <r>
    <n v="0"/>
    <x v="81"/>
    <s v="30/09/2020"/>
    <n v="28"/>
    <n v="4"/>
    <s v="N"/>
    <s v="800-116-398-7"/>
    <s v="05001"/>
    <s v="CR 13 28 - 17 P 234"/>
    <s v="01/09/2020"/>
    <s v="30/09/2020"/>
    <n v="793195"/>
    <s v="20190114"/>
    <n v="30"/>
    <n v="9"/>
    <n v="793195"/>
    <n v="30"/>
    <n v="1"/>
    <n v="2"/>
    <n v="2.5000000000000001E-2"/>
    <n v="0.79319499999999998"/>
  </r>
  <r>
    <n v="0"/>
    <x v="81"/>
    <s v="30/09/2020"/>
    <n v="29"/>
    <n v="3"/>
    <s v="N"/>
    <s v="890-903-938-8"/>
    <s v="05001"/>
    <s v="CL 57 49 44"/>
    <s v="01/09/2020"/>
    <s v="30/09/2020"/>
    <n v="75492491"/>
    <s v="TC BANCOLOMBIA 1"/>
    <n v="30"/>
    <n v="1"/>
    <n v="75492491"/>
    <n v="30"/>
    <n v="2"/>
    <n v="2"/>
    <n v="8.0099999999999998E-3"/>
    <n v="75.492491000000001"/>
  </r>
  <r>
    <n v="133"/>
    <x v="81"/>
    <s v="30/09/2020"/>
    <n v="30"/>
    <n v="4"/>
    <s v="N"/>
    <s v="800-116-398-7"/>
    <s v="05001"/>
    <s v="CR 13 28 - 17 P 234"/>
    <s v="11/02/2019"/>
    <s v="10/02/2021"/>
    <n v="93495976"/>
    <s v="20190211"/>
    <n v="30"/>
    <n v="9"/>
    <n v="93495976"/>
    <n v="30"/>
    <n v="1"/>
    <n v="2"/>
    <n v="2.5000000000000001E-2"/>
    <n v="93.495975999999999"/>
  </r>
  <r>
    <n v="0"/>
    <x v="81"/>
    <s v="30/09/2020"/>
    <n v="31"/>
    <n v="4"/>
    <s v="N"/>
    <s v="800-116-398-7"/>
    <s v="05001"/>
    <s v="CR 13 28 - 17 P 234"/>
    <s v="01/09/2020"/>
    <s v="30/09/2020"/>
    <n v="230290"/>
    <s v="20190211"/>
    <n v="30"/>
    <n v="9"/>
    <n v="230290"/>
    <n v="30"/>
    <n v="1"/>
    <n v="2"/>
    <n v="2.5000000000000001E-2"/>
    <n v="0.23028999999999999"/>
  </r>
  <r>
    <n v="161"/>
    <x v="81"/>
    <s v="30/09/2020"/>
    <n v="32"/>
    <n v="4"/>
    <s v="N"/>
    <s v="800-116-398-7"/>
    <s v="05001"/>
    <s v="CR 13 28 - 17 P 234"/>
    <s v="11/03/2009"/>
    <s v="10/03/2021"/>
    <n v="281773595"/>
    <s v="20190311"/>
    <n v="30"/>
    <n v="9"/>
    <n v="281773595"/>
    <n v="30"/>
    <n v="1"/>
    <n v="2"/>
    <n v="2.5000000000000001E-2"/>
    <n v="281.773595"/>
  </r>
  <r>
    <n v="0"/>
    <x v="81"/>
    <s v="30/09/2020"/>
    <n v="33"/>
    <n v="4"/>
    <s v="N"/>
    <s v="800-116-398-7"/>
    <s v="05001"/>
    <s v="CR 13 28 - 17 P 234"/>
    <s v="01/09/2020"/>
    <s v="30/09/2020"/>
    <n v="1078201"/>
    <s v="20190311"/>
    <n v="30"/>
    <n v="9"/>
    <n v="1078201"/>
    <n v="30"/>
    <n v="1"/>
    <n v="2"/>
    <n v="2.5000000000000001E-2"/>
    <n v="1.078201"/>
  </r>
  <r>
    <n v="192"/>
    <x v="81"/>
    <s v="30/09/2020"/>
    <n v="34"/>
    <n v="4"/>
    <s v="N"/>
    <s v="800-116-398-7"/>
    <s v="05001"/>
    <s v="CR 13 28 - 17 P 234"/>
    <s v="10/04/2019"/>
    <s v="10/04/2021"/>
    <n v="239120619"/>
    <s v="20190410"/>
    <n v="30"/>
    <n v="9"/>
    <n v="239120619"/>
    <n v="30"/>
    <n v="1"/>
    <n v="2"/>
    <n v="2.5000000000000001E-2"/>
    <n v="239.120619"/>
  </r>
  <r>
    <n v="0"/>
    <x v="81"/>
    <s v="30/09/2020"/>
    <n v="35"/>
    <n v="4"/>
    <s v="N"/>
    <s v="800-116-398-7"/>
    <s v="05001"/>
    <s v="CR 13 28 - 17 P 234"/>
    <s v="01/09/2020"/>
    <s v="30/09/2020"/>
    <n v="227283"/>
    <s v="20190410"/>
    <n v="30"/>
    <n v="9"/>
    <n v="227283"/>
    <n v="30"/>
    <n v="1"/>
    <n v="2"/>
    <n v="2.5000000000000001E-2"/>
    <n v="0.22728300000000001"/>
  </r>
  <r>
    <n v="222"/>
    <x v="81"/>
    <s v="30/09/2020"/>
    <n v="36"/>
    <n v="4"/>
    <s v="N"/>
    <s v="800-116-398-7"/>
    <s v="05001"/>
    <s v="CR 13 28 - 17 P 234"/>
    <s v="10/05/2019"/>
    <s v="10/05/2021"/>
    <n v="199567684"/>
    <s v="20190510"/>
    <n v="30"/>
    <n v="9"/>
    <n v="199567684"/>
    <n v="30"/>
    <n v="1"/>
    <n v="2"/>
    <n v="2.5000000000000001E-2"/>
    <n v="199.56768400000001"/>
  </r>
  <r>
    <n v="0"/>
    <x v="81"/>
    <s v="30/09/2020"/>
    <n v="37"/>
    <n v="4"/>
    <s v="N"/>
    <s v="800-116-398-7"/>
    <s v="05001"/>
    <s v="CR 13 28 - 17 P 234"/>
    <s v="01/09/2020"/>
    <s v="30/09/2020"/>
    <n v="491554"/>
    <s v="20190510"/>
    <n v="30"/>
    <n v="9"/>
    <n v="491554"/>
    <n v="30"/>
    <n v="1"/>
    <n v="2"/>
    <n v="2.5000000000000001E-2"/>
    <n v="0.49155399999999999"/>
  </r>
  <r>
    <n v="253"/>
    <x v="81"/>
    <s v="30/09/2020"/>
    <n v="38"/>
    <n v="4"/>
    <s v="N"/>
    <s v="800-116-398-7"/>
    <s v="05001"/>
    <s v="CR 13 28 - 17 P 234"/>
    <s v="10/06/2019"/>
    <s v="10/06/2021"/>
    <n v="355198987"/>
    <s v="20190610"/>
    <n v="30"/>
    <n v="9"/>
    <n v="355198987"/>
    <n v="30"/>
    <n v="1"/>
    <n v="2"/>
    <n v="2.5000000000000001E-2"/>
    <n v="355.19898699999999"/>
  </r>
  <r>
    <n v="0"/>
    <x v="81"/>
    <s v="30/09/2020"/>
    <n v="39"/>
    <n v="4"/>
    <s v="N"/>
    <s v="800-116-398-7"/>
    <s v="05001"/>
    <s v="CR 13 28 - 17 P 234"/>
    <s v="01/09/2020"/>
    <s v="30/09/2020"/>
    <n v="874889"/>
    <s v="20190610"/>
    <n v="30"/>
    <n v="9"/>
    <n v="874889"/>
    <n v="30"/>
    <n v="1"/>
    <n v="2"/>
    <n v="2.5000000000000001E-2"/>
    <n v="0.87488900000000003"/>
  </r>
  <r>
    <n v="283"/>
    <x v="81"/>
    <s v="30/09/2020"/>
    <n v="40"/>
    <n v="4"/>
    <s v="N"/>
    <s v="800-116-398-7"/>
    <s v="05001"/>
    <s v="CR 13 28 - 17 P 234"/>
    <s v="10/07/2019"/>
    <s v="10/07/2021"/>
    <n v="177868578"/>
    <s v="20190710"/>
    <n v="30"/>
    <n v="9"/>
    <n v="177868578"/>
    <n v="30"/>
    <n v="1"/>
    <n v="2"/>
    <n v="2.5000000000000001E-2"/>
    <n v="177.86857800000001"/>
  </r>
  <r>
    <n v="0"/>
    <x v="81"/>
    <s v="30/09/2020"/>
    <n v="41"/>
    <n v="4"/>
    <s v="N"/>
    <s v="800-116-398-7"/>
    <s v="05001"/>
    <s v="CR 13 28 - 17 P 234"/>
    <s v="01/09/2020"/>
    <s v="30/09/2020"/>
    <n v="482096"/>
    <s v="20190710"/>
    <n v="30"/>
    <n v="9"/>
    <n v="482096"/>
    <n v="30"/>
    <n v="1"/>
    <n v="2"/>
    <n v="2.5000000000000001E-2"/>
    <n v="0.48209600000000002"/>
  </r>
  <r>
    <n v="314"/>
    <x v="81"/>
    <s v="30/09/2020"/>
    <n v="42"/>
    <n v="4"/>
    <s v="N"/>
    <s v="800-116-398-7"/>
    <s v="05001"/>
    <s v="CR 13 28 - 17 P 234"/>
    <s v="12/08/2019"/>
    <s v="10/08/2021"/>
    <n v="512883853"/>
    <s v="20190812"/>
    <n v="30"/>
    <n v="9"/>
    <n v="512883853"/>
    <n v="30"/>
    <n v="1"/>
    <n v="2"/>
    <n v="2.5000000000000001E-2"/>
    <n v="512.88385300000004"/>
  </r>
  <r>
    <n v="0"/>
    <x v="81"/>
    <s v="30/09/2020"/>
    <n v="43"/>
    <n v="4"/>
    <s v="N"/>
    <s v="800-116-398-7"/>
    <s v="05001"/>
    <s v="CR 13 28 - 17 P 234"/>
    <s v="01/09/2020"/>
    <s v="30/09/2020"/>
    <n v="1263282"/>
    <s v="20190812"/>
    <n v="30"/>
    <n v="9"/>
    <n v="1263282"/>
    <n v="30"/>
    <n v="1"/>
    <n v="2"/>
    <n v="2.5000000000000001E-2"/>
    <n v="1.263282"/>
  </r>
  <r>
    <n v="345"/>
    <x v="81"/>
    <s v="30/09/2020"/>
    <n v="44"/>
    <n v="4"/>
    <s v="N"/>
    <s v="800-116-398-7"/>
    <s v="05001"/>
    <s v="CR 13 28 - 17 P 234"/>
    <s v="10/09/2019"/>
    <s v="10/09/2021"/>
    <n v="826014434"/>
    <s v="20190910"/>
    <n v="30"/>
    <n v="9"/>
    <n v="826014434"/>
    <n v="30"/>
    <n v="1"/>
    <n v="2"/>
    <n v="2.5000000000000001E-2"/>
    <n v="826.01443400000005"/>
  </r>
  <r>
    <n v="0"/>
    <x v="81"/>
    <s v="30/09/2020"/>
    <n v="45"/>
    <n v="4"/>
    <s v="N"/>
    <s v="800-116-398-7"/>
    <s v="05001"/>
    <s v="CR 13 28 - 17 P 234"/>
    <s v="01/09/2020"/>
    <s v="30/09/2020"/>
    <n v="3118288"/>
    <s v="20190910"/>
    <n v="30"/>
    <n v="9"/>
    <n v="3118288"/>
    <n v="30"/>
    <n v="1"/>
    <n v="2"/>
    <n v="2.5000000000000001E-2"/>
    <n v="3.1182880000000002"/>
  </r>
  <r>
    <n v="375"/>
    <x v="81"/>
    <s v="30/09/2020"/>
    <n v="46"/>
    <n v="4"/>
    <s v="N"/>
    <s v="800-116-398-7"/>
    <s v="05001"/>
    <s v="CR 13 28 - 17 P 234"/>
    <s v="10/10/2019"/>
    <s v="10/10/2021"/>
    <n v="86347362"/>
    <s v="20191010"/>
    <n v="30"/>
    <n v="9"/>
    <n v="86347362"/>
    <n v="30"/>
    <n v="1"/>
    <n v="2"/>
    <n v="2.5000000000000001E-2"/>
    <n v="86.347362000000004"/>
  </r>
  <r>
    <n v="0"/>
    <x v="81"/>
    <s v="30/09/2020"/>
    <n v="47"/>
    <n v="4"/>
    <s v="N"/>
    <s v="800-116-398-7"/>
    <s v="05001"/>
    <s v="CR 13 28 - 17 P 234"/>
    <s v="01/09/2020"/>
    <s v="30/09/2020"/>
    <n v="212681"/>
    <s v="20191010"/>
    <n v="30"/>
    <n v="9"/>
    <n v="212681"/>
    <n v="30"/>
    <n v="1"/>
    <n v="2"/>
    <n v="2.5000000000000001E-2"/>
    <n v="0.21268100000000001"/>
  </r>
  <r>
    <n v="406"/>
    <x v="81"/>
    <s v="30/09/2020"/>
    <n v="48"/>
    <n v="4"/>
    <s v="N"/>
    <s v="800-116-398-7"/>
    <s v="05001"/>
    <s v="CR 13 28 - 17 P 234"/>
    <s v="10/11/2019"/>
    <s v="10/11/2021"/>
    <n v="31577140"/>
    <s v="20191112"/>
    <n v="30"/>
    <n v="9"/>
    <n v="31577140"/>
    <n v="30"/>
    <n v="1"/>
    <n v="2"/>
    <n v="2.5000000000000001E-2"/>
    <n v="31.57714"/>
  </r>
  <r>
    <n v="0"/>
    <x v="81"/>
    <s v="30/09/2020"/>
    <n v="49"/>
    <n v="4"/>
    <s v="N"/>
    <s v="800-116-398-7"/>
    <s v="05001"/>
    <s v="CR 13 28 - 17 P 234"/>
    <s v="01/09/2020"/>
    <s v="30/09/2020"/>
    <n v="77777"/>
    <s v="20191112"/>
    <n v="30"/>
    <n v="9"/>
    <n v="77777"/>
    <n v="30"/>
    <n v="1"/>
    <n v="2"/>
    <n v="2.5000000000000001E-2"/>
    <n v="7.7776999999999999E-2"/>
  </r>
  <r>
    <n v="436"/>
    <x v="81"/>
    <s v="30/09/2020"/>
    <n v="50"/>
    <n v="4"/>
    <s v="N"/>
    <s v="800-116-398-7"/>
    <s v="05001"/>
    <s v="CR 13 28 - 17 P 234"/>
    <s v="10/12/2019"/>
    <s v="10/12/2021"/>
    <n v="20719696"/>
    <s v="20191210"/>
    <n v="30"/>
    <n v="9"/>
    <n v="20719696"/>
    <n v="30"/>
    <n v="1"/>
    <n v="2"/>
    <n v="2.5000000000000001E-2"/>
    <n v="20.719695999999999"/>
  </r>
  <r>
    <n v="0"/>
    <x v="81"/>
    <s v="30/09/2020"/>
    <n v="51"/>
    <n v="4"/>
    <s v="N"/>
    <s v="800-116-398-7"/>
    <s v="05001"/>
    <s v="CR 13 28 - 17 P 234"/>
    <s v="01/09/2020"/>
    <s v="30/09/2020"/>
    <n v="36557"/>
    <s v="20191210"/>
    <n v="30"/>
    <n v="9"/>
    <n v="36557"/>
    <n v="30"/>
    <n v="1"/>
    <n v="2"/>
    <n v="2.5000000000000001E-2"/>
    <n v="3.6556999999999999E-2"/>
  </r>
  <r>
    <n v="787"/>
    <x v="81"/>
    <s v="30/09/2020"/>
    <n v="52"/>
    <n v="3"/>
    <s v="N"/>
    <s v="890-300-279-4"/>
    <s v="05001"/>
    <s v="CL 54 45 73"/>
    <s v="26/11/2019"/>
    <s v="26/11/2022"/>
    <n v="93740462"/>
    <s v="180-135809"/>
    <n v="30"/>
    <n v="1"/>
    <n v="93740462"/>
    <n v="30"/>
    <n v="2"/>
    <n v="2"/>
    <n v="5.2499999999999998E-2"/>
    <n v="93.740461999999994"/>
  </r>
  <r>
    <n v="957"/>
    <x v="81"/>
    <s v="30/09/2020"/>
    <n v="53"/>
    <n v="4"/>
    <s v="N"/>
    <s v="800-149-923-6"/>
    <s v="11001"/>
    <s v="CL 28 13 A15 P 38"/>
    <s v="13/05/2020"/>
    <s v="15/05/2023"/>
    <n v="5000000000"/>
    <s v="SCR20221469"/>
    <n v="30"/>
    <n v="9"/>
    <n v="5000000000"/>
    <n v="30"/>
    <n v="1"/>
    <n v="2"/>
    <n v="3.44E-2"/>
    <n v="5000"/>
  </r>
  <r>
    <n v="0"/>
    <x v="81"/>
    <s v="30/09/2020"/>
    <n v="54"/>
    <n v="4"/>
    <s v="N"/>
    <s v="800-149-923-6"/>
    <s v="11001"/>
    <s v="CL 28 13 A15 P 38"/>
    <s v="01/09/2020"/>
    <s v="30/09/2020"/>
    <n v="5330951"/>
    <s v="SCR20221469"/>
    <n v="30"/>
    <n v="9"/>
    <n v="5330951"/>
    <n v="30"/>
    <n v="1"/>
    <n v="2"/>
    <n v="3.44E-2"/>
    <n v="5.3309509999999998"/>
  </r>
  <r>
    <n v="590"/>
    <x v="81"/>
    <s v="30/09/2020"/>
    <n v="55"/>
    <n v="4"/>
    <s v="N"/>
    <s v="800-149-923-6"/>
    <s v="11001"/>
    <s v="CL 28 13 A15 P 38"/>
    <s v="13/05/2020"/>
    <s v="13/05/2022"/>
    <n v="300000000"/>
    <s v="SRC20221473"/>
    <n v="30"/>
    <n v="9"/>
    <n v="300000000"/>
    <n v="30"/>
    <n v="1"/>
    <n v="2"/>
    <n v="2.41E-2"/>
    <n v="300"/>
  </r>
  <r>
    <n v="0"/>
    <x v="81"/>
    <s v="30/09/2020"/>
    <n v="56"/>
    <n v="4"/>
    <s v="N"/>
    <s v="800-149-923-6"/>
    <s v="11001"/>
    <s v="CL 28 13 A15 P 38"/>
    <s v="01/09/2020"/>
    <s v="30/09/2020"/>
    <n v="177698"/>
    <s v="SRC20221473"/>
    <n v="30"/>
    <n v="9"/>
    <n v="177698"/>
    <n v="30"/>
    <n v="1"/>
    <n v="2"/>
    <n v="2.41E-2"/>
    <n v="0.17769799999999999"/>
  </r>
  <r>
    <n v="957"/>
    <x v="81"/>
    <s v="30/09/2020"/>
    <n v="57"/>
    <n v="4"/>
    <s v="N"/>
    <s v="800-149-923-6"/>
    <s v="11001"/>
    <s v="CL 28 13 A15 P 38"/>
    <s v="13/05/2020"/>
    <s v="15/05/2023"/>
    <n v="700000000"/>
    <s v="SRC20221468"/>
    <n v="30"/>
    <n v="9"/>
    <n v="700000000"/>
    <n v="30"/>
    <n v="1"/>
    <n v="2"/>
    <n v="3.44E-2"/>
    <n v="700"/>
  </r>
  <r>
    <n v="0"/>
    <x v="81"/>
    <s v="30/09/2020"/>
    <n v="58"/>
    <n v="4"/>
    <s v="N"/>
    <s v="800-149-923-6"/>
    <s v="11001"/>
    <s v="CL 28 13 A15 P 38"/>
    <s v="01/09/2020"/>
    <s v="30/09/2020"/>
    <n v="746332"/>
    <s v="SRC20221468"/>
    <n v="30"/>
    <n v="9"/>
    <n v="746332"/>
    <n v="30"/>
    <n v="1"/>
    <n v="2"/>
    <n v="3.44E-2"/>
    <n v="0.746332"/>
  </r>
  <r>
    <n v="590"/>
    <x v="81"/>
    <s v="30/09/2020"/>
    <n v="59"/>
    <n v="4"/>
    <s v="N"/>
    <s v="800-149-923-6"/>
    <s v="11001"/>
    <s v="CL 28 13 A15 P 38"/>
    <s v="13/05/2020"/>
    <s v="13/05/2022"/>
    <n v="1000000000"/>
    <s v="SRC20221476"/>
    <n v="30"/>
    <n v="9"/>
    <n v="1000000000"/>
    <n v="30"/>
    <n v="1"/>
    <n v="2"/>
    <n v="2.41E-2"/>
    <n v="1000"/>
  </r>
  <r>
    <n v="0"/>
    <x v="81"/>
    <s v="30/09/2020"/>
    <n v="60"/>
    <n v="4"/>
    <s v="N"/>
    <s v="800-149-923-6"/>
    <s v="11001"/>
    <s v="CL 28 13 A15 P 38"/>
    <s v="01/09/2020"/>
    <s v="30/09/2020"/>
    <n v="592325"/>
    <s v="SRC20221476"/>
    <n v="30"/>
    <n v="9"/>
    <n v="592325"/>
    <n v="30"/>
    <n v="1"/>
    <n v="2"/>
    <n v="2.41E-2"/>
    <n v="0.59232499999999999"/>
  </r>
  <r>
    <n v="588"/>
    <x v="81"/>
    <s v="30/09/2020"/>
    <n v="61"/>
    <n v="4"/>
    <s v="N"/>
    <s v="800-116-398-7"/>
    <s v="05001"/>
    <s v="CR 13 28 - 17 P 234"/>
    <s v="11/07/2020"/>
    <s v="11/05/2022"/>
    <n v="164942485"/>
    <s v="20200511"/>
    <n v="30"/>
    <n v="9"/>
    <n v="164942485"/>
    <n v="30"/>
    <n v="1"/>
    <n v="2"/>
    <n v="2.5000000000000001E-2"/>
    <n v="164.942485"/>
  </r>
  <r>
    <n v="0"/>
    <x v="81"/>
    <s v="30/09/2020"/>
    <n v="62"/>
    <n v="4"/>
    <s v="N"/>
    <s v="800-116-398-7"/>
    <s v="05001"/>
    <s v="CR 13 28 - 17 P 234"/>
    <s v="01/09/2020"/>
    <s v="30/09/2020"/>
    <n v="267806"/>
    <s v="20200511"/>
    <n v="30"/>
    <n v="9"/>
    <n v="267806"/>
    <n v="30"/>
    <n v="1"/>
    <n v="2"/>
    <n v="2.5000000000000001E-2"/>
    <n v="0.26780599999999999"/>
  </r>
  <r>
    <n v="618"/>
    <x v="81"/>
    <s v="30/09/2020"/>
    <n v="63"/>
    <n v="4"/>
    <s v="N"/>
    <s v="800-116-398-7"/>
    <s v="05001"/>
    <s v="CR 13 28 - 17 P 234"/>
    <s v="10/06/2020"/>
    <s v="10/06/2022"/>
    <n v="959518295"/>
    <s v="20200610"/>
    <n v="30"/>
    <n v="9"/>
    <n v="959518295"/>
    <n v="30"/>
    <n v="1"/>
    <n v="2"/>
    <n v="2.5000000000000001E-2"/>
    <n v="959.51829499999997"/>
  </r>
  <r>
    <n v="0"/>
    <x v="81"/>
    <s v="30/09/2020"/>
    <n v="64"/>
    <n v="4"/>
    <s v="N"/>
    <s v="800-116-398-7"/>
    <s v="05001"/>
    <s v="CR 13 28 - 17 P 234"/>
    <s v="01/09/2020"/>
    <s v="30/09/2020"/>
    <n v="2363386"/>
    <s v="20200610"/>
    <n v="30"/>
    <n v="9"/>
    <n v="2363386"/>
    <n v="30"/>
    <n v="1"/>
    <n v="2"/>
    <n v="2.5000000000000001E-2"/>
    <n v="2.3633860000000002"/>
  </r>
  <r>
    <n v="983"/>
    <x v="81"/>
    <s v="30/09/2020"/>
    <n v="65"/>
    <n v="4"/>
    <s v="N"/>
    <s v="800-116-398-7"/>
    <s v="05001"/>
    <s v="CR 13 28 - 17 P 234"/>
    <s v="10/06/2020"/>
    <s v="10/06/2023"/>
    <n v="262389297"/>
    <s v="20200625"/>
    <n v="30"/>
    <n v="9"/>
    <n v="262389297"/>
    <n v="30"/>
    <n v="1"/>
    <n v="2"/>
    <n v="0.01"/>
    <n v="262.389297"/>
  </r>
  <r>
    <n v="0"/>
    <x v="81"/>
    <s v="30/09/2020"/>
    <n v="66"/>
    <n v="4"/>
    <s v="N"/>
    <s v="800-116-398-7"/>
    <s v="05001"/>
    <s v="CR 13 28 - 17 P 234"/>
    <s v="01/09/2020"/>
    <s v="30/09/2020"/>
    <n v="430728"/>
    <s v="20200625"/>
    <n v="30"/>
    <n v="9"/>
    <n v="430728"/>
    <n v="30"/>
    <n v="1"/>
    <n v="2"/>
    <n v="0.01"/>
    <n v="0.430728"/>
  </r>
  <r>
    <n v="983"/>
    <x v="81"/>
    <s v="30/09/2020"/>
    <n v="67"/>
    <n v="4"/>
    <s v="N"/>
    <s v="800-116-398-7"/>
    <s v="05001"/>
    <s v="CR 13 28 - 17 P 234"/>
    <s v="10/06/2020"/>
    <s v="10/06/2023"/>
    <n v="354045139"/>
    <s v="20200626"/>
    <n v="30"/>
    <n v="9"/>
    <n v="354045139"/>
    <n v="30"/>
    <n v="1"/>
    <n v="2"/>
    <n v="0.01"/>
    <n v="354.04513900000001"/>
  </r>
  <r>
    <n v="0"/>
    <x v="81"/>
    <s v="30/09/2020"/>
    <n v="68"/>
    <n v="4"/>
    <s v="N"/>
    <s v="800-116-398-7"/>
    <s v="05001"/>
    <s v="CR 13 28 - 17 P 234"/>
    <s v="01/09/2020"/>
    <s v="30/09/2020"/>
    <n v="581186"/>
    <s v="20200626"/>
    <n v="30"/>
    <n v="9"/>
    <n v="581186"/>
    <n v="30"/>
    <n v="1"/>
    <n v="2"/>
    <n v="0.01"/>
    <n v="0.58118599999999998"/>
  </r>
  <r>
    <n v="1013"/>
    <x v="81"/>
    <s v="30/09/2020"/>
    <n v="69"/>
    <n v="4"/>
    <s v="N"/>
    <s v="800-116-398-7"/>
    <s v="05001"/>
    <s v="CR 13 28 - 17 P 234"/>
    <s v="10/07/2020"/>
    <s v="10/07/2023"/>
    <n v="1011826302"/>
    <s v="20200710"/>
    <n v="30"/>
    <n v="9"/>
    <n v="1011826302"/>
    <n v="30"/>
    <n v="1"/>
    <n v="2"/>
    <n v="0.01"/>
    <n v="1011.8263020000001"/>
  </r>
  <r>
    <n v="0"/>
    <x v="81"/>
    <s v="30/09/2020"/>
    <n v="70"/>
    <n v="4"/>
    <s v="N"/>
    <s v="800-116-398-7"/>
    <s v="05001"/>
    <s v="CR 13 28 - 17 P 234"/>
    <s v="01/09/2020"/>
    <s v="30/09/2020"/>
    <n v="2152179"/>
    <s v="20200710"/>
    <n v="30"/>
    <n v="9"/>
    <n v="2152179"/>
    <n v="30"/>
    <n v="1"/>
    <n v="2"/>
    <n v="0.01"/>
    <n v="2.1521789999999998"/>
  </r>
  <r>
    <n v="679"/>
    <x v="81"/>
    <s v="30/09/2020"/>
    <n v="71"/>
    <n v="4"/>
    <s v="N"/>
    <s v="800-116-398-7"/>
    <s v="05001"/>
    <s v="CR 13 28 - 17 P 234"/>
    <s v="10/08/2020"/>
    <s v="10/08/2022"/>
    <n v="1313812264"/>
    <s v="20200810"/>
    <n v="30"/>
    <n v="9"/>
    <n v="1313812264"/>
    <n v="30"/>
    <n v="1"/>
    <n v="2"/>
    <n v="0.01"/>
    <n v="1313.8122639999999"/>
  </r>
  <r>
    <n v="0"/>
    <x v="81"/>
    <s v="30/09/2020"/>
    <n v="72"/>
    <n v="4"/>
    <s v="N"/>
    <s v="800-116-398-7"/>
    <s v="05001"/>
    <s v="CR 13 28 - 17 P 234"/>
    <s v="01/09/2020"/>
    <s v="30/09/2020"/>
    <n v="2156701"/>
    <s v="20200810"/>
    <n v="30"/>
    <n v="9"/>
    <n v="2156701"/>
    <n v="30"/>
    <n v="1"/>
    <n v="2"/>
    <n v="0.01"/>
    <n v="2.156701"/>
  </r>
  <r>
    <n v="88"/>
    <x v="82"/>
    <s v="30/09/2020"/>
    <n v="1"/>
    <n v="4"/>
    <s v="N"/>
    <s v="800-149-923-6"/>
    <s v="11001"/>
    <s v="CALLE 28 N 13A - 15 PISOS 37 AL 42"/>
    <s v="27/12/2017"/>
    <s v="27/12/2020"/>
    <n v="200000000"/>
    <s v="17157600"/>
    <n v="1080"/>
    <n v="9"/>
    <n v="200000000"/>
    <n v="30"/>
    <n v="2"/>
    <n v="2"/>
    <n v="5.3699999999999998E-2"/>
    <n v="16.676073930000001"/>
  </r>
  <r>
    <n v="880"/>
    <x v="82"/>
    <s v="30/09/2020"/>
    <n v="2"/>
    <n v="4"/>
    <s v="N"/>
    <s v="890-203-088-9"/>
    <s v="68001"/>
    <s v="CRA 19 N 34 - 02"/>
    <s v="27/02/2020"/>
    <s v="27/02/2023"/>
    <n v="250000000"/>
    <s v="30088002667"/>
    <n v="1080"/>
    <n v="9"/>
    <n v="250000000"/>
    <n v="30"/>
    <n v="2"/>
    <n v="2"/>
    <n v="5.3900000000000003E-2"/>
    <n v="201.55009493"/>
  </r>
  <r>
    <n v="898"/>
    <x v="82"/>
    <s v="30/09/2020"/>
    <n v="3"/>
    <n v="4"/>
    <s v="N"/>
    <s v="890-203-088-9"/>
    <s v="68001"/>
    <s v="CRA 19 N 34 - 02"/>
    <s v="17/03/2020"/>
    <s v="17/03/2023"/>
    <n v="600000000"/>
    <s v="300880026790"/>
    <n v="1080"/>
    <n v="9"/>
    <n v="600000000"/>
    <n v="30"/>
    <n v="2"/>
    <n v="2"/>
    <n v="5.5E-2"/>
    <n v="383.53393519999997"/>
  </r>
  <r>
    <n v="905"/>
    <x v="82"/>
    <s v="30/09/2020"/>
    <n v="4"/>
    <n v="4"/>
    <s v="N"/>
    <s v="890-203-088-9"/>
    <s v="68001"/>
    <s v="CRA 19 N 34 - 02"/>
    <s v="24/03/2020"/>
    <s v="24/03/2023"/>
    <n v="300000000"/>
    <s v="300880026840"/>
    <n v="1080"/>
    <n v="9"/>
    <n v="300000000"/>
    <n v="30"/>
    <n v="2"/>
    <n v="2"/>
    <n v="5.3900000000000003E-2"/>
    <n v="250.35233062999998"/>
  </r>
  <r>
    <n v="182"/>
    <x v="82"/>
    <s v="30/09/2020"/>
    <n v="5"/>
    <n v="3"/>
    <s v="N"/>
    <s v="860-002-964-4"/>
    <s v="54001"/>
    <s v="AVENIDA 6 N° 10-84 CENTRO"/>
    <s v="30/09/2020"/>
    <s v="31/03/2021"/>
    <n v="100000000"/>
    <s v="354968715"/>
    <n v="180"/>
    <n v="9"/>
    <n v="100000000"/>
    <n v="30"/>
    <n v="2"/>
    <n v="2"/>
    <n v="6.3799999999999996E-2"/>
    <n v="100.01725"/>
  </r>
  <r>
    <n v="366"/>
    <x v="83"/>
    <s v="30/09/2020"/>
    <n v="1"/>
    <n v="4"/>
    <s v="N"/>
    <s v="890-903-938-8"/>
    <s v="05001"/>
    <s v="CRA 43A #  1A SUR 188"/>
    <s v="31/10/2019"/>
    <s v="01/10/2021"/>
    <n v="76014368"/>
    <s v="5360088678"/>
    <n v="570"/>
    <n v="1"/>
    <n v="84866037"/>
    <n v="30"/>
    <n v="1"/>
    <n v="2"/>
    <n v="14.11"/>
    <n v="76.014368000000005"/>
  </r>
  <r>
    <n v="30"/>
    <x v="83"/>
    <s v="30/09/2020"/>
    <n v="2"/>
    <n v="3"/>
    <s v="N"/>
    <s v="890-903-938-8"/>
    <s v="05001"/>
    <s v="CRA 43 A #  1 A SUR 188"/>
    <s v="30/09/2020"/>
    <s v="30/10/2020"/>
    <n v="67851442.989999995"/>
    <s v="1455"/>
    <n v="30"/>
    <n v="1"/>
    <n v="67851442.989999995"/>
    <n v="30"/>
    <n v="1"/>
    <n v="2"/>
    <n v="2.14"/>
    <n v="67.851442989999995"/>
  </r>
  <r>
    <n v="725"/>
    <x v="84"/>
    <s v="30/09/2020"/>
    <n v="1"/>
    <n v="3"/>
    <s v="N"/>
    <s v="890-203-088-9"/>
    <s v="66001"/>
    <s v="CALLE 99 NRO.9 A -54 TORRE 3 OF 102"/>
    <s v="25/09/2017"/>
    <s v="25/09/2022"/>
    <n v="20000000"/>
    <s v="53352"/>
    <n v="60"/>
    <n v="9"/>
    <n v="1"/>
    <n v="30"/>
    <n v="1"/>
    <n v="2"/>
    <n v="2.5"/>
    <n v="12.045194"/>
  </r>
  <r>
    <n v="122"/>
    <x v="84"/>
    <s v="30/09/2020"/>
    <n v="2"/>
    <n v="3"/>
    <s v="N"/>
    <s v="890-203-088-9"/>
    <s v="66001"/>
    <s v="CALLE 99 NRO.9 A -54 TORRE 3 OF 102"/>
    <s v="30/01/2020"/>
    <s v="30/01/2021"/>
    <n v="200000000"/>
    <s v="8440"/>
    <n v="12"/>
    <n v="9"/>
    <n v="1"/>
    <n v="30"/>
    <n v="1"/>
    <n v="2"/>
    <n v="0.8"/>
    <n v="66.666640000000001"/>
  </r>
  <r>
    <n v="515"/>
    <x v="84"/>
    <s v="30/09/2020"/>
    <n v="3"/>
    <n v="3"/>
    <s v="N"/>
    <s v="890-203-088-9"/>
    <s v="66001"/>
    <s v="CALLE 99 NRO.9 A -54 TORRE 3 OF 102"/>
    <s v="27/02/2020"/>
    <s v="27/02/2022"/>
    <n v="200000000"/>
    <s v="8490"/>
    <n v="24"/>
    <n v="9"/>
    <n v="1"/>
    <n v="30"/>
    <n v="1"/>
    <n v="2"/>
    <n v="0.8"/>
    <n v="141.66660999999999"/>
  </r>
  <r>
    <n v="1272"/>
    <x v="84"/>
    <s v="30/09/2020"/>
    <n v="4"/>
    <n v="4"/>
    <s v="N"/>
    <s v="890-203-088-9"/>
    <s v="66001"/>
    <s v="CALLE 99 NRO. 9 A -54"/>
    <s v="25/03/2020"/>
    <s v="25/03/2024"/>
    <n v="1660000000"/>
    <s v="8570"/>
    <n v="48"/>
    <n v="9"/>
    <n v="1"/>
    <n v="30"/>
    <n v="1"/>
    <n v="2"/>
    <n v="0.8"/>
    <n v="1452.4998599999999"/>
  </r>
  <r>
    <n v="1093"/>
    <x v="84"/>
    <s v="30/09/2020"/>
    <n v="5"/>
    <n v="4"/>
    <s v="N"/>
    <s v="890-203-088-9"/>
    <s v="66001"/>
    <s v="CALLLE 99 NRO.94 -54"/>
    <s v="28/09/2020"/>
    <s v="28/09/2023"/>
    <n v="700000000"/>
    <s v="8680"/>
    <n v="1080"/>
    <n v="9"/>
    <n v="1"/>
    <n v="30"/>
    <n v="1"/>
    <n v="2"/>
    <n v="0.8"/>
    <n v="700"/>
  </r>
  <r>
    <n v="76"/>
    <x v="85"/>
    <s v="30/09/2020"/>
    <n v="1"/>
    <n v="3"/>
    <s v="N"/>
    <s v="890-981-395-1"/>
    <s v="05001"/>
    <s v="AVENIDA PRIMERO DE MAYO"/>
    <s v="15/12/2017"/>
    <s v="15/12/2020"/>
    <n v="50000000"/>
    <s v="786"/>
    <n v="1080"/>
    <n v="1"/>
    <n v="500000000"/>
    <n v="30"/>
    <n v="2"/>
    <n v="2"/>
    <n v="9.67"/>
    <n v="38.089646999999999"/>
  </r>
  <r>
    <n v="5"/>
    <x v="85"/>
    <s v="30/09/2020"/>
    <n v="2"/>
    <n v="3"/>
    <s v="N"/>
    <s v="890-203-088-9"/>
    <s v="11001"/>
    <s v="CL 116 NO 23-06 EFIC BUSSINESS"/>
    <s v="05/10/2017"/>
    <s v="05/10/2020"/>
    <n v="300000000"/>
    <s v="260088012480"/>
    <n v="1080"/>
    <n v="1"/>
    <n v="300000000"/>
    <n v="30"/>
    <n v="2"/>
    <n v="2"/>
    <n v="10.01"/>
    <n v="8.32929400000000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0" firstHeaderRow="1" firstDataRow="1" firstDataCol="1"/>
  <pivotFields count="21">
    <pivotField showAll="0"/>
    <pivotField axis="axisRow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1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Suma de SALDOCAPITAL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53"/>
  <sheetViews>
    <sheetView showGridLines="0" topLeftCell="A2" zoomScale="85" zoomScaleNormal="85" workbookViewId="0">
      <selection activeCell="E35" sqref="E35"/>
    </sheetView>
  </sheetViews>
  <sheetFormatPr baseColWidth="10" defaultRowHeight="17.5" customHeight="1"/>
  <cols>
    <col min="1" max="1" width="9.453125" customWidth="1"/>
    <col min="2" max="2" width="16.81640625" customWidth="1"/>
    <col min="3" max="3" width="17.81640625" customWidth="1"/>
    <col min="4" max="4" width="14.26953125" customWidth="1"/>
    <col min="5" max="5" width="12.453125" customWidth="1"/>
    <col min="6" max="6" width="18.7265625" customWidth="1"/>
    <col min="7" max="7" width="16.81640625" customWidth="1"/>
    <col min="8" max="8" width="13.54296875" customWidth="1"/>
    <col min="9" max="9" width="12.453125" customWidth="1"/>
    <col min="10" max="10" width="6.453125" customWidth="1"/>
    <col min="11" max="14" width="10.26953125" bestFit="1" customWidth="1"/>
    <col min="15" max="15" width="9.26953125" bestFit="1" customWidth="1"/>
    <col min="16" max="16" width="12.81640625" customWidth="1"/>
    <col min="20" max="20" width="11.81640625" bestFit="1" customWidth="1"/>
    <col min="22" max="22" width="11.81640625" bestFit="1" customWidth="1"/>
    <col min="28" max="28" width="12.7265625" customWidth="1"/>
  </cols>
  <sheetData>
    <row r="1" spans="1:28" ht="20.5" customHeight="1">
      <c r="A1" s="74"/>
      <c r="B1" s="74"/>
      <c r="C1" s="74"/>
      <c r="D1" s="75"/>
      <c r="E1" s="76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8" ht="23.5" customHeight="1">
      <c r="A2" s="74"/>
      <c r="B2" s="74"/>
      <c r="C2" s="74"/>
      <c r="D2" s="75"/>
      <c r="E2" s="77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1" customHeight="1">
      <c r="A3" s="74"/>
      <c r="B3" s="74"/>
      <c r="C3" s="74"/>
      <c r="D3" s="75"/>
      <c r="E3" s="78"/>
      <c r="F3" s="50"/>
      <c r="G3" s="50"/>
      <c r="H3" s="50"/>
      <c r="I3" s="50"/>
      <c r="J3" s="50"/>
      <c r="K3" s="48"/>
      <c r="L3" s="49"/>
      <c r="M3" s="48"/>
      <c r="N3" s="49"/>
      <c r="O3" s="48"/>
    </row>
    <row r="4" spans="1:28" ht="17.5" customHeight="1">
      <c r="A4" s="74"/>
      <c r="B4" s="74"/>
      <c r="C4" s="74"/>
      <c r="D4" s="75"/>
      <c r="E4" s="77"/>
      <c r="F4" s="24"/>
      <c r="G4" s="215"/>
      <c r="H4" s="215"/>
      <c r="I4" s="215"/>
      <c r="J4" s="215"/>
      <c r="K4" s="47"/>
    </row>
    <row r="5" spans="1:28" ht="25.9" customHeight="1">
      <c r="A5" s="74"/>
      <c r="B5" s="218" t="s">
        <v>12567</v>
      </c>
      <c r="C5" s="218"/>
      <c r="D5" s="218"/>
      <c r="E5" s="218"/>
      <c r="F5" s="218"/>
      <c r="G5" s="218"/>
      <c r="H5" s="218"/>
      <c r="I5" s="218"/>
    </row>
    <row r="6" spans="1:28" ht="17.5" customHeight="1">
      <c r="B6" s="216" t="s">
        <v>12566</v>
      </c>
      <c r="C6" s="219"/>
      <c r="D6" s="219"/>
      <c r="F6" s="98"/>
      <c r="G6" s="219"/>
      <c r="H6" s="219"/>
      <c r="T6" s="82"/>
      <c r="U6" s="82"/>
      <c r="V6" s="82"/>
      <c r="W6" s="82"/>
    </row>
    <row r="7" spans="1:28" ht="17.5" customHeight="1" thickBot="1">
      <c r="E7" s="111"/>
      <c r="F7" s="98"/>
      <c r="G7" s="98"/>
      <c r="H7" s="98"/>
      <c r="I7" s="112"/>
      <c r="T7" s="82"/>
      <c r="U7" s="82"/>
      <c r="V7" s="82"/>
      <c r="W7" s="82"/>
    </row>
    <row r="8" spans="1:28" ht="17.5" customHeight="1" thickBot="1">
      <c r="B8" s="100" t="s">
        <v>9170</v>
      </c>
      <c r="C8" s="101" t="s">
        <v>9164</v>
      </c>
      <c r="F8" s="98"/>
      <c r="G8" s="219"/>
      <c r="H8" s="219"/>
      <c r="T8" s="83"/>
      <c r="U8" s="83" t="s">
        <v>5960</v>
      </c>
      <c r="V8" s="83" t="s">
        <v>5955</v>
      </c>
      <c r="W8" s="82"/>
    </row>
    <row r="9" spans="1:28" ht="17.5" customHeight="1" thickBot="1">
      <c r="B9" t="s">
        <v>5961</v>
      </c>
      <c r="C9" s="20">
        <f>+'ENTRADA INFORMACIÓN'!AP6</f>
        <v>4182731.7852350995</v>
      </c>
      <c r="D9" s="57">
        <f>+C9/C12</f>
        <v>0.32243654468667321</v>
      </c>
      <c r="J9" s="57"/>
      <c r="T9" s="83" t="s">
        <v>5956</v>
      </c>
      <c r="U9" s="84">
        <f>+E12</f>
        <v>3.1013854244460632</v>
      </c>
      <c r="V9" s="85">
        <f>+D12</f>
        <v>0.1</v>
      </c>
      <c r="W9" s="82"/>
    </row>
    <row r="10" spans="1:28" ht="17.5" customHeight="1" thickBot="1">
      <c r="B10" s="224" t="s">
        <v>4111</v>
      </c>
      <c r="C10" s="225"/>
      <c r="D10" s="225"/>
      <c r="E10" s="226"/>
      <c r="F10" s="227" t="s">
        <v>5943</v>
      </c>
      <c r="G10" s="227"/>
      <c r="H10" s="227"/>
      <c r="I10" s="228"/>
      <c r="J10" s="73"/>
      <c r="T10" s="83" t="s">
        <v>5957</v>
      </c>
      <c r="U10" s="84">
        <f>+E13</f>
        <v>1.5</v>
      </c>
      <c r="V10" s="85">
        <f>+D13</f>
        <v>0.03</v>
      </c>
      <c r="W10" s="82"/>
    </row>
    <row r="11" spans="1:28" ht="43.5" customHeight="1">
      <c r="A11" s="53"/>
      <c r="B11" s="64" t="s">
        <v>5945</v>
      </c>
      <c r="C11" s="194" t="s">
        <v>5938</v>
      </c>
      <c r="D11" s="118" t="s">
        <v>5937</v>
      </c>
      <c r="E11" s="65" t="s">
        <v>5791</v>
      </c>
      <c r="F11" s="67" t="s">
        <v>5944</v>
      </c>
      <c r="G11" s="123" t="s">
        <v>5938</v>
      </c>
      <c r="H11" s="63" t="s">
        <v>5937</v>
      </c>
      <c r="I11" s="65" t="s">
        <v>5791</v>
      </c>
      <c r="J11" s="58"/>
      <c r="T11" s="83" t="s">
        <v>5958</v>
      </c>
      <c r="U11" s="86">
        <f>+I12</f>
        <v>0.5</v>
      </c>
      <c r="V11" s="85">
        <f>+H12</f>
        <v>0.04</v>
      </c>
      <c r="W11" s="82"/>
    </row>
    <row r="12" spans="1:28" ht="17.5" customHeight="1">
      <c r="A12" s="59">
        <f>+C12/$C$16</f>
        <v>0.7630743172409058</v>
      </c>
      <c r="B12" s="119" t="s">
        <v>5936</v>
      </c>
      <c r="C12" s="195">
        <f>+'ENTRADA INFORMACIÓN'!AQ6</f>
        <v>12972263.393095398</v>
      </c>
      <c r="D12" s="120">
        <f>+'ENTRADA INFORMACIÓN'!J41</f>
        <v>0.1</v>
      </c>
      <c r="E12" s="217">
        <f>100%/D9</f>
        <v>3.1013854244460632</v>
      </c>
      <c r="F12" s="121" t="s">
        <v>4</v>
      </c>
      <c r="G12" s="196">
        <f>+'ENTRADA INFORMACIÓN'!T22</f>
        <v>10393823.245977983</v>
      </c>
      <c r="H12" s="62">
        <f>+'ENTRADA INFORMACIÓN'!J43</f>
        <v>0.04</v>
      </c>
      <c r="I12" s="66">
        <f>+'ENTRADA INFORMACIÓN'!J35</f>
        <v>0.5</v>
      </c>
      <c r="J12" s="58">
        <f>+G12/$G$16</f>
        <v>0.94489302236163486</v>
      </c>
      <c r="T12" s="83" t="s">
        <v>5959</v>
      </c>
      <c r="U12" s="87">
        <f>+I13</f>
        <v>3.2</v>
      </c>
      <c r="V12" s="85">
        <f>+H13</f>
        <v>0.03</v>
      </c>
      <c r="W12" s="82"/>
    </row>
    <row r="13" spans="1:28" ht="17.5" customHeight="1" thickBot="1">
      <c r="A13" s="59">
        <f>+C13/$C$16</f>
        <v>5.7881348134027712E-2</v>
      </c>
      <c r="B13" s="193" t="s">
        <v>1</v>
      </c>
      <c r="C13" s="195">
        <f>+'ENTRADA INFORMACIÓN'!Z13</f>
        <v>983982.9182784711</v>
      </c>
      <c r="D13" s="120">
        <f>+'ENTRADA INFORMACIÓN'!J42</f>
        <v>0.03</v>
      </c>
      <c r="E13" s="72">
        <f>+'ENTRADA INFORMACIÓN'!J36</f>
        <v>1.5</v>
      </c>
      <c r="F13" s="122" t="s">
        <v>5946</v>
      </c>
      <c r="G13" s="196">
        <f>+'ENTRADA INFORMACIÓN'!J28</f>
        <v>450391.84774265863</v>
      </c>
      <c r="H13" s="62">
        <f>+'ENTRADA INFORMACIÓN'!J44</f>
        <v>0.03</v>
      </c>
      <c r="I13" s="106">
        <f>+'ENTRADA INFORMACIÓN'!J37</f>
        <v>3.2</v>
      </c>
      <c r="J13" s="58">
        <f>+G13/$G$16</f>
        <v>4.0944713431150782E-2</v>
      </c>
      <c r="K13" s="48"/>
      <c r="T13" s="83"/>
      <c r="U13" s="83"/>
      <c r="V13" s="83"/>
      <c r="W13" s="82"/>
    </row>
    <row r="14" spans="1:28" ht="17.5" customHeight="1" thickBot="1">
      <c r="A14" s="59">
        <f>+C14/$C$16</f>
        <v>0.82095566537493347</v>
      </c>
      <c r="B14" s="102" t="s">
        <v>5940</v>
      </c>
      <c r="C14" s="103">
        <f>SUM(C12:C13)</f>
        <v>13956246.311373869</v>
      </c>
      <c r="F14" s="104" t="s">
        <v>5940</v>
      </c>
      <c r="G14" s="105">
        <f>SUM(G12:G13)</f>
        <v>10844215.093720641</v>
      </c>
      <c r="J14" s="58">
        <f>+G14/$G$16</f>
        <v>0.98583773579278555</v>
      </c>
      <c r="K14" s="48"/>
      <c r="T14" s="83"/>
      <c r="U14" s="83"/>
      <c r="V14" s="83"/>
      <c r="W14" s="82"/>
    </row>
    <row r="15" spans="1:28" ht="31.15" customHeight="1" thickBot="1">
      <c r="A15" s="59">
        <f>+C15/$C$16</f>
        <v>0.1790443346250665</v>
      </c>
      <c r="B15" s="115" t="s">
        <v>5939</v>
      </c>
      <c r="C15" s="116">
        <f>+'ENTRADA INFORMACIÓN'!C35-C12-C13</f>
        <v>3043753.6886261306</v>
      </c>
      <c r="F15" s="115" t="s">
        <v>5947</v>
      </c>
      <c r="G15" s="117">
        <f>+'ENTRADA INFORMACIÓN'!C37-G12-G13</f>
        <v>155784.90627935849</v>
      </c>
      <c r="J15" s="58">
        <f>+G15/$G$16</f>
        <v>1.4162264207214408E-2</v>
      </c>
      <c r="K15" s="48"/>
      <c r="T15" s="83"/>
      <c r="U15" s="83"/>
      <c r="V15" s="83"/>
      <c r="W15" s="82"/>
    </row>
    <row r="16" spans="1:28" ht="17.5" hidden="1" customHeight="1" thickBot="1">
      <c r="A16" s="98"/>
      <c r="B16" s="113" t="s">
        <v>5941</v>
      </c>
      <c r="C16" s="114">
        <f>+C15+C14</f>
        <v>17000000</v>
      </c>
      <c r="F16" s="104" t="s">
        <v>5948</v>
      </c>
      <c r="G16" s="105">
        <f>+G14+G15</f>
        <v>11000000</v>
      </c>
      <c r="I16" s="68">
        <f>+D12-H12</f>
        <v>6.0000000000000005E-2</v>
      </c>
      <c r="J16" s="73"/>
      <c r="K16" s="48"/>
    </row>
    <row r="17" spans="2:11" ht="17.5" customHeight="1">
      <c r="B17" s="52"/>
      <c r="C17" s="51"/>
      <c r="F17" s="52"/>
      <c r="G17" s="51"/>
      <c r="J17" s="57"/>
      <c r="K17" s="48"/>
    </row>
    <row r="18" spans="2:11" ht="17.5" customHeight="1" thickBot="1">
      <c r="J18" s="57"/>
      <c r="K18" s="48"/>
    </row>
    <row r="19" spans="2:11" ht="17.5" customHeight="1" thickBot="1">
      <c r="C19" s="224" t="s">
        <v>5952</v>
      </c>
      <c r="D19" s="225"/>
      <c r="E19" s="225"/>
      <c r="F19" s="225"/>
      <c r="G19" s="225"/>
      <c r="H19" s="225"/>
      <c r="I19" s="226"/>
      <c r="J19" s="57"/>
      <c r="K19" s="48"/>
    </row>
    <row r="20" spans="2:11" ht="17.5" customHeight="1" thickBot="1">
      <c r="C20" s="54"/>
      <c r="D20" s="55"/>
      <c r="E20" s="55"/>
      <c r="F20" s="60">
        <f>+C14-G14</f>
        <v>3112031.217653228</v>
      </c>
      <c r="G20" s="55"/>
      <c r="H20" s="55"/>
      <c r="I20" s="56"/>
      <c r="J20" s="57"/>
      <c r="K20" s="48"/>
    </row>
    <row r="21" spans="2:11" ht="17.5" customHeight="1" thickBot="1">
      <c r="K21" s="48"/>
    </row>
    <row r="22" spans="2:11" ht="17.5" customHeight="1">
      <c r="C22" s="237" t="s">
        <v>5953</v>
      </c>
      <c r="D22" s="238"/>
      <c r="E22" s="238"/>
      <c r="F22" s="238"/>
      <c r="G22" s="238"/>
      <c r="H22" s="239"/>
      <c r="J22" s="48"/>
    </row>
    <row r="23" spans="2:11" ht="17.5" customHeight="1">
      <c r="C23" s="202" t="s">
        <v>23</v>
      </c>
      <c r="D23" s="203" t="s">
        <v>12558</v>
      </c>
      <c r="E23" s="203" t="s">
        <v>12559</v>
      </c>
      <c r="F23" s="203" t="s">
        <v>12560</v>
      </c>
      <c r="G23" s="203" t="s">
        <v>27</v>
      </c>
      <c r="H23" s="204" t="s">
        <v>28</v>
      </c>
      <c r="J23" s="48"/>
    </row>
    <row r="24" spans="2:11" ht="17.5" customHeight="1" thickBot="1">
      <c r="C24" s="19">
        <f>+'ENTRADA INFORMACIÓN'!B52</f>
        <v>-3532639.8901666254</v>
      </c>
      <c r="D24" s="200">
        <f>+'ENTRADA INFORMACIÓN'!C52</f>
        <v>-269416.90387001552</v>
      </c>
      <c r="E24" s="200">
        <f>+'ENTRADA INFORMACIÓN'!D52</f>
        <v>-303292.92139143054</v>
      </c>
      <c r="F24" s="200">
        <f>+'ENTRADA INFORMACIÓN'!E52</f>
        <v>-547620.45057942066</v>
      </c>
      <c r="G24" s="200">
        <f>+'ENTRADA INFORMACIÓN'!F52</f>
        <v>261366.82429370971</v>
      </c>
      <c r="H24" s="201">
        <f>+'ENTRADA INFORMACIÓN'!G52</f>
        <v>386184.59023616021</v>
      </c>
      <c r="K24" s="48"/>
    </row>
    <row r="25" spans="2:11" ht="17.5" customHeight="1" thickBot="1">
      <c r="K25" s="48"/>
    </row>
    <row r="26" spans="2:11" ht="17.5" customHeight="1" thickBot="1">
      <c r="C26" s="229" t="s">
        <v>5954</v>
      </c>
      <c r="D26" s="230"/>
      <c r="E26" s="230"/>
      <c r="F26" s="231"/>
      <c r="G26" s="235" t="s">
        <v>5949</v>
      </c>
      <c r="H26" s="236"/>
      <c r="I26" s="199">
        <v>0.01</v>
      </c>
      <c r="K26" s="48"/>
    </row>
    <row r="27" spans="2:11" ht="17.5" customHeight="1" thickBot="1">
      <c r="C27" s="232"/>
      <c r="D27" s="233"/>
      <c r="E27" s="233"/>
      <c r="F27" s="234"/>
      <c r="G27" s="235" t="s">
        <v>5950</v>
      </c>
      <c r="H27" s="236"/>
      <c r="I27" s="199">
        <v>0.01</v>
      </c>
      <c r="K27" s="48"/>
    </row>
    <row r="28" spans="2:11" ht="17.5" customHeight="1">
      <c r="C28" s="205" t="s">
        <v>23</v>
      </c>
      <c r="D28" s="206" t="s">
        <v>12558</v>
      </c>
      <c r="E28" s="206" t="s">
        <v>12559</v>
      </c>
      <c r="F28" s="206" t="s">
        <v>12560</v>
      </c>
      <c r="G28" s="206" t="s">
        <v>27</v>
      </c>
      <c r="H28" s="206" t="s">
        <v>28</v>
      </c>
      <c r="K28" s="48"/>
    </row>
    <row r="29" spans="2:11" ht="17.5" customHeight="1" thickBot="1">
      <c r="C29" s="19">
        <f>+SIMULADOR!B44</f>
        <v>-33854.465614096822</v>
      </c>
      <c r="D29" s="200">
        <f>+SIMULADOR!C44</f>
        <v>-2357.3979088626375</v>
      </c>
      <c r="E29" s="200">
        <f>+SIMULADOR!D44</f>
        <v>-2401.0689610154932</v>
      </c>
      <c r="F29" s="200">
        <f>+SIMULADOR!E44</f>
        <v>-3422.6278161213781</v>
      </c>
      <c r="G29" s="200">
        <f>+SIMULADOR!F44</f>
        <v>980.12559110141092</v>
      </c>
      <c r="H29" s="201">
        <f>+SIMULADOR!G44</f>
        <v>482.73073779519996</v>
      </c>
      <c r="K29" s="48"/>
    </row>
    <row r="30" spans="2:11" ht="17.5" customHeight="1" thickBot="1">
      <c r="C30" s="20"/>
      <c r="D30" s="20"/>
      <c r="E30" s="20"/>
      <c r="F30" s="20"/>
      <c r="G30" s="20"/>
      <c r="H30" s="20"/>
      <c r="I30" s="20"/>
    </row>
    <row r="31" spans="2:11" ht="17.5" customHeight="1" thickBot="1">
      <c r="D31" s="222" t="s">
        <v>5951</v>
      </c>
      <c r="E31" s="223"/>
      <c r="F31" s="223"/>
      <c r="G31" s="61">
        <f>+SUM(C29:H29)</f>
        <v>-40572.70397119972</v>
      </c>
      <c r="H31" s="110"/>
    </row>
    <row r="32" spans="2:11" ht="17.5" customHeight="1" thickBot="1"/>
    <row r="33" spans="2:8" ht="17.5" customHeight="1" thickBot="1">
      <c r="B33" s="79">
        <f>+VLOOKUP(C8,$B$42:$C$53,2,0)</f>
        <v>7</v>
      </c>
      <c r="C33" s="220" t="s">
        <v>5962</v>
      </c>
      <c r="D33" s="221"/>
      <c r="E33" s="221"/>
      <c r="F33" s="80">
        <f>+('ENTRADA INFORMACIÓN'!C39/B33)*12</f>
        <v>771428.57142857136</v>
      </c>
      <c r="G33" s="97" t="s">
        <v>5965</v>
      </c>
      <c r="H33" s="81">
        <f>+G31/F33</f>
        <v>-5.2594245888592232E-2</v>
      </c>
    </row>
    <row r="34" spans="2:8" ht="17.5" customHeight="1" thickBot="1"/>
    <row r="35" spans="2:8" ht="17.5" customHeight="1" thickBot="1">
      <c r="C35" s="94" t="s">
        <v>5963</v>
      </c>
      <c r="D35" s="93"/>
      <c r="E35" s="198">
        <f>+SIMULADOR!D47</f>
        <v>0.13500000000000001</v>
      </c>
      <c r="F35" s="197" t="s">
        <v>5964</v>
      </c>
      <c r="G35" s="95"/>
      <c r="H35" s="96">
        <f>+SIMULADOR!D51</f>
        <v>0.11471364801440014</v>
      </c>
    </row>
    <row r="42" spans="2:8" ht="17.5" customHeight="1">
      <c r="B42" s="53" t="s">
        <v>9158</v>
      </c>
      <c r="C42" s="53">
        <v>1</v>
      </c>
    </row>
    <row r="43" spans="2:8" ht="17.5" customHeight="1">
      <c r="B43" s="53" t="s">
        <v>9159</v>
      </c>
      <c r="C43" s="53">
        <f>+C42+1</f>
        <v>2</v>
      </c>
    </row>
    <row r="44" spans="2:8" ht="17.5" customHeight="1">
      <c r="B44" s="53" t="s">
        <v>9160</v>
      </c>
      <c r="C44" s="53">
        <f t="shared" ref="C44:C53" si="0">+C43+1</f>
        <v>3</v>
      </c>
    </row>
    <row r="45" spans="2:8" ht="17.5" customHeight="1">
      <c r="B45" s="53" t="s">
        <v>9161</v>
      </c>
      <c r="C45" s="53">
        <f t="shared" si="0"/>
        <v>4</v>
      </c>
    </row>
    <row r="46" spans="2:8" ht="17.5" customHeight="1">
      <c r="B46" s="53" t="s">
        <v>9162</v>
      </c>
      <c r="C46" s="53">
        <f t="shared" si="0"/>
        <v>5</v>
      </c>
    </row>
    <row r="47" spans="2:8" ht="17.5" customHeight="1">
      <c r="B47" s="53" t="s">
        <v>9163</v>
      </c>
      <c r="C47" s="53">
        <f t="shared" si="0"/>
        <v>6</v>
      </c>
    </row>
    <row r="48" spans="2:8" ht="17.5" customHeight="1">
      <c r="B48" s="53" t="s">
        <v>9164</v>
      </c>
      <c r="C48" s="53">
        <f t="shared" si="0"/>
        <v>7</v>
      </c>
    </row>
    <row r="49" spans="2:3" ht="17.5" customHeight="1">
      <c r="B49" s="53" t="s">
        <v>9165</v>
      </c>
      <c r="C49" s="53">
        <f t="shared" si="0"/>
        <v>8</v>
      </c>
    </row>
    <row r="50" spans="2:3" ht="17.5" customHeight="1">
      <c r="B50" s="53" t="s">
        <v>9166</v>
      </c>
      <c r="C50" s="53">
        <f t="shared" si="0"/>
        <v>9</v>
      </c>
    </row>
    <row r="51" spans="2:3" ht="17.5" customHeight="1">
      <c r="B51" s="53" t="s">
        <v>9167</v>
      </c>
      <c r="C51" s="53">
        <f t="shared" si="0"/>
        <v>10</v>
      </c>
    </row>
    <row r="52" spans="2:3" ht="17.5" customHeight="1">
      <c r="B52" s="53" t="s">
        <v>9168</v>
      </c>
      <c r="C52" s="53">
        <f t="shared" si="0"/>
        <v>11</v>
      </c>
    </row>
    <row r="53" spans="2:3" ht="17.5" customHeight="1">
      <c r="B53" s="53" t="s">
        <v>9169</v>
      </c>
      <c r="C53" s="53">
        <f t="shared" si="0"/>
        <v>12</v>
      </c>
    </row>
  </sheetData>
  <mergeCells count="13">
    <mergeCell ref="B5:I5"/>
    <mergeCell ref="C6:D6"/>
    <mergeCell ref="G6:H6"/>
    <mergeCell ref="C33:E33"/>
    <mergeCell ref="D31:F31"/>
    <mergeCell ref="B10:E10"/>
    <mergeCell ref="F10:I10"/>
    <mergeCell ref="C26:F27"/>
    <mergeCell ref="G26:H26"/>
    <mergeCell ref="G27:H27"/>
    <mergeCell ref="C19:I19"/>
    <mergeCell ref="C22:H22"/>
    <mergeCell ref="G8:H8"/>
  </mergeCells>
  <phoneticPr fontId="29" type="noConversion"/>
  <dataValidations count="7">
    <dataValidation type="list" allowBlank="1" showInputMessage="1" showErrorMessage="1" sqref="C8">
      <formula1>$B$42:$B$53</formula1>
    </dataValidation>
    <dataValidation allowBlank="1" showInputMessage="1" showErrorMessage="1" promptTitle="Valor Activos" prompt="Ingrese el valor de la cuenta 100000  del PUC" sqref="C6"/>
    <dataValidation allowBlank="1" showInputMessage="1" showErrorMessage="1" promptTitle="Valor Pasivos" prompt="Ingrese el valor de la cuenta 200000  del PUC" sqref="G6"/>
    <dataValidation allowBlank="1" showInputMessage="1" showErrorMessage="1" promptTitle="Valor Depositos" prompt="Ingrese el valor de la cuenta 210000 del PUC" sqref="G12"/>
    <dataValidation allowBlank="1" showInputMessage="1" showErrorMessage="1" promptTitle="Valor Obl. Financieras" prompt="Ingrese el valor de la cuenta 230000 del PUC_x000a_" sqref="G13"/>
    <dataValidation allowBlank="1" showInputMessage="1" showErrorMessage="1" promptTitle="Valor Utilidades" prompt="Ingrese el valor de la cuenta 350000  del PUC" sqref="G8:H8"/>
    <dataValidation type="list" allowBlank="1" showInputMessage="1" showErrorMessage="1" sqref="G4">
      <formula1>#REF!</formula1>
    </dataValidation>
  </dataValidation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J209"/>
  <sheetViews>
    <sheetView showGridLines="0" topLeftCell="B28" zoomScale="80" zoomScaleNormal="80" workbookViewId="0">
      <selection activeCell="C43" sqref="C43:D43"/>
    </sheetView>
  </sheetViews>
  <sheetFormatPr baseColWidth="10" defaultRowHeight="14.5"/>
  <cols>
    <col min="2" max="2" width="24.26953125" customWidth="1"/>
    <col min="3" max="3" width="11.7265625" customWidth="1"/>
    <col min="4" max="4" width="9.54296875" bestFit="1" customWidth="1"/>
    <col min="5" max="5" width="8.54296875" customWidth="1"/>
    <col min="6" max="6" width="10.1796875" customWidth="1"/>
    <col min="7" max="7" width="16" customWidth="1"/>
    <col min="8" max="8" width="10" customWidth="1"/>
    <col min="9" max="9" width="13.26953125" customWidth="1"/>
    <col min="10" max="10" width="13.81640625" customWidth="1"/>
    <col min="11" max="11" width="13.7265625" customWidth="1"/>
    <col min="12" max="12" width="10.1796875" customWidth="1"/>
    <col min="13" max="13" width="9.81640625" customWidth="1"/>
    <col min="14" max="15" width="8.81640625" bestFit="1" customWidth="1"/>
    <col min="16" max="16" width="10.1796875" customWidth="1"/>
    <col min="17" max="18" width="10.453125" bestFit="1" customWidth="1"/>
    <col min="19" max="19" width="11.54296875" customWidth="1"/>
    <col min="20" max="20" width="12.7265625" customWidth="1"/>
    <col min="21" max="21" width="7.81640625" bestFit="1" customWidth="1"/>
    <col min="22" max="24" width="8.81640625" bestFit="1" customWidth="1"/>
    <col min="25" max="25" width="10.453125" bestFit="1" customWidth="1"/>
    <col min="26" max="26" width="12.26953125" customWidth="1"/>
    <col min="27" max="28" width="7.81640625" bestFit="1" customWidth="1"/>
    <col min="29" max="29" width="14.1796875" customWidth="1"/>
    <col min="30" max="31" width="8.81640625" bestFit="1" customWidth="1"/>
    <col min="32" max="32" width="7.81640625" bestFit="1" customWidth="1"/>
    <col min="33" max="33" width="8.81640625" bestFit="1" customWidth="1"/>
    <col min="34" max="34" width="7.81640625" bestFit="1" customWidth="1"/>
    <col min="35" max="35" width="5.26953125" bestFit="1" customWidth="1"/>
    <col min="36" max="37" width="5.7265625" bestFit="1" customWidth="1"/>
    <col min="38" max="38" width="6.7265625" bestFit="1" customWidth="1"/>
    <col min="39" max="40" width="7.7265625" bestFit="1" customWidth="1"/>
    <col min="41" max="41" width="7.81640625" bestFit="1" customWidth="1"/>
    <col min="42" max="42" width="11.26953125" customWidth="1"/>
    <col min="43" max="46" width="11.81640625" customWidth="1"/>
    <col min="47" max="47" width="7.81640625" customWidth="1"/>
    <col min="48" max="48" width="6.81640625" bestFit="1" customWidth="1"/>
    <col min="49" max="49" width="7.81640625" bestFit="1" customWidth="1"/>
    <col min="50" max="50" width="9" customWidth="1"/>
    <col min="51" max="51" width="7.81640625" bestFit="1" customWidth="1"/>
    <col min="52" max="52" width="7.7265625" bestFit="1" customWidth="1"/>
    <col min="53" max="53" width="7.81640625" bestFit="1" customWidth="1"/>
    <col min="54" max="55" width="9.7265625" style="1" customWidth="1"/>
    <col min="56" max="56" width="7.81640625" style="1" bestFit="1" customWidth="1"/>
    <col min="57" max="57" width="5.7265625" style="1" bestFit="1" customWidth="1"/>
    <col min="58" max="58" width="6.81640625" style="1" bestFit="1" customWidth="1"/>
    <col min="59" max="59" width="7.81640625" style="1" customWidth="1"/>
    <col min="60" max="60" width="9.26953125" style="1" customWidth="1"/>
    <col min="61" max="61" width="15" style="1" bestFit="1" customWidth="1"/>
    <col min="62" max="62" width="16.26953125" style="1" customWidth="1"/>
    <col min="63" max="64" width="9" style="1" customWidth="1"/>
    <col min="65" max="65" width="8.1796875" style="1" customWidth="1"/>
    <col min="66" max="66" width="9.26953125" style="1" customWidth="1"/>
    <col min="67" max="68" width="6.81640625" style="1" bestFit="1" customWidth="1"/>
    <col min="69" max="69" width="7.81640625" style="1" bestFit="1" customWidth="1"/>
    <col min="70" max="70" width="7.7265625" style="1" bestFit="1" customWidth="1"/>
    <col min="71" max="71" width="7.81640625" style="1" bestFit="1" customWidth="1"/>
    <col min="72" max="73" width="9.1796875" style="1" customWidth="1"/>
    <col min="74" max="74" width="9" style="1" customWidth="1"/>
    <col min="75" max="76" width="5.7265625" style="1" bestFit="1" customWidth="1"/>
    <col min="77" max="77" width="6.81640625" style="1" bestFit="1" customWidth="1"/>
    <col min="78" max="79" width="7.7265625" style="1" bestFit="1" customWidth="1"/>
    <col min="80" max="80" width="7.81640625" style="1" customWidth="1"/>
    <col min="81" max="81" width="9.1796875" style="1" customWidth="1"/>
    <col min="82" max="82" width="10.7265625" style="1" customWidth="1"/>
    <col min="83" max="83" width="19" style="1" customWidth="1"/>
    <col min="84" max="84" width="14.54296875" style="1" customWidth="1"/>
    <col min="85" max="85" width="21.1796875" style="1" customWidth="1"/>
    <col min="86" max="86" width="20.453125" style="1" customWidth="1"/>
    <col min="87" max="87" width="8.81640625" style="1" bestFit="1" customWidth="1"/>
    <col min="88" max="89" width="8.81640625" style="2" bestFit="1" customWidth="1"/>
    <col min="90" max="90" width="10.453125" style="2" bestFit="1" customWidth="1"/>
    <col min="91" max="92" width="8.81640625" style="2" bestFit="1" customWidth="1"/>
    <col min="93" max="93" width="8.81640625" style="1" bestFit="1" customWidth="1"/>
    <col min="94" max="94" width="10.453125" style="1" bestFit="1" customWidth="1"/>
    <col min="95" max="95" width="10.453125" style="1" customWidth="1"/>
    <col min="96" max="96" width="9.453125" style="1" customWidth="1"/>
    <col min="97" max="97" width="7.81640625" style="1" bestFit="1" customWidth="1"/>
    <col min="98" max="99" width="7" style="1" bestFit="1" customWidth="1"/>
    <col min="100" max="100" width="8" style="1" bestFit="1" customWidth="1"/>
    <col min="101" max="102" width="9" style="1" bestFit="1" customWidth="1"/>
    <col min="103" max="103" width="8.81640625" style="1" bestFit="1" customWidth="1"/>
    <col min="104" max="104" width="12.26953125" style="1" customWidth="1"/>
    <col min="105" max="105" width="16.7265625" customWidth="1"/>
    <col min="119" max="119" width="12.7265625" bestFit="1" customWidth="1"/>
    <col min="126" max="127" width="15.1796875" customWidth="1"/>
  </cols>
  <sheetData>
    <row r="1" spans="1:140" s="98" customFormat="1" ht="15" thickBot="1"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2"/>
      <c r="CK1" s="2"/>
      <c r="CL1" s="2"/>
      <c r="CM1" s="2"/>
      <c r="CN1" s="2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40" ht="16" thickBot="1">
      <c r="A2" s="1"/>
      <c r="B2" s="126"/>
      <c r="C2" s="126"/>
      <c r="D2" s="126"/>
      <c r="E2" s="126"/>
      <c r="F2" s="126"/>
      <c r="G2" s="126"/>
      <c r="H2" s="126"/>
      <c r="I2" s="126"/>
      <c r="CF2"/>
      <c r="DR2" s="45">
        <v>0.01</v>
      </c>
      <c r="DS2" s="4"/>
      <c r="DT2" s="4"/>
      <c r="DU2" s="4"/>
      <c r="DV2" s="4"/>
      <c r="DZ2" s="44">
        <v>0.03</v>
      </c>
      <c r="EG2" s="44">
        <v>0.05</v>
      </c>
    </row>
    <row r="3" spans="1:140" ht="16.149999999999999" customHeight="1" thickBot="1">
      <c r="A3" s="130"/>
      <c r="B3" s="291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8"/>
      <c r="AP3" s="261" t="s">
        <v>5961</v>
      </c>
      <c r="AQ3" s="292" t="s">
        <v>12546</v>
      </c>
      <c r="DI3" s="246" t="s">
        <v>9</v>
      </c>
      <c r="DJ3" s="247"/>
      <c r="DK3" s="247"/>
      <c r="DL3" s="247"/>
      <c r="DM3" s="247"/>
      <c r="DN3" s="248"/>
      <c r="DO3" s="279" t="s">
        <v>10</v>
      </c>
      <c r="DP3" s="280"/>
      <c r="DQ3" s="280"/>
      <c r="DR3" s="281"/>
      <c r="DS3" s="280"/>
      <c r="DT3" s="280"/>
      <c r="DU3" s="282"/>
      <c r="DV3" s="283" t="s">
        <v>4116</v>
      </c>
      <c r="DW3" s="276" t="s">
        <v>10</v>
      </c>
      <c r="DX3" s="277"/>
      <c r="DY3" s="277"/>
      <c r="DZ3" s="278"/>
      <c r="EA3" s="277"/>
      <c r="EB3" s="277"/>
      <c r="EC3" s="274" t="s">
        <v>4116</v>
      </c>
      <c r="ED3" s="276" t="s">
        <v>10</v>
      </c>
      <c r="EE3" s="277"/>
      <c r="EF3" s="277"/>
      <c r="EG3" s="278"/>
      <c r="EH3" s="277"/>
      <c r="EI3" s="277"/>
      <c r="EJ3" s="274" t="s">
        <v>4116</v>
      </c>
    </row>
    <row r="4" spans="1:140" ht="15" customHeight="1" thickBot="1">
      <c r="A4" s="130"/>
      <c r="B4" s="288" t="s">
        <v>11</v>
      </c>
      <c r="C4" s="289"/>
      <c r="D4" s="289"/>
      <c r="E4" s="289"/>
      <c r="F4" s="289"/>
      <c r="G4" s="289"/>
      <c r="H4" s="289"/>
      <c r="I4" s="290"/>
      <c r="J4" s="289" t="s">
        <v>12</v>
      </c>
      <c r="K4" s="289"/>
      <c r="L4" s="289"/>
      <c r="M4" s="289"/>
      <c r="N4" s="289"/>
      <c r="O4" s="289"/>
      <c r="P4" s="289"/>
      <c r="Q4" s="289"/>
      <c r="R4" s="288" t="s">
        <v>13</v>
      </c>
      <c r="S4" s="289"/>
      <c r="T4" s="289"/>
      <c r="U4" s="289"/>
      <c r="V4" s="289"/>
      <c r="W4" s="289"/>
      <c r="X4" s="289"/>
      <c r="Y4" s="290"/>
      <c r="Z4" s="289" t="s">
        <v>14</v>
      </c>
      <c r="AA4" s="289"/>
      <c r="AB4" s="289"/>
      <c r="AC4" s="289"/>
      <c r="AD4" s="289"/>
      <c r="AE4" s="289"/>
      <c r="AF4" s="289"/>
      <c r="AG4" s="289"/>
      <c r="AH4" s="288" t="s">
        <v>15</v>
      </c>
      <c r="AI4" s="289"/>
      <c r="AJ4" s="289"/>
      <c r="AK4" s="289"/>
      <c r="AL4" s="289"/>
      <c r="AM4" s="289"/>
      <c r="AN4" s="289"/>
      <c r="AO4" s="290"/>
      <c r="AP4" s="262"/>
      <c r="AQ4" s="293"/>
      <c r="DI4" s="285"/>
      <c r="DJ4" s="286"/>
      <c r="DK4" s="286"/>
      <c r="DL4" s="286"/>
      <c r="DM4" s="286"/>
      <c r="DN4" s="287"/>
      <c r="DO4" s="29" t="e">
        <f>(360-#REF!)/360</f>
        <v>#REF!</v>
      </c>
      <c r="DP4" s="30" t="e">
        <f>(360-#REF!)/360</f>
        <v>#REF!</v>
      </c>
      <c r="DQ4" s="30" t="e">
        <f>(360-#REF!)/360</f>
        <v>#REF!</v>
      </c>
      <c r="DR4" s="30" t="e">
        <f>(360-#REF!)/360</f>
        <v>#REF!</v>
      </c>
      <c r="DS4" s="30" t="e">
        <f>(360-#REF!)/360</f>
        <v>#REF!</v>
      </c>
      <c r="DT4" s="30" t="e">
        <f>(360-#REF!)/360</f>
        <v>#REF!</v>
      </c>
      <c r="DU4" s="31" t="e">
        <f>(360-#REF!)/360</f>
        <v>#REF!</v>
      </c>
      <c r="DV4" s="284"/>
      <c r="DW4" s="88">
        <v>0.95833333333333337</v>
      </c>
      <c r="DX4" s="89">
        <v>0.875</v>
      </c>
      <c r="DY4" s="89">
        <v>0.79166666666666663</v>
      </c>
      <c r="DZ4" s="89">
        <v>0.625</v>
      </c>
      <c r="EA4" s="89">
        <v>0.375</v>
      </c>
      <c r="EB4" s="89">
        <v>0.125</v>
      </c>
      <c r="EC4" s="275"/>
      <c r="ED4" s="88">
        <v>0.95833333333333337</v>
      </c>
      <c r="EE4" s="89">
        <v>0.875</v>
      </c>
      <c r="EF4" s="89">
        <v>0.79166666666666663</v>
      </c>
      <c r="EG4" s="89">
        <v>0.625</v>
      </c>
      <c r="EH4" s="89">
        <v>0.375</v>
      </c>
      <c r="EI4" s="89">
        <v>0.125</v>
      </c>
      <c r="EJ4" s="275"/>
    </row>
    <row r="5" spans="1:140" s="5" customFormat="1" ht="17.5" customHeight="1" thickBot="1">
      <c r="A5" s="131"/>
      <c r="B5" s="6" t="s">
        <v>22</v>
      </c>
      <c r="C5" s="7" t="s">
        <v>23</v>
      </c>
      <c r="D5" s="8" t="s">
        <v>12558</v>
      </c>
      <c r="E5" s="7" t="s">
        <v>12559</v>
      </c>
      <c r="F5" s="7" t="s">
        <v>12560</v>
      </c>
      <c r="G5" s="7" t="s">
        <v>27</v>
      </c>
      <c r="H5" s="7" t="s">
        <v>28</v>
      </c>
      <c r="I5" s="9" t="s">
        <v>29</v>
      </c>
      <c r="J5" s="10" t="s">
        <v>22</v>
      </c>
      <c r="K5" s="7" t="s">
        <v>23</v>
      </c>
      <c r="L5" s="8" t="s">
        <v>12558</v>
      </c>
      <c r="M5" s="7" t="s">
        <v>12559</v>
      </c>
      <c r="N5" s="7" t="s">
        <v>12560</v>
      </c>
      <c r="O5" s="7" t="s">
        <v>27</v>
      </c>
      <c r="P5" s="7" t="s">
        <v>28</v>
      </c>
      <c r="Q5" s="9" t="s">
        <v>29</v>
      </c>
      <c r="R5" s="10" t="s">
        <v>22</v>
      </c>
      <c r="S5" s="7" t="s">
        <v>23</v>
      </c>
      <c r="T5" s="8" t="s">
        <v>12558</v>
      </c>
      <c r="U5" s="7" t="s">
        <v>12559</v>
      </c>
      <c r="V5" s="7" t="s">
        <v>12560</v>
      </c>
      <c r="W5" s="7" t="s">
        <v>27</v>
      </c>
      <c r="X5" s="7" t="s">
        <v>28</v>
      </c>
      <c r="Y5" s="9" t="s">
        <v>29</v>
      </c>
      <c r="Z5" s="10" t="s">
        <v>22</v>
      </c>
      <c r="AA5" s="7" t="s">
        <v>23</v>
      </c>
      <c r="AB5" s="8" t="s">
        <v>12558</v>
      </c>
      <c r="AC5" s="7" t="s">
        <v>12559</v>
      </c>
      <c r="AD5" s="7" t="s">
        <v>12560</v>
      </c>
      <c r="AE5" s="7" t="s">
        <v>27</v>
      </c>
      <c r="AF5" s="7" t="s">
        <v>28</v>
      </c>
      <c r="AG5" s="9" t="s">
        <v>29</v>
      </c>
      <c r="AH5" s="10" t="s">
        <v>22</v>
      </c>
      <c r="AI5" s="7" t="s">
        <v>23</v>
      </c>
      <c r="AJ5" s="8" t="s">
        <v>12558</v>
      </c>
      <c r="AK5" s="7" t="s">
        <v>12559</v>
      </c>
      <c r="AL5" s="7" t="s">
        <v>12560</v>
      </c>
      <c r="AM5" s="7" t="s">
        <v>27</v>
      </c>
      <c r="AN5" s="7" t="s">
        <v>28</v>
      </c>
      <c r="AO5" s="9" t="s">
        <v>29</v>
      </c>
      <c r="AP5" s="263"/>
      <c r="AQ5" s="294"/>
      <c r="DI5" s="26" t="s">
        <v>24</v>
      </c>
      <c r="DJ5" s="27" t="s">
        <v>25</v>
      </c>
      <c r="DK5" s="27" t="s">
        <v>26</v>
      </c>
      <c r="DL5" s="27" t="s">
        <v>27</v>
      </c>
      <c r="DM5" s="27" t="s">
        <v>28</v>
      </c>
      <c r="DN5" s="28" t="s">
        <v>29</v>
      </c>
      <c r="DO5" s="32" t="s">
        <v>23</v>
      </c>
      <c r="DP5" s="33" t="s">
        <v>24</v>
      </c>
      <c r="DQ5" s="33" t="s">
        <v>25</v>
      </c>
      <c r="DR5" s="33" t="s">
        <v>26</v>
      </c>
      <c r="DS5" s="33" t="s">
        <v>27</v>
      </c>
      <c r="DT5" s="33" t="s">
        <v>28</v>
      </c>
      <c r="DU5" s="34" t="s">
        <v>29</v>
      </c>
      <c r="DV5" s="284"/>
      <c r="DW5" s="90" t="s">
        <v>23</v>
      </c>
      <c r="DX5" s="91" t="s">
        <v>24</v>
      </c>
      <c r="DY5" s="91" t="s">
        <v>25</v>
      </c>
      <c r="DZ5" s="91" t="s">
        <v>26</v>
      </c>
      <c r="EA5" s="91" t="s">
        <v>27</v>
      </c>
      <c r="EB5" s="91" t="s">
        <v>28</v>
      </c>
      <c r="EC5" s="275"/>
      <c r="ED5" s="90" t="s">
        <v>23</v>
      </c>
      <c r="EE5" s="91" t="s">
        <v>24</v>
      </c>
      <c r="EF5" s="91" t="s">
        <v>25</v>
      </c>
      <c r="EG5" s="91" t="s">
        <v>26</v>
      </c>
      <c r="EH5" s="91" t="s">
        <v>27</v>
      </c>
      <c r="EI5" s="91" t="s">
        <v>28</v>
      </c>
      <c r="EJ5" s="275"/>
    </row>
    <row r="6" spans="1:140" ht="15" thickBot="1">
      <c r="A6" s="130"/>
      <c r="B6" s="132">
        <v>653658.24039388984</v>
      </c>
      <c r="C6" s="133">
        <v>8616.0540834600033</v>
      </c>
      <c r="D6" s="133">
        <v>8208.7737839299989</v>
      </c>
      <c r="E6" s="133">
        <v>8299.3758382899978</v>
      </c>
      <c r="F6" s="133">
        <v>25786.070349969996</v>
      </c>
      <c r="G6" s="133">
        <v>24718.123421910001</v>
      </c>
      <c r="H6" s="133">
        <v>24961.35828293001</v>
      </c>
      <c r="I6" s="134">
        <v>750294.36442147999</v>
      </c>
      <c r="J6" s="132">
        <v>9778004.8955662493</v>
      </c>
      <c r="K6" s="133">
        <v>284372.95477542985</v>
      </c>
      <c r="L6" s="133">
        <v>277362.292992</v>
      </c>
      <c r="M6" s="133">
        <v>271802.38684174995</v>
      </c>
      <c r="N6" s="133">
        <v>809771.99044496939</v>
      </c>
      <c r="O6" s="133">
        <v>749991.32170080987</v>
      </c>
      <c r="P6" s="133">
        <v>730781.93598416029</v>
      </c>
      <c r="Q6" s="135">
        <v>8180146.7771492228</v>
      </c>
      <c r="R6" s="132">
        <v>1498372.2128062099</v>
      </c>
      <c r="S6" s="133">
        <v>51649.949507960009</v>
      </c>
      <c r="T6" s="133">
        <v>47467.341469200015</v>
      </c>
      <c r="U6" s="133">
        <v>45568.00753504</v>
      </c>
      <c r="V6" s="133">
        <v>128417.78526336</v>
      </c>
      <c r="W6" s="133">
        <v>113279.81204522002</v>
      </c>
      <c r="X6" s="133">
        <v>111343.43668319004</v>
      </c>
      <c r="Y6" s="135">
        <v>1116320.2701230799</v>
      </c>
      <c r="Z6" s="132">
        <v>1020437.91853123</v>
      </c>
      <c r="AA6" s="133">
        <v>35531.223543780005</v>
      </c>
      <c r="AB6" s="133">
        <v>37808.129200950003</v>
      </c>
      <c r="AC6" s="133">
        <v>38381.487639660001</v>
      </c>
      <c r="AD6" s="133">
        <v>121666.97829091002</v>
      </c>
      <c r="AE6" s="133">
        <v>114378.94883269</v>
      </c>
      <c r="AF6" s="133">
        <v>107863.64032621004</v>
      </c>
      <c r="AG6" s="135">
        <v>628223.01948660996</v>
      </c>
      <c r="AH6" s="132">
        <v>21790.125797820001</v>
      </c>
      <c r="AI6" s="133">
        <v>321.85894343000001</v>
      </c>
      <c r="AJ6" s="133">
        <v>1089.4872447299999</v>
      </c>
      <c r="AK6" s="133">
        <v>307.45513894000004</v>
      </c>
      <c r="AL6" s="133">
        <v>1138.35060284</v>
      </c>
      <c r="AM6" s="133">
        <v>960.2358998499999</v>
      </c>
      <c r="AN6" s="133">
        <v>885.01856753000004</v>
      </c>
      <c r="AO6" s="135">
        <v>20737.437461739999</v>
      </c>
      <c r="AP6" s="128">
        <f>+SUM(C6:H6)+SUM(K6:P6)+SUM(S6:X6)+SUM(AA6:AF6)+SUM(AI6:AN6)</f>
        <v>4182731.7852350995</v>
      </c>
      <c r="AQ6" s="129">
        <f>+B6+J6++R6+Z6+AH6</f>
        <v>12972263.393095398</v>
      </c>
      <c r="DI6" s="15" t="e">
        <f>+#REF!+#REF!</f>
        <v>#REF!</v>
      </c>
      <c r="DJ6" s="16" t="e">
        <f>+#REF!+#REF!</f>
        <v>#REF!</v>
      </c>
      <c r="DK6" s="16" t="e">
        <f>+#REF!+#REF!</f>
        <v>#REF!</v>
      </c>
      <c r="DL6" s="16" t="e">
        <f>+#REF!+#REF!</f>
        <v>#REF!</v>
      </c>
      <c r="DM6" s="16" t="e">
        <f>+#REF!+#REF!</f>
        <v>#REF!</v>
      </c>
      <c r="DN6" s="17" t="e">
        <f>+#REF!+#REF!</f>
        <v>#REF!</v>
      </c>
      <c r="DO6" s="15" t="e">
        <f>+#REF!*DO$4*$DR$2</f>
        <v>#REF!</v>
      </c>
      <c r="DP6" s="16" t="e">
        <f>+#REF!*DP$4*$DR$2</f>
        <v>#REF!</v>
      </c>
      <c r="DQ6" s="16" t="e">
        <f>+#REF!*DQ$4*$DR$2</f>
        <v>#REF!</v>
      </c>
      <c r="DR6" s="16" t="e">
        <f>+#REF!*DR$4*$DR$2</f>
        <v>#REF!</v>
      </c>
      <c r="DS6" s="16" t="e">
        <f>+#REF!*DS$4*$DR$2</f>
        <v>#REF!</v>
      </c>
      <c r="DT6" s="16" t="e">
        <f>+#REF!*DT$4*$DR$2</f>
        <v>#REF!</v>
      </c>
      <c r="DU6" s="25" t="e">
        <f>+#REF!*DU$4</f>
        <v>#REF!</v>
      </c>
      <c r="DV6" s="18" t="e">
        <f>+SUM(DO6:DU6)</f>
        <v>#REF!</v>
      </c>
      <c r="DW6" s="15" t="e">
        <f>+#REF!*DW$4*$DZ$2</f>
        <v>#REF!</v>
      </c>
      <c r="DX6" s="15" t="e">
        <f>+#REF!*DX$4*$DZ$2</f>
        <v>#REF!</v>
      </c>
      <c r="DY6" s="15" t="e">
        <f>+#REF!*DY$4*$DZ$2</f>
        <v>#REF!</v>
      </c>
      <c r="DZ6" s="15" t="e">
        <f>+#REF!*DZ$4*$DZ$2</f>
        <v>#REF!</v>
      </c>
      <c r="EA6" s="15" t="e">
        <f>+#REF!*EA$4*$DZ$2</f>
        <v>#REF!</v>
      </c>
      <c r="EB6" s="15" t="e">
        <f>+#REF!*EB$4*$DZ$2</f>
        <v>#REF!</v>
      </c>
      <c r="EC6" s="18" t="e">
        <f t="shared" ref="EC6" si="0">+SUM(DW6:EB6)</f>
        <v>#REF!</v>
      </c>
      <c r="ED6" s="15" t="e">
        <f>+#REF!*ED$4*$EG$2</f>
        <v>#REF!</v>
      </c>
      <c r="EE6" s="15" t="e">
        <f>+#REF!*EE$4*$EG$2</f>
        <v>#REF!</v>
      </c>
      <c r="EF6" s="15" t="e">
        <f>+#REF!*EF$4*$EG$2</f>
        <v>#REF!</v>
      </c>
      <c r="EG6" s="15" t="e">
        <f>+#REF!*EG$4*$EG$2</f>
        <v>#REF!</v>
      </c>
      <c r="EH6" s="15" t="e">
        <f>+#REF!*EH$4*$EG$2</f>
        <v>#REF!</v>
      </c>
      <c r="EI6" s="15" t="e">
        <f>+#REF!*EI$4*$EG$2</f>
        <v>#REF!</v>
      </c>
      <c r="EJ6" s="18" t="e">
        <f t="shared" ref="EJ6" si="1">+SUM(ED6:EI6)</f>
        <v>#REF!</v>
      </c>
    </row>
    <row r="7" spans="1:140">
      <c r="A7" s="130"/>
      <c r="AQ7" s="20"/>
      <c r="AR7" s="20"/>
      <c r="AS7" s="20"/>
      <c r="AT7" s="20"/>
      <c r="DA7" s="21"/>
      <c r="DV7" s="20"/>
    </row>
    <row r="9" spans="1:140" ht="15" thickBot="1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Z9" s="1"/>
      <c r="BA9" s="1"/>
      <c r="CH9" s="2"/>
      <c r="CI9" s="2"/>
      <c r="CM9" s="1"/>
      <c r="CN9" s="1"/>
      <c r="CY9"/>
      <c r="CZ9"/>
    </row>
    <row r="10" spans="1:140" ht="16.149999999999999" customHeight="1" thickBot="1">
      <c r="B10" s="264" t="s">
        <v>1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6"/>
      <c r="Z10" s="259" t="s">
        <v>2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V10" s="2"/>
      <c r="BW10" s="2"/>
      <c r="BX10" s="2"/>
      <c r="BY10" s="2"/>
      <c r="BZ10" s="2"/>
      <c r="CJ10" s="1"/>
      <c r="CK10" s="1"/>
      <c r="CL10" s="1"/>
      <c r="CM10" s="21"/>
      <c r="CN10"/>
      <c r="CO10"/>
      <c r="CP10"/>
      <c r="CQ10"/>
      <c r="CR10"/>
      <c r="CS10"/>
      <c r="CT10"/>
      <c r="CU10"/>
      <c r="CV10"/>
      <c r="CW10"/>
      <c r="CX10"/>
      <c r="CY10"/>
      <c r="CZ10"/>
    </row>
    <row r="11" spans="1:140" ht="16" thickBot="1">
      <c r="B11" s="166">
        <v>120300</v>
      </c>
      <c r="C11" s="167" t="s">
        <v>16</v>
      </c>
      <c r="D11" s="168"/>
      <c r="E11" s="168"/>
      <c r="F11" s="168"/>
      <c r="G11" s="168"/>
      <c r="H11" s="168"/>
      <c r="I11" s="169"/>
      <c r="J11" s="209">
        <v>122800</v>
      </c>
      <c r="K11" s="168" t="s">
        <v>17</v>
      </c>
      <c r="L11" s="168"/>
      <c r="M11" s="168"/>
      <c r="N11" s="168"/>
      <c r="O11" s="168"/>
      <c r="P11" s="168"/>
      <c r="Q11" s="169"/>
      <c r="R11" s="210">
        <v>123000</v>
      </c>
      <c r="S11" s="172" t="s">
        <v>18</v>
      </c>
      <c r="T11" s="172"/>
      <c r="U11" s="172"/>
      <c r="V11" s="172"/>
      <c r="W11" s="172"/>
      <c r="X11" s="172"/>
      <c r="Y11" s="172"/>
      <c r="Z11" s="26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V11" s="2"/>
      <c r="BW11" s="2"/>
      <c r="BX11" s="2"/>
      <c r="BY11" s="2"/>
      <c r="BZ11" s="2"/>
      <c r="CJ11" s="1"/>
      <c r="CK11" s="1"/>
      <c r="CL11" s="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</row>
    <row r="12" spans="1:140" ht="15" thickBot="1">
      <c r="B12" s="173" t="s">
        <v>5795</v>
      </c>
      <c r="C12" s="7" t="s">
        <v>23</v>
      </c>
      <c r="D12" s="8" t="s">
        <v>12558</v>
      </c>
      <c r="E12" s="7" t="s">
        <v>12559</v>
      </c>
      <c r="F12" s="7" t="s">
        <v>12560</v>
      </c>
      <c r="G12" s="7" t="s">
        <v>27</v>
      </c>
      <c r="H12" s="7" t="s">
        <v>28</v>
      </c>
      <c r="I12" s="9" t="s">
        <v>29</v>
      </c>
      <c r="J12" s="174" t="s">
        <v>5795</v>
      </c>
      <c r="K12" s="7" t="s">
        <v>23</v>
      </c>
      <c r="L12" s="8" t="s">
        <v>12558</v>
      </c>
      <c r="M12" s="7" t="s">
        <v>12559</v>
      </c>
      <c r="N12" s="7" t="s">
        <v>12560</v>
      </c>
      <c r="O12" s="7" t="s">
        <v>27</v>
      </c>
      <c r="P12" s="7" t="s">
        <v>28</v>
      </c>
      <c r="Q12" s="9" t="s">
        <v>29</v>
      </c>
      <c r="R12" s="178" t="s">
        <v>5795</v>
      </c>
      <c r="S12" s="7" t="s">
        <v>23</v>
      </c>
      <c r="T12" s="8" t="s">
        <v>12558</v>
      </c>
      <c r="U12" s="7" t="s">
        <v>12559</v>
      </c>
      <c r="V12" s="7" t="s">
        <v>12560</v>
      </c>
      <c r="W12" s="7" t="s">
        <v>27</v>
      </c>
      <c r="X12" s="7" t="s">
        <v>28</v>
      </c>
      <c r="Y12" s="9" t="s">
        <v>29</v>
      </c>
      <c r="Z12" s="26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V12" s="2"/>
      <c r="BW12" s="2"/>
      <c r="BX12" s="2"/>
      <c r="BY12" s="2"/>
      <c r="BZ12" s="2"/>
      <c r="CJ12" s="1"/>
      <c r="CK12" s="1"/>
      <c r="CL12" s="1"/>
      <c r="CM12" s="21"/>
      <c r="CN12"/>
      <c r="CO12"/>
      <c r="CP12"/>
      <c r="CQ12"/>
      <c r="CR12"/>
      <c r="CS12"/>
      <c r="CT12"/>
      <c r="CU12"/>
      <c r="CV12"/>
      <c r="CW12"/>
      <c r="CX12"/>
      <c r="CY12"/>
      <c r="CZ12"/>
    </row>
    <row r="13" spans="1:140" ht="15" thickBot="1">
      <c r="B13" s="132">
        <f>SUMIFS(INVERSIONES!$Z:$Z,INVERSIONES!$B:$B,"FL")</f>
        <v>357356.05253480206</v>
      </c>
      <c r="C13" s="133">
        <f>SUMIFS(INVERSIONES!$Z:$Z,INVERSIONES!$B:$B,"FL",INVERSIONES!$C:$C,"&lt;=30")</f>
        <v>83790.373278683823</v>
      </c>
      <c r="D13" s="133">
        <f>SUMIFS(INVERSIONES!$Z:$Z,INVERSIONES!$B:$B,"FL",INVERSIONES!$C:$C,"&gt;=31",INVERSIONES!$C:$C,"&lt;=60")</f>
        <v>108462.23385531794</v>
      </c>
      <c r="E13" s="133">
        <f>SUMIFS(INVERSIONES!$Z:$Z,INVERSIONES!$B:$B,"FL",INVERSIONES!$C:$C,"&gt;=61",INVERSIONES!$C:$C,"&lt;=90")</f>
        <v>83119.249919357375</v>
      </c>
      <c r="F13" s="133">
        <f>SUMIFS(INVERSIONES!$Z:$Z,INVERSIONES!$B:$B,"FL",INVERSIONES!$C:$C,"&gt;=91",INVERSIONES!$C:$C,"&lt;=180")</f>
        <v>60512.932879932254</v>
      </c>
      <c r="G13" s="133">
        <f>SUMIFS(INVERSIONES!$Z:$Z,INVERSIONES!$B:$B,"FL",INVERSIONES!$C:$C,"&gt;=181",INVERSIONES!$C:$C,"&lt;=270")</f>
        <v>14902.274142870001</v>
      </c>
      <c r="H13" s="133">
        <f>SUMIFS(INVERSIONES!$Z:$Z,INVERSIONES!$B:$B,"FL",INVERSIONES!$C:$C,"&gt;=271",INVERSIONES!$C:$C,"&lt;=360")</f>
        <v>1016.2833186400001</v>
      </c>
      <c r="I13" s="135">
        <f>SUMIFS(INVERSIONES!$Z:$Z,INVERSIONES!$B:$B,"FL",INVERSIONES!$C:$C,"&gt;=361")</f>
        <v>5552.70514</v>
      </c>
      <c r="J13" s="132">
        <f>SUMIFS(INVERSIONES!$Z:$Z,INVERSIONES!$B:$B,"ca")</f>
        <v>517420.79462642904</v>
      </c>
      <c r="K13" s="133">
        <f>SUMIFS(INVERSIONES!$Z:$Z,INVERSIONES!$B:$B,"CA",INVERSIONES!$C:$C,"&lt;=30")</f>
        <v>98295.173684723719</v>
      </c>
      <c r="L13" s="133">
        <f>SUMIFS(INVERSIONES!$Z:$Z,INVERSIONES!$B:$B,"CA",INVERSIONES!$C:$C,"&gt;=31",INVERSIONES!$C:$C,"&lt;=60")</f>
        <v>92408.945822466078</v>
      </c>
      <c r="M13" s="133">
        <f>SUMIFS(INVERSIONES!$Z:$Z,INVERSIONES!$B:$B,"CA",INVERSIONES!$C:$C,"&gt;=61",INVERSIONES!$C:$C,"&lt;=90")</f>
        <v>114966.50254069206</v>
      </c>
      <c r="N13" s="133">
        <f>SUMIFS(INVERSIONES!$Z:$Z,INVERSIONES!$B:$B,"CA",INVERSIONES!$C:$C,"&gt;=91",INVERSIONES!$C:$C,"&lt;=180")</f>
        <v>194327.78975982714</v>
      </c>
      <c r="O13" s="133">
        <f>SUMIFS(INVERSIONES!$Z:$Z,INVERSIONES!$B:$B,"CA",INVERSIONES!$C:$C,"&gt;=181",INVERSIONES!$C:$C,"&lt;=270")</f>
        <v>7433.5374015000007</v>
      </c>
      <c r="P13" s="133">
        <f>SUMIFS(INVERSIONES!$Z:$Z,INVERSIONES!$B:$B,"CA",INVERSIONES!$C:$C,"&gt;=271",INVERSIONES!$C:$C,"&lt;=360")</f>
        <v>6812.72309322</v>
      </c>
      <c r="Q13" s="135">
        <f>SUMIFS(INVERSIONES!$Z:$Z,INVERSIONES!$B:$B,"CA",INVERSIONES!$C:$C,"&gt;=361")</f>
        <v>3176.1223239999999</v>
      </c>
      <c r="R13" s="132">
        <f>SUMIFS(INVERSIONES!$Z:$Z,INVERSIONES!$B:$B,"VR")</f>
        <v>109206.07111724</v>
      </c>
      <c r="S13" s="133">
        <f>SUMIFS(INVERSIONES!$Z:$Z,INVERSIONES!$B:$B,"VR",INVERSIONES!$C:$C,"&lt;=30")</f>
        <v>46471.929692910016</v>
      </c>
      <c r="T13" s="133">
        <f>SUMIFS(INVERSIONES!$Z:$Z,INVERSIONES!$B:$B,"VR",INVERSIONES!$C:$C,"&gt;=31",INVERSIONES!$C:$C,"&lt;=60")</f>
        <v>5185.39929613</v>
      </c>
      <c r="U13" s="133">
        <f>SUMIFS(INVERSIONES!$Z:$Z,INVERSIONES!$B:$B,"VR",INVERSIONES!$C:$C,"&gt;=61",INVERSIONES!$C:$C,"&lt;=90")</f>
        <v>0</v>
      </c>
      <c r="V13" s="133">
        <f>SUMIFS(INVERSIONES!$Z:$Z,INVERSIONES!$B:$B,"VR",INVERSIONES!$C:$C,"&gt;=91",INVERSIONES!$C:$C,"&lt;=180")</f>
        <v>48833.808970129998</v>
      </c>
      <c r="W13" s="133">
        <f>SUMIFS(INVERSIONES!$Z:$Z,INVERSIONES!$B:$B,"VR",INVERSIONES!$C:$C,"&gt;=181",INVERSIONES!$C:$C,"&lt;=270")</f>
        <v>0</v>
      </c>
      <c r="X13" s="133">
        <f>SUMIFS(INVERSIONES!$Z:$Z,INVERSIONES!$B:$B,"VR",INVERSIONES!$C:$C,"&gt;=271",INVERSIONES!$C:$C,"&lt;=360")</f>
        <v>2585.7650000000003</v>
      </c>
      <c r="Y13" s="135">
        <f>SUMIFS(INVERSIONES!$Z:$Z,INVERSIONES!$B:$B,"VR",INVERSIONES!$C:$C,"&gt;=361")</f>
        <v>6129.1681580699988</v>
      </c>
      <c r="Z13" s="134">
        <f>+B13+J13+R13</f>
        <v>983982.9182784711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V13" s="2"/>
      <c r="BW13" s="2"/>
      <c r="BX13" s="2"/>
      <c r="BY13" s="2"/>
      <c r="BZ13" s="2"/>
      <c r="CJ13" s="1"/>
      <c r="CK13" s="1"/>
      <c r="CL13" s="1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</row>
    <row r="14" spans="1:140">
      <c r="DA14" s="21"/>
    </row>
    <row r="15" spans="1:140" ht="15" thickBot="1"/>
    <row r="16" spans="1:140" ht="14.5" customHeight="1" thickBot="1">
      <c r="B16" s="272" t="s">
        <v>3</v>
      </c>
      <c r="C16" s="273"/>
      <c r="D16" s="273"/>
      <c r="E16" s="273"/>
      <c r="F16" s="273"/>
      <c r="G16" s="208">
        <f>+Z13+AQ6</f>
        <v>13956246.311373869</v>
      </c>
      <c r="DA16" s="21"/>
    </row>
    <row r="17" spans="2:112">
      <c r="DA17" s="21"/>
    </row>
    <row r="18" spans="2:112" ht="15" thickBot="1"/>
    <row r="19" spans="2:112" ht="15" customHeight="1" thickBot="1">
      <c r="B19" s="298" t="s">
        <v>4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00"/>
      <c r="DA19" s="21"/>
    </row>
    <row r="20" spans="2:112" ht="45.65" customHeight="1" thickBot="1">
      <c r="B20" s="143" t="s">
        <v>19</v>
      </c>
      <c r="C20" s="295" t="s">
        <v>4115</v>
      </c>
      <c r="D20" s="296"/>
      <c r="E20" s="296"/>
      <c r="F20" s="296"/>
      <c r="G20" s="296"/>
      <c r="H20" s="296"/>
      <c r="I20" s="296"/>
      <c r="J20" s="297"/>
      <c r="K20" s="144" t="s">
        <v>4114</v>
      </c>
      <c r="L20" s="301" t="s">
        <v>20</v>
      </c>
      <c r="M20" s="302"/>
      <c r="N20" s="302"/>
      <c r="O20" s="302"/>
      <c r="P20" s="302"/>
      <c r="Q20" s="302"/>
      <c r="R20" s="302"/>
      <c r="S20" s="303"/>
      <c r="T20" s="267" t="s">
        <v>5</v>
      </c>
      <c r="BB20"/>
      <c r="BC20"/>
      <c r="BD20"/>
      <c r="BE20"/>
      <c r="BF20"/>
      <c r="BG20"/>
      <c r="BH20"/>
      <c r="CJ20" s="1"/>
      <c r="CK20" s="1"/>
      <c r="CL20" s="1"/>
      <c r="CM20" s="1"/>
      <c r="CN20" s="1"/>
      <c r="CQ20" s="2"/>
      <c r="CR20" s="2"/>
      <c r="CS20" s="2"/>
      <c r="CT20" s="2"/>
      <c r="CU20" s="2"/>
      <c r="DA20" s="1"/>
      <c r="DB20" s="1"/>
      <c r="DC20" s="1"/>
      <c r="DD20" s="1"/>
      <c r="DE20" s="1"/>
      <c r="DF20" s="1"/>
      <c r="DG20" s="1"/>
    </row>
    <row r="21" spans="2:112" ht="15" thickBot="1">
      <c r="B21" s="159" t="s">
        <v>22</v>
      </c>
      <c r="C21" s="159" t="s">
        <v>22</v>
      </c>
      <c r="D21" s="159" t="s">
        <v>23</v>
      </c>
      <c r="E21" s="159" t="s">
        <v>12558</v>
      </c>
      <c r="F21" s="159" t="s">
        <v>12559</v>
      </c>
      <c r="G21" s="159" t="s">
        <v>12560</v>
      </c>
      <c r="H21" s="159" t="s">
        <v>27</v>
      </c>
      <c r="I21" s="159" t="s">
        <v>28</v>
      </c>
      <c r="J21" s="159" t="s">
        <v>29</v>
      </c>
      <c r="K21" s="159" t="s">
        <v>22</v>
      </c>
      <c r="L21" s="145" t="s">
        <v>5795</v>
      </c>
      <c r="M21" s="159" t="s">
        <v>23</v>
      </c>
      <c r="N21" s="159" t="s">
        <v>12558</v>
      </c>
      <c r="O21" s="159" t="s">
        <v>12559</v>
      </c>
      <c r="P21" s="159" t="s">
        <v>12560</v>
      </c>
      <c r="Q21" s="159" t="s">
        <v>27</v>
      </c>
      <c r="R21" s="159" t="s">
        <v>28</v>
      </c>
      <c r="S21" s="159" t="s">
        <v>29</v>
      </c>
      <c r="T21" s="268"/>
      <c r="BB21"/>
      <c r="BC21"/>
      <c r="BD21"/>
      <c r="BE21"/>
      <c r="BF21"/>
      <c r="BG21"/>
      <c r="BH21"/>
      <c r="CJ21" s="1"/>
      <c r="CK21" s="1"/>
      <c r="CL21" s="1"/>
      <c r="CM21" s="1"/>
      <c r="CN21" s="1"/>
      <c r="CQ21" s="2"/>
      <c r="CR21" s="2"/>
      <c r="CS21" s="2"/>
      <c r="CT21" s="2"/>
      <c r="CU21" s="2"/>
      <c r="DA21" s="1"/>
      <c r="DB21" s="1"/>
      <c r="DC21" s="1"/>
      <c r="DD21" s="1"/>
      <c r="DE21" s="1"/>
      <c r="DF21" s="1"/>
      <c r="DG21" s="1"/>
      <c r="DH21" s="21"/>
    </row>
    <row r="22" spans="2:112" ht="15" thickBot="1">
      <c r="B22" s="161">
        <v>3166682.3027150519</v>
      </c>
      <c r="C22" s="161">
        <v>372689.17524130986</v>
      </c>
      <c r="D22" s="161">
        <v>-2043.6261093700007</v>
      </c>
      <c r="E22" s="161">
        <v>-5836.3752631700008</v>
      </c>
      <c r="F22" s="161">
        <v>-5910.4506800899999</v>
      </c>
      <c r="G22" s="161">
        <v>66884.16069075001</v>
      </c>
      <c r="H22" s="161">
        <v>11860.253799199998</v>
      </c>
      <c r="I22" s="161">
        <v>-9809.2925582100015</v>
      </c>
      <c r="J22" s="161">
        <v>282251.07651665999</v>
      </c>
      <c r="K22" s="161">
        <v>677045.77025267982</v>
      </c>
      <c r="L22" s="162">
        <v>6177405.9977689404</v>
      </c>
      <c r="M22" s="163">
        <v>969464.51673329039</v>
      </c>
      <c r="N22" s="163">
        <v>850927.04758648959</v>
      </c>
      <c r="O22" s="163">
        <v>867415.04669605009</v>
      </c>
      <c r="P22" s="163">
        <v>1862779.9224016995</v>
      </c>
      <c r="Q22" s="163">
        <v>737747.25852959033</v>
      </c>
      <c r="R22" s="164">
        <v>601422.66288999014</v>
      </c>
      <c r="S22" s="165">
        <v>287649.54293182993</v>
      </c>
      <c r="T22" s="137">
        <f>+L22+K22+C22+B22</f>
        <v>10393823.245977983</v>
      </c>
      <c r="BB22"/>
      <c r="BC22"/>
      <c r="BD22"/>
      <c r="BE22"/>
      <c r="BF22"/>
      <c r="BG22"/>
      <c r="BH22"/>
      <c r="CJ22" s="1"/>
      <c r="CK22" s="1"/>
      <c r="CL22" s="1"/>
      <c r="CM22" s="1"/>
      <c r="CN22" s="1"/>
      <c r="CQ22" s="2"/>
      <c r="CR22" s="2"/>
      <c r="CS22" s="2"/>
      <c r="CT22" s="2"/>
      <c r="CU22" s="2"/>
      <c r="DA22" s="1"/>
      <c r="DB22" s="1"/>
      <c r="DC22" s="1"/>
      <c r="DD22" s="1"/>
      <c r="DE22" s="1"/>
      <c r="DF22" s="1"/>
      <c r="DG22" s="1"/>
    </row>
    <row r="23" spans="2:112">
      <c r="DA23" s="21"/>
    </row>
    <row r="24" spans="2:112" ht="15" thickBot="1">
      <c r="DA24" s="21"/>
    </row>
    <row r="25" spans="2:112" ht="15.5">
      <c r="B25" s="147" t="s">
        <v>5795</v>
      </c>
      <c r="C25" s="271" t="s">
        <v>6</v>
      </c>
      <c r="D25" s="271"/>
      <c r="E25" s="271"/>
      <c r="F25" s="271"/>
      <c r="G25" s="271"/>
      <c r="H25" s="271"/>
      <c r="I25" s="271"/>
      <c r="J25" s="267" t="s">
        <v>7</v>
      </c>
    </row>
    <row r="26" spans="2:112" ht="15" thickBot="1">
      <c r="B26" s="148" t="s">
        <v>12549</v>
      </c>
      <c r="C26" s="270" t="s">
        <v>21</v>
      </c>
      <c r="D26" s="270"/>
      <c r="E26" s="270"/>
      <c r="F26" s="270"/>
      <c r="G26" s="270"/>
      <c r="H26" s="270"/>
      <c r="I26" s="270"/>
      <c r="J26" s="268"/>
      <c r="DA26" s="21"/>
    </row>
    <row r="27" spans="2:112" ht="15" thickBot="1">
      <c r="B27" s="149">
        <v>230000</v>
      </c>
      <c r="C27" s="211" t="s">
        <v>23</v>
      </c>
      <c r="D27" s="211" t="s">
        <v>12558</v>
      </c>
      <c r="E27" s="211" t="s">
        <v>12559</v>
      </c>
      <c r="F27" s="211" t="s">
        <v>12560</v>
      </c>
      <c r="G27" s="211" t="s">
        <v>27</v>
      </c>
      <c r="H27" s="211" t="s">
        <v>28</v>
      </c>
      <c r="I27" s="212" t="s">
        <v>29</v>
      </c>
      <c r="J27" s="269"/>
    </row>
    <row r="28" spans="2:112" ht="15" thickBot="1">
      <c r="B28" s="142">
        <f>+SUMIFS('OBL FINANCIERAS'!T:T,'OBL FINANCIERAS'!A:A,"&gt;=0")</f>
        <v>450391.84774266009</v>
      </c>
      <c r="C28" s="138">
        <f>+SUMIFS('OBL FINANCIERAS'!T:T,'OBL FINANCIERAS'!A:A,"&gt;=0",'OBL FINANCIERAS'!A:A,"&lt;=30")</f>
        <v>7586.2143380299985</v>
      </c>
      <c r="D28" s="139">
        <f>+SUMIFS('OBL FINANCIERAS'!T:T,'OBL FINANCIERAS'!A:A,"&gt;=31",'OBL FINANCIERAS'!A:A,"&lt;=60")</f>
        <v>2318.8352114200002</v>
      </c>
      <c r="E28" s="139">
        <f>+SUMIFS('OBL FINANCIERAS'!T:T,'OBL FINANCIERAS'!A:A,"&gt;=61",'OBL FINANCIERAS'!A:A,"&lt;=90")</f>
        <v>4232.7908292000002</v>
      </c>
      <c r="F28" s="139">
        <f>+SUMIFS('OBL FINANCIERAS'!T:T,'OBL FINANCIERAS'!A:A,"&gt;=91",'OBL FINANCIERAS'!A:A,"&lt;=180")</f>
        <v>8412.074048909999</v>
      </c>
      <c r="G28" s="139">
        <f>+SUMIFS('OBL FINANCIERAS'!T:T,'OBL FINANCIERAS'!A:A,"&gt;=181",'OBL FINANCIERAS'!A:A,"&lt;=270")</f>
        <v>14689.91682235</v>
      </c>
      <c r="H28" s="139">
        <f>+SUMIFS('OBL FINANCIERAS'!T:T,'OBL FINANCIERAS'!A:A,"&gt;=271",'OBL FINANCIERAS'!A:A,"&lt;=360")</f>
        <v>8452.200687939996</v>
      </c>
      <c r="I28" s="139">
        <f>+SUMIFS('OBL FINANCIERAS'!T:T,'OBL FINANCIERAS'!A:A,"&gt;=361")</f>
        <v>404699.81580480863</v>
      </c>
      <c r="J28" s="140">
        <f>+SUM(C28:I28)</f>
        <v>450391.84774265863</v>
      </c>
      <c r="DA28" s="21"/>
    </row>
    <row r="29" spans="2:112" s="98" customFormat="1">
      <c r="B29" s="146"/>
      <c r="C29" s="146"/>
      <c r="D29" s="146"/>
      <c r="E29" s="146"/>
      <c r="F29" s="146"/>
      <c r="G29" s="146"/>
      <c r="H29" s="146"/>
      <c r="I29" s="146"/>
      <c r="J29" s="146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2"/>
      <c r="CK29" s="2"/>
      <c r="CL29" s="2"/>
      <c r="CM29" s="2"/>
      <c r="CN29" s="2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1"/>
    </row>
    <row r="30" spans="2:112" ht="14.5" customHeight="1" thickBot="1"/>
    <row r="31" spans="2:112" ht="15" customHeight="1" thickBot="1">
      <c r="B31" s="272" t="s">
        <v>12551</v>
      </c>
      <c r="C31" s="273"/>
      <c r="D31" s="273"/>
      <c r="E31" s="273"/>
      <c r="F31" s="273"/>
      <c r="G31" s="208">
        <f>+J28+T22</f>
        <v>10844215.093720641</v>
      </c>
      <c r="DA31" s="21"/>
    </row>
    <row r="32" spans="2:112" s="136" customFormat="1">
      <c r="B32" s="153"/>
      <c r="C32" s="153"/>
      <c r="D32" s="153"/>
      <c r="E32" s="153"/>
      <c r="F32" s="153"/>
      <c r="G32" s="154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155"/>
    </row>
    <row r="33" spans="2:105" s="98" customFormat="1" ht="15" thickBot="1">
      <c r="P33" s="1"/>
    </row>
    <row r="34" spans="2:105" ht="15" thickBot="1">
      <c r="G34" s="240" t="s">
        <v>12568</v>
      </c>
      <c r="H34" s="241"/>
      <c r="I34" s="241"/>
      <c r="J34" s="242"/>
      <c r="DA34" s="21"/>
    </row>
    <row r="35" spans="2:105" ht="19.5" thickTop="1" thickBot="1">
      <c r="B35" s="124" t="s">
        <v>12547</v>
      </c>
      <c r="C35" s="254">
        <v>17000000</v>
      </c>
      <c r="D35" s="255"/>
      <c r="E35" s="98"/>
      <c r="G35" s="256" t="s">
        <v>12569</v>
      </c>
      <c r="H35" s="256"/>
      <c r="I35" s="256"/>
      <c r="J35" s="214">
        <v>0.5</v>
      </c>
    </row>
    <row r="36" spans="2:105" ht="15" thickBot="1">
      <c r="B36" s="98"/>
      <c r="C36" s="98"/>
      <c r="D36" s="98"/>
      <c r="E36" s="111"/>
      <c r="F36" s="112"/>
      <c r="G36" s="257" t="s">
        <v>12570</v>
      </c>
      <c r="H36" s="257"/>
      <c r="I36" s="257"/>
      <c r="J36" s="213">
        <v>1.5</v>
      </c>
      <c r="DA36" s="21"/>
    </row>
    <row r="37" spans="2:105" ht="19.5" thickTop="1" thickBot="1">
      <c r="B37" s="125" t="s">
        <v>12548</v>
      </c>
      <c r="C37" s="254">
        <v>11000000</v>
      </c>
      <c r="D37" s="255"/>
      <c r="E37" s="98"/>
      <c r="G37" s="258" t="s">
        <v>12571</v>
      </c>
      <c r="H37" s="258"/>
      <c r="I37" s="258"/>
      <c r="J37" s="213">
        <v>3.2</v>
      </c>
    </row>
    <row r="38" spans="2:105" ht="15" thickBot="1">
      <c r="DA38" s="21"/>
    </row>
    <row r="39" spans="2:105" ht="19.5" thickTop="1" thickBot="1">
      <c r="B39" s="127" t="s">
        <v>12550</v>
      </c>
      <c r="C39" s="254">
        <v>450000</v>
      </c>
      <c r="D39" s="255"/>
    </row>
    <row r="40" spans="2:105" ht="15" thickBot="1">
      <c r="G40" s="243" t="s">
        <v>12565</v>
      </c>
      <c r="H40" s="244"/>
      <c r="I40" s="244"/>
      <c r="J40" s="245"/>
      <c r="DA40" s="21"/>
    </row>
    <row r="41" spans="2:105" ht="31.15" customHeight="1" thickTop="1" thickBot="1">
      <c r="B41" s="190" t="s">
        <v>12553</v>
      </c>
      <c r="C41" s="254">
        <v>2000000</v>
      </c>
      <c r="D41" s="255"/>
      <c r="G41" s="252" t="s">
        <v>12561</v>
      </c>
      <c r="H41" s="252"/>
      <c r="I41" s="252"/>
      <c r="J41" s="207">
        <v>0.1</v>
      </c>
    </row>
    <row r="42" spans="2:105" ht="15" thickBot="1">
      <c r="G42" s="253" t="s">
        <v>12564</v>
      </c>
      <c r="H42" s="253"/>
      <c r="I42" s="253"/>
      <c r="J42" s="207">
        <v>0.03</v>
      </c>
    </row>
    <row r="43" spans="2:105" ht="19.5" thickTop="1" thickBot="1">
      <c r="B43" s="125" t="s">
        <v>12554</v>
      </c>
      <c r="C43" s="254">
        <v>270000</v>
      </c>
      <c r="D43" s="255"/>
      <c r="G43" s="252" t="s">
        <v>12562</v>
      </c>
      <c r="H43" s="252"/>
      <c r="I43" s="252"/>
      <c r="J43" s="207">
        <v>0.04</v>
      </c>
      <c r="DA43" s="21"/>
    </row>
    <row r="44" spans="2:105" ht="28.9" customHeight="1">
      <c r="G44" s="253" t="s">
        <v>12563</v>
      </c>
      <c r="H44" s="253"/>
      <c r="I44" s="253"/>
      <c r="J44" s="207">
        <v>0.03</v>
      </c>
    </row>
    <row r="45" spans="2:105">
      <c r="DA45" s="21"/>
    </row>
    <row r="47" spans="2:105">
      <c r="DA47" s="21"/>
    </row>
    <row r="48" spans="2:105" ht="15" thickBot="1"/>
    <row r="49" spans="2:105">
      <c r="B49" s="246" t="s">
        <v>8</v>
      </c>
      <c r="C49" s="247"/>
      <c r="D49" s="247"/>
      <c r="E49" s="247"/>
      <c r="F49" s="247"/>
      <c r="G49" s="247"/>
      <c r="H49" s="248"/>
      <c r="DA49" s="21"/>
    </row>
    <row r="50" spans="2:105">
      <c r="B50" s="249"/>
      <c r="C50" s="250"/>
      <c r="D50" s="250"/>
      <c r="E50" s="250"/>
      <c r="F50" s="250"/>
      <c r="G50" s="250"/>
      <c r="H50" s="251"/>
    </row>
    <row r="51" spans="2:105">
      <c r="B51" s="159" t="s">
        <v>23</v>
      </c>
      <c r="C51" s="159" t="s">
        <v>12558</v>
      </c>
      <c r="D51" s="159" t="s">
        <v>12559</v>
      </c>
      <c r="E51" s="159" t="s">
        <v>12560</v>
      </c>
      <c r="F51" s="159" t="s">
        <v>27</v>
      </c>
      <c r="G51" s="159" t="s">
        <v>28</v>
      </c>
      <c r="H51" s="159" t="s">
        <v>29</v>
      </c>
      <c r="DA51" s="21"/>
    </row>
    <row r="52" spans="2:105" ht="15" thickBot="1">
      <c r="B52" s="156">
        <f>+C6+K6+S6+AA6+AI6+C13+K13+S13-(B22+D22+M22+C28)</f>
        <v>-3532639.8901666254</v>
      </c>
      <c r="C52" s="156">
        <f>+D6+L6+T6+AB6+AJ6+D13+L13+T13-(E22+N22+D28)</f>
        <v>-269416.90387001552</v>
      </c>
      <c r="D52" s="156">
        <f t="shared" ref="D52:G52" si="2">+E6+M6+U6+AC6+AK6+E13+M13+U13-(F22+O22+E28)</f>
        <v>-303292.92139143054</v>
      </c>
      <c r="E52" s="156">
        <f t="shared" si="2"/>
        <v>-547620.45057942066</v>
      </c>
      <c r="F52" s="156">
        <f t="shared" si="2"/>
        <v>261366.82429370971</v>
      </c>
      <c r="G52" s="156">
        <f t="shared" si="2"/>
        <v>386184.59023616021</v>
      </c>
      <c r="H52" s="156">
        <f>+I6+Q6+Y6+AG6+AO6+I13+Q13+Y13-(J22+S22+K22+I28)</f>
        <v>9058933.6587582212</v>
      </c>
    </row>
    <row r="53" spans="2:105">
      <c r="DA53" s="21"/>
    </row>
    <row r="55" spans="2:105">
      <c r="DA55" s="21"/>
    </row>
    <row r="57" spans="2:105">
      <c r="DA57" s="21"/>
    </row>
    <row r="59" spans="2:105">
      <c r="DA59" s="21"/>
    </row>
    <row r="61" spans="2:105">
      <c r="DA61" s="21"/>
    </row>
    <row r="63" spans="2:105">
      <c r="DA63" s="21"/>
    </row>
    <row r="65" spans="105:105">
      <c r="DA65" s="21"/>
    </row>
    <row r="67" spans="105:105">
      <c r="DA67" s="21"/>
    </row>
    <row r="69" spans="105:105">
      <c r="DA69" s="21"/>
    </row>
    <row r="71" spans="105:105">
      <c r="DA71" s="21"/>
    </row>
    <row r="73" spans="105:105">
      <c r="DA73" s="21"/>
    </row>
    <row r="75" spans="105:105">
      <c r="DA75" s="21"/>
    </row>
    <row r="77" spans="105:105">
      <c r="DA77" s="21"/>
    </row>
    <row r="79" spans="105:105">
      <c r="DA79" s="21"/>
    </row>
    <row r="81" spans="105:105">
      <c r="DA81" s="21"/>
    </row>
    <row r="83" spans="105:105">
      <c r="DA83" s="21"/>
    </row>
    <row r="85" spans="105:105">
      <c r="DA85" s="21"/>
    </row>
    <row r="87" spans="105:105">
      <c r="DA87" s="21"/>
    </row>
    <row r="89" spans="105:105">
      <c r="DA89" s="21"/>
    </row>
    <row r="91" spans="105:105">
      <c r="DA91" s="21"/>
    </row>
    <row r="93" spans="105:105">
      <c r="DA93" s="21"/>
    </row>
    <row r="95" spans="105:105">
      <c r="DA95" s="21"/>
    </row>
    <row r="97" spans="105:105">
      <c r="DA97" s="21"/>
    </row>
    <row r="99" spans="105:105">
      <c r="DA99" s="21"/>
    </row>
    <row r="101" spans="105:105">
      <c r="DA101" s="21"/>
    </row>
    <row r="103" spans="105:105">
      <c r="DA103" s="21"/>
    </row>
    <row r="105" spans="105:105">
      <c r="DA105" s="21"/>
    </row>
    <row r="107" spans="105:105">
      <c r="DA107" s="21"/>
    </row>
    <row r="109" spans="105:105">
      <c r="DA109" s="21"/>
    </row>
    <row r="111" spans="105:105">
      <c r="DA111" s="21"/>
    </row>
    <row r="113" spans="105:105">
      <c r="DA113" s="21"/>
    </row>
    <row r="115" spans="105:105">
      <c r="DA115" s="21"/>
    </row>
    <row r="117" spans="105:105">
      <c r="DA117" s="21"/>
    </row>
    <row r="119" spans="105:105">
      <c r="DA119" s="21"/>
    </row>
    <row r="121" spans="105:105">
      <c r="DA121" s="21"/>
    </row>
    <row r="123" spans="105:105">
      <c r="DA123" s="21"/>
    </row>
    <row r="125" spans="105:105">
      <c r="DA125" s="21"/>
    </row>
    <row r="127" spans="105:105">
      <c r="DA127" s="21"/>
    </row>
    <row r="129" spans="105:105">
      <c r="DA129" s="21"/>
    </row>
    <row r="131" spans="105:105">
      <c r="DA131" s="21"/>
    </row>
    <row r="133" spans="105:105">
      <c r="DA133" s="21"/>
    </row>
    <row r="135" spans="105:105">
      <c r="DA135" s="21"/>
    </row>
    <row r="137" spans="105:105">
      <c r="DA137" s="21"/>
    </row>
    <row r="139" spans="105:105">
      <c r="DA139" s="21"/>
    </row>
    <row r="141" spans="105:105">
      <c r="DA141" s="21"/>
    </row>
    <row r="143" spans="105:105">
      <c r="DA143" s="21"/>
    </row>
    <row r="145" spans="105:105">
      <c r="DA145" s="21"/>
    </row>
    <row r="147" spans="105:105">
      <c r="DA147" s="21"/>
    </row>
    <row r="149" spans="105:105">
      <c r="DA149" s="21"/>
    </row>
    <row r="151" spans="105:105">
      <c r="DA151" s="21"/>
    </row>
    <row r="153" spans="105:105">
      <c r="DA153" s="21"/>
    </row>
    <row r="155" spans="105:105">
      <c r="DA155" s="21"/>
    </row>
    <row r="157" spans="105:105">
      <c r="DA157" s="21"/>
    </row>
    <row r="159" spans="105:105">
      <c r="DA159" s="21"/>
    </row>
    <row r="161" spans="105:105">
      <c r="DA161" s="21"/>
    </row>
    <row r="163" spans="105:105">
      <c r="DA163" s="21"/>
    </row>
    <row r="165" spans="105:105">
      <c r="DA165" s="21"/>
    </row>
    <row r="167" spans="105:105">
      <c r="DA167" s="21"/>
    </row>
    <row r="169" spans="105:105">
      <c r="DA169" s="21"/>
    </row>
    <row r="171" spans="105:105">
      <c r="DA171" s="21"/>
    </row>
    <row r="179" spans="47:53">
      <c r="AU179" s="22"/>
      <c r="AV179" s="22"/>
      <c r="AW179" s="22"/>
      <c r="AX179" s="22"/>
      <c r="AY179" s="22"/>
      <c r="AZ179" s="22"/>
      <c r="BA179" s="22"/>
    </row>
    <row r="180" spans="47:53">
      <c r="AU180" s="22"/>
      <c r="AV180" s="22"/>
      <c r="AW180" s="22"/>
      <c r="AX180" s="22"/>
      <c r="AY180" s="22"/>
      <c r="AZ180" s="22"/>
      <c r="BA180" s="22"/>
    </row>
    <row r="181" spans="47:53">
      <c r="AU181" s="22"/>
      <c r="AV181" s="22"/>
      <c r="AW181" s="22"/>
      <c r="AX181" s="22"/>
      <c r="AY181" s="22"/>
      <c r="AZ181" s="22"/>
      <c r="BA181" s="22"/>
    </row>
    <row r="182" spans="47:53">
      <c r="AU182" s="22"/>
      <c r="AV182" s="22"/>
      <c r="AW182" s="22"/>
      <c r="AX182" s="22"/>
      <c r="AY182" s="22"/>
      <c r="AZ182" s="22"/>
      <c r="BA182" s="22"/>
    </row>
    <row r="183" spans="47:53">
      <c r="AU183" s="22"/>
      <c r="AV183" s="22"/>
      <c r="AW183" s="22"/>
      <c r="AX183" s="22"/>
      <c r="AY183" s="22"/>
      <c r="AZ183" s="22"/>
      <c r="BA183" s="22"/>
    </row>
    <row r="184" spans="47:53">
      <c r="AU184" s="22"/>
      <c r="AV184" s="22"/>
      <c r="AW184" s="22"/>
      <c r="AX184" s="22"/>
      <c r="AY184" s="22"/>
      <c r="AZ184" s="22"/>
      <c r="BA184" s="22"/>
    </row>
    <row r="185" spans="47:53">
      <c r="AU185" s="22"/>
      <c r="AV185" s="22"/>
      <c r="AW185" s="22"/>
      <c r="AX185" s="22"/>
      <c r="AY185" s="22"/>
      <c r="AZ185" s="22"/>
      <c r="BA185" s="22"/>
    </row>
    <row r="186" spans="47:53">
      <c r="AU186" s="22"/>
      <c r="AV186" s="22"/>
      <c r="AW186" s="22"/>
      <c r="AX186" s="22"/>
      <c r="AY186" s="22"/>
      <c r="AZ186" s="22"/>
      <c r="BA186" s="22"/>
    </row>
    <row r="187" spans="47:53">
      <c r="AU187" s="22"/>
      <c r="AV187" s="22"/>
      <c r="AW187" s="22"/>
      <c r="AX187" s="22"/>
      <c r="AY187" s="22"/>
      <c r="AZ187" s="22"/>
      <c r="BA187" s="22"/>
    </row>
    <row r="188" spans="47:53">
      <c r="AU188" s="22"/>
      <c r="AV188" s="22"/>
      <c r="AW188" s="22"/>
      <c r="AX188" s="22"/>
      <c r="AY188" s="22"/>
      <c r="AZ188" s="22"/>
      <c r="BA188" s="22"/>
    </row>
    <row r="189" spans="47:53">
      <c r="AU189" s="22"/>
      <c r="AV189" s="22"/>
      <c r="AW189" s="22"/>
      <c r="AX189" s="22"/>
      <c r="AY189" s="22"/>
      <c r="AZ189" s="22"/>
      <c r="BA189" s="22"/>
    </row>
    <row r="190" spans="47:53">
      <c r="AU190" s="22"/>
      <c r="AV190" s="22"/>
      <c r="AW190" s="22"/>
      <c r="AX190" s="22"/>
      <c r="AY190" s="22"/>
      <c r="AZ190" s="22"/>
      <c r="BA190" s="22"/>
    </row>
    <row r="191" spans="47:53">
      <c r="AU191" s="22"/>
      <c r="AV191" s="22"/>
      <c r="AW191" s="22"/>
      <c r="AX191" s="22"/>
      <c r="AY191" s="22"/>
      <c r="AZ191" s="22"/>
      <c r="BA191" s="22"/>
    </row>
    <row r="192" spans="47:53">
      <c r="AU192" s="22"/>
      <c r="AV192" s="22"/>
      <c r="AW192" s="22"/>
      <c r="AX192" s="22"/>
      <c r="AY192" s="22"/>
      <c r="AZ192" s="22"/>
      <c r="BA192" s="22"/>
    </row>
    <row r="193" spans="47:53">
      <c r="AU193" s="22"/>
      <c r="AV193" s="22"/>
      <c r="AW193" s="22"/>
      <c r="AX193" s="22"/>
      <c r="AY193" s="22"/>
      <c r="AZ193" s="22"/>
      <c r="BA193" s="22"/>
    </row>
    <row r="194" spans="47:53">
      <c r="AU194" s="22"/>
      <c r="AV194" s="22"/>
      <c r="AW194" s="22"/>
      <c r="AX194" s="22"/>
      <c r="AY194" s="22"/>
      <c r="AZ194" s="22"/>
      <c r="BA194" s="22"/>
    </row>
    <row r="195" spans="47:53">
      <c r="AU195" s="22"/>
      <c r="AV195" s="22"/>
      <c r="AW195" s="22"/>
      <c r="AX195" s="22"/>
      <c r="AY195" s="22"/>
      <c r="AZ195" s="22"/>
      <c r="BA195" s="22"/>
    </row>
    <row r="196" spans="47:53">
      <c r="AU196" s="22"/>
      <c r="AV196" s="22"/>
      <c r="AW196" s="22"/>
      <c r="AX196" s="22"/>
      <c r="AY196" s="22"/>
      <c r="AZ196" s="22"/>
      <c r="BA196" s="22"/>
    </row>
    <row r="197" spans="47:53">
      <c r="AU197" s="22"/>
      <c r="AV197" s="22"/>
      <c r="AW197" s="22"/>
      <c r="AX197" s="22"/>
      <c r="AY197" s="22"/>
      <c r="AZ197" s="22"/>
      <c r="BA197" s="22"/>
    </row>
    <row r="198" spans="47:53">
      <c r="AU198" s="22"/>
      <c r="AV198" s="22"/>
      <c r="AW198" s="22"/>
      <c r="AX198" s="22"/>
      <c r="AY198" s="22"/>
      <c r="AZ198" s="22"/>
      <c r="BA198" s="22"/>
    </row>
    <row r="199" spans="47:53">
      <c r="AU199" s="22"/>
      <c r="AV199" s="22"/>
      <c r="AW199" s="22"/>
      <c r="AX199" s="22"/>
      <c r="AY199" s="22"/>
      <c r="AZ199" s="22"/>
      <c r="BA199" s="22"/>
    </row>
    <row r="200" spans="47:53">
      <c r="AU200" s="22"/>
      <c r="AV200" s="22"/>
      <c r="AW200" s="22"/>
      <c r="AX200" s="22"/>
      <c r="AY200" s="22"/>
      <c r="AZ200" s="22"/>
      <c r="BA200" s="22"/>
    </row>
    <row r="201" spans="47:53">
      <c r="AU201" s="22"/>
      <c r="AV201" s="22"/>
      <c r="AW201" s="22"/>
      <c r="AX201" s="22"/>
      <c r="AY201" s="22"/>
      <c r="AZ201" s="22"/>
      <c r="BA201" s="22"/>
    </row>
    <row r="202" spans="47:53">
      <c r="AU202" s="22"/>
      <c r="AV202" s="22"/>
      <c r="AW202" s="22"/>
      <c r="AX202" s="22"/>
      <c r="AY202" s="22"/>
      <c r="AZ202" s="22"/>
      <c r="BA202" s="22"/>
    </row>
    <row r="203" spans="47:53">
      <c r="AU203" s="22"/>
      <c r="AV203" s="22"/>
      <c r="AW203" s="22"/>
      <c r="AX203" s="22"/>
      <c r="AY203" s="22"/>
      <c r="AZ203" s="22"/>
      <c r="BA203" s="22"/>
    </row>
    <row r="204" spans="47:53">
      <c r="AU204" s="22"/>
      <c r="AV204" s="22"/>
      <c r="AW204" s="22"/>
      <c r="AX204" s="22"/>
      <c r="AY204" s="22"/>
      <c r="AZ204" s="22"/>
      <c r="BA204" s="22"/>
    </row>
    <row r="205" spans="47:53">
      <c r="AU205" s="22"/>
      <c r="AV205" s="22"/>
      <c r="AW205" s="22"/>
      <c r="AX205" s="22"/>
      <c r="AY205" s="22"/>
      <c r="AZ205" s="22"/>
      <c r="BA205" s="22"/>
    </row>
    <row r="206" spans="47:53">
      <c r="AU206" s="22"/>
      <c r="AV206" s="22"/>
      <c r="AW206" s="22"/>
      <c r="AX206" s="22"/>
      <c r="AY206" s="22"/>
      <c r="AZ206" s="22"/>
      <c r="BA206" s="22"/>
    </row>
    <row r="207" spans="47:53">
      <c r="AU207" s="22"/>
      <c r="AV207" s="22"/>
      <c r="AW207" s="22"/>
      <c r="AX207" s="22"/>
      <c r="AY207" s="22"/>
      <c r="AZ207" s="22"/>
      <c r="BA207" s="22"/>
    </row>
    <row r="208" spans="47:53">
      <c r="AU208" s="22"/>
      <c r="AV208" s="22"/>
      <c r="AW208" s="22"/>
      <c r="AX208" s="22"/>
      <c r="AY208" s="22"/>
      <c r="AZ208" s="22"/>
      <c r="BA208" s="22"/>
    </row>
    <row r="209" spans="47:53">
      <c r="AU209" s="22"/>
      <c r="AV209" s="22"/>
      <c r="AW209" s="22"/>
      <c r="AX209" s="22"/>
      <c r="AY209" s="22"/>
      <c r="AZ209" s="22"/>
      <c r="BA209" s="22"/>
    </row>
  </sheetData>
  <mergeCells count="41">
    <mergeCell ref="B31:F31"/>
    <mergeCell ref="C20:J20"/>
    <mergeCell ref="B19:T19"/>
    <mergeCell ref="L20:S20"/>
    <mergeCell ref="T20:T21"/>
    <mergeCell ref="DI3:DN4"/>
    <mergeCell ref="B4:I4"/>
    <mergeCell ref="J4:Q4"/>
    <mergeCell ref="R4:Y4"/>
    <mergeCell ref="DW3:EB3"/>
    <mergeCell ref="Z4:AG4"/>
    <mergeCell ref="AH4:AO4"/>
    <mergeCell ref="B3:AO3"/>
    <mergeCell ref="AQ3:AQ5"/>
    <mergeCell ref="EC3:EC5"/>
    <mergeCell ref="ED3:EI3"/>
    <mergeCell ref="EJ3:EJ5"/>
    <mergeCell ref="DO3:DU3"/>
    <mergeCell ref="DV3:DV5"/>
    <mergeCell ref="Z10:Z12"/>
    <mergeCell ref="AP3:AP5"/>
    <mergeCell ref="B10:Y10"/>
    <mergeCell ref="J25:J27"/>
    <mergeCell ref="C26:I26"/>
    <mergeCell ref="C25:I25"/>
    <mergeCell ref="B16:F16"/>
    <mergeCell ref="G34:J34"/>
    <mergeCell ref="G40:J40"/>
    <mergeCell ref="B49:H50"/>
    <mergeCell ref="G41:I41"/>
    <mergeCell ref="G42:I42"/>
    <mergeCell ref="G43:I43"/>
    <mergeCell ref="G44:I44"/>
    <mergeCell ref="C43:D43"/>
    <mergeCell ref="C35:D35"/>
    <mergeCell ref="C37:D37"/>
    <mergeCell ref="C39:D39"/>
    <mergeCell ref="C41:D41"/>
    <mergeCell ref="G35:I35"/>
    <mergeCell ref="G36:I36"/>
    <mergeCell ref="G37:I37"/>
  </mergeCells>
  <conditionalFormatting sqref="DV6:DV7">
    <cfRule type="cellIs" dxfId="5" priority="3" operator="lessThan">
      <formula>0</formula>
    </cfRule>
  </conditionalFormatting>
  <conditionalFormatting sqref="EC6">
    <cfRule type="cellIs" dxfId="4" priority="2" operator="lessThan">
      <formula>0</formula>
    </cfRule>
  </conditionalFormatting>
  <conditionalFormatting sqref="EJ6">
    <cfRule type="cellIs" dxfId="3" priority="1" operator="lessThan">
      <formula>0</formula>
    </cfRule>
  </conditionalFormatting>
  <dataValidations count="3">
    <dataValidation allowBlank="1" showInputMessage="1" showErrorMessage="1" promptTitle="Valor Utilidades" prompt="Ingrese el valor de la cuenta 350000  del PUC" sqref="C39:D39"/>
    <dataValidation allowBlank="1" showInputMessage="1" showErrorMessage="1" promptTitle="Valor Pasivos" prompt="Ingrese el valor de la cuenta 200000  del PUC" sqref="C37 C43"/>
    <dataValidation allowBlank="1" showInputMessage="1" showErrorMessage="1" promptTitle="Valor Activos" prompt="Ingrese el valor de la cuenta 100000  del PUC" sqref="C35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13"/>
  <sheetViews>
    <sheetView tabSelected="1" topLeftCell="A30" zoomScale="80" zoomScaleNormal="80" workbookViewId="0">
      <selection activeCell="D49" sqref="D49"/>
    </sheetView>
  </sheetViews>
  <sheetFormatPr baseColWidth="10" defaultColWidth="11.54296875" defaultRowHeight="14.5"/>
  <cols>
    <col min="1" max="1" width="11.54296875" style="98"/>
    <col min="2" max="2" width="15.54296875" style="98" customWidth="1"/>
    <col min="3" max="3" width="12.7265625" style="98" customWidth="1"/>
    <col min="4" max="4" width="10.26953125" style="98" customWidth="1"/>
    <col min="5" max="5" width="8.54296875" style="98" customWidth="1"/>
    <col min="6" max="6" width="10.1796875" style="98" customWidth="1"/>
    <col min="7" max="7" width="10.26953125" style="98" customWidth="1"/>
    <col min="8" max="8" width="12.7265625" style="98" customWidth="1"/>
    <col min="9" max="9" width="8.81640625" style="98" bestFit="1" customWidth="1"/>
    <col min="10" max="10" width="13.81640625" style="98" customWidth="1"/>
    <col min="11" max="11" width="13.7265625" style="98" customWidth="1"/>
    <col min="12" max="12" width="8.81640625" style="98" bestFit="1" customWidth="1"/>
    <col min="13" max="13" width="9.81640625" style="98" customWidth="1"/>
    <col min="14" max="16" width="8.81640625" style="98" bestFit="1" customWidth="1"/>
    <col min="17" max="18" width="10.453125" style="98" bestFit="1" customWidth="1"/>
    <col min="19" max="19" width="7.81640625" style="98" bestFit="1" customWidth="1"/>
    <col min="20" max="20" width="10.7265625" style="98" customWidth="1"/>
    <col min="21" max="21" width="7.81640625" style="98" bestFit="1" customWidth="1"/>
    <col min="22" max="24" width="8.81640625" style="98" bestFit="1" customWidth="1"/>
    <col min="25" max="25" width="10.453125" style="98" bestFit="1" customWidth="1"/>
    <col min="26" max="26" width="12.26953125" style="98" customWidth="1"/>
    <col min="27" max="28" width="7.81640625" style="98" bestFit="1" customWidth="1"/>
    <col min="29" max="29" width="14.1796875" style="98" customWidth="1"/>
    <col min="30" max="31" width="8.81640625" style="98" bestFit="1" customWidth="1"/>
    <col min="32" max="32" width="7.81640625" style="98" bestFit="1" customWidth="1"/>
    <col min="33" max="33" width="8.81640625" style="98" bestFit="1" customWidth="1"/>
    <col min="34" max="34" width="7.81640625" style="98" bestFit="1" customWidth="1"/>
    <col min="35" max="35" width="5.26953125" style="98" bestFit="1" customWidth="1"/>
    <col min="36" max="37" width="5.7265625" style="98" bestFit="1" customWidth="1"/>
    <col min="38" max="38" width="6.7265625" style="98" bestFit="1" customWidth="1"/>
    <col min="39" max="40" width="7.7265625" style="98" bestFit="1" customWidth="1"/>
    <col min="41" max="41" width="7.81640625" style="98" bestFit="1" customWidth="1"/>
    <col min="42" max="42" width="11.26953125" style="98" customWidth="1"/>
    <col min="43" max="46" width="11.81640625" style="98" customWidth="1"/>
    <col min="47" max="47" width="7.81640625" style="98" customWidth="1"/>
    <col min="48" max="48" width="6.81640625" style="98" bestFit="1" customWidth="1"/>
    <col min="49" max="49" width="7.81640625" style="98" bestFit="1" customWidth="1"/>
    <col min="50" max="50" width="9" style="98" customWidth="1"/>
    <col min="51" max="51" width="7.81640625" style="98" bestFit="1" customWidth="1"/>
    <col min="52" max="52" width="7.7265625" style="98" bestFit="1" customWidth="1"/>
    <col min="53" max="53" width="7.81640625" style="98" bestFit="1" customWidth="1"/>
    <col min="54" max="55" width="9.7265625" style="1" customWidth="1"/>
    <col min="56" max="56" width="7.81640625" style="1" bestFit="1" customWidth="1"/>
    <col min="57" max="57" width="5.7265625" style="1" bestFit="1" customWidth="1"/>
    <col min="58" max="58" width="6.81640625" style="1" bestFit="1" customWidth="1"/>
    <col min="59" max="59" width="7.81640625" style="1" customWidth="1"/>
    <col min="60" max="60" width="9.26953125" style="1" customWidth="1"/>
    <col min="61" max="61" width="15" style="1" bestFit="1" customWidth="1"/>
    <col min="62" max="62" width="16.26953125" style="1" customWidth="1"/>
    <col min="63" max="64" width="9" style="1" customWidth="1"/>
    <col min="65" max="65" width="8.1796875" style="1" customWidth="1"/>
    <col min="66" max="66" width="9.26953125" style="1" customWidth="1"/>
    <col min="67" max="68" width="6.81640625" style="1" bestFit="1" customWidth="1"/>
    <col min="69" max="69" width="7.81640625" style="1" bestFit="1" customWidth="1"/>
    <col min="70" max="70" width="7.7265625" style="1" bestFit="1" customWidth="1"/>
    <col min="71" max="71" width="7.81640625" style="1" bestFit="1" customWidth="1"/>
    <col min="72" max="73" width="9.1796875" style="1" customWidth="1"/>
    <col min="74" max="74" width="9" style="1" customWidth="1"/>
    <col min="75" max="76" width="5.7265625" style="1" bestFit="1" customWidth="1"/>
    <col min="77" max="77" width="6.81640625" style="1" bestFit="1" customWidth="1"/>
    <col min="78" max="79" width="7.7265625" style="1" bestFit="1" customWidth="1"/>
    <col min="80" max="80" width="7.81640625" style="1" customWidth="1"/>
    <col min="81" max="81" width="9.1796875" style="1" customWidth="1"/>
    <col min="82" max="82" width="10.7265625" style="1" customWidth="1"/>
    <col min="83" max="83" width="19" style="1" customWidth="1"/>
    <col min="84" max="84" width="14.54296875" style="1" customWidth="1"/>
    <col min="85" max="85" width="21.1796875" style="1" customWidth="1"/>
    <col min="86" max="86" width="20.453125" style="1" customWidth="1"/>
    <col min="87" max="87" width="8.81640625" style="1" bestFit="1" customWidth="1"/>
    <col min="88" max="89" width="8.81640625" style="2" bestFit="1" customWidth="1"/>
    <col min="90" max="90" width="10.453125" style="2" bestFit="1" customWidth="1"/>
    <col min="91" max="92" width="8.81640625" style="2" bestFit="1" customWidth="1"/>
    <col min="93" max="93" width="8.81640625" style="1" bestFit="1" customWidth="1"/>
    <col min="94" max="94" width="10.453125" style="1" bestFit="1" customWidth="1"/>
    <col min="95" max="95" width="10.453125" style="1" customWidth="1"/>
    <col min="96" max="96" width="9.453125" style="1" customWidth="1"/>
    <col min="97" max="97" width="7.81640625" style="1" bestFit="1" customWidth="1"/>
    <col min="98" max="99" width="7" style="1" bestFit="1" customWidth="1"/>
    <col min="100" max="100" width="8" style="1" bestFit="1" customWidth="1"/>
    <col min="101" max="102" width="9" style="1" bestFit="1" customWidth="1"/>
    <col min="103" max="103" width="8.81640625" style="1" bestFit="1" customWidth="1"/>
    <col min="104" max="104" width="12.26953125" style="1" customWidth="1"/>
    <col min="105" max="105" width="16.7265625" style="98" customWidth="1"/>
    <col min="106" max="118" width="11.54296875" style="98"/>
    <col min="119" max="119" width="12.7265625" style="98" bestFit="1" customWidth="1"/>
    <col min="120" max="125" width="11.54296875" style="98"/>
    <col min="126" max="127" width="15.1796875" style="98" customWidth="1"/>
    <col min="128" max="16384" width="11.54296875" style="98"/>
  </cols>
  <sheetData>
    <row r="1" spans="1:140" ht="41.5" customHeight="1" thickBot="1">
      <c r="A1" s="1"/>
      <c r="B1" s="307" t="s">
        <v>5933</v>
      </c>
      <c r="C1" s="308"/>
      <c r="D1" s="308"/>
      <c r="E1" s="182">
        <f>+MODELO!I26</f>
        <v>0.01</v>
      </c>
      <c r="F1" s="126"/>
      <c r="G1" s="126"/>
      <c r="H1" s="126"/>
      <c r="I1" s="126"/>
      <c r="CF1" s="98"/>
      <c r="DR1" s="45">
        <v>0.01</v>
      </c>
      <c r="DS1" s="4"/>
      <c r="DT1" s="4"/>
      <c r="DU1" s="4"/>
      <c r="DV1" s="4"/>
      <c r="DZ1" s="44">
        <v>0.03</v>
      </c>
      <c r="EG1" s="44">
        <v>0.05</v>
      </c>
    </row>
    <row r="2" spans="1:140" ht="16.149999999999999" customHeight="1" thickBot="1">
      <c r="A2" s="130"/>
      <c r="B2" s="291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8"/>
      <c r="AP2" s="261" t="s">
        <v>5961</v>
      </c>
      <c r="AQ2" s="304" t="s">
        <v>12546</v>
      </c>
      <c r="DI2" s="246" t="s">
        <v>9</v>
      </c>
      <c r="DJ2" s="247"/>
      <c r="DK2" s="247"/>
      <c r="DL2" s="247"/>
      <c r="DM2" s="247"/>
      <c r="DN2" s="248"/>
      <c r="DO2" s="279" t="s">
        <v>10</v>
      </c>
      <c r="DP2" s="280"/>
      <c r="DQ2" s="280"/>
      <c r="DR2" s="281"/>
      <c r="DS2" s="280"/>
      <c r="DT2" s="280"/>
      <c r="DU2" s="282"/>
      <c r="DV2" s="283" t="s">
        <v>4116</v>
      </c>
      <c r="DW2" s="276" t="s">
        <v>10</v>
      </c>
      <c r="DX2" s="277"/>
      <c r="DY2" s="277"/>
      <c r="DZ2" s="278"/>
      <c r="EA2" s="277"/>
      <c r="EB2" s="277"/>
      <c r="EC2" s="274" t="s">
        <v>4116</v>
      </c>
      <c r="ED2" s="276" t="s">
        <v>10</v>
      </c>
      <c r="EE2" s="277"/>
      <c r="EF2" s="277"/>
      <c r="EG2" s="278"/>
      <c r="EH2" s="277"/>
      <c r="EI2" s="277"/>
      <c r="EJ2" s="274" t="s">
        <v>4116</v>
      </c>
    </row>
    <row r="3" spans="1:140" ht="15" customHeight="1" thickBot="1">
      <c r="A3" s="130"/>
      <c r="B3" s="288" t="s">
        <v>11</v>
      </c>
      <c r="C3" s="289"/>
      <c r="D3" s="289"/>
      <c r="E3" s="289"/>
      <c r="F3" s="289"/>
      <c r="G3" s="289"/>
      <c r="H3" s="289"/>
      <c r="I3" s="290"/>
      <c r="J3" s="289" t="s">
        <v>12</v>
      </c>
      <c r="K3" s="289"/>
      <c r="L3" s="289"/>
      <c r="M3" s="289"/>
      <c r="N3" s="289"/>
      <c r="O3" s="289"/>
      <c r="P3" s="289"/>
      <c r="Q3" s="289"/>
      <c r="R3" s="288" t="s">
        <v>13</v>
      </c>
      <c r="S3" s="289"/>
      <c r="T3" s="289"/>
      <c r="U3" s="289"/>
      <c r="V3" s="289"/>
      <c r="W3" s="289"/>
      <c r="X3" s="289"/>
      <c r="Y3" s="290"/>
      <c r="Z3" s="289" t="s">
        <v>14</v>
      </c>
      <c r="AA3" s="289"/>
      <c r="AB3" s="289"/>
      <c r="AC3" s="289"/>
      <c r="AD3" s="289"/>
      <c r="AE3" s="289"/>
      <c r="AF3" s="289"/>
      <c r="AG3" s="289"/>
      <c r="AH3" s="288" t="s">
        <v>15</v>
      </c>
      <c r="AI3" s="289"/>
      <c r="AJ3" s="289"/>
      <c r="AK3" s="289"/>
      <c r="AL3" s="289"/>
      <c r="AM3" s="289"/>
      <c r="AN3" s="289"/>
      <c r="AO3" s="290"/>
      <c r="AP3" s="262"/>
      <c r="AQ3" s="305"/>
      <c r="DI3" s="285"/>
      <c r="DJ3" s="286"/>
      <c r="DK3" s="286"/>
      <c r="DL3" s="286"/>
      <c r="DM3" s="286"/>
      <c r="DN3" s="287"/>
      <c r="DO3" s="29" t="e">
        <f>(360-#REF!)/360</f>
        <v>#REF!</v>
      </c>
      <c r="DP3" s="30" t="e">
        <f>(360-#REF!)/360</f>
        <v>#REF!</v>
      </c>
      <c r="DQ3" s="30" t="e">
        <f>(360-#REF!)/360</f>
        <v>#REF!</v>
      </c>
      <c r="DR3" s="30" t="e">
        <f>(360-#REF!)/360</f>
        <v>#REF!</v>
      </c>
      <c r="DS3" s="30" t="e">
        <f>(360-#REF!)/360</f>
        <v>#REF!</v>
      </c>
      <c r="DT3" s="30" t="e">
        <f>(360-#REF!)/360</f>
        <v>#REF!</v>
      </c>
      <c r="DU3" s="31" t="e">
        <f>(360-#REF!)/360</f>
        <v>#REF!</v>
      </c>
      <c r="DV3" s="284"/>
      <c r="DW3" s="88">
        <v>0.95833333333333337</v>
      </c>
      <c r="DX3" s="89">
        <v>0.875</v>
      </c>
      <c r="DY3" s="89">
        <v>0.79166666666666663</v>
      </c>
      <c r="DZ3" s="89">
        <v>0.625</v>
      </c>
      <c r="EA3" s="89">
        <v>0.375</v>
      </c>
      <c r="EB3" s="89">
        <v>0.125</v>
      </c>
      <c r="EC3" s="275"/>
      <c r="ED3" s="88">
        <v>0.95833333333333337</v>
      </c>
      <c r="EE3" s="89">
        <v>0.875</v>
      </c>
      <c r="EF3" s="89">
        <v>0.79166666666666663</v>
      </c>
      <c r="EG3" s="89">
        <v>0.625</v>
      </c>
      <c r="EH3" s="89">
        <v>0.375</v>
      </c>
      <c r="EI3" s="89">
        <v>0.125</v>
      </c>
      <c r="EJ3" s="275"/>
    </row>
    <row r="4" spans="1:140" s="5" customFormat="1" ht="17.5" customHeight="1" thickBot="1">
      <c r="A4" s="131"/>
      <c r="B4" s="6" t="s">
        <v>22</v>
      </c>
      <c r="C4" s="7" t="s">
        <v>23</v>
      </c>
      <c r="D4" s="8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9" t="s">
        <v>29</v>
      </c>
      <c r="J4" s="10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11" t="s">
        <v>29</v>
      </c>
      <c r="R4" s="12" t="s">
        <v>22</v>
      </c>
      <c r="S4" s="13" t="s">
        <v>23</v>
      </c>
      <c r="T4" s="13" t="s">
        <v>24</v>
      </c>
      <c r="U4" s="13" t="s">
        <v>25</v>
      </c>
      <c r="V4" s="13" t="s">
        <v>26</v>
      </c>
      <c r="W4" s="13" t="s">
        <v>27</v>
      </c>
      <c r="X4" s="13" t="s">
        <v>28</v>
      </c>
      <c r="Y4" s="14" t="s">
        <v>29</v>
      </c>
      <c r="Z4" s="12" t="s">
        <v>22</v>
      </c>
      <c r="AA4" s="13" t="s">
        <v>23</v>
      </c>
      <c r="AB4" s="13" t="s">
        <v>24</v>
      </c>
      <c r="AC4" s="13" t="s">
        <v>25</v>
      </c>
      <c r="AD4" s="13" t="s">
        <v>26</v>
      </c>
      <c r="AE4" s="13" t="s">
        <v>27</v>
      </c>
      <c r="AF4" s="13" t="s">
        <v>28</v>
      </c>
      <c r="AG4" s="14" t="s">
        <v>29</v>
      </c>
      <c r="AH4" s="12" t="s">
        <v>22</v>
      </c>
      <c r="AI4" s="13" t="s">
        <v>23</v>
      </c>
      <c r="AJ4" s="13" t="s">
        <v>24</v>
      </c>
      <c r="AK4" s="13" t="s">
        <v>25</v>
      </c>
      <c r="AL4" s="13" t="s">
        <v>26</v>
      </c>
      <c r="AM4" s="13" t="s">
        <v>27</v>
      </c>
      <c r="AN4" s="13" t="s">
        <v>28</v>
      </c>
      <c r="AO4" s="14" t="s">
        <v>29</v>
      </c>
      <c r="AP4" s="263"/>
      <c r="AQ4" s="306"/>
      <c r="DI4" s="26" t="s">
        <v>24</v>
      </c>
      <c r="DJ4" s="27" t="s">
        <v>25</v>
      </c>
      <c r="DK4" s="27" t="s">
        <v>26</v>
      </c>
      <c r="DL4" s="27" t="s">
        <v>27</v>
      </c>
      <c r="DM4" s="27" t="s">
        <v>28</v>
      </c>
      <c r="DN4" s="28" t="s">
        <v>29</v>
      </c>
      <c r="DO4" s="32" t="s">
        <v>23</v>
      </c>
      <c r="DP4" s="33" t="s">
        <v>24</v>
      </c>
      <c r="DQ4" s="33" t="s">
        <v>25</v>
      </c>
      <c r="DR4" s="33" t="s">
        <v>26</v>
      </c>
      <c r="DS4" s="33" t="s">
        <v>27</v>
      </c>
      <c r="DT4" s="33" t="s">
        <v>28</v>
      </c>
      <c r="DU4" s="34" t="s">
        <v>29</v>
      </c>
      <c r="DV4" s="284"/>
      <c r="DW4" s="90" t="s">
        <v>23</v>
      </c>
      <c r="DX4" s="91" t="s">
        <v>24</v>
      </c>
      <c r="DY4" s="91" t="s">
        <v>25</v>
      </c>
      <c r="DZ4" s="91" t="s">
        <v>26</v>
      </c>
      <c r="EA4" s="91" t="s">
        <v>27</v>
      </c>
      <c r="EB4" s="91" t="s">
        <v>28</v>
      </c>
      <c r="EC4" s="275"/>
      <c r="ED4" s="90" t="s">
        <v>23</v>
      </c>
      <c r="EE4" s="91" t="s">
        <v>24</v>
      </c>
      <c r="EF4" s="91" t="s">
        <v>25</v>
      </c>
      <c r="EG4" s="91" t="s">
        <v>26</v>
      </c>
      <c r="EH4" s="91" t="s">
        <v>27</v>
      </c>
      <c r="EI4" s="91" t="s">
        <v>28</v>
      </c>
      <c r="EJ4" s="275"/>
    </row>
    <row r="5" spans="1:140" ht="15" thickBot="1">
      <c r="A5" s="130"/>
      <c r="B5" s="132">
        <f>+'ENTRADA INFORMACIÓN'!B6*SIMULADOR!$E$1</f>
        <v>6536.5824039388981</v>
      </c>
      <c r="C5" s="132">
        <f>+'ENTRADA INFORMACIÓN'!C6*SIMULADOR!$E$1</f>
        <v>86.160540834600042</v>
      </c>
      <c r="D5" s="132">
        <f>+'ENTRADA INFORMACIÓN'!D6*SIMULADOR!$E$1</f>
        <v>82.08773783929999</v>
      </c>
      <c r="E5" s="132">
        <f>+'ENTRADA INFORMACIÓN'!E6*SIMULADOR!$E$1</f>
        <v>82.993758382899983</v>
      </c>
      <c r="F5" s="132">
        <f>+'ENTRADA INFORMACIÓN'!F6*SIMULADOR!$E$1</f>
        <v>257.86070349969998</v>
      </c>
      <c r="G5" s="132">
        <f>+'ENTRADA INFORMACIÓN'!G6*SIMULADOR!$E$1</f>
        <v>247.18123421910002</v>
      </c>
      <c r="H5" s="132">
        <f>+'ENTRADA INFORMACIÓN'!H6*SIMULADOR!$E$1</f>
        <v>249.6135828293001</v>
      </c>
      <c r="I5" s="132">
        <f>+'ENTRADA INFORMACIÓN'!I6*SIMULADOR!$E$1</f>
        <v>7502.9436442147999</v>
      </c>
      <c r="J5" s="132">
        <f>+'ENTRADA INFORMACIÓN'!J6*SIMULADOR!$E$1</f>
        <v>97780.048955662496</v>
      </c>
      <c r="K5" s="132">
        <f>+'ENTRADA INFORMACIÓN'!K6*SIMULADOR!$E$1</f>
        <v>2843.7295477542984</v>
      </c>
      <c r="L5" s="132">
        <f>+'ENTRADA INFORMACIÓN'!L6*SIMULADOR!$E$1</f>
        <v>2773.6229299199999</v>
      </c>
      <c r="M5" s="132">
        <f>+'ENTRADA INFORMACIÓN'!M6*SIMULADOR!$E$1</f>
        <v>2718.0238684174997</v>
      </c>
      <c r="N5" s="132">
        <f>+'ENTRADA INFORMACIÓN'!N6*SIMULADOR!$E$1</f>
        <v>8097.7199044496938</v>
      </c>
      <c r="O5" s="132">
        <f>+'ENTRADA INFORMACIÓN'!O6*SIMULADOR!$E$1</f>
        <v>7499.9132170080993</v>
      </c>
      <c r="P5" s="132">
        <f>+'ENTRADA INFORMACIÓN'!P6*SIMULADOR!$E$1</f>
        <v>7307.8193598416028</v>
      </c>
      <c r="Q5" s="132">
        <f>+'ENTRADA INFORMACIÓN'!Q6*SIMULADOR!$E$1</f>
        <v>81801.467771492229</v>
      </c>
      <c r="R5" s="132">
        <f>+'ENTRADA INFORMACIÓN'!R6*SIMULADOR!$E$1</f>
        <v>14983.7221280621</v>
      </c>
      <c r="S5" s="132">
        <f>+'ENTRADA INFORMACIÓN'!S6*SIMULADOR!$E$1</f>
        <v>516.49949507960014</v>
      </c>
      <c r="T5" s="132">
        <f>+'ENTRADA INFORMACIÓN'!T6*SIMULADOR!$E$1</f>
        <v>474.67341469200016</v>
      </c>
      <c r="U5" s="132">
        <f>+'ENTRADA INFORMACIÓN'!U6*SIMULADOR!$E$1</f>
        <v>455.68007535039999</v>
      </c>
      <c r="V5" s="132">
        <f>+'ENTRADA INFORMACIÓN'!V6*SIMULADOR!$E$1</f>
        <v>1284.1778526336</v>
      </c>
      <c r="W5" s="132">
        <f>+'ENTRADA INFORMACIÓN'!W6*SIMULADOR!$E$1</f>
        <v>1132.7981204522002</v>
      </c>
      <c r="X5" s="132">
        <f>+'ENTRADA INFORMACIÓN'!X6*SIMULADOR!$E$1</f>
        <v>1113.4343668319004</v>
      </c>
      <c r="Y5" s="132">
        <f>+'ENTRADA INFORMACIÓN'!Y6*SIMULADOR!$E$1</f>
        <v>11163.202701230799</v>
      </c>
      <c r="Z5" s="132">
        <f>+'ENTRADA INFORMACIÓN'!Z6*SIMULADOR!$E$1</f>
        <v>10204.3791853123</v>
      </c>
      <c r="AA5" s="132">
        <f>+'ENTRADA INFORMACIÓN'!AA6*SIMULADOR!$E$1</f>
        <v>355.31223543780004</v>
      </c>
      <c r="AB5" s="132">
        <f>+'ENTRADA INFORMACIÓN'!AB6*SIMULADOR!$E$1</f>
        <v>378.08129200950003</v>
      </c>
      <c r="AC5" s="132">
        <f>+'ENTRADA INFORMACIÓN'!AC6*SIMULADOR!$E$1</f>
        <v>383.81487639660003</v>
      </c>
      <c r="AD5" s="132">
        <f>+'ENTRADA INFORMACIÓN'!AD6*SIMULADOR!$E$1</f>
        <v>1216.6697829091001</v>
      </c>
      <c r="AE5" s="132">
        <f>+'ENTRADA INFORMACIÓN'!AE6*SIMULADOR!$E$1</f>
        <v>1143.7894883269</v>
      </c>
      <c r="AF5" s="132">
        <f>+'ENTRADA INFORMACIÓN'!AF6*SIMULADOR!$E$1</f>
        <v>1078.6364032621004</v>
      </c>
      <c r="AG5" s="132">
        <f>+'ENTRADA INFORMACIÓN'!AG6*SIMULADOR!$E$1</f>
        <v>6282.2301948660997</v>
      </c>
      <c r="AH5" s="132">
        <f>+'ENTRADA INFORMACIÓN'!AH6*SIMULADOR!$E$1</f>
        <v>217.90125797820002</v>
      </c>
      <c r="AI5" s="132">
        <f>+'ENTRADA INFORMACIÓN'!AI6*SIMULADOR!$E$1</f>
        <v>3.2185894343000001</v>
      </c>
      <c r="AJ5" s="132">
        <f>+'ENTRADA INFORMACIÓN'!AJ6*SIMULADOR!$E$1</f>
        <v>10.894872447299999</v>
      </c>
      <c r="AK5" s="132">
        <f>+'ENTRADA INFORMACIÓN'!AK6*SIMULADOR!$E$1</f>
        <v>3.0745513894000003</v>
      </c>
      <c r="AL5" s="132">
        <f>+'ENTRADA INFORMACIÓN'!AL6*SIMULADOR!$E$1</f>
        <v>11.383506028399999</v>
      </c>
      <c r="AM5" s="132">
        <f>+'ENTRADA INFORMACIÓN'!AM6*SIMULADOR!$E$1</f>
        <v>9.6023589984999997</v>
      </c>
      <c r="AN5" s="132">
        <f>+'ENTRADA INFORMACIÓN'!AN6*SIMULADOR!$E$1</f>
        <v>8.8501856753000006</v>
      </c>
      <c r="AO5" s="141">
        <f>+'ENTRADA INFORMACIÓN'!AO6*SIMULADOR!$E$1</f>
        <v>207.37437461740001</v>
      </c>
      <c r="AP5" s="188">
        <f>+SUM(C5:H5)+SUM(K5:P5)+SUM(S5:X5)+SUM(AA5:AF5)+SUM(AI5:AN5)</f>
        <v>41827.317852351</v>
      </c>
      <c r="AQ5" s="189">
        <f>+B5+J5++R5+Z5+AH5</f>
        <v>129722.63393095399</v>
      </c>
      <c r="DI5" s="15">
        <f t="shared" ref="DI5:DN5" si="0">+B37+C37</f>
        <v>-38020.567940366403</v>
      </c>
      <c r="DJ5" s="16">
        <f t="shared" si="0"/>
        <v>-5727.0982526144644</v>
      </c>
      <c r="DK5" s="16">
        <f t="shared" si="0"/>
        <v>-8509.1337197085122</v>
      </c>
      <c r="DL5" s="16">
        <f t="shared" si="0"/>
        <v>-2862.5362628571093</v>
      </c>
      <c r="DM5" s="16">
        <f t="shared" si="0"/>
        <v>6475.5141452986954</v>
      </c>
      <c r="DN5" s="17">
        <f t="shared" si="0"/>
        <v>94451.182489943851</v>
      </c>
      <c r="DO5" s="15" t="e">
        <f t="shared" ref="DO5:DT5" si="1">+B37*DO$3*$DR$1</f>
        <v>#REF!</v>
      </c>
      <c r="DP5" s="16" t="e">
        <f t="shared" si="1"/>
        <v>#REF!</v>
      </c>
      <c r="DQ5" s="16" t="e">
        <f t="shared" si="1"/>
        <v>#REF!</v>
      </c>
      <c r="DR5" s="16" t="e">
        <f t="shared" si="1"/>
        <v>#REF!</v>
      </c>
      <c r="DS5" s="16" t="e">
        <f t="shared" si="1"/>
        <v>#REF!</v>
      </c>
      <c r="DT5" s="16" t="e">
        <f t="shared" si="1"/>
        <v>#REF!</v>
      </c>
      <c r="DU5" s="25" t="e">
        <f>+H37*DU$3</f>
        <v>#REF!</v>
      </c>
      <c r="DV5" s="18" t="e">
        <f>+SUM(DO5:DU5)</f>
        <v>#REF!</v>
      </c>
      <c r="DW5" s="15">
        <f t="shared" ref="DW5:EB5" si="2">+B37*DW$3*$DZ$1</f>
        <v>-1015.6339684229047</v>
      </c>
      <c r="DX5" s="15">
        <f t="shared" si="2"/>
        <v>-70.72193726587912</v>
      </c>
      <c r="DY5" s="15">
        <f t="shared" si="2"/>
        <v>-72.032068830464794</v>
      </c>
      <c r="DZ5" s="15">
        <f t="shared" si="2"/>
        <v>-102.67883448364134</v>
      </c>
      <c r="EA5" s="15">
        <f t="shared" si="2"/>
        <v>29.403767733042326</v>
      </c>
      <c r="EB5" s="15">
        <f t="shared" si="2"/>
        <v>14.481922133855997</v>
      </c>
      <c r="EC5" s="18">
        <f t="shared" ref="EC5" si="3">+SUM(DW5:EB5)</f>
        <v>-1217.1811191359918</v>
      </c>
      <c r="ED5" s="15">
        <f t="shared" ref="ED5:EI5" si="4">+B37*ED$3*$EG$1</f>
        <v>-1692.7232807048413</v>
      </c>
      <c r="EE5" s="15">
        <f t="shared" si="4"/>
        <v>-117.86989544313188</v>
      </c>
      <c r="EF5" s="15">
        <f t="shared" si="4"/>
        <v>-120.05344805077466</v>
      </c>
      <c r="EG5" s="15">
        <f t="shared" si="4"/>
        <v>-171.13139080606891</v>
      </c>
      <c r="EH5" s="15">
        <f t="shared" si="4"/>
        <v>49.006279555070549</v>
      </c>
      <c r="EI5" s="15">
        <f t="shared" si="4"/>
        <v>24.136536889759999</v>
      </c>
      <c r="EJ5" s="18">
        <f t="shared" ref="EJ5" si="5">+SUM(ED5:EI5)</f>
        <v>-2028.6351985599858</v>
      </c>
    </row>
    <row r="6" spans="1:140">
      <c r="A6" s="130"/>
      <c r="AQ6" s="20"/>
      <c r="AR6" s="20"/>
      <c r="AS6" s="20"/>
      <c r="AT6" s="20"/>
      <c r="DA6" s="21"/>
      <c r="DV6" s="20"/>
    </row>
    <row r="8" spans="1:140" ht="15" thickBot="1"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Z8" s="1"/>
      <c r="BA8" s="1"/>
      <c r="CH8" s="2"/>
      <c r="CI8" s="2"/>
      <c r="CM8" s="1"/>
      <c r="CN8" s="1"/>
      <c r="CY8" s="98"/>
      <c r="CZ8" s="98"/>
    </row>
    <row r="9" spans="1:140" ht="16.149999999999999" customHeight="1" thickBot="1">
      <c r="B9" s="264" t="s">
        <v>1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6"/>
      <c r="Z9" s="259" t="s">
        <v>2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V9" s="2"/>
      <c r="BW9" s="2"/>
      <c r="BX9" s="2"/>
      <c r="BY9" s="2"/>
      <c r="BZ9" s="2"/>
      <c r="CJ9" s="1"/>
      <c r="CK9" s="1"/>
      <c r="CL9" s="1"/>
      <c r="CM9" s="21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</row>
    <row r="10" spans="1:140" ht="16" thickBot="1">
      <c r="B10" s="166">
        <v>120300</v>
      </c>
      <c r="C10" s="167" t="s">
        <v>16</v>
      </c>
      <c r="D10" s="168"/>
      <c r="E10" s="168"/>
      <c r="F10" s="168"/>
      <c r="G10" s="168"/>
      <c r="H10" s="168"/>
      <c r="I10" s="169"/>
      <c r="J10" s="170">
        <v>122800</v>
      </c>
      <c r="K10" s="168" t="s">
        <v>17</v>
      </c>
      <c r="L10" s="168"/>
      <c r="M10" s="168"/>
      <c r="N10" s="168"/>
      <c r="O10" s="168"/>
      <c r="P10" s="168"/>
      <c r="Q10" s="169"/>
      <c r="R10" s="171">
        <v>123000</v>
      </c>
      <c r="S10" s="172" t="s">
        <v>18</v>
      </c>
      <c r="T10" s="172"/>
      <c r="U10" s="172"/>
      <c r="V10" s="172"/>
      <c r="W10" s="172"/>
      <c r="X10" s="172"/>
      <c r="Y10" s="172"/>
      <c r="Z10" s="260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V10" s="2"/>
      <c r="BW10" s="2"/>
      <c r="BX10" s="2"/>
      <c r="BY10" s="2"/>
      <c r="BZ10" s="2"/>
      <c r="CJ10" s="1"/>
      <c r="CK10" s="1"/>
      <c r="CL10" s="1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</row>
    <row r="11" spans="1:140" ht="15" thickBot="1">
      <c r="B11" s="173" t="s">
        <v>5795</v>
      </c>
      <c r="C11" s="12" t="s">
        <v>23</v>
      </c>
      <c r="D11" s="13" t="s">
        <v>24</v>
      </c>
      <c r="E11" s="13" t="s">
        <v>25</v>
      </c>
      <c r="F11" s="13" t="s">
        <v>26</v>
      </c>
      <c r="G11" s="13" t="s">
        <v>27</v>
      </c>
      <c r="H11" s="13" t="s">
        <v>28</v>
      </c>
      <c r="I11" s="14" t="s">
        <v>29</v>
      </c>
      <c r="J11" s="174" t="s">
        <v>5795</v>
      </c>
      <c r="K11" s="175" t="s">
        <v>23</v>
      </c>
      <c r="L11" s="176" t="s">
        <v>24</v>
      </c>
      <c r="M11" s="176" t="s">
        <v>25</v>
      </c>
      <c r="N11" s="176" t="s">
        <v>26</v>
      </c>
      <c r="O11" s="176" t="s">
        <v>27</v>
      </c>
      <c r="P11" s="176" t="s">
        <v>28</v>
      </c>
      <c r="Q11" s="177" t="s">
        <v>29</v>
      </c>
      <c r="R11" s="178" t="s">
        <v>5795</v>
      </c>
      <c r="S11" s="13" t="s">
        <v>23</v>
      </c>
      <c r="T11" s="13" t="s">
        <v>24</v>
      </c>
      <c r="U11" s="13" t="s">
        <v>25</v>
      </c>
      <c r="V11" s="13" t="s">
        <v>26</v>
      </c>
      <c r="W11" s="13" t="s">
        <v>27</v>
      </c>
      <c r="X11" s="13" t="s">
        <v>28</v>
      </c>
      <c r="Y11" s="13" t="s">
        <v>29</v>
      </c>
      <c r="Z11" s="26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V11" s="2"/>
      <c r="BW11" s="2"/>
      <c r="BX11" s="2"/>
      <c r="BY11" s="2"/>
      <c r="BZ11" s="2"/>
      <c r="CJ11" s="1"/>
      <c r="CK11" s="1"/>
      <c r="CL11" s="1"/>
      <c r="CM11" s="21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</row>
    <row r="12" spans="1:140" ht="15" thickBot="1">
      <c r="B12" s="132">
        <f>+'ENTRADA INFORMACIÓN'!B13*SIMULADOR!$E$1</f>
        <v>3573.5605253480207</v>
      </c>
      <c r="C12" s="132">
        <f>+'ENTRADA INFORMACIÓN'!C13*SIMULADOR!$E$1</f>
        <v>837.90373278683819</v>
      </c>
      <c r="D12" s="132">
        <f>+'ENTRADA INFORMACIÓN'!D13*SIMULADOR!$E$1</f>
        <v>1084.6223385531794</v>
      </c>
      <c r="E12" s="132">
        <f>+'ENTRADA INFORMACIÓN'!E13*SIMULADOR!$E$1</f>
        <v>831.19249919357378</v>
      </c>
      <c r="F12" s="132">
        <f>+'ENTRADA INFORMACIÓN'!F13*SIMULADOR!$E$1</f>
        <v>605.12932879932259</v>
      </c>
      <c r="G12" s="132">
        <f>+'ENTRADA INFORMACIÓN'!G13*SIMULADOR!$E$1</f>
        <v>149.02274142870002</v>
      </c>
      <c r="H12" s="132">
        <f>+'ENTRADA INFORMACIÓN'!H13*SIMULADOR!$E$1</f>
        <v>10.1628331864</v>
      </c>
      <c r="I12" s="132">
        <f>+'ENTRADA INFORMACIÓN'!I13*SIMULADOR!$E$1</f>
        <v>55.527051400000005</v>
      </c>
      <c r="J12" s="132">
        <f>+'ENTRADA INFORMACIÓN'!J13*SIMULADOR!$E$1</f>
        <v>5174.2079462642905</v>
      </c>
      <c r="K12" s="132">
        <f>+'ENTRADA INFORMACIÓN'!K13*SIMULADOR!$E$1</f>
        <v>982.95173684723716</v>
      </c>
      <c r="L12" s="132">
        <f>+'ENTRADA INFORMACIÓN'!L13*SIMULADOR!$E$1</f>
        <v>924.0894582246608</v>
      </c>
      <c r="M12" s="132">
        <f>+'ENTRADA INFORMACIÓN'!M13*SIMULADOR!$E$1</f>
        <v>1149.6650254069207</v>
      </c>
      <c r="N12" s="132">
        <f>+'ENTRADA INFORMACIÓN'!N13*SIMULADOR!$E$1</f>
        <v>1943.2778975982715</v>
      </c>
      <c r="O12" s="132">
        <f>+'ENTRADA INFORMACIÓN'!O13*SIMULADOR!$E$1</f>
        <v>74.335374015000014</v>
      </c>
      <c r="P12" s="132">
        <f>+'ENTRADA INFORMACIÓN'!P13*SIMULADOR!$E$1</f>
        <v>68.127230932200007</v>
      </c>
      <c r="Q12" s="132">
        <f>+'ENTRADA INFORMACIÓN'!Q13*SIMULADOR!$E$1</f>
        <v>31.76122324</v>
      </c>
      <c r="R12" s="132">
        <f>+'ENTRADA INFORMACIÓN'!R13*SIMULADOR!$E$1</f>
        <v>1092.0607111724</v>
      </c>
      <c r="S12" s="132">
        <f>+'ENTRADA INFORMACIÓN'!S13*SIMULADOR!$E$1</f>
        <v>464.71929692910015</v>
      </c>
      <c r="T12" s="132">
        <f>+'ENTRADA INFORMACIÓN'!T13*SIMULADOR!$E$1</f>
        <v>51.853992961300001</v>
      </c>
      <c r="U12" s="132">
        <f>+'ENTRADA INFORMACIÓN'!U13*SIMULADOR!$E$1</f>
        <v>0</v>
      </c>
      <c r="V12" s="132">
        <f>+'ENTRADA INFORMACIÓN'!V13*SIMULADOR!$E$1</f>
        <v>488.33808970129996</v>
      </c>
      <c r="W12" s="132">
        <f>+'ENTRADA INFORMACIÓN'!W13*SIMULADOR!$E$1</f>
        <v>0</v>
      </c>
      <c r="X12" s="132">
        <f>+'ENTRADA INFORMACIÓN'!X13*SIMULADOR!$E$1</f>
        <v>25.857650000000003</v>
      </c>
      <c r="Y12" s="132">
        <f>+'ENTRADA INFORMACIÓN'!Y13*SIMULADOR!$E$1</f>
        <v>61.291681580699986</v>
      </c>
      <c r="Z12" s="187">
        <f>+'ENTRADA INFORMACIÓN'!Z13*SIMULADOR!$E$1</f>
        <v>9839.8291827847115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V12" s="2"/>
      <c r="BW12" s="2"/>
      <c r="BX12" s="2"/>
      <c r="BY12" s="2"/>
      <c r="BZ12" s="2"/>
      <c r="CJ12" s="1"/>
      <c r="CK12" s="1"/>
      <c r="CL12" s="1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</row>
    <row r="13" spans="1:140">
      <c r="DA13" s="21"/>
    </row>
    <row r="14" spans="1:140" ht="15" thickBot="1"/>
    <row r="15" spans="1:140" ht="14.5" customHeight="1" thickBot="1">
      <c r="B15" s="309" t="s">
        <v>3</v>
      </c>
      <c r="C15" s="310"/>
      <c r="D15" s="310"/>
      <c r="E15" s="310"/>
      <c r="F15" s="310"/>
      <c r="G15" s="137">
        <f>+Z12+AQ5</f>
        <v>139562.46311373869</v>
      </c>
      <c r="DA15" s="21"/>
    </row>
    <row r="16" spans="1:140">
      <c r="DA16" s="21"/>
    </row>
    <row r="17" spans="2:112" ht="15" thickBot="1">
      <c r="DA17" s="21"/>
    </row>
    <row r="18" spans="2:112" ht="34.15" customHeight="1" thickBot="1">
      <c r="B18" s="307" t="s">
        <v>5934</v>
      </c>
      <c r="C18" s="308"/>
      <c r="D18" s="308"/>
      <c r="E18" s="182">
        <f>+MODELO!I27</f>
        <v>0.01</v>
      </c>
      <c r="DA18" s="21"/>
    </row>
    <row r="19" spans="2:112" ht="15" customHeight="1" thickBot="1">
      <c r="B19" s="298" t="s">
        <v>4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00"/>
      <c r="DA19" s="21"/>
    </row>
    <row r="20" spans="2:112" ht="45.65" customHeight="1" thickBot="1">
      <c r="B20" s="143" t="s">
        <v>19</v>
      </c>
      <c r="C20" s="295" t="s">
        <v>4115</v>
      </c>
      <c r="D20" s="296"/>
      <c r="E20" s="296"/>
      <c r="F20" s="296"/>
      <c r="G20" s="296"/>
      <c r="H20" s="296"/>
      <c r="I20" s="296"/>
      <c r="J20" s="297"/>
      <c r="K20" s="144" t="s">
        <v>4114</v>
      </c>
      <c r="L20" s="301" t="s">
        <v>20</v>
      </c>
      <c r="M20" s="302"/>
      <c r="N20" s="302"/>
      <c r="O20" s="302"/>
      <c r="P20" s="302"/>
      <c r="Q20" s="302"/>
      <c r="R20" s="302"/>
      <c r="S20" s="303"/>
      <c r="T20" s="267" t="s">
        <v>5</v>
      </c>
      <c r="BB20" s="98"/>
      <c r="BC20" s="98"/>
      <c r="BD20" s="98"/>
      <c r="BE20" s="98"/>
      <c r="BF20" s="98"/>
      <c r="BG20" s="98"/>
      <c r="BH20" s="98"/>
      <c r="CJ20" s="1"/>
      <c r="CK20" s="1"/>
      <c r="CL20" s="1"/>
      <c r="CM20" s="1"/>
      <c r="CN20" s="1"/>
      <c r="CQ20" s="2"/>
      <c r="CR20" s="2"/>
      <c r="CS20" s="2"/>
      <c r="CT20" s="2"/>
      <c r="CU20" s="2"/>
      <c r="DA20" s="1"/>
      <c r="DB20" s="1"/>
      <c r="DC20" s="1"/>
      <c r="DD20" s="1"/>
      <c r="DE20" s="1"/>
      <c r="DF20" s="1"/>
      <c r="DG20" s="1"/>
    </row>
    <row r="21" spans="2:112" ht="15" thickBot="1">
      <c r="B21" s="159" t="s">
        <v>22</v>
      </c>
      <c r="C21" s="159" t="s">
        <v>22</v>
      </c>
      <c r="D21" s="159" t="s">
        <v>23</v>
      </c>
      <c r="E21" s="159" t="s">
        <v>24</v>
      </c>
      <c r="F21" s="159" t="s">
        <v>25</v>
      </c>
      <c r="G21" s="159" t="s">
        <v>26</v>
      </c>
      <c r="H21" s="159" t="s">
        <v>27</v>
      </c>
      <c r="I21" s="159" t="s">
        <v>28</v>
      </c>
      <c r="J21" s="159" t="s">
        <v>29</v>
      </c>
      <c r="K21" s="159" t="s">
        <v>22</v>
      </c>
      <c r="L21" s="145" t="s">
        <v>5795</v>
      </c>
      <c r="M21" s="160" t="s">
        <v>23</v>
      </c>
      <c r="N21" s="160" t="s">
        <v>24</v>
      </c>
      <c r="O21" s="160" t="s">
        <v>25</v>
      </c>
      <c r="P21" s="160" t="s">
        <v>26</v>
      </c>
      <c r="Q21" s="160" t="s">
        <v>27</v>
      </c>
      <c r="R21" s="160" t="s">
        <v>28</v>
      </c>
      <c r="S21" s="160" t="s">
        <v>29</v>
      </c>
      <c r="T21" s="268"/>
      <c r="BB21" s="98"/>
      <c r="BC21" s="98"/>
      <c r="BD21" s="98"/>
      <c r="BE21" s="98"/>
      <c r="BF21" s="98"/>
      <c r="BG21" s="98"/>
      <c r="BH21" s="98"/>
      <c r="CJ21" s="1"/>
      <c r="CK21" s="1"/>
      <c r="CL21" s="1"/>
      <c r="CM21" s="1"/>
      <c r="CN21" s="1"/>
      <c r="CQ21" s="2"/>
      <c r="CR21" s="2"/>
      <c r="CS21" s="2"/>
      <c r="CT21" s="2"/>
      <c r="CU21" s="2"/>
      <c r="DA21" s="1"/>
      <c r="DB21" s="1"/>
      <c r="DC21" s="1"/>
      <c r="DD21" s="1"/>
      <c r="DE21" s="1"/>
      <c r="DF21" s="1"/>
      <c r="DG21" s="1"/>
      <c r="DH21" s="21"/>
    </row>
    <row r="22" spans="2:112" ht="15" thickBot="1">
      <c r="B22" s="161">
        <f>+'ENTRADA INFORMACIÓN'!B22*SIMULADOR!$E$18</f>
        <v>31666.82302715052</v>
      </c>
      <c r="C22" s="161">
        <f>+'ENTRADA INFORMACIÓN'!C22*SIMULADOR!$E$18</f>
        <v>3726.8917524130989</v>
      </c>
      <c r="D22" s="161">
        <f>+'ENTRADA INFORMACIÓN'!D22*SIMULADOR!$E$18</f>
        <v>-20.436261093700008</v>
      </c>
      <c r="E22" s="161">
        <f>+'ENTRADA INFORMACIÓN'!E22*SIMULADOR!$E$18</f>
        <v>-58.363752631700009</v>
      </c>
      <c r="F22" s="161">
        <f>+'ENTRADA INFORMACIÓN'!F22*SIMULADOR!$E$18</f>
        <v>-59.104506800899998</v>
      </c>
      <c r="G22" s="161">
        <f>+'ENTRADA INFORMACIÓN'!G22*SIMULADOR!$E$18</f>
        <v>668.84160690750014</v>
      </c>
      <c r="H22" s="161">
        <f>+'ENTRADA INFORMACIÓN'!H22*SIMULADOR!$E$18</f>
        <v>118.60253799199998</v>
      </c>
      <c r="I22" s="161">
        <f>+'ENTRADA INFORMACIÓN'!I22*SIMULADOR!$E$18</f>
        <v>-98.092925582100023</v>
      </c>
      <c r="J22" s="161">
        <f>+'ENTRADA INFORMACIÓN'!J22*SIMULADOR!$E$18</f>
        <v>2822.5107651665999</v>
      </c>
      <c r="K22" s="161">
        <f>+'ENTRADA INFORMACIÓN'!K22*SIMULADOR!$E$18</f>
        <v>6770.4577025267981</v>
      </c>
      <c r="L22" s="161">
        <f>+'ENTRADA INFORMACIÓN'!L22*SIMULADOR!$E$18</f>
        <v>61774.059977689409</v>
      </c>
      <c r="M22" s="161">
        <f>+'ENTRADA INFORMACIÓN'!M22*SIMULADOR!$E$18</f>
        <v>9694.6451673329047</v>
      </c>
      <c r="N22" s="161">
        <f>+'ENTRADA INFORMACIÓN'!N22*SIMULADOR!$E$18</f>
        <v>8509.2704758648961</v>
      </c>
      <c r="O22" s="161">
        <f>+'ENTRADA INFORMACIÓN'!O22*SIMULADOR!$E$18</f>
        <v>8674.1504669605019</v>
      </c>
      <c r="P22" s="161">
        <f>+'ENTRADA INFORMACIÓN'!P22*SIMULADOR!$E$18</f>
        <v>18627.799224016995</v>
      </c>
      <c r="Q22" s="161">
        <f>+'ENTRADA INFORMACIÓN'!Q22*SIMULADOR!$E$18</f>
        <v>7377.4725852959036</v>
      </c>
      <c r="R22" s="161">
        <f>+'ENTRADA INFORMACIÓN'!R22*SIMULADOR!$E$18</f>
        <v>6014.2266288999017</v>
      </c>
      <c r="S22" s="161">
        <f>+'ENTRADA INFORMACIÓN'!S22*SIMULADOR!$E$18</f>
        <v>2876.4954293182996</v>
      </c>
      <c r="T22" s="137">
        <f>+'ENTRADA INFORMACIÓN'!T22*SIMULADOR!$E$18</f>
        <v>103938.23245977983</v>
      </c>
      <c r="BB22" s="98"/>
      <c r="BC22" s="98"/>
      <c r="BD22" s="98"/>
      <c r="BE22" s="98"/>
      <c r="BF22" s="98"/>
      <c r="BG22" s="98"/>
      <c r="BH22" s="98"/>
      <c r="CJ22" s="1"/>
      <c r="CK22" s="1"/>
      <c r="CL22" s="1"/>
      <c r="CM22" s="1"/>
      <c r="CN22" s="1"/>
      <c r="CQ22" s="2"/>
      <c r="CR22" s="2"/>
      <c r="CS22" s="2"/>
      <c r="CT22" s="2"/>
      <c r="CU22" s="2"/>
      <c r="DA22" s="1"/>
      <c r="DB22" s="1"/>
      <c r="DC22" s="1"/>
      <c r="DD22" s="1"/>
      <c r="DE22" s="1"/>
      <c r="DF22" s="1"/>
      <c r="DG22" s="1"/>
    </row>
    <row r="23" spans="2:112">
      <c r="DA23" s="21"/>
    </row>
    <row r="24" spans="2:112" ht="15" thickBot="1">
      <c r="DA24" s="21"/>
    </row>
    <row r="25" spans="2:112" ht="15.5">
      <c r="B25" s="147" t="s">
        <v>5795</v>
      </c>
      <c r="C25" s="271" t="s">
        <v>6</v>
      </c>
      <c r="D25" s="271"/>
      <c r="E25" s="271"/>
      <c r="F25" s="271"/>
      <c r="G25" s="271"/>
      <c r="H25" s="271"/>
      <c r="I25" s="271"/>
      <c r="J25" s="267" t="s">
        <v>7</v>
      </c>
    </row>
    <row r="26" spans="2:112">
      <c r="B26" s="148" t="s">
        <v>12549</v>
      </c>
      <c r="C26" s="315" t="s">
        <v>21</v>
      </c>
      <c r="D26" s="315"/>
      <c r="E26" s="315"/>
      <c r="F26" s="315"/>
      <c r="G26" s="315"/>
      <c r="H26" s="315"/>
      <c r="I26" s="315"/>
      <c r="J26" s="268"/>
      <c r="DA26" s="21"/>
    </row>
    <row r="27" spans="2:112" ht="15" thickBot="1">
      <c r="B27" s="149">
        <v>230000</v>
      </c>
      <c r="C27" s="150" t="s">
        <v>23</v>
      </c>
      <c r="D27" s="151" t="s">
        <v>24</v>
      </c>
      <c r="E27" s="151" t="s">
        <v>25</v>
      </c>
      <c r="F27" s="151" t="s">
        <v>26</v>
      </c>
      <c r="G27" s="151" t="s">
        <v>27</v>
      </c>
      <c r="H27" s="151" t="s">
        <v>28</v>
      </c>
      <c r="I27" s="152" t="s">
        <v>29</v>
      </c>
      <c r="J27" s="269"/>
    </row>
    <row r="28" spans="2:112" ht="15" thickBot="1">
      <c r="B28" s="161">
        <f>+'ENTRADA INFORMACIÓN'!B28*SIMULADOR!$E$18</f>
        <v>4503.9184774266014</v>
      </c>
      <c r="C28" s="161">
        <f>+'ENTRADA INFORMACIÓN'!C28*SIMULADOR!$E$18</f>
        <v>75.862143380299983</v>
      </c>
      <c r="D28" s="161">
        <f>+'ENTRADA INFORMACIÓN'!D28*SIMULADOR!$E$18</f>
        <v>23.188352114200001</v>
      </c>
      <c r="E28" s="161">
        <f>+'ENTRADA INFORMACIÓN'!E28*SIMULADOR!$E$18</f>
        <v>42.327908292000004</v>
      </c>
      <c r="F28" s="161">
        <f>+'ENTRADA INFORMACIÓN'!F28*SIMULADOR!$E$18</f>
        <v>84.120740489099987</v>
      </c>
      <c r="G28" s="161">
        <f>+'ENTRADA INFORMACIÓN'!G28*SIMULADOR!$E$18</f>
        <v>146.8991682235</v>
      </c>
      <c r="H28" s="161">
        <f>+'ENTRADA INFORMACIÓN'!H28*SIMULADOR!$E$18</f>
        <v>84.522006879399967</v>
      </c>
      <c r="I28" s="161">
        <f>+'ENTRADA INFORMACIÓN'!I28*SIMULADOR!$E$18</f>
        <v>4046.9981580480862</v>
      </c>
      <c r="J28" s="137">
        <f>+'ENTRADA INFORMACIÓN'!J28*SIMULADOR!$E$18</f>
        <v>4503.9184774265868</v>
      </c>
      <c r="DA28" s="21"/>
    </row>
    <row r="29" spans="2:112">
      <c r="B29" s="146"/>
      <c r="C29" s="146"/>
      <c r="D29" s="146"/>
      <c r="E29" s="146"/>
      <c r="F29" s="146"/>
      <c r="G29" s="146"/>
      <c r="H29" s="146"/>
      <c r="I29" s="146"/>
      <c r="J29" s="146"/>
      <c r="DA29" s="21"/>
    </row>
    <row r="30" spans="2:112" ht="14.5" customHeight="1" thickBot="1"/>
    <row r="31" spans="2:112" ht="15" thickBot="1">
      <c r="B31" s="309" t="s">
        <v>12551</v>
      </c>
      <c r="C31" s="310"/>
      <c r="D31" s="310"/>
      <c r="E31" s="310"/>
      <c r="F31" s="310"/>
      <c r="G31" s="137">
        <f>+J28+T22</f>
        <v>108442.15093720642</v>
      </c>
      <c r="DA31" s="21"/>
    </row>
    <row r="32" spans="2:112" s="136" customFormat="1">
      <c r="B32" s="153"/>
      <c r="C32" s="153"/>
      <c r="D32" s="153"/>
      <c r="E32" s="153"/>
      <c r="F32" s="153"/>
      <c r="G32" s="154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155"/>
    </row>
    <row r="33" spans="2:105" ht="15" thickBot="1">
      <c r="P33" s="1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</row>
    <row r="34" spans="2:105">
      <c r="B34" s="316" t="s">
        <v>8</v>
      </c>
      <c r="C34" s="317"/>
      <c r="D34" s="317"/>
      <c r="E34" s="317"/>
      <c r="F34" s="317"/>
      <c r="G34" s="317"/>
      <c r="H34" s="318"/>
      <c r="DA34" s="21"/>
    </row>
    <row r="35" spans="2:105">
      <c r="B35" s="319"/>
      <c r="C35" s="320"/>
      <c r="D35" s="320"/>
      <c r="E35" s="320"/>
      <c r="F35" s="320"/>
      <c r="G35" s="320"/>
      <c r="H35" s="321"/>
    </row>
    <row r="36" spans="2:105">
      <c r="B36" s="179" t="s">
        <v>23</v>
      </c>
      <c r="C36" s="180" t="s">
        <v>24</v>
      </c>
      <c r="D36" s="180" t="s">
        <v>25</v>
      </c>
      <c r="E36" s="180" t="s">
        <v>26</v>
      </c>
      <c r="F36" s="180" t="s">
        <v>27</v>
      </c>
      <c r="G36" s="180" t="s">
        <v>28</v>
      </c>
      <c r="H36" s="181" t="s">
        <v>29</v>
      </c>
      <c r="DA36" s="21"/>
    </row>
    <row r="37" spans="2:105" ht="15" thickBot="1">
      <c r="B37" s="156">
        <f>+C5+K5+S5+AA5+AI5+C12+K12+S12-(M22+B22+D22+C28)</f>
        <v>-35326.398901666245</v>
      </c>
      <c r="C37" s="157">
        <f>+D5+L5+T5+AB5+AJ5+D12+L12+T12-(N22+E22+D28)</f>
        <v>-2694.1690387001572</v>
      </c>
      <c r="D37" s="157">
        <f>+E5+M5+U5+AC5+AK5+E12+M12+U12-(O22+F22+E28)</f>
        <v>-3032.9292139143072</v>
      </c>
      <c r="E37" s="157">
        <f>+F5+N5+V5+AD5+AL5+F12+N12+V12-(P22+G22+F28)</f>
        <v>-5476.204505794205</v>
      </c>
      <c r="F37" s="157">
        <f>+G5+O5+W5+AE5+AM5+G12+O12+W12-(Q22+H22+G28)</f>
        <v>2613.6682429370958</v>
      </c>
      <c r="G37" s="157">
        <f>+H5+P5+X5+AF5+AN5+H12+P12+X12-(R22+I22+H28)</f>
        <v>3861.8459023615997</v>
      </c>
      <c r="H37" s="158">
        <f>+I5+Q5+Y5+AG5+AO5+I12+Q12+Y12-(S22+I28+K22+J22)</f>
        <v>90589.336587582249</v>
      </c>
    </row>
    <row r="38" spans="2:105">
      <c r="DA38" s="21"/>
    </row>
    <row r="39" spans="2:105" ht="15" thickBot="1">
      <c r="DA39" s="21"/>
    </row>
    <row r="40" spans="2:105" ht="16" hidden="1" thickBot="1">
      <c r="B40" s="3">
        <v>15</v>
      </c>
      <c r="C40" s="3">
        <v>45</v>
      </c>
      <c r="D40" s="3">
        <v>75</v>
      </c>
      <c r="E40" s="3">
        <f>+(90+180)/2</f>
        <v>135</v>
      </c>
      <c r="F40" s="3">
        <f>+(180+270)/2</f>
        <v>225</v>
      </c>
      <c r="G40" s="3">
        <f>+(270+360)/2</f>
        <v>315</v>
      </c>
      <c r="H40" s="4"/>
    </row>
    <row r="41" spans="2:105" ht="15.5">
      <c r="B41" s="311" t="s">
        <v>12552</v>
      </c>
      <c r="C41" s="312"/>
      <c r="D41" s="312"/>
      <c r="E41" s="312"/>
      <c r="F41" s="312"/>
      <c r="G41" s="312"/>
      <c r="H41" s="313" t="s">
        <v>4116</v>
      </c>
      <c r="DA41" s="21"/>
    </row>
    <row r="42" spans="2:105" ht="16" thickBot="1">
      <c r="B42" s="183">
        <f t="shared" ref="B42:G42" si="6">(360-B40)/360</f>
        <v>0.95833333333333337</v>
      </c>
      <c r="C42" s="183">
        <f t="shared" si="6"/>
        <v>0.875</v>
      </c>
      <c r="D42" s="183">
        <f t="shared" si="6"/>
        <v>0.79166666666666663</v>
      </c>
      <c r="E42" s="183">
        <f t="shared" si="6"/>
        <v>0.625</v>
      </c>
      <c r="F42" s="183">
        <f t="shared" si="6"/>
        <v>0.375</v>
      </c>
      <c r="G42" s="183">
        <f t="shared" si="6"/>
        <v>0.125</v>
      </c>
      <c r="H42" s="314"/>
    </row>
    <row r="43" spans="2:105" ht="15.5">
      <c r="B43" s="184" t="s">
        <v>23</v>
      </c>
      <c r="C43" s="185" t="s">
        <v>24</v>
      </c>
      <c r="D43" s="185" t="s">
        <v>25</v>
      </c>
      <c r="E43" s="185" t="s">
        <v>26</v>
      </c>
      <c r="F43" s="185" t="s">
        <v>27</v>
      </c>
      <c r="G43" s="185" t="s">
        <v>28</v>
      </c>
      <c r="H43" s="314"/>
      <c r="DA43" s="21"/>
    </row>
    <row r="44" spans="2:105" ht="15.5">
      <c r="B44" s="186">
        <f>+B37*B42</f>
        <v>-33854.465614096822</v>
      </c>
      <c r="C44" s="186">
        <f t="shared" ref="C44:G44" si="7">+C37*C42</f>
        <v>-2357.3979088626375</v>
      </c>
      <c r="D44" s="186">
        <f t="shared" si="7"/>
        <v>-2401.0689610154932</v>
      </c>
      <c r="E44" s="186">
        <f t="shared" si="7"/>
        <v>-3422.6278161213781</v>
      </c>
      <c r="F44" s="186">
        <f t="shared" si="7"/>
        <v>980.12559110141092</v>
      </c>
      <c r="G44" s="186">
        <f t="shared" si="7"/>
        <v>482.73073779519996</v>
      </c>
      <c r="H44" s="186">
        <f>+SUM(B44:G44)</f>
        <v>-40572.70397119972</v>
      </c>
    </row>
    <row r="45" spans="2:105">
      <c r="DA45" s="21"/>
    </row>
    <row r="46" spans="2:105" ht="15" thickBot="1"/>
    <row r="47" spans="2:105" ht="15" thickBot="1">
      <c r="B47" s="92" t="s">
        <v>12555</v>
      </c>
      <c r="C47" s="92"/>
      <c r="D47" s="191">
        <f>+'ENTRADA INFORMACIÓN'!C43/'ENTRADA INFORMACIÓN'!C41</f>
        <v>0.13500000000000001</v>
      </c>
      <c r="DA47" s="21"/>
    </row>
    <row r="48" spans="2:105" ht="15" thickBot="1"/>
    <row r="49" spans="2:105" ht="15" thickBot="1">
      <c r="B49" s="92" t="s">
        <v>12556</v>
      </c>
      <c r="D49" s="192">
        <f>+'ENTRADA INFORMACIÓN'!C43+SIMULADOR!H44</f>
        <v>229427.29602880028</v>
      </c>
      <c r="DA49" s="21"/>
    </row>
    <row r="50" spans="2:105" ht="15" thickBot="1"/>
    <row r="51" spans="2:105" ht="15" thickBot="1">
      <c r="B51" s="92" t="s">
        <v>12557</v>
      </c>
      <c r="D51" s="191">
        <f>+D49/'ENTRADA INFORMACIÓN'!C41</f>
        <v>0.11471364801440014</v>
      </c>
      <c r="DA51" s="21"/>
    </row>
    <row r="53" spans="2:105">
      <c r="DA53" s="21"/>
    </row>
    <row r="55" spans="2:105">
      <c r="DA55" s="21"/>
    </row>
    <row r="57" spans="2:105">
      <c r="DA57" s="21"/>
    </row>
    <row r="59" spans="2:105">
      <c r="DA59" s="21"/>
    </row>
    <row r="61" spans="2:105">
      <c r="DA61" s="21"/>
    </row>
    <row r="63" spans="2:105">
      <c r="DA63" s="21"/>
    </row>
    <row r="65" spans="105:105">
      <c r="DA65" s="21"/>
    </row>
    <row r="67" spans="105:105">
      <c r="DA67" s="21"/>
    </row>
    <row r="69" spans="105:105">
      <c r="DA69" s="21"/>
    </row>
    <row r="71" spans="105:105">
      <c r="DA71" s="21"/>
    </row>
    <row r="73" spans="105:105">
      <c r="DA73" s="21"/>
    </row>
    <row r="75" spans="105:105">
      <c r="DA75" s="21"/>
    </row>
    <row r="77" spans="105:105">
      <c r="DA77" s="21"/>
    </row>
    <row r="79" spans="105:105">
      <c r="DA79" s="21"/>
    </row>
    <row r="81" spans="105:105">
      <c r="DA81" s="21"/>
    </row>
    <row r="83" spans="105:105">
      <c r="DA83" s="21"/>
    </row>
    <row r="85" spans="105:105">
      <c r="DA85" s="21"/>
    </row>
    <row r="87" spans="105:105">
      <c r="DA87" s="21"/>
    </row>
    <row r="89" spans="105:105">
      <c r="DA89" s="21"/>
    </row>
    <row r="91" spans="105:105">
      <c r="DA91" s="21"/>
    </row>
    <row r="93" spans="105:105">
      <c r="DA93" s="21"/>
    </row>
    <row r="95" spans="105:105">
      <c r="DA95" s="21"/>
    </row>
    <row r="97" spans="105:105">
      <c r="DA97" s="21"/>
    </row>
    <row r="99" spans="105:105">
      <c r="DA99" s="21"/>
    </row>
    <row r="101" spans="105:105">
      <c r="DA101" s="21"/>
    </row>
    <row r="103" spans="105:105">
      <c r="DA103" s="21"/>
    </row>
    <row r="105" spans="105:105">
      <c r="DA105" s="21"/>
    </row>
    <row r="107" spans="105:105">
      <c r="DA107" s="21"/>
    </row>
    <row r="109" spans="105:105">
      <c r="DA109" s="21"/>
    </row>
    <row r="111" spans="105:105">
      <c r="DA111" s="21"/>
    </row>
    <row r="113" spans="105:105">
      <c r="DA113" s="21"/>
    </row>
    <row r="115" spans="105:105">
      <c r="DA115" s="21"/>
    </row>
    <row r="117" spans="105:105">
      <c r="DA117" s="21"/>
    </row>
    <row r="119" spans="105:105">
      <c r="DA119" s="21"/>
    </row>
    <row r="121" spans="105:105">
      <c r="DA121" s="21"/>
    </row>
    <row r="123" spans="105:105">
      <c r="DA123" s="21"/>
    </row>
    <row r="125" spans="105:105">
      <c r="DA125" s="21"/>
    </row>
    <row r="127" spans="105:105">
      <c r="DA127" s="21"/>
    </row>
    <row r="129" spans="105:105">
      <c r="DA129" s="21"/>
    </row>
    <row r="131" spans="105:105">
      <c r="DA131" s="21"/>
    </row>
    <row r="133" spans="105:105">
      <c r="DA133" s="21"/>
    </row>
    <row r="135" spans="105:105">
      <c r="DA135" s="21"/>
    </row>
    <row r="137" spans="105:105">
      <c r="DA137" s="21"/>
    </row>
    <row r="139" spans="105:105">
      <c r="DA139" s="21"/>
    </row>
    <row r="141" spans="105:105">
      <c r="DA141" s="21"/>
    </row>
    <row r="143" spans="105:105">
      <c r="DA143" s="21"/>
    </row>
    <row r="145" spans="105:105">
      <c r="DA145" s="21"/>
    </row>
    <row r="147" spans="105:105">
      <c r="DA147" s="21"/>
    </row>
    <row r="149" spans="105:105">
      <c r="DA149" s="21"/>
    </row>
    <row r="151" spans="105:105">
      <c r="DA151" s="21"/>
    </row>
    <row r="153" spans="105:105">
      <c r="DA153" s="21"/>
    </row>
    <row r="155" spans="105:105">
      <c r="DA155" s="21"/>
    </row>
    <row r="157" spans="105:105">
      <c r="DA157" s="21"/>
    </row>
    <row r="159" spans="105:105">
      <c r="DA159" s="21"/>
    </row>
    <row r="161" spans="105:105">
      <c r="DA161" s="21"/>
    </row>
    <row r="163" spans="105:105">
      <c r="DA163" s="21"/>
    </row>
    <row r="165" spans="105:105">
      <c r="DA165" s="21"/>
    </row>
    <row r="167" spans="105:105">
      <c r="DA167" s="21"/>
    </row>
    <row r="169" spans="105:105">
      <c r="DA169" s="21"/>
    </row>
    <row r="171" spans="105:105">
      <c r="DA171" s="21"/>
    </row>
    <row r="173" spans="105:105">
      <c r="DA173" s="21"/>
    </row>
    <row r="175" spans="105:105">
      <c r="DA175" s="21"/>
    </row>
    <row r="183" spans="1:140" s="1" customForma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22"/>
      <c r="AV183" s="22"/>
      <c r="AW183" s="22"/>
      <c r="AX183" s="22"/>
      <c r="AY183" s="22"/>
      <c r="AZ183" s="22"/>
      <c r="BA183" s="22"/>
      <c r="CJ183" s="2"/>
      <c r="CK183" s="2"/>
      <c r="CL183" s="2"/>
      <c r="CM183" s="2"/>
      <c r="CN183" s="2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  <c r="DQ183" s="98"/>
      <c r="DR183" s="98"/>
      <c r="DS183" s="98"/>
      <c r="DT183" s="98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</row>
    <row r="184" spans="1:140" s="1" customForma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22"/>
      <c r="AV184" s="22"/>
      <c r="AW184" s="22"/>
      <c r="AX184" s="22"/>
      <c r="AY184" s="22"/>
      <c r="AZ184" s="22"/>
      <c r="BA184" s="22"/>
      <c r="CJ184" s="2"/>
      <c r="CK184" s="2"/>
      <c r="CL184" s="2"/>
      <c r="CM184" s="2"/>
      <c r="CN184" s="2"/>
      <c r="DA184" s="98"/>
      <c r="DB184" s="98"/>
      <c r="DC184" s="98"/>
      <c r="DD184" s="98"/>
      <c r="DE184" s="98"/>
      <c r="DF184" s="98"/>
      <c r="DG184" s="98"/>
      <c r="DH184" s="98"/>
      <c r="DI184" s="98"/>
      <c r="DJ184" s="98"/>
      <c r="DK184" s="98"/>
      <c r="DL184" s="98"/>
      <c r="DM184" s="98"/>
      <c r="DN184" s="98"/>
      <c r="DO184" s="98"/>
      <c r="DP184" s="98"/>
      <c r="DQ184" s="98"/>
      <c r="DR184" s="98"/>
      <c r="DS184" s="98"/>
      <c r="DT184" s="98"/>
      <c r="DU184" s="98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98"/>
      <c r="EG184" s="98"/>
      <c r="EH184" s="98"/>
      <c r="EI184" s="98"/>
      <c r="EJ184" s="98"/>
    </row>
    <row r="185" spans="1:140" s="1" customForma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22"/>
      <c r="AV185" s="22"/>
      <c r="AW185" s="22"/>
      <c r="AX185" s="22"/>
      <c r="AY185" s="22"/>
      <c r="AZ185" s="22"/>
      <c r="BA185" s="22"/>
      <c r="CJ185" s="2"/>
      <c r="CK185" s="2"/>
      <c r="CL185" s="2"/>
      <c r="CM185" s="2"/>
      <c r="CN185" s="2"/>
      <c r="DA185" s="98"/>
      <c r="DB185" s="98"/>
      <c r="DC185" s="98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  <c r="DQ185" s="98"/>
      <c r="DR185" s="98"/>
      <c r="DS185" s="98"/>
      <c r="DT185" s="98"/>
      <c r="DU185" s="98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98"/>
      <c r="EG185" s="98"/>
      <c r="EH185" s="98"/>
      <c r="EI185" s="98"/>
      <c r="EJ185" s="98"/>
    </row>
    <row r="186" spans="1:140" s="1" customForma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22"/>
      <c r="AV186" s="22"/>
      <c r="AW186" s="22"/>
      <c r="AX186" s="22"/>
      <c r="AY186" s="22"/>
      <c r="AZ186" s="22"/>
      <c r="BA186" s="22"/>
      <c r="CJ186" s="2"/>
      <c r="CK186" s="2"/>
      <c r="CL186" s="2"/>
      <c r="CM186" s="2"/>
      <c r="CN186" s="2"/>
      <c r="DA186" s="98"/>
      <c r="DB186" s="98"/>
      <c r="DC186" s="98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  <c r="DS186" s="98"/>
      <c r="DT186" s="98"/>
      <c r="DU186" s="98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98"/>
      <c r="EG186" s="98"/>
      <c r="EH186" s="98"/>
      <c r="EI186" s="98"/>
      <c r="EJ186" s="98"/>
    </row>
    <row r="187" spans="1:140" s="1" customForma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22"/>
      <c r="AV187" s="22"/>
      <c r="AW187" s="22"/>
      <c r="AX187" s="22"/>
      <c r="AY187" s="22"/>
      <c r="AZ187" s="22"/>
      <c r="BA187" s="22"/>
      <c r="CJ187" s="2"/>
      <c r="CK187" s="2"/>
      <c r="CL187" s="2"/>
      <c r="CM187" s="2"/>
      <c r="CN187" s="2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</row>
    <row r="188" spans="1:140" s="1" customForma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22"/>
      <c r="AV188" s="22"/>
      <c r="AW188" s="22"/>
      <c r="AX188" s="22"/>
      <c r="AY188" s="22"/>
      <c r="AZ188" s="22"/>
      <c r="BA188" s="22"/>
      <c r="CJ188" s="2"/>
      <c r="CK188" s="2"/>
      <c r="CL188" s="2"/>
      <c r="CM188" s="2"/>
      <c r="CN188" s="2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  <c r="DS188" s="98"/>
      <c r="DT188" s="98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</row>
    <row r="189" spans="1:140" s="1" customForma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22"/>
      <c r="AV189" s="22"/>
      <c r="AW189" s="22"/>
      <c r="AX189" s="22"/>
      <c r="AY189" s="22"/>
      <c r="AZ189" s="22"/>
      <c r="BA189" s="22"/>
      <c r="CJ189" s="2"/>
      <c r="CK189" s="2"/>
      <c r="CL189" s="2"/>
      <c r="CM189" s="2"/>
      <c r="CN189" s="2"/>
      <c r="DA189" s="98"/>
      <c r="DB189" s="98"/>
      <c r="DC189" s="98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</row>
    <row r="190" spans="1:140" s="1" customForma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22"/>
      <c r="AV190" s="22"/>
      <c r="AW190" s="22"/>
      <c r="AX190" s="22"/>
      <c r="AY190" s="22"/>
      <c r="AZ190" s="22"/>
      <c r="BA190" s="22"/>
      <c r="CJ190" s="2"/>
      <c r="CK190" s="2"/>
      <c r="CL190" s="2"/>
      <c r="CM190" s="2"/>
      <c r="CN190" s="2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  <c r="DS190" s="98"/>
      <c r="DT190" s="98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</row>
    <row r="191" spans="1:140" s="1" customForma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22"/>
      <c r="AV191" s="22"/>
      <c r="AW191" s="22"/>
      <c r="AX191" s="22"/>
      <c r="AY191" s="22"/>
      <c r="AZ191" s="22"/>
      <c r="BA191" s="22"/>
      <c r="CJ191" s="2"/>
      <c r="CK191" s="2"/>
      <c r="CL191" s="2"/>
      <c r="CM191" s="2"/>
      <c r="CN191" s="2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</row>
    <row r="192" spans="1:140" s="1" customForma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22"/>
      <c r="AV192" s="22"/>
      <c r="AW192" s="22"/>
      <c r="AX192" s="22"/>
      <c r="AY192" s="22"/>
      <c r="AZ192" s="22"/>
      <c r="BA192" s="22"/>
      <c r="CJ192" s="2"/>
      <c r="CK192" s="2"/>
      <c r="CL192" s="2"/>
      <c r="CM192" s="2"/>
      <c r="CN192" s="2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  <c r="DS192" s="98"/>
      <c r="DT192" s="98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</row>
    <row r="193" spans="1:140" s="1" customForma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22"/>
      <c r="AV193" s="22"/>
      <c r="AW193" s="22"/>
      <c r="AX193" s="22"/>
      <c r="AY193" s="22"/>
      <c r="AZ193" s="22"/>
      <c r="BA193" s="22"/>
      <c r="CJ193" s="2"/>
      <c r="CK193" s="2"/>
      <c r="CL193" s="2"/>
      <c r="CM193" s="2"/>
      <c r="CN193" s="2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98"/>
      <c r="DL193" s="98"/>
      <c r="DM193" s="98"/>
      <c r="DN193" s="98"/>
      <c r="DO193" s="98"/>
      <c r="DP193" s="98"/>
      <c r="DQ193" s="98"/>
      <c r="DR193" s="98"/>
      <c r="DS193" s="98"/>
      <c r="DT193" s="98"/>
      <c r="DU193" s="98"/>
      <c r="DV193" s="98"/>
      <c r="DW193" s="98"/>
      <c r="DX193" s="98"/>
      <c r="DY193" s="98"/>
      <c r="DZ193" s="98"/>
      <c r="EA193" s="98"/>
      <c r="EB193" s="98"/>
      <c r="EC193" s="98"/>
      <c r="ED193" s="98"/>
      <c r="EE193" s="98"/>
      <c r="EF193" s="98"/>
      <c r="EG193" s="98"/>
      <c r="EH193" s="98"/>
      <c r="EI193" s="98"/>
      <c r="EJ193" s="98"/>
    </row>
    <row r="194" spans="1:140" s="1" customForma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22"/>
      <c r="AV194" s="22"/>
      <c r="AW194" s="22"/>
      <c r="AX194" s="22"/>
      <c r="AY194" s="22"/>
      <c r="AZ194" s="22"/>
      <c r="BA194" s="22"/>
      <c r="CJ194" s="2"/>
      <c r="CK194" s="2"/>
      <c r="CL194" s="2"/>
      <c r="CM194" s="2"/>
      <c r="CN194" s="2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</row>
    <row r="195" spans="1:140" s="1" customForma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22"/>
      <c r="AV195" s="22"/>
      <c r="AW195" s="22"/>
      <c r="AX195" s="22"/>
      <c r="AY195" s="22"/>
      <c r="AZ195" s="22"/>
      <c r="BA195" s="22"/>
      <c r="CJ195" s="2"/>
      <c r="CK195" s="2"/>
      <c r="CL195" s="2"/>
      <c r="CM195" s="2"/>
      <c r="CN195" s="2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  <c r="DS195" s="98"/>
      <c r="DT195" s="98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</row>
    <row r="196" spans="1:140" s="1" customForma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22"/>
      <c r="AV196" s="22"/>
      <c r="AW196" s="22"/>
      <c r="AX196" s="22"/>
      <c r="AY196" s="22"/>
      <c r="AZ196" s="22"/>
      <c r="BA196" s="22"/>
      <c r="CJ196" s="2"/>
      <c r="CK196" s="2"/>
      <c r="CL196" s="2"/>
      <c r="CM196" s="2"/>
      <c r="CN196" s="2"/>
      <c r="DA196" s="98"/>
      <c r="DB196" s="98"/>
      <c r="DC196" s="98"/>
      <c r="DD196" s="98"/>
      <c r="DE196" s="98"/>
      <c r="DF196" s="98"/>
      <c r="DG196" s="98"/>
      <c r="DH196" s="98"/>
      <c r="DI196" s="98"/>
      <c r="DJ196" s="98"/>
      <c r="DK196" s="98"/>
      <c r="DL196" s="98"/>
      <c r="DM196" s="98"/>
      <c r="DN196" s="98"/>
      <c r="DO196" s="98"/>
      <c r="DP196" s="98"/>
      <c r="DQ196" s="98"/>
      <c r="DR196" s="98"/>
      <c r="DS196" s="98"/>
      <c r="DT196" s="98"/>
      <c r="DU196" s="98"/>
      <c r="DV196" s="98"/>
      <c r="DW196" s="98"/>
      <c r="DX196" s="98"/>
      <c r="DY196" s="98"/>
      <c r="DZ196" s="98"/>
      <c r="EA196" s="98"/>
      <c r="EB196" s="98"/>
      <c r="EC196" s="98"/>
      <c r="ED196" s="98"/>
      <c r="EE196" s="98"/>
      <c r="EF196" s="98"/>
      <c r="EG196" s="98"/>
      <c r="EH196" s="98"/>
      <c r="EI196" s="98"/>
      <c r="EJ196" s="98"/>
    </row>
    <row r="197" spans="1:140" s="1" customForma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22"/>
      <c r="AV197" s="22"/>
      <c r="AW197" s="22"/>
      <c r="AX197" s="22"/>
      <c r="AY197" s="22"/>
      <c r="AZ197" s="22"/>
      <c r="BA197" s="22"/>
      <c r="CJ197" s="2"/>
      <c r="CK197" s="2"/>
      <c r="CL197" s="2"/>
      <c r="CM197" s="2"/>
      <c r="CN197" s="2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</row>
    <row r="198" spans="1:140" s="1" customForma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22"/>
      <c r="AV198" s="22"/>
      <c r="AW198" s="22"/>
      <c r="AX198" s="22"/>
      <c r="AY198" s="22"/>
      <c r="AZ198" s="22"/>
      <c r="BA198" s="22"/>
      <c r="CJ198" s="2"/>
      <c r="CK198" s="2"/>
      <c r="CL198" s="2"/>
      <c r="CM198" s="2"/>
      <c r="CN198" s="2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  <c r="DT198" s="98"/>
      <c r="DU198" s="98"/>
      <c r="DV198" s="98"/>
      <c r="DW198" s="98"/>
      <c r="DX198" s="98"/>
      <c r="DY198" s="98"/>
      <c r="DZ198" s="98"/>
      <c r="EA198" s="98"/>
      <c r="EB198" s="98"/>
      <c r="EC198" s="98"/>
      <c r="ED198" s="98"/>
      <c r="EE198" s="98"/>
      <c r="EF198" s="98"/>
      <c r="EG198" s="98"/>
      <c r="EH198" s="98"/>
      <c r="EI198" s="98"/>
      <c r="EJ198" s="98"/>
    </row>
    <row r="199" spans="1:140" s="1" customForma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22"/>
      <c r="AV199" s="22"/>
      <c r="AW199" s="22"/>
      <c r="AX199" s="22"/>
      <c r="AY199" s="22"/>
      <c r="AZ199" s="22"/>
      <c r="BA199" s="22"/>
      <c r="CJ199" s="2"/>
      <c r="CK199" s="2"/>
      <c r="CL199" s="2"/>
      <c r="CM199" s="2"/>
      <c r="CN199" s="2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  <c r="DS199" s="98"/>
      <c r="DT199" s="98"/>
      <c r="DU199" s="98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</row>
    <row r="200" spans="1:140" s="1" customForma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22"/>
      <c r="AV200" s="22"/>
      <c r="AW200" s="22"/>
      <c r="AX200" s="22"/>
      <c r="AY200" s="22"/>
      <c r="AZ200" s="22"/>
      <c r="BA200" s="22"/>
      <c r="CJ200" s="2"/>
      <c r="CK200" s="2"/>
      <c r="CL200" s="2"/>
      <c r="CM200" s="2"/>
      <c r="CN200" s="2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  <c r="DS200" s="98"/>
      <c r="DT200" s="98"/>
      <c r="DU200" s="98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98"/>
      <c r="EI200" s="98"/>
      <c r="EJ200" s="98"/>
    </row>
    <row r="201" spans="1:140" s="1" customForma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22"/>
      <c r="AV201" s="22"/>
      <c r="AW201" s="22"/>
      <c r="AX201" s="22"/>
      <c r="AY201" s="22"/>
      <c r="AZ201" s="22"/>
      <c r="BA201" s="22"/>
      <c r="CJ201" s="2"/>
      <c r="CK201" s="2"/>
      <c r="CL201" s="2"/>
      <c r="CM201" s="2"/>
      <c r="CN201" s="2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  <c r="DS201" s="98"/>
      <c r="DT201" s="98"/>
      <c r="DU201" s="98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</row>
    <row r="202" spans="1:140" s="1" customForma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22"/>
      <c r="AV202" s="22"/>
      <c r="AW202" s="22"/>
      <c r="AX202" s="22"/>
      <c r="AY202" s="22"/>
      <c r="AZ202" s="22"/>
      <c r="BA202" s="22"/>
      <c r="CJ202" s="2"/>
      <c r="CK202" s="2"/>
      <c r="CL202" s="2"/>
      <c r="CM202" s="2"/>
      <c r="CN202" s="2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8"/>
      <c r="DT202" s="98"/>
      <c r="DU202" s="98"/>
      <c r="DV202" s="98"/>
      <c r="DW202" s="98"/>
      <c r="DX202" s="98"/>
      <c r="DY202" s="98"/>
      <c r="DZ202" s="98"/>
      <c r="EA202" s="98"/>
      <c r="EB202" s="98"/>
      <c r="EC202" s="98"/>
      <c r="ED202" s="98"/>
      <c r="EE202" s="98"/>
      <c r="EF202" s="98"/>
      <c r="EG202" s="98"/>
      <c r="EH202" s="98"/>
      <c r="EI202" s="98"/>
      <c r="EJ202" s="98"/>
    </row>
    <row r="203" spans="1:140" s="1" customForma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22"/>
      <c r="AV203" s="22"/>
      <c r="AW203" s="22"/>
      <c r="AX203" s="22"/>
      <c r="AY203" s="22"/>
      <c r="AZ203" s="22"/>
      <c r="BA203" s="22"/>
      <c r="CJ203" s="2"/>
      <c r="CK203" s="2"/>
      <c r="CL203" s="2"/>
      <c r="CM203" s="2"/>
      <c r="CN203" s="2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98"/>
      <c r="DL203" s="98"/>
      <c r="DM203" s="98"/>
      <c r="DN203" s="98"/>
      <c r="DO203" s="98"/>
      <c r="DP203" s="98"/>
      <c r="DQ203" s="98"/>
      <c r="DR203" s="98"/>
      <c r="DS203" s="98"/>
      <c r="DT203" s="98"/>
      <c r="DU203" s="98"/>
      <c r="DV203" s="98"/>
      <c r="DW203" s="98"/>
      <c r="DX203" s="98"/>
      <c r="DY203" s="98"/>
      <c r="DZ203" s="98"/>
      <c r="EA203" s="98"/>
      <c r="EB203" s="98"/>
      <c r="EC203" s="98"/>
      <c r="ED203" s="98"/>
      <c r="EE203" s="98"/>
      <c r="EF203" s="98"/>
      <c r="EG203" s="98"/>
      <c r="EH203" s="98"/>
      <c r="EI203" s="98"/>
      <c r="EJ203" s="98"/>
    </row>
    <row r="204" spans="1:140" s="1" customForma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22"/>
      <c r="AV204" s="22"/>
      <c r="AW204" s="22"/>
      <c r="AX204" s="22"/>
      <c r="AY204" s="22"/>
      <c r="AZ204" s="22"/>
      <c r="BA204" s="22"/>
      <c r="CJ204" s="2"/>
      <c r="CK204" s="2"/>
      <c r="CL204" s="2"/>
      <c r="CM204" s="2"/>
      <c r="CN204" s="2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  <c r="DS204" s="98"/>
      <c r="DT204" s="98"/>
      <c r="DU204" s="98"/>
      <c r="DV204" s="98"/>
      <c r="DW204" s="98"/>
      <c r="DX204" s="98"/>
      <c r="DY204" s="98"/>
      <c r="DZ204" s="98"/>
      <c r="EA204" s="98"/>
      <c r="EB204" s="98"/>
      <c r="EC204" s="98"/>
      <c r="ED204" s="98"/>
      <c r="EE204" s="98"/>
      <c r="EF204" s="98"/>
      <c r="EG204" s="98"/>
      <c r="EH204" s="98"/>
      <c r="EI204" s="98"/>
      <c r="EJ204" s="98"/>
    </row>
    <row r="205" spans="1:140" s="1" customForma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22"/>
      <c r="AV205" s="22"/>
      <c r="AW205" s="22"/>
      <c r="AX205" s="22"/>
      <c r="AY205" s="22"/>
      <c r="AZ205" s="22"/>
      <c r="BA205" s="22"/>
      <c r="CJ205" s="2"/>
      <c r="CK205" s="2"/>
      <c r="CL205" s="2"/>
      <c r="CM205" s="2"/>
      <c r="CN205" s="2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  <c r="DS205" s="98"/>
      <c r="DT205" s="98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</row>
    <row r="206" spans="1:140" s="1" customForma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22"/>
      <c r="AV206" s="22"/>
      <c r="AW206" s="22"/>
      <c r="AX206" s="22"/>
      <c r="AY206" s="22"/>
      <c r="AZ206" s="22"/>
      <c r="BA206" s="22"/>
      <c r="CJ206" s="2"/>
      <c r="CK206" s="2"/>
      <c r="CL206" s="2"/>
      <c r="CM206" s="2"/>
      <c r="CN206" s="2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  <c r="DQ206" s="98"/>
      <c r="DR206" s="98"/>
      <c r="DS206" s="98"/>
      <c r="DT206" s="98"/>
      <c r="DU206" s="98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</row>
    <row r="207" spans="1:140" s="1" customForma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22"/>
      <c r="AV207" s="22"/>
      <c r="AW207" s="22"/>
      <c r="AX207" s="22"/>
      <c r="AY207" s="22"/>
      <c r="AZ207" s="22"/>
      <c r="BA207" s="22"/>
      <c r="CJ207" s="2"/>
      <c r="CK207" s="2"/>
      <c r="CL207" s="2"/>
      <c r="CM207" s="2"/>
      <c r="CN207" s="2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</row>
    <row r="208" spans="1:140" s="1" customForma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22"/>
      <c r="AV208" s="22"/>
      <c r="AW208" s="22"/>
      <c r="AX208" s="22"/>
      <c r="AY208" s="22"/>
      <c r="AZ208" s="22"/>
      <c r="BA208" s="22"/>
      <c r="CJ208" s="2"/>
      <c r="CK208" s="2"/>
      <c r="CL208" s="2"/>
      <c r="CM208" s="2"/>
      <c r="CN208" s="2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</row>
    <row r="209" spans="1:140" s="1" customForma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22"/>
      <c r="AV209" s="22"/>
      <c r="AW209" s="22"/>
      <c r="AX209" s="22"/>
      <c r="AY209" s="22"/>
      <c r="AZ209" s="22"/>
      <c r="BA209" s="22"/>
      <c r="CJ209" s="2"/>
      <c r="CK209" s="2"/>
      <c r="CL209" s="2"/>
      <c r="CM209" s="2"/>
      <c r="CN209" s="2"/>
      <c r="DA209" s="98"/>
      <c r="DB209" s="98"/>
      <c r="DC209" s="98"/>
      <c r="DD209" s="98"/>
      <c r="DE209" s="98"/>
      <c r="DF209" s="98"/>
      <c r="DG209" s="98"/>
      <c r="DH209" s="98"/>
      <c r="DI209" s="98"/>
      <c r="DJ209" s="98"/>
      <c r="DK209" s="98"/>
      <c r="DL209" s="98"/>
      <c r="DM209" s="98"/>
      <c r="DN209" s="98"/>
      <c r="DO209" s="98"/>
      <c r="DP209" s="98"/>
      <c r="DQ209" s="98"/>
      <c r="DR209" s="98"/>
      <c r="DS209" s="98"/>
      <c r="DT209" s="98"/>
      <c r="DU209" s="98"/>
      <c r="DV209" s="98"/>
      <c r="DW209" s="98"/>
      <c r="DX209" s="98"/>
      <c r="DY209" s="98"/>
      <c r="DZ209" s="98"/>
      <c r="EA209" s="98"/>
      <c r="EB209" s="98"/>
      <c r="EC209" s="98"/>
      <c r="ED209" s="98"/>
      <c r="EE209" s="98"/>
      <c r="EF209" s="98"/>
      <c r="EG209" s="98"/>
      <c r="EH209" s="98"/>
      <c r="EI209" s="98"/>
      <c r="EJ209" s="98"/>
    </row>
    <row r="210" spans="1:140" s="1" customForma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22"/>
      <c r="AV210" s="22"/>
      <c r="AW210" s="22"/>
      <c r="AX210" s="22"/>
      <c r="AY210" s="22"/>
      <c r="AZ210" s="22"/>
      <c r="BA210" s="22"/>
      <c r="CJ210" s="2"/>
      <c r="CK210" s="2"/>
      <c r="CL210" s="2"/>
      <c r="CM210" s="2"/>
      <c r="CN210" s="2"/>
      <c r="DA210" s="98"/>
      <c r="DB210" s="98"/>
      <c r="DC210" s="98"/>
      <c r="DD210" s="98"/>
      <c r="DE210" s="98"/>
      <c r="DF210" s="98"/>
      <c r="DG210" s="98"/>
      <c r="DH210" s="98"/>
      <c r="DI210" s="98"/>
      <c r="DJ210" s="98"/>
      <c r="DK210" s="98"/>
      <c r="DL210" s="98"/>
      <c r="DM210" s="98"/>
      <c r="DN210" s="98"/>
      <c r="DO210" s="98"/>
      <c r="DP210" s="98"/>
      <c r="DQ210" s="98"/>
      <c r="DR210" s="98"/>
      <c r="DS210" s="98"/>
      <c r="DT210" s="98"/>
      <c r="DU210" s="98"/>
      <c r="DV210" s="98"/>
      <c r="DW210" s="98"/>
      <c r="DX210" s="98"/>
      <c r="DY210" s="98"/>
      <c r="DZ210" s="98"/>
      <c r="EA210" s="98"/>
      <c r="EB210" s="98"/>
      <c r="EC210" s="98"/>
      <c r="ED210" s="98"/>
      <c r="EE210" s="98"/>
      <c r="EF210" s="98"/>
      <c r="EG210" s="98"/>
      <c r="EH210" s="98"/>
      <c r="EI210" s="98"/>
      <c r="EJ210" s="98"/>
    </row>
    <row r="211" spans="1:140" s="1" customForma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22"/>
      <c r="AV211" s="22"/>
      <c r="AW211" s="22"/>
      <c r="AX211" s="22"/>
      <c r="AY211" s="22"/>
      <c r="AZ211" s="22"/>
      <c r="BA211" s="22"/>
      <c r="CJ211" s="2"/>
      <c r="CK211" s="2"/>
      <c r="CL211" s="2"/>
      <c r="CM211" s="2"/>
      <c r="CN211" s="2"/>
      <c r="DA211" s="98"/>
      <c r="DB211" s="98"/>
      <c r="DC211" s="98"/>
      <c r="DD211" s="98"/>
      <c r="DE211" s="98"/>
      <c r="DF211" s="98"/>
      <c r="DG211" s="98"/>
      <c r="DH211" s="98"/>
      <c r="DI211" s="98"/>
      <c r="DJ211" s="98"/>
      <c r="DK211" s="98"/>
      <c r="DL211" s="98"/>
      <c r="DM211" s="98"/>
      <c r="DN211" s="98"/>
      <c r="DO211" s="98"/>
      <c r="DP211" s="98"/>
      <c r="DQ211" s="98"/>
      <c r="DR211" s="98"/>
      <c r="DS211" s="98"/>
      <c r="DT211" s="98"/>
      <c r="DU211" s="98"/>
      <c r="DV211" s="98"/>
      <c r="DW211" s="98"/>
      <c r="DX211" s="98"/>
      <c r="DY211" s="98"/>
      <c r="DZ211" s="98"/>
      <c r="EA211" s="98"/>
      <c r="EB211" s="98"/>
      <c r="EC211" s="98"/>
      <c r="ED211" s="98"/>
      <c r="EE211" s="98"/>
      <c r="EF211" s="98"/>
      <c r="EG211" s="98"/>
      <c r="EH211" s="98"/>
      <c r="EI211" s="98"/>
      <c r="EJ211" s="98"/>
    </row>
    <row r="212" spans="1:140" s="1" customForma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22"/>
      <c r="AV212" s="22"/>
      <c r="AW212" s="22"/>
      <c r="AX212" s="22"/>
      <c r="AY212" s="22"/>
      <c r="AZ212" s="22"/>
      <c r="BA212" s="22"/>
      <c r="CJ212" s="2"/>
      <c r="CK212" s="2"/>
      <c r="CL212" s="2"/>
      <c r="CM212" s="2"/>
      <c r="CN212" s="2"/>
      <c r="DA212" s="98"/>
      <c r="DB212" s="98"/>
      <c r="DC212" s="98"/>
      <c r="DD212" s="98"/>
      <c r="DE212" s="98"/>
      <c r="DF212" s="98"/>
      <c r="DG212" s="98"/>
      <c r="DH212" s="98"/>
      <c r="DI212" s="98"/>
      <c r="DJ212" s="98"/>
      <c r="DK212" s="98"/>
      <c r="DL212" s="98"/>
      <c r="DM212" s="98"/>
      <c r="DN212" s="98"/>
      <c r="DO212" s="98"/>
      <c r="DP212" s="98"/>
      <c r="DQ212" s="98"/>
      <c r="DR212" s="98"/>
      <c r="DS212" s="98"/>
      <c r="DT212" s="98"/>
      <c r="DU212" s="98"/>
      <c r="DV212" s="98"/>
      <c r="DW212" s="98"/>
      <c r="DX212" s="98"/>
      <c r="DY212" s="98"/>
      <c r="DZ212" s="98"/>
      <c r="EA212" s="98"/>
      <c r="EB212" s="98"/>
      <c r="EC212" s="98"/>
      <c r="ED212" s="98"/>
      <c r="EE212" s="98"/>
      <c r="EF212" s="98"/>
      <c r="EG212" s="98"/>
      <c r="EH212" s="98"/>
      <c r="EI212" s="98"/>
      <c r="EJ212" s="98"/>
    </row>
    <row r="213" spans="1:140" s="1" customForma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22"/>
      <c r="AV213" s="22"/>
      <c r="AW213" s="22"/>
      <c r="AX213" s="22"/>
      <c r="AY213" s="22"/>
      <c r="AZ213" s="22"/>
      <c r="BA213" s="22"/>
      <c r="CJ213" s="2"/>
      <c r="CK213" s="2"/>
      <c r="CL213" s="2"/>
      <c r="CM213" s="2"/>
      <c r="CN213" s="2"/>
      <c r="DA213" s="98"/>
      <c r="DB213" s="98"/>
      <c r="DC213" s="98"/>
      <c r="DD213" s="98"/>
      <c r="DE213" s="98"/>
      <c r="DF213" s="98"/>
      <c r="DG213" s="98"/>
      <c r="DH213" s="98"/>
      <c r="DI213" s="98"/>
      <c r="DJ213" s="98"/>
      <c r="DK213" s="98"/>
      <c r="DL213" s="98"/>
      <c r="DM213" s="98"/>
      <c r="DN213" s="98"/>
      <c r="DO213" s="98"/>
      <c r="DP213" s="98"/>
      <c r="DQ213" s="98"/>
      <c r="DR213" s="98"/>
      <c r="DS213" s="98"/>
      <c r="DT213" s="98"/>
      <c r="DU213" s="98"/>
      <c r="DV213" s="98"/>
      <c r="DW213" s="98"/>
      <c r="DX213" s="98"/>
      <c r="DY213" s="98"/>
      <c r="DZ213" s="98"/>
      <c r="EA213" s="98"/>
      <c r="EB213" s="98"/>
      <c r="EC213" s="98"/>
      <c r="ED213" s="98"/>
      <c r="EE213" s="98"/>
      <c r="EF213" s="98"/>
      <c r="EG213" s="98"/>
      <c r="EH213" s="98"/>
      <c r="EI213" s="98"/>
      <c r="EJ213" s="98"/>
    </row>
  </sheetData>
  <mergeCells count="31">
    <mergeCell ref="B41:G41"/>
    <mergeCell ref="H41:H43"/>
    <mergeCell ref="C25:I25"/>
    <mergeCell ref="J25:J27"/>
    <mergeCell ref="C26:I26"/>
    <mergeCell ref="B31:F31"/>
    <mergeCell ref="B34:H35"/>
    <mergeCell ref="B1:D1"/>
    <mergeCell ref="B18:D18"/>
    <mergeCell ref="B9:Y9"/>
    <mergeCell ref="Z9:Z11"/>
    <mergeCell ref="B15:F15"/>
    <mergeCell ref="B19:T19"/>
    <mergeCell ref="C20:J20"/>
    <mergeCell ref="L20:S20"/>
    <mergeCell ref="T20:T21"/>
    <mergeCell ref="DW2:EB2"/>
    <mergeCell ref="EC2:EC4"/>
    <mergeCell ref="ED2:EI2"/>
    <mergeCell ref="EJ2:EJ4"/>
    <mergeCell ref="B3:I3"/>
    <mergeCell ref="J3:Q3"/>
    <mergeCell ref="R3:Y3"/>
    <mergeCell ref="Z3:AG3"/>
    <mergeCell ref="AH3:AO3"/>
    <mergeCell ref="B2:AO2"/>
    <mergeCell ref="AP2:AP4"/>
    <mergeCell ref="AQ2:AQ4"/>
    <mergeCell ref="DI2:DN3"/>
    <mergeCell ref="DO2:DU2"/>
    <mergeCell ref="DV2:DV4"/>
  </mergeCells>
  <conditionalFormatting sqref="DV5:DV6">
    <cfRule type="cellIs" dxfId="2" priority="3" operator="lessThan">
      <formula>0</formula>
    </cfRule>
  </conditionalFormatting>
  <conditionalFormatting sqref="EC5">
    <cfRule type="cellIs" dxfId="1" priority="2" operator="lessThan">
      <formula>0</formula>
    </cfRule>
  </conditionalFormatting>
  <conditionalFormatting sqref="EJ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D92"/>
  <sheetViews>
    <sheetView workbookViewId="0">
      <selection activeCell="C1" sqref="C1:C1048576"/>
    </sheetView>
  </sheetViews>
  <sheetFormatPr baseColWidth="10" defaultRowHeight="14.5"/>
  <cols>
    <col min="1" max="1" width="16.54296875" bestFit="1" customWidth="1"/>
    <col min="2" max="2" width="21.7265625" style="1" bestFit="1" customWidth="1"/>
    <col min="3" max="3" width="11.54296875" style="1"/>
  </cols>
  <sheetData>
    <row r="3" spans="1:4">
      <c r="A3" s="36" t="s">
        <v>5792</v>
      </c>
      <c r="B3" s="1" t="s">
        <v>5794</v>
      </c>
    </row>
    <row r="4" spans="1:4">
      <c r="A4" s="37">
        <v>90</v>
      </c>
      <c r="B4" s="1">
        <v>16.08617568</v>
      </c>
      <c r="C4" s="1" t="e">
        <f>+VLOOKUP(A4,#REF!,96,0)</f>
        <v>#REF!</v>
      </c>
    </row>
    <row r="5" spans="1:4">
      <c r="A5" s="37">
        <v>127</v>
      </c>
      <c r="B5" s="1">
        <v>177.96790211000001</v>
      </c>
      <c r="C5" s="1" t="e">
        <f>+VLOOKUP(A5,#REF!,96,0)</f>
        <v>#REF!</v>
      </c>
    </row>
    <row r="6" spans="1:4">
      <c r="A6" s="37">
        <v>246</v>
      </c>
      <c r="B6" s="1">
        <v>73.582248669999998</v>
      </c>
      <c r="C6" s="1" t="e">
        <f>+VLOOKUP(A6,#REF!,96,0)</f>
        <v>#REF!</v>
      </c>
      <c r="D6" s="20" t="e">
        <f>+GETPIVOTDATA("SALDOCAPITAL",$A$3,"CODENTIDAD",246)-C6</f>
        <v>#REF!</v>
      </c>
    </row>
    <row r="7" spans="1:4">
      <c r="A7" s="37">
        <v>284</v>
      </c>
      <c r="B7" s="1">
        <v>14062.02938383</v>
      </c>
      <c r="C7" s="1" t="e">
        <f>+VLOOKUP(A7,#REF!,96,0)</f>
        <v>#REF!</v>
      </c>
      <c r="D7" s="20" t="e">
        <f>+GETPIVOTDATA("SALDOCAPITAL",$A$3,"CODENTIDAD",284)-C7</f>
        <v>#REF!</v>
      </c>
    </row>
    <row r="8" spans="1:4">
      <c r="A8" s="37">
        <v>374</v>
      </c>
      <c r="B8" s="1">
        <v>29037.941185999993</v>
      </c>
      <c r="C8" s="1" t="e">
        <f>+VLOOKUP(A8,#REF!,96,0)</f>
        <v>#REF!</v>
      </c>
    </row>
    <row r="9" spans="1:4">
      <c r="A9" s="37">
        <v>424</v>
      </c>
      <c r="B9" s="1">
        <v>279.46993299999997</v>
      </c>
      <c r="C9" s="1" t="e">
        <f>+VLOOKUP(A9,#REF!,96,0)</f>
        <v>#REF!</v>
      </c>
    </row>
    <row r="10" spans="1:4">
      <c r="A10" s="37">
        <v>631</v>
      </c>
      <c r="B10" s="1">
        <v>4287.4872397599993</v>
      </c>
      <c r="C10" s="1" t="e">
        <f>+VLOOKUP(A10,#REF!,96,0)</f>
        <v>#REF!</v>
      </c>
    </row>
    <row r="11" spans="1:4">
      <c r="A11" s="37">
        <v>715</v>
      </c>
      <c r="B11" s="1">
        <v>153.36707699999999</v>
      </c>
      <c r="C11" s="1" t="e">
        <f>+VLOOKUP(A11,#REF!,96,0)</f>
        <v>#REF!</v>
      </c>
    </row>
    <row r="12" spans="1:4">
      <c r="A12" s="37">
        <v>821</v>
      </c>
      <c r="B12" s="1">
        <v>6900.9239699999998</v>
      </c>
      <c r="C12" s="1" t="e">
        <f>+VLOOKUP(A12,#REF!,96,0)</f>
        <v>#REF!</v>
      </c>
    </row>
    <row r="13" spans="1:4">
      <c r="A13" s="37">
        <v>902</v>
      </c>
      <c r="B13" s="1">
        <v>1628.7442279999998</v>
      </c>
      <c r="C13" s="1" t="e">
        <f>+VLOOKUP(A13,#REF!,96,0)</f>
        <v>#REF!</v>
      </c>
    </row>
    <row r="14" spans="1:4">
      <c r="A14" s="37">
        <v>912</v>
      </c>
      <c r="B14" s="1">
        <v>1.1033990300000001</v>
      </c>
      <c r="C14" s="1" t="e">
        <f>+VLOOKUP(A14,#REF!,96,0)</f>
        <v>#REF!</v>
      </c>
    </row>
    <row r="15" spans="1:4">
      <c r="A15" s="37">
        <v>978</v>
      </c>
      <c r="B15" s="1">
        <v>9946.9385178100019</v>
      </c>
      <c r="C15" s="1" t="e">
        <f>+VLOOKUP(A15,#REF!,96,0)</f>
        <v>#REF!</v>
      </c>
    </row>
    <row r="16" spans="1:4">
      <c r="A16" s="37">
        <v>1119</v>
      </c>
      <c r="B16" s="1">
        <v>5277.1202103000005</v>
      </c>
      <c r="C16" s="1" t="e">
        <f>+VLOOKUP(A16,#REF!,96,0)</f>
        <v>#REF!</v>
      </c>
    </row>
    <row r="17" spans="1:3">
      <c r="A17" s="37">
        <v>1128</v>
      </c>
      <c r="B17" s="1">
        <v>2.127631</v>
      </c>
      <c r="C17" s="1" t="e">
        <f>+VLOOKUP(A17,#REF!,96,0)</f>
        <v>#REF!</v>
      </c>
    </row>
    <row r="18" spans="1:3">
      <c r="A18" s="37">
        <v>1190</v>
      </c>
      <c r="B18" s="1">
        <v>10350.029500500001</v>
      </c>
      <c r="C18" s="1" t="e">
        <f>+VLOOKUP(A18,#REF!,96,0)</f>
        <v>#REF!</v>
      </c>
    </row>
    <row r="19" spans="1:3">
      <c r="A19" s="37">
        <v>1198</v>
      </c>
      <c r="B19" s="1">
        <v>9724.8949092200073</v>
      </c>
      <c r="C19" s="1" t="e">
        <f>+VLOOKUP(A19,#REF!,96,0)</f>
        <v>#REF!</v>
      </c>
    </row>
    <row r="20" spans="1:3">
      <c r="A20" s="37">
        <v>1355</v>
      </c>
      <c r="B20" s="1">
        <v>4690.6190200000001</v>
      </c>
      <c r="C20" s="1" t="e">
        <f>+VLOOKUP(A20,#REF!,96,0)</f>
        <v>#REF!</v>
      </c>
    </row>
    <row r="21" spans="1:3">
      <c r="A21" s="37">
        <v>1360</v>
      </c>
      <c r="B21" s="1">
        <v>19636.284442729997</v>
      </c>
      <c r="C21" s="1" t="e">
        <f>+VLOOKUP(A21,#REF!,96,0)</f>
        <v>#REF!</v>
      </c>
    </row>
    <row r="22" spans="1:3">
      <c r="A22" s="37">
        <v>1377</v>
      </c>
      <c r="B22" s="1">
        <v>3.8706321099999998</v>
      </c>
      <c r="C22" s="1" t="e">
        <f>+VLOOKUP(A22,#REF!,96,0)</f>
        <v>#REF!</v>
      </c>
    </row>
    <row r="23" spans="1:3">
      <c r="A23" s="37">
        <v>1390</v>
      </c>
      <c r="B23" s="1">
        <v>5941.0573201700008</v>
      </c>
      <c r="C23" s="1" t="e">
        <f>+VLOOKUP(A23,#REF!,96,0)</f>
        <v>#REF!</v>
      </c>
    </row>
    <row r="24" spans="1:3">
      <c r="A24" s="37">
        <v>1421</v>
      </c>
      <c r="B24" s="1">
        <v>7340.552909</v>
      </c>
      <c r="C24" s="1" t="e">
        <f>+VLOOKUP(A24,#REF!,96,0)</f>
        <v>#REF!</v>
      </c>
    </row>
    <row r="25" spans="1:3">
      <c r="A25" s="37">
        <v>1442</v>
      </c>
      <c r="B25" s="1">
        <v>5584.9651368200002</v>
      </c>
      <c r="C25" s="1" t="e">
        <f>+VLOOKUP(A25,#REF!,96,0)</f>
        <v>#REF!</v>
      </c>
    </row>
    <row r="26" spans="1:3">
      <c r="A26" s="37">
        <v>1448</v>
      </c>
      <c r="B26" s="1">
        <v>1600.9008043399999</v>
      </c>
      <c r="C26" s="1" t="e">
        <f>+VLOOKUP(A26,#REF!,96,0)</f>
        <v>#REF!</v>
      </c>
    </row>
    <row r="27" spans="1:3">
      <c r="A27" s="37">
        <v>1457</v>
      </c>
      <c r="B27" s="1">
        <v>1855.929705</v>
      </c>
      <c r="C27" s="1" t="e">
        <f>+VLOOKUP(A27,#REF!,96,0)</f>
        <v>#REF!</v>
      </c>
    </row>
    <row r="28" spans="1:3">
      <c r="A28" s="37">
        <v>1477</v>
      </c>
      <c r="B28" s="1">
        <v>14.292245000000001</v>
      </c>
      <c r="C28" s="1" t="e">
        <f>+VLOOKUP(A28,#REF!,96,0)</f>
        <v>#REF!</v>
      </c>
    </row>
    <row r="29" spans="1:3">
      <c r="A29" s="37">
        <v>1510</v>
      </c>
      <c r="B29" s="1">
        <v>564.98682399999996</v>
      </c>
      <c r="C29" s="1" t="e">
        <f>+VLOOKUP(A29,#REF!,96,0)</f>
        <v>#REF!</v>
      </c>
    </row>
    <row r="30" spans="1:3">
      <c r="A30" s="37">
        <v>1632</v>
      </c>
      <c r="B30" s="1">
        <v>388.12613499999998</v>
      </c>
      <c r="C30" s="1" t="e">
        <f>+VLOOKUP(A30,#REF!,96,0)</f>
        <v>#REF!</v>
      </c>
    </row>
    <row r="31" spans="1:3">
      <c r="A31" s="37">
        <v>1661</v>
      </c>
      <c r="B31" s="1">
        <v>9508.607312529999</v>
      </c>
      <c r="C31" s="1" t="e">
        <f>+VLOOKUP(A31,#REF!,96,0)</f>
        <v>#REF!</v>
      </c>
    </row>
    <row r="32" spans="1:3">
      <c r="A32" s="37">
        <v>1691</v>
      </c>
      <c r="B32" s="1">
        <v>98</v>
      </c>
      <c r="C32" s="1" t="e">
        <f>+VLOOKUP(A32,#REF!,96,0)</f>
        <v>#REF!</v>
      </c>
    </row>
    <row r="33" spans="1:3">
      <c r="A33" s="37">
        <v>1698</v>
      </c>
      <c r="B33" s="1">
        <v>1614.967269</v>
      </c>
      <c r="C33" s="1" t="e">
        <f>+VLOOKUP(A33,#REF!,96,0)</f>
        <v>#REF!</v>
      </c>
    </row>
    <row r="34" spans="1:3">
      <c r="A34" s="37">
        <v>1760</v>
      </c>
      <c r="B34" s="1">
        <v>26305.769953999999</v>
      </c>
      <c r="C34" s="1" t="e">
        <f>+VLOOKUP(A34,#REF!,96,0)</f>
        <v>#REF!</v>
      </c>
    </row>
    <row r="35" spans="1:3">
      <c r="A35" s="37">
        <v>1811</v>
      </c>
      <c r="B35" s="1">
        <v>0.94162900000000005</v>
      </c>
      <c r="C35" s="1" t="e">
        <f>+VLOOKUP(A35,#REF!,96,0)</f>
        <v>#REF!</v>
      </c>
    </row>
    <row r="36" spans="1:3">
      <c r="A36" s="37">
        <v>1818</v>
      </c>
      <c r="B36" s="1">
        <v>2446.0988516400002</v>
      </c>
      <c r="C36" s="1" t="e">
        <f>+VLOOKUP(A36,#REF!,96,0)</f>
        <v>#REF!</v>
      </c>
    </row>
    <row r="37" spans="1:3">
      <c r="A37" s="37">
        <v>1827</v>
      </c>
      <c r="B37" s="1">
        <v>2623.6719700000003</v>
      </c>
      <c r="C37" s="1" t="e">
        <f>+VLOOKUP(A37,#REF!,96,0)</f>
        <v>#REF!</v>
      </c>
    </row>
    <row r="38" spans="1:3">
      <c r="A38" s="37">
        <v>1851</v>
      </c>
      <c r="B38" s="1">
        <v>111.59438</v>
      </c>
      <c r="C38" s="1" t="e">
        <f>+VLOOKUP(A38,#REF!,96,0)</f>
        <v>#REF!</v>
      </c>
    </row>
    <row r="39" spans="1:3">
      <c r="A39" s="37">
        <v>1859</v>
      </c>
      <c r="B39" s="1">
        <v>2187.4247850000002</v>
      </c>
      <c r="C39" s="1" t="e">
        <f>+VLOOKUP(A39,#REF!,96,0)</f>
        <v>#REF!</v>
      </c>
    </row>
    <row r="40" spans="1:3">
      <c r="A40" s="37">
        <v>1889</v>
      </c>
      <c r="B40" s="1">
        <v>17612.864391000003</v>
      </c>
      <c r="C40" s="1" t="e">
        <f>+VLOOKUP(A40,#REF!,96,0)</f>
        <v>#REF!</v>
      </c>
    </row>
    <row r="41" spans="1:3">
      <c r="A41" s="37">
        <v>1997</v>
      </c>
      <c r="B41" s="1">
        <v>11188.211119990001</v>
      </c>
      <c r="C41" s="1" t="e">
        <f>+VLOOKUP(A41,#REF!,96,0)</f>
        <v>#REF!</v>
      </c>
    </row>
    <row r="42" spans="1:3">
      <c r="A42" s="37">
        <v>2021</v>
      </c>
      <c r="B42" s="1">
        <v>366.15040299999998</v>
      </c>
      <c r="C42" s="1" t="e">
        <f>+VLOOKUP(A42,#REF!,96,0)</f>
        <v>#REF!</v>
      </c>
    </row>
    <row r="43" spans="1:3">
      <c r="A43" s="37">
        <v>2058</v>
      </c>
      <c r="B43" s="1">
        <v>199.593119</v>
      </c>
      <c r="C43" s="1" t="e">
        <f>+VLOOKUP(A43,#REF!,96,0)</f>
        <v>#REF!</v>
      </c>
    </row>
    <row r="44" spans="1:3">
      <c r="A44" s="37">
        <v>2077</v>
      </c>
      <c r="B44" s="1">
        <v>0.1079</v>
      </c>
      <c r="C44" s="1" t="e">
        <f>+VLOOKUP(A44,#REF!,96,0)</f>
        <v>#REF!</v>
      </c>
    </row>
    <row r="45" spans="1:3">
      <c r="A45" s="37">
        <v>2109</v>
      </c>
      <c r="B45" s="1">
        <v>458.3331</v>
      </c>
      <c r="C45" s="1" t="e">
        <f>+VLOOKUP(A45,#REF!,96,0)</f>
        <v>#REF!</v>
      </c>
    </row>
    <row r="46" spans="1:3">
      <c r="A46" s="37">
        <v>2231</v>
      </c>
      <c r="B46" s="1">
        <v>500.31144</v>
      </c>
      <c r="C46" s="1" t="e">
        <f>+VLOOKUP(A46,#REF!,96,0)</f>
        <v>#REF!</v>
      </c>
    </row>
    <row r="47" spans="1:3">
      <c r="A47" s="37">
        <v>2246</v>
      </c>
      <c r="B47" s="1">
        <v>37.234248960000002</v>
      </c>
      <c r="C47" s="1" t="e">
        <f>+VLOOKUP(A47,#REF!,96,0)</f>
        <v>#REF!</v>
      </c>
    </row>
    <row r="48" spans="1:3">
      <c r="A48" s="37">
        <v>2336</v>
      </c>
      <c r="B48" s="1">
        <v>3903.0696112899996</v>
      </c>
      <c r="C48" s="1" t="e">
        <f>+VLOOKUP(A48,#REF!,96,0)</f>
        <v>#REF!</v>
      </c>
    </row>
    <row r="49" spans="1:3">
      <c r="A49" s="37">
        <v>2392</v>
      </c>
      <c r="B49" s="1">
        <v>7687.3987239999997</v>
      </c>
      <c r="C49" s="1" t="e">
        <f>+VLOOKUP(A49,#REF!,96,0)</f>
        <v>#REF!</v>
      </c>
    </row>
    <row r="50" spans="1:3">
      <c r="A50" s="37">
        <v>2426</v>
      </c>
      <c r="B50" s="1">
        <v>600</v>
      </c>
      <c r="C50" s="1" t="e">
        <f>+VLOOKUP(A50,#REF!,96,0)</f>
        <v>#REF!</v>
      </c>
    </row>
    <row r="51" spans="1:3">
      <c r="A51" s="37">
        <v>2525</v>
      </c>
      <c r="B51" s="1">
        <v>286.96258699999998</v>
      </c>
      <c r="C51" s="1" t="e">
        <f>+VLOOKUP(A51,#REF!,96,0)</f>
        <v>#REF!</v>
      </c>
    </row>
    <row r="52" spans="1:3">
      <c r="A52" s="37">
        <v>2560</v>
      </c>
      <c r="B52" s="1">
        <v>166.58328</v>
      </c>
      <c r="C52" s="1" t="e">
        <f>+VLOOKUP(A52,#REF!,96,0)</f>
        <v>#REF!</v>
      </c>
    </row>
    <row r="53" spans="1:3">
      <c r="A53" s="37">
        <v>2660</v>
      </c>
      <c r="B53" s="1">
        <v>2191.2847210199998</v>
      </c>
      <c r="C53" s="1" t="e">
        <f>+VLOOKUP(A53,#REF!,96,0)</f>
        <v>#REF!</v>
      </c>
    </row>
    <row r="54" spans="1:3">
      <c r="A54" s="37">
        <v>2772</v>
      </c>
      <c r="B54" s="1">
        <v>175.00036299999999</v>
      </c>
      <c r="C54" s="1" t="e">
        <f>+VLOOKUP(A54,#REF!,96,0)</f>
        <v>#REF!</v>
      </c>
    </row>
    <row r="55" spans="1:3">
      <c r="A55" s="37">
        <v>2773</v>
      </c>
      <c r="B55" s="1">
        <v>5739.9004060000016</v>
      </c>
      <c r="C55" s="1" t="e">
        <f>+VLOOKUP(A55,#REF!,96,0)</f>
        <v>#REF!</v>
      </c>
    </row>
    <row r="56" spans="1:3">
      <c r="A56" s="37">
        <v>2783</v>
      </c>
      <c r="B56" s="1">
        <v>7426.6398713299941</v>
      </c>
      <c r="C56" s="1" t="e">
        <f>+VLOOKUP(A56,#REF!,96,0)</f>
        <v>#REF!</v>
      </c>
    </row>
    <row r="57" spans="1:3">
      <c r="A57" s="37">
        <v>2814</v>
      </c>
      <c r="B57" s="1">
        <v>39.205514039999997</v>
      </c>
      <c r="C57" s="1" t="e">
        <f>+VLOOKUP(A57,#REF!,96,0)</f>
        <v>#REF!</v>
      </c>
    </row>
    <row r="58" spans="1:3">
      <c r="A58" s="37">
        <v>2871</v>
      </c>
      <c r="B58" s="1">
        <v>34251.334405680005</v>
      </c>
      <c r="C58" s="1" t="e">
        <f>+VLOOKUP(A58,#REF!,96,0)</f>
        <v>#REF!</v>
      </c>
    </row>
    <row r="59" spans="1:3">
      <c r="A59" s="37">
        <v>3018</v>
      </c>
      <c r="B59" s="1">
        <v>16487.369329919999</v>
      </c>
      <c r="C59" s="1" t="e">
        <f>+VLOOKUP(A59,#REF!,96,0)</f>
        <v>#REF!</v>
      </c>
    </row>
    <row r="60" spans="1:3">
      <c r="A60" s="37">
        <v>3033</v>
      </c>
      <c r="B60" s="1">
        <v>36147.094445459988</v>
      </c>
      <c r="C60" s="1" t="e">
        <f>+VLOOKUP(A60,#REF!,96,0)</f>
        <v>#REF!</v>
      </c>
    </row>
    <row r="61" spans="1:3">
      <c r="A61" s="37">
        <v>3048</v>
      </c>
      <c r="B61" s="1">
        <v>2668.2123330300001</v>
      </c>
      <c r="C61" s="1" t="e">
        <f>+VLOOKUP(A61,#REF!,96,0)</f>
        <v>#REF!</v>
      </c>
    </row>
    <row r="62" spans="1:3">
      <c r="A62" s="37">
        <v>3049</v>
      </c>
      <c r="B62" s="1">
        <v>292.44170400000002</v>
      </c>
      <c r="C62" s="1" t="e">
        <f>+VLOOKUP(A62,#REF!,96,0)</f>
        <v>#REF!</v>
      </c>
    </row>
    <row r="63" spans="1:3">
      <c r="A63" s="37">
        <v>3070</v>
      </c>
      <c r="B63" s="1">
        <v>992.50740199999996</v>
      </c>
      <c r="C63" s="1" t="e">
        <f>+VLOOKUP(A63,#REF!,96,0)</f>
        <v>#REF!</v>
      </c>
    </row>
    <row r="64" spans="1:3">
      <c r="A64" s="37">
        <v>3072</v>
      </c>
      <c r="B64" s="1">
        <v>9658.9871830000011</v>
      </c>
      <c r="C64" s="1" t="e">
        <f>+VLOOKUP(A64,#REF!,96,0)</f>
        <v>#REF!</v>
      </c>
    </row>
    <row r="65" spans="1:3">
      <c r="A65" s="37">
        <v>3246</v>
      </c>
      <c r="B65" s="1">
        <v>14651.273885479999</v>
      </c>
      <c r="C65" s="1" t="e">
        <f>+VLOOKUP(A65,#REF!,96,0)</f>
        <v>#REF!</v>
      </c>
    </row>
    <row r="66" spans="1:3">
      <c r="A66" s="37">
        <v>3249</v>
      </c>
      <c r="B66" s="1">
        <v>511.344109</v>
      </c>
      <c r="C66" s="1" t="e">
        <f>+VLOOKUP(A66,#REF!,96,0)</f>
        <v>#REF!</v>
      </c>
    </row>
    <row r="67" spans="1:3">
      <c r="A67" s="37">
        <v>3278</v>
      </c>
      <c r="B67" s="1">
        <v>163.93649900000003</v>
      </c>
      <c r="C67" s="1" t="e">
        <f>+VLOOKUP(A67,#REF!,96,0)</f>
        <v>#REF!</v>
      </c>
    </row>
    <row r="68" spans="1:3">
      <c r="A68" s="37">
        <v>3316</v>
      </c>
      <c r="B68" s="1">
        <v>396.10900600000002</v>
      </c>
      <c r="C68" s="1" t="e">
        <f>+VLOOKUP(A68,#REF!,96,0)</f>
        <v>#REF!</v>
      </c>
    </row>
    <row r="69" spans="1:3">
      <c r="A69" s="37">
        <v>3341</v>
      </c>
      <c r="B69" s="1">
        <v>6358.5043151299997</v>
      </c>
      <c r="C69" s="1" t="e">
        <f>+VLOOKUP(A69,#REF!,96,0)</f>
        <v>#REF!</v>
      </c>
    </row>
    <row r="70" spans="1:3">
      <c r="A70" s="37">
        <v>3360</v>
      </c>
      <c r="B70" s="1">
        <v>1773.390099</v>
      </c>
      <c r="C70" s="1" t="e">
        <f>+VLOOKUP(A70,#REF!,96,0)</f>
        <v>#REF!</v>
      </c>
    </row>
    <row r="71" spans="1:3">
      <c r="A71" s="37">
        <v>3386</v>
      </c>
      <c r="B71" s="1">
        <v>88.545364000000006</v>
      </c>
      <c r="C71" s="1" t="e">
        <f>+VLOOKUP(A71,#REF!,96,0)</f>
        <v>#REF!</v>
      </c>
    </row>
    <row r="72" spans="1:3">
      <c r="A72" s="37">
        <v>3446</v>
      </c>
      <c r="B72" s="1">
        <v>2686.0951779999996</v>
      </c>
      <c r="C72" s="1" t="e">
        <f>+VLOOKUP(A72,#REF!,96,0)</f>
        <v>#REF!</v>
      </c>
    </row>
    <row r="73" spans="1:3">
      <c r="A73" s="37">
        <v>3488</v>
      </c>
      <c r="B73" s="1">
        <v>4900.9784889500006</v>
      </c>
      <c r="C73" s="1" t="e">
        <f>+VLOOKUP(A73,#REF!,96,0)</f>
        <v>#REF!</v>
      </c>
    </row>
    <row r="74" spans="1:3">
      <c r="A74" s="37">
        <v>3620</v>
      </c>
      <c r="B74" s="1">
        <v>2533.5756935500003</v>
      </c>
      <c r="C74" s="1" t="e">
        <f>+VLOOKUP(A74,#REF!,96,0)</f>
        <v>#REF!</v>
      </c>
    </row>
    <row r="75" spans="1:3">
      <c r="A75" s="37">
        <v>4458</v>
      </c>
      <c r="B75" s="1">
        <v>510.78339699999998</v>
      </c>
      <c r="C75" s="1" t="e">
        <f>+VLOOKUP(A75,#REF!,96,0)</f>
        <v>#REF!</v>
      </c>
    </row>
    <row r="76" spans="1:3">
      <c r="A76" s="37">
        <v>7099</v>
      </c>
      <c r="B76" s="1">
        <v>106.35731552</v>
      </c>
      <c r="C76" s="1" t="e">
        <f>+VLOOKUP(A76,#REF!,96,0)</f>
        <v>#REF!</v>
      </c>
    </row>
    <row r="77" spans="1:3">
      <c r="A77" s="37">
        <v>7961</v>
      </c>
      <c r="B77" s="1">
        <v>420.09911199999999</v>
      </c>
      <c r="C77" s="1" t="e">
        <f>+VLOOKUP(A77,#REF!,96,0)</f>
        <v>#REF!</v>
      </c>
    </row>
    <row r="78" spans="1:3">
      <c r="A78" s="37">
        <v>8024</v>
      </c>
      <c r="B78" s="1">
        <v>47709.738132999955</v>
      </c>
      <c r="C78" s="1" t="e">
        <f>+VLOOKUP(A78,#REF!,96,0)</f>
        <v>#REF!</v>
      </c>
    </row>
    <row r="79" spans="1:3">
      <c r="A79" s="37">
        <v>8480</v>
      </c>
      <c r="B79" s="1">
        <v>41888.706879620004</v>
      </c>
      <c r="C79" s="1" t="e">
        <f>+VLOOKUP(A79,#REF!,96,0)</f>
        <v>#REF!</v>
      </c>
    </row>
    <row r="80" spans="1:3">
      <c r="A80" s="37">
        <v>8487</v>
      </c>
      <c r="B80" s="1">
        <v>8065.7865359999996</v>
      </c>
      <c r="C80" s="1" t="e">
        <f>+VLOOKUP(A80,#REF!,96,0)</f>
        <v>#REF!</v>
      </c>
    </row>
    <row r="81" spans="1:3">
      <c r="A81" s="37">
        <v>8825</v>
      </c>
      <c r="B81" s="1">
        <v>2029.1666700000001</v>
      </c>
      <c r="C81" s="1" t="e">
        <f>+VLOOKUP(A81,#REF!,96,0)</f>
        <v>#REF!</v>
      </c>
    </row>
    <row r="82" spans="1:3">
      <c r="A82" s="37">
        <v>10555</v>
      </c>
      <c r="B82" s="1">
        <v>611.67875400000003</v>
      </c>
      <c r="C82" s="1" t="e">
        <f>+VLOOKUP(A82,#REF!,96,0)</f>
        <v>#REF!</v>
      </c>
    </row>
    <row r="83" spans="1:3">
      <c r="A83" s="37">
        <v>11085</v>
      </c>
      <c r="B83" s="1">
        <v>11.284238999999999</v>
      </c>
      <c r="C83" s="1" t="e">
        <f>+VLOOKUP(A83,#REF!,96,0)</f>
        <v>#REF!</v>
      </c>
    </row>
    <row r="84" spans="1:3">
      <c r="A84" s="37">
        <v>11128</v>
      </c>
      <c r="B84" s="1">
        <v>20740.606159999999</v>
      </c>
      <c r="C84" s="1" t="e">
        <f>+VLOOKUP(A84,#REF!,96,0)</f>
        <v>#REF!</v>
      </c>
    </row>
    <row r="85" spans="1:3">
      <c r="A85" s="37">
        <v>11327</v>
      </c>
      <c r="B85" s="1">
        <v>15553.170654</v>
      </c>
      <c r="C85" s="1" t="e">
        <f>+VLOOKUP(A85,#REF!,96,0)</f>
        <v>#REF!</v>
      </c>
    </row>
    <row r="86" spans="1:3">
      <c r="A86" s="37">
        <v>11488</v>
      </c>
      <c r="B86" s="1">
        <v>952.12968468999998</v>
      </c>
      <c r="C86" s="1" t="e">
        <f>+VLOOKUP(A86,#REF!,96,0)</f>
        <v>#REF!</v>
      </c>
    </row>
    <row r="87" spans="1:3">
      <c r="A87" s="37">
        <v>13022</v>
      </c>
      <c r="B87" s="1">
        <v>143.86581099</v>
      </c>
      <c r="C87" s="1" t="e">
        <f>+VLOOKUP(A87,#REF!,96,0)</f>
        <v>#REF!</v>
      </c>
    </row>
    <row r="88" spans="1:3">
      <c r="A88" s="37">
        <v>13813</v>
      </c>
      <c r="B88" s="1">
        <v>2372.8783039999998</v>
      </c>
      <c r="C88" s="1" t="e">
        <f>+VLOOKUP(A88,#REF!,96,0)</f>
        <v>#REF!</v>
      </c>
    </row>
    <row r="89" spans="1:3">
      <c r="A89" s="37">
        <v>20009</v>
      </c>
      <c r="B89" s="1">
        <v>46.418941000000004</v>
      </c>
      <c r="C89" s="1" t="e">
        <f>+VLOOKUP(A89,#REF!,96,0)</f>
        <v>#REF!</v>
      </c>
    </row>
    <row r="90" spans="1:3">
      <c r="A90" s="37" t="s">
        <v>5793</v>
      </c>
      <c r="B90" s="1">
        <v>518741.69566890004</v>
      </c>
      <c r="C90" s="1" t="e">
        <f>SUM(C7:C89)</f>
        <v>#REF!</v>
      </c>
    </row>
    <row r="91" spans="1:3">
      <c r="B91" s="1" t="e">
        <f>+GETPIVOTDATA("SALDOCAPITAL",$A$3)-#REF!</f>
        <v>#REF!</v>
      </c>
      <c r="C91" s="1" t="e">
        <f>+GETPIVOTDATA("SALDOCAPITAL",$A$3)-C90</f>
        <v>#REF!</v>
      </c>
    </row>
    <row r="92" spans="1:3">
      <c r="B92" s="1">
        <f>518742-516111</f>
        <v>2631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W8144"/>
  <sheetViews>
    <sheetView workbookViewId="0">
      <selection activeCell="Z1" sqref="Z1:BA1048576"/>
    </sheetView>
  </sheetViews>
  <sheetFormatPr baseColWidth="10" defaultColWidth="9.1796875" defaultRowHeight="14.5"/>
  <cols>
    <col min="1" max="1" width="11.81640625" customWidth="1"/>
    <col min="2" max="2" width="12" bestFit="1" customWidth="1"/>
    <col min="9" max="9" width="10.54296875" style="99" bestFit="1" customWidth="1"/>
    <col min="10" max="10" width="12.7265625" style="99" customWidth="1"/>
    <col min="11" max="11" width="15.54296875" customWidth="1"/>
    <col min="15" max="15" width="15.453125" customWidth="1"/>
    <col min="20" max="20" width="12.7265625" style="47" customWidth="1"/>
    <col min="23" max="23" width="11.26953125" bestFit="1" customWidth="1"/>
  </cols>
  <sheetData>
    <row r="1" spans="1:23">
      <c r="A1" s="35" t="s">
        <v>5791</v>
      </c>
      <c r="B1" s="98" t="s">
        <v>31</v>
      </c>
      <c r="C1" s="98" t="s">
        <v>32</v>
      </c>
      <c r="D1" s="98" t="s">
        <v>33</v>
      </c>
      <c r="E1" s="98" t="s">
        <v>34</v>
      </c>
      <c r="F1" s="98" t="s">
        <v>35</v>
      </c>
      <c r="G1" s="98" t="s">
        <v>4117</v>
      </c>
      <c r="H1" s="98" t="s">
        <v>36</v>
      </c>
      <c r="I1" s="98" t="s">
        <v>37</v>
      </c>
      <c r="J1" s="99" t="s">
        <v>38</v>
      </c>
      <c r="K1" s="24" t="s">
        <v>39</v>
      </c>
      <c r="L1" s="98" t="s">
        <v>40</v>
      </c>
      <c r="M1" s="98" t="s">
        <v>41</v>
      </c>
      <c r="N1" s="98" t="s">
        <v>42</v>
      </c>
      <c r="O1" s="24" t="s">
        <v>43</v>
      </c>
      <c r="P1" s="98" t="s">
        <v>44</v>
      </c>
      <c r="Q1" s="98" t="s">
        <v>4118</v>
      </c>
      <c r="R1" s="98" t="s">
        <v>45</v>
      </c>
      <c r="S1" s="98" t="s">
        <v>46</v>
      </c>
      <c r="T1" s="108" t="s">
        <v>47</v>
      </c>
      <c r="U1" s="98" t="s">
        <v>48</v>
      </c>
      <c r="V1" s="98" t="s">
        <v>4119</v>
      </c>
    </row>
    <row r="2" spans="1:23">
      <c r="A2">
        <f>+J2-B2</f>
        <v>1036</v>
      </c>
      <c r="B2" s="99">
        <v>44408</v>
      </c>
      <c r="C2" s="23">
        <v>1</v>
      </c>
      <c r="D2" s="23">
        <v>9</v>
      </c>
      <c r="E2" s="98" t="s">
        <v>49</v>
      </c>
      <c r="F2" s="98" t="s">
        <v>10838</v>
      </c>
      <c r="G2" s="98" t="s">
        <v>4120</v>
      </c>
      <c r="H2" s="98" t="s">
        <v>10839</v>
      </c>
      <c r="I2" s="98" t="s">
        <v>6194</v>
      </c>
      <c r="J2" s="99">
        <v>45444</v>
      </c>
      <c r="K2" s="107">
        <v>61613738</v>
      </c>
      <c r="L2" s="98" t="s">
        <v>50</v>
      </c>
      <c r="M2" s="23">
        <v>1080</v>
      </c>
      <c r="N2" s="23">
        <v>1</v>
      </c>
      <c r="O2" s="107">
        <v>1</v>
      </c>
      <c r="P2" s="23">
        <v>30</v>
      </c>
      <c r="Q2" s="23">
        <v>1</v>
      </c>
      <c r="R2" s="23">
        <v>1</v>
      </c>
      <c r="S2" s="23">
        <v>1</v>
      </c>
      <c r="T2" s="47">
        <v>56.717385</v>
      </c>
      <c r="U2" s="98" t="s">
        <v>10840</v>
      </c>
      <c r="V2" s="98" t="s">
        <v>3139</v>
      </c>
      <c r="W2" s="69">
        <f t="shared" ref="W2:W65" si="0">+T2/SUM($T$2:$T$5848)*A2</f>
        <v>0.18302040357421456</v>
      </c>
    </row>
    <row r="3" spans="1:23">
      <c r="A3">
        <f t="shared" ref="A3:A66" si="1">+J3-B3</f>
        <v>153</v>
      </c>
      <c r="B3" s="99">
        <v>44408</v>
      </c>
      <c r="C3" s="23">
        <v>1</v>
      </c>
      <c r="D3" s="23">
        <v>9</v>
      </c>
      <c r="E3" s="98" t="s">
        <v>49</v>
      </c>
      <c r="F3" s="98" t="s">
        <v>4109</v>
      </c>
      <c r="G3" s="98" t="s">
        <v>5786</v>
      </c>
      <c r="H3" s="98" t="s">
        <v>7257</v>
      </c>
      <c r="I3" s="98" t="s">
        <v>9951</v>
      </c>
      <c r="J3" s="99">
        <v>44561</v>
      </c>
      <c r="K3" s="107">
        <v>344700191.63</v>
      </c>
      <c r="L3" s="98" t="s">
        <v>3716</v>
      </c>
      <c r="M3" s="23">
        <v>365</v>
      </c>
      <c r="N3" s="23">
        <v>1</v>
      </c>
      <c r="O3" s="107">
        <v>344700191.63</v>
      </c>
      <c r="P3" s="23">
        <v>365</v>
      </c>
      <c r="Q3" s="23">
        <v>3</v>
      </c>
      <c r="R3" s="23">
        <v>2</v>
      </c>
      <c r="S3" s="23">
        <v>1</v>
      </c>
      <c r="T3" s="47">
        <v>344.70019163000001</v>
      </c>
      <c r="U3" s="98" t="s">
        <v>7258</v>
      </c>
      <c r="V3" s="98" t="s">
        <v>3139</v>
      </c>
      <c r="W3" s="69">
        <f t="shared" si="0"/>
        <v>0.16426933906898714</v>
      </c>
    </row>
    <row r="4" spans="1:23">
      <c r="A4">
        <f t="shared" si="1"/>
        <v>153</v>
      </c>
      <c r="B4" s="99">
        <v>44408</v>
      </c>
      <c r="C4" s="23">
        <v>2</v>
      </c>
      <c r="D4" s="23">
        <v>9</v>
      </c>
      <c r="E4" s="98" t="s">
        <v>49</v>
      </c>
      <c r="F4" s="98" t="s">
        <v>4109</v>
      </c>
      <c r="G4" s="98" t="s">
        <v>7259</v>
      </c>
      <c r="H4" s="98" t="s">
        <v>7260</v>
      </c>
      <c r="I4" s="98" t="s">
        <v>9951</v>
      </c>
      <c r="J4" s="99">
        <v>44561</v>
      </c>
      <c r="K4" s="107">
        <v>465365207</v>
      </c>
      <c r="L4" s="98" t="s">
        <v>3716</v>
      </c>
      <c r="M4" s="23">
        <v>365</v>
      </c>
      <c r="N4" s="23">
        <v>1</v>
      </c>
      <c r="O4" s="107">
        <v>465365207</v>
      </c>
      <c r="P4" s="23">
        <v>365</v>
      </c>
      <c r="Q4" s="23">
        <v>3</v>
      </c>
      <c r="R4" s="23">
        <v>2</v>
      </c>
      <c r="S4" s="23">
        <v>1</v>
      </c>
      <c r="T4" s="47">
        <v>465.365207</v>
      </c>
      <c r="U4" s="98" t="s">
        <v>7261</v>
      </c>
      <c r="V4" s="98" t="s">
        <v>3139</v>
      </c>
      <c r="W4" s="69">
        <f t="shared" si="0"/>
        <v>0.22177311424778212</v>
      </c>
    </row>
    <row r="5" spans="1:23">
      <c r="A5">
        <f t="shared" si="1"/>
        <v>1</v>
      </c>
      <c r="B5" s="99">
        <v>44408</v>
      </c>
      <c r="C5" s="23">
        <v>3</v>
      </c>
      <c r="D5" s="23">
        <v>3</v>
      </c>
      <c r="E5" s="98" t="s">
        <v>49</v>
      </c>
      <c r="F5" s="98" t="s">
        <v>199</v>
      </c>
      <c r="G5" s="98" t="s">
        <v>7263</v>
      </c>
      <c r="H5" s="98" t="s">
        <v>7264</v>
      </c>
      <c r="I5" s="98" t="s">
        <v>6552</v>
      </c>
      <c r="J5" s="99">
        <v>44409</v>
      </c>
      <c r="K5" s="107">
        <v>4888972.24</v>
      </c>
      <c r="L5" s="98" t="s">
        <v>7265</v>
      </c>
      <c r="M5" s="23">
        <v>1</v>
      </c>
      <c r="N5" s="23">
        <v>1</v>
      </c>
      <c r="O5" s="107">
        <v>4888972.24</v>
      </c>
      <c r="P5" s="23">
        <v>1</v>
      </c>
      <c r="Q5" s="23">
        <v>3</v>
      </c>
      <c r="R5" s="23">
        <v>2</v>
      </c>
      <c r="S5" s="23">
        <v>2</v>
      </c>
      <c r="T5" s="47">
        <v>4.8889722400000002</v>
      </c>
      <c r="U5" s="98" t="s">
        <v>7262</v>
      </c>
      <c r="V5" s="98" t="s">
        <v>3139</v>
      </c>
      <c r="W5" s="69">
        <f t="shared" si="0"/>
        <v>1.5227938893867097E-5</v>
      </c>
    </row>
    <row r="6" spans="1:23">
      <c r="A6">
        <f t="shared" si="1"/>
        <v>-34</v>
      </c>
      <c r="B6" s="99">
        <v>44408</v>
      </c>
      <c r="C6" s="23">
        <v>1</v>
      </c>
      <c r="D6" s="23">
        <v>4</v>
      </c>
      <c r="E6" s="98" t="s">
        <v>49</v>
      </c>
      <c r="F6" s="98" t="s">
        <v>56</v>
      </c>
      <c r="G6" s="98" t="s">
        <v>4120</v>
      </c>
      <c r="H6" s="98" t="s">
        <v>57</v>
      </c>
      <c r="I6" s="98" t="s">
        <v>9952</v>
      </c>
      <c r="J6" s="99">
        <v>44374</v>
      </c>
      <c r="K6" s="107">
        <v>3600000000</v>
      </c>
      <c r="L6" s="98" t="s">
        <v>58</v>
      </c>
      <c r="M6" s="23">
        <v>36</v>
      </c>
      <c r="N6" s="23">
        <v>7</v>
      </c>
      <c r="O6" s="107">
        <v>4800000000</v>
      </c>
      <c r="P6" s="23">
        <v>30</v>
      </c>
      <c r="Q6" s="23">
        <v>1</v>
      </c>
      <c r="R6" s="23">
        <v>2</v>
      </c>
      <c r="S6" s="23">
        <v>8.9904900269945007E-2</v>
      </c>
      <c r="T6" s="47">
        <v>200</v>
      </c>
      <c r="U6" s="98" t="s">
        <v>59</v>
      </c>
      <c r="V6" s="98" t="s">
        <v>3139</v>
      </c>
      <c r="W6" s="69">
        <f t="shared" si="0"/>
        <v>-2.1180317538128678E-2</v>
      </c>
    </row>
    <row r="7" spans="1:23">
      <c r="A7">
        <f t="shared" si="1"/>
        <v>-61</v>
      </c>
      <c r="B7" s="99">
        <v>44408</v>
      </c>
      <c r="C7" s="23">
        <v>2</v>
      </c>
      <c r="D7" s="23">
        <v>4</v>
      </c>
      <c r="E7" s="98" t="s">
        <v>49</v>
      </c>
      <c r="F7" s="98" t="s">
        <v>56</v>
      </c>
      <c r="G7" s="98" t="s">
        <v>4120</v>
      </c>
      <c r="H7" s="98" t="s">
        <v>57</v>
      </c>
      <c r="I7" s="98" t="s">
        <v>6087</v>
      </c>
      <c r="J7" s="99">
        <v>44347</v>
      </c>
      <c r="K7" s="107">
        <v>3100000000</v>
      </c>
      <c r="L7" s="98" t="s">
        <v>60</v>
      </c>
      <c r="M7" s="23">
        <v>36</v>
      </c>
      <c r="N7" s="23">
        <v>7</v>
      </c>
      <c r="O7" s="107">
        <v>3100000000</v>
      </c>
      <c r="P7" s="23">
        <v>30</v>
      </c>
      <c r="Q7" s="23">
        <v>1</v>
      </c>
      <c r="R7" s="23">
        <v>2</v>
      </c>
      <c r="S7" s="23">
        <v>8.1709219128175595E-2</v>
      </c>
      <c r="T7" s="47">
        <v>215.68543399999999</v>
      </c>
      <c r="U7" s="98" t="s">
        <v>59</v>
      </c>
      <c r="V7" s="98" t="s">
        <v>3139</v>
      </c>
      <c r="W7" s="69">
        <f t="shared" si="0"/>
        <v>-4.0980212471855119E-2</v>
      </c>
    </row>
    <row r="8" spans="1:23">
      <c r="A8">
        <f t="shared" si="1"/>
        <v>43</v>
      </c>
      <c r="B8" s="99">
        <v>44408</v>
      </c>
      <c r="C8" s="23">
        <v>3</v>
      </c>
      <c r="D8" s="23">
        <v>4</v>
      </c>
      <c r="E8" s="98" t="s">
        <v>49</v>
      </c>
      <c r="F8" s="98" t="s">
        <v>53</v>
      </c>
      <c r="G8" s="98" t="s">
        <v>4120</v>
      </c>
      <c r="H8" s="98" t="s">
        <v>61</v>
      </c>
      <c r="I8" s="98" t="s">
        <v>9953</v>
      </c>
      <c r="J8" s="99">
        <v>44451</v>
      </c>
      <c r="K8" s="107">
        <v>1500000000</v>
      </c>
      <c r="L8" s="98" t="s">
        <v>62</v>
      </c>
      <c r="M8" s="23">
        <v>60</v>
      </c>
      <c r="N8" s="23">
        <v>7</v>
      </c>
      <c r="O8" s="107">
        <v>1500000000</v>
      </c>
      <c r="P8" s="23">
        <v>30</v>
      </c>
      <c r="Q8" s="23">
        <v>1</v>
      </c>
      <c r="R8" s="23">
        <v>2</v>
      </c>
      <c r="S8" s="23">
        <v>0.112516861174889</v>
      </c>
      <c r="T8" s="47">
        <v>97.56044</v>
      </c>
      <c r="U8" s="98" t="s">
        <v>59</v>
      </c>
      <c r="V8" s="98" t="s">
        <v>3139</v>
      </c>
      <c r="W8" s="69">
        <f t="shared" si="0"/>
        <v>1.3066695180803041E-2</v>
      </c>
    </row>
    <row r="9" spans="1:23">
      <c r="A9">
        <f t="shared" si="1"/>
        <v>-179</v>
      </c>
      <c r="B9" s="99">
        <v>44408</v>
      </c>
      <c r="C9" s="23">
        <v>4</v>
      </c>
      <c r="D9" s="23">
        <v>4</v>
      </c>
      <c r="E9" s="98" t="s">
        <v>49</v>
      </c>
      <c r="F9" s="98" t="s">
        <v>53</v>
      </c>
      <c r="G9" s="98" t="s">
        <v>4120</v>
      </c>
      <c r="H9" s="98" t="s">
        <v>61</v>
      </c>
      <c r="I9" s="98" t="s">
        <v>9954</v>
      </c>
      <c r="J9" s="99">
        <v>44229</v>
      </c>
      <c r="K9" s="107">
        <v>1000000000</v>
      </c>
      <c r="L9" s="98" t="s">
        <v>63</v>
      </c>
      <c r="M9" s="23">
        <v>60</v>
      </c>
      <c r="N9" s="23">
        <v>7</v>
      </c>
      <c r="O9" s="107">
        <v>1000000000</v>
      </c>
      <c r="P9" s="23">
        <v>30</v>
      </c>
      <c r="Q9" s="23">
        <v>1</v>
      </c>
      <c r="R9" s="23">
        <v>2</v>
      </c>
      <c r="S9" s="23">
        <v>0.112516861174889</v>
      </c>
      <c r="T9" s="47">
        <v>133.093232</v>
      </c>
      <c r="U9" s="98" t="s">
        <v>59</v>
      </c>
      <c r="V9" s="98" t="s">
        <v>3139</v>
      </c>
      <c r="W9" s="69">
        <f t="shared" si="0"/>
        <v>-7.4204895287134337E-2</v>
      </c>
    </row>
    <row r="10" spans="1:23">
      <c r="A10">
        <f t="shared" si="1"/>
        <v>-179</v>
      </c>
      <c r="B10" s="99">
        <v>44408</v>
      </c>
      <c r="C10" s="23">
        <v>5</v>
      </c>
      <c r="D10" s="23">
        <v>4</v>
      </c>
      <c r="E10" s="98" t="s">
        <v>49</v>
      </c>
      <c r="F10" s="98" t="s">
        <v>53</v>
      </c>
      <c r="G10" s="98" t="s">
        <v>4120</v>
      </c>
      <c r="H10" s="98" t="s">
        <v>61</v>
      </c>
      <c r="I10" s="98" t="s">
        <v>9955</v>
      </c>
      <c r="J10" s="99">
        <v>44229</v>
      </c>
      <c r="K10" s="107">
        <v>1000000000</v>
      </c>
      <c r="L10" s="98" t="s">
        <v>64</v>
      </c>
      <c r="M10" s="23">
        <v>60</v>
      </c>
      <c r="N10" s="23">
        <v>7</v>
      </c>
      <c r="O10" s="107">
        <v>1000000000</v>
      </c>
      <c r="P10" s="23">
        <v>30</v>
      </c>
      <c r="Q10" s="23">
        <v>1</v>
      </c>
      <c r="R10" s="23">
        <v>2</v>
      </c>
      <c r="S10" s="23">
        <v>0.110313512795793</v>
      </c>
      <c r="T10" s="47">
        <v>133.279167</v>
      </c>
      <c r="U10" s="98" t="s">
        <v>59</v>
      </c>
      <c r="V10" s="98" t="s">
        <v>3139</v>
      </c>
      <c r="W10" s="69">
        <f t="shared" si="0"/>
        <v>-7.4308561619357852E-2</v>
      </c>
    </row>
    <row r="11" spans="1:23">
      <c r="A11">
        <f t="shared" si="1"/>
        <v>312</v>
      </c>
      <c r="B11" s="99">
        <v>44408</v>
      </c>
      <c r="C11" s="23">
        <v>6</v>
      </c>
      <c r="D11" s="23">
        <v>4</v>
      </c>
      <c r="E11" s="98" t="s">
        <v>49</v>
      </c>
      <c r="F11" s="98" t="s">
        <v>53</v>
      </c>
      <c r="G11" s="98" t="s">
        <v>4120</v>
      </c>
      <c r="H11" s="98" t="s">
        <v>61</v>
      </c>
      <c r="I11" s="98" t="s">
        <v>6326</v>
      </c>
      <c r="J11" s="99">
        <v>44720</v>
      </c>
      <c r="K11" s="107">
        <v>1000000000</v>
      </c>
      <c r="L11" s="98" t="s">
        <v>65</v>
      </c>
      <c r="M11" s="23">
        <v>60</v>
      </c>
      <c r="N11" s="23">
        <v>7</v>
      </c>
      <c r="O11" s="107">
        <v>1000000000</v>
      </c>
      <c r="P11" s="23">
        <v>30</v>
      </c>
      <c r="Q11" s="23">
        <v>1</v>
      </c>
      <c r="R11" s="23">
        <v>2</v>
      </c>
      <c r="S11" s="23">
        <v>8.6599999999999996E-2</v>
      </c>
      <c r="T11" s="47">
        <v>158.179631</v>
      </c>
      <c r="U11" s="98" t="s">
        <v>59</v>
      </c>
      <c r="V11" s="98" t="s">
        <v>3139</v>
      </c>
      <c r="W11" s="69">
        <f t="shared" si="0"/>
        <v>0.15371940905072576</v>
      </c>
    </row>
    <row r="12" spans="1:23">
      <c r="A12">
        <f t="shared" si="1"/>
        <v>409</v>
      </c>
      <c r="B12" s="99">
        <v>44408</v>
      </c>
      <c r="C12" s="23">
        <v>7</v>
      </c>
      <c r="D12" s="23">
        <v>4</v>
      </c>
      <c r="E12" s="98" t="s">
        <v>49</v>
      </c>
      <c r="F12" s="98" t="s">
        <v>53</v>
      </c>
      <c r="G12" s="98" t="s">
        <v>4120</v>
      </c>
      <c r="H12" s="98" t="s">
        <v>66</v>
      </c>
      <c r="I12" s="98" t="s">
        <v>9956</v>
      </c>
      <c r="J12" s="99">
        <v>44817</v>
      </c>
      <c r="K12" s="107">
        <v>2000000000</v>
      </c>
      <c r="L12" s="98" t="s">
        <v>67</v>
      </c>
      <c r="M12" s="23">
        <v>60</v>
      </c>
      <c r="N12" s="23">
        <v>7</v>
      </c>
      <c r="O12" s="107">
        <v>2000000000</v>
      </c>
      <c r="P12" s="23">
        <v>30</v>
      </c>
      <c r="Q12" s="23">
        <v>1</v>
      </c>
      <c r="R12" s="23">
        <v>2</v>
      </c>
      <c r="S12" s="23">
        <v>8.6599999999999996E-2</v>
      </c>
      <c r="T12" s="47">
        <v>433.200197</v>
      </c>
      <c r="U12" s="98" t="s">
        <v>59</v>
      </c>
      <c r="V12" s="98" t="s">
        <v>3139</v>
      </c>
      <c r="W12" s="69">
        <f t="shared" si="0"/>
        <v>0.55186837523328214</v>
      </c>
    </row>
    <row r="13" spans="1:23">
      <c r="A13">
        <f t="shared" si="1"/>
        <v>421</v>
      </c>
      <c r="B13" s="99">
        <v>44408</v>
      </c>
      <c r="C13" s="23">
        <v>8</v>
      </c>
      <c r="D13" s="23">
        <v>4</v>
      </c>
      <c r="E13" s="98" t="s">
        <v>49</v>
      </c>
      <c r="F13" s="98" t="s">
        <v>53</v>
      </c>
      <c r="G13" s="98" t="s">
        <v>4120</v>
      </c>
      <c r="H13" s="98" t="s">
        <v>68</v>
      </c>
      <c r="I13" s="98" t="s">
        <v>9957</v>
      </c>
      <c r="J13" s="99">
        <v>44829</v>
      </c>
      <c r="K13" s="107">
        <v>2000000000</v>
      </c>
      <c r="L13" s="98" t="s">
        <v>69</v>
      </c>
      <c r="M13" s="23">
        <v>60</v>
      </c>
      <c r="N13" s="23">
        <v>7</v>
      </c>
      <c r="O13" s="107">
        <v>2000000000</v>
      </c>
      <c r="P13" s="23">
        <v>30</v>
      </c>
      <c r="Q13" s="23">
        <v>1</v>
      </c>
      <c r="R13" s="23">
        <v>2</v>
      </c>
      <c r="S13" s="23">
        <v>0.110313512795793</v>
      </c>
      <c r="T13" s="47">
        <v>486.39264300000002</v>
      </c>
      <c r="U13" s="98" t="s">
        <v>59</v>
      </c>
      <c r="V13" s="98" t="s">
        <v>3139</v>
      </c>
      <c r="W13" s="69">
        <f t="shared" si="0"/>
        <v>0.63781194322732471</v>
      </c>
    </row>
    <row r="14" spans="1:23">
      <c r="A14">
        <f t="shared" si="1"/>
        <v>508</v>
      </c>
      <c r="B14" s="99">
        <v>44408</v>
      </c>
      <c r="C14" s="23">
        <v>9</v>
      </c>
      <c r="D14" s="23">
        <v>4</v>
      </c>
      <c r="E14" s="98" t="s">
        <v>49</v>
      </c>
      <c r="F14" s="98" t="s">
        <v>53</v>
      </c>
      <c r="G14" s="98" t="s">
        <v>4120</v>
      </c>
      <c r="H14" s="98" t="s">
        <v>70</v>
      </c>
      <c r="I14" s="98" t="s">
        <v>9259</v>
      </c>
      <c r="J14" s="99">
        <v>44916</v>
      </c>
      <c r="K14" s="107">
        <v>1000000000</v>
      </c>
      <c r="L14" s="98" t="s">
        <v>71</v>
      </c>
      <c r="M14" s="23">
        <v>60</v>
      </c>
      <c r="N14" s="23">
        <v>7</v>
      </c>
      <c r="O14" s="107">
        <v>1000000000</v>
      </c>
      <c r="P14" s="23">
        <v>30</v>
      </c>
      <c r="Q14" s="23">
        <v>1</v>
      </c>
      <c r="R14" s="23">
        <v>2</v>
      </c>
      <c r="S14" s="23">
        <v>0.107125762241965</v>
      </c>
      <c r="T14" s="47">
        <v>246.51737600000001</v>
      </c>
      <c r="U14" s="98" t="s">
        <v>59</v>
      </c>
      <c r="V14" s="98" t="s">
        <v>3139</v>
      </c>
      <c r="W14" s="69">
        <f t="shared" si="0"/>
        <v>0.39006304141057369</v>
      </c>
    </row>
    <row r="15" spans="1:23">
      <c r="A15">
        <f t="shared" si="1"/>
        <v>845</v>
      </c>
      <c r="B15" s="99">
        <v>44408</v>
      </c>
      <c r="C15" s="23">
        <v>10</v>
      </c>
      <c r="D15" s="23">
        <v>4</v>
      </c>
      <c r="E15" s="98" t="s">
        <v>49</v>
      </c>
      <c r="F15" s="98" t="s">
        <v>53</v>
      </c>
      <c r="G15" s="98" t="s">
        <v>4120</v>
      </c>
      <c r="H15" s="98" t="s">
        <v>70</v>
      </c>
      <c r="I15" s="98" t="s">
        <v>9958</v>
      </c>
      <c r="J15" s="99">
        <v>45253</v>
      </c>
      <c r="K15" s="107">
        <v>1500000000</v>
      </c>
      <c r="L15" s="98" t="s">
        <v>72</v>
      </c>
      <c r="M15" s="23">
        <v>60</v>
      </c>
      <c r="N15" s="23">
        <v>7</v>
      </c>
      <c r="O15" s="107">
        <v>1500000000</v>
      </c>
      <c r="P15" s="23">
        <v>30</v>
      </c>
      <c r="Q15" s="23">
        <v>1</v>
      </c>
      <c r="R15" s="23">
        <v>2</v>
      </c>
      <c r="S15" s="23">
        <v>7.1437534623088897E-2</v>
      </c>
      <c r="T15" s="47">
        <v>524.88334299999997</v>
      </c>
      <c r="U15" s="98" t="s">
        <v>59</v>
      </c>
      <c r="V15" s="98" t="s">
        <v>3139</v>
      </c>
      <c r="W15" s="69">
        <f t="shared" si="0"/>
        <v>1.3814750756700385</v>
      </c>
    </row>
    <row r="16" spans="1:23">
      <c r="A16">
        <f t="shared" si="1"/>
        <v>115</v>
      </c>
      <c r="B16" s="99">
        <v>44408</v>
      </c>
      <c r="C16" s="23">
        <v>11</v>
      </c>
      <c r="D16" s="23">
        <v>4</v>
      </c>
      <c r="E16" s="98" t="s">
        <v>49</v>
      </c>
      <c r="F16" s="98" t="s">
        <v>53</v>
      </c>
      <c r="G16" s="98" t="s">
        <v>4120</v>
      </c>
      <c r="H16" s="98" t="s">
        <v>70</v>
      </c>
      <c r="I16" s="98" t="s">
        <v>7049</v>
      </c>
      <c r="J16" s="99">
        <v>44523</v>
      </c>
      <c r="K16" s="107">
        <v>210000000</v>
      </c>
      <c r="L16" s="98" t="s">
        <v>73</v>
      </c>
      <c r="M16" s="23">
        <v>36</v>
      </c>
      <c r="N16" s="23">
        <v>7</v>
      </c>
      <c r="O16" s="107">
        <v>210000000</v>
      </c>
      <c r="P16" s="23">
        <v>30</v>
      </c>
      <c r="Q16" s="23">
        <v>1</v>
      </c>
      <c r="R16" s="23">
        <v>2</v>
      </c>
      <c r="S16" s="23">
        <v>8.2139158364710904E-2</v>
      </c>
      <c r="T16" s="47">
        <v>15.344874000000001</v>
      </c>
      <c r="U16" s="98" t="s">
        <v>59</v>
      </c>
      <c r="V16" s="98" t="s">
        <v>3139</v>
      </c>
      <c r="W16" s="69">
        <f t="shared" si="0"/>
        <v>5.496480874822956E-3</v>
      </c>
    </row>
    <row r="17" spans="1:23">
      <c r="A17">
        <f t="shared" si="1"/>
        <v>848</v>
      </c>
      <c r="B17" s="99">
        <v>44408</v>
      </c>
      <c r="C17" s="23">
        <v>12</v>
      </c>
      <c r="D17" s="23">
        <v>4</v>
      </c>
      <c r="E17" s="98" t="s">
        <v>49</v>
      </c>
      <c r="F17" s="98" t="s">
        <v>53</v>
      </c>
      <c r="G17" s="98" t="s">
        <v>4120</v>
      </c>
      <c r="H17" s="98" t="s">
        <v>74</v>
      </c>
      <c r="I17" s="98" t="s">
        <v>7049</v>
      </c>
      <c r="J17" s="99">
        <v>45256</v>
      </c>
      <c r="K17" s="107">
        <v>4000000000</v>
      </c>
      <c r="L17" s="98" t="s">
        <v>75</v>
      </c>
      <c r="M17" s="23">
        <v>60</v>
      </c>
      <c r="N17" s="23">
        <v>7</v>
      </c>
      <c r="O17" s="107">
        <v>4000000000</v>
      </c>
      <c r="P17" s="23">
        <v>30</v>
      </c>
      <c r="Q17" s="23">
        <v>1</v>
      </c>
      <c r="R17" s="23">
        <v>2</v>
      </c>
      <c r="S17" s="23">
        <v>8.3429916117545799E-2</v>
      </c>
      <c r="T17" s="47">
        <v>1866.4569449999999</v>
      </c>
      <c r="U17" s="98" t="s">
        <v>59</v>
      </c>
      <c r="V17" s="98" t="s">
        <v>3139</v>
      </c>
      <c r="W17" s="69">
        <f t="shared" si="0"/>
        <v>4.9298917426266247</v>
      </c>
    </row>
    <row r="18" spans="1:23">
      <c r="A18">
        <f t="shared" si="1"/>
        <v>963</v>
      </c>
      <c r="B18" s="99">
        <v>44408</v>
      </c>
      <c r="C18" s="23">
        <v>13</v>
      </c>
      <c r="D18" s="23">
        <v>4</v>
      </c>
      <c r="E18" s="98" t="s">
        <v>49</v>
      </c>
      <c r="F18" s="98" t="s">
        <v>53</v>
      </c>
      <c r="G18" s="98" t="s">
        <v>4120</v>
      </c>
      <c r="H18" s="98" t="s">
        <v>74</v>
      </c>
      <c r="I18" s="98" t="s">
        <v>9959</v>
      </c>
      <c r="J18" s="99">
        <v>45371</v>
      </c>
      <c r="K18" s="107">
        <v>1000000000</v>
      </c>
      <c r="L18" s="98" t="s">
        <v>76</v>
      </c>
      <c r="M18" s="23">
        <v>60</v>
      </c>
      <c r="N18" s="23">
        <v>7</v>
      </c>
      <c r="O18" s="107">
        <v>1000000000</v>
      </c>
      <c r="P18" s="23">
        <v>30</v>
      </c>
      <c r="Q18" s="23">
        <v>1</v>
      </c>
      <c r="R18" s="23">
        <v>2</v>
      </c>
      <c r="S18" s="23">
        <v>8.3107094438330295E-2</v>
      </c>
      <c r="T18" s="47">
        <v>549.94390199999998</v>
      </c>
      <c r="U18" s="98" t="s">
        <v>59</v>
      </c>
      <c r="V18" s="98" t="s">
        <v>3139</v>
      </c>
      <c r="W18" s="69">
        <f t="shared" si="0"/>
        <v>1.6495604372109369</v>
      </c>
    </row>
    <row r="19" spans="1:23">
      <c r="A19">
        <f t="shared" si="1"/>
        <v>480</v>
      </c>
      <c r="B19" s="99">
        <v>44408</v>
      </c>
      <c r="C19" s="23">
        <v>14</v>
      </c>
      <c r="D19" s="23">
        <v>4</v>
      </c>
      <c r="E19" s="98" t="s">
        <v>49</v>
      </c>
      <c r="F19" s="98" t="s">
        <v>53</v>
      </c>
      <c r="G19" s="98" t="s">
        <v>4120</v>
      </c>
      <c r="H19" s="98" t="s">
        <v>74</v>
      </c>
      <c r="I19" s="98" t="s">
        <v>9960</v>
      </c>
      <c r="J19" s="99">
        <v>44888</v>
      </c>
      <c r="K19" s="107">
        <v>287000000</v>
      </c>
      <c r="L19" s="98" t="s">
        <v>77</v>
      </c>
      <c r="M19" s="23">
        <v>36</v>
      </c>
      <c r="N19" s="23">
        <v>7</v>
      </c>
      <c r="O19" s="107">
        <v>287000000</v>
      </c>
      <c r="P19" s="23">
        <v>36</v>
      </c>
      <c r="Q19" s="23">
        <v>1</v>
      </c>
      <c r="R19" s="23">
        <v>2</v>
      </c>
      <c r="S19" s="23">
        <v>7.9600000000000004E-2</v>
      </c>
      <c r="T19" s="47">
        <v>135.51137499999999</v>
      </c>
      <c r="U19" s="98" t="s">
        <v>59</v>
      </c>
      <c r="V19" s="98" t="s">
        <v>3139</v>
      </c>
      <c r="W19" s="69">
        <f t="shared" si="0"/>
        <v>0.20260051429612461</v>
      </c>
    </row>
    <row r="20" spans="1:23">
      <c r="A20">
        <f t="shared" si="1"/>
        <v>1211</v>
      </c>
      <c r="B20" s="99">
        <v>44408</v>
      </c>
      <c r="C20" s="23">
        <v>15</v>
      </c>
      <c r="D20" s="23">
        <v>4</v>
      </c>
      <c r="E20" s="98" t="s">
        <v>49</v>
      </c>
      <c r="F20" s="98" t="s">
        <v>53</v>
      </c>
      <c r="G20" s="98" t="s">
        <v>4120</v>
      </c>
      <c r="H20" s="98" t="s">
        <v>74</v>
      </c>
      <c r="I20" s="98" t="s">
        <v>9960</v>
      </c>
      <c r="J20" s="99">
        <v>45619</v>
      </c>
      <c r="K20" s="107">
        <v>3000000000</v>
      </c>
      <c r="L20" s="98" t="s">
        <v>78</v>
      </c>
      <c r="M20" s="23">
        <v>60</v>
      </c>
      <c r="N20" s="23">
        <v>7</v>
      </c>
      <c r="O20" s="107">
        <v>3000000000</v>
      </c>
      <c r="P20" s="23">
        <v>60</v>
      </c>
      <c r="Q20" s="23">
        <v>1</v>
      </c>
      <c r="R20" s="23">
        <v>2</v>
      </c>
      <c r="S20" s="23">
        <v>8.4599999999999995E-2</v>
      </c>
      <c r="T20" s="47">
        <v>2045.2615131199998</v>
      </c>
      <c r="U20" s="98" t="s">
        <v>59</v>
      </c>
      <c r="V20" s="98" t="s">
        <v>3139</v>
      </c>
      <c r="W20" s="69">
        <f t="shared" si="0"/>
        <v>7.7146556069021326</v>
      </c>
    </row>
    <row r="21" spans="1:23">
      <c r="A21">
        <f t="shared" si="1"/>
        <v>343</v>
      </c>
      <c r="B21" s="99">
        <v>44408</v>
      </c>
      <c r="C21" s="23">
        <v>16</v>
      </c>
      <c r="D21" s="23">
        <v>4</v>
      </c>
      <c r="E21" s="98" t="s">
        <v>49</v>
      </c>
      <c r="F21" s="98" t="s">
        <v>80</v>
      </c>
      <c r="G21" s="98" t="s">
        <v>4120</v>
      </c>
      <c r="H21" s="98" t="s">
        <v>81</v>
      </c>
      <c r="I21" s="98" t="s">
        <v>9961</v>
      </c>
      <c r="J21" s="99">
        <v>44751</v>
      </c>
      <c r="K21" s="107">
        <v>1500000000</v>
      </c>
      <c r="L21" s="98" t="s">
        <v>82</v>
      </c>
      <c r="M21" s="23">
        <v>36</v>
      </c>
      <c r="N21" s="23">
        <v>7</v>
      </c>
      <c r="O21" s="107">
        <v>1500000000</v>
      </c>
      <c r="P21" s="23">
        <v>30</v>
      </c>
      <c r="Q21" s="23">
        <v>1</v>
      </c>
      <c r="R21" s="23">
        <v>2</v>
      </c>
      <c r="S21" s="23">
        <v>8.2569254240530299E-2</v>
      </c>
      <c r="T21" s="47">
        <v>509.13664699999998</v>
      </c>
      <c r="U21" s="98" t="s">
        <v>59</v>
      </c>
      <c r="V21" s="98" t="s">
        <v>3139</v>
      </c>
      <c r="W21" s="69">
        <f t="shared" si="0"/>
        <v>0.54394129674103509</v>
      </c>
    </row>
    <row r="22" spans="1:23">
      <c r="A22">
        <f t="shared" si="1"/>
        <v>79</v>
      </c>
      <c r="B22" s="99">
        <v>44408</v>
      </c>
      <c r="C22" s="23">
        <v>1</v>
      </c>
      <c r="D22" s="23">
        <v>4</v>
      </c>
      <c r="E22" s="98" t="s">
        <v>49</v>
      </c>
      <c r="F22" s="98" t="s">
        <v>83</v>
      </c>
      <c r="G22" s="98" t="s">
        <v>4120</v>
      </c>
      <c r="H22" s="98" t="s">
        <v>84</v>
      </c>
      <c r="I22" s="98" t="s">
        <v>9962</v>
      </c>
      <c r="J22" s="99">
        <v>44487</v>
      </c>
      <c r="K22" s="107">
        <v>3223869840</v>
      </c>
      <c r="L22" s="98" t="s">
        <v>50</v>
      </c>
      <c r="M22" s="23">
        <v>1080</v>
      </c>
      <c r="N22" s="23">
        <v>1</v>
      </c>
      <c r="O22" s="107">
        <v>3223869840</v>
      </c>
      <c r="P22" s="23">
        <v>30</v>
      </c>
      <c r="Q22" s="23">
        <v>1</v>
      </c>
      <c r="R22" s="23">
        <v>2</v>
      </c>
      <c r="S22" s="23">
        <v>6</v>
      </c>
      <c r="T22" s="47">
        <v>1871.5812129999999</v>
      </c>
      <c r="U22" s="98" t="s">
        <v>85</v>
      </c>
      <c r="V22" s="98" t="s">
        <v>3139</v>
      </c>
      <c r="W22" s="69">
        <f t="shared" si="0"/>
        <v>0.46053148041016873</v>
      </c>
    </row>
    <row r="23" spans="1:23">
      <c r="A23">
        <f t="shared" si="1"/>
        <v>264</v>
      </c>
      <c r="B23" s="99">
        <v>44408</v>
      </c>
      <c r="C23" s="23">
        <v>2</v>
      </c>
      <c r="D23" s="23">
        <v>4</v>
      </c>
      <c r="E23" s="98" t="s">
        <v>49</v>
      </c>
      <c r="F23" s="98" t="s">
        <v>53</v>
      </c>
      <c r="G23" s="98" t="s">
        <v>4120</v>
      </c>
      <c r="H23" s="98" t="s">
        <v>84</v>
      </c>
      <c r="I23" s="98" t="s">
        <v>9963</v>
      </c>
      <c r="J23" s="99">
        <v>44672</v>
      </c>
      <c r="K23" s="107">
        <v>19900000000</v>
      </c>
      <c r="L23" s="98" t="s">
        <v>50</v>
      </c>
      <c r="M23" s="23">
        <v>1080</v>
      </c>
      <c r="N23" s="23">
        <v>1</v>
      </c>
      <c r="O23" s="107">
        <v>19900000000</v>
      </c>
      <c r="P23" s="23">
        <v>30</v>
      </c>
      <c r="Q23" s="23">
        <v>1</v>
      </c>
      <c r="R23" s="23">
        <v>2</v>
      </c>
      <c r="S23" s="23">
        <v>5.75</v>
      </c>
      <c r="T23" s="47">
        <v>4982.0442739999999</v>
      </c>
      <c r="U23" s="98" t="s">
        <v>85</v>
      </c>
      <c r="V23" s="98" t="s">
        <v>3139</v>
      </c>
      <c r="W23" s="69">
        <f t="shared" si="0"/>
        <v>4.0967085064789179</v>
      </c>
    </row>
    <row r="24" spans="1:23">
      <c r="A24">
        <f t="shared" si="1"/>
        <v>83</v>
      </c>
      <c r="B24" s="99">
        <v>44408</v>
      </c>
      <c r="C24" s="23">
        <v>3</v>
      </c>
      <c r="D24" s="23">
        <v>4</v>
      </c>
      <c r="E24" s="98" t="s">
        <v>49</v>
      </c>
      <c r="F24" s="98" t="s">
        <v>86</v>
      </c>
      <c r="G24" s="98" t="s">
        <v>4120</v>
      </c>
      <c r="H24" s="98" t="s">
        <v>87</v>
      </c>
      <c r="I24" s="98" t="s">
        <v>9964</v>
      </c>
      <c r="J24" s="99">
        <v>44491</v>
      </c>
      <c r="K24" s="107">
        <v>4000000000</v>
      </c>
      <c r="L24" s="98" t="s">
        <v>50</v>
      </c>
      <c r="M24" s="23">
        <v>720</v>
      </c>
      <c r="N24" s="23">
        <v>1</v>
      </c>
      <c r="O24" s="107">
        <v>4000000000</v>
      </c>
      <c r="P24" s="23">
        <v>30</v>
      </c>
      <c r="Q24" s="23">
        <v>1</v>
      </c>
      <c r="R24" s="23">
        <v>2</v>
      </c>
      <c r="S24" s="23">
        <v>5.75</v>
      </c>
      <c r="T24" s="47">
        <v>1001.415934</v>
      </c>
      <c r="U24" s="98" t="s">
        <v>85</v>
      </c>
      <c r="V24" s="98" t="s">
        <v>3139</v>
      </c>
      <c r="W24" s="69">
        <f t="shared" si="0"/>
        <v>0.25889051764684146</v>
      </c>
    </row>
    <row r="25" spans="1:23">
      <c r="A25">
        <f t="shared" si="1"/>
        <v>399</v>
      </c>
      <c r="B25" s="99">
        <v>44408</v>
      </c>
      <c r="C25" s="23">
        <v>4</v>
      </c>
      <c r="D25" s="23">
        <v>4</v>
      </c>
      <c r="E25" s="98" t="s">
        <v>49</v>
      </c>
      <c r="F25" s="98" t="s">
        <v>86</v>
      </c>
      <c r="G25" s="98" t="s">
        <v>4120</v>
      </c>
      <c r="H25" s="98" t="s">
        <v>87</v>
      </c>
      <c r="I25" s="98" t="s">
        <v>6038</v>
      </c>
      <c r="J25" s="99">
        <v>44807</v>
      </c>
      <c r="K25" s="107">
        <v>1600000000</v>
      </c>
      <c r="L25" s="98" t="s">
        <v>89</v>
      </c>
      <c r="M25" s="23">
        <v>720</v>
      </c>
      <c r="N25" s="23">
        <v>1</v>
      </c>
      <c r="O25" s="107">
        <v>1600000000</v>
      </c>
      <c r="P25" s="23">
        <v>30</v>
      </c>
      <c r="Q25" s="23">
        <v>1</v>
      </c>
      <c r="R25" s="23">
        <v>2</v>
      </c>
      <c r="S25" s="23">
        <v>5.8</v>
      </c>
      <c r="T25" s="47">
        <v>937.44478600000002</v>
      </c>
      <c r="U25" s="98" t="s">
        <v>85</v>
      </c>
      <c r="V25" s="98" t="s">
        <v>3139</v>
      </c>
      <c r="W25" s="69">
        <f t="shared" si="0"/>
        <v>1.1650435174316605</v>
      </c>
    </row>
    <row r="26" spans="1:23">
      <c r="A26">
        <f t="shared" si="1"/>
        <v>1240</v>
      </c>
      <c r="B26" s="99">
        <v>44408</v>
      </c>
      <c r="C26" s="23">
        <v>5</v>
      </c>
      <c r="D26" s="23">
        <v>4</v>
      </c>
      <c r="E26" s="98" t="s">
        <v>49</v>
      </c>
      <c r="F26" s="98" t="s">
        <v>86</v>
      </c>
      <c r="G26" s="98" t="s">
        <v>4120</v>
      </c>
      <c r="H26" s="98" t="s">
        <v>87</v>
      </c>
      <c r="I26" s="98" t="s">
        <v>9965</v>
      </c>
      <c r="J26" s="99">
        <v>45648</v>
      </c>
      <c r="K26" s="107">
        <v>900000000</v>
      </c>
      <c r="L26" s="98" t="s">
        <v>3193</v>
      </c>
      <c r="M26" s="23">
        <v>1440</v>
      </c>
      <c r="N26" s="23">
        <v>1</v>
      </c>
      <c r="O26" s="107">
        <v>900000000</v>
      </c>
      <c r="P26" s="23">
        <v>30</v>
      </c>
      <c r="Q26" s="23">
        <v>1</v>
      </c>
      <c r="R26" s="23">
        <v>2</v>
      </c>
      <c r="S26" s="23">
        <v>7.75</v>
      </c>
      <c r="T26" s="47">
        <v>770.19318099999998</v>
      </c>
      <c r="U26" s="98" t="s">
        <v>85</v>
      </c>
      <c r="V26" s="98" t="s">
        <v>3139</v>
      </c>
      <c r="W26" s="69">
        <f t="shared" si="0"/>
        <v>2.9747118842219051</v>
      </c>
    </row>
    <row r="27" spans="1:23">
      <c r="A27">
        <f t="shared" si="1"/>
        <v>303</v>
      </c>
      <c r="B27" s="99">
        <v>44408</v>
      </c>
      <c r="C27" s="23">
        <v>6</v>
      </c>
      <c r="D27" s="23">
        <v>4</v>
      </c>
      <c r="E27" s="98" t="s">
        <v>49</v>
      </c>
      <c r="F27" s="98" t="s">
        <v>53</v>
      </c>
      <c r="G27" s="98" t="s">
        <v>4120</v>
      </c>
      <c r="H27" s="98" t="s">
        <v>84</v>
      </c>
      <c r="I27" s="98" t="s">
        <v>6517</v>
      </c>
      <c r="J27" s="99">
        <v>44711</v>
      </c>
      <c r="K27" s="107">
        <v>550000000</v>
      </c>
      <c r="L27" s="98" t="s">
        <v>88</v>
      </c>
      <c r="M27" s="23">
        <v>1080</v>
      </c>
      <c r="N27" s="23">
        <v>1</v>
      </c>
      <c r="O27" s="107">
        <v>550000000</v>
      </c>
      <c r="P27" s="23">
        <v>30</v>
      </c>
      <c r="Q27" s="23">
        <v>1</v>
      </c>
      <c r="R27" s="23">
        <v>2</v>
      </c>
      <c r="S27" s="23">
        <v>5.87</v>
      </c>
      <c r="T27" s="47">
        <v>168.07932700000001</v>
      </c>
      <c r="U27" s="98" t="s">
        <v>85</v>
      </c>
      <c r="V27" s="98" t="s">
        <v>3139</v>
      </c>
      <c r="W27" s="69">
        <f t="shared" si="0"/>
        <v>0.15862823173365506</v>
      </c>
    </row>
    <row r="28" spans="1:23">
      <c r="A28">
        <f t="shared" si="1"/>
        <v>331</v>
      </c>
      <c r="B28" s="99">
        <v>44408</v>
      </c>
      <c r="C28" s="23">
        <v>7</v>
      </c>
      <c r="D28" s="23">
        <v>4</v>
      </c>
      <c r="E28" s="98" t="s">
        <v>49</v>
      </c>
      <c r="F28" s="98" t="s">
        <v>53</v>
      </c>
      <c r="G28" s="98" t="s">
        <v>4120</v>
      </c>
      <c r="H28" s="98" t="s">
        <v>84</v>
      </c>
      <c r="I28" s="98" t="s">
        <v>9966</v>
      </c>
      <c r="J28" s="99">
        <v>44739</v>
      </c>
      <c r="K28" s="107">
        <v>500000000</v>
      </c>
      <c r="L28" s="98" t="s">
        <v>89</v>
      </c>
      <c r="M28" s="23">
        <v>1080</v>
      </c>
      <c r="N28" s="23">
        <v>1</v>
      </c>
      <c r="O28" s="107">
        <v>500000000</v>
      </c>
      <c r="P28" s="23">
        <v>30</v>
      </c>
      <c r="Q28" s="23">
        <v>1</v>
      </c>
      <c r="R28" s="23">
        <v>2</v>
      </c>
      <c r="S28" s="23">
        <v>5.87</v>
      </c>
      <c r="T28" s="47">
        <v>152.87392199999999</v>
      </c>
      <c r="U28" s="98" t="s">
        <v>85</v>
      </c>
      <c r="V28" s="98" t="s">
        <v>3139</v>
      </c>
      <c r="W28" s="69">
        <f t="shared" si="0"/>
        <v>0.15761043057746577</v>
      </c>
    </row>
    <row r="29" spans="1:23">
      <c r="A29">
        <f t="shared" si="1"/>
        <v>356</v>
      </c>
      <c r="B29" s="99">
        <v>44408</v>
      </c>
      <c r="C29" s="23">
        <v>8</v>
      </c>
      <c r="D29" s="23">
        <v>4</v>
      </c>
      <c r="E29" s="98" t="s">
        <v>49</v>
      </c>
      <c r="F29" s="98" t="s">
        <v>53</v>
      </c>
      <c r="G29" s="98" t="s">
        <v>4120</v>
      </c>
      <c r="H29" s="98" t="s">
        <v>84</v>
      </c>
      <c r="I29" s="98" t="s">
        <v>6391</v>
      </c>
      <c r="J29" s="99">
        <v>44764</v>
      </c>
      <c r="K29" s="107">
        <v>620000000</v>
      </c>
      <c r="L29" s="98" t="s">
        <v>90</v>
      </c>
      <c r="M29" s="23">
        <v>1080</v>
      </c>
      <c r="N29" s="23">
        <v>1</v>
      </c>
      <c r="O29" s="107">
        <v>620000000</v>
      </c>
      <c r="P29" s="23">
        <v>30</v>
      </c>
      <c r="Q29" s="23">
        <v>1</v>
      </c>
      <c r="R29" s="23">
        <v>2</v>
      </c>
      <c r="S29" s="23">
        <v>5.75</v>
      </c>
      <c r="T29" s="47">
        <v>206.959295</v>
      </c>
      <c r="U29" s="98" t="s">
        <v>85</v>
      </c>
      <c r="V29" s="98" t="s">
        <v>3139</v>
      </c>
      <c r="W29" s="69">
        <f t="shared" si="0"/>
        <v>0.22948721124440291</v>
      </c>
    </row>
    <row r="30" spans="1:23">
      <c r="A30">
        <f t="shared" si="1"/>
        <v>514</v>
      </c>
      <c r="B30" s="99">
        <v>44408</v>
      </c>
      <c r="C30" s="23">
        <v>9</v>
      </c>
      <c r="D30" s="23">
        <v>4</v>
      </c>
      <c r="E30" s="98" t="s">
        <v>49</v>
      </c>
      <c r="F30" s="98" t="s">
        <v>53</v>
      </c>
      <c r="G30" s="98" t="s">
        <v>4120</v>
      </c>
      <c r="H30" s="98" t="s">
        <v>84</v>
      </c>
      <c r="I30" s="98" t="s">
        <v>9967</v>
      </c>
      <c r="J30" s="99">
        <v>44922</v>
      </c>
      <c r="K30" s="107">
        <v>1700000000</v>
      </c>
      <c r="L30" s="98" t="s">
        <v>91</v>
      </c>
      <c r="M30" s="23">
        <v>1080</v>
      </c>
      <c r="N30" s="23">
        <v>1</v>
      </c>
      <c r="O30" s="107">
        <v>1700000000</v>
      </c>
      <c r="P30" s="23">
        <v>30</v>
      </c>
      <c r="Q30" s="23">
        <v>1</v>
      </c>
      <c r="R30" s="23">
        <v>2</v>
      </c>
      <c r="S30" s="23">
        <v>5.37</v>
      </c>
      <c r="T30" s="47">
        <v>803.24133400000005</v>
      </c>
      <c r="U30" s="98" t="s">
        <v>85</v>
      </c>
      <c r="V30" s="98" t="s">
        <v>3139</v>
      </c>
      <c r="W30" s="69">
        <f t="shared" si="0"/>
        <v>1.2859755806072382</v>
      </c>
    </row>
    <row r="31" spans="1:23">
      <c r="A31">
        <f t="shared" si="1"/>
        <v>514</v>
      </c>
      <c r="B31" s="99">
        <v>44408</v>
      </c>
      <c r="C31" s="23">
        <v>10</v>
      </c>
      <c r="D31" s="23">
        <v>4</v>
      </c>
      <c r="E31" s="98" t="s">
        <v>49</v>
      </c>
      <c r="F31" s="98" t="s">
        <v>53</v>
      </c>
      <c r="G31" s="98" t="s">
        <v>4120</v>
      </c>
      <c r="H31" s="98" t="s">
        <v>84</v>
      </c>
      <c r="I31" s="98" t="s">
        <v>9967</v>
      </c>
      <c r="J31" s="99">
        <v>44922</v>
      </c>
      <c r="K31" s="107">
        <v>300000000</v>
      </c>
      <c r="L31" s="98" t="s">
        <v>92</v>
      </c>
      <c r="M31" s="23">
        <v>1080</v>
      </c>
      <c r="N31" s="23">
        <v>1</v>
      </c>
      <c r="O31" s="107">
        <v>300000000</v>
      </c>
      <c r="P31" s="23">
        <v>30</v>
      </c>
      <c r="Q31" s="23">
        <v>1</v>
      </c>
      <c r="R31" s="23">
        <v>2</v>
      </c>
      <c r="S31" s="23">
        <v>5.87</v>
      </c>
      <c r="T31" s="47">
        <v>141.755821</v>
      </c>
      <c r="U31" s="98" t="s">
        <v>85</v>
      </c>
      <c r="V31" s="98" t="s">
        <v>3139</v>
      </c>
      <c r="W31" s="69">
        <f t="shared" si="0"/>
        <v>0.22694863486062922</v>
      </c>
    </row>
    <row r="32" spans="1:23">
      <c r="A32">
        <f t="shared" si="1"/>
        <v>596</v>
      </c>
      <c r="B32" s="99">
        <v>44408</v>
      </c>
      <c r="C32" s="23">
        <v>11</v>
      </c>
      <c r="D32" s="23">
        <v>4</v>
      </c>
      <c r="E32" s="98" t="s">
        <v>49</v>
      </c>
      <c r="F32" s="98" t="s">
        <v>53</v>
      </c>
      <c r="G32" s="98" t="s">
        <v>4120</v>
      </c>
      <c r="H32" s="98" t="s">
        <v>84</v>
      </c>
      <c r="I32" s="98" t="s">
        <v>9968</v>
      </c>
      <c r="J32" s="99">
        <v>45004</v>
      </c>
      <c r="K32" s="107">
        <v>2330000000</v>
      </c>
      <c r="L32" s="98" t="s">
        <v>3465</v>
      </c>
      <c r="M32" s="23">
        <v>1080</v>
      </c>
      <c r="N32" s="23">
        <v>1</v>
      </c>
      <c r="O32" s="107">
        <v>2330000000</v>
      </c>
      <c r="P32" s="23">
        <v>30</v>
      </c>
      <c r="Q32" s="23">
        <v>1</v>
      </c>
      <c r="R32" s="23">
        <v>2</v>
      </c>
      <c r="S32" s="23">
        <v>5.75</v>
      </c>
      <c r="T32" s="47">
        <v>1296.888242</v>
      </c>
      <c r="U32" s="98" t="s">
        <v>85</v>
      </c>
      <c r="V32" s="98" t="s">
        <v>3139</v>
      </c>
      <c r="W32" s="69">
        <f t="shared" si="0"/>
        <v>2.4075336539863503</v>
      </c>
    </row>
    <row r="33" spans="1:23">
      <c r="A33">
        <f t="shared" si="1"/>
        <v>671</v>
      </c>
      <c r="B33" s="99">
        <v>44408</v>
      </c>
      <c r="C33" s="23">
        <v>12</v>
      </c>
      <c r="D33" s="23">
        <v>4</v>
      </c>
      <c r="E33" s="98" t="s">
        <v>49</v>
      </c>
      <c r="F33" s="98" t="s">
        <v>53</v>
      </c>
      <c r="G33" s="98" t="s">
        <v>4120</v>
      </c>
      <c r="H33" s="98" t="s">
        <v>84</v>
      </c>
      <c r="I33" s="98" t="s">
        <v>9969</v>
      </c>
      <c r="J33" s="99">
        <v>45079</v>
      </c>
      <c r="K33" s="107">
        <v>2100000000</v>
      </c>
      <c r="L33" s="98" t="s">
        <v>3437</v>
      </c>
      <c r="M33" s="23">
        <v>1080</v>
      </c>
      <c r="N33" s="23">
        <v>1</v>
      </c>
      <c r="O33" s="107">
        <v>2100000000</v>
      </c>
      <c r="P33" s="23">
        <v>30</v>
      </c>
      <c r="Q33" s="23">
        <v>1</v>
      </c>
      <c r="R33" s="23">
        <v>2</v>
      </c>
      <c r="S33" s="23">
        <v>6.53</v>
      </c>
      <c r="T33" s="47">
        <v>1348.5403040000001</v>
      </c>
      <c r="U33" s="98" t="s">
        <v>85</v>
      </c>
      <c r="V33" s="98" t="s">
        <v>3139</v>
      </c>
      <c r="W33" s="69">
        <f t="shared" si="0"/>
        <v>2.8184478606588756</v>
      </c>
    </row>
    <row r="34" spans="1:23">
      <c r="A34">
        <f t="shared" si="1"/>
        <v>702</v>
      </c>
      <c r="B34" s="99">
        <v>44408</v>
      </c>
      <c r="C34" s="23">
        <v>13</v>
      </c>
      <c r="D34" s="23">
        <v>4</v>
      </c>
      <c r="E34" s="98" t="s">
        <v>49</v>
      </c>
      <c r="F34" s="98" t="s">
        <v>53</v>
      </c>
      <c r="G34" s="98" t="s">
        <v>4120</v>
      </c>
      <c r="H34" s="98" t="s">
        <v>84</v>
      </c>
      <c r="I34" s="98" t="s">
        <v>6963</v>
      </c>
      <c r="J34" s="99">
        <v>45110</v>
      </c>
      <c r="K34" s="107">
        <v>770000000</v>
      </c>
      <c r="L34" s="98" t="s">
        <v>4121</v>
      </c>
      <c r="M34" s="23">
        <v>1080</v>
      </c>
      <c r="N34" s="23">
        <v>1</v>
      </c>
      <c r="O34" s="107">
        <v>770000000</v>
      </c>
      <c r="P34" s="23">
        <v>30</v>
      </c>
      <c r="Q34" s="23">
        <v>1</v>
      </c>
      <c r="R34" s="23">
        <v>2</v>
      </c>
      <c r="S34" s="23">
        <v>6.55</v>
      </c>
      <c r="T34" s="47">
        <v>515.872567</v>
      </c>
      <c r="U34" s="98" t="s">
        <v>85</v>
      </c>
      <c r="V34" s="98" t="s">
        <v>3139</v>
      </c>
      <c r="W34" s="69">
        <f t="shared" si="0"/>
        <v>1.1279844168154753</v>
      </c>
    </row>
    <row r="35" spans="1:23">
      <c r="A35">
        <f t="shared" si="1"/>
        <v>874</v>
      </c>
      <c r="B35" s="99">
        <v>44408</v>
      </c>
      <c r="C35" s="23">
        <v>14</v>
      </c>
      <c r="D35" s="23">
        <v>4</v>
      </c>
      <c r="E35" s="98" t="s">
        <v>49</v>
      </c>
      <c r="F35" s="98" t="s">
        <v>53</v>
      </c>
      <c r="G35" s="98" t="s">
        <v>4120</v>
      </c>
      <c r="H35" s="98" t="s">
        <v>84</v>
      </c>
      <c r="I35" s="98" t="s">
        <v>9965</v>
      </c>
      <c r="J35" s="99">
        <v>45282</v>
      </c>
      <c r="K35" s="107">
        <v>4000000000</v>
      </c>
      <c r="L35" s="98" t="s">
        <v>7266</v>
      </c>
      <c r="M35" s="23">
        <v>1080</v>
      </c>
      <c r="N35" s="23">
        <v>1</v>
      </c>
      <c r="O35" s="107">
        <v>4000000000</v>
      </c>
      <c r="P35" s="23">
        <v>30</v>
      </c>
      <c r="Q35" s="23">
        <v>1</v>
      </c>
      <c r="R35" s="23">
        <v>2</v>
      </c>
      <c r="S35" s="23">
        <v>6.5</v>
      </c>
      <c r="T35" s="47">
        <v>3227.3454280000001</v>
      </c>
      <c r="U35" s="98" t="s">
        <v>85</v>
      </c>
      <c r="V35" s="98" t="s">
        <v>3139</v>
      </c>
      <c r="W35" s="69">
        <f t="shared" si="0"/>
        <v>8.7857823011785392</v>
      </c>
    </row>
    <row r="36" spans="1:23">
      <c r="A36">
        <f t="shared" si="1"/>
        <v>246</v>
      </c>
      <c r="B36" s="99">
        <v>44408</v>
      </c>
      <c r="C36" s="23">
        <v>15</v>
      </c>
      <c r="D36" s="23">
        <v>4</v>
      </c>
      <c r="E36" s="98" t="s">
        <v>49</v>
      </c>
      <c r="F36" s="98" t="s">
        <v>79</v>
      </c>
      <c r="G36" s="98" t="s">
        <v>4120</v>
      </c>
      <c r="H36" s="98" t="s">
        <v>84</v>
      </c>
      <c r="I36" s="98" t="s">
        <v>9970</v>
      </c>
      <c r="J36" s="99">
        <v>44654</v>
      </c>
      <c r="K36" s="107">
        <v>2500000000</v>
      </c>
      <c r="L36" s="98" t="s">
        <v>3375</v>
      </c>
      <c r="M36" s="23">
        <v>720</v>
      </c>
      <c r="N36" s="23">
        <v>1</v>
      </c>
      <c r="O36" s="107">
        <v>2500000000</v>
      </c>
      <c r="P36" s="23">
        <v>30</v>
      </c>
      <c r="Q36" s="23">
        <v>1</v>
      </c>
      <c r="R36" s="23">
        <v>2</v>
      </c>
      <c r="S36" s="23">
        <v>5.3</v>
      </c>
      <c r="T36" s="47">
        <v>1138.945939</v>
      </c>
      <c r="U36" s="98" t="s">
        <v>85</v>
      </c>
      <c r="V36" s="98" t="s">
        <v>3139</v>
      </c>
      <c r="W36" s="69">
        <f t="shared" si="0"/>
        <v>0.87269356104535367</v>
      </c>
    </row>
    <row r="37" spans="1:23">
      <c r="A37">
        <f t="shared" si="1"/>
        <v>2105</v>
      </c>
      <c r="B37" s="99">
        <v>44408</v>
      </c>
      <c r="C37" s="23">
        <v>1</v>
      </c>
      <c r="D37" s="23">
        <v>6</v>
      </c>
      <c r="E37" s="98" t="s">
        <v>49</v>
      </c>
      <c r="F37" s="98" t="s">
        <v>94</v>
      </c>
      <c r="G37" s="98" t="s">
        <v>4120</v>
      </c>
      <c r="H37" s="98" t="s">
        <v>95</v>
      </c>
      <c r="I37" s="98" t="s">
        <v>9971</v>
      </c>
      <c r="J37" s="99">
        <v>46513</v>
      </c>
      <c r="K37" s="107">
        <v>52500000</v>
      </c>
      <c r="L37" s="98" t="s">
        <v>96</v>
      </c>
      <c r="M37" s="23">
        <v>4320</v>
      </c>
      <c r="N37" s="23">
        <v>1</v>
      </c>
      <c r="O37" s="107">
        <v>35477860</v>
      </c>
      <c r="P37" s="23">
        <v>30</v>
      </c>
      <c r="Q37" s="23">
        <v>1</v>
      </c>
      <c r="R37" s="23">
        <v>2</v>
      </c>
      <c r="S37" s="23">
        <v>8.3537999999999997</v>
      </c>
      <c r="T37" s="47">
        <v>31.880403999999999</v>
      </c>
      <c r="U37" s="98" t="s">
        <v>97</v>
      </c>
      <c r="V37" s="98" t="s">
        <v>3139</v>
      </c>
      <c r="W37" s="69">
        <f t="shared" si="0"/>
        <v>0.20902559607703783</v>
      </c>
    </row>
    <row r="38" spans="1:23">
      <c r="A38">
        <f t="shared" si="1"/>
        <v>2162</v>
      </c>
      <c r="B38" s="99">
        <v>44408</v>
      </c>
      <c r="C38" s="23">
        <v>2</v>
      </c>
      <c r="D38" s="23">
        <v>6</v>
      </c>
      <c r="E38" s="98" t="s">
        <v>49</v>
      </c>
      <c r="F38" s="98" t="s">
        <v>94</v>
      </c>
      <c r="G38" s="98" t="s">
        <v>4120</v>
      </c>
      <c r="H38" s="98" t="s">
        <v>95</v>
      </c>
      <c r="I38" s="98" t="s">
        <v>9972</v>
      </c>
      <c r="J38" s="99">
        <v>46570</v>
      </c>
      <c r="K38" s="107">
        <v>48000000</v>
      </c>
      <c r="L38" s="98" t="s">
        <v>98</v>
      </c>
      <c r="M38" s="23">
        <v>4320</v>
      </c>
      <c r="N38" s="23">
        <v>1</v>
      </c>
      <c r="O38" s="107">
        <v>33037544</v>
      </c>
      <c r="P38" s="23">
        <v>30</v>
      </c>
      <c r="Q38" s="23">
        <v>1</v>
      </c>
      <c r="R38" s="23">
        <v>2</v>
      </c>
      <c r="S38" s="23">
        <v>8.2637999999999998</v>
      </c>
      <c r="T38" s="47">
        <v>29.824002</v>
      </c>
      <c r="U38" s="98" t="s">
        <v>97</v>
      </c>
      <c r="V38" s="98" t="s">
        <v>3139</v>
      </c>
      <c r="W38" s="69">
        <f t="shared" si="0"/>
        <v>0.2008376650175957</v>
      </c>
    </row>
    <row r="39" spans="1:23">
      <c r="A39">
        <f t="shared" si="1"/>
        <v>623</v>
      </c>
      <c r="B39" s="99">
        <v>44408</v>
      </c>
      <c r="C39" s="23">
        <v>3</v>
      </c>
      <c r="D39" s="23">
        <v>4</v>
      </c>
      <c r="E39" s="98" t="s">
        <v>49</v>
      </c>
      <c r="F39" s="98" t="s">
        <v>53</v>
      </c>
      <c r="G39" s="98" t="s">
        <v>4120</v>
      </c>
      <c r="H39" s="98" t="s">
        <v>99</v>
      </c>
      <c r="I39" s="98" t="s">
        <v>9973</v>
      </c>
      <c r="J39" s="99">
        <v>45031</v>
      </c>
      <c r="K39" s="107">
        <v>210000000</v>
      </c>
      <c r="L39" s="98" t="s">
        <v>4122</v>
      </c>
      <c r="M39" s="23">
        <v>1080</v>
      </c>
      <c r="N39" s="23">
        <v>1</v>
      </c>
      <c r="O39" s="107">
        <v>210000000</v>
      </c>
      <c r="P39" s="23">
        <v>30</v>
      </c>
      <c r="Q39" s="23">
        <v>2</v>
      </c>
      <c r="R39" s="23">
        <v>2</v>
      </c>
      <c r="S39" s="23">
        <v>8.83</v>
      </c>
      <c r="T39" s="47">
        <v>147.50275099999999</v>
      </c>
      <c r="U39" s="98" t="s">
        <v>85</v>
      </c>
      <c r="V39" s="98" t="s">
        <v>3139</v>
      </c>
      <c r="W39" s="69">
        <f t="shared" si="0"/>
        <v>0.28622773966865434</v>
      </c>
    </row>
    <row r="40" spans="1:23">
      <c r="A40">
        <f t="shared" si="1"/>
        <v>22</v>
      </c>
      <c r="B40" s="99">
        <v>44408</v>
      </c>
      <c r="C40" s="23">
        <v>4</v>
      </c>
      <c r="D40" s="23">
        <v>3</v>
      </c>
      <c r="E40" s="98" t="s">
        <v>49</v>
      </c>
      <c r="F40" s="98" t="s">
        <v>53</v>
      </c>
      <c r="G40" s="98" t="s">
        <v>4120</v>
      </c>
      <c r="H40" s="98" t="s">
        <v>99</v>
      </c>
      <c r="I40" s="98" t="s">
        <v>6204</v>
      </c>
      <c r="J40" s="99">
        <v>44430</v>
      </c>
      <c r="K40" s="107">
        <v>66192</v>
      </c>
      <c r="L40" s="98" t="s">
        <v>100</v>
      </c>
      <c r="M40" s="23">
        <v>30</v>
      </c>
      <c r="N40" s="23">
        <v>1</v>
      </c>
      <c r="O40" s="107">
        <v>66192</v>
      </c>
      <c r="P40" s="23">
        <v>30</v>
      </c>
      <c r="Q40" s="23">
        <v>2</v>
      </c>
      <c r="R40" s="23">
        <v>2</v>
      </c>
      <c r="S40" s="23">
        <v>24.25</v>
      </c>
      <c r="T40" s="47">
        <v>6.6192000000000001E-2</v>
      </c>
      <c r="U40" s="98" t="s">
        <v>12344</v>
      </c>
      <c r="V40" s="98" t="s">
        <v>3139</v>
      </c>
      <c r="W40" s="69">
        <f t="shared" si="0"/>
        <v>4.5357774598005735E-6</v>
      </c>
    </row>
    <row r="41" spans="1:23">
      <c r="A41">
        <f t="shared" si="1"/>
        <v>-15</v>
      </c>
      <c r="B41" s="99">
        <v>44408</v>
      </c>
      <c r="C41" s="23">
        <v>1</v>
      </c>
      <c r="D41" s="23">
        <v>3</v>
      </c>
      <c r="E41" s="98" t="s">
        <v>49</v>
      </c>
      <c r="F41" s="98" t="s">
        <v>53</v>
      </c>
      <c r="G41" s="98" t="s">
        <v>4120</v>
      </c>
      <c r="H41" s="98" t="s">
        <v>12345</v>
      </c>
      <c r="I41" s="98" t="s">
        <v>6560</v>
      </c>
      <c r="J41" s="99">
        <v>44393</v>
      </c>
      <c r="K41" s="107">
        <v>4620</v>
      </c>
      <c r="L41" s="98" t="s">
        <v>12346</v>
      </c>
      <c r="M41" s="23">
        <v>30</v>
      </c>
      <c r="N41" s="23">
        <v>9</v>
      </c>
      <c r="O41" s="107">
        <v>4620</v>
      </c>
      <c r="P41" s="23">
        <v>30</v>
      </c>
      <c r="Q41" s="23">
        <v>2</v>
      </c>
      <c r="R41" s="23">
        <v>1</v>
      </c>
      <c r="S41" s="23">
        <v>1.38</v>
      </c>
      <c r="T41" s="47">
        <v>4.62E-3</v>
      </c>
      <c r="U41" s="98" t="s">
        <v>101</v>
      </c>
      <c r="V41" s="98" t="s">
        <v>3139</v>
      </c>
      <c r="W41" s="69">
        <f t="shared" si="0"/>
        <v>-2.1585235373416433E-7</v>
      </c>
    </row>
    <row r="42" spans="1:23">
      <c r="A42">
        <f t="shared" si="1"/>
        <v>0</v>
      </c>
      <c r="B42" s="99">
        <v>44408</v>
      </c>
      <c r="C42" s="23">
        <v>1</v>
      </c>
      <c r="D42" s="23">
        <v>3</v>
      </c>
      <c r="E42" s="98" t="s">
        <v>49</v>
      </c>
      <c r="F42" s="98" t="s">
        <v>102</v>
      </c>
      <c r="G42" s="98" t="s">
        <v>4120</v>
      </c>
      <c r="H42" s="98" t="s">
        <v>103</v>
      </c>
      <c r="I42" s="98" t="s">
        <v>6203</v>
      </c>
      <c r="J42" s="99">
        <v>44408</v>
      </c>
      <c r="K42" s="107">
        <v>1457718.55</v>
      </c>
      <c r="L42" s="98" t="s">
        <v>104</v>
      </c>
      <c r="M42" s="23">
        <v>30</v>
      </c>
      <c r="N42" s="23">
        <v>9</v>
      </c>
      <c r="O42" s="107">
        <v>1457718.55</v>
      </c>
      <c r="P42" s="23">
        <v>30</v>
      </c>
      <c r="Q42" s="23">
        <v>1</v>
      </c>
      <c r="R42" s="23">
        <v>2</v>
      </c>
      <c r="S42" s="23">
        <v>25.62</v>
      </c>
      <c r="T42" s="47">
        <v>1.4577185500000001</v>
      </c>
      <c r="U42" s="98" t="s">
        <v>105</v>
      </c>
      <c r="V42" s="98" t="s">
        <v>3139</v>
      </c>
      <c r="W42" s="69">
        <f t="shared" si="0"/>
        <v>0</v>
      </c>
    </row>
    <row r="43" spans="1:23">
      <c r="A43">
        <f t="shared" si="1"/>
        <v>449</v>
      </c>
      <c r="B43" s="99">
        <v>44408</v>
      </c>
      <c r="C43" s="23">
        <v>1</v>
      </c>
      <c r="D43" s="23">
        <v>4</v>
      </c>
      <c r="E43" s="98" t="s">
        <v>49</v>
      </c>
      <c r="F43" s="98" t="s">
        <v>53</v>
      </c>
      <c r="G43" s="98" t="s">
        <v>4120</v>
      </c>
      <c r="H43" s="98" t="s">
        <v>109</v>
      </c>
      <c r="I43" s="98" t="s">
        <v>6161</v>
      </c>
      <c r="J43" s="99">
        <v>44857</v>
      </c>
      <c r="K43" s="107">
        <v>317996544</v>
      </c>
      <c r="L43" s="98" t="s">
        <v>110</v>
      </c>
      <c r="M43" s="23">
        <v>1080</v>
      </c>
      <c r="N43" s="23">
        <v>1</v>
      </c>
      <c r="O43" s="107">
        <v>1</v>
      </c>
      <c r="P43" s="23">
        <v>30</v>
      </c>
      <c r="Q43" s="23">
        <v>2</v>
      </c>
      <c r="R43" s="23">
        <v>2</v>
      </c>
      <c r="S43" s="23">
        <v>7.86</v>
      </c>
      <c r="T43" s="47">
        <v>142.71171637</v>
      </c>
      <c r="U43" s="98" t="s">
        <v>111</v>
      </c>
      <c r="V43" s="98" t="s">
        <v>3139</v>
      </c>
      <c r="W43" s="69">
        <f t="shared" si="0"/>
        <v>0.19958574729977244</v>
      </c>
    </row>
    <row r="44" spans="1:23">
      <c r="A44">
        <f t="shared" si="1"/>
        <v>434</v>
      </c>
      <c r="B44" s="99">
        <v>44408</v>
      </c>
      <c r="C44" s="23">
        <v>2</v>
      </c>
      <c r="D44" s="23">
        <v>4</v>
      </c>
      <c r="E44" s="98" t="s">
        <v>49</v>
      </c>
      <c r="F44" s="98" t="s">
        <v>102</v>
      </c>
      <c r="G44" s="98" t="s">
        <v>4120</v>
      </c>
      <c r="H44" s="98" t="s">
        <v>112</v>
      </c>
      <c r="I44" s="98" t="s">
        <v>6161</v>
      </c>
      <c r="J44" s="99">
        <v>44842</v>
      </c>
      <c r="K44" s="107">
        <v>1000000000</v>
      </c>
      <c r="L44" s="98" t="s">
        <v>113</v>
      </c>
      <c r="M44" s="23">
        <v>1080</v>
      </c>
      <c r="N44" s="23">
        <v>1</v>
      </c>
      <c r="O44" s="107">
        <v>1</v>
      </c>
      <c r="P44" s="23">
        <v>30</v>
      </c>
      <c r="Q44" s="23">
        <v>2</v>
      </c>
      <c r="R44" s="23">
        <v>2</v>
      </c>
      <c r="S44" s="23">
        <v>8.02</v>
      </c>
      <c r="T44" s="47">
        <v>444.0454249</v>
      </c>
      <c r="U44" s="98" t="s">
        <v>111</v>
      </c>
      <c r="V44" s="98" t="s">
        <v>3139</v>
      </c>
      <c r="W44" s="69">
        <f t="shared" si="0"/>
        <v>0.60026176848810409</v>
      </c>
    </row>
    <row r="45" spans="1:23">
      <c r="A45">
        <f t="shared" si="1"/>
        <v>506</v>
      </c>
      <c r="B45" s="99">
        <v>44408</v>
      </c>
      <c r="C45" s="23">
        <v>3</v>
      </c>
      <c r="D45" s="23">
        <v>4</v>
      </c>
      <c r="E45" s="98" t="s">
        <v>49</v>
      </c>
      <c r="F45" s="98" t="s">
        <v>53</v>
      </c>
      <c r="G45" s="98" t="s">
        <v>4120</v>
      </c>
      <c r="H45" s="98" t="s">
        <v>109</v>
      </c>
      <c r="I45" s="98" t="s">
        <v>9975</v>
      </c>
      <c r="J45" s="99">
        <v>44914</v>
      </c>
      <c r="K45" s="107">
        <v>3600000000</v>
      </c>
      <c r="L45" s="98" t="s">
        <v>114</v>
      </c>
      <c r="M45" s="23">
        <v>1080</v>
      </c>
      <c r="N45" s="23">
        <v>1</v>
      </c>
      <c r="O45" s="107">
        <v>1</v>
      </c>
      <c r="P45" s="23">
        <v>30</v>
      </c>
      <c r="Q45" s="23">
        <v>2</v>
      </c>
      <c r="R45" s="23">
        <v>2</v>
      </c>
      <c r="S45" s="23">
        <v>8.64</v>
      </c>
      <c r="T45" s="47">
        <v>1713.0387641</v>
      </c>
      <c r="U45" s="98" t="s">
        <v>111</v>
      </c>
      <c r="V45" s="98" t="s">
        <v>3139</v>
      </c>
      <c r="W45" s="69">
        <f t="shared" si="0"/>
        <v>2.6998601057725473</v>
      </c>
    </row>
    <row r="46" spans="1:23">
      <c r="A46">
        <f t="shared" si="1"/>
        <v>938</v>
      </c>
      <c r="B46" s="99">
        <v>44408</v>
      </c>
      <c r="C46" s="23">
        <v>4</v>
      </c>
      <c r="D46" s="23">
        <v>4</v>
      </c>
      <c r="E46" s="98" t="s">
        <v>49</v>
      </c>
      <c r="F46" s="98" t="s">
        <v>53</v>
      </c>
      <c r="G46" s="98" t="s">
        <v>4120</v>
      </c>
      <c r="H46" s="98" t="s">
        <v>109</v>
      </c>
      <c r="I46" s="98" t="s">
        <v>6818</v>
      </c>
      <c r="J46" s="99">
        <v>45346</v>
      </c>
      <c r="K46" s="107">
        <v>1300000000</v>
      </c>
      <c r="L46" s="98" t="s">
        <v>12347</v>
      </c>
      <c r="M46" s="23">
        <v>1440</v>
      </c>
      <c r="N46" s="23">
        <v>1</v>
      </c>
      <c r="O46" s="107">
        <v>1</v>
      </c>
      <c r="P46" s="23">
        <v>30</v>
      </c>
      <c r="Q46" s="23">
        <v>2</v>
      </c>
      <c r="R46" s="23">
        <v>2</v>
      </c>
      <c r="S46" s="23">
        <v>7.85</v>
      </c>
      <c r="T46" s="47">
        <v>863.32322859999999</v>
      </c>
      <c r="U46" s="98" t="s">
        <v>111</v>
      </c>
      <c r="V46" s="98" t="s">
        <v>3139</v>
      </c>
      <c r="W46" s="69">
        <f t="shared" si="0"/>
        <v>2.5223178812299185</v>
      </c>
    </row>
    <row r="47" spans="1:23">
      <c r="A47">
        <f t="shared" si="1"/>
        <v>792</v>
      </c>
      <c r="B47" s="99">
        <v>44408</v>
      </c>
      <c r="C47" s="23">
        <v>5</v>
      </c>
      <c r="D47" s="23">
        <v>4</v>
      </c>
      <c r="E47" s="98" t="s">
        <v>49</v>
      </c>
      <c r="F47" s="98" t="s">
        <v>53</v>
      </c>
      <c r="G47" s="98" t="s">
        <v>4120</v>
      </c>
      <c r="H47" s="98" t="s">
        <v>109</v>
      </c>
      <c r="I47" s="98" t="s">
        <v>9976</v>
      </c>
      <c r="J47" s="99">
        <v>45200</v>
      </c>
      <c r="K47" s="107">
        <v>1500000000</v>
      </c>
      <c r="L47" s="98" t="s">
        <v>7267</v>
      </c>
      <c r="M47" s="23">
        <v>1080</v>
      </c>
      <c r="N47" s="23">
        <v>1</v>
      </c>
      <c r="O47" s="107">
        <v>1</v>
      </c>
      <c r="P47" s="23">
        <v>30</v>
      </c>
      <c r="Q47" s="23">
        <v>2</v>
      </c>
      <c r="R47" s="23">
        <v>2</v>
      </c>
      <c r="S47" s="23">
        <v>6.41</v>
      </c>
      <c r="T47" s="47">
        <v>1134.1003069999999</v>
      </c>
      <c r="U47" s="98" t="s">
        <v>111</v>
      </c>
      <c r="V47" s="98" t="s">
        <v>3139</v>
      </c>
      <c r="W47" s="69">
        <f t="shared" si="0"/>
        <v>2.7976939501324383</v>
      </c>
    </row>
    <row r="48" spans="1:23">
      <c r="A48">
        <f t="shared" si="1"/>
        <v>1558</v>
      </c>
      <c r="B48" s="99">
        <v>44408</v>
      </c>
      <c r="C48" s="23">
        <v>6</v>
      </c>
      <c r="D48" s="23">
        <v>4</v>
      </c>
      <c r="E48" s="98" t="s">
        <v>49</v>
      </c>
      <c r="F48" s="98" t="s">
        <v>79</v>
      </c>
      <c r="G48" s="98" t="s">
        <v>4120</v>
      </c>
      <c r="H48" s="98" t="s">
        <v>7268</v>
      </c>
      <c r="I48" s="98" t="s">
        <v>9977</v>
      </c>
      <c r="J48" s="99">
        <v>45966</v>
      </c>
      <c r="K48" s="107">
        <v>3000000000</v>
      </c>
      <c r="L48" s="98" t="s">
        <v>7269</v>
      </c>
      <c r="M48" s="23">
        <v>1800</v>
      </c>
      <c r="N48" s="23">
        <v>1</v>
      </c>
      <c r="O48" s="107">
        <v>1</v>
      </c>
      <c r="P48" s="23">
        <v>30</v>
      </c>
      <c r="Q48" s="23">
        <v>2</v>
      </c>
      <c r="R48" s="23">
        <v>2</v>
      </c>
      <c r="S48" s="23">
        <v>5.56</v>
      </c>
      <c r="T48" s="47">
        <v>2625.03342333</v>
      </c>
      <c r="U48" s="98" t="s">
        <v>111</v>
      </c>
      <c r="V48" s="98" t="s">
        <v>3139</v>
      </c>
      <c r="W48" s="69">
        <f t="shared" si="0"/>
        <v>12.738721556742162</v>
      </c>
    </row>
    <row r="49" spans="1:23">
      <c r="A49">
        <f t="shared" si="1"/>
        <v>845</v>
      </c>
      <c r="B49" s="99">
        <v>44408</v>
      </c>
      <c r="C49" s="23">
        <v>7</v>
      </c>
      <c r="D49" s="23">
        <v>4</v>
      </c>
      <c r="E49" s="98" t="s">
        <v>49</v>
      </c>
      <c r="F49" s="98" t="s">
        <v>53</v>
      </c>
      <c r="G49" s="98" t="s">
        <v>4120</v>
      </c>
      <c r="H49" s="98" t="s">
        <v>109</v>
      </c>
      <c r="I49" s="98" t="s">
        <v>6226</v>
      </c>
      <c r="J49" s="99">
        <v>45253</v>
      </c>
      <c r="K49" s="107">
        <v>500000000</v>
      </c>
      <c r="L49" s="98" t="s">
        <v>12348</v>
      </c>
      <c r="M49" s="23">
        <v>1080</v>
      </c>
      <c r="N49" s="23">
        <v>1</v>
      </c>
      <c r="O49" s="107">
        <v>1</v>
      </c>
      <c r="P49" s="23">
        <v>30</v>
      </c>
      <c r="Q49" s="23">
        <v>2</v>
      </c>
      <c r="R49" s="23">
        <v>2</v>
      </c>
      <c r="S49" s="23">
        <v>5.54</v>
      </c>
      <c r="T49" s="47">
        <v>383.97691083000001</v>
      </c>
      <c r="U49" s="98" t="s">
        <v>111</v>
      </c>
      <c r="V49" s="98" t="s">
        <v>3139</v>
      </c>
      <c r="W49" s="69">
        <f t="shared" si="0"/>
        <v>1.010614146969457</v>
      </c>
    </row>
    <row r="50" spans="1:23">
      <c r="A50">
        <f t="shared" si="1"/>
        <v>1588</v>
      </c>
      <c r="B50" s="99">
        <v>44408</v>
      </c>
      <c r="C50" s="23">
        <v>8</v>
      </c>
      <c r="D50" s="23">
        <v>4</v>
      </c>
      <c r="E50" s="98" t="s">
        <v>49</v>
      </c>
      <c r="F50" s="98" t="s">
        <v>79</v>
      </c>
      <c r="G50" s="98" t="s">
        <v>4120</v>
      </c>
      <c r="H50" s="98" t="s">
        <v>7268</v>
      </c>
      <c r="I50" s="98" t="s">
        <v>6226</v>
      </c>
      <c r="J50" s="99">
        <v>45996</v>
      </c>
      <c r="K50" s="107">
        <v>1000000000</v>
      </c>
      <c r="L50" s="98" t="s">
        <v>7270</v>
      </c>
      <c r="M50" s="23">
        <v>1800</v>
      </c>
      <c r="N50" s="23">
        <v>1</v>
      </c>
      <c r="O50" s="107">
        <v>1</v>
      </c>
      <c r="P50" s="23">
        <v>30</v>
      </c>
      <c r="Q50" s="23">
        <v>2</v>
      </c>
      <c r="R50" s="23">
        <v>2</v>
      </c>
      <c r="S50" s="23">
        <v>5.51</v>
      </c>
      <c r="T50" s="47">
        <v>869.15594699999997</v>
      </c>
      <c r="U50" s="98" t="s">
        <v>111</v>
      </c>
      <c r="V50" s="98" t="s">
        <v>3139</v>
      </c>
      <c r="W50" s="69">
        <f t="shared" si="0"/>
        <v>4.2990426954131395</v>
      </c>
    </row>
    <row r="51" spans="1:23">
      <c r="A51">
        <f t="shared" si="1"/>
        <v>480</v>
      </c>
      <c r="B51" s="99">
        <v>44408</v>
      </c>
      <c r="C51" s="23">
        <v>9</v>
      </c>
      <c r="D51" s="23">
        <v>4</v>
      </c>
      <c r="E51" s="98" t="s">
        <v>49</v>
      </c>
      <c r="F51" s="98" t="s">
        <v>102</v>
      </c>
      <c r="G51" s="98" t="s">
        <v>4120</v>
      </c>
      <c r="H51" s="98" t="s">
        <v>112</v>
      </c>
      <c r="I51" s="98" t="s">
        <v>6226</v>
      </c>
      <c r="J51" s="99">
        <v>44888</v>
      </c>
      <c r="K51" s="107">
        <v>500000000</v>
      </c>
      <c r="L51" s="98" t="s">
        <v>7271</v>
      </c>
      <c r="M51" s="23">
        <v>720</v>
      </c>
      <c r="N51" s="23">
        <v>1</v>
      </c>
      <c r="O51" s="107">
        <v>1</v>
      </c>
      <c r="P51" s="23">
        <v>30</v>
      </c>
      <c r="Q51" s="23">
        <v>2</v>
      </c>
      <c r="R51" s="23">
        <v>2</v>
      </c>
      <c r="S51" s="23">
        <v>5.62</v>
      </c>
      <c r="T51" s="47">
        <v>311.32735719999999</v>
      </c>
      <c r="U51" s="98" t="s">
        <v>111</v>
      </c>
      <c r="V51" s="98" t="s">
        <v>3139</v>
      </c>
      <c r="W51" s="69">
        <f t="shared" si="0"/>
        <v>0.46545969062134668</v>
      </c>
    </row>
    <row r="52" spans="1:23">
      <c r="A52">
        <f t="shared" si="1"/>
        <v>1247</v>
      </c>
      <c r="B52" s="99">
        <v>44408</v>
      </c>
      <c r="C52" s="23">
        <v>10</v>
      </c>
      <c r="D52" s="23">
        <v>4</v>
      </c>
      <c r="E52" s="98" t="s">
        <v>49</v>
      </c>
      <c r="F52" s="98" t="s">
        <v>53</v>
      </c>
      <c r="G52" s="98" t="s">
        <v>4120</v>
      </c>
      <c r="H52" s="98" t="s">
        <v>109</v>
      </c>
      <c r="I52" s="98" t="s">
        <v>6386</v>
      </c>
      <c r="J52" s="99">
        <v>45655</v>
      </c>
      <c r="K52" s="107">
        <v>500000000</v>
      </c>
      <c r="L52" s="98" t="s">
        <v>12349</v>
      </c>
      <c r="M52" s="23">
        <v>1440</v>
      </c>
      <c r="N52" s="23">
        <v>1</v>
      </c>
      <c r="O52" s="107">
        <v>1</v>
      </c>
      <c r="P52" s="23">
        <v>30</v>
      </c>
      <c r="Q52" s="23">
        <v>2</v>
      </c>
      <c r="R52" s="23">
        <v>2</v>
      </c>
      <c r="S52" s="23">
        <v>5.71</v>
      </c>
      <c r="T52" s="47">
        <v>422.52312152999997</v>
      </c>
      <c r="U52" s="98" t="s">
        <v>111</v>
      </c>
      <c r="V52" s="98" t="s">
        <v>3139</v>
      </c>
      <c r="W52" s="69">
        <f t="shared" si="0"/>
        <v>1.6411205632154113</v>
      </c>
    </row>
    <row r="53" spans="1:23">
      <c r="A53">
        <f t="shared" si="1"/>
        <v>1643</v>
      </c>
      <c r="B53" s="99">
        <v>44408</v>
      </c>
      <c r="C53" s="23">
        <v>11</v>
      </c>
      <c r="D53" s="23">
        <v>4</v>
      </c>
      <c r="E53" s="98" t="s">
        <v>49</v>
      </c>
      <c r="F53" s="98" t="s">
        <v>53</v>
      </c>
      <c r="G53" s="98" t="s">
        <v>4120</v>
      </c>
      <c r="H53" s="98" t="s">
        <v>109</v>
      </c>
      <c r="I53" s="98" t="s">
        <v>5976</v>
      </c>
      <c r="J53" s="99">
        <v>46051</v>
      </c>
      <c r="K53" s="107">
        <v>1800000000</v>
      </c>
      <c r="L53" s="98" t="s">
        <v>12350</v>
      </c>
      <c r="M53" s="23">
        <v>1800</v>
      </c>
      <c r="N53" s="23">
        <v>1</v>
      </c>
      <c r="O53" s="107">
        <v>1</v>
      </c>
      <c r="P53" s="23">
        <v>30</v>
      </c>
      <c r="Q53" s="23">
        <v>2</v>
      </c>
      <c r="R53" s="23">
        <v>2</v>
      </c>
      <c r="S53" s="23">
        <v>6.5</v>
      </c>
      <c r="T53" s="47">
        <v>1598.4104446700001</v>
      </c>
      <c r="U53" s="98" t="s">
        <v>111</v>
      </c>
      <c r="V53" s="98" t="s">
        <v>3139</v>
      </c>
      <c r="W53" s="69">
        <f t="shared" si="0"/>
        <v>8.1799269694548968</v>
      </c>
    </row>
    <row r="54" spans="1:23">
      <c r="A54">
        <f t="shared" si="1"/>
        <v>1670</v>
      </c>
      <c r="B54" s="99">
        <v>44408</v>
      </c>
      <c r="C54" s="23">
        <v>12</v>
      </c>
      <c r="D54" s="23">
        <v>4</v>
      </c>
      <c r="E54" s="98" t="s">
        <v>49</v>
      </c>
      <c r="F54" s="98" t="s">
        <v>53</v>
      </c>
      <c r="G54" s="98" t="s">
        <v>4120</v>
      </c>
      <c r="H54" s="98" t="s">
        <v>109</v>
      </c>
      <c r="I54" s="98" t="s">
        <v>6024</v>
      </c>
      <c r="J54" s="99">
        <v>46078</v>
      </c>
      <c r="K54" s="107">
        <v>1550000000</v>
      </c>
      <c r="L54" s="98" t="s">
        <v>12351</v>
      </c>
      <c r="M54" s="23">
        <v>1800</v>
      </c>
      <c r="N54" s="23">
        <v>1</v>
      </c>
      <c r="O54" s="107">
        <v>1</v>
      </c>
      <c r="P54" s="23">
        <v>30</v>
      </c>
      <c r="Q54" s="23">
        <v>2</v>
      </c>
      <c r="R54" s="23">
        <v>2</v>
      </c>
      <c r="S54" s="23">
        <v>6</v>
      </c>
      <c r="T54" s="47">
        <v>1405.35998238</v>
      </c>
      <c r="U54" s="98" t="s">
        <v>111</v>
      </c>
      <c r="V54" s="98" t="s">
        <v>3139</v>
      </c>
      <c r="W54" s="69">
        <f t="shared" si="0"/>
        <v>7.3101722116548284</v>
      </c>
    </row>
    <row r="55" spans="1:23">
      <c r="A55">
        <f t="shared" si="1"/>
        <v>1676</v>
      </c>
      <c r="B55" s="99">
        <v>44408</v>
      </c>
      <c r="C55" s="23">
        <v>13</v>
      </c>
      <c r="D55" s="23">
        <v>4</v>
      </c>
      <c r="E55" s="98" t="s">
        <v>49</v>
      </c>
      <c r="F55" s="98" t="s">
        <v>53</v>
      </c>
      <c r="G55" s="98" t="s">
        <v>4120</v>
      </c>
      <c r="H55" s="98" t="s">
        <v>109</v>
      </c>
      <c r="I55" s="98" t="s">
        <v>6099</v>
      </c>
      <c r="J55" s="99">
        <v>46084</v>
      </c>
      <c r="K55" s="107">
        <v>500000000</v>
      </c>
      <c r="L55" s="98" t="s">
        <v>7272</v>
      </c>
      <c r="M55" s="23">
        <v>1800</v>
      </c>
      <c r="N55" s="23">
        <v>1</v>
      </c>
      <c r="O55" s="107">
        <v>1</v>
      </c>
      <c r="P55" s="23">
        <v>30</v>
      </c>
      <c r="Q55" s="23">
        <v>2</v>
      </c>
      <c r="R55" s="23">
        <v>2</v>
      </c>
      <c r="S55" s="23">
        <v>4.25</v>
      </c>
      <c r="T55" s="47">
        <v>466.47949354000002</v>
      </c>
      <c r="U55" s="98" t="s">
        <v>111</v>
      </c>
      <c r="V55" s="98" t="s">
        <v>3139</v>
      </c>
      <c r="W55" s="69">
        <f t="shared" si="0"/>
        <v>2.435174712615829</v>
      </c>
    </row>
    <row r="56" spans="1:23">
      <c r="A56">
        <f t="shared" si="1"/>
        <v>-180</v>
      </c>
      <c r="B56" s="99">
        <v>44408</v>
      </c>
      <c r="C56" s="23">
        <v>14</v>
      </c>
      <c r="D56" s="23">
        <v>3</v>
      </c>
      <c r="E56" s="98" t="s">
        <v>49</v>
      </c>
      <c r="F56" s="98" t="s">
        <v>115</v>
      </c>
      <c r="G56" s="98" t="s">
        <v>4120</v>
      </c>
      <c r="H56" s="98" t="s">
        <v>10841</v>
      </c>
      <c r="I56" s="98" t="s">
        <v>6473</v>
      </c>
      <c r="J56" s="99">
        <v>44228</v>
      </c>
      <c r="K56" s="107">
        <v>75360932.359999999</v>
      </c>
      <c r="L56" s="98" t="s">
        <v>50</v>
      </c>
      <c r="M56" s="23">
        <v>1</v>
      </c>
      <c r="N56" s="23">
        <v>1</v>
      </c>
      <c r="O56" s="107">
        <v>1</v>
      </c>
      <c r="P56" s="23">
        <v>1</v>
      </c>
      <c r="Q56" s="23">
        <v>1</v>
      </c>
      <c r="R56" s="23">
        <v>1</v>
      </c>
      <c r="S56" s="23">
        <v>1</v>
      </c>
      <c r="T56" s="47">
        <v>17.659430130000001</v>
      </c>
      <c r="U56" s="98" t="s">
        <v>10842</v>
      </c>
      <c r="V56" s="98" t="s">
        <v>3139</v>
      </c>
      <c r="W56" s="69">
        <f t="shared" si="0"/>
        <v>-9.9008559978299212E-3</v>
      </c>
    </row>
    <row r="57" spans="1:23">
      <c r="A57">
        <f t="shared" si="1"/>
        <v>30</v>
      </c>
      <c r="B57" s="99">
        <v>44408</v>
      </c>
      <c r="C57" s="23">
        <v>1</v>
      </c>
      <c r="D57" s="23">
        <v>6</v>
      </c>
      <c r="E57" s="98" t="s">
        <v>49</v>
      </c>
      <c r="F57" s="98" t="s">
        <v>94</v>
      </c>
      <c r="G57" s="98" t="s">
        <v>4120</v>
      </c>
      <c r="H57" s="98" t="s">
        <v>116</v>
      </c>
      <c r="I57" s="98" t="s">
        <v>9978</v>
      </c>
      <c r="J57" s="99">
        <v>44438</v>
      </c>
      <c r="K57" s="107">
        <v>51300000</v>
      </c>
      <c r="L57" s="98" t="s">
        <v>118</v>
      </c>
      <c r="M57" s="23">
        <v>3600</v>
      </c>
      <c r="N57" s="23">
        <v>9</v>
      </c>
      <c r="O57" s="107">
        <v>51300000</v>
      </c>
      <c r="P57" s="23">
        <v>30</v>
      </c>
      <c r="Q57" s="23">
        <v>2</v>
      </c>
      <c r="R57" s="23">
        <v>2</v>
      </c>
      <c r="S57" s="23">
        <v>5.0199999999999996</v>
      </c>
      <c r="T57" s="47">
        <v>0.37445299999999998</v>
      </c>
      <c r="U57" s="98" t="s">
        <v>117</v>
      </c>
      <c r="V57" s="98" t="s">
        <v>3139</v>
      </c>
      <c r="W57" s="69">
        <f t="shared" si="0"/>
        <v>3.4989853425462786E-5</v>
      </c>
    </row>
    <row r="58" spans="1:23">
      <c r="A58">
        <f t="shared" si="1"/>
        <v>30</v>
      </c>
      <c r="B58" s="99">
        <v>44408</v>
      </c>
      <c r="C58" s="23">
        <v>2</v>
      </c>
      <c r="D58" s="23">
        <v>6</v>
      </c>
      <c r="E58" s="98" t="s">
        <v>49</v>
      </c>
      <c r="F58" s="98" t="s">
        <v>94</v>
      </c>
      <c r="G58" s="98" t="s">
        <v>4120</v>
      </c>
      <c r="H58" s="98" t="s">
        <v>116</v>
      </c>
      <c r="I58" s="98" t="s">
        <v>9978</v>
      </c>
      <c r="J58" s="99">
        <v>44438</v>
      </c>
      <c r="K58" s="107">
        <v>27000000</v>
      </c>
      <c r="L58" s="98" t="s">
        <v>119</v>
      </c>
      <c r="M58" s="23">
        <v>3600</v>
      </c>
      <c r="N58" s="23">
        <v>9</v>
      </c>
      <c r="O58" s="107">
        <v>27000000</v>
      </c>
      <c r="P58" s="23">
        <v>30</v>
      </c>
      <c r="Q58" s="23">
        <v>2</v>
      </c>
      <c r="R58" s="23">
        <v>2</v>
      </c>
      <c r="S58" s="23">
        <v>5.0199999999999996</v>
      </c>
      <c r="T58" s="47">
        <v>0.33569300000000002</v>
      </c>
      <c r="U58" s="98" t="s">
        <v>117</v>
      </c>
      <c r="V58" s="98" t="s">
        <v>3139</v>
      </c>
      <c r="W58" s="69">
        <f t="shared" si="0"/>
        <v>3.1368019126442789E-5</v>
      </c>
    </row>
    <row r="59" spans="1:23">
      <c r="A59">
        <f t="shared" si="1"/>
        <v>110</v>
      </c>
      <c r="B59" s="99">
        <v>44408</v>
      </c>
      <c r="C59" s="23">
        <v>3</v>
      </c>
      <c r="D59" s="23">
        <v>6</v>
      </c>
      <c r="E59" s="98" t="s">
        <v>49</v>
      </c>
      <c r="F59" s="98" t="s">
        <v>94</v>
      </c>
      <c r="G59" s="98" t="s">
        <v>4120</v>
      </c>
      <c r="H59" s="98" t="s">
        <v>116</v>
      </c>
      <c r="I59" s="98" t="s">
        <v>9979</v>
      </c>
      <c r="J59" s="99">
        <v>44518</v>
      </c>
      <c r="K59" s="107">
        <v>100800000</v>
      </c>
      <c r="L59" s="98" t="s">
        <v>120</v>
      </c>
      <c r="M59" s="23">
        <v>3600</v>
      </c>
      <c r="N59" s="23">
        <v>9</v>
      </c>
      <c r="O59" s="107">
        <v>100800000</v>
      </c>
      <c r="P59" s="23">
        <v>30</v>
      </c>
      <c r="Q59" s="23">
        <v>2</v>
      </c>
      <c r="R59" s="23">
        <v>2</v>
      </c>
      <c r="S59" s="23">
        <v>5.0199999999999996</v>
      </c>
      <c r="T59" s="47">
        <v>3.948394</v>
      </c>
      <c r="U59" s="98" t="s">
        <v>117</v>
      </c>
      <c r="V59" s="98" t="s">
        <v>3139</v>
      </c>
      <c r="W59" s="69">
        <f t="shared" si="0"/>
        <v>1.3528097434442096E-3</v>
      </c>
    </row>
    <row r="60" spans="1:23">
      <c r="A60">
        <f t="shared" si="1"/>
        <v>239</v>
      </c>
      <c r="B60" s="99">
        <v>44408</v>
      </c>
      <c r="C60" s="23">
        <v>4</v>
      </c>
      <c r="D60" s="23">
        <v>6</v>
      </c>
      <c r="E60" s="98" t="s">
        <v>49</v>
      </c>
      <c r="F60" s="98" t="s">
        <v>94</v>
      </c>
      <c r="G60" s="98" t="s">
        <v>4120</v>
      </c>
      <c r="H60" s="98" t="s">
        <v>116</v>
      </c>
      <c r="I60" s="98" t="s">
        <v>9980</v>
      </c>
      <c r="J60" s="99">
        <v>44647</v>
      </c>
      <c r="K60" s="107">
        <v>143640000</v>
      </c>
      <c r="L60" s="98" t="s">
        <v>121</v>
      </c>
      <c r="M60" s="23">
        <v>3600</v>
      </c>
      <c r="N60" s="23">
        <v>9</v>
      </c>
      <c r="O60" s="107">
        <v>143640000</v>
      </c>
      <c r="P60" s="23">
        <v>30</v>
      </c>
      <c r="Q60" s="23">
        <v>2</v>
      </c>
      <c r="R60" s="23">
        <v>2</v>
      </c>
      <c r="S60" s="23">
        <v>5.0199999999999996</v>
      </c>
      <c r="T60" s="47">
        <v>8.9289269999999998</v>
      </c>
      <c r="U60" s="98" t="s">
        <v>117</v>
      </c>
      <c r="V60" s="98" t="s">
        <v>3139</v>
      </c>
      <c r="W60" s="69">
        <f t="shared" si="0"/>
        <v>6.6469242181191462E-3</v>
      </c>
    </row>
    <row r="61" spans="1:23">
      <c r="A61">
        <f t="shared" si="1"/>
        <v>261</v>
      </c>
      <c r="B61" s="99">
        <v>44408</v>
      </c>
      <c r="C61" s="23">
        <v>5</v>
      </c>
      <c r="D61" s="23">
        <v>6</v>
      </c>
      <c r="E61" s="98" t="s">
        <v>49</v>
      </c>
      <c r="F61" s="98" t="s">
        <v>94</v>
      </c>
      <c r="G61" s="98" t="s">
        <v>4120</v>
      </c>
      <c r="H61" s="98" t="s">
        <v>116</v>
      </c>
      <c r="I61" s="98" t="s">
        <v>9981</v>
      </c>
      <c r="J61" s="99">
        <v>44669</v>
      </c>
      <c r="K61" s="107">
        <v>14400000</v>
      </c>
      <c r="L61" s="98" t="s">
        <v>122</v>
      </c>
      <c r="M61" s="23">
        <v>3600</v>
      </c>
      <c r="N61" s="23">
        <v>9</v>
      </c>
      <c r="O61" s="107">
        <v>14400000</v>
      </c>
      <c r="P61" s="23">
        <v>30</v>
      </c>
      <c r="Q61" s="23">
        <v>2</v>
      </c>
      <c r="R61" s="23">
        <v>2</v>
      </c>
      <c r="S61" s="23">
        <v>5.0199999999999996</v>
      </c>
      <c r="T61" s="47">
        <v>1.560948</v>
      </c>
      <c r="U61" s="98" t="s">
        <v>117</v>
      </c>
      <c r="V61" s="98" t="s">
        <v>3139</v>
      </c>
      <c r="W61" s="69">
        <f t="shared" si="0"/>
        <v>1.2689733371223965E-3</v>
      </c>
    </row>
    <row r="62" spans="1:23">
      <c r="A62">
        <f t="shared" si="1"/>
        <v>291</v>
      </c>
      <c r="B62" s="99">
        <v>44408</v>
      </c>
      <c r="C62" s="23">
        <v>6</v>
      </c>
      <c r="D62" s="23">
        <v>6</v>
      </c>
      <c r="E62" s="98" t="s">
        <v>49</v>
      </c>
      <c r="F62" s="98" t="s">
        <v>94</v>
      </c>
      <c r="G62" s="98" t="s">
        <v>4120</v>
      </c>
      <c r="H62" s="98" t="s">
        <v>116</v>
      </c>
      <c r="I62" s="98" t="s">
        <v>9982</v>
      </c>
      <c r="J62" s="99">
        <v>44699</v>
      </c>
      <c r="K62" s="107">
        <v>134811000</v>
      </c>
      <c r="L62" s="98" t="s">
        <v>123</v>
      </c>
      <c r="M62" s="23">
        <v>3600</v>
      </c>
      <c r="N62" s="23">
        <v>9</v>
      </c>
      <c r="O62" s="107">
        <v>134811000</v>
      </c>
      <c r="P62" s="23">
        <v>30</v>
      </c>
      <c r="Q62" s="23">
        <v>2</v>
      </c>
      <c r="R62" s="23">
        <v>2</v>
      </c>
      <c r="S62" s="23">
        <v>5.0199999999999996</v>
      </c>
      <c r="T62" s="47">
        <v>0.59239299999999995</v>
      </c>
      <c r="U62" s="98" t="s">
        <v>117</v>
      </c>
      <c r="V62" s="98" t="s">
        <v>3139</v>
      </c>
      <c r="W62" s="69">
        <f t="shared" si="0"/>
        <v>5.3694086876222304E-4</v>
      </c>
    </row>
    <row r="63" spans="1:23">
      <c r="A63">
        <f t="shared" si="1"/>
        <v>332</v>
      </c>
      <c r="B63" s="99">
        <v>44408</v>
      </c>
      <c r="C63" s="23">
        <v>7</v>
      </c>
      <c r="D63" s="23">
        <v>6</v>
      </c>
      <c r="E63" s="98" t="s">
        <v>49</v>
      </c>
      <c r="F63" s="98" t="s">
        <v>94</v>
      </c>
      <c r="G63" s="98" t="s">
        <v>4120</v>
      </c>
      <c r="H63" s="98" t="s">
        <v>116</v>
      </c>
      <c r="I63" s="98" t="s">
        <v>9983</v>
      </c>
      <c r="J63" s="99">
        <v>44740</v>
      </c>
      <c r="K63" s="107">
        <v>30690000</v>
      </c>
      <c r="L63" s="98" t="s">
        <v>124</v>
      </c>
      <c r="M63" s="23">
        <v>3600</v>
      </c>
      <c r="N63" s="23">
        <v>9</v>
      </c>
      <c r="O63" s="107">
        <v>30690000</v>
      </c>
      <c r="P63" s="23">
        <v>30</v>
      </c>
      <c r="Q63" s="23">
        <v>2</v>
      </c>
      <c r="R63" s="23">
        <v>2</v>
      </c>
      <c r="S63" s="23">
        <v>5.0199999999999996</v>
      </c>
      <c r="T63" s="47">
        <v>4.0371870000000003</v>
      </c>
      <c r="U63" s="98" t="s">
        <v>117</v>
      </c>
      <c r="V63" s="98" t="s">
        <v>3139</v>
      </c>
      <c r="W63" s="69">
        <f t="shared" si="0"/>
        <v>4.1748464220746021E-3</v>
      </c>
    </row>
    <row r="64" spans="1:23">
      <c r="A64">
        <f t="shared" si="1"/>
        <v>352</v>
      </c>
      <c r="B64" s="99">
        <v>44408</v>
      </c>
      <c r="C64" s="23">
        <v>8</v>
      </c>
      <c r="D64" s="23">
        <v>6</v>
      </c>
      <c r="E64" s="98" t="s">
        <v>49</v>
      </c>
      <c r="F64" s="98" t="s">
        <v>94</v>
      </c>
      <c r="G64" s="98" t="s">
        <v>4120</v>
      </c>
      <c r="H64" s="98" t="s">
        <v>116</v>
      </c>
      <c r="I64" s="98" t="s">
        <v>9984</v>
      </c>
      <c r="J64" s="99">
        <v>44760</v>
      </c>
      <c r="K64" s="107">
        <v>29700000</v>
      </c>
      <c r="L64" s="98" t="s">
        <v>125</v>
      </c>
      <c r="M64" s="23">
        <v>3600</v>
      </c>
      <c r="N64" s="23">
        <v>9</v>
      </c>
      <c r="O64" s="107">
        <v>29700000</v>
      </c>
      <c r="P64" s="23">
        <v>30</v>
      </c>
      <c r="Q64" s="23">
        <v>2</v>
      </c>
      <c r="R64" s="23">
        <v>2</v>
      </c>
      <c r="S64" s="23">
        <v>5.0199999999999996</v>
      </c>
      <c r="T64" s="47">
        <v>4.2469780000000004</v>
      </c>
      <c r="U64" s="98" t="s">
        <v>117</v>
      </c>
      <c r="V64" s="98" t="s">
        <v>3139</v>
      </c>
      <c r="W64" s="69">
        <f t="shared" si="0"/>
        <v>4.6563565590207693E-3</v>
      </c>
    </row>
    <row r="65" spans="1:23">
      <c r="A65">
        <f t="shared" si="1"/>
        <v>358</v>
      </c>
      <c r="B65" s="99">
        <v>44408</v>
      </c>
      <c r="C65" s="23">
        <v>9</v>
      </c>
      <c r="D65" s="23">
        <v>6</v>
      </c>
      <c r="E65" s="98" t="s">
        <v>49</v>
      </c>
      <c r="F65" s="98" t="s">
        <v>94</v>
      </c>
      <c r="G65" s="98" t="s">
        <v>4120</v>
      </c>
      <c r="H65" s="98" t="s">
        <v>116</v>
      </c>
      <c r="I65" s="98" t="s">
        <v>9985</v>
      </c>
      <c r="J65" s="99">
        <v>44766</v>
      </c>
      <c r="K65" s="107">
        <v>18000000</v>
      </c>
      <c r="L65" s="98" t="s">
        <v>126</v>
      </c>
      <c r="M65" s="23">
        <v>3600</v>
      </c>
      <c r="N65" s="23">
        <v>9</v>
      </c>
      <c r="O65" s="107">
        <v>18000000</v>
      </c>
      <c r="P65" s="23">
        <v>30</v>
      </c>
      <c r="Q65" s="23">
        <v>2</v>
      </c>
      <c r="R65" s="23">
        <v>2</v>
      </c>
      <c r="S65" s="23">
        <v>5.0199999999999996</v>
      </c>
      <c r="T65" s="47">
        <v>2.5739179999999999</v>
      </c>
      <c r="U65" s="98" t="s">
        <v>117</v>
      </c>
      <c r="V65" s="98" t="s">
        <v>3139</v>
      </c>
      <c r="W65" s="69">
        <f t="shared" si="0"/>
        <v>2.8701281469770035E-3</v>
      </c>
    </row>
    <row r="66" spans="1:23">
      <c r="A66">
        <f t="shared" si="1"/>
        <v>386</v>
      </c>
      <c r="B66" s="99">
        <v>44408</v>
      </c>
      <c r="C66" s="23">
        <v>10</v>
      </c>
      <c r="D66" s="23">
        <v>6</v>
      </c>
      <c r="E66" s="98" t="s">
        <v>49</v>
      </c>
      <c r="F66" s="98" t="s">
        <v>94</v>
      </c>
      <c r="G66" s="98" t="s">
        <v>4120</v>
      </c>
      <c r="H66" s="98" t="s">
        <v>116</v>
      </c>
      <c r="I66" s="98" t="s">
        <v>9986</v>
      </c>
      <c r="J66" s="99">
        <v>44794</v>
      </c>
      <c r="K66" s="107">
        <v>36000000</v>
      </c>
      <c r="L66" s="98" t="s">
        <v>127</v>
      </c>
      <c r="M66" s="23">
        <v>3600</v>
      </c>
      <c r="N66" s="23">
        <v>9</v>
      </c>
      <c r="O66" s="107">
        <v>36000000</v>
      </c>
      <c r="P66" s="23">
        <v>30</v>
      </c>
      <c r="Q66" s="23">
        <v>2</v>
      </c>
      <c r="R66" s="23">
        <v>2</v>
      </c>
      <c r="S66" s="23">
        <v>5.0199999999999996</v>
      </c>
      <c r="T66" s="47">
        <v>1.1016900000000001</v>
      </c>
      <c r="U66" s="98" t="s">
        <v>117</v>
      </c>
      <c r="V66" s="98" t="s">
        <v>3139</v>
      </c>
      <c r="W66" s="69">
        <f t="shared" ref="W66:W129" si="2">+T66/SUM($T$2:$T$5848)*A66</f>
        <v>1.3245558227988619E-3</v>
      </c>
    </row>
    <row r="67" spans="1:23">
      <c r="A67">
        <f t="shared" ref="A67:A130" si="3">+J67-B67</f>
        <v>386</v>
      </c>
      <c r="B67" s="99">
        <v>44408</v>
      </c>
      <c r="C67" s="23">
        <v>11</v>
      </c>
      <c r="D67" s="23">
        <v>6</v>
      </c>
      <c r="E67" s="98" t="s">
        <v>49</v>
      </c>
      <c r="F67" s="98" t="s">
        <v>94</v>
      </c>
      <c r="G67" s="98" t="s">
        <v>4120</v>
      </c>
      <c r="H67" s="98" t="s">
        <v>116</v>
      </c>
      <c r="I67" s="98" t="s">
        <v>9986</v>
      </c>
      <c r="J67" s="99">
        <v>44794</v>
      </c>
      <c r="K67" s="107">
        <v>96614640</v>
      </c>
      <c r="L67" s="98" t="s">
        <v>128</v>
      </c>
      <c r="M67" s="23">
        <v>3600</v>
      </c>
      <c r="N67" s="23">
        <v>9</v>
      </c>
      <c r="O67" s="107">
        <v>96614640</v>
      </c>
      <c r="P67" s="23">
        <v>30</v>
      </c>
      <c r="Q67" s="23">
        <v>2</v>
      </c>
      <c r="R67" s="23">
        <v>2</v>
      </c>
      <c r="S67" s="23">
        <v>5.0199999999999996</v>
      </c>
      <c r="T67" s="47">
        <v>7.886952</v>
      </c>
      <c r="U67" s="98" t="s">
        <v>117</v>
      </c>
      <c r="V67" s="98" t="s">
        <v>3139</v>
      </c>
      <c r="W67" s="69">
        <f t="shared" si="2"/>
        <v>9.4824389762411636E-3</v>
      </c>
    </row>
    <row r="68" spans="1:23">
      <c r="A68">
        <f t="shared" si="3"/>
        <v>414</v>
      </c>
      <c r="B68" s="99">
        <v>44408</v>
      </c>
      <c r="C68" s="23">
        <v>12</v>
      </c>
      <c r="D68" s="23">
        <v>6</v>
      </c>
      <c r="E68" s="98" t="s">
        <v>49</v>
      </c>
      <c r="F68" s="98" t="s">
        <v>94</v>
      </c>
      <c r="G68" s="98" t="s">
        <v>4120</v>
      </c>
      <c r="H68" s="98" t="s">
        <v>116</v>
      </c>
      <c r="I68" s="98" t="s">
        <v>7011</v>
      </c>
      <c r="J68" s="99">
        <v>44822</v>
      </c>
      <c r="K68" s="107">
        <v>36900000</v>
      </c>
      <c r="L68" s="98" t="s">
        <v>129</v>
      </c>
      <c r="M68" s="23">
        <v>3600</v>
      </c>
      <c r="N68" s="23">
        <v>9</v>
      </c>
      <c r="O68" s="107">
        <v>36900000</v>
      </c>
      <c r="P68" s="23">
        <v>30</v>
      </c>
      <c r="Q68" s="23">
        <v>2</v>
      </c>
      <c r="R68" s="23">
        <v>2</v>
      </c>
      <c r="S68" s="23">
        <v>5.0199999999999996</v>
      </c>
      <c r="T68" s="47">
        <v>2.3326190000000002</v>
      </c>
      <c r="U68" s="98" t="s">
        <v>117</v>
      </c>
      <c r="V68" s="98" t="s">
        <v>3139</v>
      </c>
      <c r="W68" s="69">
        <f t="shared" si="2"/>
        <v>3.0079298532066888E-3</v>
      </c>
    </row>
    <row r="69" spans="1:23">
      <c r="A69">
        <f t="shared" si="3"/>
        <v>470</v>
      </c>
      <c r="B69" s="99">
        <v>44408</v>
      </c>
      <c r="C69" s="23">
        <v>13</v>
      </c>
      <c r="D69" s="23">
        <v>6</v>
      </c>
      <c r="E69" s="98" t="s">
        <v>49</v>
      </c>
      <c r="F69" s="98" t="s">
        <v>94</v>
      </c>
      <c r="G69" s="98" t="s">
        <v>4120</v>
      </c>
      <c r="H69" s="98" t="s">
        <v>116</v>
      </c>
      <c r="I69" s="98" t="s">
        <v>9987</v>
      </c>
      <c r="J69" s="99">
        <v>44878</v>
      </c>
      <c r="K69" s="107">
        <v>78480000</v>
      </c>
      <c r="L69" s="98" t="s">
        <v>130</v>
      </c>
      <c r="M69" s="23">
        <v>3600</v>
      </c>
      <c r="N69" s="23">
        <v>9</v>
      </c>
      <c r="O69" s="107">
        <v>78480000</v>
      </c>
      <c r="P69" s="23">
        <v>30</v>
      </c>
      <c r="Q69" s="23">
        <v>2</v>
      </c>
      <c r="R69" s="23">
        <v>2</v>
      </c>
      <c r="S69" s="23">
        <v>5.0199999999999996</v>
      </c>
      <c r="T69" s="47">
        <v>5.0658000000000003</v>
      </c>
      <c r="U69" s="98" t="s">
        <v>117</v>
      </c>
      <c r="V69" s="98" t="s">
        <v>3139</v>
      </c>
      <c r="W69" s="69">
        <f t="shared" si="2"/>
        <v>7.415995399233319E-3</v>
      </c>
    </row>
    <row r="70" spans="1:23">
      <c r="A70">
        <f t="shared" si="3"/>
        <v>483</v>
      </c>
      <c r="B70" s="99">
        <v>44408</v>
      </c>
      <c r="C70" s="23">
        <v>14</v>
      </c>
      <c r="D70" s="23">
        <v>6</v>
      </c>
      <c r="E70" s="98" t="s">
        <v>49</v>
      </c>
      <c r="F70" s="98" t="s">
        <v>94</v>
      </c>
      <c r="G70" s="98" t="s">
        <v>4120</v>
      </c>
      <c r="H70" s="98" t="s">
        <v>131</v>
      </c>
      <c r="I70" s="98" t="s">
        <v>9988</v>
      </c>
      <c r="J70" s="99">
        <v>44891</v>
      </c>
      <c r="K70" s="107">
        <v>33230340</v>
      </c>
      <c r="L70" s="98" t="s">
        <v>132</v>
      </c>
      <c r="M70" s="23">
        <v>3600</v>
      </c>
      <c r="N70" s="23">
        <v>9</v>
      </c>
      <c r="O70" s="107">
        <v>33230340</v>
      </c>
      <c r="P70" s="23">
        <v>30</v>
      </c>
      <c r="Q70" s="23">
        <v>2</v>
      </c>
      <c r="R70" s="23">
        <v>2</v>
      </c>
      <c r="S70" s="23">
        <v>5.0199999999999996</v>
      </c>
      <c r="T70" s="47">
        <v>6.2464649999999997</v>
      </c>
      <c r="U70" s="98" t="s">
        <v>117</v>
      </c>
      <c r="V70" s="98" t="s">
        <v>3139</v>
      </c>
      <c r="W70" s="69">
        <f t="shared" si="2"/>
        <v>9.3973412041411398E-3</v>
      </c>
    </row>
    <row r="71" spans="1:23">
      <c r="A71">
        <f t="shared" si="3"/>
        <v>483</v>
      </c>
      <c r="B71" s="99">
        <v>44408</v>
      </c>
      <c r="C71" s="23">
        <v>15</v>
      </c>
      <c r="D71" s="23">
        <v>6</v>
      </c>
      <c r="E71" s="98" t="s">
        <v>49</v>
      </c>
      <c r="F71" s="98" t="s">
        <v>94</v>
      </c>
      <c r="G71" s="98" t="s">
        <v>4120</v>
      </c>
      <c r="H71" s="98" t="s">
        <v>133</v>
      </c>
      <c r="I71" s="98" t="s">
        <v>9988</v>
      </c>
      <c r="J71" s="99">
        <v>44891</v>
      </c>
      <c r="K71" s="107">
        <v>80100000</v>
      </c>
      <c r="L71" s="98" t="s">
        <v>134</v>
      </c>
      <c r="M71" s="23">
        <v>3600</v>
      </c>
      <c r="N71" s="23">
        <v>9</v>
      </c>
      <c r="O71" s="107">
        <v>80100000</v>
      </c>
      <c r="P71" s="23">
        <v>30</v>
      </c>
      <c r="Q71" s="23">
        <v>2</v>
      </c>
      <c r="R71" s="23">
        <v>2</v>
      </c>
      <c r="S71" s="23">
        <v>5.0199999999999996</v>
      </c>
      <c r="T71" s="47">
        <v>15.056671</v>
      </c>
      <c r="U71" s="98" t="s">
        <v>117</v>
      </c>
      <c r="V71" s="98" t="s">
        <v>3139</v>
      </c>
      <c r="W71" s="69">
        <f t="shared" si="2"/>
        <v>2.2651639733112568E-2</v>
      </c>
    </row>
    <row r="72" spans="1:23">
      <c r="A72">
        <f t="shared" si="3"/>
        <v>486</v>
      </c>
      <c r="B72" s="99">
        <v>44408</v>
      </c>
      <c r="C72" s="23">
        <v>16</v>
      </c>
      <c r="D72" s="23">
        <v>6</v>
      </c>
      <c r="E72" s="98" t="s">
        <v>49</v>
      </c>
      <c r="F72" s="98" t="s">
        <v>94</v>
      </c>
      <c r="G72" s="98" t="s">
        <v>4120</v>
      </c>
      <c r="H72" s="98" t="s">
        <v>133</v>
      </c>
      <c r="I72" s="98" t="s">
        <v>9989</v>
      </c>
      <c r="J72" s="99">
        <v>44894</v>
      </c>
      <c r="K72" s="107">
        <v>45630000</v>
      </c>
      <c r="L72" s="98" t="s">
        <v>135</v>
      </c>
      <c r="M72" s="23">
        <v>3600</v>
      </c>
      <c r="N72" s="23">
        <v>9</v>
      </c>
      <c r="O72" s="107">
        <v>45630000</v>
      </c>
      <c r="P72" s="23">
        <v>30</v>
      </c>
      <c r="Q72" s="23">
        <v>2</v>
      </c>
      <c r="R72" s="23">
        <v>2</v>
      </c>
      <c r="S72" s="23">
        <v>5.0199999999999996</v>
      </c>
      <c r="T72" s="47">
        <v>8.5772779999999997</v>
      </c>
      <c r="U72" s="98" t="s">
        <v>117</v>
      </c>
      <c r="V72" s="98" t="s">
        <v>3139</v>
      </c>
      <c r="W72" s="69">
        <f t="shared" si="2"/>
        <v>1.2984024003421083E-2</v>
      </c>
    </row>
    <row r="73" spans="1:23">
      <c r="A73">
        <f t="shared" si="3"/>
        <v>505</v>
      </c>
      <c r="B73" s="99">
        <v>44408</v>
      </c>
      <c r="C73" s="23">
        <v>17</v>
      </c>
      <c r="D73" s="23">
        <v>6</v>
      </c>
      <c r="E73" s="98" t="s">
        <v>49</v>
      </c>
      <c r="F73" s="98" t="s">
        <v>94</v>
      </c>
      <c r="G73" s="98" t="s">
        <v>4120</v>
      </c>
      <c r="H73" s="98" t="s">
        <v>133</v>
      </c>
      <c r="I73" s="98" t="s">
        <v>9990</v>
      </c>
      <c r="J73" s="99">
        <v>44913</v>
      </c>
      <c r="K73" s="107">
        <v>27000000</v>
      </c>
      <c r="L73" s="98" t="s">
        <v>136</v>
      </c>
      <c r="M73" s="23">
        <v>3600</v>
      </c>
      <c r="N73" s="23">
        <v>9</v>
      </c>
      <c r="O73" s="107">
        <v>27000000</v>
      </c>
      <c r="P73" s="23">
        <v>30</v>
      </c>
      <c r="Q73" s="23">
        <v>2</v>
      </c>
      <c r="R73" s="23">
        <v>2</v>
      </c>
      <c r="S73" s="23">
        <v>5.0199999999999996</v>
      </c>
      <c r="T73" s="47">
        <v>5.3735609999999996</v>
      </c>
      <c r="U73" s="98" t="s">
        <v>117</v>
      </c>
      <c r="V73" s="98" t="s">
        <v>3139</v>
      </c>
      <c r="W73" s="69">
        <f t="shared" si="2"/>
        <v>8.4523430568683323E-3</v>
      </c>
    </row>
    <row r="74" spans="1:23">
      <c r="A74">
        <f t="shared" si="3"/>
        <v>542</v>
      </c>
      <c r="B74" s="99">
        <v>44408</v>
      </c>
      <c r="C74" s="23">
        <v>18</v>
      </c>
      <c r="D74" s="23">
        <v>6</v>
      </c>
      <c r="E74" s="98" t="s">
        <v>49</v>
      </c>
      <c r="F74" s="98" t="s">
        <v>94</v>
      </c>
      <c r="G74" s="98" t="s">
        <v>4120</v>
      </c>
      <c r="H74" s="98" t="s">
        <v>133</v>
      </c>
      <c r="I74" s="98" t="s">
        <v>9991</v>
      </c>
      <c r="J74" s="99">
        <v>44950</v>
      </c>
      <c r="K74" s="107">
        <v>46800000</v>
      </c>
      <c r="L74" s="98" t="s">
        <v>137</v>
      </c>
      <c r="M74" s="23">
        <v>3600</v>
      </c>
      <c r="N74" s="23">
        <v>9</v>
      </c>
      <c r="O74" s="107">
        <v>46800000</v>
      </c>
      <c r="P74" s="23">
        <v>30</v>
      </c>
      <c r="Q74" s="23">
        <v>2</v>
      </c>
      <c r="R74" s="23">
        <v>2</v>
      </c>
      <c r="S74" s="23">
        <v>5.0199999999999996</v>
      </c>
      <c r="T74" s="47">
        <v>9.8272449999999996</v>
      </c>
      <c r="U74" s="98" t="s">
        <v>117</v>
      </c>
      <c r="V74" s="98" t="s">
        <v>3139</v>
      </c>
      <c r="W74" s="69">
        <f t="shared" si="2"/>
        <v>1.6590314696579875E-2</v>
      </c>
    </row>
    <row r="75" spans="1:23">
      <c r="A75">
        <f t="shared" si="3"/>
        <v>662</v>
      </c>
      <c r="B75" s="99">
        <v>44408</v>
      </c>
      <c r="C75" s="23">
        <v>19</v>
      </c>
      <c r="D75" s="23">
        <v>6</v>
      </c>
      <c r="E75" s="98" t="s">
        <v>49</v>
      </c>
      <c r="F75" s="98" t="s">
        <v>94</v>
      </c>
      <c r="G75" s="98" t="s">
        <v>4120</v>
      </c>
      <c r="H75" s="98" t="s">
        <v>133</v>
      </c>
      <c r="I75" s="98" t="s">
        <v>9992</v>
      </c>
      <c r="J75" s="99">
        <v>45070</v>
      </c>
      <c r="K75" s="107">
        <v>28800000</v>
      </c>
      <c r="L75" s="98" t="s">
        <v>138</v>
      </c>
      <c r="M75" s="23">
        <v>3600</v>
      </c>
      <c r="N75" s="23">
        <v>9</v>
      </c>
      <c r="O75" s="107">
        <v>28800000</v>
      </c>
      <c r="P75" s="23">
        <v>30</v>
      </c>
      <c r="Q75" s="23">
        <v>2</v>
      </c>
      <c r="R75" s="23">
        <v>2</v>
      </c>
      <c r="S75" s="23">
        <v>5.0199999999999996</v>
      </c>
      <c r="T75" s="47">
        <v>7.1053839999999999</v>
      </c>
      <c r="U75" s="98" t="s">
        <v>117</v>
      </c>
      <c r="V75" s="98" t="s">
        <v>3139</v>
      </c>
      <c r="W75" s="69">
        <f t="shared" si="2"/>
        <v>1.4651061698518288E-2</v>
      </c>
    </row>
    <row r="76" spans="1:23">
      <c r="A76">
        <f t="shared" si="3"/>
        <v>665</v>
      </c>
      <c r="B76" s="99">
        <v>44408</v>
      </c>
      <c r="C76" s="23">
        <v>20</v>
      </c>
      <c r="D76" s="23">
        <v>6</v>
      </c>
      <c r="E76" s="98" t="s">
        <v>49</v>
      </c>
      <c r="F76" s="98" t="s">
        <v>94</v>
      </c>
      <c r="G76" s="98" t="s">
        <v>4120</v>
      </c>
      <c r="H76" s="98" t="s">
        <v>133</v>
      </c>
      <c r="I76" s="98" t="s">
        <v>9993</v>
      </c>
      <c r="J76" s="99">
        <v>45073</v>
      </c>
      <c r="K76" s="107">
        <v>18000000</v>
      </c>
      <c r="L76" s="98" t="s">
        <v>139</v>
      </c>
      <c r="M76" s="23">
        <v>3600</v>
      </c>
      <c r="N76" s="23">
        <v>9</v>
      </c>
      <c r="O76" s="107">
        <v>18000000</v>
      </c>
      <c r="P76" s="23">
        <v>30</v>
      </c>
      <c r="Q76" s="23">
        <v>2</v>
      </c>
      <c r="R76" s="23">
        <v>2</v>
      </c>
      <c r="S76" s="23">
        <v>5.0199999999999996</v>
      </c>
      <c r="T76" s="47">
        <v>4.627923</v>
      </c>
      <c r="U76" s="98" t="s">
        <v>117</v>
      </c>
      <c r="V76" s="98" t="s">
        <v>3139</v>
      </c>
      <c r="W76" s="69">
        <f t="shared" si="2"/>
        <v>9.5858653416964774E-3</v>
      </c>
    </row>
    <row r="77" spans="1:23">
      <c r="A77">
        <f t="shared" si="3"/>
        <v>665</v>
      </c>
      <c r="B77" s="99">
        <v>44408</v>
      </c>
      <c r="C77" s="23">
        <v>21</v>
      </c>
      <c r="D77" s="23">
        <v>6</v>
      </c>
      <c r="E77" s="98" t="s">
        <v>49</v>
      </c>
      <c r="F77" s="98" t="s">
        <v>94</v>
      </c>
      <c r="G77" s="98" t="s">
        <v>4120</v>
      </c>
      <c r="H77" s="98" t="s">
        <v>133</v>
      </c>
      <c r="I77" s="98" t="s">
        <v>9993</v>
      </c>
      <c r="J77" s="99">
        <v>45073</v>
      </c>
      <c r="K77" s="107">
        <v>49500000</v>
      </c>
      <c r="L77" s="98" t="s">
        <v>140</v>
      </c>
      <c r="M77" s="23">
        <v>3600</v>
      </c>
      <c r="N77" s="23">
        <v>9</v>
      </c>
      <c r="O77" s="107">
        <v>49500000</v>
      </c>
      <c r="P77" s="23">
        <v>30</v>
      </c>
      <c r="Q77" s="23">
        <v>2</v>
      </c>
      <c r="R77" s="23">
        <v>2</v>
      </c>
      <c r="S77" s="23">
        <v>5.0199999999999996</v>
      </c>
      <c r="T77" s="47">
        <v>12.726569</v>
      </c>
      <c r="U77" s="98" t="s">
        <v>117</v>
      </c>
      <c r="V77" s="98" t="s">
        <v>3139</v>
      </c>
      <c r="W77" s="69">
        <f t="shared" si="2"/>
        <v>2.6360675554845833E-2</v>
      </c>
    </row>
    <row r="78" spans="1:23">
      <c r="A78">
        <f t="shared" si="3"/>
        <v>819</v>
      </c>
      <c r="B78" s="99">
        <v>44408</v>
      </c>
      <c r="C78" s="23">
        <v>22</v>
      </c>
      <c r="D78" s="23">
        <v>6</v>
      </c>
      <c r="E78" s="98" t="s">
        <v>49</v>
      </c>
      <c r="F78" s="98" t="s">
        <v>94</v>
      </c>
      <c r="G78" s="98" t="s">
        <v>4120</v>
      </c>
      <c r="H78" s="98" t="s">
        <v>133</v>
      </c>
      <c r="I78" s="98" t="s">
        <v>9994</v>
      </c>
      <c r="J78" s="99">
        <v>45227</v>
      </c>
      <c r="K78" s="107">
        <v>40500000</v>
      </c>
      <c r="L78" s="98" t="s">
        <v>141</v>
      </c>
      <c r="M78" s="23">
        <v>3600</v>
      </c>
      <c r="N78" s="23">
        <v>9</v>
      </c>
      <c r="O78" s="107">
        <v>40500000</v>
      </c>
      <c r="P78" s="23">
        <v>30</v>
      </c>
      <c r="Q78" s="23">
        <v>2</v>
      </c>
      <c r="R78" s="23">
        <v>2</v>
      </c>
      <c r="S78" s="23">
        <v>5.0199999999999996</v>
      </c>
      <c r="T78" s="47">
        <v>12.068659</v>
      </c>
      <c r="U78" s="98" t="s">
        <v>117</v>
      </c>
      <c r="V78" s="98" t="s">
        <v>3139</v>
      </c>
      <c r="W78" s="69">
        <f t="shared" si="2"/>
        <v>3.078693624576825E-2</v>
      </c>
    </row>
    <row r="79" spans="1:23">
      <c r="A79">
        <f t="shared" si="3"/>
        <v>819</v>
      </c>
      <c r="B79" s="99">
        <v>44408</v>
      </c>
      <c r="C79" s="23">
        <v>23</v>
      </c>
      <c r="D79" s="23">
        <v>6</v>
      </c>
      <c r="E79" s="98" t="s">
        <v>49</v>
      </c>
      <c r="F79" s="98" t="s">
        <v>94</v>
      </c>
      <c r="G79" s="98" t="s">
        <v>4120</v>
      </c>
      <c r="H79" s="98" t="s">
        <v>133</v>
      </c>
      <c r="I79" s="98" t="s">
        <v>9994</v>
      </c>
      <c r="J79" s="99">
        <v>45227</v>
      </c>
      <c r="K79" s="107">
        <v>37800000</v>
      </c>
      <c r="L79" s="98" t="s">
        <v>142</v>
      </c>
      <c r="M79" s="23">
        <v>3600</v>
      </c>
      <c r="N79" s="23">
        <v>9</v>
      </c>
      <c r="O79" s="107">
        <v>37800000</v>
      </c>
      <c r="P79" s="23">
        <v>30</v>
      </c>
      <c r="Q79" s="23">
        <v>2</v>
      </c>
      <c r="R79" s="23">
        <v>2</v>
      </c>
      <c r="S79" s="23">
        <v>5.0199999999999996</v>
      </c>
      <c r="T79" s="47">
        <v>11.263984000000001</v>
      </c>
      <c r="U79" s="98" t="s">
        <v>117</v>
      </c>
      <c r="V79" s="98" t="s">
        <v>3139</v>
      </c>
      <c r="W79" s="69">
        <f t="shared" si="2"/>
        <v>2.8734224513374162E-2</v>
      </c>
    </row>
    <row r="80" spans="1:23">
      <c r="A80">
        <f t="shared" si="3"/>
        <v>758</v>
      </c>
      <c r="B80" s="99">
        <v>44408</v>
      </c>
      <c r="C80" s="23">
        <v>24</v>
      </c>
      <c r="D80" s="23">
        <v>6</v>
      </c>
      <c r="E80" s="98" t="s">
        <v>49</v>
      </c>
      <c r="F80" s="98" t="s">
        <v>94</v>
      </c>
      <c r="G80" s="98" t="s">
        <v>4120</v>
      </c>
      <c r="H80" s="98" t="s">
        <v>133</v>
      </c>
      <c r="I80" s="98" t="s">
        <v>9995</v>
      </c>
      <c r="J80" s="99">
        <v>45166</v>
      </c>
      <c r="K80" s="107">
        <v>16650000</v>
      </c>
      <c r="L80" s="98" t="s">
        <v>143</v>
      </c>
      <c r="M80" s="23">
        <v>3600</v>
      </c>
      <c r="N80" s="23">
        <v>9</v>
      </c>
      <c r="O80" s="107">
        <v>16650000</v>
      </c>
      <c r="P80" s="23">
        <v>30</v>
      </c>
      <c r="Q80" s="23">
        <v>2</v>
      </c>
      <c r="R80" s="23">
        <v>2</v>
      </c>
      <c r="S80" s="23">
        <v>5.0199999999999996</v>
      </c>
      <c r="T80" s="47">
        <v>4.6160750000000004</v>
      </c>
      <c r="U80" s="98" t="s">
        <v>117</v>
      </c>
      <c r="V80" s="98" t="s">
        <v>3139</v>
      </c>
      <c r="W80" s="69">
        <f t="shared" si="2"/>
        <v>1.0898472085897287E-2</v>
      </c>
    </row>
    <row r="81" spans="1:23">
      <c r="A81">
        <f t="shared" si="3"/>
        <v>840</v>
      </c>
      <c r="B81" s="99">
        <v>44408</v>
      </c>
      <c r="C81" s="23">
        <v>25</v>
      </c>
      <c r="D81" s="23">
        <v>6</v>
      </c>
      <c r="E81" s="98" t="s">
        <v>49</v>
      </c>
      <c r="F81" s="98" t="s">
        <v>94</v>
      </c>
      <c r="G81" s="98" t="s">
        <v>4120</v>
      </c>
      <c r="H81" s="98" t="s">
        <v>133</v>
      </c>
      <c r="I81" s="98" t="s">
        <v>9996</v>
      </c>
      <c r="J81" s="99">
        <v>45248</v>
      </c>
      <c r="K81" s="107">
        <v>56700000</v>
      </c>
      <c r="L81" s="98" t="s">
        <v>144</v>
      </c>
      <c r="M81" s="23">
        <v>3600</v>
      </c>
      <c r="N81" s="23">
        <v>9</v>
      </c>
      <c r="O81" s="107">
        <v>56700000</v>
      </c>
      <c r="P81" s="23">
        <v>30</v>
      </c>
      <c r="Q81" s="23">
        <v>2</v>
      </c>
      <c r="R81" s="23">
        <v>2</v>
      </c>
      <c r="S81" s="23">
        <v>5.0199999999999996</v>
      </c>
      <c r="T81" s="47">
        <v>17.466159000000001</v>
      </c>
      <c r="U81" s="98" t="s">
        <v>117</v>
      </c>
      <c r="V81" s="98" t="s">
        <v>3139</v>
      </c>
      <c r="W81" s="69">
        <f t="shared" si="2"/>
        <v>4.5698321586001914E-2</v>
      </c>
    </row>
    <row r="82" spans="1:23">
      <c r="A82">
        <f t="shared" si="3"/>
        <v>840</v>
      </c>
      <c r="B82" s="99">
        <v>44408</v>
      </c>
      <c r="C82" s="23">
        <v>26</v>
      </c>
      <c r="D82" s="23">
        <v>6</v>
      </c>
      <c r="E82" s="98" t="s">
        <v>49</v>
      </c>
      <c r="F82" s="98" t="s">
        <v>94</v>
      </c>
      <c r="G82" s="98" t="s">
        <v>4120</v>
      </c>
      <c r="H82" s="98" t="s">
        <v>133</v>
      </c>
      <c r="I82" s="98" t="s">
        <v>9996</v>
      </c>
      <c r="J82" s="99">
        <v>45248</v>
      </c>
      <c r="K82" s="107">
        <v>37800000</v>
      </c>
      <c r="L82" s="98" t="s">
        <v>145</v>
      </c>
      <c r="M82" s="23">
        <v>3600</v>
      </c>
      <c r="N82" s="23">
        <v>9</v>
      </c>
      <c r="O82" s="107">
        <v>37800000</v>
      </c>
      <c r="P82" s="23">
        <v>30</v>
      </c>
      <c r="Q82" s="23">
        <v>2</v>
      </c>
      <c r="R82" s="23">
        <v>2</v>
      </c>
      <c r="S82" s="23">
        <v>5.0199999999999996</v>
      </c>
      <c r="T82" s="47">
        <v>11.644061000000001</v>
      </c>
      <c r="U82" s="98" t="s">
        <v>117</v>
      </c>
      <c r="V82" s="98" t="s">
        <v>3139</v>
      </c>
      <c r="W82" s="69">
        <f t="shared" si="2"/>
        <v>3.0465429986353786E-2</v>
      </c>
    </row>
    <row r="83" spans="1:23">
      <c r="A83">
        <f t="shared" si="3"/>
        <v>849</v>
      </c>
      <c r="B83" s="99">
        <v>44408</v>
      </c>
      <c r="C83" s="23">
        <v>27</v>
      </c>
      <c r="D83" s="23">
        <v>6</v>
      </c>
      <c r="E83" s="98" t="s">
        <v>49</v>
      </c>
      <c r="F83" s="98" t="s">
        <v>94</v>
      </c>
      <c r="G83" s="98" t="s">
        <v>4120</v>
      </c>
      <c r="H83" s="98" t="s">
        <v>133</v>
      </c>
      <c r="I83" s="98" t="s">
        <v>9997</v>
      </c>
      <c r="J83" s="99">
        <v>45257</v>
      </c>
      <c r="K83" s="107">
        <v>73800000</v>
      </c>
      <c r="L83" s="98" t="s">
        <v>146</v>
      </c>
      <c r="M83" s="23">
        <v>3600</v>
      </c>
      <c r="N83" s="23">
        <v>9</v>
      </c>
      <c r="O83" s="107">
        <v>73800000</v>
      </c>
      <c r="P83" s="23">
        <v>30</v>
      </c>
      <c r="Q83" s="23">
        <v>2</v>
      </c>
      <c r="R83" s="23">
        <v>2</v>
      </c>
      <c r="S83" s="23">
        <v>5.0199999999999996</v>
      </c>
      <c r="T83" s="47">
        <v>8.8717240000000004</v>
      </c>
      <c r="U83" s="98" t="s">
        <v>117</v>
      </c>
      <c r="V83" s="98" t="s">
        <v>3139</v>
      </c>
      <c r="W83" s="69">
        <f t="shared" si="2"/>
        <v>2.3460608203619251E-2</v>
      </c>
    </row>
    <row r="84" spans="1:23">
      <c r="A84">
        <f t="shared" si="3"/>
        <v>907</v>
      </c>
      <c r="B84" s="99">
        <v>44408</v>
      </c>
      <c r="C84" s="23">
        <v>28</v>
      </c>
      <c r="D84" s="23">
        <v>6</v>
      </c>
      <c r="E84" s="98" t="s">
        <v>49</v>
      </c>
      <c r="F84" s="98" t="s">
        <v>94</v>
      </c>
      <c r="G84" s="98" t="s">
        <v>4120</v>
      </c>
      <c r="H84" s="98" t="s">
        <v>133</v>
      </c>
      <c r="I84" s="98" t="s">
        <v>9998</v>
      </c>
      <c r="J84" s="99">
        <v>45315</v>
      </c>
      <c r="K84" s="107">
        <v>41400000</v>
      </c>
      <c r="L84" s="98" t="s">
        <v>147</v>
      </c>
      <c r="M84" s="23">
        <v>3600</v>
      </c>
      <c r="N84" s="23">
        <v>9</v>
      </c>
      <c r="O84" s="107">
        <v>41400000</v>
      </c>
      <c r="P84" s="23">
        <v>30</v>
      </c>
      <c r="Q84" s="23">
        <v>2</v>
      </c>
      <c r="R84" s="23">
        <v>2</v>
      </c>
      <c r="S84" s="23">
        <v>5.0199999999999996</v>
      </c>
      <c r="T84" s="47">
        <v>13.577505</v>
      </c>
      <c r="U84" s="98" t="s">
        <v>117</v>
      </c>
      <c r="V84" s="98" t="s">
        <v>3139</v>
      </c>
      <c r="W84" s="69">
        <f t="shared" si="2"/>
        <v>3.8357545826309646E-2</v>
      </c>
    </row>
    <row r="85" spans="1:23">
      <c r="A85">
        <f t="shared" si="3"/>
        <v>932</v>
      </c>
      <c r="B85" s="99">
        <v>44408</v>
      </c>
      <c r="C85" s="23">
        <v>29</v>
      </c>
      <c r="D85" s="23">
        <v>6</v>
      </c>
      <c r="E85" s="98" t="s">
        <v>49</v>
      </c>
      <c r="F85" s="98" t="s">
        <v>94</v>
      </c>
      <c r="G85" s="98" t="s">
        <v>4120</v>
      </c>
      <c r="H85" s="98" t="s">
        <v>133</v>
      </c>
      <c r="I85" s="98" t="s">
        <v>6951</v>
      </c>
      <c r="J85" s="99">
        <v>45340</v>
      </c>
      <c r="K85" s="107">
        <v>22500000</v>
      </c>
      <c r="L85" s="98" t="s">
        <v>148</v>
      </c>
      <c r="M85" s="23">
        <v>3600</v>
      </c>
      <c r="N85" s="23">
        <v>9</v>
      </c>
      <c r="O85" s="107">
        <v>22500000</v>
      </c>
      <c r="P85" s="23">
        <v>30</v>
      </c>
      <c r="Q85" s="23">
        <v>2</v>
      </c>
      <c r="R85" s="23">
        <v>2</v>
      </c>
      <c r="S85" s="23">
        <v>5.0199999999999996</v>
      </c>
      <c r="T85" s="47">
        <v>7.6008779999999998</v>
      </c>
      <c r="U85" s="98" t="s">
        <v>117</v>
      </c>
      <c r="V85" s="98" t="s">
        <v>3139</v>
      </c>
      <c r="W85" s="69">
        <f t="shared" si="2"/>
        <v>2.2064964258116652E-2</v>
      </c>
    </row>
    <row r="86" spans="1:23">
      <c r="A86">
        <f t="shared" si="3"/>
        <v>971</v>
      </c>
      <c r="B86" s="99">
        <v>44408</v>
      </c>
      <c r="C86" s="23">
        <v>30</v>
      </c>
      <c r="D86" s="23">
        <v>6</v>
      </c>
      <c r="E86" s="98" t="s">
        <v>49</v>
      </c>
      <c r="F86" s="98" t="s">
        <v>94</v>
      </c>
      <c r="G86" s="98" t="s">
        <v>4120</v>
      </c>
      <c r="H86" s="98" t="s">
        <v>133</v>
      </c>
      <c r="I86" s="98" t="s">
        <v>9999</v>
      </c>
      <c r="J86" s="99">
        <v>45379</v>
      </c>
      <c r="K86" s="107">
        <v>34200000</v>
      </c>
      <c r="L86" s="98" t="s">
        <v>149</v>
      </c>
      <c r="M86" s="23">
        <v>3600</v>
      </c>
      <c r="N86" s="23">
        <v>9</v>
      </c>
      <c r="O86" s="107">
        <v>34200000</v>
      </c>
      <c r="P86" s="23">
        <v>30</v>
      </c>
      <c r="Q86" s="23">
        <v>2</v>
      </c>
      <c r="R86" s="23">
        <v>2</v>
      </c>
      <c r="S86" s="23">
        <v>5.0199999999999996</v>
      </c>
      <c r="T86" s="47">
        <v>11.888287999999999</v>
      </c>
      <c r="U86" s="98" t="s">
        <v>117</v>
      </c>
      <c r="V86" s="98" t="s">
        <v>3139</v>
      </c>
      <c r="W86" s="69">
        <f t="shared" si="2"/>
        <v>3.5955232513942309E-2</v>
      </c>
    </row>
    <row r="87" spans="1:23">
      <c r="A87">
        <f t="shared" si="3"/>
        <v>1032</v>
      </c>
      <c r="B87" s="99">
        <v>44408</v>
      </c>
      <c r="C87" s="23">
        <v>31</v>
      </c>
      <c r="D87" s="23">
        <v>6</v>
      </c>
      <c r="E87" s="98" t="s">
        <v>49</v>
      </c>
      <c r="F87" s="98" t="s">
        <v>94</v>
      </c>
      <c r="G87" s="98" t="s">
        <v>4120</v>
      </c>
      <c r="H87" s="98" t="s">
        <v>133</v>
      </c>
      <c r="I87" s="98" t="s">
        <v>10000</v>
      </c>
      <c r="J87" s="99">
        <v>45440</v>
      </c>
      <c r="K87" s="107">
        <v>40500000</v>
      </c>
      <c r="L87" s="98" t="s">
        <v>150</v>
      </c>
      <c r="M87" s="23">
        <v>3600</v>
      </c>
      <c r="N87" s="23">
        <v>9</v>
      </c>
      <c r="O87" s="107">
        <v>40500000</v>
      </c>
      <c r="P87" s="23">
        <v>30</v>
      </c>
      <c r="Q87" s="23">
        <v>2</v>
      </c>
      <c r="R87" s="23">
        <v>2</v>
      </c>
      <c r="S87" s="23">
        <v>5.0199999999999996</v>
      </c>
      <c r="T87" s="47">
        <v>14.863834000000001</v>
      </c>
      <c r="U87" s="98" t="s">
        <v>117</v>
      </c>
      <c r="V87" s="98" t="s">
        <v>3139</v>
      </c>
      <c r="W87" s="69">
        <f t="shared" si="2"/>
        <v>4.7778674576553298E-2</v>
      </c>
    </row>
    <row r="88" spans="1:23">
      <c r="A88">
        <f t="shared" si="3"/>
        <v>1062</v>
      </c>
      <c r="B88" s="99">
        <v>44408</v>
      </c>
      <c r="C88" s="23">
        <v>32</v>
      </c>
      <c r="D88" s="23">
        <v>6</v>
      </c>
      <c r="E88" s="98" t="s">
        <v>49</v>
      </c>
      <c r="F88" s="98" t="s">
        <v>94</v>
      </c>
      <c r="G88" s="98" t="s">
        <v>4120</v>
      </c>
      <c r="H88" s="98" t="s">
        <v>133</v>
      </c>
      <c r="I88" s="98" t="s">
        <v>7168</v>
      </c>
      <c r="J88" s="99">
        <v>45470</v>
      </c>
      <c r="K88" s="107">
        <v>27000000</v>
      </c>
      <c r="L88" s="98" t="s">
        <v>151</v>
      </c>
      <c r="M88" s="23">
        <v>3600</v>
      </c>
      <c r="N88" s="23">
        <v>9</v>
      </c>
      <c r="O88" s="107">
        <v>27000000</v>
      </c>
      <c r="P88" s="23">
        <v>30</v>
      </c>
      <c r="Q88" s="23">
        <v>2</v>
      </c>
      <c r="R88" s="23">
        <v>2</v>
      </c>
      <c r="S88" s="23">
        <v>5.0199999999999996</v>
      </c>
      <c r="T88" s="47">
        <v>10.168422</v>
      </c>
      <c r="U88" s="98" t="s">
        <v>117</v>
      </c>
      <c r="V88" s="98" t="s">
        <v>3139</v>
      </c>
      <c r="W88" s="69">
        <f t="shared" si="2"/>
        <v>3.3635790006564484E-2</v>
      </c>
    </row>
    <row r="89" spans="1:23">
      <c r="A89">
        <f t="shared" si="3"/>
        <v>1093</v>
      </c>
      <c r="B89" s="99">
        <v>44408</v>
      </c>
      <c r="C89" s="23">
        <v>33</v>
      </c>
      <c r="D89" s="23">
        <v>6</v>
      </c>
      <c r="E89" s="98" t="s">
        <v>49</v>
      </c>
      <c r="F89" s="98" t="s">
        <v>94</v>
      </c>
      <c r="G89" s="98" t="s">
        <v>4120</v>
      </c>
      <c r="H89" s="98" t="s">
        <v>133</v>
      </c>
      <c r="I89" s="98" t="s">
        <v>10001</v>
      </c>
      <c r="J89" s="99">
        <v>45501</v>
      </c>
      <c r="K89" s="107">
        <v>28800000</v>
      </c>
      <c r="L89" s="98" t="s">
        <v>152</v>
      </c>
      <c r="M89" s="23">
        <v>3600</v>
      </c>
      <c r="N89" s="23">
        <v>9</v>
      </c>
      <c r="O89" s="107">
        <v>28800000</v>
      </c>
      <c r="P89" s="23">
        <v>30</v>
      </c>
      <c r="Q89" s="23">
        <v>2</v>
      </c>
      <c r="R89" s="23">
        <v>2</v>
      </c>
      <c r="S89" s="23">
        <v>5.0199999999999996</v>
      </c>
      <c r="T89" s="47">
        <v>11.121173000000001</v>
      </c>
      <c r="U89" s="98" t="s">
        <v>117</v>
      </c>
      <c r="V89" s="98" t="s">
        <v>3139</v>
      </c>
      <c r="W89" s="69">
        <f t="shared" si="2"/>
        <v>3.7861194597257973E-2</v>
      </c>
    </row>
    <row r="90" spans="1:23">
      <c r="A90">
        <f t="shared" si="3"/>
        <v>1094</v>
      </c>
      <c r="B90" s="99">
        <v>44408</v>
      </c>
      <c r="C90" s="23">
        <v>34</v>
      </c>
      <c r="D90" s="23">
        <v>6</v>
      </c>
      <c r="E90" s="98" t="s">
        <v>49</v>
      </c>
      <c r="F90" s="98" t="s">
        <v>94</v>
      </c>
      <c r="G90" s="98" t="s">
        <v>4120</v>
      </c>
      <c r="H90" s="98" t="s">
        <v>133</v>
      </c>
      <c r="I90" s="98" t="s">
        <v>10002</v>
      </c>
      <c r="J90" s="99">
        <v>45502</v>
      </c>
      <c r="K90" s="107">
        <v>22500000</v>
      </c>
      <c r="L90" s="98" t="s">
        <v>153</v>
      </c>
      <c r="M90" s="23">
        <v>3600</v>
      </c>
      <c r="N90" s="23">
        <v>9</v>
      </c>
      <c r="O90" s="107">
        <v>22500000</v>
      </c>
      <c r="P90" s="23">
        <v>30</v>
      </c>
      <c r="Q90" s="23">
        <v>2</v>
      </c>
      <c r="R90" s="23">
        <v>2</v>
      </c>
      <c r="S90" s="23">
        <v>5.0199999999999996</v>
      </c>
      <c r="T90" s="47">
        <v>8.6883809999999997</v>
      </c>
      <c r="U90" s="98" t="s">
        <v>117</v>
      </c>
      <c r="V90" s="98" t="s">
        <v>3139</v>
      </c>
      <c r="W90" s="69">
        <f t="shared" si="2"/>
        <v>2.9605999898328666E-2</v>
      </c>
    </row>
    <row r="91" spans="1:23">
      <c r="A91">
        <f t="shared" si="3"/>
        <v>1326</v>
      </c>
      <c r="B91" s="99">
        <v>44408</v>
      </c>
      <c r="C91" s="23">
        <v>35</v>
      </c>
      <c r="D91" s="23">
        <v>6</v>
      </c>
      <c r="E91" s="98" t="s">
        <v>49</v>
      </c>
      <c r="F91" s="98" t="s">
        <v>94</v>
      </c>
      <c r="G91" s="98" t="s">
        <v>4120</v>
      </c>
      <c r="H91" s="98" t="s">
        <v>133</v>
      </c>
      <c r="I91" s="98" t="s">
        <v>10003</v>
      </c>
      <c r="J91" s="99">
        <v>45734</v>
      </c>
      <c r="K91" s="107">
        <v>66783307</v>
      </c>
      <c r="L91" s="98" t="s">
        <v>154</v>
      </c>
      <c r="M91" s="23">
        <v>3600</v>
      </c>
      <c r="N91" s="23">
        <v>9</v>
      </c>
      <c r="O91" s="107">
        <v>66783307</v>
      </c>
      <c r="P91" s="23">
        <v>30</v>
      </c>
      <c r="Q91" s="23">
        <v>2</v>
      </c>
      <c r="R91" s="23">
        <v>2</v>
      </c>
      <c r="S91" s="23">
        <v>5.0199999999999996</v>
      </c>
      <c r="T91" s="47">
        <v>30.737452999999999</v>
      </c>
      <c r="U91" s="98" t="s">
        <v>117</v>
      </c>
      <c r="V91" s="98" t="s">
        <v>3139</v>
      </c>
      <c r="W91" s="69">
        <f t="shared" si="2"/>
        <v>0.12695065789639468</v>
      </c>
    </row>
    <row r="92" spans="1:23">
      <c r="A92">
        <f t="shared" si="3"/>
        <v>1397</v>
      </c>
      <c r="B92" s="99">
        <v>44408</v>
      </c>
      <c r="C92" s="23">
        <v>36</v>
      </c>
      <c r="D92" s="23">
        <v>6</v>
      </c>
      <c r="E92" s="98" t="s">
        <v>49</v>
      </c>
      <c r="F92" s="98" t="s">
        <v>94</v>
      </c>
      <c r="G92" s="98" t="s">
        <v>4120</v>
      </c>
      <c r="H92" s="98" t="s">
        <v>133</v>
      </c>
      <c r="I92" s="98" t="s">
        <v>10004</v>
      </c>
      <c r="J92" s="99">
        <v>45805</v>
      </c>
      <c r="K92" s="107">
        <v>13500000</v>
      </c>
      <c r="L92" s="98" t="s">
        <v>155</v>
      </c>
      <c r="M92" s="23">
        <v>3600</v>
      </c>
      <c r="N92" s="23">
        <v>9</v>
      </c>
      <c r="O92" s="107">
        <v>13500000</v>
      </c>
      <c r="P92" s="23">
        <v>30</v>
      </c>
      <c r="Q92" s="23">
        <v>2</v>
      </c>
      <c r="R92" s="23">
        <v>2</v>
      </c>
      <c r="S92" s="23">
        <v>5.0199999999999996</v>
      </c>
      <c r="T92" s="47">
        <v>6.4554400000000003</v>
      </c>
      <c r="U92" s="98" t="s">
        <v>117</v>
      </c>
      <c r="V92" s="98" t="s">
        <v>3139</v>
      </c>
      <c r="W92" s="69">
        <f t="shared" si="2"/>
        <v>2.8089616450077553E-2</v>
      </c>
    </row>
    <row r="93" spans="1:23">
      <c r="A93">
        <f t="shared" si="3"/>
        <v>1424</v>
      </c>
      <c r="B93" s="99">
        <v>44408</v>
      </c>
      <c r="C93" s="23">
        <v>37</v>
      </c>
      <c r="D93" s="23">
        <v>6</v>
      </c>
      <c r="E93" s="98" t="s">
        <v>49</v>
      </c>
      <c r="F93" s="98" t="s">
        <v>94</v>
      </c>
      <c r="G93" s="98" t="s">
        <v>4120</v>
      </c>
      <c r="H93" s="98" t="s">
        <v>133</v>
      </c>
      <c r="I93" s="98" t="s">
        <v>10005</v>
      </c>
      <c r="J93" s="99">
        <v>45832</v>
      </c>
      <c r="K93" s="107">
        <v>22500000</v>
      </c>
      <c r="L93" s="98" t="s">
        <v>156</v>
      </c>
      <c r="M93" s="23">
        <v>3600</v>
      </c>
      <c r="N93" s="23">
        <v>9</v>
      </c>
      <c r="O93" s="107">
        <v>22500000</v>
      </c>
      <c r="P93" s="23">
        <v>30</v>
      </c>
      <c r="Q93" s="23">
        <v>2</v>
      </c>
      <c r="R93" s="23">
        <v>2</v>
      </c>
      <c r="S93" s="23">
        <v>5.0199999999999996</v>
      </c>
      <c r="T93" s="47">
        <v>10.958776</v>
      </c>
      <c r="U93" s="98" t="s">
        <v>117</v>
      </c>
      <c r="V93" s="98" t="s">
        <v>3139</v>
      </c>
      <c r="W93" s="69">
        <f t="shared" si="2"/>
        <v>4.8606639153696243E-2</v>
      </c>
    </row>
    <row r="94" spans="1:23">
      <c r="A94">
        <f t="shared" si="3"/>
        <v>1460</v>
      </c>
      <c r="B94" s="99">
        <v>44408</v>
      </c>
      <c r="C94" s="23">
        <v>38</v>
      </c>
      <c r="D94" s="23">
        <v>6</v>
      </c>
      <c r="E94" s="98" t="s">
        <v>49</v>
      </c>
      <c r="F94" s="98" t="s">
        <v>94</v>
      </c>
      <c r="G94" s="98" t="s">
        <v>4120</v>
      </c>
      <c r="H94" s="98" t="s">
        <v>133</v>
      </c>
      <c r="I94" s="98" t="s">
        <v>6487</v>
      </c>
      <c r="J94" s="99">
        <v>45868</v>
      </c>
      <c r="K94" s="107">
        <v>25200000</v>
      </c>
      <c r="L94" s="98" t="s">
        <v>157</v>
      </c>
      <c r="M94" s="23">
        <v>3600</v>
      </c>
      <c r="N94" s="23">
        <v>9</v>
      </c>
      <c r="O94" s="107">
        <v>25200000</v>
      </c>
      <c r="P94" s="23">
        <v>30</v>
      </c>
      <c r="Q94" s="23">
        <v>2</v>
      </c>
      <c r="R94" s="23">
        <v>2</v>
      </c>
      <c r="S94" s="23">
        <v>5.0199999999999996</v>
      </c>
      <c r="T94" s="47">
        <v>12.495989</v>
      </c>
      <c r="U94" s="98" t="s">
        <v>117</v>
      </c>
      <c r="V94" s="98" t="s">
        <v>3139</v>
      </c>
      <c r="W94" s="69">
        <f t="shared" si="2"/>
        <v>5.6825994391253833E-2</v>
      </c>
    </row>
    <row r="95" spans="1:23">
      <c r="A95">
        <f t="shared" si="3"/>
        <v>1522</v>
      </c>
      <c r="B95" s="99">
        <v>44408</v>
      </c>
      <c r="C95" s="23">
        <v>39</v>
      </c>
      <c r="D95" s="23">
        <v>6</v>
      </c>
      <c r="E95" s="98" t="s">
        <v>49</v>
      </c>
      <c r="F95" s="98" t="s">
        <v>94</v>
      </c>
      <c r="G95" s="98" t="s">
        <v>4120</v>
      </c>
      <c r="H95" s="98" t="s">
        <v>133</v>
      </c>
      <c r="I95" s="98" t="s">
        <v>7084</v>
      </c>
      <c r="J95" s="99">
        <v>45930</v>
      </c>
      <c r="K95" s="107">
        <v>54000000</v>
      </c>
      <c r="L95" s="98" t="s">
        <v>158</v>
      </c>
      <c r="M95" s="23">
        <v>3600</v>
      </c>
      <c r="N95" s="23">
        <v>9</v>
      </c>
      <c r="O95" s="107">
        <v>54000000</v>
      </c>
      <c r="P95" s="23">
        <v>30</v>
      </c>
      <c r="Q95" s="23">
        <v>2</v>
      </c>
      <c r="R95" s="23">
        <v>2</v>
      </c>
      <c r="S95" s="23">
        <v>5.0199999999999996</v>
      </c>
      <c r="T95" s="47">
        <v>27.72007</v>
      </c>
      <c r="U95" s="98" t="s">
        <v>117</v>
      </c>
      <c r="V95" s="98" t="s">
        <v>3139</v>
      </c>
      <c r="W95" s="69">
        <f t="shared" si="2"/>
        <v>0.13141124479909902</v>
      </c>
    </row>
    <row r="96" spans="1:23">
      <c r="A96">
        <f t="shared" si="3"/>
        <v>1564</v>
      </c>
      <c r="B96" s="99">
        <v>44408</v>
      </c>
      <c r="C96" s="23">
        <v>40</v>
      </c>
      <c r="D96" s="23">
        <v>6</v>
      </c>
      <c r="E96" s="98" t="s">
        <v>49</v>
      </c>
      <c r="F96" s="98" t="s">
        <v>94</v>
      </c>
      <c r="G96" s="98" t="s">
        <v>4120</v>
      </c>
      <c r="H96" s="98" t="s">
        <v>133</v>
      </c>
      <c r="I96" s="98" t="s">
        <v>9744</v>
      </c>
      <c r="J96" s="99">
        <v>45972</v>
      </c>
      <c r="K96" s="107">
        <v>16200000</v>
      </c>
      <c r="L96" s="98" t="s">
        <v>159</v>
      </c>
      <c r="M96" s="23">
        <v>3600</v>
      </c>
      <c r="N96" s="23">
        <v>9</v>
      </c>
      <c r="O96" s="107">
        <v>16200000</v>
      </c>
      <c r="P96" s="23">
        <v>30</v>
      </c>
      <c r="Q96" s="23">
        <v>2</v>
      </c>
      <c r="R96" s="23">
        <v>2</v>
      </c>
      <c r="S96" s="23">
        <v>5.0199999999999996</v>
      </c>
      <c r="T96" s="47">
        <v>8.5951500000000003</v>
      </c>
      <c r="U96" s="98" t="s">
        <v>117</v>
      </c>
      <c r="V96" s="98" t="s">
        <v>3139</v>
      </c>
      <c r="W96" s="69">
        <f t="shared" si="2"/>
        <v>4.1871041446204744E-2</v>
      </c>
    </row>
    <row r="97" spans="1:23">
      <c r="A97">
        <f t="shared" si="3"/>
        <v>1565</v>
      </c>
      <c r="B97" s="99">
        <v>44408</v>
      </c>
      <c r="C97" s="23">
        <v>41</v>
      </c>
      <c r="D97" s="23">
        <v>6</v>
      </c>
      <c r="E97" s="98" t="s">
        <v>49</v>
      </c>
      <c r="F97" s="98" t="s">
        <v>94</v>
      </c>
      <c r="G97" s="98" t="s">
        <v>4120</v>
      </c>
      <c r="H97" s="98" t="s">
        <v>133</v>
      </c>
      <c r="I97" s="98" t="s">
        <v>10006</v>
      </c>
      <c r="J97" s="99">
        <v>45973</v>
      </c>
      <c r="K97" s="107">
        <v>22500000</v>
      </c>
      <c r="L97" s="98" t="s">
        <v>160</v>
      </c>
      <c r="M97" s="23">
        <v>3600</v>
      </c>
      <c r="N97" s="23">
        <v>9</v>
      </c>
      <c r="O97" s="107">
        <v>22500000</v>
      </c>
      <c r="P97" s="23">
        <v>30</v>
      </c>
      <c r="Q97" s="23">
        <v>2</v>
      </c>
      <c r="R97" s="23">
        <v>2</v>
      </c>
      <c r="S97" s="23">
        <v>5.0199999999999996</v>
      </c>
      <c r="T97" s="47">
        <v>11.937764</v>
      </c>
      <c r="U97" s="98" t="s">
        <v>117</v>
      </c>
      <c r="V97" s="98" t="s">
        <v>3139</v>
      </c>
      <c r="W97" s="69">
        <f t="shared" si="2"/>
        <v>5.8191678590713593E-2</v>
      </c>
    </row>
    <row r="98" spans="1:23">
      <c r="A98">
        <f t="shared" si="3"/>
        <v>1692</v>
      </c>
      <c r="B98" s="99">
        <v>44408</v>
      </c>
      <c r="C98" s="23">
        <v>42</v>
      </c>
      <c r="D98" s="23">
        <v>6</v>
      </c>
      <c r="E98" s="98" t="s">
        <v>49</v>
      </c>
      <c r="F98" s="98" t="s">
        <v>94</v>
      </c>
      <c r="G98" s="98" t="s">
        <v>4120</v>
      </c>
      <c r="H98" s="98" t="s">
        <v>133</v>
      </c>
      <c r="I98" s="98" t="s">
        <v>10007</v>
      </c>
      <c r="J98" s="99">
        <v>46100</v>
      </c>
      <c r="K98" s="107">
        <v>48108600</v>
      </c>
      <c r="L98" s="98" t="s">
        <v>161</v>
      </c>
      <c r="M98" s="23">
        <v>3600</v>
      </c>
      <c r="N98" s="23">
        <v>9</v>
      </c>
      <c r="O98" s="107">
        <v>48108600</v>
      </c>
      <c r="P98" s="23">
        <v>30</v>
      </c>
      <c r="Q98" s="23">
        <v>2</v>
      </c>
      <c r="R98" s="23">
        <v>2</v>
      </c>
      <c r="S98" s="23">
        <v>5.0199999999999996</v>
      </c>
      <c r="T98" s="47">
        <v>27.765903999999999</v>
      </c>
      <c r="U98" s="98" t="s">
        <v>117</v>
      </c>
      <c r="V98" s="98" t="s">
        <v>3139</v>
      </c>
      <c r="W98" s="69">
        <f t="shared" si="2"/>
        <v>0.14633079449453085</v>
      </c>
    </row>
    <row r="99" spans="1:23">
      <c r="A99">
        <f t="shared" si="3"/>
        <v>1696</v>
      </c>
      <c r="B99" s="99">
        <v>44408</v>
      </c>
      <c r="C99" s="23">
        <v>43</v>
      </c>
      <c r="D99" s="23">
        <v>6</v>
      </c>
      <c r="E99" s="98" t="s">
        <v>49</v>
      </c>
      <c r="F99" s="98" t="s">
        <v>94</v>
      </c>
      <c r="G99" s="98" t="s">
        <v>4120</v>
      </c>
      <c r="H99" s="98" t="s">
        <v>133</v>
      </c>
      <c r="I99" s="98" t="s">
        <v>10008</v>
      </c>
      <c r="J99" s="99">
        <v>46104</v>
      </c>
      <c r="K99" s="107">
        <v>110683620</v>
      </c>
      <c r="L99" s="98" t="s">
        <v>162</v>
      </c>
      <c r="M99" s="23">
        <v>3600</v>
      </c>
      <c r="N99" s="23">
        <v>9</v>
      </c>
      <c r="O99" s="107">
        <v>110683620</v>
      </c>
      <c r="P99" s="23">
        <v>30</v>
      </c>
      <c r="Q99" s="23">
        <v>2</v>
      </c>
      <c r="R99" s="23">
        <v>2</v>
      </c>
      <c r="S99" s="23">
        <v>5.0199999999999996</v>
      </c>
      <c r="T99" s="47">
        <v>27.672837000000001</v>
      </c>
      <c r="U99" s="98" t="s">
        <v>117</v>
      </c>
      <c r="V99" s="98" t="s">
        <v>3139</v>
      </c>
      <c r="W99" s="69">
        <f t="shared" si="2"/>
        <v>0.14618509254854795</v>
      </c>
    </row>
    <row r="100" spans="1:23">
      <c r="A100">
        <f t="shared" si="3"/>
        <v>1733</v>
      </c>
      <c r="B100" s="99">
        <v>44408</v>
      </c>
      <c r="C100" s="23">
        <v>44</v>
      </c>
      <c r="D100" s="23">
        <v>6</v>
      </c>
      <c r="E100" s="98" t="s">
        <v>49</v>
      </c>
      <c r="F100" s="98" t="s">
        <v>94</v>
      </c>
      <c r="G100" s="98" t="s">
        <v>4120</v>
      </c>
      <c r="H100" s="98" t="s">
        <v>133</v>
      </c>
      <c r="I100" s="98" t="s">
        <v>10009</v>
      </c>
      <c r="J100" s="99">
        <v>46141</v>
      </c>
      <c r="K100" s="107">
        <v>24300000</v>
      </c>
      <c r="L100" s="98" t="s">
        <v>163</v>
      </c>
      <c r="M100" s="23">
        <v>3600</v>
      </c>
      <c r="N100" s="23">
        <v>9</v>
      </c>
      <c r="O100" s="107">
        <v>24300000</v>
      </c>
      <c r="P100" s="23">
        <v>30</v>
      </c>
      <c r="Q100" s="23">
        <v>2</v>
      </c>
      <c r="R100" s="23">
        <v>2</v>
      </c>
      <c r="S100" s="23">
        <v>5.0199999999999996</v>
      </c>
      <c r="T100" s="47">
        <v>14.225844</v>
      </c>
      <c r="U100" s="98" t="s">
        <v>117</v>
      </c>
      <c r="V100" s="98" t="s">
        <v>3139</v>
      </c>
      <c r="W100" s="69">
        <f t="shared" si="2"/>
        <v>7.6789202773520679E-2</v>
      </c>
    </row>
    <row r="101" spans="1:23">
      <c r="A101">
        <f t="shared" si="3"/>
        <v>-97</v>
      </c>
      <c r="B101" s="99">
        <v>44408</v>
      </c>
      <c r="C101" s="23">
        <v>45</v>
      </c>
      <c r="D101" s="23">
        <v>1</v>
      </c>
      <c r="E101" s="98" t="s">
        <v>49</v>
      </c>
      <c r="F101" s="98" t="s">
        <v>164</v>
      </c>
      <c r="G101" s="98" t="s">
        <v>4120</v>
      </c>
      <c r="H101" s="98" t="s">
        <v>165</v>
      </c>
      <c r="I101" s="98" t="s">
        <v>10010</v>
      </c>
      <c r="J101" s="99">
        <v>44311</v>
      </c>
      <c r="K101" s="107">
        <v>20000000</v>
      </c>
      <c r="L101" s="98" t="s">
        <v>167</v>
      </c>
      <c r="M101" s="23">
        <v>1642</v>
      </c>
      <c r="N101" s="23">
        <v>9</v>
      </c>
      <c r="O101" s="107">
        <v>20000000</v>
      </c>
      <c r="P101" s="23">
        <v>180</v>
      </c>
      <c r="Q101" s="23">
        <v>2</v>
      </c>
      <c r="R101" s="23">
        <v>2</v>
      </c>
      <c r="S101" s="23">
        <v>7</v>
      </c>
      <c r="T101" s="47">
        <v>2.6920139999999999</v>
      </c>
      <c r="U101" s="98" t="s">
        <v>166</v>
      </c>
      <c r="V101" s="98" t="s">
        <v>3139</v>
      </c>
      <c r="W101" s="69">
        <f t="shared" si="2"/>
        <v>-8.133408823084602E-4</v>
      </c>
    </row>
    <row r="102" spans="1:23">
      <c r="A102">
        <f t="shared" si="3"/>
        <v>288</v>
      </c>
      <c r="B102" s="99">
        <v>44408</v>
      </c>
      <c r="C102" s="23">
        <v>46</v>
      </c>
      <c r="D102" s="23">
        <v>1</v>
      </c>
      <c r="E102" s="98" t="s">
        <v>49</v>
      </c>
      <c r="F102" s="98" t="s">
        <v>164</v>
      </c>
      <c r="G102" s="98" t="s">
        <v>4120</v>
      </c>
      <c r="H102" s="98" t="s">
        <v>165</v>
      </c>
      <c r="I102" s="98" t="s">
        <v>10011</v>
      </c>
      <c r="J102" s="99">
        <v>44696</v>
      </c>
      <c r="K102" s="107">
        <v>30000000</v>
      </c>
      <c r="L102" s="98" t="s">
        <v>168</v>
      </c>
      <c r="M102" s="23">
        <v>1474</v>
      </c>
      <c r="N102" s="23">
        <v>9</v>
      </c>
      <c r="O102" s="107">
        <v>30000000</v>
      </c>
      <c r="P102" s="23">
        <v>180</v>
      </c>
      <c r="Q102" s="23">
        <v>2</v>
      </c>
      <c r="R102" s="23">
        <v>2</v>
      </c>
      <c r="S102" s="23">
        <v>2.4900000000000002</v>
      </c>
      <c r="T102" s="47">
        <v>7.5135230000000002</v>
      </c>
      <c r="U102" s="98" t="s">
        <v>166</v>
      </c>
      <c r="V102" s="98" t="s">
        <v>3139</v>
      </c>
      <c r="W102" s="69">
        <f t="shared" si="2"/>
        <v>6.7399963610837591E-3</v>
      </c>
    </row>
    <row r="103" spans="1:23">
      <c r="A103">
        <f t="shared" si="3"/>
        <v>390</v>
      </c>
      <c r="B103" s="99">
        <v>44408</v>
      </c>
      <c r="C103" s="23">
        <v>47</v>
      </c>
      <c r="D103" s="23">
        <v>1</v>
      </c>
      <c r="E103" s="98" t="s">
        <v>49</v>
      </c>
      <c r="F103" s="98" t="s">
        <v>164</v>
      </c>
      <c r="G103" s="98" t="s">
        <v>4120</v>
      </c>
      <c r="H103" s="98" t="s">
        <v>165</v>
      </c>
      <c r="I103" s="98" t="s">
        <v>10013</v>
      </c>
      <c r="J103" s="99">
        <v>44798</v>
      </c>
      <c r="K103" s="107">
        <v>10000000</v>
      </c>
      <c r="L103" s="98" t="s">
        <v>169</v>
      </c>
      <c r="M103" s="23">
        <v>1464</v>
      </c>
      <c r="N103" s="23">
        <v>9</v>
      </c>
      <c r="O103" s="107">
        <v>10000000</v>
      </c>
      <c r="P103" s="23">
        <v>180</v>
      </c>
      <c r="Q103" s="23">
        <v>2</v>
      </c>
      <c r="R103" s="23">
        <v>2</v>
      </c>
      <c r="S103" s="23">
        <v>2.04</v>
      </c>
      <c r="T103" s="47">
        <v>4.3157870000000003</v>
      </c>
      <c r="U103" s="98" t="s">
        <v>166</v>
      </c>
      <c r="V103" s="98" t="s">
        <v>3139</v>
      </c>
      <c r="W103" s="69">
        <f t="shared" si="2"/>
        <v>5.2426173888090923E-3</v>
      </c>
    </row>
    <row r="104" spans="1:23">
      <c r="A104">
        <f t="shared" si="3"/>
        <v>46</v>
      </c>
      <c r="B104" s="99">
        <v>44408</v>
      </c>
      <c r="C104" s="23">
        <v>48</v>
      </c>
      <c r="D104" s="23">
        <v>1</v>
      </c>
      <c r="E104" s="98" t="s">
        <v>49</v>
      </c>
      <c r="F104" s="98" t="s">
        <v>164</v>
      </c>
      <c r="G104" s="98" t="s">
        <v>4120</v>
      </c>
      <c r="H104" s="98" t="s">
        <v>165</v>
      </c>
      <c r="I104" s="98" t="s">
        <v>10014</v>
      </c>
      <c r="J104" s="99">
        <v>44454</v>
      </c>
      <c r="K104" s="107">
        <v>25000000</v>
      </c>
      <c r="L104" s="98" t="s">
        <v>170</v>
      </c>
      <c r="M104" s="23">
        <v>1105</v>
      </c>
      <c r="N104" s="23">
        <v>9</v>
      </c>
      <c r="O104" s="107">
        <v>25000000</v>
      </c>
      <c r="P104" s="23">
        <v>180</v>
      </c>
      <c r="Q104" s="23">
        <v>2</v>
      </c>
      <c r="R104" s="23">
        <v>2</v>
      </c>
      <c r="S104" s="23">
        <v>2.04</v>
      </c>
      <c r="T104" s="47">
        <v>1.634606</v>
      </c>
      <c r="U104" s="98" t="s">
        <v>166</v>
      </c>
      <c r="V104" s="98" t="s">
        <v>3139</v>
      </c>
      <c r="W104" s="69">
        <f t="shared" si="2"/>
        <v>2.342040897011172E-4</v>
      </c>
    </row>
    <row r="105" spans="1:23">
      <c r="A105">
        <f t="shared" si="3"/>
        <v>512</v>
      </c>
      <c r="B105" s="99">
        <v>44408</v>
      </c>
      <c r="C105" s="23">
        <v>49</v>
      </c>
      <c r="D105" s="23">
        <v>1</v>
      </c>
      <c r="E105" s="98" t="s">
        <v>49</v>
      </c>
      <c r="F105" s="98" t="s">
        <v>164</v>
      </c>
      <c r="G105" s="98" t="s">
        <v>4120</v>
      </c>
      <c r="H105" s="98" t="s">
        <v>165</v>
      </c>
      <c r="I105" s="98" t="s">
        <v>6390</v>
      </c>
      <c r="J105" s="99">
        <v>44920</v>
      </c>
      <c r="K105" s="107">
        <v>12000000</v>
      </c>
      <c r="L105" s="98" t="s">
        <v>171</v>
      </c>
      <c r="M105" s="23">
        <v>1458</v>
      </c>
      <c r="N105" s="23">
        <v>9</v>
      </c>
      <c r="O105" s="107">
        <v>12000000</v>
      </c>
      <c r="P105" s="23">
        <v>180</v>
      </c>
      <c r="Q105" s="23">
        <v>2</v>
      </c>
      <c r="R105" s="23">
        <v>2</v>
      </c>
      <c r="S105" s="23">
        <v>2.0099999999999998</v>
      </c>
      <c r="T105" s="47">
        <v>4.9145519999999996</v>
      </c>
      <c r="U105" s="98" t="s">
        <v>166</v>
      </c>
      <c r="V105" s="98" t="s">
        <v>3139</v>
      </c>
      <c r="W105" s="69">
        <f t="shared" si="2"/>
        <v>7.8374981208580042E-3</v>
      </c>
    </row>
    <row r="106" spans="1:23">
      <c r="A106">
        <f t="shared" si="3"/>
        <v>199</v>
      </c>
      <c r="B106" s="99">
        <v>44408</v>
      </c>
      <c r="C106" s="23">
        <v>50</v>
      </c>
      <c r="D106" s="23">
        <v>1</v>
      </c>
      <c r="E106" s="98" t="s">
        <v>49</v>
      </c>
      <c r="F106" s="98" t="s">
        <v>164</v>
      </c>
      <c r="G106" s="98" t="s">
        <v>4120</v>
      </c>
      <c r="H106" s="98" t="s">
        <v>165</v>
      </c>
      <c r="I106" s="98" t="s">
        <v>10015</v>
      </c>
      <c r="J106" s="99">
        <v>44607</v>
      </c>
      <c r="K106" s="107">
        <v>28000000</v>
      </c>
      <c r="L106" s="98" t="s">
        <v>172</v>
      </c>
      <c r="M106" s="23">
        <v>1105</v>
      </c>
      <c r="N106" s="23">
        <v>9</v>
      </c>
      <c r="O106" s="107">
        <v>28000000</v>
      </c>
      <c r="P106" s="23">
        <v>180</v>
      </c>
      <c r="Q106" s="23">
        <v>2</v>
      </c>
      <c r="R106" s="23">
        <v>2</v>
      </c>
      <c r="S106" s="23">
        <v>2.04</v>
      </c>
      <c r="T106" s="47">
        <v>10.471823000000001</v>
      </c>
      <c r="U106" s="98" t="s">
        <v>166</v>
      </c>
      <c r="V106" s="98" t="s">
        <v>3139</v>
      </c>
      <c r="W106" s="69">
        <f t="shared" si="2"/>
        <v>6.49081040180482E-3</v>
      </c>
    </row>
    <row r="107" spans="1:23">
      <c r="A107">
        <f t="shared" si="3"/>
        <v>592</v>
      </c>
      <c r="B107" s="99">
        <v>44408</v>
      </c>
      <c r="C107" s="23">
        <v>51</v>
      </c>
      <c r="D107" s="23">
        <v>1</v>
      </c>
      <c r="E107" s="98" t="s">
        <v>49</v>
      </c>
      <c r="F107" s="98" t="s">
        <v>164</v>
      </c>
      <c r="G107" s="98" t="s">
        <v>4120</v>
      </c>
      <c r="H107" s="98" t="s">
        <v>165</v>
      </c>
      <c r="I107" s="98" t="s">
        <v>10016</v>
      </c>
      <c r="J107" s="99">
        <v>45000</v>
      </c>
      <c r="K107" s="107">
        <v>27000000</v>
      </c>
      <c r="L107" s="98" t="s">
        <v>173</v>
      </c>
      <c r="M107" s="23">
        <v>1462</v>
      </c>
      <c r="N107" s="23">
        <v>9</v>
      </c>
      <c r="O107" s="107">
        <v>27000000</v>
      </c>
      <c r="P107" s="23">
        <v>180</v>
      </c>
      <c r="Q107" s="23">
        <v>2</v>
      </c>
      <c r="R107" s="23">
        <v>2</v>
      </c>
      <c r="S107" s="23">
        <v>2.14</v>
      </c>
      <c r="T107" s="47">
        <v>15.110683999999999</v>
      </c>
      <c r="U107" s="98" t="s">
        <v>166</v>
      </c>
      <c r="V107" s="98" t="s">
        <v>3139</v>
      </c>
      <c r="W107" s="69">
        <f t="shared" si="2"/>
        <v>2.7863096841218484E-2</v>
      </c>
    </row>
    <row r="108" spans="1:23">
      <c r="A108">
        <f t="shared" si="3"/>
        <v>592</v>
      </c>
      <c r="B108" s="99">
        <v>44408</v>
      </c>
      <c r="C108" s="23">
        <v>52</v>
      </c>
      <c r="D108" s="23">
        <v>1</v>
      </c>
      <c r="E108" s="98" t="s">
        <v>49</v>
      </c>
      <c r="F108" s="98" t="s">
        <v>164</v>
      </c>
      <c r="G108" s="98" t="s">
        <v>4120</v>
      </c>
      <c r="H108" s="98" t="s">
        <v>165</v>
      </c>
      <c r="I108" s="98" t="s">
        <v>10016</v>
      </c>
      <c r="J108" s="99">
        <v>45000</v>
      </c>
      <c r="K108" s="107">
        <v>25000000</v>
      </c>
      <c r="L108" s="98" t="s">
        <v>174</v>
      </c>
      <c r="M108" s="23">
        <v>1462</v>
      </c>
      <c r="N108" s="23">
        <v>9</v>
      </c>
      <c r="O108" s="107">
        <v>25000000</v>
      </c>
      <c r="P108" s="23">
        <v>180</v>
      </c>
      <c r="Q108" s="23">
        <v>2</v>
      </c>
      <c r="R108" s="23">
        <v>2</v>
      </c>
      <c r="S108" s="23">
        <v>5.64</v>
      </c>
      <c r="T108" s="47">
        <v>14.365944000000001</v>
      </c>
      <c r="U108" s="98" t="s">
        <v>166</v>
      </c>
      <c r="V108" s="98" t="s">
        <v>3139</v>
      </c>
      <c r="W108" s="69">
        <f t="shared" si="2"/>
        <v>2.6489845786433073E-2</v>
      </c>
    </row>
    <row r="109" spans="1:23">
      <c r="A109">
        <f t="shared" si="3"/>
        <v>714</v>
      </c>
      <c r="B109" s="99">
        <v>44408</v>
      </c>
      <c r="C109" s="23">
        <v>53</v>
      </c>
      <c r="D109" s="23">
        <v>1</v>
      </c>
      <c r="E109" s="98" t="s">
        <v>49</v>
      </c>
      <c r="F109" s="98" t="s">
        <v>164</v>
      </c>
      <c r="G109" s="98" t="s">
        <v>4120</v>
      </c>
      <c r="H109" s="98" t="s">
        <v>165</v>
      </c>
      <c r="I109" s="98" t="s">
        <v>10017</v>
      </c>
      <c r="J109" s="99">
        <v>45122</v>
      </c>
      <c r="K109" s="107">
        <v>50000000</v>
      </c>
      <c r="L109" s="98" t="s">
        <v>175</v>
      </c>
      <c r="M109" s="23">
        <v>1468</v>
      </c>
      <c r="N109" s="23">
        <v>9</v>
      </c>
      <c r="O109" s="107">
        <v>50000000</v>
      </c>
      <c r="P109" s="23">
        <v>90</v>
      </c>
      <c r="Q109" s="23">
        <v>2</v>
      </c>
      <c r="R109" s="23">
        <v>2</v>
      </c>
      <c r="S109" s="23">
        <v>5.4</v>
      </c>
      <c r="T109" s="47">
        <v>28.708711000000001</v>
      </c>
      <c r="U109" s="98" t="s">
        <v>166</v>
      </c>
      <c r="V109" s="98" t="s">
        <v>3139</v>
      </c>
      <c r="W109" s="69">
        <f t="shared" si="2"/>
        <v>6.3846259584488613E-2</v>
      </c>
    </row>
    <row r="110" spans="1:23">
      <c r="A110">
        <f t="shared" si="3"/>
        <v>714</v>
      </c>
      <c r="B110" s="99">
        <v>44408</v>
      </c>
      <c r="C110" s="23">
        <v>54</v>
      </c>
      <c r="D110" s="23">
        <v>1</v>
      </c>
      <c r="E110" s="98" t="s">
        <v>49</v>
      </c>
      <c r="F110" s="98" t="s">
        <v>164</v>
      </c>
      <c r="G110" s="98" t="s">
        <v>4120</v>
      </c>
      <c r="H110" s="98" t="s">
        <v>165</v>
      </c>
      <c r="I110" s="98" t="s">
        <v>10018</v>
      </c>
      <c r="J110" s="99">
        <v>45122</v>
      </c>
      <c r="K110" s="107">
        <v>40000000</v>
      </c>
      <c r="L110" s="98" t="s">
        <v>176</v>
      </c>
      <c r="M110" s="23">
        <v>1466</v>
      </c>
      <c r="N110" s="23">
        <v>9</v>
      </c>
      <c r="O110" s="107">
        <v>40000000</v>
      </c>
      <c r="P110" s="23">
        <v>30</v>
      </c>
      <c r="Q110" s="23">
        <v>2</v>
      </c>
      <c r="R110" s="23">
        <v>2</v>
      </c>
      <c r="S110" s="23">
        <v>1.9</v>
      </c>
      <c r="T110" s="47">
        <v>22.367457000000002</v>
      </c>
      <c r="U110" s="98" t="s">
        <v>166</v>
      </c>
      <c r="V110" s="98" t="s">
        <v>3139</v>
      </c>
      <c r="W110" s="69">
        <f t="shared" si="2"/>
        <v>4.9743733386946112E-2</v>
      </c>
    </row>
    <row r="111" spans="1:23">
      <c r="A111">
        <f t="shared" si="3"/>
        <v>5</v>
      </c>
      <c r="B111" s="99">
        <v>44408</v>
      </c>
      <c r="C111" s="23">
        <v>55</v>
      </c>
      <c r="D111" s="23">
        <v>1</v>
      </c>
      <c r="E111" s="98" t="s">
        <v>49</v>
      </c>
      <c r="F111" s="98" t="s">
        <v>164</v>
      </c>
      <c r="G111" s="98" t="s">
        <v>4120</v>
      </c>
      <c r="H111" s="98" t="s">
        <v>165</v>
      </c>
      <c r="I111" s="98" t="s">
        <v>6460</v>
      </c>
      <c r="J111" s="99">
        <v>44413</v>
      </c>
      <c r="K111" s="107">
        <v>10000000</v>
      </c>
      <c r="L111" s="98" t="s">
        <v>177</v>
      </c>
      <c r="M111" s="23">
        <v>708</v>
      </c>
      <c r="N111" s="23">
        <v>9</v>
      </c>
      <c r="O111" s="107">
        <v>10000000</v>
      </c>
      <c r="P111" s="23">
        <v>180</v>
      </c>
      <c r="Q111" s="23">
        <v>2</v>
      </c>
      <c r="R111" s="23">
        <v>2</v>
      </c>
      <c r="S111" s="23">
        <v>1.9</v>
      </c>
      <c r="T111" s="47">
        <v>2.7843800000000001</v>
      </c>
      <c r="U111" s="98" t="s">
        <v>166</v>
      </c>
      <c r="V111" s="98" t="s">
        <v>3139</v>
      </c>
      <c r="W111" s="69">
        <f t="shared" si="2"/>
        <v>4.3363273931481419E-5</v>
      </c>
    </row>
    <row r="112" spans="1:23">
      <c r="A112">
        <f t="shared" si="3"/>
        <v>36</v>
      </c>
      <c r="B112" s="99">
        <v>44408</v>
      </c>
      <c r="C112" s="23">
        <v>56</v>
      </c>
      <c r="D112" s="23">
        <v>1</v>
      </c>
      <c r="E112" s="98" t="s">
        <v>49</v>
      </c>
      <c r="F112" s="98" t="s">
        <v>164</v>
      </c>
      <c r="G112" s="98" t="s">
        <v>4120</v>
      </c>
      <c r="H112" s="98" t="s">
        <v>165</v>
      </c>
      <c r="I112" s="98" t="s">
        <v>7250</v>
      </c>
      <c r="J112" s="99">
        <v>44444</v>
      </c>
      <c r="K112" s="107">
        <v>61000000</v>
      </c>
      <c r="L112" s="98" t="s">
        <v>178</v>
      </c>
      <c r="M112" s="23">
        <v>737</v>
      </c>
      <c r="N112" s="23">
        <v>9</v>
      </c>
      <c r="O112" s="107">
        <v>61000000</v>
      </c>
      <c r="P112" s="23">
        <v>30</v>
      </c>
      <c r="Q112" s="23">
        <v>2</v>
      </c>
      <c r="R112" s="23">
        <v>2</v>
      </c>
      <c r="S112" s="23">
        <v>5.4</v>
      </c>
      <c r="T112" s="47">
        <v>5.803903</v>
      </c>
      <c r="U112" s="98" t="s">
        <v>166</v>
      </c>
      <c r="V112" s="98" t="s">
        <v>3139</v>
      </c>
      <c r="W112" s="69">
        <f t="shared" si="2"/>
        <v>6.5079798617910523E-4</v>
      </c>
    </row>
    <row r="113" spans="1:23">
      <c r="A113">
        <f t="shared" si="3"/>
        <v>827</v>
      </c>
      <c r="B113" s="99">
        <v>44408</v>
      </c>
      <c r="C113" s="23">
        <v>57</v>
      </c>
      <c r="D113" s="23">
        <v>1</v>
      </c>
      <c r="E113" s="98" t="s">
        <v>49</v>
      </c>
      <c r="F113" s="98" t="s">
        <v>164</v>
      </c>
      <c r="G113" s="98" t="s">
        <v>4120</v>
      </c>
      <c r="H113" s="98" t="s">
        <v>165</v>
      </c>
      <c r="I113" s="98" t="s">
        <v>10019</v>
      </c>
      <c r="J113" s="99">
        <v>45235</v>
      </c>
      <c r="K113" s="107">
        <v>50000000</v>
      </c>
      <c r="L113" s="98" t="s">
        <v>179</v>
      </c>
      <c r="M113" s="23">
        <v>1467</v>
      </c>
      <c r="N113" s="23">
        <v>9</v>
      </c>
      <c r="O113" s="107">
        <v>50000000</v>
      </c>
      <c r="P113" s="23">
        <v>30</v>
      </c>
      <c r="Q113" s="23">
        <v>2</v>
      </c>
      <c r="R113" s="23">
        <v>2</v>
      </c>
      <c r="S113" s="23">
        <v>5.39</v>
      </c>
      <c r="T113" s="47">
        <v>34.637439000000001</v>
      </c>
      <c r="U113" s="98" t="s">
        <v>166</v>
      </c>
      <c r="V113" s="98" t="s">
        <v>3139</v>
      </c>
      <c r="W113" s="69">
        <f t="shared" si="2"/>
        <v>8.9222592384366778E-2</v>
      </c>
    </row>
    <row r="114" spans="1:23">
      <c r="A114">
        <f t="shared" si="3"/>
        <v>827</v>
      </c>
      <c r="B114" s="99">
        <v>44408</v>
      </c>
      <c r="C114" s="23">
        <v>58</v>
      </c>
      <c r="D114" s="23">
        <v>1</v>
      </c>
      <c r="E114" s="98" t="s">
        <v>49</v>
      </c>
      <c r="F114" s="98" t="s">
        <v>164</v>
      </c>
      <c r="G114" s="98" t="s">
        <v>4120</v>
      </c>
      <c r="H114" s="98" t="s">
        <v>165</v>
      </c>
      <c r="I114" s="98" t="s">
        <v>10019</v>
      </c>
      <c r="J114" s="99">
        <v>45235</v>
      </c>
      <c r="K114" s="107">
        <v>30000000</v>
      </c>
      <c r="L114" s="98" t="s">
        <v>180</v>
      </c>
      <c r="M114" s="23">
        <v>1467</v>
      </c>
      <c r="N114" s="23">
        <v>9</v>
      </c>
      <c r="O114" s="107">
        <v>30000000</v>
      </c>
      <c r="P114" s="23">
        <v>30</v>
      </c>
      <c r="Q114" s="23">
        <v>2</v>
      </c>
      <c r="R114" s="23">
        <v>2</v>
      </c>
      <c r="S114" s="23">
        <v>5.39</v>
      </c>
      <c r="T114" s="47">
        <v>14.66215</v>
      </c>
      <c r="U114" s="98" t="s">
        <v>166</v>
      </c>
      <c r="V114" s="98" t="s">
        <v>3139</v>
      </c>
      <c r="W114" s="69">
        <f t="shared" si="2"/>
        <v>3.7768237799810873E-2</v>
      </c>
    </row>
    <row r="115" spans="1:23">
      <c r="A115">
        <f t="shared" si="3"/>
        <v>492</v>
      </c>
      <c r="B115" s="99">
        <v>44408</v>
      </c>
      <c r="C115" s="23">
        <v>59</v>
      </c>
      <c r="D115" s="23">
        <v>1</v>
      </c>
      <c r="E115" s="98" t="s">
        <v>49</v>
      </c>
      <c r="F115" s="98" t="s">
        <v>164</v>
      </c>
      <c r="G115" s="98" t="s">
        <v>4120</v>
      </c>
      <c r="H115" s="98" t="s">
        <v>165</v>
      </c>
      <c r="I115" s="98" t="s">
        <v>10020</v>
      </c>
      <c r="J115" s="99">
        <v>44900</v>
      </c>
      <c r="K115" s="107">
        <v>15000000</v>
      </c>
      <c r="L115" s="98" t="s">
        <v>181</v>
      </c>
      <c r="M115" s="23">
        <v>1098</v>
      </c>
      <c r="N115" s="23">
        <v>9</v>
      </c>
      <c r="O115" s="107">
        <v>15000000</v>
      </c>
      <c r="P115" s="23">
        <v>180</v>
      </c>
      <c r="Q115" s="23">
        <v>2</v>
      </c>
      <c r="R115" s="23">
        <v>2</v>
      </c>
      <c r="S115" s="23">
        <v>1.93</v>
      </c>
      <c r="T115" s="47">
        <v>8.1666799999999995</v>
      </c>
      <c r="U115" s="98" t="s">
        <v>166</v>
      </c>
      <c r="V115" s="98" t="s">
        <v>3139</v>
      </c>
      <c r="W115" s="69">
        <f t="shared" si="2"/>
        <v>1.2515096295747659E-2</v>
      </c>
    </row>
    <row r="116" spans="1:23">
      <c r="A116">
        <f t="shared" si="3"/>
        <v>857</v>
      </c>
      <c r="B116" s="99">
        <v>44408</v>
      </c>
      <c r="C116" s="23">
        <v>60</v>
      </c>
      <c r="D116" s="23">
        <v>1</v>
      </c>
      <c r="E116" s="98" t="s">
        <v>49</v>
      </c>
      <c r="F116" s="98" t="s">
        <v>164</v>
      </c>
      <c r="G116" s="98" t="s">
        <v>4120</v>
      </c>
      <c r="H116" s="98" t="s">
        <v>165</v>
      </c>
      <c r="I116" s="98" t="s">
        <v>10020</v>
      </c>
      <c r="J116" s="99">
        <v>45265</v>
      </c>
      <c r="K116" s="107">
        <v>20000000</v>
      </c>
      <c r="L116" s="98" t="s">
        <v>182</v>
      </c>
      <c r="M116" s="23">
        <v>1463</v>
      </c>
      <c r="N116" s="23">
        <v>9</v>
      </c>
      <c r="O116" s="107">
        <v>20000000</v>
      </c>
      <c r="P116" s="23">
        <v>180</v>
      </c>
      <c r="Q116" s="23">
        <v>2</v>
      </c>
      <c r="R116" s="23">
        <v>2</v>
      </c>
      <c r="S116" s="23">
        <v>1.93</v>
      </c>
      <c r="T116" s="47">
        <v>5.4551600000000002</v>
      </c>
      <c r="U116" s="98" t="s">
        <v>166</v>
      </c>
      <c r="V116" s="98" t="s">
        <v>3139</v>
      </c>
      <c r="W116" s="69">
        <f t="shared" si="2"/>
        <v>1.4561692943419474E-2</v>
      </c>
    </row>
    <row r="117" spans="1:23">
      <c r="A117">
        <f t="shared" si="3"/>
        <v>867</v>
      </c>
      <c r="B117" s="99">
        <v>44408</v>
      </c>
      <c r="C117" s="23">
        <v>61</v>
      </c>
      <c r="D117" s="23">
        <v>1</v>
      </c>
      <c r="E117" s="98" t="s">
        <v>49</v>
      </c>
      <c r="F117" s="98" t="s">
        <v>164</v>
      </c>
      <c r="G117" s="98" t="s">
        <v>4120</v>
      </c>
      <c r="H117" s="98" t="s">
        <v>165</v>
      </c>
      <c r="I117" s="98" t="s">
        <v>10021</v>
      </c>
      <c r="J117" s="99">
        <v>45275</v>
      </c>
      <c r="K117" s="107">
        <v>14000000</v>
      </c>
      <c r="L117" s="98" t="s">
        <v>183</v>
      </c>
      <c r="M117" s="23">
        <v>1472</v>
      </c>
      <c r="N117" s="23">
        <v>9</v>
      </c>
      <c r="O117" s="107">
        <v>14000000</v>
      </c>
      <c r="P117" s="23">
        <v>180</v>
      </c>
      <c r="Q117" s="23">
        <v>2</v>
      </c>
      <c r="R117" s="23">
        <v>2</v>
      </c>
      <c r="S117" s="23">
        <v>1.93</v>
      </c>
      <c r="T117" s="47">
        <v>9.5146339999999991</v>
      </c>
      <c r="U117" s="98" t="s">
        <v>166</v>
      </c>
      <c r="V117" s="98" t="s">
        <v>3139</v>
      </c>
      <c r="W117" s="69">
        <f t="shared" si="2"/>
        <v>2.5694178595832114E-2</v>
      </c>
    </row>
    <row r="118" spans="1:23">
      <c r="A118">
        <f t="shared" si="3"/>
        <v>908</v>
      </c>
      <c r="B118" s="99">
        <v>44408</v>
      </c>
      <c r="C118" s="23">
        <v>62</v>
      </c>
      <c r="D118" s="23">
        <v>1</v>
      </c>
      <c r="E118" s="98" t="s">
        <v>49</v>
      </c>
      <c r="F118" s="98" t="s">
        <v>164</v>
      </c>
      <c r="G118" s="98" t="s">
        <v>4120</v>
      </c>
      <c r="H118" s="98" t="s">
        <v>165</v>
      </c>
      <c r="I118" s="98" t="s">
        <v>10022</v>
      </c>
      <c r="J118" s="99">
        <v>45316</v>
      </c>
      <c r="K118" s="107">
        <v>50000000</v>
      </c>
      <c r="L118" s="98" t="s">
        <v>184</v>
      </c>
      <c r="M118" s="23">
        <v>1463</v>
      </c>
      <c r="N118" s="23">
        <v>9</v>
      </c>
      <c r="O118" s="107">
        <v>50000000</v>
      </c>
      <c r="P118" s="23">
        <v>180</v>
      </c>
      <c r="Q118" s="23">
        <v>2</v>
      </c>
      <c r="R118" s="23">
        <v>2</v>
      </c>
      <c r="S118" s="23">
        <v>5.43</v>
      </c>
      <c r="T118" s="47">
        <v>34.621457999999997</v>
      </c>
      <c r="U118" s="98" t="s">
        <v>166</v>
      </c>
      <c r="V118" s="98" t="s">
        <v>3139</v>
      </c>
      <c r="W118" s="69">
        <f t="shared" si="2"/>
        <v>9.7916246243863345E-2</v>
      </c>
    </row>
    <row r="119" spans="1:23">
      <c r="A119">
        <f t="shared" si="3"/>
        <v>178</v>
      </c>
      <c r="B119" s="99">
        <v>44408</v>
      </c>
      <c r="C119" s="23">
        <v>63</v>
      </c>
      <c r="D119" s="23">
        <v>1</v>
      </c>
      <c r="E119" s="98" t="s">
        <v>49</v>
      </c>
      <c r="F119" s="98" t="s">
        <v>164</v>
      </c>
      <c r="G119" s="98" t="s">
        <v>4120</v>
      </c>
      <c r="H119" s="98" t="s">
        <v>165</v>
      </c>
      <c r="I119" s="98" t="s">
        <v>10022</v>
      </c>
      <c r="J119" s="99">
        <v>44586</v>
      </c>
      <c r="K119" s="107">
        <v>60000000</v>
      </c>
      <c r="L119" s="98" t="s">
        <v>185</v>
      </c>
      <c r="M119" s="23">
        <v>733</v>
      </c>
      <c r="N119" s="23">
        <v>9</v>
      </c>
      <c r="O119" s="107">
        <v>60000000</v>
      </c>
      <c r="P119" s="23">
        <v>180</v>
      </c>
      <c r="Q119" s="23">
        <v>2</v>
      </c>
      <c r="R119" s="23">
        <v>2</v>
      </c>
      <c r="S119" s="23">
        <v>1.93</v>
      </c>
      <c r="T119" s="47">
        <v>1.6709620000000001</v>
      </c>
      <c r="U119" s="98" t="s">
        <v>166</v>
      </c>
      <c r="V119" s="98" t="s">
        <v>3139</v>
      </c>
      <c r="W119" s="69">
        <f t="shared" si="2"/>
        <v>9.2642470944677804E-4</v>
      </c>
    </row>
    <row r="120" spans="1:23">
      <c r="A120">
        <f t="shared" si="3"/>
        <v>209</v>
      </c>
      <c r="B120" s="99">
        <v>44408</v>
      </c>
      <c r="C120" s="23">
        <v>64</v>
      </c>
      <c r="D120" s="23">
        <v>1</v>
      </c>
      <c r="E120" s="98" t="s">
        <v>49</v>
      </c>
      <c r="F120" s="98" t="s">
        <v>164</v>
      </c>
      <c r="G120" s="98" t="s">
        <v>4120</v>
      </c>
      <c r="H120" s="98" t="s">
        <v>165</v>
      </c>
      <c r="I120" s="98" t="s">
        <v>6748</v>
      </c>
      <c r="J120" s="99">
        <v>44617</v>
      </c>
      <c r="K120" s="107">
        <v>26000000</v>
      </c>
      <c r="L120" s="98" t="s">
        <v>186</v>
      </c>
      <c r="M120" s="23">
        <v>728</v>
      </c>
      <c r="N120" s="23">
        <v>9</v>
      </c>
      <c r="O120" s="107">
        <v>26000000</v>
      </c>
      <c r="P120" s="23">
        <v>180</v>
      </c>
      <c r="Q120" s="23">
        <v>2</v>
      </c>
      <c r="R120" s="23">
        <v>2</v>
      </c>
      <c r="S120" s="23">
        <v>5.45</v>
      </c>
      <c r="T120" s="47">
        <v>13.964725</v>
      </c>
      <c r="U120" s="98" t="s">
        <v>166</v>
      </c>
      <c r="V120" s="98" t="s">
        <v>3139</v>
      </c>
      <c r="W120" s="69">
        <f t="shared" si="2"/>
        <v>9.0908026110327351E-3</v>
      </c>
    </row>
    <row r="121" spans="1:23">
      <c r="A121">
        <f t="shared" si="3"/>
        <v>1285</v>
      </c>
      <c r="B121" s="99">
        <v>44408</v>
      </c>
      <c r="C121" s="23">
        <v>65</v>
      </c>
      <c r="D121" s="23">
        <v>1</v>
      </c>
      <c r="E121" s="98" t="s">
        <v>49</v>
      </c>
      <c r="F121" s="98" t="s">
        <v>164</v>
      </c>
      <c r="G121" s="98" t="s">
        <v>4120</v>
      </c>
      <c r="H121" s="98" t="s">
        <v>165</v>
      </c>
      <c r="I121" s="98" t="s">
        <v>6952</v>
      </c>
      <c r="J121" s="99">
        <v>45693</v>
      </c>
      <c r="K121" s="107">
        <v>72000000</v>
      </c>
      <c r="L121" s="98" t="s">
        <v>187</v>
      </c>
      <c r="M121" s="23">
        <v>1813</v>
      </c>
      <c r="N121" s="23">
        <v>9</v>
      </c>
      <c r="O121" s="107">
        <v>72000000</v>
      </c>
      <c r="P121" s="23">
        <v>180</v>
      </c>
      <c r="Q121" s="23">
        <v>2</v>
      </c>
      <c r="R121" s="23">
        <v>2</v>
      </c>
      <c r="S121" s="23">
        <v>5.49</v>
      </c>
      <c r="T121" s="47">
        <v>61.546174000000001</v>
      </c>
      <c r="U121" s="98" t="s">
        <v>166</v>
      </c>
      <c r="V121" s="98" t="s">
        <v>3139</v>
      </c>
      <c r="W121" s="69">
        <f t="shared" si="2"/>
        <v>0.24633591890019724</v>
      </c>
    </row>
    <row r="122" spans="1:23">
      <c r="A122">
        <f t="shared" si="3"/>
        <v>929</v>
      </c>
      <c r="B122" s="99">
        <v>44408</v>
      </c>
      <c r="C122" s="23">
        <v>66</v>
      </c>
      <c r="D122" s="23">
        <v>1</v>
      </c>
      <c r="E122" s="98" t="s">
        <v>49</v>
      </c>
      <c r="F122" s="98" t="s">
        <v>164</v>
      </c>
      <c r="G122" s="98" t="s">
        <v>4120</v>
      </c>
      <c r="H122" s="98" t="s">
        <v>165</v>
      </c>
      <c r="I122" s="98" t="s">
        <v>6952</v>
      </c>
      <c r="J122" s="99">
        <v>45337</v>
      </c>
      <c r="K122" s="107">
        <v>30000000</v>
      </c>
      <c r="L122" s="98" t="s">
        <v>188</v>
      </c>
      <c r="M122" s="23">
        <v>1457</v>
      </c>
      <c r="N122" s="23">
        <v>9</v>
      </c>
      <c r="O122" s="107">
        <v>30000000</v>
      </c>
      <c r="P122" s="23">
        <v>180</v>
      </c>
      <c r="Q122" s="23">
        <v>2</v>
      </c>
      <c r="R122" s="23">
        <v>2</v>
      </c>
      <c r="S122" s="23">
        <v>1.99</v>
      </c>
      <c r="T122" s="47">
        <v>23.785399999999999</v>
      </c>
      <c r="U122" s="98" t="s">
        <v>166</v>
      </c>
      <c r="V122" s="98" t="s">
        <v>3139</v>
      </c>
      <c r="W122" s="69">
        <f t="shared" si="2"/>
        <v>6.8825555840093533E-2</v>
      </c>
    </row>
    <row r="123" spans="1:23">
      <c r="A123">
        <f t="shared" si="3"/>
        <v>199</v>
      </c>
      <c r="B123" s="99">
        <v>44408</v>
      </c>
      <c r="C123" s="23">
        <v>67</v>
      </c>
      <c r="D123" s="23">
        <v>1</v>
      </c>
      <c r="E123" s="98" t="s">
        <v>49</v>
      </c>
      <c r="F123" s="98" t="s">
        <v>164</v>
      </c>
      <c r="G123" s="98" t="s">
        <v>4120</v>
      </c>
      <c r="H123" s="98" t="s">
        <v>165</v>
      </c>
      <c r="I123" s="98" t="s">
        <v>10023</v>
      </c>
      <c r="J123" s="99">
        <v>44607</v>
      </c>
      <c r="K123" s="107">
        <v>10000000</v>
      </c>
      <c r="L123" s="98" t="s">
        <v>189</v>
      </c>
      <c r="M123" s="23">
        <v>736</v>
      </c>
      <c r="N123" s="23">
        <v>9</v>
      </c>
      <c r="O123" s="107">
        <v>10000000</v>
      </c>
      <c r="P123" s="23">
        <v>30</v>
      </c>
      <c r="Q123" s="23">
        <v>2</v>
      </c>
      <c r="R123" s="23">
        <v>2</v>
      </c>
      <c r="S123" s="23">
        <v>1.93</v>
      </c>
      <c r="T123" s="47">
        <v>3.1698189999999999</v>
      </c>
      <c r="U123" s="98" t="s">
        <v>166</v>
      </c>
      <c r="V123" s="98" t="s">
        <v>3139</v>
      </c>
      <c r="W123" s="69">
        <f t="shared" si="2"/>
        <v>1.9647671792235749E-3</v>
      </c>
    </row>
    <row r="124" spans="1:23">
      <c r="A124">
        <f t="shared" si="3"/>
        <v>939</v>
      </c>
      <c r="B124" s="99">
        <v>44408</v>
      </c>
      <c r="C124" s="23">
        <v>68</v>
      </c>
      <c r="D124" s="23">
        <v>1</v>
      </c>
      <c r="E124" s="98" t="s">
        <v>49</v>
      </c>
      <c r="F124" s="98" t="s">
        <v>164</v>
      </c>
      <c r="G124" s="98" t="s">
        <v>4120</v>
      </c>
      <c r="H124" s="98" t="s">
        <v>165</v>
      </c>
      <c r="I124" s="98" t="s">
        <v>6818</v>
      </c>
      <c r="J124" s="99">
        <v>45347</v>
      </c>
      <c r="K124" s="107">
        <v>25000000</v>
      </c>
      <c r="L124" s="98" t="s">
        <v>190</v>
      </c>
      <c r="M124" s="23">
        <v>1462</v>
      </c>
      <c r="N124" s="23">
        <v>9</v>
      </c>
      <c r="O124" s="107">
        <v>25000000</v>
      </c>
      <c r="P124" s="23">
        <v>90</v>
      </c>
      <c r="Q124" s="23">
        <v>2</v>
      </c>
      <c r="R124" s="23">
        <v>2</v>
      </c>
      <c r="S124" s="23">
        <v>1.95</v>
      </c>
      <c r="T124" s="47">
        <v>18.715948999999998</v>
      </c>
      <c r="U124" s="98" t="s">
        <v>166</v>
      </c>
      <c r="V124" s="98" t="s">
        <v>3139</v>
      </c>
      <c r="W124" s="69">
        <f t="shared" si="2"/>
        <v>5.4739521843195464E-2</v>
      </c>
    </row>
    <row r="125" spans="1:23">
      <c r="A125">
        <f t="shared" si="3"/>
        <v>209</v>
      </c>
      <c r="B125" s="99">
        <v>44408</v>
      </c>
      <c r="C125" s="23">
        <v>69</v>
      </c>
      <c r="D125" s="23">
        <v>1</v>
      </c>
      <c r="E125" s="98" t="s">
        <v>49</v>
      </c>
      <c r="F125" s="98" t="s">
        <v>164</v>
      </c>
      <c r="G125" s="98" t="s">
        <v>4120</v>
      </c>
      <c r="H125" s="98" t="s">
        <v>165</v>
      </c>
      <c r="I125" s="98" t="s">
        <v>6818</v>
      </c>
      <c r="J125" s="99">
        <v>44617</v>
      </c>
      <c r="K125" s="107">
        <v>25000000</v>
      </c>
      <c r="L125" s="98" t="s">
        <v>191</v>
      </c>
      <c r="M125" s="23">
        <v>732</v>
      </c>
      <c r="N125" s="23">
        <v>9</v>
      </c>
      <c r="O125" s="107">
        <v>25000000</v>
      </c>
      <c r="P125" s="23">
        <v>180</v>
      </c>
      <c r="Q125" s="23">
        <v>2</v>
      </c>
      <c r="R125" s="23">
        <v>2</v>
      </c>
      <c r="S125" s="23">
        <v>5.45</v>
      </c>
      <c r="T125" s="47">
        <v>13.427619</v>
      </c>
      <c r="U125" s="98" t="s">
        <v>166</v>
      </c>
      <c r="V125" s="98" t="s">
        <v>3139</v>
      </c>
      <c r="W125" s="69">
        <f t="shared" si="2"/>
        <v>8.7411555805898614E-3</v>
      </c>
    </row>
    <row r="126" spans="1:23">
      <c r="A126">
        <f t="shared" si="3"/>
        <v>227</v>
      </c>
      <c r="B126" s="99">
        <v>44408</v>
      </c>
      <c r="C126" s="23">
        <v>70</v>
      </c>
      <c r="D126" s="23">
        <v>1</v>
      </c>
      <c r="E126" s="98" t="s">
        <v>49</v>
      </c>
      <c r="F126" s="98" t="s">
        <v>164</v>
      </c>
      <c r="G126" s="98" t="s">
        <v>4120</v>
      </c>
      <c r="H126" s="98" t="s">
        <v>165</v>
      </c>
      <c r="I126" s="98" t="s">
        <v>10024</v>
      </c>
      <c r="J126" s="99">
        <v>44635</v>
      </c>
      <c r="K126" s="107">
        <v>4000000</v>
      </c>
      <c r="L126" s="98" t="s">
        <v>4123</v>
      </c>
      <c r="M126" s="23">
        <v>734</v>
      </c>
      <c r="N126" s="23">
        <v>9</v>
      </c>
      <c r="O126" s="107">
        <v>4000000</v>
      </c>
      <c r="P126" s="23">
        <v>180</v>
      </c>
      <c r="Q126" s="23">
        <v>2</v>
      </c>
      <c r="R126" s="23">
        <v>2</v>
      </c>
      <c r="S126" s="23">
        <v>2.06</v>
      </c>
      <c r="T126" s="47">
        <v>2.1494580000000001</v>
      </c>
      <c r="U126" s="98" t="s">
        <v>166</v>
      </c>
      <c r="V126" s="98" t="s">
        <v>3139</v>
      </c>
      <c r="W126" s="69">
        <f t="shared" si="2"/>
        <v>1.5197717757787818E-3</v>
      </c>
    </row>
    <row r="127" spans="1:23">
      <c r="A127">
        <f t="shared" si="3"/>
        <v>237</v>
      </c>
      <c r="B127" s="99">
        <v>44408</v>
      </c>
      <c r="C127" s="23">
        <v>71</v>
      </c>
      <c r="D127" s="23">
        <v>1</v>
      </c>
      <c r="E127" s="98" t="s">
        <v>49</v>
      </c>
      <c r="F127" s="98" t="s">
        <v>164</v>
      </c>
      <c r="G127" s="98" t="s">
        <v>4120</v>
      </c>
      <c r="H127" s="98" t="s">
        <v>165</v>
      </c>
      <c r="I127" s="98" t="s">
        <v>6215</v>
      </c>
      <c r="J127" s="99">
        <v>44645</v>
      </c>
      <c r="K127" s="107">
        <v>10000000</v>
      </c>
      <c r="L127" s="98" t="s">
        <v>4124</v>
      </c>
      <c r="M127" s="23">
        <v>739</v>
      </c>
      <c r="N127" s="23">
        <v>9</v>
      </c>
      <c r="O127" s="107">
        <v>10000000</v>
      </c>
      <c r="P127" s="23">
        <v>30</v>
      </c>
      <c r="Q127" s="23">
        <v>2</v>
      </c>
      <c r="R127" s="23">
        <v>2</v>
      </c>
      <c r="S127" s="23">
        <v>1.96</v>
      </c>
      <c r="T127" s="47">
        <v>3.6006230000000001</v>
      </c>
      <c r="U127" s="98" t="s">
        <v>166</v>
      </c>
      <c r="V127" s="98" t="s">
        <v>3139</v>
      </c>
      <c r="W127" s="69">
        <f t="shared" si="2"/>
        <v>2.6579667968523843E-3</v>
      </c>
    </row>
    <row r="128" spans="1:23">
      <c r="A128">
        <f t="shared" si="3"/>
        <v>1009</v>
      </c>
      <c r="B128" s="99">
        <v>44408</v>
      </c>
      <c r="C128" s="23">
        <v>72</v>
      </c>
      <c r="D128" s="23">
        <v>1</v>
      </c>
      <c r="E128" s="98" t="s">
        <v>49</v>
      </c>
      <c r="F128" s="98" t="s">
        <v>164</v>
      </c>
      <c r="G128" s="98" t="s">
        <v>4120</v>
      </c>
      <c r="H128" s="98" t="s">
        <v>165</v>
      </c>
      <c r="I128" s="98" t="s">
        <v>10025</v>
      </c>
      <c r="J128" s="99">
        <v>45417</v>
      </c>
      <c r="K128" s="107">
        <v>50000000</v>
      </c>
      <c r="L128" s="98" t="s">
        <v>4125</v>
      </c>
      <c r="M128" s="23">
        <v>1461</v>
      </c>
      <c r="N128" s="23">
        <v>9</v>
      </c>
      <c r="O128" s="107">
        <v>50000000</v>
      </c>
      <c r="P128" s="23">
        <v>30</v>
      </c>
      <c r="Q128" s="23">
        <v>2</v>
      </c>
      <c r="R128" s="23">
        <v>2</v>
      </c>
      <c r="S128" s="23">
        <v>5.53</v>
      </c>
      <c r="T128" s="47">
        <v>38.381396000000002</v>
      </c>
      <c r="U128" s="98" t="s">
        <v>166</v>
      </c>
      <c r="V128" s="98" t="s">
        <v>3139</v>
      </c>
      <c r="W128" s="69">
        <f t="shared" si="2"/>
        <v>0.12062448915149881</v>
      </c>
    </row>
    <row r="129" spans="1:23">
      <c r="A129">
        <f t="shared" si="3"/>
        <v>1060</v>
      </c>
      <c r="B129" s="99">
        <v>44408</v>
      </c>
      <c r="C129" s="23">
        <v>73</v>
      </c>
      <c r="D129" s="23">
        <v>1</v>
      </c>
      <c r="E129" s="98" t="s">
        <v>49</v>
      </c>
      <c r="F129" s="98" t="s">
        <v>164</v>
      </c>
      <c r="G129" s="98" t="s">
        <v>4120</v>
      </c>
      <c r="H129" s="98" t="s">
        <v>165</v>
      </c>
      <c r="I129" s="98" t="s">
        <v>7191</v>
      </c>
      <c r="J129" s="99">
        <v>45468</v>
      </c>
      <c r="K129" s="107">
        <v>50000000</v>
      </c>
      <c r="L129" s="98" t="s">
        <v>4126</v>
      </c>
      <c r="M129" s="23">
        <v>1467</v>
      </c>
      <c r="N129" s="23">
        <v>9</v>
      </c>
      <c r="O129" s="107">
        <v>50000000</v>
      </c>
      <c r="P129" s="23">
        <v>30</v>
      </c>
      <c r="Q129" s="23">
        <v>2</v>
      </c>
      <c r="R129" s="23">
        <v>2</v>
      </c>
      <c r="S129" s="23">
        <v>4.83</v>
      </c>
      <c r="T129" s="47">
        <v>39.161496</v>
      </c>
      <c r="U129" s="98" t="s">
        <v>166</v>
      </c>
      <c r="V129" s="98" t="s">
        <v>3139</v>
      </c>
      <c r="W129" s="69">
        <f t="shared" si="2"/>
        <v>0.12929707290897727</v>
      </c>
    </row>
    <row r="130" spans="1:23">
      <c r="A130">
        <f t="shared" si="3"/>
        <v>1080</v>
      </c>
      <c r="B130" s="99">
        <v>44408</v>
      </c>
      <c r="C130" s="23">
        <v>74</v>
      </c>
      <c r="D130" s="23">
        <v>1</v>
      </c>
      <c r="E130" s="98" t="s">
        <v>49</v>
      </c>
      <c r="F130" s="98" t="s">
        <v>164</v>
      </c>
      <c r="G130" s="98" t="s">
        <v>4120</v>
      </c>
      <c r="H130" s="98" t="s">
        <v>165</v>
      </c>
      <c r="I130" s="98" t="s">
        <v>6214</v>
      </c>
      <c r="J130" s="99">
        <v>45488</v>
      </c>
      <c r="K130" s="107">
        <v>40000000</v>
      </c>
      <c r="L130" s="98" t="s">
        <v>4127</v>
      </c>
      <c r="M130" s="23">
        <v>1467</v>
      </c>
      <c r="N130" s="23">
        <v>9</v>
      </c>
      <c r="O130" s="107">
        <v>40000000</v>
      </c>
      <c r="P130" s="23">
        <v>30</v>
      </c>
      <c r="Q130" s="23">
        <v>2</v>
      </c>
      <c r="R130" s="23">
        <v>2</v>
      </c>
      <c r="S130" s="23">
        <v>4.5999999999999996</v>
      </c>
      <c r="T130" s="47">
        <v>32.014606000000001</v>
      </c>
      <c r="U130" s="98" t="s">
        <v>166</v>
      </c>
      <c r="V130" s="98" t="s">
        <v>3139</v>
      </c>
      <c r="W130" s="69">
        <f t="shared" ref="W130:W193" si="4">+T130/SUM($T$2:$T$5848)*A130</f>
        <v>0.10769498273722442</v>
      </c>
    </row>
    <row r="131" spans="1:23">
      <c r="A131">
        <f t="shared" ref="A131:A194" si="5">+J131-B131</f>
        <v>1080</v>
      </c>
      <c r="B131" s="99">
        <v>44408</v>
      </c>
      <c r="C131" s="23">
        <v>75</v>
      </c>
      <c r="D131" s="23">
        <v>1</v>
      </c>
      <c r="E131" s="98" t="s">
        <v>49</v>
      </c>
      <c r="F131" s="98" t="s">
        <v>164</v>
      </c>
      <c r="G131" s="98" t="s">
        <v>4120</v>
      </c>
      <c r="H131" s="98" t="s">
        <v>165</v>
      </c>
      <c r="I131" s="98" t="s">
        <v>6214</v>
      </c>
      <c r="J131" s="99">
        <v>45488</v>
      </c>
      <c r="K131" s="107">
        <v>11000000</v>
      </c>
      <c r="L131" s="98" t="s">
        <v>4128</v>
      </c>
      <c r="M131" s="23">
        <v>1467</v>
      </c>
      <c r="N131" s="23">
        <v>9</v>
      </c>
      <c r="O131" s="107">
        <v>11000000</v>
      </c>
      <c r="P131" s="23">
        <v>180</v>
      </c>
      <c r="Q131" s="23">
        <v>2</v>
      </c>
      <c r="R131" s="23">
        <v>2</v>
      </c>
      <c r="S131" s="23">
        <v>1.1000000000000001</v>
      </c>
      <c r="T131" s="47">
        <v>8.800141</v>
      </c>
      <c r="U131" s="98" t="s">
        <v>166</v>
      </c>
      <c r="V131" s="98" t="s">
        <v>3139</v>
      </c>
      <c r="W131" s="69">
        <f t="shared" si="4"/>
        <v>2.9603082826636717E-2</v>
      </c>
    </row>
    <row r="132" spans="1:23">
      <c r="A132">
        <f t="shared" si="5"/>
        <v>1101</v>
      </c>
      <c r="B132" s="99">
        <v>44408</v>
      </c>
      <c r="C132" s="23">
        <v>76</v>
      </c>
      <c r="D132" s="23">
        <v>1</v>
      </c>
      <c r="E132" s="98" t="s">
        <v>49</v>
      </c>
      <c r="F132" s="98" t="s">
        <v>164</v>
      </c>
      <c r="G132" s="98" t="s">
        <v>4120</v>
      </c>
      <c r="H132" s="98" t="s">
        <v>165</v>
      </c>
      <c r="I132" s="98" t="s">
        <v>10026</v>
      </c>
      <c r="J132" s="99">
        <v>45509</v>
      </c>
      <c r="K132" s="107">
        <v>30000000</v>
      </c>
      <c r="L132" s="98" t="s">
        <v>4129</v>
      </c>
      <c r="M132" s="23">
        <v>1461</v>
      </c>
      <c r="N132" s="23">
        <v>9</v>
      </c>
      <c r="O132" s="107">
        <v>30000000</v>
      </c>
      <c r="P132" s="23">
        <v>180</v>
      </c>
      <c r="Q132" s="23">
        <v>2</v>
      </c>
      <c r="R132" s="23">
        <v>2</v>
      </c>
      <c r="S132" s="23">
        <v>0.64</v>
      </c>
      <c r="T132" s="47">
        <v>27.080832000000001</v>
      </c>
      <c r="U132" s="98" t="s">
        <v>166</v>
      </c>
      <c r="V132" s="98" t="s">
        <v>3139</v>
      </c>
      <c r="W132" s="69">
        <f t="shared" si="4"/>
        <v>9.2869450540197754E-2</v>
      </c>
    </row>
    <row r="133" spans="1:23">
      <c r="A133">
        <f t="shared" si="5"/>
        <v>1101</v>
      </c>
      <c r="B133" s="99">
        <v>44408</v>
      </c>
      <c r="C133" s="23">
        <v>77</v>
      </c>
      <c r="D133" s="23">
        <v>1</v>
      </c>
      <c r="E133" s="98" t="s">
        <v>49</v>
      </c>
      <c r="F133" s="98" t="s">
        <v>164</v>
      </c>
      <c r="G133" s="98" t="s">
        <v>4120</v>
      </c>
      <c r="H133" s="98" t="s">
        <v>165</v>
      </c>
      <c r="I133" s="98" t="s">
        <v>10026</v>
      </c>
      <c r="J133" s="99">
        <v>45509</v>
      </c>
      <c r="K133" s="107">
        <v>45000000</v>
      </c>
      <c r="L133" s="98" t="s">
        <v>4130</v>
      </c>
      <c r="M133" s="23">
        <v>1461</v>
      </c>
      <c r="N133" s="23">
        <v>9</v>
      </c>
      <c r="O133" s="107">
        <v>45000000</v>
      </c>
      <c r="P133" s="23">
        <v>30</v>
      </c>
      <c r="Q133" s="23">
        <v>2</v>
      </c>
      <c r="R133" s="23">
        <v>2</v>
      </c>
      <c r="S133" s="23">
        <v>0.64</v>
      </c>
      <c r="T133" s="47">
        <v>36.311115000000001</v>
      </c>
      <c r="U133" s="98" t="s">
        <v>166</v>
      </c>
      <c r="V133" s="98" t="s">
        <v>3139</v>
      </c>
      <c r="W133" s="69">
        <f t="shared" si="4"/>
        <v>0.12452325314642965</v>
      </c>
    </row>
    <row r="134" spans="1:23">
      <c r="A134">
        <f t="shared" si="5"/>
        <v>735</v>
      </c>
      <c r="B134" s="99">
        <v>44408</v>
      </c>
      <c r="C134" s="23">
        <v>78</v>
      </c>
      <c r="D134" s="23">
        <v>1</v>
      </c>
      <c r="E134" s="98" t="s">
        <v>49</v>
      </c>
      <c r="F134" s="98" t="s">
        <v>164</v>
      </c>
      <c r="G134" s="98" t="s">
        <v>4120</v>
      </c>
      <c r="H134" s="98" t="s">
        <v>165</v>
      </c>
      <c r="I134" s="98" t="s">
        <v>10026</v>
      </c>
      <c r="J134" s="99">
        <v>45143</v>
      </c>
      <c r="K134" s="107">
        <v>4200000</v>
      </c>
      <c r="L134" s="98" t="s">
        <v>4131</v>
      </c>
      <c r="M134" s="23">
        <v>1095</v>
      </c>
      <c r="N134" s="23">
        <v>9</v>
      </c>
      <c r="O134" s="107">
        <v>4200000</v>
      </c>
      <c r="P134" s="23">
        <v>30</v>
      </c>
      <c r="Q134" s="23">
        <v>2</v>
      </c>
      <c r="R134" s="23">
        <v>2</v>
      </c>
      <c r="S134" s="23">
        <v>0.64</v>
      </c>
      <c r="T134" s="47">
        <v>3.0587610000000001</v>
      </c>
      <c r="U134" s="98" t="s">
        <v>166</v>
      </c>
      <c r="V134" s="98" t="s">
        <v>3139</v>
      </c>
      <c r="W134" s="69">
        <f t="shared" si="4"/>
        <v>7.0025535295785823E-3</v>
      </c>
    </row>
    <row r="135" spans="1:23">
      <c r="A135">
        <f t="shared" si="5"/>
        <v>1121</v>
      </c>
      <c r="B135" s="99">
        <v>44408</v>
      </c>
      <c r="C135" s="23">
        <v>79</v>
      </c>
      <c r="D135" s="23">
        <v>1</v>
      </c>
      <c r="E135" s="98" t="s">
        <v>49</v>
      </c>
      <c r="F135" s="98" t="s">
        <v>164</v>
      </c>
      <c r="G135" s="98" t="s">
        <v>4120</v>
      </c>
      <c r="H135" s="98" t="s">
        <v>165</v>
      </c>
      <c r="I135" s="98" t="s">
        <v>7092</v>
      </c>
      <c r="J135" s="99">
        <v>45529</v>
      </c>
      <c r="K135" s="107">
        <v>100000000</v>
      </c>
      <c r="L135" s="98" t="s">
        <v>4132</v>
      </c>
      <c r="M135" s="23">
        <v>1466</v>
      </c>
      <c r="N135" s="23">
        <v>9</v>
      </c>
      <c r="O135" s="107">
        <v>100000000</v>
      </c>
      <c r="P135" s="23">
        <v>30</v>
      </c>
      <c r="Q135" s="23">
        <v>2</v>
      </c>
      <c r="R135" s="23">
        <v>2</v>
      </c>
      <c r="S135" s="23">
        <v>0.43</v>
      </c>
      <c r="T135" s="47">
        <v>80.625774000000007</v>
      </c>
      <c r="U135" s="98" t="s">
        <v>166</v>
      </c>
      <c r="V135" s="98" t="s">
        <v>3139</v>
      </c>
      <c r="W135" s="69">
        <f t="shared" si="4"/>
        <v>0.28151598735025957</v>
      </c>
    </row>
    <row r="136" spans="1:23">
      <c r="A136">
        <f t="shared" si="5"/>
        <v>1162</v>
      </c>
      <c r="B136" s="99">
        <v>44408</v>
      </c>
      <c r="C136" s="23">
        <v>80</v>
      </c>
      <c r="D136" s="23">
        <v>1</v>
      </c>
      <c r="E136" s="98" t="s">
        <v>49</v>
      </c>
      <c r="F136" s="98" t="s">
        <v>164</v>
      </c>
      <c r="G136" s="98" t="s">
        <v>4120</v>
      </c>
      <c r="H136" s="98" t="s">
        <v>165</v>
      </c>
      <c r="I136" s="98" t="s">
        <v>6631</v>
      </c>
      <c r="J136" s="99">
        <v>45570</v>
      </c>
      <c r="K136" s="107">
        <v>25000000</v>
      </c>
      <c r="L136" s="98" t="s">
        <v>7273</v>
      </c>
      <c r="M136" s="23">
        <v>1437</v>
      </c>
      <c r="N136" s="23">
        <v>9</v>
      </c>
      <c r="O136" s="107">
        <v>25000000</v>
      </c>
      <c r="P136" s="23">
        <v>180</v>
      </c>
      <c r="Q136" s="23">
        <v>2</v>
      </c>
      <c r="R136" s="23">
        <v>2</v>
      </c>
      <c r="S136" s="23">
        <v>1.95</v>
      </c>
      <c r="T136" s="47">
        <v>22.370450999999999</v>
      </c>
      <c r="U136" s="98" t="s">
        <v>166</v>
      </c>
      <c r="V136" s="98" t="s">
        <v>3139</v>
      </c>
      <c r="W136" s="69">
        <f t="shared" si="4"/>
        <v>8.0966323980387389E-2</v>
      </c>
    </row>
    <row r="137" spans="1:23">
      <c r="A137">
        <f t="shared" si="5"/>
        <v>847</v>
      </c>
      <c r="B137" s="99">
        <v>44408</v>
      </c>
      <c r="C137" s="23">
        <v>81</v>
      </c>
      <c r="D137" s="23">
        <v>1</v>
      </c>
      <c r="E137" s="98" t="s">
        <v>49</v>
      </c>
      <c r="F137" s="98" t="s">
        <v>164</v>
      </c>
      <c r="G137" s="98" t="s">
        <v>4120</v>
      </c>
      <c r="H137" s="98" t="s">
        <v>165</v>
      </c>
      <c r="I137" s="98" t="s">
        <v>6276</v>
      </c>
      <c r="J137" s="99">
        <v>45255</v>
      </c>
      <c r="K137" s="107">
        <v>33000000</v>
      </c>
      <c r="L137" s="98" t="s">
        <v>7274</v>
      </c>
      <c r="M137" s="23">
        <v>1095</v>
      </c>
      <c r="N137" s="23">
        <v>9</v>
      </c>
      <c r="O137" s="107">
        <v>33000000</v>
      </c>
      <c r="P137" s="23">
        <v>30</v>
      </c>
      <c r="Q137" s="23">
        <v>2</v>
      </c>
      <c r="R137" s="23">
        <v>2</v>
      </c>
      <c r="S137" s="23">
        <v>1.95</v>
      </c>
      <c r="T137" s="47">
        <v>26.538654000000001</v>
      </c>
      <c r="U137" s="98" t="s">
        <v>166</v>
      </c>
      <c r="V137" s="98" t="s">
        <v>3139</v>
      </c>
      <c r="W137" s="69">
        <f t="shared" si="4"/>
        <v>7.0014155821336174E-2</v>
      </c>
    </row>
    <row r="138" spans="1:23">
      <c r="A138">
        <f t="shared" si="5"/>
        <v>1203</v>
      </c>
      <c r="B138" s="99">
        <v>44408</v>
      </c>
      <c r="C138" s="23">
        <v>82</v>
      </c>
      <c r="D138" s="23">
        <v>1</v>
      </c>
      <c r="E138" s="98" t="s">
        <v>49</v>
      </c>
      <c r="F138" s="98" t="s">
        <v>164</v>
      </c>
      <c r="G138" s="98" t="s">
        <v>4120</v>
      </c>
      <c r="H138" s="98" t="s">
        <v>165</v>
      </c>
      <c r="I138" s="98" t="s">
        <v>6340</v>
      </c>
      <c r="J138" s="99">
        <v>45611</v>
      </c>
      <c r="K138" s="107">
        <v>30000000</v>
      </c>
      <c r="L138" s="98" t="s">
        <v>7275</v>
      </c>
      <c r="M138" s="23">
        <v>1459</v>
      </c>
      <c r="N138" s="23">
        <v>9</v>
      </c>
      <c r="O138" s="107">
        <v>30000000</v>
      </c>
      <c r="P138" s="23">
        <v>180</v>
      </c>
      <c r="Q138" s="23">
        <v>2</v>
      </c>
      <c r="R138" s="23">
        <v>2</v>
      </c>
      <c r="S138" s="23">
        <v>2.98</v>
      </c>
      <c r="T138" s="47">
        <v>27.018955999999999</v>
      </c>
      <c r="U138" s="98" t="s">
        <v>166</v>
      </c>
      <c r="V138" s="98" t="s">
        <v>3139</v>
      </c>
      <c r="W138" s="69">
        <f t="shared" si="4"/>
        <v>0.10124130755255276</v>
      </c>
    </row>
    <row r="139" spans="1:23">
      <c r="A139">
        <f t="shared" si="5"/>
        <v>319</v>
      </c>
      <c r="B139" s="99">
        <v>44408</v>
      </c>
      <c r="C139" s="23">
        <v>83</v>
      </c>
      <c r="D139" s="23">
        <v>1</v>
      </c>
      <c r="E139" s="98" t="s">
        <v>49</v>
      </c>
      <c r="F139" s="98" t="s">
        <v>164</v>
      </c>
      <c r="G139" s="98" t="s">
        <v>4120</v>
      </c>
      <c r="H139" s="98" t="s">
        <v>165</v>
      </c>
      <c r="I139" s="98" t="s">
        <v>6253</v>
      </c>
      <c r="J139" s="99">
        <v>44727</v>
      </c>
      <c r="K139" s="107">
        <v>5000000</v>
      </c>
      <c r="L139" s="98" t="s">
        <v>7276</v>
      </c>
      <c r="M139" s="23">
        <v>561</v>
      </c>
      <c r="N139" s="23">
        <v>9</v>
      </c>
      <c r="O139" s="107">
        <v>5000000</v>
      </c>
      <c r="P139" s="23">
        <v>180</v>
      </c>
      <c r="Q139" s="23">
        <v>2</v>
      </c>
      <c r="R139" s="23">
        <v>2</v>
      </c>
      <c r="S139" s="23">
        <v>1.93</v>
      </c>
      <c r="T139" s="47">
        <v>3.1400420000000002</v>
      </c>
      <c r="U139" s="98" t="s">
        <v>166</v>
      </c>
      <c r="V139" s="98" t="s">
        <v>3139</v>
      </c>
      <c r="W139" s="69">
        <f t="shared" si="4"/>
        <v>3.1199647998729923E-3</v>
      </c>
    </row>
    <row r="140" spans="1:23">
      <c r="A140">
        <f t="shared" si="5"/>
        <v>1223</v>
      </c>
      <c r="B140" s="99">
        <v>44408</v>
      </c>
      <c r="C140" s="23">
        <v>84</v>
      </c>
      <c r="D140" s="23">
        <v>1</v>
      </c>
      <c r="E140" s="98" t="s">
        <v>49</v>
      </c>
      <c r="F140" s="98" t="s">
        <v>164</v>
      </c>
      <c r="G140" s="98" t="s">
        <v>4120</v>
      </c>
      <c r="H140" s="98" t="s">
        <v>165</v>
      </c>
      <c r="I140" s="98" t="s">
        <v>6273</v>
      </c>
      <c r="J140" s="99">
        <v>45631</v>
      </c>
      <c r="K140" s="107">
        <v>100000000</v>
      </c>
      <c r="L140" s="98" t="s">
        <v>7277</v>
      </c>
      <c r="M140" s="23">
        <v>1459</v>
      </c>
      <c r="N140" s="23">
        <v>9</v>
      </c>
      <c r="O140" s="107">
        <v>100000000</v>
      </c>
      <c r="P140" s="23">
        <v>30</v>
      </c>
      <c r="Q140" s="23">
        <v>2</v>
      </c>
      <c r="R140" s="23">
        <v>2</v>
      </c>
      <c r="S140" s="23">
        <v>1.93</v>
      </c>
      <c r="T140" s="47">
        <v>87.677358999999996</v>
      </c>
      <c r="U140" s="98" t="s">
        <v>166</v>
      </c>
      <c r="V140" s="98" t="s">
        <v>3139</v>
      </c>
      <c r="W140" s="69">
        <f t="shared" si="4"/>
        <v>0.33399308153433366</v>
      </c>
    </row>
    <row r="141" spans="1:23">
      <c r="A141">
        <f t="shared" si="5"/>
        <v>867</v>
      </c>
      <c r="B141" s="99">
        <v>44408</v>
      </c>
      <c r="C141" s="23">
        <v>85</v>
      </c>
      <c r="D141" s="23">
        <v>1</v>
      </c>
      <c r="E141" s="98" t="s">
        <v>49</v>
      </c>
      <c r="F141" s="98" t="s">
        <v>164</v>
      </c>
      <c r="G141" s="98" t="s">
        <v>4120</v>
      </c>
      <c r="H141" s="98" t="s">
        <v>165</v>
      </c>
      <c r="I141" s="98" t="s">
        <v>6278</v>
      </c>
      <c r="J141" s="99">
        <v>45275</v>
      </c>
      <c r="K141" s="107">
        <v>12000000</v>
      </c>
      <c r="L141" s="98" t="s">
        <v>7278</v>
      </c>
      <c r="M141" s="23">
        <v>1095</v>
      </c>
      <c r="N141" s="23">
        <v>9</v>
      </c>
      <c r="O141" s="107">
        <v>12000000</v>
      </c>
      <c r="P141" s="23">
        <v>180</v>
      </c>
      <c r="Q141" s="23">
        <v>2</v>
      </c>
      <c r="R141" s="23">
        <v>2</v>
      </c>
      <c r="S141" s="23">
        <v>1.93</v>
      </c>
      <c r="T141" s="47">
        <v>10.229429</v>
      </c>
      <c r="U141" s="98" t="s">
        <v>166</v>
      </c>
      <c r="V141" s="98" t="s">
        <v>3139</v>
      </c>
      <c r="W141" s="69">
        <f t="shared" si="4"/>
        <v>2.7624475692852118E-2</v>
      </c>
    </row>
    <row r="142" spans="1:23">
      <c r="A142">
        <f t="shared" si="5"/>
        <v>2074</v>
      </c>
      <c r="B142" s="99">
        <v>44408</v>
      </c>
      <c r="C142" s="23">
        <v>86</v>
      </c>
      <c r="D142" s="23">
        <v>1</v>
      </c>
      <c r="E142" s="98" t="s">
        <v>49</v>
      </c>
      <c r="F142" s="98" t="s">
        <v>164</v>
      </c>
      <c r="G142" s="98" t="s">
        <v>4120</v>
      </c>
      <c r="H142" s="98" t="s">
        <v>165</v>
      </c>
      <c r="I142" s="98" t="s">
        <v>6103</v>
      </c>
      <c r="J142" s="99">
        <v>46482</v>
      </c>
      <c r="K142" s="107">
        <v>132000000</v>
      </c>
      <c r="L142" s="98" t="s">
        <v>7279</v>
      </c>
      <c r="M142" s="23">
        <v>2191</v>
      </c>
      <c r="N142" s="23">
        <v>9</v>
      </c>
      <c r="O142" s="107">
        <v>132000000</v>
      </c>
      <c r="P142" s="23">
        <v>90</v>
      </c>
      <c r="Q142" s="23">
        <v>2</v>
      </c>
      <c r="R142" s="23">
        <v>2</v>
      </c>
      <c r="S142" s="23">
        <v>2.64</v>
      </c>
      <c r="T142" s="47">
        <v>128.16059899999999</v>
      </c>
      <c r="U142" s="98" t="s">
        <v>166</v>
      </c>
      <c r="V142" s="98" t="s">
        <v>3139</v>
      </c>
      <c r="W142" s="69">
        <f t="shared" si="4"/>
        <v>0.82791706572251689</v>
      </c>
    </row>
    <row r="143" spans="1:23">
      <c r="A143">
        <f t="shared" si="5"/>
        <v>613</v>
      </c>
      <c r="B143" s="99">
        <v>44408</v>
      </c>
      <c r="C143" s="23">
        <v>87</v>
      </c>
      <c r="D143" s="23">
        <v>1</v>
      </c>
      <c r="E143" s="98" t="s">
        <v>49</v>
      </c>
      <c r="F143" s="98" t="s">
        <v>164</v>
      </c>
      <c r="G143" s="98" t="s">
        <v>4120</v>
      </c>
      <c r="H143" s="98" t="s">
        <v>165</v>
      </c>
      <c r="I143" s="98" t="s">
        <v>6067</v>
      </c>
      <c r="J143" s="99">
        <v>45021</v>
      </c>
      <c r="K143" s="107">
        <v>9750000</v>
      </c>
      <c r="L143" s="98" t="s">
        <v>7280</v>
      </c>
      <c r="M143" s="23">
        <v>728</v>
      </c>
      <c r="N143" s="23">
        <v>9</v>
      </c>
      <c r="O143" s="107">
        <v>9750000</v>
      </c>
      <c r="P143" s="23">
        <v>90</v>
      </c>
      <c r="Q143" s="23">
        <v>2</v>
      </c>
      <c r="R143" s="23">
        <v>2</v>
      </c>
      <c r="S143" s="23">
        <v>1</v>
      </c>
      <c r="T143" s="47">
        <v>8.6941070000000007</v>
      </c>
      <c r="U143" s="98" t="s">
        <v>166</v>
      </c>
      <c r="V143" s="98" t="s">
        <v>3139</v>
      </c>
      <c r="W143" s="69">
        <f t="shared" si="4"/>
        <v>1.6600035219543598E-2</v>
      </c>
    </row>
    <row r="144" spans="1:23">
      <c r="A144">
        <f t="shared" si="5"/>
        <v>1394</v>
      </c>
      <c r="B144" s="99">
        <v>44408</v>
      </c>
      <c r="C144" s="23">
        <v>88</v>
      </c>
      <c r="D144" s="23">
        <v>1</v>
      </c>
      <c r="E144" s="98" t="s">
        <v>49</v>
      </c>
      <c r="F144" s="98" t="s">
        <v>164</v>
      </c>
      <c r="G144" s="98" t="s">
        <v>4120</v>
      </c>
      <c r="H144" s="98" t="s">
        <v>165</v>
      </c>
      <c r="I144" s="98" t="s">
        <v>5975</v>
      </c>
      <c r="J144" s="99">
        <v>45802</v>
      </c>
      <c r="K144" s="107">
        <v>25000000</v>
      </c>
      <c r="L144" s="98" t="s">
        <v>10027</v>
      </c>
      <c r="M144" s="23">
        <v>1462</v>
      </c>
      <c r="N144" s="23">
        <v>9</v>
      </c>
      <c r="O144" s="107">
        <v>25000000</v>
      </c>
      <c r="P144" s="23">
        <v>30</v>
      </c>
      <c r="Q144" s="23">
        <v>2</v>
      </c>
      <c r="R144" s="23">
        <v>2</v>
      </c>
      <c r="S144" s="23">
        <v>0.253</v>
      </c>
      <c r="T144" s="47">
        <v>24.127859000000001</v>
      </c>
      <c r="U144" s="98" t="s">
        <v>166</v>
      </c>
      <c r="V144" s="98" t="s">
        <v>3139</v>
      </c>
      <c r="W144" s="69">
        <f t="shared" si="4"/>
        <v>0.10476232160271516</v>
      </c>
    </row>
    <row r="145" spans="1:23">
      <c r="A145">
        <f t="shared" si="5"/>
        <v>1425</v>
      </c>
      <c r="B145" s="99">
        <v>44408</v>
      </c>
      <c r="C145" s="23">
        <v>89</v>
      </c>
      <c r="D145" s="23">
        <v>1</v>
      </c>
      <c r="E145" s="98" t="s">
        <v>49</v>
      </c>
      <c r="F145" s="98" t="s">
        <v>164</v>
      </c>
      <c r="G145" s="98" t="s">
        <v>4120</v>
      </c>
      <c r="H145" s="98" t="s">
        <v>165</v>
      </c>
      <c r="I145" s="98" t="s">
        <v>6098</v>
      </c>
      <c r="J145" s="99">
        <v>45833</v>
      </c>
      <c r="K145" s="107">
        <v>10500000</v>
      </c>
      <c r="L145" s="98" t="s">
        <v>10843</v>
      </c>
      <c r="M145" s="23">
        <v>1463</v>
      </c>
      <c r="N145" s="23">
        <v>9</v>
      </c>
      <c r="O145" s="107">
        <v>10500000</v>
      </c>
      <c r="P145" s="23">
        <v>30</v>
      </c>
      <c r="Q145" s="23">
        <v>2</v>
      </c>
      <c r="R145" s="23">
        <v>2</v>
      </c>
      <c r="S145" s="23">
        <v>1</v>
      </c>
      <c r="T145" s="47">
        <v>10.310271999999999</v>
      </c>
      <c r="U145" s="98" t="s">
        <v>166</v>
      </c>
      <c r="V145" s="98" t="s">
        <v>3139</v>
      </c>
      <c r="W145" s="69">
        <f t="shared" si="4"/>
        <v>4.5762373482629376E-2</v>
      </c>
    </row>
    <row r="146" spans="1:23">
      <c r="A146">
        <f t="shared" si="5"/>
        <v>1050</v>
      </c>
      <c r="B146" s="99">
        <v>44408</v>
      </c>
      <c r="C146" s="23">
        <v>90</v>
      </c>
      <c r="D146" s="23">
        <v>1</v>
      </c>
      <c r="E146" s="98" t="s">
        <v>49</v>
      </c>
      <c r="F146" s="98" t="s">
        <v>164</v>
      </c>
      <c r="G146" s="98" t="s">
        <v>4120</v>
      </c>
      <c r="H146" s="98" t="s">
        <v>165</v>
      </c>
      <c r="I146" s="98" t="s">
        <v>6279</v>
      </c>
      <c r="J146" s="99">
        <v>45458</v>
      </c>
      <c r="K146" s="107">
        <v>7000000</v>
      </c>
      <c r="L146" s="98" t="s">
        <v>10844</v>
      </c>
      <c r="M146" s="23">
        <v>1096</v>
      </c>
      <c r="N146" s="23">
        <v>9</v>
      </c>
      <c r="O146" s="107">
        <v>7000000</v>
      </c>
      <c r="P146" s="23">
        <v>30</v>
      </c>
      <c r="Q146" s="23">
        <v>2</v>
      </c>
      <c r="R146" s="23">
        <v>2</v>
      </c>
      <c r="S146" s="23">
        <v>1</v>
      </c>
      <c r="T146" s="47">
        <v>6.8249589999999998</v>
      </c>
      <c r="U146" s="98" t="s">
        <v>166</v>
      </c>
      <c r="V146" s="98" t="s">
        <v>3139</v>
      </c>
      <c r="W146" s="69">
        <f t="shared" si="4"/>
        <v>2.2320961580138916E-2</v>
      </c>
    </row>
    <row r="147" spans="1:23">
      <c r="A147">
        <f t="shared" si="5"/>
        <v>1080</v>
      </c>
      <c r="B147" s="99">
        <v>44408</v>
      </c>
      <c r="C147" s="23">
        <v>91</v>
      </c>
      <c r="D147" s="23">
        <v>1</v>
      </c>
      <c r="E147" s="98" t="s">
        <v>49</v>
      </c>
      <c r="F147" s="98" t="s">
        <v>164</v>
      </c>
      <c r="G147" s="98" t="s">
        <v>4120</v>
      </c>
      <c r="H147" s="98" t="s">
        <v>165</v>
      </c>
      <c r="I147" s="98" t="s">
        <v>6106</v>
      </c>
      <c r="J147" s="99">
        <v>45488</v>
      </c>
      <c r="K147" s="107">
        <v>20000000</v>
      </c>
      <c r="L147" s="98" t="s">
        <v>12352</v>
      </c>
      <c r="M147" s="23">
        <v>1099</v>
      </c>
      <c r="N147" s="23">
        <v>9</v>
      </c>
      <c r="O147" s="107">
        <v>20000000</v>
      </c>
      <c r="P147" s="23">
        <v>30</v>
      </c>
      <c r="Q147" s="23">
        <v>2</v>
      </c>
      <c r="R147" s="23">
        <v>2</v>
      </c>
      <c r="S147" s="23">
        <v>2.61</v>
      </c>
      <c r="T147" s="47">
        <v>20</v>
      </c>
      <c r="U147" s="98" t="s">
        <v>166</v>
      </c>
      <c r="V147" s="98" t="s">
        <v>3139</v>
      </c>
      <c r="W147" s="69">
        <f t="shared" si="4"/>
        <v>6.7278655709349919E-2</v>
      </c>
    </row>
    <row r="148" spans="1:23">
      <c r="A148">
        <f t="shared" si="5"/>
        <v>1090</v>
      </c>
      <c r="B148" s="99">
        <v>44408</v>
      </c>
      <c r="C148" s="23">
        <v>92</v>
      </c>
      <c r="D148" s="23">
        <v>1</v>
      </c>
      <c r="E148" s="98" t="s">
        <v>49</v>
      </c>
      <c r="F148" s="98" t="s">
        <v>164</v>
      </c>
      <c r="G148" s="98" t="s">
        <v>4120</v>
      </c>
      <c r="H148" s="98" t="s">
        <v>165</v>
      </c>
      <c r="I148" s="98" t="s">
        <v>5981</v>
      </c>
      <c r="J148" s="99">
        <v>45498</v>
      </c>
      <c r="K148" s="107">
        <v>10000000</v>
      </c>
      <c r="L148" s="98" t="s">
        <v>12353</v>
      </c>
      <c r="M148" s="23">
        <v>1095</v>
      </c>
      <c r="N148" s="23">
        <v>9</v>
      </c>
      <c r="O148" s="107">
        <v>10000000</v>
      </c>
      <c r="P148" s="23">
        <v>180</v>
      </c>
      <c r="Q148" s="23">
        <v>2</v>
      </c>
      <c r="R148" s="23">
        <v>2</v>
      </c>
      <c r="S148" s="23">
        <v>1</v>
      </c>
      <c r="T148" s="47">
        <v>10</v>
      </c>
      <c r="U148" s="98" t="s">
        <v>166</v>
      </c>
      <c r="V148" s="98" t="s">
        <v>3139</v>
      </c>
      <c r="W148" s="69">
        <f t="shared" si="4"/>
        <v>3.3950803112588621E-2</v>
      </c>
    </row>
    <row r="149" spans="1:23">
      <c r="A149">
        <f t="shared" si="5"/>
        <v>1249</v>
      </c>
      <c r="B149" s="99">
        <v>44408</v>
      </c>
      <c r="C149" s="23">
        <v>1</v>
      </c>
      <c r="D149" s="23">
        <v>3</v>
      </c>
      <c r="E149" s="98" t="s">
        <v>49</v>
      </c>
      <c r="F149" s="98" t="s">
        <v>53</v>
      </c>
      <c r="G149" s="98" t="s">
        <v>4120</v>
      </c>
      <c r="H149" s="98" t="s">
        <v>192</v>
      </c>
      <c r="I149" s="98" t="s">
        <v>6581</v>
      </c>
      <c r="J149" s="99">
        <v>45657</v>
      </c>
      <c r="K149" s="107">
        <v>20000000</v>
      </c>
      <c r="L149" s="98" t="s">
        <v>4133</v>
      </c>
      <c r="M149" s="23">
        <v>12</v>
      </c>
      <c r="N149" s="23">
        <v>1</v>
      </c>
      <c r="O149" s="107">
        <v>20000000</v>
      </c>
      <c r="P149" s="23">
        <v>360</v>
      </c>
      <c r="Q149" s="23">
        <v>2</v>
      </c>
      <c r="R149" s="23">
        <v>2</v>
      </c>
      <c r="S149" s="23">
        <v>28</v>
      </c>
      <c r="T149" s="47">
        <v>0.26567604</v>
      </c>
      <c r="U149" s="98" t="s">
        <v>270</v>
      </c>
      <c r="V149" s="98" t="s">
        <v>3139</v>
      </c>
      <c r="W149" s="69">
        <f t="shared" si="4"/>
        <v>1.0335663983751834E-3</v>
      </c>
    </row>
    <row r="150" spans="1:23">
      <c r="A150">
        <f t="shared" si="5"/>
        <v>486</v>
      </c>
      <c r="B150" s="99">
        <v>44408</v>
      </c>
      <c r="C150" s="23">
        <v>1</v>
      </c>
      <c r="D150" s="23">
        <v>4</v>
      </c>
      <c r="E150" s="98" t="s">
        <v>49</v>
      </c>
      <c r="F150" s="98" t="s">
        <v>102</v>
      </c>
      <c r="G150" s="98" t="s">
        <v>4134</v>
      </c>
      <c r="H150" s="98" t="s">
        <v>195</v>
      </c>
      <c r="I150" s="98" t="s">
        <v>6536</v>
      </c>
      <c r="J150" s="99">
        <v>44894</v>
      </c>
      <c r="K150" s="107">
        <v>45689911</v>
      </c>
      <c r="L150" s="98" t="s">
        <v>196</v>
      </c>
      <c r="M150" s="23">
        <v>1096</v>
      </c>
      <c r="N150" s="23">
        <v>1</v>
      </c>
      <c r="O150" s="107">
        <v>45689911</v>
      </c>
      <c r="P150" s="23">
        <v>30</v>
      </c>
      <c r="Q150" s="23">
        <v>1</v>
      </c>
      <c r="R150" s="23">
        <v>2</v>
      </c>
      <c r="S150" s="23">
        <v>4.3899999999999997</v>
      </c>
      <c r="T150" s="47">
        <v>21.240915000000001</v>
      </c>
      <c r="U150" s="98" t="s">
        <v>197</v>
      </c>
      <c r="V150" s="98" t="s">
        <v>3139</v>
      </c>
      <c r="W150" s="69">
        <f t="shared" si="4"/>
        <v>3.2153854662822744E-2</v>
      </c>
    </row>
    <row r="151" spans="1:23">
      <c r="A151">
        <f t="shared" si="5"/>
        <v>0</v>
      </c>
      <c r="B151" s="99">
        <v>44408</v>
      </c>
      <c r="C151" s="23">
        <v>2</v>
      </c>
      <c r="D151" s="23">
        <v>3</v>
      </c>
      <c r="E151" s="98" t="s">
        <v>49</v>
      </c>
      <c r="F151" s="98" t="s">
        <v>108</v>
      </c>
      <c r="G151" s="98" t="s">
        <v>4134</v>
      </c>
      <c r="H151" s="98" t="s">
        <v>195</v>
      </c>
      <c r="I151" s="98" t="s">
        <v>6387</v>
      </c>
      <c r="J151" s="99">
        <v>44408</v>
      </c>
      <c r="K151" s="107">
        <v>972276505.97000003</v>
      </c>
      <c r="L151" s="98" t="s">
        <v>12354</v>
      </c>
      <c r="M151" s="23">
        <v>30</v>
      </c>
      <c r="N151" s="23">
        <v>1</v>
      </c>
      <c r="O151" s="107">
        <v>972276505.97000003</v>
      </c>
      <c r="P151" s="23">
        <v>30</v>
      </c>
      <c r="Q151" s="23">
        <v>1</v>
      </c>
      <c r="R151" s="23">
        <v>2</v>
      </c>
      <c r="S151" s="23">
        <v>0</v>
      </c>
      <c r="T151" s="47">
        <v>972.27650597000002</v>
      </c>
      <c r="U151" s="98" t="s">
        <v>198</v>
      </c>
      <c r="V151" s="98" t="s">
        <v>3139</v>
      </c>
      <c r="W151" s="69">
        <f t="shared" si="4"/>
        <v>0</v>
      </c>
    </row>
    <row r="152" spans="1:23">
      <c r="A152">
        <f t="shared" si="5"/>
        <v>18</v>
      </c>
      <c r="B152" s="99">
        <v>44408</v>
      </c>
      <c r="C152" s="23">
        <v>1</v>
      </c>
      <c r="D152" s="23">
        <v>3</v>
      </c>
      <c r="E152" s="98" t="s">
        <v>49</v>
      </c>
      <c r="F152" s="98" t="s">
        <v>108</v>
      </c>
      <c r="G152" s="98" t="s">
        <v>4120</v>
      </c>
      <c r="H152" s="98" t="s">
        <v>10845</v>
      </c>
      <c r="I152" s="98" t="s">
        <v>6552</v>
      </c>
      <c r="J152" s="99">
        <v>44426</v>
      </c>
      <c r="K152" s="107">
        <v>85800</v>
      </c>
      <c r="L152" s="98" t="s">
        <v>12355</v>
      </c>
      <c r="M152" s="23">
        <v>1</v>
      </c>
      <c r="N152" s="23">
        <v>1</v>
      </c>
      <c r="O152" s="107">
        <v>85800</v>
      </c>
      <c r="P152" s="23">
        <v>30</v>
      </c>
      <c r="Q152" s="23">
        <v>1</v>
      </c>
      <c r="R152" s="23">
        <v>2</v>
      </c>
      <c r="S152" s="23">
        <v>0</v>
      </c>
      <c r="T152" s="47">
        <v>8.5800000000000001E-2</v>
      </c>
      <c r="U152" s="98" t="s">
        <v>1342</v>
      </c>
      <c r="V152" s="98" t="s">
        <v>3139</v>
      </c>
      <c r="W152" s="69">
        <f t="shared" si="4"/>
        <v>4.8104238832185193E-6</v>
      </c>
    </row>
    <row r="153" spans="1:23">
      <c r="A153">
        <f t="shared" si="5"/>
        <v>17</v>
      </c>
      <c r="B153" s="99">
        <v>44408</v>
      </c>
      <c r="C153" s="23">
        <v>2</v>
      </c>
      <c r="D153" s="23">
        <v>3</v>
      </c>
      <c r="E153" s="98" t="s">
        <v>49</v>
      </c>
      <c r="F153" s="98" t="s">
        <v>53</v>
      </c>
      <c r="G153" s="98" t="s">
        <v>4120</v>
      </c>
      <c r="H153" s="98" t="s">
        <v>10846</v>
      </c>
      <c r="I153" s="98" t="s">
        <v>6114</v>
      </c>
      <c r="J153" s="99">
        <v>44425</v>
      </c>
      <c r="K153" s="107">
        <v>154114</v>
      </c>
      <c r="L153" s="98" t="s">
        <v>50</v>
      </c>
      <c r="M153" s="23">
        <v>1</v>
      </c>
      <c r="N153" s="23">
        <v>1</v>
      </c>
      <c r="O153" s="107">
        <v>154114</v>
      </c>
      <c r="P153" s="23">
        <v>30</v>
      </c>
      <c r="Q153" s="23">
        <v>1</v>
      </c>
      <c r="R153" s="23">
        <v>2</v>
      </c>
      <c r="S153" s="23">
        <v>18</v>
      </c>
      <c r="T153" s="47">
        <v>0.154114</v>
      </c>
      <c r="U153" s="98" t="s">
        <v>1342</v>
      </c>
      <c r="V153" s="98" t="s">
        <v>3139</v>
      </c>
      <c r="W153" s="69">
        <f t="shared" si="4"/>
        <v>8.1604586426779082E-6</v>
      </c>
    </row>
    <row r="154" spans="1:23">
      <c r="A154">
        <f t="shared" si="5"/>
        <v>1</v>
      </c>
      <c r="B154" s="99">
        <v>44408</v>
      </c>
      <c r="C154" s="23">
        <v>3</v>
      </c>
      <c r="D154" s="23">
        <v>3</v>
      </c>
      <c r="E154" s="98" t="s">
        <v>49</v>
      </c>
      <c r="F154" s="98" t="s">
        <v>53</v>
      </c>
      <c r="G154" s="98" t="s">
        <v>4120</v>
      </c>
      <c r="H154" s="98" t="s">
        <v>10846</v>
      </c>
      <c r="I154" s="98" t="s">
        <v>6552</v>
      </c>
      <c r="J154" s="99">
        <v>44409</v>
      </c>
      <c r="K154" s="107">
        <v>509000</v>
      </c>
      <c r="L154" s="98" t="s">
        <v>50</v>
      </c>
      <c r="M154" s="23">
        <v>1</v>
      </c>
      <c r="N154" s="23">
        <v>1</v>
      </c>
      <c r="O154" s="107">
        <v>509000</v>
      </c>
      <c r="P154" s="23">
        <v>30</v>
      </c>
      <c r="Q154" s="23">
        <v>1</v>
      </c>
      <c r="R154" s="23">
        <v>2</v>
      </c>
      <c r="S154" s="23">
        <v>0</v>
      </c>
      <c r="T154" s="47">
        <v>0.50900000000000001</v>
      </c>
      <c r="U154" s="98" t="s">
        <v>10847</v>
      </c>
      <c r="V154" s="98" t="s">
        <v>3139</v>
      </c>
      <c r="W154" s="69">
        <f t="shared" si="4"/>
        <v>1.5854090627805143E-6</v>
      </c>
    </row>
    <row r="155" spans="1:23">
      <c r="A155">
        <f t="shared" si="5"/>
        <v>76</v>
      </c>
      <c r="B155" s="99">
        <v>44408</v>
      </c>
      <c r="C155" s="23">
        <v>1</v>
      </c>
      <c r="D155" s="23">
        <v>4</v>
      </c>
      <c r="E155" s="98" t="s">
        <v>49</v>
      </c>
      <c r="F155" s="98" t="s">
        <v>108</v>
      </c>
      <c r="G155" s="98" t="s">
        <v>4120</v>
      </c>
      <c r="H155" s="98" t="s">
        <v>200</v>
      </c>
      <c r="I155" s="98" t="s">
        <v>10028</v>
      </c>
      <c r="J155" s="99">
        <v>44484</v>
      </c>
      <c r="K155" s="107">
        <v>2052645682</v>
      </c>
      <c r="L155" s="98" t="s">
        <v>7281</v>
      </c>
      <c r="M155" s="23">
        <v>540</v>
      </c>
      <c r="N155" s="23">
        <v>7</v>
      </c>
      <c r="O155" s="107">
        <v>180000000</v>
      </c>
      <c r="P155" s="23">
        <v>90</v>
      </c>
      <c r="Q155" s="23">
        <v>2</v>
      </c>
      <c r="R155" s="23">
        <v>2</v>
      </c>
      <c r="S155" s="23">
        <v>6.5</v>
      </c>
      <c r="T155" s="47">
        <v>529.58945002999997</v>
      </c>
      <c r="U155" s="98" t="s">
        <v>101</v>
      </c>
      <c r="V155" s="98" t="s">
        <v>3139</v>
      </c>
      <c r="W155" s="69">
        <f t="shared" si="4"/>
        <v>0.12536504800769899</v>
      </c>
    </row>
    <row r="156" spans="1:23">
      <c r="A156">
        <f t="shared" si="5"/>
        <v>110</v>
      </c>
      <c r="B156" s="99">
        <v>44408</v>
      </c>
      <c r="C156" s="23">
        <v>2</v>
      </c>
      <c r="D156" s="23">
        <v>4</v>
      </c>
      <c r="E156" s="98" t="s">
        <v>49</v>
      </c>
      <c r="F156" s="98" t="s">
        <v>108</v>
      </c>
      <c r="G156" s="98" t="s">
        <v>4120</v>
      </c>
      <c r="H156" s="98" t="s">
        <v>200</v>
      </c>
      <c r="I156" s="98" t="s">
        <v>6191</v>
      </c>
      <c r="J156" s="99">
        <v>44518</v>
      </c>
      <c r="K156" s="107">
        <v>2000000000</v>
      </c>
      <c r="L156" s="98" t="s">
        <v>7282</v>
      </c>
      <c r="M156" s="23">
        <v>540</v>
      </c>
      <c r="N156" s="23">
        <v>7</v>
      </c>
      <c r="O156" s="107">
        <v>180000000</v>
      </c>
      <c r="P156" s="23">
        <v>90</v>
      </c>
      <c r="Q156" s="23">
        <v>2</v>
      </c>
      <c r="R156" s="23">
        <v>2</v>
      </c>
      <c r="S156" s="23">
        <v>6.41</v>
      </c>
      <c r="T156" s="47">
        <v>746.5</v>
      </c>
      <c r="U156" s="98" t="s">
        <v>101</v>
      </c>
      <c r="V156" s="98" t="s">
        <v>3139</v>
      </c>
      <c r="W156" s="69">
        <f t="shared" si="4"/>
        <v>0.25576790803579952</v>
      </c>
    </row>
    <row r="157" spans="1:23">
      <c r="A157">
        <f t="shared" si="5"/>
        <v>111</v>
      </c>
      <c r="B157" s="99">
        <v>44408</v>
      </c>
      <c r="C157" s="23">
        <v>3</v>
      </c>
      <c r="D157" s="23">
        <v>4</v>
      </c>
      <c r="E157" s="98" t="s">
        <v>49</v>
      </c>
      <c r="F157" s="98" t="s">
        <v>108</v>
      </c>
      <c r="G157" s="98" t="s">
        <v>4120</v>
      </c>
      <c r="H157" s="98" t="s">
        <v>200</v>
      </c>
      <c r="I157" s="98" t="s">
        <v>10029</v>
      </c>
      <c r="J157" s="99">
        <v>44519</v>
      </c>
      <c r="K157" s="107">
        <v>865765652</v>
      </c>
      <c r="L157" s="98" t="s">
        <v>201</v>
      </c>
      <c r="M157" s="23">
        <v>540</v>
      </c>
      <c r="N157" s="23">
        <v>7</v>
      </c>
      <c r="O157" s="107">
        <v>180000000</v>
      </c>
      <c r="P157" s="23">
        <v>30</v>
      </c>
      <c r="Q157" s="23">
        <v>2</v>
      </c>
      <c r="R157" s="23">
        <v>2</v>
      </c>
      <c r="S157" s="23">
        <v>6.57</v>
      </c>
      <c r="T157" s="47">
        <v>324.66212100000001</v>
      </c>
      <c r="U157" s="98" t="s">
        <v>101</v>
      </c>
      <c r="V157" s="98" t="s">
        <v>3139</v>
      </c>
      <c r="W157" s="69">
        <f t="shared" si="4"/>
        <v>0.11224788183932963</v>
      </c>
    </row>
    <row r="158" spans="1:23">
      <c r="A158">
        <f t="shared" si="5"/>
        <v>-3</v>
      </c>
      <c r="B158" s="99">
        <v>44408</v>
      </c>
      <c r="C158" s="23">
        <v>4</v>
      </c>
      <c r="D158" s="23">
        <v>4</v>
      </c>
      <c r="E158" s="98" t="s">
        <v>49</v>
      </c>
      <c r="F158" s="98" t="s">
        <v>108</v>
      </c>
      <c r="G158" s="98" t="s">
        <v>4120</v>
      </c>
      <c r="H158" s="98" t="s">
        <v>200</v>
      </c>
      <c r="I158" s="98" t="s">
        <v>7015</v>
      </c>
      <c r="J158" s="99">
        <v>44405</v>
      </c>
      <c r="K158" s="107">
        <v>570000000</v>
      </c>
      <c r="L158" s="98" t="s">
        <v>202</v>
      </c>
      <c r="M158" s="23">
        <v>540</v>
      </c>
      <c r="N158" s="23">
        <v>7</v>
      </c>
      <c r="O158" s="107">
        <v>180000000</v>
      </c>
      <c r="P158" s="23">
        <v>90</v>
      </c>
      <c r="Q158" s="23">
        <v>2</v>
      </c>
      <c r="R158" s="23">
        <v>2</v>
      </c>
      <c r="S158" s="23">
        <v>6.6</v>
      </c>
      <c r="T158" s="47">
        <v>95</v>
      </c>
      <c r="U158" s="98" t="s">
        <v>101</v>
      </c>
      <c r="V158" s="98" t="s">
        <v>3139</v>
      </c>
      <c r="W158" s="69">
        <f t="shared" si="4"/>
        <v>-8.877044850539226E-4</v>
      </c>
    </row>
    <row r="159" spans="1:23">
      <c r="A159">
        <f t="shared" si="5"/>
        <v>662</v>
      </c>
      <c r="B159" s="99">
        <v>44408</v>
      </c>
      <c r="C159" s="23">
        <v>5</v>
      </c>
      <c r="D159" s="23">
        <v>4</v>
      </c>
      <c r="E159" s="98" t="s">
        <v>49</v>
      </c>
      <c r="F159" s="98" t="s">
        <v>108</v>
      </c>
      <c r="G159" s="98" t="s">
        <v>4120</v>
      </c>
      <c r="H159" s="98" t="s">
        <v>200</v>
      </c>
      <c r="I159" s="98" t="s">
        <v>5975</v>
      </c>
      <c r="J159" s="99">
        <v>45070</v>
      </c>
      <c r="K159" s="107">
        <v>2800000008</v>
      </c>
      <c r="L159" s="98" t="s">
        <v>10030</v>
      </c>
      <c r="M159" s="23">
        <v>24</v>
      </c>
      <c r="N159" s="23">
        <v>7</v>
      </c>
      <c r="O159" s="107">
        <v>180000000</v>
      </c>
      <c r="P159" s="23">
        <v>30</v>
      </c>
      <c r="Q159" s="23">
        <v>2</v>
      </c>
      <c r="R159" s="23">
        <v>2</v>
      </c>
      <c r="S159" s="23">
        <v>3.73</v>
      </c>
      <c r="T159" s="47">
        <v>2566.6666740000001</v>
      </c>
      <c r="U159" s="98" t="s">
        <v>101</v>
      </c>
      <c r="V159" s="98" t="s">
        <v>3139</v>
      </c>
      <c r="W159" s="69">
        <f t="shared" si="4"/>
        <v>5.2923799474180031</v>
      </c>
    </row>
    <row r="160" spans="1:23">
      <c r="A160">
        <f t="shared" si="5"/>
        <v>507</v>
      </c>
      <c r="B160" s="99">
        <v>44408</v>
      </c>
      <c r="C160" s="23">
        <v>6</v>
      </c>
      <c r="D160" s="23">
        <v>4</v>
      </c>
      <c r="E160" s="98" t="s">
        <v>49</v>
      </c>
      <c r="F160" s="98" t="s">
        <v>79</v>
      </c>
      <c r="G160" s="98" t="s">
        <v>4120</v>
      </c>
      <c r="H160" s="98" t="s">
        <v>205</v>
      </c>
      <c r="I160" s="98" t="s">
        <v>6741</v>
      </c>
      <c r="J160" s="99">
        <v>44915</v>
      </c>
      <c r="K160" s="107">
        <v>2608392000</v>
      </c>
      <c r="L160" s="98" t="s">
        <v>206</v>
      </c>
      <c r="M160" s="23">
        <v>1080</v>
      </c>
      <c r="N160" s="23">
        <v>7</v>
      </c>
      <c r="O160" s="107">
        <v>180000000</v>
      </c>
      <c r="P160" s="23">
        <v>30</v>
      </c>
      <c r="Q160" s="23">
        <v>2</v>
      </c>
      <c r="R160" s="23">
        <v>2</v>
      </c>
      <c r="S160" s="23">
        <v>7.13</v>
      </c>
      <c r="T160" s="47">
        <v>1793.2695000000001</v>
      </c>
      <c r="U160" s="98" t="s">
        <v>101</v>
      </c>
      <c r="V160" s="98" t="s">
        <v>3139</v>
      </c>
      <c r="W160" s="69">
        <f t="shared" si="4"/>
        <v>2.8318945357074576</v>
      </c>
    </row>
    <row r="161" spans="1:23">
      <c r="A161">
        <f t="shared" si="5"/>
        <v>506</v>
      </c>
      <c r="B161" s="99">
        <v>44408</v>
      </c>
      <c r="C161" s="23">
        <v>7</v>
      </c>
      <c r="D161" s="23">
        <v>4</v>
      </c>
      <c r="E161" s="98" t="s">
        <v>49</v>
      </c>
      <c r="F161" s="98" t="s">
        <v>53</v>
      </c>
      <c r="G161" s="98" t="s">
        <v>4120</v>
      </c>
      <c r="H161" s="98" t="s">
        <v>203</v>
      </c>
      <c r="I161" s="98" t="s">
        <v>9975</v>
      </c>
      <c r="J161" s="99">
        <v>44914</v>
      </c>
      <c r="K161" s="107">
        <v>4158568000</v>
      </c>
      <c r="L161" s="98" t="s">
        <v>204</v>
      </c>
      <c r="M161" s="23">
        <v>1080</v>
      </c>
      <c r="N161" s="23">
        <v>7</v>
      </c>
      <c r="O161" s="107">
        <v>180000000</v>
      </c>
      <c r="P161" s="23">
        <v>30</v>
      </c>
      <c r="Q161" s="23">
        <v>2</v>
      </c>
      <c r="R161" s="23">
        <v>2</v>
      </c>
      <c r="S161" s="23">
        <v>7.13</v>
      </c>
      <c r="T161" s="47">
        <v>2194.7997777800001</v>
      </c>
      <c r="U161" s="98" t="s">
        <v>101</v>
      </c>
      <c r="V161" s="98" t="s">
        <v>3139</v>
      </c>
      <c r="W161" s="69">
        <f t="shared" si="4"/>
        <v>3.4591466838754852</v>
      </c>
    </row>
    <row r="162" spans="1:23">
      <c r="A162">
        <f t="shared" si="5"/>
        <v>1028</v>
      </c>
      <c r="B162" s="99">
        <v>44408</v>
      </c>
      <c r="C162" s="23">
        <v>8</v>
      </c>
      <c r="D162" s="23">
        <v>4</v>
      </c>
      <c r="E162" s="98" t="s">
        <v>49</v>
      </c>
      <c r="F162" s="98" t="s">
        <v>53</v>
      </c>
      <c r="G162" s="98" t="s">
        <v>4120</v>
      </c>
      <c r="H162" s="98" t="s">
        <v>203</v>
      </c>
      <c r="I162" s="98" t="s">
        <v>5975</v>
      </c>
      <c r="J162" s="99">
        <v>45436</v>
      </c>
      <c r="K162" s="107">
        <v>5020000000</v>
      </c>
      <c r="L162" s="98" t="s">
        <v>12356</v>
      </c>
      <c r="M162" s="23">
        <v>180</v>
      </c>
      <c r="N162" s="23">
        <v>7</v>
      </c>
      <c r="O162" s="107">
        <v>180000000</v>
      </c>
      <c r="P162" s="23">
        <v>180</v>
      </c>
      <c r="Q162" s="23">
        <v>2</v>
      </c>
      <c r="R162" s="23">
        <v>2</v>
      </c>
      <c r="S162" s="23">
        <v>3.89</v>
      </c>
      <c r="T162" s="47">
        <v>4741.11096</v>
      </c>
      <c r="U162" s="98" t="s">
        <v>101</v>
      </c>
      <c r="V162" s="98" t="s">
        <v>3139</v>
      </c>
      <c r="W162" s="69">
        <f t="shared" si="4"/>
        <v>15.180874443170374</v>
      </c>
    </row>
    <row r="163" spans="1:23">
      <c r="A163">
        <f t="shared" si="5"/>
        <v>-162</v>
      </c>
      <c r="B163" s="99">
        <v>44408</v>
      </c>
      <c r="C163" s="23">
        <v>9</v>
      </c>
      <c r="D163" s="23">
        <v>4</v>
      </c>
      <c r="E163" s="98" t="s">
        <v>49</v>
      </c>
      <c r="F163" s="98" t="s">
        <v>102</v>
      </c>
      <c r="G163" s="98" t="s">
        <v>4120</v>
      </c>
      <c r="H163" s="98" t="s">
        <v>12357</v>
      </c>
      <c r="I163" s="98" t="s">
        <v>9975</v>
      </c>
      <c r="J163" s="99">
        <v>44246</v>
      </c>
      <c r="K163" s="107">
        <v>500000000</v>
      </c>
      <c r="L163" s="98" t="s">
        <v>10031</v>
      </c>
      <c r="M163" s="23">
        <v>180</v>
      </c>
      <c r="N163" s="23">
        <v>7</v>
      </c>
      <c r="O163" s="107">
        <v>180000000</v>
      </c>
      <c r="P163" s="23">
        <v>180</v>
      </c>
      <c r="Q163" s="23">
        <v>2</v>
      </c>
      <c r="R163" s="23">
        <v>2</v>
      </c>
      <c r="S163" s="23">
        <v>7.43</v>
      </c>
      <c r="T163" s="47">
        <v>500</v>
      </c>
      <c r="U163" s="98" t="s">
        <v>101</v>
      </c>
      <c r="V163" s="98" t="s">
        <v>3139</v>
      </c>
      <c r="W163" s="69">
        <f t="shared" si="4"/>
        <v>-0.25229495891006221</v>
      </c>
    </row>
    <row r="164" spans="1:23">
      <c r="A164">
        <f t="shared" si="5"/>
        <v>42</v>
      </c>
      <c r="B164" s="99">
        <v>44408</v>
      </c>
      <c r="C164" s="23">
        <v>1</v>
      </c>
      <c r="D164" s="23">
        <v>4</v>
      </c>
      <c r="E164" s="98" t="s">
        <v>49</v>
      </c>
      <c r="F164" s="98" t="s">
        <v>53</v>
      </c>
      <c r="G164" s="98" t="s">
        <v>4120</v>
      </c>
      <c r="H164" s="98" t="s">
        <v>209</v>
      </c>
      <c r="I164" s="98" t="s">
        <v>10033</v>
      </c>
      <c r="J164" s="99">
        <v>44450</v>
      </c>
      <c r="K164" s="107">
        <v>1500000000</v>
      </c>
      <c r="L164" s="98" t="s">
        <v>210</v>
      </c>
      <c r="M164" s="23">
        <v>1080</v>
      </c>
      <c r="N164" s="23">
        <v>1</v>
      </c>
      <c r="O164" s="107">
        <v>1500000000</v>
      </c>
      <c r="P164" s="23">
        <v>30</v>
      </c>
      <c r="Q164" s="23">
        <v>2</v>
      </c>
      <c r="R164" s="23">
        <v>2</v>
      </c>
      <c r="S164" s="23">
        <v>4.6100000000000003</v>
      </c>
      <c r="T164" s="47">
        <v>83.457576000000003</v>
      </c>
      <c r="U164" s="98" t="s">
        <v>85</v>
      </c>
      <c r="V164" s="98" t="s">
        <v>3139</v>
      </c>
      <c r="W164" s="69">
        <f t="shared" si="4"/>
        <v>1.0917887403968426E-2</v>
      </c>
    </row>
    <row r="165" spans="1:23">
      <c r="A165">
        <f t="shared" si="5"/>
        <v>108</v>
      </c>
      <c r="B165" s="99">
        <v>44408</v>
      </c>
      <c r="C165" s="23">
        <v>2</v>
      </c>
      <c r="D165" s="23">
        <v>4</v>
      </c>
      <c r="E165" s="98" t="s">
        <v>49</v>
      </c>
      <c r="F165" s="98" t="s">
        <v>53</v>
      </c>
      <c r="G165" s="98" t="s">
        <v>4120</v>
      </c>
      <c r="H165" s="98" t="s">
        <v>209</v>
      </c>
      <c r="I165" s="98" t="s">
        <v>10034</v>
      </c>
      <c r="J165" s="99">
        <v>44516</v>
      </c>
      <c r="K165" s="107">
        <v>1000000000</v>
      </c>
      <c r="L165" s="98" t="s">
        <v>211</v>
      </c>
      <c r="M165" s="23">
        <v>1080</v>
      </c>
      <c r="N165" s="23">
        <v>1</v>
      </c>
      <c r="O165" s="107">
        <v>1000000000</v>
      </c>
      <c r="P165" s="23">
        <v>30</v>
      </c>
      <c r="Q165" s="23">
        <v>2</v>
      </c>
      <c r="R165" s="23">
        <v>2</v>
      </c>
      <c r="S165" s="23">
        <v>4.41</v>
      </c>
      <c r="T165" s="47">
        <v>112.940951</v>
      </c>
      <c r="U165" s="98" t="s">
        <v>85</v>
      </c>
      <c r="V165" s="98" t="s">
        <v>3139</v>
      </c>
      <c r="W165" s="69">
        <f t="shared" si="4"/>
        <v>3.7992576789077796E-2</v>
      </c>
    </row>
    <row r="166" spans="1:23">
      <c r="A166">
        <f t="shared" si="5"/>
        <v>176</v>
      </c>
      <c r="B166" s="99">
        <v>44408</v>
      </c>
      <c r="C166" s="23">
        <v>3</v>
      </c>
      <c r="D166" s="23">
        <v>1</v>
      </c>
      <c r="E166" s="98" t="s">
        <v>49</v>
      </c>
      <c r="F166" s="98" t="s">
        <v>207</v>
      </c>
      <c r="G166" s="98" t="s">
        <v>4120</v>
      </c>
      <c r="H166" s="98" t="s">
        <v>208</v>
      </c>
      <c r="I166" s="98" t="s">
        <v>10035</v>
      </c>
      <c r="J166" s="99">
        <v>44584</v>
      </c>
      <c r="K166" s="107">
        <v>500000000</v>
      </c>
      <c r="L166" s="98" t="s">
        <v>212</v>
      </c>
      <c r="M166" s="23">
        <v>1080</v>
      </c>
      <c r="N166" s="23">
        <v>1</v>
      </c>
      <c r="O166" s="107">
        <v>500000000</v>
      </c>
      <c r="P166" s="23">
        <v>30</v>
      </c>
      <c r="Q166" s="23">
        <v>2</v>
      </c>
      <c r="R166" s="23">
        <v>2</v>
      </c>
      <c r="S166" s="23">
        <v>1.91</v>
      </c>
      <c r="T166" s="47">
        <v>83.464609999999993</v>
      </c>
      <c r="U166" s="98" t="s">
        <v>4135</v>
      </c>
      <c r="V166" s="98" t="s">
        <v>3139</v>
      </c>
      <c r="W166" s="69">
        <f t="shared" si="4"/>
        <v>4.5755003230486521E-2</v>
      </c>
    </row>
    <row r="167" spans="1:23">
      <c r="A167">
        <f t="shared" si="5"/>
        <v>853</v>
      </c>
      <c r="B167" s="99">
        <v>44408</v>
      </c>
      <c r="C167" s="23">
        <v>4</v>
      </c>
      <c r="D167" s="23">
        <v>4</v>
      </c>
      <c r="E167" s="98" t="s">
        <v>49</v>
      </c>
      <c r="F167" s="98" t="s">
        <v>53</v>
      </c>
      <c r="G167" s="98" t="s">
        <v>4120</v>
      </c>
      <c r="H167" s="98" t="s">
        <v>209</v>
      </c>
      <c r="I167" s="98" t="s">
        <v>6253</v>
      </c>
      <c r="J167" s="99">
        <v>45261</v>
      </c>
      <c r="K167" s="107">
        <v>700000000</v>
      </c>
      <c r="L167" s="98" t="s">
        <v>10038</v>
      </c>
      <c r="M167" s="23">
        <v>1080</v>
      </c>
      <c r="N167" s="23">
        <v>1</v>
      </c>
      <c r="O167" s="107">
        <v>700000000</v>
      </c>
      <c r="P167" s="23">
        <v>30</v>
      </c>
      <c r="Q167" s="23">
        <v>2</v>
      </c>
      <c r="R167" s="23">
        <v>2</v>
      </c>
      <c r="S167" s="23">
        <v>1.91</v>
      </c>
      <c r="T167" s="47">
        <v>564.777017</v>
      </c>
      <c r="U167" s="98" t="s">
        <v>85</v>
      </c>
      <c r="V167" s="98" t="s">
        <v>3139</v>
      </c>
      <c r="W167" s="69">
        <f t="shared" si="4"/>
        <v>1.5005469917981509</v>
      </c>
    </row>
    <row r="168" spans="1:23">
      <c r="A168">
        <f t="shared" si="5"/>
        <v>912</v>
      </c>
      <c r="B168" s="99">
        <v>44408</v>
      </c>
      <c r="C168" s="23">
        <v>5</v>
      </c>
      <c r="D168" s="23">
        <v>1</v>
      </c>
      <c r="E168" s="98" t="s">
        <v>49</v>
      </c>
      <c r="F168" s="98" t="s">
        <v>207</v>
      </c>
      <c r="G168" s="98" t="s">
        <v>4120</v>
      </c>
      <c r="H168" s="98" t="s">
        <v>208</v>
      </c>
      <c r="I168" s="98" t="s">
        <v>5976</v>
      </c>
      <c r="J168" s="99">
        <v>45320</v>
      </c>
      <c r="K168" s="107">
        <v>500000000</v>
      </c>
      <c r="L168" s="98" t="s">
        <v>7283</v>
      </c>
      <c r="M168" s="23">
        <v>1080</v>
      </c>
      <c r="N168" s="23">
        <v>1</v>
      </c>
      <c r="O168" s="107">
        <v>500000000</v>
      </c>
      <c r="P168" s="23">
        <v>30</v>
      </c>
      <c r="Q168" s="23">
        <v>2</v>
      </c>
      <c r="R168" s="23">
        <v>2</v>
      </c>
      <c r="S168" s="23">
        <v>1.91</v>
      </c>
      <c r="T168" s="47">
        <v>417.32292200000001</v>
      </c>
      <c r="U168" s="98" t="s">
        <v>4135</v>
      </c>
      <c r="V168" s="98" t="s">
        <v>3139</v>
      </c>
      <c r="W168" s="69">
        <f t="shared" si="4"/>
        <v>1.1854701746406664</v>
      </c>
    </row>
    <row r="169" spans="1:23">
      <c r="A169">
        <f t="shared" si="5"/>
        <v>939</v>
      </c>
      <c r="B169" s="99">
        <v>44408</v>
      </c>
      <c r="C169" s="23">
        <v>6</v>
      </c>
      <c r="D169" s="23">
        <v>1</v>
      </c>
      <c r="E169" s="98" t="s">
        <v>49</v>
      </c>
      <c r="F169" s="98" t="s">
        <v>207</v>
      </c>
      <c r="G169" s="98" t="s">
        <v>4120</v>
      </c>
      <c r="H169" s="98" t="s">
        <v>209</v>
      </c>
      <c r="I169" s="98" t="s">
        <v>6024</v>
      </c>
      <c r="J169" s="99">
        <v>45347</v>
      </c>
      <c r="K169" s="107">
        <v>500000000</v>
      </c>
      <c r="L169" s="98" t="s">
        <v>7284</v>
      </c>
      <c r="M169" s="23">
        <v>1080</v>
      </c>
      <c r="N169" s="23">
        <v>1</v>
      </c>
      <c r="O169" s="107">
        <v>500000000</v>
      </c>
      <c r="P169" s="23">
        <v>30</v>
      </c>
      <c r="Q169" s="23">
        <v>2</v>
      </c>
      <c r="R169" s="23">
        <v>2</v>
      </c>
      <c r="S169" s="23">
        <v>1.91</v>
      </c>
      <c r="T169" s="47">
        <v>431.23368499999998</v>
      </c>
      <c r="U169" s="98" t="s">
        <v>4135</v>
      </c>
      <c r="V169" s="98" t="s">
        <v>3139</v>
      </c>
      <c r="W169" s="69">
        <f t="shared" si="4"/>
        <v>1.261251872377894</v>
      </c>
    </row>
    <row r="170" spans="1:23">
      <c r="A170">
        <f t="shared" si="5"/>
        <v>222</v>
      </c>
      <c r="B170" s="99">
        <v>44408</v>
      </c>
      <c r="C170" s="23">
        <v>7</v>
      </c>
      <c r="D170" s="23">
        <v>5</v>
      </c>
      <c r="E170" s="98" t="s">
        <v>49</v>
      </c>
      <c r="F170" s="98" t="s">
        <v>164</v>
      </c>
      <c r="G170" s="98" t="s">
        <v>4120</v>
      </c>
      <c r="H170" s="98" t="s">
        <v>213</v>
      </c>
      <c r="I170" s="98" t="s">
        <v>10039</v>
      </c>
      <c r="J170" s="99">
        <v>44630</v>
      </c>
      <c r="K170" s="107">
        <v>10000000</v>
      </c>
      <c r="L170" s="98" t="s">
        <v>214</v>
      </c>
      <c r="M170" s="23">
        <v>900</v>
      </c>
      <c r="N170" s="23">
        <v>1</v>
      </c>
      <c r="O170" s="107">
        <v>10000000</v>
      </c>
      <c r="P170" s="23">
        <v>30</v>
      </c>
      <c r="Q170" s="23">
        <v>2</v>
      </c>
      <c r="R170" s="23">
        <v>2</v>
      </c>
      <c r="S170" s="23">
        <v>0</v>
      </c>
      <c r="T170" s="47">
        <v>4</v>
      </c>
      <c r="U170" s="98" t="s">
        <v>4135</v>
      </c>
      <c r="V170" s="98" t="s">
        <v>3139</v>
      </c>
      <c r="W170" s="69">
        <f t="shared" si="4"/>
        <v>2.7659002902732746E-3</v>
      </c>
    </row>
    <row r="171" spans="1:23">
      <c r="A171">
        <f t="shared" si="5"/>
        <v>415</v>
      </c>
      <c r="B171" s="99">
        <v>44408</v>
      </c>
      <c r="C171" s="23">
        <v>8</v>
      </c>
      <c r="D171" s="23">
        <v>5</v>
      </c>
      <c r="E171" s="98" t="s">
        <v>49</v>
      </c>
      <c r="F171" s="98" t="s">
        <v>164</v>
      </c>
      <c r="G171" s="98" t="s">
        <v>4120</v>
      </c>
      <c r="H171" s="98" t="s">
        <v>213</v>
      </c>
      <c r="I171" s="98" t="s">
        <v>10040</v>
      </c>
      <c r="J171" s="99">
        <v>44823</v>
      </c>
      <c r="K171" s="107">
        <v>10300000</v>
      </c>
      <c r="L171" s="98" t="s">
        <v>215</v>
      </c>
      <c r="M171" s="23">
        <v>1080</v>
      </c>
      <c r="N171" s="23">
        <v>1</v>
      </c>
      <c r="O171" s="107">
        <v>10300000</v>
      </c>
      <c r="P171" s="23">
        <v>30</v>
      </c>
      <c r="Q171" s="23">
        <v>2</v>
      </c>
      <c r="R171" s="23">
        <v>2</v>
      </c>
      <c r="S171" s="23">
        <v>0</v>
      </c>
      <c r="T171" s="47">
        <v>4.6077690000000002</v>
      </c>
      <c r="U171" s="98" t="s">
        <v>4135</v>
      </c>
      <c r="V171" s="98" t="s">
        <v>3139</v>
      </c>
      <c r="W171" s="69">
        <f t="shared" si="4"/>
        <v>5.9561050563784476E-3</v>
      </c>
    </row>
    <row r="172" spans="1:23">
      <c r="A172">
        <f t="shared" si="5"/>
        <v>51</v>
      </c>
      <c r="B172" s="99">
        <v>44408</v>
      </c>
      <c r="C172" s="23">
        <v>9</v>
      </c>
      <c r="D172" s="23">
        <v>5</v>
      </c>
      <c r="E172" s="98" t="s">
        <v>49</v>
      </c>
      <c r="F172" s="98" t="s">
        <v>164</v>
      </c>
      <c r="G172" s="98" t="s">
        <v>4120</v>
      </c>
      <c r="H172" s="98" t="s">
        <v>213</v>
      </c>
      <c r="I172" s="98" t="s">
        <v>10041</v>
      </c>
      <c r="J172" s="99">
        <v>44459</v>
      </c>
      <c r="K172" s="107">
        <v>6000000</v>
      </c>
      <c r="L172" s="98" t="s">
        <v>216</v>
      </c>
      <c r="M172" s="23">
        <v>720</v>
      </c>
      <c r="N172" s="23">
        <v>1</v>
      </c>
      <c r="O172" s="107">
        <v>6000000</v>
      </c>
      <c r="P172" s="23">
        <v>30</v>
      </c>
      <c r="Q172" s="23">
        <v>2</v>
      </c>
      <c r="R172" s="23">
        <v>2</v>
      </c>
      <c r="S172" s="23">
        <v>0</v>
      </c>
      <c r="T172" s="47">
        <v>1.5</v>
      </c>
      <c r="U172" s="98" t="s">
        <v>4135</v>
      </c>
      <c r="V172" s="98" t="s">
        <v>3139</v>
      </c>
      <c r="W172" s="69">
        <f t="shared" si="4"/>
        <v>2.3827857230394764E-4</v>
      </c>
    </row>
    <row r="173" spans="1:23">
      <c r="A173">
        <f t="shared" si="5"/>
        <v>430</v>
      </c>
      <c r="B173" s="99">
        <v>44408</v>
      </c>
      <c r="C173" s="23">
        <v>10</v>
      </c>
      <c r="D173" s="23">
        <v>5</v>
      </c>
      <c r="E173" s="98" t="s">
        <v>49</v>
      </c>
      <c r="F173" s="98" t="s">
        <v>164</v>
      </c>
      <c r="G173" s="98" t="s">
        <v>4120</v>
      </c>
      <c r="H173" s="98" t="s">
        <v>213</v>
      </c>
      <c r="I173" s="98" t="s">
        <v>9560</v>
      </c>
      <c r="J173" s="99">
        <v>44838</v>
      </c>
      <c r="K173" s="107">
        <v>20000000</v>
      </c>
      <c r="L173" s="98" t="s">
        <v>217</v>
      </c>
      <c r="M173" s="23">
        <v>1080</v>
      </c>
      <c r="N173" s="23">
        <v>1</v>
      </c>
      <c r="O173" s="107">
        <v>20000000</v>
      </c>
      <c r="P173" s="23">
        <v>30</v>
      </c>
      <c r="Q173" s="23">
        <v>2</v>
      </c>
      <c r="R173" s="23">
        <v>2</v>
      </c>
      <c r="S173" s="23">
        <v>0</v>
      </c>
      <c r="T173" s="47">
        <v>8.5162270000000007</v>
      </c>
      <c r="U173" s="98" t="s">
        <v>4135</v>
      </c>
      <c r="V173" s="98" t="s">
        <v>3139</v>
      </c>
      <c r="W173" s="69">
        <f t="shared" si="4"/>
        <v>1.1406154205487875E-2</v>
      </c>
    </row>
    <row r="174" spans="1:23">
      <c r="A174">
        <f t="shared" si="5"/>
        <v>76</v>
      </c>
      <c r="B174" s="99">
        <v>44408</v>
      </c>
      <c r="C174" s="23">
        <v>11</v>
      </c>
      <c r="D174" s="23">
        <v>5</v>
      </c>
      <c r="E174" s="98" t="s">
        <v>49</v>
      </c>
      <c r="F174" s="98" t="s">
        <v>164</v>
      </c>
      <c r="G174" s="98" t="s">
        <v>4120</v>
      </c>
      <c r="H174" s="98" t="s">
        <v>213</v>
      </c>
      <c r="I174" s="98" t="s">
        <v>10028</v>
      </c>
      <c r="J174" s="99">
        <v>44484</v>
      </c>
      <c r="K174" s="107">
        <v>3000000</v>
      </c>
      <c r="L174" s="98" t="s">
        <v>219</v>
      </c>
      <c r="M174" s="23">
        <v>720</v>
      </c>
      <c r="N174" s="23">
        <v>1</v>
      </c>
      <c r="O174" s="107">
        <v>3000000</v>
      </c>
      <c r="P174" s="23">
        <v>30</v>
      </c>
      <c r="Q174" s="23">
        <v>2</v>
      </c>
      <c r="R174" s="23">
        <v>2</v>
      </c>
      <c r="S174" s="23">
        <v>0</v>
      </c>
      <c r="T174" s="47">
        <v>0.62241199999999997</v>
      </c>
      <c r="U174" s="98" t="s">
        <v>4135</v>
      </c>
      <c r="V174" s="98" t="s">
        <v>3139</v>
      </c>
      <c r="W174" s="69">
        <f t="shared" si="4"/>
        <v>1.4733811305370188E-4</v>
      </c>
    </row>
    <row r="175" spans="1:23">
      <c r="A175">
        <f t="shared" si="5"/>
        <v>76</v>
      </c>
      <c r="B175" s="99">
        <v>44408</v>
      </c>
      <c r="C175" s="23">
        <v>12</v>
      </c>
      <c r="D175" s="23">
        <v>5</v>
      </c>
      <c r="E175" s="98" t="s">
        <v>49</v>
      </c>
      <c r="F175" s="98" t="s">
        <v>164</v>
      </c>
      <c r="G175" s="98" t="s">
        <v>4120</v>
      </c>
      <c r="H175" s="98" t="s">
        <v>213</v>
      </c>
      <c r="I175" s="98" t="s">
        <v>10028</v>
      </c>
      <c r="J175" s="99">
        <v>44484</v>
      </c>
      <c r="K175" s="107">
        <v>8000000</v>
      </c>
      <c r="L175" s="98" t="s">
        <v>218</v>
      </c>
      <c r="M175" s="23">
        <v>720</v>
      </c>
      <c r="N175" s="23">
        <v>1</v>
      </c>
      <c r="O175" s="107">
        <v>8000000</v>
      </c>
      <c r="P175" s="23">
        <v>30</v>
      </c>
      <c r="Q175" s="23">
        <v>2</v>
      </c>
      <c r="R175" s="23">
        <v>2</v>
      </c>
      <c r="S175" s="23">
        <v>0</v>
      </c>
      <c r="T175" s="47">
        <v>3.8560729999999999</v>
      </c>
      <c r="U175" s="98" t="s">
        <v>4135</v>
      </c>
      <c r="V175" s="98" t="s">
        <v>3139</v>
      </c>
      <c r="W175" s="69">
        <f t="shared" si="4"/>
        <v>9.128142124787558E-4</v>
      </c>
    </row>
    <row r="176" spans="1:23">
      <c r="A176">
        <f t="shared" si="5"/>
        <v>266</v>
      </c>
      <c r="B176" s="99">
        <v>44408</v>
      </c>
      <c r="C176" s="23">
        <v>13</v>
      </c>
      <c r="D176" s="23">
        <v>5</v>
      </c>
      <c r="E176" s="98" t="s">
        <v>49</v>
      </c>
      <c r="F176" s="98" t="s">
        <v>164</v>
      </c>
      <c r="G176" s="98" t="s">
        <v>4120</v>
      </c>
      <c r="H176" s="98" t="s">
        <v>213</v>
      </c>
      <c r="I176" s="98" t="s">
        <v>6171</v>
      </c>
      <c r="J176" s="99">
        <v>44674</v>
      </c>
      <c r="K176" s="107">
        <v>6000000</v>
      </c>
      <c r="L176" s="98" t="s">
        <v>220</v>
      </c>
      <c r="M176" s="23">
        <v>900</v>
      </c>
      <c r="N176" s="23">
        <v>1</v>
      </c>
      <c r="O176" s="107">
        <v>6000000</v>
      </c>
      <c r="P176" s="23">
        <v>30</v>
      </c>
      <c r="Q176" s="23">
        <v>2</v>
      </c>
      <c r="R176" s="23">
        <v>2</v>
      </c>
      <c r="S176" s="23">
        <v>0</v>
      </c>
      <c r="T176" s="47">
        <v>2.3349350000000002</v>
      </c>
      <c r="U176" s="98" t="s">
        <v>4135</v>
      </c>
      <c r="V176" s="98" t="s">
        <v>3139</v>
      </c>
      <c r="W176" s="69">
        <f t="shared" si="4"/>
        <v>1.9345501203554222E-3</v>
      </c>
    </row>
    <row r="177" spans="1:23">
      <c r="A177">
        <f t="shared" si="5"/>
        <v>451</v>
      </c>
      <c r="B177" s="99">
        <v>44408</v>
      </c>
      <c r="C177" s="23">
        <v>14</v>
      </c>
      <c r="D177" s="23">
        <v>5</v>
      </c>
      <c r="E177" s="98" t="s">
        <v>49</v>
      </c>
      <c r="F177" s="98" t="s">
        <v>164</v>
      </c>
      <c r="G177" s="98" t="s">
        <v>4120</v>
      </c>
      <c r="H177" s="98" t="s">
        <v>213</v>
      </c>
      <c r="I177" s="98" t="s">
        <v>10042</v>
      </c>
      <c r="J177" s="99">
        <v>44859</v>
      </c>
      <c r="K177" s="107">
        <v>7000000</v>
      </c>
      <c r="L177" s="98" t="s">
        <v>221</v>
      </c>
      <c r="M177" s="23">
        <v>1110</v>
      </c>
      <c r="N177" s="23">
        <v>1</v>
      </c>
      <c r="O177" s="107">
        <v>7000000</v>
      </c>
      <c r="P177" s="23">
        <v>30</v>
      </c>
      <c r="Q177" s="23">
        <v>2</v>
      </c>
      <c r="R177" s="23">
        <v>2</v>
      </c>
      <c r="S177" s="23">
        <v>0</v>
      </c>
      <c r="T177" s="47">
        <v>3.4999989999999999</v>
      </c>
      <c r="U177" s="98" t="s">
        <v>4135</v>
      </c>
      <c r="V177" s="98" t="s">
        <v>3139</v>
      </c>
      <c r="W177" s="69">
        <f t="shared" si="4"/>
        <v>4.916635541413663E-3</v>
      </c>
    </row>
    <row r="178" spans="1:23">
      <c r="A178">
        <f t="shared" si="5"/>
        <v>268</v>
      </c>
      <c r="B178" s="99">
        <v>44408</v>
      </c>
      <c r="C178" s="23">
        <v>15</v>
      </c>
      <c r="D178" s="23">
        <v>5</v>
      </c>
      <c r="E178" s="98" t="s">
        <v>49</v>
      </c>
      <c r="F178" s="98" t="s">
        <v>164</v>
      </c>
      <c r="G178" s="98" t="s">
        <v>4120</v>
      </c>
      <c r="H178" s="98" t="s">
        <v>213</v>
      </c>
      <c r="I178" s="98" t="s">
        <v>10042</v>
      </c>
      <c r="J178" s="99">
        <v>44676</v>
      </c>
      <c r="K178" s="107">
        <v>5000000</v>
      </c>
      <c r="L178" s="98" t="s">
        <v>222</v>
      </c>
      <c r="M178" s="23">
        <v>1080</v>
      </c>
      <c r="N178" s="23">
        <v>1</v>
      </c>
      <c r="O178" s="107">
        <v>5000000</v>
      </c>
      <c r="P178" s="23">
        <v>30</v>
      </c>
      <c r="Q178" s="23">
        <v>2</v>
      </c>
      <c r="R178" s="23">
        <v>2</v>
      </c>
      <c r="S178" s="23">
        <v>0</v>
      </c>
      <c r="T178" s="47">
        <v>1.9406319999999999</v>
      </c>
      <c r="U178" s="98" t="s">
        <v>4135</v>
      </c>
      <c r="V178" s="98" t="s">
        <v>3139</v>
      </c>
      <c r="W178" s="69">
        <f t="shared" si="4"/>
        <v>1.6199497252775295E-3</v>
      </c>
    </row>
    <row r="179" spans="1:23">
      <c r="A179">
        <f t="shared" si="5"/>
        <v>273</v>
      </c>
      <c r="B179" s="99">
        <v>44408</v>
      </c>
      <c r="C179" s="23">
        <v>16</v>
      </c>
      <c r="D179" s="23">
        <v>5</v>
      </c>
      <c r="E179" s="98" t="s">
        <v>49</v>
      </c>
      <c r="F179" s="98" t="s">
        <v>164</v>
      </c>
      <c r="G179" s="98" t="s">
        <v>4120</v>
      </c>
      <c r="H179" s="98" t="s">
        <v>213</v>
      </c>
      <c r="I179" s="98" t="s">
        <v>10019</v>
      </c>
      <c r="J179" s="99">
        <v>44681</v>
      </c>
      <c r="K179" s="107">
        <v>7000000</v>
      </c>
      <c r="L179" s="98" t="s">
        <v>224</v>
      </c>
      <c r="M179" s="23">
        <v>900</v>
      </c>
      <c r="N179" s="23">
        <v>1</v>
      </c>
      <c r="O179" s="107">
        <v>7000000</v>
      </c>
      <c r="P179" s="23">
        <v>30</v>
      </c>
      <c r="Q179" s="23">
        <v>2</v>
      </c>
      <c r="R179" s="23">
        <v>2</v>
      </c>
      <c r="S179" s="23">
        <v>0</v>
      </c>
      <c r="T179" s="47">
        <v>2.627799</v>
      </c>
      <c r="U179" s="98" t="s">
        <v>4135</v>
      </c>
      <c r="V179" s="98" t="s">
        <v>3139</v>
      </c>
      <c r="W179" s="69">
        <f t="shared" si="4"/>
        <v>2.2344896335677825E-3</v>
      </c>
    </row>
    <row r="180" spans="1:23">
      <c r="A180">
        <f t="shared" si="5"/>
        <v>456</v>
      </c>
      <c r="B180" s="99">
        <v>44408</v>
      </c>
      <c r="C180" s="23">
        <v>17</v>
      </c>
      <c r="D180" s="23">
        <v>5</v>
      </c>
      <c r="E180" s="98" t="s">
        <v>49</v>
      </c>
      <c r="F180" s="98" t="s">
        <v>164</v>
      </c>
      <c r="G180" s="98" t="s">
        <v>4120</v>
      </c>
      <c r="H180" s="98" t="s">
        <v>213</v>
      </c>
      <c r="I180" s="98" t="s">
        <v>10019</v>
      </c>
      <c r="J180" s="99">
        <v>44864</v>
      </c>
      <c r="K180" s="107">
        <v>8000000</v>
      </c>
      <c r="L180" s="98" t="s">
        <v>223</v>
      </c>
      <c r="M180" s="23">
        <v>1080</v>
      </c>
      <c r="N180" s="23">
        <v>1</v>
      </c>
      <c r="O180" s="107">
        <v>8000000</v>
      </c>
      <c r="P180" s="23">
        <v>30</v>
      </c>
      <c r="Q180" s="23">
        <v>2</v>
      </c>
      <c r="R180" s="23">
        <v>2</v>
      </c>
      <c r="S180" s="23">
        <v>0</v>
      </c>
      <c r="T180" s="47">
        <v>3.999695</v>
      </c>
      <c r="U180" s="98" t="s">
        <v>4135</v>
      </c>
      <c r="V180" s="98" t="s">
        <v>3139</v>
      </c>
      <c r="W180" s="69">
        <f t="shared" si="4"/>
        <v>5.6808755045563986E-3</v>
      </c>
    </row>
    <row r="181" spans="1:23">
      <c r="A181">
        <f t="shared" si="5"/>
        <v>93</v>
      </c>
      <c r="B181" s="99">
        <v>44408</v>
      </c>
      <c r="C181" s="23">
        <v>18</v>
      </c>
      <c r="D181" s="23">
        <v>5</v>
      </c>
      <c r="E181" s="98" t="s">
        <v>49</v>
      </c>
      <c r="F181" s="98" t="s">
        <v>164</v>
      </c>
      <c r="G181" s="98" t="s">
        <v>4120</v>
      </c>
      <c r="H181" s="98" t="s">
        <v>213</v>
      </c>
      <c r="I181" s="98" t="s">
        <v>6852</v>
      </c>
      <c r="J181" s="99">
        <v>44501</v>
      </c>
      <c r="K181" s="107">
        <v>24000000</v>
      </c>
      <c r="L181" s="98" t="s">
        <v>225</v>
      </c>
      <c r="M181" s="23">
        <v>720</v>
      </c>
      <c r="N181" s="23">
        <v>1</v>
      </c>
      <c r="O181" s="107">
        <v>24000000</v>
      </c>
      <c r="P181" s="23">
        <v>30</v>
      </c>
      <c r="Q181" s="23">
        <v>2</v>
      </c>
      <c r="R181" s="23">
        <v>2</v>
      </c>
      <c r="S181" s="23">
        <v>0</v>
      </c>
      <c r="T181" s="47">
        <v>4.748354</v>
      </c>
      <c r="U181" s="98" t="s">
        <v>4135</v>
      </c>
      <c r="V181" s="98" t="s">
        <v>3139</v>
      </c>
      <c r="W181" s="69">
        <f t="shared" si="4"/>
        <v>1.3754651517382708E-3</v>
      </c>
    </row>
    <row r="182" spans="1:23">
      <c r="A182">
        <f t="shared" si="5"/>
        <v>98</v>
      </c>
      <c r="B182" s="99">
        <v>44408</v>
      </c>
      <c r="C182" s="23">
        <v>19</v>
      </c>
      <c r="D182" s="23">
        <v>5</v>
      </c>
      <c r="E182" s="98" t="s">
        <v>49</v>
      </c>
      <c r="F182" s="98" t="s">
        <v>164</v>
      </c>
      <c r="G182" s="98" t="s">
        <v>4120</v>
      </c>
      <c r="H182" s="98" t="s">
        <v>213</v>
      </c>
      <c r="I182" s="98" t="s">
        <v>6164</v>
      </c>
      <c r="J182" s="99">
        <v>44506</v>
      </c>
      <c r="K182" s="107">
        <v>2500000</v>
      </c>
      <c r="L182" s="98" t="s">
        <v>226</v>
      </c>
      <c r="M182" s="23">
        <v>720</v>
      </c>
      <c r="N182" s="23">
        <v>1</v>
      </c>
      <c r="O182" s="107">
        <v>2500000</v>
      </c>
      <c r="P182" s="23">
        <v>30</v>
      </c>
      <c r="Q182" s="23">
        <v>2</v>
      </c>
      <c r="R182" s="23">
        <v>2</v>
      </c>
      <c r="S182" s="23">
        <v>0</v>
      </c>
      <c r="T182" s="47">
        <v>1.323431</v>
      </c>
      <c r="U182" s="98" t="s">
        <v>4135</v>
      </c>
      <c r="V182" s="98" t="s">
        <v>3139</v>
      </c>
      <c r="W182" s="69">
        <f t="shared" si="4"/>
        <v>4.039716918148105E-4</v>
      </c>
    </row>
    <row r="183" spans="1:23">
      <c r="A183">
        <f t="shared" si="5"/>
        <v>463</v>
      </c>
      <c r="B183" s="99">
        <v>44408</v>
      </c>
      <c r="C183" s="23">
        <v>20</v>
      </c>
      <c r="D183" s="23">
        <v>5</v>
      </c>
      <c r="E183" s="98" t="s">
        <v>49</v>
      </c>
      <c r="F183" s="98" t="s">
        <v>164</v>
      </c>
      <c r="G183" s="98" t="s">
        <v>4120</v>
      </c>
      <c r="H183" s="98" t="s">
        <v>213</v>
      </c>
      <c r="I183" s="98" t="s">
        <v>6164</v>
      </c>
      <c r="J183" s="99">
        <v>44871</v>
      </c>
      <c r="K183" s="107">
        <v>14000000</v>
      </c>
      <c r="L183" s="98" t="s">
        <v>229</v>
      </c>
      <c r="M183" s="23">
        <v>1080</v>
      </c>
      <c r="N183" s="23">
        <v>1</v>
      </c>
      <c r="O183" s="107">
        <v>14000000</v>
      </c>
      <c r="P183" s="23">
        <v>30</v>
      </c>
      <c r="Q183" s="23">
        <v>2</v>
      </c>
      <c r="R183" s="23">
        <v>2</v>
      </c>
      <c r="S183" s="23">
        <v>0</v>
      </c>
      <c r="T183" s="47">
        <v>9.1548289999999994</v>
      </c>
      <c r="U183" s="98" t="s">
        <v>4135</v>
      </c>
      <c r="V183" s="98" t="s">
        <v>3139</v>
      </c>
      <c r="W183" s="69">
        <f t="shared" si="4"/>
        <v>1.3202457611797875E-2</v>
      </c>
    </row>
    <row r="184" spans="1:23">
      <c r="A184">
        <f t="shared" si="5"/>
        <v>279</v>
      </c>
      <c r="B184" s="99">
        <v>44408</v>
      </c>
      <c r="C184" s="23">
        <v>21</v>
      </c>
      <c r="D184" s="23">
        <v>5</v>
      </c>
      <c r="E184" s="98" t="s">
        <v>49</v>
      </c>
      <c r="F184" s="98" t="s">
        <v>164</v>
      </c>
      <c r="G184" s="98" t="s">
        <v>4120</v>
      </c>
      <c r="H184" s="98" t="s">
        <v>213</v>
      </c>
      <c r="I184" s="98" t="s">
        <v>6164</v>
      </c>
      <c r="J184" s="99">
        <v>44687</v>
      </c>
      <c r="K184" s="107">
        <v>14900000</v>
      </c>
      <c r="L184" s="98" t="s">
        <v>228</v>
      </c>
      <c r="M184" s="23">
        <v>1080</v>
      </c>
      <c r="N184" s="23">
        <v>1</v>
      </c>
      <c r="O184" s="107">
        <v>14900000</v>
      </c>
      <c r="P184" s="23">
        <v>30</v>
      </c>
      <c r="Q184" s="23">
        <v>2</v>
      </c>
      <c r="R184" s="23">
        <v>2</v>
      </c>
      <c r="S184" s="23">
        <v>0</v>
      </c>
      <c r="T184" s="47">
        <v>5.96</v>
      </c>
      <c r="U184" s="98" t="s">
        <v>4135</v>
      </c>
      <c r="V184" s="98" t="s">
        <v>3139</v>
      </c>
      <c r="W184" s="69">
        <f t="shared" si="4"/>
        <v>5.1793351786914551E-3</v>
      </c>
    </row>
    <row r="185" spans="1:23">
      <c r="A185">
        <f t="shared" si="5"/>
        <v>463</v>
      </c>
      <c r="B185" s="99">
        <v>44408</v>
      </c>
      <c r="C185" s="23">
        <v>22</v>
      </c>
      <c r="D185" s="23">
        <v>5</v>
      </c>
      <c r="E185" s="98" t="s">
        <v>49</v>
      </c>
      <c r="F185" s="98" t="s">
        <v>164</v>
      </c>
      <c r="G185" s="98" t="s">
        <v>4120</v>
      </c>
      <c r="H185" s="98" t="s">
        <v>213</v>
      </c>
      <c r="I185" s="98" t="s">
        <v>6164</v>
      </c>
      <c r="J185" s="99">
        <v>44871</v>
      </c>
      <c r="K185" s="107">
        <v>12000000</v>
      </c>
      <c r="L185" s="98" t="s">
        <v>227</v>
      </c>
      <c r="M185" s="23">
        <v>1110</v>
      </c>
      <c r="N185" s="23">
        <v>1</v>
      </c>
      <c r="O185" s="107">
        <v>12000000</v>
      </c>
      <c r="P185" s="23">
        <v>30</v>
      </c>
      <c r="Q185" s="23">
        <v>2</v>
      </c>
      <c r="R185" s="23">
        <v>2</v>
      </c>
      <c r="S185" s="23">
        <v>0</v>
      </c>
      <c r="T185" s="47">
        <v>7.7916350000000003</v>
      </c>
      <c r="U185" s="98" t="s">
        <v>4135</v>
      </c>
      <c r="V185" s="98" t="s">
        <v>3139</v>
      </c>
      <c r="W185" s="69">
        <f t="shared" si="4"/>
        <v>1.1236554043128578E-2</v>
      </c>
    </row>
    <row r="186" spans="1:23">
      <c r="A186">
        <f t="shared" si="5"/>
        <v>112</v>
      </c>
      <c r="B186" s="99">
        <v>44408</v>
      </c>
      <c r="C186" s="23">
        <v>23</v>
      </c>
      <c r="D186" s="23">
        <v>5</v>
      </c>
      <c r="E186" s="98" t="s">
        <v>49</v>
      </c>
      <c r="F186" s="98" t="s">
        <v>164</v>
      </c>
      <c r="G186" s="98" t="s">
        <v>4120</v>
      </c>
      <c r="H186" s="98" t="s">
        <v>213</v>
      </c>
      <c r="I186" s="98" t="s">
        <v>6130</v>
      </c>
      <c r="J186" s="99">
        <v>44520</v>
      </c>
      <c r="K186" s="107">
        <v>8000000</v>
      </c>
      <c r="L186" s="98" t="s">
        <v>230</v>
      </c>
      <c r="M186" s="23">
        <v>720</v>
      </c>
      <c r="N186" s="23">
        <v>1</v>
      </c>
      <c r="O186" s="107">
        <v>8000000</v>
      </c>
      <c r="P186" s="23">
        <v>30</v>
      </c>
      <c r="Q186" s="23">
        <v>2</v>
      </c>
      <c r="R186" s="23">
        <v>2</v>
      </c>
      <c r="S186" s="23">
        <v>0</v>
      </c>
      <c r="T186" s="47">
        <v>2.2215060000000002</v>
      </c>
      <c r="U186" s="98" t="s">
        <v>4135</v>
      </c>
      <c r="V186" s="98" t="s">
        <v>3139</v>
      </c>
      <c r="W186" s="69">
        <f t="shared" si="4"/>
        <v>7.7497745282354509E-4</v>
      </c>
    </row>
    <row r="187" spans="1:23">
      <c r="A187">
        <f t="shared" si="5"/>
        <v>478</v>
      </c>
      <c r="B187" s="99">
        <v>44408</v>
      </c>
      <c r="C187" s="23">
        <v>24</v>
      </c>
      <c r="D187" s="23">
        <v>5</v>
      </c>
      <c r="E187" s="98" t="s">
        <v>49</v>
      </c>
      <c r="F187" s="98" t="s">
        <v>164</v>
      </c>
      <c r="G187" s="98" t="s">
        <v>4120</v>
      </c>
      <c r="H187" s="98" t="s">
        <v>213</v>
      </c>
      <c r="I187" s="98" t="s">
        <v>10043</v>
      </c>
      <c r="J187" s="99">
        <v>44886</v>
      </c>
      <c r="K187" s="107">
        <v>45500000</v>
      </c>
      <c r="L187" s="98" t="s">
        <v>231</v>
      </c>
      <c r="M187" s="23">
        <v>1080</v>
      </c>
      <c r="N187" s="23">
        <v>1</v>
      </c>
      <c r="O187" s="107">
        <v>45500000</v>
      </c>
      <c r="P187" s="23">
        <v>30</v>
      </c>
      <c r="Q187" s="23">
        <v>2</v>
      </c>
      <c r="R187" s="23">
        <v>2</v>
      </c>
      <c r="S187" s="23">
        <v>2.85</v>
      </c>
      <c r="T187" s="47">
        <v>26.230820059999999</v>
      </c>
      <c r="U187" s="98" t="s">
        <v>4135</v>
      </c>
      <c r="V187" s="98" t="s">
        <v>3139</v>
      </c>
      <c r="W187" s="69">
        <f t="shared" si="4"/>
        <v>3.9053801899811592E-2</v>
      </c>
    </row>
    <row r="188" spans="1:23">
      <c r="A188">
        <f t="shared" si="5"/>
        <v>308</v>
      </c>
      <c r="B188" s="99">
        <v>44408</v>
      </c>
      <c r="C188" s="23">
        <v>25</v>
      </c>
      <c r="D188" s="23">
        <v>5</v>
      </c>
      <c r="E188" s="98" t="s">
        <v>49</v>
      </c>
      <c r="F188" s="98" t="s">
        <v>164</v>
      </c>
      <c r="G188" s="98" t="s">
        <v>4120</v>
      </c>
      <c r="H188" s="98" t="s">
        <v>213</v>
      </c>
      <c r="I188" s="98" t="s">
        <v>10021</v>
      </c>
      <c r="J188" s="99">
        <v>44716</v>
      </c>
      <c r="K188" s="107">
        <v>10000000</v>
      </c>
      <c r="L188" s="98" t="s">
        <v>232</v>
      </c>
      <c r="M188" s="23">
        <v>900</v>
      </c>
      <c r="N188" s="23">
        <v>1</v>
      </c>
      <c r="O188" s="107">
        <v>10000000</v>
      </c>
      <c r="P188" s="23">
        <v>30</v>
      </c>
      <c r="Q188" s="23">
        <v>2</v>
      </c>
      <c r="R188" s="23">
        <v>2</v>
      </c>
      <c r="S188" s="23">
        <v>2.85</v>
      </c>
      <c r="T188" s="47">
        <v>4.7913614299999994</v>
      </c>
      <c r="U188" s="98" t="s">
        <v>4135</v>
      </c>
      <c r="V188" s="98" t="s">
        <v>3139</v>
      </c>
      <c r="W188" s="69">
        <f t="shared" si="4"/>
        <v>4.5965628544737394E-3</v>
      </c>
    </row>
    <row r="189" spans="1:23">
      <c r="A189">
        <f t="shared" si="5"/>
        <v>496</v>
      </c>
      <c r="B189" s="99">
        <v>44408</v>
      </c>
      <c r="C189" s="23">
        <v>26</v>
      </c>
      <c r="D189" s="23">
        <v>5</v>
      </c>
      <c r="E189" s="98" t="s">
        <v>49</v>
      </c>
      <c r="F189" s="98" t="s">
        <v>164</v>
      </c>
      <c r="G189" s="98" t="s">
        <v>4120</v>
      </c>
      <c r="H189" s="98" t="s">
        <v>213</v>
      </c>
      <c r="I189" s="98" t="s">
        <v>10044</v>
      </c>
      <c r="J189" s="99">
        <v>44904</v>
      </c>
      <c r="K189" s="107">
        <v>21000000</v>
      </c>
      <c r="L189" s="98" t="s">
        <v>233</v>
      </c>
      <c r="M189" s="23">
        <v>1080</v>
      </c>
      <c r="N189" s="23">
        <v>1</v>
      </c>
      <c r="O189" s="107">
        <v>21000000</v>
      </c>
      <c r="P189" s="23">
        <v>30</v>
      </c>
      <c r="Q189" s="23">
        <v>2</v>
      </c>
      <c r="R189" s="23">
        <v>2</v>
      </c>
      <c r="S189" s="23">
        <v>2.85</v>
      </c>
      <c r="T189" s="47">
        <v>12.280110779999999</v>
      </c>
      <c r="U189" s="98" t="s">
        <v>4135</v>
      </c>
      <c r="V189" s="98" t="s">
        <v>3139</v>
      </c>
      <c r="W189" s="69">
        <f t="shared" si="4"/>
        <v>1.8971755335147548E-2</v>
      </c>
    </row>
    <row r="190" spans="1:23">
      <c r="A190">
        <f t="shared" si="5"/>
        <v>320</v>
      </c>
      <c r="B190" s="99">
        <v>44408</v>
      </c>
      <c r="C190" s="23">
        <v>27</v>
      </c>
      <c r="D190" s="23">
        <v>5</v>
      </c>
      <c r="E190" s="98" t="s">
        <v>49</v>
      </c>
      <c r="F190" s="98" t="s">
        <v>164</v>
      </c>
      <c r="G190" s="98" t="s">
        <v>4120</v>
      </c>
      <c r="H190" s="98" t="s">
        <v>213</v>
      </c>
      <c r="I190" s="98" t="s">
        <v>10045</v>
      </c>
      <c r="J190" s="99">
        <v>44728</v>
      </c>
      <c r="K190" s="107">
        <v>5000000</v>
      </c>
      <c r="L190" s="98" t="s">
        <v>234</v>
      </c>
      <c r="M190" s="23">
        <v>900</v>
      </c>
      <c r="N190" s="23">
        <v>1</v>
      </c>
      <c r="O190" s="107">
        <v>5000000</v>
      </c>
      <c r="P190" s="23">
        <v>30</v>
      </c>
      <c r="Q190" s="23">
        <v>2</v>
      </c>
      <c r="R190" s="23">
        <v>2</v>
      </c>
      <c r="S190" s="23">
        <v>0</v>
      </c>
      <c r="T190" s="47">
        <v>2.964696</v>
      </c>
      <c r="U190" s="98" t="s">
        <v>4135</v>
      </c>
      <c r="V190" s="98" t="s">
        <v>3139</v>
      </c>
      <c r="W190" s="69">
        <f t="shared" si="4"/>
        <v>2.9549742439538796E-3</v>
      </c>
    </row>
    <row r="191" spans="1:23">
      <c r="A191">
        <f t="shared" si="5"/>
        <v>141</v>
      </c>
      <c r="B191" s="99">
        <v>44408</v>
      </c>
      <c r="C191" s="23">
        <v>28</v>
      </c>
      <c r="D191" s="23">
        <v>5</v>
      </c>
      <c r="E191" s="98" t="s">
        <v>49</v>
      </c>
      <c r="F191" s="98" t="s">
        <v>164</v>
      </c>
      <c r="G191" s="98" t="s">
        <v>4120</v>
      </c>
      <c r="H191" s="98" t="s">
        <v>213</v>
      </c>
      <c r="I191" s="98" t="s">
        <v>9975</v>
      </c>
      <c r="J191" s="99">
        <v>44549</v>
      </c>
      <c r="K191" s="107">
        <v>4000000</v>
      </c>
      <c r="L191" s="98" t="s">
        <v>236</v>
      </c>
      <c r="M191" s="23">
        <v>720</v>
      </c>
      <c r="N191" s="23">
        <v>1</v>
      </c>
      <c r="O191" s="107">
        <v>4000000</v>
      </c>
      <c r="P191" s="23">
        <v>30</v>
      </c>
      <c r="Q191" s="23">
        <v>2</v>
      </c>
      <c r="R191" s="23">
        <v>2</v>
      </c>
      <c r="S191" s="23">
        <v>0</v>
      </c>
      <c r="T191" s="47">
        <v>2</v>
      </c>
      <c r="U191" s="98" t="s">
        <v>4135</v>
      </c>
      <c r="V191" s="98" t="s">
        <v>3139</v>
      </c>
      <c r="W191" s="69">
        <f t="shared" si="4"/>
        <v>8.7836022731651285E-4</v>
      </c>
    </row>
    <row r="192" spans="1:23">
      <c r="A192">
        <f t="shared" si="5"/>
        <v>506</v>
      </c>
      <c r="B192" s="99">
        <v>44408</v>
      </c>
      <c r="C192" s="23">
        <v>29</v>
      </c>
      <c r="D192" s="23">
        <v>5</v>
      </c>
      <c r="E192" s="98" t="s">
        <v>49</v>
      </c>
      <c r="F192" s="98" t="s">
        <v>164</v>
      </c>
      <c r="G192" s="98" t="s">
        <v>4120</v>
      </c>
      <c r="H192" s="98" t="s">
        <v>213</v>
      </c>
      <c r="I192" s="98" t="s">
        <v>9975</v>
      </c>
      <c r="J192" s="99">
        <v>44914</v>
      </c>
      <c r="K192" s="107">
        <v>10000000</v>
      </c>
      <c r="L192" s="98" t="s">
        <v>235</v>
      </c>
      <c r="M192" s="23">
        <v>1080</v>
      </c>
      <c r="N192" s="23">
        <v>1</v>
      </c>
      <c r="O192" s="107">
        <v>10000000</v>
      </c>
      <c r="P192" s="23">
        <v>30</v>
      </c>
      <c r="Q192" s="23">
        <v>2</v>
      </c>
      <c r="R192" s="23">
        <v>2</v>
      </c>
      <c r="S192" s="23">
        <v>0</v>
      </c>
      <c r="T192" s="47">
        <v>5.8333349999999999</v>
      </c>
      <c r="U192" s="98" t="s">
        <v>4135</v>
      </c>
      <c r="V192" s="98" t="s">
        <v>3139</v>
      </c>
      <c r="W192" s="69">
        <f t="shared" si="4"/>
        <v>9.1937139895261182E-3</v>
      </c>
    </row>
    <row r="193" spans="1:23">
      <c r="A193">
        <f t="shared" si="5"/>
        <v>506</v>
      </c>
      <c r="B193" s="99">
        <v>44408</v>
      </c>
      <c r="C193" s="23">
        <v>30</v>
      </c>
      <c r="D193" s="23">
        <v>5</v>
      </c>
      <c r="E193" s="98" t="s">
        <v>49</v>
      </c>
      <c r="F193" s="98" t="s">
        <v>164</v>
      </c>
      <c r="G193" s="98" t="s">
        <v>4120</v>
      </c>
      <c r="H193" s="98" t="s">
        <v>213</v>
      </c>
      <c r="I193" s="98" t="s">
        <v>9975</v>
      </c>
      <c r="J193" s="99">
        <v>44914</v>
      </c>
      <c r="K193" s="107">
        <v>8000000</v>
      </c>
      <c r="L193" s="98" t="s">
        <v>237</v>
      </c>
      <c r="M193" s="23">
        <v>1080</v>
      </c>
      <c r="N193" s="23">
        <v>1</v>
      </c>
      <c r="O193" s="107">
        <v>8000000</v>
      </c>
      <c r="P193" s="23">
        <v>30</v>
      </c>
      <c r="Q193" s="23">
        <v>2</v>
      </c>
      <c r="R193" s="23">
        <v>2</v>
      </c>
      <c r="S193" s="23">
        <v>0</v>
      </c>
      <c r="T193" s="47">
        <v>5.3333339999999998</v>
      </c>
      <c r="U193" s="98" t="s">
        <v>4135</v>
      </c>
      <c r="V193" s="98" t="s">
        <v>3139</v>
      </c>
      <c r="W193" s="69">
        <f t="shared" si="4"/>
        <v>8.40568001093976E-3</v>
      </c>
    </row>
    <row r="194" spans="1:23">
      <c r="A194">
        <f t="shared" si="5"/>
        <v>141</v>
      </c>
      <c r="B194" s="99">
        <v>44408</v>
      </c>
      <c r="C194" s="23">
        <v>31</v>
      </c>
      <c r="D194" s="23">
        <v>5</v>
      </c>
      <c r="E194" s="98" t="s">
        <v>49</v>
      </c>
      <c r="F194" s="98" t="s">
        <v>164</v>
      </c>
      <c r="G194" s="98" t="s">
        <v>4120</v>
      </c>
      <c r="H194" s="98" t="s">
        <v>213</v>
      </c>
      <c r="I194" s="98" t="s">
        <v>9975</v>
      </c>
      <c r="J194" s="99">
        <v>44549</v>
      </c>
      <c r="K194" s="107">
        <v>20000000</v>
      </c>
      <c r="L194" s="98" t="s">
        <v>238</v>
      </c>
      <c r="M194" s="23">
        <v>1080</v>
      </c>
      <c r="N194" s="23">
        <v>1</v>
      </c>
      <c r="O194" s="107">
        <v>20000000</v>
      </c>
      <c r="P194" s="23">
        <v>30</v>
      </c>
      <c r="Q194" s="23">
        <v>2</v>
      </c>
      <c r="R194" s="23">
        <v>2</v>
      </c>
      <c r="S194" s="23">
        <v>0</v>
      </c>
      <c r="T194" s="47">
        <v>7.6683209999999997</v>
      </c>
      <c r="U194" s="98" t="s">
        <v>4135</v>
      </c>
      <c r="V194" s="98" t="s">
        <v>3139</v>
      </c>
      <c r="W194" s="69">
        <f t="shared" ref="W194:W257" si="6">+T194/SUM($T$2:$T$5848)*A194</f>
        <v>3.3677740883479947E-3</v>
      </c>
    </row>
    <row r="195" spans="1:23">
      <c r="A195">
        <f t="shared" ref="A195:A258" si="7">+J195-B195</f>
        <v>506</v>
      </c>
      <c r="B195" s="99">
        <v>44408</v>
      </c>
      <c r="C195" s="23">
        <v>32</v>
      </c>
      <c r="D195" s="23">
        <v>5</v>
      </c>
      <c r="E195" s="98" t="s">
        <v>49</v>
      </c>
      <c r="F195" s="98" t="s">
        <v>164</v>
      </c>
      <c r="G195" s="98" t="s">
        <v>4120</v>
      </c>
      <c r="H195" s="98" t="s">
        <v>213</v>
      </c>
      <c r="I195" s="98" t="s">
        <v>9975</v>
      </c>
      <c r="J195" s="99">
        <v>44914</v>
      </c>
      <c r="K195" s="107">
        <v>14900000</v>
      </c>
      <c r="L195" s="98" t="s">
        <v>239</v>
      </c>
      <c r="M195" s="23">
        <v>1110</v>
      </c>
      <c r="N195" s="23">
        <v>1</v>
      </c>
      <c r="O195" s="107">
        <v>14900000</v>
      </c>
      <c r="P195" s="23">
        <v>30</v>
      </c>
      <c r="Q195" s="23">
        <v>2</v>
      </c>
      <c r="R195" s="23">
        <v>2</v>
      </c>
      <c r="S195" s="23">
        <v>0</v>
      </c>
      <c r="T195" s="47">
        <v>9.9333340000000003</v>
      </c>
      <c r="U195" s="98" t="s">
        <v>4135</v>
      </c>
      <c r="V195" s="98" t="s">
        <v>3139</v>
      </c>
      <c r="W195" s="69">
        <f t="shared" si="6"/>
        <v>1.5655578114138046E-2</v>
      </c>
    </row>
    <row r="196" spans="1:23">
      <c r="A196">
        <f t="shared" si="7"/>
        <v>327</v>
      </c>
      <c r="B196" s="99">
        <v>44408</v>
      </c>
      <c r="C196" s="23">
        <v>33</v>
      </c>
      <c r="D196" s="23">
        <v>5</v>
      </c>
      <c r="E196" s="98" t="s">
        <v>49</v>
      </c>
      <c r="F196" s="98" t="s">
        <v>164</v>
      </c>
      <c r="G196" s="98" t="s">
        <v>4120</v>
      </c>
      <c r="H196" s="98" t="s">
        <v>213</v>
      </c>
      <c r="I196" s="98" t="s">
        <v>10046</v>
      </c>
      <c r="J196" s="99">
        <v>44735</v>
      </c>
      <c r="K196" s="107">
        <v>10000000</v>
      </c>
      <c r="L196" s="98" t="s">
        <v>240</v>
      </c>
      <c r="M196" s="23">
        <v>900</v>
      </c>
      <c r="N196" s="23">
        <v>1</v>
      </c>
      <c r="O196" s="107">
        <v>10000000</v>
      </c>
      <c r="P196" s="23">
        <v>30</v>
      </c>
      <c r="Q196" s="23">
        <v>2</v>
      </c>
      <c r="R196" s="23">
        <v>2</v>
      </c>
      <c r="S196" s="23">
        <v>0</v>
      </c>
      <c r="T196" s="47">
        <v>4.3333190000000004</v>
      </c>
      <c r="U196" s="98" t="s">
        <v>4135</v>
      </c>
      <c r="V196" s="98" t="s">
        <v>3139</v>
      </c>
      <c r="W196" s="69">
        <f t="shared" si="6"/>
        <v>4.4135898057911828E-3</v>
      </c>
    </row>
    <row r="197" spans="1:23">
      <c r="A197">
        <f t="shared" si="7"/>
        <v>514</v>
      </c>
      <c r="B197" s="99">
        <v>44408</v>
      </c>
      <c r="C197" s="23">
        <v>34</v>
      </c>
      <c r="D197" s="23">
        <v>5</v>
      </c>
      <c r="E197" s="98" t="s">
        <v>49</v>
      </c>
      <c r="F197" s="98" t="s">
        <v>164</v>
      </c>
      <c r="G197" s="98" t="s">
        <v>4120</v>
      </c>
      <c r="H197" s="98" t="s">
        <v>213</v>
      </c>
      <c r="I197" s="98" t="s">
        <v>9967</v>
      </c>
      <c r="J197" s="99">
        <v>44922</v>
      </c>
      <c r="K197" s="107">
        <v>20000000</v>
      </c>
      <c r="L197" s="98" t="s">
        <v>241</v>
      </c>
      <c r="M197" s="23">
        <v>1080</v>
      </c>
      <c r="N197" s="23">
        <v>1</v>
      </c>
      <c r="O197" s="107">
        <v>20000000</v>
      </c>
      <c r="P197" s="23">
        <v>30</v>
      </c>
      <c r="Q197" s="23">
        <v>2</v>
      </c>
      <c r="R197" s="23">
        <v>2</v>
      </c>
      <c r="S197" s="23">
        <v>2.85</v>
      </c>
      <c r="T197" s="47">
        <v>10.02573724</v>
      </c>
      <c r="U197" s="98" t="s">
        <v>4135</v>
      </c>
      <c r="V197" s="98" t="s">
        <v>3139</v>
      </c>
      <c r="W197" s="69">
        <f t="shared" si="6"/>
        <v>1.6051033135982277E-2</v>
      </c>
    </row>
    <row r="198" spans="1:23">
      <c r="A198">
        <f t="shared" si="7"/>
        <v>528</v>
      </c>
      <c r="B198" s="99">
        <v>44408</v>
      </c>
      <c r="C198" s="23">
        <v>35</v>
      </c>
      <c r="D198" s="23">
        <v>5</v>
      </c>
      <c r="E198" s="98" t="s">
        <v>49</v>
      </c>
      <c r="F198" s="98" t="s">
        <v>164</v>
      </c>
      <c r="G198" s="98" t="s">
        <v>4120</v>
      </c>
      <c r="H198" s="98" t="s">
        <v>213</v>
      </c>
      <c r="I198" s="98" t="s">
        <v>7221</v>
      </c>
      <c r="J198" s="99">
        <v>44936</v>
      </c>
      <c r="K198" s="107">
        <v>14900000</v>
      </c>
      <c r="L198" s="98" t="s">
        <v>242</v>
      </c>
      <c r="M198" s="23">
        <v>1110</v>
      </c>
      <c r="N198" s="23">
        <v>1</v>
      </c>
      <c r="O198" s="107">
        <v>14900000</v>
      </c>
      <c r="P198" s="23">
        <v>30</v>
      </c>
      <c r="Q198" s="23">
        <v>2</v>
      </c>
      <c r="R198" s="23">
        <v>2</v>
      </c>
      <c r="S198" s="23">
        <v>0</v>
      </c>
      <c r="T198" s="47">
        <v>7.8638870000000001</v>
      </c>
      <c r="U198" s="98" t="s">
        <v>4135</v>
      </c>
      <c r="V198" s="98" t="s">
        <v>3139</v>
      </c>
      <c r="W198" s="69">
        <f t="shared" si="6"/>
        <v>1.2932864902472354E-2</v>
      </c>
    </row>
    <row r="199" spans="1:23">
      <c r="A199">
        <f t="shared" si="7"/>
        <v>538</v>
      </c>
      <c r="B199" s="99">
        <v>44408</v>
      </c>
      <c r="C199" s="23">
        <v>36</v>
      </c>
      <c r="D199" s="23">
        <v>5</v>
      </c>
      <c r="E199" s="98" t="s">
        <v>49</v>
      </c>
      <c r="F199" s="98" t="s">
        <v>164</v>
      </c>
      <c r="G199" s="98" t="s">
        <v>4120</v>
      </c>
      <c r="H199" s="98" t="s">
        <v>213</v>
      </c>
      <c r="I199" s="98" t="s">
        <v>10047</v>
      </c>
      <c r="J199" s="99">
        <v>44946</v>
      </c>
      <c r="K199" s="107">
        <v>14900000</v>
      </c>
      <c r="L199" s="98" t="s">
        <v>243</v>
      </c>
      <c r="M199" s="23">
        <v>1080</v>
      </c>
      <c r="N199" s="23">
        <v>1</v>
      </c>
      <c r="O199" s="107">
        <v>14900000</v>
      </c>
      <c r="P199" s="23">
        <v>30</v>
      </c>
      <c r="Q199" s="23">
        <v>2</v>
      </c>
      <c r="R199" s="23">
        <v>2</v>
      </c>
      <c r="S199" s="23">
        <v>0</v>
      </c>
      <c r="T199" s="47">
        <v>9.9333340000000003</v>
      </c>
      <c r="U199" s="98" t="s">
        <v>4135</v>
      </c>
      <c r="V199" s="98" t="s">
        <v>3139</v>
      </c>
      <c r="W199" s="69">
        <f t="shared" si="6"/>
        <v>1.6645654200407645E-2</v>
      </c>
    </row>
    <row r="200" spans="1:23">
      <c r="A200">
        <f t="shared" si="7"/>
        <v>541</v>
      </c>
      <c r="B200" s="99">
        <v>44408</v>
      </c>
      <c r="C200" s="23">
        <v>37</v>
      </c>
      <c r="D200" s="23">
        <v>5</v>
      </c>
      <c r="E200" s="98" t="s">
        <v>49</v>
      </c>
      <c r="F200" s="98" t="s">
        <v>164</v>
      </c>
      <c r="G200" s="98" t="s">
        <v>4120</v>
      </c>
      <c r="H200" s="98" t="s">
        <v>213</v>
      </c>
      <c r="I200" s="98" t="s">
        <v>10022</v>
      </c>
      <c r="J200" s="99">
        <v>44949</v>
      </c>
      <c r="K200" s="107">
        <v>6500000</v>
      </c>
      <c r="L200" s="98" t="s">
        <v>244</v>
      </c>
      <c r="M200" s="23">
        <v>1080</v>
      </c>
      <c r="N200" s="23">
        <v>1</v>
      </c>
      <c r="O200" s="107">
        <v>6500000</v>
      </c>
      <c r="P200" s="23">
        <v>30</v>
      </c>
      <c r="Q200" s="23">
        <v>2</v>
      </c>
      <c r="R200" s="23">
        <v>2</v>
      </c>
      <c r="S200" s="23">
        <v>0</v>
      </c>
      <c r="T200" s="47">
        <v>3.7916650000000001</v>
      </c>
      <c r="U200" s="98" t="s">
        <v>4135</v>
      </c>
      <c r="V200" s="98" t="s">
        <v>3139</v>
      </c>
      <c r="W200" s="69">
        <f t="shared" si="6"/>
        <v>6.3892632008427791E-3</v>
      </c>
    </row>
    <row r="201" spans="1:23">
      <c r="A201">
        <f t="shared" si="7"/>
        <v>548</v>
      </c>
      <c r="B201" s="99">
        <v>44408</v>
      </c>
      <c r="C201" s="23">
        <v>38</v>
      </c>
      <c r="D201" s="23">
        <v>5</v>
      </c>
      <c r="E201" s="98" t="s">
        <v>49</v>
      </c>
      <c r="F201" s="98" t="s">
        <v>164</v>
      </c>
      <c r="G201" s="98" t="s">
        <v>4120</v>
      </c>
      <c r="H201" s="98" t="s">
        <v>213</v>
      </c>
      <c r="I201" s="98" t="s">
        <v>6559</v>
      </c>
      <c r="J201" s="99">
        <v>44956</v>
      </c>
      <c r="K201" s="107">
        <v>16000000</v>
      </c>
      <c r="L201" s="98" t="s">
        <v>245</v>
      </c>
      <c r="M201" s="23">
        <v>1110</v>
      </c>
      <c r="N201" s="23">
        <v>1</v>
      </c>
      <c r="O201" s="107">
        <v>16000000</v>
      </c>
      <c r="P201" s="23">
        <v>30</v>
      </c>
      <c r="Q201" s="23">
        <v>2</v>
      </c>
      <c r="R201" s="23">
        <v>2</v>
      </c>
      <c r="S201" s="23">
        <v>0</v>
      </c>
      <c r="T201" s="47">
        <v>10.665462</v>
      </c>
      <c r="U201" s="98" t="s">
        <v>4135</v>
      </c>
      <c r="V201" s="98" t="s">
        <v>3139</v>
      </c>
      <c r="W201" s="69">
        <f t="shared" si="6"/>
        <v>1.8204710849156331E-2</v>
      </c>
    </row>
    <row r="202" spans="1:23">
      <c r="A202">
        <f t="shared" si="7"/>
        <v>549</v>
      </c>
      <c r="B202" s="99">
        <v>44408</v>
      </c>
      <c r="C202" s="23">
        <v>39</v>
      </c>
      <c r="D202" s="23">
        <v>5</v>
      </c>
      <c r="E202" s="98" t="s">
        <v>49</v>
      </c>
      <c r="F202" s="98" t="s">
        <v>164</v>
      </c>
      <c r="G202" s="98" t="s">
        <v>4120</v>
      </c>
      <c r="H202" s="98" t="s">
        <v>213</v>
      </c>
      <c r="I202" s="98" t="s">
        <v>6719</v>
      </c>
      <c r="J202" s="99">
        <v>44957</v>
      </c>
      <c r="K202" s="107">
        <v>35000000</v>
      </c>
      <c r="L202" s="98" t="s">
        <v>246</v>
      </c>
      <c r="M202" s="23">
        <v>1080</v>
      </c>
      <c r="N202" s="23">
        <v>1</v>
      </c>
      <c r="O202" s="107">
        <v>35000000</v>
      </c>
      <c r="P202" s="23">
        <v>30</v>
      </c>
      <c r="Q202" s="23">
        <v>2</v>
      </c>
      <c r="R202" s="23">
        <v>2</v>
      </c>
      <c r="S202" s="23">
        <v>2.85</v>
      </c>
      <c r="T202" s="47">
        <v>19.49563624</v>
      </c>
      <c r="U202" s="98" t="s">
        <v>4135</v>
      </c>
      <c r="V202" s="98" t="s">
        <v>3139</v>
      </c>
      <c r="W202" s="69">
        <f t="shared" si="6"/>
        <v>3.3337521709986169E-2</v>
      </c>
    </row>
    <row r="203" spans="1:23">
      <c r="A203">
        <f t="shared" si="7"/>
        <v>3</v>
      </c>
      <c r="B203" s="99">
        <v>44408</v>
      </c>
      <c r="C203" s="23">
        <v>40</v>
      </c>
      <c r="D203" s="23">
        <v>5</v>
      </c>
      <c r="E203" s="98" t="s">
        <v>49</v>
      </c>
      <c r="F203" s="98" t="s">
        <v>164</v>
      </c>
      <c r="G203" s="98" t="s">
        <v>4120</v>
      </c>
      <c r="H203" s="98" t="s">
        <v>213</v>
      </c>
      <c r="I203" s="98" t="s">
        <v>10049</v>
      </c>
      <c r="J203" s="99">
        <v>44411</v>
      </c>
      <c r="K203" s="107">
        <v>15800000</v>
      </c>
      <c r="L203" s="98" t="s">
        <v>247</v>
      </c>
      <c r="M203" s="23">
        <v>540</v>
      </c>
      <c r="N203" s="23">
        <v>1</v>
      </c>
      <c r="O203" s="107">
        <v>15800000</v>
      </c>
      <c r="P203" s="23">
        <v>30</v>
      </c>
      <c r="Q203" s="23">
        <v>2</v>
      </c>
      <c r="R203" s="23">
        <v>2</v>
      </c>
      <c r="S203" s="23">
        <v>0</v>
      </c>
      <c r="T203" s="47">
        <v>8.9961509999999993</v>
      </c>
      <c r="U203" s="98" t="s">
        <v>4135</v>
      </c>
      <c r="V203" s="98" t="s">
        <v>3139</v>
      </c>
      <c r="W203" s="69">
        <f t="shared" si="6"/>
        <v>8.4062353588656112E-5</v>
      </c>
    </row>
    <row r="204" spans="1:23">
      <c r="A204">
        <f t="shared" si="7"/>
        <v>555</v>
      </c>
      <c r="B204" s="99">
        <v>44408</v>
      </c>
      <c r="C204" s="23">
        <v>41</v>
      </c>
      <c r="D204" s="23">
        <v>5</v>
      </c>
      <c r="E204" s="98" t="s">
        <v>49</v>
      </c>
      <c r="F204" s="98" t="s">
        <v>164</v>
      </c>
      <c r="G204" s="98" t="s">
        <v>4120</v>
      </c>
      <c r="H204" s="98" t="s">
        <v>213</v>
      </c>
      <c r="I204" s="98" t="s">
        <v>10050</v>
      </c>
      <c r="J204" s="99">
        <v>44963</v>
      </c>
      <c r="K204" s="107">
        <v>15000000</v>
      </c>
      <c r="L204" s="98" t="s">
        <v>248</v>
      </c>
      <c r="M204" s="23">
        <v>1080</v>
      </c>
      <c r="N204" s="23">
        <v>1</v>
      </c>
      <c r="O204" s="107">
        <v>15000000</v>
      </c>
      <c r="P204" s="23">
        <v>30</v>
      </c>
      <c r="Q204" s="23">
        <v>2</v>
      </c>
      <c r="R204" s="23">
        <v>2</v>
      </c>
      <c r="S204" s="23">
        <v>2.85</v>
      </c>
      <c r="T204" s="47">
        <v>8.4873263399999992</v>
      </c>
      <c r="U204" s="98" t="s">
        <v>4135</v>
      </c>
      <c r="V204" s="98" t="s">
        <v>3139</v>
      </c>
      <c r="W204" s="69">
        <f t="shared" si="6"/>
        <v>1.4671936492156255E-2</v>
      </c>
    </row>
    <row r="205" spans="1:23">
      <c r="A205">
        <f t="shared" si="7"/>
        <v>559</v>
      </c>
      <c r="B205" s="99">
        <v>44408</v>
      </c>
      <c r="C205" s="23">
        <v>42</v>
      </c>
      <c r="D205" s="23">
        <v>5</v>
      </c>
      <c r="E205" s="98" t="s">
        <v>49</v>
      </c>
      <c r="F205" s="98" t="s">
        <v>164</v>
      </c>
      <c r="G205" s="98" t="s">
        <v>4120</v>
      </c>
      <c r="H205" s="98" t="s">
        <v>213</v>
      </c>
      <c r="I205" s="98" t="s">
        <v>10023</v>
      </c>
      <c r="J205" s="99">
        <v>44967</v>
      </c>
      <c r="K205" s="107">
        <v>26300000</v>
      </c>
      <c r="L205" s="98" t="s">
        <v>250</v>
      </c>
      <c r="M205" s="23">
        <v>1080</v>
      </c>
      <c r="N205" s="23">
        <v>1</v>
      </c>
      <c r="O205" s="107">
        <v>26300000</v>
      </c>
      <c r="P205" s="23">
        <v>30</v>
      </c>
      <c r="Q205" s="23">
        <v>2</v>
      </c>
      <c r="R205" s="23">
        <v>2</v>
      </c>
      <c r="S205" s="23">
        <v>0</v>
      </c>
      <c r="T205" s="47">
        <v>11.949719999999999</v>
      </c>
      <c r="U205" s="98" t="s">
        <v>4135</v>
      </c>
      <c r="V205" s="98" t="s">
        <v>3139</v>
      </c>
      <c r="W205" s="69">
        <f t="shared" si="6"/>
        <v>2.080621544518756E-2</v>
      </c>
    </row>
    <row r="206" spans="1:23">
      <c r="A206">
        <f t="shared" si="7"/>
        <v>375</v>
      </c>
      <c r="B206" s="99">
        <v>44408</v>
      </c>
      <c r="C206" s="23">
        <v>43</v>
      </c>
      <c r="D206" s="23">
        <v>5</v>
      </c>
      <c r="E206" s="98" t="s">
        <v>49</v>
      </c>
      <c r="F206" s="98" t="s">
        <v>164</v>
      </c>
      <c r="G206" s="98" t="s">
        <v>4120</v>
      </c>
      <c r="H206" s="98" t="s">
        <v>213</v>
      </c>
      <c r="I206" s="98" t="s">
        <v>10023</v>
      </c>
      <c r="J206" s="99">
        <v>44783</v>
      </c>
      <c r="K206" s="107">
        <v>6000000</v>
      </c>
      <c r="L206" s="98" t="s">
        <v>249</v>
      </c>
      <c r="M206" s="23">
        <v>900</v>
      </c>
      <c r="N206" s="23">
        <v>1</v>
      </c>
      <c r="O206" s="107">
        <v>6000000</v>
      </c>
      <c r="P206" s="23">
        <v>30</v>
      </c>
      <c r="Q206" s="23">
        <v>2</v>
      </c>
      <c r="R206" s="23">
        <v>2</v>
      </c>
      <c r="S206" s="23">
        <v>0</v>
      </c>
      <c r="T206" s="47">
        <v>3.5996610000000002</v>
      </c>
      <c r="U206" s="98" t="s">
        <v>4135</v>
      </c>
      <c r="V206" s="98" t="s">
        <v>3139</v>
      </c>
      <c r="W206" s="69">
        <f t="shared" si="6"/>
        <v>4.2045200189127479E-3</v>
      </c>
    </row>
    <row r="207" spans="1:23">
      <c r="A207">
        <f t="shared" si="7"/>
        <v>560</v>
      </c>
      <c r="B207" s="99">
        <v>44408</v>
      </c>
      <c r="C207" s="23">
        <v>44</v>
      </c>
      <c r="D207" s="23">
        <v>5</v>
      </c>
      <c r="E207" s="98" t="s">
        <v>49</v>
      </c>
      <c r="F207" s="98" t="s">
        <v>164</v>
      </c>
      <c r="G207" s="98" t="s">
        <v>4120</v>
      </c>
      <c r="H207" s="98" t="s">
        <v>213</v>
      </c>
      <c r="I207" s="98" t="s">
        <v>10051</v>
      </c>
      <c r="J207" s="99">
        <v>44968</v>
      </c>
      <c r="K207" s="107">
        <v>14000000</v>
      </c>
      <c r="L207" s="98" t="s">
        <v>252</v>
      </c>
      <c r="M207" s="23">
        <v>1080</v>
      </c>
      <c r="N207" s="23">
        <v>1</v>
      </c>
      <c r="O207" s="107">
        <v>14000000</v>
      </c>
      <c r="P207" s="23">
        <v>30</v>
      </c>
      <c r="Q207" s="23">
        <v>2</v>
      </c>
      <c r="R207" s="23">
        <v>2</v>
      </c>
      <c r="S207" s="23">
        <v>0</v>
      </c>
      <c r="T207" s="47">
        <v>11.641038</v>
      </c>
      <c r="U207" s="98" t="s">
        <v>4135</v>
      </c>
      <c r="V207" s="98" t="s">
        <v>3139</v>
      </c>
      <c r="W207" s="69">
        <f t="shared" si="6"/>
        <v>2.0305013755223023E-2</v>
      </c>
    </row>
    <row r="208" spans="1:23">
      <c r="A208">
        <f t="shared" si="7"/>
        <v>560</v>
      </c>
      <c r="B208" s="99">
        <v>44408</v>
      </c>
      <c r="C208" s="23">
        <v>45</v>
      </c>
      <c r="D208" s="23">
        <v>5</v>
      </c>
      <c r="E208" s="98" t="s">
        <v>49</v>
      </c>
      <c r="F208" s="98" t="s">
        <v>164</v>
      </c>
      <c r="G208" s="98" t="s">
        <v>4120</v>
      </c>
      <c r="H208" s="98" t="s">
        <v>213</v>
      </c>
      <c r="I208" s="98" t="s">
        <v>10051</v>
      </c>
      <c r="J208" s="99">
        <v>44968</v>
      </c>
      <c r="K208" s="107">
        <v>20000000</v>
      </c>
      <c r="L208" s="98" t="s">
        <v>251</v>
      </c>
      <c r="M208" s="23">
        <v>1110</v>
      </c>
      <c r="N208" s="23">
        <v>1</v>
      </c>
      <c r="O208" s="107">
        <v>20000000</v>
      </c>
      <c r="P208" s="23">
        <v>30</v>
      </c>
      <c r="Q208" s="23">
        <v>2</v>
      </c>
      <c r="R208" s="23">
        <v>2</v>
      </c>
      <c r="S208" s="23">
        <v>0</v>
      </c>
      <c r="T208" s="47">
        <v>4.6993780000000003</v>
      </c>
      <c r="U208" s="98" t="s">
        <v>4135</v>
      </c>
      <c r="V208" s="98" t="s">
        <v>3139</v>
      </c>
      <c r="W208" s="69">
        <f t="shared" si="6"/>
        <v>8.1969438576690885E-3</v>
      </c>
    </row>
    <row r="209" spans="1:23">
      <c r="A209">
        <f t="shared" si="7"/>
        <v>570</v>
      </c>
      <c r="B209" s="99">
        <v>44408</v>
      </c>
      <c r="C209" s="23">
        <v>46</v>
      </c>
      <c r="D209" s="23">
        <v>5</v>
      </c>
      <c r="E209" s="98" t="s">
        <v>49</v>
      </c>
      <c r="F209" s="98" t="s">
        <v>164</v>
      </c>
      <c r="G209" s="98" t="s">
        <v>4120</v>
      </c>
      <c r="H209" s="98" t="s">
        <v>213</v>
      </c>
      <c r="I209" s="98" t="s">
        <v>6979</v>
      </c>
      <c r="J209" s="99">
        <v>44978</v>
      </c>
      <c r="K209" s="107">
        <v>10000000</v>
      </c>
      <c r="L209" s="98" t="s">
        <v>253</v>
      </c>
      <c r="M209" s="23">
        <v>1080</v>
      </c>
      <c r="N209" s="23">
        <v>1</v>
      </c>
      <c r="O209" s="107">
        <v>10000000</v>
      </c>
      <c r="P209" s="23">
        <v>30</v>
      </c>
      <c r="Q209" s="23">
        <v>2</v>
      </c>
      <c r="R209" s="23">
        <v>2</v>
      </c>
      <c r="S209" s="23">
        <v>0</v>
      </c>
      <c r="T209" s="47">
        <v>6.6666660000000002</v>
      </c>
      <c r="U209" s="98" t="s">
        <v>4135</v>
      </c>
      <c r="V209" s="98" t="s">
        <v>3139</v>
      </c>
      <c r="W209" s="69">
        <f t="shared" si="6"/>
        <v>1.1836058617112989E-2</v>
      </c>
    </row>
    <row r="210" spans="1:23">
      <c r="A210">
        <f t="shared" si="7"/>
        <v>24</v>
      </c>
      <c r="B210" s="99">
        <v>44408</v>
      </c>
      <c r="C210" s="23">
        <v>47</v>
      </c>
      <c r="D210" s="23">
        <v>5</v>
      </c>
      <c r="E210" s="98" t="s">
        <v>49</v>
      </c>
      <c r="F210" s="98" t="s">
        <v>164</v>
      </c>
      <c r="G210" s="98" t="s">
        <v>4120</v>
      </c>
      <c r="H210" s="98" t="s">
        <v>213</v>
      </c>
      <c r="I210" s="98" t="s">
        <v>6818</v>
      </c>
      <c r="J210" s="99">
        <v>44432</v>
      </c>
      <c r="K210" s="107">
        <v>2500000</v>
      </c>
      <c r="L210" s="98" t="s">
        <v>256</v>
      </c>
      <c r="M210" s="23">
        <v>1080</v>
      </c>
      <c r="N210" s="23">
        <v>1</v>
      </c>
      <c r="O210" s="107">
        <v>2500000</v>
      </c>
      <c r="P210" s="23">
        <v>30</v>
      </c>
      <c r="Q210" s="23">
        <v>2</v>
      </c>
      <c r="R210" s="23">
        <v>2</v>
      </c>
      <c r="S210" s="23">
        <v>0</v>
      </c>
      <c r="T210" s="47">
        <v>0.383326</v>
      </c>
      <c r="U210" s="98" t="s">
        <v>4135</v>
      </c>
      <c r="V210" s="98" t="s">
        <v>3139</v>
      </c>
      <c r="W210" s="69">
        <f t="shared" si="6"/>
        <v>2.8655175531602521E-5</v>
      </c>
    </row>
    <row r="211" spans="1:23">
      <c r="A211">
        <f t="shared" si="7"/>
        <v>389</v>
      </c>
      <c r="B211" s="99">
        <v>44408</v>
      </c>
      <c r="C211" s="23">
        <v>48</v>
      </c>
      <c r="D211" s="23">
        <v>5</v>
      </c>
      <c r="E211" s="98" t="s">
        <v>49</v>
      </c>
      <c r="F211" s="98" t="s">
        <v>164</v>
      </c>
      <c r="G211" s="98" t="s">
        <v>4120</v>
      </c>
      <c r="H211" s="98" t="s">
        <v>213</v>
      </c>
      <c r="I211" s="98" t="s">
        <v>6818</v>
      </c>
      <c r="J211" s="99">
        <v>44797</v>
      </c>
      <c r="K211" s="107">
        <v>10000000</v>
      </c>
      <c r="L211" s="98" t="s">
        <v>255</v>
      </c>
      <c r="M211" s="23">
        <v>1080</v>
      </c>
      <c r="N211" s="23">
        <v>1</v>
      </c>
      <c r="O211" s="107">
        <v>10000000</v>
      </c>
      <c r="P211" s="23">
        <v>30</v>
      </c>
      <c r="Q211" s="23">
        <v>2</v>
      </c>
      <c r="R211" s="23">
        <v>2</v>
      </c>
      <c r="S211" s="23">
        <v>2.85</v>
      </c>
      <c r="T211" s="47">
        <v>4.0389331099999994</v>
      </c>
      <c r="U211" s="98" t="s">
        <v>4135</v>
      </c>
      <c r="V211" s="98" t="s">
        <v>3139</v>
      </c>
      <c r="W211" s="69">
        <f t="shared" si="6"/>
        <v>4.8937278779983768E-3</v>
      </c>
    </row>
    <row r="212" spans="1:23">
      <c r="A212">
        <f t="shared" si="7"/>
        <v>389</v>
      </c>
      <c r="B212" s="99">
        <v>44408</v>
      </c>
      <c r="C212" s="23">
        <v>49</v>
      </c>
      <c r="D212" s="23">
        <v>5</v>
      </c>
      <c r="E212" s="98" t="s">
        <v>49</v>
      </c>
      <c r="F212" s="98" t="s">
        <v>164</v>
      </c>
      <c r="G212" s="98" t="s">
        <v>4120</v>
      </c>
      <c r="H212" s="98" t="s">
        <v>213</v>
      </c>
      <c r="I212" s="98" t="s">
        <v>6818</v>
      </c>
      <c r="J212" s="99">
        <v>44797</v>
      </c>
      <c r="K212" s="107">
        <v>15800000</v>
      </c>
      <c r="L212" s="98" t="s">
        <v>254</v>
      </c>
      <c r="M212" s="23">
        <v>1080</v>
      </c>
      <c r="N212" s="23">
        <v>1</v>
      </c>
      <c r="O212" s="107">
        <v>15800000</v>
      </c>
      <c r="P212" s="23">
        <v>30</v>
      </c>
      <c r="Q212" s="23">
        <v>2</v>
      </c>
      <c r="R212" s="23">
        <v>2</v>
      </c>
      <c r="S212" s="23">
        <v>2.85</v>
      </c>
      <c r="T212" s="47">
        <v>7.9207978299999997</v>
      </c>
      <c r="U212" s="98" t="s">
        <v>4135</v>
      </c>
      <c r="V212" s="98" t="s">
        <v>3139</v>
      </c>
      <c r="W212" s="69">
        <f t="shared" si="6"/>
        <v>9.5971456077568098E-3</v>
      </c>
    </row>
    <row r="213" spans="1:23">
      <c r="A213">
        <f t="shared" si="7"/>
        <v>211</v>
      </c>
      <c r="B213" s="99">
        <v>44408</v>
      </c>
      <c r="C213" s="23">
        <v>50</v>
      </c>
      <c r="D213" s="23">
        <v>5</v>
      </c>
      <c r="E213" s="98" t="s">
        <v>49</v>
      </c>
      <c r="F213" s="98" t="s">
        <v>164</v>
      </c>
      <c r="G213" s="98" t="s">
        <v>4120</v>
      </c>
      <c r="H213" s="98" t="s">
        <v>213</v>
      </c>
      <c r="I213" s="98" t="s">
        <v>6644</v>
      </c>
      <c r="J213" s="99">
        <v>44619</v>
      </c>
      <c r="K213" s="107">
        <v>5000000</v>
      </c>
      <c r="L213" s="98" t="s">
        <v>259</v>
      </c>
      <c r="M213" s="23">
        <v>720</v>
      </c>
      <c r="N213" s="23">
        <v>1</v>
      </c>
      <c r="O213" s="107">
        <v>5000000</v>
      </c>
      <c r="P213" s="23">
        <v>30</v>
      </c>
      <c r="Q213" s="23">
        <v>2</v>
      </c>
      <c r="R213" s="23">
        <v>2</v>
      </c>
      <c r="S213" s="23">
        <v>0</v>
      </c>
      <c r="T213" s="47">
        <v>1.7978719999999999</v>
      </c>
      <c r="U213" s="98" t="s">
        <v>4135</v>
      </c>
      <c r="V213" s="98" t="s">
        <v>3139</v>
      </c>
      <c r="W213" s="69">
        <f t="shared" si="6"/>
        <v>1.1815844807300164E-3</v>
      </c>
    </row>
    <row r="214" spans="1:23">
      <c r="A214">
        <f t="shared" si="7"/>
        <v>392</v>
      </c>
      <c r="B214" s="99">
        <v>44408</v>
      </c>
      <c r="C214" s="23">
        <v>51</v>
      </c>
      <c r="D214" s="23">
        <v>5</v>
      </c>
      <c r="E214" s="98" t="s">
        <v>49</v>
      </c>
      <c r="F214" s="98" t="s">
        <v>164</v>
      </c>
      <c r="G214" s="98" t="s">
        <v>4120</v>
      </c>
      <c r="H214" s="98" t="s">
        <v>213</v>
      </c>
      <c r="I214" s="98" t="s">
        <v>6644</v>
      </c>
      <c r="J214" s="99">
        <v>44800</v>
      </c>
      <c r="K214" s="107">
        <v>8000000</v>
      </c>
      <c r="L214" s="98" t="s">
        <v>257</v>
      </c>
      <c r="M214" s="23">
        <v>900</v>
      </c>
      <c r="N214" s="23">
        <v>1</v>
      </c>
      <c r="O214" s="107">
        <v>8000000</v>
      </c>
      <c r="P214" s="23">
        <v>30</v>
      </c>
      <c r="Q214" s="23">
        <v>2</v>
      </c>
      <c r="R214" s="23">
        <v>2</v>
      </c>
      <c r="S214" s="23">
        <v>0</v>
      </c>
      <c r="T214" s="47">
        <v>4.7180869999999997</v>
      </c>
      <c r="U214" s="98" t="s">
        <v>4135</v>
      </c>
      <c r="V214" s="98" t="s">
        <v>3139</v>
      </c>
      <c r="W214" s="69">
        <f t="shared" si="6"/>
        <v>5.7607040715215631E-3</v>
      </c>
    </row>
    <row r="215" spans="1:23">
      <c r="A215">
        <f t="shared" si="7"/>
        <v>576</v>
      </c>
      <c r="B215" s="99">
        <v>44408</v>
      </c>
      <c r="C215" s="23">
        <v>52</v>
      </c>
      <c r="D215" s="23">
        <v>5</v>
      </c>
      <c r="E215" s="98" t="s">
        <v>49</v>
      </c>
      <c r="F215" s="98" t="s">
        <v>164</v>
      </c>
      <c r="G215" s="98" t="s">
        <v>4120</v>
      </c>
      <c r="H215" s="98" t="s">
        <v>213</v>
      </c>
      <c r="I215" s="98" t="s">
        <v>6644</v>
      </c>
      <c r="J215" s="99">
        <v>44984</v>
      </c>
      <c r="K215" s="107">
        <v>32000000</v>
      </c>
      <c r="L215" s="98" t="s">
        <v>258</v>
      </c>
      <c r="M215" s="23">
        <v>1110</v>
      </c>
      <c r="N215" s="23">
        <v>1</v>
      </c>
      <c r="O215" s="107">
        <v>32000000</v>
      </c>
      <c r="P215" s="23">
        <v>30</v>
      </c>
      <c r="Q215" s="23">
        <v>2</v>
      </c>
      <c r="R215" s="23">
        <v>2</v>
      </c>
      <c r="S215" s="23">
        <v>0</v>
      </c>
      <c r="T215" s="47">
        <v>18.247267000000001</v>
      </c>
      <c r="U215" s="98" t="s">
        <v>4135</v>
      </c>
      <c r="V215" s="98" t="s">
        <v>3139</v>
      </c>
      <c r="W215" s="69">
        <f t="shared" si="6"/>
        <v>3.2737375843455534E-2</v>
      </c>
    </row>
    <row r="216" spans="1:23">
      <c r="A216">
        <f t="shared" si="7"/>
        <v>399</v>
      </c>
      <c r="B216" s="99">
        <v>44408</v>
      </c>
      <c r="C216" s="23">
        <v>53</v>
      </c>
      <c r="D216" s="23">
        <v>5</v>
      </c>
      <c r="E216" s="98" t="s">
        <v>49</v>
      </c>
      <c r="F216" s="98" t="s">
        <v>164</v>
      </c>
      <c r="G216" s="98" t="s">
        <v>4120</v>
      </c>
      <c r="H216" s="98" t="s">
        <v>213</v>
      </c>
      <c r="I216" s="98" t="s">
        <v>6853</v>
      </c>
      <c r="J216" s="99">
        <v>44807</v>
      </c>
      <c r="K216" s="107">
        <v>10000000</v>
      </c>
      <c r="L216" s="98" t="s">
        <v>4136</v>
      </c>
      <c r="M216" s="23">
        <v>900</v>
      </c>
      <c r="N216" s="23">
        <v>1</v>
      </c>
      <c r="O216" s="107">
        <v>10000000</v>
      </c>
      <c r="P216" s="23">
        <v>30</v>
      </c>
      <c r="Q216" s="23">
        <v>2</v>
      </c>
      <c r="R216" s="23">
        <v>2</v>
      </c>
      <c r="S216" s="23">
        <v>0</v>
      </c>
      <c r="T216" s="47">
        <v>5.0000049999999998</v>
      </c>
      <c r="U216" s="98" t="s">
        <v>4135</v>
      </c>
      <c r="V216" s="98" t="s">
        <v>3139</v>
      </c>
      <c r="W216" s="69">
        <f t="shared" si="6"/>
        <v>6.2139376093088535E-3</v>
      </c>
    </row>
    <row r="217" spans="1:23">
      <c r="A217">
        <f t="shared" si="7"/>
        <v>401</v>
      </c>
      <c r="B217" s="99">
        <v>44408</v>
      </c>
      <c r="C217" s="23">
        <v>54</v>
      </c>
      <c r="D217" s="23">
        <v>5</v>
      </c>
      <c r="E217" s="98" t="s">
        <v>49</v>
      </c>
      <c r="F217" s="98" t="s">
        <v>164</v>
      </c>
      <c r="G217" s="98" t="s">
        <v>4120</v>
      </c>
      <c r="H217" s="98" t="s">
        <v>213</v>
      </c>
      <c r="I217" s="98" t="s">
        <v>7213</v>
      </c>
      <c r="J217" s="99">
        <v>44809</v>
      </c>
      <c r="K217" s="107">
        <v>8000000</v>
      </c>
      <c r="L217" s="98" t="s">
        <v>4137</v>
      </c>
      <c r="M217" s="23">
        <v>900</v>
      </c>
      <c r="N217" s="23">
        <v>1</v>
      </c>
      <c r="O217" s="107">
        <v>8000000</v>
      </c>
      <c r="P217" s="23">
        <v>30</v>
      </c>
      <c r="Q217" s="23">
        <v>2</v>
      </c>
      <c r="R217" s="23">
        <v>2</v>
      </c>
      <c r="S217" s="23">
        <v>0</v>
      </c>
      <c r="T217" s="47">
        <v>4.8</v>
      </c>
      <c r="U217" s="98" t="s">
        <v>4135</v>
      </c>
      <c r="V217" s="98" t="s">
        <v>3139</v>
      </c>
      <c r="W217" s="69">
        <f t="shared" si="6"/>
        <v>5.9952757643220705E-3</v>
      </c>
    </row>
    <row r="218" spans="1:23">
      <c r="A218">
        <f t="shared" si="7"/>
        <v>408</v>
      </c>
      <c r="B218" s="99">
        <v>44408</v>
      </c>
      <c r="C218" s="23">
        <v>55</v>
      </c>
      <c r="D218" s="23">
        <v>5</v>
      </c>
      <c r="E218" s="98" t="s">
        <v>49</v>
      </c>
      <c r="F218" s="98" t="s">
        <v>164</v>
      </c>
      <c r="G218" s="98" t="s">
        <v>4120</v>
      </c>
      <c r="H218" s="98" t="s">
        <v>213</v>
      </c>
      <c r="I218" s="98" t="s">
        <v>9594</v>
      </c>
      <c r="J218" s="99">
        <v>44816</v>
      </c>
      <c r="K218" s="107">
        <v>15800000</v>
      </c>
      <c r="L218" s="98" t="s">
        <v>4138</v>
      </c>
      <c r="M218" s="23">
        <v>1080</v>
      </c>
      <c r="N218" s="23">
        <v>1</v>
      </c>
      <c r="O218" s="107">
        <v>15800000</v>
      </c>
      <c r="P218" s="23">
        <v>30</v>
      </c>
      <c r="Q218" s="23">
        <v>2</v>
      </c>
      <c r="R218" s="23">
        <v>2</v>
      </c>
      <c r="S218" s="23">
        <v>0</v>
      </c>
      <c r="T218" s="47">
        <v>9.4183780000000006</v>
      </c>
      <c r="U218" s="98" t="s">
        <v>4135</v>
      </c>
      <c r="V218" s="98" t="s">
        <v>3139</v>
      </c>
      <c r="W218" s="69">
        <f t="shared" si="6"/>
        <v>1.196905420404752E-2</v>
      </c>
    </row>
    <row r="219" spans="1:23">
      <c r="A219">
        <f t="shared" si="7"/>
        <v>593</v>
      </c>
      <c r="B219" s="99">
        <v>44408</v>
      </c>
      <c r="C219" s="23">
        <v>56</v>
      </c>
      <c r="D219" s="23">
        <v>5</v>
      </c>
      <c r="E219" s="98" t="s">
        <v>49</v>
      </c>
      <c r="F219" s="98" t="s">
        <v>164</v>
      </c>
      <c r="G219" s="98" t="s">
        <v>4120</v>
      </c>
      <c r="H219" s="98" t="s">
        <v>213</v>
      </c>
      <c r="I219" s="98" t="s">
        <v>6215</v>
      </c>
      <c r="J219" s="99">
        <v>45001</v>
      </c>
      <c r="K219" s="107">
        <v>10000000</v>
      </c>
      <c r="L219" s="98" t="s">
        <v>4139</v>
      </c>
      <c r="M219" s="23">
        <v>1110</v>
      </c>
      <c r="N219" s="23">
        <v>1</v>
      </c>
      <c r="O219" s="107">
        <v>10000000</v>
      </c>
      <c r="P219" s="23">
        <v>30</v>
      </c>
      <c r="Q219" s="23">
        <v>2</v>
      </c>
      <c r="R219" s="23">
        <v>2</v>
      </c>
      <c r="S219" s="23">
        <v>0</v>
      </c>
      <c r="T219" s="47">
        <v>6.4576060000000002</v>
      </c>
      <c r="U219" s="98" t="s">
        <v>4135</v>
      </c>
      <c r="V219" s="98" t="s">
        <v>3139</v>
      </c>
      <c r="W219" s="69">
        <f t="shared" si="6"/>
        <v>1.1927510051523841E-2</v>
      </c>
    </row>
    <row r="220" spans="1:23">
      <c r="A220">
        <f t="shared" si="7"/>
        <v>236</v>
      </c>
      <c r="B220" s="99">
        <v>44408</v>
      </c>
      <c r="C220" s="23">
        <v>57</v>
      </c>
      <c r="D220" s="23">
        <v>5</v>
      </c>
      <c r="E220" s="98" t="s">
        <v>49</v>
      </c>
      <c r="F220" s="98" t="s">
        <v>164</v>
      </c>
      <c r="G220" s="98" t="s">
        <v>4120</v>
      </c>
      <c r="H220" s="98" t="s">
        <v>213</v>
      </c>
      <c r="I220" s="98" t="s">
        <v>10052</v>
      </c>
      <c r="J220" s="99">
        <v>44644</v>
      </c>
      <c r="K220" s="107">
        <v>2800000</v>
      </c>
      <c r="L220" s="98" t="s">
        <v>4140</v>
      </c>
      <c r="M220" s="23">
        <v>720</v>
      </c>
      <c r="N220" s="23">
        <v>1</v>
      </c>
      <c r="O220" s="107">
        <v>2800000</v>
      </c>
      <c r="P220" s="23">
        <v>30</v>
      </c>
      <c r="Q220" s="23">
        <v>2</v>
      </c>
      <c r="R220" s="23">
        <v>2</v>
      </c>
      <c r="S220" s="23">
        <v>0</v>
      </c>
      <c r="T220" s="47">
        <v>1.1666620000000001</v>
      </c>
      <c r="U220" s="98" t="s">
        <v>4135</v>
      </c>
      <c r="V220" s="98" t="s">
        <v>3139</v>
      </c>
      <c r="W220" s="69">
        <f t="shared" si="6"/>
        <v>8.5759177974142865E-4</v>
      </c>
    </row>
    <row r="221" spans="1:23">
      <c r="A221">
        <f t="shared" si="7"/>
        <v>242</v>
      </c>
      <c r="B221" s="99">
        <v>44408</v>
      </c>
      <c r="C221" s="23">
        <v>58</v>
      </c>
      <c r="D221" s="23">
        <v>5</v>
      </c>
      <c r="E221" s="98" t="s">
        <v>49</v>
      </c>
      <c r="F221" s="98" t="s">
        <v>164</v>
      </c>
      <c r="G221" s="98" t="s">
        <v>4120</v>
      </c>
      <c r="H221" s="98" t="s">
        <v>213</v>
      </c>
      <c r="I221" s="98" t="s">
        <v>9403</v>
      </c>
      <c r="J221" s="99">
        <v>44650</v>
      </c>
      <c r="K221" s="107">
        <v>3200000</v>
      </c>
      <c r="L221" s="98" t="s">
        <v>4141</v>
      </c>
      <c r="M221" s="23">
        <v>720</v>
      </c>
      <c r="N221" s="23">
        <v>1</v>
      </c>
      <c r="O221" s="107">
        <v>3200000</v>
      </c>
      <c r="P221" s="23">
        <v>30</v>
      </c>
      <c r="Q221" s="23">
        <v>2</v>
      </c>
      <c r="R221" s="23">
        <v>2</v>
      </c>
      <c r="S221" s="23">
        <v>0</v>
      </c>
      <c r="T221" s="47">
        <v>1.599372</v>
      </c>
      <c r="U221" s="98" t="s">
        <v>4135</v>
      </c>
      <c r="V221" s="98" t="s">
        <v>3139</v>
      </c>
      <c r="W221" s="69">
        <f t="shared" si="6"/>
        <v>1.2055588310037131E-3</v>
      </c>
    </row>
    <row r="222" spans="1:23">
      <c r="A222">
        <f t="shared" si="7"/>
        <v>607</v>
      </c>
      <c r="B222" s="99">
        <v>44408</v>
      </c>
      <c r="C222" s="23">
        <v>59</v>
      </c>
      <c r="D222" s="23">
        <v>5</v>
      </c>
      <c r="E222" s="98" t="s">
        <v>49</v>
      </c>
      <c r="F222" s="98" t="s">
        <v>164</v>
      </c>
      <c r="G222" s="98" t="s">
        <v>4120</v>
      </c>
      <c r="H222" s="98" t="s">
        <v>213</v>
      </c>
      <c r="I222" s="98" t="s">
        <v>9403</v>
      </c>
      <c r="J222" s="99">
        <v>45015</v>
      </c>
      <c r="K222" s="107">
        <v>15800000</v>
      </c>
      <c r="L222" s="98" t="s">
        <v>4142</v>
      </c>
      <c r="M222" s="23">
        <v>1080</v>
      </c>
      <c r="N222" s="23">
        <v>1</v>
      </c>
      <c r="O222" s="107">
        <v>15800000</v>
      </c>
      <c r="P222" s="23">
        <v>30</v>
      </c>
      <c r="Q222" s="23">
        <v>2</v>
      </c>
      <c r="R222" s="23">
        <v>2</v>
      </c>
      <c r="S222" s="23">
        <v>0</v>
      </c>
      <c r="T222" s="47">
        <v>9.3366249999999997</v>
      </c>
      <c r="U222" s="98" t="s">
        <v>4135</v>
      </c>
      <c r="V222" s="98" t="s">
        <v>3139</v>
      </c>
      <c r="W222" s="69">
        <f t="shared" si="6"/>
        <v>1.7652335017102855E-2</v>
      </c>
    </row>
    <row r="223" spans="1:23">
      <c r="A223">
        <f t="shared" si="7"/>
        <v>68</v>
      </c>
      <c r="B223" s="99">
        <v>44408</v>
      </c>
      <c r="C223" s="23">
        <v>60</v>
      </c>
      <c r="D223" s="23">
        <v>5</v>
      </c>
      <c r="E223" s="98" t="s">
        <v>49</v>
      </c>
      <c r="F223" s="98" t="s">
        <v>164</v>
      </c>
      <c r="G223" s="98" t="s">
        <v>4120</v>
      </c>
      <c r="H223" s="98" t="s">
        <v>213</v>
      </c>
      <c r="I223" s="98" t="s">
        <v>6587</v>
      </c>
      <c r="J223" s="99">
        <v>44476</v>
      </c>
      <c r="K223" s="107">
        <v>6000000</v>
      </c>
      <c r="L223" s="98" t="s">
        <v>4143</v>
      </c>
      <c r="M223" s="23">
        <v>540</v>
      </c>
      <c r="N223" s="23">
        <v>1</v>
      </c>
      <c r="O223" s="107">
        <v>6000000</v>
      </c>
      <c r="P223" s="23">
        <v>30</v>
      </c>
      <c r="Q223" s="23">
        <v>2</v>
      </c>
      <c r="R223" s="23">
        <v>2</v>
      </c>
      <c r="S223" s="23">
        <v>0</v>
      </c>
      <c r="T223" s="47">
        <v>1.636287</v>
      </c>
      <c r="U223" s="98" t="s">
        <v>4135</v>
      </c>
      <c r="V223" s="98" t="s">
        <v>3139</v>
      </c>
      <c r="W223" s="69">
        <f t="shared" si="6"/>
        <v>3.4657078243511961E-4</v>
      </c>
    </row>
    <row r="224" spans="1:23">
      <c r="A224">
        <f t="shared" si="7"/>
        <v>250</v>
      </c>
      <c r="B224" s="99">
        <v>44408</v>
      </c>
      <c r="C224" s="23">
        <v>61</v>
      </c>
      <c r="D224" s="23">
        <v>5</v>
      </c>
      <c r="E224" s="98" t="s">
        <v>49</v>
      </c>
      <c r="F224" s="98" t="s">
        <v>164</v>
      </c>
      <c r="G224" s="98" t="s">
        <v>4120</v>
      </c>
      <c r="H224" s="98" t="s">
        <v>213</v>
      </c>
      <c r="I224" s="98" t="s">
        <v>6587</v>
      </c>
      <c r="J224" s="99">
        <v>44658</v>
      </c>
      <c r="K224" s="107">
        <v>10000000</v>
      </c>
      <c r="L224" s="98" t="s">
        <v>4144</v>
      </c>
      <c r="M224" s="23">
        <v>720</v>
      </c>
      <c r="N224" s="23">
        <v>1</v>
      </c>
      <c r="O224" s="107">
        <v>10000000</v>
      </c>
      <c r="P224" s="23">
        <v>30</v>
      </c>
      <c r="Q224" s="23">
        <v>2</v>
      </c>
      <c r="R224" s="23">
        <v>2</v>
      </c>
      <c r="S224" s="23">
        <v>0</v>
      </c>
      <c r="T224" s="47">
        <v>4.8162820000000002</v>
      </c>
      <c r="U224" s="98" t="s">
        <v>4135</v>
      </c>
      <c r="V224" s="98" t="s">
        <v>3139</v>
      </c>
      <c r="W224" s="69">
        <f t="shared" si="6"/>
        <v>3.7503816953372601E-3</v>
      </c>
    </row>
    <row r="225" spans="1:23">
      <c r="A225">
        <f t="shared" si="7"/>
        <v>277</v>
      </c>
      <c r="B225" s="99">
        <v>44408</v>
      </c>
      <c r="C225" s="23">
        <v>62</v>
      </c>
      <c r="D225" s="23">
        <v>5</v>
      </c>
      <c r="E225" s="98" t="s">
        <v>49</v>
      </c>
      <c r="F225" s="98" t="s">
        <v>164</v>
      </c>
      <c r="G225" s="98" t="s">
        <v>4120</v>
      </c>
      <c r="H225" s="98" t="s">
        <v>213</v>
      </c>
      <c r="I225" s="98" t="s">
        <v>10053</v>
      </c>
      <c r="J225" s="99">
        <v>44685</v>
      </c>
      <c r="K225" s="107">
        <v>5000000</v>
      </c>
      <c r="L225" s="98" t="s">
        <v>4145</v>
      </c>
      <c r="M225" s="23">
        <v>1080</v>
      </c>
      <c r="N225" s="23">
        <v>1</v>
      </c>
      <c r="O225" s="107">
        <v>5000000</v>
      </c>
      <c r="P225" s="23">
        <v>30</v>
      </c>
      <c r="Q225" s="23">
        <v>2</v>
      </c>
      <c r="R225" s="23">
        <v>2</v>
      </c>
      <c r="S225" s="23">
        <v>0</v>
      </c>
      <c r="T225" s="47">
        <v>2.0833379999999999</v>
      </c>
      <c r="U225" s="98" t="s">
        <v>4135</v>
      </c>
      <c r="V225" s="98" t="s">
        <v>3139</v>
      </c>
      <c r="W225" s="69">
        <f t="shared" si="6"/>
        <v>1.797475827213563E-3</v>
      </c>
    </row>
    <row r="226" spans="1:23">
      <c r="A226">
        <f t="shared" si="7"/>
        <v>653</v>
      </c>
      <c r="B226" s="99">
        <v>44408</v>
      </c>
      <c r="C226" s="23">
        <v>63</v>
      </c>
      <c r="D226" s="23">
        <v>5</v>
      </c>
      <c r="E226" s="98" t="s">
        <v>49</v>
      </c>
      <c r="F226" s="98" t="s">
        <v>164</v>
      </c>
      <c r="G226" s="98" t="s">
        <v>4120</v>
      </c>
      <c r="H226" s="98" t="s">
        <v>213</v>
      </c>
      <c r="I226" s="98" t="s">
        <v>6742</v>
      </c>
      <c r="J226" s="99">
        <v>45061</v>
      </c>
      <c r="K226" s="107">
        <v>11000000</v>
      </c>
      <c r="L226" s="98" t="s">
        <v>4146</v>
      </c>
      <c r="M226" s="23">
        <v>1110</v>
      </c>
      <c r="N226" s="23">
        <v>1</v>
      </c>
      <c r="O226" s="107">
        <v>11000000</v>
      </c>
      <c r="P226" s="23">
        <v>30</v>
      </c>
      <c r="Q226" s="23">
        <v>2</v>
      </c>
      <c r="R226" s="23">
        <v>2</v>
      </c>
      <c r="S226" s="23">
        <v>0</v>
      </c>
      <c r="T226" s="47">
        <v>7.3333320000000004</v>
      </c>
      <c r="U226" s="98" t="s">
        <v>4135</v>
      </c>
      <c r="V226" s="98" t="s">
        <v>3139</v>
      </c>
      <c r="W226" s="69">
        <f t="shared" si="6"/>
        <v>1.4915509138714079E-2</v>
      </c>
    </row>
    <row r="227" spans="1:23">
      <c r="A227">
        <f t="shared" si="7"/>
        <v>477</v>
      </c>
      <c r="B227" s="99">
        <v>44408</v>
      </c>
      <c r="C227" s="23">
        <v>64</v>
      </c>
      <c r="D227" s="23">
        <v>5</v>
      </c>
      <c r="E227" s="98" t="s">
        <v>49</v>
      </c>
      <c r="F227" s="98" t="s">
        <v>164</v>
      </c>
      <c r="G227" s="98" t="s">
        <v>4120</v>
      </c>
      <c r="H227" s="98" t="s">
        <v>213</v>
      </c>
      <c r="I227" s="98" t="s">
        <v>10054</v>
      </c>
      <c r="J227" s="99">
        <v>44885</v>
      </c>
      <c r="K227" s="107">
        <v>21500000</v>
      </c>
      <c r="L227" s="98" t="s">
        <v>4151</v>
      </c>
      <c r="M227" s="23">
        <v>900</v>
      </c>
      <c r="N227" s="23">
        <v>1</v>
      </c>
      <c r="O227" s="107">
        <v>21500000</v>
      </c>
      <c r="P227" s="23">
        <v>30</v>
      </c>
      <c r="Q227" s="23">
        <v>2</v>
      </c>
      <c r="R227" s="23">
        <v>2</v>
      </c>
      <c r="S227" s="23">
        <v>0</v>
      </c>
      <c r="T227" s="47">
        <v>12.9</v>
      </c>
      <c r="U227" s="98" t="s">
        <v>4135</v>
      </c>
      <c r="V227" s="98" t="s">
        <v>3139</v>
      </c>
      <c r="W227" s="69">
        <f t="shared" si="6"/>
        <v>1.9166007045201057E-2</v>
      </c>
    </row>
    <row r="228" spans="1:23">
      <c r="A228">
        <f t="shared" si="7"/>
        <v>658</v>
      </c>
      <c r="B228" s="99">
        <v>44408</v>
      </c>
      <c r="C228" s="23">
        <v>65</v>
      </c>
      <c r="D228" s="23">
        <v>5</v>
      </c>
      <c r="E228" s="98" t="s">
        <v>49</v>
      </c>
      <c r="F228" s="98" t="s">
        <v>164</v>
      </c>
      <c r="G228" s="98" t="s">
        <v>4120</v>
      </c>
      <c r="H228" s="98" t="s">
        <v>213</v>
      </c>
      <c r="I228" s="98" t="s">
        <v>10054</v>
      </c>
      <c r="J228" s="99">
        <v>45066</v>
      </c>
      <c r="K228" s="107">
        <v>20000000</v>
      </c>
      <c r="L228" s="98" t="s">
        <v>4150</v>
      </c>
      <c r="M228" s="23">
        <v>1110</v>
      </c>
      <c r="N228" s="23">
        <v>1</v>
      </c>
      <c r="O228" s="107">
        <v>20000000</v>
      </c>
      <c r="P228" s="23">
        <v>30</v>
      </c>
      <c r="Q228" s="23">
        <v>2</v>
      </c>
      <c r="R228" s="23">
        <v>2</v>
      </c>
      <c r="S228" s="23">
        <v>0</v>
      </c>
      <c r="T228" s="47">
        <v>13.333332</v>
      </c>
      <c r="U228" s="98" t="s">
        <v>4135</v>
      </c>
      <c r="V228" s="98" t="s">
        <v>3139</v>
      </c>
      <c r="W228" s="69">
        <f t="shared" si="6"/>
        <v>2.7326759894948583E-2</v>
      </c>
    </row>
    <row r="229" spans="1:23">
      <c r="A229">
        <f t="shared" si="7"/>
        <v>477</v>
      </c>
      <c r="B229" s="99">
        <v>44408</v>
      </c>
      <c r="C229" s="23">
        <v>66</v>
      </c>
      <c r="D229" s="23">
        <v>5</v>
      </c>
      <c r="E229" s="98" t="s">
        <v>49</v>
      </c>
      <c r="F229" s="98" t="s">
        <v>164</v>
      </c>
      <c r="G229" s="98" t="s">
        <v>4120</v>
      </c>
      <c r="H229" s="98" t="s">
        <v>213</v>
      </c>
      <c r="I229" s="98" t="s">
        <v>10054</v>
      </c>
      <c r="J229" s="99">
        <v>44885</v>
      </c>
      <c r="K229" s="107">
        <v>8000000</v>
      </c>
      <c r="L229" s="98" t="s">
        <v>4148</v>
      </c>
      <c r="M229" s="23">
        <v>1080</v>
      </c>
      <c r="N229" s="23">
        <v>1</v>
      </c>
      <c r="O229" s="107">
        <v>8000000</v>
      </c>
      <c r="P229" s="23">
        <v>30</v>
      </c>
      <c r="Q229" s="23">
        <v>2</v>
      </c>
      <c r="R229" s="23">
        <v>2</v>
      </c>
      <c r="S229" s="23">
        <v>0</v>
      </c>
      <c r="T229" s="47">
        <v>4.8</v>
      </c>
      <c r="U229" s="98" t="s">
        <v>4135</v>
      </c>
      <c r="V229" s="98" t="s">
        <v>3139</v>
      </c>
      <c r="W229" s="69">
        <f t="shared" si="6"/>
        <v>7.1315375051910915E-3</v>
      </c>
    </row>
    <row r="230" spans="1:23">
      <c r="A230">
        <f t="shared" si="7"/>
        <v>658</v>
      </c>
      <c r="B230" s="99">
        <v>44408</v>
      </c>
      <c r="C230" s="23">
        <v>67</v>
      </c>
      <c r="D230" s="23">
        <v>5</v>
      </c>
      <c r="E230" s="98" t="s">
        <v>49</v>
      </c>
      <c r="F230" s="98" t="s">
        <v>164</v>
      </c>
      <c r="G230" s="98" t="s">
        <v>4120</v>
      </c>
      <c r="H230" s="98" t="s">
        <v>213</v>
      </c>
      <c r="I230" s="98" t="s">
        <v>10054</v>
      </c>
      <c r="J230" s="99">
        <v>45066</v>
      </c>
      <c r="K230" s="107">
        <v>60000000</v>
      </c>
      <c r="L230" s="98" t="s">
        <v>4152</v>
      </c>
      <c r="M230" s="23">
        <v>1110</v>
      </c>
      <c r="N230" s="23">
        <v>1</v>
      </c>
      <c r="O230" s="107">
        <v>60000000</v>
      </c>
      <c r="P230" s="23">
        <v>30</v>
      </c>
      <c r="Q230" s="23">
        <v>2</v>
      </c>
      <c r="R230" s="23">
        <v>2</v>
      </c>
      <c r="S230" s="23">
        <v>0</v>
      </c>
      <c r="T230" s="47">
        <v>40</v>
      </c>
      <c r="U230" s="98" t="s">
        <v>4135</v>
      </c>
      <c r="V230" s="98" t="s">
        <v>3139</v>
      </c>
      <c r="W230" s="69">
        <f t="shared" si="6"/>
        <v>8.1980287882874536E-2</v>
      </c>
    </row>
    <row r="231" spans="1:23">
      <c r="A231">
        <f t="shared" si="7"/>
        <v>658</v>
      </c>
      <c r="B231" s="99">
        <v>44408</v>
      </c>
      <c r="C231" s="23">
        <v>68</v>
      </c>
      <c r="D231" s="23">
        <v>5</v>
      </c>
      <c r="E231" s="98" t="s">
        <v>49</v>
      </c>
      <c r="F231" s="98" t="s">
        <v>164</v>
      </c>
      <c r="G231" s="98" t="s">
        <v>4120</v>
      </c>
      <c r="H231" s="98" t="s">
        <v>213</v>
      </c>
      <c r="I231" s="98" t="s">
        <v>10054</v>
      </c>
      <c r="J231" s="99">
        <v>45066</v>
      </c>
      <c r="K231" s="107">
        <v>15700000</v>
      </c>
      <c r="L231" s="98" t="s">
        <v>4149</v>
      </c>
      <c r="M231" s="23">
        <v>1110</v>
      </c>
      <c r="N231" s="23">
        <v>1</v>
      </c>
      <c r="O231" s="107">
        <v>15700000</v>
      </c>
      <c r="P231" s="23">
        <v>30</v>
      </c>
      <c r="Q231" s="23">
        <v>2</v>
      </c>
      <c r="R231" s="23">
        <v>2</v>
      </c>
      <c r="S231" s="23">
        <v>2.85</v>
      </c>
      <c r="T231" s="47">
        <v>10.202970580000001</v>
      </c>
      <c r="U231" s="98" t="s">
        <v>4135</v>
      </c>
      <c r="V231" s="98" t="s">
        <v>3139</v>
      </c>
      <c r="W231" s="69">
        <f t="shared" si="6"/>
        <v>2.0911061635222484E-2</v>
      </c>
    </row>
    <row r="232" spans="1:23">
      <c r="A232">
        <f t="shared" si="7"/>
        <v>112</v>
      </c>
      <c r="B232" s="99">
        <v>44408</v>
      </c>
      <c r="C232" s="23">
        <v>69</v>
      </c>
      <c r="D232" s="23">
        <v>5</v>
      </c>
      <c r="E232" s="98" t="s">
        <v>49</v>
      </c>
      <c r="F232" s="98" t="s">
        <v>164</v>
      </c>
      <c r="G232" s="98" t="s">
        <v>4120</v>
      </c>
      <c r="H232" s="98" t="s">
        <v>213</v>
      </c>
      <c r="I232" s="98" t="s">
        <v>10054</v>
      </c>
      <c r="J232" s="99">
        <v>44520</v>
      </c>
      <c r="K232" s="107">
        <v>7200000</v>
      </c>
      <c r="L232" s="98" t="s">
        <v>4147</v>
      </c>
      <c r="M232" s="23">
        <v>1080</v>
      </c>
      <c r="N232" s="23">
        <v>1</v>
      </c>
      <c r="O232" s="107">
        <v>7200000</v>
      </c>
      <c r="P232" s="23">
        <v>30</v>
      </c>
      <c r="Q232" s="23">
        <v>2</v>
      </c>
      <c r="R232" s="23">
        <v>2</v>
      </c>
      <c r="S232" s="23">
        <v>0</v>
      </c>
      <c r="T232" s="47">
        <v>1.6</v>
      </c>
      <c r="U232" s="98" t="s">
        <v>4135</v>
      </c>
      <c r="V232" s="98" t="s">
        <v>3139</v>
      </c>
      <c r="W232" s="69">
        <f t="shared" si="6"/>
        <v>5.5816366218127344E-4</v>
      </c>
    </row>
    <row r="233" spans="1:23">
      <c r="A233">
        <f t="shared" si="7"/>
        <v>659</v>
      </c>
      <c r="B233" s="99">
        <v>44408</v>
      </c>
      <c r="C233" s="23">
        <v>70</v>
      </c>
      <c r="D233" s="23">
        <v>5</v>
      </c>
      <c r="E233" s="98" t="s">
        <v>49</v>
      </c>
      <c r="F233" s="98" t="s">
        <v>164</v>
      </c>
      <c r="G233" s="98" t="s">
        <v>4120</v>
      </c>
      <c r="H233" s="98" t="s">
        <v>213</v>
      </c>
      <c r="I233" s="98" t="s">
        <v>10055</v>
      </c>
      <c r="J233" s="99">
        <v>45067</v>
      </c>
      <c r="K233" s="107">
        <v>112000000</v>
      </c>
      <c r="L233" s="98" t="s">
        <v>4154</v>
      </c>
      <c r="M233" s="23">
        <v>1080</v>
      </c>
      <c r="N233" s="23">
        <v>1</v>
      </c>
      <c r="O233" s="107">
        <v>112000000</v>
      </c>
      <c r="P233" s="23">
        <v>30</v>
      </c>
      <c r="Q233" s="23">
        <v>2</v>
      </c>
      <c r="R233" s="23">
        <v>2</v>
      </c>
      <c r="S233" s="23">
        <v>2.85</v>
      </c>
      <c r="T233" s="47">
        <v>73.726484420000006</v>
      </c>
      <c r="U233" s="98" t="s">
        <v>4135</v>
      </c>
      <c r="V233" s="98" t="s">
        <v>3139</v>
      </c>
      <c r="W233" s="69">
        <f t="shared" si="6"/>
        <v>0.15133260019109449</v>
      </c>
    </row>
    <row r="234" spans="1:23">
      <c r="A234">
        <f t="shared" si="7"/>
        <v>659</v>
      </c>
      <c r="B234" s="99">
        <v>44408</v>
      </c>
      <c r="C234" s="23">
        <v>71</v>
      </c>
      <c r="D234" s="23">
        <v>5</v>
      </c>
      <c r="E234" s="98" t="s">
        <v>49</v>
      </c>
      <c r="F234" s="98" t="s">
        <v>164</v>
      </c>
      <c r="G234" s="98" t="s">
        <v>4120</v>
      </c>
      <c r="H234" s="98" t="s">
        <v>213</v>
      </c>
      <c r="I234" s="98" t="s">
        <v>10055</v>
      </c>
      <c r="J234" s="99">
        <v>45067</v>
      </c>
      <c r="K234" s="107">
        <v>80000000</v>
      </c>
      <c r="L234" s="98" t="s">
        <v>4153</v>
      </c>
      <c r="M234" s="23">
        <v>1110</v>
      </c>
      <c r="N234" s="23">
        <v>1</v>
      </c>
      <c r="O234" s="107">
        <v>80000000</v>
      </c>
      <c r="P234" s="23">
        <v>30</v>
      </c>
      <c r="Q234" s="23">
        <v>2</v>
      </c>
      <c r="R234" s="23">
        <v>2</v>
      </c>
      <c r="S234" s="23">
        <v>2.85</v>
      </c>
      <c r="T234" s="47">
        <v>1.2270921299999999</v>
      </c>
      <c r="U234" s="98" t="s">
        <v>4135</v>
      </c>
      <c r="V234" s="98" t="s">
        <v>3139</v>
      </c>
      <c r="W234" s="69">
        <f t="shared" si="6"/>
        <v>2.5187562402819983E-3</v>
      </c>
    </row>
    <row r="235" spans="1:23">
      <c r="A235">
        <f t="shared" si="7"/>
        <v>123</v>
      </c>
      <c r="B235" s="99">
        <v>44408</v>
      </c>
      <c r="C235" s="23">
        <v>72</v>
      </c>
      <c r="D235" s="23">
        <v>5</v>
      </c>
      <c r="E235" s="98" t="s">
        <v>49</v>
      </c>
      <c r="F235" s="98" t="s">
        <v>164</v>
      </c>
      <c r="G235" s="98" t="s">
        <v>4120</v>
      </c>
      <c r="H235" s="98" t="s">
        <v>213</v>
      </c>
      <c r="I235" s="98" t="s">
        <v>7242</v>
      </c>
      <c r="J235" s="99">
        <v>44531</v>
      </c>
      <c r="K235" s="107">
        <v>10000000</v>
      </c>
      <c r="L235" s="98" t="s">
        <v>4155</v>
      </c>
      <c r="M235" s="23">
        <v>1080</v>
      </c>
      <c r="N235" s="23">
        <v>1</v>
      </c>
      <c r="O235" s="107">
        <v>10000000</v>
      </c>
      <c r="P235" s="23">
        <v>30</v>
      </c>
      <c r="Q235" s="23">
        <v>2</v>
      </c>
      <c r="R235" s="23">
        <v>2</v>
      </c>
      <c r="S235" s="23">
        <v>0</v>
      </c>
      <c r="T235" s="47">
        <v>3.3217300000000001</v>
      </c>
      <c r="U235" s="98" t="s">
        <v>4135</v>
      </c>
      <c r="V235" s="98" t="s">
        <v>3139</v>
      </c>
      <c r="W235" s="69">
        <f t="shared" si="6"/>
        <v>1.2726031514175243E-3</v>
      </c>
    </row>
    <row r="236" spans="1:23">
      <c r="A236">
        <f t="shared" si="7"/>
        <v>309</v>
      </c>
      <c r="B236" s="99">
        <v>44408</v>
      </c>
      <c r="C236" s="23">
        <v>73</v>
      </c>
      <c r="D236" s="23">
        <v>5</v>
      </c>
      <c r="E236" s="98" t="s">
        <v>49</v>
      </c>
      <c r="F236" s="98" t="s">
        <v>164</v>
      </c>
      <c r="G236" s="98" t="s">
        <v>4120</v>
      </c>
      <c r="H236" s="98" t="s">
        <v>213</v>
      </c>
      <c r="I236" s="98" t="s">
        <v>6036</v>
      </c>
      <c r="J236" s="99">
        <v>44717</v>
      </c>
      <c r="K236" s="107">
        <v>25000000</v>
      </c>
      <c r="L236" s="98" t="s">
        <v>4161</v>
      </c>
      <c r="M236" s="23">
        <v>1080</v>
      </c>
      <c r="N236" s="23">
        <v>1</v>
      </c>
      <c r="O236" s="107">
        <v>25000000</v>
      </c>
      <c r="P236" s="23">
        <v>30</v>
      </c>
      <c r="Q236" s="23">
        <v>2</v>
      </c>
      <c r="R236" s="23">
        <v>2</v>
      </c>
      <c r="S236" s="23">
        <v>0</v>
      </c>
      <c r="T236" s="47">
        <v>12.5</v>
      </c>
      <c r="U236" s="98" t="s">
        <v>4135</v>
      </c>
      <c r="V236" s="98" t="s">
        <v>3139</v>
      </c>
      <c r="W236" s="69">
        <f t="shared" si="6"/>
        <v>1.2030731836915004E-2</v>
      </c>
    </row>
    <row r="237" spans="1:23">
      <c r="A237">
        <f t="shared" si="7"/>
        <v>127</v>
      </c>
      <c r="B237" s="99">
        <v>44408</v>
      </c>
      <c r="C237" s="23">
        <v>74</v>
      </c>
      <c r="D237" s="23">
        <v>5</v>
      </c>
      <c r="E237" s="98" t="s">
        <v>49</v>
      </c>
      <c r="F237" s="98" t="s">
        <v>164</v>
      </c>
      <c r="G237" s="98" t="s">
        <v>4120</v>
      </c>
      <c r="H237" s="98" t="s">
        <v>213</v>
      </c>
      <c r="I237" s="98" t="s">
        <v>6036</v>
      </c>
      <c r="J237" s="99">
        <v>44535</v>
      </c>
      <c r="K237" s="107">
        <v>14000000</v>
      </c>
      <c r="L237" s="98" t="s">
        <v>4158</v>
      </c>
      <c r="M237" s="23">
        <v>1080</v>
      </c>
      <c r="N237" s="23">
        <v>1</v>
      </c>
      <c r="O237" s="107">
        <v>14000000</v>
      </c>
      <c r="P237" s="23">
        <v>30</v>
      </c>
      <c r="Q237" s="23">
        <v>2</v>
      </c>
      <c r="R237" s="23">
        <v>2</v>
      </c>
      <c r="S237" s="23">
        <v>0</v>
      </c>
      <c r="T237" s="47">
        <v>3.8888859999999998</v>
      </c>
      <c r="U237" s="98" t="s">
        <v>4135</v>
      </c>
      <c r="V237" s="98" t="s">
        <v>3139</v>
      </c>
      <c r="W237" s="69">
        <f t="shared" si="6"/>
        <v>1.5383405477054487E-3</v>
      </c>
    </row>
    <row r="238" spans="1:23">
      <c r="A238">
        <f t="shared" si="7"/>
        <v>127</v>
      </c>
      <c r="B238" s="99">
        <v>44408</v>
      </c>
      <c r="C238" s="23">
        <v>75</v>
      </c>
      <c r="D238" s="23">
        <v>5</v>
      </c>
      <c r="E238" s="98" t="s">
        <v>49</v>
      </c>
      <c r="F238" s="98" t="s">
        <v>164</v>
      </c>
      <c r="G238" s="98" t="s">
        <v>4120</v>
      </c>
      <c r="H238" s="98" t="s">
        <v>213</v>
      </c>
      <c r="I238" s="98" t="s">
        <v>6036</v>
      </c>
      <c r="J238" s="99">
        <v>44535</v>
      </c>
      <c r="K238" s="107">
        <v>15000000</v>
      </c>
      <c r="L238" s="98" t="s">
        <v>4159</v>
      </c>
      <c r="M238" s="23">
        <v>540</v>
      </c>
      <c r="N238" s="23">
        <v>1</v>
      </c>
      <c r="O238" s="107">
        <v>15000000</v>
      </c>
      <c r="P238" s="23">
        <v>30</v>
      </c>
      <c r="Q238" s="23">
        <v>2</v>
      </c>
      <c r="R238" s="23">
        <v>2</v>
      </c>
      <c r="S238" s="23">
        <v>0</v>
      </c>
      <c r="T238" s="47">
        <v>5</v>
      </c>
      <c r="U238" s="98" t="s">
        <v>4135</v>
      </c>
      <c r="V238" s="98" t="s">
        <v>3139</v>
      </c>
      <c r="W238" s="69">
        <f t="shared" si="6"/>
        <v>1.9778678877517223E-3</v>
      </c>
    </row>
    <row r="239" spans="1:23">
      <c r="A239">
        <f t="shared" si="7"/>
        <v>127</v>
      </c>
      <c r="B239" s="99">
        <v>44408</v>
      </c>
      <c r="C239" s="23">
        <v>76</v>
      </c>
      <c r="D239" s="23">
        <v>5</v>
      </c>
      <c r="E239" s="98" t="s">
        <v>49</v>
      </c>
      <c r="F239" s="98" t="s">
        <v>164</v>
      </c>
      <c r="G239" s="98" t="s">
        <v>4120</v>
      </c>
      <c r="H239" s="98" t="s">
        <v>213</v>
      </c>
      <c r="I239" s="98" t="s">
        <v>6036</v>
      </c>
      <c r="J239" s="99">
        <v>44535</v>
      </c>
      <c r="K239" s="107">
        <v>9000000</v>
      </c>
      <c r="L239" s="98" t="s">
        <v>4157</v>
      </c>
      <c r="M239" s="23">
        <v>540</v>
      </c>
      <c r="N239" s="23">
        <v>1</v>
      </c>
      <c r="O239" s="107">
        <v>9000000</v>
      </c>
      <c r="P239" s="23">
        <v>30</v>
      </c>
      <c r="Q239" s="23">
        <v>2</v>
      </c>
      <c r="R239" s="23">
        <v>2</v>
      </c>
      <c r="S239" s="23">
        <v>0</v>
      </c>
      <c r="T239" s="47">
        <v>3</v>
      </c>
      <c r="U239" s="98" t="s">
        <v>4135</v>
      </c>
      <c r="V239" s="98" t="s">
        <v>3139</v>
      </c>
      <c r="W239" s="69">
        <f t="shared" si="6"/>
        <v>1.1867207326510334E-3</v>
      </c>
    </row>
    <row r="240" spans="1:23">
      <c r="A240">
        <f t="shared" si="7"/>
        <v>674</v>
      </c>
      <c r="B240" s="99">
        <v>44408</v>
      </c>
      <c r="C240" s="23">
        <v>77</v>
      </c>
      <c r="D240" s="23">
        <v>5</v>
      </c>
      <c r="E240" s="98" t="s">
        <v>49</v>
      </c>
      <c r="F240" s="98" t="s">
        <v>164</v>
      </c>
      <c r="G240" s="98" t="s">
        <v>4120</v>
      </c>
      <c r="H240" s="98" t="s">
        <v>213</v>
      </c>
      <c r="I240" s="98" t="s">
        <v>6036</v>
      </c>
      <c r="J240" s="99">
        <v>45082</v>
      </c>
      <c r="K240" s="107">
        <v>20000000</v>
      </c>
      <c r="L240" s="98" t="s">
        <v>4160</v>
      </c>
      <c r="M240" s="23">
        <v>1110</v>
      </c>
      <c r="N240" s="23">
        <v>1</v>
      </c>
      <c r="O240" s="107">
        <v>20000000</v>
      </c>
      <c r="P240" s="23">
        <v>30</v>
      </c>
      <c r="Q240" s="23">
        <v>2</v>
      </c>
      <c r="R240" s="23">
        <v>2</v>
      </c>
      <c r="S240" s="23">
        <v>0</v>
      </c>
      <c r="T240" s="47">
        <v>13.333334000000001</v>
      </c>
      <c r="U240" s="98" t="s">
        <v>4135</v>
      </c>
      <c r="V240" s="98" t="s">
        <v>3139</v>
      </c>
      <c r="W240" s="69">
        <f t="shared" si="6"/>
        <v>2.7991244577402808E-2</v>
      </c>
    </row>
    <row r="241" spans="1:23">
      <c r="A241">
        <f t="shared" si="7"/>
        <v>309</v>
      </c>
      <c r="B241" s="99">
        <v>44408</v>
      </c>
      <c r="C241" s="23">
        <v>78</v>
      </c>
      <c r="D241" s="23">
        <v>5</v>
      </c>
      <c r="E241" s="98" t="s">
        <v>49</v>
      </c>
      <c r="F241" s="98" t="s">
        <v>164</v>
      </c>
      <c r="G241" s="98" t="s">
        <v>4120</v>
      </c>
      <c r="H241" s="98" t="s">
        <v>213</v>
      </c>
      <c r="I241" s="98" t="s">
        <v>6036</v>
      </c>
      <c r="J241" s="99">
        <v>44717</v>
      </c>
      <c r="K241" s="107">
        <v>8500000</v>
      </c>
      <c r="L241" s="98" t="s">
        <v>4156</v>
      </c>
      <c r="M241" s="23">
        <v>720</v>
      </c>
      <c r="N241" s="23">
        <v>1</v>
      </c>
      <c r="O241" s="107">
        <v>8500000</v>
      </c>
      <c r="P241" s="23">
        <v>30</v>
      </c>
      <c r="Q241" s="23">
        <v>2</v>
      </c>
      <c r="R241" s="23">
        <v>2</v>
      </c>
      <c r="S241" s="23">
        <v>0</v>
      </c>
      <c r="T241" s="47">
        <v>4.25</v>
      </c>
      <c r="U241" s="98" t="s">
        <v>4135</v>
      </c>
      <c r="V241" s="98" t="s">
        <v>3139</v>
      </c>
      <c r="W241" s="69">
        <f t="shared" si="6"/>
        <v>4.090448824551101E-3</v>
      </c>
    </row>
    <row r="242" spans="1:23">
      <c r="A242">
        <f t="shared" si="7"/>
        <v>679</v>
      </c>
      <c r="B242" s="99">
        <v>44408</v>
      </c>
      <c r="C242" s="23">
        <v>79</v>
      </c>
      <c r="D242" s="23">
        <v>5</v>
      </c>
      <c r="E242" s="98" t="s">
        <v>49</v>
      </c>
      <c r="F242" s="98" t="s">
        <v>164</v>
      </c>
      <c r="G242" s="98" t="s">
        <v>4120</v>
      </c>
      <c r="H242" s="98" t="s">
        <v>213</v>
      </c>
      <c r="I242" s="98" t="s">
        <v>6242</v>
      </c>
      <c r="J242" s="99">
        <v>45087</v>
      </c>
      <c r="K242" s="107">
        <v>10000000</v>
      </c>
      <c r="L242" s="98" t="s">
        <v>4162</v>
      </c>
      <c r="M242" s="23">
        <v>1110</v>
      </c>
      <c r="N242" s="23">
        <v>1</v>
      </c>
      <c r="O242" s="107">
        <v>10000000</v>
      </c>
      <c r="P242" s="23">
        <v>30</v>
      </c>
      <c r="Q242" s="23">
        <v>2</v>
      </c>
      <c r="R242" s="23">
        <v>2</v>
      </c>
      <c r="S242" s="23">
        <v>0</v>
      </c>
      <c r="T242" s="47">
        <v>6.6666679999999996</v>
      </c>
      <c r="U242" s="98" t="s">
        <v>4135</v>
      </c>
      <c r="V242" s="98" t="s">
        <v>3139</v>
      </c>
      <c r="W242" s="69">
        <f t="shared" si="6"/>
        <v>1.4099449494780876E-2</v>
      </c>
    </row>
    <row r="243" spans="1:23">
      <c r="A243">
        <f t="shared" si="7"/>
        <v>679</v>
      </c>
      <c r="B243" s="99">
        <v>44408</v>
      </c>
      <c r="C243" s="23">
        <v>80</v>
      </c>
      <c r="D243" s="23">
        <v>5</v>
      </c>
      <c r="E243" s="98" t="s">
        <v>49</v>
      </c>
      <c r="F243" s="98" t="s">
        <v>164</v>
      </c>
      <c r="G243" s="98" t="s">
        <v>4120</v>
      </c>
      <c r="H243" s="98" t="s">
        <v>213</v>
      </c>
      <c r="I243" s="98" t="s">
        <v>6242</v>
      </c>
      <c r="J243" s="99">
        <v>45087</v>
      </c>
      <c r="K243" s="107">
        <v>14000000</v>
      </c>
      <c r="L243" s="98" t="s">
        <v>4163</v>
      </c>
      <c r="M243" s="23">
        <v>1080</v>
      </c>
      <c r="N243" s="23">
        <v>1</v>
      </c>
      <c r="O243" s="107">
        <v>14000000</v>
      </c>
      <c r="P243" s="23">
        <v>30</v>
      </c>
      <c r="Q243" s="23">
        <v>2</v>
      </c>
      <c r="R243" s="23">
        <v>2</v>
      </c>
      <c r="S243" s="23">
        <v>0</v>
      </c>
      <c r="T243" s="47">
        <v>8.9444429999999997</v>
      </c>
      <c r="U243" s="98" t="s">
        <v>4135</v>
      </c>
      <c r="V243" s="98" t="s">
        <v>3139</v>
      </c>
      <c r="W243" s="69">
        <f t="shared" si="6"/>
        <v>1.8916754567266041E-2</v>
      </c>
    </row>
    <row r="244" spans="1:23">
      <c r="A244">
        <f t="shared" si="7"/>
        <v>132</v>
      </c>
      <c r="B244" s="99">
        <v>44408</v>
      </c>
      <c r="C244" s="23">
        <v>81</v>
      </c>
      <c r="D244" s="23">
        <v>5</v>
      </c>
      <c r="E244" s="98" t="s">
        <v>49</v>
      </c>
      <c r="F244" s="98" t="s">
        <v>164</v>
      </c>
      <c r="G244" s="98" t="s">
        <v>4120</v>
      </c>
      <c r="H244" s="98" t="s">
        <v>213</v>
      </c>
      <c r="I244" s="98" t="s">
        <v>6242</v>
      </c>
      <c r="J244" s="99">
        <v>44540</v>
      </c>
      <c r="K244" s="107">
        <v>15700000</v>
      </c>
      <c r="L244" s="98" t="s">
        <v>4164</v>
      </c>
      <c r="M244" s="23">
        <v>540</v>
      </c>
      <c r="N244" s="23">
        <v>1</v>
      </c>
      <c r="O244" s="107">
        <v>15700000</v>
      </c>
      <c r="P244" s="23">
        <v>30</v>
      </c>
      <c r="Q244" s="23">
        <v>2</v>
      </c>
      <c r="R244" s="23">
        <v>2</v>
      </c>
      <c r="S244" s="23">
        <v>0</v>
      </c>
      <c r="T244" s="47">
        <v>4.3611139999999997</v>
      </c>
      <c r="U244" s="98" t="s">
        <v>4135</v>
      </c>
      <c r="V244" s="98" t="s">
        <v>3139</v>
      </c>
      <c r="W244" s="69">
        <f t="shared" si="6"/>
        <v>1.7930604224819357E-3</v>
      </c>
    </row>
    <row r="245" spans="1:23">
      <c r="A245">
        <f t="shared" si="7"/>
        <v>138</v>
      </c>
      <c r="B245" s="99">
        <v>44408</v>
      </c>
      <c r="C245" s="23">
        <v>82</v>
      </c>
      <c r="D245" s="23">
        <v>5</v>
      </c>
      <c r="E245" s="98" t="s">
        <v>49</v>
      </c>
      <c r="F245" s="98" t="s">
        <v>164</v>
      </c>
      <c r="G245" s="98" t="s">
        <v>4120</v>
      </c>
      <c r="H245" s="98" t="s">
        <v>213</v>
      </c>
      <c r="I245" s="98" t="s">
        <v>7232</v>
      </c>
      <c r="J245" s="99">
        <v>44546</v>
      </c>
      <c r="K245" s="107">
        <v>7900000</v>
      </c>
      <c r="L245" s="98" t="s">
        <v>4165</v>
      </c>
      <c r="M245" s="23">
        <v>1080</v>
      </c>
      <c r="N245" s="23">
        <v>1</v>
      </c>
      <c r="O245" s="107">
        <v>7900000</v>
      </c>
      <c r="P245" s="23">
        <v>30</v>
      </c>
      <c r="Q245" s="23">
        <v>2</v>
      </c>
      <c r="R245" s="23">
        <v>2</v>
      </c>
      <c r="S245" s="23">
        <v>0</v>
      </c>
      <c r="T245" s="47">
        <v>2.6333340000000001</v>
      </c>
      <c r="U245" s="98" t="s">
        <v>4135</v>
      </c>
      <c r="V245" s="98" t="s">
        <v>3139</v>
      </c>
      <c r="W245" s="69">
        <f t="shared" si="6"/>
        <v>1.1319013738154669E-3</v>
      </c>
    </row>
    <row r="246" spans="1:23">
      <c r="A246">
        <f t="shared" si="7"/>
        <v>320</v>
      </c>
      <c r="B246" s="99">
        <v>44408</v>
      </c>
      <c r="C246" s="23">
        <v>83</v>
      </c>
      <c r="D246" s="23">
        <v>5</v>
      </c>
      <c r="E246" s="98" t="s">
        <v>49</v>
      </c>
      <c r="F246" s="98" t="s">
        <v>164</v>
      </c>
      <c r="G246" s="98" t="s">
        <v>4120</v>
      </c>
      <c r="H246" s="98" t="s">
        <v>213</v>
      </c>
      <c r="I246" s="98" t="s">
        <v>7232</v>
      </c>
      <c r="J246" s="99">
        <v>44728</v>
      </c>
      <c r="K246" s="107">
        <v>15000000</v>
      </c>
      <c r="L246" s="98" t="s">
        <v>4170</v>
      </c>
      <c r="M246" s="23">
        <v>1080</v>
      </c>
      <c r="N246" s="23">
        <v>1</v>
      </c>
      <c r="O246" s="107">
        <v>15000000</v>
      </c>
      <c r="P246" s="23">
        <v>30</v>
      </c>
      <c r="Q246" s="23">
        <v>2</v>
      </c>
      <c r="R246" s="23">
        <v>2</v>
      </c>
      <c r="S246" s="23">
        <v>2.85</v>
      </c>
      <c r="T246" s="47">
        <v>7.5197435800000001</v>
      </c>
      <c r="U246" s="98" t="s">
        <v>4135</v>
      </c>
      <c r="V246" s="98" t="s">
        <v>3139</v>
      </c>
      <c r="W246" s="69">
        <f t="shared" si="6"/>
        <v>7.495085027280214E-3</v>
      </c>
    </row>
    <row r="247" spans="1:23">
      <c r="A247">
        <f t="shared" si="7"/>
        <v>320</v>
      </c>
      <c r="B247" s="99">
        <v>44408</v>
      </c>
      <c r="C247" s="23">
        <v>84</v>
      </c>
      <c r="D247" s="23">
        <v>5</v>
      </c>
      <c r="E247" s="98" t="s">
        <v>49</v>
      </c>
      <c r="F247" s="98" t="s">
        <v>164</v>
      </c>
      <c r="G247" s="98" t="s">
        <v>4120</v>
      </c>
      <c r="H247" s="98" t="s">
        <v>213</v>
      </c>
      <c r="I247" s="98" t="s">
        <v>7232</v>
      </c>
      <c r="J247" s="99">
        <v>44728</v>
      </c>
      <c r="K247" s="107">
        <v>10000000</v>
      </c>
      <c r="L247" s="98" t="s">
        <v>4166</v>
      </c>
      <c r="M247" s="23">
        <v>720</v>
      </c>
      <c r="N247" s="23">
        <v>1</v>
      </c>
      <c r="O247" s="107">
        <v>10000000</v>
      </c>
      <c r="P247" s="23">
        <v>30</v>
      </c>
      <c r="Q247" s="23">
        <v>2</v>
      </c>
      <c r="R247" s="23">
        <v>2</v>
      </c>
      <c r="S247" s="23">
        <v>0</v>
      </c>
      <c r="T247" s="47">
        <v>4.583342</v>
      </c>
      <c r="U247" s="98" t="s">
        <v>4135</v>
      </c>
      <c r="V247" s="98" t="s">
        <v>3139</v>
      </c>
      <c r="W247" s="69">
        <f t="shared" si="6"/>
        <v>4.568312420980789E-3</v>
      </c>
    </row>
    <row r="248" spans="1:23">
      <c r="A248">
        <f t="shared" si="7"/>
        <v>138</v>
      </c>
      <c r="B248" s="99">
        <v>44408</v>
      </c>
      <c r="C248" s="23">
        <v>85</v>
      </c>
      <c r="D248" s="23">
        <v>5</v>
      </c>
      <c r="E248" s="98" t="s">
        <v>49</v>
      </c>
      <c r="F248" s="98" t="s">
        <v>164</v>
      </c>
      <c r="G248" s="98" t="s">
        <v>4120</v>
      </c>
      <c r="H248" s="98" t="s">
        <v>213</v>
      </c>
      <c r="I248" s="98" t="s">
        <v>7232</v>
      </c>
      <c r="J248" s="99">
        <v>44546</v>
      </c>
      <c r="K248" s="107">
        <v>15000000</v>
      </c>
      <c r="L248" s="98" t="s">
        <v>4169</v>
      </c>
      <c r="M248" s="23">
        <v>540</v>
      </c>
      <c r="N248" s="23">
        <v>1</v>
      </c>
      <c r="O248" s="107">
        <v>15000000</v>
      </c>
      <c r="P248" s="23">
        <v>30</v>
      </c>
      <c r="Q248" s="23">
        <v>2</v>
      </c>
      <c r="R248" s="23">
        <v>2</v>
      </c>
      <c r="S248" s="23">
        <v>0</v>
      </c>
      <c r="T248" s="47">
        <v>4.166671</v>
      </c>
      <c r="U248" s="98" t="s">
        <v>4135</v>
      </c>
      <c r="V248" s="98" t="s">
        <v>3139</v>
      </c>
      <c r="W248" s="69">
        <f t="shared" si="6"/>
        <v>1.7909845956255704E-3</v>
      </c>
    </row>
    <row r="249" spans="1:23">
      <c r="A249">
        <f t="shared" si="7"/>
        <v>138</v>
      </c>
      <c r="B249" s="99">
        <v>44408</v>
      </c>
      <c r="C249" s="23">
        <v>86</v>
      </c>
      <c r="D249" s="23">
        <v>5</v>
      </c>
      <c r="E249" s="98" t="s">
        <v>49</v>
      </c>
      <c r="F249" s="98" t="s">
        <v>164</v>
      </c>
      <c r="G249" s="98" t="s">
        <v>4120</v>
      </c>
      <c r="H249" s="98" t="s">
        <v>213</v>
      </c>
      <c r="I249" s="98" t="s">
        <v>7232</v>
      </c>
      <c r="J249" s="99">
        <v>44546</v>
      </c>
      <c r="K249" s="107">
        <v>13000000</v>
      </c>
      <c r="L249" s="98" t="s">
        <v>4168</v>
      </c>
      <c r="M249" s="23">
        <v>540</v>
      </c>
      <c r="N249" s="23">
        <v>1</v>
      </c>
      <c r="O249" s="107">
        <v>13000000</v>
      </c>
      <c r="P249" s="23">
        <v>30</v>
      </c>
      <c r="Q249" s="23">
        <v>2</v>
      </c>
      <c r="R249" s="23">
        <v>2</v>
      </c>
      <c r="S249" s="23">
        <v>0</v>
      </c>
      <c r="T249" s="47">
        <v>3.6111140000000002</v>
      </c>
      <c r="U249" s="98" t="s">
        <v>4135</v>
      </c>
      <c r="V249" s="98" t="s">
        <v>3139</v>
      </c>
      <c r="W249" s="69">
        <f t="shared" si="6"/>
        <v>1.5521862770177526E-3</v>
      </c>
    </row>
    <row r="250" spans="1:23">
      <c r="A250">
        <f t="shared" si="7"/>
        <v>685</v>
      </c>
      <c r="B250" s="99">
        <v>44408</v>
      </c>
      <c r="C250" s="23">
        <v>87</v>
      </c>
      <c r="D250" s="23">
        <v>5</v>
      </c>
      <c r="E250" s="98" t="s">
        <v>49</v>
      </c>
      <c r="F250" s="98" t="s">
        <v>164</v>
      </c>
      <c r="G250" s="98" t="s">
        <v>4120</v>
      </c>
      <c r="H250" s="98" t="s">
        <v>213</v>
      </c>
      <c r="I250" s="98" t="s">
        <v>7232</v>
      </c>
      <c r="J250" s="99">
        <v>45093</v>
      </c>
      <c r="K250" s="107">
        <v>10000000</v>
      </c>
      <c r="L250" s="98" t="s">
        <v>4167</v>
      </c>
      <c r="M250" s="23">
        <v>1080</v>
      </c>
      <c r="N250" s="23">
        <v>1</v>
      </c>
      <c r="O250" s="107">
        <v>10000000</v>
      </c>
      <c r="P250" s="23">
        <v>30</v>
      </c>
      <c r="Q250" s="23">
        <v>2</v>
      </c>
      <c r="R250" s="23">
        <v>2</v>
      </c>
      <c r="S250" s="23">
        <v>0</v>
      </c>
      <c r="T250" s="47">
        <v>6.3888990000000003</v>
      </c>
      <c r="U250" s="98" t="s">
        <v>4135</v>
      </c>
      <c r="V250" s="98" t="s">
        <v>3139</v>
      </c>
      <c r="W250" s="69">
        <f t="shared" si="6"/>
        <v>1.3631390152093742E-2</v>
      </c>
    </row>
    <row r="251" spans="1:23">
      <c r="A251">
        <f t="shared" si="7"/>
        <v>322</v>
      </c>
      <c r="B251" s="99">
        <v>44408</v>
      </c>
      <c r="C251" s="23">
        <v>88</v>
      </c>
      <c r="D251" s="23">
        <v>5</v>
      </c>
      <c r="E251" s="98" t="s">
        <v>49</v>
      </c>
      <c r="F251" s="98" t="s">
        <v>164</v>
      </c>
      <c r="G251" s="98" t="s">
        <v>4120</v>
      </c>
      <c r="H251" s="98" t="s">
        <v>213</v>
      </c>
      <c r="I251" s="98" t="s">
        <v>6788</v>
      </c>
      <c r="J251" s="99">
        <v>44730</v>
      </c>
      <c r="K251" s="107">
        <v>15700000</v>
      </c>
      <c r="L251" s="98" t="s">
        <v>4171</v>
      </c>
      <c r="M251" s="23">
        <v>720</v>
      </c>
      <c r="N251" s="23">
        <v>1</v>
      </c>
      <c r="O251" s="107">
        <v>15700000</v>
      </c>
      <c r="P251" s="23">
        <v>30</v>
      </c>
      <c r="Q251" s="23">
        <v>2</v>
      </c>
      <c r="R251" s="23">
        <v>2</v>
      </c>
      <c r="S251" s="23">
        <v>2.85</v>
      </c>
      <c r="T251" s="47">
        <v>10.056534470000001</v>
      </c>
      <c r="U251" s="98" t="s">
        <v>4135</v>
      </c>
      <c r="V251" s="98" t="s">
        <v>3139</v>
      </c>
      <c r="W251" s="69">
        <f t="shared" si="6"/>
        <v>1.0086204570189879E-2</v>
      </c>
    </row>
    <row r="252" spans="1:23">
      <c r="A252">
        <f t="shared" si="7"/>
        <v>692</v>
      </c>
      <c r="B252" s="99">
        <v>44408</v>
      </c>
      <c r="C252" s="23">
        <v>89</v>
      </c>
      <c r="D252" s="23">
        <v>5</v>
      </c>
      <c r="E252" s="98" t="s">
        <v>49</v>
      </c>
      <c r="F252" s="98" t="s">
        <v>164</v>
      </c>
      <c r="G252" s="98" t="s">
        <v>4120</v>
      </c>
      <c r="H252" s="98" t="s">
        <v>213</v>
      </c>
      <c r="I252" s="98" t="s">
        <v>9562</v>
      </c>
      <c r="J252" s="99">
        <v>45100</v>
      </c>
      <c r="K252" s="107">
        <v>36000000</v>
      </c>
      <c r="L252" s="98" t="s">
        <v>4174</v>
      </c>
      <c r="M252" s="23">
        <v>1110</v>
      </c>
      <c r="N252" s="23">
        <v>1</v>
      </c>
      <c r="O252" s="107">
        <v>36000000</v>
      </c>
      <c r="P252" s="23">
        <v>30</v>
      </c>
      <c r="Q252" s="23">
        <v>2</v>
      </c>
      <c r="R252" s="23">
        <v>2</v>
      </c>
      <c r="S252" s="23">
        <v>2.85</v>
      </c>
      <c r="T252" s="47">
        <v>26.926052149999997</v>
      </c>
      <c r="U252" s="98" t="s">
        <v>4135</v>
      </c>
      <c r="V252" s="98" t="s">
        <v>3139</v>
      </c>
      <c r="W252" s="69">
        <f t="shared" si="6"/>
        <v>5.8036649343083377E-2</v>
      </c>
    </row>
    <row r="253" spans="1:23">
      <c r="A253">
        <f t="shared" si="7"/>
        <v>692</v>
      </c>
      <c r="B253" s="99">
        <v>44408</v>
      </c>
      <c r="C253" s="23">
        <v>90</v>
      </c>
      <c r="D253" s="23">
        <v>5</v>
      </c>
      <c r="E253" s="98" t="s">
        <v>49</v>
      </c>
      <c r="F253" s="98" t="s">
        <v>164</v>
      </c>
      <c r="G253" s="98" t="s">
        <v>4120</v>
      </c>
      <c r="H253" s="98" t="s">
        <v>213</v>
      </c>
      <c r="I253" s="98" t="s">
        <v>9562</v>
      </c>
      <c r="J253" s="99">
        <v>45100</v>
      </c>
      <c r="K253" s="107">
        <v>27000000</v>
      </c>
      <c r="L253" s="98" t="s">
        <v>4173</v>
      </c>
      <c r="M253" s="23">
        <v>1110</v>
      </c>
      <c r="N253" s="23">
        <v>1</v>
      </c>
      <c r="O253" s="107">
        <v>27000000</v>
      </c>
      <c r="P253" s="23">
        <v>30</v>
      </c>
      <c r="Q253" s="23">
        <v>2</v>
      </c>
      <c r="R253" s="23">
        <v>2</v>
      </c>
      <c r="S253" s="23">
        <v>0</v>
      </c>
      <c r="T253" s="47">
        <v>17.25</v>
      </c>
      <c r="U253" s="98" t="s">
        <v>4135</v>
      </c>
      <c r="V253" s="98" t="s">
        <v>3139</v>
      </c>
      <c r="W253" s="69">
        <f t="shared" si="6"/>
        <v>3.7180801537153245E-2</v>
      </c>
    </row>
    <row r="254" spans="1:23">
      <c r="A254">
        <f t="shared" si="7"/>
        <v>327</v>
      </c>
      <c r="B254" s="99">
        <v>44408</v>
      </c>
      <c r="C254" s="23">
        <v>91</v>
      </c>
      <c r="D254" s="23">
        <v>5</v>
      </c>
      <c r="E254" s="98" t="s">
        <v>49</v>
      </c>
      <c r="F254" s="98" t="s">
        <v>164</v>
      </c>
      <c r="G254" s="98" t="s">
        <v>4120</v>
      </c>
      <c r="H254" s="98" t="s">
        <v>213</v>
      </c>
      <c r="I254" s="98" t="s">
        <v>9562</v>
      </c>
      <c r="J254" s="99">
        <v>44735</v>
      </c>
      <c r="K254" s="107">
        <v>10000000</v>
      </c>
      <c r="L254" s="98" t="s">
        <v>4172</v>
      </c>
      <c r="M254" s="23">
        <v>720</v>
      </c>
      <c r="N254" s="23">
        <v>1</v>
      </c>
      <c r="O254" s="107">
        <v>10000000</v>
      </c>
      <c r="P254" s="23">
        <v>30</v>
      </c>
      <c r="Q254" s="23">
        <v>2</v>
      </c>
      <c r="R254" s="23">
        <v>2</v>
      </c>
      <c r="S254" s="23">
        <v>0</v>
      </c>
      <c r="T254" s="47">
        <v>4.583342</v>
      </c>
      <c r="U254" s="98" t="s">
        <v>4135</v>
      </c>
      <c r="V254" s="98" t="s">
        <v>3139</v>
      </c>
      <c r="W254" s="69">
        <f t="shared" si="6"/>
        <v>4.6682442551897437E-3</v>
      </c>
    </row>
    <row r="255" spans="1:23">
      <c r="A255">
        <f t="shared" si="7"/>
        <v>511</v>
      </c>
      <c r="B255" s="99">
        <v>44408</v>
      </c>
      <c r="C255" s="23">
        <v>92</v>
      </c>
      <c r="D255" s="23">
        <v>5</v>
      </c>
      <c r="E255" s="98" t="s">
        <v>49</v>
      </c>
      <c r="F255" s="98" t="s">
        <v>164</v>
      </c>
      <c r="G255" s="98" t="s">
        <v>4120</v>
      </c>
      <c r="H255" s="98" t="s">
        <v>213</v>
      </c>
      <c r="I255" s="98" t="s">
        <v>9743</v>
      </c>
      <c r="J255" s="99">
        <v>44919</v>
      </c>
      <c r="K255" s="107">
        <v>7000000</v>
      </c>
      <c r="L255" s="98" t="s">
        <v>4175</v>
      </c>
      <c r="M255" s="23">
        <v>900</v>
      </c>
      <c r="N255" s="23">
        <v>1</v>
      </c>
      <c r="O255" s="107">
        <v>7000000</v>
      </c>
      <c r="P255" s="23">
        <v>30</v>
      </c>
      <c r="Q255" s="23">
        <v>2</v>
      </c>
      <c r="R255" s="23">
        <v>2</v>
      </c>
      <c r="S255" s="23">
        <v>0</v>
      </c>
      <c r="T255" s="47">
        <v>5.6</v>
      </c>
      <c r="U255" s="98" t="s">
        <v>4135</v>
      </c>
      <c r="V255" s="98" t="s">
        <v>3139</v>
      </c>
      <c r="W255" s="69">
        <f t="shared" si="6"/>
        <v>8.9131759804572108E-3</v>
      </c>
    </row>
    <row r="256" spans="1:23">
      <c r="A256">
        <f t="shared" si="7"/>
        <v>513</v>
      </c>
      <c r="B256" s="99">
        <v>44408</v>
      </c>
      <c r="C256" s="23">
        <v>93</v>
      </c>
      <c r="D256" s="23">
        <v>5</v>
      </c>
      <c r="E256" s="98" t="s">
        <v>49</v>
      </c>
      <c r="F256" s="98" t="s">
        <v>164</v>
      </c>
      <c r="G256" s="98" t="s">
        <v>4120</v>
      </c>
      <c r="H256" s="98" t="s">
        <v>213</v>
      </c>
      <c r="I256" s="98" t="s">
        <v>6256</v>
      </c>
      <c r="J256" s="99">
        <v>44921</v>
      </c>
      <c r="K256" s="107">
        <v>8000000</v>
      </c>
      <c r="L256" s="98" t="s">
        <v>4176</v>
      </c>
      <c r="M256" s="23">
        <v>1080</v>
      </c>
      <c r="N256" s="23">
        <v>1</v>
      </c>
      <c r="O256" s="107">
        <v>8000000</v>
      </c>
      <c r="P256" s="23">
        <v>30</v>
      </c>
      <c r="Q256" s="23">
        <v>2</v>
      </c>
      <c r="R256" s="23">
        <v>2</v>
      </c>
      <c r="S256" s="23">
        <v>0</v>
      </c>
      <c r="T256" s="47">
        <v>4.8</v>
      </c>
      <c r="U256" s="98" t="s">
        <v>4135</v>
      </c>
      <c r="V256" s="98" t="s">
        <v>3139</v>
      </c>
      <c r="W256" s="69">
        <f t="shared" si="6"/>
        <v>7.6697667508658909E-3</v>
      </c>
    </row>
    <row r="257" spans="1:23">
      <c r="A257">
        <f t="shared" si="7"/>
        <v>330</v>
      </c>
      <c r="B257" s="99">
        <v>44408</v>
      </c>
      <c r="C257" s="23">
        <v>94</v>
      </c>
      <c r="D257" s="23">
        <v>5</v>
      </c>
      <c r="E257" s="98" t="s">
        <v>49</v>
      </c>
      <c r="F257" s="98" t="s">
        <v>164</v>
      </c>
      <c r="G257" s="98" t="s">
        <v>4120</v>
      </c>
      <c r="H257" s="98" t="s">
        <v>213</v>
      </c>
      <c r="I257" s="98" t="s">
        <v>6256</v>
      </c>
      <c r="J257" s="99">
        <v>44738</v>
      </c>
      <c r="K257" s="107">
        <v>22000000</v>
      </c>
      <c r="L257" s="98" t="s">
        <v>4177</v>
      </c>
      <c r="M257" s="23">
        <v>1080</v>
      </c>
      <c r="N257" s="23">
        <v>1</v>
      </c>
      <c r="O257" s="107">
        <v>22000000</v>
      </c>
      <c r="P257" s="23">
        <v>30</v>
      </c>
      <c r="Q257" s="23">
        <v>2</v>
      </c>
      <c r="R257" s="23">
        <v>2</v>
      </c>
      <c r="S257" s="23">
        <v>0</v>
      </c>
      <c r="T257" s="47">
        <v>10.083342</v>
      </c>
      <c r="U257" s="98" t="s">
        <v>4135</v>
      </c>
      <c r="V257" s="98" t="s">
        <v>3139</v>
      </c>
      <c r="W257" s="69">
        <f t="shared" si="6"/>
        <v>1.0364348115269314E-2</v>
      </c>
    </row>
    <row r="258" spans="1:23">
      <c r="A258">
        <f t="shared" si="7"/>
        <v>695</v>
      </c>
      <c r="B258" s="99">
        <v>44408</v>
      </c>
      <c r="C258" s="23">
        <v>95</v>
      </c>
      <c r="D258" s="23">
        <v>5</v>
      </c>
      <c r="E258" s="98" t="s">
        <v>49</v>
      </c>
      <c r="F258" s="98" t="s">
        <v>164</v>
      </c>
      <c r="G258" s="98" t="s">
        <v>4120</v>
      </c>
      <c r="H258" s="98" t="s">
        <v>213</v>
      </c>
      <c r="I258" s="98" t="s">
        <v>6256</v>
      </c>
      <c r="J258" s="99">
        <v>45103</v>
      </c>
      <c r="K258" s="107">
        <v>48000000</v>
      </c>
      <c r="L258" s="98" t="s">
        <v>4178</v>
      </c>
      <c r="M258" s="23">
        <v>1110</v>
      </c>
      <c r="N258" s="23">
        <v>1</v>
      </c>
      <c r="O258" s="107">
        <v>48000000</v>
      </c>
      <c r="P258" s="23">
        <v>30</v>
      </c>
      <c r="Q258" s="23">
        <v>2</v>
      </c>
      <c r="R258" s="23">
        <v>2</v>
      </c>
      <c r="S258" s="23">
        <v>2.85</v>
      </c>
      <c r="T258" s="47">
        <v>39.348985810000002</v>
      </c>
      <c r="U258" s="98" t="s">
        <v>4135</v>
      </c>
      <c r="V258" s="98" t="s">
        <v>3139</v>
      </c>
      <c r="W258" s="69">
        <f t="shared" ref="W258:W321" si="8">+T258/SUM($T$2:$T$5848)*A258</f>
        <v>8.5180836751483538E-2</v>
      </c>
    </row>
    <row r="259" spans="1:23">
      <c r="A259">
        <f t="shared" ref="A259:A322" si="9">+J259-B259</f>
        <v>154</v>
      </c>
      <c r="B259" s="99">
        <v>44408</v>
      </c>
      <c r="C259" s="23">
        <v>96</v>
      </c>
      <c r="D259" s="23">
        <v>5</v>
      </c>
      <c r="E259" s="98" t="s">
        <v>49</v>
      </c>
      <c r="F259" s="98" t="s">
        <v>164</v>
      </c>
      <c r="G259" s="98" t="s">
        <v>4120</v>
      </c>
      <c r="H259" s="98" t="s">
        <v>213</v>
      </c>
      <c r="I259" s="98" t="s">
        <v>10056</v>
      </c>
      <c r="J259" s="99">
        <v>44562</v>
      </c>
      <c r="K259" s="107">
        <v>14000000</v>
      </c>
      <c r="L259" s="98" t="s">
        <v>4179</v>
      </c>
      <c r="M259" s="23">
        <v>540</v>
      </c>
      <c r="N259" s="23">
        <v>1</v>
      </c>
      <c r="O259" s="107">
        <v>14000000</v>
      </c>
      <c r="P259" s="23">
        <v>30</v>
      </c>
      <c r="Q259" s="23">
        <v>2</v>
      </c>
      <c r="R259" s="23">
        <v>2</v>
      </c>
      <c r="S259" s="23">
        <v>0</v>
      </c>
      <c r="T259" s="47">
        <v>5.3619500000000002</v>
      </c>
      <c r="U259" s="98" t="s">
        <v>4135</v>
      </c>
      <c r="V259" s="98" t="s">
        <v>3139</v>
      </c>
      <c r="W259" s="69">
        <f t="shared" si="8"/>
        <v>2.5719767291220055E-3</v>
      </c>
    </row>
    <row r="260" spans="1:23">
      <c r="A260">
        <f t="shared" si="9"/>
        <v>701</v>
      </c>
      <c r="B260" s="99">
        <v>44408</v>
      </c>
      <c r="C260" s="23">
        <v>97</v>
      </c>
      <c r="D260" s="23">
        <v>5</v>
      </c>
      <c r="E260" s="98" t="s">
        <v>49</v>
      </c>
      <c r="F260" s="98" t="s">
        <v>164</v>
      </c>
      <c r="G260" s="98" t="s">
        <v>4120</v>
      </c>
      <c r="H260" s="98" t="s">
        <v>213</v>
      </c>
      <c r="I260" s="98" t="s">
        <v>6048</v>
      </c>
      <c r="J260" s="99">
        <v>45109</v>
      </c>
      <c r="K260" s="107">
        <v>33000000</v>
      </c>
      <c r="L260" s="98" t="s">
        <v>4180</v>
      </c>
      <c r="M260" s="23">
        <v>1110</v>
      </c>
      <c r="N260" s="23">
        <v>1</v>
      </c>
      <c r="O260" s="107">
        <v>33000000</v>
      </c>
      <c r="P260" s="23">
        <v>30</v>
      </c>
      <c r="Q260" s="23">
        <v>2</v>
      </c>
      <c r="R260" s="23">
        <v>2</v>
      </c>
      <c r="S260" s="23">
        <v>2.85</v>
      </c>
      <c r="T260" s="47">
        <v>26.454998960000001</v>
      </c>
      <c r="U260" s="98" t="s">
        <v>4135</v>
      </c>
      <c r="V260" s="98" t="s">
        <v>3139</v>
      </c>
      <c r="W260" s="69">
        <f t="shared" si="8"/>
        <v>5.7762944145442426E-2</v>
      </c>
    </row>
    <row r="261" spans="1:23">
      <c r="A261">
        <f t="shared" si="9"/>
        <v>702</v>
      </c>
      <c r="B261" s="99">
        <v>44408</v>
      </c>
      <c r="C261" s="23">
        <v>98</v>
      </c>
      <c r="D261" s="23">
        <v>5</v>
      </c>
      <c r="E261" s="98" t="s">
        <v>49</v>
      </c>
      <c r="F261" s="98" t="s">
        <v>164</v>
      </c>
      <c r="G261" s="98" t="s">
        <v>4120</v>
      </c>
      <c r="H261" s="98" t="s">
        <v>213</v>
      </c>
      <c r="I261" s="98" t="s">
        <v>6963</v>
      </c>
      <c r="J261" s="99">
        <v>45110</v>
      </c>
      <c r="K261" s="107">
        <v>23000000</v>
      </c>
      <c r="L261" s="98" t="s">
        <v>4182</v>
      </c>
      <c r="M261" s="23">
        <v>1080</v>
      </c>
      <c r="N261" s="23">
        <v>1</v>
      </c>
      <c r="O261" s="107">
        <v>23000000</v>
      </c>
      <c r="P261" s="23">
        <v>30</v>
      </c>
      <c r="Q261" s="23">
        <v>2</v>
      </c>
      <c r="R261" s="23">
        <v>2</v>
      </c>
      <c r="S261" s="23">
        <v>0</v>
      </c>
      <c r="T261" s="47">
        <v>14.838713</v>
      </c>
      <c r="U261" s="98" t="s">
        <v>4135</v>
      </c>
      <c r="V261" s="98" t="s">
        <v>3139</v>
      </c>
      <c r="W261" s="69">
        <f t="shared" si="8"/>
        <v>3.2445681550647781E-2</v>
      </c>
    </row>
    <row r="262" spans="1:23">
      <c r="A262">
        <f t="shared" si="9"/>
        <v>337</v>
      </c>
      <c r="B262" s="99">
        <v>44408</v>
      </c>
      <c r="C262" s="23">
        <v>99</v>
      </c>
      <c r="D262" s="23">
        <v>5</v>
      </c>
      <c r="E262" s="98" t="s">
        <v>49</v>
      </c>
      <c r="F262" s="98" t="s">
        <v>164</v>
      </c>
      <c r="G262" s="98" t="s">
        <v>4120</v>
      </c>
      <c r="H262" s="98" t="s">
        <v>213</v>
      </c>
      <c r="I262" s="98" t="s">
        <v>6963</v>
      </c>
      <c r="J262" s="99">
        <v>44745</v>
      </c>
      <c r="K262" s="107">
        <v>5000000</v>
      </c>
      <c r="L262" s="98" t="s">
        <v>4181</v>
      </c>
      <c r="M262" s="23">
        <v>720</v>
      </c>
      <c r="N262" s="23">
        <v>1</v>
      </c>
      <c r="O262" s="107">
        <v>5000000</v>
      </c>
      <c r="P262" s="23">
        <v>30</v>
      </c>
      <c r="Q262" s="23">
        <v>2</v>
      </c>
      <c r="R262" s="23">
        <v>2</v>
      </c>
      <c r="S262" s="23">
        <v>0</v>
      </c>
      <c r="T262" s="47">
        <v>3.6948690000000002</v>
      </c>
      <c r="U262" s="98" t="s">
        <v>4135</v>
      </c>
      <c r="V262" s="98" t="s">
        <v>3139</v>
      </c>
      <c r="W262" s="69">
        <f t="shared" si="8"/>
        <v>3.8783991258474334E-3</v>
      </c>
    </row>
    <row r="263" spans="1:23">
      <c r="A263">
        <f t="shared" si="9"/>
        <v>340</v>
      </c>
      <c r="B263" s="99">
        <v>44408</v>
      </c>
      <c r="C263" s="23">
        <v>100</v>
      </c>
      <c r="D263" s="23">
        <v>5</v>
      </c>
      <c r="E263" s="98" t="s">
        <v>49</v>
      </c>
      <c r="F263" s="98" t="s">
        <v>164</v>
      </c>
      <c r="G263" s="98" t="s">
        <v>4120</v>
      </c>
      <c r="H263" s="98" t="s">
        <v>213</v>
      </c>
      <c r="I263" s="98" t="s">
        <v>10057</v>
      </c>
      <c r="J263" s="99">
        <v>44748</v>
      </c>
      <c r="K263" s="107">
        <v>5200000</v>
      </c>
      <c r="L263" s="98" t="s">
        <v>4183</v>
      </c>
      <c r="M263" s="23">
        <v>1080</v>
      </c>
      <c r="N263" s="23">
        <v>1</v>
      </c>
      <c r="O263" s="107">
        <v>5200000</v>
      </c>
      <c r="P263" s="23">
        <v>30</v>
      </c>
      <c r="Q263" s="23">
        <v>2</v>
      </c>
      <c r="R263" s="23">
        <v>2</v>
      </c>
      <c r="S263" s="23">
        <v>0</v>
      </c>
      <c r="T263" s="47">
        <v>2.816446</v>
      </c>
      <c r="U263" s="98" t="s">
        <v>4135</v>
      </c>
      <c r="V263" s="98" t="s">
        <v>3139</v>
      </c>
      <c r="W263" s="69">
        <f t="shared" si="8"/>
        <v>2.9826610304496183E-3</v>
      </c>
    </row>
    <row r="264" spans="1:23">
      <c r="A264">
        <f t="shared" si="9"/>
        <v>707</v>
      </c>
      <c r="B264" s="99">
        <v>44408</v>
      </c>
      <c r="C264" s="23">
        <v>101</v>
      </c>
      <c r="D264" s="23">
        <v>5</v>
      </c>
      <c r="E264" s="98" t="s">
        <v>49</v>
      </c>
      <c r="F264" s="98" t="s">
        <v>164</v>
      </c>
      <c r="G264" s="98" t="s">
        <v>4120</v>
      </c>
      <c r="H264" s="98" t="s">
        <v>213</v>
      </c>
      <c r="I264" s="98" t="s">
        <v>10058</v>
      </c>
      <c r="J264" s="99">
        <v>45115</v>
      </c>
      <c r="K264" s="107">
        <v>26000000</v>
      </c>
      <c r="L264" s="98" t="s">
        <v>4185</v>
      </c>
      <c r="M264" s="23">
        <v>1110</v>
      </c>
      <c r="N264" s="23">
        <v>1</v>
      </c>
      <c r="O264" s="107">
        <v>26000000</v>
      </c>
      <c r="P264" s="23">
        <v>30</v>
      </c>
      <c r="Q264" s="23">
        <v>2</v>
      </c>
      <c r="R264" s="23">
        <v>2</v>
      </c>
      <c r="S264" s="23">
        <v>0</v>
      </c>
      <c r="T264" s="47">
        <v>18.055558000000001</v>
      </c>
      <c r="U264" s="98" t="s">
        <v>4135</v>
      </c>
      <c r="V264" s="98" t="s">
        <v>3139</v>
      </c>
      <c r="W264" s="69">
        <f t="shared" si="8"/>
        <v>3.9760687264712713E-2</v>
      </c>
    </row>
    <row r="265" spans="1:23">
      <c r="A265">
        <f t="shared" si="9"/>
        <v>707</v>
      </c>
      <c r="B265" s="99">
        <v>44408</v>
      </c>
      <c r="C265" s="23">
        <v>102</v>
      </c>
      <c r="D265" s="23">
        <v>5</v>
      </c>
      <c r="E265" s="98" t="s">
        <v>49</v>
      </c>
      <c r="F265" s="98" t="s">
        <v>164</v>
      </c>
      <c r="G265" s="98" t="s">
        <v>4120</v>
      </c>
      <c r="H265" s="98" t="s">
        <v>213</v>
      </c>
      <c r="I265" s="98" t="s">
        <v>10058</v>
      </c>
      <c r="J265" s="99">
        <v>45115</v>
      </c>
      <c r="K265" s="107">
        <v>10500000</v>
      </c>
      <c r="L265" s="98" t="s">
        <v>4184</v>
      </c>
      <c r="M265" s="23">
        <v>1080</v>
      </c>
      <c r="N265" s="23">
        <v>1</v>
      </c>
      <c r="O265" s="107">
        <v>10500000</v>
      </c>
      <c r="P265" s="23">
        <v>30</v>
      </c>
      <c r="Q265" s="23">
        <v>2</v>
      </c>
      <c r="R265" s="23">
        <v>2</v>
      </c>
      <c r="S265" s="23">
        <v>0</v>
      </c>
      <c r="T265" s="47">
        <v>7.0191129999999999</v>
      </c>
      <c r="U265" s="98" t="s">
        <v>4135</v>
      </c>
      <c r="V265" s="98" t="s">
        <v>3139</v>
      </c>
      <c r="W265" s="69">
        <f t="shared" si="8"/>
        <v>1.5456999826240729E-2</v>
      </c>
    </row>
    <row r="266" spans="1:23">
      <c r="A266">
        <f t="shared" si="9"/>
        <v>349</v>
      </c>
      <c r="B266" s="99">
        <v>44408</v>
      </c>
      <c r="C266" s="23">
        <v>103</v>
      </c>
      <c r="D266" s="23">
        <v>5</v>
      </c>
      <c r="E266" s="98" t="s">
        <v>49</v>
      </c>
      <c r="F266" s="98" t="s">
        <v>164</v>
      </c>
      <c r="G266" s="98" t="s">
        <v>4120</v>
      </c>
      <c r="H266" s="98" t="s">
        <v>213</v>
      </c>
      <c r="I266" s="98" t="s">
        <v>10059</v>
      </c>
      <c r="J266" s="99">
        <v>44757</v>
      </c>
      <c r="K266" s="107">
        <v>12000000</v>
      </c>
      <c r="L266" s="98" t="s">
        <v>4186</v>
      </c>
      <c r="M266" s="23">
        <v>720</v>
      </c>
      <c r="N266" s="23">
        <v>1</v>
      </c>
      <c r="O266" s="107">
        <v>12000000</v>
      </c>
      <c r="P266" s="23">
        <v>30</v>
      </c>
      <c r="Q266" s="23">
        <v>2</v>
      </c>
      <c r="R266" s="23">
        <v>2</v>
      </c>
      <c r="S266" s="23">
        <v>0</v>
      </c>
      <c r="T266" s="47">
        <v>6.5874280000000001</v>
      </c>
      <c r="U266" s="98" t="s">
        <v>4135</v>
      </c>
      <c r="V266" s="98" t="s">
        <v>3139</v>
      </c>
      <c r="W266" s="69">
        <f t="shared" si="8"/>
        <v>7.1608547151538852E-3</v>
      </c>
    </row>
    <row r="267" spans="1:23">
      <c r="A267">
        <f t="shared" si="9"/>
        <v>714</v>
      </c>
      <c r="B267" s="99">
        <v>44408</v>
      </c>
      <c r="C267" s="23">
        <v>104</v>
      </c>
      <c r="D267" s="23">
        <v>5</v>
      </c>
      <c r="E267" s="98" t="s">
        <v>49</v>
      </c>
      <c r="F267" s="98" t="s">
        <v>164</v>
      </c>
      <c r="G267" s="98" t="s">
        <v>4120</v>
      </c>
      <c r="H267" s="98" t="s">
        <v>213</v>
      </c>
      <c r="I267" s="98" t="s">
        <v>10059</v>
      </c>
      <c r="J267" s="99">
        <v>45122</v>
      </c>
      <c r="K267" s="107">
        <v>15800000</v>
      </c>
      <c r="L267" s="98" t="s">
        <v>4187</v>
      </c>
      <c r="M267" s="23">
        <v>1080</v>
      </c>
      <c r="N267" s="23">
        <v>1</v>
      </c>
      <c r="O267" s="107">
        <v>15800000</v>
      </c>
      <c r="P267" s="23">
        <v>30</v>
      </c>
      <c r="Q267" s="23">
        <v>2</v>
      </c>
      <c r="R267" s="23">
        <v>2</v>
      </c>
      <c r="S267" s="23">
        <v>0</v>
      </c>
      <c r="T267" s="47">
        <v>13.166667</v>
      </c>
      <c r="U267" s="98" t="s">
        <v>4135</v>
      </c>
      <c r="V267" s="98" t="s">
        <v>3139</v>
      </c>
      <c r="W267" s="69">
        <f t="shared" si="8"/>
        <v>2.9281789737774015E-2</v>
      </c>
    </row>
    <row r="268" spans="1:23">
      <c r="A268">
        <f t="shared" si="9"/>
        <v>542</v>
      </c>
      <c r="B268" s="99">
        <v>44408</v>
      </c>
      <c r="C268" s="23">
        <v>105</v>
      </c>
      <c r="D268" s="23">
        <v>5</v>
      </c>
      <c r="E268" s="98" t="s">
        <v>49</v>
      </c>
      <c r="F268" s="98" t="s">
        <v>164</v>
      </c>
      <c r="G268" s="98" t="s">
        <v>4120</v>
      </c>
      <c r="H268" s="98" t="s">
        <v>213</v>
      </c>
      <c r="I268" s="98" t="s">
        <v>6291</v>
      </c>
      <c r="J268" s="99">
        <v>44950</v>
      </c>
      <c r="K268" s="107">
        <v>15000000</v>
      </c>
      <c r="L268" s="98" t="s">
        <v>4188</v>
      </c>
      <c r="M268" s="23">
        <v>1080</v>
      </c>
      <c r="N268" s="23">
        <v>1</v>
      </c>
      <c r="O268" s="107">
        <v>15000000</v>
      </c>
      <c r="P268" s="23">
        <v>30</v>
      </c>
      <c r="Q268" s="23">
        <v>2</v>
      </c>
      <c r="R268" s="23">
        <v>2</v>
      </c>
      <c r="S268" s="23">
        <v>0</v>
      </c>
      <c r="T268" s="47">
        <v>9.8450959999999998</v>
      </c>
      <c r="U268" s="98" t="s">
        <v>4135</v>
      </c>
      <c r="V268" s="98" t="s">
        <v>3139</v>
      </c>
      <c r="W268" s="69">
        <f t="shared" si="8"/>
        <v>1.6620450681553146E-2</v>
      </c>
    </row>
    <row r="269" spans="1:23">
      <c r="A269">
        <f t="shared" si="9"/>
        <v>180</v>
      </c>
      <c r="B269" s="99">
        <v>44408</v>
      </c>
      <c r="C269" s="23">
        <v>106</v>
      </c>
      <c r="D269" s="23">
        <v>5</v>
      </c>
      <c r="E269" s="98" t="s">
        <v>49</v>
      </c>
      <c r="F269" s="98" t="s">
        <v>164</v>
      </c>
      <c r="G269" s="98" t="s">
        <v>4120</v>
      </c>
      <c r="H269" s="98" t="s">
        <v>213</v>
      </c>
      <c r="I269" s="98" t="s">
        <v>7060</v>
      </c>
      <c r="J269" s="99">
        <v>44588</v>
      </c>
      <c r="K269" s="107">
        <v>8000000</v>
      </c>
      <c r="L269" s="98" t="s">
        <v>4189</v>
      </c>
      <c r="M269" s="23">
        <v>540</v>
      </c>
      <c r="N269" s="23">
        <v>1</v>
      </c>
      <c r="O269" s="107">
        <v>8000000</v>
      </c>
      <c r="P269" s="23">
        <v>30</v>
      </c>
      <c r="Q269" s="23">
        <v>2</v>
      </c>
      <c r="R269" s="23">
        <v>2</v>
      </c>
      <c r="S269" s="23">
        <v>0</v>
      </c>
      <c r="T269" s="47">
        <v>3.5297679999999998</v>
      </c>
      <c r="U269" s="98" t="s">
        <v>4135</v>
      </c>
      <c r="V269" s="98" t="s">
        <v>3139</v>
      </c>
      <c r="W269" s="69">
        <f t="shared" si="8"/>
        <v>1.9789837167156718E-3</v>
      </c>
    </row>
    <row r="270" spans="1:23">
      <c r="A270">
        <f t="shared" si="9"/>
        <v>726</v>
      </c>
      <c r="B270" s="99">
        <v>44408</v>
      </c>
      <c r="C270" s="23">
        <v>107</v>
      </c>
      <c r="D270" s="23">
        <v>5</v>
      </c>
      <c r="E270" s="98" t="s">
        <v>49</v>
      </c>
      <c r="F270" s="98" t="s">
        <v>164</v>
      </c>
      <c r="G270" s="98" t="s">
        <v>4120</v>
      </c>
      <c r="H270" s="98" t="s">
        <v>213</v>
      </c>
      <c r="I270" s="98" t="s">
        <v>7060</v>
      </c>
      <c r="J270" s="99">
        <v>45134</v>
      </c>
      <c r="K270" s="107">
        <v>10000000</v>
      </c>
      <c r="L270" s="98" t="s">
        <v>4190</v>
      </c>
      <c r="M270" s="23">
        <v>1080</v>
      </c>
      <c r="N270" s="23">
        <v>1</v>
      </c>
      <c r="O270" s="107">
        <v>10000000</v>
      </c>
      <c r="P270" s="23">
        <v>30</v>
      </c>
      <c r="Q270" s="23">
        <v>2</v>
      </c>
      <c r="R270" s="23">
        <v>2</v>
      </c>
      <c r="S270" s="23">
        <v>0</v>
      </c>
      <c r="T270" s="47">
        <v>7.0865159999999996</v>
      </c>
      <c r="U270" s="98" t="s">
        <v>4135</v>
      </c>
      <c r="V270" s="98" t="s">
        <v>3139</v>
      </c>
      <c r="W270" s="69">
        <f t="shared" si="8"/>
        <v>1.6024812135355206E-2</v>
      </c>
    </row>
    <row r="271" spans="1:23">
      <c r="A271">
        <f t="shared" si="9"/>
        <v>363</v>
      </c>
      <c r="B271" s="99">
        <v>44408</v>
      </c>
      <c r="C271" s="23">
        <v>108</v>
      </c>
      <c r="D271" s="23">
        <v>5</v>
      </c>
      <c r="E271" s="98" t="s">
        <v>49</v>
      </c>
      <c r="F271" s="98" t="s">
        <v>164</v>
      </c>
      <c r="G271" s="98" t="s">
        <v>4120</v>
      </c>
      <c r="H271" s="98" t="s">
        <v>213</v>
      </c>
      <c r="I271" s="98" t="s">
        <v>6968</v>
      </c>
      <c r="J271" s="99">
        <v>44771</v>
      </c>
      <c r="K271" s="107">
        <v>18000000</v>
      </c>
      <c r="L271" s="98" t="s">
        <v>4194</v>
      </c>
      <c r="M271" s="23">
        <v>720</v>
      </c>
      <c r="N271" s="23">
        <v>1</v>
      </c>
      <c r="O271" s="107">
        <v>18000000</v>
      </c>
      <c r="P271" s="23">
        <v>30</v>
      </c>
      <c r="Q271" s="23">
        <v>2</v>
      </c>
      <c r="R271" s="23">
        <v>2</v>
      </c>
      <c r="S271" s="23">
        <v>0</v>
      </c>
      <c r="T271" s="47">
        <v>10.5</v>
      </c>
      <c r="U271" s="98" t="s">
        <v>4135</v>
      </c>
      <c r="V271" s="98" t="s">
        <v>3139</v>
      </c>
      <c r="W271" s="69">
        <f t="shared" si="8"/>
        <v>1.1871879455379038E-2</v>
      </c>
    </row>
    <row r="272" spans="1:23">
      <c r="A272">
        <f t="shared" si="9"/>
        <v>547</v>
      </c>
      <c r="B272" s="99">
        <v>44408</v>
      </c>
      <c r="C272" s="23">
        <v>109</v>
      </c>
      <c r="D272" s="23">
        <v>5</v>
      </c>
      <c r="E272" s="98" t="s">
        <v>49</v>
      </c>
      <c r="F272" s="98" t="s">
        <v>164</v>
      </c>
      <c r="G272" s="98" t="s">
        <v>4120</v>
      </c>
      <c r="H272" s="98" t="s">
        <v>213</v>
      </c>
      <c r="I272" s="98" t="s">
        <v>6968</v>
      </c>
      <c r="J272" s="99">
        <v>44955</v>
      </c>
      <c r="K272" s="107">
        <v>8000000</v>
      </c>
      <c r="L272" s="98" t="s">
        <v>4191</v>
      </c>
      <c r="M272" s="23">
        <v>900</v>
      </c>
      <c r="N272" s="23">
        <v>1</v>
      </c>
      <c r="O272" s="107">
        <v>8000000</v>
      </c>
      <c r="P272" s="23">
        <v>30</v>
      </c>
      <c r="Q272" s="23">
        <v>2</v>
      </c>
      <c r="R272" s="23">
        <v>2</v>
      </c>
      <c r="S272" s="23">
        <v>0</v>
      </c>
      <c r="T272" s="47">
        <v>6.4</v>
      </c>
      <c r="U272" s="98" t="s">
        <v>4135</v>
      </c>
      <c r="V272" s="98" t="s">
        <v>3139</v>
      </c>
      <c r="W272" s="69">
        <f t="shared" si="8"/>
        <v>1.0904125829041307E-2</v>
      </c>
    </row>
    <row r="273" spans="1:23">
      <c r="A273">
        <f t="shared" si="9"/>
        <v>363</v>
      </c>
      <c r="B273" s="99">
        <v>44408</v>
      </c>
      <c r="C273" s="23">
        <v>110</v>
      </c>
      <c r="D273" s="23">
        <v>5</v>
      </c>
      <c r="E273" s="98" t="s">
        <v>49</v>
      </c>
      <c r="F273" s="98" t="s">
        <v>164</v>
      </c>
      <c r="G273" s="98" t="s">
        <v>4120</v>
      </c>
      <c r="H273" s="98" t="s">
        <v>213</v>
      </c>
      <c r="I273" s="98" t="s">
        <v>6968</v>
      </c>
      <c r="J273" s="99">
        <v>44771</v>
      </c>
      <c r="K273" s="107">
        <v>8500000</v>
      </c>
      <c r="L273" s="98" t="s">
        <v>4192</v>
      </c>
      <c r="M273" s="23">
        <v>1080</v>
      </c>
      <c r="N273" s="23">
        <v>1</v>
      </c>
      <c r="O273" s="107">
        <v>8500000</v>
      </c>
      <c r="P273" s="23">
        <v>30</v>
      </c>
      <c r="Q273" s="23">
        <v>2</v>
      </c>
      <c r="R273" s="23">
        <v>2</v>
      </c>
      <c r="S273" s="23">
        <v>2.85</v>
      </c>
      <c r="T273" s="47">
        <v>4.8969790399999997</v>
      </c>
      <c r="U273" s="98" t="s">
        <v>4135</v>
      </c>
      <c r="V273" s="98" t="s">
        <v>3139</v>
      </c>
      <c r="W273" s="69">
        <f t="shared" si="8"/>
        <v>5.536794748418835E-3</v>
      </c>
    </row>
    <row r="274" spans="1:23">
      <c r="A274">
        <f t="shared" si="9"/>
        <v>728</v>
      </c>
      <c r="B274" s="99">
        <v>44408</v>
      </c>
      <c r="C274" s="23">
        <v>111</v>
      </c>
      <c r="D274" s="23">
        <v>5</v>
      </c>
      <c r="E274" s="98" t="s">
        <v>49</v>
      </c>
      <c r="F274" s="98" t="s">
        <v>164</v>
      </c>
      <c r="G274" s="98" t="s">
        <v>4120</v>
      </c>
      <c r="H274" s="98" t="s">
        <v>213</v>
      </c>
      <c r="I274" s="98" t="s">
        <v>6968</v>
      </c>
      <c r="J274" s="99">
        <v>45136</v>
      </c>
      <c r="K274" s="107">
        <v>15800000</v>
      </c>
      <c r="L274" s="98" t="s">
        <v>4193</v>
      </c>
      <c r="M274" s="23">
        <v>1110</v>
      </c>
      <c r="N274" s="23">
        <v>1</v>
      </c>
      <c r="O274" s="107">
        <v>15800000</v>
      </c>
      <c r="P274" s="23">
        <v>30</v>
      </c>
      <c r="Q274" s="23">
        <v>2</v>
      </c>
      <c r="R274" s="23">
        <v>2</v>
      </c>
      <c r="S274" s="23">
        <v>0</v>
      </c>
      <c r="T274" s="47">
        <v>11.222281000000001</v>
      </c>
      <c r="U274" s="98" t="s">
        <v>4135</v>
      </c>
      <c r="V274" s="98" t="s">
        <v>3139</v>
      </c>
      <c r="W274" s="69">
        <f t="shared" si="8"/>
        <v>2.5446969685261004E-2</v>
      </c>
    </row>
    <row r="275" spans="1:23">
      <c r="A275">
        <f t="shared" si="9"/>
        <v>730</v>
      </c>
      <c r="B275" s="99">
        <v>44408</v>
      </c>
      <c r="C275" s="23">
        <v>112</v>
      </c>
      <c r="D275" s="23">
        <v>5</v>
      </c>
      <c r="E275" s="98" t="s">
        <v>49</v>
      </c>
      <c r="F275" s="98" t="s">
        <v>164</v>
      </c>
      <c r="G275" s="98" t="s">
        <v>4120</v>
      </c>
      <c r="H275" s="98" t="s">
        <v>213</v>
      </c>
      <c r="I275" s="98" t="s">
        <v>6014</v>
      </c>
      <c r="J275" s="99">
        <v>45138</v>
      </c>
      <c r="K275" s="107">
        <v>12000000</v>
      </c>
      <c r="L275" s="98" t="s">
        <v>4195</v>
      </c>
      <c r="M275" s="23">
        <v>1110</v>
      </c>
      <c r="N275" s="23">
        <v>1</v>
      </c>
      <c r="O275" s="107">
        <v>12000000</v>
      </c>
      <c r="P275" s="23">
        <v>30</v>
      </c>
      <c r="Q275" s="23">
        <v>2</v>
      </c>
      <c r="R275" s="23">
        <v>2</v>
      </c>
      <c r="S275" s="23">
        <v>0</v>
      </c>
      <c r="T275" s="47">
        <v>9.9947569999999999</v>
      </c>
      <c r="U275" s="98" t="s">
        <v>4135</v>
      </c>
      <c r="V275" s="98" t="s">
        <v>3139</v>
      </c>
      <c r="W275" s="69">
        <f t="shared" si="8"/>
        <v>2.2725772454823105E-2</v>
      </c>
    </row>
    <row r="276" spans="1:23">
      <c r="A276">
        <f t="shared" si="9"/>
        <v>369</v>
      </c>
      <c r="B276" s="99">
        <v>44408</v>
      </c>
      <c r="C276" s="23">
        <v>113</v>
      </c>
      <c r="D276" s="23">
        <v>5</v>
      </c>
      <c r="E276" s="98" t="s">
        <v>49</v>
      </c>
      <c r="F276" s="98" t="s">
        <v>164</v>
      </c>
      <c r="G276" s="98" t="s">
        <v>4120</v>
      </c>
      <c r="H276" s="98" t="s">
        <v>213</v>
      </c>
      <c r="I276" s="98" t="s">
        <v>10060</v>
      </c>
      <c r="J276" s="99">
        <v>44777</v>
      </c>
      <c r="K276" s="107">
        <v>5000000</v>
      </c>
      <c r="L276" s="98" t="s">
        <v>4196</v>
      </c>
      <c r="M276" s="23">
        <v>1080</v>
      </c>
      <c r="N276" s="23">
        <v>1</v>
      </c>
      <c r="O276" s="107">
        <v>5000000</v>
      </c>
      <c r="P276" s="23">
        <v>30</v>
      </c>
      <c r="Q276" s="23">
        <v>2</v>
      </c>
      <c r="R276" s="23">
        <v>2</v>
      </c>
      <c r="S276" s="23">
        <v>0</v>
      </c>
      <c r="T276" s="47">
        <v>3.1022880000000002</v>
      </c>
      <c r="U276" s="98" t="s">
        <v>4135</v>
      </c>
      <c r="V276" s="98" t="s">
        <v>3139</v>
      </c>
      <c r="W276" s="69">
        <f t="shared" si="8"/>
        <v>3.5655951736638159E-3</v>
      </c>
    </row>
    <row r="277" spans="1:23">
      <c r="A277">
        <f t="shared" si="9"/>
        <v>194</v>
      </c>
      <c r="B277" s="99">
        <v>44408</v>
      </c>
      <c r="C277" s="23">
        <v>114</v>
      </c>
      <c r="D277" s="23">
        <v>5</v>
      </c>
      <c r="E277" s="98" t="s">
        <v>49</v>
      </c>
      <c r="F277" s="98" t="s">
        <v>164</v>
      </c>
      <c r="G277" s="98" t="s">
        <v>4120</v>
      </c>
      <c r="H277" s="98" t="s">
        <v>213</v>
      </c>
      <c r="I277" s="98" t="s">
        <v>6969</v>
      </c>
      <c r="J277" s="99">
        <v>44602</v>
      </c>
      <c r="K277" s="107">
        <v>15000000</v>
      </c>
      <c r="L277" s="98" t="s">
        <v>4198</v>
      </c>
      <c r="M277" s="23">
        <v>540</v>
      </c>
      <c r="N277" s="23">
        <v>1</v>
      </c>
      <c r="O277" s="107">
        <v>15000000</v>
      </c>
      <c r="P277" s="23">
        <v>30</v>
      </c>
      <c r="Q277" s="23">
        <v>2</v>
      </c>
      <c r="R277" s="23">
        <v>2</v>
      </c>
      <c r="S277" s="23">
        <v>0</v>
      </c>
      <c r="T277" s="47">
        <v>7.3261820000000002</v>
      </c>
      <c r="U277" s="98" t="s">
        <v>4135</v>
      </c>
      <c r="V277" s="98" t="s">
        <v>3139</v>
      </c>
      <c r="W277" s="69">
        <f t="shared" si="8"/>
        <v>4.4269333902664399E-3</v>
      </c>
    </row>
    <row r="278" spans="1:23">
      <c r="A278">
        <f t="shared" si="9"/>
        <v>194</v>
      </c>
      <c r="B278" s="99">
        <v>44408</v>
      </c>
      <c r="C278" s="23">
        <v>115</v>
      </c>
      <c r="D278" s="23">
        <v>5</v>
      </c>
      <c r="E278" s="98" t="s">
        <v>49</v>
      </c>
      <c r="F278" s="98" t="s">
        <v>164</v>
      </c>
      <c r="G278" s="98" t="s">
        <v>4120</v>
      </c>
      <c r="H278" s="98" t="s">
        <v>213</v>
      </c>
      <c r="I278" s="98" t="s">
        <v>6969</v>
      </c>
      <c r="J278" s="99">
        <v>44602</v>
      </c>
      <c r="K278" s="107">
        <v>5000000</v>
      </c>
      <c r="L278" s="98" t="s">
        <v>4197</v>
      </c>
      <c r="M278" s="23">
        <v>1080</v>
      </c>
      <c r="N278" s="23">
        <v>1</v>
      </c>
      <c r="O278" s="107">
        <v>5000000</v>
      </c>
      <c r="P278" s="23">
        <v>30</v>
      </c>
      <c r="Q278" s="23">
        <v>2</v>
      </c>
      <c r="R278" s="23">
        <v>2</v>
      </c>
      <c r="S278" s="23">
        <v>0</v>
      </c>
      <c r="T278" s="47">
        <v>2.378943</v>
      </c>
      <c r="U278" s="98" t="s">
        <v>4135</v>
      </c>
      <c r="V278" s="98" t="s">
        <v>3139</v>
      </c>
      <c r="W278" s="69">
        <f t="shared" si="8"/>
        <v>1.4375048559045647E-3</v>
      </c>
    </row>
    <row r="279" spans="1:23">
      <c r="A279">
        <f t="shared" si="9"/>
        <v>740</v>
      </c>
      <c r="B279" s="99">
        <v>44408</v>
      </c>
      <c r="C279" s="23">
        <v>116</v>
      </c>
      <c r="D279" s="23">
        <v>5</v>
      </c>
      <c r="E279" s="98" t="s">
        <v>49</v>
      </c>
      <c r="F279" s="98" t="s">
        <v>164</v>
      </c>
      <c r="G279" s="98" t="s">
        <v>4120</v>
      </c>
      <c r="H279" s="98" t="s">
        <v>213</v>
      </c>
      <c r="I279" s="98" t="s">
        <v>6969</v>
      </c>
      <c r="J279" s="99">
        <v>45148</v>
      </c>
      <c r="K279" s="107">
        <v>25000000</v>
      </c>
      <c r="L279" s="98" t="s">
        <v>4199</v>
      </c>
      <c r="M279" s="23">
        <v>1110</v>
      </c>
      <c r="N279" s="23">
        <v>1</v>
      </c>
      <c r="O279" s="107">
        <v>25000000</v>
      </c>
      <c r="P279" s="23">
        <v>30</v>
      </c>
      <c r="Q279" s="23">
        <v>2</v>
      </c>
      <c r="R279" s="23">
        <v>2</v>
      </c>
      <c r="S279" s="23">
        <v>0</v>
      </c>
      <c r="T279" s="47">
        <v>18.750001000000001</v>
      </c>
      <c r="U279" s="98" t="s">
        <v>4135</v>
      </c>
      <c r="V279" s="98" t="s">
        <v>3139</v>
      </c>
      <c r="W279" s="69">
        <f t="shared" si="8"/>
        <v>4.3217194340436825E-2</v>
      </c>
    </row>
    <row r="280" spans="1:23">
      <c r="A280">
        <f t="shared" si="9"/>
        <v>196</v>
      </c>
      <c r="B280" s="99">
        <v>44408</v>
      </c>
      <c r="C280" s="23">
        <v>117</v>
      </c>
      <c r="D280" s="23">
        <v>5</v>
      </c>
      <c r="E280" s="98" t="s">
        <v>49</v>
      </c>
      <c r="F280" s="98" t="s">
        <v>164</v>
      </c>
      <c r="G280" s="98" t="s">
        <v>4120</v>
      </c>
      <c r="H280" s="98" t="s">
        <v>213</v>
      </c>
      <c r="I280" s="98" t="s">
        <v>10061</v>
      </c>
      <c r="J280" s="99">
        <v>44604</v>
      </c>
      <c r="K280" s="107">
        <v>4500000</v>
      </c>
      <c r="L280" s="98" t="s">
        <v>4200</v>
      </c>
      <c r="M280" s="23">
        <v>540</v>
      </c>
      <c r="N280" s="23">
        <v>1</v>
      </c>
      <c r="O280" s="107">
        <v>4500000</v>
      </c>
      <c r="P280" s="23">
        <v>30</v>
      </c>
      <c r="Q280" s="23">
        <v>2</v>
      </c>
      <c r="R280" s="23">
        <v>2</v>
      </c>
      <c r="S280" s="23">
        <v>0</v>
      </c>
      <c r="T280" s="47">
        <v>1.9817370000000001</v>
      </c>
      <c r="U280" s="98" t="s">
        <v>4135</v>
      </c>
      <c r="V280" s="98" t="s">
        <v>3139</v>
      </c>
      <c r="W280" s="69">
        <f t="shared" si="8"/>
        <v>1.2098336046563924E-3</v>
      </c>
    </row>
    <row r="281" spans="1:23">
      <c r="A281">
        <f t="shared" si="9"/>
        <v>194</v>
      </c>
      <c r="B281" s="99">
        <v>44408</v>
      </c>
      <c r="C281" s="23">
        <v>118</v>
      </c>
      <c r="D281" s="23">
        <v>5</v>
      </c>
      <c r="E281" s="98" t="s">
        <v>49</v>
      </c>
      <c r="F281" s="98" t="s">
        <v>164</v>
      </c>
      <c r="G281" s="98" t="s">
        <v>4120</v>
      </c>
      <c r="H281" s="98" t="s">
        <v>213</v>
      </c>
      <c r="I281" s="98" t="s">
        <v>6255</v>
      </c>
      <c r="J281" s="99">
        <v>44602</v>
      </c>
      <c r="K281" s="107">
        <v>15700000</v>
      </c>
      <c r="L281" s="98" t="s">
        <v>4203</v>
      </c>
      <c r="M281" s="23">
        <v>540</v>
      </c>
      <c r="N281" s="23">
        <v>1</v>
      </c>
      <c r="O281" s="107">
        <v>15700000</v>
      </c>
      <c r="P281" s="23">
        <v>30</v>
      </c>
      <c r="Q281" s="23">
        <v>2</v>
      </c>
      <c r="R281" s="23">
        <v>2</v>
      </c>
      <c r="S281" s="23">
        <v>0</v>
      </c>
      <c r="T281" s="47">
        <v>15.672264</v>
      </c>
      <c r="U281" s="98" t="s">
        <v>4135</v>
      </c>
      <c r="V281" s="98" t="s">
        <v>3139</v>
      </c>
      <c r="W281" s="69">
        <f t="shared" si="8"/>
        <v>9.4701535946923893E-3</v>
      </c>
    </row>
    <row r="282" spans="1:23">
      <c r="A282">
        <f t="shared" si="9"/>
        <v>375</v>
      </c>
      <c r="B282" s="99">
        <v>44408</v>
      </c>
      <c r="C282" s="23">
        <v>119</v>
      </c>
      <c r="D282" s="23">
        <v>5</v>
      </c>
      <c r="E282" s="98" t="s">
        <v>49</v>
      </c>
      <c r="F282" s="98" t="s">
        <v>164</v>
      </c>
      <c r="G282" s="98" t="s">
        <v>4120</v>
      </c>
      <c r="H282" s="98" t="s">
        <v>213</v>
      </c>
      <c r="I282" s="98" t="s">
        <v>6255</v>
      </c>
      <c r="J282" s="99">
        <v>44783</v>
      </c>
      <c r="K282" s="107">
        <v>3500000</v>
      </c>
      <c r="L282" s="98" t="s">
        <v>4201</v>
      </c>
      <c r="M282" s="23">
        <v>1080</v>
      </c>
      <c r="N282" s="23">
        <v>1</v>
      </c>
      <c r="O282" s="107">
        <v>3500000</v>
      </c>
      <c r="P282" s="23">
        <v>30</v>
      </c>
      <c r="Q282" s="23">
        <v>2</v>
      </c>
      <c r="R282" s="23">
        <v>2</v>
      </c>
      <c r="S282" s="23">
        <v>0</v>
      </c>
      <c r="T282" s="47">
        <v>2.625</v>
      </c>
      <c r="U282" s="98" t="s">
        <v>4135</v>
      </c>
      <c r="V282" s="98" t="s">
        <v>3139</v>
      </c>
      <c r="W282" s="69">
        <f t="shared" si="8"/>
        <v>3.0660845700875615E-3</v>
      </c>
    </row>
    <row r="283" spans="1:23">
      <c r="A283">
        <f t="shared" si="9"/>
        <v>559</v>
      </c>
      <c r="B283" s="99">
        <v>44408</v>
      </c>
      <c r="C283" s="23">
        <v>120</v>
      </c>
      <c r="D283" s="23">
        <v>5</v>
      </c>
      <c r="E283" s="98" t="s">
        <v>49</v>
      </c>
      <c r="F283" s="98" t="s">
        <v>164</v>
      </c>
      <c r="G283" s="98" t="s">
        <v>4120</v>
      </c>
      <c r="H283" s="98" t="s">
        <v>213</v>
      </c>
      <c r="I283" s="98" t="s">
        <v>6255</v>
      </c>
      <c r="J283" s="99">
        <v>44967</v>
      </c>
      <c r="K283" s="107">
        <v>15800000</v>
      </c>
      <c r="L283" s="98" t="s">
        <v>4204</v>
      </c>
      <c r="M283" s="23">
        <v>900</v>
      </c>
      <c r="N283" s="23">
        <v>1</v>
      </c>
      <c r="O283" s="107">
        <v>15800000</v>
      </c>
      <c r="P283" s="23">
        <v>30</v>
      </c>
      <c r="Q283" s="23">
        <v>2</v>
      </c>
      <c r="R283" s="23">
        <v>2</v>
      </c>
      <c r="S283" s="23">
        <v>0</v>
      </c>
      <c r="T283" s="47">
        <v>11.06</v>
      </c>
      <c r="U283" s="98" t="s">
        <v>4135</v>
      </c>
      <c r="V283" s="98" t="s">
        <v>3139</v>
      </c>
      <c r="W283" s="69">
        <f t="shared" si="8"/>
        <v>1.9257082410615012E-2</v>
      </c>
    </row>
    <row r="284" spans="1:23">
      <c r="A284">
        <f t="shared" si="9"/>
        <v>194</v>
      </c>
      <c r="B284" s="99">
        <v>44408</v>
      </c>
      <c r="C284" s="23">
        <v>121</v>
      </c>
      <c r="D284" s="23">
        <v>5</v>
      </c>
      <c r="E284" s="98" t="s">
        <v>49</v>
      </c>
      <c r="F284" s="98" t="s">
        <v>164</v>
      </c>
      <c r="G284" s="98" t="s">
        <v>4120</v>
      </c>
      <c r="H284" s="98" t="s">
        <v>213</v>
      </c>
      <c r="I284" s="98" t="s">
        <v>6255</v>
      </c>
      <c r="J284" s="99">
        <v>44602</v>
      </c>
      <c r="K284" s="107">
        <v>4400000</v>
      </c>
      <c r="L284" s="98" t="s">
        <v>4202</v>
      </c>
      <c r="M284" s="23">
        <v>540</v>
      </c>
      <c r="N284" s="23">
        <v>1</v>
      </c>
      <c r="O284" s="107">
        <v>4400000</v>
      </c>
      <c r="P284" s="23">
        <v>30</v>
      </c>
      <c r="Q284" s="23">
        <v>2</v>
      </c>
      <c r="R284" s="23">
        <v>2</v>
      </c>
      <c r="S284" s="23">
        <v>0</v>
      </c>
      <c r="T284" s="47">
        <v>2.2000039999999998</v>
      </c>
      <c r="U284" s="98" t="s">
        <v>4135</v>
      </c>
      <c r="V284" s="98" t="s">
        <v>3139</v>
      </c>
      <c r="W284" s="69">
        <f t="shared" si="8"/>
        <v>1.3293788178234897E-3</v>
      </c>
    </row>
    <row r="285" spans="1:23">
      <c r="A285">
        <f t="shared" si="9"/>
        <v>203</v>
      </c>
      <c r="B285" s="99">
        <v>44408</v>
      </c>
      <c r="C285" s="23">
        <v>122</v>
      </c>
      <c r="D285" s="23">
        <v>5</v>
      </c>
      <c r="E285" s="98" t="s">
        <v>49</v>
      </c>
      <c r="F285" s="98" t="s">
        <v>164</v>
      </c>
      <c r="G285" s="98" t="s">
        <v>4120</v>
      </c>
      <c r="H285" s="98" t="s">
        <v>213</v>
      </c>
      <c r="I285" s="98" t="s">
        <v>10062</v>
      </c>
      <c r="J285" s="99">
        <v>44611</v>
      </c>
      <c r="K285" s="107">
        <v>10000000</v>
      </c>
      <c r="L285" s="98" t="s">
        <v>4205</v>
      </c>
      <c r="M285" s="23">
        <v>540</v>
      </c>
      <c r="N285" s="23">
        <v>1</v>
      </c>
      <c r="O285" s="107">
        <v>10000000</v>
      </c>
      <c r="P285" s="23">
        <v>30</v>
      </c>
      <c r="Q285" s="23">
        <v>2</v>
      </c>
      <c r="R285" s="23">
        <v>2</v>
      </c>
      <c r="S285" s="23">
        <v>0</v>
      </c>
      <c r="T285" s="47">
        <v>4.911454</v>
      </c>
      <c r="U285" s="98" t="s">
        <v>4135</v>
      </c>
      <c r="V285" s="98" t="s">
        <v>3139</v>
      </c>
      <c r="W285" s="69">
        <f t="shared" si="8"/>
        <v>3.1054866948035569E-3</v>
      </c>
    </row>
    <row r="286" spans="1:23">
      <c r="A286">
        <f t="shared" si="9"/>
        <v>209</v>
      </c>
      <c r="B286" s="99">
        <v>44408</v>
      </c>
      <c r="C286" s="23">
        <v>123</v>
      </c>
      <c r="D286" s="23">
        <v>5</v>
      </c>
      <c r="E286" s="98" t="s">
        <v>49</v>
      </c>
      <c r="F286" s="98" t="s">
        <v>164</v>
      </c>
      <c r="G286" s="98" t="s">
        <v>4120</v>
      </c>
      <c r="H286" s="98" t="s">
        <v>213</v>
      </c>
      <c r="I286" s="98" t="s">
        <v>7029</v>
      </c>
      <c r="J286" s="99">
        <v>44617</v>
      </c>
      <c r="K286" s="107">
        <v>12000000</v>
      </c>
      <c r="L286" s="98" t="s">
        <v>4206</v>
      </c>
      <c r="M286" s="23">
        <v>540</v>
      </c>
      <c r="N286" s="23">
        <v>1</v>
      </c>
      <c r="O286" s="107">
        <v>12000000</v>
      </c>
      <c r="P286" s="23">
        <v>30</v>
      </c>
      <c r="Q286" s="23">
        <v>2</v>
      </c>
      <c r="R286" s="23">
        <v>2</v>
      </c>
      <c r="S286" s="23">
        <v>0</v>
      </c>
      <c r="T286" s="47">
        <v>7.9734590000000001</v>
      </c>
      <c r="U286" s="98" t="s">
        <v>4135</v>
      </c>
      <c r="V286" s="98" t="s">
        <v>3139</v>
      </c>
      <c r="W286" s="69">
        <f t="shared" si="8"/>
        <v>5.190588564841947E-3</v>
      </c>
    </row>
    <row r="287" spans="1:23">
      <c r="A287">
        <f t="shared" si="9"/>
        <v>757</v>
      </c>
      <c r="B287" s="99">
        <v>44408</v>
      </c>
      <c r="C287" s="23">
        <v>124</v>
      </c>
      <c r="D287" s="23">
        <v>5</v>
      </c>
      <c r="E287" s="98" t="s">
        <v>49</v>
      </c>
      <c r="F287" s="98" t="s">
        <v>164</v>
      </c>
      <c r="G287" s="98" t="s">
        <v>4120</v>
      </c>
      <c r="H287" s="98" t="s">
        <v>213</v>
      </c>
      <c r="I287" s="98" t="s">
        <v>10063</v>
      </c>
      <c r="J287" s="99">
        <v>45165</v>
      </c>
      <c r="K287" s="107">
        <v>15000000</v>
      </c>
      <c r="L287" s="98" t="s">
        <v>4207</v>
      </c>
      <c r="M287" s="23">
        <v>1110</v>
      </c>
      <c r="N287" s="23">
        <v>1</v>
      </c>
      <c r="O287" s="107">
        <v>15000000</v>
      </c>
      <c r="P287" s="23">
        <v>30</v>
      </c>
      <c r="Q287" s="23">
        <v>2</v>
      </c>
      <c r="R287" s="23">
        <v>2</v>
      </c>
      <c r="S287" s="23">
        <v>0</v>
      </c>
      <c r="T287" s="47">
        <v>12.5</v>
      </c>
      <c r="U287" s="98" t="s">
        <v>4135</v>
      </c>
      <c r="V287" s="98" t="s">
        <v>3139</v>
      </c>
      <c r="W287" s="69">
        <f t="shared" si="8"/>
        <v>2.9473346280079797E-2</v>
      </c>
    </row>
    <row r="288" spans="1:23">
      <c r="A288">
        <f t="shared" si="9"/>
        <v>757</v>
      </c>
      <c r="B288" s="99">
        <v>44408</v>
      </c>
      <c r="C288" s="23">
        <v>125</v>
      </c>
      <c r="D288" s="23">
        <v>5</v>
      </c>
      <c r="E288" s="98" t="s">
        <v>49</v>
      </c>
      <c r="F288" s="98" t="s">
        <v>164</v>
      </c>
      <c r="G288" s="98" t="s">
        <v>4120</v>
      </c>
      <c r="H288" s="98" t="s">
        <v>213</v>
      </c>
      <c r="I288" s="98" t="s">
        <v>10063</v>
      </c>
      <c r="J288" s="99">
        <v>45165</v>
      </c>
      <c r="K288" s="107">
        <v>26000000</v>
      </c>
      <c r="L288" s="98" t="s">
        <v>4208</v>
      </c>
      <c r="M288" s="23">
        <v>1110</v>
      </c>
      <c r="N288" s="23">
        <v>1</v>
      </c>
      <c r="O288" s="107">
        <v>26000000</v>
      </c>
      <c r="P288" s="23">
        <v>30</v>
      </c>
      <c r="Q288" s="23">
        <v>2</v>
      </c>
      <c r="R288" s="23">
        <v>2</v>
      </c>
      <c r="S288" s="23">
        <v>2.85</v>
      </c>
      <c r="T288" s="47">
        <v>19.287431659999999</v>
      </c>
      <c r="U288" s="98" t="s">
        <v>4135</v>
      </c>
      <c r="V288" s="98" t="s">
        <v>3139</v>
      </c>
      <c r="W288" s="69">
        <f t="shared" si="8"/>
        <v>4.5477212173484348E-2</v>
      </c>
    </row>
    <row r="289" spans="1:23">
      <c r="A289">
        <f t="shared" si="9"/>
        <v>761</v>
      </c>
      <c r="B289" s="99">
        <v>44408</v>
      </c>
      <c r="C289" s="23">
        <v>126</v>
      </c>
      <c r="D289" s="23">
        <v>5</v>
      </c>
      <c r="E289" s="98" t="s">
        <v>49</v>
      </c>
      <c r="F289" s="98" t="s">
        <v>164</v>
      </c>
      <c r="G289" s="98" t="s">
        <v>4120</v>
      </c>
      <c r="H289" s="98" t="s">
        <v>213</v>
      </c>
      <c r="I289" s="98" t="s">
        <v>6393</v>
      </c>
      <c r="J289" s="99">
        <v>45169</v>
      </c>
      <c r="K289" s="107">
        <v>40000000</v>
      </c>
      <c r="L289" s="98" t="s">
        <v>4209</v>
      </c>
      <c r="M289" s="23">
        <v>1110</v>
      </c>
      <c r="N289" s="23">
        <v>1</v>
      </c>
      <c r="O289" s="107">
        <v>40000000</v>
      </c>
      <c r="P289" s="23">
        <v>30</v>
      </c>
      <c r="Q289" s="23">
        <v>2</v>
      </c>
      <c r="R289" s="23">
        <v>2</v>
      </c>
      <c r="S289" s="23">
        <v>0</v>
      </c>
      <c r="T289" s="47">
        <v>30.000001000000001</v>
      </c>
      <c r="U289" s="98" t="s">
        <v>4135</v>
      </c>
      <c r="V289" s="98" t="s">
        <v>3139</v>
      </c>
      <c r="W289" s="69">
        <f t="shared" si="8"/>
        <v>7.1109803752014616E-2</v>
      </c>
    </row>
    <row r="290" spans="1:23">
      <c r="A290">
        <f t="shared" si="9"/>
        <v>769</v>
      </c>
      <c r="B290" s="99">
        <v>44408</v>
      </c>
      <c r="C290" s="23">
        <v>127</v>
      </c>
      <c r="D290" s="23">
        <v>5</v>
      </c>
      <c r="E290" s="98" t="s">
        <v>49</v>
      </c>
      <c r="F290" s="98" t="s">
        <v>164</v>
      </c>
      <c r="G290" s="98" t="s">
        <v>4120</v>
      </c>
      <c r="H290" s="98" t="s">
        <v>213</v>
      </c>
      <c r="I290" s="98" t="s">
        <v>6827</v>
      </c>
      <c r="J290" s="99">
        <v>45177</v>
      </c>
      <c r="K290" s="107">
        <v>26300000</v>
      </c>
      <c r="L290" s="98" t="s">
        <v>4212</v>
      </c>
      <c r="M290" s="23">
        <v>1080</v>
      </c>
      <c r="N290" s="23">
        <v>1</v>
      </c>
      <c r="O290" s="107">
        <v>26300000</v>
      </c>
      <c r="P290" s="23">
        <v>30</v>
      </c>
      <c r="Q290" s="23">
        <v>2</v>
      </c>
      <c r="R290" s="23">
        <v>2</v>
      </c>
      <c r="S290" s="23">
        <v>0</v>
      </c>
      <c r="T290" s="47">
        <v>21.916667</v>
      </c>
      <c r="U290" s="98" t="s">
        <v>4135</v>
      </c>
      <c r="V290" s="98" t="s">
        <v>3139</v>
      </c>
      <c r="W290" s="69">
        <f t="shared" si="8"/>
        <v>5.249578120446774E-2</v>
      </c>
    </row>
    <row r="291" spans="1:23">
      <c r="A291">
        <f t="shared" si="9"/>
        <v>769</v>
      </c>
      <c r="B291" s="99">
        <v>44408</v>
      </c>
      <c r="C291" s="23">
        <v>128</v>
      </c>
      <c r="D291" s="23">
        <v>5</v>
      </c>
      <c r="E291" s="98" t="s">
        <v>49</v>
      </c>
      <c r="F291" s="98" t="s">
        <v>164</v>
      </c>
      <c r="G291" s="98" t="s">
        <v>4120</v>
      </c>
      <c r="H291" s="98" t="s">
        <v>213</v>
      </c>
      <c r="I291" s="98" t="s">
        <v>6827</v>
      </c>
      <c r="J291" s="99">
        <v>45177</v>
      </c>
      <c r="K291" s="107">
        <v>10000000</v>
      </c>
      <c r="L291" s="98" t="s">
        <v>4211</v>
      </c>
      <c r="M291" s="23">
        <v>1080</v>
      </c>
      <c r="N291" s="23">
        <v>1</v>
      </c>
      <c r="O291" s="107">
        <v>10000000</v>
      </c>
      <c r="P291" s="23">
        <v>30</v>
      </c>
      <c r="Q291" s="23">
        <v>2</v>
      </c>
      <c r="R291" s="23">
        <v>2</v>
      </c>
      <c r="S291" s="23">
        <v>0</v>
      </c>
      <c r="T291" s="47">
        <v>7.5000010000000001</v>
      </c>
      <c r="U291" s="98" t="s">
        <v>4135</v>
      </c>
      <c r="V291" s="98" t="s">
        <v>3139</v>
      </c>
      <c r="W291" s="69">
        <f t="shared" si="8"/>
        <v>1.7964337895414906E-2</v>
      </c>
    </row>
    <row r="292" spans="1:23">
      <c r="A292">
        <f t="shared" si="9"/>
        <v>769</v>
      </c>
      <c r="B292" s="99">
        <v>44408</v>
      </c>
      <c r="C292" s="23">
        <v>129</v>
      </c>
      <c r="D292" s="23">
        <v>5</v>
      </c>
      <c r="E292" s="98" t="s">
        <v>49</v>
      </c>
      <c r="F292" s="98" t="s">
        <v>164</v>
      </c>
      <c r="G292" s="98" t="s">
        <v>4120</v>
      </c>
      <c r="H292" s="98" t="s">
        <v>213</v>
      </c>
      <c r="I292" s="98" t="s">
        <v>6827</v>
      </c>
      <c r="J292" s="99">
        <v>45177</v>
      </c>
      <c r="K292" s="107">
        <v>8000000</v>
      </c>
      <c r="L292" s="98" t="s">
        <v>4210</v>
      </c>
      <c r="M292" s="23">
        <v>1110</v>
      </c>
      <c r="N292" s="23">
        <v>1</v>
      </c>
      <c r="O292" s="107">
        <v>8000000</v>
      </c>
      <c r="P292" s="23">
        <v>30</v>
      </c>
      <c r="Q292" s="23">
        <v>2</v>
      </c>
      <c r="R292" s="23">
        <v>2</v>
      </c>
      <c r="S292" s="23">
        <v>0</v>
      </c>
      <c r="T292" s="47">
        <v>6.2222239999999998</v>
      </c>
      <c r="U292" s="98" t="s">
        <v>4135</v>
      </c>
      <c r="V292" s="98" t="s">
        <v>3139</v>
      </c>
      <c r="W292" s="69">
        <f t="shared" si="8"/>
        <v>1.4903749265761445E-2</v>
      </c>
    </row>
    <row r="293" spans="1:23">
      <c r="A293">
        <f t="shared" si="9"/>
        <v>771</v>
      </c>
      <c r="B293" s="99">
        <v>44408</v>
      </c>
      <c r="C293" s="23">
        <v>130</v>
      </c>
      <c r="D293" s="23">
        <v>5</v>
      </c>
      <c r="E293" s="98" t="s">
        <v>49</v>
      </c>
      <c r="F293" s="98" t="s">
        <v>164</v>
      </c>
      <c r="G293" s="98" t="s">
        <v>4120</v>
      </c>
      <c r="H293" s="98" t="s">
        <v>213</v>
      </c>
      <c r="I293" s="98" t="s">
        <v>7017</v>
      </c>
      <c r="J293" s="99">
        <v>45179</v>
      </c>
      <c r="K293" s="107">
        <v>15000000</v>
      </c>
      <c r="L293" s="98" t="s">
        <v>4213</v>
      </c>
      <c r="M293" s="23">
        <v>1080</v>
      </c>
      <c r="N293" s="23">
        <v>1</v>
      </c>
      <c r="O293" s="107">
        <v>15000000</v>
      </c>
      <c r="P293" s="23">
        <v>30</v>
      </c>
      <c r="Q293" s="23">
        <v>2</v>
      </c>
      <c r="R293" s="23">
        <v>2</v>
      </c>
      <c r="S293" s="23">
        <v>0</v>
      </c>
      <c r="T293" s="47">
        <v>9.9990659999999991</v>
      </c>
      <c r="U293" s="98" t="s">
        <v>4135</v>
      </c>
      <c r="V293" s="98" t="s">
        <v>3139</v>
      </c>
      <c r="W293" s="69">
        <f t="shared" si="8"/>
        <v>2.4012499408204182E-2</v>
      </c>
    </row>
    <row r="294" spans="1:23">
      <c r="A294">
        <f t="shared" si="9"/>
        <v>591</v>
      </c>
      <c r="B294" s="99">
        <v>44408</v>
      </c>
      <c r="C294" s="23">
        <v>131</v>
      </c>
      <c r="D294" s="23">
        <v>5</v>
      </c>
      <c r="E294" s="98" t="s">
        <v>49</v>
      </c>
      <c r="F294" s="98" t="s">
        <v>164</v>
      </c>
      <c r="G294" s="98" t="s">
        <v>4120</v>
      </c>
      <c r="H294" s="98" t="s">
        <v>213</v>
      </c>
      <c r="I294" s="98" t="s">
        <v>6861</v>
      </c>
      <c r="J294" s="99">
        <v>44999</v>
      </c>
      <c r="K294" s="107">
        <v>6000000</v>
      </c>
      <c r="L294" s="98" t="s">
        <v>4214</v>
      </c>
      <c r="M294" s="23">
        <v>1080</v>
      </c>
      <c r="N294" s="23">
        <v>1</v>
      </c>
      <c r="O294" s="107">
        <v>6000000</v>
      </c>
      <c r="P294" s="23">
        <v>30</v>
      </c>
      <c r="Q294" s="23">
        <v>2</v>
      </c>
      <c r="R294" s="23">
        <v>2</v>
      </c>
      <c r="S294" s="23">
        <v>0</v>
      </c>
      <c r="T294" s="47">
        <v>4.7830490000000001</v>
      </c>
      <c r="U294" s="98" t="s">
        <v>4135</v>
      </c>
      <c r="V294" s="98" t="s">
        <v>3139</v>
      </c>
      <c r="W294" s="69">
        <f t="shared" si="8"/>
        <v>8.8047263974519764E-3</v>
      </c>
    </row>
    <row r="295" spans="1:23">
      <c r="A295">
        <f t="shared" si="9"/>
        <v>775</v>
      </c>
      <c r="B295" s="99">
        <v>44408</v>
      </c>
      <c r="C295" s="23">
        <v>132</v>
      </c>
      <c r="D295" s="23">
        <v>5</v>
      </c>
      <c r="E295" s="98" t="s">
        <v>49</v>
      </c>
      <c r="F295" s="98" t="s">
        <v>164</v>
      </c>
      <c r="G295" s="98" t="s">
        <v>4120</v>
      </c>
      <c r="H295" s="98" t="s">
        <v>213</v>
      </c>
      <c r="I295" s="98" t="s">
        <v>6861</v>
      </c>
      <c r="J295" s="99">
        <v>45183</v>
      </c>
      <c r="K295" s="107">
        <v>26000000</v>
      </c>
      <c r="L295" s="98" t="s">
        <v>4216</v>
      </c>
      <c r="M295" s="23">
        <v>1080</v>
      </c>
      <c r="N295" s="23">
        <v>1</v>
      </c>
      <c r="O295" s="107">
        <v>26000000</v>
      </c>
      <c r="P295" s="23">
        <v>30</v>
      </c>
      <c r="Q295" s="23">
        <v>2</v>
      </c>
      <c r="R295" s="23">
        <v>2</v>
      </c>
      <c r="S295" s="23">
        <v>0</v>
      </c>
      <c r="T295" s="47">
        <v>19.44473</v>
      </c>
      <c r="U295" s="98" t="s">
        <v>4135</v>
      </c>
      <c r="V295" s="98" t="s">
        <v>3139</v>
      </c>
      <c r="W295" s="69">
        <f t="shared" si="8"/>
        <v>4.693828026153854E-2</v>
      </c>
    </row>
    <row r="296" spans="1:23">
      <c r="A296">
        <f t="shared" si="9"/>
        <v>226</v>
      </c>
      <c r="B296" s="99">
        <v>44408</v>
      </c>
      <c r="C296" s="23">
        <v>133</v>
      </c>
      <c r="D296" s="23">
        <v>5</v>
      </c>
      <c r="E296" s="98" t="s">
        <v>49</v>
      </c>
      <c r="F296" s="98" t="s">
        <v>164</v>
      </c>
      <c r="G296" s="98" t="s">
        <v>4120</v>
      </c>
      <c r="H296" s="98" t="s">
        <v>213</v>
      </c>
      <c r="I296" s="98" t="s">
        <v>6861</v>
      </c>
      <c r="J296" s="99">
        <v>44634</v>
      </c>
      <c r="K296" s="107">
        <v>10000000</v>
      </c>
      <c r="L296" s="98" t="s">
        <v>4215</v>
      </c>
      <c r="M296" s="23">
        <v>1080</v>
      </c>
      <c r="N296" s="23">
        <v>1</v>
      </c>
      <c r="O296" s="107">
        <v>10000000</v>
      </c>
      <c r="P296" s="23">
        <v>30</v>
      </c>
      <c r="Q296" s="23">
        <v>2</v>
      </c>
      <c r="R296" s="23">
        <v>2</v>
      </c>
      <c r="S296" s="23">
        <v>0</v>
      </c>
      <c r="T296" s="47">
        <v>5.5555519999999996</v>
      </c>
      <c r="U296" s="98" t="s">
        <v>4135</v>
      </c>
      <c r="V296" s="98" t="s">
        <v>3139</v>
      </c>
      <c r="W296" s="69">
        <f t="shared" si="8"/>
        <v>3.9107424020391772E-3</v>
      </c>
    </row>
    <row r="297" spans="1:23">
      <c r="A297">
        <f t="shared" si="9"/>
        <v>229</v>
      </c>
      <c r="B297" s="99">
        <v>44408</v>
      </c>
      <c r="C297" s="23">
        <v>134</v>
      </c>
      <c r="D297" s="23">
        <v>5</v>
      </c>
      <c r="E297" s="98" t="s">
        <v>49</v>
      </c>
      <c r="F297" s="98" t="s">
        <v>164</v>
      </c>
      <c r="G297" s="98" t="s">
        <v>4120</v>
      </c>
      <c r="H297" s="98" t="s">
        <v>213</v>
      </c>
      <c r="I297" s="98" t="s">
        <v>6322</v>
      </c>
      <c r="J297" s="99">
        <v>44637</v>
      </c>
      <c r="K297" s="107">
        <v>3500000</v>
      </c>
      <c r="L297" s="98" t="s">
        <v>4217</v>
      </c>
      <c r="M297" s="23">
        <v>1080</v>
      </c>
      <c r="N297" s="23">
        <v>1</v>
      </c>
      <c r="O297" s="107">
        <v>3500000</v>
      </c>
      <c r="P297" s="23">
        <v>30</v>
      </c>
      <c r="Q297" s="23">
        <v>2</v>
      </c>
      <c r="R297" s="23">
        <v>2</v>
      </c>
      <c r="S297" s="23">
        <v>0</v>
      </c>
      <c r="T297" s="47">
        <v>1.9265330000000001</v>
      </c>
      <c r="U297" s="98" t="s">
        <v>4135</v>
      </c>
      <c r="V297" s="98" t="s">
        <v>3139</v>
      </c>
      <c r="W297" s="69">
        <f t="shared" si="8"/>
        <v>1.3741542613940525E-3</v>
      </c>
    </row>
    <row r="298" spans="1:23">
      <c r="A298">
        <f t="shared" si="9"/>
        <v>233</v>
      </c>
      <c r="B298" s="99">
        <v>44408</v>
      </c>
      <c r="C298" s="23">
        <v>135</v>
      </c>
      <c r="D298" s="23">
        <v>5</v>
      </c>
      <c r="E298" s="98" t="s">
        <v>49</v>
      </c>
      <c r="F298" s="98" t="s">
        <v>164</v>
      </c>
      <c r="G298" s="98" t="s">
        <v>4120</v>
      </c>
      <c r="H298" s="98" t="s">
        <v>213</v>
      </c>
      <c r="I298" s="98" t="s">
        <v>6262</v>
      </c>
      <c r="J298" s="99">
        <v>44641</v>
      </c>
      <c r="K298" s="107">
        <v>5000000</v>
      </c>
      <c r="L298" s="98" t="s">
        <v>4218</v>
      </c>
      <c r="M298" s="23">
        <v>540</v>
      </c>
      <c r="N298" s="23">
        <v>1</v>
      </c>
      <c r="O298" s="107">
        <v>5000000</v>
      </c>
      <c r="P298" s="23">
        <v>30</v>
      </c>
      <c r="Q298" s="23">
        <v>2</v>
      </c>
      <c r="R298" s="23">
        <v>2</v>
      </c>
      <c r="S298" s="23">
        <v>0</v>
      </c>
      <c r="T298" s="47">
        <v>2.7471390000000002</v>
      </c>
      <c r="U298" s="98" t="s">
        <v>4135</v>
      </c>
      <c r="V298" s="98" t="s">
        <v>3139</v>
      </c>
      <c r="W298" s="69">
        <f t="shared" si="8"/>
        <v>1.9937013805207218E-3</v>
      </c>
    </row>
    <row r="299" spans="1:23">
      <c r="A299">
        <f t="shared" si="9"/>
        <v>237</v>
      </c>
      <c r="B299" s="99">
        <v>44408</v>
      </c>
      <c r="C299" s="23">
        <v>136</v>
      </c>
      <c r="D299" s="23">
        <v>5</v>
      </c>
      <c r="E299" s="98" t="s">
        <v>49</v>
      </c>
      <c r="F299" s="98" t="s">
        <v>164</v>
      </c>
      <c r="G299" s="98" t="s">
        <v>4120</v>
      </c>
      <c r="H299" s="98" t="s">
        <v>213</v>
      </c>
      <c r="I299" s="98" t="s">
        <v>7013</v>
      </c>
      <c r="J299" s="99">
        <v>44645</v>
      </c>
      <c r="K299" s="107">
        <v>11000000</v>
      </c>
      <c r="L299" s="98" t="s">
        <v>4219</v>
      </c>
      <c r="M299" s="23">
        <v>540</v>
      </c>
      <c r="N299" s="23">
        <v>1</v>
      </c>
      <c r="O299" s="107">
        <v>11000000</v>
      </c>
      <c r="P299" s="23">
        <v>30</v>
      </c>
      <c r="Q299" s="23">
        <v>2</v>
      </c>
      <c r="R299" s="23">
        <v>2</v>
      </c>
      <c r="S299" s="23">
        <v>0</v>
      </c>
      <c r="T299" s="47">
        <v>8.5193410000000007</v>
      </c>
      <c r="U299" s="98" t="s">
        <v>4135</v>
      </c>
      <c r="V299" s="98" t="s">
        <v>3139</v>
      </c>
      <c r="W299" s="69">
        <f t="shared" si="8"/>
        <v>6.2889465264936622E-3</v>
      </c>
    </row>
    <row r="300" spans="1:23">
      <c r="A300">
        <f t="shared" si="9"/>
        <v>427</v>
      </c>
      <c r="B300" s="99">
        <v>44408</v>
      </c>
      <c r="C300" s="23">
        <v>137</v>
      </c>
      <c r="D300" s="23">
        <v>5</v>
      </c>
      <c r="E300" s="98" t="s">
        <v>49</v>
      </c>
      <c r="F300" s="98" t="s">
        <v>164</v>
      </c>
      <c r="G300" s="98" t="s">
        <v>4120</v>
      </c>
      <c r="H300" s="98" t="s">
        <v>213</v>
      </c>
      <c r="I300" s="98" t="s">
        <v>9976</v>
      </c>
      <c r="J300" s="99">
        <v>44835</v>
      </c>
      <c r="K300" s="107">
        <v>15700000</v>
      </c>
      <c r="L300" s="98" t="s">
        <v>7286</v>
      </c>
      <c r="M300" s="23">
        <v>1080</v>
      </c>
      <c r="N300" s="23">
        <v>1</v>
      </c>
      <c r="O300" s="107">
        <v>15700000</v>
      </c>
      <c r="P300" s="23">
        <v>30</v>
      </c>
      <c r="Q300" s="23">
        <v>2</v>
      </c>
      <c r="R300" s="23">
        <v>2</v>
      </c>
      <c r="S300" s="23">
        <v>0</v>
      </c>
      <c r="T300" s="47">
        <v>15.7</v>
      </c>
      <c r="U300" s="98" t="s">
        <v>4135</v>
      </c>
      <c r="V300" s="98" t="s">
        <v>3139</v>
      </c>
      <c r="W300" s="69">
        <f t="shared" si="8"/>
        <v>2.0880989815273653E-2</v>
      </c>
    </row>
    <row r="301" spans="1:23">
      <c r="A301">
        <f t="shared" si="9"/>
        <v>609</v>
      </c>
      <c r="B301" s="99">
        <v>44408</v>
      </c>
      <c r="C301" s="23">
        <v>138</v>
      </c>
      <c r="D301" s="23">
        <v>5</v>
      </c>
      <c r="E301" s="98" t="s">
        <v>49</v>
      </c>
      <c r="F301" s="98" t="s">
        <v>164</v>
      </c>
      <c r="G301" s="98" t="s">
        <v>4120</v>
      </c>
      <c r="H301" s="98" t="s">
        <v>213</v>
      </c>
      <c r="I301" s="98" t="s">
        <v>9976</v>
      </c>
      <c r="J301" s="99">
        <v>45017</v>
      </c>
      <c r="K301" s="107">
        <v>7000000</v>
      </c>
      <c r="L301" s="98" t="s">
        <v>7285</v>
      </c>
      <c r="M301" s="23">
        <v>900</v>
      </c>
      <c r="N301" s="23">
        <v>1</v>
      </c>
      <c r="O301" s="107">
        <v>7000000</v>
      </c>
      <c r="P301" s="23">
        <v>30</v>
      </c>
      <c r="Q301" s="23">
        <v>2</v>
      </c>
      <c r="R301" s="23">
        <v>2</v>
      </c>
      <c r="S301" s="23">
        <v>0</v>
      </c>
      <c r="T301" s="47">
        <v>7</v>
      </c>
      <c r="U301" s="98" t="s">
        <v>4135</v>
      </c>
      <c r="V301" s="98" t="s">
        <v>3139</v>
      </c>
      <c r="W301" s="69">
        <f t="shared" si="8"/>
        <v>1.3278190244859199E-2</v>
      </c>
    </row>
    <row r="302" spans="1:23">
      <c r="A302">
        <f t="shared" si="9"/>
        <v>66</v>
      </c>
      <c r="B302" s="99">
        <v>44408</v>
      </c>
      <c r="C302" s="23">
        <v>139</v>
      </c>
      <c r="D302" s="23">
        <v>5</v>
      </c>
      <c r="E302" s="98" t="s">
        <v>49</v>
      </c>
      <c r="F302" s="98" t="s">
        <v>164</v>
      </c>
      <c r="G302" s="98" t="s">
        <v>4120</v>
      </c>
      <c r="H302" s="98" t="s">
        <v>213</v>
      </c>
      <c r="I302" s="98" t="s">
        <v>6627</v>
      </c>
      <c r="J302" s="99">
        <v>44474</v>
      </c>
      <c r="K302" s="107">
        <v>15000000</v>
      </c>
      <c r="L302" s="98" t="s">
        <v>7287</v>
      </c>
      <c r="M302" s="23">
        <v>360</v>
      </c>
      <c r="N302" s="23">
        <v>1</v>
      </c>
      <c r="O302" s="107">
        <v>15000000</v>
      </c>
      <c r="P302" s="23">
        <v>30</v>
      </c>
      <c r="Q302" s="23">
        <v>2</v>
      </c>
      <c r="R302" s="23">
        <v>2</v>
      </c>
      <c r="S302" s="23">
        <v>0</v>
      </c>
      <c r="T302" s="47">
        <v>15</v>
      </c>
      <c r="U302" s="98" t="s">
        <v>4135</v>
      </c>
      <c r="V302" s="98" t="s">
        <v>3139</v>
      </c>
      <c r="W302" s="69">
        <f t="shared" si="8"/>
        <v>3.0836050533452051E-3</v>
      </c>
    </row>
    <row r="303" spans="1:23">
      <c r="A303">
        <f t="shared" si="9"/>
        <v>798</v>
      </c>
      <c r="B303" s="99">
        <v>44408</v>
      </c>
      <c r="C303" s="23">
        <v>140</v>
      </c>
      <c r="D303" s="23">
        <v>5</v>
      </c>
      <c r="E303" s="98" t="s">
        <v>49</v>
      </c>
      <c r="F303" s="98" t="s">
        <v>164</v>
      </c>
      <c r="G303" s="98" t="s">
        <v>4120</v>
      </c>
      <c r="H303" s="98" t="s">
        <v>213</v>
      </c>
      <c r="I303" s="98" t="s">
        <v>10064</v>
      </c>
      <c r="J303" s="99">
        <v>45206</v>
      </c>
      <c r="K303" s="107">
        <v>40000000</v>
      </c>
      <c r="L303" s="98" t="s">
        <v>7289</v>
      </c>
      <c r="M303" s="23">
        <v>1110</v>
      </c>
      <c r="N303" s="23">
        <v>1</v>
      </c>
      <c r="O303" s="107">
        <v>40000000</v>
      </c>
      <c r="P303" s="23">
        <v>30</v>
      </c>
      <c r="Q303" s="23">
        <v>2</v>
      </c>
      <c r="R303" s="23">
        <v>2</v>
      </c>
      <c r="S303" s="23">
        <v>0</v>
      </c>
      <c r="T303" s="47">
        <v>33.333333000000003</v>
      </c>
      <c r="U303" s="98" t="s">
        <v>4135</v>
      </c>
      <c r="V303" s="98" t="s">
        <v>3139</v>
      </c>
      <c r="W303" s="69">
        <f t="shared" si="8"/>
        <v>8.2852417776508591E-2</v>
      </c>
    </row>
    <row r="304" spans="1:23">
      <c r="A304">
        <f t="shared" si="9"/>
        <v>259</v>
      </c>
      <c r="B304" s="99">
        <v>44408</v>
      </c>
      <c r="C304" s="23">
        <v>141</v>
      </c>
      <c r="D304" s="23">
        <v>5</v>
      </c>
      <c r="E304" s="98" t="s">
        <v>49</v>
      </c>
      <c r="F304" s="98" t="s">
        <v>164</v>
      </c>
      <c r="G304" s="98" t="s">
        <v>4120</v>
      </c>
      <c r="H304" s="98" t="s">
        <v>213</v>
      </c>
      <c r="I304" s="98" t="s">
        <v>7184</v>
      </c>
      <c r="J304" s="99">
        <v>44667</v>
      </c>
      <c r="K304" s="107">
        <v>2500000</v>
      </c>
      <c r="L304" s="98" t="s">
        <v>7290</v>
      </c>
      <c r="M304" s="23">
        <v>540</v>
      </c>
      <c r="N304" s="23">
        <v>1</v>
      </c>
      <c r="O304" s="107">
        <v>2500000</v>
      </c>
      <c r="P304" s="23">
        <v>30</v>
      </c>
      <c r="Q304" s="23">
        <v>2</v>
      </c>
      <c r="R304" s="23">
        <v>2</v>
      </c>
      <c r="S304" s="23">
        <v>0</v>
      </c>
      <c r="T304" s="47">
        <v>1.3678699999999999</v>
      </c>
      <c r="U304" s="98" t="s">
        <v>4135</v>
      </c>
      <c r="V304" s="98" t="s">
        <v>3139</v>
      </c>
      <c r="W304" s="69">
        <f t="shared" si="8"/>
        <v>1.1034893420996969E-3</v>
      </c>
    </row>
    <row r="305" spans="1:23">
      <c r="A305">
        <f t="shared" si="9"/>
        <v>259</v>
      </c>
      <c r="B305" s="99">
        <v>44408</v>
      </c>
      <c r="C305" s="23">
        <v>142</v>
      </c>
      <c r="D305" s="23">
        <v>5</v>
      </c>
      <c r="E305" s="98" t="s">
        <v>49</v>
      </c>
      <c r="F305" s="98" t="s">
        <v>164</v>
      </c>
      <c r="G305" s="98" t="s">
        <v>4120</v>
      </c>
      <c r="H305" s="98" t="s">
        <v>213</v>
      </c>
      <c r="I305" s="98" t="s">
        <v>7184</v>
      </c>
      <c r="J305" s="99">
        <v>44667</v>
      </c>
      <c r="K305" s="107">
        <v>12000000</v>
      </c>
      <c r="L305" s="98" t="s">
        <v>7291</v>
      </c>
      <c r="M305" s="23">
        <v>540</v>
      </c>
      <c r="N305" s="23">
        <v>1</v>
      </c>
      <c r="O305" s="107">
        <v>12000000</v>
      </c>
      <c r="P305" s="23">
        <v>30</v>
      </c>
      <c r="Q305" s="23">
        <v>2</v>
      </c>
      <c r="R305" s="23">
        <v>2</v>
      </c>
      <c r="S305" s="23">
        <v>0</v>
      </c>
      <c r="T305" s="47">
        <v>12</v>
      </c>
      <c r="U305" s="98" t="s">
        <v>4135</v>
      </c>
      <c r="V305" s="98" t="s">
        <v>3139</v>
      </c>
      <c r="W305" s="69">
        <f t="shared" si="8"/>
        <v>9.6806510159564603E-3</v>
      </c>
    </row>
    <row r="306" spans="1:23">
      <c r="A306">
        <f t="shared" si="9"/>
        <v>80</v>
      </c>
      <c r="B306" s="99">
        <v>44408</v>
      </c>
      <c r="C306" s="23">
        <v>143</v>
      </c>
      <c r="D306" s="23">
        <v>5</v>
      </c>
      <c r="E306" s="98" t="s">
        <v>49</v>
      </c>
      <c r="F306" s="98" t="s">
        <v>164</v>
      </c>
      <c r="G306" s="98" t="s">
        <v>4120</v>
      </c>
      <c r="H306" s="98" t="s">
        <v>213</v>
      </c>
      <c r="I306" s="98" t="s">
        <v>7106</v>
      </c>
      <c r="J306" s="99">
        <v>44488</v>
      </c>
      <c r="K306" s="107">
        <v>6000000</v>
      </c>
      <c r="L306" s="98" t="s">
        <v>7292</v>
      </c>
      <c r="M306" s="23">
        <v>360</v>
      </c>
      <c r="N306" s="23">
        <v>1</v>
      </c>
      <c r="O306" s="107">
        <v>6000000</v>
      </c>
      <c r="P306" s="23">
        <v>30</v>
      </c>
      <c r="Q306" s="23">
        <v>2</v>
      </c>
      <c r="R306" s="23">
        <v>2</v>
      </c>
      <c r="S306" s="23">
        <v>0</v>
      </c>
      <c r="T306" s="47">
        <v>3</v>
      </c>
      <c r="U306" s="98" t="s">
        <v>4135</v>
      </c>
      <c r="V306" s="98" t="s">
        <v>3139</v>
      </c>
      <c r="W306" s="69">
        <f t="shared" si="8"/>
        <v>7.4754061899277695E-4</v>
      </c>
    </row>
    <row r="307" spans="1:23">
      <c r="A307">
        <f t="shared" si="9"/>
        <v>80</v>
      </c>
      <c r="B307" s="99">
        <v>44408</v>
      </c>
      <c r="C307" s="23">
        <v>144</v>
      </c>
      <c r="D307" s="23">
        <v>5</v>
      </c>
      <c r="E307" s="98" t="s">
        <v>49</v>
      </c>
      <c r="F307" s="98" t="s">
        <v>164</v>
      </c>
      <c r="G307" s="98" t="s">
        <v>4120</v>
      </c>
      <c r="H307" s="98" t="s">
        <v>213</v>
      </c>
      <c r="I307" s="98" t="s">
        <v>7106</v>
      </c>
      <c r="J307" s="99">
        <v>44488</v>
      </c>
      <c r="K307" s="107">
        <v>3000000</v>
      </c>
      <c r="L307" s="98" t="s">
        <v>7288</v>
      </c>
      <c r="M307" s="23">
        <v>1080</v>
      </c>
      <c r="N307" s="23">
        <v>1</v>
      </c>
      <c r="O307" s="107">
        <v>3000000</v>
      </c>
      <c r="P307" s="23">
        <v>30</v>
      </c>
      <c r="Q307" s="23">
        <v>2</v>
      </c>
      <c r="R307" s="23">
        <v>2</v>
      </c>
      <c r="S307" s="23">
        <v>0</v>
      </c>
      <c r="T307" s="47">
        <v>2.2351679999999998</v>
      </c>
      <c r="U307" s="98" t="s">
        <v>4135</v>
      </c>
      <c r="V307" s="98" t="s">
        <v>3139</v>
      </c>
      <c r="W307" s="69">
        <f t="shared" si="8"/>
        <v>5.5695962342428235E-4</v>
      </c>
    </row>
    <row r="308" spans="1:23">
      <c r="A308">
        <f t="shared" si="9"/>
        <v>264</v>
      </c>
      <c r="B308" s="99">
        <v>44408</v>
      </c>
      <c r="C308" s="23">
        <v>145</v>
      </c>
      <c r="D308" s="23">
        <v>5</v>
      </c>
      <c r="E308" s="98" t="s">
        <v>49</v>
      </c>
      <c r="F308" s="98" t="s">
        <v>164</v>
      </c>
      <c r="G308" s="98" t="s">
        <v>4120</v>
      </c>
      <c r="H308" s="98" t="s">
        <v>213</v>
      </c>
      <c r="I308" s="98" t="s">
        <v>9735</v>
      </c>
      <c r="J308" s="99">
        <v>44672</v>
      </c>
      <c r="K308" s="107">
        <v>6000000</v>
      </c>
      <c r="L308" s="98" t="s">
        <v>7294</v>
      </c>
      <c r="M308" s="23">
        <v>540</v>
      </c>
      <c r="N308" s="23">
        <v>1</v>
      </c>
      <c r="O308" s="107">
        <v>6000000</v>
      </c>
      <c r="P308" s="23">
        <v>30</v>
      </c>
      <c r="Q308" s="23">
        <v>2</v>
      </c>
      <c r="R308" s="23">
        <v>2</v>
      </c>
      <c r="S308" s="23">
        <v>0</v>
      </c>
      <c r="T308" s="47">
        <v>6</v>
      </c>
      <c r="U308" s="98" t="s">
        <v>4135</v>
      </c>
      <c r="V308" s="98" t="s">
        <v>3139</v>
      </c>
      <c r="W308" s="69">
        <f t="shared" si="8"/>
        <v>4.9337680853523275E-3</v>
      </c>
    </row>
    <row r="309" spans="1:23">
      <c r="A309">
        <f t="shared" si="9"/>
        <v>264</v>
      </c>
      <c r="B309" s="99">
        <v>44408</v>
      </c>
      <c r="C309" s="23">
        <v>146</v>
      </c>
      <c r="D309" s="23">
        <v>5</v>
      </c>
      <c r="E309" s="98" t="s">
        <v>49</v>
      </c>
      <c r="F309" s="98" t="s">
        <v>164</v>
      </c>
      <c r="G309" s="98" t="s">
        <v>4120</v>
      </c>
      <c r="H309" s="98" t="s">
        <v>213</v>
      </c>
      <c r="I309" s="98" t="s">
        <v>9735</v>
      </c>
      <c r="J309" s="99">
        <v>44672</v>
      </c>
      <c r="K309" s="107">
        <v>3500000</v>
      </c>
      <c r="L309" s="98" t="s">
        <v>7293</v>
      </c>
      <c r="M309" s="23">
        <v>540</v>
      </c>
      <c r="N309" s="23">
        <v>1</v>
      </c>
      <c r="O309" s="107">
        <v>3500000</v>
      </c>
      <c r="P309" s="23">
        <v>30</v>
      </c>
      <c r="Q309" s="23">
        <v>2</v>
      </c>
      <c r="R309" s="23">
        <v>2</v>
      </c>
      <c r="S309" s="23">
        <v>0</v>
      </c>
      <c r="T309" s="47">
        <v>2.1388919999999998</v>
      </c>
      <c r="U309" s="98" t="s">
        <v>4135</v>
      </c>
      <c r="V309" s="98" t="s">
        <v>3139</v>
      </c>
      <c r="W309" s="69">
        <f t="shared" si="8"/>
        <v>1.7587995146025681E-3</v>
      </c>
    </row>
    <row r="310" spans="1:23">
      <c r="A310">
        <f t="shared" si="9"/>
        <v>266</v>
      </c>
      <c r="B310" s="99">
        <v>44408</v>
      </c>
      <c r="C310" s="23">
        <v>147</v>
      </c>
      <c r="D310" s="23">
        <v>5</v>
      </c>
      <c r="E310" s="98" t="s">
        <v>49</v>
      </c>
      <c r="F310" s="98" t="s">
        <v>164</v>
      </c>
      <c r="G310" s="98" t="s">
        <v>4120</v>
      </c>
      <c r="H310" s="98" t="s">
        <v>213</v>
      </c>
      <c r="I310" s="98" t="s">
        <v>9977</v>
      </c>
      <c r="J310" s="99">
        <v>44674</v>
      </c>
      <c r="K310" s="107">
        <v>6400000</v>
      </c>
      <c r="L310" s="98" t="s">
        <v>7295</v>
      </c>
      <c r="M310" s="23">
        <v>540</v>
      </c>
      <c r="N310" s="23">
        <v>1</v>
      </c>
      <c r="O310" s="107">
        <v>6400000</v>
      </c>
      <c r="P310" s="23">
        <v>30</v>
      </c>
      <c r="Q310" s="23">
        <v>2</v>
      </c>
      <c r="R310" s="23">
        <v>2</v>
      </c>
      <c r="S310" s="23">
        <v>0</v>
      </c>
      <c r="T310" s="47">
        <v>4.1761910000000002</v>
      </c>
      <c r="U310" s="98" t="s">
        <v>4135</v>
      </c>
      <c r="V310" s="98" t="s">
        <v>3139</v>
      </c>
      <c r="W310" s="69">
        <f t="shared" si="8"/>
        <v>3.4600752490657042E-3</v>
      </c>
    </row>
    <row r="311" spans="1:23">
      <c r="A311">
        <f t="shared" si="9"/>
        <v>818</v>
      </c>
      <c r="B311" s="99">
        <v>44408</v>
      </c>
      <c r="C311" s="23">
        <v>148</v>
      </c>
      <c r="D311" s="23">
        <v>5</v>
      </c>
      <c r="E311" s="98" t="s">
        <v>49</v>
      </c>
      <c r="F311" s="98" t="s">
        <v>164</v>
      </c>
      <c r="G311" s="98" t="s">
        <v>4120</v>
      </c>
      <c r="H311" s="98" t="s">
        <v>213</v>
      </c>
      <c r="I311" s="98" t="s">
        <v>6530</v>
      </c>
      <c r="J311" s="99">
        <v>45226</v>
      </c>
      <c r="K311" s="107">
        <v>20000000</v>
      </c>
      <c r="L311" s="98" t="s">
        <v>7297</v>
      </c>
      <c r="M311" s="23">
        <v>1110</v>
      </c>
      <c r="N311" s="23">
        <v>1</v>
      </c>
      <c r="O311" s="107">
        <v>20000000</v>
      </c>
      <c r="P311" s="23">
        <v>30</v>
      </c>
      <c r="Q311" s="23">
        <v>2</v>
      </c>
      <c r="R311" s="23">
        <v>2</v>
      </c>
      <c r="S311" s="23">
        <v>0</v>
      </c>
      <c r="T311" s="47">
        <v>16.665811999999999</v>
      </c>
      <c r="U311" s="98" t="s">
        <v>4135</v>
      </c>
      <c r="V311" s="98" t="s">
        <v>3139</v>
      </c>
      <c r="W311" s="69">
        <f t="shared" si="8"/>
        <v>4.2462282584711457E-2</v>
      </c>
    </row>
    <row r="312" spans="1:23">
      <c r="A312">
        <f t="shared" si="9"/>
        <v>818</v>
      </c>
      <c r="B312" s="99">
        <v>44408</v>
      </c>
      <c r="C312" s="23">
        <v>149</v>
      </c>
      <c r="D312" s="23">
        <v>5</v>
      </c>
      <c r="E312" s="98" t="s">
        <v>49</v>
      </c>
      <c r="F312" s="98" t="s">
        <v>164</v>
      </c>
      <c r="G312" s="98" t="s">
        <v>4120</v>
      </c>
      <c r="H312" s="98" t="s">
        <v>213</v>
      </c>
      <c r="I312" s="98" t="s">
        <v>6530</v>
      </c>
      <c r="J312" s="99">
        <v>45226</v>
      </c>
      <c r="K312" s="107">
        <v>10000000</v>
      </c>
      <c r="L312" s="98" t="s">
        <v>7296</v>
      </c>
      <c r="M312" s="23">
        <v>1110</v>
      </c>
      <c r="N312" s="23">
        <v>1</v>
      </c>
      <c r="O312" s="107">
        <v>10000000</v>
      </c>
      <c r="P312" s="23">
        <v>30</v>
      </c>
      <c r="Q312" s="23">
        <v>2</v>
      </c>
      <c r="R312" s="23">
        <v>2</v>
      </c>
      <c r="S312" s="23">
        <v>0</v>
      </c>
      <c r="T312" s="47">
        <v>8.2837130000000005</v>
      </c>
      <c r="U312" s="98" t="s">
        <v>4135</v>
      </c>
      <c r="V312" s="98" t="s">
        <v>3139</v>
      </c>
      <c r="W312" s="69">
        <f t="shared" si="8"/>
        <v>2.1105804041030098E-2</v>
      </c>
    </row>
    <row r="313" spans="1:23">
      <c r="A313">
        <f t="shared" si="9"/>
        <v>819</v>
      </c>
      <c r="B313" s="99">
        <v>44408</v>
      </c>
      <c r="C313" s="23">
        <v>150</v>
      </c>
      <c r="D313" s="23">
        <v>5</v>
      </c>
      <c r="E313" s="98" t="s">
        <v>49</v>
      </c>
      <c r="F313" s="98" t="s">
        <v>164</v>
      </c>
      <c r="G313" s="98" t="s">
        <v>4120</v>
      </c>
      <c r="H313" s="98" t="s">
        <v>213</v>
      </c>
      <c r="I313" s="98" t="s">
        <v>10065</v>
      </c>
      <c r="J313" s="99">
        <v>45227</v>
      </c>
      <c r="K313" s="107">
        <v>10000000</v>
      </c>
      <c r="L313" s="98" t="s">
        <v>7298</v>
      </c>
      <c r="M313" s="23">
        <v>1110</v>
      </c>
      <c r="N313" s="23">
        <v>1</v>
      </c>
      <c r="O313" s="107">
        <v>10000000</v>
      </c>
      <c r="P313" s="23">
        <v>30</v>
      </c>
      <c r="Q313" s="23">
        <v>2</v>
      </c>
      <c r="R313" s="23">
        <v>2</v>
      </c>
      <c r="S313" s="23">
        <v>0</v>
      </c>
      <c r="T313" s="47">
        <v>8.2544439999999994</v>
      </c>
      <c r="U313" s="98" t="s">
        <v>4135</v>
      </c>
      <c r="V313" s="98" t="s">
        <v>3139</v>
      </c>
      <c r="W313" s="69">
        <f t="shared" si="8"/>
        <v>2.105694105469914E-2</v>
      </c>
    </row>
    <row r="314" spans="1:23">
      <c r="A314">
        <f t="shared" si="9"/>
        <v>271</v>
      </c>
      <c r="B314" s="99">
        <v>44408</v>
      </c>
      <c r="C314" s="23">
        <v>151</v>
      </c>
      <c r="D314" s="23">
        <v>5</v>
      </c>
      <c r="E314" s="98" t="s">
        <v>49</v>
      </c>
      <c r="F314" s="98" t="s">
        <v>164</v>
      </c>
      <c r="G314" s="98" t="s">
        <v>4120</v>
      </c>
      <c r="H314" s="98" t="s">
        <v>213</v>
      </c>
      <c r="I314" s="98" t="s">
        <v>10065</v>
      </c>
      <c r="J314" s="99">
        <v>44679</v>
      </c>
      <c r="K314" s="107">
        <v>14000000</v>
      </c>
      <c r="L314" s="98" t="s">
        <v>7299</v>
      </c>
      <c r="M314" s="23">
        <v>540</v>
      </c>
      <c r="N314" s="23">
        <v>1</v>
      </c>
      <c r="O314" s="107">
        <v>14000000</v>
      </c>
      <c r="P314" s="23">
        <v>30</v>
      </c>
      <c r="Q314" s="23">
        <v>2</v>
      </c>
      <c r="R314" s="23">
        <v>2</v>
      </c>
      <c r="S314" s="23">
        <v>0</v>
      </c>
      <c r="T314" s="47">
        <v>8.5555540000000008</v>
      </c>
      <c r="U314" s="98" t="s">
        <v>4135</v>
      </c>
      <c r="V314" s="98" t="s">
        <v>3139</v>
      </c>
      <c r="W314" s="69">
        <f t="shared" si="8"/>
        <v>7.2217255834968368E-3</v>
      </c>
    </row>
    <row r="315" spans="1:23">
      <c r="A315">
        <f t="shared" si="9"/>
        <v>821</v>
      </c>
      <c r="B315" s="99">
        <v>44408</v>
      </c>
      <c r="C315" s="23">
        <v>152</v>
      </c>
      <c r="D315" s="23">
        <v>5</v>
      </c>
      <c r="E315" s="98" t="s">
        <v>49</v>
      </c>
      <c r="F315" s="98" t="s">
        <v>164</v>
      </c>
      <c r="G315" s="98" t="s">
        <v>4120</v>
      </c>
      <c r="H315" s="98" t="s">
        <v>213</v>
      </c>
      <c r="I315" s="98" t="s">
        <v>6052</v>
      </c>
      <c r="J315" s="99">
        <v>45229</v>
      </c>
      <c r="K315" s="107">
        <v>12000000</v>
      </c>
      <c r="L315" s="98" t="s">
        <v>7300</v>
      </c>
      <c r="M315" s="23">
        <v>1080</v>
      </c>
      <c r="N315" s="23">
        <v>1</v>
      </c>
      <c r="O315" s="107">
        <v>12000000</v>
      </c>
      <c r="P315" s="23">
        <v>30</v>
      </c>
      <c r="Q315" s="23">
        <v>2</v>
      </c>
      <c r="R315" s="23">
        <v>2</v>
      </c>
      <c r="S315" s="23">
        <v>0</v>
      </c>
      <c r="T315" s="47">
        <v>9.5634730000000001</v>
      </c>
      <c r="U315" s="98" t="s">
        <v>4135</v>
      </c>
      <c r="V315" s="98" t="s">
        <v>3139</v>
      </c>
      <c r="W315" s="69">
        <f t="shared" si="8"/>
        <v>2.4455826649839675E-2</v>
      </c>
    </row>
    <row r="316" spans="1:23">
      <c r="A316">
        <f t="shared" si="9"/>
        <v>832</v>
      </c>
      <c r="B316" s="99">
        <v>44408</v>
      </c>
      <c r="C316" s="23">
        <v>153</v>
      </c>
      <c r="D316" s="23">
        <v>5</v>
      </c>
      <c r="E316" s="98" t="s">
        <v>49</v>
      </c>
      <c r="F316" s="98" t="s">
        <v>164</v>
      </c>
      <c r="G316" s="98" t="s">
        <v>4120</v>
      </c>
      <c r="H316" s="98" t="s">
        <v>213</v>
      </c>
      <c r="I316" s="98" t="s">
        <v>6225</v>
      </c>
      <c r="J316" s="99">
        <v>45240</v>
      </c>
      <c r="K316" s="107">
        <v>26000000</v>
      </c>
      <c r="L316" s="98" t="s">
        <v>7301</v>
      </c>
      <c r="M316" s="23">
        <v>1080</v>
      </c>
      <c r="N316" s="23">
        <v>1</v>
      </c>
      <c r="O316" s="107">
        <v>26000000</v>
      </c>
      <c r="P316" s="23">
        <v>30</v>
      </c>
      <c r="Q316" s="23">
        <v>2</v>
      </c>
      <c r="R316" s="23">
        <v>2</v>
      </c>
      <c r="S316" s="23">
        <v>0</v>
      </c>
      <c r="T316" s="47">
        <v>22.38889</v>
      </c>
      <c r="U316" s="98" t="s">
        <v>4135</v>
      </c>
      <c r="V316" s="98" t="s">
        <v>3139</v>
      </c>
      <c r="W316" s="69">
        <f t="shared" si="8"/>
        <v>5.8020229589092136E-2</v>
      </c>
    </row>
    <row r="317" spans="1:23">
      <c r="A317">
        <f t="shared" si="9"/>
        <v>284</v>
      </c>
      <c r="B317" s="99">
        <v>44408</v>
      </c>
      <c r="C317" s="23">
        <v>154</v>
      </c>
      <c r="D317" s="23">
        <v>5</v>
      </c>
      <c r="E317" s="98" t="s">
        <v>49</v>
      </c>
      <c r="F317" s="98" t="s">
        <v>164</v>
      </c>
      <c r="G317" s="98" t="s">
        <v>4120</v>
      </c>
      <c r="H317" s="98" t="s">
        <v>213</v>
      </c>
      <c r="I317" s="98" t="s">
        <v>10066</v>
      </c>
      <c r="J317" s="99">
        <v>44692</v>
      </c>
      <c r="K317" s="107">
        <v>6400000</v>
      </c>
      <c r="L317" s="98" t="s">
        <v>7302</v>
      </c>
      <c r="M317" s="23">
        <v>1080</v>
      </c>
      <c r="N317" s="23">
        <v>1</v>
      </c>
      <c r="O317" s="107">
        <v>6400000</v>
      </c>
      <c r="P317" s="23">
        <v>30</v>
      </c>
      <c r="Q317" s="23">
        <v>2</v>
      </c>
      <c r="R317" s="23">
        <v>2</v>
      </c>
      <c r="S317" s="23">
        <v>0</v>
      </c>
      <c r="T317" s="47">
        <v>4.2649480000000004</v>
      </c>
      <c r="U317" s="98" t="s">
        <v>4135</v>
      </c>
      <c r="V317" s="98" t="s">
        <v>3139</v>
      </c>
      <c r="W317" s="69">
        <f t="shared" si="8"/>
        <v>3.7727292103388742E-3</v>
      </c>
    </row>
    <row r="318" spans="1:23">
      <c r="A318">
        <f t="shared" si="9"/>
        <v>839</v>
      </c>
      <c r="B318" s="99">
        <v>44408</v>
      </c>
      <c r="C318" s="23">
        <v>155</v>
      </c>
      <c r="D318" s="23">
        <v>5</v>
      </c>
      <c r="E318" s="98" t="s">
        <v>49</v>
      </c>
      <c r="F318" s="98" t="s">
        <v>164</v>
      </c>
      <c r="G318" s="98" t="s">
        <v>4120</v>
      </c>
      <c r="H318" s="98" t="s">
        <v>213</v>
      </c>
      <c r="I318" s="98" t="s">
        <v>6340</v>
      </c>
      <c r="J318" s="99">
        <v>45247</v>
      </c>
      <c r="K318" s="107">
        <v>25000000</v>
      </c>
      <c r="L318" s="98" t="s">
        <v>7303</v>
      </c>
      <c r="M318" s="23">
        <v>1110</v>
      </c>
      <c r="N318" s="23">
        <v>1</v>
      </c>
      <c r="O318" s="107">
        <v>25000000</v>
      </c>
      <c r="P318" s="23">
        <v>30</v>
      </c>
      <c r="Q318" s="23">
        <v>2</v>
      </c>
      <c r="R318" s="23">
        <v>2</v>
      </c>
      <c r="S318" s="23">
        <v>0</v>
      </c>
      <c r="T318" s="47">
        <v>20.73451</v>
      </c>
      <c r="U318" s="98" t="s">
        <v>4135</v>
      </c>
      <c r="V318" s="98" t="s">
        <v>3139</v>
      </c>
      <c r="W318" s="69">
        <f t="shared" si="8"/>
        <v>5.4185026671192092E-2</v>
      </c>
    </row>
    <row r="319" spans="1:23">
      <c r="A319">
        <f t="shared" si="9"/>
        <v>840</v>
      </c>
      <c r="B319" s="99">
        <v>44408</v>
      </c>
      <c r="C319" s="23">
        <v>156</v>
      </c>
      <c r="D319" s="23">
        <v>5</v>
      </c>
      <c r="E319" s="98" t="s">
        <v>49</v>
      </c>
      <c r="F319" s="98" t="s">
        <v>164</v>
      </c>
      <c r="G319" s="98" t="s">
        <v>4120</v>
      </c>
      <c r="H319" s="98" t="s">
        <v>213</v>
      </c>
      <c r="I319" s="98" t="s">
        <v>6290</v>
      </c>
      <c r="J319" s="99">
        <v>45248</v>
      </c>
      <c r="K319" s="107">
        <v>20000000</v>
      </c>
      <c r="L319" s="98" t="s">
        <v>7304</v>
      </c>
      <c r="M319" s="23">
        <v>1080</v>
      </c>
      <c r="N319" s="23">
        <v>1</v>
      </c>
      <c r="O319" s="107">
        <v>20000000</v>
      </c>
      <c r="P319" s="23">
        <v>30</v>
      </c>
      <c r="Q319" s="23">
        <v>2</v>
      </c>
      <c r="R319" s="23">
        <v>2</v>
      </c>
      <c r="S319" s="23">
        <v>0</v>
      </c>
      <c r="T319" s="47">
        <v>16.055118</v>
      </c>
      <c r="U319" s="98" t="s">
        <v>4135</v>
      </c>
      <c r="V319" s="98" t="s">
        <v>3139</v>
      </c>
      <c r="W319" s="69">
        <f t="shared" si="8"/>
        <v>4.2006484967027261E-2</v>
      </c>
    </row>
    <row r="320" spans="1:23">
      <c r="A320">
        <f t="shared" si="9"/>
        <v>842</v>
      </c>
      <c r="B320" s="99">
        <v>44408</v>
      </c>
      <c r="C320" s="23">
        <v>157</v>
      </c>
      <c r="D320" s="23">
        <v>5</v>
      </c>
      <c r="E320" s="98" t="s">
        <v>49</v>
      </c>
      <c r="F320" s="98" t="s">
        <v>164</v>
      </c>
      <c r="G320" s="98" t="s">
        <v>4120</v>
      </c>
      <c r="H320" s="98" t="s">
        <v>213</v>
      </c>
      <c r="I320" s="98" t="s">
        <v>6271</v>
      </c>
      <c r="J320" s="99">
        <v>45250</v>
      </c>
      <c r="K320" s="107">
        <v>10000000</v>
      </c>
      <c r="L320" s="98" t="s">
        <v>7305</v>
      </c>
      <c r="M320" s="23">
        <v>1080</v>
      </c>
      <c r="N320" s="23">
        <v>1</v>
      </c>
      <c r="O320" s="107">
        <v>10000000</v>
      </c>
      <c r="P320" s="23">
        <v>30</v>
      </c>
      <c r="Q320" s="23">
        <v>2</v>
      </c>
      <c r="R320" s="23">
        <v>2</v>
      </c>
      <c r="S320" s="23">
        <v>0</v>
      </c>
      <c r="T320" s="47">
        <v>8.3285610000000005</v>
      </c>
      <c r="U320" s="98" t="s">
        <v>4135</v>
      </c>
      <c r="V320" s="98" t="s">
        <v>3139</v>
      </c>
      <c r="W320" s="69">
        <f t="shared" si="8"/>
        <v>2.1842664572117348E-2</v>
      </c>
    </row>
    <row r="321" spans="1:23">
      <c r="A321">
        <f t="shared" si="9"/>
        <v>297</v>
      </c>
      <c r="B321" s="99">
        <v>44408</v>
      </c>
      <c r="C321" s="23">
        <v>158</v>
      </c>
      <c r="D321" s="23">
        <v>5</v>
      </c>
      <c r="E321" s="98" t="s">
        <v>49</v>
      </c>
      <c r="F321" s="98" t="s">
        <v>164</v>
      </c>
      <c r="G321" s="98" t="s">
        <v>4120</v>
      </c>
      <c r="H321" s="98" t="s">
        <v>213</v>
      </c>
      <c r="I321" s="98" t="s">
        <v>6769</v>
      </c>
      <c r="J321" s="99">
        <v>44705</v>
      </c>
      <c r="K321" s="107">
        <v>4200000</v>
      </c>
      <c r="L321" s="98" t="s">
        <v>7306</v>
      </c>
      <c r="M321" s="23">
        <v>540</v>
      </c>
      <c r="N321" s="23">
        <v>1</v>
      </c>
      <c r="O321" s="107">
        <v>4200000</v>
      </c>
      <c r="P321" s="23">
        <v>30</v>
      </c>
      <c r="Q321" s="23">
        <v>2</v>
      </c>
      <c r="R321" s="23">
        <v>2</v>
      </c>
      <c r="S321" s="23">
        <v>0</v>
      </c>
      <c r="T321" s="47">
        <v>2.7859389999999999</v>
      </c>
      <c r="U321" s="98" t="s">
        <v>4135</v>
      </c>
      <c r="V321" s="98" t="s">
        <v>3139</v>
      </c>
      <c r="W321" s="69">
        <f t="shared" si="8"/>
        <v>2.5772206736134461E-3</v>
      </c>
    </row>
    <row r="322" spans="1:23">
      <c r="A322">
        <f t="shared" si="9"/>
        <v>303</v>
      </c>
      <c r="B322" s="99">
        <v>44408</v>
      </c>
      <c r="C322" s="23">
        <v>159</v>
      </c>
      <c r="D322" s="23">
        <v>5</v>
      </c>
      <c r="E322" s="98" t="s">
        <v>49</v>
      </c>
      <c r="F322" s="98" t="s">
        <v>164</v>
      </c>
      <c r="G322" s="98" t="s">
        <v>4120</v>
      </c>
      <c r="H322" s="98" t="s">
        <v>213</v>
      </c>
      <c r="I322" s="98" t="s">
        <v>6010</v>
      </c>
      <c r="J322" s="99">
        <v>44711</v>
      </c>
      <c r="K322" s="107">
        <v>15700000</v>
      </c>
      <c r="L322" s="98" t="s">
        <v>7312</v>
      </c>
      <c r="M322" s="23">
        <v>1080</v>
      </c>
      <c r="N322" s="23">
        <v>1</v>
      </c>
      <c r="O322" s="107">
        <v>15700000</v>
      </c>
      <c r="P322" s="23">
        <v>30</v>
      </c>
      <c r="Q322" s="23">
        <v>2</v>
      </c>
      <c r="R322" s="23">
        <v>2</v>
      </c>
      <c r="S322" s="23">
        <v>0</v>
      </c>
      <c r="T322" s="47">
        <v>11.338889999999999</v>
      </c>
      <c r="U322" s="98" t="s">
        <v>4135</v>
      </c>
      <c r="V322" s="98" t="s">
        <v>3139</v>
      </c>
      <c r="W322" s="69">
        <f t="shared" ref="W322:W385" si="10">+T322/SUM($T$2:$T$5848)*A322</f>
        <v>1.0701304572229897E-2</v>
      </c>
    </row>
    <row r="323" spans="1:23">
      <c r="A323">
        <f t="shared" ref="A323:A386" si="11">+J323-B323</f>
        <v>303</v>
      </c>
      <c r="B323" s="99">
        <v>44408</v>
      </c>
      <c r="C323" s="23">
        <v>160</v>
      </c>
      <c r="D323" s="23">
        <v>5</v>
      </c>
      <c r="E323" s="98" t="s">
        <v>49</v>
      </c>
      <c r="F323" s="98" t="s">
        <v>164</v>
      </c>
      <c r="G323" s="98" t="s">
        <v>4120</v>
      </c>
      <c r="H323" s="98" t="s">
        <v>213</v>
      </c>
      <c r="I323" s="98" t="s">
        <v>6010</v>
      </c>
      <c r="J323" s="99">
        <v>44711</v>
      </c>
      <c r="K323" s="107">
        <v>3000000</v>
      </c>
      <c r="L323" s="98" t="s">
        <v>7308</v>
      </c>
      <c r="M323" s="23">
        <v>1080</v>
      </c>
      <c r="N323" s="23">
        <v>1</v>
      </c>
      <c r="O323" s="107">
        <v>3000000</v>
      </c>
      <c r="P323" s="23">
        <v>30</v>
      </c>
      <c r="Q323" s="23">
        <v>2</v>
      </c>
      <c r="R323" s="23">
        <v>2</v>
      </c>
      <c r="S323" s="23">
        <v>0</v>
      </c>
      <c r="T323" s="47">
        <v>2</v>
      </c>
      <c r="U323" s="98" t="s">
        <v>4135</v>
      </c>
      <c r="V323" s="98" t="s">
        <v>3139</v>
      </c>
      <c r="W323" s="69">
        <f t="shared" si="10"/>
        <v>1.8875400629567616E-3</v>
      </c>
    </row>
    <row r="324" spans="1:23">
      <c r="A324">
        <f t="shared" si="11"/>
        <v>852</v>
      </c>
      <c r="B324" s="99">
        <v>44408</v>
      </c>
      <c r="C324" s="23">
        <v>161</v>
      </c>
      <c r="D324" s="23">
        <v>5</v>
      </c>
      <c r="E324" s="98" t="s">
        <v>49</v>
      </c>
      <c r="F324" s="98" t="s">
        <v>164</v>
      </c>
      <c r="G324" s="98" t="s">
        <v>4120</v>
      </c>
      <c r="H324" s="98" t="s">
        <v>213</v>
      </c>
      <c r="I324" s="98" t="s">
        <v>6010</v>
      </c>
      <c r="J324" s="99">
        <v>45260</v>
      </c>
      <c r="K324" s="107">
        <v>37000000</v>
      </c>
      <c r="L324" s="98" t="s">
        <v>7316</v>
      </c>
      <c r="M324" s="23">
        <v>1080</v>
      </c>
      <c r="N324" s="23">
        <v>1</v>
      </c>
      <c r="O324" s="107">
        <v>37000000</v>
      </c>
      <c r="P324" s="23">
        <v>30</v>
      </c>
      <c r="Q324" s="23">
        <v>2</v>
      </c>
      <c r="R324" s="23">
        <v>2</v>
      </c>
      <c r="S324" s="23">
        <v>0</v>
      </c>
      <c r="T324" s="47">
        <v>30.833333</v>
      </c>
      <c r="U324" s="98" t="s">
        <v>4135</v>
      </c>
      <c r="V324" s="98" t="s">
        <v>3139</v>
      </c>
      <c r="W324" s="69">
        <f t="shared" si="10"/>
        <v>8.1824549369327967E-2</v>
      </c>
    </row>
    <row r="325" spans="1:23">
      <c r="A325">
        <f t="shared" si="11"/>
        <v>852</v>
      </c>
      <c r="B325" s="99">
        <v>44408</v>
      </c>
      <c r="C325" s="23">
        <v>162</v>
      </c>
      <c r="D325" s="23">
        <v>5</v>
      </c>
      <c r="E325" s="98" t="s">
        <v>49</v>
      </c>
      <c r="F325" s="98" t="s">
        <v>164</v>
      </c>
      <c r="G325" s="98" t="s">
        <v>4120</v>
      </c>
      <c r="H325" s="98" t="s">
        <v>213</v>
      </c>
      <c r="I325" s="98" t="s">
        <v>6010</v>
      </c>
      <c r="J325" s="99">
        <v>45260</v>
      </c>
      <c r="K325" s="107">
        <v>35000000</v>
      </c>
      <c r="L325" s="98" t="s">
        <v>7314</v>
      </c>
      <c r="M325" s="23">
        <v>1110</v>
      </c>
      <c r="N325" s="23">
        <v>1</v>
      </c>
      <c r="O325" s="107">
        <v>35000000</v>
      </c>
      <c r="P325" s="23">
        <v>30</v>
      </c>
      <c r="Q325" s="23">
        <v>2</v>
      </c>
      <c r="R325" s="23">
        <v>2</v>
      </c>
      <c r="S325" s="23">
        <v>0</v>
      </c>
      <c r="T325" s="47">
        <v>29.039504999999998</v>
      </c>
      <c r="U325" s="98" t="s">
        <v>4135</v>
      </c>
      <c r="V325" s="98" t="s">
        <v>3139</v>
      </c>
      <c r="W325" s="69">
        <f t="shared" si="10"/>
        <v>7.7064143877450628E-2</v>
      </c>
    </row>
    <row r="326" spans="1:23">
      <c r="A326">
        <f t="shared" si="11"/>
        <v>122</v>
      </c>
      <c r="B326" s="99">
        <v>44408</v>
      </c>
      <c r="C326" s="23">
        <v>163</v>
      </c>
      <c r="D326" s="23">
        <v>5</v>
      </c>
      <c r="E326" s="98" t="s">
        <v>49</v>
      </c>
      <c r="F326" s="98" t="s">
        <v>164</v>
      </c>
      <c r="G326" s="98" t="s">
        <v>4120</v>
      </c>
      <c r="H326" s="98" t="s">
        <v>213</v>
      </c>
      <c r="I326" s="98" t="s">
        <v>6010</v>
      </c>
      <c r="J326" s="99">
        <v>44530</v>
      </c>
      <c r="K326" s="107">
        <v>6000000</v>
      </c>
      <c r="L326" s="98" t="s">
        <v>7310</v>
      </c>
      <c r="M326" s="23">
        <v>360</v>
      </c>
      <c r="N326" s="23">
        <v>1</v>
      </c>
      <c r="O326" s="107">
        <v>6000000</v>
      </c>
      <c r="P326" s="23">
        <v>30</v>
      </c>
      <c r="Q326" s="23">
        <v>2</v>
      </c>
      <c r="R326" s="23">
        <v>2</v>
      </c>
      <c r="S326" s="23">
        <v>0</v>
      </c>
      <c r="T326" s="47">
        <v>2.9914519999999998</v>
      </c>
      <c r="U326" s="98" t="s">
        <v>4135</v>
      </c>
      <c r="V326" s="98" t="s">
        <v>3139</v>
      </c>
      <c r="W326" s="69">
        <f t="shared" si="10"/>
        <v>1.1367512055483165E-3</v>
      </c>
    </row>
    <row r="327" spans="1:23">
      <c r="A327">
        <f t="shared" si="11"/>
        <v>856</v>
      </c>
      <c r="B327" s="99">
        <v>44408</v>
      </c>
      <c r="C327" s="23">
        <v>164</v>
      </c>
      <c r="D327" s="23">
        <v>5</v>
      </c>
      <c r="E327" s="98" t="s">
        <v>49</v>
      </c>
      <c r="F327" s="98" t="s">
        <v>164</v>
      </c>
      <c r="G327" s="98" t="s">
        <v>4120</v>
      </c>
      <c r="H327" s="98" t="s">
        <v>213</v>
      </c>
      <c r="I327" s="98" t="s">
        <v>6545</v>
      </c>
      <c r="J327" s="99">
        <v>45264</v>
      </c>
      <c r="K327" s="107">
        <v>50000000</v>
      </c>
      <c r="L327" s="98" t="s">
        <v>7320</v>
      </c>
      <c r="M327" s="23">
        <v>1110</v>
      </c>
      <c r="N327" s="23">
        <v>1</v>
      </c>
      <c r="O327" s="107">
        <v>50000000</v>
      </c>
      <c r="P327" s="23">
        <v>30</v>
      </c>
      <c r="Q327" s="23">
        <v>2</v>
      </c>
      <c r="R327" s="23">
        <v>2</v>
      </c>
      <c r="S327" s="23">
        <v>0</v>
      </c>
      <c r="T327" s="47">
        <v>41.525692999999997</v>
      </c>
      <c r="U327" s="98" t="s">
        <v>4135</v>
      </c>
      <c r="V327" s="98" t="s">
        <v>3139</v>
      </c>
      <c r="W327" s="69">
        <f t="shared" si="10"/>
        <v>0.110716974022589</v>
      </c>
    </row>
    <row r="328" spans="1:23">
      <c r="A328">
        <f t="shared" si="11"/>
        <v>308</v>
      </c>
      <c r="B328" s="99">
        <v>44408</v>
      </c>
      <c r="C328" s="23">
        <v>165</v>
      </c>
      <c r="D328" s="23">
        <v>5</v>
      </c>
      <c r="E328" s="98" t="s">
        <v>49</v>
      </c>
      <c r="F328" s="98" t="s">
        <v>164</v>
      </c>
      <c r="G328" s="98" t="s">
        <v>4120</v>
      </c>
      <c r="H328" s="98" t="s">
        <v>213</v>
      </c>
      <c r="I328" s="98" t="s">
        <v>6545</v>
      </c>
      <c r="J328" s="99">
        <v>44716</v>
      </c>
      <c r="K328" s="107">
        <v>8000000</v>
      </c>
      <c r="L328" s="98" t="s">
        <v>7318</v>
      </c>
      <c r="M328" s="23">
        <v>540</v>
      </c>
      <c r="N328" s="23">
        <v>1</v>
      </c>
      <c r="O328" s="107">
        <v>8000000</v>
      </c>
      <c r="P328" s="23">
        <v>30</v>
      </c>
      <c r="Q328" s="23">
        <v>2</v>
      </c>
      <c r="R328" s="23">
        <v>2</v>
      </c>
      <c r="S328" s="23">
        <v>0</v>
      </c>
      <c r="T328" s="47">
        <v>5.1667630000000004</v>
      </c>
      <c r="U328" s="98" t="s">
        <v>4135</v>
      </c>
      <c r="V328" s="98" t="s">
        <v>3139</v>
      </c>
      <c r="W328" s="69">
        <f t="shared" si="10"/>
        <v>4.9567020210515211E-3</v>
      </c>
    </row>
    <row r="329" spans="1:23">
      <c r="A329">
        <f t="shared" si="11"/>
        <v>129</v>
      </c>
      <c r="B329" s="99">
        <v>44408</v>
      </c>
      <c r="C329" s="23">
        <v>166</v>
      </c>
      <c r="D329" s="23">
        <v>5</v>
      </c>
      <c r="E329" s="98" t="s">
        <v>49</v>
      </c>
      <c r="F329" s="98" t="s">
        <v>164</v>
      </c>
      <c r="G329" s="98" t="s">
        <v>4120</v>
      </c>
      <c r="H329" s="98" t="s">
        <v>213</v>
      </c>
      <c r="I329" s="98" t="s">
        <v>6273</v>
      </c>
      <c r="J329" s="99">
        <v>44537</v>
      </c>
      <c r="K329" s="107">
        <v>10000000</v>
      </c>
      <c r="L329" s="98" t="s">
        <v>7322</v>
      </c>
      <c r="M329" s="23">
        <v>1080</v>
      </c>
      <c r="N329" s="23">
        <v>1</v>
      </c>
      <c r="O329" s="107">
        <v>10000000</v>
      </c>
      <c r="P329" s="23">
        <v>30</v>
      </c>
      <c r="Q329" s="23">
        <v>2</v>
      </c>
      <c r="R329" s="23">
        <v>2</v>
      </c>
      <c r="S329" s="23">
        <v>2.85</v>
      </c>
      <c r="T329" s="47">
        <v>5.0131629200000001</v>
      </c>
      <c r="U329" s="98" t="s">
        <v>4135</v>
      </c>
      <c r="V329" s="98" t="s">
        <v>3139</v>
      </c>
      <c r="W329" s="69">
        <f t="shared" si="10"/>
        <v>2.014304315376535E-3</v>
      </c>
    </row>
    <row r="330" spans="1:23">
      <c r="A330">
        <f t="shared" si="11"/>
        <v>136</v>
      </c>
      <c r="B330" s="99">
        <v>44408</v>
      </c>
      <c r="C330" s="23">
        <v>167</v>
      </c>
      <c r="D330" s="23">
        <v>5</v>
      </c>
      <c r="E330" s="98" t="s">
        <v>49</v>
      </c>
      <c r="F330" s="98" t="s">
        <v>164</v>
      </c>
      <c r="G330" s="98" t="s">
        <v>4120</v>
      </c>
      <c r="H330" s="98" t="s">
        <v>213</v>
      </c>
      <c r="I330" s="98" t="s">
        <v>6466</v>
      </c>
      <c r="J330" s="99">
        <v>44544</v>
      </c>
      <c r="K330" s="107">
        <v>7000000</v>
      </c>
      <c r="L330" s="98" t="s">
        <v>7328</v>
      </c>
      <c r="M330" s="23">
        <v>1080</v>
      </c>
      <c r="N330" s="23">
        <v>1</v>
      </c>
      <c r="O330" s="107">
        <v>7000000</v>
      </c>
      <c r="P330" s="23">
        <v>30</v>
      </c>
      <c r="Q330" s="23">
        <v>2</v>
      </c>
      <c r="R330" s="23">
        <v>2</v>
      </c>
      <c r="S330" s="23">
        <v>0</v>
      </c>
      <c r="T330" s="47">
        <v>3.5</v>
      </c>
      <c r="U330" s="98" t="s">
        <v>4135</v>
      </c>
      <c r="V330" s="98" t="s">
        <v>3139</v>
      </c>
      <c r="W330" s="69">
        <f t="shared" si="10"/>
        <v>1.4826222276690076E-3</v>
      </c>
    </row>
    <row r="331" spans="1:23">
      <c r="A331">
        <f t="shared" si="11"/>
        <v>683</v>
      </c>
      <c r="B331" s="99">
        <v>44408</v>
      </c>
      <c r="C331" s="23">
        <v>168</v>
      </c>
      <c r="D331" s="23">
        <v>5</v>
      </c>
      <c r="E331" s="98" t="s">
        <v>49</v>
      </c>
      <c r="F331" s="98" t="s">
        <v>164</v>
      </c>
      <c r="G331" s="98" t="s">
        <v>4120</v>
      </c>
      <c r="H331" s="98" t="s">
        <v>213</v>
      </c>
      <c r="I331" s="98" t="s">
        <v>6466</v>
      </c>
      <c r="J331" s="99">
        <v>45091</v>
      </c>
      <c r="K331" s="107">
        <v>6000000</v>
      </c>
      <c r="L331" s="98" t="s">
        <v>7327</v>
      </c>
      <c r="M331" s="23">
        <v>900</v>
      </c>
      <c r="N331" s="23">
        <v>1</v>
      </c>
      <c r="O331" s="107">
        <v>6000000</v>
      </c>
      <c r="P331" s="23">
        <v>30</v>
      </c>
      <c r="Q331" s="23">
        <v>2</v>
      </c>
      <c r="R331" s="23">
        <v>2</v>
      </c>
      <c r="S331" s="23">
        <v>0</v>
      </c>
      <c r="T331" s="47">
        <v>6</v>
      </c>
      <c r="U331" s="98" t="s">
        <v>4135</v>
      </c>
      <c r="V331" s="98" t="s">
        <v>3139</v>
      </c>
      <c r="W331" s="69">
        <f t="shared" si="10"/>
        <v>1.2764256069301667E-2</v>
      </c>
    </row>
    <row r="332" spans="1:23">
      <c r="A332">
        <f t="shared" si="11"/>
        <v>501</v>
      </c>
      <c r="B332" s="99">
        <v>44408</v>
      </c>
      <c r="C332" s="23">
        <v>169</v>
      </c>
      <c r="D332" s="23">
        <v>5</v>
      </c>
      <c r="E332" s="98" t="s">
        <v>49</v>
      </c>
      <c r="F332" s="98" t="s">
        <v>164</v>
      </c>
      <c r="G332" s="98" t="s">
        <v>4120</v>
      </c>
      <c r="H332" s="98" t="s">
        <v>213</v>
      </c>
      <c r="I332" s="98" t="s">
        <v>6466</v>
      </c>
      <c r="J332" s="99">
        <v>44909</v>
      </c>
      <c r="K332" s="107">
        <v>3500000</v>
      </c>
      <c r="L332" s="98" t="s">
        <v>7324</v>
      </c>
      <c r="M332" s="23">
        <v>1080</v>
      </c>
      <c r="N332" s="23">
        <v>1</v>
      </c>
      <c r="O332" s="107">
        <v>3500000</v>
      </c>
      <c r="P332" s="23">
        <v>30</v>
      </c>
      <c r="Q332" s="23">
        <v>2</v>
      </c>
      <c r="R332" s="23">
        <v>2</v>
      </c>
      <c r="S332" s="23">
        <v>0</v>
      </c>
      <c r="T332" s="47">
        <v>3.5</v>
      </c>
      <c r="U332" s="98" t="s">
        <v>4135</v>
      </c>
      <c r="V332" s="98" t="s">
        <v>3139</v>
      </c>
      <c r="W332" s="69">
        <f t="shared" si="10"/>
        <v>5.4617186475159766E-3</v>
      </c>
    </row>
    <row r="333" spans="1:23">
      <c r="A333">
        <f t="shared" si="11"/>
        <v>683</v>
      </c>
      <c r="B333" s="99">
        <v>44408</v>
      </c>
      <c r="C333" s="23">
        <v>170</v>
      </c>
      <c r="D333" s="23">
        <v>5</v>
      </c>
      <c r="E333" s="98" t="s">
        <v>49</v>
      </c>
      <c r="F333" s="98" t="s">
        <v>164</v>
      </c>
      <c r="G333" s="98" t="s">
        <v>4120</v>
      </c>
      <c r="H333" s="98" t="s">
        <v>213</v>
      </c>
      <c r="I333" s="98" t="s">
        <v>6466</v>
      </c>
      <c r="J333" s="99">
        <v>45091</v>
      </c>
      <c r="K333" s="107">
        <v>7000000</v>
      </c>
      <c r="L333" s="98" t="s">
        <v>7329</v>
      </c>
      <c r="M333" s="23">
        <v>900</v>
      </c>
      <c r="N333" s="23">
        <v>1</v>
      </c>
      <c r="O333" s="107">
        <v>7000000</v>
      </c>
      <c r="P333" s="23">
        <v>30</v>
      </c>
      <c r="Q333" s="23">
        <v>2</v>
      </c>
      <c r="R333" s="23">
        <v>2</v>
      </c>
      <c r="S333" s="23">
        <v>0</v>
      </c>
      <c r="T333" s="47">
        <v>5.5512610000000002</v>
      </c>
      <c r="U333" s="98" t="s">
        <v>4135</v>
      </c>
      <c r="V333" s="98" t="s">
        <v>3139</v>
      </c>
      <c r="W333" s="69">
        <f t="shared" si="10"/>
        <v>1.1809619485254606E-2</v>
      </c>
    </row>
    <row r="334" spans="1:23">
      <c r="A334">
        <f t="shared" si="11"/>
        <v>318</v>
      </c>
      <c r="B334" s="99">
        <v>44408</v>
      </c>
      <c r="C334" s="23">
        <v>171</v>
      </c>
      <c r="D334" s="23">
        <v>5</v>
      </c>
      <c r="E334" s="98" t="s">
        <v>49</v>
      </c>
      <c r="F334" s="98" t="s">
        <v>164</v>
      </c>
      <c r="G334" s="98" t="s">
        <v>4120</v>
      </c>
      <c r="H334" s="98" t="s">
        <v>213</v>
      </c>
      <c r="I334" s="98" t="s">
        <v>6466</v>
      </c>
      <c r="J334" s="99">
        <v>44726</v>
      </c>
      <c r="K334" s="107">
        <v>4500000</v>
      </c>
      <c r="L334" s="98" t="s">
        <v>7326</v>
      </c>
      <c r="M334" s="23">
        <v>540</v>
      </c>
      <c r="N334" s="23">
        <v>1</v>
      </c>
      <c r="O334" s="107">
        <v>4500000</v>
      </c>
      <c r="P334" s="23">
        <v>30</v>
      </c>
      <c r="Q334" s="23">
        <v>2</v>
      </c>
      <c r="R334" s="23">
        <v>2</v>
      </c>
      <c r="S334" s="23">
        <v>0</v>
      </c>
      <c r="T334" s="47">
        <v>3</v>
      </c>
      <c r="U334" s="98" t="s">
        <v>4135</v>
      </c>
      <c r="V334" s="98" t="s">
        <v>3139</v>
      </c>
      <c r="W334" s="69">
        <f t="shared" si="10"/>
        <v>2.9714739604962881E-3</v>
      </c>
    </row>
    <row r="335" spans="1:23">
      <c r="A335">
        <f t="shared" si="11"/>
        <v>683</v>
      </c>
      <c r="B335" s="99">
        <v>44408</v>
      </c>
      <c r="C335" s="23">
        <v>172</v>
      </c>
      <c r="D335" s="23">
        <v>5</v>
      </c>
      <c r="E335" s="98" t="s">
        <v>49</v>
      </c>
      <c r="F335" s="98" t="s">
        <v>164</v>
      </c>
      <c r="G335" s="98" t="s">
        <v>4120</v>
      </c>
      <c r="H335" s="98" t="s">
        <v>213</v>
      </c>
      <c r="I335" s="98" t="s">
        <v>6466</v>
      </c>
      <c r="J335" s="99">
        <v>45091</v>
      </c>
      <c r="K335" s="107">
        <v>8000000</v>
      </c>
      <c r="L335" s="98" t="s">
        <v>7330</v>
      </c>
      <c r="M335" s="23">
        <v>900</v>
      </c>
      <c r="N335" s="23">
        <v>1</v>
      </c>
      <c r="O335" s="107">
        <v>8000000</v>
      </c>
      <c r="P335" s="23">
        <v>30</v>
      </c>
      <c r="Q335" s="23">
        <v>2</v>
      </c>
      <c r="R335" s="23">
        <v>2</v>
      </c>
      <c r="S335" s="23">
        <v>0</v>
      </c>
      <c r="T335" s="47">
        <v>6.4000009999999996</v>
      </c>
      <c r="U335" s="98" t="s">
        <v>4135</v>
      </c>
      <c r="V335" s="98" t="s">
        <v>3139</v>
      </c>
      <c r="W335" s="69">
        <f t="shared" si="10"/>
        <v>1.3615208601297788E-2</v>
      </c>
    </row>
    <row r="336" spans="1:23">
      <c r="A336">
        <f t="shared" si="11"/>
        <v>686</v>
      </c>
      <c r="B336" s="99">
        <v>44408</v>
      </c>
      <c r="C336" s="23">
        <v>173</v>
      </c>
      <c r="D336" s="23">
        <v>5</v>
      </c>
      <c r="E336" s="98" t="s">
        <v>49</v>
      </c>
      <c r="F336" s="98" t="s">
        <v>164</v>
      </c>
      <c r="G336" s="98" t="s">
        <v>4120</v>
      </c>
      <c r="H336" s="98" t="s">
        <v>213</v>
      </c>
      <c r="I336" s="98" t="s">
        <v>6285</v>
      </c>
      <c r="J336" s="99">
        <v>45094</v>
      </c>
      <c r="K336" s="107">
        <v>6000000</v>
      </c>
      <c r="L336" s="98" t="s">
        <v>7331</v>
      </c>
      <c r="M336" s="23">
        <v>900</v>
      </c>
      <c r="N336" s="23">
        <v>1</v>
      </c>
      <c r="O336" s="107">
        <v>6000000</v>
      </c>
      <c r="P336" s="23">
        <v>30</v>
      </c>
      <c r="Q336" s="23">
        <v>2</v>
      </c>
      <c r="R336" s="23">
        <v>2</v>
      </c>
      <c r="S336" s="23">
        <v>0</v>
      </c>
      <c r="T336" s="47">
        <v>4.7640159999999998</v>
      </c>
      <c r="U336" s="98" t="s">
        <v>4135</v>
      </c>
      <c r="V336" s="98" t="s">
        <v>3139</v>
      </c>
      <c r="W336" s="69">
        <f t="shared" si="10"/>
        <v>1.0179369550410851E-2</v>
      </c>
    </row>
    <row r="337" spans="1:23">
      <c r="A337">
        <f t="shared" si="11"/>
        <v>321</v>
      </c>
      <c r="B337" s="99">
        <v>44408</v>
      </c>
      <c r="C337" s="23">
        <v>174</v>
      </c>
      <c r="D337" s="23">
        <v>5</v>
      </c>
      <c r="E337" s="98" t="s">
        <v>49</v>
      </c>
      <c r="F337" s="98" t="s">
        <v>164</v>
      </c>
      <c r="G337" s="98" t="s">
        <v>4120</v>
      </c>
      <c r="H337" s="98" t="s">
        <v>213</v>
      </c>
      <c r="I337" s="98" t="s">
        <v>6285</v>
      </c>
      <c r="J337" s="99">
        <v>44729</v>
      </c>
      <c r="K337" s="107">
        <v>15700000</v>
      </c>
      <c r="L337" s="98" t="s">
        <v>7332</v>
      </c>
      <c r="M337" s="23">
        <v>540</v>
      </c>
      <c r="N337" s="23">
        <v>1</v>
      </c>
      <c r="O337" s="107">
        <v>15700000</v>
      </c>
      <c r="P337" s="23">
        <v>30</v>
      </c>
      <c r="Q337" s="23">
        <v>2</v>
      </c>
      <c r="R337" s="23">
        <v>2</v>
      </c>
      <c r="S337" s="23">
        <v>0</v>
      </c>
      <c r="T337" s="47">
        <v>12.211112</v>
      </c>
      <c r="U337" s="98" t="s">
        <v>4135</v>
      </c>
      <c r="V337" s="98" t="s">
        <v>3139</v>
      </c>
      <c r="W337" s="69">
        <f t="shared" si="10"/>
        <v>1.2209104223356294E-2</v>
      </c>
    </row>
    <row r="338" spans="1:23">
      <c r="A338">
        <f t="shared" si="11"/>
        <v>869</v>
      </c>
      <c r="B338" s="99">
        <v>44408</v>
      </c>
      <c r="C338" s="23">
        <v>175</v>
      </c>
      <c r="D338" s="23">
        <v>5</v>
      </c>
      <c r="E338" s="98" t="s">
        <v>49</v>
      </c>
      <c r="F338" s="98" t="s">
        <v>164</v>
      </c>
      <c r="G338" s="98" t="s">
        <v>4120</v>
      </c>
      <c r="H338" s="98" t="s">
        <v>213</v>
      </c>
      <c r="I338" s="98" t="s">
        <v>6285</v>
      </c>
      <c r="J338" s="99">
        <v>45277</v>
      </c>
      <c r="K338" s="107">
        <v>19000000</v>
      </c>
      <c r="L338" s="98" t="s">
        <v>7333</v>
      </c>
      <c r="M338" s="23">
        <v>1110</v>
      </c>
      <c r="N338" s="23">
        <v>1</v>
      </c>
      <c r="O338" s="107">
        <v>19000000</v>
      </c>
      <c r="P338" s="23">
        <v>30</v>
      </c>
      <c r="Q338" s="23">
        <v>2</v>
      </c>
      <c r="R338" s="23">
        <v>2</v>
      </c>
      <c r="S338" s="23">
        <v>0</v>
      </c>
      <c r="T338" s="47">
        <v>16.36111</v>
      </c>
      <c r="U338" s="98" t="s">
        <v>4135</v>
      </c>
      <c r="V338" s="98" t="s">
        <v>3139</v>
      </c>
      <c r="W338" s="69">
        <f t="shared" si="10"/>
        <v>4.4284943516362273E-2</v>
      </c>
    </row>
    <row r="339" spans="1:23">
      <c r="A339">
        <f t="shared" si="11"/>
        <v>322</v>
      </c>
      <c r="B339" s="99">
        <v>44408</v>
      </c>
      <c r="C339" s="23">
        <v>176</v>
      </c>
      <c r="D339" s="23">
        <v>5</v>
      </c>
      <c r="E339" s="98" t="s">
        <v>49</v>
      </c>
      <c r="F339" s="98" t="s">
        <v>164</v>
      </c>
      <c r="G339" s="98" t="s">
        <v>4120</v>
      </c>
      <c r="H339" s="98" t="s">
        <v>213</v>
      </c>
      <c r="I339" s="98" t="s">
        <v>6611</v>
      </c>
      <c r="J339" s="99">
        <v>44730</v>
      </c>
      <c r="K339" s="107">
        <v>6000000</v>
      </c>
      <c r="L339" s="98" t="s">
        <v>7334</v>
      </c>
      <c r="M339" s="23">
        <v>540</v>
      </c>
      <c r="N339" s="23">
        <v>1</v>
      </c>
      <c r="O339" s="107">
        <v>6000000</v>
      </c>
      <c r="P339" s="23">
        <v>30</v>
      </c>
      <c r="Q339" s="23">
        <v>2</v>
      </c>
      <c r="R339" s="23">
        <v>2</v>
      </c>
      <c r="S339" s="23">
        <v>0</v>
      </c>
      <c r="T339" s="47">
        <v>4.1604999999999999</v>
      </c>
      <c r="U339" s="98" t="s">
        <v>4135</v>
      </c>
      <c r="V339" s="98" t="s">
        <v>3139</v>
      </c>
      <c r="W339" s="69">
        <f t="shared" si="10"/>
        <v>4.1727748499702597E-3</v>
      </c>
    </row>
    <row r="340" spans="1:23">
      <c r="A340">
        <f t="shared" si="11"/>
        <v>874</v>
      </c>
      <c r="B340" s="99">
        <v>44408</v>
      </c>
      <c r="C340" s="23">
        <v>177</v>
      </c>
      <c r="D340" s="23">
        <v>5</v>
      </c>
      <c r="E340" s="98" t="s">
        <v>49</v>
      </c>
      <c r="F340" s="98" t="s">
        <v>164</v>
      </c>
      <c r="G340" s="98" t="s">
        <v>4120</v>
      </c>
      <c r="H340" s="98" t="s">
        <v>213</v>
      </c>
      <c r="I340" s="98" t="s">
        <v>9965</v>
      </c>
      <c r="J340" s="99">
        <v>45282</v>
      </c>
      <c r="K340" s="107">
        <v>26000000</v>
      </c>
      <c r="L340" s="98" t="s">
        <v>7335</v>
      </c>
      <c r="M340" s="23">
        <v>1110</v>
      </c>
      <c r="N340" s="23">
        <v>1</v>
      </c>
      <c r="O340" s="107">
        <v>26000000</v>
      </c>
      <c r="P340" s="23">
        <v>30</v>
      </c>
      <c r="Q340" s="23">
        <v>2</v>
      </c>
      <c r="R340" s="23">
        <v>2</v>
      </c>
      <c r="S340" s="23">
        <v>0</v>
      </c>
      <c r="T340" s="47">
        <v>26</v>
      </c>
      <c r="U340" s="98" t="s">
        <v>4135</v>
      </c>
      <c r="V340" s="98" t="s">
        <v>3139</v>
      </c>
      <c r="W340" s="69">
        <f t="shared" si="10"/>
        <v>7.0779637608299417E-2</v>
      </c>
    </row>
    <row r="341" spans="1:23">
      <c r="A341">
        <f t="shared" si="11"/>
        <v>876</v>
      </c>
      <c r="B341" s="99">
        <v>44408</v>
      </c>
      <c r="C341" s="23">
        <v>178</v>
      </c>
      <c r="D341" s="23">
        <v>5</v>
      </c>
      <c r="E341" s="98" t="s">
        <v>49</v>
      </c>
      <c r="F341" s="98" t="s">
        <v>164</v>
      </c>
      <c r="G341" s="98" t="s">
        <v>4120</v>
      </c>
      <c r="H341" s="98" t="s">
        <v>7307</v>
      </c>
      <c r="I341" s="98" t="s">
        <v>6639</v>
      </c>
      <c r="J341" s="99">
        <v>45284</v>
      </c>
      <c r="K341" s="107">
        <v>48279115</v>
      </c>
      <c r="L341" s="98" t="s">
        <v>7341</v>
      </c>
      <c r="M341" s="23">
        <v>1110</v>
      </c>
      <c r="N341" s="23">
        <v>1</v>
      </c>
      <c r="O341" s="107">
        <v>48279115</v>
      </c>
      <c r="P341" s="23">
        <v>30</v>
      </c>
      <c r="Q341" s="23">
        <v>2</v>
      </c>
      <c r="R341" s="23">
        <v>2</v>
      </c>
      <c r="S341" s="23">
        <v>0</v>
      </c>
      <c r="T341" s="47">
        <v>48.206487000000003</v>
      </c>
      <c r="U341" s="98" t="s">
        <v>4135</v>
      </c>
      <c r="V341" s="98" t="s">
        <v>3139</v>
      </c>
      <c r="W341" s="69">
        <f t="shared" si="10"/>
        <v>0.1315325210297825</v>
      </c>
    </row>
    <row r="342" spans="1:23">
      <c r="A342">
        <f t="shared" si="11"/>
        <v>328</v>
      </c>
      <c r="B342" s="99">
        <v>44408</v>
      </c>
      <c r="C342" s="23">
        <v>179</v>
      </c>
      <c r="D342" s="23">
        <v>5</v>
      </c>
      <c r="E342" s="98" t="s">
        <v>49</v>
      </c>
      <c r="F342" s="98" t="s">
        <v>164</v>
      </c>
      <c r="G342" s="98" t="s">
        <v>4120</v>
      </c>
      <c r="H342" s="98" t="s">
        <v>7309</v>
      </c>
      <c r="I342" s="98" t="s">
        <v>6639</v>
      </c>
      <c r="J342" s="99">
        <v>44736</v>
      </c>
      <c r="K342" s="107">
        <v>4000000</v>
      </c>
      <c r="L342" s="98" t="s">
        <v>7336</v>
      </c>
      <c r="M342" s="23">
        <v>1080</v>
      </c>
      <c r="N342" s="23">
        <v>1</v>
      </c>
      <c r="O342" s="107">
        <v>4000000</v>
      </c>
      <c r="P342" s="23">
        <v>30</v>
      </c>
      <c r="Q342" s="23">
        <v>2</v>
      </c>
      <c r="R342" s="23">
        <v>2</v>
      </c>
      <c r="S342" s="23">
        <v>0</v>
      </c>
      <c r="T342" s="47">
        <v>3.1111119999999999</v>
      </c>
      <c r="U342" s="98" t="s">
        <v>4135</v>
      </c>
      <c r="V342" s="98" t="s">
        <v>3139</v>
      </c>
      <c r="W342" s="69">
        <f t="shared" si="10"/>
        <v>3.1784328733223365E-3</v>
      </c>
    </row>
    <row r="343" spans="1:23">
      <c r="A343">
        <f t="shared" si="11"/>
        <v>693</v>
      </c>
      <c r="B343" s="99">
        <v>44408</v>
      </c>
      <c r="C343" s="23">
        <v>180</v>
      </c>
      <c r="D343" s="23">
        <v>5</v>
      </c>
      <c r="E343" s="98" t="s">
        <v>49</v>
      </c>
      <c r="F343" s="98" t="s">
        <v>164</v>
      </c>
      <c r="G343" s="98" t="s">
        <v>4120</v>
      </c>
      <c r="H343" s="98" t="s">
        <v>7311</v>
      </c>
      <c r="I343" s="98" t="s">
        <v>6639</v>
      </c>
      <c r="J343" s="99">
        <v>45101</v>
      </c>
      <c r="K343" s="107">
        <v>6000000</v>
      </c>
      <c r="L343" s="98" t="s">
        <v>7338</v>
      </c>
      <c r="M343" s="23">
        <v>900</v>
      </c>
      <c r="N343" s="23">
        <v>1</v>
      </c>
      <c r="O343" s="107">
        <v>6000000</v>
      </c>
      <c r="P343" s="23">
        <v>30</v>
      </c>
      <c r="Q343" s="23">
        <v>2</v>
      </c>
      <c r="R343" s="23">
        <v>2</v>
      </c>
      <c r="S343" s="23">
        <v>0</v>
      </c>
      <c r="T343" s="47">
        <v>6</v>
      </c>
      <c r="U343" s="98" t="s">
        <v>4135</v>
      </c>
      <c r="V343" s="98" t="s">
        <v>3139</v>
      </c>
      <c r="W343" s="69">
        <f t="shared" si="10"/>
        <v>1.295114122404986E-2</v>
      </c>
    </row>
    <row r="344" spans="1:23">
      <c r="A344">
        <f t="shared" si="11"/>
        <v>328</v>
      </c>
      <c r="B344" s="99">
        <v>44408</v>
      </c>
      <c r="C344" s="23">
        <v>181</v>
      </c>
      <c r="D344" s="23">
        <v>5</v>
      </c>
      <c r="E344" s="98" t="s">
        <v>49</v>
      </c>
      <c r="F344" s="98" t="s">
        <v>164</v>
      </c>
      <c r="G344" s="98" t="s">
        <v>4120</v>
      </c>
      <c r="H344" s="98" t="s">
        <v>7313</v>
      </c>
      <c r="I344" s="98" t="s">
        <v>6639</v>
      </c>
      <c r="J344" s="99">
        <v>44736</v>
      </c>
      <c r="K344" s="107">
        <v>6000000</v>
      </c>
      <c r="L344" s="98" t="s">
        <v>7337</v>
      </c>
      <c r="M344" s="23">
        <v>1080</v>
      </c>
      <c r="N344" s="23">
        <v>1</v>
      </c>
      <c r="O344" s="107">
        <v>6000000</v>
      </c>
      <c r="P344" s="23">
        <v>30</v>
      </c>
      <c r="Q344" s="23">
        <v>2</v>
      </c>
      <c r="R344" s="23">
        <v>2</v>
      </c>
      <c r="S344" s="23">
        <v>0</v>
      </c>
      <c r="T344" s="47">
        <v>4.3296659999999996</v>
      </c>
      <c r="U344" s="98" t="s">
        <v>4135</v>
      </c>
      <c r="V344" s="98" t="s">
        <v>3139</v>
      </c>
      <c r="W344" s="69">
        <f t="shared" si="10"/>
        <v>4.4233549756183734E-3</v>
      </c>
    </row>
    <row r="345" spans="1:23">
      <c r="A345">
        <f t="shared" si="11"/>
        <v>328</v>
      </c>
      <c r="B345" s="99">
        <v>44408</v>
      </c>
      <c r="C345" s="23">
        <v>182</v>
      </c>
      <c r="D345" s="23">
        <v>5</v>
      </c>
      <c r="E345" s="98" t="s">
        <v>49</v>
      </c>
      <c r="F345" s="98" t="s">
        <v>164</v>
      </c>
      <c r="G345" s="98" t="s">
        <v>4120</v>
      </c>
      <c r="H345" s="98" t="s">
        <v>7315</v>
      </c>
      <c r="I345" s="98" t="s">
        <v>6639</v>
      </c>
      <c r="J345" s="99">
        <v>44736</v>
      </c>
      <c r="K345" s="107">
        <v>8000000</v>
      </c>
      <c r="L345" s="98" t="s">
        <v>7339</v>
      </c>
      <c r="M345" s="23">
        <v>540</v>
      </c>
      <c r="N345" s="23">
        <v>1</v>
      </c>
      <c r="O345" s="107">
        <v>8000000</v>
      </c>
      <c r="P345" s="23">
        <v>30</v>
      </c>
      <c r="Q345" s="23">
        <v>2</v>
      </c>
      <c r="R345" s="23">
        <v>2</v>
      </c>
      <c r="S345" s="23">
        <v>0</v>
      </c>
      <c r="T345" s="47">
        <v>5.7730790000000001</v>
      </c>
      <c r="U345" s="98" t="s">
        <v>4135</v>
      </c>
      <c r="V345" s="98" t="s">
        <v>3139</v>
      </c>
      <c r="W345" s="69">
        <f t="shared" si="10"/>
        <v>5.8980017671774092E-3</v>
      </c>
    </row>
    <row r="346" spans="1:23">
      <c r="A346">
        <f t="shared" si="11"/>
        <v>693</v>
      </c>
      <c r="B346" s="99">
        <v>44408</v>
      </c>
      <c r="C346" s="23">
        <v>183</v>
      </c>
      <c r="D346" s="23">
        <v>5</v>
      </c>
      <c r="E346" s="98" t="s">
        <v>49</v>
      </c>
      <c r="F346" s="98" t="s">
        <v>164</v>
      </c>
      <c r="G346" s="98" t="s">
        <v>4120</v>
      </c>
      <c r="H346" s="98" t="s">
        <v>7317</v>
      </c>
      <c r="I346" s="98" t="s">
        <v>6639</v>
      </c>
      <c r="J346" s="99">
        <v>45101</v>
      </c>
      <c r="K346" s="107">
        <v>19000000</v>
      </c>
      <c r="L346" s="98" t="s">
        <v>7340</v>
      </c>
      <c r="M346" s="23">
        <v>900</v>
      </c>
      <c r="N346" s="23">
        <v>1</v>
      </c>
      <c r="O346" s="107">
        <v>19000000</v>
      </c>
      <c r="P346" s="23">
        <v>30</v>
      </c>
      <c r="Q346" s="23">
        <v>2</v>
      </c>
      <c r="R346" s="23">
        <v>2</v>
      </c>
      <c r="S346" s="23">
        <v>0</v>
      </c>
      <c r="T346" s="47">
        <v>15.832285000000001</v>
      </c>
      <c r="U346" s="98" t="s">
        <v>4135</v>
      </c>
      <c r="V346" s="98" t="s">
        <v>3139</v>
      </c>
      <c r="W346" s="69">
        <f t="shared" si="10"/>
        <v>3.4174359822401038E-2</v>
      </c>
    </row>
    <row r="347" spans="1:23">
      <c r="A347">
        <f t="shared" si="11"/>
        <v>515</v>
      </c>
      <c r="B347" s="99">
        <v>44408</v>
      </c>
      <c r="C347" s="23">
        <v>184</v>
      </c>
      <c r="D347" s="23">
        <v>5</v>
      </c>
      <c r="E347" s="98" t="s">
        <v>49</v>
      </c>
      <c r="F347" s="98" t="s">
        <v>164</v>
      </c>
      <c r="G347" s="98" t="s">
        <v>4120</v>
      </c>
      <c r="H347" s="98" t="s">
        <v>7319</v>
      </c>
      <c r="I347" s="98" t="s">
        <v>6257</v>
      </c>
      <c r="J347" s="99">
        <v>44923</v>
      </c>
      <c r="K347" s="107">
        <v>10000000</v>
      </c>
      <c r="L347" s="98" t="s">
        <v>7342</v>
      </c>
      <c r="M347" s="23">
        <v>720</v>
      </c>
      <c r="N347" s="23">
        <v>1</v>
      </c>
      <c r="O347" s="107">
        <v>10000000</v>
      </c>
      <c r="P347" s="23">
        <v>30</v>
      </c>
      <c r="Q347" s="23">
        <v>2</v>
      </c>
      <c r="R347" s="23">
        <v>2</v>
      </c>
      <c r="S347" s="23">
        <v>0</v>
      </c>
      <c r="T347" s="47">
        <v>7.9166650000000001</v>
      </c>
      <c r="U347" s="98" t="s">
        <v>4135</v>
      </c>
      <c r="V347" s="98" t="s">
        <v>3139</v>
      </c>
      <c r="W347" s="69">
        <f t="shared" si="10"/>
        <v>1.2699103154358762E-2</v>
      </c>
    </row>
    <row r="348" spans="1:23">
      <c r="A348">
        <f t="shared" si="11"/>
        <v>698</v>
      </c>
      <c r="B348" s="99">
        <v>44408</v>
      </c>
      <c r="C348" s="23">
        <v>185</v>
      </c>
      <c r="D348" s="23">
        <v>5</v>
      </c>
      <c r="E348" s="98" t="s">
        <v>49</v>
      </c>
      <c r="F348" s="98" t="s">
        <v>164</v>
      </c>
      <c r="G348" s="98" t="s">
        <v>4120</v>
      </c>
      <c r="H348" s="98" t="s">
        <v>7321</v>
      </c>
      <c r="I348" s="98" t="s">
        <v>6386</v>
      </c>
      <c r="J348" s="99">
        <v>45106</v>
      </c>
      <c r="K348" s="107">
        <v>7000000</v>
      </c>
      <c r="L348" s="98" t="s">
        <v>7343</v>
      </c>
      <c r="M348" s="23">
        <v>900</v>
      </c>
      <c r="N348" s="23">
        <v>1</v>
      </c>
      <c r="O348" s="107">
        <v>7000000</v>
      </c>
      <c r="P348" s="23">
        <v>30</v>
      </c>
      <c r="Q348" s="23">
        <v>2</v>
      </c>
      <c r="R348" s="23">
        <v>2</v>
      </c>
      <c r="S348" s="23">
        <v>0</v>
      </c>
      <c r="T348" s="47">
        <v>6.300001</v>
      </c>
      <c r="U348" s="98" t="s">
        <v>4135</v>
      </c>
      <c r="V348" s="98" t="s">
        <v>3139</v>
      </c>
      <c r="W348" s="69">
        <f t="shared" si="10"/>
        <v>1.3696815165592454E-2</v>
      </c>
    </row>
    <row r="349" spans="1:23">
      <c r="A349">
        <f t="shared" si="11"/>
        <v>881</v>
      </c>
      <c r="B349" s="99">
        <v>44408</v>
      </c>
      <c r="C349" s="23">
        <v>186</v>
      </c>
      <c r="D349" s="23">
        <v>5</v>
      </c>
      <c r="E349" s="98" t="s">
        <v>49</v>
      </c>
      <c r="F349" s="98" t="s">
        <v>164</v>
      </c>
      <c r="G349" s="98" t="s">
        <v>4120</v>
      </c>
      <c r="H349" s="98" t="s">
        <v>7323</v>
      </c>
      <c r="I349" s="98" t="s">
        <v>6386</v>
      </c>
      <c r="J349" s="99">
        <v>45289</v>
      </c>
      <c r="K349" s="107">
        <v>12000000</v>
      </c>
      <c r="L349" s="98" t="s">
        <v>7346</v>
      </c>
      <c r="M349" s="23">
        <v>1110</v>
      </c>
      <c r="N349" s="23">
        <v>1</v>
      </c>
      <c r="O349" s="107">
        <v>12000000</v>
      </c>
      <c r="P349" s="23">
        <v>30</v>
      </c>
      <c r="Q349" s="23">
        <v>2</v>
      </c>
      <c r="R349" s="23">
        <v>2</v>
      </c>
      <c r="S349" s="23">
        <v>0</v>
      </c>
      <c r="T349" s="47">
        <v>12</v>
      </c>
      <c r="U349" s="98" t="s">
        <v>4135</v>
      </c>
      <c r="V349" s="98" t="s">
        <v>3139</v>
      </c>
      <c r="W349" s="69">
        <f t="shared" si="10"/>
        <v>3.2929164266631825E-2</v>
      </c>
    </row>
    <row r="350" spans="1:23">
      <c r="A350">
        <f t="shared" si="11"/>
        <v>698</v>
      </c>
      <c r="B350" s="99">
        <v>44408</v>
      </c>
      <c r="C350" s="23">
        <v>187</v>
      </c>
      <c r="D350" s="23">
        <v>5</v>
      </c>
      <c r="E350" s="98" t="s">
        <v>49</v>
      </c>
      <c r="F350" s="98" t="s">
        <v>164</v>
      </c>
      <c r="G350" s="98" t="s">
        <v>4120</v>
      </c>
      <c r="H350" s="98" t="s">
        <v>7325</v>
      </c>
      <c r="I350" s="98" t="s">
        <v>6386</v>
      </c>
      <c r="J350" s="99">
        <v>45106</v>
      </c>
      <c r="K350" s="107">
        <v>8000000</v>
      </c>
      <c r="L350" s="98" t="s">
        <v>7344</v>
      </c>
      <c r="M350" s="23">
        <v>1080</v>
      </c>
      <c r="N350" s="23">
        <v>1</v>
      </c>
      <c r="O350" s="107">
        <v>8000000</v>
      </c>
      <c r="P350" s="23">
        <v>30</v>
      </c>
      <c r="Q350" s="23">
        <v>2</v>
      </c>
      <c r="R350" s="23">
        <v>2</v>
      </c>
      <c r="S350" s="23">
        <v>0</v>
      </c>
      <c r="T350" s="47">
        <v>6.3184839999999998</v>
      </c>
      <c r="U350" s="98" t="s">
        <v>4135</v>
      </c>
      <c r="V350" s="98" t="s">
        <v>3139</v>
      </c>
      <c r="W350" s="69">
        <f t="shared" si="10"/>
        <v>1.3736999005992741E-2</v>
      </c>
    </row>
    <row r="351" spans="1:23">
      <c r="A351">
        <f t="shared" si="11"/>
        <v>881</v>
      </c>
      <c r="B351" s="99">
        <v>44408</v>
      </c>
      <c r="C351" s="23">
        <v>188</v>
      </c>
      <c r="D351" s="23">
        <v>5</v>
      </c>
      <c r="E351" s="98" t="s">
        <v>49</v>
      </c>
      <c r="F351" s="98" t="s">
        <v>164</v>
      </c>
      <c r="G351" s="98" t="s">
        <v>4120</v>
      </c>
      <c r="H351" s="98" t="s">
        <v>7325</v>
      </c>
      <c r="I351" s="98" t="s">
        <v>6386</v>
      </c>
      <c r="J351" s="99">
        <v>45289</v>
      </c>
      <c r="K351" s="107">
        <v>9000000</v>
      </c>
      <c r="L351" s="98" t="s">
        <v>7345</v>
      </c>
      <c r="M351" s="23">
        <v>1110</v>
      </c>
      <c r="N351" s="23">
        <v>1</v>
      </c>
      <c r="O351" s="107">
        <v>9000000</v>
      </c>
      <c r="P351" s="23">
        <v>30</v>
      </c>
      <c r="Q351" s="23">
        <v>2</v>
      </c>
      <c r="R351" s="23">
        <v>2</v>
      </c>
      <c r="S351" s="23">
        <v>0</v>
      </c>
      <c r="T351" s="47">
        <v>9</v>
      </c>
      <c r="U351" s="98" t="s">
        <v>4135</v>
      </c>
      <c r="V351" s="98" t="s">
        <v>3139</v>
      </c>
      <c r="W351" s="69">
        <f t="shared" si="10"/>
        <v>2.4696873199973865E-2</v>
      </c>
    </row>
    <row r="352" spans="1:23">
      <c r="A352">
        <f t="shared" si="11"/>
        <v>517</v>
      </c>
      <c r="B352" s="99">
        <v>44408</v>
      </c>
      <c r="C352" s="23">
        <v>189</v>
      </c>
      <c r="D352" s="23">
        <v>5</v>
      </c>
      <c r="E352" s="98" t="s">
        <v>49</v>
      </c>
      <c r="F352" s="98" t="s">
        <v>164</v>
      </c>
      <c r="G352" s="98" t="s">
        <v>4120</v>
      </c>
      <c r="H352" s="98" t="s">
        <v>7325</v>
      </c>
      <c r="I352" s="98" t="s">
        <v>6056</v>
      </c>
      <c r="J352" s="99">
        <v>44925</v>
      </c>
      <c r="K352" s="107">
        <v>4000000</v>
      </c>
      <c r="L352" s="98" t="s">
        <v>7347</v>
      </c>
      <c r="M352" s="23">
        <v>720</v>
      </c>
      <c r="N352" s="23">
        <v>1</v>
      </c>
      <c r="O352" s="107">
        <v>4000000</v>
      </c>
      <c r="P352" s="23">
        <v>30</v>
      </c>
      <c r="Q352" s="23">
        <v>2</v>
      </c>
      <c r="R352" s="23">
        <v>2</v>
      </c>
      <c r="S352" s="23">
        <v>0</v>
      </c>
      <c r="T352" s="47">
        <v>4</v>
      </c>
      <c r="U352" s="98" t="s">
        <v>4135</v>
      </c>
      <c r="V352" s="98" t="s">
        <v>3139</v>
      </c>
      <c r="W352" s="69">
        <f t="shared" si="10"/>
        <v>6.4413083336544276E-3</v>
      </c>
    </row>
    <row r="353" spans="1:23">
      <c r="A353">
        <f t="shared" si="11"/>
        <v>946</v>
      </c>
      <c r="B353" s="99">
        <v>44408</v>
      </c>
      <c r="C353" s="23">
        <v>190</v>
      </c>
      <c r="D353" s="23">
        <v>5</v>
      </c>
      <c r="E353" s="98" t="s">
        <v>49</v>
      </c>
      <c r="F353" s="98" t="s">
        <v>164</v>
      </c>
      <c r="G353" s="98" t="s">
        <v>4120</v>
      </c>
      <c r="H353" s="98" t="s">
        <v>7325</v>
      </c>
      <c r="I353" s="98" t="s">
        <v>6159</v>
      </c>
      <c r="J353" s="99">
        <v>45354</v>
      </c>
      <c r="K353" s="107">
        <v>20000000</v>
      </c>
      <c r="L353" s="98" t="s">
        <v>7349</v>
      </c>
      <c r="M353" s="23">
        <v>1110</v>
      </c>
      <c r="N353" s="23">
        <v>1</v>
      </c>
      <c r="O353" s="107">
        <v>20000000</v>
      </c>
      <c r="P353" s="23">
        <v>30</v>
      </c>
      <c r="Q353" s="23">
        <v>2</v>
      </c>
      <c r="R353" s="23">
        <v>2</v>
      </c>
      <c r="S353" s="23">
        <v>0</v>
      </c>
      <c r="T353" s="47">
        <v>18.333333</v>
      </c>
      <c r="U353" s="98" t="s">
        <v>4135</v>
      </c>
      <c r="V353" s="98" t="s">
        <v>3139</v>
      </c>
      <c r="W353" s="69">
        <f t="shared" si="10"/>
        <v>5.4020191248639944E-2</v>
      </c>
    </row>
    <row r="354" spans="1:23">
      <c r="A354">
        <f t="shared" si="11"/>
        <v>399</v>
      </c>
      <c r="B354" s="99">
        <v>44408</v>
      </c>
      <c r="C354" s="23">
        <v>191</v>
      </c>
      <c r="D354" s="23">
        <v>5</v>
      </c>
      <c r="E354" s="98" t="s">
        <v>49</v>
      </c>
      <c r="F354" s="98" t="s">
        <v>164</v>
      </c>
      <c r="G354" s="98" t="s">
        <v>4120</v>
      </c>
      <c r="H354" s="98" t="s">
        <v>7325</v>
      </c>
      <c r="I354" s="98" t="s">
        <v>6159</v>
      </c>
      <c r="J354" s="99">
        <v>44807</v>
      </c>
      <c r="K354" s="107">
        <v>10500000</v>
      </c>
      <c r="L354" s="98" t="s">
        <v>7348</v>
      </c>
      <c r="M354" s="23">
        <v>1080</v>
      </c>
      <c r="N354" s="23">
        <v>1</v>
      </c>
      <c r="O354" s="107">
        <v>10500000</v>
      </c>
      <c r="P354" s="23">
        <v>30</v>
      </c>
      <c r="Q354" s="23">
        <v>2</v>
      </c>
      <c r="R354" s="23">
        <v>2</v>
      </c>
      <c r="S354" s="23">
        <v>0</v>
      </c>
      <c r="T354" s="47">
        <v>8.7279490000000006</v>
      </c>
      <c r="U354" s="98" t="s">
        <v>4135</v>
      </c>
      <c r="V354" s="98" t="s">
        <v>3139</v>
      </c>
      <c r="W354" s="69">
        <f t="shared" si="10"/>
        <v>1.0846975261670657E-2</v>
      </c>
    </row>
    <row r="355" spans="1:23">
      <c r="A355">
        <f t="shared" si="11"/>
        <v>947</v>
      </c>
      <c r="B355" s="99">
        <v>44408</v>
      </c>
      <c r="C355" s="23">
        <v>192</v>
      </c>
      <c r="D355" s="23">
        <v>5</v>
      </c>
      <c r="E355" s="98" t="s">
        <v>49</v>
      </c>
      <c r="F355" s="98" t="s">
        <v>164</v>
      </c>
      <c r="G355" s="98" t="s">
        <v>4120</v>
      </c>
      <c r="H355" s="98" t="s">
        <v>7325</v>
      </c>
      <c r="I355" s="98" t="s">
        <v>6065</v>
      </c>
      <c r="J355" s="99">
        <v>45355</v>
      </c>
      <c r="K355" s="107">
        <v>27000000</v>
      </c>
      <c r="L355" s="98" t="s">
        <v>7350</v>
      </c>
      <c r="M355" s="23">
        <v>1080</v>
      </c>
      <c r="N355" s="23">
        <v>1</v>
      </c>
      <c r="O355" s="107">
        <v>27000000</v>
      </c>
      <c r="P355" s="23">
        <v>30</v>
      </c>
      <c r="Q355" s="23">
        <v>2</v>
      </c>
      <c r="R355" s="23">
        <v>2</v>
      </c>
      <c r="S355" s="23">
        <v>0</v>
      </c>
      <c r="T355" s="47">
        <v>24.75</v>
      </c>
      <c r="U355" s="98" t="s">
        <v>4135</v>
      </c>
      <c r="V355" s="98" t="s">
        <v>3139</v>
      </c>
      <c r="W355" s="69">
        <f t="shared" si="10"/>
        <v>7.3004349637947719E-2</v>
      </c>
    </row>
    <row r="356" spans="1:23">
      <c r="A356">
        <f t="shared" si="11"/>
        <v>947</v>
      </c>
      <c r="B356" s="99">
        <v>44408</v>
      </c>
      <c r="C356" s="23">
        <v>193</v>
      </c>
      <c r="D356" s="23">
        <v>5</v>
      </c>
      <c r="E356" s="98" t="s">
        <v>49</v>
      </c>
      <c r="F356" s="98" t="s">
        <v>164</v>
      </c>
      <c r="G356" s="98" t="s">
        <v>4120</v>
      </c>
      <c r="H356" s="98" t="s">
        <v>7325</v>
      </c>
      <c r="I356" s="98" t="s">
        <v>6065</v>
      </c>
      <c r="J356" s="99">
        <v>45355</v>
      </c>
      <c r="K356" s="107">
        <v>44000000</v>
      </c>
      <c r="L356" s="98" t="s">
        <v>7352</v>
      </c>
      <c r="M356" s="23">
        <v>1110</v>
      </c>
      <c r="N356" s="23">
        <v>1</v>
      </c>
      <c r="O356" s="107">
        <v>44000000</v>
      </c>
      <c r="P356" s="23">
        <v>30</v>
      </c>
      <c r="Q356" s="23">
        <v>2</v>
      </c>
      <c r="R356" s="23">
        <v>2</v>
      </c>
      <c r="S356" s="23">
        <v>0</v>
      </c>
      <c r="T356" s="47">
        <v>40.333333000000003</v>
      </c>
      <c r="U356" s="98" t="s">
        <v>4135</v>
      </c>
      <c r="V356" s="98" t="s">
        <v>3139</v>
      </c>
      <c r="W356" s="69">
        <f t="shared" si="10"/>
        <v>0.11897005027861718</v>
      </c>
    </row>
    <row r="357" spans="1:23">
      <c r="A357">
        <f t="shared" si="11"/>
        <v>952</v>
      </c>
      <c r="B357" s="99">
        <v>44408</v>
      </c>
      <c r="C357" s="23">
        <v>194</v>
      </c>
      <c r="D357" s="23">
        <v>5</v>
      </c>
      <c r="E357" s="98" t="s">
        <v>49</v>
      </c>
      <c r="F357" s="98" t="s">
        <v>164</v>
      </c>
      <c r="G357" s="98" t="s">
        <v>4120</v>
      </c>
      <c r="H357" s="98" t="s">
        <v>7325</v>
      </c>
      <c r="I357" s="98" t="s">
        <v>6082</v>
      </c>
      <c r="J357" s="99">
        <v>45360</v>
      </c>
      <c r="K357" s="107">
        <v>20000000</v>
      </c>
      <c r="L357" s="98" t="s">
        <v>7351</v>
      </c>
      <c r="M357" s="23">
        <v>1110</v>
      </c>
      <c r="N357" s="23">
        <v>1</v>
      </c>
      <c r="O357" s="107">
        <v>20000000</v>
      </c>
      <c r="P357" s="23">
        <v>30</v>
      </c>
      <c r="Q357" s="23">
        <v>2</v>
      </c>
      <c r="R357" s="23">
        <v>2</v>
      </c>
      <c r="S357" s="23">
        <v>0</v>
      </c>
      <c r="T357" s="47">
        <v>20</v>
      </c>
      <c r="U357" s="98" t="s">
        <v>4135</v>
      </c>
      <c r="V357" s="98" t="s">
        <v>3139</v>
      </c>
      <c r="W357" s="69">
        <f t="shared" si="10"/>
        <v>5.9304889106760302E-2</v>
      </c>
    </row>
    <row r="358" spans="1:23">
      <c r="A358">
        <f t="shared" si="11"/>
        <v>952</v>
      </c>
      <c r="B358" s="99">
        <v>44408</v>
      </c>
      <c r="C358" s="23">
        <v>195</v>
      </c>
      <c r="D358" s="23">
        <v>5</v>
      </c>
      <c r="E358" s="98" t="s">
        <v>49</v>
      </c>
      <c r="F358" s="98" t="s">
        <v>164</v>
      </c>
      <c r="G358" s="98" t="s">
        <v>4120</v>
      </c>
      <c r="H358" s="98" t="s">
        <v>7325</v>
      </c>
      <c r="I358" s="98" t="s">
        <v>6082</v>
      </c>
      <c r="J358" s="99">
        <v>45360</v>
      </c>
      <c r="K358" s="107">
        <v>19900000</v>
      </c>
      <c r="L358" s="98" t="s">
        <v>7354</v>
      </c>
      <c r="M358" s="23">
        <v>1080</v>
      </c>
      <c r="N358" s="23">
        <v>1</v>
      </c>
      <c r="O358" s="107">
        <v>19900000</v>
      </c>
      <c r="P358" s="23">
        <v>30</v>
      </c>
      <c r="Q358" s="23">
        <v>2</v>
      </c>
      <c r="R358" s="23">
        <v>2</v>
      </c>
      <c r="S358" s="23">
        <v>0</v>
      </c>
      <c r="T358" s="47">
        <v>18.747931000000001</v>
      </c>
      <c r="U358" s="98" t="s">
        <v>4135</v>
      </c>
      <c r="V358" s="98" t="s">
        <v>3139</v>
      </c>
      <c r="W358" s="69">
        <f t="shared" si="10"/>
        <v>5.5592198446809696E-2</v>
      </c>
    </row>
    <row r="359" spans="1:23">
      <c r="A359">
        <f t="shared" si="11"/>
        <v>405</v>
      </c>
      <c r="B359" s="99">
        <v>44408</v>
      </c>
      <c r="C359" s="23">
        <v>196</v>
      </c>
      <c r="D359" s="23">
        <v>5</v>
      </c>
      <c r="E359" s="98" t="s">
        <v>49</v>
      </c>
      <c r="F359" s="98" t="s">
        <v>164</v>
      </c>
      <c r="G359" s="98" t="s">
        <v>4120</v>
      </c>
      <c r="H359" s="98" t="s">
        <v>7325</v>
      </c>
      <c r="I359" s="98" t="s">
        <v>6082</v>
      </c>
      <c r="J359" s="99">
        <v>44813</v>
      </c>
      <c r="K359" s="107">
        <v>5000000</v>
      </c>
      <c r="L359" s="98" t="s">
        <v>7353</v>
      </c>
      <c r="M359" s="23">
        <v>1080</v>
      </c>
      <c r="N359" s="23">
        <v>1</v>
      </c>
      <c r="O359" s="107">
        <v>5000000</v>
      </c>
      <c r="P359" s="23">
        <v>30</v>
      </c>
      <c r="Q359" s="23">
        <v>2</v>
      </c>
      <c r="R359" s="23">
        <v>2</v>
      </c>
      <c r="S359" s="23">
        <v>0</v>
      </c>
      <c r="T359" s="47">
        <v>4.1666660000000002</v>
      </c>
      <c r="U359" s="98" t="s">
        <v>4135</v>
      </c>
      <c r="V359" s="98" t="s">
        <v>3139</v>
      </c>
      <c r="W359" s="69">
        <f t="shared" si="10"/>
        <v>5.2561441363097663E-3</v>
      </c>
    </row>
    <row r="360" spans="1:23">
      <c r="A360">
        <f t="shared" si="11"/>
        <v>953</v>
      </c>
      <c r="B360" s="99">
        <v>44408</v>
      </c>
      <c r="C360" s="23">
        <v>197</v>
      </c>
      <c r="D360" s="23">
        <v>5</v>
      </c>
      <c r="E360" s="98" t="s">
        <v>49</v>
      </c>
      <c r="F360" s="98" t="s">
        <v>164</v>
      </c>
      <c r="G360" s="98" t="s">
        <v>4120</v>
      </c>
      <c r="H360" s="98" t="s">
        <v>7325</v>
      </c>
      <c r="I360" s="98" t="s">
        <v>6041</v>
      </c>
      <c r="J360" s="99">
        <v>45361</v>
      </c>
      <c r="K360" s="107">
        <v>10000000</v>
      </c>
      <c r="L360" s="98" t="s">
        <v>7355</v>
      </c>
      <c r="M360" s="23">
        <v>1080</v>
      </c>
      <c r="N360" s="23">
        <v>1</v>
      </c>
      <c r="O360" s="107">
        <v>10000000</v>
      </c>
      <c r="P360" s="23">
        <v>30</v>
      </c>
      <c r="Q360" s="23">
        <v>2</v>
      </c>
      <c r="R360" s="23">
        <v>2</v>
      </c>
      <c r="S360" s="23">
        <v>0</v>
      </c>
      <c r="T360" s="47">
        <v>10</v>
      </c>
      <c r="U360" s="98" t="s">
        <v>4135</v>
      </c>
      <c r="V360" s="98" t="s">
        <v>3139</v>
      </c>
      <c r="W360" s="69">
        <f t="shared" si="10"/>
        <v>2.9683592079171518E-2</v>
      </c>
    </row>
    <row r="361" spans="1:23">
      <c r="A361">
        <f t="shared" si="11"/>
        <v>778</v>
      </c>
      <c r="B361" s="99">
        <v>44408</v>
      </c>
      <c r="C361" s="23">
        <v>198</v>
      </c>
      <c r="D361" s="23">
        <v>5</v>
      </c>
      <c r="E361" s="98" t="s">
        <v>49</v>
      </c>
      <c r="F361" s="98" t="s">
        <v>164</v>
      </c>
      <c r="G361" s="98" t="s">
        <v>4120</v>
      </c>
      <c r="H361" s="98" t="s">
        <v>7325</v>
      </c>
      <c r="I361" s="98" t="s">
        <v>6287</v>
      </c>
      <c r="J361" s="99">
        <v>45186</v>
      </c>
      <c r="K361" s="107">
        <v>5300000</v>
      </c>
      <c r="L361" s="98" t="s">
        <v>7356</v>
      </c>
      <c r="M361" s="23">
        <v>900</v>
      </c>
      <c r="N361" s="23">
        <v>1</v>
      </c>
      <c r="O361" s="107">
        <v>5300000</v>
      </c>
      <c r="P361" s="23">
        <v>30</v>
      </c>
      <c r="Q361" s="23">
        <v>2</v>
      </c>
      <c r="R361" s="23">
        <v>2</v>
      </c>
      <c r="S361" s="23">
        <v>0</v>
      </c>
      <c r="T361" s="47">
        <v>5.3</v>
      </c>
      <c r="U361" s="98" t="s">
        <v>4135</v>
      </c>
      <c r="V361" s="98" t="s">
        <v>3139</v>
      </c>
      <c r="W361" s="69">
        <f t="shared" si="10"/>
        <v>1.2843370784811734E-2</v>
      </c>
    </row>
    <row r="362" spans="1:23">
      <c r="A362">
        <f t="shared" si="11"/>
        <v>595</v>
      </c>
      <c r="B362" s="99">
        <v>44408</v>
      </c>
      <c r="C362" s="23">
        <v>199</v>
      </c>
      <c r="D362" s="23">
        <v>5</v>
      </c>
      <c r="E362" s="98" t="s">
        <v>49</v>
      </c>
      <c r="F362" s="98" t="s">
        <v>164</v>
      </c>
      <c r="G362" s="98" t="s">
        <v>4120</v>
      </c>
      <c r="H362" s="98" t="s">
        <v>7325</v>
      </c>
      <c r="I362" s="98" t="s">
        <v>6110</v>
      </c>
      <c r="J362" s="99">
        <v>45003</v>
      </c>
      <c r="K362" s="107">
        <v>3300000</v>
      </c>
      <c r="L362" s="98" t="s">
        <v>7357</v>
      </c>
      <c r="M362" s="23">
        <v>1080</v>
      </c>
      <c r="N362" s="23">
        <v>1</v>
      </c>
      <c r="O362" s="107">
        <v>3300000</v>
      </c>
      <c r="P362" s="23">
        <v>30</v>
      </c>
      <c r="Q362" s="23">
        <v>2</v>
      </c>
      <c r="R362" s="23">
        <v>2</v>
      </c>
      <c r="S362" s="23">
        <v>0</v>
      </c>
      <c r="T362" s="47">
        <v>3.3</v>
      </c>
      <c r="U362" s="98" t="s">
        <v>4135</v>
      </c>
      <c r="V362" s="98" t="s">
        <v>3139</v>
      </c>
      <c r="W362" s="69">
        <f t="shared" si="10"/>
        <v>6.1158166891346561E-3</v>
      </c>
    </row>
    <row r="363" spans="1:23">
      <c r="A363">
        <f t="shared" si="11"/>
        <v>961</v>
      </c>
      <c r="B363" s="99">
        <v>44408</v>
      </c>
      <c r="C363" s="23">
        <v>200</v>
      </c>
      <c r="D363" s="23">
        <v>5</v>
      </c>
      <c r="E363" s="98" t="s">
        <v>49</v>
      </c>
      <c r="F363" s="98" t="s">
        <v>164</v>
      </c>
      <c r="G363" s="98" t="s">
        <v>4120</v>
      </c>
      <c r="H363" s="98" t="s">
        <v>7325</v>
      </c>
      <c r="I363" s="98" t="s">
        <v>6110</v>
      </c>
      <c r="J363" s="99">
        <v>45369</v>
      </c>
      <c r="K363" s="107">
        <v>20000000</v>
      </c>
      <c r="L363" s="98" t="s">
        <v>7358</v>
      </c>
      <c r="M363" s="23">
        <v>1080</v>
      </c>
      <c r="N363" s="23">
        <v>1</v>
      </c>
      <c r="O363" s="107">
        <v>20000000</v>
      </c>
      <c r="P363" s="23">
        <v>30</v>
      </c>
      <c r="Q363" s="23">
        <v>2</v>
      </c>
      <c r="R363" s="23">
        <v>2</v>
      </c>
      <c r="S363" s="23">
        <v>0</v>
      </c>
      <c r="T363" s="47">
        <v>18.884819</v>
      </c>
      <c r="U363" s="98" t="s">
        <v>4135</v>
      </c>
      <c r="V363" s="98" t="s">
        <v>3139</v>
      </c>
      <c r="W363" s="69">
        <f t="shared" si="10"/>
        <v>5.6527498677992997E-2</v>
      </c>
    </row>
    <row r="364" spans="1:23">
      <c r="A364">
        <f t="shared" si="11"/>
        <v>962</v>
      </c>
      <c r="B364" s="99">
        <v>44408</v>
      </c>
      <c r="C364" s="23">
        <v>201</v>
      </c>
      <c r="D364" s="23">
        <v>5</v>
      </c>
      <c r="E364" s="98" t="s">
        <v>49</v>
      </c>
      <c r="F364" s="98" t="s">
        <v>164</v>
      </c>
      <c r="G364" s="98" t="s">
        <v>4120</v>
      </c>
      <c r="H364" s="98" t="s">
        <v>7325</v>
      </c>
      <c r="I364" s="98" t="s">
        <v>6448</v>
      </c>
      <c r="J364" s="99">
        <v>45370</v>
      </c>
      <c r="K364" s="107">
        <v>15000000</v>
      </c>
      <c r="L364" s="98" t="s">
        <v>7360</v>
      </c>
      <c r="M364" s="23">
        <v>1080</v>
      </c>
      <c r="N364" s="23">
        <v>1</v>
      </c>
      <c r="O364" s="107">
        <v>15000000</v>
      </c>
      <c r="P364" s="23">
        <v>30</v>
      </c>
      <c r="Q364" s="23">
        <v>2</v>
      </c>
      <c r="R364" s="23">
        <v>2</v>
      </c>
      <c r="S364" s="23">
        <v>0</v>
      </c>
      <c r="T364" s="47">
        <v>15</v>
      </c>
      <c r="U364" s="98" t="s">
        <v>4135</v>
      </c>
      <c r="V364" s="98" t="s">
        <v>3139</v>
      </c>
      <c r="W364" s="69">
        <f t="shared" si="10"/>
        <v>4.4945879716940716E-2</v>
      </c>
    </row>
    <row r="365" spans="1:23">
      <c r="A365">
        <f t="shared" si="11"/>
        <v>415</v>
      </c>
      <c r="B365" s="99">
        <v>44408</v>
      </c>
      <c r="C365" s="23">
        <v>202</v>
      </c>
      <c r="D365" s="23">
        <v>5</v>
      </c>
      <c r="E365" s="98" t="s">
        <v>49</v>
      </c>
      <c r="F365" s="98" t="s">
        <v>164</v>
      </c>
      <c r="G365" s="98" t="s">
        <v>4120</v>
      </c>
      <c r="H365" s="98" t="s">
        <v>7325</v>
      </c>
      <c r="I365" s="98" t="s">
        <v>6448</v>
      </c>
      <c r="J365" s="99">
        <v>44823</v>
      </c>
      <c r="K365" s="107">
        <v>6000000</v>
      </c>
      <c r="L365" s="98" t="s">
        <v>7359</v>
      </c>
      <c r="M365" s="23">
        <v>540</v>
      </c>
      <c r="N365" s="23">
        <v>1</v>
      </c>
      <c r="O365" s="107">
        <v>6000000</v>
      </c>
      <c r="P365" s="23">
        <v>30</v>
      </c>
      <c r="Q365" s="23">
        <v>2</v>
      </c>
      <c r="R365" s="23">
        <v>2</v>
      </c>
      <c r="S365" s="23">
        <v>0</v>
      </c>
      <c r="T365" s="47">
        <v>5.3333339999999998</v>
      </c>
      <c r="U365" s="98" t="s">
        <v>4135</v>
      </c>
      <c r="V365" s="98" t="s">
        <v>3139</v>
      </c>
      <c r="W365" s="69">
        <f t="shared" si="10"/>
        <v>6.8939865702371556E-3</v>
      </c>
    </row>
    <row r="366" spans="1:23">
      <c r="A366">
        <f t="shared" si="11"/>
        <v>966</v>
      </c>
      <c r="B366" s="99">
        <v>44408</v>
      </c>
      <c r="C366" s="23">
        <v>203</v>
      </c>
      <c r="D366" s="23">
        <v>5</v>
      </c>
      <c r="E366" s="98" t="s">
        <v>49</v>
      </c>
      <c r="F366" s="98" t="s">
        <v>164</v>
      </c>
      <c r="G366" s="98" t="s">
        <v>4120</v>
      </c>
      <c r="H366" s="98" t="s">
        <v>7325</v>
      </c>
      <c r="I366" s="98" t="s">
        <v>6084</v>
      </c>
      <c r="J366" s="99">
        <v>45374</v>
      </c>
      <c r="K366" s="107">
        <v>20000000</v>
      </c>
      <c r="L366" s="98" t="s">
        <v>7361</v>
      </c>
      <c r="M366" s="23">
        <v>1110</v>
      </c>
      <c r="N366" s="23">
        <v>1</v>
      </c>
      <c r="O366" s="107">
        <v>20000000</v>
      </c>
      <c r="P366" s="23">
        <v>30</v>
      </c>
      <c r="Q366" s="23">
        <v>2</v>
      </c>
      <c r="R366" s="23">
        <v>2</v>
      </c>
      <c r="S366" s="23">
        <v>0</v>
      </c>
      <c r="T366" s="47">
        <v>20</v>
      </c>
      <c r="U366" s="98" t="s">
        <v>4135</v>
      </c>
      <c r="V366" s="98" t="s">
        <v>3139</v>
      </c>
      <c r="W366" s="69">
        <f t="shared" si="10"/>
        <v>6.0177019828918543E-2</v>
      </c>
    </row>
    <row r="367" spans="1:23">
      <c r="A367">
        <f t="shared" si="11"/>
        <v>968</v>
      </c>
      <c r="B367" s="99">
        <v>44408</v>
      </c>
      <c r="C367" s="23">
        <v>204</v>
      </c>
      <c r="D367" s="23">
        <v>5</v>
      </c>
      <c r="E367" s="98" t="s">
        <v>49</v>
      </c>
      <c r="F367" s="98" t="s">
        <v>164</v>
      </c>
      <c r="G367" s="98" t="s">
        <v>4120</v>
      </c>
      <c r="H367" s="98" t="s">
        <v>7325</v>
      </c>
      <c r="I367" s="98" t="s">
        <v>5980</v>
      </c>
      <c r="J367" s="99">
        <v>45376</v>
      </c>
      <c r="K367" s="107">
        <v>20500000</v>
      </c>
      <c r="L367" s="98" t="s">
        <v>7362</v>
      </c>
      <c r="M367" s="23">
        <v>1080</v>
      </c>
      <c r="N367" s="23">
        <v>1</v>
      </c>
      <c r="O367" s="107">
        <v>20500000</v>
      </c>
      <c r="P367" s="23">
        <v>30</v>
      </c>
      <c r="Q367" s="23">
        <v>2</v>
      </c>
      <c r="R367" s="23">
        <v>2</v>
      </c>
      <c r="S367" s="23">
        <v>0</v>
      </c>
      <c r="T367" s="47">
        <v>20.435428000000002</v>
      </c>
      <c r="U367" s="98" t="s">
        <v>4135</v>
      </c>
      <c r="V367" s="98" t="s">
        <v>3139</v>
      </c>
      <c r="W367" s="69">
        <f t="shared" si="10"/>
        <v>6.1614460402559391E-2</v>
      </c>
    </row>
    <row r="368" spans="1:23">
      <c r="A368">
        <f t="shared" si="11"/>
        <v>969</v>
      </c>
      <c r="B368" s="99">
        <v>44408</v>
      </c>
      <c r="C368" s="23">
        <v>205</v>
      </c>
      <c r="D368" s="23">
        <v>5</v>
      </c>
      <c r="E368" s="98" t="s">
        <v>49</v>
      </c>
      <c r="F368" s="98" t="s">
        <v>164</v>
      </c>
      <c r="G368" s="98" t="s">
        <v>4120</v>
      </c>
      <c r="H368" s="98" t="s">
        <v>7325</v>
      </c>
      <c r="I368" s="98" t="s">
        <v>6358</v>
      </c>
      <c r="J368" s="99">
        <v>45377</v>
      </c>
      <c r="K368" s="107">
        <v>8100000</v>
      </c>
      <c r="L368" s="98" t="s">
        <v>7363</v>
      </c>
      <c r="M368" s="23">
        <v>1110</v>
      </c>
      <c r="N368" s="23">
        <v>1</v>
      </c>
      <c r="O368" s="107">
        <v>8100000</v>
      </c>
      <c r="P368" s="23">
        <v>30</v>
      </c>
      <c r="Q368" s="23">
        <v>2</v>
      </c>
      <c r="R368" s="23">
        <v>2</v>
      </c>
      <c r="S368" s="23">
        <v>0</v>
      </c>
      <c r="T368" s="47">
        <v>8.1</v>
      </c>
      <c r="U368" s="98" t="s">
        <v>4135</v>
      </c>
      <c r="V368" s="98" t="s">
        <v>3139</v>
      </c>
      <c r="W368" s="69">
        <f t="shared" si="10"/>
        <v>2.4447381518385027E-2</v>
      </c>
    </row>
    <row r="369" spans="1:23">
      <c r="A369">
        <f t="shared" si="11"/>
        <v>425</v>
      </c>
      <c r="B369" s="99">
        <v>44408</v>
      </c>
      <c r="C369" s="23">
        <v>206</v>
      </c>
      <c r="D369" s="23">
        <v>5</v>
      </c>
      <c r="E369" s="98" t="s">
        <v>49</v>
      </c>
      <c r="F369" s="98" t="s">
        <v>164</v>
      </c>
      <c r="G369" s="98" t="s">
        <v>4120</v>
      </c>
      <c r="H369" s="98" t="s">
        <v>7325</v>
      </c>
      <c r="I369" s="98" t="s">
        <v>6099</v>
      </c>
      <c r="J369" s="99">
        <v>44833</v>
      </c>
      <c r="K369" s="107">
        <v>14000000</v>
      </c>
      <c r="L369" s="98" t="s">
        <v>7366</v>
      </c>
      <c r="M369" s="23">
        <v>1080</v>
      </c>
      <c r="N369" s="23">
        <v>1</v>
      </c>
      <c r="O369" s="107">
        <v>14000000</v>
      </c>
      <c r="P369" s="23">
        <v>30</v>
      </c>
      <c r="Q369" s="23">
        <v>2</v>
      </c>
      <c r="R369" s="23">
        <v>2</v>
      </c>
      <c r="S369" s="23">
        <v>0</v>
      </c>
      <c r="T369" s="47">
        <v>12.444444000000001</v>
      </c>
      <c r="U369" s="98" t="s">
        <v>4135</v>
      </c>
      <c r="V369" s="98" t="s">
        <v>3139</v>
      </c>
      <c r="W369" s="69">
        <f t="shared" si="10"/>
        <v>1.6473579719091264E-2</v>
      </c>
    </row>
    <row r="370" spans="1:23">
      <c r="A370">
        <f t="shared" si="11"/>
        <v>606</v>
      </c>
      <c r="B370" s="99">
        <v>44408</v>
      </c>
      <c r="C370" s="23">
        <v>207</v>
      </c>
      <c r="D370" s="23">
        <v>5</v>
      </c>
      <c r="E370" s="98" t="s">
        <v>49</v>
      </c>
      <c r="F370" s="98" t="s">
        <v>164</v>
      </c>
      <c r="G370" s="98" t="s">
        <v>4120</v>
      </c>
      <c r="H370" s="98" t="s">
        <v>7325</v>
      </c>
      <c r="I370" s="98" t="s">
        <v>6099</v>
      </c>
      <c r="J370" s="99">
        <v>45014</v>
      </c>
      <c r="K370" s="107">
        <v>13500000</v>
      </c>
      <c r="L370" s="98" t="s">
        <v>7365</v>
      </c>
      <c r="M370" s="23">
        <v>1080</v>
      </c>
      <c r="N370" s="23">
        <v>1</v>
      </c>
      <c r="O370" s="107">
        <v>13500000</v>
      </c>
      <c r="P370" s="23">
        <v>30</v>
      </c>
      <c r="Q370" s="23">
        <v>2</v>
      </c>
      <c r="R370" s="23">
        <v>2</v>
      </c>
      <c r="S370" s="23">
        <v>0</v>
      </c>
      <c r="T370" s="47">
        <v>13.5</v>
      </c>
      <c r="U370" s="98" t="s">
        <v>4135</v>
      </c>
      <c r="V370" s="98" t="s">
        <v>3139</v>
      </c>
      <c r="W370" s="69">
        <f t="shared" si="10"/>
        <v>2.5481790849916284E-2</v>
      </c>
    </row>
    <row r="371" spans="1:23">
      <c r="A371">
        <f t="shared" si="11"/>
        <v>790</v>
      </c>
      <c r="B371" s="99">
        <v>44408</v>
      </c>
      <c r="C371" s="23">
        <v>208</v>
      </c>
      <c r="D371" s="23">
        <v>5</v>
      </c>
      <c r="E371" s="98" t="s">
        <v>49</v>
      </c>
      <c r="F371" s="98" t="s">
        <v>164</v>
      </c>
      <c r="G371" s="98" t="s">
        <v>4120</v>
      </c>
      <c r="H371" s="98" t="s">
        <v>7325</v>
      </c>
      <c r="I371" s="98" t="s">
        <v>6099</v>
      </c>
      <c r="J371" s="99">
        <v>45198</v>
      </c>
      <c r="K371" s="107">
        <v>6300000</v>
      </c>
      <c r="L371" s="98" t="s">
        <v>7364</v>
      </c>
      <c r="M371" s="23">
        <v>1080</v>
      </c>
      <c r="N371" s="23">
        <v>1</v>
      </c>
      <c r="O371" s="107">
        <v>6300000</v>
      </c>
      <c r="P371" s="23">
        <v>30</v>
      </c>
      <c r="Q371" s="23">
        <v>2</v>
      </c>
      <c r="R371" s="23">
        <v>2</v>
      </c>
      <c r="S371" s="23">
        <v>0</v>
      </c>
      <c r="T371" s="47">
        <v>6.3</v>
      </c>
      <c r="U371" s="98" t="s">
        <v>4135</v>
      </c>
      <c r="V371" s="98" t="s">
        <v>3139</v>
      </c>
      <c r="W371" s="69">
        <f t="shared" si="10"/>
        <v>1.550212358636271E-2</v>
      </c>
    </row>
    <row r="372" spans="1:23">
      <c r="A372">
        <f t="shared" si="11"/>
        <v>242</v>
      </c>
      <c r="B372" s="99">
        <v>44408</v>
      </c>
      <c r="C372" s="23">
        <v>209</v>
      </c>
      <c r="D372" s="23">
        <v>5</v>
      </c>
      <c r="E372" s="98" t="s">
        <v>49</v>
      </c>
      <c r="F372" s="98" t="s">
        <v>164</v>
      </c>
      <c r="G372" s="98" t="s">
        <v>4120</v>
      </c>
      <c r="H372" s="98" t="s">
        <v>7325</v>
      </c>
      <c r="I372" s="98" t="s">
        <v>6101</v>
      </c>
      <c r="J372" s="99">
        <v>44650</v>
      </c>
      <c r="K372" s="107">
        <v>11400000</v>
      </c>
      <c r="L372" s="98" t="s">
        <v>7367</v>
      </c>
      <c r="M372" s="23">
        <v>1080</v>
      </c>
      <c r="N372" s="23">
        <v>1</v>
      </c>
      <c r="O372" s="107">
        <v>11400000</v>
      </c>
      <c r="P372" s="23">
        <v>30</v>
      </c>
      <c r="Q372" s="23">
        <v>2</v>
      </c>
      <c r="R372" s="23">
        <v>2</v>
      </c>
      <c r="S372" s="23">
        <v>0</v>
      </c>
      <c r="T372" s="47">
        <v>11.4</v>
      </c>
      <c r="U372" s="98" t="s">
        <v>4135</v>
      </c>
      <c r="V372" s="98" t="s">
        <v>3139</v>
      </c>
      <c r="W372" s="69">
        <f t="shared" si="10"/>
        <v>8.5929794153219718E-3</v>
      </c>
    </row>
    <row r="373" spans="1:23">
      <c r="A373">
        <f t="shared" si="11"/>
        <v>973</v>
      </c>
      <c r="B373" s="99">
        <v>44408</v>
      </c>
      <c r="C373" s="23">
        <v>210</v>
      </c>
      <c r="D373" s="23">
        <v>5</v>
      </c>
      <c r="E373" s="98" t="s">
        <v>49</v>
      </c>
      <c r="F373" s="98" t="s">
        <v>164</v>
      </c>
      <c r="G373" s="98" t="s">
        <v>4120</v>
      </c>
      <c r="H373" s="98" t="s">
        <v>7325</v>
      </c>
      <c r="I373" s="98" t="s">
        <v>6101</v>
      </c>
      <c r="J373" s="99">
        <v>45381</v>
      </c>
      <c r="K373" s="107">
        <v>16000000</v>
      </c>
      <c r="L373" s="98" t="s">
        <v>7368</v>
      </c>
      <c r="M373" s="23">
        <v>1110</v>
      </c>
      <c r="N373" s="23">
        <v>1</v>
      </c>
      <c r="O373" s="107">
        <v>16000000</v>
      </c>
      <c r="P373" s="23">
        <v>30</v>
      </c>
      <c r="Q373" s="23">
        <v>2</v>
      </c>
      <c r="R373" s="23">
        <v>2</v>
      </c>
      <c r="S373" s="23">
        <v>0</v>
      </c>
      <c r="T373" s="47">
        <v>16</v>
      </c>
      <c r="U373" s="98" t="s">
        <v>4135</v>
      </c>
      <c r="V373" s="98" t="s">
        <v>3139</v>
      </c>
      <c r="W373" s="69">
        <f t="shared" si="10"/>
        <v>4.8490468151998124E-2</v>
      </c>
    </row>
    <row r="374" spans="1:23">
      <c r="A374">
        <f t="shared" si="11"/>
        <v>608</v>
      </c>
      <c r="B374" s="99">
        <v>44408</v>
      </c>
      <c r="C374" s="23">
        <v>211</v>
      </c>
      <c r="D374" s="23">
        <v>5</v>
      </c>
      <c r="E374" s="98" t="s">
        <v>49</v>
      </c>
      <c r="F374" s="98" t="s">
        <v>164</v>
      </c>
      <c r="G374" s="98" t="s">
        <v>4120</v>
      </c>
      <c r="H374" s="98" t="s">
        <v>7325</v>
      </c>
      <c r="I374" s="98" t="s">
        <v>6008</v>
      </c>
      <c r="J374" s="99">
        <v>45016</v>
      </c>
      <c r="K374" s="107">
        <v>3000000</v>
      </c>
      <c r="L374" s="98" t="s">
        <v>7369</v>
      </c>
      <c r="M374" s="23">
        <v>720</v>
      </c>
      <c r="N374" s="23">
        <v>1</v>
      </c>
      <c r="O374" s="107">
        <v>3000000</v>
      </c>
      <c r="P374" s="23">
        <v>30</v>
      </c>
      <c r="Q374" s="23">
        <v>2</v>
      </c>
      <c r="R374" s="23">
        <v>2</v>
      </c>
      <c r="S374" s="23">
        <v>0</v>
      </c>
      <c r="T374" s="47">
        <v>3</v>
      </c>
      <c r="U374" s="98" t="s">
        <v>4135</v>
      </c>
      <c r="V374" s="98" t="s">
        <v>3139</v>
      </c>
      <c r="W374" s="69">
        <f t="shared" si="10"/>
        <v>5.6813087043451043E-3</v>
      </c>
    </row>
    <row r="375" spans="1:23">
      <c r="A375">
        <f t="shared" si="11"/>
        <v>974</v>
      </c>
      <c r="B375" s="99">
        <v>44408</v>
      </c>
      <c r="C375" s="23">
        <v>212</v>
      </c>
      <c r="D375" s="23">
        <v>5</v>
      </c>
      <c r="E375" s="98" t="s">
        <v>49</v>
      </c>
      <c r="F375" s="98" t="s">
        <v>164</v>
      </c>
      <c r="G375" s="98" t="s">
        <v>4120</v>
      </c>
      <c r="H375" s="98" t="s">
        <v>7325</v>
      </c>
      <c r="I375" s="98" t="s">
        <v>6008</v>
      </c>
      <c r="J375" s="99">
        <v>45382</v>
      </c>
      <c r="K375" s="107">
        <v>10000000</v>
      </c>
      <c r="L375" s="98" t="s">
        <v>7370</v>
      </c>
      <c r="M375" s="23">
        <v>1110</v>
      </c>
      <c r="N375" s="23">
        <v>1</v>
      </c>
      <c r="O375" s="107">
        <v>10000000</v>
      </c>
      <c r="P375" s="23">
        <v>30</v>
      </c>
      <c r="Q375" s="23">
        <v>2</v>
      </c>
      <c r="R375" s="23">
        <v>2</v>
      </c>
      <c r="S375" s="23">
        <v>0</v>
      </c>
      <c r="T375" s="47">
        <v>10</v>
      </c>
      <c r="U375" s="98" t="s">
        <v>4135</v>
      </c>
      <c r="V375" s="98" t="s">
        <v>3139</v>
      </c>
      <c r="W375" s="69">
        <f t="shared" si="10"/>
        <v>3.0337690120790198E-2</v>
      </c>
    </row>
    <row r="376" spans="1:23">
      <c r="A376">
        <f t="shared" si="11"/>
        <v>613</v>
      </c>
      <c r="B376" s="99">
        <v>44408</v>
      </c>
      <c r="C376" s="23">
        <v>213</v>
      </c>
      <c r="D376" s="23">
        <v>5</v>
      </c>
      <c r="E376" s="98" t="s">
        <v>49</v>
      </c>
      <c r="F376" s="98" t="s">
        <v>164</v>
      </c>
      <c r="G376" s="98" t="s">
        <v>4120</v>
      </c>
      <c r="H376" s="98" t="s">
        <v>7325</v>
      </c>
      <c r="I376" s="98" t="s">
        <v>6103</v>
      </c>
      <c r="J376" s="99">
        <v>45021</v>
      </c>
      <c r="K376" s="107">
        <v>15700000</v>
      </c>
      <c r="L376" s="98" t="s">
        <v>7372</v>
      </c>
      <c r="M376" s="23">
        <v>720</v>
      </c>
      <c r="N376" s="23">
        <v>1</v>
      </c>
      <c r="O376" s="107">
        <v>15700000</v>
      </c>
      <c r="P376" s="23">
        <v>30</v>
      </c>
      <c r="Q376" s="23">
        <v>2</v>
      </c>
      <c r="R376" s="23">
        <v>2</v>
      </c>
      <c r="S376" s="23">
        <v>0</v>
      </c>
      <c r="T376" s="47">
        <v>14.391666000000001</v>
      </c>
      <c r="U376" s="98" t="s">
        <v>4135</v>
      </c>
      <c r="V376" s="98" t="s">
        <v>3139</v>
      </c>
      <c r="W376" s="69">
        <f t="shared" si="10"/>
        <v>2.7478631499233692E-2</v>
      </c>
    </row>
    <row r="377" spans="1:23">
      <c r="A377">
        <f t="shared" si="11"/>
        <v>979</v>
      </c>
      <c r="B377" s="99">
        <v>44408</v>
      </c>
      <c r="C377" s="23">
        <v>214</v>
      </c>
      <c r="D377" s="23">
        <v>5</v>
      </c>
      <c r="E377" s="98" t="s">
        <v>49</v>
      </c>
      <c r="F377" s="98" t="s">
        <v>164</v>
      </c>
      <c r="G377" s="98" t="s">
        <v>4120</v>
      </c>
      <c r="H377" s="98" t="s">
        <v>7325</v>
      </c>
      <c r="I377" s="98" t="s">
        <v>6103</v>
      </c>
      <c r="J377" s="99">
        <v>45387</v>
      </c>
      <c r="K377" s="107">
        <v>13000000</v>
      </c>
      <c r="L377" s="98" t="s">
        <v>7371</v>
      </c>
      <c r="M377" s="23">
        <v>1080</v>
      </c>
      <c r="N377" s="23">
        <v>1</v>
      </c>
      <c r="O377" s="107">
        <v>13000000</v>
      </c>
      <c r="P377" s="23">
        <v>30</v>
      </c>
      <c r="Q377" s="23">
        <v>2</v>
      </c>
      <c r="R377" s="23">
        <v>2</v>
      </c>
      <c r="S377" s="23">
        <v>0</v>
      </c>
      <c r="T377" s="47">
        <v>13</v>
      </c>
      <c r="U377" s="98" t="s">
        <v>4135</v>
      </c>
      <c r="V377" s="98" t="s">
        <v>3139</v>
      </c>
      <c r="W377" s="69">
        <f t="shared" si="10"/>
        <v>3.9641456074671129E-2</v>
      </c>
    </row>
    <row r="378" spans="1:23">
      <c r="A378">
        <f t="shared" si="11"/>
        <v>979</v>
      </c>
      <c r="B378" s="99">
        <v>44408</v>
      </c>
      <c r="C378" s="23">
        <v>215</v>
      </c>
      <c r="D378" s="23">
        <v>5</v>
      </c>
      <c r="E378" s="98" t="s">
        <v>49</v>
      </c>
      <c r="F378" s="98" t="s">
        <v>164</v>
      </c>
      <c r="G378" s="98" t="s">
        <v>4120</v>
      </c>
      <c r="H378" s="98" t="s">
        <v>7325</v>
      </c>
      <c r="I378" s="98" t="s">
        <v>6103</v>
      </c>
      <c r="J378" s="99">
        <v>45387</v>
      </c>
      <c r="K378" s="107">
        <v>15700000</v>
      </c>
      <c r="L378" s="98" t="s">
        <v>7373</v>
      </c>
      <c r="M378" s="23">
        <v>1110</v>
      </c>
      <c r="N378" s="23">
        <v>1</v>
      </c>
      <c r="O378" s="107">
        <v>15700000</v>
      </c>
      <c r="P378" s="23">
        <v>30</v>
      </c>
      <c r="Q378" s="23">
        <v>2</v>
      </c>
      <c r="R378" s="23">
        <v>2</v>
      </c>
      <c r="S378" s="23">
        <v>0</v>
      </c>
      <c r="T378" s="47">
        <v>14.827778</v>
      </c>
      <c r="U378" s="98" t="s">
        <v>4135</v>
      </c>
      <c r="V378" s="98" t="s">
        <v>3139</v>
      </c>
      <c r="W378" s="69">
        <f t="shared" si="10"/>
        <v>4.5214977713228841E-2</v>
      </c>
    </row>
    <row r="379" spans="1:23">
      <c r="A379">
        <f t="shared" si="11"/>
        <v>797</v>
      </c>
      <c r="B379" s="99">
        <v>44408</v>
      </c>
      <c r="C379" s="23">
        <v>216</v>
      </c>
      <c r="D379" s="23">
        <v>5</v>
      </c>
      <c r="E379" s="98" t="s">
        <v>49</v>
      </c>
      <c r="F379" s="98" t="s">
        <v>164</v>
      </c>
      <c r="G379" s="98" t="s">
        <v>4120</v>
      </c>
      <c r="H379" s="98" t="s">
        <v>7325</v>
      </c>
      <c r="I379" s="98" t="s">
        <v>6304</v>
      </c>
      <c r="J379" s="99">
        <v>45205</v>
      </c>
      <c r="K379" s="107">
        <v>8100000</v>
      </c>
      <c r="L379" s="98" t="s">
        <v>7374</v>
      </c>
      <c r="M379" s="23">
        <v>1080</v>
      </c>
      <c r="N379" s="23">
        <v>1</v>
      </c>
      <c r="O379" s="107">
        <v>8100000</v>
      </c>
      <c r="P379" s="23">
        <v>30</v>
      </c>
      <c r="Q379" s="23">
        <v>2</v>
      </c>
      <c r="R379" s="23">
        <v>2</v>
      </c>
      <c r="S379" s="23">
        <v>0</v>
      </c>
      <c r="T379" s="47">
        <v>8.1</v>
      </c>
      <c r="U379" s="98" t="s">
        <v>4135</v>
      </c>
      <c r="V379" s="98" t="s">
        <v>3139</v>
      </c>
      <c r="W379" s="69">
        <f t="shared" si="10"/>
        <v>2.0107908225131955E-2</v>
      </c>
    </row>
    <row r="380" spans="1:23">
      <c r="A380">
        <f t="shared" si="11"/>
        <v>433</v>
      </c>
      <c r="B380" s="99">
        <v>44408</v>
      </c>
      <c r="C380" s="23">
        <v>217</v>
      </c>
      <c r="D380" s="23">
        <v>5</v>
      </c>
      <c r="E380" s="98" t="s">
        <v>49</v>
      </c>
      <c r="F380" s="98" t="s">
        <v>164</v>
      </c>
      <c r="G380" s="98" t="s">
        <v>4120</v>
      </c>
      <c r="H380" s="98" t="s">
        <v>7325</v>
      </c>
      <c r="I380" s="98" t="s">
        <v>6067</v>
      </c>
      <c r="J380" s="99">
        <v>44841</v>
      </c>
      <c r="K380" s="107">
        <v>10500000</v>
      </c>
      <c r="L380" s="98" t="s">
        <v>7375</v>
      </c>
      <c r="M380" s="23">
        <v>1080</v>
      </c>
      <c r="N380" s="23">
        <v>1</v>
      </c>
      <c r="O380" s="107">
        <v>10500000</v>
      </c>
      <c r="P380" s="23">
        <v>30</v>
      </c>
      <c r="Q380" s="23">
        <v>2</v>
      </c>
      <c r="R380" s="23">
        <v>2</v>
      </c>
      <c r="S380" s="23">
        <v>0</v>
      </c>
      <c r="T380" s="47">
        <v>9.3333340000000007</v>
      </c>
      <c r="U380" s="98" t="s">
        <v>4135</v>
      </c>
      <c r="V380" s="98" t="s">
        <v>3139</v>
      </c>
      <c r="W380" s="69">
        <f t="shared" si="10"/>
        <v>1.2587754322275839E-2</v>
      </c>
    </row>
    <row r="381" spans="1:23">
      <c r="A381">
        <f t="shared" si="11"/>
        <v>986</v>
      </c>
      <c r="B381" s="99">
        <v>44408</v>
      </c>
      <c r="C381" s="23">
        <v>218</v>
      </c>
      <c r="D381" s="23">
        <v>5</v>
      </c>
      <c r="E381" s="98" t="s">
        <v>49</v>
      </c>
      <c r="F381" s="98" t="s">
        <v>164</v>
      </c>
      <c r="G381" s="98" t="s">
        <v>4120</v>
      </c>
      <c r="H381" s="98" t="s">
        <v>7325</v>
      </c>
      <c r="I381" s="98" t="s">
        <v>6105</v>
      </c>
      <c r="J381" s="99">
        <v>45394</v>
      </c>
      <c r="K381" s="107">
        <v>10000000</v>
      </c>
      <c r="L381" s="98" t="s">
        <v>7377</v>
      </c>
      <c r="M381" s="23">
        <v>1110</v>
      </c>
      <c r="N381" s="23">
        <v>1</v>
      </c>
      <c r="O381" s="107">
        <v>10000000</v>
      </c>
      <c r="P381" s="23">
        <v>30</v>
      </c>
      <c r="Q381" s="23">
        <v>2</v>
      </c>
      <c r="R381" s="23">
        <v>2</v>
      </c>
      <c r="S381" s="23">
        <v>0</v>
      </c>
      <c r="T381" s="47">
        <v>10</v>
      </c>
      <c r="U381" s="98" t="s">
        <v>4135</v>
      </c>
      <c r="V381" s="98" t="s">
        <v>3139</v>
      </c>
      <c r="W381" s="69">
        <f t="shared" si="10"/>
        <v>3.0711460430286587E-2</v>
      </c>
    </row>
    <row r="382" spans="1:23">
      <c r="A382">
        <f t="shared" si="11"/>
        <v>986</v>
      </c>
      <c r="B382" s="99">
        <v>44408</v>
      </c>
      <c r="C382" s="23">
        <v>219</v>
      </c>
      <c r="D382" s="23">
        <v>5</v>
      </c>
      <c r="E382" s="98" t="s">
        <v>49</v>
      </c>
      <c r="F382" s="98" t="s">
        <v>164</v>
      </c>
      <c r="G382" s="98" t="s">
        <v>4120</v>
      </c>
      <c r="H382" s="98" t="s">
        <v>7325</v>
      </c>
      <c r="I382" s="98" t="s">
        <v>6105</v>
      </c>
      <c r="J382" s="99">
        <v>45394</v>
      </c>
      <c r="K382" s="107">
        <v>20000000</v>
      </c>
      <c r="L382" s="98" t="s">
        <v>7378</v>
      </c>
      <c r="M382" s="23">
        <v>1080</v>
      </c>
      <c r="N382" s="23">
        <v>1</v>
      </c>
      <c r="O382" s="107">
        <v>20000000</v>
      </c>
      <c r="P382" s="23">
        <v>30</v>
      </c>
      <c r="Q382" s="23">
        <v>2</v>
      </c>
      <c r="R382" s="23">
        <v>2</v>
      </c>
      <c r="S382" s="23">
        <v>0</v>
      </c>
      <c r="T382" s="47">
        <v>20</v>
      </c>
      <c r="U382" s="98" t="s">
        <v>4135</v>
      </c>
      <c r="V382" s="98" t="s">
        <v>3139</v>
      </c>
      <c r="W382" s="69">
        <f t="shared" si="10"/>
        <v>6.1422920860573174E-2</v>
      </c>
    </row>
    <row r="383" spans="1:23">
      <c r="A383">
        <f t="shared" si="11"/>
        <v>803</v>
      </c>
      <c r="B383" s="99">
        <v>44408</v>
      </c>
      <c r="C383" s="23">
        <v>220</v>
      </c>
      <c r="D383" s="23">
        <v>5</v>
      </c>
      <c r="E383" s="98" t="s">
        <v>49</v>
      </c>
      <c r="F383" s="98" t="s">
        <v>164</v>
      </c>
      <c r="G383" s="98" t="s">
        <v>4120</v>
      </c>
      <c r="H383" s="98" t="s">
        <v>7325</v>
      </c>
      <c r="I383" s="98" t="s">
        <v>6105</v>
      </c>
      <c r="J383" s="99">
        <v>45211</v>
      </c>
      <c r="K383" s="107">
        <v>8000000</v>
      </c>
      <c r="L383" s="98" t="s">
        <v>7376</v>
      </c>
      <c r="M383" s="23">
        <v>900</v>
      </c>
      <c r="N383" s="23">
        <v>1</v>
      </c>
      <c r="O383" s="107">
        <v>8000000</v>
      </c>
      <c r="P383" s="23">
        <v>30</v>
      </c>
      <c r="Q383" s="23">
        <v>2</v>
      </c>
      <c r="R383" s="23">
        <v>2</v>
      </c>
      <c r="S383" s="23">
        <v>0</v>
      </c>
      <c r="T383" s="47">
        <v>8</v>
      </c>
      <c r="U383" s="98" t="s">
        <v>4135</v>
      </c>
      <c r="V383" s="98" t="s">
        <v>3139</v>
      </c>
      <c r="W383" s="69">
        <f t="shared" si="10"/>
        <v>2.0009170568373327E-2</v>
      </c>
    </row>
    <row r="384" spans="1:23">
      <c r="A384">
        <f t="shared" si="11"/>
        <v>988</v>
      </c>
      <c r="B384" s="99">
        <v>44408</v>
      </c>
      <c r="C384" s="23">
        <v>221</v>
      </c>
      <c r="D384" s="23">
        <v>5</v>
      </c>
      <c r="E384" s="98" t="s">
        <v>49</v>
      </c>
      <c r="F384" s="98" t="s">
        <v>164</v>
      </c>
      <c r="G384" s="98" t="s">
        <v>4120</v>
      </c>
      <c r="H384" s="98" t="s">
        <v>7325</v>
      </c>
      <c r="I384" s="98" t="s">
        <v>6073</v>
      </c>
      <c r="J384" s="99">
        <v>45396</v>
      </c>
      <c r="K384" s="107">
        <v>25300000</v>
      </c>
      <c r="L384" s="98" t="s">
        <v>7379</v>
      </c>
      <c r="M384" s="23">
        <v>1110</v>
      </c>
      <c r="N384" s="23">
        <v>1</v>
      </c>
      <c r="O384" s="107">
        <v>25300000</v>
      </c>
      <c r="P384" s="23">
        <v>30</v>
      </c>
      <c r="Q384" s="23">
        <v>2</v>
      </c>
      <c r="R384" s="23">
        <v>2</v>
      </c>
      <c r="S384" s="23">
        <v>0</v>
      </c>
      <c r="T384" s="47">
        <v>25.3</v>
      </c>
      <c r="U384" s="98" t="s">
        <v>4135</v>
      </c>
      <c r="V384" s="98" t="s">
        <v>3139</v>
      </c>
      <c r="W384" s="69">
        <f t="shared" si="10"/>
        <v>7.7857601369129364E-2</v>
      </c>
    </row>
    <row r="385" spans="1:23">
      <c r="A385">
        <f t="shared" si="11"/>
        <v>984</v>
      </c>
      <c r="B385" s="99">
        <v>44408</v>
      </c>
      <c r="C385" s="23">
        <v>222</v>
      </c>
      <c r="D385" s="23">
        <v>5</v>
      </c>
      <c r="E385" s="98" t="s">
        <v>49</v>
      </c>
      <c r="F385" s="98" t="s">
        <v>164</v>
      </c>
      <c r="G385" s="98" t="s">
        <v>4120</v>
      </c>
      <c r="H385" s="98" t="s">
        <v>7325</v>
      </c>
      <c r="I385" s="98" t="s">
        <v>6153</v>
      </c>
      <c r="J385" s="99">
        <v>45392</v>
      </c>
      <c r="K385" s="107">
        <v>15300000</v>
      </c>
      <c r="L385" s="98" t="s">
        <v>7381</v>
      </c>
      <c r="M385" s="23">
        <v>1080</v>
      </c>
      <c r="N385" s="23">
        <v>1</v>
      </c>
      <c r="O385" s="107">
        <v>15300000</v>
      </c>
      <c r="P385" s="23">
        <v>30</v>
      </c>
      <c r="Q385" s="23">
        <v>2</v>
      </c>
      <c r="R385" s="23">
        <v>2</v>
      </c>
      <c r="S385" s="23">
        <v>2.85</v>
      </c>
      <c r="T385" s="47">
        <v>15.340278250000001</v>
      </c>
      <c r="U385" s="98" t="s">
        <v>4135</v>
      </c>
      <c r="V385" s="98" t="s">
        <v>3139</v>
      </c>
      <c r="W385" s="69">
        <f t="shared" si="10"/>
        <v>4.7016672503958377E-2</v>
      </c>
    </row>
    <row r="386" spans="1:23">
      <c r="A386">
        <f t="shared" si="11"/>
        <v>618</v>
      </c>
      <c r="B386" s="99">
        <v>44408</v>
      </c>
      <c r="C386" s="23">
        <v>223</v>
      </c>
      <c r="D386" s="23">
        <v>5</v>
      </c>
      <c r="E386" s="98" t="s">
        <v>49</v>
      </c>
      <c r="F386" s="98" t="s">
        <v>164</v>
      </c>
      <c r="G386" s="98" t="s">
        <v>4120</v>
      </c>
      <c r="H386" s="98" t="s">
        <v>7325</v>
      </c>
      <c r="I386" s="98" t="s">
        <v>6153</v>
      </c>
      <c r="J386" s="99">
        <v>45026</v>
      </c>
      <c r="K386" s="107">
        <v>10500000</v>
      </c>
      <c r="L386" s="98" t="s">
        <v>7380</v>
      </c>
      <c r="M386" s="23">
        <v>1080</v>
      </c>
      <c r="N386" s="23">
        <v>1</v>
      </c>
      <c r="O386" s="107">
        <v>10500000</v>
      </c>
      <c r="P386" s="23">
        <v>30</v>
      </c>
      <c r="Q386" s="23">
        <v>2</v>
      </c>
      <c r="R386" s="23">
        <v>2</v>
      </c>
      <c r="S386" s="23">
        <v>0</v>
      </c>
      <c r="T386" s="47">
        <v>10.49948</v>
      </c>
      <c r="U386" s="98" t="s">
        <v>4135</v>
      </c>
      <c r="V386" s="98" t="s">
        <v>3139</v>
      </c>
      <c r="W386" s="69">
        <f t="shared" ref="W386:W449" si="12">+T386/SUM($T$2:$T$5848)*A386</f>
        <v>2.0210628529128374E-2</v>
      </c>
    </row>
    <row r="387" spans="1:23">
      <c r="A387">
        <f t="shared" ref="A387:A450" si="13">+J387-B387</f>
        <v>993</v>
      </c>
      <c r="B387" s="99">
        <v>44408</v>
      </c>
      <c r="C387" s="23">
        <v>224</v>
      </c>
      <c r="D387" s="23">
        <v>5</v>
      </c>
      <c r="E387" s="98" t="s">
        <v>49</v>
      </c>
      <c r="F387" s="98" t="s">
        <v>164</v>
      </c>
      <c r="G387" s="98" t="s">
        <v>4120</v>
      </c>
      <c r="H387" s="98" t="s">
        <v>7325</v>
      </c>
      <c r="I387" s="98" t="s">
        <v>6075</v>
      </c>
      <c r="J387" s="99">
        <v>45401</v>
      </c>
      <c r="K387" s="107">
        <v>37200000</v>
      </c>
      <c r="L387" s="98" t="s">
        <v>7384</v>
      </c>
      <c r="M387" s="23">
        <v>1080</v>
      </c>
      <c r="N387" s="23">
        <v>1</v>
      </c>
      <c r="O387" s="107">
        <v>37200000</v>
      </c>
      <c r="P387" s="23">
        <v>30</v>
      </c>
      <c r="Q387" s="23">
        <v>2</v>
      </c>
      <c r="R387" s="23">
        <v>2</v>
      </c>
      <c r="S387" s="23">
        <v>0</v>
      </c>
      <c r="T387" s="47">
        <v>36.164726000000002</v>
      </c>
      <c r="U387" s="98" t="s">
        <v>4135</v>
      </c>
      <c r="V387" s="98" t="s">
        <v>3139</v>
      </c>
      <c r="W387" s="69">
        <f t="shared" si="12"/>
        <v>0.11185566436719152</v>
      </c>
    </row>
    <row r="388" spans="1:23">
      <c r="A388">
        <f t="shared" si="13"/>
        <v>993</v>
      </c>
      <c r="B388" s="99">
        <v>44408</v>
      </c>
      <c r="C388" s="23">
        <v>225</v>
      </c>
      <c r="D388" s="23">
        <v>5</v>
      </c>
      <c r="E388" s="98" t="s">
        <v>49</v>
      </c>
      <c r="F388" s="98" t="s">
        <v>164</v>
      </c>
      <c r="G388" s="98" t="s">
        <v>4120</v>
      </c>
      <c r="H388" s="98" t="s">
        <v>7325</v>
      </c>
      <c r="I388" s="98" t="s">
        <v>6075</v>
      </c>
      <c r="J388" s="99">
        <v>45401</v>
      </c>
      <c r="K388" s="107">
        <v>10000000</v>
      </c>
      <c r="L388" s="98" t="s">
        <v>7382</v>
      </c>
      <c r="M388" s="23">
        <v>1080</v>
      </c>
      <c r="N388" s="23">
        <v>1</v>
      </c>
      <c r="O388" s="107">
        <v>10000000</v>
      </c>
      <c r="P388" s="23">
        <v>30</v>
      </c>
      <c r="Q388" s="23">
        <v>2</v>
      </c>
      <c r="R388" s="23">
        <v>2</v>
      </c>
      <c r="S388" s="23">
        <v>0</v>
      </c>
      <c r="T388" s="47">
        <v>10</v>
      </c>
      <c r="U388" s="98" t="s">
        <v>4135</v>
      </c>
      <c r="V388" s="98" t="s">
        <v>3139</v>
      </c>
      <c r="W388" s="69">
        <f t="shared" si="12"/>
        <v>3.0929493110826146E-2</v>
      </c>
    </row>
    <row r="389" spans="1:23">
      <c r="A389">
        <f t="shared" si="13"/>
        <v>993</v>
      </c>
      <c r="B389" s="99">
        <v>44408</v>
      </c>
      <c r="C389" s="23">
        <v>226</v>
      </c>
      <c r="D389" s="23">
        <v>5</v>
      </c>
      <c r="E389" s="98" t="s">
        <v>49</v>
      </c>
      <c r="F389" s="98" t="s">
        <v>164</v>
      </c>
      <c r="G389" s="98" t="s">
        <v>4120</v>
      </c>
      <c r="H389" s="98" t="s">
        <v>7325</v>
      </c>
      <c r="I389" s="98" t="s">
        <v>6075</v>
      </c>
      <c r="J389" s="99">
        <v>45401</v>
      </c>
      <c r="K389" s="107">
        <v>17000000</v>
      </c>
      <c r="L389" s="98" t="s">
        <v>7383</v>
      </c>
      <c r="M389" s="23">
        <v>1110</v>
      </c>
      <c r="N389" s="23">
        <v>1</v>
      </c>
      <c r="O389" s="107">
        <v>17000000</v>
      </c>
      <c r="P389" s="23">
        <v>30</v>
      </c>
      <c r="Q389" s="23">
        <v>2</v>
      </c>
      <c r="R389" s="23">
        <v>2</v>
      </c>
      <c r="S389" s="23">
        <v>0</v>
      </c>
      <c r="T389" s="47">
        <v>16.527778000000001</v>
      </c>
      <c r="U389" s="98" t="s">
        <v>4135</v>
      </c>
      <c r="V389" s="98" t="s">
        <v>3139</v>
      </c>
      <c r="W389" s="69">
        <f t="shared" si="12"/>
        <v>5.1119579578826395E-2</v>
      </c>
    </row>
    <row r="390" spans="1:23">
      <c r="A390">
        <f t="shared" si="13"/>
        <v>995</v>
      </c>
      <c r="B390" s="99">
        <v>44408</v>
      </c>
      <c r="C390" s="23">
        <v>227</v>
      </c>
      <c r="D390" s="23">
        <v>5</v>
      </c>
      <c r="E390" s="98" t="s">
        <v>49</v>
      </c>
      <c r="F390" s="98" t="s">
        <v>164</v>
      </c>
      <c r="G390" s="98" t="s">
        <v>4120</v>
      </c>
      <c r="H390" s="98" t="s">
        <v>7325</v>
      </c>
      <c r="I390" s="98" t="s">
        <v>6077</v>
      </c>
      <c r="J390" s="99">
        <v>45403</v>
      </c>
      <c r="K390" s="107">
        <v>80000000</v>
      </c>
      <c r="L390" s="98" t="s">
        <v>7388</v>
      </c>
      <c r="M390" s="23">
        <v>1110</v>
      </c>
      <c r="N390" s="23">
        <v>1</v>
      </c>
      <c r="O390" s="107">
        <v>80000000</v>
      </c>
      <c r="P390" s="23">
        <v>30</v>
      </c>
      <c r="Q390" s="23">
        <v>2</v>
      </c>
      <c r="R390" s="23">
        <v>2</v>
      </c>
      <c r="S390" s="23">
        <v>0</v>
      </c>
      <c r="T390" s="47">
        <v>79.925509000000005</v>
      </c>
      <c r="U390" s="98" t="s">
        <v>4135</v>
      </c>
      <c r="V390" s="98" t="s">
        <v>3139</v>
      </c>
      <c r="W390" s="69">
        <f t="shared" si="12"/>
        <v>0.24770344437007044</v>
      </c>
    </row>
    <row r="391" spans="1:23">
      <c r="A391">
        <f t="shared" si="13"/>
        <v>447</v>
      </c>
      <c r="B391" s="99">
        <v>44408</v>
      </c>
      <c r="C391" s="23">
        <v>228</v>
      </c>
      <c r="D391" s="23">
        <v>5</v>
      </c>
      <c r="E391" s="98" t="s">
        <v>49</v>
      </c>
      <c r="F391" s="98" t="s">
        <v>164</v>
      </c>
      <c r="G391" s="98" t="s">
        <v>4120</v>
      </c>
      <c r="H391" s="98" t="s">
        <v>7325</v>
      </c>
      <c r="I391" s="98" t="s">
        <v>6077</v>
      </c>
      <c r="J391" s="99">
        <v>44855</v>
      </c>
      <c r="K391" s="107">
        <v>45000000</v>
      </c>
      <c r="L391" s="98" t="s">
        <v>7387</v>
      </c>
      <c r="M391" s="23">
        <v>1080</v>
      </c>
      <c r="N391" s="23">
        <v>1</v>
      </c>
      <c r="O391" s="107">
        <v>45000000</v>
      </c>
      <c r="P391" s="23">
        <v>30</v>
      </c>
      <c r="Q391" s="23">
        <v>2</v>
      </c>
      <c r="R391" s="23">
        <v>2</v>
      </c>
      <c r="S391" s="23">
        <v>0</v>
      </c>
      <c r="T391" s="47">
        <v>45</v>
      </c>
      <c r="U391" s="98" t="s">
        <v>4135</v>
      </c>
      <c r="V391" s="98" t="s">
        <v>3139</v>
      </c>
      <c r="W391" s="69">
        <f t="shared" si="12"/>
        <v>6.2653248129332109E-2</v>
      </c>
    </row>
    <row r="392" spans="1:23">
      <c r="A392">
        <f t="shared" si="13"/>
        <v>447</v>
      </c>
      <c r="B392" s="99">
        <v>44408</v>
      </c>
      <c r="C392" s="23">
        <v>229</v>
      </c>
      <c r="D392" s="23">
        <v>5</v>
      </c>
      <c r="E392" s="98" t="s">
        <v>49</v>
      </c>
      <c r="F392" s="98" t="s">
        <v>164</v>
      </c>
      <c r="G392" s="98" t="s">
        <v>4120</v>
      </c>
      <c r="H392" s="98" t="s">
        <v>7325</v>
      </c>
      <c r="I392" s="98" t="s">
        <v>6077</v>
      </c>
      <c r="J392" s="99">
        <v>44855</v>
      </c>
      <c r="K392" s="107">
        <v>16000000</v>
      </c>
      <c r="L392" s="98" t="s">
        <v>7386</v>
      </c>
      <c r="M392" s="23">
        <v>1080</v>
      </c>
      <c r="N392" s="23">
        <v>1</v>
      </c>
      <c r="O392" s="107">
        <v>16000000</v>
      </c>
      <c r="P392" s="23">
        <v>30</v>
      </c>
      <c r="Q392" s="23">
        <v>2</v>
      </c>
      <c r="R392" s="23">
        <v>2</v>
      </c>
      <c r="S392" s="23">
        <v>0</v>
      </c>
      <c r="T392" s="47">
        <v>15.111110999999999</v>
      </c>
      <c r="U392" s="98" t="s">
        <v>4135</v>
      </c>
      <c r="V392" s="98" t="s">
        <v>3139</v>
      </c>
      <c r="W392" s="69">
        <f t="shared" si="12"/>
        <v>2.1039115266508441E-2</v>
      </c>
    </row>
    <row r="393" spans="1:23">
      <c r="A393">
        <f t="shared" si="13"/>
        <v>447</v>
      </c>
      <c r="B393" s="99">
        <v>44408</v>
      </c>
      <c r="C393" s="23">
        <v>230</v>
      </c>
      <c r="D393" s="23">
        <v>5</v>
      </c>
      <c r="E393" s="98" t="s">
        <v>49</v>
      </c>
      <c r="F393" s="98" t="s">
        <v>164</v>
      </c>
      <c r="G393" s="98" t="s">
        <v>4120</v>
      </c>
      <c r="H393" s="98" t="s">
        <v>7325</v>
      </c>
      <c r="I393" s="98" t="s">
        <v>6077</v>
      </c>
      <c r="J393" s="99">
        <v>44855</v>
      </c>
      <c r="K393" s="107">
        <v>2400000</v>
      </c>
      <c r="L393" s="98" t="s">
        <v>7385</v>
      </c>
      <c r="M393" s="23">
        <v>1080</v>
      </c>
      <c r="N393" s="23">
        <v>1</v>
      </c>
      <c r="O393" s="107">
        <v>2400000</v>
      </c>
      <c r="P393" s="23">
        <v>30</v>
      </c>
      <c r="Q393" s="23">
        <v>2</v>
      </c>
      <c r="R393" s="23">
        <v>2</v>
      </c>
      <c r="S393" s="23">
        <v>0</v>
      </c>
      <c r="T393" s="47">
        <v>2.265622</v>
      </c>
      <c r="U393" s="98" t="s">
        <v>4135</v>
      </c>
      <c r="V393" s="98" t="s">
        <v>3139</v>
      </c>
      <c r="W393" s="69">
        <f t="shared" si="12"/>
        <v>3.1544128296283041E-3</v>
      </c>
    </row>
    <row r="394" spans="1:23">
      <c r="A394">
        <f t="shared" si="13"/>
        <v>1000</v>
      </c>
      <c r="B394" s="99">
        <v>44408</v>
      </c>
      <c r="C394" s="23">
        <v>231</v>
      </c>
      <c r="D394" s="23">
        <v>5</v>
      </c>
      <c r="E394" s="98" t="s">
        <v>49</v>
      </c>
      <c r="F394" s="98" t="s">
        <v>164</v>
      </c>
      <c r="G394" s="98" t="s">
        <v>4120</v>
      </c>
      <c r="H394" s="98" t="s">
        <v>7325</v>
      </c>
      <c r="I394" s="98" t="s">
        <v>6107</v>
      </c>
      <c r="J394" s="99">
        <v>45408</v>
      </c>
      <c r="K394" s="107">
        <v>36000000</v>
      </c>
      <c r="L394" s="98" t="s">
        <v>7391</v>
      </c>
      <c r="M394" s="23">
        <v>1110</v>
      </c>
      <c r="N394" s="23">
        <v>1</v>
      </c>
      <c r="O394" s="107">
        <v>36000000</v>
      </c>
      <c r="P394" s="23">
        <v>30</v>
      </c>
      <c r="Q394" s="23">
        <v>2</v>
      </c>
      <c r="R394" s="23">
        <v>2</v>
      </c>
      <c r="S394" s="23">
        <v>0</v>
      </c>
      <c r="T394" s="47">
        <v>36</v>
      </c>
      <c r="U394" s="98" t="s">
        <v>4135</v>
      </c>
      <c r="V394" s="98" t="s">
        <v>3139</v>
      </c>
      <c r="W394" s="69">
        <f t="shared" si="12"/>
        <v>0.11213109284891654</v>
      </c>
    </row>
    <row r="395" spans="1:23">
      <c r="A395">
        <f t="shared" si="13"/>
        <v>1000</v>
      </c>
      <c r="B395" s="99">
        <v>44408</v>
      </c>
      <c r="C395" s="23">
        <v>232</v>
      </c>
      <c r="D395" s="23">
        <v>5</v>
      </c>
      <c r="E395" s="98" t="s">
        <v>49</v>
      </c>
      <c r="F395" s="98" t="s">
        <v>164</v>
      </c>
      <c r="G395" s="98" t="s">
        <v>4120</v>
      </c>
      <c r="H395" s="98" t="s">
        <v>7325</v>
      </c>
      <c r="I395" s="98" t="s">
        <v>6107</v>
      </c>
      <c r="J395" s="99">
        <v>45408</v>
      </c>
      <c r="K395" s="107">
        <v>6000000</v>
      </c>
      <c r="L395" s="98" t="s">
        <v>7389</v>
      </c>
      <c r="M395" s="23">
        <v>1110</v>
      </c>
      <c r="N395" s="23">
        <v>1</v>
      </c>
      <c r="O395" s="107">
        <v>6000000</v>
      </c>
      <c r="P395" s="23">
        <v>30</v>
      </c>
      <c r="Q395" s="23">
        <v>2</v>
      </c>
      <c r="R395" s="23">
        <v>2</v>
      </c>
      <c r="S395" s="23">
        <v>0</v>
      </c>
      <c r="T395" s="47">
        <v>6</v>
      </c>
      <c r="U395" s="98" t="s">
        <v>4135</v>
      </c>
      <c r="V395" s="98" t="s">
        <v>3139</v>
      </c>
      <c r="W395" s="69">
        <f t="shared" si="12"/>
        <v>1.8688515474819423E-2</v>
      </c>
    </row>
    <row r="396" spans="1:23">
      <c r="A396">
        <f t="shared" si="13"/>
        <v>634</v>
      </c>
      <c r="B396" s="99">
        <v>44408</v>
      </c>
      <c r="C396" s="23">
        <v>233</v>
      </c>
      <c r="D396" s="23">
        <v>5</v>
      </c>
      <c r="E396" s="98" t="s">
        <v>49</v>
      </c>
      <c r="F396" s="98" t="s">
        <v>164</v>
      </c>
      <c r="G396" s="98" t="s">
        <v>4120</v>
      </c>
      <c r="H396" s="98" t="s">
        <v>7325</v>
      </c>
      <c r="I396" s="98" t="s">
        <v>6107</v>
      </c>
      <c r="J396" s="99">
        <v>45042</v>
      </c>
      <c r="K396" s="107">
        <v>7000000</v>
      </c>
      <c r="L396" s="98" t="s">
        <v>7390</v>
      </c>
      <c r="M396" s="23">
        <v>720</v>
      </c>
      <c r="N396" s="23">
        <v>1</v>
      </c>
      <c r="O396" s="107">
        <v>7000000</v>
      </c>
      <c r="P396" s="23">
        <v>30</v>
      </c>
      <c r="Q396" s="23">
        <v>2</v>
      </c>
      <c r="R396" s="23">
        <v>2</v>
      </c>
      <c r="S396" s="23">
        <v>0</v>
      </c>
      <c r="T396" s="47">
        <v>6.6847209999999997</v>
      </c>
      <c r="U396" s="98" t="s">
        <v>4135</v>
      </c>
      <c r="V396" s="98" t="s">
        <v>3139</v>
      </c>
      <c r="W396" s="69">
        <f t="shared" si="12"/>
        <v>1.320067375250402E-2</v>
      </c>
    </row>
    <row r="397" spans="1:23">
      <c r="A397">
        <f t="shared" si="13"/>
        <v>1003</v>
      </c>
      <c r="B397" s="99">
        <v>44408</v>
      </c>
      <c r="C397" s="23">
        <v>234</v>
      </c>
      <c r="D397" s="23">
        <v>5</v>
      </c>
      <c r="E397" s="98" t="s">
        <v>49</v>
      </c>
      <c r="F397" s="98" t="s">
        <v>164</v>
      </c>
      <c r="G397" s="98" t="s">
        <v>4120</v>
      </c>
      <c r="H397" s="98" t="s">
        <v>7325</v>
      </c>
      <c r="I397" s="98" t="s">
        <v>5983</v>
      </c>
      <c r="J397" s="99">
        <v>45411</v>
      </c>
      <c r="K397" s="107">
        <v>25000000</v>
      </c>
      <c r="L397" s="98" t="s">
        <v>7394</v>
      </c>
      <c r="M397" s="23">
        <v>1080</v>
      </c>
      <c r="N397" s="23">
        <v>1</v>
      </c>
      <c r="O397" s="107">
        <v>25000000</v>
      </c>
      <c r="P397" s="23">
        <v>30</v>
      </c>
      <c r="Q397" s="23">
        <v>2</v>
      </c>
      <c r="R397" s="23">
        <v>2</v>
      </c>
      <c r="S397" s="23">
        <v>0</v>
      </c>
      <c r="T397" s="47">
        <v>25</v>
      </c>
      <c r="U397" s="98" t="s">
        <v>4135</v>
      </c>
      <c r="V397" s="98" t="s">
        <v>3139</v>
      </c>
      <c r="W397" s="69">
        <f t="shared" si="12"/>
        <v>7.8102420921849505E-2</v>
      </c>
    </row>
    <row r="398" spans="1:23">
      <c r="A398">
        <f t="shared" si="13"/>
        <v>1003</v>
      </c>
      <c r="B398" s="99">
        <v>44408</v>
      </c>
      <c r="C398" s="23">
        <v>235</v>
      </c>
      <c r="D398" s="23">
        <v>5</v>
      </c>
      <c r="E398" s="98" t="s">
        <v>49</v>
      </c>
      <c r="F398" s="98" t="s">
        <v>164</v>
      </c>
      <c r="G398" s="98" t="s">
        <v>4120</v>
      </c>
      <c r="H398" s="98" t="s">
        <v>7325</v>
      </c>
      <c r="I398" s="98" t="s">
        <v>5983</v>
      </c>
      <c r="J398" s="99">
        <v>45411</v>
      </c>
      <c r="K398" s="107">
        <v>21000000</v>
      </c>
      <c r="L398" s="98" t="s">
        <v>7393</v>
      </c>
      <c r="M398" s="23">
        <v>1080</v>
      </c>
      <c r="N398" s="23">
        <v>1</v>
      </c>
      <c r="O398" s="107">
        <v>21000000</v>
      </c>
      <c r="P398" s="23">
        <v>30</v>
      </c>
      <c r="Q398" s="23">
        <v>2</v>
      </c>
      <c r="R398" s="23">
        <v>2</v>
      </c>
      <c r="S398" s="23">
        <v>0</v>
      </c>
      <c r="T398" s="47">
        <v>20.378167000000001</v>
      </c>
      <c r="U398" s="98" t="s">
        <v>4135</v>
      </c>
      <c r="V398" s="98" t="s">
        <v>3139</v>
      </c>
      <c r="W398" s="69">
        <f t="shared" si="12"/>
        <v>6.3663367065989726E-2</v>
      </c>
    </row>
    <row r="399" spans="1:23">
      <c r="A399">
        <f t="shared" si="13"/>
        <v>1003</v>
      </c>
      <c r="B399" s="99">
        <v>44408</v>
      </c>
      <c r="C399" s="23">
        <v>236</v>
      </c>
      <c r="D399" s="23">
        <v>5</v>
      </c>
      <c r="E399" s="98" t="s">
        <v>49</v>
      </c>
      <c r="F399" s="98" t="s">
        <v>164</v>
      </c>
      <c r="G399" s="98" t="s">
        <v>4120</v>
      </c>
      <c r="H399" s="98" t="s">
        <v>7325</v>
      </c>
      <c r="I399" s="98" t="s">
        <v>5983</v>
      </c>
      <c r="J399" s="99">
        <v>45411</v>
      </c>
      <c r="K399" s="107">
        <v>19900000</v>
      </c>
      <c r="L399" s="98" t="s">
        <v>7392</v>
      </c>
      <c r="M399" s="23">
        <v>1110</v>
      </c>
      <c r="N399" s="23">
        <v>1</v>
      </c>
      <c r="O399" s="107">
        <v>19900000</v>
      </c>
      <c r="P399" s="23">
        <v>30</v>
      </c>
      <c r="Q399" s="23">
        <v>2</v>
      </c>
      <c r="R399" s="23">
        <v>2</v>
      </c>
      <c r="S399" s="23">
        <v>0</v>
      </c>
      <c r="T399" s="47">
        <v>19.347221999999999</v>
      </c>
      <c r="U399" s="98" t="s">
        <v>4135</v>
      </c>
      <c r="V399" s="98" t="s">
        <v>3139</v>
      </c>
      <c r="W399" s="69">
        <f t="shared" si="12"/>
        <v>6.0442595052498681E-2</v>
      </c>
    </row>
    <row r="400" spans="1:23">
      <c r="A400">
        <f t="shared" si="13"/>
        <v>456</v>
      </c>
      <c r="B400" s="99">
        <v>44408</v>
      </c>
      <c r="C400" s="23">
        <v>237</v>
      </c>
      <c r="D400" s="23">
        <v>5</v>
      </c>
      <c r="E400" s="98" t="s">
        <v>49</v>
      </c>
      <c r="F400" s="98" t="s">
        <v>164</v>
      </c>
      <c r="G400" s="98" t="s">
        <v>4120</v>
      </c>
      <c r="H400" s="98" t="s">
        <v>7325</v>
      </c>
      <c r="I400" s="98" t="s">
        <v>5966</v>
      </c>
      <c r="J400" s="99">
        <v>44864</v>
      </c>
      <c r="K400" s="107">
        <v>2500000</v>
      </c>
      <c r="L400" s="98" t="s">
        <v>7395</v>
      </c>
      <c r="M400" s="23">
        <v>1080</v>
      </c>
      <c r="N400" s="23">
        <v>1</v>
      </c>
      <c r="O400" s="107">
        <v>2500000</v>
      </c>
      <c r="P400" s="23">
        <v>30</v>
      </c>
      <c r="Q400" s="23">
        <v>2</v>
      </c>
      <c r="R400" s="23">
        <v>2</v>
      </c>
      <c r="S400" s="23">
        <v>0</v>
      </c>
      <c r="T400" s="47">
        <v>2.5</v>
      </c>
      <c r="U400" s="98" t="s">
        <v>4135</v>
      </c>
      <c r="V400" s="98" t="s">
        <v>3139</v>
      </c>
      <c r="W400" s="69">
        <f t="shared" si="12"/>
        <v>3.5508179402156904E-3</v>
      </c>
    </row>
    <row r="401" spans="1:23">
      <c r="A401">
        <f t="shared" si="13"/>
        <v>1004</v>
      </c>
      <c r="B401" s="99">
        <v>44408</v>
      </c>
      <c r="C401" s="23">
        <v>238</v>
      </c>
      <c r="D401" s="23">
        <v>5</v>
      </c>
      <c r="E401" s="98" t="s">
        <v>49</v>
      </c>
      <c r="F401" s="98" t="s">
        <v>164</v>
      </c>
      <c r="G401" s="98" t="s">
        <v>4120</v>
      </c>
      <c r="H401" s="98" t="s">
        <v>7325</v>
      </c>
      <c r="I401" s="98" t="s">
        <v>5966</v>
      </c>
      <c r="J401" s="99">
        <v>45412</v>
      </c>
      <c r="K401" s="107">
        <v>25000000</v>
      </c>
      <c r="L401" s="98" t="s">
        <v>7396</v>
      </c>
      <c r="M401" s="23">
        <v>1080</v>
      </c>
      <c r="N401" s="23">
        <v>1</v>
      </c>
      <c r="O401" s="107">
        <v>25000000</v>
      </c>
      <c r="P401" s="23">
        <v>30</v>
      </c>
      <c r="Q401" s="23">
        <v>2</v>
      </c>
      <c r="R401" s="23">
        <v>2</v>
      </c>
      <c r="S401" s="23">
        <v>0</v>
      </c>
      <c r="T401" s="47">
        <v>24.243341999999998</v>
      </c>
      <c r="U401" s="98" t="s">
        <v>4135</v>
      </c>
      <c r="V401" s="98" t="s">
        <v>3139</v>
      </c>
      <c r="W401" s="69">
        <f t="shared" si="12"/>
        <v>7.5814060069475497E-2</v>
      </c>
    </row>
    <row r="402" spans="1:23">
      <c r="A402">
        <f t="shared" si="13"/>
        <v>1002</v>
      </c>
      <c r="B402" s="99">
        <v>44408</v>
      </c>
      <c r="C402" s="23">
        <v>1</v>
      </c>
      <c r="D402" s="23">
        <v>4</v>
      </c>
      <c r="E402" s="98" t="s">
        <v>49</v>
      </c>
      <c r="F402" s="98" t="s">
        <v>56</v>
      </c>
      <c r="G402" s="98" t="s">
        <v>4220</v>
      </c>
      <c r="H402" s="98" t="s">
        <v>7399</v>
      </c>
      <c r="I402" s="98" t="s">
        <v>6108</v>
      </c>
      <c r="J402" s="99">
        <v>45410</v>
      </c>
      <c r="K402" s="107">
        <v>800000000</v>
      </c>
      <c r="L402" s="98" t="s">
        <v>7400</v>
      </c>
      <c r="M402" s="23">
        <v>1080</v>
      </c>
      <c r="N402" s="23">
        <v>1</v>
      </c>
      <c r="O402" s="107">
        <v>800000000</v>
      </c>
      <c r="P402" s="23">
        <v>30</v>
      </c>
      <c r="Q402" s="23">
        <v>2</v>
      </c>
      <c r="R402" s="23">
        <v>1</v>
      </c>
      <c r="S402" s="23">
        <v>4.51</v>
      </c>
      <c r="T402" s="47">
        <v>333.33333399999998</v>
      </c>
      <c r="U402" s="98" t="s">
        <v>85</v>
      </c>
      <c r="V402" s="98" t="s">
        <v>3139</v>
      </c>
      <c r="W402" s="69">
        <f t="shared" si="12"/>
        <v>1.0403273635122692</v>
      </c>
    </row>
    <row r="403" spans="1:23">
      <c r="A403">
        <f t="shared" si="13"/>
        <v>38</v>
      </c>
      <c r="B403" s="99">
        <v>44408</v>
      </c>
      <c r="C403" s="23">
        <v>1</v>
      </c>
      <c r="D403" s="23">
        <v>3</v>
      </c>
      <c r="E403" s="98" t="s">
        <v>49</v>
      </c>
      <c r="F403" s="98" t="s">
        <v>207</v>
      </c>
      <c r="G403" s="98" t="s">
        <v>4220</v>
      </c>
      <c r="H403" s="98" t="s">
        <v>262</v>
      </c>
      <c r="I403" s="98" t="s">
        <v>10069</v>
      </c>
      <c r="J403" s="99">
        <v>44446</v>
      </c>
      <c r="K403" s="107">
        <v>1700000000</v>
      </c>
      <c r="L403" s="98" t="s">
        <v>264</v>
      </c>
      <c r="M403" s="23">
        <v>1080</v>
      </c>
      <c r="N403" s="23">
        <v>7</v>
      </c>
      <c r="O403" s="107">
        <v>216823870.19999999</v>
      </c>
      <c r="P403" s="23">
        <v>30</v>
      </c>
      <c r="Q403" s="23">
        <v>1</v>
      </c>
      <c r="R403" s="23">
        <v>2</v>
      </c>
      <c r="S403" s="23">
        <v>1.9E-2</v>
      </c>
      <c r="T403" s="47">
        <v>95.115008000000003</v>
      </c>
      <c r="U403" s="98" t="s">
        <v>263</v>
      </c>
      <c r="V403" s="98" t="s">
        <v>3139</v>
      </c>
      <c r="W403" s="69">
        <f t="shared" si="12"/>
        <v>1.125786922633863E-2</v>
      </c>
    </row>
    <row r="404" spans="1:23">
      <c r="A404">
        <f t="shared" si="13"/>
        <v>135</v>
      </c>
      <c r="B404" s="99">
        <v>44408</v>
      </c>
      <c r="C404" s="23">
        <v>2</v>
      </c>
      <c r="D404" s="23">
        <v>3</v>
      </c>
      <c r="E404" s="98" t="s">
        <v>49</v>
      </c>
      <c r="F404" s="98" t="s">
        <v>207</v>
      </c>
      <c r="G404" s="98" t="s">
        <v>4220</v>
      </c>
      <c r="H404" s="98" t="s">
        <v>262</v>
      </c>
      <c r="I404" s="98" t="s">
        <v>6321</v>
      </c>
      <c r="J404" s="99">
        <v>44543</v>
      </c>
      <c r="K404" s="107">
        <v>1500000000</v>
      </c>
      <c r="L404" s="98" t="s">
        <v>265</v>
      </c>
      <c r="M404" s="23">
        <v>720</v>
      </c>
      <c r="N404" s="23">
        <v>7</v>
      </c>
      <c r="O404" s="107">
        <v>525000000</v>
      </c>
      <c r="P404" s="23">
        <v>30</v>
      </c>
      <c r="Q404" s="23">
        <v>1</v>
      </c>
      <c r="R404" s="23">
        <v>1</v>
      </c>
      <c r="S404" s="23">
        <v>0</v>
      </c>
      <c r="T404" s="47">
        <v>312.5</v>
      </c>
      <c r="U404" s="98" t="s">
        <v>263</v>
      </c>
      <c r="V404" s="98" t="s">
        <v>3139</v>
      </c>
      <c r="W404" s="69">
        <f t="shared" si="12"/>
        <v>0.13140362443232406</v>
      </c>
    </row>
    <row r="405" spans="1:23">
      <c r="A405">
        <f t="shared" si="13"/>
        <v>246</v>
      </c>
      <c r="B405" s="99">
        <v>44408</v>
      </c>
      <c r="C405" s="23">
        <v>3</v>
      </c>
      <c r="D405" s="23">
        <v>3</v>
      </c>
      <c r="E405" s="98" t="s">
        <v>49</v>
      </c>
      <c r="F405" s="98" t="s">
        <v>207</v>
      </c>
      <c r="G405" s="98" t="s">
        <v>4220</v>
      </c>
      <c r="H405" s="98" t="s">
        <v>262</v>
      </c>
      <c r="I405" s="98" t="s">
        <v>9970</v>
      </c>
      <c r="J405" s="99">
        <v>44654</v>
      </c>
      <c r="K405" s="107">
        <v>2000000000</v>
      </c>
      <c r="L405" s="98" t="s">
        <v>4221</v>
      </c>
      <c r="M405" s="23">
        <v>720</v>
      </c>
      <c r="N405" s="23">
        <v>7</v>
      </c>
      <c r="O405" s="107">
        <v>1630120001</v>
      </c>
      <c r="P405" s="23">
        <v>180</v>
      </c>
      <c r="Q405" s="23">
        <v>1</v>
      </c>
      <c r="R405" s="23">
        <v>2</v>
      </c>
      <c r="S405" s="23">
        <v>1.9E-2</v>
      </c>
      <c r="T405" s="47">
        <v>1361.7125773599998</v>
      </c>
      <c r="U405" s="98" t="s">
        <v>263</v>
      </c>
      <c r="V405" s="98" t="s">
        <v>3139</v>
      </c>
      <c r="W405" s="69">
        <f t="shared" si="12"/>
        <v>1.0433838495441923</v>
      </c>
    </row>
    <row r="406" spans="1:23">
      <c r="A406">
        <f t="shared" si="13"/>
        <v>260</v>
      </c>
      <c r="B406" s="99">
        <v>44408</v>
      </c>
      <c r="C406" s="23">
        <v>4</v>
      </c>
      <c r="D406" s="23">
        <v>3</v>
      </c>
      <c r="E406" s="98" t="s">
        <v>49</v>
      </c>
      <c r="F406" s="98" t="s">
        <v>207</v>
      </c>
      <c r="G406" s="98" t="s">
        <v>4220</v>
      </c>
      <c r="H406" s="98" t="s">
        <v>262</v>
      </c>
      <c r="I406" s="98" t="s">
        <v>10070</v>
      </c>
      <c r="J406" s="99">
        <v>44668</v>
      </c>
      <c r="K406" s="107">
        <v>1500000000</v>
      </c>
      <c r="L406" s="98" t="s">
        <v>4222</v>
      </c>
      <c r="M406" s="23">
        <v>720</v>
      </c>
      <c r="N406" s="23">
        <v>7</v>
      </c>
      <c r="O406" s="107">
        <v>1103370001</v>
      </c>
      <c r="P406" s="23">
        <v>30</v>
      </c>
      <c r="Q406" s="23">
        <v>1</v>
      </c>
      <c r="R406" s="23">
        <v>2</v>
      </c>
      <c r="S406" s="23">
        <v>1.9E-2</v>
      </c>
      <c r="T406" s="47">
        <v>752.65277800000001</v>
      </c>
      <c r="U406" s="98" t="s">
        <v>263</v>
      </c>
      <c r="V406" s="98" t="s">
        <v>3139</v>
      </c>
      <c r="W406" s="69">
        <f t="shared" si="12"/>
        <v>0.60952506718214927</v>
      </c>
    </row>
    <row r="407" spans="1:23">
      <c r="A407">
        <f t="shared" si="13"/>
        <v>649</v>
      </c>
      <c r="B407" s="99">
        <v>44408</v>
      </c>
      <c r="C407" s="23">
        <v>5</v>
      </c>
      <c r="D407" s="23">
        <v>3</v>
      </c>
      <c r="E407" s="98" t="s">
        <v>49</v>
      </c>
      <c r="F407" s="98" t="s">
        <v>207</v>
      </c>
      <c r="G407" s="98" t="s">
        <v>4220</v>
      </c>
      <c r="H407" s="98" t="s">
        <v>262</v>
      </c>
      <c r="I407" s="98" t="s">
        <v>10071</v>
      </c>
      <c r="J407" s="99">
        <v>45057</v>
      </c>
      <c r="K407" s="107">
        <v>1000000000</v>
      </c>
      <c r="L407" s="98" t="s">
        <v>4223</v>
      </c>
      <c r="M407" s="23">
        <v>1080</v>
      </c>
      <c r="N407" s="23">
        <v>7</v>
      </c>
      <c r="O407" s="107">
        <v>903751562.39999998</v>
      </c>
      <c r="P407" s="23">
        <v>30</v>
      </c>
      <c r="Q407" s="23">
        <v>1</v>
      </c>
      <c r="R407" s="23">
        <v>2</v>
      </c>
      <c r="S407" s="23">
        <v>1.9E-2</v>
      </c>
      <c r="T407" s="47">
        <v>689.72812599999997</v>
      </c>
      <c r="U407" s="98" t="s">
        <v>263</v>
      </c>
      <c r="V407" s="98" t="s">
        <v>3139</v>
      </c>
      <c r="W407" s="69">
        <f t="shared" si="12"/>
        <v>1.3942677661256351</v>
      </c>
    </row>
    <row r="408" spans="1:23">
      <c r="A408">
        <f t="shared" si="13"/>
        <v>656</v>
      </c>
      <c r="B408" s="99">
        <v>44408</v>
      </c>
      <c r="C408" s="23">
        <v>6</v>
      </c>
      <c r="D408" s="23">
        <v>3</v>
      </c>
      <c r="E408" s="98" t="s">
        <v>49</v>
      </c>
      <c r="F408" s="98" t="s">
        <v>207</v>
      </c>
      <c r="G408" s="98" t="s">
        <v>4220</v>
      </c>
      <c r="H408" s="98" t="s">
        <v>262</v>
      </c>
      <c r="I408" s="98" t="s">
        <v>9617</v>
      </c>
      <c r="J408" s="99">
        <v>45064</v>
      </c>
      <c r="K408" s="107">
        <v>350000000</v>
      </c>
      <c r="L408" s="98" t="s">
        <v>3379</v>
      </c>
      <c r="M408" s="23">
        <v>1080</v>
      </c>
      <c r="N408" s="23">
        <v>7</v>
      </c>
      <c r="O408" s="107">
        <v>315462109.19999999</v>
      </c>
      <c r="P408" s="23">
        <v>30</v>
      </c>
      <c r="Q408" s="23">
        <v>1</v>
      </c>
      <c r="R408" s="23">
        <v>2</v>
      </c>
      <c r="S408" s="23">
        <v>1.9E-2</v>
      </c>
      <c r="T408" s="47">
        <v>241.42580799999999</v>
      </c>
      <c r="U408" s="98" t="s">
        <v>263</v>
      </c>
      <c r="V408" s="98" t="s">
        <v>3139</v>
      </c>
      <c r="W408" s="69">
        <f t="shared" si="12"/>
        <v>0.49329996773861357</v>
      </c>
    </row>
    <row r="409" spans="1:23">
      <c r="A409">
        <f t="shared" si="13"/>
        <v>314</v>
      </c>
      <c r="B409" s="99">
        <v>44408</v>
      </c>
      <c r="C409" s="23">
        <v>7</v>
      </c>
      <c r="D409" s="23">
        <v>3</v>
      </c>
      <c r="E409" s="98" t="s">
        <v>49</v>
      </c>
      <c r="F409" s="98" t="s">
        <v>207</v>
      </c>
      <c r="G409" s="98" t="s">
        <v>4220</v>
      </c>
      <c r="H409" s="98" t="s">
        <v>262</v>
      </c>
      <c r="I409" s="98" t="s">
        <v>6242</v>
      </c>
      <c r="J409" s="99">
        <v>44722</v>
      </c>
      <c r="K409" s="107">
        <v>500000000</v>
      </c>
      <c r="L409" s="98" t="s">
        <v>4224</v>
      </c>
      <c r="M409" s="23">
        <v>720</v>
      </c>
      <c r="N409" s="23">
        <v>7</v>
      </c>
      <c r="O409" s="107">
        <v>325504587.60000002</v>
      </c>
      <c r="P409" s="23">
        <v>30</v>
      </c>
      <c r="Q409" s="23">
        <v>1</v>
      </c>
      <c r="R409" s="23">
        <v>2</v>
      </c>
      <c r="S409" s="23">
        <v>1.9E-2</v>
      </c>
      <c r="T409" s="47">
        <v>229.94167100000001</v>
      </c>
      <c r="U409" s="98" t="s">
        <v>263</v>
      </c>
      <c r="V409" s="98" t="s">
        <v>3139</v>
      </c>
      <c r="W409" s="69">
        <f t="shared" si="12"/>
        <v>0.22489038361864197</v>
      </c>
    </row>
    <row r="410" spans="1:23">
      <c r="A410">
        <f t="shared" si="13"/>
        <v>679</v>
      </c>
      <c r="B410" s="99">
        <v>44408</v>
      </c>
      <c r="C410" s="23">
        <v>8</v>
      </c>
      <c r="D410" s="23">
        <v>3</v>
      </c>
      <c r="E410" s="98" t="s">
        <v>49</v>
      </c>
      <c r="F410" s="98" t="s">
        <v>207</v>
      </c>
      <c r="G410" s="98" t="s">
        <v>4220</v>
      </c>
      <c r="H410" s="98" t="s">
        <v>262</v>
      </c>
      <c r="I410" s="98" t="s">
        <v>6242</v>
      </c>
      <c r="J410" s="99">
        <v>45087</v>
      </c>
      <c r="K410" s="107">
        <v>300000000</v>
      </c>
      <c r="L410" s="98" t="s">
        <v>3379</v>
      </c>
      <c r="M410" s="23">
        <v>1080</v>
      </c>
      <c r="N410" s="23">
        <v>7</v>
      </c>
      <c r="O410" s="107">
        <v>250374834</v>
      </c>
      <c r="P410" s="23">
        <v>30</v>
      </c>
      <c r="Q410" s="23">
        <v>1</v>
      </c>
      <c r="R410" s="23">
        <v>2</v>
      </c>
      <c r="S410" s="23">
        <v>1.9E-2</v>
      </c>
      <c r="T410" s="47">
        <v>192.28666799999999</v>
      </c>
      <c r="U410" s="98" t="s">
        <v>263</v>
      </c>
      <c r="V410" s="98" t="s">
        <v>3139</v>
      </c>
      <c r="W410" s="69">
        <f t="shared" si="12"/>
        <v>0.40667034326378609</v>
      </c>
    </row>
    <row r="411" spans="1:23">
      <c r="A411">
        <f t="shared" si="13"/>
        <v>362</v>
      </c>
      <c r="B411" s="99">
        <v>44408</v>
      </c>
      <c r="C411" s="23">
        <v>9</v>
      </c>
      <c r="D411" s="23">
        <v>3</v>
      </c>
      <c r="E411" s="98" t="s">
        <v>49</v>
      </c>
      <c r="F411" s="98" t="s">
        <v>207</v>
      </c>
      <c r="G411" s="98" t="s">
        <v>4220</v>
      </c>
      <c r="H411" s="98" t="s">
        <v>262</v>
      </c>
      <c r="I411" s="98" t="s">
        <v>6825</v>
      </c>
      <c r="J411" s="99">
        <v>44770</v>
      </c>
      <c r="K411" s="107">
        <v>1200000000</v>
      </c>
      <c r="L411" s="98" t="s">
        <v>4225</v>
      </c>
      <c r="M411" s="23">
        <v>720</v>
      </c>
      <c r="N411" s="23">
        <v>7</v>
      </c>
      <c r="O411" s="107">
        <v>842647500</v>
      </c>
      <c r="P411" s="23">
        <v>30</v>
      </c>
      <c r="Q411" s="23">
        <v>1</v>
      </c>
      <c r="R411" s="23">
        <v>2</v>
      </c>
      <c r="S411" s="23">
        <v>1.9E-2</v>
      </c>
      <c r="T411" s="47">
        <v>602.04750000000001</v>
      </c>
      <c r="U411" s="98" t="s">
        <v>263</v>
      </c>
      <c r="V411" s="98" t="s">
        <v>3139</v>
      </c>
      <c r="W411" s="69">
        <f t="shared" si="12"/>
        <v>0.67883289922635626</v>
      </c>
    </row>
    <row r="412" spans="1:23">
      <c r="A412">
        <f t="shared" si="13"/>
        <v>362</v>
      </c>
      <c r="B412" s="99">
        <v>44408</v>
      </c>
      <c r="C412" s="23">
        <v>10</v>
      </c>
      <c r="D412" s="23">
        <v>3</v>
      </c>
      <c r="E412" s="98" t="s">
        <v>49</v>
      </c>
      <c r="F412" s="98" t="s">
        <v>207</v>
      </c>
      <c r="G412" s="98" t="s">
        <v>4220</v>
      </c>
      <c r="H412" s="98" t="s">
        <v>262</v>
      </c>
      <c r="I412" s="98" t="s">
        <v>6825</v>
      </c>
      <c r="J412" s="99">
        <v>44770</v>
      </c>
      <c r="K412" s="107">
        <v>300000000</v>
      </c>
      <c r="L412" s="98" t="s">
        <v>4226</v>
      </c>
      <c r="M412" s="23">
        <v>720</v>
      </c>
      <c r="N412" s="23">
        <v>7</v>
      </c>
      <c r="O412" s="107">
        <v>260175504</v>
      </c>
      <c r="P412" s="23">
        <v>30</v>
      </c>
      <c r="Q412" s="23">
        <v>1</v>
      </c>
      <c r="R412" s="23">
        <v>2</v>
      </c>
      <c r="S412" s="23">
        <v>8.9999999999999993E-3</v>
      </c>
      <c r="T412" s="47">
        <v>200.31597600000001</v>
      </c>
      <c r="U412" s="98" t="s">
        <v>263</v>
      </c>
      <c r="V412" s="98" t="s">
        <v>3139</v>
      </c>
      <c r="W412" s="69">
        <f t="shared" si="12"/>
        <v>0.22586436244554989</v>
      </c>
    </row>
    <row r="413" spans="1:23">
      <c r="A413">
        <f t="shared" si="13"/>
        <v>362</v>
      </c>
      <c r="B413" s="99">
        <v>44408</v>
      </c>
      <c r="C413" s="23">
        <v>11</v>
      </c>
      <c r="D413" s="23">
        <v>3</v>
      </c>
      <c r="E413" s="98" t="s">
        <v>49</v>
      </c>
      <c r="F413" s="98" t="s">
        <v>207</v>
      </c>
      <c r="G413" s="98" t="s">
        <v>4220</v>
      </c>
      <c r="H413" s="98" t="s">
        <v>262</v>
      </c>
      <c r="I413" s="98" t="s">
        <v>6825</v>
      </c>
      <c r="J413" s="99">
        <v>44770</v>
      </c>
      <c r="K413" s="107">
        <v>200000000</v>
      </c>
      <c r="L413" s="98" t="s">
        <v>4227</v>
      </c>
      <c r="M413" s="23">
        <v>720</v>
      </c>
      <c r="N413" s="23">
        <v>7</v>
      </c>
      <c r="O413" s="107">
        <v>173450340</v>
      </c>
      <c r="P413" s="23">
        <v>30</v>
      </c>
      <c r="Q413" s="23">
        <v>1</v>
      </c>
      <c r="R413" s="23">
        <v>2</v>
      </c>
      <c r="S413" s="23">
        <v>8.9999999999999993E-3</v>
      </c>
      <c r="T413" s="47">
        <v>133.54398800000001</v>
      </c>
      <c r="U413" s="98" t="s">
        <v>263</v>
      </c>
      <c r="V413" s="98" t="s">
        <v>3139</v>
      </c>
      <c r="W413" s="69">
        <f t="shared" si="12"/>
        <v>0.15057624614052834</v>
      </c>
    </row>
    <row r="414" spans="1:23">
      <c r="A414">
        <f t="shared" si="13"/>
        <v>362</v>
      </c>
      <c r="B414" s="99">
        <v>44408</v>
      </c>
      <c r="C414" s="23">
        <v>12</v>
      </c>
      <c r="D414" s="23">
        <v>3</v>
      </c>
      <c r="E414" s="98" t="s">
        <v>49</v>
      </c>
      <c r="F414" s="98" t="s">
        <v>207</v>
      </c>
      <c r="G414" s="98" t="s">
        <v>4220</v>
      </c>
      <c r="H414" s="98" t="s">
        <v>262</v>
      </c>
      <c r="I414" s="98" t="s">
        <v>6825</v>
      </c>
      <c r="J414" s="99">
        <v>44770</v>
      </c>
      <c r="K414" s="107">
        <v>600000000</v>
      </c>
      <c r="L414" s="98" t="s">
        <v>4228</v>
      </c>
      <c r="M414" s="23">
        <v>720</v>
      </c>
      <c r="N414" s="23">
        <v>7</v>
      </c>
      <c r="O414" s="107">
        <v>422352494.30000001</v>
      </c>
      <c r="P414" s="23">
        <v>30</v>
      </c>
      <c r="Q414" s="23">
        <v>1</v>
      </c>
      <c r="R414" s="23">
        <v>2</v>
      </c>
      <c r="S414" s="23">
        <v>2.4E-2</v>
      </c>
      <c r="T414" s="47">
        <v>301.28916600000002</v>
      </c>
      <c r="U414" s="98" t="s">
        <v>263</v>
      </c>
      <c r="V414" s="98" t="s">
        <v>3139</v>
      </c>
      <c r="W414" s="69">
        <f t="shared" si="12"/>
        <v>0.33971571688491509</v>
      </c>
    </row>
    <row r="415" spans="1:23">
      <c r="A415">
        <f t="shared" si="13"/>
        <v>362</v>
      </c>
      <c r="B415" s="99">
        <v>44408</v>
      </c>
      <c r="C415" s="23">
        <v>13</v>
      </c>
      <c r="D415" s="23">
        <v>3</v>
      </c>
      <c r="E415" s="98" t="s">
        <v>49</v>
      </c>
      <c r="F415" s="98" t="s">
        <v>207</v>
      </c>
      <c r="G415" s="98" t="s">
        <v>4220</v>
      </c>
      <c r="H415" s="98" t="s">
        <v>262</v>
      </c>
      <c r="I415" s="98" t="s">
        <v>6825</v>
      </c>
      <c r="J415" s="99">
        <v>44770</v>
      </c>
      <c r="K415" s="107">
        <v>200000000</v>
      </c>
      <c r="L415" s="98" t="s">
        <v>4228</v>
      </c>
      <c r="M415" s="23">
        <v>720</v>
      </c>
      <c r="N415" s="23">
        <v>7</v>
      </c>
      <c r="O415" s="107">
        <v>140282504.40000001</v>
      </c>
      <c r="P415" s="23">
        <v>30</v>
      </c>
      <c r="Q415" s="23">
        <v>1</v>
      </c>
      <c r="R415" s="23">
        <v>2</v>
      </c>
      <c r="S415" s="23">
        <v>2.4E-2</v>
      </c>
      <c r="T415" s="47">
        <v>100.429726</v>
      </c>
      <c r="U415" s="98" t="s">
        <v>263</v>
      </c>
      <c r="V415" s="98" t="s">
        <v>3139</v>
      </c>
      <c r="W415" s="69">
        <f t="shared" si="12"/>
        <v>0.11323857680513343</v>
      </c>
    </row>
    <row r="416" spans="1:23">
      <c r="A416">
        <f t="shared" si="13"/>
        <v>778</v>
      </c>
      <c r="B416" s="99">
        <v>44408</v>
      </c>
      <c r="C416" s="23">
        <v>14</v>
      </c>
      <c r="D416" s="23">
        <v>3</v>
      </c>
      <c r="E416" s="98" t="s">
        <v>49</v>
      </c>
      <c r="F416" s="98" t="s">
        <v>207</v>
      </c>
      <c r="G416" s="98" t="s">
        <v>4220</v>
      </c>
      <c r="H416" s="98" t="s">
        <v>262</v>
      </c>
      <c r="I416" s="98" t="s">
        <v>6322</v>
      </c>
      <c r="J416" s="99">
        <v>45186</v>
      </c>
      <c r="K416" s="107">
        <v>1000000000</v>
      </c>
      <c r="L416" s="98" t="s">
        <v>4229</v>
      </c>
      <c r="M416" s="23">
        <v>1080</v>
      </c>
      <c r="N416" s="23">
        <v>7</v>
      </c>
      <c r="O416" s="107">
        <v>935894730</v>
      </c>
      <c r="P416" s="23">
        <v>30</v>
      </c>
      <c r="Q416" s="23">
        <v>1</v>
      </c>
      <c r="R416" s="23">
        <v>2</v>
      </c>
      <c r="S416" s="23">
        <v>1.9E-2</v>
      </c>
      <c r="T416" s="47">
        <v>724.60973000000001</v>
      </c>
      <c r="U416" s="98" t="s">
        <v>263</v>
      </c>
      <c r="V416" s="98" t="s">
        <v>3139</v>
      </c>
      <c r="W416" s="69">
        <f t="shared" si="12"/>
        <v>1.7559304597494942</v>
      </c>
    </row>
    <row r="417" spans="1:23">
      <c r="A417">
        <f t="shared" si="13"/>
        <v>835</v>
      </c>
      <c r="B417" s="99">
        <v>44408</v>
      </c>
      <c r="C417" s="23">
        <v>15</v>
      </c>
      <c r="D417" s="23">
        <v>3</v>
      </c>
      <c r="E417" s="98" t="s">
        <v>49</v>
      </c>
      <c r="F417" s="98" t="s">
        <v>207</v>
      </c>
      <c r="G417" s="98" t="s">
        <v>4220</v>
      </c>
      <c r="H417" s="98" t="s">
        <v>262</v>
      </c>
      <c r="I417" s="98" t="s">
        <v>6544</v>
      </c>
      <c r="J417" s="99">
        <v>45243</v>
      </c>
      <c r="K417" s="107">
        <v>930000000</v>
      </c>
      <c r="L417" s="98" t="s">
        <v>7397</v>
      </c>
      <c r="M417" s="23">
        <v>1080</v>
      </c>
      <c r="N417" s="23">
        <v>7</v>
      </c>
      <c r="O417" s="107">
        <v>1121077800</v>
      </c>
      <c r="P417" s="23">
        <v>90</v>
      </c>
      <c r="Q417" s="23">
        <v>1</v>
      </c>
      <c r="R417" s="23">
        <v>2</v>
      </c>
      <c r="S417" s="23">
        <v>1.9E-2</v>
      </c>
      <c r="T417" s="47">
        <v>934.23149999999998</v>
      </c>
      <c r="U417" s="98" t="s">
        <v>263</v>
      </c>
      <c r="V417" s="98" t="s">
        <v>3139</v>
      </c>
      <c r="W417" s="69">
        <f t="shared" si="12"/>
        <v>2.4297664784032484</v>
      </c>
    </row>
    <row r="418" spans="1:23">
      <c r="A418">
        <f t="shared" si="13"/>
        <v>1346</v>
      </c>
      <c r="B418" s="99">
        <v>44408</v>
      </c>
      <c r="C418" s="23">
        <v>16</v>
      </c>
      <c r="D418" s="23">
        <v>3</v>
      </c>
      <c r="E418" s="98" t="s">
        <v>49</v>
      </c>
      <c r="F418" s="98" t="s">
        <v>207</v>
      </c>
      <c r="G418" s="98" t="s">
        <v>4220</v>
      </c>
      <c r="H418" s="98" t="s">
        <v>262</v>
      </c>
      <c r="I418" s="98" t="s">
        <v>6067</v>
      </c>
      <c r="J418" s="99">
        <v>45754</v>
      </c>
      <c r="K418" s="107">
        <v>1000000000</v>
      </c>
      <c r="L418" s="98" t="s">
        <v>7398</v>
      </c>
      <c r="M418" s="23">
        <v>1080</v>
      </c>
      <c r="N418" s="23">
        <v>7</v>
      </c>
      <c r="O418" s="107">
        <v>1180880000</v>
      </c>
      <c r="P418" s="23">
        <v>90</v>
      </c>
      <c r="Q418" s="23">
        <v>1</v>
      </c>
      <c r="R418" s="23">
        <v>2</v>
      </c>
      <c r="S418" s="23">
        <v>5.7000000000000002E-2</v>
      </c>
      <c r="T418" s="47">
        <v>946.34861932000001</v>
      </c>
      <c r="U418" s="98" t="s">
        <v>263</v>
      </c>
      <c r="V418" s="98" t="s">
        <v>3139</v>
      </c>
      <c r="W418" s="69">
        <f t="shared" si="12"/>
        <v>3.9675258665544013</v>
      </c>
    </row>
    <row r="419" spans="1:23">
      <c r="A419">
        <f t="shared" si="13"/>
        <v>30</v>
      </c>
      <c r="B419" s="99">
        <v>44408</v>
      </c>
      <c r="C419" s="23">
        <v>1</v>
      </c>
      <c r="D419" s="23">
        <v>3</v>
      </c>
      <c r="E419" s="98" t="s">
        <v>49</v>
      </c>
      <c r="F419" s="98" t="s">
        <v>108</v>
      </c>
      <c r="G419" s="98" t="s">
        <v>4220</v>
      </c>
      <c r="H419" s="98" t="s">
        <v>266</v>
      </c>
      <c r="I419" s="98" t="s">
        <v>6032</v>
      </c>
      <c r="J419" s="99">
        <v>44438</v>
      </c>
      <c r="K419" s="107">
        <v>24141175</v>
      </c>
      <c r="L419" s="98" t="s">
        <v>267</v>
      </c>
      <c r="M419" s="23">
        <v>30</v>
      </c>
      <c r="N419" s="23">
        <v>1</v>
      </c>
      <c r="O419" s="107">
        <v>24141175</v>
      </c>
      <c r="P419" s="23">
        <v>30</v>
      </c>
      <c r="Q419" s="23">
        <v>1</v>
      </c>
      <c r="R419" s="23">
        <v>2</v>
      </c>
      <c r="S419" s="23">
        <v>0</v>
      </c>
      <c r="T419" s="47">
        <v>43.92705239</v>
      </c>
      <c r="U419" s="98" t="s">
        <v>268</v>
      </c>
      <c r="V419" s="98" t="s">
        <v>3139</v>
      </c>
      <c r="W419" s="69">
        <f t="shared" si="12"/>
        <v>4.1046569917685925E-3</v>
      </c>
    </row>
    <row r="420" spans="1:23">
      <c r="A420">
        <f t="shared" si="13"/>
        <v>30</v>
      </c>
      <c r="B420" s="99">
        <v>44408</v>
      </c>
      <c r="C420" s="23">
        <v>2</v>
      </c>
      <c r="D420" s="23">
        <v>3</v>
      </c>
      <c r="E420" s="98" t="s">
        <v>49</v>
      </c>
      <c r="F420" s="98" t="s">
        <v>53</v>
      </c>
      <c r="G420" s="98" t="s">
        <v>4220</v>
      </c>
      <c r="H420" s="98" t="s">
        <v>10848</v>
      </c>
      <c r="I420" s="98" t="s">
        <v>6032</v>
      </c>
      <c r="J420" s="99">
        <v>44438</v>
      </c>
      <c r="K420" s="107">
        <v>3000000000</v>
      </c>
      <c r="L420" s="98" t="s">
        <v>10849</v>
      </c>
      <c r="M420" s="23">
        <v>1080</v>
      </c>
      <c r="N420" s="23">
        <v>1</v>
      </c>
      <c r="O420" s="107">
        <v>3000000000</v>
      </c>
      <c r="P420" s="23">
        <v>30</v>
      </c>
      <c r="Q420" s="23">
        <v>1</v>
      </c>
      <c r="R420" s="23">
        <v>2</v>
      </c>
      <c r="S420" s="23">
        <v>0</v>
      </c>
      <c r="T420" s="47">
        <v>2916.6665499999999</v>
      </c>
      <c r="U420" s="98" t="s">
        <v>10850</v>
      </c>
      <c r="V420" s="98" t="s">
        <v>3139</v>
      </c>
      <c r="W420" s="69">
        <f t="shared" si="12"/>
        <v>0.27254083977281585</v>
      </c>
    </row>
    <row r="421" spans="1:23">
      <c r="A421">
        <f t="shared" si="13"/>
        <v>30</v>
      </c>
      <c r="B421" s="99">
        <v>44408</v>
      </c>
      <c r="C421" s="23">
        <v>3</v>
      </c>
      <c r="D421" s="23">
        <v>3</v>
      </c>
      <c r="E421" s="98" t="s">
        <v>49</v>
      </c>
      <c r="F421" s="98" t="s">
        <v>56</v>
      </c>
      <c r="G421" s="98" t="s">
        <v>4220</v>
      </c>
      <c r="H421" s="98" t="s">
        <v>12358</v>
      </c>
      <c r="I421" s="98" t="s">
        <v>6032</v>
      </c>
      <c r="J421" s="99">
        <v>44438</v>
      </c>
      <c r="K421" s="107">
        <v>1000000000</v>
      </c>
      <c r="L421" s="98" t="s">
        <v>12359</v>
      </c>
      <c r="M421" s="23">
        <v>1080</v>
      </c>
      <c r="N421" s="23">
        <v>1</v>
      </c>
      <c r="O421" s="107">
        <v>1000000000</v>
      </c>
      <c r="P421" s="23">
        <v>30</v>
      </c>
      <c r="Q421" s="23">
        <v>1</v>
      </c>
      <c r="R421" s="23">
        <v>2</v>
      </c>
      <c r="S421" s="23">
        <v>0</v>
      </c>
      <c r="T421" s="47">
        <v>1001.198611</v>
      </c>
      <c r="U421" s="98" t="s">
        <v>10850</v>
      </c>
      <c r="V421" s="98" t="s">
        <v>3139</v>
      </c>
      <c r="W421" s="69">
        <f t="shared" si="12"/>
        <v>9.3554578675206057E-2</v>
      </c>
    </row>
    <row r="422" spans="1:23">
      <c r="A422">
        <f t="shared" si="13"/>
        <v>30</v>
      </c>
      <c r="B422" s="99">
        <v>44408</v>
      </c>
      <c r="C422" s="23">
        <v>4</v>
      </c>
      <c r="D422" s="23">
        <v>3</v>
      </c>
      <c r="E422" s="98" t="s">
        <v>49</v>
      </c>
      <c r="F422" s="98" t="s">
        <v>108</v>
      </c>
      <c r="G422" s="98" t="s">
        <v>4220</v>
      </c>
      <c r="H422" s="98" t="s">
        <v>266</v>
      </c>
      <c r="I422" s="98" t="s">
        <v>6032</v>
      </c>
      <c r="J422" s="99">
        <v>44438</v>
      </c>
      <c r="K422" s="107">
        <v>1000000000</v>
      </c>
      <c r="L422" s="98" t="s">
        <v>12360</v>
      </c>
      <c r="M422" s="23">
        <v>1080</v>
      </c>
      <c r="N422" s="23">
        <v>1</v>
      </c>
      <c r="O422" s="107">
        <v>1000000000</v>
      </c>
      <c r="P422" s="23">
        <v>30</v>
      </c>
      <c r="Q422" s="23">
        <v>1</v>
      </c>
      <c r="R422" s="23">
        <v>2</v>
      </c>
      <c r="S422" s="23">
        <v>0</v>
      </c>
      <c r="T422" s="47">
        <v>1002.793043</v>
      </c>
      <c r="U422" s="98" t="s">
        <v>10850</v>
      </c>
      <c r="V422" s="98" t="s">
        <v>3139</v>
      </c>
      <c r="W422" s="69">
        <f t="shared" si="12"/>
        <v>9.3703566510733791E-2</v>
      </c>
    </row>
    <row r="423" spans="1:23">
      <c r="A423">
        <f t="shared" si="13"/>
        <v>-153</v>
      </c>
      <c r="B423" s="99">
        <v>44408</v>
      </c>
      <c r="C423" s="23">
        <v>1</v>
      </c>
      <c r="D423" s="23">
        <v>3</v>
      </c>
      <c r="E423" s="98" t="s">
        <v>49</v>
      </c>
      <c r="F423" s="98" t="s">
        <v>108</v>
      </c>
      <c r="G423" s="98" t="s">
        <v>4120</v>
      </c>
      <c r="H423" s="98" t="s">
        <v>7401</v>
      </c>
      <c r="I423" s="98" t="s">
        <v>6059</v>
      </c>
      <c r="J423" s="99">
        <v>44255</v>
      </c>
      <c r="K423" s="107">
        <v>332270</v>
      </c>
      <c r="L423" s="98" t="s">
        <v>269</v>
      </c>
      <c r="M423" s="23">
        <v>30</v>
      </c>
      <c r="N423" s="23">
        <v>1</v>
      </c>
      <c r="O423" s="107">
        <v>20000000</v>
      </c>
      <c r="P423" s="23">
        <v>30</v>
      </c>
      <c r="Q423" s="23">
        <v>2</v>
      </c>
      <c r="R423" s="23">
        <v>2</v>
      </c>
      <c r="S423" s="23">
        <v>26.19</v>
      </c>
      <c r="T423" s="47">
        <v>0.85006000000000004</v>
      </c>
      <c r="U423" s="98" t="s">
        <v>270</v>
      </c>
      <c r="V423" s="98" t="s">
        <v>3139</v>
      </c>
      <c r="W423" s="69">
        <f t="shared" si="12"/>
        <v>-4.0510216634538751E-4</v>
      </c>
    </row>
    <row r="424" spans="1:23">
      <c r="A424">
        <f t="shared" si="13"/>
        <v>123</v>
      </c>
      <c r="B424" s="99">
        <v>44408</v>
      </c>
      <c r="C424" s="23">
        <v>2</v>
      </c>
      <c r="D424" s="23">
        <v>3</v>
      </c>
      <c r="E424" s="98" t="s">
        <v>49</v>
      </c>
      <c r="F424" s="98" t="s">
        <v>271</v>
      </c>
      <c r="G424" s="98" t="s">
        <v>7259</v>
      </c>
      <c r="H424" s="98" t="s">
        <v>272</v>
      </c>
      <c r="I424" s="98" t="s">
        <v>6470</v>
      </c>
      <c r="J424" s="99">
        <v>44531</v>
      </c>
      <c r="K424" s="107">
        <v>53806451</v>
      </c>
      <c r="L424" s="98" t="s">
        <v>273</v>
      </c>
      <c r="M424" s="23">
        <v>1440</v>
      </c>
      <c r="N424" s="23">
        <v>1</v>
      </c>
      <c r="O424" s="107">
        <v>70000000</v>
      </c>
      <c r="P424" s="23">
        <v>1440</v>
      </c>
      <c r="Q424" s="23">
        <v>1</v>
      </c>
      <c r="R424" s="23">
        <v>1</v>
      </c>
      <c r="S424" s="23">
        <v>7</v>
      </c>
      <c r="T424" s="47">
        <v>5.6000000000000004E-7</v>
      </c>
      <c r="U424" s="98" t="s">
        <v>274</v>
      </c>
      <c r="V424" s="98" t="s">
        <v>3139</v>
      </c>
      <c r="W424" s="69">
        <f t="shared" si="12"/>
        <v>2.1454415765092699E-10</v>
      </c>
    </row>
    <row r="425" spans="1:23">
      <c r="A425">
        <f t="shared" si="13"/>
        <v>651</v>
      </c>
      <c r="B425" s="99">
        <v>44408</v>
      </c>
      <c r="C425" s="23">
        <v>3</v>
      </c>
      <c r="D425" s="23">
        <v>1</v>
      </c>
      <c r="E425" s="98" t="s">
        <v>49</v>
      </c>
      <c r="F425" s="98" t="s">
        <v>207</v>
      </c>
      <c r="G425" s="98" t="s">
        <v>4120</v>
      </c>
      <c r="H425" s="98" t="s">
        <v>275</v>
      </c>
      <c r="I425" s="98" t="s">
        <v>9393</v>
      </c>
      <c r="J425" s="99">
        <v>45059</v>
      </c>
      <c r="K425" s="107">
        <v>700000000</v>
      </c>
      <c r="L425" s="98" t="s">
        <v>4230</v>
      </c>
      <c r="M425" s="23">
        <v>1080</v>
      </c>
      <c r="N425" s="23">
        <v>1</v>
      </c>
      <c r="O425" s="107">
        <v>700000000</v>
      </c>
      <c r="P425" s="23">
        <v>1080</v>
      </c>
      <c r="Q425" s="23">
        <v>1</v>
      </c>
      <c r="R425" s="23">
        <v>2</v>
      </c>
      <c r="S425" s="23">
        <v>4.4000000000000004</v>
      </c>
      <c r="T425" s="47">
        <v>481.70451389999999</v>
      </c>
      <c r="U425" s="98" t="s">
        <v>4231</v>
      </c>
      <c r="V425" s="98" t="s">
        <v>3139</v>
      </c>
      <c r="W425" s="69">
        <f t="shared" si="12"/>
        <v>0.97675413546069123</v>
      </c>
    </row>
    <row r="426" spans="1:23">
      <c r="A426">
        <f t="shared" si="13"/>
        <v>-50</v>
      </c>
      <c r="B426" s="99">
        <v>44408</v>
      </c>
      <c r="C426" s="23">
        <v>4</v>
      </c>
      <c r="D426" s="23">
        <v>5</v>
      </c>
      <c r="E426" s="98" t="s">
        <v>49</v>
      </c>
      <c r="F426" s="98" t="s">
        <v>164</v>
      </c>
      <c r="G426" s="98" t="s">
        <v>4120</v>
      </c>
      <c r="H426" s="98" t="s">
        <v>4232</v>
      </c>
      <c r="I426" s="98" t="s">
        <v>10072</v>
      </c>
      <c r="J426" s="99">
        <v>44358</v>
      </c>
      <c r="K426" s="107">
        <v>53000000</v>
      </c>
      <c r="L426" s="98" t="s">
        <v>7402</v>
      </c>
      <c r="M426" s="23">
        <v>720</v>
      </c>
      <c r="N426" s="23">
        <v>1</v>
      </c>
      <c r="O426" s="107">
        <v>53000000</v>
      </c>
      <c r="P426" s="23">
        <v>30</v>
      </c>
      <c r="Q426" s="23">
        <v>2</v>
      </c>
      <c r="R426" s="23">
        <v>2</v>
      </c>
      <c r="S426" s="23">
        <v>2</v>
      </c>
      <c r="T426" s="47">
        <v>35.436440700000006</v>
      </c>
      <c r="U426" s="98" t="s">
        <v>4233</v>
      </c>
      <c r="V426" s="98" t="s">
        <v>3139</v>
      </c>
      <c r="W426" s="69">
        <f t="shared" si="12"/>
        <v>-5.5187872532872582E-3</v>
      </c>
    </row>
    <row r="427" spans="1:23">
      <c r="A427">
        <f t="shared" si="13"/>
        <v>337</v>
      </c>
      <c r="B427" s="99">
        <v>44408</v>
      </c>
      <c r="C427" s="23">
        <v>5</v>
      </c>
      <c r="D427" s="23">
        <v>5</v>
      </c>
      <c r="E427" s="98" t="s">
        <v>49</v>
      </c>
      <c r="F427" s="98" t="s">
        <v>164</v>
      </c>
      <c r="G427" s="98" t="s">
        <v>4120</v>
      </c>
      <c r="H427" s="98" t="s">
        <v>4232</v>
      </c>
      <c r="I427" s="98" t="s">
        <v>6963</v>
      </c>
      <c r="J427" s="99">
        <v>44745</v>
      </c>
      <c r="K427" s="107">
        <v>65550000</v>
      </c>
      <c r="L427" s="98" t="s">
        <v>7403</v>
      </c>
      <c r="M427" s="23">
        <v>720</v>
      </c>
      <c r="N427" s="23">
        <v>1</v>
      </c>
      <c r="O427" s="107">
        <v>65550000</v>
      </c>
      <c r="P427" s="23">
        <v>720</v>
      </c>
      <c r="Q427" s="23">
        <v>2</v>
      </c>
      <c r="R427" s="23">
        <v>2</v>
      </c>
      <c r="S427" s="23">
        <v>4.5</v>
      </c>
      <c r="T427" s="47">
        <v>45.220983320000002</v>
      </c>
      <c r="U427" s="98" t="s">
        <v>4233</v>
      </c>
      <c r="V427" s="98" t="s">
        <v>3139</v>
      </c>
      <c r="W427" s="69">
        <f t="shared" si="12"/>
        <v>4.7467182781919838E-2</v>
      </c>
    </row>
    <row r="428" spans="1:23">
      <c r="A428">
        <f t="shared" si="13"/>
        <v>344</v>
      </c>
      <c r="B428" s="99">
        <v>44408</v>
      </c>
      <c r="C428" s="23">
        <v>6</v>
      </c>
      <c r="D428" s="23">
        <v>5</v>
      </c>
      <c r="E428" s="98" t="s">
        <v>49</v>
      </c>
      <c r="F428" s="98" t="s">
        <v>164</v>
      </c>
      <c r="G428" s="98" t="s">
        <v>4120</v>
      </c>
      <c r="H428" s="98" t="s">
        <v>4232</v>
      </c>
      <c r="I428" s="98" t="s">
        <v>10073</v>
      </c>
      <c r="J428" s="99">
        <v>44752</v>
      </c>
      <c r="K428" s="107">
        <v>251950000</v>
      </c>
      <c r="L428" s="98" t="s">
        <v>4234</v>
      </c>
      <c r="M428" s="23">
        <v>720</v>
      </c>
      <c r="N428" s="23">
        <v>1</v>
      </c>
      <c r="O428" s="107">
        <v>251950000</v>
      </c>
      <c r="P428" s="23">
        <v>720</v>
      </c>
      <c r="Q428" s="23">
        <v>2</v>
      </c>
      <c r="R428" s="23">
        <v>2</v>
      </c>
      <c r="S428" s="23">
        <v>2</v>
      </c>
      <c r="T428" s="47">
        <v>155.19839709999999</v>
      </c>
      <c r="U428" s="98" t="s">
        <v>4233</v>
      </c>
      <c r="V428" s="98" t="s">
        <v>3139</v>
      </c>
      <c r="W428" s="69">
        <f t="shared" si="12"/>
        <v>0.1662911850299098</v>
      </c>
    </row>
    <row r="429" spans="1:23">
      <c r="A429">
        <f t="shared" si="13"/>
        <v>375</v>
      </c>
      <c r="B429" s="99">
        <v>44408</v>
      </c>
      <c r="C429" s="23">
        <v>7</v>
      </c>
      <c r="D429" s="23">
        <v>5</v>
      </c>
      <c r="E429" s="98" t="s">
        <v>49</v>
      </c>
      <c r="F429" s="98" t="s">
        <v>164</v>
      </c>
      <c r="G429" s="98" t="s">
        <v>4120</v>
      </c>
      <c r="H429" s="98" t="s">
        <v>4232</v>
      </c>
      <c r="I429" s="98" t="s">
        <v>6969</v>
      </c>
      <c r="J429" s="99">
        <v>44783</v>
      </c>
      <c r="K429" s="107">
        <v>372750000</v>
      </c>
      <c r="L429" s="98" t="s">
        <v>4235</v>
      </c>
      <c r="M429" s="23">
        <v>720</v>
      </c>
      <c r="N429" s="23">
        <v>1</v>
      </c>
      <c r="O429" s="107">
        <v>372750000</v>
      </c>
      <c r="P429" s="23">
        <v>720</v>
      </c>
      <c r="Q429" s="23">
        <v>2</v>
      </c>
      <c r="R429" s="23">
        <v>2</v>
      </c>
      <c r="S429" s="23">
        <v>2</v>
      </c>
      <c r="T429" s="47">
        <v>230.2914246</v>
      </c>
      <c r="U429" s="98" t="s">
        <v>4233</v>
      </c>
      <c r="V429" s="98" t="s">
        <v>3139</v>
      </c>
      <c r="W429" s="69">
        <f t="shared" si="12"/>
        <v>0.26898780327220689</v>
      </c>
    </row>
    <row r="430" spans="1:23">
      <c r="A430">
        <f t="shared" si="13"/>
        <v>406</v>
      </c>
      <c r="B430" s="99">
        <v>44408</v>
      </c>
      <c r="C430" s="23">
        <v>8</v>
      </c>
      <c r="D430" s="23">
        <v>5</v>
      </c>
      <c r="E430" s="98" t="s">
        <v>49</v>
      </c>
      <c r="F430" s="98" t="s">
        <v>164</v>
      </c>
      <c r="G430" s="98" t="s">
        <v>4120</v>
      </c>
      <c r="H430" s="98" t="s">
        <v>4232</v>
      </c>
      <c r="I430" s="98" t="s">
        <v>7017</v>
      </c>
      <c r="J430" s="99">
        <v>44814</v>
      </c>
      <c r="K430" s="107">
        <v>254580000</v>
      </c>
      <c r="L430" s="98" t="s">
        <v>4236</v>
      </c>
      <c r="M430" s="23">
        <v>720</v>
      </c>
      <c r="N430" s="23">
        <v>1</v>
      </c>
      <c r="O430" s="107">
        <v>254580000</v>
      </c>
      <c r="P430" s="23">
        <v>720</v>
      </c>
      <c r="Q430" s="23">
        <v>2</v>
      </c>
      <c r="R430" s="23">
        <v>2</v>
      </c>
      <c r="S430" s="23">
        <v>2.5</v>
      </c>
      <c r="T430" s="47">
        <v>171.77596109999999</v>
      </c>
      <c r="U430" s="98" t="s">
        <v>4233</v>
      </c>
      <c r="V430" s="98" t="s">
        <v>3139</v>
      </c>
      <c r="W430" s="69">
        <f t="shared" si="12"/>
        <v>0.21722608485517458</v>
      </c>
    </row>
    <row r="431" spans="1:23">
      <c r="A431">
        <f t="shared" si="13"/>
        <v>436</v>
      </c>
      <c r="B431" s="99">
        <v>44408</v>
      </c>
      <c r="C431" s="23">
        <v>9</v>
      </c>
      <c r="D431" s="23">
        <v>5</v>
      </c>
      <c r="E431" s="98" t="s">
        <v>49</v>
      </c>
      <c r="F431" s="98" t="s">
        <v>164</v>
      </c>
      <c r="G431" s="98" t="s">
        <v>4120</v>
      </c>
      <c r="H431" s="98" t="s">
        <v>4232</v>
      </c>
      <c r="I431" s="98" t="s">
        <v>10074</v>
      </c>
      <c r="J431" s="99">
        <v>44844</v>
      </c>
      <c r="K431" s="107">
        <v>272200000</v>
      </c>
      <c r="L431" s="98" t="s">
        <v>7404</v>
      </c>
      <c r="M431" s="23">
        <v>720</v>
      </c>
      <c r="N431" s="23">
        <v>1</v>
      </c>
      <c r="O431" s="107">
        <v>272200000</v>
      </c>
      <c r="P431" s="23">
        <v>720</v>
      </c>
      <c r="Q431" s="23">
        <v>2</v>
      </c>
      <c r="R431" s="23">
        <v>2</v>
      </c>
      <c r="S431" s="23">
        <v>2</v>
      </c>
      <c r="T431" s="47">
        <v>207.66931580000002</v>
      </c>
      <c r="U431" s="98" t="s">
        <v>4233</v>
      </c>
      <c r="V431" s="98" t="s">
        <v>3139</v>
      </c>
      <c r="W431" s="69">
        <f t="shared" si="12"/>
        <v>0.28202160213007155</v>
      </c>
    </row>
    <row r="432" spans="1:23">
      <c r="A432">
        <f t="shared" si="13"/>
        <v>467</v>
      </c>
      <c r="B432" s="99">
        <v>44408</v>
      </c>
      <c r="C432" s="23">
        <v>10</v>
      </c>
      <c r="D432" s="23">
        <v>5</v>
      </c>
      <c r="E432" s="98" t="s">
        <v>49</v>
      </c>
      <c r="F432" s="98" t="s">
        <v>164</v>
      </c>
      <c r="G432" s="98" t="s">
        <v>4120</v>
      </c>
      <c r="H432" s="98" t="s">
        <v>4232</v>
      </c>
      <c r="I432" s="98" t="s">
        <v>6225</v>
      </c>
      <c r="J432" s="99">
        <v>44875</v>
      </c>
      <c r="K432" s="107">
        <v>254500000</v>
      </c>
      <c r="L432" s="98" t="s">
        <v>7405</v>
      </c>
      <c r="M432" s="23">
        <v>720</v>
      </c>
      <c r="N432" s="23">
        <v>1</v>
      </c>
      <c r="O432" s="107">
        <v>254500000</v>
      </c>
      <c r="P432" s="23">
        <v>720</v>
      </c>
      <c r="Q432" s="23">
        <v>2</v>
      </c>
      <c r="R432" s="23">
        <v>2</v>
      </c>
      <c r="S432" s="23">
        <v>2</v>
      </c>
      <c r="T432" s="47">
        <v>190.74672859999998</v>
      </c>
      <c r="U432" s="98" t="s">
        <v>4233</v>
      </c>
      <c r="V432" s="98" t="s">
        <v>3139</v>
      </c>
      <c r="W432" s="69">
        <f t="shared" si="12"/>
        <v>0.27745817989368915</v>
      </c>
    </row>
    <row r="433" spans="1:23">
      <c r="A433">
        <f t="shared" si="13"/>
        <v>497</v>
      </c>
      <c r="B433" s="99">
        <v>44408</v>
      </c>
      <c r="C433" s="23">
        <v>11</v>
      </c>
      <c r="D433" s="23">
        <v>5</v>
      </c>
      <c r="E433" s="98" t="s">
        <v>49</v>
      </c>
      <c r="F433" s="98" t="s">
        <v>164</v>
      </c>
      <c r="G433" s="98" t="s">
        <v>4120</v>
      </c>
      <c r="H433" s="98" t="s">
        <v>4232</v>
      </c>
      <c r="I433" s="98" t="s">
        <v>10075</v>
      </c>
      <c r="J433" s="99">
        <v>44905</v>
      </c>
      <c r="K433" s="107">
        <v>207100000</v>
      </c>
      <c r="L433" s="98" t="s">
        <v>7406</v>
      </c>
      <c r="M433" s="23">
        <v>720</v>
      </c>
      <c r="N433" s="23">
        <v>1</v>
      </c>
      <c r="O433" s="107">
        <v>207100000</v>
      </c>
      <c r="P433" s="23">
        <v>720</v>
      </c>
      <c r="Q433" s="23">
        <v>2</v>
      </c>
      <c r="R433" s="23">
        <v>2</v>
      </c>
      <c r="S433" s="23">
        <v>2</v>
      </c>
      <c r="T433" s="47">
        <v>155.4354371</v>
      </c>
      <c r="U433" s="98" t="s">
        <v>4233</v>
      </c>
      <c r="V433" s="98" t="s">
        <v>3139</v>
      </c>
      <c r="W433" s="69">
        <f t="shared" si="12"/>
        <v>0.24061903551243327</v>
      </c>
    </row>
    <row r="434" spans="1:23">
      <c r="A434">
        <f t="shared" si="13"/>
        <v>528</v>
      </c>
      <c r="B434" s="99">
        <v>44408</v>
      </c>
      <c r="C434" s="23">
        <v>12</v>
      </c>
      <c r="D434" s="23">
        <v>5</v>
      </c>
      <c r="E434" s="98" t="s">
        <v>49</v>
      </c>
      <c r="F434" s="98" t="s">
        <v>164</v>
      </c>
      <c r="G434" s="98" t="s">
        <v>4120</v>
      </c>
      <c r="H434" s="98" t="s">
        <v>4232</v>
      </c>
      <c r="I434" s="98" t="s">
        <v>10076</v>
      </c>
      <c r="J434" s="99">
        <v>44936</v>
      </c>
      <c r="K434" s="107">
        <v>129500000</v>
      </c>
      <c r="L434" s="98" t="s">
        <v>7407</v>
      </c>
      <c r="M434" s="23">
        <v>720</v>
      </c>
      <c r="N434" s="23">
        <v>1</v>
      </c>
      <c r="O434" s="107">
        <v>129500000</v>
      </c>
      <c r="P434" s="23">
        <v>720</v>
      </c>
      <c r="Q434" s="23">
        <v>2</v>
      </c>
      <c r="R434" s="23">
        <v>2</v>
      </c>
      <c r="S434" s="23">
        <v>2</v>
      </c>
      <c r="T434" s="47">
        <v>103.9671725</v>
      </c>
      <c r="U434" s="98" t="s">
        <v>4233</v>
      </c>
      <c r="V434" s="98" t="s">
        <v>3139</v>
      </c>
      <c r="W434" s="69">
        <f t="shared" si="12"/>
        <v>0.1709833058682734</v>
      </c>
    </row>
    <row r="435" spans="1:23">
      <c r="A435">
        <f t="shared" si="13"/>
        <v>559</v>
      </c>
      <c r="B435" s="99">
        <v>44408</v>
      </c>
      <c r="C435" s="23">
        <v>13</v>
      </c>
      <c r="D435" s="23">
        <v>5</v>
      </c>
      <c r="E435" s="98" t="s">
        <v>49</v>
      </c>
      <c r="F435" s="98" t="s">
        <v>164</v>
      </c>
      <c r="G435" s="98" t="s">
        <v>4120</v>
      </c>
      <c r="H435" s="98" t="s">
        <v>4232</v>
      </c>
      <c r="I435" s="98" t="s">
        <v>6414</v>
      </c>
      <c r="J435" s="99">
        <v>44967</v>
      </c>
      <c r="K435" s="107">
        <v>51500000</v>
      </c>
      <c r="L435" s="98" t="s">
        <v>7408</v>
      </c>
      <c r="M435" s="23">
        <v>720</v>
      </c>
      <c r="N435" s="23">
        <v>1</v>
      </c>
      <c r="O435" s="107">
        <v>51500000</v>
      </c>
      <c r="P435" s="23">
        <v>720</v>
      </c>
      <c r="Q435" s="23">
        <v>2</v>
      </c>
      <c r="R435" s="23">
        <v>2</v>
      </c>
      <c r="S435" s="23">
        <v>2</v>
      </c>
      <c r="T435" s="47">
        <v>43.835411479999998</v>
      </c>
      <c r="U435" s="98" t="s">
        <v>4233</v>
      </c>
      <c r="V435" s="98" t="s">
        <v>3139</v>
      </c>
      <c r="W435" s="69">
        <f t="shared" si="12"/>
        <v>7.6323881679347144E-2</v>
      </c>
    </row>
    <row r="436" spans="1:23">
      <c r="A436">
        <f t="shared" si="13"/>
        <v>587</v>
      </c>
      <c r="B436" s="99">
        <v>44408</v>
      </c>
      <c r="C436" s="23">
        <v>14</v>
      </c>
      <c r="D436" s="23">
        <v>5</v>
      </c>
      <c r="E436" s="98" t="s">
        <v>49</v>
      </c>
      <c r="F436" s="98" t="s">
        <v>164</v>
      </c>
      <c r="G436" s="98" t="s">
        <v>4120</v>
      </c>
      <c r="H436" s="98" t="s">
        <v>4232</v>
      </c>
      <c r="I436" s="98" t="s">
        <v>6041</v>
      </c>
      <c r="J436" s="99">
        <v>44995</v>
      </c>
      <c r="K436" s="107">
        <v>103500000</v>
      </c>
      <c r="L436" s="98" t="s">
        <v>7409</v>
      </c>
      <c r="M436" s="23">
        <v>720</v>
      </c>
      <c r="N436" s="23">
        <v>1</v>
      </c>
      <c r="O436" s="107">
        <v>103500000</v>
      </c>
      <c r="P436" s="23">
        <v>720</v>
      </c>
      <c r="Q436" s="23">
        <v>2</v>
      </c>
      <c r="R436" s="23">
        <v>2</v>
      </c>
      <c r="S436" s="23">
        <v>2</v>
      </c>
      <c r="T436" s="47">
        <v>89.959279049999992</v>
      </c>
      <c r="U436" s="98" t="s">
        <v>4233</v>
      </c>
      <c r="V436" s="98" t="s">
        <v>3139</v>
      </c>
      <c r="W436" s="69">
        <f t="shared" si="12"/>
        <v>0.16447792620925505</v>
      </c>
    </row>
    <row r="437" spans="1:23">
      <c r="A437">
        <f t="shared" si="13"/>
        <v>618</v>
      </c>
      <c r="B437" s="99">
        <v>44408</v>
      </c>
      <c r="C437" s="23">
        <v>15</v>
      </c>
      <c r="D437" s="23">
        <v>5</v>
      </c>
      <c r="E437" s="98" t="s">
        <v>49</v>
      </c>
      <c r="F437" s="98" t="s">
        <v>164</v>
      </c>
      <c r="G437" s="98" t="s">
        <v>4120</v>
      </c>
      <c r="H437" s="98" t="s">
        <v>4232</v>
      </c>
      <c r="I437" s="98" t="s">
        <v>10077</v>
      </c>
      <c r="J437" s="99">
        <v>45026</v>
      </c>
      <c r="K437" s="107">
        <v>85000000</v>
      </c>
      <c r="L437" s="98" t="s">
        <v>7410</v>
      </c>
      <c r="M437" s="23">
        <v>720</v>
      </c>
      <c r="N437" s="23">
        <v>1</v>
      </c>
      <c r="O437" s="107">
        <v>85000000</v>
      </c>
      <c r="P437" s="23">
        <v>720</v>
      </c>
      <c r="Q437" s="23">
        <v>2</v>
      </c>
      <c r="R437" s="23">
        <v>2</v>
      </c>
      <c r="S437" s="23">
        <v>2</v>
      </c>
      <c r="T437" s="47">
        <v>53.644664040000002</v>
      </c>
      <c r="U437" s="98" t="s">
        <v>4233</v>
      </c>
      <c r="V437" s="98" t="s">
        <v>3139</v>
      </c>
      <c r="W437" s="69">
        <f t="shared" si="12"/>
        <v>0.10326153080746199</v>
      </c>
    </row>
    <row r="438" spans="1:23">
      <c r="A438">
        <f t="shared" si="13"/>
        <v>648</v>
      </c>
      <c r="B438" s="99">
        <v>44408</v>
      </c>
      <c r="C438" s="23">
        <v>16</v>
      </c>
      <c r="D438" s="23">
        <v>5</v>
      </c>
      <c r="E438" s="98" t="s">
        <v>49</v>
      </c>
      <c r="F438" s="98" t="s">
        <v>164</v>
      </c>
      <c r="G438" s="98" t="s">
        <v>4120</v>
      </c>
      <c r="H438" s="98" t="s">
        <v>4232</v>
      </c>
      <c r="I438" s="98" t="s">
        <v>6088</v>
      </c>
      <c r="J438" s="99">
        <v>45056</v>
      </c>
      <c r="K438" s="107">
        <v>33000000</v>
      </c>
      <c r="L438" s="98" t="s">
        <v>10078</v>
      </c>
      <c r="M438" s="23">
        <v>720</v>
      </c>
      <c r="N438" s="23">
        <v>1</v>
      </c>
      <c r="O438" s="107">
        <v>33000000</v>
      </c>
      <c r="P438" s="23">
        <v>720</v>
      </c>
      <c r="Q438" s="23">
        <v>2</v>
      </c>
      <c r="R438" s="23">
        <v>2</v>
      </c>
      <c r="S438" s="23">
        <v>2</v>
      </c>
      <c r="T438" s="47">
        <v>29.45994155</v>
      </c>
      <c r="U438" s="98" t="s">
        <v>4233</v>
      </c>
      <c r="V438" s="98" t="s">
        <v>3139</v>
      </c>
      <c r="W438" s="69">
        <f t="shared" si="12"/>
        <v>5.9460757942800681E-2</v>
      </c>
    </row>
    <row r="439" spans="1:23">
      <c r="A439">
        <f t="shared" si="13"/>
        <v>679</v>
      </c>
      <c r="B439" s="99">
        <v>44408</v>
      </c>
      <c r="C439" s="23">
        <v>17</v>
      </c>
      <c r="D439" s="23">
        <v>5</v>
      </c>
      <c r="E439" s="98" t="s">
        <v>49</v>
      </c>
      <c r="F439" s="98" t="s">
        <v>164</v>
      </c>
      <c r="G439" s="98" t="s">
        <v>4120</v>
      </c>
      <c r="H439" s="98" t="s">
        <v>4232</v>
      </c>
      <c r="I439" s="98" t="s">
        <v>6416</v>
      </c>
      <c r="J439" s="99">
        <v>45087</v>
      </c>
      <c r="K439" s="107">
        <v>42500000</v>
      </c>
      <c r="L439" s="98" t="s">
        <v>10851</v>
      </c>
      <c r="M439" s="23">
        <v>720</v>
      </c>
      <c r="N439" s="23">
        <v>1</v>
      </c>
      <c r="O439" s="107">
        <v>42500000</v>
      </c>
      <c r="P439" s="23">
        <v>720</v>
      </c>
      <c r="Q439" s="23">
        <v>2</v>
      </c>
      <c r="R439" s="23">
        <v>2</v>
      </c>
      <c r="S439" s="23">
        <v>2</v>
      </c>
      <c r="T439" s="47">
        <v>41.764266490000004</v>
      </c>
      <c r="U439" s="98" t="s">
        <v>4233</v>
      </c>
      <c r="V439" s="98" t="s">
        <v>3139</v>
      </c>
      <c r="W439" s="69">
        <f t="shared" si="12"/>
        <v>8.8327957243757221E-2</v>
      </c>
    </row>
    <row r="440" spans="1:23">
      <c r="A440">
        <f t="shared" si="13"/>
        <v>709</v>
      </c>
      <c r="B440" s="99">
        <v>44408</v>
      </c>
      <c r="C440" s="23">
        <v>18</v>
      </c>
      <c r="D440" s="23">
        <v>5</v>
      </c>
      <c r="E440" s="98" t="s">
        <v>49</v>
      </c>
      <c r="F440" s="98" t="s">
        <v>164</v>
      </c>
      <c r="G440" s="98" t="s">
        <v>4120</v>
      </c>
      <c r="H440" s="98" t="s">
        <v>4232</v>
      </c>
      <c r="I440" s="98" t="s">
        <v>6464</v>
      </c>
      <c r="J440" s="99">
        <v>45117</v>
      </c>
      <c r="K440" s="107">
        <v>47000000</v>
      </c>
      <c r="L440" s="98" t="s">
        <v>12361</v>
      </c>
      <c r="M440" s="23">
        <v>720</v>
      </c>
      <c r="N440" s="23">
        <v>1</v>
      </c>
      <c r="O440" s="107">
        <v>47000000</v>
      </c>
      <c r="P440" s="23">
        <v>720</v>
      </c>
      <c r="Q440" s="23">
        <v>2</v>
      </c>
      <c r="R440" s="23">
        <v>2</v>
      </c>
      <c r="S440" s="23">
        <v>2</v>
      </c>
      <c r="T440" s="47">
        <v>47.026111110000002</v>
      </c>
      <c r="U440" s="98" t="s">
        <v>4233</v>
      </c>
      <c r="V440" s="98" t="s">
        <v>3139</v>
      </c>
      <c r="W440" s="69">
        <f t="shared" si="12"/>
        <v>0.10385056291444453</v>
      </c>
    </row>
    <row r="441" spans="1:23">
      <c r="A441">
        <f t="shared" si="13"/>
        <v>30</v>
      </c>
      <c r="B441" s="99">
        <v>44408</v>
      </c>
      <c r="C441" s="23">
        <v>1</v>
      </c>
      <c r="D441" s="23">
        <v>3</v>
      </c>
      <c r="E441" s="98" t="s">
        <v>49</v>
      </c>
      <c r="F441" s="98" t="s">
        <v>53</v>
      </c>
      <c r="G441" s="98" t="s">
        <v>4120</v>
      </c>
      <c r="H441" s="98" t="s">
        <v>7413</v>
      </c>
      <c r="I441" s="98" t="s">
        <v>6032</v>
      </c>
      <c r="J441" s="99">
        <v>44438</v>
      </c>
      <c r="K441" s="107">
        <v>1684598.08</v>
      </c>
      <c r="L441" s="98" t="s">
        <v>7414</v>
      </c>
      <c r="M441" s="23">
        <v>30</v>
      </c>
      <c r="N441" s="23">
        <v>1</v>
      </c>
      <c r="O441" s="107">
        <v>1</v>
      </c>
      <c r="P441" s="23">
        <v>30</v>
      </c>
      <c r="Q441" s="23">
        <v>1</v>
      </c>
      <c r="R441" s="23">
        <v>2</v>
      </c>
      <c r="S441" s="23">
        <v>7.59</v>
      </c>
      <c r="T441" s="47">
        <v>1.68459808</v>
      </c>
      <c r="U441" s="98" t="s">
        <v>85</v>
      </c>
      <c r="V441" s="98" t="s">
        <v>3139</v>
      </c>
      <c r="W441" s="69">
        <f t="shared" si="12"/>
        <v>1.5741318643465544E-4</v>
      </c>
    </row>
    <row r="442" spans="1:23">
      <c r="A442">
        <f t="shared" si="13"/>
        <v>-30</v>
      </c>
      <c r="B442" s="99">
        <v>44408</v>
      </c>
      <c r="C442" s="23">
        <v>1</v>
      </c>
      <c r="D442" s="23">
        <v>3</v>
      </c>
      <c r="E442" s="98" t="s">
        <v>49</v>
      </c>
      <c r="F442" s="98" t="s">
        <v>276</v>
      </c>
      <c r="G442" s="98" t="s">
        <v>4220</v>
      </c>
      <c r="H442" s="98" t="s">
        <v>277</v>
      </c>
      <c r="I442" s="98" t="s">
        <v>6203</v>
      </c>
      <c r="J442" s="99">
        <v>44378</v>
      </c>
      <c r="K442" s="107">
        <v>1</v>
      </c>
      <c r="L442" s="98" t="s">
        <v>50</v>
      </c>
      <c r="M442" s="23">
        <v>1</v>
      </c>
      <c r="N442" s="23">
        <v>1</v>
      </c>
      <c r="O442" s="107">
        <v>1</v>
      </c>
      <c r="P442" s="23">
        <v>1</v>
      </c>
      <c r="Q442" s="23">
        <v>1</v>
      </c>
      <c r="R442" s="23">
        <v>1</v>
      </c>
      <c r="S442" s="23">
        <v>1</v>
      </c>
      <c r="T442" s="47">
        <v>2562.3115118800001</v>
      </c>
      <c r="U442" s="98" t="s">
        <v>278</v>
      </c>
      <c r="V442" s="98" t="s">
        <v>3139</v>
      </c>
      <c r="W442" s="69">
        <f t="shared" si="12"/>
        <v>-0.23942899170538667</v>
      </c>
    </row>
    <row r="443" spans="1:23">
      <c r="A443">
        <f t="shared" si="13"/>
        <v>-77</v>
      </c>
      <c r="B443" s="99">
        <v>44408</v>
      </c>
      <c r="C443" s="23">
        <v>1</v>
      </c>
      <c r="D443" s="23">
        <v>3</v>
      </c>
      <c r="E443" s="98" t="s">
        <v>49</v>
      </c>
      <c r="F443" s="98" t="s">
        <v>53</v>
      </c>
      <c r="G443" s="98" t="s">
        <v>4220</v>
      </c>
      <c r="H443" s="98" t="s">
        <v>280</v>
      </c>
      <c r="I443" s="98" t="s">
        <v>10079</v>
      </c>
      <c r="J443" s="99">
        <v>44331</v>
      </c>
      <c r="K443" s="107">
        <v>437500010</v>
      </c>
      <c r="L443" s="98" t="s">
        <v>281</v>
      </c>
      <c r="M443" s="23">
        <v>720</v>
      </c>
      <c r="N443" s="23">
        <v>1</v>
      </c>
      <c r="O443" s="107">
        <v>437500010</v>
      </c>
      <c r="P443" s="23">
        <v>720</v>
      </c>
      <c r="Q443" s="23">
        <v>2</v>
      </c>
      <c r="R443" s="23">
        <v>2</v>
      </c>
      <c r="S443" s="23">
        <v>7</v>
      </c>
      <c r="T443" s="47">
        <v>1946.65237032</v>
      </c>
      <c r="U443" s="98" t="s">
        <v>279</v>
      </c>
      <c r="V443" s="98" t="s">
        <v>3139</v>
      </c>
      <c r="W443" s="69">
        <f t="shared" si="12"/>
        <v>-0.46687721781751346</v>
      </c>
    </row>
    <row r="444" spans="1:23">
      <c r="A444">
        <f t="shared" si="13"/>
        <v>1537</v>
      </c>
      <c r="B444" s="99">
        <v>44408</v>
      </c>
      <c r="C444" s="23">
        <v>1</v>
      </c>
      <c r="D444" s="23">
        <v>4</v>
      </c>
      <c r="E444" s="98" t="s">
        <v>49</v>
      </c>
      <c r="F444" s="98" t="s">
        <v>282</v>
      </c>
      <c r="G444" s="98" t="s">
        <v>4220</v>
      </c>
      <c r="H444" s="98" t="s">
        <v>283</v>
      </c>
      <c r="I444" s="98" t="s">
        <v>9491</v>
      </c>
      <c r="J444" s="99">
        <v>45945</v>
      </c>
      <c r="K444" s="107">
        <v>1412525861</v>
      </c>
      <c r="L444" s="98" t="s">
        <v>284</v>
      </c>
      <c r="M444" s="23">
        <v>1080</v>
      </c>
      <c r="N444" s="23">
        <v>1</v>
      </c>
      <c r="O444" s="107">
        <v>380000000</v>
      </c>
      <c r="P444" s="23">
        <v>30</v>
      </c>
      <c r="Q444" s="23">
        <v>1</v>
      </c>
      <c r="R444" s="23">
        <v>2</v>
      </c>
      <c r="S444" s="23">
        <v>6</v>
      </c>
      <c r="T444" s="47">
        <v>332.81170033999996</v>
      </c>
      <c r="U444" s="98" t="s">
        <v>85</v>
      </c>
      <c r="V444" s="98" t="s">
        <v>3139</v>
      </c>
      <c r="W444" s="69">
        <f t="shared" si="12"/>
        <v>1.5932943187752948</v>
      </c>
    </row>
    <row r="445" spans="1:23">
      <c r="A445">
        <f t="shared" si="13"/>
        <v>180</v>
      </c>
      <c r="B445" s="99">
        <v>44408</v>
      </c>
      <c r="C445" s="23">
        <v>2</v>
      </c>
      <c r="D445" s="23">
        <v>4</v>
      </c>
      <c r="E445" s="98" t="s">
        <v>49</v>
      </c>
      <c r="F445" s="98" t="s">
        <v>53</v>
      </c>
      <c r="G445" s="98" t="s">
        <v>4120</v>
      </c>
      <c r="H445" s="98" t="s">
        <v>12362</v>
      </c>
      <c r="I445" s="98" t="s">
        <v>6080</v>
      </c>
      <c r="J445" s="99">
        <v>44588</v>
      </c>
      <c r="K445" s="107">
        <v>400000000</v>
      </c>
      <c r="L445" s="98" t="s">
        <v>12363</v>
      </c>
      <c r="M445" s="23">
        <v>180</v>
      </c>
      <c r="N445" s="23">
        <v>1</v>
      </c>
      <c r="O445" s="107">
        <v>50000000</v>
      </c>
      <c r="P445" s="23">
        <v>30</v>
      </c>
      <c r="Q445" s="23">
        <v>1</v>
      </c>
      <c r="R445" s="23">
        <v>2</v>
      </c>
      <c r="S445" s="23">
        <v>6</v>
      </c>
      <c r="T445" s="47">
        <v>400</v>
      </c>
      <c r="U445" s="98" t="s">
        <v>85</v>
      </c>
      <c r="V445" s="98" t="s">
        <v>3139</v>
      </c>
      <c r="W445" s="69">
        <f t="shared" si="12"/>
        <v>0.22426218569783307</v>
      </c>
    </row>
    <row r="446" spans="1:23">
      <c r="A446">
        <f t="shared" si="13"/>
        <v>150</v>
      </c>
      <c r="B446" s="99">
        <v>44408</v>
      </c>
      <c r="C446" s="23">
        <v>1</v>
      </c>
      <c r="D446" s="23">
        <v>3</v>
      </c>
      <c r="E446" s="98" t="s">
        <v>49</v>
      </c>
      <c r="F446" s="98" t="s">
        <v>53</v>
      </c>
      <c r="G446" s="98" t="s">
        <v>4220</v>
      </c>
      <c r="H446" s="98" t="s">
        <v>194</v>
      </c>
      <c r="I446" s="98" t="s">
        <v>7249</v>
      </c>
      <c r="J446" s="99">
        <v>44558</v>
      </c>
      <c r="K446" s="107">
        <v>1015000000</v>
      </c>
      <c r="L446" s="98" t="s">
        <v>285</v>
      </c>
      <c r="M446" s="23">
        <v>720</v>
      </c>
      <c r="N446" s="23">
        <v>6</v>
      </c>
      <c r="O446" s="107">
        <v>1826247214</v>
      </c>
      <c r="P446" s="23">
        <v>30</v>
      </c>
      <c r="Q446" s="23">
        <v>1</v>
      </c>
      <c r="R446" s="23">
        <v>2</v>
      </c>
      <c r="S446" s="23">
        <v>2.2000000000000002</v>
      </c>
      <c r="T446" s="47">
        <v>826.32358499999998</v>
      </c>
      <c r="U446" s="98" t="s">
        <v>101</v>
      </c>
      <c r="V446" s="98" t="s">
        <v>3139</v>
      </c>
      <c r="W446" s="69">
        <f t="shared" si="12"/>
        <v>0.38606902763701906</v>
      </c>
    </row>
    <row r="447" spans="1:23">
      <c r="A447">
        <f t="shared" si="13"/>
        <v>0</v>
      </c>
      <c r="B447" s="99">
        <v>44408</v>
      </c>
      <c r="C447" s="23">
        <v>1</v>
      </c>
      <c r="D447" s="23">
        <v>3</v>
      </c>
      <c r="E447" s="98" t="s">
        <v>49</v>
      </c>
      <c r="F447" s="98" t="s">
        <v>53</v>
      </c>
      <c r="G447" s="98" t="s">
        <v>4220</v>
      </c>
      <c r="H447" s="98" t="s">
        <v>286</v>
      </c>
      <c r="I447" s="98" t="s">
        <v>6387</v>
      </c>
      <c r="J447" s="99">
        <v>44408</v>
      </c>
      <c r="K447" s="107">
        <v>16136906</v>
      </c>
      <c r="L447" s="98" t="s">
        <v>50</v>
      </c>
      <c r="M447" s="23">
        <v>30</v>
      </c>
      <c r="N447" s="23">
        <v>1</v>
      </c>
      <c r="O447" s="107">
        <v>1</v>
      </c>
      <c r="P447" s="23">
        <v>30</v>
      </c>
      <c r="Q447" s="23">
        <v>2</v>
      </c>
      <c r="R447" s="23">
        <v>1</v>
      </c>
      <c r="S447" s="23">
        <v>2.0699999999999998</v>
      </c>
      <c r="T447" s="47">
        <v>16.136906</v>
      </c>
      <c r="U447" s="98" t="s">
        <v>287</v>
      </c>
      <c r="V447" s="98" t="s">
        <v>3139</v>
      </c>
      <c r="W447" s="69">
        <f t="shared" si="12"/>
        <v>0</v>
      </c>
    </row>
    <row r="448" spans="1:23">
      <c r="A448">
        <f t="shared" si="13"/>
        <v>70</v>
      </c>
      <c r="B448" s="99">
        <v>44408</v>
      </c>
      <c r="C448" s="23">
        <v>1</v>
      </c>
      <c r="D448" s="23">
        <v>4</v>
      </c>
      <c r="E448" s="98" t="s">
        <v>49</v>
      </c>
      <c r="F448" s="98" t="s">
        <v>53</v>
      </c>
      <c r="G448" s="98" t="s">
        <v>4237</v>
      </c>
      <c r="H448" s="98" t="s">
        <v>288</v>
      </c>
      <c r="I448" s="98" t="s">
        <v>6483</v>
      </c>
      <c r="J448" s="99">
        <v>44478</v>
      </c>
      <c r="K448" s="107">
        <v>120000000</v>
      </c>
      <c r="L448" s="98" t="s">
        <v>12364</v>
      </c>
      <c r="M448" s="23">
        <v>730</v>
      </c>
      <c r="N448" s="23">
        <v>1</v>
      </c>
      <c r="O448" s="107">
        <v>1</v>
      </c>
      <c r="P448" s="23">
        <v>30</v>
      </c>
      <c r="Q448" s="23">
        <v>2</v>
      </c>
      <c r="R448" s="23">
        <v>2</v>
      </c>
      <c r="S448" s="23">
        <v>0.74</v>
      </c>
      <c r="T448" s="47">
        <v>14.968696</v>
      </c>
      <c r="U448" s="98" t="s">
        <v>85</v>
      </c>
      <c r="V448" s="98" t="s">
        <v>3139</v>
      </c>
      <c r="W448" s="69">
        <f t="shared" si="12"/>
        <v>3.2636649130617884E-3</v>
      </c>
    </row>
    <row r="449" spans="1:23">
      <c r="A449">
        <f t="shared" si="13"/>
        <v>313</v>
      </c>
      <c r="B449" s="99">
        <v>44408</v>
      </c>
      <c r="C449" s="23">
        <v>2</v>
      </c>
      <c r="D449" s="23">
        <v>4</v>
      </c>
      <c r="E449" s="98" t="s">
        <v>49</v>
      </c>
      <c r="F449" s="98" t="s">
        <v>53</v>
      </c>
      <c r="G449" s="98" t="s">
        <v>4237</v>
      </c>
      <c r="H449" s="98" t="s">
        <v>288</v>
      </c>
      <c r="I449" s="98" t="s">
        <v>6083</v>
      </c>
      <c r="J449" s="99">
        <v>44721</v>
      </c>
      <c r="K449" s="107">
        <v>400000000</v>
      </c>
      <c r="L449" s="98" t="s">
        <v>12365</v>
      </c>
      <c r="M449" s="23">
        <v>360</v>
      </c>
      <c r="N449" s="23">
        <v>1</v>
      </c>
      <c r="O449" s="107">
        <v>1</v>
      </c>
      <c r="P449" s="23">
        <v>30</v>
      </c>
      <c r="Q449" s="23">
        <v>2</v>
      </c>
      <c r="R449" s="23">
        <v>2</v>
      </c>
      <c r="S449" s="23">
        <v>0.74</v>
      </c>
      <c r="T449" s="47">
        <v>366.66663</v>
      </c>
      <c r="U449" s="98" t="s">
        <v>85</v>
      </c>
      <c r="V449" s="98" t="s">
        <v>3139</v>
      </c>
      <c r="W449" s="69">
        <f t="shared" si="12"/>
        <v>0.35746973525192999</v>
      </c>
    </row>
    <row r="450" spans="1:23">
      <c r="A450">
        <f t="shared" si="13"/>
        <v>210</v>
      </c>
      <c r="B450" s="99">
        <v>44408</v>
      </c>
      <c r="C450" s="23">
        <v>1</v>
      </c>
      <c r="D450" s="23">
        <v>1</v>
      </c>
      <c r="E450" s="98" t="s">
        <v>49</v>
      </c>
      <c r="F450" s="98" t="s">
        <v>207</v>
      </c>
      <c r="G450" s="98" t="s">
        <v>4120</v>
      </c>
      <c r="H450" s="98" t="s">
        <v>290</v>
      </c>
      <c r="I450" s="98" t="s">
        <v>10080</v>
      </c>
      <c r="J450" s="99">
        <v>44618</v>
      </c>
      <c r="K450" s="107">
        <v>3000000000</v>
      </c>
      <c r="L450" s="98" t="s">
        <v>291</v>
      </c>
      <c r="M450" s="23">
        <v>1800</v>
      </c>
      <c r="N450" s="23">
        <v>9</v>
      </c>
      <c r="O450" s="107">
        <v>3000000000</v>
      </c>
      <c r="P450" s="23">
        <v>360</v>
      </c>
      <c r="Q450" s="23">
        <v>1</v>
      </c>
      <c r="R450" s="23">
        <v>2</v>
      </c>
      <c r="S450" s="23">
        <v>5.5100000000000003E-2</v>
      </c>
      <c r="T450" s="47">
        <v>437.5</v>
      </c>
      <c r="U450" s="98" t="s">
        <v>292</v>
      </c>
      <c r="V450" s="98" t="s">
        <v>3139</v>
      </c>
      <c r="W450" s="69">
        <f t="shared" ref="W450:W513" si="14">+T450/SUM($T$2:$T$5848)*A450</f>
        <v>0.28616789320817243</v>
      </c>
    </row>
    <row r="451" spans="1:23">
      <c r="A451">
        <f t="shared" ref="A451:A514" si="15">+J451-B451</f>
        <v>30</v>
      </c>
      <c r="B451" s="99">
        <v>44408</v>
      </c>
      <c r="C451" s="23">
        <v>2</v>
      </c>
      <c r="D451" s="23">
        <v>3</v>
      </c>
      <c r="E451" s="98" t="s">
        <v>49</v>
      </c>
      <c r="F451" s="98" t="s">
        <v>108</v>
      </c>
      <c r="G451" s="98" t="s">
        <v>4120</v>
      </c>
      <c r="H451" s="98" t="s">
        <v>293</v>
      </c>
      <c r="I451" s="98" t="s">
        <v>6552</v>
      </c>
      <c r="J451" s="99">
        <v>44438</v>
      </c>
      <c r="K451" s="107">
        <v>118790503</v>
      </c>
      <c r="L451" s="98" t="s">
        <v>50</v>
      </c>
      <c r="M451" s="23">
        <v>30</v>
      </c>
      <c r="N451" s="23">
        <v>1</v>
      </c>
      <c r="O451" s="107">
        <v>118790503</v>
      </c>
      <c r="P451" s="23">
        <v>360</v>
      </c>
      <c r="Q451" s="23">
        <v>1</v>
      </c>
      <c r="R451" s="23">
        <v>2</v>
      </c>
      <c r="S451" s="23">
        <v>0.05</v>
      </c>
      <c r="T451" s="47">
        <v>662.45584599999995</v>
      </c>
      <c r="U451" s="98" t="s">
        <v>294</v>
      </c>
      <c r="V451" s="98" t="s">
        <v>3139</v>
      </c>
      <c r="W451" s="69">
        <f t="shared" si="14"/>
        <v>6.1901581646777962E-2</v>
      </c>
    </row>
    <row r="452" spans="1:23">
      <c r="A452">
        <f t="shared" si="15"/>
        <v>390</v>
      </c>
      <c r="B452" s="99">
        <v>44408</v>
      </c>
      <c r="C452" s="23">
        <v>3</v>
      </c>
      <c r="D452" s="23">
        <v>3</v>
      </c>
      <c r="E452" s="98" t="s">
        <v>49</v>
      </c>
      <c r="F452" s="98" t="s">
        <v>108</v>
      </c>
      <c r="G452" s="98" t="s">
        <v>4120</v>
      </c>
      <c r="H452" s="98" t="s">
        <v>293</v>
      </c>
      <c r="I452" s="98" t="s">
        <v>6298</v>
      </c>
      <c r="J452" s="99">
        <v>44798</v>
      </c>
      <c r="K452" s="107">
        <v>1500000000</v>
      </c>
      <c r="L452" s="98" t="s">
        <v>295</v>
      </c>
      <c r="M452" s="23">
        <v>1080</v>
      </c>
      <c r="N452" s="23">
        <v>1</v>
      </c>
      <c r="O452" s="107">
        <v>1500000000</v>
      </c>
      <c r="P452" s="23">
        <v>360</v>
      </c>
      <c r="Q452" s="23">
        <v>1</v>
      </c>
      <c r="R452" s="23">
        <v>2</v>
      </c>
      <c r="S452" s="23">
        <v>4.7199999999999999E-2</v>
      </c>
      <c r="T452" s="47">
        <v>310.92589500000003</v>
      </c>
      <c r="U452" s="98" t="s">
        <v>292</v>
      </c>
      <c r="V452" s="98" t="s">
        <v>3139</v>
      </c>
      <c r="W452" s="69">
        <f t="shared" si="14"/>
        <v>0.37769832101492268</v>
      </c>
    </row>
    <row r="453" spans="1:23">
      <c r="A453">
        <f t="shared" si="15"/>
        <v>140</v>
      </c>
      <c r="B453" s="99">
        <v>44408</v>
      </c>
      <c r="C453" s="23">
        <v>4</v>
      </c>
      <c r="D453" s="23">
        <v>3</v>
      </c>
      <c r="E453" s="98" t="s">
        <v>49</v>
      </c>
      <c r="F453" s="98" t="s">
        <v>108</v>
      </c>
      <c r="G453" s="98" t="s">
        <v>4120</v>
      </c>
      <c r="H453" s="98" t="s">
        <v>293</v>
      </c>
      <c r="I453" s="98" t="s">
        <v>10081</v>
      </c>
      <c r="J453" s="99">
        <v>44548</v>
      </c>
      <c r="K453" s="107">
        <v>1500000000</v>
      </c>
      <c r="L453" s="98" t="s">
        <v>296</v>
      </c>
      <c r="M453" s="23">
        <v>540</v>
      </c>
      <c r="N453" s="23">
        <v>1</v>
      </c>
      <c r="O453" s="107">
        <v>1500000000</v>
      </c>
      <c r="P453" s="23">
        <v>360</v>
      </c>
      <c r="Q453" s="23">
        <v>1</v>
      </c>
      <c r="R453" s="23">
        <v>2</v>
      </c>
      <c r="S453" s="23">
        <v>4.5100000000000001E-2</v>
      </c>
      <c r="T453" s="47">
        <v>249.99999700000001</v>
      </c>
      <c r="U453" s="98" t="s">
        <v>292</v>
      </c>
      <c r="V453" s="98" t="s">
        <v>3139</v>
      </c>
      <c r="W453" s="69">
        <f t="shared" si="14"/>
        <v>0.10901633896158389</v>
      </c>
    </row>
    <row r="454" spans="1:23">
      <c r="A454">
        <f t="shared" si="15"/>
        <v>29</v>
      </c>
      <c r="B454" s="99">
        <v>44408</v>
      </c>
      <c r="C454" s="23">
        <v>5</v>
      </c>
      <c r="D454" s="23">
        <v>3</v>
      </c>
      <c r="E454" s="98" t="s">
        <v>49</v>
      </c>
      <c r="F454" s="98" t="s">
        <v>108</v>
      </c>
      <c r="G454" s="98" t="s">
        <v>4120</v>
      </c>
      <c r="H454" s="98" t="s">
        <v>293</v>
      </c>
      <c r="I454" s="98" t="s">
        <v>10082</v>
      </c>
      <c r="J454" s="99">
        <v>44437</v>
      </c>
      <c r="K454" s="107">
        <v>900000000</v>
      </c>
      <c r="L454" s="98" t="s">
        <v>4238</v>
      </c>
      <c r="M454" s="23">
        <v>540</v>
      </c>
      <c r="N454" s="23">
        <v>1</v>
      </c>
      <c r="O454" s="107">
        <v>900000000</v>
      </c>
      <c r="P454" s="23">
        <v>360</v>
      </c>
      <c r="Q454" s="23">
        <v>1</v>
      </c>
      <c r="R454" s="23">
        <v>2</v>
      </c>
      <c r="S454" s="23">
        <v>4.4499999999999998E-2</v>
      </c>
      <c r="T454" s="47">
        <v>299.21682199999998</v>
      </c>
      <c r="U454" s="98" t="s">
        <v>292</v>
      </c>
      <c r="V454" s="98" t="s">
        <v>3139</v>
      </c>
      <c r="W454" s="69">
        <f t="shared" si="14"/>
        <v>2.7027604673320892E-2</v>
      </c>
    </row>
    <row r="455" spans="1:23">
      <c r="A455">
        <f t="shared" si="15"/>
        <v>504</v>
      </c>
      <c r="B455" s="99">
        <v>44408</v>
      </c>
      <c r="C455" s="23">
        <v>6</v>
      </c>
      <c r="D455" s="23">
        <v>3</v>
      </c>
      <c r="E455" s="98" t="s">
        <v>49</v>
      </c>
      <c r="F455" s="98" t="s">
        <v>108</v>
      </c>
      <c r="G455" s="98" t="s">
        <v>4120</v>
      </c>
      <c r="H455" s="98" t="s">
        <v>293</v>
      </c>
      <c r="I455" s="98" t="s">
        <v>6285</v>
      </c>
      <c r="J455" s="99">
        <v>44912</v>
      </c>
      <c r="K455" s="107">
        <v>1000000000</v>
      </c>
      <c r="L455" s="98" t="s">
        <v>7411</v>
      </c>
      <c r="M455" s="23">
        <v>720</v>
      </c>
      <c r="N455" s="23">
        <v>1</v>
      </c>
      <c r="O455" s="107">
        <v>1000000000</v>
      </c>
      <c r="P455" s="23">
        <v>360</v>
      </c>
      <c r="Q455" s="23">
        <v>1</v>
      </c>
      <c r="R455" s="23">
        <v>2</v>
      </c>
      <c r="S455" s="23">
        <v>4.24E-2</v>
      </c>
      <c r="T455" s="47">
        <v>708.33333100000004</v>
      </c>
      <c r="U455" s="98" t="s">
        <v>292</v>
      </c>
      <c r="V455" s="98" t="s">
        <v>3139</v>
      </c>
      <c r="W455" s="69">
        <f t="shared" si="14"/>
        <v>1.1119666670888066</v>
      </c>
    </row>
    <row r="456" spans="1:23">
      <c r="A456">
        <f t="shared" si="15"/>
        <v>148</v>
      </c>
      <c r="B456" s="99">
        <v>44408</v>
      </c>
      <c r="C456" s="23">
        <v>7</v>
      </c>
      <c r="D456" s="23">
        <v>1</v>
      </c>
      <c r="E456" s="98" t="s">
        <v>49</v>
      </c>
      <c r="F456" s="98" t="s">
        <v>53</v>
      </c>
      <c r="G456" s="98" t="s">
        <v>4120</v>
      </c>
      <c r="H456" s="98" t="s">
        <v>297</v>
      </c>
      <c r="I456" s="98" t="s">
        <v>6482</v>
      </c>
      <c r="J456" s="99">
        <v>44556</v>
      </c>
      <c r="K456" s="107">
        <v>2000000000</v>
      </c>
      <c r="L456" s="98" t="s">
        <v>299</v>
      </c>
      <c r="M456" s="23">
        <v>1080</v>
      </c>
      <c r="N456" s="23">
        <v>9</v>
      </c>
      <c r="O456" s="107">
        <v>2000000000</v>
      </c>
      <c r="P456" s="23">
        <v>360</v>
      </c>
      <c r="Q456" s="23">
        <v>1</v>
      </c>
      <c r="R456" s="23">
        <v>2</v>
      </c>
      <c r="S456" s="23">
        <v>5.4300000000000001E-2</v>
      </c>
      <c r="T456" s="47">
        <v>1333.281698</v>
      </c>
      <c r="U456" s="98" t="s">
        <v>292</v>
      </c>
      <c r="V456" s="98" t="s">
        <v>3139</v>
      </c>
      <c r="W456" s="69">
        <f t="shared" si="14"/>
        <v>0.61462070591904072</v>
      </c>
    </row>
    <row r="457" spans="1:23">
      <c r="A457">
        <f t="shared" si="15"/>
        <v>352</v>
      </c>
      <c r="B457" s="99">
        <v>44408</v>
      </c>
      <c r="C457" s="23">
        <v>8</v>
      </c>
      <c r="D457" s="23">
        <v>1</v>
      </c>
      <c r="E457" s="98" t="s">
        <v>49</v>
      </c>
      <c r="F457" s="98" t="s">
        <v>53</v>
      </c>
      <c r="G457" s="98" t="s">
        <v>4120</v>
      </c>
      <c r="H457" s="98" t="s">
        <v>297</v>
      </c>
      <c r="I457" s="98" t="s">
        <v>10083</v>
      </c>
      <c r="J457" s="99">
        <v>44760</v>
      </c>
      <c r="K457" s="107">
        <v>3000000000</v>
      </c>
      <c r="L457" s="98" t="s">
        <v>298</v>
      </c>
      <c r="M457" s="23">
        <v>1080</v>
      </c>
      <c r="N457" s="23">
        <v>9</v>
      </c>
      <c r="O457" s="107">
        <v>3000000000</v>
      </c>
      <c r="P457" s="23">
        <v>360</v>
      </c>
      <c r="Q457" s="23">
        <v>1</v>
      </c>
      <c r="R457" s="23">
        <v>2</v>
      </c>
      <c r="S457" s="23">
        <v>5.4100000000000002E-2</v>
      </c>
      <c r="T457" s="47">
        <v>502.57826445999996</v>
      </c>
      <c r="U457" s="98" t="s">
        <v>292</v>
      </c>
      <c r="V457" s="98" t="s">
        <v>3139</v>
      </c>
      <c r="W457" s="69">
        <f t="shared" si="14"/>
        <v>0.55102324479655773</v>
      </c>
    </row>
    <row r="458" spans="1:23">
      <c r="A458">
        <f t="shared" si="15"/>
        <v>1205</v>
      </c>
      <c r="B458" s="99">
        <v>44408</v>
      </c>
      <c r="C458" s="23">
        <v>1</v>
      </c>
      <c r="D458" s="23">
        <v>3</v>
      </c>
      <c r="E458" s="98" t="s">
        <v>49</v>
      </c>
      <c r="F458" s="98" t="s">
        <v>53</v>
      </c>
      <c r="G458" s="98" t="s">
        <v>4239</v>
      </c>
      <c r="H458" s="98" t="s">
        <v>4240</v>
      </c>
      <c r="I458" s="98" t="s">
        <v>6340</v>
      </c>
      <c r="J458" s="99">
        <v>45613</v>
      </c>
      <c r="K458" s="107">
        <v>500000000</v>
      </c>
      <c r="L458" s="98" t="s">
        <v>7412</v>
      </c>
      <c r="M458" s="23">
        <v>1440</v>
      </c>
      <c r="N458" s="23">
        <v>1</v>
      </c>
      <c r="O458" s="107">
        <v>500000000</v>
      </c>
      <c r="P458" s="23">
        <v>30</v>
      </c>
      <c r="Q458" s="23">
        <v>2</v>
      </c>
      <c r="R458" s="23">
        <v>2</v>
      </c>
      <c r="S458" s="23">
        <v>9.25</v>
      </c>
      <c r="T458" s="47">
        <v>351.95109500000001</v>
      </c>
      <c r="U458" s="98" t="s">
        <v>4241</v>
      </c>
      <c r="V458" s="98" t="s">
        <v>3139</v>
      </c>
      <c r="W458" s="69">
        <f t="shared" si="14"/>
        <v>1.3209698999618342</v>
      </c>
    </row>
    <row r="459" spans="1:23">
      <c r="A459">
        <f t="shared" si="15"/>
        <v>2788</v>
      </c>
      <c r="B459" s="99">
        <v>44408</v>
      </c>
      <c r="C459" s="23">
        <v>1</v>
      </c>
      <c r="D459" s="23">
        <v>4</v>
      </c>
      <c r="E459" s="98" t="s">
        <v>49</v>
      </c>
      <c r="F459" s="98" t="s">
        <v>261</v>
      </c>
      <c r="G459" s="98" t="s">
        <v>4242</v>
      </c>
      <c r="H459" s="98" t="s">
        <v>300</v>
      </c>
      <c r="I459" s="98" t="s">
        <v>10084</v>
      </c>
      <c r="J459" s="99">
        <v>47196</v>
      </c>
      <c r="K459" s="107">
        <v>1806768075</v>
      </c>
      <c r="L459" s="98" t="s">
        <v>50</v>
      </c>
      <c r="M459" s="23">
        <v>3600</v>
      </c>
      <c r="N459" s="23">
        <v>1</v>
      </c>
      <c r="O459" s="107">
        <v>1499252058</v>
      </c>
      <c r="P459" s="23">
        <v>30</v>
      </c>
      <c r="Q459" s="23">
        <v>3</v>
      </c>
      <c r="R459" s="23">
        <v>2</v>
      </c>
      <c r="S459" s="23">
        <v>5.1999999999999998E-2</v>
      </c>
      <c r="T459" s="47">
        <v>1499.252058</v>
      </c>
      <c r="U459" s="98" t="s">
        <v>301</v>
      </c>
      <c r="V459" s="98" t="s">
        <v>3139</v>
      </c>
      <c r="W459" s="69">
        <f t="shared" si="14"/>
        <v>13.019400209834496</v>
      </c>
    </row>
    <row r="460" spans="1:23">
      <c r="A460">
        <f t="shared" si="15"/>
        <v>388</v>
      </c>
      <c r="B460" s="99">
        <v>44408</v>
      </c>
      <c r="C460" s="23">
        <v>1</v>
      </c>
      <c r="D460" s="23">
        <v>1</v>
      </c>
      <c r="E460" s="98" t="s">
        <v>49</v>
      </c>
      <c r="F460" s="98" t="s">
        <v>207</v>
      </c>
      <c r="G460" s="98" t="s">
        <v>4220</v>
      </c>
      <c r="H460" s="98" t="s">
        <v>12366</v>
      </c>
      <c r="I460" s="98" t="s">
        <v>10085</v>
      </c>
      <c r="J460" s="99">
        <v>44796</v>
      </c>
      <c r="K460" s="107">
        <v>2000000000</v>
      </c>
      <c r="L460" s="98" t="s">
        <v>304</v>
      </c>
      <c r="M460" s="23">
        <v>1096</v>
      </c>
      <c r="N460" s="23">
        <v>1</v>
      </c>
      <c r="O460" s="107">
        <v>1750000000</v>
      </c>
      <c r="P460" s="23">
        <v>30</v>
      </c>
      <c r="Q460" s="23">
        <v>2</v>
      </c>
      <c r="R460" s="23">
        <v>2</v>
      </c>
      <c r="S460" s="23">
        <v>5.4768499999999998</v>
      </c>
      <c r="T460" s="47">
        <v>917.54076299999997</v>
      </c>
      <c r="U460" s="98" t="s">
        <v>85</v>
      </c>
      <c r="V460" s="98" t="s">
        <v>3139</v>
      </c>
      <c r="W460" s="69">
        <f t="shared" si="14"/>
        <v>1.1088700337106683</v>
      </c>
    </row>
    <row r="461" spans="1:23">
      <c r="A461">
        <f t="shared" si="15"/>
        <v>44</v>
      </c>
      <c r="B461" s="99">
        <v>44408</v>
      </c>
      <c r="C461" s="23">
        <v>2</v>
      </c>
      <c r="D461" s="23">
        <v>4</v>
      </c>
      <c r="E461" s="98" t="s">
        <v>49</v>
      </c>
      <c r="F461" s="98" t="s">
        <v>53</v>
      </c>
      <c r="G461" s="98" t="s">
        <v>4243</v>
      </c>
      <c r="H461" s="98" t="s">
        <v>305</v>
      </c>
      <c r="I461" s="98" t="s">
        <v>10086</v>
      </c>
      <c r="J461" s="99">
        <v>44452</v>
      </c>
      <c r="K461" s="107">
        <v>1800000000</v>
      </c>
      <c r="L461" s="98" t="s">
        <v>10087</v>
      </c>
      <c r="M461" s="23">
        <v>731</v>
      </c>
      <c r="N461" s="23">
        <v>9</v>
      </c>
      <c r="O461" s="107">
        <v>1500000000</v>
      </c>
      <c r="P461" s="23">
        <v>30</v>
      </c>
      <c r="Q461" s="23">
        <v>2</v>
      </c>
      <c r="R461" s="23">
        <v>2</v>
      </c>
      <c r="S461" s="23">
        <v>5.4561500000000001</v>
      </c>
      <c r="T461" s="47">
        <v>472.86166700000001</v>
      </c>
      <c r="U461" s="98" t="s">
        <v>85</v>
      </c>
      <c r="V461" s="98" t="s">
        <v>3139</v>
      </c>
      <c r="W461" s="69">
        <f t="shared" si="14"/>
        <v>6.4805272261974994E-2</v>
      </c>
    </row>
    <row r="462" spans="1:23">
      <c r="A462">
        <f t="shared" si="15"/>
        <v>-81</v>
      </c>
      <c r="B462" s="99">
        <v>44408</v>
      </c>
      <c r="C462" s="23">
        <v>3</v>
      </c>
      <c r="D462" s="23">
        <v>4</v>
      </c>
      <c r="E462" s="98" t="s">
        <v>49</v>
      </c>
      <c r="F462" s="98" t="s">
        <v>55</v>
      </c>
      <c r="G462" s="98" t="s">
        <v>4243</v>
      </c>
      <c r="H462" s="98" t="s">
        <v>306</v>
      </c>
      <c r="I462" s="98" t="s">
        <v>10088</v>
      </c>
      <c r="J462" s="99">
        <v>44327</v>
      </c>
      <c r="K462" s="107">
        <v>700000000</v>
      </c>
      <c r="L462" s="98" t="s">
        <v>10089</v>
      </c>
      <c r="M462" s="23">
        <v>578</v>
      </c>
      <c r="N462" s="23">
        <v>1</v>
      </c>
      <c r="O462" s="107">
        <v>1</v>
      </c>
      <c r="P462" s="23">
        <v>30</v>
      </c>
      <c r="Q462" s="23">
        <v>2</v>
      </c>
      <c r="R462" s="23">
        <v>2</v>
      </c>
      <c r="S462" s="23">
        <v>0</v>
      </c>
      <c r="T462" s="47">
        <v>286.52067399999999</v>
      </c>
      <c r="U462" s="98" t="s">
        <v>85</v>
      </c>
      <c r="V462" s="98" t="s">
        <v>3139</v>
      </c>
      <c r="W462" s="69">
        <f t="shared" si="14"/>
        <v>-7.228772167371332E-2</v>
      </c>
    </row>
    <row r="463" spans="1:23">
      <c r="A463">
        <f t="shared" si="15"/>
        <v>449</v>
      </c>
      <c r="B463" s="99">
        <v>44408</v>
      </c>
      <c r="C463" s="23">
        <v>4</v>
      </c>
      <c r="D463" s="23">
        <v>4</v>
      </c>
      <c r="E463" s="98" t="s">
        <v>49</v>
      </c>
      <c r="F463" s="98" t="s">
        <v>79</v>
      </c>
      <c r="G463" s="98" t="s">
        <v>4243</v>
      </c>
      <c r="H463" s="98" t="s">
        <v>306</v>
      </c>
      <c r="I463" s="98" t="s">
        <v>6171</v>
      </c>
      <c r="J463" s="99">
        <v>44857</v>
      </c>
      <c r="K463" s="107">
        <v>2000000000</v>
      </c>
      <c r="L463" s="98" t="s">
        <v>307</v>
      </c>
      <c r="M463" s="23">
        <v>1096</v>
      </c>
      <c r="N463" s="23">
        <v>9</v>
      </c>
      <c r="O463" s="107">
        <v>2800000000</v>
      </c>
      <c r="P463" s="23">
        <v>30</v>
      </c>
      <c r="Q463" s="23">
        <v>2</v>
      </c>
      <c r="R463" s="23">
        <v>2</v>
      </c>
      <c r="S463" s="23">
        <v>6.4959499999999997</v>
      </c>
      <c r="T463" s="47">
        <v>1061.6003330000001</v>
      </c>
      <c r="U463" s="98" t="s">
        <v>85</v>
      </c>
      <c r="V463" s="98" t="s">
        <v>3139</v>
      </c>
      <c r="W463" s="69">
        <f t="shared" si="14"/>
        <v>1.4846734464755726</v>
      </c>
    </row>
    <row r="464" spans="1:23">
      <c r="A464">
        <f t="shared" si="15"/>
        <v>90</v>
      </c>
      <c r="B464" s="99">
        <v>44408</v>
      </c>
      <c r="C464" s="23">
        <v>5</v>
      </c>
      <c r="D464" s="23">
        <v>4</v>
      </c>
      <c r="E464" s="98" t="s">
        <v>49</v>
      </c>
      <c r="F464" s="98" t="s">
        <v>108</v>
      </c>
      <c r="G464" s="98" t="s">
        <v>4220</v>
      </c>
      <c r="H464" s="98" t="s">
        <v>308</v>
      </c>
      <c r="I464" s="98" t="s">
        <v>10090</v>
      </c>
      <c r="J464" s="99">
        <v>44498</v>
      </c>
      <c r="K464" s="107">
        <v>620000000</v>
      </c>
      <c r="L464" s="98" t="s">
        <v>309</v>
      </c>
      <c r="M464" s="23">
        <v>731</v>
      </c>
      <c r="N464" s="23">
        <v>9</v>
      </c>
      <c r="O464" s="107">
        <v>2300000000</v>
      </c>
      <c r="P464" s="23">
        <v>30</v>
      </c>
      <c r="Q464" s="23">
        <v>2</v>
      </c>
      <c r="R464" s="23">
        <v>2</v>
      </c>
      <c r="S464" s="23">
        <v>5.629715</v>
      </c>
      <c r="T464" s="47">
        <v>181.89113599999999</v>
      </c>
      <c r="U464" s="98" t="s">
        <v>85</v>
      </c>
      <c r="V464" s="98" t="s">
        <v>3139</v>
      </c>
      <c r="W464" s="69">
        <f t="shared" si="14"/>
        <v>5.0989129648027258E-2</v>
      </c>
    </row>
    <row r="465" spans="1:23">
      <c r="A465">
        <f t="shared" si="15"/>
        <v>492</v>
      </c>
      <c r="B465" s="99">
        <v>44408</v>
      </c>
      <c r="C465" s="23">
        <v>6</v>
      </c>
      <c r="D465" s="23">
        <v>4</v>
      </c>
      <c r="E465" s="98" t="s">
        <v>49</v>
      </c>
      <c r="F465" s="98" t="s">
        <v>310</v>
      </c>
      <c r="G465" s="98" t="s">
        <v>4220</v>
      </c>
      <c r="H465" s="98" t="s">
        <v>311</v>
      </c>
      <c r="I465" s="98" t="s">
        <v>10091</v>
      </c>
      <c r="J465" s="99">
        <v>44900</v>
      </c>
      <c r="K465" s="107">
        <v>1000000000</v>
      </c>
      <c r="L465" s="98" t="s">
        <v>312</v>
      </c>
      <c r="M465" s="23">
        <v>1116</v>
      </c>
      <c r="N465" s="23">
        <v>1</v>
      </c>
      <c r="O465" s="107">
        <v>1</v>
      </c>
      <c r="P465" s="23">
        <v>30</v>
      </c>
      <c r="Q465" s="23">
        <v>2</v>
      </c>
      <c r="R465" s="23">
        <v>2</v>
      </c>
      <c r="S465" s="23">
        <v>6.8610199999999999</v>
      </c>
      <c r="T465" s="47">
        <v>415.16673100000003</v>
      </c>
      <c r="U465" s="98" t="s">
        <v>85</v>
      </c>
      <c r="V465" s="98" t="s">
        <v>3139</v>
      </c>
      <c r="W465" s="69">
        <f t="shared" si="14"/>
        <v>0.63622568990774275</v>
      </c>
    </row>
    <row r="466" spans="1:23">
      <c r="A466">
        <f t="shared" si="15"/>
        <v>482</v>
      </c>
      <c r="B466" s="99">
        <v>44408</v>
      </c>
      <c r="C466" s="23">
        <v>7</v>
      </c>
      <c r="D466" s="23">
        <v>4</v>
      </c>
      <c r="E466" s="98" t="s">
        <v>49</v>
      </c>
      <c r="F466" s="98" t="s">
        <v>106</v>
      </c>
      <c r="G466" s="98" t="s">
        <v>4220</v>
      </c>
      <c r="H466" s="98" t="s">
        <v>311</v>
      </c>
      <c r="I466" s="98" t="s">
        <v>6450</v>
      </c>
      <c r="J466" s="99">
        <v>44890</v>
      </c>
      <c r="K466" s="107">
        <v>2600000000</v>
      </c>
      <c r="L466" s="98" t="s">
        <v>10092</v>
      </c>
      <c r="M466" s="23">
        <v>1096</v>
      </c>
      <c r="N466" s="23">
        <v>1</v>
      </c>
      <c r="O466" s="107">
        <v>4098000000</v>
      </c>
      <c r="P466" s="23">
        <v>30</v>
      </c>
      <c r="Q466" s="23">
        <v>2</v>
      </c>
      <c r="R466" s="23">
        <v>2</v>
      </c>
      <c r="S466" s="23">
        <v>7.0054999999999996</v>
      </c>
      <c r="T466" s="47">
        <v>587.14838399999996</v>
      </c>
      <c r="U466" s="98" t="s">
        <v>85</v>
      </c>
      <c r="V466" s="98" t="s">
        <v>3139</v>
      </c>
      <c r="W466" s="69">
        <f t="shared" si="14"/>
        <v>0.88149217671873703</v>
      </c>
    </row>
    <row r="467" spans="1:23">
      <c r="A467">
        <f t="shared" si="15"/>
        <v>492</v>
      </c>
      <c r="B467" s="99">
        <v>44408</v>
      </c>
      <c r="C467" s="23">
        <v>8</v>
      </c>
      <c r="D467" s="23">
        <v>4</v>
      </c>
      <c r="E467" s="98" t="s">
        <v>49</v>
      </c>
      <c r="F467" s="98" t="s">
        <v>310</v>
      </c>
      <c r="G467" s="98" t="s">
        <v>4220</v>
      </c>
      <c r="H467" s="98" t="s">
        <v>311</v>
      </c>
      <c r="I467" s="98" t="s">
        <v>6450</v>
      </c>
      <c r="J467" s="99">
        <v>44900</v>
      </c>
      <c r="K467" s="107">
        <v>1500000000</v>
      </c>
      <c r="L467" s="98" t="s">
        <v>313</v>
      </c>
      <c r="M467" s="23">
        <v>1106</v>
      </c>
      <c r="N467" s="23">
        <v>1</v>
      </c>
      <c r="O467" s="107">
        <v>2287000000</v>
      </c>
      <c r="P467" s="23">
        <v>30</v>
      </c>
      <c r="Q467" s="23">
        <v>2</v>
      </c>
      <c r="R467" s="23">
        <v>2</v>
      </c>
      <c r="S467" s="23">
        <v>6.8610199999999999</v>
      </c>
      <c r="T467" s="47">
        <v>698.44149200000004</v>
      </c>
      <c r="U467" s="98" t="s">
        <v>85</v>
      </c>
      <c r="V467" s="98" t="s">
        <v>3139</v>
      </c>
      <c r="W467" s="69">
        <f t="shared" si="14"/>
        <v>1.0703324397828333</v>
      </c>
    </row>
    <row r="468" spans="1:23">
      <c r="A468">
        <f t="shared" si="15"/>
        <v>796</v>
      </c>
      <c r="B468" s="99">
        <v>44408</v>
      </c>
      <c r="C468" s="23">
        <v>9</v>
      </c>
      <c r="D468" s="23">
        <v>4</v>
      </c>
      <c r="E468" s="98" t="s">
        <v>49</v>
      </c>
      <c r="F468" s="98" t="s">
        <v>310</v>
      </c>
      <c r="G468" s="98" t="s">
        <v>4220</v>
      </c>
      <c r="H468" s="98" t="s">
        <v>311</v>
      </c>
      <c r="I468" s="98" t="s">
        <v>6961</v>
      </c>
      <c r="J468" s="99">
        <v>45204</v>
      </c>
      <c r="K468" s="107">
        <v>637000000</v>
      </c>
      <c r="L468" s="98" t="s">
        <v>4244</v>
      </c>
      <c r="M468" s="23">
        <v>1137</v>
      </c>
      <c r="N468" s="23">
        <v>9</v>
      </c>
      <c r="O468" s="107">
        <v>2192000000</v>
      </c>
      <c r="P468" s="23">
        <v>30</v>
      </c>
      <c r="Q468" s="23">
        <v>2</v>
      </c>
      <c r="R468" s="23">
        <v>2</v>
      </c>
      <c r="S468" s="23">
        <v>7.9610000000000003</v>
      </c>
      <c r="T468" s="47">
        <v>464.22681</v>
      </c>
      <c r="U468" s="98" t="s">
        <v>85</v>
      </c>
      <c r="V468" s="98" t="s">
        <v>3139</v>
      </c>
      <c r="W468" s="69">
        <f t="shared" si="14"/>
        <v>1.1509775163864666</v>
      </c>
    </row>
    <row r="469" spans="1:23">
      <c r="A469">
        <f t="shared" si="15"/>
        <v>78</v>
      </c>
      <c r="B469" s="99">
        <v>44408</v>
      </c>
      <c r="C469" s="23">
        <v>10</v>
      </c>
      <c r="D469" s="23">
        <v>3</v>
      </c>
      <c r="E469" s="98" t="s">
        <v>49</v>
      </c>
      <c r="F469" s="98" t="s">
        <v>302</v>
      </c>
      <c r="G469" s="98" t="s">
        <v>4120</v>
      </c>
      <c r="H469" s="98" t="s">
        <v>303</v>
      </c>
      <c r="I469" s="98" t="s">
        <v>6322</v>
      </c>
      <c r="J469" s="99">
        <v>44486</v>
      </c>
      <c r="K469" s="107">
        <v>500000000</v>
      </c>
      <c r="L469" s="98" t="s">
        <v>4245</v>
      </c>
      <c r="M469" s="23">
        <v>395</v>
      </c>
      <c r="N469" s="23">
        <v>1</v>
      </c>
      <c r="O469" s="107">
        <v>2530000000</v>
      </c>
      <c r="P469" s="23">
        <v>30</v>
      </c>
      <c r="Q469" s="23">
        <v>2</v>
      </c>
      <c r="R469" s="23">
        <v>2</v>
      </c>
      <c r="S469" s="23">
        <v>6.9844999999999997</v>
      </c>
      <c r="T469" s="47">
        <v>84.032843</v>
      </c>
      <c r="U469" s="98" t="s">
        <v>85</v>
      </c>
      <c r="V469" s="98" t="s">
        <v>3139</v>
      </c>
      <c r="W469" s="69">
        <f t="shared" si="14"/>
        <v>2.0415838128381422E-2</v>
      </c>
    </row>
    <row r="470" spans="1:23">
      <c r="A470">
        <f t="shared" si="15"/>
        <v>492</v>
      </c>
      <c r="B470" s="99">
        <v>44408</v>
      </c>
      <c r="C470" s="23">
        <v>11</v>
      </c>
      <c r="D470" s="23">
        <v>4</v>
      </c>
      <c r="E470" s="98" t="s">
        <v>49</v>
      </c>
      <c r="F470" s="98" t="s">
        <v>310</v>
      </c>
      <c r="G470" s="98" t="s">
        <v>4220</v>
      </c>
      <c r="H470" s="98" t="s">
        <v>311</v>
      </c>
      <c r="I470" s="98" t="s">
        <v>6271</v>
      </c>
      <c r="J470" s="99">
        <v>44900</v>
      </c>
      <c r="K470" s="107">
        <v>744000000</v>
      </c>
      <c r="L470" s="98" t="s">
        <v>7415</v>
      </c>
      <c r="M470" s="23">
        <v>745</v>
      </c>
      <c r="N470" s="23">
        <v>1</v>
      </c>
      <c r="O470" s="107">
        <v>3064000000</v>
      </c>
      <c r="P470" s="23">
        <v>30</v>
      </c>
      <c r="Q470" s="23">
        <v>1</v>
      </c>
      <c r="R470" s="23">
        <v>2</v>
      </c>
      <c r="S470" s="23">
        <v>6.63</v>
      </c>
      <c r="T470" s="47">
        <v>530.64132700000005</v>
      </c>
      <c r="U470" s="98" t="s">
        <v>85</v>
      </c>
      <c r="V470" s="98" t="s">
        <v>3139</v>
      </c>
      <c r="W470" s="69">
        <f t="shared" si="14"/>
        <v>0.81318568939989355</v>
      </c>
    </row>
    <row r="471" spans="1:23">
      <c r="A471">
        <f t="shared" si="15"/>
        <v>1163</v>
      </c>
      <c r="B471" s="99">
        <v>44408</v>
      </c>
      <c r="C471" s="23">
        <v>12</v>
      </c>
      <c r="D471" s="23">
        <v>4</v>
      </c>
      <c r="E471" s="98" t="s">
        <v>49</v>
      </c>
      <c r="F471" s="98" t="s">
        <v>106</v>
      </c>
      <c r="G471" s="98" t="s">
        <v>4220</v>
      </c>
      <c r="H471" s="98" t="s">
        <v>311</v>
      </c>
      <c r="I471" s="98" t="s">
        <v>10093</v>
      </c>
      <c r="J471" s="99">
        <v>45571</v>
      </c>
      <c r="K471" s="107">
        <v>1150000000</v>
      </c>
      <c r="L471" s="98" t="s">
        <v>10094</v>
      </c>
      <c r="M471" s="23">
        <v>1461</v>
      </c>
      <c r="N471" s="23">
        <v>9</v>
      </c>
      <c r="O471" s="107">
        <v>4000000000</v>
      </c>
      <c r="P471" s="23">
        <v>30</v>
      </c>
      <c r="Q471" s="23">
        <v>2</v>
      </c>
      <c r="R471" s="23">
        <v>2</v>
      </c>
      <c r="S471" s="23">
        <v>12.035</v>
      </c>
      <c r="T471" s="47">
        <v>981.22226000000001</v>
      </c>
      <c r="U471" s="98" t="s">
        <v>85</v>
      </c>
      <c r="V471" s="98" t="s">
        <v>3139</v>
      </c>
      <c r="W471" s="69">
        <f t="shared" si="14"/>
        <v>3.5544356891429327</v>
      </c>
    </row>
    <row r="472" spans="1:23">
      <c r="A472">
        <f t="shared" si="15"/>
        <v>799</v>
      </c>
      <c r="B472" s="99">
        <v>44408</v>
      </c>
      <c r="C472" s="23">
        <v>13</v>
      </c>
      <c r="D472" s="23">
        <v>4</v>
      </c>
      <c r="E472" s="98" t="s">
        <v>49</v>
      </c>
      <c r="F472" s="98" t="s">
        <v>53</v>
      </c>
      <c r="G472" s="98" t="s">
        <v>4243</v>
      </c>
      <c r="H472" s="98" t="s">
        <v>305</v>
      </c>
      <c r="I472" s="98" t="s">
        <v>9727</v>
      </c>
      <c r="J472" s="99">
        <v>45207</v>
      </c>
      <c r="K472" s="107">
        <v>2600000000</v>
      </c>
      <c r="L472" s="98" t="s">
        <v>7416</v>
      </c>
      <c r="M472" s="23">
        <v>1095</v>
      </c>
      <c r="N472" s="23">
        <v>9</v>
      </c>
      <c r="O472" s="107">
        <v>1500000000</v>
      </c>
      <c r="P472" s="23">
        <v>30</v>
      </c>
      <c r="Q472" s="23">
        <v>2</v>
      </c>
      <c r="R472" s="23">
        <v>2</v>
      </c>
      <c r="S472" s="23">
        <v>5.4147499999999997</v>
      </c>
      <c r="T472" s="47">
        <v>1959.118651</v>
      </c>
      <c r="U472" s="98" t="s">
        <v>85</v>
      </c>
      <c r="V472" s="98" t="s">
        <v>3139</v>
      </c>
      <c r="W472" s="69">
        <f t="shared" si="14"/>
        <v>4.8756337269584105</v>
      </c>
    </row>
    <row r="473" spans="1:23">
      <c r="A473">
        <f t="shared" si="15"/>
        <v>296</v>
      </c>
      <c r="B473" s="99">
        <v>44408</v>
      </c>
      <c r="C473" s="23">
        <v>14</v>
      </c>
      <c r="D473" s="23">
        <v>4</v>
      </c>
      <c r="E473" s="98" t="s">
        <v>49</v>
      </c>
      <c r="F473" s="98" t="s">
        <v>108</v>
      </c>
      <c r="G473" s="98" t="s">
        <v>4220</v>
      </c>
      <c r="H473" s="98" t="s">
        <v>308</v>
      </c>
      <c r="I473" s="98" t="s">
        <v>6226</v>
      </c>
      <c r="J473" s="99">
        <v>44704</v>
      </c>
      <c r="K473" s="107">
        <v>1000000000</v>
      </c>
      <c r="L473" s="98" t="s">
        <v>7417</v>
      </c>
      <c r="M473" s="23">
        <v>546</v>
      </c>
      <c r="N473" s="23">
        <v>1</v>
      </c>
      <c r="O473" s="107">
        <v>3919000000</v>
      </c>
      <c r="P473" s="23">
        <v>30</v>
      </c>
      <c r="Q473" s="23">
        <v>2</v>
      </c>
      <c r="R473" s="23">
        <v>2</v>
      </c>
      <c r="S473" s="23">
        <v>5.3239850000000004</v>
      </c>
      <c r="T473" s="47">
        <v>558.638824</v>
      </c>
      <c r="U473" s="98" t="s">
        <v>85</v>
      </c>
      <c r="V473" s="98" t="s">
        <v>3139</v>
      </c>
      <c r="W473" s="69">
        <f t="shared" si="14"/>
        <v>0.51504642848650695</v>
      </c>
    </row>
    <row r="474" spans="1:23">
      <c r="A474">
        <f t="shared" si="15"/>
        <v>119</v>
      </c>
      <c r="B474" s="99">
        <v>44408</v>
      </c>
      <c r="C474" s="23">
        <v>15</v>
      </c>
      <c r="D474" s="23">
        <v>3</v>
      </c>
      <c r="E474" s="98" t="s">
        <v>49</v>
      </c>
      <c r="F474" s="98" t="s">
        <v>302</v>
      </c>
      <c r="G474" s="98" t="s">
        <v>4120</v>
      </c>
      <c r="H474" s="98" t="s">
        <v>303</v>
      </c>
      <c r="I474" s="98" t="s">
        <v>6634</v>
      </c>
      <c r="J474" s="99">
        <v>44527</v>
      </c>
      <c r="K474" s="107">
        <v>400000000</v>
      </c>
      <c r="L474" s="98" t="s">
        <v>7418</v>
      </c>
      <c r="M474" s="23">
        <v>365</v>
      </c>
      <c r="N474" s="23">
        <v>1</v>
      </c>
      <c r="O474" s="107">
        <v>2485000000</v>
      </c>
      <c r="P474" s="23">
        <v>30</v>
      </c>
      <c r="Q474" s="23">
        <v>1</v>
      </c>
      <c r="R474" s="23">
        <v>2</v>
      </c>
      <c r="S474" s="23">
        <v>5</v>
      </c>
      <c r="T474" s="47">
        <v>134.00782899999999</v>
      </c>
      <c r="U474" s="98" t="s">
        <v>85</v>
      </c>
      <c r="V474" s="98" t="s">
        <v>3139</v>
      </c>
      <c r="W474" s="69">
        <f t="shared" si="14"/>
        <v>4.9670746489266858E-2</v>
      </c>
    </row>
    <row r="475" spans="1:23">
      <c r="A475">
        <f t="shared" si="15"/>
        <v>200</v>
      </c>
      <c r="B475" s="99">
        <v>44408</v>
      </c>
      <c r="C475" s="23">
        <v>16</v>
      </c>
      <c r="D475" s="23">
        <v>3</v>
      </c>
      <c r="E475" s="98" t="s">
        <v>49</v>
      </c>
      <c r="F475" s="98" t="s">
        <v>302</v>
      </c>
      <c r="G475" s="98" t="s">
        <v>4120</v>
      </c>
      <c r="H475" s="98" t="s">
        <v>303</v>
      </c>
      <c r="I475" s="98" t="s">
        <v>6320</v>
      </c>
      <c r="J475" s="99">
        <v>44608</v>
      </c>
      <c r="K475" s="107">
        <v>500000000</v>
      </c>
      <c r="L475" s="98" t="s">
        <v>7427</v>
      </c>
      <c r="M475" s="23">
        <v>365</v>
      </c>
      <c r="N475" s="23">
        <v>9</v>
      </c>
      <c r="O475" s="107">
        <v>4255000000</v>
      </c>
      <c r="P475" s="23">
        <v>30</v>
      </c>
      <c r="Q475" s="23">
        <v>2</v>
      </c>
      <c r="R475" s="23">
        <v>2</v>
      </c>
      <c r="S475" s="23">
        <v>6.9844999999999997</v>
      </c>
      <c r="T475" s="47">
        <v>293.55057199999999</v>
      </c>
      <c r="U475" s="98" t="s">
        <v>85</v>
      </c>
      <c r="V475" s="98" t="s">
        <v>3139</v>
      </c>
      <c r="W475" s="69">
        <f t="shared" si="14"/>
        <v>0.18286748024880312</v>
      </c>
    </row>
    <row r="476" spans="1:23">
      <c r="A476">
        <f t="shared" si="15"/>
        <v>939</v>
      </c>
      <c r="B476" s="99">
        <v>44408</v>
      </c>
      <c r="C476" s="23">
        <v>17</v>
      </c>
      <c r="D476" s="23">
        <v>1</v>
      </c>
      <c r="E476" s="98" t="s">
        <v>49</v>
      </c>
      <c r="F476" s="98" t="s">
        <v>207</v>
      </c>
      <c r="G476" s="98" t="s">
        <v>4220</v>
      </c>
      <c r="H476" s="98" t="s">
        <v>12366</v>
      </c>
      <c r="I476" s="98" t="s">
        <v>6024</v>
      </c>
      <c r="J476" s="99">
        <v>45347</v>
      </c>
      <c r="K476" s="107">
        <v>1200000000</v>
      </c>
      <c r="L476" s="98" t="s">
        <v>7425</v>
      </c>
      <c r="M476" s="23">
        <v>1095</v>
      </c>
      <c r="N476" s="23">
        <v>9</v>
      </c>
      <c r="O476" s="107">
        <v>3600000000</v>
      </c>
      <c r="P476" s="23">
        <v>30</v>
      </c>
      <c r="Q476" s="23">
        <v>2</v>
      </c>
      <c r="R476" s="23">
        <v>2</v>
      </c>
      <c r="S476" s="23">
        <v>1.91</v>
      </c>
      <c r="T476" s="47">
        <v>1035.0683100000001</v>
      </c>
      <c r="U476" s="98" t="s">
        <v>85</v>
      </c>
      <c r="V476" s="98" t="s">
        <v>3139</v>
      </c>
      <c r="W476" s="69">
        <f t="shared" si="14"/>
        <v>3.0273188051775746</v>
      </c>
    </row>
    <row r="477" spans="1:23">
      <c r="A477">
        <f t="shared" si="15"/>
        <v>606</v>
      </c>
      <c r="B477" s="99">
        <v>44408</v>
      </c>
      <c r="C477" s="23">
        <v>18</v>
      </c>
      <c r="D477" s="23">
        <v>4</v>
      </c>
      <c r="E477" s="98" t="s">
        <v>49</v>
      </c>
      <c r="F477" s="98" t="s">
        <v>53</v>
      </c>
      <c r="G477" s="98" t="s">
        <v>4243</v>
      </c>
      <c r="H477" s="98" t="s">
        <v>305</v>
      </c>
      <c r="I477" s="98" t="s">
        <v>6099</v>
      </c>
      <c r="J477" s="99">
        <v>45014</v>
      </c>
      <c r="K477" s="107">
        <v>1300000000</v>
      </c>
      <c r="L477" s="98" t="s">
        <v>7429</v>
      </c>
      <c r="M477" s="23">
        <v>730</v>
      </c>
      <c r="N477" s="23">
        <v>1</v>
      </c>
      <c r="O477" s="107">
        <v>1500000000</v>
      </c>
      <c r="P477" s="23">
        <v>30</v>
      </c>
      <c r="Q477" s="23">
        <v>2</v>
      </c>
      <c r="R477" s="23">
        <v>2</v>
      </c>
      <c r="S477" s="23">
        <v>4.9672999999999998</v>
      </c>
      <c r="T477" s="47">
        <v>1088.290945</v>
      </c>
      <c r="U477" s="98" t="s">
        <v>85</v>
      </c>
      <c r="V477" s="98" t="s">
        <v>3139</v>
      </c>
      <c r="W477" s="69">
        <f t="shared" si="14"/>
        <v>2.0541927588405735</v>
      </c>
    </row>
    <row r="478" spans="1:23">
      <c r="A478">
        <f t="shared" si="15"/>
        <v>238</v>
      </c>
      <c r="B478" s="99">
        <v>44408</v>
      </c>
      <c r="C478" s="23">
        <v>19</v>
      </c>
      <c r="D478" s="23">
        <v>3</v>
      </c>
      <c r="E478" s="98" t="s">
        <v>49</v>
      </c>
      <c r="F478" s="98" t="s">
        <v>302</v>
      </c>
      <c r="G478" s="98" t="s">
        <v>4120</v>
      </c>
      <c r="H478" s="98" t="s">
        <v>303</v>
      </c>
      <c r="I478" s="98" t="s">
        <v>6358</v>
      </c>
      <c r="J478" s="99">
        <v>44646</v>
      </c>
      <c r="K478" s="107">
        <v>350000000</v>
      </c>
      <c r="L478" s="98" t="s">
        <v>7428</v>
      </c>
      <c r="M478" s="23">
        <v>365</v>
      </c>
      <c r="N478" s="23">
        <v>9</v>
      </c>
      <c r="O478" s="107">
        <v>4200000000</v>
      </c>
      <c r="P478" s="23">
        <v>30</v>
      </c>
      <c r="Q478" s="23">
        <v>2</v>
      </c>
      <c r="R478" s="23">
        <v>2</v>
      </c>
      <c r="S478" s="23">
        <v>7.0054999999999996</v>
      </c>
      <c r="T478" s="47">
        <v>234.93088</v>
      </c>
      <c r="U478" s="98" t="s">
        <v>85</v>
      </c>
      <c r="V478" s="98" t="s">
        <v>3139</v>
      </c>
      <c r="W478" s="69">
        <f t="shared" si="14"/>
        <v>0.17415687232692015</v>
      </c>
    </row>
    <row r="479" spans="1:23">
      <c r="A479">
        <f t="shared" si="15"/>
        <v>617</v>
      </c>
      <c r="B479" s="99">
        <v>44408</v>
      </c>
      <c r="C479" s="23">
        <v>20</v>
      </c>
      <c r="D479" s="23">
        <v>4</v>
      </c>
      <c r="E479" s="98" t="s">
        <v>49</v>
      </c>
      <c r="F479" s="98" t="s">
        <v>80</v>
      </c>
      <c r="G479" s="98" t="s">
        <v>4220</v>
      </c>
      <c r="H479" s="98" t="s">
        <v>12367</v>
      </c>
      <c r="I479" s="98" t="s">
        <v>6347</v>
      </c>
      <c r="J479" s="99">
        <v>45025</v>
      </c>
      <c r="K479" s="107">
        <v>875000000</v>
      </c>
      <c r="L479" s="98" t="s">
        <v>358</v>
      </c>
      <c r="M479" s="23">
        <v>730</v>
      </c>
      <c r="N479" s="23">
        <v>9</v>
      </c>
      <c r="O479" s="107">
        <v>1500000000</v>
      </c>
      <c r="P479" s="23">
        <v>30</v>
      </c>
      <c r="Q479" s="23">
        <v>2</v>
      </c>
      <c r="R479" s="23">
        <v>2</v>
      </c>
      <c r="S479" s="23">
        <v>8.9794999999999998</v>
      </c>
      <c r="T479" s="47">
        <v>771.52321099999995</v>
      </c>
      <c r="U479" s="98" t="s">
        <v>85</v>
      </c>
      <c r="V479" s="98" t="s">
        <v>3139</v>
      </c>
      <c r="W479" s="69">
        <f t="shared" si="14"/>
        <v>1.4827151132881287</v>
      </c>
    </row>
    <row r="480" spans="1:23">
      <c r="A480">
        <f t="shared" si="15"/>
        <v>2768</v>
      </c>
      <c r="B480" s="99">
        <v>44408</v>
      </c>
      <c r="C480" s="23">
        <v>21</v>
      </c>
      <c r="D480" s="23">
        <v>4</v>
      </c>
      <c r="E480" s="98" t="s">
        <v>49</v>
      </c>
      <c r="F480" s="98" t="s">
        <v>106</v>
      </c>
      <c r="G480" s="98" t="s">
        <v>4220</v>
      </c>
      <c r="H480" s="98" t="s">
        <v>12368</v>
      </c>
      <c r="I480" s="98" t="s">
        <v>6175</v>
      </c>
      <c r="J480" s="99">
        <v>47176</v>
      </c>
      <c r="K480" s="107">
        <v>1100000000</v>
      </c>
      <c r="L480" s="98" t="s">
        <v>10095</v>
      </c>
      <c r="M480" s="23">
        <v>2833</v>
      </c>
      <c r="N480" s="23">
        <v>9</v>
      </c>
      <c r="O480" s="107">
        <v>4500000000</v>
      </c>
      <c r="P480" s="23">
        <v>30</v>
      </c>
      <c r="Q480" s="23">
        <v>2</v>
      </c>
      <c r="R480" s="23">
        <v>2</v>
      </c>
      <c r="S480" s="23">
        <v>12.101000000000001</v>
      </c>
      <c r="T480" s="47">
        <v>1074.297638</v>
      </c>
      <c r="U480" s="98" t="s">
        <v>85</v>
      </c>
      <c r="V480" s="98" t="s">
        <v>3139</v>
      </c>
      <c r="W480" s="69">
        <f t="shared" si="14"/>
        <v>9.262202265579246</v>
      </c>
    </row>
    <row r="481" spans="1:23">
      <c r="A481">
        <f t="shared" si="15"/>
        <v>2165</v>
      </c>
      <c r="B481" s="99">
        <v>44408</v>
      </c>
      <c r="C481" s="23">
        <v>22</v>
      </c>
      <c r="D481" s="23">
        <v>4</v>
      </c>
      <c r="E481" s="98" t="s">
        <v>49</v>
      </c>
      <c r="F481" s="98" t="s">
        <v>310</v>
      </c>
      <c r="G481" s="98" t="s">
        <v>4220</v>
      </c>
      <c r="H481" s="98" t="s">
        <v>311</v>
      </c>
      <c r="I481" s="98" t="s">
        <v>5981</v>
      </c>
      <c r="J481" s="99">
        <v>46573</v>
      </c>
      <c r="K481" s="107">
        <v>274000000</v>
      </c>
      <c r="L481" s="98" t="s">
        <v>12369</v>
      </c>
      <c r="M481" s="23">
        <v>2170</v>
      </c>
      <c r="N481" s="23">
        <v>9</v>
      </c>
      <c r="O481" s="107">
        <v>1950000000</v>
      </c>
      <c r="P481" s="23">
        <v>30</v>
      </c>
      <c r="Q481" s="23">
        <v>2</v>
      </c>
      <c r="R481" s="23">
        <v>2</v>
      </c>
      <c r="S481" s="23">
        <v>8.8908349999999992</v>
      </c>
      <c r="T481" s="47">
        <v>274.390353</v>
      </c>
      <c r="U481" s="98" t="s">
        <v>85</v>
      </c>
      <c r="V481" s="98" t="s">
        <v>3139</v>
      </c>
      <c r="W481" s="69">
        <f t="shared" si="14"/>
        <v>1.8503346992438838</v>
      </c>
    </row>
    <row r="482" spans="1:23">
      <c r="A482">
        <f t="shared" si="15"/>
        <v>2165</v>
      </c>
      <c r="B482" s="99">
        <v>44408</v>
      </c>
      <c r="C482" s="23">
        <v>23</v>
      </c>
      <c r="D482" s="23">
        <v>4</v>
      </c>
      <c r="E482" s="98" t="s">
        <v>49</v>
      </c>
      <c r="F482" s="98" t="s">
        <v>310</v>
      </c>
      <c r="G482" s="98" t="s">
        <v>4220</v>
      </c>
      <c r="H482" s="98" t="s">
        <v>311</v>
      </c>
      <c r="I482" s="98" t="s">
        <v>5981</v>
      </c>
      <c r="J482" s="99">
        <v>46573</v>
      </c>
      <c r="K482" s="107">
        <v>111500000</v>
      </c>
      <c r="L482" s="98" t="s">
        <v>12370</v>
      </c>
      <c r="M482" s="23">
        <v>2170</v>
      </c>
      <c r="N482" s="23">
        <v>1</v>
      </c>
      <c r="O482" s="107">
        <v>1950000000</v>
      </c>
      <c r="P482" s="23">
        <v>30</v>
      </c>
      <c r="Q482" s="23">
        <v>2</v>
      </c>
      <c r="R482" s="23">
        <v>2</v>
      </c>
      <c r="S482" s="23">
        <v>8.8267249999999997</v>
      </c>
      <c r="T482" s="47">
        <v>111.657746</v>
      </c>
      <c r="U482" s="98" t="s">
        <v>85</v>
      </c>
      <c r="V482" s="98" t="s">
        <v>3139</v>
      </c>
      <c r="W482" s="69">
        <f t="shared" si="14"/>
        <v>0.75295723630327471</v>
      </c>
    </row>
    <row r="483" spans="1:23">
      <c r="A483">
        <f t="shared" si="15"/>
        <v>653</v>
      </c>
      <c r="B483" s="99">
        <v>44408</v>
      </c>
      <c r="C483" s="23">
        <v>24</v>
      </c>
      <c r="D483" s="23">
        <v>3</v>
      </c>
      <c r="E483" s="98" t="s">
        <v>49</v>
      </c>
      <c r="F483" s="98" t="s">
        <v>302</v>
      </c>
      <c r="G483" s="98" t="s">
        <v>4120</v>
      </c>
      <c r="H483" s="98" t="s">
        <v>303</v>
      </c>
      <c r="I483" s="98" t="s">
        <v>6114</v>
      </c>
      <c r="J483" s="99">
        <v>45061</v>
      </c>
      <c r="K483" s="107">
        <v>650000000</v>
      </c>
      <c r="L483" s="98" t="s">
        <v>12371</v>
      </c>
      <c r="M483" s="23">
        <v>655</v>
      </c>
      <c r="N483" s="23">
        <v>9</v>
      </c>
      <c r="O483" s="107">
        <v>4500000000</v>
      </c>
      <c r="P483" s="23">
        <v>30</v>
      </c>
      <c r="Q483" s="23">
        <v>2</v>
      </c>
      <c r="R483" s="23">
        <v>2</v>
      </c>
      <c r="S483" s="23">
        <v>7.0054999999999996</v>
      </c>
      <c r="T483" s="47">
        <v>650.36779899999999</v>
      </c>
      <c r="U483" s="98" t="s">
        <v>85</v>
      </c>
      <c r="V483" s="98" t="s">
        <v>3139</v>
      </c>
      <c r="W483" s="69">
        <f t="shared" si="14"/>
        <v>1.3228048108976738</v>
      </c>
    </row>
    <row r="484" spans="1:23">
      <c r="A484">
        <f t="shared" si="15"/>
        <v>78</v>
      </c>
      <c r="B484" s="99">
        <v>44408</v>
      </c>
      <c r="C484" s="23">
        <v>25</v>
      </c>
      <c r="D484" s="23">
        <v>4</v>
      </c>
      <c r="E484" s="98" t="s">
        <v>49</v>
      </c>
      <c r="F484" s="98" t="s">
        <v>80</v>
      </c>
      <c r="G484" s="98" t="s">
        <v>4220</v>
      </c>
      <c r="H484" s="98" t="s">
        <v>12367</v>
      </c>
      <c r="I484" s="98" t="s">
        <v>10096</v>
      </c>
      <c r="J484" s="99">
        <v>44486</v>
      </c>
      <c r="K484" s="107">
        <v>740000000</v>
      </c>
      <c r="L484" s="98" t="s">
        <v>314</v>
      </c>
      <c r="M484" s="23">
        <v>731</v>
      </c>
      <c r="N484" s="23">
        <v>9</v>
      </c>
      <c r="O484" s="107">
        <v>1700000000</v>
      </c>
      <c r="P484" s="23">
        <v>30</v>
      </c>
      <c r="Q484" s="23">
        <v>2</v>
      </c>
      <c r="R484" s="23">
        <v>2</v>
      </c>
      <c r="S484" s="23">
        <v>5.7618200000000002</v>
      </c>
      <c r="T484" s="47">
        <v>205.241108</v>
      </c>
      <c r="U484" s="98" t="s">
        <v>85</v>
      </c>
      <c r="V484" s="98" t="s">
        <v>3139</v>
      </c>
      <c r="W484" s="69">
        <f t="shared" si="14"/>
        <v>4.9863471098052101E-2</v>
      </c>
    </row>
    <row r="485" spans="1:23">
      <c r="A485">
        <f t="shared" si="15"/>
        <v>516</v>
      </c>
      <c r="B485" s="99">
        <v>44408</v>
      </c>
      <c r="C485" s="23">
        <v>26</v>
      </c>
      <c r="D485" s="23">
        <v>4</v>
      </c>
      <c r="E485" s="98" t="s">
        <v>49</v>
      </c>
      <c r="F485" s="98" t="s">
        <v>107</v>
      </c>
      <c r="G485" s="98" t="s">
        <v>4220</v>
      </c>
      <c r="H485" s="98" t="s">
        <v>315</v>
      </c>
      <c r="I485" s="98" t="s">
        <v>6536</v>
      </c>
      <c r="J485" s="99">
        <v>44924</v>
      </c>
      <c r="K485" s="107">
        <v>2500000000</v>
      </c>
      <c r="L485" s="98" t="s">
        <v>316</v>
      </c>
      <c r="M485" s="23">
        <v>1126</v>
      </c>
      <c r="N485" s="23">
        <v>1</v>
      </c>
      <c r="O485" s="107">
        <v>4000000000</v>
      </c>
      <c r="P485" s="23">
        <v>30</v>
      </c>
      <c r="Q485" s="23">
        <v>2</v>
      </c>
      <c r="R485" s="23">
        <v>2</v>
      </c>
      <c r="S485" s="23">
        <v>7.0054999999999996</v>
      </c>
      <c r="T485" s="47">
        <v>918.48981000000003</v>
      </c>
      <c r="U485" s="98" t="s">
        <v>85</v>
      </c>
      <c r="V485" s="98" t="s">
        <v>3139</v>
      </c>
      <c r="W485" s="69">
        <f t="shared" si="14"/>
        <v>1.4762081483778098</v>
      </c>
    </row>
    <row r="486" spans="1:23">
      <c r="A486">
        <f t="shared" si="15"/>
        <v>114</v>
      </c>
      <c r="B486" s="99">
        <v>44408</v>
      </c>
      <c r="C486" s="23">
        <v>27</v>
      </c>
      <c r="D486" s="23">
        <v>4</v>
      </c>
      <c r="E486" s="98" t="s">
        <v>49</v>
      </c>
      <c r="F486" s="98" t="s">
        <v>53</v>
      </c>
      <c r="G486" s="98" t="s">
        <v>4243</v>
      </c>
      <c r="H486" s="98" t="s">
        <v>305</v>
      </c>
      <c r="I486" s="98" t="s">
        <v>10097</v>
      </c>
      <c r="J486" s="99">
        <v>44522</v>
      </c>
      <c r="K486" s="107">
        <v>2300000000</v>
      </c>
      <c r="L486" s="98" t="s">
        <v>4246</v>
      </c>
      <c r="M486" s="23">
        <v>549</v>
      </c>
      <c r="N486" s="23">
        <v>9</v>
      </c>
      <c r="O486" s="107">
        <v>1700000000</v>
      </c>
      <c r="P486" s="23">
        <v>30</v>
      </c>
      <c r="Q486" s="23">
        <v>2</v>
      </c>
      <c r="R486" s="23">
        <v>2</v>
      </c>
      <c r="S486" s="23">
        <v>7.0054999999999996</v>
      </c>
      <c r="T486" s="47">
        <v>1750.562109</v>
      </c>
      <c r="U486" s="98" t="s">
        <v>85</v>
      </c>
      <c r="V486" s="98" t="s">
        <v>3139</v>
      </c>
      <c r="W486" s="69">
        <f t="shared" si="14"/>
        <v>0.62159273420990147</v>
      </c>
    </row>
    <row r="487" spans="1:23">
      <c r="A487">
        <f t="shared" si="15"/>
        <v>671</v>
      </c>
      <c r="B487" s="99">
        <v>44408</v>
      </c>
      <c r="C487" s="23">
        <v>28</v>
      </c>
      <c r="D487" s="23">
        <v>4</v>
      </c>
      <c r="E487" s="98" t="s">
        <v>49</v>
      </c>
      <c r="F487" s="98" t="s">
        <v>79</v>
      </c>
      <c r="G487" s="98" t="s">
        <v>4243</v>
      </c>
      <c r="H487" s="98" t="s">
        <v>305</v>
      </c>
      <c r="I487" s="98" t="s">
        <v>9969</v>
      </c>
      <c r="J487" s="99">
        <v>45079</v>
      </c>
      <c r="K487" s="107">
        <v>1270000000</v>
      </c>
      <c r="L487" s="98" t="s">
        <v>4247</v>
      </c>
      <c r="M487" s="23">
        <v>1095</v>
      </c>
      <c r="N487" s="23">
        <v>9</v>
      </c>
      <c r="O487" s="107">
        <v>3855000000</v>
      </c>
      <c r="P487" s="23">
        <v>30</v>
      </c>
      <c r="Q487" s="23">
        <v>2</v>
      </c>
      <c r="R487" s="23">
        <v>2</v>
      </c>
      <c r="S487" s="23">
        <v>6.4959499999999997</v>
      </c>
      <c r="T487" s="47">
        <v>917.96455500000002</v>
      </c>
      <c r="U487" s="98" t="s">
        <v>85</v>
      </c>
      <c r="V487" s="98" t="s">
        <v>3139</v>
      </c>
      <c r="W487" s="69">
        <f t="shared" si="14"/>
        <v>1.9185449841775191</v>
      </c>
    </row>
    <row r="488" spans="1:23">
      <c r="A488">
        <f t="shared" si="15"/>
        <v>764</v>
      </c>
      <c r="B488" s="99">
        <v>44408</v>
      </c>
      <c r="C488" s="23">
        <v>29</v>
      </c>
      <c r="D488" s="23">
        <v>4</v>
      </c>
      <c r="E488" s="98" t="s">
        <v>49</v>
      </c>
      <c r="F488" s="98" t="s">
        <v>107</v>
      </c>
      <c r="G488" s="98" t="s">
        <v>4220</v>
      </c>
      <c r="H488" s="98" t="s">
        <v>315</v>
      </c>
      <c r="I488" s="98" t="s">
        <v>6038</v>
      </c>
      <c r="J488" s="99">
        <v>45172</v>
      </c>
      <c r="K488" s="107">
        <v>1054964049</v>
      </c>
      <c r="L488" s="98" t="s">
        <v>4248</v>
      </c>
      <c r="M488" s="23">
        <v>1095</v>
      </c>
      <c r="N488" s="23">
        <v>9</v>
      </c>
      <c r="O488" s="107">
        <v>4000000000</v>
      </c>
      <c r="P488" s="23">
        <v>30</v>
      </c>
      <c r="Q488" s="23">
        <v>2</v>
      </c>
      <c r="R488" s="23">
        <v>2</v>
      </c>
      <c r="S488" s="23">
        <v>7.0054999999999996</v>
      </c>
      <c r="T488" s="47">
        <v>766.47858099999996</v>
      </c>
      <c r="U488" s="98" t="s">
        <v>85</v>
      </c>
      <c r="V488" s="98" t="s">
        <v>3139</v>
      </c>
      <c r="W488" s="69">
        <f t="shared" si="14"/>
        <v>1.8239668286853341</v>
      </c>
    </row>
    <row r="489" spans="1:23">
      <c r="A489">
        <f t="shared" si="15"/>
        <v>827</v>
      </c>
      <c r="B489" s="99">
        <v>44408</v>
      </c>
      <c r="C489" s="23">
        <v>30</v>
      </c>
      <c r="D489" s="23">
        <v>4</v>
      </c>
      <c r="E489" s="98" t="s">
        <v>49</v>
      </c>
      <c r="F489" s="98" t="s">
        <v>102</v>
      </c>
      <c r="G489" s="98" t="s">
        <v>4243</v>
      </c>
      <c r="H489" s="98" t="s">
        <v>10853</v>
      </c>
      <c r="I489" s="98" t="s">
        <v>6627</v>
      </c>
      <c r="J489" s="99">
        <v>45235</v>
      </c>
      <c r="K489" s="107">
        <v>1300000000</v>
      </c>
      <c r="L489" s="98" t="s">
        <v>7419</v>
      </c>
      <c r="M489" s="23">
        <v>1126</v>
      </c>
      <c r="N489" s="23">
        <v>1</v>
      </c>
      <c r="O489" s="107">
        <v>1300000000</v>
      </c>
      <c r="P489" s="23">
        <v>30</v>
      </c>
      <c r="Q489" s="23">
        <v>2</v>
      </c>
      <c r="R489" s="23">
        <v>2</v>
      </c>
      <c r="S489" s="23">
        <v>7.9610000000000003</v>
      </c>
      <c r="T489" s="47">
        <v>1178.323819</v>
      </c>
      <c r="U489" s="98" t="s">
        <v>85</v>
      </c>
      <c r="V489" s="98" t="s">
        <v>3139</v>
      </c>
      <c r="W489" s="69">
        <f t="shared" si="14"/>
        <v>3.0352447765964268</v>
      </c>
    </row>
    <row r="490" spans="1:23">
      <c r="A490">
        <f t="shared" si="15"/>
        <v>153</v>
      </c>
      <c r="B490" s="99">
        <v>44408</v>
      </c>
      <c r="C490" s="23">
        <v>31</v>
      </c>
      <c r="D490" s="23">
        <v>3</v>
      </c>
      <c r="E490" s="98" t="s">
        <v>49</v>
      </c>
      <c r="F490" s="98" t="s">
        <v>302</v>
      </c>
      <c r="G490" s="98" t="s">
        <v>4120</v>
      </c>
      <c r="H490" s="98" t="s">
        <v>303</v>
      </c>
      <c r="I490" s="98" t="s">
        <v>6257</v>
      </c>
      <c r="J490" s="99">
        <v>44561</v>
      </c>
      <c r="K490" s="107">
        <v>300000000</v>
      </c>
      <c r="L490" s="98" t="s">
        <v>7420</v>
      </c>
      <c r="M490" s="23">
        <v>368</v>
      </c>
      <c r="N490" s="23">
        <v>1</v>
      </c>
      <c r="O490" s="107">
        <v>4000000000</v>
      </c>
      <c r="P490" s="23">
        <v>30</v>
      </c>
      <c r="Q490" s="23">
        <v>2</v>
      </c>
      <c r="R490" s="23">
        <v>2</v>
      </c>
      <c r="S490" s="23">
        <v>7.0054999999999996</v>
      </c>
      <c r="T490" s="47">
        <v>125.941523</v>
      </c>
      <c r="U490" s="98" t="s">
        <v>85</v>
      </c>
      <c r="V490" s="98" t="s">
        <v>3139</v>
      </c>
      <c r="W490" s="69">
        <f t="shared" si="14"/>
        <v>6.0018332588449574E-2</v>
      </c>
    </row>
    <row r="491" spans="1:23">
      <c r="A491">
        <f t="shared" si="15"/>
        <v>1029</v>
      </c>
      <c r="B491" s="99">
        <v>44408</v>
      </c>
      <c r="C491" s="23">
        <v>32</v>
      </c>
      <c r="D491" s="23">
        <v>4</v>
      </c>
      <c r="E491" s="98" t="s">
        <v>49</v>
      </c>
      <c r="F491" s="98" t="s">
        <v>79</v>
      </c>
      <c r="G491" s="98" t="s">
        <v>4120</v>
      </c>
      <c r="H491" s="98" t="s">
        <v>303</v>
      </c>
      <c r="I491" s="98" t="s">
        <v>6107</v>
      </c>
      <c r="J491" s="99">
        <v>45437</v>
      </c>
      <c r="K491" s="107">
        <v>745902000</v>
      </c>
      <c r="L491" s="98" t="s">
        <v>7430</v>
      </c>
      <c r="M491" s="23">
        <v>1125</v>
      </c>
      <c r="N491" s="23">
        <v>1</v>
      </c>
      <c r="O491" s="107">
        <v>3600000000</v>
      </c>
      <c r="P491" s="23">
        <v>30</v>
      </c>
      <c r="Q491" s="23">
        <v>2</v>
      </c>
      <c r="R491" s="23">
        <v>2</v>
      </c>
      <c r="S491" s="23">
        <v>7.0054999999999996</v>
      </c>
      <c r="T491" s="47">
        <v>708.74337200000002</v>
      </c>
      <c r="U491" s="98" t="s">
        <v>85</v>
      </c>
      <c r="V491" s="98" t="s">
        <v>3139</v>
      </c>
      <c r="W491" s="69">
        <f t="shared" si="14"/>
        <v>2.2715794930135553</v>
      </c>
    </row>
    <row r="492" spans="1:23">
      <c r="A492">
        <f t="shared" si="15"/>
        <v>589</v>
      </c>
      <c r="B492" s="99">
        <v>44408</v>
      </c>
      <c r="C492" s="23">
        <v>33</v>
      </c>
      <c r="D492" s="23">
        <v>4</v>
      </c>
      <c r="E492" s="98" t="s">
        <v>49</v>
      </c>
      <c r="F492" s="98" t="s">
        <v>53</v>
      </c>
      <c r="G492" s="98" t="s">
        <v>4243</v>
      </c>
      <c r="H492" s="98" t="s">
        <v>305</v>
      </c>
      <c r="I492" s="98" t="s">
        <v>6157</v>
      </c>
      <c r="J492" s="99">
        <v>44997</v>
      </c>
      <c r="K492" s="107">
        <v>3990000000</v>
      </c>
      <c r="L492" s="98" t="s">
        <v>10098</v>
      </c>
      <c r="M492" s="23">
        <v>1430</v>
      </c>
      <c r="N492" s="23">
        <v>1</v>
      </c>
      <c r="O492" s="107">
        <v>1200000000</v>
      </c>
      <c r="P492" s="23">
        <v>30</v>
      </c>
      <c r="Q492" s="23">
        <v>2</v>
      </c>
      <c r="R492" s="23">
        <v>2</v>
      </c>
      <c r="S492" s="23">
        <v>4.6919750000000002</v>
      </c>
      <c r="T492" s="47">
        <v>191.800759</v>
      </c>
      <c r="U492" s="98" t="s">
        <v>85</v>
      </c>
      <c r="V492" s="98" t="s">
        <v>3139</v>
      </c>
      <c r="W492" s="69">
        <f t="shared" si="14"/>
        <v>0.35187561426882946</v>
      </c>
    </row>
    <row r="493" spans="1:23">
      <c r="A493">
        <f t="shared" si="15"/>
        <v>907</v>
      </c>
      <c r="B493" s="99">
        <v>44408</v>
      </c>
      <c r="C493" s="23">
        <v>34</v>
      </c>
      <c r="D493" s="23">
        <v>4</v>
      </c>
      <c r="E493" s="98" t="s">
        <v>49</v>
      </c>
      <c r="F493" s="98" t="s">
        <v>53</v>
      </c>
      <c r="G493" s="98" t="s">
        <v>4243</v>
      </c>
      <c r="H493" s="98" t="s">
        <v>305</v>
      </c>
      <c r="I493" s="98" t="s">
        <v>6818</v>
      </c>
      <c r="J493" s="99">
        <v>45315</v>
      </c>
      <c r="K493" s="107">
        <v>1230000000</v>
      </c>
      <c r="L493" s="98" t="s">
        <v>10099</v>
      </c>
      <c r="M493" s="23">
        <v>1430</v>
      </c>
      <c r="N493" s="23">
        <v>9</v>
      </c>
      <c r="O493" s="107">
        <v>1800000000</v>
      </c>
      <c r="P493" s="23">
        <v>30</v>
      </c>
      <c r="Q493" s="23">
        <v>1</v>
      </c>
      <c r="R493" s="23">
        <v>2</v>
      </c>
      <c r="S493" s="23">
        <v>2.5</v>
      </c>
      <c r="T493" s="47">
        <v>565.02595299999996</v>
      </c>
      <c r="U493" s="98" t="s">
        <v>85</v>
      </c>
      <c r="V493" s="98" t="s">
        <v>3139</v>
      </c>
      <c r="W493" s="69">
        <f t="shared" si="14"/>
        <v>1.5962438522579647</v>
      </c>
    </row>
    <row r="494" spans="1:23">
      <c r="A494">
        <f t="shared" si="15"/>
        <v>232</v>
      </c>
      <c r="B494" s="99">
        <v>44408</v>
      </c>
      <c r="C494" s="23">
        <v>35</v>
      </c>
      <c r="D494" s="23">
        <v>4</v>
      </c>
      <c r="E494" s="98" t="s">
        <v>49</v>
      </c>
      <c r="F494" s="98" t="s">
        <v>80</v>
      </c>
      <c r="G494" s="98" t="s">
        <v>4220</v>
      </c>
      <c r="H494" s="98" t="s">
        <v>12367</v>
      </c>
      <c r="I494" s="98" t="s">
        <v>6655</v>
      </c>
      <c r="J494" s="99">
        <v>44640</v>
      </c>
      <c r="K494" s="107">
        <v>830000000</v>
      </c>
      <c r="L494" s="98" t="s">
        <v>4249</v>
      </c>
      <c r="M494" s="23">
        <v>730</v>
      </c>
      <c r="N494" s="23">
        <v>1</v>
      </c>
      <c r="O494" s="107">
        <v>1400000000</v>
      </c>
      <c r="P494" s="23">
        <v>30</v>
      </c>
      <c r="Q494" s="23">
        <v>2</v>
      </c>
      <c r="R494" s="23">
        <v>2</v>
      </c>
      <c r="S494" s="23">
        <v>5.9863999999999997</v>
      </c>
      <c r="T494" s="47">
        <v>406.97962699999999</v>
      </c>
      <c r="U494" s="98" t="s">
        <v>85</v>
      </c>
      <c r="V494" s="98" t="s">
        <v>3139</v>
      </c>
      <c r="W494" s="69">
        <f t="shared" si="14"/>
        <v>0.29409267554219515</v>
      </c>
    </row>
    <row r="495" spans="1:23">
      <c r="A495">
        <f t="shared" si="15"/>
        <v>51</v>
      </c>
      <c r="B495" s="99">
        <v>44408</v>
      </c>
      <c r="C495" s="23">
        <v>36</v>
      </c>
      <c r="D495" s="23">
        <v>4</v>
      </c>
      <c r="E495" s="98" t="s">
        <v>49</v>
      </c>
      <c r="F495" s="98" t="s">
        <v>108</v>
      </c>
      <c r="G495" s="98" t="s">
        <v>4220</v>
      </c>
      <c r="H495" s="98" t="s">
        <v>308</v>
      </c>
      <c r="I495" s="98" t="s">
        <v>6655</v>
      </c>
      <c r="J495" s="99">
        <v>44459</v>
      </c>
      <c r="K495" s="107">
        <v>900000000</v>
      </c>
      <c r="L495" s="98" t="s">
        <v>4250</v>
      </c>
      <c r="M495" s="23">
        <v>549</v>
      </c>
      <c r="N495" s="23">
        <v>1</v>
      </c>
      <c r="O495" s="107">
        <v>1700000000</v>
      </c>
      <c r="P495" s="23">
        <v>30</v>
      </c>
      <c r="Q495" s="23">
        <v>2</v>
      </c>
      <c r="R495" s="23">
        <v>2</v>
      </c>
      <c r="S495" s="23">
        <v>5.6806700000000001</v>
      </c>
      <c r="T495" s="47">
        <v>301.69521300000002</v>
      </c>
      <c r="U495" s="98" t="s">
        <v>85</v>
      </c>
      <c r="V495" s="98" t="s">
        <v>3139</v>
      </c>
      <c r="W495" s="69">
        <f t="shared" si="14"/>
        <v>4.7925003083050262E-2</v>
      </c>
    </row>
    <row r="496" spans="1:23">
      <c r="A496">
        <f t="shared" si="15"/>
        <v>266</v>
      </c>
      <c r="B496" s="99">
        <v>44408</v>
      </c>
      <c r="C496" s="23">
        <v>37</v>
      </c>
      <c r="D496" s="23">
        <v>1</v>
      </c>
      <c r="E496" s="98" t="s">
        <v>49</v>
      </c>
      <c r="F496" s="98" t="s">
        <v>207</v>
      </c>
      <c r="G496" s="98" t="s">
        <v>4220</v>
      </c>
      <c r="H496" s="98" t="s">
        <v>12366</v>
      </c>
      <c r="I496" s="98" t="s">
        <v>6469</v>
      </c>
      <c r="J496" s="99">
        <v>44674</v>
      </c>
      <c r="K496" s="107">
        <v>3300000000</v>
      </c>
      <c r="L496" s="98" t="s">
        <v>4251</v>
      </c>
      <c r="M496" s="23">
        <v>730</v>
      </c>
      <c r="N496" s="23">
        <v>1</v>
      </c>
      <c r="O496" s="107">
        <v>3400000000</v>
      </c>
      <c r="P496" s="23">
        <v>30</v>
      </c>
      <c r="Q496" s="23">
        <v>2</v>
      </c>
      <c r="R496" s="23">
        <v>2</v>
      </c>
      <c r="S496" s="23">
        <v>1.91</v>
      </c>
      <c r="T496" s="47">
        <v>1665.395522</v>
      </c>
      <c r="U496" s="98" t="s">
        <v>10854</v>
      </c>
      <c r="V496" s="98" t="s">
        <v>3139</v>
      </c>
      <c r="W496" s="69">
        <f t="shared" si="14"/>
        <v>1.3798204693169107</v>
      </c>
    </row>
    <row r="497" spans="1:23">
      <c r="A497">
        <f t="shared" si="15"/>
        <v>14</v>
      </c>
      <c r="B497" s="99">
        <v>44408</v>
      </c>
      <c r="C497" s="23">
        <v>38</v>
      </c>
      <c r="D497" s="23">
        <v>3</v>
      </c>
      <c r="E497" s="98" t="s">
        <v>49</v>
      </c>
      <c r="F497" s="98" t="s">
        <v>302</v>
      </c>
      <c r="G497" s="98" t="s">
        <v>4120</v>
      </c>
      <c r="H497" s="98" t="s">
        <v>303</v>
      </c>
      <c r="I497" s="98" t="s">
        <v>6970</v>
      </c>
      <c r="J497" s="99">
        <v>44422</v>
      </c>
      <c r="K497" s="107">
        <v>400000000</v>
      </c>
      <c r="L497" s="98" t="s">
        <v>4252</v>
      </c>
      <c r="M497" s="23">
        <v>365</v>
      </c>
      <c r="N497" s="23">
        <v>9</v>
      </c>
      <c r="O497" s="107">
        <v>2872000000</v>
      </c>
      <c r="P497" s="23">
        <v>30</v>
      </c>
      <c r="Q497" s="23">
        <v>2</v>
      </c>
      <c r="R497" s="23">
        <v>2</v>
      </c>
      <c r="S497" s="23">
        <v>6.9844999999999997</v>
      </c>
      <c r="T497" s="47">
        <v>33.624904999999998</v>
      </c>
      <c r="U497" s="98" t="s">
        <v>85</v>
      </c>
      <c r="V497" s="98" t="s">
        <v>3139</v>
      </c>
      <c r="W497" s="69">
        <f t="shared" si="14"/>
        <v>1.4662656340076101E-3</v>
      </c>
    </row>
    <row r="498" spans="1:23">
      <c r="A498">
        <f t="shared" si="15"/>
        <v>25</v>
      </c>
      <c r="B498" s="99">
        <v>44408</v>
      </c>
      <c r="C498" s="23">
        <v>39</v>
      </c>
      <c r="D498" s="23">
        <v>3</v>
      </c>
      <c r="E498" s="98" t="s">
        <v>49</v>
      </c>
      <c r="F498" s="98" t="s">
        <v>79</v>
      </c>
      <c r="G498" s="98" t="s">
        <v>4120</v>
      </c>
      <c r="H498" s="98" t="s">
        <v>303</v>
      </c>
      <c r="I498" s="98" t="s">
        <v>7029</v>
      </c>
      <c r="J498" s="99">
        <v>44433</v>
      </c>
      <c r="K498" s="107">
        <v>51724073</v>
      </c>
      <c r="L498" s="98" t="s">
        <v>4253</v>
      </c>
      <c r="M498" s="23">
        <v>365</v>
      </c>
      <c r="N498" s="23">
        <v>1</v>
      </c>
      <c r="O498" s="107">
        <v>1</v>
      </c>
      <c r="P498" s="23">
        <v>30</v>
      </c>
      <c r="Q498" s="23">
        <v>1</v>
      </c>
      <c r="R498" s="23">
        <v>2</v>
      </c>
      <c r="S498" s="23">
        <v>0</v>
      </c>
      <c r="T498" s="47">
        <v>4.3103389999999999</v>
      </c>
      <c r="U498" s="98" t="s">
        <v>10100</v>
      </c>
      <c r="V498" s="98" t="s">
        <v>3139</v>
      </c>
      <c r="W498" s="69">
        <f t="shared" si="14"/>
        <v>3.3564098793007364E-4</v>
      </c>
    </row>
    <row r="499" spans="1:23">
      <c r="A499">
        <f t="shared" si="15"/>
        <v>48</v>
      </c>
      <c r="B499" s="99">
        <v>44408</v>
      </c>
      <c r="C499" s="23">
        <v>40</v>
      </c>
      <c r="D499" s="23">
        <v>3</v>
      </c>
      <c r="E499" s="98" t="s">
        <v>49</v>
      </c>
      <c r="F499" s="98" t="s">
        <v>102</v>
      </c>
      <c r="G499" s="98" t="s">
        <v>4243</v>
      </c>
      <c r="H499" s="98" t="s">
        <v>10853</v>
      </c>
      <c r="I499" s="98" t="s">
        <v>6322</v>
      </c>
      <c r="J499" s="99">
        <v>44456</v>
      </c>
      <c r="K499" s="107">
        <v>500000000</v>
      </c>
      <c r="L499" s="98" t="s">
        <v>4254</v>
      </c>
      <c r="M499" s="23">
        <v>365</v>
      </c>
      <c r="N499" s="23">
        <v>1</v>
      </c>
      <c r="O499" s="107">
        <v>500000000</v>
      </c>
      <c r="P499" s="23">
        <v>30</v>
      </c>
      <c r="Q499" s="23">
        <v>2</v>
      </c>
      <c r="R499" s="23">
        <v>2</v>
      </c>
      <c r="S499" s="23">
        <v>7.69773</v>
      </c>
      <c r="T499" s="47">
        <v>168.24188699999999</v>
      </c>
      <c r="U499" s="98" t="s">
        <v>85</v>
      </c>
      <c r="V499" s="98" t="s">
        <v>3139</v>
      </c>
      <c r="W499" s="69">
        <f t="shared" si="14"/>
        <v>2.5153528869698565E-2</v>
      </c>
    </row>
    <row r="500" spans="1:23">
      <c r="A500">
        <f t="shared" si="15"/>
        <v>82</v>
      </c>
      <c r="B500" s="99">
        <v>44408</v>
      </c>
      <c r="C500" s="23">
        <v>41</v>
      </c>
      <c r="D500" s="23">
        <v>4</v>
      </c>
      <c r="E500" s="98" t="s">
        <v>49</v>
      </c>
      <c r="F500" s="98" t="s">
        <v>302</v>
      </c>
      <c r="G500" s="98" t="s">
        <v>4120</v>
      </c>
      <c r="H500" s="98" t="s">
        <v>303</v>
      </c>
      <c r="I500" s="98" t="s">
        <v>9735</v>
      </c>
      <c r="J500" s="99">
        <v>44490</v>
      </c>
      <c r="K500" s="107">
        <v>500000000</v>
      </c>
      <c r="L500" s="98" t="s">
        <v>7421</v>
      </c>
      <c r="M500" s="23">
        <v>365</v>
      </c>
      <c r="N500" s="23">
        <v>9</v>
      </c>
      <c r="O500" s="107">
        <v>2500000000</v>
      </c>
      <c r="P500" s="23">
        <v>30</v>
      </c>
      <c r="Q500" s="23">
        <v>2</v>
      </c>
      <c r="R500" s="23">
        <v>2</v>
      </c>
      <c r="S500" s="23">
        <v>7.0054999999999996</v>
      </c>
      <c r="T500" s="47">
        <v>125.973482</v>
      </c>
      <c r="U500" s="98" t="s">
        <v>85</v>
      </c>
      <c r="V500" s="98" t="s">
        <v>3139</v>
      </c>
      <c r="W500" s="69">
        <f t="shared" si="14"/>
        <v>3.2174850692909776E-2</v>
      </c>
    </row>
    <row r="501" spans="1:23">
      <c r="A501">
        <f t="shared" si="15"/>
        <v>467</v>
      </c>
      <c r="B501" s="99">
        <v>44408</v>
      </c>
      <c r="C501" s="23">
        <v>42</v>
      </c>
      <c r="D501" s="23">
        <v>4</v>
      </c>
      <c r="E501" s="98" t="s">
        <v>49</v>
      </c>
      <c r="F501" s="98" t="s">
        <v>80</v>
      </c>
      <c r="G501" s="98" t="s">
        <v>4220</v>
      </c>
      <c r="H501" s="98" t="s">
        <v>12367</v>
      </c>
      <c r="I501" s="98" t="s">
        <v>6225</v>
      </c>
      <c r="J501" s="99">
        <v>44875</v>
      </c>
      <c r="K501" s="107">
        <v>823000000</v>
      </c>
      <c r="L501" s="98" t="s">
        <v>7422</v>
      </c>
      <c r="M501" s="23">
        <v>730</v>
      </c>
      <c r="N501" s="23">
        <v>9</v>
      </c>
      <c r="O501" s="107">
        <v>1584000000</v>
      </c>
      <c r="P501" s="23">
        <v>30</v>
      </c>
      <c r="Q501" s="23">
        <v>2</v>
      </c>
      <c r="R501" s="23">
        <v>2</v>
      </c>
      <c r="S501" s="23">
        <v>8.9794999999999998</v>
      </c>
      <c r="T501" s="47">
        <v>552.95727099999999</v>
      </c>
      <c r="U501" s="98" t="s">
        <v>85</v>
      </c>
      <c r="V501" s="98" t="s">
        <v>3139</v>
      </c>
      <c r="W501" s="69">
        <f t="shared" si="14"/>
        <v>0.80432581516179891</v>
      </c>
    </row>
    <row r="502" spans="1:23">
      <c r="A502">
        <f t="shared" si="15"/>
        <v>101</v>
      </c>
      <c r="B502" s="99">
        <v>44408</v>
      </c>
      <c r="C502" s="23">
        <v>43</v>
      </c>
      <c r="D502" s="23">
        <v>3</v>
      </c>
      <c r="E502" s="98" t="s">
        <v>49</v>
      </c>
      <c r="F502" s="98" t="s">
        <v>55</v>
      </c>
      <c r="G502" s="98" t="s">
        <v>4243</v>
      </c>
      <c r="H502" s="98" t="s">
        <v>306</v>
      </c>
      <c r="I502" s="98" t="s">
        <v>10101</v>
      </c>
      <c r="J502" s="99">
        <v>44509</v>
      </c>
      <c r="K502" s="107">
        <v>240000000</v>
      </c>
      <c r="L502" s="98" t="s">
        <v>10102</v>
      </c>
      <c r="M502" s="23">
        <v>365</v>
      </c>
      <c r="N502" s="23">
        <v>1</v>
      </c>
      <c r="O502" s="107">
        <v>240000000</v>
      </c>
      <c r="P502" s="23">
        <v>30</v>
      </c>
      <c r="Q502" s="23">
        <v>2</v>
      </c>
      <c r="R502" s="23">
        <v>2</v>
      </c>
      <c r="S502" s="23">
        <v>8.9794999999999998</v>
      </c>
      <c r="T502" s="47">
        <v>80.640383999999997</v>
      </c>
      <c r="U502" s="98" t="s">
        <v>85</v>
      </c>
      <c r="V502" s="98" t="s">
        <v>3139</v>
      </c>
      <c r="W502" s="69">
        <f t="shared" si="14"/>
        <v>2.5368659248702907E-2</v>
      </c>
    </row>
    <row r="503" spans="1:23">
      <c r="A503">
        <f t="shared" si="15"/>
        <v>105</v>
      </c>
      <c r="B503" s="99">
        <v>44408</v>
      </c>
      <c r="C503" s="23">
        <v>44</v>
      </c>
      <c r="D503" s="23">
        <v>3</v>
      </c>
      <c r="E503" s="98" t="s">
        <v>49</v>
      </c>
      <c r="F503" s="98" t="s">
        <v>302</v>
      </c>
      <c r="G503" s="98" t="s">
        <v>4120</v>
      </c>
      <c r="H503" s="98" t="s">
        <v>303</v>
      </c>
      <c r="I503" s="98" t="s">
        <v>6544</v>
      </c>
      <c r="J503" s="99">
        <v>44513</v>
      </c>
      <c r="K503" s="107">
        <v>500000000</v>
      </c>
      <c r="L503" s="98" t="s">
        <v>7423</v>
      </c>
      <c r="M503" s="23">
        <v>365</v>
      </c>
      <c r="N503" s="23">
        <v>1</v>
      </c>
      <c r="O503" s="107">
        <v>2485000000</v>
      </c>
      <c r="P503" s="23">
        <v>30</v>
      </c>
      <c r="Q503" s="23">
        <v>2</v>
      </c>
      <c r="R503" s="23">
        <v>2</v>
      </c>
      <c r="S503" s="23">
        <v>6.9844999999999997</v>
      </c>
      <c r="T503" s="47">
        <v>167.744944</v>
      </c>
      <c r="U503" s="98" t="s">
        <v>85</v>
      </c>
      <c r="V503" s="98" t="s">
        <v>3139</v>
      </c>
      <c r="W503" s="69">
        <f t="shared" si="14"/>
        <v>5.4860819680917557E-2</v>
      </c>
    </row>
    <row r="504" spans="1:23">
      <c r="A504">
        <f t="shared" si="15"/>
        <v>140</v>
      </c>
      <c r="B504" s="99">
        <v>44408</v>
      </c>
      <c r="C504" s="23">
        <v>45</v>
      </c>
      <c r="D504" s="23">
        <v>3</v>
      </c>
      <c r="E504" s="98" t="s">
        <v>49</v>
      </c>
      <c r="F504" s="98" t="s">
        <v>302</v>
      </c>
      <c r="G504" s="98" t="s">
        <v>4120</v>
      </c>
      <c r="H504" s="98" t="s">
        <v>303</v>
      </c>
      <c r="I504" s="98" t="s">
        <v>6611</v>
      </c>
      <c r="J504" s="99">
        <v>44548</v>
      </c>
      <c r="K504" s="107">
        <v>300000000</v>
      </c>
      <c r="L504" s="98" t="s">
        <v>7426</v>
      </c>
      <c r="M504" s="23">
        <v>365</v>
      </c>
      <c r="N504" s="23">
        <v>1</v>
      </c>
      <c r="O504" s="107">
        <v>4000000000</v>
      </c>
      <c r="P504" s="23">
        <v>30</v>
      </c>
      <c r="Q504" s="23">
        <v>2</v>
      </c>
      <c r="R504" s="23">
        <v>2</v>
      </c>
      <c r="S504" s="23">
        <v>7.0054999999999996</v>
      </c>
      <c r="T504" s="47">
        <v>125.84589800000001</v>
      </c>
      <c r="U504" s="98" t="s">
        <v>85</v>
      </c>
      <c r="V504" s="98" t="s">
        <v>3139</v>
      </c>
      <c r="W504" s="69">
        <f t="shared" si="14"/>
        <v>5.4877036951696087E-2</v>
      </c>
    </row>
    <row r="505" spans="1:23">
      <c r="A505">
        <f t="shared" si="15"/>
        <v>1218</v>
      </c>
      <c r="B505" s="99">
        <v>44408</v>
      </c>
      <c r="C505" s="23">
        <v>46</v>
      </c>
      <c r="D505" s="23">
        <v>4</v>
      </c>
      <c r="E505" s="98" t="s">
        <v>49</v>
      </c>
      <c r="F505" s="98" t="s">
        <v>53</v>
      </c>
      <c r="G505" s="98" t="s">
        <v>4243</v>
      </c>
      <c r="H505" s="98" t="s">
        <v>305</v>
      </c>
      <c r="I505" s="98" t="s">
        <v>6257</v>
      </c>
      <c r="J505" s="99">
        <v>45626</v>
      </c>
      <c r="K505" s="107">
        <v>840000000</v>
      </c>
      <c r="L505" s="98" t="s">
        <v>7424</v>
      </c>
      <c r="M505" s="23">
        <v>1433</v>
      </c>
      <c r="N505" s="23">
        <v>1</v>
      </c>
      <c r="O505" s="107">
        <v>1500000000</v>
      </c>
      <c r="P505" s="23">
        <v>30</v>
      </c>
      <c r="Q505" s="23">
        <v>2</v>
      </c>
      <c r="R505" s="23">
        <v>2</v>
      </c>
      <c r="S505" s="23">
        <v>4.9672999999999998</v>
      </c>
      <c r="T505" s="47">
        <v>597.73555199999998</v>
      </c>
      <c r="U505" s="98" t="s">
        <v>85</v>
      </c>
      <c r="V505" s="98" t="s">
        <v>3139</v>
      </c>
      <c r="W505" s="69">
        <f t="shared" si="14"/>
        <v>2.2676703930205511</v>
      </c>
    </row>
    <row r="506" spans="1:23">
      <c r="A506">
        <f t="shared" si="15"/>
        <v>609</v>
      </c>
      <c r="B506" s="99">
        <v>44408</v>
      </c>
      <c r="C506" s="23">
        <v>47</v>
      </c>
      <c r="D506" s="23">
        <v>4</v>
      </c>
      <c r="E506" s="98" t="s">
        <v>49</v>
      </c>
      <c r="F506" s="98" t="s">
        <v>108</v>
      </c>
      <c r="G506" s="98" t="s">
        <v>4220</v>
      </c>
      <c r="H506" s="98" t="s">
        <v>308</v>
      </c>
      <c r="I506" s="98" t="s">
        <v>6008</v>
      </c>
      <c r="J506" s="99">
        <v>45017</v>
      </c>
      <c r="K506" s="107">
        <v>1200000000</v>
      </c>
      <c r="L506" s="98" t="s">
        <v>10855</v>
      </c>
      <c r="M506" s="23">
        <v>731</v>
      </c>
      <c r="N506" s="23">
        <v>9</v>
      </c>
      <c r="O506" s="107">
        <v>4003000000</v>
      </c>
      <c r="P506" s="23">
        <v>30</v>
      </c>
      <c r="Q506" s="23">
        <v>2</v>
      </c>
      <c r="R506" s="23">
        <v>2</v>
      </c>
      <c r="S506" s="23">
        <v>4.6615700000000002</v>
      </c>
      <c r="T506" s="47">
        <v>1054.256785</v>
      </c>
      <c r="U506" s="98" t="s">
        <v>85</v>
      </c>
      <c r="V506" s="98" t="s">
        <v>3139</v>
      </c>
      <c r="W506" s="69">
        <f t="shared" si="14"/>
        <v>1.9998031654519461</v>
      </c>
    </row>
    <row r="507" spans="1:23">
      <c r="A507">
        <f t="shared" si="15"/>
        <v>2015</v>
      </c>
      <c r="B507" s="99">
        <v>44408</v>
      </c>
      <c r="C507" s="23">
        <v>48</v>
      </c>
      <c r="D507" s="23">
        <v>4</v>
      </c>
      <c r="E507" s="98" t="s">
        <v>49</v>
      </c>
      <c r="F507" s="98" t="s">
        <v>310</v>
      </c>
      <c r="G507" s="98" t="s">
        <v>4220</v>
      </c>
      <c r="H507" s="98" t="s">
        <v>311</v>
      </c>
      <c r="I507" s="98" t="s">
        <v>6108</v>
      </c>
      <c r="J507" s="99">
        <v>46423</v>
      </c>
      <c r="K507" s="107">
        <v>52600000</v>
      </c>
      <c r="L507" s="98" t="s">
        <v>7431</v>
      </c>
      <c r="M507" s="23">
        <v>2109</v>
      </c>
      <c r="N507" s="23">
        <v>1</v>
      </c>
      <c r="O507" s="107">
        <v>1950000000</v>
      </c>
      <c r="P507" s="23">
        <v>30</v>
      </c>
      <c r="Q507" s="23">
        <v>2</v>
      </c>
      <c r="R507" s="23">
        <v>2</v>
      </c>
      <c r="S507" s="23">
        <v>8.7758000000000003</v>
      </c>
      <c r="T507" s="47">
        <v>50.045613000000003</v>
      </c>
      <c r="U507" s="98" t="s">
        <v>85</v>
      </c>
      <c r="V507" s="98" t="s">
        <v>3139</v>
      </c>
      <c r="W507" s="69">
        <f t="shared" si="14"/>
        <v>0.31409759986493468</v>
      </c>
    </row>
    <row r="508" spans="1:23">
      <c r="A508">
        <f t="shared" si="15"/>
        <v>2015</v>
      </c>
      <c r="B508" s="99">
        <v>44408</v>
      </c>
      <c r="C508" s="23">
        <v>49</v>
      </c>
      <c r="D508" s="23">
        <v>4</v>
      </c>
      <c r="E508" s="98" t="s">
        <v>49</v>
      </c>
      <c r="F508" s="98" t="s">
        <v>310</v>
      </c>
      <c r="G508" s="98" t="s">
        <v>4220</v>
      </c>
      <c r="H508" s="98" t="s">
        <v>311</v>
      </c>
      <c r="I508" s="98" t="s">
        <v>6108</v>
      </c>
      <c r="J508" s="99">
        <v>46423</v>
      </c>
      <c r="K508" s="107">
        <v>507200000</v>
      </c>
      <c r="L508" s="98" t="s">
        <v>7432</v>
      </c>
      <c r="M508" s="23">
        <v>2109</v>
      </c>
      <c r="N508" s="23">
        <v>9</v>
      </c>
      <c r="O508" s="107">
        <v>1950000000</v>
      </c>
      <c r="P508" s="23">
        <v>30</v>
      </c>
      <c r="Q508" s="23">
        <v>2</v>
      </c>
      <c r="R508" s="23">
        <v>2</v>
      </c>
      <c r="S508" s="23">
        <v>8.7758000000000003</v>
      </c>
      <c r="T508" s="47">
        <v>482.569095</v>
      </c>
      <c r="U508" s="98" t="s">
        <v>85</v>
      </c>
      <c r="V508" s="98" t="s">
        <v>3139</v>
      </c>
      <c r="W508" s="69">
        <f t="shared" si="14"/>
        <v>3.0287129165246442</v>
      </c>
    </row>
    <row r="509" spans="1:23">
      <c r="A509">
        <f t="shared" si="15"/>
        <v>552</v>
      </c>
      <c r="B509" s="99">
        <v>44408</v>
      </c>
      <c r="C509" s="23">
        <v>50</v>
      </c>
      <c r="D509" s="23">
        <v>3</v>
      </c>
      <c r="E509" s="98" t="s">
        <v>49</v>
      </c>
      <c r="F509" s="98" t="s">
        <v>302</v>
      </c>
      <c r="G509" s="98" t="s">
        <v>4120</v>
      </c>
      <c r="H509" s="98" t="s">
        <v>303</v>
      </c>
      <c r="I509" s="98" t="s">
        <v>6060</v>
      </c>
      <c r="J509" s="99">
        <v>44960</v>
      </c>
      <c r="K509" s="107">
        <v>400000000</v>
      </c>
      <c r="L509" s="98" t="s">
        <v>10103</v>
      </c>
      <c r="M509" s="23">
        <v>641</v>
      </c>
      <c r="N509" s="23">
        <v>1</v>
      </c>
      <c r="O509" s="107">
        <v>4000000000</v>
      </c>
      <c r="P509" s="23">
        <v>30</v>
      </c>
      <c r="Q509" s="23">
        <v>2</v>
      </c>
      <c r="R509" s="23">
        <v>2</v>
      </c>
      <c r="S509" s="23">
        <v>7.0054999999999996</v>
      </c>
      <c r="T509" s="47">
        <v>335.31318900000002</v>
      </c>
      <c r="U509" s="98" t="s">
        <v>85</v>
      </c>
      <c r="V509" s="98" t="s">
        <v>3139</v>
      </c>
      <c r="W509" s="69">
        <f t="shared" si="14"/>
        <v>0.57651852638145462</v>
      </c>
    </row>
    <row r="510" spans="1:23">
      <c r="A510">
        <f t="shared" si="15"/>
        <v>1081</v>
      </c>
      <c r="B510" s="99">
        <v>44408</v>
      </c>
      <c r="C510" s="23">
        <v>51</v>
      </c>
      <c r="D510" s="23">
        <v>4</v>
      </c>
      <c r="E510" s="98" t="s">
        <v>49</v>
      </c>
      <c r="F510" s="98" t="s">
        <v>53</v>
      </c>
      <c r="G510" s="98" t="s">
        <v>4243</v>
      </c>
      <c r="H510" s="98" t="s">
        <v>305</v>
      </c>
      <c r="I510" s="98" t="s">
        <v>6431</v>
      </c>
      <c r="J510" s="99">
        <v>45489</v>
      </c>
      <c r="K510" s="107">
        <v>1600000000</v>
      </c>
      <c r="L510" s="98" t="s">
        <v>12372</v>
      </c>
      <c r="M510" s="23">
        <v>1096</v>
      </c>
      <c r="N510" s="23">
        <v>9</v>
      </c>
      <c r="O510" s="107">
        <v>1300000000</v>
      </c>
      <c r="P510" s="23">
        <v>30</v>
      </c>
      <c r="Q510" s="23">
        <v>2</v>
      </c>
      <c r="R510" s="23">
        <v>2</v>
      </c>
      <c r="S510" s="23">
        <v>5.4561500000000001</v>
      </c>
      <c r="T510" s="47">
        <v>1603.786163</v>
      </c>
      <c r="U510" s="98" t="s">
        <v>85</v>
      </c>
      <c r="V510" s="98" t="s">
        <v>3139</v>
      </c>
      <c r="W510" s="69">
        <f t="shared" si="14"/>
        <v>5.4000242516824057</v>
      </c>
    </row>
    <row r="511" spans="1:23">
      <c r="A511">
        <f t="shared" si="15"/>
        <v>15</v>
      </c>
      <c r="B511" s="99">
        <v>44408</v>
      </c>
      <c r="C511" s="23">
        <v>1</v>
      </c>
      <c r="D511" s="23">
        <v>3</v>
      </c>
      <c r="E511" s="98" t="s">
        <v>49</v>
      </c>
      <c r="F511" s="98" t="s">
        <v>102</v>
      </c>
      <c r="G511" s="98" t="s">
        <v>4220</v>
      </c>
      <c r="H511" s="98" t="s">
        <v>317</v>
      </c>
      <c r="I511" s="98" t="s">
        <v>6154</v>
      </c>
      <c r="J511" s="99">
        <v>44423</v>
      </c>
      <c r="K511" s="107">
        <v>943523</v>
      </c>
      <c r="L511" s="98" t="s">
        <v>318</v>
      </c>
      <c r="M511" s="23">
        <v>30</v>
      </c>
      <c r="N511" s="23">
        <v>1</v>
      </c>
      <c r="O511" s="107">
        <v>1</v>
      </c>
      <c r="P511" s="23">
        <v>30</v>
      </c>
      <c r="Q511" s="23">
        <v>1</v>
      </c>
      <c r="R511" s="23">
        <v>2</v>
      </c>
      <c r="S511" s="23">
        <v>1</v>
      </c>
      <c r="T511" s="47">
        <v>0.943523</v>
      </c>
      <c r="U511" s="98" t="s">
        <v>319</v>
      </c>
      <c r="V511" s="98" t="s">
        <v>3139</v>
      </c>
      <c r="W511" s="69">
        <f t="shared" si="14"/>
        <v>4.4082610465870111E-5</v>
      </c>
    </row>
    <row r="512" spans="1:23">
      <c r="A512">
        <f t="shared" si="15"/>
        <v>-515</v>
      </c>
      <c r="B512" s="99">
        <v>44408</v>
      </c>
      <c r="C512" s="23">
        <v>1</v>
      </c>
      <c r="D512" s="23">
        <v>4</v>
      </c>
      <c r="E512" s="98" t="s">
        <v>49</v>
      </c>
      <c r="F512" s="98" t="s">
        <v>108</v>
      </c>
      <c r="G512" s="98" t="s">
        <v>4220</v>
      </c>
      <c r="H512" s="98" t="s">
        <v>320</v>
      </c>
      <c r="I512" s="98" t="s">
        <v>6974</v>
      </c>
      <c r="J512" s="99">
        <v>43893</v>
      </c>
      <c r="K512" s="107">
        <v>300000000</v>
      </c>
      <c r="L512" s="98" t="s">
        <v>322</v>
      </c>
      <c r="M512" s="23">
        <v>360</v>
      </c>
      <c r="N512" s="23">
        <v>9</v>
      </c>
      <c r="O512" s="107">
        <v>300000000</v>
      </c>
      <c r="P512" s="23">
        <v>360</v>
      </c>
      <c r="Q512" s="23">
        <v>1</v>
      </c>
      <c r="R512" s="23">
        <v>2</v>
      </c>
      <c r="S512" s="23">
        <v>17.23</v>
      </c>
      <c r="T512" s="47">
        <v>331.84783191000002</v>
      </c>
      <c r="U512" s="98" t="s">
        <v>321</v>
      </c>
      <c r="V512" s="98" t="s">
        <v>3139</v>
      </c>
      <c r="W512" s="69">
        <f t="shared" si="14"/>
        <v>-0.53231630351611403</v>
      </c>
    </row>
    <row r="513" spans="1:23">
      <c r="A513">
        <f t="shared" si="15"/>
        <v>-1673</v>
      </c>
      <c r="B513" s="99">
        <v>44408</v>
      </c>
      <c r="C513" s="23">
        <v>2</v>
      </c>
      <c r="D513" s="23">
        <v>4</v>
      </c>
      <c r="E513" s="98" t="s">
        <v>49</v>
      </c>
      <c r="F513" s="98" t="s">
        <v>56</v>
      </c>
      <c r="G513" s="98" t="s">
        <v>4220</v>
      </c>
      <c r="H513" s="98" t="s">
        <v>320</v>
      </c>
      <c r="I513" s="98" t="s">
        <v>10104</v>
      </c>
      <c r="J513" s="99">
        <v>42735</v>
      </c>
      <c r="K513" s="107">
        <v>200000000</v>
      </c>
      <c r="L513" s="98" t="s">
        <v>322</v>
      </c>
      <c r="M513" s="23">
        <v>360</v>
      </c>
      <c r="N513" s="23">
        <v>9</v>
      </c>
      <c r="O513" s="107">
        <v>200000000</v>
      </c>
      <c r="P513" s="23">
        <v>360</v>
      </c>
      <c r="Q513" s="23">
        <v>1</v>
      </c>
      <c r="R513" s="23">
        <v>2</v>
      </c>
      <c r="S513" s="23">
        <v>13.58</v>
      </c>
      <c r="T513" s="47">
        <v>17.732481370000002</v>
      </c>
      <c r="U513" s="98" t="s">
        <v>321</v>
      </c>
      <c r="V513" s="98" t="s">
        <v>3139</v>
      </c>
      <c r="W513" s="69">
        <f t="shared" si="14"/>
        <v>-9.2403624652681912E-2</v>
      </c>
    </row>
    <row r="514" spans="1:23">
      <c r="A514">
        <f t="shared" si="15"/>
        <v>-306</v>
      </c>
      <c r="B514" s="99">
        <v>44408</v>
      </c>
      <c r="C514" s="23">
        <v>3</v>
      </c>
      <c r="D514" s="23">
        <v>4</v>
      </c>
      <c r="E514" s="98" t="s">
        <v>49</v>
      </c>
      <c r="F514" s="98" t="s">
        <v>79</v>
      </c>
      <c r="G514" s="98" t="s">
        <v>4220</v>
      </c>
      <c r="H514" s="98" t="s">
        <v>323</v>
      </c>
      <c r="I514" s="98" t="s">
        <v>10105</v>
      </c>
      <c r="J514" s="99">
        <v>44102</v>
      </c>
      <c r="K514" s="107">
        <v>400000000</v>
      </c>
      <c r="L514" s="98" t="s">
        <v>324</v>
      </c>
      <c r="M514" s="23">
        <v>360</v>
      </c>
      <c r="N514" s="23">
        <v>9</v>
      </c>
      <c r="O514" s="107">
        <v>400000000</v>
      </c>
      <c r="P514" s="23">
        <v>1080</v>
      </c>
      <c r="Q514" s="23">
        <v>1</v>
      </c>
      <c r="R514" s="23">
        <v>2</v>
      </c>
      <c r="S514" s="23">
        <v>13</v>
      </c>
      <c r="T514" s="47">
        <v>442.99014099999999</v>
      </c>
      <c r="U514" s="98" t="s">
        <v>325</v>
      </c>
      <c r="V514" s="98" t="s">
        <v>3139</v>
      </c>
      <c r="W514" s="69">
        <f t="shared" ref="W514:W577" si="16">+T514/SUM($T$2:$T$5848)*A514</f>
        <v>-0.42222023336881781</v>
      </c>
    </row>
    <row r="515" spans="1:23">
      <c r="A515">
        <f t="shared" ref="A515:A578" si="17">+J515-B515</f>
        <v>-1308</v>
      </c>
      <c r="B515" s="99">
        <v>44408</v>
      </c>
      <c r="C515" s="23">
        <v>4</v>
      </c>
      <c r="D515" s="23">
        <v>4</v>
      </c>
      <c r="E515" s="98" t="s">
        <v>49</v>
      </c>
      <c r="F515" s="98" t="s">
        <v>53</v>
      </c>
      <c r="G515" s="98" t="s">
        <v>4220</v>
      </c>
      <c r="H515" s="98" t="s">
        <v>326</v>
      </c>
      <c r="I515" s="98" t="s">
        <v>10107</v>
      </c>
      <c r="J515" s="99">
        <v>43100</v>
      </c>
      <c r="K515" s="107">
        <v>300000000</v>
      </c>
      <c r="L515" s="98" t="s">
        <v>327</v>
      </c>
      <c r="M515" s="23">
        <v>1080</v>
      </c>
      <c r="N515" s="23">
        <v>9</v>
      </c>
      <c r="O515" s="107">
        <v>300000000</v>
      </c>
      <c r="P515" s="23">
        <v>1080</v>
      </c>
      <c r="Q515" s="23">
        <v>1</v>
      </c>
      <c r="R515" s="23">
        <v>2</v>
      </c>
      <c r="S515" s="23">
        <v>11</v>
      </c>
      <c r="T515" s="47">
        <v>1062.66531184</v>
      </c>
      <c r="U515" s="98" t="s">
        <v>328</v>
      </c>
      <c r="V515" s="98" t="s">
        <v>3139</v>
      </c>
      <c r="W515" s="69">
        <f t="shared" si="16"/>
        <v>-4.3294008932228909</v>
      </c>
    </row>
    <row r="516" spans="1:23">
      <c r="A516">
        <f t="shared" si="17"/>
        <v>-620</v>
      </c>
      <c r="B516" s="99">
        <v>44408</v>
      </c>
      <c r="C516" s="23">
        <v>5</v>
      </c>
      <c r="D516" s="23">
        <v>4</v>
      </c>
      <c r="E516" s="98" t="s">
        <v>49</v>
      </c>
      <c r="F516" s="98" t="s">
        <v>329</v>
      </c>
      <c r="G516" s="98" t="s">
        <v>4220</v>
      </c>
      <c r="H516" s="98" t="s">
        <v>326</v>
      </c>
      <c r="I516" s="98" t="s">
        <v>10108</v>
      </c>
      <c r="J516" s="99">
        <v>43788</v>
      </c>
      <c r="K516" s="107">
        <v>287000000</v>
      </c>
      <c r="L516" s="98" t="s">
        <v>330</v>
      </c>
      <c r="M516" s="23">
        <v>360</v>
      </c>
      <c r="N516" s="23">
        <v>9</v>
      </c>
      <c r="O516" s="107">
        <v>287000000</v>
      </c>
      <c r="P516" s="23">
        <v>360</v>
      </c>
      <c r="Q516" s="23">
        <v>1</v>
      </c>
      <c r="R516" s="23">
        <v>2</v>
      </c>
      <c r="S516" s="23">
        <v>11.4</v>
      </c>
      <c r="T516" s="47">
        <v>24.978577999999999</v>
      </c>
      <c r="U516" s="98" t="s">
        <v>328</v>
      </c>
      <c r="V516" s="98" t="s">
        <v>3139</v>
      </c>
      <c r="W516" s="69">
        <f t="shared" si="16"/>
        <v>-4.8237295954171679E-2</v>
      </c>
    </row>
    <row r="517" spans="1:23">
      <c r="A517">
        <f t="shared" si="17"/>
        <v>-215</v>
      </c>
      <c r="B517" s="99">
        <v>44408</v>
      </c>
      <c r="C517" s="23">
        <v>6</v>
      </c>
      <c r="D517" s="23">
        <v>4</v>
      </c>
      <c r="E517" s="98" t="s">
        <v>49</v>
      </c>
      <c r="F517" s="98" t="s">
        <v>310</v>
      </c>
      <c r="G517" s="98" t="s">
        <v>4220</v>
      </c>
      <c r="H517" s="98" t="s">
        <v>331</v>
      </c>
      <c r="I517" s="98" t="s">
        <v>6261</v>
      </c>
      <c r="J517" s="99">
        <v>44193</v>
      </c>
      <c r="K517" s="107">
        <v>55000000</v>
      </c>
      <c r="L517" s="98" t="s">
        <v>332</v>
      </c>
      <c r="M517" s="23">
        <v>720</v>
      </c>
      <c r="N517" s="23">
        <v>9</v>
      </c>
      <c r="O517" s="107">
        <v>55000000</v>
      </c>
      <c r="P517" s="23">
        <v>360</v>
      </c>
      <c r="Q517" s="23">
        <v>1</v>
      </c>
      <c r="R517" s="23">
        <v>1</v>
      </c>
      <c r="S517" s="23">
        <v>11</v>
      </c>
      <c r="T517" s="47">
        <v>330.91234939999998</v>
      </c>
      <c r="U517" s="98" t="s">
        <v>328</v>
      </c>
      <c r="V517" s="98" t="s">
        <v>3139</v>
      </c>
      <c r="W517" s="69">
        <f t="shared" si="16"/>
        <v>-0.22160267015878526</v>
      </c>
    </row>
    <row r="518" spans="1:23">
      <c r="A518">
        <f t="shared" si="17"/>
        <v>386</v>
      </c>
      <c r="B518" s="99">
        <v>44408</v>
      </c>
      <c r="C518" s="23">
        <v>7</v>
      </c>
      <c r="D518" s="23">
        <v>4</v>
      </c>
      <c r="E518" s="98" t="s">
        <v>49</v>
      </c>
      <c r="F518" s="98" t="s">
        <v>102</v>
      </c>
      <c r="G518" s="98" t="s">
        <v>4120</v>
      </c>
      <c r="H518" s="98" t="s">
        <v>333</v>
      </c>
      <c r="I518" s="98" t="s">
        <v>10109</v>
      </c>
      <c r="J518" s="99">
        <v>44794</v>
      </c>
      <c r="K518" s="107">
        <v>100000000</v>
      </c>
      <c r="L518" s="98" t="s">
        <v>334</v>
      </c>
      <c r="M518" s="23">
        <v>1095</v>
      </c>
      <c r="N518" s="23">
        <v>6</v>
      </c>
      <c r="O518" s="107">
        <v>12000000</v>
      </c>
      <c r="P518" s="23">
        <v>30</v>
      </c>
      <c r="Q518" s="23">
        <v>2</v>
      </c>
      <c r="R518" s="23">
        <v>2</v>
      </c>
      <c r="S518" s="23">
        <v>11.27</v>
      </c>
      <c r="T518" s="47">
        <v>377.16943887999997</v>
      </c>
      <c r="U518" s="98" t="s">
        <v>101</v>
      </c>
      <c r="V518" s="98" t="s">
        <v>3139</v>
      </c>
      <c r="W518" s="69">
        <f t="shared" si="16"/>
        <v>0.45346874025386757</v>
      </c>
    </row>
    <row r="519" spans="1:23">
      <c r="A519">
        <f t="shared" si="17"/>
        <v>-527</v>
      </c>
      <c r="B519" s="99">
        <v>44408</v>
      </c>
      <c r="C519" s="23">
        <v>8</v>
      </c>
      <c r="D519" s="23">
        <v>4</v>
      </c>
      <c r="E519" s="98" t="s">
        <v>49</v>
      </c>
      <c r="F519" s="98" t="s">
        <v>260</v>
      </c>
      <c r="G519" s="98" t="s">
        <v>4220</v>
      </c>
      <c r="H519" s="98" t="s">
        <v>4255</v>
      </c>
      <c r="I519" s="98" t="s">
        <v>10110</v>
      </c>
      <c r="J519" s="99">
        <v>43881</v>
      </c>
      <c r="K519" s="107">
        <v>100000000</v>
      </c>
      <c r="L519" s="98" t="s">
        <v>4256</v>
      </c>
      <c r="M519" s="23">
        <v>720</v>
      </c>
      <c r="N519" s="23">
        <v>9</v>
      </c>
      <c r="O519" s="107">
        <v>100000000</v>
      </c>
      <c r="P519" s="23">
        <v>30</v>
      </c>
      <c r="Q519" s="23">
        <v>2</v>
      </c>
      <c r="R519" s="23">
        <v>2</v>
      </c>
      <c r="S519" s="23">
        <v>16.600000000000001</v>
      </c>
      <c r="T519" s="47">
        <v>411.74746547000001</v>
      </c>
      <c r="U519" s="98" t="s">
        <v>101</v>
      </c>
      <c r="V519" s="98" t="s">
        <v>3139</v>
      </c>
      <c r="W519" s="69">
        <f t="shared" si="16"/>
        <v>-0.6758730099735063</v>
      </c>
    </row>
    <row r="520" spans="1:23">
      <c r="A520">
        <f t="shared" si="17"/>
        <v>16</v>
      </c>
      <c r="B520" s="99">
        <v>44408</v>
      </c>
      <c r="C520" s="23">
        <v>1</v>
      </c>
      <c r="D520" s="23">
        <v>3</v>
      </c>
      <c r="E520" s="98" t="s">
        <v>49</v>
      </c>
      <c r="F520" s="98" t="s">
        <v>207</v>
      </c>
      <c r="G520" s="98" t="s">
        <v>4120</v>
      </c>
      <c r="H520" s="98" t="s">
        <v>335</v>
      </c>
      <c r="I520" s="98" t="s">
        <v>6935</v>
      </c>
      <c r="J520" s="99">
        <v>44424</v>
      </c>
      <c r="K520" s="107">
        <v>500000000</v>
      </c>
      <c r="L520" s="98" t="s">
        <v>7433</v>
      </c>
      <c r="M520" s="23">
        <v>1080</v>
      </c>
      <c r="N520" s="23">
        <v>1</v>
      </c>
      <c r="O520" s="107">
        <v>500000000</v>
      </c>
      <c r="P520" s="23">
        <v>30</v>
      </c>
      <c r="Q520" s="23">
        <v>1</v>
      </c>
      <c r="R520" s="23">
        <v>2</v>
      </c>
      <c r="S520" s="23">
        <v>2.93</v>
      </c>
      <c r="T520" s="47">
        <v>13.905412999999999</v>
      </c>
      <c r="U520" s="98" t="s">
        <v>336</v>
      </c>
      <c r="V520" s="98" t="s">
        <v>3139</v>
      </c>
      <c r="W520" s="69">
        <f t="shared" si="16"/>
        <v>6.9299073609134705E-4</v>
      </c>
    </row>
    <row r="521" spans="1:23">
      <c r="A521">
        <f t="shared" si="17"/>
        <v>1055</v>
      </c>
      <c r="B521" s="99">
        <v>44408</v>
      </c>
      <c r="C521" s="23">
        <v>2</v>
      </c>
      <c r="D521" s="23">
        <v>3</v>
      </c>
      <c r="E521" s="98" t="s">
        <v>49</v>
      </c>
      <c r="F521" s="98" t="s">
        <v>207</v>
      </c>
      <c r="G521" s="98" t="s">
        <v>4120</v>
      </c>
      <c r="H521" s="98" t="s">
        <v>335</v>
      </c>
      <c r="I521" s="98" t="s">
        <v>10112</v>
      </c>
      <c r="J521" s="99">
        <v>45463</v>
      </c>
      <c r="K521" s="107">
        <v>300000000</v>
      </c>
      <c r="L521" s="98" t="s">
        <v>337</v>
      </c>
      <c r="M521" s="23">
        <v>1800</v>
      </c>
      <c r="N521" s="23">
        <v>1</v>
      </c>
      <c r="O521" s="107">
        <v>300000000</v>
      </c>
      <c r="P521" s="23">
        <v>30</v>
      </c>
      <c r="Q521" s="23">
        <v>1</v>
      </c>
      <c r="R521" s="23">
        <v>2</v>
      </c>
      <c r="S521" s="23">
        <v>1.93</v>
      </c>
      <c r="T521" s="47">
        <v>175.10106300000001</v>
      </c>
      <c r="U521" s="98" t="s">
        <v>336</v>
      </c>
      <c r="V521" s="98" t="s">
        <v>3139</v>
      </c>
      <c r="W521" s="69">
        <f t="shared" si="16"/>
        <v>0.57539329440618936</v>
      </c>
    </row>
    <row r="522" spans="1:23">
      <c r="A522">
        <f t="shared" si="17"/>
        <v>656</v>
      </c>
      <c r="B522" s="99">
        <v>44408</v>
      </c>
      <c r="C522" s="23">
        <v>3</v>
      </c>
      <c r="D522" s="23">
        <v>3</v>
      </c>
      <c r="E522" s="98" t="s">
        <v>49</v>
      </c>
      <c r="F522" s="98" t="s">
        <v>207</v>
      </c>
      <c r="G522" s="98" t="s">
        <v>4120</v>
      </c>
      <c r="H522" s="98" t="s">
        <v>335</v>
      </c>
      <c r="I522" s="98" t="s">
        <v>9617</v>
      </c>
      <c r="J522" s="99">
        <v>45064</v>
      </c>
      <c r="K522" s="107">
        <v>450000000</v>
      </c>
      <c r="L522" s="98" t="s">
        <v>4257</v>
      </c>
      <c r="M522" s="23">
        <v>1095</v>
      </c>
      <c r="N522" s="23">
        <v>1</v>
      </c>
      <c r="O522" s="107">
        <v>450000000</v>
      </c>
      <c r="P522" s="23">
        <v>30</v>
      </c>
      <c r="Q522" s="23">
        <v>1</v>
      </c>
      <c r="R522" s="23">
        <v>2</v>
      </c>
      <c r="S522" s="23">
        <v>2.04</v>
      </c>
      <c r="T522" s="47">
        <v>309.617189</v>
      </c>
      <c r="U522" s="98" t="s">
        <v>336</v>
      </c>
      <c r="V522" s="98" t="s">
        <v>3139</v>
      </c>
      <c r="W522" s="69">
        <f t="shared" si="16"/>
        <v>0.63263389531669378</v>
      </c>
    </row>
    <row r="523" spans="1:23">
      <c r="A523">
        <f t="shared" si="17"/>
        <v>656</v>
      </c>
      <c r="B523" s="99">
        <v>44408</v>
      </c>
      <c r="C523" s="23">
        <v>4</v>
      </c>
      <c r="D523" s="23">
        <v>3</v>
      </c>
      <c r="E523" s="98" t="s">
        <v>49</v>
      </c>
      <c r="F523" s="98" t="s">
        <v>207</v>
      </c>
      <c r="G523" s="98" t="s">
        <v>4120</v>
      </c>
      <c r="H523" s="98" t="s">
        <v>335</v>
      </c>
      <c r="I523" s="98" t="s">
        <v>9617</v>
      </c>
      <c r="J523" s="99">
        <v>45064</v>
      </c>
      <c r="K523" s="107">
        <v>150000000</v>
      </c>
      <c r="L523" s="98" t="s">
        <v>4258</v>
      </c>
      <c r="M523" s="23">
        <v>1095</v>
      </c>
      <c r="N523" s="23">
        <v>1</v>
      </c>
      <c r="O523" s="107">
        <v>150000000</v>
      </c>
      <c r="P523" s="23">
        <v>30</v>
      </c>
      <c r="Q523" s="23">
        <v>1</v>
      </c>
      <c r="R523" s="23">
        <v>2</v>
      </c>
      <c r="S523" s="23">
        <v>2.04</v>
      </c>
      <c r="T523" s="47">
        <v>103.20573</v>
      </c>
      <c r="U523" s="98" t="s">
        <v>336</v>
      </c>
      <c r="V523" s="98" t="s">
        <v>3139</v>
      </c>
      <c r="W523" s="69">
        <f t="shared" si="16"/>
        <v>0.21087796578665718</v>
      </c>
    </row>
    <row r="524" spans="1:23">
      <c r="A524">
        <f t="shared" si="17"/>
        <v>870</v>
      </c>
      <c r="B524" s="99">
        <v>44408</v>
      </c>
      <c r="C524" s="23">
        <v>5</v>
      </c>
      <c r="D524" s="23">
        <v>3</v>
      </c>
      <c r="E524" s="98" t="s">
        <v>49</v>
      </c>
      <c r="F524" s="98" t="s">
        <v>207</v>
      </c>
      <c r="G524" s="98" t="s">
        <v>4120</v>
      </c>
      <c r="H524" s="98" t="s">
        <v>335</v>
      </c>
      <c r="I524" s="98" t="s">
        <v>6285</v>
      </c>
      <c r="J524" s="99">
        <v>45278</v>
      </c>
      <c r="K524" s="107">
        <v>100000000</v>
      </c>
      <c r="L524" s="98" t="s">
        <v>7434</v>
      </c>
      <c r="M524" s="23">
        <v>1096</v>
      </c>
      <c r="N524" s="23">
        <v>1</v>
      </c>
      <c r="O524" s="107">
        <v>100000000</v>
      </c>
      <c r="P524" s="23">
        <v>30</v>
      </c>
      <c r="Q524" s="23">
        <v>1</v>
      </c>
      <c r="R524" s="23">
        <v>2</v>
      </c>
      <c r="S524" s="23">
        <v>1.93</v>
      </c>
      <c r="T524" s="47">
        <v>806.14137900000003</v>
      </c>
      <c r="U524" s="98" t="s">
        <v>336</v>
      </c>
      <c r="V524" s="98" t="s">
        <v>3139</v>
      </c>
      <c r="W524" s="69">
        <f t="shared" si="16"/>
        <v>2.1845099172683966</v>
      </c>
    </row>
    <row r="525" spans="1:23">
      <c r="A525">
        <f t="shared" si="17"/>
        <v>135</v>
      </c>
      <c r="B525" s="99">
        <v>44408</v>
      </c>
      <c r="C525" s="23">
        <v>6</v>
      </c>
      <c r="D525" s="23">
        <v>3</v>
      </c>
      <c r="E525" s="98" t="s">
        <v>49</v>
      </c>
      <c r="F525" s="98" t="s">
        <v>80</v>
      </c>
      <c r="G525" s="98" t="s">
        <v>4120</v>
      </c>
      <c r="H525" s="98" t="s">
        <v>338</v>
      </c>
      <c r="I525" s="98" t="s">
        <v>10113</v>
      </c>
      <c r="J525" s="99">
        <v>44543</v>
      </c>
      <c r="K525" s="107">
        <v>700000000</v>
      </c>
      <c r="L525" s="98" t="s">
        <v>339</v>
      </c>
      <c r="M525" s="23">
        <v>1080</v>
      </c>
      <c r="N525" s="23">
        <v>1</v>
      </c>
      <c r="O525" s="107">
        <v>700000000</v>
      </c>
      <c r="P525" s="23">
        <v>30</v>
      </c>
      <c r="Q525" s="23">
        <v>1</v>
      </c>
      <c r="R525" s="23">
        <v>2</v>
      </c>
      <c r="S525" s="23">
        <v>4.91</v>
      </c>
      <c r="T525" s="47">
        <v>30.779893999999999</v>
      </c>
      <c r="U525" s="98" t="s">
        <v>336</v>
      </c>
      <c r="V525" s="98" t="s">
        <v>3139</v>
      </c>
      <c r="W525" s="69">
        <f t="shared" si="16"/>
        <v>1.2942686819976783E-2</v>
      </c>
    </row>
    <row r="526" spans="1:23">
      <c r="A526">
        <f t="shared" si="17"/>
        <v>601</v>
      </c>
      <c r="B526" s="99">
        <v>44408</v>
      </c>
      <c r="C526" s="23">
        <v>1</v>
      </c>
      <c r="D526" s="23">
        <v>4</v>
      </c>
      <c r="E526" s="98" t="s">
        <v>49</v>
      </c>
      <c r="F526" s="98" t="s">
        <v>53</v>
      </c>
      <c r="G526" s="98" t="s">
        <v>4120</v>
      </c>
      <c r="H526" s="98" t="s">
        <v>12373</v>
      </c>
      <c r="I526" s="98" t="s">
        <v>10115</v>
      </c>
      <c r="J526" s="99">
        <v>45009</v>
      </c>
      <c r="K526" s="107">
        <v>1100000000</v>
      </c>
      <c r="L526" s="98" t="s">
        <v>7436</v>
      </c>
      <c r="M526" s="23">
        <v>594</v>
      </c>
      <c r="N526" s="23">
        <v>1</v>
      </c>
      <c r="O526" s="107">
        <v>1100000000</v>
      </c>
      <c r="P526" s="23">
        <v>30</v>
      </c>
      <c r="Q526" s="23">
        <v>2</v>
      </c>
      <c r="R526" s="23">
        <v>2</v>
      </c>
      <c r="S526" s="23">
        <v>6.41</v>
      </c>
      <c r="T526" s="47">
        <v>367.24776500000002</v>
      </c>
      <c r="U526" s="98" t="s">
        <v>341</v>
      </c>
      <c r="V526" s="98" t="s">
        <v>3139</v>
      </c>
      <c r="W526" s="69">
        <f t="shared" si="16"/>
        <v>0.68747543985275061</v>
      </c>
    </row>
    <row r="527" spans="1:23">
      <c r="A527">
        <f t="shared" si="17"/>
        <v>830</v>
      </c>
      <c r="B527" s="99">
        <v>44408</v>
      </c>
      <c r="C527" s="23">
        <v>2</v>
      </c>
      <c r="D527" s="23">
        <v>4</v>
      </c>
      <c r="E527" s="98" t="s">
        <v>49</v>
      </c>
      <c r="F527" s="98" t="s">
        <v>53</v>
      </c>
      <c r="G527" s="98" t="s">
        <v>4120</v>
      </c>
      <c r="H527" s="98" t="s">
        <v>12373</v>
      </c>
      <c r="I527" s="98" t="s">
        <v>6145</v>
      </c>
      <c r="J527" s="99">
        <v>45238</v>
      </c>
      <c r="K527" s="107">
        <v>1500000000</v>
      </c>
      <c r="L527" s="98" t="s">
        <v>7437</v>
      </c>
      <c r="M527" s="23">
        <v>818</v>
      </c>
      <c r="N527" s="23">
        <v>1</v>
      </c>
      <c r="O527" s="107">
        <v>1500000000</v>
      </c>
      <c r="P527" s="23">
        <v>30</v>
      </c>
      <c r="Q527" s="23">
        <v>2</v>
      </c>
      <c r="R527" s="23">
        <v>2</v>
      </c>
      <c r="S527" s="23">
        <v>5.91</v>
      </c>
      <c r="T527" s="47">
        <v>702.57408099999998</v>
      </c>
      <c r="U527" s="98" t="s">
        <v>341</v>
      </c>
      <c r="V527" s="98" t="s">
        <v>3139</v>
      </c>
      <c r="W527" s="69">
        <f t="shared" si="16"/>
        <v>1.8163258775882822</v>
      </c>
    </row>
    <row r="528" spans="1:23">
      <c r="A528">
        <f t="shared" si="17"/>
        <v>895</v>
      </c>
      <c r="B528" s="99">
        <v>44408</v>
      </c>
      <c r="C528" s="23">
        <v>3</v>
      </c>
      <c r="D528" s="23">
        <v>4</v>
      </c>
      <c r="E528" s="98" t="s">
        <v>49</v>
      </c>
      <c r="F528" s="98" t="s">
        <v>53</v>
      </c>
      <c r="G528" s="98" t="s">
        <v>4120</v>
      </c>
      <c r="H528" s="98" t="s">
        <v>12373</v>
      </c>
      <c r="I528" s="98" t="s">
        <v>10116</v>
      </c>
      <c r="J528" s="99">
        <v>45303</v>
      </c>
      <c r="K528" s="107">
        <v>1000000000</v>
      </c>
      <c r="L528" s="98" t="s">
        <v>7438</v>
      </c>
      <c r="M528" s="23">
        <v>852</v>
      </c>
      <c r="N528" s="23">
        <v>1</v>
      </c>
      <c r="O528" s="107">
        <v>1000000000</v>
      </c>
      <c r="P528" s="23">
        <v>30</v>
      </c>
      <c r="Q528" s="23">
        <v>2</v>
      </c>
      <c r="R528" s="23">
        <v>2</v>
      </c>
      <c r="S528" s="23">
        <v>5.71</v>
      </c>
      <c r="T528" s="47">
        <v>484.75293299999998</v>
      </c>
      <c r="U528" s="98" t="s">
        <v>341</v>
      </c>
      <c r="V528" s="98" t="s">
        <v>3139</v>
      </c>
      <c r="W528" s="69">
        <f t="shared" si="16"/>
        <v>1.3513474762336617</v>
      </c>
    </row>
    <row r="529" spans="1:23">
      <c r="A529">
        <f t="shared" si="17"/>
        <v>23</v>
      </c>
      <c r="B529" s="99">
        <v>44408</v>
      </c>
      <c r="C529" s="23">
        <v>4</v>
      </c>
      <c r="D529" s="23">
        <v>4</v>
      </c>
      <c r="E529" s="98" t="s">
        <v>49</v>
      </c>
      <c r="F529" s="98" t="s">
        <v>207</v>
      </c>
      <c r="G529" s="98" t="s">
        <v>4120</v>
      </c>
      <c r="H529" s="98" t="s">
        <v>12373</v>
      </c>
      <c r="I529" s="98" t="s">
        <v>10013</v>
      </c>
      <c r="J529" s="99">
        <v>44431</v>
      </c>
      <c r="K529" s="107">
        <v>1000000000</v>
      </c>
      <c r="L529" s="98" t="s">
        <v>342</v>
      </c>
      <c r="M529" s="23">
        <v>23</v>
      </c>
      <c r="N529" s="23">
        <v>1</v>
      </c>
      <c r="O529" s="107">
        <v>1000000000</v>
      </c>
      <c r="P529" s="23">
        <v>30</v>
      </c>
      <c r="Q529" s="23">
        <v>2</v>
      </c>
      <c r="R529" s="23">
        <v>2</v>
      </c>
      <c r="S529" s="23">
        <v>2.91</v>
      </c>
      <c r="T529" s="47">
        <v>27.797749</v>
      </c>
      <c r="U529" s="98" t="s">
        <v>341</v>
      </c>
      <c r="V529" s="98" t="s">
        <v>3139</v>
      </c>
      <c r="W529" s="69">
        <f t="shared" si="16"/>
        <v>1.9914115390146435E-3</v>
      </c>
    </row>
    <row r="530" spans="1:23">
      <c r="A530">
        <f t="shared" si="17"/>
        <v>1410</v>
      </c>
      <c r="B530" s="99">
        <v>44408</v>
      </c>
      <c r="C530" s="23">
        <v>5</v>
      </c>
      <c r="D530" s="23">
        <v>3</v>
      </c>
      <c r="E530" s="98" t="s">
        <v>49</v>
      </c>
      <c r="F530" s="98" t="s">
        <v>207</v>
      </c>
      <c r="G530" s="98" t="s">
        <v>4120</v>
      </c>
      <c r="H530" s="98" t="s">
        <v>12373</v>
      </c>
      <c r="I530" s="98" t="s">
        <v>10018</v>
      </c>
      <c r="J530" s="99">
        <v>45818</v>
      </c>
      <c r="K530" s="107">
        <v>6000000000</v>
      </c>
      <c r="L530" s="98" t="s">
        <v>343</v>
      </c>
      <c r="M530" s="23">
        <v>341</v>
      </c>
      <c r="N530" s="23">
        <v>1</v>
      </c>
      <c r="O530" s="107">
        <v>6000000000</v>
      </c>
      <c r="P530" s="23">
        <v>30</v>
      </c>
      <c r="Q530" s="23">
        <v>2</v>
      </c>
      <c r="R530" s="23">
        <v>2</v>
      </c>
      <c r="S530" s="23">
        <v>1.91</v>
      </c>
      <c r="T530" s="47">
        <v>2002.209077</v>
      </c>
      <c r="U530" s="98" t="s">
        <v>341</v>
      </c>
      <c r="V530" s="98" t="s">
        <v>3139</v>
      </c>
      <c r="W530" s="69">
        <f t="shared" si="16"/>
        <v>8.7933041000445265</v>
      </c>
    </row>
    <row r="531" spans="1:23">
      <c r="A531">
        <f t="shared" si="17"/>
        <v>914</v>
      </c>
      <c r="B531" s="99">
        <v>44408</v>
      </c>
      <c r="C531" s="23">
        <v>6</v>
      </c>
      <c r="D531" s="23">
        <v>4</v>
      </c>
      <c r="E531" s="98" t="s">
        <v>49</v>
      </c>
      <c r="F531" s="98" t="s">
        <v>53</v>
      </c>
      <c r="G531" s="98" t="s">
        <v>4120</v>
      </c>
      <c r="H531" s="98" t="s">
        <v>12373</v>
      </c>
      <c r="I531" s="98" t="s">
        <v>6748</v>
      </c>
      <c r="J531" s="99">
        <v>45322</v>
      </c>
      <c r="K531" s="107">
        <v>600000000</v>
      </c>
      <c r="L531" s="98" t="s">
        <v>7439</v>
      </c>
      <c r="M531" s="23">
        <v>208</v>
      </c>
      <c r="N531" s="23">
        <v>1</v>
      </c>
      <c r="O531" s="107">
        <v>600000000</v>
      </c>
      <c r="P531" s="23">
        <v>30</v>
      </c>
      <c r="Q531" s="23">
        <v>2</v>
      </c>
      <c r="R531" s="23">
        <v>2</v>
      </c>
      <c r="S531" s="23">
        <v>4.5599999999999996</v>
      </c>
      <c r="T531" s="47">
        <v>175.06514899999999</v>
      </c>
      <c r="U531" s="98" t="s">
        <v>341</v>
      </c>
      <c r="V531" s="98" t="s">
        <v>3139</v>
      </c>
      <c r="W531" s="69">
        <f t="shared" si="16"/>
        <v>0.49839014666931564</v>
      </c>
    </row>
    <row r="532" spans="1:23">
      <c r="A532">
        <f t="shared" si="17"/>
        <v>2841</v>
      </c>
      <c r="B532" s="99">
        <v>44408</v>
      </c>
      <c r="C532" s="23">
        <v>7</v>
      </c>
      <c r="D532" s="23">
        <v>4</v>
      </c>
      <c r="E532" s="98" t="s">
        <v>49</v>
      </c>
      <c r="F532" s="98" t="s">
        <v>53</v>
      </c>
      <c r="G532" s="98" t="s">
        <v>4120</v>
      </c>
      <c r="H532" s="98" t="s">
        <v>12373</v>
      </c>
      <c r="I532" s="98" t="s">
        <v>6148</v>
      </c>
      <c r="J532" s="99">
        <v>47249</v>
      </c>
      <c r="K532" s="107">
        <v>321392000</v>
      </c>
      <c r="L532" s="98" t="s">
        <v>10856</v>
      </c>
      <c r="M532" s="23">
        <v>1391</v>
      </c>
      <c r="N532" s="23">
        <v>1</v>
      </c>
      <c r="O532" s="107">
        <v>321392000</v>
      </c>
      <c r="P532" s="23">
        <v>30</v>
      </c>
      <c r="Q532" s="23">
        <v>2</v>
      </c>
      <c r="R532" s="23">
        <v>2</v>
      </c>
      <c r="S532" s="23">
        <v>4.41</v>
      </c>
      <c r="T532" s="47">
        <v>315.45186699999999</v>
      </c>
      <c r="U532" s="98" t="s">
        <v>341</v>
      </c>
      <c r="V532" s="98" t="s">
        <v>3139</v>
      </c>
      <c r="W532" s="69">
        <f t="shared" si="16"/>
        <v>2.7914373808983495</v>
      </c>
    </row>
    <row r="533" spans="1:23">
      <c r="A533">
        <f t="shared" si="17"/>
        <v>3406</v>
      </c>
      <c r="B533" s="99">
        <v>44408</v>
      </c>
      <c r="C533" s="23">
        <v>8</v>
      </c>
      <c r="D533" s="23">
        <v>3</v>
      </c>
      <c r="E533" s="98" t="s">
        <v>49</v>
      </c>
      <c r="F533" s="98" t="s">
        <v>53</v>
      </c>
      <c r="G533" s="98" t="s">
        <v>4120</v>
      </c>
      <c r="H533" s="98" t="s">
        <v>12373</v>
      </c>
      <c r="I533" s="98" t="s">
        <v>9967</v>
      </c>
      <c r="J533" s="99">
        <v>47814</v>
      </c>
      <c r="K533" s="107">
        <v>2000000000</v>
      </c>
      <c r="L533" s="98" t="s">
        <v>7440</v>
      </c>
      <c r="M533" s="23">
        <v>1227</v>
      </c>
      <c r="N533" s="23">
        <v>1</v>
      </c>
      <c r="O533" s="107">
        <v>2000000000</v>
      </c>
      <c r="P533" s="23">
        <v>30</v>
      </c>
      <c r="Q533" s="23">
        <v>2</v>
      </c>
      <c r="R533" s="23">
        <v>2</v>
      </c>
      <c r="S533" s="23">
        <v>5.41</v>
      </c>
      <c r="T533" s="47">
        <v>1367.4683560000001</v>
      </c>
      <c r="U533" s="98" t="s">
        <v>341</v>
      </c>
      <c r="V533" s="98" t="s">
        <v>3139</v>
      </c>
      <c r="W533" s="69">
        <f t="shared" si="16"/>
        <v>14.507262955243828</v>
      </c>
    </row>
    <row r="534" spans="1:23">
      <c r="A534">
        <f t="shared" si="17"/>
        <v>3458</v>
      </c>
      <c r="B534" s="99">
        <v>44408</v>
      </c>
      <c r="C534" s="23">
        <v>9</v>
      </c>
      <c r="D534" s="23">
        <v>4</v>
      </c>
      <c r="E534" s="98" t="s">
        <v>49</v>
      </c>
      <c r="F534" s="98" t="s">
        <v>53</v>
      </c>
      <c r="G534" s="98" t="s">
        <v>4120</v>
      </c>
      <c r="H534" s="98" t="s">
        <v>12373</v>
      </c>
      <c r="I534" s="98" t="s">
        <v>6062</v>
      </c>
      <c r="J534" s="99">
        <v>47866</v>
      </c>
      <c r="K534" s="107">
        <v>1350000000</v>
      </c>
      <c r="L534" s="98" t="s">
        <v>7443</v>
      </c>
      <c r="M534" s="23">
        <v>1638</v>
      </c>
      <c r="N534" s="23">
        <v>1</v>
      </c>
      <c r="O534" s="107">
        <v>1350000000</v>
      </c>
      <c r="P534" s="23">
        <v>30</v>
      </c>
      <c r="Q534" s="23">
        <v>1</v>
      </c>
      <c r="R534" s="23">
        <v>2</v>
      </c>
      <c r="S534" s="23">
        <v>4.71</v>
      </c>
      <c r="T534" s="47">
        <v>1239.5606660000001</v>
      </c>
      <c r="U534" s="98" t="s">
        <v>341</v>
      </c>
      <c r="V534" s="98" t="s">
        <v>3139</v>
      </c>
      <c r="W534" s="69">
        <f t="shared" si="16"/>
        <v>13.35107789414948</v>
      </c>
    </row>
    <row r="535" spans="1:23">
      <c r="A535">
        <f t="shared" si="17"/>
        <v>3132</v>
      </c>
      <c r="B535" s="99">
        <v>44408</v>
      </c>
      <c r="C535" s="23">
        <v>10</v>
      </c>
      <c r="D535" s="23">
        <v>4</v>
      </c>
      <c r="E535" s="98" t="s">
        <v>49</v>
      </c>
      <c r="F535" s="98" t="s">
        <v>53</v>
      </c>
      <c r="G535" s="98" t="s">
        <v>4120</v>
      </c>
      <c r="H535" s="98" t="s">
        <v>12373</v>
      </c>
      <c r="I535" s="98" t="s">
        <v>10117</v>
      </c>
      <c r="J535" s="99">
        <v>47540</v>
      </c>
      <c r="K535" s="107">
        <v>4000000000</v>
      </c>
      <c r="L535" s="98" t="s">
        <v>7441</v>
      </c>
      <c r="M535" s="23">
        <v>1316</v>
      </c>
      <c r="N535" s="23">
        <v>1</v>
      </c>
      <c r="O535" s="107">
        <v>4000000000</v>
      </c>
      <c r="P535" s="23">
        <v>30</v>
      </c>
      <c r="Q535" s="23">
        <v>2</v>
      </c>
      <c r="R535" s="23">
        <v>2</v>
      </c>
      <c r="S535" s="23">
        <v>6.41</v>
      </c>
      <c r="T535" s="47">
        <v>2935.8744029999998</v>
      </c>
      <c r="U535" s="98" t="s">
        <v>341</v>
      </c>
      <c r="V535" s="98" t="s">
        <v>3139</v>
      </c>
      <c r="W535" s="69">
        <f t="shared" si="16"/>
        <v>28.640644058972882</v>
      </c>
    </row>
    <row r="536" spans="1:23">
      <c r="A536">
        <f t="shared" si="17"/>
        <v>1843</v>
      </c>
      <c r="B536" s="99">
        <v>44408</v>
      </c>
      <c r="C536" s="23">
        <v>11</v>
      </c>
      <c r="D536" s="23">
        <v>4</v>
      </c>
      <c r="E536" s="98" t="s">
        <v>49</v>
      </c>
      <c r="F536" s="98" t="s">
        <v>207</v>
      </c>
      <c r="G536" s="98" t="s">
        <v>4120</v>
      </c>
      <c r="H536" s="98" t="s">
        <v>12373</v>
      </c>
      <c r="I536" s="98" t="s">
        <v>6322</v>
      </c>
      <c r="J536" s="99">
        <v>46251</v>
      </c>
      <c r="K536" s="107">
        <v>140000000</v>
      </c>
      <c r="L536" s="98" t="s">
        <v>7435</v>
      </c>
      <c r="M536" s="23">
        <v>768</v>
      </c>
      <c r="N536" s="23">
        <v>1</v>
      </c>
      <c r="O536" s="107">
        <v>140000000</v>
      </c>
      <c r="P536" s="23">
        <v>30</v>
      </c>
      <c r="Q536" s="23">
        <v>1</v>
      </c>
      <c r="R536" s="23">
        <v>2</v>
      </c>
      <c r="S536" s="23">
        <v>1.91</v>
      </c>
      <c r="T536" s="47">
        <v>101.185574</v>
      </c>
      <c r="U536" s="98" t="s">
        <v>10114</v>
      </c>
      <c r="V536" s="98" t="s">
        <v>3139</v>
      </c>
      <c r="W536" s="69">
        <f t="shared" si="16"/>
        <v>0.58085467484452613</v>
      </c>
    </row>
    <row r="537" spans="1:23">
      <c r="A537">
        <f t="shared" si="17"/>
        <v>4769</v>
      </c>
      <c r="B537" s="99">
        <v>44408</v>
      </c>
      <c r="C537" s="23">
        <v>12</v>
      </c>
      <c r="D537" s="23">
        <v>4</v>
      </c>
      <c r="E537" s="98" t="s">
        <v>49</v>
      </c>
      <c r="F537" s="98" t="s">
        <v>53</v>
      </c>
      <c r="G537" s="98" t="s">
        <v>4120</v>
      </c>
      <c r="H537" s="98" t="s">
        <v>12373</v>
      </c>
      <c r="I537" s="98" t="s">
        <v>6262</v>
      </c>
      <c r="J537" s="99">
        <v>49177</v>
      </c>
      <c r="K537" s="107">
        <v>3500000000</v>
      </c>
      <c r="L537" s="98" t="s">
        <v>7442</v>
      </c>
      <c r="M537" s="23">
        <v>2211</v>
      </c>
      <c r="N537" s="23">
        <v>1</v>
      </c>
      <c r="O537" s="107">
        <v>3500000000</v>
      </c>
      <c r="P537" s="23">
        <v>30</v>
      </c>
      <c r="Q537" s="23">
        <v>1</v>
      </c>
      <c r="R537" s="23">
        <v>2</v>
      </c>
      <c r="S537" s="23">
        <v>5.41</v>
      </c>
      <c r="T537" s="47">
        <v>3087.8519670000001</v>
      </c>
      <c r="U537" s="98" t="s">
        <v>10118</v>
      </c>
      <c r="V537" s="98" t="s">
        <v>3139</v>
      </c>
      <c r="W537" s="69">
        <f t="shared" si="16"/>
        <v>45.867740674160515</v>
      </c>
    </row>
    <row r="538" spans="1:23">
      <c r="A538">
        <f t="shared" si="17"/>
        <v>861</v>
      </c>
      <c r="B538" s="99">
        <v>44408</v>
      </c>
      <c r="C538" s="23">
        <v>1</v>
      </c>
      <c r="D538" s="23">
        <v>4</v>
      </c>
      <c r="E538" s="98" t="s">
        <v>49</v>
      </c>
      <c r="F538" s="98" t="s">
        <v>56</v>
      </c>
      <c r="G538" s="98" t="s">
        <v>4134</v>
      </c>
      <c r="H538" s="98" t="s">
        <v>344</v>
      </c>
      <c r="I538" s="98" t="s">
        <v>6293</v>
      </c>
      <c r="J538" s="99">
        <v>45269</v>
      </c>
      <c r="K538" s="107">
        <v>730000000</v>
      </c>
      <c r="L538" s="98" t="s">
        <v>7444</v>
      </c>
      <c r="M538" s="23">
        <v>1080</v>
      </c>
      <c r="N538" s="23">
        <v>9</v>
      </c>
      <c r="O538" s="107">
        <v>727744698</v>
      </c>
      <c r="P538" s="23">
        <v>90</v>
      </c>
      <c r="Q538" s="23">
        <v>1</v>
      </c>
      <c r="R538" s="23">
        <v>2</v>
      </c>
      <c r="S538" s="23">
        <v>5.0129999999999999</v>
      </c>
      <c r="T538" s="47">
        <v>606.45391599000004</v>
      </c>
      <c r="U538" s="98" t="s">
        <v>263</v>
      </c>
      <c r="V538" s="98" t="s">
        <v>3139</v>
      </c>
      <c r="W538" s="69">
        <f t="shared" si="16"/>
        <v>1.6263893070022575</v>
      </c>
    </row>
    <row r="539" spans="1:23">
      <c r="A539">
        <f t="shared" si="17"/>
        <v>870</v>
      </c>
      <c r="B539" s="99">
        <v>44408</v>
      </c>
      <c r="C539" s="23">
        <v>2</v>
      </c>
      <c r="D539" s="23">
        <v>4</v>
      </c>
      <c r="E539" s="98" t="s">
        <v>49</v>
      </c>
      <c r="F539" s="98" t="s">
        <v>56</v>
      </c>
      <c r="G539" s="98" t="s">
        <v>4134</v>
      </c>
      <c r="H539" s="98" t="s">
        <v>344</v>
      </c>
      <c r="I539" s="98" t="s">
        <v>6611</v>
      </c>
      <c r="J539" s="99">
        <v>45278</v>
      </c>
      <c r="K539" s="107">
        <v>800000000</v>
      </c>
      <c r="L539" s="98" t="s">
        <v>7445</v>
      </c>
      <c r="M539" s="23">
        <v>1080</v>
      </c>
      <c r="N539" s="23">
        <v>9</v>
      </c>
      <c r="O539" s="107">
        <v>806729335.20000005</v>
      </c>
      <c r="P539" s="23">
        <v>90</v>
      </c>
      <c r="Q539" s="23">
        <v>1</v>
      </c>
      <c r="R539" s="23">
        <v>2</v>
      </c>
      <c r="S539" s="23">
        <v>5.0129999999999999</v>
      </c>
      <c r="T539" s="47">
        <v>672.27444600000001</v>
      </c>
      <c r="U539" s="98" t="s">
        <v>263</v>
      </c>
      <c r="V539" s="98" t="s">
        <v>3139</v>
      </c>
      <c r="W539" s="69">
        <f t="shared" si="16"/>
        <v>1.8217526511725148</v>
      </c>
    </row>
    <row r="540" spans="1:23">
      <c r="A540">
        <f t="shared" si="17"/>
        <v>880</v>
      </c>
      <c r="B540" s="99">
        <v>44408</v>
      </c>
      <c r="C540" s="23">
        <v>3</v>
      </c>
      <c r="D540" s="23">
        <v>4</v>
      </c>
      <c r="E540" s="98" t="s">
        <v>49</v>
      </c>
      <c r="F540" s="98" t="s">
        <v>56</v>
      </c>
      <c r="G540" s="98" t="s">
        <v>4134</v>
      </c>
      <c r="H540" s="98" t="s">
        <v>344</v>
      </c>
      <c r="I540" s="98" t="s">
        <v>6257</v>
      </c>
      <c r="J540" s="99">
        <v>45288</v>
      </c>
      <c r="K540" s="107">
        <v>2000000000</v>
      </c>
      <c r="L540" s="98" t="s">
        <v>7446</v>
      </c>
      <c r="M540" s="23">
        <v>1080</v>
      </c>
      <c r="N540" s="23">
        <v>9</v>
      </c>
      <c r="O540" s="107">
        <v>2016225040.8</v>
      </c>
      <c r="P540" s="23">
        <v>90</v>
      </c>
      <c r="Q540" s="23">
        <v>1</v>
      </c>
      <c r="R540" s="23">
        <v>2</v>
      </c>
      <c r="S540" s="23">
        <v>4.8630000000000004</v>
      </c>
      <c r="T540" s="47">
        <v>1680.1875339999999</v>
      </c>
      <c r="U540" s="98" t="s">
        <v>263</v>
      </c>
      <c r="V540" s="98" t="s">
        <v>3139</v>
      </c>
      <c r="W540" s="69">
        <f t="shared" si="16"/>
        <v>4.6053642403644606</v>
      </c>
    </row>
    <row r="541" spans="1:23">
      <c r="A541">
        <f t="shared" si="17"/>
        <v>18</v>
      </c>
      <c r="B541" s="99">
        <v>44408</v>
      </c>
      <c r="C541" s="23">
        <v>4</v>
      </c>
      <c r="D541" s="23">
        <v>4</v>
      </c>
      <c r="E541" s="98" t="s">
        <v>49</v>
      </c>
      <c r="F541" s="98" t="s">
        <v>56</v>
      </c>
      <c r="G541" s="98" t="s">
        <v>4134</v>
      </c>
      <c r="H541" s="98" t="s">
        <v>344</v>
      </c>
      <c r="I541" s="98" t="s">
        <v>6320</v>
      </c>
      <c r="J541" s="99">
        <v>44426</v>
      </c>
      <c r="K541" s="107">
        <v>297423288</v>
      </c>
      <c r="L541" s="98" t="s">
        <v>7447</v>
      </c>
      <c r="M541" s="23">
        <v>180</v>
      </c>
      <c r="N541" s="23">
        <v>9</v>
      </c>
      <c r="O541" s="107">
        <v>364716651.60000002</v>
      </c>
      <c r="P541" s="23">
        <v>90</v>
      </c>
      <c r="Q541" s="23">
        <v>1</v>
      </c>
      <c r="R541" s="23">
        <v>2</v>
      </c>
      <c r="S541" s="23">
        <v>4.8630000000000004</v>
      </c>
      <c r="T541" s="47">
        <v>303.930543</v>
      </c>
      <c r="U541" s="98" t="s">
        <v>263</v>
      </c>
      <c r="V541" s="98" t="s">
        <v>3139</v>
      </c>
      <c r="W541" s="69">
        <f t="shared" si="16"/>
        <v>1.704003196837731E-2</v>
      </c>
    </row>
    <row r="542" spans="1:23">
      <c r="A542">
        <f t="shared" si="17"/>
        <v>43</v>
      </c>
      <c r="B542" s="99">
        <v>44408</v>
      </c>
      <c r="C542" s="23">
        <v>5</v>
      </c>
      <c r="D542" s="23">
        <v>4</v>
      </c>
      <c r="E542" s="98" t="s">
        <v>49</v>
      </c>
      <c r="F542" s="98" t="s">
        <v>56</v>
      </c>
      <c r="G542" s="98" t="s">
        <v>4134</v>
      </c>
      <c r="H542" s="98" t="s">
        <v>344</v>
      </c>
      <c r="I542" s="98" t="s">
        <v>6439</v>
      </c>
      <c r="J542" s="99">
        <v>44451</v>
      </c>
      <c r="K542" s="107">
        <v>800000000</v>
      </c>
      <c r="L542" s="98" t="s">
        <v>7448</v>
      </c>
      <c r="M542" s="23">
        <v>180</v>
      </c>
      <c r="N542" s="23">
        <v>9</v>
      </c>
      <c r="O542" s="107">
        <v>966953088</v>
      </c>
      <c r="P542" s="23">
        <v>90</v>
      </c>
      <c r="Q542" s="23">
        <v>1</v>
      </c>
      <c r="R542" s="23">
        <v>2</v>
      </c>
      <c r="S542" s="23">
        <v>4.7130000000000001</v>
      </c>
      <c r="T542" s="47">
        <v>805.79423999999995</v>
      </c>
      <c r="U542" s="98" t="s">
        <v>263</v>
      </c>
      <c r="V542" s="98" t="s">
        <v>3139</v>
      </c>
      <c r="W542" s="69">
        <f t="shared" si="16"/>
        <v>0.10792353655361588</v>
      </c>
    </row>
    <row r="543" spans="1:23">
      <c r="A543">
        <f t="shared" si="17"/>
        <v>960</v>
      </c>
      <c r="B543" s="99">
        <v>44408</v>
      </c>
      <c r="C543" s="23">
        <v>6</v>
      </c>
      <c r="D543" s="23">
        <v>4</v>
      </c>
      <c r="E543" s="98" t="s">
        <v>49</v>
      </c>
      <c r="F543" s="98" t="s">
        <v>56</v>
      </c>
      <c r="G543" s="98" t="s">
        <v>4134</v>
      </c>
      <c r="H543" s="98" t="s">
        <v>344</v>
      </c>
      <c r="I543" s="98" t="s">
        <v>6287</v>
      </c>
      <c r="J543" s="99">
        <v>45368</v>
      </c>
      <c r="K543" s="107">
        <v>1390191264</v>
      </c>
      <c r="L543" s="98" t="s">
        <v>7449</v>
      </c>
      <c r="M543" s="23">
        <v>1080</v>
      </c>
      <c r="N543" s="23">
        <v>9</v>
      </c>
      <c r="O543" s="107">
        <v>1204526833.2</v>
      </c>
      <c r="P543" s="23">
        <v>90</v>
      </c>
      <c r="Q543" s="23">
        <v>1</v>
      </c>
      <c r="R543" s="23">
        <v>2</v>
      </c>
      <c r="S543" s="23">
        <v>5.0129999999999999</v>
      </c>
      <c r="T543" s="47">
        <v>1003.772361</v>
      </c>
      <c r="U543" s="98" t="s">
        <v>263</v>
      </c>
      <c r="V543" s="98" t="s">
        <v>3139</v>
      </c>
      <c r="W543" s="69">
        <f t="shared" si="16"/>
        <v>3.0014424482791249</v>
      </c>
    </row>
    <row r="544" spans="1:23">
      <c r="A544">
        <f t="shared" si="17"/>
        <v>605</v>
      </c>
      <c r="B544" s="99">
        <v>44408</v>
      </c>
      <c r="C544" s="23">
        <v>7</v>
      </c>
      <c r="D544" s="23">
        <v>4</v>
      </c>
      <c r="E544" s="98" t="s">
        <v>49</v>
      </c>
      <c r="F544" s="98" t="s">
        <v>108</v>
      </c>
      <c r="G544" s="98" t="s">
        <v>4134</v>
      </c>
      <c r="H544" s="98" t="s">
        <v>345</v>
      </c>
      <c r="I544" s="98" t="s">
        <v>6358</v>
      </c>
      <c r="J544" s="99">
        <v>45013</v>
      </c>
      <c r="K544" s="107">
        <v>1000000000</v>
      </c>
      <c r="L544" s="98" t="s">
        <v>7450</v>
      </c>
      <c r="M544" s="23">
        <v>720</v>
      </c>
      <c r="N544" s="23">
        <v>9</v>
      </c>
      <c r="O544" s="107">
        <v>655637546.39999998</v>
      </c>
      <c r="P544" s="23">
        <v>90</v>
      </c>
      <c r="Q544" s="23">
        <v>1</v>
      </c>
      <c r="R544" s="23">
        <v>2</v>
      </c>
      <c r="S544" s="23">
        <v>3.863</v>
      </c>
      <c r="T544" s="47">
        <v>546.36462200000005</v>
      </c>
      <c r="U544" s="98" t="s">
        <v>263</v>
      </c>
      <c r="V544" s="98" t="s">
        <v>3139</v>
      </c>
      <c r="W544" s="69">
        <f t="shared" si="16"/>
        <v>1.0295833223917039</v>
      </c>
    </row>
    <row r="545" spans="1:23">
      <c r="A545">
        <f t="shared" si="17"/>
        <v>3511</v>
      </c>
      <c r="B545" s="99">
        <v>44408</v>
      </c>
      <c r="C545" s="23">
        <v>8</v>
      </c>
      <c r="D545" s="23">
        <v>4</v>
      </c>
      <c r="E545" s="98" t="s">
        <v>49</v>
      </c>
      <c r="F545" s="98" t="s">
        <v>56</v>
      </c>
      <c r="G545" s="98" t="s">
        <v>4134</v>
      </c>
      <c r="H545" s="98" t="s">
        <v>344</v>
      </c>
      <c r="I545" s="98" t="s">
        <v>6439</v>
      </c>
      <c r="J545" s="99">
        <v>47919</v>
      </c>
      <c r="K545" s="107">
        <v>556420000</v>
      </c>
      <c r="L545" s="98" t="s">
        <v>7451</v>
      </c>
      <c r="M545" s="23">
        <v>3600</v>
      </c>
      <c r="N545" s="23">
        <v>9</v>
      </c>
      <c r="O545" s="107">
        <v>1198264749.5999999</v>
      </c>
      <c r="P545" s="23">
        <v>90</v>
      </c>
      <c r="Q545" s="23">
        <v>1</v>
      </c>
      <c r="R545" s="23">
        <v>2</v>
      </c>
      <c r="S545" s="23">
        <v>5.6130000000000004</v>
      </c>
      <c r="T545" s="47">
        <v>998.55395799999997</v>
      </c>
      <c r="U545" s="98" t="s">
        <v>263</v>
      </c>
      <c r="V545" s="98" t="s">
        <v>3139</v>
      </c>
      <c r="W545" s="69">
        <f t="shared" si="16"/>
        <v>10.920082539983321</v>
      </c>
    </row>
    <row r="546" spans="1:23">
      <c r="A546">
        <f t="shared" si="17"/>
        <v>1051</v>
      </c>
      <c r="B546" s="99">
        <v>44408</v>
      </c>
      <c r="C546" s="23">
        <v>9</v>
      </c>
      <c r="D546" s="23">
        <v>4</v>
      </c>
      <c r="E546" s="98" t="s">
        <v>49</v>
      </c>
      <c r="F546" s="98" t="s">
        <v>108</v>
      </c>
      <c r="G546" s="98" t="s">
        <v>4134</v>
      </c>
      <c r="H546" s="98" t="s">
        <v>345</v>
      </c>
      <c r="I546" s="98" t="s">
        <v>6169</v>
      </c>
      <c r="J546" s="99">
        <v>45459</v>
      </c>
      <c r="K546" s="107">
        <v>3995884318</v>
      </c>
      <c r="L546" s="98" t="s">
        <v>10857</v>
      </c>
      <c r="M546" s="23">
        <v>1080</v>
      </c>
      <c r="N546" s="23">
        <v>9</v>
      </c>
      <c r="O546" s="107">
        <v>4825024014</v>
      </c>
      <c r="P546" s="23">
        <v>90</v>
      </c>
      <c r="Q546" s="23">
        <v>1</v>
      </c>
      <c r="R546" s="23">
        <v>2</v>
      </c>
      <c r="S546" s="23">
        <v>4.8630000000000004</v>
      </c>
      <c r="T546" s="47">
        <v>4020.853345</v>
      </c>
      <c r="U546" s="98" t="s">
        <v>263</v>
      </c>
      <c r="V546" s="98" t="s">
        <v>3139</v>
      </c>
      <c r="W546" s="69">
        <f t="shared" si="16"/>
        <v>13.162685456328758</v>
      </c>
    </row>
    <row r="547" spans="1:23">
      <c r="A547">
        <f t="shared" si="17"/>
        <v>18</v>
      </c>
      <c r="B547" s="99">
        <v>44408</v>
      </c>
      <c r="C547" s="23">
        <v>1</v>
      </c>
      <c r="D547" s="23">
        <v>3</v>
      </c>
      <c r="E547" s="98" t="s">
        <v>49</v>
      </c>
      <c r="F547" s="98" t="s">
        <v>108</v>
      </c>
      <c r="G547" s="98" t="s">
        <v>4134</v>
      </c>
      <c r="H547" s="98" t="s">
        <v>346</v>
      </c>
      <c r="I547" s="98" t="s">
        <v>6552</v>
      </c>
      <c r="J547" s="99">
        <v>44426</v>
      </c>
      <c r="K547" s="107">
        <v>156765717</v>
      </c>
      <c r="L547" s="98" t="s">
        <v>347</v>
      </c>
      <c r="M547" s="23">
        <v>0</v>
      </c>
      <c r="N547" s="23">
        <v>1</v>
      </c>
      <c r="O547" s="107">
        <v>1</v>
      </c>
      <c r="P547" s="23">
        <v>1</v>
      </c>
      <c r="Q547" s="23">
        <v>1</v>
      </c>
      <c r="R547" s="23">
        <v>1</v>
      </c>
      <c r="S547" s="23">
        <v>0</v>
      </c>
      <c r="T547" s="47">
        <v>156.765717</v>
      </c>
      <c r="U547" s="98" t="s">
        <v>348</v>
      </c>
      <c r="V547" s="98" t="s">
        <v>3139</v>
      </c>
      <c r="W547" s="69">
        <f t="shared" si="16"/>
        <v>8.7891555842269861E-3</v>
      </c>
    </row>
    <row r="548" spans="1:23">
      <c r="A548">
        <f t="shared" si="17"/>
        <v>13</v>
      </c>
      <c r="B548" s="99">
        <v>44408</v>
      </c>
      <c r="C548" s="23">
        <v>1</v>
      </c>
      <c r="D548" s="23">
        <v>3</v>
      </c>
      <c r="E548" s="98" t="s">
        <v>49</v>
      </c>
      <c r="F548" s="98" t="s">
        <v>108</v>
      </c>
      <c r="G548" s="98" t="s">
        <v>4134</v>
      </c>
      <c r="H548" s="98" t="s">
        <v>349</v>
      </c>
      <c r="I548" s="98" t="s">
        <v>6072</v>
      </c>
      <c r="J548" s="99">
        <v>44421</v>
      </c>
      <c r="K548" s="107">
        <v>111900</v>
      </c>
      <c r="L548" s="98" t="s">
        <v>12374</v>
      </c>
      <c r="M548" s="23">
        <v>30</v>
      </c>
      <c r="N548" s="23">
        <v>1</v>
      </c>
      <c r="O548" s="107">
        <v>111900</v>
      </c>
      <c r="P548" s="23">
        <v>30</v>
      </c>
      <c r="Q548" s="23">
        <v>1</v>
      </c>
      <c r="R548" s="23">
        <v>2</v>
      </c>
      <c r="S548" s="23">
        <v>0</v>
      </c>
      <c r="T548" s="47">
        <v>0.1119</v>
      </c>
      <c r="U548" s="98" t="s">
        <v>350</v>
      </c>
      <c r="V548" s="98" t="s">
        <v>3139</v>
      </c>
      <c r="W548" s="69">
        <f t="shared" si="16"/>
        <v>4.5310305768699692E-6</v>
      </c>
    </row>
    <row r="549" spans="1:23">
      <c r="A549">
        <f t="shared" si="17"/>
        <v>583</v>
      </c>
      <c r="B549" s="99">
        <v>44408</v>
      </c>
      <c r="C549" s="23">
        <v>1</v>
      </c>
      <c r="D549" s="23">
        <v>9</v>
      </c>
      <c r="E549" s="98" t="s">
        <v>49</v>
      </c>
      <c r="F549" s="98" t="s">
        <v>53</v>
      </c>
      <c r="G549" s="98" t="s">
        <v>4134</v>
      </c>
      <c r="H549" s="98" t="s">
        <v>4260</v>
      </c>
      <c r="I549" s="98" t="s">
        <v>10121</v>
      </c>
      <c r="J549" s="99">
        <v>44991</v>
      </c>
      <c r="K549" s="107">
        <v>550000000</v>
      </c>
      <c r="L549" s="98" t="s">
        <v>4261</v>
      </c>
      <c r="M549" s="23">
        <v>1080</v>
      </c>
      <c r="N549" s="23">
        <v>1</v>
      </c>
      <c r="O549" s="107">
        <v>550000000</v>
      </c>
      <c r="P549" s="23">
        <v>30</v>
      </c>
      <c r="Q549" s="23">
        <v>2</v>
      </c>
      <c r="R549" s="23">
        <v>2</v>
      </c>
      <c r="S549" s="23">
        <v>10</v>
      </c>
      <c r="T549" s="47">
        <v>305.551242</v>
      </c>
      <c r="U549" s="98" t="s">
        <v>85</v>
      </c>
      <c r="V549" s="98" t="s">
        <v>3139</v>
      </c>
      <c r="W549" s="69">
        <f t="shared" si="16"/>
        <v>0.55485073062240542</v>
      </c>
    </row>
    <row r="550" spans="1:23">
      <c r="A550">
        <f t="shared" si="17"/>
        <v>919</v>
      </c>
      <c r="B550" s="99">
        <v>44408</v>
      </c>
      <c r="C550" s="23">
        <v>1</v>
      </c>
      <c r="D550" s="23">
        <v>4</v>
      </c>
      <c r="E550" s="98" t="s">
        <v>49</v>
      </c>
      <c r="F550" s="98" t="s">
        <v>53</v>
      </c>
      <c r="G550" s="98" t="s">
        <v>4134</v>
      </c>
      <c r="H550" s="98" t="s">
        <v>351</v>
      </c>
      <c r="I550" s="98" t="s">
        <v>7213</v>
      </c>
      <c r="J550" s="99">
        <v>45327</v>
      </c>
      <c r="K550" s="107">
        <v>400000000</v>
      </c>
      <c r="L550" s="98" t="s">
        <v>4262</v>
      </c>
      <c r="M550" s="23">
        <v>1410</v>
      </c>
      <c r="N550" s="23">
        <v>1</v>
      </c>
      <c r="O550" s="107">
        <v>400000000</v>
      </c>
      <c r="P550" s="23">
        <v>1410</v>
      </c>
      <c r="Q550" s="23">
        <v>2</v>
      </c>
      <c r="R550" s="23">
        <v>2</v>
      </c>
      <c r="S550" s="23">
        <v>8</v>
      </c>
      <c r="T550" s="47">
        <v>265.06622599999997</v>
      </c>
      <c r="U550" s="98" t="s">
        <v>85</v>
      </c>
      <c r="V550" s="98" t="s">
        <v>3139</v>
      </c>
      <c r="W550" s="69">
        <f t="shared" si="16"/>
        <v>0.75874083847838181</v>
      </c>
    </row>
    <row r="551" spans="1:23">
      <c r="A551">
        <f t="shared" si="17"/>
        <v>476</v>
      </c>
      <c r="B551" s="99">
        <v>44408</v>
      </c>
      <c r="C551" s="23">
        <v>2</v>
      </c>
      <c r="D551" s="23">
        <v>4</v>
      </c>
      <c r="E551" s="98" t="s">
        <v>49</v>
      </c>
      <c r="F551" s="98" t="s">
        <v>1343</v>
      </c>
      <c r="G551" s="98" t="s">
        <v>4134</v>
      </c>
      <c r="H551" s="98" t="s">
        <v>7452</v>
      </c>
      <c r="I551" s="98" t="s">
        <v>6620</v>
      </c>
      <c r="J551" s="99">
        <v>44884</v>
      </c>
      <c r="K551" s="107">
        <v>300000000</v>
      </c>
      <c r="L551" s="98" t="s">
        <v>7453</v>
      </c>
      <c r="M551" s="23">
        <v>720</v>
      </c>
      <c r="N551" s="23">
        <v>1</v>
      </c>
      <c r="O551" s="107">
        <v>300000000</v>
      </c>
      <c r="P551" s="23">
        <v>720</v>
      </c>
      <c r="Q551" s="23">
        <v>1</v>
      </c>
      <c r="R551" s="23">
        <v>2</v>
      </c>
      <c r="S551" s="23">
        <v>6.49</v>
      </c>
      <c r="T551" s="47">
        <v>204.56261000000001</v>
      </c>
      <c r="U551" s="98" t="s">
        <v>85</v>
      </c>
      <c r="V551" s="98" t="s">
        <v>3139</v>
      </c>
      <c r="W551" s="69">
        <f t="shared" si="16"/>
        <v>0.30328907253598641</v>
      </c>
    </row>
    <row r="552" spans="1:23">
      <c r="A552">
        <f t="shared" si="17"/>
        <v>149</v>
      </c>
      <c r="B552" s="99">
        <v>44408</v>
      </c>
      <c r="C552" s="23">
        <v>1</v>
      </c>
      <c r="D552" s="23">
        <v>1</v>
      </c>
      <c r="E552" s="98" t="s">
        <v>49</v>
      </c>
      <c r="F552" s="98" t="s">
        <v>207</v>
      </c>
      <c r="G552" s="98" t="s">
        <v>4134</v>
      </c>
      <c r="H552" s="98" t="s">
        <v>353</v>
      </c>
      <c r="I552" s="98" t="s">
        <v>9967</v>
      </c>
      <c r="J552" s="99">
        <v>44557</v>
      </c>
      <c r="K552" s="107">
        <v>20000000</v>
      </c>
      <c r="L552" s="98" t="s">
        <v>354</v>
      </c>
      <c r="M552" s="23">
        <v>720</v>
      </c>
      <c r="N552" s="23">
        <v>9</v>
      </c>
      <c r="O552" s="107">
        <v>0.01</v>
      </c>
      <c r="P552" s="23">
        <v>30</v>
      </c>
      <c r="Q552" s="23">
        <v>1</v>
      </c>
      <c r="R552" s="23">
        <v>2</v>
      </c>
      <c r="S552" s="23">
        <v>7.68</v>
      </c>
      <c r="T552" s="47">
        <v>4.1666730000000003</v>
      </c>
      <c r="U552" s="98" t="s">
        <v>352</v>
      </c>
      <c r="V552" s="98" t="s">
        <v>3139</v>
      </c>
      <c r="W552" s="69">
        <f t="shared" si="16"/>
        <v>1.9337451655021382E-3</v>
      </c>
    </row>
    <row r="553" spans="1:23">
      <c r="A553">
        <f t="shared" si="17"/>
        <v>517</v>
      </c>
      <c r="B553" s="99">
        <v>44408</v>
      </c>
      <c r="C553" s="23">
        <v>2</v>
      </c>
      <c r="D553" s="23">
        <v>1</v>
      </c>
      <c r="E553" s="98" t="s">
        <v>49</v>
      </c>
      <c r="F553" s="98" t="s">
        <v>207</v>
      </c>
      <c r="G553" s="98" t="s">
        <v>4134</v>
      </c>
      <c r="H553" s="98" t="s">
        <v>353</v>
      </c>
      <c r="I553" s="98" t="s">
        <v>6056</v>
      </c>
      <c r="J553" s="99">
        <v>44925</v>
      </c>
      <c r="K553" s="107">
        <v>20000000</v>
      </c>
      <c r="L553" s="98" t="s">
        <v>7460</v>
      </c>
      <c r="M553" s="23">
        <v>720</v>
      </c>
      <c r="N553" s="23">
        <v>9</v>
      </c>
      <c r="O553" s="107">
        <v>0.01</v>
      </c>
      <c r="P553" s="23">
        <v>30</v>
      </c>
      <c r="Q553" s="23">
        <v>1</v>
      </c>
      <c r="R553" s="23">
        <v>2</v>
      </c>
      <c r="S553" s="23">
        <v>5.26</v>
      </c>
      <c r="T553" s="47">
        <v>14.166677</v>
      </c>
      <c r="U553" s="98" t="s">
        <v>352</v>
      </c>
      <c r="V553" s="98" t="s">
        <v>3139</v>
      </c>
      <c r="W553" s="69">
        <f t="shared" si="16"/>
        <v>2.2812983655072627E-2</v>
      </c>
    </row>
    <row r="554" spans="1:23">
      <c r="A554">
        <f t="shared" si="17"/>
        <v>832</v>
      </c>
      <c r="B554" s="99">
        <v>44408</v>
      </c>
      <c r="C554" s="23">
        <v>5</v>
      </c>
      <c r="D554" s="23">
        <v>4</v>
      </c>
      <c r="E554" s="98" t="s">
        <v>49</v>
      </c>
      <c r="F554" s="98" t="s">
        <v>53</v>
      </c>
      <c r="G554" s="98" t="s">
        <v>4263</v>
      </c>
      <c r="H554" s="98" t="s">
        <v>355</v>
      </c>
      <c r="I554" s="98" t="s">
        <v>6502</v>
      </c>
      <c r="J554" s="99">
        <v>45240</v>
      </c>
      <c r="K554" s="107">
        <v>2000000000</v>
      </c>
      <c r="L554" s="98" t="s">
        <v>12375</v>
      </c>
      <c r="M554" s="23">
        <v>1080</v>
      </c>
      <c r="N554" s="23">
        <v>1</v>
      </c>
      <c r="O554" s="107">
        <v>2000000000</v>
      </c>
      <c r="P554" s="23">
        <v>30</v>
      </c>
      <c r="Q554" s="23">
        <v>2</v>
      </c>
      <c r="R554" s="23">
        <v>1</v>
      </c>
      <c r="S554" s="23">
        <v>4.37</v>
      </c>
      <c r="T554" s="47">
        <v>1561.14873152</v>
      </c>
      <c r="U554" s="98" t="s">
        <v>85</v>
      </c>
      <c r="V554" s="98" t="s">
        <v>3139</v>
      </c>
      <c r="W554" s="69">
        <f t="shared" si="16"/>
        <v>4.0456765755475308</v>
      </c>
    </row>
    <row r="555" spans="1:23">
      <c r="A555">
        <f t="shared" si="17"/>
        <v>314</v>
      </c>
      <c r="B555" s="99">
        <v>44408</v>
      </c>
      <c r="C555" s="23">
        <v>6</v>
      </c>
      <c r="D555" s="23">
        <v>3</v>
      </c>
      <c r="E555" s="98" t="s">
        <v>49</v>
      </c>
      <c r="F555" s="98" t="s">
        <v>53</v>
      </c>
      <c r="G555" s="98" t="s">
        <v>4263</v>
      </c>
      <c r="H555" s="98" t="s">
        <v>10858</v>
      </c>
      <c r="I555" s="98" t="s">
        <v>6416</v>
      </c>
      <c r="J555" s="99">
        <v>44722</v>
      </c>
      <c r="K555" s="107">
        <v>1000000000</v>
      </c>
      <c r="L555" s="98" t="s">
        <v>10859</v>
      </c>
      <c r="M555" s="23">
        <v>360</v>
      </c>
      <c r="N555" s="23">
        <v>1</v>
      </c>
      <c r="O555" s="107">
        <v>3000000000</v>
      </c>
      <c r="P555" s="23">
        <v>30</v>
      </c>
      <c r="Q555" s="23">
        <v>2</v>
      </c>
      <c r="R555" s="23">
        <v>1</v>
      </c>
      <c r="S555" s="23">
        <v>3.37</v>
      </c>
      <c r="T555" s="47">
        <v>919.23329655999999</v>
      </c>
      <c r="U555" s="98" t="s">
        <v>85</v>
      </c>
      <c r="V555" s="98" t="s">
        <v>3139</v>
      </c>
      <c r="W555" s="69">
        <f t="shared" si="16"/>
        <v>0.89903986432458027</v>
      </c>
    </row>
    <row r="556" spans="1:23">
      <c r="A556">
        <f t="shared" si="17"/>
        <v>1045</v>
      </c>
      <c r="B556" s="99">
        <v>44408</v>
      </c>
      <c r="C556" s="23">
        <v>7</v>
      </c>
      <c r="D556" s="23">
        <v>4</v>
      </c>
      <c r="E556" s="98" t="s">
        <v>49</v>
      </c>
      <c r="F556" s="98" t="s">
        <v>53</v>
      </c>
      <c r="G556" s="98" t="s">
        <v>4263</v>
      </c>
      <c r="H556" s="98" t="s">
        <v>10860</v>
      </c>
      <c r="I556" s="98" t="s">
        <v>6416</v>
      </c>
      <c r="J556" s="99">
        <v>45453</v>
      </c>
      <c r="K556" s="107">
        <v>3000000000</v>
      </c>
      <c r="L556" s="98" t="s">
        <v>12376</v>
      </c>
      <c r="M556" s="23">
        <v>1080</v>
      </c>
      <c r="N556" s="23">
        <v>1</v>
      </c>
      <c r="O556" s="107">
        <v>3000000000</v>
      </c>
      <c r="P556" s="23">
        <v>30</v>
      </c>
      <c r="Q556" s="23">
        <v>2</v>
      </c>
      <c r="R556" s="23">
        <v>1</v>
      </c>
      <c r="S556" s="23">
        <v>3.37</v>
      </c>
      <c r="T556" s="47">
        <v>2924.83321634</v>
      </c>
      <c r="U556" s="98" t="s">
        <v>85</v>
      </c>
      <c r="V556" s="98" t="s">
        <v>3139</v>
      </c>
      <c r="W556" s="69">
        <f t="shared" si="16"/>
        <v>9.5200877353255944</v>
      </c>
    </row>
    <row r="557" spans="1:23">
      <c r="A557">
        <f t="shared" si="17"/>
        <v>1058</v>
      </c>
      <c r="B557" s="99">
        <v>44408</v>
      </c>
      <c r="C557" s="23">
        <v>8</v>
      </c>
      <c r="D557" s="23">
        <v>4</v>
      </c>
      <c r="E557" s="98" t="s">
        <v>49</v>
      </c>
      <c r="F557" s="98" t="s">
        <v>108</v>
      </c>
      <c r="G557" s="98" t="s">
        <v>4263</v>
      </c>
      <c r="H557" s="98" t="s">
        <v>10861</v>
      </c>
      <c r="I557" s="98" t="s">
        <v>6085</v>
      </c>
      <c r="J557" s="99">
        <v>45466</v>
      </c>
      <c r="K557" s="107">
        <v>3000000000</v>
      </c>
      <c r="L557" s="98" t="s">
        <v>10862</v>
      </c>
      <c r="M557" s="23">
        <v>1080</v>
      </c>
      <c r="N557" s="23">
        <v>1</v>
      </c>
      <c r="O557" s="107">
        <v>3000000000</v>
      </c>
      <c r="P557" s="23">
        <v>30</v>
      </c>
      <c r="Q557" s="23">
        <v>2</v>
      </c>
      <c r="R557" s="23">
        <v>1</v>
      </c>
      <c r="S557" s="23">
        <v>3.27</v>
      </c>
      <c r="T557" s="47">
        <v>2926.8750003300001</v>
      </c>
      <c r="U557" s="98" t="s">
        <v>85</v>
      </c>
      <c r="V557" s="98" t="s">
        <v>3139</v>
      </c>
      <c r="W557" s="69">
        <f t="shared" si="16"/>
        <v>9.6452479605413348</v>
      </c>
    </row>
    <row r="558" spans="1:23">
      <c r="A558">
        <f t="shared" si="17"/>
        <v>740</v>
      </c>
      <c r="B558" s="99">
        <v>44408</v>
      </c>
      <c r="C558" s="23">
        <v>9</v>
      </c>
      <c r="D558" s="23">
        <v>4</v>
      </c>
      <c r="E558" s="98" t="s">
        <v>49</v>
      </c>
      <c r="F558" s="98" t="s">
        <v>53</v>
      </c>
      <c r="G558" s="98" t="s">
        <v>4263</v>
      </c>
      <c r="H558" s="98" t="s">
        <v>12377</v>
      </c>
      <c r="I558" s="98" t="s">
        <v>6204</v>
      </c>
      <c r="J558" s="99">
        <v>45148</v>
      </c>
      <c r="K558" s="107">
        <v>2000000000</v>
      </c>
      <c r="L558" s="98" t="s">
        <v>12378</v>
      </c>
      <c r="M558" s="23">
        <v>720</v>
      </c>
      <c r="N558" s="23">
        <v>1</v>
      </c>
      <c r="O558" s="107">
        <v>2000000000</v>
      </c>
      <c r="P558" s="23">
        <v>30</v>
      </c>
      <c r="Q558" s="23">
        <v>2</v>
      </c>
      <c r="R558" s="23">
        <v>1</v>
      </c>
      <c r="S558" s="23">
        <v>3.87</v>
      </c>
      <c r="T558" s="47">
        <v>2006.6</v>
      </c>
      <c r="U558" s="98" t="s">
        <v>85</v>
      </c>
      <c r="V558" s="98" t="s">
        <v>3139</v>
      </c>
      <c r="W558" s="69">
        <f t="shared" si="16"/>
        <v>4.6250462687186271</v>
      </c>
    </row>
    <row r="559" spans="1:23">
      <c r="A559">
        <f t="shared" si="17"/>
        <v>326</v>
      </c>
      <c r="B559" s="99">
        <v>44408</v>
      </c>
      <c r="C559" s="23">
        <v>5</v>
      </c>
      <c r="D559" s="23">
        <v>4</v>
      </c>
      <c r="E559" s="98" t="s">
        <v>49</v>
      </c>
      <c r="F559" s="98" t="s">
        <v>108</v>
      </c>
      <c r="G559" s="98" t="s">
        <v>4264</v>
      </c>
      <c r="H559" s="98" t="s">
        <v>356</v>
      </c>
      <c r="I559" s="98" t="s">
        <v>6594</v>
      </c>
      <c r="J559" s="99">
        <v>44734</v>
      </c>
      <c r="K559" s="107">
        <v>300000000</v>
      </c>
      <c r="L559" s="98" t="s">
        <v>357</v>
      </c>
      <c r="M559" s="23">
        <v>1800</v>
      </c>
      <c r="N559" s="23">
        <v>7</v>
      </c>
      <c r="O559" s="107">
        <v>300000000</v>
      </c>
      <c r="P559" s="23">
        <v>30</v>
      </c>
      <c r="Q559" s="23">
        <v>1</v>
      </c>
      <c r="R559" s="23">
        <v>2</v>
      </c>
      <c r="S559" s="23">
        <v>4.2</v>
      </c>
      <c r="T559" s="47">
        <v>54.999901000000001</v>
      </c>
      <c r="U559" s="98" t="s">
        <v>85</v>
      </c>
      <c r="V559" s="98" t="s">
        <v>3139</v>
      </c>
      <c r="W559" s="69">
        <f t="shared" si="16"/>
        <v>5.5847413218393968E-2</v>
      </c>
    </row>
    <row r="560" spans="1:23">
      <c r="A560">
        <f t="shared" si="17"/>
        <v>814</v>
      </c>
      <c r="B560" s="99">
        <v>44408</v>
      </c>
      <c r="C560" s="23">
        <v>6</v>
      </c>
      <c r="D560" s="23">
        <v>4</v>
      </c>
      <c r="E560" s="98" t="s">
        <v>49</v>
      </c>
      <c r="F560" s="98" t="s">
        <v>108</v>
      </c>
      <c r="G560" s="98" t="s">
        <v>4264</v>
      </c>
      <c r="H560" s="98" t="s">
        <v>356</v>
      </c>
      <c r="I560" s="98" t="s">
        <v>10124</v>
      </c>
      <c r="J560" s="99">
        <v>45222</v>
      </c>
      <c r="K560" s="107">
        <v>800000000</v>
      </c>
      <c r="L560" s="98" t="s">
        <v>359</v>
      </c>
      <c r="M560" s="23">
        <v>1800</v>
      </c>
      <c r="N560" s="23">
        <v>7</v>
      </c>
      <c r="O560" s="107">
        <v>800000000</v>
      </c>
      <c r="P560" s="23">
        <v>30</v>
      </c>
      <c r="Q560" s="23">
        <v>1</v>
      </c>
      <c r="R560" s="23">
        <v>2</v>
      </c>
      <c r="S560" s="23">
        <v>4.2</v>
      </c>
      <c r="T560" s="47">
        <v>359.99997999999999</v>
      </c>
      <c r="U560" s="98" t="s">
        <v>85</v>
      </c>
      <c r="V560" s="98" t="s">
        <v>3139</v>
      </c>
      <c r="W560" s="69">
        <f t="shared" si="16"/>
        <v>0.91274704508200855</v>
      </c>
    </row>
    <row r="561" spans="1:23">
      <c r="A561">
        <f t="shared" si="17"/>
        <v>1182</v>
      </c>
      <c r="B561" s="99">
        <v>44408</v>
      </c>
      <c r="C561" s="23">
        <v>7</v>
      </c>
      <c r="D561" s="23">
        <v>4</v>
      </c>
      <c r="E561" s="98" t="s">
        <v>49</v>
      </c>
      <c r="F561" s="98" t="s">
        <v>108</v>
      </c>
      <c r="G561" s="98" t="s">
        <v>4264</v>
      </c>
      <c r="H561" s="98" t="s">
        <v>356</v>
      </c>
      <c r="I561" s="98" t="s">
        <v>10125</v>
      </c>
      <c r="J561" s="99">
        <v>45590</v>
      </c>
      <c r="K561" s="107">
        <v>1800000000</v>
      </c>
      <c r="L561" s="98" t="s">
        <v>360</v>
      </c>
      <c r="M561" s="23">
        <v>1800</v>
      </c>
      <c r="N561" s="23">
        <v>7</v>
      </c>
      <c r="O561" s="107">
        <v>1800000000</v>
      </c>
      <c r="P561" s="23">
        <v>30</v>
      </c>
      <c r="Q561" s="23">
        <v>1</v>
      </c>
      <c r="R561" s="23">
        <v>2</v>
      </c>
      <c r="S561" s="23">
        <v>4</v>
      </c>
      <c r="T561" s="47">
        <v>1169.9994059999999</v>
      </c>
      <c r="U561" s="98" t="s">
        <v>85</v>
      </c>
      <c r="V561" s="98" t="s">
        <v>3139</v>
      </c>
      <c r="W561" s="69">
        <f t="shared" si="16"/>
        <v>4.307513744898424</v>
      </c>
    </row>
    <row r="562" spans="1:23">
      <c r="A562">
        <f t="shared" si="17"/>
        <v>131</v>
      </c>
      <c r="B562" s="99">
        <v>44408</v>
      </c>
      <c r="C562" s="23">
        <v>8</v>
      </c>
      <c r="D562" s="23">
        <v>4</v>
      </c>
      <c r="E562" s="98" t="s">
        <v>49</v>
      </c>
      <c r="F562" s="98" t="s">
        <v>53</v>
      </c>
      <c r="G562" s="98" t="s">
        <v>4120</v>
      </c>
      <c r="H562" s="98" t="s">
        <v>361</v>
      </c>
      <c r="I562" s="98" t="s">
        <v>10126</v>
      </c>
      <c r="J562" s="99">
        <v>44539</v>
      </c>
      <c r="K562" s="107">
        <v>500000000</v>
      </c>
      <c r="L562" s="98" t="s">
        <v>362</v>
      </c>
      <c r="M562" s="23">
        <v>2520</v>
      </c>
      <c r="N562" s="23">
        <v>7</v>
      </c>
      <c r="O562" s="107">
        <v>500000000</v>
      </c>
      <c r="P562" s="23">
        <v>30</v>
      </c>
      <c r="Q562" s="23">
        <v>1</v>
      </c>
      <c r="R562" s="23">
        <v>2</v>
      </c>
      <c r="S562" s="23">
        <v>6.25</v>
      </c>
      <c r="T562" s="47">
        <v>29.758935000000001</v>
      </c>
      <c r="U562" s="98" t="s">
        <v>85</v>
      </c>
      <c r="V562" s="98" t="s">
        <v>3139</v>
      </c>
      <c r="W562" s="69">
        <f t="shared" si="16"/>
        <v>1.214261526021259E-2</v>
      </c>
    </row>
    <row r="563" spans="1:23">
      <c r="A563">
        <f t="shared" si="17"/>
        <v>183</v>
      </c>
      <c r="B563" s="99">
        <v>44408</v>
      </c>
      <c r="C563" s="23">
        <v>9</v>
      </c>
      <c r="D563" s="23">
        <v>4</v>
      </c>
      <c r="E563" s="98" t="s">
        <v>49</v>
      </c>
      <c r="F563" s="98" t="s">
        <v>53</v>
      </c>
      <c r="G563" s="98" t="s">
        <v>4120</v>
      </c>
      <c r="H563" s="98" t="s">
        <v>361</v>
      </c>
      <c r="I563" s="98" t="s">
        <v>10127</v>
      </c>
      <c r="J563" s="99">
        <v>44591</v>
      </c>
      <c r="K563" s="107">
        <v>700000000</v>
      </c>
      <c r="L563" s="98" t="s">
        <v>4265</v>
      </c>
      <c r="M563" s="23">
        <v>2520</v>
      </c>
      <c r="N563" s="23">
        <v>7</v>
      </c>
      <c r="O563" s="107">
        <v>700000000</v>
      </c>
      <c r="P563" s="23">
        <v>30</v>
      </c>
      <c r="Q563" s="23">
        <v>1</v>
      </c>
      <c r="R563" s="23">
        <v>2</v>
      </c>
      <c r="S563" s="23">
        <v>5.99</v>
      </c>
      <c r="T563" s="47">
        <v>35.791350999999999</v>
      </c>
      <c r="U563" s="98" t="s">
        <v>85</v>
      </c>
      <c r="V563" s="98" t="s">
        <v>3139</v>
      </c>
      <c r="W563" s="69">
        <f t="shared" si="16"/>
        <v>2.0401060119359906E-2</v>
      </c>
    </row>
    <row r="564" spans="1:23">
      <c r="A564">
        <f t="shared" si="17"/>
        <v>204</v>
      </c>
      <c r="B564" s="99">
        <v>44408</v>
      </c>
      <c r="C564" s="23">
        <v>10</v>
      </c>
      <c r="D564" s="23">
        <v>4</v>
      </c>
      <c r="E564" s="98" t="s">
        <v>49</v>
      </c>
      <c r="F564" s="98" t="s">
        <v>53</v>
      </c>
      <c r="G564" s="98" t="s">
        <v>4120</v>
      </c>
      <c r="H564" s="98" t="s">
        <v>361</v>
      </c>
      <c r="I564" s="98" t="s">
        <v>10128</v>
      </c>
      <c r="J564" s="99">
        <v>44612</v>
      </c>
      <c r="K564" s="107">
        <v>1000000000</v>
      </c>
      <c r="L564" s="98" t="s">
        <v>4266</v>
      </c>
      <c r="M564" s="23">
        <v>2520</v>
      </c>
      <c r="N564" s="23">
        <v>7</v>
      </c>
      <c r="O564" s="107">
        <v>1000000000</v>
      </c>
      <c r="P564" s="23">
        <v>30</v>
      </c>
      <c r="Q564" s="23">
        <v>1</v>
      </c>
      <c r="R564" s="23">
        <v>2</v>
      </c>
      <c r="S564" s="23">
        <v>6.04</v>
      </c>
      <c r="T564" s="47">
        <v>83.313817999999998</v>
      </c>
      <c r="U564" s="98" t="s">
        <v>85</v>
      </c>
      <c r="V564" s="98" t="s">
        <v>3139</v>
      </c>
      <c r="W564" s="69">
        <f t="shared" si="16"/>
        <v>5.2938393616615821E-2</v>
      </c>
    </row>
    <row r="565" spans="1:23">
      <c r="A565">
        <f t="shared" si="17"/>
        <v>24</v>
      </c>
      <c r="B565" s="99">
        <v>44408</v>
      </c>
      <c r="C565" s="23">
        <v>11</v>
      </c>
      <c r="D565" s="23">
        <v>4</v>
      </c>
      <c r="E565" s="98" t="s">
        <v>49</v>
      </c>
      <c r="F565" s="98" t="s">
        <v>53</v>
      </c>
      <c r="G565" s="98" t="s">
        <v>4120</v>
      </c>
      <c r="H565" s="98" t="s">
        <v>361</v>
      </c>
      <c r="I565" s="98" t="s">
        <v>6824</v>
      </c>
      <c r="J565" s="99">
        <v>44432</v>
      </c>
      <c r="K565" s="107">
        <v>500000000</v>
      </c>
      <c r="L565" s="98" t="s">
        <v>363</v>
      </c>
      <c r="M565" s="23">
        <v>1800</v>
      </c>
      <c r="N565" s="23">
        <v>7</v>
      </c>
      <c r="O565" s="107">
        <v>500000000</v>
      </c>
      <c r="P565" s="23">
        <v>30</v>
      </c>
      <c r="Q565" s="23">
        <v>1</v>
      </c>
      <c r="R565" s="23">
        <v>2</v>
      </c>
      <c r="S565" s="23">
        <v>6.44</v>
      </c>
      <c r="T565" s="47">
        <v>8.3234119999999994</v>
      </c>
      <c r="U565" s="98" t="s">
        <v>85</v>
      </c>
      <c r="V565" s="98" t="s">
        <v>3139</v>
      </c>
      <c r="W565" s="69">
        <f t="shared" si="16"/>
        <v>6.2220885586119069E-4</v>
      </c>
    </row>
    <row r="566" spans="1:23">
      <c r="A566">
        <f t="shared" si="17"/>
        <v>239</v>
      </c>
      <c r="B566" s="99">
        <v>44408</v>
      </c>
      <c r="C566" s="23">
        <v>12</v>
      </c>
      <c r="D566" s="23">
        <v>4</v>
      </c>
      <c r="E566" s="98" t="s">
        <v>49</v>
      </c>
      <c r="F566" s="98" t="s">
        <v>53</v>
      </c>
      <c r="G566" s="98" t="s">
        <v>4120</v>
      </c>
      <c r="H566" s="98" t="s">
        <v>361</v>
      </c>
      <c r="I566" s="98" t="s">
        <v>10129</v>
      </c>
      <c r="J566" s="99">
        <v>44647</v>
      </c>
      <c r="K566" s="107">
        <v>500000000</v>
      </c>
      <c r="L566" s="98" t="s">
        <v>4267</v>
      </c>
      <c r="M566" s="23">
        <v>1800</v>
      </c>
      <c r="N566" s="23">
        <v>7</v>
      </c>
      <c r="O566" s="107">
        <v>500000000</v>
      </c>
      <c r="P566" s="23">
        <v>30</v>
      </c>
      <c r="Q566" s="23">
        <v>1</v>
      </c>
      <c r="R566" s="23">
        <v>2</v>
      </c>
      <c r="S566" s="23">
        <v>6.14</v>
      </c>
      <c r="T566" s="47">
        <v>66.657033999999996</v>
      </c>
      <c r="U566" s="98" t="s">
        <v>85</v>
      </c>
      <c r="V566" s="98" t="s">
        <v>3139</v>
      </c>
      <c r="W566" s="69">
        <f t="shared" si="16"/>
        <v>4.9621220288013482E-2</v>
      </c>
    </row>
    <row r="567" spans="1:23">
      <c r="A567">
        <f t="shared" si="17"/>
        <v>267</v>
      </c>
      <c r="B567" s="99">
        <v>44408</v>
      </c>
      <c r="C567" s="23">
        <v>13</v>
      </c>
      <c r="D567" s="23">
        <v>4</v>
      </c>
      <c r="E567" s="98" t="s">
        <v>49</v>
      </c>
      <c r="F567" s="98" t="s">
        <v>53</v>
      </c>
      <c r="G567" s="98" t="s">
        <v>4120</v>
      </c>
      <c r="H567" s="98" t="s">
        <v>361</v>
      </c>
      <c r="I567" s="98" t="s">
        <v>10130</v>
      </c>
      <c r="J567" s="99">
        <v>44675</v>
      </c>
      <c r="K567" s="107">
        <v>500000000</v>
      </c>
      <c r="L567" s="98" t="s">
        <v>4268</v>
      </c>
      <c r="M567" s="23">
        <v>1800</v>
      </c>
      <c r="N567" s="23">
        <v>7</v>
      </c>
      <c r="O567" s="107">
        <v>500000000</v>
      </c>
      <c r="P567" s="23">
        <v>30</v>
      </c>
      <c r="Q567" s="23">
        <v>1</v>
      </c>
      <c r="R567" s="23">
        <v>2</v>
      </c>
      <c r="S567" s="23">
        <v>6.19</v>
      </c>
      <c r="T567" s="47">
        <v>74.993576000000004</v>
      </c>
      <c r="U567" s="98" t="s">
        <v>85</v>
      </c>
      <c r="V567" s="98" t="s">
        <v>3139</v>
      </c>
      <c r="W567" s="69">
        <f t="shared" si="16"/>
        <v>6.2367577948668068E-2</v>
      </c>
    </row>
    <row r="568" spans="1:23">
      <c r="A568">
        <f t="shared" si="17"/>
        <v>298</v>
      </c>
      <c r="B568" s="99">
        <v>44408</v>
      </c>
      <c r="C568" s="23">
        <v>14</v>
      </c>
      <c r="D568" s="23">
        <v>4</v>
      </c>
      <c r="E568" s="98" t="s">
        <v>49</v>
      </c>
      <c r="F568" s="98" t="s">
        <v>53</v>
      </c>
      <c r="G568" s="98" t="s">
        <v>4120</v>
      </c>
      <c r="H568" s="98" t="s">
        <v>361</v>
      </c>
      <c r="I568" s="98" t="s">
        <v>10131</v>
      </c>
      <c r="J568" s="99">
        <v>44706</v>
      </c>
      <c r="K568" s="107">
        <v>880000000</v>
      </c>
      <c r="L568" s="98" t="s">
        <v>4269</v>
      </c>
      <c r="M568" s="23">
        <v>1800</v>
      </c>
      <c r="N568" s="23">
        <v>7</v>
      </c>
      <c r="O568" s="107">
        <v>880000000</v>
      </c>
      <c r="P568" s="23">
        <v>30</v>
      </c>
      <c r="Q568" s="23">
        <v>1</v>
      </c>
      <c r="R568" s="23">
        <v>2</v>
      </c>
      <c r="S568" s="23">
        <v>6.19</v>
      </c>
      <c r="T568" s="47">
        <v>146.65534600000001</v>
      </c>
      <c r="U568" s="98" t="s">
        <v>85</v>
      </c>
      <c r="V568" s="98" t="s">
        <v>3139</v>
      </c>
      <c r="W568" s="69">
        <f t="shared" si="16"/>
        <v>0.13612494492490451</v>
      </c>
    </row>
    <row r="569" spans="1:23">
      <c r="A569">
        <f t="shared" si="17"/>
        <v>334</v>
      </c>
      <c r="B569" s="99">
        <v>44408</v>
      </c>
      <c r="C569" s="23">
        <v>15</v>
      </c>
      <c r="D569" s="23">
        <v>4</v>
      </c>
      <c r="E569" s="98" t="s">
        <v>49</v>
      </c>
      <c r="F569" s="98" t="s">
        <v>53</v>
      </c>
      <c r="G569" s="98" t="s">
        <v>4120</v>
      </c>
      <c r="H569" s="98" t="s">
        <v>361</v>
      </c>
      <c r="I569" s="98" t="s">
        <v>7048</v>
      </c>
      <c r="J569" s="99">
        <v>44742</v>
      </c>
      <c r="K569" s="107">
        <v>190000000</v>
      </c>
      <c r="L569" s="98" t="s">
        <v>4270</v>
      </c>
      <c r="M569" s="23">
        <v>2520</v>
      </c>
      <c r="N569" s="23">
        <v>7</v>
      </c>
      <c r="O569" s="107">
        <v>190000000</v>
      </c>
      <c r="P569" s="23">
        <v>30</v>
      </c>
      <c r="Q569" s="23">
        <v>1</v>
      </c>
      <c r="R569" s="23">
        <v>2</v>
      </c>
      <c r="S569" s="23">
        <v>6.14</v>
      </c>
      <c r="T569" s="47">
        <v>32.375402000000001</v>
      </c>
      <c r="U569" s="98" t="s">
        <v>85</v>
      </c>
      <c r="V569" s="98" t="s">
        <v>3139</v>
      </c>
      <c r="W569" s="69">
        <f t="shared" si="16"/>
        <v>3.3681016537947819E-2</v>
      </c>
    </row>
    <row r="570" spans="1:23">
      <c r="A570">
        <f t="shared" si="17"/>
        <v>1521</v>
      </c>
      <c r="B570" s="99">
        <v>44408</v>
      </c>
      <c r="C570" s="23">
        <v>16</v>
      </c>
      <c r="D570" s="23">
        <v>4</v>
      </c>
      <c r="E570" s="98" t="s">
        <v>49</v>
      </c>
      <c r="F570" s="98" t="s">
        <v>53</v>
      </c>
      <c r="G570" s="98" t="s">
        <v>4120</v>
      </c>
      <c r="H570" s="98" t="s">
        <v>361</v>
      </c>
      <c r="I570" s="98" t="s">
        <v>10132</v>
      </c>
      <c r="J570" s="99">
        <v>45929</v>
      </c>
      <c r="K570" s="107">
        <v>1000000000</v>
      </c>
      <c r="L570" s="98" t="s">
        <v>9145</v>
      </c>
      <c r="M570" s="23">
        <v>1800</v>
      </c>
      <c r="N570" s="23">
        <v>7</v>
      </c>
      <c r="O570" s="107">
        <v>1000000000</v>
      </c>
      <c r="P570" s="23">
        <v>30</v>
      </c>
      <c r="Q570" s="23">
        <v>1</v>
      </c>
      <c r="R570" s="23">
        <v>2</v>
      </c>
      <c r="S570" s="23">
        <v>6.89</v>
      </c>
      <c r="T570" s="47">
        <v>595.23299399999996</v>
      </c>
      <c r="U570" s="98" t="s">
        <v>85</v>
      </c>
      <c r="V570" s="98" t="s">
        <v>3139</v>
      </c>
      <c r="W570" s="69">
        <f t="shared" si="16"/>
        <v>2.8199393284412464</v>
      </c>
    </row>
    <row r="571" spans="1:23">
      <c r="A571">
        <f t="shared" si="17"/>
        <v>1318</v>
      </c>
      <c r="B571" s="99">
        <v>44408</v>
      </c>
      <c r="C571" s="23">
        <v>17</v>
      </c>
      <c r="D571" s="23">
        <v>4</v>
      </c>
      <c r="E571" s="98" t="s">
        <v>49</v>
      </c>
      <c r="F571" s="98" t="s">
        <v>53</v>
      </c>
      <c r="G571" s="98" t="s">
        <v>4120</v>
      </c>
      <c r="H571" s="98" t="s">
        <v>361</v>
      </c>
      <c r="I571" s="98" t="s">
        <v>10133</v>
      </c>
      <c r="J571" s="99">
        <v>45726</v>
      </c>
      <c r="K571" s="107">
        <v>1800000000</v>
      </c>
      <c r="L571" s="98" t="s">
        <v>9146</v>
      </c>
      <c r="M571" s="23">
        <v>1800</v>
      </c>
      <c r="N571" s="23">
        <v>7</v>
      </c>
      <c r="O571" s="107">
        <v>2000000000</v>
      </c>
      <c r="P571" s="23">
        <v>30</v>
      </c>
      <c r="Q571" s="23">
        <v>1</v>
      </c>
      <c r="R571" s="23">
        <v>2</v>
      </c>
      <c r="S571" s="23">
        <v>5.45</v>
      </c>
      <c r="T571" s="47">
        <v>1866.6664800000001</v>
      </c>
      <c r="U571" s="98" t="s">
        <v>85</v>
      </c>
      <c r="V571" s="98" t="s">
        <v>3139</v>
      </c>
      <c r="W571" s="69">
        <f t="shared" si="16"/>
        <v>7.6631211790515392</v>
      </c>
    </row>
    <row r="572" spans="1:23">
      <c r="A572">
        <f t="shared" si="17"/>
        <v>1488</v>
      </c>
      <c r="B572" s="99">
        <v>44408</v>
      </c>
      <c r="C572" s="23">
        <v>18</v>
      </c>
      <c r="D572" s="23">
        <v>4</v>
      </c>
      <c r="E572" s="98" t="s">
        <v>49</v>
      </c>
      <c r="F572" s="98" t="s">
        <v>53</v>
      </c>
      <c r="G572" s="98" t="s">
        <v>4120</v>
      </c>
      <c r="H572" s="98" t="s">
        <v>361</v>
      </c>
      <c r="I572" s="98" t="s">
        <v>10063</v>
      </c>
      <c r="J572" s="99">
        <v>45896</v>
      </c>
      <c r="K572" s="107">
        <v>2000000000</v>
      </c>
      <c r="L572" s="98" t="s">
        <v>9147</v>
      </c>
      <c r="M572" s="23">
        <v>1800</v>
      </c>
      <c r="N572" s="23">
        <v>7</v>
      </c>
      <c r="O572" s="107">
        <v>2000000000</v>
      </c>
      <c r="P572" s="23">
        <v>30</v>
      </c>
      <c r="Q572" s="23">
        <v>1</v>
      </c>
      <c r="R572" s="23">
        <v>2</v>
      </c>
      <c r="S572" s="23">
        <v>4.74</v>
      </c>
      <c r="T572" s="47">
        <v>1633.3331700000001</v>
      </c>
      <c r="U572" s="98" t="s">
        <v>85</v>
      </c>
      <c r="V572" s="98" t="s">
        <v>3139</v>
      </c>
      <c r="W572" s="69">
        <f t="shared" si="16"/>
        <v>7.5700939113240535</v>
      </c>
    </row>
    <row r="573" spans="1:23">
      <c r="A573">
        <f t="shared" si="17"/>
        <v>1488</v>
      </c>
      <c r="B573" s="99">
        <v>44408</v>
      </c>
      <c r="C573" s="23">
        <v>19</v>
      </c>
      <c r="D573" s="23">
        <v>4</v>
      </c>
      <c r="E573" s="98" t="s">
        <v>49</v>
      </c>
      <c r="F573" s="98" t="s">
        <v>53</v>
      </c>
      <c r="G573" s="98" t="s">
        <v>4120</v>
      </c>
      <c r="H573" s="98" t="s">
        <v>361</v>
      </c>
      <c r="I573" s="98" t="s">
        <v>10063</v>
      </c>
      <c r="J573" s="99">
        <v>45896</v>
      </c>
      <c r="K573" s="107">
        <v>2000000000</v>
      </c>
      <c r="L573" s="98" t="s">
        <v>9148</v>
      </c>
      <c r="M573" s="23">
        <v>1800</v>
      </c>
      <c r="N573" s="23">
        <v>7</v>
      </c>
      <c r="O573" s="107">
        <v>1700000000</v>
      </c>
      <c r="P573" s="23">
        <v>30</v>
      </c>
      <c r="Q573" s="23">
        <v>1</v>
      </c>
      <c r="R573" s="23">
        <v>2</v>
      </c>
      <c r="S573" s="23">
        <v>4.74</v>
      </c>
      <c r="T573" s="47">
        <v>1320</v>
      </c>
      <c r="U573" s="98" t="s">
        <v>85</v>
      </c>
      <c r="V573" s="98" t="s">
        <v>3139</v>
      </c>
      <c r="W573" s="69">
        <f t="shared" si="16"/>
        <v>6.117872425836886</v>
      </c>
    </row>
    <row r="574" spans="1:23">
      <c r="A574">
        <f t="shared" si="17"/>
        <v>426</v>
      </c>
      <c r="B574" s="99">
        <v>44408</v>
      </c>
      <c r="C574" s="23">
        <v>1</v>
      </c>
      <c r="D574" s="23">
        <v>4</v>
      </c>
      <c r="E574" s="98" t="s">
        <v>49</v>
      </c>
      <c r="F574" s="98" t="s">
        <v>53</v>
      </c>
      <c r="G574" s="98" t="s">
        <v>4271</v>
      </c>
      <c r="H574" s="98" t="s">
        <v>4272</v>
      </c>
      <c r="I574" s="98" t="s">
        <v>6099</v>
      </c>
      <c r="J574" s="99">
        <v>44834</v>
      </c>
      <c r="K574" s="107">
        <v>1050000000</v>
      </c>
      <c r="L574" s="98" t="s">
        <v>7454</v>
      </c>
      <c r="M574" s="23">
        <v>540</v>
      </c>
      <c r="N574" s="23">
        <v>1</v>
      </c>
      <c r="O574" s="107">
        <v>1050000000</v>
      </c>
      <c r="P574" s="23">
        <v>30</v>
      </c>
      <c r="Q574" s="23">
        <v>2</v>
      </c>
      <c r="R574" s="23">
        <v>2</v>
      </c>
      <c r="S574" s="23">
        <v>6.08</v>
      </c>
      <c r="T574" s="47">
        <v>616.66661999999997</v>
      </c>
      <c r="U574" s="98" t="s">
        <v>364</v>
      </c>
      <c r="V574" s="98" t="s">
        <v>3139</v>
      </c>
      <c r="W574" s="69">
        <f t="shared" si="16"/>
        <v>0.81824544061789573</v>
      </c>
    </row>
    <row r="575" spans="1:23">
      <c r="A575">
        <f t="shared" si="17"/>
        <v>983</v>
      </c>
      <c r="B575" s="99">
        <v>44408</v>
      </c>
      <c r="C575" s="23">
        <v>1</v>
      </c>
      <c r="D575" s="23">
        <v>4</v>
      </c>
      <c r="E575" s="98" t="s">
        <v>49</v>
      </c>
      <c r="F575" s="98" t="s">
        <v>53</v>
      </c>
      <c r="G575" s="98" t="s">
        <v>4237</v>
      </c>
      <c r="H575" s="98" t="s">
        <v>9149</v>
      </c>
      <c r="I575" s="98" t="s">
        <v>6041</v>
      </c>
      <c r="J575" s="99">
        <v>45391</v>
      </c>
      <c r="K575" s="107">
        <v>400000000</v>
      </c>
      <c r="L575" s="98" t="s">
        <v>9150</v>
      </c>
      <c r="M575" s="23">
        <v>36</v>
      </c>
      <c r="N575" s="23">
        <v>1</v>
      </c>
      <c r="O575" s="107">
        <v>20000000</v>
      </c>
      <c r="P575" s="23">
        <v>30</v>
      </c>
      <c r="Q575" s="23">
        <v>1</v>
      </c>
      <c r="R575" s="23">
        <v>2</v>
      </c>
      <c r="S575" s="23">
        <v>6.24</v>
      </c>
      <c r="T575" s="47">
        <v>355.53831000000002</v>
      </c>
      <c r="U575" s="98" t="s">
        <v>85</v>
      </c>
      <c r="V575" s="98" t="s">
        <v>3139</v>
      </c>
      <c r="W575" s="69">
        <f t="shared" si="16"/>
        <v>1.0885878322974334</v>
      </c>
    </row>
    <row r="576" spans="1:23">
      <c r="A576">
        <f t="shared" si="17"/>
        <v>1049</v>
      </c>
      <c r="B576" s="99">
        <v>44408</v>
      </c>
      <c r="C576" s="23">
        <v>2</v>
      </c>
      <c r="D576" s="23">
        <v>4</v>
      </c>
      <c r="E576" s="98" t="s">
        <v>49</v>
      </c>
      <c r="F576" s="98" t="s">
        <v>53</v>
      </c>
      <c r="G576" s="98" t="s">
        <v>4237</v>
      </c>
      <c r="H576" s="98" t="s">
        <v>10863</v>
      </c>
      <c r="I576" s="98" t="s">
        <v>6430</v>
      </c>
      <c r="J576" s="99">
        <v>45457</v>
      </c>
      <c r="K576" s="107">
        <v>220000000</v>
      </c>
      <c r="L576" s="98" t="s">
        <v>10864</v>
      </c>
      <c r="M576" s="23">
        <v>36</v>
      </c>
      <c r="N576" s="23">
        <v>1</v>
      </c>
      <c r="O576" s="107">
        <v>10000000</v>
      </c>
      <c r="P576" s="23">
        <v>30</v>
      </c>
      <c r="Q576" s="23">
        <v>1</v>
      </c>
      <c r="R576" s="23">
        <v>2</v>
      </c>
      <c r="S576" s="23">
        <v>6.96</v>
      </c>
      <c r="T576" s="47">
        <v>207.77773999999999</v>
      </c>
      <c r="U576" s="98" t="s">
        <v>85</v>
      </c>
      <c r="V576" s="98" t="s">
        <v>3139</v>
      </c>
      <c r="W576" s="69">
        <f t="shared" si="16"/>
        <v>0.67888788787822396</v>
      </c>
    </row>
    <row r="577" spans="1:23">
      <c r="A577">
        <f t="shared" si="17"/>
        <v>384</v>
      </c>
      <c r="B577" s="99">
        <v>44408</v>
      </c>
      <c r="C577" s="23">
        <v>1</v>
      </c>
      <c r="D577" s="23">
        <v>3</v>
      </c>
      <c r="E577" s="98" t="s">
        <v>49</v>
      </c>
      <c r="F577" s="98" t="s">
        <v>53</v>
      </c>
      <c r="G577" s="98" t="s">
        <v>4237</v>
      </c>
      <c r="H577" s="98" t="s">
        <v>365</v>
      </c>
      <c r="I577" s="98" t="s">
        <v>10134</v>
      </c>
      <c r="J577" s="99">
        <v>44792</v>
      </c>
      <c r="K577" s="107">
        <v>500000000</v>
      </c>
      <c r="L577" s="98" t="s">
        <v>367</v>
      </c>
      <c r="M577" s="23">
        <v>1800</v>
      </c>
      <c r="N577" s="23">
        <v>1</v>
      </c>
      <c r="O577" s="107">
        <v>500000000</v>
      </c>
      <c r="P577" s="23">
        <v>30</v>
      </c>
      <c r="Q577" s="23">
        <v>1</v>
      </c>
      <c r="R577" s="23">
        <v>2</v>
      </c>
      <c r="S577" s="23">
        <v>8.26</v>
      </c>
      <c r="T577" s="47">
        <v>123.62928700000001</v>
      </c>
      <c r="U577" s="98" t="s">
        <v>366</v>
      </c>
      <c r="V577" s="98" t="s">
        <v>3139</v>
      </c>
      <c r="W577" s="69">
        <f t="shared" si="16"/>
        <v>0.14786866196738507</v>
      </c>
    </row>
    <row r="578" spans="1:23">
      <c r="A578">
        <f t="shared" si="17"/>
        <v>462</v>
      </c>
      <c r="B578" s="99">
        <v>44408</v>
      </c>
      <c r="C578" s="23">
        <v>1</v>
      </c>
      <c r="D578" s="23">
        <v>4</v>
      </c>
      <c r="E578" s="98" t="s">
        <v>49</v>
      </c>
      <c r="F578" s="98" t="s">
        <v>53</v>
      </c>
      <c r="G578" s="98" t="s">
        <v>4237</v>
      </c>
      <c r="H578" s="98" t="s">
        <v>368</v>
      </c>
      <c r="I578" s="98" t="s">
        <v>6705</v>
      </c>
      <c r="J578" s="99">
        <v>44870</v>
      </c>
      <c r="K578" s="107">
        <v>200000000</v>
      </c>
      <c r="L578" s="98" t="s">
        <v>7455</v>
      </c>
      <c r="M578" s="23">
        <v>720</v>
      </c>
      <c r="N578" s="23">
        <v>1</v>
      </c>
      <c r="O578" s="107">
        <v>96536890</v>
      </c>
      <c r="P578" s="23">
        <v>30</v>
      </c>
      <c r="Q578" s="23">
        <v>1</v>
      </c>
      <c r="R578" s="23">
        <v>1</v>
      </c>
      <c r="S578" s="23">
        <v>8.51</v>
      </c>
      <c r="T578" s="47">
        <v>133.33328</v>
      </c>
      <c r="U578" s="98" t="s">
        <v>289</v>
      </c>
      <c r="V578" s="98" t="s">
        <v>3139</v>
      </c>
      <c r="W578" s="69">
        <f t="shared" ref="W578:W641" si="18">+T578/SUM($T$2:$T$5848)*A578</f>
        <v>0.19186868212730918</v>
      </c>
    </row>
    <row r="579" spans="1:23">
      <c r="A579">
        <f t="shared" ref="A579:A642" si="19">+J579-B579</f>
        <v>635</v>
      </c>
      <c r="B579" s="99">
        <v>44408</v>
      </c>
      <c r="C579" s="23">
        <v>1</v>
      </c>
      <c r="D579" s="23">
        <v>1</v>
      </c>
      <c r="E579" s="98" t="s">
        <v>49</v>
      </c>
      <c r="F579" s="98" t="s">
        <v>53</v>
      </c>
      <c r="G579" s="98" t="s">
        <v>4120</v>
      </c>
      <c r="H579" s="98" t="s">
        <v>369</v>
      </c>
      <c r="I579" s="98" t="s">
        <v>10136</v>
      </c>
      <c r="J579" s="99">
        <v>45043</v>
      </c>
      <c r="K579" s="107">
        <v>100000000</v>
      </c>
      <c r="L579" s="98" t="s">
        <v>10865</v>
      </c>
      <c r="M579" s="23">
        <v>1800</v>
      </c>
      <c r="N579" s="23">
        <v>1</v>
      </c>
      <c r="O579" s="107">
        <v>42733388</v>
      </c>
      <c r="P579" s="23">
        <v>30</v>
      </c>
      <c r="Q579" s="23">
        <v>1</v>
      </c>
      <c r="R579" s="23">
        <v>2</v>
      </c>
      <c r="S579" s="23">
        <v>6.28</v>
      </c>
      <c r="T579" s="47">
        <v>42.733387999999998</v>
      </c>
      <c r="U579" s="98" t="s">
        <v>370</v>
      </c>
      <c r="V579" s="98" t="s">
        <v>3139</v>
      </c>
      <c r="W579" s="69">
        <f t="shared" si="18"/>
        <v>8.4520995860034781E-2</v>
      </c>
    </row>
    <row r="580" spans="1:23">
      <c r="A580">
        <f t="shared" si="19"/>
        <v>635</v>
      </c>
      <c r="B580" s="99">
        <v>44408</v>
      </c>
      <c r="C580" s="23">
        <v>2</v>
      </c>
      <c r="D580" s="23">
        <v>1</v>
      </c>
      <c r="E580" s="98" t="s">
        <v>49</v>
      </c>
      <c r="F580" s="98" t="s">
        <v>53</v>
      </c>
      <c r="G580" s="98" t="s">
        <v>4120</v>
      </c>
      <c r="H580" s="98" t="s">
        <v>369</v>
      </c>
      <c r="I580" s="98" t="s">
        <v>10136</v>
      </c>
      <c r="J580" s="99">
        <v>45043</v>
      </c>
      <c r="K580" s="107">
        <v>200000000</v>
      </c>
      <c r="L580" s="98" t="s">
        <v>10865</v>
      </c>
      <c r="M580" s="23">
        <v>1800</v>
      </c>
      <c r="N580" s="23">
        <v>1</v>
      </c>
      <c r="O580" s="107">
        <v>88905888</v>
      </c>
      <c r="P580" s="23">
        <v>30</v>
      </c>
      <c r="Q580" s="23">
        <v>1</v>
      </c>
      <c r="R580" s="23">
        <v>2</v>
      </c>
      <c r="S580" s="23">
        <v>6.28</v>
      </c>
      <c r="T580" s="47">
        <v>88.905888000000004</v>
      </c>
      <c r="U580" s="98" t="s">
        <v>370</v>
      </c>
      <c r="V580" s="98" t="s">
        <v>3139</v>
      </c>
      <c r="W580" s="69">
        <f t="shared" si="18"/>
        <v>0.17584410090725119</v>
      </c>
    </row>
    <row r="581" spans="1:23">
      <c r="A581">
        <f t="shared" si="19"/>
        <v>-24</v>
      </c>
      <c r="B581" s="99">
        <v>44408</v>
      </c>
      <c r="C581" s="23">
        <v>3</v>
      </c>
      <c r="D581" s="23">
        <v>1</v>
      </c>
      <c r="E581" s="98" t="s">
        <v>49</v>
      </c>
      <c r="F581" s="98" t="s">
        <v>53</v>
      </c>
      <c r="G581" s="98" t="s">
        <v>4120</v>
      </c>
      <c r="H581" s="98" t="s">
        <v>369</v>
      </c>
      <c r="I581" s="98" t="s">
        <v>10137</v>
      </c>
      <c r="J581" s="99">
        <v>44384</v>
      </c>
      <c r="K581" s="107">
        <v>200000000</v>
      </c>
      <c r="L581" s="98" t="s">
        <v>10865</v>
      </c>
      <c r="M581" s="23">
        <v>1800</v>
      </c>
      <c r="N581" s="23">
        <v>1</v>
      </c>
      <c r="O581" s="107">
        <v>17095984</v>
      </c>
      <c r="P581" s="23">
        <v>30</v>
      </c>
      <c r="Q581" s="23">
        <v>1</v>
      </c>
      <c r="R581" s="23">
        <v>2</v>
      </c>
      <c r="S581" s="23">
        <v>6.28</v>
      </c>
      <c r="T581" s="47">
        <v>17.095984000000001</v>
      </c>
      <c r="U581" s="98" t="s">
        <v>370</v>
      </c>
      <c r="V581" s="98" t="s">
        <v>3139</v>
      </c>
      <c r="W581" s="69">
        <f t="shared" si="18"/>
        <v>-1.2779942461650612E-3</v>
      </c>
    </row>
    <row r="582" spans="1:23">
      <c r="A582">
        <f t="shared" si="19"/>
        <v>37</v>
      </c>
      <c r="B582" s="99">
        <v>44408</v>
      </c>
      <c r="C582" s="23">
        <v>4</v>
      </c>
      <c r="D582" s="23">
        <v>1</v>
      </c>
      <c r="E582" s="98" t="s">
        <v>49</v>
      </c>
      <c r="F582" s="98" t="s">
        <v>53</v>
      </c>
      <c r="G582" s="98" t="s">
        <v>4120</v>
      </c>
      <c r="H582" s="98" t="s">
        <v>369</v>
      </c>
      <c r="I582" s="98" t="s">
        <v>10014</v>
      </c>
      <c r="J582" s="99">
        <v>44445</v>
      </c>
      <c r="K582" s="107">
        <v>200000000</v>
      </c>
      <c r="L582" s="98" t="s">
        <v>10866</v>
      </c>
      <c r="M582" s="23">
        <v>1800</v>
      </c>
      <c r="N582" s="23">
        <v>1</v>
      </c>
      <c r="O582" s="107">
        <v>34325099</v>
      </c>
      <c r="P582" s="23">
        <v>30</v>
      </c>
      <c r="Q582" s="23">
        <v>1</v>
      </c>
      <c r="R582" s="23">
        <v>2</v>
      </c>
      <c r="S582" s="23">
        <v>6.28</v>
      </c>
      <c r="T582" s="47">
        <v>34.325099000000002</v>
      </c>
      <c r="U582" s="98" t="s">
        <v>370</v>
      </c>
      <c r="V582" s="98" t="s">
        <v>3139</v>
      </c>
      <c r="W582" s="69">
        <f t="shared" si="18"/>
        <v>3.9558250536566204E-3</v>
      </c>
    </row>
    <row r="583" spans="1:23">
      <c r="A583">
        <f t="shared" si="19"/>
        <v>52</v>
      </c>
      <c r="B583" s="99">
        <v>44408</v>
      </c>
      <c r="C583" s="23">
        <v>5</v>
      </c>
      <c r="D583" s="23">
        <v>1</v>
      </c>
      <c r="E583" s="98" t="s">
        <v>49</v>
      </c>
      <c r="F583" s="98" t="s">
        <v>53</v>
      </c>
      <c r="G583" s="98" t="s">
        <v>4120</v>
      </c>
      <c r="H583" s="98" t="s">
        <v>369</v>
      </c>
      <c r="I583" s="98" t="s">
        <v>10138</v>
      </c>
      <c r="J583" s="99">
        <v>44460</v>
      </c>
      <c r="K583" s="107">
        <v>160000000</v>
      </c>
      <c r="L583" s="98" t="s">
        <v>10866</v>
      </c>
      <c r="M583" s="23">
        <v>1800</v>
      </c>
      <c r="N583" s="23">
        <v>1</v>
      </c>
      <c r="O583" s="107">
        <v>27260280</v>
      </c>
      <c r="P583" s="23">
        <v>30</v>
      </c>
      <c r="Q583" s="23">
        <v>1</v>
      </c>
      <c r="R583" s="23">
        <v>2</v>
      </c>
      <c r="S583" s="23">
        <v>6.28</v>
      </c>
      <c r="T583" s="47">
        <v>27.260280000000002</v>
      </c>
      <c r="U583" s="98" t="s">
        <v>370</v>
      </c>
      <c r="V583" s="98" t="s">
        <v>3139</v>
      </c>
      <c r="W583" s="69">
        <f t="shared" si="18"/>
        <v>4.4152694267752231E-3</v>
      </c>
    </row>
    <row r="584" spans="1:23">
      <c r="A584">
        <f t="shared" si="19"/>
        <v>58</v>
      </c>
      <c r="B584" s="99">
        <v>44408</v>
      </c>
      <c r="C584" s="23">
        <v>6</v>
      </c>
      <c r="D584" s="23">
        <v>1</v>
      </c>
      <c r="E584" s="98" t="s">
        <v>49</v>
      </c>
      <c r="F584" s="98" t="s">
        <v>53</v>
      </c>
      <c r="G584" s="98" t="s">
        <v>4120</v>
      </c>
      <c r="H584" s="98" t="s">
        <v>369</v>
      </c>
      <c r="I584" s="98" t="s">
        <v>10139</v>
      </c>
      <c r="J584" s="99">
        <v>44466</v>
      </c>
      <c r="K584" s="107">
        <v>100000000</v>
      </c>
      <c r="L584" s="98" t="s">
        <v>10866</v>
      </c>
      <c r="M584" s="23">
        <v>1800</v>
      </c>
      <c r="N584" s="23">
        <v>1</v>
      </c>
      <c r="O584" s="107">
        <v>17049110</v>
      </c>
      <c r="P584" s="23">
        <v>30</v>
      </c>
      <c r="Q584" s="23">
        <v>1</v>
      </c>
      <c r="R584" s="23">
        <v>2</v>
      </c>
      <c r="S584" s="23">
        <v>6.28</v>
      </c>
      <c r="T584" s="47">
        <v>17.049109999999999</v>
      </c>
      <c r="U584" s="98" t="s">
        <v>370</v>
      </c>
      <c r="V584" s="98" t="s">
        <v>3139</v>
      </c>
      <c r="W584" s="69">
        <f t="shared" si="18"/>
        <v>3.0800180419800192E-3</v>
      </c>
    </row>
    <row r="585" spans="1:23">
      <c r="A585">
        <f t="shared" si="19"/>
        <v>239</v>
      </c>
      <c r="B585" s="99">
        <v>44408</v>
      </c>
      <c r="C585" s="23">
        <v>7</v>
      </c>
      <c r="D585" s="23">
        <v>1</v>
      </c>
      <c r="E585" s="98" t="s">
        <v>49</v>
      </c>
      <c r="F585" s="98" t="s">
        <v>53</v>
      </c>
      <c r="G585" s="98" t="s">
        <v>4120</v>
      </c>
      <c r="H585" s="98" t="s">
        <v>369</v>
      </c>
      <c r="I585" s="98" t="s">
        <v>10140</v>
      </c>
      <c r="J585" s="99">
        <v>44647</v>
      </c>
      <c r="K585" s="107">
        <v>300000000</v>
      </c>
      <c r="L585" s="98" t="s">
        <v>10867</v>
      </c>
      <c r="M585" s="23">
        <v>1080</v>
      </c>
      <c r="N585" s="23">
        <v>1</v>
      </c>
      <c r="O585" s="107">
        <v>102683459</v>
      </c>
      <c r="P585" s="23">
        <v>30</v>
      </c>
      <c r="Q585" s="23">
        <v>1</v>
      </c>
      <c r="R585" s="23">
        <v>2</v>
      </c>
      <c r="S585" s="23">
        <v>6.28</v>
      </c>
      <c r="T585" s="47">
        <v>102.683459</v>
      </c>
      <c r="U585" s="98" t="s">
        <v>370</v>
      </c>
      <c r="V585" s="98" t="s">
        <v>3139</v>
      </c>
      <c r="W585" s="69">
        <f t="shared" si="18"/>
        <v>7.6440222932424501E-2</v>
      </c>
    </row>
    <row r="586" spans="1:23">
      <c r="A586">
        <f t="shared" si="19"/>
        <v>239</v>
      </c>
      <c r="B586" s="99">
        <v>44408</v>
      </c>
      <c r="C586" s="23">
        <v>8</v>
      </c>
      <c r="D586" s="23">
        <v>1</v>
      </c>
      <c r="E586" s="98" t="s">
        <v>49</v>
      </c>
      <c r="F586" s="98" t="s">
        <v>53</v>
      </c>
      <c r="G586" s="98" t="s">
        <v>4120</v>
      </c>
      <c r="H586" s="98" t="s">
        <v>369</v>
      </c>
      <c r="I586" s="98" t="s">
        <v>10140</v>
      </c>
      <c r="J586" s="99">
        <v>44647</v>
      </c>
      <c r="K586" s="107">
        <v>300000000</v>
      </c>
      <c r="L586" s="98" t="s">
        <v>10868</v>
      </c>
      <c r="M586" s="23">
        <v>1080</v>
      </c>
      <c r="N586" s="23">
        <v>1</v>
      </c>
      <c r="O586" s="107">
        <v>256841088</v>
      </c>
      <c r="P586" s="23">
        <v>30</v>
      </c>
      <c r="Q586" s="23">
        <v>1</v>
      </c>
      <c r="R586" s="23">
        <v>2</v>
      </c>
      <c r="S586" s="23">
        <v>5.78</v>
      </c>
      <c r="T586" s="47">
        <v>256.84108800000001</v>
      </c>
      <c r="U586" s="98" t="s">
        <v>370</v>
      </c>
      <c r="V586" s="98" t="s">
        <v>3139</v>
      </c>
      <c r="W586" s="69">
        <f t="shared" si="18"/>
        <v>0.19119914946502203</v>
      </c>
    </row>
    <row r="587" spans="1:23">
      <c r="A587">
        <f t="shared" si="19"/>
        <v>20</v>
      </c>
      <c r="B587" s="99">
        <v>44408</v>
      </c>
      <c r="C587" s="23">
        <v>1</v>
      </c>
      <c r="D587" s="23">
        <v>3</v>
      </c>
      <c r="E587" s="98" t="s">
        <v>49</v>
      </c>
      <c r="F587" s="98" t="s">
        <v>108</v>
      </c>
      <c r="G587" s="98" t="s">
        <v>7456</v>
      </c>
      <c r="H587" s="98" t="s">
        <v>7457</v>
      </c>
      <c r="I587" s="98" t="s">
        <v>6109</v>
      </c>
      <c r="J587" s="99">
        <v>44428</v>
      </c>
      <c r="K587" s="107">
        <v>119656</v>
      </c>
      <c r="L587" s="98" t="s">
        <v>7458</v>
      </c>
      <c r="M587" s="23">
        <v>30</v>
      </c>
      <c r="N587" s="23">
        <v>1</v>
      </c>
      <c r="O587" s="107">
        <v>61362</v>
      </c>
      <c r="P587" s="23">
        <v>30</v>
      </c>
      <c r="Q587" s="23">
        <v>2</v>
      </c>
      <c r="R587" s="23">
        <v>2</v>
      </c>
      <c r="S587" s="23">
        <v>2</v>
      </c>
      <c r="T587" s="47">
        <v>0.119656</v>
      </c>
      <c r="U587" s="98" t="s">
        <v>7459</v>
      </c>
      <c r="V587" s="98" t="s">
        <v>3139</v>
      </c>
      <c r="W587" s="69">
        <f t="shared" si="18"/>
        <v>7.4539766921833088E-6</v>
      </c>
    </row>
    <row r="588" spans="1:23">
      <c r="A588">
        <f t="shared" si="19"/>
        <v>312</v>
      </c>
      <c r="B588" s="99">
        <v>44408</v>
      </c>
      <c r="C588" s="23">
        <v>1</v>
      </c>
      <c r="D588" s="23">
        <v>9</v>
      </c>
      <c r="E588" s="98" t="s">
        <v>49</v>
      </c>
      <c r="F588" s="98" t="s">
        <v>371</v>
      </c>
      <c r="G588" s="98" t="s">
        <v>4273</v>
      </c>
      <c r="H588" s="98" t="s">
        <v>372</v>
      </c>
      <c r="I588" s="98" t="s">
        <v>6326</v>
      </c>
      <c r="J588" s="99">
        <v>44720</v>
      </c>
      <c r="K588" s="107">
        <v>500000000</v>
      </c>
      <c r="L588" s="98" t="s">
        <v>373</v>
      </c>
      <c r="M588" s="23">
        <v>1800</v>
      </c>
      <c r="N588" s="23">
        <v>1</v>
      </c>
      <c r="O588" s="107">
        <v>1</v>
      </c>
      <c r="P588" s="23">
        <v>30</v>
      </c>
      <c r="Q588" s="23">
        <v>1</v>
      </c>
      <c r="R588" s="23">
        <v>2</v>
      </c>
      <c r="S588" s="23">
        <v>3.56</v>
      </c>
      <c r="T588" s="47">
        <v>91.667033000000004</v>
      </c>
      <c r="U588" s="98" t="s">
        <v>193</v>
      </c>
      <c r="V588" s="98" t="s">
        <v>3139</v>
      </c>
      <c r="W588" s="69">
        <f t="shared" si="18"/>
        <v>8.9082279767066702E-2</v>
      </c>
    </row>
    <row r="589" spans="1:23">
      <c r="A589">
        <f t="shared" si="19"/>
        <v>709</v>
      </c>
      <c r="B589" s="99">
        <v>44408</v>
      </c>
      <c r="C589" s="23">
        <v>1</v>
      </c>
      <c r="D589" s="23">
        <v>5</v>
      </c>
      <c r="E589" s="98" t="s">
        <v>49</v>
      </c>
      <c r="F589" s="98" t="s">
        <v>164</v>
      </c>
      <c r="G589" s="98" t="s">
        <v>4120</v>
      </c>
      <c r="H589" s="98" t="s">
        <v>374</v>
      </c>
      <c r="I589" s="98" t="s">
        <v>10141</v>
      </c>
      <c r="J589" s="99">
        <v>45117</v>
      </c>
      <c r="K589" s="107">
        <v>15000000</v>
      </c>
      <c r="L589" s="98" t="s">
        <v>375</v>
      </c>
      <c r="M589" s="23">
        <v>1826</v>
      </c>
      <c r="N589" s="23">
        <v>1</v>
      </c>
      <c r="O589" s="107">
        <v>15000000</v>
      </c>
      <c r="P589" s="23">
        <v>30</v>
      </c>
      <c r="Q589" s="23">
        <v>2</v>
      </c>
      <c r="R589" s="23">
        <v>2</v>
      </c>
      <c r="S589" s="23">
        <v>0.01</v>
      </c>
      <c r="T589" s="47">
        <v>7.0305619999999998</v>
      </c>
      <c r="U589" s="98" t="s">
        <v>376</v>
      </c>
      <c r="V589" s="98" t="s">
        <v>3139</v>
      </c>
      <c r="W589" s="69">
        <f t="shared" si="18"/>
        <v>1.5526008935696211E-2</v>
      </c>
    </row>
    <row r="590" spans="1:23">
      <c r="A590">
        <f t="shared" si="19"/>
        <v>344</v>
      </c>
      <c r="B590" s="99">
        <v>44408</v>
      </c>
      <c r="C590" s="23">
        <v>2</v>
      </c>
      <c r="D590" s="23">
        <v>5</v>
      </c>
      <c r="E590" s="98" t="s">
        <v>49</v>
      </c>
      <c r="F590" s="98" t="s">
        <v>164</v>
      </c>
      <c r="G590" s="98" t="s">
        <v>4120</v>
      </c>
      <c r="H590" s="98" t="s">
        <v>374</v>
      </c>
      <c r="I590" s="98" t="s">
        <v>10141</v>
      </c>
      <c r="J590" s="99">
        <v>44752</v>
      </c>
      <c r="K590" s="107">
        <v>14000000</v>
      </c>
      <c r="L590" s="98" t="s">
        <v>377</v>
      </c>
      <c r="M590" s="23">
        <v>1461</v>
      </c>
      <c r="N590" s="23">
        <v>1</v>
      </c>
      <c r="O590" s="107">
        <v>14000000</v>
      </c>
      <c r="P590" s="23">
        <v>180</v>
      </c>
      <c r="Q590" s="23">
        <v>2</v>
      </c>
      <c r="R590" s="23">
        <v>2</v>
      </c>
      <c r="S590" s="23">
        <v>0.09</v>
      </c>
      <c r="T590" s="47">
        <v>6.0000260000000001</v>
      </c>
      <c r="U590" s="98" t="s">
        <v>376</v>
      </c>
      <c r="V590" s="98" t="s">
        <v>3139</v>
      </c>
      <c r="W590" s="69">
        <f t="shared" si="18"/>
        <v>6.4288771816849496E-3</v>
      </c>
    </row>
    <row r="591" spans="1:23">
      <c r="A591">
        <f t="shared" si="19"/>
        <v>344</v>
      </c>
      <c r="B591" s="99">
        <v>44408</v>
      </c>
      <c r="C591" s="23">
        <v>3</v>
      </c>
      <c r="D591" s="23">
        <v>5</v>
      </c>
      <c r="E591" s="98" t="s">
        <v>49</v>
      </c>
      <c r="F591" s="98" t="s">
        <v>164</v>
      </c>
      <c r="G591" s="98" t="s">
        <v>4120</v>
      </c>
      <c r="H591" s="98" t="s">
        <v>374</v>
      </c>
      <c r="I591" s="98" t="s">
        <v>10141</v>
      </c>
      <c r="J591" s="99">
        <v>44752</v>
      </c>
      <c r="K591" s="107">
        <v>20000000</v>
      </c>
      <c r="L591" s="98" t="s">
        <v>378</v>
      </c>
      <c r="M591" s="23">
        <v>1461</v>
      </c>
      <c r="N591" s="23">
        <v>1</v>
      </c>
      <c r="O591" s="107">
        <v>20000000</v>
      </c>
      <c r="P591" s="23">
        <v>180</v>
      </c>
      <c r="Q591" s="23">
        <v>2</v>
      </c>
      <c r="R591" s="23">
        <v>2</v>
      </c>
      <c r="S591" s="23">
        <v>0.09</v>
      </c>
      <c r="T591" s="47">
        <v>8.4611520000000002</v>
      </c>
      <c r="U591" s="98" t="s">
        <v>376</v>
      </c>
      <c r="V591" s="98" t="s">
        <v>3139</v>
      </c>
      <c r="W591" s="69">
        <f t="shared" si="18"/>
        <v>9.0659118849764943E-3</v>
      </c>
    </row>
    <row r="592" spans="1:23">
      <c r="A592">
        <f t="shared" si="19"/>
        <v>1137</v>
      </c>
      <c r="B592" s="99">
        <v>44408</v>
      </c>
      <c r="C592" s="23">
        <v>4</v>
      </c>
      <c r="D592" s="23">
        <v>5</v>
      </c>
      <c r="E592" s="98" t="s">
        <v>49</v>
      </c>
      <c r="F592" s="98" t="s">
        <v>164</v>
      </c>
      <c r="G592" s="98" t="s">
        <v>4120</v>
      </c>
      <c r="H592" s="98" t="s">
        <v>374</v>
      </c>
      <c r="I592" s="98" t="s">
        <v>10143</v>
      </c>
      <c r="J592" s="99">
        <v>45545</v>
      </c>
      <c r="K592" s="107">
        <v>45000000</v>
      </c>
      <c r="L592" s="98" t="s">
        <v>4274</v>
      </c>
      <c r="M592" s="23">
        <v>2192</v>
      </c>
      <c r="N592" s="23">
        <v>7</v>
      </c>
      <c r="O592" s="107">
        <v>45000000</v>
      </c>
      <c r="P592" s="23">
        <v>180</v>
      </c>
      <c r="Q592" s="23">
        <v>2</v>
      </c>
      <c r="R592" s="23">
        <v>2</v>
      </c>
      <c r="S592" s="23">
        <v>0.01</v>
      </c>
      <c r="T592" s="47">
        <v>29.814064999999999</v>
      </c>
      <c r="U592" s="98" t="s">
        <v>376</v>
      </c>
      <c r="V592" s="98" t="s">
        <v>3139</v>
      </c>
      <c r="W592" s="69">
        <f t="shared" si="18"/>
        <v>0.10558572656519682</v>
      </c>
    </row>
    <row r="593" spans="1:23">
      <c r="A593">
        <f t="shared" si="19"/>
        <v>41</v>
      </c>
      <c r="B593" s="99">
        <v>44408</v>
      </c>
      <c r="C593" s="23">
        <v>5</v>
      </c>
      <c r="D593" s="23">
        <v>5</v>
      </c>
      <c r="E593" s="98" t="s">
        <v>49</v>
      </c>
      <c r="F593" s="98" t="s">
        <v>164</v>
      </c>
      <c r="G593" s="98" t="s">
        <v>4120</v>
      </c>
      <c r="H593" s="98" t="s">
        <v>374</v>
      </c>
      <c r="I593" s="98" t="s">
        <v>10143</v>
      </c>
      <c r="J593" s="99">
        <v>44449</v>
      </c>
      <c r="K593" s="107">
        <v>22000000</v>
      </c>
      <c r="L593" s="98" t="s">
        <v>4275</v>
      </c>
      <c r="M593" s="23">
        <v>1096</v>
      </c>
      <c r="N593" s="23">
        <v>7</v>
      </c>
      <c r="O593" s="107">
        <v>22000000</v>
      </c>
      <c r="P593" s="23">
        <v>180</v>
      </c>
      <c r="Q593" s="23">
        <v>2</v>
      </c>
      <c r="R593" s="23">
        <v>2</v>
      </c>
      <c r="S593" s="23">
        <v>0.01</v>
      </c>
      <c r="T593" s="47">
        <v>14.581518000000001</v>
      </c>
      <c r="U593" s="98" t="s">
        <v>85</v>
      </c>
      <c r="V593" s="98" t="s">
        <v>3139</v>
      </c>
      <c r="W593" s="69">
        <f t="shared" si="18"/>
        <v>1.8621306527272796E-3</v>
      </c>
    </row>
    <row r="594" spans="1:23">
      <c r="A594">
        <f t="shared" si="19"/>
        <v>771</v>
      </c>
      <c r="B594" s="99">
        <v>44408</v>
      </c>
      <c r="C594" s="23">
        <v>6</v>
      </c>
      <c r="D594" s="23">
        <v>5</v>
      </c>
      <c r="E594" s="98" t="s">
        <v>49</v>
      </c>
      <c r="F594" s="98" t="s">
        <v>164</v>
      </c>
      <c r="G594" s="98" t="s">
        <v>4120</v>
      </c>
      <c r="H594" s="98" t="s">
        <v>374</v>
      </c>
      <c r="I594" s="98" t="s">
        <v>10143</v>
      </c>
      <c r="J594" s="99">
        <v>45179</v>
      </c>
      <c r="K594" s="107">
        <v>30000000</v>
      </c>
      <c r="L594" s="98" t="s">
        <v>4276</v>
      </c>
      <c r="M594" s="23">
        <v>1826</v>
      </c>
      <c r="N594" s="23">
        <v>7</v>
      </c>
      <c r="O594" s="107">
        <v>30000000</v>
      </c>
      <c r="P594" s="23">
        <v>180</v>
      </c>
      <c r="Q594" s="23">
        <v>2</v>
      </c>
      <c r="R594" s="23">
        <v>2</v>
      </c>
      <c r="S594" s="23">
        <v>0.3</v>
      </c>
      <c r="T594" s="47">
        <v>17.754211000000002</v>
      </c>
      <c r="U594" s="98" t="s">
        <v>376</v>
      </c>
      <c r="V594" s="98" t="s">
        <v>3139</v>
      </c>
      <c r="W594" s="69">
        <f t="shared" si="18"/>
        <v>4.2636280341647133E-2</v>
      </c>
    </row>
    <row r="595" spans="1:23">
      <c r="A595">
        <f t="shared" si="19"/>
        <v>771</v>
      </c>
      <c r="B595" s="99">
        <v>44408</v>
      </c>
      <c r="C595" s="23">
        <v>7</v>
      </c>
      <c r="D595" s="23">
        <v>5</v>
      </c>
      <c r="E595" s="98" t="s">
        <v>49</v>
      </c>
      <c r="F595" s="98" t="s">
        <v>164</v>
      </c>
      <c r="G595" s="98" t="s">
        <v>4120</v>
      </c>
      <c r="H595" s="98" t="s">
        <v>374</v>
      </c>
      <c r="I595" s="98" t="s">
        <v>10143</v>
      </c>
      <c r="J595" s="99">
        <v>45179</v>
      </c>
      <c r="K595" s="107">
        <v>25000000</v>
      </c>
      <c r="L595" s="98" t="s">
        <v>4277</v>
      </c>
      <c r="M595" s="23">
        <v>1826</v>
      </c>
      <c r="N595" s="23">
        <v>7</v>
      </c>
      <c r="O595" s="107">
        <v>25000000</v>
      </c>
      <c r="P595" s="23">
        <v>180</v>
      </c>
      <c r="Q595" s="23">
        <v>2</v>
      </c>
      <c r="R595" s="23">
        <v>2</v>
      </c>
      <c r="S595" s="23">
        <v>0.01</v>
      </c>
      <c r="T595" s="47">
        <v>18.903697999999999</v>
      </c>
      <c r="U595" s="98" t="s">
        <v>376</v>
      </c>
      <c r="V595" s="98" t="s">
        <v>3139</v>
      </c>
      <c r="W595" s="69">
        <f t="shared" si="18"/>
        <v>4.5396743759654211E-2</v>
      </c>
    </row>
    <row r="596" spans="1:23">
      <c r="A596">
        <f t="shared" si="19"/>
        <v>1137</v>
      </c>
      <c r="B596" s="99">
        <v>44408</v>
      </c>
      <c r="C596" s="23">
        <v>8</v>
      </c>
      <c r="D596" s="23">
        <v>5</v>
      </c>
      <c r="E596" s="98" t="s">
        <v>49</v>
      </c>
      <c r="F596" s="98" t="s">
        <v>164</v>
      </c>
      <c r="G596" s="98" t="s">
        <v>4120</v>
      </c>
      <c r="H596" s="98" t="s">
        <v>374</v>
      </c>
      <c r="I596" s="98" t="s">
        <v>10143</v>
      </c>
      <c r="J596" s="99">
        <v>45545</v>
      </c>
      <c r="K596" s="107">
        <v>20000000</v>
      </c>
      <c r="L596" s="98" t="s">
        <v>379</v>
      </c>
      <c r="M596" s="23">
        <v>2192</v>
      </c>
      <c r="N596" s="23">
        <v>7</v>
      </c>
      <c r="O596" s="107">
        <v>20000000</v>
      </c>
      <c r="P596" s="23">
        <v>180</v>
      </c>
      <c r="Q596" s="23">
        <v>2</v>
      </c>
      <c r="R596" s="23">
        <v>2</v>
      </c>
      <c r="S596" s="23">
        <v>0.33</v>
      </c>
      <c r="T596" s="47">
        <v>13.812614999999999</v>
      </c>
      <c r="U596" s="98" t="s">
        <v>376</v>
      </c>
      <c r="V596" s="98" t="s">
        <v>3139</v>
      </c>
      <c r="W596" s="69">
        <f t="shared" si="18"/>
        <v>4.8917012508704734E-2</v>
      </c>
    </row>
    <row r="597" spans="1:23">
      <c r="A597">
        <f t="shared" si="19"/>
        <v>41</v>
      </c>
      <c r="B597" s="99">
        <v>44408</v>
      </c>
      <c r="C597" s="23">
        <v>9</v>
      </c>
      <c r="D597" s="23">
        <v>5</v>
      </c>
      <c r="E597" s="98" t="s">
        <v>49</v>
      </c>
      <c r="F597" s="98" t="s">
        <v>164</v>
      </c>
      <c r="G597" s="98" t="s">
        <v>4120</v>
      </c>
      <c r="H597" s="98" t="s">
        <v>374</v>
      </c>
      <c r="I597" s="98" t="s">
        <v>10143</v>
      </c>
      <c r="J597" s="99">
        <v>44449</v>
      </c>
      <c r="K597" s="107">
        <v>8000000</v>
      </c>
      <c r="L597" s="98" t="s">
        <v>380</v>
      </c>
      <c r="M597" s="23">
        <v>1096</v>
      </c>
      <c r="N597" s="23">
        <v>7</v>
      </c>
      <c r="O597" s="107">
        <v>8000000</v>
      </c>
      <c r="P597" s="23">
        <v>180</v>
      </c>
      <c r="Q597" s="23">
        <v>2</v>
      </c>
      <c r="R597" s="23">
        <v>2</v>
      </c>
      <c r="S597" s="23">
        <v>0.01</v>
      </c>
      <c r="T597" s="47">
        <v>1.5271520000000001</v>
      </c>
      <c r="U597" s="98" t="s">
        <v>85</v>
      </c>
      <c r="V597" s="98" t="s">
        <v>3139</v>
      </c>
      <c r="W597" s="69">
        <f t="shared" si="18"/>
        <v>1.9502472586007644E-4</v>
      </c>
    </row>
    <row r="598" spans="1:23">
      <c r="A598">
        <f t="shared" si="19"/>
        <v>406</v>
      </c>
      <c r="B598" s="99">
        <v>44408</v>
      </c>
      <c r="C598" s="23">
        <v>10</v>
      </c>
      <c r="D598" s="23">
        <v>5</v>
      </c>
      <c r="E598" s="98" t="s">
        <v>49</v>
      </c>
      <c r="F598" s="98" t="s">
        <v>164</v>
      </c>
      <c r="G598" s="98" t="s">
        <v>4120</v>
      </c>
      <c r="H598" s="98" t="s">
        <v>374</v>
      </c>
      <c r="I598" s="98" t="s">
        <v>10143</v>
      </c>
      <c r="J598" s="99">
        <v>44814</v>
      </c>
      <c r="K598" s="107">
        <v>10000000</v>
      </c>
      <c r="L598" s="98" t="s">
        <v>381</v>
      </c>
      <c r="M598" s="23">
        <v>1461</v>
      </c>
      <c r="N598" s="23">
        <v>7</v>
      </c>
      <c r="O598" s="107">
        <v>10000000</v>
      </c>
      <c r="P598" s="23">
        <v>180</v>
      </c>
      <c r="Q598" s="23">
        <v>2</v>
      </c>
      <c r="R598" s="23">
        <v>2</v>
      </c>
      <c r="S598" s="23">
        <v>0.01</v>
      </c>
      <c r="T598" s="47">
        <v>4.2815969999999997</v>
      </c>
      <c r="U598" s="98" t="s">
        <v>376</v>
      </c>
      <c r="V598" s="98" t="s">
        <v>3139</v>
      </c>
      <c r="W598" s="69">
        <f t="shared" si="18"/>
        <v>5.4144628112208016E-3</v>
      </c>
    </row>
    <row r="599" spans="1:23">
      <c r="A599">
        <f t="shared" si="19"/>
        <v>41</v>
      </c>
      <c r="B599" s="99">
        <v>44408</v>
      </c>
      <c r="C599" s="23">
        <v>11</v>
      </c>
      <c r="D599" s="23">
        <v>5</v>
      </c>
      <c r="E599" s="98" t="s">
        <v>49</v>
      </c>
      <c r="F599" s="98" t="s">
        <v>164</v>
      </c>
      <c r="G599" s="98" t="s">
        <v>4120</v>
      </c>
      <c r="H599" s="98" t="s">
        <v>374</v>
      </c>
      <c r="I599" s="98" t="s">
        <v>10143</v>
      </c>
      <c r="J599" s="99">
        <v>44449</v>
      </c>
      <c r="K599" s="107">
        <v>15000000</v>
      </c>
      <c r="L599" s="98" t="s">
        <v>382</v>
      </c>
      <c r="M599" s="23">
        <v>1096</v>
      </c>
      <c r="N599" s="23">
        <v>7</v>
      </c>
      <c r="O599" s="107">
        <v>15000000</v>
      </c>
      <c r="P599" s="23">
        <v>180</v>
      </c>
      <c r="Q599" s="23">
        <v>2</v>
      </c>
      <c r="R599" s="23">
        <v>2</v>
      </c>
      <c r="S599" s="23">
        <v>0.01</v>
      </c>
      <c r="T599" s="47">
        <v>2.8530509999999998</v>
      </c>
      <c r="U599" s="98" t="s">
        <v>85</v>
      </c>
      <c r="V599" s="98" t="s">
        <v>3139</v>
      </c>
      <c r="W599" s="69">
        <f t="shared" si="18"/>
        <v>3.6434846638698498E-4</v>
      </c>
    </row>
    <row r="600" spans="1:23">
      <c r="A600">
        <f t="shared" si="19"/>
        <v>41</v>
      </c>
      <c r="B600" s="99">
        <v>44408</v>
      </c>
      <c r="C600" s="23">
        <v>12</v>
      </c>
      <c r="D600" s="23">
        <v>5</v>
      </c>
      <c r="E600" s="98" t="s">
        <v>49</v>
      </c>
      <c r="F600" s="98" t="s">
        <v>164</v>
      </c>
      <c r="G600" s="98" t="s">
        <v>4120</v>
      </c>
      <c r="H600" s="98" t="s">
        <v>374</v>
      </c>
      <c r="I600" s="98" t="s">
        <v>10143</v>
      </c>
      <c r="J600" s="99">
        <v>44449</v>
      </c>
      <c r="K600" s="107">
        <v>15000000</v>
      </c>
      <c r="L600" s="98" t="s">
        <v>383</v>
      </c>
      <c r="M600" s="23">
        <v>1096</v>
      </c>
      <c r="N600" s="23">
        <v>7</v>
      </c>
      <c r="O600" s="107">
        <v>15000000</v>
      </c>
      <c r="P600" s="23">
        <v>180</v>
      </c>
      <c r="Q600" s="23">
        <v>2</v>
      </c>
      <c r="R600" s="23">
        <v>2</v>
      </c>
      <c r="S600" s="23">
        <v>0.01</v>
      </c>
      <c r="T600" s="47">
        <v>2.8521070000000002</v>
      </c>
      <c r="U600" s="98" t="s">
        <v>85</v>
      </c>
      <c r="V600" s="98" t="s">
        <v>3139</v>
      </c>
      <c r="W600" s="69">
        <f t="shared" si="18"/>
        <v>3.6422791300316212E-4</v>
      </c>
    </row>
    <row r="601" spans="1:23">
      <c r="A601">
        <f t="shared" si="19"/>
        <v>801</v>
      </c>
      <c r="B601" s="99">
        <v>44408</v>
      </c>
      <c r="C601" s="23">
        <v>13</v>
      </c>
      <c r="D601" s="23">
        <v>5</v>
      </c>
      <c r="E601" s="98" t="s">
        <v>49</v>
      </c>
      <c r="F601" s="98" t="s">
        <v>164</v>
      </c>
      <c r="G601" s="98" t="s">
        <v>4120</v>
      </c>
      <c r="H601" s="98" t="s">
        <v>374</v>
      </c>
      <c r="I601" s="98" t="s">
        <v>10144</v>
      </c>
      <c r="J601" s="99">
        <v>45209</v>
      </c>
      <c r="K601" s="107">
        <v>5500000</v>
      </c>
      <c r="L601" s="98" t="s">
        <v>384</v>
      </c>
      <c r="M601" s="23">
        <v>1826</v>
      </c>
      <c r="N601" s="23">
        <v>7</v>
      </c>
      <c r="O601" s="107">
        <v>5500000</v>
      </c>
      <c r="P601" s="23">
        <v>180</v>
      </c>
      <c r="Q601" s="23">
        <v>2</v>
      </c>
      <c r="R601" s="23">
        <v>2</v>
      </c>
      <c r="S601" s="23">
        <v>0.16</v>
      </c>
      <c r="T601" s="47">
        <v>3.0897649999999999</v>
      </c>
      <c r="U601" s="98" t="s">
        <v>376</v>
      </c>
      <c r="V601" s="98" t="s">
        <v>3139</v>
      </c>
      <c r="W601" s="69">
        <f t="shared" si="18"/>
        <v>7.7087066556433999E-3</v>
      </c>
    </row>
    <row r="602" spans="1:23">
      <c r="A602">
        <f t="shared" si="19"/>
        <v>71</v>
      </c>
      <c r="B602" s="99">
        <v>44408</v>
      </c>
      <c r="C602" s="23">
        <v>14</v>
      </c>
      <c r="D602" s="23">
        <v>5</v>
      </c>
      <c r="E602" s="98" t="s">
        <v>49</v>
      </c>
      <c r="F602" s="98" t="s">
        <v>164</v>
      </c>
      <c r="G602" s="98" t="s">
        <v>4120</v>
      </c>
      <c r="H602" s="98" t="s">
        <v>374</v>
      </c>
      <c r="I602" s="98" t="s">
        <v>10144</v>
      </c>
      <c r="J602" s="99">
        <v>44479</v>
      </c>
      <c r="K602" s="107">
        <v>10000000</v>
      </c>
      <c r="L602" s="98" t="s">
        <v>385</v>
      </c>
      <c r="M602" s="23">
        <v>1096</v>
      </c>
      <c r="N602" s="23">
        <v>7</v>
      </c>
      <c r="O602" s="107">
        <v>10000000</v>
      </c>
      <c r="P602" s="23">
        <v>180</v>
      </c>
      <c r="Q602" s="23">
        <v>2</v>
      </c>
      <c r="R602" s="23">
        <v>2</v>
      </c>
      <c r="S602" s="23">
        <v>0.16</v>
      </c>
      <c r="T602" s="47">
        <v>7.0339859999999996</v>
      </c>
      <c r="U602" s="98" t="s">
        <v>85</v>
      </c>
      <c r="V602" s="98" t="s">
        <v>3139</v>
      </c>
      <c r="W602" s="69">
        <f t="shared" si="18"/>
        <v>1.5555479484928474E-3</v>
      </c>
    </row>
    <row r="603" spans="1:23">
      <c r="A603">
        <f t="shared" si="19"/>
        <v>801</v>
      </c>
      <c r="B603" s="99">
        <v>44408</v>
      </c>
      <c r="C603" s="23">
        <v>15</v>
      </c>
      <c r="D603" s="23">
        <v>5</v>
      </c>
      <c r="E603" s="98" t="s">
        <v>49</v>
      </c>
      <c r="F603" s="98" t="s">
        <v>164</v>
      </c>
      <c r="G603" s="98" t="s">
        <v>4120</v>
      </c>
      <c r="H603" s="98" t="s">
        <v>374</v>
      </c>
      <c r="I603" s="98" t="s">
        <v>10144</v>
      </c>
      <c r="J603" s="99">
        <v>45209</v>
      </c>
      <c r="K603" s="107">
        <v>5300000</v>
      </c>
      <c r="L603" s="98" t="s">
        <v>386</v>
      </c>
      <c r="M603" s="23">
        <v>1826</v>
      </c>
      <c r="N603" s="23">
        <v>7</v>
      </c>
      <c r="O603" s="107">
        <v>5300000</v>
      </c>
      <c r="P603" s="23">
        <v>180</v>
      </c>
      <c r="Q603" s="23">
        <v>2</v>
      </c>
      <c r="R603" s="23">
        <v>2</v>
      </c>
      <c r="S603" s="23">
        <v>0.16</v>
      </c>
      <c r="T603" s="47">
        <v>2.987746</v>
      </c>
      <c r="U603" s="98" t="s">
        <v>376</v>
      </c>
      <c r="V603" s="98" t="s">
        <v>3139</v>
      </c>
      <c r="W603" s="69">
        <f t="shared" si="18"/>
        <v>7.4541777370032824E-3</v>
      </c>
    </row>
    <row r="604" spans="1:23">
      <c r="A604">
        <f t="shared" si="19"/>
        <v>1167</v>
      </c>
      <c r="B604" s="99">
        <v>44408</v>
      </c>
      <c r="C604" s="23">
        <v>16</v>
      </c>
      <c r="D604" s="23">
        <v>5</v>
      </c>
      <c r="E604" s="98" t="s">
        <v>49</v>
      </c>
      <c r="F604" s="98" t="s">
        <v>164</v>
      </c>
      <c r="G604" s="98" t="s">
        <v>4120</v>
      </c>
      <c r="H604" s="98" t="s">
        <v>374</v>
      </c>
      <c r="I604" s="98" t="s">
        <v>10144</v>
      </c>
      <c r="J604" s="99">
        <v>45575</v>
      </c>
      <c r="K604" s="107">
        <v>100000000</v>
      </c>
      <c r="L604" s="98" t="s">
        <v>387</v>
      </c>
      <c r="M604" s="23">
        <v>2192</v>
      </c>
      <c r="N604" s="23">
        <v>7</v>
      </c>
      <c r="O604" s="107">
        <v>100000000</v>
      </c>
      <c r="P604" s="23">
        <v>180</v>
      </c>
      <c r="Q604" s="23">
        <v>2</v>
      </c>
      <c r="R604" s="23">
        <v>2</v>
      </c>
      <c r="S604" s="23">
        <v>0.16</v>
      </c>
      <c r="T604" s="47">
        <v>66.260013999999998</v>
      </c>
      <c r="U604" s="98" t="s">
        <v>376</v>
      </c>
      <c r="V604" s="98" t="s">
        <v>3139</v>
      </c>
      <c r="W604" s="69">
        <f t="shared" si="18"/>
        <v>0.24084960226664617</v>
      </c>
    </row>
    <row r="605" spans="1:23">
      <c r="A605">
        <f t="shared" si="19"/>
        <v>801</v>
      </c>
      <c r="B605" s="99">
        <v>44408</v>
      </c>
      <c r="C605" s="23">
        <v>17</v>
      </c>
      <c r="D605" s="23">
        <v>5</v>
      </c>
      <c r="E605" s="98" t="s">
        <v>49</v>
      </c>
      <c r="F605" s="98" t="s">
        <v>164</v>
      </c>
      <c r="G605" s="98" t="s">
        <v>4120</v>
      </c>
      <c r="H605" s="98" t="s">
        <v>374</v>
      </c>
      <c r="I605" s="98" t="s">
        <v>10144</v>
      </c>
      <c r="J605" s="99">
        <v>45209</v>
      </c>
      <c r="K605" s="107">
        <v>10000000</v>
      </c>
      <c r="L605" s="98" t="s">
        <v>388</v>
      </c>
      <c r="M605" s="23">
        <v>1826</v>
      </c>
      <c r="N605" s="23">
        <v>7</v>
      </c>
      <c r="O605" s="107">
        <v>10000000</v>
      </c>
      <c r="P605" s="23">
        <v>180</v>
      </c>
      <c r="Q605" s="23">
        <v>2</v>
      </c>
      <c r="R605" s="23">
        <v>2</v>
      </c>
      <c r="S605" s="23">
        <v>0.16</v>
      </c>
      <c r="T605" s="47">
        <v>5.6958200000000003</v>
      </c>
      <c r="U605" s="98" t="s">
        <v>376</v>
      </c>
      <c r="V605" s="98" t="s">
        <v>3139</v>
      </c>
      <c r="W605" s="69">
        <f t="shared" si="18"/>
        <v>1.4210597098273428E-2</v>
      </c>
    </row>
    <row r="606" spans="1:23">
      <c r="A606">
        <f t="shared" si="19"/>
        <v>436</v>
      </c>
      <c r="B606" s="99">
        <v>44408</v>
      </c>
      <c r="C606" s="23">
        <v>18</v>
      </c>
      <c r="D606" s="23">
        <v>5</v>
      </c>
      <c r="E606" s="98" t="s">
        <v>49</v>
      </c>
      <c r="F606" s="98" t="s">
        <v>164</v>
      </c>
      <c r="G606" s="98" t="s">
        <v>4120</v>
      </c>
      <c r="H606" s="98" t="s">
        <v>374</v>
      </c>
      <c r="I606" s="98" t="s">
        <v>10144</v>
      </c>
      <c r="J606" s="99">
        <v>44844</v>
      </c>
      <c r="K606" s="107">
        <v>20000000</v>
      </c>
      <c r="L606" s="98" t="s">
        <v>389</v>
      </c>
      <c r="M606" s="23">
        <v>1461</v>
      </c>
      <c r="N606" s="23">
        <v>7</v>
      </c>
      <c r="O606" s="107">
        <v>20000000</v>
      </c>
      <c r="P606" s="23">
        <v>180</v>
      </c>
      <c r="Q606" s="23">
        <v>2</v>
      </c>
      <c r="R606" s="23">
        <v>2</v>
      </c>
      <c r="S606" s="23">
        <v>0.45</v>
      </c>
      <c r="T606" s="47">
        <v>8.8939749999999993</v>
      </c>
      <c r="U606" s="98" t="s">
        <v>376</v>
      </c>
      <c r="V606" s="98" t="s">
        <v>3139</v>
      </c>
      <c r="W606" s="69">
        <f t="shared" si="18"/>
        <v>1.2078303764531412E-2</v>
      </c>
    </row>
    <row r="607" spans="1:23">
      <c r="A607">
        <f t="shared" si="19"/>
        <v>1167</v>
      </c>
      <c r="B607" s="99">
        <v>44408</v>
      </c>
      <c r="C607" s="23">
        <v>19</v>
      </c>
      <c r="D607" s="23">
        <v>5</v>
      </c>
      <c r="E607" s="98" t="s">
        <v>49</v>
      </c>
      <c r="F607" s="98" t="s">
        <v>164</v>
      </c>
      <c r="G607" s="98" t="s">
        <v>4120</v>
      </c>
      <c r="H607" s="98" t="s">
        <v>374</v>
      </c>
      <c r="I607" s="98" t="s">
        <v>10144</v>
      </c>
      <c r="J607" s="99">
        <v>45575</v>
      </c>
      <c r="K607" s="107">
        <v>10000000</v>
      </c>
      <c r="L607" s="98" t="s">
        <v>390</v>
      </c>
      <c r="M607" s="23">
        <v>2192</v>
      </c>
      <c r="N607" s="23">
        <v>7</v>
      </c>
      <c r="O607" s="107">
        <v>10000000</v>
      </c>
      <c r="P607" s="23">
        <v>180</v>
      </c>
      <c r="Q607" s="23">
        <v>2</v>
      </c>
      <c r="R607" s="23">
        <v>2</v>
      </c>
      <c r="S607" s="23">
        <v>0.16</v>
      </c>
      <c r="T607" s="47">
        <v>4.2852750000000004</v>
      </c>
      <c r="U607" s="98" t="s">
        <v>376</v>
      </c>
      <c r="V607" s="98" t="s">
        <v>3139</v>
      </c>
      <c r="W607" s="69">
        <f t="shared" si="18"/>
        <v>1.5576615775438899E-2</v>
      </c>
    </row>
    <row r="608" spans="1:23">
      <c r="A608">
        <f t="shared" si="19"/>
        <v>436</v>
      </c>
      <c r="B608" s="99">
        <v>44408</v>
      </c>
      <c r="C608" s="23">
        <v>20</v>
      </c>
      <c r="D608" s="23">
        <v>5</v>
      </c>
      <c r="E608" s="98" t="s">
        <v>49</v>
      </c>
      <c r="F608" s="98" t="s">
        <v>164</v>
      </c>
      <c r="G608" s="98" t="s">
        <v>4120</v>
      </c>
      <c r="H608" s="98" t="s">
        <v>374</v>
      </c>
      <c r="I608" s="98" t="s">
        <v>10144</v>
      </c>
      <c r="J608" s="99">
        <v>44844</v>
      </c>
      <c r="K608" s="107">
        <v>10000000</v>
      </c>
      <c r="L608" s="98" t="s">
        <v>391</v>
      </c>
      <c r="M608" s="23">
        <v>1461</v>
      </c>
      <c r="N608" s="23">
        <v>7</v>
      </c>
      <c r="O608" s="107">
        <v>10000000</v>
      </c>
      <c r="P608" s="23">
        <v>180</v>
      </c>
      <c r="Q608" s="23">
        <v>2</v>
      </c>
      <c r="R608" s="23">
        <v>2</v>
      </c>
      <c r="S608" s="23">
        <v>0.16</v>
      </c>
      <c r="T608" s="47">
        <v>4.2829769999999998</v>
      </c>
      <c r="U608" s="98" t="s">
        <v>376</v>
      </c>
      <c r="V608" s="98" t="s">
        <v>3139</v>
      </c>
      <c r="W608" s="69">
        <f t="shared" si="18"/>
        <v>5.8164203545098183E-3</v>
      </c>
    </row>
    <row r="609" spans="1:23">
      <c r="A609">
        <f t="shared" si="19"/>
        <v>71</v>
      </c>
      <c r="B609" s="99">
        <v>44408</v>
      </c>
      <c r="C609" s="23">
        <v>21</v>
      </c>
      <c r="D609" s="23">
        <v>5</v>
      </c>
      <c r="E609" s="98" t="s">
        <v>49</v>
      </c>
      <c r="F609" s="98" t="s">
        <v>164</v>
      </c>
      <c r="G609" s="98" t="s">
        <v>4120</v>
      </c>
      <c r="H609" s="98" t="s">
        <v>374</v>
      </c>
      <c r="I609" s="98" t="s">
        <v>10144</v>
      </c>
      <c r="J609" s="99">
        <v>44479</v>
      </c>
      <c r="K609" s="107">
        <v>25000000</v>
      </c>
      <c r="L609" s="98" t="s">
        <v>392</v>
      </c>
      <c r="M609" s="23">
        <v>1096</v>
      </c>
      <c r="N609" s="23">
        <v>7</v>
      </c>
      <c r="O609" s="107">
        <v>25000000</v>
      </c>
      <c r="P609" s="23">
        <v>180</v>
      </c>
      <c r="Q609" s="23">
        <v>2</v>
      </c>
      <c r="R609" s="23">
        <v>2</v>
      </c>
      <c r="S609" s="23">
        <v>0.45</v>
      </c>
      <c r="T609" s="47">
        <v>4.8658929999999998</v>
      </c>
      <c r="U609" s="98" t="s">
        <v>85</v>
      </c>
      <c r="V609" s="98" t="s">
        <v>3139</v>
      </c>
      <c r="W609" s="69">
        <f t="shared" si="18"/>
        <v>1.0760797467802333E-3</v>
      </c>
    </row>
    <row r="610" spans="1:23">
      <c r="A610">
        <f t="shared" si="19"/>
        <v>436</v>
      </c>
      <c r="B610" s="99">
        <v>44408</v>
      </c>
      <c r="C610" s="23">
        <v>22</v>
      </c>
      <c r="D610" s="23">
        <v>5</v>
      </c>
      <c r="E610" s="98" t="s">
        <v>49</v>
      </c>
      <c r="F610" s="98" t="s">
        <v>164</v>
      </c>
      <c r="G610" s="98" t="s">
        <v>4120</v>
      </c>
      <c r="H610" s="98" t="s">
        <v>374</v>
      </c>
      <c r="I610" s="98" t="s">
        <v>10144</v>
      </c>
      <c r="J610" s="99">
        <v>44844</v>
      </c>
      <c r="K610" s="107">
        <v>15000000</v>
      </c>
      <c r="L610" s="98" t="s">
        <v>393</v>
      </c>
      <c r="M610" s="23">
        <v>1461</v>
      </c>
      <c r="N610" s="23">
        <v>7</v>
      </c>
      <c r="O610" s="107">
        <v>15000000</v>
      </c>
      <c r="P610" s="23">
        <v>180</v>
      </c>
      <c r="Q610" s="23">
        <v>2</v>
      </c>
      <c r="R610" s="23">
        <v>2</v>
      </c>
      <c r="S610" s="23">
        <v>0.16</v>
      </c>
      <c r="T610" s="47">
        <v>6.4279099999999998</v>
      </c>
      <c r="U610" s="98" t="s">
        <v>376</v>
      </c>
      <c r="V610" s="98" t="s">
        <v>3139</v>
      </c>
      <c r="W610" s="69">
        <f t="shared" si="18"/>
        <v>8.7293082734175801E-3</v>
      </c>
    </row>
    <row r="611" spans="1:23">
      <c r="A611">
        <f t="shared" si="19"/>
        <v>801</v>
      </c>
      <c r="B611" s="99">
        <v>44408</v>
      </c>
      <c r="C611" s="23">
        <v>23</v>
      </c>
      <c r="D611" s="23">
        <v>5</v>
      </c>
      <c r="E611" s="98" t="s">
        <v>49</v>
      </c>
      <c r="F611" s="98" t="s">
        <v>164</v>
      </c>
      <c r="G611" s="98" t="s">
        <v>4120</v>
      </c>
      <c r="H611" s="98" t="s">
        <v>374</v>
      </c>
      <c r="I611" s="98" t="s">
        <v>10144</v>
      </c>
      <c r="J611" s="99">
        <v>45209</v>
      </c>
      <c r="K611" s="107">
        <v>15000000</v>
      </c>
      <c r="L611" s="98" t="s">
        <v>394</v>
      </c>
      <c r="M611" s="23">
        <v>1826</v>
      </c>
      <c r="N611" s="23">
        <v>7</v>
      </c>
      <c r="O611" s="107">
        <v>15000000</v>
      </c>
      <c r="P611" s="23">
        <v>180</v>
      </c>
      <c r="Q611" s="23">
        <v>2</v>
      </c>
      <c r="R611" s="23">
        <v>2</v>
      </c>
      <c r="S611" s="23">
        <v>0.16</v>
      </c>
      <c r="T611" s="47">
        <v>8.5410769999999996</v>
      </c>
      <c r="U611" s="98" t="s">
        <v>376</v>
      </c>
      <c r="V611" s="98" t="s">
        <v>3139</v>
      </c>
      <c r="W611" s="69">
        <f t="shared" si="18"/>
        <v>2.1309276633097587E-2</v>
      </c>
    </row>
    <row r="612" spans="1:23">
      <c r="A612">
        <f t="shared" si="19"/>
        <v>71</v>
      </c>
      <c r="B612" s="99">
        <v>44408</v>
      </c>
      <c r="C612" s="23">
        <v>24</v>
      </c>
      <c r="D612" s="23">
        <v>5</v>
      </c>
      <c r="E612" s="98" t="s">
        <v>49</v>
      </c>
      <c r="F612" s="98" t="s">
        <v>164</v>
      </c>
      <c r="G612" s="98" t="s">
        <v>4120</v>
      </c>
      <c r="H612" s="98" t="s">
        <v>374</v>
      </c>
      <c r="I612" s="98" t="s">
        <v>10144</v>
      </c>
      <c r="J612" s="99">
        <v>44479</v>
      </c>
      <c r="K612" s="107">
        <v>9000000</v>
      </c>
      <c r="L612" s="98" t="s">
        <v>395</v>
      </c>
      <c r="M612" s="23">
        <v>1096</v>
      </c>
      <c r="N612" s="23">
        <v>7</v>
      </c>
      <c r="O612" s="107">
        <v>9000000</v>
      </c>
      <c r="P612" s="23">
        <v>180</v>
      </c>
      <c r="Q612" s="23">
        <v>2</v>
      </c>
      <c r="R612" s="23">
        <v>2</v>
      </c>
      <c r="S612" s="23">
        <v>0.16</v>
      </c>
      <c r="T612" s="47">
        <v>1.717085</v>
      </c>
      <c r="U612" s="98" t="s">
        <v>85</v>
      </c>
      <c r="V612" s="98" t="s">
        <v>3139</v>
      </c>
      <c r="W612" s="69">
        <f t="shared" si="18"/>
        <v>3.7972894019661693E-4</v>
      </c>
    </row>
    <row r="613" spans="1:23">
      <c r="A613">
        <f t="shared" si="19"/>
        <v>436</v>
      </c>
      <c r="B613" s="99">
        <v>44408</v>
      </c>
      <c r="C613" s="23">
        <v>25</v>
      </c>
      <c r="D613" s="23">
        <v>5</v>
      </c>
      <c r="E613" s="98" t="s">
        <v>49</v>
      </c>
      <c r="F613" s="98" t="s">
        <v>164</v>
      </c>
      <c r="G613" s="98" t="s">
        <v>4120</v>
      </c>
      <c r="H613" s="98" t="s">
        <v>374</v>
      </c>
      <c r="I613" s="98" t="s">
        <v>10144</v>
      </c>
      <c r="J613" s="99">
        <v>44844</v>
      </c>
      <c r="K613" s="107">
        <v>25000000</v>
      </c>
      <c r="L613" s="98" t="s">
        <v>396</v>
      </c>
      <c r="M613" s="23">
        <v>1461</v>
      </c>
      <c r="N613" s="23">
        <v>7</v>
      </c>
      <c r="O613" s="107">
        <v>25000000</v>
      </c>
      <c r="P613" s="23">
        <v>180</v>
      </c>
      <c r="Q613" s="23">
        <v>2</v>
      </c>
      <c r="R613" s="23">
        <v>2</v>
      </c>
      <c r="S613" s="23">
        <v>0.45</v>
      </c>
      <c r="T613" s="47">
        <v>11.117470000000001</v>
      </c>
      <c r="U613" s="98" t="s">
        <v>376</v>
      </c>
      <c r="V613" s="98" t="s">
        <v>3139</v>
      </c>
      <c r="W613" s="69">
        <f t="shared" si="18"/>
        <v>1.5097881403204425E-2</v>
      </c>
    </row>
    <row r="614" spans="1:23">
      <c r="A614">
        <f t="shared" si="19"/>
        <v>801</v>
      </c>
      <c r="B614" s="99">
        <v>44408</v>
      </c>
      <c r="C614" s="23">
        <v>26</v>
      </c>
      <c r="D614" s="23">
        <v>5</v>
      </c>
      <c r="E614" s="98" t="s">
        <v>49</v>
      </c>
      <c r="F614" s="98" t="s">
        <v>164</v>
      </c>
      <c r="G614" s="98" t="s">
        <v>4120</v>
      </c>
      <c r="H614" s="98" t="s">
        <v>374</v>
      </c>
      <c r="I614" s="98" t="s">
        <v>10144</v>
      </c>
      <c r="J614" s="99">
        <v>45209</v>
      </c>
      <c r="K614" s="107">
        <v>50000000</v>
      </c>
      <c r="L614" s="98" t="s">
        <v>397</v>
      </c>
      <c r="M614" s="23">
        <v>1826</v>
      </c>
      <c r="N614" s="23">
        <v>7</v>
      </c>
      <c r="O614" s="107">
        <v>50000000</v>
      </c>
      <c r="P614" s="23">
        <v>180</v>
      </c>
      <c r="Q614" s="23">
        <v>2</v>
      </c>
      <c r="R614" s="23">
        <v>2</v>
      </c>
      <c r="S614" s="23">
        <v>0.16</v>
      </c>
      <c r="T614" s="47">
        <v>28.470300999999999</v>
      </c>
      <c r="U614" s="98" t="s">
        <v>376</v>
      </c>
      <c r="V614" s="98" t="s">
        <v>3139</v>
      </c>
      <c r="W614" s="69">
        <f t="shared" si="18"/>
        <v>7.1031032718304132E-2</v>
      </c>
    </row>
    <row r="615" spans="1:23">
      <c r="A615">
        <f t="shared" si="19"/>
        <v>467</v>
      </c>
      <c r="B615" s="99">
        <v>44408</v>
      </c>
      <c r="C615" s="23">
        <v>27</v>
      </c>
      <c r="D615" s="23">
        <v>5</v>
      </c>
      <c r="E615" s="98" t="s">
        <v>49</v>
      </c>
      <c r="F615" s="98" t="s">
        <v>164</v>
      </c>
      <c r="G615" s="98" t="s">
        <v>4120</v>
      </c>
      <c r="H615" s="98" t="s">
        <v>374</v>
      </c>
      <c r="I615" s="98" t="s">
        <v>10145</v>
      </c>
      <c r="J615" s="99">
        <v>44875</v>
      </c>
      <c r="K615" s="107">
        <v>10000000</v>
      </c>
      <c r="L615" s="98" t="s">
        <v>398</v>
      </c>
      <c r="M615" s="23">
        <v>1461</v>
      </c>
      <c r="N615" s="23">
        <v>7</v>
      </c>
      <c r="O615" s="107">
        <v>10000000</v>
      </c>
      <c r="P615" s="23">
        <v>180</v>
      </c>
      <c r="Q615" s="23">
        <v>2</v>
      </c>
      <c r="R615" s="23">
        <v>2</v>
      </c>
      <c r="S615" s="23">
        <v>0.17</v>
      </c>
      <c r="T615" s="47">
        <v>4.2756169999999996</v>
      </c>
      <c r="U615" s="98" t="s">
        <v>376</v>
      </c>
      <c r="V615" s="98" t="s">
        <v>3139</v>
      </c>
      <c r="W615" s="69">
        <f t="shared" si="18"/>
        <v>6.2192673994961268E-3</v>
      </c>
    </row>
    <row r="616" spans="1:23">
      <c r="A616">
        <f t="shared" si="19"/>
        <v>467</v>
      </c>
      <c r="B616" s="99">
        <v>44408</v>
      </c>
      <c r="C616" s="23">
        <v>28</v>
      </c>
      <c r="D616" s="23">
        <v>5</v>
      </c>
      <c r="E616" s="98" t="s">
        <v>49</v>
      </c>
      <c r="F616" s="98" t="s">
        <v>164</v>
      </c>
      <c r="G616" s="98" t="s">
        <v>4120</v>
      </c>
      <c r="H616" s="98" t="s">
        <v>374</v>
      </c>
      <c r="I616" s="98" t="s">
        <v>10145</v>
      </c>
      <c r="J616" s="99">
        <v>44875</v>
      </c>
      <c r="K616" s="107">
        <v>20000000</v>
      </c>
      <c r="L616" s="98" t="s">
        <v>399</v>
      </c>
      <c r="M616" s="23">
        <v>1461</v>
      </c>
      <c r="N616" s="23">
        <v>7</v>
      </c>
      <c r="O616" s="107">
        <v>20000000</v>
      </c>
      <c r="P616" s="23">
        <v>180</v>
      </c>
      <c r="Q616" s="23">
        <v>2</v>
      </c>
      <c r="R616" s="23">
        <v>2</v>
      </c>
      <c r="S616" s="23">
        <v>0.17</v>
      </c>
      <c r="T616" s="47">
        <v>8.5677909999999997</v>
      </c>
      <c r="U616" s="98" t="s">
        <v>376</v>
      </c>
      <c r="V616" s="98" t="s">
        <v>3139</v>
      </c>
      <c r="W616" s="69">
        <f t="shared" si="18"/>
        <v>1.2462618436589697E-2</v>
      </c>
    </row>
    <row r="617" spans="1:23">
      <c r="A617">
        <f t="shared" si="19"/>
        <v>832</v>
      </c>
      <c r="B617" s="99">
        <v>44408</v>
      </c>
      <c r="C617" s="23">
        <v>29</v>
      </c>
      <c r="D617" s="23">
        <v>5</v>
      </c>
      <c r="E617" s="98" t="s">
        <v>49</v>
      </c>
      <c r="F617" s="98" t="s">
        <v>164</v>
      </c>
      <c r="G617" s="98" t="s">
        <v>4120</v>
      </c>
      <c r="H617" s="98" t="s">
        <v>374</v>
      </c>
      <c r="I617" s="98" t="s">
        <v>10145</v>
      </c>
      <c r="J617" s="99">
        <v>45240</v>
      </c>
      <c r="K617" s="107">
        <v>12000000</v>
      </c>
      <c r="L617" s="98" t="s">
        <v>400</v>
      </c>
      <c r="M617" s="23">
        <v>1826</v>
      </c>
      <c r="N617" s="23">
        <v>7</v>
      </c>
      <c r="O617" s="107">
        <v>12000000</v>
      </c>
      <c r="P617" s="23">
        <v>180</v>
      </c>
      <c r="Q617" s="23">
        <v>2</v>
      </c>
      <c r="R617" s="23">
        <v>2</v>
      </c>
      <c r="S617" s="23">
        <v>0.17</v>
      </c>
      <c r="T617" s="47">
        <v>6.8328740000000003</v>
      </c>
      <c r="U617" s="98" t="s">
        <v>376</v>
      </c>
      <c r="V617" s="98" t="s">
        <v>3139</v>
      </c>
      <c r="W617" s="69">
        <f t="shared" si="18"/>
        <v>1.7707216312793459E-2</v>
      </c>
    </row>
    <row r="618" spans="1:23">
      <c r="A618">
        <f t="shared" si="19"/>
        <v>832</v>
      </c>
      <c r="B618" s="99">
        <v>44408</v>
      </c>
      <c r="C618" s="23">
        <v>30</v>
      </c>
      <c r="D618" s="23">
        <v>5</v>
      </c>
      <c r="E618" s="98" t="s">
        <v>49</v>
      </c>
      <c r="F618" s="98" t="s">
        <v>164</v>
      </c>
      <c r="G618" s="98" t="s">
        <v>4120</v>
      </c>
      <c r="H618" s="98" t="s">
        <v>374</v>
      </c>
      <c r="I618" s="98" t="s">
        <v>10145</v>
      </c>
      <c r="J618" s="99">
        <v>45240</v>
      </c>
      <c r="K618" s="107">
        <v>15000000</v>
      </c>
      <c r="L618" s="98" t="s">
        <v>401</v>
      </c>
      <c r="M618" s="23">
        <v>1826</v>
      </c>
      <c r="N618" s="23">
        <v>7</v>
      </c>
      <c r="O618" s="107">
        <v>15000000</v>
      </c>
      <c r="P618" s="23">
        <v>180</v>
      </c>
      <c r="Q618" s="23">
        <v>2</v>
      </c>
      <c r="R618" s="23">
        <v>2</v>
      </c>
      <c r="S618" s="23">
        <v>0.17</v>
      </c>
      <c r="T618" s="47">
        <v>8.7983650000000004</v>
      </c>
      <c r="U618" s="98" t="s">
        <v>376</v>
      </c>
      <c r="V618" s="98" t="s">
        <v>3139</v>
      </c>
      <c r="W618" s="69">
        <f t="shared" si="18"/>
        <v>2.2800735423177863E-2</v>
      </c>
    </row>
    <row r="619" spans="1:23">
      <c r="A619">
        <f t="shared" si="19"/>
        <v>832</v>
      </c>
      <c r="B619" s="99">
        <v>44408</v>
      </c>
      <c r="C619" s="23">
        <v>31</v>
      </c>
      <c r="D619" s="23">
        <v>5</v>
      </c>
      <c r="E619" s="98" t="s">
        <v>49</v>
      </c>
      <c r="F619" s="98" t="s">
        <v>164</v>
      </c>
      <c r="G619" s="98" t="s">
        <v>4120</v>
      </c>
      <c r="H619" s="98" t="s">
        <v>374</v>
      </c>
      <c r="I619" s="98" t="s">
        <v>10145</v>
      </c>
      <c r="J619" s="99">
        <v>45240</v>
      </c>
      <c r="K619" s="107">
        <v>23000000</v>
      </c>
      <c r="L619" s="98" t="s">
        <v>402</v>
      </c>
      <c r="M619" s="23">
        <v>1826</v>
      </c>
      <c r="N619" s="23">
        <v>7</v>
      </c>
      <c r="O619" s="107">
        <v>23000000</v>
      </c>
      <c r="P619" s="23">
        <v>180</v>
      </c>
      <c r="Q619" s="23">
        <v>2</v>
      </c>
      <c r="R619" s="23">
        <v>2</v>
      </c>
      <c r="S619" s="23">
        <v>0.17</v>
      </c>
      <c r="T619" s="47">
        <v>13.490824</v>
      </c>
      <c r="U619" s="98" t="s">
        <v>376</v>
      </c>
      <c r="V619" s="98" t="s">
        <v>3139</v>
      </c>
      <c r="W619" s="69">
        <f t="shared" si="18"/>
        <v>3.4961121602099715E-2</v>
      </c>
    </row>
    <row r="620" spans="1:23">
      <c r="A620">
        <f t="shared" si="19"/>
        <v>467</v>
      </c>
      <c r="B620" s="99">
        <v>44408</v>
      </c>
      <c r="C620" s="23">
        <v>32</v>
      </c>
      <c r="D620" s="23">
        <v>5</v>
      </c>
      <c r="E620" s="98" t="s">
        <v>49</v>
      </c>
      <c r="F620" s="98" t="s">
        <v>164</v>
      </c>
      <c r="G620" s="98" t="s">
        <v>4120</v>
      </c>
      <c r="H620" s="98" t="s">
        <v>374</v>
      </c>
      <c r="I620" s="98" t="s">
        <v>10145</v>
      </c>
      <c r="J620" s="99">
        <v>44875</v>
      </c>
      <c r="K620" s="107">
        <v>20000000</v>
      </c>
      <c r="L620" s="98" t="s">
        <v>403</v>
      </c>
      <c r="M620" s="23">
        <v>1461</v>
      </c>
      <c r="N620" s="23">
        <v>7</v>
      </c>
      <c r="O620" s="107">
        <v>20000000</v>
      </c>
      <c r="P620" s="23">
        <v>180</v>
      </c>
      <c r="Q620" s="23">
        <v>2</v>
      </c>
      <c r="R620" s="23">
        <v>2</v>
      </c>
      <c r="S620" s="23">
        <v>0.17</v>
      </c>
      <c r="T620" s="47">
        <v>8.5677909999999997</v>
      </c>
      <c r="U620" s="98" t="s">
        <v>376</v>
      </c>
      <c r="V620" s="98" t="s">
        <v>3139</v>
      </c>
      <c r="W620" s="69">
        <f t="shared" si="18"/>
        <v>1.2462618436589697E-2</v>
      </c>
    </row>
    <row r="621" spans="1:23">
      <c r="A621">
        <f t="shared" si="19"/>
        <v>832</v>
      </c>
      <c r="B621" s="99">
        <v>44408</v>
      </c>
      <c r="C621" s="23">
        <v>33</v>
      </c>
      <c r="D621" s="23">
        <v>5</v>
      </c>
      <c r="E621" s="98" t="s">
        <v>49</v>
      </c>
      <c r="F621" s="98" t="s">
        <v>164</v>
      </c>
      <c r="G621" s="98" t="s">
        <v>4120</v>
      </c>
      <c r="H621" s="98" t="s">
        <v>374</v>
      </c>
      <c r="I621" s="98" t="s">
        <v>10145</v>
      </c>
      <c r="J621" s="99">
        <v>45240</v>
      </c>
      <c r="K621" s="107">
        <v>15000000</v>
      </c>
      <c r="L621" s="98" t="s">
        <v>404</v>
      </c>
      <c r="M621" s="23">
        <v>1826</v>
      </c>
      <c r="N621" s="23">
        <v>7</v>
      </c>
      <c r="O621" s="107">
        <v>15000000</v>
      </c>
      <c r="P621" s="23">
        <v>180</v>
      </c>
      <c r="Q621" s="23">
        <v>2</v>
      </c>
      <c r="R621" s="23">
        <v>2</v>
      </c>
      <c r="S621" s="23">
        <v>0.17</v>
      </c>
      <c r="T621" s="47">
        <v>8.541093</v>
      </c>
      <c r="U621" s="98" t="s">
        <v>376</v>
      </c>
      <c r="V621" s="98" t="s">
        <v>3139</v>
      </c>
      <c r="W621" s="69">
        <f t="shared" si="18"/>
        <v>2.2134021686728896E-2</v>
      </c>
    </row>
    <row r="622" spans="1:23">
      <c r="A622">
        <f t="shared" si="19"/>
        <v>102</v>
      </c>
      <c r="B622" s="99">
        <v>44408</v>
      </c>
      <c r="C622" s="23">
        <v>34</v>
      </c>
      <c r="D622" s="23">
        <v>5</v>
      </c>
      <c r="E622" s="98" t="s">
        <v>49</v>
      </c>
      <c r="F622" s="98" t="s">
        <v>164</v>
      </c>
      <c r="G622" s="98" t="s">
        <v>4120</v>
      </c>
      <c r="H622" s="98" t="s">
        <v>374</v>
      </c>
      <c r="I622" s="98" t="s">
        <v>10145</v>
      </c>
      <c r="J622" s="99">
        <v>44510</v>
      </c>
      <c r="K622" s="107">
        <v>13000000</v>
      </c>
      <c r="L622" s="98" t="s">
        <v>405</v>
      </c>
      <c r="M622" s="23">
        <v>1096</v>
      </c>
      <c r="N622" s="23">
        <v>7</v>
      </c>
      <c r="O622" s="107">
        <v>13000000</v>
      </c>
      <c r="P622" s="23">
        <v>180</v>
      </c>
      <c r="Q622" s="23">
        <v>2</v>
      </c>
      <c r="R622" s="23">
        <v>2</v>
      </c>
      <c r="S622" s="23">
        <v>0.17</v>
      </c>
      <c r="T622" s="47">
        <v>4.6123469999999998</v>
      </c>
      <c r="U622" s="98" t="s">
        <v>376</v>
      </c>
      <c r="V622" s="98" t="s">
        <v>3139</v>
      </c>
      <c r="W622" s="69">
        <f t="shared" si="18"/>
        <v>1.4653646108405279E-3</v>
      </c>
    </row>
    <row r="623" spans="1:23">
      <c r="A623">
        <f t="shared" si="19"/>
        <v>102</v>
      </c>
      <c r="B623" s="99">
        <v>44408</v>
      </c>
      <c r="C623" s="23">
        <v>35</v>
      </c>
      <c r="D623" s="23">
        <v>5</v>
      </c>
      <c r="E623" s="98" t="s">
        <v>49</v>
      </c>
      <c r="F623" s="98" t="s">
        <v>164</v>
      </c>
      <c r="G623" s="98" t="s">
        <v>4120</v>
      </c>
      <c r="H623" s="98" t="s">
        <v>374</v>
      </c>
      <c r="I623" s="98" t="s">
        <v>10145</v>
      </c>
      <c r="J623" s="99">
        <v>44510</v>
      </c>
      <c r="K623" s="107">
        <v>4000000</v>
      </c>
      <c r="L623" s="98" t="s">
        <v>406</v>
      </c>
      <c r="M623" s="23">
        <v>1096</v>
      </c>
      <c r="N623" s="23">
        <v>7</v>
      </c>
      <c r="O623" s="107">
        <v>4000000</v>
      </c>
      <c r="P623" s="23">
        <v>180</v>
      </c>
      <c r="Q623" s="23">
        <v>2</v>
      </c>
      <c r="R623" s="23">
        <v>2</v>
      </c>
      <c r="S623" s="23">
        <v>0.17</v>
      </c>
      <c r="T623" s="47">
        <v>0.76269500000000001</v>
      </c>
      <c r="U623" s="98" t="s">
        <v>376</v>
      </c>
      <c r="V623" s="98" t="s">
        <v>3139</v>
      </c>
      <c r="W623" s="69">
        <f t="shared" si="18"/>
        <v>2.4231183427114581E-4</v>
      </c>
    </row>
    <row r="624" spans="1:23">
      <c r="A624">
        <f t="shared" si="19"/>
        <v>1198</v>
      </c>
      <c r="B624" s="99">
        <v>44408</v>
      </c>
      <c r="C624" s="23">
        <v>36</v>
      </c>
      <c r="D624" s="23">
        <v>5</v>
      </c>
      <c r="E624" s="98" t="s">
        <v>49</v>
      </c>
      <c r="F624" s="98" t="s">
        <v>164</v>
      </c>
      <c r="G624" s="98" t="s">
        <v>4120</v>
      </c>
      <c r="H624" s="98" t="s">
        <v>374</v>
      </c>
      <c r="I624" s="98" t="s">
        <v>10145</v>
      </c>
      <c r="J624" s="99">
        <v>45606</v>
      </c>
      <c r="K624" s="107">
        <v>25000000</v>
      </c>
      <c r="L624" s="98" t="s">
        <v>407</v>
      </c>
      <c r="M624" s="23">
        <v>2192</v>
      </c>
      <c r="N624" s="23">
        <v>7</v>
      </c>
      <c r="O624" s="107">
        <v>25000000</v>
      </c>
      <c r="P624" s="23">
        <v>30</v>
      </c>
      <c r="Q624" s="23">
        <v>2</v>
      </c>
      <c r="R624" s="23">
        <v>2</v>
      </c>
      <c r="S624" s="23">
        <v>0.01</v>
      </c>
      <c r="T624" s="47">
        <v>19.177534999999999</v>
      </c>
      <c r="U624" s="98" t="s">
        <v>376</v>
      </c>
      <c r="V624" s="98" t="s">
        <v>3139</v>
      </c>
      <c r="W624" s="69">
        <f t="shared" si="18"/>
        <v>7.1560465370072754E-2</v>
      </c>
    </row>
    <row r="625" spans="1:23">
      <c r="A625">
        <f t="shared" si="19"/>
        <v>102</v>
      </c>
      <c r="B625" s="99">
        <v>44408</v>
      </c>
      <c r="C625" s="23">
        <v>37</v>
      </c>
      <c r="D625" s="23">
        <v>5</v>
      </c>
      <c r="E625" s="98" t="s">
        <v>49</v>
      </c>
      <c r="F625" s="98" t="s">
        <v>164</v>
      </c>
      <c r="G625" s="98" t="s">
        <v>4120</v>
      </c>
      <c r="H625" s="98" t="s">
        <v>374</v>
      </c>
      <c r="I625" s="98" t="s">
        <v>10145</v>
      </c>
      <c r="J625" s="99">
        <v>44510</v>
      </c>
      <c r="K625" s="107">
        <v>12000000</v>
      </c>
      <c r="L625" s="98" t="s">
        <v>408</v>
      </c>
      <c r="M625" s="23">
        <v>1096</v>
      </c>
      <c r="N625" s="23">
        <v>7</v>
      </c>
      <c r="O625" s="107">
        <v>12000000</v>
      </c>
      <c r="P625" s="23">
        <v>180</v>
      </c>
      <c r="Q625" s="23">
        <v>2</v>
      </c>
      <c r="R625" s="23">
        <v>2</v>
      </c>
      <c r="S625" s="23">
        <v>0.17</v>
      </c>
      <c r="T625" s="47">
        <v>2.288678</v>
      </c>
      <c r="U625" s="98" t="s">
        <v>376</v>
      </c>
      <c r="V625" s="98" t="s">
        <v>3139</v>
      </c>
      <c r="W625" s="69">
        <f t="shared" si="18"/>
        <v>7.2712390173793897E-4</v>
      </c>
    </row>
    <row r="626" spans="1:23">
      <c r="A626">
        <f t="shared" si="19"/>
        <v>1198</v>
      </c>
      <c r="B626" s="99">
        <v>44408</v>
      </c>
      <c r="C626" s="23">
        <v>38</v>
      </c>
      <c r="D626" s="23">
        <v>5</v>
      </c>
      <c r="E626" s="98" t="s">
        <v>49</v>
      </c>
      <c r="F626" s="98" t="s">
        <v>164</v>
      </c>
      <c r="G626" s="98" t="s">
        <v>4120</v>
      </c>
      <c r="H626" s="98" t="s">
        <v>374</v>
      </c>
      <c r="I626" s="98" t="s">
        <v>10145</v>
      </c>
      <c r="J626" s="99">
        <v>45606</v>
      </c>
      <c r="K626" s="107">
        <v>22000000</v>
      </c>
      <c r="L626" s="98" t="s">
        <v>409</v>
      </c>
      <c r="M626" s="23">
        <v>2192</v>
      </c>
      <c r="N626" s="23">
        <v>7</v>
      </c>
      <c r="O626" s="107">
        <v>22000000</v>
      </c>
      <c r="P626" s="23">
        <v>30</v>
      </c>
      <c r="Q626" s="23">
        <v>2</v>
      </c>
      <c r="R626" s="23">
        <v>2</v>
      </c>
      <c r="S626" s="23">
        <v>0.3</v>
      </c>
      <c r="T626" s="47">
        <v>14.715881</v>
      </c>
      <c r="U626" s="98" t="s">
        <v>376</v>
      </c>
      <c r="V626" s="98" t="s">
        <v>3139</v>
      </c>
      <c r="W626" s="69">
        <f t="shared" si="18"/>
        <v>5.4911921302222187E-2</v>
      </c>
    </row>
    <row r="627" spans="1:23">
      <c r="A627">
        <f t="shared" si="19"/>
        <v>102</v>
      </c>
      <c r="B627" s="99">
        <v>44408</v>
      </c>
      <c r="C627" s="23">
        <v>39</v>
      </c>
      <c r="D627" s="23">
        <v>5</v>
      </c>
      <c r="E627" s="98" t="s">
        <v>49</v>
      </c>
      <c r="F627" s="98" t="s">
        <v>164</v>
      </c>
      <c r="G627" s="98" t="s">
        <v>4120</v>
      </c>
      <c r="H627" s="98" t="s">
        <v>374</v>
      </c>
      <c r="I627" s="98" t="s">
        <v>10145</v>
      </c>
      <c r="J627" s="99">
        <v>44510</v>
      </c>
      <c r="K627" s="107">
        <v>5000000</v>
      </c>
      <c r="L627" s="98" t="s">
        <v>410</v>
      </c>
      <c r="M627" s="23">
        <v>1096</v>
      </c>
      <c r="N627" s="23">
        <v>7</v>
      </c>
      <c r="O627" s="107">
        <v>5000000</v>
      </c>
      <c r="P627" s="23">
        <v>180</v>
      </c>
      <c r="Q627" s="23">
        <v>2</v>
      </c>
      <c r="R627" s="23">
        <v>2</v>
      </c>
      <c r="S627" s="23">
        <v>0.17</v>
      </c>
      <c r="T627" s="47">
        <v>0.95255199999999995</v>
      </c>
      <c r="U627" s="98" t="s">
        <v>376</v>
      </c>
      <c r="V627" s="98" t="s">
        <v>3139</v>
      </c>
      <c r="W627" s="69">
        <f t="shared" si="18"/>
        <v>3.0263030747369323E-4</v>
      </c>
    </row>
    <row r="628" spans="1:23">
      <c r="A628">
        <f t="shared" si="19"/>
        <v>102</v>
      </c>
      <c r="B628" s="99">
        <v>44408</v>
      </c>
      <c r="C628" s="23">
        <v>40</v>
      </c>
      <c r="D628" s="23">
        <v>5</v>
      </c>
      <c r="E628" s="98" t="s">
        <v>49</v>
      </c>
      <c r="F628" s="98" t="s">
        <v>164</v>
      </c>
      <c r="G628" s="98" t="s">
        <v>4120</v>
      </c>
      <c r="H628" s="98" t="s">
        <v>374</v>
      </c>
      <c r="I628" s="98" t="s">
        <v>10145</v>
      </c>
      <c r="J628" s="99">
        <v>44510</v>
      </c>
      <c r="K628" s="107">
        <v>12000000</v>
      </c>
      <c r="L628" s="98" t="s">
        <v>411</v>
      </c>
      <c r="M628" s="23">
        <v>1096</v>
      </c>
      <c r="N628" s="23">
        <v>7</v>
      </c>
      <c r="O628" s="107">
        <v>12000000</v>
      </c>
      <c r="P628" s="23">
        <v>180</v>
      </c>
      <c r="Q628" s="23">
        <v>2</v>
      </c>
      <c r="R628" s="23">
        <v>2</v>
      </c>
      <c r="S628" s="23">
        <v>0.17</v>
      </c>
      <c r="T628" s="47">
        <v>2.227255</v>
      </c>
      <c r="U628" s="98" t="s">
        <v>376</v>
      </c>
      <c r="V628" s="98" t="s">
        <v>3139</v>
      </c>
      <c r="W628" s="69">
        <f t="shared" si="18"/>
        <v>7.0760952207577193E-4</v>
      </c>
    </row>
    <row r="629" spans="1:23">
      <c r="A629">
        <f t="shared" si="19"/>
        <v>467</v>
      </c>
      <c r="B629" s="99">
        <v>44408</v>
      </c>
      <c r="C629" s="23">
        <v>41</v>
      </c>
      <c r="D629" s="23">
        <v>5</v>
      </c>
      <c r="E629" s="98" t="s">
        <v>49</v>
      </c>
      <c r="F629" s="98" t="s">
        <v>164</v>
      </c>
      <c r="G629" s="98" t="s">
        <v>4120</v>
      </c>
      <c r="H629" s="98" t="s">
        <v>374</v>
      </c>
      <c r="I629" s="98" t="s">
        <v>10145</v>
      </c>
      <c r="J629" s="99">
        <v>44875</v>
      </c>
      <c r="K629" s="107">
        <v>10000000</v>
      </c>
      <c r="L629" s="98" t="s">
        <v>412</v>
      </c>
      <c r="M629" s="23">
        <v>1461</v>
      </c>
      <c r="N629" s="23">
        <v>7</v>
      </c>
      <c r="O629" s="107">
        <v>10000000</v>
      </c>
      <c r="P629" s="23">
        <v>180</v>
      </c>
      <c r="Q629" s="23">
        <v>2</v>
      </c>
      <c r="R629" s="23">
        <v>2</v>
      </c>
      <c r="S629" s="23">
        <v>0.17</v>
      </c>
      <c r="T629" s="47">
        <v>4.2756169999999996</v>
      </c>
      <c r="U629" s="98" t="s">
        <v>376</v>
      </c>
      <c r="V629" s="98" t="s">
        <v>3139</v>
      </c>
      <c r="W629" s="69">
        <f t="shared" si="18"/>
        <v>6.2192673994961268E-3</v>
      </c>
    </row>
    <row r="630" spans="1:23">
      <c r="A630">
        <f t="shared" si="19"/>
        <v>497</v>
      </c>
      <c r="B630" s="99">
        <v>44408</v>
      </c>
      <c r="C630" s="23">
        <v>42</v>
      </c>
      <c r="D630" s="23">
        <v>5</v>
      </c>
      <c r="E630" s="98" t="s">
        <v>49</v>
      </c>
      <c r="F630" s="98" t="s">
        <v>164</v>
      </c>
      <c r="G630" s="98" t="s">
        <v>4120</v>
      </c>
      <c r="H630" s="98" t="s">
        <v>374</v>
      </c>
      <c r="I630" s="98" t="s">
        <v>10146</v>
      </c>
      <c r="J630" s="99">
        <v>44905</v>
      </c>
      <c r="K630" s="107">
        <v>12000000</v>
      </c>
      <c r="L630" s="98" t="s">
        <v>413</v>
      </c>
      <c r="M630" s="23">
        <v>1461</v>
      </c>
      <c r="N630" s="23">
        <v>7</v>
      </c>
      <c r="O630" s="107">
        <v>12000000</v>
      </c>
      <c r="P630" s="23">
        <v>180</v>
      </c>
      <c r="Q630" s="23">
        <v>2</v>
      </c>
      <c r="R630" s="23">
        <v>2</v>
      </c>
      <c r="S630" s="23">
        <v>0.12</v>
      </c>
      <c r="T630" s="47">
        <v>5.1323949999999998</v>
      </c>
      <c r="U630" s="98" t="s">
        <v>376</v>
      </c>
      <c r="V630" s="98" t="s">
        <v>3139</v>
      </c>
      <c r="W630" s="69">
        <f t="shared" si="18"/>
        <v>7.9451118600086263E-3</v>
      </c>
    </row>
    <row r="631" spans="1:23">
      <c r="A631">
        <f t="shared" si="19"/>
        <v>497</v>
      </c>
      <c r="B631" s="99">
        <v>44408</v>
      </c>
      <c r="C631" s="23">
        <v>43</v>
      </c>
      <c r="D631" s="23">
        <v>5</v>
      </c>
      <c r="E631" s="98" t="s">
        <v>49</v>
      </c>
      <c r="F631" s="98" t="s">
        <v>164</v>
      </c>
      <c r="G631" s="98" t="s">
        <v>4120</v>
      </c>
      <c r="H631" s="98" t="s">
        <v>374</v>
      </c>
      <c r="I631" s="98" t="s">
        <v>10146</v>
      </c>
      <c r="J631" s="99">
        <v>44905</v>
      </c>
      <c r="K631" s="107">
        <v>10000000</v>
      </c>
      <c r="L631" s="98" t="s">
        <v>414</v>
      </c>
      <c r="M631" s="23">
        <v>1461</v>
      </c>
      <c r="N631" s="23">
        <v>7</v>
      </c>
      <c r="O631" s="107">
        <v>10000000</v>
      </c>
      <c r="P631" s="23">
        <v>180</v>
      </c>
      <c r="Q631" s="23">
        <v>2</v>
      </c>
      <c r="R631" s="23">
        <v>2</v>
      </c>
      <c r="S631" s="23">
        <v>0.12</v>
      </c>
      <c r="T631" s="47">
        <v>4.2774599999999996</v>
      </c>
      <c r="U631" s="98" t="s">
        <v>376</v>
      </c>
      <c r="V631" s="98" t="s">
        <v>3139</v>
      </c>
      <c r="W631" s="69">
        <f t="shared" si="18"/>
        <v>6.6216450948752958E-3</v>
      </c>
    </row>
    <row r="632" spans="1:23">
      <c r="A632">
        <f t="shared" si="19"/>
        <v>497</v>
      </c>
      <c r="B632" s="99">
        <v>44408</v>
      </c>
      <c r="C632" s="23">
        <v>44</v>
      </c>
      <c r="D632" s="23">
        <v>5</v>
      </c>
      <c r="E632" s="98" t="s">
        <v>49</v>
      </c>
      <c r="F632" s="98" t="s">
        <v>164</v>
      </c>
      <c r="G632" s="98" t="s">
        <v>4120</v>
      </c>
      <c r="H632" s="98" t="s">
        <v>374</v>
      </c>
      <c r="I632" s="98" t="s">
        <v>10146</v>
      </c>
      <c r="J632" s="99">
        <v>44905</v>
      </c>
      <c r="K632" s="107">
        <v>12000000</v>
      </c>
      <c r="L632" s="98" t="s">
        <v>415</v>
      </c>
      <c r="M632" s="23">
        <v>1461</v>
      </c>
      <c r="N632" s="23">
        <v>7</v>
      </c>
      <c r="O632" s="107">
        <v>12000000</v>
      </c>
      <c r="P632" s="23">
        <v>180</v>
      </c>
      <c r="Q632" s="23">
        <v>2</v>
      </c>
      <c r="R632" s="23">
        <v>2</v>
      </c>
      <c r="S632" s="23">
        <v>0.12</v>
      </c>
      <c r="T632" s="47">
        <v>5.1323949999999998</v>
      </c>
      <c r="U632" s="98" t="s">
        <v>376</v>
      </c>
      <c r="V632" s="98" t="s">
        <v>3139</v>
      </c>
      <c r="W632" s="69">
        <f t="shared" si="18"/>
        <v>7.9451118600086263E-3</v>
      </c>
    </row>
    <row r="633" spans="1:23">
      <c r="A633">
        <f t="shared" si="19"/>
        <v>862</v>
      </c>
      <c r="B633" s="99">
        <v>44408</v>
      </c>
      <c r="C633" s="23">
        <v>45</v>
      </c>
      <c r="D633" s="23">
        <v>5</v>
      </c>
      <c r="E633" s="98" t="s">
        <v>49</v>
      </c>
      <c r="F633" s="98" t="s">
        <v>164</v>
      </c>
      <c r="G633" s="98" t="s">
        <v>4120</v>
      </c>
      <c r="H633" s="98" t="s">
        <v>374</v>
      </c>
      <c r="I633" s="98" t="s">
        <v>10146</v>
      </c>
      <c r="J633" s="99">
        <v>45270</v>
      </c>
      <c r="K633" s="107">
        <v>39000000</v>
      </c>
      <c r="L633" s="98" t="s">
        <v>416</v>
      </c>
      <c r="M633" s="23">
        <v>1826</v>
      </c>
      <c r="N633" s="23">
        <v>7</v>
      </c>
      <c r="O633" s="107">
        <v>39000000</v>
      </c>
      <c r="P633" s="23">
        <v>180</v>
      </c>
      <c r="Q633" s="23">
        <v>2</v>
      </c>
      <c r="R633" s="23">
        <v>2</v>
      </c>
      <c r="S633" s="23">
        <v>0.41</v>
      </c>
      <c r="T633" s="47">
        <v>22.446828</v>
      </c>
      <c r="U633" s="98" t="s">
        <v>376</v>
      </c>
      <c r="V633" s="98" t="s">
        <v>3139</v>
      </c>
      <c r="W633" s="69">
        <f t="shared" si="18"/>
        <v>6.026786388034696E-2</v>
      </c>
    </row>
    <row r="634" spans="1:23">
      <c r="A634">
        <f t="shared" si="19"/>
        <v>132</v>
      </c>
      <c r="B634" s="99">
        <v>44408</v>
      </c>
      <c r="C634" s="23">
        <v>46</v>
      </c>
      <c r="D634" s="23">
        <v>5</v>
      </c>
      <c r="E634" s="98" t="s">
        <v>49</v>
      </c>
      <c r="F634" s="98" t="s">
        <v>164</v>
      </c>
      <c r="G634" s="98" t="s">
        <v>4120</v>
      </c>
      <c r="H634" s="98" t="s">
        <v>374</v>
      </c>
      <c r="I634" s="98" t="s">
        <v>10146</v>
      </c>
      <c r="J634" s="99">
        <v>44540</v>
      </c>
      <c r="K634" s="107">
        <v>10000000</v>
      </c>
      <c r="L634" s="98" t="s">
        <v>417</v>
      </c>
      <c r="M634" s="23">
        <v>1096</v>
      </c>
      <c r="N634" s="23">
        <v>7</v>
      </c>
      <c r="O634" s="107">
        <v>10000000</v>
      </c>
      <c r="P634" s="23">
        <v>180</v>
      </c>
      <c r="Q634" s="23">
        <v>2</v>
      </c>
      <c r="R634" s="23">
        <v>2</v>
      </c>
      <c r="S634" s="23">
        <v>0.12</v>
      </c>
      <c r="T634" s="47">
        <v>1.8205</v>
      </c>
      <c r="U634" s="98" t="s">
        <v>376</v>
      </c>
      <c r="V634" s="98" t="s">
        <v>3139</v>
      </c>
      <c r="W634" s="69">
        <f t="shared" si="18"/>
        <v>7.4849373328199267E-4</v>
      </c>
    </row>
    <row r="635" spans="1:23">
      <c r="A635">
        <f t="shared" si="19"/>
        <v>862</v>
      </c>
      <c r="B635" s="99">
        <v>44408</v>
      </c>
      <c r="C635" s="23">
        <v>47</v>
      </c>
      <c r="D635" s="23">
        <v>5</v>
      </c>
      <c r="E635" s="98" t="s">
        <v>49</v>
      </c>
      <c r="F635" s="98" t="s">
        <v>164</v>
      </c>
      <c r="G635" s="98" t="s">
        <v>4120</v>
      </c>
      <c r="H635" s="98" t="s">
        <v>374</v>
      </c>
      <c r="I635" s="98" t="s">
        <v>10146</v>
      </c>
      <c r="J635" s="99">
        <v>45270</v>
      </c>
      <c r="K635" s="107">
        <v>23000000</v>
      </c>
      <c r="L635" s="98" t="s">
        <v>418</v>
      </c>
      <c r="M635" s="23">
        <v>1826</v>
      </c>
      <c r="N635" s="23">
        <v>7</v>
      </c>
      <c r="O635" s="107">
        <v>23000000</v>
      </c>
      <c r="P635" s="23">
        <v>180</v>
      </c>
      <c r="Q635" s="23">
        <v>2</v>
      </c>
      <c r="R635" s="23">
        <v>2</v>
      </c>
      <c r="S635" s="23">
        <v>0.12</v>
      </c>
      <c r="T635" s="47">
        <v>13.090939000000001</v>
      </c>
      <c r="U635" s="98" t="s">
        <v>376</v>
      </c>
      <c r="V635" s="98" t="s">
        <v>3139</v>
      </c>
      <c r="W635" s="69">
        <f t="shared" si="18"/>
        <v>3.5148081043696926E-2</v>
      </c>
    </row>
    <row r="636" spans="1:23">
      <c r="A636">
        <f t="shared" si="19"/>
        <v>497</v>
      </c>
      <c r="B636" s="99">
        <v>44408</v>
      </c>
      <c r="C636" s="23">
        <v>48</v>
      </c>
      <c r="D636" s="23">
        <v>5</v>
      </c>
      <c r="E636" s="98" t="s">
        <v>49</v>
      </c>
      <c r="F636" s="98" t="s">
        <v>164</v>
      </c>
      <c r="G636" s="98" t="s">
        <v>4120</v>
      </c>
      <c r="H636" s="98" t="s">
        <v>374</v>
      </c>
      <c r="I636" s="98" t="s">
        <v>10146</v>
      </c>
      <c r="J636" s="99">
        <v>44905</v>
      </c>
      <c r="K636" s="107">
        <v>9000000</v>
      </c>
      <c r="L636" s="98" t="s">
        <v>419</v>
      </c>
      <c r="M636" s="23">
        <v>1461</v>
      </c>
      <c r="N636" s="23">
        <v>7</v>
      </c>
      <c r="O636" s="107">
        <v>9000000</v>
      </c>
      <c r="P636" s="23">
        <v>180</v>
      </c>
      <c r="Q636" s="23">
        <v>2</v>
      </c>
      <c r="R636" s="23">
        <v>2</v>
      </c>
      <c r="S636" s="23">
        <v>0.41</v>
      </c>
      <c r="T636" s="47">
        <v>3.9733999999999998</v>
      </c>
      <c r="U636" s="98" t="s">
        <v>376</v>
      </c>
      <c r="V636" s="98" t="s">
        <v>3139</v>
      </c>
      <c r="W636" s="69">
        <f t="shared" si="18"/>
        <v>6.1509504752768002E-3</v>
      </c>
    </row>
    <row r="637" spans="1:23">
      <c r="A637">
        <f t="shared" si="19"/>
        <v>497</v>
      </c>
      <c r="B637" s="99">
        <v>44408</v>
      </c>
      <c r="C637" s="23">
        <v>49</v>
      </c>
      <c r="D637" s="23">
        <v>5</v>
      </c>
      <c r="E637" s="98" t="s">
        <v>49</v>
      </c>
      <c r="F637" s="98" t="s">
        <v>164</v>
      </c>
      <c r="G637" s="98" t="s">
        <v>4120</v>
      </c>
      <c r="H637" s="98" t="s">
        <v>374</v>
      </c>
      <c r="I637" s="98" t="s">
        <v>10146</v>
      </c>
      <c r="J637" s="99">
        <v>44905</v>
      </c>
      <c r="K637" s="107">
        <v>12000000</v>
      </c>
      <c r="L637" s="98" t="s">
        <v>420</v>
      </c>
      <c r="M637" s="23">
        <v>1461</v>
      </c>
      <c r="N637" s="23">
        <v>7</v>
      </c>
      <c r="O637" s="107">
        <v>12000000</v>
      </c>
      <c r="P637" s="23">
        <v>180</v>
      </c>
      <c r="Q637" s="23">
        <v>2</v>
      </c>
      <c r="R637" s="23">
        <v>2</v>
      </c>
      <c r="S637" s="23">
        <v>0.12</v>
      </c>
      <c r="T637" s="47">
        <v>8.1125740000000004</v>
      </c>
      <c r="U637" s="98" t="s">
        <v>376</v>
      </c>
      <c r="V637" s="98" t="s">
        <v>3139</v>
      </c>
      <c r="W637" s="69">
        <f t="shared" si="18"/>
        <v>1.2558524412598334E-2</v>
      </c>
    </row>
    <row r="638" spans="1:23">
      <c r="A638">
        <f t="shared" si="19"/>
        <v>497</v>
      </c>
      <c r="B638" s="99">
        <v>44408</v>
      </c>
      <c r="C638" s="23">
        <v>50</v>
      </c>
      <c r="D638" s="23">
        <v>5</v>
      </c>
      <c r="E638" s="98" t="s">
        <v>49</v>
      </c>
      <c r="F638" s="98" t="s">
        <v>164</v>
      </c>
      <c r="G638" s="98" t="s">
        <v>4120</v>
      </c>
      <c r="H638" s="98" t="s">
        <v>374</v>
      </c>
      <c r="I638" s="98" t="s">
        <v>10146</v>
      </c>
      <c r="J638" s="99">
        <v>44905</v>
      </c>
      <c r="K638" s="107">
        <v>10000000</v>
      </c>
      <c r="L638" s="98" t="s">
        <v>421</v>
      </c>
      <c r="M638" s="23">
        <v>1461</v>
      </c>
      <c r="N638" s="23">
        <v>7</v>
      </c>
      <c r="O638" s="107">
        <v>10000000</v>
      </c>
      <c r="P638" s="23">
        <v>180</v>
      </c>
      <c r="Q638" s="23">
        <v>2</v>
      </c>
      <c r="R638" s="23">
        <v>2</v>
      </c>
      <c r="S638" s="23">
        <v>0.41</v>
      </c>
      <c r="T638" s="47">
        <v>4.4148880000000004</v>
      </c>
      <c r="U638" s="98" t="s">
        <v>376</v>
      </c>
      <c r="V638" s="98" t="s">
        <v>3139</v>
      </c>
      <c r="W638" s="69">
        <f t="shared" si="18"/>
        <v>6.8343880409457505E-3</v>
      </c>
    </row>
    <row r="639" spans="1:23">
      <c r="A639">
        <f t="shared" si="19"/>
        <v>497</v>
      </c>
      <c r="B639" s="99">
        <v>44408</v>
      </c>
      <c r="C639" s="23">
        <v>51</v>
      </c>
      <c r="D639" s="23">
        <v>5</v>
      </c>
      <c r="E639" s="98" t="s">
        <v>49</v>
      </c>
      <c r="F639" s="98" t="s">
        <v>164</v>
      </c>
      <c r="G639" s="98" t="s">
        <v>4120</v>
      </c>
      <c r="H639" s="98" t="s">
        <v>374</v>
      </c>
      <c r="I639" s="98" t="s">
        <v>10146</v>
      </c>
      <c r="J639" s="99">
        <v>44905</v>
      </c>
      <c r="K639" s="107">
        <v>10000000</v>
      </c>
      <c r="L639" s="98" t="s">
        <v>422</v>
      </c>
      <c r="M639" s="23">
        <v>1461</v>
      </c>
      <c r="N639" s="23">
        <v>7</v>
      </c>
      <c r="O639" s="107">
        <v>10000000</v>
      </c>
      <c r="P639" s="23">
        <v>30</v>
      </c>
      <c r="Q639" s="23">
        <v>2</v>
      </c>
      <c r="R639" s="23">
        <v>2</v>
      </c>
      <c r="S639" s="23">
        <v>0.01</v>
      </c>
      <c r="T639" s="47">
        <v>5.5518179999999999</v>
      </c>
      <c r="U639" s="98" t="s">
        <v>376</v>
      </c>
      <c r="V639" s="98" t="s">
        <v>3139</v>
      </c>
      <c r="W639" s="69">
        <f t="shared" si="18"/>
        <v>8.5943920988952281E-3</v>
      </c>
    </row>
    <row r="640" spans="1:23">
      <c r="A640">
        <f t="shared" si="19"/>
        <v>497</v>
      </c>
      <c r="B640" s="99">
        <v>44408</v>
      </c>
      <c r="C640" s="23">
        <v>52</v>
      </c>
      <c r="D640" s="23">
        <v>5</v>
      </c>
      <c r="E640" s="98" t="s">
        <v>49</v>
      </c>
      <c r="F640" s="98" t="s">
        <v>164</v>
      </c>
      <c r="G640" s="98" t="s">
        <v>4120</v>
      </c>
      <c r="H640" s="98" t="s">
        <v>374</v>
      </c>
      <c r="I640" s="98" t="s">
        <v>10146</v>
      </c>
      <c r="J640" s="99">
        <v>44905</v>
      </c>
      <c r="K640" s="107">
        <v>15000000</v>
      </c>
      <c r="L640" s="98" t="s">
        <v>423</v>
      </c>
      <c r="M640" s="23">
        <v>1461</v>
      </c>
      <c r="N640" s="23">
        <v>7</v>
      </c>
      <c r="O640" s="107">
        <v>15000000</v>
      </c>
      <c r="P640" s="23">
        <v>180</v>
      </c>
      <c r="Q640" s="23">
        <v>2</v>
      </c>
      <c r="R640" s="23">
        <v>2</v>
      </c>
      <c r="S640" s="23">
        <v>0.12</v>
      </c>
      <c r="T640" s="47">
        <v>11.736065999999999</v>
      </c>
      <c r="U640" s="98" t="s">
        <v>376</v>
      </c>
      <c r="V640" s="98" t="s">
        <v>3139</v>
      </c>
      <c r="W640" s="69">
        <f t="shared" si="18"/>
        <v>1.8167806095681256E-2</v>
      </c>
    </row>
    <row r="641" spans="1:23">
      <c r="A641">
        <f t="shared" si="19"/>
        <v>862</v>
      </c>
      <c r="B641" s="99">
        <v>44408</v>
      </c>
      <c r="C641" s="23">
        <v>53</v>
      </c>
      <c r="D641" s="23">
        <v>5</v>
      </c>
      <c r="E641" s="98" t="s">
        <v>49</v>
      </c>
      <c r="F641" s="98" t="s">
        <v>164</v>
      </c>
      <c r="G641" s="98" t="s">
        <v>4120</v>
      </c>
      <c r="H641" s="98" t="s">
        <v>374</v>
      </c>
      <c r="I641" s="98" t="s">
        <v>10146</v>
      </c>
      <c r="J641" s="99">
        <v>45270</v>
      </c>
      <c r="K641" s="107">
        <v>25000000</v>
      </c>
      <c r="L641" s="98" t="s">
        <v>424</v>
      </c>
      <c r="M641" s="23">
        <v>1826</v>
      </c>
      <c r="N641" s="23">
        <v>7</v>
      </c>
      <c r="O641" s="107">
        <v>25000000</v>
      </c>
      <c r="P641" s="23">
        <v>180</v>
      </c>
      <c r="Q641" s="23">
        <v>2</v>
      </c>
      <c r="R641" s="23">
        <v>2</v>
      </c>
      <c r="S641" s="23">
        <v>0.12</v>
      </c>
      <c r="T641" s="47">
        <v>14.22048</v>
      </c>
      <c r="U641" s="98" t="s">
        <v>376</v>
      </c>
      <c r="V641" s="98" t="s">
        <v>3139</v>
      </c>
      <c r="W641" s="69">
        <f t="shared" si="18"/>
        <v>3.8180804564154736E-2</v>
      </c>
    </row>
    <row r="642" spans="1:23">
      <c r="A642">
        <f t="shared" si="19"/>
        <v>497</v>
      </c>
      <c r="B642" s="99">
        <v>44408</v>
      </c>
      <c r="C642" s="23">
        <v>54</v>
      </c>
      <c r="D642" s="23">
        <v>5</v>
      </c>
      <c r="E642" s="98" t="s">
        <v>49</v>
      </c>
      <c r="F642" s="98" t="s">
        <v>164</v>
      </c>
      <c r="G642" s="98" t="s">
        <v>4120</v>
      </c>
      <c r="H642" s="98" t="s">
        <v>374</v>
      </c>
      <c r="I642" s="98" t="s">
        <v>10146</v>
      </c>
      <c r="J642" s="99">
        <v>44905</v>
      </c>
      <c r="K642" s="107">
        <v>25000000</v>
      </c>
      <c r="L642" s="98" t="s">
        <v>425</v>
      </c>
      <c r="M642" s="23">
        <v>1461</v>
      </c>
      <c r="N642" s="23">
        <v>7</v>
      </c>
      <c r="O642" s="107">
        <v>25000000</v>
      </c>
      <c r="P642" s="23">
        <v>180</v>
      </c>
      <c r="Q642" s="23">
        <v>2</v>
      </c>
      <c r="R642" s="23">
        <v>2</v>
      </c>
      <c r="S642" s="23">
        <v>0.3</v>
      </c>
      <c r="T642" s="47">
        <v>6.6576180000000003</v>
      </c>
      <c r="U642" s="98" t="s">
        <v>376</v>
      </c>
      <c r="V642" s="98" t="s">
        <v>3139</v>
      </c>
      <c r="W642" s="69">
        <f t="shared" ref="W642:W705" si="20">+T642/SUM($T$2:$T$5848)*A642</f>
        <v>1.030620591969381E-2</v>
      </c>
    </row>
    <row r="643" spans="1:23">
      <c r="A643">
        <f t="shared" ref="A643:A706" si="21">+J643-B643</f>
        <v>497</v>
      </c>
      <c r="B643" s="99">
        <v>44408</v>
      </c>
      <c r="C643" s="23">
        <v>55</v>
      </c>
      <c r="D643" s="23">
        <v>5</v>
      </c>
      <c r="E643" s="98" t="s">
        <v>49</v>
      </c>
      <c r="F643" s="98" t="s">
        <v>164</v>
      </c>
      <c r="G643" s="98" t="s">
        <v>4120</v>
      </c>
      <c r="H643" s="98" t="s">
        <v>374</v>
      </c>
      <c r="I643" s="98" t="s">
        <v>10146</v>
      </c>
      <c r="J643" s="99">
        <v>44905</v>
      </c>
      <c r="K643" s="107">
        <v>11000000</v>
      </c>
      <c r="L643" s="98" t="s">
        <v>426</v>
      </c>
      <c r="M643" s="23">
        <v>1461</v>
      </c>
      <c r="N643" s="23">
        <v>7</v>
      </c>
      <c r="O643" s="107">
        <v>11000000</v>
      </c>
      <c r="P643" s="23">
        <v>30</v>
      </c>
      <c r="Q643" s="23">
        <v>2</v>
      </c>
      <c r="R643" s="23">
        <v>2</v>
      </c>
      <c r="S643" s="23">
        <v>0.01</v>
      </c>
      <c r="T643" s="47">
        <v>5.5252590000000001</v>
      </c>
      <c r="U643" s="98" t="s">
        <v>376</v>
      </c>
      <c r="V643" s="98" t="s">
        <v>3139</v>
      </c>
      <c r="W643" s="69">
        <f t="shared" si="20"/>
        <v>8.5532779161618319E-3</v>
      </c>
    </row>
    <row r="644" spans="1:23">
      <c r="A644">
        <f t="shared" si="21"/>
        <v>528</v>
      </c>
      <c r="B644" s="99">
        <v>44408</v>
      </c>
      <c r="C644" s="23">
        <v>56</v>
      </c>
      <c r="D644" s="23">
        <v>5</v>
      </c>
      <c r="E644" s="98" t="s">
        <v>49</v>
      </c>
      <c r="F644" s="98" t="s">
        <v>164</v>
      </c>
      <c r="G644" s="98" t="s">
        <v>4120</v>
      </c>
      <c r="H644" s="98" t="s">
        <v>374</v>
      </c>
      <c r="I644" s="98" t="s">
        <v>6885</v>
      </c>
      <c r="J644" s="99">
        <v>44936</v>
      </c>
      <c r="K644" s="107">
        <v>15000000</v>
      </c>
      <c r="L644" s="98" t="s">
        <v>427</v>
      </c>
      <c r="M644" s="23">
        <v>1461</v>
      </c>
      <c r="N644" s="23">
        <v>7</v>
      </c>
      <c r="O644" s="107">
        <v>15000000</v>
      </c>
      <c r="P644" s="23">
        <v>180</v>
      </c>
      <c r="Q644" s="23">
        <v>2</v>
      </c>
      <c r="R644" s="23">
        <v>2</v>
      </c>
      <c r="S644" s="23">
        <v>0.09</v>
      </c>
      <c r="T644" s="47">
        <v>6.4244649999999996</v>
      </c>
      <c r="U644" s="98" t="s">
        <v>376</v>
      </c>
      <c r="V644" s="98" t="s">
        <v>3139</v>
      </c>
      <c r="W644" s="69">
        <f t="shared" si="20"/>
        <v>1.0565606794154346E-2</v>
      </c>
    </row>
    <row r="645" spans="1:23">
      <c r="A645">
        <f t="shared" si="21"/>
        <v>528</v>
      </c>
      <c r="B645" s="99">
        <v>44408</v>
      </c>
      <c r="C645" s="23">
        <v>57</v>
      </c>
      <c r="D645" s="23">
        <v>5</v>
      </c>
      <c r="E645" s="98" t="s">
        <v>49</v>
      </c>
      <c r="F645" s="98" t="s">
        <v>164</v>
      </c>
      <c r="G645" s="98" t="s">
        <v>4120</v>
      </c>
      <c r="H645" s="98" t="s">
        <v>374</v>
      </c>
      <c r="I645" s="98" t="s">
        <v>6885</v>
      </c>
      <c r="J645" s="99">
        <v>44936</v>
      </c>
      <c r="K645" s="107">
        <v>10000000</v>
      </c>
      <c r="L645" s="98" t="s">
        <v>428</v>
      </c>
      <c r="M645" s="23">
        <v>1461</v>
      </c>
      <c r="N645" s="23">
        <v>7</v>
      </c>
      <c r="O645" s="107">
        <v>10000000</v>
      </c>
      <c r="P645" s="23">
        <v>180</v>
      </c>
      <c r="Q645" s="23">
        <v>2</v>
      </c>
      <c r="R645" s="23">
        <v>2</v>
      </c>
      <c r="S645" s="23">
        <v>0.09</v>
      </c>
      <c r="T645" s="47">
        <v>4.274235</v>
      </c>
      <c r="U645" s="98" t="s">
        <v>376</v>
      </c>
      <c r="V645" s="98" t="s">
        <v>3139</v>
      </c>
      <c r="W645" s="69">
        <f t="shared" si="20"/>
        <v>7.0293614107653016E-3</v>
      </c>
    </row>
    <row r="646" spans="1:23">
      <c r="A646">
        <f t="shared" si="21"/>
        <v>528</v>
      </c>
      <c r="B646" s="99">
        <v>44408</v>
      </c>
      <c r="C646" s="23">
        <v>58</v>
      </c>
      <c r="D646" s="23">
        <v>5</v>
      </c>
      <c r="E646" s="98" t="s">
        <v>49</v>
      </c>
      <c r="F646" s="98" t="s">
        <v>164</v>
      </c>
      <c r="G646" s="98" t="s">
        <v>4120</v>
      </c>
      <c r="H646" s="98" t="s">
        <v>374</v>
      </c>
      <c r="I646" s="98" t="s">
        <v>6885</v>
      </c>
      <c r="J646" s="99">
        <v>44936</v>
      </c>
      <c r="K646" s="107">
        <v>12000000</v>
      </c>
      <c r="L646" s="98" t="s">
        <v>429</v>
      </c>
      <c r="M646" s="23">
        <v>1461</v>
      </c>
      <c r="N646" s="23">
        <v>7</v>
      </c>
      <c r="O646" s="107">
        <v>12000000</v>
      </c>
      <c r="P646" s="23">
        <v>180</v>
      </c>
      <c r="Q646" s="23">
        <v>2</v>
      </c>
      <c r="R646" s="23">
        <v>2</v>
      </c>
      <c r="S646" s="23">
        <v>0.09</v>
      </c>
      <c r="T646" s="47">
        <v>5.2953789999999996</v>
      </c>
      <c r="U646" s="98" t="s">
        <v>376</v>
      </c>
      <c r="V646" s="98" t="s">
        <v>3139</v>
      </c>
      <c r="W646" s="69">
        <f t="shared" si="20"/>
        <v>8.7087239700149727E-3</v>
      </c>
    </row>
    <row r="647" spans="1:23">
      <c r="A647">
        <f t="shared" si="21"/>
        <v>528</v>
      </c>
      <c r="B647" s="99">
        <v>44408</v>
      </c>
      <c r="C647" s="23">
        <v>59</v>
      </c>
      <c r="D647" s="23">
        <v>5</v>
      </c>
      <c r="E647" s="98" t="s">
        <v>49</v>
      </c>
      <c r="F647" s="98" t="s">
        <v>164</v>
      </c>
      <c r="G647" s="98" t="s">
        <v>4120</v>
      </c>
      <c r="H647" s="98" t="s">
        <v>374</v>
      </c>
      <c r="I647" s="98" t="s">
        <v>6885</v>
      </c>
      <c r="J647" s="99">
        <v>44936</v>
      </c>
      <c r="K647" s="107">
        <v>15500000</v>
      </c>
      <c r="L647" s="98" t="s">
        <v>430</v>
      </c>
      <c r="M647" s="23">
        <v>1461</v>
      </c>
      <c r="N647" s="23">
        <v>7</v>
      </c>
      <c r="O647" s="107">
        <v>15500000</v>
      </c>
      <c r="P647" s="23">
        <v>180</v>
      </c>
      <c r="Q647" s="23">
        <v>2</v>
      </c>
      <c r="R647" s="23">
        <v>2</v>
      </c>
      <c r="S647" s="23">
        <v>0.38</v>
      </c>
      <c r="T647" s="47">
        <v>5.8744560000000003</v>
      </c>
      <c r="U647" s="98" t="s">
        <v>376</v>
      </c>
      <c r="V647" s="98" t="s">
        <v>3139</v>
      </c>
      <c r="W647" s="69">
        <f t="shared" si="20"/>
        <v>9.6610678438688313E-3</v>
      </c>
    </row>
    <row r="648" spans="1:23">
      <c r="A648">
        <f t="shared" si="21"/>
        <v>528</v>
      </c>
      <c r="B648" s="99">
        <v>44408</v>
      </c>
      <c r="C648" s="23">
        <v>60</v>
      </c>
      <c r="D648" s="23">
        <v>5</v>
      </c>
      <c r="E648" s="98" t="s">
        <v>49</v>
      </c>
      <c r="F648" s="98" t="s">
        <v>164</v>
      </c>
      <c r="G648" s="98" t="s">
        <v>4120</v>
      </c>
      <c r="H648" s="98" t="s">
        <v>374</v>
      </c>
      <c r="I648" s="98" t="s">
        <v>6885</v>
      </c>
      <c r="J648" s="99">
        <v>44936</v>
      </c>
      <c r="K648" s="107">
        <v>10000000</v>
      </c>
      <c r="L648" s="98" t="s">
        <v>431</v>
      </c>
      <c r="M648" s="23">
        <v>1461</v>
      </c>
      <c r="N648" s="23">
        <v>7</v>
      </c>
      <c r="O648" s="107">
        <v>10000000</v>
      </c>
      <c r="P648" s="23">
        <v>180</v>
      </c>
      <c r="Q648" s="23">
        <v>2</v>
      </c>
      <c r="R648" s="23">
        <v>2</v>
      </c>
      <c r="S648" s="23">
        <v>0.09</v>
      </c>
      <c r="T648" s="47">
        <v>4.2829769999999998</v>
      </c>
      <c r="U648" s="98" t="s">
        <v>376</v>
      </c>
      <c r="V648" s="98" t="s">
        <v>3139</v>
      </c>
      <c r="W648" s="69">
        <f t="shared" si="20"/>
        <v>7.0437384109660181E-3</v>
      </c>
    </row>
    <row r="649" spans="1:23">
      <c r="A649">
        <f t="shared" si="21"/>
        <v>528</v>
      </c>
      <c r="B649" s="99">
        <v>44408</v>
      </c>
      <c r="C649" s="23">
        <v>61</v>
      </c>
      <c r="D649" s="23">
        <v>5</v>
      </c>
      <c r="E649" s="98" t="s">
        <v>49</v>
      </c>
      <c r="F649" s="98" t="s">
        <v>164</v>
      </c>
      <c r="G649" s="98" t="s">
        <v>4120</v>
      </c>
      <c r="H649" s="98" t="s">
        <v>374</v>
      </c>
      <c r="I649" s="98" t="s">
        <v>6885</v>
      </c>
      <c r="J649" s="99">
        <v>44936</v>
      </c>
      <c r="K649" s="107">
        <v>8000000</v>
      </c>
      <c r="L649" s="98" t="s">
        <v>432</v>
      </c>
      <c r="M649" s="23">
        <v>1461</v>
      </c>
      <c r="N649" s="23">
        <v>7</v>
      </c>
      <c r="O649" s="107">
        <v>8000000</v>
      </c>
      <c r="P649" s="23">
        <v>180</v>
      </c>
      <c r="Q649" s="23">
        <v>2</v>
      </c>
      <c r="R649" s="23">
        <v>2</v>
      </c>
      <c r="S649" s="23">
        <v>0.09</v>
      </c>
      <c r="T649" s="47">
        <v>3.4238080000000002</v>
      </c>
      <c r="U649" s="98" t="s">
        <v>376</v>
      </c>
      <c r="V649" s="98" t="s">
        <v>3139</v>
      </c>
      <c r="W649" s="69">
        <f t="shared" si="20"/>
        <v>5.6307582135913274E-3</v>
      </c>
    </row>
    <row r="650" spans="1:23">
      <c r="A650">
        <f t="shared" si="21"/>
        <v>893</v>
      </c>
      <c r="B650" s="99">
        <v>44408</v>
      </c>
      <c r="C650" s="23">
        <v>62</v>
      </c>
      <c r="D650" s="23">
        <v>5</v>
      </c>
      <c r="E650" s="98" t="s">
        <v>49</v>
      </c>
      <c r="F650" s="98" t="s">
        <v>164</v>
      </c>
      <c r="G650" s="98" t="s">
        <v>4120</v>
      </c>
      <c r="H650" s="98" t="s">
        <v>374</v>
      </c>
      <c r="I650" s="98" t="s">
        <v>6885</v>
      </c>
      <c r="J650" s="99">
        <v>45301</v>
      </c>
      <c r="K650" s="107">
        <v>50000000</v>
      </c>
      <c r="L650" s="98" t="s">
        <v>433</v>
      </c>
      <c r="M650" s="23">
        <v>1826</v>
      </c>
      <c r="N650" s="23">
        <v>7</v>
      </c>
      <c r="O650" s="107">
        <v>50000000</v>
      </c>
      <c r="P650" s="23">
        <v>180</v>
      </c>
      <c r="Q650" s="23">
        <v>2</v>
      </c>
      <c r="R650" s="23">
        <v>2</v>
      </c>
      <c r="S650" s="23">
        <v>0.09</v>
      </c>
      <c r="T650" s="47">
        <v>32.972645999999997</v>
      </c>
      <c r="U650" s="98" t="s">
        <v>376</v>
      </c>
      <c r="V650" s="98" t="s">
        <v>3139</v>
      </c>
      <c r="W650" s="69">
        <f t="shared" si="20"/>
        <v>9.1712559313325212E-2</v>
      </c>
    </row>
    <row r="651" spans="1:23">
      <c r="A651">
        <f t="shared" si="21"/>
        <v>893</v>
      </c>
      <c r="B651" s="99">
        <v>44408</v>
      </c>
      <c r="C651" s="23">
        <v>63</v>
      </c>
      <c r="D651" s="23">
        <v>5</v>
      </c>
      <c r="E651" s="98" t="s">
        <v>49</v>
      </c>
      <c r="F651" s="98" t="s">
        <v>164</v>
      </c>
      <c r="G651" s="98" t="s">
        <v>4120</v>
      </c>
      <c r="H651" s="98" t="s">
        <v>374</v>
      </c>
      <c r="I651" s="98" t="s">
        <v>6885</v>
      </c>
      <c r="J651" s="99">
        <v>45301</v>
      </c>
      <c r="K651" s="107">
        <v>20000000</v>
      </c>
      <c r="L651" s="98" t="s">
        <v>434</v>
      </c>
      <c r="M651" s="23">
        <v>1826</v>
      </c>
      <c r="N651" s="23">
        <v>7</v>
      </c>
      <c r="O651" s="107">
        <v>20000000</v>
      </c>
      <c r="P651" s="23">
        <v>180</v>
      </c>
      <c r="Q651" s="23">
        <v>2</v>
      </c>
      <c r="R651" s="23">
        <v>2</v>
      </c>
      <c r="S651" s="23">
        <v>0.09</v>
      </c>
      <c r="T651" s="47">
        <v>11.377556</v>
      </c>
      <c r="U651" s="98" t="s">
        <v>376</v>
      </c>
      <c r="V651" s="98" t="s">
        <v>3139</v>
      </c>
      <c r="W651" s="69">
        <f t="shared" si="20"/>
        <v>3.164637680247679E-2</v>
      </c>
    </row>
    <row r="652" spans="1:23">
      <c r="A652">
        <f t="shared" si="21"/>
        <v>893</v>
      </c>
      <c r="B652" s="99">
        <v>44408</v>
      </c>
      <c r="C652" s="23">
        <v>64</v>
      </c>
      <c r="D652" s="23">
        <v>5</v>
      </c>
      <c r="E652" s="98" t="s">
        <v>49</v>
      </c>
      <c r="F652" s="98" t="s">
        <v>164</v>
      </c>
      <c r="G652" s="98" t="s">
        <v>4120</v>
      </c>
      <c r="H652" s="98" t="s">
        <v>374</v>
      </c>
      <c r="I652" s="98" t="s">
        <v>6885</v>
      </c>
      <c r="J652" s="99">
        <v>45301</v>
      </c>
      <c r="K652" s="107">
        <v>30000000</v>
      </c>
      <c r="L652" s="98" t="s">
        <v>435</v>
      </c>
      <c r="M652" s="23">
        <v>1826</v>
      </c>
      <c r="N652" s="23">
        <v>7</v>
      </c>
      <c r="O652" s="107">
        <v>30000000</v>
      </c>
      <c r="P652" s="23">
        <v>30</v>
      </c>
      <c r="Q652" s="23">
        <v>2</v>
      </c>
      <c r="R652" s="23">
        <v>2</v>
      </c>
      <c r="S652" s="23">
        <v>0.3</v>
      </c>
      <c r="T652" s="47">
        <v>17.180057999999999</v>
      </c>
      <c r="U652" s="98" t="s">
        <v>376</v>
      </c>
      <c r="V652" s="98" t="s">
        <v>3139</v>
      </c>
      <c r="W652" s="69">
        <f t="shared" si="20"/>
        <v>4.7785885558937771E-2</v>
      </c>
    </row>
    <row r="653" spans="1:23">
      <c r="A653">
        <f t="shared" si="21"/>
        <v>893</v>
      </c>
      <c r="B653" s="99">
        <v>44408</v>
      </c>
      <c r="C653" s="23">
        <v>65</v>
      </c>
      <c r="D653" s="23">
        <v>5</v>
      </c>
      <c r="E653" s="98" t="s">
        <v>49</v>
      </c>
      <c r="F653" s="98" t="s">
        <v>164</v>
      </c>
      <c r="G653" s="98" t="s">
        <v>4120</v>
      </c>
      <c r="H653" s="98" t="s">
        <v>374</v>
      </c>
      <c r="I653" s="98" t="s">
        <v>6885</v>
      </c>
      <c r="J653" s="99">
        <v>45301</v>
      </c>
      <c r="K653" s="107">
        <v>25000000</v>
      </c>
      <c r="L653" s="98" t="s">
        <v>436</v>
      </c>
      <c r="M653" s="23">
        <v>1826</v>
      </c>
      <c r="N653" s="23">
        <v>7</v>
      </c>
      <c r="O653" s="107">
        <v>25000000</v>
      </c>
      <c r="P653" s="23">
        <v>180</v>
      </c>
      <c r="Q653" s="23">
        <v>2</v>
      </c>
      <c r="R653" s="23">
        <v>2</v>
      </c>
      <c r="S653" s="23">
        <v>0.09</v>
      </c>
      <c r="T653" s="47">
        <v>14.221946000000001</v>
      </c>
      <c r="U653" s="98" t="s">
        <v>376</v>
      </c>
      <c r="V653" s="98" t="s">
        <v>3139</v>
      </c>
      <c r="W653" s="69">
        <f t="shared" si="20"/>
        <v>3.9557973784570044E-2</v>
      </c>
    </row>
    <row r="654" spans="1:23">
      <c r="A654">
        <f t="shared" si="21"/>
        <v>893</v>
      </c>
      <c r="B654" s="99">
        <v>44408</v>
      </c>
      <c r="C654" s="23">
        <v>66</v>
      </c>
      <c r="D654" s="23">
        <v>5</v>
      </c>
      <c r="E654" s="98" t="s">
        <v>49</v>
      </c>
      <c r="F654" s="98" t="s">
        <v>164</v>
      </c>
      <c r="G654" s="98" t="s">
        <v>4120</v>
      </c>
      <c r="H654" s="98" t="s">
        <v>374</v>
      </c>
      <c r="I654" s="98" t="s">
        <v>6885</v>
      </c>
      <c r="J654" s="99">
        <v>45301</v>
      </c>
      <c r="K654" s="107">
        <v>30000000</v>
      </c>
      <c r="L654" s="98" t="s">
        <v>437</v>
      </c>
      <c r="M654" s="23">
        <v>1826</v>
      </c>
      <c r="N654" s="23">
        <v>7</v>
      </c>
      <c r="O654" s="107">
        <v>30000000</v>
      </c>
      <c r="P654" s="23">
        <v>180</v>
      </c>
      <c r="Q654" s="23">
        <v>2</v>
      </c>
      <c r="R654" s="23">
        <v>2</v>
      </c>
      <c r="S654" s="23">
        <v>0.38</v>
      </c>
      <c r="T654" s="47">
        <v>20.394072000000001</v>
      </c>
      <c r="U654" s="98" t="s">
        <v>376</v>
      </c>
      <c r="V654" s="98" t="s">
        <v>3139</v>
      </c>
      <c r="W654" s="69">
        <f t="shared" si="20"/>
        <v>5.6725582106459546E-2</v>
      </c>
    </row>
    <row r="655" spans="1:23">
      <c r="A655">
        <f t="shared" si="21"/>
        <v>893</v>
      </c>
      <c r="B655" s="99">
        <v>44408</v>
      </c>
      <c r="C655" s="23">
        <v>67</v>
      </c>
      <c r="D655" s="23">
        <v>5</v>
      </c>
      <c r="E655" s="98" t="s">
        <v>49</v>
      </c>
      <c r="F655" s="98" t="s">
        <v>164</v>
      </c>
      <c r="G655" s="98" t="s">
        <v>4120</v>
      </c>
      <c r="H655" s="98" t="s">
        <v>374</v>
      </c>
      <c r="I655" s="98" t="s">
        <v>6885</v>
      </c>
      <c r="J655" s="99">
        <v>45301</v>
      </c>
      <c r="K655" s="107">
        <v>20000000</v>
      </c>
      <c r="L655" s="98" t="s">
        <v>438</v>
      </c>
      <c r="M655" s="23">
        <v>1826</v>
      </c>
      <c r="N655" s="23">
        <v>7</v>
      </c>
      <c r="O655" s="107">
        <v>20000000</v>
      </c>
      <c r="P655" s="23">
        <v>180</v>
      </c>
      <c r="Q655" s="23">
        <v>2</v>
      </c>
      <c r="R655" s="23">
        <v>2</v>
      </c>
      <c r="S655" s="23">
        <v>0.09</v>
      </c>
      <c r="T655" s="47">
        <v>11.391641</v>
      </c>
      <c r="U655" s="98" t="s">
        <v>376</v>
      </c>
      <c r="V655" s="98" t="s">
        <v>3139</v>
      </c>
      <c r="W655" s="69">
        <f t="shared" si="20"/>
        <v>3.1685553864515673E-2</v>
      </c>
    </row>
    <row r="656" spans="1:23">
      <c r="A656">
        <f t="shared" si="21"/>
        <v>528</v>
      </c>
      <c r="B656" s="99">
        <v>44408</v>
      </c>
      <c r="C656" s="23">
        <v>68</v>
      </c>
      <c r="D656" s="23">
        <v>5</v>
      </c>
      <c r="E656" s="98" t="s">
        <v>49</v>
      </c>
      <c r="F656" s="98" t="s">
        <v>164</v>
      </c>
      <c r="G656" s="98" t="s">
        <v>4120</v>
      </c>
      <c r="H656" s="98" t="s">
        <v>374</v>
      </c>
      <c r="I656" s="98" t="s">
        <v>6885</v>
      </c>
      <c r="J656" s="99">
        <v>44936</v>
      </c>
      <c r="K656" s="107">
        <v>20000000</v>
      </c>
      <c r="L656" s="98" t="s">
        <v>439</v>
      </c>
      <c r="M656" s="23">
        <v>1461</v>
      </c>
      <c r="N656" s="23">
        <v>7</v>
      </c>
      <c r="O656" s="107">
        <v>20000000</v>
      </c>
      <c r="P656" s="23">
        <v>30</v>
      </c>
      <c r="Q656" s="23">
        <v>2</v>
      </c>
      <c r="R656" s="23">
        <v>2</v>
      </c>
      <c r="S656" s="23">
        <v>0.01</v>
      </c>
      <c r="T656" s="47">
        <v>8.5549309999999998</v>
      </c>
      <c r="U656" s="98" t="s">
        <v>376</v>
      </c>
      <c r="V656" s="98" t="s">
        <v>3139</v>
      </c>
      <c r="W656" s="69">
        <f t="shared" si="20"/>
        <v>1.4069348513397091E-2</v>
      </c>
    </row>
    <row r="657" spans="1:23">
      <c r="A657">
        <f t="shared" si="21"/>
        <v>528</v>
      </c>
      <c r="B657" s="99">
        <v>44408</v>
      </c>
      <c r="C657" s="23">
        <v>69</v>
      </c>
      <c r="D657" s="23">
        <v>5</v>
      </c>
      <c r="E657" s="98" t="s">
        <v>49</v>
      </c>
      <c r="F657" s="98" t="s">
        <v>164</v>
      </c>
      <c r="G657" s="98" t="s">
        <v>4120</v>
      </c>
      <c r="H657" s="98" t="s">
        <v>374</v>
      </c>
      <c r="I657" s="98" t="s">
        <v>6885</v>
      </c>
      <c r="J657" s="99">
        <v>44936</v>
      </c>
      <c r="K657" s="107">
        <v>10200000</v>
      </c>
      <c r="L657" s="98" t="s">
        <v>440</v>
      </c>
      <c r="M657" s="23">
        <v>1461</v>
      </c>
      <c r="N657" s="23">
        <v>7</v>
      </c>
      <c r="O657" s="107">
        <v>10200000</v>
      </c>
      <c r="P657" s="23">
        <v>180</v>
      </c>
      <c r="Q657" s="23">
        <v>2</v>
      </c>
      <c r="R657" s="23">
        <v>2</v>
      </c>
      <c r="S657" s="23">
        <v>0.09</v>
      </c>
      <c r="T657" s="47">
        <v>4.3634760000000004</v>
      </c>
      <c r="U657" s="98" t="s">
        <v>376</v>
      </c>
      <c r="V657" s="98" t="s">
        <v>3139</v>
      </c>
      <c r="W657" s="69">
        <f t="shared" si="20"/>
        <v>7.1761262100002781E-3</v>
      </c>
    </row>
    <row r="658" spans="1:23">
      <c r="A658">
        <f t="shared" si="21"/>
        <v>528</v>
      </c>
      <c r="B658" s="99">
        <v>44408</v>
      </c>
      <c r="C658" s="23">
        <v>70</v>
      </c>
      <c r="D658" s="23">
        <v>5</v>
      </c>
      <c r="E658" s="98" t="s">
        <v>49</v>
      </c>
      <c r="F658" s="98" t="s">
        <v>164</v>
      </c>
      <c r="G658" s="98" t="s">
        <v>4120</v>
      </c>
      <c r="H658" s="98" t="s">
        <v>374</v>
      </c>
      <c r="I658" s="98" t="s">
        <v>6885</v>
      </c>
      <c r="J658" s="99">
        <v>44936</v>
      </c>
      <c r="K658" s="107">
        <v>7000000</v>
      </c>
      <c r="L658" s="98" t="s">
        <v>441</v>
      </c>
      <c r="M658" s="23">
        <v>1461</v>
      </c>
      <c r="N658" s="23">
        <v>7</v>
      </c>
      <c r="O658" s="107">
        <v>7000000</v>
      </c>
      <c r="P658" s="23">
        <v>180</v>
      </c>
      <c r="Q658" s="23">
        <v>2</v>
      </c>
      <c r="R658" s="23">
        <v>2</v>
      </c>
      <c r="S658" s="23">
        <v>0.09</v>
      </c>
      <c r="T658" s="47">
        <v>3.2203140000000001</v>
      </c>
      <c r="U658" s="98" t="s">
        <v>376</v>
      </c>
      <c r="V658" s="98" t="s">
        <v>3139</v>
      </c>
      <c r="W658" s="69">
        <f t="shared" si="20"/>
        <v>5.296094146004432E-3</v>
      </c>
    </row>
    <row r="659" spans="1:23">
      <c r="A659">
        <f t="shared" si="21"/>
        <v>528</v>
      </c>
      <c r="B659" s="99">
        <v>44408</v>
      </c>
      <c r="C659" s="23">
        <v>71</v>
      </c>
      <c r="D659" s="23">
        <v>5</v>
      </c>
      <c r="E659" s="98" t="s">
        <v>49</v>
      </c>
      <c r="F659" s="98" t="s">
        <v>164</v>
      </c>
      <c r="G659" s="98" t="s">
        <v>4120</v>
      </c>
      <c r="H659" s="98" t="s">
        <v>374</v>
      </c>
      <c r="I659" s="98" t="s">
        <v>6885</v>
      </c>
      <c r="J659" s="99">
        <v>44936</v>
      </c>
      <c r="K659" s="107">
        <v>20000000</v>
      </c>
      <c r="L659" s="98" t="s">
        <v>442</v>
      </c>
      <c r="M659" s="23">
        <v>1461</v>
      </c>
      <c r="N659" s="23">
        <v>7</v>
      </c>
      <c r="O659" s="107">
        <v>20000000</v>
      </c>
      <c r="P659" s="23">
        <v>180</v>
      </c>
      <c r="Q659" s="23">
        <v>2</v>
      </c>
      <c r="R659" s="23">
        <v>2</v>
      </c>
      <c r="S659" s="23">
        <v>0.09</v>
      </c>
      <c r="T659" s="47">
        <v>8.5659530000000004</v>
      </c>
      <c r="U659" s="98" t="s">
        <v>376</v>
      </c>
      <c r="V659" s="98" t="s">
        <v>3139</v>
      </c>
      <c r="W659" s="69">
        <f t="shared" si="20"/>
        <v>1.4087475177342676E-2</v>
      </c>
    </row>
    <row r="660" spans="1:23">
      <c r="A660">
        <f t="shared" si="21"/>
        <v>528</v>
      </c>
      <c r="B660" s="99">
        <v>44408</v>
      </c>
      <c r="C660" s="23">
        <v>72</v>
      </c>
      <c r="D660" s="23">
        <v>5</v>
      </c>
      <c r="E660" s="98" t="s">
        <v>49</v>
      </c>
      <c r="F660" s="98" t="s">
        <v>164</v>
      </c>
      <c r="G660" s="98" t="s">
        <v>4120</v>
      </c>
      <c r="H660" s="98" t="s">
        <v>374</v>
      </c>
      <c r="I660" s="98" t="s">
        <v>6885</v>
      </c>
      <c r="J660" s="99">
        <v>44936</v>
      </c>
      <c r="K660" s="107">
        <v>20000000</v>
      </c>
      <c r="L660" s="98" t="s">
        <v>443</v>
      </c>
      <c r="M660" s="23">
        <v>1461</v>
      </c>
      <c r="N660" s="23">
        <v>7</v>
      </c>
      <c r="O660" s="107">
        <v>20000000</v>
      </c>
      <c r="P660" s="23">
        <v>180</v>
      </c>
      <c r="Q660" s="23">
        <v>2</v>
      </c>
      <c r="R660" s="23">
        <v>2</v>
      </c>
      <c r="S660" s="23">
        <v>0.09</v>
      </c>
      <c r="T660" s="47">
        <v>10.988599000000001</v>
      </c>
      <c r="U660" s="98" t="s">
        <v>376</v>
      </c>
      <c r="V660" s="98" t="s">
        <v>3139</v>
      </c>
      <c r="W660" s="69">
        <f t="shared" si="20"/>
        <v>1.8071733016311504E-2</v>
      </c>
    </row>
    <row r="661" spans="1:23">
      <c r="A661">
        <f t="shared" si="21"/>
        <v>195</v>
      </c>
      <c r="B661" s="99">
        <v>44408</v>
      </c>
      <c r="C661" s="23">
        <v>73</v>
      </c>
      <c r="D661" s="23">
        <v>5</v>
      </c>
      <c r="E661" s="98" t="s">
        <v>49</v>
      </c>
      <c r="F661" s="98" t="s">
        <v>164</v>
      </c>
      <c r="G661" s="98" t="s">
        <v>4120</v>
      </c>
      <c r="H661" s="98" t="s">
        <v>374</v>
      </c>
      <c r="I661" s="98" t="s">
        <v>10147</v>
      </c>
      <c r="J661" s="99">
        <v>44603</v>
      </c>
      <c r="K661" s="107">
        <v>12000000</v>
      </c>
      <c r="L661" s="98" t="s">
        <v>444</v>
      </c>
      <c r="M661" s="23">
        <v>1096</v>
      </c>
      <c r="N661" s="23">
        <v>7</v>
      </c>
      <c r="O661" s="107">
        <v>12000000</v>
      </c>
      <c r="P661" s="23">
        <v>180</v>
      </c>
      <c r="Q661" s="23">
        <v>2</v>
      </c>
      <c r="R661" s="23">
        <v>2</v>
      </c>
      <c r="S661" s="23">
        <v>0.04</v>
      </c>
      <c r="T661" s="47">
        <v>4.4587969999999997</v>
      </c>
      <c r="U661" s="98" t="s">
        <v>85</v>
      </c>
      <c r="V661" s="98" t="s">
        <v>3139</v>
      </c>
      <c r="W661" s="69">
        <f t="shared" si="20"/>
        <v>2.7081696438412983E-3</v>
      </c>
    </row>
    <row r="662" spans="1:23">
      <c r="A662">
        <f t="shared" si="21"/>
        <v>560</v>
      </c>
      <c r="B662" s="99">
        <v>44408</v>
      </c>
      <c r="C662" s="23">
        <v>74</v>
      </c>
      <c r="D662" s="23">
        <v>5</v>
      </c>
      <c r="E662" s="98" t="s">
        <v>49</v>
      </c>
      <c r="F662" s="98" t="s">
        <v>164</v>
      </c>
      <c r="G662" s="98" t="s">
        <v>4120</v>
      </c>
      <c r="H662" s="98" t="s">
        <v>374</v>
      </c>
      <c r="I662" s="98" t="s">
        <v>10147</v>
      </c>
      <c r="J662" s="99">
        <v>44968</v>
      </c>
      <c r="K662" s="107">
        <v>11000000</v>
      </c>
      <c r="L662" s="98" t="s">
        <v>445</v>
      </c>
      <c r="M662" s="23">
        <v>1461</v>
      </c>
      <c r="N662" s="23">
        <v>7</v>
      </c>
      <c r="O662" s="107">
        <v>11000000</v>
      </c>
      <c r="P662" s="23">
        <v>180</v>
      </c>
      <c r="Q662" s="23">
        <v>2</v>
      </c>
      <c r="R662" s="23">
        <v>2</v>
      </c>
      <c r="S662" s="23">
        <v>0.04</v>
      </c>
      <c r="T662" s="47">
        <v>6.0436240000000003</v>
      </c>
      <c r="U662" s="98" t="s">
        <v>376</v>
      </c>
      <c r="V662" s="98" t="s">
        <v>3139</v>
      </c>
      <c r="W662" s="69">
        <f t="shared" si="20"/>
        <v>1.0541660327145739E-2</v>
      </c>
    </row>
    <row r="663" spans="1:23">
      <c r="A663">
        <f t="shared" si="21"/>
        <v>195</v>
      </c>
      <c r="B663" s="99">
        <v>44408</v>
      </c>
      <c r="C663" s="23">
        <v>75</v>
      </c>
      <c r="D663" s="23">
        <v>5</v>
      </c>
      <c r="E663" s="98" t="s">
        <v>49</v>
      </c>
      <c r="F663" s="98" t="s">
        <v>164</v>
      </c>
      <c r="G663" s="98" t="s">
        <v>4120</v>
      </c>
      <c r="H663" s="98" t="s">
        <v>374</v>
      </c>
      <c r="I663" s="98" t="s">
        <v>10147</v>
      </c>
      <c r="J663" s="99">
        <v>44603</v>
      </c>
      <c r="K663" s="107">
        <v>6000000</v>
      </c>
      <c r="L663" s="98" t="s">
        <v>446</v>
      </c>
      <c r="M663" s="23">
        <v>1096</v>
      </c>
      <c r="N663" s="23">
        <v>7</v>
      </c>
      <c r="O663" s="107">
        <v>6000000</v>
      </c>
      <c r="P663" s="23">
        <v>180</v>
      </c>
      <c r="Q663" s="23">
        <v>2</v>
      </c>
      <c r="R663" s="23">
        <v>2</v>
      </c>
      <c r="S663" s="23">
        <v>0.33</v>
      </c>
      <c r="T663" s="47">
        <v>2.243709</v>
      </c>
      <c r="U663" s="98" t="s">
        <v>85</v>
      </c>
      <c r="V663" s="98" t="s">
        <v>3139</v>
      </c>
      <c r="W663" s="69">
        <f t="shared" si="20"/>
        <v>1.3627766869434774E-3</v>
      </c>
    </row>
    <row r="664" spans="1:23">
      <c r="A664">
        <f t="shared" si="21"/>
        <v>560</v>
      </c>
      <c r="B664" s="99">
        <v>44408</v>
      </c>
      <c r="C664" s="23">
        <v>76</v>
      </c>
      <c r="D664" s="23">
        <v>5</v>
      </c>
      <c r="E664" s="98" t="s">
        <v>49</v>
      </c>
      <c r="F664" s="98" t="s">
        <v>164</v>
      </c>
      <c r="G664" s="98" t="s">
        <v>4120</v>
      </c>
      <c r="H664" s="98" t="s">
        <v>374</v>
      </c>
      <c r="I664" s="98" t="s">
        <v>10147</v>
      </c>
      <c r="J664" s="99">
        <v>44968</v>
      </c>
      <c r="K664" s="107">
        <v>12500000</v>
      </c>
      <c r="L664" s="98" t="s">
        <v>447</v>
      </c>
      <c r="M664" s="23">
        <v>1461</v>
      </c>
      <c r="N664" s="23">
        <v>7</v>
      </c>
      <c r="O664" s="107">
        <v>12500000</v>
      </c>
      <c r="P664" s="23">
        <v>180</v>
      </c>
      <c r="Q664" s="23">
        <v>2</v>
      </c>
      <c r="R664" s="23">
        <v>2</v>
      </c>
      <c r="S664" s="23">
        <v>0.33</v>
      </c>
      <c r="T664" s="47">
        <v>7.233638</v>
      </c>
      <c r="U664" s="98" t="s">
        <v>376</v>
      </c>
      <c r="V664" s="98" t="s">
        <v>3139</v>
      </c>
      <c r="W664" s="69">
        <f t="shared" si="20"/>
        <v>1.261735586554257E-2</v>
      </c>
    </row>
    <row r="665" spans="1:23">
      <c r="A665">
        <f t="shared" si="21"/>
        <v>560</v>
      </c>
      <c r="B665" s="99">
        <v>44408</v>
      </c>
      <c r="C665" s="23">
        <v>77</v>
      </c>
      <c r="D665" s="23">
        <v>5</v>
      </c>
      <c r="E665" s="98" t="s">
        <v>49</v>
      </c>
      <c r="F665" s="98" t="s">
        <v>164</v>
      </c>
      <c r="G665" s="98" t="s">
        <v>4120</v>
      </c>
      <c r="H665" s="98" t="s">
        <v>374</v>
      </c>
      <c r="I665" s="98" t="s">
        <v>10147</v>
      </c>
      <c r="J665" s="99">
        <v>44968</v>
      </c>
      <c r="K665" s="107">
        <v>8000000</v>
      </c>
      <c r="L665" s="98" t="s">
        <v>448</v>
      </c>
      <c r="M665" s="23">
        <v>1461</v>
      </c>
      <c r="N665" s="23">
        <v>7</v>
      </c>
      <c r="O665" s="107">
        <v>8000000</v>
      </c>
      <c r="P665" s="23">
        <v>180</v>
      </c>
      <c r="Q665" s="23">
        <v>2</v>
      </c>
      <c r="R665" s="23">
        <v>2</v>
      </c>
      <c r="S665" s="23">
        <v>0.04</v>
      </c>
      <c r="T665" s="47">
        <v>4.4463679999999997</v>
      </c>
      <c r="U665" s="98" t="s">
        <v>376</v>
      </c>
      <c r="V665" s="98" t="s">
        <v>3139</v>
      </c>
      <c r="W665" s="69">
        <f t="shared" si="20"/>
        <v>7.7556282696425753E-3</v>
      </c>
    </row>
    <row r="666" spans="1:23">
      <c r="A666">
        <f t="shared" si="21"/>
        <v>925</v>
      </c>
      <c r="B666" s="99">
        <v>44408</v>
      </c>
      <c r="C666" s="23">
        <v>78</v>
      </c>
      <c r="D666" s="23">
        <v>5</v>
      </c>
      <c r="E666" s="98" t="s">
        <v>49</v>
      </c>
      <c r="F666" s="98" t="s">
        <v>164</v>
      </c>
      <c r="G666" s="98" t="s">
        <v>4120</v>
      </c>
      <c r="H666" s="98" t="s">
        <v>374</v>
      </c>
      <c r="I666" s="98" t="s">
        <v>10147</v>
      </c>
      <c r="J666" s="99">
        <v>45333</v>
      </c>
      <c r="K666" s="107">
        <v>30000000</v>
      </c>
      <c r="L666" s="98" t="s">
        <v>449</v>
      </c>
      <c r="M666" s="23">
        <v>1826</v>
      </c>
      <c r="N666" s="23">
        <v>7</v>
      </c>
      <c r="O666" s="107">
        <v>30000000</v>
      </c>
      <c r="P666" s="23">
        <v>180</v>
      </c>
      <c r="Q666" s="23">
        <v>2</v>
      </c>
      <c r="R666" s="23">
        <v>2</v>
      </c>
      <c r="S666" s="23">
        <v>0.33</v>
      </c>
      <c r="T666" s="47">
        <v>20.053103</v>
      </c>
      <c r="U666" s="98" t="s">
        <v>376</v>
      </c>
      <c r="V666" s="98" t="s">
        <v>3139</v>
      </c>
      <c r="W666" s="69">
        <f t="shared" si="20"/>
        <v>5.7775920217270703E-2</v>
      </c>
    </row>
    <row r="667" spans="1:23">
      <c r="A667">
        <f t="shared" si="21"/>
        <v>560</v>
      </c>
      <c r="B667" s="99">
        <v>44408</v>
      </c>
      <c r="C667" s="23">
        <v>79</v>
      </c>
      <c r="D667" s="23">
        <v>5</v>
      </c>
      <c r="E667" s="98" t="s">
        <v>49</v>
      </c>
      <c r="F667" s="98" t="s">
        <v>164</v>
      </c>
      <c r="G667" s="98" t="s">
        <v>4120</v>
      </c>
      <c r="H667" s="98" t="s">
        <v>374</v>
      </c>
      <c r="I667" s="98" t="s">
        <v>10147</v>
      </c>
      <c r="J667" s="99">
        <v>44968</v>
      </c>
      <c r="K667" s="107">
        <v>30000000</v>
      </c>
      <c r="L667" s="98" t="s">
        <v>450</v>
      </c>
      <c r="M667" s="23">
        <v>1461</v>
      </c>
      <c r="N667" s="23">
        <v>7</v>
      </c>
      <c r="O667" s="107">
        <v>30000000</v>
      </c>
      <c r="P667" s="23">
        <v>180</v>
      </c>
      <c r="Q667" s="23">
        <v>2</v>
      </c>
      <c r="R667" s="23">
        <v>2</v>
      </c>
      <c r="S667" s="23">
        <v>0.04</v>
      </c>
      <c r="T667" s="47">
        <v>16.685203000000001</v>
      </c>
      <c r="U667" s="98" t="s">
        <v>376</v>
      </c>
      <c r="V667" s="98" t="s">
        <v>3139</v>
      </c>
      <c r="W667" s="69">
        <f t="shared" si="20"/>
        <v>2.9103356283493656E-2</v>
      </c>
    </row>
    <row r="668" spans="1:23">
      <c r="A668">
        <f t="shared" si="21"/>
        <v>925</v>
      </c>
      <c r="B668" s="99">
        <v>44408</v>
      </c>
      <c r="C668" s="23">
        <v>80</v>
      </c>
      <c r="D668" s="23">
        <v>5</v>
      </c>
      <c r="E668" s="98" t="s">
        <v>49</v>
      </c>
      <c r="F668" s="98" t="s">
        <v>164</v>
      </c>
      <c r="G668" s="98" t="s">
        <v>4120</v>
      </c>
      <c r="H668" s="98" t="s">
        <v>374</v>
      </c>
      <c r="I668" s="98" t="s">
        <v>10147</v>
      </c>
      <c r="J668" s="99">
        <v>45333</v>
      </c>
      <c r="K668" s="107">
        <v>40000000</v>
      </c>
      <c r="L668" s="98" t="s">
        <v>451</v>
      </c>
      <c r="M668" s="23">
        <v>1826</v>
      </c>
      <c r="N668" s="23">
        <v>7</v>
      </c>
      <c r="O668" s="107">
        <v>40000000</v>
      </c>
      <c r="P668" s="23">
        <v>180</v>
      </c>
      <c r="Q668" s="23">
        <v>2</v>
      </c>
      <c r="R668" s="23">
        <v>2</v>
      </c>
      <c r="S668" s="23">
        <v>0.04</v>
      </c>
      <c r="T668" s="47">
        <v>26.616351999999999</v>
      </c>
      <c r="U668" s="98" t="s">
        <v>376</v>
      </c>
      <c r="V668" s="98" t="s">
        <v>3139</v>
      </c>
      <c r="W668" s="69">
        <f t="shared" si="20"/>
        <v>7.6685599711266289E-2</v>
      </c>
    </row>
    <row r="669" spans="1:23">
      <c r="A669">
        <f t="shared" si="21"/>
        <v>195</v>
      </c>
      <c r="B669" s="99">
        <v>44408</v>
      </c>
      <c r="C669" s="23">
        <v>81</v>
      </c>
      <c r="D669" s="23">
        <v>5</v>
      </c>
      <c r="E669" s="98" t="s">
        <v>49</v>
      </c>
      <c r="F669" s="98" t="s">
        <v>164</v>
      </c>
      <c r="G669" s="98" t="s">
        <v>4120</v>
      </c>
      <c r="H669" s="98" t="s">
        <v>374</v>
      </c>
      <c r="I669" s="98" t="s">
        <v>10147</v>
      </c>
      <c r="J669" s="99">
        <v>44603</v>
      </c>
      <c r="K669" s="107">
        <v>21000000</v>
      </c>
      <c r="L669" s="98" t="s">
        <v>452</v>
      </c>
      <c r="M669" s="23">
        <v>1096</v>
      </c>
      <c r="N669" s="23">
        <v>7</v>
      </c>
      <c r="O669" s="107">
        <v>21000000</v>
      </c>
      <c r="P669" s="23">
        <v>180</v>
      </c>
      <c r="Q669" s="23">
        <v>2</v>
      </c>
      <c r="R669" s="23">
        <v>2</v>
      </c>
      <c r="S669" s="23">
        <v>0.04</v>
      </c>
      <c r="T669" s="47">
        <v>7.7216209999999998</v>
      </c>
      <c r="U669" s="98" t="s">
        <v>85</v>
      </c>
      <c r="V669" s="98" t="s">
        <v>3139</v>
      </c>
      <c r="W669" s="69">
        <f t="shared" si="20"/>
        <v>4.6899330903486958E-3</v>
      </c>
    </row>
    <row r="670" spans="1:23">
      <c r="A670">
        <f t="shared" si="21"/>
        <v>195</v>
      </c>
      <c r="B670" s="99">
        <v>44408</v>
      </c>
      <c r="C670" s="23">
        <v>82</v>
      </c>
      <c r="D670" s="23">
        <v>5</v>
      </c>
      <c r="E670" s="98" t="s">
        <v>49</v>
      </c>
      <c r="F670" s="98" t="s">
        <v>164</v>
      </c>
      <c r="G670" s="98" t="s">
        <v>4120</v>
      </c>
      <c r="H670" s="98" t="s">
        <v>374</v>
      </c>
      <c r="I670" s="98" t="s">
        <v>10147</v>
      </c>
      <c r="J670" s="99">
        <v>44603</v>
      </c>
      <c r="K670" s="107">
        <v>20000000</v>
      </c>
      <c r="L670" s="98" t="s">
        <v>453</v>
      </c>
      <c r="M670" s="23">
        <v>1096</v>
      </c>
      <c r="N670" s="23">
        <v>7</v>
      </c>
      <c r="O670" s="107">
        <v>20000000</v>
      </c>
      <c r="P670" s="23">
        <v>180</v>
      </c>
      <c r="Q670" s="23">
        <v>2</v>
      </c>
      <c r="R670" s="23">
        <v>2</v>
      </c>
      <c r="S670" s="23">
        <v>0.33</v>
      </c>
      <c r="T670" s="47">
        <v>7.7231009999999998</v>
      </c>
      <c r="U670" s="98" t="s">
        <v>85</v>
      </c>
      <c r="V670" s="98" t="s">
        <v>3139</v>
      </c>
      <c r="W670" s="69">
        <f t="shared" si="20"/>
        <v>4.6908320079430341E-3</v>
      </c>
    </row>
    <row r="671" spans="1:23">
      <c r="A671">
        <f t="shared" si="21"/>
        <v>560</v>
      </c>
      <c r="B671" s="99">
        <v>44408</v>
      </c>
      <c r="C671" s="23">
        <v>83</v>
      </c>
      <c r="D671" s="23">
        <v>5</v>
      </c>
      <c r="E671" s="98" t="s">
        <v>49</v>
      </c>
      <c r="F671" s="98" t="s">
        <v>164</v>
      </c>
      <c r="G671" s="98" t="s">
        <v>4120</v>
      </c>
      <c r="H671" s="98" t="s">
        <v>374</v>
      </c>
      <c r="I671" s="98" t="s">
        <v>10147</v>
      </c>
      <c r="J671" s="99">
        <v>44968</v>
      </c>
      <c r="K671" s="107">
        <v>15000000</v>
      </c>
      <c r="L671" s="98" t="s">
        <v>454</v>
      </c>
      <c r="M671" s="23">
        <v>1461</v>
      </c>
      <c r="N671" s="23">
        <v>7</v>
      </c>
      <c r="O671" s="107">
        <v>15000000</v>
      </c>
      <c r="P671" s="23">
        <v>180</v>
      </c>
      <c r="Q671" s="23">
        <v>2</v>
      </c>
      <c r="R671" s="23">
        <v>2</v>
      </c>
      <c r="S671" s="23">
        <v>0.04</v>
      </c>
      <c r="T671" s="47">
        <v>8.3426030000000004</v>
      </c>
      <c r="U671" s="98" t="s">
        <v>376</v>
      </c>
      <c r="V671" s="98" t="s">
        <v>3139</v>
      </c>
      <c r="W671" s="69">
        <f t="shared" si="20"/>
        <v>1.4551680758138995E-2</v>
      </c>
    </row>
    <row r="672" spans="1:23">
      <c r="A672">
        <f t="shared" si="21"/>
        <v>925</v>
      </c>
      <c r="B672" s="99">
        <v>44408</v>
      </c>
      <c r="C672" s="23">
        <v>84</v>
      </c>
      <c r="D672" s="23">
        <v>5</v>
      </c>
      <c r="E672" s="98" t="s">
        <v>49</v>
      </c>
      <c r="F672" s="98" t="s">
        <v>164</v>
      </c>
      <c r="G672" s="98" t="s">
        <v>4120</v>
      </c>
      <c r="H672" s="98" t="s">
        <v>374</v>
      </c>
      <c r="I672" s="98" t="s">
        <v>10147</v>
      </c>
      <c r="J672" s="99">
        <v>45333</v>
      </c>
      <c r="K672" s="107">
        <v>30000000</v>
      </c>
      <c r="L672" s="98" t="s">
        <v>455</v>
      </c>
      <c r="M672" s="23">
        <v>1826</v>
      </c>
      <c r="N672" s="23">
        <v>7</v>
      </c>
      <c r="O672" s="107">
        <v>30000000</v>
      </c>
      <c r="P672" s="23">
        <v>180</v>
      </c>
      <c r="Q672" s="23">
        <v>2</v>
      </c>
      <c r="R672" s="23">
        <v>2</v>
      </c>
      <c r="S672" s="23">
        <v>0.04</v>
      </c>
      <c r="T672" s="47">
        <v>19.967148000000002</v>
      </c>
      <c r="U672" s="98" t="s">
        <v>376</v>
      </c>
      <c r="V672" s="98" t="s">
        <v>3139</v>
      </c>
      <c r="W672" s="69">
        <f t="shared" si="20"/>
        <v>5.7528271301176499E-2</v>
      </c>
    </row>
    <row r="673" spans="1:23">
      <c r="A673">
        <f t="shared" si="21"/>
        <v>954</v>
      </c>
      <c r="B673" s="99">
        <v>44408</v>
      </c>
      <c r="C673" s="23">
        <v>85</v>
      </c>
      <c r="D673" s="23">
        <v>5</v>
      </c>
      <c r="E673" s="98" t="s">
        <v>49</v>
      </c>
      <c r="F673" s="98" t="s">
        <v>164</v>
      </c>
      <c r="G673" s="98" t="s">
        <v>4120</v>
      </c>
      <c r="H673" s="98" t="s">
        <v>374</v>
      </c>
      <c r="I673" s="98" t="s">
        <v>6879</v>
      </c>
      <c r="J673" s="99">
        <v>45362</v>
      </c>
      <c r="K673" s="107">
        <v>35000000</v>
      </c>
      <c r="L673" s="98" t="s">
        <v>456</v>
      </c>
      <c r="M673" s="23">
        <v>1827</v>
      </c>
      <c r="N673" s="23">
        <v>7</v>
      </c>
      <c r="O673" s="107">
        <v>35000000</v>
      </c>
      <c r="P673" s="23">
        <v>180</v>
      </c>
      <c r="Q673" s="23">
        <v>2</v>
      </c>
      <c r="R673" s="23">
        <v>2</v>
      </c>
      <c r="S673" s="23">
        <v>0.3</v>
      </c>
      <c r="T673" s="47">
        <v>23.785996999999998</v>
      </c>
      <c r="U673" s="98" t="s">
        <v>376</v>
      </c>
      <c r="V673" s="98" t="s">
        <v>3139</v>
      </c>
      <c r="W673" s="69">
        <f t="shared" si="20"/>
        <v>7.0679470709942835E-2</v>
      </c>
    </row>
    <row r="674" spans="1:23">
      <c r="A674">
        <f t="shared" si="21"/>
        <v>588</v>
      </c>
      <c r="B674" s="99">
        <v>44408</v>
      </c>
      <c r="C674" s="23">
        <v>86</v>
      </c>
      <c r="D674" s="23">
        <v>5</v>
      </c>
      <c r="E674" s="98" t="s">
        <v>49</v>
      </c>
      <c r="F674" s="98" t="s">
        <v>164</v>
      </c>
      <c r="G674" s="98" t="s">
        <v>4120</v>
      </c>
      <c r="H674" s="98" t="s">
        <v>374</v>
      </c>
      <c r="I674" s="98" t="s">
        <v>6879</v>
      </c>
      <c r="J674" s="99">
        <v>44996</v>
      </c>
      <c r="K674" s="107">
        <v>5000000</v>
      </c>
      <c r="L674" s="98" t="s">
        <v>457</v>
      </c>
      <c r="M674" s="23">
        <v>1461</v>
      </c>
      <c r="N674" s="23">
        <v>7</v>
      </c>
      <c r="O674" s="107">
        <v>5000000</v>
      </c>
      <c r="P674" s="23">
        <v>180</v>
      </c>
      <c r="Q674" s="23">
        <v>2</v>
      </c>
      <c r="R674" s="23">
        <v>2</v>
      </c>
      <c r="S674" s="23">
        <v>0.01</v>
      </c>
      <c r="T674" s="47">
        <v>2.7796880000000002</v>
      </c>
      <c r="U674" s="98" t="s">
        <v>376</v>
      </c>
      <c r="V674" s="98" t="s">
        <v>3139</v>
      </c>
      <c r="W674" s="69">
        <f t="shared" si="20"/>
        <v>5.0909277359106461E-3</v>
      </c>
    </row>
    <row r="675" spans="1:23">
      <c r="A675">
        <f t="shared" si="21"/>
        <v>223</v>
      </c>
      <c r="B675" s="99">
        <v>44408</v>
      </c>
      <c r="C675" s="23">
        <v>87</v>
      </c>
      <c r="D675" s="23">
        <v>5</v>
      </c>
      <c r="E675" s="98" t="s">
        <v>49</v>
      </c>
      <c r="F675" s="98" t="s">
        <v>164</v>
      </c>
      <c r="G675" s="98" t="s">
        <v>4120</v>
      </c>
      <c r="H675" s="98" t="s">
        <v>374</v>
      </c>
      <c r="I675" s="98" t="s">
        <v>6879</v>
      </c>
      <c r="J675" s="99">
        <v>44631</v>
      </c>
      <c r="K675" s="107">
        <v>20000000</v>
      </c>
      <c r="L675" s="98" t="s">
        <v>458</v>
      </c>
      <c r="M675" s="23">
        <v>1096</v>
      </c>
      <c r="N675" s="23">
        <v>7</v>
      </c>
      <c r="O675" s="107">
        <v>20000000</v>
      </c>
      <c r="P675" s="23">
        <v>30</v>
      </c>
      <c r="Q675" s="23">
        <v>2</v>
      </c>
      <c r="R675" s="23">
        <v>2</v>
      </c>
      <c r="S675" s="23">
        <v>0.01</v>
      </c>
      <c r="T675" s="47">
        <v>5.6485019999999997</v>
      </c>
      <c r="U675" s="98" t="s">
        <v>376</v>
      </c>
      <c r="V675" s="98" t="s">
        <v>3139</v>
      </c>
      <c r="W675" s="69">
        <f t="shared" si="20"/>
        <v>3.9233920165250508E-3</v>
      </c>
    </row>
    <row r="676" spans="1:23">
      <c r="A676">
        <f t="shared" si="21"/>
        <v>588</v>
      </c>
      <c r="B676" s="99">
        <v>44408</v>
      </c>
      <c r="C676" s="23">
        <v>88</v>
      </c>
      <c r="D676" s="23">
        <v>5</v>
      </c>
      <c r="E676" s="98" t="s">
        <v>49</v>
      </c>
      <c r="F676" s="98" t="s">
        <v>164</v>
      </c>
      <c r="G676" s="98" t="s">
        <v>4120</v>
      </c>
      <c r="H676" s="98" t="s">
        <v>374</v>
      </c>
      <c r="I676" s="98" t="s">
        <v>6879</v>
      </c>
      <c r="J676" s="99">
        <v>44996</v>
      </c>
      <c r="K676" s="107">
        <v>15000000</v>
      </c>
      <c r="L676" s="98" t="s">
        <v>459</v>
      </c>
      <c r="M676" s="23">
        <v>1461</v>
      </c>
      <c r="N676" s="23">
        <v>7</v>
      </c>
      <c r="O676" s="107">
        <v>15000000</v>
      </c>
      <c r="P676" s="23">
        <v>180</v>
      </c>
      <c r="Q676" s="23">
        <v>2</v>
      </c>
      <c r="R676" s="23">
        <v>2</v>
      </c>
      <c r="S676" s="23">
        <v>0.01</v>
      </c>
      <c r="T676" s="47">
        <v>8.3369370000000007</v>
      </c>
      <c r="U676" s="98" t="s">
        <v>376</v>
      </c>
      <c r="V676" s="98" t="s">
        <v>3139</v>
      </c>
      <c r="W676" s="69">
        <f t="shared" si="20"/>
        <v>1.5268887661435273E-2</v>
      </c>
    </row>
    <row r="677" spans="1:23">
      <c r="A677">
        <f t="shared" si="21"/>
        <v>588</v>
      </c>
      <c r="B677" s="99">
        <v>44408</v>
      </c>
      <c r="C677" s="23">
        <v>89</v>
      </c>
      <c r="D677" s="23">
        <v>5</v>
      </c>
      <c r="E677" s="98" t="s">
        <v>49</v>
      </c>
      <c r="F677" s="98" t="s">
        <v>164</v>
      </c>
      <c r="G677" s="98" t="s">
        <v>4120</v>
      </c>
      <c r="H677" s="98" t="s">
        <v>374</v>
      </c>
      <c r="I677" s="98" t="s">
        <v>6879</v>
      </c>
      <c r="J677" s="99">
        <v>44996</v>
      </c>
      <c r="K677" s="107">
        <v>6000000</v>
      </c>
      <c r="L677" s="98" t="s">
        <v>460</v>
      </c>
      <c r="M677" s="23">
        <v>1461</v>
      </c>
      <c r="N677" s="23">
        <v>7</v>
      </c>
      <c r="O677" s="107">
        <v>6000000</v>
      </c>
      <c r="P677" s="23">
        <v>180</v>
      </c>
      <c r="Q677" s="23">
        <v>2</v>
      </c>
      <c r="R677" s="23">
        <v>2</v>
      </c>
      <c r="S677" s="23">
        <v>0.3</v>
      </c>
      <c r="T677" s="47">
        <v>3.3987029999999998</v>
      </c>
      <c r="U677" s="98" t="s">
        <v>376</v>
      </c>
      <c r="V677" s="98" t="s">
        <v>3139</v>
      </c>
      <c r="W677" s="69">
        <f t="shared" si="20"/>
        <v>6.2246379337618889E-3</v>
      </c>
    </row>
    <row r="678" spans="1:23">
      <c r="A678">
        <f t="shared" si="21"/>
        <v>588</v>
      </c>
      <c r="B678" s="99">
        <v>44408</v>
      </c>
      <c r="C678" s="23">
        <v>90</v>
      </c>
      <c r="D678" s="23">
        <v>5</v>
      </c>
      <c r="E678" s="98" t="s">
        <v>49</v>
      </c>
      <c r="F678" s="98" t="s">
        <v>164</v>
      </c>
      <c r="G678" s="98" t="s">
        <v>4120</v>
      </c>
      <c r="H678" s="98" t="s">
        <v>374</v>
      </c>
      <c r="I678" s="98" t="s">
        <v>6879</v>
      </c>
      <c r="J678" s="99">
        <v>44996</v>
      </c>
      <c r="K678" s="107">
        <v>10000000</v>
      </c>
      <c r="L678" s="98" t="s">
        <v>461</v>
      </c>
      <c r="M678" s="23">
        <v>1461</v>
      </c>
      <c r="N678" s="23">
        <v>7</v>
      </c>
      <c r="O678" s="107">
        <v>10000000</v>
      </c>
      <c r="P678" s="23">
        <v>180</v>
      </c>
      <c r="Q678" s="23">
        <v>2</v>
      </c>
      <c r="R678" s="23">
        <v>2</v>
      </c>
      <c r="S678" s="23">
        <v>0.01</v>
      </c>
      <c r="T678" s="47">
        <v>5.5579580000000002</v>
      </c>
      <c r="U678" s="98" t="s">
        <v>376</v>
      </c>
      <c r="V678" s="98" t="s">
        <v>3139</v>
      </c>
      <c r="W678" s="69">
        <f t="shared" si="20"/>
        <v>1.0179258440956849E-2</v>
      </c>
    </row>
    <row r="679" spans="1:23">
      <c r="A679">
        <f t="shared" si="21"/>
        <v>1319</v>
      </c>
      <c r="B679" s="99">
        <v>44408</v>
      </c>
      <c r="C679" s="23">
        <v>91</v>
      </c>
      <c r="D679" s="23">
        <v>5</v>
      </c>
      <c r="E679" s="98" t="s">
        <v>49</v>
      </c>
      <c r="F679" s="98" t="s">
        <v>164</v>
      </c>
      <c r="G679" s="98" t="s">
        <v>4120</v>
      </c>
      <c r="H679" s="98" t="s">
        <v>374</v>
      </c>
      <c r="I679" s="98" t="s">
        <v>6879</v>
      </c>
      <c r="J679" s="99">
        <v>45727</v>
      </c>
      <c r="K679" s="107">
        <v>70000000</v>
      </c>
      <c r="L679" s="98" t="s">
        <v>462</v>
      </c>
      <c r="M679" s="23">
        <v>2192</v>
      </c>
      <c r="N679" s="23">
        <v>7</v>
      </c>
      <c r="O679" s="107">
        <v>70000000</v>
      </c>
      <c r="P679" s="23">
        <v>180</v>
      </c>
      <c r="Q679" s="23">
        <v>2</v>
      </c>
      <c r="R679" s="23">
        <v>2</v>
      </c>
      <c r="S679" s="23">
        <v>0.01</v>
      </c>
      <c r="T679" s="47">
        <v>51.671922000000002</v>
      </c>
      <c r="U679" s="98" t="s">
        <v>376</v>
      </c>
      <c r="V679" s="98" t="s">
        <v>3139</v>
      </c>
      <c r="W679" s="69">
        <f t="shared" si="20"/>
        <v>0.21228678780802726</v>
      </c>
    </row>
    <row r="680" spans="1:23">
      <c r="A680">
        <f t="shared" si="21"/>
        <v>588</v>
      </c>
      <c r="B680" s="99">
        <v>44408</v>
      </c>
      <c r="C680" s="23">
        <v>92</v>
      </c>
      <c r="D680" s="23">
        <v>5</v>
      </c>
      <c r="E680" s="98" t="s">
        <v>49</v>
      </c>
      <c r="F680" s="98" t="s">
        <v>164</v>
      </c>
      <c r="G680" s="98" t="s">
        <v>4120</v>
      </c>
      <c r="H680" s="98" t="s">
        <v>374</v>
      </c>
      <c r="I680" s="98" t="s">
        <v>6879</v>
      </c>
      <c r="J680" s="99">
        <v>44996</v>
      </c>
      <c r="K680" s="107">
        <v>10000000</v>
      </c>
      <c r="L680" s="98" t="s">
        <v>463</v>
      </c>
      <c r="M680" s="23">
        <v>1461</v>
      </c>
      <c r="N680" s="23">
        <v>7</v>
      </c>
      <c r="O680" s="107">
        <v>10000000</v>
      </c>
      <c r="P680" s="23">
        <v>180</v>
      </c>
      <c r="Q680" s="23">
        <v>2</v>
      </c>
      <c r="R680" s="23">
        <v>2</v>
      </c>
      <c r="S680" s="23">
        <v>0.01</v>
      </c>
      <c r="T680" s="47">
        <v>5.5617359999999998</v>
      </c>
      <c r="U680" s="98" t="s">
        <v>376</v>
      </c>
      <c r="V680" s="98" t="s">
        <v>3139</v>
      </c>
      <c r="W680" s="69">
        <f t="shared" si="20"/>
        <v>1.0186177751680308E-2</v>
      </c>
    </row>
    <row r="681" spans="1:23">
      <c r="A681">
        <f t="shared" si="21"/>
        <v>954</v>
      </c>
      <c r="B681" s="99">
        <v>44408</v>
      </c>
      <c r="C681" s="23">
        <v>93</v>
      </c>
      <c r="D681" s="23">
        <v>5</v>
      </c>
      <c r="E681" s="98" t="s">
        <v>49</v>
      </c>
      <c r="F681" s="98" t="s">
        <v>164</v>
      </c>
      <c r="G681" s="98" t="s">
        <v>4120</v>
      </c>
      <c r="H681" s="98" t="s">
        <v>374</v>
      </c>
      <c r="I681" s="98" t="s">
        <v>6879</v>
      </c>
      <c r="J681" s="99">
        <v>45362</v>
      </c>
      <c r="K681" s="107">
        <v>21000000</v>
      </c>
      <c r="L681" s="98" t="s">
        <v>464</v>
      </c>
      <c r="M681" s="23">
        <v>1827</v>
      </c>
      <c r="N681" s="23">
        <v>7</v>
      </c>
      <c r="O681" s="107">
        <v>21000000</v>
      </c>
      <c r="P681" s="23">
        <v>180</v>
      </c>
      <c r="Q681" s="23">
        <v>2</v>
      </c>
      <c r="R681" s="23">
        <v>2</v>
      </c>
      <c r="S681" s="23">
        <v>0.01</v>
      </c>
      <c r="T681" s="47">
        <v>13.796922</v>
      </c>
      <c r="U681" s="98" t="s">
        <v>376</v>
      </c>
      <c r="V681" s="98" t="s">
        <v>3139</v>
      </c>
      <c r="W681" s="69">
        <f t="shared" si="20"/>
        <v>4.0997194457998369E-2</v>
      </c>
    </row>
    <row r="682" spans="1:23">
      <c r="A682">
        <f t="shared" si="21"/>
        <v>588</v>
      </c>
      <c r="B682" s="99">
        <v>44408</v>
      </c>
      <c r="C682" s="23">
        <v>94</v>
      </c>
      <c r="D682" s="23">
        <v>5</v>
      </c>
      <c r="E682" s="98" t="s">
        <v>49</v>
      </c>
      <c r="F682" s="98" t="s">
        <v>164</v>
      </c>
      <c r="G682" s="98" t="s">
        <v>4120</v>
      </c>
      <c r="H682" s="98" t="s">
        <v>374</v>
      </c>
      <c r="I682" s="98" t="s">
        <v>6879</v>
      </c>
      <c r="J682" s="99">
        <v>44996</v>
      </c>
      <c r="K682" s="107">
        <v>10000000</v>
      </c>
      <c r="L682" s="98" t="s">
        <v>465</v>
      </c>
      <c r="M682" s="23">
        <v>1461</v>
      </c>
      <c r="N682" s="23">
        <v>7</v>
      </c>
      <c r="O682" s="107">
        <v>10000000</v>
      </c>
      <c r="P682" s="23">
        <v>180</v>
      </c>
      <c r="Q682" s="23">
        <v>2</v>
      </c>
      <c r="R682" s="23">
        <v>2</v>
      </c>
      <c r="S682" s="23">
        <v>0.01</v>
      </c>
      <c r="T682" s="47">
        <v>5.4761240000000004</v>
      </c>
      <c r="U682" s="98" t="s">
        <v>376</v>
      </c>
      <c r="V682" s="98" t="s">
        <v>3139</v>
      </c>
      <c r="W682" s="69">
        <f t="shared" si="20"/>
        <v>1.0029381555370944E-2</v>
      </c>
    </row>
    <row r="683" spans="1:23">
      <c r="A683">
        <f t="shared" si="21"/>
        <v>954</v>
      </c>
      <c r="B683" s="99">
        <v>44408</v>
      </c>
      <c r="C683" s="23">
        <v>95</v>
      </c>
      <c r="D683" s="23">
        <v>5</v>
      </c>
      <c r="E683" s="98" t="s">
        <v>49</v>
      </c>
      <c r="F683" s="98" t="s">
        <v>164</v>
      </c>
      <c r="G683" s="98" t="s">
        <v>4120</v>
      </c>
      <c r="H683" s="98" t="s">
        <v>374</v>
      </c>
      <c r="I683" s="98" t="s">
        <v>6879</v>
      </c>
      <c r="J683" s="99">
        <v>45362</v>
      </c>
      <c r="K683" s="107">
        <v>30000000</v>
      </c>
      <c r="L683" s="98" t="s">
        <v>466</v>
      </c>
      <c r="M683" s="23">
        <v>1827</v>
      </c>
      <c r="N683" s="23">
        <v>7</v>
      </c>
      <c r="O683" s="107">
        <v>30000000</v>
      </c>
      <c r="P683" s="23">
        <v>30</v>
      </c>
      <c r="Q683" s="23">
        <v>2</v>
      </c>
      <c r="R683" s="23">
        <v>2</v>
      </c>
      <c r="S683" s="23">
        <v>0.3</v>
      </c>
      <c r="T683" s="47">
        <v>18.066908000000002</v>
      </c>
      <c r="U683" s="98" t="s">
        <v>376</v>
      </c>
      <c r="V683" s="98" t="s">
        <v>3139</v>
      </c>
      <c r="W683" s="69">
        <f t="shared" si="20"/>
        <v>5.3685346668682077E-2</v>
      </c>
    </row>
    <row r="684" spans="1:23">
      <c r="A684">
        <f t="shared" si="21"/>
        <v>588</v>
      </c>
      <c r="B684" s="99">
        <v>44408</v>
      </c>
      <c r="C684" s="23">
        <v>96</v>
      </c>
      <c r="D684" s="23">
        <v>5</v>
      </c>
      <c r="E684" s="98" t="s">
        <v>49</v>
      </c>
      <c r="F684" s="98" t="s">
        <v>164</v>
      </c>
      <c r="G684" s="98" t="s">
        <v>4120</v>
      </c>
      <c r="H684" s="98" t="s">
        <v>374</v>
      </c>
      <c r="I684" s="98" t="s">
        <v>6879</v>
      </c>
      <c r="J684" s="99">
        <v>44996</v>
      </c>
      <c r="K684" s="107">
        <v>17500000</v>
      </c>
      <c r="L684" s="98" t="s">
        <v>467</v>
      </c>
      <c r="M684" s="23">
        <v>1461</v>
      </c>
      <c r="N684" s="23">
        <v>7</v>
      </c>
      <c r="O684" s="107">
        <v>17500000</v>
      </c>
      <c r="P684" s="23">
        <v>180</v>
      </c>
      <c r="Q684" s="23">
        <v>2</v>
      </c>
      <c r="R684" s="23">
        <v>2</v>
      </c>
      <c r="S684" s="23">
        <v>0.01</v>
      </c>
      <c r="T684" s="47">
        <v>9.7330360000000002</v>
      </c>
      <c r="U684" s="98" t="s">
        <v>376</v>
      </c>
      <c r="V684" s="98" t="s">
        <v>3139</v>
      </c>
      <c r="W684" s="69">
        <f t="shared" si="20"/>
        <v>1.7825807402491504E-2</v>
      </c>
    </row>
    <row r="685" spans="1:23">
      <c r="A685">
        <f t="shared" si="21"/>
        <v>588</v>
      </c>
      <c r="B685" s="99">
        <v>44408</v>
      </c>
      <c r="C685" s="23">
        <v>97</v>
      </c>
      <c r="D685" s="23">
        <v>5</v>
      </c>
      <c r="E685" s="98" t="s">
        <v>49</v>
      </c>
      <c r="F685" s="98" t="s">
        <v>164</v>
      </c>
      <c r="G685" s="98" t="s">
        <v>4120</v>
      </c>
      <c r="H685" s="98" t="s">
        <v>374</v>
      </c>
      <c r="I685" s="98" t="s">
        <v>6879</v>
      </c>
      <c r="J685" s="99">
        <v>44996</v>
      </c>
      <c r="K685" s="107">
        <v>7500000</v>
      </c>
      <c r="L685" s="98" t="s">
        <v>468</v>
      </c>
      <c r="M685" s="23">
        <v>1461</v>
      </c>
      <c r="N685" s="23">
        <v>7</v>
      </c>
      <c r="O685" s="107">
        <v>7500000</v>
      </c>
      <c r="P685" s="23">
        <v>180</v>
      </c>
      <c r="Q685" s="23">
        <v>2</v>
      </c>
      <c r="R685" s="23">
        <v>2</v>
      </c>
      <c r="S685" s="23">
        <v>0.01</v>
      </c>
      <c r="T685" s="47">
        <v>4.1712999999999996</v>
      </c>
      <c r="U685" s="98" t="s">
        <v>376</v>
      </c>
      <c r="V685" s="98" t="s">
        <v>3139</v>
      </c>
      <c r="W685" s="69">
        <f t="shared" si="20"/>
        <v>7.6396296508111968E-3</v>
      </c>
    </row>
    <row r="686" spans="1:23">
      <c r="A686">
        <f t="shared" si="21"/>
        <v>588</v>
      </c>
      <c r="B686" s="99">
        <v>44408</v>
      </c>
      <c r="C686" s="23">
        <v>98</v>
      </c>
      <c r="D686" s="23">
        <v>5</v>
      </c>
      <c r="E686" s="98" t="s">
        <v>49</v>
      </c>
      <c r="F686" s="98" t="s">
        <v>164</v>
      </c>
      <c r="G686" s="98" t="s">
        <v>4120</v>
      </c>
      <c r="H686" s="98" t="s">
        <v>374</v>
      </c>
      <c r="I686" s="98" t="s">
        <v>6879</v>
      </c>
      <c r="J686" s="99">
        <v>44996</v>
      </c>
      <c r="K686" s="107">
        <v>20000000</v>
      </c>
      <c r="L686" s="98" t="s">
        <v>469</v>
      </c>
      <c r="M686" s="23">
        <v>1461</v>
      </c>
      <c r="N686" s="23">
        <v>7</v>
      </c>
      <c r="O686" s="107">
        <v>20000000</v>
      </c>
      <c r="P686" s="23">
        <v>180</v>
      </c>
      <c r="Q686" s="23">
        <v>2</v>
      </c>
      <c r="R686" s="23">
        <v>2</v>
      </c>
      <c r="S686" s="23">
        <v>0.01</v>
      </c>
      <c r="T686" s="47">
        <v>11.123467</v>
      </c>
      <c r="U686" s="98" t="s">
        <v>376</v>
      </c>
      <c r="V686" s="98" t="s">
        <v>3139</v>
      </c>
      <c r="W686" s="69">
        <f t="shared" si="20"/>
        <v>2.0372346345988033E-2</v>
      </c>
    </row>
    <row r="687" spans="1:23">
      <c r="A687">
        <f t="shared" si="21"/>
        <v>984</v>
      </c>
      <c r="B687" s="99">
        <v>44408</v>
      </c>
      <c r="C687" s="23">
        <v>99</v>
      </c>
      <c r="D687" s="23">
        <v>5</v>
      </c>
      <c r="E687" s="98" t="s">
        <v>49</v>
      </c>
      <c r="F687" s="98" t="s">
        <v>164</v>
      </c>
      <c r="G687" s="98" t="s">
        <v>4120</v>
      </c>
      <c r="H687" s="98" t="s">
        <v>374</v>
      </c>
      <c r="I687" s="98" t="s">
        <v>10148</v>
      </c>
      <c r="J687" s="99">
        <v>45392</v>
      </c>
      <c r="K687" s="107">
        <v>18500000</v>
      </c>
      <c r="L687" s="98" t="s">
        <v>470</v>
      </c>
      <c r="M687" s="23">
        <v>1827</v>
      </c>
      <c r="N687" s="23">
        <v>7</v>
      </c>
      <c r="O687" s="107">
        <v>18500000</v>
      </c>
      <c r="P687" s="23">
        <v>180</v>
      </c>
      <c r="Q687" s="23">
        <v>2</v>
      </c>
      <c r="R687" s="23">
        <v>2</v>
      </c>
      <c r="S687" s="23">
        <v>0.16</v>
      </c>
      <c r="T687" s="47">
        <v>12.316079999999999</v>
      </c>
      <c r="U687" s="98" t="s">
        <v>376</v>
      </c>
      <c r="V687" s="98" t="s">
        <v>3139</v>
      </c>
      <c r="W687" s="69">
        <f t="shared" si="20"/>
        <v>3.7747757273734694E-2</v>
      </c>
    </row>
    <row r="688" spans="1:23">
      <c r="A688">
        <f t="shared" si="21"/>
        <v>1349</v>
      </c>
      <c r="B688" s="99">
        <v>44408</v>
      </c>
      <c r="C688" s="23">
        <v>100</v>
      </c>
      <c r="D688" s="23">
        <v>5</v>
      </c>
      <c r="E688" s="98" t="s">
        <v>49</v>
      </c>
      <c r="F688" s="98" t="s">
        <v>164</v>
      </c>
      <c r="G688" s="98" t="s">
        <v>4120</v>
      </c>
      <c r="H688" s="98" t="s">
        <v>374</v>
      </c>
      <c r="I688" s="98" t="s">
        <v>10148</v>
      </c>
      <c r="J688" s="99">
        <v>45757</v>
      </c>
      <c r="K688" s="107">
        <v>30000000</v>
      </c>
      <c r="L688" s="98" t="s">
        <v>471</v>
      </c>
      <c r="M688" s="23">
        <v>2192</v>
      </c>
      <c r="N688" s="23">
        <v>7</v>
      </c>
      <c r="O688" s="107">
        <v>30000000</v>
      </c>
      <c r="P688" s="23">
        <v>180</v>
      </c>
      <c r="Q688" s="23">
        <v>2</v>
      </c>
      <c r="R688" s="23">
        <v>2</v>
      </c>
      <c r="S688" s="23">
        <v>0.16</v>
      </c>
      <c r="T688" s="47">
        <v>22.145108</v>
      </c>
      <c r="U688" s="98" t="s">
        <v>376</v>
      </c>
      <c r="V688" s="98" t="s">
        <v>3139</v>
      </c>
      <c r="W688" s="69">
        <f t="shared" si="20"/>
        <v>9.304934201638991E-2</v>
      </c>
    </row>
    <row r="689" spans="1:23">
      <c r="A689">
        <f t="shared" si="21"/>
        <v>1349</v>
      </c>
      <c r="B689" s="99">
        <v>44408</v>
      </c>
      <c r="C689" s="23">
        <v>101</v>
      </c>
      <c r="D689" s="23">
        <v>5</v>
      </c>
      <c r="E689" s="98" t="s">
        <v>49</v>
      </c>
      <c r="F689" s="98" t="s">
        <v>164</v>
      </c>
      <c r="G689" s="98" t="s">
        <v>4120</v>
      </c>
      <c r="H689" s="98" t="s">
        <v>374</v>
      </c>
      <c r="I689" s="98" t="s">
        <v>10148</v>
      </c>
      <c r="J689" s="99">
        <v>45757</v>
      </c>
      <c r="K689" s="107">
        <v>50000000</v>
      </c>
      <c r="L689" s="98" t="s">
        <v>472</v>
      </c>
      <c r="M689" s="23">
        <v>2192</v>
      </c>
      <c r="N689" s="23">
        <v>7</v>
      </c>
      <c r="O689" s="107">
        <v>50000000</v>
      </c>
      <c r="P689" s="23">
        <v>180</v>
      </c>
      <c r="Q689" s="23">
        <v>2</v>
      </c>
      <c r="R689" s="23">
        <v>2</v>
      </c>
      <c r="S689" s="23">
        <v>0.16</v>
      </c>
      <c r="T689" s="47">
        <v>36.908515000000001</v>
      </c>
      <c r="U689" s="98" t="s">
        <v>376</v>
      </c>
      <c r="V689" s="98" t="s">
        <v>3139</v>
      </c>
      <c r="W689" s="69">
        <f t="shared" si="20"/>
        <v>0.15508224369698523</v>
      </c>
    </row>
    <row r="690" spans="1:23">
      <c r="A690">
        <f t="shared" si="21"/>
        <v>984</v>
      </c>
      <c r="B690" s="99">
        <v>44408</v>
      </c>
      <c r="C690" s="23">
        <v>102</v>
      </c>
      <c r="D690" s="23">
        <v>5</v>
      </c>
      <c r="E690" s="98" t="s">
        <v>49</v>
      </c>
      <c r="F690" s="98" t="s">
        <v>164</v>
      </c>
      <c r="G690" s="98" t="s">
        <v>4120</v>
      </c>
      <c r="H690" s="98" t="s">
        <v>374</v>
      </c>
      <c r="I690" s="98" t="s">
        <v>10148</v>
      </c>
      <c r="J690" s="99">
        <v>45392</v>
      </c>
      <c r="K690" s="107">
        <v>19000000</v>
      </c>
      <c r="L690" s="98" t="s">
        <v>473</v>
      </c>
      <c r="M690" s="23">
        <v>1827</v>
      </c>
      <c r="N690" s="23">
        <v>7</v>
      </c>
      <c r="O690" s="107">
        <v>19000000</v>
      </c>
      <c r="P690" s="23">
        <v>180</v>
      </c>
      <c r="Q690" s="23">
        <v>2</v>
      </c>
      <c r="R690" s="23">
        <v>2</v>
      </c>
      <c r="S690" s="23">
        <v>0.16</v>
      </c>
      <c r="T690" s="47">
        <v>12.656154000000001</v>
      </c>
      <c r="U690" s="98" t="s">
        <v>376</v>
      </c>
      <c r="V690" s="98" t="s">
        <v>3139</v>
      </c>
      <c r="W690" s="69">
        <f t="shared" si="20"/>
        <v>3.879005570043443E-2</v>
      </c>
    </row>
    <row r="691" spans="1:23">
      <c r="A691">
        <f t="shared" si="21"/>
        <v>984</v>
      </c>
      <c r="B691" s="99">
        <v>44408</v>
      </c>
      <c r="C691" s="23">
        <v>103</v>
      </c>
      <c r="D691" s="23">
        <v>5</v>
      </c>
      <c r="E691" s="98" t="s">
        <v>49</v>
      </c>
      <c r="F691" s="98" t="s">
        <v>164</v>
      </c>
      <c r="G691" s="98" t="s">
        <v>4120</v>
      </c>
      <c r="H691" s="98" t="s">
        <v>374</v>
      </c>
      <c r="I691" s="98" t="s">
        <v>10148</v>
      </c>
      <c r="J691" s="99">
        <v>45392</v>
      </c>
      <c r="K691" s="107">
        <v>70000000</v>
      </c>
      <c r="L691" s="98" t="s">
        <v>474</v>
      </c>
      <c r="M691" s="23">
        <v>1827</v>
      </c>
      <c r="N691" s="23">
        <v>7</v>
      </c>
      <c r="O691" s="107">
        <v>70000000</v>
      </c>
      <c r="P691" s="23">
        <v>180</v>
      </c>
      <c r="Q691" s="23">
        <v>2</v>
      </c>
      <c r="R691" s="23">
        <v>2</v>
      </c>
      <c r="S691" s="23">
        <v>0.16</v>
      </c>
      <c r="T691" s="47">
        <v>53.972906000000002</v>
      </c>
      <c r="U691" s="98" t="s">
        <v>376</v>
      </c>
      <c r="V691" s="98" t="s">
        <v>3139</v>
      </c>
      <c r="W691" s="69">
        <f t="shared" si="20"/>
        <v>0.16542245219632376</v>
      </c>
    </row>
    <row r="692" spans="1:23">
      <c r="A692">
        <f t="shared" si="21"/>
        <v>253</v>
      </c>
      <c r="B692" s="99">
        <v>44408</v>
      </c>
      <c r="C692" s="23">
        <v>104</v>
      </c>
      <c r="D692" s="23">
        <v>5</v>
      </c>
      <c r="E692" s="98" t="s">
        <v>49</v>
      </c>
      <c r="F692" s="98" t="s">
        <v>164</v>
      </c>
      <c r="G692" s="98" t="s">
        <v>4120</v>
      </c>
      <c r="H692" s="98" t="s">
        <v>374</v>
      </c>
      <c r="I692" s="98" t="s">
        <v>10148</v>
      </c>
      <c r="J692" s="99">
        <v>44661</v>
      </c>
      <c r="K692" s="107">
        <v>10000000</v>
      </c>
      <c r="L692" s="98" t="s">
        <v>475</v>
      </c>
      <c r="M692" s="23">
        <v>1096</v>
      </c>
      <c r="N692" s="23">
        <v>7</v>
      </c>
      <c r="O692" s="107">
        <v>10000000</v>
      </c>
      <c r="P692" s="23">
        <v>180</v>
      </c>
      <c r="Q692" s="23">
        <v>2</v>
      </c>
      <c r="R692" s="23">
        <v>2</v>
      </c>
      <c r="S692" s="23">
        <v>0.16</v>
      </c>
      <c r="T692" s="47">
        <v>3.7113909999999999</v>
      </c>
      <c r="U692" s="98" t="s">
        <v>376</v>
      </c>
      <c r="V692" s="98" t="s">
        <v>3139</v>
      </c>
      <c r="W692" s="69">
        <f t="shared" si="20"/>
        <v>2.9246963664268668E-3</v>
      </c>
    </row>
    <row r="693" spans="1:23">
      <c r="A693">
        <f t="shared" si="21"/>
        <v>253</v>
      </c>
      <c r="B693" s="99">
        <v>44408</v>
      </c>
      <c r="C693" s="23">
        <v>105</v>
      </c>
      <c r="D693" s="23">
        <v>5</v>
      </c>
      <c r="E693" s="98" t="s">
        <v>49</v>
      </c>
      <c r="F693" s="98" t="s">
        <v>164</v>
      </c>
      <c r="G693" s="98" t="s">
        <v>4120</v>
      </c>
      <c r="H693" s="98" t="s">
        <v>374</v>
      </c>
      <c r="I693" s="98" t="s">
        <v>10148</v>
      </c>
      <c r="J693" s="99">
        <v>44661</v>
      </c>
      <c r="K693" s="107">
        <v>8000000</v>
      </c>
      <c r="L693" s="98" t="s">
        <v>476</v>
      </c>
      <c r="M693" s="23">
        <v>1096</v>
      </c>
      <c r="N693" s="23">
        <v>7</v>
      </c>
      <c r="O693" s="107">
        <v>8000000</v>
      </c>
      <c r="P693" s="23">
        <v>180</v>
      </c>
      <c r="Q693" s="23">
        <v>2</v>
      </c>
      <c r="R693" s="23">
        <v>2</v>
      </c>
      <c r="S693" s="23">
        <v>0.16</v>
      </c>
      <c r="T693" s="47">
        <v>2.9712170000000002</v>
      </c>
      <c r="U693" s="98" t="s">
        <v>376</v>
      </c>
      <c r="V693" s="98" t="s">
        <v>3139</v>
      </c>
      <c r="W693" s="69">
        <f t="shared" si="20"/>
        <v>2.3414152709228795E-3</v>
      </c>
    </row>
    <row r="694" spans="1:23">
      <c r="A694">
        <f t="shared" si="21"/>
        <v>253</v>
      </c>
      <c r="B694" s="99">
        <v>44408</v>
      </c>
      <c r="C694" s="23">
        <v>106</v>
      </c>
      <c r="D694" s="23">
        <v>5</v>
      </c>
      <c r="E694" s="98" t="s">
        <v>49</v>
      </c>
      <c r="F694" s="98" t="s">
        <v>164</v>
      </c>
      <c r="G694" s="98" t="s">
        <v>4120</v>
      </c>
      <c r="H694" s="98" t="s">
        <v>374</v>
      </c>
      <c r="I694" s="98" t="s">
        <v>10148</v>
      </c>
      <c r="J694" s="99">
        <v>44661</v>
      </c>
      <c r="K694" s="107">
        <v>20000000</v>
      </c>
      <c r="L694" s="98" t="s">
        <v>477</v>
      </c>
      <c r="M694" s="23">
        <v>1096</v>
      </c>
      <c r="N694" s="23">
        <v>7</v>
      </c>
      <c r="O694" s="107">
        <v>20000000</v>
      </c>
      <c r="P694" s="23">
        <v>180</v>
      </c>
      <c r="Q694" s="23">
        <v>2</v>
      </c>
      <c r="R694" s="23">
        <v>2</v>
      </c>
      <c r="S694" s="23">
        <v>0.16</v>
      </c>
      <c r="T694" s="47">
        <v>7.4280410000000003</v>
      </c>
      <c r="U694" s="98" t="s">
        <v>376</v>
      </c>
      <c r="V694" s="98" t="s">
        <v>3139</v>
      </c>
      <c r="W694" s="69">
        <f t="shared" si="20"/>
        <v>5.8535369952585946E-3</v>
      </c>
    </row>
    <row r="695" spans="1:23">
      <c r="A695">
        <f t="shared" si="21"/>
        <v>618</v>
      </c>
      <c r="B695" s="99">
        <v>44408</v>
      </c>
      <c r="C695" s="23">
        <v>107</v>
      </c>
      <c r="D695" s="23">
        <v>5</v>
      </c>
      <c r="E695" s="98" t="s">
        <v>49</v>
      </c>
      <c r="F695" s="98" t="s">
        <v>164</v>
      </c>
      <c r="G695" s="98" t="s">
        <v>4120</v>
      </c>
      <c r="H695" s="98" t="s">
        <v>374</v>
      </c>
      <c r="I695" s="98" t="s">
        <v>10148</v>
      </c>
      <c r="J695" s="99">
        <v>45026</v>
      </c>
      <c r="K695" s="107">
        <v>10000000</v>
      </c>
      <c r="L695" s="98" t="s">
        <v>478</v>
      </c>
      <c r="M695" s="23">
        <v>1461</v>
      </c>
      <c r="N695" s="23">
        <v>7</v>
      </c>
      <c r="O695" s="107">
        <v>10000000</v>
      </c>
      <c r="P695" s="23">
        <v>180</v>
      </c>
      <c r="Q695" s="23">
        <v>2</v>
      </c>
      <c r="R695" s="23">
        <v>2</v>
      </c>
      <c r="S695" s="23">
        <v>0.16</v>
      </c>
      <c r="T695" s="47">
        <v>5.5579580000000002</v>
      </c>
      <c r="U695" s="98" t="s">
        <v>376</v>
      </c>
      <c r="V695" s="98" t="s">
        <v>3139</v>
      </c>
      <c r="W695" s="69">
        <f t="shared" si="20"/>
        <v>1.0698608361413831E-2</v>
      </c>
    </row>
    <row r="696" spans="1:23">
      <c r="A696">
        <f t="shared" si="21"/>
        <v>253</v>
      </c>
      <c r="B696" s="99">
        <v>44408</v>
      </c>
      <c r="C696" s="23">
        <v>108</v>
      </c>
      <c r="D696" s="23">
        <v>5</v>
      </c>
      <c r="E696" s="98" t="s">
        <v>49</v>
      </c>
      <c r="F696" s="98" t="s">
        <v>164</v>
      </c>
      <c r="G696" s="98" t="s">
        <v>4120</v>
      </c>
      <c r="H696" s="98" t="s">
        <v>374</v>
      </c>
      <c r="I696" s="98" t="s">
        <v>10148</v>
      </c>
      <c r="J696" s="99">
        <v>44661</v>
      </c>
      <c r="K696" s="107">
        <v>8000000</v>
      </c>
      <c r="L696" s="98" t="s">
        <v>479</v>
      </c>
      <c r="M696" s="23">
        <v>1096</v>
      </c>
      <c r="N696" s="23">
        <v>7</v>
      </c>
      <c r="O696" s="107">
        <v>8000000</v>
      </c>
      <c r="P696" s="23">
        <v>180</v>
      </c>
      <c r="Q696" s="23">
        <v>2</v>
      </c>
      <c r="R696" s="23">
        <v>2</v>
      </c>
      <c r="S696" s="23">
        <v>0.45</v>
      </c>
      <c r="T696" s="47">
        <v>2.9998330000000002</v>
      </c>
      <c r="U696" s="98" t="s">
        <v>376</v>
      </c>
      <c r="V696" s="98" t="s">
        <v>3139</v>
      </c>
      <c r="W696" s="69">
        <f t="shared" si="20"/>
        <v>2.363965606153436E-3</v>
      </c>
    </row>
    <row r="697" spans="1:23">
      <c r="A697">
        <f t="shared" si="21"/>
        <v>253</v>
      </c>
      <c r="B697" s="99">
        <v>44408</v>
      </c>
      <c r="C697" s="23">
        <v>109</v>
      </c>
      <c r="D697" s="23">
        <v>5</v>
      </c>
      <c r="E697" s="98" t="s">
        <v>49</v>
      </c>
      <c r="F697" s="98" t="s">
        <v>164</v>
      </c>
      <c r="G697" s="98" t="s">
        <v>4120</v>
      </c>
      <c r="H697" s="98" t="s">
        <v>374</v>
      </c>
      <c r="I697" s="98" t="s">
        <v>10148</v>
      </c>
      <c r="J697" s="99">
        <v>44661</v>
      </c>
      <c r="K697" s="107">
        <v>5000000</v>
      </c>
      <c r="L697" s="98" t="s">
        <v>480</v>
      </c>
      <c r="M697" s="23">
        <v>1096</v>
      </c>
      <c r="N697" s="23">
        <v>7</v>
      </c>
      <c r="O697" s="107">
        <v>5000000</v>
      </c>
      <c r="P697" s="23">
        <v>180</v>
      </c>
      <c r="Q697" s="23">
        <v>2</v>
      </c>
      <c r="R697" s="23">
        <v>2</v>
      </c>
      <c r="S697" s="23">
        <v>0.16</v>
      </c>
      <c r="T697" s="47">
        <v>1.857364</v>
      </c>
      <c r="U697" s="98" t="s">
        <v>376</v>
      </c>
      <c r="V697" s="98" t="s">
        <v>3139</v>
      </c>
      <c r="W697" s="69">
        <f t="shared" si="20"/>
        <v>1.4636630152770405E-3</v>
      </c>
    </row>
    <row r="698" spans="1:23">
      <c r="A698">
        <f t="shared" si="21"/>
        <v>1349</v>
      </c>
      <c r="B698" s="99">
        <v>44408</v>
      </c>
      <c r="C698" s="23">
        <v>110</v>
      </c>
      <c r="D698" s="23">
        <v>5</v>
      </c>
      <c r="E698" s="98" t="s">
        <v>49</v>
      </c>
      <c r="F698" s="98" t="s">
        <v>164</v>
      </c>
      <c r="G698" s="98" t="s">
        <v>4120</v>
      </c>
      <c r="H698" s="98" t="s">
        <v>374</v>
      </c>
      <c r="I698" s="98" t="s">
        <v>10148</v>
      </c>
      <c r="J698" s="99">
        <v>45757</v>
      </c>
      <c r="K698" s="107">
        <v>50000000</v>
      </c>
      <c r="L698" s="98" t="s">
        <v>481</v>
      </c>
      <c r="M698" s="23">
        <v>2192</v>
      </c>
      <c r="N698" s="23">
        <v>7</v>
      </c>
      <c r="O698" s="107">
        <v>50000000</v>
      </c>
      <c r="P698" s="23">
        <v>180</v>
      </c>
      <c r="Q698" s="23">
        <v>2</v>
      </c>
      <c r="R698" s="23">
        <v>2</v>
      </c>
      <c r="S698" s="23">
        <v>0.16</v>
      </c>
      <c r="T698" s="47">
        <v>36.829237999999997</v>
      </c>
      <c r="U698" s="98" t="s">
        <v>376</v>
      </c>
      <c r="V698" s="98" t="s">
        <v>3139</v>
      </c>
      <c r="W698" s="69">
        <f t="shared" si="20"/>
        <v>0.15474913750093353</v>
      </c>
    </row>
    <row r="699" spans="1:23">
      <c r="A699">
        <f t="shared" si="21"/>
        <v>618</v>
      </c>
      <c r="B699" s="99">
        <v>44408</v>
      </c>
      <c r="C699" s="23">
        <v>111</v>
      </c>
      <c r="D699" s="23">
        <v>5</v>
      </c>
      <c r="E699" s="98" t="s">
        <v>49</v>
      </c>
      <c r="F699" s="98" t="s">
        <v>164</v>
      </c>
      <c r="G699" s="98" t="s">
        <v>4120</v>
      </c>
      <c r="H699" s="98" t="s">
        <v>374</v>
      </c>
      <c r="I699" s="98" t="s">
        <v>10148</v>
      </c>
      <c r="J699" s="99">
        <v>45026</v>
      </c>
      <c r="K699" s="107">
        <v>10000000</v>
      </c>
      <c r="L699" s="98" t="s">
        <v>482</v>
      </c>
      <c r="M699" s="23">
        <v>1461</v>
      </c>
      <c r="N699" s="23">
        <v>7</v>
      </c>
      <c r="O699" s="107">
        <v>10000000</v>
      </c>
      <c r="P699" s="23">
        <v>180</v>
      </c>
      <c r="Q699" s="23">
        <v>2</v>
      </c>
      <c r="R699" s="23">
        <v>2</v>
      </c>
      <c r="S699" s="23">
        <v>0.16</v>
      </c>
      <c r="T699" s="47">
        <v>5.5593750000000002</v>
      </c>
      <c r="U699" s="98" t="s">
        <v>376</v>
      </c>
      <c r="V699" s="98" t="s">
        <v>3139</v>
      </c>
      <c r="W699" s="69">
        <f t="shared" si="20"/>
        <v>1.0701335968935896E-2</v>
      </c>
    </row>
    <row r="700" spans="1:23">
      <c r="A700">
        <f t="shared" si="21"/>
        <v>618</v>
      </c>
      <c r="B700" s="99">
        <v>44408</v>
      </c>
      <c r="C700" s="23">
        <v>112</v>
      </c>
      <c r="D700" s="23">
        <v>5</v>
      </c>
      <c r="E700" s="98" t="s">
        <v>49</v>
      </c>
      <c r="F700" s="98" t="s">
        <v>164</v>
      </c>
      <c r="G700" s="98" t="s">
        <v>4120</v>
      </c>
      <c r="H700" s="98" t="s">
        <v>374</v>
      </c>
      <c r="I700" s="98" t="s">
        <v>10148</v>
      </c>
      <c r="J700" s="99">
        <v>45026</v>
      </c>
      <c r="K700" s="107">
        <v>16000000</v>
      </c>
      <c r="L700" s="98" t="s">
        <v>483</v>
      </c>
      <c r="M700" s="23">
        <v>1461</v>
      </c>
      <c r="N700" s="23">
        <v>7</v>
      </c>
      <c r="O700" s="107">
        <v>16000000</v>
      </c>
      <c r="P700" s="23">
        <v>180</v>
      </c>
      <c r="Q700" s="23">
        <v>2</v>
      </c>
      <c r="R700" s="23">
        <v>2</v>
      </c>
      <c r="S700" s="23">
        <v>0.16</v>
      </c>
      <c r="T700" s="47">
        <v>4.9910329999999998</v>
      </c>
      <c r="U700" s="98" t="s">
        <v>376</v>
      </c>
      <c r="V700" s="98" t="s">
        <v>3139</v>
      </c>
      <c r="W700" s="69">
        <f t="shared" si="20"/>
        <v>9.6073247379509421E-3</v>
      </c>
    </row>
    <row r="701" spans="1:23">
      <c r="A701">
        <f t="shared" si="21"/>
        <v>618</v>
      </c>
      <c r="B701" s="99">
        <v>44408</v>
      </c>
      <c r="C701" s="23">
        <v>113</v>
      </c>
      <c r="D701" s="23">
        <v>5</v>
      </c>
      <c r="E701" s="98" t="s">
        <v>49</v>
      </c>
      <c r="F701" s="98" t="s">
        <v>164</v>
      </c>
      <c r="G701" s="98" t="s">
        <v>4120</v>
      </c>
      <c r="H701" s="98" t="s">
        <v>374</v>
      </c>
      <c r="I701" s="98" t="s">
        <v>10148</v>
      </c>
      <c r="J701" s="99">
        <v>45026</v>
      </c>
      <c r="K701" s="107">
        <v>18000000</v>
      </c>
      <c r="L701" s="98" t="s">
        <v>484</v>
      </c>
      <c r="M701" s="23">
        <v>1461</v>
      </c>
      <c r="N701" s="23">
        <v>7</v>
      </c>
      <c r="O701" s="107">
        <v>18000000</v>
      </c>
      <c r="P701" s="23">
        <v>180</v>
      </c>
      <c r="Q701" s="23">
        <v>2</v>
      </c>
      <c r="R701" s="23">
        <v>2</v>
      </c>
      <c r="S701" s="23">
        <v>0.16</v>
      </c>
      <c r="T701" s="47">
        <v>10.006873000000001</v>
      </c>
      <c r="U701" s="98" t="s">
        <v>376</v>
      </c>
      <c r="V701" s="98" t="s">
        <v>3139</v>
      </c>
      <c r="W701" s="69">
        <f t="shared" si="20"/>
        <v>1.9262400894250423E-2</v>
      </c>
    </row>
    <row r="702" spans="1:23">
      <c r="A702">
        <f t="shared" si="21"/>
        <v>618</v>
      </c>
      <c r="B702" s="99">
        <v>44408</v>
      </c>
      <c r="C702" s="23">
        <v>114</v>
      </c>
      <c r="D702" s="23">
        <v>5</v>
      </c>
      <c r="E702" s="98" t="s">
        <v>49</v>
      </c>
      <c r="F702" s="98" t="s">
        <v>164</v>
      </c>
      <c r="G702" s="98" t="s">
        <v>4120</v>
      </c>
      <c r="H702" s="98" t="s">
        <v>374</v>
      </c>
      <c r="I702" s="98" t="s">
        <v>10148</v>
      </c>
      <c r="J702" s="99">
        <v>45026</v>
      </c>
      <c r="K702" s="107">
        <v>15000000</v>
      </c>
      <c r="L702" s="98" t="s">
        <v>485</v>
      </c>
      <c r="M702" s="23">
        <v>1461</v>
      </c>
      <c r="N702" s="23">
        <v>7</v>
      </c>
      <c r="O702" s="107">
        <v>15000000</v>
      </c>
      <c r="P702" s="23">
        <v>180</v>
      </c>
      <c r="Q702" s="23">
        <v>2</v>
      </c>
      <c r="R702" s="23">
        <v>2</v>
      </c>
      <c r="S702" s="23">
        <v>0.45</v>
      </c>
      <c r="T702" s="47">
        <v>7.7188030000000003</v>
      </c>
      <c r="U702" s="98" t="s">
        <v>376</v>
      </c>
      <c r="V702" s="98" t="s">
        <v>3139</v>
      </c>
      <c r="W702" s="69">
        <f t="shared" si="20"/>
        <v>1.4858055839196008E-2</v>
      </c>
    </row>
    <row r="703" spans="1:23">
      <c r="A703">
        <f t="shared" si="21"/>
        <v>984</v>
      </c>
      <c r="B703" s="99">
        <v>44408</v>
      </c>
      <c r="C703" s="23">
        <v>115</v>
      </c>
      <c r="D703" s="23">
        <v>5</v>
      </c>
      <c r="E703" s="98" t="s">
        <v>49</v>
      </c>
      <c r="F703" s="98" t="s">
        <v>164</v>
      </c>
      <c r="G703" s="98" t="s">
        <v>4120</v>
      </c>
      <c r="H703" s="98" t="s">
        <v>374</v>
      </c>
      <c r="I703" s="98" t="s">
        <v>10148</v>
      </c>
      <c r="J703" s="99">
        <v>45392</v>
      </c>
      <c r="K703" s="107">
        <v>25000000</v>
      </c>
      <c r="L703" s="98" t="s">
        <v>486</v>
      </c>
      <c r="M703" s="23">
        <v>1827</v>
      </c>
      <c r="N703" s="23">
        <v>7</v>
      </c>
      <c r="O703" s="107">
        <v>25000000</v>
      </c>
      <c r="P703" s="23">
        <v>180</v>
      </c>
      <c r="Q703" s="23">
        <v>2</v>
      </c>
      <c r="R703" s="23">
        <v>2</v>
      </c>
      <c r="S703" s="23">
        <v>0.45</v>
      </c>
      <c r="T703" s="47">
        <v>16.745405000000002</v>
      </c>
      <c r="U703" s="98" t="s">
        <v>376</v>
      </c>
      <c r="V703" s="98" t="s">
        <v>3139</v>
      </c>
      <c r="W703" s="69">
        <f t="shared" si="20"/>
        <v>5.1323268717837447E-2</v>
      </c>
    </row>
    <row r="704" spans="1:23">
      <c r="A704">
        <f t="shared" si="21"/>
        <v>1014</v>
      </c>
      <c r="B704" s="99">
        <v>44408</v>
      </c>
      <c r="C704" s="23">
        <v>116</v>
      </c>
      <c r="D704" s="23">
        <v>5</v>
      </c>
      <c r="E704" s="98" t="s">
        <v>49</v>
      </c>
      <c r="F704" s="98" t="s">
        <v>164</v>
      </c>
      <c r="G704" s="98" t="s">
        <v>4120</v>
      </c>
      <c r="H704" s="98" t="s">
        <v>374</v>
      </c>
      <c r="I704" s="98" t="s">
        <v>10149</v>
      </c>
      <c r="J704" s="99">
        <v>45422</v>
      </c>
      <c r="K704" s="107">
        <v>30000000</v>
      </c>
      <c r="L704" s="98" t="s">
        <v>487</v>
      </c>
      <c r="M704" s="23">
        <v>1827</v>
      </c>
      <c r="N704" s="23">
        <v>7</v>
      </c>
      <c r="O704" s="107">
        <v>30000000</v>
      </c>
      <c r="P704" s="23">
        <v>180</v>
      </c>
      <c r="Q704" s="23">
        <v>2</v>
      </c>
      <c r="R704" s="23">
        <v>2</v>
      </c>
      <c r="S704" s="23">
        <v>0.17</v>
      </c>
      <c r="T704" s="47">
        <v>19.927237000000002</v>
      </c>
      <c r="U704" s="98" t="s">
        <v>376</v>
      </c>
      <c r="V704" s="98" t="s">
        <v>3139</v>
      </c>
      <c r="W704" s="69">
        <f t="shared" si="20"/>
        <v>6.2937370620587116E-2</v>
      </c>
    </row>
    <row r="705" spans="1:23">
      <c r="A705">
        <f t="shared" si="21"/>
        <v>283</v>
      </c>
      <c r="B705" s="99">
        <v>44408</v>
      </c>
      <c r="C705" s="23">
        <v>117</v>
      </c>
      <c r="D705" s="23">
        <v>5</v>
      </c>
      <c r="E705" s="98" t="s">
        <v>49</v>
      </c>
      <c r="F705" s="98" t="s">
        <v>164</v>
      </c>
      <c r="G705" s="98" t="s">
        <v>4120</v>
      </c>
      <c r="H705" s="98" t="s">
        <v>374</v>
      </c>
      <c r="I705" s="98" t="s">
        <v>10149</v>
      </c>
      <c r="J705" s="99">
        <v>44691</v>
      </c>
      <c r="K705" s="107">
        <v>10000000</v>
      </c>
      <c r="L705" s="98" t="s">
        <v>488</v>
      </c>
      <c r="M705" s="23">
        <v>1096</v>
      </c>
      <c r="N705" s="23">
        <v>7</v>
      </c>
      <c r="O705" s="107">
        <v>10000000</v>
      </c>
      <c r="P705" s="23">
        <v>180</v>
      </c>
      <c r="Q705" s="23">
        <v>2</v>
      </c>
      <c r="R705" s="23">
        <v>2</v>
      </c>
      <c r="S705" s="23">
        <v>0.17</v>
      </c>
      <c r="T705" s="47">
        <v>3.7076090000000002</v>
      </c>
      <c r="U705" s="98" t="s">
        <v>376</v>
      </c>
      <c r="V705" s="98" t="s">
        <v>3139</v>
      </c>
      <c r="W705" s="69">
        <f t="shared" si="20"/>
        <v>3.2681645687359291E-3</v>
      </c>
    </row>
    <row r="706" spans="1:23">
      <c r="A706">
        <f t="shared" si="21"/>
        <v>648</v>
      </c>
      <c r="B706" s="99">
        <v>44408</v>
      </c>
      <c r="C706" s="23">
        <v>118</v>
      </c>
      <c r="D706" s="23">
        <v>5</v>
      </c>
      <c r="E706" s="98" t="s">
        <v>49</v>
      </c>
      <c r="F706" s="98" t="s">
        <v>164</v>
      </c>
      <c r="G706" s="98" t="s">
        <v>4120</v>
      </c>
      <c r="H706" s="98" t="s">
        <v>374</v>
      </c>
      <c r="I706" s="98" t="s">
        <v>10149</v>
      </c>
      <c r="J706" s="99">
        <v>45056</v>
      </c>
      <c r="K706" s="107">
        <v>40000000</v>
      </c>
      <c r="L706" s="98" t="s">
        <v>489</v>
      </c>
      <c r="M706" s="23">
        <v>1461</v>
      </c>
      <c r="N706" s="23">
        <v>7</v>
      </c>
      <c r="O706" s="107">
        <v>40000000</v>
      </c>
      <c r="P706" s="23">
        <v>180</v>
      </c>
      <c r="Q706" s="23">
        <v>2</v>
      </c>
      <c r="R706" s="23">
        <v>2</v>
      </c>
      <c r="S706" s="23">
        <v>0.46</v>
      </c>
      <c r="T706" s="47">
        <v>22.806643000000001</v>
      </c>
      <c r="U706" s="98" t="s">
        <v>376</v>
      </c>
      <c r="V706" s="98" t="s">
        <v>3139</v>
      </c>
      <c r="W706" s="69">
        <f t="shared" ref="W706:W769" si="22">+T706/SUM($T$2:$T$5848)*A706</f>
        <v>4.6032008468491661E-2</v>
      </c>
    </row>
    <row r="707" spans="1:23">
      <c r="A707">
        <f t="shared" ref="A707:A770" si="23">+J707-B707</f>
        <v>648</v>
      </c>
      <c r="B707" s="99">
        <v>44408</v>
      </c>
      <c r="C707" s="23">
        <v>119</v>
      </c>
      <c r="D707" s="23">
        <v>5</v>
      </c>
      <c r="E707" s="98" t="s">
        <v>49</v>
      </c>
      <c r="F707" s="98" t="s">
        <v>164</v>
      </c>
      <c r="G707" s="98" t="s">
        <v>4120</v>
      </c>
      <c r="H707" s="98" t="s">
        <v>374</v>
      </c>
      <c r="I707" s="98" t="s">
        <v>10149</v>
      </c>
      <c r="J707" s="99">
        <v>45056</v>
      </c>
      <c r="K707" s="107">
        <v>15000000</v>
      </c>
      <c r="L707" s="98" t="s">
        <v>490</v>
      </c>
      <c r="M707" s="23">
        <v>1461</v>
      </c>
      <c r="N707" s="23">
        <v>7</v>
      </c>
      <c r="O707" s="107">
        <v>15000000</v>
      </c>
      <c r="P707" s="23">
        <v>180</v>
      </c>
      <c r="Q707" s="23">
        <v>2</v>
      </c>
      <c r="R707" s="23">
        <v>2</v>
      </c>
      <c r="S707" s="23">
        <v>0.17</v>
      </c>
      <c r="T707" s="47">
        <v>8.3252310000000005</v>
      </c>
      <c r="U707" s="98" t="s">
        <v>376</v>
      </c>
      <c r="V707" s="98" t="s">
        <v>3139</v>
      </c>
      <c r="W707" s="69">
        <f t="shared" si="22"/>
        <v>1.6803310504494209E-2</v>
      </c>
    </row>
    <row r="708" spans="1:23">
      <c r="A708">
        <f t="shared" si="23"/>
        <v>648</v>
      </c>
      <c r="B708" s="99">
        <v>44408</v>
      </c>
      <c r="C708" s="23">
        <v>120</v>
      </c>
      <c r="D708" s="23">
        <v>5</v>
      </c>
      <c r="E708" s="98" t="s">
        <v>49</v>
      </c>
      <c r="F708" s="98" t="s">
        <v>164</v>
      </c>
      <c r="G708" s="98" t="s">
        <v>4120</v>
      </c>
      <c r="H708" s="98" t="s">
        <v>374</v>
      </c>
      <c r="I708" s="98" t="s">
        <v>10149</v>
      </c>
      <c r="J708" s="99">
        <v>45056</v>
      </c>
      <c r="K708" s="107">
        <v>30000000</v>
      </c>
      <c r="L708" s="98" t="s">
        <v>491</v>
      </c>
      <c r="M708" s="23">
        <v>1461</v>
      </c>
      <c r="N708" s="23">
        <v>7</v>
      </c>
      <c r="O708" s="107">
        <v>30000000</v>
      </c>
      <c r="P708" s="23">
        <v>180</v>
      </c>
      <c r="Q708" s="23">
        <v>2</v>
      </c>
      <c r="R708" s="23">
        <v>2</v>
      </c>
      <c r="S708" s="23">
        <v>0.17</v>
      </c>
      <c r="T708" s="47">
        <v>16.650463999999999</v>
      </c>
      <c r="U708" s="98" t="s">
        <v>376</v>
      </c>
      <c r="V708" s="98" t="s">
        <v>3139</v>
      </c>
      <c r="W708" s="69">
        <f t="shared" si="22"/>
        <v>3.3606625045707758E-2</v>
      </c>
    </row>
    <row r="709" spans="1:23">
      <c r="A709">
        <f t="shared" si="23"/>
        <v>648</v>
      </c>
      <c r="B709" s="99">
        <v>44408</v>
      </c>
      <c r="C709" s="23">
        <v>121</v>
      </c>
      <c r="D709" s="23">
        <v>5</v>
      </c>
      <c r="E709" s="98" t="s">
        <v>49</v>
      </c>
      <c r="F709" s="98" t="s">
        <v>164</v>
      </c>
      <c r="G709" s="98" t="s">
        <v>4120</v>
      </c>
      <c r="H709" s="98" t="s">
        <v>374</v>
      </c>
      <c r="I709" s="98" t="s">
        <v>10149</v>
      </c>
      <c r="J709" s="99">
        <v>45056</v>
      </c>
      <c r="K709" s="107">
        <v>13000000</v>
      </c>
      <c r="L709" s="98" t="s">
        <v>492</v>
      </c>
      <c r="M709" s="23">
        <v>1461</v>
      </c>
      <c r="N709" s="23">
        <v>7</v>
      </c>
      <c r="O709" s="107">
        <v>13000000</v>
      </c>
      <c r="P709" s="23">
        <v>180</v>
      </c>
      <c r="Q709" s="23">
        <v>2</v>
      </c>
      <c r="R709" s="23">
        <v>2</v>
      </c>
      <c r="S709" s="23">
        <v>0.17</v>
      </c>
      <c r="T709" s="47">
        <v>7.2152019999999997</v>
      </c>
      <c r="U709" s="98" t="s">
        <v>376</v>
      </c>
      <c r="V709" s="98" t="s">
        <v>3139</v>
      </c>
      <c r="W709" s="69">
        <f t="shared" si="22"/>
        <v>1.456287273694239E-2</v>
      </c>
    </row>
    <row r="710" spans="1:23">
      <c r="A710">
        <f t="shared" si="23"/>
        <v>1014</v>
      </c>
      <c r="B710" s="99">
        <v>44408</v>
      </c>
      <c r="C710" s="23">
        <v>122</v>
      </c>
      <c r="D710" s="23">
        <v>5</v>
      </c>
      <c r="E710" s="98" t="s">
        <v>49</v>
      </c>
      <c r="F710" s="98" t="s">
        <v>164</v>
      </c>
      <c r="G710" s="98" t="s">
        <v>4120</v>
      </c>
      <c r="H710" s="98" t="s">
        <v>374</v>
      </c>
      <c r="I710" s="98" t="s">
        <v>10149</v>
      </c>
      <c r="J710" s="99">
        <v>45422</v>
      </c>
      <c r="K710" s="107">
        <v>20000000</v>
      </c>
      <c r="L710" s="98" t="s">
        <v>493</v>
      </c>
      <c r="M710" s="23">
        <v>1827</v>
      </c>
      <c r="N710" s="23">
        <v>7</v>
      </c>
      <c r="O710" s="107">
        <v>20000000</v>
      </c>
      <c r="P710" s="23">
        <v>180</v>
      </c>
      <c r="Q710" s="23">
        <v>2</v>
      </c>
      <c r="R710" s="23">
        <v>2</v>
      </c>
      <c r="S710" s="23">
        <v>0.17</v>
      </c>
      <c r="T710" s="47">
        <v>13.289166</v>
      </c>
      <c r="U710" s="98" t="s">
        <v>376</v>
      </c>
      <c r="V710" s="98" t="s">
        <v>3139</v>
      </c>
      <c r="W710" s="69">
        <f t="shared" si="22"/>
        <v>4.1971958570097057E-2</v>
      </c>
    </row>
    <row r="711" spans="1:23">
      <c r="A711">
        <f t="shared" si="23"/>
        <v>1014</v>
      </c>
      <c r="B711" s="99">
        <v>44408</v>
      </c>
      <c r="C711" s="23">
        <v>123</v>
      </c>
      <c r="D711" s="23">
        <v>5</v>
      </c>
      <c r="E711" s="98" t="s">
        <v>49</v>
      </c>
      <c r="F711" s="98" t="s">
        <v>164</v>
      </c>
      <c r="G711" s="98" t="s">
        <v>4120</v>
      </c>
      <c r="H711" s="98" t="s">
        <v>374</v>
      </c>
      <c r="I711" s="98" t="s">
        <v>10149</v>
      </c>
      <c r="J711" s="99">
        <v>45422</v>
      </c>
      <c r="K711" s="107">
        <v>40000000</v>
      </c>
      <c r="L711" s="98" t="s">
        <v>494</v>
      </c>
      <c r="M711" s="23">
        <v>1827</v>
      </c>
      <c r="N711" s="23">
        <v>7</v>
      </c>
      <c r="O711" s="107">
        <v>40000000</v>
      </c>
      <c r="P711" s="23">
        <v>180</v>
      </c>
      <c r="Q711" s="23">
        <v>2</v>
      </c>
      <c r="R711" s="23">
        <v>2</v>
      </c>
      <c r="S711" s="23">
        <v>0.46</v>
      </c>
      <c r="T711" s="47">
        <v>27.369564</v>
      </c>
      <c r="U711" s="98" t="s">
        <v>376</v>
      </c>
      <c r="V711" s="98" t="s">
        <v>3139</v>
      </c>
      <c r="W711" s="69">
        <f t="shared" si="22"/>
        <v>8.6442911939667244E-2</v>
      </c>
    </row>
    <row r="712" spans="1:23">
      <c r="A712">
        <f t="shared" si="23"/>
        <v>648</v>
      </c>
      <c r="B712" s="99">
        <v>44408</v>
      </c>
      <c r="C712" s="23">
        <v>124</v>
      </c>
      <c r="D712" s="23">
        <v>5</v>
      </c>
      <c r="E712" s="98" t="s">
        <v>49</v>
      </c>
      <c r="F712" s="98" t="s">
        <v>164</v>
      </c>
      <c r="G712" s="98" t="s">
        <v>4120</v>
      </c>
      <c r="H712" s="98" t="s">
        <v>374</v>
      </c>
      <c r="I712" s="98" t="s">
        <v>10149</v>
      </c>
      <c r="J712" s="99">
        <v>45056</v>
      </c>
      <c r="K712" s="107">
        <v>22000000</v>
      </c>
      <c r="L712" s="98" t="s">
        <v>495</v>
      </c>
      <c r="M712" s="23">
        <v>1461</v>
      </c>
      <c r="N712" s="23">
        <v>7</v>
      </c>
      <c r="O712" s="107">
        <v>22000000</v>
      </c>
      <c r="P712" s="23">
        <v>180</v>
      </c>
      <c r="Q712" s="23">
        <v>2</v>
      </c>
      <c r="R712" s="23">
        <v>2</v>
      </c>
      <c r="S712" s="23">
        <v>0.17</v>
      </c>
      <c r="T712" s="47">
        <v>12.210341</v>
      </c>
      <c r="U712" s="98" t="s">
        <v>376</v>
      </c>
      <c r="V712" s="98" t="s">
        <v>3139</v>
      </c>
      <c r="W712" s="69">
        <f t="shared" si="22"/>
        <v>2.4644859846982784E-2</v>
      </c>
    </row>
    <row r="713" spans="1:23">
      <c r="A713">
        <f t="shared" si="23"/>
        <v>648</v>
      </c>
      <c r="B713" s="99">
        <v>44408</v>
      </c>
      <c r="C713" s="23">
        <v>125</v>
      </c>
      <c r="D713" s="23">
        <v>5</v>
      </c>
      <c r="E713" s="98" t="s">
        <v>49</v>
      </c>
      <c r="F713" s="98" t="s">
        <v>164</v>
      </c>
      <c r="G713" s="98" t="s">
        <v>4120</v>
      </c>
      <c r="H713" s="98" t="s">
        <v>374</v>
      </c>
      <c r="I713" s="98" t="s">
        <v>10149</v>
      </c>
      <c r="J713" s="99">
        <v>45056</v>
      </c>
      <c r="K713" s="107">
        <v>15000000</v>
      </c>
      <c r="L713" s="98" t="s">
        <v>496</v>
      </c>
      <c r="M713" s="23">
        <v>1461</v>
      </c>
      <c r="N713" s="23">
        <v>7</v>
      </c>
      <c r="O713" s="107">
        <v>15000000</v>
      </c>
      <c r="P713" s="23">
        <v>180</v>
      </c>
      <c r="Q713" s="23">
        <v>2</v>
      </c>
      <c r="R713" s="23">
        <v>2</v>
      </c>
      <c r="S713" s="23">
        <v>0.46</v>
      </c>
      <c r="T713" s="47">
        <v>8.4003049999999995</v>
      </c>
      <c r="U713" s="98" t="s">
        <v>376</v>
      </c>
      <c r="V713" s="98" t="s">
        <v>3139</v>
      </c>
      <c r="W713" s="69">
        <f t="shared" si="22"/>
        <v>1.695483683845592E-2</v>
      </c>
    </row>
    <row r="714" spans="1:23">
      <c r="A714">
        <f t="shared" si="23"/>
        <v>648</v>
      </c>
      <c r="B714" s="99">
        <v>44408</v>
      </c>
      <c r="C714" s="23">
        <v>126</v>
      </c>
      <c r="D714" s="23">
        <v>5</v>
      </c>
      <c r="E714" s="98" t="s">
        <v>49</v>
      </c>
      <c r="F714" s="98" t="s">
        <v>164</v>
      </c>
      <c r="G714" s="98" t="s">
        <v>4120</v>
      </c>
      <c r="H714" s="98" t="s">
        <v>374</v>
      </c>
      <c r="I714" s="98" t="s">
        <v>10149</v>
      </c>
      <c r="J714" s="99">
        <v>45056</v>
      </c>
      <c r="K714" s="107">
        <v>10000000</v>
      </c>
      <c r="L714" s="98" t="s">
        <v>497</v>
      </c>
      <c r="M714" s="23">
        <v>1461</v>
      </c>
      <c r="N714" s="23">
        <v>7</v>
      </c>
      <c r="O714" s="107">
        <v>10000000</v>
      </c>
      <c r="P714" s="23">
        <v>180</v>
      </c>
      <c r="Q714" s="23">
        <v>2</v>
      </c>
      <c r="R714" s="23">
        <v>2</v>
      </c>
      <c r="S714" s="23">
        <v>0.17</v>
      </c>
      <c r="T714" s="47">
        <v>5.5482659999999999</v>
      </c>
      <c r="U714" s="98" t="s">
        <v>376</v>
      </c>
      <c r="V714" s="98" t="s">
        <v>3139</v>
      </c>
      <c r="W714" s="69">
        <f t="shared" si="22"/>
        <v>1.119839633993676E-2</v>
      </c>
    </row>
    <row r="715" spans="1:23">
      <c r="A715">
        <f t="shared" si="23"/>
        <v>648</v>
      </c>
      <c r="B715" s="99">
        <v>44408</v>
      </c>
      <c r="C715" s="23">
        <v>127</v>
      </c>
      <c r="D715" s="23">
        <v>5</v>
      </c>
      <c r="E715" s="98" t="s">
        <v>49</v>
      </c>
      <c r="F715" s="98" t="s">
        <v>164</v>
      </c>
      <c r="G715" s="98" t="s">
        <v>4120</v>
      </c>
      <c r="H715" s="98" t="s">
        <v>374</v>
      </c>
      <c r="I715" s="98" t="s">
        <v>10149</v>
      </c>
      <c r="J715" s="99">
        <v>45056</v>
      </c>
      <c r="K715" s="107">
        <v>12000000</v>
      </c>
      <c r="L715" s="98" t="s">
        <v>498</v>
      </c>
      <c r="M715" s="23">
        <v>1461</v>
      </c>
      <c r="N715" s="23">
        <v>7</v>
      </c>
      <c r="O715" s="107">
        <v>12000000</v>
      </c>
      <c r="P715" s="23">
        <v>180</v>
      </c>
      <c r="Q715" s="23">
        <v>2</v>
      </c>
      <c r="R715" s="23">
        <v>2</v>
      </c>
      <c r="S715" s="23">
        <v>0.17</v>
      </c>
      <c r="T715" s="47">
        <v>6.6579160000000002</v>
      </c>
      <c r="U715" s="98" t="s">
        <v>376</v>
      </c>
      <c r="V715" s="98" t="s">
        <v>3139</v>
      </c>
      <c r="W715" s="69">
        <f t="shared" si="22"/>
        <v>1.3438069149173166E-2</v>
      </c>
    </row>
    <row r="716" spans="1:23">
      <c r="A716">
        <f t="shared" si="23"/>
        <v>648</v>
      </c>
      <c r="B716" s="99">
        <v>44408</v>
      </c>
      <c r="C716" s="23">
        <v>128</v>
      </c>
      <c r="D716" s="23">
        <v>5</v>
      </c>
      <c r="E716" s="98" t="s">
        <v>49</v>
      </c>
      <c r="F716" s="98" t="s">
        <v>164</v>
      </c>
      <c r="G716" s="98" t="s">
        <v>4120</v>
      </c>
      <c r="H716" s="98" t="s">
        <v>374</v>
      </c>
      <c r="I716" s="98" t="s">
        <v>10149</v>
      </c>
      <c r="J716" s="99">
        <v>45056</v>
      </c>
      <c r="K716" s="107">
        <v>7000000</v>
      </c>
      <c r="L716" s="98" t="s">
        <v>499</v>
      </c>
      <c r="M716" s="23">
        <v>1461</v>
      </c>
      <c r="N716" s="23">
        <v>7</v>
      </c>
      <c r="O716" s="107">
        <v>7000000</v>
      </c>
      <c r="P716" s="23">
        <v>180</v>
      </c>
      <c r="Q716" s="23">
        <v>2</v>
      </c>
      <c r="R716" s="23">
        <v>2</v>
      </c>
      <c r="S716" s="23">
        <v>0.17</v>
      </c>
      <c r="T716" s="47">
        <v>2.5462729999999998</v>
      </c>
      <c r="U716" s="98" t="s">
        <v>376</v>
      </c>
      <c r="V716" s="98" t="s">
        <v>3139</v>
      </c>
      <c r="W716" s="69">
        <f t="shared" si="22"/>
        <v>5.1392947352704053E-3</v>
      </c>
    </row>
    <row r="717" spans="1:23">
      <c r="A717">
        <f t="shared" si="23"/>
        <v>314</v>
      </c>
      <c r="B717" s="99">
        <v>44408</v>
      </c>
      <c r="C717" s="23">
        <v>129</v>
      </c>
      <c r="D717" s="23">
        <v>5</v>
      </c>
      <c r="E717" s="98" t="s">
        <v>49</v>
      </c>
      <c r="F717" s="98" t="s">
        <v>164</v>
      </c>
      <c r="G717" s="98" t="s">
        <v>4120</v>
      </c>
      <c r="H717" s="98" t="s">
        <v>374</v>
      </c>
      <c r="I717" s="98" t="s">
        <v>10150</v>
      </c>
      <c r="J717" s="99">
        <v>44722</v>
      </c>
      <c r="K717" s="107">
        <v>4000000</v>
      </c>
      <c r="L717" s="98" t="s">
        <v>500</v>
      </c>
      <c r="M717" s="23">
        <v>1096</v>
      </c>
      <c r="N717" s="23">
        <v>7</v>
      </c>
      <c r="O717" s="107">
        <v>4000000</v>
      </c>
      <c r="P717" s="23">
        <v>180</v>
      </c>
      <c r="Q717" s="23">
        <v>2</v>
      </c>
      <c r="R717" s="23">
        <v>2</v>
      </c>
      <c r="S717" s="23">
        <v>0.12</v>
      </c>
      <c r="T717" s="47">
        <v>1.4539310000000001</v>
      </c>
      <c r="U717" s="98" t="s">
        <v>85</v>
      </c>
      <c r="V717" s="98" t="s">
        <v>3139</v>
      </c>
      <c r="W717" s="69">
        <f t="shared" si="22"/>
        <v>1.4219914942908965E-3</v>
      </c>
    </row>
    <row r="718" spans="1:23">
      <c r="A718">
        <f t="shared" si="23"/>
        <v>679</v>
      </c>
      <c r="B718" s="99">
        <v>44408</v>
      </c>
      <c r="C718" s="23">
        <v>130</v>
      </c>
      <c r="D718" s="23">
        <v>5</v>
      </c>
      <c r="E718" s="98" t="s">
        <v>49</v>
      </c>
      <c r="F718" s="98" t="s">
        <v>164</v>
      </c>
      <c r="G718" s="98" t="s">
        <v>4120</v>
      </c>
      <c r="H718" s="98" t="s">
        <v>374</v>
      </c>
      <c r="I718" s="98" t="s">
        <v>10150</v>
      </c>
      <c r="J718" s="99">
        <v>45087</v>
      </c>
      <c r="K718" s="107">
        <v>14000000</v>
      </c>
      <c r="L718" s="98" t="s">
        <v>501</v>
      </c>
      <c r="M718" s="23">
        <v>1461</v>
      </c>
      <c r="N718" s="23">
        <v>7</v>
      </c>
      <c r="O718" s="107">
        <v>14000000</v>
      </c>
      <c r="P718" s="23">
        <v>180</v>
      </c>
      <c r="Q718" s="23">
        <v>2</v>
      </c>
      <c r="R718" s="23">
        <v>2</v>
      </c>
      <c r="S718" s="23">
        <v>0.12</v>
      </c>
      <c r="T718" s="47">
        <v>11.050765999999999</v>
      </c>
      <c r="U718" s="98" t="s">
        <v>376</v>
      </c>
      <c r="V718" s="98" t="s">
        <v>3139</v>
      </c>
      <c r="W718" s="69">
        <f t="shared" si="22"/>
        <v>2.3371452890055672E-2</v>
      </c>
    </row>
    <row r="719" spans="1:23">
      <c r="A719">
        <f t="shared" si="23"/>
        <v>314</v>
      </c>
      <c r="B719" s="99">
        <v>44408</v>
      </c>
      <c r="C719" s="23">
        <v>131</v>
      </c>
      <c r="D719" s="23">
        <v>5</v>
      </c>
      <c r="E719" s="98" t="s">
        <v>49</v>
      </c>
      <c r="F719" s="98" t="s">
        <v>164</v>
      </c>
      <c r="G719" s="98" t="s">
        <v>4120</v>
      </c>
      <c r="H719" s="98" t="s">
        <v>374</v>
      </c>
      <c r="I719" s="98" t="s">
        <v>10150</v>
      </c>
      <c r="J719" s="99">
        <v>44722</v>
      </c>
      <c r="K719" s="107">
        <v>12000000</v>
      </c>
      <c r="L719" s="98" t="s">
        <v>502</v>
      </c>
      <c r="M719" s="23">
        <v>1096</v>
      </c>
      <c r="N719" s="23">
        <v>7</v>
      </c>
      <c r="O719" s="107">
        <v>12000000</v>
      </c>
      <c r="P719" s="23">
        <v>180</v>
      </c>
      <c r="Q719" s="23">
        <v>2</v>
      </c>
      <c r="R719" s="23">
        <v>2</v>
      </c>
      <c r="S719" s="23">
        <v>0.12</v>
      </c>
      <c r="T719" s="47">
        <v>4.4463670000000004</v>
      </c>
      <c r="U719" s="98" t="s">
        <v>85</v>
      </c>
      <c r="V719" s="98" t="s">
        <v>3139</v>
      </c>
      <c r="W719" s="69">
        <f t="shared" si="22"/>
        <v>4.3486905874458495E-3</v>
      </c>
    </row>
    <row r="720" spans="1:23">
      <c r="A720">
        <f t="shared" si="23"/>
        <v>679</v>
      </c>
      <c r="B720" s="99">
        <v>44408</v>
      </c>
      <c r="C720" s="23">
        <v>132</v>
      </c>
      <c r="D720" s="23">
        <v>5</v>
      </c>
      <c r="E720" s="98" t="s">
        <v>49</v>
      </c>
      <c r="F720" s="98" t="s">
        <v>164</v>
      </c>
      <c r="G720" s="98" t="s">
        <v>4120</v>
      </c>
      <c r="H720" s="98" t="s">
        <v>374</v>
      </c>
      <c r="I720" s="98" t="s">
        <v>10150</v>
      </c>
      <c r="J720" s="99">
        <v>45087</v>
      </c>
      <c r="K720" s="107">
        <v>11000000</v>
      </c>
      <c r="L720" s="98" t="s">
        <v>503</v>
      </c>
      <c r="M720" s="23">
        <v>1461</v>
      </c>
      <c r="N720" s="23">
        <v>7</v>
      </c>
      <c r="O720" s="107">
        <v>11000000</v>
      </c>
      <c r="P720" s="23">
        <v>180</v>
      </c>
      <c r="Q720" s="23">
        <v>2</v>
      </c>
      <c r="R720" s="23">
        <v>2</v>
      </c>
      <c r="S720" s="23">
        <v>0.12</v>
      </c>
      <c r="T720" s="47">
        <v>6.1051690000000001</v>
      </c>
      <c r="U720" s="98" t="s">
        <v>376</v>
      </c>
      <c r="V720" s="98" t="s">
        <v>3139</v>
      </c>
      <c r="W720" s="69">
        <f t="shared" si="22"/>
        <v>1.291192571350514E-2</v>
      </c>
    </row>
    <row r="721" spans="1:23">
      <c r="A721">
        <f t="shared" si="23"/>
        <v>314</v>
      </c>
      <c r="B721" s="99">
        <v>44408</v>
      </c>
      <c r="C721" s="23">
        <v>133</v>
      </c>
      <c r="D721" s="23">
        <v>5</v>
      </c>
      <c r="E721" s="98" t="s">
        <v>49</v>
      </c>
      <c r="F721" s="98" t="s">
        <v>164</v>
      </c>
      <c r="G721" s="98" t="s">
        <v>4120</v>
      </c>
      <c r="H721" s="98" t="s">
        <v>374</v>
      </c>
      <c r="I721" s="98" t="s">
        <v>10150</v>
      </c>
      <c r="J721" s="99">
        <v>44722</v>
      </c>
      <c r="K721" s="107">
        <v>12000000</v>
      </c>
      <c r="L721" s="98" t="s">
        <v>504</v>
      </c>
      <c r="M721" s="23">
        <v>1096</v>
      </c>
      <c r="N721" s="23">
        <v>7</v>
      </c>
      <c r="O721" s="107">
        <v>12000000</v>
      </c>
      <c r="P721" s="23">
        <v>180</v>
      </c>
      <c r="Q721" s="23">
        <v>2</v>
      </c>
      <c r="R721" s="23">
        <v>2</v>
      </c>
      <c r="S721" s="23">
        <v>0.12</v>
      </c>
      <c r="T721" s="47">
        <v>4.4463670000000004</v>
      </c>
      <c r="U721" s="98" t="s">
        <v>85</v>
      </c>
      <c r="V721" s="98" t="s">
        <v>3139</v>
      </c>
      <c r="W721" s="69">
        <f t="shared" si="22"/>
        <v>4.3486905874458495E-3</v>
      </c>
    </row>
    <row r="722" spans="1:23">
      <c r="A722">
        <f t="shared" si="23"/>
        <v>679</v>
      </c>
      <c r="B722" s="99">
        <v>44408</v>
      </c>
      <c r="C722" s="23">
        <v>134</v>
      </c>
      <c r="D722" s="23">
        <v>5</v>
      </c>
      <c r="E722" s="98" t="s">
        <v>49</v>
      </c>
      <c r="F722" s="98" t="s">
        <v>164</v>
      </c>
      <c r="G722" s="98" t="s">
        <v>4120</v>
      </c>
      <c r="H722" s="98" t="s">
        <v>374</v>
      </c>
      <c r="I722" s="98" t="s">
        <v>10150</v>
      </c>
      <c r="J722" s="99">
        <v>45087</v>
      </c>
      <c r="K722" s="107">
        <v>15000000</v>
      </c>
      <c r="L722" s="98" t="s">
        <v>505</v>
      </c>
      <c r="M722" s="23">
        <v>1461</v>
      </c>
      <c r="N722" s="23">
        <v>7</v>
      </c>
      <c r="O722" s="107">
        <v>15000000</v>
      </c>
      <c r="P722" s="23">
        <v>180</v>
      </c>
      <c r="Q722" s="23">
        <v>2</v>
      </c>
      <c r="R722" s="23">
        <v>2</v>
      </c>
      <c r="S722" s="23">
        <v>0.41</v>
      </c>
      <c r="T722" s="47">
        <v>8.5226299999999995</v>
      </c>
      <c r="U722" s="98" t="s">
        <v>376</v>
      </c>
      <c r="V722" s="98" t="s">
        <v>3139</v>
      </c>
      <c r="W722" s="69">
        <f t="shared" si="22"/>
        <v>1.8024655082224637E-2</v>
      </c>
    </row>
    <row r="723" spans="1:23">
      <c r="A723">
        <f t="shared" si="23"/>
        <v>314</v>
      </c>
      <c r="B723" s="99">
        <v>44408</v>
      </c>
      <c r="C723" s="23">
        <v>135</v>
      </c>
      <c r="D723" s="23">
        <v>5</v>
      </c>
      <c r="E723" s="98" t="s">
        <v>49</v>
      </c>
      <c r="F723" s="98" t="s">
        <v>164</v>
      </c>
      <c r="G723" s="98" t="s">
        <v>4120</v>
      </c>
      <c r="H723" s="98" t="s">
        <v>374</v>
      </c>
      <c r="I723" s="98" t="s">
        <v>10150</v>
      </c>
      <c r="J723" s="99">
        <v>44722</v>
      </c>
      <c r="K723" s="107">
        <v>15000000</v>
      </c>
      <c r="L723" s="98" t="s">
        <v>506</v>
      </c>
      <c r="M723" s="23">
        <v>1096</v>
      </c>
      <c r="N723" s="23">
        <v>7</v>
      </c>
      <c r="O723" s="107">
        <v>15000000</v>
      </c>
      <c r="P723" s="23">
        <v>180</v>
      </c>
      <c r="Q723" s="23">
        <v>2</v>
      </c>
      <c r="R723" s="23">
        <v>2</v>
      </c>
      <c r="S723" s="23">
        <v>0.41</v>
      </c>
      <c r="T723" s="47">
        <v>5.7194830000000003</v>
      </c>
      <c r="U723" s="98" t="s">
        <v>85</v>
      </c>
      <c r="V723" s="98" t="s">
        <v>3139</v>
      </c>
      <c r="W723" s="69">
        <f t="shared" si="22"/>
        <v>5.5938391696314198E-3</v>
      </c>
    </row>
    <row r="724" spans="1:23">
      <c r="A724">
        <f t="shared" si="23"/>
        <v>314</v>
      </c>
      <c r="B724" s="99">
        <v>44408</v>
      </c>
      <c r="C724" s="23">
        <v>136</v>
      </c>
      <c r="D724" s="23">
        <v>5</v>
      </c>
      <c r="E724" s="98" t="s">
        <v>49</v>
      </c>
      <c r="F724" s="98" t="s">
        <v>164</v>
      </c>
      <c r="G724" s="98" t="s">
        <v>4120</v>
      </c>
      <c r="H724" s="98" t="s">
        <v>374</v>
      </c>
      <c r="I724" s="98" t="s">
        <v>10150</v>
      </c>
      <c r="J724" s="99">
        <v>44722</v>
      </c>
      <c r="K724" s="107">
        <v>15000000</v>
      </c>
      <c r="L724" s="98" t="s">
        <v>507</v>
      </c>
      <c r="M724" s="23">
        <v>1096</v>
      </c>
      <c r="N724" s="23">
        <v>7</v>
      </c>
      <c r="O724" s="107">
        <v>15000000</v>
      </c>
      <c r="P724" s="23">
        <v>180</v>
      </c>
      <c r="Q724" s="23">
        <v>2</v>
      </c>
      <c r="R724" s="23">
        <v>2</v>
      </c>
      <c r="S724" s="23">
        <v>0.12</v>
      </c>
      <c r="T724" s="47">
        <v>5.5589459999999997</v>
      </c>
      <c r="U724" s="98" t="s">
        <v>85</v>
      </c>
      <c r="V724" s="98" t="s">
        <v>3139</v>
      </c>
      <c r="W724" s="69">
        <f t="shared" si="22"/>
        <v>5.4368287967052091E-3</v>
      </c>
    </row>
    <row r="725" spans="1:23">
      <c r="A725">
        <f t="shared" si="23"/>
        <v>314</v>
      </c>
      <c r="B725" s="99">
        <v>44408</v>
      </c>
      <c r="C725" s="23">
        <v>137</v>
      </c>
      <c r="D725" s="23">
        <v>5</v>
      </c>
      <c r="E725" s="98" t="s">
        <v>49</v>
      </c>
      <c r="F725" s="98" t="s">
        <v>164</v>
      </c>
      <c r="G725" s="98" t="s">
        <v>4120</v>
      </c>
      <c r="H725" s="98" t="s">
        <v>374</v>
      </c>
      <c r="I725" s="98" t="s">
        <v>10150</v>
      </c>
      <c r="J725" s="99">
        <v>44722</v>
      </c>
      <c r="K725" s="107">
        <v>12000000</v>
      </c>
      <c r="L725" s="98" t="s">
        <v>508</v>
      </c>
      <c r="M725" s="23">
        <v>1096</v>
      </c>
      <c r="N725" s="23">
        <v>7</v>
      </c>
      <c r="O725" s="107">
        <v>12000000</v>
      </c>
      <c r="P725" s="23">
        <v>180</v>
      </c>
      <c r="Q725" s="23">
        <v>2</v>
      </c>
      <c r="R725" s="23">
        <v>2</v>
      </c>
      <c r="S725" s="23">
        <v>0.41</v>
      </c>
      <c r="T725" s="47">
        <v>4.5591910000000002</v>
      </c>
      <c r="U725" s="98" t="s">
        <v>85</v>
      </c>
      <c r="V725" s="98" t="s">
        <v>3139</v>
      </c>
      <c r="W725" s="69">
        <f t="shared" si="22"/>
        <v>4.4590361047722399E-3</v>
      </c>
    </row>
    <row r="726" spans="1:23">
      <c r="A726">
        <f t="shared" si="23"/>
        <v>1045</v>
      </c>
      <c r="B726" s="99">
        <v>44408</v>
      </c>
      <c r="C726" s="23">
        <v>138</v>
      </c>
      <c r="D726" s="23">
        <v>5</v>
      </c>
      <c r="E726" s="98" t="s">
        <v>49</v>
      </c>
      <c r="F726" s="98" t="s">
        <v>164</v>
      </c>
      <c r="G726" s="98" t="s">
        <v>4120</v>
      </c>
      <c r="H726" s="98" t="s">
        <v>374</v>
      </c>
      <c r="I726" s="98" t="s">
        <v>10150</v>
      </c>
      <c r="J726" s="99">
        <v>45453</v>
      </c>
      <c r="K726" s="107">
        <v>80000000</v>
      </c>
      <c r="L726" s="98" t="s">
        <v>509</v>
      </c>
      <c r="M726" s="23">
        <v>1827</v>
      </c>
      <c r="N726" s="23">
        <v>7</v>
      </c>
      <c r="O726" s="107">
        <v>80000000</v>
      </c>
      <c r="P726" s="23">
        <v>30</v>
      </c>
      <c r="Q726" s="23">
        <v>2</v>
      </c>
      <c r="R726" s="23">
        <v>2</v>
      </c>
      <c r="S726" s="23">
        <v>0.3</v>
      </c>
      <c r="T726" s="47">
        <v>53.148038</v>
      </c>
      <c r="U726" s="98" t="s">
        <v>376</v>
      </c>
      <c r="V726" s="98" t="s">
        <v>3139</v>
      </c>
      <c r="W726" s="69">
        <f t="shared" si="22"/>
        <v>0.17299242291619313</v>
      </c>
    </row>
    <row r="727" spans="1:23">
      <c r="A727">
        <f t="shared" si="23"/>
        <v>1069</v>
      </c>
      <c r="B727" s="99">
        <v>44408</v>
      </c>
      <c r="C727" s="23">
        <v>139</v>
      </c>
      <c r="D727" s="23">
        <v>5</v>
      </c>
      <c r="E727" s="98" t="s">
        <v>49</v>
      </c>
      <c r="F727" s="98" t="s">
        <v>164</v>
      </c>
      <c r="G727" s="98" t="s">
        <v>4120</v>
      </c>
      <c r="H727" s="98" t="s">
        <v>374</v>
      </c>
      <c r="I727" s="98" t="s">
        <v>10151</v>
      </c>
      <c r="J727" s="99">
        <v>45477</v>
      </c>
      <c r="K727" s="107">
        <v>200000000</v>
      </c>
      <c r="L727" s="98" t="s">
        <v>510</v>
      </c>
      <c r="M727" s="23">
        <v>1827</v>
      </c>
      <c r="N727" s="23">
        <v>7</v>
      </c>
      <c r="O727" s="107">
        <v>200000000</v>
      </c>
      <c r="P727" s="23">
        <v>30</v>
      </c>
      <c r="Q727" s="23">
        <v>2</v>
      </c>
      <c r="R727" s="23">
        <v>2</v>
      </c>
      <c r="S727" s="23">
        <v>0.22</v>
      </c>
      <c r="T727" s="47">
        <v>120.183333</v>
      </c>
      <c r="U727" s="98" t="s">
        <v>376</v>
      </c>
      <c r="V727" s="98" t="s">
        <v>3139</v>
      </c>
      <c r="W727" s="69">
        <f t="shared" si="22"/>
        <v>0.40017089933471689</v>
      </c>
    </row>
    <row r="728" spans="1:23">
      <c r="A728">
        <f t="shared" si="23"/>
        <v>436</v>
      </c>
      <c r="B728" s="99">
        <v>44408</v>
      </c>
      <c r="C728" s="23">
        <v>140</v>
      </c>
      <c r="D728" s="23">
        <v>5</v>
      </c>
      <c r="E728" s="98" t="s">
        <v>49</v>
      </c>
      <c r="F728" s="98" t="s">
        <v>164</v>
      </c>
      <c r="G728" s="98" t="s">
        <v>4120</v>
      </c>
      <c r="H728" s="98" t="s">
        <v>374</v>
      </c>
      <c r="I728" s="98" t="s">
        <v>6996</v>
      </c>
      <c r="J728" s="99">
        <v>44844</v>
      </c>
      <c r="K728" s="107">
        <v>5000000</v>
      </c>
      <c r="L728" s="98" t="s">
        <v>511</v>
      </c>
      <c r="M728" s="23">
        <v>1096</v>
      </c>
      <c r="N728" s="23">
        <v>7</v>
      </c>
      <c r="O728" s="107">
        <v>5000000</v>
      </c>
      <c r="P728" s="23">
        <v>180</v>
      </c>
      <c r="Q728" s="23">
        <v>2</v>
      </c>
      <c r="R728" s="23">
        <v>2</v>
      </c>
      <c r="S728" s="23">
        <v>0.16</v>
      </c>
      <c r="T728" s="47">
        <v>4.2297659999999997</v>
      </c>
      <c r="U728" s="98" t="s">
        <v>376</v>
      </c>
      <c r="V728" s="98" t="s">
        <v>3139</v>
      </c>
      <c r="W728" s="69">
        <f t="shared" si="22"/>
        <v>5.74415810713286E-3</v>
      </c>
    </row>
    <row r="729" spans="1:23">
      <c r="A729">
        <f t="shared" si="23"/>
        <v>1167</v>
      </c>
      <c r="B729" s="99">
        <v>44408</v>
      </c>
      <c r="C729" s="23">
        <v>141</v>
      </c>
      <c r="D729" s="23">
        <v>5</v>
      </c>
      <c r="E729" s="98" t="s">
        <v>49</v>
      </c>
      <c r="F729" s="98" t="s">
        <v>164</v>
      </c>
      <c r="G729" s="98" t="s">
        <v>4120</v>
      </c>
      <c r="H729" s="98" t="s">
        <v>374</v>
      </c>
      <c r="I729" s="98" t="s">
        <v>6996</v>
      </c>
      <c r="J729" s="99">
        <v>45575</v>
      </c>
      <c r="K729" s="107">
        <v>21000000</v>
      </c>
      <c r="L729" s="98" t="s">
        <v>512</v>
      </c>
      <c r="M729" s="23">
        <v>1827</v>
      </c>
      <c r="N729" s="23">
        <v>7</v>
      </c>
      <c r="O729" s="107">
        <v>21000000</v>
      </c>
      <c r="P729" s="23">
        <v>180</v>
      </c>
      <c r="Q729" s="23">
        <v>2</v>
      </c>
      <c r="R729" s="23">
        <v>2</v>
      </c>
      <c r="S729" s="23">
        <v>0.16</v>
      </c>
      <c r="T729" s="47">
        <v>15.859385</v>
      </c>
      <c r="U729" s="98" t="s">
        <v>376</v>
      </c>
      <c r="V729" s="98" t="s">
        <v>3139</v>
      </c>
      <c r="W729" s="69">
        <f t="shared" si="22"/>
        <v>5.7647536407758902E-2</v>
      </c>
    </row>
    <row r="730" spans="1:23">
      <c r="A730">
        <f t="shared" si="23"/>
        <v>469</v>
      </c>
      <c r="B730" s="99">
        <v>44408</v>
      </c>
      <c r="C730" s="23">
        <v>142</v>
      </c>
      <c r="D730" s="23">
        <v>5</v>
      </c>
      <c r="E730" s="98" t="s">
        <v>49</v>
      </c>
      <c r="F730" s="98" t="s">
        <v>164</v>
      </c>
      <c r="G730" s="98" t="s">
        <v>4120</v>
      </c>
      <c r="H730" s="98" t="s">
        <v>374</v>
      </c>
      <c r="I730" s="98" t="s">
        <v>10152</v>
      </c>
      <c r="J730" s="99">
        <v>44877</v>
      </c>
      <c r="K730" s="107">
        <v>4000000</v>
      </c>
      <c r="L730" s="98" t="s">
        <v>513</v>
      </c>
      <c r="M730" s="23">
        <v>1096</v>
      </c>
      <c r="N730" s="23">
        <v>7</v>
      </c>
      <c r="O730" s="107">
        <v>4000000</v>
      </c>
      <c r="P730" s="23">
        <v>180</v>
      </c>
      <c r="Q730" s="23">
        <v>2</v>
      </c>
      <c r="R730" s="23">
        <v>2</v>
      </c>
      <c r="S730" s="23">
        <v>0.17</v>
      </c>
      <c r="T730" s="47">
        <v>2.162344</v>
      </c>
      <c r="U730" s="98" t="s">
        <v>376</v>
      </c>
      <c r="V730" s="98" t="s">
        <v>3139</v>
      </c>
      <c r="W730" s="69">
        <f t="shared" si="22"/>
        <v>3.1587931124098492E-3</v>
      </c>
    </row>
    <row r="731" spans="1:23">
      <c r="A731">
        <f t="shared" si="23"/>
        <v>104</v>
      </c>
      <c r="B731" s="99">
        <v>44408</v>
      </c>
      <c r="C731" s="23">
        <v>143</v>
      </c>
      <c r="D731" s="23">
        <v>5</v>
      </c>
      <c r="E731" s="98" t="s">
        <v>49</v>
      </c>
      <c r="F731" s="98" t="s">
        <v>164</v>
      </c>
      <c r="G731" s="98" t="s">
        <v>4120</v>
      </c>
      <c r="H731" s="98" t="s">
        <v>374</v>
      </c>
      <c r="I731" s="98" t="s">
        <v>10152</v>
      </c>
      <c r="J731" s="99">
        <v>44512</v>
      </c>
      <c r="K731" s="107">
        <v>5000000</v>
      </c>
      <c r="L731" s="98" t="s">
        <v>514</v>
      </c>
      <c r="M731" s="23">
        <v>731</v>
      </c>
      <c r="N731" s="23">
        <v>7</v>
      </c>
      <c r="O731" s="107">
        <v>5000000</v>
      </c>
      <c r="P731" s="23">
        <v>180</v>
      </c>
      <c r="Q731" s="23">
        <v>2</v>
      </c>
      <c r="R731" s="23">
        <v>2</v>
      </c>
      <c r="S731" s="23">
        <v>0.17</v>
      </c>
      <c r="T731" s="47">
        <v>1.3539399999999999</v>
      </c>
      <c r="U731" s="98" t="s">
        <v>85</v>
      </c>
      <c r="V731" s="98" t="s">
        <v>3139</v>
      </c>
      <c r="W731" s="69">
        <f t="shared" si="22"/>
        <v>4.3858756312760151E-4</v>
      </c>
    </row>
    <row r="732" spans="1:23">
      <c r="A732">
        <f t="shared" si="23"/>
        <v>469</v>
      </c>
      <c r="B732" s="99">
        <v>44408</v>
      </c>
      <c r="C732" s="23">
        <v>144</v>
      </c>
      <c r="D732" s="23">
        <v>5</v>
      </c>
      <c r="E732" s="98" t="s">
        <v>49</v>
      </c>
      <c r="F732" s="98" t="s">
        <v>164</v>
      </c>
      <c r="G732" s="98" t="s">
        <v>4120</v>
      </c>
      <c r="H732" s="98" t="s">
        <v>374</v>
      </c>
      <c r="I732" s="98" t="s">
        <v>10152</v>
      </c>
      <c r="J732" s="99">
        <v>44877</v>
      </c>
      <c r="K732" s="107">
        <v>5500000</v>
      </c>
      <c r="L732" s="98" t="s">
        <v>515</v>
      </c>
      <c r="M732" s="23">
        <v>1096</v>
      </c>
      <c r="N732" s="23">
        <v>7</v>
      </c>
      <c r="O732" s="107">
        <v>5500000</v>
      </c>
      <c r="P732" s="23">
        <v>180</v>
      </c>
      <c r="Q732" s="23">
        <v>2</v>
      </c>
      <c r="R732" s="23">
        <v>2</v>
      </c>
      <c r="S732" s="23">
        <v>0.17</v>
      </c>
      <c r="T732" s="47">
        <v>2.9744000000000002</v>
      </c>
      <c r="U732" s="98" t="s">
        <v>376</v>
      </c>
      <c r="V732" s="98" t="s">
        <v>3139</v>
      </c>
      <c r="W732" s="69">
        <f t="shared" si="22"/>
        <v>4.3450599134790095E-3</v>
      </c>
    </row>
    <row r="733" spans="1:23">
      <c r="A733">
        <f t="shared" si="23"/>
        <v>104</v>
      </c>
      <c r="B733" s="99">
        <v>44408</v>
      </c>
      <c r="C733" s="23">
        <v>145</v>
      </c>
      <c r="D733" s="23">
        <v>5</v>
      </c>
      <c r="E733" s="98" t="s">
        <v>49</v>
      </c>
      <c r="F733" s="98" t="s">
        <v>164</v>
      </c>
      <c r="G733" s="98" t="s">
        <v>4120</v>
      </c>
      <c r="H733" s="98" t="s">
        <v>374</v>
      </c>
      <c r="I733" s="98" t="s">
        <v>10152</v>
      </c>
      <c r="J733" s="99">
        <v>44512</v>
      </c>
      <c r="K733" s="107">
        <v>6000000</v>
      </c>
      <c r="L733" s="98" t="s">
        <v>516</v>
      </c>
      <c r="M733" s="23">
        <v>731</v>
      </c>
      <c r="N733" s="23">
        <v>7</v>
      </c>
      <c r="O733" s="107">
        <v>6000000</v>
      </c>
      <c r="P733" s="23">
        <v>180</v>
      </c>
      <c r="Q733" s="23">
        <v>2</v>
      </c>
      <c r="R733" s="23">
        <v>2</v>
      </c>
      <c r="S733" s="23">
        <v>0.17</v>
      </c>
      <c r="T733" s="47">
        <v>1.6234759999999999</v>
      </c>
      <c r="U733" s="98" t="s">
        <v>85</v>
      </c>
      <c r="V733" s="98" t="s">
        <v>3139</v>
      </c>
      <c r="W733" s="69">
        <f t="shared" si="22"/>
        <v>5.2589951004929753E-4</v>
      </c>
    </row>
    <row r="734" spans="1:23">
      <c r="A734">
        <f t="shared" si="23"/>
        <v>469</v>
      </c>
      <c r="B734" s="99">
        <v>44408</v>
      </c>
      <c r="C734" s="23">
        <v>146</v>
      </c>
      <c r="D734" s="23">
        <v>5</v>
      </c>
      <c r="E734" s="98" t="s">
        <v>49</v>
      </c>
      <c r="F734" s="98" t="s">
        <v>164</v>
      </c>
      <c r="G734" s="98" t="s">
        <v>4120</v>
      </c>
      <c r="H734" s="98" t="s">
        <v>374</v>
      </c>
      <c r="I734" s="98" t="s">
        <v>10152</v>
      </c>
      <c r="J734" s="99">
        <v>44877</v>
      </c>
      <c r="K734" s="107">
        <v>7000000</v>
      </c>
      <c r="L734" s="98" t="s">
        <v>517</v>
      </c>
      <c r="M734" s="23">
        <v>1096</v>
      </c>
      <c r="N734" s="23">
        <v>7</v>
      </c>
      <c r="O734" s="107">
        <v>7000000</v>
      </c>
      <c r="P734" s="23">
        <v>180</v>
      </c>
      <c r="Q734" s="23">
        <v>2</v>
      </c>
      <c r="R734" s="23">
        <v>2</v>
      </c>
      <c r="S734" s="23">
        <v>0.46</v>
      </c>
      <c r="T734" s="47">
        <v>3.8706489999999998</v>
      </c>
      <c r="U734" s="98" t="s">
        <v>376</v>
      </c>
      <c r="V734" s="98" t="s">
        <v>3139</v>
      </c>
      <c r="W734" s="69">
        <f t="shared" si="22"/>
        <v>5.6543174452150392E-3</v>
      </c>
    </row>
    <row r="735" spans="1:23">
      <c r="A735">
        <f t="shared" si="23"/>
        <v>469</v>
      </c>
      <c r="B735" s="99">
        <v>44408</v>
      </c>
      <c r="C735" s="23">
        <v>147</v>
      </c>
      <c r="D735" s="23">
        <v>5</v>
      </c>
      <c r="E735" s="98" t="s">
        <v>49</v>
      </c>
      <c r="F735" s="98" t="s">
        <v>164</v>
      </c>
      <c r="G735" s="98" t="s">
        <v>4120</v>
      </c>
      <c r="H735" s="98" t="s">
        <v>374</v>
      </c>
      <c r="I735" s="98" t="s">
        <v>10152</v>
      </c>
      <c r="J735" s="99">
        <v>44877</v>
      </c>
      <c r="K735" s="107">
        <v>9000000</v>
      </c>
      <c r="L735" s="98" t="s">
        <v>518</v>
      </c>
      <c r="M735" s="23">
        <v>1096</v>
      </c>
      <c r="N735" s="23">
        <v>7</v>
      </c>
      <c r="O735" s="107">
        <v>9000000</v>
      </c>
      <c r="P735" s="23">
        <v>180</v>
      </c>
      <c r="Q735" s="23">
        <v>2</v>
      </c>
      <c r="R735" s="23">
        <v>2</v>
      </c>
      <c r="S735" s="23">
        <v>0.17</v>
      </c>
      <c r="T735" s="47">
        <v>4.8672040000000001</v>
      </c>
      <c r="U735" s="98" t="s">
        <v>376</v>
      </c>
      <c r="V735" s="98" t="s">
        <v>3139</v>
      </c>
      <c r="W735" s="69">
        <f t="shared" si="22"/>
        <v>7.1101038835142179E-3</v>
      </c>
    </row>
    <row r="736" spans="1:23">
      <c r="A736">
        <f t="shared" si="23"/>
        <v>834</v>
      </c>
      <c r="B736" s="99">
        <v>44408</v>
      </c>
      <c r="C736" s="23">
        <v>148</v>
      </c>
      <c r="D736" s="23">
        <v>5</v>
      </c>
      <c r="E736" s="98" t="s">
        <v>49</v>
      </c>
      <c r="F736" s="98" t="s">
        <v>164</v>
      </c>
      <c r="G736" s="98" t="s">
        <v>4120</v>
      </c>
      <c r="H736" s="98" t="s">
        <v>374</v>
      </c>
      <c r="I736" s="98" t="s">
        <v>10152</v>
      </c>
      <c r="J736" s="99">
        <v>45242</v>
      </c>
      <c r="K736" s="107">
        <v>10000000</v>
      </c>
      <c r="L736" s="98" t="s">
        <v>519</v>
      </c>
      <c r="M736" s="23">
        <v>1461</v>
      </c>
      <c r="N736" s="23">
        <v>7</v>
      </c>
      <c r="O736" s="107">
        <v>10000000</v>
      </c>
      <c r="P736" s="23">
        <v>180</v>
      </c>
      <c r="Q736" s="23">
        <v>2</v>
      </c>
      <c r="R736" s="23">
        <v>2</v>
      </c>
      <c r="S736" s="23">
        <v>0.17</v>
      </c>
      <c r="T736" s="47">
        <v>6.7500090000000004</v>
      </c>
      <c r="U736" s="98" t="s">
        <v>376</v>
      </c>
      <c r="V736" s="98" t="s">
        <v>3139</v>
      </c>
      <c r="W736" s="69">
        <f t="shared" si="22"/>
        <v>1.7534523023582185E-2</v>
      </c>
    </row>
    <row r="737" spans="1:23">
      <c r="A737">
        <f t="shared" si="23"/>
        <v>834</v>
      </c>
      <c r="B737" s="99">
        <v>44408</v>
      </c>
      <c r="C737" s="23">
        <v>149</v>
      </c>
      <c r="D737" s="23">
        <v>5</v>
      </c>
      <c r="E737" s="98" t="s">
        <v>49</v>
      </c>
      <c r="F737" s="98" t="s">
        <v>164</v>
      </c>
      <c r="G737" s="98" t="s">
        <v>4120</v>
      </c>
      <c r="H737" s="98" t="s">
        <v>374</v>
      </c>
      <c r="I737" s="98" t="s">
        <v>10152</v>
      </c>
      <c r="J737" s="99">
        <v>45242</v>
      </c>
      <c r="K737" s="107">
        <v>10000000</v>
      </c>
      <c r="L737" s="98" t="s">
        <v>520</v>
      </c>
      <c r="M737" s="23">
        <v>1461</v>
      </c>
      <c r="N737" s="23">
        <v>7</v>
      </c>
      <c r="O737" s="107">
        <v>10000000</v>
      </c>
      <c r="P737" s="23">
        <v>180</v>
      </c>
      <c r="Q737" s="23">
        <v>2</v>
      </c>
      <c r="R737" s="23">
        <v>2</v>
      </c>
      <c r="S737" s="23">
        <v>0.17</v>
      </c>
      <c r="T737" s="47">
        <v>6.7500090000000004</v>
      </c>
      <c r="U737" s="98" t="s">
        <v>376</v>
      </c>
      <c r="V737" s="98" t="s">
        <v>3139</v>
      </c>
      <c r="W737" s="69">
        <f t="shared" si="22"/>
        <v>1.7534523023582185E-2</v>
      </c>
    </row>
    <row r="738" spans="1:23">
      <c r="A738">
        <f t="shared" si="23"/>
        <v>469</v>
      </c>
      <c r="B738" s="99">
        <v>44408</v>
      </c>
      <c r="C738" s="23">
        <v>150</v>
      </c>
      <c r="D738" s="23">
        <v>5</v>
      </c>
      <c r="E738" s="98" t="s">
        <v>49</v>
      </c>
      <c r="F738" s="98" t="s">
        <v>164</v>
      </c>
      <c r="G738" s="98" t="s">
        <v>4120</v>
      </c>
      <c r="H738" s="98" t="s">
        <v>374</v>
      </c>
      <c r="I738" s="98" t="s">
        <v>10152</v>
      </c>
      <c r="J738" s="99">
        <v>44877</v>
      </c>
      <c r="K738" s="107">
        <v>10000000</v>
      </c>
      <c r="L738" s="98" t="s">
        <v>521</v>
      </c>
      <c r="M738" s="23">
        <v>1096</v>
      </c>
      <c r="N738" s="23">
        <v>7</v>
      </c>
      <c r="O738" s="107">
        <v>10000000</v>
      </c>
      <c r="P738" s="23">
        <v>180</v>
      </c>
      <c r="Q738" s="23">
        <v>2</v>
      </c>
      <c r="R738" s="23">
        <v>2</v>
      </c>
      <c r="S738" s="23">
        <v>0.17</v>
      </c>
      <c r="T738" s="47">
        <v>5.4080009999999996</v>
      </c>
      <c r="U738" s="98" t="s">
        <v>376</v>
      </c>
      <c r="V738" s="98" t="s">
        <v>3139</v>
      </c>
      <c r="W738" s="69">
        <f t="shared" si="22"/>
        <v>7.9001103944171588E-3</v>
      </c>
    </row>
    <row r="739" spans="1:23">
      <c r="A739">
        <f t="shared" si="23"/>
        <v>285</v>
      </c>
      <c r="B739" s="99">
        <v>44408</v>
      </c>
      <c r="C739" s="23">
        <v>151</v>
      </c>
      <c r="D739" s="23">
        <v>5</v>
      </c>
      <c r="E739" s="98" t="s">
        <v>49</v>
      </c>
      <c r="F739" s="98" t="s">
        <v>164</v>
      </c>
      <c r="G739" s="98" t="s">
        <v>4120</v>
      </c>
      <c r="H739" s="98" t="s">
        <v>374</v>
      </c>
      <c r="I739" s="98" t="s">
        <v>10152</v>
      </c>
      <c r="J739" s="99">
        <v>44693</v>
      </c>
      <c r="K739" s="107">
        <v>10000000</v>
      </c>
      <c r="L739" s="98" t="s">
        <v>522</v>
      </c>
      <c r="M739" s="23">
        <v>912</v>
      </c>
      <c r="N739" s="23">
        <v>7</v>
      </c>
      <c r="O739" s="107">
        <v>10000000</v>
      </c>
      <c r="P739" s="23">
        <v>180</v>
      </c>
      <c r="Q739" s="23">
        <v>2</v>
      </c>
      <c r="R739" s="23">
        <v>2</v>
      </c>
      <c r="S739" s="23">
        <v>0.17</v>
      </c>
      <c r="T739" s="47">
        <v>4.3296089999999996</v>
      </c>
      <c r="U739" s="98" t="s">
        <v>85</v>
      </c>
      <c r="V739" s="98" t="s">
        <v>3139</v>
      </c>
      <c r="W739" s="69">
        <f t="shared" si="22"/>
        <v>3.8434133278298283E-3</v>
      </c>
    </row>
    <row r="740" spans="1:23">
      <c r="A740">
        <f t="shared" si="23"/>
        <v>104</v>
      </c>
      <c r="B740" s="99">
        <v>44408</v>
      </c>
      <c r="C740" s="23">
        <v>152</v>
      </c>
      <c r="D740" s="23">
        <v>5</v>
      </c>
      <c r="E740" s="98" t="s">
        <v>49</v>
      </c>
      <c r="F740" s="98" t="s">
        <v>164</v>
      </c>
      <c r="G740" s="98" t="s">
        <v>4120</v>
      </c>
      <c r="H740" s="98" t="s">
        <v>374</v>
      </c>
      <c r="I740" s="98" t="s">
        <v>10152</v>
      </c>
      <c r="J740" s="99">
        <v>44512</v>
      </c>
      <c r="K740" s="107">
        <v>10000000</v>
      </c>
      <c r="L740" s="98" t="s">
        <v>523</v>
      </c>
      <c r="M740" s="23">
        <v>731</v>
      </c>
      <c r="N740" s="23">
        <v>7</v>
      </c>
      <c r="O740" s="107">
        <v>10000000</v>
      </c>
      <c r="P740" s="23">
        <v>180</v>
      </c>
      <c r="Q740" s="23">
        <v>2</v>
      </c>
      <c r="R740" s="23">
        <v>2</v>
      </c>
      <c r="S740" s="23">
        <v>0.17</v>
      </c>
      <c r="T740" s="47">
        <v>2.589369</v>
      </c>
      <c r="U740" s="98" t="s">
        <v>85</v>
      </c>
      <c r="V740" s="98" t="s">
        <v>3139</v>
      </c>
      <c r="W740" s="69">
        <f t="shared" si="22"/>
        <v>8.3878535219297334E-4</v>
      </c>
    </row>
    <row r="741" spans="1:23">
      <c r="A741">
        <f t="shared" si="23"/>
        <v>469</v>
      </c>
      <c r="B741" s="99">
        <v>44408</v>
      </c>
      <c r="C741" s="23">
        <v>153</v>
      </c>
      <c r="D741" s="23">
        <v>5</v>
      </c>
      <c r="E741" s="98" t="s">
        <v>49</v>
      </c>
      <c r="F741" s="98" t="s">
        <v>164</v>
      </c>
      <c r="G741" s="98" t="s">
        <v>4120</v>
      </c>
      <c r="H741" s="98" t="s">
        <v>374</v>
      </c>
      <c r="I741" s="98" t="s">
        <v>10152</v>
      </c>
      <c r="J741" s="99">
        <v>44877</v>
      </c>
      <c r="K741" s="107">
        <v>12000000</v>
      </c>
      <c r="L741" s="98" t="s">
        <v>524</v>
      </c>
      <c r="M741" s="23">
        <v>1096</v>
      </c>
      <c r="N741" s="23">
        <v>7</v>
      </c>
      <c r="O741" s="107">
        <v>12000000</v>
      </c>
      <c r="P741" s="23">
        <v>180</v>
      </c>
      <c r="Q741" s="23">
        <v>2</v>
      </c>
      <c r="R741" s="23">
        <v>2</v>
      </c>
      <c r="S741" s="23">
        <v>0.46</v>
      </c>
      <c r="T741" s="47">
        <v>6.653912</v>
      </c>
      <c r="U741" s="98" t="s">
        <v>376</v>
      </c>
      <c r="V741" s="98" t="s">
        <v>3139</v>
      </c>
      <c r="W741" s="69">
        <f t="shared" si="22"/>
        <v>9.7201608052101072E-3</v>
      </c>
    </row>
    <row r="742" spans="1:23">
      <c r="A742">
        <f t="shared" si="23"/>
        <v>834</v>
      </c>
      <c r="B742" s="99">
        <v>44408</v>
      </c>
      <c r="C742" s="23">
        <v>154</v>
      </c>
      <c r="D742" s="23">
        <v>5</v>
      </c>
      <c r="E742" s="98" t="s">
        <v>49</v>
      </c>
      <c r="F742" s="98" t="s">
        <v>164</v>
      </c>
      <c r="G742" s="98" t="s">
        <v>4120</v>
      </c>
      <c r="H742" s="98" t="s">
        <v>374</v>
      </c>
      <c r="I742" s="98" t="s">
        <v>10152</v>
      </c>
      <c r="J742" s="99">
        <v>45242</v>
      </c>
      <c r="K742" s="107">
        <v>13000000</v>
      </c>
      <c r="L742" s="98" t="s">
        <v>525</v>
      </c>
      <c r="M742" s="23">
        <v>1461</v>
      </c>
      <c r="N742" s="23">
        <v>7</v>
      </c>
      <c r="O742" s="107">
        <v>13000000</v>
      </c>
      <c r="P742" s="23">
        <v>180</v>
      </c>
      <c r="Q742" s="23">
        <v>2</v>
      </c>
      <c r="R742" s="23">
        <v>2</v>
      </c>
      <c r="S742" s="23">
        <v>0.17</v>
      </c>
      <c r="T742" s="47">
        <v>8.7789020000000004</v>
      </c>
      <c r="U742" s="98" t="s">
        <v>376</v>
      </c>
      <c r="V742" s="98" t="s">
        <v>3139</v>
      </c>
      <c r="W742" s="69">
        <f t="shared" si="22"/>
        <v>2.2804985777170324E-2</v>
      </c>
    </row>
    <row r="743" spans="1:23">
      <c r="A743">
        <f t="shared" si="23"/>
        <v>1200</v>
      </c>
      <c r="B743" s="99">
        <v>44408</v>
      </c>
      <c r="C743" s="23">
        <v>155</v>
      </c>
      <c r="D743" s="23">
        <v>5</v>
      </c>
      <c r="E743" s="98" t="s">
        <v>49</v>
      </c>
      <c r="F743" s="98" t="s">
        <v>164</v>
      </c>
      <c r="G743" s="98" t="s">
        <v>4120</v>
      </c>
      <c r="H743" s="98" t="s">
        <v>374</v>
      </c>
      <c r="I743" s="98" t="s">
        <v>10152</v>
      </c>
      <c r="J743" s="99">
        <v>45608</v>
      </c>
      <c r="K743" s="107">
        <v>14000000</v>
      </c>
      <c r="L743" s="98" t="s">
        <v>526</v>
      </c>
      <c r="M743" s="23">
        <v>1827</v>
      </c>
      <c r="N743" s="23">
        <v>7</v>
      </c>
      <c r="O743" s="107">
        <v>14000000</v>
      </c>
      <c r="P743" s="23">
        <v>180</v>
      </c>
      <c r="Q743" s="23">
        <v>2</v>
      </c>
      <c r="R743" s="23">
        <v>2</v>
      </c>
      <c r="S743" s="23">
        <v>0.17</v>
      </c>
      <c r="T743" s="47">
        <v>10.568429999999999</v>
      </c>
      <c r="U743" s="98" t="s">
        <v>376</v>
      </c>
      <c r="V743" s="98" t="s">
        <v>3139</v>
      </c>
      <c r="W743" s="69">
        <f t="shared" si="22"/>
        <v>3.9501653519909169E-2</v>
      </c>
    </row>
    <row r="744" spans="1:23">
      <c r="A744">
        <f t="shared" si="23"/>
        <v>834</v>
      </c>
      <c r="B744" s="99">
        <v>44408</v>
      </c>
      <c r="C744" s="23">
        <v>156</v>
      </c>
      <c r="D744" s="23">
        <v>5</v>
      </c>
      <c r="E744" s="98" t="s">
        <v>49</v>
      </c>
      <c r="F744" s="98" t="s">
        <v>164</v>
      </c>
      <c r="G744" s="98" t="s">
        <v>4120</v>
      </c>
      <c r="H744" s="98" t="s">
        <v>374</v>
      </c>
      <c r="I744" s="98" t="s">
        <v>10152</v>
      </c>
      <c r="J744" s="99">
        <v>45242</v>
      </c>
      <c r="K744" s="107">
        <v>15000000</v>
      </c>
      <c r="L744" s="98" t="s">
        <v>527</v>
      </c>
      <c r="M744" s="23">
        <v>1461</v>
      </c>
      <c r="N744" s="23">
        <v>7</v>
      </c>
      <c r="O744" s="107">
        <v>15000000</v>
      </c>
      <c r="P744" s="23">
        <v>180</v>
      </c>
      <c r="Q744" s="23">
        <v>2</v>
      </c>
      <c r="R744" s="23">
        <v>2</v>
      </c>
      <c r="S744" s="23">
        <v>0.17</v>
      </c>
      <c r="T744" s="47">
        <v>10.121162999999999</v>
      </c>
      <c r="U744" s="98" t="s">
        <v>376</v>
      </c>
      <c r="V744" s="98" t="s">
        <v>3139</v>
      </c>
      <c r="W744" s="69">
        <f t="shared" si="22"/>
        <v>2.6291782077465096E-2</v>
      </c>
    </row>
    <row r="745" spans="1:23">
      <c r="A745">
        <f t="shared" si="23"/>
        <v>469</v>
      </c>
      <c r="B745" s="99">
        <v>44408</v>
      </c>
      <c r="C745" s="23">
        <v>157</v>
      </c>
      <c r="D745" s="23">
        <v>5</v>
      </c>
      <c r="E745" s="98" t="s">
        <v>49</v>
      </c>
      <c r="F745" s="98" t="s">
        <v>164</v>
      </c>
      <c r="G745" s="98" t="s">
        <v>4120</v>
      </c>
      <c r="H745" s="98" t="s">
        <v>374</v>
      </c>
      <c r="I745" s="98" t="s">
        <v>10152</v>
      </c>
      <c r="J745" s="99">
        <v>44877</v>
      </c>
      <c r="K745" s="107">
        <v>15000000</v>
      </c>
      <c r="L745" s="98" t="s">
        <v>528</v>
      </c>
      <c r="M745" s="23">
        <v>1096</v>
      </c>
      <c r="N745" s="23">
        <v>7</v>
      </c>
      <c r="O745" s="107">
        <v>15000000</v>
      </c>
      <c r="P745" s="23">
        <v>180</v>
      </c>
      <c r="Q745" s="23">
        <v>2</v>
      </c>
      <c r="R745" s="23">
        <v>2</v>
      </c>
      <c r="S745" s="23">
        <v>0.46</v>
      </c>
      <c r="T745" s="47">
        <v>8.3173910000000006</v>
      </c>
      <c r="U745" s="98" t="s">
        <v>376</v>
      </c>
      <c r="V745" s="98" t="s">
        <v>3139</v>
      </c>
      <c r="W745" s="69">
        <f t="shared" si="22"/>
        <v>1.2150202467331594E-2</v>
      </c>
    </row>
    <row r="746" spans="1:23">
      <c r="A746">
        <f t="shared" si="23"/>
        <v>834</v>
      </c>
      <c r="B746" s="99">
        <v>44408</v>
      </c>
      <c r="C746" s="23">
        <v>158</v>
      </c>
      <c r="D746" s="23">
        <v>5</v>
      </c>
      <c r="E746" s="98" t="s">
        <v>49</v>
      </c>
      <c r="F746" s="98" t="s">
        <v>164</v>
      </c>
      <c r="G746" s="98" t="s">
        <v>4120</v>
      </c>
      <c r="H746" s="98" t="s">
        <v>374</v>
      </c>
      <c r="I746" s="98" t="s">
        <v>10152</v>
      </c>
      <c r="J746" s="99">
        <v>45242</v>
      </c>
      <c r="K746" s="107">
        <v>20000000</v>
      </c>
      <c r="L746" s="98" t="s">
        <v>529</v>
      </c>
      <c r="M746" s="23">
        <v>1461</v>
      </c>
      <c r="N746" s="23">
        <v>7</v>
      </c>
      <c r="O746" s="107">
        <v>20000000</v>
      </c>
      <c r="P746" s="23">
        <v>180</v>
      </c>
      <c r="Q746" s="23">
        <v>2</v>
      </c>
      <c r="R746" s="23">
        <v>2</v>
      </c>
      <c r="S746" s="23">
        <v>0.46</v>
      </c>
      <c r="T746" s="47">
        <v>13.831077000000001</v>
      </c>
      <c r="U746" s="98" t="s">
        <v>376</v>
      </c>
      <c r="V746" s="98" t="s">
        <v>3139</v>
      </c>
      <c r="W746" s="69">
        <f t="shared" si="22"/>
        <v>3.592903922016074E-2</v>
      </c>
    </row>
    <row r="747" spans="1:23">
      <c r="A747">
        <f t="shared" si="23"/>
        <v>469</v>
      </c>
      <c r="B747" s="99">
        <v>44408</v>
      </c>
      <c r="C747" s="23">
        <v>159</v>
      </c>
      <c r="D747" s="23">
        <v>5</v>
      </c>
      <c r="E747" s="98" t="s">
        <v>49</v>
      </c>
      <c r="F747" s="98" t="s">
        <v>164</v>
      </c>
      <c r="G747" s="98" t="s">
        <v>4120</v>
      </c>
      <c r="H747" s="98" t="s">
        <v>374</v>
      </c>
      <c r="I747" s="98" t="s">
        <v>10152</v>
      </c>
      <c r="J747" s="99">
        <v>44877</v>
      </c>
      <c r="K747" s="107">
        <v>30000000</v>
      </c>
      <c r="L747" s="98" t="s">
        <v>530</v>
      </c>
      <c r="M747" s="23">
        <v>1096</v>
      </c>
      <c r="N747" s="23">
        <v>7</v>
      </c>
      <c r="O747" s="107">
        <v>30000000</v>
      </c>
      <c r="P747" s="23">
        <v>180</v>
      </c>
      <c r="Q747" s="23">
        <v>2</v>
      </c>
      <c r="R747" s="23">
        <v>2</v>
      </c>
      <c r="S747" s="23">
        <v>0.17</v>
      </c>
      <c r="T747" s="47">
        <v>16.231494000000001</v>
      </c>
      <c r="U747" s="98" t="s">
        <v>376</v>
      </c>
      <c r="V747" s="98" t="s">
        <v>3139</v>
      </c>
      <c r="W747" s="69">
        <f t="shared" si="22"/>
        <v>2.3711274178077953E-2</v>
      </c>
    </row>
    <row r="748" spans="1:23">
      <c r="A748">
        <f t="shared" si="23"/>
        <v>1200</v>
      </c>
      <c r="B748" s="99">
        <v>44408</v>
      </c>
      <c r="C748" s="23">
        <v>160</v>
      </c>
      <c r="D748" s="23">
        <v>5</v>
      </c>
      <c r="E748" s="98" t="s">
        <v>49</v>
      </c>
      <c r="F748" s="98" t="s">
        <v>164</v>
      </c>
      <c r="G748" s="98" t="s">
        <v>4120</v>
      </c>
      <c r="H748" s="98" t="s">
        <v>374</v>
      </c>
      <c r="I748" s="98" t="s">
        <v>10152</v>
      </c>
      <c r="J748" s="99">
        <v>45608</v>
      </c>
      <c r="K748" s="107">
        <v>30000000</v>
      </c>
      <c r="L748" s="98" t="s">
        <v>531</v>
      </c>
      <c r="M748" s="23">
        <v>1827</v>
      </c>
      <c r="N748" s="23">
        <v>7</v>
      </c>
      <c r="O748" s="107">
        <v>30000000</v>
      </c>
      <c r="P748" s="23">
        <v>180</v>
      </c>
      <c r="Q748" s="23">
        <v>2</v>
      </c>
      <c r="R748" s="23">
        <v>2</v>
      </c>
      <c r="S748" s="23">
        <v>0.17</v>
      </c>
      <c r="T748" s="47">
        <v>22.646632</v>
      </c>
      <c r="U748" s="98" t="s">
        <v>376</v>
      </c>
      <c r="V748" s="98" t="s">
        <v>3139</v>
      </c>
      <c r="W748" s="69">
        <f t="shared" si="22"/>
        <v>8.4646386516908159E-2</v>
      </c>
    </row>
    <row r="749" spans="1:23">
      <c r="A749">
        <f t="shared" si="23"/>
        <v>469</v>
      </c>
      <c r="B749" s="99">
        <v>44408</v>
      </c>
      <c r="C749" s="23">
        <v>161</v>
      </c>
      <c r="D749" s="23">
        <v>5</v>
      </c>
      <c r="E749" s="98" t="s">
        <v>49</v>
      </c>
      <c r="F749" s="98" t="s">
        <v>164</v>
      </c>
      <c r="G749" s="98" t="s">
        <v>4120</v>
      </c>
      <c r="H749" s="98" t="s">
        <v>374</v>
      </c>
      <c r="I749" s="98" t="s">
        <v>10152</v>
      </c>
      <c r="J749" s="99">
        <v>44877</v>
      </c>
      <c r="K749" s="107">
        <v>30000000</v>
      </c>
      <c r="L749" s="98" t="s">
        <v>532</v>
      </c>
      <c r="M749" s="23">
        <v>1096</v>
      </c>
      <c r="N749" s="23">
        <v>7</v>
      </c>
      <c r="O749" s="107">
        <v>30000000</v>
      </c>
      <c r="P749" s="23">
        <v>180</v>
      </c>
      <c r="Q749" s="23">
        <v>2</v>
      </c>
      <c r="R749" s="23">
        <v>2</v>
      </c>
      <c r="S749" s="23">
        <v>0.17</v>
      </c>
      <c r="T749" s="47">
        <v>16.224007</v>
      </c>
      <c r="U749" s="98" t="s">
        <v>376</v>
      </c>
      <c r="V749" s="98" t="s">
        <v>3139</v>
      </c>
      <c r="W749" s="69">
        <f t="shared" si="22"/>
        <v>2.3700337026527313E-2</v>
      </c>
    </row>
    <row r="750" spans="1:23">
      <c r="A750">
        <f t="shared" si="23"/>
        <v>497</v>
      </c>
      <c r="B750" s="99">
        <v>44408</v>
      </c>
      <c r="C750" s="23">
        <v>162</v>
      </c>
      <c r="D750" s="23">
        <v>5</v>
      </c>
      <c r="E750" s="98" t="s">
        <v>49</v>
      </c>
      <c r="F750" s="98" t="s">
        <v>164</v>
      </c>
      <c r="G750" s="98" t="s">
        <v>4120</v>
      </c>
      <c r="H750" s="98" t="s">
        <v>374</v>
      </c>
      <c r="I750" s="98" t="s">
        <v>10153</v>
      </c>
      <c r="J750" s="99">
        <v>44905</v>
      </c>
      <c r="K750" s="107">
        <v>6000000</v>
      </c>
      <c r="L750" s="98" t="s">
        <v>533</v>
      </c>
      <c r="M750" s="23">
        <v>1096</v>
      </c>
      <c r="N750" s="23">
        <v>7</v>
      </c>
      <c r="O750" s="107">
        <v>6000000</v>
      </c>
      <c r="P750" s="23">
        <v>180</v>
      </c>
      <c r="Q750" s="23">
        <v>2</v>
      </c>
      <c r="R750" s="23">
        <v>2</v>
      </c>
      <c r="S750" s="23">
        <v>0.12</v>
      </c>
      <c r="T750" s="47">
        <v>3.1563539999999999</v>
      </c>
      <c r="U750" s="98" t="s">
        <v>376</v>
      </c>
      <c r="V750" s="98" t="s">
        <v>3139</v>
      </c>
      <c r="W750" s="69">
        <f t="shared" si="22"/>
        <v>4.886137095797511E-3</v>
      </c>
    </row>
    <row r="751" spans="1:23">
      <c r="A751">
        <f t="shared" si="23"/>
        <v>132</v>
      </c>
      <c r="B751" s="99">
        <v>44408</v>
      </c>
      <c r="C751" s="23">
        <v>163</v>
      </c>
      <c r="D751" s="23">
        <v>5</v>
      </c>
      <c r="E751" s="98" t="s">
        <v>49</v>
      </c>
      <c r="F751" s="98" t="s">
        <v>164</v>
      </c>
      <c r="G751" s="98" t="s">
        <v>4120</v>
      </c>
      <c r="H751" s="98" t="s">
        <v>374</v>
      </c>
      <c r="I751" s="98" t="s">
        <v>10153</v>
      </c>
      <c r="J751" s="99">
        <v>44540</v>
      </c>
      <c r="K751" s="107">
        <v>7700000</v>
      </c>
      <c r="L751" s="98" t="s">
        <v>534</v>
      </c>
      <c r="M751" s="23">
        <v>731</v>
      </c>
      <c r="N751" s="23">
        <v>7</v>
      </c>
      <c r="O751" s="107">
        <v>7700000</v>
      </c>
      <c r="P751" s="23">
        <v>180</v>
      </c>
      <c r="Q751" s="23">
        <v>2</v>
      </c>
      <c r="R751" s="23">
        <v>2</v>
      </c>
      <c r="S751" s="23">
        <v>0.41</v>
      </c>
      <c r="T751" s="47">
        <v>2.1266020000000001</v>
      </c>
      <c r="U751" s="98" t="s">
        <v>85</v>
      </c>
      <c r="V751" s="98" t="s">
        <v>3139</v>
      </c>
      <c r="W751" s="69">
        <f t="shared" si="22"/>
        <v>8.7434675648720265E-4</v>
      </c>
    </row>
    <row r="752" spans="1:23">
      <c r="A752">
        <f t="shared" si="23"/>
        <v>1228</v>
      </c>
      <c r="B752" s="99">
        <v>44408</v>
      </c>
      <c r="C752" s="23">
        <v>164</v>
      </c>
      <c r="D752" s="23">
        <v>5</v>
      </c>
      <c r="E752" s="98" t="s">
        <v>49</v>
      </c>
      <c r="F752" s="98" t="s">
        <v>164</v>
      </c>
      <c r="G752" s="98" t="s">
        <v>4120</v>
      </c>
      <c r="H752" s="98" t="s">
        <v>374</v>
      </c>
      <c r="I752" s="98" t="s">
        <v>10153</v>
      </c>
      <c r="J752" s="99">
        <v>45636</v>
      </c>
      <c r="K752" s="107">
        <v>35000000</v>
      </c>
      <c r="L752" s="98" t="s">
        <v>535</v>
      </c>
      <c r="M752" s="23">
        <v>1827</v>
      </c>
      <c r="N752" s="23">
        <v>7</v>
      </c>
      <c r="O752" s="107">
        <v>35000000</v>
      </c>
      <c r="P752" s="23">
        <v>180</v>
      </c>
      <c r="Q752" s="23">
        <v>2</v>
      </c>
      <c r="R752" s="23">
        <v>2</v>
      </c>
      <c r="S752" s="23">
        <v>0.12</v>
      </c>
      <c r="T752" s="47">
        <v>26.411425999999999</v>
      </c>
      <c r="U752" s="98" t="s">
        <v>376</v>
      </c>
      <c r="V752" s="98" t="s">
        <v>3139</v>
      </c>
      <c r="W752" s="69">
        <f t="shared" si="22"/>
        <v>0.10102149030567049</v>
      </c>
    </row>
    <row r="753" spans="1:23">
      <c r="A753">
        <f t="shared" si="23"/>
        <v>862</v>
      </c>
      <c r="B753" s="99">
        <v>44408</v>
      </c>
      <c r="C753" s="23">
        <v>165</v>
      </c>
      <c r="D753" s="23">
        <v>5</v>
      </c>
      <c r="E753" s="98" t="s">
        <v>49</v>
      </c>
      <c r="F753" s="98" t="s">
        <v>164</v>
      </c>
      <c r="G753" s="98" t="s">
        <v>4120</v>
      </c>
      <c r="H753" s="98" t="s">
        <v>374</v>
      </c>
      <c r="I753" s="98" t="s">
        <v>10153</v>
      </c>
      <c r="J753" s="99">
        <v>45270</v>
      </c>
      <c r="K753" s="107">
        <v>15200000</v>
      </c>
      <c r="L753" s="98" t="s">
        <v>536</v>
      </c>
      <c r="M753" s="23">
        <v>1461</v>
      </c>
      <c r="N753" s="23">
        <v>7</v>
      </c>
      <c r="O753" s="107">
        <v>15200000</v>
      </c>
      <c r="P753" s="23">
        <v>180</v>
      </c>
      <c r="Q753" s="23">
        <v>2</v>
      </c>
      <c r="R753" s="23">
        <v>2</v>
      </c>
      <c r="S753" s="23">
        <v>0.12</v>
      </c>
      <c r="T753" s="47">
        <v>10.256112</v>
      </c>
      <c r="U753" s="98" t="s">
        <v>376</v>
      </c>
      <c r="V753" s="98" t="s">
        <v>3139</v>
      </c>
      <c r="W753" s="69">
        <f t="shared" si="22"/>
        <v>2.7536806623973464E-2</v>
      </c>
    </row>
    <row r="754" spans="1:23">
      <c r="A754">
        <f t="shared" si="23"/>
        <v>497</v>
      </c>
      <c r="B754" s="99">
        <v>44408</v>
      </c>
      <c r="C754" s="23">
        <v>166</v>
      </c>
      <c r="D754" s="23">
        <v>5</v>
      </c>
      <c r="E754" s="98" t="s">
        <v>49</v>
      </c>
      <c r="F754" s="98" t="s">
        <v>164</v>
      </c>
      <c r="G754" s="98" t="s">
        <v>4120</v>
      </c>
      <c r="H754" s="98" t="s">
        <v>374</v>
      </c>
      <c r="I754" s="98" t="s">
        <v>10153</v>
      </c>
      <c r="J754" s="99">
        <v>44905</v>
      </c>
      <c r="K754" s="107">
        <v>6000000</v>
      </c>
      <c r="L754" s="98" t="s">
        <v>537</v>
      </c>
      <c r="M754" s="23">
        <v>1096</v>
      </c>
      <c r="N754" s="23">
        <v>7</v>
      </c>
      <c r="O754" s="107">
        <v>6000000</v>
      </c>
      <c r="P754" s="23">
        <v>180</v>
      </c>
      <c r="Q754" s="23">
        <v>2</v>
      </c>
      <c r="R754" s="23">
        <v>2</v>
      </c>
      <c r="S754" s="23">
        <v>0.12</v>
      </c>
      <c r="T754" s="47">
        <v>3.2435179999999999</v>
      </c>
      <c r="U754" s="98" t="s">
        <v>376</v>
      </c>
      <c r="V754" s="98" t="s">
        <v>3139</v>
      </c>
      <c r="W754" s="69">
        <f t="shared" si="22"/>
        <v>5.0210697598200172E-3</v>
      </c>
    </row>
    <row r="755" spans="1:23">
      <c r="A755">
        <f t="shared" si="23"/>
        <v>497</v>
      </c>
      <c r="B755" s="99">
        <v>44408</v>
      </c>
      <c r="C755" s="23">
        <v>167</v>
      </c>
      <c r="D755" s="23">
        <v>5</v>
      </c>
      <c r="E755" s="98" t="s">
        <v>49</v>
      </c>
      <c r="F755" s="98" t="s">
        <v>164</v>
      </c>
      <c r="G755" s="98" t="s">
        <v>4120</v>
      </c>
      <c r="H755" s="98" t="s">
        <v>374</v>
      </c>
      <c r="I755" s="98" t="s">
        <v>10153</v>
      </c>
      <c r="J755" s="99">
        <v>44905</v>
      </c>
      <c r="K755" s="107">
        <v>12000000</v>
      </c>
      <c r="L755" s="98" t="s">
        <v>538</v>
      </c>
      <c r="M755" s="23">
        <v>1096</v>
      </c>
      <c r="N755" s="23">
        <v>7</v>
      </c>
      <c r="O755" s="107">
        <v>12000000</v>
      </c>
      <c r="P755" s="23">
        <v>180</v>
      </c>
      <c r="Q755" s="23">
        <v>2</v>
      </c>
      <c r="R755" s="23">
        <v>2</v>
      </c>
      <c r="S755" s="23">
        <v>0.12</v>
      </c>
      <c r="T755" s="47">
        <v>6.4189360000000004</v>
      </c>
      <c r="U755" s="98" t="s">
        <v>376</v>
      </c>
      <c r="V755" s="98" t="s">
        <v>3139</v>
      </c>
      <c r="W755" s="69">
        <f t="shared" si="22"/>
        <v>9.9367185382723544E-3</v>
      </c>
    </row>
    <row r="756" spans="1:23">
      <c r="A756">
        <f t="shared" si="23"/>
        <v>1228</v>
      </c>
      <c r="B756" s="99">
        <v>44408</v>
      </c>
      <c r="C756" s="23">
        <v>168</v>
      </c>
      <c r="D756" s="23">
        <v>5</v>
      </c>
      <c r="E756" s="98" t="s">
        <v>49</v>
      </c>
      <c r="F756" s="98" t="s">
        <v>164</v>
      </c>
      <c r="G756" s="98" t="s">
        <v>4120</v>
      </c>
      <c r="H756" s="98" t="s">
        <v>374</v>
      </c>
      <c r="I756" s="98" t="s">
        <v>10153</v>
      </c>
      <c r="J756" s="99">
        <v>45636</v>
      </c>
      <c r="K756" s="107">
        <v>37000000</v>
      </c>
      <c r="L756" s="98" t="s">
        <v>539</v>
      </c>
      <c r="M756" s="23">
        <v>1827</v>
      </c>
      <c r="N756" s="23">
        <v>7</v>
      </c>
      <c r="O756" s="107">
        <v>37000000</v>
      </c>
      <c r="P756" s="23">
        <v>180</v>
      </c>
      <c r="Q756" s="23">
        <v>2</v>
      </c>
      <c r="R756" s="23">
        <v>2</v>
      </c>
      <c r="S756" s="23">
        <v>0.41</v>
      </c>
      <c r="T756" s="47">
        <v>28.508524000000001</v>
      </c>
      <c r="U756" s="98" t="s">
        <v>376</v>
      </c>
      <c r="V756" s="98" t="s">
        <v>3139</v>
      </c>
      <c r="W756" s="69">
        <f t="shared" si="22"/>
        <v>0.10904271435003074</v>
      </c>
    </row>
    <row r="757" spans="1:23">
      <c r="A757">
        <f t="shared" si="23"/>
        <v>497</v>
      </c>
      <c r="B757" s="99">
        <v>44408</v>
      </c>
      <c r="C757" s="23">
        <v>169</v>
      </c>
      <c r="D757" s="23">
        <v>5</v>
      </c>
      <c r="E757" s="98" t="s">
        <v>49</v>
      </c>
      <c r="F757" s="98" t="s">
        <v>164</v>
      </c>
      <c r="G757" s="98" t="s">
        <v>4120</v>
      </c>
      <c r="H757" s="98" t="s">
        <v>374</v>
      </c>
      <c r="I757" s="98" t="s">
        <v>10153</v>
      </c>
      <c r="J757" s="99">
        <v>44905</v>
      </c>
      <c r="K757" s="107">
        <v>25000000</v>
      </c>
      <c r="L757" s="98" t="s">
        <v>540</v>
      </c>
      <c r="M757" s="23">
        <v>1096</v>
      </c>
      <c r="N757" s="23">
        <v>7</v>
      </c>
      <c r="O757" s="107">
        <v>25000000</v>
      </c>
      <c r="P757" s="23">
        <v>180</v>
      </c>
      <c r="Q757" s="23">
        <v>2</v>
      </c>
      <c r="R757" s="23">
        <v>2</v>
      </c>
      <c r="S757" s="23">
        <v>0.12</v>
      </c>
      <c r="T757" s="47">
        <v>13.514654</v>
      </c>
      <c r="U757" s="98" t="s">
        <v>376</v>
      </c>
      <c r="V757" s="98" t="s">
        <v>3139</v>
      </c>
      <c r="W757" s="69">
        <f t="shared" si="22"/>
        <v>2.092111729111127E-2</v>
      </c>
    </row>
    <row r="758" spans="1:23">
      <c r="A758">
        <f t="shared" si="23"/>
        <v>497</v>
      </c>
      <c r="B758" s="99">
        <v>44408</v>
      </c>
      <c r="C758" s="23">
        <v>170</v>
      </c>
      <c r="D758" s="23">
        <v>5</v>
      </c>
      <c r="E758" s="98" t="s">
        <v>49</v>
      </c>
      <c r="F758" s="98" t="s">
        <v>164</v>
      </c>
      <c r="G758" s="98" t="s">
        <v>4120</v>
      </c>
      <c r="H758" s="98" t="s">
        <v>374</v>
      </c>
      <c r="I758" s="98" t="s">
        <v>10153</v>
      </c>
      <c r="J758" s="99">
        <v>44905</v>
      </c>
      <c r="K758" s="107">
        <v>8000000</v>
      </c>
      <c r="L758" s="98" t="s">
        <v>541</v>
      </c>
      <c r="M758" s="23">
        <v>1096</v>
      </c>
      <c r="N758" s="23">
        <v>7</v>
      </c>
      <c r="O758" s="107">
        <v>8000000</v>
      </c>
      <c r="P758" s="23">
        <v>180</v>
      </c>
      <c r="Q758" s="23">
        <v>2</v>
      </c>
      <c r="R758" s="23">
        <v>2</v>
      </c>
      <c r="S758" s="23">
        <v>0.12</v>
      </c>
      <c r="T758" s="47">
        <v>5.616803</v>
      </c>
      <c r="U758" s="98" t="s">
        <v>376</v>
      </c>
      <c r="V758" s="98" t="s">
        <v>3139</v>
      </c>
      <c r="W758" s="69">
        <f t="shared" si="22"/>
        <v>8.6949909604837564E-3</v>
      </c>
    </row>
    <row r="759" spans="1:23">
      <c r="A759">
        <f t="shared" si="23"/>
        <v>497</v>
      </c>
      <c r="B759" s="99">
        <v>44408</v>
      </c>
      <c r="C759" s="23">
        <v>171</v>
      </c>
      <c r="D759" s="23">
        <v>5</v>
      </c>
      <c r="E759" s="98" t="s">
        <v>49</v>
      </c>
      <c r="F759" s="98" t="s">
        <v>164</v>
      </c>
      <c r="G759" s="98" t="s">
        <v>4120</v>
      </c>
      <c r="H759" s="98" t="s">
        <v>374</v>
      </c>
      <c r="I759" s="98" t="s">
        <v>10153</v>
      </c>
      <c r="J759" s="99">
        <v>44905</v>
      </c>
      <c r="K759" s="107">
        <v>8300000</v>
      </c>
      <c r="L759" s="98" t="s">
        <v>542</v>
      </c>
      <c r="M759" s="23">
        <v>1096</v>
      </c>
      <c r="N759" s="23">
        <v>7</v>
      </c>
      <c r="O759" s="107">
        <v>8300000</v>
      </c>
      <c r="P759" s="23">
        <v>180</v>
      </c>
      <c r="Q759" s="23">
        <v>2</v>
      </c>
      <c r="R759" s="23">
        <v>2</v>
      </c>
      <c r="S759" s="23">
        <v>0.12</v>
      </c>
      <c r="T759" s="47">
        <v>4.486866</v>
      </c>
      <c r="U759" s="98" t="s">
        <v>376</v>
      </c>
      <c r="V759" s="98" t="s">
        <v>3139</v>
      </c>
      <c r="W759" s="69">
        <f t="shared" si="22"/>
        <v>6.9458122905328738E-3</v>
      </c>
    </row>
    <row r="760" spans="1:23">
      <c r="A760">
        <f t="shared" si="23"/>
        <v>862</v>
      </c>
      <c r="B760" s="99">
        <v>44408</v>
      </c>
      <c r="C760" s="23">
        <v>172</v>
      </c>
      <c r="D760" s="23">
        <v>5</v>
      </c>
      <c r="E760" s="98" t="s">
        <v>49</v>
      </c>
      <c r="F760" s="98" t="s">
        <v>164</v>
      </c>
      <c r="G760" s="98" t="s">
        <v>4120</v>
      </c>
      <c r="H760" s="98" t="s">
        <v>374</v>
      </c>
      <c r="I760" s="98" t="s">
        <v>10153</v>
      </c>
      <c r="J760" s="99">
        <v>45270</v>
      </c>
      <c r="K760" s="107">
        <v>25000000</v>
      </c>
      <c r="L760" s="98" t="s">
        <v>543</v>
      </c>
      <c r="M760" s="23">
        <v>1461</v>
      </c>
      <c r="N760" s="23">
        <v>7</v>
      </c>
      <c r="O760" s="107">
        <v>25000000</v>
      </c>
      <c r="P760" s="23">
        <v>180</v>
      </c>
      <c r="Q760" s="23">
        <v>2</v>
      </c>
      <c r="R760" s="23">
        <v>2</v>
      </c>
      <c r="S760" s="23">
        <v>0.12</v>
      </c>
      <c r="T760" s="47">
        <v>16.868604999999999</v>
      </c>
      <c r="U760" s="98" t="s">
        <v>376</v>
      </c>
      <c r="V760" s="98" t="s">
        <v>3139</v>
      </c>
      <c r="W760" s="69">
        <f t="shared" si="22"/>
        <v>4.5290799661820369E-2</v>
      </c>
    </row>
    <row r="761" spans="1:23">
      <c r="A761">
        <f t="shared" si="23"/>
        <v>862</v>
      </c>
      <c r="B761" s="99">
        <v>44408</v>
      </c>
      <c r="C761" s="23">
        <v>173</v>
      </c>
      <c r="D761" s="23">
        <v>5</v>
      </c>
      <c r="E761" s="98" t="s">
        <v>49</v>
      </c>
      <c r="F761" s="98" t="s">
        <v>164</v>
      </c>
      <c r="G761" s="98" t="s">
        <v>4120</v>
      </c>
      <c r="H761" s="98" t="s">
        <v>374</v>
      </c>
      <c r="I761" s="98" t="s">
        <v>10153</v>
      </c>
      <c r="J761" s="99">
        <v>45270</v>
      </c>
      <c r="K761" s="107">
        <v>28000000</v>
      </c>
      <c r="L761" s="98" t="s">
        <v>544</v>
      </c>
      <c r="M761" s="23">
        <v>1461</v>
      </c>
      <c r="N761" s="23">
        <v>7</v>
      </c>
      <c r="O761" s="107">
        <v>28000000</v>
      </c>
      <c r="P761" s="23">
        <v>180</v>
      </c>
      <c r="Q761" s="23">
        <v>2</v>
      </c>
      <c r="R761" s="23">
        <v>2</v>
      </c>
      <c r="S761" s="23">
        <v>0.12</v>
      </c>
      <c r="T761" s="47">
        <v>18.892838000000001</v>
      </c>
      <c r="U761" s="98" t="s">
        <v>376</v>
      </c>
      <c r="V761" s="98" t="s">
        <v>3139</v>
      </c>
      <c r="W761" s="69">
        <f t="shared" si="22"/>
        <v>5.0725696695205512E-2</v>
      </c>
    </row>
    <row r="762" spans="1:23">
      <c r="A762">
        <f t="shared" si="23"/>
        <v>862</v>
      </c>
      <c r="B762" s="99">
        <v>44408</v>
      </c>
      <c r="C762" s="23">
        <v>174</v>
      </c>
      <c r="D762" s="23">
        <v>5</v>
      </c>
      <c r="E762" s="98" t="s">
        <v>49</v>
      </c>
      <c r="F762" s="98" t="s">
        <v>164</v>
      </c>
      <c r="G762" s="98" t="s">
        <v>4120</v>
      </c>
      <c r="H762" s="98" t="s">
        <v>374</v>
      </c>
      <c r="I762" s="98" t="s">
        <v>10153</v>
      </c>
      <c r="J762" s="99">
        <v>45270</v>
      </c>
      <c r="K762" s="107">
        <v>25000000</v>
      </c>
      <c r="L762" s="98" t="s">
        <v>545</v>
      </c>
      <c r="M762" s="23">
        <v>1461</v>
      </c>
      <c r="N762" s="23">
        <v>7</v>
      </c>
      <c r="O762" s="107">
        <v>25000000</v>
      </c>
      <c r="P762" s="23">
        <v>180</v>
      </c>
      <c r="Q762" s="23">
        <v>2</v>
      </c>
      <c r="R762" s="23">
        <v>2</v>
      </c>
      <c r="S762" s="23">
        <v>0.12</v>
      </c>
      <c r="T762" s="47">
        <v>16.869672999999999</v>
      </c>
      <c r="U762" s="98" t="s">
        <v>376</v>
      </c>
      <c r="V762" s="98" t="s">
        <v>3139</v>
      </c>
      <c r="W762" s="69">
        <f t="shared" si="22"/>
        <v>4.5293667152880766E-2</v>
      </c>
    </row>
    <row r="763" spans="1:23">
      <c r="A763">
        <f t="shared" si="23"/>
        <v>862</v>
      </c>
      <c r="B763" s="99">
        <v>44408</v>
      </c>
      <c r="C763" s="23">
        <v>175</v>
      </c>
      <c r="D763" s="23">
        <v>5</v>
      </c>
      <c r="E763" s="98" t="s">
        <v>49</v>
      </c>
      <c r="F763" s="98" t="s">
        <v>164</v>
      </c>
      <c r="G763" s="98" t="s">
        <v>4120</v>
      </c>
      <c r="H763" s="98" t="s">
        <v>374</v>
      </c>
      <c r="I763" s="98" t="s">
        <v>10153</v>
      </c>
      <c r="J763" s="99">
        <v>45270</v>
      </c>
      <c r="K763" s="107">
        <v>10000000</v>
      </c>
      <c r="L763" s="98" t="s">
        <v>546</v>
      </c>
      <c r="M763" s="23">
        <v>1461</v>
      </c>
      <c r="N763" s="23">
        <v>7</v>
      </c>
      <c r="O763" s="107">
        <v>10000000</v>
      </c>
      <c r="P763" s="23">
        <v>180</v>
      </c>
      <c r="Q763" s="23">
        <v>2</v>
      </c>
      <c r="R763" s="23">
        <v>2</v>
      </c>
      <c r="S763" s="23">
        <v>0.12</v>
      </c>
      <c r="T763" s="47">
        <v>6.7500090000000004</v>
      </c>
      <c r="U763" s="98" t="s">
        <v>376</v>
      </c>
      <c r="V763" s="98" t="s">
        <v>3139</v>
      </c>
      <c r="W763" s="69">
        <f t="shared" si="22"/>
        <v>1.8123212045956644E-2</v>
      </c>
    </row>
    <row r="764" spans="1:23">
      <c r="A764">
        <f t="shared" si="23"/>
        <v>497</v>
      </c>
      <c r="B764" s="99">
        <v>44408</v>
      </c>
      <c r="C764" s="23">
        <v>176</v>
      </c>
      <c r="D764" s="23">
        <v>5</v>
      </c>
      <c r="E764" s="98" t="s">
        <v>49</v>
      </c>
      <c r="F764" s="98" t="s">
        <v>164</v>
      </c>
      <c r="G764" s="98" t="s">
        <v>4120</v>
      </c>
      <c r="H764" s="98" t="s">
        <v>374</v>
      </c>
      <c r="I764" s="98" t="s">
        <v>10153</v>
      </c>
      <c r="J764" s="99">
        <v>44905</v>
      </c>
      <c r="K764" s="107">
        <v>17500000</v>
      </c>
      <c r="L764" s="98" t="s">
        <v>547</v>
      </c>
      <c r="M764" s="23">
        <v>1096</v>
      </c>
      <c r="N764" s="23">
        <v>7</v>
      </c>
      <c r="O764" s="107">
        <v>17500000</v>
      </c>
      <c r="P764" s="23">
        <v>180</v>
      </c>
      <c r="Q764" s="23">
        <v>2</v>
      </c>
      <c r="R764" s="23">
        <v>2</v>
      </c>
      <c r="S764" s="23">
        <v>0.41</v>
      </c>
      <c r="T764" s="47">
        <v>9.6453129999999998</v>
      </c>
      <c r="U764" s="98" t="s">
        <v>376</v>
      </c>
      <c r="V764" s="98" t="s">
        <v>3139</v>
      </c>
      <c r="W764" s="69">
        <f t="shared" si="22"/>
        <v>1.4931253481034757E-2</v>
      </c>
    </row>
    <row r="765" spans="1:23">
      <c r="A765">
        <f t="shared" si="23"/>
        <v>497</v>
      </c>
      <c r="B765" s="99">
        <v>44408</v>
      </c>
      <c r="C765" s="23">
        <v>177</v>
      </c>
      <c r="D765" s="23">
        <v>5</v>
      </c>
      <c r="E765" s="98" t="s">
        <v>49</v>
      </c>
      <c r="F765" s="98" t="s">
        <v>164</v>
      </c>
      <c r="G765" s="98" t="s">
        <v>4120</v>
      </c>
      <c r="H765" s="98" t="s">
        <v>374</v>
      </c>
      <c r="I765" s="98" t="s">
        <v>10153</v>
      </c>
      <c r="J765" s="99">
        <v>44905</v>
      </c>
      <c r="K765" s="107">
        <v>8200000</v>
      </c>
      <c r="L765" s="98" t="s">
        <v>548</v>
      </c>
      <c r="M765" s="23">
        <v>1096</v>
      </c>
      <c r="N765" s="23">
        <v>7</v>
      </c>
      <c r="O765" s="107">
        <v>8200000</v>
      </c>
      <c r="P765" s="23">
        <v>180</v>
      </c>
      <c r="Q765" s="23">
        <v>2</v>
      </c>
      <c r="R765" s="23">
        <v>2</v>
      </c>
      <c r="S765" s="23">
        <v>0.41</v>
      </c>
      <c r="T765" s="47">
        <v>4.533404</v>
      </c>
      <c r="U765" s="98" t="s">
        <v>376</v>
      </c>
      <c r="V765" s="98" t="s">
        <v>3139</v>
      </c>
      <c r="W765" s="69">
        <f t="shared" si="22"/>
        <v>7.017854605230218E-3</v>
      </c>
    </row>
    <row r="766" spans="1:23">
      <c r="A766">
        <f t="shared" si="23"/>
        <v>497</v>
      </c>
      <c r="B766" s="99">
        <v>44408</v>
      </c>
      <c r="C766" s="23">
        <v>178</v>
      </c>
      <c r="D766" s="23">
        <v>5</v>
      </c>
      <c r="E766" s="98" t="s">
        <v>49</v>
      </c>
      <c r="F766" s="98" t="s">
        <v>164</v>
      </c>
      <c r="G766" s="98" t="s">
        <v>4120</v>
      </c>
      <c r="H766" s="98" t="s">
        <v>374</v>
      </c>
      <c r="I766" s="98" t="s">
        <v>10153</v>
      </c>
      <c r="J766" s="99">
        <v>44905</v>
      </c>
      <c r="K766" s="107">
        <v>10000000</v>
      </c>
      <c r="L766" s="98" t="s">
        <v>549</v>
      </c>
      <c r="M766" s="23">
        <v>1096</v>
      </c>
      <c r="N766" s="23">
        <v>7</v>
      </c>
      <c r="O766" s="107">
        <v>10000000</v>
      </c>
      <c r="P766" s="23">
        <v>180</v>
      </c>
      <c r="Q766" s="23">
        <v>2</v>
      </c>
      <c r="R766" s="23">
        <v>2</v>
      </c>
      <c r="S766" s="23">
        <v>0.12</v>
      </c>
      <c r="T766" s="47">
        <v>5.4062169999999998</v>
      </c>
      <c r="U766" s="98" t="s">
        <v>376</v>
      </c>
      <c r="V766" s="98" t="s">
        <v>3139</v>
      </c>
      <c r="W766" s="69">
        <f t="shared" si="22"/>
        <v>8.36899708702862E-3</v>
      </c>
    </row>
    <row r="767" spans="1:23">
      <c r="A767">
        <f t="shared" si="23"/>
        <v>497</v>
      </c>
      <c r="B767" s="99">
        <v>44408</v>
      </c>
      <c r="C767" s="23">
        <v>179</v>
      </c>
      <c r="D767" s="23">
        <v>5</v>
      </c>
      <c r="E767" s="98" t="s">
        <v>49</v>
      </c>
      <c r="F767" s="98" t="s">
        <v>164</v>
      </c>
      <c r="G767" s="98" t="s">
        <v>4120</v>
      </c>
      <c r="H767" s="98" t="s">
        <v>374</v>
      </c>
      <c r="I767" s="98" t="s">
        <v>10153</v>
      </c>
      <c r="J767" s="99">
        <v>44905</v>
      </c>
      <c r="K767" s="107">
        <v>6700000</v>
      </c>
      <c r="L767" s="98" t="s">
        <v>550</v>
      </c>
      <c r="M767" s="23">
        <v>1096</v>
      </c>
      <c r="N767" s="23">
        <v>7</v>
      </c>
      <c r="O767" s="107">
        <v>6700000</v>
      </c>
      <c r="P767" s="23">
        <v>180</v>
      </c>
      <c r="Q767" s="23">
        <v>2</v>
      </c>
      <c r="R767" s="23">
        <v>2</v>
      </c>
      <c r="S767" s="23">
        <v>0.12</v>
      </c>
      <c r="T767" s="47">
        <v>3.6219260000000002</v>
      </c>
      <c r="U767" s="98" t="s">
        <v>376</v>
      </c>
      <c r="V767" s="98" t="s">
        <v>3139</v>
      </c>
      <c r="W767" s="69">
        <f t="shared" si="22"/>
        <v>5.6068574649210763E-3</v>
      </c>
    </row>
    <row r="768" spans="1:23">
      <c r="A768">
        <f t="shared" si="23"/>
        <v>862</v>
      </c>
      <c r="B768" s="99">
        <v>44408</v>
      </c>
      <c r="C768" s="23">
        <v>180</v>
      </c>
      <c r="D768" s="23">
        <v>5</v>
      </c>
      <c r="E768" s="98" t="s">
        <v>49</v>
      </c>
      <c r="F768" s="98" t="s">
        <v>164</v>
      </c>
      <c r="G768" s="98" t="s">
        <v>4120</v>
      </c>
      <c r="H768" s="98" t="s">
        <v>374</v>
      </c>
      <c r="I768" s="98" t="s">
        <v>10153</v>
      </c>
      <c r="J768" s="99">
        <v>45270</v>
      </c>
      <c r="K768" s="107">
        <v>15000000</v>
      </c>
      <c r="L768" s="98" t="s">
        <v>551</v>
      </c>
      <c r="M768" s="23">
        <v>1461</v>
      </c>
      <c r="N768" s="23">
        <v>7</v>
      </c>
      <c r="O768" s="107">
        <v>15000000</v>
      </c>
      <c r="P768" s="23">
        <v>180</v>
      </c>
      <c r="Q768" s="23">
        <v>2</v>
      </c>
      <c r="R768" s="23">
        <v>2</v>
      </c>
      <c r="S768" s="23">
        <v>0.12</v>
      </c>
      <c r="T768" s="47">
        <v>10.121805</v>
      </c>
      <c r="U768" s="98" t="s">
        <v>376</v>
      </c>
      <c r="V768" s="98" t="s">
        <v>3139</v>
      </c>
      <c r="W768" s="69">
        <f t="shared" si="22"/>
        <v>2.7176203513628525E-2</v>
      </c>
    </row>
    <row r="769" spans="1:23">
      <c r="A769">
        <f t="shared" si="23"/>
        <v>862</v>
      </c>
      <c r="B769" s="99">
        <v>44408</v>
      </c>
      <c r="C769" s="23">
        <v>181</v>
      </c>
      <c r="D769" s="23">
        <v>5</v>
      </c>
      <c r="E769" s="98" t="s">
        <v>49</v>
      </c>
      <c r="F769" s="98" t="s">
        <v>164</v>
      </c>
      <c r="G769" s="98" t="s">
        <v>4120</v>
      </c>
      <c r="H769" s="98" t="s">
        <v>374</v>
      </c>
      <c r="I769" s="98" t="s">
        <v>10153</v>
      </c>
      <c r="J769" s="99">
        <v>45270</v>
      </c>
      <c r="K769" s="107">
        <v>5000000</v>
      </c>
      <c r="L769" s="98" t="s">
        <v>552</v>
      </c>
      <c r="M769" s="23">
        <v>1461</v>
      </c>
      <c r="N769" s="23">
        <v>7</v>
      </c>
      <c r="O769" s="107">
        <v>5000000</v>
      </c>
      <c r="P769" s="23">
        <v>180</v>
      </c>
      <c r="Q769" s="23">
        <v>2</v>
      </c>
      <c r="R769" s="23">
        <v>2</v>
      </c>
      <c r="S769" s="23">
        <v>0.12</v>
      </c>
      <c r="T769" s="47">
        <v>3.945319</v>
      </c>
      <c r="U769" s="98" t="s">
        <v>376</v>
      </c>
      <c r="V769" s="98" t="s">
        <v>3139</v>
      </c>
      <c r="W769" s="69">
        <f t="shared" si="22"/>
        <v>1.0592852961520736E-2</v>
      </c>
    </row>
    <row r="770" spans="1:23">
      <c r="A770">
        <f t="shared" si="23"/>
        <v>862</v>
      </c>
      <c r="B770" s="99">
        <v>44408</v>
      </c>
      <c r="C770" s="23">
        <v>182</v>
      </c>
      <c r="D770" s="23">
        <v>5</v>
      </c>
      <c r="E770" s="98" t="s">
        <v>49</v>
      </c>
      <c r="F770" s="98" t="s">
        <v>164</v>
      </c>
      <c r="G770" s="98" t="s">
        <v>4120</v>
      </c>
      <c r="H770" s="98" t="s">
        <v>374</v>
      </c>
      <c r="I770" s="98" t="s">
        <v>10153</v>
      </c>
      <c r="J770" s="99">
        <v>45270</v>
      </c>
      <c r="K770" s="107">
        <v>22000000</v>
      </c>
      <c r="L770" s="98" t="s">
        <v>553</v>
      </c>
      <c r="M770" s="23">
        <v>1461</v>
      </c>
      <c r="N770" s="23">
        <v>7</v>
      </c>
      <c r="O770" s="107">
        <v>22000000</v>
      </c>
      <c r="P770" s="23">
        <v>180</v>
      </c>
      <c r="Q770" s="23">
        <v>2</v>
      </c>
      <c r="R770" s="23">
        <v>2</v>
      </c>
      <c r="S770" s="23">
        <v>0.12</v>
      </c>
      <c r="T770" s="47">
        <v>14.845248</v>
      </c>
      <c r="U770" s="98" t="s">
        <v>376</v>
      </c>
      <c r="V770" s="98" t="s">
        <v>3139</v>
      </c>
      <c r="W770" s="69">
        <f t="shared" ref="W770:W833" si="24">+T770/SUM($T$2:$T$5848)*A770</f>
        <v>3.9858254615484777E-2</v>
      </c>
    </row>
    <row r="771" spans="1:23">
      <c r="A771">
        <f t="shared" ref="A771:A834" si="25">+J771-B771</f>
        <v>344</v>
      </c>
      <c r="B771" s="99">
        <v>44408</v>
      </c>
      <c r="C771" s="23">
        <v>183</v>
      </c>
      <c r="D771" s="23">
        <v>5</v>
      </c>
      <c r="E771" s="98" t="s">
        <v>49</v>
      </c>
      <c r="F771" s="98" t="s">
        <v>164</v>
      </c>
      <c r="G771" s="98" t="s">
        <v>4120</v>
      </c>
      <c r="H771" s="98" t="s">
        <v>374</v>
      </c>
      <c r="I771" s="98" t="s">
        <v>10153</v>
      </c>
      <c r="J771" s="99">
        <v>44752</v>
      </c>
      <c r="K771" s="107">
        <v>15000000</v>
      </c>
      <c r="L771" s="98" t="s">
        <v>554</v>
      </c>
      <c r="M771" s="23">
        <v>943</v>
      </c>
      <c r="N771" s="23">
        <v>7</v>
      </c>
      <c r="O771" s="107">
        <v>15000000</v>
      </c>
      <c r="P771" s="23">
        <v>180</v>
      </c>
      <c r="Q771" s="23">
        <v>2</v>
      </c>
      <c r="R771" s="23">
        <v>2</v>
      </c>
      <c r="S771" s="23">
        <v>0.12</v>
      </c>
      <c r="T771" s="47">
        <v>8.1087919999999993</v>
      </c>
      <c r="U771" s="98" t="s">
        <v>85</v>
      </c>
      <c r="V771" s="98" t="s">
        <v>3139</v>
      </c>
      <c r="W771" s="69">
        <f t="shared" si="24"/>
        <v>8.6883669937146048E-3</v>
      </c>
    </row>
    <row r="772" spans="1:23">
      <c r="A772">
        <f t="shared" si="25"/>
        <v>1228</v>
      </c>
      <c r="B772" s="99">
        <v>44408</v>
      </c>
      <c r="C772" s="23">
        <v>184</v>
      </c>
      <c r="D772" s="23">
        <v>5</v>
      </c>
      <c r="E772" s="98" t="s">
        <v>49</v>
      </c>
      <c r="F772" s="98" t="s">
        <v>164</v>
      </c>
      <c r="G772" s="98" t="s">
        <v>4120</v>
      </c>
      <c r="H772" s="98" t="s">
        <v>374</v>
      </c>
      <c r="I772" s="98" t="s">
        <v>10153</v>
      </c>
      <c r="J772" s="99">
        <v>45636</v>
      </c>
      <c r="K772" s="107">
        <v>30000000</v>
      </c>
      <c r="L772" s="98" t="s">
        <v>555</v>
      </c>
      <c r="M772" s="23">
        <v>1827</v>
      </c>
      <c r="N772" s="23">
        <v>7</v>
      </c>
      <c r="O772" s="107">
        <v>30000000</v>
      </c>
      <c r="P772" s="23">
        <v>180</v>
      </c>
      <c r="Q772" s="23">
        <v>2</v>
      </c>
      <c r="R772" s="23">
        <v>2</v>
      </c>
      <c r="S772" s="23">
        <v>0.12</v>
      </c>
      <c r="T772" s="47">
        <v>22.319793000000001</v>
      </c>
      <c r="U772" s="98" t="s">
        <v>376</v>
      </c>
      <c r="V772" s="98" t="s">
        <v>3139</v>
      </c>
      <c r="W772" s="69">
        <f t="shared" si="24"/>
        <v>8.5371337093804497E-2</v>
      </c>
    </row>
    <row r="773" spans="1:23">
      <c r="A773">
        <f t="shared" si="25"/>
        <v>1228</v>
      </c>
      <c r="B773" s="99">
        <v>44408</v>
      </c>
      <c r="C773" s="23">
        <v>185</v>
      </c>
      <c r="D773" s="23">
        <v>5</v>
      </c>
      <c r="E773" s="98" t="s">
        <v>49</v>
      </c>
      <c r="F773" s="98" t="s">
        <v>164</v>
      </c>
      <c r="G773" s="98" t="s">
        <v>4120</v>
      </c>
      <c r="H773" s="98" t="s">
        <v>374</v>
      </c>
      <c r="I773" s="98" t="s">
        <v>10153</v>
      </c>
      <c r="J773" s="99">
        <v>45636</v>
      </c>
      <c r="K773" s="107">
        <v>30000000</v>
      </c>
      <c r="L773" s="98" t="s">
        <v>556</v>
      </c>
      <c r="M773" s="23">
        <v>1827</v>
      </c>
      <c r="N773" s="23">
        <v>7</v>
      </c>
      <c r="O773" s="107">
        <v>30000000</v>
      </c>
      <c r="P773" s="23">
        <v>180</v>
      </c>
      <c r="Q773" s="23">
        <v>2</v>
      </c>
      <c r="R773" s="23">
        <v>2</v>
      </c>
      <c r="S773" s="23">
        <v>0.41</v>
      </c>
      <c r="T773" s="47">
        <v>22.708590999999998</v>
      </c>
      <c r="U773" s="98" t="s">
        <v>376</v>
      </c>
      <c r="V773" s="98" t="s">
        <v>3139</v>
      </c>
      <c r="W773" s="69">
        <f t="shared" si="24"/>
        <v>8.6858456849771615E-2</v>
      </c>
    </row>
    <row r="774" spans="1:23">
      <c r="A774">
        <f t="shared" si="25"/>
        <v>497</v>
      </c>
      <c r="B774" s="99">
        <v>44408</v>
      </c>
      <c r="C774" s="23">
        <v>186</v>
      </c>
      <c r="D774" s="23">
        <v>5</v>
      </c>
      <c r="E774" s="98" t="s">
        <v>49</v>
      </c>
      <c r="F774" s="98" t="s">
        <v>164</v>
      </c>
      <c r="G774" s="98" t="s">
        <v>4120</v>
      </c>
      <c r="H774" s="98" t="s">
        <v>374</v>
      </c>
      <c r="I774" s="98" t="s">
        <v>10153</v>
      </c>
      <c r="J774" s="99">
        <v>44905</v>
      </c>
      <c r="K774" s="107">
        <v>40000000</v>
      </c>
      <c r="L774" s="98" t="s">
        <v>557</v>
      </c>
      <c r="M774" s="23">
        <v>1096</v>
      </c>
      <c r="N774" s="23">
        <v>7</v>
      </c>
      <c r="O774" s="107">
        <v>40000000</v>
      </c>
      <c r="P774" s="23">
        <v>180</v>
      </c>
      <c r="Q774" s="23">
        <v>2</v>
      </c>
      <c r="R774" s="23">
        <v>2</v>
      </c>
      <c r="S774" s="23">
        <v>0.12</v>
      </c>
      <c r="T774" s="47">
        <v>21.624873000000001</v>
      </c>
      <c r="U774" s="98" t="s">
        <v>376</v>
      </c>
      <c r="V774" s="98" t="s">
        <v>3139</v>
      </c>
      <c r="W774" s="69">
        <f t="shared" si="24"/>
        <v>3.3475996088274639E-2</v>
      </c>
    </row>
    <row r="775" spans="1:23">
      <c r="A775">
        <f t="shared" si="25"/>
        <v>132</v>
      </c>
      <c r="B775" s="99">
        <v>44408</v>
      </c>
      <c r="C775" s="23">
        <v>187</v>
      </c>
      <c r="D775" s="23">
        <v>5</v>
      </c>
      <c r="E775" s="98" t="s">
        <v>49</v>
      </c>
      <c r="F775" s="98" t="s">
        <v>164</v>
      </c>
      <c r="G775" s="98" t="s">
        <v>4120</v>
      </c>
      <c r="H775" s="98" t="s">
        <v>374</v>
      </c>
      <c r="I775" s="98" t="s">
        <v>10153</v>
      </c>
      <c r="J775" s="99">
        <v>44540</v>
      </c>
      <c r="K775" s="107">
        <v>5000000</v>
      </c>
      <c r="L775" s="98" t="s">
        <v>558</v>
      </c>
      <c r="M775" s="23">
        <v>731</v>
      </c>
      <c r="N775" s="23">
        <v>7</v>
      </c>
      <c r="O775" s="107">
        <v>5000000</v>
      </c>
      <c r="P775" s="23">
        <v>180</v>
      </c>
      <c r="Q775" s="23">
        <v>2</v>
      </c>
      <c r="R775" s="23">
        <v>2</v>
      </c>
      <c r="S775" s="23">
        <v>0.12</v>
      </c>
      <c r="T775" s="47">
        <v>1.3188949999999999</v>
      </c>
      <c r="U775" s="98" t="s">
        <v>85</v>
      </c>
      <c r="V775" s="98" t="s">
        <v>3139</v>
      </c>
      <c r="W775" s="69">
        <f t="shared" si="24"/>
        <v>5.4226017157756317E-4</v>
      </c>
    </row>
    <row r="776" spans="1:23">
      <c r="A776">
        <f t="shared" si="25"/>
        <v>984</v>
      </c>
      <c r="B776" s="99">
        <v>44408</v>
      </c>
      <c r="C776" s="23">
        <v>188</v>
      </c>
      <c r="D776" s="23">
        <v>5</v>
      </c>
      <c r="E776" s="98" t="s">
        <v>49</v>
      </c>
      <c r="F776" s="98" t="s">
        <v>164</v>
      </c>
      <c r="G776" s="98" t="s">
        <v>4120</v>
      </c>
      <c r="H776" s="98" t="s">
        <v>374</v>
      </c>
      <c r="I776" s="98" t="s">
        <v>10154</v>
      </c>
      <c r="J776" s="99">
        <v>45392</v>
      </c>
      <c r="K776" s="107">
        <v>20000000</v>
      </c>
      <c r="L776" s="98" t="s">
        <v>4278</v>
      </c>
      <c r="M776" s="23">
        <v>1461</v>
      </c>
      <c r="N776" s="23">
        <v>7</v>
      </c>
      <c r="O776" s="107">
        <v>40000000</v>
      </c>
      <c r="P776" s="23">
        <v>180</v>
      </c>
      <c r="Q776" s="23">
        <v>2</v>
      </c>
      <c r="R776" s="23">
        <v>2</v>
      </c>
      <c r="S776" s="23">
        <v>0.16</v>
      </c>
      <c r="T776" s="47">
        <v>15.787143</v>
      </c>
      <c r="U776" s="98" t="s">
        <v>85</v>
      </c>
      <c r="V776" s="98" t="s">
        <v>3139</v>
      </c>
      <c r="W776" s="69">
        <f t="shared" si="24"/>
        <v>4.8386275666424686E-2</v>
      </c>
    </row>
    <row r="777" spans="1:23">
      <c r="A777">
        <f t="shared" si="25"/>
        <v>643</v>
      </c>
      <c r="B777" s="99">
        <v>44408</v>
      </c>
      <c r="C777" s="23">
        <v>189</v>
      </c>
      <c r="D777" s="23">
        <v>5</v>
      </c>
      <c r="E777" s="98" t="s">
        <v>49</v>
      </c>
      <c r="F777" s="98" t="s">
        <v>164</v>
      </c>
      <c r="G777" s="98" t="s">
        <v>4120</v>
      </c>
      <c r="H777" s="98" t="s">
        <v>374</v>
      </c>
      <c r="I777" s="98" t="s">
        <v>10025</v>
      </c>
      <c r="J777" s="99">
        <v>45051</v>
      </c>
      <c r="K777" s="107">
        <v>10000000</v>
      </c>
      <c r="L777" s="98" t="s">
        <v>4279</v>
      </c>
      <c r="M777" s="23">
        <v>1095</v>
      </c>
      <c r="N777" s="23">
        <v>7</v>
      </c>
      <c r="O777" s="107">
        <v>10000000</v>
      </c>
      <c r="P777" s="23">
        <v>30</v>
      </c>
      <c r="Q777" s="23">
        <v>2</v>
      </c>
      <c r="R777" s="23">
        <v>2</v>
      </c>
      <c r="S777" s="23">
        <v>0.01</v>
      </c>
      <c r="T777" s="47">
        <v>6.401491</v>
      </c>
      <c r="U777" s="98" t="s">
        <v>376</v>
      </c>
      <c r="V777" s="98" t="s">
        <v>3139</v>
      </c>
      <c r="W777" s="69">
        <f t="shared" si="24"/>
        <v>1.2820815967452217E-2</v>
      </c>
    </row>
    <row r="778" spans="1:23">
      <c r="A778">
        <f t="shared" si="25"/>
        <v>293</v>
      </c>
      <c r="B778" s="99">
        <v>44408</v>
      </c>
      <c r="C778" s="23">
        <v>190</v>
      </c>
      <c r="D778" s="23">
        <v>5</v>
      </c>
      <c r="E778" s="98" t="s">
        <v>49</v>
      </c>
      <c r="F778" s="98" t="s">
        <v>164</v>
      </c>
      <c r="G778" s="98" t="s">
        <v>4120</v>
      </c>
      <c r="H778" s="98" t="s">
        <v>374</v>
      </c>
      <c r="I778" s="98" t="s">
        <v>10054</v>
      </c>
      <c r="J778" s="99">
        <v>44701</v>
      </c>
      <c r="K778" s="107">
        <v>2600000</v>
      </c>
      <c r="L778" s="98" t="s">
        <v>4280</v>
      </c>
      <c r="M778" s="23">
        <v>730</v>
      </c>
      <c r="N778" s="23">
        <v>7</v>
      </c>
      <c r="O778" s="107">
        <v>2600000</v>
      </c>
      <c r="P778" s="23">
        <v>180</v>
      </c>
      <c r="Q778" s="23">
        <v>2</v>
      </c>
      <c r="R778" s="23">
        <v>2</v>
      </c>
      <c r="S778" s="23">
        <v>0.16</v>
      </c>
      <c r="T778" s="47">
        <v>1.3222</v>
      </c>
      <c r="U778" s="98" t="s">
        <v>85</v>
      </c>
      <c r="V778" s="98" t="s">
        <v>3139</v>
      </c>
      <c r="W778" s="69">
        <f t="shared" si="24"/>
        <v>1.2066694770193715E-3</v>
      </c>
    </row>
    <row r="779" spans="1:23">
      <c r="A779">
        <f t="shared" si="25"/>
        <v>293</v>
      </c>
      <c r="B779" s="99">
        <v>44408</v>
      </c>
      <c r="C779" s="23">
        <v>191</v>
      </c>
      <c r="D779" s="23">
        <v>5</v>
      </c>
      <c r="E779" s="98" t="s">
        <v>49</v>
      </c>
      <c r="F779" s="98" t="s">
        <v>164</v>
      </c>
      <c r="G779" s="98" t="s">
        <v>4120</v>
      </c>
      <c r="H779" s="98" t="s">
        <v>374</v>
      </c>
      <c r="I779" s="98" t="s">
        <v>10054</v>
      </c>
      <c r="J779" s="99">
        <v>44701</v>
      </c>
      <c r="K779" s="107">
        <v>5000000</v>
      </c>
      <c r="L779" s="98" t="s">
        <v>4281</v>
      </c>
      <c r="M779" s="23">
        <v>730</v>
      </c>
      <c r="N779" s="23">
        <v>7</v>
      </c>
      <c r="O779" s="107">
        <v>5000000</v>
      </c>
      <c r="P779" s="23">
        <v>180</v>
      </c>
      <c r="Q779" s="23">
        <v>2</v>
      </c>
      <c r="R779" s="23">
        <v>2</v>
      </c>
      <c r="S779" s="23">
        <v>0.16</v>
      </c>
      <c r="T779" s="47">
        <v>2.5426929999999999</v>
      </c>
      <c r="U779" s="98" t="s">
        <v>85</v>
      </c>
      <c r="V779" s="98" t="s">
        <v>3139</v>
      </c>
      <c r="W779" s="69">
        <f t="shared" si="24"/>
        <v>2.3205188568528332E-3</v>
      </c>
    </row>
    <row r="780" spans="1:23">
      <c r="A780">
        <f t="shared" si="25"/>
        <v>293</v>
      </c>
      <c r="B780" s="99">
        <v>44408</v>
      </c>
      <c r="C780" s="23">
        <v>192</v>
      </c>
      <c r="D780" s="23">
        <v>5</v>
      </c>
      <c r="E780" s="98" t="s">
        <v>49</v>
      </c>
      <c r="F780" s="98" t="s">
        <v>164</v>
      </c>
      <c r="G780" s="98" t="s">
        <v>4120</v>
      </c>
      <c r="H780" s="98" t="s">
        <v>374</v>
      </c>
      <c r="I780" s="98" t="s">
        <v>10054</v>
      </c>
      <c r="J780" s="99">
        <v>44701</v>
      </c>
      <c r="K780" s="107">
        <v>6000000</v>
      </c>
      <c r="L780" s="98" t="s">
        <v>4282</v>
      </c>
      <c r="M780" s="23">
        <v>730</v>
      </c>
      <c r="N780" s="23">
        <v>7</v>
      </c>
      <c r="O780" s="107">
        <v>6000000</v>
      </c>
      <c r="P780" s="23">
        <v>180</v>
      </c>
      <c r="Q780" s="23">
        <v>2</v>
      </c>
      <c r="R780" s="23">
        <v>2</v>
      </c>
      <c r="S780" s="23">
        <v>0.16</v>
      </c>
      <c r="T780" s="47">
        <v>3.051231</v>
      </c>
      <c r="U780" s="98" t="s">
        <v>85</v>
      </c>
      <c r="V780" s="98" t="s">
        <v>3139</v>
      </c>
      <c r="W780" s="69">
        <f t="shared" si="24"/>
        <v>2.784622080649897E-3</v>
      </c>
    </row>
    <row r="781" spans="1:23">
      <c r="A781">
        <f t="shared" si="25"/>
        <v>366</v>
      </c>
      <c r="B781" s="99">
        <v>44408</v>
      </c>
      <c r="C781" s="23">
        <v>193</v>
      </c>
      <c r="D781" s="23">
        <v>5</v>
      </c>
      <c r="E781" s="98" t="s">
        <v>49</v>
      </c>
      <c r="F781" s="98" t="s">
        <v>164</v>
      </c>
      <c r="G781" s="98" t="s">
        <v>4120</v>
      </c>
      <c r="H781" s="98" t="s">
        <v>374</v>
      </c>
      <c r="I781" s="98" t="s">
        <v>10055</v>
      </c>
      <c r="J781" s="99">
        <v>44774</v>
      </c>
      <c r="K781" s="107">
        <v>4300000</v>
      </c>
      <c r="L781" s="98" t="s">
        <v>4283</v>
      </c>
      <c r="M781" s="23">
        <v>802</v>
      </c>
      <c r="N781" s="23">
        <v>7</v>
      </c>
      <c r="O781" s="107">
        <v>4300000</v>
      </c>
      <c r="P781" s="23">
        <v>180</v>
      </c>
      <c r="Q781" s="23">
        <v>2</v>
      </c>
      <c r="R781" s="23">
        <v>2</v>
      </c>
      <c r="S781" s="23">
        <v>0.16</v>
      </c>
      <c r="T781" s="47">
        <v>3.2523810000000002</v>
      </c>
      <c r="U781" s="98" t="s">
        <v>85</v>
      </c>
      <c r="V781" s="98" t="s">
        <v>3139</v>
      </c>
      <c r="W781" s="69">
        <f t="shared" si="24"/>
        <v>3.7077125315590287E-3</v>
      </c>
    </row>
    <row r="782" spans="1:23">
      <c r="A782">
        <f t="shared" si="25"/>
        <v>123</v>
      </c>
      <c r="B782" s="99">
        <v>44408</v>
      </c>
      <c r="C782" s="23">
        <v>194</v>
      </c>
      <c r="D782" s="23">
        <v>5</v>
      </c>
      <c r="E782" s="98" t="s">
        <v>49</v>
      </c>
      <c r="F782" s="98" t="s">
        <v>164</v>
      </c>
      <c r="G782" s="98" t="s">
        <v>4120</v>
      </c>
      <c r="H782" s="98" t="s">
        <v>374</v>
      </c>
      <c r="I782" s="98" t="s">
        <v>10097</v>
      </c>
      <c r="J782" s="99">
        <v>44531</v>
      </c>
      <c r="K782" s="107">
        <v>7000000</v>
      </c>
      <c r="L782" s="98" t="s">
        <v>4284</v>
      </c>
      <c r="M782" s="23">
        <v>558</v>
      </c>
      <c r="N782" s="23">
        <v>7</v>
      </c>
      <c r="O782" s="107">
        <v>7000000</v>
      </c>
      <c r="P782" s="23">
        <v>180</v>
      </c>
      <c r="Q782" s="23">
        <v>2</v>
      </c>
      <c r="R782" s="23">
        <v>2</v>
      </c>
      <c r="S782" s="23">
        <v>0.16</v>
      </c>
      <c r="T782" s="47">
        <v>2.3732959999999999</v>
      </c>
      <c r="U782" s="98" t="s">
        <v>85</v>
      </c>
      <c r="V782" s="98" t="s">
        <v>3139</v>
      </c>
      <c r="W782" s="69">
        <f t="shared" si="24"/>
        <v>9.0924426995770422E-4</v>
      </c>
    </row>
    <row r="783" spans="1:23">
      <c r="A783">
        <f t="shared" si="25"/>
        <v>305</v>
      </c>
      <c r="B783" s="99">
        <v>44408</v>
      </c>
      <c r="C783" s="23">
        <v>195</v>
      </c>
      <c r="D783" s="23">
        <v>5</v>
      </c>
      <c r="E783" s="98" t="s">
        <v>49</v>
      </c>
      <c r="F783" s="98" t="s">
        <v>164</v>
      </c>
      <c r="G783" s="98" t="s">
        <v>4120</v>
      </c>
      <c r="H783" s="98" t="s">
        <v>374</v>
      </c>
      <c r="I783" s="98" t="s">
        <v>10097</v>
      </c>
      <c r="J783" s="99">
        <v>44713</v>
      </c>
      <c r="K783" s="107">
        <v>4000000</v>
      </c>
      <c r="L783" s="98" t="s">
        <v>4285</v>
      </c>
      <c r="M783" s="23">
        <v>740</v>
      </c>
      <c r="N783" s="23">
        <v>7</v>
      </c>
      <c r="O783" s="107">
        <v>4000000</v>
      </c>
      <c r="P783" s="23">
        <v>180</v>
      </c>
      <c r="Q783" s="23">
        <v>2</v>
      </c>
      <c r="R783" s="23">
        <v>2</v>
      </c>
      <c r="S783" s="23">
        <v>0.16</v>
      </c>
      <c r="T783" s="47">
        <v>2.0341550000000002</v>
      </c>
      <c r="U783" s="98" t="s">
        <v>85</v>
      </c>
      <c r="V783" s="98" t="s">
        <v>3139</v>
      </c>
      <c r="W783" s="69">
        <f t="shared" si="24"/>
        <v>1.9324463074471331E-3</v>
      </c>
    </row>
    <row r="784" spans="1:23">
      <c r="A784">
        <f t="shared" si="25"/>
        <v>664</v>
      </c>
      <c r="B784" s="99">
        <v>44408</v>
      </c>
      <c r="C784" s="23">
        <v>196</v>
      </c>
      <c r="D784" s="23">
        <v>5</v>
      </c>
      <c r="E784" s="98" t="s">
        <v>49</v>
      </c>
      <c r="F784" s="98" t="s">
        <v>164</v>
      </c>
      <c r="G784" s="98" t="s">
        <v>4120</v>
      </c>
      <c r="H784" s="98" t="s">
        <v>374</v>
      </c>
      <c r="I784" s="98" t="s">
        <v>10155</v>
      </c>
      <c r="J784" s="99">
        <v>45072</v>
      </c>
      <c r="K784" s="107">
        <v>20000000</v>
      </c>
      <c r="L784" s="98" t="s">
        <v>4286</v>
      </c>
      <c r="M784" s="23">
        <v>1095</v>
      </c>
      <c r="N784" s="23">
        <v>7</v>
      </c>
      <c r="O784" s="107">
        <v>20000000</v>
      </c>
      <c r="P784" s="23">
        <v>180</v>
      </c>
      <c r="Q784" s="23">
        <v>2</v>
      </c>
      <c r="R784" s="23">
        <v>2</v>
      </c>
      <c r="S784" s="23">
        <v>0.15</v>
      </c>
      <c r="T784" s="47">
        <v>13.560342</v>
      </c>
      <c r="U784" s="98" t="s">
        <v>376</v>
      </c>
      <c r="V784" s="98" t="s">
        <v>3139</v>
      </c>
      <c r="W784" s="69">
        <f t="shared" si="24"/>
        <v>2.8045441185066709E-2</v>
      </c>
    </row>
    <row r="785" spans="1:23">
      <c r="A785">
        <f t="shared" si="25"/>
        <v>664</v>
      </c>
      <c r="B785" s="99">
        <v>44408</v>
      </c>
      <c r="C785" s="23">
        <v>197</v>
      </c>
      <c r="D785" s="23">
        <v>5</v>
      </c>
      <c r="E785" s="98" t="s">
        <v>49</v>
      </c>
      <c r="F785" s="98" t="s">
        <v>164</v>
      </c>
      <c r="G785" s="98" t="s">
        <v>4120</v>
      </c>
      <c r="H785" s="98" t="s">
        <v>374</v>
      </c>
      <c r="I785" s="98" t="s">
        <v>10155</v>
      </c>
      <c r="J785" s="99">
        <v>45072</v>
      </c>
      <c r="K785" s="107">
        <v>15000000</v>
      </c>
      <c r="L785" s="98" t="s">
        <v>4287</v>
      </c>
      <c r="M785" s="23">
        <v>1095</v>
      </c>
      <c r="N785" s="23">
        <v>7</v>
      </c>
      <c r="O785" s="107">
        <v>15000000</v>
      </c>
      <c r="P785" s="23">
        <v>180</v>
      </c>
      <c r="Q785" s="23">
        <v>2</v>
      </c>
      <c r="R785" s="23">
        <v>2</v>
      </c>
      <c r="S785" s="23">
        <v>0.15</v>
      </c>
      <c r="T785" s="47">
        <v>10.170256</v>
      </c>
      <c r="U785" s="98" t="s">
        <v>376</v>
      </c>
      <c r="V785" s="98" t="s">
        <v>3139</v>
      </c>
      <c r="W785" s="69">
        <f t="shared" si="24"/>
        <v>2.1034079854702174E-2</v>
      </c>
    </row>
    <row r="786" spans="1:23">
      <c r="A786">
        <f t="shared" si="25"/>
        <v>123</v>
      </c>
      <c r="B786" s="99">
        <v>44408</v>
      </c>
      <c r="C786" s="23">
        <v>198</v>
      </c>
      <c r="D786" s="23">
        <v>5</v>
      </c>
      <c r="E786" s="98" t="s">
        <v>49</v>
      </c>
      <c r="F786" s="98" t="s">
        <v>164</v>
      </c>
      <c r="G786" s="98" t="s">
        <v>4120</v>
      </c>
      <c r="H786" s="98" t="s">
        <v>374</v>
      </c>
      <c r="I786" s="98" t="s">
        <v>10155</v>
      </c>
      <c r="J786" s="99">
        <v>44531</v>
      </c>
      <c r="K786" s="107">
        <v>15000000</v>
      </c>
      <c r="L786" s="98" t="s">
        <v>4288</v>
      </c>
      <c r="M786" s="23">
        <v>554</v>
      </c>
      <c r="N786" s="23">
        <v>7</v>
      </c>
      <c r="O786" s="107">
        <v>15000000</v>
      </c>
      <c r="P786" s="23">
        <v>180</v>
      </c>
      <c r="Q786" s="23">
        <v>2</v>
      </c>
      <c r="R786" s="23">
        <v>2</v>
      </c>
      <c r="S786" s="23">
        <v>0.15</v>
      </c>
      <c r="T786" s="47">
        <v>5.0858739999999996</v>
      </c>
      <c r="U786" s="98" t="s">
        <v>85</v>
      </c>
      <c r="V786" s="98" t="s">
        <v>3139</v>
      </c>
      <c r="W786" s="69">
        <f t="shared" si="24"/>
        <v>1.9484724165156257E-3</v>
      </c>
    </row>
    <row r="787" spans="1:23">
      <c r="A787">
        <f t="shared" si="25"/>
        <v>664</v>
      </c>
      <c r="B787" s="99">
        <v>44408</v>
      </c>
      <c r="C787" s="23">
        <v>199</v>
      </c>
      <c r="D787" s="23">
        <v>5</v>
      </c>
      <c r="E787" s="98" t="s">
        <v>49</v>
      </c>
      <c r="F787" s="98" t="s">
        <v>164</v>
      </c>
      <c r="G787" s="98" t="s">
        <v>4120</v>
      </c>
      <c r="H787" s="98" t="s">
        <v>374</v>
      </c>
      <c r="I787" s="98" t="s">
        <v>10155</v>
      </c>
      <c r="J787" s="99">
        <v>45072</v>
      </c>
      <c r="K787" s="107">
        <v>10000000</v>
      </c>
      <c r="L787" s="98" t="s">
        <v>4289</v>
      </c>
      <c r="M787" s="23">
        <v>1095</v>
      </c>
      <c r="N787" s="23">
        <v>7</v>
      </c>
      <c r="O787" s="107">
        <v>10000000</v>
      </c>
      <c r="P787" s="23">
        <v>180</v>
      </c>
      <c r="Q787" s="23">
        <v>2</v>
      </c>
      <c r="R787" s="23">
        <v>2</v>
      </c>
      <c r="S787" s="23">
        <v>0.15</v>
      </c>
      <c r="T787" s="47">
        <v>6.7801720000000003</v>
      </c>
      <c r="U787" s="98" t="s">
        <v>376</v>
      </c>
      <c r="V787" s="98" t="s">
        <v>3139</v>
      </c>
      <c r="W787" s="69">
        <f t="shared" si="24"/>
        <v>1.4022722660729067E-2</v>
      </c>
    </row>
    <row r="788" spans="1:23">
      <c r="A788">
        <f t="shared" si="25"/>
        <v>305</v>
      </c>
      <c r="B788" s="99">
        <v>44408</v>
      </c>
      <c r="C788" s="23">
        <v>200</v>
      </c>
      <c r="D788" s="23">
        <v>5</v>
      </c>
      <c r="E788" s="98" t="s">
        <v>49</v>
      </c>
      <c r="F788" s="98" t="s">
        <v>164</v>
      </c>
      <c r="G788" s="98" t="s">
        <v>4120</v>
      </c>
      <c r="H788" s="98" t="s">
        <v>374</v>
      </c>
      <c r="I788" s="98" t="s">
        <v>10156</v>
      </c>
      <c r="J788" s="99">
        <v>44713</v>
      </c>
      <c r="K788" s="107">
        <v>6000000</v>
      </c>
      <c r="L788" s="98" t="s">
        <v>4290</v>
      </c>
      <c r="M788" s="23">
        <v>3</v>
      </c>
      <c r="N788" s="23">
        <v>7</v>
      </c>
      <c r="O788" s="107">
        <v>6000000</v>
      </c>
      <c r="P788" s="23">
        <v>180</v>
      </c>
      <c r="Q788" s="23">
        <v>2</v>
      </c>
      <c r="R788" s="23">
        <v>2</v>
      </c>
      <c r="S788" s="23">
        <v>0.15</v>
      </c>
      <c r="T788" s="47">
        <v>3.0513759999999999</v>
      </c>
      <c r="U788" s="98" t="s">
        <v>85</v>
      </c>
      <c r="V788" s="98" t="s">
        <v>3139</v>
      </c>
      <c r="W788" s="69">
        <f t="shared" si="24"/>
        <v>2.8988057861042064E-3</v>
      </c>
    </row>
    <row r="789" spans="1:23">
      <c r="A789">
        <f t="shared" si="25"/>
        <v>305</v>
      </c>
      <c r="B789" s="99">
        <v>44408</v>
      </c>
      <c r="C789" s="23">
        <v>201</v>
      </c>
      <c r="D789" s="23">
        <v>5</v>
      </c>
      <c r="E789" s="98" t="s">
        <v>49</v>
      </c>
      <c r="F789" s="98" t="s">
        <v>164</v>
      </c>
      <c r="G789" s="98" t="s">
        <v>4120</v>
      </c>
      <c r="H789" s="98" t="s">
        <v>374</v>
      </c>
      <c r="I789" s="98" t="s">
        <v>10156</v>
      </c>
      <c r="J789" s="99">
        <v>44713</v>
      </c>
      <c r="K789" s="107">
        <v>5000000</v>
      </c>
      <c r="L789" s="98" t="s">
        <v>4291</v>
      </c>
      <c r="M789" s="23">
        <v>733</v>
      </c>
      <c r="N789" s="23">
        <v>7</v>
      </c>
      <c r="O789" s="107">
        <v>5000000</v>
      </c>
      <c r="P789" s="23">
        <v>180</v>
      </c>
      <c r="Q789" s="23">
        <v>2</v>
      </c>
      <c r="R789" s="23">
        <v>2</v>
      </c>
      <c r="S789" s="23">
        <v>0.15</v>
      </c>
      <c r="T789" s="47">
        <v>2.637124</v>
      </c>
      <c r="U789" s="98" t="s">
        <v>85</v>
      </c>
      <c r="V789" s="98" t="s">
        <v>3139</v>
      </c>
      <c r="W789" s="69">
        <f t="shared" si="24"/>
        <v>2.5052665780533998E-3</v>
      </c>
    </row>
    <row r="790" spans="1:23">
      <c r="A790">
        <f t="shared" si="25"/>
        <v>137</v>
      </c>
      <c r="B790" s="99">
        <v>44408</v>
      </c>
      <c r="C790" s="23">
        <v>202</v>
      </c>
      <c r="D790" s="23">
        <v>5</v>
      </c>
      <c r="E790" s="98" t="s">
        <v>49</v>
      </c>
      <c r="F790" s="98" t="s">
        <v>164</v>
      </c>
      <c r="G790" s="98" t="s">
        <v>4120</v>
      </c>
      <c r="H790" s="98" t="s">
        <v>374</v>
      </c>
      <c r="I790" s="98" t="s">
        <v>7190</v>
      </c>
      <c r="J790" s="99">
        <v>44545</v>
      </c>
      <c r="K790" s="107">
        <v>10000000</v>
      </c>
      <c r="L790" s="98" t="s">
        <v>4292</v>
      </c>
      <c r="M790" s="23">
        <v>551</v>
      </c>
      <c r="N790" s="23">
        <v>7</v>
      </c>
      <c r="O790" s="107">
        <v>10000000</v>
      </c>
      <c r="P790" s="23">
        <v>180</v>
      </c>
      <c r="Q790" s="23">
        <v>2</v>
      </c>
      <c r="R790" s="23">
        <v>2</v>
      </c>
      <c r="S790" s="23">
        <v>0.12</v>
      </c>
      <c r="T790" s="47">
        <v>3.3905820000000002</v>
      </c>
      <c r="U790" s="98" t="s">
        <v>85</v>
      </c>
      <c r="V790" s="98" t="s">
        <v>3139</v>
      </c>
      <c r="W790" s="69">
        <f t="shared" si="24"/>
        <v>1.4468328920105424E-3</v>
      </c>
    </row>
    <row r="791" spans="1:23">
      <c r="A791">
        <f t="shared" si="25"/>
        <v>679</v>
      </c>
      <c r="B791" s="99">
        <v>44408</v>
      </c>
      <c r="C791" s="23">
        <v>203</v>
      </c>
      <c r="D791" s="23">
        <v>5</v>
      </c>
      <c r="E791" s="98" t="s">
        <v>49</v>
      </c>
      <c r="F791" s="98" t="s">
        <v>164</v>
      </c>
      <c r="G791" s="98" t="s">
        <v>4120</v>
      </c>
      <c r="H791" s="98" t="s">
        <v>374</v>
      </c>
      <c r="I791" s="98" t="s">
        <v>6242</v>
      </c>
      <c r="J791" s="99">
        <v>45087</v>
      </c>
      <c r="K791" s="107">
        <v>21900000</v>
      </c>
      <c r="L791" s="98" t="s">
        <v>4293</v>
      </c>
      <c r="M791" s="23">
        <v>1095</v>
      </c>
      <c r="N791" s="23">
        <v>7</v>
      </c>
      <c r="O791" s="107">
        <v>21900000</v>
      </c>
      <c r="P791" s="23">
        <v>30</v>
      </c>
      <c r="Q791" s="23">
        <v>2</v>
      </c>
      <c r="R791" s="23">
        <v>2</v>
      </c>
      <c r="S791" s="23">
        <v>0.01</v>
      </c>
      <c r="T791" s="47">
        <v>14.249986</v>
      </c>
      <c r="U791" s="98" t="s">
        <v>85</v>
      </c>
      <c r="V791" s="98" t="s">
        <v>3139</v>
      </c>
      <c r="W791" s="69">
        <f t="shared" si="24"/>
        <v>3.0137537658742653E-2</v>
      </c>
    </row>
    <row r="792" spans="1:23">
      <c r="A792">
        <f t="shared" si="25"/>
        <v>309</v>
      </c>
      <c r="B792" s="99">
        <v>44408</v>
      </c>
      <c r="C792" s="23">
        <v>204</v>
      </c>
      <c r="D792" s="23">
        <v>5</v>
      </c>
      <c r="E792" s="98" t="s">
        <v>49</v>
      </c>
      <c r="F792" s="98" t="s">
        <v>164</v>
      </c>
      <c r="G792" s="98" t="s">
        <v>4120</v>
      </c>
      <c r="H792" s="98" t="s">
        <v>374</v>
      </c>
      <c r="I792" s="98" t="s">
        <v>9969</v>
      </c>
      <c r="J792" s="99">
        <v>44717</v>
      </c>
      <c r="K792" s="107">
        <v>6000000</v>
      </c>
      <c r="L792" s="98" t="s">
        <v>4294</v>
      </c>
      <c r="M792" s="23">
        <v>733</v>
      </c>
      <c r="N792" s="23">
        <v>7</v>
      </c>
      <c r="O792" s="107">
        <v>6000000</v>
      </c>
      <c r="P792" s="23">
        <v>180</v>
      </c>
      <c r="Q792" s="23">
        <v>2</v>
      </c>
      <c r="R792" s="23">
        <v>2</v>
      </c>
      <c r="S792" s="23">
        <v>0.14000000000000001</v>
      </c>
      <c r="T792" s="47">
        <v>3.0513759999999999</v>
      </c>
      <c r="U792" s="98" t="s">
        <v>85</v>
      </c>
      <c r="V792" s="98" t="s">
        <v>3139</v>
      </c>
      <c r="W792" s="69">
        <f t="shared" si="24"/>
        <v>2.9368229111678681E-3</v>
      </c>
    </row>
    <row r="793" spans="1:23">
      <c r="A793">
        <f t="shared" si="25"/>
        <v>680</v>
      </c>
      <c r="B793" s="99">
        <v>44408</v>
      </c>
      <c r="C793" s="23">
        <v>205</v>
      </c>
      <c r="D793" s="23">
        <v>5</v>
      </c>
      <c r="E793" s="98" t="s">
        <v>49</v>
      </c>
      <c r="F793" s="98" t="s">
        <v>164</v>
      </c>
      <c r="G793" s="98" t="s">
        <v>4120</v>
      </c>
      <c r="H793" s="98" t="s">
        <v>374</v>
      </c>
      <c r="I793" s="98" t="s">
        <v>10072</v>
      </c>
      <c r="J793" s="99">
        <v>45088</v>
      </c>
      <c r="K793" s="107">
        <v>20000000</v>
      </c>
      <c r="L793" s="98" t="s">
        <v>4295</v>
      </c>
      <c r="M793" s="23">
        <v>1095</v>
      </c>
      <c r="N793" s="23">
        <v>7</v>
      </c>
      <c r="O793" s="107">
        <v>20000000</v>
      </c>
      <c r="P793" s="23">
        <v>180</v>
      </c>
      <c r="Q793" s="23">
        <v>2</v>
      </c>
      <c r="R793" s="23">
        <v>2</v>
      </c>
      <c r="S793" s="23">
        <v>0.12</v>
      </c>
      <c r="T793" s="47">
        <v>13.560342</v>
      </c>
      <c r="U793" s="98" t="s">
        <v>85</v>
      </c>
      <c r="V793" s="98" t="s">
        <v>3139</v>
      </c>
      <c r="W793" s="69">
        <f t="shared" si="24"/>
        <v>2.8721234948562293E-2</v>
      </c>
    </row>
    <row r="794" spans="1:23">
      <c r="A794">
        <f t="shared" si="25"/>
        <v>314</v>
      </c>
      <c r="B794" s="99">
        <v>44408</v>
      </c>
      <c r="C794" s="23">
        <v>206</v>
      </c>
      <c r="D794" s="23">
        <v>5</v>
      </c>
      <c r="E794" s="98" t="s">
        <v>49</v>
      </c>
      <c r="F794" s="98" t="s">
        <v>164</v>
      </c>
      <c r="G794" s="98" t="s">
        <v>4120</v>
      </c>
      <c r="H794" s="98" t="s">
        <v>374</v>
      </c>
      <c r="I794" s="98" t="s">
        <v>6242</v>
      </c>
      <c r="J794" s="99">
        <v>44722</v>
      </c>
      <c r="K794" s="107">
        <v>7000000</v>
      </c>
      <c r="L794" s="98" t="s">
        <v>4296</v>
      </c>
      <c r="M794" s="23">
        <v>730</v>
      </c>
      <c r="N794" s="23">
        <v>7</v>
      </c>
      <c r="O794" s="107">
        <v>7000000</v>
      </c>
      <c r="P794" s="23">
        <v>180</v>
      </c>
      <c r="Q794" s="23">
        <v>2</v>
      </c>
      <c r="R794" s="23">
        <v>2</v>
      </c>
      <c r="S794" s="23">
        <v>0.41</v>
      </c>
      <c r="T794" s="47">
        <v>3.7548780000000002</v>
      </c>
      <c r="U794" s="98" t="s">
        <v>85</v>
      </c>
      <c r="V794" s="98" t="s">
        <v>3139</v>
      </c>
      <c r="W794" s="69">
        <f t="shared" si="24"/>
        <v>3.6723920035407549E-3</v>
      </c>
    </row>
    <row r="795" spans="1:23">
      <c r="A795">
        <f t="shared" si="25"/>
        <v>673</v>
      </c>
      <c r="B795" s="99">
        <v>44408</v>
      </c>
      <c r="C795" s="23">
        <v>207</v>
      </c>
      <c r="D795" s="23">
        <v>5</v>
      </c>
      <c r="E795" s="98" t="s">
        <v>49</v>
      </c>
      <c r="F795" s="98" t="s">
        <v>164</v>
      </c>
      <c r="G795" s="98" t="s">
        <v>4120</v>
      </c>
      <c r="H795" s="98" t="s">
        <v>374</v>
      </c>
      <c r="I795" s="98" t="s">
        <v>10157</v>
      </c>
      <c r="J795" s="99">
        <v>45081</v>
      </c>
      <c r="K795" s="107">
        <v>8000000</v>
      </c>
      <c r="L795" s="98" t="s">
        <v>4297</v>
      </c>
      <c r="M795" s="23">
        <v>1095</v>
      </c>
      <c r="N795" s="23">
        <v>7</v>
      </c>
      <c r="O795" s="107">
        <v>8000000</v>
      </c>
      <c r="P795" s="23">
        <v>180</v>
      </c>
      <c r="Q795" s="23">
        <v>2</v>
      </c>
      <c r="R795" s="23">
        <v>2</v>
      </c>
      <c r="S795" s="23">
        <v>0.14000000000000001</v>
      </c>
      <c r="T795" s="47">
        <v>5.424137</v>
      </c>
      <c r="U795" s="98" t="s">
        <v>85</v>
      </c>
      <c r="V795" s="98" t="s">
        <v>3139</v>
      </c>
      <c r="W795" s="69">
        <f t="shared" si="24"/>
        <v>1.1370230490058886E-2</v>
      </c>
    </row>
    <row r="796" spans="1:23">
      <c r="A796">
        <f t="shared" si="25"/>
        <v>673</v>
      </c>
      <c r="B796" s="99">
        <v>44408</v>
      </c>
      <c r="C796" s="23">
        <v>208</v>
      </c>
      <c r="D796" s="23">
        <v>5</v>
      </c>
      <c r="E796" s="98" t="s">
        <v>49</v>
      </c>
      <c r="F796" s="98" t="s">
        <v>164</v>
      </c>
      <c r="G796" s="98" t="s">
        <v>4120</v>
      </c>
      <c r="H796" s="98" t="s">
        <v>374</v>
      </c>
      <c r="I796" s="98" t="s">
        <v>10157</v>
      </c>
      <c r="J796" s="99">
        <v>45081</v>
      </c>
      <c r="K796" s="107">
        <v>5000000</v>
      </c>
      <c r="L796" s="98" t="s">
        <v>4298</v>
      </c>
      <c r="M796" s="23">
        <v>1095</v>
      </c>
      <c r="N796" s="23">
        <v>7</v>
      </c>
      <c r="O796" s="107">
        <v>5000000</v>
      </c>
      <c r="P796" s="23">
        <v>180</v>
      </c>
      <c r="Q796" s="23">
        <v>2</v>
      </c>
      <c r="R796" s="23">
        <v>2</v>
      </c>
      <c r="S796" s="23">
        <v>0.14000000000000001</v>
      </c>
      <c r="T796" s="47">
        <v>3.3900839999999999</v>
      </c>
      <c r="U796" s="98" t="s">
        <v>85</v>
      </c>
      <c r="V796" s="98" t="s">
        <v>3139</v>
      </c>
      <c r="W796" s="69">
        <f t="shared" si="24"/>
        <v>7.1063906499155144E-3</v>
      </c>
    </row>
    <row r="797" spans="1:23">
      <c r="A797">
        <f t="shared" si="25"/>
        <v>673</v>
      </c>
      <c r="B797" s="99">
        <v>44408</v>
      </c>
      <c r="C797" s="23">
        <v>209</v>
      </c>
      <c r="D797" s="23">
        <v>5</v>
      </c>
      <c r="E797" s="98" t="s">
        <v>49</v>
      </c>
      <c r="F797" s="98" t="s">
        <v>164</v>
      </c>
      <c r="G797" s="98" t="s">
        <v>4120</v>
      </c>
      <c r="H797" s="98" t="s">
        <v>374</v>
      </c>
      <c r="I797" s="98" t="s">
        <v>10157</v>
      </c>
      <c r="J797" s="99">
        <v>45081</v>
      </c>
      <c r="K797" s="107">
        <v>10000000</v>
      </c>
      <c r="L797" s="98" t="s">
        <v>4299</v>
      </c>
      <c r="M797" s="23">
        <v>1095</v>
      </c>
      <c r="N797" s="23">
        <v>7</v>
      </c>
      <c r="O797" s="107">
        <v>10000000</v>
      </c>
      <c r="P797" s="23">
        <v>30</v>
      </c>
      <c r="Q797" s="23">
        <v>2</v>
      </c>
      <c r="R797" s="23">
        <v>2</v>
      </c>
      <c r="S797" s="23">
        <v>0.01</v>
      </c>
      <c r="T797" s="47">
        <v>6.5068409999999997</v>
      </c>
      <c r="U797" s="98" t="s">
        <v>85</v>
      </c>
      <c r="V797" s="98" t="s">
        <v>3139</v>
      </c>
      <c r="W797" s="69">
        <f t="shared" si="24"/>
        <v>1.3639825456504004E-2</v>
      </c>
    </row>
    <row r="798" spans="1:23">
      <c r="A798">
        <f t="shared" si="25"/>
        <v>680</v>
      </c>
      <c r="B798" s="99">
        <v>44408</v>
      </c>
      <c r="C798" s="23">
        <v>210</v>
      </c>
      <c r="D798" s="23">
        <v>5</v>
      </c>
      <c r="E798" s="98" t="s">
        <v>49</v>
      </c>
      <c r="F798" s="98" t="s">
        <v>164</v>
      </c>
      <c r="G798" s="98" t="s">
        <v>4120</v>
      </c>
      <c r="H798" s="98" t="s">
        <v>374</v>
      </c>
      <c r="I798" s="98" t="s">
        <v>10072</v>
      </c>
      <c r="J798" s="99">
        <v>45088</v>
      </c>
      <c r="K798" s="107">
        <v>10000000</v>
      </c>
      <c r="L798" s="98" t="s">
        <v>4300</v>
      </c>
      <c r="M798" s="23">
        <v>1095</v>
      </c>
      <c r="N798" s="23">
        <v>7</v>
      </c>
      <c r="O798" s="107">
        <v>10000000</v>
      </c>
      <c r="P798" s="23">
        <v>180</v>
      </c>
      <c r="Q798" s="23">
        <v>2</v>
      </c>
      <c r="R798" s="23">
        <v>2</v>
      </c>
      <c r="S798" s="23">
        <v>0.12</v>
      </c>
      <c r="T798" s="47">
        <v>6.7801720000000003</v>
      </c>
      <c r="U798" s="98" t="s">
        <v>85</v>
      </c>
      <c r="V798" s="98" t="s">
        <v>3139</v>
      </c>
      <c r="W798" s="69">
        <f t="shared" si="24"/>
        <v>1.43606195923129E-2</v>
      </c>
    </row>
    <row r="799" spans="1:23">
      <c r="A799">
        <f t="shared" si="25"/>
        <v>685</v>
      </c>
      <c r="B799" s="99">
        <v>44408</v>
      </c>
      <c r="C799" s="23">
        <v>211</v>
      </c>
      <c r="D799" s="23">
        <v>5</v>
      </c>
      <c r="E799" s="98" t="s">
        <v>49</v>
      </c>
      <c r="F799" s="98" t="s">
        <v>164</v>
      </c>
      <c r="G799" s="98" t="s">
        <v>4120</v>
      </c>
      <c r="H799" s="98" t="s">
        <v>374</v>
      </c>
      <c r="I799" s="98" t="s">
        <v>7232</v>
      </c>
      <c r="J799" s="99">
        <v>45093</v>
      </c>
      <c r="K799" s="107">
        <v>10000000</v>
      </c>
      <c r="L799" s="98" t="s">
        <v>4301</v>
      </c>
      <c r="M799" s="23">
        <v>1095</v>
      </c>
      <c r="N799" s="23">
        <v>7</v>
      </c>
      <c r="O799" s="107">
        <v>10000000</v>
      </c>
      <c r="P799" s="23">
        <v>180</v>
      </c>
      <c r="Q799" s="23">
        <v>2</v>
      </c>
      <c r="R799" s="23">
        <v>2</v>
      </c>
      <c r="S799" s="23">
        <v>0.11</v>
      </c>
      <c r="T799" s="47">
        <v>6.7801720000000003</v>
      </c>
      <c r="U799" s="98" t="s">
        <v>85</v>
      </c>
      <c r="V799" s="98" t="s">
        <v>3139</v>
      </c>
      <c r="W799" s="69">
        <f t="shared" si="24"/>
        <v>1.4466212383432847E-2</v>
      </c>
    </row>
    <row r="800" spans="1:23">
      <c r="A800">
        <f t="shared" si="25"/>
        <v>320</v>
      </c>
      <c r="B800" s="99">
        <v>44408</v>
      </c>
      <c r="C800" s="23">
        <v>212</v>
      </c>
      <c r="D800" s="23">
        <v>5</v>
      </c>
      <c r="E800" s="98" t="s">
        <v>49</v>
      </c>
      <c r="F800" s="98" t="s">
        <v>164</v>
      </c>
      <c r="G800" s="98" t="s">
        <v>4120</v>
      </c>
      <c r="H800" s="98" t="s">
        <v>374</v>
      </c>
      <c r="I800" s="98" t="s">
        <v>7232</v>
      </c>
      <c r="J800" s="99">
        <v>44728</v>
      </c>
      <c r="K800" s="107">
        <v>4000000</v>
      </c>
      <c r="L800" s="98" t="s">
        <v>4302</v>
      </c>
      <c r="M800" s="23">
        <v>730</v>
      </c>
      <c r="N800" s="23">
        <v>7</v>
      </c>
      <c r="O800" s="107">
        <v>4000000</v>
      </c>
      <c r="P800" s="23">
        <v>180</v>
      </c>
      <c r="Q800" s="23">
        <v>2</v>
      </c>
      <c r="R800" s="23">
        <v>2</v>
      </c>
      <c r="S800" s="23">
        <v>0.11</v>
      </c>
      <c r="T800" s="47">
        <v>2.034249</v>
      </c>
      <c r="U800" s="98" t="s">
        <v>85</v>
      </c>
      <c r="V800" s="98" t="s">
        <v>3139</v>
      </c>
      <c r="W800" s="69">
        <f t="shared" si="24"/>
        <v>2.0275783421939164E-3</v>
      </c>
    </row>
    <row r="801" spans="1:23">
      <c r="A801">
        <f t="shared" si="25"/>
        <v>687</v>
      </c>
      <c r="B801" s="99">
        <v>44408</v>
      </c>
      <c r="C801" s="23">
        <v>213</v>
      </c>
      <c r="D801" s="23">
        <v>5</v>
      </c>
      <c r="E801" s="98" t="s">
        <v>49</v>
      </c>
      <c r="F801" s="98" t="s">
        <v>164</v>
      </c>
      <c r="G801" s="98" t="s">
        <v>4120</v>
      </c>
      <c r="H801" s="98" t="s">
        <v>374</v>
      </c>
      <c r="I801" s="98" t="s">
        <v>6788</v>
      </c>
      <c r="J801" s="99">
        <v>45095</v>
      </c>
      <c r="K801" s="107">
        <v>7000000</v>
      </c>
      <c r="L801" s="98" t="s">
        <v>4303</v>
      </c>
      <c r="M801" s="23">
        <v>1095</v>
      </c>
      <c r="N801" s="23">
        <v>7</v>
      </c>
      <c r="O801" s="107">
        <v>7000000</v>
      </c>
      <c r="P801" s="23">
        <v>180</v>
      </c>
      <c r="Q801" s="23">
        <v>2</v>
      </c>
      <c r="R801" s="23">
        <v>2</v>
      </c>
      <c r="S801" s="23">
        <v>0.11</v>
      </c>
      <c r="T801" s="47">
        <v>4.7461200000000003</v>
      </c>
      <c r="U801" s="98" t="s">
        <v>85</v>
      </c>
      <c r="V801" s="98" t="s">
        <v>3139</v>
      </c>
      <c r="W801" s="69">
        <f t="shared" si="24"/>
        <v>1.0155913793982571E-2</v>
      </c>
    </row>
    <row r="802" spans="1:23">
      <c r="A802">
        <f t="shared" si="25"/>
        <v>314</v>
      </c>
      <c r="B802" s="99">
        <v>44408</v>
      </c>
      <c r="C802" s="23">
        <v>214</v>
      </c>
      <c r="D802" s="23">
        <v>5</v>
      </c>
      <c r="E802" s="98" t="s">
        <v>49</v>
      </c>
      <c r="F802" s="98" t="s">
        <v>164</v>
      </c>
      <c r="G802" s="98" t="s">
        <v>4120</v>
      </c>
      <c r="H802" s="98" t="s">
        <v>374</v>
      </c>
      <c r="I802" s="98" t="s">
        <v>6242</v>
      </c>
      <c r="J802" s="99">
        <v>44722</v>
      </c>
      <c r="K802" s="107">
        <v>7000000</v>
      </c>
      <c r="L802" s="98" t="s">
        <v>4304</v>
      </c>
      <c r="M802" s="23">
        <v>730</v>
      </c>
      <c r="N802" s="23">
        <v>7</v>
      </c>
      <c r="O802" s="107">
        <v>7000000</v>
      </c>
      <c r="P802" s="23">
        <v>180</v>
      </c>
      <c r="Q802" s="23">
        <v>2</v>
      </c>
      <c r="R802" s="23">
        <v>2</v>
      </c>
      <c r="S802" s="23">
        <v>0.12</v>
      </c>
      <c r="T802" s="47">
        <v>3.5599379999999998</v>
      </c>
      <c r="U802" s="98" t="s">
        <v>85</v>
      </c>
      <c r="V802" s="98" t="s">
        <v>3139</v>
      </c>
      <c r="W802" s="69">
        <f t="shared" si="24"/>
        <v>3.4817343850588132E-3</v>
      </c>
    </row>
    <row r="803" spans="1:23">
      <c r="A803">
        <f t="shared" si="25"/>
        <v>327</v>
      </c>
      <c r="B803" s="99">
        <v>44408</v>
      </c>
      <c r="C803" s="23">
        <v>215</v>
      </c>
      <c r="D803" s="23">
        <v>5</v>
      </c>
      <c r="E803" s="98" t="s">
        <v>49</v>
      </c>
      <c r="F803" s="98" t="s">
        <v>164</v>
      </c>
      <c r="G803" s="98" t="s">
        <v>4120</v>
      </c>
      <c r="H803" s="98" t="s">
        <v>374</v>
      </c>
      <c r="I803" s="98" t="s">
        <v>9562</v>
      </c>
      <c r="J803" s="99">
        <v>44735</v>
      </c>
      <c r="K803" s="107">
        <v>4000000</v>
      </c>
      <c r="L803" s="98" t="s">
        <v>4305</v>
      </c>
      <c r="M803" s="23">
        <v>730</v>
      </c>
      <c r="N803" s="23">
        <v>7</v>
      </c>
      <c r="O803" s="107">
        <v>4000000</v>
      </c>
      <c r="P803" s="23">
        <v>180</v>
      </c>
      <c r="Q803" s="23">
        <v>2</v>
      </c>
      <c r="R803" s="23">
        <v>2</v>
      </c>
      <c r="S803" s="23">
        <v>0.11</v>
      </c>
      <c r="T803" s="47">
        <v>2.028689</v>
      </c>
      <c r="U803" s="98" t="s">
        <v>85</v>
      </c>
      <c r="V803" s="98" t="s">
        <v>3139</v>
      </c>
      <c r="W803" s="69">
        <f t="shared" si="24"/>
        <v>2.0662686244702286E-3</v>
      </c>
    </row>
    <row r="804" spans="1:23">
      <c r="A804">
        <f t="shared" si="25"/>
        <v>692</v>
      </c>
      <c r="B804" s="99">
        <v>44408</v>
      </c>
      <c r="C804" s="23">
        <v>216</v>
      </c>
      <c r="D804" s="23">
        <v>5</v>
      </c>
      <c r="E804" s="98" t="s">
        <v>49</v>
      </c>
      <c r="F804" s="98" t="s">
        <v>164</v>
      </c>
      <c r="G804" s="98" t="s">
        <v>4120</v>
      </c>
      <c r="H804" s="98" t="s">
        <v>374</v>
      </c>
      <c r="I804" s="98" t="s">
        <v>9562</v>
      </c>
      <c r="J804" s="99">
        <v>45100</v>
      </c>
      <c r="K804" s="107">
        <v>10000000</v>
      </c>
      <c r="L804" s="98" t="s">
        <v>4306</v>
      </c>
      <c r="M804" s="23">
        <v>1095</v>
      </c>
      <c r="N804" s="23">
        <v>7</v>
      </c>
      <c r="O804" s="107">
        <v>10000000</v>
      </c>
      <c r="P804" s="23">
        <v>180</v>
      </c>
      <c r="Q804" s="23">
        <v>2</v>
      </c>
      <c r="R804" s="23">
        <v>2</v>
      </c>
      <c r="S804" s="23">
        <v>0.11</v>
      </c>
      <c r="T804" s="47">
        <v>6.7801720000000003</v>
      </c>
      <c r="U804" s="98" t="s">
        <v>85</v>
      </c>
      <c r="V804" s="98" t="s">
        <v>3139</v>
      </c>
      <c r="W804" s="69">
        <f t="shared" si="24"/>
        <v>1.4614042291000775E-2</v>
      </c>
    </row>
    <row r="805" spans="1:23">
      <c r="A805">
        <f t="shared" si="25"/>
        <v>323</v>
      </c>
      <c r="B805" s="99">
        <v>44408</v>
      </c>
      <c r="C805" s="23">
        <v>217</v>
      </c>
      <c r="D805" s="23">
        <v>5</v>
      </c>
      <c r="E805" s="98" t="s">
        <v>49</v>
      </c>
      <c r="F805" s="98" t="s">
        <v>164</v>
      </c>
      <c r="G805" s="98" t="s">
        <v>4120</v>
      </c>
      <c r="H805" s="98" t="s">
        <v>374</v>
      </c>
      <c r="I805" s="98" t="s">
        <v>7191</v>
      </c>
      <c r="J805" s="99">
        <v>44731</v>
      </c>
      <c r="K805" s="107">
        <v>4000000</v>
      </c>
      <c r="L805" s="98" t="s">
        <v>4307</v>
      </c>
      <c r="M805" s="23">
        <v>730</v>
      </c>
      <c r="N805" s="23">
        <v>7</v>
      </c>
      <c r="O805" s="107">
        <v>4000000</v>
      </c>
      <c r="P805" s="23">
        <v>180</v>
      </c>
      <c r="Q805" s="23">
        <v>2</v>
      </c>
      <c r="R805" s="23">
        <v>2</v>
      </c>
      <c r="S805" s="23">
        <v>0.11</v>
      </c>
      <c r="T805" s="47">
        <v>2.028689</v>
      </c>
      <c r="U805" s="98" t="s">
        <v>85</v>
      </c>
      <c r="V805" s="98" t="s">
        <v>3139</v>
      </c>
      <c r="W805" s="69">
        <f t="shared" si="24"/>
        <v>2.0409931672901649E-3</v>
      </c>
    </row>
    <row r="806" spans="1:23">
      <c r="A806">
        <f t="shared" si="25"/>
        <v>335</v>
      </c>
      <c r="B806" s="99">
        <v>44408</v>
      </c>
      <c r="C806" s="23">
        <v>218</v>
      </c>
      <c r="D806" s="23">
        <v>5</v>
      </c>
      <c r="E806" s="98" t="s">
        <v>49</v>
      </c>
      <c r="F806" s="98" t="s">
        <v>164</v>
      </c>
      <c r="G806" s="98" t="s">
        <v>4120</v>
      </c>
      <c r="H806" s="98" t="s">
        <v>374</v>
      </c>
      <c r="I806" s="98" t="s">
        <v>9743</v>
      </c>
      <c r="J806" s="99">
        <v>44743</v>
      </c>
      <c r="K806" s="107">
        <v>6000000</v>
      </c>
      <c r="L806" s="98" t="s">
        <v>4308</v>
      </c>
      <c r="M806" s="23">
        <v>737</v>
      </c>
      <c r="N806" s="23">
        <v>7</v>
      </c>
      <c r="O806" s="107">
        <v>6000000</v>
      </c>
      <c r="P806" s="23">
        <v>30</v>
      </c>
      <c r="Q806" s="23">
        <v>2</v>
      </c>
      <c r="R806" s="23">
        <v>2</v>
      </c>
      <c r="S806" s="23">
        <v>0.01</v>
      </c>
      <c r="T806" s="47">
        <v>3.0430280000000001</v>
      </c>
      <c r="U806" s="98" t="s">
        <v>85</v>
      </c>
      <c r="V806" s="98" t="s">
        <v>3139</v>
      </c>
      <c r="W806" s="69">
        <f t="shared" si="24"/>
        <v>3.1752235693139081E-3</v>
      </c>
    </row>
    <row r="807" spans="1:23">
      <c r="A807">
        <f t="shared" si="25"/>
        <v>324</v>
      </c>
      <c r="B807" s="99">
        <v>44408</v>
      </c>
      <c r="C807" s="23">
        <v>219</v>
      </c>
      <c r="D807" s="23">
        <v>5</v>
      </c>
      <c r="E807" s="98" t="s">
        <v>49</v>
      </c>
      <c r="F807" s="98" t="s">
        <v>164</v>
      </c>
      <c r="G807" s="98" t="s">
        <v>4120</v>
      </c>
      <c r="H807" s="98" t="s">
        <v>374</v>
      </c>
      <c r="I807" s="98" t="s">
        <v>7191</v>
      </c>
      <c r="J807" s="99">
        <v>44732</v>
      </c>
      <c r="K807" s="107">
        <v>6000000</v>
      </c>
      <c r="L807" s="98" t="s">
        <v>4309</v>
      </c>
      <c r="M807" s="23">
        <v>731</v>
      </c>
      <c r="N807" s="23">
        <v>7</v>
      </c>
      <c r="O807" s="107">
        <v>6000000</v>
      </c>
      <c r="P807" s="23">
        <v>180</v>
      </c>
      <c r="Q807" s="23">
        <v>2</v>
      </c>
      <c r="R807" s="23">
        <v>2</v>
      </c>
      <c r="S807" s="23">
        <v>0.11</v>
      </c>
      <c r="T807" s="47">
        <v>3.0513759999999999</v>
      </c>
      <c r="U807" s="98" t="s">
        <v>85</v>
      </c>
      <c r="V807" s="98" t="s">
        <v>3139</v>
      </c>
      <c r="W807" s="69">
        <f t="shared" si="24"/>
        <v>3.0793871301565997E-3</v>
      </c>
    </row>
    <row r="808" spans="1:23">
      <c r="A808">
        <f t="shared" si="25"/>
        <v>335</v>
      </c>
      <c r="B808" s="99">
        <v>44408</v>
      </c>
      <c r="C808" s="23">
        <v>220</v>
      </c>
      <c r="D808" s="23">
        <v>5</v>
      </c>
      <c r="E808" s="98" t="s">
        <v>49</v>
      </c>
      <c r="F808" s="98" t="s">
        <v>164</v>
      </c>
      <c r="G808" s="98" t="s">
        <v>4120</v>
      </c>
      <c r="H808" s="98" t="s">
        <v>374</v>
      </c>
      <c r="I808" s="98" t="s">
        <v>6337</v>
      </c>
      <c r="J808" s="99">
        <v>44743</v>
      </c>
      <c r="K808" s="107">
        <v>2500000</v>
      </c>
      <c r="L808" s="98" t="s">
        <v>4310</v>
      </c>
      <c r="M808" s="23">
        <v>736</v>
      </c>
      <c r="N808" s="23">
        <v>7</v>
      </c>
      <c r="O808" s="107">
        <v>2500000</v>
      </c>
      <c r="P808" s="23">
        <v>180</v>
      </c>
      <c r="Q808" s="23">
        <v>2</v>
      </c>
      <c r="R808" s="23">
        <v>2</v>
      </c>
      <c r="S808" s="23">
        <v>0.11</v>
      </c>
      <c r="T808" s="47">
        <v>1.26793</v>
      </c>
      <c r="U808" s="98" t="s">
        <v>85</v>
      </c>
      <c r="V808" s="98" t="s">
        <v>3139</v>
      </c>
      <c r="W808" s="69">
        <f t="shared" si="24"/>
        <v>1.3230115596176517E-3</v>
      </c>
    </row>
    <row r="809" spans="1:23">
      <c r="A809">
        <f t="shared" si="25"/>
        <v>695</v>
      </c>
      <c r="B809" s="99">
        <v>44408</v>
      </c>
      <c r="C809" s="23">
        <v>221</v>
      </c>
      <c r="D809" s="23">
        <v>5</v>
      </c>
      <c r="E809" s="98" t="s">
        <v>49</v>
      </c>
      <c r="F809" s="98" t="s">
        <v>164</v>
      </c>
      <c r="G809" s="98" t="s">
        <v>4120</v>
      </c>
      <c r="H809" s="98" t="s">
        <v>374</v>
      </c>
      <c r="I809" s="98" t="s">
        <v>6256</v>
      </c>
      <c r="J809" s="99">
        <v>45103</v>
      </c>
      <c r="K809" s="107">
        <v>21900000</v>
      </c>
      <c r="L809" s="98" t="s">
        <v>4311</v>
      </c>
      <c r="M809" s="23">
        <v>1095</v>
      </c>
      <c r="N809" s="23">
        <v>7</v>
      </c>
      <c r="O809" s="107">
        <v>21900000</v>
      </c>
      <c r="P809" s="23">
        <v>180</v>
      </c>
      <c r="Q809" s="23">
        <v>2</v>
      </c>
      <c r="R809" s="23">
        <v>2</v>
      </c>
      <c r="S809" s="23">
        <v>0.11</v>
      </c>
      <c r="T809" s="47">
        <v>14.808403</v>
      </c>
      <c r="U809" s="98" t="s">
        <v>85</v>
      </c>
      <c r="V809" s="98" t="s">
        <v>3139</v>
      </c>
      <c r="W809" s="69">
        <f t="shared" si="24"/>
        <v>3.2056535448814892E-2</v>
      </c>
    </row>
    <row r="810" spans="1:23">
      <c r="A810">
        <f t="shared" si="25"/>
        <v>334</v>
      </c>
      <c r="B810" s="99">
        <v>44408</v>
      </c>
      <c r="C810" s="23">
        <v>222</v>
      </c>
      <c r="D810" s="23">
        <v>5</v>
      </c>
      <c r="E810" s="98" t="s">
        <v>49</v>
      </c>
      <c r="F810" s="98" t="s">
        <v>164</v>
      </c>
      <c r="G810" s="98" t="s">
        <v>4120</v>
      </c>
      <c r="H810" s="98" t="s">
        <v>374</v>
      </c>
      <c r="I810" s="98" t="s">
        <v>6193</v>
      </c>
      <c r="J810" s="99">
        <v>44742</v>
      </c>
      <c r="K810" s="107">
        <v>4000000</v>
      </c>
      <c r="L810" s="98" t="s">
        <v>4312</v>
      </c>
      <c r="M810" s="23">
        <v>730</v>
      </c>
      <c r="N810" s="23">
        <v>7</v>
      </c>
      <c r="O810" s="107">
        <v>4000000</v>
      </c>
      <c r="P810" s="23">
        <v>180</v>
      </c>
      <c r="Q810" s="23">
        <v>2</v>
      </c>
      <c r="R810" s="23">
        <v>2</v>
      </c>
      <c r="S810" s="23">
        <v>0.1</v>
      </c>
      <c r="T810" s="47">
        <v>2.028689</v>
      </c>
      <c r="U810" s="98" t="s">
        <v>85</v>
      </c>
      <c r="V810" s="98" t="s">
        <v>3139</v>
      </c>
      <c r="W810" s="69">
        <f t="shared" si="24"/>
        <v>2.1105006745353407E-3</v>
      </c>
    </row>
    <row r="811" spans="1:23">
      <c r="A811">
        <f t="shared" si="25"/>
        <v>707</v>
      </c>
      <c r="B811" s="99">
        <v>44408</v>
      </c>
      <c r="C811" s="23">
        <v>223</v>
      </c>
      <c r="D811" s="23">
        <v>5</v>
      </c>
      <c r="E811" s="98" t="s">
        <v>49</v>
      </c>
      <c r="F811" s="98" t="s">
        <v>164</v>
      </c>
      <c r="G811" s="98" t="s">
        <v>4120</v>
      </c>
      <c r="H811" s="98" t="s">
        <v>374</v>
      </c>
      <c r="I811" s="98" t="s">
        <v>10058</v>
      </c>
      <c r="J811" s="99">
        <v>45115</v>
      </c>
      <c r="K811" s="107">
        <v>2700000</v>
      </c>
      <c r="L811" s="98" t="s">
        <v>4313</v>
      </c>
      <c r="M811" s="23">
        <v>1095</v>
      </c>
      <c r="N811" s="23">
        <v>7</v>
      </c>
      <c r="O811" s="107">
        <v>2700000</v>
      </c>
      <c r="P811" s="23">
        <v>180</v>
      </c>
      <c r="Q811" s="23">
        <v>2</v>
      </c>
      <c r="R811" s="23">
        <v>2</v>
      </c>
      <c r="S811" s="23">
        <v>0.09</v>
      </c>
      <c r="T811" s="47">
        <v>1.8226869999999999</v>
      </c>
      <c r="U811" s="98" t="s">
        <v>376</v>
      </c>
      <c r="V811" s="98" t="s">
        <v>3139</v>
      </c>
      <c r="W811" s="69">
        <f t="shared" si="24"/>
        <v>4.013793857185549E-3</v>
      </c>
    </row>
    <row r="812" spans="1:23">
      <c r="A812">
        <f t="shared" si="25"/>
        <v>708</v>
      </c>
      <c r="B812" s="99">
        <v>44408</v>
      </c>
      <c r="C812" s="23">
        <v>224</v>
      </c>
      <c r="D812" s="23">
        <v>5</v>
      </c>
      <c r="E812" s="98" t="s">
        <v>49</v>
      </c>
      <c r="F812" s="98" t="s">
        <v>164</v>
      </c>
      <c r="G812" s="98" t="s">
        <v>4120</v>
      </c>
      <c r="H812" s="98" t="s">
        <v>374</v>
      </c>
      <c r="I812" s="98" t="s">
        <v>6214</v>
      </c>
      <c r="J812" s="99">
        <v>45116</v>
      </c>
      <c r="K812" s="107">
        <v>3700000</v>
      </c>
      <c r="L812" s="98" t="s">
        <v>4314</v>
      </c>
      <c r="M812" s="23">
        <v>1095</v>
      </c>
      <c r="N812" s="23">
        <v>7</v>
      </c>
      <c r="O812" s="107">
        <v>3700000</v>
      </c>
      <c r="P812" s="23">
        <v>180</v>
      </c>
      <c r="Q812" s="23">
        <v>2</v>
      </c>
      <c r="R812" s="23">
        <v>2</v>
      </c>
      <c r="S812" s="23">
        <v>0.09</v>
      </c>
      <c r="T812" s="47">
        <v>2.497757</v>
      </c>
      <c r="U812" s="98" t="s">
        <v>376</v>
      </c>
      <c r="V812" s="98" t="s">
        <v>3139</v>
      </c>
      <c r="W812" s="69">
        <f t="shared" si="24"/>
        <v>5.5081657009269465E-3</v>
      </c>
    </row>
    <row r="813" spans="1:23">
      <c r="A813">
        <f t="shared" si="25"/>
        <v>343</v>
      </c>
      <c r="B813" s="99">
        <v>44408</v>
      </c>
      <c r="C813" s="23">
        <v>225</v>
      </c>
      <c r="D813" s="23">
        <v>5</v>
      </c>
      <c r="E813" s="98" t="s">
        <v>49</v>
      </c>
      <c r="F813" s="98" t="s">
        <v>164</v>
      </c>
      <c r="G813" s="98" t="s">
        <v>4120</v>
      </c>
      <c r="H813" s="98" t="s">
        <v>374</v>
      </c>
      <c r="I813" s="98" t="s">
        <v>6214</v>
      </c>
      <c r="J813" s="99">
        <v>44751</v>
      </c>
      <c r="K813" s="107">
        <v>2800000</v>
      </c>
      <c r="L813" s="98" t="s">
        <v>4315</v>
      </c>
      <c r="M813" s="23">
        <v>730</v>
      </c>
      <c r="N813" s="23">
        <v>7</v>
      </c>
      <c r="O813" s="107">
        <v>2800000</v>
      </c>
      <c r="P813" s="23">
        <v>180</v>
      </c>
      <c r="Q813" s="23">
        <v>2</v>
      </c>
      <c r="R813" s="23">
        <v>2</v>
      </c>
      <c r="S813" s="23">
        <v>0.09</v>
      </c>
      <c r="T813" s="47">
        <v>1.417721</v>
      </c>
      <c r="U813" s="98" t="s">
        <v>85</v>
      </c>
      <c r="V813" s="98" t="s">
        <v>3139</v>
      </c>
      <c r="W813" s="69">
        <f t="shared" si="24"/>
        <v>1.5146365984474049E-3</v>
      </c>
    </row>
    <row r="814" spans="1:23">
      <c r="A814">
        <f t="shared" si="25"/>
        <v>347</v>
      </c>
      <c r="B814" s="99">
        <v>44408</v>
      </c>
      <c r="C814" s="23">
        <v>226</v>
      </c>
      <c r="D814" s="23">
        <v>5</v>
      </c>
      <c r="E814" s="98" t="s">
        <v>49</v>
      </c>
      <c r="F814" s="98" t="s">
        <v>164</v>
      </c>
      <c r="G814" s="98" t="s">
        <v>4120</v>
      </c>
      <c r="H814" s="98" t="s">
        <v>374</v>
      </c>
      <c r="I814" s="98" t="s">
        <v>7118</v>
      </c>
      <c r="J814" s="99">
        <v>44755</v>
      </c>
      <c r="K814" s="107">
        <v>3900000</v>
      </c>
      <c r="L814" s="98" t="s">
        <v>4316</v>
      </c>
      <c r="M814" s="23">
        <v>730</v>
      </c>
      <c r="N814" s="23">
        <v>7</v>
      </c>
      <c r="O814" s="107">
        <v>3900000</v>
      </c>
      <c r="P814" s="23">
        <v>180</v>
      </c>
      <c r="Q814" s="23">
        <v>2</v>
      </c>
      <c r="R814" s="23">
        <v>2</v>
      </c>
      <c r="S814" s="23">
        <v>0.08</v>
      </c>
      <c r="T814" s="47">
        <v>2.6327690000000001</v>
      </c>
      <c r="U814" s="98" t="s">
        <v>85</v>
      </c>
      <c r="V814" s="98" t="s">
        <v>3139</v>
      </c>
      <c r="W814" s="69">
        <f t="shared" si="24"/>
        <v>2.8455471394582209E-3</v>
      </c>
    </row>
    <row r="815" spans="1:23">
      <c r="A815">
        <f t="shared" si="25"/>
        <v>712</v>
      </c>
      <c r="B815" s="99">
        <v>44408</v>
      </c>
      <c r="C815" s="23">
        <v>227</v>
      </c>
      <c r="D815" s="23">
        <v>5</v>
      </c>
      <c r="E815" s="98" t="s">
        <v>49</v>
      </c>
      <c r="F815" s="98" t="s">
        <v>164</v>
      </c>
      <c r="G815" s="98" t="s">
        <v>4120</v>
      </c>
      <c r="H815" s="98" t="s">
        <v>374</v>
      </c>
      <c r="I815" s="98" t="s">
        <v>7118</v>
      </c>
      <c r="J815" s="99">
        <v>45120</v>
      </c>
      <c r="K815" s="107">
        <v>2800000</v>
      </c>
      <c r="L815" s="98" t="s">
        <v>4317</v>
      </c>
      <c r="M815" s="23">
        <v>1095</v>
      </c>
      <c r="N815" s="23">
        <v>7</v>
      </c>
      <c r="O815" s="107">
        <v>2800000</v>
      </c>
      <c r="P815" s="23">
        <v>180</v>
      </c>
      <c r="Q815" s="23">
        <v>2</v>
      </c>
      <c r="R815" s="23">
        <v>2</v>
      </c>
      <c r="S815" s="23">
        <v>0.08</v>
      </c>
      <c r="T815" s="47">
        <v>1.8901939999999999</v>
      </c>
      <c r="U815" s="98" t="s">
        <v>376</v>
      </c>
      <c r="V815" s="98" t="s">
        <v>3139</v>
      </c>
      <c r="W815" s="69">
        <f t="shared" si="24"/>
        <v>4.1918904852367512E-3</v>
      </c>
    </row>
    <row r="816" spans="1:23">
      <c r="A816">
        <f t="shared" si="25"/>
        <v>347</v>
      </c>
      <c r="B816" s="99">
        <v>44408</v>
      </c>
      <c r="C816" s="23">
        <v>228</v>
      </c>
      <c r="D816" s="23">
        <v>5</v>
      </c>
      <c r="E816" s="98" t="s">
        <v>49</v>
      </c>
      <c r="F816" s="98" t="s">
        <v>164</v>
      </c>
      <c r="G816" s="98" t="s">
        <v>4120</v>
      </c>
      <c r="H816" s="98" t="s">
        <v>374</v>
      </c>
      <c r="I816" s="98" t="s">
        <v>7118</v>
      </c>
      <c r="J816" s="99">
        <v>44755</v>
      </c>
      <c r="K816" s="107">
        <v>5000000</v>
      </c>
      <c r="L816" s="98" t="s">
        <v>4318</v>
      </c>
      <c r="M816" s="23">
        <v>730</v>
      </c>
      <c r="N816" s="23">
        <v>7</v>
      </c>
      <c r="O816" s="107">
        <v>5000000</v>
      </c>
      <c r="P816" s="23">
        <v>180</v>
      </c>
      <c r="Q816" s="23">
        <v>2</v>
      </c>
      <c r="R816" s="23">
        <v>2</v>
      </c>
      <c r="S816" s="23">
        <v>0.08</v>
      </c>
      <c r="T816" s="47">
        <v>3.375346</v>
      </c>
      <c r="U816" s="98" t="s">
        <v>85</v>
      </c>
      <c r="V816" s="98" t="s">
        <v>3139</v>
      </c>
      <c r="W816" s="69">
        <f t="shared" si="24"/>
        <v>3.6481385776654727E-3</v>
      </c>
    </row>
    <row r="817" spans="1:23">
      <c r="A817">
        <f t="shared" si="25"/>
        <v>348</v>
      </c>
      <c r="B817" s="99">
        <v>44408</v>
      </c>
      <c r="C817" s="23">
        <v>229</v>
      </c>
      <c r="D817" s="23">
        <v>5</v>
      </c>
      <c r="E817" s="98" t="s">
        <v>49</v>
      </c>
      <c r="F817" s="98" t="s">
        <v>164</v>
      </c>
      <c r="G817" s="98" t="s">
        <v>4120</v>
      </c>
      <c r="H817" s="98" t="s">
        <v>374</v>
      </c>
      <c r="I817" s="98" t="s">
        <v>7043</v>
      </c>
      <c r="J817" s="99">
        <v>44756</v>
      </c>
      <c r="K817" s="107">
        <v>3400000</v>
      </c>
      <c r="L817" s="98" t="s">
        <v>4319</v>
      </c>
      <c r="M817" s="23">
        <v>730</v>
      </c>
      <c r="N817" s="23">
        <v>7</v>
      </c>
      <c r="O817" s="107">
        <v>3400000</v>
      </c>
      <c r="P817" s="23">
        <v>180</v>
      </c>
      <c r="Q817" s="23">
        <v>2</v>
      </c>
      <c r="R817" s="23">
        <v>2</v>
      </c>
      <c r="S817" s="23">
        <v>0.08</v>
      </c>
      <c r="T817" s="47">
        <v>1.721519</v>
      </c>
      <c r="U817" s="98" t="s">
        <v>85</v>
      </c>
      <c r="V817" s="98" t="s">
        <v>3139</v>
      </c>
      <c r="W817" s="69">
        <f t="shared" si="24"/>
        <v>1.8660127993583482E-3</v>
      </c>
    </row>
    <row r="818" spans="1:23">
      <c r="A818">
        <f t="shared" si="25"/>
        <v>713</v>
      </c>
      <c r="B818" s="99">
        <v>44408</v>
      </c>
      <c r="C818" s="23">
        <v>230</v>
      </c>
      <c r="D818" s="23">
        <v>5</v>
      </c>
      <c r="E818" s="98" t="s">
        <v>49</v>
      </c>
      <c r="F818" s="98" t="s">
        <v>164</v>
      </c>
      <c r="G818" s="98" t="s">
        <v>4120</v>
      </c>
      <c r="H818" s="98" t="s">
        <v>374</v>
      </c>
      <c r="I818" s="98" t="s">
        <v>7043</v>
      </c>
      <c r="J818" s="99">
        <v>45121</v>
      </c>
      <c r="K818" s="107">
        <v>2800000</v>
      </c>
      <c r="L818" s="98" t="s">
        <v>4320</v>
      </c>
      <c r="M818" s="23">
        <v>1095</v>
      </c>
      <c r="N818" s="23">
        <v>7</v>
      </c>
      <c r="O818" s="107">
        <v>2800000</v>
      </c>
      <c r="P818" s="23">
        <v>180</v>
      </c>
      <c r="Q818" s="23">
        <v>2</v>
      </c>
      <c r="R818" s="23">
        <v>2</v>
      </c>
      <c r="S818" s="23">
        <v>0.08</v>
      </c>
      <c r="T818" s="47">
        <v>1.8901939999999999</v>
      </c>
      <c r="U818" s="98" t="s">
        <v>376</v>
      </c>
      <c r="V818" s="98" t="s">
        <v>3139</v>
      </c>
      <c r="W818" s="69">
        <f t="shared" si="24"/>
        <v>4.1977779718733194E-3</v>
      </c>
    </row>
    <row r="819" spans="1:23">
      <c r="A819">
        <f t="shared" si="25"/>
        <v>713</v>
      </c>
      <c r="B819" s="99">
        <v>44408</v>
      </c>
      <c r="C819" s="23">
        <v>231</v>
      </c>
      <c r="D819" s="23">
        <v>5</v>
      </c>
      <c r="E819" s="98" t="s">
        <v>49</v>
      </c>
      <c r="F819" s="98" t="s">
        <v>164</v>
      </c>
      <c r="G819" s="98" t="s">
        <v>4120</v>
      </c>
      <c r="H819" s="98" t="s">
        <v>374</v>
      </c>
      <c r="I819" s="98" t="s">
        <v>7043</v>
      </c>
      <c r="J819" s="99">
        <v>45121</v>
      </c>
      <c r="K819" s="107">
        <v>4000000</v>
      </c>
      <c r="L819" s="98" t="s">
        <v>4321</v>
      </c>
      <c r="M819" s="23">
        <v>1095</v>
      </c>
      <c r="N819" s="23">
        <v>7</v>
      </c>
      <c r="O819" s="107">
        <v>4000000</v>
      </c>
      <c r="P819" s="23">
        <v>180</v>
      </c>
      <c r="Q819" s="23">
        <v>2</v>
      </c>
      <c r="R819" s="23">
        <v>2</v>
      </c>
      <c r="S819" s="23">
        <v>0.08</v>
      </c>
      <c r="T819" s="47">
        <v>2.7002760000000001</v>
      </c>
      <c r="U819" s="98" t="s">
        <v>376</v>
      </c>
      <c r="V819" s="98" t="s">
        <v>3139</v>
      </c>
      <c r="W819" s="69">
        <f t="shared" si="24"/>
        <v>5.9968231360263552E-3</v>
      </c>
    </row>
    <row r="820" spans="1:23">
      <c r="A820">
        <f t="shared" si="25"/>
        <v>348</v>
      </c>
      <c r="B820" s="99">
        <v>44408</v>
      </c>
      <c r="C820" s="23">
        <v>232</v>
      </c>
      <c r="D820" s="23">
        <v>5</v>
      </c>
      <c r="E820" s="98" t="s">
        <v>49</v>
      </c>
      <c r="F820" s="98" t="s">
        <v>164</v>
      </c>
      <c r="G820" s="98" t="s">
        <v>4120</v>
      </c>
      <c r="H820" s="98" t="s">
        <v>374</v>
      </c>
      <c r="I820" s="98" t="s">
        <v>7043</v>
      </c>
      <c r="J820" s="99">
        <v>44756</v>
      </c>
      <c r="K820" s="107">
        <v>2800000</v>
      </c>
      <c r="L820" s="98" t="s">
        <v>4322</v>
      </c>
      <c r="M820" s="23">
        <v>730</v>
      </c>
      <c r="N820" s="23">
        <v>7</v>
      </c>
      <c r="O820" s="107">
        <v>2800000</v>
      </c>
      <c r="P820" s="23">
        <v>180</v>
      </c>
      <c r="Q820" s="23">
        <v>2</v>
      </c>
      <c r="R820" s="23">
        <v>2</v>
      </c>
      <c r="S820" s="23">
        <v>0.08</v>
      </c>
      <c r="T820" s="47">
        <v>1.417721</v>
      </c>
      <c r="U820" s="98" t="s">
        <v>85</v>
      </c>
      <c r="V820" s="98" t="s">
        <v>3139</v>
      </c>
      <c r="W820" s="69">
        <f t="shared" si="24"/>
        <v>1.5367158491536351E-3</v>
      </c>
    </row>
    <row r="821" spans="1:23">
      <c r="A821">
        <f t="shared" si="25"/>
        <v>712</v>
      </c>
      <c r="B821" s="99">
        <v>44408</v>
      </c>
      <c r="C821" s="23">
        <v>233</v>
      </c>
      <c r="D821" s="23">
        <v>5</v>
      </c>
      <c r="E821" s="98" t="s">
        <v>49</v>
      </c>
      <c r="F821" s="98" t="s">
        <v>164</v>
      </c>
      <c r="G821" s="98" t="s">
        <v>4120</v>
      </c>
      <c r="H821" s="98" t="s">
        <v>374</v>
      </c>
      <c r="I821" s="98" t="s">
        <v>7118</v>
      </c>
      <c r="J821" s="99">
        <v>45120</v>
      </c>
      <c r="K821" s="107">
        <v>4700000</v>
      </c>
      <c r="L821" s="98" t="s">
        <v>4323</v>
      </c>
      <c r="M821" s="23">
        <v>1095</v>
      </c>
      <c r="N821" s="23">
        <v>7</v>
      </c>
      <c r="O821" s="107">
        <v>4700000</v>
      </c>
      <c r="P821" s="23">
        <v>180</v>
      </c>
      <c r="Q821" s="23">
        <v>2</v>
      </c>
      <c r="R821" s="23">
        <v>2</v>
      </c>
      <c r="S821" s="23">
        <v>0.08</v>
      </c>
      <c r="T821" s="47">
        <v>3.1728260000000001</v>
      </c>
      <c r="U821" s="98" t="s">
        <v>376</v>
      </c>
      <c r="V821" s="98" t="s">
        <v>3139</v>
      </c>
      <c r="W821" s="69">
        <f t="shared" si="24"/>
        <v>7.0363883922559172E-3</v>
      </c>
    </row>
    <row r="822" spans="1:23">
      <c r="A822">
        <f t="shared" si="25"/>
        <v>344</v>
      </c>
      <c r="B822" s="99">
        <v>44408</v>
      </c>
      <c r="C822" s="23">
        <v>234</v>
      </c>
      <c r="D822" s="23">
        <v>5</v>
      </c>
      <c r="E822" s="98" t="s">
        <v>49</v>
      </c>
      <c r="F822" s="98" t="s">
        <v>164</v>
      </c>
      <c r="G822" s="98" t="s">
        <v>4120</v>
      </c>
      <c r="H822" s="98" t="s">
        <v>374</v>
      </c>
      <c r="I822" s="98" t="s">
        <v>6956</v>
      </c>
      <c r="J822" s="99">
        <v>44752</v>
      </c>
      <c r="K822" s="107">
        <v>4000000</v>
      </c>
      <c r="L822" s="98" t="s">
        <v>4324</v>
      </c>
      <c r="M822" s="23">
        <v>733</v>
      </c>
      <c r="N822" s="23">
        <v>7</v>
      </c>
      <c r="O822" s="107">
        <v>4000000</v>
      </c>
      <c r="P822" s="23">
        <v>180</v>
      </c>
      <c r="Q822" s="23">
        <v>2</v>
      </c>
      <c r="R822" s="23">
        <v>2</v>
      </c>
      <c r="S822" s="23">
        <v>0.09</v>
      </c>
      <c r="T822" s="47">
        <v>2.028689</v>
      </c>
      <c r="U822" s="98" t="s">
        <v>85</v>
      </c>
      <c r="V822" s="98" t="s">
        <v>3139</v>
      </c>
      <c r="W822" s="69">
        <f t="shared" si="24"/>
        <v>2.1736893174855005E-3</v>
      </c>
    </row>
    <row r="823" spans="1:23">
      <c r="A823">
        <f t="shared" si="25"/>
        <v>706</v>
      </c>
      <c r="B823" s="99">
        <v>44408</v>
      </c>
      <c r="C823" s="23">
        <v>235</v>
      </c>
      <c r="D823" s="23">
        <v>5</v>
      </c>
      <c r="E823" s="98" t="s">
        <v>49</v>
      </c>
      <c r="F823" s="98" t="s">
        <v>164</v>
      </c>
      <c r="G823" s="98" t="s">
        <v>4120</v>
      </c>
      <c r="H823" s="98" t="s">
        <v>374</v>
      </c>
      <c r="I823" s="98" t="s">
        <v>6956</v>
      </c>
      <c r="J823" s="99">
        <v>45114</v>
      </c>
      <c r="K823" s="107">
        <v>12400000</v>
      </c>
      <c r="L823" s="98" t="s">
        <v>4325</v>
      </c>
      <c r="M823" s="23">
        <v>1095</v>
      </c>
      <c r="N823" s="23">
        <v>7</v>
      </c>
      <c r="O823" s="107">
        <v>12400000</v>
      </c>
      <c r="P823" s="23">
        <v>180</v>
      </c>
      <c r="Q823" s="23">
        <v>2</v>
      </c>
      <c r="R823" s="23">
        <v>2</v>
      </c>
      <c r="S823" s="23">
        <v>0.09</v>
      </c>
      <c r="T823" s="47">
        <v>8.3708570000000009</v>
      </c>
      <c r="U823" s="98" t="s">
        <v>376</v>
      </c>
      <c r="V823" s="98" t="s">
        <v>3139</v>
      </c>
      <c r="W823" s="69">
        <f t="shared" si="24"/>
        <v>1.8407642791815393E-2</v>
      </c>
    </row>
    <row r="824" spans="1:23">
      <c r="A824">
        <f t="shared" si="25"/>
        <v>707</v>
      </c>
      <c r="B824" s="99">
        <v>44408</v>
      </c>
      <c r="C824" s="23">
        <v>236</v>
      </c>
      <c r="D824" s="23">
        <v>5</v>
      </c>
      <c r="E824" s="98" t="s">
        <v>49</v>
      </c>
      <c r="F824" s="98" t="s">
        <v>164</v>
      </c>
      <c r="G824" s="98" t="s">
        <v>4120</v>
      </c>
      <c r="H824" s="98" t="s">
        <v>374</v>
      </c>
      <c r="I824" s="98" t="s">
        <v>10058</v>
      </c>
      <c r="J824" s="99">
        <v>45115</v>
      </c>
      <c r="K824" s="107">
        <v>10000000</v>
      </c>
      <c r="L824" s="98" t="s">
        <v>4326</v>
      </c>
      <c r="M824" s="23">
        <v>1095</v>
      </c>
      <c r="N824" s="23">
        <v>7</v>
      </c>
      <c r="O824" s="107">
        <v>10000000</v>
      </c>
      <c r="P824" s="23">
        <v>180</v>
      </c>
      <c r="Q824" s="23">
        <v>2</v>
      </c>
      <c r="R824" s="23">
        <v>2</v>
      </c>
      <c r="S824" s="23">
        <v>0.09</v>
      </c>
      <c r="T824" s="47">
        <v>6.7506919999999999</v>
      </c>
      <c r="U824" s="98" t="s">
        <v>376</v>
      </c>
      <c r="V824" s="98" t="s">
        <v>3139</v>
      </c>
      <c r="W824" s="69">
        <f t="shared" si="24"/>
        <v>1.4865901869795327E-2</v>
      </c>
    </row>
    <row r="825" spans="1:23">
      <c r="A825">
        <f t="shared" si="25"/>
        <v>708</v>
      </c>
      <c r="B825" s="99">
        <v>44408</v>
      </c>
      <c r="C825" s="23">
        <v>237</v>
      </c>
      <c r="D825" s="23">
        <v>5</v>
      </c>
      <c r="E825" s="98" t="s">
        <v>49</v>
      </c>
      <c r="F825" s="98" t="s">
        <v>164</v>
      </c>
      <c r="G825" s="98" t="s">
        <v>4120</v>
      </c>
      <c r="H825" s="98" t="s">
        <v>374</v>
      </c>
      <c r="I825" s="98" t="s">
        <v>6214</v>
      </c>
      <c r="J825" s="99">
        <v>45116</v>
      </c>
      <c r="K825" s="107">
        <v>2800000</v>
      </c>
      <c r="L825" s="98" t="s">
        <v>4327</v>
      </c>
      <c r="M825" s="23">
        <v>1095</v>
      </c>
      <c r="N825" s="23">
        <v>7</v>
      </c>
      <c r="O825" s="107">
        <v>2800000</v>
      </c>
      <c r="P825" s="23">
        <v>180</v>
      </c>
      <c r="Q825" s="23">
        <v>2</v>
      </c>
      <c r="R825" s="23">
        <v>2</v>
      </c>
      <c r="S825" s="23">
        <v>0.09</v>
      </c>
      <c r="T825" s="47">
        <v>1.8901939999999999</v>
      </c>
      <c r="U825" s="98" t="s">
        <v>376</v>
      </c>
      <c r="V825" s="98" t="s">
        <v>3139</v>
      </c>
      <c r="W825" s="69">
        <f t="shared" si="24"/>
        <v>4.1683405386904772E-3</v>
      </c>
    </row>
    <row r="826" spans="1:23">
      <c r="A826">
        <f t="shared" si="25"/>
        <v>708</v>
      </c>
      <c r="B826" s="99">
        <v>44408</v>
      </c>
      <c r="C826" s="23">
        <v>238</v>
      </c>
      <c r="D826" s="23">
        <v>5</v>
      </c>
      <c r="E826" s="98" t="s">
        <v>49</v>
      </c>
      <c r="F826" s="98" t="s">
        <v>164</v>
      </c>
      <c r="G826" s="98" t="s">
        <v>4120</v>
      </c>
      <c r="H826" s="98" t="s">
        <v>374</v>
      </c>
      <c r="I826" s="98" t="s">
        <v>6214</v>
      </c>
      <c r="J826" s="99">
        <v>45116</v>
      </c>
      <c r="K826" s="107">
        <v>5000000</v>
      </c>
      <c r="L826" s="98" t="s">
        <v>4328</v>
      </c>
      <c r="M826" s="23">
        <v>1095</v>
      </c>
      <c r="N826" s="23">
        <v>7</v>
      </c>
      <c r="O826" s="107">
        <v>5000000</v>
      </c>
      <c r="P826" s="23">
        <v>180</v>
      </c>
      <c r="Q826" s="23">
        <v>2</v>
      </c>
      <c r="R826" s="23">
        <v>2</v>
      </c>
      <c r="S826" s="23">
        <v>0.09</v>
      </c>
      <c r="T826" s="47">
        <v>3.375346</v>
      </c>
      <c r="U826" s="98" t="s">
        <v>376</v>
      </c>
      <c r="V826" s="98" t="s">
        <v>3139</v>
      </c>
      <c r="W826" s="69">
        <f t="shared" si="24"/>
        <v>7.4434643025566415E-3</v>
      </c>
    </row>
    <row r="827" spans="1:23">
      <c r="A827">
        <f t="shared" si="25"/>
        <v>708</v>
      </c>
      <c r="B827" s="99">
        <v>44408</v>
      </c>
      <c r="C827" s="23">
        <v>239</v>
      </c>
      <c r="D827" s="23">
        <v>5</v>
      </c>
      <c r="E827" s="98" t="s">
        <v>49</v>
      </c>
      <c r="F827" s="98" t="s">
        <v>164</v>
      </c>
      <c r="G827" s="98" t="s">
        <v>4120</v>
      </c>
      <c r="H827" s="98" t="s">
        <v>374</v>
      </c>
      <c r="I827" s="98" t="s">
        <v>6214</v>
      </c>
      <c r="J827" s="99">
        <v>45116</v>
      </c>
      <c r="K827" s="107">
        <v>5000000</v>
      </c>
      <c r="L827" s="98" t="s">
        <v>4329</v>
      </c>
      <c r="M827" s="23">
        <v>1095</v>
      </c>
      <c r="N827" s="23">
        <v>7</v>
      </c>
      <c r="O827" s="107">
        <v>5000000</v>
      </c>
      <c r="P827" s="23">
        <v>180</v>
      </c>
      <c r="Q827" s="23">
        <v>2</v>
      </c>
      <c r="R827" s="23">
        <v>2</v>
      </c>
      <c r="S827" s="23">
        <v>0.09</v>
      </c>
      <c r="T827" s="47">
        <v>3.375346</v>
      </c>
      <c r="U827" s="98" t="s">
        <v>376</v>
      </c>
      <c r="V827" s="98" t="s">
        <v>3139</v>
      </c>
      <c r="W827" s="69">
        <f t="shared" si="24"/>
        <v>7.4434643025566415E-3</v>
      </c>
    </row>
    <row r="828" spans="1:23">
      <c r="A828">
        <f t="shared" si="25"/>
        <v>709</v>
      </c>
      <c r="B828" s="99">
        <v>44408</v>
      </c>
      <c r="C828" s="23">
        <v>240</v>
      </c>
      <c r="D828" s="23">
        <v>5</v>
      </c>
      <c r="E828" s="98" t="s">
        <v>49</v>
      </c>
      <c r="F828" s="98" t="s">
        <v>164</v>
      </c>
      <c r="G828" s="98" t="s">
        <v>4120</v>
      </c>
      <c r="H828" s="98" t="s">
        <v>374</v>
      </c>
      <c r="I828" s="98" t="s">
        <v>10073</v>
      </c>
      <c r="J828" s="99">
        <v>45117</v>
      </c>
      <c r="K828" s="107">
        <v>8600000</v>
      </c>
      <c r="L828" s="98" t="s">
        <v>4330</v>
      </c>
      <c r="M828" s="23">
        <v>1095</v>
      </c>
      <c r="N828" s="23">
        <v>7</v>
      </c>
      <c r="O828" s="107">
        <v>8600000</v>
      </c>
      <c r="P828" s="23">
        <v>180</v>
      </c>
      <c r="Q828" s="23">
        <v>2</v>
      </c>
      <c r="R828" s="23">
        <v>2</v>
      </c>
      <c r="S828" s="23">
        <v>0.09</v>
      </c>
      <c r="T828" s="47">
        <v>5.8055940000000001</v>
      </c>
      <c r="U828" s="98" t="s">
        <v>376</v>
      </c>
      <c r="V828" s="98" t="s">
        <v>3139</v>
      </c>
      <c r="W828" s="69">
        <f t="shared" si="24"/>
        <v>1.2820839119408138E-2</v>
      </c>
    </row>
    <row r="829" spans="1:23">
      <c r="A829">
        <f t="shared" si="25"/>
        <v>713</v>
      </c>
      <c r="B829" s="99">
        <v>44408</v>
      </c>
      <c r="C829" s="23">
        <v>241</v>
      </c>
      <c r="D829" s="23">
        <v>5</v>
      </c>
      <c r="E829" s="98" t="s">
        <v>49</v>
      </c>
      <c r="F829" s="98" t="s">
        <v>164</v>
      </c>
      <c r="G829" s="98" t="s">
        <v>4120</v>
      </c>
      <c r="H829" s="98" t="s">
        <v>374</v>
      </c>
      <c r="I829" s="98" t="s">
        <v>7043</v>
      </c>
      <c r="J829" s="99">
        <v>45121</v>
      </c>
      <c r="K829" s="107">
        <v>6300000</v>
      </c>
      <c r="L829" s="98" t="s">
        <v>4331</v>
      </c>
      <c r="M829" s="23">
        <v>1095</v>
      </c>
      <c r="N829" s="23">
        <v>7</v>
      </c>
      <c r="O829" s="107">
        <v>6300000</v>
      </c>
      <c r="P829" s="23">
        <v>180</v>
      </c>
      <c r="Q829" s="23">
        <v>2</v>
      </c>
      <c r="R829" s="23">
        <v>2</v>
      </c>
      <c r="S829" s="23">
        <v>0.08</v>
      </c>
      <c r="T829" s="47">
        <v>4.252936</v>
      </c>
      <c r="U829" s="98" t="s">
        <v>376</v>
      </c>
      <c r="V829" s="98" t="s">
        <v>3139</v>
      </c>
      <c r="W829" s="69">
        <f t="shared" si="24"/>
        <v>9.444999326305676E-3</v>
      </c>
    </row>
    <row r="830" spans="1:23">
      <c r="A830">
        <f t="shared" si="25"/>
        <v>348</v>
      </c>
      <c r="B830" s="99">
        <v>44408</v>
      </c>
      <c r="C830" s="23">
        <v>242</v>
      </c>
      <c r="D830" s="23">
        <v>5</v>
      </c>
      <c r="E830" s="98" t="s">
        <v>49</v>
      </c>
      <c r="F830" s="98" t="s">
        <v>164</v>
      </c>
      <c r="G830" s="98" t="s">
        <v>4120</v>
      </c>
      <c r="H830" s="98" t="s">
        <v>374</v>
      </c>
      <c r="I830" s="98" t="s">
        <v>7043</v>
      </c>
      <c r="J830" s="99">
        <v>44756</v>
      </c>
      <c r="K830" s="107">
        <v>7000000</v>
      </c>
      <c r="L830" s="98" t="s">
        <v>4332</v>
      </c>
      <c r="M830" s="23">
        <v>730</v>
      </c>
      <c r="N830" s="23">
        <v>7</v>
      </c>
      <c r="O830" s="107">
        <v>7000000</v>
      </c>
      <c r="P830" s="23">
        <v>180</v>
      </c>
      <c r="Q830" s="23">
        <v>2</v>
      </c>
      <c r="R830" s="23">
        <v>2</v>
      </c>
      <c r="S830" s="23">
        <v>0.08</v>
      </c>
      <c r="T830" s="47">
        <v>3.5443030000000002</v>
      </c>
      <c r="U830" s="98" t="s">
        <v>85</v>
      </c>
      <c r="V830" s="98" t="s">
        <v>3139</v>
      </c>
      <c r="W830" s="69">
        <f t="shared" si="24"/>
        <v>3.8417901648510368E-3</v>
      </c>
    </row>
    <row r="831" spans="1:23">
      <c r="A831">
        <f t="shared" si="25"/>
        <v>713</v>
      </c>
      <c r="B831" s="99">
        <v>44408</v>
      </c>
      <c r="C831" s="23">
        <v>243</v>
      </c>
      <c r="D831" s="23">
        <v>5</v>
      </c>
      <c r="E831" s="98" t="s">
        <v>49</v>
      </c>
      <c r="F831" s="98" t="s">
        <v>164</v>
      </c>
      <c r="G831" s="98" t="s">
        <v>4120</v>
      </c>
      <c r="H831" s="98" t="s">
        <v>374</v>
      </c>
      <c r="I831" s="98" t="s">
        <v>7043</v>
      </c>
      <c r="J831" s="99">
        <v>45121</v>
      </c>
      <c r="K831" s="107">
        <v>2800000</v>
      </c>
      <c r="L831" s="98" t="s">
        <v>4333</v>
      </c>
      <c r="M831" s="23">
        <v>1095</v>
      </c>
      <c r="N831" s="23">
        <v>7</v>
      </c>
      <c r="O831" s="107">
        <v>2800000</v>
      </c>
      <c r="P831" s="23">
        <v>180</v>
      </c>
      <c r="Q831" s="23">
        <v>2</v>
      </c>
      <c r="R831" s="23">
        <v>2</v>
      </c>
      <c r="S831" s="23">
        <v>0.08</v>
      </c>
      <c r="T831" s="47">
        <v>1.8901939999999999</v>
      </c>
      <c r="U831" s="98" t="s">
        <v>376</v>
      </c>
      <c r="V831" s="98" t="s">
        <v>3139</v>
      </c>
      <c r="W831" s="69">
        <f t="shared" si="24"/>
        <v>4.1977779718733194E-3</v>
      </c>
    </row>
    <row r="832" spans="1:23">
      <c r="A832">
        <f t="shared" si="25"/>
        <v>713</v>
      </c>
      <c r="B832" s="99">
        <v>44408</v>
      </c>
      <c r="C832" s="23">
        <v>244</v>
      </c>
      <c r="D832" s="23">
        <v>5</v>
      </c>
      <c r="E832" s="98" t="s">
        <v>49</v>
      </c>
      <c r="F832" s="98" t="s">
        <v>164</v>
      </c>
      <c r="G832" s="98" t="s">
        <v>4120</v>
      </c>
      <c r="H832" s="98" t="s">
        <v>374</v>
      </c>
      <c r="I832" s="98" t="s">
        <v>7043</v>
      </c>
      <c r="J832" s="99">
        <v>45121</v>
      </c>
      <c r="K832" s="107">
        <v>2800000</v>
      </c>
      <c r="L832" s="98" t="s">
        <v>4334</v>
      </c>
      <c r="M832" s="23">
        <v>1095</v>
      </c>
      <c r="N832" s="23">
        <v>7</v>
      </c>
      <c r="O832" s="107">
        <v>2800000</v>
      </c>
      <c r="P832" s="23">
        <v>180</v>
      </c>
      <c r="Q832" s="23">
        <v>2</v>
      </c>
      <c r="R832" s="23">
        <v>2</v>
      </c>
      <c r="S832" s="23">
        <v>0.08</v>
      </c>
      <c r="T832" s="47">
        <v>1.8901939999999999</v>
      </c>
      <c r="U832" s="98" t="s">
        <v>376</v>
      </c>
      <c r="V832" s="98" t="s">
        <v>3139</v>
      </c>
      <c r="W832" s="69">
        <f t="shared" si="24"/>
        <v>4.1977779718733194E-3</v>
      </c>
    </row>
    <row r="833" spans="1:23">
      <c r="A833">
        <f t="shared" si="25"/>
        <v>335</v>
      </c>
      <c r="B833" s="99">
        <v>44408</v>
      </c>
      <c r="C833" s="23">
        <v>245</v>
      </c>
      <c r="D833" s="23">
        <v>5</v>
      </c>
      <c r="E833" s="98" t="s">
        <v>49</v>
      </c>
      <c r="F833" s="98" t="s">
        <v>164</v>
      </c>
      <c r="G833" s="98" t="s">
        <v>4120</v>
      </c>
      <c r="H833" s="98" t="s">
        <v>374</v>
      </c>
      <c r="I833" s="98" t="s">
        <v>10056</v>
      </c>
      <c r="J833" s="99">
        <v>44743</v>
      </c>
      <c r="K833" s="107">
        <v>5000000</v>
      </c>
      <c r="L833" s="98" t="s">
        <v>4335</v>
      </c>
      <c r="M833" s="23">
        <v>730</v>
      </c>
      <c r="N833" s="23">
        <v>7</v>
      </c>
      <c r="O833" s="107">
        <v>5000000</v>
      </c>
      <c r="P833" s="23">
        <v>180</v>
      </c>
      <c r="Q833" s="23">
        <v>2</v>
      </c>
      <c r="R833" s="23">
        <v>2</v>
      </c>
      <c r="S833" s="23">
        <v>0.1</v>
      </c>
      <c r="T833" s="47">
        <v>2.53586</v>
      </c>
      <c r="U833" s="98" t="s">
        <v>85</v>
      </c>
      <c r="V833" s="98" t="s">
        <v>3139</v>
      </c>
      <c r="W833" s="69">
        <f t="shared" si="24"/>
        <v>2.6460231192353034E-3</v>
      </c>
    </row>
    <row r="834" spans="1:23">
      <c r="A834">
        <f t="shared" si="25"/>
        <v>154</v>
      </c>
      <c r="B834" s="99">
        <v>44408</v>
      </c>
      <c r="C834" s="23">
        <v>246</v>
      </c>
      <c r="D834" s="23">
        <v>5</v>
      </c>
      <c r="E834" s="98" t="s">
        <v>49</v>
      </c>
      <c r="F834" s="98" t="s">
        <v>164</v>
      </c>
      <c r="G834" s="98" t="s">
        <v>4120</v>
      </c>
      <c r="H834" s="98" t="s">
        <v>374</v>
      </c>
      <c r="I834" s="98" t="s">
        <v>10056</v>
      </c>
      <c r="J834" s="99">
        <v>44562</v>
      </c>
      <c r="K834" s="107">
        <v>3000000</v>
      </c>
      <c r="L834" s="98" t="s">
        <v>4336</v>
      </c>
      <c r="M834" s="23">
        <v>549</v>
      </c>
      <c r="N834" s="23">
        <v>7</v>
      </c>
      <c r="O834" s="107">
        <v>3000000</v>
      </c>
      <c r="P834" s="23">
        <v>180</v>
      </c>
      <c r="Q834" s="23">
        <v>2</v>
      </c>
      <c r="R834" s="23">
        <v>2</v>
      </c>
      <c r="S834" s="23">
        <v>0.1</v>
      </c>
      <c r="T834" s="47">
        <v>1.0143789999999999</v>
      </c>
      <c r="U834" s="98" t="s">
        <v>85</v>
      </c>
      <c r="V834" s="98" t="s">
        <v>3139</v>
      </c>
      <c r="W834" s="69">
        <f t="shared" ref="W834:W897" si="26">+T834/SUM($T$2:$T$5848)*A834</f>
        <v>4.8656909939668414E-4</v>
      </c>
    </row>
    <row r="835" spans="1:23">
      <c r="A835">
        <f t="shared" ref="A835:A898" si="27">+J835-B835</f>
        <v>335</v>
      </c>
      <c r="B835" s="99">
        <v>44408</v>
      </c>
      <c r="C835" s="23">
        <v>247</v>
      </c>
      <c r="D835" s="23">
        <v>5</v>
      </c>
      <c r="E835" s="98" t="s">
        <v>49</v>
      </c>
      <c r="F835" s="98" t="s">
        <v>164</v>
      </c>
      <c r="G835" s="98" t="s">
        <v>4120</v>
      </c>
      <c r="H835" s="98" t="s">
        <v>374</v>
      </c>
      <c r="I835" s="98" t="s">
        <v>10056</v>
      </c>
      <c r="J835" s="99">
        <v>44743</v>
      </c>
      <c r="K835" s="107">
        <v>6000000</v>
      </c>
      <c r="L835" s="98" t="s">
        <v>4337</v>
      </c>
      <c r="M835" s="23">
        <v>730</v>
      </c>
      <c r="N835" s="23">
        <v>7</v>
      </c>
      <c r="O835" s="107">
        <v>6000000</v>
      </c>
      <c r="P835" s="23">
        <v>180</v>
      </c>
      <c r="Q835" s="23">
        <v>2</v>
      </c>
      <c r="R835" s="23">
        <v>2</v>
      </c>
      <c r="S835" s="23">
        <v>0.1</v>
      </c>
      <c r="T835" s="47">
        <v>3.0430320000000002</v>
      </c>
      <c r="U835" s="98" t="s">
        <v>85</v>
      </c>
      <c r="V835" s="98" t="s">
        <v>3139</v>
      </c>
      <c r="W835" s="69">
        <f t="shared" si="26"/>
        <v>3.175227743082364E-3</v>
      </c>
    </row>
    <row r="836" spans="1:23">
      <c r="A836">
        <f t="shared" si="27"/>
        <v>341</v>
      </c>
      <c r="B836" s="99">
        <v>44408</v>
      </c>
      <c r="C836" s="23">
        <v>248</v>
      </c>
      <c r="D836" s="23">
        <v>5</v>
      </c>
      <c r="E836" s="98" t="s">
        <v>49</v>
      </c>
      <c r="F836" s="98" t="s">
        <v>164</v>
      </c>
      <c r="G836" s="98" t="s">
        <v>4120</v>
      </c>
      <c r="H836" s="98" t="s">
        <v>374</v>
      </c>
      <c r="I836" s="98" t="s">
        <v>6956</v>
      </c>
      <c r="J836" s="99">
        <v>44749</v>
      </c>
      <c r="K836" s="107">
        <v>4380000</v>
      </c>
      <c r="L836" s="98" t="s">
        <v>4338</v>
      </c>
      <c r="M836" s="23">
        <v>730</v>
      </c>
      <c r="N836" s="23">
        <v>7</v>
      </c>
      <c r="O836" s="107">
        <v>4380000</v>
      </c>
      <c r="P836" s="23">
        <v>180</v>
      </c>
      <c r="Q836" s="23">
        <v>2</v>
      </c>
      <c r="R836" s="23">
        <v>2</v>
      </c>
      <c r="S836" s="23">
        <v>0.09</v>
      </c>
      <c r="T836" s="47">
        <v>2.2214140000000002</v>
      </c>
      <c r="U836" s="98" t="s">
        <v>85</v>
      </c>
      <c r="V836" s="98" t="s">
        <v>3139</v>
      </c>
      <c r="W836" s="69">
        <f t="shared" si="26"/>
        <v>2.3594318501680592E-3</v>
      </c>
    </row>
    <row r="837" spans="1:23">
      <c r="A837">
        <f t="shared" si="27"/>
        <v>713</v>
      </c>
      <c r="B837" s="99">
        <v>44408</v>
      </c>
      <c r="C837" s="23">
        <v>249</v>
      </c>
      <c r="D837" s="23">
        <v>5</v>
      </c>
      <c r="E837" s="98" t="s">
        <v>49</v>
      </c>
      <c r="F837" s="98" t="s">
        <v>164</v>
      </c>
      <c r="G837" s="98" t="s">
        <v>4120</v>
      </c>
      <c r="H837" s="98" t="s">
        <v>374</v>
      </c>
      <c r="I837" s="98" t="s">
        <v>7043</v>
      </c>
      <c r="J837" s="99">
        <v>45121</v>
      </c>
      <c r="K837" s="107">
        <v>7000000</v>
      </c>
      <c r="L837" s="98" t="s">
        <v>4339</v>
      </c>
      <c r="M837" s="23">
        <v>1095</v>
      </c>
      <c r="N837" s="23">
        <v>7</v>
      </c>
      <c r="O837" s="107">
        <v>7000000</v>
      </c>
      <c r="P837" s="23">
        <v>180</v>
      </c>
      <c r="Q837" s="23">
        <v>2</v>
      </c>
      <c r="R837" s="23">
        <v>2</v>
      </c>
      <c r="S837" s="23">
        <v>0.08</v>
      </c>
      <c r="T837" s="47">
        <v>4.7254839999999998</v>
      </c>
      <c r="U837" s="98" t="s">
        <v>376</v>
      </c>
      <c r="V837" s="98" t="s">
        <v>3139</v>
      </c>
      <c r="W837" s="69">
        <f t="shared" si="26"/>
        <v>1.049444270886471E-2</v>
      </c>
    </row>
    <row r="838" spans="1:23">
      <c r="A838">
        <f t="shared" si="27"/>
        <v>348</v>
      </c>
      <c r="B838" s="99">
        <v>44408</v>
      </c>
      <c r="C838" s="23">
        <v>250</v>
      </c>
      <c r="D838" s="23">
        <v>5</v>
      </c>
      <c r="E838" s="98" t="s">
        <v>49</v>
      </c>
      <c r="F838" s="98" t="s">
        <v>164</v>
      </c>
      <c r="G838" s="98" t="s">
        <v>4120</v>
      </c>
      <c r="H838" s="98" t="s">
        <v>374</v>
      </c>
      <c r="I838" s="98" t="s">
        <v>7043</v>
      </c>
      <c r="J838" s="99">
        <v>44756</v>
      </c>
      <c r="K838" s="107">
        <v>6300000</v>
      </c>
      <c r="L838" s="98" t="s">
        <v>4340</v>
      </c>
      <c r="M838" s="23">
        <v>730</v>
      </c>
      <c r="N838" s="23">
        <v>7</v>
      </c>
      <c r="O838" s="107">
        <v>6300000</v>
      </c>
      <c r="P838" s="23">
        <v>180</v>
      </c>
      <c r="Q838" s="23">
        <v>2</v>
      </c>
      <c r="R838" s="23">
        <v>2</v>
      </c>
      <c r="S838" s="23">
        <v>0.08</v>
      </c>
      <c r="T838" s="47">
        <v>3.1898710000000001</v>
      </c>
      <c r="U838" s="98" t="s">
        <v>85</v>
      </c>
      <c r="V838" s="98" t="s">
        <v>3139</v>
      </c>
      <c r="W838" s="69">
        <f t="shared" si="26"/>
        <v>3.4576093056783068E-3</v>
      </c>
    </row>
    <row r="839" spans="1:23">
      <c r="A839">
        <f t="shared" si="27"/>
        <v>341</v>
      </c>
      <c r="B839" s="99">
        <v>44408</v>
      </c>
      <c r="C839" s="23">
        <v>251</v>
      </c>
      <c r="D839" s="23">
        <v>5</v>
      </c>
      <c r="E839" s="98" t="s">
        <v>49</v>
      </c>
      <c r="F839" s="98" t="s">
        <v>164</v>
      </c>
      <c r="G839" s="98" t="s">
        <v>4120</v>
      </c>
      <c r="H839" s="98" t="s">
        <v>374</v>
      </c>
      <c r="I839" s="98" t="s">
        <v>6956</v>
      </c>
      <c r="J839" s="99">
        <v>44749</v>
      </c>
      <c r="K839" s="107">
        <v>13000000</v>
      </c>
      <c r="L839" s="98" t="s">
        <v>4341</v>
      </c>
      <c r="M839" s="23">
        <v>730</v>
      </c>
      <c r="N839" s="23">
        <v>7</v>
      </c>
      <c r="O839" s="107">
        <v>13000000</v>
      </c>
      <c r="P839" s="23">
        <v>180</v>
      </c>
      <c r="Q839" s="23">
        <v>2</v>
      </c>
      <c r="R839" s="23">
        <v>2</v>
      </c>
      <c r="S839" s="23">
        <v>0.09</v>
      </c>
      <c r="T839" s="47">
        <v>6.5822760000000002</v>
      </c>
      <c r="U839" s="98" t="s">
        <v>85</v>
      </c>
      <c r="V839" s="98" t="s">
        <v>3139</v>
      </c>
      <c r="W839" s="69">
        <f t="shared" si="26"/>
        <v>6.9912369513277636E-3</v>
      </c>
    </row>
    <row r="840" spans="1:23">
      <c r="A840">
        <f t="shared" si="27"/>
        <v>339</v>
      </c>
      <c r="B840" s="99">
        <v>44408</v>
      </c>
      <c r="C840" s="23">
        <v>252</v>
      </c>
      <c r="D840" s="23">
        <v>5</v>
      </c>
      <c r="E840" s="98" t="s">
        <v>49</v>
      </c>
      <c r="F840" s="98" t="s">
        <v>164</v>
      </c>
      <c r="G840" s="98" t="s">
        <v>4120</v>
      </c>
      <c r="H840" s="98" t="s">
        <v>374</v>
      </c>
      <c r="I840" s="98" t="s">
        <v>10056</v>
      </c>
      <c r="J840" s="99">
        <v>44747</v>
      </c>
      <c r="K840" s="107">
        <v>6500000</v>
      </c>
      <c r="L840" s="98" t="s">
        <v>4342</v>
      </c>
      <c r="M840" s="23">
        <v>734</v>
      </c>
      <c r="N840" s="23">
        <v>7</v>
      </c>
      <c r="O840" s="107">
        <v>6500000</v>
      </c>
      <c r="P840" s="23">
        <v>180</v>
      </c>
      <c r="Q840" s="23">
        <v>2</v>
      </c>
      <c r="R840" s="23">
        <v>2</v>
      </c>
      <c r="S840" s="23">
        <v>0.1</v>
      </c>
      <c r="T840" s="47">
        <v>3.296618</v>
      </c>
      <c r="U840" s="98" t="s">
        <v>85</v>
      </c>
      <c r="V840" s="98" t="s">
        <v>3139</v>
      </c>
      <c r="W840" s="69">
        <f t="shared" si="26"/>
        <v>3.4809026526776065E-3</v>
      </c>
    </row>
    <row r="841" spans="1:23">
      <c r="A841">
        <f t="shared" si="27"/>
        <v>339</v>
      </c>
      <c r="B841" s="99">
        <v>44408</v>
      </c>
      <c r="C841" s="23">
        <v>253</v>
      </c>
      <c r="D841" s="23">
        <v>5</v>
      </c>
      <c r="E841" s="98" t="s">
        <v>49</v>
      </c>
      <c r="F841" s="98" t="s">
        <v>164</v>
      </c>
      <c r="G841" s="98" t="s">
        <v>4120</v>
      </c>
      <c r="H841" s="98" t="s">
        <v>374</v>
      </c>
      <c r="I841" s="98" t="s">
        <v>6963</v>
      </c>
      <c r="J841" s="99">
        <v>44747</v>
      </c>
      <c r="K841" s="107">
        <v>7000000</v>
      </c>
      <c r="L841" s="98" t="s">
        <v>4343</v>
      </c>
      <c r="M841" s="23">
        <v>732</v>
      </c>
      <c r="N841" s="23">
        <v>7</v>
      </c>
      <c r="O841" s="107">
        <v>7000000</v>
      </c>
      <c r="P841" s="23">
        <v>180</v>
      </c>
      <c r="Q841" s="23">
        <v>2</v>
      </c>
      <c r="R841" s="23">
        <v>2</v>
      </c>
      <c r="S841" s="23">
        <v>0.1</v>
      </c>
      <c r="T841" s="47">
        <v>3.5502030000000002</v>
      </c>
      <c r="U841" s="98" t="s">
        <v>85</v>
      </c>
      <c r="V841" s="98" t="s">
        <v>3139</v>
      </c>
      <c r="W841" s="69">
        <f t="shared" si="26"/>
        <v>3.7486633392901443E-3</v>
      </c>
    </row>
    <row r="842" spans="1:23">
      <c r="A842">
        <f t="shared" si="27"/>
        <v>714</v>
      </c>
      <c r="B842" s="99">
        <v>44408</v>
      </c>
      <c r="C842" s="23">
        <v>254</v>
      </c>
      <c r="D842" s="23">
        <v>5</v>
      </c>
      <c r="E842" s="98" t="s">
        <v>49</v>
      </c>
      <c r="F842" s="98" t="s">
        <v>164</v>
      </c>
      <c r="G842" s="98" t="s">
        <v>4120</v>
      </c>
      <c r="H842" s="98" t="s">
        <v>374</v>
      </c>
      <c r="I842" s="98" t="s">
        <v>10059</v>
      </c>
      <c r="J842" s="99">
        <v>45122</v>
      </c>
      <c r="K842" s="107">
        <v>5000000</v>
      </c>
      <c r="L842" s="98" t="s">
        <v>4344</v>
      </c>
      <c r="M842" s="23">
        <v>1095</v>
      </c>
      <c r="N842" s="23">
        <v>7</v>
      </c>
      <c r="O842" s="107">
        <v>5000000</v>
      </c>
      <c r="P842" s="23">
        <v>180</v>
      </c>
      <c r="Q842" s="23">
        <v>2</v>
      </c>
      <c r="R842" s="23">
        <v>2</v>
      </c>
      <c r="S842" s="23">
        <v>0.08</v>
      </c>
      <c r="T842" s="47">
        <v>3.375346</v>
      </c>
      <c r="U842" s="98" t="s">
        <v>376</v>
      </c>
      <c r="V842" s="98" t="s">
        <v>3139</v>
      </c>
      <c r="W842" s="69">
        <f t="shared" si="26"/>
        <v>7.506544508510511E-3</v>
      </c>
    </row>
    <row r="843" spans="1:23">
      <c r="A843">
        <f t="shared" si="27"/>
        <v>714</v>
      </c>
      <c r="B843" s="99">
        <v>44408</v>
      </c>
      <c r="C843" s="23">
        <v>255</v>
      </c>
      <c r="D843" s="23">
        <v>5</v>
      </c>
      <c r="E843" s="98" t="s">
        <v>49</v>
      </c>
      <c r="F843" s="98" t="s">
        <v>164</v>
      </c>
      <c r="G843" s="98" t="s">
        <v>4120</v>
      </c>
      <c r="H843" s="98" t="s">
        <v>374</v>
      </c>
      <c r="I843" s="98" t="s">
        <v>10059</v>
      </c>
      <c r="J843" s="99">
        <v>45122</v>
      </c>
      <c r="K843" s="107">
        <v>5000000</v>
      </c>
      <c r="L843" s="98" t="s">
        <v>4345</v>
      </c>
      <c r="M843" s="23">
        <v>1095</v>
      </c>
      <c r="N843" s="23">
        <v>7</v>
      </c>
      <c r="O843" s="107">
        <v>5000000</v>
      </c>
      <c r="P843" s="23">
        <v>180</v>
      </c>
      <c r="Q843" s="23">
        <v>2</v>
      </c>
      <c r="R843" s="23">
        <v>2</v>
      </c>
      <c r="S843" s="23">
        <v>0.08</v>
      </c>
      <c r="T843" s="47">
        <v>3.375346</v>
      </c>
      <c r="U843" s="98" t="s">
        <v>376</v>
      </c>
      <c r="V843" s="98" t="s">
        <v>3139</v>
      </c>
      <c r="W843" s="69">
        <f t="shared" si="26"/>
        <v>7.506544508510511E-3</v>
      </c>
    </row>
    <row r="844" spans="1:23">
      <c r="A844">
        <f t="shared" si="27"/>
        <v>714</v>
      </c>
      <c r="B844" s="99">
        <v>44408</v>
      </c>
      <c r="C844" s="23">
        <v>256</v>
      </c>
      <c r="D844" s="23">
        <v>5</v>
      </c>
      <c r="E844" s="98" t="s">
        <v>49</v>
      </c>
      <c r="F844" s="98" t="s">
        <v>164</v>
      </c>
      <c r="G844" s="98" t="s">
        <v>4120</v>
      </c>
      <c r="H844" s="98" t="s">
        <v>374</v>
      </c>
      <c r="I844" s="98" t="s">
        <v>10059</v>
      </c>
      <c r="J844" s="99">
        <v>45122</v>
      </c>
      <c r="K844" s="107">
        <v>2800000</v>
      </c>
      <c r="L844" s="98" t="s">
        <v>4346</v>
      </c>
      <c r="M844" s="23">
        <v>1095</v>
      </c>
      <c r="N844" s="23">
        <v>7</v>
      </c>
      <c r="O844" s="107">
        <v>2800000</v>
      </c>
      <c r="P844" s="23">
        <v>180</v>
      </c>
      <c r="Q844" s="23">
        <v>2</v>
      </c>
      <c r="R844" s="23">
        <v>2</v>
      </c>
      <c r="S844" s="23">
        <v>0.08</v>
      </c>
      <c r="T844" s="47">
        <v>1.8889419999999999</v>
      </c>
      <c r="U844" s="98" t="s">
        <v>376</v>
      </c>
      <c r="V844" s="98" t="s">
        <v>3139</v>
      </c>
      <c r="W844" s="69">
        <f t="shared" si="26"/>
        <v>4.2008810939663252E-3</v>
      </c>
    </row>
    <row r="845" spans="1:23">
      <c r="A845">
        <f t="shared" si="27"/>
        <v>714</v>
      </c>
      <c r="B845" s="99">
        <v>44408</v>
      </c>
      <c r="C845" s="23">
        <v>257</v>
      </c>
      <c r="D845" s="23">
        <v>5</v>
      </c>
      <c r="E845" s="98" t="s">
        <v>49</v>
      </c>
      <c r="F845" s="98" t="s">
        <v>164</v>
      </c>
      <c r="G845" s="98" t="s">
        <v>4120</v>
      </c>
      <c r="H845" s="98" t="s">
        <v>374</v>
      </c>
      <c r="I845" s="98" t="s">
        <v>10059</v>
      </c>
      <c r="J845" s="99">
        <v>45122</v>
      </c>
      <c r="K845" s="107">
        <v>2800000</v>
      </c>
      <c r="L845" s="98" t="s">
        <v>4347</v>
      </c>
      <c r="M845" s="23">
        <v>1095</v>
      </c>
      <c r="N845" s="23">
        <v>7</v>
      </c>
      <c r="O845" s="107">
        <v>2800000</v>
      </c>
      <c r="P845" s="23">
        <v>180</v>
      </c>
      <c r="Q845" s="23">
        <v>2</v>
      </c>
      <c r="R845" s="23">
        <v>2</v>
      </c>
      <c r="S845" s="23">
        <v>0.08</v>
      </c>
      <c r="T845" s="47">
        <v>1.8889419999999999</v>
      </c>
      <c r="U845" s="98" t="s">
        <v>376</v>
      </c>
      <c r="V845" s="98" t="s">
        <v>3139</v>
      </c>
      <c r="W845" s="69">
        <f t="shared" si="26"/>
        <v>4.2008810939663252E-3</v>
      </c>
    </row>
    <row r="846" spans="1:23">
      <c r="A846">
        <f t="shared" si="27"/>
        <v>715</v>
      </c>
      <c r="B846" s="99">
        <v>44408</v>
      </c>
      <c r="C846" s="23">
        <v>258</v>
      </c>
      <c r="D846" s="23">
        <v>5</v>
      </c>
      <c r="E846" s="98" t="s">
        <v>49</v>
      </c>
      <c r="F846" s="98" t="s">
        <v>164</v>
      </c>
      <c r="G846" s="98" t="s">
        <v>4120</v>
      </c>
      <c r="H846" s="98" t="s">
        <v>374</v>
      </c>
      <c r="I846" s="98" t="s">
        <v>6720</v>
      </c>
      <c r="J846" s="99">
        <v>45123</v>
      </c>
      <c r="K846" s="107">
        <v>2800000</v>
      </c>
      <c r="L846" s="98" t="s">
        <v>4348</v>
      </c>
      <c r="M846" s="23">
        <v>1095</v>
      </c>
      <c r="N846" s="23">
        <v>7</v>
      </c>
      <c r="O846" s="107">
        <v>2800000</v>
      </c>
      <c r="P846" s="23">
        <v>180</v>
      </c>
      <c r="Q846" s="23">
        <v>2</v>
      </c>
      <c r="R846" s="23">
        <v>2</v>
      </c>
      <c r="S846" s="23">
        <v>0.08</v>
      </c>
      <c r="T846" s="47">
        <v>1.8889419999999999</v>
      </c>
      <c r="U846" s="98" t="s">
        <v>376</v>
      </c>
      <c r="V846" s="98" t="s">
        <v>3139</v>
      </c>
      <c r="W846" s="69">
        <f t="shared" si="26"/>
        <v>4.2067646809326644E-3</v>
      </c>
    </row>
    <row r="847" spans="1:23">
      <c r="A847">
        <f t="shared" si="27"/>
        <v>716</v>
      </c>
      <c r="B847" s="99">
        <v>44408</v>
      </c>
      <c r="C847" s="23">
        <v>259</v>
      </c>
      <c r="D847" s="23">
        <v>5</v>
      </c>
      <c r="E847" s="98" t="s">
        <v>49</v>
      </c>
      <c r="F847" s="98" t="s">
        <v>164</v>
      </c>
      <c r="G847" s="98" t="s">
        <v>4120</v>
      </c>
      <c r="H847" s="98" t="s">
        <v>374</v>
      </c>
      <c r="I847" s="98" t="s">
        <v>10158</v>
      </c>
      <c r="J847" s="99">
        <v>45124</v>
      </c>
      <c r="K847" s="107">
        <v>4000000</v>
      </c>
      <c r="L847" s="98" t="s">
        <v>4349</v>
      </c>
      <c r="M847" s="23">
        <v>1095</v>
      </c>
      <c r="N847" s="23">
        <v>7</v>
      </c>
      <c r="O847" s="107">
        <v>4000000</v>
      </c>
      <c r="P847" s="23">
        <v>180</v>
      </c>
      <c r="Q847" s="23">
        <v>2</v>
      </c>
      <c r="R847" s="23">
        <v>2</v>
      </c>
      <c r="S847" s="23">
        <v>0.08</v>
      </c>
      <c r="T847" s="47">
        <v>2.6984889999999999</v>
      </c>
      <c r="U847" s="98" t="s">
        <v>376</v>
      </c>
      <c r="V847" s="98" t="s">
        <v>3139</v>
      </c>
      <c r="W847" s="69">
        <f t="shared" si="26"/>
        <v>6.0180699099255117E-3</v>
      </c>
    </row>
    <row r="848" spans="1:23">
      <c r="A848">
        <f t="shared" si="27"/>
        <v>716</v>
      </c>
      <c r="B848" s="99">
        <v>44408</v>
      </c>
      <c r="C848" s="23">
        <v>260</v>
      </c>
      <c r="D848" s="23">
        <v>5</v>
      </c>
      <c r="E848" s="98" t="s">
        <v>49</v>
      </c>
      <c r="F848" s="98" t="s">
        <v>164</v>
      </c>
      <c r="G848" s="98" t="s">
        <v>4120</v>
      </c>
      <c r="H848" s="98" t="s">
        <v>374</v>
      </c>
      <c r="I848" s="98" t="s">
        <v>10158</v>
      </c>
      <c r="J848" s="99">
        <v>45124</v>
      </c>
      <c r="K848" s="107">
        <v>7800000</v>
      </c>
      <c r="L848" s="98" t="s">
        <v>4350</v>
      </c>
      <c r="M848" s="23">
        <v>1095</v>
      </c>
      <c r="N848" s="23">
        <v>7</v>
      </c>
      <c r="O848" s="107">
        <v>7800000</v>
      </c>
      <c r="P848" s="23">
        <v>180</v>
      </c>
      <c r="Q848" s="23">
        <v>2</v>
      </c>
      <c r="R848" s="23">
        <v>2</v>
      </c>
      <c r="S848" s="23">
        <v>0.08</v>
      </c>
      <c r="T848" s="47">
        <v>5.2620529999999999</v>
      </c>
      <c r="U848" s="98" t="s">
        <v>376</v>
      </c>
      <c r="V848" s="98" t="s">
        <v>3139</v>
      </c>
      <c r="W848" s="69">
        <f t="shared" si="26"/>
        <v>1.1735235097765183E-2</v>
      </c>
    </row>
    <row r="849" spans="1:23">
      <c r="A849">
        <f t="shared" si="27"/>
        <v>716</v>
      </c>
      <c r="B849" s="99">
        <v>44408</v>
      </c>
      <c r="C849" s="23">
        <v>261</v>
      </c>
      <c r="D849" s="23">
        <v>5</v>
      </c>
      <c r="E849" s="98" t="s">
        <v>49</v>
      </c>
      <c r="F849" s="98" t="s">
        <v>164</v>
      </c>
      <c r="G849" s="98" t="s">
        <v>4120</v>
      </c>
      <c r="H849" s="98" t="s">
        <v>374</v>
      </c>
      <c r="I849" s="98" t="s">
        <v>10158</v>
      </c>
      <c r="J849" s="99">
        <v>45124</v>
      </c>
      <c r="K849" s="107">
        <v>2800000</v>
      </c>
      <c r="L849" s="98" t="s">
        <v>4351</v>
      </c>
      <c r="M849" s="23">
        <v>1095</v>
      </c>
      <c r="N849" s="23">
        <v>7</v>
      </c>
      <c r="O849" s="107">
        <v>2800000</v>
      </c>
      <c r="P849" s="23">
        <v>180</v>
      </c>
      <c r="Q849" s="23">
        <v>2</v>
      </c>
      <c r="R849" s="23">
        <v>2</v>
      </c>
      <c r="S849" s="23">
        <v>0.08</v>
      </c>
      <c r="T849" s="47">
        <v>1.8889419999999999</v>
      </c>
      <c r="U849" s="98" t="s">
        <v>376</v>
      </c>
      <c r="V849" s="98" t="s">
        <v>3139</v>
      </c>
      <c r="W849" s="69">
        <f t="shared" si="26"/>
        <v>4.2126482678990045E-3</v>
      </c>
    </row>
    <row r="850" spans="1:23">
      <c r="A850">
        <f t="shared" si="27"/>
        <v>351</v>
      </c>
      <c r="B850" s="99">
        <v>44408</v>
      </c>
      <c r="C850" s="23">
        <v>262</v>
      </c>
      <c r="D850" s="23">
        <v>5</v>
      </c>
      <c r="E850" s="98" t="s">
        <v>49</v>
      </c>
      <c r="F850" s="98" t="s">
        <v>164</v>
      </c>
      <c r="G850" s="98" t="s">
        <v>4120</v>
      </c>
      <c r="H850" s="98" t="s">
        <v>374</v>
      </c>
      <c r="I850" s="98" t="s">
        <v>10158</v>
      </c>
      <c r="J850" s="99">
        <v>44759</v>
      </c>
      <c r="K850" s="107">
        <v>2800000</v>
      </c>
      <c r="L850" s="98" t="s">
        <v>4352</v>
      </c>
      <c r="M850" s="23">
        <v>730</v>
      </c>
      <c r="N850" s="23">
        <v>7</v>
      </c>
      <c r="O850" s="107">
        <v>2800000</v>
      </c>
      <c r="P850" s="23">
        <v>180</v>
      </c>
      <c r="Q850" s="23">
        <v>2</v>
      </c>
      <c r="R850" s="23">
        <v>2</v>
      </c>
      <c r="S850" s="23">
        <v>0.08</v>
      </c>
      <c r="T850" s="47">
        <v>1.4167749999999999</v>
      </c>
      <c r="U850" s="98" t="s">
        <v>85</v>
      </c>
      <c r="V850" s="98" t="s">
        <v>3139</v>
      </c>
      <c r="W850" s="69">
        <f t="shared" si="26"/>
        <v>1.5489291584424812E-3</v>
      </c>
    </row>
    <row r="851" spans="1:23">
      <c r="A851">
        <f t="shared" si="27"/>
        <v>716</v>
      </c>
      <c r="B851" s="99">
        <v>44408</v>
      </c>
      <c r="C851" s="23">
        <v>263</v>
      </c>
      <c r="D851" s="23">
        <v>5</v>
      </c>
      <c r="E851" s="98" t="s">
        <v>49</v>
      </c>
      <c r="F851" s="98" t="s">
        <v>164</v>
      </c>
      <c r="G851" s="98" t="s">
        <v>4120</v>
      </c>
      <c r="H851" s="98" t="s">
        <v>374</v>
      </c>
      <c r="I851" s="98" t="s">
        <v>10158</v>
      </c>
      <c r="J851" s="99">
        <v>45124</v>
      </c>
      <c r="K851" s="107">
        <v>20800000</v>
      </c>
      <c r="L851" s="98" t="s">
        <v>4353</v>
      </c>
      <c r="M851" s="23">
        <v>1095</v>
      </c>
      <c r="N851" s="23">
        <v>7</v>
      </c>
      <c r="O851" s="107">
        <v>20800000</v>
      </c>
      <c r="P851" s="23">
        <v>180</v>
      </c>
      <c r="Q851" s="23">
        <v>2</v>
      </c>
      <c r="R851" s="23">
        <v>2</v>
      </c>
      <c r="S851" s="23">
        <v>0.08</v>
      </c>
      <c r="T851" s="47">
        <v>14.041437</v>
      </c>
      <c r="U851" s="98" t="s">
        <v>376</v>
      </c>
      <c r="V851" s="98" t="s">
        <v>3139</v>
      </c>
      <c r="W851" s="69">
        <f t="shared" si="26"/>
        <v>3.1314691111142108E-2</v>
      </c>
    </row>
    <row r="852" spans="1:23">
      <c r="A852">
        <f t="shared" si="27"/>
        <v>715</v>
      </c>
      <c r="B852" s="99">
        <v>44408</v>
      </c>
      <c r="C852" s="23">
        <v>264</v>
      </c>
      <c r="D852" s="23">
        <v>5</v>
      </c>
      <c r="E852" s="98" t="s">
        <v>49</v>
      </c>
      <c r="F852" s="98" t="s">
        <v>164</v>
      </c>
      <c r="G852" s="98" t="s">
        <v>4120</v>
      </c>
      <c r="H852" s="98" t="s">
        <v>374</v>
      </c>
      <c r="I852" s="98" t="s">
        <v>6720</v>
      </c>
      <c r="J852" s="99">
        <v>45123</v>
      </c>
      <c r="K852" s="107">
        <v>15000000</v>
      </c>
      <c r="L852" s="98" t="s">
        <v>4354</v>
      </c>
      <c r="M852" s="23">
        <v>1095</v>
      </c>
      <c r="N852" s="23">
        <v>7</v>
      </c>
      <c r="O852" s="107">
        <v>15000000</v>
      </c>
      <c r="P852" s="23">
        <v>180</v>
      </c>
      <c r="Q852" s="23">
        <v>2</v>
      </c>
      <c r="R852" s="23">
        <v>2</v>
      </c>
      <c r="S852" s="23">
        <v>0.08</v>
      </c>
      <c r="T852" s="47">
        <v>10.126035999999999</v>
      </c>
      <c r="U852" s="98" t="s">
        <v>376</v>
      </c>
      <c r="V852" s="98" t="s">
        <v>3139</v>
      </c>
      <c r="W852" s="69">
        <f t="shared" si="26"/>
        <v>2.2551169174412276E-2</v>
      </c>
    </row>
    <row r="853" spans="1:23">
      <c r="A853">
        <f t="shared" si="27"/>
        <v>354</v>
      </c>
      <c r="B853" s="99">
        <v>44408</v>
      </c>
      <c r="C853" s="23">
        <v>265</v>
      </c>
      <c r="D853" s="23">
        <v>5</v>
      </c>
      <c r="E853" s="98" t="s">
        <v>49</v>
      </c>
      <c r="F853" s="98" t="s">
        <v>164</v>
      </c>
      <c r="G853" s="98" t="s">
        <v>4120</v>
      </c>
      <c r="H853" s="98" t="s">
        <v>374</v>
      </c>
      <c r="I853" s="98" t="s">
        <v>10158</v>
      </c>
      <c r="J853" s="99">
        <v>44762</v>
      </c>
      <c r="K853" s="107">
        <v>3000000</v>
      </c>
      <c r="L853" s="98" t="s">
        <v>4355</v>
      </c>
      <c r="M853" s="23">
        <v>733</v>
      </c>
      <c r="N853" s="23">
        <v>7</v>
      </c>
      <c r="O853" s="107">
        <v>3000000</v>
      </c>
      <c r="P853" s="23">
        <v>180</v>
      </c>
      <c r="Q853" s="23">
        <v>2</v>
      </c>
      <c r="R853" s="23">
        <v>2</v>
      </c>
      <c r="S853" s="23">
        <v>0.08</v>
      </c>
      <c r="T853" s="47">
        <v>1.521514</v>
      </c>
      <c r="U853" s="98" t="s">
        <v>85</v>
      </c>
      <c r="V853" s="98" t="s">
        <v>3139</v>
      </c>
      <c r="W853" s="69">
        <f t="shared" si="26"/>
        <v>1.6776554381151096E-3</v>
      </c>
    </row>
    <row r="854" spans="1:23">
      <c r="A854">
        <f t="shared" si="27"/>
        <v>714</v>
      </c>
      <c r="B854" s="99">
        <v>44408</v>
      </c>
      <c r="C854" s="23">
        <v>266</v>
      </c>
      <c r="D854" s="23">
        <v>5</v>
      </c>
      <c r="E854" s="98" t="s">
        <v>49</v>
      </c>
      <c r="F854" s="98" t="s">
        <v>164</v>
      </c>
      <c r="G854" s="98" t="s">
        <v>4120</v>
      </c>
      <c r="H854" s="98" t="s">
        <v>374</v>
      </c>
      <c r="I854" s="98" t="s">
        <v>10059</v>
      </c>
      <c r="J854" s="99">
        <v>45122</v>
      </c>
      <c r="K854" s="107">
        <v>4700000</v>
      </c>
      <c r="L854" s="98" t="s">
        <v>4356</v>
      </c>
      <c r="M854" s="23">
        <v>1095</v>
      </c>
      <c r="N854" s="23">
        <v>7</v>
      </c>
      <c r="O854" s="107">
        <v>4700000</v>
      </c>
      <c r="P854" s="23">
        <v>180</v>
      </c>
      <c r="Q854" s="23">
        <v>2</v>
      </c>
      <c r="R854" s="23">
        <v>2</v>
      </c>
      <c r="S854" s="23">
        <v>0.08</v>
      </c>
      <c r="T854" s="47">
        <v>3.1707239999999999</v>
      </c>
      <c r="U854" s="98" t="s">
        <v>376</v>
      </c>
      <c r="V854" s="98" t="s">
        <v>3139</v>
      </c>
      <c r="W854" s="69">
        <f t="shared" si="26"/>
        <v>7.0514788203053791E-3</v>
      </c>
    </row>
    <row r="855" spans="1:23">
      <c r="A855">
        <f t="shared" si="27"/>
        <v>349</v>
      </c>
      <c r="B855" s="99">
        <v>44408</v>
      </c>
      <c r="C855" s="23">
        <v>267</v>
      </c>
      <c r="D855" s="23">
        <v>5</v>
      </c>
      <c r="E855" s="98" t="s">
        <v>49</v>
      </c>
      <c r="F855" s="98" t="s">
        <v>164</v>
      </c>
      <c r="G855" s="98" t="s">
        <v>4120</v>
      </c>
      <c r="H855" s="98" t="s">
        <v>374</v>
      </c>
      <c r="I855" s="98" t="s">
        <v>10059</v>
      </c>
      <c r="J855" s="99">
        <v>44757</v>
      </c>
      <c r="K855" s="107">
        <v>4500000</v>
      </c>
      <c r="L855" s="98" t="s">
        <v>4357</v>
      </c>
      <c r="M855" s="23">
        <v>730</v>
      </c>
      <c r="N855" s="23">
        <v>7</v>
      </c>
      <c r="O855" s="107">
        <v>4500000</v>
      </c>
      <c r="P855" s="23">
        <v>180</v>
      </c>
      <c r="Q855" s="23">
        <v>2</v>
      </c>
      <c r="R855" s="23">
        <v>2</v>
      </c>
      <c r="S855" s="23">
        <v>0.08</v>
      </c>
      <c r="T855" s="47">
        <v>2.2769590000000002</v>
      </c>
      <c r="U855" s="98" t="s">
        <v>85</v>
      </c>
      <c r="V855" s="98" t="s">
        <v>3139</v>
      </c>
      <c r="W855" s="69">
        <f t="shared" si="26"/>
        <v>2.4751652073255414E-3</v>
      </c>
    </row>
    <row r="856" spans="1:23">
      <c r="A856">
        <f t="shared" si="27"/>
        <v>349</v>
      </c>
      <c r="B856" s="99">
        <v>44408</v>
      </c>
      <c r="C856" s="23">
        <v>268</v>
      </c>
      <c r="D856" s="23">
        <v>5</v>
      </c>
      <c r="E856" s="98" t="s">
        <v>49</v>
      </c>
      <c r="F856" s="98" t="s">
        <v>164</v>
      </c>
      <c r="G856" s="98" t="s">
        <v>4120</v>
      </c>
      <c r="H856" s="98" t="s">
        <v>374</v>
      </c>
      <c r="I856" s="98" t="s">
        <v>10059</v>
      </c>
      <c r="J856" s="99">
        <v>44757</v>
      </c>
      <c r="K856" s="107">
        <v>2800000</v>
      </c>
      <c r="L856" s="98" t="s">
        <v>4358</v>
      </c>
      <c r="M856" s="23">
        <v>730</v>
      </c>
      <c r="N856" s="23">
        <v>7</v>
      </c>
      <c r="O856" s="107">
        <v>2800000</v>
      </c>
      <c r="P856" s="23">
        <v>180</v>
      </c>
      <c r="Q856" s="23">
        <v>2</v>
      </c>
      <c r="R856" s="23">
        <v>2</v>
      </c>
      <c r="S856" s="23">
        <v>0.08</v>
      </c>
      <c r="T856" s="47">
        <v>1.4167749999999999</v>
      </c>
      <c r="U856" s="98" t="s">
        <v>85</v>
      </c>
      <c r="V856" s="98" t="s">
        <v>3139</v>
      </c>
      <c r="W856" s="69">
        <f t="shared" si="26"/>
        <v>1.5401033512718689E-3</v>
      </c>
    </row>
    <row r="857" spans="1:23">
      <c r="A857">
        <f t="shared" si="27"/>
        <v>715</v>
      </c>
      <c r="B857" s="99">
        <v>44408</v>
      </c>
      <c r="C857" s="23">
        <v>269</v>
      </c>
      <c r="D857" s="23">
        <v>5</v>
      </c>
      <c r="E857" s="98" t="s">
        <v>49</v>
      </c>
      <c r="F857" s="98" t="s">
        <v>164</v>
      </c>
      <c r="G857" s="98" t="s">
        <v>4120</v>
      </c>
      <c r="H857" s="98" t="s">
        <v>374</v>
      </c>
      <c r="I857" s="98" t="s">
        <v>6720</v>
      </c>
      <c r="J857" s="99">
        <v>45123</v>
      </c>
      <c r="K857" s="107">
        <v>5000000</v>
      </c>
      <c r="L857" s="98" t="s">
        <v>4359</v>
      </c>
      <c r="M857" s="23">
        <v>1095</v>
      </c>
      <c r="N857" s="23">
        <v>7</v>
      </c>
      <c r="O857" s="107">
        <v>5000000</v>
      </c>
      <c r="P857" s="23">
        <v>180</v>
      </c>
      <c r="Q857" s="23">
        <v>2</v>
      </c>
      <c r="R857" s="23">
        <v>2</v>
      </c>
      <c r="S857" s="23">
        <v>0.08</v>
      </c>
      <c r="T857" s="47">
        <v>2.1454870000000001</v>
      </c>
      <c r="U857" s="98" t="s">
        <v>376</v>
      </c>
      <c r="V857" s="98" t="s">
        <v>3139</v>
      </c>
      <c r="W857" s="69">
        <f t="shared" si="26"/>
        <v>4.7781027342290979E-3</v>
      </c>
    </row>
    <row r="858" spans="1:23">
      <c r="A858">
        <f t="shared" si="27"/>
        <v>351</v>
      </c>
      <c r="B858" s="99">
        <v>44408</v>
      </c>
      <c r="C858" s="23">
        <v>270</v>
      </c>
      <c r="D858" s="23">
        <v>5</v>
      </c>
      <c r="E858" s="98" t="s">
        <v>49</v>
      </c>
      <c r="F858" s="98" t="s">
        <v>164</v>
      </c>
      <c r="G858" s="98" t="s">
        <v>4120</v>
      </c>
      <c r="H858" s="98" t="s">
        <v>374</v>
      </c>
      <c r="I858" s="98" t="s">
        <v>10158</v>
      </c>
      <c r="J858" s="99">
        <v>44759</v>
      </c>
      <c r="K858" s="107">
        <v>5000000</v>
      </c>
      <c r="L858" s="98" t="s">
        <v>4360</v>
      </c>
      <c r="M858" s="23">
        <v>730</v>
      </c>
      <c r="N858" s="23">
        <v>7</v>
      </c>
      <c r="O858" s="107">
        <v>5000000</v>
      </c>
      <c r="P858" s="23">
        <v>180</v>
      </c>
      <c r="Q858" s="23">
        <v>2</v>
      </c>
      <c r="R858" s="23">
        <v>2</v>
      </c>
      <c r="S858" s="23">
        <v>0.08</v>
      </c>
      <c r="T858" s="47">
        <v>1.227624</v>
      </c>
      <c r="U858" s="98" t="s">
        <v>85</v>
      </c>
      <c r="V858" s="98" t="s">
        <v>3139</v>
      </c>
      <c r="W858" s="69">
        <f t="shared" si="26"/>
        <v>1.3421345020936935E-3</v>
      </c>
    </row>
    <row r="859" spans="1:23">
      <c r="A859">
        <f t="shared" si="27"/>
        <v>716</v>
      </c>
      <c r="B859" s="99">
        <v>44408</v>
      </c>
      <c r="C859" s="23">
        <v>271</v>
      </c>
      <c r="D859" s="23">
        <v>5</v>
      </c>
      <c r="E859" s="98" t="s">
        <v>49</v>
      </c>
      <c r="F859" s="98" t="s">
        <v>164</v>
      </c>
      <c r="G859" s="98" t="s">
        <v>4120</v>
      </c>
      <c r="H859" s="98" t="s">
        <v>374</v>
      </c>
      <c r="I859" s="98" t="s">
        <v>10158</v>
      </c>
      <c r="J859" s="99">
        <v>45124</v>
      </c>
      <c r="K859" s="107">
        <v>21945000</v>
      </c>
      <c r="L859" s="98" t="s">
        <v>4361</v>
      </c>
      <c r="M859" s="23">
        <v>1095</v>
      </c>
      <c r="N859" s="23">
        <v>7</v>
      </c>
      <c r="O859" s="107">
        <v>21945000</v>
      </c>
      <c r="P859" s="23">
        <v>180</v>
      </c>
      <c r="Q859" s="23">
        <v>2</v>
      </c>
      <c r="R859" s="23">
        <v>2</v>
      </c>
      <c r="S859" s="23">
        <v>0.08</v>
      </c>
      <c r="T859" s="47">
        <v>14.804584999999999</v>
      </c>
      <c r="U859" s="98" t="s">
        <v>376</v>
      </c>
      <c r="V859" s="98" t="s">
        <v>3139</v>
      </c>
      <c r="W859" s="69">
        <f t="shared" si="26"/>
        <v>3.3016635427246352E-2</v>
      </c>
    </row>
    <row r="860" spans="1:23">
      <c r="A860">
        <f t="shared" si="27"/>
        <v>375</v>
      </c>
      <c r="B860" s="99">
        <v>44408</v>
      </c>
      <c r="C860" s="23">
        <v>272</v>
      </c>
      <c r="D860" s="23">
        <v>5</v>
      </c>
      <c r="E860" s="98" t="s">
        <v>49</v>
      </c>
      <c r="F860" s="98" t="s">
        <v>164</v>
      </c>
      <c r="G860" s="98" t="s">
        <v>4120</v>
      </c>
      <c r="H860" s="98" t="s">
        <v>374</v>
      </c>
      <c r="I860" s="98" t="s">
        <v>6969</v>
      </c>
      <c r="J860" s="99">
        <v>44783</v>
      </c>
      <c r="K860" s="107">
        <v>2800000</v>
      </c>
      <c r="L860" s="98" t="s">
        <v>4362</v>
      </c>
      <c r="M860" s="23">
        <v>730</v>
      </c>
      <c r="N860" s="23">
        <v>7</v>
      </c>
      <c r="O860" s="107">
        <v>2800000</v>
      </c>
      <c r="P860" s="23">
        <v>180</v>
      </c>
      <c r="Q860" s="23">
        <v>2</v>
      </c>
      <c r="R860" s="23">
        <v>2</v>
      </c>
      <c r="S860" s="23">
        <v>0.04</v>
      </c>
      <c r="T860" s="47">
        <v>2.1531250000000002</v>
      </c>
      <c r="U860" s="98" t="s">
        <v>85</v>
      </c>
      <c r="V860" s="98" t="s">
        <v>3139</v>
      </c>
      <c r="W860" s="69">
        <f t="shared" si="26"/>
        <v>2.514919367607536E-3</v>
      </c>
    </row>
    <row r="861" spans="1:23">
      <c r="A861">
        <f t="shared" si="27"/>
        <v>740</v>
      </c>
      <c r="B861" s="99">
        <v>44408</v>
      </c>
      <c r="C861" s="23">
        <v>273</v>
      </c>
      <c r="D861" s="23">
        <v>5</v>
      </c>
      <c r="E861" s="98" t="s">
        <v>49</v>
      </c>
      <c r="F861" s="98" t="s">
        <v>164</v>
      </c>
      <c r="G861" s="98" t="s">
        <v>4120</v>
      </c>
      <c r="H861" s="98" t="s">
        <v>374</v>
      </c>
      <c r="I861" s="98" t="s">
        <v>6969</v>
      </c>
      <c r="J861" s="99">
        <v>45148</v>
      </c>
      <c r="K861" s="107">
        <v>10000000</v>
      </c>
      <c r="L861" s="98" t="s">
        <v>4363</v>
      </c>
      <c r="M861" s="23">
        <v>1095</v>
      </c>
      <c r="N861" s="23">
        <v>7</v>
      </c>
      <c r="O861" s="107">
        <v>10000000</v>
      </c>
      <c r="P861" s="23">
        <v>180</v>
      </c>
      <c r="Q861" s="23">
        <v>2</v>
      </c>
      <c r="R861" s="23">
        <v>2</v>
      </c>
      <c r="S861" s="23">
        <v>0.04</v>
      </c>
      <c r="T861" s="47">
        <v>8.4876009999999997</v>
      </c>
      <c r="U861" s="98" t="s">
        <v>376</v>
      </c>
      <c r="V861" s="98" t="s">
        <v>3139</v>
      </c>
      <c r="W861" s="69">
        <f t="shared" si="26"/>
        <v>1.9563215058019778E-2</v>
      </c>
    </row>
    <row r="862" spans="1:23">
      <c r="A862">
        <f t="shared" si="27"/>
        <v>375</v>
      </c>
      <c r="B862" s="99">
        <v>44408</v>
      </c>
      <c r="C862" s="23">
        <v>274</v>
      </c>
      <c r="D862" s="23">
        <v>5</v>
      </c>
      <c r="E862" s="98" t="s">
        <v>49</v>
      </c>
      <c r="F862" s="98" t="s">
        <v>164</v>
      </c>
      <c r="G862" s="98" t="s">
        <v>4120</v>
      </c>
      <c r="H862" s="98" t="s">
        <v>374</v>
      </c>
      <c r="I862" s="98" t="s">
        <v>6969</v>
      </c>
      <c r="J862" s="99">
        <v>44783</v>
      </c>
      <c r="K862" s="107">
        <v>3000000</v>
      </c>
      <c r="L862" s="98" t="s">
        <v>4364</v>
      </c>
      <c r="M862" s="23">
        <v>730</v>
      </c>
      <c r="N862" s="23">
        <v>7</v>
      </c>
      <c r="O862" s="107">
        <v>3000000</v>
      </c>
      <c r="P862" s="23">
        <v>180</v>
      </c>
      <c r="Q862" s="23">
        <v>2</v>
      </c>
      <c r="R862" s="23">
        <v>2</v>
      </c>
      <c r="S862" s="23">
        <v>0.04</v>
      </c>
      <c r="T862" s="47">
        <v>2.3061859999999998</v>
      </c>
      <c r="U862" s="98" t="s">
        <v>85</v>
      </c>
      <c r="V862" s="98" t="s">
        <v>3139</v>
      </c>
      <c r="W862" s="69">
        <f t="shared" si="26"/>
        <v>2.6936995468007439E-3</v>
      </c>
    </row>
    <row r="863" spans="1:23">
      <c r="A863">
        <f t="shared" si="27"/>
        <v>740</v>
      </c>
      <c r="B863" s="99">
        <v>44408</v>
      </c>
      <c r="C863" s="23">
        <v>275</v>
      </c>
      <c r="D863" s="23">
        <v>5</v>
      </c>
      <c r="E863" s="98" t="s">
        <v>49</v>
      </c>
      <c r="F863" s="98" t="s">
        <v>164</v>
      </c>
      <c r="G863" s="98" t="s">
        <v>4120</v>
      </c>
      <c r="H863" s="98" t="s">
        <v>374</v>
      </c>
      <c r="I863" s="98" t="s">
        <v>6969</v>
      </c>
      <c r="J863" s="99">
        <v>45148</v>
      </c>
      <c r="K863" s="107">
        <v>3260000</v>
      </c>
      <c r="L863" s="98" t="s">
        <v>4365</v>
      </c>
      <c r="M863" s="23">
        <v>1095</v>
      </c>
      <c r="N863" s="23">
        <v>7</v>
      </c>
      <c r="O863" s="107">
        <v>3260000</v>
      </c>
      <c r="P863" s="23">
        <v>180</v>
      </c>
      <c r="Q863" s="23">
        <v>2</v>
      </c>
      <c r="R863" s="23">
        <v>2</v>
      </c>
      <c r="S863" s="23">
        <v>0.04</v>
      </c>
      <c r="T863" s="47">
        <v>2.7833109999999999</v>
      </c>
      <c r="U863" s="98" t="s">
        <v>376</v>
      </c>
      <c r="V863" s="98" t="s">
        <v>3139</v>
      </c>
      <c r="W863" s="69">
        <f t="shared" si="26"/>
        <v>6.4153005856839983E-3</v>
      </c>
    </row>
    <row r="864" spans="1:23">
      <c r="A864">
        <f t="shared" si="27"/>
        <v>375</v>
      </c>
      <c r="B864" s="99">
        <v>44408</v>
      </c>
      <c r="C864" s="23">
        <v>276</v>
      </c>
      <c r="D864" s="23">
        <v>5</v>
      </c>
      <c r="E864" s="98" t="s">
        <v>49</v>
      </c>
      <c r="F864" s="98" t="s">
        <v>164</v>
      </c>
      <c r="G864" s="98" t="s">
        <v>4120</v>
      </c>
      <c r="H864" s="98" t="s">
        <v>374</v>
      </c>
      <c r="I864" s="98" t="s">
        <v>6969</v>
      </c>
      <c r="J864" s="99">
        <v>44783</v>
      </c>
      <c r="K864" s="107">
        <v>2800000</v>
      </c>
      <c r="L864" s="98" t="s">
        <v>4366</v>
      </c>
      <c r="M864" s="23">
        <v>730</v>
      </c>
      <c r="N864" s="23">
        <v>7</v>
      </c>
      <c r="O864" s="107">
        <v>2800000</v>
      </c>
      <c r="P864" s="23">
        <v>180</v>
      </c>
      <c r="Q864" s="23">
        <v>2</v>
      </c>
      <c r="R864" s="23">
        <v>2</v>
      </c>
      <c r="S864" s="23">
        <v>0.04</v>
      </c>
      <c r="T864" s="47">
        <v>2.1524399999999999</v>
      </c>
      <c r="U864" s="98" t="s">
        <v>85</v>
      </c>
      <c r="V864" s="98" t="s">
        <v>3139</v>
      </c>
      <c r="W864" s="69">
        <f t="shared" si="26"/>
        <v>2.5141192655387698E-3</v>
      </c>
    </row>
    <row r="865" spans="1:23">
      <c r="A865">
        <f t="shared" si="27"/>
        <v>740</v>
      </c>
      <c r="B865" s="99">
        <v>44408</v>
      </c>
      <c r="C865" s="23">
        <v>277</v>
      </c>
      <c r="D865" s="23">
        <v>5</v>
      </c>
      <c r="E865" s="98" t="s">
        <v>49</v>
      </c>
      <c r="F865" s="98" t="s">
        <v>164</v>
      </c>
      <c r="G865" s="98" t="s">
        <v>4120</v>
      </c>
      <c r="H865" s="98" t="s">
        <v>374</v>
      </c>
      <c r="I865" s="98" t="s">
        <v>6969</v>
      </c>
      <c r="J865" s="99">
        <v>45148</v>
      </c>
      <c r="K865" s="107">
        <v>10000000</v>
      </c>
      <c r="L865" s="98" t="s">
        <v>4367</v>
      </c>
      <c r="M865" s="23">
        <v>1095</v>
      </c>
      <c r="N865" s="23">
        <v>7</v>
      </c>
      <c r="O865" s="107">
        <v>10000000</v>
      </c>
      <c r="P865" s="23">
        <v>30</v>
      </c>
      <c r="Q865" s="23">
        <v>2</v>
      </c>
      <c r="R865" s="23">
        <v>2</v>
      </c>
      <c r="S865" s="23">
        <v>0.01</v>
      </c>
      <c r="T865" s="47">
        <v>7.5017339999999999</v>
      </c>
      <c r="U865" s="98" t="s">
        <v>376</v>
      </c>
      <c r="V865" s="98" t="s">
        <v>3139</v>
      </c>
      <c r="W865" s="69">
        <f t="shared" si="26"/>
        <v>1.729087354012741E-2</v>
      </c>
    </row>
    <row r="866" spans="1:23">
      <c r="A866">
        <f t="shared" si="27"/>
        <v>1106</v>
      </c>
      <c r="B866" s="99">
        <v>44408</v>
      </c>
      <c r="C866" s="23">
        <v>278</v>
      </c>
      <c r="D866" s="23">
        <v>5</v>
      </c>
      <c r="E866" s="98" t="s">
        <v>49</v>
      </c>
      <c r="F866" s="98" t="s">
        <v>164</v>
      </c>
      <c r="G866" s="98" t="s">
        <v>4120</v>
      </c>
      <c r="H866" s="98" t="s">
        <v>374</v>
      </c>
      <c r="I866" s="98" t="s">
        <v>6969</v>
      </c>
      <c r="J866" s="99">
        <v>45514</v>
      </c>
      <c r="K866" s="107">
        <v>15000000</v>
      </c>
      <c r="L866" s="98" t="s">
        <v>4368</v>
      </c>
      <c r="M866" s="23">
        <v>1461</v>
      </c>
      <c r="N866" s="23">
        <v>7</v>
      </c>
      <c r="O866" s="107">
        <v>15000000</v>
      </c>
      <c r="P866" s="23">
        <v>180</v>
      </c>
      <c r="Q866" s="23">
        <v>2</v>
      </c>
      <c r="R866" s="23">
        <v>2</v>
      </c>
      <c r="S866" s="23">
        <v>0.04</v>
      </c>
      <c r="T866" s="47">
        <v>13.371283999999999</v>
      </c>
      <c r="U866" s="98" t="s">
        <v>376</v>
      </c>
      <c r="V866" s="98" t="s">
        <v>3139</v>
      </c>
      <c r="W866" s="69">
        <f t="shared" si="26"/>
        <v>4.6062954905856518E-2</v>
      </c>
    </row>
    <row r="867" spans="1:23">
      <c r="A867">
        <f t="shared" si="27"/>
        <v>740</v>
      </c>
      <c r="B867" s="99">
        <v>44408</v>
      </c>
      <c r="C867" s="23">
        <v>279</v>
      </c>
      <c r="D867" s="23">
        <v>5</v>
      </c>
      <c r="E867" s="98" t="s">
        <v>49</v>
      </c>
      <c r="F867" s="98" t="s">
        <v>164</v>
      </c>
      <c r="G867" s="98" t="s">
        <v>4120</v>
      </c>
      <c r="H867" s="98" t="s">
        <v>374</v>
      </c>
      <c r="I867" s="98" t="s">
        <v>6969</v>
      </c>
      <c r="J867" s="99">
        <v>45148</v>
      </c>
      <c r="K867" s="107">
        <v>9000000</v>
      </c>
      <c r="L867" s="98" t="s">
        <v>4369</v>
      </c>
      <c r="M867" s="23">
        <v>1095</v>
      </c>
      <c r="N867" s="23">
        <v>7</v>
      </c>
      <c r="O867" s="107">
        <v>9000000</v>
      </c>
      <c r="P867" s="23">
        <v>180</v>
      </c>
      <c r="Q867" s="23">
        <v>2</v>
      </c>
      <c r="R867" s="23">
        <v>2</v>
      </c>
      <c r="S867" s="23">
        <v>0.04</v>
      </c>
      <c r="T867" s="47">
        <v>6.3230300000000002</v>
      </c>
      <c r="U867" s="98" t="s">
        <v>376</v>
      </c>
      <c r="V867" s="98" t="s">
        <v>3139</v>
      </c>
      <c r="W867" s="69">
        <f t="shared" si="26"/>
        <v>1.4574058760338852E-2</v>
      </c>
    </row>
    <row r="868" spans="1:23">
      <c r="A868">
        <f t="shared" si="27"/>
        <v>740</v>
      </c>
      <c r="B868" s="99">
        <v>44408</v>
      </c>
      <c r="C868" s="23">
        <v>280</v>
      </c>
      <c r="D868" s="23">
        <v>5</v>
      </c>
      <c r="E868" s="98" t="s">
        <v>49</v>
      </c>
      <c r="F868" s="98" t="s">
        <v>164</v>
      </c>
      <c r="G868" s="98" t="s">
        <v>4120</v>
      </c>
      <c r="H868" s="98" t="s">
        <v>374</v>
      </c>
      <c r="I868" s="98" t="s">
        <v>6969</v>
      </c>
      <c r="J868" s="99">
        <v>45148</v>
      </c>
      <c r="K868" s="107">
        <v>20000000</v>
      </c>
      <c r="L868" s="98" t="s">
        <v>4370</v>
      </c>
      <c r="M868" s="23">
        <v>1095</v>
      </c>
      <c r="N868" s="23">
        <v>7</v>
      </c>
      <c r="O868" s="107">
        <v>20000000</v>
      </c>
      <c r="P868" s="23">
        <v>180</v>
      </c>
      <c r="Q868" s="23">
        <v>2</v>
      </c>
      <c r="R868" s="23">
        <v>2</v>
      </c>
      <c r="S868" s="23">
        <v>0.04</v>
      </c>
      <c r="T868" s="47">
        <v>17.080757999999999</v>
      </c>
      <c r="U868" s="98" t="s">
        <v>376</v>
      </c>
      <c r="V868" s="98" t="s">
        <v>3139</v>
      </c>
      <c r="W868" s="69">
        <f t="shared" si="26"/>
        <v>3.9369727925239628E-2</v>
      </c>
    </row>
    <row r="869" spans="1:23">
      <c r="A869">
        <f t="shared" si="27"/>
        <v>740</v>
      </c>
      <c r="B869" s="99">
        <v>44408</v>
      </c>
      <c r="C869" s="23">
        <v>281</v>
      </c>
      <c r="D869" s="23">
        <v>5</v>
      </c>
      <c r="E869" s="98" t="s">
        <v>49</v>
      </c>
      <c r="F869" s="98" t="s">
        <v>164</v>
      </c>
      <c r="G869" s="98" t="s">
        <v>4120</v>
      </c>
      <c r="H869" s="98" t="s">
        <v>374</v>
      </c>
      <c r="I869" s="98" t="s">
        <v>6969</v>
      </c>
      <c r="J869" s="99">
        <v>45148</v>
      </c>
      <c r="K869" s="107">
        <v>7200000</v>
      </c>
      <c r="L869" s="98" t="s">
        <v>4371</v>
      </c>
      <c r="M869" s="23">
        <v>1095</v>
      </c>
      <c r="N869" s="23">
        <v>7</v>
      </c>
      <c r="O869" s="107">
        <v>7200000</v>
      </c>
      <c r="P869" s="23">
        <v>180</v>
      </c>
      <c r="Q869" s="23">
        <v>2</v>
      </c>
      <c r="R869" s="23">
        <v>2</v>
      </c>
      <c r="S869" s="23">
        <v>0.04</v>
      </c>
      <c r="T869" s="47">
        <v>6.147189</v>
      </c>
      <c r="U869" s="98" t="s">
        <v>376</v>
      </c>
      <c r="V869" s="98" t="s">
        <v>3139</v>
      </c>
      <c r="W869" s="69">
        <f t="shared" si="26"/>
        <v>1.4168759866220565E-2</v>
      </c>
    </row>
    <row r="870" spans="1:23">
      <c r="A870">
        <f t="shared" si="27"/>
        <v>375</v>
      </c>
      <c r="B870" s="99">
        <v>44408</v>
      </c>
      <c r="C870" s="23">
        <v>282</v>
      </c>
      <c r="D870" s="23">
        <v>5</v>
      </c>
      <c r="E870" s="98" t="s">
        <v>49</v>
      </c>
      <c r="F870" s="98" t="s">
        <v>164</v>
      </c>
      <c r="G870" s="98" t="s">
        <v>4120</v>
      </c>
      <c r="H870" s="98" t="s">
        <v>374</v>
      </c>
      <c r="I870" s="98" t="s">
        <v>6969</v>
      </c>
      <c r="J870" s="99">
        <v>44783</v>
      </c>
      <c r="K870" s="107">
        <v>10000000</v>
      </c>
      <c r="L870" s="98" t="s">
        <v>4372</v>
      </c>
      <c r="M870" s="23">
        <v>730</v>
      </c>
      <c r="N870" s="23">
        <v>7</v>
      </c>
      <c r="O870" s="107">
        <v>10000000</v>
      </c>
      <c r="P870" s="23">
        <v>180</v>
      </c>
      <c r="Q870" s="23">
        <v>2</v>
      </c>
      <c r="R870" s="23">
        <v>2</v>
      </c>
      <c r="S870" s="23">
        <v>0.04</v>
      </c>
      <c r="T870" s="47">
        <v>7.6279399999999997</v>
      </c>
      <c r="U870" s="98" t="s">
        <v>85</v>
      </c>
      <c r="V870" s="98" t="s">
        <v>3139</v>
      </c>
      <c r="W870" s="69">
        <f t="shared" si="26"/>
        <v>8.9096796706871293E-3</v>
      </c>
    </row>
    <row r="871" spans="1:23">
      <c r="A871">
        <f t="shared" si="27"/>
        <v>740</v>
      </c>
      <c r="B871" s="99">
        <v>44408</v>
      </c>
      <c r="C871" s="23">
        <v>283</v>
      </c>
      <c r="D871" s="23">
        <v>5</v>
      </c>
      <c r="E871" s="98" t="s">
        <v>49</v>
      </c>
      <c r="F871" s="98" t="s">
        <v>164</v>
      </c>
      <c r="G871" s="98" t="s">
        <v>4120</v>
      </c>
      <c r="H871" s="98" t="s">
        <v>374</v>
      </c>
      <c r="I871" s="98" t="s">
        <v>6969</v>
      </c>
      <c r="J871" s="99">
        <v>45148</v>
      </c>
      <c r="K871" s="107">
        <v>4200000</v>
      </c>
      <c r="L871" s="98" t="s">
        <v>4373</v>
      </c>
      <c r="M871" s="23">
        <v>1095</v>
      </c>
      <c r="N871" s="23">
        <v>7</v>
      </c>
      <c r="O871" s="107">
        <v>4200000</v>
      </c>
      <c r="P871" s="23">
        <v>180</v>
      </c>
      <c r="Q871" s="23">
        <v>2</v>
      </c>
      <c r="R871" s="23">
        <v>2</v>
      </c>
      <c r="S871" s="23">
        <v>0.04</v>
      </c>
      <c r="T871" s="47">
        <v>3.614277</v>
      </c>
      <c r="U871" s="98" t="s">
        <v>376</v>
      </c>
      <c r="V871" s="98" t="s">
        <v>3139</v>
      </c>
      <c r="W871" s="69">
        <f t="shared" si="26"/>
        <v>8.33060816952335E-3</v>
      </c>
    </row>
    <row r="872" spans="1:23">
      <c r="A872">
        <f t="shared" si="27"/>
        <v>740</v>
      </c>
      <c r="B872" s="99">
        <v>44408</v>
      </c>
      <c r="C872" s="23">
        <v>284</v>
      </c>
      <c r="D872" s="23">
        <v>5</v>
      </c>
      <c r="E872" s="98" t="s">
        <v>49</v>
      </c>
      <c r="F872" s="98" t="s">
        <v>164</v>
      </c>
      <c r="G872" s="98" t="s">
        <v>4120</v>
      </c>
      <c r="H872" s="98" t="s">
        <v>374</v>
      </c>
      <c r="I872" s="98" t="s">
        <v>6969</v>
      </c>
      <c r="J872" s="99">
        <v>45148</v>
      </c>
      <c r="K872" s="107">
        <v>2800000</v>
      </c>
      <c r="L872" s="98" t="s">
        <v>4374</v>
      </c>
      <c r="M872" s="23">
        <v>1095</v>
      </c>
      <c r="N872" s="23">
        <v>7</v>
      </c>
      <c r="O872" s="107">
        <v>2800000</v>
      </c>
      <c r="P872" s="23">
        <v>180</v>
      </c>
      <c r="Q872" s="23">
        <v>2</v>
      </c>
      <c r="R872" s="23">
        <v>2</v>
      </c>
      <c r="S872" s="23">
        <v>0.04</v>
      </c>
      <c r="T872" s="47">
        <v>2.376544</v>
      </c>
      <c r="U872" s="98" t="s">
        <v>376</v>
      </c>
      <c r="V872" s="98" t="s">
        <v>3139</v>
      </c>
      <c r="W872" s="69">
        <f t="shared" si="26"/>
        <v>5.4777364495393402E-3</v>
      </c>
    </row>
    <row r="873" spans="1:23">
      <c r="A873">
        <f t="shared" si="27"/>
        <v>375</v>
      </c>
      <c r="B873" s="99">
        <v>44408</v>
      </c>
      <c r="C873" s="23">
        <v>285</v>
      </c>
      <c r="D873" s="23">
        <v>5</v>
      </c>
      <c r="E873" s="98" t="s">
        <v>49</v>
      </c>
      <c r="F873" s="98" t="s">
        <v>164</v>
      </c>
      <c r="G873" s="98" t="s">
        <v>4120</v>
      </c>
      <c r="H873" s="98" t="s">
        <v>374</v>
      </c>
      <c r="I873" s="98" t="s">
        <v>6969</v>
      </c>
      <c r="J873" s="99">
        <v>44783</v>
      </c>
      <c r="K873" s="107">
        <v>2800000</v>
      </c>
      <c r="L873" s="98" t="s">
        <v>4375</v>
      </c>
      <c r="M873" s="23">
        <v>730</v>
      </c>
      <c r="N873" s="23">
        <v>7</v>
      </c>
      <c r="O873" s="107">
        <v>2800000</v>
      </c>
      <c r="P873" s="23">
        <v>180</v>
      </c>
      <c r="Q873" s="23">
        <v>2</v>
      </c>
      <c r="R873" s="23">
        <v>2</v>
      </c>
      <c r="S873" s="23">
        <v>0.04</v>
      </c>
      <c r="T873" s="47">
        <v>2.1524399999999999</v>
      </c>
      <c r="U873" s="98" t="s">
        <v>85</v>
      </c>
      <c r="V873" s="98" t="s">
        <v>3139</v>
      </c>
      <c r="W873" s="69">
        <f t="shared" si="26"/>
        <v>2.5141192655387698E-3</v>
      </c>
    </row>
    <row r="874" spans="1:23">
      <c r="A874">
        <f t="shared" si="27"/>
        <v>740</v>
      </c>
      <c r="B874" s="99">
        <v>44408</v>
      </c>
      <c r="C874" s="23">
        <v>286</v>
      </c>
      <c r="D874" s="23">
        <v>5</v>
      </c>
      <c r="E874" s="98" t="s">
        <v>49</v>
      </c>
      <c r="F874" s="98" t="s">
        <v>164</v>
      </c>
      <c r="G874" s="98" t="s">
        <v>4120</v>
      </c>
      <c r="H874" s="98" t="s">
        <v>374</v>
      </c>
      <c r="I874" s="98" t="s">
        <v>6969</v>
      </c>
      <c r="J874" s="99">
        <v>45148</v>
      </c>
      <c r="K874" s="107">
        <v>2800000</v>
      </c>
      <c r="L874" s="98" t="s">
        <v>4376</v>
      </c>
      <c r="M874" s="23">
        <v>1095</v>
      </c>
      <c r="N874" s="23">
        <v>7</v>
      </c>
      <c r="O874" s="107">
        <v>2800000</v>
      </c>
      <c r="P874" s="23">
        <v>180</v>
      </c>
      <c r="Q874" s="23">
        <v>2</v>
      </c>
      <c r="R874" s="23">
        <v>2</v>
      </c>
      <c r="S874" s="23">
        <v>0.04</v>
      </c>
      <c r="T874" s="47">
        <v>2.3905729999999998</v>
      </c>
      <c r="U874" s="98" t="s">
        <v>376</v>
      </c>
      <c r="V874" s="98" t="s">
        <v>3139</v>
      </c>
      <c r="W874" s="69">
        <f t="shared" si="26"/>
        <v>5.5100721288495443E-3</v>
      </c>
    </row>
    <row r="875" spans="1:23">
      <c r="A875">
        <f t="shared" si="27"/>
        <v>375</v>
      </c>
      <c r="B875" s="99">
        <v>44408</v>
      </c>
      <c r="C875" s="23">
        <v>287</v>
      </c>
      <c r="D875" s="23">
        <v>5</v>
      </c>
      <c r="E875" s="98" t="s">
        <v>49</v>
      </c>
      <c r="F875" s="98" t="s">
        <v>164</v>
      </c>
      <c r="G875" s="98" t="s">
        <v>4120</v>
      </c>
      <c r="H875" s="98" t="s">
        <v>374</v>
      </c>
      <c r="I875" s="98" t="s">
        <v>6969</v>
      </c>
      <c r="J875" s="99">
        <v>44783</v>
      </c>
      <c r="K875" s="107">
        <v>2200000</v>
      </c>
      <c r="L875" s="98" t="s">
        <v>4377</v>
      </c>
      <c r="M875" s="23">
        <v>730</v>
      </c>
      <c r="N875" s="23">
        <v>7</v>
      </c>
      <c r="O875" s="107">
        <v>2200000</v>
      </c>
      <c r="P875" s="23">
        <v>180</v>
      </c>
      <c r="Q875" s="23">
        <v>2</v>
      </c>
      <c r="R875" s="23">
        <v>2</v>
      </c>
      <c r="S875" s="23">
        <v>0.04</v>
      </c>
      <c r="T875" s="47">
        <v>1.691203</v>
      </c>
      <c r="U875" s="98" t="s">
        <v>85</v>
      </c>
      <c r="V875" s="98" t="s">
        <v>3139</v>
      </c>
      <c r="W875" s="69">
        <f t="shared" si="26"/>
        <v>1.9753795897850647E-3</v>
      </c>
    </row>
    <row r="876" spans="1:23">
      <c r="A876">
        <f t="shared" si="27"/>
        <v>740</v>
      </c>
      <c r="B876" s="99">
        <v>44408</v>
      </c>
      <c r="C876" s="23">
        <v>288</v>
      </c>
      <c r="D876" s="23">
        <v>5</v>
      </c>
      <c r="E876" s="98" t="s">
        <v>49</v>
      </c>
      <c r="F876" s="98" t="s">
        <v>164</v>
      </c>
      <c r="G876" s="98" t="s">
        <v>4120</v>
      </c>
      <c r="H876" s="98" t="s">
        <v>374</v>
      </c>
      <c r="I876" s="98" t="s">
        <v>6969</v>
      </c>
      <c r="J876" s="99">
        <v>45148</v>
      </c>
      <c r="K876" s="107">
        <v>20000000</v>
      </c>
      <c r="L876" s="98" t="s">
        <v>4378</v>
      </c>
      <c r="M876" s="23">
        <v>1095</v>
      </c>
      <c r="N876" s="23">
        <v>7</v>
      </c>
      <c r="O876" s="107">
        <v>20000000</v>
      </c>
      <c r="P876" s="23">
        <v>180</v>
      </c>
      <c r="Q876" s="23">
        <v>2</v>
      </c>
      <c r="R876" s="23">
        <v>2</v>
      </c>
      <c r="S876" s="23">
        <v>0.04</v>
      </c>
      <c r="T876" s="47">
        <v>16.982344999999999</v>
      </c>
      <c r="U876" s="98" t="s">
        <v>376</v>
      </c>
      <c r="V876" s="98" t="s">
        <v>3139</v>
      </c>
      <c r="W876" s="69">
        <f t="shared" si="26"/>
        <v>3.9142894137517405E-2</v>
      </c>
    </row>
    <row r="877" spans="1:23">
      <c r="A877">
        <f t="shared" si="27"/>
        <v>375</v>
      </c>
      <c r="B877" s="99">
        <v>44408</v>
      </c>
      <c r="C877" s="23">
        <v>289</v>
      </c>
      <c r="D877" s="23">
        <v>5</v>
      </c>
      <c r="E877" s="98" t="s">
        <v>49</v>
      </c>
      <c r="F877" s="98" t="s">
        <v>164</v>
      </c>
      <c r="G877" s="98" t="s">
        <v>4120</v>
      </c>
      <c r="H877" s="98" t="s">
        <v>374</v>
      </c>
      <c r="I877" s="98" t="s">
        <v>6969</v>
      </c>
      <c r="J877" s="99">
        <v>44783</v>
      </c>
      <c r="K877" s="107">
        <v>5000000</v>
      </c>
      <c r="L877" s="98" t="s">
        <v>4379</v>
      </c>
      <c r="M877" s="23">
        <v>730</v>
      </c>
      <c r="N877" s="23">
        <v>7</v>
      </c>
      <c r="O877" s="107">
        <v>5000000</v>
      </c>
      <c r="P877" s="23">
        <v>180</v>
      </c>
      <c r="Q877" s="23">
        <v>2</v>
      </c>
      <c r="R877" s="23">
        <v>2</v>
      </c>
      <c r="S877" s="23">
        <v>0.04</v>
      </c>
      <c r="T877" s="47">
        <v>3.8169110000000002</v>
      </c>
      <c r="U877" s="98" t="s">
        <v>85</v>
      </c>
      <c r="V877" s="98" t="s">
        <v>3139</v>
      </c>
      <c r="W877" s="69">
        <f t="shared" si="26"/>
        <v>4.4582750180942798E-3</v>
      </c>
    </row>
    <row r="878" spans="1:23">
      <c r="A878">
        <f t="shared" si="27"/>
        <v>740</v>
      </c>
      <c r="B878" s="99">
        <v>44408</v>
      </c>
      <c r="C878" s="23">
        <v>290</v>
      </c>
      <c r="D878" s="23">
        <v>5</v>
      </c>
      <c r="E878" s="98" t="s">
        <v>49</v>
      </c>
      <c r="F878" s="98" t="s">
        <v>164</v>
      </c>
      <c r="G878" s="98" t="s">
        <v>4120</v>
      </c>
      <c r="H878" s="98" t="s">
        <v>374</v>
      </c>
      <c r="I878" s="98" t="s">
        <v>6969</v>
      </c>
      <c r="J878" s="99">
        <v>45148</v>
      </c>
      <c r="K878" s="107">
        <v>12000000</v>
      </c>
      <c r="L878" s="98" t="s">
        <v>4380</v>
      </c>
      <c r="M878" s="23">
        <v>1095</v>
      </c>
      <c r="N878" s="23">
        <v>7</v>
      </c>
      <c r="O878" s="107">
        <v>12000000</v>
      </c>
      <c r="P878" s="23">
        <v>180</v>
      </c>
      <c r="Q878" s="23">
        <v>2</v>
      </c>
      <c r="R878" s="23">
        <v>2</v>
      </c>
      <c r="S878" s="23">
        <v>0.33</v>
      </c>
      <c r="T878" s="47">
        <v>10.414966</v>
      </c>
      <c r="U878" s="98" t="s">
        <v>376</v>
      </c>
      <c r="V878" s="98" t="s">
        <v>3139</v>
      </c>
      <c r="W878" s="69">
        <f t="shared" si="26"/>
        <v>2.4005631235488573E-2</v>
      </c>
    </row>
    <row r="879" spans="1:23">
      <c r="A879">
        <f t="shared" si="27"/>
        <v>1106</v>
      </c>
      <c r="B879" s="99">
        <v>44408</v>
      </c>
      <c r="C879" s="23">
        <v>291</v>
      </c>
      <c r="D879" s="23">
        <v>5</v>
      </c>
      <c r="E879" s="98" t="s">
        <v>49</v>
      </c>
      <c r="F879" s="98" t="s">
        <v>164</v>
      </c>
      <c r="G879" s="98" t="s">
        <v>4120</v>
      </c>
      <c r="H879" s="98" t="s">
        <v>374</v>
      </c>
      <c r="I879" s="98" t="s">
        <v>6969</v>
      </c>
      <c r="J879" s="99">
        <v>45514</v>
      </c>
      <c r="K879" s="107">
        <v>10000000</v>
      </c>
      <c r="L879" s="98" t="s">
        <v>4381</v>
      </c>
      <c r="M879" s="23">
        <v>1461</v>
      </c>
      <c r="N879" s="23">
        <v>7</v>
      </c>
      <c r="O879" s="107">
        <v>10000000</v>
      </c>
      <c r="P879" s="23">
        <v>180</v>
      </c>
      <c r="Q879" s="23">
        <v>2</v>
      </c>
      <c r="R879" s="23">
        <v>2</v>
      </c>
      <c r="S879" s="23">
        <v>0.04</v>
      </c>
      <c r="T879" s="47">
        <v>8.9634560000000008</v>
      </c>
      <c r="U879" s="98" t="s">
        <v>376</v>
      </c>
      <c r="V879" s="98" t="s">
        <v>3139</v>
      </c>
      <c r="W879" s="69">
        <f t="shared" si="26"/>
        <v>3.0878356149538749E-2</v>
      </c>
    </row>
    <row r="880" spans="1:23">
      <c r="A880">
        <f t="shared" si="27"/>
        <v>740</v>
      </c>
      <c r="B880" s="99">
        <v>44408</v>
      </c>
      <c r="C880" s="23">
        <v>292</v>
      </c>
      <c r="D880" s="23">
        <v>5</v>
      </c>
      <c r="E880" s="98" t="s">
        <v>49</v>
      </c>
      <c r="F880" s="98" t="s">
        <v>164</v>
      </c>
      <c r="G880" s="98" t="s">
        <v>4120</v>
      </c>
      <c r="H880" s="98" t="s">
        <v>374</v>
      </c>
      <c r="I880" s="98" t="s">
        <v>6969</v>
      </c>
      <c r="J880" s="99">
        <v>45148</v>
      </c>
      <c r="K880" s="107">
        <v>2800000</v>
      </c>
      <c r="L880" s="98" t="s">
        <v>4382</v>
      </c>
      <c r="M880" s="23">
        <v>1095</v>
      </c>
      <c r="N880" s="23">
        <v>7</v>
      </c>
      <c r="O880" s="107">
        <v>2800000</v>
      </c>
      <c r="P880" s="23">
        <v>180</v>
      </c>
      <c r="Q880" s="23">
        <v>2</v>
      </c>
      <c r="R880" s="23">
        <v>2</v>
      </c>
      <c r="S880" s="23">
        <v>0.04</v>
      </c>
      <c r="T880" s="47">
        <v>2.3949159999999998</v>
      </c>
      <c r="U880" s="98" t="s">
        <v>376</v>
      </c>
      <c r="V880" s="98" t="s">
        <v>3139</v>
      </c>
      <c r="W880" s="69">
        <f t="shared" si="26"/>
        <v>5.5200823829834244E-3</v>
      </c>
    </row>
    <row r="881" spans="1:23">
      <c r="A881">
        <f t="shared" si="27"/>
        <v>740</v>
      </c>
      <c r="B881" s="99">
        <v>44408</v>
      </c>
      <c r="C881" s="23">
        <v>293</v>
      </c>
      <c r="D881" s="23">
        <v>5</v>
      </c>
      <c r="E881" s="98" t="s">
        <v>49</v>
      </c>
      <c r="F881" s="98" t="s">
        <v>164</v>
      </c>
      <c r="G881" s="98" t="s">
        <v>4120</v>
      </c>
      <c r="H881" s="98" t="s">
        <v>374</v>
      </c>
      <c r="I881" s="98" t="s">
        <v>6969</v>
      </c>
      <c r="J881" s="99">
        <v>45148</v>
      </c>
      <c r="K881" s="107">
        <v>12000000</v>
      </c>
      <c r="L881" s="98" t="s">
        <v>4383</v>
      </c>
      <c r="M881" s="23">
        <v>1095</v>
      </c>
      <c r="N881" s="23">
        <v>7</v>
      </c>
      <c r="O881" s="107">
        <v>12000000</v>
      </c>
      <c r="P881" s="23">
        <v>180</v>
      </c>
      <c r="Q881" s="23">
        <v>2</v>
      </c>
      <c r="R881" s="23">
        <v>2</v>
      </c>
      <c r="S881" s="23">
        <v>0.04</v>
      </c>
      <c r="T881" s="47">
        <v>10.245315</v>
      </c>
      <c r="U881" s="98" t="s">
        <v>376</v>
      </c>
      <c r="V881" s="98" t="s">
        <v>3139</v>
      </c>
      <c r="W881" s="69">
        <f t="shared" si="26"/>
        <v>2.3614599777034281E-2</v>
      </c>
    </row>
    <row r="882" spans="1:23">
      <c r="A882">
        <f t="shared" si="27"/>
        <v>375</v>
      </c>
      <c r="B882" s="99">
        <v>44408</v>
      </c>
      <c r="C882" s="23">
        <v>294</v>
      </c>
      <c r="D882" s="23">
        <v>5</v>
      </c>
      <c r="E882" s="98" t="s">
        <v>49</v>
      </c>
      <c r="F882" s="98" t="s">
        <v>164</v>
      </c>
      <c r="G882" s="98" t="s">
        <v>4120</v>
      </c>
      <c r="H882" s="98" t="s">
        <v>374</v>
      </c>
      <c r="I882" s="98" t="s">
        <v>6969</v>
      </c>
      <c r="J882" s="99">
        <v>44783</v>
      </c>
      <c r="K882" s="107">
        <v>2800000</v>
      </c>
      <c r="L882" s="98" t="s">
        <v>4384</v>
      </c>
      <c r="M882" s="23">
        <v>730</v>
      </c>
      <c r="N882" s="23">
        <v>7</v>
      </c>
      <c r="O882" s="107">
        <v>2800000</v>
      </c>
      <c r="P882" s="23">
        <v>180</v>
      </c>
      <c r="Q882" s="23">
        <v>2</v>
      </c>
      <c r="R882" s="23">
        <v>2</v>
      </c>
      <c r="S882" s="23">
        <v>0.04</v>
      </c>
      <c r="T882" s="47">
        <v>2.1524399999999999</v>
      </c>
      <c r="U882" s="98" t="s">
        <v>85</v>
      </c>
      <c r="V882" s="98" t="s">
        <v>3139</v>
      </c>
      <c r="W882" s="69">
        <f t="shared" si="26"/>
        <v>2.5141192655387698E-3</v>
      </c>
    </row>
    <row r="883" spans="1:23">
      <c r="A883">
        <f t="shared" si="27"/>
        <v>375</v>
      </c>
      <c r="B883" s="99">
        <v>44408</v>
      </c>
      <c r="C883" s="23">
        <v>295</v>
      </c>
      <c r="D883" s="23">
        <v>5</v>
      </c>
      <c r="E883" s="98" t="s">
        <v>49</v>
      </c>
      <c r="F883" s="98" t="s">
        <v>164</v>
      </c>
      <c r="G883" s="98" t="s">
        <v>4120</v>
      </c>
      <c r="H883" s="98" t="s">
        <v>374</v>
      </c>
      <c r="I883" s="98" t="s">
        <v>6969</v>
      </c>
      <c r="J883" s="99">
        <v>44783</v>
      </c>
      <c r="K883" s="107">
        <v>2800000</v>
      </c>
      <c r="L883" s="98" t="s">
        <v>4385</v>
      </c>
      <c r="M883" s="23">
        <v>730</v>
      </c>
      <c r="N883" s="23">
        <v>7</v>
      </c>
      <c r="O883" s="107">
        <v>2800000</v>
      </c>
      <c r="P883" s="23">
        <v>180</v>
      </c>
      <c r="Q883" s="23">
        <v>2</v>
      </c>
      <c r="R883" s="23">
        <v>2</v>
      </c>
      <c r="S883" s="23">
        <v>0.04</v>
      </c>
      <c r="T883" s="47">
        <v>2.1524399999999999</v>
      </c>
      <c r="U883" s="98" t="s">
        <v>85</v>
      </c>
      <c r="V883" s="98" t="s">
        <v>3139</v>
      </c>
      <c r="W883" s="69">
        <f t="shared" si="26"/>
        <v>2.5141192655387698E-3</v>
      </c>
    </row>
    <row r="884" spans="1:23">
      <c r="A884">
        <f t="shared" si="27"/>
        <v>375</v>
      </c>
      <c r="B884" s="99">
        <v>44408</v>
      </c>
      <c r="C884" s="23">
        <v>296</v>
      </c>
      <c r="D884" s="23">
        <v>5</v>
      </c>
      <c r="E884" s="98" t="s">
        <v>49</v>
      </c>
      <c r="F884" s="98" t="s">
        <v>164</v>
      </c>
      <c r="G884" s="98" t="s">
        <v>4120</v>
      </c>
      <c r="H884" s="98" t="s">
        <v>374</v>
      </c>
      <c r="I884" s="98" t="s">
        <v>6969</v>
      </c>
      <c r="J884" s="99">
        <v>44783</v>
      </c>
      <c r="K884" s="107">
        <v>15000000</v>
      </c>
      <c r="L884" s="98" t="s">
        <v>4386</v>
      </c>
      <c r="M884" s="23">
        <v>730</v>
      </c>
      <c r="N884" s="23">
        <v>7</v>
      </c>
      <c r="O884" s="107">
        <v>15000000</v>
      </c>
      <c r="P884" s="23">
        <v>30</v>
      </c>
      <c r="Q884" s="23">
        <v>2</v>
      </c>
      <c r="R884" s="23">
        <v>2</v>
      </c>
      <c r="S884" s="23">
        <v>0.01</v>
      </c>
      <c r="T884" s="47">
        <v>9.1180590000000006</v>
      </c>
      <c r="U884" s="98" t="s">
        <v>85</v>
      </c>
      <c r="V884" s="98" t="s">
        <v>3139</v>
      </c>
      <c r="W884" s="69">
        <f t="shared" si="26"/>
        <v>1.0650186670113533E-2</v>
      </c>
    </row>
    <row r="885" spans="1:23">
      <c r="A885">
        <f t="shared" si="27"/>
        <v>1106</v>
      </c>
      <c r="B885" s="99">
        <v>44408</v>
      </c>
      <c r="C885" s="23">
        <v>297</v>
      </c>
      <c r="D885" s="23">
        <v>5</v>
      </c>
      <c r="E885" s="98" t="s">
        <v>49</v>
      </c>
      <c r="F885" s="98" t="s">
        <v>164</v>
      </c>
      <c r="G885" s="98" t="s">
        <v>4120</v>
      </c>
      <c r="H885" s="98" t="s">
        <v>374</v>
      </c>
      <c r="I885" s="98" t="s">
        <v>6969</v>
      </c>
      <c r="J885" s="99">
        <v>45514</v>
      </c>
      <c r="K885" s="107">
        <v>10000000</v>
      </c>
      <c r="L885" s="98" t="s">
        <v>4387</v>
      </c>
      <c r="M885" s="23">
        <v>1461</v>
      </c>
      <c r="N885" s="23">
        <v>7</v>
      </c>
      <c r="O885" s="107">
        <v>10000000</v>
      </c>
      <c r="P885" s="23">
        <v>180</v>
      </c>
      <c r="Q885" s="23">
        <v>2</v>
      </c>
      <c r="R885" s="23">
        <v>2</v>
      </c>
      <c r="S885" s="23">
        <v>0.04</v>
      </c>
      <c r="T885" s="47">
        <v>8.9634560000000008</v>
      </c>
      <c r="U885" s="98" t="s">
        <v>376</v>
      </c>
      <c r="V885" s="98" t="s">
        <v>3139</v>
      </c>
      <c r="W885" s="69">
        <f t="shared" si="26"/>
        <v>3.0878356149538749E-2</v>
      </c>
    </row>
    <row r="886" spans="1:23">
      <c r="A886">
        <f t="shared" si="27"/>
        <v>375</v>
      </c>
      <c r="B886" s="99">
        <v>44408</v>
      </c>
      <c r="C886" s="23">
        <v>298</v>
      </c>
      <c r="D886" s="23">
        <v>5</v>
      </c>
      <c r="E886" s="98" t="s">
        <v>49</v>
      </c>
      <c r="F886" s="98" t="s">
        <v>164</v>
      </c>
      <c r="G886" s="98" t="s">
        <v>4120</v>
      </c>
      <c r="H886" s="98" t="s">
        <v>374</v>
      </c>
      <c r="I886" s="98" t="s">
        <v>6969</v>
      </c>
      <c r="J886" s="99">
        <v>44783</v>
      </c>
      <c r="K886" s="107">
        <v>6000000</v>
      </c>
      <c r="L886" s="98" t="s">
        <v>4388</v>
      </c>
      <c r="M886" s="23">
        <v>730</v>
      </c>
      <c r="N886" s="23">
        <v>7</v>
      </c>
      <c r="O886" s="107">
        <v>6000000</v>
      </c>
      <c r="P886" s="23">
        <v>180</v>
      </c>
      <c r="Q886" s="23">
        <v>2</v>
      </c>
      <c r="R886" s="23">
        <v>2</v>
      </c>
      <c r="S886" s="23">
        <v>0.04</v>
      </c>
      <c r="T886" s="47">
        <v>4.6006720000000003</v>
      </c>
      <c r="U886" s="98" t="s">
        <v>85</v>
      </c>
      <c r="V886" s="98" t="s">
        <v>3139</v>
      </c>
      <c r="W886" s="69">
        <f t="shared" si="26"/>
        <v>5.3737331166605271E-3</v>
      </c>
    </row>
    <row r="887" spans="1:23">
      <c r="A887">
        <f t="shared" si="27"/>
        <v>1471</v>
      </c>
      <c r="B887" s="99">
        <v>44408</v>
      </c>
      <c r="C887" s="23">
        <v>299</v>
      </c>
      <c r="D887" s="23">
        <v>5</v>
      </c>
      <c r="E887" s="98" t="s">
        <v>49</v>
      </c>
      <c r="F887" s="98" t="s">
        <v>164</v>
      </c>
      <c r="G887" s="98" t="s">
        <v>4120</v>
      </c>
      <c r="H887" s="98" t="s">
        <v>374</v>
      </c>
      <c r="I887" s="98" t="s">
        <v>6969</v>
      </c>
      <c r="J887" s="99">
        <v>45879</v>
      </c>
      <c r="K887" s="107">
        <v>21900000</v>
      </c>
      <c r="L887" s="98" t="s">
        <v>4389</v>
      </c>
      <c r="M887" s="23">
        <v>1826</v>
      </c>
      <c r="N887" s="23">
        <v>7</v>
      </c>
      <c r="O887" s="107">
        <v>21900000</v>
      </c>
      <c r="P887" s="23">
        <v>180</v>
      </c>
      <c r="Q887" s="23">
        <v>2</v>
      </c>
      <c r="R887" s="23">
        <v>2</v>
      </c>
      <c r="S887" s="23">
        <v>0.33</v>
      </c>
      <c r="T887" s="47">
        <v>20.560175000000001</v>
      </c>
      <c r="U887" s="98" t="s">
        <v>376</v>
      </c>
      <c r="V887" s="98" t="s">
        <v>3139</v>
      </c>
      <c r="W887" s="69">
        <f t="shared" si="26"/>
        <v>9.4202631277970128E-2</v>
      </c>
    </row>
    <row r="888" spans="1:23">
      <c r="A888">
        <f t="shared" si="27"/>
        <v>740</v>
      </c>
      <c r="B888" s="99">
        <v>44408</v>
      </c>
      <c r="C888" s="23">
        <v>300</v>
      </c>
      <c r="D888" s="23">
        <v>5</v>
      </c>
      <c r="E888" s="98" t="s">
        <v>49</v>
      </c>
      <c r="F888" s="98" t="s">
        <v>164</v>
      </c>
      <c r="G888" s="98" t="s">
        <v>4120</v>
      </c>
      <c r="H888" s="98" t="s">
        <v>374</v>
      </c>
      <c r="I888" s="98" t="s">
        <v>6969</v>
      </c>
      <c r="J888" s="99">
        <v>45148</v>
      </c>
      <c r="K888" s="107">
        <v>21000000</v>
      </c>
      <c r="L888" s="98" t="s">
        <v>4390</v>
      </c>
      <c r="M888" s="23">
        <v>1095</v>
      </c>
      <c r="N888" s="23">
        <v>7</v>
      </c>
      <c r="O888" s="107">
        <v>21000000</v>
      </c>
      <c r="P888" s="23">
        <v>180</v>
      </c>
      <c r="Q888" s="23">
        <v>2</v>
      </c>
      <c r="R888" s="23">
        <v>2</v>
      </c>
      <c r="S888" s="23">
        <v>0.04</v>
      </c>
      <c r="T888" s="47">
        <v>17.929300999999999</v>
      </c>
      <c r="U888" s="98" t="s">
        <v>376</v>
      </c>
      <c r="V888" s="98" t="s">
        <v>3139</v>
      </c>
      <c r="W888" s="69">
        <f t="shared" si="26"/>
        <v>4.1325549033580759E-2</v>
      </c>
    </row>
    <row r="889" spans="1:23">
      <c r="A889">
        <f t="shared" si="27"/>
        <v>559</v>
      </c>
      <c r="B889" s="99">
        <v>44408</v>
      </c>
      <c r="C889" s="23">
        <v>301</v>
      </c>
      <c r="D889" s="23">
        <v>5</v>
      </c>
      <c r="E889" s="98" t="s">
        <v>49</v>
      </c>
      <c r="F889" s="98" t="s">
        <v>164</v>
      </c>
      <c r="G889" s="98" t="s">
        <v>4120</v>
      </c>
      <c r="H889" s="98" t="s">
        <v>374</v>
      </c>
      <c r="I889" s="98" t="s">
        <v>6969</v>
      </c>
      <c r="J889" s="99">
        <v>44967</v>
      </c>
      <c r="K889" s="107">
        <v>10000000</v>
      </c>
      <c r="L889" s="98" t="s">
        <v>4391</v>
      </c>
      <c r="M889" s="23">
        <v>914</v>
      </c>
      <c r="N889" s="23">
        <v>7</v>
      </c>
      <c r="O889" s="107">
        <v>10000000</v>
      </c>
      <c r="P889" s="23">
        <v>30</v>
      </c>
      <c r="Q889" s="23">
        <v>2</v>
      </c>
      <c r="R889" s="23">
        <v>2</v>
      </c>
      <c r="S889" s="23">
        <v>0.01</v>
      </c>
      <c r="T889" s="47">
        <v>6.632301</v>
      </c>
      <c r="U889" s="98" t="s">
        <v>85</v>
      </c>
      <c r="V889" s="98" t="s">
        <v>3139</v>
      </c>
      <c r="W889" s="69">
        <f t="shared" si="26"/>
        <v>1.1547808944756271E-2</v>
      </c>
    </row>
    <row r="890" spans="1:23">
      <c r="A890">
        <f t="shared" si="27"/>
        <v>375</v>
      </c>
      <c r="B890" s="99">
        <v>44408</v>
      </c>
      <c r="C890" s="23">
        <v>302</v>
      </c>
      <c r="D890" s="23">
        <v>5</v>
      </c>
      <c r="E890" s="98" t="s">
        <v>49</v>
      </c>
      <c r="F890" s="98" t="s">
        <v>164</v>
      </c>
      <c r="G890" s="98" t="s">
        <v>4120</v>
      </c>
      <c r="H890" s="98" t="s">
        <v>374</v>
      </c>
      <c r="I890" s="98" t="s">
        <v>6969</v>
      </c>
      <c r="J890" s="99">
        <v>44783</v>
      </c>
      <c r="K890" s="107">
        <v>7000000</v>
      </c>
      <c r="L890" s="98" t="s">
        <v>4392</v>
      </c>
      <c r="M890" s="23">
        <v>730</v>
      </c>
      <c r="N890" s="23">
        <v>7</v>
      </c>
      <c r="O890" s="107">
        <v>7000000</v>
      </c>
      <c r="P890" s="23">
        <v>30</v>
      </c>
      <c r="Q890" s="23">
        <v>2</v>
      </c>
      <c r="R890" s="23">
        <v>2</v>
      </c>
      <c r="S890" s="23">
        <v>0.01</v>
      </c>
      <c r="T890" s="47">
        <v>4.3144879999999999</v>
      </c>
      <c r="U890" s="98" t="s">
        <v>85</v>
      </c>
      <c r="V890" s="98" t="s">
        <v>3139</v>
      </c>
      <c r="W890" s="69">
        <f t="shared" si="26"/>
        <v>5.0394609846201683E-3</v>
      </c>
    </row>
    <row r="891" spans="1:23">
      <c r="A891">
        <f t="shared" si="27"/>
        <v>740</v>
      </c>
      <c r="B891" s="99">
        <v>44408</v>
      </c>
      <c r="C891" s="23">
        <v>303</v>
      </c>
      <c r="D891" s="23">
        <v>5</v>
      </c>
      <c r="E891" s="98" t="s">
        <v>49</v>
      </c>
      <c r="F891" s="98" t="s">
        <v>164</v>
      </c>
      <c r="G891" s="98" t="s">
        <v>4120</v>
      </c>
      <c r="H891" s="98" t="s">
        <v>374</v>
      </c>
      <c r="I891" s="98" t="s">
        <v>6969</v>
      </c>
      <c r="J891" s="99">
        <v>45148</v>
      </c>
      <c r="K891" s="107">
        <v>6000000</v>
      </c>
      <c r="L891" s="98" t="s">
        <v>4393</v>
      </c>
      <c r="M891" s="23">
        <v>1095</v>
      </c>
      <c r="N891" s="23">
        <v>7</v>
      </c>
      <c r="O891" s="107">
        <v>6000000</v>
      </c>
      <c r="P891" s="23">
        <v>180</v>
      </c>
      <c r="Q891" s="23">
        <v>2</v>
      </c>
      <c r="R891" s="23">
        <v>2</v>
      </c>
      <c r="S891" s="23">
        <v>0.04</v>
      </c>
      <c r="T891" s="47">
        <v>5.1226580000000004</v>
      </c>
      <c r="U891" s="98" t="s">
        <v>376</v>
      </c>
      <c r="V891" s="98" t="s">
        <v>3139</v>
      </c>
      <c r="W891" s="69">
        <f t="shared" si="26"/>
        <v>1.1807301040975595E-2</v>
      </c>
    </row>
    <row r="892" spans="1:23">
      <c r="A892">
        <f t="shared" si="27"/>
        <v>740</v>
      </c>
      <c r="B892" s="99">
        <v>44408</v>
      </c>
      <c r="C892" s="23">
        <v>304</v>
      </c>
      <c r="D892" s="23">
        <v>5</v>
      </c>
      <c r="E892" s="98" t="s">
        <v>49</v>
      </c>
      <c r="F892" s="98" t="s">
        <v>164</v>
      </c>
      <c r="G892" s="98" t="s">
        <v>4120</v>
      </c>
      <c r="H892" s="98" t="s">
        <v>374</v>
      </c>
      <c r="I892" s="98" t="s">
        <v>6969</v>
      </c>
      <c r="J892" s="99">
        <v>45148</v>
      </c>
      <c r="K892" s="107">
        <v>9000000</v>
      </c>
      <c r="L892" s="98" t="s">
        <v>4394</v>
      </c>
      <c r="M892" s="23">
        <v>1095</v>
      </c>
      <c r="N892" s="23">
        <v>7</v>
      </c>
      <c r="O892" s="107">
        <v>9000000</v>
      </c>
      <c r="P892" s="23">
        <v>180</v>
      </c>
      <c r="Q892" s="23">
        <v>2</v>
      </c>
      <c r="R892" s="23">
        <v>2</v>
      </c>
      <c r="S892" s="23">
        <v>0.33</v>
      </c>
      <c r="T892" s="47">
        <v>7.8578419999999998</v>
      </c>
      <c r="U892" s="98" t="s">
        <v>376</v>
      </c>
      <c r="V892" s="98" t="s">
        <v>3139</v>
      </c>
      <c r="W892" s="69">
        <f t="shared" si="26"/>
        <v>1.8111672890601272E-2</v>
      </c>
    </row>
    <row r="893" spans="1:23">
      <c r="A893">
        <f t="shared" si="27"/>
        <v>740</v>
      </c>
      <c r="B893" s="99">
        <v>44408</v>
      </c>
      <c r="C893" s="23">
        <v>305</v>
      </c>
      <c r="D893" s="23">
        <v>5</v>
      </c>
      <c r="E893" s="98" t="s">
        <v>49</v>
      </c>
      <c r="F893" s="98" t="s">
        <v>164</v>
      </c>
      <c r="G893" s="98" t="s">
        <v>4120</v>
      </c>
      <c r="H893" s="98" t="s">
        <v>374</v>
      </c>
      <c r="I893" s="98" t="s">
        <v>6969</v>
      </c>
      <c r="J893" s="99">
        <v>45148</v>
      </c>
      <c r="K893" s="107">
        <v>16400000</v>
      </c>
      <c r="L893" s="98" t="s">
        <v>4395</v>
      </c>
      <c r="M893" s="23">
        <v>1095</v>
      </c>
      <c r="N893" s="23">
        <v>7</v>
      </c>
      <c r="O893" s="107">
        <v>16400000</v>
      </c>
      <c r="P893" s="23">
        <v>180</v>
      </c>
      <c r="Q893" s="23">
        <v>2</v>
      </c>
      <c r="R893" s="23">
        <v>2</v>
      </c>
      <c r="S893" s="23">
        <v>0.04</v>
      </c>
      <c r="T893" s="47">
        <v>13.917692000000001</v>
      </c>
      <c r="U893" s="98" t="s">
        <v>376</v>
      </c>
      <c r="V893" s="98" t="s">
        <v>3139</v>
      </c>
      <c r="W893" s="69">
        <f t="shared" si="26"/>
        <v>3.2079123618945028E-2</v>
      </c>
    </row>
    <row r="894" spans="1:23">
      <c r="A894">
        <f t="shared" si="27"/>
        <v>740</v>
      </c>
      <c r="B894" s="99">
        <v>44408</v>
      </c>
      <c r="C894" s="23">
        <v>306</v>
      </c>
      <c r="D894" s="23">
        <v>5</v>
      </c>
      <c r="E894" s="98" t="s">
        <v>49</v>
      </c>
      <c r="F894" s="98" t="s">
        <v>164</v>
      </c>
      <c r="G894" s="98" t="s">
        <v>4120</v>
      </c>
      <c r="H894" s="98" t="s">
        <v>374</v>
      </c>
      <c r="I894" s="98" t="s">
        <v>6969</v>
      </c>
      <c r="J894" s="99">
        <v>45148</v>
      </c>
      <c r="K894" s="107">
        <v>2800000</v>
      </c>
      <c r="L894" s="98" t="s">
        <v>4396</v>
      </c>
      <c r="M894" s="23">
        <v>1095</v>
      </c>
      <c r="N894" s="23">
        <v>7</v>
      </c>
      <c r="O894" s="107">
        <v>2800000</v>
      </c>
      <c r="P894" s="23">
        <v>180</v>
      </c>
      <c r="Q894" s="23">
        <v>2</v>
      </c>
      <c r="R894" s="23">
        <v>2</v>
      </c>
      <c r="S894" s="23">
        <v>0.04</v>
      </c>
      <c r="T894" s="47">
        <v>2.3905729999999998</v>
      </c>
      <c r="U894" s="98" t="s">
        <v>376</v>
      </c>
      <c r="V894" s="98" t="s">
        <v>3139</v>
      </c>
      <c r="W894" s="69">
        <f t="shared" si="26"/>
        <v>5.5100721288495443E-3</v>
      </c>
    </row>
    <row r="895" spans="1:23">
      <c r="A895">
        <f t="shared" si="27"/>
        <v>740</v>
      </c>
      <c r="B895" s="99">
        <v>44408</v>
      </c>
      <c r="C895" s="23">
        <v>307</v>
      </c>
      <c r="D895" s="23">
        <v>5</v>
      </c>
      <c r="E895" s="98" t="s">
        <v>49</v>
      </c>
      <c r="F895" s="98" t="s">
        <v>164</v>
      </c>
      <c r="G895" s="98" t="s">
        <v>4120</v>
      </c>
      <c r="H895" s="98" t="s">
        <v>374</v>
      </c>
      <c r="I895" s="98" t="s">
        <v>6969</v>
      </c>
      <c r="J895" s="99">
        <v>45148</v>
      </c>
      <c r="K895" s="107">
        <v>12200000</v>
      </c>
      <c r="L895" s="98" t="s">
        <v>4397</v>
      </c>
      <c r="M895" s="23">
        <v>1095</v>
      </c>
      <c r="N895" s="23">
        <v>7</v>
      </c>
      <c r="O895" s="107">
        <v>12200000</v>
      </c>
      <c r="P895" s="23">
        <v>180</v>
      </c>
      <c r="Q895" s="23">
        <v>2</v>
      </c>
      <c r="R895" s="23">
        <v>2</v>
      </c>
      <c r="S895" s="23">
        <v>0.04</v>
      </c>
      <c r="T895" s="47">
        <v>10.416069999999999</v>
      </c>
      <c r="U895" s="98" t="s">
        <v>376</v>
      </c>
      <c r="V895" s="98" t="s">
        <v>3139</v>
      </c>
      <c r="W895" s="69">
        <f t="shared" si="26"/>
        <v>2.4008175863755622E-2</v>
      </c>
    </row>
    <row r="896" spans="1:23">
      <c r="A896">
        <f t="shared" si="27"/>
        <v>740</v>
      </c>
      <c r="B896" s="99">
        <v>44408</v>
      </c>
      <c r="C896" s="23">
        <v>308</v>
      </c>
      <c r="D896" s="23">
        <v>5</v>
      </c>
      <c r="E896" s="98" t="s">
        <v>49</v>
      </c>
      <c r="F896" s="98" t="s">
        <v>164</v>
      </c>
      <c r="G896" s="98" t="s">
        <v>4120</v>
      </c>
      <c r="H896" s="98" t="s">
        <v>374</v>
      </c>
      <c r="I896" s="98" t="s">
        <v>6969</v>
      </c>
      <c r="J896" s="99">
        <v>45148</v>
      </c>
      <c r="K896" s="107">
        <v>7000000</v>
      </c>
      <c r="L896" s="98" t="s">
        <v>4398</v>
      </c>
      <c r="M896" s="23">
        <v>1095</v>
      </c>
      <c r="N896" s="23">
        <v>7</v>
      </c>
      <c r="O896" s="107">
        <v>7000000</v>
      </c>
      <c r="P896" s="23">
        <v>180</v>
      </c>
      <c r="Q896" s="23">
        <v>2</v>
      </c>
      <c r="R896" s="23">
        <v>2</v>
      </c>
      <c r="S896" s="23">
        <v>0.04</v>
      </c>
      <c r="T896" s="47">
        <v>5.9463710000000001</v>
      </c>
      <c r="U896" s="98" t="s">
        <v>376</v>
      </c>
      <c r="V896" s="98" t="s">
        <v>3139</v>
      </c>
      <c r="W896" s="69">
        <f t="shared" si="26"/>
        <v>1.3705891062477151E-2</v>
      </c>
    </row>
    <row r="897" spans="1:23">
      <c r="A897">
        <f t="shared" si="27"/>
        <v>740</v>
      </c>
      <c r="B897" s="99">
        <v>44408</v>
      </c>
      <c r="C897" s="23">
        <v>309</v>
      </c>
      <c r="D897" s="23">
        <v>5</v>
      </c>
      <c r="E897" s="98" t="s">
        <v>49</v>
      </c>
      <c r="F897" s="98" t="s">
        <v>164</v>
      </c>
      <c r="G897" s="98" t="s">
        <v>4120</v>
      </c>
      <c r="H897" s="98" t="s">
        <v>374</v>
      </c>
      <c r="I897" s="98" t="s">
        <v>6969</v>
      </c>
      <c r="J897" s="99">
        <v>45148</v>
      </c>
      <c r="K897" s="107">
        <v>3300000</v>
      </c>
      <c r="L897" s="98" t="s">
        <v>4399</v>
      </c>
      <c r="M897" s="23">
        <v>1095</v>
      </c>
      <c r="N897" s="23">
        <v>7</v>
      </c>
      <c r="O897" s="107">
        <v>3300000</v>
      </c>
      <c r="P897" s="23">
        <v>180</v>
      </c>
      <c r="Q897" s="23">
        <v>2</v>
      </c>
      <c r="R897" s="23">
        <v>2</v>
      </c>
      <c r="S897" s="23">
        <v>0.04</v>
      </c>
      <c r="T897" s="47">
        <v>2.8174619999999999</v>
      </c>
      <c r="U897" s="98" t="s">
        <v>376</v>
      </c>
      <c r="V897" s="98" t="s">
        <v>3139</v>
      </c>
      <c r="W897" s="69">
        <f t="shared" si="26"/>
        <v>6.4940158030282677E-3</v>
      </c>
    </row>
    <row r="898" spans="1:23">
      <c r="A898">
        <f t="shared" si="27"/>
        <v>771</v>
      </c>
      <c r="B898" s="99">
        <v>44408</v>
      </c>
      <c r="C898" s="23">
        <v>310</v>
      </c>
      <c r="D898" s="23">
        <v>5</v>
      </c>
      <c r="E898" s="98" t="s">
        <v>49</v>
      </c>
      <c r="F898" s="98" t="s">
        <v>164</v>
      </c>
      <c r="G898" s="98" t="s">
        <v>4120</v>
      </c>
      <c r="H898" s="98" t="s">
        <v>374</v>
      </c>
      <c r="I898" s="98" t="s">
        <v>7017</v>
      </c>
      <c r="J898" s="99">
        <v>45179</v>
      </c>
      <c r="K898" s="107">
        <v>22000000</v>
      </c>
      <c r="L898" s="98" t="s">
        <v>4400</v>
      </c>
      <c r="M898" s="23">
        <v>1095</v>
      </c>
      <c r="N898" s="23">
        <v>7</v>
      </c>
      <c r="O898" s="107">
        <v>22000000</v>
      </c>
      <c r="P898" s="23">
        <v>30</v>
      </c>
      <c r="Q898" s="23">
        <v>2</v>
      </c>
      <c r="R898" s="23">
        <v>2</v>
      </c>
      <c r="S898" s="23">
        <v>0.01</v>
      </c>
      <c r="T898" s="47">
        <v>16.545784999999999</v>
      </c>
      <c r="U898" s="98" t="s">
        <v>376</v>
      </c>
      <c r="V898" s="98" t="s">
        <v>3139</v>
      </c>
      <c r="W898" s="69">
        <f t="shared" ref="W898:W961" si="28">+T898/SUM($T$2:$T$5848)*A898</f>
        <v>3.9734276433496252E-2</v>
      </c>
    </row>
    <row r="899" spans="1:23">
      <c r="A899">
        <f t="shared" ref="A899:A962" si="29">+J899-B899</f>
        <v>771</v>
      </c>
      <c r="B899" s="99">
        <v>44408</v>
      </c>
      <c r="C899" s="23">
        <v>311</v>
      </c>
      <c r="D899" s="23">
        <v>5</v>
      </c>
      <c r="E899" s="98" t="s">
        <v>49</v>
      </c>
      <c r="F899" s="98" t="s">
        <v>164</v>
      </c>
      <c r="G899" s="98" t="s">
        <v>4120</v>
      </c>
      <c r="H899" s="98" t="s">
        <v>374</v>
      </c>
      <c r="I899" s="98" t="s">
        <v>7017</v>
      </c>
      <c r="J899" s="99">
        <v>45179</v>
      </c>
      <c r="K899" s="107">
        <v>22000000</v>
      </c>
      <c r="L899" s="98" t="s">
        <v>4401</v>
      </c>
      <c r="M899" s="23">
        <v>1095</v>
      </c>
      <c r="N899" s="23">
        <v>7</v>
      </c>
      <c r="O899" s="107">
        <v>22000000</v>
      </c>
      <c r="P899" s="23">
        <v>180</v>
      </c>
      <c r="Q899" s="23">
        <v>2</v>
      </c>
      <c r="R899" s="23">
        <v>2</v>
      </c>
      <c r="S899" s="23">
        <v>0.01</v>
      </c>
      <c r="T899" s="47">
        <v>18.776069</v>
      </c>
      <c r="U899" s="98" t="s">
        <v>376</v>
      </c>
      <c r="V899" s="98" t="s">
        <v>3139</v>
      </c>
      <c r="W899" s="69">
        <f t="shared" si="28"/>
        <v>4.5090246004066872E-2</v>
      </c>
    </row>
    <row r="900" spans="1:23">
      <c r="A900">
        <f t="shared" si="29"/>
        <v>771</v>
      </c>
      <c r="B900" s="99">
        <v>44408</v>
      </c>
      <c r="C900" s="23">
        <v>312</v>
      </c>
      <c r="D900" s="23">
        <v>5</v>
      </c>
      <c r="E900" s="98" t="s">
        <v>49</v>
      </c>
      <c r="F900" s="98" t="s">
        <v>164</v>
      </c>
      <c r="G900" s="98" t="s">
        <v>4120</v>
      </c>
      <c r="H900" s="98" t="s">
        <v>374</v>
      </c>
      <c r="I900" s="98" t="s">
        <v>7017</v>
      </c>
      <c r="J900" s="99">
        <v>45179</v>
      </c>
      <c r="K900" s="107">
        <v>10000000</v>
      </c>
      <c r="L900" s="98" t="s">
        <v>4402</v>
      </c>
      <c r="M900" s="23">
        <v>1095</v>
      </c>
      <c r="N900" s="23">
        <v>7</v>
      </c>
      <c r="O900" s="107">
        <v>10000000</v>
      </c>
      <c r="P900" s="23">
        <v>180</v>
      </c>
      <c r="Q900" s="23">
        <v>2</v>
      </c>
      <c r="R900" s="23">
        <v>2</v>
      </c>
      <c r="S900" s="23">
        <v>0.01</v>
      </c>
      <c r="T900" s="47">
        <v>8.5377620000000007</v>
      </c>
      <c r="U900" s="98" t="s">
        <v>376</v>
      </c>
      <c r="V900" s="98" t="s">
        <v>3139</v>
      </c>
      <c r="W900" s="69">
        <f t="shared" si="28"/>
        <v>2.0503215497566295E-2</v>
      </c>
    </row>
    <row r="901" spans="1:23">
      <c r="A901">
        <f t="shared" si="29"/>
        <v>771</v>
      </c>
      <c r="B901" s="99">
        <v>44408</v>
      </c>
      <c r="C901" s="23">
        <v>313</v>
      </c>
      <c r="D901" s="23">
        <v>5</v>
      </c>
      <c r="E901" s="98" t="s">
        <v>49</v>
      </c>
      <c r="F901" s="98" t="s">
        <v>164</v>
      </c>
      <c r="G901" s="98" t="s">
        <v>4120</v>
      </c>
      <c r="H901" s="98" t="s">
        <v>374</v>
      </c>
      <c r="I901" s="98" t="s">
        <v>7017</v>
      </c>
      <c r="J901" s="99">
        <v>45179</v>
      </c>
      <c r="K901" s="107">
        <v>5500000</v>
      </c>
      <c r="L901" s="98" t="s">
        <v>4403</v>
      </c>
      <c r="M901" s="23">
        <v>1095</v>
      </c>
      <c r="N901" s="23">
        <v>7</v>
      </c>
      <c r="O901" s="107">
        <v>5500000</v>
      </c>
      <c r="P901" s="23">
        <v>180</v>
      </c>
      <c r="Q901" s="23">
        <v>2</v>
      </c>
      <c r="R901" s="23">
        <v>2</v>
      </c>
      <c r="S901" s="23">
        <v>0.01</v>
      </c>
      <c r="T901" s="47">
        <v>4.6957690000000003</v>
      </c>
      <c r="U901" s="98" t="s">
        <v>376</v>
      </c>
      <c r="V901" s="98" t="s">
        <v>3139</v>
      </c>
      <c r="W901" s="69">
        <f t="shared" si="28"/>
        <v>1.1276768283514036E-2</v>
      </c>
    </row>
    <row r="902" spans="1:23">
      <c r="A902">
        <f t="shared" si="29"/>
        <v>771</v>
      </c>
      <c r="B902" s="99">
        <v>44408</v>
      </c>
      <c r="C902" s="23">
        <v>314</v>
      </c>
      <c r="D902" s="23">
        <v>5</v>
      </c>
      <c r="E902" s="98" t="s">
        <v>49</v>
      </c>
      <c r="F902" s="98" t="s">
        <v>164</v>
      </c>
      <c r="G902" s="98" t="s">
        <v>4120</v>
      </c>
      <c r="H902" s="98" t="s">
        <v>374</v>
      </c>
      <c r="I902" s="98" t="s">
        <v>7017</v>
      </c>
      <c r="J902" s="99">
        <v>45179</v>
      </c>
      <c r="K902" s="107">
        <v>2800000</v>
      </c>
      <c r="L902" s="98" t="s">
        <v>4404</v>
      </c>
      <c r="M902" s="23">
        <v>1095</v>
      </c>
      <c r="N902" s="23">
        <v>7</v>
      </c>
      <c r="O902" s="107">
        <v>2800000</v>
      </c>
      <c r="P902" s="23">
        <v>180</v>
      </c>
      <c r="Q902" s="23">
        <v>2</v>
      </c>
      <c r="R902" s="23">
        <v>2</v>
      </c>
      <c r="S902" s="23">
        <v>0.01</v>
      </c>
      <c r="T902" s="47">
        <v>2.378593</v>
      </c>
      <c r="U902" s="98" t="s">
        <v>376</v>
      </c>
      <c r="V902" s="98" t="s">
        <v>3139</v>
      </c>
      <c r="W902" s="69">
        <f t="shared" si="28"/>
        <v>5.7121298134104343E-3</v>
      </c>
    </row>
    <row r="903" spans="1:23">
      <c r="A903">
        <f t="shared" si="29"/>
        <v>771</v>
      </c>
      <c r="B903" s="99">
        <v>44408</v>
      </c>
      <c r="C903" s="23">
        <v>315</v>
      </c>
      <c r="D903" s="23">
        <v>5</v>
      </c>
      <c r="E903" s="98" t="s">
        <v>49</v>
      </c>
      <c r="F903" s="98" t="s">
        <v>164</v>
      </c>
      <c r="G903" s="98" t="s">
        <v>4120</v>
      </c>
      <c r="H903" s="98" t="s">
        <v>374</v>
      </c>
      <c r="I903" s="98" t="s">
        <v>7017</v>
      </c>
      <c r="J903" s="99">
        <v>45179</v>
      </c>
      <c r="K903" s="107">
        <v>2800000</v>
      </c>
      <c r="L903" s="98" t="s">
        <v>4405</v>
      </c>
      <c r="M903" s="23">
        <v>1095</v>
      </c>
      <c r="N903" s="23">
        <v>7</v>
      </c>
      <c r="O903" s="107">
        <v>2800000</v>
      </c>
      <c r="P903" s="23">
        <v>180</v>
      </c>
      <c r="Q903" s="23">
        <v>2</v>
      </c>
      <c r="R903" s="23">
        <v>2</v>
      </c>
      <c r="S903" s="23">
        <v>0.01</v>
      </c>
      <c r="T903" s="47">
        <v>2.3754909999999998</v>
      </c>
      <c r="U903" s="98" t="s">
        <v>376</v>
      </c>
      <c r="V903" s="98" t="s">
        <v>3139</v>
      </c>
      <c r="W903" s="69">
        <f t="shared" si="28"/>
        <v>5.7046804403225624E-3</v>
      </c>
    </row>
    <row r="904" spans="1:23">
      <c r="A904">
        <f t="shared" si="29"/>
        <v>771</v>
      </c>
      <c r="B904" s="99">
        <v>44408</v>
      </c>
      <c r="C904" s="23">
        <v>316</v>
      </c>
      <c r="D904" s="23">
        <v>5</v>
      </c>
      <c r="E904" s="98" t="s">
        <v>49</v>
      </c>
      <c r="F904" s="98" t="s">
        <v>164</v>
      </c>
      <c r="G904" s="98" t="s">
        <v>4120</v>
      </c>
      <c r="H904" s="98" t="s">
        <v>374</v>
      </c>
      <c r="I904" s="98" t="s">
        <v>7017</v>
      </c>
      <c r="J904" s="99">
        <v>45179</v>
      </c>
      <c r="K904" s="107">
        <v>10000000</v>
      </c>
      <c r="L904" s="98" t="s">
        <v>4406</v>
      </c>
      <c r="M904" s="23">
        <v>1095</v>
      </c>
      <c r="N904" s="23">
        <v>7</v>
      </c>
      <c r="O904" s="107">
        <v>10000000</v>
      </c>
      <c r="P904" s="23">
        <v>180</v>
      </c>
      <c r="Q904" s="23">
        <v>2</v>
      </c>
      <c r="R904" s="23">
        <v>2</v>
      </c>
      <c r="S904" s="23">
        <v>0.01</v>
      </c>
      <c r="T904" s="47">
        <v>8.5377620000000007</v>
      </c>
      <c r="U904" s="98" t="s">
        <v>376</v>
      </c>
      <c r="V904" s="98" t="s">
        <v>3139</v>
      </c>
      <c r="W904" s="69">
        <f t="shared" si="28"/>
        <v>2.0503215497566295E-2</v>
      </c>
    </row>
    <row r="905" spans="1:23">
      <c r="A905">
        <f t="shared" si="29"/>
        <v>406</v>
      </c>
      <c r="B905" s="99">
        <v>44408</v>
      </c>
      <c r="C905" s="23">
        <v>317</v>
      </c>
      <c r="D905" s="23">
        <v>5</v>
      </c>
      <c r="E905" s="98" t="s">
        <v>49</v>
      </c>
      <c r="F905" s="98" t="s">
        <v>164</v>
      </c>
      <c r="G905" s="98" t="s">
        <v>4120</v>
      </c>
      <c r="H905" s="98" t="s">
        <v>374</v>
      </c>
      <c r="I905" s="98" t="s">
        <v>7017</v>
      </c>
      <c r="J905" s="99">
        <v>44814</v>
      </c>
      <c r="K905" s="107">
        <v>5900000</v>
      </c>
      <c r="L905" s="98" t="s">
        <v>4407</v>
      </c>
      <c r="M905" s="23">
        <v>730</v>
      </c>
      <c r="N905" s="23">
        <v>7</v>
      </c>
      <c r="O905" s="107">
        <v>5900000</v>
      </c>
      <c r="P905" s="23">
        <v>180</v>
      </c>
      <c r="Q905" s="23">
        <v>2</v>
      </c>
      <c r="R905" s="23">
        <v>2</v>
      </c>
      <c r="S905" s="23">
        <v>0.01</v>
      </c>
      <c r="T905" s="47">
        <v>4.5329430000000004</v>
      </c>
      <c r="U905" s="98" t="s">
        <v>85</v>
      </c>
      <c r="V905" s="98" t="s">
        <v>3139</v>
      </c>
      <c r="W905" s="69">
        <f t="shared" si="28"/>
        <v>5.7323123355335999E-3</v>
      </c>
    </row>
    <row r="906" spans="1:23">
      <c r="A906">
        <f t="shared" si="29"/>
        <v>406</v>
      </c>
      <c r="B906" s="99">
        <v>44408</v>
      </c>
      <c r="C906" s="23">
        <v>318</v>
      </c>
      <c r="D906" s="23">
        <v>5</v>
      </c>
      <c r="E906" s="98" t="s">
        <v>49</v>
      </c>
      <c r="F906" s="98" t="s">
        <v>164</v>
      </c>
      <c r="G906" s="98" t="s">
        <v>4120</v>
      </c>
      <c r="H906" s="98" t="s">
        <v>374</v>
      </c>
      <c r="I906" s="98" t="s">
        <v>7017</v>
      </c>
      <c r="J906" s="99">
        <v>44814</v>
      </c>
      <c r="K906" s="107">
        <v>2500000</v>
      </c>
      <c r="L906" s="98" t="s">
        <v>4408</v>
      </c>
      <c r="M906" s="23">
        <v>730</v>
      </c>
      <c r="N906" s="23">
        <v>7</v>
      </c>
      <c r="O906" s="107">
        <v>2500000</v>
      </c>
      <c r="P906" s="23">
        <v>180</v>
      </c>
      <c r="Q906" s="23">
        <v>2</v>
      </c>
      <c r="R906" s="23">
        <v>2</v>
      </c>
      <c r="S906" s="23">
        <v>0.01</v>
      </c>
      <c r="T906" s="47">
        <v>1.9194990000000001</v>
      </c>
      <c r="U906" s="98" t="s">
        <v>85</v>
      </c>
      <c r="V906" s="98" t="s">
        <v>3139</v>
      </c>
      <c r="W906" s="69">
        <f t="shared" si="28"/>
        <v>2.4273783711254277E-3</v>
      </c>
    </row>
    <row r="907" spans="1:23">
      <c r="A907">
        <f t="shared" si="29"/>
        <v>406</v>
      </c>
      <c r="B907" s="99">
        <v>44408</v>
      </c>
      <c r="C907" s="23">
        <v>319</v>
      </c>
      <c r="D907" s="23">
        <v>5</v>
      </c>
      <c r="E907" s="98" t="s">
        <v>49</v>
      </c>
      <c r="F907" s="98" t="s">
        <v>164</v>
      </c>
      <c r="G907" s="98" t="s">
        <v>4120</v>
      </c>
      <c r="H907" s="98" t="s">
        <v>374</v>
      </c>
      <c r="I907" s="98" t="s">
        <v>7017</v>
      </c>
      <c r="J907" s="99">
        <v>44814</v>
      </c>
      <c r="K907" s="107">
        <v>4000000</v>
      </c>
      <c r="L907" s="98" t="s">
        <v>4409</v>
      </c>
      <c r="M907" s="23">
        <v>730</v>
      </c>
      <c r="N907" s="23">
        <v>7</v>
      </c>
      <c r="O907" s="107">
        <v>4000000</v>
      </c>
      <c r="P907" s="23">
        <v>180</v>
      </c>
      <c r="Q907" s="23">
        <v>2</v>
      </c>
      <c r="R907" s="23">
        <v>2</v>
      </c>
      <c r="S907" s="23">
        <v>0.01</v>
      </c>
      <c r="T907" s="47">
        <v>3.074916</v>
      </c>
      <c r="U907" s="98" t="s">
        <v>85</v>
      </c>
      <c r="V907" s="98" t="s">
        <v>3139</v>
      </c>
      <c r="W907" s="69">
        <f t="shared" si="28"/>
        <v>3.8885066319010926E-3</v>
      </c>
    </row>
    <row r="908" spans="1:23">
      <c r="A908">
        <f t="shared" si="29"/>
        <v>1137</v>
      </c>
      <c r="B908" s="99">
        <v>44408</v>
      </c>
      <c r="C908" s="23">
        <v>320</v>
      </c>
      <c r="D908" s="23">
        <v>5</v>
      </c>
      <c r="E908" s="98" t="s">
        <v>49</v>
      </c>
      <c r="F908" s="98" t="s">
        <v>164</v>
      </c>
      <c r="G908" s="98" t="s">
        <v>4120</v>
      </c>
      <c r="H908" s="98" t="s">
        <v>374</v>
      </c>
      <c r="I908" s="98" t="s">
        <v>7017</v>
      </c>
      <c r="J908" s="99">
        <v>45545</v>
      </c>
      <c r="K908" s="107">
        <v>12000000</v>
      </c>
      <c r="L908" s="98" t="s">
        <v>4410</v>
      </c>
      <c r="M908" s="23">
        <v>1461</v>
      </c>
      <c r="N908" s="23">
        <v>7</v>
      </c>
      <c r="O908" s="107">
        <v>12000000</v>
      </c>
      <c r="P908" s="23">
        <v>180</v>
      </c>
      <c r="Q908" s="23">
        <v>2</v>
      </c>
      <c r="R908" s="23">
        <v>2</v>
      </c>
      <c r="S908" s="23">
        <v>0.01</v>
      </c>
      <c r="T908" s="47">
        <v>10.749108</v>
      </c>
      <c r="U908" s="98" t="s">
        <v>376</v>
      </c>
      <c r="V908" s="98" t="s">
        <v>3139</v>
      </c>
      <c r="W908" s="69">
        <f t="shared" si="28"/>
        <v>3.806768309211675E-2</v>
      </c>
    </row>
    <row r="909" spans="1:23">
      <c r="A909">
        <f t="shared" si="29"/>
        <v>771</v>
      </c>
      <c r="B909" s="99">
        <v>44408</v>
      </c>
      <c r="C909" s="23">
        <v>321</v>
      </c>
      <c r="D909" s="23">
        <v>5</v>
      </c>
      <c r="E909" s="98" t="s">
        <v>49</v>
      </c>
      <c r="F909" s="98" t="s">
        <v>164</v>
      </c>
      <c r="G909" s="98" t="s">
        <v>4120</v>
      </c>
      <c r="H909" s="98" t="s">
        <v>374</v>
      </c>
      <c r="I909" s="98" t="s">
        <v>7017</v>
      </c>
      <c r="J909" s="99">
        <v>45179</v>
      </c>
      <c r="K909" s="107">
        <v>15000000</v>
      </c>
      <c r="L909" s="98" t="s">
        <v>4411</v>
      </c>
      <c r="M909" s="23">
        <v>1095</v>
      </c>
      <c r="N909" s="23">
        <v>7</v>
      </c>
      <c r="O909" s="107">
        <v>15000000</v>
      </c>
      <c r="P909" s="23">
        <v>180</v>
      </c>
      <c r="Q909" s="23">
        <v>2</v>
      </c>
      <c r="R909" s="23">
        <v>2</v>
      </c>
      <c r="S909" s="23">
        <v>0.01</v>
      </c>
      <c r="T909" s="47">
        <v>12.801864999999999</v>
      </c>
      <c r="U909" s="98" t="s">
        <v>376</v>
      </c>
      <c r="V909" s="98" t="s">
        <v>3139</v>
      </c>
      <c r="W909" s="69">
        <f t="shared" si="28"/>
        <v>3.0743349002437814E-2</v>
      </c>
    </row>
    <row r="910" spans="1:23">
      <c r="A910">
        <f t="shared" si="29"/>
        <v>1137</v>
      </c>
      <c r="B910" s="99">
        <v>44408</v>
      </c>
      <c r="C910" s="23">
        <v>322</v>
      </c>
      <c r="D910" s="23">
        <v>5</v>
      </c>
      <c r="E910" s="98" t="s">
        <v>49</v>
      </c>
      <c r="F910" s="98" t="s">
        <v>164</v>
      </c>
      <c r="G910" s="98" t="s">
        <v>4120</v>
      </c>
      <c r="H910" s="98" t="s">
        <v>374</v>
      </c>
      <c r="I910" s="98" t="s">
        <v>7017</v>
      </c>
      <c r="J910" s="99">
        <v>45545</v>
      </c>
      <c r="K910" s="107">
        <v>15000000</v>
      </c>
      <c r="L910" s="98" t="s">
        <v>4412</v>
      </c>
      <c r="M910" s="23">
        <v>1461</v>
      </c>
      <c r="N910" s="23">
        <v>7</v>
      </c>
      <c r="O910" s="107">
        <v>15000000</v>
      </c>
      <c r="P910" s="23">
        <v>180</v>
      </c>
      <c r="Q910" s="23">
        <v>2</v>
      </c>
      <c r="R910" s="23">
        <v>2</v>
      </c>
      <c r="S910" s="23">
        <v>0.01</v>
      </c>
      <c r="T910" s="47">
        <v>13.441217</v>
      </c>
      <c r="U910" s="98" t="s">
        <v>376</v>
      </c>
      <c r="V910" s="98" t="s">
        <v>3139</v>
      </c>
      <c r="W910" s="69">
        <f t="shared" si="28"/>
        <v>4.7601716265979664E-2</v>
      </c>
    </row>
    <row r="911" spans="1:23">
      <c r="A911">
        <f t="shared" si="29"/>
        <v>406</v>
      </c>
      <c r="B911" s="99">
        <v>44408</v>
      </c>
      <c r="C911" s="23">
        <v>323</v>
      </c>
      <c r="D911" s="23">
        <v>5</v>
      </c>
      <c r="E911" s="98" t="s">
        <v>49</v>
      </c>
      <c r="F911" s="98" t="s">
        <v>164</v>
      </c>
      <c r="G911" s="98" t="s">
        <v>4120</v>
      </c>
      <c r="H911" s="98" t="s">
        <v>374</v>
      </c>
      <c r="I911" s="98" t="s">
        <v>7017</v>
      </c>
      <c r="J911" s="99">
        <v>44814</v>
      </c>
      <c r="K911" s="107">
        <v>4000000</v>
      </c>
      <c r="L911" s="98" t="s">
        <v>4413</v>
      </c>
      <c r="M911" s="23">
        <v>730</v>
      </c>
      <c r="N911" s="23">
        <v>7</v>
      </c>
      <c r="O911" s="107">
        <v>4000000</v>
      </c>
      <c r="P911" s="23">
        <v>180</v>
      </c>
      <c r="Q911" s="23">
        <v>2</v>
      </c>
      <c r="R911" s="23">
        <v>2</v>
      </c>
      <c r="S911" s="23">
        <v>0.01</v>
      </c>
      <c r="T911" s="47">
        <v>3.074916</v>
      </c>
      <c r="U911" s="98" t="s">
        <v>85</v>
      </c>
      <c r="V911" s="98" t="s">
        <v>3139</v>
      </c>
      <c r="W911" s="69">
        <f t="shared" si="28"/>
        <v>3.8885066319010926E-3</v>
      </c>
    </row>
    <row r="912" spans="1:23">
      <c r="A912">
        <f t="shared" si="29"/>
        <v>771</v>
      </c>
      <c r="B912" s="99">
        <v>44408</v>
      </c>
      <c r="C912" s="23">
        <v>324</v>
      </c>
      <c r="D912" s="23">
        <v>5</v>
      </c>
      <c r="E912" s="98" t="s">
        <v>49</v>
      </c>
      <c r="F912" s="98" t="s">
        <v>164</v>
      </c>
      <c r="G912" s="98" t="s">
        <v>4120</v>
      </c>
      <c r="H912" s="98" t="s">
        <v>374</v>
      </c>
      <c r="I912" s="98" t="s">
        <v>7017</v>
      </c>
      <c r="J912" s="99">
        <v>45179</v>
      </c>
      <c r="K912" s="107">
        <v>14800000</v>
      </c>
      <c r="L912" s="98" t="s">
        <v>4414</v>
      </c>
      <c r="M912" s="23">
        <v>1095</v>
      </c>
      <c r="N912" s="23">
        <v>7</v>
      </c>
      <c r="O912" s="107">
        <v>14800000</v>
      </c>
      <c r="P912" s="23">
        <v>180</v>
      </c>
      <c r="Q912" s="23">
        <v>2</v>
      </c>
      <c r="R912" s="23">
        <v>2</v>
      </c>
      <c r="S912" s="23">
        <v>0.01</v>
      </c>
      <c r="T912" s="47">
        <v>10.680008000000001</v>
      </c>
      <c r="U912" s="98" t="s">
        <v>376</v>
      </c>
      <c r="V912" s="98" t="s">
        <v>3139</v>
      </c>
      <c r="W912" s="69">
        <f t="shared" si="28"/>
        <v>2.5647764079126591E-2</v>
      </c>
    </row>
    <row r="913" spans="1:23">
      <c r="A913">
        <f t="shared" si="29"/>
        <v>771</v>
      </c>
      <c r="B913" s="99">
        <v>44408</v>
      </c>
      <c r="C913" s="23">
        <v>325</v>
      </c>
      <c r="D913" s="23">
        <v>5</v>
      </c>
      <c r="E913" s="98" t="s">
        <v>49</v>
      </c>
      <c r="F913" s="98" t="s">
        <v>164</v>
      </c>
      <c r="G913" s="98" t="s">
        <v>4120</v>
      </c>
      <c r="H913" s="98" t="s">
        <v>374</v>
      </c>
      <c r="I913" s="98" t="s">
        <v>7017</v>
      </c>
      <c r="J913" s="99">
        <v>45179</v>
      </c>
      <c r="K913" s="107">
        <v>10000000</v>
      </c>
      <c r="L913" s="98" t="s">
        <v>4415</v>
      </c>
      <c r="M913" s="23">
        <v>1095</v>
      </c>
      <c r="N913" s="23">
        <v>7</v>
      </c>
      <c r="O913" s="107">
        <v>10000000</v>
      </c>
      <c r="P913" s="23">
        <v>180</v>
      </c>
      <c r="Q913" s="23">
        <v>2</v>
      </c>
      <c r="R913" s="23">
        <v>2</v>
      </c>
      <c r="S913" s="23">
        <v>0.3</v>
      </c>
      <c r="T913" s="47">
        <v>8.6705830000000006</v>
      </c>
      <c r="U913" s="98" t="s">
        <v>376</v>
      </c>
      <c r="V913" s="98" t="s">
        <v>3139</v>
      </c>
      <c r="W913" s="69">
        <f t="shared" si="28"/>
        <v>2.0822181707399998E-2</v>
      </c>
    </row>
    <row r="914" spans="1:23">
      <c r="A914">
        <f t="shared" si="29"/>
        <v>406</v>
      </c>
      <c r="B914" s="99">
        <v>44408</v>
      </c>
      <c r="C914" s="23">
        <v>326</v>
      </c>
      <c r="D914" s="23">
        <v>5</v>
      </c>
      <c r="E914" s="98" t="s">
        <v>49</v>
      </c>
      <c r="F914" s="98" t="s">
        <v>164</v>
      </c>
      <c r="G914" s="98" t="s">
        <v>4120</v>
      </c>
      <c r="H914" s="98" t="s">
        <v>374</v>
      </c>
      <c r="I914" s="98" t="s">
        <v>7017</v>
      </c>
      <c r="J914" s="99">
        <v>44814</v>
      </c>
      <c r="K914" s="107">
        <v>3200000</v>
      </c>
      <c r="L914" s="98" t="s">
        <v>4416</v>
      </c>
      <c r="M914" s="23">
        <v>730</v>
      </c>
      <c r="N914" s="23">
        <v>7</v>
      </c>
      <c r="O914" s="107">
        <v>3200000</v>
      </c>
      <c r="P914" s="23">
        <v>180</v>
      </c>
      <c r="Q914" s="23">
        <v>2</v>
      </c>
      <c r="R914" s="23">
        <v>2</v>
      </c>
      <c r="S914" s="23">
        <v>0.01</v>
      </c>
      <c r="T914" s="47">
        <v>2.4589799999999999</v>
      </c>
      <c r="U914" s="98" t="s">
        <v>85</v>
      </c>
      <c r="V914" s="98" t="s">
        <v>3139</v>
      </c>
      <c r="W914" s="69">
        <f t="shared" si="28"/>
        <v>3.1096004046003685E-3</v>
      </c>
    </row>
    <row r="915" spans="1:23">
      <c r="A915">
        <f t="shared" si="29"/>
        <v>771</v>
      </c>
      <c r="B915" s="99">
        <v>44408</v>
      </c>
      <c r="C915" s="23">
        <v>327</v>
      </c>
      <c r="D915" s="23">
        <v>5</v>
      </c>
      <c r="E915" s="98" t="s">
        <v>49</v>
      </c>
      <c r="F915" s="98" t="s">
        <v>164</v>
      </c>
      <c r="G915" s="98" t="s">
        <v>4120</v>
      </c>
      <c r="H915" s="98" t="s">
        <v>374</v>
      </c>
      <c r="I915" s="98" t="s">
        <v>7017</v>
      </c>
      <c r="J915" s="99">
        <v>45179</v>
      </c>
      <c r="K915" s="107">
        <v>6000000</v>
      </c>
      <c r="L915" s="98" t="s">
        <v>4417</v>
      </c>
      <c r="M915" s="23">
        <v>1095</v>
      </c>
      <c r="N915" s="23">
        <v>7</v>
      </c>
      <c r="O915" s="107">
        <v>6000000</v>
      </c>
      <c r="P915" s="23">
        <v>180</v>
      </c>
      <c r="Q915" s="23">
        <v>2</v>
      </c>
      <c r="R915" s="23">
        <v>2</v>
      </c>
      <c r="S915" s="23">
        <v>0.01</v>
      </c>
      <c r="T915" s="47">
        <v>5.1226580000000004</v>
      </c>
      <c r="U915" s="98" t="s">
        <v>376</v>
      </c>
      <c r="V915" s="98" t="s">
        <v>3139</v>
      </c>
      <c r="W915" s="69">
        <f t="shared" si="28"/>
        <v>1.2301931219719167E-2</v>
      </c>
    </row>
    <row r="916" spans="1:23">
      <c r="A916">
        <f t="shared" si="29"/>
        <v>771</v>
      </c>
      <c r="B916" s="99">
        <v>44408</v>
      </c>
      <c r="C916" s="23">
        <v>328</v>
      </c>
      <c r="D916" s="23">
        <v>5</v>
      </c>
      <c r="E916" s="98" t="s">
        <v>49</v>
      </c>
      <c r="F916" s="98" t="s">
        <v>164</v>
      </c>
      <c r="G916" s="98" t="s">
        <v>4120</v>
      </c>
      <c r="H916" s="98" t="s">
        <v>374</v>
      </c>
      <c r="I916" s="98" t="s">
        <v>7017</v>
      </c>
      <c r="J916" s="99">
        <v>45179</v>
      </c>
      <c r="K916" s="107">
        <v>15000000</v>
      </c>
      <c r="L916" s="98" t="s">
        <v>4418</v>
      </c>
      <c r="M916" s="23">
        <v>1095</v>
      </c>
      <c r="N916" s="23">
        <v>7</v>
      </c>
      <c r="O916" s="107">
        <v>15000000</v>
      </c>
      <c r="P916" s="23">
        <v>180</v>
      </c>
      <c r="Q916" s="23">
        <v>2</v>
      </c>
      <c r="R916" s="23">
        <v>2</v>
      </c>
      <c r="S916" s="23">
        <v>0.01</v>
      </c>
      <c r="T916" s="47">
        <v>12.790925</v>
      </c>
      <c r="U916" s="98" t="s">
        <v>376</v>
      </c>
      <c r="V916" s="98" t="s">
        <v>3139</v>
      </c>
      <c r="W916" s="69">
        <f t="shared" si="28"/>
        <v>3.071707687426847E-2</v>
      </c>
    </row>
    <row r="917" spans="1:23">
      <c r="A917">
        <f t="shared" si="29"/>
        <v>771</v>
      </c>
      <c r="B917" s="99">
        <v>44408</v>
      </c>
      <c r="C917" s="23">
        <v>329</v>
      </c>
      <c r="D917" s="23">
        <v>5</v>
      </c>
      <c r="E917" s="98" t="s">
        <v>49</v>
      </c>
      <c r="F917" s="98" t="s">
        <v>164</v>
      </c>
      <c r="G917" s="98" t="s">
        <v>4120</v>
      </c>
      <c r="H917" s="98" t="s">
        <v>374</v>
      </c>
      <c r="I917" s="98" t="s">
        <v>7017</v>
      </c>
      <c r="J917" s="99">
        <v>45179</v>
      </c>
      <c r="K917" s="107">
        <v>11000000</v>
      </c>
      <c r="L917" s="98" t="s">
        <v>4419</v>
      </c>
      <c r="M917" s="23">
        <v>1095</v>
      </c>
      <c r="N917" s="23">
        <v>7</v>
      </c>
      <c r="O917" s="107">
        <v>11000000</v>
      </c>
      <c r="P917" s="23">
        <v>180</v>
      </c>
      <c r="Q917" s="23">
        <v>2</v>
      </c>
      <c r="R917" s="23">
        <v>2</v>
      </c>
      <c r="S917" s="23">
        <v>0.01</v>
      </c>
      <c r="T917" s="47">
        <v>9.3326619999999991</v>
      </c>
      <c r="U917" s="98" t="s">
        <v>376</v>
      </c>
      <c r="V917" s="98" t="s">
        <v>3139</v>
      </c>
      <c r="W917" s="69">
        <f t="shared" si="28"/>
        <v>2.2412147369761302E-2</v>
      </c>
    </row>
    <row r="918" spans="1:23">
      <c r="A918">
        <f t="shared" si="29"/>
        <v>771</v>
      </c>
      <c r="B918" s="99">
        <v>44408</v>
      </c>
      <c r="C918" s="23">
        <v>330</v>
      </c>
      <c r="D918" s="23">
        <v>5</v>
      </c>
      <c r="E918" s="98" t="s">
        <v>49</v>
      </c>
      <c r="F918" s="98" t="s">
        <v>164</v>
      </c>
      <c r="G918" s="98" t="s">
        <v>4120</v>
      </c>
      <c r="H918" s="98" t="s">
        <v>374</v>
      </c>
      <c r="I918" s="98" t="s">
        <v>7017</v>
      </c>
      <c r="J918" s="99">
        <v>45179</v>
      </c>
      <c r="K918" s="107">
        <v>5000000</v>
      </c>
      <c r="L918" s="98" t="s">
        <v>4420</v>
      </c>
      <c r="M918" s="23">
        <v>1095</v>
      </c>
      <c r="N918" s="23">
        <v>7</v>
      </c>
      <c r="O918" s="107">
        <v>5000000</v>
      </c>
      <c r="P918" s="23">
        <v>180</v>
      </c>
      <c r="Q918" s="23">
        <v>2</v>
      </c>
      <c r="R918" s="23">
        <v>2</v>
      </c>
      <c r="S918" s="23">
        <v>0.01</v>
      </c>
      <c r="T918" s="47">
        <v>4.2672889999999999</v>
      </c>
      <c r="U918" s="98" t="s">
        <v>376</v>
      </c>
      <c r="V918" s="98" t="s">
        <v>3139</v>
      </c>
      <c r="W918" s="69">
        <f t="shared" si="28"/>
        <v>1.0247784601795431E-2</v>
      </c>
    </row>
    <row r="919" spans="1:23">
      <c r="A919">
        <f t="shared" si="29"/>
        <v>406</v>
      </c>
      <c r="B919" s="99">
        <v>44408</v>
      </c>
      <c r="C919" s="23">
        <v>331</v>
      </c>
      <c r="D919" s="23">
        <v>5</v>
      </c>
      <c r="E919" s="98" t="s">
        <v>49</v>
      </c>
      <c r="F919" s="98" t="s">
        <v>164</v>
      </c>
      <c r="G919" s="98" t="s">
        <v>4120</v>
      </c>
      <c r="H919" s="98" t="s">
        <v>374</v>
      </c>
      <c r="I919" s="98" t="s">
        <v>7017</v>
      </c>
      <c r="J919" s="99">
        <v>44814</v>
      </c>
      <c r="K919" s="107">
        <v>6000000</v>
      </c>
      <c r="L919" s="98" t="s">
        <v>4421</v>
      </c>
      <c r="M919" s="23">
        <v>730</v>
      </c>
      <c r="N919" s="23">
        <v>7</v>
      </c>
      <c r="O919" s="107">
        <v>6000000</v>
      </c>
      <c r="P919" s="23">
        <v>180</v>
      </c>
      <c r="Q919" s="23">
        <v>2</v>
      </c>
      <c r="R919" s="23">
        <v>2</v>
      </c>
      <c r="S919" s="23">
        <v>0.01</v>
      </c>
      <c r="T919" s="47">
        <v>4.6105879999999999</v>
      </c>
      <c r="U919" s="98" t="s">
        <v>85</v>
      </c>
      <c r="V919" s="98" t="s">
        <v>3139</v>
      </c>
      <c r="W919" s="69">
        <f t="shared" si="28"/>
        <v>5.8305013909204654E-3</v>
      </c>
    </row>
    <row r="920" spans="1:23">
      <c r="A920">
        <f t="shared" si="29"/>
        <v>771</v>
      </c>
      <c r="B920" s="99">
        <v>44408</v>
      </c>
      <c r="C920" s="23">
        <v>332</v>
      </c>
      <c r="D920" s="23">
        <v>5</v>
      </c>
      <c r="E920" s="98" t="s">
        <v>49</v>
      </c>
      <c r="F920" s="98" t="s">
        <v>164</v>
      </c>
      <c r="G920" s="98" t="s">
        <v>4120</v>
      </c>
      <c r="H920" s="98" t="s">
        <v>374</v>
      </c>
      <c r="I920" s="98" t="s">
        <v>7017</v>
      </c>
      <c r="J920" s="99">
        <v>45179</v>
      </c>
      <c r="K920" s="107">
        <v>10000000</v>
      </c>
      <c r="L920" s="98" t="s">
        <v>4422</v>
      </c>
      <c r="M920" s="23">
        <v>1095</v>
      </c>
      <c r="N920" s="23">
        <v>7</v>
      </c>
      <c r="O920" s="107">
        <v>10000000</v>
      </c>
      <c r="P920" s="23">
        <v>180</v>
      </c>
      <c r="Q920" s="23">
        <v>2</v>
      </c>
      <c r="R920" s="23">
        <v>2</v>
      </c>
      <c r="S920" s="23">
        <v>0.01</v>
      </c>
      <c r="T920" s="47">
        <v>8.5377620000000007</v>
      </c>
      <c r="U920" s="98" t="s">
        <v>376</v>
      </c>
      <c r="V920" s="98" t="s">
        <v>3139</v>
      </c>
      <c r="W920" s="69">
        <f t="shared" si="28"/>
        <v>2.0503215497566295E-2</v>
      </c>
    </row>
    <row r="921" spans="1:23">
      <c r="A921">
        <f t="shared" si="29"/>
        <v>406</v>
      </c>
      <c r="B921" s="99">
        <v>44408</v>
      </c>
      <c r="C921" s="23">
        <v>333</v>
      </c>
      <c r="D921" s="23">
        <v>5</v>
      </c>
      <c r="E921" s="98" t="s">
        <v>49</v>
      </c>
      <c r="F921" s="98" t="s">
        <v>164</v>
      </c>
      <c r="G921" s="98" t="s">
        <v>4120</v>
      </c>
      <c r="H921" s="98" t="s">
        <v>374</v>
      </c>
      <c r="I921" s="98" t="s">
        <v>7017</v>
      </c>
      <c r="J921" s="99">
        <v>44814</v>
      </c>
      <c r="K921" s="107">
        <v>4000000</v>
      </c>
      <c r="L921" s="98" t="s">
        <v>4423</v>
      </c>
      <c r="M921" s="23">
        <v>730</v>
      </c>
      <c r="N921" s="23">
        <v>7</v>
      </c>
      <c r="O921" s="107">
        <v>4000000</v>
      </c>
      <c r="P921" s="23">
        <v>180</v>
      </c>
      <c r="Q921" s="23">
        <v>2</v>
      </c>
      <c r="R921" s="23">
        <v>2</v>
      </c>
      <c r="S921" s="23">
        <v>0.01</v>
      </c>
      <c r="T921" s="47">
        <v>3.0510929999999998</v>
      </c>
      <c r="U921" s="98" t="s">
        <v>85</v>
      </c>
      <c r="V921" s="98" t="s">
        <v>3139</v>
      </c>
      <c r="W921" s="69">
        <f t="shared" si="28"/>
        <v>3.8583803151198276E-3</v>
      </c>
    </row>
    <row r="922" spans="1:23">
      <c r="A922">
        <f t="shared" si="29"/>
        <v>771</v>
      </c>
      <c r="B922" s="99">
        <v>44408</v>
      </c>
      <c r="C922" s="23">
        <v>334</v>
      </c>
      <c r="D922" s="23">
        <v>5</v>
      </c>
      <c r="E922" s="98" t="s">
        <v>49</v>
      </c>
      <c r="F922" s="98" t="s">
        <v>164</v>
      </c>
      <c r="G922" s="98" t="s">
        <v>4120</v>
      </c>
      <c r="H922" s="98" t="s">
        <v>374</v>
      </c>
      <c r="I922" s="98" t="s">
        <v>7017</v>
      </c>
      <c r="J922" s="99">
        <v>45179</v>
      </c>
      <c r="K922" s="107">
        <v>13000000</v>
      </c>
      <c r="L922" s="98" t="s">
        <v>4424</v>
      </c>
      <c r="M922" s="23">
        <v>1095</v>
      </c>
      <c r="N922" s="23">
        <v>7</v>
      </c>
      <c r="O922" s="107">
        <v>13000000</v>
      </c>
      <c r="P922" s="23">
        <v>180</v>
      </c>
      <c r="Q922" s="23">
        <v>2</v>
      </c>
      <c r="R922" s="23">
        <v>2</v>
      </c>
      <c r="S922" s="23">
        <v>0.01</v>
      </c>
      <c r="T922" s="47">
        <v>11.032329000000001</v>
      </c>
      <c r="U922" s="98" t="s">
        <v>376</v>
      </c>
      <c r="V922" s="98" t="s">
        <v>3139</v>
      </c>
      <c r="W922" s="69">
        <f t="shared" si="28"/>
        <v>2.6493853884314182E-2</v>
      </c>
    </row>
    <row r="923" spans="1:23">
      <c r="A923">
        <f t="shared" si="29"/>
        <v>407</v>
      </c>
      <c r="B923" s="99">
        <v>44408</v>
      </c>
      <c r="C923" s="23">
        <v>335</v>
      </c>
      <c r="D923" s="23">
        <v>5</v>
      </c>
      <c r="E923" s="98" t="s">
        <v>49</v>
      </c>
      <c r="F923" s="98" t="s">
        <v>164</v>
      </c>
      <c r="G923" s="98" t="s">
        <v>4120</v>
      </c>
      <c r="H923" s="98" t="s">
        <v>374</v>
      </c>
      <c r="I923" s="98" t="s">
        <v>10159</v>
      </c>
      <c r="J923" s="99">
        <v>44815</v>
      </c>
      <c r="K923" s="107">
        <v>5300000</v>
      </c>
      <c r="L923" s="98" t="s">
        <v>4425</v>
      </c>
      <c r="M923" s="23">
        <v>730</v>
      </c>
      <c r="N923" s="23">
        <v>7</v>
      </c>
      <c r="O923" s="107">
        <v>5300000</v>
      </c>
      <c r="P923" s="23">
        <v>180</v>
      </c>
      <c r="Q923" s="23">
        <v>2</v>
      </c>
      <c r="R923" s="23">
        <v>2</v>
      </c>
      <c r="S923" s="23">
        <v>0.01</v>
      </c>
      <c r="T923" s="47">
        <v>4.0742630000000002</v>
      </c>
      <c r="U923" s="98" t="s">
        <v>85</v>
      </c>
      <c r="V923" s="98" t="s">
        <v>3139</v>
      </c>
      <c r="W923" s="69">
        <f t="shared" si="28"/>
        <v>5.1649607232435958E-3</v>
      </c>
    </row>
    <row r="924" spans="1:23">
      <c r="A924">
        <f t="shared" si="29"/>
        <v>1138</v>
      </c>
      <c r="B924" s="99">
        <v>44408</v>
      </c>
      <c r="C924" s="23">
        <v>336</v>
      </c>
      <c r="D924" s="23">
        <v>5</v>
      </c>
      <c r="E924" s="98" t="s">
        <v>49</v>
      </c>
      <c r="F924" s="98" t="s">
        <v>164</v>
      </c>
      <c r="G924" s="98" t="s">
        <v>4120</v>
      </c>
      <c r="H924" s="98" t="s">
        <v>374</v>
      </c>
      <c r="I924" s="98" t="s">
        <v>10159</v>
      </c>
      <c r="J924" s="99">
        <v>45546</v>
      </c>
      <c r="K924" s="107">
        <v>30000000</v>
      </c>
      <c r="L924" s="98" t="s">
        <v>4426</v>
      </c>
      <c r="M924" s="23">
        <v>1461</v>
      </c>
      <c r="N924" s="23">
        <v>7</v>
      </c>
      <c r="O924" s="107">
        <v>30000000</v>
      </c>
      <c r="P924" s="23">
        <v>180</v>
      </c>
      <c r="Q924" s="23">
        <v>2</v>
      </c>
      <c r="R924" s="23">
        <v>2</v>
      </c>
      <c r="S924" s="23">
        <v>0.01</v>
      </c>
      <c r="T924" s="47">
        <v>26.882434</v>
      </c>
      <c r="U924" s="98" t="s">
        <v>376</v>
      </c>
      <c r="V924" s="98" t="s">
        <v>3139</v>
      </c>
      <c r="W924" s="69">
        <f t="shared" si="28"/>
        <v>9.5287164662594293E-2</v>
      </c>
    </row>
    <row r="925" spans="1:23">
      <c r="A925">
        <f t="shared" si="29"/>
        <v>772</v>
      </c>
      <c r="B925" s="99">
        <v>44408</v>
      </c>
      <c r="C925" s="23">
        <v>337</v>
      </c>
      <c r="D925" s="23">
        <v>5</v>
      </c>
      <c r="E925" s="98" t="s">
        <v>49</v>
      </c>
      <c r="F925" s="98" t="s">
        <v>164</v>
      </c>
      <c r="G925" s="98" t="s">
        <v>4120</v>
      </c>
      <c r="H925" s="98" t="s">
        <v>374</v>
      </c>
      <c r="I925" s="98" t="s">
        <v>10159</v>
      </c>
      <c r="J925" s="99">
        <v>45180</v>
      </c>
      <c r="K925" s="107">
        <v>22000000</v>
      </c>
      <c r="L925" s="98" t="s">
        <v>4427</v>
      </c>
      <c r="M925" s="23">
        <v>1095</v>
      </c>
      <c r="N925" s="23">
        <v>7</v>
      </c>
      <c r="O925" s="107">
        <v>22000000</v>
      </c>
      <c r="P925" s="23">
        <v>180</v>
      </c>
      <c r="Q925" s="23">
        <v>2</v>
      </c>
      <c r="R925" s="23">
        <v>2</v>
      </c>
      <c r="S925" s="23">
        <v>0.01</v>
      </c>
      <c r="T925" s="47">
        <v>18.783078</v>
      </c>
      <c r="U925" s="98" t="s">
        <v>376</v>
      </c>
      <c r="V925" s="98" t="s">
        <v>3139</v>
      </c>
      <c r="W925" s="69">
        <f t="shared" si="28"/>
        <v>4.5165582577649251E-2</v>
      </c>
    </row>
    <row r="926" spans="1:23">
      <c r="A926">
        <f t="shared" si="29"/>
        <v>407</v>
      </c>
      <c r="B926" s="99">
        <v>44408</v>
      </c>
      <c r="C926" s="23">
        <v>338</v>
      </c>
      <c r="D926" s="23">
        <v>5</v>
      </c>
      <c r="E926" s="98" t="s">
        <v>49</v>
      </c>
      <c r="F926" s="98" t="s">
        <v>164</v>
      </c>
      <c r="G926" s="98" t="s">
        <v>4120</v>
      </c>
      <c r="H926" s="98" t="s">
        <v>374</v>
      </c>
      <c r="I926" s="98" t="s">
        <v>10159</v>
      </c>
      <c r="J926" s="99">
        <v>44815</v>
      </c>
      <c r="K926" s="107">
        <v>8000000</v>
      </c>
      <c r="L926" s="98" t="s">
        <v>4428</v>
      </c>
      <c r="M926" s="23">
        <v>730</v>
      </c>
      <c r="N926" s="23">
        <v>7</v>
      </c>
      <c r="O926" s="107">
        <v>8000000</v>
      </c>
      <c r="P926" s="23">
        <v>180</v>
      </c>
      <c r="Q926" s="23">
        <v>2</v>
      </c>
      <c r="R926" s="23">
        <v>2</v>
      </c>
      <c r="S926" s="23">
        <v>0.01</v>
      </c>
      <c r="T926" s="47">
        <v>6.1246080000000003</v>
      </c>
      <c r="U926" s="98" t="s">
        <v>85</v>
      </c>
      <c r="V926" s="98" t="s">
        <v>3139</v>
      </c>
      <c r="W926" s="69">
        <f t="shared" si="28"/>
        <v>7.7641918956295932E-3</v>
      </c>
    </row>
    <row r="927" spans="1:23">
      <c r="A927">
        <f t="shared" si="29"/>
        <v>804</v>
      </c>
      <c r="B927" s="99">
        <v>44408</v>
      </c>
      <c r="C927" s="23">
        <v>339</v>
      </c>
      <c r="D927" s="23">
        <v>5</v>
      </c>
      <c r="E927" s="98" t="s">
        <v>49</v>
      </c>
      <c r="F927" s="98" t="s">
        <v>164</v>
      </c>
      <c r="G927" s="98" t="s">
        <v>4120</v>
      </c>
      <c r="H927" s="98" t="s">
        <v>374</v>
      </c>
      <c r="I927" s="98" t="s">
        <v>6335</v>
      </c>
      <c r="J927" s="99">
        <v>45212</v>
      </c>
      <c r="K927" s="107">
        <v>12000000</v>
      </c>
      <c r="L927" s="98" t="s">
        <v>7461</v>
      </c>
      <c r="M927" s="23">
        <v>1095</v>
      </c>
      <c r="N927" s="23">
        <v>7</v>
      </c>
      <c r="O927" s="107">
        <v>12000000</v>
      </c>
      <c r="P927" s="23">
        <v>180</v>
      </c>
      <c r="Q927" s="23">
        <v>2</v>
      </c>
      <c r="R927" s="23">
        <v>2</v>
      </c>
      <c r="S927" s="23">
        <v>0.01</v>
      </c>
      <c r="T927" s="47">
        <v>10.233359999999999</v>
      </c>
      <c r="U927" s="98" t="s">
        <v>376</v>
      </c>
      <c r="V927" s="98" t="s">
        <v>3139</v>
      </c>
      <c r="W927" s="69">
        <f t="shared" si="28"/>
        <v>2.5627005100399343E-2</v>
      </c>
    </row>
    <row r="928" spans="1:23">
      <c r="A928">
        <f t="shared" si="29"/>
        <v>439</v>
      </c>
      <c r="B928" s="99">
        <v>44408</v>
      </c>
      <c r="C928" s="23">
        <v>340</v>
      </c>
      <c r="D928" s="23">
        <v>5</v>
      </c>
      <c r="E928" s="98" t="s">
        <v>49</v>
      </c>
      <c r="F928" s="98" t="s">
        <v>164</v>
      </c>
      <c r="G928" s="98" t="s">
        <v>4120</v>
      </c>
      <c r="H928" s="98" t="s">
        <v>374</v>
      </c>
      <c r="I928" s="98" t="s">
        <v>6335</v>
      </c>
      <c r="J928" s="99">
        <v>44847</v>
      </c>
      <c r="K928" s="107">
        <v>3000000</v>
      </c>
      <c r="L928" s="98" t="s">
        <v>7462</v>
      </c>
      <c r="M928" s="23">
        <v>730</v>
      </c>
      <c r="N928" s="23">
        <v>7</v>
      </c>
      <c r="O928" s="107">
        <v>3000000</v>
      </c>
      <c r="P928" s="23">
        <v>180</v>
      </c>
      <c r="Q928" s="23">
        <v>2</v>
      </c>
      <c r="R928" s="23">
        <v>2</v>
      </c>
      <c r="S928" s="23">
        <v>0.01</v>
      </c>
      <c r="T928" s="47">
        <v>2.3033980000000001</v>
      </c>
      <c r="U928" s="98" t="s">
        <v>85</v>
      </c>
      <c r="V928" s="98" t="s">
        <v>3139</v>
      </c>
      <c r="W928" s="69">
        <f t="shared" si="28"/>
        <v>3.1496120241010501E-3</v>
      </c>
    </row>
    <row r="929" spans="1:23">
      <c r="A929">
        <f t="shared" si="29"/>
        <v>1535</v>
      </c>
      <c r="B929" s="99">
        <v>44408</v>
      </c>
      <c r="C929" s="23">
        <v>341</v>
      </c>
      <c r="D929" s="23">
        <v>5</v>
      </c>
      <c r="E929" s="98" t="s">
        <v>49</v>
      </c>
      <c r="F929" s="98" t="s">
        <v>164</v>
      </c>
      <c r="G929" s="98" t="s">
        <v>4120</v>
      </c>
      <c r="H929" s="98" t="s">
        <v>374</v>
      </c>
      <c r="I929" s="98" t="s">
        <v>6335</v>
      </c>
      <c r="J929" s="99">
        <v>45943</v>
      </c>
      <c r="K929" s="107">
        <v>20000000</v>
      </c>
      <c r="L929" s="98" t="s">
        <v>7463</v>
      </c>
      <c r="M929" s="23">
        <v>1826</v>
      </c>
      <c r="N929" s="23">
        <v>7</v>
      </c>
      <c r="O929" s="107">
        <v>20000000</v>
      </c>
      <c r="P929" s="23">
        <v>180</v>
      </c>
      <c r="Q929" s="23">
        <v>2</v>
      </c>
      <c r="R929" s="23">
        <v>2</v>
      </c>
      <c r="S929" s="23">
        <v>0.01</v>
      </c>
      <c r="T929" s="47">
        <v>14.748913999999999</v>
      </c>
      <c r="U929" s="98" t="s">
        <v>376</v>
      </c>
      <c r="V929" s="98" t="s">
        <v>3139</v>
      </c>
      <c r="W929" s="69">
        <f t="shared" si="28"/>
        <v>7.0516699508678921E-2</v>
      </c>
    </row>
    <row r="930" spans="1:23">
      <c r="A930">
        <f t="shared" si="29"/>
        <v>804</v>
      </c>
      <c r="B930" s="99">
        <v>44408</v>
      </c>
      <c r="C930" s="23">
        <v>342</v>
      </c>
      <c r="D930" s="23">
        <v>5</v>
      </c>
      <c r="E930" s="98" t="s">
        <v>49</v>
      </c>
      <c r="F930" s="98" t="s">
        <v>164</v>
      </c>
      <c r="G930" s="98" t="s">
        <v>4120</v>
      </c>
      <c r="H930" s="98" t="s">
        <v>374</v>
      </c>
      <c r="I930" s="98" t="s">
        <v>6335</v>
      </c>
      <c r="J930" s="99">
        <v>45212</v>
      </c>
      <c r="K930" s="107">
        <v>5000000</v>
      </c>
      <c r="L930" s="98" t="s">
        <v>7464</v>
      </c>
      <c r="M930" s="23">
        <v>1095</v>
      </c>
      <c r="N930" s="23">
        <v>7</v>
      </c>
      <c r="O930" s="107">
        <v>5000000</v>
      </c>
      <c r="P930" s="23">
        <v>180</v>
      </c>
      <c r="Q930" s="23">
        <v>2</v>
      </c>
      <c r="R930" s="23">
        <v>2</v>
      </c>
      <c r="S930" s="23">
        <v>0.01</v>
      </c>
      <c r="T930" s="47">
        <v>4.2638999999999996</v>
      </c>
      <c r="U930" s="98" t="s">
        <v>376</v>
      </c>
      <c r="V930" s="98" t="s">
        <v>3139</v>
      </c>
      <c r="W930" s="69">
        <f t="shared" si="28"/>
        <v>1.0677918791833059E-2</v>
      </c>
    </row>
    <row r="931" spans="1:23">
      <c r="A931">
        <f t="shared" si="29"/>
        <v>1170</v>
      </c>
      <c r="B931" s="99">
        <v>44408</v>
      </c>
      <c r="C931" s="23">
        <v>343</v>
      </c>
      <c r="D931" s="23">
        <v>5</v>
      </c>
      <c r="E931" s="98" t="s">
        <v>49</v>
      </c>
      <c r="F931" s="98" t="s">
        <v>164</v>
      </c>
      <c r="G931" s="98" t="s">
        <v>4120</v>
      </c>
      <c r="H931" s="98" t="s">
        <v>374</v>
      </c>
      <c r="I931" s="98" t="s">
        <v>6335</v>
      </c>
      <c r="J931" s="99">
        <v>45578</v>
      </c>
      <c r="K931" s="107">
        <v>10000000</v>
      </c>
      <c r="L931" s="98" t="s">
        <v>7465</v>
      </c>
      <c r="M931" s="23">
        <v>1461</v>
      </c>
      <c r="N931" s="23">
        <v>7</v>
      </c>
      <c r="O931" s="107">
        <v>10000000</v>
      </c>
      <c r="P931" s="23">
        <v>180</v>
      </c>
      <c r="Q931" s="23">
        <v>2</v>
      </c>
      <c r="R931" s="23">
        <v>2</v>
      </c>
      <c r="S931" s="23">
        <v>0.01</v>
      </c>
      <c r="T931" s="47">
        <v>8.9507300000000001</v>
      </c>
      <c r="U931" s="98" t="s">
        <v>376</v>
      </c>
      <c r="V931" s="98" t="s">
        <v>3139</v>
      </c>
      <c r="W931" s="69">
        <f t="shared" si="28"/>
        <v>3.2618791942606438E-2</v>
      </c>
    </row>
    <row r="932" spans="1:23">
      <c r="A932">
        <f t="shared" si="29"/>
        <v>439</v>
      </c>
      <c r="B932" s="99">
        <v>44408</v>
      </c>
      <c r="C932" s="23">
        <v>344</v>
      </c>
      <c r="D932" s="23">
        <v>5</v>
      </c>
      <c r="E932" s="98" t="s">
        <v>49</v>
      </c>
      <c r="F932" s="98" t="s">
        <v>164</v>
      </c>
      <c r="G932" s="98" t="s">
        <v>4120</v>
      </c>
      <c r="H932" s="98" t="s">
        <v>374</v>
      </c>
      <c r="I932" s="98" t="s">
        <v>6335</v>
      </c>
      <c r="J932" s="99">
        <v>44847</v>
      </c>
      <c r="K932" s="107">
        <v>5000000</v>
      </c>
      <c r="L932" s="98" t="s">
        <v>7466</v>
      </c>
      <c r="M932" s="23">
        <v>730</v>
      </c>
      <c r="N932" s="23">
        <v>7</v>
      </c>
      <c r="O932" s="107">
        <v>5000000</v>
      </c>
      <c r="P932" s="23">
        <v>180</v>
      </c>
      <c r="Q932" s="23">
        <v>2</v>
      </c>
      <c r="R932" s="23">
        <v>2</v>
      </c>
      <c r="S932" s="23">
        <v>0.01</v>
      </c>
      <c r="T932" s="47">
        <v>3.8352019999999998</v>
      </c>
      <c r="U932" s="98" t="s">
        <v>85</v>
      </c>
      <c r="V932" s="98" t="s">
        <v>3139</v>
      </c>
      <c r="W932" s="69">
        <f t="shared" si="28"/>
        <v>5.2441646359232723E-3</v>
      </c>
    </row>
    <row r="933" spans="1:23">
      <c r="A933">
        <f t="shared" si="29"/>
        <v>1170</v>
      </c>
      <c r="B933" s="99">
        <v>44408</v>
      </c>
      <c r="C933" s="23">
        <v>345</v>
      </c>
      <c r="D933" s="23">
        <v>5</v>
      </c>
      <c r="E933" s="98" t="s">
        <v>49</v>
      </c>
      <c r="F933" s="98" t="s">
        <v>164</v>
      </c>
      <c r="G933" s="98" t="s">
        <v>4120</v>
      </c>
      <c r="H933" s="98" t="s">
        <v>374</v>
      </c>
      <c r="I933" s="98" t="s">
        <v>6335</v>
      </c>
      <c r="J933" s="99">
        <v>45578</v>
      </c>
      <c r="K933" s="107">
        <v>10000000</v>
      </c>
      <c r="L933" s="98" t="s">
        <v>7467</v>
      </c>
      <c r="M933" s="23">
        <v>1461</v>
      </c>
      <c r="N933" s="23">
        <v>7</v>
      </c>
      <c r="O933" s="107">
        <v>10000000</v>
      </c>
      <c r="P933" s="23">
        <v>180</v>
      </c>
      <c r="Q933" s="23">
        <v>2</v>
      </c>
      <c r="R933" s="23">
        <v>2</v>
      </c>
      <c r="S933" s="23">
        <v>0.01</v>
      </c>
      <c r="T933" s="47">
        <v>8.9507300000000001</v>
      </c>
      <c r="U933" s="98" t="s">
        <v>376</v>
      </c>
      <c r="V933" s="98" t="s">
        <v>3139</v>
      </c>
      <c r="W933" s="69">
        <f t="shared" si="28"/>
        <v>3.2618791942606438E-2</v>
      </c>
    </row>
    <row r="934" spans="1:23">
      <c r="A934">
        <f t="shared" si="29"/>
        <v>1170</v>
      </c>
      <c r="B934" s="99">
        <v>44408</v>
      </c>
      <c r="C934" s="23">
        <v>346</v>
      </c>
      <c r="D934" s="23">
        <v>5</v>
      </c>
      <c r="E934" s="98" t="s">
        <v>49</v>
      </c>
      <c r="F934" s="98" t="s">
        <v>164</v>
      </c>
      <c r="G934" s="98" t="s">
        <v>4120</v>
      </c>
      <c r="H934" s="98" t="s">
        <v>374</v>
      </c>
      <c r="I934" s="98" t="s">
        <v>6995</v>
      </c>
      <c r="J934" s="99">
        <v>45578</v>
      </c>
      <c r="K934" s="107">
        <v>21940000</v>
      </c>
      <c r="L934" s="98" t="s">
        <v>7468</v>
      </c>
      <c r="M934" s="23">
        <v>1460</v>
      </c>
      <c r="N934" s="23">
        <v>7</v>
      </c>
      <c r="O934" s="107">
        <v>21940000</v>
      </c>
      <c r="P934" s="23">
        <v>180</v>
      </c>
      <c r="Q934" s="23">
        <v>2</v>
      </c>
      <c r="R934" s="23">
        <v>2</v>
      </c>
      <c r="S934" s="23">
        <v>0.01</v>
      </c>
      <c r="T934" s="47">
        <v>19.637902</v>
      </c>
      <c r="U934" s="98" t="s">
        <v>376</v>
      </c>
      <c r="V934" s="98" t="s">
        <v>3139</v>
      </c>
      <c r="W934" s="69">
        <f t="shared" si="28"/>
        <v>7.156563090689752E-2</v>
      </c>
    </row>
    <row r="935" spans="1:23">
      <c r="A935">
        <f t="shared" si="29"/>
        <v>804</v>
      </c>
      <c r="B935" s="99">
        <v>44408</v>
      </c>
      <c r="C935" s="23">
        <v>347</v>
      </c>
      <c r="D935" s="23">
        <v>5</v>
      </c>
      <c r="E935" s="98" t="s">
        <v>49</v>
      </c>
      <c r="F935" s="98" t="s">
        <v>164</v>
      </c>
      <c r="G935" s="98" t="s">
        <v>4120</v>
      </c>
      <c r="H935" s="98" t="s">
        <v>374</v>
      </c>
      <c r="I935" s="98" t="s">
        <v>6995</v>
      </c>
      <c r="J935" s="99">
        <v>45212</v>
      </c>
      <c r="K935" s="107">
        <v>30000000</v>
      </c>
      <c r="L935" s="98" t="s">
        <v>7469</v>
      </c>
      <c r="M935" s="23">
        <v>1094</v>
      </c>
      <c r="N935" s="23">
        <v>7</v>
      </c>
      <c r="O935" s="107">
        <v>30000000</v>
      </c>
      <c r="P935" s="23">
        <v>180</v>
      </c>
      <c r="Q935" s="23">
        <v>2</v>
      </c>
      <c r="R935" s="23">
        <v>2</v>
      </c>
      <c r="S935" s="23">
        <v>0.01</v>
      </c>
      <c r="T935" s="47">
        <v>25.583397999999999</v>
      </c>
      <c r="U935" s="98" t="s">
        <v>85</v>
      </c>
      <c r="V935" s="98" t="s">
        <v>3139</v>
      </c>
      <c r="W935" s="69">
        <f t="shared" si="28"/>
        <v>6.4067507742476215E-2</v>
      </c>
    </row>
    <row r="936" spans="1:23">
      <c r="A936">
        <f t="shared" si="29"/>
        <v>1170</v>
      </c>
      <c r="B936" s="99">
        <v>44408</v>
      </c>
      <c r="C936" s="23">
        <v>348</v>
      </c>
      <c r="D936" s="23">
        <v>5</v>
      </c>
      <c r="E936" s="98" t="s">
        <v>49</v>
      </c>
      <c r="F936" s="98" t="s">
        <v>164</v>
      </c>
      <c r="G936" s="98" t="s">
        <v>4120</v>
      </c>
      <c r="H936" s="98" t="s">
        <v>374</v>
      </c>
      <c r="I936" s="98" t="s">
        <v>6995</v>
      </c>
      <c r="J936" s="99">
        <v>45578</v>
      </c>
      <c r="K936" s="107">
        <v>40000000</v>
      </c>
      <c r="L936" s="98" t="s">
        <v>7470</v>
      </c>
      <c r="M936" s="23">
        <v>1460</v>
      </c>
      <c r="N936" s="23">
        <v>7</v>
      </c>
      <c r="O936" s="107">
        <v>40000000</v>
      </c>
      <c r="P936" s="23">
        <v>180</v>
      </c>
      <c r="Q936" s="23">
        <v>2</v>
      </c>
      <c r="R936" s="23">
        <v>2</v>
      </c>
      <c r="S936" s="23">
        <v>0.01</v>
      </c>
      <c r="T936" s="47">
        <v>35.730583000000003</v>
      </c>
      <c r="U936" s="98" t="s">
        <v>376</v>
      </c>
      <c r="V936" s="98" t="s">
        <v>3139</v>
      </c>
      <c r="W936" s="69">
        <f t="shared" si="28"/>
        <v>0.13021155289736489</v>
      </c>
    </row>
    <row r="937" spans="1:23">
      <c r="A937">
        <f t="shared" si="29"/>
        <v>467</v>
      </c>
      <c r="B937" s="99">
        <v>44408</v>
      </c>
      <c r="C937" s="23">
        <v>349</v>
      </c>
      <c r="D937" s="23">
        <v>5</v>
      </c>
      <c r="E937" s="98" t="s">
        <v>49</v>
      </c>
      <c r="F937" s="98" t="s">
        <v>164</v>
      </c>
      <c r="G937" s="98" t="s">
        <v>4120</v>
      </c>
      <c r="H937" s="98" t="s">
        <v>374</v>
      </c>
      <c r="I937" s="98" t="s">
        <v>10066</v>
      </c>
      <c r="J937" s="99">
        <v>44875</v>
      </c>
      <c r="K937" s="107">
        <v>6000000</v>
      </c>
      <c r="L937" s="98" t="s">
        <v>7471</v>
      </c>
      <c r="M937" s="23">
        <v>729</v>
      </c>
      <c r="N937" s="23">
        <v>7</v>
      </c>
      <c r="O937" s="107">
        <v>6000000</v>
      </c>
      <c r="P937" s="23">
        <v>180</v>
      </c>
      <c r="Q937" s="23">
        <v>2</v>
      </c>
      <c r="R937" s="23">
        <v>2</v>
      </c>
      <c r="S937" s="23">
        <v>0.01</v>
      </c>
      <c r="T937" s="47">
        <v>4.6022420000000004</v>
      </c>
      <c r="U937" s="98" t="s">
        <v>85</v>
      </c>
      <c r="V937" s="98" t="s">
        <v>3139</v>
      </c>
      <c r="W937" s="69">
        <f t="shared" si="28"/>
        <v>6.6943726800580737E-3</v>
      </c>
    </row>
    <row r="938" spans="1:23">
      <c r="A938">
        <f t="shared" si="29"/>
        <v>832</v>
      </c>
      <c r="B938" s="99">
        <v>44408</v>
      </c>
      <c r="C938" s="23">
        <v>350</v>
      </c>
      <c r="D938" s="23">
        <v>5</v>
      </c>
      <c r="E938" s="98" t="s">
        <v>49</v>
      </c>
      <c r="F938" s="98" t="s">
        <v>164</v>
      </c>
      <c r="G938" s="98" t="s">
        <v>4120</v>
      </c>
      <c r="H938" s="98" t="s">
        <v>374</v>
      </c>
      <c r="I938" s="98" t="s">
        <v>10066</v>
      </c>
      <c r="J938" s="99">
        <v>45240</v>
      </c>
      <c r="K938" s="107">
        <v>8000000</v>
      </c>
      <c r="L938" s="98" t="s">
        <v>7472</v>
      </c>
      <c r="M938" s="23">
        <v>1094</v>
      </c>
      <c r="N938" s="23">
        <v>7</v>
      </c>
      <c r="O938" s="107">
        <v>8000000</v>
      </c>
      <c r="P938" s="23">
        <v>30</v>
      </c>
      <c r="Q938" s="23">
        <v>2</v>
      </c>
      <c r="R938" s="23">
        <v>2</v>
      </c>
      <c r="S938" s="23">
        <v>0.01</v>
      </c>
      <c r="T938" s="47">
        <v>6.4086509999999999</v>
      </c>
      <c r="U938" s="98" t="s">
        <v>85</v>
      </c>
      <c r="V938" s="98" t="s">
        <v>3139</v>
      </c>
      <c r="W938" s="69">
        <f t="shared" si="28"/>
        <v>1.6607853376222087E-2</v>
      </c>
    </row>
    <row r="939" spans="1:23">
      <c r="A939">
        <f t="shared" si="29"/>
        <v>467</v>
      </c>
      <c r="B939" s="99">
        <v>44408</v>
      </c>
      <c r="C939" s="23">
        <v>351</v>
      </c>
      <c r="D939" s="23">
        <v>5</v>
      </c>
      <c r="E939" s="98" t="s">
        <v>49</v>
      </c>
      <c r="F939" s="98" t="s">
        <v>164</v>
      </c>
      <c r="G939" s="98" t="s">
        <v>4120</v>
      </c>
      <c r="H939" s="98" t="s">
        <v>374</v>
      </c>
      <c r="I939" s="98" t="s">
        <v>10066</v>
      </c>
      <c r="J939" s="99">
        <v>44875</v>
      </c>
      <c r="K939" s="107">
        <v>4000000</v>
      </c>
      <c r="L939" s="98" t="s">
        <v>7473</v>
      </c>
      <c r="M939" s="23">
        <v>729</v>
      </c>
      <c r="N939" s="23">
        <v>7</v>
      </c>
      <c r="O939" s="107">
        <v>4000000</v>
      </c>
      <c r="P939" s="23">
        <v>180</v>
      </c>
      <c r="Q939" s="23">
        <v>2</v>
      </c>
      <c r="R939" s="23">
        <v>2</v>
      </c>
      <c r="S939" s="23">
        <v>0.01</v>
      </c>
      <c r="T939" s="47">
        <v>3.0711970000000002</v>
      </c>
      <c r="U939" s="98" t="s">
        <v>85</v>
      </c>
      <c r="V939" s="98" t="s">
        <v>3139</v>
      </c>
      <c r="W939" s="69">
        <f t="shared" si="28"/>
        <v>4.4673307687592943E-3</v>
      </c>
    </row>
    <row r="940" spans="1:23">
      <c r="A940">
        <f t="shared" si="29"/>
        <v>833</v>
      </c>
      <c r="B940" s="99">
        <v>44408</v>
      </c>
      <c r="C940" s="23">
        <v>352</v>
      </c>
      <c r="D940" s="23">
        <v>5</v>
      </c>
      <c r="E940" s="98" t="s">
        <v>49</v>
      </c>
      <c r="F940" s="98" t="s">
        <v>164</v>
      </c>
      <c r="G940" s="98" t="s">
        <v>4120</v>
      </c>
      <c r="H940" s="98" t="s">
        <v>374</v>
      </c>
      <c r="I940" s="98" t="s">
        <v>10066</v>
      </c>
      <c r="J940" s="99">
        <v>45241</v>
      </c>
      <c r="K940" s="107">
        <v>15000000</v>
      </c>
      <c r="L940" s="98" t="s">
        <v>7474</v>
      </c>
      <c r="M940" s="23">
        <v>1095</v>
      </c>
      <c r="N940" s="23">
        <v>7</v>
      </c>
      <c r="O940" s="107">
        <v>15000000</v>
      </c>
      <c r="P940" s="23">
        <v>180</v>
      </c>
      <c r="Q940" s="23">
        <v>2</v>
      </c>
      <c r="R940" s="23">
        <v>2</v>
      </c>
      <c r="S940" s="23">
        <v>0.01</v>
      </c>
      <c r="T940" s="47">
        <v>12.766295</v>
      </c>
      <c r="U940" s="98" t="s">
        <v>376</v>
      </c>
      <c r="V940" s="98" t="s">
        <v>3139</v>
      </c>
      <c r="W940" s="69">
        <f t="shared" si="28"/>
        <v>3.3123287280964496E-2</v>
      </c>
    </row>
    <row r="941" spans="1:23">
      <c r="A941">
        <f t="shared" si="29"/>
        <v>1198</v>
      </c>
      <c r="B941" s="99">
        <v>44408</v>
      </c>
      <c r="C941" s="23">
        <v>353</v>
      </c>
      <c r="D941" s="23">
        <v>5</v>
      </c>
      <c r="E941" s="98" t="s">
        <v>49</v>
      </c>
      <c r="F941" s="98" t="s">
        <v>164</v>
      </c>
      <c r="G941" s="98" t="s">
        <v>4120</v>
      </c>
      <c r="H941" s="98" t="s">
        <v>374</v>
      </c>
      <c r="I941" s="98" t="s">
        <v>10066</v>
      </c>
      <c r="J941" s="99">
        <v>45606</v>
      </c>
      <c r="K941" s="107">
        <v>10000000</v>
      </c>
      <c r="L941" s="98" t="s">
        <v>7475</v>
      </c>
      <c r="M941" s="23">
        <v>1460</v>
      </c>
      <c r="N941" s="23">
        <v>7</v>
      </c>
      <c r="O941" s="107">
        <v>10000000</v>
      </c>
      <c r="P941" s="23">
        <v>180</v>
      </c>
      <c r="Q941" s="23">
        <v>2</v>
      </c>
      <c r="R941" s="23">
        <v>2</v>
      </c>
      <c r="S941" s="23">
        <v>0.01</v>
      </c>
      <c r="T941" s="47">
        <v>8.9424670000000006</v>
      </c>
      <c r="U941" s="98" t="s">
        <v>376</v>
      </c>
      <c r="V941" s="98" t="s">
        <v>3139</v>
      </c>
      <c r="W941" s="69">
        <f t="shared" si="28"/>
        <v>3.3368579438208215E-2</v>
      </c>
    </row>
    <row r="942" spans="1:23">
      <c r="A942">
        <f t="shared" si="29"/>
        <v>467</v>
      </c>
      <c r="B942" s="99">
        <v>44408</v>
      </c>
      <c r="C942" s="23">
        <v>354</v>
      </c>
      <c r="D942" s="23">
        <v>5</v>
      </c>
      <c r="E942" s="98" t="s">
        <v>49</v>
      </c>
      <c r="F942" s="98" t="s">
        <v>164</v>
      </c>
      <c r="G942" s="98" t="s">
        <v>4120</v>
      </c>
      <c r="H942" s="98" t="s">
        <v>374</v>
      </c>
      <c r="I942" s="98" t="s">
        <v>10066</v>
      </c>
      <c r="J942" s="99">
        <v>44875</v>
      </c>
      <c r="K942" s="107">
        <v>7000000</v>
      </c>
      <c r="L942" s="98" t="s">
        <v>7476</v>
      </c>
      <c r="M942" s="23">
        <v>729</v>
      </c>
      <c r="N942" s="23">
        <v>7</v>
      </c>
      <c r="O942" s="107">
        <v>7000000</v>
      </c>
      <c r="P942" s="23">
        <v>180</v>
      </c>
      <c r="Q942" s="23">
        <v>2</v>
      </c>
      <c r="R942" s="23">
        <v>2</v>
      </c>
      <c r="S942" s="23">
        <v>0.01</v>
      </c>
      <c r="T942" s="47">
        <v>5.3745950000000002</v>
      </c>
      <c r="U942" s="98" t="s">
        <v>85</v>
      </c>
      <c r="V942" s="98" t="s">
        <v>3139</v>
      </c>
      <c r="W942" s="69">
        <f t="shared" si="28"/>
        <v>7.8178292089761282E-3</v>
      </c>
    </row>
    <row r="943" spans="1:23">
      <c r="A943">
        <f t="shared" si="29"/>
        <v>832</v>
      </c>
      <c r="B943" s="99">
        <v>44408</v>
      </c>
      <c r="C943" s="23">
        <v>355</v>
      </c>
      <c r="D943" s="23">
        <v>5</v>
      </c>
      <c r="E943" s="98" t="s">
        <v>49</v>
      </c>
      <c r="F943" s="98" t="s">
        <v>164</v>
      </c>
      <c r="G943" s="98" t="s">
        <v>4120</v>
      </c>
      <c r="H943" s="98" t="s">
        <v>374</v>
      </c>
      <c r="I943" s="98" t="s">
        <v>10066</v>
      </c>
      <c r="J943" s="99">
        <v>45240</v>
      </c>
      <c r="K943" s="107">
        <v>18000000</v>
      </c>
      <c r="L943" s="98" t="s">
        <v>7477</v>
      </c>
      <c r="M943" s="23">
        <v>1094</v>
      </c>
      <c r="N943" s="23">
        <v>7</v>
      </c>
      <c r="O943" s="107">
        <v>18000000</v>
      </c>
      <c r="P943" s="23">
        <v>180</v>
      </c>
      <c r="Q943" s="23">
        <v>2</v>
      </c>
      <c r="R943" s="23">
        <v>2</v>
      </c>
      <c r="S943" s="23">
        <v>0.01</v>
      </c>
      <c r="T943" s="47">
        <v>15.293824000000001</v>
      </c>
      <c r="U943" s="98" t="s">
        <v>85</v>
      </c>
      <c r="V943" s="98" t="s">
        <v>3139</v>
      </c>
      <c r="W943" s="69">
        <f t="shared" si="28"/>
        <v>3.9633549487052173E-2</v>
      </c>
    </row>
    <row r="944" spans="1:23">
      <c r="A944">
        <f t="shared" si="29"/>
        <v>832</v>
      </c>
      <c r="B944" s="99">
        <v>44408</v>
      </c>
      <c r="C944" s="23">
        <v>356</v>
      </c>
      <c r="D944" s="23">
        <v>5</v>
      </c>
      <c r="E944" s="98" t="s">
        <v>49</v>
      </c>
      <c r="F944" s="98" t="s">
        <v>164</v>
      </c>
      <c r="G944" s="98" t="s">
        <v>4120</v>
      </c>
      <c r="H944" s="98" t="s">
        <v>374</v>
      </c>
      <c r="I944" s="98" t="s">
        <v>10066</v>
      </c>
      <c r="J944" s="99">
        <v>45240</v>
      </c>
      <c r="K944" s="107">
        <v>18000000</v>
      </c>
      <c r="L944" s="98" t="s">
        <v>7478</v>
      </c>
      <c r="M944" s="23">
        <v>1094</v>
      </c>
      <c r="N944" s="23">
        <v>7</v>
      </c>
      <c r="O944" s="107">
        <v>18000000</v>
      </c>
      <c r="P944" s="23">
        <v>180</v>
      </c>
      <c r="Q944" s="23">
        <v>2</v>
      </c>
      <c r="R944" s="23">
        <v>2</v>
      </c>
      <c r="S944" s="23">
        <v>0.01</v>
      </c>
      <c r="T944" s="47">
        <v>15.335369</v>
      </c>
      <c r="U944" s="98" t="s">
        <v>85</v>
      </c>
      <c r="V944" s="98" t="s">
        <v>3139</v>
      </c>
      <c r="W944" s="69">
        <f t="shared" si="28"/>
        <v>3.9741212280441161E-2</v>
      </c>
    </row>
    <row r="945" spans="1:23">
      <c r="A945">
        <f t="shared" si="29"/>
        <v>1198</v>
      </c>
      <c r="B945" s="99">
        <v>44408</v>
      </c>
      <c r="C945" s="23">
        <v>357</v>
      </c>
      <c r="D945" s="23">
        <v>5</v>
      </c>
      <c r="E945" s="98" t="s">
        <v>49</v>
      </c>
      <c r="F945" s="98" t="s">
        <v>164</v>
      </c>
      <c r="G945" s="98" t="s">
        <v>4120</v>
      </c>
      <c r="H945" s="98" t="s">
        <v>374</v>
      </c>
      <c r="I945" s="98" t="s">
        <v>10066</v>
      </c>
      <c r="J945" s="99">
        <v>45606</v>
      </c>
      <c r="K945" s="107">
        <v>30000000</v>
      </c>
      <c r="L945" s="98" t="s">
        <v>7480</v>
      </c>
      <c r="M945" s="23">
        <v>1460</v>
      </c>
      <c r="N945" s="23">
        <v>7</v>
      </c>
      <c r="O945" s="107">
        <v>30000000</v>
      </c>
      <c r="P945" s="23">
        <v>180</v>
      </c>
      <c r="Q945" s="23">
        <v>2</v>
      </c>
      <c r="R945" s="23">
        <v>2</v>
      </c>
      <c r="S945" s="23">
        <v>0.01</v>
      </c>
      <c r="T945" s="47">
        <v>26.827403</v>
      </c>
      <c r="U945" s="98" t="s">
        <v>376</v>
      </c>
      <c r="V945" s="98" t="s">
        <v>3139</v>
      </c>
      <c r="W945" s="69">
        <f t="shared" si="28"/>
        <v>0.10010574577757182</v>
      </c>
    </row>
    <row r="946" spans="1:23">
      <c r="A946">
        <f t="shared" si="29"/>
        <v>832</v>
      </c>
      <c r="B946" s="99">
        <v>44408</v>
      </c>
      <c r="C946" s="23">
        <v>358</v>
      </c>
      <c r="D946" s="23">
        <v>5</v>
      </c>
      <c r="E946" s="98" t="s">
        <v>49</v>
      </c>
      <c r="F946" s="98" t="s">
        <v>164</v>
      </c>
      <c r="G946" s="98" t="s">
        <v>4120</v>
      </c>
      <c r="H946" s="98" t="s">
        <v>374</v>
      </c>
      <c r="I946" s="98" t="s">
        <v>10066</v>
      </c>
      <c r="J946" s="99">
        <v>45240</v>
      </c>
      <c r="K946" s="107">
        <v>109000000</v>
      </c>
      <c r="L946" s="98" t="s">
        <v>7481</v>
      </c>
      <c r="M946" s="23">
        <v>1094</v>
      </c>
      <c r="N946" s="23">
        <v>7</v>
      </c>
      <c r="O946" s="107">
        <v>109000000</v>
      </c>
      <c r="P946" s="23">
        <v>30</v>
      </c>
      <c r="Q946" s="23">
        <v>2</v>
      </c>
      <c r="R946" s="23">
        <v>2</v>
      </c>
      <c r="S946" s="23">
        <v>0.01</v>
      </c>
      <c r="T946" s="47">
        <v>88.124826999999996</v>
      </c>
      <c r="U946" s="98" t="s">
        <v>85</v>
      </c>
      <c r="V946" s="98" t="s">
        <v>3139</v>
      </c>
      <c r="W946" s="69">
        <f t="shared" si="28"/>
        <v>0.22837321077726611</v>
      </c>
    </row>
    <row r="947" spans="1:23">
      <c r="A947">
        <f t="shared" si="29"/>
        <v>1593</v>
      </c>
      <c r="B947" s="99">
        <v>44408</v>
      </c>
      <c r="C947" s="23">
        <v>359</v>
      </c>
      <c r="D947" s="23">
        <v>5</v>
      </c>
      <c r="E947" s="98" t="s">
        <v>49</v>
      </c>
      <c r="F947" s="98" t="s">
        <v>164</v>
      </c>
      <c r="G947" s="98" t="s">
        <v>4120</v>
      </c>
      <c r="H947" s="98" t="s">
        <v>374</v>
      </c>
      <c r="I947" s="98" t="s">
        <v>10075</v>
      </c>
      <c r="J947" s="99">
        <v>46001</v>
      </c>
      <c r="K947" s="107">
        <v>40000000</v>
      </c>
      <c r="L947" s="98" t="s">
        <v>7482</v>
      </c>
      <c r="M947" s="23">
        <v>1826</v>
      </c>
      <c r="N947" s="23">
        <v>7</v>
      </c>
      <c r="O947" s="107">
        <v>40000000</v>
      </c>
      <c r="P947" s="23">
        <v>180</v>
      </c>
      <c r="Q947" s="23">
        <v>2</v>
      </c>
      <c r="R947" s="23">
        <v>2</v>
      </c>
      <c r="S947" s="23">
        <v>0.01</v>
      </c>
      <c r="T947" s="47">
        <v>36.700941999999998</v>
      </c>
      <c r="U947" s="98" t="s">
        <v>376</v>
      </c>
      <c r="V947" s="98" t="s">
        <v>3139</v>
      </c>
      <c r="W947" s="69">
        <f t="shared" si="28"/>
        <v>0.18210276552572799</v>
      </c>
    </row>
    <row r="948" spans="1:23">
      <c r="A948">
        <f t="shared" si="29"/>
        <v>862</v>
      </c>
      <c r="B948" s="99">
        <v>44408</v>
      </c>
      <c r="C948" s="23">
        <v>360</v>
      </c>
      <c r="D948" s="23">
        <v>5</v>
      </c>
      <c r="E948" s="98" t="s">
        <v>49</v>
      </c>
      <c r="F948" s="98" t="s">
        <v>164</v>
      </c>
      <c r="G948" s="98" t="s">
        <v>4120</v>
      </c>
      <c r="H948" s="98" t="s">
        <v>374</v>
      </c>
      <c r="I948" s="98" t="s">
        <v>10075</v>
      </c>
      <c r="J948" s="99">
        <v>45270</v>
      </c>
      <c r="K948" s="107">
        <v>17200000</v>
      </c>
      <c r="L948" s="98" t="s">
        <v>7479</v>
      </c>
      <c r="M948" s="23">
        <v>1095</v>
      </c>
      <c r="N948" s="23">
        <v>7</v>
      </c>
      <c r="O948" s="107">
        <v>17200000</v>
      </c>
      <c r="P948" s="23">
        <v>180</v>
      </c>
      <c r="Q948" s="23">
        <v>2</v>
      </c>
      <c r="R948" s="23">
        <v>2</v>
      </c>
      <c r="S948" s="23">
        <v>0.01</v>
      </c>
      <c r="T948" s="47">
        <v>14.638685000000001</v>
      </c>
      <c r="U948" s="98" t="s">
        <v>376</v>
      </c>
      <c r="V948" s="98" t="s">
        <v>3139</v>
      </c>
      <c r="W948" s="69">
        <f t="shared" si="28"/>
        <v>3.9303650162387169E-2</v>
      </c>
    </row>
    <row r="949" spans="1:23">
      <c r="A949">
        <f t="shared" si="29"/>
        <v>1228</v>
      </c>
      <c r="B949" s="99">
        <v>44408</v>
      </c>
      <c r="C949" s="23">
        <v>361</v>
      </c>
      <c r="D949" s="23">
        <v>5</v>
      </c>
      <c r="E949" s="98" t="s">
        <v>49</v>
      </c>
      <c r="F949" s="98" t="s">
        <v>164</v>
      </c>
      <c r="G949" s="98" t="s">
        <v>4120</v>
      </c>
      <c r="H949" s="98" t="s">
        <v>374</v>
      </c>
      <c r="I949" s="98" t="s">
        <v>10075</v>
      </c>
      <c r="J949" s="99">
        <v>45636</v>
      </c>
      <c r="K949" s="107">
        <v>13000000</v>
      </c>
      <c r="L949" s="98" t="s">
        <v>7483</v>
      </c>
      <c r="M949" s="23">
        <v>1461</v>
      </c>
      <c r="N949" s="23">
        <v>7</v>
      </c>
      <c r="O949" s="107">
        <v>13000000</v>
      </c>
      <c r="P949" s="23">
        <v>180</v>
      </c>
      <c r="Q949" s="23">
        <v>2</v>
      </c>
      <c r="R949" s="23">
        <v>2</v>
      </c>
      <c r="S949" s="23">
        <v>0.01</v>
      </c>
      <c r="T949" s="47">
        <v>11.625208000000001</v>
      </c>
      <c r="U949" s="98" t="s">
        <v>376</v>
      </c>
      <c r="V949" s="98" t="s">
        <v>3139</v>
      </c>
      <c r="W949" s="69">
        <f t="shared" si="28"/>
        <v>4.4465446026026888E-2</v>
      </c>
    </row>
    <row r="950" spans="1:23">
      <c r="A950">
        <f t="shared" si="29"/>
        <v>862</v>
      </c>
      <c r="B950" s="99">
        <v>44408</v>
      </c>
      <c r="C950" s="23">
        <v>362</v>
      </c>
      <c r="D950" s="23">
        <v>5</v>
      </c>
      <c r="E950" s="98" t="s">
        <v>49</v>
      </c>
      <c r="F950" s="98" t="s">
        <v>164</v>
      </c>
      <c r="G950" s="98" t="s">
        <v>4120</v>
      </c>
      <c r="H950" s="98" t="s">
        <v>374</v>
      </c>
      <c r="I950" s="98" t="s">
        <v>10075</v>
      </c>
      <c r="J950" s="99">
        <v>45270</v>
      </c>
      <c r="K950" s="107">
        <v>15500000</v>
      </c>
      <c r="L950" s="98" t="s">
        <v>7484</v>
      </c>
      <c r="M950" s="23">
        <v>1095</v>
      </c>
      <c r="N950" s="23">
        <v>7</v>
      </c>
      <c r="O950" s="107">
        <v>15500000</v>
      </c>
      <c r="P950" s="23">
        <v>180</v>
      </c>
      <c r="Q950" s="23">
        <v>2</v>
      </c>
      <c r="R950" s="23">
        <v>2</v>
      </c>
      <c r="S950" s="23">
        <v>0.01</v>
      </c>
      <c r="T950" s="47">
        <v>13.191838000000001</v>
      </c>
      <c r="U950" s="98" t="s">
        <v>376</v>
      </c>
      <c r="V950" s="98" t="s">
        <v>3139</v>
      </c>
      <c r="W950" s="69">
        <f t="shared" si="28"/>
        <v>3.5418986456152671E-2</v>
      </c>
    </row>
    <row r="951" spans="1:23">
      <c r="A951">
        <f t="shared" si="29"/>
        <v>1228</v>
      </c>
      <c r="B951" s="99">
        <v>44408</v>
      </c>
      <c r="C951" s="23">
        <v>363</v>
      </c>
      <c r="D951" s="23">
        <v>5</v>
      </c>
      <c r="E951" s="98" t="s">
        <v>49</v>
      </c>
      <c r="F951" s="98" t="s">
        <v>164</v>
      </c>
      <c r="G951" s="98" t="s">
        <v>4120</v>
      </c>
      <c r="H951" s="98" t="s">
        <v>374</v>
      </c>
      <c r="I951" s="98" t="s">
        <v>10075</v>
      </c>
      <c r="J951" s="99">
        <v>45636</v>
      </c>
      <c r="K951" s="107">
        <v>20000000</v>
      </c>
      <c r="L951" s="98" t="s">
        <v>7485</v>
      </c>
      <c r="M951" s="23">
        <v>1461</v>
      </c>
      <c r="N951" s="23">
        <v>7</v>
      </c>
      <c r="O951" s="107">
        <v>20000000</v>
      </c>
      <c r="P951" s="23">
        <v>180</v>
      </c>
      <c r="Q951" s="23">
        <v>2</v>
      </c>
      <c r="R951" s="23">
        <v>2</v>
      </c>
      <c r="S951" s="23">
        <v>0.01</v>
      </c>
      <c r="T951" s="47">
        <v>17.867090000000001</v>
      </c>
      <c r="U951" s="98" t="s">
        <v>376</v>
      </c>
      <c r="V951" s="98" t="s">
        <v>3139</v>
      </c>
      <c r="W951" s="69">
        <f t="shared" si="28"/>
        <v>6.8340121401454901E-2</v>
      </c>
    </row>
    <row r="952" spans="1:23">
      <c r="A952">
        <f t="shared" si="29"/>
        <v>1593</v>
      </c>
      <c r="B952" s="99">
        <v>44408</v>
      </c>
      <c r="C952" s="23">
        <v>364</v>
      </c>
      <c r="D952" s="23">
        <v>5</v>
      </c>
      <c r="E952" s="98" t="s">
        <v>49</v>
      </c>
      <c r="F952" s="98" t="s">
        <v>164</v>
      </c>
      <c r="G952" s="98" t="s">
        <v>4120</v>
      </c>
      <c r="H952" s="98" t="s">
        <v>374</v>
      </c>
      <c r="I952" s="98" t="s">
        <v>10075</v>
      </c>
      <c r="J952" s="99">
        <v>46001</v>
      </c>
      <c r="K952" s="107">
        <v>119000000</v>
      </c>
      <c r="L952" s="98" t="s">
        <v>7486</v>
      </c>
      <c r="M952" s="23">
        <v>1826</v>
      </c>
      <c r="N952" s="23">
        <v>7</v>
      </c>
      <c r="O952" s="107">
        <v>119000000</v>
      </c>
      <c r="P952" s="23">
        <v>180</v>
      </c>
      <c r="Q952" s="23">
        <v>2</v>
      </c>
      <c r="R952" s="23">
        <v>2</v>
      </c>
      <c r="S952" s="23">
        <v>0.01</v>
      </c>
      <c r="T952" s="47">
        <v>109.295503</v>
      </c>
      <c r="U952" s="98" t="s">
        <v>376</v>
      </c>
      <c r="V952" s="98" t="s">
        <v>3139</v>
      </c>
      <c r="W952" s="69">
        <f t="shared" si="28"/>
        <v>0.54230252062264506</v>
      </c>
    </row>
    <row r="953" spans="1:23">
      <c r="A953">
        <f t="shared" si="29"/>
        <v>1593</v>
      </c>
      <c r="B953" s="99">
        <v>44408</v>
      </c>
      <c r="C953" s="23">
        <v>365</v>
      </c>
      <c r="D953" s="23">
        <v>5</v>
      </c>
      <c r="E953" s="98" t="s">
        <v>49</v>
      </c>
      <c r="F953" s="98" t="s">
        <v>164</v>
      </c>
      <c r="G953" s="98" t="s">
        <v>4120</v>
      </c>
      <c r="H953" s="98" t="s">
        <v>374</v>
      </c>
      <c r="I953" s="98" t="s">
        <v>10075</v>
      </c>
      <c r="J953" s="99">
        <v>46001</v>
      </c>
      <c r="K953" s="107">
        <v>40000000</v>
      </c>
      <c r="L953" s="98" t="s">
        <v>7487</v>
      </c>
      <c r="M953" s="23">
        <v>1826</v>
      </c>
      <c r="N953" s="23">
        <v>7</v>
      </c>
      <c r="O953" s="107">
        <v>40000000</v>
      </c>
      <c r="P953" s="23">
        <v>180</v>
      </c>
      <c r="Q953" s="23">
        <v>2</v>
      </c>
      <c r="R953" s="23">
        <v>2</v>
      </c>
      <c r="S953" s="23">
        <v>0.01</v>
      </c>
      <c r="T953" s="47">
        <v>36.706279000000002</v>
      </c>
      <c r="U953" s="98" t="s">
        <v>376</v>
      </c>
      <c r="V953" s="98" t="s">
        <v>3139</v>
      </c>
      <c r="W953" s="69">
        <f t="shared" si="28"/>
        <v>0.18212924665691019</v>
      </c>
    </row>
    <row r="954" spans="1:23">
      <c r="A954">
        <f t="shared" si="29"/>
        <v>497</v>
      </c>
      <c r="B954" s="99">
        <v>44408</v>
      </c>
      <c r="C954" s="23">
        <v>366</v>
      </c>
      <c r="D954" s="23">
        <v>5</v>
      </c>
      <c r="E954" s="98" t="s">
        <v>49</v>
      </c>
      <c r="F954" s="98" t="s">
        <v>164</v>
      </c>
      <c r="G954" s="98" t="s">
        <v>4120</v>
      </c>
      <c r="H954" s="98" t="s">
        <v>374</v>
      </c>
      <c r="I954" s="98" t="s">
        <v>10075</v>
      </c>
      <c r="J954" s="99">
        <v>44905</v>
      </c>
      <c r="K954" s="107">
        <v>10500000</v>
      </c>
      <c r="L954" s="98" t="s">
        <v>7488</v>
      </c>
      <c r="M954" s="23">
        <v>730</v>
      </c>
      <c r="N954" s="23">
        <v>7</v>
      </c>
      <c r="O954" s="107">
        <v>10500000</v>
      </c>
      <c r="P954" s="23">
        <v>180</v>
      </c>
      <c r="Q954" s="23">
        <v>2</v>
      </c>
      <c r="R954" s="23">
        <v>2</v>
      </c>
      <c r="S954" s="23">
        <v>0.01</v>
      </c>
      <c r="T954" s="47">
        <v>8.1105260000000001</v>
      </c>
      <c r="U954" s="98" t="s">
        <v>85</v>
      </c>
      <c r="V954" s="98" t="s">
        <v>3139</v>
      </c>
      <c r="W954" s="69">
        <f t="shared" si="28"/>
        <v>1.2555354042997144E-2</v>
      </c>
    </row>
    <row r="955" spans="1:23">
      <c r="A955">
        <f t="shared" si="29"/>
        <v>1228</v>
      </c>
      <c r="B955" s="99">
        <v>44408</v>
      </c>
      <c r="C955" s="23">
        <v>367</v>
      </c>
      <c r="D955" s="23">
        <v>5</v>
      </c>
      <c r="E955" s="98" t="s">
        <v>49</v>
      </c>
      <c r="F955" s="98" t="s">
        <v>164</v>
      </c>
      <c r="G955" s="98" t="s">
        <v>4120</v>
      </c>
      <c r="H955" s="98" t="s">
        <v>374</v>
      </c>
      <c r="I955" s="98" t="s">
        <v>10075</v>
      </c>
      <c r="J955" s="99">
        <v>45636</v>
      </c>
      <c r="K955" s="107">
        <v>12000000</v>
      </c>
      <c r="L955" s="98" t="s">
        <v>7489</v>
      </c>
      <c r="M955" s="23">
        <v>1461</v>
      </c>
      <c r="N955" s="23">
        <v>7</v>
      </c>
      <c r="O955" s="107">
        <v>12000000</v>
      </c>
      <c r="P955" s="23">
        <v>180</v>
      </c>
      <c r="Q955" s="23">
        <v>2</v>
      </c>
      <c r="R955" s="23">
        <v>2</v>
      </c>
      <c r="S955" s="23">
        <v>0.01</v>
      </c>
      <c r="T955" s="47">
        <v>10.708848</v>
      </c>
      <c r="U955" s="98" t="s">
        <v>376</v>
      </c>
      <c r="V955" s="98" t="s">
        <v>3139</v>
      </c>
      <c r="W955" s="69">
        <f t="shared" si="28"/>
        <v>4.0960445847070086E-2</v>
      </c>
    </row>
    <row r="956" spans="1:23">
      <c r="A956">
        <f t="shared" si="29"/>
        <v>862</v>
      </c>
      <c r="B956" s="99">
        <v>44408</v>
      </c>
      <c r="C956" s="23">
        <v>368</v>
      </c>
      <c r="D956" s="23">
        <v>5</v>
      </c>
      <c r="E956" s="98" t="s">
        <v>49</v>
      </c>
      <c r="F956" s="98" t="s">
        <v>164</v>
      </c>
      <c r="G956" s="98" t="s">
        <v>4120</v>
      </c>
      <c r="H956" s="98" t="s">
        <v>374</v>
      </c>
      <c r="I956" s="98" t="s">
        <v>10075</v>
      </c>
      <c r="J956" s="99">
        <v>45270</v>
      </c>
      <c r="K956" s="107">
        <v>8000000</v>
      </c>
      <c r="L956" s="98" t="s">
        <v>7490</v>
      </c>
      <c r="M956" s="23">
        <v>1095</v>
      </c>
      <c r="N956" s="23">
        <v>7</v>
      </c>
      <c r="O956" s="107">
        <v>8000000</v>
      </c>
      <c r="P956" s="23">
        <v>180</v>
      </c>
      <c r="Q956" s="23">
        <v>2</v>
      </c>
      <c r="R956" s="23">
        <v>2</v>
      </c>
      <c r="S956" s="23">
        <v>0.01</v>
      </c>
      <c r="T956" s="47">
        <v>6.8086909999999996</v>
      </c>
      <c r="U956" s="98" t="s">
        <v>376</v>
      </c>
      <c r="V956" s="98" t="s">
        <v>3139</v>
      </c>
      <c r="W956" s="69">
        <f t="shared" si="28"/>
        <v>1.8280768329108389E-2</v>
      </c>
    </row>
    <row r="957" spans="1:23">
      <c r="A957">
        <f t="shared" si="29"/>
        <v>862</v>
      </c>
      <c r="B957" s="99">
        <v>44408</v>
      </c>
      <c r="C957" s="23">
        <v>369</v>
      </c>
      <c r="D957" s="23">
        <v>5</v>
      </c>
      <c r="E957" s="98" t="s">
        <v>49</v>
      </c>
      <c r="F957" s="98" t="s">
        <v>164</v>
      </c>
      <c r="G957" s="98" t="s">
        <v>4120</v>
      </c>
      <c r="H957" s="98" t="s">
        <v>374</v>
      </c>
      <c r="I957" s="98" t="s">
        <v>10075</v>
      </c>
      <c r="J957" s="99">
        <v>45270</v>
      </c>
      <c r="K957" s="107">
        <v>22000000</v>
      </c>
      <c r="L957" s="98" t="s">
        <v>7491</v>
      </c>
      <c r="M957" s="23">
        <v>1095</v>
      </c>
      <c r="N957" s="23">
        <v>7</v>
      </c>
      <c r="O957" s="107">
        <v>22000000</v>
      </c>
      <c r="P957" s="23">
        <v>180</v>
      </c>
      <c r="Q957" s="23">
        <v>2</v>
      </c>
      <c r="R957" s="23">
        <v>2</v>
      </c>
      <c r="S957" s="23">
        <v>0.01</v>
      </c>
      <c r="T957" s="47">
        <v>18.723898999999999</v>
      </c>
      <c r="U957" s="98" t="s">
        <v>376</v>
      </c>
      <c r="V957" s="98" t="s">
        <v>3139</v>
      </c>
      <c r="W957" s="69">
        <f t="shared" si="28"/>
        <v>5.0272109548902162E-2</v>
      </c>
    </row>
    <row r="958" spans="1:23">
      <c r="A958">
        <f t="shared" si="29"/>
        <v>2356</v>
      </c>
      <c r="B958" s="99">
        <v>44408</v>
      </c>
      <c r="C958" s="23">
        <v>370</v>
      </c>
      <c r="D958" s="23">
        <v>5</v>
      </c>
      <c r="E958" s="98" t="s">
        <v>49</v>
      </c>
      <c r="F958" s="98" t="s">
        <v>164</v>
      </c>
      <c r="G958" s="98" t="s">
        <v>4120</v>
      </c>
      <c r="H958" s="98" t="s">
        <v>374</v>
      </c>
      <c r="I958" s="98" t="s">
        <v>5970</v>
      </c>
      <c r="J958" s="99">
        <v>46764</v>
      </c>
      <c r="K958" s="107">
        <v>40000000</v>
      </c>
      <c r="L958" s="98" t="s">
        <v>7492</v>
      </c>
      <c r="M958" s="23">
        <v>2556</v>
      </c>
      <c r="N958" s="23">
        <v>7</v>
      </c>
      <c r="O958" s="107">
        <v>40000000</v>
      </c>
      <c r="P958" s="23">
        <v>30</v>
      </c>
      <c r="Q958" s="23">
        <v>2</v>
      </c>
      <c r="R958" s="23">
        <v>2</v>
      </c>
      <c r="S958" s="23">
        <v>0.01</v>
      </c>
      <c r="T958" s="47">
        <v>38.239632</v>
      </c>
      <c r="U958" s="98" t="s">
        <v>376</v>
      </c>
      <c r="V958" s="98" t="s">
        <v>3139</v>
      </c>
      <c r="W958" s="69">
        <f t="shared" si="28"/>
        <v>0.2806160740878817</v>
      </c>
    </row>
    <row r="959" spans="1:23">
      <c r="A959">
        <f t="shared" si="29"/>
        <v>1626</v>
      </c>
      <c r="B959" s="99">
        <v>44408</v>
      </c>
      <c r="C959" s="23">
        <v>371</v>
      </c>
      <c r="D959" s="23">
        <v>5</v>
      </c>
      <c r="E959" s="98" t="s">
        <v>49</v>
      </c>
      <c r="F959" s="98" t="s">
        <v>164</v>
      </c>
      <c r="G959" s="98" t="s">
        <v>4120</v>
      </c>
      <c r="H959" s="98" t="s">
        <v>374</v>
      </c>
      <c r="I959" s="98" t="s">
        <v>5970</v>
      </c>
      <c r="J959" s="99">
        <v>46034</v>
      </c>
      <c r="K959" s="107">
        <v>37000000</v>
      </c>
      <c r="L959" s="98" t="s">
        <v>7493</v>
      </c>
      <c r="M959" s="23">
        <v>1826</v>
      </c>
      <c r="N959" s="23">
        <v>7</v>
      </c>
      <c r="O959" s="107">
        <v>37000000</v>
      </c>
      <c r="P959" s="23">
        <v>30</v>
      </c>
      <c r="Q959" s="23">
        <v>2</v>
      </c>
      <c r="R959" s="23">
        <v>2</v>
      </c>
      <c r="S959" s="23">
        <v>0.01</v>
      </c>
      <c r="T959" s="47">
        <v>33.962834999999998</v>
      </c>
      <c r="U959" s="98" t="s">
        <v>376</v>
      </c>
      <c r="V959" s="98" t="s">
        <v>3139</v>
      </c>
      <c r="W959" s="69">
        <f t="shared" si="28"/>
        <v>0.17200775618335068</v>
      </c>
    </row>
    <row r="960" spans="1:23">
      <c r="A960">
        <f t="shared" si="29"/>
        <v>1626</v>
      </c>
      <c r="B960" s="99">
        <v>44408</v>
      </c>
      <c r="C960" s="23">
        <v>372</v>
      </c>
      <c r="D960" s="23">
        <v>5</v>
      </c>
      <c r="E960" s="98" t="s">
        <v>49</v>
      </c>
      <c r="F960" s="98" t="s">
        <v>164</v>
      </c>
      <c r="G960" s="98" t="s">
        <v>4120</v>
      </c>
      <c r="H960" s="98" t="s">
        <v>374</v>
      </c>
      <c r="I960" s="98" t="s">
        <v>5970</v>
      </c>
      <c r="J960" s="99">
        <v>46034</v>
      </c>
      <c r="K960" s="107">
        <v>20000000</v>
      </c>
      <c r="L960" s="98" t="s">
        <v>7494</v>
      </c>
      <c r="M960" s="23">
        <v>1826</v>
      </c>
      <c r="N960" s="23">
        <v>7</v>
      </c>
      <c r="O960" s="107">
        <v>20000000</v>
      </c>
      <c r="P960" s="23">
        <v>180</v>
      </c>
      <c r="Q960" s="23">
        <v>2</v>
      </c>
      <c r="R960" s="23">
        <v>2</v>
      </c>
      <c r="S960" s="23">
        <v>0.01</v>
      </c>
      <c r="T960" s="47">
        <v>20</v>
      </c>
      <c r="U960" s="98" t="s">
        <v>376</v>
      </c>
      <c r="V960" s="98" t="s">
        <v>3139</v>
      </c>
      <c r="W960" s="69">
        <f t="shared" si="28"/>
        <v>0.10129175387352128</v>
      </c>
    </row>
    <row r="961" spans="1:23">
      <c r="A961">
        <f t="shared" si="29"/>
        <v>530</v>
      </c>
      <c r="B961" s="99">
        <v>44408</v>
      </c>
      <c r="C961" s="23">
        <v>373</v>
      </c>
      <c r="D961" s="23">
        <v>5</v>
      </c>
      <c r="E961" s="98" t="s">
        <v>49</v>
      </c>
      <c r="F961" s="98" t="s">
        <v>164</v>
      </c>
      <c r="G961" s="98" t="s">
        <v>4120</v>
      </c>
      <c r="H961" s="98" t="s">
        <v>374</v>
      </c>
      <c r="I961" s="98" t="s">
        <v>5970</v>
      </c>
      <c r="J961" s="99">
        <v>44938</v>
      </c>
      <c r="K961" s="107">
        <v>5000000</v>
      </c>
      <c r="L961" s="98" t="s">
        <v>7495</v>
      </c>
      <c r="M961" s="23">
        <v>730</v>
      </c>
      <c r="N961" s="23">
        <v>7</v>
      </c>
      <c r="O961" s="107">
        <v>5000000</v>
      </c>
      <c r="P961" s="23">
        <v>180</v>
      </c>
      <c r="Q961" s="23">
        <v>2</v>
      </c>
      <c r="R961" s="23">
        <v>2</v>
      </c>
      <c r="S961" s="23">
        <v>0.01</v>
      </c>
      <c r="T961" s="47">
        <v>5</v>
      </c>
      <c r="U961" s="98" t="s">
        <v>85</v>
      </c>
      <c r="V961" s="98" t="s">
        <v>3139</v>
      </c>
      <c r="W961" s="69">
        <f t="shared" si="28"/>
        <v>8.2540943347119127E-3</v>
      </c>
    </row>
    <row r="962" spans="1:23">
      <c r="A962">
        <f t="shared" si="29"/>
        <v>895</v>
      </c>
      <c r="B962" s="99">
        <v>44408</v>
      </c>
      <c r="C962" s="23">
        <v>374</v>
      </c>
      <c r="D962" s="23">
        <v>5</v>
      </c>
      <c r="E962" s="98" t="s">
        <v>49</v>
      </c>
      <c r="F962" s="98" t="s">
        <v>164</v>
      </c>
      <c r="G962" s="98" t="s">
        <v>4120</v>
      </c>
      <c r="H962" s="98" t="s">
        <v>374</v>
      </c>
      <c r="I962" s="98" t="s">
        <v>5970</v>
      </c>
      <c r="J962" s="99">
        <v>45303</v>
      </c>
      <c r="K962" s="107">
        <v>15000000</v>
      </c>
      <c r="L962" s="98" t="s">
        <v>7496</v>
      </c>
      <c r="M962" s="23">
        <v>1095</v>
      </c>
      <c r="N962" s="23">
        <v>7</v>
      </c>
      <c r="O962" s="107">
        <v>15000000</v>
      </c>
      <c r="P962" s="23">
        <v>30</v>
      </c>
      <c r="Q962" s="23">
        <v>2</v>
      </c>
      <c r="R962" s="23">
        <v>2</v>
      </c>
      <c r="S962" s="23">
        <v>0.01</v>
      </c>
      <c r="T962" s="47">
        <v>12.763991000000001</v>
      </c>
      <c r="U962" s="98" t="s">
        <v>376</v>
      </c>
      <c r="V962" s="98" t="s">
        <v>3139</v>
      </c>
      <c r="W962" s="69">
        <f t="shared" ref="W962:W1025" si="30">+T962/SUM($T$2:$T$5848)*A962</f>
        <v>3.5582223129156751E-2</v>
      </c>
    </row>
    <row r="963" spans="1:23">
      <c r="A963">
        <f t="shared" ref="A963:A1026" si="31">+J963-B963</f>
        <v>1626</v>
      </c>
      <c r="B963" s="99">
        <v>44408</v>
      </c>
      <c r="C963" s="23">
        <v>375</v>
      </c>
      <c r="D963" s="23">
        <v>5</v>
      </c>
      <c r="E963" s="98" t="s">
        <v>49</v>
      </c>
      <c r="F963" s="98" t="s">
        <v>164</v>
      </c>
      <c r="G963" s="98" t="s">
        <v>4120</v>
      </c>
      <c r="H963" s="98" t="s">
        <v>374</v>
      </c>
      <c r="I963" s="98" t="s">
        <v>5970</v>
      </c>
      <c r="J963" s="99">
        <v>46034</v>
      </c>
      <c r="K963" s="107">
        <v>40000000</v>
      </c>
      <c r="L963" s="98" t="s">
        <v>7497</v>
      </c>
      <c r="M963" s="23">
        <v>1826</v>
      </c>
      <c r="N963" s="23">
        <v>7</v>
      </c>
      <c r="O963" s="107">
        <v>40000000</v>
      </c>
      <c r="P963" s="23">
        <v>180</v>
      </c>
      <c r="Q963" s="23">
        <v>2</v>
      </c>
      <c r="R963" s="23">
        <v>2</v>
      </c>
      <c r="S963" s="23">
        <v>0.01</v>
      </c>
      <c r="T963" s="47">
        <v>36.711134000000001</v>
      </c>
      <c r="U963" s="98" t="s">
        <v>376</v>
      </c>
      <c r="V963" s="98" t="s">
        <v>3139</v>
      </c>
      <c r="W963" s="69">
        <f t="shared" si="30"/>
        <v>0.18592675747729293</v>
      </c>
    </row>
    <row r="964" spans="1:23">
      <c r="A964">
        <f t="shared" si="31"/>
        <v>1261</v>
      </c>
      <c r="B964" s="99">
        <v>44408</v>
      </c>
      <c r="C964" s="23">
        <v>376</v>
      </c>
      <c r="D964" s="23">
        <v>5</v>
      </c>
      <c r="E964" s="98" t="s">
        <v>49</v>
      </c>
      <c r="F964" s="98" t="s">
        <v>164</v>
      </c>
      <c r="G964" s="98" t="s">
        <v>4120</v>
      </c>
      <c r="H964" s="98" t="s">
        <v>374</v>
      </c>
      <c r="I964" s="98" t="s">
        <v>5970</v>
      </c>
      <c r="J964" s="99">
        <v>45669</v>
      </c>
      <c r="K964" s="107">
        <v>21000000</v>
      </c>
      <c r="L964" s="98" t="s">
        <v>7498</v>
      </c>
      <c r="M964" s="23">
        <v>1461</v>
      </c>
      <c r="N964" s="23">
        <v>7</v>
      </c>
      <c r="O964" s="107">
        <v>21000000</v>
      </c>
      <c r="P964" s="23">
        <v>180</v>
      </c>
      <c r="Q964" s="23">
        <v>2</v>
      </c>
      <c r="R964" s="23">
        <v>2</v>
      </c>
      <c r="S964" s="23">
        <v>0.01</v>
      </c>
      <c r="T964" s="47">
        <v>21</v>
      </c>
      <c r="U964" s="98" t="s">
        <v>376</v>
      </c>
      <c r="V964" s="98" t="s">
        <v>3139</v>
      </c>
      <c r="W964" s="69">
        <f t="shared" si="30"/>
        <v>8.2481763048115525E-2</v>
      </c>
    </row>
    <row r="965" spans="1:23">
      <c r="A965">
        <f t="shared" si="31"/>
        <v>895</v>
      </c>
      <c r="B965" s="99">
        <v>44408</v>
      </c>
      <c r="C965" s="23">
        <v>377</v>
      </c>
      <c r="D965" s="23">
        <v>5</v>
      </c>
      <c r="E965" s="98" t="s">
        <v>49</v>
      </c>
      <c r="F965" s="98" t="s">
        <v>164</v>
      </c>
      <c r="G965" s="98" t="s">
        <v>4120</v>
      </c>
      <c r="H965" s="98" t="s">
        <v>374</v>
      </c>
      <c r="I965" s="98" t="s">
        <v>5970</v>
      </c>
      <c r="J965" s="99">
        <v>45303</v>
      </c>
      <c r="K965" s="107">
        <v>16000000</v>
      </c>
      <c r="L965" s="98" t="s">
        <v>7499</v>
      </c>
      <c r="M965" s="23">
        <v>1095</v>
      </c>
      <c r="N965" s="23">
        <v>7</v>
      </c>
      <c r="O965" s="107">
        <v>16000000</v>
      </c>
      <c r="P965" s="23">
        <v>180</v>
      </c>
      <c r="Q965" s="23">
        <v>2</v>
      </c>
      <c r="R965" s="23">
        <v>2</v>
      </c>
      <c r="S965" s="23">
        <v>0.01</v>
      </c>
      <c r="T965" s="47">
        <v>13.615232000000001</v>
      </c>
      <c r="U965" s="98" t="s">
        <v>376</v>
      </c>
      <c r="V965" s="98" t="s">
        <v>3139</v>
      </c>
      <c r="W965" s="69">
        <f t="shared" si="30"/>
        <v>3.7955230693850775E-2</v>
      </c>
    </row>
    <row r="966" spans="1:23">
      <c r="A966">
        <f t="shared" si="31"/>
        <v>1626</v>
      </c>
      <c r="B966" s="99">
        <v>44408</v>
      </c>
      <c r="C966" s="23">
        <v>378</v>
      </c>
      <c r="D966" s="23">
        <v>5</v>
      </c>
      <c r="E966" s="98" t="s">
        <v>49</v>
      </c>
      <c r="F966" s="98" t="s">
        <v>164</v>
      </c>
      <c r="G966" s="98" t="s">
        <v>4120</v>
      </c>
      <c r="H966" s="98" t="s">
        <v>374</v>
      </c>
      <c r="I966" s="98" t="s">
        <v>5970</v>
      </c>
      <c r="J966" s="99">
        <v>46034</v>
      </c>
      <c r="K966" s="107">
        <v>35000000</v>
      </c>
      <c r="L966" s="98" t="s">
        <v>7500</v>
      </c>
      <c r="M966" s="23">
        <v>1826</v>
      </c>
      <c r="N966" s="23">
        <v>7</v>
      </c>
      <c r="O966" s="107">
        <v>35000000</v>
      </c>
      <c r="P966" s="23">
        <v>180</v>
      </c>
      <c r="Q966" s="23">
        <v>2</v>
      </c>
      <c r="R966" s="23">
        <v>2</v>
      </c>
      <c r="S966" s="23">
        <v>0.01</v>
      </c>
      <c r="T966" s="47">
        <v>32.145735999999999</v>
      </c>
      <c r="U966" s="98" t="s">
        <v>376</v>
      </c>
      <c r="V966" s="98" t="s">
        <v>3139</v>
      </c>
      <c r="W966" s="69">
        <f t="shared" si="30"/>
        <v>0.16280489894975961</v>
      </c>
    </row>
    <row r="967" spans="1:23">
      <c r="A967">
        <f t="shared" si="31"/>
        <v>1261</v>
      </c>
      <c r="B967" s="99">
        <v>44408</v>
      </c>
      <c r="C967" s="23">
        <v>379</v>
      </c>
      <c r="D967" s="23">
        <v>5</v>
      </c>
      <c r="E967" s="98" t="s">
        <v>49</v>
      </c>
      <c r="F967" s="98" t="s">
        <v>164</v>
      </c>
      <c r="G967" s="98" t="s">
        <v>4120</v>
      </c>
      <c r="H967" s="98" t="s">
        <v>374</v>
      </c>
      <c r="I967" s="98" t="s">
        <v>5970</v>
      </c>
      <c r="J967" s="99">
        <v>45669</v>
      </c>
      <c r="K967" s="107">
        <v>10000000</v>
      </c>
      <c r="L967" s="98" t="s">
        <v>7501</v>
      </c>
      <c r="M967" s="23">
        <v>1461</v>
      </c>
      <c r="N967" s="23">
        <v>7</v>
      </c>
      <c r="O967" s="107">
        <v>10000000</v>
      </c>
      <c r="P967" s="23">
        <v>180</v>
      </c>
      <c r="Q967" s="23">
        <v>2</v>
      </c>
      <c r="R967" s="23">
        <v>2</v>
      </c>
      <c r="S967" s="23">
        <v>0.01</v>
      </c>
      <c r="T967" s="47">
        <v>10</v>
      </c>
      <c r="U967" s="98" t="s">
        <v>376</v>
      </c>
      <c r="V967" s="98" t="s">
        <v>3139</v>
      </c>
      <c r="W967" s="69">
        <f t="shared" si="30"/>
        <v>3.9277030022912156E-2</v>
      </c>
    </row>
    <row r="968" spans="1:23">
      <c r="A968">
        <f t="shared" si="31"/>
        <v>895</v>
      </c>
      <c r="B968" s="99">
        <v>44408</v>
      </c>
      <c r="C968" s="23">
        <v>380</v>
      </c>
      <c r="D968" s="23">
        <v>5</v>
      </c>
      <c r="E968" s="98" t="s">
        <v>49</v>
      </c>
      <c r="F968" s="98" t="s">
        <v>164</v>
      </c>
      <c r="G968" s="98" t="s">
        <v>4120</v>
      </c>
      <c r="H968" s="98" t="s">
        <v>374</v>
      </c>
      <c r="I968" s="98" t="s">
        <v>5970</v>
      </c>
      <c r="J968" s="99">
        <v>45303</v>
      </c>
      <c r="K968" s="107">
        <v>14000000</v>
      </c>
      <c r="L968" s="98" t="s">
        <v>7502</v>
      </c>
      <c r="M968" s="23">
        <v>1095</v>
      </c>
      <c r="N968" s="23">
        <v>7</v>
      </c>
      <c r="O968" s="107">
        <v>14000000</v>
      </c>
      <c r="P968" s="23">
        <v>180</v>
      </c>
      <c r="Q968" s="23">
        <v>2</v>
      </c>
      <c r="R968" s="23">
        <v>2</v>
      </c>
      <c r="S968" s="23">
        <v>0.01</v>
      </c>
      <c r="T968" s="47">
        <v>11.913328</v>
      </c>
      <c r="U968" s="98" t="s">
        <v>376</v>
      </c>
      <c r="V968" s="98" t="s">
        <v>3139</v>
      </c>
      <c r="W968" s="69">
        <f t="shared" si="30"/>
        <v>3.321082685711943E-2</v>
      </c>
    </row>
    <row r="969" spans="1:23">
      <c r="A969">
        <f t="shared" si="31"/>
        <v>530</v>
      </c>
      <c r="B969" s="99">
        <v>44408</v>
      </c>
      <c r="C969" s="23">
        <v>381</v>
      </c>
      <c r="D969" s="23">
        <v>5</v>
      </c>
      <c r="E969" s="98" t="s">
        <v>49</v>
      </c>
      <c r="F969" s="98" t="s">
        <v>164</v>
      </c>
      <c r="G969" s="98" t="s">
        <v>4120</v>
      </c>
      <c r="H969" s="98" t="s">
        <v>374</v>
      </c>
      <c r="I969" s="98" t="s">
        <v>5970</v>
      </c>
      <c r="J969" s="99">
        <v>44938</v>
      </c>
      <c r="K969" s="107">
        <v>5000000</v>
      </c>
      <c r="L969" s="98" t="s">
        <v>7503</v>
      </c>
      <c r="M969" s="23">
        <v>730</v>
      </c>
      <c r="N969" s="23">
        <v>7</v>
      </c>
      <c r="O969" s="107">
        <v>5000000</v>
      </c>
      <c r="P969" s="23">
        <v>180</v>
      </c>
      <c r="Q969" s="23">
        <v>2</v>
      </c>
      <c r="R969" s="23">
        <v>2</v>
      </c>
      <c r="S969" s="23">
        <v>0.01</v>
      </c>
      <c r="T969" s="47">
        <v>5</v>
      </c>
      <c r="U969" s="98" t="s">
        <v>85</v>
      </c>
      <c r="V969" s="98" t="s">
        <v>3139</v>
      </c>
      <c r="W969" s="69">
        <f t="shared" si="30"/>
        <v>8.2540943347119127E-3</v>
      </c>
    </row>
    <row r="970" spans="1:23">
      <c r="A970">
        <f t="shared" si="31"/>
        <v>530</v>
      </c>
      <c r="B970" s="99">
        <v>44408</v>
      </c>
      <c r="C970" s="23">
        <v>382</v>
      </c>
      <c r="D970" s="23">
        <v>5</v>
      </c>
      <c r="E970" s="98" t="s">
        <v>49</v>
      </c>
      <c r="F970" s="98" t="s">
        <v>164</v>
      </c>
      <c r="G970" s="98" t="s">
        <v>4120</v>
      </c>
      <c r="H970" s="98" t="s">
        <v>374</v>
      </c>
      <c r="I970" s="98" t="s">
        <v>5970</v>
      </c>
      <c r="J970" s="99">
        <v>44938</v>
      </c>
      <c r="K970" s="107">
        <v>5000000</v>
      </c>
      <c r="L970" s="98" t="s">
        <v>7504</v>
      </c>
      <c r="M970" s="23">
        <v>730</v>
      </c>
      <c r="N970" s="23">
        <v>7</v>
      </c>
      <c r="O970" s="107">
        <v>5000000</v>
      </c>
      <c r="P970" s="23">
        <v>180</v>
      </c>
      <c r="Q970" s="23">
        <v>2</v>
      </c>
      <c r="R970" s="23">
        <v>2</v>
      </c>
      <c r="S970" s="23">
        <v>0.01</v>
      </c>
      <c r="T970" s="47">
        <v>3.8280460000000001</v>
      </c>
      <c r="U970" s="98" t="s">
        <v>85</v>
      </c>
      <c r="V970" s="98" t="s">
        <v>3139</v>
      </c>
      <c r="W970" s="69">
        <f t="shared" si="30"/>
        <v>6.3194105603233191E-3</v>
      </c>
    </row>
    <row r="971" spans="1:23">
      <c r="A971">
        <f t="shared" si="31"/>
        <v>924</v>
      </c>
      <c r="B971" s="99">
        <v>44408</v>
      </c>
      <c r="C971" s="23">
        <v>383</v>
      </c>
      <c r="D971" s="23">
        <v>5</v>
      </c>
      <c r="E971" s="98" t="s">
        <v>49</v>
      </c>
      <c r="F971" s="98" t="s">
        <v>164</v>
      </c>
      <c r="G971" s="98" t="s">
        <v>4120</v>
      </c>
      <c r="H971" s="98" t="s">
        <v>374</v>
      </c>
      <c r="I971" s="98" t="s">
        <v>6414</v>
      </c>
      <c r="J971" s="99">
        <v>45332</v>
      </c>
      <c r="K971" s="107">
        <v>12000000</v>
      </c>
      <c r="L971" s="98" t="s">
        <v>7505</v>
      </c>
      <c r="M971" s="23">
        <v>1095</v>
      </c>
      <c r="N971" s="23">
        <v>7</v>
      </c>
      <c r="O971" s="107">
        <v>12000000</v>
      </c>
      <c r="P971" s="23">
        <v>180</v>
      </c>
      <c r="Q971" s="23">
        <v>2</v>
      </c>
      <c r="R971" s="23">
        <v>2</v>
      </c>
      <c r="S971" s="23">
        <v>0</v>
      </c>
      <c r="T971" s="47">
        <v>12</v>
      </c>
      <c r="U971" s="98" t="s">
        <v>376</v>
      </c>
      <c r="V971" s="98" t="s">
        <v>3139</v>
      </c>
      <c r="W971" s="69">
        <f t="shared" si="30"/>
        <v>3.4536376597466292E-2</v>
      </c>
    </row>
    <row r="972" spans="1:23">
      <c r="A972">
        <f t="shared" si="31"/>
        <v>559</v>
      </c>
      <c r="B972" s="99">
        <v>44408</v>
      </c>
      <c r="C972" s="23">
        <v>384</v>
      </c>
      <c r="D972" s="23">
        <v>5</v>
      </c>
      <c r="E972" s="98" t="s">
        <v>49</v>
      </c>
      <c r="F972" s="98" t="s">
        <v>164</v>
      </c>
      <c r="G972" s="98" t="s">
        <v>4120</v>
      </c>
      <c r="H972" s="98" t="s">
        <v>374</v>
      </c>
      <c r="I972" s="98" t="s">
        <v>6414</v>
      </c>
      <c r="J972" s="99">
        <v>44967</v>
      </c>
      <c r="K972" s="107">
        <v>4000000</v>
      </c>
      <c r="L972" s="98" t="s">
        <v>7506</v>
      </c>
      <c r="M972" s="23">
        <v>730</v>
      </c>
      <c r="N972" s="23">
        <v>7</v>
      </c>
      <c r="O972" s="107">
        <v>4000000</v>
      </c>
      <c r="P972" s="23">
        <v>180</v>
      </c>
      <c r="Q972" s="23">
        <v>2</v>
      </c>
      <c r="R972" s="23">
        <v>2</v>
      </c>
      <c r="S972" s="23">
        <v>0</v>
      </c>
      <c r="T972" s="47">
        <v>4</v>
      </c>
      <c r="U972" s="98" t="s">
        <v>85</v>
      </c>
      <c r="V972" s="98" t="s">
        <v>3139</v>
      </c>
      <c r="W972" s="69">
        <f t="shared" si="30"/>
        <v>6.9645867669493712E-3</v>
      </c>
    </row>
    <row r="973" spans="1:23">
      <c r="A973">
        <f t="shared" si="31"/>
        <v>1655</v>
      </c>
      <c r="B973" s="99">
        <v>44408</v>
      </c>
      <c r="C973" s="23">
        <v>385</v>
      </c>
      <c r="D973" s="23">
        <v>5</v>
      </c>
      <c r="E973" s="98" t="s">
        <v>49</v>
      </c>
      <c r="F973" s="98" t="s">
        <v>164</v>
      </c>
      <c r="G973" s="98" t="s">
        <v>4120</v>
      </c>
      <c r="H973" s="98" t="s">
        <v>374</v>
      </c>
      <c r="I973" s="98" t="s">
        <v>6414</v>
      </c>
      <c r="J973" s="99">
        <v>46063</v>
      </c>
      <c r="K973" s="107">
        <v>16000000</v>
      </c>
      <c r="L973" s="98" t="s">
        <v>7507</v>
      </c>
      <c r="M973" s="23">
        <v>1826</v>
      </c>
      <c r="N973" s="23">
        <v>7</v>
      </c>
      <c r="O973" s="107">
        <v>16000000</v>
      </c>
      <c r="P973" s="23">
        <v>180</v>
      </c>
      <c r="Q973" s="23">
        <v>2</v>
      </c>
      <c r="R973" s="23">
        <v>2</v>
      </c>
      <c r="S973" s="23">
        <v>0</v>
      </c>
      <c r="T973" s="47">
        <v>16</v>
      </c>
      <c r="U973" s="98" t="s">
        <v>376</v>
      </c>
      <c r="V973" s="98" t="s">
        <v>3139</v>
      </c>
      <c r="W973" s="69">
        <f t="shared" si="30"/>
        <v>8.2478648295536389E-2</v>
      </c>
    </row>
    <row r="974" spans="1:23">
      <c r="A974">
        <f t="shared" si="31"/>
        <v>924</v>
      </c>
      <c r="B974" s="99">
        <v>44408</v>
      </c>
      <c r="C974" s="23">
        <v>386</v>
      </c>
      <c r="D974" s="23">
        <v>5</v>
      </c>
      <c r="E974" s="98" t="s">
        <v>49</v>
      </c>
      <c r="F974" s="98" t="s">
        <v>164</v>
      </c>
      <c r="G974" s="98" t="s">
        <v>4120</v>
      </c>
      <c r="H974" s="98" t="s">
        <v>374</v>
      </c>
      <c r="I974" s="98" t="s">
        <v>6414</v>
      </c>
      <c r="J974" s="99">
        <v>45332</v>
      </c>
      <c r="K974" s="107">
        <v>10000000</v>
      </c>
      <c r="L974" s="98" t="s">
        <v>7508</v>
      </c>
      <c r="M974" s="23">
        <v>1095</v>
      </c>
      <c r="N974" s="23">
        <v>7</v>
      </c>
      <c r="O974" s="107">
        <v>10000000</v>
      </c>
      <c r="P974" s="23">
        <v>180</v>
      </c>
      <c r="Q974" s="23">
        <v>2</v>
      </c>
      <c r="R974" s="23">
        <v>2</v>
      </c>
      <c r="S974" s="23">
        <v>0</v>
      </c>
      <c r="T974" s="47">
        <v>10</v>
      </c>
      <c r="U974" s="98" t="s">
        <v>376</v>
      </c>
      <c r="V974" s="98" t="s">
        <v>3139</v>
      </c>
      <c r="W974" s="69">
        <f t="shared" si="30"/>
        <v>2.8780313831221913E-2</v>
      </c>
    </row>
    <row r="975" spans="1:23">
      <c r="A975">
        <f t="shared" si="31"/>
        <v>559</v>
      </c>
      <c r="B975" s="99">
        <v>44408</v>
      </c>
      <c r="C975" s="23">
        <v>387</v>
      </c>
      <c r="D975" s="23">
        <v>5</v>
      </c>
      <c r="E975" s="98" t="s">
        <v>49</v>
      </c>
      <c r="F975" s="98" t="s">
        <v>164</v>
      </c>
      <c r="G975" s="98" t="s">
        <v>4120</v>
      </c>
      <c r="H975" s="98" t="s">
        <v>374</v>
      </c>
      <c r="I975" s="98" t="s">
        <v>6414</v>
      </c>
      <c r="J975" s="99">
        <v>44967</v>
      </c>
      <c r="K975" s="107">
        <v>6300000</v>
      </c>
      <c r="L975" s="98" t="s">
        <v>7509</v>
      </c>
      <c r="M975" s="23">
        <v>730</v>
      </c>
      <c r="N975" s="23">
        <v>7</v>
      </c>
      <c r="O975" s="107">
        <v>6300000</v>
      </c>
      <c r="P975" s="23">
        <v>180</v>
      </c>
      <c r="Q975" s="23">
        <v>2</v>
      </c>
      <c r="R975" s="23">
        <v>2</v>
      </c>
      <c r="S975" s="23">
        <v>0</v>
      </c>
      <c r="T975" s="47">
        <v>6.3</v>
      </c>
      <c r="U975" s="98" t="s">
        <v>85</v>
      </c>
      <c r="V975" s="98" t="s">
        <v>3139</v>
      </c>
      <c r="W975" s="69">
        <f t="shared" si="30"/>
        <v>1.0969224157945259E-2</v>
      </c>
    </row>
    <row r="976" spans="1:23">
      <c r="A976">
        <f t="shared" si="31"/>
        <v>559</v>
      </c>
      <c r="B976" s="99">
        <v>44408</v>
      </c>
      <c r="C976" s="23">
        <v>388</v>
      </c>
      <c r="D976" s="23">
        <v>5</v>
      </c>
      <c r="E976" s="98" t="s">
        <v>49</v>
      </c>
      <c r="F976" s="98" t="s">
        <v>164</v>
      </c>
      <c r="G976" s="98" t="s">
        <v>4120</v>
      </c>
      <c r="H976" s="98" t="s">
        <v>374</v>
      </c>
      <c r="I976" s="98" t="s">
        <v>6414</v>
      </c>
      <c r="J976" s="99">
        <v>44967</v>
      </c>
      <c r="K976" s="107">
        <v>3500000</v>
      </c>
      <c r="L976" s="98" t="s">
        <v>7510</v>
      </c>
      <c r="M976" s="23">
        <v>730</v>
      </c>
      <c r="N976" s="23">
        <v>7</v>
      </c>
      <c r="O976" s="107">
        <v>3500000</v>
      </c>
      <c r="P976" s="23">
        <v>180</v>
      </c>
      <c r="Q976" s="23">
        <v>2</v>
      </c>
      <c r="R976" s="23">
        <v>2</v>
      </c>
      <c r="S976" s="23">
        <v>0</v>
      </c>
      <c r="T976" s="47">
        <v>3.5</v>
      </c>
      <c r="U976" s="98" t="s">
        <v>85</v>
      </c>
      <c r="V976" s="98" t="s">
        <v>3139</v>
      </c>
      <c r="W976" s="69">
        <f t="shared" si="30"/>
        <v>6.0940134210807004E-3</v>
      </c>
    </row>
    <row r="977" spans="1:23">
      <c r="A977">
        <f t="shared" si="31"/>
        <v>924</v>
      </c>
      <c r="B977" s="99">
        <v>44408</v>
      </c>
      <c r="C977" s="23">
        <v>389</v>
      </c>
      <c r="D977" s="23">
        <v>5</v>
      </c>
      <c r="E977" s="98" t="s">
        <v>49</v>
      </c>
      <c r="F977" s="98" t="s">
        <v>164</v>
      </c>
      <c r="G977" s="98" t="s">
        <v>4120</v>
      </c>
      <c r="H977" s="98" t="s">
        <v>374</v>
      </c>
      <c r="I977" s="98" t="s">
        <v>6414</v>
      </c>
      <c r="J977" s="99">
        <v>45332</v>
      </c>
      <c r="K977" s="107">
        <v>6300000</v>
      </c>
      <c r="L977" s="98" t="s">
        <v>7511</v>
      </c>
      <c r="M977" s="23">
        <v>1095</v>
      </c>
      <c r="N977" s="23">
        <v>7</v>
      </c>
      <c r="O977" s="107">
        <v>6300000</v>
      </c>
      <c r="P977" s="23">
        <v>180</v>
      </c>
      <c r="Q977" s="23">
        <v>2</v>
      </c>
      <c r="R977" s="23">
        <v>2</v>
      </c>
      <c r="S977" s="23">
        <v>0</v>
      </c>
      <c r="T977" s="47">
        <v>6.3</v>
      </c>
      <c r="U977" s="98" t="s">
        <v>376</v>
      </c>
      <c r="V977" s="98" t="s">
        <v>3139</v>
      </c>
      <c r="W977" s="69">
        <f t="shared" si="30"/>
        <v>1.8131597713669803E-2</v>
      </c>
    </row>
    <row r="978" spans="1:23">
      <c r="A978">
        <f t="shared" si="31"/>
        <v>559</v>
      </c>
      <c r="B978" s="99">
        <v>44408</v>
      </c>
      <c r="C978" s="23">
        <v>390</v>
      </c>
      <c r="D978" s="23">
        <v>5</v>
      </c>
      <c r="E978" s="98" t="s">
        <v>49</v>
      </c>
      <c r="F978" s="98" t="s">
        <v>164</v>
      </c>
      <c r="G978" s="98" t="s">
        <v>4120</v>
      </c>
      <c r="H978" s="98" t="s">
        <v>374</v>
      </c>
      <c r="I978" s="98" t="s">
        <v>6414</v>
      </c>
      <c r="J978" s="99">
        <v>44967</v>
      </c>
      <c r="K978" s="107">
        <v>6000000</v>
      </c>
      <c r="L978" s="98" t="s">
        <v>7512</v>
      </c>
      <c r="M978" s="23">
        <v>730</v>
      </c>
      <c r="N978" s="23">
        <v>7</v>
      </c>
      <c r="O978" s="107">
        <v>6000000</v>
      </c>
      <c r="P978" s="23">
        <v>180</v>
      </c>
      <c r="Q978" s="23">
        <v>2</v>
      </c>
      <c r="R978" s="23">
        <v>2</v>
      </c>
      <c r="S978" s="23">
        <v>0</v>
      </c>
      <c r="T978" s="47">
        <v>6</v>
      </c>
      <c r="U978" s="98" t="s">
        <v>85</v>
      </c>
      <c r="V978" s="98" t="s">
        <v>3139</v>
      </c>
      <c r="W978" s="69">
        <f t="shared" si="30"/>
        <v>1.0446880150424057E-2</v>
      </c>
    </row>
    <row r="979" spans="1:23">
      <c r="A979">
        <f t="shared" si="31"/>
        <v>559</v>
      </c>
      <c r="B979" s="99">
        <v>44408</v>
      </c>
      <c r="C979" s="23">
        <v>391</v>
      </c>
      <c r="D979" s="23">
        <v>5</v>
      </c>
      <c r="E979" s="98" t="s">
        <v>49</v>
      </c>
      <c r="F979" s="98" t="s">
        <v>164</v>
      </c>
      <c r="G979" s="98" t="s">
        <v>4120</v>
      </c>
      <c r="H979" s="98" t="s">
        <v>374</v>
      </c>
      <c r="I979" s="98" t="s">
        <v>6414</v>
      </c>
      <c r="J979" s="99">
        <v>44967</v>
      </c>
      <c r="K979" s="107">
        <v>4000000</v>
      </c>
      <c r="L979" s="98" t="s">
        <v>7513</v>
      </c>
      <c r="M979" s="23">
        <v>730</v>
      </c>
      <c r="N979" s="23">
        <v>7</v>
      </c>
      <c r="O979" s="107">
        <v>4000000</v>
      </c>
      <c r="P979" s="23">
        <v>180</v>
      </c>
      <c r="Q979" s="23">
        <v>2</v>
      </c>
      <c r="R979" s="23">
        <v>2</v>
      </c>
      <c r="S979" s="23">
        <v>0</v>
      </c>
      <c r="T979" s="47">
        <v>4</v>
      </c>
      <c r="U979" s="98" t="s">
        <v>85</v>
      </c>
      <c r="V979" s="98" t="s">
        <v>3139</v>
      </c>
      <c r="W979" s="69">
        <f t="shared" si="30"/>
        <v>6.9645867669493712E-3</v>
      </c>
    </row>
    <row r="980" spans="1:23">
      <c r="A980">
        <f t="shared" si="31"/>
        <v>924</v>
      </c>
      <c r="B980" s="99">
        <v>44408</v>
      </c>
      <c r="C980" s="23">
        <v>392</v>
      </c>
      <c r="D980" s="23">
        <v>5</v>
      </c>
      <c r="E980" s="98" t="s">
        <v>49</v>
      </c>
      <c r="F980" s="98" t="s">
        <v>164</v>
      </c>
      <c r="G980" s="98" t="s">
        <v>4120</v>
      </c>
      <c r="H980" s="98" t="s">
        <v>374</v>
      </c>
      <c r="I980" s="98" t="s">
        <v>6414</v>
      </c>
      <c r="J980" s="99">
        <v>45332</v>
      </c>
      <c r="K980" s="107">
        <v>7000000</v>
      </c>
      <c r="L980" s="98" t="s">
        <v>7514</v>
      </c>
      <c r="M980" s="23">
        <v>1095</v>
      </c>
      <c r="N980" s="23">
        <v>7</v>
      </c>
      <c r="O980" s="107">
        <v>7000000</v>
      </c>
      <c r="P980" s="23">
        <v>180</v>
      </c>
      <c r="Q980" s="23">
        <v>2</v>
      </c>
      <c r="R980" s="23">
        <v>2</v>
      </c>
      <c r="S980" s="23">
        <v>0</v>
      </c>
      <c r="T980" s="47">
        <v>7</v>
      </c>
      <c r="U980" s="98" t="s">
        <v>376</v>
      </c>
      <c r="V980" s="98" t="s">
        <v>3139</v>
      </c>
      <c r="W980" s="69">
        <f t="shared" si="30"/>
        <v>2.0146219681855336E-2</v>
      </c>
    </row>
    <row r="981" spans="1:23">
      <c r="A981">
        <f t="shared" si="31"/>
        <v>1290</v>
      </c>
      <c r="B981" s="99">
        <v>44408</v>
      </c>
      <c r="C981" s="23">
        <v>393</v>
      </c>
      <c r="D981" s="23">
        <v>5</v>
      </c>
      <c r="E981" s="98" t="s">
        <v>49</v>
      </c>
      <c r="F981" s="98" t="s">
        <v>164</v>
      </c>
      <c r="G981" s="98" t="s">
        <v>4120</v>
      </c>
      <c r="H981" s="98" t="s">
        <v>374</v>
      </c>
      <c r="I981" s="98" t="s">
        <v>6414</v>
      </c>
      <c r="J981" s="99">
        <v>45698</v>
      </c>
      <c r="K981" s="107">
        <v>15000000</v>
      </c>
      <c r="L981" s="98" t="s">
        <v>7515</v>
      </c>
      <c r="M981" s="23">
        <v>1461</v>
      </c>
      <c r="N981" s="23">
        <v>7</v>
      </c>
      <c r="O981" s="107">
        <v>15000000</v>
      </c>
      <c r="P981" s="23">
        <v>180</v>
      </c>
      <c r="Q981" s="23">
        <v>2</v>
      </c>
      <c r="R981" s="23">
        <v>2</v>
      </c>
      <c r="S981" s="23">
        <v>0</v>
      </c>
      <c r="T981" s="47">
        <v>15</v>
      </c>
      <c r="U981" s="98" t="s">
        <v>376</v>
      </c>
      <c r="V981" s="98" t="s">
        <v>3139</v>
      </c>
      <c r="W981" s="69">
        <f t="shared" si="30"/>
        <v>6.0270462406292642E-2</v>
      </c>
    </row>
    <row r="982" spans="1:23">
      <c r="A982">
        <f t="shared" si="31"/>
        <v>1655</v>
      </c>
      <c r="B982" s="99">
        <v>44408</v>
      </c>
      <c r="C982" s="23">
        <v>394</v>
      </c>
      <c r="D982" s="23">
        <v>5</v>
      </c>
      <c r="E982" s="98" t="s">
        <v>49</v>
      </c>
      <c r="F982" s="98" t="s">
        <v>164</v>
      </c>
      <c r="G982" s="98" t="s">
        <v>4120</v>
      </c>
      <c r="H982" s="98" t="s">
        <v>374</v>
      </c>
      <c r="I982" s="98" t="s">
        <v>6414</v>
      </c>
      <c r="J982" s="99">
        <v>46063</v>
      </c>
      <c r="K982" s="107">
        <v>20000000</v>
      </c>
      <c r="L982" s="98" t="s">
        <v>7516</v>
      </c>
      <c r="M982" s="23">
        <v>1826</v>
      </c>
      <c r="N982" s="23">
        <v>7</v>
      </c>
      <c r="O982" s="107">
        <v>20000000</v>
      </c>
      <c r="P982" s="23">
        <v>180</v>
      </c>
      <c r="Q982" s="23">
        <v>2</v>
      </c>
      <c r="R982" s="23">
        <v>2</v>
      </c>
      <c r="S982" s="23">
        <v>0</v>
      </c>
      <c r="T982" s="47">
        <v>20</v>
      </c>
      <c r="U982" s="98" t="s">
        <v>376</v>
      </c>
      <c r="V982" s="98" t="s">
        <v>3139</v>
      </c>
      <c r="W982" s="69">
        <f t="shared" si="30"/>
        <v>0.10309831036942049</v>
      </c>
    </row>
    <row r="983" spans="1:23">
      <c r="A983">
        <f t="shared" si="31"/>
        <v>924</v>
      </c>
      <c r="B983" s="99">
        <v>44408</v>
      </c>
      <c r="C983" s="23">
        <v>395</v>
      </c>
      <c r="D983" s="23">
        <v>5</v>
      </c>
      <c r="E983" s="98" t="s">
        <v>49</v>
      </c>
      <c r="F983" s="98" t="s">
        <v>164</v>
      </c>
      <c r="G983" s="98" t="s">
        <v>4120</v>
      </c>
      <c r="H983" s="98" t="s">
        <v>374</v>
      </c>
      <c r="I983" s="98" t="s">
        <v>6414</v>
      </c>
      <c r="J983" s="99">
        <v>45332</v>
      </c>
      <c r="K983" s="107">
        <v>8000000</v>
      </c>
      <c r="L983" s="98" t="s">
        <v>7517</v>
      </c>
      <c r="M983" s="23">
        <v>1095</v>
      </c>
      <c r="N983" s="23">
        <v>7</v>
      </c>
      <c r="O983" s="107">
        <v>8000000</v>
      </c>
      <c r="P983" s="23">
        <v>180</v>
      </c>
      <c r="Q983" s="23">
        <v>2</v>
      </c>
      <c r="R983" s="23">
        <v>2</v>
      </c>
      <c r="S983" s="23">
        <v>0</v>
      </c>
      <c r="T983" s="47">
        <v>8</v>
      </c>
      <c r="U983" s="98" t="s">
        <v>376</v>
      </c>
      <c r="V983" s="98" t="s">
        <v>3139</v>
      </c>
      <c r="W983" s="69">
        <f t="shared" si="30"/>
        <v>2.3024251064977529E-2</v>
      </c>
    </row>
    <row r="984" spans="1:23">
      <c r="A984">
        <f t="shared" si="31"/>
        <v>924</v>
      </c>
      <c r="B984" s="99">
        <v>44408</v>
      </c>
      <c r="C984" s="23">
        <v>396</v>
      </c>
      <c r="D984" s="23">
        <v>5</v>
      </c>
      <c r="E984" s="98" t="s">
        <v>49</v>
      </c>
      <c r="F984" s="98" t="s">
        <v>164</v>
      </c>
      <c r="G984" s="98" t="s">
        <v>4120</v>
      </c>
      <c r="H984" s="98" t="s">
        <v>374</v>
      </c>
      <c r="I984" s="98" t="s">
        <v>6414</v>
      </c>
      <c r="J984" s="99">
        <v>45332</v>
      </c>
      <c r="K984" s="107">
        <v>11000000</v>
      </c>
      <c r="L984" s="98" t="s">
        <v>7518</v>
      </c>
      <c r="M984" s="23">
        <v>1095</v>
      </c>
      <c r="N984" s="23">
        <v>7</v>
      </c>
      <c r="O984" s="107">
        <v>11000000</v>
      </c>
      <c r="P984" s="23">
        <v>180</v>
      </c>
      <c r="Q984" s="23">
        <v>2</v>
      </c>
      <c r="R984" s="23">
        <v>2</v>
      </c>
      <c r="S984" s="23">
        <v>0</v>
      </c>
      <c r="T984" s="47">
        <v>11</v>
      </c>
      <c r="U984" s="98" t="s">
        <v>376</v>
      </c>
      <c r="V984" s="98" t="s">
        <v>3139</v>
      </c>
      <c r="W984" s="69">
        <f t="shared" si="30"/>
        <v>3.1658345214344102E-2</v>
      </c>
    </row>
    <row r="985" spans="1:23">
      <c r="A985">
        <f t="shared" si="31"/>
        <v>924</v>
      </c>
      <c r="B985" s="99">
        <v>44408</v>
      </c>
      <c r="C985" s="23">
        <v>397</v>
      </c>
      <c r="D985" s="23">
        <v>5</v>
      </c>
      <c r="E985" s="98" t="s">
        <v>49</v>
      </c>
      <c r="F985" s="98" t="s">
        <v>164</v>
      </c>
      <c r="G985" s="98" t="s">
        <v>4120</v>
      </c>
      <c r="H985" s="98" t="s">
        <v>374</v>
      </c>
      <c r="I985" s="98" t="s">
        <v>6414</v>
      </c>
      <c r="J985" s="99">
        <v>45332</v>
      </c>
      <c r="K985" s="107">
        <v>12000000</v>
      </c>
      <c r="L985" s="98" t="s">
        <v>7519</v>
      </c>
      <c r="M985" s="23">
        <v>1095</v>
      </c>
      <c r="N985" s="23">
        <v>7</v>
      </c>
      <c r="O985" s="107">
        <v>12000000</v>
      </c>
      <c r="P985" s="23">
        <v>180</v>
      </c>
      <c r="Q985" s="23">
        <v>2</v>
      </c>
      <c r="R985" s="23">
        <v>2</v>
      </c>
      <c r="S985" s="23">
        <v>0</v>
      </c>
      <c r="T985" s="47">
        <v>12</v>
      </c>
      <c r="U985" s="98" t="s">
        <v>376</v>
      </c>
      <c r="V985" s="98" t="s">
        <v>3139</v>
      </c>
      <c r="W985" s="69">
        <f t="shared" si="30"/>
        <v>3.4536376597466292E-2</v>
      </c>
    </row>
    <row r="986" spans="1:23">
      <c r="A986">
        <f t="shared" si="31"/>
        <v>559</v>
      </c>
      <c r="B986" s="99">
        <v>44408</v>
      </c>
      <c r="C986" s="23">
        <v>398</v>
      </c>
      <c r="D986" s="23">
        <v>5</v>
      </c>
      <c r="E986" s="98" t="s">
        <v>49</v>
      </c>
      <c r="F986" s="98" t="s">
        <v>164</v>
      </c>
      <c r="G986" s="98" t="s">
        <v>4120</v>
      </c>
      <c r="H986" s="98" t="s">
        <v>374</v>
      </c>
      <c r="I986" s="98" t="s">
        <v>6414</v>
      </c>
      <c r="J986" s="99">
        <v>44967</v>
      </c>
      <c r="K986" s="107">
        <v>15000000</v>
      </c>
      <c r="L986" s="98" t="s">
        <v>7520</v>
      </c>
      <c r="M986" s="23">
        <v>730</v>
      </c>
      <c r="N986" s="23">
        <v>7</v>
      </c>
      <c r="O986" s="107">
        <v>15000000</v>
      </c>
      <c r="P986" s="23">
        <v>180</v>
      </c>
      <c r="Q986" s="23">
        <v>2</v>
      </c>
      <c r="R986" s="23">
        <v>2</v>
      </c>
      <c r="S986" s="23">
        <v>0</v>
      </c>
      <c r="T986" s="47">
        <v>15</v>
      </c>
      <c r="U986" s="98" t="s">
        <v>85</v>
      </c>
      <c r="V986" s="98" t="s">
        <v>3139</v>
      </c>
      <c r="W986" s="69">
        <f t="shared" si="30"/>
        <v>2.6117200376060145E-2</v>
      </c>
    </row>
    <row r="987" spans="1:23">
      <c r="A987">
        <f t="shared" si="31"/>
        <v>559</v>
      </c>
      <c r="B987" s="99">
        <v>44408</v>
      </c>
      <c r="C987" s="23">
        <v>399</v>
      </c>
      <c r="D987" s="23">
        <v>5</v>
      </c>
      <c r="E987" s="98" t="s">
        <v>49</v>
      </c>
      <c r="F987" s="98" t="s">
        <v>164</v>
      </c>
      <c r="G987" s="98" t="s">
        <v>4120</v>
      </c>
      <c r="H987" s="98" t="s">
        <v>374</v>
      </c>
      <c r="I987" s="98" t="s">
        <v>6414</v>
      </c>
      <c r="J987" s="99">
        <v>44967</v>
      </c>
      <c r="K987" s="107">
        <v>6300000</v>
      </c>
      <c r="L987" s="98" t="s">
        <v>7521</v>
      </c>
      <c r="M987" s="23">
        <v>730</v>
      </c>
      <c r="N987" s="23">
        <v>7</v>
      </c>
      <c r="O987" s="107">
        <v>6300000</v>
      </c>
      <c r="P987" s="23">
        <v>180</v>
      </c>
      <c r="Q987" s="23">
        <v>2</v>
      </c>
      <c r="R987" s="23">
        <v>2</v>
      </c>
      <c r="S987" s="23">
        <v>0</v>
      </c>
      <c r="T987" s="47">
        <v>6.3</v>
      </c>
      <c r="U987" s="98" t="s">
        <v>85</v>
      </c>
      <c r="V987" s="98" t="s">
        <v>3139</v>
      </c>
      <c r="W987" s="69">
        <f t="shared" si="30"/>
        <v>1.0969224157945259E-2</v>
      </c>
    </row>
    <row r="988" spans="1:23">
      <c r="A988">
        <f t="shared" si="31"/>
        <v>559</v>
      </c>
      <c r="B988" s="99">
        <v>44408</v>
      </c>
      <c r="C988" s="23">
        <v>400</v>
      </c>
      <c r="D988" s="23">
        <v>5</v>
      </c>
      <c r="E988" s="98" t="s">
        <v>49</v>
      </c>
      <c r="F988" s="98" t="s">
        <v>164</v>
      </c>
      <c r="G988" s="98" t="s">
        <v>4120</v>
      </c>
      <c r="H988" s="98" t="s">
        <v>374</v>
      </c>
      <c r="I988" s="98" t="s">
        <v>6414</v>
      </c>
      <c r="J988" s="99">
        <v>44967</v>
      </c>
      <c r="K988" s="107">
        <v>4500000</v>
      </c>
      <c r="L988" s="98" t="s">
        <v>7522</v>
      </c>
      <c r="M988" s="23">
        <v>730</v>
      </c>
      <c r="N988" s="23">
        <v>7</v>
      </c>
      <c r="O988" s="107">
        <v>4500000</v>
      </c>
      <c r="P988" s="23">
        <v>180</v>
      </c>
      <c r="Q988" s="23">
        <v>2</v>
      </c>
      <c r="R988" s="23">
        <v>2</v>
      </c>
      <c r="S988" s="23">
        <v>0</v>
      </c>
      <c r="T988" s="47">
        <v>4.5</v>
      </c>
      <c r="U988" s="98" t="s">
        <v>85</v>
      </c>
      <c r="V988" s="98" t="s">
        <v>3139</v>
      </c>
      <c r="W988" s="69">
        <f t="shared" si="30"/>
        <v>7.8351601128180421E-3</v>
      </c>
    </row>
    <row r="989" spans="1:23">
      <c r="A989">
        <f t="shared" si="31"/>
        <v>559</v>
      </c>
      <c r="B989" s="99">
        <v>44408</v>
      </c>
      <c r="C989" s="23">
        <v>401</v>
      </c>
      <c r="D989" s="23">
        <v>5</v>
      </c>
      <c r="E989" s="98" t="s">
        <v>49</v>
      </c>
      <c r="F989" s="98" t="s">
        <v>164</v>
      </c>
      <c r="G989" s="98" t="s">
        <v>4120</v>
      </c>
      <c r="H989" s="98" t="s">
        <v>374</v>
      </c>
      <c r="I989" s="98" t="s">
        <v>6414</v>
      </c>
      <c r="J989" s="99">
        <v>44967</v>
      </c>
      <c r="K989" s="107">
        <v>4000000</v>
      </c>
      <c r="L989" s="98" t="s">
        <v>7523</v>
      </c>
      <c r="M989" s="23">
        <v>730</v>
      </c>
      <c r="N989" s="23">
        <v>7</v>
      </c>
      <c r="O989" s="107">
        <v>4000000</v>
      </c>
      <c r="P989" s="23">
        <v>180</v>
      </c>
      <c r="Q989" s="23">
        <v>2</v>
      </c>
      <c r="R989" s="23">
        <v>2</v>
      </c>
      <c r="S989" s="23">
        <v>0</v>
      </c>
      <c r="T989" s="47">
        <v>4</v>
      </c>
      <c r="U989" s="98" t="s">
        <v>85</v>
      </c>
      <c r="V989" s="98" t="s">
        <v>3139</v>
      </c>
      <c r="W989" s="69">
        <f t="shared" si="30"/>
        <v>6.9645867669493712E-3</v>
      </c>
    </row>
    <row r="990" spans="1:23">
      <c r="A990">
        <f t="shared" si="31"/>
        <v>1290</v>
      </c>
      <c r="B990" s="99">
        <v>44408</v>
      </c>
      <c r="C990" s="23">
        <v>402</v>
      </c>
      <c r="D990" s="23">
        <v>5</v>
      </c>
      <c r="E990" s="98" t="s">
        <v>49</v>
      </c>
      <c r="F990" s="98" t="s">
        <v>164</v>
      </c>
      <c r="G990" s="98" t="s">
        <v>4120</v>
      </c>
      <c r="H990" s="98" t="s">
        <v>374</v>
      </c>
      <c r="I990" s="98" t="s">
        <v>6414</v>
      </c>
      <c r="J990" s="99">
        <v>45698</v>
      </c>
      <c r="K990" s="107">
        <v>17000000</v>
      </c>
      <c r="L990" s="98" t="s">
        <v>7524</v>
      </c>
      <c r="M990" s="23">
        <v>1461</v>
      </c>
      <c r="N990" s="23">
        <v>7</v>
      </c>
      <c r="O990" s="107">
        <v>17000000</v>
      </c>
      <c r="P990" s="23">
        <v>180</v>
      </c>
      <c r="Q990" s="23">
        <v>2</v>
      </c>
      <c r="R990" s="23">
        <v>2</v>
      </c>
      <c r="S990" s="23">
        <v>0</v>
      </c>
      <c r="T990" s="47">
        <v>17</v>
      </c>
      <c r="U990" s="98" t="s">
        <v>376</v>
      </c>
      <c r="V990" s="98" t="s">
        <v>3139</v>
      </c>
      <c r="W990" s="69">
        <f t="shared" si="30"/>
        <v>6.8306524060464988E-2</v>
      </c>
    </row>
    <row r="991" spans="1:23">
      <c r="A991">
        <f t="shared" si="31"/>
        <v>924</v>
      </c>
      <c r="B991" s="99">
        <v>44408</v>
      </c>
      <c r="C991" s="23">
        <v>403</v>
      </c>
      <c r="D991" s="23">
        <v>5</v>
      </c>
      <c r="E991" s="98" t="s">
        <v>49</v>
      </c>
      <c r="F991" s="98" t="s">
        <v>164</v>
      </c>
      <c r="G991" s="98" t="s">
        <v>4120</v>
      </c>
      <c r="H991" s="98" t="s">
        <v>374</v>
      </c>
      <c r="I991" s="98" t="s">
        <v>6414</v>
      </c>
      <c r="J991" s="99">
        <v>45332</v>
      </c>
      <c r="K991" s="107">
        <v>20000000</v>
      </c>
      <c r="L991" s="98" t="s">
        <v>7525</v>
      </c>
      <c r="M991" s="23">
        <v>1095</v>
      </c>
      <c r="N991" s="23">
        <v>7</v>
      </c>
      <c r="O991" s="107">
        <v>20000000</v>
      </c>
      <c r="P991" s="23">
        <v>180</v>
      </c>
      <c r="Q991" s="23">
        <v>2</v>
      </c>
      <c r="R991" s="23">
        <v>2</v>
      </c>
      <c r="S991" s="23">
        <v>0</v>
      </c>
      <c r="T991" s="47">
        <v>20</v>
      </c>
      <c r="U991" s="98" t="s">
        <v>376</v>
      </c>
      <c r="V991" s="98" t="s">
        <v>3139</v>
      </c>
      <c r="W991" s="69">
        <f t="shared" si="30"/>
        <v>5.7560627662443825E-2</v>
      </c>
    </row>
    <row r="992" spans="1:23">
      <c r="A992">
        <f t="shared" si="31"/>
        <v>924</v>
      </c>
      <c r="B992" s="99">
        <v>44408</v>
      </c>
      <c r="C992" s="23">
        <v>404</v>
      </c>
      <c r="D992" s="23">
        <v>5</v>
      </c>
      <c r="E992" s="98" t="s">
        <v>49</v>
      </c>
      <c r="F992" s="98" t="s">
        <v>164</v>
      </c>
      <c r="G992" s="98" t="s">
        <v>4120</v>
      </c>
      <c r="H992" s="98" t="s">
        <v>374</v>
      </c>
      <c r="I992" s="98" t="s">
        <v>6414</v>
      </c>
      <c r="J992" s="99">
        <v>45332</v>
      </c>
      <c r="K992" s="107">
        <v>6350000</v>
      </c>
      <c r="L992" s="98" t="s">
        <v>7526</v>
      </c>
      <c r="M992" s="23">
        <v>1095</v>
      </c>
      <c r="N992" s="23">
        <v>7</v>
      </c>
      <c r="O992" s="107">
        <v>6350000</v>
      </c>
      <c r="P992" s="23">
        <v>180</v>
      </c>
      <c r="Q992" s="23">
        <v>2</v>
      </c>
      <c r="R992" s="23">
        <v>2</v>
      </c>
      <c r="S992" s="23">
        <v>0</v>
      </c>
      <c r="T992" s="47">
        <v>6.35</v>
      </c>
      <c r="U992" s="98" t="s">
        <v>376</v>
      </c>
      <c r="V992" s="98" t="s">
        <v>3139</v>
      </c>
      <c r="W992" s="69">
        <f t="shared" si="30"/>
        <v>1.8275499282825913E-2</v>
      </c>
    </row>
    <row r="993" spans="1:23">
      <c r="A993">
        <f t="shared" si="31"/>
        <v>924</v>
      </c>
      <c r="B993" s="99">
        <v>44408</v>
      </c>
      <c r="C993" s="23">
        <v>405</v>
      </c>
      <c r="D993" s="23">
        <v>5</v>
      </c>
      <c r="E993" s="98" t="s">
        <v>49</v>
      </c>
      <c r="F993" s="98" t="s">
        <v>164</v>
      </c>
      <c r="G993" s="98" t="s">
        <v>4120</v>
      </c>
      <c r="H993" s="98" t="s">
        <v>374</v>
      </c>
      <c r="I993" s="98" t="s">
        <v>6414</v>
      </c>
      <c r="J993" s="99">
        <v>45332</v>
      </c>
      <c r="K993" s="107">
        <v>20000000</v>
      </c>
      <c r="L993" s="98" t="s">
        <v>7527</v>
      </c>
      <c r="M993" s="23">
        <v>1095</v>
      </c>
      <c r="N993" s="23">
        <v>7</v>
      </c>
      <c r="O993" s="107">
        <v>20000000</v>
      </c>
      <c r="P993" s="23">
        <v>180</v>
      </c>
      <c r="Q993" s="23">
        <v>2</v>
      </c>
      <c r="R993" s="23">
        <v>2</v>
      </c>
      <c r="S993" s="23">
        <v>0</v>
      </c>
      <c r="T993" s="47">
        <v>20.294166000000001</v>
      </c>
      <c r="U993" s="98" t="s">
        <v>376</v>
      </c>
      <c r="V993" s="98" t="s">
        <v>3139</v>
      </c>
      <c r="W993" s="69">
        <f t="shared" si="30"/>
        <v>5.8407246642291341E-2</v>
      </c>
    </row>
    <row r="994" spans="1:23">
      <c r="A994">
        <f t="shared" si="31"/>
        <v>1290</v>
      </c>
      <c r="B994" s="99">
        <v>44408</v>
      </c>
      <c r="C994" s="23">
        <v>406</v>
      </c>
      <c r="D994" s="23">
        <v>5</v>
      </c>
      <c r="E994" s="98" t="s">
        <v>49</v>
      </c>
      <c r="F994" s="98" t="s">
        <v>164</v>
      </c>
      <c r="G994" s="98" t="s">
        <v>4120</v>
      </c>
      <c r="H994" s="98" t="s">
        <v>374</v>
      </c>
      <c r="I994" s="98" t="s">
        <v>6414</v>
      </c>
      <c r="J994" s="99">
        <v>45698</v>
      </c>
      <c r="K994" s="107">
        <v>15000000</v>
      </c>
      <c r="L994" s="98" t="s">
        <v>7528</v>
      </c>
      <c r="M994" s="23">
        <v>1461</v>
      </c>
      <c r="N994" s="23">
        <v>7</v>
      </c>
      <c r="O994" s="107">
        <v>15000000</v>
      </c>
      <c r="P994" s="23">
        <v>180</v>
      </c>
      <c r="Q994" s="23">
        <v>2</v>
      </c>
      <c r="R994" s="23">
        <v>2</v>
      </c>
      <c r="S994" s="23">
        <v>0</v>
      </c>
      <c r="T994" s="47">
        <v>15</v>
      </c>
      <c r="U994" s="98" t="s">
        <v>376</v>
      </c>
      <c r="V994" s="98" t="s">
        <v>3139</v>
      </c>
      <c r="W994" s="69">
        <f t="shared" si="30"/>
        <v>6.0270462406292642E-2</v>
      </c>
    </row>
    <row r="995" spans="1:23">
      <c r="A995">
        <f t="shared" si="31"/>
        <v>924</v>
      </c>
      <c r="B995" s="99">
        <v>44408</v>
      </c>
      <c r="C995" s="23">
        <v>407</v>
      </c>
      <c r="D995" s="23">
        <v>5</v>
      </c>
      <c r="E995" s="98" t="s">
        <v>49</v>
      </c>
      <c r="F995" s="98" t="s">
        <v>164</v>
      </c>
      <c r="G995" s="98" t="s">
        <v>4120</v>
      </c>
      <c r="H995" s="98" t="s">
        <v>374</v>
      </c>
      <c r="I995" s="98" t="s">
        <v>6414</v>
      </c>
      <c r="J995" s="99">
        <v>45332</v>
      </c>
      <c r="K995" s="107">
        <v>10000000</v>
      </c>
      <c r="L995" s="98" t="s">
        <v>7529</v>
      </c>
      <c r="M995" s="23">
        <v>1095</v>
      </c>
      <c r="N995" s="23">
        <v>7</v>
      </c>
      <c r="O995" s="107">
        <v>10000000</v>
      </c>
      <c r="P995" s="23">
        <v>180</v>
      </c>
      <c r="Q995" s="23">
        <v>2</v>
      </c>
      <c r="R995" s="23">
        <v>2</v>
      </c>
      <c r="S995" s="23">
        <v>0</v>
      </c>
      <c r="T995" s="47">
        <v>10</v>
      </c>
      <c r="U995" s="98" t="s">
        <v>376</v>
      </c>
      <c r="V995" s="98" t="s">
        <v>3139</v>
      </c>
      <c r="W995" s="69">
        <f t="shared" si="30"/>
        <v>2.8780313831221913E-2</v>
      </c>
    </row>
    <row r="996" spans="1:23">
      <c r="A996">
        <f t="shared" si="31"/>
        <v>1290</v>
      </c>
      <c r="B996" s="99">
        <v>44408</v>
      </c>
      <c r="C996" s="23">
        <v>408</v>
      </c>
      <c r="D996" s="23">
        <v>5</v>
      </c>
      <c r="E996" s="98" t="s">
        <v>49</v>
      </c>
      <c r="F996" s="98" t="s">
        <v>164</v>
      </c>
      <c r="G996" s="98" t="s">
        <v>4120</v>
      </c>
      <c r="H996" s="98" t="s">
        <v>374</v>
      </c>
      <c r="I996" s="98" t="s">
        <v>6414</v>
      </c>
      <c r="J996" s="99">
        <v>45698</v>
      </c>
      <c r="K996" s="107">
        <v>10000000</v>
      </c>
      <c r="L996" s="98" t="s">
        <v>7530</v>
      </c>
      <c r="M996" s="23">
        <v>1461</v>
      </c>
      <c r="N996" s="23">
        <v>7</v>
      </c>
      <c r="O996" s="107">
        <v>10000000</v>
      </c>
      <c r="P996" s="23">
        <v>180</v>
      </c>
      <c r="Q996" s="23">
        <v>2</v>
      </c>
      <c r="R996" s="23">
        <v>2</v>
      </c>
      <c r="S996" s="23">
        <v>0</v>
      </c>
      <c r="T996" s="47">
        <v>10.147083</v>
      </c>
      <c r="U996" s="98" t="s">
        <v>376</v>
      </c>
      <c r="V996" s="98" t="s">
        <v>3139</v>
      </c>
      <c r="W996" s="69">
        <f t="shared" si="30"/>
        <v>4.0771292299002074E-2</v>
      </c>
    </row>
    <row r="997" spans="1:23">
      <c r="A997">
        <f t="shared" si="31"/>
        <v>559</v>
      </c>
      <c r="B997" s="99">
        <v>44408</v>
      </c>
      <c r="C997" s="23">
        <v>409</v>
      </c>
      <c r="D997" s="23">
        <v>5</v>
      </c>
      <c r="E997" s="98" t="s">
        <v>49</v>
      </c>
      <c r="F997" s="98" t="s">
        <v>164</v>
      </c>
      <c r="G997" s="98" t="s">
        <v>4120</v>
      </c>
      <c r="H997" s="98" t="s">
        <v>374</v>
      </c>
      <c r="I997" s="98" t="s">
        <v>6414</v>
      </c>
      <c r="J997" s="99">
        <v>44967</v>
      </c>
      <c r="K997" s="107">
        <v>6000000</v>
      </c>
      <c r="L997" s="98" t="s">
        <v>7531</v>
      </c>
      <c r="M997" s="23">
        <v>730</v>
      </c>
      <c r="N997" s="23">
        <v>7</v>
      </c>
      <c r="O997" s="107">
        <v>6000000</v>
      </c>
      <c r="P997" s="23">
        <v>180</v>
      </c>
      <c r="Q997" s="23">
        <v>2</v>
      </c>
      <c r="R997" s="23">
        <v>2</v>
      </c>
      <c r="S997" s="23">
        <v>0</v>
      </c>
      <c r="T997" s="47">
        <v>6</v>
      </c>
      <c r="U997" s="98" t="s">
        <v>85</v>
      </c>
      <c r="V997" s="98" t="s">
        <v>3139</v>
      </c>
      <c r="W997" s="69">
        <f t="shared" si="30"/>
        <v>1.0446880150424057E-2</v>
      </c>
    </row>
    <row r="998" spans="1:23">
      <c r="A998">
        <f t="shared" si="31"/>
        <v>559</v>
      </c>
      <c r="B998" s="99">
        <v>44408</v>
      </c>
      <c r="C998" s="23">
        <v>410</v>
      </c>
      <c r="D998" s="23">
        <v>5</v>
      </c>
      <c r="E998" s="98" t="s">
        <v>49</v>
      </c>
      <c r="F998" s="98" t="s">
        <v>164</v>
      </c>
      <c r="G998" s="98" t="s">
        <v>4120</v>
      </c>
      <c r="H998" s="98" t="s">
        <v>374</v>
      </c>
      <c r="I998" s="98" t="s">
        <v>6414</v>
      </c>
      <c r="J998" s="99">
        <v>44967</v>
      </c>
      <c r="K998" s="107">
        <v>4500000</v>
      </c>
      <c r="L998" s="98" t="s">
        <v>7532</v>
      </c>
      <c r="M998" s="23">
        <v>730</v>
      </c>
      <c r="N998" s="23">
        <v>7</v>
      </c>
      <c r="O998" s="107">
        <v>4500000</v>
      </c>
      <c r="P998" s="23">
        <v>180</v>
      </c>
      <c r="Q998" s="23">
        <v>2</v>
      </c>
      <c r="R998" s="23">
        <v>2</v>
      </c>
      <c r="S998" s="23">
        <v>0</v>
      </c>
      <c r="T998" s="47">
        <v>4.5</v>
      </c>
      <c r="U998" s="98" t="s">
        <v>85</v>
      </c>
      <c r="V998" s="98" t="s">
        <v>3139</v>
      </c>
      <c r="W998" s="69">
        <f t="shared" si="30"/>
        <v>7.8351601128180421E-3</v>
      </c>
    </row>
    <row r="999" spans="1:23">
      <c r="A999">
        <f t="shared" si="31"/>
        <v>559</v>
      </c>
      <c r="B999" s="99">
        <v>44408</v>
      </c>
      <c r="C999" s="23">
        <v>411</v>
      </c>
      <c r="D999" s="23">
        <v>5</v>
      </c>
      <c r="E999" s="98" t="s">
        <v>49</v>
      </c>
      <c r="F999" s="98" t="s">
        <v>164</v>
      </c>
      <c r="G999" s="98" t="s">
        <v>4120</v>
      </c>
      <c r="H999" s="98" t="s">
        <v>374</v>
      </c>
      <c r="I999" s="98" t="s">
        <v>6414</v>
      </c>
      <c r="J999" s="99">
        <v>44967</v>
      </c>
      <c r="K999" s="107">
        <v>5500000</v>
      </c>
      <c r="L999" s="98" t="s">
        <v>7534</v>
      </c>
      <c r="M999" s="23">
        <v>730</v>
      </c>
      <c r="N999" s="23">
        <v>7</v>
      </c>
      <c r="O999" s="107">
        <v>5500000</v>
      </c>
      <c r="P999" s="23">
        <v>180</v>
      </c>
      <c r="Q999" s="23">
        <v>2</v>
      </c>
      <c r="R999" s="23">
        <v>2</v>
      </c>
      <c r="S999" s="23">
        <v>0</v>
      </c>
      <c r="T999" s="47">
        <v>5.5</v>
      </c>
      <c r="U999" s="98" t="s">
        <v>85</v>
      </c>
      <c r="V999" s="98" t="s">
        <v>3139</v>
      </c>
      <c r="W999" s="69">
        <f t="shared" si="30"/>
        <v>9.5763068045553856E-3</v>
      </c>
    </row>
    <row r="1000" spans="1:23">
      <c r="A1000">
        <f t="shared" si="31"/>
        <v>924</v>
      </c>
      <c r="B1000" s="99">
        <v>44408</v>
      </c>
      <c r="C1000" s="23">
        <v>412</v>
      </c>
      <c r="D1000" s="23">
        <v>5</v>
      </c>
      <c r="E1000" s="98" t="s">
        <v>49</v>
      </c>
      <c r="F1000" s="98" t="s">
        <v>164</v>
      </c>
      <c r="G1000" s="98" t="s">
        <v>4120</v>
      </c>
      <c r="H1000" s="98" t="s">
        <v>374</v>
      </c>
      <c r="I1000" s="98" t="s">
        <v>6414</v>
      </c>
      <c r="J1000" s="99">
        <v>45332</v>
      </c>
      <c r="K1000" s="107">
        <v>17000000</v>
      </c>
      <c r="L1000" s="98" t="s">
        <v>7535</v>
      </c>
      <c r="M1000" s="23">
        <v>1095</v>
      </c>
      <c r="N1000" s="23">
        <v>7</v>
      </c>
      <c r="O1000" s="107">
        <v>17000000</v>
      </c>
      <c r="P1000" s="23">
        <v>180</v>
      </c>
      <c r="Q1000" s="23">
        <v>2</v>
      </c>
      <c r="R1000" s="23">
        <v>2</v>
      </c>
      <c r="S1000" s="23">
        <v>0</v>
      </c>
      <c r="T1000" s="47">
        <v>17</v>
      </c>
      <c r="U1000" s="98" t="s">
        <v>376</v>
      </c>
      <c r="V1000" s="98" t="s">
        <v>3139</v>
      </c>
      <c r="W1000" s="69">
        <f t="shared" si="30"/>
        <v>4.8926533513077249E-2</v>
      </c>
    </row>
    <row r="1001" spans="1:23">
      <c r="A1001">
        <f t="shared" si="31"/>
        <v>924</v>
      </c>
      <c r="B1001" s="99">
        <v>44408</v>
      </c>
      <c r="C1001" s="23">
        <v>413</v>
      </c>
      <c r="D1001" s="23">
        <v>5</v>
      </c>
      <c r="E1001" s="98" t="s">
        <v>49</v>
      </c>
      <c r="F1001" s="98" t="s">
        <v>164</v>
      </c>
      <c r="G1001" s="98" t="s">
        <v>4120</v>
      </c>
      <c r="H1001" s="98" t="s">
        <v>374</v>
      </c>
      <c r="I1001" s="98" t="s">
        <v>6414</v>
      </c>
      <c r="J1001" s="99">
        <v>45332</v>
      </c>
      <c r="K1001" s="107">
        <v>15300000</v>
      </c>
      <c r="L1001" s="98" t="s">
        <v>7536</v>
      </c>
      <c r="M1001" s="23">
        <v>1095</v>
      </c>
      <c r="N1001" s="23">
        <v>7</v>
      </c>
      <c r="O1001" s="107">
        <v>15300000</v>
      </c>
      <c r="P1001" s="23">
        <v>180</v>
      </c>
      <c r="Q1001" s="23">
        <v>2</v>
      </c>
      <c r="R1001" s="23">
        <v>2</v>
      </c>
      <c r="S1001" s="23">
        <v>0</v>
      </c>
      <c r="T1001" s="47">
        <v>15.3</v>
      </c>
      <c r="U1001" s="98" t="s">
        <v>376</v>
      </c>
      <c r="V1001" s="98" t="s">
        <v>3139</v>
      </c>
      <c r="W1001" s="69">
        <f t="shared" si="30"/>
        <v>4.4033880161769526E-2</v>
      </c>
    </row>
    <row r="1002" spans="1:23">
      <c r="A1002">
        <f t="shared" si="31"/>
        <v>559</v>
      </c>
      <c r="B1002" s="99">
        <v>44408</v>
      </c>
      <c r="C1002" s="23">
        <v>414</v>
      </c>
      <c r="D1002" s="23">
        <v>5</v>
      </c>
      <c r="E1002" s="98" t="s">
        <v>49</v>
      </c>
      <c r="F1002" s="98" t="s">
        <v>164</v>
      </c>
      <c r="G1002" s="98" t="s">
        <v>4120</v>
      </c>
      <c r="H1002" s="98" t="s">
        <v>374</v>
      </c>
      <c r="I1002" s="98" t="s">
        <v>6414</v>
      </c>
      <c r="J1002" s="99">
        <v>44967</v>
      </c>
      <c r="K1002" s="107">
        <v>6000000</v>
      </c>
      <c r="L1002" s="98" t="s">
        <v>7533</v>
      </c>
      <c r="M1002" s="23">
        <v>730</v>
      </c>
      <c r="N1002" s="23">
        <v>7</v>
      </c>
      <c r="O1002" s="107">
        <v>6000000</v>
      </c>
      <c r="P1002" s="23">
        <v>180</v>
      </c>
      <c r="Q1002" s="23">
        <v>2</v>
      </c>
      <c r="R1002" s="23">
        <v>2</v>
      </c>
      <c r="S1002" s="23">
        <v>0</v>
      </c>
      <c r="T1002" s="47">
        <v>6</v>
      </c>
      <c r="U1002" s="98" t="s">
        <v>85</v>
      </c>
      <c r="V1002" s="98" t="s">
        <v>3139</v>
      </c>
      <c r="W1002" s="69">
        <f t="shared" si="30"/>
        <v>1.0446880150424057E-2</v>
      </c>
    </row>
    <row r="1003" spans="1:23">
      <c r="A1003">
        <f t="shared" si="31"/>
        <v>559</v>
      </c>
      <c r="B1003" s="99">
        <v>44408</v>
      </c>
      <c r="C1003" s="23">
        <v>415</v>
      </c>
      <c r="D1003" s="23">
        <v>5</v>
      </c>
      <c r="E1003" s="98" t="s">
        <v>49</v>
      </c>
      <c r="F1003" s="98" t="s">
        <v>164</v>
      </c>
      <c r="G1003" s="98" t="s">
        <v>4120</v>
      </c>
      <c r="H1003" s="98" t="s">
        <v>374</v>
      </c>
      <c r="I1003" s="98" t="s">
        <v>6414</v>
      </c>
      <c r="J1003" s="99">
        <v>44967</v>
      </c>
      <c r="K1003" s="107">
        <v>2500000</v>
      </c>
      <c r="L1003" s="98" t="s">
        <v>7537</v>
      </c>
      <c r="M1003" s="23">
        <v>730</v>
      </c>
      <c r="N1003" s="23">
        <v>7</v>
      </c>
      <c r="O1003" s="107">
        <v>2500000</v>
      </c>
      <c r="P1003" s="23">
        <v>180</v>
      </c>
      <c r="Q1003" s="23">
        <v>2</v>
      </c>
      <c r="R1003" s="23">
        <v>2</v>
      </c>
      <c r="S1003" s="23">
        <v>0</v>
      </c>
      <c r="T1003" s="47">
        <v>2.5</v>
      </c>
      <c r="U1003" s="98" t="s">
        <v>85</v>
      </c>
      <c r="V1003" s="98" t="s">
        <v>3139</v>
      </c>
      <c r="W1003" s="69">
        <f t="shared" si="30"/>
        <v>4.3528667293433578E-3</v>
      </c>
    </row>
    <row r="1004" spans="1:23">
      <c r="A1004">
        <f t="shared" si="31"/>
        <v>559</v>
      </c>
      <c r="B1004" s="99">
        <v>44408</v>
      </c>
      <c r="C1004" s="23">
        <v>416</v>
      </c>
      <c r="D1004" s="23">
        <v>5</v>
      </c>
      <c r="E1004" s="98" t="s">
        <v>49</v>
      </c>
      <c r="F1004" s="98" t="s">
        <v>164</v>
      </c>
      <c r="G1004" s="98" t="s">
        <v>4120</v>
      </c>
      <c r="H1004" s="98" t="s">
        <v>374</v>
      </c>
      <c r="I1004" s="98" t="s">
        <v>6414</v>
      </c>
      <c r="J1004" s="99">
        <v>44967</v>
      </c>
      <c r="K1004" s="107">
        <v>8000000</v>
      </c>
      <c r="L1004" s="98" t="s">
        <v>7538</v>
      </c>
      <c r="M1004" s="23">
        <v>730</v>
      </c>
      <c r="N1004" s="23">
        <v>7</v>
      </c>
      <c r="O1004" s="107">
        <v>8000000</v>
      </c>
      <c r="P1004" s="23">
        <v>180</v>
      </c>
      <c r="Q1004" s="23">
        <v>2</v>
      </c>
      <c r="R1004" s="23">
        <v>2</v>
      </c>
      <c r="S1004" s="23">
        <v>0</v>
      </c>
      <c r="T1004" s="47">
        <v>6.7958809999999996</v>
      </c>
      <c r="U1004" s="98" t="s">
        <v>85</v>
      </c>
      <c r="V1004" s="98" t="s">
        <v>3139</v>
      </c>
      <c r="W1004" s="69">
        <f t="shared" si="30"/>
        <v>1.1832625720590665E-2</v>
      </c>
    </row>
    <row r="1005" spans="1:23">
      <c r="A1005">
        <f t="shared" si="31"/>
        <v>375</v>
      </c>
      <c r="B1005" s="99">
        <v>44408</v>
      </c>
      <c r="C1005" s="23">
        <v>417</v>
      </c>
      <c r="D1005" s="23">
        <v>5</v>
      </c>
      <c r="E1005" s="98" t="s">
        <v>49</v>
      </c>
      <c r="F1005" s="98" t="s">
        <v>164</v>
      </c>
      <c r="G1005" s="98" t="s">
        <v>4120</v>
      </c>
      <c r="H1005" s="98" t="s">
        <v>374</v>
      </c>
      <c r="I1005" s="98" t="s">
        <v>6414</v>
      </c>
      <c r="J1005" s="99">
        <v>44783</v>
      </c>
      <c r="K1005" s="107">
        <v>2700000</v>
      </c>
      <c r="L1005" s="98" t="s">
        <v>7539</v>
      </c>
      <c r="M1005" s="23">
        <v>546</v>
      </c>
      <c r="N1005" s="23">
        <v>7</v>
      </c>
      <c r="O1005" s="107">
        <v>2700000</v>
      </c>
      <c r="P1005" s="23">
        <v>180</v>
      </c>
      <c r="Q1005" s="23">
        <v>2</v>
      </c>
      <c r="R1005" s="23">
        <v>2</v>
      </c>
      <c r="S1005" s="23">
        <v>0</v>
      </c>
      <c r="T1005" s="47">
        <v>2.7</v>
      </c>
      <c r="U1005" s="98" t="s">
        <v>85</v>
      </c>
      <c r="V1005" s="98" t="s">
        <v>3139</v>
      </c>
      <c r="W1005" s="69">
        <f t="shared" si="30"/>
        <v>3.1536869863757777E-3</v>
      </c>
    </row>
    <row r="1006" spans="1:23">
      <c r="A1006">
        <f t="shared" si="31"/>
        <v>1655</v>
      </c>
      <c r="B1006" s="99">
        <v>44408</v>
      </c>
      <c r="C1006" s="23">
        <v>418</v>
      </c>
      <c r="D1006" s="23">
        <v>5</v>
      </c>
      <c r="E1006" s="98" t="s">
        <v>49</v>
      </c>
      <c r="F1006" s="98" t="s">
        <v>164</v>
      </c>
      <c r="G1006" s="98" t="s">
        <v>4120</v>
      </c>
      <c r="H1006" s="98" t="s">
        <v>374</v>
      </c>
      <c r="I1006" s="98" t="s">
        <v>6414</v>
      </c>
      <c r="J1006" s="99">
        <v>46063</v>
      </c>
      <c r="K1006" s="107">
        <v>40000000</v>
      </c>
      <c r="L1006" s="98" t="s">
        <v>7540</v>
      </c>
      <c r="M1006" s="23">
        <v>1826</v>
      </c>
      <c r="N1006" s="23">
        <v>7</v>
      </c>
      <c r="O1006" s="107">
        <v>40000000</v>
      </c>
      <c r="P1006" s="23">
        <v>180</v>
      </c>
      <c r="Q1006" s="23">
        <v>2</v>
      </c>
      <c r="R1006" s="23">
        <v>2</v>
      </c>
      <c r="S1006" s="23">
        <v>0</v>
      </c>
      <c r="T1006" s="47">
        <v>40</v>
      </c>
      <c r="U1006" s="98" t="s">
        <v>376</v>
      </c>
      <c r="V1006" s="98" t="s">
        <v>3139</v>
      </c>
      <c r="W1006" s="69">
        <f t="shared" si="30"/>
        <v>0.20619662073884099</v>
      </c>
    </row>
    <row r="1007" spans="1:23">
      <c r="A1007">
        <f t="shared" si="31"/>
        <v>1290</v>
      </c>
      <c r="B1007" s="99">
        <v>44408</v>
      </c>
      <c r="C1007" s="23">
        <v>419</v>
      </c>
      <c r="D1007" s="23">
        <v>5</v>
      </c>
      <c r="E1007" s="98" t="s">
        <v>49</v>
      </c>
      <c r="F1007" s="98" t="s">
        <v>164</v>
      </c>
      <c r="G1007" s="98" t="s">
        <v>4120</v>
      </c>
      <c r="H1007" s="98" t="s">
        <v>374</v>
      </c>
      <c r="I1007" s="98" t="s">
        <v>6414</v>
      </c>
      <c r="J1007" s="99">
        <v>45698</v>
      </c>
      <c r="K1007" s="107">
        <v>22000000</v>
      </c>
      <c r="L1007" s="98" t="s">
        <v>7541</v>
      </c>
      <c r="M1007" s="23">
        <v>1461</v>
      </c>
      <c r="N1007" s="23">
        <v>7</v>
      </c>
      <c r="O1007" s="107">
        <v>22000000</v>
      </c>
      <c r="P1007" s="23">
        <v>180</v>
      </c>
      <c r="Q1007" s="23">
        <v>2</v>
      </c>
      <c r="R1007" s="23">
        <v>2</v>
      </c>
      <c r="S1007" s="23">
        <v>0</v>
      </c>
      <c r="T1007" s="47">
        <v>22</v>
      </c>
      <c r="U1007" s="98" t="s">
        <v>376</v>
      </c>
      <c r="V1007" s="98" t="s">
        <v>3139</v>
      </c>
      <c r="W1007" s="69">
        <f t="shared" si="30"/>
        <v>8.8396678195895861E-2</v>
      </c>
    </row>
    <row r="1008" spans="1:23">
      <c r="A1008">
        <f t="shared" si="31"/>
        <v>1655</v>
      </c>
      <c r="B1008" s="99">
        <v>44408</v>
      </c>
      <c r="C1008" s="23">
        <v>420</v>
      </c>
      <c r="D1008" s="23">
        <v>5</v>
      </c>
      <c r="E1008" s="98" t="s">
        <v>49</v>
      </c>
      <c r="F1008" s="98" t="s">
        <v>164</v>
      </c>
      <c r="G1008" s="98" t="s">
        <v>4120</v>
      </c>
      <c r="H1008" s="98" t="s">
        <v>374</v>
      </c>
      <c r="I1008" s="98" t="s">
        <v>6414</v>
      </c>
      <c r="J1008" s="99">
        <v>46063</v>
      </c>
      <c r="K1008" s="107">
        <v>45000000</v>
      </c>
      <c r="L1008" s="98" t="s">
        <v>7542</v>
      </c>
      <c r="M1008" s="23">
        <v>1826</v>
      </c>
      <c r="N1008" s="23">
        <v>7</v>
      </c>
      <c r="O1008" s="107">
        <v>45000000</v>
      </c>
      <c r="P1008" s="23">
        <v>180</v>
      </c>
      <c r="Q1008" s="23">
        <v>2</v>
      </c>
      <c r="R1008" s="23">
        <v>2</v>
      </c>
      <c r="S1008" s="23">
        <v>0</v>
      </c>
      <c r="T1008" s="47">
        <v>45</v>
      </c>
      <c r="U1008" s="98" t="s">
        <v>376</v>
      </c>
      <c r="V1008" s="98" t="s">
        <v>3139</v>
      </c>
      <c r="W1008" s="69">
        <f t="shared" si="30"/>
        <v>0.23197119833119606</v>
      </c>
    </row>
    <row r="1009" spans="1:23">
      <c r="A1009">
        <f t="shared" si="31"/>
        <v>559</v>
      </c>
      <c r="B1009" s="99">
        <v>44408</v>
      </c>
      <c r="C1009" s="23">
        <v>421</v>
      </c>
      <c r="D1009" s="23">
        <v>5</v>
      </c>
      <c r="E1009" s="98" t="s">
        <v>49</v>
      </c>
      <c r="F1009" s="98" t="s">
        <v>164</v>
      </c>
      <c r="G1009" s="98" t="s">
        <v>4120</v>
      </c>
      <c r="H1009" s="98" t="s">
        <v>374</v>
      </c>
      <c r="I1009" s="98" t="s">
        <v>6414</v>
      </c>
      <c r="J1009" s="99">
        <v>44967</v>
      </c>
      <c r="K1009" s="107">
        <v>5500000</v>
      </c>
      <c r="L1009" s="98" t="s">
        <v>7543</v>
      </c>
      <c r="M1009" s="23">
        <v>730</v>
      </c>
      <c r="N1009" s="23">
        <v>7</v>
      </c>
      <c r="O1009" s="107">
        <v>5500000</v>
      </c>
      <c r="P1009" s="23">
        <v>180</v>
      </c>
      <c r="Q1009" s="23">
        <v>2</v>
      </c>
      <c r="R1009" s="23">
        <v>2</v>
      </c>
      <c r="S1009" s="23">
        <v>0</v>
      </c>
      <c r="T1009" s="47">
        <v>5.5</v>
      </c>
      <c r="U1009" s="98" t="s">
        <v>85</v>
      </c>
      <c r="V1009" s="98" t="s">
        <v>3139</v>
      </c>
      <c r="W1009" s="69">
        <f t="shared" si="30"/>
        <v>9.5763068045553856E-3</v>
      </c>
    </row>
    <row r="1010" spans="1:23">
      <c r="A1010">
        <f t="shared" si="31"/>
        <v>1655</v>
      </c>
      <c r="B1010" s="99">
        <v>44408</v>
      </c>
      <c r="C1010" s="23">
        <v>422</v>
      </c>
      <c r="D1010" s="23">
        <v>5</v>
      </c>
      <c r="E1010" s="98" t="s">
        <v>49</v>
      </c>
      <c r="F1010" s="98" t="s">
        <v>164</v>
      </c>
      <c r="G1010" s="98" t="s">
        <v>4120</v>
      </c>
      <c r="H1010" s="98" t="s">
        <v>374</v>
      </c>
      <c r="I1010" s="98" t="s">
        <v>6414</v>
      </c>
      <c r="J1010" s="99">
        <v>46063</v>
      </c>
      <c r="K1010" s="107">
        <v>35000000</v>
      </c>
      <c r="L1010" s="98" t="s">
        <v>7544</v>
      </c>
      <c r="M1010" s="23">
        <v>1826</v>
      </c>
      <c r="N1010" s="23">
        <v>7</v>
      </c>
      <c r="O1010" s="107">
        <v>35000000</v>
      </c>
      <c r="P1010" s="23">
        <v>180</v>
      </c>
      <c r="Q1010" s="23">
        <v>2</v>
      </c>
      <c r="R1010" s="23">
        <v>2</v>
      </c>
      <c r="S1010" s="23">
        <v>0</v>
      </c>
      <c r="T1010" s="47">
        <v>35.514789999999998</v>
      </c>
      <c r="U1010" s="98" t="s">
        <v>376</v>
      </c>
      <c r="V1010" s="98" t="s">
        <v>3139</v>
      </c>
      <c r="W1010" s="69">
        <f t="shared" si="30"/>
        <v>0.18307574210623953</v>
      </c>
    </row>
    <row r="1011" spans="1:23">
      <c r="A1011">
        <f t="shared" si="31"/>
        <v>924</v>
      </c>
      <c r="B1011" s="99">
        <v>44408</v>
      </c>
      <c r="C1011" s="23">
        <v>423</v>
      </c>
      <c r="D1011" s="23">
        <v>5</v>
      </c>
      <c r="E1011" s="98" t="s">
        <v>49</v>
      </c>
      <c r="F1011" s="98" t="s">
        <v>164</v>
      </c>
      <c r="G1011" s="98" t="s">
        <v>4120</v>
      </c>
      <c r="H1011" s="98" t="s">
        <v>374</v>
      </c>
      <c r="I1011" s="98" t="s">
        <v>6414</v>
      </c>
      <c r="J1011" s="99">
        <v>45332</v>
      </c>
      <c r="K1011" s="107">
        <v>20000000</v>
      </c>
      <c r="L1011" s="98" t="s">
        <v>7545</v>
      </c>
      <c r="M1011" s="23">
        <v>1095</v>
      </c>
      <c r="N1011" s="23">
        <v>7</v>
      </c>
      <c r="O1011" s="107">
        <v>20000000</v>
      </c>
      <c r="P1011" s="23">
        <v>180</v>
      </c>
      <c r="Q1011" s="23">
        <v>2</v>
      </c>
      <c r="R1011" s="23">
        <v>2</v>
      </c>
      <c r="S1011" s="23">
        <v>0</v>
      </c>
      <c r="T1011" s="47">
        <v>20.294166000000001</v>
      </c>
      <c r="U1011" s="98" t="s">
        <v>376</v>
      </c>
      <c r="V1011" s="98" t="s">
        <v>3139</v>
      </c>
      <c r="W1011" s="69">
        <f t="shared" si="30"/>
        <v>5.8407246642291341E-2</v>
      </c>
    </row>
    <row r="1012" spans="1:23">
      <c r="A1012">
        <f t="shared" si="31"/>
        <v>1655</v>
      </c>
      <c r="B1012" s="99">
        <v>44408</v>
      </c>
      <c r="C1012" s="23">
        <v>424</v>
      </c>
      <c r="D1012" s="23">
        <v>5</v>
      </c>
      <c r="E1012" s="98" t="s">
        <v>49</v>
      </c>
      <c r="F1012" s="98" t="s">
        <v>164</v>
      </c>
      <c r="G1012" s="98" t="s">
        <v>4120</v>
      </c>
      <c r="H1012" s="98" t="s">
        <v>374</v>
      </c>
      <c r="I1012" s="98" t="s">
        <v>6414</v>
      </c>
      <c r="J1012" s="99">
        <v>46063</v>
      </c>
      <c r="K1012" s="107">
        <v>50000000</v>
      </c>
      <c r="L1012" s="98" t="s">
        <v>7546</v>
      </c>
      <c r="M1012" s="23">
        <v>1826</v>
      </c>
      <c r="N1012" s="23">
        <v>7</v>
      </c>
      <c r="O1012" s="107">
        <v>50000000</v>
      </c>
      <c r="P1012" s="23">
        <v>180</v>
      </c>
      <c r="Q1012" s="23">
        <v>2</v>
      </c>
      <c r="R1012" s="23">
        <v>2</v>
      </c>
      <c r="S1012" s="23">
        <v>0</v>
      </c>
      <c r="T1012" s="47">
        <v>50.735415000000003</v>
      </c>
      <c r="U1012" s="98" t="s">
        <v>376</v>
      </c>
      <c r="V1012" s="98" t="s">
        <v>3139</v>
      </c>
      <c r="W1012" s="69">
        <f t="shared" si="30"/>
        <v>0.2615367781195676</v>
      </c>
    </row>
    <row r="1013" spans="1:23">
      <c r="A1013">
        <f t="shared" si="31"/>
        <v>559</v>
      </c>
      <c r="B1013" s="99">
        <v>44408</v>
      </c>
      <c r="C1013" s="23">
        <v>425</v>
      </c>
      <c r="D1013" s="23">
        <v>5</v>
      </c>
      <c r="E1013" s="98" t="s">
        <v>49</v>
      </c>
      <c r="F1013" s="98" t="s">
        <v>164</v>
      </c>
      <c r="G1013" s="98" t="s">
        <v>4120</v>
      </c>
      <c r="H1013" s="98" t="s">
        <v>374</v>
      </c>
      <c r="I1013" s="98" t="s">
        <v>6414</v>
      </c>
      <c r="J1013" s="99">
        <v>44967</v>
      </c>
      <c r="K1013" s="107">
        <v>8000000</v>
      </c>
      <c r="L1013" s="98" t="s">
        <v>7547</v>
      </c>
      <c r="M1013" s="23">
        <v>730</v>
      </c>
      <c r="N1013" s="23">
        <v>7</v>
      </c>
      <c r="O1013" s="107">
        <v>8000000</v>
      </c>
      <c r="P1013" s="23">
        <v>180</v>
      </c>
      <c r="Q1013" s="23">
        <v>2</v>
      </c>
      <c r="R1013" s="23">
        <v>2</v>
      </c>
      <c r="S1013" s="23">
        <v>0</v>
      </c>
      <c r="T1013" s="47">
        <v>8</v>
      </c>
      <c r="U1013" s="98" t="s">
        <v>85</v>
      </c>
      <c r="V1013" s="98" t="s">
        <v>3139</v>
      </c>
      <c r="W1013" s="69">
        <f t="shared" si="30"/>
        <v>1.3929173533898742E-2</v>
      </c>
    </row>
    <row r="1014" spans="1:23">
      <c r="A1014">
        <f t="shared" si="31"/>
        <v>1318</v>
      </c>
      <c r="B1014" s="99">
        <v>44408</v>
      </c>
      <c r="C1014" s="23">
        <v>426</v>
      </c>
      <c r="D1014" s="23">
        <v>5</v>
      </c>
      <c r="E1014" s="98" t="s">
        <v>49</v>
      </c>
      <c r="F1014" s="98" t="s">
        <v>164</v>
      </c>
      <c r="G1014" s="98" t="s">
        <v>4120</v>
      </c>
      <c r="H1014" s="98" t="s">
        <v>374</v>
      </c>
      <c r="I1014" s="98" t="s">
        <v>6041</v>
      </c>
      <c r="J1014" s="99">
        <v>45726</v>
      </c>
      <c r="K1014" s="107">
        <v>22700000</v>
      </c>
      <c r="L1014" s="98" t="s">
        <v>7548</v>
      </c>
      <c r="M1014" s="23">
        <v>1461</v>
      </c>
      <c r="N1014" s="23">
        <v>7</v>
      </c>
      <c r="O1014" s="107">
        <v>22700000</v>
      </c>
      <c r="P1014" s="23">
        <v>180</v>
      </c>
      <c r="Q1014" s="23">
        <v>2</v>
      </c>
      <c r="R1014" s="23">
        <v>2</v>
      </c>
      <c r="S1014" s="23">
        <v>0</v>
      </c>
      <c r="T1014" s="47">
        <v>22.7</v>
      </c>
      <c r="U1014" s="98" t="s">
        <v>376</v>
      </c>
      <c r="V1014" s="98" t="s">
        <v>3139</v>
      </c>
      <c r="W1014" s="69">
        <f t="shared" si="30"/>
        <v>9.3189036514155402E-2</v>
      </c>
    </row>
    <row r="1015" spans="1:23">
      <c r="A1015">
        <f t="shared" si="31"/>
        <v>1318</v>
      </c>
      <c r="B1015" s="99">
        <v>44408</v>
      </c>
      <c r="C1015" s="23">
        <v>427</v>
      </c>
      <c r="D1015" s="23">
        <v>5</v>
      </c>
      <c r="E1015" s="98" t="s">
        <v>49</v>
      </c>
      <c r="F1015" s="98" t="s">
        <v>164</v>
      </c>
      <c r="G1015" s="98" t="s">
        <v>4120</v>
      </c>
      <c r="H1015" s="98" t="s">
        <v>374</v>
      </c>
      <c r="I1015" s="98" t="s">
        <v>6041</v>
      </c>
      <c r="J1015" s="99">
        <v>45726</v>
      </c>
      <c r="K1015" s="107">
        <v>12200000</v>
      </c>
      <c r="L1015" s="98" t="s">
        <v>7549</v>
      </c>
      <c r="M1015" s="23">
        <v>1461</v>
      </c>
      <c r="N1015" s="23">
        <v>7</v>
      </c>
      <c r="O1015" s="107">
        <v>12200000</v>
      </c>
      <c r="P1015" s="23">
        <v>180</v>
      </c>
      <c r="Q1015" s="23">
        <v>2</v>
      </c>
      <c r="R1015" s="23">
        <v>2</v>
      </c>
      <c r="S1015" s="23">
        <v>0</v>
      </c>
      <c r="T1015" s="47">
        <v>12.2</v>
      </c>
      <c r="U1015" s="98" t="s">
        <v>376</v>
      </c>
      <c r="V1015" s="98" t="s">
        <v>3139</v>
      </c>
      <c r="W1015" s="69">
        <f t="shared" si="30"/>
        <v>5.0083975571484397E-2</v>
      </c>
    </row>
    <row r="1016" spans="1:23">
      <c r="A1016">
        <f t="shared" si="31"/>
        <v>587</v>
      </c>
      <c r="B1016" s="99">
        <v>44408</v>
      </c>
      <c r="C1016" s="23">
        <v>428</v>
      </c>
      <c r="D1016" s="23">
        <v>5</v>
      </c>
      <c r="E1016" s="98" t="s">
        <v>49</v>
      </c>
      <c r="F1016" s="98" t="s">
        <v>164</v>
      </c>
      <c r="G1016" s="98" t="s">
        <v>4120</v>
      </c>
      <c r="H1016" s="98" t="s">
        <v>374</v>
      </c>
      <c r="I1016" s="98" t="s">
        <v>6041</v>
      </c>
      <c r="J1016" s="99">
        <v>44995</v>
      </c>
      <c r="K1016" s="107">
        <v>3200000</v>
      </c>
      <c r="L1016" s="98" t="s">
        <v>7550</v>
      </c>
      <c r="M1016" s="23">
        <v>730</v>
      </c>
      <c r="N1016" s="23">
        <v>7</v>
      </c>
      <c r="O1016" s="107">
        <v>3200000</v>
      </c>
      <c r="P1016" s="23">
        <v>180</v>
      </c>
      <c r="Q1016" s="23">
        <v>2</v>
      </c>
      <c r="R1016" s="23">
        <v>2</v>
      </c>
      <c r="S1016" s="23">
        <v>0</v>
      </c>
      <c r="T1016" s="47">
        <v>3.2</v>
      </c>
      <c r="U1016" s="98" t="s">
        <v>85</v>
      </c>
      <c r="V1016" s="98" t="s">
        <v>3139</v>
      </c>
      <c r="W1016" s="69">
        <f t="shared" si="30"/>
        <v>5.8507512446501339E-3</v>
      </c>
    </row>
    <row r="1017" spans="1:23">
      <c r="A1017">
        <f t="shared" si="31"/>
        <v>587</v>
      </c>
      <c r="B1017" s="99">
        <v>44408</v>
      </c>
      <c r="C1017" s="23">
        <v>429</v>
      </c>
      <c r="D1017" s="23">
        <v>5</v>
      </c>
      <c r="E1017" s="98" t="s">
        <v>49</v>
      </c>
      <c r="F1017" s="98" t="s">
        <v>164</v>
      </c>
      <c r="G1017" s="98" t="s">
        <v>4120</v>
      </c>
      <c r="H1017" s="98" t="s">
        <v>374</v>
      </c>
      <c r="I1017" s="98" t="s">
        <v>6041</v>
      </c>
      <c r="J1017" s="99">
        <v>44995</v>
      </c>
      <c r="K1017" s="107">
        <v>30500000</v>
      </c>
      <c r="L1017" s="98" t="s">
        <v>7551</v>
      </c>
      <c r="M1017" s="23">
        <v>730</v>
      </c>
      <c r="N1017" s="23">
        <v>7</v>
      </c>
      <c r="O1017" s="107">
        <v>30500000</v>
      </c>
      <c r="P1017" s="23">
        <v>30</v>
      </c>
      <c r="Q1017" s="23">
        <v>2</v>
      </c>
      <c r="R1017" s="23">
        <v>2</v>
      </c>
      <c r="S1017" s="23">
        <v>0</v>
      </c>
      <c r="T1017" s="47">
        <v>27.464155999999999</v>
      </c>
      <c r="U1017" s="98" t="s">
        <v>85</v>
      </c>
      <c r="V1017" s="98" t="s">
        <v>3139</v>
      </c>
      <c r="W1017" s="69">
        <f t="shared" si="30"/>
        <v>5.0214357781332951E-2</v>
      </c>
    </row>
    <row r="1018" spans="1:23">
      <c r="A1018">
        <f t="shared" si="31"/>
        <v>587</v>
      </c>
      <c r="B1018" s="99">
        <v>44408</v>
      </c>
      <c r="C1018" s="23">
        <v>430</v>
      </c>
      <c r="D1018" s="23">
        <v>5</v>
      </c>
      <c r="E1018" s="98" t="s">
        <v>49</v>
      </c>
      <c r="F1018" s="98" t="s">
        <v>164</v>
      </c>
      <c r="G1018" s="98" t="s">
        <v>4120</v>
      </c>
      <c r="H1018" s="98" t="s">
        <v>374</v>
      </c>
      <c r="I1018" s="98" t="s">
        <v>6041</v>
      </c>
      <c r="J1018" s="99">
        <v>44995</v>
      </c>
      <c r="K1018" s="107">
        <v>3000000</v>
      </c>
      <c r="L1018" s="98" t="s">
        <v>7552</v>
      </c>
      <c r="M1018" s="23">
        <v>730</v>
      </c>
      <c r="N1018" s="23">
        <v>7</v>
      </c>
      <c r="O1018" s="107">
        <v>3000000</v>
      </c>
      <c r="P1018" s="23">
        <v>180</v>
      </c>
      <c r="Q1018" s="23">
        <v>2</v>
      </c>
      <c r="R1018" s="23">
        <v>2</v>
      </c>
      <c r="S1018" s="23">
        <v>0</v>
      </c>
      <c r="T1018" s="47">
        <v>3</v>
      </c>
      <c r="U1018" s="98" t="s">
        <v>85</v>
      </c>
      <c r="V1018" s="98" t="s">
        <v>3139</v>
      </c>
      <c r="W1018" s="69">
        <f t="shared" si="30"/>
        <v>5.4850792918595005E-3</v>
      </c>
    </row>
    <row r="1019" spans="1:23">
      <c r="A1019">
        <f t="shared" si="31"/>
        <v>1683</v>
      </c>
      <c r="B1019" s="99">
        <v>44408</v>
      </c>
      <c r="C1019" s="23">
        <v>431</v>
      </c>
      <c r="D1019" s="23">
        <v>5</v>
      </c>
      <c r="E1019" s="98" t="s">
        <v>49</v>
      </c>
      <c r="F1019" s="98" t="s">
        <v>164</v>
      </c>
      <c r="G1019" s="98" t="s">
        <v>4120</v>
      </c>
      <c r="H1019" s="98" t="s">
        <v>374</v>
      </c>
      <c r="I1019" s="98" t="s">
        <v>6041</v>
      </c>
      <c r="J1019" s="99">
        <v>46091</v>
      </c>
      <c r="K1019" s="107">
        <v>13000000</v>
      </c>
      <c r="L1019" s="98" t="s">
        <v>7553</v>
      </c>
      <c r="M1019" s="23">
        <v>1826</v>
      </c>
      <c r="N1019" s="23">
        <v>7</v>
      </c>
      <c r="O1019" s="107">
        <v>13000000</v>
      </c>
      <c r="P1019" s="23">
        <v>180</v>
      </c>
      <c r="Q1019" s="23">
        <v>2</v>
      </c>
      <c r="R1019" s="23">
        <v>2</v>
      </c>
      <c r="S1019" s="23">
        <v>0</v>
      </c>
      <c r="T1019" s="47">
        <v>13</v>
      </c>
      <c r="U1019" s="98" t="s">
        <v>376</v>
      </c>
      <c r="V1019" s="98" t="s">
        <v>3139</v>
      </c>
      <c r="W1019" s="69">
        <f t="shared" si="30"/>
        <v>6.8147671678929017E-2</v>
      </c>
    </row>
    <row r="1020" spans="1:23">
      <c r="A1020">
        <f t="shared" si="31"/>
        <v>1318</v>
      </c>
      <c r="B1020" s="99">
        <v>44408</v>
      </c>
      <c r="C1020" s="23">
        <v>432</v>
      </c>
      <c r="D1020" s="23">
        <v>5</v>
      </c>
      <c r="E1020" s="98" t="s">
        <v>49</v>
      </c>
      <c r="F1020" s="98" t="s">
        <v>164</v>
      </c>
      <c r="G1020" s="98" t="s">
        <v>4120</v>
      </c>
      <c r="H1020" s="98" t="s">
        <v>374</v>
      </c>
      <c r="I1020" s="98" t="s">
        <v>6041</v>
      </c>
      <c r="J1020" s="99">
        <v>45726</v>
      </c>
      <c r="K1020" s="107">
        <v>10000000</v>
      </c>
      <c r="L1020" s="98" t="s">
        <v>7554</v>
      </c>
      <c r="M1020" s="23">
        <v>1461</v>
      </c>
      <c r="N1020" s="23">
        <v>7</v>
      </c>
      <c r="O1020" s="107">
        <v>10000000</v>
      </c>
      <c r="P1020" s="23">
        <v>180</v>
      </c>
      <c r="Q1020" s="23">
        <v>2</v>
      </c>
      <c r="R1020" s="23">
        <v>2</v>
      </c>
      <c r="S1020" s="23">
        <v>0</v>
      </c>
      <c r="T1020" s="47">
        <v>10</v>
      </c>
      <c r="U1020" s="98" t="s">
        <v>376</v>
      </c>
      <c r="V1020" s="98" t="s">
        <v>3139</v>
      </c>
      <c r="W1020" s="69">
        <f t="shared" si="30"/>
        <v>4.1052438993020003E-2</v>
      </c>
    </row>
    <row r="1021" spans="1:23">
      <c r="A1021">
        <f t="shared" si="31"/>
        <v>953</v>
      </c>
      <c r="B1021" s="99">
        <v>44408</v>
      </c>
      <c r="C1021" s="23">
        <v>433</v>
      </c>
      <c r="D1021" s="23">
        <v>5</v>
      </c>
      <c r="E1021" s="98" t="s">
        <v>49</v>
      </c>
      <c r="F1021" s="98" t="s">
        <v>164</v>
      </c>
      <c r="G1021" s="98" t="s">
        <v>4120</v>
      </c>
      <c r="H1021" s="98" t="s">
        <v>374</v>
      </c>
      <c r="I1021" s="98" t="s">
        <v>6041</v>
      </c>
      <c r="J1021" s="99">
        <v>45361</v>
      </c>
      <c r="K1021" s="107">
        <v>20000000</v>
      </c>
      <c r="L1021" s="98" t="s">
        <v>7555</v>
      </c>
      <c r="M1021" s="23">
        <v>1096</v>
      </c>
      <c r="N1021" s="23">
        <v>7</v>
      </c>
      <c r="O1021" s="107">
        <v>20000000</v>
      </c>
      <c r="P1021" s="23">
        <v>180</v>
      </c>
      <c r="Q1021" s="23">
        <v>2</v>
      </c>
      <c r="R1021" s="23">
        <v>2</v>
      </c>
      <c r="S1021" s="23">
        <v>0</v>
      </c>
      <c r="T1021" s="47">
        <v>20</v>
      </c>
      <c r="U1021" s="98" t="s">
        <v>376</v>
      </c>
      <c r="V1021" s="98" t="s">
        <v>3139</v>
      </c>
      <c r="W1021" s="69">
        <f t="shared" si="30"/>
        <v>5.9367184158343037E-2</v>
      </c>
    </row>
    <row r="1022" spans="1:23">
      <c r="A1022">
        <f t="shared" si="31"/>
        <v>406</v>
      </c>
      <c r="B1022" s="99">
        <v>44408</v>
      </c>
      <c r="C1022" s="23">
        <v>434</v>
      </c>
      <c r="D1022" s="23">
        <v>5</v>
      </c>
      <c r="E1022" s="98" t="s">
        <v>49</v>
      </c>
      <c r="F1022" s="98" t="s">
        <v>164</v>
      </c>
      <c r="G1022" s="98" t="s">
        <v>4120</v>
      </c>
      <c r="H1022" s="98" t="s">
        <v>374</v>
      </c>
      <c r="I1022" s="98" t="s">
        <v>6041</v>
      </c>
      <c r="J1022" s="99">
        <v>44814</v>
      </c>
      <c r="K1022" s="107">
        <v>6000000</v>
      </c>
      <c r="L1022" s="98" t="s">
        <v>7556</v>
      </c>
      <c r="M1022" s="23">
        <v>549</v>
      </c>
      <c r="N1022" s="23">
        <v>7</v>
      </c>
      <c r="O1022" s="107">
        <v>6000000</v>
      </c>
      <c r="P1022" s="23">
        <v>180</v>
      </c>
      <c r="Q1022" s="23">
        <v>2</v>
      </c>
      <c r="R1022" s="23">
        <v>2</v>
      </c>
      <c r="S1022" s="23">
        <v>0</v>
      </c>
      <c r="T1022" s="47">
        <v>6</v>
      </c>
      <c r="U1022" s="98" t="s">
        <v>85</v>
      </c>
      <c r="V1022" s="98" t="s">
        <v>3139</v>
      </c>
      <c r="W1022" s="69">
        <f t="shared" si="30"/>
        <v>7.5875372827766858E-3</v>
      </c>
    </row>
    <row r="1023" spans="1:23">
      <c r="A1023">
        <f t="shared" si="31"/>
        <v>587</v>
      </c>
      <c r="B1023" s="99">
        <v>44408</v>
      </c>
      <c r="C1023" s="23">
        <v>435</v>
      </c>
      <c r="D1023" s="23">
        <v>5</v>
      </c>
      <c r="E1023" s="98" t="s">
        <v>49</v>
      </c>
      <c r="F1023" s="98" t="s">
        <v>164</v>
      </c>
      <c r="G1023" s="98" t="s">
        <v>4120</v>
      </c>
      <c r="H1023" s="98" t="s">
        <v>374</v>
      </c>
      <c r="I1023" s="98" t="s">
        <v>6041</v>
      </c>
      <c r="J1023" s="99">
        <v>44995</v>
      </c>
      <c r="K1023" s="107">
        <v>5000000</v>
      </c>
      <c r="L1023" s="98" t="s">
        <v>7557</v>
      </c>
      <c r="M1023" s="23">
        <v>730</v>
      </c>
      <c r="N1023" s="23">
        <v>7</v>
      </c>
      <c r="O1023" s="107">
        <v>5000000</v>
      </c>
      <c r="P1023" s="23">
        <v>180</v>
      </c>
      <c r="Q1023" s="23">
        <v>2</v>
      </c>
      <c r="R1023" s="23">
        <v>2</v>
      </c>
      <c r="S1023" s="23">
        <v>0</v>
      </c>
      <c r="T1023" s="47">
        <v>5</v>
      </c>
      <c r="U1023" s="98" t="s">
        <v>85</v>
      </c>
      <c r="V1023" s="98" t="s">
        <v>3139</v>
      </c>
      <c r="W1023" s="69">
        <f t="shared" si="30"/>
        <v>9.1417988197658347E-3</v>
      </c>
    </row>
    <row r="1024" spans="1:23">
      <c r="A1024">
        <f t="shared" si="31"/>
        <v>953</v>
      </c>
      <c r="B1024" s="99">
        <v>44408</v>
      </c>
      <c r="C1024" s="23">
        <v>436</v>
      </c>
      <c r="D1024" s="23">
        <v>5</v>
      </c>
      <c r="E1024" s="98" t="s">
        <v>49</v>
      </c>
      <c r="F1024" s="98" t="s">
        <v>164</v>
      </c>
      <c r="G1024" s="98" t="s">
        <v>4120</v>
      </c>
      <c r="H1024" s="98" t="s">
        <v>374</v>
      </c>
      <c r="I1024" s="98" t="s">
        <v>6041</v>
      </c>
      <c r="J1024" s="99">
        <v>45361</v>
      </c>
      <c r="K1024" s="107">
        <v>15000000</v>
      </c>
      <c r="L1024" s="98" t="s">
        <v>7558</v>
      </c>
      <c r="M1024" s="23">
        <v>1096</v>
      </c>
      <c r="N1024" s="23">
        <v>7</v>
      </c>
      <c r="O1024" s="107">
        <v>15000000</v>
      </c>
      <c r="P1024" s="23">
        <v>30</v>
      </c>
      <c r="Q1024" s="23">
        <v>2</v>
      </c>
      <c r="R1024" s="23">
        <v>2</v>
      </c>
      <c r="S1024" s="23">
        <v>0</v>
      </c>
      <c r="T1024" s="47">
        <v>13.884088</v>
      </c>
      <c r="U1024" s="98" t="s">
        <v>376</v>
      </c>
      <c r="V1024" s="98" t="s">
        <v>3139</v>
      </c>
      <c r="W1024" s="69">
        <f t="shared" si="30"/>
        <v>4.1212960458332032E-2</v>
      </c>
    </row>
    <row r="1025" spans="1:23">
      <c r="A1025">
        <f t="shared" si="31"/>
        <v>1318</v>
      </c>
      <c r="B1025" s="99">
        <v>44408</v>
      </c>
      <c r="C1025" s="23">
        <v>437</v>
      </c>
      <c r="D1025" s="23">
        <v>5</v>
      </c>
      <c r="E1025" s="98" t="s">
        <v>49</v>
      </c>
      <c r="F1025" s="98" t="s">
        <v>164</v>
      </c>
      <c r="G1025" s="98" t="s">
        <v>4120</v>
      </c>
      <c r="H1025" s="98" t="s">
        <v>374</v>
      </c>
      <c r="I1025" s="98" t="s">
        <v>6041</v>
      </c>
      <c r="J1025" s="99">
        <v>45726</v>
      </c>
      <c r="K1025" s="107">
        <v>12000000</v>
      </c>
      <c r="L1025" s="98" t="s">
        <v>7559</v>
      </c>
      <c r="M1025" s="23">
        <v>1461</v>
      </c>
      <c r="N1025" s="23">
        <v>7</v>
      </c>
      <c r="O1025" s="107">
        <v>12000000</v>
      </c>
      <c r="P1025" s="23">
        <v>180</v>
      </c>
      <c r="Q1025" s="23">
        <v>2</v>
      </c>
      <c r="R1025" s="23">
        <v>2</v>
      </c>
      <c r="S1025" s="23">
        <v>0</v>
      </c>
      <c r="T1025" s="47">
        <v>12</v>
      </c>
      <c r="U1025" s="98" t="s">
        <v>376</v>
      </c>
      <c r="V1025" s="98" t="s">
        <v>3139</v>
      </c>
      <c r="W1025" s="69">
        <f t="shared" si="30"/>
        <v>4.9262926791624001E-2</v>
      </c>
    </row>
    <row r="1026" spans="1:23">
      <c r="A1026">
        <f t="shared" si="31"/>
        <v>1683</v>
      </c>
      <c r="B1026" s="99">
        <v>44408</v>
      </c>
      <c r="C1026" s="23">
        <v>438</v>
      </c>
      <c r="D1026" s="23">
        <v>5</v>
      </c>
      <c r="E1026" s="98" t="s">
        <v>49</v>
      </c>
      <c r="F1026" s="98" t="s">
        <v>164</v>
      </c>
      <c r="G1026" s="98" t="s">
        <v>4120</v>
      </c>
      <c r="H1026" s="98" t="s">
        <v>374</v>
      </c>
      <c r="I1026" s="98" t="s">
        <v>6041</v>
      </c>
      <c r="J1026" s="99">
        <v>46091</v>
      </c>
      <c r="K1026" s="107">
        <v>30000000</v>
      </c>
      <c r="L1026" s="98" t="s">
        <v>7560</v>
      </c>
      <c r="M1026" s="23">
        <v>1826</v>
      </c>
      <c r="N1026" s="23">
        <v>7</v>
      </c>
      <c r="O1026" s="107">
        <v>30000000</v>
      </c>
      <c r="P1026" s="23">
        <v>180</v>
      </c>
      <c r="Q1026" s="23">
        <v>2</v>
      </c>
      <c r="R1026" s="23">
        <v>2</v>
      </c>
      <c r="S1026" s="23">
        <v>0</v>
      </c>
      <c r="T1026" s="47">
        <v>30</v>
      </c>
      <c r="U1026" s="98" t="s">
        <v>376</v>
      </c>
      <c r="V1026" s="98" t="s">
        <v>3139</v>
      </c>
      <c r="W1026" s="69">
        <f t="shared" ref="W1026:W1089" si="32">+T1026/SUM($T$2:$T$5848)*A1026</f>
        <v>0.15726385772060544</v>
      </c>
    </row>
    <row r="1027" spans="1:23">
      <c r="A1027">
        <f t="shared" ref="A1027:A1090" si="33">+J1027-B1027</f>
        <v>587</v>
      </c>
      <c r="B1027" s="99">
        <v>44408</v>
      </c>
      <c r="C1027" s="23">
        <v>439</v>
      </c>
      <c r="D1027" s="23">
        <v>5</v>
      </c>
      <c r="E1027" s="98" t="s">
        <v>49</v>
      </c>
      <c r="F1027" s="98" t="s">
        <v>164</v>
      </c>
      <c r="G1027" s="98" t="s">
        <v>4120</v>
      </c>
      <c r="H1027" s="98" t="s">
        <v>374</v>
      </c>
      <c r="I1027" s="98" t="s">
        <v>6041</v>
      </c>
      <c r="J1027" s="99">
        <v>44995</v>
      </c>
      <c r="K1027" s="107">
        <v>6300000</v>
      </c>
      <c r="L1027" s="98" t="s">
        <v>7561</v>
      </c>
      <c r="M1027" s="23">
        <v>730</v>
      </c>
      <c r="N1027" s="23">
        <v>7</v>
      </c>
      <c r="O1027" s="107">
        <v>6300000</v>
      </c>
      <c r="P1027" s="23">
        <v>180</v>
      </c>
      <c r="Q1027" s="23">
        <v>2</v>
      </c>
      <c r="R1027" s="23">
        <v>2</v>
      </c>
      <c r="S1027" s="23">
        <v>0</v>
      </c>
      <c r="T1027" s="47">
        <v>6.3</v>
      </c>
      <c r="U1027" s="98" t="s">
        <v>85</v>
      </c>
      <c r="V1027" s="98" t="s">
        <v>3139</v>
      </c>
      <c r="W1027" s="69">
        <f t="shared" si="32"/>
        <v>1.151866651290495E-2</v>
      </c>
    </row>
    <row r="1028" spans="1:23">
      <c r="A1028">
        <f t="shared" si="33"/>
        <v>587</v>
      </c>
      <c r="B1028" s="99">
        <v>44408</v>
      </c>
      <c r="C1028" s="23">
        <v>440</v>
      </c>
      <c r="D1028" s="23">
        <v>5</v>
      </c>
      <c r="E1028" s="98" t="s">
        <v>49</v>
      </c>
      <c r="F1028" s="98" t="s">
        <v>164</v>
      </c>
      <c r="G1028" s="98" t="s">
        <v>4120</v>
      </c>
      <c r="H1028" s="98" t="s">
        <v>374</v>
      </c>
      <c r="I1028" s="98" t="s">
        <v>6041</v>
      </c>
      <c r="J1028" s="99">
        <v>44995</v>
      </c>
      <c r="K1028" s="107">
        <v>3000000</v>
      </c>
      <c r="L1028" s="98" t="s">
        <v>7562</v>
      </c>
      <c r="M1028" s="23">
        <v>730</v>
      </c>
      <c r="N1028" s="23">
        <v>7</v>
      </c>
      <c r="O1028" s="107">
        <v>3000000</v>
      </c>
      <c r="P1028" s="23">
        <v>180</v>
      </c>
      <c r="Q1028" s="23">
        <v>2</v>
      </c>
      <c r="R1028" s="23">
        <v>2</v>
      </c>
      <c r="S1028" s="23">
        <v>0</v>
      </c>
      <c r="T1028" s="47">
        <v>3</v>
      </c>
      <c r="U1028" s="98" t="s">
        <v>85</v>
      </c>
      <c r="V1028" s="98" t="s">
        <v>3139</v>
      </c>
      <c r="W1028" s="69">
        <f t="shared" si="32"/>
        <v>5.4850792918595005E-3</v>
      </c>
    </row>
    <row r="1029" spans="1:23">
      <c r="A1029">
        <f t="shared" si="33"/>
        <v>953</v>
      </c>
      <c r="B1029" s="99">
        <v>44408</v>
      </c>
      <c r="C1029" s="23">
        <v>441</v>
      </c>
      <c r="D1029" s="23">
        <v>5</v>
      </c>
      <c r="E1029" s="98" t="s">
        <v>49</v>
      </c>
      <c r="F1029" s="98" t="s">
        <v>164</v>
      </c>
      <c r="G1029" s="98" t="s">
        <v>4120</v>
      </c>
      <c r="H1029" s="98" t="s">
        <v>374</v>
      </c>
      <c r="I1029" s="98" t="s">
        <v>6041</v>
      </c>
      <c r="J1029" s="99">
        <v>45361</v>
      </c>
      <c r="K1029" s="107">
        <v>30000000</v>
      </c>
      <c r="L1029" s="98" t="s">
        <v>7563</v>
      </c>
      <c r="M1029" s="23">
        <v>1096</v>
      </c>
      <c r="N1029" s="23">
        <v>7</v>
      </c>
      <c r="O1029" s="107">
        <v>30000000</v>
      </c>
      <c r="P1029" s="23">
        <v>180</v>
      </c>
      <c r="Q1029" s="23">
        <v>2</v>
      </c>
      <c r="R1029" s="23">
        <v>2</v>
      </c>
      <c r="S1029" s="23">
        <v>0</v>
      </c>
      <c r="T1029" s="47">
        <v>30.366727999999998</v>
      </c>
      <c r="U1029" s="98" t="s">
        <v>376</v>
      </c>
      <c r="V1029" s="98" t="s">
        <v>3139</v>
      </c>
      <c r="W1029" s="69">
        <f t="shared" si="32"/>
        <v>9.0139356673115581E-2</v>
      </c>
    </row>
    <row r="1030" spans="1:23">
      <c r="A1030">
        <f t="shared" si="33"/>
        <v>953</v>
      </c>
      <c r="B1030" s="99">
        <v>44408</v>
      </c>
      <c r="C1030" s="23">
        <v>442</v>
      </c>
      <c r="D1030" s="23">
        <v>5</v>
      </c>
      <c r="E1030" s="98" t="s">
        <v>49</v>
      </c>
      <c r="F1030" s="98" t="s">
        <v>164</v>
      </c>
      <c r="G1030" s="98" t="s">
        <v>4120</v>
      </c>
      <c r="H1030" s="98" t="s">
        <v>374</v>
      </c>
      <c r="I1030" s="98" t="s">
        <v>6041</v>
      </c>
      <c r="J1030" s="99">
        <v>45361</v>
      </c>
      <c r="K1030" s="107">
        <v>12000000</v>
      </c>
      <c r="L1030" s="98" t="s">
        <v>7564</v>
      </c>
      <c r="M1030" s="23">
        <v>1096</v>
      </c>
      <c r="N1030" s="23">
        <v>7</v>
      </c>
      <c r="O1030" s="107">
        <v>12000000</v>
      </c>
      <c r="P1030" s="23">
        <v>30</v>
      </c>
      <c r="Q1030" s="23">
        <v>2</v>
      </c>
      <c r="R1030" s="23">
        <v>2</v>
      </c>
      <c r="S1030" s="23">
        <v>0</v>
      </c>
      <c r="T1030" s="47">
        <v>10.864554999999999</v>
      </c>
      <c r="U1030" s="98" t="s">
        <v>376</v>
      </c>
      <c r="V1030" s="98" t="s">
        <v>3139</v>
      </c>
      <c r="W1030" s="69">
        <f t="shared" si="32"/>
        <v>3.2249901874172322E-2</v>
      </c>
    </row>
    <row r="1031" spans="1:23">
      <c r="A1031">
        <f t="shared" si="33"/>
        <v>587</v>
      </c>
      <c r="B1031" s="99">
        <v>44408</v>
      </c>
      <c r="C1031" s="23">
        <v>443</v>
      </c>
      <c r="D1031" s="23">
        <v>5</v>
      </c>
      <c r="E1031" s="98" t="s">
        <v>49</v>
      </c>
      <c r="F1031" s="98" t="s">
        <v>164</v>
      </c>
      <c r="G1031" s="98" t="s">
        <v>4120</v>
      </c>
      <c r="H1031" s="98" t="s">
        <v>374</v>
      </c>
      <c r="I1031" s="98" t="s">
        <v>6041</v>
      </c>
      <c r="J1031" s="99">
        <v>44995</v>
      </c>
      <c r="K1031" s="107">
        <v>4500000</v>
      </c>
      <c r="L1031" s="98" t="s">
        <v>7565</v>
      </c>
      <c r="M1031" s="23">
        <v>730</v>
      </c>
      <c r="N1031" s="23">
        <v>7</v>
      </c>
      <c r="O1031" s="107">
        <v>4500000</v>
      </c>
      <c r="P1031" s="23">
        <v>30</v>
      </c>
      <c r="Q1031" s="23">
        <v>2</v>
      </c>
      <c r="R1031" s="23">
        <v>2</v>
      </c>
      <c r="S1031" s="23">
        <v>0</v>
      </c>
      <c r="T1031" s="47">
        <v>3.2239429999999998</v>
      </c>
      <c r="U1031" s="98" t="s">
        <v>85</v>
      </c>
      <c r="V1031" s="98" t="s">
        <v>3139</v>
      </c>
      <c r="W1031" s="69">
        <f t="shared" si="32"/>
        <v>5.8945276624784645E-3</v>
      </c>
    </row>
    <row r="1032" spans="1:23">
      <c r="A1032">
        <f t="shared" si="33"/>
        <v>953</v>
      </c>
      <c r="B1032" s="99">
        <v>44408</v>
      </c>
      <c r="C1032" s="23">
        <v>444</v>
      </c>
      <c r="D1032" s="23">
        <v>5</v>
      </c>
      <c r="E1032" s="98" t="s">
        <v>49</v>
      </c>
      <c r="F1032" s="98" t="s">
        <v>164</v>
      </c>
      <c r="G1032" s="98" t="s">
        <v>4120</v>
      </c>
      <c r="H1032" s="98" t="s">
        <v>374</v>
      </c>
      <c r="I1032" s="98" t="s">
        <v>6041</v>
      </c>
      <c r="J1032" s="99">
        <v>45361</v>
      </c>
      <c r="K1032" s="107">
        <v>16000000</v>
      </c>
      <c r="L1032" s="98" t="s">
        <v>7566</v>
      </c>
      <c r="M1032" s="23">
        <v>1096</v>
      </c>
      <c r="N1032" s="23">
        <v>7</v>
      </c>
      <c r="O1032" s="107">
        <v>16000000</v>
      </c>
      <c r="P1032" s="23">
        <v>180</v>
      </c>
      <c r="Q1032" s="23">
        <v>2</v>
      </c>
      <c r="R1032" s="23">
        <v>2</v>
      </c>
      <c r="S1032" s="23">
        <v>0</v>
      </c>
      <c r="T1032" s="47">
        <v>16.195588999999998</v>
      </c>
      <c r="U1032" s="98" t="s">
        <v>376</v>
      </c>
      <c r="V1032" s="98" t="s">
        <v>3139</v>
      </c>
      <c r="W1032" s="69">
        <f t="shared" si="32"/>
        <v>4.8074325735791727E-2</v>
      </c>
    </row>
    <row r="1033" spans="1:23">
      <c r="A1033">
        <f t="shared" si="33"/>
        <v>1683</v>
      </c>
      <c r="B1033" s="99">
        <v>44408</v>
      </c>
      <c r="C1033" s="23">
        <v>445</v>
      </c>
      <c r="D1033" s="23">
        <v>5</v>
      </c>
      <c r="E1033" s="98" t="s">
        <v>49</v>
      </c>
      <c r="F1033" s="98" t="s">
        <v>164</v>
      </c>
      <c r="G1033" s="98" t="s">
        <v>4120</v>
      </c>
      <c r="H1033" s="98" t="s">
        <v>374</v>
      </c>
      <c r="I1033" s="98" t="s">
        <v>6041</v>
      </c>
      <c r="J1033" s="99">
        <v>46091</v>
      </c>
      <c r="K1033" s="107">
        <v>20000000</v>
      </c>
      <c r="L1033" s="98" t="s">
        <v>7567</v>
      </c>
      <c r="M1033" s="23">
        <v>0</v>
      </c>
      <c r="N1033" s="23">
        <v>7</v>
      </c>
      <c r="O1033" s="107">
        <v>20000000</v>
      </c>
      <c r="P1033" s="23">
        <v>30</v>
      </c>
      <c r="Q1033" s="23">
        <v>2</v>
      </c>
      <c r="R1033" s="23">
        <v>2</v>
      </c>
      <c r="S1033" s="23">
        <v>0</v>
      </c>
      <c r="T1033" s="47">
        <v>18.902464999999999</v>
      </c>
      <c r="U1033" s="98" t="s">
        <v>85</v>
      </c>
      <c r="V1033" s="98" t="s">
        <v>3139</v>
      </c>
      <c r="W1033" s="69">
        <f t="shared" si="32"/>
        <v>9.9089152210957473E-2</v>
      </c>
    </row>
    <row r="1034" spans="1:23">
      <c r="A1034">
        <f t="shared" si="33"/>
        <v>587</v>
      </c>
      <c r="B1034" s="99">
        <v>44408</v>
      </c>
      <c r="C1034" s="23">
        <v>446</v>
      </c>
      <c r="D1034" s="23">
        <v>5</v>
      </c>
      <c r="E1034" s="98" t="s">
        <v>49</v>
      </c>
      <c r="F1034" s="98" t="s">
        <v>164</v>
      </c>
      <c r="G1034" s="98" t="s">
        <v>4120</v>
      </c>
      <c r="H1034" s="98" t="s">
        <v>374</v>
      </c>
      <c r="I1034" s="98" t="s">
        <v>6041</v>
      </c>
      <c r="J1034" s="99">
        <v>44995</v>
      </c>
      <c r="K1034" s="107">
        <v>6000000</v>
      </c>
      <c r="L1034" s="98" t="s">
        <v>7568</v>
      </c>
      <c r="M1034" s="23">
        <v>730</v>
      </c>
      <c r="N1034" s="23">
        <v>7</v>
      </c>
      <c r="O1034" s="107">
        <v>6000000</v>
      </c>
      <c r="P1034" s="23">
        <v>180</v>
      </c>
      <c r="Q1034" s="23">
        <v>2</v>
      </c>
      <c r="R1034" s="23">
        <v>2</v>
      </c>
      <c r="S1034" s="23">
        <v>0</v>
      </c>
      <c r="T1034" s="47">
        <v>6</v>
      </c>
      <c r="U1034" s="98" t="s">
        <v>85</v>
      </c>
      <c r="V1034" s="98" t="s">
        <v>3139</v>
      </c>
      <c r="W1034" s="69">
        <f t="shared" si="32"/>
        <v>1.0970158583719001E-2</v>
      </c>
    </row>
    <row r="1035" spans="1:23">
      <c r="A1035">
        <f t="shared" si="33"/>
        <v>953</v>
      </c>
      <c r="B1035" s="99">
        <v>44408</v>
      </c>
      <c r="C1035" s="23">
        <v>447</v>
      </c>
      <c r="D1035" s="23">
        <v>5</v>
      </c>
      <c r="E1035" s="98" t="s">
        <v>49</v>
      </c>
      <c r="F1035" s="98" t="s">
        <v>164</v>
      </c>
      <c r="G1035" s="98" t="s">
        <v>4120</v>
      </c>
      <c r="H1035" s="98" t="s">
        <v>374</v>
      </c>
      <c r="I1035" s="98" t="s">
        <v>6041</v>
      </c>
      <c r="J1035" s="99">
        <v>45361</v>
      </c>
      <c r="K1035" s="107">
        <v>6300000</v>
      </c>
      <c r="L1035" s="98" t="s">
        <v>7569</v>
      </c>
      <c r="M1035" s="23">
        <v>1096</v>
      </c>
      <c r="N1035" s="23">
        <v>7</v>
      </c>
      <c r="O1035" s="107">
        <v>6300000</v>
      </c>
      <c r="P1035" s="23">
        <v>180</v>
      </c>
      <c r="Q1035" s="23">
        <v>2</v>
      </c>
      <c r="R1035" s="23">
        <v>2</v>
      </c>
      <c r="S1035" s="23">
        <v>0</v>
      </c>
      <c r="T1035" s="47">
        <v>6.3</v>
      </c>
      <c r="U1035" s="98" t="s">
        <v>376</v>
      </c>
      <c r="V1035" s="98" t="s">
        <v>3139</v>
      </c>
      <c r="W1035" s="69">
        <f t="shared" si="32"/>
        <v>1.8700663009878053E-2</v>
      </c>
    </row>
    <row r="1036" spans="1:23">
      <c r="A1036">
        <f t="shared" si="33"/>
        <v>587</v>
      </c>
      <c r="B1036" s="99">
        <v>44408</v>
      </c>
      <c r="C1036" s="23">
        <v>448</v>
      </c>
      <c r="D1036" s="23">
        <v>5</v>
      </c>
      <c r="E1036" s="98" t="s">
        <v>49</v>
      </c>
      <c r="F1036" s="98" t="s">
        <v>164</v>
      </c>
      <c r="G1036" s="98" t="s">
        <v>4120</v>
      </c>
      <c r="H1036" s="98" t="s">
        <v>374</v>
      </c>
      <c r="I1036" s="98" t="s">
        <v>6041</v>
      </c>
      <c r="J1036" s="99">
        <v>44995</v>
      </c>
      <c r="K1036" s="107">
        <v>3000000</v>
      </c>
      <c r="L1036" s="98" t="s">
        <v>7570</v>
      </c>
      <c r="M1036" s="23">
        <v>730</v>
      </c>
      <c r="N1036" s="23">
        <v>7</v>
      </c>
      <c r="O1036" s="107">
        <v>3000000</v>
      </c>
      <c r="P1036" s="23">
        <v>180</v>
      </c>
      <c r="Q1036" s="23">
        <v>2</v>
      </c>
      <c r="R1036" s="23">
        <v>2</v>
      </c>
      <c r="S1036" s="23">
        <v>0</v>
      </c>
      <c r="T1036" s="47">
        <v>3</v>
      </c>
      <c r="U1036" s="98" t="s">
        <v>85</v>
      </c>
      <c r="V1036" s="98" t="s">
        <v>3139</v>
      </c>
      <c r="W1036" s="69">
        <f t="shared" si="32"/>
        <v>5.4850792918595005E-3</v>
      </c>
    </row>
    <row r="1037" spans="1:23">
      <c r="A1037">
        <f t="shared" si="33"/>
        <v>587</v>
      </c>
      <c r="B1037" s="99">
        <v>44408</v>
      </c>
      <c r="C1037" s="23">
        <v>449</v>
      </c>
      <c r="D1037" s="23">
        <v>5</v>
      </c>
      <c r="E1037" s="98" t="s">
        <v>49</v>
      </c>
      <c r="F1037" s="98" t="s">
        <v>164</v>
      </c>
      <c r="G1037" s="98" t="s">
        <v>4120</v>
      </c>
      <c r="H1037" s="98" t="s">
        <v>374</v>
      </c>
      <c r="I1037" s="98" t="s">
        <v>6041</v>
      </c>
      <c r="J1037" s="99">
        <v>44995</v>
      </c>
      <c r="K1037" s="107">
        <v>3000000</v>
      </c>
      <c r="L1037" s="98" t="s">
        <v>7571</v>
      </c>
      <c r="M1037" s="23">
        <v>730</v>
      </c>
      <c r="N1037" s="23">
        <v>7</v>
      </c>
      <c r="O1037" s="107">
        <v>3000000</v>
      </c>
      <c r="P1037" s="23">
        <v>180</v>
      </c>
      <c r="Q1037" s="23">
        <v>2</v>
      </c>
      <c r="R1037" s="23">
        <v>2</v>
      </c>
      <c r="S1037" s="23">
        <v>0</v>
      </c>
      <c r="T1037" s="47">
        <v>3</v>
      </c>
      <c r="U1037" s="98" t="s">
        <v>85</v>
      </c>
      <c r="V1037" s="98" t="s">
        <v>3139</v>
      </c>
      <c r="W1037" s="69">
        <f t="shared" si="32"/>
        <v>5.4850792918595005E-3</v>
      </c>
    </row>
    <row r="1038" spans="1:23">
      <c r="A1038">
        <f t="shared" si="33"/>
        <v>1318</v>
      </c>
      <c r="B1038" s="99">
        <v>44408</v>
      </c>
      <c r="C1038" s="23">
        <v>450</v>
      </c>
      <c r="D1038" s="23">
        <v>5</v>
      </c>
      <c r="E1038" s="98" t="s">
        <v>49</v>
      </c>
      <c r="F1038" s="98" t="s">
        <v>164</v>
      </c>
      <c r="G1038" s="98" t="s">
        <v>4120</v>
      </c>
      <c r="H1038" s="98" t="s">
        <v>374</v>
      </c>
      <c r="I1038" s="98" t="s">
        <v>6041</v>
      </c>
      <c r="J1038" s="99">
        <v>45726</v>
      </c>
      <c r="K1038" s="107">
        <v>10000000</v>
      </c>
      <c r="L1038" s="98" t="s">
        <v>7572</v>
      </c>
      <c r="M1038" s="23">
        <v>1461</v>
      </c>
      <c r="N1038" s="23">
        <v>7</v>
      </c>
      <c r="O1038" s="107">
        <v>10000000</v>
      </c>
      <c r="P1038" s="23">
        <v>180</v>
      </c>
      <c r="Q1038" s="23">
        <v>2</v>
      </c>
      <c r="R1038" s="23">
        <v>2</v>
      </c>
      <c r="S1038" s="23">
        <v>0</v>
      </c>
      <c r="T1038" s="47">
        <v>10.122242999999999</v>
      </c>
      <c r="U1038" s="98" t="s">
        <v>376</v>
      </c>
      <c r="V1038" s="98" t="s">
        <v>3139</v>
      </c>
      <c r="W1038" s="69">
        <f t="shared" si="32"/>
        <v>4.1554276323002369E-2</v>
      </c>
    </row>
    <row r="1039" spans="1:23">
      <c r="A1039">
        <f t="shared" si="33"/>
        <v>1683</v>
      </c>
      <c r="B1039" s="99">
        <v>44408</v>
      </c>
      <c r="C1039" s="23">
        <v>451</v>
      </c>
      <c r="D1039" s="23">
        <v>5</v>
      </c>
      <c r="E1039" s="98" t="s">
        <v>49</v>
      </c>
      <c r="F1039" s="98" t="s">
        <v>164</v>
      </c>
      <c r="G1039" s="98" t="s">
        <v>4120</v>
      </c>
      <c r="H1039" s="98" t="s">
        <v>374</v>
      </c>
      <c r="I1039" s="98" t="s">
        <v>6041</v>
      </c>
      <c r="J1039" s="99">
        <v>46091</v>
      </c>
      <c r="K1039" s="107">
        <v>32000000</v>
      </c>
      <c r="L1039" s="98" t="s">
        <v>7573</v>
      </c>
      <c r="M1039" s="23">
        <v>1826</v>
      </c>
      <c r="N1039" s="23">
        <v>7</v>
      </c>
      <c r="O1039" s="107">
        <v>32000000</v>
      </c>
      <c r="P1039" s="23">
        <v>180</v>
      </c>
      <c r="Q1039" s="23">
        <v>2</v>
      </c>
      <c r="R1039" s="23">
        <v>2</v>
      </c>
      <c r="S1039" s="23">
        <v>0</v>
      </c>
      <c r="T1039" s="47">
        <v>32</v>
      </c>
      <c r="U1039" s="98" t="s">
        <v>376</v>
      </c>
      <c r="V1039" s="98" t="s">
        <v>3139</v>
      </c>
      <c r="W1039" s="69">
        <f t="shared" si="32"/>
        <v>0.16774811490197913</v>
      </c>
    </row>
    <row r="1040" spans="1:23">
      <c r="A1040">
        <f t="shared" si="33"/>
        <v>587</v>
      </c>
      <c r="B1040" s="99">
        <v>44408</v>
      </c>
      <c r="C1040" s="23">
        <v>452</v>
      </c>
      <c r="D1040" s="23">
        <v>5</v>
      </c>
      <c r="E1040" s="98" t="s">
        <v>49</v>
      </c>
      <c r="F1040" s="98" t="s">
        <v>164</v>
      </c>
      <c r="G1040" s="98" t="s">
        <v>4120</v>
      </c>
      <c r="H1040" s="98" t="s">
        <v>374</v>
      </c>
      <c r="I1040" s="98" t="s">
        <v>6041</v>
      </c>
      <c r="J1040" s="99">
        <v>44995</v>
      </c>
      <c r="K1040" s="107">
        <v>4500000</v>
      </c>
      <c r="L1040" s="98" t="s">
        <v>7574</v>
      </c>
      <c r="M1040" s="23">
        <v>730</v>
      </c>
      <c r="N1040" s="23">
        <v>7</v>
      </c>
      <c r="O1040" s="107">
        <v>4500000</v>
      </c>
      <c r="P1040" s="23">
        <v>180</v>
      </c>
      <c r="Q1040" s="23">
        <v>2</v>
      </c>
      <c r="R1040" s="23">
        <v>2</v>
      </c>
      <c r="S1040" s="23">
        <v>0</v>
      </c>
      <c r="T1040" s="47">
        <v>4.5</v>
      </c>
      <c r="U1040" s="98" t="s">
        <v>85</v>
      </c>
      <c r="V1040" s="98" t="s">
        <v>3139</v>
      </c>
      <c r="W1040" s="69">
        <f t="shared" si="32"/>
        <v>8.2276189377892498E-3</v>
      </c>
    </row>
    <row r="1041" spans="1:23">
      <c r="A1041">
        <f t="shared" si="33"/>
        <v>587</v>
      </c>
      <c r="B1041" s="99">
        <v>44408</v>
      </c>
      <c r="C1041" s="23">
        <v>453</v>
      </c>
      <c r="D1041" s="23">
        <v>5</v>
      </c>
      <c r="E1041" s="98" t="s">
        <v>49</v>
      </c>
      <c r="F1041" s="98" t="s">
        <v>164</v>
      </c>
      <c r="G1041" s="98" t="s">
        <v>4120</v>
      </c>
      <c r="H1041" s="98" t="s">
        <v>374</v>
      </c>
      <c r="I1041" s="98" t="s">
        <v>6041</v>
      </c>
      <c r="J1041" s="99">
        <v>44995</v>
      </c>
      <c r="K1041" s="107">
        <v>7000000</v>
      </c>
      <c r="L1041" s="98" t="s">
        <v>7575</v>
      </c>
      <c r="M1041" s="23">
        <v>730</v>
      </c>
      <c r="N1041" s="23">
        <v>7</v>
      </c>
      <c r="O1041" s="107">
        <v>7000000</v>
      </c>
      <c r="P1041" s="23">
        <v>180</v>
      </c>
      <c r="Q1041" s="23">
        <v>2</v>
      </c>
      <c r="R1041" s="23">
        <v>2</v>
      </c>
      <c r="S1041" s="23">
        <v>0</v>
      </c>
      <c r="T1041" s="47">
        <v>7</v>
      </c>
      <c r="U1041" s="98" t="s">
        <v>85</v>
      </c>
      <c r="V1041" s="98" t="s">
        <v>3139</v>
      </c>
      <c r="W1041" s="69">
        <f t="shared" si="32"/>
        <v>1.2798518347672167E-2</v>
      </c>
    </row>
    <row r="1042" spans="1:23">
      <c r="A1042">
        <f t="shared" si="33"/>
        <v>1683</v>
      </c>
      <c r="B1042" s="99">
        <v>44408</v>
      </c>
      <c r="C1042" s="23">
        <v>454</v>
      </c>
      <c r="D1042" s="23">
        <v>5</v>
      </c>
      <c r="E1042" s="98" t="s">
        <v>49</v>
      </c>
      <c r="F1042" s="98" t="s">
        <v>164</v>
      </c>
      <c r="G1042" s="98" t="s">
        <v>4120</v>
      </c>
      <c r="H1042" s="98" t="s">
        <v>374</v>
      </c>
      <c r="I1042" s="98" t="s">
        <v>6041</v>
      </c>
      <c r="J1042" s="99">
        <v>46091</v>
      </c>
      <c r="K1042" s="107">
        <v>22700000</v>
      </c>
      <c r="L1042" s="98" t="s">
        <v>7576</v>
      </c>
      <c r="M1042" s="23">
        <v>1826</v>
      </c>
      <c r="N1042" s="23">
        <v>7</v>
      </c>
      <c r="O1042" s="107">
        <v>22700000</v>
      </c>
      <c r="P1042" s="23">
        <v>180</v>
      </c>
      <c r="Q1042" s="23">
        <v>2</v>
      </c>
      <c r="R1042" s="23">
        <v>2</v>
      </c>
      <c r="S1042" s="23">
        <v>0</v>
      </c>
      <c r="T1042" s="47">
        <v>22.7</v>
      </c>
      <c r="U1042" s="98" t="s">
        <v>376</v>
      </c>
      <c r="V1042" s="98" t="s">
        <v>3139</v>
      </c>
      <c r="W1042" s="69">
        <f t="shared" si="32"/>
        <v>0.11899631900859145</v>
      </c>
    </row>
    <row r="1043" spans="1:23">
      <c r="A1043">
        <f t="shared" si="33"/>
        <v>953</v>
      </c>
      <c r="B1043" s="99">
        <v>44408</v>
      </c>
      <c r="C1043" s="23">
        <v>455</v>
      </c>
      <c r="D1043" s="23">
        <v>5</v>
      </c>
      <c r="E1043" s="98" t="s">
        <v>49</v>
      </c>
      <c r="F1043" s="98" t="s">
        <v>164</v>
      </c>
      <c r="G1043" s="98" t="s">
        <v>4120</v>
      </c>
      <c r="H1043" s="98" t="s">
        <v>374</v>
      </c>
      <c r="I1043" s="98" t="s">
        <v>6041</v>
      </c>
      <c r="J1043" s="99">
        <v>45361</v>
      </c>
      <c r="K1043" s="107">
        <v>10000000</v>
      </c>
      <c r="L1043" s="98" t="s">
        <v>7577</v>
      </c>
      <c r="M1043" s="23">
        <v>1096</v>
      </c>
      <c r="N1043" s="23">
        <v>7</v>
      </c>
      <c r="O1043" s="107">
        <v>10000000</v>
      </c>
      <c r="P1043" s="23">
        <v>30</v>
      </c>
      <c r="Q1043" s="23">
        <v>2</v>
      </c>
      <c r="R1043" s="23">
        <v>2</v>
      </c>
      <c r="S1043" s="23">
        <v>0</v>
      </c>
      <c r="T1043" s="47">
        <v>9.2974680000000003</v>
      </c>
      <c r="U1043" s="98" t="s">
        <v>376</v>
      </c>
      <c r="V1043" s="98" t="s">
        <v>3139</v>
      </c>
      <c r="W1043" s="69">
        <f t="shared" si="32"/>
        <v>2.7598224748115067E-2</v>
      </c>
    </row>
    <row r="1044" spans="1:23">
      <c r="A1044">
        <f t="shared" si="33"/>
        <v>953</v>
      </c>
      <c r="B1044" s="99">
        <v>44408</v>
      </c>
      <c r="C1044" s="23">
        <v>456</v>
      </c>
      <c r="D1044" s="23">
        <v>5</v>
      </c>
      <c r="E1044" s="98" t="s">
        <v>49</v>
      </c>
      <c r="F1044" s="98" t="s">
        <v>164</v>
      </c>
      <c r="G1044" s="98" t="s">
        <v>4120</v>
      </c>
      <c r="H1044" s="98" t="s">
        <v>374</v>
      </c>
      <c r="I1044" s="98" t="s">
        <v>6041</v>
      </c>
      <c r="J1044" s="99">
        <v>45361</v>
      </c>
      <c r="K1044" s="107">
        <v>22700000</v>
      </c>
      <c r="L1044" s="98" t="s">
        <v>7578</v>
      </c>
      <c r="M1044" s="23">
        <v>1096</v>
      </c>
      <c r="N1044" s="23">
        <v>7</v>
      </c>
      <c r="O1044" s="107">
        <v>22700000</v>
      </c>
      <c r="P1044" s="23">
        <v>180</v>
      </c>
      <c r="Q1044" s="23">
        <v>2</v>
      </c>
      <c r="R1044" s="23">
        <v>2</v>
      </c>
      <c r="S1044" s="23">
        <v>0</v>
      </c>
      <c r="T1044" s="47">
        <v>22.7</v>
      </c>
      <c r="U1044" s="98" t="s">
        <v>376</v>
      </c>
      <c r="V1044" s="98" t="s">
        <v>3139</v>
      </c>
      <c r="W1044" s="69">
        <f t="shared" si="32"/>
        <v>6.7381754019719339E-2</v>
      </c>
    </row>
    <row r="1045" spans="1:23">
      <c r="A1045">
        <f t="shared" si="33"/>
        <v>953</v>
      </c>
      <c r="B1045" s="99">
        <v>44408</v>
      </c>
      <c r="C1045" s="23">
        <v>457</v>
      </c>
      <c r="D1045" s="23">
        <v>5</v>
      </c>
      <c r="E1045" s="98" t="s">
        <v>49</v>
      </c>
      <c r="F1045" s="98" t="s">
        <v>164</v>
      </c>
      <c r="G1045" s="98" t="s">
        <v>4120</v>
      </c>
      <c r="H1045" s="98" t="s">
        <v>374</v>
      </c>
      <c r="I1045" s="98" t="s">
        <v>6041</v>
      </c>
      <c r="J1045" s="99">
        <v>45361</v>
      </c>
      <c r="K1045" s="107">
        <v>22700000</v>
      </c>
      <c r="L1045" s="98" t="s">
        <v>7579</v>
      </c>
      <c r="M1045" s="23">
        <v>1096</v>
      </c>
      <c r="N1045" s="23">
        <v>7</v>
      </c>
      <c r="O1045" s="107">
        <v>22700000</v>
      </c>
      <c r="P1045" s="23">
        <v>30</v>
      </c>
      <c r="Q1045" s="23">
        <v>2</v>
      </c>
      <c r="R1045" s="23">
        <v>2</v>
      </c>
      <c r="S1045" s="23">
        <v>0</v>
      </c>
      <c r="T1045" s="47">
        <v>21.011140000000001</v>
      </c>
      <c r="U1045" s="98" t="s">
        <v>376</v>
      </c>
      <c r="V1045" s="98" t="s">
        <v>3139</v>
      </c>
      <c r="W1045" s="69">
        <f t="shared" si="32"/>
        <v>6.2368610887836393E-2</v>
      </c>
    </row>
    <row r="1046" spans="1:23">
      <c r="A1046">
        <f t="shared" si="33"/>
        <v>953</v>
      </c>
      <c r="B1046" s="99">
        <v>44408</v>
      </c>
      <c r="C1046" s="23">
        <v>458</v>
      </c>
      <c r="D1046" s="23">
        <v>5</v>
      </c>
      <c r="E1046" s="98" t="s">
        <v>49</v>
      </c>
      <c r="F1046" s="98" t="s">
        <v>164</v>
      </c>
      <c r="G1046" s="98" t="s">
        <v>4120</v>
      </c>
      <c r="H1046" s="98" t="s">
        <v>374</v>
      </c>
      <c r="I1046" s="98" t="s">
        <v>6041</v>
      </c>
      <c r="J1046" s="99">
        <v>45361</v>
      </c>
      <c r="K1046" s="107">
        <v>20000000</v>
      </c>
      <c r="L1046" s="98" t="s">
        <v>7580</v>
      </c>
      <c r="M1046" s="23">
        <v>1096</v>
      </c>
      <c r="N1046" s="23">
        <v>7</v>
      </c>
      <c r="O1046" s="107">
        <v>20000000</v>
      </c>
      <c r="P1046" s="23">
        <v>180</v>
      </c>
      <c r="Q1046" s="23">
        <v>2</v>
      </c>
      <c r="R1046" s="23">
        <v>2</v>
      </c>
      <c r="S1046" s="23">
        <v>0</v>
      </c>
      <c r="T1046" s="47">
        <v>20</v>
      </c>
      <c r="U1046" s="98" t="s">
        <v>376</v>
      </c>
      <c r="V1046" s="98" t="s">
        <v>3139</v>
      </c>
      <c r="W1046" s="69">
        <f t="shared" si="32"/>
        <v>5.9367184158343037E-2</v>
      </c>
    </row>
    <row r="1047" spans="1:23">
      <c r="A1047">
        <f t="shared" si="33"/>
        <v>587</v>
      </c>
      <c r="B1047" s="99">
        <v>44408</v>
      </c>
      <c r="C1047" s="23">
        <v>459</v>
      </c>
      <c r="D1047" s="23">
        <v>5</v>
      </c>
      <c r="E1047" s="98" t="s">
        <v>49</v>
      </c>
      <c r="F1047" s="98" t="s">
        <v>164</v>
      </c>
      <c r="G1047" s="98" t="s">
        <v>4120</v>
      </c>
      <c r="H1047" s="98" t="s">
        <v>374</v>
      </c>
      <c r="I1047" s="98" t="s">
        <v>6041</v>
      </c>
      <c r="J1047" s="99">
        <v>44995</v>
      </c>
      <c r="K1047" s="107">
        <v>3300000</v>
      </c>
      <c r="L1047" s="98" t="s">
        <v>7581</v>
      </c>
      <c r="M1047" s="23">
        <v>730</v>
      </c>
      <c r="N1047" s="23">
        <v>7</v>
      </c>
      <c r="O1047" s="107">
        <v>3300000</v>
      </c>
      <c r="P1047" s="23">
        <v>180</v>
      </c>
      <c r="Q1047" s="23">
        <v>2</v>
      </c>
      <c r="R1047" s="23">
        <v>2</v>
      </c>
      <c r="S1047" s="23">
        <v>0</v>
      </c>
      <c r="T1047" s="47">
        <v>3.3</v>
      </c>
      <c r="U1047" s="98" t="s">
        <v>85</v>
      </c>
      <c r="V1047" s="98" t="s">
        <v>3139</v>
      </c>
      <c r="W1047" s="69">
        <f t="shared" si="32"/>
        <v>6.033587221045451E-3</v>
      </c>
    </row>
    <row r="1048" spans="1:23">
      <c r="A1048">
        <f t="shared" si="33"/>
        <v>587</v>
      </c>
      <c r="B1048" s="99">
        <v>44408</v>
      </c>
      <c r="C1048" s="23">
        <v>460</v>
      </c>
      <c r="D1048" s="23">
        <v>5</v>
      </c>
      <c r="E1048" s="98" t="s">
        <v>49</v>
      </c>
      <c r="F1048" s="98" t="s">
        <v>164</v>
      </c>
      <c r="G1048" s="98" t="s">
        <v>4120</v>
      </c>
      <c r="H1048" s="98" t="s">
        <v>374</v>
      </c>
      <c r="I1048" s="98" t="s">
        <v>6041</v>
      </c>
      <c r="J1048" s="99">
        <v>44995</v>
      </c>
      <c r="K1048" s="107">
        <v>5000000</v>
      </c>
      <c r="L1048" s="98" t="s">
        <v>7582</v>
      </c>
      <c r="M1048" s="23">
        <v>730</v>
      </c>
      <c r="N1048" s="23">
        <v>7</v>
      </c>
      <c r="O1048" s="107">
        <v>5000000</v>
      </c>
      <c r="P1048" s="23">
        <v>180</v>
      </c>
      <c r="Q1048" s="23">
        <v>2</v>
      </c>
      <c r="R1048" s="23">
        <v>2</v>
      </c>
      <c r="S1048" s="23">
        <v>0</v>
      </c>
      <c r="T1048" s="47">
        <v>5</v>
      </c>
      <c r="U1048" s="98" t="s">
        <v>85</v>
      </c>
      <c r="V1048" s="98" t="s">
        <v>3139</v>
      </c>
      <c r="W1048" s="69">
        <f t="shared" si="32"/>
        <v>9.1417988197658347E-3</v>
      </c>
    </row>
    <row r="1049" spans="1:23">
      <c r="A1049">
        <f t="shared" si="33"/>
        <v>222</v>
      </c>
      <c r="B1049" s="99">
        <v>44408</v>
      </c>
      <c r="C1049" s="23">
        <v>461</v>
      </c>
      <c r="D1049" s="23">
        <v>5</v>
      </c>
      <c r="E1049" s="98" t="s">
        <v>49</v>
      </c>
      <c r="F1049" s="98" t="s">
        <v>164</v>
      </c>
      <c r="G1049" s="98" t="s">
        <v>4120</v>
      </c>
      <c r="H1049" s="98" t="s">
        <v>374</v>
      </c>
      <c r="I1049" s="98" t="s">
        <v>6041</v>
      </c>
      <c r="J1049" s="99">
        <v>44630</v>
      </c>
      <c r="K1049" s="107">
        <v>4540000</v>
      </c>
      <c r="L1049" s="98" t="s">
        <v>7583</v>
      </c>
      <c r="M1049" s="23">
        <v>365</v>
      </c>
      <c r="N1049" s="23">
        <v>7</v>
      </c>
      <c r="O1049" s="107">
        <v>4540000</v>
      </c>
      <c r="P1049" s="23">
        <v>180</v>
      </c>
      <c r="Q1049" s="23">
        <v>2</v>
      </c>
      <c r="R1049" s="23">
        <v>2</v>
      </c>
      <c r="S1049" s="23">
        <v>0</v>
      </c>
      <c r="T1049" s="47">
        <v>4.54</v>
      </c>
      <c r="U1049" s="98" t="s">
        <v>85</v>
      </c>
      <c r="V1049" s="98" t="s">
        <v>3139</v>
      </c>
      <c r="W1049" s="69">
        <f t="shared" si="32"/>
        <v>3.1392968294601665E-3</v>
      </c>
    </row>
    <row r="1050" spans="1:23">
      <c r="A1050">
        <f t="shared" si="33"/>
        <v>587</v>
      </c>
      <c r="B1050" s="99">
        <v>44408</v>
      </c>
      <c r="C1050" s="23">
        <v>462</v>
      </c>
      <c r="D1050" s="23">
        <v>5</v>
      </c>
      <c r="E1050" s="98" t="s">
        <v>49</v>
      </c>
      <c r="F1050" s="98" t="s">
        <v>164</v>
      </c>
      <c r="G1050" s="98" t="s">
        <v>4120</v>
      </c>
      <c r="H1050" s="98" t="s">
        <v>374</v>
      </c>
      <c r="I1050" s="98" t="s">
        <v>6041</v>
      </c>
      <c r="J1050" s="99">
        <v>44995</v>
      </c>
      <c r="K1050" s="107">
        <v>5000000</v>
      </c>
      <c r="L1050" s="98" t="s">
        <v>7584</v>
      </c>
      <c r="M1050" s="23">
        <v>730</v>
      </c>
      <c r="N1050" s="23">
        <v>7</v>
      </c>
      <c r="O1050" s="107">
        <v>5000000</v>
      </c>
      <c r="P1050" s="23">
        <v>180</v>
      </c>
      <c r="Q1050" s="23">
        <v>2</v>
      </c>
      <c r="R1050" s="23">
        <v>2</v>
      </c>
      <c r="S1050" s="23">
        <v>0</v>
      </c>
      <c r="T1050" s="47">
        <v>5</v>
      </c>
      <c r="U1050" s="98" t="s">
        <v>85</v>
      </c>
      <c r="V1050" s="98" t="s">
        <v>3139</v>
      </c>
      <c r="W1050" s="69">
        <f t="shared" si="32"/>
        <v>9.1417988197658347E-3</v>
      </c>
    </row>
    <row r="1051" spans="1:23">
      <c r="A1051">
        <f t="shared" si="33"/>
        <v>1318</v>
      </c>
      <c r="B1051" s="99">
        <v>44408</v>
      </c>
      <c r="C1051" s="23">
        <v>463</v>
      </c>
      <c r="D1051" s="23">
        <v>5</v>
      </c>
      <c r="E1051" s="98" t="s">
        <v>49</v>
      </c>
      <c r="F1051" s="98" t="s">
        <v>164</v>
      </c>
      <c r="G1051" s="98" t="s">
        <v>4120</v>
      </c>
      <c r="H1051" s="98" t="s">
        <v>374</v>
      </c>
      <c r="I1051" s="98" t="s">
        <v>6041</v>
      </c>
      <c r="J1051" s="99">
        <v>45726</v>
      </c>
      <c r="K1051" s="107">
        <v>13600000</v>
      </c>
      <c r="L1051" s="98" t="s">
        <v>7586</v>
      </c>
      <c r="M1051" s="23">
        <v>1461</v>
      </c>
      <c r="N1051" s="23">
        <v>7</v>
      </c>
      <c r="O1051" s="107">
        <v>13600000</v>
      </c>
      <c r="P1051" s="23">
        <v>180</v>
      </c>
      <c r="Q1051" s="23">
        <v>2</v>
      </c>
      <c r="R1051" s="23">
        <v>2</v>
      </c>
      <c r="S1051" s="23">
        <v>0</v>
      </c>
      <c r="T1051" s="47">
        <v>13.6</v>
      </c>
      <c r="U1051" s="98" t="s">
        <v>376</v>
      </c>
      <c r="V1051" s="98" t="s">
        <v>3139</v>
      </c>
      <c r="W1051" s="69">
        <f t="shared" si="32"/>
        <v>5.5831317030507199E-2</v>
      </c>
    </row>
    <row r="1052" spans="1:23">
      <c r="A1052">
        <f t="shared" si="33"/>
        <v>587</v>
      </c>
      <c r="B1052" s="99">
        <v>44408</v>
      </c>
      <c r="C1052" s="23">
        <v>464</v>
      </c>
      <c r="D1052" s="23">
        <v>5</v>
      </c>
      <c r="E1052" s="98" t="s">
        <v>49</v>
      </c>
      <c r="F1052" s="98" t="s">
        <v>164</v>
      </c>
      <c r="G1052" s="98" t="s">
        <v>4120</v>
      </c>
      <c r="H1052" s="98" t="s">
        <v>374</v>
      </c>
      <c r="I1052" s="98" t="s">
        <v>6041</v>
      </c>
      <c r="J1052" s="99">
        <v>44995</v>
      </c>
      <c r="K1052" s="107">
        <v>4540000</v>
      </c>
      <c r="L1052" s="98" t="s">
        <v>7587</v>
      </c>
      <c r="M1052" s="23">
        <v>730</v>
      </c>
      <c r="N1052" s="23">
        <v>7</v>
      </c>
      <c r="O1052" s="107">
        <v>4540000</v>
      </c>
      <c r="P1052" s="23">
        <v>180</v>
      </c>
      <c r="Q1052" s="23">
        <v>2</v>
      </c>
      <c r="R1052" s="23">
        <v>2</v>
      </c>
      <c r="S1052" s="23">
        <v>0</v>
      </c>
      <c r="T1052" s="47">
        <v>4.54</v>
      </c>
      <c r="U1052" s="98" t="s">
        <v>85</v>
      </c>
      <c r="V1052" s="98" t="s">
        <v>3139</v>
      </c>
      <c r="W1052" s="69">
        <f t="shared" si="32"/>
        <v>8.3007533283473781E-3</v>
      </c>
    </row>
    <row r="1053" spans="1:23">
      <c r="A1053">
        <f t="shared" si="33"/>
        <v>1318</v>
      </c>
      <c r="B1053" s="99">
        <v>44408</v>
      </c>
      <c r="C1053" s="23">
        <v>465</v>
      </c>
      <c r="D1053" s="23">
        <v>5</v>
      </c>
      <c r="E1053" s="98" t="s">
        <v>49</v>
      </c>
      <c r="F1053" s="98" t="s">
        <v>164</v>
      </c>
      <c r="G1053" s="98" t="s">
        <v>4120</v>
      </c>
      <c r="H1053" s="98" t="s">
        <v>374</v>
      </c>
      <c r="I1053" s="98" t="s">
        <v>6041</v>
      </c>
      <c r="J1053" s="99">
        <v>45726</v>
      </c>
      <c r="K1053" s="107">
        <v>16000000</v>
      </c>
      <c r="L1053" s="98" t="s">
        <v>7588</v>
      </c>
      <c r="M1053" s="23">
        <v>1461</v>
      </c>
      <c r="N1053" s="23">
        <v>7</v>
      </c>
      <c r="O1053" s="107">
        <v>16000000</v>
      </c>
      <c r="P1053" s="23">
        <v>180</v>
      </c>
      <c r="Q1053" s="23">
        <v>2</v>
      </c>
      <c r="R1053" s="23">
        <v>2</v>
      </c>
      <c r="S1053" s="23">
        <v>0</v>
      </c>
      <c r="T1053" s="47">
        <v>16</v>
      </c>
      <c r="U1053" s="98" t="s">
        <v>376</v>
      </c>
      <c r="V1053" s="98" t="s">
        <v>3139</v>
      </c>
      <c r="W1053" s="69">
        <f t="shared" si="32"/>
        <v>6.5683902388831997E-2</v>
      </c>
    </row>
    <row r="1054" spans="1:23">
      <c r="A1054">
        <f t="shared" si="33"/>
        <v>587</v>
      </c>
      <c r="B1054" s="99">
        <v>44408</v>
      </c>
      <c r="C1054" s="23">
        <v>466</v>
      </c>
      <c r="D1054" s="23">
        <v>5</v>
      </c>
      <c r="E1054" s="98" t="s">
        <v>49</v>
      </c>
      <c r="F1054" s="98" t="s">
        <v>164</v>
      </c>
      <c r="G1054" s="98" t="s">
        <v>4120</v>
      </c>
      <c r="H1054" s="98" t="s">
        <v>374</v>
      </c>
      <c r="I1054" s="98" t="s">
        <v>6041</v>
      </c>
      <c r="J1054" s="99">
        <v>44995</v>
      </c>
      <c r="K1054" s="107">
        <v>4000000</v>
      </c>
      <c r="L1054" s="98" t="s">
        <v>7585</v>
      </c>
      <c r="M1054" s="23">
        <v>730</v>
      </c>
      <c r="N1054" s="23">
        <v>7</v>
      </c>
      <c r="O1054" s="107">
        <v>4000000</v>
      </c>
      <c r="P1054" s="23">
        <v>180</v>
      </c>
      <c r="Q1054" s="23">
        <v>2</v>
      </c>
      <c r="R1054" s="23">
        <v>2</v>
      </c>
      <c r="S1054" s="23">
        <v>0</v>
      </c>
      <c r="T1054" s="47">
        <v>4</v>
      </c>
      <c r="U1054" s="98" t="s">
        <v>85</v>
      </c>
      <c r="V1054" s="98" t="s">
        <v>3139</v>
      </c>
      <c r="W1054" s="69">
        <f t="shared" si="32"/>
        <v>7.3134390558126676E-3</v>
      </c>
    </row>
    <row r="1055" spans="1:23">
      <c r="A1055">
        <f t="shared" si="33"/>
        <v>1318</v>
      </c>
      <c r="B1055" s="99">
        <v>44408</v>
      </c>
      <c r="C1055" s="23">
        <v>467</v>
      </c>
      <c r="D1055" s="23">
        <v>5</v>
      </c>
      <c r="E1055" s="98" t="s">
        <v>49</v>
      </c>
      <c r="F1055" s="98" t="s">
        <v>164</v>
      </c>
      <c r="G1055" s="98" t="s">
        <v>4120</v>
      </c>
      <c r="H1055" s="98" t="s">
        <v>374</v>
      </c>
      <c r="I1055" s="98" t="s">
        <v>6041</v>
      </c>
      <c r="J1055" s="99">
        <v>45726</v>
      </c>
      <c r="K1055" s="107">
        <v>40000000</v>
      </c>
      <c r="L1055" s="98" t="s">
        <v>7589</v>
      </c>
      <c r="M1055" s="23">
        <v>1461</v>
      </c>
      <c r="N1055" s="23">
        <v>7</v>
      </c>
      <c r="O1055" s="107">
        <v>40000000</v>
      </c>
      <c r="P1055" s="23">
        <v>180</v>
      </c>
      <c r="Q1055" s="23">
        <v>2</v>
      </c>
      <c r="R1055" s="23">
        <v>2</v>
      </c>
      <c r="S1055" s="23">
        <v>0</v>
      </c>
      <c r="T1055" s="47">
        <v>40.488970999999999</v>
      </c>
      <c r="U1055" s="98" t="s">
        <v>376</v>
      </c>
      <c r="V1055" s="98" t="s">
        <v>3139</v>
      </c>
      <c r="W1055" s="69">
        <f t="shared" si="32"/>
        <v>0.16621710118676561</v>
      </c>
    </row>
    <row r="1056" spans="1:23">
      <c r="A1056">
        <f t="shared" si="33"/>
        <v>1683</v>
      </c>
      <c r="B1056" s="99">
        <v>44408</v>
      </c>
      <c r="C1056" s="23">
        <v>468</v>
      </c>
      <c r="D1056" s="23">
        <v>5</v>
      </c>
      <c r="E1056" s="98" t="s">
        <v>49</v>
      </c>
      <c r="F1056" s="98" t="s">
        <v>164</v>
      </c>
      <c r="G1056" s="98" t="s">
        <v>4120</v>
      </c>
      <c r="H1056" s="98" t="s">
        <v>374</v>
      </c>
      <c r="I1056" s="98" t="s">
        <v>6041</v>
      </c>
      <c r="J1056" s="99">
        <v>46091</v>
      </c>
      <c r="K1056" s="107">
        <v>40000000</v>
      </c>
      <c r="L1056" s="98" t="s">
        <v>7590</v>
      </c>
      <c r="M1056" s="23">
        <v>1826</v>
      </c>
      <c r="N1056" s="23">
        <v>7</v>
      </c>
      <c r="O1056" s="107">
        <v>40000000</v>
      </c>
      <c r="P1056" s="23">
        <v>30</v>
      </c>
      <c r="Q1056" s="23">
        <v>2</v>
      </c>
      <c r="R1056" s="23">
        <v>2</v>
      </c>
      <c r="S1056" s="23">
        <v>0</v>
      </c>
      <c r="T1056" s="47">
        <v>38.002321999999999</v>
      </c>
      <c r="U1056" s="98" t="s">
        <v>376</v>
      </c>
      <c r="V1056" s="98" t="s">
        <v>3139</v>
      </c>
      <c r="W1056" s="69">
        <f t="shared" si="32"/>
        <v>0.1992130586686878</v>
      </c>
    </row>
    <row r="1057" spans="1:23">
      <c r="A1057">
        <f t="shared" si="33"/>
        <v>587</v>
      </c>
      <c r="B1057" s="99">
        <v>44408</v>
      </c>
      <c r="C1057" s="23">
        <v>469</v>
      </c>
      <c r="D1057" s="23">
        <v>5</v>
      </c>
      <c r="E1057" s="98" t="s">
        <v>49</v>
      </c>
      <c r="F1057" s="98" t="s">
        <v>164</v>
      </c>
      <c r="G1057" s="98" t="s">
        <v>4120</v>
      </c>
      <c r="H1057" s="98" t="s">
        <v>374</v>
      </c>
      <c r="I1057" s="98" t="s">
        <v>6041</v>
      </c>
      <c r="J1057" s="99">
        <v>44995</v>
      </c>
      <c r="K1057" s="107">
        <v>4000000</v>
      </c>
      <c r="L1057" s="98" t="s">
        <v>7591</v>
      </c>
      <c r="M1057" s="23">
        <v>730</v>
      </c>
      <c r="N1057" s="23">
        <v>7</v>
      </c>
      <c r="O1057" s="107">
        <v>4000000</v>
      </c>
      <c r="P1057" s="23">
        <v>180</v>
      </c>
      <c r="Q1057" s="23">
        <v>2</v>
      </c>
      <c r="R1057" s="23">
        <v>2</v>
      </c>
      <c r="S1057" s="23">
        <v>0</v>
      </c>
      <c r="T1057" s="47">
        <v>4</v>
      </c>
      <c r="U1057" s="98" t="s">
        <v>85</v>
      </c>
      <c r="V1057" s="98" t="s">
        <v>3139</v>
      </c>
      <c r="W1057" s="69">
        <f t="shared" si="32"/>
        <v>7.3134390558126676E-3</v>
      </c>
    </row>
    <row r="1058" spans="1:23">
      <c r="A1058">
        <f t="shared" si="33"/>
        <v>953</v>
      </c>
      <c r="B1058" s="99">
        <v>44408</v>
      </c>
      <c r="C1058" s="23">
        <v>470</v>
      </c>
      <c r="D1058" s="23">
        <v>5</v>
      </c>
      <c r="E1058" s="98" t="s">
        <v>49</v>
      </c>
      <c r="F1058" s="98" t="s">
        <v>164</v>
      </c>
      <c r="G1058" s="98" t="s">
        <v>4120</v>
      </c>
      <c r="H1058" s="98" t="s">
        <v>374</v>
      </c>
      <c r="I1058" s="98" t="s">
        <v>6041</v>
      </c>
      <c r="J1058" s="99">
        <v>45361</v>
      </c>
      <c r="K1058" s="107">
        <v>7000000</v>
      </c>
      <c r="L1058" s="98" t="s">
        <v>7592</v>
      </c>
      <c r="M1058" s="23">
        <v>1096</v>
      </c>
      <c r="N1058" s="23">
        <v>7</v>
      </c>
      <c r="O1058" s="107">
        <v>7000000</v>
      </c>
      <c r="P1058" s="23">
        <v>180</v>
      </c>
      <c r="Q1058" s="23">
        <v>2</v>
      </c>
      <c r="R1058" s="23">
        <v>2</v>
      </c>
      <c r="S1058" s="23">
        <v>0</v>
      </c>
      <c r="T1058" s="47">
        <v>7</v>
      </c>
      <c r="U1058" s="98" t="s">
        <v>376</v>
      </c>
      <c r="V1058" s="98" t="s">
        <v>3139</v>
      </c>
      <c r="W1058" s="69">
        <f t="shared" si="32"/>
        <v>2.0778514455420061E-2</v>
      </c>
    </row>
    <row r="1059" spans="1:23">
      <c r="A1059">
        <f t="shared" si="33"/>
        <v>953</v>
      </c>
      <c r="B1059" s="99">
        <v>44408</v>
      </c>
      <c r="C1059" s="23">
        <v>471</v>
      </c>
      <c r="D1059" s="23">
        <v>5</v>
      </c>
      <c r="E1059" s="98" t="s">
        <v>49</v>
      </c>
      <c r="F1059" s="98" t="s">
        <v>164</v>
      </c>
      <c r="G1059" s="98" t="s">
        <v>4120</v>
      </c>
      <c r="H1059" s="98" t="s">
        <v>374</v>
      </c>
      <c r="I1059" s="98" t="s">
        <v>6041</v>
      </c>
      <c r="J1059" s="99">
        <v>45361</v>
      </c>
      <c r="K1059" s="107">
        <v>12000000</v>
      </c>
      <c r="L1059" s="98" t="s">
        <v>7593</v>
      </c>
      <c r="M1059" s="23">
        <v>1096</v>
      </c>
      <c r="N1059" s="23">
        <v>7</v>
      </c>
      <c r="O1059" s="107">
        <v>12000000</v>
      </c>
      <c r="P1059" s="23">
        <v>180</v>
      </c>
      <c r="Q1059" s="23">
        <v>2</v>
      </c>
      <c r="R1059" s="23">
        <v>2</v>
      </c>
      <c r="S1059" s="23">
        <v>0</v>
      </c>
      <c r="T1059" s="47">
        <v>12</v>
      </c>
      <c r="U1059" s="98" t="s">
        <v>376</v>
      </c>
      <c r="V1059" s="98" t="s">
        <v>3139</v>
      </c>
      <c r="W1059" s="69">
        <f t="shared" si="32"/>
        <v>3.5620310495005823E-2</v>
      </c>
    </row>
    <row r="1060" spans="1:23">
      <c r="A1060">
        <f t="shared" si="33"/>
        <v>1318</v>
      </c>
      <c r="B1060" s="99">
        <v>44408</v>
      </c>
      <c r="C1060" s="23">
        <v>472</v>
      </c>
      <c r="D1060" s="23">
        <v>5</v>
      </c>
      <c r="E1060" s="98" t="s">
        <v>49</v>
      </c>
      <c r="F1060" s="98" t="s">
        <v>164</v>
      </c>
      <c r="G1060" s="98" t="s">
        <v>4120</v>
      </c>
      <c r="H1060" s="98" t="s">
        <v>374</v>
      </c>
      <c r="I1060" s="98" t="s">
        <v>6041</v>
      </c>
      <c r="J1060" s="99">
        <v>45726</v>
      </c>
      <c r="K1060" s="107">
        <v>6000000</v>
      </c>
      <c r="L1060" s="98" t="s">
        <v>7594</v>
      </c>
      <c r="M1060" s="23">
        <v>1461</v>
      </c>
      <c r="N1060" s="23">
        <v>7</v>
      </c>
      <c r="O1060" s="107">
        <v>6000000</v>
      </c>
      <c r="P1060" s="23">
        <v>180</v>
      </c>
      <c r="Q1060" s="23">
        <v>2</v>
      </c>
      <c r="R1060" s="23">
        <v>2</v>
      </c>
      <c r="S1060" s="23">
        <v>0</v>
      </c>
      <c r="T1060" s="47">
        <v>6</v>
      </c>
      <c r="U1060" s="98" t="s">
        <v>376</v>
      </c>
      <c r="V1060" s="98" t="s">
        <v>3139</v>
      </c>
      <c r="W1060" s="69">
        <f t="shared" si="32"/>
        <v>2.4631463395812001E-2</v>
      </c>
    </row>
    <row r="1061" spans="1:23">
      <c r="A1061">
        <f t="shared" si="33"/>
        <v>1318</v>
      </c>
      <c r="B1061" s="99">
        <v>44408</v>
      </c>
      <c r="C1061" s="23">
        <v>473</v>
      </c>
      <c r="D1061" s="23">
        <v>5</v>
      </c>
      <c r="E1061" s="98" t="s">
        <v>49</v>
      </c>
      <c r="F1061" s="98" t="s">
        <v>164</v>
      </c>
      <c r="G1061" s="98" t="s">
        <v>4120</v>
      </c>
      <c r="H1061" s="98" t="s">
        <v>374</v>
      </c>
      <c r="I1061" s="98" t="s">
        <v>6041</v>
      </c>
      <c r="J1061" s="99">
        <v>45726</v>
      </c>
      <c r="K1061" s="107">
        <v>12000000</v>
      </c>
      <c r="L1061" s="98" t="s">
        <v>7595</v>
      </c>
      <c r="M1061" s="23">
        <v>1461</v>
      </c>
      <c r="N1061" s="23">
        <v>7</v>
      </c>
      <c r="O1061" s="107">
        <v>12000000</v>
      </c>
      <c r="P1061" s="23">
        <v>180</v>
      </c>
      <c r="Q1061" s="23">
        <v>2</v>
      </c>
      <c r="R1061" s="23">
        <v>2</v>
      </c>
      <c r="S1061" s="23">
        <v>0</v>
      </c>
      <c r="T1061" s="47">
        <v>12</v>
      </c>
      <c r="U1061" s="98" t="s">
        <v>376</v>
      </c>
      <c r="V1061" s="98" t="s">
        <v>3139</v>
      </c>
      <c r="W1061" s="69">
        <f t="shared" si="32"/>
        <v>4.9262926791624001E-2</v>
      </c>
    </row>
    <row r="1062" spans="1:23">
      <c r="A1062">
        <f t="shared" si="33"/>
        <v>1318</v>
      </c>
      <c r="B1062" s="99">
        <v>44408</v>
      </c>
      <c r="C1062" s="23">
        <v>474</v>
      </c>
      <c r="D1062" s="23">
        <v>5</v>
      </c>
      <c r="E1062" s="98" t="s">
        <v>49</v>
      </c>
      <c r="F1062" s="98" t="s">
        <v>164</v>
      </c>
      <c r="G1062" s="98" t="s">
        <v>4120</v>
      </c>
      <c r="H1062" s="98" t="s">
        <v>374</v>
      </c>
      <c r="I1062" s="98" t="s">
        <v>6041</v>
      </c>
      <c r="J1062" s="99">
        <v>45726</v>
      </c>
      <c r="K1062" s="107">
        <v>6400000</v>
      </c>
      <c r="L1062" s="98" t="s">
        <v>7596</v>
      </c>
      <c r="M1062" s="23">
        <v>1461</v>
      </c>
      <c r="N1062" s="23">
        <v>7</v>
      </c>
      <c r="O1062" s="107">
        <v>6400000</v>
      </c>
      <c r="P1062" s="23">
        <v>180</v>
      </c>
      <c r="Q1062" s="23">
        <v>2</v>
      </c>
      <c r="R1062" s="23">
        <v>2</v>
      </c>
      <c r="S1062" s="23">
        <v>0</v>
      </c>
      <c r="T1062" s="47">
        <v>6.4</v>
      </c>
      <c r="U1062" s="98" t="s">
        <v>376</v>
      </c>
      <c r="V1062" s="98" t="s">
        <v>3139</v>
      </c>
      <c r="W1062" s="69">
        <f t="shared" si="32"/>
        <v>2.62735609555328E-2</v>
      </c>
    </row>
    <row r="1063" spans="1:23">
      <c r="A1063">
        <f t="shared" si="33"/>
        <v>953</v>
      </c>
      <c r="B1063" s="99">
        <v>44408</v>
      </c>
      <c r="C1063" s="23">
        <v>475</v>
      </c>
      <c r="D1063" s="23">
        <v>5</v>
      </c>
      <c r="E1063" s="98" t="s">
        <v>49</v>
      </c>
      <c r="F1063" s="98" t="s">
        <v>164</v>
      </c>
      <c r="G1063" s="98" t="s">
        <v>4120</v>
      </c>
      <c r="H1063" s="98" t="s">
        <v>374</v>
      </c>
      <c r="I1063" s="98" t="s">
        <v>6041</v>
      </c>
      <c r="J1063" s="99">
        <v>45361</v>
      </c>
      <c r="K1063" s="107">
        <v>7000000</v>
      </c>
      <c r="L1063" s="98" t="s">
        <v>7597</v>
      </c>
      <c r="M1063" s="23">
        <v>1096</v>
      </c>
      <c r="N1063" s="23">
        <v>7</v>
      </c>
      <c r="O1063" s="107">
        <v>7000000</v>
      </c>
      <c r="P1063" s="23">
        <v>180</v>
      </c>
      <c r="Q1063" s="23">
        <v>2</v>
      </c>
      <c r="R1063" s="23">
        <v>2</v>
      </c>
      <c r="S1063" s="23">
        <v>0</v>
      </c>
      <c r="T1063" s="47">
        <v>7</v>
      </c>
      <c r="U1063" s="98" t="s">
        <v>376</v>
      </c>
      <c r="V1063" s="98" t="s">
        <v>3139</v>
      </c>
      <c r="W1063" s="69">
        <f t="shared" si="32"/>
        <v>2.0778514455420061E-2</v>
      </c>
    </row>
    <row r="1064" spans="1:23">
      <c r="A1064">
        <f t="shared" si="33"/>
        <v>1318</v>
      </c>
      <c r="B1064" s="99">
        <v>44408</v>
      </c>
      <c r="C1064" s="23">
        <v>476</v>
      </c>
      <c r="D1064" s="23">
        <v>5</v>
      </c>
      <c r="E1064" s="98" t="s">
        <v>49</v>
      </c>
      <c r="F1064" s="98" t="s">
        <v>164</v>
      </c>
      <c r="G1064" s="98" t="s">
        <v>4120</v>
      </c>
      <c r="H1064" s="98" t="s">
        <v>374</v>
      </c>
      <c r="I1064" s="98" t="s">
        <v>6041</v>
      </c>
      <c r="J1064" s="99">
        <v>45726</v>
      </c>
      <c r="K1064" s="107">
        <v>20000000</v>
      </c>
      <c r="L1064" s="98" t="s">
        <v>7598</v>
      </c>
      <c r="M1064" s="23">
        <v>1461</v>
      </c>
      <c r="N1064" s="23">
        <v>7</v>
      </c>
      <c r="O1064" s="107">
        <v>20000000</v>
      </c>
      <c r="P1064" s="23">
        <v>180</v>
      </c>
      <c r="Q1064" s="23">
        <v>2</v>
      </c>
      <c r="R1064" s="23">
        <v>2</v>
      </c>
      <c r="S1064" s="23">
        <v>0</v>
      </c>
      <c r="T1064" s="47">
        <v>20</v>
      </c>
      <c r="U1064" s="98" t="s">
        <v>376</v>
      </c>
      <c r="V1064" s="98" t="s">
        <v>3139</v>
      </c>
      <c r="W1064" s="69">
        <f t="shared" si="32"/>
        <v>8.2104877986040006E-2</v>
      </c>
    </row>
    <row r="1065" spans="1:23">
      <c r="A1065">
        <f t="shared" si="33"/>
        <v>587</v>
      </c>
      <c r="B1065" s="99">
        <v>44408</v>
      </c>
      <c r="C1065" s="23">
        <v>477</v>
      </c>
      <c r="D1065" s="23">
        <v>5</v>
      </c>
      <c r="E1065" s="98" t="s">
        <v>49</v>
      </c>
      <c r="F1065" s="98" t="s">
        <v>164</v>
      </c>
      <c r="G1065" s="98" t="s">
        <v>4120</v>
      </c>
      <c r="H1065" s="98" t="s">
        <v>374</v>
      </c>
      <c r="I1065" s="98" t="s">
        <v>6041</v>
      </c>
      <c r="J1065" s="99">
        <v>44995</v>
      </c>
      <c r="K1065" s="107">
        <v>4500000</v>
      </c>
      <c r="L1065" s="98" t="s">
        <v>7599</v>
      </c>
      <c r="M1065" s="23">
        <v>730</v>
      </c>
      <c r="N1065" s="23">
        <v>7</v>
      </c>
      <c r="O1065" s="107">
        <v>4500000</v>
      </c>
      <c r="P1065" s="23">
        <v>180</v>
      </c>
      <c r="Q1065" s="23">
        <v>2</v>
      </c>
      <c r="R1065" s="23">
        <v>2</v>
      </c>
      <c r="S1065" s="23">
        <v>0</v>
      </c>
      <c r="T1065" s="47">
        <v>4.5</v>
      </c>
      <c r="U1065" s="98" t="s">
        <v>85</v>
      </c>
      <c r="V1065" s="98" t="s">
        <v>3139</v>
      </c>
      <c r="W1065" s="69">
        <f t="shared" si="32"/>
        <v>8.2276189377892498E-3</v>
      </c>
    </row>
    <row r="1066" spans="1:23">
      <c r="A1066">
        <f t="shared" si="33"/>
        <v>953</v>
      </c>
      <c r="B1066" s="99">
        <v>44408</v>
      </c>
      <c r="C1066" s="23">
        <v>478</v>
      </c>
      <c r="D1066" s="23">
        <v>5</v>
      </c>
      <c r="E1066" s="98" t="s">
        <v>49</v>
      </c>
      <c r="F1066" s="98" t="s">
        <v>164</v>
      </c>
      <c r="G1066" s="98" t="s">
        <v>4120</v>
      </c>
      <c r="H1066" s="98" t="s">
        <v>374</v>
      </c>
      <c r="I1066" s="98" t="s">
        <v>6041</v>
      </c>
      <c r="J1066" s="99">
        <v>45361</v>
      </c>
      <c r="K1066" s="107">
        <v>10300000</v>
      </c>
      <c r="L1066" s="98" t="s">
        <v>7600</v>
      </c>
      <c r="M1066" s="23">
        <v>1096</v>
      </c>
      <c r="N1066" s="23">
        <v>7</v>
      </c>
      <c r="O1066" s="107">
        <v>10300000</v>
      </c>
      <c r="P1066" s="23">
        <v>180</v>
      </c>
      <c r="Q1066" s="23">
        <v>2</v>
      </c>
      <c r="R1066" s="23">
        <v>2</v>
      </c>
      <c r="S1066" s="23">
        <v>0</v>
      </c>
      <c r="T1066" s="47">
        <v>10.3</v>
      </c>
      <c r="U1066" s="98" t="s">
        <v>376</v>
      </c>
      <c r="V1066" s="98" t="s">
        <v>3139</v>
      </c>
      <c r="W1066" s="69">
        <f t="shared" si="32"/>
        <v>3.0574099841546666E-2</v>
      </c>
    </row>
    <row r="1067" spans="1:23">
      <c r="A1067">
        <f t="shared" si="33"/>
        <v>587</v>
      </c>
      <c r="B1067" s="99">
        <v>44408</v>
      </c>
      <c r="C1067" s="23">
        <v>479</v>
      </c>
      <c r="D1067" s="23">
        <v>5</v>
      </c>
      <c r="E1067" s="98" t="s">
        <v>49</v>
      </c>
      <c r="F1067" s="98" t="s">
        <v>164</v>
      </c>
      <c r="G1067" s="98" t="s">
        <v>4120</v>
      </c>
      <c r="H1067" s="98" t="s">
        <v>374</v>
      </c>
      <c r="I1067" s="98" t="s">
        <v>6041</v>
      </c>
      <c r="J1067" s="99">
        <v>44995</v>
      </c>
      <c r="K1067" s="107">
        <v>8000000</v>
      </c>
      <c r="L1067" s="98" t="s">
        <v>7601</v>
      </c>
      <c r="M1067" s="23">
        <v>730</v>
      </c>
      <c r="N1067" s="23">
        <v>7</v>
      </c>
      <c r="O1067" s="107">
        <v>8000000</v>
      </c>
      <c r="P1067" s="23">
        <v>180</v>
      </c>
      <c r="Q1067" s="23">
        <v>2</v>
      </c>
      <c r="R1067" s="23">
        <v>2</v>
      </c>
      <c r="S1067" s="23">
        <v>0</v>
      </c>
      <c r="T1067" s="47">
        <v>8</v>
      </c>
      <c r="U1067" s="98" t="s">
        <v>85</v>
      </c>
      <c r="V1067" s="98" t="s">
        <v>3139</v>
      </c>
      <c r="W1067" s="69">
        <f t="shared" si="32"/>
        <v>1.4626878111625335E-2</v>
      </c>
    </row>
    <row r="1068" spans="1:23">
      <c r="A1068">
        <f t="shared" si="33"/>
        <v>587</v>
      </c>
      <c r="B1068" s="99">
        <v>44408</v>
      </c>
      <c r="C1068" s="23">
        <v>480</v>
      </c>
      <c r="D1068" s="23">
        <v>5</v>
      </c>
      <c r="E1068" s="98" t="s">
        <v>49</v>
      </c>
      <c r="F1068" s="98" t="s">
        <v>164</v>
      </c>
      <c r="G1068" s="98" t="s">
        <v>4120</v>
      </c>
      <c r="H1068" s="98" t="s">
        <v>374</v>
      </c>
      <c r="I1068" s="98" t="s">
        <v>6041</v>
      </c>
      <c r="J1068" s="99">
        <v>44995</v>
      </c>
      <c r="K1068" s="107">
        <v>2500000</v>
      </c>
      <c r="L1068" s="98" t="s">
        <v>7602</v>
      </c>
      <c r="M1068" s="23">
        <v>730</v>
      </c>
      <c r="N1068" s="23">
        <v>7</v>
      </c>
      <c r="O1068" s="107">
        <v>2500000</v>
      </c>
      <c r="P1068" s="23">
        <v>180</v>
      </c>
      <c r="Q1068" s="23">
        <v>2</v>
      </c>
      <c r="R1068" s="23">
        <v>2</v>
      </c>
      <c r="S1068" s="23">
        <v>0</v>
      </c>
      <c r="T1068" s="47">
        <v>2.5</v>
      </c>
      <c r="U1068" s="98" t="s">
        <v>85</v>
      </c>
      <c r="V1068" s="98" t="s">
        <v>3139</v>
      </c>
      <c r="W1068" s="69">
        <f t="shared" si="32"/>
        <v>4.5708994098829173E-3</v>
      </c>
    </row>
    <row r="1069" spans="1:23">
      <c r="A1069">
        <f t="shared" si="33"/>
        <v>587</v>
      </c>
      <c r="B1069" s="99">
        <v>44408</v>
      </c>
      <c r="C1069" s="23">
        <v>481</v>
      </c>
      <c r="D1069" s="23">
        <v>5</v>
      </c>
      <c r="E1069" s="98" t="s">
        <v>49</v>
      </c>
      <c r="F1069" s="98" t="s">
        <v>164</v>
      </c>
      <c r="G1069" s="98" t="s">
        <v>4120</v>
      </c>
      <c r="H1069" s="98" t="s">
        <v>374</v>
      </c>
      <c r="I1069" s="98" t="s">
        <v>6041</v>
      </c>
      <c r="J1069" s="99">
        <v>44995</v>
      </c>
      <c r="K1069" s="107">
        <v>4500000</v>
      </c>
      <c r="L1069" s="98" t="s">
        <v>7603</v>
      </c>
      <c r="M1069" s="23">
        <v>730</v>
      </c>
      <c r="N1069" s="23">
        <v>7</v>
      </c>
      <c r="O1069" s="107">
        <v>4500000</v>
      </c>
      <c r="P1069" s="23">
        <v>180</v>
      </c>
      <c r="Q1069" s="23">
        <v>2</v>
      </c>
      <c r="R1069" s="23">
        <v>2</v>
      </c>
      <c r="S1069" s="23">
        <v>0</v>
      </c>
      <c r="T1069" s="47">
        <v>4.5</v>
      </c>
      <c r="U1069" s="98" t="s">
        <v>85</v>
      </c>
      <c r="V1069" s="98" t="s">
        <v>3139</v>
      </c>
      <c r="W1069" s="69">
        <f t="shared" si="32"/>
        <v>8.2276189377892498E-3</v>
      </c>
    </row>
    <row r="1070" spans="1:23">
      <c r="A1070">
        <f t="shared" si="33"/>
        <v>1683</v>
      </c>
      <c r="B1070" s="99">
        <v>44408</v>
      </c>
      <c r="C1070" s="23">
        <v>482</v>
      </c>
      <c r="D1070" s="23">
        <v>5</v>
      </c>
      <c r="E1070" s="98" t="s">
        <v>49</v>
      </c>
      <c r="F1070" s="98" t="s">
        <v>164</v>
      </c>
      <c r="G1070" s="98" t="s">
        <v>4120</v>
      </c>
      <c r="H1070" s="98" t="s">
        <v>374</v>
      </c>
      <c r="I1070" s="98" t="s">
        <v>6041</v>
      </c>
      <c r="J1070" s="99">
        <v>46091</v>
      </c>
      <c r="K1070" s="107">
        <v>22700000</v>
      </c>
      <c r="L1070" s="98" t="s">
        <v>7604</v>
      </c>
      <c r="M1070" s="23">
        <v>1826</v>
      </c>
      <c r="N1070" s="23">
        <v>7</v>
      </c>
      <c r="O1070" s="107">
        <v>22700000</v>
      </c>
      <c r="P1070" s="23">
        <v>180</v>
      </c>
      <c r="Q1070" s="23">
        <v>2</v>
      </c>
      <c r="R1070" s="23">
        <v>2</v>
      </c>
      <c r="S1070" s="23">
        <v>0</v>
      </c>
      <c r="T1070" s="47">
        <v>22.7</v>
      </c>
      <c r="U1070" s="98" t="s">
        <v>376</v>
      </c>
      <c r="V1070" s="98" t="s">
        <v>3139</v>
      </c>
      <c r="W1070" s="69">
        <f t="shared" si="32"/>
        <v>0.11899631900859145</v>
      </c>
    </row>
    <row r="1071" spans="1:23">
      <c r="A1071">
        <f t="shared" si="33"/>
        <v>587</v>
      </c>
      <c r="B1071" s="99">
        <v>44408</v>
      </c>
      <c r="C1071" s="23">
        <v>483</v>
      </c>
      <c r="D1071" s="23">
        <v>5</v>
      </c>
      <c r="E1071" s="98" t="s">
        <v>49</v>
      </c>
      <c r="F1071" s="98" t="s">
        <v>164</v>
      </c>
      <c r="G1071" s="98" t="s">
        <v>4120</v>
      </c>
      <c r="H1071" s="98" t="s">
        <v>374</v>
      </c>
      <c r="I1071" s="98" t="s">
        <v>6041</v>
      </c>
      <c r="J1071" s="99">
        <v>44995</v>
      </c>
      <c r="K1071" s="107">
        <v>2500000</v>
      </c>
      <c r="L1071" s="98" t="s">
        <v>7605</v>
      </c>
      <c r="M1071" s="23">
        <v>730</v>
      </c>
      <c r="N1071" s="23">
        <v>7</v>
      </c>
      <c r="O1071" s="107">
        <v>2500000</v>
      </c>
      <c r="P1071" s="23">
        <v>180</v>
      </c>
      <c r="Q1071" s="23">
        <v>2</v>
      </c>
      <c r="R1071" s="23">
        <v>2</v>
      </c>
      <c r="S1071" s="23">
        <v>0</v>
      </c>
      <c r="T1071" s="47">
        <v>2.5</v>
      </c>
      <c r="U1071" s="98" t="s">
        <v>85</v>
      </c>
      <c r="V1071" s="98" t="s">
        <v>3139</v>
      </c>
      <c r="W1071" s="69">
        <f t="shared" si="32"/>
        <v>4.5708994098829173E-3</v>
      </c>
    </row>
    <row r="1072" spans="1:23">
      <c r="A1072">
        <f t="shared" si="33"/>
        <v>587</v>
      </c>
      <c r="B1072" s="99">
        <v>44408</v>
      </c>
      <c r="C1072" s="23">
        <v>484</v>
      </c>
      <c r="D1072" s="23">
        <v>5</v>
      </c>
      <c r="E1072" s="98" t="s">
        <v>49</v>
      </c>
      <c r="F1072" s="98" t="s">
        <v>164</v>
      </c>
      <c r="G1072" s="98" t="s">
        <v>4120</v>
      </c>
      <c r="H1072" s="98" t="s">
        <v>374</v>
      </c>
      <c r="I1072" s="98" t="s">
        <v>6041</v>
      </c>
      <c r="J1072" s="99">
        <v>44995</v>
      </c>
      <c r="K1072" s="107">
        <v>3000000</v>
      </c>
      <c r="L1072" s="98" t="s">
        <v>7606</v>
      </c>
      <c r="M1072" s="23">
        <v>730</v>
      </c>
      <c r="N1072" s="23">
        <v>7</v>
      </c>
      <c r="O1072" s="107">
        <v>3000000</v>
      </c>
      <c r="P1072" s="23">
        <v>180</v>
      </c>
      <c r="Q1072" s="23">
        <v>2</v>
      </c>
      <c r="R1072" s="23">
        <v>2</v>
      </c>
      <c r="S1072" s="23">
        <v>0</v>
      </c>
      <c r="T1072" s="47">
        <v>3</v>
      </c>
      <c r="U1072" s="98" t="s">
        <v>85</v>
      </c>
      <c r="V1072" s="98" t="s">
        <v>3139</v>
      </c>
      <c r="W1072" s="69">
        <f t="shared" si="32"/>
        <v>5.4850792918595005E-3</v>
      </c>
    </row>
    <row r="1073" spans="1:23">
      <c r="A1073">
        <f t="shared" si="33"/>
        <v>406</v>
      </c>
      <c r="B1073" s="99">
        <v>44408</v>
      </c>
      <c r="C1073" s="23">
        <v>485</v>
      </c>
      <c r="D1073" s="23">
        <v>5</v>
      </c>
      <c r="E1073" s="98" t="s">
        <v>49</v>
      </c>
      <c r="F1073" s="98" t="s">
        <v>164</v>
      </c>
      <c r="G1073" s="98" t="s">
        <v>4120</v>
      </c>
      <c r="H1073" s="98" t="s">
        <v>374</v>
      </c>
      <c r="I1073" s="98" t="s">
        <v>6041</v>
      </c>
      <c r="J1073" s="99">
        <v>44814</v>
      </c>
      <c r="K1073" s="107">
        <v>10000000</v>
      </c>
      <c r="L1073" s="98" t="s">
        <v>7607</v>
      </c>
      <c r="M1073" s="23">
        <v>549</v>
      </c>
      <c r="N1073" s="23">
        <v>7</v>
      </c>
      <c r="O1073" s="107">
        <v>10000000</v>
      </c>
      <c r="P1073" s="23">
        <v>180</v>
      </c>
      <c r="Q1073" s="23">
        <v>2</v>
      </c>
      <c r="R1073" s="23">
        <v>2</v>
      </c>
      <c r="S1073" s="23">
        <v>0</v>
      </c>
      <c r="T1073" s="47">
        <v>10</v>
      </c>
      <c r="U1073" s="98" t="s">
        <v>85</v>
      </c>
      <c r="V1073" s="98" t="s">
        <v>3139</v>
      </c>
      <c r="W1073" s="69">
        <f t="shared" si="32"/>
        <v>1.2645895471294476E-2</v>
      </c>
    </row>
    <row r="1074" spans="1:23">
      <c r="A1074">
        <f t="shared" si="33"/>
        <v>953</v>
      </c>
      <c r="B1074" s="99">
        <v>44408</v>
      </c>
      <c r="C1074" s="23">
        <v>486</v>
      </c>
      <c r="D1074" s="23">
        <v>5</v>
      </c>
      <c r="E1074" s="98" t="s">
        <v>49</v>
      </c>
      <c r="F1074" s="98" t="s">
        <v>164</v>
      </c>
      <c r="G1074" s="98" t="s">
        <v>4120</v>
      </c>
      <c r="H1074" s="98" t="s">
        <v>374</v>
      </c>
      <c r="I1074" s="98" t="s">
        <v>6041</v>
      </c>
      <c r="J1074" s="99">
        <v>45361</v>
      </c>
      <c r="K1074" s="107">
        <v>8000000</v>
      </c>
      <c r="L1074" s="98" t="s">
        <v>7608</v>
      </c>
      <c r="M1074" s="23">
        <v>1096</v>
      </c>
      <c r="N1074" s="23">
        <v>7</v>
      </c>
      <c r="O1074" s="107">
        <v>8000000</v>
      </c>
      <c r="P1074" s="23">
        <v>180</v>
      </c>
      <c r="Q1074" s="23">
        <v>2</v>
      </c>
      <c r="R1074" s="23">
        <v>2</v>
      </c>
      <c r="S1074" s="23">
        <v>0</v>
      </c>
      <c r="T1074" s="47">
        <v>8</v>
      </c>
      <c r="U1074" s="98" t="s">
        <v>376</v>
      </c>
      <c r="V1074" s="98" t="s">
        <v>3139</v>
      </c>
      <c r="W1074" s="69">
        <f t="shared" si="32"/>
        <v>2.3746873663337213E-2</v>
      </c>
    </row>
    <row r="1075" spans="1:23">
      <c r="A1075">
        <f t="shared" si="33"/>
        <v>587</v>
      </c>
      <c r="B1075" s="99">
        <v>44408</v>
      </c>
      <c r="C1075" s="23">
        <v>487</v>
      </c>
      <c r="D1075" s="23">
        <v>5</v>
      </c>
      <c r="E1075" s="98" t="s">
        <v>49</v>
      </c>
      <c r="F1075" s="98" t="s">
        <v>164</v>
      </c>
      <c r="G1075" s="98" t="s">
        <v>4120</v>
      </c>
      <c r="H1075" s="98" t="s">
        <v>374</v>
      </c>
      <c r="I1075" s="98" t="s">
        <v>6041</v>
      </c>
      <c r="J1075" s="99">
        <v>44995</v>
      </c>
      <c r="K1075" s="107">
        <v>4500000</v>
      </c>
      <c r="L1075" s="98" t="s">
        <v>7609</v>
      </c>
      <c r="M1075" s="23">
        <v>730</v>
      </c>
      <c r="N1075" s="23">
        <v>7</v>
      </c>
      <c r="O1075" s="107">
        <v>4500000</v>
      </c>
      <c r="P1075" s="23">
        <v>180</v>
      </c>
      <c r="Q1075" s="23">
        <v>2</v>
      </c>
      <c r="R1075" s="23">
        <v>2</v>
      </c>
      <c r="S1075" s="23">
        <v>0</v>
      </c>
      <c r="T1075" s="47">
        <v>4.5</v>
      </c>
      <c r="U1075" s="98" t="s">
        <v>85</v>
      </c>
      <c r="V1075" s="98" t="s">
        <v>3139</v>
      </c>
      <c r="W1075" s="69">
        <f t="shared" si="32"/>
        <v>8.2276189377892498E-3</v>
      </c>
    </row>
    <row r="1076" spans="1:23">
      <c r="A1076">
        <f t="shared" si="33"/>
        <v>953</v>
      </c>
      <c r="B1076" s="99">
        <v>44408</v>
      </c>
      <c r="C1076" s="23">
        <v>488</v>
      </c>
      <c r="D1076" s="23">
        <v>5</v>
      </c>
      <c r="E1076" s="98" t="s">
        <v>49</v>
      </c>
      <c r="F1076" s="98" t="s">
        <v>164</v>
      </c>
      <c r="G1076" s="98" t="s">
        <v>4120</v>
      </c>
      <c r="H1076" s="98" t="s">
        <v>374</v>
      </c>
      <c r="I1076" s="98" t="s">
        <v>6041</v>
      </c>
      <c r="J1076" s="99">
        <v>45361</v>
      </c>
      <c r="K1076" s="107">
        <v>10000000</v>
      </c>
      <c r="L1076" s="98" t="s">
        <v>7610</v>
      </c>
      <c r="M1076" s="23">
        <v>1096</v>
      </c>
      <c r="N1076" s="23">
        <v>7</v>
      </c>
      <c r="O1076" s="107">
        <v>10000000</v>
      </c>
      <c r="P1076" s="23">
        <v>180</v>
      </c>
      <c r="Q1076" s="23">
        <v>2</v>
      </c>
      <c r="R1076" s="23">
        <v>2</v>
      </c>
      <c r="S1076" s="23">
        <v>0</v>
      </c>
      <c r="T1076" s="47">
        <v>10</v>
      </c>
      <c r="U1076" s="98" t="s">
        <v>376</v>
      </c>
      <c r="V1076" s="98" t="s">
        <v>3139</v>
      </c>
      <c r="W1076" s="69">
        <f t="shared" si="32"/>
        <v>2.9683592079171518E-2</v>
      </c>
    </row>
    <row r="1077" spans="1:23">
      <c r="A1077">
        <f t="shared" si="33"/>
        <v>1318</v>
      </c>
      <c r="B1077" s="99">
        <v>44408</v>
      </c>
      <c r="C1077" s="23">
        <v>489</v>
      </c>
      <c r="D1077" s="23">
        <v>5</v>
      </c>
      <c r="E1077" s="98" t="s">
        <v>49</v>
      </c>
      <c r="F1077" s="98" t="s">
        <v>164</v>
      </c>
      <c r="G1077" s="98" t="s">
        <v>4120</v>
      </c>
      <c r="H1077" s="98" t="s">
        <v>374</v>
      </c>
      <c r="I1077" s="98" t="s">
        <v>6041</v>
      </c>
      <c r="J1077" s="99">
        <v>45726</v>
      </c>
      <c r="K1077" s="107">
        <v>22700000</v>
      </c>
      <c r="L1077" s="98" t="s">
        <v>7611</v>
      </c>
      <c r="M1077" s="23">
        <v>1461</v>
      </c>
      <c r="N1077" s="23">
        <v>7</v>
      </c>
      <c r="O1077" s="107">
        <v>22700000</v>
      </c>
      <c r="P1077" s="23">
        <v>30</v>
      </c>
      <c r="Q1077" s="23">
        <v>2</v>
      </c>
      <c r="R1077" s="23">
        <v>2</v>
      </c>
      <c r="S1077" s="23">
        <v>0</v>
      </c>
      <c r="T1077" s="47">
        <v>21.074871999999999</v>
      </c>
      <c r="U1077" s="98" t="s">
        <v>376</v>
      </c>
      <c r="V1077" s="98" t="s">
        <v>3139</v>
      </c>
      <c r="W1077" s="69">
        <f t="shared" si="32"/>
        <v>8.6517489706570527E-2</v>
      </c>
    </row>
    <row r="1078" spans="1:23">
      <c r="A1078">
        <f t="shared" si="33"/>
        <v>587</v>
      </c>
      <c r="B1078" s="99">
        <v>44408</v>
      </c>
      <c r="C1078" s="23">
        <v>490</v>
      </c>
      <c r="D1078" s="23">
        <v>5</v>
      </c>
      <c r="E1078" s="98" t="s">
        <v>49</v>
      </c>
      <c r="F1078" s="98" t="s">
        <v>164</v>
      </c>
      <c r="G1078" s="98" t="s">
        <v>4120</v>
      </c>
      <c r="H1078" s="98" t="s">
        <v>374</v>
      </c>
      <c r="I1078" s="98" t="s">
        <v>6041</v>
      </c>
      <c r="J1078" s="99">
        <v>44995</v>
      </c>
      <c r="K1078" s="107">
        <v>3500000</v>
      </c>
      <c r="L1078" s="98" t="s">
        <v>7612</v>
      </c>
      <c r="M1078" s="23">
        <v>730</v>
      </c>
      <c r="N1078" s="23">
        <v>7</v>
      </c>
      <c r="O1078" s="107">
        <v>3500000</v>
      </c>
      <c r="P1078" s="23">
        <v>180</v>
      </c>
      <c r="Q1078" s="23">
        <v>2</v>
      </c>
      <c r="R1078" s="23">
        <v>2</v>
      </c>
      <c r="S1078" s="23">
        <v>0</v>
      </c>
      <c r="T1078" s="47">
        <v>3.5</v>
      </c>
      <c r="U1078" s="98" t="s">
        <v>85</v>
      </c>
      <c r="V1078" s="98" t="s">
        <v>3139</v>
      </c>
      <c r="W1078" s="69">
        <f t="shared" si="32"/>
        <v>6.3992591738360836E-3</v>
      </c>
    </row>
    <row r="1079" spans="1:23">
      <c r="A1079">
        <f t="shared" si="33"/>
        <v>1318</v>
      </c>
      <c r="B1079" s="99">
        <v>44408</v>
      </c>
      <c r="C1079" s="23">
        <v>491</v>
      </c>
      <c r="D1079" s="23">
        <v>5</v>
      </c>
      <c r="E1079" s="98" t="s">
        <v>49</v>
      </c>
      <c r="F1079" s="98" t="s">
        <v>164</v>
      </c>
      <c r="G1079" s="98" t="s">
        <v>4120</v>
      </c>
      <c r="H1079" s="98" t="s">
        <v>374</v>
      </c>
      <c r="I1079" s="98" t="s">
        <v>6041</v>
      </c>
      <c r="J1079" s="99">
        <v>45726</v>
      </c>
      <c r="K1079" s="107">
        <v>20000000</v>
      </c>
      <c r="L1079" s="98" t="s">
        <v>7613</v>
      </c>
      <c r="M1079" s="23">
        <v>1461</v>
      </c>
      <c r="N1079" s="23">
        <v>7</v>
      </c>
      <c r="O1079" s="107">
        <v>20000000</v>
      </c>
      <c r="P1079" s="23">
        <v>180</v>
      </c>
      <c r="Q1079" s="23">
        <v>2</v>
      </c>
      <c r="R1079" s="23">
        <v>2</v>
      </c>
      <c r="S1079" s="23">
        <v>0</v>
      </c>
      <c r="T1079" s="47">
        <v>20</v>
      </c>
      <c r="U1079" s="98" t="s">
        <v>376</v>
      </c>
      <c r="V1079" s="98" t="s">
        <v>3139</v>
      </c>
      <c r="W1079" s="69">
        <f t="shared" si="32"/>
        <v>8.2104877986040006E-2</v>
      </c>
    </row>
    <row r="1080" spans="1:23">
      <c r="A1080">
        <f t="shared" si="33"/>
        <v>587</v>
      </c>
      <c r="B1080" s="99">
        <v>44408</v>
      </c>
      <c r="C1080" s="23">
        <v>492</v>
      </c>
      <c r="D1080" s="23">
        <v>5</v>
      </c>
      <c r="E1080" s="98" t="s">
        <v>49</v>
      </c>
      <c r="F1080" s="98" t="s">
        <v>164</v>
      </c>
      <c r="G1080" s="98" t="s">
        <v>4120</v>
      </c>
      <c r="H1080" s="98" t="s">
        <v>374</v>
      </c>
      <c r="I1080" s="98" t="s">
        <v>6041</v>
      </c>
      <c r="J1080" s="99">
        <v>44995</v>
      </c>
      <c r="K1080" s="107">
        <v>4500000</v>
      </c>
      <c r="L1080" s="98" t="s">
        <v>7614</v>
      </c>
      <c r="M1080" s="23">
        <v>730</v>
      </c>
      <c r="N1080" s="23">
        <v>7</v>
      </c>
      <c r="O1080" s="107">
        <v>4500000</v>
      </c>
      <c r="P1080" s="23">
        <v>180</v>
      </c>
      <c r="Q1080" s="23">
        <v>2</v>
      </c>
      <c r="R1080" s="23">
        <v>2</v>
      </c>
      <c r="S1080" s="23">
        <v>0</v>
      </c>
      <c r="T1080" s="47">
        <v>4.5</v>
      </c>
      <c r="U1080" s="98" t="s">
        <v>85</v>
      </c>
      <c r="V1080" s="98" t="s">
        <v>3139</v>
      </c>
      <c r="W1080" s="69">
        <f t="shared" si="32"/>
        <v>8.2276189377892498E-3</v>
      </c>
    </row>
    <row r="1081" spans="1:23">
      <c r="A1081">
        <f t="shared" si="33"/>
        <v>1318</v>
      </c>
      <c r="B1081" s="99">
        <v>44408</v>
      </c>
      <c r="C1081" s="23">
        <v>493</v>
      </c>
      <c r="D1081" s="23">
        <v>5</v>
      </c>
      <c r="E1081" s="98" t="s">
        <v>49</v>
      </c>
      <c r="F1081" s="98" t="s">
        <v>164</v>
      </c>
      <c r="G1081" s="98" t="s">
        <v>4120</v>
      </c>
      <c r="H1081" s="98" t="s">
        <v>374</v>
      </c>
      <c r="I1081" s="98" t="s">
        <v>6041</v>
      </c>
      <c r="J1081" s="99">
        <v>45726</v>
      </c>
      <c r="K1081" s="107">
        <v>20000000</v>
      </c>
      <c r="L1081" s="98" t="s">
        <v>7615</v>
      </c>
      <c r="M1081" s="23">
        <v>1461</v>
      </c>
      <c r="N1081" s="23">
        <v>7</v>
      </c>
      <c r="O1081" s="107">
        <v>20000000</v>
      </c>
      <c r="P1081" s="23">
        <v>180</v>
      </c>
      <c r="Q1081" s="23">
        <v>2</v>
      </c>
      <c r="R1081" s="23">
        <v>2</v>
      </c>
      <c r="S1081" s="23">
        <v>0</v>
      </c>
      <c r="T1081" s="47">
        <v>20</v>
      </c>
      <c r="U1081" s="98" t="s">
        <v>376</v>
      </c>
      <c r="V1081" s="98" t="s">
        <v>3139</v>
      </c>
      <c r="W1081" s="69">
        <f t="shared" si="32"/>
        <v>8.2104877986040006E-2</v>
      </c>
    </row>
    <row r="1082" spans="1:23">
      <c r="A1082">
        <f t="shared" si="33"/>
        <v>587</v>
      </c>
      <c r="B1082" s="99">
        <v>44408</v>
      </c>
      <c r="C1082" s="23">
        <v>494</v>
      </c>
      <c r="D1082" s="23">
        <v>5</v>
      </c>
      <c r="E1082" s="98" t="s">
        <v>49</v>
      </c>
      <c r="F1082" s="98" t="s">
        <v>164</v>
      </c>
      <c r="G1082" s="98" t="s">
        <v>4120</v>
      </c>
      <c r="H1082" s="98" t="s">
        <v>374</v>
      </c>
      <c r="I1082" s="98" t="s">
        <v>6041</v>
      </c>
      <c r="J1082" s="99">
        <v>44995</v>
      </c>
      <c r="K1082" s="107">
        <v>20000000</v>
      </c>
      <c r="L1082" s="98" t="s">
        <v>7616</v>
      </c>
      <c r="M1082" s="23">
        <v>730</v>
      </c>
      <c r="N1082" s="23">
        <v>7</v>
      </c>
      <c r="O1082" s="107">
        <v>20000000</v>
      </c>
      <c r="P1082" s="23">
        <v>180</v>
      </c>
      <c r="Q1082" s="23">
        <v>2</v>
      </c>
      <c r="R1082" s="23">
        <v>2</v>
      </c>
      <c r="S1082" s="23">
        <v>0</v>
      </c>
      <c r="T1082" s="47">
        <v>20</v>
      </c>
      <c r="U1082" s="98" t="s">
        <v>85</v>
      </c>
      <c r="V1082" s="98" t="s">
        <v>3139</v>
      </c>
      <c r="W1082" s="69">
        <f t="shared" si="32"/>
        <v>3.6567195279063339E-2</v>
      </c>
    </row>
    <row r="1083" spans="1:23">
      <c r="A1083">
        <f t="shared" si="33"/>
        <v>587</v>
      </c>
      <c r="B1083" s="99">
        <v>44408</v>
      </c>
      <c r="C1083" s="23">
        <v>495</v>
      </c>
      <c r="D1083" s="23">
        <v>5</v>
      </c>
      <c r="E1083" s="98" t="s">
        <v>49</v>
      </c>
      <c r="F1083" s="98" t="s">
        <v>164</v>
      </c>
      <c r="G1083" s="98" t="s">
        <v>4120</v>
      </c>
      <c r="H1083" s="98" t="s">
        <v>374</v>
      </c>
      <c r="I1083" s="98" t="s">
        <v>6041</v>
      </c>
      <c r="J1083" s="99">
        <v>44995</v>
      </c>
      <c r="K1083" s="107">
        <v>4000000</v>
      </c>
      <c r="L1083" s="98" t="s">
        <v>7617</v>
      </c>
      <c r="M1083" s="23">
        <v>730</v>
      </c>
      <c r="N1083" s="23">
        <v>7</v>
      </c>
      <c r="O1083" s="107">
        <v>4000000</v>
      </c>
      <c r="P1083" s="23">
        <v>180</v>
      </c>
      <c r="Q1083" s="23">
        <v>2</v>
      </c>
      <c r="R1083" s="23">
        <v>2</v>
      </c>
      <c r="S1083" s="23">
        <v>0</v>
      </c>
      <c r="T1083" s="47">
        <v>4</v>
      </c>
      <c r="U1083" s="98" t="s">
        <v>85</v>
      </c>
      <c r="V1083" s="98" t="s">
        <v>3139</v>
      </c>
      <c r="W1083" s="69">
        <f t="shared" si="32"/>
        <v>7.3134390558126676E-3</v>
      </c>
    </row>
    <row r="1084" spans="1:23">
      <c r="A1084">
        <f t="shared" si="33"/>
        <v>1318</v>
      </c>
      <c r="B1084" s="99">
        <v>44408</v>
      </c>
      <c r="C1084" s="23">
        <v>496</v>
      </c>
      <c r="D1084" s="23">
        <v>5</v>
      </c>
      <c r="E1084" s="98" t="s">
        <v>49</v>
      </c>
      <c r="F1084" s="98" t="s">
        <v>164</v>
      </c>
      <c r="G1084" s="98" t="s">
        <v>4120</v>
      </c>
      <c r="H1084" s="98" t="s">
        <v>374</v>
      </c>
      <c r="I1084" s="98" t="s">
        <v>6041</v>
      </c>
      <c r="J1084" s="99">
        <v>45726</v>
      </c>
      <c r="K1084" s="107">
        <v>20000000</v>
      </c>
      <c r="L1084" s="98" t="s">
        <v>7618</v>
      </c>
      <c r="M1084" s="23">
        <v>1461</v>
      </c>
      <c r="N1084" s="23">
        <v>7</v>
      </c>
      <c r="O1084" s="107">
        <v>20000000</v>
      </c>
      <c r="P1084" s="23">
        <v>180</v>
      </c>
      <c r="Q1084" s="23">
        <v>2</v>
      </c>
      <c r="R1084" s="23">
        <v>2</v>
      </c>
      <c r="S1084" s="23">
        <v>0</v>
      </c>
      <c r="T1084" s="47">
        <v>20.244485999999998</v>
      </c>
      <c r="U1084" s="98" t="s">
        <v>376</v>
      </c>
      <c r="V1084" s="98" t="s">
        <v>3139</v>
      </c>
      <c r="W1084" s="69">
        <f t="shared" si="32"/>
        <v>8.3108552646004738E-2</v>
      </c>
    </row>
    <row r="1085" spans="1:23">
      <c r="A1085">
        <f t="shared" si="33"/>
        <v>1318</v>
      </c>
      <c r="B1085" s="99">
        <v>44408</v>
      </c>
      <c r="C1085" s="23">
        <v>497</v>
      </c>
      <c r="D1085" s="23">
        <v>5</v>
      </c>
      <c r="E1085" s="98" t="s">
        <v>49</v>
      </c>
      <c r="F1085" s="98" t="s">
        <v>164</v>
      </c>
      <c r="G1085" s="98" t="s">
        <v>4120</v>
      </c>
      <c r="H1085" s="98" t="s">
        <v>374</v>
      </c>
      <c r="I1085" s="98" t="s">
        <v>6041</v>
      </c>
      <c r="J1085" s="99">
        <v>45726</v>
      </c>
      <c r="K1085" s="107">
        <v>30000000</v>
      </c>
      <c r="L1085" s="98" t="s">
        <v>7619</v>
      </c>
      <c r="M1085" s="23">
        <v>1461</v>
      </c>
      <c r="N1085" s="23">
        <v>7</v>
      </c>
      <c r="O1085" s="107">
        <v>30000000</v>
      </c>
      <c r="P1085" s="23">
        <v>180</v>
      </c>
      <c r="Q1085" s="23">
        <v>2</v>
      </c>
      <c r="R1085" s="23">
        <v>2</v>
      </c>
      <c r="S1085" s="23">
        <v>0</v>
      </c>
      <c r="T1085" s="47">
        <v>30.366727999999998</v>
      </c>
      <c r="U1085" s="98" t="s">
        <v>376</v>
      </c>
      <c r="V1085" s="98" t="s">
        <v>3139</v>
      </c>
      <c r="W1085" s="69">
        <f t="shared" si="32"/>
        <v>0.12466282486376321</v>
      </c>
    </row>
    <row r="1086" spans="1:23">
      <c r="A1086">
        <f t="shared" si="33"/>
        <v>1318</v>
      </c>
      <c r="B1086" s="99">
        <v>44408</v>
      </c>
      <c r="C1086" s="23">
        <v>498</v>
      </c>
      <c r="D1086" s="23">
        <v>5</v>
      </c>
      <c r="E1086" s="98" t="s">
        <v>49</v>
      </c>
      <c r="F1086" s="98" t="s">
        <v>164</v>
      </c>
      <c r="G1086" s="98" t="s">
        <v>4120</v>
      </c>
      <c r="H1086" s="98" t="s">
        <v>374</v>
      </c>
      <c r="I1086" s="98" t="s">
        <v>6041</v>
      </c>
      <c r="J1086" s="99">
        <v>45726</v>
      </c>
      <c r="K1086" s="107">
        <v>17000000</v>
      </c>
      <c r="L1086" s="98" t="s">
        <v>7620</v>
      </c>
      <c r="M1086" s="23">
        <v>1461</v>
      </c>
      <c r="N1086" s="23">
        <v>7</v>
      </c>
      <c r="O1086" s="107">
        <v>17000000</v>
      </c>
      <c r="P1086" s="23">
        <v>180</v>
      </c>
      <c r="Q1086" s="23">
        <v>2</v>
      </c>
      <c r="R1086" s="23">
        <v>2</v>
      </c>
      <c r="S1086" s="23">
        <v>0</v>
      </c>
      <c r="T1086" s="47">
        <v>17</v>
      </c>
      <c r="U1086" s="98" t="s">
        <v>376</v>
      </c>
      <c r="V1086" s="98" t="s">
        <v>3139</v>
      </c>
      <c r="W1086" s="69">
        <f t="shared" si="32"/>
        <v>6.9789146288133999E-2</v>
      </c>
    </row>
    <row r="1087" spans="1:23">
      <c r="A1087">
        <f t="shared" si="33"/>
        <v>953</v>
      </c>
      <c r="B1087" s="99">
        <v>44408</v>
      </c>
      <c r="C1087" s="23">
        <v>499</v>
      </c>
      <c r="D1087" s="23">
        <v>5</v>
      </c>
      <c r="E1087" s="98" t="s">
        <v>49</v>
      </c>
      <c r="F1087" s="98" t="s">
        <v>164</v>
      </c>
      <c r="G1087" s="98" t="s">
        <v>4120</v>
      </c>
      <c r="H1087" s="98" t="s">
        <v>374</v>
      </c>
      <c r="I1087" s="98" t="s">
        <v>6041</v>
      </c>
      <c r="J1087" s="99">
        <v>45361</v>
      </c>
      <c r="K1087" s="107">
        <v>10000000</v>
      </c>
      <c r="L1087" s="98" t="s">
        <v>7621</v>
      </c>
      <c r="M1087" s="23">
        <v>1096</v>
      </c>
      <c r="N1087" s="23">
        <v>7</v>
      </c>
      <c r="O1087" s="107">
        <v>10000000</v>
      </c>
      <c r="P1087" s="23">
        <v>180</v>
      </c>
      <c r="Q1087" s="23">
        <v>2</v>
      </c>
      <c r="R1087" s="23">
        <v>2</v>
      </c>
      <c r="S1087" s="23">
        <v>0</v>
      </c>
      <c r="T1087" s="47">
        <v>10</v>
      </c>
      <c r="U1087" s="98" t="s">
        <v>376</v>
      </c>
      <c r="V1087" s="98" t="s">
        <v>3139</v>
      </c>
      <c r="W1087" s="69">
        <f t="shared" si="32"/>
        <v>2.9683592079171518E-2</v>
      </c>
    </row>
    <row r="1088" spans="1:23">
      <c r="A1088">
        <f t="shared" si="33"/>
        <v>587</v>
      </c>
      <c r="B1088" s="99">
        <v>44408</v>
      </c>
      <c r="C1088" s="23">
        <v>500</v>
      </c>
      <c r="D1088" s="23">
        <v>5</v>
      </c>
      <c r="E1088" s="98" t="s">
        <v>49</v>
      </c>
      <c r="F1088" s="98" t="s">
        <v>164</v>
      </c>
      <c r="G1088" s="98" t="s">
        <v>4120</v>
      </c>
      <c r="H1088" s="98" t="s">
        <v>374</v>
      </c>
      <c r="I1088" s="98" t="s">
        <v>6041</v>
      </c>
      <c r="J1088" s="99">
        <v>44995</v>
      </c>
      <c r="K1088" s="107">
        <v>5500000</v>
      </c>
      <c r="L1088" s="98" t="s">
        <v>7622</v>
      </c>
      <c r="M1088" s="23">
        <v>730</v>
      </c>
      <c r="N1088" s="23">
        <v>7</v>
      </c>
      <c r="O1088" s="107">
        <v>5500000</v>
      </c>
      <c r="P1088" s="23">
        <v>180</v>
      </c>
      <c r="Q1088" s="23">
        <v>2</v>
      </c>
      <c r="R1088" s="23">
        <v>2</v>
      </c>
      <c r="S1088" s="23">
        <v>0</v>
      </c>
      <c r="T1088" s="47">
        <v>5.5</v>
      </c>
      <c r="U1088" s="98" t="s">
        <v>85</v>
      </c>
      <c r="V1088" s="98" t="s">
        <v>3139</v>
      </c>
      <c r="W1088" s="69">
        <f t="shared" si="32"/>
        <v>1.0055978701742418E-2</v>
      </c>
    </row>
    <row r="1089" spans="1:23">
      <c r="A1089">
        <f t="shared" si="33"/>
        <v>953</v>
      </c>
      <c r="B1089" s="99">
        <v>44408</v>
      </c>
      <c r="C1089" s="23">
        <v>501</v>
      </c>
      <c r="D1089" s="23">
        <v>5</v>
      </c>
      <c r="E1089" s="98" t="s">
        <v>49</v>
      </c>
      <c r="F1089" s="98" t="s">
        <v>164</v>
      </c>
      <c r="G1089" s="98" t="s">
        <v>4120</v>
      </c>
      <c r="H1089" s="98" t="s">
        <v>374</v>
      </c>
      <c r="I1089" s="98" t="s">
        <v>6041</v>
      </c>
      <c r="J1089" s="99">
        <v>45361</v>
      </c>
      <c r="K1089" s="107">
        <v>10000000</v>
      </c>
      <c r="L1089" s="98" t="s">
        <v>7623</v>
      </c>
      <c r="M1089" s="23">
        <v>1096</v>
      </c>
      <c r="N1089" s="23">
        <v>7</v>
      </c>
      <c r="O1089" s="107">
        <v>10000000</v>
      </c>
      <c r="P1089" s="23">
        <v>180</v>
      </c>
      <c r="Q1089" s="23">
        <v>2</v>
      </c>
      <c r="R1089" s="23">
        <v>2</v>
      </c>
      <c r="S1089" s="23">
        <v>0</v>
      </c>
      <c r="T1089" s="47">
        <v>10</v>
      </c>
      <c r="U1089" s="98" t="s">
        <v>376</v>
      </c>
      <c r="V1089" s="98" t="s">
        <v>3139</v>
      </c>
      <c r="W1089" s="69">
        <f t="shared" si="32"/>
        <v>2.9683592079171518E-2</v>
      </c>
    </row>
    <row r="1090" spans="1:23">
      <c r="A1090">
        <f t="shared" si="33"/>
        <v>587</v>
      </c>
      <c r="B1090" s="99">
        <v>44408</v>
      </c>
      <c r="C1090" s="23">
        <v>502</v>
      </c>
      <c r="D1090" s="23">
        <v>5</v>
      </c>
      <c r="E1090" s="98" t="s">
        <v>49</v>
      </c>
      <c r="F1090" s="98" t="s">
        <v>164</v>
      </c>
      <c r="G1090" s="98" t="s">
        <v>4120</v>
      </c>
      <c r="H1090" s="98" t="s">
        <v>374</v>
      </c>
      <c r="I1090" s="98" t="s">
        <v>6041</v>
      </c>
      <c r="J1090" s="99">
        <v>44995</v>
      </c>
      <c r="K1090" s="107">
        <v>4500000</v>
      </c>
      <c r="L1090" s="98" t="s">
        <v>7624</v>
      </c>
      <c r="M1090" s="23">
        <v>730</v>
      </c>
      <c r="N1090" s="23">
        <v>7</v>
      </c>
      <c r="O1090" s="107">
        <v>4500000</v>
      </c>
      <c r="P1090" s="23">
        <v>180</v>
      </c>
      <c r="Q1090" s="23">
        <v>2</v>
      </c>
      <c r="R1090" s="23">
        <v>2</v>
      </c>
      <c r="S1090" s="23">
        <v>0</v>
      </c>
      <c r="T1090" s="47">
        <v>4.5</v>
      </c>
      <c r="U1090" s="98" t="s">
        <v>85</v>
      </c>
      <c r="V1090" s="98" t="s">
        <v>3139</v>
      </c>
      <c r="W1090" s="69">
        <f t="shared" ref="W1090:W1153" si="34">+T1090/SUM($T$2:$T$5848)*A1090</f>
        <v>8.2276189377892498E-3</v>
      </c>
    </row>
    <row r="1091" spans="1:23">
      <c r="A1091">
        <f t="shared" ref="A1091:A1154" si="35">+J1091-B1091</f>
        <v>587</v>
      </c>
      <c r="B1091" s="99">
        <v>44408</v>
      </c>
      <c r="C1091" s="23">
        <v>503</v>
      </c>
      <c r="D1091" s="23">
        <v>5</v>
      </c>
      <c r="E1091" s="98" t="s">
        <v>49</v>
      </c>
      <c r="F1091" s="98" t="s">
        <v>164</v>
      </c>
      <c r="G1091" s="98" t="s">
        <v>4120</v>
      </c>
      <c r="H1091" s="98" t="s">
        <v>374</v>
      </c>
      <c r="I1091" s="98" t="s">
        <v>6041</v>
      </c>
      <c r="J1091" s="99">
        <v>44995</v>
      </c>
      <c r="K1091" s="107">
        <v>5000000</v>
      </c>
      <c r="L1091" s="98" t="s">
        <v>7625</v>
      </c>
      <c r="M1091" s="23">
        <v>730</v>
      </c>
      <c r="N1091" s="23">
        <v>7</v>
      </c>
      <c r="O1091" s="107">
        <v>5000000</v>
      </c>
      <c r="P1091" s="23">
        <v>180</v>
      </c>
      <c r="Q1091" s="23">
        <v>2</v>
      </c>
      <c r="R1091" s="23">
        <v>2</v>
      </c>
      <c r="S1091" s="23">
        <v>0</v>
      </c>
      <c r="T1091" s="47">
        <v>5</v>
      </c>
      <c r="U1091" s="98" t="s">
        <v>85</v>
      </c>
      <c r="V1091" s="98" t="s">
        <v>3139</v>
      </c>
      <c r="W1091" s="69">
        <f t="shared" si="34"/>
        <v>9.1417988197658347E-3</v>
      </c>
    </row>
    <row r="1092" spans="1:23">
      <c r="A1092">
        <f t="shared" si="35"/>
        <v>587</v>
      </c>
      <c r="B1092" s="99">
        <v>44408</v>
      </c>
      <c r="C1092" s="23">
        <v>504</v>
      </c>
      <c r="D1092" s="23">
        <v>5</v>
      </c>
      <c r="E1092" s="98" t="s">
        <v>49</v>
      </c>
      <c r="F1092" s="98" t="s">
        <v>164</v>
      </c>
      <c r="G1092" s="98" t="s">
        <v>4120</v>
      </c>
      <c r="H1092" s="98" t="s">
        <v>374</v>
      </c>
      <c r="I1092" s="98" t="s">
        <v>6041</v>
      </c>
      <c r="J1092" s="99">
        <v>44995</v>
      </c>
      <c r="K1092" s="107">
        <v>7000000</v>
      </c>
      <c r="L1092" s="98" t="s">
        <v>7626</v>
      </c>
      <c r="M1092" s="23">
        <v>730</v>
      </c>
      <c r="N1092" s="23">
        <v>7</v>
      </c>
      <c r="O1092" s="107">
        <v>7000000</v>
      </c>
      <c r="P1092" s="23">
        <v>180</v>
      </c>
      <c r="Q1092" s="23">
        <v>2</v>
      </c>
      <c r="R1092" s="23">
        <v>2</v>
      </c>
      <c r="S1092" s="23">
        <v>0</v>
      </c>
      <c r="T1092" s="47">
        <v>7</v>
      </c>
      <c r="U1092" s="98" t="s">
        <v>85</v>
      </c>
      <c r="V1092" s="98" t="s">
        <v>3139</v>
      </c>
      <c r="W1092" s="69">
        <f t="shared" si="34"/>
        <v>1.2798518347672167E-2</v>
      </c>
    </row>
    <row r="1093" spans="1:23">
      <c r="A1093">
        <f t="shared" si="35"/>
        <v>953</v>
      </c>
      <c r="B1093" s="99">
        <v>44408</v>
      </c>
      <c r="C1093" s="23">
        <v>505</v>
      </c>
      <c r="D1093" s="23">
        <v>5</v>
      </c>
      <c r="E1093" s="98" t="s">
        <v>49</v>
      </c>
      <c r="F1093" s="98" t="s">
        <v>164</v>
      </c>
      <c r="G1093" s="98" t="s">
        <v>4120</v>
      </c>
      <c r="H1093" s="98" t="s">
        <v>374</v>
      </c>
      <c r="I1093" s="98" t="s">
        <v>6041</v>
      </c>
      <c r="J1093" s="99">
        <v>45361</v>
      </c>
      <c r="K1093" s="107">
        <v>10000000</v>
      </c>
      <c r="L1093" s="98" t="s">
        <v>7627</v>
      </c>
      <c r="M1093" s="23">
        <v>1096</v>
      </c>
      <c r="N1093" s="23">
        <v>7</v>
      </c>
      <c r="O1093" s="107">
        <v>10000000</v>
      </c>
      <c r="P1093" s="23">
        <v>180</v>
      </c>
      <c r="Q1093" s="23">
        <v>2</v>
      </c>
      <c r="R1093" s="23">
        <v>2</v>
      </c>
      <c r="S1093" s="23">
        <v>0</v>
      </c>
      <c r="T1093" s="47">
        <v>10</v>
      </c>
      <c r="U1093" s="98" t="s">
        <v>376</v>
      </c>
      <c r="V1093" s="98" t="s">
        <v>3139</v>
      </c>
      <c r="W1093" s="69">
        <f t="shared" si="34"/>
        <v>2.9683592079171518E-2</v>
      </c>
    </row>
    <row r="1094" spans="1:23">
      <c r="A1094">
        <f t="shared" si="35"/>
        <v>1683</v>
      </c>
      <c r="B1094" s="99">
        <v>44408</v>
      </c>
      <c r="C1094" s="23">
        <v>506</v>
      </c>
      <c r="D1094" s="23">
        <v>5</v>
      </c>
      <c r="E1094" s="98" t="s">
        <v>49</v>
      </c>
      <c r="F1094" s="98" t="s">
        <v>164</v>
      </c>
      <c r="G1094" s="98" t="s">
        <v>4120</v>
      </c>
      <c r="H1094" s="98" t="s">
        <v>374</v>
      </c>
      <c r="I1094" s="98" t="s">
        <v>6041</v>
      </c>
      <c r="J1094" s="99">
        <v>46091</v>
      </c>
      <c r="K1094" s="107">
        <v>110000000</v>
      </c>
      <c r="L1094" s="98" t="s">
        <v>7628</v>
      </c>
      <c r="M1094" s="23">
        <v>1826</v>
      </c>
      <c r="N1094" s="23">
        <v>7</v>
      </c>
      <c r="O1094" s="107">
        <v>110000000</v>
      </c>
      <c r="P1094" s="23">
        <v>180</v>
      </c>
      <c r="Q1094" s="23">
        <v>2</v>
      </c>
      <c r="R1094" s="23">
        <v>2</v>
      </c>
      <c r="S1094" s="23">
        <v>0</v>
      </c>
      <c r="T1094" s="47">
        <v>111.34467100000001</v>
      </c>
      <c r="U1094" s="98" t="s">
        <v>376</v>
      </c>
      <c r="V1094" s="98" t="s">
        <v>3139</v>
      </c>
      <c r="W1094" s="69">
        <f t="shared" si="34"/>
        <v>0.58368308326972085</v>
      </c>
    </row>
    <row r="1095" spans="1:23">
      <c r="A1095">
        <f t="shared" si="35"/>
        <v>953</v>
      </c>
      <c r="B1095" s="99">
        <v>44408</v>
      </c>
      <c r="C1095" s="23">
        <v>507</v>
      </c>
      <c r="D1095" s="23">
        <v>5</v>
      </c>
      <c r="E1095" s="98" t="s">
        <v>49</v>
      </c>
      <c r="F1095" s="98" t="s">
        <v>164</v>
      </c>
      <c r="G1095" s="98" t="s">
        <v>4120</v>
      </c>
      <c r="H1095" s="98" t="s">
        <v>374</v>
      </c>
      <c r="I1095" s="98" t="s">
        <v>6041</v>
      </c>
      <c r="J1095" s="99">
        <v>45361</v>
      </c>
      <c r="K1095" s="107">
        <v>22000000</v>
      </c>
      <c r="L1095" s="98" t="s">
        <v>7629</v>
      </c>
      <c r="M1095" s="23">
        <v>1096</v>
      </c>
      <c r="N1095" s="23">
        <v>7</v>
      </c>
      <c r="O1095" s="107">
        <v>22000000</v>
      </c>
      <c r="P1095" s="23">
        <v>180</v>
      </c>
      <c r="Q1095" s="23">
        <v>2</v>
      </c>
      <c r="R1095" s="23">
        <v>2</v>
      </c>
      <c r="S1095" s="23">
        <v>0</v>
      </c>
      <c r="T1095" s="47">
        <v>22</v>
      </c>
      <c r="U1095" s="98" t="s">
        <v>376</v>
      </c>
      <c r="V1095" s="98" t="s">
        <v>3139</v>
      </c>
      <c r="W1095" s="69">
        <f t="shared" si="34"/>
        <v>6.5303902574177328E-2</v>
      </c>
    </row>
    <row r="1096" spans="1:23">
      <c r="A1096">
        <f t="shared" si="35"/>
        <v>587</v>
      </c>
      <c r="B1096" s="99">
        <v>44408</v>
      </c>
      <c r="C1096" s="23">
        <v>508</v>
      </c>
      <c r="D1096" s="23">
        <v>5</v>
      </c>
      <c r="E1096" s="98" t="s">
        <v>49</v>
      </c>
      <c r="F1096" s="98" t="s">
        <v>164</v>
      </c>
      <c r="G1096" s="98" t="s">
        <v>4120</v>
      </c>
      <c r="H1096" s="98" t="s">
        <v>374</v>
      </c>
      <c r="I1096" s="98" t="s">
        <v>6041</v>
      </c>
      <c r="J1096" s="99">
        <v>44995</v>
      </c>
      <c r="K1096" s="107">
        <v>35000000</v>
      </c>
      <c r="L1096" s="98" t="s">
        <v>7630</v>
      </c>
      <c r="M1096" s="23">
        <v>730</v>
      </c>
      <c r="N1096" s="23">
        <v>7</v>
      </c>
      <c r="O1096" s="107">
        <v>35000000</v>
      </c>
      <c r="P1096" s="23">
        <v>30</v>
      </c>
      <c r="Q1096" s="23">
        <v>2</v>
      </c>
      <c r="R1096" s="23">
        <v>2</v>
      </c>
      <c r="S1096" s="23">
        <v>0</v>
      </c>
      <c r="T1096" s="47">
        <v>32.493713999999997</v>
      </c>
      <c r="U1096" s="98" t="s">
        <v>85</v>
      </c>
      <c r="V1096" s="98" t="s">
        <v>3139</v>
      </c>
      <c r="W1096" s="69">
        <f t="shared" si="34"/>
        <v>5.9410199259001706E-2</v>
      </c>
    </row>
    <row r="1097" spans="1:23">
      <c r="A1097">
        <f t="shared" si="35"/>
        <v>953</v>
      </c>
      <c r="B1097" s="99">
        <v>44408</v>
      </c>
      <c r="C1097" s="23">
        <v>509</v>
      </c>
      <c r="D1097" s="23">
        <v>5</v>
      </c>
      <c r="E1097" s="98" t="s">
        <v>49</v>
      </c>
      <c r="F1097" s="98" t="s">
        <v>164</v>
      </c>
      <c r="G1097" s="98" t="s">
        <v>4120</v>
      </c>
      <c r="H1097" s="98" t="s">
        <v>374</v>
      </c>
      <c r="I1097" s="98" t="s">
        <v>6041</v>
      </c>
      <c r="J1097" s="99">
        <v>45361</v>
      </c>
      <c r="K1097" s="107">
        <v>10000000</v>
      </c>
      <c r="L1097" s="98" t="s">
        <v>7631</v>
      </c>
      <c r="M1097" s="23">
        <v>1096</v>
      </c>
      <c r="N1097" s="23">
        <v>7</v>
      </c>
      <c r="O1097" s="107">
        <v>10000000</v>
      </c>
      <c r="P1097" s="23">
        <v>180</v>
      </c>
      <c r="Q1097" s="23">
        <v>2</v>
      </c>
      <c r="R1097" s="23">
        <v>2</v>
      </c>
      <c r="S1097" s="23">
        <v>0</v>
      </c>
      <c r="T1097" s="47">
        <v>10</v>
      </c>
      <c r="U1097" s="98" t="s">
        <v>376</v>
      </c>
      <c r="V1097" s="98" t="s">
        <v>3139</v>
      </c>
      <c r="W1097" s="69">
        <f t="shared" si="34"/>
        <v>2.9683592079171518E-2</v>
      </c>
    </row>
    <row r="1098" spans="1:23">
      <c r="A1098">
        <f t="shared" si="35"/>
        <v>953</v>
      </c>
      <c r="B1098" s="99">
        <v>44408</v>
      </c>
      <c r="C1098" s="23">
        <v>510</v>
      </c>
      <c r="D1098" s="23">
        <v>5</v>
      </c>
      <c r="E1098" s="98" t="s">
        <v>49</v>
      </c>
      <c r="F1098" s="98" t="s">
        <v>164</v>
      </c>
      <c r="G1098" s="98" t="s">
        <v>4120</v>
      </c>
      <c r="H1098" s="98" t="s">
        <v>374</v>
      </c>
      <c r="I1098" s="98" t="s">
        <v>6041</v>
      </c>
      <c r="J1098" s="99">
        <v>45361</v>
      </c>
      <c r="K1098" s="107">
        <v>13000000</v>
      </c>
      <c r="L1098" s="98" t="s">
        <v>7632</v>
      </c>
      <c r="M1098" s="23">
        <v>1096</v>
      </c>
      <c r="N1098" s="23">
        <v>7</v>
      </c>
      <c r="O1098" s="107">
        <v>13000000</v>
      </c>
      <c r="P1098" s="23">
        <v>180</v>
      </c>
      <c r="Q1098" s="23">
        <v>2</v>
      </c>
      <c r="R1098" s="23">
        <v>2</v>
      </c>
      <c r="S1098" s="23">
        <v>0</v>
      </c>
      <c r="T1098" s="47">
        <v>13</v>
      </c>
      <c r="U1098" s="98" t="s">
        <v>376</v>
      </c>
      <c r="V1098" s="98" t="s">
        <v>3139</v>
      </c>
      <c r="W1098" s="69">
        <f t="shared" si="34"/>
        <v>3.8588669702922969E-2</v>
      </c>
    </row>
    <row r="1099" spans="1:23">
      <c r="A1099">
        <f t="shared" si="35"/>
        <v>1318</v>
      </c>
      <c r="B1099" s="99">
        <v>44408</v>
      </c>
      <c r="C1099" s="23">
        <v>511</v>
      </c>
      <c r="D1099" s="23">
        <v>5</v>
      </c>
      <c r="E1099" s="98" t="s">
        <v>49</v>
      </c>
      <c r="F1099" s="98" t="s">
        <v>164</v>
      </c>
      <c r="G1099" s="98" t="s">
        <v>4120</v>
      </c>
      <c r="H1099" s="98" t="s">
        <v>374</v>
      </c>
      <c r="I1099" s="98" t="s">
        <v>6041</v>
      </c>
      <c r="J1099" s="99">
        <v>45726</v>
      </c>
      <c r="K1099" s="107">
        <v>20000000</v>
      </c>
      <c r="L1099" s="98" t="s">
        <v>7633</v>
      </c>
      <c r="M1099" s="23">
        <v>1461</v>
      </c>
      <c r="N1099" s="23">
        <v>7</v>
      </c>
      <c r="O1099" s="107">
        <v>20000000</v>
      </c>
      <c r="P1099" s="23">
        <v>180</v>
      </c>
      <c r="Q1099" s="23">
        <v>2</v>
      </c>
      <c r="R1099" s="23">
        <v>2</v>
      </c>
      <c r="S1099" s="23">
        <v>7.0000000000000007E-2</v>
      </c>
      <c r="T1099" s="47">
        <v>20.244485999999998</v>
      </c>
      <c r="U1099" s="98" t="s">
        <v>376</v>
      </c>
      <c r="V1099" s="98" t="s">
        <v>3139</v>
      </c>
      <c r="W1099" s="69">
        <f t="shared" si="34"/>
        <v>8.3108552646004738E-2</v>
      </c>
    </row>
    <row r="1100" spans="1:23">
      <c r="A1100">
        <f t="shared" si="35"/>
        <v>587</v>
      </c>
      <c r="B1100" s="99">
        <v>44408</v>
      </c>
      <c r="C1100" s="23">
        <v>512</v>
      </c>
      <c r="D1100" s="23">
        <v>5</v>
      </c>
      <c r="E1100" s="98" t="s">
        <v>49</v>
      </c>
      <c r="F1100" s="98" t="s">
        <v>164</v>
      </c>
      <c r="G1100" s="98" t="s">
        <v>4120</v>
      </c>
      <c r="H1100" s="98" t="s">
        <v>374</v>
      </c>
      <c r="I1100" s="98" t="s">
        <v>6041</v>
      </c>
      <c r="J1100" s="99">
        <v>44995</v>
      </c>
      <c r="K1100" s="107">
        <v>4200000</v>
      </c>
      <c r="L1100" s="98" t="s">
        <v>7634</v>
      </c>
      <c r="M1100" s="23">
        <v>730</v>
      </c>
      <c r="N1100" s="23">
        <v>7</v>
      </c>
      <c r="O1100" s="107">
        <v>4200000</v>
      </c>
      <c r="P1100" s="23">
        <v>30</v>
      </c>
      <c r="Q1100" s="23">
        <v>2</v>
      </c>
      <c r="R1100" s="23">
        <v>2</v>
      </c>
      <c r="S1100" s="23">
        <v>0</v>
      </c>
      <c r="T1100" s="47">
        <v>3.546227</v>
      </c>
      <c r="U1100" s="98" t="s">
        <v>85</v>
      </c>
      <c r="V1100" s="98" t="s">
        <v>3139</v>
      </c>
      <c r="W1100" s="69">
        <f t="shared" si="34"/>
        <v>6.4837787606443469E-3</v>
      </c>
    </row>
    <row r="1101" spans="1:23">
      <c r="A1101">
        <f t="shared" si="35"/>
        <v>620</v>
      </c>
      <c r="B1101" s="99">
        <v>44408</v>
      </c>
      <c r="C1101" s="23">
        <v>513</v>
      </c>
      <c r="D1101" s="23">
        <v>5</v>
      </c>
      <c r="E1101" s="98" t="s">
        <v>49</v>
      </c>
      <c r="F1101" s="98" t="s">
        <v>164</v>
      </c>
      <c r="G1101" s="98" t="s">
        <v>4120</v>
      </c>
      <c r="H1101" s="98" t="s">
        <v>7635</v>
      </c>
      <c r="I1101" s="98" t="s">
        <v>6105</v>
      </c>
      <c r="J1101" s="99">
        <v>45028</v>
      </c>
      <c r="K1101" s="107">
        <v>2500000</v>
      </c>
      <c r="L1101" s="98" t="s">
        <v>7636</v>
      </c>
      <c r="M1101" s="23">
        <v>730</v>
      </c>
      <c r="N1101" s="23">
        <v>7</v>
      </c>
      <c r="O1101" s="107">
        <v>2500000</v>
      </c>
      <c r="P1101" s="23">
        <v>180</v>
      </c>
      <c r="Q1101" s="23">
        <v>2</v>
      </c>
      <c r="R1101" s="23">
        <v>2</v>
      </c>
      <c r="S1101" s="23">
        <v>0</v>
      </c>
      <c r="T1101" s="47">
        <v>2.5</v>
      </c>
      <c r="U1101" s="98" t="s">
        <v>85</v>
      </c>
      <c r="V1101" s="98" t="s">
        <v>3139</v>
      </c>
      <c r="W1101" s="69">
        <f t="shared" si="34"/>
        <v>4.8278664976616845E-3</v>
      </c>
    </row>
    <row r="1102" spans="1:23">
      <c r="A1102">
        <f t="shared" si="35"/>
        <v>986</v>
      </c>
      <c r="B1102" s="99">
        <v>44408</v>
      </c>
      <c r="C1102" s="23">
        <v>514</v>
      </c>
      <c r="D1102" s="23">
        <v>5</v>
      </c>
      <c r="E1102" s="98" t="s">
        <v>49</v>
      </c>
      <c r="F1102" s="98" t="s">
        <v>164</v>
      </c>
      <c r="G1102" s="98" t="s">
        <v>4120</v>
      </c>
      <c r="H1102" s="98" t="s">
        <v>7637</v>
      </c>
      <c r="I1102" s="98" t="s">
        <v>6105</v>
      </c>
      <c r="J1102" s="99">
        <v>45394</v>
      </c>
      <c r="K1102" s="107">
        <v>12000000</v>
      </c>
      <c r="L1102" s="98" t="s">
        <v>7638</v>
      </c>
      <c r="M1102" s="23">
        <v>1096</v>
      </c>
      <c r="N1102" s="23">
        <v>7</v>
      </c>
      <c r="O1102" s="107">
        <v>12000000</v>
      </c>
      <c r="P1102" s="23">
        <v>180</v>
      </c>
      <c r="Q1102" s="23">
        <v>2</v>
      </c>
      <c r="R1102" s="23">
        <v>2</v>
      </c>
      <c r="S1102" s="23">
        <v>0</v>
      </c>
      <c r="T1102" s="47">
        <v>12</v>
      </c>
      <c r="U1102" s="98" t="s">
        <v>376</v>
      </c>
      <c r="V1102" s="98" t="s">
        <v>3139</v>
      </c>
      <c r="W1102" s="69">
        <f t="shared" si="34"/>
        <v>3.6853752516343902E-2</v>
      </c>
    </row>
    <row r="1103" spans="1:23">
      <c r="A1103">
        <f t="shared" si="35"/>
        <v>1351</v>
      </c>
      <c r="B1103" s="99">
        <v>44408</v>
      </c>
      <c r="C1103" s="23">
        <v>515</v>
      </c>
      <c r="D1103" s="23">
        <v>5</v>
      </c>
      <c r="E1103" s="98" t="s">
        <v>49</v>
      </c>
      <c r="F1103" s="98" t="s">
        <v>164</v>
      </c>
      <c r="G1103" s="98" t="s">
        <v>4120</v>
      </c>
      <c r="H1103" s="98" t="s">
        <v>7639</v>
      </c>
      <c r="I1103" s="98" t="s">
        <v>6105</v>
      </c>
      <c r="J1103" s="99">
        <v>45759</v>
      </c>
      <c r="K1103" s="107">
        <v>13000000</v>
      </c>
      <c r="L1103" s="98" t="s">
        <v>7640</v>
      </c>
      <c r="M1103" s="23">
        <v>1461</v>
      </c>
      <c r="N1103" s="23">
        <v>7</v>
      </c>
      <c r="O1103" s="107">
        <v>13000000</v>
      </c>
      <c r="P1103" s="23">
        <v>180</v>
      </c>
      <c r="Q1103" s="23">
        <v>2</v>
      </c>
      <c r="R1103" s="23">
        <v>2</v>
      </c>
      <c r="S1103" s="23">
        <v>0</v>
      </c>
      <c r="T1103" s="47">
        <v>13</v>
      </c>
      <c r="U1103" s="98" t="s">
        <v>376</v>
      </c>
      <c r="V1103" s="98" t="s">
        <v>3139</v>
      </c>
      <c r="W1103" s="69">
        <f t="shared" si="34"/>
        <v>5.4704399547375583E-2</v>
      </c>
    </row>
    <row r="1104" spans="1:23">
      <c r="A1104">
        <f t="shared" si="35"/>
        <v>986</v>
      </c>
      <c r="B1104" s="99">
        <v>44408</v>
      </c>
      <c r="C1104" s="23">
        <v>516</v>
      </c>
      <c r="D1104" s="23">
        <v>5</v>
      </c>
      <c r="E1104" s="98" t="s">
        <v>49</v>
      </c>
      <c r="F1104" s="98" t="s">
        <v>164</v>
      </c>
      <c r="G1104" s="98" t="s">
        <v>4120</v>
      </c>
      <c r="H1104" s="98" t="s">
        <v>7641</v>
      </c>
      <c r="I1104" s="98" t="s">
        <v>6105</v>
      </c>
      <c r="J1104" s="99">
        <v>45394</v>
      </c>
      <c r="K1104" s="107">
        <v>8000000</v>
      </c>
      <c r="L1104" s="98" t="s">
        <v>7642</v>
      </c>
      <c r="M1104" s="23">
        <v>1096</v>
      </c>
      <c r="N1104" s="23">
        <v>7</v>
      </c>
      <c r="O1104" s="107">
        <v>8000000</v>
      </c>
      <c r="P1104" s="23">
        <v>180</v>
      </c>
      <c r="Q1104" s="23">
        <v>2</v>
      </c>
      <c r="R1104" s="23">
        <v>2</v>
      </c>
      <c r="S1104" s="23">
        <v>0</v>
      </c>
      <c r="T1104" s="47">
        <v>8</v>
      </c>
      <c r="U1104" s="98" t="s">
        <v>376</v>
      </c>
      <c r="V1104" s="98" t="s">
        <v>3139</v>
      </c>
      <c r="W1104" s="69">
        <f t="shared" si="34"/>
        <v>2.4569168344229265E-2</v>
      </c>
    </row>
    <row r="1105" spans="1:23">
      <c r="A1105">
        <f t="shared" si="35"/>
        <v>620</v>
      </c>
      <c r="B1105" s="99">
        <v>44408</v>
      </c>
      <c r="C1105" s="23">
        <v>517</v>
      </c>
      <c r="D1105" s="23">
        <v>5</v>
      </c>
      <c r="E1105" s="98" t="s">
        <v>49</v>
      </c>
      <c r="F1105" s="98" t="s">
        <v>164</v>
      </c>
      <c r="G1105" s="98" t="s">
        <v>4120</v>
      </c>
      <c r="H1105" s="98" t="s">
        <v>7643</v>
      </c>
      <c r="I1105" s="98" t="s">
        <v>6105</v>
      </c>
      <c r="J1105" s="99">
        <v>45028</v>
      </c>
      <c r="K1105" s="107">
        <v>7000000</v>
      </c>
      <c r="L1105" s="98" t="s">
        <v>7644</v>
      </c>
      <c r="M1105" s="23">
        <v>730</v>
      </c>
      <c r="N1105" s="23">
        <v>7</v>
      </c>
      <c r="O1105" s="107">
        <v>7000000</v>
      </c>
      <c r="P1105" s="23">
        <v>180</v>
      </c>
      <c r="Q1105" s="23">
        <v>2</v>
      </c>
      <c r="R1105" s="23">
        <v>2</v>
      </c>
      <c r="S1105" s="23">
        <v>0</v>
      </c>
      <c r="T1105" s="47">
        <v>7</v>
      </c>
      <c r="U1105" s="98" t="s">
        <v>85</v>
      </c>
      <c r="V1105" s="98" t="s">
        <v>3139</v>
      </c>
      <c r="W1105" s="69">
        <f t="shared" si="34"/>
        <v>1.3518026193452716E-2</v>
      </c>
    </row>
    <row r="1106" spans="1:23">
      <c r="A1106">
        <f t="shared" si="35"/>
        <v>620</v>
      </c>
      <c r="B1106" s="99">
        <v>44408</v>
      </c>
      <c r="C1106" s="23">
        <v>518</v>
      </c>
      <c r="D1106" s="23">
        <v>5</v>
      </c>
      <c r="E1106" s="98" t="s">
        <v>49</v>
      </c>
      <c r="F1106" s="98" t="s">
        <v>164</v>
      </c>
      <c r="G1106" s="98" t="s">
        <v>4120</v>
      </c>
      <c r="H1106" s="98" t="s">
        <v>7645</v>
      </c>
      <c r="I1106" s="98" t="s">
        <v>6105</v>
      </c>
      <c r="J1106" s="99">
        <v>45028</v>
      </c>
      <c r="K1106" s="107">
        <v>10000000</v>
      </c>
      <c r="L1106" s="98" t="s">
        <v>7646</v>
      </c>
      <c r="M1106" s="23">
        <v>730</v>
      </c>
      <c r="N1106" s="23">
        <v>7</v>
      </c>
      <c r="O1106" s="107">
        <v>10000000</v>
      </c>
      <c r="P1106" s="23">
        <v>180</v>
      </c>
      <c r="Q1106" s="23">
        <v>2</v>
      </c>
      <c r="R1106" s="23">
        <v>2</v>
      </c>
      <c r="S1106" s="23">
        <v>0</v>
      </c>
      <c r="T1106" s="47">
        <v>1.0601389999999999</v>
      </c>
      <c r="U1106" s="98" t="s">
        <v>85</v>
      </c>
      <c r="V1106" s="98" t="s">
        <v>3139</v>
      </c>
      <c r="W1106" s="69">
        <f t="shared" si="34"/>
        <v>2.0472838243858239E-3</v>
      </c>
    </row>
    <row r="1107" spans="1:23">
      <c r="A1107">
        <f t="shared" si="35"/>
        <v>1351</v>
      </c>
      <c r="B1107" s="99">
        <v>44408</v>
      </c>
      <c r="C1107" s="23">
        <v>519</v>
      </c>
      <c r="D1107" s="23">
        <v>5</v>
      </c>
      <c r="E1107" s="98" t="s">
        <v>49</v>
      </c>
      <c r="F1107" s="98" t="s">
        <v>164</v>
      </c>
      <c r="G1107" s="98" t="s">
        <v>4120</v>
      </c>
      <c r="H1107" s="98" t="s">
        <v>7647</v>
      </c>
      <c r="I1107" s="98" t="s">
        <v>6105</v>
      </c>
      <c r="J1107" s="99">
        <v>45759</v>
      </c>
      <c r="K1107" s="107">
        <v>23000000</v>
      </c>
      <c r="L1107" s="98" t="s">
        <v>7648</v>
      </c>
      <c r="M1107" s="23">
        <v>1461</v>
      </c>
      <c r="N1107" s="23">
        <v>7</v>
      </c>
      <c r="O1107" s="107">
        <v>23000000</v>
      </c>
      <c r="P1107" s="23">
        <v>180</v>
      </c>
      <c r="Q1107" s="23">
        <v>2</v>
      </c>
      <c r="R1107" s="23">
        <v>2</v>
      </c>
      <c r="S1107" s="23">
        <v>0</v>
      </c>
      <c r="T1107" s="47">
        <v>23</v>
      </c>
      <c r="U1107" s="98" t="s">
        <v>376</v>
      </c>
      <c r="V1107" s="98" t="s">
        <v>3139</v>
      </c>
      <c r="W1107" s="69">
        <f t="shared" si="34"/>
        <v>9.6784706891510655E-2</v>
      </c>
    </row>
    <row r="1108" spans="1:23">
      <c r="A1108">
        <f t="shared" si="35"/>
        <v>986</v>
      </c>
      <c r="B1108" s="99">
        <v>44408</v>
      </c>
      <c r="C1108" s="23">
        <v>520</v>
      </c>
      <c r="D1108" s="23">
        <v>5</v>
      </c>
      <c r="E1108" s="98" t="s">
        <v>49</v>
      </c>
      <c r="F1108" s="98" t="s">
        <v>164</v>
      </c>
      <c r="G1108" s="98" t="s">
        <v>4120</v>
      </c>
      <c r="H1108" s="98" t="s">
        <v>7649</v>
      </c>
      <c r="I1108" s="98" t="s">
        <v>6105</v>
      </c>
      <c r="J1108" s="99">
        <v>45394</v>
      </c>
      <c r="K1108" s="107">
        <v>13600000</v>
      </c>
      <c r="L1108" s="98" t="s">
        <v>7650</v>
      </c>
      <c r="M1108" s="23">
        <v>1096</v>
      </c>
      <c r="N1108" s="23">
        <v>7</v>
      </c>
      <c r="O1108" s="107">
        <v>13600000</v>
      </c>
      <c r="P1108" s="23">
        <v>180</v>
      </c>
      <c r="Q1108" s="23">
        <v>2</v>
      </c>
      <c r="R1108" s="23">
        <v>2</v>
      </c>
      <c r="S1108" s="23">
        <v>0</v>
      </c>
      <c r="T1108" s="47">
        <v>13.6</v>
      </c>
      <c r="U1108" s="98" t="s">
        <v>376</v>
      </c>
      <c r="V1108" s="98" t="s">
        <v>3139</v>
      </c>
      <c r="W1108" s="69">
        <f t="shared" si="34"/>
        <v>4.1767586185189755E-2</v>
      </c>
    </row>
    <row r="1109" spans="1:23">
      <c r="A1109">
        <f t="shared" si="35"/>
        <v>620</v>
      </c>
      <c r="B1109" s="99">
        <v>44408</v>
      </c>
      <c r="C1109" s="23">
        <v>521</v>
      </c>
      <c r="D1109" s="23">
        <v>5</v>
      </c>
      <c r="E1109" s="98" t="s">
        <v>49</v>
      </c>
      <c r="F1109" s="98" t="s">
        <v>164</v>
      </c>
      <c r="G1109" s="98" t="s">
        <v>4120</v>
      </c>
      <c r="H1109" s="98" t="s">
        <v>7651</v>
      </c>
      <c r="I1109" s="98" t="s">
        <v>6105</v>
      </c>
      <c r="J1109" s="99">
        <v>45028</v>
      </c>
      <c r="K1109" s="107">
        <v>5000000</v>
      </c>
      <c r="L1109" s="98" t="s">
        <v>7652</v>
      </c>
      <c r="M1109" s="23">
        <v>730</v>
      </c>
      <c r="N1109" s="23">
        <v>7</v>
      </c>
      <c r="O1109" s="107">
        <v>5000000</v>
      </c>
      <c r="P1109" s="23">
        <v>180</v>
      </c>
      <c r="Q1109" s="23">
        <v>2</v>
      </c>
      <c r="R1109" s="23">
        <v>2</v>
      </c>
      <c r="S1109" s="23">
        <v>0</v>
      </c>
      <c r="T1109" s="47">
        <v>5</v>
      </c>
      <c r="U1109" s="98" t="s">
        <v>85</v>
      </c>
      <c r="V1109" s="98" t="s">
        <v>3139</v>
      </c>
      <c r="W1109" s="69">
        <f t="shared" si="34"/>
        <v>9.6557329953233691E-3</v>
      </c>
    </row>
    <row r="1110" spans="1:23">
      <c r="A1110">
        <f t="shared" si="35"/>
        <v>620</v>
      </c>
      <c r="B1110" s="99">
        <v>44408</v>
      </c>
      <c r="C1110" s="23">
        <v>522</v>
      </c>
      <c r="D1110" s="23">
        <v>5</v>
      </c>
      <c r="E1110" s="98" t="s">
        <v>49</v>
      </c>
      <c r="F1110" s="98" t="s">
        <v>164</v>
      </c>
      <c r="G1110" s="98" t="s">
        <v>4120</v>
      </c>
      <c r="H1110" s="98" t="s">
        <v>7653</v>
      </c>
      <c r="I1110" s="98" t="s">
        <v>6105</v>
      </c>
      <c r="J1110" s="99">
        <v>45028</v>
      </c>
      <c r="K1110" s="107">
        <v>3000000</v>
      </c>
      <c r="L1110" s="98" t="s">
        <v>7654</v>
      </c>
      <c r="M1110" s="23">
        <v>730</v>
      </c>
      <c r="N1110" s="23">
        <v>7</v>
      </c>
      <c r="O1110" s="107">
        <v>3000000</v>
      </c>
      <c r="P1110" s="23">
        <v>180</v>
      </c>
      <c r="Q1110" s="23">
        <v>2</v>
      </c>
      <c r="R1110" s="23">
        <v>2</v>
      </c>
      <c r="S1110" s="23">
        <v>0</v>
      </c>
      <c r="T1110" s="47">
        <v>3</v>
      </c>
      <c r="U1110" s="98" t="s">
        <v>85</v>
      </c>
      <c r="V1110" s="98" t="s">
        <v>3139</v>
      </c>
      <c r="W1110" s="69">
        <f t="shared" si="34"/>
        <v>5.7934397971940209E-3</v>
      </c>
    </row>
    <row r="1111" spans="1:23">
      <c r="A1111">
        <f t="shared" si="35"/>
        <v>620</v>
      </c>
      <c r="B1111" s="99">
        <v>44408</v>
      </c>
      <c r="C1111" s="23">
        <v>523</v>
      </c>
      <c r="D1111" s="23">
        <v>5</v>
      </c>
      <c r="E1111" s="98" t="s">
        <v>49</v>
      </c>
      <c r="F1111" s="98" t="s">
        <v>164</v>
      </c>
      <c r="G1111" s="98" t="s">
        <v>4120</v>
      </c>
      <c r="H1111" s="98" t="s">
        <v>7655</v>
      </c>
      <c r="I1111" s="98" t="s">
        <v>6105</v>
      </c>
      <c r="J1111" s="99">
        <v>45028</v>
      </c>
      <c r="K1111" s="107">
        <v>4000000</v>
      </c>
      <c r="L1111" s="98" t="s">
        <v>7656</v>
      </c>
      <c r="M1111" s="23">
        <v>730</v>
      </c>
      <c r="N1111" s="23">
        <v>7</v>
      </c>
      <c r="O1111" s="107">
        <v>4000000</v>
      </c>
      <c r="P1111" s="23">
        <v>180</v>
      </c>
      <c r="Q1111" s="23">
        <v>2</v>
      </c>
      <c r="R1111" s="23">
        <v>2</v>
      </c>
      <c r="S1111" s="23">
        <v>0</v>
      </c>
      <c r="T1111" s="47">
        <v>4</v>
      </c>
      <c r="U1111" s="98" t="s">
        <v>85</v>
      </c>
      <c r="V1111" s="98" t="s">
        <v>3139</v>
      </c>
      <c r="W1111" s="69">
        <f t="shared" si="34"/>
        <v>7.7245863962586946E-3</v>
      </c>
    </row>
    <row r="1112" spans="1:23">
      <c r="A1112">
        <f t="shared" si="35"/>
        <v>620</v>
      </c>
      <c r="B1112" s="99">
        <v>44408</v>
      </c>
      <c r="C1112" s="23">
        <v>524</v>
      </c>
      <c r="D1112" s="23">
        <v>5</v>
      </c>
      <c r="E1112" s="98" t="s">
        <v>49</v>
      </c>
      <c r="F1112" s="98" t="s">
        <v>164</v>
      </c>
      <c r="G1112" s="98" t="s">
        <v>4120</v>
      </c>
      <c r="H1112" s="98" t="s">
        <v>7657</v>
      </c>
      <c r="I1112" s="98" t="s">
        <v>6105</v>
      </c>
      <c r="J1112" s="99">
        <v>45028</v>
      </c>
      <c r="K1112" s="107">
        <v>4000000</v>
      </c>
      <c r="L1112" s="98" t="s">
        <v>7658</v>
      </c>
      <c r="M1112" s="23">
        <v>730</v>
      </c>
      <c r="N1112" s="23">
        <v>7</v>
      </c>
      <c r="O1112" s="107">
        <v>4000000</v>
      </c>
      <c r="P1112" s="23">
        <v>180</v>
      </c>
      <c r="Q1112" s="23">
        <v>2</v>
      </c>
      <c r="R1112" s="23">
        <v>2</v>
      </c>
      <c r="S1112" s="23">
        <v>0</v>
      </c>
      <c r="T1112" s="47">
        <v>4</v>
      </c>
      <c r="U1112" s="98" t="s">
        <v>85</v>
      </c>
      <c r="V1112" s="98" t="s">
        <v>3139</v>
      </c>
      <c r="W1112" s="69">
        <f t="shared" si="34"/>
        <v>7.7245863962586946E-3</v>
      </c>
    </row>
    <row r="1113" spans="1:23">
      <c r="A1113">
        <f t="shared" si="35"/>
        <v>1351</v>
      </c>
      <c r="B1113" s="99">
        <v>44408</v>
      </c>
      <c r="C1113" s="23">
        <v>525</v>
      </c>
      <c r="D1113" s="23">
        <v>5</v>
      </c>
      <c r="E1113" s="98" t="s">
        <v>49</v>
      </c>
      <c r="F1113" s="98" t="s">
        <v>164</v>
      </c>
      <c r="G1113" s="98" t="s">
        <v>4120</v>
      </c>
      <c r="H1113" s="98" t="s">
        <v>7659</v>
      </c>
      <c r="I1113" s="98" t="s">
        <v>6105</v>
      </c>
      <c r="J1113" s="99">
        <v>45759</v>
      </c>
      <c r="K1113" s="107">
        <v>15000000</v>
      </c>
      <c r="L1113" s="98" t="s">
        <v>7660</v>
      </c>
      <c r="M1113" s="23">
        <v>1461</v>
      </c>
      <c r="N1113" s="23">
        <v>7</v>
      </c>
      <c r="O1113" s="107">
        <v>15000000</v>
      </c>
      <c r="P1113" s="23">
        <v>180</v>
      </c>
      <c r="Q1113" s="23">
        <v>2</v>
      </c>
      <c r="R1113" s="23">
        <v>2</v>
      </c>
      <c r="S1113" s="23">
        <v>0</v>
      </c>
      <c r="T1113" s="47">
        <v>15</v>
      </c>
      <c r="U1113" s="98" t="s">
        <v>376</v>
      </c>
      <c r="V1113" s="98" t="s">
        <v>3139</v>
      </c>
      <c r="W1113" s="69">
        <f t="shared" si="34"/>
        <v>6.3120461016202598E-2</v>
      </c>
    </row>
    <row r="1114" spans="1:23">
      <c r="A1114">
        <f t="shared" si="35"/>
        <v>1351</v>
      </c>
      <c r="B1114" s="99">
        <v>44408</v>
      </c>
      <c r="C1114" s="23">
        <v>526</v>
      </c>
      <c r="D1114" s="23">
        <v>5</v>
      </c>
      <c r="E1114" s="98" t="s">
        <v>49</v>
      </c>
      <c r="F1114" s="98" t="s">
        <v>164</v>
      </c>
      <c r="G1114" s="98" t="s">
        <v>4120</v>
      </c>
      <c r="H1114" s="98" t="s">
        <v>7661</v>
      </c>
      <c r="I1114" s="98" t="s">
        <v>6105</v>
      </c>
      <c r="J1114" s="99">
        <v>45759</v>
      </c>
      <c r="K1114" s="107">
        <v>20000000</v>
      </c>
      <c r="L1114" s="98" t="s">
        <v>7662</v>
      </c>
      <c r="M1114" s="23">
        <v>1461</v>
      </c>
      <c r="N1114" s="23">
        <v>7</v>
      </c>
      <c r="O1114" s="107">
        <v>20000000</v>
      </c>
      <c r="P1114" s="23">
        <v>180</v>
      </c>
      <c r="Q1114" s="23">
        <v>2</v>
      </c>
      <c r="R1114" s="23">
        <v>2</v>
      </c>
      <c r="S1114" s="23">
        <v>0</v>
      </c>
      <c r="T1114" s="47">
        <v>20</v>
      </c>
      <c r="U1114" s="98" t="s">
        <v>376</v>
      </c>
      <c r="V1114" s="98" t="s">
        <v>3139</v>
      </c>
      <c r="W1114" s="69">
        <f t="shared" si="34"/>
        <v>8.4160614688270144E-2</v>
      </c>
    </row>
    <row r="1115" spans="1:23">
      <c r="A1115">
        <f t="shared" si="35"/>
        <v>1716</v>
      </c>
      <c r="B1115" s="99">
        <v>44408</v>
      </c>
      <c r="C1115" s="23">
        <v>527</v>
      </c>
      <c r="D1115" s="23">
        <v>5</v>
      </c>
      <c r="E1115" s="98" t="s">
        <v>49</v>
      </c>
      <c r="F1115" s="98" t="s">
        <v>164</v>
      </c>
      <c r="G1115" s="98" t="s">
        <v>4120</v>
      </c>
      <c r="H1115" s="98" t="s">
        <v>7663</v>
      </c>
      <c r="I1115" s="98" t="s">
        <v>6105</v>
      </c>
      <c r="J1115" s="99">
        <v>46124</v>
      </c>
      <c r="K1115" s="107">
        <v>60000000</v>
      </c>
      <c r="L1115" s="98" t="s">
        <v>7664</v>
      </c>
      <c r="M1115" s="23">
        <v>1826</v>
      </c>
      <c r="N1115" s="23">
        <v>7</v>
      </c>
      <c r="O1115" s="107">
        <v>60000000</v>
      </c>
      <c r="P1115" s="23">
        <v>180</v>
      </c>
      <c r="Q1115" s="23">
        <v>2</v>
      </c>
      <c r="R1115" s="23">
        <v>2</v>
      </c>
      <c r="S1115" s="23">
        <v>0</v>
      </c>
      <c r="T1115" s="47">
        <v>60.588512999999999</v>
      </c>
      <c r="U1115" s="98" t="s">
        <v>376</v>
      </c>
      <c r="V1115" s="98" t="s">
        <v>3139</v>
      </c>
      <c r="W1115" s="69">
        <f t="shared" si="34"/>
        <v>0.32384047775988417</v>
      </c>
    </row>
    <row r="1116" spans="1:23">
      <c r="A1116">
        <f t="shared" si="35"/>
        <v>1716</v>
      </c>
      <c r="B1116" s="99">
        <v>44408</v>
      </c>
      <c r="C1116" s="23">
        <v>528</v>
      </c>
      <c r="D1116" s="23">
        <v>5</v>
      </c>
      <c r="E1116" s="98" t="s">
        <v>49</v>
      </c>
      <c r="F1116" s="98" t="s">
        <v>164</v>
      </c>
      <c r="G1116" s="98" t="s">
        <v>4120</v>
      </c>
      <c r="H1116" s="98" t="s">
        <v>7665</v>
      </c>
      <c r="I1116" s="98" t="s">
        <v>6105</v>
      </c>
      <c r="J1116" s="99">
        <v>46124</v>
      </c>
      <c r="K1116" s="107">
        <v>12000000</v>
      </c>
      <c r="L1116" s="98" t="s">
        <v>7666</v>
      </c>
      <c r="M1116" s="23">
        <v>1826</v>
      </c>
      <c r="N1116" s="23">
        <v>7</v>
      </c>
      <c r="O1116" s="107">
        <v>12000000</v>
      </c>
      <c r="P1116" s="23">
        <v>180</v>
      </c>
      <c r="Q1116" s="23">
        <v>2</v>
      </c>
      <c r="R1116" s="23">
        <v>2</v>
      </c>
      <c r="S1116" s="23">
        <v>0</v>
      </c>
      <c r="T1116" s="47">
        <v>12</v>
      </c>
      <c r="U1116" s="98" t="s">
        <v>376</v>
      </c>
      <c r="V1116" s="98" t="s">
        <v>3139</v>
      </c>
      <c r="W1116" s="69">
        <f t="shared" si="34"/>
        <v>6.4138985109580257E-2</v>
      </c>
    </row>
    <row r="1117" spans="1:23">
      <c r="A1117">
        <f t="shared" si="35"/>
        <v>1351</v>
      </c>
      <c r="B1117" s="99">
        <v>44408</v>
      </c>
      <c r="C1117" s="23">
        <v>529</v>
      </c>
      <c r="D1117" s="23">
        <v>5</v>
      </c>
      <c r="E1117" s="98" t="s">
        <v>49</v>
      </c>
      <c r="F1117" s="98" t="s">
        <v>164</v>
      </c>
      <c r="G1117" s="98" t="s">
        <v>4120</v>
      </c>
      <c r="H1117" s="98" t="s">
        <v>7667</v>
      </c>
      <c r="I1117" s="98" t="s">
        <v>6105</v>
      </c>
      <c r="J1117" s="99">
        <v>45759</v>
      </c>
      <c r="K1117" s="107">
        <v>15000000</v>
      </c>
      <c r="L1117" s="98" t="s">
        <v>7668</v>
      </c>
      <c r="M1117" s="23">
        <v>1461</v>
      </c>
      <c r="N1117" s="23">
        <v>7</v>
      </c>
      <c r="O1117" s="107">
        <v>15000000</v>
      </c>
      <c r="P1117" s="23">
        <v>180</v>
      </c>
      <c r="Q1117" s="23">
        <v>2</v>
      </c>
      <c r="R1117" s="23">
        <v>2</v>
      </c>
      <c r="S1117" s="23">
        <v>0</v>
      </c>
      <c r="T1117" s="47">
        <v>15</v>
      </c>
      <c r="U1117" s="98" t="s">
        <v>376</v>
      </c>
      <c r="V1117" s="98" t="s">
        <v>3139</v>
      </c>
      <c r="W1117" s="69">
        <f t="shared" si="34"/>
        <v>6.3120461016202598E-2</v>
      </c>
    </row>
    <row r="1118" spans="1:23">
      <c r="A1118">
        <f t="shared" si="35"/>
        <v>1716</v>
      </c>
      <c r="B1118" s="99">
        <v>44408</v>
      </c>
      <c r="C1118" s="23">
        <v>530</v>
      </c>
      <c r="D1118" s="23">
        <v>5</v>
      </c>
      <c r="E1118" s="98" t="s">
        <v>49</v>
      </c>
      <c r="F1118" s="98" t="s">
        <v>164</v>
      </c>
      <c r="G1118" s="98" t="s">
        <v>4120</v>
      </c>
      <c r="H1118" s="98" t="s">
        <v>7669</v>
      </c>
      <c r="I1118" s="98" t="s">
        <v>6105</v>
      </c>
      <c r="J1118" s="99">
        <v>46124</v>
      </c>
      <c r="K1118" s="107">
        <v>20000000</v>
      </c>
      <c r="L1118" s="98" t="s">
        <v>7670</v>
      </c>
      <c r="M1118" s="23">
        <v>1826</v>
      </c>
      <c r="N1118" s="23">
        <v>7</v>
      </c>
      <c r="O1118" s="107">
        <v>20000000</v>
      </c>
      <c r="P1118" s="23">
        <v>180</v>
      </c>
      <c r="Q1118" s="23">
        <v>2</v>
      </c>
      <c r="R1118" s="23">
        <v>2</v>
      </c>
      <c r="S1118" s="23">
        <v>0</v>
      </c>
      <c r="T1118" s="47">
        <v>20</v>
      </c>
      <c r="U1118" s="98" t="s">
        <v>376</v>
      </c>
      <c r="V1118" s="98" t="s">
        <v>3139</v>
      </c>
      <c r="W1118" s="69">
        <f t="shared" si="34"/>
        <v>0.1068983085159671</v>
      </c>
    </row>
    <row r="1119" spans="1:23">
      <c r="A1119">
        <f t="shared" si="35"/>
        <v>986</v>
      </c>
      <c r="B1119" s="99">
        <v>44408</v>
      </c>
      <c r="C1119" s="23">
        <v>531</v>
      </c>
      <c r="D1119" s="23">
        <v>5</v>
      </c>
      <c r="E1119" s="98" t="s">
        <v>49</v>
      </c>
      <c r="F1119" s="98" t="s">
        <v>164</v>
      </c>
      <c r="G1119" s="98" t="s">
        <v>4120</v>
      </c>
      <c r="H1119" s="98" t="s">
        <v>7671</v>
      </c>
      <c r="I1119" s="98" t="s">
        <v>6105</v>
      </c>
      <c r="J1119" s="99">
        <v>45394</v>
      </c>
      <c r="K1119" s="107">
        <v>22700000</v>
      </c>
      <c r="L1119" s="98" t="s">
        <v>7672</v>
      </c>
      <c r="M1119" s="23">
        <v>1096</v>
      </c>
      <c r="N1119" s="23">
        <v>7</v>
      </c>
      <c r="O1119" s="107">
        <v>22700000</v>
      </c>
      <c r="P1119" s="23">
        <v>180</v>
      </c>
      <c r="Q1119" s="23">
        <v>2</v>
      </c>
      <c r="R1119" s="23">
        <v>2</v>
      </c>
      <c r="S1119" s="23">
        <v>0</v>
      </c>
      <c r="T1119" s="47">
        <v>22.7</v>
      </c>
      <c r="U1119" s="98" t="s">
        <v>376</v>
      </c>
      <c r="V1119" s="98" t="s">
        <v>3139</v>
      </c>
      <c r="W1119" s="69">
        <f t="shared" si="34"/>
        <v>6.971501517675055E-2</v>
      </c>
    </row>
    <row r="1120" spans="1:23">
      <c r="A1120">
        <f t="shared" si="35"/>
        <v>620</v>
      </c>
      <c r="B1120" s="99">
        <v>44408</v>
      </c>
      <c r="C1120" s="23">
        <v>532</v>
      </c>
      <c r="D1120" s="23">
        <v>5</v>
      </c>
      <c r="E1120" s="98" t="s">
        <v>49</v>
      </c>
      <c r="F1120" s="98" t="s">
        <v>164</v>
      </c>
      <c r="G1120" s="98" t="s">
        <v>4120</v>
      </c>
      <c r="H1120" s="98" t="s">
        <v>7673</v>
      </c>
      <c r="I1120" s="98" t="s">
        <v>6105</v>
      </c>
      <c r="J1120" s="99">
        <v>45028</v>
      </c>
      <c r="K1120" s="107">
        <v>4500000</v>
      </c>
      <c r="L1120" s="98" t="s">
        <v>7674</v>
      </c>
      <c r="M1120" s="23">
        <v>730</v>
      </c>
      <c r="N1120" s="23">
        <v>7</v>
      </c>
      <c r="O1120" s="107">
        <v>4500000</v>
      </c>
      <c r="P1120" s="23">
        <v>180</v>
      </c>
      <c r="Q1120" s="23">
        <v>2</v>
      </c>
      <c r="R1120" s="23">
        <v>2</v>
      </c>
      <c r="S1120" s="23">
        <v>0</v>
      </c>
      <c r="T1120" s="47">
        <v>4.5</v>
      </c>
      <c r="U1120" s="98" t="s">
        <v>85</v>
      </c>
      <c r="V1120" s="98" t="s">
        <v>3139</v>
      </c>
      <c r="W1120" s="69">
        <f t="shared" si="34"/>
        <v>8.6901596957910318E-3</v>
      </c>
    </row>
    <row r="1121" spans="1:23">
      <c r="A1121">
        <f t="shared" si="35"/>
        <v>620</v>
      </c>
      <c r="B1121" s="99">
        <v>44408</v>
      </c>
      <c r="C1121" s="23">
        <v>533</v>
      </c>
      <c r="D1121" s="23">
        <v>5</v>
      </c>
      <c r="E1121" s="98" t="s">
        <v>49</v>
      </c>
      <c r="F1121" s="98" t="s">
        <v>164</v>
      </c>
      <c r="G1121" s="98" t="s">
        <v>4120</v>
      </c>
      <c r="H1121" s="98" t="s">
        <v>7675</v>
      </c>
      <c r="I1121" s="98" t="s">
        <v>6105</v>
      </c>
      <c r="J1121" s="99">
        <v>45028</v>
      </c>
      <c r="K1121" s="107">
        <v>7000000</v>
      </c>
      <c r="L1121" s="98" t="s">
        <v>7676</v>
      </c>
      <c r="M1121" s="23">
        <v>730</v>
      </c>
      <c r="N1121" s="23">
        <v>7</v>
      </c>
      <c r="O1121" s="107">
        <v>7000000</v>
      </c>
      <c r="P1121" s="23">
        <v>180</v>
      </c>
      <c r="Q1121" s="23">
        <v>2</v>
      </c>
      <c r="R1121" s="23">
        <v>2</v>
      </c>
      <c r="S1121" s="23">
        <v>0</v>
      </c>
      <c r="T1121" s="47">
        <v>7</v>
      </c>
      <c r="U1121" s="98" t="s">
        <v>85</v>
      </c>
      <c r="V1121" s="98" t="s">
        <v>3139</v>
      </c>
      <c r="W1121" s="69">
        <f t="shared" si="34"/>
        <v>1.3518026193452716E-2</v>
      </c>
    </row>
    <row r="1122" spans="1:23">
      <c r="A1122">
        <f t="shared" si="35"/>
        <v>1351</v>
      </c>
      <c r="B1122" s="99">
        <v>44408</v>
      </c>
      <c r="C1122" s="23">
        <v>534</v>
      </c>
      <c r="D1122" s="23">
        <v>5</v>
      </c>
      <c r="E1122" s="98" t="s">
        <v>49</v>
      </c>
      <c r="F1122" s="98" t="s">
        <v>164</v>
      </c>
      <c r="G1122" s="98" t="s">
        <v>4120</v>
      </c>
      <c r="H1122" s="98" t="s">
        <v>7677</v>
      </c>
      <c r="I1122" s="98" t="s">
        <v>6105</v>
      </c>
      <c r="J1122" s="99">
        <v>45759</v>
      </c>
      <c r="K1122" s="107">
        <v>12000000</v>
      </c>
      <c r="L1122" s="98" t="s">
        <v>7678</v>
      </c>
      <c r="M1122" s="23">
        <v>1461</v>
      </c>
      <c r="N1122" s="23">
        <v>7</v>
      </c>
      <c r="O1122" s="107">
        <v>12000000</v>
      </c>
      <c r="P1122" s="23">
        <v>180</v>
      </c>
      <c r="Q1122" s="23">
        <v>2</v>
      </c>
      <c r="R1122" s="23">
        <v>2</v>
      </c>
      <c r="S1122" s="23">
        <v>0</v>
      </c>
      <c r="T1122" s="47">
        <v>12</v>
      </c>
      <c r="U1122" s="98" t="s">
        <v>376</v>
      </c>
      <c r="V1122" s="98" t="s">
        <v>3139</v>
      </c>
      <c r="W1122" s="69">
        <f t="shared" si="34"/>
        <v>5.0496368812962079E-2</v>
      </c>
    </row>
    <row r="1123" spans="1:23">
      <c r="A1123">
        <f t="shared" si="35"/>
        <v>1351</v>
      </c>
      <c r="B1123" s="99">
        <v>44408</v>
      </c>
      <c r="C1123" s="23">
        <v>535</v>
      </c>
      <c r="D1123" s="23">
        <v>5</v>
      </c>
      <c r="E1123" s="98" t="s">
        <v>49</v>
      </c>
      <c r="F1123" s="98" t="s">
        <v>164</v>
      </c>
      <c r="G1123" s="98" t="s">
        <v>4120</v>
      </c>
      <c r="H1123" s="98" t="s">
        <v>7679</v>
      </c>
      <c r="I1123" s="98" t="s">
        <v>6105</v>
      </c>
      <c r="J1123" s="99">
        <v>45759</v>
      </c>
      <c r="K1123" s="107">
        <v>7000000</v>
      </c>
      <c r="L1123" s="98" t="s">
        <v>7680</v>
      </c>
      <c r="M1123" s="23">
        <v>1461</v>
      </c>
      <c r="N1123" s="23">
        <v>7</v>
      </c>
      <c r="O1123" s="107">
        <v>7000000</v>
      </c>
      <c r="P1123" s="23">
        <v>180</v>
      </c>
      <c r="Q1123" s="23">
        <v>2</v>
      </c>
      <c r="R1123" s="23">
        <v>2</v>
      </c>
      <c r="S1123" s="23">
        <v>0</v>
      </c>
      <c r="T1123" s="47">
        <v>7</v>
      </c>
      <c r="U1123" s="98" t="s">
        <v>376</v>
      </c>
      <c r="V1123" s="98" t="s">
        <v>3139</v>
      </c>
      <c r="W1123" s="69">
        <f t="shared" si="34"/>
        <v>2.9456215140894547E-2</v>
      </c>
    </row>
    <row r="1124" spans="1:23">
      <c r="A1124">
        <f t="shared" si="35"/>
        <v>1351</v>
      </c>
      <c r="B1124" s="99">
        <v>44408</v>
      </c>
      <c r="C1124" s="23">
        <v>536</v>
      </c>
      <c r="D1124" s="23">
        <v>5</v>
      </c>
      <c r="E1124" s="98" t="s">
        <v>49</v>
      </c>
      <c r="F1124" s="98" t="s">
        <v>164</v>
      </c>
      <c r="G1124" s="98" t="s">
        <v>4120</v>
      </c>
      <c r="H1124" s="98" t="s">
        <v>7681</v>
      </c>
      <c r="I1124" s="98" t="s">
        <v>6105</v>
      </c>
      <c r="J1124" s="99">
        <v>45759</v>
      </c>
      <c r="K1124" s="107">
        <v>15000000</v>
      </c>
      <c r="L1124" s="98" t="s">
        <v>7682</v>
      </c>
      <c r="M1124" s="23">
        <v>1461</v>
      </c>
      <c r="N1124" s="23">
        <v>7</v>
      </c>
      <c r="O1124" s="107">
        <v>15000000</v>
      </c>
      <c r="P1124" s="23">
        <v>180</v>
      </c>
      <c r="Q1124" s="23">
        <v>2</v>
      </c>
      <c r="R1124" s="23">
        <v>2</v>
      </c>
      <c r="S1124" s="23">
        <v>0</v>
      </c>
      <c r="T1124" s="47">
        <v>15</v>
      </c>
      <c r="U1124" s="98" t="s">
        <v>376</v>
      </c>
      <c r="V1124" s="98" t="s">
        <v>3139</v>
      </c>
      <c r="W1124" s="69">
        <f t="shared" si="34"/>
        <v>6.3120461016202598E-2</v>
      </c>
    </row>
    <row r="1125" spans="1:23">
      <c r="A1125">
        <f t="shared" si="35"/>
        <v>986</v>
      </c>
      <c r="B1125" s="99">
        <v>44408</v>
      </c>
      <c r="C1125" s="23">
        <v>537</v>
      </c>
      <c r="D1125" s="23">
        <v>5</v>
      </c>
      <c r="E1125" s="98" t="s">
        <v>49</v>
      </c>
      <c r="F1125" s="98" t="s">
        <v>164</v>
      </c>
      <c r="G1125" s="98" t="s">
        <v>4120</v>
      </c>
      <c r="H1125" s="98" t="s">
        <v>7683</v>
      </c>
      <c r="I1125" s="98" t="s">
        <v>6105</v>
      </c>
      <c r="J1125" s="99">
        <v>45394</v>
      </c>
      <c r="K1125" s="107">
        <v>7000000</v>
      </c>
      <c r="L1125" s="98" t="s">
        <v>7684</v>
      </c>
      <c r="M1125" s="23">
        <v>1096</v>
      </c>
      <c r="N1125" s="23">
        <v>7</v>
      </c>
      <c r="O1125" s="107">
        <v>7000000</v>
      </c>
      <c r="P1125" s="23">
        <v>180</v>
      </c>
      <c r="Q1125" s="23">
        <v>2</v>
      </c>
      <c r="R1125" s="23">
        <v>2</v>
      </c>
      <c r="S1125" s="23">
        <v>0</v>
      </c>
      <c r="T1125" s="47">
        <v>7</v>
      </c>
      <c r="U1125" s="98" t="s">
        <v>376</v>
      </c>
      <c r="V1125" s="98" t="s">
        <v>3139</v>
      </c>
      <c r="W1125" s="69">
        <f t="shared" si="34"/>
        <v>2.1498022301200608E-2</v>
      </c>
    </row>
    <row r="1126" spans="1:23">
      <c r="A1126">
        <f t="shared" si="35"/>
        <v>620</v>
      </c>
      <c r="B1126" s="99">
        <v>44408</v>
      </c>
      <c r="C1126" s="23">
        <v>538</v>
      </c>
      <c r="D1126" s="23">
        <v>5</v>
      </c>
      <c r="E1126" s="98" t="s">
        <v>49</v>
      </c>
      <c r="F1126" s="98" t="s">
        <v>164</v>
      </c>
      <c r="G1126" s="98" t="s">
        <v>4120</v>
      </c>
      <c r="H1126" s="98" t="s">
        <v>7685</v>
      </c>
      <c r="I1126" s="98" t="s">
        <v>6105</v>
      </c>
      <c r="J1126" s="99">
        <v>45028</v>
      </c>
      <c r="K1126" s="107">
        <v>5000000</v>
      </c>
      <c r="L1126" s="98" t="s">
        <v>7686</v>
      </c>
      <c r="M1126" s="23">
        <v>730</v>
      </c>
      <c r="N1126" s="23">
        <v>7</v>
      </c>
      <c r="O1126" s="107">
        <v>5000000</v>
      </c>
      <c r="P1126" s="23">
        <v>180</v>
      </c>
      <c r="Q1126" s="23">
        <v>2</v>
      </c>
      <c r="R1126" s="23">
        <v>2</v>
      </c>
      <c r="S1126" s="23">
        <v>0</v>
      </c>
      <c r="T1126" s="47">
        <v>5</v>
      </c>
      <c r="U1126" s="98" t="s">
        <v>85</v>
      </c>
      <c r="V1126" s="98" t="s">
        <v>3139</v>
      </c>
      <c r="W1126" s="69">
        <f t="shared" si="34"/>
        <v>9.6557329953233691E-3</v>
      </c>
    </row>
    <row r="1127" spans="1:23">
      <c r="A1127">
        <f t="shared" si="35"/>
        <v>1351</v>
      </c>
      <c r="B1127" s="99">
        <v>44408</v>
      </c>
      <c r="C1127" s="23">
        <v>539</v>
      </c>
      <c r="D1127" s="23">
        <v>5</v>
      </c>
      <c r="E1127" s="98" t="s">
        <v>49</v>
      </c>
      <c r="F1127" s="98" t="s">
        <v>164</v>
      </c>
      <c r="G1127" s="98" t="s">
        <v>4120</v>
      </c>
      <c r="H1127" s="98" t="s">
        <v>7687</v>
      </c>
      <c r="I1127" s="98" t="s">
        <v>6105</v>
      </c>
      <c r="J1127" s="99">
        <v>45759</v>
      </c>
      <c r="K1127" s="107">
        <v>38000000</v>
      </c>
      <c r="L1127" s="98" t="s">
        <v>7688</v>
      </c>
      <c r="M1127" s="23">
        <v>1461</v>
      </c>
      <c r="N1127" s="23">
        <v>7</v>
      </c>
      <c r="O1127" s="107">
        <v>38000000</v>
      </c>
      <c r="P1127" s="23">
        <v>180</v>
      </c>
      <c r="Q1127" s="23">
        <v>2</v>
      </c>
      <c r="R1127" s="23">
        <v>2</v>
      </c>
      <c r="S1127" s="23">
        <v>0</v>
      </c>
      <c r="T1127" s="47">
        <v>38.372725000000003</v>
      </c>
      <c r="U1127" s="98" t="s">
        <v>376</v>
      </c>
      <c r="V1127" s="98" t="s">
        <v>3139</v>
      </c>
      <c r="W1127" s="69">
        <f t="shared" si="34"/>
        <v>0.16147360616319753</v>
      </c>
    </row>
    <row r="1128" spans="1:23">
      <c r="A1128">
        <f t="shared" si="35"/>
        <v>986</v>
      </c>
      <c r="B1128" s="99">
        <v>44408</v>
      </c>
      <c r="C1128" s="23">
        <v>540</v>
      </c>
      <c r="D1128" s="23">
        <v>5</v>
      </c>
      <c r="E1128" s="98" t="s">
        <v>49</v>
      </c>
      <c r="F1128" s="98" t="s">
        <v>164</v>
      </c>
      <c r="G1128" s="98" t="s">
        <v>4120</v>
      </c>
      <c r="H1128" s="98" t="s">
        <v>7689</v>
      </c>
      <c r="I1128" s="98" t="s">
        <v>6105</v>
      </c>
      <c r="J1128" s="99">
        <v>45394</v>
      </c>
      <c r="K1128" s="107">
        <v>10000000</v>
      </c>
      <c r="L1128" s="98" t="s">
        <v>7690</v>
      </c>
      <c r="M1128" s="23">
        <v>1096</v>
      </c>
      <c r="N1128" s="23">
        <v>7</v>
      </c>
      <c r="O1128" s="107">
        <v>10000000</v>
      </c>
      <c r="P1128" s="23">
        <v>180</v>
      </c>
      <c r="Q1128" s="23">
        <v>2</v>
      </c>
      <c r="R1128" s="23">
        <v>2</v>
      </c>
      <c r="S1128" s="23">
        <v>0</v>
      </c>
      <c r="T1128" s="47">
        <v>10</v>
      </c>
      <c r="U1128" s="98" t="s">
        <v>376</v>
      </c>
      <c r="V1128" s="98" t="s">
        <v>3139</v>
      </c>
      <c r="W1128" s="69">
        <f t="shared" si="34"/>
        <v>3.0711460430286587E-2</v>
      </c>
    </row>
    <row r="1129" spans="1:23">
      <c r="A1129">
        <f t="shared" si="35"/>
        <v>986</v>
      </c>
      <c r="B1129" s="99">
        <v>44408</v>
      </c>
      <c r="C1129" s="23">
        <v>541</v>
      </c>
      <c r="D1129" s="23">
        <v>5</v>
      </c>
      <c r="E1129" s="98" t="s">
        <v>49</v>
      </c>
      <c r="F1129" s="98" t="s">
        <v>164</v>
      </c>
      <c r="G1129" s="98" t="s">
        <v>4120</v>
      </c>
      <c r="H1129" s="98" t="s">
        <v>7691</v>
      </c>
      <c r="I1129" s="98" t="s">
        <v>6105</v>
      </c>
      <c r="J1129" s="99">
        <v>45394</v>
      </c>
      <c r="K1129" s="107">
        <v>20000000</v>
      </c>
      <c r="L1129" s="98" t="s">
        <v>7692</v>
      </c>
      <c r="M1129" s="23">
        <v>1096</v>
      </c>
      <c r="N1129" s="23">
        <v>7</v>
      </c>
      <c r="O1129" s="107">
        <v>20000000</v>
      </c>
      <c r="P1129" s="23">
        <v>180</v>
      </c>
      <c r="Q1129" s="23">
        <v>2</v>
      </c>
      <c r="R1129" s="23">
        <v>2</v>
      </c>
      <c r="S1129" s="23">
        <v>0</v>
      </c>
      <c r="T1129" s="47">
        <v>20</v>
      </c>
      <c r="U1129" s="98" t="s">
        <v>376</v>
      </c>
      <c r="V1129" s="98" t="s">
        <v>3139</v>
      </c>
      <c r="W1129" s="69">
        <f t="shared" si="34"/>
        <v>6.1422920860573174E-2</v>
      </c>
    </row>
    <row r="1130" spans="1:23">
      <c r="A1130">
        <f t="shared" si="35"/>
        <v>1716</v>
      </c>
      <c r="B1130" s="99">
        <v>44408</v>
      </c>
      <c r="C1130" s="23">
        <v>542</v>
      </c>
      <c r="D1130" s="23">
        <v>5</v>
      </c>
      <c r="E1130" s="98" t="s">
        <v>49</v>
      </c>
      <c r="F1130" s="98" t="s">
        <v>164</v>
      </c>
      <c r="G1130" s="98" t="s">
        <v>4120</v>
      </c>
      <c r="H1130" s="98" t="s">
        <v>7693</v>
      </c>
      <c r="I1130" s="98" t="s">
        <v>6105</v>
      </c>
      <c r="J1130" s="99">
        <v>46124</v>
      </c>
      <c r="K1130" s="107">
        <v>30000000</v>
      </c>
      <c r="L1130" s="98" t="s">
        <v>7694</v>
      </c>
      <c r="M1130" s="23">
        <v>1826</v>
      </c>
      <c r="N1130" s="23">
        <v>7</v>
      </c>
      <c r="O1130" s="107">
        <v>30000000</v>
      </c>
      <c r="P1130" s="23">
        <v>180</v>
      </c>
      <c r="Q1130" s="23">
        <v>2</v>
      </c>
      <c r="R1130" s="23">
        <v>2</v>
      </c>
      <c r="S1130" s="23">
        <v>0</v>
      </c>
      <c r="T1130" s="47">
        <v>30</v>
      </c>
      <c r="U1130" s="98" t="s">
        <v>376</v>
      </c>
      <c r="V1130" s="98" t="s">
        <v>3139</v>
      </c>
      <c r="W1130" s="69">
        <f t="shared" si="34"/>
        <v>0.16034746277395065</v>
      </c>
    </row>
    <row r="1131" spans="1:23">
      <c r="A1131">
        <f t="shared" si="35"/>
        <v>1015</v>
      </c>
      <c r="B1131" s="99">
        <v>44408</v>
      </c>
      <c r="C1131" s="23">
        <v>543</v>
      </c>
      <c r="D1131" s="23">
        <v>5</v>
      </c>
      <c r="E1131" s="98" t="s">
        <v>49</v>
      </c>
      <c r="F1131" s="98" t="s">
        <v>164</v>
      </c>
      <c r="G1131" s="98" t="s">
        <v>4120</v>
      </c>
      <c r="H1131" s="98" t="s">
        <v>7693</v>
      </c>
      <c r="I1131" s="98" t="s">
        <v>6091</v>
      </c>
      <c r="J1131" s="99">
        <v>45423</v>
      </c>
      <c r="K1131" s="107">
        <v>18000000</v>
      </c>
      <c r="L1131" s="98" t="s">
        <v>10160</v>
      </c>
      <c r="M1131" s="23">
        <v>1096</v>
      </c>
      <c r="N1131" s="23">
        <v>7</v>
      </c>
      <c r="O1131" s="107">
        <v>18000000</v>
      </c>
      <c r="P1131" s="23">
        <v>180</v>
      </c>
      <c r="Q1131" s="23">
        <v>2</v>
      </c>
      <c r="R1131" s="23">
        <v>2</v>
      </c>
      <c r="S1131" s="23">
        <v>0</v>
      </c>
      <c r="T1131" s="47">
        <v>18</v>
      </c>
      <c r="U1131" s="98" t="s">
        <v>376</v>
      </c>
      <c r="V1131" s="98" t="s">
        <v>3139</v>
      </c>
      <c r="W1131" s="69">
        <f t="shared" si="34"/>
        <v>5.6906529620825139E-2</v>
      </c>
    </row>
    <row r="1132" spans="1:23">
      <c r="A1132">
        <f t="shared" si="35"/>
        <v>1380</v>
      </c>
      <c r="B1132" s="99">
        <v>44408</v>
      </c>
      <c r="C1132" s="23">
        <v>544</v>
      </c>
      <c r="D1132" s="23">
        <v>5</v>
      </c>
      <c r="E1132" s="98" t="s">
        <v>49</v>
      </c>
      <c r="F1132" s="98" t="s">
        <v>164</v>
      </c>
      <c r="G1132" s="98" t="s">
        <v>4120</v>
      </c>
      <c r="H1132" s="98" t="s">
        <v>7693</v>
      </c>
      <c r="I1132" s="98" t="s">
        <v>6091</v>
      </c>
      <c r="J1132" s="99">
        <v>45788</v>
      </c>
      <c r="K1132" s="107">
        <v>22500000</v>
      </c>
      <c r="L1132" s="98" t="s">
        <v>10161</v>
      </c>
      <c r="M1132" s="23">
        <v>1461</v>
      </c>
      <c r="N1132" s="23">
        <v>7</v>
      </c>
      <c r="O1132" s="107">
        <v>22500000</v>
      </c>
      <c r="P1132" s="23">
        <v>180</v>
      </c>
      <c r="Q1132" s="23">
        <v>2</v>
      </c>
      <c r="R1132" s="23">
        <v>2</v>
      </c>
      <c r="S1132" s="23">
        <v>0</v>
      </c>
      <c r="T1132" s="47">
        <v>22.5</v>
      </c>
      <c r="U1132" s="98" t="s">
        <v>376</v>
      </c>
      <c r="V1132" s="98" t="s">
        <v>3139</v>
      </c>
      <c r="W1132" s="69">
        <f t="shared" si="34"/>
        <v>9.6713067582190504E-2</v>
      </c>
    </row>
    <row r="1133" spans="1:23">
      <c r="A1133">
        <f t="shared" si="35"/>
        <v>1380</v>
      </c>
      <c r="B1133" s="99">
        <v>44408</v>
      </c>
      <c r="C1133" s="23">
        <v>545</v>
      </c>
      <c r="D1133" s="23">
        <v>5</v>
      </c>
      <c r="E1133" s="98" t="s">
        <v>49</v>
      </c>
      <c r="F1133" s="98" t="s">
        <v>164</v>
      </c>
      <c r="G1133" s="98" t="s">
        <v>4120</v>
      </c>
      <c r="H1133" s="98" t="s">
        <v>7693</v>
      </c>
      <c r="I1133" s="98" t="s">
        <v>6091</v>
      </c>
      <c r="J1133" s="99">
        <v>45788</v>
      </c>
      <c r="K1133" s="107">
        <v>23000000</v>
      </c>
      <c r="L1133" s="98" t="s">
        <v>10162</v>
      </c>
      <c r="M1133" s="23">
        <v>1461</v>
      </c>
      <c r="N1133" s="23">
        <v>7</v>
      </c>
      <c r="O1133" s="107">
        <v>23000000</v>
      </c>
      <c r="P1133" s="23">
        <v>180</v>
      </c>
      <c r="Q1133" s="23">
        <v>2</v>
      </c>
      <c r="R1133" s="23">
        <v>2</v>
      </c>
      <c r="S1133" s="23">
        <v>0</v>
      </c>
      <c r="T1133" s="47">
        <v>23</v>
      </c>
      <c r="U1133" s="98" t="s">
        <v>376</v>
      </c>
      <c r="V1133" s="98" t="s">
        <v>3139</v>
      </c>
      <c r="W1133" s="69">
        <f t="shared" si="34"/>
        <v>9.8862246861794748E-2</v>
      </c>
    </row>
    <row r="1134" spans="1:23">
      <c r="A1134">
        <f t="shared" si="35"/>
        <v>649</v>
      </c>
      <c r="B1134" s="99">
        <v>44408</v>
      </c>
      <c r="C1134" s="23">
        <v>546</v>
      </c>
      <c r="D1134" s="23">
        <v>5</v>
      </c>
      <c r="E1134" s="98" t="s">
        <v>49</v>
      </c>
      <c r="F1134" s="98" t="s">
        <v>164</v>
      </c>
      <c r="G1134" s="98" t="s">
        <v>4120</v>
      </c>
      <c r="H1134" s="98" t="s">
        <v>7693</v>
      </c>
      <c r="I1134" s="98" t="s">
        <v>6091</v>
      </c>
      <c r="J1134" s="99">
        <v>45057</v>
      </c>
      <c r="K1134" s="107">
        <v>12000000</v>
      </c>
      <c r="L1134" s="98" t="s">
        <v>10163</v>
      </c>
      <c r="M1134" s="23">
        <v>730</v>
      </c>
      <c r="N1134" s="23">
        <v>7</v>
      </c>
      <c r="O1134" s="107">
        <v>12000000</v>
      </c>
      <c r="P1134" s="23">
        <v>180</v>
      </c>
      <c r="Q1134" s="23">
        <v>2</v>
      </c>
      <c r="R1134" s="23">
        <v>2</v>
      </c>
      <c r="S1134" s="23">
        <v>0</v>
      </c>
      <c r="T1134" s="47">
        <v>12</v>
      </c>
      <c r="U1134" s="98" t="s">
        <v>85</v>
      </c>
      <c r="V1134" s="98" t="s">
        <v>3139</v>
      </c>
      <c r="W1134" s="69">
        <f t="shared" si="34"/>
        <v>2.4257693086315611E-2</v>
      </c>
    </row>
    <row r="1135" spans="1:23">
      <c r="A1135">
        <f t="shared" si="35"/>
        <v>1745</v>
      </c>
      <c r="B1135" s="99">
        <v>44408</v>
      </c>
      <c r="C1135" s="23">
        <v>547</v>
      </c>
      <c r="D1135" s="23">
        <v>5</v>
      </c>
      <c r="E1135" s="98" t="s">
        <v>49</v>
      </c>
      <c r="F1135" s="98" t="s">
        <v>164</v>
      </c>
      <c r="G1135" s="98" t="s">
        <v>4120</v>
      </c>
      <c r="H1135" s="98" t="s">
        <v>7693</v>
      </c>
      <c r="I1135" s="98" t="s">
        <v>6091</v>
      </c>
      <c r="J1135" s="99">
        <v>46153</v>
      </c>
      <c r="K1135" s="107">
        <v>23000000</v>
      </c>
      <c r="L1135" s="98" t="s">
        <v>10164</v>
      </c>
      <c r="M1135" s="23">
        <v>1826</v>
      </c>
      <c r="N1135" s="23">
        <v>7</v>
      </c>
      <c r="O1135" s="107">
        <v>23000000</v>
      </c>
      <c r="P1135" s="23">
        <v>180</v>
      </c>
      <c r="Q1135" s="23">
        <v>2</v>
      </c>
      <c r="R1135" s="23">
        <v>2</v>
      </c>
      <c r="S1135" s="23">
        <v>0</v>
      </c>
      <c r="T1135" s="47">
        <v>23</v>
      </c>
      <c r="U1135" s="98" t="s">
        <v>376</v>
      </c>
      <c r="V1135" s="98" t="s">
        <v>3139</v>
      </c>
      <c r="W1135" s="69">
        <f t="shared" si="34"/>
        <v>0.12501059476364626</v>
      </c>
    </row>
    <row r="1136" spans="1:23">
      <c r="A1136">
        <f t="shared" si="35"/>
        <v>1015</v>
      </c>
      <c r="B1136" s="99">
        <v>44408</v>
      </c>
      <c r="C1136" s="23">
        <v>548</v>
      </c>
      <c r="D1136" s="23">
        <v>5</v>
      </c>
      <c r="E1136" s="98" t="s">
        <v>49</v>
      </c>
      <c r="F1136" s="98" t="s">
        <v>164</v>
      </c>
      <c r="G1136" s="98" t="s">
        <v>4120</v>
      </c>
      <c r="H1136" s="98" t="s">
        <v>7693</v>
      </c>
      <c r="I1136" s="98" t="s">
        <v>6091</v>
      </c>
      <c r="J1136" s="99">
        <v>45423</v>
      </c>
      <c r="K1136" s="107">
        <v>10000000</v>
      </c>
      <c r="L1136" s="98" t="s">
        <v>10165</v>
      </c>
      <c r="M1136" s="23">
        <v>1096</v>
      </c>
      <c r="N1136" s="23">
        <v>7</v>
      </c>
      <c r="O1136" s="107">
        <v>10000000</v>
      </c>
      <c r="P1136" s="23">
        <v>180</v>
      </c>
      <c r="Q1136" s="23">
        <v>2</v>
      </c>
      <c r="R1136" s="23">
        <v>2</v>
      </c>
      <c r="S1136" s="23">
        <v>0</v>
      </c>
      <c r="T1136" s="47">
        <v>10</v>
      </c>
      <c r="U1136" s="98" t="s">
        <v>376</v>
      </c>
      <c r="V1136" s="98" t="s">
        <v>3139</v>
      </c>
      <c r="W1136" s="69">
        <f t="shared" si="34"/>
        <v>3.1614738678236193E-2</v>
      </c>
    </row>
    <row r="1137" spans="1:23">
      <c r="A1137">
        <f t="shared" si="35"/>
        <v>649</v>
      </c>
      <c r="B1137" s="99">
        <v>44408</v>
      </c>
      <c r="C1137" s="23">
        <v>549</v>
      </c>
      <c r="D1137" s="23">
        <v>5</v>
      </c>
      <c r="E1137" s="98" t="s">
        <v>49</v>
      </c>
      <c r="F1137" s="98" t="s">
        <v>164</v>
      </c>
      <c r="G1137" s="98" t="s">
        <v>4120</v>
      </c>
      <c r="H1137" s="98" t="s">
        <v>7693</v>
      </c>
      <c r="I1137" s="98" t="s">
        <v>6091</v>
      </c>
      <c r="J1137" s="99">
        <v>45057</v>
      </c>
      <c r="K1137" s="107">
        <v>6000000</v>
      </c>
      <c r="L1137" s="98" t="s">
        <v>10166</v>
      </c>
      <c r="M1137" s="23">
        <v>730</v>
      </c>
      <c r="N1137" s="23">
        <v>7</v>
      </c>
      <c r="O1137" s="107">
        <v>6000000</v>
      </c>
      <c r="P1137" s="23">
        <v>180</v>
      </c>
      <c r="Q1137" s="23">
        <v>2</v>
      </c>
      <c r="R1137" s="23">
        <v>2</v>
      </c>
      <c r="S1137" s="23">
        <v>0</v>
      </c>
      <c r="T1137" s="47">
        <v>6</v>
      </c>
      <c r="U1137" s="98" t="s">
        <v>85</v>
      </c>
      <c r="V1137" s="98" t="s">
        <v>3139</v>
      </c>
      <c r="W1137" s="69">
        <f t="shared" si="34"/>
        <v>1.2128846543157806E-2</v>
      </c>
    </row>
    <row r="1138" spans="1:23">
      <c r="A1138">
        <f t="shared" si="35"/>
        <v>1015</v>
      </c>
      <c r="B1138" s="99">
        <v>44408</v>
      </c>
      <c r="C1138" s="23">
        <v>550</v>
      </c>
      <c r="D1138" s="23">
        <v>5</v>
      </c>
      <c r="E1138" s="98" t="s">
        <v>49</v>
      </c>
      <c r="F1138" s="98" t="s">
        <v>164</v>
      </c>
      <c r="G1138" s="98" t="s">
        <v>4120</v>
      </c>
      <c r="H1138" s="98" t="s">
        <v>7693</v>
      </c>
      <c r="I1138" s="98" t="s">
        <v>6091</v>
      </c>
      <c r="J1138" s="99">
        <v>45423</v>
      </c>
      <c r="K1138" s="107">
        <v>50000000</v>
      </c>
      <c r="L1138" s="98" t="s">
        <v>10167</v>
      </c>
      <c r="M1138" s="23">
        <v>1096</v>
      </c>
      <c r="N1138" s="23">
        <v>7</v>
      </c>
      <c r="O1138" s="107">
        <v>50000000</v>
      </c>
      <c r="P1138" s="23">
        <v>180</v>
      </c>
      <c r="Q1138" s="23">
        <v>2</v>
      </c>
      <c r="R1138" s="23">
        <v>2</v>
      </c>
      <c r="S1138" s="23">
        <v>2.65</v>
      </c>
      <c r="T1138" s="47">
        <v>50.379165999999998</v>
      </c>
      <c r="U1138" s="98" t="s">
        <v>376</v>
      </c>
      <c r="V1138" s="98" t="s">
        <v>3139</v>
      </c>
      <c r="W1138" s="69">
        <f t="shared" si="34"/>
        <v>0.15927241679174814</v>
      </c>
    </row>
    <row r="1139" spans="1:23">
      <c r="A1139">
        <f t="shared" si="35"/>
        <v>1015</v>
      </c>
      <c r="B1139" s="99">
        <v>44408</v>
      </c>
      <c r="C1139" s="23">
        <v>551</v>
      </c>
      <c r="D1139" s="23">
        <v>5</v>
      </c>
      <c r="E1139" s="98" t="s">
        <v>49</v>
      </c>
      <c r="F1139" s="98" t="s">
        <v>164</v>
      </c>
      <c r="G1139" s="98" t="s">
        <v>4120</v>
      </c>
      <c r="H1139" s="98" t="s">
        <v>7693</v>
      </c>
      <c r="I1139" s="98" t="s">
        <v>6091</v>
      </c>
      <c r="J1139" s="99">
        <v>45423</v>
      </c>
      <c r="K1139" s="107">
        <v>23000000</v>
      </c>
      <c r="L1139" s="98" t="s">
        <v>10168</v>
      </c>
      <c r="M1139" s="23">
        <v>1096</v>
      </c>
      <c r="N1139" s="23">
        <v>7</v>
      </c>
      <c r="O1139" s="107">
        <v>23000000</v>
      </c>
      <c r="P1139" s="23">
        <v>180</v>
      </c>
      <c r="Q1139" s="23">
        <v>2</v>
      </c>
      <c r="R1139" s="23">
        <v>2</v>
      </c>
      <c r="S1139" s="23">
        <v>0</v>
      </c>
      <c r="T1139" s="47">
        <v>23</v>
      </c>
      <c r="U1139" s="98" t="s">
        <v>376</v>
      </c>
      <c r="V1139" s="98" t="s">
        <v>3139</v>
      </c>
      <c r="W1139" s="69">
        <f t="shared" si="34"/>
        <v>7.2713898959943249E-2</v>
      </c>
    </row>
    <row r="1140" spans="1:23">
      <c r="A1140">
        <f t="shared" si="35"/>
        <v>1015</v>
      </c>
      <c r="B1140" s="99">
        <v>44408</v>
      </c>
      <c r="C1140" s="23">
        <v>552</v>
      </c>
      <c r="D1140" s="23">
        <v>5</v>
      </c>
      <c r="E1140" s="98" t="s">
        <v>49</v>
      </c>
      <c r="F1140" s="98" t="s">
        <v>164</v>
      </c>
      <c r="G1140" s="98" t="s">
        <v>4120</v>
      </c>
      <c r="H1140" s="98" t="s">
        <v>7693</v>
      </c>
      <c r="I1140" s="98" t="s">
        <v>6091</v>
      </c>
      <c r="J1140" s="99">
        <v>45423</v>
      </c>
      <c r="K1140" s="107">
        <v>14000000</v>
      </c>
      <c r="L1140" s="98" t="s">
        <v>10169</v>
      </c>
      <c r="M1140" s="23">
        <v>1096</v>
      </c>
      <c r="N1140" s="23">
        <v>7</v>
      </c>
      <c r="O1140" s="107">
        <v>14000000</v>
      </c>
      <c r="P1140" s="23">
        <v>180</v>
      </c>
      <c r="Q1140" s="23">
        <v>2</v>
      </c>
      <c r="R1140" s="23">
        <v>2</v>
      </c>
      <c r="S1140" s="23">
        <v>0</v>
      </c>
      <c r="T1140" s="47">
        <v>14</v>
      </c>
      <c r="U1140" s="98" t="s">
        <v>376</v>
      </c>
      <c r="V1140" s="98" t="s">
        <v>3139</v>
      </c>
      <c r="W1140" s="69">
        <f t="shared" si="34"/>
        <v>4.4260634149530666E-2</v>
      </c>
    </row>
    <row r="1141" spans="1:23">
      <c r="A1141">
        <f t="shared" si="35"/>
        <v>1015</v>
      </c>
      <c r="B1141" s="99">
        <v>44408</v>
      </c>
      <c r="C1141" s="23">
        <v>553</v>
      </c>
      <c r="D1141" s="23">
        <v>5</v>
      </c>
      <c r="E1141" s="98" t="s">
        <v>49</v>
      </c>
      <c r="F1141" s="98" t="s">
        <v>164</v>
      </c>
      <c r="G1141" s="98" t="s">
        <v>4120</v>
      </c>
      <c r="H1141" s="98" t="s">
        <v>7693</v>
      </c>
      <c r="I1141" s="98" t="s">
        <v>6091</v>
      </c>
      <c r="J1141" s="99">
        <v>45423</v>
      </c>
      <c r="K1141" s="107">
        <v>20000000</v>
      </c>
      <c r="L1141" s="98" t="s">
        <v>10170</v>
      </c>
      <c r="M1141" s="23">
        <v>1096</v>
      </c>
      <c r="N1141" s="23">
        <v>7</v>
      </c>
      <c r="O1141" s="107">
        <v>20000000</v>
      </c>
      <c r="P1141" s="23">
        <v>180</v>
      </c>
      <c r="Q1141" s="23">
        <v>2</v>
      </c>
      <c r="R1141" s="23">
        <v>2</v>
      </c>
      <c r="S1141" s="23">
        <v>0</v>
      </c>
      <c r="T1141" s="47">
        <v>20</v>
      </c>
      <c r="U1141" s="98" t="s">
        <v>376</v>
      </c>
      <c r="V1141" s="98" t="s">
        <v>3139</v>
      </c>
      <c r="W1141" s="69">
        <f t="shared" si="34"/>
        <v>6.3229477356472386E-2</v>
      </c>
    </row>
    <row r="1142" spans="1:23">
      <c r="A1142">
        <f t="shared" si="35"/>
        <v>1745</v>
      </c>
      <c r="B1142" s="99">
        <v>44408</v>
      </c>
      <c r="C1142" s="23">
        <v>554</v>
      </c>
      <c r="D1142" s="23">
        <v>5</v>
      </c>
      <c r="E1142" s="98" t="s">
        <v>49</v>
      </c>
      <c r="F1142" s="98" t="s">
        <v>164</v>
      </c>
      <c r="G1142" s="98" t="s">
        <v>4120</v>
      </c>
      <c r="H1142" s="98" t="s">
        <v>7693</v>
      </c>
      <c r="I1142" s="98" t="s">
        <v>6091</v>
      </c>
      <c r="J1142" s="99">
        <v>46153</v>
      </c>
      <c r="K1142" s="107">
        <v>36320000</v>
      </c>
      <c r="L1142" s="98" t="s">
        <v>10171</v>
      </c>
      <c r="M1142" s="23">
        <v>1826</v>
      </c>
      <c r="N1142" s="23">
        <v>7</v>
      </c>
      <c r="O1142" s="107">
        <v>36320000</v>
      </c>
      <c r="P1142" s="23">
        <v>180</v>
      </c>
      <c r="Q1142" s="23">
        <v>2</v>
      </c>
      <c r="R1142" s="23">
        <v>2</v>
      </c>
      <c r="S1142" s="23">
        <v>0</v>
      </c>
      <c r="T1142" s="47">
        <v>36.32</v>
      </c>
      <c r="U1142" s="98" t="s">
        <v>376</v>
      </c>
      <c r="V1142" s="98" t="s">
        <v>3139</v>
      </c>
      <c r="W1142" s="69">
        <f t="shared" si="34"/>
        <v>0.1974080348615492</v>
      </c>
    </row>
    <row r="1143" spans="1:23">
      <c r="A1143">
        <f t="shared" si="35"/>
        <v>649</v>
      </c>
      <c r="B1143" s="99">
        <v>44408</v>
      </c>
      <c r="C1143" s="23">
        <v>555</v>
      </c>
      <c r="D1143" s="23">
        <v>5</v>
      </c>
      <c r="E1143" s="98" t="s">
        <v>49</v>
      </c>
      <c r="F1143" s="98" t="s">
        <v>164</v>
      </c>
      <c r="G1143" s="98" t="s">
        <v>4120</v>
      </c>
      <c r="H1143" s="98" t="s">
        <v>7693</v>
      </c>
      <c r="I1143" s="98" t="s">
        <v>6091</v>
      </c>
      <c r="J1143" s="99">
        <v>45057</v>
      </c>
      <c r="K1143" s="107">
        <v>9080000</v>
      </c>
      <c r="L1143" s="98" t="s">
        <v>10172</v>
      </c>
      <c r="M1143" s="23">
        <v>730</v>
      </c>
      <c r="N1143" s="23">
        <v>7</v>
      </c>
      <c r="O1143" s="107">
        <v>9080000</v>
      </c>
      <c r="P1143" s="23">
        <v>180</v>
      </c>
      <c r="Q1143" s="23">
        <v>2</v>
      </c>
      <c r="R1143" s="23">
        <v>2</v>
      </c>
      <c r="S1143" s="23">
        <v>0</v>
      </c>
      <c r="T1143" s="47">
        <v>9.08</v>
      </c>
      <c r="U1143" s="98" t="s">
        <v>85</v>
      </c>
      <c r="V1143" s="98" t="s">
        <v>3139</v>
      </c>
      <c r="W1143" s="69">
        <f t="shared" si="34"/>
        <v>1.835498776864548E-2</v>
      </c>
    </row>
    <row r="1144" spans="1:23">
      <c r="A1144">
        <f t="shared" si="35"/>
        <v>649</v>
      </c>
      <c r="B1144" s="99">
        <v>44408</v>
      </c>
      <c r="C1144" s="23">
        <v>556</v>
      </c>
      <c r="D1144" s="23">
        <v>5</v>
      </c>
      <c r="E1144" s="98" t="s">
        <v>49</v>
      </c>
      <c r="F1144" s="98" t="s">
        <v>164</v>
      </c>
      <c r="G1144" s="98" t="s">
        <v>4120</v>
      </c>
      <c r="H1144" s="98" t="s">
        <v>7693</v>
      </c>
      <c r="I1144" s="98" t="s">
        <v>6091</v>
      </c>
      <c r="J1144" s="99">
        <v>45057</v>
      </c>
      <c r="K1144" s="107">
        <v>5500000</v>
      </c>
      <c r="L1144" s="98" t="s">
        <v>10173</v>
      </c>
      <c r="M1144" s="23">
        <v>730</v>
      </c>
      <c r="N1144" s="23">
        <v>7</v>
      </c>
      <c r="O1144" s="107">
        <v>5500000</v>
      </c>
      <c r="P1144" s="23">
        <v>180</v>
      </c>
      <c r="Q1144" s="23">
        <v>2</v>
      </c>
      <c r="R1144" s="23">
        <v>2</v>
      </c>
      <c r="S1144" s="23">
        <v>0</v>
      </c>
      <c r="T1144" s="47">
        <v>5.5</v>
      </c>
      <c r="U1144" s="98" t="s">
        <v>85</v>
      </c>
      <c r="V1144" s="98" t="s">
        <v>3139</v>
      </c>
      <c r="W1144" s="69">
        <f t="shared" si="34"/>
        <v>1.1118109331227987E-2</v>
      </c>
    </row>
    <row r="1145" spans="1:23">
      <c r="A1145">
        <f t="shared" si="35"/>
        <v>1745</v>
      </c>
      <c r="B1145" s="99">
        <v>44408</v>
      </c>
      <c r="C1145" s="23">
        <v>557</v>
      </c>
      <c r="D1145" s="23">
        <v>5</v>
      </c>
      <c r="E1145" s="98" t="s">
        <v>49</v>
      </c>
      <c r="F1145" s="98" t="s">
        <v>164</v>
      </c>
      <c r="G1145" s="98" t="s">
        <v>4120</v>
      </c>
      <c r="H1145" s="98" t="s">
        <v>7693</v>
      </c>
      <c r="I1145" s="98" t="s">
        <v>6091</v>
      </c>
      <c r="J1145" s="99">
        <v>46153</v>
      </c>
      <c r="K1145" s="107">
        <v>30000000</v>
      </c>
      <c r="L1145" s="98" t="s">
        <v>10174</v>
      </c>
      <c r="M1145" s="23">
        <v>1826</v>
      </c>
      <c r="N1145" s="23">
        <v>7</v>
      </c>
      <c r="O1145" s="107">
        <v>30000000</v>
      </c>
      <c r="P1145" s="23">
        <v>180</v>
      </c>
      <c r="Q1145" s="23">
        <v>2</v>
      </c>
      <c r="R1145" s="23">
        <v>2</v>
      </c>
      <c r="S1145" s="23">
        <v>2.65</v>
      </c>
      <c r="T1145" s="47">
        <v>30.174641000000001</v>
      </c>
      <c r="U1145" s="98" t="s">
        <v>376</v>
      </c>
      <c r="V1145" s="98" t="s">
        <v>3139</v>
      </c>
      <c r="W1145" s="69">
        <f t="shared" si="34"/>
        <v>0.16400651383432632</v>
      </c>
    </row>
    <row r="1146" spans="1:23">
      <c r="A1146">
        <f t="shared" si="35"/>
        <v>1015</v>
      </c>
      <c r="B1146" s="99">
        <v>44408</v>
      </c>
      <c r="C1146" s="23">
        <v>558</v>
      </c>
      <c r="D1146" s="23">
        <v>5</v>
      </c>
      <c r="E1146" s="98" t="s">
        <v>49</v>
      </c>
      <c r="F1146" s="98" t="s">
        <v>164</v>
      </c>
      <c r="G1146" s="98" t="s">
        <v>4120</v>
      </c>
      <c r="H1146" s="98" t="s">
        <v>7693</v>
      </c>
      <c r="I1146" s="98" t="s">
        <v>6091</v>
      </c>
      <c r="J1146" s="99">
        <v>45423</v>
      </c>
      <c r="K1146" s="107">
        <v>15000000</v>
      </c>
      <c r="L1146" s="98" t="s">
        <v>10175</v>
      </c>
      <c r="M1146" s="23">
        <v>1096</v>
      </c>
      <c r="N1146" s="23">
        <v>7</v>
      </c>
      <c r="O1146" s="107">
        <v>15000000</v>
      </c>
      <c r="P1146" s="23">
        <v>180</v>
      </c>
      <c r="Q1146" s="23">
        <v>2</v>
      </c>
      <c r="R1146" s="23">
        <v>2</v>
      </c>
      <c r="S1146" s="23">
        <v>0</v>
      </c>
      <c r="T1146" s="47">
        <v>15</v>
      </c>
      <c r="U1146" s="98" t="s">
        <v>376</v>
      </c>
      <c r="V1146" s="98" t="s">
        <v>3139</v>
      </c>
      <c r="W1146" s="69">
        <f t="shared" si="34"/>
        <v>4.7422108017354289E-2</v>
      </c>
    </row>
    <row r="1147" spans="1:23">
      <c r="A1147">
        <f t="shared" si="35"/>
        <v>1380</v>
      </c>
      <c r="B1147" s="99">
        <v>44408</v>
      </c>
      <c r="C1147" s="23">
        <v>559</v>
      </c>
      <c r="D1147" s="23">
        <v>5</v>
      </c>
      <c r="E1147" s="98" t="s">
        <v>49</v>
      </c>
      <c r="F1147" s="98" t="s">
        <v>164</v>
      </c>
      <c r="G1147" s="98" t="s">
        <v>4120</v>
      </c>
      <c r="H1147" s="98" t="s">
        <v>7693</v>
      </c>
      <c r="I1147" s="98" t="s">
        <v>6091</v>
      </c>
      <c r="J1147" s="99">
        <v>45788</v>
      </c>
      <c r="K1147" s="107">
        <v>20000000</v>
      </c>
      <c r="L1147" s="98" t="s">
        <v>10176</v>
      </c>
      <c r="M1147" s="23">
        <v>1461</v>
      </c>
      <c r="N1147" s="23">
        <v>7</v>
      </c>
      <c r="O1147" s="107">
        <v>20000000</v>
      </c>
      <c r="P1147" s="23">
        <v>180</v>
      </c>
      <c r="Q1147" s="23">
        <v>2</v>
      </c>
      <c r="R1147" s="23">
        <v>2</v>
      </c>
      <c r="S1147" s="23">
        <v>0</v>
      </c>
      <c r="T1147" s="47">
        <v>20</v>
      </c>
      <c r="U1147" s="98" t="s">
        <v>376</v>
      </c>
      <c r="V1147" s="98" t="s">
        <v>3139</v>
      </c>
      <c r="W1147" s="69">
        <f t="shared" si="34"/>
        <v>8.5967171184169355E-2</v>
      </c>
    </row>
    <row r="1148" spans="1:23">
      <c r="A1148">
        <f t="shared" si="35"/>
        <v>1015</v>
      </c>
      <c r="B1148" s="99">
        <v>44408</v>
      </c>
      <c r="C1148" s="23">
        <v>560</v>
      </c>
      <c r="D1148" s="23">
        <v>5</v>
      </c>
      <c r="E1148" s="98" t="s">
        <v>49</v>
      </c>
      <c r="F1148" s="98" t="s">
        <v>164</v>
      </c>
      <c r="G1148" s="98" t="s">
        <v>4120</v>
      </c>
      <c r="H1148" s="98" t="s">
        <v>7693</v>
      </c>
      <c r="I1148" s="98" t="s">
        <v>6091</v>
      </c>
      <c r="J1148" s="99">
        <v>45423</v>
      </c>
      <c r="K1148" s="107">
        <v>12000000</v>
      </c>
      <c r="L1148" s="98" t="s">
        <v>10177</v>
      </c>
      <c r="M1148" s="23">
        <v>1096</v>
      </c>
      <c r="N1148" s="23">
        <v>7</v>
      </c>
      <c r="O1148" s="107">
        <v>12000000</v>
      </c>
      <c r="P1148" s="23">
        <v>30</v>
      </c>
      <c r="Q1148" s="23">
        <v>2</v>
      </c>
      <c r="R1148" s="23">
        <v>2</v>
      </c>
      <c r="S1148" s="23">
        <v>0</v>
      </c>
      <c r="T1148" s="47">
        <v>11.704329</v>
      </c>
      <c r="U1148" s="98" t="s">
        <v>376</v>
      </c>
      <c r="V1148" s="98" t="s">
        <v>3139</v>
      </c>
      <c r="W1148" s="69">
        <f t="shared" si="34"/>
        <v>3.7002930273910155E-2</v>
      </c>
    </row>
    <row r="1149" spans="1:23">
      <c r="A1149">
        <f t="shared" si="35"/>
        <v>1380</v>
      </c>
      <c r="B1149" s="99">
        <v>44408</v>
      </c>
      <c r="C1149" s="23">
        <v>561</v>
      </c>
      <c r="D1149" s="23">
        <v>5</v>
      </c>
      <c r="E1149" s="98" t="s">
        <v>49</v>
      </c>
      <c r="F1149" s="98" t="s">
        <v>164</v>
      </c>
      <c r="G1149" s="98" t="s">
        <v>4120</v>
      </c>
      <c r="H1149" s="98" t="s">
        <v>7693</v>
      </c>
      <c r="I1149" s="98" t="s">
        <v>6091</v>
      </c>
      <c r="J1149" s="99">
        <v>45788</v>
      </c>
      <c r="K1149" s="107">
        <v>6000000</v>
      </c>
      <c r="L1149" s="98" t="s">
        <v>10178</v>
      </c>
      <c r="M1149" s="23">
        <v>1461</v>
      </c>
      <c r="N1149" s="23">
        <v>7</v>
      </c>
      <c r="O1149" s="107">
        <v>6000000</v>
      </c>
      <c r="P1149" s="23">
        <v>180</v>
      </c>
      <c r="Q1149" s="23">
        <v>2</v>
      </c>
      <c r="R1149" s="23">
        <v>2</v>
      </c>
      <c r="S1149" s="23">
        <v>0</v>
      </c>
      <c r="T1149" s="47">
        <v>6</v>
      </c>
      <c r="U1149" s="98" t="s">
        <v>376</v>
      </c>
      <c r="V1149" s="98" t="s">
        <v>3139</v>
      </c>
      <c r="W1149" s="69">
        <f t="shared" si="34"/>
        <v>2.5790151355250805E-2</v>
      </c>
    </row>
    <row r="1150" spans="1:23">
      <c r="A1150">
        <f t="shared" si="35"/>
        <v>1380</v>
      </c>
      <c r="B1150" s="99">
        <v>44408</v>
      </c>
      <c r="C1150" s="23">
        <v>562</v>
      </c>
      <c r="D1150" s="23">
        <v>5</v>
      </c>
      <c r="E1150" s="98" t="s">
        <v>49</v>
      </c>
      <c r="F1150" s="98" t="s">
        <v>164</v>
      </c>
      <c r="G1150" s="98" t="s">
        <v>4120</v>
      </c>
      <c r="H1150" s="98" t="s">
        <v>7693</v>
      </c>
      <c r="I1150" s="98" t="s">
        <v>6091</v>
      </c>
      <c r="J1150" s="99">
        <v>45788</v>
      </c>
      <c r="K1150" s="107">
        <v>13000000</v>
      </c>
      <c r="L1150" s="98" t="s">
        <v>10179</v>
      </c>
      <c r="M1150" s="23">
        <v>1461</v>
      </c>
      <c r="N1150" s="23">
        <v>7</v>
      </c>
      <c r="O1150" s="107">
        <v>13000000</v>
      </c>
      <c r="P1150" s="23">
        <v>180</v>
      </c>
      <c r="Q1150" s="23">
        <v>2</v>
      </c>
      <c r="R1150" s="23">
        <v>2</v>
      </c>
      <c r="S1150" s="23">
        <v>0</v>
      </c>
      <c r="T1150" s="47">
        <v>13</v>
      </c>
      <c r="U1150" s="98" t="s">
        <v>376</v>
      </c>
      <c r="V1150" s="98" t="s">
        <v>3139</v>
      </c>
      <c r="W1150" s="69">
        <f t="shared" si="34"/>
        <v>5.587866126971007E-2</v>
      </c>
    </row>
    <row r="1151" spans="1:23">
      <c r="A1151">
        <f t="shared" si="35"/>
        <v>1380</v>
      </c>
      <c r="B1151" s="99">
        <v>44408</v>
      </c>
      <c r="C1151" s="23">
        <v>563</v>
      </c>
      <c r="D1151" s="23">
        <v>5</v>
      </c>
      <c r="E1151" s="98" t="s">
        <v>49</v>
      </c>
      <c r="F1151" s="98" t="s">
        <v>164</v>
      </c>
      <c r="G1151" s="98" t="s">
        <v>4120</v>
      </c>
      <c r="H1151" s="98" t="s">
        <v>7693</v>
      </c>
      <c r="I1151" s="98" t="s">
        <v>6091</v>
      </c>
      <c r="J1151" s="99">
        <v>45788</v>
      </c>
      <c r="K1151" s="107">
        <v>12000000</v>
      </c>
      <c r="L1151" s="98" t="s">
        <v>10180</v>
      </c>
      <c r="M1151" s="23">
        <v>1461</v>
      </c>
      <c r="N1151" s="23">
        <v>7</v>
      </c>
      <c r="O1151" s="107">
        <v>12000000</v>
      </c>
      <c r="P1151" s="23">
        <v>180</v>
      </c>
      <c r="Q1151" s="23">
        <v>2</v>
      </c>
      <c r="R1151" s="23">
        <v>2</v>
      </c>
      <c r="S1151" s="23">
        <v>0</v>
      </c>
      <c r="T1151" s="47">
        <v>12</v>
      </c>
      <c r="U1151" s="98" t="s">
        <v>376</v>
      </c>
      <c r="V1151" s="98" t="s">
        <v>3139</v>
      </c>
      <c r="W1151" s="69">
        <f t="shared" si="34"/>
        <v>5.158030271050161E-2</v>
      </c>
    </row>
    <row r="1152" spans="1:23">
      <c r="A1152">
        <f t="shared" si="35"/>
        <v>649</v>
      </c>
      <c r="B1152" s="99">
        <v>44408</v>
      </c>
      <c r="C1152" s="23">
        <v>564</v>
      </c>
      <c r="D1152" s="23">
        <v>5</v>
      </c>
      <c r="E1152" s="98" t="s">
        <v>49</v>
      </c>
      <c r="F1152" s="98" t="s">
        <v>164</v>
      </c>
      <c r="G1152" s="98" t="s">
        <v>4120</v>
      </c>
      <c r="H1152" s="98" t="s">
        <v>7693</v>
      </c>
      <c r="I1152" s="98" t="s">
        <v>6091</v>
      </c>
      <c r="J1152" s="99">
        <v>45057</v>
      </c>
      <c r="K1152" s="107">
        <v>9000000</v>
      </c>
      <c r="L1152" s="98" t="s">
        <v>10181</v>
      </c>
      <c r="M1152" s="23">
        <v>730</v>
      </c>
      <c r="N1152" s="23">
        <v>7</v>
      </c>
      <c r="O1152" s="107">
        <v>9000000</v>
      </c>
      <c r="P1152" s="23">
        <v>30</v>
      </c>
      <c r="Q1152" s="23">
        <v>2</v>
      </c>
      <c r="R1152" s="23">
        <v>2</v>
      </c>
      <c r="S1152" s="23">
        <v>0</v>
      </c>
      <c r="T1152" s="47">
        <v>8.653302</v>
      </c>
      <c r="U1152" s="98" t="s">
        <v>85</v>
      </c>
      <c r="V1152" s="98" t="s">
        <v>3139</v>
      </c>
      <c r="W1152" s="69">
        <f t="shared" si="34"/>
        <v>1.7492428674933419E-2</v>
      </c>
    </row>
    <row r="1153" spans="1:23">
      <c r="A1153">
        <f t="shared" si="35"/>
        <v>1380</v>
      </c>
      <c r="B1153" s="99">
        <v>44408</v>
      </c>
      <c r="C1153" s="23">
        <v>565</v>
      </c>
      <c r="D1153" s="23">
        <v>5</v>
      </c>
      <c r="E1153" s="98" t="s">
        <v>49</v>
      </c>
      <c r="F1153" s="98" t="s">
        <v>164</v>
      </c>
      <c r="G1153" s="98" t="s">
        <v>4120</v>
      </c>
      <c r="H1153" s="98" t="s">
        <v>7693</v>
      </c>
      <c r="I1153" s="98" t="s">
        <v>6091</v>
      </c>
      <c r="J1153" s="99">
        <v>45788</v>
      </c>
      <c r="K1153" s="107">
        <v>15000000</v>
      </c>
      <c r="L1153" s="98" t="s">
        <v>10182</v>
      </c>
      <c r="M1153" s="23">
        <v>1461</v>
      </c>
      <c r="N1153" s="23">
        <v>7</v>
      </c>
      <c r="O1153" s="107">
        <v>15000000</v>
      </c>
      <c r="P1153" s="23">
        <v>180</v>
      </c>
      <c r="Q1153" s="23">
        <v>2</v>
      </c>
      <c r="R1153" s="23">
        <v>2</v>
      </c>
      <c r="S1153" s="23">
        <v>0</v>
      </c>
      <c r="T1153" s="47">
        <v>15</v>
      </c>
      <c r="U1153" s="98" t="s">
        <v>376</v>
      </c>
      <c r="V1153" s="98" t="s">
        <v>3139</v>
      </c>
      <c r="W1153" s="69">
        <f t="shared" si="34"/>
        <v>6.4475378388127016E-2</v>
      </c>
    </row>
    <row r="1154" spans="1:23">
      <c r="A1154">
        <f t="shared" si="35"/>
        <v>649</v>
      </c>
      <c r="B1154" s="99">
        <v>44408</v>
      </c>
      <c r="C1154" s="23">
        <v>566</v>
      </c>
      <c r="D1154" s="23">
        <v>5</v>
      </c>
      <c r="E1154" s="98" t="s">
        <v>49</v>
      </c>
      <c r="F1154" s="98" t="s">
        <v>164</v>
      </c>
      <c r="G1154" s="98" t="s">
        <v>4120</v>
      </c>
      <c r="H1154" s="98" t="s">
        <v>7693</v>
      </c>
      <c r="I1154" s="98" t="s">
        <v>6091</v>
      </c>
      <c r="J1154" s="99">
        <v>45057</v>
      </c>
      <c r="K1154" s="107">
        <v>5000000</v>
      </c>
      <c r="L1154" s="98" t="s">
        <v>10183</v>
      </c>
      <c r="M1154" s="23">
        <v>730</v>
      </c>
      <c r="N1154" s="23">
        <v>7</v>
      </c>
      <c r="O1154" s="107">
        <v>5000000</v>
      </c>
      <c r="P1154" s="23">
        <v>180</v>
      </c>
      <c r="Q1154" s="23">
        <v>2</v>
      </c>
      <c r="R1154" s="23">
        <v>2</v>
      </c>
      <c r="S1154" s="23">
        <v>0</v>
      </c>
      <c r="T1154" s="47">
        <v>5</v>
      </c>
      <c r="U1154" s="98" t="s">
        <v>85</v>
      </c>
      <c r="V1154" s="98" t="s">
        <v>3139</v>
      </c>
      <c r="W1154" s="69">
        <f t="shared" ref="W1154:W1217" si="36">+T1154/SUM($T$2:$T$5848)*A1154</f>
        <v>1.0107372119298172E-2</v>
      </c>
    </row>
    <row r="1155" spans="1:23">
      <c r="A1155">
        <f t="shared" ref="A1155:A1218" si="37">+J1155-B1155</f>
        <v>1015</v>
      </c>
      <c r="B1155" s="99">
        <v>44408</v>
      </c>
      <c r="C1155" s="23">
        <v>567</v>
      </c>
      <c r="D1155" s="23">
        <v>5</v>
      </c>
      <c r="E1155" s="98" t="s">
        <v>49</v>
      </c>
      <c r="F1155" s="98" t="s">
        <v>164</v>
      </c>
      <c r="G1155" s="98" t="s">
        <v>4120</v>
      </c>
      <c r="H1155" s="98" t="s">
        <v>7693</v>
      </c>
      <c r="I1155" s="98" t="s">
        <v>6091</v>
      </c>
      <c r="J1155" s="99">
        <v>45423</v>
      </c>
      <c r="K1155" s="107">
        <v>11000000</v>
      </c>
      <c r="L1155" s="98" t="s">
        <v>10184</v>
      </c>
      <c r="M1155" s="23">
        <v>1096</v>
      </c>
      <c r="N1155" s="23">
        <v>7</v>
      </c>
      <c r="O1155" s="107">
        <v>11000000</v>
      </c>
      <c r="P1155" s="23">
        <v>180</v>
      </c>
      <c r="Q1155" s="23">
        <v>2</v>
      </c>
      <c r="R1155" s="23">
        <v>2</v>
      </c>
      <c r="S1155" s="23">
        <v>0</v>
      </c>
      <c r="T1155" s="47">
        <v>11</v>
      </c>
      <c r="U1155" s="98" t="s">
        <v>376</v>
      </c>
      <c r="V1155" s="98" t="s">
        <v>3139</v>
      </c>
      <c r="W1155" s="69">
        <f t="shared" si="36"/>
        <v>3.4776212546059809E-2</v>
      </c>
    </row>
    <row r="1156" spans="1:23">
      <c r="A1156">
        <f t="shared" si="37"/>
        <v>1015</v>
      </c>
      <c r="B1156" s="99">
        <v>44408</v>
      </c>
      <c r="C1156" s="23">
        <v>568</v>
      </c>
      <c r="D1156" s="23">
        <v>5</v>
      </c>
      <c r="E1156" s="98" t="s">
        <v>49</v>
      </c>
      <c r="F1156" s="98" t="s">
        <v>164</v>
      </c>
      <c r="G1156" s="98" t="s">
        <v>4120</v>
      </c>
      <c r="H1156" s="98" t="s">
        <v>7693</v>
      </c>
      <c r="I1156" s="98" t="s">
        <v>6091</v>
      </c>
      <c r="J1156" s="99">
        <v>45423</v>
      </c>
      <c r="K1156" s="107">
        <v>21000000</v>
      </c>
      <c r="L1156" s="98" t="s">
        <v>10185</v>
      </c>
      <c r="M1156" s="23">
        <v>1096</v>
      </c>
      <c r="N1156" s="23">
        <v>7</v>
      </c>
      <c r="O1156" s="107">
        <v>21000000</v>
      </c>
      <c r="P1156" s="23">
        <v>180</v>
      </c>
      <c r="Q1156" s="23">
        <v>2</v>
      </c>
      <c r="R1156" s="23">
        <v>2</v>
      </c>
      <c r="S1156" s="23">
        <v>0</v>
      </c>
      <c r="T1156" s="47">
        <v>21</v>
      </c>
      <c r="U1156" s="98" t="s">
        <v>376</v>
      </c>
      <c r="V1156" s="98" t="s">
        <v>3139</v>
      </c>
      <c r="W1156" s="69">
        <f t="shared" si="36"/>
        <v>6.6390951224296002E-2</v>
      </c>
    </row>
    <row r="1157" spans="1:23">
      <c r="A1157">
        <f t="shared" si="37"/>
        <v>649</v>
      </c>
      <c r="B1157" s="99">
        <v>44408</v>
      </c>
      <c r="C1157" s="23">
        <v>569</v>
      </c>
      <c r="D1157" s="23">
        <v>5</v>
      </c>
      <c r="E1157" s="98" t="s">
        <v>49</v>
      </c>
      <c r="F1157" s="98" t="s">
        <v>164</v>
      </c>
      <c r="G1157" s="98" t="s">
        <v>4120</v>
      </c>
      <c r="H1157" s="98" t="s">
        <v>7693</v>
      </c>
      <c r="I1157" s="98" t="s">
        <v>6091</v>
      </c>
      <c r="J1157" s="99">
        <v>45057</v>
      </c>
      <c r="K1157" s="107">
        <v>5000000</v>
      </c>
      <c r="L1157" s="98" t="s">
        <v>10186</v>
      </c>
      <c r="M1157" s="23">
        <v>730</v>
      </c>
      <c r="N1157" s="23">
        <v>7</v>
      </c>
      <c r="O1157" s="107">
        <v>5000000</v>
      </c>
      <c r="P1157" s="23">
        <v>180</v>
      </c>
      <c r="Q1157" s="23">
        <v>2</v>
      </c>
      <c r="R1157" s="23">
        <v>2</v>
      </c>
      <c r="S1157" s="23">
        <v>0</v>
      </c>
      <c r="T1157" s="47">
        <v>5</v>
      </c>
      <c r="U1157" s="98" t="s">
        <v>85</v>
      </c>
      <c r="V1157" s="98" t="s">
        <v>3139</v>
      </c>
      <c r="W1157" s="69">
        <f t="shared" si="36"/>
        <v>1.0107372119298172E-2</v>
      </c>
    </row>
    <row r="1158" spans="1:23">
      <c r="A1158">
        <f t="shared" si="37"/>
        <v>649</v>
      </c>
      <c r="B1158" s="99">
        <v>44408</v>
      </c>
      <c r="C1158" s="23">
        <v>570</v>
      </c>
      <c r="D1158" s="23">
        <v>5</v>
      </c>
      <c r="E1158" s="98" t="s">
        <v>49</v>
      </c>
      <c r="F1158" s="98" t="s">
        <v>164</v>
      </c>
      <c r="G1158" s="98" t="s">
        <v>4120</v>
      </c>
      <c r="H1158" s="98" t="s">
        <v>7693</v>
      </c>
      <c r="I1158" s="98" t="s">
        <v>6091</v>
      </c>
      <c r="J1158" s="99">
        <v>45057</v>
      </c>
      <c r="K1158" s="107">
        <v>6000000</v>
      </c>
      <c r="L1158" s="98" t="s">
        <v>10187</v>
      </c>
      <c r="M1158" s="23">
        <v>730</v>
      </c>
      <c r="N1158" s="23">
        <v>7</v>
      </c>
      <c r="O1158" s="107">
        <v>6000000</v>
      </c>
      <c r="P1158" s="23">
        <v>180</v>
      </c>
      <c r="Q1158" s="23">
        <v>2</v>
      </c>
      <c r="R1158" s="23">
        <v>2</v>
      </c>
      <c r="S1158" s="23">
        <v>0</v>
      </c>
      <c r="T1158" s="47">
        <v>6</v>
      </c>
      <c r="U1158" s="98" t="s">
        <v>85</v>
      </c>
      <c r="V1158" s="98" t="s">
        <v>3139</v>
      </c>
      <c r="W1158" s="69">
        <f t="shared" si="36"/>
        <v>1.2128846543157806E-2</v>
      </c>
    </row>
    <row r="1159" spans="1:23">
      <c r="A1159">
        <f t="shared" si="37"/>
        <v>649</v>
      </c>
      <c r="B1159" s="99">
        <v>44408</v>
      </c>
      <c r="C1159" s="23">
        <v>571</v>
      </c>
      <c r="D1159" s="23">
        <v>5</v>
      </c>
      <c r="E1159" s="98" t="s">
        <v>49</v>
      </c>
      <c r="F1159" s="98" t="s">
        <v>164</v>
      </c>
      <c r="G1159" s="98" t="s">
        <v>4120</v>
      </c>
      <c r="H1159" s="98" t="s">
        <v>7693</v>
      </c>
      <c r="I1159" s="98" t="s">
        <v>6091</v>
      </c>
      <c r="J1159" s="99">
        <v>45057</v>
      </c>
      <c r="K1159" s="107">
        <v>6500000</v>
      </c>
      <c r="L1159" s="98" t="s">
        <v>10188</v>
      </c>
      <c r="M1159" s="23">
        <v>730</v>
      </c>
      <c r="N1159" s="23">
        <v>7</v>
      </c>
      <c r="O1159" s="107">
        <v>6500000</v>
      </c>
      <c r="P1159" s="23">
        <v>180</v>
      </c>
      <c r="Q1159" s="23">
        <v>2</v>
      </c>
      <c r="R1159" s="23">
        <v>2</v>
      </c>
      <c r="S1159" s="23">
        <v>0</v>
      </c>
      <c r="T1159" s="47">
        <v>6.5</v>
      </c>
      <c r="U1159" s="98" t="s">
        <v>85</v>
      </c>
      <c r="V1159" s="98" t="s">
        <v>3139</v>
      </c>
      <c r="W1159" s="69">
        <f t="shared" si="36"/>
        <v>1.3139583755087621E-2</v>
      </c>
    </row>
    <row r="1160" spans="1:23">
      <c r="A1160">
        <f t="shared" si="37"/>
        <v>1745</v>
      </c>
      <c r="B1160" s="99">
        <v>44408</v>
      </c>
      <c r="C1160" s="23">
        <v>572</v>
      </c>
      <c r="D1160" s="23">
        <v>5</v>
      </c>
      <c r="E1160" s="98" t="s">
        <v>49</v>
      </c>
      <c r="F1160" s="98" t="s">
        <v>164</v>
      </c>
      <c r="G1160" s="98" t="s">
        <v>4120</v>
      </c>
      <c r="H1160" s="98" t="s">
        <v>7693</v>
      </c>
      <c r="I1160" s="98" t="s">
        <v>6091</v>
      </c>
      <c r="J1160" s="99">
        <v>46153</v>
      </c>
      <c r="K1160" s="107">
        <v>100000000</v>
      </c>
      <c r="L1160" s="98" t="s">
        <v>10189</v>
      </c>
      <c r="M1160" s="23">
        <v>1826</v>
      </c>
      <c r="N1160" s="23">
        <v>7</v>
      </c>
      <c r="O1160" s="107">
        <v>100000000</v>
      </c>
      <c r="P1160" s="23">
        <v>30</v>
      </c>
      <c r="Q1160" s="23">
        <v>2</v>
      </c>
      <c r="R1160" s="23">
        <v>2</v>
      </c>
      <c r="S1160" s="23">
        <v>2.65</v>
      </c>
      <c r="T1160" s="47">
        <v>97.603954999999999</v>
      </c>
      <c r="U1160" s="98" t="s">
        <v>376</v>
      </c>
      <c r="V1160" s="98" t="s">
        <v>3139</v>
      </c>
      <c r="W1160" s="69">
        <f t="shared" si="36"/>
        <v>0.53050123764496371</v>
      </c>
    </row>
    <row r="1161" spans="1:23">
      <c r="A1161">
        <f t="shared" si="37"/>
        <v>1015</v>
      </c>
      <c r="B1161" s="99">
        <v>44408</v>
      </c>
      <c r="C1161" s="23">
        <v>573</v>
      </c>
      <c r="D1161" s="23">
        <v>5</v>
      </c>
      <c r="E1161" s="98" t="s">
        <v>49</v>
      </c>
      <c r="F1161" s="98" t="s">
        <v>164</v>
      </c>
      <c r="G1161" s="98" t="s">
        <v>4120</v>
      </c>
      <c r="H1161" s="98" t="s">
        <v>7693</v>
      </c>
      <c r="I1161" s="98" t="s">
        <v>6091</v>
      </c>
      <c r="J1161" s="99">
        <v>45423</v>
      </c>
      <c r="K1161" s="107">
        <v>30000000</v>
      </c>
      <c r="L1161" s="98" t="s">
        <v>10190</v>
      </c>
      <c r="M1161" s="23">
        <v>1096</v>
      </c>
      <c r="N1161" s="23">
        <v>7</v>
      </c>
      <c r="O1161" s="107">
        <v>30000000</v>
      </c>
      <c r="P1161" s="23">
        <v>180</v>
      </c>
      <c r="Q1161" s="23">
        <v>2</v>
      </c>
      <c r="R1161" s="23">
        <v>2</v>
      </c>
      <c r="S1161" s="23">
        <v>0</v>
      </c>
      <c r="T1161" s="47">
        <v>30</v>
      </c>
      <c r="U1161" s="98" t="s">
        <v>376</v>
      </c>
      <c r="V1161" s="98" t="s">
        <v>3139</v>
      </c>
      <c r="W1161" s="69">
        <f t="shared" si="36"/>
        <v>9.4844216034708578E-2</v>
      </c>
    </row>
    <row r="1162" spans="1:23">
      <c r="A1162">
        <f t="shared" si="37"/>
        <v>1015</v>
      </c>
      <c r="B1162" s="99">
        <v>44408</v>
      </c>
      <c r="C1162" s="23">
        <v>574</v>
      </c>
      <c r="D1162" s="23">
        <v>5</v>
      </c>
      <c r="E1162" s="98" t="s">
        <v>49</v>
      </c>
      <c r="F1162" s="98" t="s">
        <v>164</v>
      </c>
      <c r="G1162" s="98" t="s">
        <v>4120</v>
      </c>
      <c r="H1162" s="98" t="s">
        <v>7693</v>
      </c>
      <c r="I1162" s="98" t="s">
        <v>6091</v>
      </c>
      <c r="J1162" s="99">
        <v>45423</v>
      </c>
      <c r="K1162" s="107">
        <v>40000000</v>
      </c>
      <c r="L1162" s="98" t="s">
        <v>10191</v>
      </c>
      <c r="M1162" s="23">
        <v>1096</v>
      </c>
      <c r="N1162" s="23">
        <v>7</v>
      </c>
      <c r="O1162" s="107">
        <v>40000000</v>
      </c>
      <c r="P1162" s="23">
        <v>180</v>
      </c>
      <c r="Q1162" s="23">
        <v>2</v>
      </c>
      <c r="R1162" s="23">
        <v>2</v>
      </c>
      <c r="S1162" s="23">
        <v>2.65</v>
      </c>
      <c r="T1162" s="47">
        <v>40.303333000000002</v>
      </c>
      <c r="U1162" s="98" t="s">
        <v>376</v>
      </c>
      <c r="V1162" s="98" t="s">
        <v>3139</v>
      </c>
      <c r="W1162" s="69">
        <f t="shared" si="36"/>
        <v>0.12741793406569329</v>
      </c>
    </row>
    <row r="1163" spans="1:23">
      <c r="A1163">
        <f t="shared" si="37"/>
        <v>1745</v>
      </c>
      <c r="B1163" s="99">
        <v>44408</v>
      </c>
      <c r="C1163" s="23">
        <v>575</v>
      </c>
      <c r="D1163" s="23">
        <v>5</v>
      </c>
      <c r="E1163" s="98" t="s">
        <v>49</v>
      </c>
      <c r="F1163" s="98" t="s">
        <v>164</v>
      </c>
      <c r="G1163" s="98" t="s">
        <v>4120</v>
      </c>
      <c r="H1163" s="98" t="s">
        <v>7693</v>
      </c>
      <c r="I1163" s="98" t="s">
        <v>6091</v>
      </c>
      <c r="J1163" s="99">
        <v>46153</v>
      </c>
      <c r="K1163" s="107">
        <v>140000000</v>
      </c>
      <c r="L1163" s="98" t="s">
        <v>10192</v>
      </c>
      <c r="M1163" s="23">
        <v>1826</v>
      </c>
      <c r="N1163" s="23">
        <v>7</v>
      </c>
      <c r="O1163" s="107">
        <v>140000000</v>
      </c>
      <c r="P1163" s="23">
        <v>180</v>
      </c>
      <c r="Q1163" s="23">
        <v>2</v>
      </c>
      <c r="R1163" s="23">
        <v>2</v>
      </c>
      <c r="S1163" s="23">
        <v>2.65</v>
      </c>
      <c r="T1163" s="47">
        <v>140.81499099999999</v>
      </c>
      <c r="U1163" s="98" t="s">
        <v>376</v>
      </c>
      <c r="V1163" s="98" t="s">
        <v>3139</v>
      </c>
      <c r="W1163" s="69">
        <f t="shared" si="36"/>
        <v>0.76536372941510844</v>
      </c>
    </row>
    <row r="1164" spans="1:23">
      <c r="A1164">
        <f t="shared" si="37"/>
        <v>1745</v>
      </c>
      <c r="B1164" s="99">
        <v>44408</v>
      </c>
      <c r="C1164" s="23">
        <v>576</v>
      </c>
      <c r="D1164" s="23">
        <v>5</v>
      </c>
      <c r="E1164" s="98" t="s">
        <v>49</v>
      </c>
      <c r="F1164" s="98" t="s">
        <v>164</v>
      </c>
      <c r="G1164" s="98" t="s">
        <v>4120</v>
      </c>
      <c r="H1164" s="98" t="s">
        <v>7693</v>
      </c>
      <c r="I1164" s="98" t="s">
        <v>6091</v>
      </c>
      <c r="J1164" s="99">
        <v>46153</v>
      </c>
      <c r="K1164" s="107">
        <v>19500000</v>
      </c>
      <c r="L1164" s="98" t="s">
        <v>10193</v>
      </c>
      <c r="M1164" s="23">
        <v>1826</v>
      </c>
      <c r="N1164" s="23">
        <v>7</v>
      </c>
      <c r="O1164" s="107">
        <v>19500000</v>
      </c>
      <c r="P1164" s="23">
        <v>180</v>
      </c>
      <c r="Q1164" s="23">
        <v>2</v>
      </c>
      <c r="R1164" s="23">
        <v>2</v>
      </c>
      <c r="S1164" s="23">
        <v>0</v>
      </c>
      <c r="T1164" s="47">
        <v>19.5</v>
      </c>
      <c r="U1164" s="98" t="s">
        <v>376</v>
      </c>
      <c r="V1164" s="98" t="s">
        <v>3139</v>
      </c>
      <c r="W1164" s="69">
        <f t="shared" si="36"/>
        <v>0.10598724338656965</v>
      </c>
    </row>
    <row r="1165" spans="1:23">
      <c r="A1165">
        <f t="shared" si="37"/>
        <v>649</v>
      </c>
      <c r="B1165" s="99">
        <v>44408</v>
      </c>
      <c r="C1165" s="23">
        <v>577</v>
      </c>
      <c r="D1165" s="23">
        <v>5</v>
      </c>
      <c r="E1165" s="98" t="s">
        <v>49</v>
      </c>
      <c r="F1165" s="98" t="s">
        <v>164</v>
      </c>
      <c r="G1165" s="98" t="s">
        <v>4120</v>
      </c>
      <c r="H1165" s="98" t="s">
        <v>7693</v>
      </c>
      <c r="I1165" s="98" t="s">
        <v>6091</v>
      </c>
      <c r="J1165" s="99">
        <v>45057</v>
      </c>
      <c r="K1165" s="107">
        <v>10000000</v>
      </c>
      <c r="L1165" s="98" t="s">
        <v>10194</v>
      </c>
      <c r="M1165" s="23">
        <v>730</v>
      </c>
      <c r="N1165" s="23">
        <v>7</v>
      </c>
      <c r="O1165" s="107">
        <v>10000000</v>
      </c>
      <c r="P1165" s="23">
        <v>180</v>
      </c>
      <c r="Q1165" s="23">
        <v>2</v>
      </c>
      <c r="R1165" s="23">
        <v>2</v>
      </c>
      <c r="S1165" s="23">
        <v>0</v>
      </c>
      <c r="T1165" s="47">
        <v>10</v>
      </c>
      <c r="U1165" s="98" t="s">
        <v>85</v>
      </c>
      <c r="V1165" s="98" t="s">
        <v>3139</v>
      </c>
      <c r="W1165" s="69">
        <f t="shared" si="36"/>
        <v>2.0214744238596344E-2</v>
      </c>
    </row>
    <row r="1166" spans="1:23">
      <c r="A1166">
        <f t="shared" si="37"/>
        <v>1015</v>
      </c>
      <c r="B1166" s="99">
        <v>44408</v>
      </c>
      <c r="C1166" s="23">
        <v>578</v>
      </c>
      <c r="D1166" s="23">
        <v>5</v>
      </c>
      <c r="E1166" s="98" t="s">
        <v>49</v>
      </c>
      <c r="F1166" s="98" t="s">
        <v>164</v>
      </c>
      <c r="G1166" s="98" t="s">
        <v>4120</v>
      </c>
      <c r="H1166" s="98" t="s">
        <v>7693</v>
      </c>
      <c r="I1166" s="98" t="s">
        <v>6091</v>
      </c>
      <c r="J1166" s="99">
        <v>45423</v>
      </c>
      <c r="K1166" s="107">
        <v>5000000</v>
      </c>
      <c r="L1166" s="98" t="s">
        <v>10195</v>
      </c>
      <c r="M1166" s="23">
        <v>1096</v>
      </c>
      <c r="N1166" s="23">
        <v>7</v>
      </c>
      <c r="O1166" s="107">
        <v>5000000</v>
      </c>
      <c r="P1166" s="23">
        <v>180</v>
      </c>
      <c r="Q1166" s="23">
        <v>2</v>
      </c>
      <c r="R1166" s="23">
        <v>2</v>
      </c>
      <c r="S1166" s="23">
        <v>0</v>
      </c>
      <c r="T1166" s="47">
        <v>5</v>
      </c>
      <c r="U1166" s="98" t="s">
        <v>376</v>
      </c>
      <c r="V1166" s="98" t="s">
        <v>3139</v>
      </c>
      <c r="W1166" s="69">
        <f t="shared" si="36"/>
        <v>1.5807369339118096E-2</v>
      </c>
    </row>
    <row r="1167" spans="1:23">
      <c r="A1167">
        <f t="shared" si="37"/>
        <v>1015</v>
      </c>
      <c r="B1167" s="99">
        <v>44408</v>
      </c>
      <c r="C1167" s="23">
        <v>579</v>
      </c>
      <c r="D1167" s="23">
        <v>5</v>
      </c>
      <c r="E1167" s="98" t="s">
        <v>49</v>
      </c>
      <c r="F1167" s="98" t="s">
        <v>164</v>
      </c>
      <c r="G1167" s="98" t="s">
        <v>4120</v>
      </c>
      <c r="H1167" s="98" t="s">
        <v>7693</v>
      </c>
      <c r="I1167" s="98" t="s">
        <v>6091</v>
      </c>
      <c r="J1167" s="99">
        <v>45423</v>
      </c>
      <c r="K1167" s="107">
        <v>25000000</v>
      </c>
      <c r="L1167" s="98" t="s">
        <v>10196</v>
      </c>
      <c r="M1167" s="23">
        <v>1096</v>
      </c>
      <c r="N1167" s="23">
        <v>7</v>
      </c>
      <c r="O1167" s="107">
        <v>25000000</v>
      </c>
      <c r="P1167" s="23">
        <v>180</v>
      </c>
      <c r="Q1167" s="23">
        <v>2</v>
      </c>
      <c r="R1167" s="23">
        <v>2</v>
      </c>
      <c r="S1167" s="23">
        <v>0</v>
      </c>
      <c r="T1167" s="47">
        <v>10.316941999999999</v>
      </c>
      <c r="U1167" s="98" t="s">
        <v>376</v>
      </c>
      <c r="V1167" s="98" t="s">
        <v>3139</v>
      </c>
      <c r="W1167" s="69">
        <f t="shared" si="36"/>
        <v>3.2616742528851946E-2</v>
      </c>
    </row>
    <row r="1168" spans="1:23">
      <c r="A1168">
        <f t="shared" si="37"/>
        <v>1015</v>
      </c>
      <c r="B1168" s="99">
        <v>44408</v>
      </c>
      <c r="C1168" s="23">
        <v>580</v>
      </c>
      <c r="D1168" s="23">
        <v>5</v>
      </c>
      <c r="E1168" s="98" t="s">
        <v>49</v>
      </c>
      <c r="F1168" s="98" t="s">
        <v>164</v>
      </c>
      <c r="G1168" s="98" t="s">
        <v>4120</v>
      </c>
      <c r="H1168" s="98" t="s">
        <v>7693</v>
      </c>
      <c r="I1168" s="98" t="s">
        <v>6091</v>
      </c>
      <c r="J1168" s="99">
        <v>45423</v>
      </c>
      <c r="K1168" s="107">
        <v>12000000</v>
      </c>
      <c r="L1168" s="98" t="s">
        <v>10197</v>
      </c>
      <c r="M1168" s="23">
        <v>1096</v>
      </c>
      <c r="N1168" s="23">
        <v>7</v>
      </c>
      <c r="O1168" s="107">
        <v>12000000</v>
      </c>
      <c r="P1168" s="23">
        <v>180</v>
      </c>
      <c r="Q1168" s="23">
        <v>2</v>
      </c>
      <c r="R1168" s="23">
        <v>2</v>
      </c>
      <c r="S1168" s="23">
        <v>0</v>
      </c>
      <c r="T1168" s="47">
        <v>12</v>
      </c>
      <c r="U1168" s="98" t="s">
        <v>376</v>
      </c>
      <c r="V1168" s="98" t="s">
        <v>3139</v>
      </c>
      <c r="W1168" s="69">
        <f t="shared" si="36"/>
        <v>3.7937686413883426E-2</v>
      </c>
    </row>
    <row r="1169" spans="1:23">
      <c r="A1169">
        <f t="shared" si="37"/>
        <v>1015</v>
      </c>
      <c r="B1169" s="99">
        <v>44408</v>
      </c>
      <c r="C1169" s="23">
        <v>581</v>
      </c>
      <c r="D1169" s="23">
        <v>5</v>
      </c>
      <c r="E1169" s="98" t="s">
        <v>49</v>
      </c>
      <c r="F1169" s="98" t="s">
        <v>164</v>
      </c>
      <c r="G1169" s="98" t="s">
        <v>4120</v>
      </c>
      <c r="H1169" s="98" t="s">
        <v>7693</v>
      </c>
      <c r="I1169" s="98" t="s">
        <v>6091</v>
      </c>
      <c r="J1169" s="99">
        <v>45423</v>
      </c>
      <c r="K1169" s="107">
        <v>13600000</v>
      </c>
      <c r="L1169" s="98" t="s">
        <v>10198</v>
      </c>
      <c r="M1169" s="23">
        <v>1096</v>
      </c>
      <c r="N1169" s="23">
        <v>7</v>
      </c>
      <c r="O1169" s="107">
        <v>13600000</v>
      </c>
      <c r="P1169" s="23">
        <v>180</v>
      </c>
      <c r="Q1169" s="23">
        <v>2</v>
      </c>
      <c r="R1169" s="23">
        <v>2</v>
      </c>
      <c r="S1169" s="23">
        <v>0</v>
      </c>
      <c r="T1169" s="47">
        <v>13.6</v>
      </c>
      <c r="U1169" s="98" t="s">
        <v>376</v>
      </c>
      <c r="V1169" s="98" t="s">
        <v>3139</v>
      </c>
      <c r="W1169" s="69">
        <f t="shared" si="36"/>
        <v>4.2996044602401216E-2</v>
      </c>
    </row>
    <row r="1170" spans="1:23">
      <c r="A1170">
        <f t="shared" si="37"/>
        <v>2110</v>
      </c>
      <c r="B1170" s="99">
        <v>44408</v>
      </c>
      <c r="C1170" s="23">
        <v>582</v>
      </c>
      <c r="D1170" s="23">
        <v>5</v>
      </c>
      <c r="E1170" s="98" t="s">
        <v>49</v>
      </c>
      <c r="F1170" s="98" t="s">
        <v>164</v>
      </c>
      <c r="G1170" s="98" t="s">
        <v>4120</v>
      </c>
      <c r="H1170" s="98" t="s">
        <v>7693</v>
      </c>
      <c r="I1170" s="98" t="s">
        <v>6091</v>
      </c>
      <c r="J1170" s="99">
        <v>46518</v>
      </c>
      <c r="K1170" s="107">
        <v>23000000</v>
      </c>
      <c r="L1170" s="98" t="s">
        <v>10199</v>
      </c>
      <c r="M1170" s="23">
        <v>2191</v>
      </c>
      <c r="N1170" s="23">
        <v>7</v>
      </c>
      <c r="O1170" s="107">
        <v>23000000</v>
      </c>
      <c r="P1170" s="23">
        <v>180</v>
      </c>
      <c r="Q1170" s="23">
        <v>2</v>
      </c>
      <c r="R1170" s="23">
        <v>2</v>
      </c>
      <c r="S1170" s="23">
        <v>0</v>
      </c>
      <c r="T1170" s="47">
        <v>23</v>
      </c>
      <c r="U1170" s="98" t="s">
        <v>376</v>
      </c>
      <c r="V1170" s="98" t="s">
        <v>3139</v>
      </c>
      <c r="W1170" s="69">
        <f t="shared" si="36"/>
        <v>0.15115894266549779</v>
      </c>
    </row>
    <row r="1171" spans="1:23">
      <c r="A1171">
        <f t="shared" si="37"/>
        <v>2140</v>
      </c>
      <c r="B1171" s="99">
        <v>44408</v>
      </c>
      <c r="C1171" s="23">
        <v>583</v>
      </c>
      <c r="D1171" s="23">
        <v>5</v>
      </c>
      <c r="E1171" s="98" t="s">
        <v>49</v>
      </c>
      <c r="F1171" s="98" t="s">
        <v>164</v>
      </c>
      <c r="G1171" s="98" t="s">
        <v>4120</v>
      </c>
      <c r="H1171" s="98" t="s">
        <v>7693</v>
      </c>
      <c r="I1171" s="98" t="s">
        <v>6416</v>
      </c>
      <c r="J1171" s="99">
        <v>46548</v>
      </c>
      <c r="K1171" s="107">
        <v>100000000</v>
      </c>
      <c r="L1171" s="98" t="s">
        <v>10869</v>
      </c>
      <c r="M1171" s="23">
        <v>2191</v>
      </c>
      <c r="N1171" s="23">
        <v>7</v>
      </c>
      <c r="O1171" s="107">
        <v>100000000</v>
      </c>
      <c r="P1171" s="23">
        <v>180</v>
      </c>
      <c r="Q1171" s="23">
        <v>2</v>
      </c>
      <c r="R1171" s="23">
        <v>2</v>
      </c>
      <c r="S1171" s="23">
        <v>0</v>
      </c>
      <c r="T1171" s="47">
        <v>100</v>
      </c>
      <c r="U1171" s="98" t="s">
        <v>376</v>
      </c>
      <c r="V1171" s="98" t="s">
        <v>3139</v>
      </c>
      <c r="W1171" s="69">
        <f t="shared" si="36"/>
        <v>0.66655705193522607</v>
      </c>
    </row>
    <row r="1172" spans="1:23">
      <c r="A1172">
        <f t="shared" si="37"/>
        <v>679</v>
      </c>
      <c r="B1172" s="99">
        <v>44408</v>
      </c>
      <c r="C1172" s="23">
        <v>584</v>
      </c>
      <c r="D1172" s="23">
        <v>5</v>
      </c>
      <c r="E1172" s="98" t="s">
        <v>49</v>
      </c>
      <c r="F1172" s="98" t="s">
        <v>164</v>
      </c>
      <c r="G1172" s="98" t="s">
        <v>4120</v>
      </c>
      <c r="H1172" s="98" t="s">
        <v>7693</v>
      </c>
      <c r="I1172" s="98" t="s">
        <v>6416</v>
      </c>
      <c r="J1172" s="99">
        <v>45087</v>
      </c>
      <c r="K1172" s="107">
        <v>7000000</v>
      </c>
      <c r="L1172" s="98" t="s">
        <v>10870</v>
      </c>
      <c r="M1172" s="23">
        <v>730</v>
      </c>
      <c r="N1172" s="23">
        <v>7</v>
      </c>
      <c r="O1172" s="107">
        <v>7000000</v>
      </c>
      <c r="P1172" s="23">
        <v>180</v>
      </c>
      <c r="Q1172" s="23">
        <v>2</v>
      </c>
      <c r="R1172" s="23">
        <v>2</v>
      </c>
      <c r="S1172" s="23">
        <v>0</v>
      </c>
      <c r="T1172" s="47">
        <v>7</v>
      </c>
      <c r="U1172" s="98" t="s">
        <v>85</v>
      </c>
      <c r="V1172" s="98" t="s">
        <v>3139</v>
      </c>
      <c r="W1172" s="69">
        <f t="shared" si="36"/>
        <v>1.4804419008636119E-2</v>
      </c>
    </row>
    <row r="1173" spans="1:23">
      <c r="A1173">
        <f t="shared" si="37"/>
        <v>1410</v>
      </c>
      <c r="B1173" s="99">
        <v>44408</v>
      </c>
      <c r="C1173" s="23">
        <v>585</v>
      </c>
      <c r="D1173" s="23">
        <v>5</v>
      </c>
      <c r="E1173" s="98" t="s">
        <v>49</v>
      </c>
      <c r="F1173" s="98" t="s">
        <v>164</v>
      </c>
      <c r="G1173" s="98" t="s">
        <v>4120</v>
      </c>
      <c r="H1173" s="98" t="s">
        <v>7693</v>
      </c>
      <c r="I1173" s="98" t="s">
        <v>6416</v>
      </c>
      <c r="J1173" s="99">
        <v>45818</v>
      </c>
      <c r="K1173" s="107">
        <v>25000000</v>
      </c>
      <c r="L1173" s="98" t="s">
        <v>10871</v>
      </c>
      <c r="M1173" s="23">
        <v>1461</v>
      </c>
      <c r="N1173" s="23">
        <v>7</v>
      </c>
      <c r="O1173" s="107">
        <v>25000000</v>
      </c>
      <c r="P1173" s="23">
        <v>180</v>
      </c>
      <c r="Q1173" s="23">
        <v>2</v>
      </c>
      <c r="R1173" s="23">
        <v>2</v>
      </c>
      <c r="S1173" s="23">
        <v>0</v>
      </c>
      <c r="T1173" s="47">
        <v>25</v>
      </c>
      <c r="U1173" s="98" t="s">
        <v>376</v>
      </c>
      <c r="V1173" s="98" t="s">
        <v>3139</v>
      </c>
      <c r="W1173" s="69">
        <f t="shared" si="36"/>
        <v>0.10979502841456411</v>
      </c>
    </row>
    <row r="1174" spans="1:23">
      <c r="A1174">
        <f t="shared" si="37"/>
        <v>1775</v>
      </c>
      <c r="B1174" s="99">
        <v>44408</v>
      </c>
      <c r="C1174" s="23">
        <v>586</v>
      </c>
      <c r="D1174" s="23">
        <v>5</v>
      </c>
      <c r="E1174" s="98" t="s">
        <v>49</v>
      </c>
      <c r="F1174" s="98" t="s">
        <v>164</v>
      </c>
      <c r="G1174" s="98" t="s">
        <v>4120</v>
      </c>
      <c r="H1174" s="98" t="s">
        <v>7693</v>
      </c>
      <c r="I1174" s="98" t="s">
        <v>6416</v>
      </c>
      <c r="J1174" s="99">
        <v>46183</v>
      </c>
      <c r="K1174" s="107">
        <v>40000000</v>
      </c>
      <c r="L1174" s="98" t="s">
        <v>10872</v>
      </c>
      <c r="M1174" s="23">
        <v>1826</v>
      </c>
      <c r="N1174" s="23">
        <v>7</v>
      </c>
      <c r="O1174" s="107">
        <v>40000000</v>
      </c>
      <c r="P1174" s="23">
        <v>180</v>
      </c>
      <c r="Q1174" s="23">
        <v>2</v>
      </c>
      <c r="R1174" s="23">
        <v>2</v>
      </c>
      <c r="S1174" s="23">
        <v>0</v>
      </c>
      <c r="T1174" s="47">
        <v>40</v>
      </c>
      <c r="U1174" s="98" t="s">
        <v>376</v>
      </c>
      <c r="V1174" s="98" t="s">
        <v>3139</v>
      </c>
      <c r="W1174" s="69">
        <f t="shared" si="36"/>
        <v>0.2211474331186965</v>
      </c>
    </row>
    <row r="1175" spans="1:23">
      <c r="A1175">
        <f t="shared" si="37"/>
        <v>1045</v>
      </c>
      <c r="B1175" s="99">
        <v>44408</v>
      </c>
      <c r="C1175" s="23">
        <v>587</v>
      </c>
      <c r="D1175" s="23">
        <v>5</v>
      </c>
      <c r="E1175" s="98" t="s">
        <v>49</v>
      </c>
      <c r="F1175" s="98" t="s">
        <v>164</v>
      </c>
      <c r="G1175" s="98" t="s">
        <v>4120</v>
      </c>
      <c r="H1175" s="98" t="s">
        <v>7693</v>
      </c>
      <c r="I1175" s="98" t="s">
        <v>6416</v>
      </c>
      <c r="J1175" s="99">
        <v>45453</v>
      </c>
      <c r="K1175" s="107">
        <v>22700000</v>
      </c>
      <c r="L1175" s="98" t="s">
        <v>10873</v>
      </c>
      <c r="M1175" s="23">
        <v>1096</v>
      </c>
      <c r="N1175" s="23">
        <v>7</v>
      </c>
      <c r="O1175" s="107">
        <v>22700000</v>
      </c>
      <c r="P1175" s="23">
        <v>180</v>
      </c>
      <c r="Q1175" s="23">
        <v>2</v>
      </c>
      <c r="R1175" s="23">
        <v>2</v>
      </c>
      <c r="S1175" s="23">
        <v>0</v>
      </c>
      <c r="T1175" s="47">
        <v>22.7</v>
      </c>
      <c r="U1175" s="98" t="s">
        <v>376</v>
      </c>
      <c r="V1175" s="98" t="s">
        <v>3139</v>
      </c>
      <c r="W1175" s="69">
        <f t="shared" si="36"/>
        <v>7.3886603305988161E-2</v>
      </c>
    </row>
    <row r="1176" spans="1:23">
      <c r="A1176">
        <f t="shared" si="37"/>
        <v>1775</v>
      </c>
      <c r="B1176" s="99">
        <v>44408</v>
      </c>
      <c r="C1176" s="23">
        <v>588</v>
      </c>
      <c r="D1176" s="23">
        <v>5</v>
      </c>
      <c r="E1176" s="98" t="s">
        <v>49</v>
      </c>
      <c r="F1176" s="98" t="s">
        <v>164</v>
      </c>
      <c r="G1176" s="98" t="s">
        <v>4120</v>
      </c>
      <c r="H1176" s="98" t="s">
        <v>7693</v>
      </c>
      <c r="I1176" s="98" t="s">
        <v>6416</v>
      </c>
      <c r="J1176" s="99">
        <v>46183</v>
      </c>
      <c r="K1176" s="107">
        <v>50000000</v>
      </c>
      <c r="L1176" s="98" t="s">
        <v>10874</v>
      </c>
      <c r="M1176" s="23">
        <v>1826</v>
      </c>
      <c r="N1176" s="23">
        <v>7</v>
      </c>
      <c r="O1176" s="107">
        <v>50000000</v>
      </c>
      <c r="P1176" s="23">
        <v>180</v>
      </c>
      <c r="Q1176" s="23">
        <v>2</v>
      </c>
      <c r="R1176" s="23">
        <v>2</v>
      </c>
      <c r="S1176" s="23">
        <v>0</v>
      </c>
      <c r="T1176" s="47">
        <v>50.243737000000003</v>
      </c>
      <c r="U1176" s="98" t="s">
        <v>376</v>
      </c>
      <c r="V1176" s="98" t="s">
        <v>3139</v>
      </c>
      <c r="W1176" s="69">
        <f t="shared" si="36"/>
        <v>0.27778183669602191</v>
      </c>
    </row>
    <row r="1177" spans="1:23">
      <c r="A1177">
        <f t="shared" si="37"/>
        <v>1045</v>
      </c>
      <c r="B1177" s="99">
        <v>44408</v>
      </c>
      <c r="C1177" s="23">
        <v>589</v>
      </c>
      <c r="D1177" s="23">
        <v>5</v>
      </c>
      <c r="E1177" s="98" t="s">
        <v>49</v>
      </c>
      <c r="F1177" s="98" t="s">
        <v>164</v>
      </c>
      <c r="G1177" s="98" t="s">
        <v>4120</v>
      </c>
      <c r="H1177" s="98" t="s">
        <v>7693</v>
      </c>
      <c r="I1177" s="98" t="s">
        <v>6416</v>
      </c>
      <c r="J1177" s="99">
        <v>45453</v>
      </c>
      <c r="K1177" s="107">
        <v>30000000</v>
      </c>
      <c r="L1177" s="98" t="s">
        <v>10875</v>
      </c>
      <c r="M1177" s="23">
        <v>1096</v>
      </c>
      <c r="N1177" s="23">
        <v>7</v>
      </c>
      <c r="O1177" s="107">
        <v>30000000</v>
      </c>
      <c r="P1177" s="23">
        <v>180</v>
      </c>
      <c r="Q1177" s="23">
        <v>2</v>
      </c>
      <c r="R1177" s="23">
        <v>2</v>
      </c>
      <c r="S1177" s="23">
        <v>0</v>
      </c>
      <c r="T1177" s="47">
        <v>30</v>
      </c>
      <c r="U1177" s="98" t="s">
        <v>376</v>
      </c>
      <c r="V1177" s="98" t="s">
        <v>3139</v>
      </c>
      <c r="W1177" s="69">
        <f t="shared" si="36"/>
        <v>9.7647493355931494E-2</v>
      </c>
    </row>
    <row r="1178" spans="1:23">
      <c r="A1178">
        <f t="shared" si="37"/>
        <v>1045</v>
      </c>
      <c r="B1178" s="99">
        <v>44408</v>
      </c>
      <c r="C1178" s="23">
        <v>590</v>
      </c>
      <c r="D1178" s="23">
        <v>5</v>
      </c>
      <c r="E1178" s="98" t="s">
        <v>49</v>
      </c>
      <c r="F1178" s="98" t="s">
        <v>164</v>
      </c>
      <c r="G1178" s="98" t="s">
        <v>4120</v>
      </c>
      <c r="H1178" s="98" t="s">
        <v>7693</v>
      </c>
      <c r="I1178" s="98" t="s">
        <v>6416</v>
      </c>
      <c r="J1178" s="99">
        <v>45453</v>
      </c>
      <c r="K1178" s="107">
        <v>10500000</v>
      </c>
      <c r="L1178" s="98" t="s">
        <v>10876</v>
      </c>
      <c r="M1178" s="23">
        <v>1096</v>
      </c>
      <c r="N1178" s="23">
        <v>7</v>
      </c>
      <c r="O1178" s="107">
        <v>10500000</v>
      </c>
      <c r="P1178" s="23">
        <v>180</v>
      </c>
      <c r="Q1178" s="23">
        <v>2</v>
      </c>
      <c r="R1178" s="23">
        <v>2</v>
      </c>
      <c r="S1178" s="23">
        <v>0</v>
      </c>
      <c r="T1178" s="47">
        <v>10.5</v>
      </c>
      <c r="U1178" s="98" t="s">
        <v>376</v>
      </c>
      <c r="V1178" s="98" t="s">
        <v>3139</v>
      </c>
      <c r="W1178" s="69">
        <f t="shared" si="36"/>
        <v>3.4176622674576017E-2</v>
      </c>
    </row>
    <row r="1179" spans="1:23">
      <c r="A1179">
        <f t="shared" si="37"/>
        <v>679</v>
      </c>
      <c r="B1179" s="99">
        <v>44408</v>
      </c>
      <c r="C1179" s="23">
        <v>591</v>
      </c>
      <c r="D1179" s="23">
        <v>5</v>
      </c>
      <c r="E1179" s="98" t="s">
        <v>49</v>
      </c>
      <c r="F1179" s="98" t="s">
        <v>164</v>
      </c>
      <c r="G1179" s="98" t="s">
        <v>4120</v>
      </c>
      <c r="H1179" s="98" t="s">
        <v>7693</v>
      </c>
      <c r="I1179" s="98" t="s">
        <v>6416</v>
      </c>
      <c r="J1179" s="99">
        <v>45087</v>
      </c>
      <c r="K1179" s="107">
        <v>8000000</v>
      </c>
      <c r="L1179" s="98" t="s">
        <v>10877</v>
      </c>
      <c r="M1179" s="23">
        <v>730</v>
      </c>
      <c r="N1179" s="23">
        <v>7</v>
      </c>
      <c r="O1179" s="107">
        <v>8000000</v>
      </c>
      <c r="P1179" s="23">
        <v>180</v>
      </c>
      <c r="Q1179" s="23">
        <v>2</v>
      </c>
      <c r="R1179" s="23">
        <v>2</v>
      </c>
      <c r="S1179" s="23">
        <v>0</v>
      </c>
      <c r="T1179" s="47">
        <v>8</v>
      </c>
      <c r="U1179" s="98" t="s">
        <v>85</v>
      </c>
      <c r="V1179" s="98" t="s">
        <v>3139</v>
      </c>
      <c r="W1179" s="69">
        <f t="shared" si="36"/>
        <v>1.6919336009869852E-2</v>
      </c>
    </row>
    <row r="1180" spans="1:23">
      <c r="A1180">
        <f t="shared" si="37"/>
        <v>1045</v>
      </c>
      <c r="B1180" s="99">
        <v>44408</v>
      </c>
      <c r="C1180" s="23">
        <v>592</v>
      </c>
      <c r="D1180" s="23">
        <v>5</v>
      </c>
      <c r="E1180" s="98" t="s">
        <v>49</v>
      </c>
      <c r="F1180" s="98" t="s">
        <v>164</v>
      </c>
      <c r="G1180" s="98" t="s">
        <v>4120</v>
      </c>
      <c r="H1180" s="98" t="s">
        <v>7693</v>
      </c>
      <c r="I1180" s="98" t="s">
        <v>6416</v>
      </c>
      <c r="J1180" s="99">
        <v>45453</v>
      </c>
      <c r="K1180" s="107">
        <v>9080000</v>
      </c>
      <c r="L1180" s="98" t="s">
        <v>10878</v>
      </c>
      <c r="M1180" s="23">
        <v>1096</v>
      </c>
      <c r="N1180" s="23">
        <v>7</v>
      </c>
      <c r="O1180" s="107">
        <v>9080000</v>
      </c>
      <c r="P1180" s="23">
        <v>180</v>
      </c>
      <c r="Q1180" s="23">
        <v>2</v>
      </c>
      <c r="R1180" s="23">
        <v>2</v>
      </c>
      <c r="S1180" s="23">
        <v>0</v>
      </c>
      <c r="T1180" s="47">
        <v>9.08</v>
      </c>
      <c r="U1180" s="98" t="s">
        <v>376</v>
      </c>
      <c r="V1180" s="98" t="s">
        <v>3139</v>
      </c>
      <c r="W1180" s="69">
        <f t="shared" si="36"/>
        <v>2.9554641322395263E-2</v>
      </c>
    </row>
    <row r="1181" spans="1:23">
      <c r="A1181">
        <f t="shared" si="37"/>
        <v>1045</v>
      </c>
      <c r="B1181" s="99">
        <v>44408</v>
      </c>
      <c r="C1181" s="23">
        <v>593</v>
      </c>
      <c r="D1181" s="23">
        <v>5</v>
      </c>
      <c r="E1181" s="98" t="s">
        <v>49</v>
      </c>
      <c r="F1181" s="98" t="s">
        <v>164</v>
      </c>
      <c r="G1181" s="98" t="s">
        <v>4120</v>
      </c>
      <c r="H1181" s="98" t="s">
        <v>7693</v>
      </c>
      <c r="I1181" s="98" t="s">
        <v>6416</v>
      </c>
      <c r="J1181" s="99">
        <v>45453</v>
      </c>
      <c r="K1181" s="107">
        <v>9080000</v>
      </c>
      <c r="L1181" s="98" t="s">
        <v>10879</v>
      </c>
      <c r="M1181" s="23">
        <v>1096</v>
      </c>
      <c r="N1181" s="23">
        <v>7</v>
      </c>
      <c r="O1181" s="107">
        <v>9080000</v>
      </c>
      <c r="P1181" s="23">
        <v>180</v>
      </c>
      <c r="Q1181" s="23">
        <v>2</v>
      </c>
      <c r="R1181" s="23">
        <v>2</v>
      </c>
      <c r="S1181" s="23">
        <v>0</v>
      </c>
      <c r="T1181" s="47">
        <v>9.08</v>
      </c>
      <c r="U1181" s="98" t="s">
        <v>376</v>
      </c>
      <c r="V1181" s="98" t="s">
        <v>3139</v>
      </c>
      <c r="W1181" s="69">
        <f t="shared" si="36"/>
        <v>2.9554641322395263E-2</v>
      </c>
    </row>
    <row r="1182" spans="1:23">
      <c r="A1182">
        <f t="shared" si="37"/>
        <v>1410</v>
      </c>
      <c r="B1182" s="99">
        <v>44408</v>
      </c>
      <c r="C1182" s="23">
        <v>594</v>
      </c>
      <c r="D1182" s="23">
        <v>5</v>
      </c>
      <c r="E1182" s="98" t="s">
        <v>49</v>
      </c>
      <c r="F1182" s="98" t="s">
        <v>164</v>
      </c>
      <c r="G1182" s="98" t="s">
        <v>4120</v>
      </c>
      <c r="H1182" s="98" t="s">
        <v>7693</v>
      </c>
      <c r="I1182" s="98" t="s">
        <v>6416</v>
      </c>
      <c r="J1182" s="99">
        <v>45818</v>
      </c>
      <c r="K1182" s="107">
        <v>17000000</v>
      </c>
      <c r="L1182" s="98" t="s">
        <v>10880</v>
      </c>
      <c r="M1182" s="23">
        <v>1461</v>
      </c>
      <c r="N1182" s="23">
        <v>7</v>
      </c>
      <c r="O1182" s="107">
        <v>17000000</v>
      </c>
      <c r="P1182" s="23">
        <v>180</v>
      </c>
      <c r="Q1182" s="23">
        <v>2</v>
      </c>
      <c r="R1182" s="23">
        <v>2</v>
      </c>
      <c r="S1182" s="23">
        <v>0</v>
      </c>
      <c r="T1182" s="47">
        <v>17</v>
      </c>
      <c r="U1182" s="98" t="s">
        <v>376</v>
      </c>
      <c r="V1182" s="98" t="s">
        <v>3139</v>
      </c>
      <c r="W1182" s="69">
        <f t="shared" si="36"/>
        <v>7.4660619321903599E-2</v>
      </c>
    </row>
    <row r="1183" spans="1:23">
      <c r="A1183">
        <f t="shared" si="37"/>
        <v>679</v>
      </c>
      <c r="B1183" s="99">
        <v>44408</v>
      </c>
      <c r="C1183" s="23">
        <v>595</v>
      </c>
      <c r="D1183" s="23">
        <v>5</v>
      </c>
      <c r="E1183" s="98" t="s">
        <v>49</v>
      </c>
      <c r="F1183" s="98" t="s">
        <v>164</v>
      </c>
      <c r="G1183" s="98" t="s">
        <v>4120</v>
      </c>
      <c r="H1183" s="98" t="s">
        <v>7693</v>
      </c>
      <c r="I1183" s="98" t="s">
        <v>6416</v>
      </c>
      <c r="J1183" s="99">
        <v>45087</v>
      </c>
      <c r="K1183" s="107">
        <v>8000000</v>
      </c>
      <c r="L1183" s="98" t="s">
        <v>10881</v>
      </c>
      <c r="M1183" s="23">
        <v>730</v>
      </c>
      <c r="N1183" s="23">
        <v>7</v>
      </c>
      <c r="O1183" s="107">
        <v>8000000</v>
      </c>
      <c r="P1183" s="23">
        <v>180</v>
      </c>
      <c r="Q1183" s="23">
        <v>2</v>
      </c>
      <c r="R1183" s="23">
        <v>2</v>
      </c>
      <c r="S1183" s="23">
        <v>0</v>
      </c>
      <c r="T1183" s="47">
        <v>8</v>
      </c>
      <c r="U1183" s="98" t="s">
        <v>85</v>
      </c>
      <c r="V1183" s="98" t="s">
        <v>3139</v>
      </c>
      <c r="W1183" s="69">
        <f t="shared" si="36"/>
        <v>1.6919336009869852E-2</v>
      </c>
    </row>
    <row r="1184" spans="1:23">
      <c r="A1184">
        <f t="shared" si="37"/>
        <v>679</v>
      </c>
      <c r="B1184" s="99">
        <v>44408</v>
      </c>
      <c r="C1184" s="23">
        <v>596</v>
      </c>
      <c r="D1184" s="23">
        <v>5</v>
      </c>
      <c r="E1184" s="98" t="s">
        <v>49</v>
      </c>
      <c r="F1184" s="98" t="s">
        <v>164</v>
      </c>
      <c r="G1184" s="98" t="s">
        <v>4120</v>
      </c>
      <c r="H1184" s="98" t="s">
        <v>7693</v>
      </c>
      <c r="I1184" s="98" t="s">
        <v>6416</v>
      </c>
      <c r="J1184" s="99">
        <v>45087</v>
      </c>
      <c r="K1184" s="107">
        <v>6000000</v>
      </c>
      <c r="L1184" s="98" t="s">
        <v>10882</v>
      </c>
      <c r="M1184" s="23">
        <v>730</v>
      </c>
      <c r="N1184" s="23">
        <v>7</v>
      </c>
      <c r="O1184" s="107">
        <v>6000000</v>
      </c>
      <c r="P1184" s="23">
        <v>180</v>
      </c>
      <c r="Q1184" s="23">
        <v>2</v>
      </c>
      <c r="R1184" s="23">
        <v>2</v>
      </c>
      <c r="S1184" s="23">
        <v>0</v>
      </c>
      <c r="T1184" s="47">
        <v>6</v>
      </c>
      <c r="U1184" s="98" t="s">
        <v>85</v>
      </c>
      <c r="V1184" s="98" t="s">
        <v>3139</v>
      </c>
      <c r="W1184" s="69">
        <f t="shared" si="36"/>
        <v>1.2689502007402388E-2</v>
      </c>
    </row>
    <row r="1185" spans="1:23">
      <c r="A1185">
        <f t="shared" si="37"/>
        <v>679</v>
      </c>
      <c r="B1185" s="99">
        <v>44408</v>
      </c>
      <c r="C1185" s="23">
        <v>597</v>
      </c>
      <c r="D1185" s="23">
        <v>5</v>
      </c>
      <c r="E1185" s="98" t="s">
        <v>49</v>
      </c>
      <c r="F1185" s="98" t="s">
        <v>164</v>
      </c>
      <c r="G1185" s="98" t="s">
        <v>4120</v>
      </c>
      <c r="H1185" s="98" t="s">
        <v>7693</v>
      </c>
      <c r="I1185" s="98" t="s">
        <v>6416</v>
      </c>
      <c r="J1185" s="99">
        <v>45087</v>
      </c>
      <c r="K1185" s="107">
        <v>5000000</v>
      </c>
      <c r="L1185" s="98" t="s">
        <v>10883</v>
      </c>
      <c r="M1185" s="23">
        <v>730</v>
      </c>
      <c r="N1185" s="23">
        <v>7</v>
      </c>
      <c r="O1185" s="107">
        <v>5000000</v>
      </c>
      <c r="P1185" s="23">
        <v>180</v>
      </c>
      <c r="Q1185" s="23">
        <v>2</v>
      </c>
      <c r="R1185" s="23">
        <v>2</v>
      </c>
      <c r="S1185" s="23">
        <v>0</v>
      </c>
      <c r="T1185" s="47">
        <v>5</v>
      </c>
      <c r="U1185" s="98" t="s">
        <v>85</v>
      </c>
      <c r="V1185" s="98" t="s">
        <v>3139</v>
      </c>
      <c r="W1185" s="69">
        <f t="shared" si="36"/>
        <v>1.0574585006168657E-2</v>
      </c>
    </row>
    <row r="1186" spans="1:23">
      <c r="A1186">
        <f t="shared" si="37"/>
        <v>1775</v>
      </c>
      <c r="B1186" s="99">
        <v>44408</v>
      </c>
      <c r="C1186" s="23">
        <v>598</v>
      </c>
      <c r="D1186" s="23">
        <v>5</v>
      </c>
      <c r="E1186" s="98" t="s">
        <v>49</v>
      </c>
      <c r="F1186" s="98" t="s">
        <v>164</v>
      </c>
      <c r="G1186" s="98" t="s">
        <v>4120</v>
      </c>
      <c r="H1186" s="98" t="s">
        <v>7693</v>
      </c>
      <c r="I1186" s="98" t="s">
        <v>6416</v>
      </c>
      <c r="J1186" s="99">
        <v>46183</v>
      </c>
      <c r="K1186" s="107">
        <v>50000000</v>
      </c>
      <c r="L1186" s="98" t="s">
        <v>10884</v>
      </c>
      <c r="M1186" s="23">
        <v>1826</v>
      </c>
      <c r="N1186" s="23">
        <v>7</v>
      </c>
      <c r="O1186" s="107">
        <v>50000000</v>
      </c>
      <c r="P1186" s="23">
        <v>180</v>
      </c>
      <c r="Q1186" s="23">
        <v>2</v>
      </c>
      <c r="R1186" s="23">
        <v>2</v>
      </c>
      <c r="S1186" s="23">
        <v>0</v>
      </c>
      <c r="T1186" s="47">
        <v>50</v>
      </c>
      <c r="U1186" s="98" t="s">
        <v>376</v>
      </c>
      <c r="V1186" s="98" t="s">
        <v>3139</v>
      </c>
      <c r="W1186" s="69">
        <f t="shared" si="36"/>
        <v>0.27643429139837061</v>
      </c>
    </row>
    <row r="1187" spans="1:23">
      <c r="A1187">
        <f t="shared" si="37"/>
        <v>1410</v>
      </c>
      <c r="B1187" s="99">
        <v>44408</v>
      </c>
      <c r="C1187" s="23">
        <v>599</v>
      </c>
      <c r="D1187" s="23">
        <v>5</v>
      </c>
      <c r="E1187" s="98" t="s">
        <v>49</v>
      </c>
      <c r="F1187" s="98" t="s">
        <v>164</v>
      </c>
      <c r="G1187" s="98" t="s">
        <v>4120</v>
      </c>
      <c r="H1187" s="98" t="s">
        <v>7693</v>
      </c>
      <c r="I1187" s="98" t="s">
        <v>6416</v>
      </c>
      <c r="J1187" s="99">
        <v>45818</v>
      </c>
      <c r="K1187" s="107">
        <v>10000000</v>
      </c>
      <c r="L1187" s="98" t="s">
        <v>10885</v>
      </c>
      <c r="M1187" s="23">
        <v>1461</v>
      </c>
      <c r="N1187" s="23">
        <v>7</v>
      </c>
      <c r="O1187" s="107">
        <v>10000000</v>
      </c>
      <c r="P1187" s="23">
        <v>180</v>
      </c>
      <c r="Q1187" s="23">
        <v>2</v>
      </c>
      <c r="R1187" s="23">
        <v>2</v>
      </c>
      <c r="S1187" s="23">
        <v>0</v>
      </c>
      <c r="T1187" s="47">
        <v>10</v>
      </c>
      <c r="U1187" s="98" t="s">
        <v>376</v>
      </c>
      <c r="V1187" s="98" t="s">
        <v>3139</v>
      </c>
      <c r="W1187" s="69">
        <f t="shared" si="36"/>
        <v>4.3918011365825647E-2</v>
      </c>
    </row>
    <row r="1188" spans="1:23">
      <c r="A1188">
        <f t="shared" si="37"/>
        <v>679</v>
      </c>
      <c r="B1188" s="99">
        <v>44408</v>
      </c>
      <c r="C1188" s="23">
        <v>600</v>
      </c>
      <c r="D1188" s="23">
        <v>5</v>
      </c>
      <c r="E1188" s="98" t="s">
        <v>49</v>
      </c>
      <c r="F1188" s="98" t="s">
        <v>164</v>
      </c>
      <c r="G1188" s="98" t="s">
        <v>4120</v>
      </c>
      <c r="H1188" s="98" t="s">
        <v>7693</v>
      </c>
      <c r="I1188" s="98" t="s">
        <v>6416</v>
      </c>
      <c r="J1188" s="99">
        <v>45087</v>
      </c>
      <c r="K1188" s="107">
        <v>4500000</v>
      </c>
      <c r="L1188" s="98" t="s">
        <v>10886</v>
      </c>
      <c r="M1188" s="23">
        <v>730</v>
      </c>
      <c r="N1188" s="23">
        <v>7</v>
      </c>
      <c r="O1188" s="107">
        <v>4500000</v>
      </c>
      <c r="P1188" s="23">
        <v>180</v>
      </c>
      <c r="Q1188" s="23">
        <v>2</v>
      </c>
      <c r="R1188" s="23">
        <v>2</v>
      </c>
      <c r="S1188" s="23">
        <v>0</v>
      </c>
      <c r="T1188" s="47">
        <v>4.5</v>
      </c>
      <c r="U1188" s="98" t="s">
        <v>85</v>
      </c>
      <c r="V1188" s="98" t="s">
        <v>3139</v>
      </c>
      <c r="W1188" s="69">
        <f t="shared" si="36"/>
        <v>9.5171265055517904E-3</v>
      </c>
    </row>
    <row r="1189" spans="1:23">
      <c r="A1189">
        <f t="shared" si="37"/>
        <v>1410</v>
      </c>
      <c r="B1189" s="99">
        <v>44408</v>
      </c>
      <c r="C1189" s="23">
        <v>601</v>
      </c>
      <c r="D1189" s="23">
        <v>5</v>
      </c>
      <c r="E1189" s="98" t="s">
        <v>49</v>
      </c>
      <c r="F1189" s="98" t="s">
        <v>164</v>
      </c>
      <c r="G1189" s="98" t="s">
        <v>4120</v>
      </c>
      <c r="H1189" s="98" t="s">
        <v>7693</v>
      </c>
      <c r="I1189" s="98" t="s">
        <v>6416</v>
      </c>
      <c r="J1189" s="99">
        <v>45818</v>
      </c>
      <c r="K1189" s="107">
        <v>10000000</v>
      </c>
      <c r="L1189" s="98" t="s">
        <v>10887</v>
      </c>
      <c r="M1189" s="23">
        <v>1461</v>
      </c>
      <c r="N1189" s="23">
        <v>7</v>
      </c>
      <c r="O1189" s="107">
        <v>10000000</v>
      </c>
      <c r="P1189" s="23">
        <v>180</v>
      </c>
      <c r="Q1189" s="23">
        <v>2</v>
      </c>
      <c r="R1189" s="23">
        <v>2</v>
      </c>
      <c r="S1189" s="23">
        <v>0</v>
      </c>
      <c r="T1189" s="47">
        <v>10</v>
      </c>
      <c r="U1189" s="98" t="s">
        <v>376</v>
      </c>
      <c r="V1189" s="98" t="s">
        <v>3139</v>
      </c>
      <c r="W1189" s="69">
        <f t="shared" si="36"/>
        <v>4.3918011365825647E-2</v>
      </c>
    </row>
    <row r="1190" spans="1:23">
      <c r="A1190">
        <f t="shared" si="37"/>
        <v>1045</v>
      </c>
      <c r="B1190" s="99">
        <v>44408</v>
      </c>
      <c r="C1190" s="23">
        <v>602</v>
      </c>
      <c r="D1190" s="23">
        <v>5</v>
      </c>
      <c r="E1190" s="98" t="s">
        <v>49</v>
      </c>
      <c r="F1190" s="98" t="s">
        <v>164</v>
      </c>
      <c r="G1190" s="98" t="s">
        <v>4120</v>
      </c>
      <c r="H1190" s="98" t="s">
        <v>7693</v>
      </c>
      <c r="I1190" s="98" t="s">
        <v>6416</v>
      </c>
      <c r="J1190" s="99">
        <v>45453</v>
      </c>
      <c r="K1190" s="107">
        <v>12000000</v>
      </c>
      <c r="L1190" s="98" t="s">
        <v>10888</v>
      </c>
      <c r="M1190" s="23">
        <v>1096</v>
      </c>
      <c r="N1190" s="23">
        <v>7</v>
      </c>
      <c r="O1190" s="107">
        <v>12000000</v>
      </c>
      <c r="P1190" s="23">
        <v>180</v>
      </c>
      <c r="Q1190" s="23">
        <v>2</v>
      </c>
      <c r="R1190" s="23">
        <v>2</v>
      </c>
      <c r="S1190" s="23">
        <v>0</v>
      </c>
      <c r="T1190" s="47">
        <v>12</v>
      </c>
      <c r="U1190" s="98" t="s">
        <v>376</v>
      </c>
      <c r="V1190" s="98" t="s">
        <v>3139</v>
      </c>
      <c r="W1190" s="69">
        <f t="shared" si="36"/>
        <v>3.9058997342372594E-2</v>
      </c>
    </row>
    <row r="1191" spans="1:23">
      <c r="A1191">
        <f t="shared" si="37"/>
        <v>2140</v>
      </c>
      <c r="B1191" s="99">
        <v>44408</v>
      </c>
      <c r="C1191" s="23">
        <v>603</v>
      </c>
      <c r="D1191" s="23">
        <v>5</v>
      </c>
      <c r="E1191" s="98" t="s">
        <v>49</v>
      </c>
      <c r="F1191" s="98" t="s">
        <v>164</v>
      </c>
      <c r="G1191" s="98" t="s">
        <v>4120</v>
      </c>
      <c r="H1191" s="98" t="s">
        <v>7693</v>
      </c>
      <c r="I1191" s="98" t="s">
        <v>6416</v>
      </c>
      <c r="J1191" s="99">
        <v>46548</v>
      </c>
      <c r="K1191" s="107">
        <v>22700000</v>
      </c>
      <c r="L1191" s="98" t="s">
        <v>10889</v>
      </c>
      <c r="M1191" s="23">
        <v>2191</v>
      </c>
      <c r="N1191" s="23">
        <v>7</v>
      </c>
      <c r="O1191" s="107">
        <v>22700000</v>
      </c>
      <c r="P1191" s="23">
        <v>180</v>
      </c>
      <c r="Q1191" s="23">
        <v>2</v>
      </c>
      <c r="R1191" s="23">
        <v>2</v>
      </c>
      <c r="S1191" s="23">
        <v>0</v>
      </c>
      <c r="T1191" s="47">
        <v>22.7</v>
      </c>
      <c r="U1191" s="98" t="s">
        <v>376</v>
      </c>
      <c r="V1191" s="98" t="s">
        <v>3139</v>
      </c>
      <c r="W1191" s="69">
        <f t="shared" si="36"/>
        <v>0.15130845078929633</v>
      </c>
    </row>
    <row r="1192" spans="1:23">
      <c r="A1192">
        <f t="shared" si="37"/>
        <v>1775</v>
      </c>
      <c r="B1192" s="99">
        <v>44408</v>
      </c>
      <c r="C1192" s="23">
        <v>604</v>
      </c>
      <c r="D1192" s="23">
        <v>5</v>
      </c>
      <c r="E1192" s="98" t="s">
        <v>49</v>
      </c>
      <c r="F1192" s="98" t="s">
        <v>164</v>
      </c>
      <c r="G1192" s="98" t="s">
        <v>4120</v>
      </c>
      <c r="H1192" s="98" t="s">
        <v>7693</v>
      </c>
      <c r="I1192" s="98" t="s">
        <v>6416</v>
      </c>
      <c r="J1192" s="99">
        <v>46183</v>
      </c>
      <c r="K1192" s="107">
        <v>80000000</v>
      </c>
      <c r="L1192" s="98" t="s">
        <v>10890</v>
      </c>
      <c r="M1192" s="23">
        <v>1826</v>
      </c>
      <c r="N1192" s="23">
        <v>7</v>
      </c>
      <c r="O1192" s="107">
        <v>80000000</v>
      </c>
      <c r="P1192" s="23">
        <v>180</v>
      </c>
      <c r="Q1192" s="23">
        <v>2</v>
      </c>
      <c r="R1192" s="23">
        <v>2</v>
      </c>
      <c r="S1192" s="23">
        <v>0</v>
      </c>
      <c r="T1192" s="47">
        <v>80.389978999999997</v>
      </c>
      <c r="U1192" s="98" t="s">
        <v>376</v>
      </c>
      <c r="V1192" s="98" t="s">
        <v>3139</v>
      </c>
      <c r="W1192" s="69">
        <f t="shared" si="36"/>
        <v>0.44445093760789783</v>
      </c>
    </row>
    <row r="1193" spans="1:23">
      <c r="A1193">
        <f t="shared" si="37"/>
        <v>679</v>
      </c>
      <c r="B1193" s="99">
        <v>44408</v>
      </c>
      <c r="C1193" s="23">
        <v>605</v>
      </c>
      <c r="D1193" s="23">
        <v>5</v>
      </c>
      <c r="E1193" s="98" t="s">
        <v>49</v>
      </c>
      <c r="F1193" s="98" t="s">
        <v>164</v>
      </c>
      <c r="G1193" s="98" t="s">
        <v>4120</v>
      </c>
      <c r="H1193" s="98" t="s">
        <v>7693</v>
      </c>
      <c r="I1193" s="98" t="s">
        <v>6416</v>
      </c>
      <c r="J1193" s="99">
        <v>45087</v>
      </c>
      <c r="K1193" s="107">
        <v>7000000</v>
      </c>
      <c r="L1193" s="98" t="s">
        <v>10891</v>
      </c>
      <c r="M1193" s="23">
        <v>730</v>
      </c>
      <c r="N1193" s="23">
        <v>7</v>
      </c>
      <c r="O1193" s="107">
        <v>7000000</v>
      </c>
      <c r="P1193" s="23">
        <v>180</v>
      </c>
      <c r="Q1193" s="23">
        <v>2</v>
      </c>
      <c r="R1193" s="23">
        <v>2</v>
      </c>
      <c r="S1193" s="23">
        <v>0</v>
      </c>
      <c r="T1193" s="47">
        <v>7</v>
      </c>
      <c r="U1193" s="98" t="s">
        <v>85</v>
      </c>
      <c r="V1193" s="98" t="s">
        <v>3139</v>
      </c>
      <c r="W1193" s="69">
        <f t="shared" si="36"/>
        <v>1.4804419008636119E-2</v>
      </c>
    </row>
    <row r="1194" spans="1:23">
      <c r="A1194">
        <f t="shared" si="37"/>
        <v>679</v>
      </c>
      <c r="B1194" s="99">
        <v>44408</v>
      </c>
      <c r="C1194" s="23">
        <v>606</v>
      </c>
      <c r="D1194" s="23">
        <v>5</v>
      </c>
      <c r="E1194" s="98" t="s">
        <v>49</v>
      </c>
      <c r="F1194" s="98" t="s">
        <v>164</v>
      </c>
      <c r="G1194" s="98" t="s">
        <v>4120</v>
      </c>
      <c r="H1194" s="98" t="s">
        <v>7693</v>
      </c>
      <c r="I1194" s="98" t="s">
        <v>6416</v>
      </c>
      <c r="J1194" s="99">
        <v>45087</v>
      </c>
      <c r="K1194" s="107">
        <v>8000000</v>
      </c>
      <c r="L1194" s="98" t="s">
        <v>10892</v>
      </c>
      <c r="M1194" s="23">
        <v>730</v>
      </c>
      <c r="N1194" s="23">
        <v>7</v>
      </c>
      <c r="O1194" s="107">
        <v>8000000</v>
      </c>
      <c r="P1194" s="23">
        <v>180</v>
      </c>
      <c r="Q1194" s="23">
        <v>2</v>
      </c>
      <c r="R1194" s="23">
        <v>2</v>
      </c>
      <c r="S1194" s="23">
        <v>0</v>
      </c>
      <c r="T1194" s="47">
        <v>8</v>
      </c>
      <c r="U1194" s="98" t="s">
        <v>85</v>
      </c>
      <c r="V1194" s="98" t="s">
        <v>3139</v>
      </c>
      <c r="W1194" s="69">
        <f t="shared" si="36"/>
        <v>1.6919336009869852E-2</v>
      </c>
    </row>
    <row r="1195" spans="1:23">
      <c r="A1195">
        <f t="shared" si="37"/>
        <v>679</v>
      </c>
      <c r="B1195" s="99">
        <v>44408</v>
      </c>
      <c r="C1195" s="23">
        <v>607</v>
      </c>
      <c r="D1195" s="23">
        <v>5</v>
      </c>
      <c r="E1195" s="98" t="s">
        <v>49</v>
      </c>
      <c r="F1195" s="98" t="s">
        <v>164</v>
      </c>
      <c r="G1195" s="98" t="s">
        <v>4120</v>
      </c>
      <c r="H1195" s="98" t="s">
        <v>7693</v>
      </c>
      <c r="I1195" s="98" t="s">
        <v>6416</v>
      </c>
      <c r="J1195" s="99">
        <v>45087</v>
      </c>
      <c r="K1195" s="107">
        <v>6500000</v>
      </c>
      <c r="L1195" s="98" t="s">
        <v>10893</v>
      </c>
      <c r="M1195" s="23">
        <v>730</v>
      </c>
      <c r="N1195" s="23">
        <v>7</v>
      </c>
      <c r="O1195" s="107">
        <v>6500000</v>
      </c>
      <c r="P1195" s="23">
        <v>180</v>
      </c>
      <c r="Q1195" s="23">
        <v>2</v>
      </c>
      <c r="R1195" s="23">
        <v>2</v>
      </c>
      <c r="S1195" s="23">
        <v>0</v>
      </c>
      <c r="T1195" s="47">
        <v>6.5</v>
      </c>
      <c r="U1195" s="98" t="s">
        <v>85</v>
      </c>
      <c r="V1195" s="98" t="s">
        <v>3139</v>
      </c>
      <c r="W1195" s="69">
        <f t="shared" si="36"/>
        <v>1.3746960508019252E-2</v>
      </c>
    </row>
    <row r="1196" spans="1:23">
      <c r="A1196">
        <f t="shared" si="37"/>
        <v>1077</v>
      </c>
      <c r="B1196" s="99">
        <v>44408</v>
      </c>
      <c r="C1196" s="23">
        <v>608</v>
      </c>
      <c r="D1196" s="23">
        <v>5</v>
      </c>
      <c r="E1196" s="98" t="s">
        <v>49</v>
      </c>
      <c r="F1196" s="98" t="s">
        <v>164</v>
      </c>
      <c r="G1196" s="98" t="s">
        <v>4120</v>
      </c>
      <c r="H1196" s="98" t="s">
        <v>7693</v>
      </c>
      <c r="I1196" s="98" t="s">
        <v>6106</v>
      </c>
      <c r="J1196" s="99">
        <v>45485</v>
      </c>
      <c r="K1196" s="107">
        <v>12000000</v>
      </c>
      <c r="L1196" s="98" t="s">
        <v>12379</v>
      </c>
      <c r="M1196" s="23">
        <v>1096</v>
      </c>
      <c r="N1196" s="23">
        <v>7</v>
      </c>
      <c r="O1196" s="107">
        <v>12000000</v>
      </c>
      <c r="P1196" s="23">
        <v>180</v>
      </c>
      <c r="Q1196" s="23">
        <v>2</v>
      </c>
      <c r="R1196" s="23">
        <v>2</v>
      </c>
      <c r="S1196" s="23">
        <v>0</v>
      </c>
      <c r="T1196" s="47">
        <v>12</v>
      </c>
      <c r="U1196" s="98" t="s">
        <v>376</v>
      </c>
      <c r="V1196" s="98" t="s">
        <v>3139</v>
      </c>
      <c r="W1196" s="69">
        <f t="shared" si="36"/>
        <v>4.0255062332761035E-2</v>
      </c>
    </row>
    <row r="1197" spans="1:23">
      <c r="A1197">
        <f t="shared" si="37"/>
        <v>1807</v>
      </c>
      <c r="B1197" s="99">
        <v>44408</v>
      </c>
      <c r="C1197" s="23">
        <v>609</v>
      </c>
      <c r="D1197" s="23">
        <v>5</v>
      </c>
      <c r="E1197" s="98" t="s">
        <v>49</v>
      </c>
      <c r="F1197" s="98" t="s">
        <v>164</v>
      </c>
      <c r="G1197" s="98" t="s">
        <v>4120</v>
      </c>
      <c r="H1197" s="98" t="s">
        <v>7693</v>
      </c>
      <c r="I1197" s="98" t="s">
        <v>6106</v>
      </c>
      <c r="J1197" s="99">
        <v>46215</v>
      </c>
      <c r="K1197" s="107">
        <v>15000000</v>
      </c>
      <c r="L1197" s="98" t="s">
        <v>12380</v>
      </c>
      <c r="M1197" s="23">
        <v>1826</v>
      </c>
      <c r="N1197" s="23">
        <v>7</v>
      </c>
      <c r="O1197" s="107">
        <v>15000000</v>
      </c>
      <c r="P1197" s="23">
        <v>180</v>
      </c>
      <c r="Q1197" s="23">
        <v>2</v>
      </c>
      <c r="R1197" s="23">
        <v>2</v>
      </c>
      <c r="S1197" s="23">
        <v>0</v>
      </c>
      <c r="T1197" s="47">
        <v>15</v>
      </c>
      <c r="U1197" s="98" t="s">
        <v>376</v>
      </c>
      <c r="V1197" s="98" t="s">
        <v>3139</v>
      </c>
      <c r="W1197" s="69">
        <f t="shared" si="36"/>
        <v>8.4425368657496752E-2</v>
      </c>
    </row>
    <row r="1198" spans="1:23">
      <c r="A1198">
        <f t="shared" si="37"/>
        <v>711</v>
      </c>
      <c r="B1198" s="99">
        <v>44408</v>
      </c>
      <c r="C1198" s="23">
        <v>610</v>
      </c>
      <c r="D1198" s="23">
        <v>5</v>
      </c>
      <c r="E1198" s="98" t="s">
        <v>49</v>
      </c>
      <c r="F1198" s="98" t="s">
        <v>164</v>
      </c>
      <c r="G1198" s="98" t="s">
        <v>4120</v>
      </c>
      <c r="H1198" s="98" t="s">
        <v>7693</v>
      </c>
      <c r="I1198" s="98" t="s">
        <v>6106</v>
      </c>
      <c r="J1198" s="99">
        <v>45119</v>
      </c>
      <c r="K1198" s="107">
        <v>10300000</v>
      </c>
      <c r="L1198" s="98" t="s">
        <v>12381</v>
      </c>
      <c r="M1198" s="23">
        <v>730</v>
      </c>
      <c r="N1198" s="23">
        <v>7</v>
      </c>
      <c r="O1198" s="107">
        <v>10300000</v>
      </c>
      <c r="P1198" s="23">
        <v>180</v>
      </c>
      <c r="Q1198" s="23">
        <v>2</v>
      </c>
      <c r="R1198" s="23">
        <v>2</v>
      </c>
      <c r="S1198" s="23">
        <v>0</v>
      </c>
      <c r="T1198" s="47">
        <v>10.3</v>
      </c>
      <c r="U1198" s="98" t="s">
        <v>85</v>
      </c>
      <c r="V1198" s="98" t="s">
        <v>3139</v>
      </c>
      <c r="W1198" s="69">
        <f t="shared" si="36"/>
        <v>2.2810267562790847E-2</v>
      </c>
    </row>
    <row r="1199" spans="1:23">
      <c r="A1199">
        <f t="shared" si="37"/>
        <v>1077</v>
      </c>
      <c r="B1199" s="99">
        <v>44408</v>
      </c>
      <c r="C1199" s="23">
        <v>611</v>
      </c>
      <c r="D1199" s="23">
        <v>5</v>
      </c>
      <c r="E1199" s="98" t="s">
        <v>49</v>
      </c>
      <c r="F1199" s="98" t="s">
        <v>164</v>
      </c>
      <c r="G1199" s="98" t="s">
        <v>4120</v>
      </c>
      <c r="H1199" s="98" t="s">
        <v>7693</v>
      </c>
      <c r="I1199" s="98" t="s">
        <v>6106</v>
      </c>
      <c r="J1199" s="99">
        <v>45485</v>
      </c>
      <c r="K1199" s="107">
        <v>13000000</v>
      </c>
      <c r="L1199" s="98" t="s">
        <v>12382</v>
      </c>
      <c r="M1199" s="23">
        <v>1096</v>
      </c>
      <c r="N1199" s="23">
        <v>7</v>
      </c>
      <c r="O1199" s="107">
        <v>13000000</v>
      </c>
      <c r="P1199" s="23">
        <v>180</v>
      </c>
      <c r="Q1199" s="23">
        <v>2</v>
      </c>
      <c r="R1199" s="23">
        <v>2</v>
      </c>
      <c r="S1199" s="23">
        <v>0</v>
      </c>
      <c r="T1199" s="47">
        <v>13</v>
      </c>
      <c r="U1199" s="98" t="s">
        <v>376</v>
      </c>
      <c r="V1199" s="98" t="s">
        <v>3139</v>
      </c>
      <c r="W1199" s="69">
        <f t="shared" si="36"/>
        <v>4.3609650860491123E-2</v>
      </c>
    </row>
    <row r="1200" spans="1:23">
      <c r="A1200">
        <f t="shared" si="37"/>
        <v>1077</v>
      </c>
      <c r="B1200" s="99">
        <v>44408</v>
      </c>
      <c r="C1200" s="23">
        <v>612</v>
      </c>
      <c r="D1200" s="23">
        <v>5</v>
      </c>
      <c r="E1200" s="98" t="s">
        <v>49</v>
      </c>
      <c r="F1200" s="98" t="s">
        <v>164</v>
      </c>
      <c r="G1200" s="98" t="s">
        <v>4120</v>
      </c>
      <c r="H1200" s="98" t="s">
        <v>7693</v>
      </c>
      <c r="I1200" s="98" t="s">
        <v>6106</v>
      </c>
      <c r="J1200" s="99">
        <v>45485</v>
      </c>
      <c r="K1200" s="107">
        <v>10000000</v>
      </c>
      <c r="L1200" s="98" t="s">
        <v>12383</v>
      </c>
      <c r="M1200" s="23">
        <v>1096</v>
      </c>
      <c r="N1200" s="23">
        <v>7</v>
      </c>
      <c r="O1200" s="107">
        <v>10000000</v>
      </c>
      <c r="P1200" s="23">
        <v>180</v>
      </c>
      <c r="Q1200" s="23">
        <v>2</v>
      </c>
      <c r="R1200" s="23">
        <v>2</v>
      </c>
      <c r="S1200" s="23">
        <v>0</v>
      </c>
      <c r="T1200" s="47">
        <v>10</v>
      </c>
      <c r="U1200" s="98" t="s">
        <v>376</v>
      </c>
      <c r="V1200" s="98" t="s">
        <v>3139</v>
      </c>
      <c r="W1200" s="69">
        <f t="shared" si="36"/>
        <v>3.3545885277300867E-2</v>
      </c>
    </row>
    <row r="1201" spans="1:23">
      <c r="A1201">
        <f t="shared" si="37"/>
        <v>711</v>
      </c>
      <c r="B1201" s="99">
        <v>44408</v>
      </c>
      <c r="C1201" s="23">
        <v>613</v>
      </c>
      <c r="D1201" s="23">
        <v>5</v>
      </c>
      <c r="E1201" s="98" t="s">
        <v>49</v>
      </c>
      <c r="F1201" s="98" t="s">
        <v>164</v>
      </c>
      <c r="G1201" s="98" t="s">
        <v>4120</v>
      </c>
      <c r="H1201" s="98" t="s">
        <v>7693</v>
      </c>
      <c r="I1201" s="98" t="s">
        <v>6106</v>
      </c>
      <c r="J1201" s="99">
        <v>45119</v>
      </c>
      <c r="K1201" s="107">
        <v>6000000</v>
      </c>
      <c r="L1201" s="98" t="s">
        <v>12384</v>
      </c>
      <c r="M1201" s="23">
        <v>730</v>
      </c>
      <c r="N1201" s="23">
        <v>7</v>
      </c>
      <c r="O1201" s="107">
        <v>6000000</v>
      </c>
      <c r="P1201" s="23">
        <v>180</v>
      </c>
      <c r="Q1201" s="23">
        <v>2</v>
      </c>
      <c r="R1201" s="23">
        <v>2</v>
      </c>
      <c r="S1201" s="23">
        <v>0</v>
      </c>
      <c r="T1201" s="47">
        <v>6</v>
      </c>
      <c r="U1201" s="98" t="s">
        <v>85</v>
      </c>
      <c r="V1201" s="98" t="s">
        <v>3139</v>
      </c>
      <c r="W1201" s="69">
        <f t="shared" si="36"/>
        <v>1.328753450259661E-2</v>
      </c>
    </row>
    <row r="1202" spans="1:23">
      <c r="A1202">
        <f t="shared" si="37"/>
        <v>1077</v>
      </c>
      <c r="B1202" s="99">
        <v>44408</v>
      </c>
      <c r="C1202" s="23">
        <v>614</v>
      </c>
      <c r="D1202" s="23">
        <v>5</v>
      </c>
      <c r="E1202" s="98" t="s">
        <v>49</v>
      </c>
      <c r="F1202" s="98" t="s">
        <v>164</v>
      </c>
      <c r="G1202" s="98" t="s">
        <v>4120</v>
      </c>
      <c r="H1202" s="98" t="s">
        <v>7693</v>
      </c>
      <c r="I1202" s="98" t="s">
        <v>6106</v>
      </c>
      <c r="J1202" s="99">
        <v>45485</v>
      </c>
      <c r="K1202" s="107">
        <v>8000000</v>
      </c>
      <c r="L1202" s="98" t="s">
        <v>12385</v>
      </c>
      <c r="M1202" s="23">
        <v>1096</v>
      </c>
      <c r="N1202" s="23">
        <v>7</v>
      </c>
      <c r="O1202" s="107">
        <v>8000000</v>
      </c>
      <c r="P1202" s="23">
        <v>180</v>
      </c>
      <c r="Q1202" s="23">
        <v>2</v>
      </c>
      <c r="R1202" s="23">
        <v>2</v>
      </c>
      <c r="S1202" s="23">
        <v>0</v>
      </c>
      <c r="T1202" s="47">
        <v>8</v>
      </c>
      <c r="U1202" s="98" t="s">
        <v>376</v>
      </c>
      <c r="V1202" s="98" t="s">
        <v>3139</v>
      </c>
      <c r="W1202" s="69">
        <f t="shared" si="36"/>
        <v>2.6836708221840689E-2</v>
      </c>
    </row>
    <row r="1203" spans="1:23">
      <c r="A1203">
        <f t="shared" si="37"/>
        <v>1077</v>
      </c>
      <c r="B1203" s="99">
        <v>44408</v>
      </c>
      <c r="C1203" s="23">
        <v>615</v>
      </c>
      <c r="D1203" s="23">
        <v>5</v>
      </c>
      <c r="E1203" s="98" t="s">
        <v>49</v>
      </c>
      <c r="F1203" s="98" t="s">
        <v>164</v>
      </c>
      <c r="G1203" s="98" t="s">
        <v>4120</v>
      </c>
      <c r="H1203" s="98" t="s">
        <v>7693</v>
      </c>
      <c r="I1203" s="98" t="s">
        <v>6106</v>
      </c>
      <c r="J1203" s="99">
        <v>45485</v>
      </c>
      <c r="K1203" s="107">
        <v>10000000</v>
      </c>
      <c r="L1203" s="98" t="s">
        <v>12386</v>
      </c>
      <c r="M1203" s="23">
        <v>1096</v>
      </c>
      <c r="N1203" s="23">
        <v>7</v>
      </c>
      <c r="O1203" s="107">
        <v>10000000</v>
      </c>
      <c r="P1203" s="23">
        <v>180</v>
      </c>
      <c r="Q1203" s="23">
        <v>2</v>
      </c>
      <c r="R1203" s="23">
        <v>2</v>
      </c>
      <c r="S1203" s="23">
        <v>0</v>
      </c>
      <c r="T1203" s="47">
        <v>10</v>
      </c>
      <c r="U1203" s="98" t="s">
        <v>376</v>
      </c>
      <c r="V1203" s="98" t="s">
        <v>3139</v>
      </c>
      <c r="W1203" s="69">
        <f t="shared" si="36"/>
        <v>3.3545885277300867E-2</v>
      </c>
    </row>
    <row r="1204" spans="1:23">
      <c r="A1204">
        <f t="shared" si="37"/>
        <v>1077</v>
      </c>
      <c r="B1204" s="99">
        <v>44408</v>
      </c>
      <c r="C1204" s="23">
        <v>616</v>
      </c>
      <c r="D1204" s="23">
        <v>5</v>
      </c>
      <c r="E1204" s="98" t="s">
        <v>49</v>
      </c>
      <c r="F1204" s="98" t="s">
        <v>164</v>
      </c>
      <c r="G1204" s="98" t="s">
        <v>4120</v>
      </c>
      <c r="H1204" s="98" t="s">
        <v>7693</v>
      </c>
      <c r="I1204" s="98" t="s">
        <v>6106</v>
      </c>
      <c r="J1204" s="99">
        <v>45485</v>
      </c>
      <c r="K1204" s="107">
        <v>7000000</v>
      </c>
      <c r="L1204" s="98" t="s">
        <v>12387</v>
      </c>
      <c r="M1204" s="23">
        <v>1096</v>
      </c>
      <c r="N1204" s="23">
        <v>7</v>
      </c>
      <c r="O1204" s="107">
        <v>7000000</v>
      </c>
      <c r="P1204" s="23">
        <v>180</v>
      </c>
      <c r="Q1204" s="23">
        <v>2</v>
      </c>
      <c r="R1204" s="23">
        <v>2</v>
      </c>
      <c r="S1204" s="23">
        <v>0</v>
      </c>
      <c r="T1204" s="47">
        <v>7</v>
      </c>
      <c r="U1204" s="98" t="s">
        <v>376</v>
      </c>
      <c r="V1204" s="98" t="s">
        <v>3139</v>
      </c>
      <c r="W1204" s="69">
        <f t="shared" si="36"/>
        <v>2.3482119694110605E-2</v>
      </c>
    </row>
    <row r="1205" spans="1:23">
      <c r="A1205">
        <f t="shared" si="37"/>
        <v>711</v>
      </c>
      <c r="B1205" s="99">
        <v>44408</v>
      </c>
      <c r="C1205" s="23">
        <v>617</v>
      </c>
      <c r="D1205" s="23">
        <v>5</v>
      </c>
      <c r="E1205" s="98" t="s">
        <v>49</v>
      </c>
      <c r="F1205" s="98" t="s">
        <v>164</v>
      </c>
      <c r="G1205" s="98" t="s">
        <v>4120</v>
      </c>
      <c r="H1205" s="98" t="s">
        <v>7693</v>
      </c>
      <c r="I1205" s="98" t="s">
        <v>6106</v>
      </c>
      <c r="J1205" s="99">
        <v>45119</v>
      </c>
      <c r="K1205" s="107">
        <v>6000000</v>
      </c>
      <c r="L1205" s="98" t="s">
        <v>12388</v>
      </c>
      <c r="M1205" s="23">
        <v>730</v>
      </c>
      <c r="N1205" s="23">
        <v>7</v>
      </c>
      <c r="O1205" s="107">
        <v>6000000</v>
      </c>
      <c r="P1205" s="23">
        <v>180</v>
      </c>
      <c r="Q1205" s="23">
        <v>2</v>
      </c>
      <c r="R1205" s="23">
        <v>2</v>
      </c>
      <c r="S1205" s="23">
        <v>0</v>
      </c>
      <c r="T1205" s="47">
        <v>6</v>
      </c>
      <c r="U1205" s="98" t="s">
        <v>85</v>
      </c>
      <c r="V1205" s="98" t="s">
        <v>3139</v>
      </c>
      <c r="W1205" s="69">
        <f t="shared" si="36"/>
        <v>1.328753450259661E-2</v>
      </c>
    </row>
    <row r="1206" spans="1:23">
      <c r="A1206">
        <f t="shared" si="37"/>
        <v>1077</v>
      </c>
      <c r="B1206" s="99">
        <v>44408</v>
      </c>
      <c r="C1206" s="23">
        <v>618</v>
      </c>
      <c r="D1206" s="23">
        <v>5</v>
      </c>
      <c r="E1206" s="98" t="s">
        <v>49</v>
      </c>
      <c r="F1206" s="98" t="s">
        <v>164</v>
      </c>
      <c r="G1206" s="98" t="s">
        <v>4120</v>
      </c>
      <c r="H1206" s="98" t="s">
        <v>7693</v>
      </c>
      <c r="I1206" s="98" t="s">
        <v>6106</v>
      </c>
      <c r="J1206" s="99">
        <v>45485</v>
      </c>
      <c r="K1206" s="107">
        <v>22700000</v>
      </c>
      <c r="L1206" s="98" t="s">
        <v>12389</v>
      </c>
      <c r="M1206" s="23">
        <v>1096</v>
      </c>
      <c r="N1206" s="23">
        <v>7</v>
      </c>
      <c r="O1206" s="107">
        <v>22700000</v>
      </c>
      <c r="P1206" s="23">
        <v>180</v>
      </c>
      <c r="Q1206" s="23">
        <v>2</v>
      </c>
      <c r="R1206" s="23">
        <v>2</v>
      </c>
      <c r="S1206" s="23">
        <v>0</v>
      </c>
      <c r="T1206" s="47">
        <v>22.7</v>
      </c>
      <c r="U1206" s="98" t="s">
        <v>376</v>
      </c>
      <c r="V1206" s="98" t="s">
        <v>3139</v>
      </c>
      <c r="W1206" s="69">
        <f t="shared" si="36"/>
        <v>7.6149159579472964E-2</v>
      </c>
    </row>
    <row r="1207" spans="1:23">
      <c r="A1207">
        <f t="shared" si="37"/>
        <v>1077</v>
      </c>
      <c r="B1207" s="99">
        <v>44408</v>
      </c>
      <c r="C1207" s="23">
        <v>619</v>
      </c>
      <c r="D1207" s="23">
        <v>5</v>
      </c>
      <c r="E1207" s="98" t="s">
        <v>49</v>
      </c>
      <c r="F1207" s="98" t="s">
        <v>164</v>
      </c>
      <c r="G1207" s="98" t="s">
        <v>4120</v>
      </c>
      <c r="H1207" s="98" t="s">
        <v>7693</v>
      </c>
      <c r="I1207" s="98" t="s">
        <v>6106</v>
      </c>
      <c r="J1207" s="99">
        <v>45485</v>
      </c>
      <c r="K1207" s="107">
        <v>12000000</v>
      </c>
      <c r="L1207" s="98" t="s">
        <v>12390</v>
      </c>
      <c r="M1207" s="23">
        <v>1096</v>
      </c>
      <c r="N1207" s="23">
        <v>7</v>
      </c>
      <c r="O1207" s="107">
        <v>12000000</v>
      </c>
      <c r="P1207" s="23">
        <v>180</v>
      </c>
      <c r="Q1207" s="23">
        <v>2</v>
      </c>
      <c r="R1207" s="23">
        <v>2</v>
      </c>
      <c r="S1207" s="23">
        <v>0</v>
      </c>
      <c r="T1207" s="47">
        <v>12</v>
      </c>
      <c r="U1207" s="98" t="s">
        <v>376</v>
      </c>
      <c r="V1207" s="98" t="s">
        <v>3139</v>
      </c>
      <c r="W1207" s="69">
        <f t="shared" si="36"/>
        <v>4.0255062332761035E-2</v>
      </c>
    </row>
    <row r="1208" spans="1:23">
      <c r="A1208">
        <f t="shared" si="37"/>
        <v>711</v>
      </c>
      <c r="B1208" s="99">
        <v>44408</v>
      </c>
      <c r="C1208" s="23">
        <v>620</v>
      </c>
      <c r="D1208" s="23">
        <v>5</v>
      </c>
      <c r="E1208" s="98" t="s">
        <v>49</v>
      </c>
      <c r="F1208" s="98" t="s">
        <v>164</v>
      </c>
      <c r="G1208" s="98" t="s">
        <v>4120</v>
      </c>
      <c r="H1208" s="98" t="s">
        <v>7693</v>
      </c>
      <c r="I1208" s="98" t="s">
        <v>6106</v>
      </c>
      <c r="J1208" s="99">
        <v>45119</v>
      </c>
      <c r="K1208" s="107">
        <v>3200000</v>
      </c>
      <c r="L1208" s="98" t="s">
        <v>12391</v>
      </c>
      <c r="M1208" s="23">
        <v>730</v>
      </c>
      <c r="N1208" s="23">
        <v>7</v>
      </c>
      <c r="O1208" s="107">
        <v>3200000</v>
      </c>
      <c r="P1208" s="23">
        <v>180</v>
      </c>
      <c r="Q1208" s="23">
        <v>2</v>
      </c>
      <c r="R1208" s="23">
        <v>2</v>
      </c>
      <c r="S1208" s="23">
        <v>0</v>
      </c>
      <c r="T1208" s="47">
        <v>3.2</v>
      </c>
      <c r="U1208" s="98" t="s">
        <v>85</v>
      </c>
      <c r="V1208" s="98" t="s">
        <v>3139</v>
      </c>
      <c r="W1208" s="69">
        <f t="shared" si="36"/>
        <v>7.086685068051525E-3</v>
      </c>
    </row>
    <row r="1209" spans="1:23">
      <c r="A1209">
        <f t="shared" si="37"/>
        <v>1077</v>
      </c>
      <c r="B1209" s="99">
        <v>44408</v>
      </c>
      <c r="C1209" s="23">
        <v>621</v>
      </c>
      <c r="D1209" s="23">
        <v>5</v>
      </c>
      <c r="E1209" s="98" t="s">
        <v>49</v>
      </c>
      <c r="F1209" s="98" t="s">
        <v>164</v>
      </c>
      <c r="G1209" s="98" t="s">
        <v>4120</v>
      </c>
      <c r="H1209" s="98" t="s">
        <v>7693</v>
      </c>
      <c r="I1209" s="98" t="s">
        <v>6106</v>
      </c>
      <c r="J1209" s="99">
        <v>45485</v>
      </c>
      <c r="K1209" s="107">
        <v>5000000</v>
      </c>
      <c r="L1209" s="98" t="s">
        <v>12392</v>
      </c>
      <c r="M1209" s="23">
        <v>1096</v>
      </c>
      <c r="N1209" s="23">
        <v>7</v>
      </c>
      <c r="O1209" s="107">
        <v>5000000</v>
      </c>
      <c r="P1209" s="23">
        <v>180</v>
      </c>
      <c r="Q1209" s="23">
        <v>2</v>
      </c>
      <c r="R1209" s="23">
        <v>2</v>
      </c>
      <c r="S1209" s="23">
        <v>0</v>
      </c>
      <c r="T1209" s="47">
        <v>5</v>
      </c>
      <c r="U1209" s="98" t="s">
        <v>376</v>
      </c>
      <c r="V1209" s="98" t="s">
        <v>3139</v>
      </c>
      <c r="W1209" s="69">
        <f t="shared" si="36"/>
        <v>1.6772942638650434E-2</v>
      </c>
    </row>
    <row r="1210" spans="1:23">
      <c r="A1210">
        <f t="shared" si="37"/>
        <v>711</v>
      </c>
      <c r="B1210" s="99">
        <v>44408</v>
      </c>
      <c r="C1210" s="23">
        <v>622</v>
      </c>
      <c r="D1210" s="23">
        <v>5</v>
      </c>
      <c r="E1210" s="98" t="s">
        <v>49</v>
      </c>
      <c r="F1210" s="98" t="s">
        <v>164</v>
      </c>
      <c r="G1210" s="98" t="s">
        <v>4120</v>
      </c>
      <c r="H1210" s="98" t="s">
        <v>7693</v>
      </c>
      <c r="I1210" s="98" t="s">
        <v>6106</v>
      </c>
      <c r="J1210" s="99">
        <v>45119</v>
      </c>
      <c r="K1210" s="107">
        <v>9080000</v>
      </c>
      <c r="L1210" s="98" t="s">
        <v>12393</v>
      </c>
      <c r="M1210" s="23">
        <v>730</v>
      </c>
      <c r="N1210" s="23">
        <v>7</v>
      </c>
      <c r="O1210" s="107">
        <v>9080000</v>
      </c>
      <c r="P1210" s="23">
        <v>180</v>
      </c>
      <c r="Q1210" s="23">
        <v>2</v>
      </c>
      <c r="R1210" s="23">
        <v>2</v>
      </c>
      <c r="S1210" s="23">
        <v>0</v>
      </c>
      <c r="T1210" s="47">
        <v>9.08</v>
      </c>
      <c r="U1210" s="98" t="s">
        <v>85</v>
      </c>
      <c r="V1210" s="98" t="s">
        <v>3139</v>
      </c>
      <c r="W1210" s="69">
        <f t="shared" si="36"/>
        <v>2.0108468880596201E-2</v>
      </c>
    </row>
    <row r="1211" spans="1:23">
      <c r="A1211">
        <f t="shared" si="37"/>
        <v>711</v>
      </c>
      <c r="B1211" s="99">
        <v>44408</v>
      </c>
      <c r="C1211" s="23">
        <v>623</v>
      </c>
      <c r="D1211" s="23">
        <v>5</v>
      </c>
      <c r="E1211" s="98" t="s">
        <v>49</v>
      </c>
      <c r="F1211" s="98" t="s">
        <v>164</v>
      </c>
      <c r="G1211" s="98" t="s">
        <v>4120</v>
      </c>
      <c r="H1211" s="98" t="s">
        <v>7693</v>
      </c>
      <c r="I1211" s="98" t="s">
        <v>6106</v>
      </c>
      <c r="J1211" s="99">
        <v>45119</v>
      </c>
      <c r="K1211" s="107">
        <v>4540000</v>
      </c>
      <c r="L1211" s="98" t="s">
        <v>12394</v>
      </c>
      <c r="M1211" s="23">
        <v>730</v>
      </c>
      <c r="N1211" s="23">
        <v>7</v>
      </c>
      <c r="O1211" s="107">
        <v>4540000</v>
      </c>
      <c r="P1211" s="23">
        <v>180</v>
      </c>
      <c r="Q1211" s="23">
        <v>2</v>
      </c>
      <c r="R1211" s="23">
        <v>2</v>
      </c>
      <c r="S1211" s="23">
        <v>0</v>
      </c>
      <c r="T1211" s="47">
        <v>4.54</v>
      </c>
      <c r="U1211" s="98" t="s">
        <v>85</v>
      </c>
      <c r="V1211" s="98" t="s">
        <v>3139</v>
      </c>
      <c r="W1211" s="69">
        <f t="shared" si="36"/>
        <v>1.00542344402981E-2</v>
      </c>
    </row>
    <row r="1212" spans="1:23">
      <c r="A1212">
        <f t="shared" si="37"/>
        <v>711</v>
      </c>
      <c r="B1212" s="99">
        <v>44408</v>
      </c>
      <c r="C1212" s="23">
        <v>624</v>
      </c>
      <c r="D1212" s="23">
        <v>5</v>
      </c>
      <c r="E1212" s="98" t="s">
        <v>49</v>
      </c>
      <c r="F1212" s="98" t="s">
        <v>164</v>
      </c>
      <c r="G1212" s="98" t="s">
        <v>4120</v>
      </c>
      <c r="H1212" s="98" t="s">
        <v>7693</v>
      </c>
      <c r="I1212" s="98" t="s">
        <v>6106</v>
      </c>
      <c r="J1212" s="99">
        <v>45119</v>
      </c>
      <c r="K1212" s="107">
        <v>4540000</v>
      </c>
      <c r="L1212" s="98" t="s">
        <v>12395</v>
      </c>
      <c r="M1212" s="23">
        <v>730</v>
      </c>
      <c r="N1212" s="23">
        <v>7</v>
      </c>
      <c r="O1212" s="107">
        <v>4540000</v>
      </c>
      <c r="P1212" s="23">
        <v>180</v>
      </c>
      <c r="Q1212" s="23">
        <v>2</v>
      </c>
      <c r="R1212" s="23">
        <v>2</v>
      </c>
      <c r="S1212" s="23">
        <v>0</v>
      </c>
      <c r="T1212" s="47">
        <v>4.54</v>
      </c>
      <c r="U1212" s="98" t="s">
        <v>85</v>
      </c>
      <c r="V1212" s="98" t="s">
        <v>3139</v>
      </c>
      <c r="W1212" s="69">
        <f t="shared" si="36"/>
        <v>1.00542344402981E-2</v>
      </c>
    </row>
    <row r="1213" spans="1:23">
      <c r="A1213">
        <f t="shared" si="37"/>
        <v>1077</v>
      </c>
      <c r="B1213" s="99">
        <v>44408</v>
      </c>
      <c r="C1213" s="23">
        <v>625</v>
      </c>
      <c r="D1213" s="23">
        <v>5</v>
      </c>
      <c r="E1213" s="98" t="s">
        <v>49</v>
      </c>
      <c r="F1213" s="98" t="s">
        <v>164</v>
      </c>
      <c r="G1213" s="98" t="s">
        <v>4120</v>
      </c>
      <c r="H1213" s="98" t="s">
        <v>7693</v>
      </c>
      <c r="I1213" s="98" t="s">
        <v>6106</v>
      </c>
      <c r="J1213" s="99">
        <v>45485</v>
      </c>
      <c r="K1213" s="107">
        <v>17000000</v>
      </c>
      <c r="L1213" s="98" t="s">
        <v>12396</v>
      </c>
      <c r="M1213" s="23">
        <v>1096</v>
      </c>
      <c r="N1213" s="23">
        <v>7</v>
      </c>
      <c r="O1213" s="107">
        <v>17000000</v>
      </c>
      <c r="P1213" s="23">
        <v>180</v>
      </c>
      <c r="Q1213" s="23">
        <v>2</v>
      </c>
      <c r="R1213" s="23">
        <v>2</v>
      </c>
      <c r="S1213" s="23">
        <v>0</v>
      </c>
      <c r="T1213" s="47">
        <v>17</v>
      </c>
      <c r="U1213" s="98" t="s">
        <v>376</v>
      </c>
      <c r="V1213" s="98" t="s">
        <v>3139</v>
      </c>
      <c r="W1213" s="69">
        <f t="shared" si="36"/>
        <v>5.7028004971411472E-2</v>
      </c>
    </row>
    <row r="1214" spans="1:23">
      <c r="A1214">
        <f t="shared" si="37"/>
        <v>711</v>
      </c>
      <c r="B1214" s="99">
        <v>44408</v>
      </c>
      <c r="C1214" s="23">
        <v>626</v>
      </c>
      <c r="D1214" s="23">
        <v>5</v>
      </c>
      <c r="E1214" s="98" t="s">
        <v>49</v>
      </c>
      <c r="F1214" s="98" t="s">
        <v>164</v>
      </c>
      <c r="G1214" s="98" t="s">
        <v>4120</v>
      </c>
      <c r="H1214" s="98" t="s">
        <v>7693</v>
      </c>
      <c r="I1214" s="98" t="s">
        <v>6106</v>
      </c>
      <c r="J1214" s="99">
        <v>45119</v>
      </c>
      <c r="K1214" s="107">
        <v>6000000</v>
      </c>
      <c r="L1214" s="98" t="s">
        <v>12397</v>
      </c>
      <c r="M1214" s="23">
        <v>730</v>
      </c>
      <c r="N1214" s="23">
        <v>7</v>
      </c>
      <c r="O1214" s="107">
        <v>6000000</v>
      </c>
      <c r="P1214" s="23">
        <v>180</v>
      </c>
      <c r="Q1214" s="23">
        <v>2</v>
      </c>
      <c r="R1214" s="23">
        <v>2</v>
      </c>
      <c r="S1214" s="23">
        <v>0</v>
      </c>
      <c r="T1214" s="47">
        <v>6</v>
      </c>
      <c r="U1214" s="98" t="s">
        <v>85</v>
      </c>
      <c r="V1214" s="98" t="s">
        <v>3139</v>
      </c>
      <c r="W1214" s="69">
        <f t="shared" si="36"/>
        <v>1.328753450259661E-2</v>
      </c>
    </row>
    <row r="1215" spans="1:23">
      <c r="A1215">
        <f t="shared" si="37"/>
        <v>1077</v>
      </c>
      <c r="B1215" s="99">
        <v>44408</v>
      </c>
      <c r="C1215" s="23">
        <v>627</v>
      </c>
      <c r="D1215" s="23">
        <v>5</v>
      </c>
      <c r="E1215" s="98" t="s">
        <v>49</v>
      </c>
      <c r="F1215" s="98" t="s">
        <v>164</v>
      </c>
      <c r="G1215" s="98" t="s">
        <v>4120</v>
      </c>
      <c r="H1215" s="98" t="s">
        <v>7693</v>
      </c>
      <c r="I1215" s="98" t="s">
        <v>6106</v>
      </c>
      <c r="J1215" s="99">
        <v>45485</v>
      </c>
      <c r="K1215" s="107">
        <v>18000000</v>
      </c>
      <c r="L1215" s="98" t="s">
        <v>12398</v>
      </c>
      <c r="M1215" s="23">
        <v>1096</v>
      </c>
      <c r="N1215" s="23">
        <v>7</v>
      </c>
      <c r="O1215" s="107">
        <v>18000000</v>
      </c>
      <c r="P1215" s="23">
        <v>180</v>
      </c>
      <c r="Q1215" s="23">
        <v>2</v>
      </c>
      <c r="R1215" s="23">
        <v>2</v>
      </c>
      <c r="S1215" s="23">
        <v>0</v>
      </c>
      <c r="T1215" s="47">
        <v>18</v>
      </c>
      <c r="U1215" s="98" t="s">
        <v>376</v>
      </c>
      <c r="V1215" s="98" t="s">
        <v>3139</v>
      </c>
      <c r="W1215" s="69">
        <f t="shared" si="36"/>
        <v>6.0382593499141553E-2</v>
      </c>
    </row>
    <row r="1216" spans="1:23">
      <c r="A1216">
        <f t="shared" si="37"/>
        <v>1077</v>
      </c>
      <c r="B1216" s="99">
        <v>44408</v>
      </c>
      <c r="C1216" s="23">
        <v>628</v>
      </c>
      <c r="D1216" s="23">
        <v>5</v>
      </c>
      <c r="E1216" s="98" t="s">
        <v>49</v>
      </c>
      <c r="F1216" s="98" t="s">
        <v>164</v>
      </c>
      <c r="G1216" s="98" t="s">
        <v>4120</v>
      </c>
      <c r="H1216" s="98" t="s">
        <v>7693</v>
      </c>
      <c r="I1216" s="98" t="s">
        <v>6106</v>
      </c>
      <c r="J1216" s="99">
        <v>45485</v>
      </c>
      <c r="K1216" s="107">
        <v>22500000</v>
      </c>
      <c r="L1216" s="98" t="s">
        <v>12399</v>
      </c>
      <c r="M1216" s="23">
        <v>1096</v>
      </c>
      <c r="N1216" s="23">
        <v>7</v>
      </c>
      <c r="O1216" s="107">
        <v>22500000</v>
      </c>
      <c r="P1216" s="23">
        <v>180</v>
      </c>
      <c r="Q1216" s="23">
        <v>2</v>
      </c>
      <c r="R1216" s="23">
        <v>2</v>
      </c>
      <c r="S1216" s="23">
        <v>0</v>
      </c>
      <c r="T1216" s="47">
        <v>22.542121000000002</v>
      </c>
      <c r="U1216" s="98" t="s">
        <v>376</v>
      </c>
      <c r="V1216" s="98" t="s">
        <v>3139</v>
      </c>
      <c r="W1216" s="69">
        <f t="shared" si="36"/>
        <v>7.5619540497303475E-2</v>
      </c>
    </row>
    <row r="1217" spans="1:23">
      <c r="A1217">
        <f t="shared" si="37"/>
        <v>1077</v>
      </c>
      <c r="B1217" s="99">
        <v>44408</v>
      </c>
      <c r="C1217" s="23">
        <v>629</v>
      </c>
      <c r="D1217" s="23">
        <v>5</v>
      </c>
      <c r="E1217" s="98" t="s">
        <v>49</v>
      </c>
      <c r="F1217" s="98" t="s">
        <v>164</v>
      </c>
      <c r="G1217" s="98" t="s">
        <v>4120</v>
      </c>
      <c r="H1217" s="98" t="s">
        <v>7693</v>
      </c>
      <c r="I1217" s="98" t="s">
        <v>6106</v>
      </c>
      <c r="J1217" s="99">
        <v>45485</v>
      </c>
      <c r="K1217" s="107">
        <v>40000000</v>
      </c>
      <c r="L1217" s="98" t="s">
        <v>12400</v>
      </c>
      <c r="M1217" s="23">
        <v>1096</v>
      </c>
      <c r="N1217" s="23">
        <v>7</v>
      </c>
      <c r="O1217" s="107">
        <v>40000000</v>
      </c>
      <c r="P1217" s="23">
        <v>180</v>
      </c>
      <c r="Q1217" s="23">
        <v>2</v>
      </c>
      <c r="R1217" s="23">
        <v>2</v>
      </c>
      <c r="S1217" s="23">
        <v>0</v>
      </c>
      <c r="T1217" s="47">
        <v>40</v>
      </c>
      <c r="U1217" s="98" t="s">
        <v>376</v>
      </c>
      <c r="V1217" s="98" t="s">
        <v>3139</v>
      </c>
      <c r="W1217" s="69">
        <f t="shared" si="36"/>
        <v>0.13418354110920347</v>
      </c>
    </row>
    <row r="1218" spans="1:23">
      <c r="A1218">
        <f t="shared" si="37"/>
        <v>1442</v>
      </c>
      <c r="B1218" s="99">
        <v>44408</v>
      </c>
      <c r="C1218" s="23">
        <v>630</v>
      </c>
      <c r="D1218" s="23">
        <v>5</v>
      </c>
      <c r="E1218" s="98" t="s">
        <v>49</v>
      </c>
      <c r="F1218" s="98" t="s">
        <v>164</v>
      </c>
      <c r="G1218" s="98" t="s">
        <v>4120</v>
      </c>
      <c r="H1218" s="98" t="s">
        <v>7693</v>
      </c>
      <c r="I1218" s="98" t="s">
        <v>6106</v>
      </c>
      <c r="J1218" s="99">
        <v>45850</v>
      </c>
      <c r="K1218" s="107">
        <v>10000000</v>
      </c>
      <c r="L1218" s="98" t="s">
        <v>12401</v>
      </c>
      <c r="M1218" s="23">
        <v>1461</v>
      </c>
      <c r="N1218" s="23">
        <v>7</v>
      </c>
      <c r="O1218" s="107">
        <v>10000000</v>
      </c>
      <c r="P1218" s="23">
        <v>180</v>
      </c>
      <c r="Q1218" s="23">
        <v>2</v>
      </c>
      <c r="R1218" s="23">
        <v>2</v>
      </c>
      <c r="S1218" s="23">
        <v>0</v>
      </c>
      <c r="T1218" s="47">
        <v>10</v>
      </c>
      <c r="U1218" s="98" t="s">
        <v>376</v>
      </c>
      <c r="V1218" s="98" t="s">
        <v>3139</v>
      </c>
      <c r="W1218" s="69">
        <f t="shared" ref="W1218:W1281" si="38">+T1218/SUM($T$2:$T$5848)*A1218</f>
        <v>4.4914732191149345E-2</v>
      </c>
    </row>
    <row r="1219" spans="1:23">
      <c r="A1219">
        <f t="shared" ref="A1219:A1282" si="39">+J1219-B1219</f>
        <v>711</v>
      </c>
      <c r="B1219" s="99">
        <v>44408</v>
      </c>
      <c r="C1219" s="23">
        <v>631</v>
      </c>
      <c r="D1219" s="23">
        <v>5</v>
      </c>
      <c r="E1219" s="98" t="s">
        <v>49</v>
      </c>
      <c r="F1219" s="98" t="s">
        <v>164</v>
      </c>
      <c r="G1219" s="98" t="s">
        <v>4120</v>
      </c>
      <c r="H1219" s="98" t="s">
        <v>7693</v>
      </c>
      <c r="I1219" s="98" t="s">
        <v>6106</v>
      </c>
      <c r="J1219" s="99">
        <v>45119</v>
      </c>
      <c r="K1219" s="107">
        <v>5000000</v>
      </c>
      <c r="L1219" s="98" t="s">
        <v>12402</v>
      </c>
      <c r="M1219" s="23">
        <v>730</v>
      </c>
      <c r="N1219" s="23">
        <v>7</v>
      </c>
      <c r="O1219" s="107">
        <v>5000000</v>
      </c>
      <c r="P1219" s="23">
        <v>180</v>
      </c>
      <c r="Q1219" s="23">
        <v>2</v>
      </c>
      <c r="R1219" s="23">
        <v>2</v>
      </c>
      <c r="S1219" s="23">
        <v>0</v>
      </c>
      <c r="T1219" s="47">
        <v>5</v>
      </c>
      <c r="U1219" s="98" t="s">
        <v>85</v>
      </c>
      <c r="V1219" s="98" t="s">
        <v>3139</v>
      </c>
      <c r="W1219" s="69">
        <f t="shared" si="38"/>
        <v>1.1072945418830509E-2</v>
      </c>
    </row>
    <row r="1220" spans="1:23">
      <c r="A1220">
        <f t="shared" si="39"/>
        <v>711</v>
      </c>
      <c r="B1220" s="99">
        <v>44408</v>
      </c>
      <c r="C1220" s="23">
        <v>632</v>
      </c>
      <c r="D1220" s="23">
        <v>5</v>
      </c>
      <c r="E1220" s="98" t="s">
        <v>49</v>
      </c>
      <c r="F1220" s="98" t="s">
        <v>164</v>
      </c>
      <c r="G1220" s="98" t="s">
        <v>4120</v>
      </c>
      <c r="H1220" s="98" t="s">
        <v>7693</v>
      </c>
      <c r="I1220" s="98" t="s">
        <v>6106</v>
      </c>
      <c r="J1220" s="99">
        <v>45119</v>
      </c>
      <c r="K1220" s="107">
        <v>4500000</v>
      </c>
      <c r="L1220" s="98" t="s">
        <v>12403</v>
      </c>
      <c r="M1220" s="23">
        <v>730</v>
      </c>
      <c r="N1220" s="23">
        <v>7</v>
      </c>
      <c r="O1220" s="107">
        <v>4500000</v>
      </c>
      <c r="P1220" s="23">
        <v>180</v>
      </c>
      <c r="Q1220" s="23">
        <v>2</v>
      </c>
      <c r="R1220" s="23">
        <v>2</v>
      </c>
      <c r="S1220" s="23">
        <v>0</v>
      </c>
      <c r="T1220" s="47">
        <v>4.5</v>
      </c>
      <c r="U1220" s="98" t="s">
        <v>85</v>
      </c>
      <c r="V1220" s="98" t="s">
        <v>3139</v>
      </c>
      <c r="W1220" s="69">
        <f t="shared" si="38"/>
        <v>9.9656508769474569E-3</v>
      </c>
    </row>
    <row r="1221" spans="1:23">
      <c r="A1221">
        <f t="shared" si="39"/>
        <v>1442</v>
      </c>
      <c r="B1221" s="99">
        <v>44408</v>
      </c>
      <c r="C1221" s="23">
        <v>633</v>
      </c>
      <c r="D1221" s="23">
        <v>5</v>
      </c>
      <c r="E1221" s="98" t="s">
        <v>49</v>
      </c>
      <c r="F1221" s="98" t="s">
        <v>164</v>
      </c>
      <c r="G1221" s="98" t="s">
        <v>4120</v>
      </c>
      <c r="H1221" s="98" t="s">
        <v>7693</v>
      </c>
      <c r="I1221" s="98" t="s">
        <v>6106</v>
      </c>
      <c r="J1221" s="99">
        <v>45850</v>
      </c>
      <c r="K1221" s="107">
        <v>12000000</v>
      </c>
      <c r="L1221" s="98" t="s">
        <v>12404</v>
      </c>
      <c r="M1221" s="23">
        <v>1461</v>
      </c>
      <c r="N1221" s="23">
        <v>7</v>
      </c>
      <c r="O1221" s="107">
        <v>12000000</v>
      </c>
      <c r="P1221" s="23">
        <v>180</v>
      </c>
      <c r="Q1221" s="23">
        <v>2</v>
      </c>
      <c r="R1221" s="23">
        <v>2</v>
      </c>
      <c r="S1221" s="23">
        <v>0</v>
      </c>
      <c r="T1221" s="47">
        <v>12</v>
      </c>
      <c r="U1221" s="98" t="s">
        <v>376</v>
      </c>
      <c r="V1221" s="98" t="s">
        <v>3139</v>
      </c>
      <c r="W1221" s="69">
        <f t="shared" si="38"/>
        <v>5.3897678629379213E-2</v>
      </c>
    </row>
    <row r="1222" spans="1:23">
      <c r="A1222">
        <f t="shared" si="39"/>
        <v>711</v>
      </c>
      <c r="B1222" s="99">
        <v>44408</v>
      </c>
      <c r="C1222" s="23">
        <v>634</v>
      </c>
      <c r="D1222" s="23">
        <v>5</v>
      </c>
      <c r="E1222" s="98" t="s">
        <v>49</v>
      </c>
      <c r="F1222" s="98" t="s">
        <v>164</v>
      </c>
      <c r="G1222" s="98" t="s">
        <v>4120</v>
      </c>
      <c r="H1222" s="98" t="s">
        <v>7693</v>
      </c>
      <c r="I1222" s="98" t="s">
        <v>6106</v>
      </c>
      <c r="J1222" s="99">
        <v>45119</v>
      </c>
      <c r="K1222" s="107">
        <v>3000000</v>
      </c>
      <c r="L1222" s="98" t="s">
        <v>12405</v>
      </c>
      <c r="M1222" s="23">
        <v>730</v>
      </c>
      <c r="N1222" s="23">
        <v>7</v>
      </c>
      <c r="O1222" s="107">
        <v>3000000</v>
      </c>
      <c r="P1222" s="23">
        <v>180</v>
      </c>
      <c r="Q1222" s="23">
        <v>2</v>
      </c>
      <c r="R1222" s="23">
        <v>2</v>
      </c>
      <c r="S1222" s="23">
        <v>0</v>
      </c>
      <c r="T1222" s="47">
        <v>3</v>
      </c>
      <c r="U1222" s="98" t="s">
        <v>85</v>
      </c>
      <c r="V1222" s="98" t="s">
        <v>3139</v>
      </c>
      <c r="W1222" s="69">
        <f t="shared" si="38"/>
        <v>6.6437672512983052E-3</v>
      </c>
    </row>
    <row r="1223" spans="1:23">
      <c r="A1223">
        <f t="shared" si="39"/>
        <v>1077</v>
      </c>
      <c r="B1223" s="99">
        <v>44408</v>
      </c>
      <c r="C1223" s="23">
        <v>635</v>
      </c>
      <c r="D1223" s="23">
        <v>5</v>
      </c>
      <c r="E1223" s="98" t="s">
        <v>49</v>
      </c>
      <c r="F1223" s="98" t="s">
        <v>164</v>
      </c>
      <c r="G1223" s="98" t="s">
        <v>4120</v>
      </c>
      <c r="H1223" s="98" t="s">
        <v>7693</v>
      </c>
      <c r="I1223" s="98" t="s">
        <v>6106</v>
      </c>
      <c r="J1223" s="99">
        <v>45485</v>
      </c>
      <c r="K1223" s="107">
        <v>10000000</v>
      </c>
      <c r="L1223" s="98" t="s">
        <v>12406</v>
      </c>
      <c r="M1223" s="23">
        <v>1096</v>
      </c>
      <c r="N1223" s="23">
        <v>7</v>
      </c>
      <c r="O1223" s="107">
        <v>10000000</v>
      </c>
      <c r="P1223" s="23">
        <v>180</v>
      </c>
      <c r="Q1223" s="23">
        <v>2</v>
      </c>
      <c r="R1223" s="23">
        <v>2</v>
      </c>
      <c r="S1223" s="23">
        <v>0</v>
      </c>
      <c r="T1223" s="47">
        <v>10</v>
      </c>
      <c r="U1223" s="98" t="s">
        <v>376</v>
      </c>
      <c r="V1223" s="98" t="s">
        <v>3139</v>
      </c>
      <c r="W1223" s="69">
        <f t="shared" si="38"/>
        <v>3.3545885277300867E-2</v>
      </c>
    </row>
    <row r="1224" spans="1:23">
      <c r="A1224">
        <f t="shared" si="39"/>
        <v>711</v>
      </c>
      <c r="B1224" s="99">
        <v>44408</v>
      </c>
      <c r="C1224" s="23">
        <v>636</v>
      </c>
      <c r="D1224" s="23">
        <v>5</v>
      </c>
      <c r="E1224" s="98" t="s">
        <v>49</v>
      </c>
      <c r="F1224" s="98" t="s">
        <v>164</v>
      </c>
      <c r="G1224" s="98" t="s">
        <v>4120</v>
      </c>
      <c r="H1224" s="98" t="s">
        <v>7693</v>
      </c>
      <c r="I1224" s="98" t="s">
        <v>6106</v>
      </c>
      <c r="J1224" s="99">
        <v>45119</v>
      </c>
      <c r="K1224" s="107">
        <v>2500000</v>
      </c>
      <c r="L1224" s="98" t="s">
        <v>12407</v>
      </c>
      <c r="M1224" s="23">
        <v>730</v>
      </c>
      <c r="N1224" s="23">
        <v>7</v>
      </c>
      <c r="O1224" s="107">
        <v>2500000</v>
      </c>
      <c r="P1224" s="23">
        <v>180</v>
      </c>
      <c r="Q1224" s="23">
        <v>2</v>
      </c>
      <c r="R1224" s="23">
        <v>2</v>
      </c>
      <c r="S1224" s="23">
        <v>0</v>
      </c>
      <c r="T1224" s="47">
        <v>2.5</v>
      </c>
      <c r="U1224" s="98" t="s">
        <v>85</v>
      </c>
      <c r="V1224" s="98" t="s">
        <v>3139</v>
      </c>
      <c r="W1224" s="69">
        <f t="shared" si="38"/>
        <v>5.5364727094152546E-3</v>
      </c>
    </row>
    <row r="1225" spans="1:23">
      <c r="A1225">
        <f t="shared" si="39"/>
        <v>1807</v>
      </c>
      <c r="B1225" s="99">
        <v>44408</v>
      </c>
      <c r="C1225" s="23">
        <v>637</v>
      </c>
      <c r="D1225" s="23">
        <v>5</v>
      </c>
      <c r="E1225" s="98" t="s">
        <v>49</v>
      </c>
      <c r="F1225" s="98" t="s">
        <v>164</v>
      </c>
      <c r="G1225" s="98" t="s">
        <v>4120</v>
      </c>
      <c r="H1225" s="98" t="s">
        <v>7693</v>
      </c>
      <c r="I1225" s="98" t="s">
        <v>6106</v>
      </c>
      <c r="J1225" s="99">
        <v>46215</v>
      </c>
      <c r="K1225" s="107">
        <v>20500000</v>
      </c>
      <c r="L1225" s="98" t="s">
        <v>12408</v>
      </c>
      <c r="M1225" s="23">
        <v>1826</v>
      </c>
      <c r="N1225" s="23">
        <v>7</v>
      </c>
      <c r="O1225" s="107">
        <v>20500000</v>
      </c>
      <c r="P1225" s="23">
        <v>180</v>
      </c>
      <c r="Q1225" s="23">
        <v>2</v>
      </c>
      <c r="R1225" s="23">
        <v>2</v>
      </c>
      <c r="S1225" s="23">
        <v>0</v>
      </c>
      <c r="T1225" s="47">
        <v>20.5</v>
      </c>
      <c r="U1225" s="98" t="s">
        <v>376</v>
      </c>
      <c r="V1225" s="98" t="s">
        <v>3139</v>
      </c>
      <c r="W1225" s="69">
        <f t="shared" si="38"/>
        <v>0.11538133716524555</v>
      </c>
    </row>
    <row r="1226" spans="1:23">
      <c r="A1226">
        <f t="shared" si="39"/>
        <v>1807</v>
      </c>
      <c r="B1226" s="99">
        <v>44408</v>
      </c>
      <c r="C1226" s="23">
        <v>638</v>
      </c>
      <c r="D1226" s="23">
        <v>5</v>
      </c>
      <c r="E1226" s="98" t="s">
        <v>49</v>
      </c>
      <c r="F1226" s="98" t="s">
        <v>164</v>
      </c>
      <c r="G1226" s="98" t="s">
        <v>4120</v>
      </c>
      <c r="H1226" s="98" t="s">
        <v>7693</v>
      </c>
      <c r="I1226" s="98" t="s">
        <v>6106</v>
      </c>
      <c r="J1226" s="99">
        <v>46215</v>
      </c>
      <c r="K1226" s="107">
        <v>22000000</v>
      </c>
      <c r="L1226" s="98" t="s">
        <v>12409</v>
      </c>
      <c r="M1226" s="23">
        <v>1826</v>
      </c>
      <c r="N1226" s="23">
        <v>7</v>
      </c>
      <c r="O1226" s="107">
        <v>22000000</v>
      </c>
      <c r="P1226" s="23">
        <v>180</v>
      </c>
      <c r="Q1226" s="23">
        <v>2</v>
      </c>
      <c r="R1226" s="23">
        <v>2</v>
      </c>
      <c r="S1226" s="23">
        <v>0</v>
      </c>
      <c r="T1226" s="47">
        <v>22</v>
      </c>
      <c r="U1226" s="98" t="s">
        <v>376</v>
      </c>
      <c r="V1226" s="98" t="s">
        <v>3139</v>
      </c>
      <c r="W1226" s="69">
        <f t="shared" si="38"/>
        <v>0.12382387403099521</v>
      </c>
    </row>
    <row r="1227" spans="1:23">
      <c r="A1227">
        <f t="shared" si="39"/>
        <v>2538</v>
      </c>
      <c r="B1227" s="99">
        <v>44408</v>
      </c>
      <c r="C1227" s="23">
        <v>639</v>
      </c>
      <c r="D1227" s="23">
        <v>5</v>
      </c>
      <c r="E1227" s="98" t="s">
        <v>49</v>
      </c>
      <c r="F1227" s="98" t="s">
        <v>164</v>
      </c>
      <c r="G1227" s="98" t="s">
        <v>4120</v>
      </c>
      <c r="H1227" s="98" t="s">
        <v>7693</v>
      </c>
      <c r="I1227" s="98" t="s">
        <v>6106</v>
      </c>
      <c r="J1227" s="99">
        <v>46946</v>
      </c>
      <c r="K1227" s="107">
        <v>70000000</v>
      </c>
      <c r="L1227" s="98" t="s">
        <v>12410</v>
      </c>
      <c r="M1227" s="23">
        <v>2557</v>
      </c>
      <c r="N1227" s="23">
        <v>7</v>
      </c>
      <c r="O1227" s="107">
        <v>70000000</v>
      </c>
      <c r="P1227" s="23">
        <v>30</v>
      </c>
      <c r="Q1227" s="23">
        <v>2</v>
      </c>
      <c r="R1227" s="23">
        <v>2</v>
      </c>
      <c r="S1227" s="23">
        <v>0</v>
      </c>
      <c r="T1227" s="47">
        <v>70</v>
      </c>
      <c r="U1227" s="98" t="s">
        <v>376</v>
      </c>
      <c r="V1227" s="98" t="s">
        <v>3139</v>
      </c>
      <c r="W1227" s="69">
        <f t="shared" si="38"/>
        <v>0.55336694320940305</v>
      </c>
    </row>
    <row r="1228" spans="1:23">
      <c r="A1228">
        <f t="shared" si="39"/>
        <v>1683</v>
      </c>
      <c r="B1228" s="99">
        <v>44408</v>
      </c>
      <c r="C1228" s="23">
        <v>1</v>
      </c>
      <c r="D1228" s="23">
        <v>5</v>
      </c>
      <c r="E1228" s="98" t="s">
        <v>49</v>
      </c>
      <c r="F1228" s="98" t="s">
        <v>164</v>
      </c>
      <c r="G1228" s="98" t="s">
        <v>4120</v>
      </c>
      <c r="H1228" s="98" t="s">
        <v>559</v>
      </c>
      <c r="I1228" s="98" t="s">
        <v>6041</v>
      </c>
      <c r="J1228" s="99">
        <v>46091</v>
      </c>
      <c r="K1228" s="107">
        <v>150000000</v>
      </c>
      <c r="L1228" s="98" t="s">
        <v>7695</v>
      </c>
      <c r="M1228" s="23">
        <v>1800</v>
      </c>
      <c r="N1228" s="23">
        <v>7</v>
      </c>
      <c r="O1228" s="107">
        <v>150000000</v>
      </c>
      <c r="P1228" s="23">
        <v>180</v>
      </c>
      <c r="Q1228" s="23">
        <v>2</v>
      </c>
      <c r="R1228" s="23">
        <v>2</v>
      </c>
      <c r="S1228" s="23">
        <v>1.41</v>
      </c>
      <c r="T1228" s="47">
        <v>150</v>
      </c>
      <c r="U1228" s="98" t="s">
        <v>7696</v>
      </c>
      <c r="V1228" s="98" t="s">
        <v>3139</v>
      </c>
      <c r="W1228" s="69">
        <f t="shared" si="38"/>
        <v>0.78631928860302724</v>
      </c>
    </row>
    <row r="1229" spans="1:23">
      <c r="A1229">
        <f t="shared" si="39"/>
        <v>1535</v>
      </c>
      <c r="B1229" s="99">
        <v>44408</v>
      </c>
      <c r="C1229" s="23">
        <v>2</v>
      </c>
      <c r="D1229" s="23">
        <v>5</v>
      </c>
      <c r="E1229" s="98" t="s">
        <v>49</v>
      </c>
      <c r="F1229" s="98" t="s">
        <v>164</v>
      </c>
      <c r="G1229" s="98" t="s">
        <v>4120</v>
      </c>
      <c r="H1229" s="98" t="s">
        <v>559</v>
      </c>
      <c r="I1229" s="98" t="s">
        <v>6335</v>
      </c>
      <c r="J1229" s="99">
        <v>45943</v>
      </c>
      <c r="K1229" s="107">
        <v>130000000</v>
      </c>
      <c r="L1229" s="98" t="s">
        <v>7697</v>
      </c>
      <c r="M1229" s="23">
        <v>1800</v>
      </c>
      <c r="N1229" s="23">
        <v>7</v>
      </c>
      <c r="O1229" s="107">
        <v>130000000</v>
      </c>
      <c r="P1229" s="23">
        <v>180</v>
      </c>
      <c r="Q1229" s="23">
        <v>2</v>
      </c>
      <c r="R1229" s="23">
        <v>2</v>
      </c>
      <c r="S1229" s="23">
        <v>0</v>
      </c>
      <c r="T1229" s="47">
        <v>130</v>
      </c>
      <c r="U1229" s="98" t="s">
        <v>7698</v>
      </c>
      <c r="V1229" s="98" t="s">
        <v>3139</v>
      </c>
      <c r="W1229" s="69">
        <f t="shared" si="38"/>
        <v>0.6215488771667026</v>
      </c>
    </row>
    <row r="1230" spans="1:23">
      <c r="A1230">
        <f t="shared" si="39"/>
        <v>681</v>
      </c>
      <c r="B1230" s="99">
        <v>44408</v>
      </c>
      <c r="C1230" s="23">
        <v>3</v>
      </c>
      <c r="D1230" s="23">
        <v>5</v>
      </c>
      <c r="E1230" s="98" t="s">
        <v>49</v>
      </c>
      <c r="F1230" s="98" t="s">
        <v>164</v>
      </c>
      <c r="G1230" s="98" t="s">
        <v>4120</v>
      </c>
      <c r="H1230" s="98" t="s">
        <v>559</v>
      </c>
      <c r="I1230" s="98" t="s">
        <v>10200</v>
      </c>
      <c r="J1230" s="99">
        <v>45089</v>
      </c>
      <c r="K1230" s="107">
        <v>100000000</v>
      </c>
      <c r="L1230" s="98" t="s">
        <v>561</v>
      </c>
      <c r="M1230" s="23">
        <v>1800</v>
      </c>
      <c r="N1230" s="23">
        <v>7</v>
      </c>
      <c r="O1230" s="107">
        <v>100000000</v>
      </c>
      <c r="P1230" s="23">
        <v>180</v>
      </c>
      <c r="Q1230" s="23">
        <v>2</v>
      </c>
      <c r="R1230" s="23">
        <v>2</v>
      </c>
      <c r="S1230" s="23">
        <v>1.41</v>
      </c>
      <c r="T1230" s="47">
        <v>100</v>
      </c>
      <c r="U1230" s="98" t="s">
        <v>7700</v>
      </c>
      <c r="V1230" s="98" t="s">
        <v>3139</v>
      </c>
      <c r="W1230" s="69">
        <f t="shared" si="38"/>
        <v>0.21211465063920043</v>
      </c>
    </row>
    <row r="1231" spans="1:23">
      <c r="A1231">
        <f t="shared" si="39"/>
        <v>195</v>
      </c>
      <c r="B1231" s="99">
        <v>44408</v>
      </c>
      <c r="C1231" s="23">
        <v>4</v>
      </c>
      <c r="D1231" s="23">
        <v>5</v>
      </c>
      <c r="E1231" s="98" t="s">
        <v>49</v>
      </c>
      <c r="F1231" s="98" t="s">
        <v>164</v>
      </c>
      <c r="G1231" s="98" t="s">
        <v>4120</v>
      </c>
      <c r="H1231" s="98" t="s">
        <v>559</v>
      </c>
      <c r="I1231" s="98" t="s">
        <v>10147</v>
      </c>
      <c r="J1231" s="99">
        <v>44603</v>
      </c>
      <c r="K1231" s="107">
        <v>100000000</v>
      </c>
      <c r="L1231" s="98" t="s">
        <v>563</v>
      </c>
      <c r="M1231" s="23">
        <v>1080</v>
      </c>
      <c r="N1231" s="23">
        <v>7</v>
      </c>
      <c r="O1231" s="107">
        <v>100000000</v>
      </c>
      <c r="P1231" s="23">
        <v>180</v>
      </c>
      <c r="Q1231" s="23">
        <v>2</v>
      </c>
      <c r="R1231" s="23">
        <v>2</v>
      </c>
      <c r="S1231" s="23">
        <v>1.41</v>
      </c>
      <c r="T1231" s="47">
        <v>100</v>
      </c>
      <c r="U1231" s="98" t="s">
        <v>7701</v>
      </c>
      <c r="V1231" s="98" t="s">
        <v>3139</v>
      </c>
      <c r="W1231" s="69">
        <f t="shared" si="38"/>
        <v>6.0737675293163124E-2</v>
      </c>
    </row>
    <row r="1232" spans="1:23">
      <c r="A1232">
        <f t="shared" si="39"/>
        <v>469</v>
      </c>
      <c r="B1232" s="99">
        <v>44408</v>
      </c>
      <c r="C1232" s="23">
        <v>5</v>
      </c>
      <c r="D1232" s="23">
        <v>5</v>
      </c>
      <c r="E1232" s="98" t="s">
        <v>49</v>
      </c>
      <c r="F1232" s="98" t="s">
        <v>164</v>
      </c>
      <c r="G1232" s="98" t="s">
        <v>4120</v>
      </c>
      <c r="H1232" s="98" t="s">
        <v>559</v>
      </c>
      <c r="I1232" s="98" t="s">
        <v>10152</v>
      </c>
      <c r="J1232" s="99">
        <v>44877</v>
      </c>
      <c r="K1232" s="107">
        <v>99000000</v>
      </c>
      <c r="L1232" s="98" t="s">
        <v>564</v>
      </c>
      <c r="M1232" s="23">
        <v>1080</v>
      </c>
      <c r="N1232" s="23">
        <v>7</v>
      </c>
      <c r="O1232" s="107">
        <v>99000000</v>
      </c>
      <c r="P1232" s="23">
        <v>180</v>
      </c>
      <c r="Q1232" s="23">
        <v>2</v>
      </c>
      <c r="R1232" s="23">
        <v>2</v>
      </c>
      <c r="S1232" s="23">
        <v>1.41</v>
      </c>
      <c r="T1232" s="47">
        <v>99</v>
      </c>
      <c r="U1232" s="98" t="s">
        <v>7702</v>
      </c>
      <c r="V1232" s="98" t="s">
        <v>3139</v>
      </c>
      <c r="W1232" s="69">
        <f t="shared" si="38"/>
        <v>0.14462107700189009</v>
      </c>
    </row>
    <row r="1233" spans="1:23">
      <c r="A1233">
        <f t="shared" si="39"/>
        <v>740</v>
      </c>
      <c r="B1233" s="99">
        <v>44408</v>
      </c>
      <c r="C1233" s="23">
        <v>6</v>
      </c>
      <c r="D1233" s="23">
        <v>5</v>
      </c>
      <c r="E1233" s="98" t="s">
        <v>49</v>
      </c>
      <c r="F1233" s="98" t="s">
        <v>164</v>
      </c>
      <c r="G1233" s="98" t="s">
        <v>4120</v>
      </c>
      <c r="H1233" s="98" t="s">
        <v>559</v>
      </c>
      <c r="I1233" s="98" t="s">
        <v>10142</v>
      </c>
      <c r="J1233" s="99">
        <v>45148</v>
      </c>
      <c r="K1233" s="107">
        <v>95000000</v>
      </c>
      <c r="L1233" s="98" t="s">
        <v>565</v>
      </c>
      <c r="M1233" s="23">
        <v>1800</v>
      </c>
      <c r="N1233" s="23">
        <v>7</v>
      </c>
      <c r="O1233" s="107">
        <v>95000000</v>
      </c>
      <c r="P1233" s="23">
        <v>180</v>
      </c>
      <c r="Q1233" s="23">
        <v>2</v>
      </c>
      <c r="R1233" s="23">
        <v>2</v>
      </c>
      <c r="S1233" s="23">
        <v>1.41</v>
      </c>
      <c r="T1233" s="47">
        <v>95</v>
      </c>
      <c r="U1233" s="98" t="s">
        <v>7703</v>
      </c>
      <c r="V1233" s="98" t="s">
        <v>3139</v>
      </c>
      <c r="W1233" s="69">
        <f t="shared" si="38"/>
        <v>0.21896710631330091</v>
      </c>
    </row>
    <row r="1234" spans="1:23">
      <c r="A1234">
        <f t="shared" si="39"/>
        <v>829</v>
      </c>
      <c r="B1234" s="99">
        <v>44408</v>
      </c>
      <c r="C1234" s="23">
        <v>7</v>
      </c>
      <c r="D1234" s="23">
        <v>5</v>
      </c>
      <c r="E1234" s="98" t="s">
        <v>49</v>
      </c>
      <c r="F1234" s="98" t="s">
        <v>164</v>
      </c>
      <c r="G1234" s="98" t="s">
        <v>4120</v>
      </c>
      <c r="H1234" s="98" t="s">
        <v>559</v>
      </c>
      <c r="I1234" s="98" t="s">
        <v>10201</v>
      </c>
      <c r="J1234" s="99">
        <v>45237</v>
      </c>
      <c r="K1234" s="107">
        <v>150000000</v>
      </c>
      <c r="L1234" s="98" t="s">
        <v>560</v>
      </c>
      <c r="M1234" s="23">
        <v>1800</v>
      </c>
      <c r="N1234" s="23">
        <v>7</v>
      </c>
      <c r="O1234" s="107">
        <v>150000000</v>
      </c>
      <c r="P1234" s="23">
        <v>180</v>
      </c>
      <c r="Q1234" s="23">
        <v>2</v>
      </c>
      <c r="R1234" s="23">
        <v>2</v>
      </c>
      <c r="S1234" s="23">
        <v>1.41</v>
      </c>
      <c r="T1234" s="47">
        <v>93.75</v>
      </c>
      <c r="U1234" s="98" t="s">
        <v>7699</v>
      </c>
      <c r="V1234" s="98" t="s">
        <v>3139</v>
      </c>
      <c r="W1234" s="69">
        <f t="shared" si="38"/>
        <v>0.24207467700977034</v>
      </c>
    </row>
    <row r="1235" spans="1:23">
      <c r="A1235">
        <f t="shared" si="39"/>
        <v>925</v>
      </c>
      <c r="B1235" s="99">
        <v>44408</v>
      </c>
      <c r="C1235" s="23">
        <v>8</v>
      </c>
      <c r="D1235" s="23">
        <v>5</v>
      </c>
      <c r="E1235" s="98" t="s">
        <v>49</v>
      </c>
      <c r="F1235" s="98" t="s">
        <v>164</v>
      </c>
      <c r="G1235" s="98" t="s">
        <v>4120</v>
      </c>
      <c r="H1235" s="98" t="s">
        <v>559</v>
      </c>
      <c r="I1235" s="98" t="s">
        <v>10147</v>
      </c>
      <c r="J1235" s="99">
        <v>45333</v>
      </c>
      <c r="K1235" s="107">
        <v>80000000</v>
      </c>
      <c r="L1235" s="98" t="s">
        <v>566</v>
      </c>
      <c r="M1235" s="23">
        <v>1800</v>
      </c>
      <c r="N1235" s="23">
        <v>7</v>
      </c>
      <c r="O1235" s="107">
        <v>80000000</v>
      </c>
      <c r="P1235" s="23">
        <v>180</v>
      </c>
      <c r="Q1235" s="23">
        <v>2</v>
      </c>
      <c r="R1235" s="23">
        <v>2</v>
      </c>
      <c r="S1235" s="23">
        <v>1.41</v>
      </c>
      <c r="T1235" s="47">
        <v>80</v>
      </c>
      <c r="U1235" s="98" t="s">
        <v>7700</v>
      </c>
      <c r="V1235" s="98" t="s">
        <v>3139</v>
      </c>
      <c r="W1235" s="69">
        <f t="shared" si="38"/>
        <v>0.23049169085610621</v>
      </c>
    </row>
    <row r="1236" spans="1:23">
      <c r="A1236">
        <f t="shared" si="39"/>
        <v>1734</v>
      </c>
      <c r="B1236" s="99">
        <v>44408</v>
      </c>
      <c r="C1236" s="23">
        <v>9</v>
      </c>
      <c r="D1236" s="23">
        <v>5</v>
      </c>
      <c r="E1236" s="98" t="s">
        <v>49</v>
      </c>
      <c r="F1236" s="98" t="s">
        <v>164</v>
      </c>
      <c r="G1236" s="98" t="s">
        <v>4120</v>
      </c>
      <c r="H1236" s="98" t="s">
        <v>559</v>
      </c>
      <c r="I1236" s="98" t="s">
        <v>5966</v>
      </c>
      <c r="J1236" s="99">
        <v>46142</v>
      </c>
      <c r="K1236" s="107">
        <v>80000000</v>
      </c>
      <c r="L1236" s="98" t="s">
        <v>7704</v>
      </c>
      <c r="M1236" s="23">
        <v>1800</v>
      </c>
      <c r="N1236" s="23">
        <v>7</v>
      </c>
      <c r="O1236" s="107">
        <v>80000000</v>
      </c>
      <c r="P1236" s="23">
        <v>180</v>
      </c>
      <c r="Q1236" s="23">
        <v>2</v>
      </c>
      <c r="R1236" s="23">
        <v>2</v>
      </c>
      <c r="S1236" s="23">
        <v>1.41</v>
      </c>
      <c r="T1236" s="47">
        <v>80</v>
      </c>
      <c r="U1236" s="98" t="s">
        <v>7802</v>
      </c>
      <c r="V1236" s="98" t="s">
        <v>3139</v>
      </c>
      <c r="W1236" s="69">
        <f t="shared" si="38"/>
        <v>0.4320784777778251</v>
      </c>
    </row>
    <row r="1237" spans="1:23">
      <c r="A1237">
        <f t="shared" si="39"/>
        <v>1775</v>
      </c>
      <c r="B1237" s="99">
        <v>44408</v>
      </c>
      <c r="C1237" s="23">
        <v>10</v>
      </c>
      <c r="D1237" s="23">
        <v>5</v>
      </c>
      <c r="E1237" s="98" t="s">
        <v>49</v>
      </c>
      <c r="F1237" s="98" t="s">
        <v>164</v>
      </c>
      <c r="G1237" s="98" t="s">
        <v>4120</v>
      </c>
      <c r="H1237" s="98" t="s">
        <v>559</v>
      </c>
      <c r="I1237" s="98" t="s">
        <v>6416</v>
      </c>
      <c r="J1237" s="99">
        <v>46183</v>
      </c>
      <c r="K1237" s="107">
        <v>73000000</v>
      </c>
      <c r="L1237" s="98" t="s">
        <v>10894</v>
      </c>
      <c r="M1237" s="23">
        <v>1800</v>
      </c>
      <c r="N1237" s="23">
        <v>7</v>
      </c>
      <c r="O1237" s="107">
        <v>73000000</v>
      </c>
      <c r="P1237" s="23">
        <v>180</v>
      </c>
      <c r="Q1237" s="23">
        <v>2</v>
      </c>
      <c r="R1237" s="23">
        <v>2</v>
      </c>
      <c r="S1237" s="23">
        <v>1.41</v>
      </c>
      <c r="T1237" s="47">
        <v>73</v>
      </c>
      <c r="U1237" s="98" t="s">
        <v>7739</v>
      </c>
      <c r="V1237" s="98" t="s">
        <v>3139</v>
      </c>
      <c r="W1237" s="69">
        <f t="shared" si="38"/>
        <v>0.40359406544162113</v>
      </c>
    </row>
    <row r="1238" spans="1:23">
      <c r="A1238">
        <f t="shared" si="39"/>
        <v>375</v>
      </c>
      <c r="B1238" s="99">
        <v>44408</v>
      </c>
      <c r="C1238" s="23">
        <v>11</v>
      </c>
      <c r="D1238" s="23">
        <v>5</v>
      </c>
      <c r="E1238" s="98" t="s">
        <v>49</v>
      </c>
      <c r="F1238" s="98" t="s">
        <v>164</v>
      </c>
      <c r="G1238" s="98" t="s">
        <v>4120</v>
      </c>
      <c r="H1238" s="98" t="s">
        <v>559</v>
      </c>
      <c r="I1238" s="98" t="s">
        <v>10202</v>
      </c>
      <c r="J1238" s="99">
        <v>44783</v>
      </c>
      <c r="K1238" s="107">
        <v>70000000</v>
      </c>
      <c r="L1238" s="98" t="s">
        <v>567</v>
      </c>
      <c r="M1238" s="23">
        <v>1800</v>
      </c>
      <c r="N1238" s="23">
        <v>7</v>
      </c>
      <c r="O1238" s="107">
        <v>70000000</v>
      </c>
      <c r="P1238" s="23">
        <v>180</v>
      </c>
      <c r="Q1238" s="23">
        <v>2</v>
      </c>
      <c r="R1238" s="23">
        <v>2</v>
      </c>
      <c r="S1238" s="23">
        <v>0</v>
      </c>
      <c r="T1238" s="47">
        <v>70</v>
      </c>
      <c r="U1238" s="98" t="s">
        <v>7707</v>
      </c>
      <c r="V1238" s="98" t="s">
        <v>3139</v>
      </c>
      <c r="W1238" s="69">
        <f t="shared" si="38"/>
        <v>8.1762255202334974E-2</v>
      </c>
    </row>
    <row r="1239" spans="1:23">
      <c r="A1239">
        <f t="shared" si="39"/>
        <v>1807</v>
      </c>
      <c r="B1239" s="99">
        <v>44408</v>
      </c>
      <c r="C1239" s="23">
        <v>12</v>
      </c>
      <c r="D1239" s="23">
        <v>5</v>
      </c>
      <c r="E1239" s="98" t="s">
        <v>49</v>
      </c>
      <c r="F1239" s="98" t="s">
        <v>164</v>
      </c>
      <c r="G1239" s="98" t="s">
        <v>4120</v>
      </c>
      <c r="H1239" s="98" t="s">
        <v>559</v>
      </c>
      <c r="I1239" s="98" t="s">
        <v>6106</v>
      </c>
      <c r="J1239" s="99">
        <v>46215</v>
      </c>
      <c r="K1239" s="107">
        <v>65000000</v>
      </c>
      <c r="L1239" s="98" t="s">
        <v>12411</v>
      </c>
      <c r="M1239" s="23">
        <v>1800</v>
      </c>
      <c r="N1239" s="23">
        <v>7</v>
      </c>
      <c r="O1239" s="107">
        <v>65000000</v>
      </c>
      <c r="P1239" s="23">
        <v>180</v>
      </c>
      <c r="Q1239" s="23">
        <v>2</v>
      </c>
      <c r="R1239" s="23">
        <v>2</v>
      </c>
      <c r="S1239" s="23">
        <v>1.41</v>
      </c>
      <c r="T1239" s="47">
        <v>65</v>
      </c>
      <c r="U1239" s="98" t="s">
        <v>7717</v>
      </c>
      <c r="V1239" s="98" t="s">
        <v>3139</v>
      </c>
      <c r="W1239" s="69">
        <f t="shared" si="38"/>
        <v>0.36584326418248586</v>
      </c>
    </row>
    <row r="1240" spans="1:23">
      <c r="A1240">
        <f t="shared" si="39"/>
        <v>829</v>
      </c>
      <c r="B1240" s="99">
        <v>44408</v>
      </c>
      <c r="C1240" s="23">
        <v>13</v>
      </c>
      <c r="D1240" s="23">
        <v>5</v>
      </c>
      <c r="E1240" s="98" t="s">
        <v>49</v>
      </c>
      <c r="F1240" s="98" t="s">
        <v>164</v>
      </c>
      <c r="G1240" s="98" t="s">
        <v>4120</v>
      </c>
      <c r="H1240" s="98" t="s">
        <v>559</v>
      </c>
      <c r="I1240" s="98" t="s">
        <v>10201</v>
      </c>
      <c r="J1240" s="99">
        <v>45237</v>
      </c>
      <c r="K1240" s="107">
        <v>100000000</v>
      </c>
      <c r="L1240" s="98" t="s">
        <v>562</v>
      </c>
      <c r="M1240" s="23">
        <v>1800</v>
      </c>
      <c r="N1240" s="23">
        <v>7</v>
      </c>
      <c r="O1240" s="107">
        <v>100000000</v>
      </c>
      <c r="P1240" s="23">
        <v>180</v>
      </c>
      <c r="Q1240" s="23">
        <v>2</v>
      </c>
      <c r="R1240" s="23">
        <v>2</v>
      </c>
      <c r="S1240" s="23">
        <v>1.41</v>
      </c>
      <c r="T1240" s="47">
        <v>62.5</v>
      </c>
      <c r="U1240" s="98" t="s">
        <v>7705</v>
      </c>
      <c r="V1240" s="98" t="s">
        <v>3139</v>
      </c>
      <c r="W1240" s="69">
        <f t="shared" si="38"/>
        <v>0.16138311800651356</v>
      </c>
    </row>
    <row r="1241" spans="1:23">
      <c r="A1241">
        <f t="shared" si="39"/>
        <v>1410</v>
      </c>
      <c r="B1241" s="99">
        <v>44408</v>
      </c>
      <c r="C1241" s="23">
        <v>14</v>
      </c>
      <c r="D1241" s="23">
        <v>5</v>
      </c>
      <c r="E1241" s="98" t="s">
        <v>49</v>
      </c>
      <c r="F1241" s="98" t="s">
        <v>164</v>
      </c>
      <c r="G1241" s="98" t="s">
        <v>4120</v>
      </c>
      <c r="H1241" s="98" t="s">
        <v>559</v>
      </c>
      <c r="I1241" s="98" t="s">
        <v>6242</v>
      </c>
      <c r="J1241" s="99">
        <v>45818</v>
      </c>
      <c r="K1241" s="107">
        <v>60000000</v>
      </c>
      <c r="L1241" s="98" t="s">
        <v>4429</v>
      </c>
      <c r="M1241" s="23">
        <v>1800</v>
      </c>
      <c r="N1241" s="23">
        <v>7</v>
      </c>
      <c r="O1241" s="107">
        <v>60000000</v>
      </c>
      <c r="P1241" s="23">
        <v>180</v>
      </c>
      <c r="Q1241" s="23">
        <v>2</v>
      </c>
      <c r="R1241" s="23">
        <v>2</v>
      </c>
      <c r="S1241" s="23">
        <v>1.41</v>
      </c>
      <c r="T1241" s="47">
        <v>60</v>
      </c>
      <c r="U1241" s="98" t="s">
        <v>7709</v>
      </c>
      <c r="V1241" s="98" t="s">
        <v>3139</v>
      </c>
      <c r="W1241" s="69">
        <f t="shared" si="38"/>
        <v>0.26350806819495387</v>
      </c>
    </row>
    <row r="1242" spans="1:23">
      <c r="A1242">
        <f t="shared" si="39"/>
        <v>1502</v>
      </c>
      <c r="B1242" s="99">
        <v>44408</v>
      </c>
      <c r="C1242" s="23">
        <v>15</v>
      </c>
      <c r="D1242" s="23">
        <v>5</v>
      </c>
      <c r="E1242" s="98" t="s">
        <v>49</v>
      </c>
      <c r="F1242" s="98" t="s">
        <v>164</v>
      </c>
      <c r="G1242" s="98" t="s">
        <v>4120</v>
      </c>
      <c r="H1242" s="98" t="s">
        <v>559</v>
      </c>
      <c r="I1242" s="98" t="s">
        <v>7017</v>
      </c>
      <c r="J1242" s="99">
        <v>45910</v>
      </c>
      <c r="K1242" s="107">
        <v>60000000</v>
      </c>
      <c r="L1242" s="98" t="s">
        <v>7706</v>
      </c>
      <c r="M1242" s="23">
        <v>1800</v>
      </c>
      <c r="N1242" s="23">
        <v>7</v>
      </c>
      <c r="O1242" s="107">
        <v>60000000</v>
      </c>
      <c r="P1242" s="23">
        <v>180</v>
      </c>
      <c r="Q1242" s="23">
        <v>2</v>
      </c>
      <c r="R1242" s="23">
        <v>2</v>
      </c>
      <c r="S1242" s="23">
        <v>1.41</v>
      </c>
      <c r="T1242" s="47">
        <v>60</v>
      </c>
      <c r="U1242" s="98" t="s">
        <v>7700</v>
      </c>
      <c r="V1242" s="98" t="s">
        <v>3139</v>
      </c>
      <c r="W1242" s="69">
        <f t="shared" si="38"/>
        <v>0.28070150243178776</v>
      </c>
    </row>
    <row r="1243" spans="1:23">
      <c r="A1243">
        <f t="shared" si="39"/>
        <v>1535</v>
      </c>
      <c r="B1243" s="99">
        <v>44408</v>
      </c>
      <c r="C1243" s="23">
        <v>16</v>
      </c>
      <c r="D1243" s="23">
        <v>5</v>
      </c>
      <c r="E1243" s="98" t="s">
        <v>49</v>
      </c>
      <c r="F1243" s="98" t="s">
        <v>164</v>
      </c>
      <c r="G1243" s="98" t="s">
        <v>4120</v>
      </c>
      <c r="H1243" s="98" t="s">
        <v>559</v>
      </c>
      <c r="I1243" s="98" t="s">
        <v>6335</v>
      </c>
      <c r="J1243" s="99">
        <v>45943</v>
      </c>
      <c r="K1243" s="107">
        <v>60000000</v>
      </c>
      <c r="L1243" s="98" t="s">
        <v>7710</v>
      </c>
      <c r="M1243" s="23">
        <v>1800</v>
      </c>
      <c r="N1243" s="23">
        <v>7</v>
      </c>
      <c r="O1243" s="107">
        <v>60000000</v>
      </c>
      <c r="P1243" s="23">
        <v>180</v>
      </c>
      <c r="Q1243" s="23">
        <v>2</v>
      </c>
      <c r="R1243" s="23">
        <v>2</v>
      </c>
      <c r="S1243" s="23">
        <v>0</v>
      </c>
      <c r="T1243" s="47">
        <v>60</v>
      </c>
      <c r="U1243" s="98" t="s">
        <v>7700</v>
      </c>
      <c r="V1243" s="98" t="s">
        <v>3139</v>
      </c>
      <c r="W1243" s="69">
        <f t="shared" si="38"/>
        <v>0.28686871253847818</v>
      </c>
    </row>
    <row r="1244" spans="1:23">
      <c r="A1244">
        <f t="shared" si="39"/>
        <v>1716</v>
      </c>
      <c r="B1244" s="99">
        <v>44408</v>
      </c>
      <c r="C1244" s="23">
        <v>17</v>
      </c>
      <c r="D1244" s="23">
        <v>5</v>
      </c>
      <c r="E1244" s="98" t="s">
        <v>49</v>
      </c>
      <c r="F1244" s="98" t="s">
        <v>164</v>
      </c>
      <c r="G1244" s="98" t="s">
        <v>4120</v>
      </c>
      <c r="H1244" s="98" t="s">
        <v>559</v>
      </c>
      <c r="I1244" s="98" t="s">
        <v>6105</v>
      </c>
      <c r="J1244" s="99">
        <v>46124</v>
      </c>
      <c r="K1244" s="107">
        <v>60000000</v>
      </c>
      <c r="L1244" s="98" t="s">
        <v>7711</v>
      </c>
      <c r="M1244" s="23">
        <v>1800</v>
      </c>
      <c r="N1244" s="23">
        <v>7</v>
      </c>
      <c r="O1244" s="107">
        <v>60000000</v>
      </c>
      <c r="P1244" s="23">
        <v>180</v>
      </c>
      <c r="Q1244" s="23">
        <v>2</v>
      </c>
      <c r="R1244" s="23">
        <v>2</v>
      </c>
      <c r="S1244" s="23">
        <v>1.41</v>
      </c>
      <c r="T1244" s="47">
        <v>60</v>
      </c>
      <c r="U1244" s="98" t="s">
        <v>7696</v>
      </c>
      <c r="V1244" s="98" t="s">
        <v>3139</v>
      </c>
      <c r="W1244" s="69">
        <f t="shared" si="38"/>
        <v>0.3206949255479013</v>
      </c>
    </row>
    <row r="1245" spans="1:23">
      <c r="A1245">
        <f t="shared" si="39"/>
        <v>498</v>
      </c>
      <c r="B1245" s="99">
        <v>44408</v>
      </c>
      <c r="C1245" s="23">
        <v>18</v>
      </c>
      <c r="D1245" s="23">
        <v>5</v>
      </c>
      <c r="E1245" s="98" t="s">
        <v>49</v>
      </c>
      <c r="F1245" s="98" t="s">
        <v>164</v>
      </c>
      <c r="G1245" s="98" t="s">
        <v>4120</v>
      </c>
      <c r="H1245" s="98" t="s">
        <v>559</v>
      </c>
      <c r="I1245" s="98" t="s">
        <v>6903</v>
      </c>
      <c r="J1245" s="99">
        <v>44906</v>
      </c>
      <c r="K1245" s="107">
        <v>52700000</v>
      </c>
      <c r="L1245" s="98" t="s">
        <v>569</v>
      </c>
      <c r="M1245" s="23">
        <v>1800</v>
      </c>
      <c r="N1245" s="23">
        <v>7</v>
      </c>
      <c r="O1245" s="107">
        <v>52700000</v>
      </c>
      <c r="P1245" s="23">
        <v>180</v>
      </c>
      <c r="Q1245" s="23">
        <v>2</v>
      </c>
      <c r="R1245" s="23">
        <v>2</v>
      </c>
      <c r="S1245" s="23">
        <v>0</v>
      </c>
      <c r="T1245" s="47">
        <v>52.7</v>
      </c>
      <c r="U1245" s="98" t="s">
        <v>7700</v>
      </c>
      <c r="V1245" s="98" t="s">
        <v>3139</v>
      </c>
      <c r="W1245" s="69">
        <f t="shared" si="38"/>
        <v>8.1745435538407643E-2</v>
      </c>
    </row>
    <row r="1246" spans="1:23">
      <c r="A1246">
        <f t="shared" si="39"/>
        <v>344</v>
      </c>
      <c r="B1246" s="99">
        <v>44408</v>
      </c>
      <c r="C1246" s="23">
        <v>19</v>
      </c>
      <c r="D1246" s="23">
        <v>5</v>
      </c>
      <c r="E1246" s="98" t="s">
        <v>49</v>
      </c>
      <c r="F1246" s="98" t="s">
        <v>164</v>
      </c>
      <c r="G1246" s="98" t="s">
        <v>4120</v>
      </c>
      <c r="H1246" s="98" t="s">
        <v>559</v>
      </c>
      <c r="I1246" s="98" t="s">
        <v>10204</v>
      </c>
      <c r="J1246" s="99">
        <v>44752</v>
      </c>
      <c r="K1246" s="107">
        <v>50000000</v>
      </c>
      <c r="L1246" s="98" t="s">
        <v>571</v>
      </c>
      <c r="M1246" s="23">
        <v>1800</v>
      </c>
      <c r="N1246" s="23">
        <v>7</v>
      </c>
      <c r="O1246" s="107">
        <v>50000000</v>
      </c>
      <c r="P1246" s="23">
        <v>180</v>
      </c>
      <c r="Q1246" s="23">
        <v>2</v>
      </c>
      <c r="R1246" s="23">
        <v>2</v>
      </c>
      <c r="S1246" s="23">
        <v>1.41</v>
      </c>
      <c r="T1246" s="47">
        <v>50</v>
      </c>
      <c r="U1246" s="98" t="s">
        <v>7700</v>
      </c>
      <c r="V1246" s="98" t="s">
        <v>3139</v>
      </c>
      <c r="W1246" s="69">
        <f t="shared" si="38"/>
        <v>5.3573744361149013E-2</v>
      </c>
    </row>
    <row r="1247" spans="1:23">
      <c r="A1247">
        <f t="shared" si="39"/>
        <v>375</v>
      </c>
      <c r="B1247" s="99">
        <v>44408</v>
      </c>
      <c r="C1247" s="23">
        <v>20</v>
      </c>
      <c r="D1247" s="23">
        <v>5</v>
      </c>
      <c r="E1247" s="98" t="s">
        <v>49</v>
      </c>
      <c r="F1247" s="98" t="s">
        <v>164</v>
      </c>
      <c r="G1247" s="98" t="s">
        <v>4120</v>
      </c>
      <c r="H1247" s="98" t="s">
        <v>559</v>
      </c>
      <c r="I1247" s="98" t="s">
        <v>10202</v>
      </c>
      <c r="J1247" s="99">
        <v>44783</v>
      </c>
      <c r="K1247" s="107">
        <v>50000000</v>
      </c>
      <c r="L1247" s="98" t="s">
        <v>572</v>
      </c>
      <c r="M1247" s="23">
        <v>1800</v>
      </c>
      <c r="N1247" s="23">
        <v>7</v>
      </c>
      <c r="O1247" s="107">
        <v>50000000</v>
      </c>
      <c r="P1247" s="23">
        <v>180</v>
      </c>
      <c r="Q1247" s="23">
        <v>2</v>
      </c>
      <c r="R1247" s="23">
        <v>2</v>
      </c>
      <c r="S1247" s="23">
        <v>1.41</v>
      </c>
      <c r="T1247" s="47">
        <v>50</v>
      </c>
      <c r="U1247" s="98" t="s">
        <v>7708</v>
      </c>
      <c r="V1247" s="98" t="s">
        <v>3139</v>
      </c>
      <c r="W1247" s="69">
        <f t="shared" si="38"/>
        <v>5.8401610858810696E-2</v>
      </c>
    </row>
    <row r="1248" spans="1:23">
      <c r="A1248">
        <f t="shared" si="39"/>
        <v>835</v>
      </c>
      <c r="B1248" s="99">
        <v>44408</v>
      </c>
      <c r="C1248" s="23">
        <v>21</v>
      </c>
      <c r="D1248" s="23">
        <v>5</v>
      </c>
      <c r="E1248" s="98" t="s">
        <v>49</v>
      </c>
      <c r="F1248" s="98" t="s">
        <v>164</v>
      </c>
      <c r="G1248" s="98" t="s">
        <v>4120</v>
      </c>
      <c r="H1248" s="98" t="s">
        <v>559</v>
      </c>
      <c r="I1248" s="98" t="s">
        <v>10205</v>
      </c>
      <c r="J1248" s="99">
        <v>45243</v>
      </c>
      <c r="K1248" s="107">
        <v>50000000</v>
      </c>
      <c r="L1248" s="98" t="s">
        <v>573</v>
      </c>
      <c r="M1248" s="23">
        <v>1800</v>
      </c>
      <c r="N1248" s="23">
        <v>7</v>
      </c>
      <c r="O1248" s="107">
        <v>50000000</v>
      </c>
      <c r="P1248" s="23">
        <v>180</v>
      </c>
      <c r="Q1248" s="23">
        <v>2</v>
      </c>
      <c r="R1248" s="23">
        <v>2</v>
      </c>
      <c r="S1248" s="23">
        <v>0</v>
      </c>
      <c r="T1248" s="47">
        <v>50</v>
      </c>
      <c r="U1248" s="98" t="s">
        <v>7700</v>
      </c>
      <c r="V1248" s="98" t="s">
        <v>3139</v>
      </c>
      <c r="W1248" s="69">
        <f t="shared" si="38"/>
        <v>0.1300409201789518</v>
      </c>
    </row>
    <row r="1249" spans="1:23">
      <c r="A1249">
        <f t="shared" si="39"/>
        <v>1440</v>
      </c>
      <c r="B1249" s="99">
        <v>44408</v>
      </c>
      <c r="C1249" s="23">
        <v>22</v>
      </c>
      <c r="D1249" s="23">
        <v>5</v>
      </c>
      <c r="E1249" s="98" t="s">
        <v>49</v>
      </c>
      <c r="F1249" s="98" t="s">
        <v>164</v>
      </c>
      <c r="G1249" s="98" t="s">
        <v>4120</v>
      </c>
      <c r="H1249" s="98" t="s">
        <v>559</v>
      </c>
      <c r="I1249" s="98" t="s">
        <v>10073</v>
      </c>
      <c r="J1249" s="99">
        <v>45848</v>
      </c>
      <c r="K1249" s="107">
        <v>50000000</v>
      </c>
      <c r="L1249" s="98" t="s">
        <v>4430</v>
      </c>
      <c r="M1249" s="23">
        <v>1800</v>
      </c>
      <c r="N1249" s="23">
        <v>7</v>
      </c>
      <c r="O1249" s="107">
        <v>50000000</v>
      </c>
      <c r="P1249" s="23">
        <v>180</v>
      </c>
      <c r="Q1249" s="23">
        <v>2</v>
      </c>
      <c r="R1249" s="23">
        <v>2</v>
      </c>
      <c r="S1249" s="23">
        <v>0</v>
      </c>
      <c r="T1249" s="47">
        <v>50</v>
      </c>
      <c r="U1249" s="98" t="s">
        <v>7713</v>
      </c>
      <c r="V1249" s="98" t="s">
        <v>3139</v>
      </c>
      <c r="W1249" s="69">
        <f t="shared" si="38"/>
        <v>0.22426218569783307</v>
      </c>
    </row>
    <row r="1250" spans="1:23">
      <c r="A1250">
        <f t="shared" si="39"/>
        <v>1535</v>
      </c>
      <c r="B1250" s="99">
        <v>44408</v>
      </c>
      <c r="C1250" s="23">
        <v>23</v>
      </c>
      <c r="D1250" s="23">
        <v>5</v>
      </c>
      <c r="E1250" s="98" t="s">
        <v>49</v>
      </c>
      <c r="F1250" s="98" t="s">
        <v>164</v>
      </c>
      <c r="G1250" s="98" t="s">
        <v>4120</v>
      </c>
      <c r="H1250" s="98" t="s">
        <v>559</v>
      </c>
      <c r="I1250" s="98" t="s">
        <v>6335</v>
      </c>
      <c r="J1250" s="99">
        <v>45943</v>
      </c>
      <c r="K1250" s="107">
        <v>50000000</v>
      </c>
      <c r="L1250" s="98" t="s">
        <v>7714</v>
      </c>
      <c r="M1250" s="23">
        <v>1800</v>
      </c>
      <c r="N1250" s="23">
        <v>7</v>
      </c>
      <c r="O1250" s="107">
        <v>50000000</v>
      </c>
      <c r="P1250" s="23">
        <v>180</v>
      </c>
      <c r="Q1250" s="23">
        <v>2</v>
      </c>
      <c r="R1250" s="23">
        <v>2</v>
      </c>
      <c r="S1250" s="23">
        <v>0</v>
      </c>
      <c r="T1250" s="47">
        <v>50</v>
      </c>
      <c r="U1250" s="98" t="s">
        <v>7715</v>
      </c>
      <c r="V1250" s="98" t="s">
        <v>3139</v>
      </c>
      <c r="W1250" s="69">
        <f t="shared" si="38"/>
        <v>0.23905726044873177</v>
      </c>
    </row>
    <row r="1251" spans="1:23">
      <c r="A1251">
        <f t="shared" si="39"/>
        <v>1745</v>
      </c>
      <c r="B1251" s="99">
        <v>44408</v>
      </c>
      <c r="C1251" s="23">
        <v>24</v>
      </c>
      <c r="D1251" s="23">
        <v>5</v>
      </c>
      <c r="E1251" s="98" t="s">
        <v>49</v>
      </c>
      <c r="F1251" s="98" t="s">
        <v>164</v>
      </c>
      <c r="G1251" s="98" t="s">
        <v>4120</v>
      </c>
      <c r="H1251" s="98" t="s">
        <v>559</v>
      </c>
      <c r="I1251" s="98" t="s">
        <v>6091</v>
      </c>
      <c r="J1251" s="99">
        <v>46153</v>
      </c>
      <c r="K1251" s="107">
        <v>50000000</v>
      </c>
      <c r="L1251" s="98" t="s">
        <v>10206</v>
      </c>
      <c r="M1251" s="23">
        <v>1800</v>
      </c>
      <c r="N1251" s="23">
        <v>7</v>
      </c>
      <c r="O1251" s="107">
        <v>50000000</v>
      </c>
      <c r="P1251" s="23">
        <v>180</v>
      </c>
      <c r="Q1251" s="23">
        <v>2</v>
      </c>
      <c r="R1251" s="23">
        <v>2</v>
      </c>
      <c r="S1251" s="23">
        <v>1.41</v>
      </c>
      <c r="T1251" s="47">
        <v>50</v>
      </c>
      <c r="U1251" s="98" t="s">
        <v>7760</v>
      </c>
      <c r="V1251" s="98" t="s">
        <v>3139</v>
      </c>
      <c r="W1251" s="69">
        <f t="shared" si="38"/>
        <v>0.27176216252966579</v>
      </c>
    </row>
    <row r="1252" spans="1:23">
      <c r="A1252">
        <f t="shared" si="39"/>
        <v>1807</v>
      </c>
      <c r="B1252" s="99">
        <v>44408</v>
      </c>
      <c r="C1252" s="23">
        <v>25</v>
      </c>
      <c r="D1252" s="23">
        <v>5</v>
      </c>
      <c r="E1252" s="98" t="s">
        <v>49</v>
      </c>
      <c r="F1252" s="98" t="s">
        <v>164</v>
      </c>
      <c r="G1252" s="98" t="s">
        <v>4120</v>
      </c>
      <c r="H1252" s="98" t="s">
        <v>559</v>
      </c>
      <c r="I1252" s="98" t="s">
        <v>6106</v>
      </c>
      <c r="J1252" s="99">
        <v>46215</v>
      </c>
      <c r="K1252" s="107">
        <v>50000000</v>
      </c>
      <c r="L1252" s="98" t="s">
        <v>12412</v>
      </c>
      <c r="M1252" s="23">
        <v>1800</v>
      </c>
      <c r="N1252" s="23">
        <v>7</v>
      </c>
      <c r="O1252" s="107">
        <v>50000000</v>
      </c>
      <c r="P1252" s="23">
        <v>180</v>
      </c>
      <c r="Q1252" s="23">
        <v>2</v>
      </c>
      <c r="R1252" s="23">
        <v>2</v>
      </c>
      <c r="S1252" s="23">
        <v>0</v>
      </c>
      <c r="T1252" s="47">
        <v>50</v>
      </c>
      <c r="U1252" s="98" t="s">
        <v>7728</v>
      </c>
      <c r="V1252" s="98" t="s">
        <v>3139</v>
      </c>
      <c r="W1252" s="69">
        <f t="shared" si="38"/>
        <v>0.28141789552498914</v>
      </c>
    </row>
    <row r="1253" spans="1:23">
      <c r="A1253">
        <f t="shared" si="39"/>
        <v>801</v>
      </c>
      <c r="B1253" s="99">
        <v>44408</v>
      </c>
      <c r="C1253" s="23">
        <v>26</v>
      </c>
      <c r="D1253" s="23">
        <v>5</v>
      </c>
      <c r="E1253" s="98" t="s">
        <v>49</v>
      </c>
      <c r="F1253" s="98" t="s">
        <v>164</v>
      </c>
      <c r="G1253" s="98" t="s">
        <v>4120</v>
      </c>
      <c r="H1253" s="98" t="s">
        <v>559</v>
      </c>
      <c r="I1253" s="98" t="s">
        <v>10144</v>
      </c>
      <c r="J1253" s="99">
        <v>45209</v>
      </c>
      <c r="K1253" s="107">
        <v>46000000</v>
      </c>
      <c r="L1253" s="98" t="s">
        <v>575</v>
      </c>
      <c r="M1253" s="23">
        <v>1800</v>
      </c>
      <c r="N1253" s="23">
        <v>7</v>
      </c>
      <c r="O1253" s="107">
        <v>46000000</v>
      </c>
      <c r="P1253" s="23">
        <v>180</v>
      </c>
      <c r="Q1253" s="23">
        <v>2</v>
      </c>
      <c r="R1253" s="23">
        <v>2</v>
      </c>
      <c r="S1253" s="23">
        <v>0</v>
      </c>
      <c r="T1253" s="47">
        <v>46</v>
      </c>
      <c r="U1253" s="98" t="s">
        <v>7696</v>
      </c>
      <c r="V1253" s="98" t="s">
        <v>3139</v>
      </c>
      <c r="W1253" s="69">
        <f t="shared" si="38"/>
        <v>0.11476617353086609</v>
      </c>
    </row>
    <row r="1254" spans="1:23">
      <c r="A1254">
        <f t="shared" si="39"/>
        <v>709</v>
      </c>
      <c r="B1254" s="99">
        <v>44408</v>
      </c>
      <c r="C1254" s="23">
        <v>27</v>
      </c>
      <c r="D1254" s="23">
        <v>5</v>
      </c>
      <c r="E1254" s="98" t="s">
        <v>49</v>
      </c>
      <c r="F1254" s="98" t="s">
        <v>164</v>
      </c>
      <c r="G1254" s="98" t="s">
        <v>4120</v>
      </c>
      <c r="H1254" s="98" t="s">
        <v>559</v>
      </c>
      <c r="I1254" s="98" t="s">
        <v>10204</v>
      </c>
      <c r="J1254" s="99">
        <v>45117</v>
      </c>
      <c r="K1254" s="107">
        <v>50000000</v>
      </c>
      <c r="L1254" s="98" t="s">
        <v>576</v>
      </c>
      <c r="M1254" s="23">
        <v>2160</v>
      </c>
      <c r="N1254" s="23">
        <v>7</v>
      </c>
      <c r="O1254" s="107">
        <v>50000000</v>
      </c>
      <c r="P1254" s="23">
        <v>180</v>
      </c>
      <c r="Q1254" s="23">
        <v>2</v>
      </c>
      <c r="R1254" s="23">
        <v>2</v>
      </c>
      <c r="S1254" s="23">
        <v>0</v>
      </c>
      <c r="T1254" s="47">
        <v>45</v>
      </c>
      <c r="U1254" s="98" t="s">
        <v>7709</v>
      </c>
      <c r="V1254" s="98" t="s">
        <v>3139</v>
      </c>
      <c r="W1254" s="69">
        <f t="shared" si="38"/>
        <v>9.9376181037352268E-2</v>
      </c>
    </row>
    <row r="1255" spans="1:23">
      <c r="A1255">
        <f t="shared" si="39"/>
        <v>1440</v>
      </c>
      <c r="B1255" s="99">
        <v>44408</v>
      </c>
      <c r="C1255" s="23">
        <v>28</v>
      </c>
      <c r="D1255" s="23">
        <v>5</v>
      </c>
      <c r="E1255" s="98" t="s">
        <v>49</v>
      </c>
      <c r="F1255" s="98" t="s">
        <v>164</v>
      </c>
      <c r="G1255" s="98" t="s">
        <v>4120</v>
      </c>
      <c r="H1255" s="98" t="s">
        <v>559</v>
      </c>
      <c r="I1255" s="98" t="s">
        <v>10073</v>
      </c>
      <c r="J1255" s="99">
        <v>45848</v>
      </c>
      <c r="K1255" s="107">
        <v>45000000</v>
      </c>
      <c r="L1255" s="98" t="s">
        <v>4431</v>
      </c>
      <c r="M1255" s="23">
        <v>1800</v>
      </c>
      <c r="N1255" s="23">
        <v>7</v>
      </c>
      <c r="O1255" s="107">
        <v>45000000</v>
      </c>
      <c r="P1255" s="23">
        <v>180</v>
      </c>
      <c r="Q1255" s="23">
        <v>2</v>
      </c>
      <c r="R1255" s="23">
        <v>2</v>
      </c>
      <c r="S1255" s="23">
        <v>0</v>
      </c>
      <c r="T1255" s="47">
        <v>45</v>
      </c>
      <c r="U1255" s="98" t="s">
        <v>7700</v>
      </c>
      <c r="V1255" s="98" t="s">
        <v>3139</v>
      </c>
      <c r="W1255" s="69">
        <f t="shared" si="38"/>
        <v>0.20183596712804974</v>
      </c>
    </row>
    <row r="1256" spans="1:23">
      <c r="A1256">
        <f t="shared" si="39"/>
        <v>925</v>
      </c>
      <c r="B1256" s="99">
        <v>44408</v>
      </c>
      <c r="C1256" s="23">
        <v>29</v>
      </c>
      <c r="D1256" s="23">
        <v>5</v>
      </c>
      <c r="E1256" s="98" t="s">
        <v>49</v>
      </c>
      <c r="F1256" s="98" t="s">
        <v>164</v>
      </c>
      <c r="G1256" s="98" t="s">
        <v>4120</v>
      </c>
      <c r="H1256" s="98" t="s">
        <v>559</v>
      </c>
      <c r="I1256" s="98" t="s">
        <v>10147</v>
      </c>
      <c r="J1256" s="99">
        <v>45333</v>
      </c>
      <c r="K1256" s="107">
        <v>42000000</v>
      </c>
      <c r="L1256" s="98" t="s">
        <v>577</v>
      </c>
      <c r="M1256" s="23">
        <v>1800</v>
      </c>
      <c r="N1256" s="23">
        <v>7</v>
      </c>
      <c r="O1256" s="107">
        <v>42000000</v>
      </c>
      <c r="P1256" s="23">
        <v>180</v>
      </c>
      <c r="Q1256" s="23">
        <v>2</v>
      </c>
      <c r="R1256" s="23">
        <v>2</v>
      </c>
      <c r="S1256" s="23">
        <v>1.41</v>
      </c>
      <c r="T1256" s="47">
        <v>42</v>
      </c>
      <c r="U1256" s="98" t="s">
        <v>7717</v>
      </c>
      <c r="V1256" s="98" t="s">
        <v>3139</v>
      </c>
      <c r="W1256" s="69">
        <f t="shared" si="38"/>
        <v>0.12100813769945576</v>
      </c>
    </row>
    <row r="1257" spans="1:23">
      <c r="A1257">
        <f t="shared" si="39"/>
        <v>925</v>
      </c>
      <c r="B1257" s="99">
        <v>44408</v>
      </c>
      <c r="C1257" s="23">
        <v>30</v>
      </c>
      <c r="D1257" s="23">
        <v>5</v>
      </c>
      <c r="E1257" s="98" t="s">
        <v>49</v>
      </c>
      <c r="F1257" s="98" t="s">
        <v>164</v>
      </c>
      <c r="G1257" s="98" t="s">
        <v>4120</v>
      </c>
      <c r="H1257" s="98" t="s">
        <v>559</v>
      </c>
      <c r="I1257" s="98" t="s">
        <v>10147</v>
      </c>
      <c r="J1257" s="99">
        <v>45333</v>
      </c>
      <c r="K1257" s="107">
        <v>42000000</v>
      </c>
      <c r="L1257" s="98" t="s">
        <v>578</v>
      </c>
      <c r="M1257" s="23">
        <v>1800</v>
      </c>
      <c r="N1257" s="23">
        <v>7</v>
      </c>
      <c r="O1257" s="107">
        <v>42000000</v>
      </c>
      <c r="P1257" s="23">
        <v>180</v>
      </c>
      <c r="Q1257" s="23">
        <v>2</v>
      </c>
      <c r="R1257" s="23">
        <v>2</v>
      </c>
      <c r="S1257" s="23">
        <v>0</v>
      </c>
      <c r="T1257" s="47">
        <v>42</v>
      </c>
      <c r="U1257" s="98" t="s">
        <v>7718</v>
      </c>
      <c r="V1257" s="98" t="s">
        <v>3139</v>
      </c>
      <c r="W1257" s="69">
        <f t="shared" si="38"/>
        <v>0.12100813769945576</v>
      </c>
    </row>
    <row r="1258" spans="1:23">
      <c r="A1258">
        <f t="shared" si="39"/>
        <v>1091</v>
      </c>
      <c r="B1258" s="99">
        <v>44408</v>
      </c>
      <c r="C1258" s="23">
        <v>31</v>
      </c>
      <c r="D1258" s="23">
        <v>5</v>
      </c>
      <c r="E1258" s="98" t="s">
        <v>49</v>
      </c>
      <c r="F1258" s="98" t="s">
        <v>164</v>
      </c>
      <c r="G1258" s="98" t="s">
        <v>4120</v>
      </c>
      <c r="H1258" s="98" t="s">
        <v>559</v>
      </c>
      <c r="I1258" s="98" t="s">
        <v>6241</v>
      </c>
      <c r="J1258" s="99">
        <v>45499</v>
      </c>
      <c r="K1258" s="107">
        <v>69000000</v>
      </c>
      <c r="L1258" s="98" t="s">
        <v>568</v>
      </c>
      <c r="M1258" s="23">
        <v>1800</v>
      </c>
      <c r="N1258" s="23">
        <v>7</v>
      </c>
      <c r="O1258" s="107">
        <v>69000000</v>
      </c>
      <c r="P1258" s="23">
        <v>30</v>
      </c>
      <c r="Q1258" s="23">
        <v>2</v>
      </c>
      <c r="R1258" s="23">
        <v>2</v>
      </c>
      <c r="S1258" s="23">
        <v>1.41</v>
      </c>
      <c r="T1258" s="47">
        <v>41.4</v>
      </c>
      <c r="U1258" s="98" t="s">
        <v>7716</v>
      </c>
      <c r="V1258" s="98" t="s">
        <v>3139</v>
      </c>
      <c r="W1258" s="69">
        <f t="shared" si="38"/>
        <v>0.14068527564289313</v>
      </c>
    </row>
    <row r="1259" spans="1:23">
      <c r="A1259">
        <f t="shared" si="39"/>
        <v>436</v>
      </c>
      <c r="B1259" s="99">
        <v>44408</v>
      </c>
      <c r="C1259" s="23">
        <v>32</v>
      </c>
      <c r="D1259" s="23">
        <v>5</v>
      </c>
      <c r="E1259" s="98" t="s">
        <v>49</v>
      </c>
      <c r="F1259" s="98" t="s">
        <v>164</v>
      </c>
      <c r="G1259" s="98" t="s">
        <v>4120</v>
      </c>
      <c r="H1259" s="98" t="s">
        <v>559</v>
      </c>
      <c r="I1259" s="98" t="s">
        <v>6996</v>
      </c>
      <c r="J1259" s="99">
        <v>44844</v>
      </c>
      <c r="K1259" s="107">
        <v>40320000</v>
      </c>
      <c r="L1259" s="98" t="s">
        <v>580</v>
      </c>
      <c r="M1259" s="23">
        <v>1080</v>
      </c>
      <c r="N1259" s="23">
        <v>7</v>
      </c>
      <c r="O1259" s="107">
        <v>40320000</v>
      </c>
      <c r="P1259" s="23">
        <v>180</v>
      </c>
      <c r="Q1259" s="23">
        <v>2</v>
      </c>
      <c r="R1259" s="23">
        <v>2</v>
      </c>
      <c r="S1259" s="23">
        <v>0</v>
      </c>
      <c r="T1259" s="47">
        <v>40.32</v>
      </c>
      <c r="U1259" s="98" t="s">
        <v>7701</v>
      </c>
      <c r="V1259" s="98" t="s">
        <v>3139</v>
      </c>
      <c r="W1259" s="69">
        <f t="shared" si="38"/>
        <v>5.475585525998293E-2</v>
      </c>
    </row>
    <row r="1260" spans="1:23">
      <c r="A1260">
        <f t="shared" si="39"/>
        <v>740</v>
      </c>
      <c r="B1260" s="99">
        <v>44408</v>
      </c>
      <c r="C1260" s="23">
        <v>33</v>
      </c>
      <c r="D1260" s="23">
        <v>5</v>
      </c>
      <c r="E1260" s="98" t="s">
        <v>49</v>
      </c>
      <c r="F1260" s="98" t="s">
        <v>164</v>
      </c>
      <c r="G1260" s="98" t="s">
        <v>4120</v>
      </c>
      <c r="H1260" s="98" t="s">
        <v>559</v>
      </c>
      <c r="I1260" s="98" t="s">
        <v>10142</v>
      </c>
      <c r="J1260" s="99">
        <v>45148</v>
      </c>
      <c r="K1260" s="107">
        <v>40000000</v>
      </c>
      <c r="L1260" s="98" t="s">
        <v>581</v>
      </c>
      <c r="M1260" s="23">
        <v>1800</v>
      </c>
      <c r="N1260" s="23">
        <v>7</v>
      </c>
      <c r="O1260" s="107">
        <v>40000000</v>
      </c>
      <c r="P1260" s="23">
        <v>180</v>
      </c>
      <c r="Q1260" s="23">
        <v>2</v>
      </c>
      <c r="R1260" s="23">
        <v>2</v>
      </c>
      <c r="S1260" s="23">
        <v>0</v>
      </c>
      <c r="T1260" s="47">
        <v>40</v>
      </c>
      <c r="U1260" s="98" t="s">
        <v>7719</v>
      </c>
      <c r="V1260" s="98" t="s">
        <v>3139</v>
      </c>
      <c r="W1260" s="69">
        <f t="shared" si="38"/>
        <v>9.2196676342442496E-2</v>
      </c>
    </row>
    <row r="1261" spans="1:23">
      <c r="A1261">
        <f t="shared" si="39"/>
        <v>1259</v>
      </c>
      <c r="B1261" s="99">
        <v>44408</v>
      </c>
      <c r="C1261" s="23">
        <v>34</v>
      </c>
      <c r="D1261" s="23">
        <v>5</v>
      </c>
      <c r="E1261" s="98" t="s">
        <v>49</v>
      </c>
      <c r="F1261" s="98" t="s">
        <v>164</v>
      </c>
      <c r="G1261" s="98" t="s">
        <v>4120</v>
      </c>
      <c r="H1261" s="98" t="s">
        <v>559</v>
      </c>
      <c r="I1261" s="98" t="s">
        <v>6885</v>
      </c>
      <c r="J1261" s="99">
        <v>45667</v>
      </c>
      <c r="K1261" s="107">
        <v>40000000</v>
      </c>
      <c r="L1261" s="98" t="s">
        <v>582</v>
      </c>
      <c r="M1261" s="23">
        <v>2160</v>
      </c>
      <c r="N1261" s="23">
        <v>7</v>
      </c>
      <c r="O1261" s="107">
        <v>40000000</v>
      </c>
      <c r="P1261" s="23">
        <v>180</v>
      </c>
      <c r="Q1261" s="23">
        <v>2</v>
      </c>
      <c r="R1261" s="23">
        <v>2</v>
      </c>
      <c r="S1261" s="23">
        <v>1.41</v>
      </c>
      <c r="T1261" s="47">
        <v>40</v>
      </c>
      <c r="U1261" s="98" t="s">
        <v>7700</v>
      </c>
      <c r="V1261" s="98" t="s">
        <v>3139</v>
      </c>
      <c r="W1261" s="69">
        <f t="shared" si="38"/>
        <v>0.15685893988531768</v>
      </c>
    </row>
    <row r="1262" spans="1:23">
      <c r="A1262">
        <f t="shared" si="39"/>
        <v>1290</v>
      </c>
      <c r="B1262" s="99">
        <v>44408</v>
      </c>
      <c r="C1262" s="23">
        <v>35</v>
      </c>
      <c r="D1262" s="23">
        <v>5</v>
      </c>
      <c r="E1262" s="98" t="s">
        <v>49</v>
      </c>
      <c r="F1262" s="98" t="s">
        <v>164</v>
      </c>
      <c r="G1262" s="98" t="s">
        <v>4120</v>
      </c>
      <c r="H1262" s="98" t="s">
        <v>559</v>
      </c>
      <c r="I1262" s="98" t="s">
        <v>10023</v>
      </c>
      <c r="J1262" s="99">
        <v>45698</v>
      </c>
      <c r="K1262" s="107">
        <v>40000000</v>
      </c>
      <c r="L1262" s="98" t="s">
        <v>583</v>
      </c>
      <c r="M1262" s="23">
        <v>1800</v>
      </c>
      <c r="N1262" s="23">
        <v>7</v>
      </c>
      <c r="O1262" s="107">
        <v>40000000</v>
      </c>
      <c r="P1262" s="23">
        <v>180</v>
      </c>
      <c r="Q1262" s="23">
        <v>2</v>
      </c>
      <c r="R1262" s="23">
        <v>2</v>
      </c>
      <c r="S1262" s="23">
        <v>1.41</v>
      </c>
      <c r="T1262" s="47">
        <v>40</v>
      </c>
      <c r="U1262" s="98" t="s">
        <v>7700</v>
      </c>
      <c r="V1262" s="98" t="s">
        <v>3139</v>
      </c>
      <c r="W1262" s="69">
        <f t="shared" si="38"/>
        <v>0.16072123308344705</v>
      </c>
    </row>
    <row r="1263" spans="1:23">
      <c r="A1263">
        <f t="shared" si="39"/>
        <v>1352</v>
      </c>
      <c r="B1263" s="99">
        <v>44408</v>
      </c>
      <c r="C1263" s="23">
        <v>36</v>
      </c>
      <c r="D1263" s="23">
        <v>5</v>
      </c>
      <c r="E1263" s="98" t="s">
        <v>49</v>
      </c>
      <c r="F1263" s="98" t="s">
        <v>164</v>
      </c>
      <c r="G1263" s="98" t="s">
        <v>4120</v>
      </c>
      <c r="H1263" s="98" t="s">
        <v>559</v>
      </c>
      <c r="I1263" s="98" t="s">
        <v>6468</v>
      </c>
      <c r="J1263" s="99">
        <v>45760</v>
      </c>
      <c r="K1263" s="107">
        <v>40000000</v>
      </c>
      <c r="L1263" s="98" t="s">
        <v>4432</v>
      </c>
      <c r="M1263" s="23">
        <v>1800</v>
      </c>
      <c r="N1263" s="23">
        <v>7</v>
      </c>
      <c r="O1263" s="107">
        <v>40000000</v>
      </c>
      <c r="P1263" s="23">
        <v>180</v>
      </c>
      <c r="Q1263" s="23">
        <v>2</v>
      </c>
      <c r="R1263" s="23">
        <v>2</v>
      </c>
      <c r="S1263" s="23">
        <v>1.41</v>
      </c>
      <c r="T1263" s="47">
        <v>40</v>
      </c>
      <c r="U1263" s="98" t="s">
        <v>7700</v>
      </c>
      <c r="V1263" s="98" t="s">
        <v>3139</v>
      </c>
      <c r="W1263" s="69">
        <f t="shared" si="38"/>
        <v>0.16844581947970574</v>
      </c>
    </row>
    <row r="1264" spans="1:23">
      <c r="A1264">
        <f t="shared" si="39"/>
        <v>1535</v>
      </c>
      <c r="B1264" s="99">
        <v>44408</v>
      </c>
      <c r="C1264" s="23">
        <v>37</v>
      </c>
      <c r="D1264" s="23">
        <v>5</v>
      </c>
      <c r="E1264" s="98" t="s">
        <v>49</v>
      </c>
      <c r="F1264" s="98" t="s">
        <v>164</v>
      </c>
      <c r="G1264" s="98" t="s">
        <v>4120</v>
      </c>
      <c r="H1264" s="98" t="s">
        <v>559</v>
      </c>
      <c r="I1264" s="98" t="s">
        <v>6335</v>
      </c>
      <c r="J1264" s="99">
        <v>45943</v>
      </c>
      <c r="K1264" s="107">
        <v>40000000</v>
      </c>
      <c r="L1264" s="98" t="s">
        <v>7720</v>
      </c>
      <c r="M1264" s="23">
        <v>1800</v>
      </c>
      <c r="N1264" s="23">
        <v>7</v>
      </c>
      <c r="O1264" s="107">
        <v>40000000</v>
      </c>
      <c r="P1264" s="23">
        <v>180</v>
      </c>
      <c r="Q1264" s="23">
        <v>2</v>
      </c>
      <c r="R1264" s="23">
        <v>2</v>
      </c>
      <c r="S1264" s="23">
        <v>0</v>
      </c>
      <c r="T1264" s="47">
        <v>40</v>
      </c>
      <c r="U1264" s="98" t="s">
        <v>7696</v>
      </c>
      <c r="V1264" s="98" t="s">
        <v>3139</v>
      </c>
      <c r="W1264" s="69">
        <f t="shared" si="38"/>
        <v>0.19124580835898544</v>
      </c>
    </row>
    <row r="1265" spans="1:23">
      <c r="A1265">
        <f t="shared" si="39"/>
        <v>1716</v>
      </c>
      <c r="B1265" s="99">
        <v>44408</v>
      </c>
      <c r="C1265" s="23">
        <v>38</v>
      </c>
      <c r="D1265" s="23">
        <v>5</v>
      </c>
      <c r="E1265" s="98" t="s">
        <v>49</v>
      </c>
      <c r="F1265" s="98" t="s">
        <v>164</v>
      </c>
      <c r="G1265" s="98" t="s">
        <v>4120</v>
      </c>
      <c r="H1265" s="98" t="s">
        <v>559</v>
      </c>
      <c r="I1265" s="98" t="s">
        <v>6105</v>
      </c>
      <c r="J1265" s="99">
        <v>46124</v>
      </c>
      <c r="K1265" s="107">
        <v>40000000</v>
      </c>
      <c r="L1265" s="98" t="s">
        <v>7721</v>
      </c>
      <c r="M1265" s="23">
        <v>1800</v>
      </c>
      <c r="N1265" s="23">
        <v>7</v>
      </c>
      <c r="O1265" s="107">
        <v>40000000</v>
      </c>
      <c r="P1265" s="23">
        <v>180</v>
      </c>
      <c r="Q1265" s="23">
        <v>2</v>
      </c>
      <c r="R1265" s="23">
        <v>2</v>
      </c>
      <c r="S1265" s="23">
        <v>1.41</v>
      </c>
      <c r="T1265" s="47">
        <v>40</v>
      </c>
      <c r="U1265" s="98" t="s">
        <v>7700</v>
      </c>
      <c r="V1265" s="98" t="s">
        <v>3139</v>
      </c>
      <c r="W1265" s="69">
        <f t="shared" si="38"/>
        <v>0.2137966170319342</v>
      </c>
    </row>
    <row r="1266" spans="1:23">
      <c r="A1266">
        <f t="shared" si="39"/>
        <v>1200</v>
      </c>
      <c r="B1266" s="99">
        <v>44408</v>
      </c>
      <c r="C1266" s="23">
        <v>39</v>
      </c>
      <c r="D1266" s="23">
        <v>5</v>
      </c>
      <c r="E1266" s="98" t="s">
        <v>49</v>
      </c>
      <c r="F1266" s="98" t="s">
        <v>164</v>
      </c>
      <c r="G1266" s="98" t="s">
        <v>4120</v>
      </c>
      <c r="H1266" s="98" t="s">
        <v>559</v>
      </c>
      <c r="I1266" s="98" t="s">
        <v>10152</v>
      </c>
      <c r="J1266" s="99">
        <v>45608</v>
      </c>
      <c r="K1266" s="107">
        <v>38000000</v>
      </c>
      <c r="L1266" s="98" t="s">
        <v>585</v>
      </c>
      <c r="M1266" s="23">
        <v>1800</v>
      </c>
      <c r="N1266" s="23">
        <v>7</v>
      </c>
      <c r="O1266" s="107">
        <v>38000000</v>
      </c>
      <c r="P1266" s="23">
        <v>180</v>
      </c>
      <c r="Q1266" s="23">
        <v>2</v>
      </c>
      <c r="R1266" s="23">
        <v>2</v>
      </c>
      <c r="S1266" s="23">
        <v>0</v>
      </c>
      <c r="T1266" s="47">
        <v>38</v>
      </c>
      <c r="U1266" s="98" t="s">
        <v>7722</v>
      </c>
      <c r="V1266" s="98" t="s">
        <v>3139</v>
      </c>
      <c r="W1266" s="69">
        <f t="shared" si="38"/>
        <v>0.14203271760862762</v>
      </c>
    </row>
    <row r="1267" spans="1:23">
      <c r="A1267">
        <f t="shared" si="39"/>
        <v>925</v>
      </c>
      <c r="B1267" s="99">
        <v>44408</v>
      </c>
      <c r="C1267" s="23">
        <v>40</v>
      </c>
      <c r="D1267" s="23">
        <v>5</v>
      </c>
      <c r="E1267" s="98" t="s">
        <v>49</v>
      </c>
      <c r="F1267" s="98" t="s">
        <v>164</v>
      </c>
      <c r="G1267" s="98" t="s">
        <v>4120</v>
      </c>
      <c r="H1267" s="98" t="s">
        <v>559</v>
      </c>
      <c r="I1267" s="98" t="s">
        <v>10147</v>
      </c>
      <c r="J1267" s="99">
        <v>45333</v>
      </c>
      <c r="K1267" s="107">
        <v>50000000</v>
      </c>
      <c r="L1267" s="98" t="s">
        <v>574</v>
      </c>
      <c r="M1267" s="23">
        <v>1800</v>
      </c>
      <c r="N1267" s="23">
        <v>7</v>
      </c>
      <c r="O1267" s="107">
        <v>50000000</v>
      </c>
      <c r="P1267" s="23">
        <v>180</v>
      </c>
      <c r="Q1267" s="23">
        <v>2</v>
      </c>
      <c r="R1267" s="23">
        <v>2</v>
      </c>
      <c r="S1267" s="23">
        <v>0</v>
      </c>
      <c r="T1267" s="47">
        <v>36.021445</v>
      </c>
      <c r="U1267" s="98" t="s">
        <v>7700</v>
      </c>
      <c r="V1267" s="98" t="s">
        <v>3139</v>
      </c>
      <c r="W1267" s="69">
        <f t="shared" si="38"/>
        <v>0.10378304706412791</v>
      </c>
    </row>
    <row r="1268" spans="1:23">
      <c r="A1268">
        <f t="shared" si="39"/>
        <v>590</v>
      </c>
      <c r="B1268" s="99">
        <v>44408</v>
      </c>
      <c r="C1268" s="23">
        <v>41</v>
      </c>
      <c r="D1268" s="23">
        <v>5</v>
      </c>
      <c r="E1268" s="98" t="s">
        <v>49</v>
      </c>
      <c r="F1268" s="98" t="s">
        <v>164</v>
      </c>
      <c r="G1268" s="98" t="s">
        <v>4120</v>
      </c>
      <c r="H1268" s="98" t="s">
        <v>559</v>
      </c>
      <c r="I1268" s="98" t="s">
        <v>10208</v>
      </c>
      <c r="J1268" s="99">
        <v>44998</v>
      </c>
      <c r="K1268" s="107">
        <v>36000000</v>
      </c>
      <c r="L1268" s="98" t="s">
        <v>588</v>
      </c>
      <c r="M1268" s="23">
        <v>1800</v>
      </c>
      <c r="N1268" s="23">
        <v>7</v>
      </c>
      <c r="O1268" s="107">
        <v>36000000</v>
      </c>
      <c r="P1268" s="23">
        <v>180</v>
      </c>
      <c r="Q1268" s="23">
        <v>2</v>
      </c>
      <c r="R1268" s="23">
        <v>2</v>
      </c>
      <c r="S1268" s="23">
        <v>1.41</v>
      </c>
      <c r="T1268" s="47">
        <v>36</v>
      </c>
      <c r="U1268" s="98" t="s">
        <v>7696</v>
      </c>
      <c r="V1268" s="98" t="s">
        <v>3139</v>
      </c>
      <c r="W1268" s="69">
        <f t="shared" si="38"/>
        <v>6.6157344780860758E-2</v>
      </c>
    </row>
    <row r="1269" spans="1:23">
      <c r="A1269">
        <f t="shared" si="39"/>
        <v>740</v>
      </c>
      <c r="B1269" s="99">
        <v>44408</v>
      </c>
      <c r="C1269" s="23">
        <v>42</v>
      </c>
      <c r="D1269" s="23">
        <v>5</v>
      </c>
      <c r="E1269" s="98" t="s">
        <v>49</v>
      </c>
      <c r="F1269" s="98" t="s">
        <v>164</v>
      </c>
      <c r="G1269" s="98" t="s">
        <v>4120</v>
      </c>
      <c r="H1269" s="98" t="s">
        <v>559</v>
      </c>
      <c r="I1269" s="98" t="s">
        <v>10202</v>
      </c>
      <c r="J1269" s="99">
        <v>45148</v>
      </c>
      <c r="K1269" s="107">
        <v>35000000</v>
      </c>
      <c r="L1269" s="98" t="s">
        <v>590</v>
      </c>
      <c r="M1269" s="23">
        <v>2160</v>
      </c>
      <c r="N1269" s="23">
        <v>7</v>
      </c>
      <c r="O1269" s="107">
        <v>35000000</v>
      </c>
      <c r="P1269" s="23">
        <v>180</v>
      </c>
      <c r="Q1269" s="23">
        <v>2</v>
      </c>
      <c r="R1269" s="23">
        <v>2</v>
      </c>
      <c r="S1269" s="23">
        <v>0</v>
      </c>
      <c r="T1269" s="47">
        <v>35</v>
      </c>
      <c r="U1269" s="98" t="s">
        <v>7712</v>
      </c>
      <c r="V1269" s="98" t="s">
        <v>3139</v>
      </c>
      <c r="W1269" s="69">
        <f t="shared" si="38"/>
        <v>8.0672091799637177E-2</v>
      </c>
    </row>
    <row r="1270" spans="1:23">
      <c r="A1270">
        <f t="shared" si="39"/>
        <v>955</v>
      </c>
      <c r="B1270" s="99">
        <v>44408</v>
      </c>
      <c r="C1270" s="23">
        <v>43</v>
      </c>
      <c r="D1270" s="23">
        <v>5</v>
      </c>
      <c r="E1270" s="98" t="s">
        <v>49</v>
      </c>
      <c r="F1270" s="98" t="s">
        <v>164</v>
      </c>
      <c r="G1270" s="98" t="s">
        <v>4120</v>
      </c>
      <c r="H1270" s="98" t="s">
        <v>559</v>
      </c>
      <c r="I1270" s="98" t="s">
        <v>10209</v>
      </c>
      <c r="J1270" s="99">
        <v>45363</v>
      </c>
      <c r="K1270" s="107">
        <v>35000000</v>
      </c>
      <c r="L1270" s="98" t="s">
        <v>591</v>
      </c>
      <c r="M1270" s="23">
        <v>2160</v>
      </c>
      <c r="N1270" s="23">
        <v>7</v>
      </c>
      <c r="O1270" s="107">
        <v>35000000</v>
      </c>
      <c r="P1270" s="23">
        <v>180</v>
      </c>
      <c r="Q1270" s="23">
        <v>2</v>
      </c>
      <c r="R1270" s="23">
        <v>2</v>
      </c>
      <c r="S1270" s="23">
        <v>0</v>
      </c>
      <c r="T1270" s="47">
        <v>35</v>
      </c>
      <c r="U1270" s="98" t="s">
        <v>7723</v>
      </c>
      <c r="V1270" s="98" t="s">
        <v>3139</v>
      </c>
      <c r="W1270" s="69">
        <f t="shared" si="38"/>
        <v>0.10411060495763987</v>
      </c>
    </row>
    <row r="1271" spans="1:23">
      <c r="A1271">
        <f t="shared" si="39"/>
        <v>709</v>
      </c>
      <c r="B1271" s="99">
        <v>44408</v>
      </c>
      <c r="C1271" s="23">
        <v>44</v>
      </c>
      <c r="D1271" s="23">
        <v>5</v>
      </c>
      <c r="E1271" s="98" t="s">
        <v>49</v>
      </c>
      <c r="F1271" s="98" t="s">
        <v>164</v>
      </c>
      <c r="G1271" s="98" t="s">
        <v>4120</v>
      </c>
      <c r="H1271" s="98" t="s">
        <v>559</v>
      </c>
      <c r="I1271" s="98" t="s">
        <v>10141</v>
      </c>
      <c r="J1271" s="99">
        <v>45117</v>
      </c>
      <c r="K1271" s="107">
        <v>35000000</v>
      </c>
      <c r="L1271" s="98" t="s">
        <v>592</v>
      </c>
      <c r="M1271" s="23">
        <v>1800</v>
      </c>
      <c r="N1271" s="23">
        <v>7</v>
      </c>
      <c r="O1271" s="107">
        <v>35000000</v>
      </c>
      <c r="P1271" s="23">
        <v>180</v>
      </c>
      <c r="Q1271" s="23">
        <v>2</v>
      </c>
      <c r="R1271" s="23">
        <v>2</v>
      </c>
      <c r="S1271" s="23">
        <v>1.41</v>
      </c>
      <c r="T1271" s="47">
        <v>35</v>
      </c>
      <c r="U1271" s="98" t="s">
        <v>7724</v>
      </c>
      <c r="V1271" s="98" t="s">
        <v>3139</v>
      </c>
      <c r="W1271" s="69">
        <f t="shared" si="38"/>
        <v>7.7292585251273999E-2</v>
      </c>
    </row>
    <row r="1272" spans="1:23">
      <c r="A1272">
        <f t="shared" si="39"/>
        <v>1471</v>
      </c>
      <c r="B1272" s="99">
        <v>44408</v>
      </c>
      <c r="C1272" s="23">
        <v>45</v>
      </c>
      <c r="D1272" s="23">
        <v>5</v>
      </c>
      <c r="E1272" s="98" t="s">
        <v>49</v>
      </c>
      <c r="F1272" s="98" t="s">
        <v>164</v>
      </c>
      <c r="G1272" s="98" t="s">
        <v>4120</v>
      </c>
      <c r="H1272" s="98" t="s">
        <v>559</v>
      </c>
      <c r="I1272" s="98" t="s">
        <v>6969</v>
      </c>
      <c r="J1272" s="99">
        <v>45879</v>
      </c>
      <c r="K1272" s="107">
        <v>35000000</v>
      </c>
      <c r="L1272" s="98" t="s">
        <v>4433</v>
      </c>
      <c r="M1272" s="23">
        <v>1800</v>
      </c>
      <c r="N1272" s="23">
        <v>7</v>
      </c>
      <c r="O1272" s="107">
        <v>35000000</v>
      </c>
      <c r="P1272" s="23">
        <v>180</v>
      </c>
      <c r="Q1272" s="23">
        <v>2</v>
      </c>
      <c r="R1272" s="23">
        <v>2</v>
      </c>
      <c r="S1272" s="23">
        <v>0</v>
      </c>
      <c r="T1272" s="47">
        <v>35</v>
      </c>
      <c r="U1272" s="98" t="s">
        <v>7713</v>
      </c>
      <c r="V1272" s="98" t="s">
        <v>3139</v>
      </c>
      <c r="W1272" s="69">
        <f t="shared" si="38"/>
        <v>0.16036303653684633</v>
      </c>
    </row>
    <row r="1273" spans="1:23">
      <c r="A1273">
        <f t="shared" si="39"/>
        <v>1593</v>
      </c>
      <c r="B1273" s="99">
        <v>44408</v>
      </c>
      <c r="C1273" s="23">
        <v>46</v>
      </c>
      <c r="D1273" s="23">
        <v>5</v>
      </c>
      <c r="E1273" s="98" t="s">
        <v>49</v>
      </c>
      <c r="F1273" s="98" t="s">
        <v>164</v>
      </c>
      <c r="G1273" s="98" t="s">
        <v>4120</v>
      </c>
      <c r="H1273" s="98" t="s">
        <v>559</v>
      </c>
      <c r="I1273" s="98" t="s">
        <v>10075</v>
      </c>
      <c r="J1273" s="99">
        <v>46001</v>
      </c>
      <c r="K1273" s="107">
        <v>35000000</v>
      </c>
      <c r="L1273" s="98" t="s">
        <v>7725</v>
      </c>
      <c r="M1273" s="23">
        <v>1800</v>
      </c>
      <c r="N1273" s="23">
        <v>7</v>
      </c>
      <c r="O1273" s="107">
        <v>35000000</v>
      </c>
      <c r="P1273" s="23">
        <v>180</v>
      </c>
      <c r="Q1273" s="23">
        <v>2</v>
      </c>
      <c r="R1273" s="23">
        <v>2</v>
      </c>
      <c r="S1273" s="23">
        <v>0</v>
      </c>
      <c r="T1273" s="47">
        <v>35</v>
      </c>
      <c r="U1273" s="98" t="s">
        <v>7726</v>
      </c>
      <c r="V1273" s="98" t="s">
        <v>3139</v>
      </c>
      <c r="W1273" s="69">
        <f t="shared" si="38"/>
        <v>0.17366303004975947</v>
      </c>
    </row>
    <row r="1274" spans="1:23">
      <c r="A1274">
        <f t="shared" si="39"/>
        <v>1536</v>
      </c>
      <c r="B1274" s="99">
        <v>44408</v>
      </c>
      <c r="C1274" s="23">
        <v>47</v>
      </c>
      <c r="D1274" s="23">
        <v>5</v>
      </c>
      <c r="E1274" s="98" t="s">
        <v>49</v>
      </c>
      <c r="F1274" s="98" t="s">
        <v>164</v>
      </c>
      <c r="G1274" s="98" t="s">
        <v>4120</v>
      </c>
      <c r="H1274" s="98" t="s">
        <v>559</v>
      </c>
      <c r="I1274" s="98" t="s">
        <v>6995</v>
      </c>
      <c r="J1274" s="99">
        <v>45944</v>
      </c>
      <c r="K1274" s="107">
        <v>32000000</v>
      </c>
      <c r="L1274" s="98" t="s">
        <v>7727</v>
      </c>
      <c r="M1274" s="23">
        <v>1800</v>
      </c>
      <c r="N1274" s="23">
        <v>7</v>
      </c>
      <c r="O1274" s="107">
        <v>32000000</v>
      </c>
      <c r="P1274" s="23">
        <v>180</v>
      </c>
      <c r="Q1274" s="23">
        <v>2</v>
      </c>
      <c r="R1274" s="23">
        <v>2</v>
      </c>
      <c r="S1274" s="23">
        <v>0</v>
      </c>
      <c r="T1274" s="47">
        <v>32</v>
      </c>
      <c r="U1274" s="98" t="s">
        <v>7728</v>
      </c>
      <c r="V1274" s="98" t="s">
        <v>3139</v>
      </c>
      <c r="W1274" s="69">
        <f t="shared" si="38"/>
        <v>0.15309631876972071</v>
      </c>
    </row>
    <row r="1275" spans="1:23">
      <c r="A1275">
        <f t="shared" si="39"/>
        <v>1565</v>
      </c>
      <c r="B1275" s="99">
        <v>44408</v>
      </c>
      <c r="C1275" s="23">
        <v>48</v>
      </c>
      <c r="D1275" s="23">
        <v>5</v>
      </c>
      <c r="E1275" s="98" t="s">
        <v>49</v>
      </c>
      <c r="F1275" s="98" t="s">
        <v>164</v>
      </c>
      <c r="G1275" s="98" t="s">
        <v>4120</v>
      </c>
      <c r="H1275" s="98" t="s">
        <v>559</v>
      </c>
      <c r="I1275" s="98" t="s">
        <v>6851</v>
      </c>
      <c r="J1275" s="99">
        <v>45973</v>
      </c>
      <c r="K1275" s="107">
        <v>32000000</v>
      </c>
      <c r="L1275" s="98" t="s">
        <v>7729</v>
      </c>
      <c r="M1275" s="23">
        <v>1800</v>
      </c>
      <c r="N1275" s="23">
        <v>7</v>
      </c>
      <c r="O1275" s="107">
        <v>32000000</v>
      </c>
      <c r="P1275" s="23">
        <v>180</v>
      </c>
      <c r="Q1275" s="23">
        <v>2</v>
      </c>
      <c r="R1275" s="23">
        <v>2</v>
      </c>
      <c r="S1275" s="23">
        <v>0</v>
      </c>
      <c r="T1275" s="47">
        <v>32</v>
      </c>
      <c r="U1275" s="98" t="s">
        <v>7700</v>
      </c>
      <c r="V1275" s="98" t="s">
        <v>3139</v>
      </c>
      <c r="W1275" s="69">
        <f t="shared" si="38"/>
        <v>0.15598680916315943</v>
      </c>
    </row>
    <row r="1276" spans="1:23">
      <c r="A1276">
        <f t="shared" si="39"/>
        <v>771</v>
      </c>
      <c r="B1276" s="99">
        <v>44408</v>
      </c>
      <c r="C1276" s="23">
        <v>49</v>
      </c>
      <c r="D1276" s="23">
        <v>5</v>
      </c>
      <c r="E1276" s="98" t="s">
        <v>49</v>
      </c>
      <c r="F1276" s="98" t="s">
        <v>164</v>
      </c>
      <c r="G1276" s="98" t="s">
        <v>4120</v>
      </c>
      <c r="H1276" s="98" t="s">
        <v>559</v>
      </c>
      <c r="I1276" s="98" t="s">
        <v>10143</v>
      </c>
      <c r="J1276" s="99">
        <v>45179</v>
      </c>
      <c r="K1276" s="107">
        <v>30800000</v>
      </c>
      <c r="L1276" s="98" t="s">
        <v>593</v>
      </c>
      <c r="M1276" s="23">
        <v>1800</v>
      </c>
      <c r="N1276" s="23">
        <v>7</v>
      </c>
      <c r="O1276" s="107">
        <v>30800000</v>
      </c>
      <c r="P1276" s="23">
        <v>180</v>
      </c>
      <c r="Q1276" s="23">
        <v>2</v>
      </c>
      <c r="R1276" s="23">
        <v>2</v>
      </c>
      <c r="S1276" s="23">
        <v>0</v>
      </c>
      <c r="T1276" s="47">
        <v>30.8</v>
      </c>
      <c r="U1276" s="98" t="s">
        <v>7730</v>
      </c>
      <c r="V1276" s="98" t="s">
        <v>3139</v>
      </c>
      <c r="W1276" s="69">
        <f t="shared" si="38"/>
        <v>7.3965406546240314E-2</v>
      </c>
    </row>
    <row r="1277" spans="1:23">
      <c r="A1277">
        <f t="shared" si="39"/>
        <v>559</v>
      </c>
      <c r="B1277" s="99">
        <v>44408</v>
      </c>
      <c r="C1277" s="23">
        <v>50</v>
      </c>
      <c r="D1277" s="23">
        <v>5</v>
      </c>
      <c r="E1277" s="98" t="s">
        <v>49</v>
      </c>
      <c r="F1277" s="98" t="s">
        <v>164</v>
      </c>
      <c r="G1277" s="98" t="s">
        <v>4120</v>
      </c>
      <c r="H1277" s="98" t="s">
        <v>559</v>
      </c>
      <c r="I1277" s="98" t="s">
        <v>6792</v>
      </c>
      <c r="J1277" s="99">
        <v>44967</v>
      </c>
      <c r="K1277" s="107">
        <v>30000000</v>
      </c>
      <c r="L1277" s="98" t="s">
        <v>594</v>
      </c>
      <c r="M1277" s="23">
        <v>1800</v>
      </c>
      <c r="N1277" s="23">
        <v>7</v>
      </c>
      <c r="O1277" s="107">
        <v>30000000</v>
      </c>
      <c r="P1277" s="23">
        <v>180</v>
      </c>
      <c r="Q1277" s="23">
        <v>2</v>
      </c>
      <c r="R1277" s="23">
        <v>2</v>
      </c>
      <c r="S1277" s="23">
        <v>0</v>
      </c>
      <c r="T1277" s="47">
        <v>30</v>
      </c>
      <c r="U1277" s="98" t="s">
        <v>7731</v>
      </c>
      <c r="V1277" s="98" t="s">
        <v>3139</v>
      </c>
      <c r="W1277" s="69">
        <f t="shared" si="38"/>
        <v>5.223440075212029E-2</v>
      </c>
    </row>
    <row r="1278" spans="1:23">
      <c r="A1278">
        <f t="shared" si="39"/>
        <v>801</v>
      </c>
      <c r="B1278" s="99">
        <v>44408</v>
      </c>
      <c r="C1278" s="23">
        <v>51</v>
      </c>
      <c r="D1278" s="23">
        <v>5</v>
      </c>
      <c r="E1278" s="98" t="s">
        <v>49</v>
      </c>
      <c r="F1278" s="98" t="s">
        <v>164</v>
      </c>
      <c r="G1278" s="98" t="s">
        <v>4120</v>
      </c>
      <c r="H1278" s="98" t="s">
        <v>559</v>
      </c>
      <c r="I1278" s="98" t="s">
        <v>10144</v>
      </c>
      <c r="J1278" s="99">
        <v>45209</v>
      </c>
      <c r="K1278" s="107">
        <v>30000000</v>
      </c>
      <c r="L1278" s="98" t="s">
        <v>595</v>
      </c>
      <c r="M1278" s="23">
        <v>1800</v>
      </c>
      <c r="N1278" s="23">
        <v>7</v>
      </c>
      <c r="O1278" s="107">
        <v>30000000</v>
      </c>
      <c r="P1278" s="23">
        <v>180</v>
      </c>
      <c r="Q1278" s="23">
        <v>2</v>
      </c>
      <c r="R1278" s="23">
        <v>2</v>
      </c>
      <c r="S1278" s="23">
        <v>0</v>
      </c>
      <c r="T1278" s="47">
        <v>30</v>
      </c>
      <c r="U1278" s="98" t="s">
        <v>7696</v>
      </c>
      <c r="V1278" s="98" t="s">
        <v>3139</v>
      </c>
      <c r="W1278" s="69">
        <f t="shared" si="38"/>
        <v>7.4847504476651797E-2</v>
      </c>
    </row>
    <row r="1279" spans="1:23">
      <c r="A1279">
        <f t="shared" si="39"/>
        <v>163</v>
      </c>
      <c r="B1279" s="99">
        <v>44408</v>
      </c>
      <c r="C1279" s="23">
        <v>52</v>
      </c>
      <c r="D1279" s="23">
        <v>5</v>
      </c>
      <c r="E1279" s="98" t="s">
        <v>49</v>
      </c>
      <c r="F1279" s="98" t="s">
        <v>164</v>
      </c>
      <c r="G1279" s="98" t="s">
        <v>4120</v>
      </c>
      <c r="H1279" s="98" t="s">
        <v>559</v>
      </c>
      <c r="I1279" s="98" t="s">
        <v>6885</v>
      </c>
      <c r="J1279" s="99">
        <v>44571</v>
      </c>
      <c r="K1279" s="107">
        <v>30000000</v>
      </c>
      <c r="L1279" s="98" t="s">
        <v>596</v>
      </c>
      <c r="M1279" s="23">
        <v>1080</v>
      </c>
      <c r="N1279" s="23">
        <v>7</v>
      </c>
      <c r="O1279" s="107">
        <v>30000000</v>
      </c>
      <c r="P1279" s="23">
        <v>180</v>
      </c>
      <c r="Q1279" s="23">
        <v>2</v>
      </c>
      <c r="R1279" s="23">
        <v>2</v>
      </c>
      <c r="S1279" s="23">
        <v>1.41</v>
      </c>
      <c r="T1279" s="47">
        <v>30</v>
      </c>
      <c r="U1279" s="98" t="s">
        <v>7701</v>
      </c>
      <c r="V1279" s="98" t="s">
        <v>3139</v>
      </c>
      <c r="W1279" s="69">
        <f t="shared" si="38"/>
        <v>1.523114011197783E-2</v>
      </c>
    </row>
    <row r="1280" spans="1:23">
      <c r="A1280">
        <f t="shared" si="39"/>
        <v>954</v>
      </c>
      <c r="B1280" s="99">
        <v>44408</v>
      </c>
      <c r="C1280" s="23">
        <v>53</v>
      </c>
      <c r="D1280" s="23">
        <v>5</v>
      </c>
      <c r="E1280" s="98" t="s">
        <v>49</v>
      </c>
      <c r="F1280" s="98" t="s">
        <v>164</v>
      </c>
      <c r="G1280" s="98" t="s">
        <v>4120</v>
      </c>
      <c r="H1280" s="98" t="s">
        <v>559</v>
      </c>
      <c r="I1280" s="98" t="s">
        <v>6879</v>
      </c>
      <c r="J1280" s="99">
        <v>45362</v>
      </c>
      <c r="K1280" s="107">
        <v>30000000</v>
      </c>
      <c r="L1280" s="98" t="s">
        <v>597</v>
      </c>
      <c r="M1280" s="23">
        <v>1800</v>
      </c>
      <c r="N1280" s="23">
        <v>7</v>
      </c>
      <c r="O1280" s="107">
        <v>30000000</v>
      </c>
      <c r="P1280" s="23">
        <v>180</v>
      </c>
      <c r="Q1280" s="23">
        <v>2</v>
      </c>
      <c r="R1280" s="23">
        <v>2</v>
      </c>
      <c r="S1280" s="23">
        <v>1.41</v>
      </c>
      <c r="T1280" s="47">
        <v>30</v>
      </c>
      <c r="U1280" s="98" t="s">
        <v>7732</v>
      </c>
      <c r="V1280" s="98" t="s">
        <v>3139</v>
      </c>
      <c r="W1280" s="69">
        <f t="shared" si="38"/>
        <v>8.9144218814888654E-2</v>
      </c>
    </row>
    <row r="1281" spans="1:23">
      <c r="A1281">
        <f t="shared" si="39"/>
        <v>984</v>
      </c>
      <c r="B1281" s="99">
        <v>44408</v>
      </c>
      <c r="C1281" s="23">
        <v>54</v>
      </c>
      <c r="D1281" s="23">
        <v>5</v>
      </c>
      <c r="E1281" s="98" t="s">
        <v>49</v>
      </c>
      <c r="F1281" s="98" t="s">
        <v>164</v>
      </c>
      <c r="G1281" s="98" t="s">
        <v>4120</v>
      </c>
      <c r="H1281" s="98" t="s">
        <v>559</v>
      </c>
      <c r="I1281" s="98" t="s">
        <v>10148</v>
      </c>
      <c r="J1281" s="99">
        <v>45392</v>
      </c>
      <c r="K1281" s="107">
        <v>30000000</v>
      </c>
      <c r="L1281" s="98" t="s">
        <v>598</v>
      </c>
      <c r="M1281" s="23">
        <v>1800</v>
      </c>
      <c r="N1281" s="23">
        <v>7</v>
      </c>
      <c r="O1281" s="107">
        <v>30000000</v>
      </c>
      <c r="P1281" s="23">
        <v>180</v>
      </c>
      <c r="Q1281" s="23">
        <v>2</v>
      </c>
      <c r="R1281" s="23">
        <v>2</v>
      </c>
      <c r="S1281" s="23">
        <v>0</v>
      </c>
      <c r="T1281" s="47">
        <v>30</v>
      </c>
      <c r="U1281" s="98" t="s">
        <v>7718</v>
      </c>
      <c r="V1281" s="98" t="s">
        <v>3139</v>
      </c>
      <c r="W1281" s="69">
        <f t="shared" si="38"/>
        <v>9.194749613611157E-2</v>
      </c>
    </row>
    <row r="1282" spans="1:23">
      <c r="A1282">
        <f t="shared" si="39"/>
        <v>283</v>
      </c>
      <c r="B1282" s="99">
        <v>44408</v>
      </c>
      <c r="C1282" s="23">
        <v>55</v>
      </c>
      <c r="D1282" s="23">
        <v>5</v>
      </c>
      <c r="E1282" s="98" t="s">
        <v>49</v>
      </c>
      <c r="F1282" s="98" t="s">
        <v>164</v>
      </c>
      <c r="G1282" s="98" t="s">
        <v>4120</v>
      </c>
      <c r="H1282" s="98" t="s">
        <v>559</v>
      </c>
      <c r="I1282" s="98" t="s">
        <v>10149</v>
      </c>
      <c r="J1282" s="99">
        <v>44691</v>
      </c>
      <c r="K1282" s="107">
        <v>30000000</v>
      </c>
      <c r="L1282" s="98" t="s">
        <v>599</v>
      </c>
      <c r="M1282" s="23">
        <v>1080</v>
      </c>
      <c r="N1282" s="23">
        <v>7</v>
      </c>
      <c r="O1282" s="107">
        <v>30000000</v>
      </c>
      <c r="P1282" s="23">
        <v>180</v>
      </c>
      <c r="Q1282" s="23">
        <v>2</v>
      </c>
      <c r="R1282" s="23">
        <v>2</v>
      </c>
      <c r="S1282" s="23">
        <v>1.41</v>
      </c>
      <c r="T1282" s="47">
        <v>30</v>
      </c>
      <c r="U1282" s="98" t="s">
        <v>7701</v>
      </c>
      <c r="V1282" s="98" t="s">
        <v>3139</v>
      </c>
      <c r="W1282" s="69">
        <f t="shared" ref="W1282:W1345" si="40">+T1282/SUM($T$2:$T$5848)*A1282</f>
        <v>2.6444249396869485E-2</v>
      </c>
    </row>
    <row r="1283" spans="1:23">
      <c r="A1283">
        <f t="shared" ref="A1283:A1346" si="41">+J1283-B1283</f>
        <v>801</v>
      </c>
      <c r="B1283" s="99">
        <v>44408</v>
      </c>
      <c r="C1283" s="23">
        <v>56</v>
      </c>
      <c r="D1283" s="23">
        <v>5</v>
      </c>
      <c r="E1283" s="98" t="s">
        <v>49</v>
      </c>
      <c r="F1283" s="98" t="s">
        <v>164</v>
      </c>
      <c r="G1283" s="98" t="s">
        <v>4120</v>
      </c>
      <c r="H1283" s="98" t="s">
        <v>559</v>
      </c>
      <c r="I1283" s="98" t="s">
        <v>6996</v>
      </c>
      <c r="J1283" s="99">
        <v>45209</v>
      </c>
      <c r="K1283" s="107">
        <v>30000000</v>
      </c>
      <c r="L1283" s="98" t="s">
        <v>600</v>
      </c>
      <c r="M1283" s="23">
        <v>1440</v>
      </c>
      <c r="N1283" s="23">
        <v>7</v>
      </c>
      <c r="O1283" s="107">
        <v>30000000</v>
      </c>
      <c r="P1283" s="23">
        <v>180</v>
      </c>
      <c r="Q1283" s="23">
        <v>2</v>
      </c>
      <c r="R1283" s="23">
        <v>2</v>
      </c>
      <c r="S1283" s="23">
        <v>0</v>
      </c>
      <c r="T1283" s="47">
        <v>30</v>
      </c>
      <c r="U1283" s="98" t="s">
        <v>7696</v>
      </c>
      <c r="V1283" s="98" t="s">
        <v>3139</v>
      </c>
      <c r="W1283" s="69">
        <f t="shared" si="40"/>
        <v>7.4847504476651797E-2</v>
      </c>
    </row>
    <row r="1284" spans="1:23">
      <c r="A1284">
        <f t="shared" si="41"/>
        <v>1200</v>
      </c>
      <c r="B1284" s="99">
        <v>44408</v>
      </c>
      <c r="C1284" s="23">
        <v>57</v>
      </c>
      <c r="D1284" s="23">
        <v>5</v>
      </c>
      <c r="E1284" s="98" t="s">
        <v>49</v>
      </c>
      <c r="F1284" s="98" t="s">
        <v>164</v>
      </c>
      <c r="G1284" s="98" t="s">
        <v>4120</v>
      </c>
      <c r="H1284" s="98" t="s">
        <v>559</v>
      </c>
      <c r="I1284" s="98" t="s">
        <v>10152</v>
      </c>
      <c r="J1284" s="99">
        <v>45608</v>
      </c>
      <c r="K1284" s="107">
        <v>30000000</v>
      </c>
      <c r="L1284" s="98" t="s">
        <v>601</v>
      </c>
      <c r="M1284" s="23">
        <v>1800</v>
      </c>
      <c r="N1284" s="23">
        <v>7</v>
      </c>
      <c r="O1284" s="107">
        <v>30000000</v>
      </c>
      <c r="P1284" s="23">
        <v>180</v>
      </c>
      <c r="Q1284" s="23">
        <v>2</v>
      </c>
      <c r="R1284" s="23">
        <v>2</v>
      </c>
      <c r="S1284" s="23">
        <v>0</v>
      </c>
      <c r="T1284" s="47">
        <v>30</v>
      </c>
      <c r="U1284" s="98" t="s">
        <v>7696</v>
      </c>
      <c r="V1284" s="98" t="s">
        <v>3139</v>
      </c>
      <c r="W1284" s="69">
        <f t="shared" si="40"/>
        <v>0.11213109284891654</v>
      </c>
    </row>
    <row r="1285" spans="1:23">
      <c r="A1285">
        <f t="shared" si="41"/>
        <v>1380</v>
      </c>
      <c r="B1285" s="99">
        <v>44408</v>
      </c>
      <c r="C1285" s="23">
        <v>58</v>
      </c>
      <c r="D1285" s="23">
        <v>5</v>
      </c>
      <c r="E1285" s="98" t="s">
        <v>49</v>
      </c>
      <c r="F1285" s="98" t="s">
        <v>164</v>
      </c>
      <c r="G1285" s="98" t="s">
        <v>4120</v>
      </c>
      <c r="H1285" s="98" t="s">
        <v>559</v>
      </c>
      <c r="I1285" s="98" t="s">
        <v>10071</v>
      </c>
      <c r="J1285" s="99">
        <v>45788</v>
      </c>
      <c r="K1285" s="107">
        <v>30000000</v>
      </c>
      <c r="L1285" s="98" t="s">
        <v>4434</v>
      </c>
      <c r="M1285" s="23">
        <v>1800</v>
      </c>
      <c r="N1285" s="23">
        <v>7</v>
      </c>
      <c r="O1285" s="107">
        <v>30000000</v>
      </c>
      <c r="P1285" s="23">
        <v>180</v>
      </c>
      <c r="Q1285" s="23">
        <v>2</v>
      </c>
      <c r="R1285" s="23">
        <v>2</v>
      </c>
      <c r="S1285" s="23">
        <v>1.41</v>
      </c>
      <c r="T1285" s="47">
        <v>30</v>
      </c>
      <c r="U1285" s="98" t="s">
        <v>7717</v>
      </c>
      <c r="V1285" s="98" t="s">
        <v>3139</v>
      </c>
      <c r="W1285" s="69">
        <f t="shared" si="40"/>
        <v>0.12895075677625403</v>
      </c>
    </row>
    <row r="1286" spans="1:23">
      <c r="A1286">
        <f t="shared" si="41"/>
        <v>1380</v>
      </c>
      <c r="B1286" s="99">
        <v>44408</v>
      </c>
      <c r="C1286" s="23">
        <v>59</v>
      </c>
      <c r="D1286" s="23">
        <v>5</v>
      </c>
      <c r="E1286" s="98" t="s">
        <v>49</v>
      </c>
      <c r="F1286" s="98" t="s">
        <v>164</v>
      </c>
      <c r="G1286" s="98" t="s">
        <v>4120</v>
      </c>
      <c r="H1286" s="98" t="s">
        <v>559</v>
      </c>
      <c r="I1286" s="98" t="s">
        <v>10071</v>
      </c>
      <c r="J1286" s="99">
        <v>45788</v>
      </c>
      <c r="K1286" s="107">
        <v>30000000</v>
      </c>
      <c r="L1286" s="98" t="s">
        <v>4435</v>
      </c>
      <c r="M1286" s="23">
        <v>1800</v>
      </c>
      <c r="N1286" s="23">
        <v>7</v>
      </c>
      <c r="O1286" s="107">
        <v>30000000</v>
      </c>
      <c r="P1286" s="23">
        <v>180</v>
      </c>
      <c r="Q1286" s="23">
        <v>2</v>
      </c>
      <c r="R1286" s="23">
        <v>2</v>
      </c>
      <c r="S1286" s="23">
        <v>1.41</v>
      </c>
      <c r="T1286" s="47">
        <v>30</v>
      </c>
      <c r="U1286" s="98" t="s">
        <v>7700</v>
      </c>
      <c r="V1286" s="98" t="s">
        <v>3139</v>
      </c>
      <c r="W1286" s="69">
        <f t="shared" si="40"/>
        <v>0.12895075677625403</v>
      </c>
    </row>
    <row r="1287" spans="1:23">
      <c r="A1287">
        <f t="shared" si="41"/>
        <v>709</v>
      </c>
      <c r="B1287" s="99">
        <v>44408</v>
      </c>
      <c r="C1287" s="23">
        <v>60</v>
      </c>
      <c r="D1287" s="23">
        <v>5</v>
      </c>
      <c r="E1287" s="98" t="s">
        <v>49</v>
      </c>
      <c r="F1287" s="98" t="s">
        <v>164</v>
      </c>
      <c r="G1287" s="98" t="s">
        <v>4120</v>
      </c>
      <c r="H1287" s="98" t="s">
        <v>559</v>
      </c>
      <c r="I1287" s="98" t="s">
        <v>10073</v>
      </c>
      <c r="J1287" s="99">
        <v>45117</v>
      </c>
      <c r="K1287" s="107">
        <v>30000000</v>
      </c>
      <c r="L1287" s="98" t="s">
        <v>4436</v>
      </c>
      <c r="M1287" s="23">
        <v>1080</v>
      </c>
      <c r="N1287" s="23">
        <v>7</v>
      </c>
      <c r="O1287" s="107">
        <v>30000000</v>
      </c>
      <c r="P1287" s="23">
        <v>180</v>
      </c>
      <c r="Q1287" s="23">
        <v>2</v>
      </c>
      <c r="R1287" s="23">
        <v>2</v>
      </c>
      <c r="S1287" s="23">
        <v>0</v>
      </c>
      <c r="T1287" s="47">
        <v>30</v>
      </c>
      <c r="U1287" s="98" t="s">
        <v>7726</v>
      </c>
      <c r="V1287" s="98" t="s">
        <v>3139</v>
      </c>
      <c r="W1287" s="69">
        <f t="shared" si="40"/>
        <v>6.625078735823485E-2</v>
      </c>
    </row>
    <row r="1288" spans="1:23">
      <c r="A1288">
        <f t="shared" si="41"/>
        <v>314</v>
      </c>
      <c r="B1288" s="99">
        <v>44408</v>
      </c>
      <c r="C1288" s="23">
        <v>61</v>
      </c>
      <c r="D1288" s="23">
        <v>5</v>
      </c>
      <c r="E1288" s="98" t="s">
        <v>49</v>
      </c>
      <c r="F1288" s="98" t="s">
        <v>164</v>
      </c>
      <c r="G1288" s="98" t="s">
        <v>4120</v>
      </c>
      <c r="H1288" s="98" t="s">
        <v>559</v>
      </c>
      <c r="I1288" s="98" t="s">
        <v>10075</v>
      </c>
      <c r="J1288" s="99">
        <v>44722</v>
      </c>
      <c r="K1288" s="107">
        <v>30000000</v>
      </c>
      <c r="L1288" s="98" t="s">
        <v>7733</v>
      </c>
      <c r="M1288" s="23">
        <v>540</v>
      </c>
      <c r="N1288" s="23">
        <v>7</v>
      </c>
      <c r="O1288" s="107">
        <v>30000000</v>
      </c>
      <c r="P1288" s="23">
        <v>180</v>
      </c>
      <c r="Q1288" s="23">
        <v>2</v>
      </c>
      <c r="R1288" s="23">
        <v>2</v>
      </c>
      <c r="S1288" s="23">
        <v>0</v>
      </c>
      <c r="T1288" s="47">
        <v>30</v>
      </c>
      <c r="U1288" s="98" t="s">
        <v>7701</v>
      </c>
      <c r="V1288" s="98" t="s">
        <v>3139</v>
      </c>
      <c r="W1288" s="69">
        <f t="shared" si="40"/>
        <v>2.9340969295466496E-2</v>
      </c>
    </row>
    <row r="1289" spans="1:23">
      <c r="A1289">
        <f t="shared" si="41"/>
        <v>649</v>
      </c>
      <c r="B1289" s="99">
        <v>44408</v>
      </c>
      <c r="C1289" s="23">
        <v>62</v>
      </c>
      <c r="D1289" s="23">
        <v>5</v>
      </c>
      <c r="E1289" s="98" t="s">
        <v>49</v>
      </c>
      <c r="F1289" s="98" t="s">
        <v>164</v>
      </c>
      <c r="G1289" s="98" t="s">
        <v>4120</v>
      </c>
      <c r="H1289" s="98" t="s">
        <v>559</v>
      </c>
      <c r="I1289" s="98" t="s">
        <v>6091</v>
      </c>
      <c r="J1289" s="99">
        <v>45057</v>
      </c>
      <c r="K1289" s="107">
        <v>30000000</v>
      </c>
      <c r="L1289" s="98" t="s">
        <v>10210</v>
      </c>
      <c r="M1289" s="23">
        <v>720</v>
      </c>
      <c r="N1289" s="23">
        <v>7</v>
      </c>
      <c r="O1289" s="107">
        <v>30000000</v>
      </c>
      <c r="P1289" s="23">
        <v>180</v>
      </c>
      <c r="Q1289" s="23">
        <v>2</v>
      </c>
      <c r="R1289" s="23">
        <v>2</v>
      </c>
      <c r="S1289" s="23">
        <v>1.41</v>
      </c>
      <c r="T1289" s="47">
        <v>30</v>
      </c>
      <c r="U1289" s="98" t="s">
        <v>7708</v>
      </c>
      <c r="V1289" s="98" t="s">
        <v>3139</v>
      </c>
      <c r="W1289" s="69">
        <f t="shared" si="40"/>
        <v>6.0644232715789032E-2</v>
      </c>
    </row>
    <row r="1290" spans="1:23">
      <c r="A1290">
        <f t="shared" si="41"/>
        <v>1807</v>
      </c>
      <c r="B1290" s="99">
        <v>44408</v>
      </c>
      <c r="C1290" s="23">
        <v>63</v>
      </c>
      <c r="D1290" s="23">
        <v>5</v>
      </c>
      <c r="E1290" s="98" t="s">
        <v>49</v>
      </c>
      <c r="F1290" s="98" t="s">
        <v>164</v>
      </c>
      <c r="G1290" s="98" t="s">
        <v>4120</v>
      </c>
      <c r="H1290" s="98" t="s">
        <v>559</v>
      </c>
      <c r="I1290" s="98" t="s">
        <v>6106</v>
      </c>
      <c r="J1290" s="99">
        <v>46215</v>
      </c>
      <c r="K1290" s="107">
        <v>30000000</v>
      </c>
      <c r="L1290" s="98" t="s">
        <v>12413</v>
      </c>
      <c r="M1290" s="23">
        <v>1800</v>
      </c>
      <c r="N1290" s="23">
        <v>7</v>
      </c>
      <c r="O1290" s="107">
        <v>30000000</v>
      </c>
      <c r="P1290" s="23">
        <v>180</v>
      </c>
      <c r="Q1290" s="23">
        <v>2</v>
      </c>
      <c r="R1290" s="23">
        <v>2</v>
      </c>
      <c r="S1290" s="23">
        <v>0</v>
      </c>
      <c r="T1290" s="47">
        <v>30</v>
      </c>
      <c r="U1290" s="98" t="s">
        <v>7726</v>
      </c>
      <c r="V1290" s="98" t="s">
        <v>3139</v>
      </c>
      <c r="W1290" s="69">
        <f t="shared" si="40"/>
        <v>0.1688507373149935</v>
      </c>
    </row>
    <row r="1291" spans="1:23">
      <c r="A1291">
        <f t="shared" si="41"/>
        <v>618</v>
      </c>
      <c r="B1291" s="99">
        <v>44408</v>
      </c>
      <c r="C1291" s="23">
        <v>64</v>
      </c>
      <c r="D1291" s="23">
        <v>5</v>
      </c>
      <c r="E1291" s="98" t="s">
        <v>49</v>
      </c>
      <c r="F1291" s="98" t="s">
        <v>164</v>
      </c>
      <c r="G1291" s="98" t="s">
        <v>4120</v>
      </c>
      <c r="H1291" s="98" t="s">
        <v>559</v>
      </c>
      <c r="I1291" s="98" t="s">
        <v>10211</v>
      </c>
      <c r="J1291" s="99">
        <v>45026</v>
      </c>
      <c r="K1291" s="107">
        <v>58400000</v>
      </c>
      <c r="L1291" s="98" t="s">
        <v>570</v>
      </c>
      <c r="M1291" s="23">
        <v>1800</v>
      </c>
      <c r="N1291" s="23">
        <v>7</v>
      </c>
      <c r="O1291" s="107">
        <v>58400000</v>
      </c>
      <c r="P1291" s="23">
        <v>180</v>
      </c>
      <c r="Q1291" s="23">
        <v>2</v>
      </c>
      <c r="R1291" s="23">
        <v>2</v>
      </c>
      <c r="S1291" s="23">
        <v>1.41</v>
      </c>
      <c r="T1291" s="47">
        <v>29.2</v>
      </c>
      <c r="U1291" s="98" t="s">
        <v>7709</v>
      </c>
      <c r="V1291" s="98" t="s">
        <v>3139</v>
      </c>
      <c r="W1291" s="69">
        <f t="shared" si="40"/>
        <v>5.6207579142066894E-2</v>
      </c>
    </row>
    <row r="1292" spans="1:23">
      <c r="A1292">
        <f t="shared" si="41"/>
        <v>1200</v>
      </c>
      <c r="B1292" s="99">
        <v>44408</v>
      </c>
      <c r="C1292" s="23">
        <v>65</v>
      </c>
      <c r="D1292" s="23">
        <v>5</v>
      </c>
      <c r="E1292" s="98" t="s">
        <v>49</v>
      </c>
      <c r="F1292" s="98" t="s">
        <v>164</v>
      </c>
      <c r="G1292" s="98" t="s">
        <v>4120</v>
      </c>
      <c r="H1292" s="98" t="s">
        <v>559</v>
      </c>
      <c r="I1292" s="98" t="s">
        <v>10152</v>
      </c>
      <c r="J1292" s="99">
        <v>45608</v>
      </c>
      <c r="K1292" s="107">
        <v>30000000</v>
      </c>
      <c r="L1292" s="98" t="s">
        <v>602</v>
      </c>
      <c r="M1292" s="23">
        <v>1800</v>
      </c>
      <c r="N1292" s="23">
        <v>7</v>
      </c>
      <c r="O1292" s="107">
        <v>30000000</v>
      </c>
      <c r="P1292" s="23">
        <v>180</v>
      </c>
      <c r="Q1292" s="23">
        <v>2</v>
      </c>
      <c r="R1292" s="23">
        <v>2</v>
      </c>
      <c r="S1292" s="23">
        <v>0</v>
      </c>
      <c r="T1292" s="47">
        <v>29.169</v>
      </c>
      <c r="U1292" s="98" t="s">
        <v>7700</v>
      </c>
      <c r="V1292" s="98" t="s">
        <v>3139</v>
      </c>
      <c r="W1292" s="69">
        <f t="shared" si="40"/>
        <v>0.10902506157700155</v>
      </c>
    </row>
    <row r="1293" spans="1:23">
      <c r="A1293">
        <f t="shared" si="41"/>
        <v>681</v>
      </c>
      <c r="B1293" s="99">
        <v>44408</v>
      </c>
      <c r="C1293" s="23">
        <v>66</v>
      </c>
      <c r="D1293" s="23">
        <v>5</v>
      </c>
      <c r="E1293" s="98" t="s">
        <v>49</v>
      </c>
      <c r="F1293" s="98" t="s">
        <v>164</v>
      </c>
      <c r="G1293" s="98" t="s">
        <v>4120</v>
      </c>
      <c r="H1293" s="98" t="s">
        <v>559</v>
      </c>
      <c r="I1293" s="98" t="s">
        <v>10200</v>
      </c>
      <c r="J1293" s="99">
        <v>45089</v>
      </c>
      <c r="K1293" s="107">
        <v>28000000</v>
      </c>
      <c r="L1293" s="98" t="s">
        <v>603</v>
      </c>
      <c r="M1293" s="23">
        <v>1800</v>
      </c>
      <c r="N1293" s="23">
        <v>7</v>
      </c>
      <c r="O1293" s="107">
        <v>28000000</v>
      </c>
      <c r="P1293" s="23">
        <v>180</v>
      </c>
      <c r="Q1293" s="23">
        <v>2</v>
      </c>
      <c r="R1293" s="23">
        <v>2</v>
      </c>
      <c r="S1293" s="23">
        <v>0</v>
      </c>
      <c r="T1293" s="47">
        <v>28</v>
      </c>
      <c r="U1293" s="98" t="s">
        <v>7722</v>
      </c>
      <c r="V1293" s="98" t="s">
        <v>3139</v>
      </c>
      <c r="W1293" s="69">
        <f t="shared" si="40"/>
        <v>5.9392102178976128E-2</v>
      </c>
    </row>
    <row r="1294" spans="1:23">
      <c r="A1294">
        <f t="shared" si="41"/>
        <v>222</v>
      </c>
      <c r="B1294" s="99">
        <v>44408</v>
      </c>
      <c r="C1294" s="23">
        <v>67</v>
      </c>
      <c r="D1294" s="23">
        <v>5</v>
      </c>
      <c r="E1294" s="98" t="s">
        <v>49</v>
      </c>
      <c r="F1294" s="98" t="s">
        <v>164</v>
      </c>
      <c r="G1294" s="98" t="s">
        <v>4120</v>
      </c>
      <c r="H1294" s="98" t="s">
        <v>559</v>
      </c>
      <c r="I1294" s="98" t="s">
        <v>10212</v>
      </c>
      <c r="J1294" s="99">
        <v>44630</v>
      </c>
      <c r="K1294" s="107">
        <v>27000000</v>
      </c>
      <c r="L1294" s="98" t="s">
        <v>604</v>
      </c>
      <c r="M1294" s="23">
        <v>1800</v>
      </c>
      <c r="N1294" s="23">
        <v>7</v>
      </c>
      <c r="O1294" s="107">
        <v>27000000</v>
      </c>
      <c r="P1294" s="23">
        <v>180</v>
      </c>
      <c r="Q1294" s="23">
        <v>2</v>
      </c>
      <c r="R1294" s="23">
        <v>2</v>
      </c>
      <c r="S1294" s="23">
        <v>1.41</v>
      </c>
      <c r="T1294" s="47">
        <v>27</v>
      </c>
      <c r="U1294" s="98" t="s">
        <v>7724</v>
      </c>
      <c r="V1294" s="98" t="s">
        <v>3139</v>
      </c>
      <c r="W1294" s="69">
        <f t="shared" si="40"/>
        <v>1.8669826959344604E-2</v>
      </c>
    </row>
    <row r="1295" spans="1:23">
      <c r="A1295">
        <f t="shared" si="41"/>
        <v>679</v>
      </c>
      <c r="B1295" s="99">
        <v>44408</v>
      </c>
      <c r="C1295" s="23">
        <v>68</v>
      </c>
      <c r="D1295" s="23">
        <v>5</v>
      </c>
      <c r="E1295" s="98" t="s">
        <v>49</v>
      </c>
      <c r="F1295" s="98" t="s">
        <v>164</v>
      </c>
      <c r="G1295" s="98" t="s">
        <v>4120</v>
      </c>
      <c r="H1295" s="98" t="s">
        <v>559</v>
      </c>
      <c r="I1295" s="98" t="s">
        <v>6416</v>
      </c>
      <c r="J1295" s="99">
        <v>45087</v>
      </c>
      <c r="K1295" s="107">
        <v>27000000</v>
      </c>
      <c r="L1295" s="98" t="s">
        <v>10895</v>
      </c>
      <c r="M1295" s="23">
        <v>720</v>
      </c>
      <c r="N1295" s="23">
        <v>7</v>
      </c>
      <c r="O1295" s="107">
        <v>27000000</v>
      </c>
      <c r="P1295" s="23">
        <v>180</v>
      </c>
      <c r="Q1295" s="23">
        <v>2</v>
      </c>
      <c r="R1295" s="23">
        <v>2</v>
      </c>
      <c r="S1295" s="23">
        <v>0</v>
      </c>
      <c r="T1295" s="47">
        <v>27</v>
      </c>
      <c r="U1295" s="98" t="s">
        <v>7722</v>
      </c>
      <c r="V1295" s="98" t="s">
        <v>3139</v>
      </c>
      <c r="W1295" s="69">
        <f t="shared" si="40"/>
        <v>5.7102759033310746E-2</v>
      </c>
    </row>
    <row r="1296" spans="1:23">
      <c r="A1296">
        <f t="shared" si="41"/>
        <v>925</v>
      </c>
      <c r="B1296" s="99">
        <v>44408</v>
      </c>
      <c r="C1296" s="23">
        <v>69</v>
      </c>
      <c r="D1296" s="23">
        <v>5</v>
      </c>
      <c r="E1296" s="98" t="s">
        <v>49</v>
      </c>
      <c r="F1296" s="98" t="s">
        <v>164</v>
      </c>
      <c r="G1296" s="98" t="s">
        <v>4120</v>
      </c>
      <c r="H1296" s="98" t="s">
        <v>559</v>
      </c>
      <c r="I1296" s="98" t="s">
        <v>10147</v>
      </c>
      <c r="J1296" s="99">
        <v>45333</v>
      </c>
      <c r="K1296" s="107">
        <v>26000000</v>
      </c>
      <c r="L1296" s="98" t="s">
        <v>605</v>
      </c>
      <c r="M1296" s="23">
        <v>1800</v>
      </c>
      <c r="N1296" s="23">
        <v>7</v>
      </c>
      <c r="O1296" s="107">
        <v>26000000</v>
      </c>
      <c r="P1296" s="23">
        <v>180</v>
      </c>
      <c r="Q1296" s="23">
        <v>2</v>
      </c>
      <c r="R1296" s="23">
        <v>2</v>
      </c>
      <c r="S1296" s="23">
        <v>0</v>
      </c>
      <c r="T1296" s="47">
        <v>26</v>
      </c>
      <c r="U1296" s="98" t="s">
        <v>7696</v>
      </c>
      <c r="V1296" s="98" t="s">
        <v>3139</v>
      </c>
      <c r="W1296" s="69">
        <f t="shared" si="40"/>
        <v>7.4909799528234511E-2</v>
      </c>
    </row>
    <row r="1297" spans="1:23">
      <c r="A1297">
        <f t="shared" si="41"/>
        <v>316</v>
      </c>
      <c r="B1297" s="99">
        <v>44408</v>
      </c>
      <c r="C1297" s="23">
        <v>70</v>
      </c>
      <c r="D1297" s="23">
        <v>5</v>
      </c>
      <c r="E1297" s="98" t="s">
        <v>49</v>
      </c>
      <c r="F1297" s="98" t="s">
        <v>164</v>
      </c>
      <c r="G1297" s="98" t="s">
        <v>4120</v>
      </c>
      <c r="H1297" s="98" t="s">
        <v>559</v>
      </c>
      <c r="I1297" s="98" t="s">
        <v>10213</v>
      </c>
      <c r="J1297" s="99">
        <v>44724</v>
      </c>
      <c r="K1297" s="107">
        <v>25000000</v>
      </c>
      <c r="L1297" s="98" t="s">
        <v>606</v>
      </c>
      <c r="M1297" s="23">
        <v>1800</v>
      </c>
      <c r="N1297" s="23">
        <v>7</v>
      </c>
      <c r="O1297" s="107">
        <v>25000000</v>
      </c>
      <c r="P1297" s="23">
        <v>180</v>
      </c>
      <c r="Q1297" s="23">
        <v>2</v>
      </c>
      <c r="R1297" s="23">
        <v>2</v>
      </c>
      <c r="S1297" s="23">
        <v>1.41</v>
      </c>
      <c r="T1297" s="47">
        <v>25</v>
      </c>
      <c r="U1297" s="98" t="s">
        <v>7702</v>
      </c>
      <c r="V1297" s="98" t="s">
        <v>3139</v>
      </c>
      <c r="W1297" s="69">
        <f t="shared" si="40"/>
        <v>2.4606545375178906E-2</v>
      </c>
    </row>
    <row r="1298" spans="1:23">
      <c r="A1298">
        <f t="shared" si="41"/>
        <v>1259</v>
      </c>
      <c r="B1298" s="99">
        <v>44408</v>
      </c>
      <c r="C1298" s="23">
        <v>71</v>
      </c>
      <c r="D1298" s="23">
        <v>5</v>
      </c>
      <c r="E1298" s="98" t="s">
        <v>49</v>
      </c>
      <c r="F1298" s="98" t="s">
        <v>164</v>
      </c>
      <c r="G1298" s="98" t="s">
        <v>4120</v>
      </c>
      <c r="H1298" s="98" t="s">
        <v>559</v>
      </c>
      <c r="I1298" s="98" t="s">
        <v>6885</v>
      </c>
      <c r="J1298" s="99">
        <v>45667</v>
      </c>
      <c r="K1298" s="107">
        <v>25000000</v>
      </c>
      <c r="L1298" s="98" t="s">
        <v>607</v>
      </c>
      <c r="M1298" s="23">
        <v>2160</v>
      </c>
      <c r="N1298" s="23">
        <v>7</v>
      </c>
      <c r="O1298" s="107">
        <v>25000000</v>
      </c>
      <c r="P1298" s="23">
        <v>180</v>
      </c>
      <c r="Q1298" s="23">
        <v>2</v>
      </c>
      <c r="R1298" s="23">
        <v>2</v>
      </c>
      <c r="S1298" s="23">
        <v>1.41</v>
      </c>
      <c r="T1298" s="47">
        <v>25</v>
      </c>
      <c r="U1298" s="98" t="s">
        <v>7700</v>
      </c>
      <c r="V1298" s="98" t="s">
        <v>3139</v>
      </c>
      <c r="W1298" s="69">
        <f t="shared" si="40"/>
        <v>9.8036837428323545E-2</v>
      </c>
    </row>
    <row r="1299" spans="1:23">
      <c r="A1299">
        <f t="shared" si="41"/>
        <v>893</v>
      </c>
      <c r="B1299" s="99">
        <v>44408</v>
      </c>
      <c r="C1299" s="23">
        <v>72</v>
      </c>
      <c r="D1299" s="23">
        <v>5</v>
      </c>
      <c r="E1299" s="98" t="s">
        <v>49</v>
      </c>
      <c r="F1299" s="98" t="s">
        <v>164</v>
      </c>
      <c r="G1299" s="98" t="s">
        <v>4120</v>
      </c>
      <c r="H1299" s="98" t="s">
        <v>559</v>
      </c>
      <c r="I1299" s="98" t="s">
        <v>6885</v>
      </c>
      <c r="J1299" s="99">
        <v>45301</v>
      </c>
      <c r="K1299" s="107">
        <v>25000000</v>
      </c>
      <c r="L1299" s="98" t="s">
        <v>608</v>
      </c>
      <c r="M1299" s="23">
        <v>1800</v>
      </c>
      <c r="N1299" s="23">
        <v>7</v>
      </c>
      <c r="O1299" s="107">
        <v>25000000</v>
      </c>
      <c r="P1299" s="23">
        <v>180</v>
      </c>
      <c r="Q1299" s="23">
        <v>2</v>
      </c>
      <c r="R1299" s="23">
        <v>2</v>
      </c>
      <c r="S1299" s="23">
        <v>1.41</v>
      </c>
      <c r="T1299" s="47">
        <v>25</v>
      </c>
      <c r="U1299" s="98" t="s">
        <v>7700</v>
      </c>
      <c r="V1299" s="98" t="s">
        <v>3139</v>
      </c>
      <c r="W1299" s="69">
        <f t="shared" si="40"/>
        <v>6.9536851329223937E-2</v>
      </c>
    </row>
    <row r="1300" spans="1:23">
      <c r="A1300">
        <f t="shared" si="41"/>
        <v>1106</v>
      </c>
      <c r="B1300" s="99">
        <v>44408</v>
      </c>
      <c r="C1300" s="23">
        <v>73</v>
      </c>
      <c r="D1300" s="23">
        <v>5</v>
      </c>
      <c r="E1300" s="98" t="s">
        <v>49</v>
      </c>
      <c r="F1300" s="98" t="s">
        <v>164</v>
      </c>
      <c r="G1300" s="98" t="s">
        <v>4120</v>
      </c>
      <c r="H1300" s="98" t="s">
        <v>559</v>
      </c>
      <c r="I1300" s="98" t="s">
        <v>10207</v>
      </c>
      <c r="J1300" s="99">
        <v>45514</v>
      </c>
      <c r="K1300" s="107">
        <v>25000000</v>
      </c>
      <c r="L1300" s="98" t="s">
        <v>609</v>
      </c>
      <c r="M1300" s="23">
        <v>1800</v>
      </c>
      <c r="N1300" s="23">
        <v>7</v>
      </c>
      <c r="O1300" s="107">
        <v>25000000</v>
      </c>
      <c r="P1300" s="23">
        <v>180</v>
      </c>
      <c r="Q1300" s="23">
        <v>2</v>
      </c>
      <c r="R1300" s="23">
        <v>2</v>
      </c>
      <c r="S1300" s="23">
        <v>0</v>
      </c>
      <c r="T1300" s="47">
        <v>25</v>
      </c>
      <c r="U1300" s="98" t="s">
        <v>7734</v>
      </c>
      <c r="V1300" s="98" t="s">
        <v>3139</v>
      </c>
      <c r="W1300" s="69">
        <f t="shared" si="40"/>
        <v>8.6122908813126176E-2</v>
      </c>
    </row>
    <row r="1301" spans="1:23">
      <c r="A1301">
        <f t="shared" si="41"/>
        <v>1228</v>
      </c>
      <c r="B1301" s="99">
        <v>44408</v>
      </c>
      <c r="C1301" s="23">
        <v>74</v>
      </c>
      <c r="D1301" s="23">
        <v>5</v>
      </c>
      <c r="E1301" s="98" t="s">
        <v>49</v>
      </c>
      <c r="F1301" s="98" t="s">
        <v>164</v>
      </c>
      <c r="G1301" s="98" t="s">
        <v>4120</v>
      </c>
      <c r="H1301" s="98" t="s">
        <v>559</v>
      </c>
      <c r="I1301" s="98" t="s">
        <v>10153</v>
      </c>
      <c r="J1301" s="99">
        <v>45636</v>
      </c>
      <c r="K1301" s="107">
        <v>25000000</v>
      </c>
      <c r="L1301" s="98" t="s">
        <v>610</v>
      </c>
      <c r="M1301" s="23">
        <v>1800</v>
      </c>
      <c r="N1301" s="23">
        <v>7</v>
      </c>
      <c r="O1301" s="107">
        <v>25000000</v>
      </c>
      <c r="P1301" s="23">
        <v>180</v>
      </c>
      <c r="Q1301" s="23">
        <v>2</v>
      </c>
      <c r="R1301" s="23">
        <v>2</v>
      </c>
      <c r="S1301" s="23">
        <v>0</v>
      </c>
      <c r="T1301" s="47">
        <v>25</v>
      </c>
      <c r="U1301" s="98" t="s">
        <v>7700</v>
      </c>
      <c r="V1301" s="98" t="s">
        <v>3139</v>
      </c>
      <c r="W1301" s="69">
        <f t="shared" si="40"/>
        <v>9.5622904179492707E-2</v>
      </c>
    </row>
    <row r="1302" spans="1:23">
      <c r="A1302">
        <f t="shared" si="41"/>
        <v>1318</v>
      </c>
      <c r="B1302" s="99">
        <v>44408</v>
      </c>
      <c r="C1302" s="23">
        <v>75</v>
      </c>
      <c r="D1302" s="23">
        <v>5</v>
      </c>
      <c r="E1302" s="98" t="s">
        <v>49</v>
      </c>
      <c r="F1302" s="98" t="s">
        <v>164</v>
      </c>
      <c r="G1302" s="98" t="s">
        <v>4120</v>
      </c>
      <c r="H1302" s="98" t="s">
        <v>559</v>
      </c>
      <c r="I1302" s="98" t="s">
        <v>10133</v>
      </c>
      <c r="J1302" s="99">
        <v>45726</v>
      </c>
      <c r="K1302" s="107">
        <v>25000000</v>
      </c>
      <c r="L1302" s="98" t="s">
        <v>4437</v>
      </c>
      <c r="M1302" s="23">
        <v>1800</v>
      </c>
      <c r="N1302" s="23">
        <v>7</v>
      </c>
      <c r="O1302" s="107">
        <v>25000000</v>
      </c>
      <c r="P1302" s="23">
        <v>180</v>
      </c>
      <c r="Q1302" s="23">
        <v>2</v>
      </c>
      <c r="R1302" s="23">
        <v>2</v>
      </c>
      <c r="S1302" s="23">
        <v>0</v>
      </c>
      <c r="T1302" s="47">
        <v>25</v>
      </c>
      <c r="U1302" s="98" t="s">
        <v>7702</v>
      </c>
      <c r="V1302" s="98" t="s">
        <v>3139</v>
      </c>
      <c r="W1302" s="69">
        <f t="shared" si="40"/>
        <v>0.10263109748254999</v>
      </c>
    </row>
    <row r="1303" spans="1:23">
      <c r="A1303">
        <f t="shared" si="41"/>
        <v>1471</v>
      </c>
      <c r="B1303" s="99">
        <v>44408</v>
      </c>
      <c r="C1303" s="23">
        <v>76</v>
      </c>
      <c r="D1303" s="23">
        <v>5</v>
      </c>
      <c r="E1303" s="98" t="s">
        <v>49</v>
      </c>
      <c r="F1303" s="98" t="s">
        <v>164</v>
      </c>
      <c r="G1303" s="98" t="s">
        <v>4120</v>
      </c>
      <c r="H1303" s="98" t="s">
        <v>559</v>
      </c>
      <c r="I1303" s="98" t="s">
        <v>6969</v>
      </c>
      <c r="J1303" s="99">
        <v>45879</v>
      </c>
      <c r="K1303" s="107">
        <v>25000000</v>
      </c>
      <c r="L1303" s="98" t="s">
        <v>4438</v>
      </c>
      <c r="M1303" s="23">
        <v>1800</v>
      </c>
      <c r="N1303" s="23">
        <v>7</v>
      </c>
      <c r="O1303" s="107">
        <v>25000000</v>
      </c>
      <c r="P1303" s="23">
        <v>180</v>
      </c>
      <c r="Q1303" s="23">
        <v>2</v>
      </c>
      <c r="R1303" s="23">
        <v>2</v>
      </c>
      <c r="S1303" s="23">
        <v>0</v>
      </c>
      <c r="T1303" s="47">
        <v>25</v>
      </c>
      <c r="U1303" s="98" t="s">
        <v>7700</v>
      </c>
      <c r="V1303" s="98" t="s">
        <v>3139</v>
      </c>
      <c r="W1303" s="69">
        <f t="shared" si="40"/>
        <v>0.11454502609774737</v>
      </c>
    </row>
    <row r="1304" spans="1:23">
      <c r="A1304">
        <f t="shared" si="41"/>
        <v>1471</v>
      </c>
      <c r="B1304" s="99">
        <v>44408</v>
      </c>
      <c r="C1304" s="23">
        <v>77</v>
      </c>
      <c r="D1304" s="23">
        <v>5</v>
      </c>
      <c r="E1304" s="98" t="s">
        <v>49</v>
      </c>
      <c r="F1304" s="98" t="s">
        <v>164</v>
      </c>
      <c r="G1304" s="98" t="s">
        <v>4120</v>
      </c>
      <c r="H1304" s="98" t="s">
        <v>559</v>
      </c>
      <c r="I1304" s="98" t="s">
        <v>6969</v>
      </c>
      <c r="J1304" s="99">
        <v>45879</v>
      </c>
      <c r="K1304" s="107">
        <v>25000000</v>
      </c>
      <c r="L1304" s="98" t="s">
        <v>4439</v>
      </c>
      <c r="M1304" s="23">
        <v>1800</v>
      </c>
      <c r="N1304" s="23">
        <v>7</v>
      </c>
      <c r="O1304" s="107">
        <v>25000000</v>
      </c>
      <c r="P1304" s="23">
        <v>180</v>
      </c>
      <c r="Q1304" s="23">
        <v>2</v>
      </c>
      <c r="R1304" s="23">
        <v>2</v>
      </c>
      <c r="S1304" s="23">
        <v>0</v>
      </c>
      <c r="T1304" s="47">
        <v>25</v>
      </c>
      <c r="U1304" s="98" t="s">
        <v>7700</v>
      </c>
      <c r="V1304" s="98" t="s">
        <v>3139</v>
      </c>
      <c r="W1304" s="69">
        <f t="shared" si="40"/>
        <v>0.11454502609774737</v>
      </c>
    </row>
    <row r="1305" spans="1:23">
      <c r="A1305">
        <f t="shared" si="41"/>
        <v>1137</v>
      </c>
      <c r="B1305" s="99">
        <v>44408</v>
      </c>
      <c r="C1305" s="23">
        <v>78</v>
      </c>
      <c r="D1305" s="23">
        <v>5</v>
      </c>
      <c r="E1305" s="98" t="s">
        <v>49</v>
      </c>
      <c r="F1305" s="98" t="s">
        <v>164</v>
      </c>
      <c r="G1305" s="98" t="s">
        <v>4120</v>
      </c>
      <c r="H1305" s="98" t="s">
        <v>559</v>
      </c>
      <c r="I1305" s="98" t="s">
        <v>7017</v>
      </c>
      <c r="J1305" s="99">
        <v>45545</v>
      </c>
      <c r="K1305" s="107">
        <v>25000000</v>
      </c>
      <c r="L1305" s="98" t="s">
        <v>7735</v>
      </c>
      <c r="M1305" s="23">
        <v>1440</v>
      </c>
      <c r="N1305" s="23">
        <v>7</v>
      </c>
      <c r="O1305" s="107">
        <v>25000000</v>
      </c>
      <c r="P1305" s="23">
        <v>180</v>
      </c>
      <c r="Q1305" s="23">
        <v>2</v>
      </c>
      <c r="R1305" s="23">
        <v>2</v>
      </c>
      <c r="S1305" s="23">
        <v>0</v>
      </c>
      <c r="T1305" s="47">
        <v>25</v>
      </c>
      <c r="U1305" s="98" t="s">
        <v>7730</v>
      </c>
      <c r="V1305" s="98" t="s">
        <v>3139</v>
      </c>
      <c r="W1305" s="69">
        <f t="shared" si="40"/>
        <v>8.8536842061957013E-2</v>
      </c>
    </row>
    <row r="1306" spans="1:23">
      <c r="A1306">
        <f t="shared" si="41"/>
        <v>1565</v>
      </c>
      <c r="B1306" s="99">
        <v>44408</v>
      </c>
      <c r="C1306" s="23">
        <v>79</v>
      </c>
      <c r="D1306" s="23">
        <v>5</v>
      </c>
      <c r="E1306" s="98" t="s">
        <v>49</v>
      </c>
      <c r="F1306" s="98" t="s">
        <v>164</v>
      </c>
      <c r="G1306" s="98" t="s">
        <v>4120</v>
      </c>
      <c r="H1306" s="98" t="s">
        <v>559</v>
      </c>
      <c r="I1306" s="98" t="s">
        <v>6851</v>
      </c>
      <c r="J1306" s="99">
        <v>45973</v>
      </c>
      <c r="K1306" s="107">
        <v>25000000</v>
      </c>
      <c r="L1306" s="98" t="s">
        <v>7736</v>
      </c>
      <c r="M1306" s="23">
        <v>1800</v>
      </c>
      <c r="N1306" s="23">
        <v>7</v>
      </c>
      <c r="O1306" s="107">
        <v>25000000</v>
      </c>
      <c r="P1306" s="23">
        <v>180</v>
      </c>
      <c r="Q1306" s="23">
        <v>2</v>
      </c>
      <c r="R1306" s="23">
        <v>2</v>
      </c>
      <c r="S1306" s="23">
        <v>0</v>
      </c>
      <c r="T1306" s="47">
        <v>25</v>
      </c>
      <c r="U1306" s="98" t="s">
        <v>7696</v>
      </c>
      <c r="V1306" s="98" t="s">
        <v>3139</v>
      </c>
      <c r="W1306" s="69">
        <f t="shared" si="40"/>
        <v>0.12186469465871831</v>
      </c>
    </row>
    <row r="1307" spans="1:23">
      <c r="A1307">
        <f t="shared" si="41"/>
        <v>1745</v>
      </c>
      <c r="B1307" s="99">
        <v>44408</v>
      </c>
      <c r="C1307" s="23">
        <v>80</v>
      </c>
      <c r="D1307" s="23">
        <v>5</v>
      </c>
      <c r="E1307" s="98" t="s">
        <v>49</v>
      </c>
      <c r="F1307" s="98" t="s">
        <v>164</v>
      </c>
      <c r="G1307" s="98" t="s">
        <v>4120</v>
      </c>
      <c r="H1307" s="98" t="s">
        <v>559</v>
      </c>
      <c r="I1307" s="98" t="s">
        <v>6091</v>
      </c>
      <c r="J1307" s="99">
        <v>46153</v>
      </c>
      <c r="K1307" s="107">
        <v>25000000</v>
      </c>
      <c r="L1307" s="98" t="s">
        <v>10214</v>
      </c>
      <c r="M1307" s="23">
        <v>1800</v>
      </c>
      <c r="N1307" s="23">
        <v>7</v>
      </c>
      <c r="O1307" s="107">
        <v>25000000</v>
      </c>
      <c r="P1307" s="23">
        <v>180</v>
      </c>
      <c r="Q1307" s="23">
        <v>2</v>
      </c>
      <c r="R1307" s="23">
        <v>2</v>
      </c>
      <c r="S1307" s="23">
        <v>1.41</v>
      </c>
      <c r="T1307" s="47">
        <v>25</v>
      </c>
      <c r="U1307" s="98" t="s">
        <v>7700</v>
      </c>
      <c r="V1307" s="98" t="s">
        <v>3139</v>
      </c>
      <c r="W1307" s="69">
        <f t="shared" si="40"/>
        <v>0.13588108126483289</v>
      </c>
    </row>
    <row r="1308" spans="1:23">
      <c r="A1308">
        <f t="shared" si="41"/>
        <v>1775</v>
      </c>
      <c r="B1308" s="99">
        <v>44408</v>
      </c>
      <c r="C1308" s="23">
        <v>81</v>
      </c>
      <c r="D1308" s="23">
        <v>5</v>
      </c>
      <c r="E1308" s="98" t="s">
        <v>49</v>
      </c>
      <c r="F1308" s="98" t="s">
        <v>164</v>
      </c>
      <c r="G1308" s="98" t="s">
        <v>4120</v>
      </c>
      <c r="H1308" s="98" t="s">
        <v>559</v>
      </c>
      <c r="I1308" s="98" t="s">
        <v>6416</v>
      </c>
      <c r="J1308" s="99">
        <v>46183</v>
      </c>
      <c r="K1308" s="107">
        <v>25000000</v>
      </c>
      <c r="L1308" s="98" t="s">
        <v>10896</v>
      </c>
      <c r="M1308" s="23">
        <v>1800</v>
      </c>
      <c r="N1308" s="23">
        <v>7</v>
      </c>
      <c r="O1308" s="107">
        <v>25000000</v>
      </c>
      <c r="P1308" s="23">
        <v>180</v>
      </c>
      <c r="Q1308" s="23">
        <v>2</v>
      </c>
      <c r="R1308" s="23">
        <v>2</v>
      </c>
      <c r="S1308" s="23">
        <v>1.41</v>
      </c>
      <c r="T1308" s="47">
        <v>25</v>
      </c>
      <c r="U1308" s="98" t="s">
        <v>7708</v>
      </c>
      <c r="V1308" s="98" t="s">
        <v>3139</v>
      </c>
      <c r="W1308" s="69">
        <f t="shared" si="40"/>
        <v>0.13821714569918531</v>
      </c>
    </row>
    <row r="1309" spans="1:23">
      <c r="A1309">
        <f t="shared" si="41"/>
        <v>283</v>
      </c>
      <c r="B1309" s="99">
        <v>44408</v>
      </c>
      <c r="C1309" s="23">
        <v>82</v>
      </c>
      <c r="D1309" s="23">
        <v>5</v>
      </c>
      <c r="E1309" s="98" t="s">
        <v>49</v>
      </c>
      <c r="F1309" s="98" t="s">
        <v>164</v>
      </c>
      <c r="G1309" s="98" t="s">
        <v>4120</v>
      </c>
      <c r="H1309" s="98" t="s">
        <v>559</v>
      </c>
      <c r="I1309" s="98" t="s">
        <v>9464</v>
      </c>
      <c r="J1309" s="99">
        <v>44691</v>
      </c>
      <c r="K1309" s="107">
        <v>24000000</v>
      </c>
      <c r="L1309" s="98" t="s">
        <v>611</v>
      </c>
      <c r="M1309" s="23">
        <v>1800</v>
      </c>
      <c r="N1309" s="23">
        <v>7</v>
      </c>
      <c r="O1309" s="107">
        <v>24000000</v>
      </c>
      <c r="P1309" s="23">
        <v>180</v>
      </c>
      <c r="Q1309" s="23">
        <v>2</v>
      </c>
      <c r="R1309" s="23">
        <v>2</v>
      </c>
      <c r="S1309" s="23">
        <v>0</v>
      </c>
      <c r="T1309" s="47">
        <v>24</v>
      </c>
      <c r="U1309" s="98" t="s">
        <v>7737</v>
      </c>
      <c r="V1309" s="98" t="s">
        <v>3139</v>
      </c>
      <c r="W1309" s="69">
        <f t="shared" si="40"/>
        <v>2.1155399517495586E-2</v>
      </c>
    </row>
    <row r="1310" spans="1:23">
      <c r="A1310">
        <f t="shared" si="41"/>
        <v>955</v>
      </c>
      <c r="B1310" s="99">
        <v>44408</v>
      </c>
      <c r="C1310" s="23">
        <v>83</v>
      </c>
      <c r="D1310" s="23">
        <v>5</v>
      </c>
      <c r="E1310" s="98" t="s">
        <v>49</v>
      </c>
      <c r="F1310" s="98" t="s">
        <v>164</v>
      </c>
      <c r="G1310" s="98" t="s">
        <v>4120</v>
      </c>
      <c r="H1310" s="98" t="s">
        <v>559</v>
      </c>
      <c r="I1310" s="98" t="s">
        <v>10209</v>
      </c>
      <c r="J1310" s="99">
        <v>45363</v>
      </c>
      <c r="K1310" s="107">
        <v>24000000</v>
      </c>
      <c r="L1310" s="98" t="s">
        <v>612</v>
      </c>
      <c r="M1310" s="23">
        <v>2160</v>
      </c>
      <c r="N1310" s="23">
        <v>7</v>
      </c>
      <c r="O1310" s="107">
        <v>24000000</v>
      </c>
      <c r="P1310" s="23">
        <v>180</v>
      </c>
      <c r="Q1310" s="23">
        <v>2</v>
      </c>
      <c r="R1310" s="23">
        <v>2</v>
      </c>
      <c r="S1310" s="23">
        <v>0</v>
      </c>
      <c r="T1310" s="47">
        <v>24</v>
      </c>
      <c r="U1310" s="98" t="s">
        <v>7738</v>
      </c>
      <c r="V1310" s="98" t="s">
        <v>3139</v>
      </c>
      <c r="W1310" s="69">
        <f t="shared" si="40"/>
        <v>7.1390129113810194E-2</v>
      </c>
    </row>
    <row r="1311" spans="1:23">
      <c r="A1311">
        <f t="shared" si="41"/>
        <v>681</v>
      </c>
      <c r="B1311" s="99">
        <v>44408</v>
      </c>
      <c r="C1311" s="23">
        <v>84</v>
      </c>
      <c r="D1311" s="23">
        <v>5</v>
      </c>
      <c r="E1311" s="98" t="s">
        <v>49</v>
      </c>
      <c r="F1311" s="98" t="s">
        <v>164</v>
      </c>
      <c r="G1311" s="98" t="s">
        <v>4120</v>
      </c>
      <c r="H1311" s="98" t="s">
        <v>559</v>
      </c>
      <c r="I1311" s="98" t="s">
        <v>10200</v>
      </c>
      <c r="J1311" s="99">
        <v>45089</v>
      </c>
      <c r="K1311" s="107">
        <v>24000000</v>
      </c>
      <c r="L1311" s="98" t="s">
        <v>613</v>
      </c>
      <c r="M1311" s="23">
        <v>1800</v>
      </c>
      <c r="N1311" s="23">
        <v>7</v>
      </c>
      <c r="O1311" s="107">
        <v>24000000</v>
      </c>
      <c r="P1311" s="23">
        <v>180</v>
      </c>
      <c r="Q1311" s="23">
        <v>2</v>
      </c>
      <c r="R1311" s="23">
        <v>2</v>
      </c>
      <c r="S1311" s="23">
        <v>1.41</v>
      </c>
      <c r="T1311" s="47">
        <v>24</v>
      </c>
      <c r="U1311" s="98" t="s">
        <v>7700</v>
      </c>
      <c r="V1311" s="98" t="s">
        <v>3139</v>
      </c>
      <c r="W1311" s="69">
        <f t="shared" si="40"/>
        <v>5.0907516153408106E-2</v>
      </c>
    </row>
    <row r="1312" spans="1:23">
      <c r="A1312">
        <f t="shared" si="41"/>
        <v>589</v>
      </c>
      <c r="B1312" s="99">
        <v>44408</v>
      </c>
      <c r="C1312" s="23">
        <v>85</v>
      </c>
      <c r="D1312" s="23">
        <v>5</v>
      </c>
      <c r="E1312" s="98" t="s">
        <v>49</v>
      </c>
      <c r="F1312" s="98" t="s">
        <v>164</v>
      </c>
      <c r="G1312" s="98" t="s">
        <v>4120</v>
      </c>
      <c r="H1312" s="98" t="s">
        <v>559</v>
      </c>
      <c r="I1312" s="98" t="s">
        <v>10209</v>
      </c>
      <c r="J1312" s="99">
        <v>44997</v>
      </c>
      <c r="K1312" s="107">
        <v>23000000</v>
      </c>
      <c r="L1312" s="98" t="s">
        <v>615</v>
      </c>
      <c r="M1312" s="23">
        <v>1800</v>
      </c>
      <c r="N1312" s="23">
        <v>7</v>
      </c>
      <c r="O1312" s="107">
        <v>23000000</v>
      </c>
      <c r="P1312" s="23">
        <v>180</v>
      </c>
      <c r="Q1312" s="23">
        <v>2</v>
      </c>
      <c r="R1312" s="23">
        <v>2</v>
      </c>
      <c r="S1312" s="23">
        <v>1.41</v>
      </c>
      <c r="T1312" s="47">
        <v>23</v>
      </c>
      <c r="U1312" s="98" t="s">
        <v>7700</v>
      </c>
      <c r="V1312" s="98" t="s">
        <v>3139</v>
      </c>
      <c r="W1312" s="69">
        <f t="shared" si="40"/>
        <v>4.2195553189563126E-2</v>
      </c>
    </row>
    <row r="1313" spans="1:23">
      <c r="A1313">
        <f t="shared" si="41"/>
        <v>1471</v>
      </c>
      <c r="B1313" s="99">
        <v>44408</v>
      </c>
      <c r="C1313" s="23">
        <v>86</v>
      </c>
      <c r="D1313" s="23">
        <v>5</v>
      </c>
      <c r="E1313" s="98" t="s">
        <v>49</v>
      </c>
      <c r="F1313" s="98" t="s">
        <v>164</v>
      </c>
      <c r="G1313" s="98" t="s">
        <v>4120</v>
      </c>
      <c r="H1313" s="98" t="s">
        <v>559</v>
      </c>
      <c r="I1313" s="98" t="s">
        <v>6969</v>
      </c>
      <c r="J1313" s="99">
        <v>45879</v>
      </c>
      <c r="K1313" s="107">
        <v>22150000</v>
      </c>
      <c r="L1313" s="98" t="s">
        <v>4440</v>
      </c>
      <c r="M1313" s="23">
        <v>1800</v>
      </c>
      <c r="N1313" s="23">
        <v>7</v>
      </c>
      <c r="O1313" s="107">
        <v>22150000</v>
      </c>
      <c r="P1313" s="23">
        <v>180</v>
      </c>
      <c r="Q1313" s="23">
        <v>2</v>
      </c>
      <c r="R1313" s="23">
        <v>2</v>
      </c>
      <c r="S1313" s="23">
        <v>0</v>
      </c>
      <c r="T1313" s="47">
        <v>22.15</v>
      </c>
      <c r="U1313" s="98" t="s">
        <v>7724</v>
      </c>
      <c r="V1313" s="98" t="s">
        <v>3139</v>
      </c>
      <c r="W1313" s="69">
        <f t="shared" si="40"/>
        <v>0.10148689312260416</v>
      </c>
    </row>
    <row r="1314" spans="1:23">
      <c r="A1314">
        <f t="shared" si="41"/>
        <v>618</v>
      </c>
      <c r="B1314" s="99">
        <v>44408</v>
      </c>
      <c r="C1314" s="23">
        <v>87</v>
      </c>
      <c r="D1314" s="23">
        <v>5</v>
      </c>
      <c r="E1314" s="98" t="s">
        <v>49</v>
      </c>
      <c r="F1314" s="98" t="s">
        <v>164</v>
      </c>
      <c r="G1314" s="98" t="s">
        <v>4120</v>
      </c>
      <c r="H1314" s="98" t="s">
        <v>559</v>
      </c>
      <c r="I1314" s="98" t="s">
        <v>10211</v>
      </c>
      <c r="J1314" s="99">
        <v>45026</v>
      </c>
      <c r="K1314" s="107">
        <v>44200000</v>
      </c>
      <c r="L1314" s="98" t="s">
        <v>584</v>
      </c>
      <c r="M1314" s="23">
        <v>1800</v>
      </c>
      <c r="N1314" s="23">
        <v>7</v>
      </c>
      <c r="O1314" s="107">
        <v>44200000</v>
      </c>
      <c r="P1314" s="23">
        <v>180</v>
      </c>
      <c r="Q1314" s="23">
        <v>2</v>
      </c>
      <c r="R1314" s="23">
        <v>2</v>
      </c>
      <c r="S1314" s="23">
        <v>1.41</v>
      </c>
      <c r="T1314" s="47">
        <v>22.1</v>
      </c>
      <c r="U1314" s="98" t="s">
        <v>7705</v>
      </c>
      <c r="V1314" s="98" t="s">
        <v>3139</v>
      </c>
      <c r="W1314" s="69">
        <f t="shared" si="40"/>
        <v>4.2540667775331449E-2</v>
      </c>
    </row>
    <row r="1315" spans="1:23">
      <c r="A1315">
        <f t="shared" si="41"/>
        <v>375</v>
      </c>
      <c r="B1315" s="99">
        <v>44408</v>
      </c>
      <c r="C1315" s="23">
        <v>88</v>
      </c>
      <c r="D1315" s="23">
        <v>5</v>
      </c>
      <c r="E1315" s="98" t="s">
        <v>49</v>
      </c>
      <c r="F1315" s="98" t="s">
        <v>164</v>
      </c>
      <c r="G1315" s="98" t="s">
        <v>4120</v>
      </c>
      <c r="H1315" s="98" t="s">
        <v>559</v>
      </c>
      <c r="I1315" s="98" t="s">
        <v>10202</v>
      </c>
      <c r="J1315" s="99">
        <v>44783</v>
      </c>
      <c r="K1315" s="107">
        <v>21700000</v>
      </c>
      <c r="L1315" s="98" t="s">
        <v>616</v>
      </c>
      <c r="M1315" s="23">
        <v>1800</v>
      </c>
      <c r="N1315" s="23">
        <v>7</v>
      </c>
      <c r="O1315" s="107">
        <v>21700000</v>
      </c>
      <c r="P1315" s="23">
        <v>180</v>
      </c>
      <c r="Q1315" s="23">
        <v>2</v>
      </c>
      <c r="R1315" s="23">
        <v>2</v>
      </c>
      <c r="S1315" s="23">
        <v>0</v>
      </c>
      <c r="T1315" s="47">
        <v>21.7</v>
      </c>
      <c r="U1315" s="98" t="s">
        <v>7700</v>
      </c>
      <c r="V1315" s="98" t="s">
        <v>3139</v>
      </c>
      <c r="W1315" s="69">
        <f t="shared" si="40"/>
        <v>2.534629911272384E-2</v>
      </c>
    </row>
    <row r="1316" spans="1:23">
      <c r="A1316">
        <f t="shared" si="41"/>
        <v>283</v>
      </c>
      <c r="B1316" s="99">
        <v>44408</v>
      </c>
      <c r="C1316" s="23">
        <v>89</v>
      </c>
      <c r="D1316" s="23">
        <v>5</v>
      </c>
      <c r="E1316" s="98" t="s">
        <v>49</v>
      </c>
      <c r="F1316" s="98" t="s">
        <v>164</v>
      </c>
      <c r="G1316" s="98" t="s">
        <v>4120</v>
      </c>
      <c r="H1316" s="98" t="s">
        <v>559</v>
      </c>
      <c r="I1316" s="98" t="s">
        <v>9464</v>
      </c>
      <c r="J1316" s="99">
        <v>44691</v>
      </c>
      <c r="K1316" s="107">
        <v>20000000</v>
      </c>
      <c r="L1316" s="98" t="s">
        <v>619</v>
      </c>
      <c r="M1316" s="23">
        <v>1800</v>
      </c>
      <c r="N1316" s="23">
        <v>7</v>
      </c>
      <c r="O1316" s="107">
        <v>20000000</v>
      </c>
      <c r="P1316" s="23">
        <v>180</v>
      </c>
      <c r="Q1316" s="23">
        <v>2</v>
      </c>
      <c r="R1316" s="23">
        <v>2</v>
      </c>
      <c r="S1316" s="23">
        <v>0</v>
      </c>
      <c r="T1316" s="47">
        <v>20</v>
      </c>
      <c r="U1316" s="98" t="s">
        <v>7718</v>
      </c>
      <c r="V1316" s="98" t="s">
        <v>3139</v>
      </c>
      <c r="W1316" s="69">
        <f t="shared" si="40"/>
        <v>1.762949959791299E-2</v>
      </c>
    </row>
    <row r="1317" spans="1:23">
      <c r="A1317">
        <f t="shared" si="41"/>
        <v>316</v>
      </c>
      <c r="B1317" s="99">
        <v>44408</v>
      </c>
      <c r="C1317" s="23">
        <v>90</v>
      </c>
      <c r="D1317" s="23">
        <v>5</v>
      </c>
      <c r="E1317" s="98" t="s">
        <v>49</v>
      </c>
      <c r="F1317" s="98" t="s">
        <v>164</v>
      </c>
      <c r="G1317" s="98" t="s">
        <v>4120</v>
      </c>
      <c r="H1317" s="98" t="s">
        <v>559</v>
      </c>
      <c r="I1317" s="98" t="s">
        <v>10213</v>
      </c>
      <c r="J1317" s="99">
        <v>44724</v>
      </c>
      <c r="K1317" s="107">
        <v>20000000</v>
      </c>
      <c r="L1317" s="98" t="s">
        <v>620</v>
      </c>
      <c r="M1317" s="23">
        <v>1800</v>
      </c>
      <c r="N1317" s="23">
        <v>7</v>
      </c>
      <c r="O1317" s="107">
        <v>20000000</v>
      </c>
      <c r="P1317" s="23">
        <v>180</v>
      </c>
      <c r="Q1317" s="23">
        <v>2</v>
      </c>
      <c r="R1317" s="23">
        <v>2</v>
      </c>
      <c r="S1317" s="23">
        <v>0</v>
      </c>
      <c r="T1317" s="47">
        <v>20</v>
      </c>
      <c r="U1317" s="98" t="s">
        <v>7700</v>
      </c>
      <c r="V1317" s="98" t="s">
        <v>3139</v>
      </c>
      <c r="W1317" s="69">
        <f t="shared" si="40"/>
        <v>1.9685236300143127E-2</v>
      </c>
    </row>
    <row r="1318" spans="1:23">
      <c r="A1318">
        <f t="shared" si="41"/>
        <v>375</v>
      </c>
      <c r="B1318" s="99">
        <v>44408</v>
      </c>
      <c r="C1318" s="23">
        <v>91</v>
      </c>
      <c r="D1318" s="23">
        <v>5</v>
      </c>
      <c r="E1318" s="98" t="s">
        <v>49</v>
      </c>
      <c r="F1318" s="98" t="s">
        <v>164</v>
      </c>
      <c r="G1318" s="98" t="s">
        <v>4120</v>
      </c>
      <c r="H1318" s="98" t="s">
        <v>559</v>
      </c>
      <c r="I1318" s="98" t="s">
        <v>10202</v>
      </c>
      <c r="J1318" s="99">
        <v>44783</v>
      </c>
      <c r="K1318" s="107">
        <v>20000000</v>
      </c>
      <c r="L1318" s="98" t="s">
        <v>621</v>
      </c>
      <c r="M1318" s="23">
        <v>1800</v>
      </c>
      <c r="N1318" s="23">
        <v>7</v>
      </c>
      <c r="O1318" s="107">
        <v>20000000</v>
      </c>
      <c r="P1318" s="23">
        <v>180</v>
      </c>
      <c r="Q1318" s="23">
        <v>2</v>
      </c>
      <c r="R1318" s="23">
        <v>2</v>
      </c>
      <c r="S1318" s="23">
        <v>0</v>
      </c>
      <c r="T1318" s="47">
        <v>20</v>
      </c>
      <c r="U1318" s="98" t="s">
        <v>7737</v>
      </c>
      <c r="V1318" s="98" t="s">
        <v>3139</v>
      </c>
      <c r="W1318" s="69">
        <f t="shared" si="40"/>
        <v>2.3360644343524278E-2</v>
      </c>
    </row>
    <row r="1319" spans="1:23">
      <c r="A1319">
        <f t="shared" si="41"/>
        <v>528</v>
      </c>
      <c r="B1319" s="99">
        <v>44408</v>
      </c>
      <c r="C1319" s="23">
        <v>92</v>
      </c>
      <c r="D1319" s="23">
        <v>5</v>
      </c>
      <c r="E1319" s="98" t="s">
        <v>49</v>
      </c>
      <c r="F1319" s="98" t="s">
        <v>164</v>
      </c>
      <c r="G1319" s="98" t="s">
        <v>4120</v>
      </c>
      <c r="H1319" s="98" t="s">
        <v>559</v>
      </c>
      <c r="I1319" s="98" t="s">
        <v>10216</v>
      </c>
      <c r="J1319" s="99">
        <v>44936</v>
      </c>
      <c r="K1319" s="107">
        <v>20000000</v>
      </c>
      <c r="L1319" s="98" t="s">
        <v>622</v>
      </c>
      <c r="M1319" s="23">
        <v>1800</v>
      </c>
      <c r="N1319" s="23">
        <v>7</v>
      </c>
      <c r="O1319" s="107">
        <v>20000000</v>
      </c>
      <c r="P1319" s="23">
        <v>180</v>
      </c>
      <c r="Q1319" s="23">
        <v>2</v>
      </c>
      <c r="R1319" s="23">
        <v>2</v>
      </c>
      <c r="S1319" s="23">
        <v>0</v>
      </c>
      <c r="T1319" s="47">
        <v>20</v>
      </c>
      <c r="U1319" s="98" t="s">
        <v>7730</v>
      </c>
      <c r="V1319" s="98" t="s">
        <v>3139</v>
      </c>
      <c r="W1319" s="69">
        <f t="shared" si="40"/>
        <v>3.2891787235682188E-2</v>
      </c>
    </row>
    <row r="1320" spans="1:23">
      <c r="A1320">
        <f t="shared" si="41"/>
        <v>648</v>
      </c>
      <c r="B1320" s="99">
        <v>44408</v>
      </c>
      <c r="C1320" s="23">
        <v>93</v>
      </c>
      <c r="D1320" s="23">
        <v>5</v>
      </c>
      <c r="E1320" s="98" t="s">
        <v>49</v>
      </c>
      <c r="F1320" s="98" t="s">
        <v>164</v>
      </c>
      <c r="G1320" s="98" t="s">
        <v>4120</v>
      </c>
      <c r="H1320" s="98" t="s">
        <v>559</v>
      </c>
      <c r="I1320" s="98" t="s">
        <v>10217</v>
      </c>
      <c r="J1320" s="99">
        <v>45056</v>
      </c>
      <c r="K1320" s="107">
        <v>20000000</v>
      </c>
      <c r="L1320" s="98" t="s">
        <v>623</v>
      </c>
      <c r="M1320" s="23">
        <v>1800</v>
      </c>
      <c r="N1320" s="23">
        <v>7</v>
      </c>
      <c r="O1320" s="107">
        <v>20000000</v>
      </c>
      <c r="P1320" s="23">
        <v>180</v>
      </c>
      <c r="Q1320" s="23">
        <v>2</v>
      </c>
      <c r="R1320" s="23">
        <v>2</v>
      </c>
      <c r="S1320" s="23">
        <v>0</v>
      </c>
      <c r="T1320" s="47">
        <v>20</v>
      </c>
      <c r="U1320" s="98" t="s">
        <v>7717</v>
      </c>
      <c r="V1320" s="98" t="s">
        <v>3139</v>
      </c>
      <c r="W1320" s="69">
        <f t="shared" si="40"/>
        <v>4.0367193425609953E-2</v>
      </c>
    </row>
    <row r="1321" spans="1:23">
      <c r="A1321">
        <f t="shared" si="41"/>
        <v>648</v>
      </c>
      <c r="B1321" s="99">
        <v>44408</v>
      </c>
      <c r="C1321" s="23">
        <v>94</v>
      </c>
      <c r="D1321" s="23">
        <v>5</v>
      </c>
      <c r="E1321" s="98" t="s">
        <v>49</v>
      </c>
      <c r="F1321" s="98" t="s">
        <v>164</v>
      </c>
      <c r="G1321" s="98" t="s">
        <v>4120</v>
      </c>
      <c r="H1321" s="98" t="s">
        <v>559</v>
      </c>
      <c r="I1321" s="98" t="s">
        <v>10217</v>
      </c>
      <c r="J1321" s="99">
        <v>45056</v>
      </c>
      <c r="K1321" s="107">
        <v>20000000</v>
      </c>
      <c r="L1321" s="98" t="s">
        <v>624</v>
      </c>
      <c r="M1321" s="23">
        <v>1800</v>
      </c>
      <c r="N1321" s="23">
        <v>7</v>
      </c>
      <c r="O1321" s="107">
        <v>20000000</v>
      </c>
      <c r="P1321" s="23">
        <v>180</v>
      </c>
      <c r="Q1321" s="23">
        <v>2</v>
      </c>
      <c r="R1321" s="23">
        <v>2</v>
      </c>
      <c r="S1321" s="23">
        <v>0</v>
      </c>
      <c r="T1321" s="47">
        <v>20</v>
      </c>
      <c r="U1321" s="98" t="s">
        <v>7724</v>
      </c>
      <c r="V1321" s="98" t="s">
        <v>3139</v>
      </c>
      <c r="W1321" s="69">
        <f t="shared" si="40"/>
        <v>4.0367193425609953E-2</v>
      </c>
    </row>
    <row r="1322" spans="1:23">
      <c r="A1322">
        <f t="shared" si="41"/>
        <v>681</v>
      </c>
      <c r="B1322" s="99">
        <v>44408</v>
      </c>
      <c r="C1322" s="23">
        <v>95</v>
      </c>
      <c r="D1322" s="23">
        <v>5</v>
      </c>
      <c r="E1322" s="98" t="s">
        <v>49</v>
      </c>
      <c r="F1322" s="98" t="s">
        <v>164</v>
      </c>
      <c r="G1322" s="98" t="s">
        <v>4120</v>
      </c>
      <c r="H1322" s="98" t="s">
        <v>559</v>
      </c>
      <c r="I1322" s="98" t="s">
        <v>10200</v>
      </c>
      <c r="J1322" s="99">
        <v>45089</v>
      </c>
      <c r="K1322" s="107">
        <v>20000000</v>
      </c>
      <c r="L1322" s="98" t="s">
        <v>625</v>
      </c>
      <c r="M1322" s="23">
        <v>1800</v>
      </c>
      <c r="N1322" s="23">
        <v>7</v>
      </c>
      <c r="O1322" s="107">
        <v>20000000</v>
      </c>
      <c r="P1322" s="23">
        <v>180</v>
      </c>
      <c r="Q1322" s="23">
        <v>2</v>
      </c>
      <c r="R1322" s="23">
        <v>2</v>
      </c>
      <c r="S1322" s="23">
        <v>1.41</v>
      </c>
      <c r="T1322" s="47">
        <v>20</v>
      </c>
      <c r="U1322" s="98" t="s">
        <v>7700</v>
      </c>
      <c r="V1322" s="98" t="s">
        <v>3139</v>
      </c>
      <c r="W1322" s="69">
        <f t="shared" si="40"/>
        <v>4.242293012784009E-2</v>
      </c>
    </row>
    <row r="1323" spans="1:23">
      <c r="A1323">
        <f t="shared" si="41"/>
        <v>771</v>
      </c>
      <c r="B1323" s="99">
        <v>44408</v>
      </c>
      <c r="C1323" s="23">
        <v>96</v>
      </c>
      <c r="D1323" s="23">
        <v>5</v>
      </c>
      <c r="E1323" s="98" t="s">
        <v>49</v>
      </c>
      <c r="F1323" s="98" t="s">
        <v>164</v>
      </c>
      <c r="G1323" s="98" t="s">
        <v>4120</v>
      </c>
      <c r="H1323" s="98" t="s">
        <v>559</v>
      </c>
      <c r="I1323" s="98" t="s">
        <v>10143</v>
      </c>
      <c r="J1323" s="99">
        <v>45179</v>
      </c>
      <c r="K1323" s="107">
        <v>20000000</v>
      </c>
      <c r="L1323" s="98" t="s">
        <v>626</v>
      </c>
      <c r="M1323" s="23">
        <v>1800</v>
      </c>
      <c r="N1323" s="23">
        <v>7</v>
      </c>
      <c r="O1323" s="107">
        <v>20000000</v>
      </c>
      <c r="P1323" s="23">
        <v>180</v>
      </c>
      <c r="Q1323" s="23">
        <v>2</v>
      </c>
      <c r="R1323" s="23">
        <v>2</v>
      </c>
      <c r="S1323" s="23">
        <v>0</v>
      </c>
      <c r="T1323" s="47">
        <v>20</v>
      </c>
      <c r="U1323" s="98" t="s">
        <v>7696</v>
      </c>
      <c r="V1323" s="98" t="s">
        <v>3139</v>
      </c>
      <c r="W1323" s="69">
        <f t="shared" si="40"/>
        <v>4.8029484770285916E-2</v>
      </c>
    </row>
    <row r="1324" spans="1:23">
      <c r="A1324">
        <f t="shared" si="41"/>
        <v>835</v>
      </c>
      <c r="B1324" s="99">
        <v>44408</v>
      </c>
      <c r="C1324" s="23">
        <v>97</v>
      </c>
      <c r="D1324" s="23">
        <v>5</v>
      </c>
      <c r="E1324" s="98" t="s">
        <v>49</v>
      </c>
      <c r="F1324" s="98" t="s">
        <v>164</v>
      </c>
      <c r="G1324" s="98" t="s">
        <v>4120</v>
      </c>
      <c r="H1324" s="98" t="s">
        <v>559</v>
      </c>
      <c r="I1324" s="98" t="s">
        <v>10205</v>
      </c>
      <c r="J1324" s="99">
        <v>45243</v>
      </c>
      <c r="K1324" s="107">
        <v>20000000</v>
      </c>
      <c r="L1324" s="98" t="s">
        <v>627</v>
      </c>
      <c r="M1324" s="23">
        <v>1800</v>
      </c>
      <c r="N1324" s="23">
        <v>7</v>
      </c>
      <c r="O1324" s="107">
        <v>20000000</v>
      </c>
      <c r="P1324" s="23">
        <v>180</v>
      </c>
      <c r="Q1324" s="23">
        <v>2</v>
      </c>
      <c r="R1324" s="23">
        <v>2</v>
      </c>
      <c r="S1324" s="23">
        <v>0</v>
      </c>
      <c r="T1324" s="47">
        <v>20</v>
      </c>
      <c r="U1324" s="98" t="s">
        <v>7700</v>
      </c>
      <c r="V1324" s="98" t="s">
        <v>3139</v>
      </c>
      <c r="W1324" s="69">
        <f t="shared" si="40"/>
        <v>5.2016368071580728E-2</v>
      </c>
    </row>
    <row r="1325" spans="1:23">
      <c r="A1325">
        <f t="shared" si="41"/>
        <v>835</v>
      </c>
      <c r="B1325" s="99">
        <v>44408</v>
      </c>
      <c r="C1325" s="23">
        <v>98</v>
      </c>
      <c r="D1325" s="23">
        <v>5</v>
      </c>
      <c r="E1325" s="98" t="s">
        <v>49</v>
      </c>
      <c r="F1325" s="98" t="s">
        <v>164</v>
      </c>
      <c r="G1325" s="98" t="s">
        <v>4120</v>
      </c>
      <c r="H1325" s="98" t="s">
        <v>559</v>
      </c>
      <c r="I1325" s="98" t="s">
        <v>10205</v>
      </c>
      <c r="J1325" s="99">
        <v>45243</v>
      </c>
      <c r="K1325" s="107">
        <v>20000000</v>
      </c>
      <c r="L1325" s="98" t="s">
        <v>628</v>
      </c>
      <c r="M1325" s="23">
        <v>1800</v>
      </c>
      <c r="N1325" s="23">
        <v>7</v>
      </c>
      <c r="O1325" s="107">
        <v>20000000</v>
      </c>
      <c r="P1325" s="23">
        <v>180</v>
      </c>
      <c r="Q1325" s="23">
        <v>2</v>
      </c>
      <c r="R1325" s="23">
        <v>2</v>
      </c>
      <c r="S1325" s="23">
        <v>0</v>
      </c>
      <c r="T1325" s="47">
        <v>20</v>
      </c>
      <c r="U1325" s="98" t="s">
        <v>7701</v>
      </c>
      <c r="V1325" s="98" t="s">
        <v>3139</v>
      </c>
      <c r="W1325" s="69">
        <f t="shared" si="40"/>
        <v>5.2016368071580728E-2</v>
      </c>
    </row>
    <row r="1326" spans="1:23">
      <c r="A1326">
        <f t="shared" si="41"/>
        <v>893</v>
      </c>
      <c r="B1326" s="99">
        <v>44408</v>
      </c>
      <c r="C1326" s="23">
        <v>99</v>
      </c>
      <c r="D1326" s="23">
        <v>5</v>
      </c>
      <c r="E1326" s="98" t="s">
        <v>49</v>
      </c>
      <c r="F1326" s="98" t="s">
        <v>164</v>
      </c>
      <c r="G1326" s="98" t="s">
        <v>4120</v>
      </c>
      <c r="H1326" s="98" t="s">
        <v>559</v>
      </c>
      <c r="I1326" s="98" t="s">
        <v>6885</v>
      </c>
      <c r="J1326" s="99">
        <v>45301</v>
      </c>
      <c r="K1326" s="107">
        <v>20000000</v>
      </c>
      <c r="L1326" s="98" t="s">
        <v>629</v>
      </c>
      <c r="M1326" s="23">
        <v>1800</v>
      </c>
      <c r="N1326" s="23">
        <v>7</v>
      </c>
      <c r="O1326" s="107">
        <v>20000000</v>
      </c>
      <c r="P1326" s="23">
        <v>180</v>
      </c>
      <c r="Q1326" s="23">
        <v>2</v>
      </c>
      <c r="R1326" s="23">
        <v>2</v>
      </c>
      <c r="S1326" s="23">
        <v>1.41</v>
      </c>
      <c r="T1326" s="47">
        <v>20</v>
      </c>
      <c r="U1326" s="98" t="s">
        <v>7740</v>
      </c>
      <c r="V1326" s="98" t="s">
        <v>3139</v>
      </c>
      <c r="W1326" s="69">
        <f t="shared" si="40"/>
        <v>5.5629481063379151E-2</v>
      </c>
    </row>
    <row r="1327" spans="1:23">
      <c r="A1327">
        <f t="shared" si="41"/>
        <v>954</v>
      </c>
      <c r="B1327" s="99">
        <v>44408</v>
      </c>
      <c r="C1327" s="23">
        <v>100</v>
      </c>
      <c r="D1327" s="23">
        <v>5</v>
      </c>
      <c r="E1327" s="98" t="s">
        <v>49</v>
      </c>
      <c r="F1327" s="98" t="s">
        <v>164</v>
      </c>
      <c r="G1327" s="98" t="s">
        <v>4120</v>
      </c>
      <c r="H1327" s="98" t="s">
        <v>559</v>
      </c>
      <c r="I1327" s="98" t="s">
        <v>6879</v>
      </c>
      <c r="J1327" s="99">
        <v>45362</v>
      </c>
      <c r="K1327" s="107">
        <v>20000000</v>
      </c>
      <c r="L1327" s="98" t="s">
        <v>630</v>
      </c>
      <c r="M1327" s="23">
        <v>1800</v>
      </c>
      <c r="N1327" s="23">
        <v>7</v>
      </c>
      <c r="O1327" s="107">
        <v>20000000</v>
      </c>
      <c r="P1327" s="23">
        <v>180</v>
      </c>
      <c r="Q1327" s="23">
        <v>2</v>
      </c>
      <c r="R1327" s="23">
        <v>2</v>
      </c>
      <c r="S1327" s="23">
        <v>0</v>
      </c>
      <c r="T1327" s="47">
        <v>20</v>
      </c>
      <c r="U1327" s="98" t="s">
        <v>7739</v>
      </c>
      <c r="V1327" s="98" t="s">
        <v>3139</v>
      </c>
      <c r="W1327" s="69">
        <f t="shared" si="40"/>
        <v>5.9429479209925765E-2</v>
      </c>
    </row>
    <row r="1328" spans="1:23">
      <c r="A1328">
        <f t="shared" si="41"/>
        <v>984</v>
      </c>
      <c r="B1328" s="99">
        <v>44408</v>
      </c>
      <c r="C1328" s="23">
        <v>101</v>
      </c>
      <c r="D1328" s="23">
        <v>5</v>
      </c>
      <c r="E1328" s="98" t="s">
        <v>49</v>
      </c>
      <c r="F1328" s="98" t="s">
        <v>164</v>
      </c>
      <c r="G1328" s="98" t="s">
        <v>4120</v>
      </c>
      <c r="H1328" s="98" t="s">
        <v>559</v>
      </c>
      <c r="I1328" s="98" t="s">
        <v>10148</v>
      </c>
      <c r="J1328" s="99">
        <v>45392</v>
      </c>
      <c r="K1328" s="107">
        <v>20000000</v>
      </c>
      <c r="L1328" s="98" t="s">
        <v>631</v>
      </c>
      <c r="M1328" s="23">
        <v>1800</v>
      </c>
      <c r="N1328" s="23">
        <v>7</v>
      </c>
      <c r="O1328" s="107">
        <v>20000000</v>
      </c>
      <c r="P1328" s="23">
        <v>180</v>
      </c>
      <c r="Q1328" s="23">
        <v>2</v>
      </c>
      <c r="R1328" s="23">
        <v>2</v>
      </c>
      <c r="S1328" s="23">
        <v>0</v>
      </c>
      <c r="T1328" s="47">
        <v>20</v>
      </c>
      <c r="U1328" s="98" t="s">
        <v>7699</v>
      </c>
      <c r="V1328" s="98" t="s">
        <v>3139</v>
      </c>
      <c r="W1328" s="69">
        <f t="shared" si="40"/>
        <v>6.1298330757407711E-2</v>
      </c>
    </row>
    <row r="1329" spans="1:23">
      <c r="A1329">
        <f t="shared" si="41"/>
        <v>253</v>
      </c>
      <c r="B1329" s="99">
        <v>44408</v>
      </c>
      <c r="C1329" s="23">
        <v>102</v>
      </c>
      <c r="D1329" s="23">
        <v>5</v>
      </c>
      <c r="E1329" s="98" t="s">
        <v>49</v>
      </c>
      <c r="F1329" s="98" t="s">
        <v>164</v>
      </c>
      <c r="G1329" s="98" t="s">
        <v>4120</v>
      </c>
      <c r="H1329" s="98" t="s">
        <v>559</v>
      </c>
      <c r="I1329" s="98" t="s">
        <v>10148</v>
      </c>
      <c r="J1329" s="99">
        <v>44661</v>
      </c>
      <c r="K1329" s="107">
        <v>20000000</v>
      </c>
      <c r="L1329" s="98" t="s">
        <v>632</v>
      </c>
      <c r="M1329" s="23">
        <v>1080</v>
      </c>
      <c r="N1329" s="23">
        <v>7</v>
      </c>
      <c r="O1329" s="107">
        <v>20000000</v>
      </c>
      <c r="P1329" s="23">
        <v>180</v>
      </c>
      <c r="Q1329" s="23">
        <v>2</v>
      </c>
      <c r="R1329" s="23">
        <v>2</v>
      </c>
      <c r="S1329" s="23">
        <v>1.41</v>
      </c>
      <c r="T1329" s="47">
        <v>20</v>
      </c>
      <c r="U1329" s="98" t="s">
        <v>7741</v>
      </c>
      <c r="V1329" s="98" t="s">
        <v>3139</v>
      </c>
      <c r="W1329" s="69">
        <f t="shared" si="40"/>
        <v>1.5760648050431047E-2</v>
      </c>
    </row>
    <row r="1330" spans="1:23">
      <c r="A1330">
        <f t="shared" si="41"/>
        <v>648</v>
      </c>
      <c r="B1330" s="99">
        <v>44408</v>
      </c>
      <c r="C1330" s="23">
        <v>103</v>
      </c>
      <c r="D1330" s="23">
        <v>5</v>
      </c>
      <c r="E1330" s="98" t="s">
        <v>49</v>
      </c>
      <c r="F1330" s="98" t="s">
        <v>164</v>
      </c>
      <c r="G1330" s="98" t="s">
        <v>4120</v>
      </c>
      <c r="H1330" s="98" t="s">
        <v>559</v>
      </c>
      <c r="I1330" s="98" t="s">
        <v>10149</v>
      </c>
      <c r="J1330" s="99">
        <v>45056</v>
      </c>
      <c r="K1330" s="107">
        <v>20000000</v>
      </c>
      <c r="L1330" s="98" t="s">
        <v>633</v>
      </c>
      <c r="M1330" s="23">
        <v>1440</v>
      </c>
      <c r="N1330" s="23">
        <v>7</v>
      </c>
      <c r="O1330" s="107">
        <v>20000000</v>
      </c>
      <c r="P1330" s="23">
        <v>180</v>
      </c>
      <c r="Q1330" s="23">
        <v>2</v>
      </c>
      <c r="R1330" s="23">
        <v>2</v>
      </c>
      <c r="S1330" s="23">
        <v>1.41</v>
      </c>
      <c r="T1330" s="47">
        <v>20</v>
      </c>
      <c r="U1330" s="98" t="s">
        <v>7742</v>
      </c>
      <c r="V1330" s="98" t="s">
        <v>3139</v>
      </c>
      <c r="W1330" s="69">
        <f t="shared" si="40"/>
        <v>4.0367193425609953E-2</v>
      </c>
    </row>
    <row r="1331" spans="1:23">
      <c r="A1331">
        <f t="shared" si="41"/>
        <v>1137</v>
      </c>
      <c r="B1331" s="99">
        <v>44408</v>
      </c>
      <c r="C1331" s="23">
        <v>104</v>
      </c>
      <c r="D1331" s="23">
        <v>5</v>
      </c>
      <c r="E1331" s="98" t="s">
        <v>49</v>
      </c>
      <c r="F1331" s="98" t="s">
        <v>164</v>
      </c>
      <c r="G1331" s="98" t="s">
        <v>4120</v>
      </c>
      <c r="H1331" s="98" t="s">
        <v>559</v>
      </c>
      <c r="I1331" s="98" t="s">
        <v>10218</v>
      </c>
      <c r="J1331" s="99">
        <v>45545</v>
      </c>
      <c r="K1331" s="107">
        <v>20000000</v>
      </c>
      <c r="L1331" s="98" t="s">
        <v>635</v>
      </c>
      <c r="M1331" s="23">
        <v>1800</v>
      </c>
      <c r="N1331" s="23">
        <v>7</v>
      </c>
      <c r="O1331" s="107">
        <v>20000000</v>
      </c>
      <c r="P1331" s="23">
        <v>180</v>
      </c>
      <c r="Q1331" s="23">
        <v>2</v>
      </c>
      <c r="R1331" s="23">
        <v>2</v>
      </c>
      <c r="S1331" s="23">
        <v>0</v>
      </c>
      <c r="T1331" s="47">
        <v>20</v>
      </c>
      <c r="U1331" s="98" t="s">
        <v>7712</v>
      </c>
      <c r="V1331" s="98" t="s">
        <v>3139</v>
      </c>
      <c r="W1331" s="69">
        <f t="shared" si="40"/>
        <v>7.0829473649565614E-2</v>
      </c>
    </row>
    <row r="1332" spans="1:23">
      <c r="A1332">
        <f t="shared" si="41"/>
        <v>469</v>
      </c>
      <c r="B1332" s="99">
        <v>44408</v>
      </c>
      <c r="C1332" s="23">
        <v>105</v>
      </c>
      <c r="D1332" s="23">
        <v>5</v>
      </c>
      <c r="E1332" s="98" t="s">
        <v>49</v>
      </c>
      <c r="F1332" s="98" t="s">
        <v>164</v>
      </c>
      <c r="G1332" s="98" t="s">
        <v>4120</v>
      </c>
      <c r="H1332" s="98" t="s">
        <v>559</v>
      </c>
      <c r="I1332" s="98" t="s">
        <v>10152</v>
      </c>
      <c r="J1332" s="99">
        <v>44877</v>
      </c>
      <c r="K1332" s="107">
        <v>20000000</v>
      </c>
      <c r="L1332" s="98" t="s">
        <v>636</v>
      </c>
      <c r="M1332" s="23">
        <v>1080</v>
      </c>
      <c r="N1332" s="23">
        <v>7</v>
      </c>
      <c r="O1332" s="107">
        <v>20000000</v>
      </c>
      <c r="P1332" s="23">
        <v>180</v>
      </c>
      <c r="Q1332" s="23">
        <v>2</v>
      </c>
      <c r="R1332" s="23">
        <v>2</v>
      </c>
      <c r="S1332" s="23">
        <v>1.41</v>
      </c>
      <c r="T1332" s="47">
        <v>20</v>
      </c>
      <c r="U1332" s="98" t="s">
        <v>7701</v>
      </c>
      <c r="V1332" s="98" t="s">
        <v>3139</v>
      </c>
      <c r="W1332" s="69">
        <f t="shared" si="40"/>
        <v>2.9216379192301033E-2</v>
      </c>
    </row>
    <row r="1333" spans="1:23">
      <c r="A1333">
        <f t="shared" si="41"/>
        <v>1259</v>
      </c>
      <c r="B1333" s="99">
        <v>44408</v>
      </c>
      <c r="C1333" s="23">
        <v>106</v>
      </c>
      <c r="D1333" s="23">
        <v>5</v>
      </c>
      <c r="E1333" s="98" t="s">
        <v>49</v>
      </c>
      <c r="F1333" s="98" t="s">
        <v>164</v>
      </c>
      <c r="G1333" s="98" t="s">
        <v>4120</v>
      </c>
      <c r="H1333" s="98" t="s">
        <v>559</v>
      </c>
      <c r="I1333" s="98" t="s">
        <v>7221</v>
      </c>
      <c r="J1333" s="99">
        <v>45667</v>
      </c>
      <c r="K1333" s="107">
        <v>20000000</v>
      </c>
      <c r="L1333" s="98" t="s">
        <v>637</v>
      </c>
      <c r="M1333" s="23">
        <v>1800</v>
      </c>
      <c r="N1333" s="23">
        <v>7</v>
      </c>
      <c r="O1333" s="107">
        <v>20000000</v>
      </c>
      <c r="P1333" s="23">
        <v>180</v>
      </c>
      <c r="Q1333" s="23">
        <v>2</v>
      </c>
      <c r="R1333" s="23">
        <v>2</v>
      </c>
      <c r="S1333" s="23">
        <v>0</v>
      </c>
      <c r="T1333" s="47">
        <v>20</v>
      </c>
      <c r="U1333" s="98" t="s">
        <v>7743</v>
      </c>
      <c r="V1333" s="98" t="s">
        <v>3139</v>
      </c>
      <c r="W1333" s="69">
        <f t="shared" si="40"/>
        <v>7.8429469942658842E-2</v>
      </c>
    </row>
    <row r="1334" spans="1:23">
      <c r="A1334">
        <f t="shared" si="41"/>
        <v>1259</v>
      </c>
      <c r="B1334" s="99">
        <v>44408</v>
      </c>
      <c r="C1334" s="23">
        <v>107</v>
      </c>
      <c r="D1334" s="23">
        <v>5</v>
      </c>
      <c r="E1334" s="98" t="s">
        <v>49</v>
      </c>
      <c r="F1334" s="98" t="s">
        <v>164</v>
      </c>
      <c r="G1334" s="98" t="s">
        <v>4120</v>
      </c>
      <c r="H1334" s="98" t="s">
        <v>559</v>
      </c>
      <c r="I1334" s="98" t="s">
        <v>7221</v>
      </c>
      <c r="J1334" s="99">
        <v>45667</v>
      </c>
      <c r="K1334" s="107">
        <v>20000000</v>
      </c>
      <c r="L1334" s="98" t="s">
        <v>638</v>
      </c>
      <c r="M1334" s="23">
        <v>1800</v>
      </c>
      <c r="N1334" s="23">
        <v>7</v>
      </c>
      <c r="O1334" s="107">
        <v>20000000</v>
      </c>
      <c r="P1334" s="23">
        <v>180</v>
      </c>
      <c r="Q1334" s="23">
        <v>2</v>
      </c>
      <c r="R1334" s="23">
        <v>2</v>
      </c>
      <c r="S1334" s="23">
        <v>0</v>
      </c>
      <c r="T1334" s="47">
        <v>20</v>
      </c>
      <c r="U1334" s="98" t="s">
        <v>7730</v>
      </c>
      <c r="V1334" s="98" t="s">
        <v>3139</v>
      </c>
      <c r="W1334" s="69">
        <f t="shared" si="40"/>
        <v>7.8429469942658842E-2</v>
      </c>
    </row>
    <row r="1335" spans="1:23">
      <c r="A1335">
        <f t="shared" si="41"/>
        <v>587</v>
      </c>
      <c r="B1335" s="99">
        <v>44408</v>
      </c>
      <c r="C1335" s="23">
        <v>108</v>
      </c>
      <c r="D1335" s="23">
        <v>5</v>
      </c>
      <c r="E1335" s="98" t="s">
        <v>49</v>
      </c>
      <c r="F1335" s="98" t="s">
        <v>164</v>
      </c>
      <c r="G1335" s="98" t="s">
        <v>4120</v>
      </c>
      <c r="H1335" s="98" t="s">
        <v>559</v>
      </c>
      <c r="I1335" s="98" t="s">
        <v>10133</v>
      </c>
      <c r="J1335" s="99">
        <v>44995</v>
      </c>
      <c r="K1335" s="107">
        <v>20000000</v>
      </c>
      <c r="L1335" s="98" t="s">
        <v>4441</v>
      </c>
      <c r="M1335" s="23">
        <v>1080</v>
      </c>
      <c r="N1335" s="23">
        <v>7</v>
      </c>
      <c r="O1335" s="107">
        <v>20000000</v>
      </c>
      <c r="P1335" s="23">
        <v>180</v>
      </c>
      <c r="Q1335" s="23">
        <v>2</v>
      </c>
      <c r="R1335" s="23">
        <v>2</v>
      </c>
      <c r="S1335" s="23">
        <v>0</v>
      </c>
      <c r="T1335" s="47">
        <v>20</v>
      </c>
      <c r="U1335" s="98" t="s">
        <v>7744</v>
      </c>
      <c r="V1335" s="98" t="s">
        <v>3139</v>
      </c>
      <c r="W1335" s="69">
        <f t="shared" si="40"/>
        <v>3.6567195279063339E-2</v>
      </c>
    </row>
    <row r="1336" spans="1:23">
      <c r="A1336">
        <f t="shared" si="41"/>
        <v>709</v>
      </c>
      <c r="B1336" s="99">
        <v>44408</v>
      </c>
      <c r="C1336" s="23">
        <v>109</v>
      </c>
      <c r="D1336" s="23">
        <v>5</v>
      </c>
      <c r="E1336" s="98" t="s">
        <v>49</v>
      </c>
      <c r="F1336" s="98" t="s">
        <v>164</v>
      </c>
      <c r="G1336" s="98" t="s">
        <v>4120</v>
      </c>
      <c r="H1336" s="98" t="s">
        <v>559</v>
      </c>
      <c r="I1336" s="98" t="s">
        <v>10073</v>
      </c>
      <c r="J1336" s="99">
        <v>45117</v>
      </c>
      <c r="K1336" s="107">
        <v>20000000</v>
      </c>
      <c r="L1336" s="98" t="s">
        <v>4442</v>
      </c>
      <c r="M1336" s="23">
        <v>1080</v>
      </c>
      <c r="N1336" s="23">
        <v>7</v>
      </c>
      <c r="O1336" s="107">
        <v>20000000</v>
      </c>
      <c r="P1336" s="23">
        <v>180</v>
      </c>
      <c r="Q1336" s="23">
        <v>2</v>
      </c>
      <c r="R1336" s="23">
        <v>2</v>
      </c>
      <c r="S1336" s="23">
        <v>0</v>
      </c>
      <c r="T1336" s="47">
        <v>20</v>
      </c>
      <c r="U1336" s="98" t="s">
        <v>7745</v>
      </c>
      <c r="V1336" s="98" t="s">
        <v>3139</v>
      </c>
      <c r="W1336" s="69">
        <f t="shared" si="40"/>
        <v>4.4167191572156574E-2</v>
      </c>
    </row>
    <row r="1337" spans="1:23">
      <c r="A1337">
        <f t="shared" si="41"/>
        <v>1440</v>
      </c>
      <c r="B1337" s="99">
        <v>44408</v>
      </c>
      <c r="C1337" s="23">
        <v>110</v>
      </c>
      <c r="D1337" s="23">
        <v>5</v>
      </c>
      <c r="E1337" s="98" t="s">
        <v>49</v>
      </c>
      <c r="F1337" s="98" t="s">
        <v>164</v>
      </c>
      <c r="G1337" s="98" t="s">
        <v>4120</v>
      </c>
      <c r="H1337" s="98" t="s">
        <v>559</v>
      </c>
      <c r="I1337" s="98" t="s">
        <v>10073</v>
      </c>
      <c r="J1337" s="99">
        <v>45848</v>
      </c>
      <c r="K1337" s="107">
        <v>20000000</v>
      </c>
      <c r="L1337" s="98" t="s">
        <v>4443</v>
      </c>
      <c r="M1337" s="23">
        <v>1800</v>
      </c>
      <c r="N1337" s="23">
        <v>7</v>
      </c>
      <c r="O1337" s="107">
        <v>20000000</v>
      </c>
      <c r="P1337" s="23">
        <v>180</v>
      </c>
      <c r="Q1337" s="23">
        <v>2</v>
      </c>
      <c r="R1337" s="23">
        <v>2</v>
      </c>
      <c r="S1337" s="23">
        <v>1.41</v>
      </c>
      <c r="T1337" s="47">
        <v>20</v>
      </c>
      <c r="U1337" s="98" t="s">
        <v>7700</v>
      </c>
      <c r="V1337" s="98" t="s">
        <v>3139</v>
      </c>
      <c r="W1337" s="69">
        <f t="shared" si="40"/>
        <v>8.9704874279133234E-2</v>
      </c>
    </row>
    <row r="1338" spans="1:23">
      <c r="A1338">
        <f t="shared" si="41"/>
        <v>1471</v>
      </c>
      <c r="B1338" s="99">
        <v>44408</v>
      </c>
      <c r="C1338" s="23">
        <v>111</v>
      </c>
      <c r="D1338" s="23">
        <v>5</v>
      </c>
      <c r="E1338" s="98" t="s">
        <v>49</v>
      </c>
      <c r="F1338" s="98" t="s">
        <v>164</v>
      </c>
      <c r="G1338" s="98" t="s">
        <v>4120</v>
      </c>
      <c r="H1338" s="98" t="s">
        <v>559</v>
      </c>
      <c r="I1338" s="98" t="s">
        <v>6969</v>
      </c>
      <c r="J1338" s="99">
        <v>45879</v>
      </c>
      <c r="K1338" s="107">
        <v>20000000</v>
      </c>
      <c r="L1338" s="98" t="s">
        <v>4444</v>
      </c>
      <c r="M1338" s="23">
        <v>1800</v>
      </c>
      <c r="N1338" s="23">
        <v>7</v>
      </c>
      <c r="O1338" s="107">
        <v>20000000</v>
      </c>
      <c r="P1338" s="23">
        <v>180</v>
      </c>
      <c r="Q1338" s="23">
        <v>2</v>
      </c>
      <c r="R1338" s="23">
        <v>2</v>
      </c>
      <c r="S1338" s="23">
        <v>0</v>
      </c>
      <c r="T1338" s="47">
        <v>20</v>
      </c>
      <c r="U1338" s="98" t="s">
        <v>7717</v>
      </c>
      <c r="V1338" s="98" t="s">
        <v>3139</v>
      </c>
      <c r="W1338" s="69">
        <f t="shared" si="40"/>
        <v>9.1636020878197902E-2</v>
      </c>
    </row>
    <row r="1339" spans="1:23">
      <c r="A1339">
        <f t="shared" si="41"/>
        <v>1106</v>
      </c>
      <c r="B1339" s="99">
        <v>44408</v>
      </c>
      <c r="C1339" s="23">
        <v>112</v>
      </c>
      <c r="D1339" s="23">
        <v>5</v>
      </c>
      <c r="E1339" s="98" t="s">
        <v>49</v>
      </c>
      <c r="F1339" s="98" t="s">
        <v>164</v>
      </c>
      <c r="G1339" s="98" t="s">
        <v>4120</v>
      </c>
      <c r="H1339" s="98" t="s">
        <v>559</v>
      </c>
      <c r="I1339" s="98" t="s">
        <v>6969</v>
      </c>
      <c r="J1339" s="99">
        <v>45514</v>
      </c>
      <c r="K1339" s="107">
        <v>20000000</v>
      </c>
      <c r="L1339" s="98" t="s">
        <v>4446</v>
      </c>
      <c r="M1339" s="23">
        <v>1440</v>
      </c>
      <c r="N1339" s="23">
        <v>7</v>
      </c>
      <c r="O1339" s="107">
        <v>20000000</v>
      </c>
      <c r="P1339" s="23">
        <v>180</v>
      </c>
      <c r="Q1339" s="23">
        <v>2</v>
      </c>
      <c r="R1339" s="23">
        <v>2</v>
      </c>
      <c r="S1339" s="23">
        <v>0</v>
      </c>
      <c r="T1339" s="47">
        <v>20</v>
      </c>
      <c r="U1339" s="98" t="s">
        <v>7700</v>
      </c>
      <c r="V1339" s="98" t="s">
        <v>3139</v>
      </c>
      <c r="W1339" s="69">
        <f t="shared" si="40"/>
        <v>6.8898327050500946E-2</v>
      </c>
    </row>
    <row r="1340" spans="1:23">
      <c r="A1340">
        <f t="shared" si="41"/>
        <v>1502</v>
      </c>
      <c r="B1340" s="99">
        <v>44408</v>
      </c>
      <c r="C1340" s="23">
        <v>113</v>
      </c>
      <c r="D1340" s="23">
        <v>5</v>
      </c>
      <c r="E1340" s="98" t="s">
        <v>49</v>
      </c>
      <c r="F1340" s="98" t="s">
        <v>164</v>
      </c>
      <c r="G1340" s="98" t="s">
        <v>4120</v>
      </c>
      <c r="H1340" s="98" t="s">
        <v>559</v>
      </c>
      <c r="I1340" s="98" t="s">
        <v>7017</v>
      </c>
      <c r="J1340" s="99">
        <v>45910</v>
      </c>
      <c r="K1340" s="107">
        <v>20000000</v>
      </c>
      <c r="L1340" s="98" t="s">
        <v>7746</v>
      </c>
      <c r="M1340" s="23">
        <v>1800</v>
      </c>
      <c r="N1340" s="23">
        <v>7</v>
      </c>
      <c r="O1340" s="107">
        <v>20000000</v>
      </c>
      <c r="P1340" s="23">
        <v>180</v>
      </c>
      <c r="Q1340" s="23">
        <v>2</v>
      </c>
      <c r="R1340" s="23">
        <v>2</v>
      </c>
      <c r="S1340" s="23">
        <v>1.41</v>
      </c>
      <c r="T1340" s="47">
        <v>20</v>
      </c>
      <c r="U1340" s="98" t="s">
        <v>7717</v>
      </c>
      <c r="V1340" s="98" t="s">
        <v>3139</v>
      </c>
      <c r="W1340" s="69">
        <f t="shared" si="40"/>
        <v>9.3567167477262583E-2</v>
      </c>
    </row>
    <row r="1341" spans="1:23">
      <c r="A1341">
        <f t="shared" si="41"/>
        <v>1565</v>
      </c>
      <c r="B1341" s="99">
        <v>44408</v>
      </c>
      <c r="C1341" s="23">
        <v>114</v>
      </c>
      <c r="D1341" s="23">
        <v>5</v>
      </c>
      <c r="E1341" s="98" t="s">
        <v>49</v>
      </c>
      <c r="F1341" s="98" t="s">
        <v>164</v>
      </c>
      <c r="G1341" s="98" t="s">
        <v>4120</v>
      </c>
      <c r="H1341" s="98" t="s">
        <v>559</v>
      </c>
      <c r="I1341" s="98" t="s">
        <v>6851</v>
      </c>
      <c r="J1341" s="99">
        <v>45973</v>
      </c>
      <c r="K1341" s="107">
        <v>20000000</v>
      </c>
      <c r="L1341" s="98" t="s">
        <v>7747</v>
      </c>
      <c r="M1341" s="23">
        <v>1800</v>
      </c>
      <c r="N1341" s="23">
        <v>7</v>
      </c>
      <c r="O1341" s="107">
        <v>20000000</v>
      </c>
      <c r="P1341" s="23">
        <v>180</v>
      </c>
      <c r="Q1341" s="23">
        <v>2</v>
      </c>
      <c r="R1341" s="23">
        <v>2</v>
      </c>
      <c r="S1341" s="23">
        <v>0</v>
      </c>
      <c r="T1341" s="47">
        <v>20</v>
      </c>
      <c r="U1341" s="98" t="s">
        <v>7700</v>
      </c>
      <c r="V1341" s="98" t="s">
        <v>3139</v>
      </c>
      <c r="W1341" s="69">
        <f t="shared" si="40"/>
        <v>9.749175572697466E-2</v>
      </c>
    </row>
    <row r="1342" spans="1:23">
      <c r="A1342">
        <f t="shared" si="41"/>
        <v>1593</v>
      </c>
      <c r="B1342" s="99">
        <v>44408</v>
      </c>
      <c r="C1342" s="23">
        <v>115</v>
      </c>
      <c r="D1342" s="23">
        <v>5</v>
      </c>
      <c r="E1342" s="98" t="s">
        <v>49</v>
      </c>
      <c r="F1342" s="98" t="s">
        <v>164</v>
      </c>
      <c r="G1342" s="98" t="s">
        <v>4120</v>
      </c>
      <c r="H1342" s="98" t="s">
        <v>559</v>
      </c>
      <c r="I1342" s="98" t="s">
        <v>10075</v>
      </c>
      <c r="J1342" s="99">
        <v>46001</v>
      </c>
      <c r="K1342" s="107">
        <v>20000000</v>
      </c>
      <c r="L1342" s="98" t="s">
        <v>7748</v>
      </c>
      <c r="M1342" s="23">
        <v>1800</v>
      </c>
      <c r="N1342" s="23">
        <v>7</v>
      </c>
      <c r="O1342" s="107">
        <v>20000000</v>
      </c>
      <c r="P1342" s="23">
        <v>180</v>
      </c>
      <c r="Q1342" s="23">
        <v>2</v>
      </c>
      <c r="R1342" s="23">
        <v>2</v>
      </c>
      <c r="S1342" s="23">
        <v>0</v>
      </c>
      <c r="T1342" s="47">
        <v>20</v>
      </c>
      <c r="U1342" s="98" t="s">
        <v>7724</v>
      </c>
      <c r="V1342" s="98" t="s">
        <v>3139</v>
      </c>
      <c r="W1342" s="69">
        <f t="shared" si="40"/>
        <v>9.9236017171291144E-2</v>
      </c>
    </row>
    <row r="1343" spans="1:23">
      <c r="A1343">
        <f t="shared" si="41"/>
        <v>896</v>
      </c>
      <c r="B1343" s="99">
        <v>44408</v>
      </c>
      <c r="C1343" s="23">
        <v>116</v>
      </c>
      <c r="D1343" s="23">
        <v>5</v>
      </c>
      <c r="E1343" s="98" t="s">
        <v>49</v>
      </c>
      <c r="F1343" s="98" t="s">
        <v>164</v>
      </c>
      <c r="G1343" s="98" t="s">
        <v>4120</v>
      </c>
      <c r="H1343" s="98" t="s">
        <v>559</v>
      </c>
      <c r="I1343" s="98" t="s">
        <v>6354</v>
      </c>
      <c r="J1343" s="99">
        <v>45304</v>
      </c>
      <c r="K1343" s="107">
        <v>20000000</v>
      </c>
      <c r="L1343" s="98" t="s">
        <v>7749</v>
      </c>
      <c r="M1343" s="23">
        <v>1080</v>
      </c>
      <c r="N1343" s="23">
        <v>7</v>
      </c>
      <c r="O1343" s="107">
        <v>20000000</v>
      </c>
      <c r="P1343" s="23">
        <v>180</v>
      </c>
      <c r="Q1343" s="23">
        <v>2</v>
      </c>
      <c r="R1343" s="23">
        <v>2</v>
      </c>
      <c r="S1343" s="23">
        <v>1.41</v>
      </c>
      <c r="T1343" s="47">
        <v>20</v>
      </c>
      <c r="U1343" s="98" t="s">
        <v>7750</v>
      </c>
      <c r="V1343" s="98" t="s">
        <v>3139</v>
      </c>
      <c r="W1343" s="69">
        <f t="shared" si="40"/>
        <v>5.5816366218127342E-2</v>
      </c>
    </row>
    <row r="1344" spans="1:23">
      <c r="A1344">
        <f t="shared" si="41"/>
        <v>1716</v>
      </c>
      <c r="B1344" s="99">
        <v>44408</v>
      </c>
      <c r="C1344" s="23">
        <v>117</v>
      </c>
      <c r="D1344" s="23">
        <v>5</v>
      </c>
      <c r="E1344" s="98" t="s">
        <v>49</v>
      </c>
      <c r="F1344" s="98" t="s">
        <v>164</v>
      </c>
      <c r="G1344" s="98" t="s">
        <v>4120</v>
      </c>
      <c r="H1344" s="98" t="s">
        <v>559</v>
      </c>
      <c r="I1344" s="98" t="s">
        <v>6105</v>
      </c>
      <c r="J1344" s="99">
        <v>46124</v>
      </c>
      <c r="K1344" s="107">
        <v>20000000</v>
      </c>
      <c r="L1344" s="98" t="s">
        <v>7751</v>
      </c>
      <c r="M1344" s="23">
        <v>1800</v>
      </c>
      <c r="N1344" s="23">
        <v>7</v>
      </c>
      <c r="O1344" s="107">
        <v>20000000</v>
      </c>
      <c r="P1344" s="23">
        <v>180</v>
      </c>
      <c r="Q1344" s="23">
        <v>2</v>
      </c>
      <c r="R1344" s="23">
        <v>2</v>
      </c>
      <c r="S1344" s="23">
        <v>1.41</v>
      </c>
      <c r="T1344" s="47">
        <v>20</v>
      </c>
      <c r="U1344" s="98" t="s">
        <v>7713</v>
      </c>
      <c r="V1344" s="98" t="s">
        <v>3139</v>
      </c>
      <c r="W1344" s="69">
        <f t="shared" si="40"/>
        <v>0.1068983085159671</v>
      </c>
    </row>
    <row r="1345" spans="1:23">
      <c r="A1345">
        <f t="shared" si="41"/>
        <v>986</v>
      </c>
      <c r="B1345" s="99">
        <v>44408</v>
      </c>
      <c r="C1345" s="23">
        <v>118</v>
      </c>
      <c r="D1345" s="23">
        <v>5</v>
      </c>
      <c r="E1345" s="98" t="s">
        <v>49</v>
      </c>
      <c r="F1345" s="98" t="s">
        <v>164</v>
      </c>
      <c r="G1345" s="98" t="s">
        <v>4120</v>
      </c>
      <c r="H1345" s="98" t="s">
        <v>559</v>
      </c>
      <c r="I1345" s="98" t="s">
        <v>6105</v>
      </c>
      <c r="J1345" s="99">
        <v>45394</v>
      </c>
      <c r="K1345" s="107">
        <v>20000000</v>
      </c>
      <c r="L1345" s="98" t="s">
        <v>7752</v>
      </c>
      <c r="M1345" s="23">
        <v>1080</v>
      </c>
      <c r="N1345" s="23">
        <v>7</v>
      </c>
      <c r="O1345" s="107">
        <v>20000000</v>
      </c>
      <c r="P1345" s="23">
        <v>180</v>
      </c>
      <c r="Q1345" s="23">
        <v>2</v>
      </c>
      <c r="R1345" s="23">
        <v>2</v>
      </c>
      <c r="S1345" s="23">
        <v>0</v>
      </c>
      <c r="T1345" s="47">
        <v>20</v>
      </c>
      <c r="U1345" s="98" t="s">
        <v>7700</v>
      </c>
      <c r="V1345" s="98" t="s">
        <v>3139</v>
      </c>
      <c r="W1345" s="69">
        <f t="shared" si="40"/>
        <v>6.1422920860573174E-2</v>
      </c>
    </row>
    <row r="1346" spans="1:23">
      <c r="A1346">
        <f t="shared" si="41"/>
        <v>1744</v>
      </c>
      <c r="B1346" s="99">
        <v>44408</v>
      </c>
      <c r="C1346" s="23">
        <v>119</v>
      </c>
      <c r="D1346" s="23">
        <v>5</v>
      </c>
      <c r="E1346" s="98" t="s">
        <v>49</v>
      </c>
      <c r="F1346" s="98" t="s">
        <v>164</v>
      </c>
      <c r="G1346" s="98" t="s">
        <v>4120</v>
      </c>
      <c r="H1346" s="98" t="s">
        <v>559</v>
      </c>
      <c r="I1346" s="98" t="s">
        <v>6088</v>
      </c>
      <c r="J1346" s="99">
        <v>46152</v>
      </c>
      <c r="K1346" s="107">
        <v>20000000</v>
      </c>
      <c r="L1346" s="98" t="s">
        <v>10219</v>
      </c>
      <c r="M1346" s="23">
        <v>1800</v>
      </c>
      <c r="N1346" s="23">
        <v>7</v>
      </c>
      <c r="O1346" s="107">
        <v>20000000</v>
      </c>
      <c r="P1346" s="23">
        <v>180</v>
      </c>
      <c r="Q1346" s="23">
        <v>2</v>
      </c>
      <c r="R1346" s="23">
        <v>2</v>
      </c>
      <c r="S1346" s="23">
        <v>0</v>
      </c>
      <c r="T1346" s="47">
        <v>20</v>
      </c>
      <c r="U1346" s="98" t="s">
        <v>7717</v>
      </c>
      <c r="V1346" s="98" t="s">
        <v>3139</v>
      </c>
      <c r="W1346" s="69">
        <f t="shared" ref="W1346:W1409" si="42">+T1346/SUM($T$2:$T$5848)*A1346</f>
        <v>0.10864256996028358</v>
      </c>
    </row>
    <row r="1347" spans="1:23">
      <c r="A1347">
        <f t="shared" ref="A1347:A1410" si="43">+J1347-B1347</f>
        <v>1775</v>
      </c>
      <c r="B1347" s="99">
        <v>44408</v>
      </c>
      <c r="C1347" s="23">
        <v>120</v>
      </c>
      <c r="D1347" s="23">
        <v>5</v>
      </c>
      <c r="E1347" s="98" t="s">
        <v>49</v>
      </c>
      <c r="F1347" s="98" t="s">
        <v>164</v>
      </c>
      <c r="G1347" s="98" t="s">
        <v>4120</v>
      </c>
      <c r="H1347" s="98" t="s">
        <v>559</v>
      </c>
      <c r="I1347" s="98" t="s">
        <v>6416</v>
      </c>
      <c r="J1347" s="99">
        <v>46183</v>
      </c>
      <c r="K1347" s="107">
        <v>20000000</v>
      </c>
      <c r="L1347" s="98" t="s">
        <v>10897</v>
      </c>
      <c r="M1347" s="23">
        <v>1800</v>
      </c>
      <c r="N1347" s="23">
        <v>7</v>
      </c>
      <c r="O1347" s="107">
        <v>20000000</v>
      </c>
      <c r="P1347" s="23">
        <v>180</v>
      </c>
      <c r="Q1347" s="23">
        <v>2</v>
      </c>
      <c r="R1347" s="23">
        <v>2</v>
      </c>
      <c r="S1347" s="23">
        <v>0</v>
      </c>
      <c r="T1347" s="47">
        <v>20</v>
      </c>
      <c r="U1347" s="98" t="s">
        <v>7730</v>
      </c>
      <c r="V1347" s="98" t="s">
        <v>3139</v>
      </c>
      <c r="W1347" s="69">
        <f t="shared" si="42"/>
        <v>0.11057371655934825</v>
      </c>
    </row>
    <row r="1348" spans="1:23">
      <c r="A1348">
        <f t="shared" si="43"/>
        <v>1775</v>
      </c>
      <c r="B1348" s="99">
        <v>44408</v>
      </c>
      <c r="C1348" s="23">
        <v>121</v>
      </c>
      <c r="D1348" s="23">
        <v>5</v>
      </c>
      <c r="E1348" s="98" t="s">
        <v>49</v>
      </c>
      <c r="F1348" s="98" t="s">
        <v>164</v>
      </c>
      <c r="G1348" s="98" t="s">
        <v>4120</v>
      </c>
      <c r="H1348" s="98" t="s">
        <v>559</v>
      </c>
      <c r="I1348" s="98" t="s">
        <v>6416</v>
      </c>
      <c r="J1348" s="99">
        <v>46183</v>
      </c>
      <c r="K1348" s="107">
        <v>20000000</v>
      </c>
      <c r="L1348" s="98" t="s">
        <v>10898</v>
      </c>
      <c r="M1348" s="23">
        <v>1800</v>
      </c>
      <c r="N1348" s="23">
        <v>7</v>
      </c>
      <c r="O1348" s="107">
        <v>20000000</v>
      </c>
      <c r="P1348" s="23">
        <v>180</v>
      </c>
      <c r="Q1348" s="23">
        <v>2</v>
      </c>
      <c r="R1348" s="23">
        <v>2</v>
      </c>
      <c r="S1348" s="23">
        <v>1.41</v>
      </c>
      <c r="T1348" s="47">
        <v>20</v>
      </c>
      <c r="U1348" s="98" t="s">
        <v>7700</v>
      </c>
      <c r="V1348" s="98" t="s">
        <v>3139</v>
      </c>
      <c r="W1348" s="69">
        <f t="shared" si="42"/>
        <v>0.11057371655934825</v>
      </c>
    </row>
    <row r="1349" spans="1:23">
      <c r="A1349">
        <f t="shared" si="43"/>
        <v>165</v>
      </c>
      <c r="B1349" s="99">
        <v>44408</v>
      </c>
      <c r="C1349" s="23">
        <v>122</v>
      </c>
      <c r="D1349" s="23">
        <v>5</v>
      </c>
      <c r="E1349" s="98" t="s">
        <v>49</v>
      </c>
      <c r="F1349" s="98" t="s">
        <v>164</v>
      </c>
      <c r="G1349" s="98" t="s">
        <v>4120</v>
      </c>
      <c r="H1349" s="98" t="s">
        <v>559</v>
      </c>
      <c r="I1349" s="98" t="s">
        <v>6106</v>
      </c>
      <c r="J1349" s="99">
        <v>44573</v>
      </c>
      <c r="K1349" s="107">
        <v>20000000</v>
      </c>
      <c r="L1349" s="98" t="s">
        <v>12414</v>
      </c>
      <c r="M1349" s="23">
        <v>180</v>
      </c>
      <c r="N1349" s="23">
        <v>7</v>
      </c>
      <c r="O1349" s="107">
        <v>20000000</v>
      </c>
      <c r="P1349" s="23">
        <v>180</v>
      </c>
      <c r="Q1349" s="23">
        <v>2</v>
      </c>
      <c r="R1349" s="23">
        <v>2</v>
      </c>
      <c r="S1349" s="23">
        <v>0</v>
      </c>
      <c r="T1349" s="47">
        <v>20</v>
      </c>
      <c r="U1349" s="98" t="s">
        <v>7776</v>
      </c>
      <c r="V1349" s="98" t="s">
        <v>3139</v>
      </c>
      <c r="W1349" s="69">
        <f t="shared" si="42"/>
        <v>1.0278683511150683E-2</v>
      </c>
    </row>
    <row r="1350" spans="1:23">
      <c r="A1350">
        <f t="shared" si="43"/>
        <v>396</v>
      </c>
      <c r="B1350" s="99">
        <v>44408</v>
      </c>
      <c r="C1350" s="23">
        <v>123</v>
      </c>
      <c r="D1350" s="23">
        <v>5</v>
      </c>
      <c r="E1350" s="98" t="s">
        <v>49</v>
      </c>
      <c r="F1350" s="98" t="s">
        <v>164</v>
      </c>
      <c r="G1350" s="98" t="s">
        <v>4120</v>
      </c>
      <c r="H1350" s="98" t="s">
        <v>559</v>
      </c>
      <c r="I1350" s="98" t="s">
        <v>6478</v>
      </c>
      <c r="J1350" s="99">
        <v>44804</v>
      </c>
      <c r="K1350" s="107">
        <v>60000000</v>
      </c>
      <c r="L1350" s="98" t="s">
        <v>586</v>
      </c>
      <c r="M1350" s="23">
        <v>1800</v>
      </c>
      <c r="N1350" s="23">
        <v>7</v>
      </c>
      <c r="O1350" s="107">
        <v>60000000</v>
      </c>
      <c r="P1350" s="23">
        <v>180</v>
      </c>
      <c r="Q1350" s="23">
        <v>2</v>
      </c>
      <c r="R1350" s="23">
        <v>2</v>
      </c>
      <c r="S1350" s="23">
        <v>1.41</v>
      </c>
      <c r="T1350" s="47">
        <v>18</v>
      </c>
      <c r="U1350" s="98" t="s">
        <v>7702</v>
      </c>
      <c r="V1350" s="98" t="s">
        <v>3139</v>
      </c>
      <c r="W1350" s="69">
        <f t="shared" si="42"/>
        <v>2.2201956384085474E-2</v>
      </c>
    </row>
    <row r="1351" spans="1:23">
      <c r="A1351">
        <f t="shared" si="43"/>
        <v>494</v>
      </c>
      <c r="B1351" s="99">
        <v>44408</v>
      </c>
      <c r="C1351" s="23">
        <v>124</v>
      </c>
      <c r="D1351" s="23">
        <v>5</v>
      </c>
      <c r="E1351" s="98" t="s">
        <v>49</v>
      </c>
      <c r="F1351" s="98" t="s">
        <v>164</v>
      </c>
      <c r="G1351" s="98" t="s">
        <v>4120</v>
      </c>
      <c r="H1351" s="98" t="s">
        <v>559</v>
      </c>
      <c r="I1351" s="98" t="s">
        <v>10215</v>
      </c>
      <c r="J1351" s="99">
        <v>44902</v>
      </c>
      <c r="K1351" s="107">
        <v>60000000</v>
      </c>
      <c r="L1351" s="98" t="s">
        <v>587</v>
      </c>
      <c r="M1351" s="23">
        <v>1800</v>
      </c>
      <c r="N1351" s="23">
        <v>7</v>
      </c>
      <c r="O1351" s="107">
        <v>60000000</v>
      </c>
      <c r="P1351" s="23">
        <v>180</v>
      </c>
      <c r="Q1351" s="23">
        <v>2</v>
      </c>
      <c r="R1351" s="23">
        <v>2</v>
      </c>
      <c r="S1351" s="23">
        <v>1.41</v>
      </c>
      <c r="T1351" s="47">
        <v>18</v>
      </c>
      <c r="U1351" s="98" t="s">
        <v>7702</v>
      </c>
      <c r="V1351" s="98" t="s">
        <v>3139</v>
      </c>
      <c r="W1351" s="69">
        <f t="shared" si="42"/>
        <v>2.7696379933682382E-2</v>
      </c>
    </row>
    <row r="1352" spans="1:23">
      <c r="A1352">
        <f t="shared" si="43"/>
        <v>559</v>
      </c>
      <c r="B1352" s="99">
        <v>44408</v>
      </c>
      <c r="C1352" s="23">
        <v>125</v>
      </c>
      <c r="D1352" s="23">
        <v>5</v>
      </c>
      <c r="E1352" s="98" t="s">
        <v>49</v>
      </c>
      <c r="F1352" s="98" t="s">
        <v>164</v>
      </c>
      <c r="G1352" s="98" t="s">
        <v>4120</v>
      </c>
      <c r="H1352" s="98" t="s">
        <v>559</v>
      </c>
      <c r="I1352" s="98" t="s">
        <v>6792</v>
      </c>
      <c r="J1352" s="99">
        <v>44967</v>
      </c>
      <c r="K1352" s="107">
        <v>18000000</v>
      </c>
      <c r="L1352" s="98" t="s">
        <v>639</v>
      </c>
      <c r="M1352" s="23">
        <v>1800</v>
      </c>
      <c r="N1352" s="23">
        <v>7</v>
      </c>
      <c r="O1352" s="107">
        <v>18000000</v>
      </c>
      <c r="P1352" s="23">
        <v>180</v>
      </c>
      <c r="Q1352" s="23">
        <v>2</v>
      </c>
      <c r="R1352" s="23">
        <v>2</v>
      </c>
      <c r="S1352" s="23">
        <v>1.41</v>
      </c>
      <c r="T1352" s="47">
        <v>18</v>
      </c>
      <c r="U1352" s="98" t="s">
        <v>7696</v>
      </c>
      <c r="V1352" s="98" t="s">
        <v>3139</v>
      </c>
      <c r="W1352" s="69">
        <f t="shared" si="42"/>
        <v>3.1340640451272168E-2</v>
      </c>
    </row>
    <row r="1353" spans="1:23">
      <c r="A1353">
        <f t="shared" si="43"/>
        <v>648</v>
      </c>
      <c r="B1353" s="99">
        <v>44408</v>
      </c>
      <c r="C1353" s="23">
        <v>126</v>
      </c>
      <c r="D1353" s="23">
        <v>5</v>
      </c>
      <c r="E1353" s="98" t="s">
        <v>49</v>
      </c>
      <c r="F1353" s="98" t="s">
        <v>164</v>
      </c>
      <c r="G1353" s="98" t="s">
        <v>4120</v>
      </c>
      <c r="H1353" s="98" t="s">
        <v>559</v>
      </c>
      <c r="I1353" s="98" t="s">
        <v>10217</v>
      </c>
      <c r="J1353" s="99">
        <v>45056</v>
      </c>
      <c r="K1353" s="107">
        <v>18000000</v>
      </c>
      <c r="L1353" s="98" t="s">
        <v>640</v>
      </c>
      <c r="M1353" s="23">
        <v>1800</v>
      </c>
      <c r="N1353" s="23">
        <v>7</v>
      </c>
      <c r="O1353" s="107">
        <v>18000000</v>
      </c>
      <c r="P1353" s="23">
        <v>180</v>
      </c>
      <c r="Q1353" s="23">
        <v>2</v>
      </c>
      <c r="R1353" s="23">
        <v>2</v>
      </c>
      <c r="S1353" s="23">
        <v>1.41</v>
      </c>
      <c r="T1353" s="47">
        <v>18</v>
      </c>
      <c r="U1353" s="98" t="s">
        <v>7700</v>
      </c>
      <c r="V1353" s="98" t="s">
        <v>3139</v>
      </c>
      <c r="W1353" s="69">
        <f t="shared" si="42"/>
        <v>3.6330474083048958E-2</v>
      </c>
    </row>
    <row r="1354" spans="1:23">
      <c r="A1354">
        <f t="shared" si="43"/>
        <v>1106</v>
      </c>
      <c r="B1354" s="99">
        <v>44408</v>
      </c>
      <c r="C1354" s="23">
        <v>127</v>
      </c>
      <c r="D1354" s="23">
        <v>5</v>
      </c>
      <c r="E1354" s="98" t="s">
        <v>49</v>
      </c>
      <c r="F1354" s="98" t="s">
        <v>164</v>
      </c>
      <c r="G1354" s="98" t="s">
        <v>4120</v>
      </c>
      <c r="H1354" s="98" t="s">
        <v>559</v>
      </c>
      <c r="I1354" s="98" t="s">
        <v>10207</v>
      </c>
      <c r="J1354" s="99">
        <v>45514</v>
      </c>
      <c r="K1354" s="107">
        <v>18000000</v>
      </c>
      <c r="L1354" s="98" t="s">
        <v>641</v>
      </c>
      <c r="M1354" s="23">
        <v>1800</v>
      </c>
      <c r="N1354" s="23">
        <v>7</v>
      </c>
      <c r="O1354" s="107">
        <v>18000000</v>
      </c>
      <c r="P1354" s="23">
        <v>180</v>
      </c>
      <c r="Q1354" s="23">
        <v>2</v>
      </c>
      <c r="R1354" s="23">
        <v>2</v>
      </c>
      <c r="S1354" s="23">
        <v>0</v>
      </c>
      <c r="T1354" s="47">
        <v>18</v>
      </c>
      <c r="U1354" s="98" t="s">
        <v>7717</v>
      </c>
      <c r="V1354" s="98" t="s">
        <v>3139</v>
      </c>
      <c r="W1354" s="69">
        <f t="shared" si="42"/>
        <v>6.2008494345450839E-2</v>
      </c>
    </row>
    <row r="1355" spans="1:23">
      <c r="A1355">
        <f t="shared" si="43"/>
        <v>71</v>
      </c>
      <c r="B1355" s="99">
        <v>44408</v>
      </c>
      <c r="C1355" s="23">
        <v>128</v>
      </c>
      <c r="D1355" s="23">
        <v>5</v>
      </c>
      <c r="E1355" s="98" t="s">
        <v>49</v>
      </c>
      <c r="F1355" s="98" t="s">
        <v>164</v>
      </c>
      <c r="G1355" s="98" t="s">
        <v>4120</v>
      </c>
      <c r="H1355" s="98" t="s">
        <v>559</v>
      </c>
      <c r="I1355" s="98" t="s">
        <v>6996</v>
      </c>
      <c r="J1355" s="99">
        <v>44479</v>
      </c>
      <c r="K1355" s="107">
        <v>18000000</v>
      </c>
      <c r="L1355" s="98" t="s">
        <v>642</v>
      </c>
      <c r="M1355" s="23">
        <v>720</v>
      </c>
      <c r="N1355" s="23">
        <v>7</v>
      </c>
      <c r="O1355" s="107">
        <v>18000000</v>
      </c>
      <c r="P1355" s="23">
        <v>180</v>
      </c>
      <c r="Q1355" s="23">
        <v>2</v>
      </c>
      <c r="R1355" s="23">
        <v>2</v>
      </c>
      <c r="S1355" s="23">
        <v>0</v>
      </c>
      <c r="T1355" s="47">
        <v>18</v>
      </c>
      <c r="U1355" s="98" t="s">
        <v>7701</v>
      </c>
      <c r="V1355" s="98" t="s">
        <v>3139</v>
      </c>
      <c r="W1355" s="69">
        <f t="shared" si="42"/>
        <v>3.9806537961365367E-3</v>
      </c>
    </row>
    <row r="1356" spans="1:23">
      <c r="A1356">
        <f t="shared" si="43"/>
        <v>709</v>
      </c>
      <c r="B1356" s="99">
        <v>44408</v>
      </c>
      <c r="C1356" s="23">
        <v>129</v>
      </c>
      <c r="D1356" s="23">
        <v>5</v>
      </c>
      <c r="E1356" s="98" t="s">
        <v>49</v>
      </c>
      <c r="F1356" s="98" t="s">
        <v>164</v>
      </c>
      <c r="G1356" s="98" t="s">
        <v>4120</v>
      </c>
      <c r="H1356" s="98" t="s">
        <v>559</v>
      </c>
      <c r="I1356" s="98" t="s">
        <v>10073</v>
      </c>
      <c r="J1356" s="99">
        <v>45117</v>
      </c>
      <c r="K1356" s="107">
        <v>18000000</v>
      </c>
      <c r="L1356" s="98" t="s">
        <v>4447</v>
      </c>
      <c r="M1356" s="23">
        <v>1080</v>
      </c>
      <c r="N1356" s="23">
        <v>7</v>
      </c>
      <c r="O1356" s="107">
        <v>18000000</v>
      </c>
      <c r="P1356" s="23">
        <v>180</v>
      </c>
      <c r="Q1356" s="23">
        <v>2</v>
      </c>
      <c r="R1356" s="23">
        <v>2</v>
      </c>
      <c r="S1356" s="23">
        <v>0</v>
      </c>
      <c r="T1356" s="47">
        <v>18</v>
      </c>
      <c r="U1356" s="98" t="s">
        <v>7741</v>
      </c>
      <c r="V1356" s="98" t="s">
        <v>3139</v>
      </c>
      <c r="W1356" s="69">
        <f t="shared" si="42"/>
        <v>3.975047241494091E-2</v>
      </c>
    </row>
    <row r="1357" spans="1:23">
      <c r="A1357">
        <f t="shared" si="43"/>
        <v>740</v>
      </c>
      <c r="B1357" s="99">
        <v>44408</v>
      </c>
      <c r="C1357" s="23">
        <v>130</v>
      </c>
      <c r="D1357" s="23">
        <v>5</v>
      </c>
      <c r="E1357" s="98" t="s">
        <v>49</v>
      </c>
      <c r="F1357" s="98" t="s">
        <v>164</v>
      </c>
      <c r="G1357" s="98" t="s">
        <v>4120</v>
      </c>
      <c r="H1357" s="98" t="s">
        <v>559</v>
      </c>
      <c r="I1357" s="98" t="s">
        <v>6969</v>
      </c>
      <c r="J1357" s="99">
        <v>45148</v>
      </c>
      <c r="K1357" s="107">
        <v>17000000</v>
      </c>
      <c r="L1357" s="98" t="s">
        <v>4448</v>
      </c>
      <c r="M1357" s="23">
        <v>1080</v>
      </c>
      <c r="N1357" s="23">
        <v>7</v>
      </c>
      <c r="O1357" s="107">
        <v>17000000</v>
      </c>
      <c r="P1357" s="23">
        <v>180</v>
      </c>
      <c r="Q1357" s="23">
        <v>2</v>
      </c>
      <c r="R1357" s="23">
        <v>2</v>
      </c>
      <c r="S1357" s="23">
        <v>0</v>
      </c>
      <c r="T1357" s="47">
        <v>17</v>
      </c>
      <c r="U1357" s="98" t="s">
        <v>7753</v>
      </c>
      <c r="V1357" s="98" t="s">
        <v>3139</v>
      </c>
      <c r="W1357" s="69">
        <f t="shared" si="42"/>
        <v>3.9183587445538057E-2</v>
      </c>
    </row>
    <row r="1358" spans="1:23">
      <c r="A1358">
        <f t="shared" si="43"/>
        <v>899</v>
      </c>
      <c r="B1358" s="99">
        <v>44408</v>
      </c>
      <c r="C1358" s="23">
        <v>131</v>
      </c>
      <c r="D1358" s="23">
        <v>5</v>
      </c>
      <c r="E1358" s="98" t="s">
        <v>49</v>
      </c>
      <c r="F1358" s="98" t="s">
        <v>164</v>
      </c>
      <c r="G1358" s="98" t="s">
        <v>4120</v>
      </c>
      <c r="H1358" s="98" t="s">
        <v>559</v>
      </c>
      <c r="I1358" s="98" t="s">
        <v>10221</v>
      </c>
      <c r="J1358" s="99">
        <v>45307</v>
      </c>
      <c r="K1358" s="107">
        <v>27000000</v>
      </c>
      <c r="L1358" s="98" t="s">
        <v>617</v>
      </c>
      <c r="M1358" s="23">
        <v>1800</v>
      </c>
      <c r="N1358" s="23">
        <v>7</v>
      </c>
      <c r="O1358" s="107">
        <v>27000000</v>
      </c>
      <c r="P1358" s="23">
        <v>360</v>
      </c>
      <c r="Q1358" s="23">
        <v>2</v>
      </c>
      <c r="R1358" s="23">
        <v>2</v>
      </c>
      <c r="S1358" s="23">
        <v>1.41</v>
      </c>
      <c r="T1358" s="47">
        <v>16.2</v>
      </c>
      <c r="U1358" s="98" t="s">
        <v>7712</v>
      </c>
      <c r="V1358" s="98" t="s">
        <v>3139</v>
      </c>
      <c r="W1358" s="69">
        <f t="shared" si="42"/>
        <v>4.5362633612029177E-2</v>
      </c>
    </row>
    <row r="1359" spans="1:23">
      <c r="A1359">
        <f t="shared" si="43"/>
        <v>316</v>
      </c>
      <c r="B1359" s="99">
        <v>44408</v>
      </c>
      <c r="C1359" s="23">
        <v>132</v>
      </c>
      <c r="D1359" s="23">
        <v>5</v>
      </c>
      <c r="E1359" s="98" t="s">
        <v>49</v>
      </c>
      <c r="F1359" s="98" t="s">
        <v>164</v>
      </c>
      <c r="G1359" s="98" t="s">
        <v>4120</v>
      </c>
      <c r="H1359" s="98" t="s">
        <v>559</v>
      </c>
      <c r="I1359" s="98" t="s">
        <v>10213</v>
      </c>
      <c r="J1359" s="99">
        <v>44724</v>
      </c>
      <c r="K1359" s="107">
        <v>16000000</v>
      </c>
      <c r="L1359" s="98" t="s">
        <v>643</v>
      </c>
      <c r="M1359" s="23">
        <v>1800</v>
      </c>
      <c r="N1359" s="23">
        <v>7</v>
      </c>
      <c r="O1359" s="107">
        <v>16000000</v>
      </c>
      <c r="P1359" s="23">
        <v>180</v>
      </c>
      <c r="Q1359" s="23">
        <v>2</v>
      </c>
      <c r="R1359" s="23">
        <v>2</v>
      </c>
      <c r="S1359" s="23">
        <v>1.41</v>
      </c>
      <c r="T1359" s="47">
        <v>16</v>
      </c>
      <c r="U1359" s="98" t="s">
        <v>7700</v>
      </c>
      <c r="V1359" s="98" t="s">
        <v>3139</v>
      </c>
      <c r="W1359" s="69">
        <f t="shared" si="42"/>
        <v>1.5748189040114501E-2</v>
      </c>
    </row>
    <row r="1360" spans="1:23">
      <c r="A1360">
        <f t="shared" si="43"/>
        <v>679</v>
      </c>
      <c r="B1360" s="99">
        <v>44408</v>
      </c>
      <c r="C1360" s="23">
        <v>133</v>
      </c>
      <c r="D1360" s="23">
        <v>5</v>
      </c>
      <c r="E1360" s="98" t="s">
        <v>49</v>
      </c>
      <c r="F1360" s="98" t="s">
        <v>164</v>
      </c>
      <c r="G1360" s="98" t="s">
        <v>4120</v>
      </c>
      <c r="H1360" s="98" t="s">
        <v>559</v>
      </c>
      <c r="I1360" s="98" t="s">
        <v>10150</v>
      </c>
      <c r="J1360" s="99">
        <v>45087</v>
      </c>
      <c r="K1360" s="107">
        <v>16000000</v>
      </c>
      <c r="L1360" s="98" t="s">
        <v>645</v>
      </c>
      <c r="M1360" s="23">
        <v>1440</v>
      </c>
      <c r="N1360" s="23">
        <v>7</v>
      </c>
      <c r="O1360" s="107">
        <v>16000000</v>
      </c>
      <c r="P1360" s="23">
        <v>180</v>
      </c>
      <c r="Q1360" s="23">
        <v>2</v>
      </c>
      <c r="R1360" s="23">
        <v>2</v>
      </c>
      <c r="S1360" s="23">
        <v>0</v>
      </c>
      <c r="T1360" s="47">
        <v>16</v>
      </c>
      <c r="U1360" s="98" t="s">
        <v>7730</v>
      </c>
      <c r="V1360" s="98" t="s">
        <v>3139</v>
      </c>
      <c r="W1360" s="69">
        <f t="shared" si="42"/>
        <v>3.3838672019739703E-2</v>
      </c>
    </row>
    <row r="1361" spans="1:23">
      <c r="A1361">
        <f t="shared" si="43"/>
        <v>987</v>
      </c>
      <c r="B1361" s="99">
        <v>44408</v>
      </c>
      <c r="C1361" s="23">
        <v>134</v>
      </c>
      <c r="D1361" s="23">
        <v>5</v>
      </c>
      <c r="E1361" s="98" t="s">
        <v>49</v>
      </c>
      <c r="F1361" s="98" t="s">
        <v>164</v>
      </c>
      <c r="G1361" s="98" t="s">
        <v>4120</v>
      </c>
      <c r="H1361" s="98" t="s">
        <v>559</v>
      </c>
      <c r="I1361" s="98" t="s">
        <v>6468</v>
      </c>
      <c r="J1361" s="99">
        <v>45395</v>
      </c>
      <c r="K1361" s="107">
        <v>16000000</v>
      </c>
      <c r="L1361" s="98" t="s">
        <v>4449</v>
      </c>
      <c r="M1361" s="23">
        <v>1440</v>
      </c>
      <c r="N1361" s="23">
        <v>7</v>
      </c>
      <c r="O1361" s="107">
        <v>16000000</v>
      </c>
      <c r="P1361" s="23">
        <v>180</v>
      </c>
      <c r="Q1361" s="23">
        <v>2</v>
      </c>
      <c r="R1361" s="23">
        <v>2</v>
      </c>
      <c r="S1361" s="23">
        <v>0</v>
      </c>
      <c r="T1361" s="47">
        <v>16</v>
      </c>
      <c r="U1361" s="98" t="s">
        <v>7717</v>
      </c>
      <c r="V1361" s="98" t="s">
        <v>3139</v>
      </c>
      <c r="W1361" s="69">
        <f t="shared" si="42"/>
        <v>4.918817272972472E-2</v>
      </c>
    </row>
    <row r="1362" spans="1:23">
      <c r="A1362">
        <f t="shared" si="43"/>
        <v>1472</v>
      </c>
      <c r="B1362" s="99">
        <v>44408</v>
      </c>
      <c r="C1362" s="23">
        <v>135</v>
      </c>
      <c r="D1362" s="23">
        <v>5</v>
      </c>
      <c r="E1362" s="98" t="s">
        <v>49</v>
      </c>
      <c r="F1362" s="98" t="s">
        <v>164</v>
      </c>
      <c r="G1362" s="98" t="s">
        <v>4120</v>
      </c>
      <c r="H1362" s="98" t="s">
        <v>559</v>
      </c>
      <c r="I1362" s="98" t="s">
        <v>7119</v>
      </c>
      <c r="J1362" s="99">
        <v>45880</v>
      </c>
      <c r="K1362" s="107">
        <v>20000000</v>
      </c>
      <c r="L1362" s="98" t="s">
        <v>4445</v>
      </c>
      <c r="M1362" s="23">
        <v>1800</v>
      </c>
      <c r="N1362" s="23">
        <v>7</v>
      </c>
      <c r="O1362" s="107">
        <v>20000000</v>
      </c>
      <c r="P1362" s="23">
        <v>180</v>
      </c>
      <c r="Q1362" s="23">
        <v>2</v>
      </c>
      <c r="R1362" s="23">
        <v>2</v>
      </c>
      <c r="S1362" s="23">
        <v>0</v>
      </c>
      <c r="T1362" s="47">
        <v>16</v>
      </c>
      <c r="U1362" s="98" t="s">
        <v>7713</v>
      </c>
      <c r="V1362" s="98" t="s">
        <v>3139</v>
      </c>
      <c r="W1362" s="69">
        <f t="shared" si="42"/>
        <v>7.3358652743824498E-2</v>
      </c>
    </row>
    <row r="1363" spans="1:23">
      <c r="A1363">
        <f t="shared" si="43"/>
        <v>1628</v>
      </c>
      <c r="B1363" s="99">
        <v>44408</v>
      </c>
      <c r="C1363" s="23">
        <v>136</v>
      </c>
      <c r="D1363" s="23">
        <v>5</v>
      </c>
      <c r="E1363" s="98" t="s">
        <v>49</v>
      </c>
      <c r="F1363" s="98" t="s">
        <v>164</v>
      </c>
      <c r="G1363" s="98" t="s">
        <v>4120</v>
      </c>
      <c r="H1363" s="98" t="s">
        <v>559</v>
      </c>
      <c r="I1363" s="98" t="s">
        <v>6506</v>
      </c>
      <c r="J1363" s="99">
        <v>46036</v>
      </c>
      <c r="K1363" s="107">
        <v>16000000</v>
      </c>
      <c r="L1363" s="98" t="s">
        <v>7755</v>
      </c>
      <c r="M1363" s="23">
        <v>1800</v>
      </c>
      <c r="N1363" s="23">
        <v>7</v>
      </c>
      <c r="O1363" s="107">
        <v>16000000</v>
      </c>
      <c r="P1363" s="23">
        <v>180</v>
      </c>
      <c r="Q1363" s="23">
        <v>2</v>
      </c>
      <c r="R1363" s="23">
        <v>2</v>
      </c>
      <c r="S1363" s="23">
        <v>1.41</v>
      </c>
      <c r="T1363" s="47">
        <v>16</v>
      </c>
      <c r="U1363" s="98" t="s">
        <v>7700</v>
      </c>
      <c r="V1363" s="98" t="s">
        <v>3139</v>
      </c>
      <c r="W1363" s="69">
        <f t="shared" si="42"/>
        <v>8.1133075181349379E-2</v>
      </c>
    </row>
    <row r="1364" spans="1:23">
      <c r="A1364">
        <f t="shared" si="43"/>
        <v>375</v>
      </c>
      <c r="B1364" s="99">
        <v>44408</v>
      </c>
      <c r="C1364" s="23">
        <v>137</v>
      </c>
      <c r="D1364" s="23">
        <v>5</v>
      </c>
      <c r="E1364" s="98" t="s">
        <v>49</v>
      </c>
      <c r="F1364" s="98" t="s">
        <v>164</v>
      </c>
      <c r="G1364" s="98" t="s">
        <v>4120</v>
      </c>
      <c r="H1364" s="98" t="s">
        <v>559</v>
      </c>
      <c r="I1364" s="98" t="s">
        <v>10202</v>
      </c>
      <c r="J1364" s="99">
        <v>44783</v>
      </c>
      <c r="K1364" s="107">
        <v>15000000</v>
      </c>
      <c r="L1364" s="98" t="s">
        <v>648</v>
      </c>
      <c r="M1364" s="23">
        <v>1800</v>
      </c>
      <c r="N1364" s="23">
        <v>7</v>
      </c>
      <c r="O1364" s="107">
        <v>15000000</v>
      </c>
      <c r="P1364" s="23">
        <v>180</v>
      </c>
      <c r="Q1364" s="23">
        <v>2</v>
      </c>
      <c r="R1364" s="23">
        <v>2</v>
      </c>
      <c r="S1364" s="23">
        <v>1.41</v>
      </c>
      <c r="T1364" s="47">
        <v>15</v>
      </c>
      <c r="U1364" s="98" t="s">
        <v>7737</v>
      </c>
      <c r="V1364" s="98" t="s">
        <v>3139</v>
      </c>
      <c r="W1364" s="69">
        <f t="shared" si="42"/>
        <v>1.7520483257643209E-2</v>
      </c>
    </row>
    <row r="1365" spans="1:23">
      <c r="A1365">
        <f t="shared" si="43"/>
        <v>559</v>
      </c>
      <c r="B1365" s="99">
        <v>44408</v>
      </c>
      <c r="C1365" s="23">
        <v>138</v>
      </c>
      <c r="D1365" s="23">
        <v>5</v>
      </c>
      <c r="E1365" s="98" t="s">
        <v>49</v>
      </c>
      <c r="F1365" s="98" t="s">
        <v>164</v>
      </c>
      <c r="G1365" s="98" t="s">
        <v>4120</v>
      </c>
      <c r="H1365" s="98" t="s">
        <v>559</v>
      </c>
      <c r="I1365" s="98" t="s">
        <v>6792</v>
      </c>
      <c r="J1365" s="99">
        <v>44967</v>
      </c>
      <c r="K1365" s="107">
        <v>15000000</v>
      </c>
      <c r="L1365" s="98" t="s">
        <v>649</v>
      </c>
      <c r="M1365" s="23">
        <v>1800</v>
      </c>
      <c r="N1365" s="23">
        <v>7</v>
      </c>
      <c r="O1365" s="107">
        <v>15000000</v>
      </c>
      <c r="P1365" s="23">
        <v>180</v>
      </c>
      <c r="Q1365" s="23">
        <v>2</v>
      </c>
      <c r="R1365" s="23">
        <v>2</v>
      </c>
      <c r="S1365" s="23">
        <v>0</v>
      </c>
      <c r="T1365" s="47">
        <v>15</v>
      </c>
      <c r="U1365" s="98" t="s">
        <v>7756</v>
      </c>
      <c r="V1365" s="98" t="s">
        <v>3139</v>
      </c>
      <c r="W1365" s="69">
        <f t="shared" si="42"/>
        <v>2.6117200376060145E-2</v>
      </c>
    </row>
    <row r="1366" spans="1:23">
      <c r="A1366">
        <f t="shared" si="43"/>
        <v>862</v>
      </c>
      <c r="B1366" s="99">
        <v>44408</v>
      </c>
      <c r="C1366" s="23">
        <v>139</v>
      </c>
      <c r="D1366" s="23">
        <v>5</v>
      </c>
      <c r="E1366" s="98" t="s">
        <v>49</v>
      </c>
      <c r="F1366" s="98" t="s">
        <v>164</v>
      </c>
      <c r="G1366" s="98" t="s">
        <v>4120</v>
      </c>
      <c r="H1366" s="98" t="s">
        <v>559</v>
      </c>
      <c r="I1366" s="98" t="s">
        <v>10146</v>
      </c>
      <c r="J1366" s="99">
        <v>45270</v>
      </c>
      <c r="K1366" s="107">
        <v>15000000</v>
      </c>
      <c r="L1366" s="98" t="s">
        <v>650</v>
      </c>
      <c r="M1366" s="23">
        <v>1800</v>
      </c>
      <c r="N1366" s="23">
        <v>7</v>
      </c>
      <c r="O1366" s="107">
        <v>15000000</v>
      </c>
      <c r="P1366" s="23">
        <v>180</v>
      </c>
      <c r="Q1366" s="23">
        <v>2</v>
      </c>
      <c r="R1366" s="23">
        <v>2</v>
      </c>
      <c r="S1366" s="23">
        <v>1.41</v>
      </c>
      <c r="T1366" s="47">
        <v>15</v>
      </c>
      <c r="U1366" s="98" t="s">
        <v>7700</v>
      </c>
      <c r="V1366" s="98" t="s">
        <v>3139</v>
      </c>
      <c r="W1366" s="69">
        <f t="shared" si="42"/>
        <v>4.0273750848235861E-2</v>
      </c>
    </row>
    <row r="1367" spans="1:23">
      <c r="A1367">
        <f t="shared" si="43"/>
        <v>925</v>
      </c>
      <c r="B1367" s="99">
        <v>44408</v>
      </c>
      <c r="C1367" s="23">
        <v>140</v>
      </c>
      <c r="D1367" s="23">
        <v>5</v>
      </c>
      <c r="E1367" s="98" t="s">
        <v>49</v>
      </c>
      <c r="F1367" s="98" t="s">
        <v>164</v>
      </c>
      <c r="G1367" s="98" t="s">
        <v>4120</v>
      </c>
      <c r="H1367" s="98" t="s">
        <v>559</v>
      </c>
      <c r="I1367" s="98" t="s">
        <v>10147</v>
      </c>
      <c r="J1367" s="99">
        <v>45333</v>
      </c>
      <c r="K1367" s="107">
        <v>15000000</v>
      </c>
      <c r="L1367" s="98" t="s">
        <v>652</v>
      </c>
      <c r="M1367" s="23">
        <v>1800</v>
      </c>
      <c r="N1367" s="23">
        <v>7</v>
      </c>
      <c r="O1367" s="107">
        <v>15000000</v>
      </c>
      <c r="P1367" s="23">
        <v>180</v>
      </c>
      <c r="Q1367" s="23">
        <v>2</v>
      </c>
      <c r="R1367" s="23">
        <v>2</v>
      </c>
      <c r="S1367" s="23">
        <v>0</v>
      </c>
      <c r="T1367" s="47">
        <v>15</v>
      </c>
      <c r="U1367" s="98" t="s">
        <v>7738</v>
      </c>
      <c r="V1367" s="98" t="s">
        <v>3139</v>
      </c>
      <c r="W1367" s="69">
        <f t="shared" si="42"/>
        <v>4.3217192035519915E-2</v>
      </c>
    </row>
    <row r="1368" spans="1:23">
      <c r="A1368">
        <f t="shared" si="43"/>
        <v>588</v>
      </c>
      <c r="B1368" s="99">
        <v>44408</v>
      </c>
      <c r="C1368" s="23">
        <v>141</v>
      </c>
      <c r="D1368" s="23">
        <v>5</v>
      </c>
      <c r="E1368" s="98" t="s">
        <v>49</v>
      </c>
      <c r="F1368" s="98" t="s">
        <v>164</v>
      </c>
      <c r="G1368" s="98" t="s">
        <v>4120</v>
      </c>
      <c r="H1368" s="98" t="s">
        <v>559</v>
      </c>
      <c r="I1368" s="98" t="s">
        <v>6879</v>
      </c>
      <c r="J1368" s="99">
        <v>44996</v>
      </c>
      <c r="K1368" s="107">
        <v>15000000</v>
      </c>
      <c r="L1368" s="98" t="s">
        <v>653</v>
      </c>
      <c r="M1368" s="23">
        <v>1440</v>
      </c>
      <c r="N1368" s="23">
        <v>7</v>
      </c>
      <c r="O1368" s="107">
        <v>15000000</v>
      </c>
      <c r="P1368" s="23">
        <v>180</v>
      </c>
      <c r="Q1368" s="23">
        <v>2</v>
      </c>
      <c r="R1368" s="23">
        <v>2</v>
      </c>
      <c r="S1368" s="23">
        <v>0</v>
      </c>
      <c r="T1368" s="47">
        <v>15</v>
      </c>
      <c r="U1368" s="98" t="s">
        <v>7696</v>
      </c>
      <c r="V1368" s="98" t="s">
        <v>3139</v>
      </c>
      <c r="W1368" s="69">
        <f t="shared" si="42"/>
        <v>2.7472117747984554E-2</v>
      </c>
    </row>
    <row r="1369" spans="1:23">
      <c r="A1369">
        <f t="shared" si="43"/>
        <v>1014</v>
      </c>
      <c r="B1369" s="99">
        <v>44408</v>
      </c>
      <c r="C1369" s="23">
        <v>142</v>
      </c>
      <c r="D1369" s="23">
        <v>5</v>
      </c>
      <c r="E1369" s="98" t="s">
        <v>49</v>
      </c>
      <c r="F1369" s="98" t="s">
        <v>164</v>
      </c>
      <c r="G1369" s="98" t="s">
        <v>4120</v>
      </c>
      <c r="H1369" s="98" t="s">
        <v>559</v>
      </c>
      <c r="I1369" s="98" t="s">
        <v>10149</v>
      </c>
      <c r="J1369" s="99">
        <v>45422</v>
      </c>
      <c r="K1369" s="107">
        <v>15000000</v>
      </c>
      <c r="L1369" s="98" t="s">
        <v>656</v>
      </c>
      <c r="M1369" s="23">
        <v>1800</v>
      </c>
      <c r="N1369" s="23">
        <v>7</v>
      </c>
      <c r="O1369" s="107">
        <v>15000000</v>
      </c>
      <c r="P1369" s="23">
        <v>180</v>
      </c>
      <c r="Q1369" s="23">
        <v>2</v>
      </c>
      <c r="R1369" s="23">
        <v>2</v>
      </c>
      <c r="S1369" s="23">
        <v>0</v>
      </c>
      <c r="T1369" s="47">
        <v>15</v>
      </c>
      <c r="U1369" s="98" t="s">
        <v>7701</v>
      </c>
      <c r="V1369" s="98" t="s">
        <v>3139</v>
      </c>
      <c r="W1369" s="69">
        <f t="shared" si="42"/>
        <v>4.7375386728667236E-2</v>
      </c>
    </row>
    <row r="1370" spans="1:23">
      <c r="A1370">
        <f t="shared" si="43"/>
        <v>1014</v>
      </c>
      <c r="B1370" s="99">
        <v>44408</v>
      </c>
      <c r="C1370" s="23">
        <v>143</v>
      </c>
      <c r="D1370" s="23">
        <v>5</v>
      </c>
      <c r="E1370" s="98" t="s">
        <v>49</v>
      </c>
      <c r="F1370" s="98" t="s">
        <v>164</v>
      </c>
      <c r="G1370" s="98" t="s">
        <v>4120</v>
      </c>
      <c r="H1370" s="98" t="s">
        <v>559</v>
      </c>
      <c r="I1370" s="98" t="s">
        <v>10149</v>
      </c>
      <c r="J1370" s="99">
        <v>45422</v>
      </c>
      <c r="K1370" s="107">
        <v>15000000</v>
      </c>
      <c r="L1370" s="98" t="s">
        <v>657</v>
      </c>
      <c r="M1370" s="23">
        <v>1800</v>
      </c>
      <c r="N1370" s="23">
        <v>7</v>
      </c>
      <c r="O1370" s="107">
        <v>15000000</v>
      </c>
      <c r="P1370" s="23">
        <v>180</v>
      </c>
      <c r="Q1370" s="23">
        <v>2</v>
      </c>
      <c r="R1370" s="23">
        <v>2</v>
      </c>
      <c r="S1370" s="23">
        <v>1.41</v>
      </c>
      <c r="T1370" s="47">
        <v>15</v>
      </c>
      <c r="U1370" s="98" t="s">
        <v>7717</v>
      </c>
      <c r="V1370" s="98" t="s">
        <v>3139</v>
      </c>
      <c r="W1370" s="69">
        <f t="shared" si="42"/>
        <v>4.7375386728667236E-2</v>
      </c>
    </row>
    <row r="1371" spans="1:23">
      <c r="A1371">
        <f t="shared" si="43"/>
        <v>1061</v>
      </c>
      <c r="B1371" s="99">
        <v>44408</v>
      </c>
      <c r="C1371" s="23">
        <v>144</v>
      </c>
      <c r="D1371" s="23">
        <v>5</v>
      </c>
      <c r="E1371" s="98" t="s">
        <v>49</v>
      </c>
      <c r="F1371" s="98" t="s">
        <v>164</v>
      </c>
      <c r="G1371" s="98" t="s">
        <v>4120</v>
      </c>
      <c r="H1371" s="98" t="s">
        <v>559</v>
      </c>
      <c r="I1371" s="98" t="s">
        <v>10220</v>
      </c>
      <c r="J1371" s="99">
        <v>45469</v>
      </c>
      <c r="K1371" s="107">
        <v>20000000</v>
      </c>
      <c r="L1371" s="98" t="s">
        <v>634</v>
      </c>
      <c r="M1371" s="23">
        <v>1800</v>
      </c>
      <c r="N1371" s="23">
        <v>7</v>
      </c>
      <c r="O1371" s="107">
        <v>20000000</v>
      </c>
      <c r="P1371" s="23">
        <v>180</v>
      </c>
      <c r="Q1371" s="23">
        <v>2</v>
      </c>
      <c r="R1371" s="23">
        <v>2</v>
      </c>
      <c r="S1371" s="23">
        <v>0</v>
      </c>
      <c r="T1371" s="47">
        <v>15</v>
      </c>
      <c r="U1371" s="98" t="s">
        <v>7713</v>
      </c>
      <c r="V1371" s="98" t="s">
        <v>3139</v>
      </c>
      <c r="W1371" s="69">
        <f t="shared" si="42"/>
        <v>4.9571287296958519E-2</v>
      </c>
    </row>
    <row r="1372" spans="1:23">
      <c r="A1372">
        <f t="shared" si="43"/>
        <v>406</v>
      </c>
      <c r="B1372" s="99">
        <v>44408</v>
      </c>
      <c r="C1372" s="23">
        <v>145</v>
      </c>
      <c r="D1372" s="23">
        <v>5</v>
      </c>
      <c r="E1372" s="98" t="s">
        <v>49</v>
      </c>
      <c r="F1372" s="98" t="s">
        <v>164</v>
      </c>
      <c r="G1372" s="98" t="s">
        <v>4120</v>
      </c>
      <c r="H1372" s="98" t="s">
        <v>559</v>
      </c>
      <c r="I1372" s="98" t="s">
        <v>10218</v>
      </c>
      <c r="J1372" s="99">
        <v>44814</v>
      </c>
      <c r="K1372" s="107">
        <v>15000000</v>
      </c>
      <c r="L1372" s="98" t="s">
        <v>659</v>
      </c>
      <c r="M1372" s="23">
        <v>1080</v>
      </c>
      <c r="N1372" s="23">
        <v>7</v>
      </c>
      <c r="O1372" s="107">
        <v>15000000</v>
      </c>
      <c r="P1372" s="23">
        <v>180</v>
      </c>
      <c r="Q1372" s="23">
        <v>2</v>
      </c>
      <c r="R1372" s="23">
        <v>2</v>
      </c>
      <c r="S1372" s="23">
        <v>0</v>
      </c>
      <c r="T1372" s="47">
        <v>15</v>
      </c>
      <c r="U1372" s="98" t="s">
        <v>7757</v>
      </c>
      <c r="V1372" s="98" t="s">
        <v>3139</v>
      </c>
      <c r="W1372" s="69">
        <f t="shared" si="42"/>
        <v>1.8968843206941716E-2</v>
      </c>
    </row>
    <row r="1373" spans="1:23">
      <c r="A1373">
        <f t="shared" si="43"/>
        <v>587</v>
      </c>
      <c r="B1373" s="99">
        <v>44408</v>
      </c>
      <c r="C1373" s="23">
        <v>146</v>
      </c>
      <c r="D1373" s="23">
        <v>5</v>
      </c>
      <c r="E1373" s="98" t="s">
        <v>49</v>
      </c>
      <c r="F1373" s="98" t="s">
        <v>164</v>
      </c>
      <c r="G1373" s="98" t="s">
        <v>4120</v>
      </c>
      <c r="H1373" s="98" t="s">
        <v>559</v>
      </c>
      <c r="I1373" s="98" t="s">
        <v>10133</v>
      </c>
      <c r="J1373" s="99">
        <v>44995</v>
      </c>
      <c r="K1373" s="107">
        <v>15000000</v>
      </c>
      <c r="L1373" s="98" t="s">
        <v>4450</v>
      </c>
      <c r="M1373" s="23">
        <v>1080</v>
      </c>
      <c r="N1373" s="23">
        <v>7</v>
      </c>
      <c r="O1373" s="107">
        <v>15000000</v>
      </c>
      <c r="P1373" s="23">
        <v>1080</v>
      </c>
      <c r="Q1373" s="23">
        <v>2</v>
      </c>
      <c r="R1373" s="23">
        <v>2</v>
      </c>
      <c r="S1373" s="23">
        <v>0</v>
      </c>
      <c r="T1373" s="47">
        <v>15</v>
      </c>
      <c r="U1373" s="98" t="s">
        <v>7758</v>
      </c>
      <c r="V1373" s="98" t="s">
        <v>3139</v>
      </c>
      <c r="W1373" s="69">
        <f t="shared" si="42"/>
        <v>2.7425396459297504E-2</v>
      </c>
    </row>
    <row r="1374" spans="1:23">
      <c r="A1374">
        <f t="shared" si="43"/>
        <v>1318</v>
      </c>
      <c r="B1374" s="99">
        <v>44408</v>
      </c>
      <c r="C1374" s="23">
        <v>147</v>
      </c>
      <c r="D1374" s="23">
        <v>5</v>
      </c>
      <c r="E1374" s="98" t="s">
        <v>49</v>
      </c>
      <c r="F1374" s="98" t="s">
        <v>164</v>
      </c>
      <c r="G1374" s="98" t="s">
        <v>4120</v>
      </c>
      <c r="H1374" s="98" t="s">
        <v>559</v>
      </c>
      <c r="I1374" s="98" t="s">
        <v>10133</v>
      </c>
      <c r="J1374" s="99">
        <v>45726</v>
      </c>
      <c r="K1374" s="107">
        <v>15000000</v>
      </c>
      <c r="L1374" s="98" t="s">
        <v>4451</v>
      </c>
      <c r="M1374" s="23">
        <v>1800</v>
      </c>
      <c r="N1374" s="23">
        <v>7</v>
      </c>
      <c r="O1374" s="107">
        <v>15000000</v>
      </c>
      <c r="P1374" s="23">
        <v>180</v>
      </c>
      <c r="Q1374" s="23">
        <v>2</v>
      </c>
      <c r="R1374" s="23">
        <v>2</v>
      </c>
      <c r="S1374" s="23">
        <v>0</v>
      </c>
      <c r="T1374" s="47">
        <v>15</v>
      </c>
      <c r="U1374" s="98" t="s">
        <v>7700</v>
      </c>
      <c r="V1374" s="98" t="s">
        <v>3139</v>
      </c>
      <c r="W1374" s="69">
        <f t="shared" si="42"/>
        <v>6.1578658489530001E-2</v>
      </c>
    </row>
    <row r="1375" spans="1:23">
      <c r="A1375">
        <f t="shared" si="43"/>
        <v>1440</v>
      </c>
      <c r="B1375" s="99">
        <v>44408</v>
      </c>
      <c r="C1375" s="23">
        <v>148</v>
      </c>
      <c r="D1375" s="23">
        <v>5</v>
      </c>
      <c r="E1375" s="98" t="s">
        <v>49</v>
      </c>
      <c r="F1375" s="98" t="s">
        <v>164</v>
      </c>
      <c r="G1375" s="98" t="s">
        <v>4120</v>
      </c>
      <c r="H1375" s="98" t="s">
        <v>559</v>
      </c>
      <c r="I1375" s="98" t="s">
        <v>10073</v>
      </c>
      <c r="J1375" s="99">
        <v>45848</v>
      </c>
      <c r="K1375" s="107">
        <v>15000000</v>
      </c>
      <c r="L1375" s="98" t="s">
        <v>4452</v>
      </c>
      <c r="M1375" s="23">
        <v>1800</v>
      </c>
      <c r="N1375" s="23">
        <v>7</v>
      </c>
      <c r="O1375" s="107">
        <v>15000000</v>
      </c>
      <c r="P1375" s="23">
        <v>180</v>
      </c>
      <c r="Q1375" s="23">
        <v>2</v>
      </c>
      <c r="R1375" s="23">
        <v>2</v>
      </c>
      <c r="S1375" s="23">
        <v>0</v>
      </c>
      <c r="T1375" s="47">
        <v>15</v>
      </c>
      <c r="U1375" s="98" t="s">
        <v>7739</v>
      </c>
      <c r="V1375" s="98" t="s">
        <v>3139</v>
      </c>
      <c r="W1375" s="69">
        <f t="shared" si="42"/>
        <v>6.7278655709349919E-2</v>
      </c>
    </row>
    <row r="1376" spans="1:23">
      <c r="A1376">
        <f t="shared" si="43"/>
        <v>1440</v>
      </c>
      <c r="B1376" s="99">
        <v>44408</v>
      </c>
      <c r="C1376" s="23">
        <v>149</v>
      </c>
      <c r="D1376" s="23">
        <v>5</v>
      </c>
      <c r="E1376" s="98" t="s">
        <v>49</v>
      </c>
      <c r="F1376" s="98" t="s">
        <v>164</v>
      </c>
      <c r="G1376" s="98" t="s">
        <v>4120</v>
      </c>
      <c r="H1376" s="98" t="s">
        <v>559</v>
      </c>
      <c r="I1376" s="98" t="s">
        <v>10073</v>
      </c>
      <c r="J1376" s="99">
        <v>45848</v>
      </c>
      <c r="K1376" s="107">
        <v>15000000</v>
      </c>
      <c r="L1376" s="98" t="s">
        <v>4453</v>
      </c>
      <c r="M1376" s="23">
        <v>1800</v>
      </c>
      <c r="N1376" s="23">
        <v>7</v>
      </c>
      <c r="O1376" s="107">
        <v>15000000</v>
      </c>
      <c r="P1376" s="23">
        <v>180</v>
      </c>
      <c r="Q1376" s="23">
        <v>2</v>
      </c>
      <c r="R1376" s="23">
        <v>2</v>
      </c>
      <c r="S1376" s="23">
        <v>0</v>
      </c>
      <c r="T1376" s="47">
        <v>15</v>
      </c>
      <c r="U1376" s="98" t="s">
        <v>7730</v>
      </c>
      <c r="V1376" s="98" t="s">
        <v>3139</v>
      </c>
      <c r="W1376" s="69">
        <f t="shared" si="42"/>
        <v>6.7278655709349919E-2</v>
      </c>
    </row>
    <row r="1377" spans="1:23">
      <c r="A1377">
        <f t="shared" si="43"/>
        <v>709</v>
      </c>
      <c r="B1377" s="99">
        <v>44408</v>
      </c>
      <c r="C1377" s="23">
        <v>150</v>
      </c>
      <c r="D1377" s="23">
        <v>5</v>
      </c>
      <c r="E1377" s="98" t="s">
        <v>49</v>
      </c>
      <c r="F1377" s="98" t="s">
        <v>164</v>
      </c>
      <c r="G1377" s="98" t="s">
        <v>4120</v>
      </c>
      <c r="H1377" s="98" t="s">
        <v>559</v>
      </c>
      <c r="I1377" s="98" t="s">
        <v>10073</v>
      </c>
      <c r="J1377" s="99">
        <v>45117</v>
      </c>
      <c r="K1377" s="107">
        <v>15000000</v>
      </c>
      <c r="L1377" s="98" t="s">
        <v>4454</v>
      </c>
      <c r="M1377" s="23">
        <v>1080</v>
      </c>
      <c r="N1377" s="23">
        <v>7</v>
      </c>
      <c r="O1377" s="107">
        <v>15000000</v>
      </c>
      <c r="P1377" s="23">
        <v>180</v>
      </c>
      <c r="Q1377" s="23">
        <v>2</v>
      </c>
      <c r="R1377" s="23">
        <v>2</v>
      </c>
      <c r="S1377" s="23">
        <v>0</v>
      </c>
      <c r="T1377" s="47">
        <v>15</v>
      </c>
      <c r="U1377" s="98" t="s">
        <v>7759</v>
      </c>
      <c r="V1377" s="98" t="s">
        <v>3139</v>
      </c>
      <c r="W1377" s="69">
        <f t="shared" si="42"/>
        <v>3.3125393679117425E-2</v>
      </c>
    </row>
    <row r="1378" spans="1:23">
      <c r="A1378">
        <f t="shared" si="43"/>
        <v>740</v>
      </c>
      <c r="B1378" s="99">
        <v>44408</v>
      </c>
      <c r="C1378" s="23">
        <v>151</v>
      </c>
      <c r="D1378" s="23">
        <v>5</v>
      </c>
      <c r="E1378" s="98" t="s">
        <v>49</v>
      </c>
      <c r="F1378" s="98" t="s">
        <v>164</v>
      </c>
      <c r="G1378" s="98" t="s">
        <v>4120</v>
      </c>
      <c r="H1378" s="98" t="s">
        <v>559</v>
      </c>
      <c r="I1378" s="98" t="s">
        <v>6969</v>
      </c>
      <c r="J1378" s="99">
        <v>45148</v>
      </c>
      <c r="K1378" s="107">
        <v>15000000</v>
      </c>
      <c r="L1378" s="98" t="s">
        <v>4455</v>
      </c>
      <c r="M1378" s="23">
        <v>1080</v>
      </c>
      <c r="N1378" s="23">
        <v>7</v>
      </c>
      <c r="O1378" s="107">
        <v>15000000</v>
      </c>
      <c r="P1378" s="23">
        <v>180</v>
      </c>
      <c r="Q1378" s="23">
        <v>2</v>
      </c>
      <c r="R1378" s="23">
        <v>2</v>
      </c>
      <c r="S1378" s="23">
        <v>0</v>
      </c>
      <c r="T1378" s="47">
        <v>15</v>
      </c>
      <c r="U1378" s="98" t="s">
        <v>7760</v>
      </c>
      <c r="V1378" s="98" t="s">
        <v>3139</v>
      </c>
      <c r="W1378" s="69">
        <f t="shared" si="42"/>
        <v>3.4573753628415936E-2</v>
      </c>
    </row>
    <row r="1379" spans="1:23">
      <c r="A1379">
        <f t="shared" si="43"/>
        <v>375</v>
      </c>
      <c r="B1379" s="99">
        <v>44408</v>
      </c>
      <c r="C1379" s="23">
        <v>152</v>
      </c>
      <c r="D1379" s="23">
        <v>5</v>
      </c>
      <c r="E1379" s="98" t="s">
        <v>49</v>
      </c>
      <c r="F1379" s="98" t="s">
        <v>164</v>
      </c>
      <c r="G1379" s="98" t="s">
        <v>4120</v>
      </c>
      <c r="H1379" s="98" t="s">
        <v>559</v>
      </c>
      <c r="I1379" s="98" t="s">
        <v>6969</v>
      </c>
      <c r="J1379" s="99">
        <v>44783</v>
      </c>
      <c r="K1379" s="107">
        <v>15000000</v>
      </c>
      <c r="L1379" s="98" t="s">
        <v>4456</v>
      </c>
      <c r="M1379" s="23">
        <v>720</v>
      </c>
      <c r="N1379" s="23">
        <v>7</v>
      </c>
      <c r="O1379" s="107">
        <v>15000000</v>
      </c>
      <c r="P1379" s="23">
        <v>180</v>
      </c>
      <c r="Q1379" s="23">
        <v>2</v>
      </c>
      <c r="R1379" s="23">
        <v>2</v>
      </c>
      <c r="S1379" s="23">
        <v>0</v>
      </c>
      <c r="T1379" s="47">
        <v>15</v>
      </c>
      <c r="U1379" s="98" t="s">
        <v>7760</v>
      </c>
      <c r="V1379" s="98" t="s">
        <v>3139</v>
      </c>
      <c r="W1379" s="69">
        <f t="shared" si="42"/>
        <v>1.7520483257643209E-2</v>
      </c>
    </row>
    <row r="1380" spans="1:23">
      <c r="A1380">
        <f t="shared" si="43"/>
        <v>772</v>
      </c>
      <c r="B1380" s="99">
        <v>44408</v>
      </c>
      <c r="C1380" s="23">
        <v>153</v>
      </c>
      <c r="D1380" s="23">
        <v>5</v>
      </c>
      <c r="E1380" s="98" t="s">
        <v>49</v>
      </c>
      <c r="F1380" s="98" t="s">
        <v>164</v>
      </c>
      <c r="G1380" s="98" t="s">
        <v>4120</v>
      </c>
      <c r="H1380" s="98" t="s">
        <v>559</v>
      </c>
      <c r="I1380" s="98" t="s">
        <v>10159</v>
      </c>
      <c r="J1380" s="99">
        <v>45180</v>
      </c>
      <c r="K1380" s="107">
        <v>15000000</v>
      </c>
      <c r="L1380" s="98" t="s">
        <v>7761</v>
      </c>
      <c r="M1380" s="23">
        <v>1080</v>
      </c>
      <c r="N1380" s="23">
        <v>7</v>
      </c>
      <c r="O1380" s="107">
        <v>15000000</v>
      </c>
      <c r="P1380" s="23">
        <v>180</v>
      </c>
      <c r="Q1380" s="23">
        <v>2</v>
      </c>
      <c r="R1380" s="23">
        <v>2</v>
      </c>
      <c r="S1380" s="23">
        <v>1.41</v>
      </c>
      <c r="T1380" s="47">
        <v>15</v>
      </c>
      <c r="U1380" s="98" t="s">
        <v>7739</v>
      </c>
      <c r="V1380" s="98" t="s">
        <v>3139</v>
      </c>
      <c r="W1380" s="69">
        <f t="shared" si="42"/>
        <v>3.6068834866401486E-2</v>
      </c>
    </row>
    <row r="1381" spans="1:23">
      <c r="A1381">
        <f t="shared" si="43"/>
        <v>439</v>
      </c>
      <c r="B1381" s="99">
        <v>44408</v>
      </c>
      <c r="C1381" s="23">
        <v>154</v>
      </c>
      <c r="D1381" s="23">
        <v>5</v>
      </c>
      <c r="E1381" s="98" t="s">
        <v>49</v>
      </c>
      <c r="F1381" s="98" t="s">
        <v>164</v>
      </c>
      <c r="G1381" s="98" t="s">
        <v>4120</v>
      </c>
      <c r="H1381" s="98" t="s">
        <v>559</v>
      </c>
      <c r="I1381" s="98" t="s">
        <v>6335</v>
      </c>
      <c r="J1381" s="99">
        <v>44847</v>
      </c>
      <c r="K1381" s="107">
        <v>15000000</v>
      </c>
      <c r="L1381" s="98" t="s">
        <v>7762</v>
      </c>
      <c r="M1381" s="23">
        <v>720</v>
      </c>
      <c r="N1381" s="23">
        <v>7</v>
      </c>
      <c r="O1381" s="107">
        <v>15000000</v>
      </c>
      <c r="P1381" s="23">
        <v>180</v>
      </c>
      <c r="Q1381" s="23">
        <v>2</v>
      </c>
      <c r="R1381" s="23">
        <v>2</v>
      </c>
      <c r="S1381" s="23">
        <v>0</v>
      </c>
      <c r="T1381" s="47">
        <v>15</v>
      </c>
      <c r="U1381" s="98" t="s">
        <v>7700</v>
      </c>
      <c r="V1381" s="98" t="s">
        <v>3139</v>
      </c>
      <c r="W1381" s="69">
        <f t="shared" si="42"/>
        <v>2.0510645733614316E-2</v>
      </c>
    </row>
    <row r="1382" spans="1:23">
      <c r="A1382">
        <f t="shared" si="43"/>
        <v>1535</v>
      </c>
      <c r="B1382" s="99">
        <v>44408</v>
      </c>
      <c r="C1382" s="23">
        <v>155</v>
      </c>
      <c r="D1382" s="23">
        <v>5</v>
      </c>
      <c r="E1382" s="98" t="s">
        <v>49</v>
      </c>
      <c r="F1382" s="98" t="s">
        <v>164</v>
      </c>
      <c r="G1382" s="98" t="s">
        <v>4120</v>
      </c>
      <c r="H1382" s="98" t="s">
        <v>559</v>
      </c>
      <c r="I1382" s="98" t="s">
        <v>6335</v>
      </c>
      <c r="J1382" s="99">
        <v>45943</v>
      </c>
      <c r="K1382" s="107">
        <v>15000000</v>
      </c>
      <c r="L1382" s="98" t="s">
        <v>7763</v>
      </c>
      <c r="M1382" s="23">
        <v>1800</v>
      </c>
      <c r="N1382" s="23">
        <v>7</v>
      </c>
      <c r="O1382" s="107">
        <v>15000000</v>
      </c>
      <c r="P1382" s="23">
        <v>180</v>
      </c>
      <c r="Q1382" s="23">
        <v>2</v>
      </c>
      <c r="R1382" s="23">
        <v>2</v>
      </c>
      <c r="S1382" s="23">
        <v>0</v>
      </c>
      <c r="T1382" s="47">
        <v>15</v>
      </c>
      <c r="U1382" s="98" t="s">
        <v>7728</v>
      </c>
      <c r="V1382" s="98" t="s">
        <v>3139</v>
      </c>
      <c r="W1382" s="69">
        <f t="shared" si="42"/>
        <v>7.1717178134619544E-2</v>
      </c>
    </row>
    <row r="1383" spans="1:23">
      <c r="A1383">
        <f t="shared" si="43"/>
        <v>1565</v>
      </c>
      <c r="B1383" s="99">
        <v>44408</v>
      </c>
      <c r="C1383" s="23">
        <v>156</v>
      </c>
      <c r="D1383" s="23">
        <v>5</v>
      </c>
      <c r="E1383" s="98" t="s">
        <v>49</v>
      </c>
      <c r="F1383" s="98" t="s">
        <v>164</v>
      </c>
      <c r="G1383" s="98" t="s">
        <v>4120</v>
      </c>
      <c r="H1383" s="98" t="s">
        <v>559</v>
      </c>
      <c r="I1383" s="98" t="s">
        <v>6851</v>
      </c>
      <c r="J1383" s="99">
        <v>45973</v>
      </c>
      <c r="K1383" s="107">
        <v>15000000</v>
      </c>
      <c r="L1383" s="98" t="s">
        <v>7764</v>
      </c>
      <c r="M1383" s="23">
        <v>1800</v>
      </c>
      <c r="N1383" s="23">
        <v>7</v>
      </c>
      <c r="O1383" s="107">
        <v>15000000</v>
      </c>
      <c r="P1383" s="23">
        <v>180</v>
      </c>
      <c r="Q1383" s="23">
        <v>2</v>
      </c>
      <c r="R1383" s="23">
        <v>2</v>
      </c>
      <c r="S1383" s="23">
        <v>0</v>
      </c>
      <c r="T1383" s="47">
        <v>15</v>
      </c>
      <c r="U1383" s="98" t="s">
        <v>7742</v>
      </c>
      <c r="V1383" s="98" t="s">
        <v>3139</v>
      </c>
      <c r="W1383" s="69">
        <f t="shared" si="42"/>
        <v>7.3118816795230995E-2</v>
      </c>
    </row>
    <row r="1384" spans="1:23">
      <c r="A1384">
        <f t="shared" si="43"/>
        <v>1593</v>
      </c>
      <c r="B1384" s="99">
        <v>44408</v>
      </c>
      <c r="C1384" s="23">
        <v>157</v>
      </c>
      <c r="D1384" s="23">
        <v>5</v>
      </c>
      <c r="E1384" s="98" t="s">
        <v>49</v>
      </c>
      <c r="F1384" s="98" t="s">
        <v>164</v>
      </c>
      <c r="G1384" s="98" t="s">
        <v>4120</v>
      </c>
      <c r="H1384" s="98" t="s">
        <v>559</v>
      </c>
      <c r="I1384" s="98" t="s">
        <v>10075</v>
      </c>
      <c r="J1384" s="99">
        <v>46001</v>
      </c>
      <c r="K1384" s="107">
        <v>15000000</v>
      </c>
      <c r="L1384" s="98" t="s">
        <v>7765</v>
      </c>
      <c r="M1384" s="23">
        <v>1800</v>
      </c>
      <c r="N1384" s="23">
        <v>7</v>
      </c>
      <c r="O1384" s="107">
        <v>15000000</v>
      </c>
      <c r="P1384" s="23">
        <v>180</v>
      </c>
      <c r="Q1384" s="23">
        <v>2</v>
      </c>
      <c r="R1384" s="23">
        <v>2</v>
      </c>
      <c r="S1384" s="23">
        <v>0</v>
      </c>
      <c r="T1384" s="47">
        <v>15</v>
      </c>
      <c r="U1384" s="98" t="s">
        <v>7737</v>
      </c>
      <c r="V1384" s="98" t="s">
        <v>3139</v>
      </c>
      <c r="W1384" s="69">
        <f t="shared" si="42"/>
        <v>7.4427012878468354E-2</v>
      </c>
    </row>
    <row r="1385" spans="1:23">
      <c r="A1385">
        <f t="shared" si="43"/>
        <v>1593</v>
      </c>
      <c r="B1385" s="99">
        <v>44408</v>
      </c>
      <c r="C1385" s="23">
        <v>158</v>
      </c>
      <c r="D1385" s="23">
        <v>5</v>
      </c>
      <c r="E1385" s="98" t="s">
        <v>49</v>
      </c>
      <c r="F1385" s="98" t="s">
        <v>164</v>
      </c>
      <c r="G1385" s="98" t="s">
        <v>4120</v>
      </c>
      <c r="H1385" s="98" t="s">
        <v>559</v>
      </c>
      <c r="I1385" s="98" t="s">
        <v>10075</v>
      </c>
      <c r="J1385" s="99">
        <v>46001</v>
      </c>
      <c r="K1385" s="107">
        <v>15000000</v>
      </c>
      <c r="L1385" s="98" t="s">
        <v>7766</v>
      </c>
      <c r="M1385" s="23">
        <v>1800</v>
      </c>
      <c r="N1385" s="23">
        <v>7</v>
      </c>
      <c r="O1385" s="107">
        <v>15000000</v>
      </c>
      <c r="P1385" s="23">
        <v>180</v>
      </c>
      <c r="Q1385" s="23">
        <v>2</v>
      </c>
      <c r="R1385" s="23">
        <v>2</v>
      </c>
      <c r="S1385" s="23">
        <v>0</v>
      </c>
      <c r="T1385" s="47">
        <v>15</v>
      </c>
      <c r="U1385" s="98" t="s">
        <v>7737</v>
      </c>
      <c r="V1385" s="98" t="s">
        <v>3139</v>
      </c>
      <c r="W1385" s="69">
        <f t="shared" si="42"/>
        <v>7.4427012878468354E-2</v>
      </c>
    </row>
    <row r="1386" spans="1:23">
      <c r="A1386">
        <f t="shared" si="43"/>
        <v>862</v>
      </c>
      <c r="B1386" s="99">
        <v>44408</v>
      </c>
      <c r="C1386" s="23">
        <v>159</v>
      </c>
      <c r="D1386" s="23">
        <v>5</v>
      </c>
      <c r="E1386" s="98" t="s">
        <v>49</v>
      </c>
      <c r="F1386" s="98" t="s">
        <v>164</v>
      </c>
      <c r="G1386" s="98" t="s">
        <v>4120</v>
      </c>
      <c r="H1386" s="98" t="s">
        <v>559</v>
      </c>
      <c r="I1386" s="98" t="s">
        <v>10075</v>
      </c>
      <c r="J1386" s="99">
        <v>45270</v>
      </c>
      <c r="K1386" s="107">
        <v>15000000</v>
      </c>
      <c r="L1386" s="98" t="s">
        <v>7767</v>
      </c>
      <c r="M1386" s="23">
        <v>1080</v>
      </c>
      <c r="N1386" s="23">
        <v>7</v>
      </c>
      <c r="O1386" s="107">
        <v>15000000</v>
      </c>
      <c r="P1386" s="23">
        <v>180</v>
      </c>
      <c r="Q1386" s="23">
        <v>2</v>
      </c>
      <c r="R1386" s="23">
        <v>2</v>
      </c>
      <c r="S1386" s="23">
        <v>0</v>
      </c>
      <c r="T1386" s="47">
        <v>15</v>
      </c>
      <c r="U1386" s="98" t="s">
        <v>7722</v>
      </c>
      <c r="V1386" s="98" t="s">
        <v>3139</v>
      </c>
      <c r="W1386" s="69">
        <f t="shared" si="42"/>
        <v>4.0273750848235861E-2</v>
      </c>
    </row>
    <row r="1387" spans="1:23">
      <c r="A1387">
        <f t="shared" si="43"/>
        <v>1262</v>
      </c>
      <c r="B1387" s="99">
        <v>44408</v>
      </c>
      <c r="C1387" s="23">
        <v>160</v>
      </c>
      <c r="D1387" s="23">
        <v>5</v>
      </c>
      <c r="E1387" s="98" t="s">
        <v>49</v>
      </c>
      <c r="F1387" s="98" t="s">
        <v>164</v>
      </c>
      <c r="G1387" s="98" t="s">
        <v>4120</v>
      </c>
      <c r="H1387" s="98" t="s">
        <v>559</v>
      </c>
      <c r="I1387" s="98" t="s">
        <v>6354</v>
      </c>
      <c r="J1387" s="99">
        <v>45670</v>
      </c>
      <c r="K1387" s="107">
        <v>15000000</v>
      </c>
      <c r="L1387" s="98" t="s">
        <v>7768</v>
      </c>
      <c r="M1387" s="23">
        <v>1440</v>
      </c>
      <c r="N1387" s="23">
        <v>7</v>
      </c>
      <c r="O1387" s="107">
        <v>15000000</v>
      </c>
      <c r="P1387" s="23">
        <v>180</v>
      </c>
      <c r="Q1387" s="23">
        <v>2</v>
      </c>
      <c r="R1387" s="23">
        <v>2</v>
      </c>
      <c r="S1387" s="23">
        <v>0</v>
      </c>
      <c r="T1387" s="47">
        <v>15</v>
      </c>
      <c r="U1387" s="98" t="s">
        <v>7700</v>
      </c>
      <c r="V1387" s="98" t="s">
        <v>3139</v>
      </c>
      <c r="W1387" s="69">
        <f t="shared" si="42"/>
        <v>5.8962266323055283E-2</v>
      </c>
    </row>
    <row r="1388" spans="1:23">
      <c r="A1388">
        <f t="shared" si="43"/>
        <v>1716</v>
      </c>
      <c r="B1388" s="99">
        <v>44408</v>
      </c>
      <c r="C1388" s="23">
        <v>161</v>
      </c>
      <c r="D1388" s="23">
        <v>5</v>
      </c>
      <c r="E1388" s="98" t="s">
        <v>49</v>
      </c>
      <c r="F1388" s="98" t="s">
        <v>164</v>
      </c>
      <c r="G1388" s="98" t="s">
        <v>4120</v>
      </c>
      <c r="H1388" s="98" t="s">
        <v>559</v>
      </c>
      <c r="I1388" s="98" t="s">
        <v>6105</v>
      </c>
      <c r="J1388" s="99">
        <v>46124</v>
      </c>
      <c r="K1388" s="107">
        <v>15000000</v>
      </c>
      <c r="L1388" s="98" t="s">
        <v>7769</v>
      </c>
      <c r="M1388" s="23">
        <v>1800</v>
      </c>
      <c r="N1388" s="23">
        <v>7</v>
      </c>
      <c r="O1388" s="107">
        <v>15000000</v>
      </c>
      <c r="P1388" s="23">
        <v>180</v>
      </c>
      <c r="Q1388" s="23">
        <v>2</v>
      </c>
      <c r="R1388" s="23">
        <v>2</v>
      </c>
      <c r="S1388" s="23">
        <v>1.41</v>
      </c>
      <c r="T1388" s="47">
        <v>15</v>
      </c>
      <c r="U1388" s="98" t="s">
        <v>7696</v>
      </c>
      <c r="V1388" s="98" t="s">
        <v>3139</v>
      </c>
      <c r="W1388" s="69">
        <f t="shared" si="42"/>
        <v>8.0173731386975325E-2</v>
      </c>
    </row>
    <row r="1389" spans="1:23">
      <c r="A1389">
        <f t="shared" si="43"/>
        <v>1351</v>
      </c>
      <c r="B1389" s="99">
        <v>44408</v>
      </c>
      <c r="C1389" s="23">
        <v>162</v>
      </c>
      <c r="D1389" s="23">
        <v>5</v>
      </c>
      <c r="E1389" s="98" t="s">
        <v>49</v>
      </c>
      <c r="F1389" s="98" t="s">
        <v>164</v>
      </c>
      <c r="G1389" s="98" t="s">
        <v>4120</v>
      </c>
      <c r="H1389" s="98" t="s">
        <v>559</v>
      </c>
      <c r="I1389" s="98" t="s">
        <v>6105</v>
      </c>
      <c r="J1389" s="99">
        <v>45759</v>
      </c>
      <c r="K1389" s="107">
        <v>15000000</v>
      </c>
      <c r="L1389" s="98" t="s">
        <v>7770</v>
      </c>
      <c r="M1389" s="23">
        <v>1440</v>
      </c>
      <c r="N1389" s="23">
        <v>7</v>
      </c>
      <c r="O1389" s="107">
        <v>15000000</v>
      </c>
      <c r="P1389" s="23">
        <v>180</v>
      </c>
      <c r="Q1389" s="23">
        <v>2</v>
      </c>
      <c r="R1389" s="23">
        <v>2</v>
      </c>
      <c r="S1389" s="23">
        <v>0</v>
      </c>
      <c r="T1389" s="47">
        <v>15</v>
      </c>
      <c r="U1389" s="98" t="s">
        <v>7730</v>
      </c>
      <c r="V1389" s="98" t="s">
        <v>3139</v>
      </c>
      <c r="W1389" s="69">
        <f t="shared" si="42"/>
        <v>6.3120461016202598E-2</v>
      </c>
    </row>
    <row r="1390" spans="1:23">
      <c r="A1390">
        <f t="shared" si="43"/>
        <v>1775</v>
      </c>
      <c r="B1390" s="99">
        <v>44408</v>
      </c>
      <c r="C1390" s="23">
        <v>163</v>
      </c>
      <c r="D1390" s="23">
        <v>5</v>
      </c>
      <c r="E1390" s="98" t="s">
        <v>49</v>
      </c>
      <c r="F1390" s="98" t="s">
        <v>164</v>
      </c>
      <c r="G1390" s="98" t="s">
        <v>4120</v>
      </c>
      <c r="H1390" s="98" t="s">
        <v>559</v>
      </c>
      <c r="I1390" s="98" t="s">
        <v>6416</v>
      </c>
      <c r="J1390" s="99">
        <v>46183</v>
      </c>
      <c r="K1390" s="107">
        <v>15000000</v>
      </c>
      <c r="L1390" s="98" t="s">
        <v>10899</v>
      </c>
      <c r="M1390" s="23">
        <v>1800</v>
      </c>
      <c r="N1390" s="23">
        <v>7</v>
      </c>
      <c r="O1390" s="107">
        <v>15000000</v>
      </c>
      <c r="P1390" s="23">
        <v>180</v>
      </c>
      <c r="Q1390" s="23">
        <v>2</v>
      </c>
      <c r="R1390" s="23">
        <v>2</v>
      </c>
      <c r="S1390" s="23">
        <v>0</v>
      </c>
      <c r="T1390" s="47">
        <v>15</v>
      </c>
      <c r="U1390" s="98" t="s">
        <v>7700</v>
      </c>
      <c r="V1390" s="98" t="s">
        <v>3139</v>
      </c>
      <c r="W1390" s="69">
        <f t="shared" si="42"/>
        <v>8.2930287419511195E-2</v>
      </c>
    </row>
    <row r="1391" spans="1:23">
      <c r="A1391">
        <f t="shared" si="43"/>
        <v>1775</v>
      </c>
      <c r="B1391" s="99">
        <v>44408</v>
      </c>
      <c r="C1391" s="23">
        <v>164</v>
      </c>
      <c r="D1391" s="23">
        <v>5</v>
      </c>
      <c r="E1391" s="98" t="s">
        <v>49</v>
      </c>
      <c r="F1391" s="98" t="s">
        <v>164</v>
      </c>
      <c r="G1391" s="98" t="s">
        <v>4120</v>
      </c>
      <c r="H1391" s="98" t="s">
        <v>559</v>
      </c>
      <c r="I1391" s="98" t="s">
        <v>6416</v>
      </c>
      <c r="J1391" s="99">
        <v>46183</v>
      </c>
      <c r="K1391" s="107">
        <v>15000000</v>
      </c>
      <c r="L1391" s="98" t="s">
        <v>10900</v>
      </c>
      <c r="M1391" s="23">
        <v>1800</v>
      </c>
      <c r="N1391" s="23">
        <v>7</v>
      </c>
      <c r="O1391" s="107">
        <v>15000000</v>
      </c>
      <c r="P1391" s="23">
        <v>180</v>
      </c>
      <c r="Q1391" s="23">
        <v>2</v>
      </c>
      <c r="R1391" s="23">
        <v>2</v>
      </c>
      <c r="S1391" s="23">
        <v>0</v>
      </c>
      <c r="T1391" s="47">
        <v>15</v>
      </c>
      <c r="U1391" s="98" t="s">
        <v>7798</v>
      </c>
      <c r="V1391" s="98" t="s">
        <v>3139</v>
      </c>
      <c r="W1391" s="69">
        <f t="shared" si="42"/>
        <v>8.2930287419511195E-2</v>
      </c>
    </row>
    <row r="1392" spans="1:23">
      <c r="A1392">
        <f t="shared" si="43"/>
        <v>1045</v>
      </c>
      <c r="B1392" s="99">
        <v>44408</v>
      </c>
      <c r="C1392" s="23">
        <v>165</v>
      </c>
      <c r="D1392" s="23">
        <v>5</v>
      </c>
      <c r="E1392" s="98" t="s">
        <v>49</v>
      </c>
      <c r="F1392" s="98" t="s">
        <v>164</v>
      </c>
      <c r="G1392" s="98" t="s">
        <v>4120</v>
      </c>
      <c r="H1392" s="98" t="s">
        <v>559</v>
      </c>
      <c r="I1392" s="98" t="s">
        <v>6416</v>
      </c>
      <c r="J1392" s="99">
        <v>45453</v>
      </c>
      <c r="K1392" s="107">
        <v>15000000</v>
      </c>
      <c r="L1392" s="98" t="s">
        <v>10901</v>
      </c>
      <c r="M1392" s="23">
        <v>1080</v>
      </c>
      <c r="N1392" s="23">
        <v>7</v>
      </c>
      <c r="O1392" s="107">
        <v>15000000</v>
      </c>
      <c r="P1392" s="23">
        <v>180</v>
      </c>
      <c r="Q1392" s="23">
        <v>2</v>
      </c>
      <c r="R1392" s="23">
        <v>2</v>
      </c>
      <c r="S1392" s="23">
        <v>0</v>
      </c>
      <c r="T1392" s="47">
        <v>15</v>
      </c>
      <c r="U1392" s="98" t="s">
        <v>7722</v>
      </c>
      <c r="V1392" s="98" t="s">
        <v>3139</v>
      </c>
      <c r="W1392" s="69">
        <f t="shared" si="42"/>
        <v>4.8823746677965747E-2</v>
      </c>
    </row>
    <row r="1393" spans="1:23">
      <c r="A1393">
        <f t="shared" si="43"/>
        <v>1077</v>
      </c>
      <c r="B1393" s="99">
        <v>44408</v>
      </c>
      <c r="C1393" s="23">
        <v>166</v>
      </c>
      <c r="D1393" s="23">
        <v>5</v>
      </c>
      <c r="E1393" s="98" t="s">
        <v>49</v>
      </c>
      <c r="F1393" s="98" t="s">
        <v>164</v>
      </c>
      <c r="G1393" s="98" t="s">
        <v>4120</v>
      </c>
      <c r="H1393" s="98" t="s">
        <v>559</v>
      </c>
      <c r="I1393" s="98" t="s">
        <v>6106</v>
      </c>
      <c r="J1393" s="99">
        <v>45485</v>
      </c>
      <c r="K1393" s="107">
        <v>15000000</v>
      </c>
      <c r="L1393" s="98" t="s">
        <v>12415</v>
      </c>
      <c r="M1393" s="23">
        <v>1080</v>
      </c>
      <c r="N1393" s="23">
        <v>7</v>
      </c>
      <c r="O1393" s="107">
        <v>15000000</v>
      </c>
      <c r="P1393" s="23">
        <v>180</v>
      </c>
      <c r="Q1393" s="23">
        <v>2</v>
      </c>
      <c r="R1393" s="23">
        <v>2</v>
      </c>
      <c r="S1393" s="23">
        <v>0</v>
      </c>
      <c r="T1393" s="47">
        <v>15</v>
      </c>
      <c r="U1393" s="98" t="s">
        <v>7717</v>
      </c>
      <c r="V1393" s="98" t="s">
        <v>3139</v>
      </c>
      <c r="W1393" s="69">
        <f t="shared" si="42"/>
        <v>5.0318827915951297E-2</v>
      </c>
    </row>
    <row r="1394" spans="1:23">
      <c r="A1394">
        <f t="shared" si="43"/>
        <v>1442</v>
      </c>
      <c r="B1394" s="99">
        <v>44408</v>
      </c>
      <c r="C1394" s="23">
        <v>167</v>
      </c>
      <c r="D1394" s="23">
        <v>5</v>
      </c>
      <c r="E1394" s="98" t="s">
        <v>49</v>
      </c>
      <c r="F1394" s="98" t="s">
        <v>164</v>
      </c>
      <c r="G1394" s="98" t="s">
        <v>4120</v>
      </c>
      <c r="H1394" s="98" t="s">
        <v>559</v>
      </c>
      <c r="I1394" s="98" t="s">
        <v>6106</v>
      </c>
      <c r="J1394" s="99">
        <v>45850</v>
      </c>
      <c r="K1394" s="107">
        <v>15000000</v>
      </c>
      <c r="L1394" s="98" t="s">
        <v>12416</v>
      </c>
      <c r="M1394" s="23">
        <v>1440</v>
      </c>
      <c r="N1394" s="23">
        <v>7</v>
      </c>
      <c r="O1394" s="107">
        <v>15000000</v>
      </c>
      <c r="P1394" s="23">
        <v>180</v>
      </c>
      <c r="Q1394" s="23">
        <v>2</v>
      </c>
      <c r="R1394" s="23">
        <v>2</v>
      </c>
      <c r="S1394" s="23">
        <v>1.41</v>
      </c>
      <c r="T1394" s="47">
        <v>15</v>
      </c>
      <c r="U1394" s="98" t="s">
        <v>7700</v>
      </c>
      <c r="V1394" s="98" t="s">
        <v>3139</v>
      </c>
      <c r="W1394" s="69">
        <f t="shared" si="42"/>
        <v>6.7372098286724025E-2</v>
      </c>
    </row>
    <row r="1395" spans="1:23">
      <c r="A1395">
        <f t="shared" si="43"/>
        <v>1014</v>
      </c>
      <c r="B1395" s="99">
        <v>44408</v>
      </c>
      <c r="C1395" s="23">
        <v>168</v>
      </c>
      <c r="D1395" s="23">
        <v>5</v>
      </c>
      <c r="E1395" s="98" t="s">
        <v>49</v>
      </c>
      <c r="F1395" s="98" t="s">
        <v>164</v>
      </c>
      <c r="G1395" s="98" t="s">
        <v>4120</v>
      </c>
      <c r="H1395" s="98" t="s">
        <v>559</v>
      </c>
      <c r="I1395" s="98" t="s">
        <v>10149</v>
      </c>
      <c r="J1395" s="99">
        <v>45422</v>
      </c>
      <c r="K1395" s="107">
        <v>14000000</v>
      </c>
      <c r="L1395" s="98" t="s">
        <v>661</v>
      </c>
      <c r="M1395" s="23">
        <v>1800</v>
      </c>
      <c r="N1395" s="23">
        <v>7</v>
      </c>
      <c r="O1395" s="107">
        <v>14000000</v>
      </c>
      <c r="P1395" s="23">
        <v>180</v>
      </c>
      <c r="Q1395" s="23">
        <v>2</v>
      </c>
      <c r="R1395" s="23">
        <v>2</v>
      </c>
      <c r="S1395" s="23">
        <v>0</v>
      </c>
      <c r="T1395" s="47">
        <v>14</v>
      </c>
      <c r="U1395" s="98" t="s">
        <v>7718</v>
      </c>
      <c r="V1395" s="98" t="s">
        <v>3139</v>
      </c>
      <c r="W1395" s="69">
        <f t="shared" si="42"/>
        <v>4.4217027613422756E-2</v>
      </c>
    </row>
    <row r="1396" spans="1:23">
      <c r="A1396">
        <f t="shared" si="43"/>
        <v>924</v>
      </c>
      <c r="B1396" s="99">
        <v>44408</v>
      </c>
      <c r="C1396" s="23">
        <v>169</v>
      </c>
      <c r="D1396" s="23">
        <v>5</v>
      </c>
      <c r="E1396" s="98" t="s">
        <v>49</v>
      </c>
      <c r="F1396" s="98" t="s">
        <v>164</v>
      </c>
      <c r="G1396" s="98" t="s">
        <v>4120</v>
      </c>
      <c r="H1396" s="98" t="s">
        <v>559</v>
      </c>
      <c r="I1396" s="98" t="s">
        <v>10023</v>
      </c>
      <c r="J1396" s="99">
        <v>45332</v>
      </c>
      <c r="K1396" s="107">
        <v>14000000</v>
      </c>
      <c r="L1396" s="98" t="s">
        <v>662</v>
      </c>
      <c r="M1396" s="23">
        <v>1440</v>
      </c>
      <c r="N1396" s="23">
        <v>7</v>
      </c>
      <c r="O1396" s="107">
        <v>14000000</v>
      </c>
      <c r="P1396" s="23">
        <v>180</v>
      </c>
      <c r="Q1396" s="23">
        <v>2</v>
      </c>
      <c r="R1396" s="23">
        <v>2</v>
      </c>
      <c r="S1396" s="23">
        <v>0</v>
      </c>
      <c r="T1396" s="47">
        <v>14</v>
      </c>
      <c r="U1396" s="98" t="s">
        <v>7712</v>
      </c>
      <c r="V1396" s="98" t="s">
        <v>3139</v>
      </c>
      <c r="W1396" s="69">
        <f t="shared" si="42"/>
        <v>4.0292439363710672E-2</v>
      </c>
    </row>
    <row r="1397" spans="1:23">
      <c r="A1397">
        <f t="shared" si="43"/>
        <v>1075</v>
      </c>
      <c r="B1397" s="99">
        <v>44408</v>
      </c>
      <c r="C1397" s="23">
        <v>170</v>
      </c>
      <c r="D1397" s="23">
        <v>5</v>
      </c>
      <c r="E1397" s="98" t="s">
        <v>49</v>
      </c>
      <c r="F1397" s="98" t="s">
        <v>164</v>
      </c>
      <c r="G1397" s="98" t="s">
        <v>4120</v>
      </c>
      <c r="H1397" s="98" t="s">
        <v>559</v>
      </c>
      <c r="I1397" s="98" t="s">
        <v>10073</v>
      </c>
      <c r="J1397" s="99">
        <v>45483</v>
      </c>
      <c r="K1397" s="107">
        <v>14000000</v>
      </c>
      <c r="L1397" s="98" t="s">
        <v>4457</v>
      </c>
      <c r="M1397" s="23">
        <v>1440</v>
      </c>
      <c r="N1397" s="23">
        <v>7</v>
      </c>
      <c r="O1397" s="107">
        <v>14000000</v>
      </c>
      <c r="P1397" s="23">
        <v>180</v>
      </c>
      <c r="Q1397" s="23">
        <v>2</v>
      </c>
      <c r="R1397" s="23">
        <v>2</v>
      </c>
      <c r="S1397" s="23">
        <v>0</v>
      </c>
      <c r="T1397" s="47">
        <v>14</v>
      </c>
      <c r="U1397" s="98" t="s">
        <v>7696</v>
      </c>
      <c r="V1397" s="98" t="s">
        <v>3139</v>
      </c>
      <c r="W1397" s="69">
        <f t="shared" si="42"/>
        <v>4.6877026316005384E-2</v>
      </c>
    </row>
    <row r="1398" spans="1:23">
      <c r="A1398">
        <f t="shared" si="43"/>
        <v>1716</v>
      </c>
      <c r="B1398" s="99">
        <v>44408</v>
      </c>
      <c r="C1398" s="23">
        <v>171</v>
      </c>
      <c r="D1398" s="23">
        <v>5</v>
      </c>
      <c r="E1398" s="98" t="s">
        <v>49</v>
      </c>
      <c r="F1398" s="98" t="s">
        <v>164</v>
      </c>
      <c r="G1398" s="98" t="s">
        <v>4120</v>
      </c>
      <c r="H1398" s="98" t="s">
        <v>559</v>
      </c>
      <c r="I1398" s="98" t="s">
        <v>6105</v>
      </c>
      <c r="J1398" s="99">
        <v>46124</v>
      </c>
      <c r="K1398" s="107">
        <v>14000000</v>
      </c>
      <c r="L1398" s="98" t="s">
        <v>7771</v>
      </c>
      <c r="M1398" s="23">
        <v>1800</v>
      </c>
      <c r="N1398" s="23">
        <v>7</v>
      </c>
      <c r="O1398" s="107">
        <v>14000000</v>
      </c>
      <c r="P1398" s="23">
        <v>180</v>
      </c>
      <c r="Q1398" s="23">
        <v>2</v>
      </c>
      <c r="R1398" s="23">
        <v>2</v>
      </c>
      <c r="S1398" s="23">
        <v>0</v>
      </c>
      <c r="T1398" s="47">
        <v>14</v>
      </c>
      <c r="U1398" s="98" t="s">
        <v>7700</v>
      </c>
      <c r="V1398" s="98" t="s">
        <v>3139</v>
      </c>
      <c r="W1398" s="69">
        <f t="shared" si="42"/>
        <v>7.4828815961176964E-2</v>
      </c>
    </row>
    <row r="1399" spans="1:23">
      <c r="A1399">
        <f t="shared" si="43"/>
        <v>801</v>
      </c>
      <c r="B1399" s="99">
        <v>44408</v>
      </c>
      <c r="C1399" s="23">
        <v>172</v>
      </c>
      <c r="D1399" s="23">
        <v>5</v>
      </c>
      <c r="E1399" s="98" t="s">
        <v>49</v>
      </c>
      <c r="F1399" s="98" t="s">
        <v>164</v>
      </c>
      <c r="G1399" s="98" t="s">
        <v>4120</v>
      </c>
      <c r="H1399" s="98" t="s">
        <v>559</v>
      </c>
      <c r="I1399" s="98" t="s">
        <v>6996</v>
      </c>
      <c r="J1399" s="99">
        <v>45209</v>
      </c>
      <c r="K1399" s="107">
        <v>13200000</v>
      </c>
      <c r="L1399" s="98" t="s">
        <v>664</v>
      </c>
      <c r="M1399" s="23">
        <v>1440</v>
      </c>
      <c r="N1399" s="23">
        <v>7</v>
      </c>
      <c r="O1399" s="107">
        <v>13200000</v>
      </c>
      <c r="P1399" s="23">
        <v>180</v>
      </c>
      <c r="Q1399" s="23">
        <v>2</v>
      </c>
      <c r="R1399" s="23">
        <v>2</v>
      </c>
      <c r="S1399" s="23">
        <v>0</v>
      </c>
      <c r="T1399" s="47">
        <v>13.2</v>
      </c>
      <c r="U1399" s="98" t="s">
        <v>7700</v>
      </c>
      <c r="V1399" s="98" t="s">
        <v>3139</v>
      </c>
      <c r="W1399" s="69">
        <f t="shared" si="42"/>
        <v>3.2932901969726786E-2</v>
      </c>
    </row>
    <row r="1400" spans="1:23">
      <c r="A1400">
        <f t="shared" si="43"/>
        <v>648</v>
      </c>
      <c r="B1400" s="99">
        <v>44408</v>
      </c>
      <c r="C1400" s="23">
        <v>173</v>
      </c>
      <c r="D1400" s="23">
        <v>5</v>
      </c>
      <c r="E1400" s="98" t="s">
        <v>49</v>
      </c>
      <c r="F1400" s="98" t="s">
        <v>164</v>
      </c>
      <c r="G1400" s="98" t="s">
        <v>4120</v>
      </c>
      <c r="H1400" s="98" t="s">
        <v>559</v>
      </c>
      <c r="I1400" s="98" t="s">
        <v>10217</v>
      </c>
      <c r="J1400" s="99">
        <v>45056</v>
      </c>
      <c r="K1400" s="107">
        <v>13000000</v>
      </c>
      <c r="L1400" s="98" t="s">
        <v>665</v>
      </c>
      <c r="M1400" s="23">
        <v>1800</v>
      </c>
      <c r="N1400" s="23">
        <v>7</v>
      </c>
      <c r="O1400" s="107">
        <v>13000000</v>
      </c>
      <c r="P1400" s="23">
        <v>180</v>
      </c>
      <c r="Q1400" s="23">
        <v>2</v>
      </c>
      <c r="R1400" s="23">
        <v>2</v>
      </c>
      <c r="S1400" s="23">
        <v>0</v>
      </c>
      <c r="T1400" s="47">
        <v>13</v>
      </c>
      <c r="U1400" s="98" t="s">
        <v>7717</v>
      </c>
      <c r="V1400" s="98" t="s">
        <v>3139</v>
      </c>
      <c r="W1400" s="69">
        <f t="shared" si="42"/>
        <v>2.6238675726646468E-2</v>
      </c>
    </row>
    <row r="1401" spans="1:23">
      <c r="A1401">
        <f t="shared" si="43"/>
        <v>740</v>
      </c>
      <c r="B1401" s="99">
        <v>44408</v>
      </c>
      <c r="C1401" s="23">
        <v>174</v>
      </c>
      <c r="D1401" s="23">
        <v>5</v>
      </c>
      <c r="E1401" s="98" t="s">
        <v>49</v>
      </c>
      <c r="F1401" s="98" t="s">
        <v>164</v>
      </c>
      <c r="G1401" s="98" t="s">
        <v>4120</v>
      </c>
      <c r="H1401" s="98" t="s">
        <v>559</v>
      </c>
      <c r="I1401" s="98" t="s">
        <v>10142</v>
      </c>
      <c r="J1401" s="99">
        <v>45148</v>
      </c>
      <c r="K1401" s="107">
        <v>13000000</v>
      </c>
      <c r="L1401" s="98" t="s">
        <v>666</v>
      </c>
      <c r="M1401" s="23">
        <v>1800</v>
      </c>
      <c r="N1401" s="23">
        <v>7</v>
      </c>
      <c r="O1401" s="107">
        <v>13000000</v>
      </c>
      <c r="P1401" s="23">
        <v>180</v>
      </c>
      <c r="Q1401" s="23">
        <v>2</v>
      </c>
      <c r="R1401" s="23">
        <v>2</v>
      </c>
      <c r="S1401" s="23">
        <v>0</v>
      </c>
      <c r="T1401" s="47">
        <v>13</v>
      </c>
      <c r="U1401" s="98" t="s">
        <v>7700</v>
      </c>
      <c r="V1401" s="98" t="s">
        <v>3139</v>
      </c>
      <c r="W1401" s="69">
        <f t="shared" si="42"/>
        <v>2.9963919811293805E-2</v>
      </c>
    </row>
    <row r="1402" spans="1:23">
      <c r="A1402">
        <f t="shared" si="43"/>
        <v>801</v>
      </c>
      <c r="B1402" s="99">
        <v>44408</v>
      </c>
      <c r="C1402" s="23">
        <v>175</v>
      </c>
      <c r="D1402" s="23">
        <v>5</v>
      </c>
      <c r="E1402" s="98" t="s">
        <v>49</v>
      </c>
      <c r="F1402" s="98" t="s">
        <v>164</v>
      </c>
      <c r="G1402" s="98" t="s">
        <v>4120</v>
      </c>
      <c r="H1402" s="98" t="s">
        <v>559</v>
      </c>
      <c r="I1402" s="98" t="s">
        <v>10144</v>
      </c>
      <c r="J1402" s="99">
        <v>45209</v>
      </c>
      <c r="K1402" s="107">
        <v>13000000</v>
      </c>
      <c r="L1402" s="98" t="s">
        <v>667</v>
      </c>
      <c r="M1402" s="23">
        <v>1800</v>
      </c>
      <c r="N1402" s="23">
        <v>7</v>
      </c>
      <c r="O1402" s="107">
        <v>13000000</v>
      </c>
      <c r="P1402" s="23">
        <v>180</v>
      </c>
      <c r="Q1402" s="23">
        <v>2</v>
      </c>
      <c r="R1402" s="23">
        <v>2</v>
      </c>
      <c r="S1402" s="23">
        <v>0</v>
      </c>
      <c r="T1402" s="47">
        <v>13</v>
      </c>
      <c r="U1402" s="98" t="s">
        <v>7717</v>
      </c>
      <c r="V1402" s="98" t="s">
        <v>3139</v>
      </c>
      <c r="W1402" s="69">
        <f t="shared" si="42"/>
        <v>3.2433918606549109E-2</v>
      </c>
    </row>
    <row r="1403" spans="1:23">
      <c r="A1403">
        <f t="shared" si="43"/>
        <v>925</v>
      </c>
      <c r="B1403" s="99">
        <v>44408</v>
      </c>
      <c r="C1403" s="23">
        <v>176</v>
      </c>
      <c r="D1403" s="23">
        <v>5</v>
      </c>
      <c r="E1403" s="98" t="s">
        <v>49</v>
      </c>
      <c r="F1403" s="98" t="s">
        <v>164</v>
      </c>
      <c r="G1403" s="98" t="s">
        <v>4120</v>
      </c>
      <c r="H1403" s="98" t="s">
        <v>559</v>
      </c>
      <c r="I1403" s="98" t="s">
        <v>10147</v>
      </c>
      <c r="J1403" s="99">
        <v>45333</v>
      </c>
      <c r="K1403" s="107">
        <v>13000000</v>
      </c>
      <c r="L1403" s="98" t="s">
        <v>668</v>
      </c>
      <c r="M1403" s="23">
        <v>1800</v>
      </c>
      <c r="N1403" s="23">
        <v>7</v>
      </c>
      <c r="O1403" s="107">
        <v>13000000</v>
      </c>
      <c r="P1403" s="23">
        <v>180</v>
      </c>
      <c r="Q1403" s="23">
        <v>2</v>
      </c>
      <c r="R1403" s="23">
        <v>2</v>
      </c>
      <c r="S1403" s="23">
        <v>0</v>
      </c>
      <c r="T1403" s="47">
        <v>13</v>
      </c>
      <c r="U1403" s="98" t="s">
        <v>7712</v>
      </c>
      <c r="V1403" s="98" t="s">
        <v>3139</v>
      </c>
      <c r="W1403" s="69">
        <f t="shared" si="42"/>
        <v>3.7454899764117255E-2</v>
      </c>
    </row>
    <row r="1404" spans="1:23">
      <c r="A1404">
        <f t="shared" si="43"/>
        <v>253</v>
      </c>
      <c r="B1404" s="99">
        <v>44408</v>
      </c>
      <c r="C1404" s="23">
        <v>177</v>
      </c>
      <c r="D1404" s="23">
        <v>5</v>
      </c>
      <c r="E1404" s="98" t="s">
        <v>49</v>
      </c>
      <c r="F1404" s="98" t="s">
        <v>164</v>
      </c>
      <c r="G1404" s="98" t="s">
        <v>4120</v>
      </c>
      <c r="H1404" s="98" t="s">
        <v>559</v>
      </c>
      <c r="I1404" s="98" t="s">
        <v>10148</v>
      </c>
      <c r="J1404" s="99">
        <v>44661</v>
      </c>
      <c r="K1404" s="107">
        <v>13000000</v>
      </c>
      <c r="L1404" s="98" t="s">
        <v>669</v>
      </c>
      <c r="M1404" s="23">
        <v>1080</v>
      </c>
      <c r="N1404" s="23">
        <v>7</v>
      </c>
      <c r="O1404" s="107">
        <v>13000000</v>
      </c>
      <c r="P1404" s="23">
        <v>180</v>
      </c>
      <c r="Q1404" s="23">
        <v>2</v>
      </c>
      <c r="R1404" s="23">
        <v>2</v>
      </c>
      <c r="S1404" s="23">
        <v>1.41</v>
      </c>
      <c r="T1404" s="47">
        <v>13</v>
      </c>
      <c r="U1404" s="98" t="s">
        <v>7701</v>
      </c>
      <c r="V1404" s="98" t="s">
        <v>3139</v>
      </c>
      <c r="W1404" s="69">
        <f t="shared" si="42"/>
        <v>1.0244421232780179E-2</v>
      </c>
    </row>
    <row r="1405" spans="1:23">
      <c r="A1405">
        <f t="shared" si="43"/>
        <v>469</v>
      </c>
      <c r="B1405" s="99">
        <v>44408</v>
      </c>
      <c r="C1405" s="23">
        <v>178</v>
      </c>
      <c r="D1405" s="23">
        <v>5</v>
      </c>
      <c r="E1405" s="98" t="s">
        <v>49</v>
      </c>
      <c r="F1405" s="98" t="s">
        <v>164</v>
      </c>
      <c r="G1405" s="98" t="s">
        <v>4120</v>
      </c>
      <c r="H1405" s="98" t="s">
        <v>559</v>
      </c>
      <c r="I1405" s="98" t="s">
        <v>10152</v>
      </c>
      <c r="J1405" s="99">
        <v>44877</v>
      </c>
      <c r="K1405" s="107">
        <v>13000000</v>
      </c>
      <c r="L1405" s="98" t="s">
        <v>670</v>
      </c>
      <c r="M1405" s="23">
        <v>1080</v>
      </c>
      <c r="N1405" s="23">
        <v>7</v>
      </c>
      <c r="O1405" s="107">
        <v>13000000</v>
      </c>
      <c r="P1405" s="23">
        <v>180</v>
      </c>
      <c r="Q1405" s="23">
        <v>2</v>
      </c>
      <c r="R1405" s="23">
        <v>2</v>
      </c>
      <c r="S1405" s="23">
        <v>0</v>
      </c>
      <c r="T1405" s="47">
        <v>13</v>
      </c>
      <c r="U1405" s="98" t="s">
        <v>7696</v>
      </c>
      <c r="V1405" s="98" t="s">
        <v>3139</v>
      </c>
      <c r="W1405" s="69">
        <f t="shared" si="42"/>
        <v>1.8990646474995668E-2</v>
      </c>
    </row>
    <row r="1406" spans="1:23">
      <c r="A1406">
        <f t="shared" si="43"/>
        <v>1410</v>
      </c>
      <c r="B1406" s="99">
        <v>44408</v>
      </c>
      <c r="C1406" s="23">
        <v>179</v>
      </c>
      <c r="D1406" s="23">
        <v>5</v>
      </c>
      <c r="E1406" s="98" t="s">
        <v>49</v>
      </c>
      <c r="F1406" s="98" t="s">
        <v>164</v>
      </c>
      <c r="G1406" s="98" t="s">
        <v>4120</v>
      </c>
      <c r="H1406" s="98" t="s">
        <v>559</v>
      </c>
      <c r="I1406" s="98" t="s">
        <v>6242</v>
      </c>
      <c r="J1406" s="99">
        <v>45818</v>
      </c>
      <c r="K1406" s="107">
        <v>13000000</v>
      </c>
      <c r="L1406" s="98" t="s">
        <v>4458</v>
      </c>
      <c r="M1406" s="23">
        <v>1800</v>
      </c>
      <c r="N1406" s="23">
        <v>7</v>
      </c>
      <c r="O1406" s="107">
        <v>13000000</v>
      </c>
      <c r="P1406" s="23">
        <v>180</v>
      </c>
      <c r="Q1406" s="23">
        <v>2</v>
      </c>
      <c r="R1406" s="23">
        <v>2</v>
      </c>
      <c r="S1406" s="23">
        <v>0</v>
      </c>
      <c r="T1406" s="47">
        <v>13</v>
      </c>
      <c r="U1406" s="98" t="s">
        <v>7717</v>
      </c>
      <c r="V1406" s="98" t="s">
        <v>3139</v>
      </c>
      <c r="W1406" s="69">
        <f t="shared" si="42"/>
        <v>5.709341477557333E-2</v>
      </c>
    </row>
    <row r="1407" spans="1:23">
      <c r="A1407">
        <f t="shared" si="43"/>
        <v>1502</v>
      </c>
      <c r="B1407" s="99">
        <v>44408</v>
      </c>
      <c r="C1407" s="23">
        <v>180</v>
      </c>
      <c r="D1407" s="23">
        <v>5</v>
      </c>
      <c r="E1407" s="98" t="s">
        <v>49</v>
      </c>
      <c r="F1407" s="98" t="s">
        <v>164</v>
      </c>
      <c r="G1407" s="98" t="s">
        <v>4120</v>
      </c>
      <c r="H1407" s="98" t="s">
        <v>559</v>
      </c>
      <c r="I1407" s="98" t="s">
        <v>7017</v>
      </c>
      <c r="J1407" s="99">
        <v>45910</v>
      </c>
      <c r="K1407" s="107">
        <v>12700000</v>
      </c>
      <c r="L1407" s="98" t="s">
        <v>7772</v>
      </c>
      <c r="M1407" s="23">
        <v>1800</v>
      </c>
      <c r="N1407" s="23">
        <v>7</v>
      </c>
      <c r="O1407" s="107">
        <v>12700000</v>
      </c>
      <c r="P1407" s="23">
        <v>180</v>
      </c>
      <c r="Q1407" s="23">
        <v>2</v>
      </c>
      <c r="R1407" s="23">
        <v>2</v>
      </c>
      <c r="S1407" s="23">
        <v>0</v>
      </c>
      <c r="T1407" s="47">
        <v>12.7</v>
      </c>
      <c r="U1407" s="98" t="s">
        <v>7696</v>
      </c>
      <c r="V1407" s="98" t="s">
        <v>3139</v>
      </c>
      <c r="W1407" s="69">
        <f t="shared" si="42"/>
        <v>5.9415151348061732E-2</v>
      </c>
    </row>
    <row r="1408" spans="1:23">
      <c r="A1408">
        <f t="shared" si="43"/>
        <v>71</v>
      </c>
      <c r="B1408" s="99">
        <v>44408</v>
      </c>
      <c r="C1408" s="23">
        <v>181</v>
      </c>
      <c r="D1408" s="23">
        <v>5</v>
      </c>
      <c r="E1408" s="98" t="s">
        <v>49</v>
      </c>
      <c r="F1408" s="98" t="s">
        <v>164</v>
      </c>
      <c r="G1408" s="98" t="s">
        <v>4120</v>
      </c>
      <c r="H1408" s="98" t="s">
        <v>559</v>
      </c>
      <c r="I1408" s="98" t="s">
        <v>6996</v>
      </c>
      <c r="J1408" s="99">
        <v>44479</v>
      </c>
      <c r="K1408" s="107">
        <v>12600000</v>
      </c>
      <c r="L1408" s="98" t="s">
        <v>671</v>
      </c>
      <c r="M1408" s="23">
        <v>720</v>
      </c>
      <c r="N1408" s="23">
        <v>7</v>
      </c>
      <c r="O1408" s="107">
        <v>12600000</v>
      </c>
      <c r="P1408" s="23">
        <v>180</v>
      </c>
      <c r="Q1408" s="23">
        <v>2</v>
      </c>
      <c r="R1408" s="23">
        <v>2</v>
      </c>
      <c r="S1408" s="23">
        <v>0</v>
      </c>
      <c r="T1408" s="47">
        <v>12.6</v>
      </c>
      <c r="U1408" s="98" t="s">
        <v>7740</v>
      </c>
      <c r="V1408" s="98" t="s">
        <v>3139</v>
      </c>
      <c r="W1408" s="69">
        <f t="shared" si="42"/>
        <v>2.7864576572955756E-3</v>
      </c>
    </row>
    <row r="1409" spans="1:23">
      <c r="A1409">
        <f t="shared" si="43"/>
        <v>1502</v>
      </c>
      <c r="B1409" s="99">
        <v>44408</v>
      </c>
      <c r="C1409" s="23">
        <v>182</v>
      </c>
      <c r="D1409" s="23">
        <v>5</v>
      </c>
      <c r="E1409" s="98" t="s">
        <v>49</v>
      </c>
      <c r="F1409" s="98" t="s">
        <v>164</v>
      </c>
      <c r="G1409" s="98" t="s">
        <v>4120</v>
      </c>
      <c r="H1409" s="98" t="s">
        <v>559</v>
      </c>
      <c r="I1409" s="98" t="s">
        <v>7017</v>
      </c>
      <c r="J1409" s="99">
        <v>45910</v>
      </c>
      <c r="K1409" s="107">
        <v>12600000</v>
      </c>
      <c r="L1409" s="98" t="s">
        <v>7773</v>
      </c>
      <c r="M1409" s="23">
        <v>1800</v>
      </c>
      <c r="N1409" s="23">
        <v>7</v>
      </c>
      <c r="O1409" s="107">
        <v>12600000</v>
      </c>
      <c r="P1409" s="23">
        <v>180</v>
      </c>
      <c r="Q1409" s="23">
        <v>2</v>
      </c>
      <c r="R1409" s="23">
        <v>2</v>
      </c>
      <c r="S1409" s="23">
        <v>0</v>
      </c>
      <c r="T1409" s="47">
        <v>12.6</v>
      </c>
      <c r="U1409" s="98" t="s">
        <v>7700</v>
      </c>
      <c r="V1409" s="98" t="s">
        <v>3139</v>
      </c>
      <c r="W1409" s="69">
        <f t="shared" si="42"/>
        <v>5.8947315510675419E-2</v>
      </c>
    </row>
    <row r="1410" spans="1:23">
      <c r="A1410">
        <f t="shared" si="43"/>
        <v>509</v>
      </c>
      <c r="B1410" s="99">
        <v>44408</v>
      </c>
      <c r="C1410" s="23">
        <v>183</v>
      </c>
      <c r="D1410" s="23">
        <v>5</v>
      </c>
      <c r="E1410" s="98" t="s">
        <v>49</v>
      </c>
      <c r="F1410" s="98" t="s">
        <v>164</v>
      </c>
      <c r="G1410" s="98" t="s">
        <v>4120</v>
      </c>
      <c r="H1410" s="98" t="s">
        <v>559</v>
      </c>
      <c r="I1410" s="98" t="s">
        <v>10222</v>
      </c>
      <c r="J1410" s="99">
        <v>44917</v>
      </c>
      <c r="K1410" s="107">
        <v>31000000</v>
      </c>
      <c r="L1410" s="98" t="s">
        <v>12417</v>
      </c>
      <c r="M1410" s="23">
        <v>2160</v>
      </c>
      <c r="N1410" s="23">
        <v>7</v>
      </c>
      <c r="O1410" s="107">
        <v>31000000</v>
      </c>
      <c r="P1410" s="23">
        <v>360</v>
      </c>
      <c r="Q1410" s="23">
        <v>2</v>
      </c>
      <c r="R1410" s="23">
        <v>2</v>
      </c>
      <c r="S1410" s="23">
        <v>0</v>
      </c>
      <c r="T1410" s="47">
        <v>12.4</v>
      </c>
      <c r="U1410" s="98" t="s">
        <v>7700</v>
      </c>
      <c r="V1410" s="98" t="s">
        <v>3139</v>
      </c>
      <c r="W1410" s="69">
        <f t="shared" ref="W1410:W1473" si="44">+T1410/SUM($T$2:$T$5848)*A1410</f>
        <v>1.9659072378478377E-2</v>
      </c>
    </row>
    <row r="1411" spans="1:23">
      <c r="A1411">
        <f t="shared" ref="A1411:A1474" si="45">+J1411-B1411</f>
        <v>589</v>
      </c>
      <c r="B1411" s="99">
        <v>44408</v>
      </c>
      <c r="C1411" s="23">
        <v>184</v>
      </c>
      <c r="D1411" s="23">
        <v>5</v>
      </c>
      <c r="E1411" s="98" t="s">
        <v>49</v>
      </c>
      <c r="F1411" s="98" t="s">
        <v>164</v>
      </c>
      <c r="G1411" s="98" t="s">
        <v>4120</v>
      </c>
      <c r="H1411" s="98" t="s">
        <v>559</v>
      </c>
      <c r="I1411" s="98" t="s">
        <v>10209</v>
      </c>
      <c r="J1411" s="99">
        <v>44997</v>
      </c>
      <c r="K1411" s="107">
        <v>12300000</v>
      </c>
      <c r="L1411" s="98" t="s">
        <v>673</v>
      </c>
      <c r="M1411" s="23">
        <v>1800</v>
      </c>
      <c r="N1411" s="23">
        <v>7</v>
      </c>
      <c r="O1411" s="107">
        <v>12300000</v>
      </c>
      <c r="P1411" s="23">
        <v>180</v>
      </c>
      <c r="Q1411" s="23">
        <v>2</v>
      </c>
      <c r="R1411" s="23">
        <v>2</v>
      </c>
      <c r="S1411" s="23">
        <v>0</v>
      </c>
      <c r="T1411" s="47">
        <v>12.3</v>
      </c>
      <c r="U1411" s="98" t="s">
        <v>7717</v>
      </c>
      <c r="V1411" s="98" t="s">
        <v>3139</v>
      </c>
      <c r="W1411" s="69">
        <f t="shared" si="44"/>
        <v>2.2565448010070713E-2</v>
      </c>
    </row>
    <row r="1412" spans="1:23">
      <c r="A1412">
        <f t="shared" si="45"/>
        <v>283</v>
      </c>
      <c r="B1412" s="99">
        <v>44408</v>
      </c>
      <c r="C1412" s="23">
        <v>185</v>
      </c>
      <c r="D1412" s="23">
        <v>5</v>
      </c>
      <c r="E1412" s="98" t="s">
        <v>49</v>
      </c>
      <c r="F1412" s="98" t="s">
        <v>164</v>
      </c>
      <c r="G1412" s="98" t="s">
        <v>4120</v>
      </c>
      <c r="H1412" s="98" t="s">
        <v>559</v>
      </c>
      <c r="I1412" s="98" t="s">
        <v>9464</v>
      </c>
      <c r="J1412" s="99">
        <v>44691</v>
      </c>
      <c r="K1412" s="107">
        <v>15000000</v>
      </c>
      <c r="L1412" s="98" t="s">
        <v>676</v>
      </c>
      <c r="M1412" s="23">
        <v>1800</v>
      </c>
      <c r="N1412" s="23">
        <v>7</v>
      </c>
      <c r="O1412" s="107">
        <v>15000000</v>
      </c>
      <c r="P1412" s="23">
        <v>180</v>
      </c>
      <c r="Q1412" s="23">
        <v>2</v>
      </c>
      <c r="R1412" s="23">
        <v>2</v>
      </c>
      <c r="S1412" s="23">
        <v>0</v>
      </c>
      <c r="T1412" s="47">
        <v>12</v>
      </c>
      <c r="U1412" s="98" t="s">
        <v>7737</v>
      </c>
      <c r="V1412" s="98" t="s">
        <v>3139</v>
      </c>
      <c r="W1412" s="69">
        <f t="shared" si="44"/>
        <v>1.0577699758747793E-2</v>
      </c>
    </row>
    <row r="1413" spans="1:23">
      <c r="A1413">
        <f t="shared" si="45"/>
        <v>681</v>
      </c>
      <c r="B1413" s="99">
        <v>44408</v>
      </c>
      <c r="C1413" s="23">
        <v>186</v>
      </c>
      <c r="D1413" s="23">
        <v>5</v>
      </c>
      <c r="E1413" s="98" t="s">
        <v>49</v>
      </c>
      <c r="F1413" s="98" t="s">
        <v>164</v>
      </c>
      <c r="G1413" s="98" t="s">
        <v>4120</v>
      </c>
      <c r="H1413" s="98" t="s">
        <v>559</v>
      </c>
      <c r="I1413" s="98" t="s">
        <v>10213</v>
      </c>
      <c r="J1413" s="99">
        <v>45089</v>
      </c>
      <c r="K1413" s="107">
        <v>12000000</v>
      </c>
      <c r="L1413" s="98" t="s">
        <v>677</v>
      </c>
      <c r="M1413" s="23">
        <v>2160</v>
      </c>
      <c r="N1413" s="23">
        <v>7</v>
      </c>
      <c r="O1413" s="107">
        <v>12000000</v>
      </c>
      <c r="P1413" s="23">
        <v>180</v>
      </c>
      <c r="Q1413" s="23">
        <v>2</v>
      </c>
      <c r="R1413" s="23">
        <v>2</v>
      </c>
      <c r="S1413" s="23">
        <v>0</v>
      </c>
      <c r="T1413" s="47">
        <v>12</v>
      </c>
      <c r="U1413" s="98" t="s">
        <v>7717</v>
      </c>
      <c r="V1413" s="98" t="s">
        <v>3139</v>
      </c>
      <c r="W1413" s="69">
        <f t="shared" si="44"/>
        <v>2.5453758076704053E-2</v>
      </c>
    </row>
    <row r="1414" spans="1:23">
      <c r="A1414">
        <f t="shared" si="45"/>
        <v>224</v>
      </c>
      <c r="B1414" s="99">
        <v>44408</v>
      </c>
      <c r="C1414" s="23">
        <v>187</v>
      </c>
      <c r="D1414" s="23">
        <v>5</v>
      </c>
      <c r="E1414" s="98" t="s">
        <v>49</v>
      </c>
      <c r="F1414" s="98" t="s">
        <v>164</v>
      </c>
      <c r="G1414" s="98" t="s">
        <v>4120</v>
      </c>
      <c r="H1414" s="98" t="s">
        <v>559</v>
      </c>
      <c r="I1414" s="98" t="s">
        <v>10209</v>
      </c>
      <c r="J1414" s="99">
        <v>44632</v>
      </c>
      <c r="K1414" s="107">
        <v>12000000</v>
      </c>
      <c r="L1414" s="98" t="s">
        <v>678</v>
      </c>
      <c r="M1414" s="23">
        <v>1440</v>
      </c>
      <c r="N1414" s="23">
        <v>7</v>
      </c>
      <c r="O1414" s="107">
        <v>12000000</v>
      </c>
      <c r="P1414" s="23">
        <v>180</v>
      </c>
      <c r="Q1414" s="23">
        <v>2</v>
      </c>
      <c r="R1414" s="23">
        <v>2</v>
      </c>
      <c r="S1414" s="23">
        <v>0</v>
      </c>
      <c r="T1414" s="47">
        <v>12</v>
      </c>
      <c r="U1414" s="98" t="s">
        <v>7723</v>
      </c>
      <c r="V1414" s="98" t="s">
        <v>3139</v>
      </c>
      <c r="W1414" s="69">
        <f t="shared" si="44"/>
        <v>8.3724549327191013E-3</v>
      </c>
    </row>
    <row r="1415" spans="1:23">
      <c r="A1415">
        <f t="shared" si="45"/>
        <v>618</v>
      </c>
      <c r="B1415" s="99">
        <v>44408</v>
      </c>
      <c r="C1415" s="23">
        <v>188</v>
      </c>
      <c r="D1415" s="23">
        <v>5</v>
      </c>
      <c r="E1415" s="98" t="s">
        <v>49</v>
      </c>
      <c r="F1415" s="98" t="s">
        <v>164</v>
      </c>
      <c r="G1415" s="98" t="s">
        <v>4120</v>
      </c>
      <c r="H1415" s="98" t="s">
        <v>559</v>
      </c>
      <c r="I1415" s="98" t="s">
        <v>10211</v>
      </c>
      <c r="J1415" s="99">
        <v>45026</v>
      </c>
      <c r="K1415" s="107">
        <v>12000000</v>
      </c>
      <c r="L1415" s="98" t="s">
        <v>679</v>
      </c>
      <c r="M1415" s="23">
        <v>1800</v>
      </c>
      <c r="N1415" s="23">
        <v>7</v>
      </c>
      <c r="O1415" s="107">
        <v>12000000</v>
      </c>
      <c r="P1415" s="23">
        <v>180</v>
      </c>
      <c r="Q1415" s="23">
        <v>2</v>
      </c>
      <c r="R1415" s="23">
        <v>2</v>
      </c>
      <c r="S1415" s="23">
        <v>0</v>
      </c>
      <c r="T1415" s="47">
        <v>12</v>
      </c>
      <c r="U1415" s="98" t="s">
        <v>7717</v>
      </c>
      <c r="V1415" s="98" t="s">
        <v>3139</v>
      </c>
      <c r="W1415" s="69">
        <f t="shared" si="44"/>
        <v>2.3099005126876807E-2</v>
      </c>
    </row>
    <row r="1416" spans="1:23">
      <c r="A1416">
        <f t="shared" si="45"/>
        <v>709</v>
      </c>
      <c r="B1416" s="99">
        <v>44408</v>
      </c>
      <c r="C1416" s="23">
        <v>189</v>
      </c>
      <c r="D1416" s="23">
        <v>5</v>
      </c>
      <c r="E1416" s="98" t="s">
        <v>49</v>
      </c>
      <c r="F1416" s="98" t="s">
        <v>164</v>
      </c>
      <c r="G1416" s="98" t="s">
        <v>4120</v>
      </c>
      <c r="H1416" s="98" t="s">
        <v>559</v>
      </c>
      <c r="I1416" s="98" t="s">
        <v>10141</v>
      </c>
      <c r="J1416" s="99">
        <v>45117</v>
      </c>
      <c r="K1416" s="107">
        <v>12000000</v>
      </c>
      <c r="L1416" s="98" t="s">
        <v>680</v>
      </c>
      <c r="M1416" s="23">
        <v>1800</v>
      </c>
      <c r="N1416" s="23">
        <v>7</v>
      </c>
      <c r="O1416" s="107">
        <v>12000000</v>
      </c>
      <c r="P1416" s="23">
        <v>180</v>
      </c>
      <c r="Q1416" s="23">
        <v>2</v>
      </c>
      <c r="R1416" s="23">
        <v>2</v>
      </c>
      <c r="S1416" s="23">
        <v>0</v>
      </c>
      <c r="T1416" s="47">
        <v>12</v>
      </c>
      <c r="U1416" s="98" t="s">
        <v>7722</v>
      </c>
      <c r="V1416" s="98" t="s">
        <v>3139</v>
      </c>
      <c r="W1416" s="69">
        <f t="shared" si="44"/>
        <v>2.6500314943293943E-2</v>
      </c>
    </row>
    <row r="1417" spans="1:23">
      <c r="A1417">
        <f t="shared" si="45"/>
        <v>470</v>
      </c>
      <c r="B1417" s="99">
        <v>44408</v>
      </c>
      <c r="C1417" s="23">
        <v>190</v>
      </c>
      <c r="D1417" s="23">
        <v>5</v>
      </c>
      <c r="E1417" s="98" t="s">
        <v>49</v>
      </c>
      <c r="F1417" s="98" t="s">
        <v>164</v>
      </c>
      <c r="G1417" s="98" t="s">
        <v>4120</v>
      </c>
      <c r="H1417" s="98" t="s">
        <v>559</v>
      </c>
      <c r="I1417" s="98" t="s">
        <v>10205</v>
      </c>
      <c r="J1417" s="99">
        <v>44878</v>
      </c>
      <c r="K1417" s="107">
        <v>12000000</v>
      </c>
      <c r="L1417" s="98" t="s">
        <v>681</v>
      </c>
      <c r="M1417" s="23">
        <v>1440</v>
      </c>
      <c r="N1417" s="23">
        <v>7</v>
      </c>
      <c r="O1417" s="107">
        <v>12000000</v>
      </c>
      <c r="P1417" s="23">
        <v>180</v>
      </c>
      <c r="Q1417" s="23">
        <v>2</v>
      </c>
      <c r="R1417" s="23">
        <v>2</v>
      </c>
      <c r="S1417" s="23">
        <v>0</v>
      </c>
      <c r="T1417" s="47">
        <v>12</v>
      </c>
      <c r="U1417" s="98" t="s">
        <v>7718</v>
      </c>
      <c r="V1417" s="98" t="s">
        <v>3139</v>
      </c>
      <c r="W1417" s="69">
        <f t="shared" si="44"/>
        <v>1.7567204546330258E-2</v>
      </c>
    </row>
    <row r="1418" spans="1:23">
      <c r="A1418">
        <f t="shared" si="45"/>
        <v>497</v>
      </c>
      <c r="B1418" s="99">
        <v>44408</v>
      </c>
      <c r="C1418" s="23">
        <v>191</v>
      </c>
      <c r="D1418" s="23">
        <v>5</v>
      </c>
      <c r="E1418" s="98" t="s">
        <v>49</v>
      </c>
      <c r="F1418" s="98" t="s">
        <v>164</v>
      </c>
      <c r="G1418" s="98" t="s">
        <v>4120</v>
      </c>
      <c r="H1418" s="98" t="s">
        <v>559</v>
      </c>
      <c r="I1418" s="98" t="s">
        <v>10146</v>
      </c>
      <c r="J1418" s="99">
        <v>44905</v>
      </c>
      <c r="K1418" s="107">
        <v>12000000</v>
      </c>
      <c r="L1418" s="98" t="s">
        <v>682</v>
      </c>
      <c r="M1418" s="23">
        <v>1440</v>
      </c>
      <c r="N1418" s="23">
        <v>7</v>
      </c>
      <c r="O1418" s="107">
        <v>12000000</v>
      </c>
      <c r="P1418" s="23">
        <v>180</v>
      </c>
      <c r="Q1418" s="23">
        <v>2</v>
      </c>
      <c r="R1418" s="23">
        <v>2</v>
      </c>
      <c r="S1418" s="23">
        <v>0</v>
      </c>
      <c r="T1418" s="47">
        <v>12</v>
      </c>
      <c r="U1418" s="98" t="s">
        <v>7742</v>
      </c>
      <c r="V1418" s="98" t="s">
        <v>3139</v>
      </c>
      <c r="W1418" s="69">
        <f t="shared" si="44"/>
        <v>1.8576384381970505E-2</v>
      </c>
    </row>
    <row r="1419" spans="1:23">
      <c r="A1419">
        <f t="shared" si="45"/>
        <v>862</v>
      </c>
      <c r="B1419" s="99">
        <v>44408</v>
      </c>
      <c r="C1419" s="23">
        <v>192</v>
      </c>
      <c r="D1419" s="23">
        <v>5</v>
      </c>
      <c r="E1419" s="98" t="s">
        <v>49</v>
      </c>
      <c r="F1419" s="98" t="s">
        <v>164</v>
      </c>
      <c r="G1419" s="98" t="s">
        <v>4120</v>
      </c>
      <c r="H1419" s="98" t="s">
        <v>559</v>
      </c>
      <c r="I1419" s="98" t="s">
        <v>10146</v>
      </c>
      <c r="J1419" s="99">
        <v>45270</v>
      </c>
      <c r="K1419" s="107">
        <v>15000000</v>
      </c>
      <c r="L1419" s="98" t="s">
        <v>651</v>
      </c>
      <c r="M1419" s="23">
        <v>1800</v>
      </c>
      <c r="N1419" s="23">
        <v>7</v>
      </c>
      <c r="O1419" s="107">
        <v>15000000</v>
      </c>
      <c r="P1419" s="23">
        <v>180</v>
      </c>
      <c r="Q1419" s="23">
        <v>2</v>
      </c>
      <c r="R1419" s="23">
        <v>2</v>
      </c>
      <c r="S1419" s="23">
        <v>0</v>
      </c>
      <c r="T1419" s="47">
        <v>12</v>
      </c>
      <c r="U1419" s="98" t="s">
        <v>7713</v>
      </c>
      <c r="V1419" s="98" t="s">
        <v>3139</v>
      </c>
      <c r="W1419" s="69">
        <f t="shared" si="44"/>
        <v>3.2219000678588683E-2</v>
      </c>
    </row>
    <row r="1420" spans="1:23">
      <c r="A1420">
        <f t="shared" si="45"/>
        <v>862</v>
      </c>
      <c r="B1420" s="99">
        <v>44408</v>
      </c>
      <c r="C1420" s="23">
        <v>193</v>
      </c>
      <c r="D1420" s="23">
        <v>5</v>
      </c>
      <c r="E1420" s="98" t="s">
        <v>49</v>
      </c>
      <c r="F1420" s="98" t="s">
        <v>164</v>
      </c>
      <c r="G1420" s="98" t="s">
        <v>4120</v>
      </c>
      <c r="H1420" s="98" t="s">
        <v>559</v>
      </c>
      <c r="I1420" s="98" t="s">
        <v>10146</v>
      </c>
      <c r="J1420" s="99">
        <v>45270</v>
      </c>
      <c r="K1420" s="107">
        <v>12000000</v>
      </c>
      <c r="L1420" s="98" t="s">
        <v>683</v>
      </c>
      <c r="M1420" s="23">
        <v>1800</v>
      </c>
      <c r="N1420" s="23">
        <v>7</v>
      </c>
      <c r="O1420" s="107">
        <v>12000000</v>
      </c>
      <c r="P1420" s="23">
        <v>180</v>
      </c>
      <c r="Q1420" s="23">
        <v>2</v>
      </c>
      <c r="R1420" s="23">
        <v>2</v>
      </c>
      <c r="S1420" s="23">
        <v>0</v>
      </c>
      <c r="T1420" s="47">
        <v>12</v>
      </c>
      <c r="U1420" s="98" t="s">
        <v>7712</v>
      </c>
      <c r="V1420" s="98" t="s">
        <v>3139</v>
      </c>
      <c r="W1420" s="69">
        <f t="shared" si="44"/>
        <v>3.2219000678588683E-2</v>
      </c>
    </row>
    <row r="1421" spans="1:23">
      <c r="A1421">
        <f t="shared" si="45"/>
        <v>893</v>
      </c>
      <c r="B1421" s="99">
        <v>44408</v>
      </c>
      <c r="C1421" s="23">
        <v>194</v>
      </c>
      <c r="D1421" s="23">
        <v>5</v>
      </c>
      <c r="E1421" s="98" t="s">
        <v>49</v>
      </c>
      <c r="F1421" s="98" t="s">
        <v>164</v>
      </c>
      <c r="G1421" s="98" t="s">
        <v>4120</v>
      </c>
      <c r="H1421" s="98" t="s">
        <v>559</v>
      </c>
      <c r="I1421" s="98" t="s">
        <v>6885</v>
      </c>
      <c r="J1421" s="99">
        <v>45301</v>
      </c>
      <c r="K1421" s="107">
        <v>12000000</v>
      </c>
      <c r="L1421" s="98" t="s">
        <v>684</v>
      </c>
      <c r="M1421" s="23">
        <v>1800</v>
      </c>
      <c r="N1421" s="23">
        <v>7</v>
      </c>
      <c r="O1421" s="107">
        <v>12000000</v>
      </c>
      <c r="P1421" s="23">
        <v>180</v>
      </c>
      <c r="Q1421" s="23">
        <v>2</v>
      </c>
      <c r="R1421" s="23">
        <v>2</v>
      </c>
      <c r="S1421" s="23">
        <v>0</v>
      </c>
      <c r="T1421" s="47">
        <v>12</v>
      </c>
      <c r="U1421" s="98" t="s">
        <v>7700</v>
      </c>
      <c r="V1421" s="98" t="s">
        <v>3139</v>
      </c>
      <c r="W1421" s="69">
        <f t="shared" si="44"/>
        <v>3.3377688638027488E-2</v>
      </c>
    </row>
    <row r="1422" spans="1:23">
      <c r="A1422">
        <f t="shared" si="45"/>
        <v>1136</v>
      </c>
      <c r="B1422" s="99">
        <v>44408</v>
      </c>
      <c r="C1422" s="23">
        <v>195</v>
      </c>
      <c r="D1422" s="23">
        <v>5</v>
      </c>
      <c r="E1422" s="98" t="s">
        <v>49</v>
      </c>
      <c r="F1422" s="98" t="s">
        <v>164</v>
      </c>
      <c r="G1422" s="98" t="s">
        <v>4120</v>
      </c>
      <c r="H1422" s="98" t="s">
        <v>559</v>
      </c>
      <c r="I1422" s="98" t="s">
        <v>10223</v>
      </c>
      <c r="J1422" s="99">
        <v>45544</v>
      </c>
      <c r="K1422" s="107">
        <v>15000000</v>
      </c>
      <c r="L1422" s="98" t="s">
        <v>658</v>
      </c>
      <c r="M1422" s="23">
        <v>1800</v>
      </c>
      <c r="N1422" s="23">
        <v>7</v>
      </c>
      <c r="O1422" s="107">
        <v>15000000</v>
      </c>
      <c r="P1422" s="23">
        <v>360</v>
      </c>
      <c r="Q1422" s="23">
        <v>2</v>
      </c>
      <c r="R1422" s="23">
        <v>2</v>
      </c>
      <c r="S1422" s="23">
        <v>0</v>
      </c>
      <c r="T1422" s="47">
        <v>12</v>
      </c>
      <c r="U1422" s="98" t="s">
        <v>7712</v>
      </c>
      <c r="V1422" s="98" t="s">
        <v>3139</v>
      </c>
      <c r="W1422" s="69">
        <f t="shared" si="44"/>
        <v>4.2460307158789727E-2</v>
      </c>
    </row>
    <row r="1423" spans="1:23">
      <c r="A1423">
        <f t="shared" si="45"/>
        <v>924</v>
      </c>
      <c r="B1423" s="99">
        <v>44408</v>
      </c>
      <c r="C1423" s="23">
        <v>196</v>
      </c>
      <c r="D1423" s="23">
        <v>5</v>
      </c>
      <c r="E1423" s="98" t="s">
        <v>49</v>
      </c>
      <c r="F1423" s="98" t="s">
        <v>164</v>
      </c>
      <c r="G1423" s="98" t="s">
        <v>4120</v>
      </c>
      <c r="H1423" s="98" t="s">
        <v>559</v>
      </c>
      <c r="I1423" s="98" t="s">
        <v>10023</v>
      </c>
      <c r="J1423" s="99">
        <v>45332</v>
      </c>
      <c r="K1423" s="107">
        <v>12000000</v>
      </c>
      <c r="L1423" s="98" t="s">
        <v>685</v>
      </c>
      <c r="M1423" s="23">
        <v>1440</v>
      </c>
      <c r="N1423" s="23">
        <v>7</v>
      </c>
      <c r="O1423" s="107">
        <v>12000000</v>
      </c>
      <c r="P1423" s="23">
        <v>180</v>
      </c>
      <c r="Q1423" s="23">
        <v>2</v>
      </c>
      <c r="R1423" s="23">
        <v>2</v>
      </c>
      <c r="S1423" s="23">
        <v>0</v>
      </c>
      <c r="T1423" s="47">
        <v>12</v>
      </c>
      <c r="U1423" s="98" t="s">
        <v>7722</v>
      </c>
      <c r="V1423" s="98" t="s">
        <v>3139</v>
      </c>
      <c r="W1423" s="69">
        <f t="shared" si="44"/>
        <v>3.4536376597466292E-2</v>
      </c>
    </row>
    <row r="1424" spans="1:23">
      <c r="A1424">
        <f t="shared" si="45"/>
        <v>74</v>
      </c>
      <c r="B1424" s="99">
        <v>44408</v>
      </c>
      <c r="C1424" s="23">
        <v>197</v>
      </c>
      <c r="D1424" s="23">
        <v>5</v>
      </c>
      <c r="E1424" s="98" t="s">
        <v>49</v>
      </c>
      <c r="F1424" s="98" t="s">
        <v>164</v>
      </c>
      <c r="G1424" s="98" t="s">
        <v>4120</v>
      </c>
      <c r="H1424" s="98" t="s">
        <v>559</v>
      </c>
      <c r="I1424" s="98" t="s">
        <v>6335</v>
      </c>
      <c r="J1424" s="99">
        <v>44482</v>
      </c>
      <c r="K1424" s="107">
        <v>12000000</v>
      </c>
      <c r="L1424" s="98" t="s">
        <v>7775</v>
      </c>
      <c r="M1424" s="23">
        <v>360</v>
      </c>
      <c r="N1424" s="23">
        <v>7</v>
      </c>
      <c r="O1424" s="107">
        <v>12000000</v>
      </c>
      <c r="P1424" s="23">
        <v>180</v>
      </c>
      <c r="Q1424" s="23">
        <v>2</v>
      </c>
      <c r="R1424" s="23">
        <v>2</v>
      </c>
      <c r="S1424" s="23">
        <v>0</v>
      </c>
      <c r="T1424" s="47">
        <v>12</v>
      </c>
      <c r="U1424" s="98" t="s">
        <v>7776</v>
      </c>
      <c r="V1424" s="98" t="s">
        <v>3139</v>
      </c>
      <c r="W1424" s="69">
        <f t="shared" si="44"/>
        <v>2.7659002902732746E-3</v>
      </c>
    </row>
    <row r="1425" spans="1:23">
      <c r="A1425">
        <f t="shared" si="45"/>
        <v>132</v>
      </c>
      <c r="B1425" s="99">
        <v>44408</v>
      </c>
      <c r="C1425" s="23">
        <v>198</v>
      </c>
      <c r="D1425" s="23">
        <v>5</v>
      </c>
      <c r="E1425" s="98" t="s">
        <v>49</v>
      </c>
      <c r="F1425" s="98" t="s">
        <v>164</v>
      </c>
      <c r="G1425" s="98" t="s">
        <v>4120</v>
      </c>
      <c r="H1425" s="98" t="s">
        <v>559</v>
      </c>
      <c r="I1425" s="98" t="s">
        <v>10075</v>
      </c>
      <c r="J1425" s="99">
        <v>44540</v>
      </c>
      <c r="K1425" s="107">
        <v>12000000</v>
      </c>
      <c r="L1425" s="98" t="s">
        <v>7777</v>
      </c>
      <c r="M1425" s="23">
        <v>360</v>
      </c>
      <c r="N1425" s="23">
        <v>7</v>
      </c>
      <c r="O1425" s="107">
        <v>12000000</v>
      </c>
      <c r="P1425" s="23">
        <v>180</v>
      </c>
      <c r="Q1425" s="23">
        <v>2</v>
      </c>
      <c r="R1425" s="23">
        <v>2</v>
      </c>
      <c r="S1425" s="23">
        <v>0</v>
      </c>
      <c r="T1425" s="47">
        <v>12</v>
      </c>
      <c r="U1425" s="98" t="s">
        <v>7776</v>
      </c>
      <c r="V1425" s="98" t="s">
        <v>3139</v>
      </c>
      <c r="W1425" s="69">
        <f t="shared" si="44"/>
        <v>4.9337680853523275E-3</v>
      </c>
    </row>
    <row r="1426" spans="1:23">
      <c r="A1426">
        <f t="shared" si="45"/>
        <v>531</v>
      </c>
      <c r="B1426" s="99">
        <v>44408</v>
      </c>
      <c r="C1426" s="23">
        <v>199</v>
      </c>
      <c r="D1426" s="23">
        <v>5</v>
      </c>
      <c r="E1426" s="98" t="s">
        <v>49</v>
      </c>
      <c r="F1426" s="98" t="s">
        <v>164</v>
      </c>
      <c r="G1426" s="98" t="s">
        <v>4120</v>
      </c>
      <c r="H1426" s="98" t="s">
        <v>559</v>
      </c>
      <c r="I1426" s="98" t="s">
        <v>6354</v>
      </c>
      <c r="J1426" s="99">
        <v>44939</v>
      </c>
      <c r="K1426" s="107">
        <v>12000000</v>
      </c>
      <c r="L1426" s="98" t="s">
        <v>7778</v>
      </c>
      <c r="M1426" s="23">
        <v>720</v>
      </c>
      <c r="N1426" s="23">
        <v>7</v>
      </c>
      <c r="O1426" s="107">
        <v>12000000</v>
      </c>
      <c r="P1426" s="23">
        <v>180</v>
      </c>
      <c r="Q1426" s="23">
        <v>2</v>
      </c>
      <c r="R1426" s="23">
        <v>2</v>
      </c>
      <c r="S1426" s="23">
        <v>0</v>
      </c>
      <c r="T1426" s="47">
        <v>12</v>
      </c>
      <c r="U1426" s="98" t="s">
        <v>7722</v>
      </c>
      <c r="V1426" s="98" t="s">
        <v>3139</v>
      </c>
      <c r="W1426" s="69">
        <f t="shared" si="44"/>
        <v>1.9847203434258227E-2</v>
      </c>
    </row>
    <row r="1427" spans="1:23">
      <c r="A1427">
        <f t="shared" si="45"/>
        <v>1262</v>
      </c>
      <c r="B1427" s="99">
        <v>44408</v>
      </c>
      <c r="C1427" s="23">
        <v>200</v>
      </c>
      <c r="D1427" s="23">
        <v>5</v>
      </c>
      <c r="E1427" s="98" t="s">
        <v>49</v>
      </c>
      <c r="F1427" s="98" t="s">
        <v>164</v>
      </c>
      <c r="G1427" s="98" t="s">
        <v>4120</v>
      </c>
      <c r="H1427" s="98" t="s">
        <v>559</v>
      </c>
      <c r="I1427" s="98" t="s">
        <v>6354</v>
      </c>
      <c r="J1427" s="99">
        <v>45670</v>
      </c>
      <c r="K1427" s="107">
        <v>12000000</v>
      </c>
      <c r="L1427" s="98" t="s">
        <v>7779</v>
      </c>
      <c r="M1427" s="23">
        <v>1440</v>
      </c>
      <c r="N1427" s="23">
        <v>7</v>
      </c>
      <c r="O1427" s="107">
        <v>12000000</v>
      </c>
      <c r="P1427" s="23">
        <v>180</v>
      </c>
      <c r="Q1427" s="23">
        <v>2</v>
      </c>
      <c r="R1427" s="23">
        <v>2</v>
      </c>
      <c r="S1427" s="23">
        <v>0</v>
      </c>
      <c r="T1427" s="47">
        <v>12</v>
      </c>
      <c r="U1427" s="98" t="s">
        <v>7730</v>
      </c>
      <c r="V1427" s="98" t="s">
        <v>3139</v>
      </c>
      <c r="W1427" s="69">
        <f t="shared" si="44"/>
        <v>4.7169813058444227E-2</v>
      </c>
    </row>
    <row r="1428" spans="1:23">
      <c r="A1428">
        <f t="shared" si="45"/>
        <v>1775</v>
      </c>
      <c r="B1428" s="99">
        <v>44408</v>
      </c>
      <c r="C1428" s="23">
        <v>201</v>
      </c>
      <c r="D1428" s="23">
        <v>5</v>
      </c>
      <c r="E1428" s="98" t="s">
        <v>49</v>
      </c>
      <c r="F1428" s="98" t="s">
        <v>164</v>
      </c>
      <c r="G1428" s="98" t="s">
        <v>4120</v>
      </c>
      <c r="H1428" s="98" t="s">
        <v>559</v>
      </c>
      <c r="I1428" s="98" t="s">
        <v>6416</v>
      </c>
      <c r="J1428" s="99">
        <v>46183</v>
      </c>
      <c r="K1428" s="107">
        <v>12000000</v>
      </c>
      <c r="L1428" s="98" t="s">
        <v>10902</v>
      </c>
      <c r="M1428" s="23">
        <v>1800</v>
      </c>
      <c r="N1428" s="23">
        <v>7</v>
      </c>
      <c r="O1428" s="107">
        <v>12000000</v>
      </c>
      <c r="P1428" s="23">
        <v>180</v>
      </c>
      <c r="Q1428" s="23">
        <v>2</v>
      </c>
      <c r="R1428" s="23">
        <v>2</v>
      </c>
      <c r="S1428" s="23">
        <v>0</v>
      </c>
      <c r="T1428" s="47">
        <v>12</v>
      </c>
      <c r="U1428" s="98" t="s">
        <v>7700</v>
      </c>
      <c r="V1428" s="98" t="s">
        <v>3139</v>
      </c>
      <c r="W1428" s="69">
        <f t="shared" si="44"/>
        <v>6.6344229935608956E-2</v>
      </c>
    </row>
    <row r="1429" spans="1:23">
      <c r="A1429">
        <f t="shared" si="45"/>
        <v>223</v>
      </c>
      <c r="B1429" s="99">
        <v>44408</v>
      </c>
      <c r="C1429" s="23">
        <v>202</v>
      </c>
      <c r="D1429" s="23">
        <v>5</v>
      </c>
      <c r="E1429" s="98" t="s">
        <v>49</v>
      </c>
      <c r="F1429" s="98" t="s">
        <v>164</v>
      </c>
      <c r="G1429" s="98" t="s">
        <v>4120</v>
      </c>
      <c r="H1429" s="98" t="s">
        <v>559</v>
      </c>
      <c r="I1429" s="98" t="s">
        <v>6879</v>
      </c>
      <c r="J1429" s="99">
        <v>44631</v>
      </c>
      <c r="K1429" s="107">
        <v>11798000</v>
      </c>
      <c r="L1429" s="98" t="s">
        <v>686</v>
      </c>
      <c r="M1429" s="23">
        <v>1080</v>
      </c>
      <c r="N1429" s="23">
        <v>7</v>
      </c>
      <c r="O1429" s="107">
        <v>11798000</v>
      </c>
      <c r="P1429" s="23">
        <v>180</v>
      </c>
      <c r="Q1429" s="23">
        <v>2</v>
      </c>
      <c r="R1429" s="23">
        <v>2</v>
      </c>
      <c r="S1429" s="23">
        <v>0</v>
      </c>
      <c r="T1429" s="47">
        <v>11.798</v>
      </c>
      <c r="U1429" s="98" t="s">
        <v>7701</v>
      </c>
      <c r="V1429" s="98" t="s">
        <v>3139</v>
      </c>
      <c r="W1429" s="69">
        <f t="shared" si="44"/>
        <v>8.1947707570896762E-3</v>
      </c>
    </row>
    <row r="1430" spans="1:23">
      <c r="A1430">
        <f t="shared" si="45"/>
        <v>324</v>
      </c>
      <c r="B1430" s="99">
        <v>44408</v>
      </c>
      <c r="C1430" s="23">
        <v>203</v>
      </c>
      <c r="D1430" s="23">
        <v>5</v>
      </c>
      <c r="E1430" s="98" t="s">
        <v>49</v>
      </c>
      <c r="F1430" s="98" t="s">
        <v>164</v>
      </c>
      <c r="G1430" s="98" t="s">
        <v>4120</v>
      </c>
      <c r="H1430" s="98" t="s">
        <v>559</v>
      </c>
      <c r="I1430" s="98" t="s">
        <v>6137</v>
      </c>
      <c r="J1430" s="99">
        <v>44732</v>
      </c>
      <c r="K1430" s="107">
        <v>35000000</v>
      </c>
      <c r="L1430" s="98" t="s">
        <v>589</v>
      </c>
      <c r="M1430" s="23">
        <v>1800</v>
      </c>
      <c r="N1430" s="23">
        <v>7</v>
      </c>
      <c r="O1430" s="107">
        <v>35000000</v>
      </c>
      <c r="P1430" s="23">
        <v>360</v>
      </c>
      <c r="Q1430" s="23">
        <v>2</v>
      </c>
      <c r="R1430" s="23">
        <v>2</v>
      </c>
      <c r="S1430" s="23">
        <v>0</v>
      </c>
      <c r="T1430" s="47">
        <v>11.666665999999999</v>
      </c>
      <c r="U1430" s="98" t="s">
        <v>7739</v>
      </c>
      <c r="V1430" s="98" t="s">
        <v>3139</v>
      </c>
      <c r="W1430" s="69">
        <f t="shared" si="44"/>
        <v>1.1773764076349679E-2</v>
      </c>
    </row>
    <row r="1431" spans="1:23">
      <c r="A1431">
        <f t="shared" si="45"/>
        <v>668</v>
      </c>
      <c r="B1431" s="99">
        <v>44408</v>
      </c>
      <c r="C1431" s="23">
        <v>204</v>
      </c>
      <c r="D1431" s="23">
        <v>5</v>
      </c>
      <c r="E1431" s="98" t="s">
        <v>49</v>
      </c>
      <c r="F1431" s="98" t="s">
        <v>164</v>
      </c>
      <c r="G1431" s="98" t="s">
        <v>4120</v>
      </c>
      <c r="H1431" s="98" t="s">
        <v>559</v>
      </c>
      <c r="I1431" s="98" t="s">
        <v>6461</v>
      </c>
      <c r="J1431" s="99">
        <v>45076</v>
      </c>
      <c r="K1431" s="107">
        <v>29000000</v>
      </c>
      <c r="L1431" s="98" t="s">
        <v>614</v>
      </c>
      <c r="M1431" s="23">
        <v>1800</v>
      </c>
      <c r="N1431" s="23">
        <v>7</v>
      </c>
      <c r="O1431" s="107">
        <v>29000000</v>
      </c>
      <c r="P1431" s="23">
        <v>360</v>
      </c>
      <c r="Q1431" s="23">
        <v>2</v>
      </c>
      <c r="R1431" s="23">
        <v>2</v>
      </c>
      <c r="S1431" s="23">
        <v>0</v>
      </c>
      <c r="T1431" s="47">
        <v>11.6</v>
      </c>
      <c r="U1431" s="98" t="s">
        <v>7724</v>
      </c>
      <c r="V1431" s="98" t="s">
        <v>3139</v>
      </c>
      <c r="W1431" s="69">
        <f t="shared" si="44"/>
        <v>2.4135594785213457E-2</v>
      </c>
    </row>
    <row r="1432" spans="1:23">
      <c r="A1432">
        <f t="shared" si="45"/>
        <v>998</v>
      </c>
      <c r="B1432" s="99">
        <v>44408</v>
      </c>
      <c r="C1432" s="23">
        <v>205</v>
      </c>
      <c r="D1432" s="23">
        <v>5</v>
      </c>
      <c r="E1432" s="98" t="s">
        <v>49</v>
      </c>
      <c r="F1432" s="98" t="s">
        <v>164</v>
      </c>
      <c r="G1432" s="98" t="s">
        <v>4120</v>
      </c>
      <c r="H1432" s="98" t="s">
        <v>559</v>
      </c>
      <c r="I1432" s="98" t="s">
        <v>10119</v>
      </c>
      <c r="J1432" s="99">
        <v>45406</v>
      </c>
      <c r="K1432" s="107">
        <v>15000000</v>
      </c>
      <c r="L1432" s="98" t="s">
        <v>655</v>
      </c>
      <c r="M1432" s="23">
        <v>1800</v>
      </c>
      <c r="N1432" s="23">
        <v>7</v>
      </c>
      <c r="O1432" s="107">
        <v>15000000</v>
      </c>
      <c r="P1432" s="23">
        <v>360</v>
      </c>
      <c r="Q1432" s="23">
        <v>2</v>
      </c>
      <c r="R1432" s="23">
        <v>2</v>
      </c>
      <c r="S1432" s="23">
        <v>0</v>
      </c>
      <c r="T1432" s="47">
        <v>11.25</v>
      </c>
      <c r="U1432" s="98" t="s">
        <v>7780</v>
      </c>
      <c r="V1432" s="98" t="s">
        <v>3139</v>
      </c>
      <c r="W1432" s="69">
        <f t="shared" si="44"/>
        <v>3.4970884582255841E-2</v>
      </c>
    </row>
    <row r="1433" spans="1:23">
      <c r="A1433">
        <f t="shared" si="45"/>
        <v>925</v>
      </c>
      <c r="B1433" s="99">
        <v>44408</v>
      </c>
      <c r="C1433" s="23">
        <v>206</v>
      </c>
      <c r="D1433" s="23">
        <v>5</v>
      </c>
      <c r="E1433" s="98" t="s">
        <v>49</v>
      </c>
      <c r="F1433" s="98" t="s">
        <v>164</v>
      </c>
      <c r="G1433" s="98" t="s">
        <v>4120</v>
      </c>
      <c r="H1433" s="98" t="s">
        <v>559</v>
      </c>
      <c r="I1433" s="98" t="s">
        <v>10147</v>
      </c>
      <c r="J1433" s="99">
        <v>45333</v>
      </c>
      <c r="K1433" s="107">
        <v>11000000</v>
      </c>
      <c r="L1433" s="98" t="s">
        <v>688</v>
      </c>
      <c r="M1433" s="23">
        <v>1800</v>
      </c>
      <c r="N1433" s="23">
        <v>7</v>
      </c>
      <c r="O1433" s="107">
        <v>11000000</v>
      </c>
      <c r="P1433" s="23">
        <v>180</v>
      </c>
      <c r="Q1433" s="23">
        <v>2</v>
      </c>
      <c r="R1433" s="23">
        <v>2</v>
      </c>
      <c r="S1433" s="23">
        <v>0</v>
      </c>
      <c r="T1433" s="47">
        <v>11</v>
      </c>
      <c r="U1433" s="98" t="s">
        <v>7780</v>
      </c>
      <c r="V1433" s="98" t="s">
        <v>3139</v>
      </c>
      <c r="W1433" s="69">
        <f t="shared" si="44"/>
        <v>3.1692607492714603E-2</v>
      </c>
    </row>
    <row r="1434" spans="1:23">
      <c r="A1434">
        <f t="shared" si="45"/>
        <v>223</v>
      </c>
      <c r="B1434" s="99">
        <v>44408</v>
      </c>
      <c r="C1434" s="23">
        <v>207</v>
      </c>
      <c r="D1434" s="23">
        <v>5</v>
      </c>
      <c r="E1434" s="98" t="s">
        <v>49</v>
      </c>
      <c r="F1434" s="98" t="s">
        <v>164</v>
      </c>
      <c r="G1434" s="98" t="s">
        <v>4120</v>
      </c>
      <c r="H1434" s="98" t="s">
        <v>559</v>
      </c>
      <c r="I1434" s="98" t="s">
        <v>6879</v>
      </c>
      <c r="J1434" s="99">
        <v>44631</v>
      </c>
      <c r="K1434" s="107">
        <v>11000000</v>
      </c>
      <c r="L1434" s="98" t="s">
        <v>689</v>
      </c>
      <c r="M1434" s="23">
        <v>1080</v>
      </c>
      <c r="N1434" s="23">
        <v>7</v>
      </c>
      <c r="O1434" s="107">
        <v>11000000</v>
      </c>
      <c r="P1434" s="23">
        <v>180</v>
      </c>
      <c r="Q1434" s="23">
        <v>2</v>
      </c>
      <c r="R1434" s="23">
        <v>2</v>
      </c>
      <c r="S1434" s="23">
        <v>0</v>
      </c>
      <c r="T1434" s="47">
        <v>11</v>
      </c>
      <c r="U1434" s="98" t="s">
        <v>7781</v>
      </c>
      <c r="V1434" s="98" t="s">
        <v>3139</v>
      </c>
      <c r="W1434" s="69">
        <f t="shared" si="44"/>
        <v>7.6404880766220064E-3</v>
      </c>
    </row>
    <row r="1435" spans="1:23">
      <c r="A1435">
        <f t="shared" si="45"/>
        <v>283</v>
      </c>
      <c r="B1435" s="99">
        <v>44408</v>
      </c>
      <c r="C1435" s="23">
        <v>208</v>
      </c>
      <c r="D1435" s="23">
        <v>5</v>
      </c>
      <c r="E1435" s="98" t="s">
        <v>49</v>
      </c>
      <c r="F1435" s="98" t="s">
        <v>164</v>
      </c>
      <c r="G1435" s="98" t="s">
        <v>4120</v>
      </c>
      <c r="H1435" s="98" t="s">
        <v>559</v>
      </c>
      <c r="I1435" s="98" t="s">
        <v>10149</v>
      </c>
      <c r="J1435" s="99">
        <v>44691</v>
      </c>
      <c r="K1435" s="107">
        <v>11000000</v>
      </c>
      <c r="L1435" s="98" t="s">
        <v>690</v>
      </c>
      <c r="M1435" s="23">
        <v>1080</v>
      </c>
      <c r="N1435" s="23">
        <v>7</v>
      </c>
      <c r="O1435" s="107">
        <v>11000000</v>
      </c>
      <c r="P1435" s="23">
        <v>180</v>
      </c>
      <c r="Q1435" s="23">
        <v>2</v>
      </c>
      <c r="R1435" s="23">
        <v>2</v>
      </c>
      <c r="S1435" s="23">
        <v>0</v>
      </c>
      <c r="T1435" s="47">
        <v>11</v>
      </c>
      <c r="U1435" s="98" t="s">
        <v>7782</v>
      </c>
      <c r="V1435" s="98" t="s">
        <v>3139</v>
      </c>
      <c r="W1435" s="69">
        <f t="shared" si="44"/>
        <v>9.6962247788521423E-3</v>
      </c>
    </row>
    <row r="1436" spans="1:23">
      <c r="A1436">
        <f t="shared" si="45"/>
        <v>1015</v>
      </c>
      <c r="B1436" s="99">
        <v>44408</v>
      </c>
      <c r="C1436" s="23">
        <v>209</v>
      </c>
      <c r="D1436" s="23">
        <v>5</v>
      </c>
      <c r="E1436" s="98" t="s">
        <v>49</v>
      </c>
      <c r="F1436" s="98" t="s">
        <v>164</v>
      </c>
      <c r="G1436" s="98" t="s">
        <v>4120</v>
      </c>
      <c r="H1436" s="98" t="s">
        <v>559</v>
      </c>
      <c r="I1436" s="98" t="s">
        <v>6091</v>
      </c>
      <c r="J1436" s="99">
        <v>45423</v>
      </c>
      <c r="K1436" s="107">
        <v>11000000</v>
      </c>
      <c r="L1436" s="98" t="s">
        <v>10224</v>
      </c>
      <c r="M1436" s="23">
        <v>1080</v>
      </c>
      <c r="N1436" s="23">
        <v>7</v>
      </c>
      <c r="O1436" s="107">
        <v>11000000</v>
      </c>
      <c r="P1436" s="23">
        <v>180</v>
      </c>
      <c r="Q1436" s="23">
        <v>2</v>
      </c>
      <c r="R1436" s="23">
        <v>2</v>
      </c>
      <c r="S1436" s="23">
        <v>1.41</v>
      </c>
      <c r="T1436" s="47">
        <v>11</v>
      </c>
      <c r="U1436" s="98" t="s">
        <v>7739</v>
      </c>
      <c r="V1436" s="98" t="s">
        <v>3139</v>
      </c>
      <c r="W1436" s="69">
        <f t="shared" si="44"/>
        <v>3.4776212546059809E-2</v>
      </c>
    </row>
    <row r="1437" spans="1:23">
      <c r="A1437">
        <f t="shared" si="45"/>
        <v>1077</v>
      </c>
      <c r="B1437" s="99">
        <v>44408</v>
      </c>
      <c r="C1437" s="23">
        <v>210</v>
      </c>
      <c r="D1437" s="23">
        <v>5</v>
      </c>
      <c r="E1437" s="98" t="s">
        <v>49</v>
      </c>
      <c r="F1437" s="98" t="s">
        <v>164</v>
      </c>
      <c r="G1437" s="98" t="s">
        <v>4120</v>
      </c>
      <c r="H1437" s="98" t="s">
        <v>559</v>
      </c>
      <c r="I1437" s="98" t="s">
        <v>6106</v>
      </c>
      <c r="J1437" s="99">
        <v>45485</v>
      </c>
      <c r="K1437" s="107">
        <v>11000000</v>
      </c>
      <c r="L1437" s="98" t="s">
        <v>12418</v>
      </c>
      <c r="M1437" s="23">
        <v>1080</v>
      </c>
      <c r="N1437" s="23">
        <v>7</v>
      </c>
      <c r="O1437" s="107">
        <v>11000000</v>
      </c>
      <c r="P1437" s="23">
        <v>180</v>
      </c>
      <c r="Q1437" s="23">
        <v>2</v>
      </c>
      <c r="R1437" s="23">
        <v>2</v>
      </c>
      <c r="S1437" s="23">
        <v>0</v>
      </c>
      <c r="T1437" s="47">
        <v>11</v>
      </c>
      <c r="U1437" s="98" t="s">
        <v>7700</v>
      </c>
      <c r="V1437" s="98" t="s">
        <v>3139</v>
      </c>
      <c r="W1437" s="69">
        <f t="shared" si="44"/>
        <v>3.6900473805030948E-2</v>
      </c>
    </row>
    <row r="1438" spans="1:23">
      <c r="A1438">
        <f t="shared" si="45"/>
        <v>469</v>
      </c>
      <c r="B1438" s="99">
        <v>44408</v>
      </c>
      <c r="C1438" s="23">
        <v>211</v>
      </c>
      <c r="D1438" s="23">
        <v>5</v>
      </c>
      <c r="E1438" s="98" t="s">
        <v>49</v>
      </c>
      <c r="F1438" s="98" t="s">
        <v>164</v>
      </c>
      <c r="G1438" s="98" t="s">
        <v>4120</v>
      </c>
      <c r="H1438" s="98" t="s">
        <v>559</v>
      </c>
      <c r="I1438" s="98" t="s">
        <v>10152</v>
      </c>
      <c r="J1438" s="99">
        <v>44877</v>
      </c>
      <c r="K1438" s="107">
        <v>10800000</v>
      </c>
      <c r="L1438" s="98" t="s">
        <v>691</v>
      </c>
      <c r="M1438" s="23">
        <v>1080</v>
      </c>
      <c r="N1438" s="23">
        <v>7</v>
      </c>
      <c r="O1438" s="107">
        <v>10800000</v>
      </c>
      <c r="P1438" s="23">
        <v>180</v>
      </c>
      <c r="Q1438" s="23">
        <v>2</v>
      </c>
      <c r="R1438" s="23">
        <v>2</v>
      </c>
      <c r="S1438" s="23">
        <v>1.41</v>
      </c>
      <c r="T1438" s="47">
        <v>10.8</v>
      </c>
      <c r="U1438" s="98" t="s">
        <v>7701</v>
      </c>
      <c r="V1438" s="98" t="s">
        <v>3139</v>
      </c>
      <c r="W1438" s="69">
        <f t="shared" si="44"/>
        <v>1.5776844763842557E-2</v>
      </c>
    </row>
    <row r="1439" spans="1:23">
      <c r="A1439">
        <f t="shared" si="45"/>
        <v>283</v>
      </c>
      <c r="B1439" s="99">
        <v>44408</v>
      </c>
      <c r="C1439" s="23">
        <v>212</v>
      </c>
      <c r="D1439" s="23">
        <v>5</v>
      </c>
      <c r="E1439" s="98" t="s">
        <v>49</v>
      </c>
      <c r="F1439" s="98" t="s">
        <v>164</v>
      </c>
      <c r="G1439" s="98" t="s">
        <v>4120</v>
      </c>
      <c r="H1439" s="98" t="s">
        <v>559</v>
      </c>
      <c r="I1439" s="98" t="s">
        <v>9464</v>
      </c>
      <c r="J1439" s="99">
        <v>44691</v>
      </c>
      <c r="K1439" s="107">
        <v>10500000</v>
      </c>
      <c r="L1439" s="98" t="s">
        <v>692</v>
      </c>
      <c r="M1439" s="23">
        <v>1800</v>
      </c>
      <c r="N1439" s="23">
        <v>7</v>
      </c>
      <c r="O1439" s="107">
        <v>10500000</v>
      </c>
      <c r="P1439" s="23">
        <v>180</v>
      </c>
      <c r="Q1439" s="23">
        <v>2</v>
      </c>
      <c r="R1439" s="23">
        <v>2</v>
      </c>
      <c r="S1439" s="23">
        <v>0</v>
      </c>
      <c r="T1439" s="47">
        <v>10.5</v>
      </c>
      <c r="U1439" s="98" t="s">
        <v>7701</v>
      </c>
      <c r="V1439" s="98" t="s">
        <v>3139</v>
      </c>
      <c r="W1439" s="69">
        <f t="shared" si="44"/>
        <v>9.2554872889043186E-3</v>
      </c>
    </row>
    <row r="1440" spans="1:23">
      <c r="A1440">
        <f t="shared" si="45"/>
        <v>457</v>
      </c>
      <c r="B1440" s="99">
        <v>44408</v>
      </c>
      <c r="C1440" s="23">
        <v>213</v>
      </c>
      <c r="D1440" s="23">
        <v>5</v>
      </c>
      <c r="E1440" s="98" t="s">
        <v>49</v>
      </c>
      <c r="F1440" s="98" t="s">
        <v>164</v>
      </c>
      <c r="G1440" s="98" t="s">
        <v>4120</v>
      </c>
      <c r="H1440" s="98" t="s">
        <v>559</v>
      </c>
      <c r="I1440" s="98" t="s">
        <v>10225</v>
      </c>
      <c r="J1440" s="99">
        <v>44865</v>
      </c>
      <c r="K1440" s="107">
        <v>40000000</v>
      </c>
      <c r="L1440" s="98" t="s">
        <v>618</v>
      </c>
      <c r="M1440" s="23">
        <v>2160</v>
      </c>
      <c r="N1440" s="23">
        <v>7</v>
      </c>
      <c r="O1440" s="107">
        <v>40000000</v>
      </c>
      <c r="P1440" s="23">
        <v>180</v>
      </c>
      <c r="Q1440" s="23">
        <v>2</v>
      </c>
      <c r="R1440" s="23">
        <v>2</v>
      </c>
      <c r="S1440" s="23">
        <v>0</v>
      </c>
      <c r="T1440" s="47">
        <v>10.000003</v>
      </c>
      <c r="U1440" s="98" t="s">
        <v>7696</v>
      </c>
      <c r="V1440" s="98" t="s">
        <v>3139</v>
      </c>
      <c r="W1440" s="69">
        <f t="shared" si="44"/>
        <v>1.4234423556979913E-2</v>
      </c>
    </row>
    <row r="1441" spans="1:23">
      <c r="A1441">
        <f t="shared" si="45"/>
        <v>559</v>
      </c>
      <c r="B1441" s="99">
        <v>44408</v>
      </c>
      <c r="C1441" s="23">
        <v>214</v>
      </c>
      <c r="D1441" s="23">
        <v>5</v>
      </c>
      <c r="E1441" s="98" t="s">
        <v>49</v>
      </c>
      <c r="F1441" s="98" t="s">
        <v>164</v>
      </c>
      <c r="G1441" s="98" t="s">
        <v>4120</v>
      </c>
      <c r="H1441" s="98" t="s">
        <v>559</v>
      </c>
      <c r="I1441" s="98" t="s">
        <v>10226</v>
      </c>
      <c r="J1441" s="99">
        <v>44967</v>
      </c>
      <c r="K1441" s="107">
        <v>10000000</v>
      </c>
      <c r="L1441" s="98" t="s">
        <v>697</v>
      </c>
      <c r="M1441" s="23">
        <v>2160</v>
      </c>
      <c r="N1441" s="23">
        <v>7</v>
      </c>
      <c r="O1441" s="107">
        <v>10000000</v>
      </c>
      <c r="P1441" s="23">
        <v>180</v>
      </c>
      <c r="Q1441" s="23">
        <v>2</v>
      </c>
      <c r="R1441" s="23">
        <v>2</v>
      </c>
      <c r="S1441" s="23">
        <v>0</v>
      </c>
      <c r="T1441" s="47">
        <v>10</v>
      </c>
      <c r="U1441" s="98" t="s">
        <v>7738</v>
      </c>
      <c r="V1441" s="98" t="s">
        <v>3139</v>
      </c>
      <c r="W1441" s="69">
        <f t="shared" si="44"/>
        <v>1.7411466917373431E-2</v>
      </c>
    </row>
    <row r="1442" spans="1:23">
      <c r="A1442">
        <f t="shared" si="45"/>
        <v>375</v>
      </c>
      <c r="B1442" s="99">
        <v>44408</v>
      </c>
      <c r="C1442" s="23">
        <v>215</v>
      </c>
      <c r="D1442" s="23">
        <v>5</v>
      </c>
      <c r="E1442" s="98" t="s">
        <v>49</v>
      </c>
      <c r="F1442" s="98" t="s">
        <v>164</v>
      </c>
      <c r="G1442" s="98" t="s">
        <v>4120</v>
      </c>
      <c r="H1442" s="98" t="s">
        <v>559</v>
      </c>
      <c r="I1442" s="98" t="s">
        <v>10202</v>
      </c>
      <c r="J1442" s="99">
        <v>44783</v>
      </c>
      <c r="K1442" s="107">
        <v>10000000</v>
      </c>
      <c r="L1442" s="98" t="s">
        <v>698</v>
      </c>
      <c r="M1442" s="23">
        <v>1800</v>
      </c>
      <c r="N1442" s="23">
        <v>7</v>
      </c>
      <c r="O1442" s="107">
        <v>10000000</v>
      </c>
      <c r="P1442" s="23">
        <v>180</v>
      </c>
      <c r="Q1442" s="23">
        <v>2</v>
      </c>
      <c r="R1442" s="23">
        <v>2</v>
      </c>
      <c r="S1442" s="23">
        <v>0</v>
      </c>
      <c r="T1442" s="47">
        <v>10</v>
      </c>
      <c r="U1442" s="98" t="s">
        <v>7700</v>
      </c>
      <c r="V1442" s="98" t="s">
        <v>3139</v>
      </c>
      <c r="W1442" s="69">
        <f t="shared" si="44"/>
        <v>1.1680322171762139E-2</v>
      </c>
    </row>
    <row r="1443" spans="1:23">
      <c r="A1443">
        <f t="shared" si="45"/>
        <v>559</v>
      </c>
      <c r="B1443" s="99">
        <v>44408</v>
      </c>
      <c r="C1443" s="23">
        <v>216</v>
      </c>
      <c r="D1443" s="23">
        <v>5</v>
      </c>
      <c r="E1443" s="98" t="s">
        <v>49</v>
      </c>
      <c r="F1443" s="98" t="s">
        <v>164</v>
      </c>
      <c r="G1443" s="98" t="s">
        <v>4120</v>
      </c>
      <c r="H1443" s="98" t="s">
        <v>559</v>
      </c>
      <c r="I1443" s="98" t="s">
        <v>6792</v>
      </c>
      <c r="J1443" s="99">
        <v>44967</v>
      </c>
      <c r="K1443" s="107">
        <v>10000000</v>
      </c>
      <c r="L1443" s="98" t="s">
        <v>699</v>
      </c>
      <c r="M1443" s="23">
        <v>1800</v>
      </c>
      <c r="N1443" s="23">
        <v>7</v>
      </c>
      <c r="O1443" s="107">
        <v>10000000</v>
      </c>
      <c r="P1443" s="23">
        <v>180</v>
      </c>
      <c r="Q1443" s="23">
        <v>2</v>
      </c>
      <c r="R1443" s="23">
        <v>2</v>
      </c>
      <c r="S1443" s="23">
        <v>0</v>
      </c>
      <c r="T1443" s="47">
        <v>10</v>
      </c>
      <c r="U1443" s="98" t="s">
        <v>7717</v>
      </c>
      <c r="V1443" s="98" t="s">
        <v>3139</v>
      </c>
      <c r="W1443" s="69">
        <f t="shared" si="44"/>
        <v>1.7411466917373431E-2</v>
      </c>
    </row>
    <row r="1444" spans="1:23">
      <c r="A1444">
        <f t="shared" si="45"/>
        <v>681</v>
      </c>
      <c r="B1444" s="99">
        <v>44408</v>
      </c>
      <c r="C1444" s="23">
        <v>217</v>
      </c>
      <c r="D1444" s="23">
        <v>5</v>
      </c>
      <c r="E1444" s="98" t="s">
        <v>49</v>
      </c>
      <c r="F1444" s="98" t="s">
        <v>164</v>
      </c>
      <c r="G1444" s="98" t="s">
        <v>4120</v>
      </c>
      <c r="H1444" s="98" t="s">
        <v>559</v>
      </c>
      <c r="I1444" s="98" t="s">
        <v>10200</v>
      </c>
      <c r="J1444" s="99">
        <v>45089</v>
      </c>
      <c r="K1444" s="107">
        <v>10000000</v>
      </c>
      <c r="L1444" s="98" t="s">
        <v>700</v>
      </c>
      <c r="M1444" s="23">
        <v>1800</v>
      </c>
      <c r="N1444" s="23">
        <v>7</v>
      </c>
      <c r="O1444" s="107">
        <v>10000000</v>
      </c>
      <c r="P1444" s="23">
        <v>180</v>
      </c>
      <c r="Q1444" s="23">
        <v>2</v>
      </c>
      <c r="R1444" s="23">
        <v>2</v>
      </c>
      <c r="S1444" s="23">
        <v>0</v>
      </c>
      <c r="T1444" s="47">
        <v>10</v>
      </c>
      <c r="U1444" s="98" t="s">
        <v>7700</v>
      </c>
      <c r="V1444" s="98" t="s">
        <v>3139</v>
      </c>
      <c r="W1444" s="69">
        <f t="shared" si="44"/>
        <v>2.1211465063920045E-2</v>
      </c>
    </row>
    <row r="1445" spans="1:23">
      <c r="A1445">
        <f t="shared" si="45"/>
        <v>375</v>
      </c>
      <c r="B1445" s="99">
        <v>44408</v>
      </c>
      <c r="C1445" s="23">
        <v>218</v>
      </c>
      <c r="D1445" s="23">
        <v>5</v>
      </c>
      <c r="E1445" s="98" t="s">
        <v>49</v>
      </c>
      <c r="F1445" s="98" t="s">
        <v>164</v>
      </c>
      <c r="G1445" s="98" t="s">
        <v>4120</v>
      </c>
      <c r="H1445" s="98" t="s">
        <v>559</v>
      </c>
      <c r="I1445" s="98" t="s">
        <v>10142</v>
      </c>
      <c r="J1445" s="99">
        <v>44783</v>
      </c>
      <c r="K1445" s="107">
        <v>10000000</v>
      </c>
      <c r="L1445" s="98" t="s">
        <v>701</v>
      </c>
      <c r="M1445" s="23">
        <v>1440</v>
      </c>
      <c r="N1445" s="23">
        <v>7</v>
      </c>
      <c r="O1445" s="107">
        <v>10000000</v>
      </c>
      <c r="P1445" s="23">
        <v>180</v>
      </c>
      <c r="Q1445" s="23">
        <v>2</v>
      </c>
      <c r="R1445" s="23">
        <v>2</v>
      </c>
      <c r="S1445" s="23">
        <v>1.41</v>
      </c>
      <c r="T1445" s="47">
        <v>10</v>
      </c>
      <c r="U1445" s="98" t="s">
        <v>7732</v>
      </c>
      <c r="V1445" s="98" t="s">
        <v>3139</v>
      </c>
      <c r="W1445" s="69">
        <f t="shared" si="44"/>
        <v>1.1680322171762139E-2</v>
      </c>
    </row>
    <row r="1446" spans="1:23">
      <c r="A1446">
        <f t="shared" si="45"/>
        <v>41</v>
      </c>
      <c r="B1446" s="99">
        <v>44408</v>
      </c>
      <c r="C1446" s="23">
        <v>219</v>
      </c>
      <c r="D1446" s="23">
        <v>5</v>
      </c>
      <c r="E1446" s="98" t="s">
        <v>49</v>
      </c>
      <c r="F1446" s="98" t="s">
        <v>164</v>
      </c>
      <c r="G1446" s="98" t="s">
        <v>4120</v>
      </c>
      <c r="H1446" s="98" t="s">
        <v>559</v>
      </c>
      <c r="I1446" s="98" t="s">
        <v>10143</v>
      </c>
      <c r="J1446" s="99">
        <v>44449</v>
      </c>
      <c r="K1446" s="107">
        <v>10000000</v>
      </c>
      <c r="L1446" s="98" t="s">
        <v>702</v>
      </c>
      <c r="M1446" s="23">
        <v>1080</v>
      </c>
      <c r="N1446" s="23">
        <v>7</v>
      </c>
      <c r="O1446" s="107">
        <v>10000000</v>
      </c>
      <c r="P1446" s="23">
        <v>180</v>
      </c>
      <c r="Q1446" s="23">
        <v>2</v>
      </c>
      <c r="R1446" s="23">
        <v>2</v>
      </c>
      <c r="S1446" s="23">
        <v>0</v>
      </c>
      <c r="T1446" s="47">
        <v>10</v>
      </c>
      <c r="U1446" s="98" t="s">
        <v>7783</v>
      </c>
      <c r="V1446" s="98" t="s">
        <v>3139</v>
      </c>
      <c r="W1446" s="69">
        <f t="shared" si="44"/>
        <v>1.2770485574459939E-3</v>
      </c>
    </row>
    <row r="1447" spans="1:23">
      <c r="A1447">
        <f t="shared" si="45"/>
        <v>862</v>
      </c>
      <c r="B1447" s="99">
        <v>44408</v>
      </c>
      <c r="C1447" s="23">
        <v>220</v>
      </c>
      <c r="D1447" s="23">
        <v>5</v>
      </c>
      <c r="E1447" s="98" t="s">
        <v>49</v>
      </c>
      <c r="F1447" s="98" t="s">
        <v>164</v>
      </c>
      <c r="G1447" s="98" t="s">
        <v>4120</v>
      </c>
      <c r="H1447" s="98" t="s">
        <v>559</v>
      </c>
      <c r="I1447" s="98" t="s">
        <v>10146</v>
      </c>
      <c r="J1447" s="99">
        <v>45270</v>
      </c>
      <c r="K1447" s="107">
        <v>10000000</v>
      </c>
      <c r="L1447" s="98" t="s">
        <v>703</v>
      </c>
      <c r="M1447" s="23">
        <v>1800</v>
      </c>
      <c r="N1447" s="23">
        <v>7</v>
      </c>
      <c r="O1447" s="107">
        <v>10000000</v>
      </c>
      <c r="P1447" s="23">
        <v>180</v>
      </c>
      <c r="Q1447" s="23">
        <v>2</v>
      </c>
      <c r="R1447" s="23">
        <v>2</v>
      </c>
      <c r="S1447" s="23">
        <v>0</v>
      </c>
      <c r="T1447" s="47">
        <v>10</v>
      </c>
      <c r="U1447" s="98" t="s">
        <v>7717</v>
      </c>
      <c r="V1447" s="98" t="s">
        <v>3139</v>
      </c>
      <c r="W1447" s="69">
        <f t="shared" si="44"/>
        <v>2.6849167232157238E-2</v>
      </c>
    </row>
    <row r="1448" spans="1:23">
      <c r="A1448">
        <f t="shared" si="45"/>
        <v>862</v>
      </c>
      <c r="B1448" s="99">
        <v>44408</v>
      </c>
      <c r="C1448" s="23">
        <v>221</v>
      </c>
      <c r="D1448" s="23">
        <v>5</v>
      </c>
      <c r="E1448" s="98" t="s">
        <v>49</v>
      </c>
      <c r="F1448" s="98" t="s">
        <v>164</v>
      </c>
      <c r="G1448" s="98" t="s">
        <v>4120</v>
      </c>
      <c r="H1448" s="98" t="s">
        <v>559</v>
      </c>
      <c r="I1448" s="98" t="s">
        <v>10146</v>
      </c>
      <c r="J1448" s="99">
        <v>45270</v>
      </c>
      <c r="K1448" s="107">
        <v>10000000</v>
      </c>
      <c r="L1448" s="98" t="s">
        <v>705</v>
      </c>
      <c r="M1448" s="23">
        <v>1800</v>
      </c>
      <c r="N1448" s="23">
        <v>7</v>
      </c>
      <c r="O1448" s="107">
        <v>10000000</v>
      </c>
      <c r="P1448" s="23">
        <v>180</v>
      </c>
      <c r="Q1448" s="23">
        <v>2</v>
      </c>
      <c r="R1448" s="23">
        <v>2</v>
      </c>
      <c r="S1448" s="23">
        <v>0</v>
      </c>
      <c r="T1448" s="47">
        <v>10</v>
      </c>
      <c r="U1448" s="98" t="s">
        <v>7784</v>
      </c>
      <c r="V1448" s="98" t="s">
        <v>3139</v>
      </c>
      <c r="W1448" s="69">
        <f t="shared" si="44"/>
        <v>2.6849167232157238E-2</v>
      </c>
    </row>
    <row r="1449" spans="1:23">
      <c r="A1449">
        <f t="shared" si="45"/>
        <v>314</v>
      </c>
      <c r="B1449" s="99">
        <v>44408</v>
      </c>
      <c r="C1449" s="23">
        <v>222</v>
      </c>
      <c r="D1449" s="23">
        <v>5</v>
      </c>
      <c r="E1449" s="98" t="s">
        <v>49</v>
      </c>
      <c r="F1449" s="98" t="s">
        <v>164</v>
      </c>
      <c r="G1449" s="98" t="s">
        <v>4120</v>
      </c>
      <c r="H1449" s="98" t="s">
        <v>559</v>
      </c>
      <c r="I1449" s="98" t="s">
        <v>10150</v>
      </c>
      <c r="J1449" s="99">
        <v>44722</v>
      </c>
      <c r="K1449" s="107">
        <v>10000000</v>
      </c>
      <c r="L1449" s="98" t="s">
        <v>706</v>
      </c>
      <c r="M1449" s="23">
        <v>1080</v>
      </c>
      <c r="N1449" s="23">
        <v>7</v>
      </c>
      <c r="O1449" s="107">
        <v>10000000</v>
      </c>
      <c r="P1449" s="23">
        <v>180</v>
      </c>
      <c r="Q1449" s="23">
        <v>2</v>
      </c>
      <c r="R1449" s="23">
        <v>2</v>
      </c>
      <c r="S1449" s="23">
        <v>0</v>
      </c>
      <c r="T1449" s="47">
        <v>10</v>
      </c>
      <c r="U1449" s="98" t="s">
        <v>7701</v>
      </c>
      <c r="V1449" s="98" t="s">
        <v>3139</v>
      </c>
      <c r="W1449" s="69">
        <f t="shared" si="44"/>
        <v>9.7803230984888322E-3</v>
      </c>
    </row>
    <row r="1450" spans="1:23">
      <c r="A1450">
        <f t="shared" si="45"/>
        <v>375</v>
      </c>
      <c r="B1450" s="99">
        <v>44408</v>
      </c>
      <c r="C1450" s="23">
        <v>223</v>
      </c>
      <c r="D1450" s="23">
        <v>5</v>
      </c>
      <c r="E1450" s="98" t="s">
        <v>49</v>
      </c>
      <c r="F1450" s="98" t="s">
        <v>164</v>
      </c>
      <c r="G1450" s="98" t="s">
        <v>4120</v>
      </c>
      <c r="H1450" s="98" t="s">
        <v>559</v>
      </c>
      <c r="I1450" s="98" t="s">
        <v>10207</v>
      </c>
      <c r="J1450" s="99">
        <v>44783</v>
      </c>
      <c r="K1450" s="107">
        <v>10000000</v>
      </c>
      <c r="L1450" s="98" t="s">
        <v>707</v>
      </c>
      <c r="M1450" s="23">
        <v>1080</v>
      </c>
      <c r="N1450" s="23">
        <v>7</v>
      </c>
      <c r="O1450" s="107">
        <v>10000000</v>
      </c>
      <c r="P1450" s="23">
        <v>180</v>
      </c>
      <c r="Q1450" s="23">
        <v>2</v>
      </c>
      <c r="R1450" s="23">
        <v>2</v>
      </c>
      <c r="S1450" s="23">
        <v>0</v>
      </c>
      <c r="T1450" s="47">
        <v>10</v>
      </c>
      <c r="U1450" s="98" t="s">
        <v>7737</v>
      </c>
      <c r="V1450" s="98" t="s">
        <v>3139</v>
      </c>
      <c r="W1450" s="69">
        <f t="shared" si="44"/>
        <v>1.1680322171762139E-2</v>
      </c>
    </row>
    <row r="1451" spans="1:23">
      <c r="A1451">
        <f t="shared" si="45"/>
        <v>104</v>
      </c>
      <c r="B1451" s="99">
        <v>44408</v>
      </c>
      <c r="C1451" s="23">
        <v>224</v>
      </c>
      <c r="D1451" s="23">
        <v>5</v>
      </c>
      <c r="E1451" s="98" t="s">
        <v>49</v>
      </c>
      <c r="F1451" s="98" t="s">
        <v>164</v>
      </c>
      <c r="G1451" s="98" t="s">
        <v>4120</v>
      </c>
      <c r="H1451" s="98" t="s">
        <v>559</v>
      </c>
      <c r="I1451" s="98" t="s">
        <v>10152</v>
      </c>
      <c r="J1451" s="99">
        <v>44512</v>
      </c>
      <c r="K1451" s="107">
        <v>10000000</v>
      </c>
      <c r="L1451" s="98" t="s">
        <v>708</v>
      </c>
      <c r="M1451" s="23">
        <v>720</v>
      </c>
      <c r="N1451" s="23">
        <v>7</v>
      </c>
      <c r="O1451" s="107">
        <v>10000000</v>
      </c>
      <c r="P1451" s="23">
        <v>180</v>
      </c>
      <c r="Q1451" s="23">
        <v>2</v>
      </c>
      <c r="R1451" s="23">
        <v>2</v>
      </c>
      <c r="S1451" s="23">
        <v>0</v>
      </c>
      <c r="T1451" s="47">
        <v>10</v>
      </c>
      <c r="U1451" s="98" t="s">
        <v>7701</v>
      </c>
      <c r="V1451" s="98" t="s">
        <v>3139</v>
      </c>
      <c r="W1451" s="69">
        <f t="shared" si="44"/>
        <v>3.2393426823020335E-3</v>
      </c>
    </row>
    <row r="1452" spans="1:23">
      <c r="A1452">
        <f t="shared" si="45"/>
        <v>497</v>
      </c>
      <c r="B1452" s="99">
        <v>44408</v>
      </c>
      <c r="C1452" s="23">
        <v>225</v>
      </c>
      <c r="D1452" s="23">
        <v>5</v>
      </c>
      <c r="E1452" s="98" t="s">
        <v>49</v>
      </c>
      <c r="F1452" s="98" t="s">
        <v>164</v>
      </c>
      <c r="G1452" s="98" t="s">
        <v>4120</v>
      </c>
      <c r="H1452" s="98" t="s">
        <v>559</v>
      </c>
      <c r="I1452" s="98" t="s">
        <v>10153</v>
      </c>
      <c r="J1452" s="99">
        <v>44905</v>
      </c>
      <c r="K1452" s="107">
        <v>10000000</v>
      </c>
      <c r="L1452" s="98" t="s">
        <v>709</v>
      </c>
      <c r="M1452" s="23">
        <v>1080</v>
      </c>
      <c r="N1452" s="23">
        <v>7</v>
      </c>
      <c r="O1452" s="107">
        <v>10000000</v>
      </c>
      <c r="P1452" s="23">
        <v>180</v>
      </c>
      <c r="Q1452" s="23">
        <v>2</v>
      </c>
      <c r="R1452" s="23">
        <v>2</v>
      </c>
      <c r="S1452" s="23">
        <v>0</v>
      </c>
      <c r="T1452" s="47">
        <v>10</v>
      </c>
      <c r="U1452" s="98" t="s">
        <v>7702</v>
      </c>
      <c r="V1452" s="98" t="s">
        <v>3139</v>
      </c>
      <c r="W1452" s="69">
        <f t="shared" si="44"/>
        <v>1.5480320318308757E-2</v>
      </c>
    </row>
    <row r="1453" spans="1:23">
      <c r="A1453">
        <f t="shared" si="45"/>
        <v>559</v>
      </c>
      <c r="B1453" s="99">
        <v>44408</v>
      </c>
      <c r="C1453" s="23">
        <v>226</v>
      </c>
      <c r="D1453" s="23">
        <v>5</v>
      </c>
      <c r="E1453" s="98" t="s">
        <v>49</v>
      </c>
      <c r="F1453" s="98" t="s">
        <v>164</v>
      </c>
      <c r="G1453" s="98" t="s">
        <v>4120</v>
      </c>
      <c r="H1453" s="98" t="s">
        <v>559</v>
      </c>
      <c r="I1453" s="98" t="s">
        <v>10023</v>
      </c>
      <c r="J1453" s="99">
        <v>44967</v>
      </c>
      <c r="K1453" s="107">
        <v>10000000</v>
      </c>
      <c r="L1453" s="98" t="s">
        <v>710</v>
      </c>
      <c r="M1453" s="23">
        <v>1080</v>
      </c>
      <c r="N1453" s="23">
        <v>7</v>
      </c>
      <c r="O1453" s="107">
        <v>10000000</v>
      </c>
      <c r="P1453" s="23">
        <v>180</v>
      </c>
      <c r="Q1453" s="23">
        <v>2</v>
      </c>
      <c r="R1453" s="23">
        <v>2</v>
      </c>
      <c r="S1453" s="23">
        <v>0</v>
      </c>
      <c r="T1453" s="47">
        <v>10</v>
      </c>
      <c r="U1453" s="98" t="s">
        <v>7742</v>
      </c>
      <c r="V1453" s="98" t="s">
        <v>3139</v>
      </c>
      <c r="W1453" s="69">
        <f t="shared" si="44"/>
        <v>1.7411466917373431E-2</v>
      </c>
    </row>
    <row r="1454" spans="1:23">
      <c r="A1454">
        <f t="shared" si="45"/>
        <v>587</v>
      </c>
      <c r="B1454" s="99">
        <v>44408</v>
      </c>
      <c r="C1454" s="23">
        <v>227</v>
      </c>
      <c r="D1454" s="23">
        <v>5</v>
      </c>
      <c r="E1454" s="98" t="s">
        <v>49</v>
      </c>
      <c r="F1454" s="98" t="s">
        <v>164</v>
      </c>
      <c r="G1454" s="98" t="s">
        <v>4120</v>
      </c>
      <c r="H1454" s="98" t="s">
        <v>559</v>
      </c>
      <c r="I1454" s="98" t="s">
        <v>10133</v>
      </c>
      <c r="J1454" s="99">
        <v>44995</v>
      </c>
      <c r="K1454" s="107">
        <v>10000000</v>
      </c>
      <c r="L1454" s="98" t="s">
        <v>4459</v>
      </c>
      <c r="M1454" s="23">
        <v>1080</v>
      </c>
      <c r="N1454" s="23">
        <v>7</v>
      </c>
      <c r="O1454" s="107">
        <v>10000000</v>
      </c>
      <c r="P1454" s="23">
        <v>180</v>
      </c>
      <c r="Q1454" s="23">
        <v>2</v>
      </c>
      <c r="R1454" s="23">
        <v>2</v>
      </c>
      <c r="S1454" s="23">
        <v>0</v>
      </c>
      <c r="T1454" s="47">
        <v>10</v>
      </c>
      <c r="U1454" s="98" t="s">
        <v>7701</v>
      </c>
      <c r="V1454" s="98" t="s">
        <v>3139</v>
      </c>
      <c r="W1454" s="69">
        <f t="shared" si="44"/>
        <v>1.8283597639531669E-2</v>
      </c>
    </row>
    <row r="1455" spans="1:23">
      <c r="A1455">
        <f t="shared" si="45"/>
        <v>587</v>
      </c>
      <c r="B1455" s="99">
        <v>44408</v>
      </c>
      <c r="C1455" s="23">
        <v>228</v>
      </c>
      <c r="D1455" s="23">
        <v>5</v>
      </c>
      <c r="E1455" s="98" t="s">
        <v>49</v>
      </c>
      <c r="F1455" s="98" t="s">
        <v>164</v>
      </c>
      <c r="G1455" s="98" t="s">
        <v>4120</v>
      </c>
      <c r="H1455" s="98" t="s">
        <v>559</v>
      </c>
      <c r="I1455" s="98" t="s">
        <v>10133</v>
      </c>
      <c r="J1455" s="99">
        <v>44995</v>
      </c>
      <c r="K1455" s="107">
        <v>10000000</v>
      </c>
      <c r="L1455" s="98" t="s">
        <v>4460</v>
      </c>
      <c r="M1455" s="23">
        <v>1080</v>
      </c>
      <c r="N1455" s="23">
        <v>7</v>
      </c>
      <c r="O1455" s="107">
        <v>10000000</v>
      </c>
      <c r="P1455" s="23">
        <v>180</v>
      </c>
      <c r="Q1455" s="23">
        <v>2</v>
      </c>
      <c r="R1455" s="23">
        <v>2</v>
      </c>
      <c r="S1455" s="23">
        <v>1.41</v>
      </c>
      <c r="T1455" s="47">
        <v>10</v>
      </c>
      <c r="U1455" s="98" t="s">
        <v>7737</v>
      </c>
      <c r="V1455" s="98" t="s">
        <v>3139</v>
      </c>
      <c r="W1455" s="69">
        <f t="shared" si="44"/>
        <v>1.8283597639531669E-2</v>
      </c>
    </row>
    <row r="1456" spans="1:23">
      <c r="A1456">
        <f t="shared" si="45"/>
        <v>587</v>
      </c>
      <c r="B1456" s="99">
        <v>44408</v>
      </c>
      <c r="C1456" s="23">
        <v>229</v>
      </c>
      <c r="D1456" s="23">
        <v>5</v>
      </c>
      <c r="E1456" s="98" t="s">
        <v>49</v>
      </c>
      <c r="F1456" s="98" t="s">
        <v>164</v>
      </c>
      <c r="G1456" s="98" t="s">
        <v>4120</v>
      </c>
      <c r="H1456" s="98" t="s">
        <v>559</v>
      </c>
      <c r="I1456" s="98" t="s">
        <v>10133</v>
      </c>
      <c r="J1456" s="99">
        <v>44995</v>
      </c>
      <c r="K1456" s="107">
        <v>10000000</v>
      </c>
      <c r="L1456" s="98" t="s">
        <v>4461</v>
      </c>
      <c r="M1456" s="23">
        <v>1080</v>
      </c>
      <c r="N1456" s="23">
        <v>7</v>
      </c>
      <c r="O1456" s="107">
        <v>10000000</v>
      </c>
      <c r="P1456" s="23">
        <v>180</v>
      </c>
      <c r="Q1456" s="23">
        <v>2</v>
      </c>
      <c r="R1456" s="23">
        <v>2</v>
      </c>
      <c r="S1456" s="23">
        <v>0</v>
      </c>
      <c r="T1456" s="47">
        <v>10</v>
      </c>
      <c r="U1456" s="98" t="s">
        <v>7750</v>
      </c>
      <c r="V1456" s="98" t="s">
        <v>3139</v>
      </c>
      <c r="W1456" s="69">
        <f t="shared" si="44"/>
        <v>1.8283597639531669E-2</v>
      </c>
    </row>
    <row r="1457" spans="1:23">
      <c r="A1457">
        <f t="shared" si="45"/>
        <v>256</v>
      </c>
      <c r="B1457" s="99">
        <v>44408</v>
      </c>
      <c r="C1457" s="23">
        <v>230</v>
      </c>
      <c r="D1457" s="23">
        <v>5</v>
      </c>
      <c r="E1457" s="98" t="s">
        <v>49</v>
      </c>
      <c r="F1457" s="98" t="s">
        <v>164</v>
      </c>
      <c r="G1457" s="98" t="s">
        <v>4120</v>
      </c>
      <c r="H1457" s="98" t="s">
        <v>559</v>
      </c>
      <c r="I1457" s="98" t="s">
        <v>6468</v>
      </c>
      <c r="J1457" s="99">
        <v>44664</v>
      </c>
      <c r="K1457" s="107">
        <v>10000000</v>
      </c>
      <c r="L1457" s="98" t="s">
        <v>4462</v>
      </c>
      <c r="M1457" s="23">
        <v>720</v>
      </c>
      <c r="N1457" s="23">
        <v>7</v>
      </c>
      <c r="O1457" s="107">
        <v>10000000</v>
      </c>
      <c r="P1457" s="23">
        <v>180</v>
      </c>
      <c r="Q1457" s="23">
        <v>2</v>
      </c>
      <c r="R1457" s="23">
        <v>2</v>
      </c>
      <c r="S1457" s="23">
        <v>1.41</v>
      </c>
      <c r="T1457" s="47">
        <v>10</v>
      </c>
      <c r="U1457" s="98" t="s">
        <v>7701</v>
      </c>
      <c r="V1457" s="98" t="s">
        <v>3139</v>
      </c>
      <c r="W1457" s="69">
        <f t="shared" si="44"/>
        <v>7.9737666025896208E-3</v>
      </c>
    </row>
    <row r="1458" spans="1:23">
      <c r="A1458">
        <f t="shared" si="45"/>
        <v>1075</v>
      </c>
      <c r="B1458" s="99">
        <v>44408</v>
      </c>
      <c r="C1458" s="23">
        <v>231</v>
      </c>
      <c r="D1458" s="23">
        <v>5</v>
      </c>
      <c r="E1458" s="98" t="s">
        <v>49</v>
      </c>
      <c r="F1458" s="98" t="s">
        <v>164</v>
      </c>
      <c r="G1458" s="98" t="s">
        <v>4120</v>
      </c>
      <c r="H1458" s="98" t="s">
        <v>559</v>
      </c>
      <c r="I1458" s="98" t="s">
        <v>10073</v>
      </c>
      <c r="J1458" s="99">
        <v>45483</v>
      </c>
      <c r="K1458" s="107">
        <v>10000000</v>
      </c>
      <c r="L1458" s="98" t="s">
        <v>4463</v>
      </c>
      <c r="M1458" s="23">
        <v>1440</v>
      </c>
      <c r="N1458" s="23">
        <v>7</v>
      </c>
      <c r="O1458" s="107">
        <v>10000000</v>
      </c>
      <c r="P1458" s="23">
        <v>180</v>
      </c>
      <c r="Q1458" s="23">
        <v>2</v>
      </c>
      <c r="R1458" s="23">
        <v>2</v>
      </c>
      <c r="S1458" s="23">
        <v>0</v>
      </c>
      <c r="T1458" s="47">
        <v>10</v>
      </c>
      <c r="U1458" s="98" t="s">
        <v>7737</v>
      </c>
      <c r="V1458" s="98" t="s">
        <v>3139</v>
      </c>
      <c r="W1458" s="69">
        <f t="shared" si="44"/>
        <v>3.3483590225718132E-2</v>
      </c>
    </row>
    <row r="1459" spans="1:23">
      <c r="A1459">
        <f t="shared" si="45"/>
        <v>1440</v>
      </c>
      <c r="B1459" s="99">
        <v>44408</v>
      </c>
      <c r="C1459" s="23">
        <v>232</v>
      </c>
      <c r="D1459" s="23">
        <v>5</v>
      </c>
      <c r="E1459" s="98" t="s">
        <v>49</v>
      </c>
      <c r="F1459" s="98" t="s">
        <v>164</v>
      </c>
      <c r="G1459" s="98" t="s">
        <v>4120</v>
      </c>
      <c r="H1459" s="98" t="s">
        <v>559</v>
      </c>
      <c r="I1459" s="98" t="s">
        <v>10073</v>
      </c>
      <c r="J1459" s="99">
        <v>45848</v>
      </c>
      <c r="K1459" s="107">
        <v>10000000</v>
      </c>
      <c r="L1459" s="98" t="s">
        <v>4464</v>
      </c>
      <c r="M1459" s="23">
        <v>1800</v>
      </c>
      <c r="N1459" s="23">
        <v>7</v>
      </c>
      <c r="O1459" s="107">
        <v>10000000</v>
      </c>
      <c r="P1459" s="23">
        <v>180</v>
      </c>
      <c r="Q1459" s="23">
        <v>2</v>
      </c>
      <c r="R1459" s="23">
        <v>2</v>
      </c>
      <c r="S1459" s="23">
        <v>0</v>
      </c>
      <c r="T1459" s="47">
        <v>10</v>
      </c>
      <c r="U1459" s="98" t="s">
        <v>7737</v>
      </c>
      <c r="V1459" s="98" t="s">
        <v>3139</v>
      </c>
      <c r="W1459" s="69">
        <f t="shared" si="44"/>
        <v>4.4852437139566617E-2</v>
      </c>
    </row>
    <row r="1460" spans="1:23">
      <c r="A1460">
        <f t="shared" si="45"/>
        <v>771</v>
      </c>
      <c r="B1460" s="99">
        <v>44408</v>
      </c>
      <c r="C1460" s="23">
        <v>233</v>
      </c>
      <c r="D1460" s="23">
        <v>5</v>
      </c>
      <c r="E1460" s="98" t="s">
        <v>49</v>
      </c>
      <c r="F1460" s="98" t="s">
        <v>164</v>
      </c>
      <c r="G1460" s="98" t="s">
        <v>4120</v>
      </c>
      <c r="H1460" s="98" t="s">
        <v>559</v>
      </c>
      <c r="I1460" s="98" t="s">
        <v>7017</v>
      </c>
      <c r="J1460" s="99">
        <v>45179</v>
      </c>
      <c r="K1460" s="107">
        <v>12600000</v>
      </c>
      <c r="L1460" s="98" t="s">
        <v>7785</v>
      </c>
      <c r="M1460" s="23">
        <v>1080</v>
      </c>
      <c r="N1460" s="23">
        <v>7</v>
      </c>
      <c r="O1460" s="107">
        <v>12600000</v>
      </c>
      <c r="P1460" s="23">
        <v>180</v>
      </c>
      <c r="Q1460" s="23">
        <v>2</v>
      </c>
      <c r="R1460" s="23">
        <v>2</v>
      </c>
      <c r="S1460" s="23">
        <v>0</v>
      </c>
      <c r="T1460" s="47">
        <v>10</v>
      </c>
      <c r="U1460" s="98" t="s">
        <v>7739</v>
      </c>
      <c r="V1460" s="98" t="s">
        <v>3139</v>
      </c>
      <c r="W1460" s="69">
        <f t="shared" si="44"/>
        <v>2.4014742385142958E-2</v>
      </c>
    </row>
    <row r="1461" spans="1:23">
      <c r="A1461">
        <f t="shared" si="45"/>
        <v>1535</v>
      </c>
      <c r="B1461" s="99">
        <v>44408</v>
      </c>
      <c r="C1461" s="23">
        <v>234</v>
      </c>
      <c r="D1461" s="23">
        <v>5</v>
      </c>
      <c r="E1461" s="98" t="s">
        <v>49</v>
      </c>
      <c r="F1461" s="98" t="s">
        <v>164</v>
      </c>
      <c r="G1461" s="98" t="s">
        <v>4120</v>
      </c>
      <c r="H1461" s="98" t="s">
        <v>559</v>
      </c>
      <c r="I1461" s="98" t="s">
        <v>6335</v>
      </c>
      <c r="J1461" s="99">
        <v>45943</v>
      </c>
      <c r="K1461" s="107">
        <v>10000000</v>
      </c>
      <c r="L1461" s="98" t="s">
        <v>7786</v>
      </c>
      <c r="M1461" s="23">
        <v>1800</v>
      </c>
      <c r="N1461" s="23">
        <v>7</v>
      </c>
      <c r="O1461" s="107">
        <v>10000000</v>
      </c>
      <c r="P1461" s="23">
        <v>180</v>
      </c>
      <c r="Q1461" s="23">
        <v>2</v>
      </c>
      <c r="R1461" s="23">
        <v>2</v>
      </c>
      <c r="S1461" s="23">
        <v>0</v>
      </c>
      <c r="T1461" s="47">
        <v>10</v>
      </c>
      <c r="U1461" s="98" t="s">
        <v>7739</v>
      </c>
      <c r="V1461" s="98" t="s">
        <v>3139</v>
      </c>
      <c r="W1461" s="69">
        <f t="shared" si="44"/>
        <v>4.781145208974636E-2</v>
      </c>
    </row>
    <row r="1462" spans="1:23">
      <c r="A1462">
        <f t="shared" si="45"/>
        <v>1535</v>
      </c>
      <c r="B1462" s="99">
        <v>44408</v>
      </c>
      <c r="C1462" s="23">
        <v>235</v>
      </c>
      <c r="D1462" s="23">
        <v>5</v>
      </c>
      <c r="E1462" s="98" t="s">
        <v>49</v>
      </c>
      <c r="F1462" s="98" t="s">
        <v>164</v>
      </c>
      <c r="G1462" s="98" t="s">
        <v>4120</v>
      </c>
      <c r="H1462" s="98" t="s">
        <v>559</v>
      </c>
      <c r="I1462" s="98" t="s">
        <v>6335</v>
      </c>
      <c r="J1462" s="99">
        <v>45943</v>
      </c>
      <c r="K1462" s="107">
        <v>10000000</v>
      </c>
      <c r="L1462" s="98" t="s">
        <v>7787</v>
      </c>
      <c r="M1462" s="23">
        <v>1800</v>
      </c>
      <c r="N1462" s="23">
        <v>7</v>
      </c>
      <c r="O1462" s="107">
        <v>10000000</v>
      </c>
      <c r="P1462" s="23">
        <v>180</v>
      </c>
      <c r="Q1462" s="23">
        <v>2</v>
      </c>
      <c r="R1462" s="23">
        <v>2</v>
      </c>
      <c r="S1462" s="23">
        <v>0</v>
      </c>
      <c r="T1462" s="47">
        <v>10</v>
      </c>
      <c r="U1462" s="98" t="s">
        <v>7717</v>
      </c>
      <c r="V1462" s="98" t="s">
        <v>3139</v>
      </c>
      <c r="W1462" s="69">
        <f t="shared" si="44"/>
        <v>4.781145208974636E-2</v>
      </c>
    </row>
    <row r="1463" spans="1:23">
      <c r="A1463">
        <f t="shared" si="45"/>
        <v>804</v>
      </c>
      <c r="B1463" s="99">
        <v>44408</v>
      </c>
      <c r="C1463" s="23">
        <v>236</v>
      </c>
      <c r="D1463" s="23">
        <v>5</v>
      </c>
      <c r="E1463" s="98" t="s">
        <v>49</v>
      </c>
      <c r="F1463" s="98" t="s">
        <v>164</v>
      </c>
      <c r="G1463" s="98" t="s">
        <v>4120</v>
      </c>
      <c r="H1463" s="98" t="s">
        <v>559</v>
      </c>
      <c r="I1463" s="98" t="s">
        <v>6335</v>
      </c>
      <c r="J1463" s="99">
        <v>45212</v>
      </c>
      <c r="K1463" s="107">
        <v>10000000</v>
      </c>
      <c r="L1463" s="98" t="s">
        <v>7788</v>
      </c>
      <c r="M1463" s="23">
        <v>1080</v>
      </c>
      <c r="N1463" s="23">
        <v>7</v>
      </c>
      <c r="O1463" s="107">
        <v>10000000</v>
      </c>
      <c r="P1463" s="23">
        <v>180</v>
      </c>
      <c r="Q1463" s="23">
        <v>2</v>
      </c>
      <c r="R1463" s="23">
        <v>2</v>
      </c>
      <c r="S1463" s="23">
        <v>0</v>
      </c>
      <c r="T1463" s="47">
        <v>10</v>
      </c>
      <c r="U1463" s="98" t="s">
        <v>7696</v>
      </c>
      <c r="V1463" s="98" t="s">
        <v>3139</v>
      </c>
      <c r="W1463" s="69">
        <f t="shared" si="44"/>
        <v>2.5042610736258027E-2</v>
      </c>
    </row>
    <row r="1464" spans="1:23">
      <c r="A1464">
        <f t="shared" si="45"/>
        <v>804</v>
      </c>
      <c r="B1464" s="99">
        <v>44408</v>
      </c>
      <c r="C1464" s="23">
        <v>237</v>
      </c>
      <c r="D1464" s="23">
        <v>5</v>
      </c>
      <c r="E1464" s="98" t="s">
        <v>49</v>
      </c>
      <c r="F1464" s="98" t="s">
        <v>164</v>
      </c>
      <c r="G1464" s="98" t="s">
        <v>4120</v>
      </c>
      <c r="H1464" s="98" t="s">
        <v>559</v>
      </c>
      <c r="I1464" s="98" t="s">
        <v>6335</v>
      </c>
      <c r="J1464" s="99">
        <v>45212</v>
      </c>
      <c r="K1464" s="107">
        <v>10000000</v>
      </c>
      <c r="L1464" s="98" t="s">
        <v>7789</v>
      </c>
      <c r="M1464" s="23">
        <v>1080</v>
      </c>
      <c r="N1464" s="23">
        <v>7</v>
      </c>
      <c r="O1464" s="107">
        <v>10000000</v>
      </c>
      <c r="P1464" s="23">
        <v>180</v>
      </c>
      <c r="Q1464" s="23">
        <v>2</v>
      </c>
      <c r="R1464" s="23">
        <v>2</v>
      </c>
      <c r="S1464" s="23">
        <v>0</v>
      </c>
      <c r="T1464" s="47">
        <v>10</v>
      </c>
      <c r="U1464" s="98" t="s">
        <v>7739</v>
      </c>
      <c r="V1464" s="98" t="s">
        <v>3139</v>
      </c>
      <c r="W1464" s="69">
        <f t="shared" si="44"/>
        <v>2.5042610736258027E-2</v>
      </c>
    </row>
    <row r="1465" spans="1:23">
      <c r="A1465">
        <f t="shared" si="45"/>
        <v>1593</v>
      </c>
      <c r="B1465" s="99">
        <v>44408</v>
      </c>
      <c r="C1465" s="23">
        <v>238</v>
      </c>
      <c r="D1465" s="23">
        <v>5</v>
      </c>
      <c r="E1465" s="98" t="s">
        <v>49</v>
      </c>
      <c r="F1465" s="98" t="s">
        <v>164</v>
      </c>
      <c r="G1465" s="98" t="s">
        <v>4120</v>
      </c>
      <c r="H1465" s="98" t="s">
        <v>559</v>
      </c>
      <c r="I1465" s="98" t="s">
        <v>10075</v>
      </c>
      <c r="J1465" s="99">
        <v>46001</v>
      </c>
      <c r="K1465" s="107">
        <v>10000000</v>
      </c>
      <c r="L1465" s="98" t="s">
        <v>7790</v>
      </c>
      <c r="M1465" s="23">
        <v>1800</v>
      </c>
      <c r="N1465" s="23">
        <v>7</v>
      </c>
      <c r="O1465" s="107">
        <v>10000000</v>
      </c>
      <c r="P1465" s="23">
        <v>180</v>
      </c>
      <c r="Q1465" s="23">
        <v>2</v>
      </c>
      <c r="R1465" s="23">
        <v>2</v>
      </c>
      <c r="S1465" s="23">
        <v>0</v>
      </c>
      <c r="T1465" s="47">
        <v>10</v>
      </c>
      <c r="U1465" s="98" t="s">
        <v>7700</v>
      </c>
      <c r="V1465" s="98" t="s">
        <v>3139</v>
      </c>
      <c r="W1465" s="69">
        <f t="shared" si="44"/>
        <v>4.9618008585645572E-2</v>
      </c>
    </row>
    <row r="1466" spans="1:23">
      <c r="A1466">
        <f t="shared" si="45"/>
        <v>648</v>
      </c>
      <c r="B1466" s="99">
        <v>44408</v>
      </c>
      <c r="C1466" s="23">
        <v>239</v>
      </c>
      <c r="D1466" s="23">
        <v>5</v>
      </c>
      <c r="E1466" s="98" t="s">
        <v>49</v>
      </c>
      <c r="F1466" s="98" t="s">
        <v>164</v>
      </c>
      <c r="G1466" s="98" t="s">
        <v>4120</v>
      </c>
      <c r="H1466" s="98" t="s">
        <v>559</v>
      </c>
      <c r="I1466" s="98" t="s">
        <v>6088</v>
      </c>
      <c r="J1466" s="99">
        <v>45056</v>
      </c>
      <c r="K1466" s="107">
        <v>10000000</v>
      </c>
      <c r="L1466" s="98" t="s">
        <v>10227</v>
      </c>
      <c r="M1466" s="23">
        <v>720</v>
      </c>
      <c r="N1466" s="23">
        <v>7</v>
      </c>
      <c r="O1466" s="107">
        <v>10000000</v>
      </c>
      <c r="P1466" s="23">
        <v>180</v>
      </c>
      <c r="Q1466" s="23">
        <v>2</v>
      </c>
      <c r="R1466" s="23">
        <v>2</v>
      </c>
      <c r="S1466" s="23">
        <v>0</v>
      </c>
      <c r="T1466" s="47">
        <v>10</v>
      </c>
      <c r="U1466" s="98" t="s">
        <v>7700</v>
      </c>
      <c r="V1466" s="98" t="s">
        <v>3139</v>
      </c>
      <c r="W1466" s="69">
        <f t="shared" si="44"/>
        <v>2.0183596712804976E-2</v>
      </c>
    </row>
    <row r="1467" spans="1:23">
      <c r="A1467">
        <f t="shared" si="45"/>
        <v>1744</v>
      </c>
      <c r="B1467" s="99">
        <v>44408</v>
      </c>
      <c r="C1467" s="23">
        <v>240</v>
      </c>
      <c r="D1467" s="23">
        <v>5</v>
      </c>
      <c r="E1467" s="98" t="s">
        <v>49</v>
      </c>
      <c r="F1467" s="98" t="s">
        <v>164</v>
      </c>
      <c r="G1467" s="98" t="s">
        <v>4120</v>
      </c>
      <c r="H1467" s="98" t="s">
        <v>559</v>
      </c>
      <c r="I1467" s="98" t="s">
        <v>6088</v>
      </c>
      <c r="J1467" s="99">
        <v>46152</v>
      </c>
      <c r="K1467" s="107">
        <v>10000000</v>
      </c>
      <c r="L1467" s="98" t="s">
        <v>10228</v>
      </c>
      <c r="M1467" s="23">
        <v>1800</v>
      </c>
      <c r="N1467" s="23">
        <v>7</v>
      </c>
      <c r="O1467" s="107">
        <v>10000000</v>
      </c>
      <c r="P1467" s="23">
        <v>180</v>
      </c>
      <c r="Q1467" s="23">
        <v>2</v>
      </c>
      <c r="R1467" s="23">
        <v>2</v>
      </c>
      <c r="S1467" s="23">
        <v>0</v>
      </c>
      <c r="T1467" s="47">
        <v>10</v>
      </c>
      <c r="U1467" s="98" t="s">
        <v>7730</v>
      </c>
      <c r="V1467" s="98" t="s">
        <v>3139</v>
      </c>
      <c r="W1467" s="69">
        <f t="shared" si="44"/>
        <v>5.4321284980141792E-2</v>
      </c>
    </row>
    <row r="1468" spans="1:23">
      <c r="A1468">
        <f t="shared" si="45"/>
        <v>679</v>
      </c>
      <c r="B1468" s="99">
        <v>44408</v>
      </c>
      <c r="C1468" s="23">
        <v>241</v>
      </c>
      <c r="D1468" s="23">
        <v>5</v>
      </c>
      <c r="E1468" s="98" t="s">
        <v>49</v>
      </c>
      <c r="F1468" s="98" t="s">
        <v>164</v>
      </c>
      <c r="G1468" s="98" t="s">
        <v>4120</v>
      </c>
      <c r="H1468" s="98" t="s">
        <v>559</v>
      </c>
      <c r="I1468" s="98" t="s">
        <v>6416</v>
      </c>
      <c r="J1468" s="99">
        <v>45087</v>
      </c>
      <c r="K1468" s="107">
        <v>10000000</v>
      </c>
      <c r="L1468" s="98" t="s">
        <v>10903</v>
      </c>
      <c r="M1468" s="23">
        <v>720</v>
      </c>
      <c r="N1468" s="23">
        <v>7</v>
      </c>
      <c r="O1468" s="107">
        <v>10000000</v>
      </c>
      <c r="P1468" s="23">
        <v>180</v>
      </c>
      <c r="Q1468" s="23">
        <v>2</v>
      </c>
      <c r="R1468" s="23">
        <v>2</v>
      </c>
      <c r="S1468" s="23">
        <v>0</v>
      </c>
      <c r="T1468" s="47">
        <v>10</v>
      </c>
      <c r="U1468" s="98" t="s">
        <v>7701</v>
      </c>
      <c r="V1468" s="98" t="s">
        <v>3139</v>
      </c>
      <c r="W1468" s="69">
        <f t="shared" si="44"/>
        <v>2.1149170012337314E-2</v>
      </c>
    </row>
    <row r="1469" spans="1:23">
      <c r="A1469">
        <f t="shared" si="45"/>
        <v>976</v>
      </c>
      <c r="B1469" s="99">
        <v>44408</v>
      </c>
      <c r="C1469" s="23">
        <v>242</v>
      </c>
      <c r="D1469" s="23">
        <v>5</v>
      </c>
      <c r="E1469" s="98" t="s">
        <v>49</v>
      </c>
      <c r="F1469" s="98" t="s">
        <v>164</v>
      </c>
      <c r="G1469" s="98" t="s">
        <v>4120</v>
      </c>
      <c r="H1469" s="98" t="s">
        <v>559</v>
      </c>
      <c r="I1469" s="98" t="s">
        <v>10229</v>
      </c>
      <c r="J1469" s="99">
        <v>45384</v>
      </c>
      <c r="K1469" s="107">
        <v>16000000</v>
      </c>
      <c r="L1469" s="98" t="s">
        <v>644</v>
      </c>
      <c r="M1469" s="23">
        <v>1800</v>
      </c>
      <c r="N1469" s="23">
        <v>7</v>
      </c>
      <c r="O1469" s="107">
        <v>16000000</v>
      </c>
      <c r="P1469" s="23">
        <v>360</v>
      </c>
      <c r="Q1469" s="23">
        <v>2</v>
      </c>
      <c r="R1469" s="23">
        <v>2</v>
      </c>
      <c r="S1469" s="23">
        <v>1.41</v>
      </c>
      <c r="T1469" s="47">
        <v>9.6</v>
      </c>
      <c r="U1469" s="98" t="s">
        <v>7756</v>
      </c>
      <c r="V1469" s="98" t="s">
        <v>3139</v>
      </c>
      <c r="W1469" s="69">
        <f t="shared" si="44"/>
        <v>2.918398576547801E-2</v>
      </c>
    </row>
    <row r="1470" spans="1:23">
      <c r="A1470">
        <f t="shared" si="45"/>
        <v>801</v>
      </c>
      <c r="B1470" s="99">
        <v>44408</v>
      </c>
      <c r="C1470" s="23">
        <v>243</v>
      </c>
      <c r="D1470" s="23">
        <v>5</v>
      </c>
      <c r="E1470" s="98" t="s">
        <v>49</v>
      </c>
      <c r="F1470" s="98" t="s">
        <v>164</v>
      </c>
      <c r="G1470" s="98" t="s">
        <v>4120</v>
      </c>
      <c r="H1470" s="98" t="s">
        <v>559</v>
      </c>
      <c r="I1470" s="98" t="s">
        <v>10144</v>
      </c>
      <c r="J1470" s="99">
        <v>45209</v>
      </c>
      <c r="K1470" s="107">
        <v>9500000</v>
      </c>
      <c r="L1470" s="98" t="s">
        <v>714</v>
      </c>
      <c r="M1470" s="23">
        <v>1800</v>
      </c>
      <c r="N1470" s="23">
        <v>7</v>
      </c>
      <c r="O1470" s="107">
        <v>9500000</v>
      </c>
      <c r="P1470" s="23">
        <v>180</v>
      </c>
      <c r="Q1470" s="23">
        <v>2</v>
      </c>
      <c r="R1470" s="23">
        <v>2</v>
      </c>
      <c r="S1470" s="23">
        <v>0</v>
      </c>
      <c r="T1470" s="47">
        <v>9.5</v>
      </c>
      <c r="U1470" s="98" t="s">
        <v>7717</v>
      </c>
      <c r="V1470" s="98" t="s">
        <v>3139</v>
      </c>
      <c r="W1470" s="69">
        <f t="shared" si="44"/>
        <v>2.3701709750939732E-2</v>
      </c>
    </row>
    <row r="1471" spans="1:23">
      <c r="A1471">
        <f t="shared" si="45"/>
        <v>498</v>
      </c>
      <c r="B1471" s="99">
        <v>44408</v>
      </c>
      <c r="C1471" s="23">
        <v>244</v>
      </c>
      <c r="D1471" s="23">
        <v>5</v>
      </c>
      <c r="E1471" s="98" t="s">
        <v>49</v>
      </c>
      <c r="F1471" s="98" t="s">
        <v>164</v>
      </c>
      <c r="G1471" s="98" t="s">
        <v>4120</v>
      </c>
      <c r="H1471" s="98" t="s">
        <v>559</v>
      </c>
      <c r="I1471" s="98" t="s">
        <v>6903</v>
      </c>
      <c r="J1471" s="99">
        <v>44906</v>
      </c>
      <c r="K1471" s="107">
        <v>9000000</v>
      </c>
      <c r="L1471" s="98" t="s">
        <v>715</v>
      </c>
      <c r="M1471" s="23">
        <v>1800</v>
      </c>
      <c r="N1471" s="23">
        <v>7</v>
      </c>
      <c r="O1471" s="107">
        <v>9000000</v>
      </c>
      <c r="P1471" s="23">
        <v>180</v>
      </c>
      <c r="Q1471" s="23">
        <v>2</v>
      </c>
      <c r="R1471" s="23">
        <v>2</v>
      </c>
      <c r="S1471" s="23">
        <v>0</v>
      </c>
      <c r="T1471" s="47">
        <v>9</v>
      </c>
      <c r="U1471" s="98" t="s">
        <v>7732</v>
      </c>
      <c r="V1471" s="98" t="s">
        <v>3139</v>
      </c>
      <c r="W1471" s="69">
        <f t="shared" si="44"/>
        <v>1.3960321059690108E-2</v>
      </c>
    </row>
    <row r="1472" spans="1:23">
      <c r="A1472">
        <f t="shared" si="45"/>
        <v>970</v>
      </c>
      <c r="B1472" s="99">
        <v>44408</v>
      </c>
      <c r="C1472" s="23">
        <v>245</v>
      </c>
      <c r="D1472" s="23">
        <v>5</v>
      </c>
      <c r="E1472" s="98" t="s">
        <v>49</v>
      </c>
      <c r="F1472" s="98" t="s">
        <v>164</v>
      </c>
      <c r="G1472" s="98" t="s">
        <v>4120</v>
      </c>
      <c r="H1472" s="98" t="s">
        <v>559</v>
      </c>
      <c r="I1472" s="98" t="s">
        <v>10140</v>
      </c>
      <c r="J1472" s="99">
        <v>45378</v>
      </c>
      <c r="K1472" s="107">
        <v>15000000</v>
      </c>
      <c r="L1472" s="98" t="s">
        <v>654</v>
      </c>
      <c r="M1472" s="23">
        <v>1800</v>
      </c>
      <c r="N1472" s="23">
        <v>7</v>
      </c>
      <c r="O1472" s="107">
        <v>15000000</v>
      </c>
      <c r="P1472" s="23">
        <v>360</v>
      </c>
      <c r="Q1472" s="23">
        <v>2</v>
      </c>
      <c r="R1472" s="23">
        <v>2</v>
      </c>
      <c r="S1472" s="23">
        <v>0</v>
      </c>
      <c r="T1472" s="47">
        <v>9</v>
      </c>
      <c r="U1472" s="98" t="s">
        <v>7780</v>
      </c>
      <c r="V1472" s="98" t="s">
        <v>3139</v>
      </c>
      <c r="W1472" s="69">
        <f t="shared" si="44"/>
        <v>2.719179001586226E-2</v>
      </c>
    </row>
    <row r="1473" spans="1:23">
      <c r="A1473">
        <f t="shared" si="45"/>
        <v>283</v>
      </c>
      <c r="B1473" s="99">
        <v>44408</v>
      </c>
      <c r="C1473" s="23">
        <v>246</v>
      </c>
      <c r="D1473" s="23">
        <v>5</v>
      </c>
      <c r="E1473" s="98" t="s">
        <v>49</v>
      </c>
      <c r="F1473" s="98" t="s">
        <v>164</v>
      </c>
      <c r="G1473" s="98" t="s">
        <v>4120</v>
      </c>
      <c r="H1473" s="98" t="s">
        <v>559</v>
      </c>
      <c r="I1473" s="98" t="s">
        <v>10149</v>
      </c>
      <c r="J1473" s="99">
        <v>44691</v>
      </c>
      <c r="K1473" s="107">
        <v>9000000</v>
      </c>
      <c r="L1473" s="98" t="s">
        <v>716</v>
      </c>
      <c r="M1473" s="23">
        <v>1080</v>
      </c>
      <c r="N1473" s="23">
        <v>7</v>
      </c>
      <c r="O1473" s="107">
        <v>9000000</v>
      </c>
      <c r="P1473" s="23">
        <v>180</v>
      </c>
      <c r="Q1473" s="23">
        <v>2</v>
      </c>
      <c r="R1473" s="23">
        <v>2</v>
      </c>
      <c r="S1473" s="23">
        <v>0</v>
      </c>
      <c r="T1473" s="47">
        <v>9</v>
      </c>
      <c r="U1473" s="98" t="s">
        <v>7712</v>
      </c>
      <c r="V1473" s="98" t="s">
        <v>3139</v>
      </c>
      <c r="W1473" s="69">
        <f t="shared" si="44"/>
        <v>7.933274819060844E-3</v>
      </c>
    </row>
    <row r="1474" spans="1:23">
      <c r="A1474">
        <f t="shared" si="45"/>
        <v>709</v>
      </c>
      <c r="B1474" s="99">
        <v>44408</v>
      </c>
      <c r="C1474" s="23">
        <v>247</v>
      </c>
      <c r="D1474" s="23">
        <v>5</v>
      </c>
      <c r="E1474" s="98" t="s">
        <v>49</v>
      </c>
      <c r="F1474" s="98" t="s">
        <v>164</v>
      </c>
      <c r="G1474" s="98" t="s">
        <v>4120</v>
      </c>
      <c r="H1474" s="98" t="s">
        <v>559</v>
      </c>
      <c r="I1474" s="98" t="s">
        <v>10073</v>
      </c>
      <c r="J1474" s="99">
        <v>45117</v>
      </c>
      <c r="K1474" s="107">
        <v>9000000</v>
      </c>
      <c r="L1474" s="98" t="s">
        <v>4465</v>
      </c>
      <c r="M1474" s="23">
        <v>1080</v>
      </c>
      <c r="N1474" s="23">
        <v>7</v>
      </c>
      <c r="O1474" s="107">
        <v>9000000</v>
      </c>
      <c r="P1474" s="23">
        <v>180</v>
      </c>
      <c r="Q1474" s="23">
        <v>2</v>
      </c>
      <c r="R1474" s="23">
        <v>2</v>
      </c>
      <c r="S1474" s="23">
        <v>0</v>
      </c>
      <c r="T1474" s="47">
        <v>9</v>
      </c>
      <c r="U1474" s="98" t="s">
        <v>7791</v>
      </c>
      <c r="V1474" s="98" t="s">
        <v>3139</v>
      </c>
      <c r="W1474" s="69">
        <f t="shared" ref="W1474:W1537" si="46">+T1474/SUM($T$2:$T$5848)*A1474</f>
        <v>1.9875236207470455E-2</v>
      </c>
    </row>
    <row r="1475" spans="1:23">
      <c r="A1475">
        <f t="shared" ref="A1475:A1538" si="47">+J1475-B1475</f>
        <v>648</v>
      </c>
      <c r="B1475" s="99">
        <v>44408</v>
      </c>
      <c r="C1475" s="23">
        <v>248</v>
      </c>
      <c r="D1475" s="23">
        <v>5</v>
      </c>
      <c r="E1475" s="98" t="s">
        <v>49</v>
      </c>
      <c r="F1475" s="98" t="s">
        <v>164</v>
      </c>
      <c r="G1475" s="98" t="s">
        <v>4120</v>
      </c>
      <c r="H1475" s="98" t="s">
        <v>559</v>
      </c>
      <c r="I1475" s="98" t="s">
        <v>6088</v>
      </c>
      <c r="J1475" s="99">
        <v>45056</v>
      </c>
      <c r="K1475" s="107">
        <v>9000000</v>
      </c>
      <c r="L1475" s="98" t="s">
        <v>10230</v>
      </c>
      <c r="M1475" s="23">
        <v>720</v>
      </c>
      <c r="N1475" s="23">
        <v>7</v>
      </c>
      <c r="O1475" s="107">
        <v>9000000</v>
      </c>
      <c r="P1475" s="23">
        <v>180</v>
      </c>
      <c r="Q1475" s="23">
        <v>2</v>
      </c>
      <c r="R1475" s="23">
        <v>2</v>
      </c>
      <c r="S1475" s="23">
        <v>0</v>
      </c>
      <c r="T1475" s="47">
        <v>9</v>
      </c>
      <c r="U1475" s="98" t="s">
        <v>7782</v>
      </c>
      <c r="V1475" s="98" t="s">
        <v>3139</v>
      </c>
      <c r="W1475" s="69">
        <f t="shared" si="46"/>
        <v>1.8165237041524479E-2</v>
      </c>
    </row>
    <row r="1476" spans="1:23">
      <c r="A1476">
        <f t="shared" si="47"/>
        <v>1379</v>
      </c>
      <c r="B1476" s="99">
        <v>44408</v>
      </c>
      <c r="C1476" s="23">
        <v>249</v>
      </c>
      <c r="D1476" s="23">
        <v>5</v>
      </c>
      <c r="E1476" s="98" t="s">
        <v>49</v>
      </c>
      <c r="F1476" s="98" t="s">
        <v>164</v>
      </c>
      <c r="G1476" s="98" t="s">
        <v>4120</v>
      </c>
      <c r="H1476" s="98" t="s">
        <v>559</v>
      </c>
      <c r="I1476" s="98" t="s">
        <v>6088</v>
      </c>
      <c r="J1476" s="99">
        <v>45787</v>
      </c>
      <c r="K1476" s="107">
        <v>9000000</v>
      </c>
      <c r="L1476" s="98" t="s">
        <v>10231</v>
      </c>
      <c r="M1476" s="23">
        <v>1440</v>
      </c>
      <c r="N1476" s="23">
        <v>7</v>
      </c>
      <c r="O1476" s="107">
        <v>9000000</v>
      </c>
      <c r="P1476" s="23">
        <v>180</v>
      </c>
      <c r="Q1476" s="23">
        <v>2</v>
      </c>
      <c r="R1476" s="23">
        <v>2</v>
      </c>
      <c r="S1476" s="23">
        <v>0</v>
      </c>
      <c r="T1476" s="47">
        <v>9</v>
      </c>
      <c r="U1476" s="98" t="s">
        <v>7742</v>
      </c>
      <c r="V1476" s="98" t="s">
        <v>3139</v>
      </c>
      <c r="W1476" s="69">
        <f t="shared" si="46"/>
        <v>3.8657194259663977E-2</v>
      </c>
    </row>
    <row r="1477" spans="1:23">
      <c r="A1477">
        <f t="shared" si="47"/>
        <v>194</v>
      </c>
      <c r="B1477" s="99">
        <v>44408</v>
      </c>
      <c r="C1477" s="23">
        <v>250</v>
      </c>
      <c r="D1477" s="23">
        <v>5</v>
      </c>
      <c r="E1477" s="98" t="s">
        <v>49</v>
      </c>
      <c r="F1477" s="98" t="s">
        <v>164</v>
      </c>
      <c r="G1477" s="98" t="s">
        <v>4120</v>
      </c>
      <c r="H1477" s="98" t="s">
        <v>559</v>
      </c>
      <c r="I1477" s="98" t="s">
        <v>10226</v>
      </c>
      <c r="J1477" s="99">
        <v>44602</v>
      </c>
      <c r="K1477" s="107">
        <v>35000000</v>
      </c>
      <c r="L1477" s="98" t="s">
        <v>579</v>
      </c>
      <c r="M1477" s="23">
        <v>1800</v>
      </c>
      <c r="N1477" s="23">
        <v>7</v>
      </c>
      <c r="O1477" s="107">
        <v>35000000</v>
      </c>
      <c r="P1477" s="23">
        <v>360</v>
      </c>
      <c r="Q1477" s="23">
        <v>2</v>
      </c>
      <c r="R1477" s="23">
        <v>2</v>
      </c>
      <c r="S1477" s="23">
        <v>1.41</v>
      </c>
      <c r="T1477" s="47">
        <v>8.75</v>
      </c>
      <c r="U1477" s="98" t="s">
        <v>7700</v>
      </c>
      <c r="V1477" s="98" t="s">
        <v>3139</v>
      </c>
      <c r="W1477" s="69">
        <f t="shared" si="46"/>
        <v>5.2872925030843284E-3</v>
      </c>
    </row>
    <row r="1478" spans="1:23">
      <c r="A1478">
        <f t="shared" si="47"/>
        <v>253</v>
      </c>
      <c r="B1478" s="99">
        <v>44408</v>
      </c>
      <c r="C1478" s="23">
        <v>251</v>
      </c>
      <c r="D1478" s="23">
        <v>5</v>
      </c>
      <c r="E1478" s="98" t="s">
        <v>49</v>
      </c>
      <c r="F1478" s="98" t="s">
        <v>164</v>
      </c>
      <c r="G1478" s="98" t="s">
        <v>4120</v>
      </c>
      <c r="H1478" s="98" t="s">
        <v>559</v>
      </c>
      <c r="I1478" s="98" t="s">
        <v>10232</v>
      </c>
      <c r="J1478" s="99">
        <v>44661</v>
      </c>
      <c r="K1478" s="107">
        <v>10000000</v>
      </c>
      <c r="L1478" s="98" t="s">
        <v>717</v>
      </c>
      <c r="M1478" s="23">
        <v>1800</v>
      </c>
      <c r="N1478" s="23">
        <v>7</v>
      </c>
      <c r="O1478" s="107">
        <v>10000000</v>
      </c>
      <c r="P1478" s="23">
        <v>180</v>
      </c>
      <c r="Q1478" s="23">
        <v>2</v>
      </c>
      <c r="R1478" s="23">
        <v>2</v>
      </c>
      <c r="S1478" s="23">
        <v>0</v>
      </c>
      <c r="T1478" s="47">
        <v>8.75</v>
      </c>
      <c r="U1478" s="98" t="s">
        <v>7739</v>
      </c>
      <c r="V1478" s="98" t="s">
        <v>3139</v>
      </c>
      <c r="W1478" s="69">
        <f t="shared" si="46"/>
        <v>6.8952835220635828E-3</v>
      </c>
    </row>
    <row r="1479" spans="1:23">
      <c r="A1479">
        <f t="shared" si="47"/>
        <v>344</v>
      </c>
      <c r="B1479" s="99">
        <v>44408</v>
      </c>
      <c r="C1479" s="23">
        <v>252</v>
      </c>
      <c r="D1479" s="23">
        <v>5</v>
      </c>
      <c r="E1479" s="98" t="s">
        <v>49</v>
      </c>
      <c r="F1479" s="98" t="s">
        <v>164</v>
      </c>
      <c r="G1479" s="98" t="s">
        <v>4120</v>
      </c>
      <c r="H1479" s="98" t="s">
        <v>559</v>
      </c>
      <c r="I1479" s="98" t="s">
        <v>10204</v>
      </c>
      <c r="J1479" s="99">
        <v>44752</v>
      </c>
      <c r="K1479" s="107">
        <v>10000000</v>
      </c>
      <c r="L1479" s="98" t="s">
        <v>718</v>
      </c>
      <c r="M1479" s="23">
        <v>1800</v>
      </c>
      <c r="N1479" s="23">
        <v>7</v>
      </c>
      <c r="O1479" s="107">
        <v>10000000</v>
      </c>
      <c r="P1479" s="23">
        <v>180</v>
      </c>
      <c r="Q1479" s="23">
        <v>2</v>
      </c>
      <c r="R1479" s="23">
        <v>2</v>
      </c>
      <c r="S1479" s="23">
        <v>0</v>
      </c>
      <c r="T1479" s="47">
        <v>8.75</v>
      </c>
      <c r="U1479" s="98" t="s">
        <v>7738</v>
      </c>
      <c r="V1479" s="98" t="s">
        <v>3139</v>
      </c>
      <c r="W1479" s="69">
        <f t="shared" si="46"/>
        <v>9.3754052632010771E-3</v>
      </c>
    </row>
    <row r="1480" spans="1:23">
      <c r="A1480">
        <f t="shared" si="47"/>
        <v>1627</v>
      </c>
      <c r="B1480" s="99">
        <v>44408</v>
      </c>
      <c r="C1480" s="23">
        <v>253</v>
      </c>
      <c r="D1480" s="23">
        <v>5</v>
      </c>
      <c r="E1480" s="98" t="s">
        <v>49</v>
      </c>
      <c r="F1480" s="98" t="s">
        <v>164</v>
      </c>
      <c r="G1480" s="98" t="s">
        <v>4120</v>
      </c>
      <c r="H1480" s="98" t="s">
        <v>559</v>
      </c>
      <c r="I1480" s="98" t="s">
        <v>6354</v>
      </c>
      <c r="J1480" s="99">
        <v>46035</v>
      </c>
      <c r="K1480" s="107">
        <v>8500000</v>
      </c>
      <c r="L1480" s="98" t="s">
        <v>7792</v>
      </c>
      <c r="M1480" s="23">
        <v>1800</v>
      </c>
      <c r="N1480" s="23">
        <v>7</v>
      </c>
      <c r="O1480" s="107">
        <v>8500000</v>
      </c>
      <c r="P1480" s="23">
        <v>180</v>
      </c>
      <c r="Q1480" s="23">
        <v>2</v>
      </c>
      <c r="R1480" s="23">
        <v>2</v>
      </c>
      <c r="S1480" s="23">
        <v>1.41</v>
      </c>
      <c r="T1480" s="47">
        <v>8.5</v>
      </c>
      <c r="U1480" s="98" t="s">
        <v>7774</v>
      </c>
      <c r="V1480" s="98" t="s">
        <v>3139</v>
      </c>
      <c r="W1480" s="69">
        <f t="shared" si="46"/>
        <v>4.3075470793169202E-2</v>
      </c>
    </row>
    <row r="1481" spans="1:23">
      <c r="A1481">
        <f t="shared" si="47"/>
        <v>1593</v>
      </c>
      <c r="B1481" s="99">
        <v>44408</v>
      </c>
      <c r="C1481" s="23">
        <v>254</v>
      </c>
      <c r="D1481" s="23">
        <v>5</v>
      </c>
      <c r="E1481" s="98" t="s">
        <v>49</v>
      </c>
      <c r="F1481" s="98" t="s">
        <v>164</v>
      </c>
      <c r="G1481" s="98" t="s">
        <v>4120</v>
      </c>
      <c r="H1481" s="98" t="s">
        <v>559</v>
      </c>
      <c r="I1481" s="98" t="s">
        <v>10075</v>
      </c>
      <c r="J1481" s="99">
        <v>46001</v>
      </c>
      <c r="K1481" s="107">
        <v>8400000</v>
      </c>
      <c r="L1481" s="98" t="s">
        <v>7793</v>
      </c>
      <c r="M1481" s="23">
        <v>1800</v>
      </c>
      <c r="N1481" s="23">
        <v>7</v>
      </c>
      <c r="O1481" s="107">
        <v>8400000</v>
      </c>
      <c r="P1481" s="23">
        <v>180</v>
      </c>
      <c r="Q1481" s="23">
        <v>2</v>
      </c>
      <c r="R1481" s="23">
        <v>2</v>
      </c>
      <c r="S1481" s="23">
        <v>0</v>
      </c>
      <c r="T1481" s="47">
        <v>8.4</v>
      </c>
      <c r="U1481" s="98" t="s">
        <v>7739</v>
      </c>
      <c r="V1481" s="98" t="s">
        <v>3139</v>
      </c>
      <c r="W1481" s="69">
        <f t="shared" si="46"/>
        <v>4.167912721194228E-2</v>
      </c>
    </row>
    <row r="1482" spans="1:23">
      <c r="A1482">
        <f t="shared" si="47"/>
        <v>445</v>
      </c>
      <c r="B1482" s="99">
        <v>44408</v>
      </c>
      <c r="C1482" s="23">
        <v>255</v>
      </c>
      <c r="D1482" s="23">
        <v>5</v>
      </c>
      <c r="E1482" s="98" t="s">
        <v>49</v>
      </c>
      <c r="F1482" s="98" t="s">
        <v>164</v>
      </c>
      <c r="G1482" s="98" t="s">
        <v>4120</v>
      </c>
      <c r="H1482" s="98" t="s">
        <v>559</v>
      </c>
      <c r="I1482" s="98" t="s">
        <v>10233</v>
      </c>
      <c r="J1482" s="99">
        <v>44853</v>
      </c>
      <c r="K1482" s="107">
        <v>41000000</v>
      </c>
      <c r="L1482" s="98" t="s">
        <v>7794</v>
      </c>
      <c r="M1482" s="23">
        <v>2160</v>
      </c>
      <c r="N1482" s="23">
        <v>7</v>
      </c>
      <c r="O1482" s="107">
        <v>41000000</v>
      </c>
      <c r="P1482" s="23">
        <v>360</v>
      </c>
      <c r="Q1482" s="23">
        <v>2</v>
      </c>
      <c r="R1482" s="23">
        <v>2</v>
      </c>
      <c r="S1482" s="23">
        <v>0</v>
      </c>
      <c r="T1482" s="47">
        <v>8.1999999999999993</v>
      </c>
      <c r="U1482" s="98" t="s">
        <v>7696</v>
      </c>
      <c r="V1482" s="98" t="s">
        <v>3139</v>
      </c>
      <c r="W1482" s="69">
        <f t="shared" si="46"/>
        <v>1.1365732161269345E-2</v>
      </c>
    </row>
    <row r="1483" spans="1:23">
      <c r="A1483">
        <f t="shared" si="47"/>
        <v>506</v>
      </c>
      <c r="B1483" s="99">
        <v>44408</v>
      </c>
      <c r="C1483" s="23">
        <v>256</v>
      </c>
      <c r="D1483" s="23">
        <v>5</v>
      </c>
      <c r="E1483" s="98" t="s">
        <v>49</v>
      </c>
      <c r="F1483" s="98" t="s">
        <v>164</v>
      </c>
      <c r="G1483" s="98" t="s">
        <v>4120</v>
      </c>
      <c r="H1483" s="98" t="s">
        <v>559</v>
      </c>
      <c r="I1483" s="98" t="s">
        <v>10234</v>
      </c>
      <c r="J1483" s="99">
        <v>44914</v>
      </c>
      <c r="K1483" s="107">
        <v>20000000</v>
      </c>
      <c r="L1483" s="98" t="s">
        <v>675</v>
      </c>
      <c r="M1483" s="23">
        <v>2160</v>
      </c>
      <c r="N1483" s="23">
        <v>7</v>
      </c>
      <c r="O1483" s="107">
        <v>20000000</v>
      </c>
      <c r="P1483" s="23">
        <v>360</v>
      </c>
      <c r="Q1483" s="23">
        <v>2</v>
      </c>
      <c r="R1483" s="23">
        <v>2</v>
      </c>
      <c r="S1483" s="23">
        <v>0</v>
      </c>
      <c r="T1483" s="47">
        <v>8</v>
      </c>
      <c r="U1483" s="98" t="s">
        <v>7696</v>
      </c>
      <c r="V1483" s="98" t="s">
        <v>3139</v>
      </c>
      <c r="W1483" s="69">
        <f t="shared" si="46"/>
        <v>1.2608518440344836E-2</v>
      </c>
    </row>
    <row r="1484" spans="1:23">
      <c r="A1484">
        <f t="shared" si="47"/>
        <v>305</v>
      </c>
      <c r="B1484" s="99">
        <v>44408</v>
      </c>
      <c r="C1484" s="23">
        <v>257</v>
      </c>
      <c r="D1484" s="23">
        <v>5</v>
      </c>
      <c r="E1484" s="98" t="s">
        <v>49</v>
      </c>
      <c r="F1484" s="98" t="s">
        <v>164</v>
      </c>
      <c r="G1484" s="98" t="s">
        <v>4120</v>
      </c>
      <c r="H1484" s="98" t="s">
        <v>559</v>
      </c>
      <c r="I1484" s="98" t="s">
        <v>6816</v>
      </c>
      <c r="J1484" s="99">
        <v>44713</v>
      </c>
      <c r="K1484" s="107">
        <v>40000000</v>
      </c>
      <c r="L1484" s="98" t="s">
        <v>10904</v>
      </c>
      <c r="M1484" s="23">
        <v>1800</v>
      </c>
      <c r="N1484" s="23">
        <v>7</v>
      </c>
      <c r="O1484" s="107">
        <v>40000000</v>
      </c>
      <c r="P1484" s="23">
        <v>360</v>
      </c>
      <c r="Q1484" s="23">
        <v>2</v>
      </c>
      <c r="R1484" s="23">
        <v>2</v>
      </c>
      <c r="S1484" s="23">
        <v>1.41</v>
      </c>
      <c r="T1484" s="47">
        <v>8</v>
      </c>
      <c r="U1484" s="98" t="s">
        <v>7754</v>
      </c>
      <c r="V1484" s="98" t="s">
        <v>3139</v>
      </c>
      <c r="W1484" s="69">
        <f t="shared" si="46"/>
        <v>7.5999962930932315E-3</v>
      </c>
    </row>
    <row r="1485" spans="1:23">
      <c r="A1485">
        <f t="shared" si="47"/>
        <v>375</v>
      </c>
      <c r="B1485" s="99">
        <v>44408</v>
      </c>
      <c r="C1485" s="23">
        <v>258</v>
      </c>
      <c r="D1485" s="23">
        <v>5</v>
      </c>
      <c r="E1485" s="98" t="s">
        <v>49</v>
      </c>
      <c r="F1485" s="98" t="s">
        <v>164</v>
      </c>
      <c r="G1485" s="98" t="s">
        <v>4120</v>
      </c>
      <c r="H1485" s="98" t="s">
        <v>559</v>
      </c>
      <c r="I1485" s="98" t="s">
        <v>10202</v>
      </c>
      <c r="J1485" s="99">
        <v>44783</v>
      </c>
      <c r="K1485" s="107">
        <v>8000000</v>
      </c>
      <c r="L1485" s="98" t="s">
        <v>723</v>
      </c>
      <c r="M1485" s="23">
        <v>1800</v>
      </c>
      <c r="N1485" s="23">
        <v>7</v>
      </c>
      <c r="O1485" s="107">
        <v>8000000</v>
      </c>
      <c r="P1485" s="23">
        <v>180</v>
      </c>
      <c r="Q1485" s="23">
        <v>2</v>
      </c>
      <c r="R1485" s="23">
        <v>2</v>
      </c>
      <c r="S1485" s="23">
        <v>0</v>
      </c>
      <c r="T1485" s="47">
        <v>8</v>
      </c>
      <c r="U1485" s="98" t="s">
        <v>7743</v>
      </c>
      <c r="V1485" s="98" t="s">
        <v>3139</v>
      </c>
      <c r="W1485" s="69">
        <f t="shared" si="46"/>
        <v>9.3442577374097113E-3</v>
      </c>
    </row>
    <row r="1486" spans="1:23">
      <c r="A1486">
        <f t="shared" si="47"/>
        <v>528</v>
      </c>
      <c r="B1486" s="99">
        <v>44408</v>
      </c>
      <c r="C1486" s="23">
        <v>259</v>
      </c>
      <c r="D1486" s="23">
        <v>5</v>
      </c>
      <c r="E1486" s="98" t="s">
        <v>49</v>
      </c>
      <c r="F1486" s="98" t="s">
        <v>164</v>
      </c>
      <c r="G1486" s="98" t="s">
        <v>4120</v>
      </c>
      <c r="H1486" s="98" t="s">
        <v>559</v>
      </c>
      <c r="I1486" s="98" t="s">
        <v>6885</v>
      </c>
      <c r="J1486" s="99">
        <v>44936</v>
      </c>
      <c r="K1486" s="107">
        <v>8000000</v>
      </c>
      <c r="L1486" s="98" t="s">
        <v>726</v>
      </c>
      <c r="M1486" s="23">
        <v>1440</v>
      </c>
      <c r="N1486" s="23">
        <v>7</v>
      </c>
      <c r="O1486" s="107">
        <v>8000000</v>
      </c>
      <c r="P1486" s="23">
        <v>180</v>
      </c>
      <c r="Q1486" s="23">
        <v>2</v>
      </c>
      <c r="R1486" s="23">
        <v>2</v>
      </c>
      <c r="S1486" s="23">
        <v>0</v>
      </c>
      <c r="T1486" s="47">
        <v>8</v>
      </c>
      <c r="U1486" s="98" t="s">
        <v>7739</v>
      </c>
      <c r="V1486" s="98" t="s">
        <v>3139</v>
      </c>
      <c r="W1486" s="69">
        <f t="shared" si="46"/>
        <v>1.3156714894272873E-2</v>
      </c>
    </row>
    <row r="1487" spans="1:23">
      <c r="A1487">
        <f t="shared" si="47"/>
        <v>253</v>
      </c>
      <c r="B1487" s="99">
        <v>44408</v>
      </c>
      <c r="C1487" s="23">
        <v>260</v>
      </c>
      <c r="D1487" s="23">
        <v>5</v>
      </c>
      <c r="E1487" s="98" t="s">
        <v>49</v>
      </c>
      <c r="F1487" s="98" t="s">
        <v>164</v>
      </c>
      <c r="G1487" s="98" t="s">
        <v>4120</v>
      </c>
      <c r="H1487" s="98" t="s">
        <v>559</v>
      </c>
      <c r="I1487" s="98" t="s">
        <v>10148</v>
      </c>
      <c r="J1487" s="99">
        <v>44661</v>
      </c>
      <c r="K1487" s="107">
        <v>8000000</v>
      </c>
      <c r="L1487" s="98" t="s">
        <v>727</v>
      </c>
      <c r="M1487" s="23">
        <v>1080</v>
      </c>
      <c r="N1487" s="23">
        <v>7</v>
      </c>
      <c r="O1487" s="107">
        <v>8000000</v>
      </c>
      <c r="P1487" s="23">
        <v>180</v>
      </c>
      <c r="Q1487" s="23">
        <v>2</v>
      </c>
      <c r="R1487" s="23">
        <v>2</v>
      </c>
      <c r="S1487" s="23">
        <v>0</v>
      </c>
      <c r="T1487" s="47">
        <v>8</v>
      </c>
      <c r="U1487" s="98" t="s">
        <v>7795</v>
      </c>
      <c r="V1487" s="98" t="s">
        <v>3139</v>
      </c>
      <c r="W1487" s="69">
        <f t="shared" si="46"/>
        <v>6.304259220172418E-3</v>
      </c>
    </row>
    <row r="1488" spans="1:23">
      <c r="A1488">
        <f t="shared" si="47"/>
        <v>618</v>
      </c>
      <c r="B1488" s="99">
        <v>44408</v>
      </c>
      <c r="C1488" s="23">
        <v>261</v>
      </c>
      <c r="D1488" s="23">
        <v>5</v>
      </c>
      <c r="E1488" s="98" t="s">
        <v>49</v>
      </c>
      <c r="F1488" s="98" t="s">
        <v>164</v>
      </c>
      <c r="G1488" s="98" t="s">
        <v>4120</v>
      </c>
      <c r="H1488" s="98" t="s">
        <v>559</v>
      </c>
      <c r="I1488" s="98" t="s">
        <v>10148</v>
      </c>
      <c r="J1488" s="99">
        <v>45026</v>
      </c>
      <c r="K1488" s="107">
        <v>8000000</v>
      </c>
      <c r="L1488" s="98" t="s">
        <v>728</v>
      </c>
      <c r="M1488" s="23">
        <v>1440</v>
      </c>
      <c r="N1488" s="23">
        <v>7</v>
      </c>
      <c r="O1488" s="107">
        <v>8000000</v>
      </c>
      <c r="P1488" s="23">
        <v>180</v>
      </c>
      <c r="Q1488" s="23">
        <v>2</v>
      </c>
      <c r="R1488" s="23">
        <v>2</v>
      </c>
      <c r="S1488" s="23">
        <v>0</v>
      </c>
      <c r="T1488" s="47">
        <v>8</v>
      </c>
      <c r="U1488" s="98" t="s">
        <v>7737</v>
      </c>
      <c r="V1488" s="98" t="s">
        <v>3139</v>
      </c>
      <c r="W1488" s="69">
        <f t="shared" si="46"/>
        <v>1.5399336751251203E-2</v>
      </c>
    </row>
    <row r="1489" spans="1:23">
      <c r="A1489">
        <f t="shared" si="47"/>
        <v>1014</v>
      </c>
      <c r="B1489" s="99">
        <v>44408</v>
      </c>
      <c r="C1489" s="23">
        <v>262</v>
      </c>
      <c r="D1489" s="23">
        <v>5</v>
      </c>
      <c r="E1489" s="98" t="s">
        <v>49</v>
      </c>
      <c r="F1489" s="98" t="s">
        <v>164</v>
      </c>
      <c r="G1489" s="98" t="s">
        <v>4120</v>
      </c>
      <c r="H1489" s="98" t="s">
        <v>559</v>
      </c>
      <c r="I1489" s="98" t="s">
        <v>10149</v>
      </c>
      <c r="J1489" s="99">
        <v>45422</v>
      </c>
      <c r="K1489" s="107">
        <v>8000000</v>
      </c>
      <c r="L1489" s="98" t="s">
        <v>729</v>
      </c>
      <c r="M1489" s="23">
        <v>1800</v>
      </c>
      <c r="N1489" s="23">
        <v>7</v>
      </c>
      <c r="O1489" s="107">
        <v>8000000</v>
      </c>
      <c r="P1489" s="23">
        <v>180</v>
      </c>
      <c r="Q1489" s="23">
        <v>2</v>
      </c>
      <c r="R1489" s="23">
        <v>2</v>
      </c>
      <c r="S1489" s="23">
        <v>0</v>
      </c>
      <c r="T1489" s="47">
        <v>8</v>
      </c>
      <c r="U1489" s="98" t="s">
        <v>7742</v>
      </c>
      <c r="V1489" s="98" t="s">
        <v>3139</v>
      </c>
      <c r="W1489" s="69">
        <f t="shared" si="46"/>
        <v>2.5266872921955858E-2</v>
      </c>
    </row>
    <row r="1490" spans="1:23">
      <c r="A1490">
        <f t="shared" si="47"/>
        <v>648</v>
      </c>
      <c r="B1490" s="99">
        <v>44408</v>
      </c>
      <c r="C1490" s="23">
        <v>263</v>
      </c>
      <c r="D1490" s="23">
        <v>5</v>
      </c>
      <c r="E1490" s="98" t="s">
        <v>49</v>
      </c>
      <c r="F1490" s="98" t="s">
        <v>164</v>
      </c>
      <c r="G1490" s="98" t="s">
        <v>4120</v>
      </c>
      <c r="H1490" s="98" t="s">
        <v>559</v>
      </c>
      <c r="I1490" s="98" t="s">
        <v>10149</v>
      </c>
      <c r="J1490" s="99">
        <v>45056</v>
      </c>
      <c r="K1490" s="107">
        <v>8000000</v>
      </c>
      <c r="L1490" s="98" t="s">
        <v>730</v>
      </c>
      <c r="M1490" s="23">
        <v>1440</v>
      </c>
      <c r="N1490" s="23">
        <v>7</v>
      </c>
      <c r="O1490" s="107">
        <v>8000000</v>
      </c>
      <c r="P1490" s="23">
        <v>180</v>
      </c>
      <c r="Q1490" s="23">
        <v>2</v>
      </c>
      <c r="R1490" s="23">
        <v>2</v>
      </c>
      <c r="S1490" s="23">
        <v>0</v>
      </c>
      <c r="T1490" s="47">
        <v>8</v>
      </c>
      <c r="U1490" s="98" t="s">
        <v>7700</v>
      </c>
      <c r="V1490" s="98" t="s">
        <v>3139</v>
      </c>
      <c r="W1490" s="69">
        <f t="shared" si="46"/>
        <v>1.6146877370243982E-2</v>
      </c>
    </row>
    <row r="1491" spans="1:23">
      <c r="A1491">
        <f t="shared" si="47"/>
        <v>314</v>
      </c>
      <c r="B1491" s="99">
        <v>44408</v>
      </c>
      <c r="C1491" s="23">
        <v>264</v>
      </c>
      <c r="D1491" s="23">
        <v>5</v>
      </c>
      <c r="E1491" s="98" t="s">
        <v>49</v>
      </c>
      <c r="F1491" s="98" t="s">
        <v>164</v>
      </c>
      <c r="G1491" s="98" t="s">
        <v>4120</v>
      </c>
      <c r="H1491" s="98" t="s">
        <v>559</v>
      </c>
      <c r="I1491" s="98" t="s">
        <v>10150</v>
      </c>
      <c r="J1491" s="99">
        <v>44722</v>
      </c>
      <c r="K1491" s="107">
        <v>8000000</v>
      </c>
      <c r="L1491" s="98" t="s">
        <v>731</v>
      </c>
      <c r="M1491" s="23">
        <v>1080</v>
      </c>
      <c r="N1491" s="23">
        <v>7</v>
      </c>
      <c r="O1491" s="107">
        <v>8000000</v>
      </c>
      <c r="P1491" s="23">
        <v>180</v>
      </c>
      <c r="Q1491" s="23">
        <v>2</v>
      </c>
      <c r="R1491" s="23">
        <v>2</v>
      </c>
      <c r="S1491" s="23">
        <v>0</v>
      </c>
      <c r="T1491" s="47">
        <v>8</v>
      </c>
      <c r="U1491" s="98" t="s">
        <v>7700</v>
      </c>
      <c r="V1491" s="98" t="s">
        <v>3139</v>
      </c>
      <c r="W1491" s="69">
        <f t="shared" si="46"/>
        <v>7.8242584787910647E-3</v>
      </c>
    </row>
    <row r="1492" spans="1:23">
      <c r="A1492">
        <f t="shared" si="47"/>
        <v>1075</v>
      </c>
      <c r="B1492" s="99">
        <v>44408</v>
      </c>
      <c r="C1492" s="23">
        <v>265</v>
      </c>
      <c r="D1492" s="23">
        <v>5</v>
      </c>
      <c r="E1492" s="98" t="s">
        <v>49</v>
      </c>
      <c r="F1492" s="98" t="s">
        <v>164</v>
      </c>
      <c r="G1492" s="98" t="s">
        <v>4120</v>
      </c>
      <c r="H1492" s="98" t="s">
        <v>559</v>
      </c>
      <c r="I1492" s="98" t="s">
        <v>10018</v>
      </c>
      <c r="J1492" s="99">
        <v>45483</v>
      </c>
      <c r="K1492" s="107">
        <v>8000000</v>
      </c>
      <c r="L1492" s="98" t="s">
        <v>732</v>
      </c>
      <c r="M1492" s="23">
        <v>1800</v>
      </c>
      <c r="N1492" s="23">
        <v>7</v>
      </c>
      <c r="O1492" s="107">
        <v>8000000</v>
      </c>
      <c r="P1492" s="23">
        <v>180</v>
      </c>
      <c r="Q1492" s="23">
        <v>2</v>
      </c>
      <c r="R1492" s="23">
        <v>2</v>
      </c>
      <c r="S1492" s="23">
        <v>0</v>
      </c>
      <c r="T1492" s="47">
        <v>8</v>
      </c>
      <c r="U1492" s="98" t="s">
        <v>7743</v>
      </c>
      <c r="V1492" s="98" t="s">
        <v>3139</v>
      </c>
      <c r="W1492" s="69">
        <f t="shared" si="46"/>
        <v>2.6786872180574507E-2</v>
      </c>
    </row>
    <row r="1493" spans="1:23">
      <c r="A1493">
        <f t="shared" si="47"/>
        <v>1106</v>
      </c>
      <c r="B1493" s="99">
        <v>44408</v>
      </c>
      <c r="C1493" s="23">
        <v>266</v>
      </c>
      <c r="D1493" s="23">
        <v>5</v>
      </c>
      <c r="E1493" s="98" t="s">
        <v>49</v>
      </c>
      <c r="F1493" s="98" t="s">
        <v>164</v>
      </c>
      <c r="G1493" s="98" t="s">
        <v>4120</v>
      </c>
      <c r="H1493" s="98" t="s">
        <v>559</v>
      </c>
      <c r="I1493" s="98" t="s">
        <v>10207</v>
      </c>
      <c r="J1493" s="99">
        <v>45514</v>
      </c>
      <c r="K1493" s="107">
        <v>8000000</v>
      </c>
      <c r="L1493" s="98" t="s">
        <v>733</v>
      </c>
      <c r="M1493" s="23">
        <v>1800</v>
      </c>
      <c r="N1493" s="23">
        <v>7</v>
      </c>
      <c r="O1493" s="107">
        <v>8000000</v>
      </c>
      <c r="P1493" s="23">
        <v>180</v>
      </c>
      <c r="Q1493" s="23">
        <v>2</v>
      </c>
      <c r="R1493" s="23">
        <v>2</v>
      </c>
      <c r="S1493" s="23">
        <v>0</v>
      </c>
      <c r="T1493" s="47">
        <v>8</v>
      </c>
      <c r="U1493" s="98" t="s">
        <v>7758</v>
      </c>
      <c r="V1493" s="98" t="s">
        <v>3139</v>
      </c>
      <c r="W1493" s="69">
        <f t="shared" si="46"/>
        <v>2.7559330820200373E-2</v>
      </c>
    </row>
    <row r="1494" spans="1:23">
      <c r="A1494">
        <f t="shared" si="47"/>
        <v>1158</v>
      </c>
      <c r="B1494" s="99">
        <v>44408</v>
      </c>
      <c r="C1494" s="23">
        <v>267</v>
      </c>
      <c r="D1494" s="23">
        <v>5</v>
      </c>
      <c r="E1494" s="98" t="s">
        <v>49</v>
      </c>
      <c r="F1494" s="98" t="s">
        <v>164</v>
      </c>
      <c r="G1494" s="98" t="s">
        <v>4120</v>
      </c>
      <c r="H1494" s="98" t="s">
        <v>559</v>
      </c>
      <c r="I1494" s="98" t="s">
        <v>6726</v>
      </c>
      <c r="J1494" s="99">
        <v>45566</v>
      </c>
      <c r="K1494" s="107">
        <v>8000000</v>
      </c>
      <c r="L1494" s="98" t="s">
        <v>734</v>
      </c>
      <c r="M1494" s="23">
        <v>1800</v>
      </c>
      <c r="N1494" s="23">
        <v>7</v>
      </c>
      <c r="O1494" s="107">
        <v>8000000</v>
      </c>
      <c r="P1494" s="23">
        <v>360</v>
      </c>
      <c r="Q1494" s="23">
        <v>2</v>
      </c>
      <c r="R1494" s="23">
        <v>2</v>
      </c>
      <c r="S1494" s="23">
        <v>0</v>
      </c>
      <c r="T1494" s="47">
        <v>8</v>
      </c>
      <c r="U1494" s="98" t="s">
        <v>7732</v>
      </c>
      <c r="V1494" s="98" t="s">
        <v>3139</v>
      </c>
      <c r="W1494" s="69">
        <f t="shared" si="46"/>
        <v>2.8855067893121186E-2</v>
      </c>
    </row>
    <row r="1495" spans="1:23">
      <c r="A1495">
        <f t="shared" si="47"/>
        <v>497</v>
      </c>
      <c r="B1495" s="99">
        <v>44408</v>
      </c>
      <c r="C1495" s="23">
        <v>268</v>
      </c>
      <c r="D1495" s="23">
        <v>5</v>
      </c>
      <c r="E1495" s="98" t="s">
        <v>49</v>
      </c>
      <c r="F1495" s="98" t="s">
        <v>164</v>
      </c>
      <c r="G1495" s="98" t="s">
        <v>4120</v>
      </c>
      <c r="H1495" s="98" t="s">
        <v>559</v>
      </c>
      <c r="I1495" s="98" t="s">
        <v>10153</v>
      </c>
      <c r="J1495" s="99">
        <v>44905</v>
      </c>
      <c r="K1495" s="107">
        <v>8000000</v>
      </c>
      <c r="L1495" s="98" t="s">
        <v>735</v>
      </c>
      <c r="M1495" s="23">
        <v>1080</v>
      </c>
      <c r="N1495" s="23">
        <v>7</v>
      </c>
      <c r="O1495" s="107">
        <v>8000000</v>
      </c>
      <c r="P1495" s="23">
        <v>180</v>
      </c>
      <c r="Q1495" s="23">
        <v>2</v>
      </c>
      <c r="R1495" s="23">
        <v>2</v>
      </c>
      <c r="S1495" s="23">
        <v>0</v>
      </c>
      <c r="T1495" s="47">
        <v>8</v>
      </c>
      <c r="U1495" s="98" t="s">
        <v>7718</v>
      </c>
      <c r="V1495" s="98" t="s">
        <v>3139</v>
      </c>
      <c r="W1495" s="69">
        <f t="shared" si="46"/>
        <v>1.2384256254647003E-2</v>
      </c>
    </row>
    <row r="1496" spans="1:23">
      <c r="A1496">
        <f t="shared" si="47"/>
        <v>1228</v>
      </c>
      <c r="B1496" s="99">
        <v>44408</v>
      </c>
      <c r="C1496" s="23">
        <v>269</v>
      </c>
      <c r="D1496" s="23">
        <v>5</v>
      </c>
      <c r="E1496" s="98" t="s">
        <v>49</v>
      </c>
      <c r="F1496" s="98" t="s">
        <v>164</v>
      </c>
      <c r="G1496" s="98" t="s">
        <v>4120</v>
      </c>
      <c r="H1496" s="98" t="s">
        <v>559</v>
      </c>
      <c r="I1496" s="98" t="s">
        <v>10153</v>
      </c>
      <c r="J1496" s="99">
        <v>45636</v>
      </c>
      <c r="K1496" s="107">
        <v>8000000</v>
      </c>
      <c r="L1496" s="98" t="s">
        <v>736</v>
      </c>
      <c r="M1496" s="23">
        <v>1800</v>
      </c>
      <c r="N1496" s="23">
        <v>7</v>
      </c>
      <c r="O1496" s="107">
        <v>8000000</v>
      </c>
      <c r="P1496" s="23">
        <v>180</v>
      </c>
      <c r="Q1496" s="23">
        <v>2</v>
      </c>
      <c r="R1496" s="23">
        <v>2</v>
      </c>
      <c r="S1496" s="23">
        <v>0</v>
      </c>
      <c r="T1496" s="47">
        <v>8</v>
      </c>
      <c r="U1496" s="98" t="s">
        <v>7739</v>
      </c>
      <c r="V1496" s="98" t="s">
        <v>3139</v>
      </c>
      <c r="W1496" s="69">
        <f t="shared" si="46"/>
        <v>3.0599329337437666E-2</v>
      </c>
    </row>
    <row r="1497" spans="1:23">
      <c r="A1497">
        <f t="shared" si="47"/>
        <v>1290</v>
      </c>
      <c r="B1497" s="99">
        <v>44408</v>
      </c>
      <c r="C1497" s="23">
        <v>270</v>
      </c>
      <c r="D1497" s="23">
        <v>5</v>
      </c>
      <c r="E1497" s="98" t="s">
        <v>49</v>
      </c>
      <c r="F1497" s="98" t="s">
        <v>164</v>
      </c>
      <c r="G1497" s="98" t="s">
        <v>4120</v>
      </c>
      <c r="H1497" s="98" t="s">
        <v>559</v>
      </c>
      <c r="I1497" s="98" t="s">
        <v>10023</v>
      </c>
      <c r="J1497" s="99">
        <v>45698</v>
      </c>
      <c r="K1497" s="107">
        <v>8000000</v>
      </c>
      <c r="L1497" s="98" t="s">
        <v>737</v>
      </c>
      <c r="M1497" s="23">
        <v>1800</v>
      </c>
      <c r="N1497" s="23">
        <v>7</v>
      </c>
      <c r="O1497" s="107">
        <v>8000000</v>
      </c>
      <c r="P1497" s="23">
        <v>180</v>
      </c>
      <c r="Q1497" s="23">
        <v>2</v>
      </c>
      <c r="R1497" s="23">
        <v>2</v>
      </c>
      <c r="S1497" s="23">
        <v>0</v>
      </c>
      <c r="T1497" s="47">
        <v>8</v>
      </c>
      <c r="U1497" s="98" t="s">
        <v>7743</v>
      </c>
      <c r="V1497" s="98" t="s">
        <v>3139</v>
      </c>
      <c r="W1497" s="69">
        <f t="shared" si="46"/>
        <v>3.2144246616689409E-2</v>
      </c>
    </row>
    <row r="1498" spans="1:23">
      <c r="A1498">
        <f t="shared" si="47"/>
        <v>559</v>
      </c>
      <c r="B1498" s="99">
        <v>44408</v>
      </c>
      <c r="C1498" s="23">
        <v>271</v>
      </c>
      <c r="D1498" s="23">
        <v>5</v>
      </c>
      <c r="E1498" s="98" t="s">
        <v>49</v>
      </c>
      <c r="F1498" s="98" t="s">
        <v>164</v>
      </c>
      <c r="G1498" s="98" t="s">
        <v>4120</v>
      </c>
      <c r="H1498" s="98" t="s">
        <v>559</v>
      </c>
      <c r="I1498" s="98" t="s">
        <v>10023</v>
      </c>
      <c r="J1498" s="99">
        <v>44967</v>
      </c>
      <c r="K1498" s="107">
        <v>8000000</v>
      </c>
      <c r="L1498" s="98" t="s">
        <v>738</v>
      </c>
      <c r="M1498" s="23">
        <v>1080</v>
      </c>
      <c r="N1498" s="23">
        <v>7</v>
      </c>
      <c r="O1498" s="107">
        <v>8000000</v>
      </c>
      <c r="P1498" s="23">
        <v>180</v>
      </c>
      <c r="Q1498" s="23">
        <v>2</v>
      </c>
      <c r="R1498" s="23">
        <v>2</v>
      </c>
      <c r="S1498" s="23">
        <v>0</v>
      </c>
      <c r="T1498" s="47">
        <v>8</v>
      </c>
      <c r="U1498" s="98" t="s">
        <v>7717</v>
      </c>
      <c r="V1498" s="98" t="s">
        <v>3139</v>
      </c>
      <c r="W1498" s="69">
        <f t="shared" si="46"/>
        <v>1.3929173533898742E-2</v>
      </c>
    </row>
    <row r="1499" spans="1:23">
      <c r="A1499">
        <f t="shared" si="47"/>
        <v>804</v>
      </c>
      <c r="B1499" s="99">
        <v>44408</v>
      </c>
      <c r="C1499" s="23">
        <v>272</v>
      </c>
      <c r="D1499" s="23">
        <v>5</v>
      </c>
      <c r="E1499" s="98" t="s">
        <v>49</v>
      </c>
      <c r="F1499" s="98" t="s">
        <v>164</v>
      </c>
      <c r="G1499" s="98" t="s">
        <v>4120</v>
      </c>
      <c r="H1499" s="98" t="s">
        <v>559</v>
      </c>
      <c r="I1499" s="98" t="s">
        <v>6335</v>
      </c>
      <c r="J1499" s="99">
        <v>45212</v>
      </c>
      <c r="K1499" s="107">
        <v>8000000</v>
      </c>
      <c r="L1499" s="98" t="s">
        <v>7796</v>
      </c>
      <c r="M1499" s="23">
        <v>1080</v>
      </c>
      <c r="N1499" s="23">
        <v>7</v>
      </c>
      <c r="O1499" s="107">
        <v>8000000</v>
      </c>
      <c r="P1499" s="23">
        <v>180</v>
      </c>
      <c r="Q1499" s="23">
        <v>2</v>
      </c>
      <c r="R1499" s="23">
        <v>2</v>
      </c>
      <c r="S1499" s="23">
        <v>0</v>
      </c>
      <c r="T1499" s="47">
        <v>8</v>
      </c>
      <c r="U1499" s="98" t="s">
        <v>7728</v>
      </c>
      <c r="V1499" s="98" t="s">
        <v>3139</v>
      </c>
      <c r="W1499" s="69">
        <f t="shared" si="46"/>
        <v>2.0034088589006422E-2</v>
      </c>
    </row>
    <row r="1500" spans="1:23">
      <c r="A1500">
        <f t="shared" si="47"/>
        <v>1200</v>
      </c>
      <c r="B1500" s="99">
        <v>44408</v>
      </c>
      <c r="C1500" s="23">
        <v>273</v>
      </c>
      <c r="D1500" s="23">
        <v>5</v>
      </c>
      <c r="E1500" s="98" t="s">
        <v>49</v>
      </c>
      <c r="F1500" s="98" t="s">
        <v>164</v>
      </c>
      <c r="G1500" s="98" t="s">
        <v>4120</v>
      </c>
      <c r="H1500" s="98" t="s">
        <v>559</v>
      </c>
      <c r="I1500" s="98" t="s">
        <v>6851</v>
      </c>
      <c r="J1500" s="99">
        <v>45608</v>
      </c>
      <c r="K1500" s="107">
        <v>8000000</v>
      </c>
      <c r="L1500" s="98" t="s">
        <v>7797</v>
      </c>
      <c r="M1500" s="23">
        <v>1440</v>
      </c>
      <c r="N1500" s="23">
        <v>7</v>
      </c>
      <c r="O1500" s="107">
        <v>8000000</v>
      </c>
      <c r="P1500" s="23">
        <v>180</v>
      </c>
      <c r="Q1500" s="23">
        <v>2</v>
      </c>
      <c r="R1500" s="23">
        <v>2</v>
      </c>
      <c r="S1500" s="23">
        <v>0</v>
      </c>
      <c r="T1500" s="47">
        <v>8</v>
      </c>
      <c r="U1500" s="98" t="s">
        <v>7798</v>
      </c>
      <c r="V1500" s="98" t="s">
        <v>3139</v>
      </c>
      <c r="W1500" s="69">
        <f t="shared" si="46"/>
        <v>2.9901624759711077E-2</v>
      </c>
    </row>
    <row r="1501" spans="1:23">
      <c r="A1501">
        <f t="shared" si="47"/>
        <v>1262</v>
      </c>
      <c r="B1501" s="99">
        <v>44408</v>
      </c>
      <c r="C1501" s="23">
        <v>274</v>
      </c>
      <c r="D1501" s="23">
        <v>5</v>
      </c>
      <c r="E1501" s="98" t="s">
        <v>49</v>
      </c>
      <c r="F1501" s="98" t="s">
        <v>164</v>
      </c>
      <c r="G1501" s="98" t="s">
        <v>4120</v>
      </c>
      <c r="H1501" s="98" t="s">
        <v>559</v>
      </c>
      <c r="I1501" s="98" t="s">
        <v>6354</v>
      </c>
      <c r="J1501" s="99">
        <v>45670</v>
      </c>
      <c r="K1501" s="107">
        <v>8000000</v>
      </c>
      <c r="L1501" s="98" t="s">
        <v>7799</v>
      </c>
      <c r="M1501" s="23">
        <v>1440</v>
      </c>
      <c r="N1501" s="23">
        <v>7</v>
      </c>
      <c r="O1501" s="107">
        <v>8000000</v>
      </c>
      <c r="P1501" s="23">
        <v>180</v>
      </c>
      <c r="Q1501" s="23">
        <v>2</v>
      </c>
      <c r="R1501" s="23">
        <v>2</v>
      </c>
      <c r="S1501" s="23">
        <v>0</v>
      </c>
      <c r="T1501" s="47">
        <v>8</v>
      </c>
      <c r="U1501" s="98" t="s">
        <v>7696</v>
      </c>
      <c r="V1501" s="98" t="s">
        <v>3139</v>
      </c>
      <c r="W1501" s="69">
        <f t="shared" si="46"/>
        <v>3.1446542038962813E-2</v>
      </c>
    </row>
    <row r="1502" spans="1:23">
      <c r="A1502">
        <f t="shared" si="47"/>
        <v>1744</v>
      </c>
      <c r="B1502" s="99">
        <v>44408</v>
      </c>
      <c r="C1502" s="23">
        <v>275</v>
      </c>
      <c r="D1502" s="23">
        <v>5</v>
      </c>
      <c r="E1502" s="98" t="s">
        <v>49</v>
      </c>
      <c r="F1502" s="98" t="s">
        <v>164</v>
      </c>
      <c r="G1502" s="98" t="s">
        <v>4120</v>
      </c>
      <c r="H1502" s="98" t="s">
        <v>559</v>
      </c>
      <c r="I1502" s="98" t="s">
        <v>6088</v>
      </c>
      <c r="J1502" s="99">
        <v>46152</v>
      </c>
      <c r="K1502" s="107">
        <v>8000000</v>
      </c>
      <c r="L1502" s="98" t="s">
        <v>10235</v>
      </c>
      <c r="M1502" s="23">
        <v>1800</v>
      </c>
      <c r="N1502" s="23">
        <v>7</v>
      </c>
      <c r="O1502" s="107">
        <v>8000000</v>
      </c>
      <c r="P1502" s="23">
        <v>180</v>
      </c>
      <c r="Q1502" s="23">
        <v>2</v>
      </c>
      <c r="R1502" s="23">
        <v>2</v>
      </c>
      <c r="S1502" s="23">
        <v>0</v>
      </c>
      <c r="T1502" s="47">
        <v>8</v>
      </c>
      <c r="U1502" s="98" t="s">
        <v>7742</v>
      </c>
      <c r="V1502" s="98" t="s">
        <v>3139</v>
      </c>
      <c r="W1502" s="69">
        <f t="shared" si="46"/>
        <v>4.3457027984113432E-2</v>
      </c>
    </row>
    <row r="1503" spans="1:23">
      <c r="A1503">
        <f t="shared" si="47"/>
        <v>834</v>
      </c>
      <c r="B1503" s="99">
        <v>44408</v>
      </c>
      <c r="C1503" s="23">
        <v>276</v>
      </c>
      <c r="D1503" s="23">
        <v>5</v>
      </c>
      <c r="E1503" s="98" t="s">
        <v>49</v>
      </c>
      <c r="F1503" s="98" t="s">
        <v>164</v>
      </c>
      <c r="G1503" s="98" t="s">
        <v>4120</v>
      </c>
      <c r="H1503" s="98" t="s">
        <v>559</v>
      </c>
      <c r="I1503" s="98" t="s">
        <v>6851</v>
      </c>
      <c r="J1503" s="99">
        <v>45242</v>
      </c>
      <c r="K1503" s="107">
        <v>7500000</v>
      </c>
      <c r="L1503" s="98" t="s">
        <v>7800</v>
      </c>
      <c r="M1503" s="23">
        <v>1080</v>
      </c>
      <c r="N1503" s="23">
        <v>7</v>
      </c>
      <c r="O1503" s="107">
        <v>7500000</v>
      </c>
      <c r="P1503" s="23">
        <v>180</v>
      </c>
      <c r="Q1503" s="23">
        <v>2</v>
      </c>
      <c r="R1503" s="23">
        <v>2</v>
      </c>
      <c r="S1503" s="23">
        <v>0</v>
      </c>
      <c r="T1503" s="47">
        <v>7.5</v>
      </c>
      <c r="U1503" s="98" t="s">
        <v>7700</v>
      </c>
      <c r="V1503" s="98" t="s">
        <v>3139</v>
      </c>
      <c r="W1503" s="69">
        <f t="shared" si="46"/>
        <v>1.9482777382499251E-2</v>
      </c>
    </row>
    <row r="1504" spans="1:23">
      <c r="A1504">
        <f t="shared" si="47"/>
        <v>446</v>
      </c>
      <c r="B1504" s="99">
        <v>44408</v>
      </c>
      <c r="C1504" s="23">
        <v>277</v>
      </c>
      <c r="D1504" s="23">
        <v>5</v>
      </c>
      <c r="E1504" s="98" t="s">
        <v>49</v>
      </c>
      <c r="F1504" s="98" t="s">
        <v>164</v>
      </c>
      <c r="G1504" s="98" t="s">
        <v>4120</v>
      </c>
      <c r="H1504" s="98" t="s">
        <v>559</v>
      </c>
      <c r="I1504" s="98" t="s">
        <v>10236</v>
      </c>
      <c r="J1504" s="99">
        <v>44854</v>
      </c>
      <c r="K1504" s="107">
        <v>18600000</v>
      </c>
      <c r="L1504" s="98" t="s">
        <v>687</v>
      </c>
      <c r="M1504" s="23">
        <v>2160</v>
      </c>
      <c r="N1504" s="23">
        <v>7</v>
      </c>
      <c r="O1504" s="107">
        <v>18600000</v>
      </c>
      <c r="P1504" s="23">
        <v>360</v>
      </c>
      <c r="Q1504" s="23">
        <v>2</v>
      </c>
      <c r="R1504" s="23">
        <v>2</v>
      </c>
      <c r="S1504" s="23">
        <v>0</v>
      </c>
      <c r="T1504" s="47">
        <v>7.44</v>
      </c>
      <c r="U1504" s="98" t="s">
        <v>7700</v>
      </c>
      <c r="V1504" s="98" t="s">
        <v>3139</v>
      </c>
      <c r="W1504" s="69">
        <f t="shared" si="46"/>
        <v>1.0335496598194134E-2</v>
      </c>
    </row>
    <row r="1505" spans="1:23">
      <c r="A1505">
        <f t="shared" si="47"/>
        <v>89</v>
      </c>
      <c r="B1505" s="99">
        <v>44408</v>
      </c>
      <c r="C1505" s="23">
        <v>278</v>
      </c>
      <c r="D1505" s="23">
        <v>5</v>
      </c>
      <c r="E1505" s="98" t="s">
        <v>49</v>
      </c>
      <c r="F1505" s="98" t="s">
        <v>164</v>
      </c>
      <c r="G1505" s="98" t="s">
        <v>4120</v>
      </c>
      <c r="H1505" s="98" t="s">
        <v>559</v>
      </c>
      <c r="I1505" s="98" t="s">
        <v>10237</v>
      </c>
      <c r="J1505" s="99">
        <v>44497</v>
      </c>
      <c r="K1505" s="107">
        <v>35000000</v>
      </c>
      <c r="L1505" s="98" t="s">
        <v>660</v>
      </c>
      <c r="M1505" s="23">
        <v>2160</v>
      </c>
      <c r="N1505" s="23">
        <v>7</v>
      </c>
      <c r="O1505" s="107">
        <v>35000000</v>
      </c>
      <c r="P1505" s="23">
        <v>360</v>
      </c>
      <c r="Q1505" s="23">
        <v>2</v>
      </c>
      <c r="R1505" s="23">
        <v>2</v>
      </c>
      <c r="S1505" s="23">
        <v>1.41</v>
      </c>
      <c r="T1505" s="47">
        <v>7</v>
      </c>
      <c r="U1505" s="98" t="s">
        <v>7696</v>
      </c>
      <c r="V1505" s="98" t="s">
        <v>3139</v>
      </c>
      <c r="W1505" s="69">
        <f t="shared" si="46"/>
        <v>1.9404908568020833E-3</v>
      </c>
    </row>
    <row r="1506" spans="1:23">
      <c r="A1506">
        <f t="shared" si="47"/>
        <v>528</v>
      </c>
      <c r="B1506" s="99">
        <v>44408</v>
      </c>
      <c r="C1506" s="23">
        <v>279</v>
      </c>
      <c r="D1506" s="23">
        <v>5</v>
      </c>
      <c r="E1506" s="98" t="s">
        <v>49</v>
      </c>
      <c r="F1506" s="98" t="s">
        <v>164</v>
      </c>
      <c r="G1506" s="98" t="s">
        <v>4120</v>
      </c>
      <c r="H1506" s="98" t="s">
        <v>559</v>
      </c>
      <c r="I1506" s="98" t="s">
        <v>10216</v>
      </c>
      <c r="J1506" s="99">
        <v>44936</v>
      </c>
      <c r="K1506" s="107">
        <v>7000000</v>
      </c>
      <c r="L1506" s="98" t="s">
        <v>745</v>
      </c>
      <c r="M1506" s="23">
        <v>1800</v>
      </c>
      <c r="N1506" s="23">
        <v>7</v>
      </c>
      <c r="O1506" s="107">
        <v>7000000</v>
      </c>
      <c r="P1506" s="23">
        <v>180</v>
      </c>
      <c r="Q1506" s="23">
        <v>2</v>
      </c>
      <c r="R1506" s="23">
        <v>2</v>
      </c>
      <c r="S1506" s="23">
        <v>1.41</v>
      </c>
      <c r="T1506" s="47">
        <v>7</v>
      </c>
      <c r="U1506" s="98" t="s">
        <v>7739</v>
      </c>
      <c r="V1506" s="98" t="s">
        <v>3139</v>
      </c>
      <c r="W1506" s="69">
        <f t="shared" si="46"/>
        <v>1.1512125532488765E-2</v>
      </c>
    </row>
    <row r="1507" spans="1:23">
      <c r="A1507">
        <f t="shared" si="47"/>
        <v>648</v>
      </c>
      <c r="B1507" s="99">
        <v>44408</v>
      </c>
      <c r="C1507" s="23">
        <v>280</v>
      </c>
      <c r="D1507" s="23">
        <v>5</v>
      </c>
      <c r="E1507" s="98" t="s">
        <v>49</v>
      </c>
      <c r="F1507" s="98" t="s">
        <v>164</v>
      </c>
      <c r="G1507" s="98" t="s">
        <v>4120</v>
      </c>
      <c r="H1507" s="98" t="s">
        <v>559</v>
      </c>
      <c r="I1507" s="98" t="s">
        <v>10217</v>
      </c>
      <c r="J1507" s="99">
        <v>45056</v>
      </c>
      <c r="K1507" s="107">
        <v>7000000</v>
      </c>
      <c r="L1507" s="98" t="s">
        <v>746</v>
      </c>
      <c r="M1507" s="23">
        <v>1800</v>
      </c>
      <c r="N1507" s="23">
        <v>7</v>
      </c>
      <c r="O1507" s="107">
        <v>7000000</v>
      </c>
      <c r="P1507" s="23">
        <v>180</v>
      </c>
      <c r="Q1507" s="23">
        <v>2</v>
      </c>
      <c r="R1507" s="23">
        <v>2</v>
      </c>
      <c r="S1507" s="23">
        <v>0</v>
      </c>
      <c r="T1507" s="47">
        <v>7</v>
      </c>
      <c r="U1507" s="98" t="s">
        <v>7712</v>
      </c>
      <c r="V1507" s="98" t="s">
        <v>3139</v>
      </c>
      <c r="W1507" s="69">
        <f t="shared" si="46"/>
        <v>1.4128517698963483E-2</v>
      </c>
    </row>
    <row r="1508" spans="1:23">
      <c r="A1508">
        <f t="shared" si="47"/>
        <v>893</v>
      </c>
      <c r="B1508" s="99">
        <v>44408</v>
      </c>
      <c r="C1508" s="23">
        <v>281</v>
      </c>
      <c r="D1508" s="23">
        <v>5</v>
      </c>
      <c r="E1508" s="98" t="s">
        <v>49</v>
      </c>
      <c r="F1508" s="98" t="s">
        <v>164</v>
      </c>
      <c r="G1508" s="98" t="s">
        <v>4120</v>
      </c>
      <c r="H1508" s="98" t="s">
        <v>559</v>
      </c>
      <c r="I1508" s="98" t="s">
        <v>6885</v>
      </c>
      <c r="J1508" s="99">
        <v>45301</v>
      </c>
      <c r="K1508" s="107">
        <v>7000000</v>
      </c>
      <c r="L1508" s="98" t="s">
        <v>747</v>
      </c>
      <c r="M1508" s="23">
        <v>1800</v>
      </c>
      <c r="N1508" s="23">
        <v>7</v>
      </c>
      <c r="O1508" s="107">
        <v>7000000</v>
      </c>
      <c r="P1508" s="23">
        <v>180</v>
      </c>
      <c r="Q1508" s="23">
        <v>2</v>
      </c>
      <c r="R1508" s="23">
        <v>2</v>
      </c>
      <c r="S1508" s="23">
        <v>0</v>
      </c>
      <c r="T1508" s="47">
        <v>7</v>
      </c>
      <c r="U1508" s="98" t="s">
        <v>7717</v>
      </c>
      <c r="V1508" s="98" t="s">
        <v>3139</v>
      </c>
      <c r="W1508" s="69">
        <f t="shared" si="46"/>
        <v>1.9470318372182702E-2</v>
      </c>
    </row>
    <row r="1509" spans="1:23">
      <c r="A1509">
        <f t="shared" si="47"/>
        <v>618</v>
      </c>
      <c r="B1509" s="99">
        <v>44408</v>
      </c>
      <c r="C1509" s="23">
        <v>282</v>
      </c>
      <c r="D1509" s="23">
        <v>5</v>
      </c>
      <c r="E1509" s="98" t="s">
        <v>49</v>
      </c>
      <c r="F1509" s="98" t="s">
        <v>164</v>
      </c>
      <c r="G1509" s="98" t="s">
        <v>4120</v>
      </c>
      <c r="H1509" s="98" t="s">
        <v>559</v>
      </c>
      <c r="I1509" s="98" t="s">
        <v>10148</v>
      </c>
      <c r="J1509" s="99">
        <v>45026</v>
      </c>
      <c r="K1509" s="107">
        <v>7000000</v>
      </c>
      <c r="L1509" s="98" t="s">
        <v>748</v>
      </c>
      <c r="M1509" s="23">
        <v>1440</v>
      </c>
      <c r="N1509" s="23">
        <v>7</v>
      </c>
      <c r="O1509" s="107">
        <v>7000000</v>
      </c>
      <c r="P1509" s="23">
        <v>180</v>
      </c>
      <c r="Q1509" s="23">
        <v>2</v>
      </c>
      <c r="R1509" s="23">
        <v>2</v>
      </c>
      <c r="S1509" s="23">
        <v>0</v>
      </c>
      <c r="T1509" s="47">
        <v>7</v>
      </c>
      <c r="U1509" s="98" t="s">
        <v>7717</v>
      </c>
      <c r="V1509" s="98" t="s">
        <v>3139</v>
      </c>
      <c r="W1509" s="69">
        <f t="shared" si="46"/>
        <v>1.3474419657344803E-2</v>
      </c>
    </row>
    <row r="1510" spans="1:23">
      <c r="A1510">
        <f t="shared" si="47"/>
        <v>253</v>
      </c>
      <c r="B1510" s="99">
        <v>44408</v>
      </c>
      <c r="C1510" s="23">
        <v>283</v>
      </c>
      <c r="D1510" s="23">
        <v>5</v>
      </c>
      <c r="E1510" s="98" t="s">
        <v>49</v>
      </c>
      <c r="F1510" s="98" t="s">
        <v>164</v>
      </c>
      <c r="G1510" s="98" t="s">
        <v>4120</v>
      </c>
      <c r="H1510" s="98" t="s">
        <v>559</v>
      </c>
      <c r="I1510" s="98" t="s">
        <v>10148</v>
      </c>
      <c r="J1510" s="99">
        <v>44661</v>
      </c>
      <c r="K1510" s="107">
        <v>7000000</v>
      </c>
      <c r="L1510" s="98" t="s">
        <v>749</v>
      </c>
      <c r="M1510" s="23">
        <v>1080</v>
      </c>
      <c r="N1510" s="23">
        <v>7</v>
      </c>
      <c r="O1510" s="107">
        <v>7000000</v>
      </c>
      <c r="P1510" s="23">
        <v>180</v>
      </c>
      <c r="Q1510" s="23">
        <v>2</v>
      </c>
      <c r="R1510" s="23">
        <v>2</v>
      </c>
      <c r="S1510" s="23">
        <v>0</v>
      </c>
      <c r="T1510" s="47">
        <v>7</v>
      </c>
      <c r="U1510" s="98" t="s">
        <v>7741</v>
      </c>
      <c r="V1510" s="98" t="s">
        <v>3139</v>
      </c>
      <c r="W1510" s="69">
        <f t="shared" si="46"/>
        <v>5.5162268176508662E-3</v>
      </c>
    </row>
    <row r="1511" spans="1:23">
      <c r="A1511">
        <f t="shared" si="47"/>
        <v>1228</v>
      </c>
      <c r="B1511" s="99">
        <v>44408</v>
      </c>
      <c r="C1511" s="23">
        <v>284</v>
      </c>
      <c r="D1511" s="23">
        <v>5</v>
      </c>
      <c r="E1511" s="98" t="s">
        <v>49</v>
      </c>
      <c r="F1511" s="98" t="s">
        <v>164</v>
      </c>
      <c r="G1511" s="98" t="s">
        <v>4120</v>
      </c>
      <c r="H1511" s="98" t="s">
        <v>559</v>
      </c>
      <c r="I1511" s="98" t="s">
        <v>10153</v>
      </c>
      <c r="J1511" s="99">
        <v>45636</v>
      </c>
      <c r="K1511" s="107">
        <v>7000000</v>
      </c>
      <c r="L1511" s="98" t="s">
        <v>751</v>
      </c>
      <c r="M1511" s="23">
        <v>1800</v>
      </c>
      <c r="N1511" s="23">
        <v>7</v>
      </c>
      <c r="O1511" s="107">
        <v>7000000</v>
      </c>
      <c r="P1511" s="23">
        <v>180</v>
      </c>
      <c r="Q1511" s="23">
        <v>2</v>
      </c>
      <c r="R1511" s="23">
        <v>2</v>
      </c>
      <c r="S1511" s="23">
        <v>0</v>
      </c>
      <c r="T1511" s="47">
        <v>7</v>
      </c>
      <c r="U1511" s="98" t="s">
        <v>7739</v>
      </c>
      <c r="V1511" s="98" t="s">
        <v>3139</v>
      </c>
      <c r="W1511" s="69">
        <f t="shared" si="46"/>
        <v>2.6774413170257961E-2</v>
      </c>
    </row>
    <row r="1512" spans="1:23">
      <c r="A1512">
        <f t="shared" si="47"/>
        <v>924</v>
      </c>
      <c r="B1512" s="99">
        <v>44408</v>
      </c>
      <c r="C1512" s="23">
        <v>285</v>
      </c>
      <c r="D1512" s="23">
        <v>5</v>
      </c>
      <c r="E1512" s="98" t="s">
        <v>49</v>
      </c>
      <c r="F1512" s="98" t="s">
        <v>164</v>
      </c>
      <c r="G1512" s="98" t="s">
        <v>4120</v>
      </c>
      <c r="H1512" s="98" t="s">
        <v>559</v>
      </c>
      <c r="I1512" s="98" t="s">
        <v>10023</v>
      </c>
      <c r="J1512" s="99">
        <v>45332</v>
      </c>
      <c r="K1512" s="107">
        <v>7000000</v>
      </c>
      <c r="L1512" s="98" t="s">
        <v>752</v>
      </c>
      <c r="M1512" s="23">
        <v>1440</v>
      </c>
      <c r="N1512" s="23">
        <v>7</v>
      </c>
      <c r="O1512" s="107">
        <v>7000000</v>
      </c>
      <c r="P1512" s="23">
        <v>180</v>
      </c>
      <c r="Q1512" s="23">
        <v>2</v>
      </c>
      <c r="R1512" s="23">
        <v>2</v>
      </c>
      <c r="S1512" s="23">
        <v>0</v>
      </c>
      <c r="T1512" s="47">
        <v>7</v>
      </c>
      <c r="U1512" s="98" t="s">
        <v>7730</v>
      </c>
      <c r="V1512" s="98" t="s">
        <v>3139</v>
      </c>
      <c r="W1512" s="69">
        <f t="shared" si="46"/>
        <v>2.0146219681855336E-2</v>
      </c>
    </row>
    <row r="1513" spans="1:23">
      <c r="A1513">
        <f t="shared" si="47"/>
        <v>587</v>
      </c>
      <c r="B1513" s="99">
        <v>44408</v>
      </c>
      <c r="C1513" s="23">
        <v>286</v>
      </c>
      <c r="D1513" s="23">
        <v>5</v>
      </c>
      <c r="E1513" s="98" t="s">
        <v>49</v>
      </c>
      <c r="F1513" s="98" t="s">
        <v>164</v>
      </c>
      <c r="G1513" s="98" t="s">
        <v>4120</v>
      </c>
      <c r="H1513" s="98" t="s">
        <v>559</v>
      </c>
      <c r="I1513" s="98" t="s">
        <v>10133</v>
      </c>
      <c r="J1513" s="99">
        <v>44995</v>
      </c>
      <c r="K1513" s="107">
        <v>7000000</v>
      </c>
      <c r="L1513" s="98" t="s">
        <v>4466</v>
      </c>
      <c r="M1513" s="23">
        <v>1080</v>
      </c>
      <c r="N1513" s="23">
        <v>7</v>
      </c>
      <c r="O1513" s="107">
        <v>7000000</v>
      </c>
      <c r="P1513" s="23">
        <v>1080</v>
      </c>
      <c r="Q1513" s="23">
        <v>2</v>
      </c>
      <c r="R1513" s="23">
        <v>2</v>
      </c>
      <c r="S1513" s="23">
        <v>0</v>
      </c>
      <c r="T1513" s="47">
        <v>7</v>
      </c>
      <c r="U1513" s="98" t="s">
        <v>7741</v>
      </c>
      <c r="V1513" s="98" t="s">
        <v>3139</v>
      </c>
      <c r="W1513" s="69">
        <f t="shared" si="46"/>
        <v>1.2798518347672167E-2</v>
      </c>
    </row>
    <row r="1514" spans="1:23">
      <c r="A1514">
        <f t="shared" si="47"/>
        <v>1228</v>
      </c>
      <c r="B1514" s="99">
        <v>44408</v>
      </c>
      <c r="C1514" s="23">
        <v>287</v>
      </c>
      <c r="D1514" s="23">
        <v>5</v>
      </c>
      <c r="E1514" s="98" t="s">
        <v>49</v>
      </c>
      <c r="F1514" s="98" t="s">
        <v>164</v>
      </c>
      <c r="G1514" s="98" t="s">
        <v>4120</v>
      </c>
      <c r="H1514" s="98" t="s">
        <v>559</v>
      </c>
      <c r="I1514" s="98" t="s">
        <v>10075</v>
      </c>
      <c r="J1514" s="99">
        <v>45636</v>
      </c>
      <c r="K1514" s="107">
        <v>7000000</v>
      </c>
      <c r="L1514" s="98" t="s">
        <v>7801</v>
      </c>
      <c r="M1514" s="23">
        <v>1440</v>
      </c>
      <c r="N1514" s="23">
        <v>7</v>
      </c>
      <c r="O1514" s="107">
        <v>7000000</v>
      </c>
      <c r="P1514" s="23">
        <v>180</v>
      </c>
      <c r="Q1514" s="23">
        <v>2</v>
      </c>
      <c r="R1514" s="23">
        <v>2</v>
      </c>
      <c r="S1514" s="23">
        <v>0</v>
      </c>
      <c r="T1514" s="47">
        <v>7</v>
      </c>
      <c r="U1514" s="98" t="s">
        <v>7798</v>
      </c>
      <c r="V1514" s="98" t="s">
        <v>3139</v>
      </c>
      <c r="W1514" s="69">
        <f t="shared" si="46"/>
        <v>2.6774413170257961E-2</v>
      </c>
    </row>
    <row r="1515" spans="1:23">
      <c r="A1515">
        <f t="shared" si="47"/>
        <v>143</v>
      </c>
      <c r="B1515" s="99">
        <v>44408</v>
      </c>
      <c r="C1515" s="23">
        <v>288</v>
      </c>
      <c r="D1515" s="23">
        <v>5</v>
      </c>
      <c r="E1515" s="98" t="s">
        <v>49</v>
      </c>
      <c r="F1515" s="98" t="s">
        <v>164</v>
      </c>
      <c r="G1515" s="98" t="s">
        <v>4120</v>
      </c>
      <c r="H1515" s="98" t="s">
        <v>559</v>
      </c>
      <c r="I1515" s="98" t="s">
        <v>6691</v>
      </c>
      <c r="J1515" s="99">
        <v>44551</v>
      </c>
      <c r="K1515" s="107">
        <v>20000000</v>
      </c>
      <c r="L1515" s="98" t="s">
        <v>663</v>
      </c>
      <c r="M1515" s="23">
        <v>1080</v>
      </c>
      <c r="N1515" s="23">
        <v>7</v>
      </c>
      <c r="O1515" s="107">
        <v>20000000</v>
      </c>
      <c r="P1515" s="23">
        <v>360</v>
      </c>
      <c r="Q1515" s="23">
        <v>2</v>
      </c>
      <c r="R1515" s="23">
        <v>2</v>
      </c>
      <c r="S1515" s="23">
        <v>0</v>
      </c>
      <c r="T1515" s="47">
        <v>6.6666660000000002</v>
      </c>
      <c r="U1515" s="98" t="s">
        <v>7783</v>
      </c>
      <c r="V1515" s="98" t="s">
        <v>3139</v>
      </c>
      <c r="W1515" s="69">
        <f t="shared" si="46"/>
        <v>2.9693971618371183E-3</v>
      </c>
    </row>
    <row r="1516" spans="1:23">
      <c r="A1516">
        <f t="shared" si="47"/>
        <v>559</v>
      </c>
      <c r="B1516" s="99">
        <v>44408</v>
      </c>
      <c r="C1516" s="23">
        <v>289</v>
      </c>
      <c r="D1516" s="23">
        <v>5</v>
      </c>
      <c r="E1516" s="98" t="s">
        <v>49</v>
      </c>
      <c r="F1516" s="98" t="s">
        <v>164</v>
      </c>
      <c r="G1516" s="98" t="s">
        <v>4120</v>
      </c>
      <c r="H1516" s="98" t="s">
        <v>559</v>
      </c>
      <c r="I1516" s="98" t="s">
        <v>6792</v>
      </c>
      <c r="J1516" s="99">
        <v>44967</v>
      </c>
      <c r="K1516" s="107">
        <v>6500000</v>
      </c>
      <c r="L1516" s="98" t="s">
        <v>758</v>
      </c>
      <c r="M1516" s="23">
        <v>1800</v>
      </c>
      <c r="N1516" s="23">
        <v>7</v>
      </c>
      <c r="O1516" s="107">
        <v>6500000</v>
      </c>
      <c r="P1516" s="23">
        <v>180</v>
      </c>
      <c r="Q1516" s="23">
        <v>2</v>
      </c>
      <c r="R1516" s="23">
        <v>2</v>
      </c>
      <c r="S1516" s="23">
        <v>0</v>
      </c>
      <c r="T1516" s="47">
        <v>6.5</v>
      </c>
      <c r="U1516" s="98" t="s">
        <v>7739</v>
      </c>
      <c r="V1516" s="98" t="s">
        <v>3139</v>
      </c>
      <c r="W1516" s="69">
        <f t="shared" si="46"/>
        <v>1.1317453496292727E-2</v>
      </c>
    </row>
    <row r="1517" spans="1:23">
      <c r="A1517">
        <f t="shared" si="47"/>
        <v>1045</v>
      </c>
      <c r="B1517" s="99">
        <v>44408</v>
      </c>
      <c r="C1517" s="23">
        <v>290</v>
      </c>
      <c r="D1517" s="23">
        <v>5</v>
      </c>
      <c r="E1517" s="98" t="s">
        <v>49</v>
      </c>
      <c r="F1517" s="98" t="s">
        <v>164</v>
      </c>
      <c r="G1517" s="98" t="s">
        <v>4120</v>
      </c>
      <c r="H1517" s="98" t="s">
        <v>559</v>
      </c>
      <c r="I1517" s="98" t="s">
        <v>6416</v>
      </c>
      <c r="J1517" s="99">
        <v>45453</v>
      </c>
      <c r="K1517" s="107">
        <v>6500000</v>
      </c>
      <c r="L1517" s="98" t="s">
        <v>10905</v>
      </c>
      <c r="M1517" s="23">
        <v>1080</v>
      </c>
      <c r="N1517" s="23">
        <v>7</v>
      </c>
      <c r="O1517" s="107">
        <v>6500000</v>
      </c>
      <c r="P1517" s="23">
        <v>180</v>
      </c>
      <c r="Q1517" s="23">
        <v>2</v>
      </c>
      <c r="R1517" s="23">
        <v>2</v>
      </c>
      <c r="S1517" s="23">
        <v>0</v>
      </c>
      <c r="T1517" s="47">
        <v>6.5</v>
      </c>
      <c r="U1517" s="98" t="s">
        <v>7717</v>
      </c>
      <c r="V1517" s="98" t="s">
        <v>3139</v>
      </c>
      <c r="W1517" s="69">
        <f t="shared" si="46"/>
        <v>2.1156956893785155E-2</v>
      </c>
    </row>
    <row r="1518" spans="1:23">
      <c r="A1518">
        <f t="shared" si="47"/>
        <v>102</v>
      </c>
      <c r="B1518" s="99">
        <v>44408</v>
      </c>
      <c r="C1518" s="23">
        <v>291</v>
      </c>
      <c r="D1518" s="23">
        <v>5</v>
      </c>
      <c r="E1518" s="98" t="s">
        <v>49</v>
      </c>
      <c r="F1518" s="98" t="s">
        <v>164</v>
      </c>
      <c r="G1518" s="98" t="s">
        <v>4120</v>
      </c>
      <c r="H1518" s="98" t="s">
        <v>559</v>
      </c>
      <c r="I1518" s="98" t="s">
        <v>10239</v>
      </c>
      <c r="J1518" s="99">
        <v>44510</v>
      </c>
      <c r="K1518" s="107">
        <v>25000000</v>
      </c>
      <c r="L1518" s="98" t="s">
        <v>672</v>
      </c>
      <c r="M1518" s="23">
        <v>1800</v>
      </c>
      <c r="N1518" s="23">
        <v>7</v>
      </c>
      <c r="O1518" s="107">
        <v>25000000</v>
      </c>
      <c r="P1518" s="23">
        <v>360</v>
      </c>
      <c r="Q1518" s="23">
        <v>2</v>
      </c>
      <c r="R1518" s="23">
        <v>2</v>
      </c>
      <c r="S1518" s="23">
        <v>0</v>
      </c>
      <c r="T1518" s="47">
        <v>6.25</v>
      </c>
      <c r="U1518" s="98" t="s">
        <v>7724</v>
      </c>
      <c r="V1518" s="98" t="s">
        <v>3139</v>
      </c>
      <c r="W1518" s="69">
        <f t="shared" si="46"/>
        <v>1.9856547691995637E-3</v>
      </c>
    </row>
    <row r="1519" spans="1:23">
      <c r="A1519">
        <f t="shared" si="47"/>
        <v>954</v>
      </c>
      <c r="B1519" s="99">
        <v>44408</v>
      </c>
      <c r="C1519" s="23">
        <v>292</v>
      </c>
      <c r="D1519" s="23">
        <v>5</v>
      </c>
      <c r="E1519" s="98" t="s">
        <v>49</v>
      </c>
      <c r="F1519" s="98" t="s">
        <v>164</v>
      </c>
      <c r="G1519" s="98" t="s">
        <v>4120</v>
      </c>
      <c r="H1519" s="98" t="s">
        <v>559</v>
      </c>
      <c r="I1519" s="98" t="s">
        <v>6879</v>
      </c>
      <c r="J1519" s="99">
        <v>45362</v>
      </c>
      <c r="K1519" s="107">
        <v>6080000</v>
      </c>
      <c r="L1519" s="98" t="s">
        <v>759</v>
      </c>
      <c r="M1519" s="23">
        <v>1800</v>
      </c>
      <c r="N1519" s="23">
        <v>7</v>
      </c>
      <c r="O1519" s="107">
        <v>6080000</v>
      </c>
      <c r="P1519" s="23">
        <v>180</v>
      </c>
      <c r="Q1519" s="23">
        <v>2</v>
      </c>
      <c r="R1519" s="23">
        <v>2</v>
      </c>
      <c r="S1519" s="23">
        <v>0</v>
      </c>
      <c r="T1519" s="47">
        <v>6.08</v>
      </c>
      <c r="U1519" s="98" t="s">
        <v>7739</v>
      </c>
      <c r="V1519" s="98" t="s">
        <v>3139</v>
      </c>
      <c r="W1519" s="69">
        <f t="shared" si="46"/>
        <v>1.8066561679817433E-2</v>
      </c>
    </row>
    <row r="1520" spans="1:23">
      <c r="A1520">
        <f t="shared" si="47"/>
        <v>113</v>
      </c>
      <c r="B1520" s="99">
        <v>44408</v>
      </c>
      <c r="C1520" s="23">
        <v>293</v>
      </c>
      <c r="D1520" s="23">
        <v>5</v>
      </c>
      <c r="E1520" s="98" t="s">
        <v>49</v>
      </c>
      <c r="F1520" s="98" t="s">
        <v>164</v>
      </c>
      <c r="G1520" s="98" t="s">
        <v>4120</v>
      </c>
      <c r="H1520" s="98" t="s">
        <v>559</v>
      </c>
      <c r="I1520" s="98" t="s">
        <v>6231</v>
      </c>
      <c r="J1520" s="99">
        <v>44521</v>
      </c>
      <c r="K1520" s="107">
        <v>24000000</v>
      </c>
      <c r="L1520" s="98" t="s">
        <v>674</v>
      </c>
      <c r="M1520" s="23">
        <v>1800</v>
      </c>
      <c r="N1520" s="23">
        <v>7</v>
      </c>
      <c r="O1520" s="107">
        <v>24000000</v>
      </c>
      <c r="P1520" s="23">
        <v>360</v>
      </c>
      <c r="Q1520" s="23">
        <v>2</v>
      </c>
      <c r="R1520" s="23">
        <v>2</v>
      </c>
      <c r="S1520" s="23">
        <v>0</v>
      </c>
      <c r="T1520" s="47">
        <v>6</v>
      </c>
      <c r="U1520" s="98" t="s">
        <v>7732</v>
      </c>
      <c r="V1520" s="98" t="s">
        <v>3139</v>
      </c>
      <c r="W1520" s="69">
        <f t="shared" si="46"/>
        <v>2.1118022486545946E-3</v>
      </c>
    </row>
    <row r="1521" spans="1:23">
      <c r="A1521">
        <f t="shared" si="47"/>
        <v>648</v>
      </c>
      <c r="B1521" s="99">
        <v>44408</v>
      </c>
      <c r="C1521" s="23">
        <v>294</v>
      </c>
      <c r="D1521" s="23">
        <v>5</v>
      </c>
      <c r="E1521" s="98" t="s">
        <v>49</v>
      </c>
      <c r="F1521" s="98" t="s">
        <v>164</v>
      </c>
      <c r="G1521" s="98" t="s">
        <v>4120</v>
      </c>
      <c r="H1521" s="98" t="s">
        <v>559</v>
      </c>
      <c r="I1521" s="98" t="s">
        <v>10217</v>
      </c>
      <c r="J1521" s="99">
        <v>45056</v>
      </c>
      <c r="K1521" s="107">
        <v>12000000</v>
      </c>
      <c r="L1521" s="98" t="s">
        <v>693</v>
      </c>
      <c r="M1521" s="23">
        <v>1800</v>
      </c>
      <c r="N1521" s="23">
        <v>7</v>
      </c>
      <c r="O1521" s="107">
        <v>12000000</v>
      </c>
      <c r="P1521" s="23">
        <v>180</v>
      </c>
      <c r="Q1521" s="23">
        <v>2</v>
      </c>
      <c r="R1521" s="23">
        <v>2</v>
      </c>
      <c r="S1521" s="23">
        <v>0</v>
      </c>
      <c r="T1521" s="47">
        <v>6</v>
      </c>
      <c r="U1521" s="98" t="s">
        <v>7713</v>
      </c>
      <c r="V1521" s="98" t="s">
        <v>3139</v>
      </c>
      <c r="W1521" s="69">
        <f t="shared" si="46"/>
        <v>1.2110158027682985E-2</v>
      </c>
    </row>
    <row r="1522" spans="1:23">
      <c r="A1522">
        <f t="shared" si="47"/>
        <v>841</v>
      </c>
      <c r="B1522" s="99">
        <v>44408</v>
      </c>
      <c r="C1522" s="23">
        <v>295</v>
      </c>
      <c r="D1522" s="23">
        <v>5</v>
      </c>
      <c r="E1522" s="98" t="s">
        <v>49</v>
      </c>
      <c r="F1522" s="98" t="s">
        <v>164</v>
      </c>
      <c r="G1522" s="98" t="s">
        <v>4120</v>
      </c>
      <c r="H1522" s="98" t="s">
        <v>559</v>
      </c>
      <c r="I1522" s="98" t="s">
        <v>10108</v>
      </c>
      <c r="J1522" s="99">
        <v>45249</v>
      </c>
      <c r="K1522" s="107">
        <v>10000000</v>
      </c>
      <c r="L1522" s="98" t="s">
        <v>724</v>
      </c>
      <c r="M1522" s="23">
        <v>1800</v>
      </c>
      <c r="N1522" s="23">
        <v>7</v>
      </c>
      <c r="O1522" s="107">
        <v>10000000</v>
      </c>
      <c r="P1522" s="23">
        <v>360</v>
      </c>
      <c r="Q1522" s="23">
        <v>2</v>
      </c>
      <c r="R1522" s="23">
        <v>2</v>
      </c>
      <c r="S1522" s="23">
        <v>1.41</v>
      </c>
      <c r="T1522" s="47">
        <v>6</v>
      </c>
      <c r="U1522" s="98" t="s">
        <v>7732</v>
      </c>
      <c r="V1522" s="98" t="s">
        <v>3139</v>
      </c>
      <c r="W1522" s="69">
        <f t="shared" si="46"/>
        <v>1.5717041514323134E-2</v>
      </c>
    </row>
    <row r="1523" spans="1:23">
      <c r="A1523">
        <f t="shared" si="47"/>
        <v>862</v>
      </c>
      <c r="B1523" s="99">
        <v>44408</v>
      </c>
      <c r="C1523" s="23">
        <v>296</v>
      </c>
      <c r="D1523" s="23">
        <v>5</v>
      </c>
      <c r="E1523" s="98" t="s">
        <v>49</v>
      </c>
      <c r="F1523" s="98" t="s">
        <v>164</v>
      </c>
      <c r="G1523" s="98" t="s">
        <v>4120</v>
      </c>
      <c r="H1523" s="98" t="s">
        <v>559</v>
      </c>
      <c r="I1523" s="98" t="s">
        <v>10146</v>
      </c>
      <c r="J1523" s="99">
        <v>45270</v>
      </c>
      <c r="K1523" s="107">
        <v>10000000</v>
      </c>
      <c r="L1523" s="98" t="s">
        <v>704</v>
      </c>
      <c r="M1523" s="23">
        <v>1800</v>
      </c>
      <c r="N1523" s="23">
        <v>7</v>
      </c>
      <c r="O1523" s="107">
        <v>10000000</v>
      </c>
      <c r="P1523" s="23">
        <v>180</v>
      </c>
      <c r="Q1523" s="23">
        <v>2</v>
      </c>
      <c r="R1523" s="23">
        <v>2</v>
      </c>
      <c r="S1523" s="23">
        <v>0</v>
      </c>
      <c r="T1523" s="47">
        <v>6</v>
      </c>
      <c r="U1523" s="98" t="s">
        <v>7730</v>
      </c>
      <c r="V1523" s="98" t="s">
        <v>3139</v>
      </c>
      <c r="W1523" s="69">
        <f t="shared" si="46"/>
        <v>1.6109500339294341E-2</v>
      </c>
    </row>
    <row r="1524" spans="1:23">
      <c r="A1524">
        <f t="shared" si="47"/>
        <v>253</v>
      </c>
      <c r="B1524" s="99">
        <v>44408</v>
      </c>
      <c r="C1524" s="23">
        <v>297</v>
      </c>
      <c r="D1524" s="23">
        <v>5</v>
      </c>
      <c r="E1524" s="98" t="s">
        <v>49</v>
      </c>
      <c r="F1524" s="98" t="s">
        <v>164</v>
      </c>
      <c r="G1524" s="98" t="s">
        <v>4120</v>
      </c>
      <c r="H1524" s="98" t="s">
        <v>559</v>
      </c>
      <c r="I1524" s="98" t="s">
        <v>10148</v>
      </c>
      <c r="J1524" s="99">
        <v>44661</v>
      </c>
      <c r="K1524" s="107">
        <v>6000000</v>
      </c>
      <c r="L1524" s="98" t="s">
        <v>763</v>
      </c>
      <c r="M1524" s="23">
        <v>1080</v>
      </c>
      <c r="N1524" s="23">
        <v>7</v>
      </c>
      <c r="O1524" s="107">
        <v>6000000</v>
      </c>
      <c r="P1524" s="23">
        <v>180</v>
      </c>
      <c r="Q1524" s="23">
        <v>2</v>
      </c>
      <c r="R1524" s="23">
        <v>2</v>
      </c>
      <c r="S1524" s="23">
        <v>0</v>
      </c>
      <c r="T1524" s="47">
        <v>6</v>
      </c>
      <c r="U1524" s="98" t="s">
        <v>7700</v>
      </c>
      <c r="V1524" s="98" t="s">
        <v>3139</v>
      </c>
      <c r="W1524" s="69">
        <f t="shared" si="46"/>
        <v>4.7281944151293144E-3</v>
      </c>
    </row>
    <row r="1525" spans="1:23">
      <c r="A1525">
        <f t="shared" si="47"/>
        <v>283</v>
      </c>
      <c r="B1525" s="99">
        <v>44408</v>
      </c>
      <c r="C1525" s="23">
        <v>298</v>
      </c>
      <c r="D1525" s="23">
        <v>5</v>
      </c>
      <c r="E1525" s="98" t="s">
        <v>49</v>
      </c>
      <c r="F1525" s="98" t="s">
        <v>164</v>
      </c>
      <c r="G1525" s="98" t="s">
        <v>4120</v>
      </c>
      <c r="H1525" s="98" t="s">
        <v>559</v>
      </c>
      <c r="I1525" s="98" t="s">
        <v>10149</v>
      </c>
      <c r="J1525" s="99">
        <v>44691</v>
      </c>
      <c r="K1525" s="107">
        <v>6000000</v>
      </c>
      <c r="L1525" s="98" t="s">
        <v>764</v>
      </c>
      <c r="M1525" s="23">
        <v>1080</v>
      </c>
      <c r="N1525" s="23">
        <v>7</v>
      </c>
      <c r="O1525" s="107">
        <v>6000000</v>
      </c>
      <c r="P1525" s="23">
        <v>180</v>
      </c>
      <c r="Q1525" s="23">
        <v>2</v>
      </c>
      <c r="R1525" s="23">
        <v>2</v>
      </c>
      <c r="S1525" s="23">
        <v>0</v>
      </c>
      <c r="T1525" s="47">
        <v>6</v>
      </c>
      <c r="U1525" s="98" t="s">
        <v>7798</v>
      </c>
      <c r="V1525" s="98" t="s">
        <v>3139</v>
      </c>
      <c r="W1525" s="69">
        <f t="shared" si="46"/>
        <v>5.2888498793738966E-3</v>
      </c>
    </row>
    <row r="1526" spans="1:23">
      <c r="A1526">
        <f t="shared" si="47"/>
        <v>648</v>
      </c>
      <c r="B1526" s="99">
        <v>44408</v>
      </c>
      <c r="C1526" s="23">
        <v>299</v>
      </c>
      <c r="D1526" s="23">
        <v>5</v>
      </c>
      <c r="E1526" s="98" t="s">
        <v>49</v>
      </c>
      <c r="F1526" s="98" t="s">
        <v>164</v>
      </c>
      <c r="G1526" s="98" t="s">
        <v>4120</v>
      </c>
      <c r="H1526" s="98" t="s">
        <v>559</v>
      </c>
      <c r="I1526" s="98" t="s">
        <v>10149</v>
      </c>
      <c r="J1526" s="99">
        <v>45056</v>
      </c>
      <c r="K1526" s="107">
        <v>6000000</v>
      </c>
      <c r="L1526" s="98" t="s">
        <v>765</v>
      </c>
      <c r="M1526" s="23">
        <v>1440</v>
      </c>
      <c r="N1526" s="23">
        <v>7</v>
      </c>
      <c r="O1526" s="107">
        <v>6000000</v>
      </c>
      <c r="P1526" s="23">
        <v>180</v>
      </c>
      <c r="Q1526" s="23">
        <v>2</v>
      </c>
      <c r="R1526" s="23">
        <v>2</v>
      </c>
      <c r="S1526" s="23">
        <v>0</v>
      </c>
      <c r="T1526" s="47">
        <v>6</v>
      </c>
      <c r="U1526" s="98" t="s">
        <v>7798</v>
      </c>
      <c r="V1526" s="98" t="s">
        <v>3139</v>
      </c>
      <c r="W1526" s="69">
        <f t="shared" si="46"/>
        <v>1.2110158027682985E-2</v>
      </c>
    </row>
    <row r="1527" spans="1:23">
      <c r="A1527">
        <f t="shared" si="47"/>
        <v>679</v>
      </c>
      <c r="B1527" s="99">
        <v>44408</v>
      </c>
      <c r="C1527" s="23">
        <v>300</v>
      </c>
      <c r="D1527" s="23">
        <v>5</v>
      </c>
      <c r="E1527" s="98" t="s">
        <v>49</v>
      </c>
      <c r="F1527" s="98" t="s">
        <v>164</v>
      </c>
      <c r="G1527" s="98" t="s">
        <v>4120</v>
      </c>
      <c r="H1527" s="98" t="s">
        <v>559</v>
      </c>
      <c r="I1527" s="98" t="s">
        <v>10150</v>
      </c>
      <c r="J1527" s="99">
        <v>45087</v>
      </c>
      <c r="K1527" s="107">
        <v>6000000</v>
      </c>
      <c r="L1527" s="98" t="s">
        <v>766</v>
      </c>
      <c r="M1527" s="23">
        <v>1440</v>
      </c>
      <c r="N1527" s="23">
        <v>7</v>
      </c>
      <c r="O1527" s="107">
        <v>6000000</v>
      </c>
      <c r="P1527" s="23">
        <v>180</v>
      </c>
      <c r="Q1527" s="23">
        <v>2</v>
      </c>
      <c r="R1527" s="23">
        <v>2</v>
      </c>
      <c r="S1527" s="23">
        <v>0</v>
      </c>
      <c r="T1527" s="47">
        <v>6</v>
      </c>
      <c r="U1527" s="98" t="s">
        <v>7717</v>
      </c>
      <c r="V1527" s="98" t="s">
        <v>3139</v>
      </c>
      <c r="W1527" s="69">
        <f t="shared" si="46"/>
        <v>1.2689502007402388E-2</v>
      </c>
    </row>
    <row r="1528" spans="1:23">
      <c r="A1528">
        <f t="shared" si="47"/>
        <v>679</v>
      </c>
      <c r="B1528" s="99">
        <v>44408</v>
      </c>
      <c r="C1528" s="23">
        <v>301</v>
      </c>
      <c r="D1528" s="23">
        <v>5</v>
      </c>
      <c r="E1528" s="98" t="s">
        <v>49</v>
      </c>
      <c r="F1528" s="98" t="s">
        <v>164</v>
      </c>
      <c r="G1528" s="98" t="s">
        <v>4120</v>
      </c>
      <c r="H1528" s="98" t="s">
        <v>559</v>
      </c>
      <c r="I1528" s="98" t="s">
        <v>10150</v>
      </c>
      <c r="J1528" s="99">
        <v>45087</v>
      </c>
      <c r="K1528" s="107">
        <v>6000000</v>
      </c>
      <c r="L1528" s="98" t="s">
        <v>767</v>
      </c>
      <c r="M1528" s="23">
        <v>1440</v>
      </c>
      <c r="N1528" s="23">
        <v>7</v>
      </c>
      <c r="O1528" s="107">
        <v>6000000</v>
      </c>
      <c r="P1528" s="23">
        <v>180</v>
      </c>
      <c r="Q1528" s="23">
        <v>2</v>
      </c>
      <c r="R1528" s="23">
        <v>2</v>
      </c>
      <c r="S1528" s="23">
        <v>0</v>
      </c>
      <c r="T1528" s="47">
        <v>6</v>
      </c>
      <c r="U1528" s="98" t="s">
        <v>7712</v>
      </c>
      <c r="V1528" s="98" t="s">
        <v>3139</v>
      </c>
      <c r="W1528" s="69">
        <f t="shared" si="46"/>
        <v>1.2689502007402388E-2</v>
      </c>
    </row>
    <row r="1529" spans="1:23">
      <c r="A1529">
        <f t="shared" si="47"/>
        <v>497</v>
      </c>
      <c r="B1529" s="99">
        <v>44408</v>
      </c>
      <c r="C1529" s="23">
        <v>302</v>
      </c>
      <c r="D1529" s="23">
        <v>5</v>
      </c>
      <c r="E1529" s="98" t="s">
        <v>49</v>
      </c>
      <c r="F1529" s="98" t="s">
        <v>164</v>
      </c>
      <c r="G1529" s="98" t="s">
        <v>4120</v>
      </c>
      <c r="H1529" s="98" t="s">
        <v>559</v>
      </c>
      <c r="I1529" s="98" t="s">
        <v>10153</v>
      </c>
      <c r="J1529" s="99">
        <v>44905</v>
      </c>
      <c r="K1529" s="107">
        <v>6000000</v>
      </c>
      <c r="L1529" s="98" t="s">
        <v>768</v>
      </c>
      <c r="M1529" s="23">
        <v>1080</v>
      </c>
      <c r="N1529" s="23">
        <v>7</v>
      </c>
      <c r="O1529" s="107">
        <v>6000000</v>
      </c>
      <c r="P1529" s="23">
        <v>180</v>
      </c>
      <c r="Q1529" s="23">
        <v>2</v>
      </c>
      <c r="R1529" s="23">
        <v>2</v>
      </c>
      <c r="S1529" s="23">
        <v>0</v>
      </c>
      <c r="T1529" s="47">
        <v>6</v>
      </c>
      <c r="U1529" s="98" t="s">
        <v>7737</v>
      </c>
      <c r="V1529" s="98" t="s">
        <v>3139</v>
      </c>
      <c r="W1529" s="69">
        <f t="shared" si="46"/>
        <v>9.2881921909852526E-3</v>
      </c>
    </row>
    <row r="1530" spans="1:23">
      <c r="A1530">
        <f t="shared" si="47"/>
        <v>709</v>
      </c>
      <c r="B1530" s="99">
        <v>44408</v>
      </c>
      <c r="C1530" s="23">
        <v>303</v>
      </c>
      <c r="D1530" s="23">
        <v>5</v>
      </c>
      <c r="E1530" s="98" t="s">
        <v>49</v>
      </c>
      <c r="F1530" s="98" t="s">
        <v>164</v>
      </c>
      <c r="G1530" s="98" t="s">
        <v>4120</v>
      </c>
      <c r="H1530" s="98" t="s">
        <v>559</v>
      </c>
      <c r="I1530" s="98" t="s">
        <v>7221</v>
      </c>
      <c r="J1530" s="99">
        <v>45117</v>
      </c>
      <c r="K1530" s="107">
        <v>6000000</v>
      </c>
      <c r="L1530" s="98" t="s">
        <v>769</v>
      </c>
      <c r="M1530" s="23">
        <v>1260</v>
      </c>
      <c r="N1530" s="23">
        <v>7</v>
      </c>
      <c r="O1530" s="107">
        <v>6000000</v>
      </c>
      <c r="P1530" s="23">
        <v>180</v>
      </c>
      <c r="Q1530" s="23">
        <v>2</v>
      </c>
      <c r="R1530" s="23">
        <v>2</v>
      </c>
      <c r="S1530" s="23">
        <v>0</v>
      </c>
      <c r="T1530" s="47">
        <v>6</v>
      </c>
      <c r="U1530" s="98" t="s">
        <v>7737</v>
      </c>
      <c r="V1530" s="98" t="s">
        <v>3139</v>
      </c>
      <c r="W1530" s="69">
        <f t="shared" si="46"/>
        <v>1.3250157471646972E-2</v>
      </c>
    </row>
    <row r="1531" spans="1:23">
      <c r="A1531">
        <f t="shared" si="47"/>
        <v>528</v>
      </c>
      <c r="B1531" s="99">
        <v>44408</v>
      </c>
      <c r="C1531" s="23">
        <v>304</v>
      </c>
      <c r="D1531" s="23">
        <v>5</v>
      </c>
      <c r="E1531" s="98" t="s">
        <v>49</v>
      </c>
      <c r="F1531" s="98" t="s">
        <v>164</v>
      </c>
      <c r="G1531" s="98" t="s">
        <v>4120</v>
      </c>
      <c r="H1531" s="98" t="s">
        <v>559</v>
      </c>
      <c r="I1531" s="98" t="s">
        <v>7221</v>
      </c>
      <c r="J1531" s="99">
        <v>44936</v>
      </c>
      <c r="K1531" s="107">
        <v>6000000</v>
      </c>
      <c r="L1531" s="98" t="s">
        <v>770</v>
      </c>
      <c r="M1531" s="23">
        <v>1080</v>
      </c>
      <c r="N1531" s="23">
        <v>7</v>
      </c>
      <c r="O1531" s="107">
        <v>6000000</v>
      </c>
      <c r="P1531" s="23">
        <v>180</v>
      </c>
      <c r="Q1531" s="23">
        <v>2</v>
      </c>
      <c r="R1531" s="23">
        <v>2</v>
      </c>
      <c r="S1531" s="23">
        <v>0</v>
      </c>
      <c r="T1531" s="47">
        <v>6</v>
      </c>
      <c r="U1531" s="98" t="s">
        <v>7758</v>
      </c>
      <c r="V1531" s="98" t="s">
        <v>3139</v>
      </c>
      <c r="W1531" s="69">
        <f t="shared" si="46"/>
        <v>9.8675361707046549E-3</v>
      </c>
    </row>
    <row r="1532" spans="1:23">
      <c r="A1532">
        <f t="shared" si="47"/>
        <v>528</v>
      </c>
      <c r="B1532" s="99">
        <v>44408</v>
      </c>
      <c r="C1532" s="23">
        <v>305</v>
      </c>
      <c r="D1532" s="23">
        <v>5</v>
      </c>
      <c r="E1532" s="98" t="s">
        <v>49</v>
      </c>
      <c r="F1532" s="98" t="s">
        <v>164</v>
      </c>
      <c r="G1532" s="98" t="s">
        <v>4120</v>
      </c>
      <c r="H1532" s="98" t="s">
        <v>559</v>
      </c>
      <c r="I1532" s="98" t="s">
        <v>7221</v>
      </c>
      <c r="J1532" s="99">
        <v>44936</v>
      </c>
      <c r="K1532" s="107">
        <v>6000000</v>
      </c>
      <c r="L1532" s="98" t="s">
        <v>771</v>
      </c>
      <c r="M1532" s="23">
        <v>1080</v>
      </c>
      <c r="N1532" s="23">
        <v>7</v>
      </c>
      <c r="O1532" s="107">
        <v>6000000</v>
      </c>
      <c r="P1532" s="23">
        <v>180</v>
      </c>
      <c r="Q1532" s="23">
        <v>2</v>
      </c>
      <c r="R1532" s="23">
        <v>2</v>
      </c>
      <c r="S1532" s="23">
        <v>0</v>
      </c>
      <c r="T1532" s="47">
        <v>6</v>
      </c>
      <c r="U1532" s="98" t="s">
        <v>7758</v>
      </c>
      <c r="V1532" s="98" t="s">
        <v>3139</v>
      </c>
      <c r="W1532" s="69">
        <f t="shared" si="46"/>
        <v>9.8675361707046549E-3</v>
      </c>
    </row>
    <row r="1533" spans="1:23">
      <c r="A1533">
        <f t="shared" si="47"/>
        <v>1290</v>
      </c>
      <c r="B1533" s="99">
        <v>44408</v>
      </c>
      <c r="C1533" s="23">
        <v>306</v>
      </c>
      <c r="D1533" s="23">
        <v>5</v>
      </c>
      <c r="E1533" s="98" t="s">
        <v>49</v>
      </c>
      <c r="F1533" s="98" t="s">
        <v>164</v>
      </c>
      <c r="G1533" s="98" t="s">
        <v>4120</v>
      </c>
      <c r="H1533" s="98" t="s">
        <v>559</v>
      </c>
      <c r="I1533" s="98" t="s">
        <v>10023</v>
      </c>
      <c r="J1533" s="99">
        <v>45698</v>
      </c>
      <c r="K1533" s="107">
        <v>6000000</v>
      </c>
      <c r="L1533" s="98" t="s">
        <v>772</v>
      </c>
      <c r="M1533" s="23">
        <v>1800</v>
      </c>
      <c r="N1533" s="23">
        <v>7</v>
      </c>
      <c r="O1533" s="107">
        <v>6000000</v>
      </c>
      <c r="P1533" s="23">
        <v>180</v>
      </c>
      <c r="Q1533" s="23">
        <v>2</v>
      </c>
      <c r="R1533" s="23">
        <v>2</v>
      </c>
      <c r="S1533" s="23">
        <v>0</v>
      </c>
      <c r="T1533" s="47">
        <v>6</v>
      </c>
      <c r="U1533" s="98" t="s">
        <v>7743</v>
      </c>
      <c r="V1533" s="98" t="s">
        <v>3139</v>
      </c>
      <c r="W1533" s="69">
        <f t="shared" si="46"/>
        <v>2.4108184962517057E-2</v>
      </c>
    </row>
    <row r="1534" spans="1:23">
      <c r="A1534">
        <f t="shared" si="47"/>
        <v>559</v>
      </c>
      <c r="B1534" s="99">
        <v>44408</v>
      </c>
      <c r="C1534" s="23">
        <v>307</v>
      </c>
      <c r="D1534" s="23">
        <v>5</v>
      </c>
      <c r="E1534" s="98" t="s">
        <v>49</v>
      </c>
      <c r="F1534" s="98" t="s">
        <v>164</v>
      </c>
      <c r="G1534" s="98" t="s">
        <v>4120</v>
      </c>
      <c r="H1534" s="98" t="s">
        <v>559</v>
      </c>
      <c r="I1534" s="98" t="s">
        <v>10023</v>
      </c>
      <c r="J1534" s="99">
        <v>44967</v>
      </c>
      <c r="K1534" s="107">
        <v>6000000</v>
      </c>
      <c r="L1534" s="98" t="s">
        <v>773</v>
      </c>
      <c r="M1534" s="23">
        <v>1080</v>
      </c>
      <c r="N1534" s="23">
        <v>7</v>
      </c>
      <c r="O1534" s="107">
        <v>6000000</v>
      </c>
      <c r="P1534" s="23">
        <v>180</v>
      </c>
      <c r="Q1534" s="23">
        <v>2</v>
      </c>
      <c r="R1534" s="23">
        <v>2</v>
      </c>
      <c r="S1534" s="23">
        <v>0</v>
      </c>
      <c r="T1534" s="47">
        <v>6</v>
      </c>
      <c r="U1534" s="98" t="s">
        <v>7717</v>
      </c>
      <c r="V1534" s="98" t="s">
        <v>3139</v>
      </c>
      <c r="W1534" s="69">
        <f t="shared" si="46"/>
        <v>1.0446880150424057E-2</v>
      </c>
    </row>
    <row r="1535" spans="1:23">
      <c r="A1535">
        <f t="shared" si="47"/>
        <v>587</v>
      </c>
      <c r="B1535" s="99">
        <v>44408</v>
      </c>
      <c r="C1535" s="23">
        <v>308</v>
      </c>
      <c r="D1535" s="23">
        <v>5</v>
      </c>
      <c r="E1535" s="98" t="s">
        <v>49</v>
      </c>
      <c r="F1535" s="98" t="s">
        <v>164</v>
      </c>
      <c r="G1535" s="98" t="s">
        <v>4120</v>
      </c>
      <c r="H1535" s="98" t="s">
        <v>559</v>
      </c>
      <c r="I1535" s="98" t="s">
        <v>10133</v>
      </c>
      <c r="J1535" s="99">
        <v>44995</v>
      </c>
      <c r="K1535" s="107">
        <v>6000000</v>
      </c>
      <c r="L1535" s="98" t="s">
        <v>4467</v>
      </c>
      <c r="M1535" s="23">
        <v>1080</v>
      </c>
      <c r="N1535" s="23">
        <v>7</v>
      </c>
      <c r="O1535" s="107">
        <v>6000000</v>
      </c>
      <c r="P1535" s="23">
        <v>1080</v>
      </c>
      <c r="Q1535" s="23">
        <v>2</v>
      </c>
      <c r="R1535" s="23">
        <v>2</v>
      </c>
      <c r="S1535" s="23">
        <v>0</v>
      </c>
      <c r="T1535" s="47">
        <v>6</v>
      </c>
      <c r="U1535" s="98" t="s">
        <v>7741</v>
      </c>
      <c r="V1535" s="98" t="s">
        <v>3139</v>
      </c>
      <c r="W1535" s="69">
        <f t="shared" si="46"/>
        <v>1.0970158583719001E-2</v>
      </c>
    </row>
    <row r="1536" spans="1:23">
      <c r="A1536">
        <f t="shared" si="47"/>
        <v>587</v>
      </c>
      <c r="B1536" s="99">
        <v>44408</v>
      </c>
      <c r="C1536" s="23">
        <v>309</v>
      </c>
      <c r="D1536" s="23">
        <v>5</v>
      </c>
      <c r="E1536" s="98" t="s">
        <v>49</v>
      </c>
      <c r="F1536" s="98" t="s">
        <v>164</v>
      </c>
      <c r="G1536" s="98" t="s">
        <v>4120</v>
      </c>
      <c r="H1536" s="98" t="s">
        <v>559</v>
      </c>
      <c r="I1536" s="98" t="s">
        <v>10133</v>
      </c>
      <c r="J1536" s="99">
        <v>44995</v>
      </c>
      <c r="K1536" s="107">
        <v>6000000</v>
      </c>
      <c r="L1536" s="98" t="s">
        <v>4468</v>
      </c>
      <c r="M1536" s="23">
        <v>1080</v>
      </c>
      <c r="N1536" s="23">
        <v>7</v>
      </c>
      <c r="O1536" s="107">
        <v>6000000</v>
      </c>
      <c r="P1536" s="23">
        <v>180</v>
      </c>
      <c r="Q1536" s="23">
        <v>2</v>
      </c>
      <c r="R1536" s="23">
        <v>2</v>
      </c>
      <c r="S1536" s="23">
        <v>0</v>
      </c>
      <c r="T1536" s="47">
        <v>6</v>
      </c>
      <c r="U1536" s="98" t="s">
        <v>7758</v>
      </c>
      <c r="V1536" s="98" t="s">
        <v>3139</v>
      </c>
      <c r="W1536" s="69">
        <f t="shared" si="46"/>
        <v>1.0970158583719001E-2</v>
      </c>
    </row>
    <row r="1537" spans="1:23">
      <c r="A1537">
        <f t="shared" si="47"/>
        <v>679</v>
      </c>
      <c r="B1537" s="99">
        <v>44408</v>
      </c>
      <c r="C1537" s="23">
        <v>310</v>
      </c>
      <c r="D1537" s="23">
        <v>5</v>
      </c>
      <c r="E1537" s="98" t="s">
        <v>49</v>
      </c>
      <c r="F1537" s="98" t="s">
        <v>164</v>
      </c>
      <c r="G1537" s="98" t="s">
        <v>4120</v>
      </c>
      <c r="H1537" s="98" t="s">
        <v>559</v>
      </c>
      <c r="I1537" s="98" t="s">
        <v>6242</v>
      </c>
      <c r="J1537" s="99">
        <v>45087</v>
      </c>
      <c r="K1537" s="107">
        <v>6000000</v>
      </c>
      <c r="L1537" s="98" t="s">
        <v>4469</v>
      </c>
      <c r="M1537" s="23">
        <v>1080</v>
      </c>
      <c r="N1537" s="23">
        <v>7</v>
      </c>
      <c r="O1537" s="107">
        <v>6000000</v>
      </c>
      <c r="P1537" s="23">
        <v>180</v>
      </c>
      <c r="Q1537" s="23">
        <v>2</v>
      </c>
      <c r="R1537" s="23">
        <v>2</v>
      </c>
      <c r="S1537" s="23">
        <v>0</v>
      </c>
      <c r="T1537" s="47">
        <v>6</v>
      </c>
      <c r="U1537" s="98" t="s">
        <v>7730</v>
      </c>
      <c r="V1537" s="98" t="s">
        <v>3139</v>
      </c>
      <c r="W1537" s="69">
        <f t="shared" si="46"/>
        <v>1.2689502007402388E-2</v>
      </c>
    </row>
    <row r="1538" spans="1:23">
      <c r="A1538">
        <f t="shared" si="47"/>
        <v>709</v>
      </c>
      <c r="B1538" s="99">
        <v>44408</v>
      </c>
      <c r="C1538" s="23">
        <v>311</v>
      </c>
      <c r="D1538" s="23">
        <v>5</v>
      </c>
      <c r="E1538" s="98" t="s">
        <v>49</v>
      </c>
      <c r="F1538" s="98" t="s">
        <v>164</v>
      </c>
      <c r="G1538" s="98" t="s">
        <v>4120</v>
      </c>
      <c r="H1538" s="98" t="s">
        <v>559</v>
      </c>
      <c r="I1538" s="98" t="s">
        <v>10073</v>
      </c>
      <c r="J1538" s="99">
        <v>45117</v>
      </c>
      <c r="K1538" s="107">
        <v>6000000</v>
      </c>
      <c r="L1538" s="98" t="s">
        <v>4470</v>
      </c>
      <c r="M1538" s="23">
        <v>1080</v>
      </c>
      <c r="N1538" s="23">
        <v>7</v>
      </c>
      <c r="O1538" s="107">
        <v>6000000</v>
      </c>
      <c r="P1538" s="23">
        <v>180</v>
      </c>
      <c r="Q1538" s="23">
        <v>2</v>
      </c>
      <c r="R1538" s="23">
        <v>2</v>
      </c>
      <c r="S1538" s="23">
        <v>0</v>
      </c>
      <c r="T1538" s="47">
        <v>6</v>
      </c>
      <c r="U1538" s="98" t="s">
        <v>7741</v>
      </c>
      <c r="V1538" s="98" t="s">
        <v>3139</v>
      </c>
      <c r="W1538" s="69">
        <f t="shared" ref="W1538:W1601" si="48">+T1538/SUM($T$2:$T$5848)*A1538</f>
        <v>1.3250157471646972E-2</v>
      </c>
    </row>
    <row r="1539" spans="1:23">
      <c r="A1539">
        <f t="shared" ref="A1539:A1602" si="49">+J1539-B1539</f>
        <v>618</v>
      </c>
      <c r="B1539" s="99">
        <v>44408</v>
      </c>
      <c r="C1539" s="23">
        <v>312</v>
      </c>
      <c r="D1539" s="23">
        <v>5</v>
      </c>
      <c r="E1539" s="98" t="s">
        <v>49</v>
      </c>
      <c r="F1539" s="98" t="s">
        <v>164</v>
      </c>
      <c r="G1539" s="98" t="s">
        <v>4120</v>
      </c>
      <c r="H1539" s="98" t="s">
        <v>559</v>
      </c>
      <c r="I1539" s="98" t="s">
        <v>6088</v>
      </c>
      <c r="J1539" s="99">
        <v>45026</v>
      </c>
      <c r="K1539" s="107">
        <v>6000000</v>
      </c>
      <c r="L1539" s="98" t="s">
        <v>10240</v>
      </c>
      <c r="M1539" s="23">
        <v>690</v>
      </c>
      <c r="N1539" s="23">
        <v>7</v>
      </c>
      <c r="O1539" s="107">
        <v>6000000</v>
      </c>
      <c r="P1539" s="23">
        <v>180</v>
      </c>
      <c r="Q1539" s="23">
        <v>2</v>
      </c>
      <c r="R1539" s="23">
        <v>2</v>
      </c>
      <c r="S1539" s="23">
        <v>0</v>
      </c>
      <c r="T1539" s="47">
        <v>6</v>
      </c>
      <c r="U1539" s="98" t="s">
        <v>7724</v>
      </c>
      <c r="V1539" s="98" t="s">
        <v>3139</v>
      </c>
      <c r="W1539" s="69">
        <f t="shared" si="48"/>
        <v>1.1549502563438403E-2</v>
      </c>
    </row>
    <row r="1540" spans="1:23">
      <c r="A1540">
        <f t="shared" si="49"/>
        <v>1077</v>
      </c>
      <c r="B1540" s="99">
        <v>44408</v>
      </c>
      <c r="C1540" s="23">
        <v>313</v>
      </c>
      <c r="D1540" s="23">
        <v>5</v>
      </c>
      <c r="E1540" s="98" t="s">
        <v>49</v>
      </c>
      <c r="F1540" s="98" t="s">
        <v>164</v>
      </c>
      <c r="G1540" s="98" t="s">
        <v>4120</v>
      </c>
      <c r="H1540" s="98" t="s">
        <v>559</v>
      </c>
      <c r="I1540" s="98" t="s">
        <v>6106</v>
      </c>
      <c r="J1540" s="99">
        <v>45485</v>
      </c>
      <c r="K1540" s="107">
        <v>6000000</v>
      </c>
      <c r="L1540" s="98" t="s">
        <v>12419</v>
      </c>
      <c r="M1540" s="23">
        <v>1080</v>
      </c>
      <c r="N1540" s="23">
        <v>7</v>
      </c>
      <c r="O1540" s="107">
        <v>6000000</v>
      </c>
      <c r="P1540" s="23">
        <v>180</v>
      </c>
      <c r="Q1540" s="23">
        <v>2</v>
      </c>
      <c r="R1540" s="23">
        <v>2</v>
      </c>
      <c r="S1540" s="23">
        <v>0</v>
      </c>
      <c r="T1540" s="47">
        <v>6</v>
      </c>
      <c r="U1540" s="98" t="s">
        <v>7737</v>
      </c>
      <c r="V1540" s="98" t="s">
        <v>3139</v>
      </c>
      <c r="W1540" s="69">
        <f t="shared" si="48"/>
        <v>2.0127531166380518E-2</v>
      </c>
    </row>
    <row r="1541" spans="1:23">
      <c r="A1541">
        <f t="shared" si="49"/>
        <v>1593</v>
      </c>
      <c r="B1541" s="99">
        <v>44408</v>
      </c>
      <c r="C1541" s="23">
        <v>314</v>
      </c>
      <c r="D1541" s="23">
        <v>5</v>
      </c>
      <c r="E1541" s="98" t="s">
        <v>49</v>
      </c>
      <c r="F1541" s="98" t="s">
        <v>164</v>
      </c>
      <c r="G1541" s="98" t="s">
        <v>4120</v>
      </c>
      <c r="H1541" s="98" t="s">
        <v>559</v>
      </c>
      <c r="I1541" s="98" t="s">
        <v>10075</v>
      </c>
      <c r="J1541" s="99">
        <v>46001</v>
      </c>
      <c r="K1541" s="107">
        <v>5600000</v>
      </c>
      <c r="L1541" s="98" t="s">
        <v>7803</v>
      </c>
      <c r="M1541" s="23">
        <v>1800</v>
      </c>
      <c r="N1541" s="23">
        <v>7</v>
      </c>
      <c r="O1541" s="107">
        <v>5600000</v>
      </c>
      <c r="P1541" s="23">
        <v>180</v>
      </c>
      <c r="Q1541" s="23">
        <v>2</v>
      </c>
      <c r="R1541" s="23">
        <v>2</v>
      </c>
      <c r="S1541" s="23">
        <v>0</v>
      </c>
      <c r="T1541" s="47">
        <v>5.6</v>
      </c>
      <c r="U1541" s="98" t="s">
        <v>7783</v>
      </c>
      <c r="V1541" s="98" t="s">
        <v>3139</v>
      </c>
      <c r="W1541" s="69">
        <f t="shared" si="48"/>
        <v>2.778608480796152E-2</v>
      </c>
    </row>
    <row r="1542" spans="1:23">
      <c r="A1542">
        <f t="shared" si="49"/>
        <v>618</v>
      </c>
      <c r="B1542" s="99">
        <v>44408</v>
      </c>
      <c r="C1542" s="23">
        <v>315</v>
      </c>
      <c r="D1542" s="23">
        <v>5</v>
      </c>
      <c r="E1542" s="98" t="s">
        <v>49</v>
      </c>
      <c r="F1542" s="98" t="s">
        <v>164</v>
      </c>
      <c r="G1542" s="98" t="s">
        <v>4120</v>
      </c>
      <c r="H1542" s="98" t="s">
        <v>559</v>
      </c>
      <c r="I1542" s="98" t="s">
        <v>10211</v>
      </c>
      <c r="J1542" s="99">
        <v>45026</v>
      </c>
      <c r="K1542" s="107">
        <v>11000000</v>
      </c>
      <c r="L1542" s="98" t="s">
        <v>711</v>
      </c>
      <c r="M1542" s="23">
        <v>1800</v>
      </c>
      <c r="N1542" s="23">
        <v>7</v>
      </c>
      <c r="O1542" s="107">
        <v>11000000</v>
      </c>
      <c r="P1542" s="23">
        <v>180</v>
      </c>
      <c r="Q1542" s="23">
        <v>2</v>
      </c>
      <c r="R1542" s="23">
        <v>2</v>
      </c>
      <c r="S1542" s="23">
        <v>1.41</v>
      </c>
      <c r="T1542" s="47">
        <v>5.5</v>
      </c>
      <c r="U1542" s="98" t="s">
        <v>7802</v>
      </c>
      <c r="V1542" s="98" t="s">
        <v>3139</v>
      </c>
      <c r="W1542" s="69">
        <f t="shared" si="48"/>
        <v>1.0587044016485202E-2</v>
      </c>
    </row>
    <row r="1543" spans="1:23">
      <c r="A1543">
        <f t="shared" si="49"/>
        <v>283</v>
      </c>
      <c r="B1543" s="99">
        <v>44408</v>
      </c>
      <c r="C1543" s="23">
        <v>316</v>
      </c>
      <c r="D1543" s="23">
        <v>5</v>
      </c>
      <c r="E1543" s="98" t="s">
        <v>49</v>
      </c>
      <c r="F1543" s="98" t="s">
        <v>164</v>
      </c>
      <c r="G1543" s="98" t="s">
        <v>4120</v>
      </c>
      <c r="H1543" s="98" t="s">
        <v>559</v>
      </c>
      <c r="I1543" s="98" t="s">
        <v>10149</v>
      </c>
      <c r="J1543" s="99">
        <v>44691</v>
      </c>
      <c r="K1543" s="107">
        <v>5200000</v>
      </c>
      <c r="L1543" s="98" t="s">
        <v>777</v>
      </c>
      <c r="M1543" s="23">
        <v>1080</v>
      </c>
      <c r="N1543" s="23">
        <v>7</v>
      </c>
      <c r="O1543" s="107">
        <v>5200000</v>
      </c>
      <c r="P1543" s="23">
        <v>180</v>
      </c>
      <c r="Q1543" s="23">
        <v>2</v>
      </c>
      <c r="R1543" s="23">
        <v>2</v>
      </c>
      <c r="S1543" s="23">
        <v>0</v>
      </c>
      <c r="T1543" s="47">
        <v>5.2</v>
      </c>
      <c r="U1543" s="98" t="s">
        <v>7795</v>
      </c>
      <c r="V1543" s="98" t="s">
        <v>3139</v>
      </c>
      <c r="W1543" s="69">
        <f t="shared" si="48"/>
        <v>4.5836698954573769E-3</v>
      </c>
    </row>
    <row r="1544" spans="1:23">
      <c r="A1544">
        <f t="shared" si="49"/>
        <v>120</v>
      </c>
      <c r="B1544" s="99">
        <v>44408</v>
      </c>
      <c r="C1544" s="23">
        <v>317</v>
      </c>
      <c r="D1544" s="23">
        <v>5</v>
      </c>
      <c r="E1544" s="98" t="s">
        <v>49</v>
      </c>
      <c r="F1544" s="98" t="s">
        <v>164</v>
      </c>
      <c r="G1544" s="98" t="s">
        <v>4120</v>
      </c>
      <c r="H1544" s="98" t="s">
        <v>559</v>
      </c>
      <c r="I1544" s="98" t="s">
        <v>10243</v>
      </c>
      <c r="J1544" s="99">
        <v>44528</v>
      </c>
      <c r="K1544" s="107">
        <v>20000000</v>
      </c>
      <c r="L1544" s="98" t="s">
        <v>696</v>
      </c>
      <c r="M1544" s="23">
        <v>1800</v>
      </c>
      <c r="N1544" s="23">
        <v>7</v>
      </c>
      <c r="O1544" s="107">
        <v>20000000</v>
      </c>
      <c r="P1544" s="23">
        <v>360</v>
      </c>
      <c r="Q1544" s="23">
        <v>2</v>
      </c>
      <c r="R1544" s="23">
        <v>2</v>
      </c>
      <c r="S1544" s="23">
        <v>0</v>
      </c>
      <c r="T1544" s="47">
        <v>5</v>
      </c>
      <c r="U1544" s="98" t="s">
        <v>7732</v>
      </c>
      <c r="V1544" s="98" t="s">
        <v>3139</v>
      </c>
      <c r="W1544" s="69">
        <f t="shared" si="48"/>
        <v>1.8688515474819423E-3</v>
      </c>
    </row>
    <row r="1545" spans="1:23">
      <c r="A1545">
        <f t="shared" si="49"/>
        <v>638</v>
      </c>
      <c r="B1545" s="99">
        <v>44408</v>
      </c>
      <c r="C1545" s="23">
        <v>318</v>
      </c>
      <c r="D1545" s="23">
        <v>5</v>
      </c>
      <c r="E1545" s="98" t="s">
        <v>49</v>
      </c>
      <c r="F1545" s="98" t="s">
        <v>164</v>
      </c>
      <c r="G1545" s="98" t="s">
        <v>4120</v>
      </c>
      <c r="H1545" s="98" t="s">
        <v>559</v>
      </c>
      <c r="I1545" s="98" t="s">
        <v>6420</v>
      </c>
      <c r="J1545" s="99">
        <v>45046</v>
      </c>
      <c r="K1545" s="107">
        <v>10000000</v>
      </c>
      <c r="L1545" s="98" t="s">
        <v>719</v>
      </c>
      <c r="M1545" s="23">
        <v>1800</v>
      </c>
      <c r="N1545" s="23">
        <v>7</v>
      </c>
      <c r="O1545" s="107">
        <v>10000000</v>
      </c>
      <c r="P1545" s="23">
        <v>180</v>
      </c>
      <c r="Q1545" s="23">
        <v>2</v>
      </c>
      <c r="R1545" s="23">
        <v>2</v>
      </c>
      <c r="S1545" s="23">
        <v>0</v>
      </c>
      <c r="T1545" s="47">
        <v>5</v>
      </c>
      <c r="U1545" s="98" t="s">
        <v>7743</v>
      </c>
      <c r="V1545" s="98" t="s">
        <v>3139</v>
      </c>
      <c r="W1545" s="69">
        <f t="shared" si="48"/>
        <v>9.936060727445661E-3</v>
      </c>
    </row>
    <row r="1546" spans="1:23">
      <c r="A1546">
        <f t="shared" si="49"/>
        <v>681</v>
      </c>
      <c r="B1546" s="99">
        <v>44408</v>
      </c>
      <c r="C1546" s="23">
        <v>319</v>
      </c>
      <c r="D1546" s="23">
        <v>5</v>
      </c>
      <c r="E1546" s="98" t="s">
        <v>49</v>
      </c>
      <c r="F1546" s="98" t="s">
        <v>164</v>
      </c>
      <c r="G1546" s="98" t="s">
        <v>4120</v>
      </c>
      <c r="H1546" s="98" t="s">
        <v>559</v>
      </c>
      <c r="I1546" s="98" t="s">
        <v>10200</v>
      </c>
      <c r="J1546" s="99">
        <v>45089</v>
      </c>
      <c r="K1546" s="107">
        <v>5000000</v>
      </c>
      <c r="L1546" s="98" t="s">
        <v>781</v>
      </c>
      <c r="M1546" s="23">
        <v>1800</v>
      </c>
      <c r="N1546" s="23">
        <v>7</v>
      </c>
      <c r="O1546" s="107">
        <v>5000000</v>
      </c>
      <c r="P1546" s="23">
        <v>180</v>
      </c>
      <c r="Q1546" s="23">
        <v>2</v>
      </c>
      <c r="R1546" s="23">
        <v>2</v>
      </c>
      <c r="S1546" s="23">
        <v>0</v>
      </c>
      <c r="T1546" s="47">
        <v>5</v>
      </c>
      <c r="U1546" s="98" t="s">
        <v>7758</v>
      </c>
      <c r="V1546" s="98" t="s">
        <v>3139</v>
      </c>
      <c r="W1546" s="69">
        <f t="shared" si="48"/>
        <v>1.0605732531960023E-2</v>
      </c>
    </row>
    <row r="1547" spans="1:23">
      <c r="A1547">
        <f t="shared" si="49"/>
        <v>865</v>
      </c>
      <c r="B1547" s="99">
        <v>44408</v>
      </c>
      <c r="C1547" s="23">
        <v>320</v>
      </c>
      <c r="D1547" s="23">
        <v>5</v>
      </c>
      <c r="E1547" s="98" t="s">
        <v>49</v>
      </c>
      <c r="F1547" s="98" t="s">
        <v>164</v>
      </c>
      <c r="G1547" s="98" t="s">
        <v>4120</v>
      </c>
      <c r="H1547" s="98" t="s">
        <v>559</v>
      </c>
      <c r="I1547" s="98" t="s">
        <v>10241</v>
      </c>
      <c r="J1547" s="99">
        <v>45273</v>
      </c>
      <c r="K1547" s="107">
        <v>10000000</v>
      </c>
      <c r="L1547" s="98" t="s">
        <v>725</v>
      </c>
      <c r="M1547" s="23">
        <v>1800</v>
      </c>
      <c r="N1547" s="23">
        <v>7</v>
      </c>
      <c r="O1547" s="107">
        <v>10000000</v>
      </c>
      <c r="P1547" s="23">
        <v>180</v>
      </c>
      <c r="Q1547" s="23">
        <v>2</v>
      </c>
      <c r="R1547" s="23">
        <v>2</v>
      </c>
      <c r="S1547" s="23">
        <v>0</v>
      </c>
      <c r="T1547" s="47">
        <v>5</v>
      </c>
      <c r="U1547" s="98" t="s">
        <v>7737</v>
      </c>
      <c r="V1547" s="98" t="s">
        <v>3139</v>
      </c>
      <c r="W1547" s="69">
        <f t="shared" si="48"/>
        <v>1.3471304904765669E-2</v>
      </c>
    </row>
    <row r="1548" spans="1:23">
      <c r="A1548">
        <f t="shared" si="49"/>
        <v>253</v>
      </c>
      <c r="B1548" s="99">
        <v>44408</v>
      </c>
      <c r="C1548" s="23">
        <v>321</v>
      </c>
      <c r="D1548" s="23">
        <v>5</v>
      </c>
      <c r="E1548" s="98" t="s">
        <v>49</v>
      </c>
      <c r="F1548" s="98" t="s">
        <v>164</v>
      </c>
      <c r="G1548" s="98" t="s">
        <v>4120</v>
      </c>
      <c r="H1548" s="98" t="s">
        <v>559</v>
      </c>
      <c r="I1548" s="98" t="s">
        <v>10148</v>
      </c>
      <c r="J1548" s="99">
        <v>44661</v>
      </c>
      <c r="K1548" s="107">
        <v>5000000</v>
      </c>
      <c r="L1548" s="98" t="s">
        <v>782</v>
      </c>
      <c r="M1548" s="23">
        <v>1080</v>
      </c>
      <c r="N1548" s="23">
        <v>7</v>
      </c>
      <c r="O1548" s="107">
        <v>5000000</v>
      </c>
      <c r="P1548" s="23">
        <v>180</v>
      </c>
      <c r="Q1548" s="23">
        <v>2</v>
      </c>
      <c r="R1548" s="23">
        <v>2</v>
      </c>
      <c r="S1548" s="23">
        <v>0</v>
      </c>
      <c r="T1548" s="47">
        <v>5</v>
      </c>
      <c r="U1548" s="98" t="s">
        <v>7741</v>
      </c>
      <c r="V1548" s="98" t="s">
        <v>3139</v>
      </c>
      <c r="W1548" s="69">
        <f t="shared" si="48"/>
        <v>3.9401620126077617E-3</v>
      </c>
    </row>
    <row r="1549" spans="1:23">
      <c r="A1549">
        <f t="shared" si="49"/>
        <v>253</v>
      </c>
      <c r="B1549" s="99">
        <v>44408</v>
      </c>
      <c r="C1549" s="23">
        <v>322</v>
      </c>
      <c r="D1549" s="23">
        <v>5</v>
      </c>
      <c r="E1549" s="98" t="s">
        <v>49</v>
      </c>
      <c r="F1549" s="98" t="s">
        <v>164</v>
      </c>
      <c r="G1549" s="98" t="s">
        <v>4120</v>
      </c>
      <c r="H1549" s="98" t="s">
        <v>559</v>
      </c>
      <c r="I1549" s="98" t="s">
        <v>10148</v>
      </c>
      <c r="J1549" s="99">
        <v>44661</v>
      </c>
      <c r="K1549" s="107">
        <v>5000000</v>
      </c>
      <c r="L1549" s="98" t="s">
        <v>783</v>
      </c>
      <c r="M1549" s="23">
        <v>1080</v>
      </c>
      <c r="N1549" s="23">
        <v>7</v>
      </c>
      <c r="O1549" s="107">
        <v>5000000</v>
      </c>
      <c r="P1549" s="23">
        <v>180</v>
      </c>
      <c r="Q1549" s="23">
        <v>2</v>
      </c>
      <c r="R1549" s="23">
        <v>2</v>
      </c>
      <c r="S1549" s="23">
        <v>0</v>
      </c>
      <c r="T1549" s="47">
        <v>5</v>
      </c>
      <c r="U1549" s="98" t="s">
        <v>7741</v>
      </c>
      <c r="V1549" s="98" t="s">
        <v>3139</v>
      </c>
      <c r="W1549" s="69">
        <f t="shared" si="48"/>
        <v>3.9401620126077617E-3</v>
      </c>
    </row>
    <row r="1550" spans="1:23">
      <c r="A1550">
        <f t="shared" si="49"/>
        <v>344</v>
      </c>
      <c r="B1550" s="99">
        <v>44408</v>
      </c>
      <c r="C1550" s="23">
        <v>323</v>
      </c>
      <c r="D1550" s="23">
        <v>5</v>
      </c>
      <c r="E1550" s="98" t="s">
        <v>49</v>
      </c>
      <c r="F1550" s="98" t="s">
        <v>164</v>
      </c>
      <c r="G1550" s="98" t="s">
        <v>4120</v>
      </c>
      <c r="H1550" s="98" t="s">
        <v>559</v>
      </c>
      <c r="I1550" s="98" t="s">
        <v>10018</v>
      </c>
      <c r="J1550" s="99">
        <v>44752</v>
      </c>
      <c r="K1550" s="107">
        <v>5000000</v>
      </c>
      <c r="L1550" s="98" t="s">
        <v>784</v>
      </c>
      <c r="M1550" s="23">
        <v>1080</v>
      </c>
      <c r="N1550" s="23">
        <v>7</v>
      </c>
      <c r="O1550" s="107">
        <v>5000000</v>
      </c>
      <c r="P1550" s="23">
        <v>180</v>
      </c>
      <c r="Q1550" s="23">
        <v>2</v>
      </c>
      <c r="R1550" s="23">
        <v>2</v>
      </c>
      <c r="S1550" s="23">
        <v>0</v>
      </c>
      <c r="T1550" s="47">
        <v>5</v>
      </c>
      <c r="U1550" s="98" t="s">
        <v>7701</v>
      </c>
      <c r="V1550" s="98" t="s">
        <v>3139</v>
      </c>
      <c r="W1550" s="69">
        <f t="shared" si="48"/>
        <v>5.3573744361149018E-3</v>
      </c>
    </row>
    <row r="1551" spans="1:23">
      <c r="A1551">
        <f t="shared" si="49"/>
        <v>436</v>
      </c>
      <c r="B1551" s="99">
        <v>44408</v>
      </c>
      <c r="C1551" s="23">
        <v>324</v>
      </c>
      <c r="D1551" s="23">
        <v>5</v>
      </c>
      <c r="E1551" s="98" t="s">
        <v>49</v>
      </c>
      <c r="F1551" s="98" t="s">
        <v>164</v>
      </c>
      <c r="G1551" s="98" t="s">
        <v>4120</v>
      </c>
      <c r="H1551" s="98" t="s">
        <v>559</v>
      </c>
      <c r="I1551" s="98" t="s">
        <v>6996</v>
      </c>
      <c r="J1551" s="99">
        <v>44844</v>
      </c>
      <c r="K1551" s="107">
        <v>5000000</v>
      </c>
      <c r="L1551" s="98" t="s">
        <v>785</v>
      </c>
      <c r="M1551" s="23">
        <v>1080</v>
      </c>
      <c r="N1551" s="23">
        <v>7</v>
      </c>
      <c r="O1551" s="107">
        <v>5000000</v>
      </c>
      <c r="P1551" s="23">
        <v>180</v>
      </c>
      <c r="Q1551" s="23">
        <v>2</v>
      </c>
      <c r="R1551" s="23">
        <v>2</v>
      </c>
      <c r="S1551" s="23">
        <v>0</v>
      </c>
      <c r="T1551" s="47">
        <v>5</v>
      </c>
      <c r="U1551" s="98" t="s">
        <v>7701</v>
      </c>
      <c r="V1551" s="98" t="s">
        <v>3139</v>
      </c>
      <c r="W1551" s="69">
        <f t="shared" si="48"/>
        <v>6.7901606225177239E-3</v>
      </c>
    </row>
    <row r="1552" spans="1:23">
      <c r="A1552">
        <f t="shared" si="49"/>
        <v>862</v>
      </c>
      <c r="B1552" s="99">
        <v>44408</v>
      </c>
      <c r="C1552" s="23">
        <v>325</v>
      </c>
      <c r="D1552" s="23">
        <v>5</v>
      </c>
      <c r="E1552" s="98" t="s">
        <v>49</v>
      </c>
      <c r="F1552" s="98" t="s">
        <v>164</v>
      </c>
      <c r="G1552" s="98" t="s">
        <v>4120</v>
      </c>
      <c r="H1552" s="98" t="s">
        <v>559</v>
      </c>
      <c r="I1552" s="98" t="s">
        <v>10153</v>
      </c>
      <c r="J1552" s="99">
        <v>45270</v>
      </c>
      <c r="K1552" s="107">
        <v>5000000</v>
      </c>
      <c r="L1552" s="98" t="s">
        <v>786</v>
      </c>
      <c r="M1552" s="23">
        <v>1440</v>
      </c>
      <c r="N1552" s="23">
        <v>7</v>
      </c>
      <c r="O1552" s="107">
        <v>5000000</v>
      </c>
      <c r="P1552" s="23">
        <v>180</v>
      </c>
      <c r="Q1552" s="23">
        <v>2</v>
      </c>
      <c r="R1552" s="23">
        <v>2</v>
      </c>
      <c r="S1552" s="23">
        <v>0</v>
      </c>
      <c r="T1552" s="47">
        <v>5</v>
      </c>
      <c r="U1552" s="98" t="s">
        <v>7712</v>
      </c>
      <c r="V1552" s="98" t="s">
        <v>3139</v>
      </c>
      <c r="W1552" s="69">
        <f t="shared" si="48"/>
        <v>1.3424583616078619E-2</v>
      </c>
    </row>
    <row r="1553" spans="1:23">
      <c r="A1553">
        <f t="shared" si="49"/>
        <v>893</v>
      </c>
      <c r="B1553" s="99">
        <v>44408</v>
      </c>
      <c r="C1553" s="23">
        <v>326</v>
      </c>
      <c r="D1553" s="23">
        <v>5</v>
      </c>
      <c r="E1553" s="98" t="s">
        <v>49</v>
      </c>
      <c r="F1553" s="98" t="s">
        <v>164</v>
      </c>
      <c r="G1553" s="98" t="s">
        <v>4120</v>
      </c>
      <c r="H1553" s="98" t="s">
        <v>559</v>
      </c>
      <c r="I1553" s="98" t="s">
        <v>7221</v>
      </c>
      <c r="J1553" s="99">
        <v>45301</v>
      </c>
      <c r="K1553" s="107">
        <v>5000000</v>
      </c>
      <c r="L1553" s="98" t="s">
        <v>787</v>
      </c>
      <c r="M1553" s="23">
        <v>1440</v>
      </c>
      <c r="N1553" s="23">
        <v>7</v>
      </c>
      <c r="O1553" s="107">
        <v>5000000</v>
      </c>
      <c r="P1553" s="23">
        <v>180</v>
      </c>
      <c r="Q1553" s="23">
        <v>2</v>
      </c>
      <c r="R1553" s="23">
        <v>2</v>
      </c>
      <c r="S1553" s="23">
        <v>0</v>
      </c>
      <c r="T1553" s="47">
        <v>5</v>
      </c>
      <c r="U1553" s="98" t="s">
        <v>7717</v>
      </c>
      <c r="V1553" s="98" t="s">
        <v>3139</v>
      </c>
      <c r="W1553" s="69">
        <f t="shared" si="48"/>
        <v>1.3907370265844788E-2</v>
      </c>
    </row>
    <row r="1554" spans="1:23">
      <c r="A1554">
        <f t="shared" si="49"/>
        <v>893</v>
      </c>
      <c r="B1554" s="99">
        <v>44408</v>
      </c>
      <c r="C1554" s="23">
        <v>327</v>
      </c>
      <c r="D1554" s="23">
        <v>5</v>
      </c>
      <c r="E1554" s="98" t="s">
        <v>49</v>
      </c>
      <c r="F1554" s="98" t="s">
        <v>164</v>
      </c>
      <c r="G1554" s="98" t="s">
        <v>4120</v>
      </c>
      <c r="H1554" s="98" t="s">
        <v>559</v>
      </c>
      <c r="I1554" s="98" t="s">
        <v>7221</v>
      </c>
      <c r="J1554" s="99">
        <v>45301</v>
      </c>
      <c r="K1554" s="107">
        <v>5000000</v>
      </c>
      <c r="L1554" s="98" t="s">
        <v>788</v>
      </c>
      <c r="M1554" s="23">
        <v>1440</v>
      </c>
      <c r="N1554" s="23">
        <v>7</v>
      </c>
      <c r="O1554" s="107">
        <v>5000000</v>
      </c>
      <c r="P1554" s="23">
        <v>180</v>
      </c>
      <c r="Q1554" s="23">
        <v>2</v>
      </c>
      <c r="R1554" s="23">
        <v>2</v>
      </c>
      <c r="S1554" s="23">
        <v>0</v>
      </c>
      <c r="T1554" s="47">
        <v>5</v>
      </c>
      <c r="U1554" s="98" t="s">
        <v>7717</v>
      </c>
      <c r="V1554" s="98" t="s">
        <v>3139</v>
      </c>
      <c r="W1554" s="69">
        <f t="shared" si="48"/>
        <v>1.3907370265844788E-2</v>
      </c>
    </row>
    <row r="1555" spans="1:23">
      <c r="A1555">
        <f t="shared" si="49"/>
        <v>559</v>
      </c>
      <c r="B1555" s="99">
        <v>44408</v>
      </c>
      <c r="C1555" s="23">
        <v>328</v>
      </c>
      <c r="D1555" s="23">
        <v>5</v>
      </c>
      <c r="E1555" s="98" t="s">
        <v>49</v>
      </c>
      <c r="F1555" s="98" t="s">
        <v>164</v>
      </c>
      <c r="G1555" s="98" t="s">
        <v>4120</v>
      </c>
      <c r="H1555" s="98" t="s">
        <v>559</v>
      </c>
      <c r="I1555" s="98" t="s">
        <v>10023</v>
      </c>
      <c r="J1555" s="99">
        <v>44967</v>
      </c>
      <c r="K1555" s="107">
        <v>5000000</v>
      </c>
      <c r="L1555" s="98" t="s">
        <v>789</v>
      </c>
      <c r="M1555" s="23">
        <v>1080</v>
      </c>
      <c r="N1555" s="23">
        <v>7</v>
      </c>
      <c r="O1555" s="107">
        <v>5000000</v>
      </c>
      <c r="P1555" s="23">
        <v>180</v>
      </c>
      <c r="Q1555" s="23">
        <v>2</v>
      </c>
      <c r="R1555" s="23">
        <v>2</v>
      </c>
      <c r="S1555" s="23">
        <v>0</v>
      </c>
      <c r="T1555" s="47">
        <v>5</v>
      </c>
      <c r="U1555" s="98" t="s">
        <v>7723</v>
      </c>
      <c r="V1555" s="98" t="s">
        <v>3139</v>
      </c>
      <c r="W1555" s="69">
        <f t="shared" si="48"/>
        <v>8.7057334586867156E-3</v>
      </c>
    </row>
    <row r="1556" spans="1:23">
      <c r="A1556">
        <f t="shared" si="49"/>
        <v>559</v>
      </c>
      <c r="B1556" s="99">
        <v>44408</v>
      </c>
      <c r="C1556" s="23">
        <v>329</v>
      </c>
      <c r="D1556" s="23">
        <v>5</v>
      </c>
      <c r="E1556" s="98" t="s">
        <v>49</v>
      </c>
      <c r="F1556" s="98" t="s">
        <v>164</v>
      </c>
      <c r="G1556" s="98" t="s">
        <v>4120</v>
      </c>
      <c r="H1556" s="98" t="s">
        <v>559</v>
      </c>
      <c r="I1556" s="98" t="s">
        <v>10023</v>
      </c>
      <c r="J1556" s="99">
        <v>44967</v>
      </c>
      <c r="K1556" s="107">
        <v>5000000</v>
      </c>
      <c r="L1556" s="98" t="s">
        <v>790</v>
      </c>
      <c r="M1556" s="23">
        <v>1080</v>
      </c>
      <c r="N1556" s="23">
        <v>7</v>
      </c>
      <c r="O1556" s="107">
        <v>5000000</v>
      </c>
      <c r="P1556" s="23">
        <v>180</v>
      </c>
      <c r="Q1556" s="23">
        <v>2</v>
      </c>
      <c r="R1556" s="23">
        <v>2</v>
      </c>
      <c r="S1556" s="23">
        <v>0</v>
      </c>
      <c r="T1556" s="47">
        <v>5</v>
      </c>
      <c r="U1556" s="98" t="s">
        <v>7717</v>
      </c>
      <c r="V1556" s="98" t="s">
        <v>3139</v>
      </c>
      <c r="W1556" s="69">
        <f t="shared" si="48"/>
        <v>8.7057334586867156E-3</v>
      </c>
    </row>
    <row r="1557" spans="1:23">
      <c r="A1557">
        <f t="shared" si="49"/>
        <v>587</v>
      </c>
      <c r="B1557" s="99">
        <v>44408</v>
      </c>
      <c r="C1557" s="23">
        <v>330</v>
      </c>
      <c r="D1557" s="23">
        <v>5</v>
      </c>
      <c r="E1557" s="98" t="s">
        <v>49</v>
      </c>
      <c r="F1557" s="98" t="s">
        <v>164</v>
      </c>
      <c r="G1557" s="98" t="s">
        <v>4120</v>
      </c>
      <c r="H1557" s="98" t="s">
        <v>559</v>
      </c>
      <c r="I1557" s="98" t="s">
        <v>10133</v>
      </c>
      <c r="J1557" s="99">
        <v>44995</v>
      </c>
      <c r="K1557" s="107">
        <v>5000000</v>
      </c>
      <c r="L1557" s="98" t="s">
        <v>4471</v>
      </c>
      <c r="M1557" s="23">
        <v>1080</v>
      </c>
      <c r="N1557" s="23">
        <v>7</v>
      </c>
      <c r="O1557" s="107">
        <v>5000000</v>
      </c>
      <c r="P1557" s="23">
        <v>1080</v>
      </c>
      <c r="Q1557" s="23">
        <v>2</v>
      </c>
      <c r="R1557" s="23">
        <v>2</v>
      </c>
      <c r="S1557" s="23">
        <v>0</v>
      </c>
      <c r="T1557" s="47">
        <v>5</v>
      </c>
      <c r="U1557" s="98" t="s">
        <v>7741</v>
      </c>
      <c r="V1557" s="98" t="s">
        <v>3139</v>
      </c>
      <c r="W1557" s="69">
        <f t="shared" si="48"/>
        <v>9.1417988197658347E-3</v>
      </c>
    </row>
    <row r="1558" spans="1:23">
      <c r="A1558">
        <f t="shared" si="49"/>
        <v>587</v>
      </c>
      <c r="B1558" s="99">
        <v>44408</v>
      </c>
      <c r="C1558" s="23">
        <v>331</v>
      </c>
      <c r="D1558" s="23">
        <v>5</v>
      </c>
      <c r="E1558" s="98" t="s">
        <v>49</v>
      </c>
      <c r="F1558" s="98" t="s">
        <v>164</v>
      </c>
      <c r="G1558" s="98" t="s">
        <v>4120</v>
      </c>
      <c r="H1558" s="98" t="s">
        <v>559</v>
      </c>
      <c r="I1558" s="98" t="s">
        <v>10133</v>
      </c>
      <c r="J1558" s="99">
        <v>44995</v>
      </c>
      <c r="K1558" s="107">
        <v>5000000</v>
      </c>
      <c r="L1558" s="98" t="s">
        <v>4472</v>
      </c>
      <c r="M1558" s="23">
        <v>1080</v>
      </c>
      <c r="N1558" s="23">
        <v>7</v>
      </c>
      <c r="O1558" s="107">
        <v>5000000</v>
      </c>
      <c r="P1558" s="23">
        <v>180</v>
      </c>
      <c r="Q1558" s="23">
        <v>2</v>
      </c>
      <c r="R1558" s="23">
        <v>2</v>
      </c>
      <c r="S1558" s="23">
        <v>0</v>
      </c>
      <c r="T1558" s="47">
        <v>5</v>
      </c>
      <c r="U1558" s="98" t="s">
        <v>7758</v>
      </c>
      <c r="V1558" s="98" t="s">
        <v>3139</v>
      </c>
      <c r="W1558" s="69">
        <f t="shared" si="48"/>
        <v>9.1417988197658347E-3</v>
      </c>
    </row>
    <row r="1559" spans="1:23">
      <c r="A1559">
        <f t="shared" si="49"/>
        <v>587</v>
      </c>
      <c r="B1559" s="99">
        <v>44408</v>
      </c>
      <c r="C1559" s="23">
        <v>332</v>
      </c>
      <c r="D1559" s="23">
        <v>5</v>
      </c>
      <c r="E1559" s="98" t="s">
        <v>49</v>
      </c>
      <c r="F1559" s="98" t="s">
        <v>164</v>
      </c>
      <c r="G1559" s="98" t="s">
        <v>4120</v>
      </c>
      <c r="H1559" s="98" t="s">
        <v>559</v>
      </c>
      <c r="I1559" s="98" t="s">
        <v>10133</v>
      </c>
      <c r="J1559" s="99">
        <v>44995</v>
      </c>
      <c r="K1559" s="107">
        <v>5000000</v>
      </c>
      <c r="L1559" s="98" t="s">
        <v>4473</v>
      </c>
      <c r="M1559" s="23">
        <v>1080</v>
      </c>
      <c r="N1559" s="23">
        <v>7</v>
      </c>
      <c r="O1559" s="107">
        <v>5000000</v>
      </c>
      <c r="P1559" s="23">
        <v>180</v>
      </c>
      <c r="Q1559" s="23">
        <v>2</v>
      </c>
      <c r="R1559" s="23">
        <v>2</v>
      </c>
      <c r="S1559" s="23">
        <v>0</v>
      </c>
      <c r="T1559" s="47">
        <v>5</v>
      </c>
      <c r="U1559" s="98" t="s">
        <v>7758</v>
      </c>
      <c r="V1559" s="98" t="s">
        <v>3139</v>
      </c>
      <c r="W1559" s="69">
        <f t="shared" si="48"/>
        <v>9.1417988197658347E-3</v>
      </c>
    </row>
    <row r="1560" spans="1:23">
      <c r="A1560">
        <f t="shared" si="49"/>
        <v>222</v>
      </c>
      <c r="B1560" s="99">
        <v>44408</v>
      </c>
      <c r="C1560" s="23">
        <v>333</v>
      </c>
      <c r="D1560" s="23">
        <v>5</v>
      </c>
      <c r="E1560" s="98" t="s">
        <v>49</v>
      </c>
      <c r="F1560" s="98" t="s">
        <v>164</v>
      </c>
      <c r="G1560" s="98" t="s">
        <v>4120</v>
      </c>
      <c r="H1560" s="98" t="s">
        <v>559</v>
      </c>
      <c r="I1560" s="98" t="s">
        <v>10133</v>
      </c>
      <c r="J1560" s="99">
        <v>44630</v>
      </c>
      <c r="K1560" s="107">
        <v>5000000</v>
      </c>
      <c r="L1560" s="98" t="s">
        <v>4474</v>
      </c>
      <c r="M1560" s="23">
        <v>720</v>
      </c>
      <c r="N1560" s="23">
        <v>7</v>
      </c>
      <c r="O1560" s="107">
        <v>5000000</v>
      </c>
      <c r="P1560" s="23">
        <v>720</v>
      </c>
      <c r="Q1560" s="23">
        <v>2</v>
      </c>
      <c r="R1560" s="23">
        <v>2</v>
      </c>
      <c r="S1560" s="23">
        <v>0</v>
      </c>
      <c r="T1560" s="47">
        <v>5</v>
      </c>
      <c r="U1560" s="98" t="s">
        <v>7758</v>
      </c>
      <c r="V1560" s="98" t="s">
        <v>3139</v>
      </c>
      <c r="W1560" s="69">
        <f t="shared" si="48"/>
        <v>3.4573753628415935E-3</v>
      </c>
    </row>
    <row r="1561" spans="1:23">
      <c r="A1561">
        <f t="shared" si="49"/>
        <v>587</v>
      </c>
      <c r="B1561" s="99">
        <v>44408</v>
      </c>
      <c r="C1561" s="23">
        <v>334</v>
      </c>
      <c r="D1561" s="23">
        <v>5</v>
      </c>
      <c r="E1561" s="98" t="s">
        <v>49</v>
      </c>
      <c r="F1561" s="98" t="s">
        <v>164</v>
      </c>
      <c r="G1561" s="98" t="s">
        <v>4120</v>
      </c>
      <c r="H1561" s="98" t="s">
        <v>559</v>
      </c>
      <c r="I1561" s="98" t="s">
        <v>10133</v>
      </c>
      <c r="J1561" s="99">
        <v>44995</v>
      </c>
      <c r="K1561" s="107">
        <v>5000000</v>
      </c>
      <c r="L1561" s="98" t="s">
        <v>4475</v>
      </c>
      <c r="M1561" s="23">
        <v>1080</v>
      </c>
      <c r="N1561" s="23">
        <v>7</v>
      </c>
      <c r="O1561" s="107">
        <v>5000000</v>
      </c>
      <c r="P1561" s="23">
        <v>1080</v>
      </c>
      <c r="Q1561" s="23">
        <v>2</v>
      </c>
      <c r="R1561" s="23">
        <v>2</v>
      </c>
      <c r="S1561" s="23">
        <v>0</v>
      </c>
      <c r="T1561" s="47">
        <v>5</v>
      </c>
      <c r="U1561" s="98" t="s">
        <v>7701</v>
      </c>
      <c r="V1561" s="98" t="s">
        <v>3139</v>
      </c>
      <c r="W1561" s="69">
        <f t="shared" si="48"/>
        <v>9.1417988197658347E-3</v>
      </c>
    </row>
    <row r="1562" spans="1:23">
      <c r="A1562">
        <f t="shared" si="49"/>
        <v>621</v>
      </c>
      <c r="B1562" s="99">
        <v>44408</v>
      </c>
      <c r="C1562" s="23">
        <v>335</v>
      </c>
      <c r="D1562" s="23">
        <v>5</v>
      </c>
      <c r="E1562" s="98" t="s">
        <v>49</v>
      </c>
      <c r="F1562" s="98" t="s">
        <v>164</v>
      </c>
      <c r="G1562" s="98" t="s">
        <v>4120</v>
      </c>
      <c r="H1562" s="98" t="s">
        <v>559</v>
      </c>
      <c r="I1562" s="98" t="s">
        <v>6468</v>
      </c>
      <c r="J1562" s="99">
        <v>45029</v>
      </c>
      <c r="K1562" s="107">
        <v>5000000</v>
      </c>
      <c r="L1562" s="98" t="s">
        <v>4476</v>
      </c>
      <c r="M1562" s="23">
        <v>1080</v>
      </c>
      <c r="N1562" s="23">
        <v>7</v>
      </c>
      <c r="O1562" s="107">
        <v>5000000</v>
      </c>
      <c r="P1562" s="23">
        <v>180</v>
      </c>
      <c r="Q1562" s="23">
        <v>2</v>
      </c>
      <c r="R1562" s="23">
        <v>2</v>
      </c>
      <c r="S1562" s="23">
        <v>0</v>
      </c>
      <c r="T1562" s="47">
        <v>5</v>
      </c>
      <c r="U1562" s="98" t="s">
        <v>7701</v>
      </c>
      <c r="V1562" s="98" t="s">
        <v>3139</v>
      </c>
      <c r="W1562" s="69">
        <f t="shared" si="48"/>
        <v>9.6713067582190511E-3</v>
      </c>
    </row>
    <row r="1563" spans="1:23">
      <c r="A1563">
        <f t="shared" si="49"/>
        <v>344</v>
      </c>
      <c r="B1563" s="99">
        <v>44408</v>
      </c>
      <c r="C1563" s="23">
        <v>336</v>
      </c>
      <c r="D1563" s="23">
        <v>5</v>
      </c>
      <c r="E1563" s="98" t="s">
        <v>49</v>
      </c>
      <c r="F1563" s="98" t="s">
        <v>164</v>
      </c>
      <c r="G1563" s="98" t="s">
        <v>4120</v>
      </c>
      <c r="H1563" s="98" t="s">
        <v>559</v>
      </c>
      <c r="I1563" s="98" t="s">
        <v>10073</v>
      </c>
      <c r="J1563" s="99">
        <v>44752</v>
      </c>
      <c r="K1563" s="107">
        <v>5000000</v>
      </c>
      <c r="L1563" s="98" t="s">
        <v>4477</v>
      </c>
      <c r="M1563" s="23">
        <v>720</v>
      </c>
      <c r="N1563" s="23">
        <v>7</v>
      </c>
      <c r="O1563" s="107">
        <v>5000000</v>
      </c>
      <c r="P1563" s="23">
        <v>180</v>
      </c>
      <c r="Q1563" s="23">
        <v>2</v>
      </c>
      <c r="R1563" s="23">
        <v>2</v>
      </c>
      <c r="S1563" s="23">
        <v>0</v>
      </c>
      <c r="T1563" s="47">
        <v>5</v>
      </c>
      <c r="U1563" s="98" t="s">
        <v>7741</v>
      </c>
      <c r="V1563" s="98" t="s">
        <v>3139</v>
      </c>
      <c r="W1563" s="69">
        <f t="shared" si="48"/>
        <v>5.3573744361149018E-3</v>
      </c>
    </row>
    <row r="1564" spans="1:23">
      <c r="A1564">
        <f t="shared" si="49"/>
        <v>531</v>
      </c>
      <c r="B1564" s="99">
        <v>44408</v>
      </c>
      <c r="C1564" s="23">
        <v>337</v>
      </c>
      <c r="D1564" s="23">
        <v>5</v>
      </c>
      <c r="E1564" s="98" t="s">
        <v>49</v>
      </c>
      <c r="F1564" s="98" t="s">
        <v>164</v>
      </c>
      <c r="G1564" s="98" t="s">
        <v>4120</v>
      </c>
      <c r="H1564" s="98" t="s">
        <v>559</v>
      </c>
      <c r="I1564" s="98" t="s">
        <v>6354</v>
      </c>
      <c r="J1564" s="99">
        <v>44939</v>
      </c>
      <c r="K1564" s="107">
        <v>5000000</v>
      </c>
      <c r="L1564" s="98" t="s">
        <v>7804</v>
      </c>
      <c r="M1564" s="23">
        <v>720</v>
      </c>
      <c r="N1564" s="23">
        <v>7</v>
      </c>
      <c r="O1564" s="107">
        <v>5000000</v>
      </c>
      <c r="P1564" s="23">
        <v>180</v>
      </c>
      <c r="Q1564" s="23">
        <v>2</v>
      </c>
      <c r="R1564" s="23">
        <v>2</v>
      </c>
      <c r="S1564" s="23">
        <v>0</v>
      </c>
      <c r="T1564" s="47">
        <v>5</v>
      </c>
      <c r="U1564" s="98" t="s">
        <v>7798</v>
      </c>
      <c r="V1564" s="98" t="s">
        <v>3139</v>
      </c>
      <c r="W1564" s="69">
        <f t="shared" si="48"/>
        <v>8.2696680976075947E-3</v>
      </c>
    </row>
    <row r="1565" spans="1:23">
      <c r="A1565">
        <f t="shared" si="49"/>
        <v>896</v>
      </c>
      <c r="B1565" s="99">
        <v>44408</v>
      </c>
      <c r="C1565" s="23">
        <v>338</v>
      </c>
      <c r="D1565" s="23">
        <v>5</v>
      </c>
      <c r="E1565" s="98" t="s">
        <v>49</v>
      </c>
      <c r="F1565" s="98" t="s">
        <v>164</v>
      </c>
      <c r="G1565" s="98" t="s">
        <v>4120</v>
      </c>
      <c r="H1565" s="98" t="s">
        <v>559</v>
      </c>
      <c r="I1565" s="98" t="s">
        <v>6354</v>
      </c>
      <c r="J1565" s="99">
        <v>45304</v>
      </c>
      <c r="K1565" s="107">
        <v>5000000</v>
      </c>
      <c r="L1565" s="98" t="s">
        <v>7805</v>
      </c>
      <c r="M1565" s="23">
        <v>1080</v>
      </c>
      <c r="N1565" s="23">
        <v>7</v>
      </c>
      <c r="O1565" s="107">
        <v>5000000</v>
      </c>
      <c r="P1565" s="23">
        <v>180</v>
      </c>
      <c r="Q1565" s="23">
        <v>2</v>
      </c>
      <c r="R1565" s="23">
        <v>2</v>
      </c>
      <c r="S1565" s="23">
        <v>0</v>
      </c>
      <c r="T1565" s="47">
        <v>5</v>
      </c>
      <c r="U1565" s="98" t="s">
        <v>7701</v>
      </c>
      <c r="V1565" s="98" t="s">
        <v>3139</v>
      </c>
      <c r="W1565" s="69">
        <f t="shared" si="48"/>
        <v>1.3954091554531835E-2</v>
      </c>
    </row>
    <row r="1566" spans="1:23">
      <c r="A1566">
        <f t="shared" si="49"/>
        <v>1077</v>
      </c>
      <c r="B1566" s="99">
        <v>44408</v>
      </c>
      <c r="C1566" s="23">
        <v>339</v>
      </c>
      <c r="D1566" s="23">
        <v>5</v>
      </c>
      <c r="E1566" s="98" t="s">
        <v>49</v>
      </c>
      <c r="F1566" s="98" t="s">
        <v>164</v>
      </c>
      <c r="G1566" s="98" t="s">
        <v>4120</v>
      </c>
      <c r="H1566" s="98" t="s">
        <v>559</v>
      </c>
      <c r="I1566" s="98" t="s">
        <v>6106</v>
      </c>
      <c r="J1566" s="99">
        <v>45485</v>
      </c>
      <c r="K1566" s="107">
        <v>5000000</v>
      </c>
      <c r="L1566" s="98" t="s">
        <v>12420</v>
      </c>
      <c r="M1566" s="23">
        <v>1080</v>
      </c>
      <c r="N1566" s="23">
        <v>7</v>
      </c>
      <c r="O1566" s="107">
        <v>5000000</v>
      </c>
      <c r="P1566" s="23">
        <v>180</v>
      </c>
      <c r="Q1566" s="23">
        <v>2</v>
      </c>
      <c r="R1566" s="23">
        <v>2</v>
      </c>
      <c r="S1566" s="23">
        <v>0</v>
      </c>
      <c r="T1566" s="47">
        <v>5</v>
      </c>
      <c r="U1566" s="98" t="s">
        <v>7737</v>
      </c>
      <c r="V1566" s="98" t="s">
        <v>3139</v>
      </c>
      <c r="W1566" s="69">
        <f t="shared" si="48"/>
        <v>1.6772942638650434E-2</v>
      </c>
    </row>
    <row r="1567" spans="1:23">
      <c r="A1567">
        <f t="shared" si="49"/>
        <v>649</v>
      </c>
      <c r="B1567" s="99">
        <v>44408</v>
      </c>
      <c r="C1567" s="23">
        <v>340</v>
      </c>
      <c r="D1567" s="23">
        <v>5</v>
      </c>
      <c r="E1567" s="98" t="s">
        <v>49</v>
      </c>
      <c r="F1567" s="98" t="s">
        <v>164</v>
      </c>
      <c r="G1567" s="98" t="s">
        <v>4120</v>
      </c>
      <c r="H1567" s="98" t="s">
        <v>559</v>
      </c>
      <c r="I1567" s="98" t="s">
        <v>6091</v>
      </c>
      <c r="J1567" s="99">
        <v>45057</v>
      </c>
      <c r="K1567" s="107">
        <v>4900000</v>
      </c>
      <c r="L1567" s="98" t="s">
        <v>10244</v>
      </c>
      <c r="M1567" s="23">
        <v>720</v>
      </c>
      <c r="N1567" s="23">
        <v>7</v>
      </c>
      <c r="O1567" s="107">
        <v>4900000</v>
      </c>
      <c r="P1567" s="23">
        <v>180</v>
      </c>
      <c r="Q1567" s="23">
        <v>2</v>
      </c>
      <c r="R1567" s="23">
        <v>2</v>
      </c>
      <c r="S1567" s="23">
        <v>0</v>
      </c>
      <c r="T1567" s="47">
        <v>4.9000000000000004</v>
      </c>
      <c r="U1567" s="98" t="s">
        <v>7701</v>
      </c>
      <c r="V1567" s="98" t="s">
        <v>3139</v>
      </c>
      <c r="W1567" s="69">
        <f t="shared" si="48"/>
        <v>9.9052246769122092E-3</v>
      </c>
    </row>
    <row r="1568" spans="1:23">
      <c r="A1568">
        <f t="shared" si="49"/>
        <v>816</v>
      </c>
      <c r="B1568" s="99">
        <v>44408</v>
      </c>
      <c r="C1568" s="23">
        <v>341</v>
      </c>
      <c r="D1568" s="23">
        <v>5</v>
      </c>
      <c r="E1568" s="98" t="s">
        <v>49</v>
      </c>
      <c r="F1568" s="98" t="s">
        <v>164</v>
      </c>
      <c r="G1568" s="98" t="s">
        <v>4120</v>
      </c>
      <c r="H1568" s="98" t="s">
        <v>559</v>
      </c>
      <c r="I1568" s="98" t="s">
        <v>10245</v>
      </c>
      <c r="J1568" s="99">
        <v>45224</v>
      </c>
      <c r="K1568" s="107">
        <v>9500000</v>
      </c>
      <c r="L1568" s="98" t="s">
        <v>740</v>
      </c>
      <c r="M1568" s="23">
        <v>1800</v>
      </c>
      <c r="N1568" s="23">
        <v>7</v>
      </c>
      <c r="O1568" s="107">
        <v>9500000</v>
      </c>
      <c r="P1568" s="23">
        <v>180</v>
      </c>
      <c r="Q1568" s="23">
        <v>2</v>
      </c>
      <c r="R1568" s="23">
        <v>2</v>
      </c>
      <c r="S1568" s="23">
        <v>0</v>
      </c>
      <c r="T1568" s="47">
        <v>4.75</v>
      </c>
      <c r="U1568" s="98" t="s">
        <v>7732</v>
      </c>
      <c r="V1568" s="98" t="s">
        <v>3139</v>
      </c>
      <c r="W1568" s="69">
        <f t="shared" si="48"/>
        <v>1.2072780996733347E-2</v>
      </c>
    </row>
    <row r="1569" spans="1:23">
      <c r="A1569">
        <f t="shared" si="49"/>
        <v>1024</v>
      </c>
      <c r="B1569" s="99">
        <v>44408</v>
      </c>
      <c r="C1569" s="23">
        <v>342</v>
      </c>
      <c r="D1569" s="23">
        <v>5</v>
      </c>
      <c r="E1569" s="98" t="s">
        <v>49</v>
      </c>
      <c r="F1569" s="98" t="s">
        <v>164</v>
      </c>
      <c r="G1569" s="98" t="s">
        <v>4120</v>
      </c>
      <c r="H1569" s="98" t="s">
        <v>559</v>
      </c>
      <c r="I1569" s="98" t="s">
        <v>10246</v>
      </c>
      <c r="J1569" s="99">
        <v>45432</v>
      </c>
      <c r="K1569" s="107">
        <v>7500000</v>
      </c>
      <c r="L1569" s="98" t="s">
        <v>741</v>
      </c>
      <c r="M1569" s="23">
        <v>1800</v>
      </c>
      <c r="N1569" s="23">
        <v>7</v>
      </c>
      <c r="O1569" s="107">
        <v>7500000</v>
      </c>
      <c r="P1569" s="23">
        <v>360</v>
      </c>
      <c r="Q1569" s="23">
        <v>2</v>
      </c>
      <c r="R1569" s="23">
        <v>2</v>
      </c>
      <c r="S1569" s="23">
        <v>0</v>
      </c>
      <c r="T1569" s="47">
        <v>4.5</v>
      </c>
      <c r="U1569" s="98" t="s">
        <v>7724</v>
      </c>
      <c r="V1569" s="98" t="s">
        <v>3139</v>
      </c>
      <c r="W1569" s="69">
        <f t="shared" si="48"/>
        <v>1.4352779884661316E-2</v>
      </c>
    </row>
    <row r="1570" spans="1:23">
      <c r="A1570">
        <f t="shared" si="49"/>
        <v>469</v>
      </c>
      <c r="B1570" s="99">
        <v>44408</v>
      </c>
      <c r="C1570" s="23">
        <v>343</v>
      </c>
      <c r="D1570" s="23">
        <v>5</v>
      </c>
      <c r="E1570" s="98" t="s">
        <v>49</v>
      </c>
      <c r="F1570" s="98" t="s">
        <v>164</v>
      </c>
      <c r="G1570" s="98" t="s">
        <v>4120</v>
      </c>
      <c r="H1570" s="98" t="s">
        <v>559</v>
      </c>
      <c r="I1570" s="98" t="s">
        <v>6851</v>
      </c>
      <c r="J1570" s="99">
        <v>44877</v>
      </c>
      <c r="K1570" s="107">
        <v>6000000</v>
      </c>
      <c r="L1570" s="98" t="s">
        <v>7806</v>
      </c>
      <c r="M1570" s="23">
        <v>720</v>
      </c>
      <c r="N1570" s="23">
        <v>7</v>
      </c>
      <c r="O1570" s="107">
        <v>6000000</v>
      </c>
      <c r="P1570" s="23">
        <v>180</v>
      </c>
      <c r="Q1570" s="23">
        <v>2</v>
      </c>
      <c r="R1570" s="23">
        <v>2</v>
      </c>
      <c r="S1570" s="23">
        <v>0</v>
      </c>
      <c r="T1570" s="47">
        <v>4.5</v>
      </c>
      <c r="U1570" s="98" t="s">
        <v>7807</v>
      </c>
      <c r="V1570" s="98" t="s">
        <v>3139</v>
      </c>
      <c r="W1570" s="69">
        <f t="shared" si="48"/>
        <v>6.5736853182677317E-3</v>
      </c>
    </row>
    <row r="1571" spans="1:23">
      <c r="A1571">
        <f t="shared" si="49"/>
        <v>1021</v>
      </c>
      <c r="B1571" s="99">
        <v>44408</v>
      </c>
      <c r="C1571" s="23">
        <v>344</v>
      </c>
      <c r="D1571" s="23">
        <v>5</v>
      </c>
      <c r="E1571" s="98" t="s">
        <v>49</v>
      </c>
      <c r="F1571" s="98" t="s">
        <v>164</v>
      </c>
      <c r="G1571" s="98" t="s">
        <v>4120</v>
      </c>
      <c r="H1571" s="98" t="s">
        <v>559</v>
      </c>
      <c r="I1571" s="98" t="s">
        <v>10247</v>
      </c>
      <c r="J1571" s="99">
        <v>45429</v>
      </c>
      <c r="K1571" s="107">
        <v>7000000</v>
      </c>
      <c r="L1571" s="98" t="s">
        <v>750</v>
      </c>
      <c r="M1571" s="23">
        <v>1800</v>
      </c>
      <c r="N1571" s="23">
        <v>7</v>
      </c>
      <c r="O1571" s="107">
        <v>7000000</v>
      </c>
      <c r="P1571" s="23">
        <v>360</v>
      </c>
      <c r="Q1571" s="23">
        <v>2</v>
      </c>
      <c r="R1571" s="23">
        <v>2</v>
      </c>
      <c r="S1571" s="23">
        <v>0</v>
      </c>
      <c r="T1571" s="47">
        <v>4.2</v>
      </c>
      <c r="U1571" s="98" t="s">
        <v>7724</v>
      </c>
      <c r="V1571" s="98" t="s">
        <v>3139</v>
      </c>
      <c r="W1571" s="69">
        <f t="shared" si="48"/>
        <v>1.3356682009853443E-2</v>
      </c>
    </row>
    <row r="1572" spans="1:23">
      <c r="A1572">
        <f t="shared" si="49"/>
        <v>83</v>
      </c>
      <c r="B1572" s="99">
        <v>44408</v>
      </c>
      <c r="C1572" s="23">
        <v>345</v>
      </c>
      <c r="D1572" s="23">
        <v>5</v>
      </c>
      <c r="E1572" s="98" t="s">
        <v>49</v>
      </c>
      <c r="F1572" s="98" t="s">
        <v>164</v>
      </c>
      <c r="G1572" s="98" t="s">
        <v>4120</v>
      </c>
      <c r="H1572" s="98" t="s">
        <v>559</v>
      </c>
      <c r="I1572" s="98" t="s">
        <v>10248</v>
      </c>
      <c r="J1572" s="99">
        <v>44491</v>
      </c>
      <c r="K1572" s="107">
        <v>16000000</v>
      </c>
      <c r="L1572" s="98" t="s">
        <v>720</v>
      </c>
      <c r="M1572" s="23">
        <v>2160</v>
      </c>
      <c r="N1572" s="23">
        <v>7</v>
      </c>
      <c r="O1572" s="107">
        <v>16000000</v>
      </c>
      <c r="P1572" s="23">
        <v>360</v>
      </c>
      <c r="Q1572" s="23">
        <v>2</v>
      </c>
      <c r="R1572" s="23">
        <v>2</v>
      </c>
      <c r="S1572" s="23">
        <v>0</v>
      </c>
      <c r="T1572" s="47">
        <v>4</v>
      </c>
      <c r="U1572" s="98" t="s">
        <v>7718</v>
      </c>
      <c r="V1572" s="98" t="s">
        <v>3139</v>
      </c>
      <c r="W1572" s="69">
        <f t="shared" si="48"/>
        <v>1.0340978562733414E-3</v>
      </c>
    </row>
    <row r="1573" spans="1:23">
      <c r="A1573">
        <f t="shared" si="49"/>
        <v>112</v>
      </c>
      <c r="B1573" s="99">
        <v>44408</v>
      </c>
      <c r="C1573" s="23">
        <v>346</v>
      </c>
      <c r="D1573" s="23">
        <v>5</v>
      </c>
      <c r="E1573" s="98" t="s">
        <v>49</v>
      </c>
      <c r="F1573" s="98" t="s">
        <v>164</v>
      </c>
      <c r="G1573" s="98" t="s">
        <v>4120</v>
      </c>
      <c r="H1573" s="98" t="s">
        <v>559</v>
      </c>
      <c r="I1573" s="98" t="s">
        <v>10249</v>
      </c>
      <c r="J1573" s="99">
        <v>44520</v>
      </c>
      <c r="K1573" s="107">
        <v>20000000</v>
      </c>
      <c r="L1573" s="98" t="s">
        <v>721</v>
      </c>
      <c r="M1573" s="23">
        <v>2160</v>
      </c>
      <c r="N1573" s="23">
        <v>7</v>
      </c>
      <c r="O1573" s="107">
        <v>20000000</v>
      </c>
      <c r="P1573" s="23">
        <v>360</v>
      </c>
      <c r="Q1573" s="23">
        <v>2</v>
      </c>
      <c r="R1573" s="23">
        <v>2</v>
      </c>
      <c r="S1573" s="23">
        <v>0</v>
      </c>
      <c r="T1573" s="47">
        <v>4</v>
      </c>
      <c r="U1573" s="98" t="s">
        <v>7700</v>
      </c>
      <c r="V1573" s="98" t="s">
        <v>3139</v>
      </c>
      <c r="W1573" s="69">
        <f t="shared" si="48"/>
        <v>1.3954091554531835E-3</v>
      </c>
    </row>
    <row r="1574" spans="1:23">
      <c r="A1574">
        <f t="shared" si="49"/>
        <v>223</v>
      </c>
      <c r="B1574" s="99">
        <v>44408</v>
      </c>
      <c r="C1574" s="23">
        <v>347</v>
      </c>
      <c r="D1574" s="23">
        <v>5</v>
      </c>
      <c r="E1574" s="98" t="s">
        <v>49</v>
      </c>
      <c r="F1574" s="98" t="s">
        <v>164</v>
      </c>
      <c r="G1574" s="98" t="s">
        <v>4120</v>
      </c>
      <c r="H1574" s="98" t="s">
        <v>559</v>
      </c>
      <c r="I1574" s="98" t="s">
        <v>6879</v>
      </c>
      <c r="J1574" s="99">
        <v>44631</v>
      </c>
      <c r="K1574" s="107">
        <v>4000000</v>
      </c>
      <c r="L1574" s="98" t="s">
        <v>810</v>
      </c>
      <c r="M1574" s="23">
        <v>1080</v>
      </c>
      <c r="N1574" s="23">
        <v>7</v>
      </c>
      <c r="O1574" s="107">
        <v>4000000</v>
      </c>
      <c r="P1574" s="23">
        <v>180</v>
      </c>
      <c r="Q1574" s="23">
        <v>2</v>
      </c>
      <c r="R1574" s="23">
        <v>2</v>
      </c>
      <c r="S1574" s="23">
        <v>0</v>
      </c>
      <c r="T1574" s="47">
        <v>4</v>
      </c>
      <c r="U1574" s="98" t="s">
        <v>7741</v>
      </c>
      <c r="V1574" s="98" t="s">
        <v>3139</v>
      </c>
      <c r="W1574" s="69">
        <f t="shared" si="48"/>
        <v>2.7783593005898206E-3</v>
      </c>
    </row>
    <row r="1575" spans="1:23">
      <c r="A1575">
        <f t="shared" si="49"/>
        <v>283</v>
      </c>
      <c r="B1575" s="99">
        <v>44408</v>
      </c>
      <c r="C1575" s="23">
        <v>348</v>
      </c>
      <c r="D1575" s="23">
        <v>5</v>
      </c>
      <c r="E1575" s="98" t="s">
        <v>49</v>
      </c>
      <c r="F1575" s="98" t="s">
        <v>164</v>
      </c>
      <c r="G1575" s="98" t="s">
        <v>4120</v>
      </c>
      <c r="H1575" s="98" t="s">
        <v>559</v>
      </c>
      <c r="I1575" s="98" t="s">
        <v>10149</v>
      </c>
      <c r="J1575" s="99">
        <v>44691</v>
      </c>
      <c r="K1575" s="107">
        <v>4000000</v>
      </c>
      <c r="L1575" s="98" t="s">
        <v>811</v>
      </c>
      <c r="M1575" s="23">
        <v>1080</v>
      </c>
      <c r="N1575" s="23">
        <v>7</v>
      </c>
      <c r="O1575" s="107">
        <v>4000000</v>
      </c>
      <c r="P1575" s="23">
        <v>180</v>
      </c>
      <c r="Q1575" s="23">
        <v>2</v>
      </c>
      <c r="R1575" s="23">
        <v>2</v>
      </c>
      <c r="S1575" s="23">
        <v>0</v>
      </c>
      <c r="T1575" s="47">
        <v>4</v>
      </c>
      <c r="U1575" s="98" t="s">
        <v>7741</v>
      </c>
      <c r="V1575" s="98" t="s">
        <v>3139</v>
      </c>
      <c r="W1575" s="69">
        <f t="shared" si="48"/>
        <v>3.5258999195825974E-3</v>
      </c>
    </row>
    <row r="1576" spans="1:23">
      <c r="A1576">
        <f t="shared" si="49"/>
        <v>283</v>
      </c>
      <c r="B1576" s="99">
        <v>44408</v>
      </c>
      <c r="C1576" s="23">
        <v>349</v>
      </c>
      <c r="D1576" s="23">
        <v>5</v>
      </c>
      <c r="E1576" s="98" t="s">
        <v>49</v>
      </c>
      <c r="F1576" s="98" t="s">
        <v>164</v>
      </c>
      <c r="G1576" s="98" t="s">
        <v>4120</v>
      </c>
      <c r="H1576" s="98" t="s">
        <v>559</v>
      </c>
      <c r="I1576" s="98" t="s">
        <v>10149</v>
      </c>
      <c r="J1576" s="99">
        <v>44691</v>
      </c>
      <c r="K1576" s="107">
        <v>4000000</v>
      </c>
      <c r="L1576" s="98" t="s">
        <v>812</v>
      </c>
      <c r="M1576" s="23">
        <v>1080</v>
      </c>
      <c r="N1576" s="23">
        <v>7</v>
      </c>
      <c r="O1576" s="107">
        <v>4000000</v>
      </c>
      <c r="P1576" s="23">
        <v>180</v>
      </c>
      <c r="Q1576" s="23">
        <v>2</v>
      </c>
      <c r="R1576" s="23">
        <v>2</v>
      </c>
      <c r="S1576" s="23">
        <v>0</v>
      </c>
      <c r="T1576" s="47">
        <v>4</v>
      </c>
      <c r="U1576" s="98" t="s">
        <v>7732</v>
      </c>
      <c r="V1576" s="98" t="s">
        <v>3139</v>
      </c>
      <c r="W1576" s="69">
        <f t="shared" si="48"/>
        <v>3.5258999195825974E-3</v>
      </c>
    </row>
    <row r="1577" spans="1:23">
      <c r="A1577">
        <f t="shared" si="49"/>
        <v>132</v>
      </c>
      <c r="B1577" s="99">
        <v>44408</v>
      </c>
      <c r="C1577" s="23">
        <v>350</v>
      </c>
      <c r="D1577" s="23">
        <v>5</v>
      </c>
      <c r="E1577" s="98" t="s">
        <v>49</v>
      </c>
      <c r="F1577" s="98" t="s">
        <v>164</v>
      </c>
      <c r="G1577" s="98" t="s">
        <v>4120</v>
      </c>
      <c r="H1577" s="98" t="s">
        <v>559</v>
      </c>
      <c r="I1577" s="98" t="s">
        <v>10150</v>
      </c>
      <c r="J1577" s="99">
        <v>44540</v>
      </c>
      <c r="K1577" s="107">
        <v>4000000</v>
      </c>
      <c r="L1577" s="98" t="s">
        <v>813</v>
      </c>
      <c r="M1577" s="23">
        <v>900</v>
      </c>
      <c r="N1577" s="23">
        <v>7</v>
      </c>
      <c r="O1577" s="107">
        <v>4000000</v>
      </c>
      <c r="P1577" s="23">
        <v>180</v>
      </c>
      <c r="Q1577" s="23">
        <v>2</v>
      </c>
      <c r="R1577" s="23">
        <v>2</v>
      </c>
      <c r="S1577" s="23">
        <v>0</v>
      </c>
      <c r="T1577" s="47">
        <v>4</v>
      </c>
      <c r="U1577" s="98" t="s">
        <v>7717</v>
      </c>
      <c r="V1577" s="98" t="s">
        <v>3139</v>
      </c>
      <c r="W1577" s="69">
        <f t="shared" si="48"/>
        <v>1.6445893617841091E-3</v>
      </c>
    </row>
    <row r="1578" spans="1:23">
      <c r="A1578">
        <f t="shared" si="49"/>
        <v>344</v>
      </c>
      <c r="B1578" s="99">
        <v>44408</v>
      </c>
      <c r="C1578" s="23">
        <v>351</v>
      </c>
      <c r="D1578" s="23">
        <v>5</v>
      </c>
      <c r="E1578" s="98" t="s">
        <v>49</v>
      </c>
      <c r="F1578" s="98" t="s">
        <v>164</v>
      </c>
      <c r="G1578" s="98" t="s">
        <v>4120</v>
      </c>
      <c r="H1578" s="98" t="s">
        <v>559</v>
      </c>
      <c r="I1578" s="98" t="s">
        <v>10018</v>
      </c>
      <c r="J1578" s="99">
        <v>44752</v>
      </c>
      <c r="K1578" s="107">
        <v>4000000</v>
      </c>
      <c r="L1578" s="98" t="s">
        <v>814</v>
      </c>
      <c r="M1578" s="23">
        <v>1080</v>
      </c>
      <c r="N1578" s="23">
        <v>7</v>
      </c>
      <c r="O1578" s="107">
        <v>4000000</v>
      </c>
      <c r="P1578" s="23">
        <v>180</v>
      </c>
      <c r="Q1578" s="23">
        <v>2</v>
      </c>
      <c r="R1578" s="23">
        <v>2</v>
      </c>
      <c r="S1578" s="23">
        <v>0</v>
      </c>
      <c r="T1578" s="47">
        <v>4</v>
      </c>
      <c r="U1578" s="98" t="s">
        <v>7712</v>
      </c>
      <c r="V1578" s="98" t="s">
        <v>3139</v>
      </c>
      <c r="W1578" s="69">
        <f t="shared" si="48"/>
        <v>4.2858995488919208E-3</v>
      </c>
    </row>
    <row r="1579" spans="1:23">
      <c r="A1579">
        <f t="shared" si="49"/>
        <v>344</v>
      </c>
      <c r="B1579" s="99">
        <v>44408</v>
      </c>
      <c r="C1579" s="23">
        <v>352</v>
      </c>
      <c r="D1579" s="23">
        <v>5</v>
      </c>
      <c r="E1579" s="98" t="s">
        <v>49</v>
      </c>
      <c r="F1579" s="98" t="s">
        <v>164</v>
      </c>
      <c r="G1579" s="98" t="s">
        <v>4120</v>
      </c>
      <c r="H1579" s="98" t="s">
        <v>559</v>
      </c>
      <c r="I1579" s="98" t="s">
        <v>10018</v>
      </c>
      <c r="J1579" s="99">
        <v>44752</v>
      </c>
      <c r="K1579" s="107">
        <v>4000000</v>
      </c>
      <c r="L1579" s="98" t="s">
        <v>815</v>
      </c>
      <c r="M1579" s="23">
        <v>1080</v>
      </c>
      <c r="N1579" s="23">
        <v>7</v>
      </c>
      <c r="O1579" s="107">
        <v>4000000</v>
      </c>
      <c r="P1579" s="23">
        <v>180</v>
      </c>
      <c r="Q1579" s="23">
        <v>2</v>
      </c>
      <c r="R1579" s="23">
        <v>2</v>
      </c>
      <c r="S1579" s="23">
        <v>0</v>
      </c>
      <c r="T1579" s="47">
        <v>4</v>
      </c>
      <c r="U1579" s="98" t="s">
        <v>7717</v>
      </c>
      <c r="V1579" s="98" t="s">
        <v>3139</v>
      </c>
      <c r="W1579" s="69">
        <f t="shared" si="48"/>
        <v>4.2858995488919208E-3</v>
      </c>
    </row>
    <row r="1580" spans="1:23">
      <c r="A1580">
        <f t="shared" si="49"/>
        <v>406</v>
      </c>
      <c r="B1580" s="99">
        <v>44408</v>
      </c>
      <c r="C1580" s="23">
        <v>353</v>
      </c>
      <c r="D1580" s="23">
        <v>5</v>
      </c>
      <c r="E1580" s="98" t="s">
        <v>49</v>
      </c>
      <c r="F1580" s="98" t="s">
        <v>164</v>
      </c>
      <c r="G1580" s="98" t="s">
        <v>4120</v>
      </c>
      <c r="H1580" s="98" t="s">
        <v>559</v>
      </c>
      <c r="I1580" s="98" t="s">
        <v>10218</v>
      </c>
      <c r="J1580" s="99">
        <v>44814</v>
      </c>
      <c r="K1580" s="107">
        <v>4000000</v>
      </c>
      <c r="L1580" s="98" t="s">
        <v>816</v>
      </c>
      <c r="M1580" s="23">
        <v>1080</v>
      </c>
      <c r="N1580" s="23">
        <v>7</v>
      </c>
      <c r="O1580" s="107">
        <v>4000000</v>
      </c>
      <c r="P1580" s="23">
        <v>180</v>
      </c>
      <c r="Q1580" s="23">
        <v>2</v>
      </c>
      <c r="R1580" s="23">
        <v>2</v>
      </c>
      <c r="S1580" s="23">
        <v>0</v>
      </c>
      <c r="T1580" s="47">
        <v>4</v>
      </c>
      <c r="U1580" s="98" t="s">
        <v>7701</v>
      </c>
      <c r="V1580" s="98" t="s">
        <v>3139</v>
      </c>
      <c r="W1580" s="69">
        <f t="shared" si="48"/>
        <v>5.0583581885177906E-3</v>
      </c>
    </row>
    <row r="1581" spans="1:23">
      <c r="A1581">
        <f t="shared" si="49"/>
        <v>429</v>
      </c>
      <c r="B1581" s="99">
        <v>44408</v>
      </c>
      <c r="C1581" s="23">
        <v>354</v>
      </c>
      <c r="D1581" s="23">
        <v>5</v>
      </c>
      <c r="E1581" s="98" t="s">
        <v>49</v>
      </c>
      <c r="F1581" s="98" t="s">
        <v>164</v>
      </c>
      <c r="G1581" s="98" t="s">
        <v>4120</v>
      </c>
      <c r="H1581" s="98" t="s">
        <v>559</v>
      </c>
      <c r="I1581" s="98" t="s">
        <v>7086</v>
      </c>
      <c r="J1581" s="99">
        <v>44837</v>
      </c>
      <c r="K1581" s="107">
        <v>4000000</v>
      </c>
      <c r="L1581" s="98" t="s">
        <v>817</v>
      </c>
      <c r="M1581" s="23">
        <v>1080</v>
      </c>
      <c r="N1581" s="23">
        <v>7</v>
      </c>
      <c r="O1581" s="107">
        <v>4000000</v>
      </c>
      <c r="P1581" s="23">
        <v>360</v>
      </c>
      <c r="Q1581" s="23">
        <v>2</v>
      </c>
      <c r="R1581" s="23">
        <v>2</v>
      </c>
      <c r="S1581" s="23">
        <v>0</v>
      </c>
      <c r="T1581" s="47">
        <v>4</v>
      </c>
      <c r="U1581" s="98" t="s">
        <v>7732</v>
      </c>
      <c r="V1581" s="98" t="s">
        <v>3139</v>
      </c>
      <c r="W1581" s="69">
        <f t="shared" si="48"/>
        <v>5.3449154257983545E-3</v>
      </c>
    </row>
    <row r="1582" spans="1:23">
      <c r="A1582">
        <f t="shared" si="49"/>
        <v>375</v>
      </c>
      <c r="B1582" s="99">
        <v>44408</v>
      </c>
      <c r="C1582" s="23">
        <v>355</v>
      </c>
      <c r="D1582" s="23">
        <v>5</v>
      </c>
      <c r="E1582" s="98" t="s">
        <v>49</v>
      </c>
      <c r="F1582" s="98" t="s">
        <v>164</v>
      </c>
      <c r="G1582" s="98" t="s">
        <v>4120</v>
      </c>
      <c r="H1582" s="98" t="s">
        <v>559</v>
      </c>
      <c r="I1582" s="98" t="s">
        <v>10023</v>
      </c>
      <c r="J1582" s="99">
        <v>44783</v>
      </c>
      <c r="K1582" s="107">
        <v>4000000</v>
      </c>
      <c r="L1582" s="98" t="s">
        <v>819</v>
      </c>
      <c r="M1582" s="23">
        <v>900</v>
      </c>
      <c r="N1582" s="23">
        <v>7</v>
      </c>
      <c r="O1582" s="107">
        <v>4000000</v>
      </c>
      <c r="P1582" s="23">
        <v>180</v>
      </c>
      <c r="Q1582" s="23">
        <v>2</v>
      </c>
      <c r="R1582" s="23">
        <v>2</v>
      </c>
      <c r="S1582" s="23">
        <v>0</v>
      </c>
      <c r="T1582" s="47">
        <v>4</v>
      </c>
      <c r="U1582" s="98" t="s">
        <v>7717</v>
      </c>
      <c r="V1582" s="98" t="s">
        <v>3139</v>
      </c>
      <c r="W1582" s="69">
        <f t="shared" si="48"/>
        <v>4.6721288687048557E-3</v>
      </c>
    </row>
    <row r="1583" spans="1:23">
      <c r="A1583">
        <f t="shared" si="49"/>
        <v>284</v>
      </c>
      <c r="B1583" s="99">
        <v>44408</v>
      </c>
      <c r="C1583" s="23">
        <v>356</v>
      </c>
      <c r="D1583" s="23">
        <v>5</v>
      </c>
      <c r="E1583" s="98" t="s">
        <v>49</v>
      </c>
      <c r="F1583" s="98" t="s">
        <v>164</v>
      </c>
      <c r="G1583" s="98" t="s">
        <v>4120</v>
      </c>
      <c r="H1583" s="98" t="s">
        <v>559</v>
      </c>
      <c r="I1583" s="98" t="s">
        <v>10071</v>
      </c>
      <c r="J1583" s="99">
        <v>44692</v>
      </c>
      <c r="K1583" s="107">
        <v>4000000</v>
      </c>
      <c r="L1583" s="98" t="s">
        <v>4478</v>
      </c>
      <c r="M1583" s="23">
        <v>720</v>
      </c>
      <c r="N1583" s="23">
        <v>7</v>
      </c>
      <c r="O1583" s="107">
        <v>4000000</v>
      </c>
      <c r="P1583" s="23">
        <v>180</v>
      </c>
      <c r="Q1583" s="23">
        <v>2</v>
      </c>
      <c r="R1583" s="23">
        <v>2</v>
      </c>
      <c r="S1583" s="23">
        <v>0</v>
      </c>
      <c r="T1583" s="47">
        <v>4</v>
      </c>
      <c r="U1583" s="98" t="s">
        <v>7717</v>
      </c>
      <c r="V1583" s="98" t="s">
        <v>3139</v>
      </c>
      <c r="W1583" s="69">
        <f t="shared" si="48"/>
        <v>3.5383589298991439E-3</v>
      </c>
    </row>
    <row r="1584" spans="1:23">
      <c r="A1584">
        <f t="shared" si="49"/>
        <v>344</v>
      </c>
      <c r="B1584" s="99">
        <v>44408</v>
      </c>
      <c r="C1584" s="23">
        <v>357</v>
      </c>
      <c r="D1584" s="23">
        <v>5</v>
      </c>
      <c r="E1584" s="98" t="s">
        <v>49</v>
      </c>
      <c r="F1584" s="98" t="s">
        <v>164</v>
      </c>
      <c r="G1584" s="98" t="s">
        <v>4120</v>
      </c>
      <c r="H1584" s="98" t="s">
        <v>559</v>
      </c>
      <c r="I1584" s="98" t="s">
        <v>10073</v>
      </c>
      <c r="J1584" s="99">
        <v>44752</v>
      </c>
      <c r="K1584" s="107">
        <v>4000000</v>
      </c>
      <c r="L1584" s="98" t="s">
        <v>4479</v>
      </c>
      <c r="M1584" s="23">
        <v>720</v>
      </c>
      <c r="N1584" s="23">
        <v>7</v>
      </c>
      <c r="O1584" s="107">
        <v>4000000</v>
      </c>
      <c r="P1584" s="23">
        <v>180</v>
      </c>
      <c r="Q1584" s="23">
        <v>2</v>
      </c>
      <c r="R1584" s="23">
        <v>2</v>
      </c>
      <c r="S1584" s="23">
        <v>0</v>
      </c>
      <c r="T1584" s="47">
        <v>4</v>
      </c>
      <c r="U1584" s="98" t="s">
        <v>7741</v>
      </c>
      <c r="V1584" s="98" t="s">
        <v>3139</v>
      </c>
      <c r="W1584" s="69">
        <f t="shared" si="48"/>
        <v>4.2858995488919208E-3</v>
      </c>
    </row>
    <row r="1585" spans="1:23">
      <c r="A1585">
        <f t="shared" si="49"/>
        <v>344</v>
      </c>
      <c r="B1585" s="99">
        <v>44408</v>
      </c>
      <c r="C1585" s="23">
        <v>358</v>
      </c>
      <c r="D1585" s="23">
        <v>5</v>
      </c>
      <c r="E1585" s="98" t="s">
        <v>49</v>
      </c>
      <c r="F1585" s="98" t="s">
        <v>164</v>
      </c>
      <c r="G1585" s="98" t="s">
        <v>4120</v>
      </c>
      <c r="H1585" s="98" t="s">
        <v>559</v>
      </c>
      <c r="I1585" s="98" t="s">
        <v>10073</v>
      </c>
      <c r="J1585" s="99">
        <v>44752</v>
      </c>
      <c r="K1585" s="107">
        <v>4000000</v>
      </c>
      <c r="L1585" s="98" t="s">
        <v>4480</v>
      </c>
      <c r="M1585" s="23">
        <v>720</v>
      </c>
      <c r="N1585" s="23">
        <v>7</v>
      </c>
      <c r="O1585" s="107">
        <v>4000000</v>
      </c>
      <c r="P1585" s="23">
        <v>180</v>
      </c>
      <c r="Q1585" s="23">
        <v>2</v>
      </c>
      <c r="R1585" s="23">
        <v>2</v>
      </c>
      <c r="S1585" s="23">
        <v>0</v>
      </c>
      <c r="T1585" s="47">
        <v>4</v>
      </c>
      <c r="U1585" s="98" t="s">
        <v>7795</v>
      </c>
      <c r="V1585" s="98" t="s">
        <v>3139</v>
      </c>
      <c r="W1585" s="69">
        <f t="shared" si="48"/>
        <v>4.2858995488919208E-3</v>
      </c>
    </row>
    <row r="1586" spans="1:23">
      <c r="A1586">
        <f t="shared" si="49"/>
        <v>709</v>
      </c>
      <c r="B1586" s="99">
        <v>44408</v>
      </c>
      <c r="C1586" s="23">
        <v>359</v>
      </c>
      <c r="D1586" s="23">
        <v>5</v>
      </c>
      <c r="E1586" s="98" t="s">
        <v>49</v>
      </c>
      <c r="F1586" s="98" t="s">
        <v>164</v>
      </c>
      <c r="G1586" s="98" t="s">
        <v>4120</v>
      </c>
      <c r="H1586" s="98" t="s">
        <v>559</v>
      </c>
      <c r="I1586" s="98" t="s">
        <v>10073</v>
      </c>
      <c r="J1586" s="99">
        <v>45117</v>
      </c>
      <c r="K1586" s="107">
        <v>4000000</v>
      </c>
      <c r="L1586" s="98" t="s">
        <v>4481</v>
      </c>
      <c r="M1586" s="23">
        <v>1080</v>
      </c>
      <c r="N1586" s="23">
        <v>7</v>
      </c>
      <c r="O1586" s="107">
        <v>4000000</v>
      </c>
      <c r="P1586" s="23">
        <v>180</v>
      </c>
      <c r="Q1586" s="23">
        <v>2</v>
      </c>
      <c r="R1586" s="23">
        <v>2</v>
      </c>
      <c r="S1586" s="23">
        <v>0</v>
      </c>
      <c r="T1586" s="47">
        <v>4</v>
      </c>
      <c r="U1586" s="98" t="s">
        <v>7738</v>
      </c>
      <c r="V1586" s="98" t="s">
        <v>3139</v>
      </c>
      <c r="W1586" s="69">
        <f t="shared" si="48"/>
        <v>8.8334383144313133E-3</v>
      </c>
    </row>
    <row r="1587" spans="1:23">
      <c r="A1587">
        <f t="shared" si="49"/>
        <v>65</v>
      </c>
      <c r="B1587" s="99">
        <v>44408</v>
      </c>
      <c r="C1587" s="23">
        <v>360</v>
      </c>
      <c r="D1587" s="23">
        <v>5</v>
      </c>
      <c r="E1587" s="98" t="s">
        <v>49</v>
      </c>
      <c r="F1587" s="98" t="s">
        <v>164</v>
      </c>
      <c r="G1587" s="98" t="s">
        <v>4120</v>
      </c>
      <c r="H1587" s="98" t="s">
        <v>559</v>
      </c>
      <c r="I1587" s="98" t="s">
        <v>10251</v>
      </c>
      <c r="J1587" s="99">
        <v>44473</v>
      </c>
      <c r="K1587" s="107">
        <v>30000000</v>
      </c>
      <c r="L1587" s="98" t="s">
        <v>646</v>
      </c>
      <c r="M1587" s="23">
        <v>1800</v>
      </c>
      <c r="N1587" s="23">
        <v>7</v>
      </c>
      <c r="O1587" s="107">
        <v>30000000</v>
      </c>
      <c r="P1587" s="23">
        <v>180</v>
      </c>
      <c r="Q1587" s="23">
        <v>2</v>
      </c>
      <c r="R1587" s="23">
        <v>2</v>
      </c>
      <c r="S1587" s="23">
        <v>0</v>
      </c>
      <c r="T1587" s="47">
        <v>3.75</v>
      </c>
      <c r="U1587" s="98" t="s">
        <v>7742</v>
      </c>
      <c r="V1587" s="98" t="s">
        <v>3139</v>
      </c>
      <c r="W1587" s="69">
        <f t="shared" si="48"/>
        <v>7.5922094116453911E-4</v>
      </c>
    </row>
    <row r="1588" spans="1:23">
      <c r="A1588">
        <f t="shared" si="49"/>
        <v>73</v>
      </c>
      <c r="B1588" s="99">
        <v>44408</v>
      </c>
      <c r="C1588" s="23">
        <v>361</v>
      </c>
      <c r="D1588" s="23">
        <v>5</v>
      </c>
      <c r="E1588" s="98" t="s">
        <v>49</v>
      </c>
      <c r="F1588" s="98" t="s">
        <v>164</v>
      </c>
      <c r="G1588" s="98" t="s">
        <v>4120</v>
      </c>
      <c r="H1588" s="98" t="s">
        <v>559</v>
      </c>
      <c r="I1588" s="98" t="s">
        <v>10252</v>
      </c>
      <c r="J1588" s="99">
        <v>44481</v>
      </c>
      <c r="K1588" s="107">
        <v>30000000</v>
      </c>
      <c r="L1588" s="98" t="s">
        <v>647</v>
      </c>
      <c r="M1588" s="23">
        <v>1800</v>
      </c>
      <c r="N1588" s="23">
        <v>7</v>
      </c>
      <c r="O1588" s="107">
        <v>30000000</v>
      </c>
      <c r="P1588" s="23">
        <v>180</v>
      </c>
      <c r="Q1588" s="23">
        <v>2</v>
      </c>
      <c r="R1588" s="23">
        <v>2</v>
      </c>
      <c r="S1588" s="23">
        <v>0</v>
      </c>
      <c r="T1588" s="47">
        <v>3.75</v>
      </c>
      <c r="U1588" s="98" t="s">
        <v>7732</v>
      </c>
      <c r="V1588" s="98" t="s">
        <v>3139</v>
      </c>
      <c r="W1588" s="69">
        <f t="shared" si="48"/>
        <v>8.5266351853863622E-4</v>
      </c>
    </row>
    <row r="1589" spans="1:23">
      <c r="A1589">
        <f t="shared" si="49"/>
        <v>122</v>
      </c>
      <c r="B1589" s="99">
        <v>44408</v>
      </c>
      <c r="C1589" s="23">
        <v>362</v>
      </c>
      <c r="D1589" s="23">
        <v>5</v>
      </c>
      <c r="E1589" s="98" t="s">
        <v>49</v>
      </c>
      <c r="F1589" s="98" t="s">
        <v>164</v>
      </c>
      <c r="G1589" s="98" t="s">
        <v>4120</v>
      </c>
      <c r="H1589" s="98" t="s">
        <v>559</v>
      </c>
      <c r="I1589" s="98" t="s">
        <v>6017</v>
      </c>
      <c r="J1589" s="99">
        <v>44530</v>
      </c>
      <c r="K1589" s="107">
        <v>14000000</v>
      </c>
      <c r="L1589" s="98" t="s">
        <v>743</v>
      </c>
      <c r="M1589" s="23">
        <v>1800</v>
      </c>
      <c r="N1589" s="23">
        <v>7</v>
      </c>
      <c r="O1589" s="107">
        <v>14000000</v>
      </c>
      <c r="P1589" s="23">
        <v>360</v>
      </c>
      <c r="Q1589" s="23">
        <v>2</v>
      </c>
      <c r="R1589" s="23">
        <v>2</v>
      </c>
      <c r="S1589" s="23">
        <v>1.41</v>
      </c>
      <c r="T1589" s="47">
        <v>3.5</v>
      </c>
      <c r="U1589" s="98" t="s">
        <v>7739</v>
      </c>
      <c r="V1589" s="98" t="s">
        <v>3139</v>
      </c>
      <c r="W1589" s="69">
        <f t="shared" si="48"/>
        <v>1.3299993512913156E-3</v>
      </c>
    </row>
    <row r="1590" spans="1:23">
      <c r="A1590">
        <f t="shared" si="49"/>
        <v>150</v>
      </c>
      <c r="B1590" s="99">
        <v>44408</v>
      </c>
      <c r="C1590" s="23">
        <v>363</v>
      </c>
      <c r="D1590" s="23">
        <v>5</v>
      </c>
      <c r="E1590" s="98" t="s">
        <v>49</v>
      </c>
      <c r="F1590" s="98" t="s">
        <v>164</v>
      </c>
      <c r="G1590" s="98" t="s">
        <v>4120</v>
      </c>
      <c r="H1590" s="98" t="s">
        <v>559</v>
      </c>
      <c r="I1590" s="98" t="s">
        <v>10253</v>
      </c>
      <c r="J1590" s="99">
        <v>44558</v>
      </c>
      <c r="K1590" s="107">
        <v>14000000</v>
      </c>
      <c r="L1590" s="98" t="s">
        <v>744</v>
      </c>
      <c r="M1590" s="23">
        <v>1800</v>
      </c>
      <c r="N1590" s="23">
        <v>7</v>
      </c>
      <c r="O1590" s="107">
        <v>14000000</v>
      </c>
      <c r="P1590" s="23">
        <v>360</v>
      </c>
      <c r="Q1590" s="23">
        <v>2</v>
      </c>
      <c r="R1590" s="23">
        <v>2</v>
      </c>
      <c r="S1590" s="23">
        <v>0</v>
      </c>
      <c r="T1590" s="47">
        <v>3.5</v>
      </c>
      <c r="U1590" s="98" t="s">
        <v>7739</v>
      </c>
      <c r="V1590" s="98" t="s">
        <v>3139</v>
      </c>
      <c r="W1590" s="69">
        <f t="shared" si="48"/>
        <v>1.6352451040466994E-3</v>
      </c>
    </row>
    <row r="1591" spans="1:23">
      <c r="A1591">
        <f t="shared" si="49"/>
        <v>104</v>
      </c>
      <c r="B1591" s="99">
        <v>44408</v>
      </c>
      <c r="C1591" s="23">
        <v>364</v>
      </c>
      <c r="D1591" s="23">
        <v>5</v>
      </c>
      <c r="E1591" s="98" t="s">
        <v>49</v>
      </c>
      <c r="F1591" s="98" t="s">
        <v>164</v>
      </c>
      <c r="G1591" s="98" t="s">
        <v>4120</v>
      </c>
      <c r="H1591" s="98" t="s">
        <v>559</v>
      </c>
      <c r="I1591" s="98" t="s">
        <v>10152</v>
      </c>
      <c r="J1591" s="99">
        <v>44512</v>
      </c>
      <c r="K1591" s="107">
        <v>3500000</v>
      </c>
      <c r="L1591" s="98" t="s">
        <v>824</v>
      </c>
      <c r="M1591" s="23">
        <v>720</v>
      </c>
      <c r="N1591" s="23">
        <v>7</v>
      </c>
      <c r="O1591" s="107">
        <v>3500000</v>
      </c>
      <c r="P1591" s="23">
        <v>180</v>
      </c>
      <c r="Q1591" s="23">
        <v>2</v>
      </c>
      <c r="R1591" s="23">
        <v>2</v>
      </c>
      <c r="S1591" s="23">
        <v>0</v>
      </c>
      <c r="T1591" s="47">
        <v>3.5</v>
      </c>
      <c r="U1591" s="98" t="s">
        <v>7741</v>
      </c>
      <c r="V1591" s="98" t="s">
        <v>3139</v>
      </c>
      <c r="W1591" s="69">
        <f t="shared" si="48"/>
        <v>1.1337699388057117E-3</v>
      </c>
    </row>
    <row r="1592" spans="1:23">
      <c r="A1592">
        <f t="shared" si="49"/>
        <v>194</v>
      </c>
      <c r="B1592" s="99">
        <v>44408</v>
      </c>
      <c r="C1592" s="23">
        <v>365</v>
      </c>
      <c r="D1592" s="23">
        <v>5</v>
      </c>
      <c r="E1592" s="98" t="s">
        <v>49</v>
      </c>
      <c r="F1592" s="98" t="s">
        <v>164</v>
      </c>
      <c r="G1592" s="98" t="s">
        <v>4120</v>
      </c>
      <c r="H1592" s="98" t="s">
        <v>559</v>
      </c>
      <c r="I1592" s="98" t="s">
        <v>10023</v>
      </c>
      <c r="J1592" s="99">
        <v>44602</v>
      </c>
      <c r="K1592" s="107">
        <v>3500000</v>
      </c>
      <c r="L1592" s="98" t="s">
        <v>825</v>
      </c>
      <c r="M1592" s="23">
        <v>720</v>
      </c>
      <c r="N1592" s="23">
        <v>7</v>
      </c>
      <c r="O1592" s="107">
        <v>3500000</v>
      </c>
      <c r="P1592" s="23">
        <v>180</v>
      </c>
      <c r="Q1592" s="23">
        <v>2</v>
      </c>
      <c r="R1592" s="23">
        <v>2</v>
      </c>
      <c r="S1592" s="23">
        <v>0</v>
      </c>
      <c r="T1592" s="47">
        <v>3.5</v>
      </c>
      <c r="U1592" s="98" t="s">
        <v>7717</v>
      </c>
      <c r="V1592" s="98" t="s">
        <v>3139</v>
      </c>
      <c r="W1592" s="69">
        <f t="shared" si="48"/>
        <v>2.1149170012337314E-3</v>
      </c>
    </row>
    <row r="1593" spans="1:23">
      <c r="A1593">
        <f t="shared" si="49"/>
        <v>344</v>
      </c>
      <c r="B1593" s="99">
        <v>44408</v>
      </c>
      <c r="C1593" s="23">
        <v>366</v>
      </c>
      <c r="D1593" s="23">
        <v>5</v>
      </c>
      <c r="E1593" s="98" t="s">
        <v>49</v>
      </c>
      <c r="F1593" s="98" t="s">
        <v>164</v>
      </c>
      <c r="G1593" s="98" t="s">
        <v>4120</v>
      </c>
      <c r="H1593" s="98" t="s">
        <v>559</v>
      </c>
      <c r="I1593" s="98" t="s">
        <v>10073</v>
      </c>
      <c r="J1593" s="99">
        <v>44752</v>
      </c>
      <c r="K1593" s="107">
        <v>3500000</v>
      </c>
      <c r="L1593" s="98" t="s">
        <v>4482</v>
      </c>
      <c r="M1593" s="23">
        <v>720</v>
      </c>
      <c r="N1593" s="23">
        <v>7</v>
      </c>
      <c r="O1593" s="107">
        <v>3500000</v>
      </c>
      <c r="P1593" s="23">
        <v>180</v>
      </c>
      <c r="Q1593" s="23">
        <v>2</v>
      </c>
      <c r="R1593" s="23">
        <v>2</v>
      </c>
      <c r="S1593" s="23">
        <v>0</v>
      </c>
      <c r="T1593" s="47">
        <v>3.5</v>
      </c>
      <c r="U1593" s="98" t="s">
        <v>7808</v>
      </c>
      <c r="V1593" s="98" t="s">
        <v>3139</v>
      </c>
      <c r="W1593" s="69">
        <f t="shared" si="48"/>
        <v>3.7501621052804307E-3</v>
      </c>
    </row>
    <row r="1594" spans="1:23">
      <c r="A1594">
        <f t="shared" si="49"/>
        <v>324</v>
      </c>
      <c r="B1594" s="99">
        <v>44408</v>
      </c>
      <c r="C1594" s="23">
        <v>367</v>
      </c>
      <c r="D1594" s="23">
        <v>5</v>
      </c>
      <c r="E1594" s="98" t="s">
        <v>49</v>
      </c>
      <c r="F1594" s="98" t="s">
        <v>164</v>
      </c>
      <c r="G1594" s="98" t="s">
        <v>4120</v>
      </c>
      <c r="H1594" s="98" t="s">
        <v>559</v>
      </c>
      <c r="I1594" s="98" t="s">
        <v>6137</v>
      </c>
      <c r="J1594" s="99">
        <v>44732</v>
      </c>
      <c r="K1594" s="107">
        <v>10400000</v>
      </c>
      <c r="L1594" s="98" t="s">
        <v>694</v>
      </c>
      <c r="M1594" s="23">
        <v>1800</v>
      </c>
      <c r="N1594" s="23">
        <v>7</v>
      </c>
      <c r="O1594" s="107">
        <v>10400000</v>
      </c>
      <c r="P1594" s="23">
        <v>360</v>
      </c>
      <c r="Q1594" s="23">
        <v>2</v>
      </c>
      <c r="R1594" s="23">
        <v>2</v>
      </c>
      <c r="S1594" s="23">
        <v>0</v>
      </c>
      <c r="T1594" s="47">
        <v>3.466666</v>
      </c>
      <c r="U1594" s="98" t="s">
        <v>7732</v>
      </c>
      <c r="V1594" s="98" t="s">
        <v>3139</v>
      </c>
      <c r="W1594" s="69">
        <f t="shared" si="48"/>
        <v>3.4984894240996387E-3</v>
      </c>
    </row>
    <row r="1595" spans="1:23">
      <c r="A1595">
        <f t="shared" si="49"/>
        <v>72</v>
      </c>
      <c r="B1595" s="99">
        <v>44408</v>
      </c>
      <c r="C1595" s="23">
        <v>368</v>
      </c>
      <c r="D1595" s="23">
        <v>5</v>
      </c>
      <c r="E1595" s="98" t="s">
        <v>49</v>
      </c>
      <c r="F1595" s="98" t="s">
        <v>164</v>
      </c>
      <c r="G1595" s="98" t="s">
        <v>4120</v>
      </c>
      <c r="H1595" s="98" t="s">
        <v>559</v>
      </c>
      <c r="I1595" s="98" t="s">
        <v>10254</v>
      </c>
      <c r="J1595" s="99">
        <v>44480</v>
      </c>
      <c r="K1595" s="107">
        <v>13000000</v>
      </c>
      <c r="L1595" s="98" t="s">
        <v>755</v>
      </c>
      <c r="M1595" s="23">
        <v>1800</v>
      </c>
      <c r="N1595" s="23">
        <v>7</v>
      </c>
      <c r="O1595" s="107">
        <v>13000000</v>
      </c>
      <c r="P1595" s="23">
        <v>360</v>
      </c>
      <c r="Q1595" s="23">
        <v>2</v>
      </c>
      <c r="R1595" s="23">
        <v>2</v>
      </c>
      <c r="S1595" s="23">
        <v>0</v>
      </c>
      <c r="T1595" s="47">
        <v>3.25</v>
      </c>
      <c r="U1595" s="98" t="s">
        <v>7734</v>
      </c>
      <c r="V1595" s="98" t="s">
        <v>3139</v>
      </c>
      <c r="W1595" s="69">
        <f t="shared" si="48"/>
        <v>7.2885210351795744E-4</v>
      </c>
    </row>
    <row r="1596" spans="1:23">
      <c r="A1596">
        <f t="shared" si="49"/>
        <v>150</v>
      </c>
      <c r="B1596" s="99">
        <v>44408</v>
      </c>
      <c r="C1596" s="23">
        <v>369</v>
      </c>
      <c r="D1596" s="23">
        <v>5</v>
      </c>
      <c r="E1596" s="98" t="s">
        <v>49</v>
      </c>
      <c r="F1596" s="98" t="s">
        <v>164</v>
      </c>
      <c r="G1596" s="98" t="s">
        <v>4120</v>
      </c>
      <c r="H1596" s="98" t="s">
        <v>559</v>
      </c>
      <c r="I1596" s="98" t="s">
        <v>10253</v>
      </c>
      <c r="J1596" s="99">
        <v>44558</v>
      </c>
      <c r="K1596" s="107">
        <v>13000000</v>
      </c>
      <c r="L1596" s="98" t="s">
        <v>756</v>
      </c>
      <c r="M1596" s="23">
        <v>1800</v>
      </c>
      <c r="N1596" s="23">
        <v>7</v>
      </c>
      <c r="O1596" s="107">
        <v>13000000</v>
      </c>
      <c r="P1596" s="23">
        <v>360</v>
      </c>
      <c r="Q1596" s="23">
        <v>2</v>
      </c>
      <c r="R1596" s="23">
        <v>2</v>
      </c>
      <c r="S1596" s="23">
        <v>1.41</v>
      </c>
      <c r="T1596" s="47">
        <v>3.25</v>
      </c>
      <c r="U1596" s="98" t="s">
        <v>7700</v>
      </c>
      <c r="V1596" s="98" t="s">
        <v>3139</v>
      </c>
      <c r="W1596" s="69">
        <f t="shared" si="48"/>
        <v>1.518441882329078E-3</v>
      </c>
    </row>
    <row r="1597" spans="1:23">
      <c r="A1597">
        <f t="shared" si="49"/>
        <v>173</v>
      </c>
      <c r="B1597" s="99">
        <v>44408</v>
      </c>
      <c r="C1597" s="23">
        <v>370</v>
      </c>
      <c r="D1597" s="23">
        <v>5</v>
      </c>
      <c r="E1597" s="98" t="s">
        <v>49</v>
      </c>
      <c r="F1597" s="98" t="s">
        <v>164</v>
      </c>
      <c r="G1597" s="98" t="s">
        <v>4120</v>
      </c>
      <c r="H1597" s="98" t="s">
        <v>559</v>
      </c>
      <c r="I1597" s="98" t="s">
        <v>10255</v>
      </c>
      <c r="J1597" s="99">
        <v>44581</v>
      </c>
      <c r="K1597" s="107">
        <v>13000000</v>
      </c>
      <c r="L1597" s="98" t="s">
        <v>757</v>
      </c>
      <c r="M1597" s="23">
        <v>1800</v>
      </c>
      <c r="N1597" s="23">
        <v>7</v>
      </c>
      <c r="O1597" s="107">
        <v>13000000</v>
      </c>
      <c r="P1597" s="23">
        <v>360</v>
      </c>
      <c r="Q1597" s="23">
        <v>2</v>
      </c>
      <c r="R1597" s="23">
        <v>2</v>
      </c>
      <c r="S1597" s="23">
        <v>0</v>
      </c>
      <c r="T1597" s="47">
        <v>3.25</v>
      </c>
      <c r="U1597" s="98" t="s">
        <v>7700</v>
      </c>
      <c r="V1597" s="98" t="s">
        <v>3139</v>
      </c>
      <c r="W1597" s="69">
        <f t="shared" si="48"/>
        <v>1.7512696376195366E-3</v>
      </c>
    </row>
    <row r="1598" spans="1:23">
      <c r="A1598">
        <f t="shared" si="49"/>
        <v>325</v>
      </c>
      <c r="B1598" s="99">
        <v>44408</v>
      </c>
      <c r="C1598" s="23">
        <v>371</v>
      </c>
      <c r="D1598" s="23">
        <v>5</v>
      </c>
      <c r="E1598" s="98" t="s">
        <v>49</v>
      </c>
      <c r="F1598" s="98" t="s">
        <v>164</v>
      </c>
      <c r="G1598" s="98" t="s">
        <v>4120</v>
      </c>
      <c r="H1598" s="98" t="s">
        <v>559</v>
      </c>
      <c r="I1598" s="98" t="s">
        <v>10238</v>
      </c>
      <c r="J1598" s="99">
        <v>44733</v>
      </c>
      <c r="K1598" s="107">
        <v>16000000</v>
      </c>
      <c r="L1598" s="98" t="s">
        <v>713</v>
      </c>
      <c r="M1598" s="23">
        <v>2160</v>
      </c>
      <c r="N1598" s="23">
        <v>7</v>
      </c>
      <c r="O1598" s="107">
        <v>16000000</v>
      </c>
      <c r="P1598" s="23">
        <v>360</v>
      </c>
      <c r="Q1598" s="23">
        <v>2</v>
      </c>
      <c r="R1598" s="23">
        <v>2</v>
      </c>
      <c r="S1598" s="23">
        <v>0</v>
      </c>
      <c r="T1598" s="47">
        <v>3.2</v>
      </c>
      <c r="U1598" s="98" t="s">
        <v>7737</v>
      </c>
      <c r="V1598" s="98" t="s">
        <v>3139</v>
      </c>
      <c r="W1598" s="69">
        <f t="shared" si="48"/>
        <v>3.2393426823020331E-3</v>
      </c>
    </row>
    <row r="1599" spans="1:23">
      <c r="A1599">
        <f t="shared" si="49"/>
        <v>41</v>
      </c>
      <c r="B1599" s="99">
        <v>44408</v>
      </c>
      <c r="C1599" s="23">
        <v>372</v>
      </c>
      <c r="D1599" s="23">
        <v>5</v>
      </c>
      <c r="E1599" s="98" t="s">
        <v>49</v>
      </c>
      <c r="F1599" s="98" t="s">
        <v>164</v>
      </c>
      <c r="G1599" s="98" t="s">
        <v>4120</v>
      </c>
      <c r="H1599" s="98" t="s">
        <v>559</v>
      </c>
      <c r="I1599" s="98" t="s">
        <v>10133</v>
      </c>
      <c r="J1599" s="99">
        <v>44449</v>
      </c>
      <c r="K1599" s="107">
        <v>3200000</v>
      </c>
      <c r="L1599" s="98" t="s">
        <v>4483</v>
      </c>
      <c r="M1599" s="23">
        <v>540</v>
      </c>
      <c r="N1599" s="23">
        <v>7</v>
      </c>
      <c r="O1599" s="107">
        <v>3200000</v>
      </c>
      <c r="P1599" s="23">
        <v>540</v>
      </c>
      <c r="Q1599" s="23">
        <v>2</v>
      </c>
      <c r="R1599" s="23">
        <v>2</v>
      </c>
      <c r="S1599" s="23">
        <v>0</v>
      </c>
      <c r="T1599" s="47">
        <v>3.2</v>
      </c>
      <c r="U1599" s="98" t="s">
        <v>7741</v>
      </c>
      <c r="V1599" s="98" t="s">
        <v>3139</v>
      </c>
      <c r="W1599" s="69">
        <f t="shared" si="48"/>
        <v>4.0865553838271803E-4</v>
      </c>
    </row>
    <row r="1600" spans="1:23">
      <c r="A1600">
        <f t="shared" si="49"/>
        <v>88</v>
      </c>
      <c r="B1600" s="99">
        <v>44408</v>
      </c>
      <c r="C1600" s="23">
        <v>373</v>
      </c>
      <c r="D1600" s="23">
        <v>5</v>
      </c>
      <c r="E1600" s="98" t="s">
        <v>49</v>
      </c>
      <c r="F1600" s="98" t="s">
        <v>164</v>
      </c>
      <c r="G1600" s="98" t="s">
        <v>4120</v>
      </c>
      <c r="H1600" s="98" t="s">
        <v>559</v>
      </c>
      <c r="I1600" s="98" t="s">
        <v>10256</v>
      </c>
      <c r="J1600" s="99">
        <v>44496</v>
      </c>
      <c r="K1600" s="107">
        <v>12000000</v>
      </c>
      <c r="L1600" s="98" t="s">
        <v>760</v>
      </c>
      <c r="M1600" s="23">
        <v>1800</v>
      </c>
      <c r="N1600" s="23">
        <v>7</v>
      </c>
      <c r="O1600" s="107">
        <v>12000000</v>
      </c>
      <c r="P1600" s="23">
        <v>360</v>
      </c>
      <c r="Q1600" s="23">
        <v>2</v>
      </c>
      <c r="R1600" s="23">
        <v>2</v>
      </c>
      <c r="S1600" s="23">
        <v>0</v>
      </c>
      <c r="T1600" s="47">
        <v>3</v>
      </c>
      <c r="U1600" s="98" t="s">
        <v>7732</v>
      </c>
      <c r="V1600" s="98" t="s">
        <v>3139</v>
      </c>
      <c r="W1600" s="69">
        <f t="shared" si="48"/>
        <v>8.2229468089205465E-4</v>
      </c>
    </row>
    <row r="1601" spans="1:23">
      <c r="A1601">
        <f t="shared" si="49"/>
        <v>89</v>
      </c>
      <c r="B1601" s="99">
        <v>44408</v>
      </c>
      <c r="C1601" s="23">
        <v>374</v>
      </c>
      <c r="D1601" s="23">
        <v>5</v>
      </c>
      <c r="E1601" s="98" t="s">
        <v>49</v>
      </c>
      <c r="F1601" s="98" t="s">
        <v>164</v>
      </c>
      <c r="G1601" s="98" t="s">
        <v>4120</v>
      </c>
      <c r="H1601" s="98" t="s">
        <v>559</v>
      </c>
      <c r="I1601" s="98" t="s">
        <v>10257</v>
      </c>
      <c r="J1601" s="99">
        <v>44497</v>
      </c>
      <c r="K1601" s="107">
        <v>9000000</v>
      </c>
      <c r="L1601" s="98" t="s">
        <v>761</v>
      </c>
      <c r="M1601" s="23">
        <v>1800</v>
      </c>
      <c r="N1601" s="23">
        <v>7</v>
      </c>
      <c r="O1601" s="107">
        <v>9000000</v>
      </c>
      <c r="P1601" s="23">
        <v>360</v>
      </c>
      <c r="Q1601" s="23">
        <v>2</v>
      </c>
      <c r="R1601" s="23">
        <v>2</v>
      </c>
      <c r="S1601" s="23">
        <v>0</v>
      </c>
      <c r="T1601" s="47">
        <v>3</v>
      </c>
      <c r="U1601" s="98" t="s">
        <v>7717</v>
      </c>
      <c r="V1601" s="98" t="s">
        <v>3139</v>
      </c>
      <c r="W1601" s="69">
        <f t="shared" si="48"/>
        <v>8.316389386294643E-4</v>
      </c>
    </row>
    <row r="1602" spans="1:23">
      <c r="A1602">
        <f t="shared" si="49"/>
        <v>96</v>
      </c>
      <c r="B1602" s="99">
        <v>44408</v>
      </c>
      <c r="C1602" s="23">
        <v>375</v>
      </c>
      <c r="D1602" s="23">
        <v>5</v>
      </c>
      <c r="E1602" s="98" t="s">
        <v>49</v>
      </c>
      <c r="F1602" s="98" t="s">
        <v>164</v>
      </c>
      <c r="G1602" s="98" t="s">
        <v>4120</v>
      </c>
      <c r="H1602" s="98" t="s">
        <v>559</v>
      </c>
      <c r="I1602" s="98" t="s">
        <v>10258</v>
      </c>
      <c r="J1602" s="99">
        <v>44504</v>
      </c>
      <c r="K1602" s="107">
        <v>12000000</v>
      </c>
      <c r="L1602" s="98" t="s">
        <v>762</v>
      </c>
      <c r="M1602" s="23">
        <v>1800</v>
      </c>
      <c r="N1602" s="23">
        <v>7</v>
      </c>
      <c r="O1602" s="107">
        <v>12000000</v>
      </c>
      <c r="P1602" s="23">
        <v>360</v>
      </c>
      <c r="Q1602" s="23">
        <v>2</v>
      </c>
      <c r="R1602" s="23">
        <v>2</v>
      </c>
      <c r="S1602" s="23">
        <v>0</v>
      </c>
      <c r="T1602" s="47">
        <v>3</v>
      </c>
      <c r="U1602" s="98" t="s">
        <v>7732</v>
      </c>
      <c r="V1602" s="98" t="s">
        <v>3139</v>
      </c>
      <c r="W1602" s="69">
        <f t="shared" ref="W1602:W1665" si="50">+T1602/SUM($T$2:$T$5848)*A1602</f>
        <v>8.9704874279133225E-4</v>
      </c>
    </row>
    <row r="1603" spans="1:23">
      <c r="A1603">
        <f t="shared" ref="A1603:A1666" si="51">+J1603-B1603</f>
        <v>538</v>
      </c>
      <c r="B1603" s="99">
        <v>44408</v>
      </c>
      <c r="C1603" s="23">
        <v>376</v>
      </c>
      <c r="D1603" s="23">
        <v>5</v>
      </c>
      <c r="E1603" s="98" t="s">
        <v>49</v>
      </c>
      <c r="F1603" s="98" t="s">
        <v>164</v>
      </c>
      <c r="G1603" s="98" t="s">
        <v>4120</v>
      </c>
      <c r="H1603" s="98" t="s">
        <v>559</v>
      </c>
      <c r="I1603" s="98" t="s">
        <v>10255</v>
      </c>
      <c r="J1603" s="99">
        <v>44946</v>
      </c>
      <c r="K1603" s="107">
        <v>7500000</v>
      </c>
      <c r="L1603" s="98" t="s">
        <v>792</v>
      </c>
      <c r="M1603" s="23">
        <v>2160</v>
      </c>
      <c r="N1603" s="23">
        <v>7</v>
      </c>
      <c r="O1603" s="107">
        <v>7500000</v>
      </c>
      <c r="P1603" s="23">
        <v>360</v>
      </c>
      <c r="Q1603" s="23">
        <v>2</v>
      </c>
      <c r="R1603" s="23">
        <v>2</v>
      </c>
      <c r="S1603" s="23">
        <v>0</v>
      </c>
      <c r="T1603" s="47">
        <v>3</v>
      </c>
      <c r="U1603" s="98" t="s">
        <v>7717</v>
      </c>
      <c r="V1603" s="98" t="s">
        <v>3139</v>
      </c>
      <c r="W1603" s="69">
        <f t="shared" si="50"/>
        <v>5.0272106627264248E-3</v>
      </c>
    </row>
    <row r="1604" spans="1:23">
      <c r="A1604">
        <f t="shared" si="51"/>
        <v>283</v>
      </c>
      <c r="B1604" s="99">
        <v>44408</v>
      </c>
      <c r="C1604" s="23">
        <v>377</v>
      </c>
      <c r="D1604" s="23">
        <v>5</v>
      </c>
      <c r="E1604" s="98" t="s">
        <v>49</v>
      </c>
      <c r="F1604" s="98" t="s">
        <v>164</v>
      </c>
      <c r="G1604" s="98" t="s">
        <v>4120</v>
      </c>
      <c r="H1604" s="98" t="s">
        <v>559</v>
      </c>
      <c r="I1604" s="98" t="s">
        <v>10149</v>
      </c>
      <c r="J1604" s="99">
        <v>44691</v>
      </c>
      <c r="K1604" s="107">
        <v>3000000</v>
      </c>
      <c r="L1604" s="98" t="s">
        <v>835</v>
      </c>
      <c r="M1604" s="23">
        <v>1080</v>
      </c>
      <c r="N1604" s="23">
        <v>7</v>
      </c>
      <c r="O1604" s="107">
        <v>3000000</v>
      </c>
      <c r="P1604" s="23">
        <v>180</v>
      </c>
      <c r="Q1604" s="23">
        <v>2</v>
      </c>
      <c r="R1604" s="23">
        <v>2</v>
      </c>
      <c r="S1604" s="23">
        <v>0</v>
      </c>
      <c r="T1604" s="47">
        <v>3</v>
      </c>
      <c r="U1604" s="98" t="s">
        <v>7739</v>
      </c>
      <c r="V1604" s="98" t="s">
        <v>3139</v>
      </c>
      <c r="W1604" s="69">
        <f t="shared" si="50"/>
        <v>2.6444249396869483E-3</v>
      </c>
    </row>
    <row r="1605" spans="1:23">
      <c r="A1605">
        <f t="shared" si="51"/>
        <v>41</v>
      </c>
      <c r="B1605" s="99">
        <v>44408</v>
      </c>
      <c r="C1605" s="23">
        <v>378</v>
      </c>
      <c r="D1605" s="23">
        <v>5</v>
      </c>
      <c r="E1605" s="98" t="s">
        <v>49</v>
      </c>
      <c r="F1605" s="98" t="s">
        <v>164</v>
      </c>
      <c r="G1605" s="98" t="s">
        <v>4120</v>
      </c>
      <c r="H1605" s="98" t="s">
        <v>559</v>
      </c>
      <c r="I1605" s="98" t="s">
        <v>10218</v>
      </c>
      <c r="J1605" s="99">
        <v>44449</v>
      </c>
      <c r="K1605" s="107">
        <v>3000000</v>
      </c>
      <c r="L1605" s="98" t="s">
        <v>836</v>
      </c>
      <c r="M1605" s="23">
        <v>720</v>
      </c>
      <c r="N1605" s="23">
        <v>7</v>
      </c>
      <c r="O1605" s="107">
        <v>3000000</v>
      </c>
      <c r="P1605" s="23">
        <v>180</v>
      </c>
      <c r="Q1605" s="23">
        <v>2</v>
      </c>
      <c r="R1605" s="23">
        <v>2</v>
      </c>
      <c r="S1605" s="23">
        <v>0</v>
      </c>
      <c r="T1605" s="47">
        <v>3</v>
      </c>
      <c r="U1605" s="98" t="s">
        <v>7741</v>
      </c>
      <c r="V1605" s="98" t="s">
        <v>3139</v>
      </c>
      <c r="W1605" s="69">
        <f t="shared" si="50"/>
        <v>3.8311456723379817E-4</v>
      </c>
    </row>
    <row r="1606" spans="1:23">
      <c r="A1606">
        <f t="shared" si="51"/>
        <v>104</v>
      </c>
      <c r="B1606" s="99">
        <v>44408</v>
      </c>
      <c r="C1606" s="23">
        <v>379</v>
      </c>
      <c r="D1606" s="23">
        <v>5</v>
      </c>
      <c r="E1606" s="98" t="s">
        <v>49</v>
      </c>
      <c r="F1606" s="98" t="s">
        <v>164</v>
      </c>
      <c r="G1606" s="98" t="s">
        <v>4120</v>
      </c>
      <c r="H1606" s="98" t="s">
        <v>559</v>
      </c>
      <c r="I1606" s="98" t="s">
        <v>10152</v>
      </c>
      <c r="J1606" s="99">
        <v>44512</v>
      </c>
      <c r="K1606" s="107">
        <v>3000000</v>
      </c>
      <c r="L1606" s="98" t="s">
        <v>837</v>
      </c>
      <c r="M1606" s="23">
        <v>720</v>
      </c>
      <c r="N1606" s="23">
        <v>7</v>
      </c>
      <c r="O1606" s="107">
        <v>3000000</v>
      </c>
      <c r="P1606" s="23">
        <v>180</v>
      </c>
      <c r="Q1606" s="23">
        <v>2</v>
      </c>
      <c r="R1606" s="23">
        <v>2</v>
      </c>
      <c r="S1606" s="23">
        <v>0</v>
      </c>
      <c r="T1606" s="47">
        <v>3</v>
      </c>
      <c r="U1606" s="98" t="s">
        <v>7798</v>
      </c>
      <c r="V1606" s="98" t="s">
        <v>3139</v>
      </c>
      <c r="W1606" s="69">
        <f t="shared" si="50"/>
        <v>9.7180280469060995E-4</v>
      </c>
    </row>
    <row r="1607" spans="1:23">
      <c r="A1607">
        <f t="shared" si="51"/>
        <v>163</v>
      </c>
      <c r="B1607" s="99">
        <v>44408</v>
      </c>
      <c r="C1607" s="23">
        <v>380</v>
      </c>
      <c r="D1607" s="23">
        <v>5</v>
      </c>
      <c r="E1607" s="98" t="s">
        <v>49</v>
      </c>
      <c r="F1607" s="98" t="s">
        <v>164</v>
      </c>
      <c r="G1607" s="98" t="s">
        <v>4120</v>
      </c>
      <c r="H1607" s="98" t="s">
        <v>559</v>
      </c>
      <c r="I1607" s="98" t="s">
        <v>7221</v>
      </c>
      <c r="J1607" s="99">
        <v>44571</v>
      </c>
      <c r="K1607" s="107">
        <v>3000000</v>
      </c>
      <c r="L1607" s="98" t="s">
        <v>838</v>
      </c>
      <c r="M1607" s="23">
        <v>720</v>
      </c>
      <c r="N1607" s="23">
        <v>7</v>
      </c>
      <c r="O1607" s="107">
        <v>3000000</v>
      </c>
      <c r="P1607" s="23">
        <v>180</v>
      </c>
      <c r="Q1607" s="23">
        <v>2</v>
      </c>
      <c r="R1607" s="23">
        <v>2</v>
      </c>
      <c r="S1607" s="23">
        <v>0</v>
      </c>
      <c r="T1607" s="47">
        <v>3</v>
      </c>
      <c r="U1607" s="98" t="s">
        <v>7717</v>
      </c>
      <c r="V1607" s="98" t="s">
        <v>3139</v>
      </c>
      <c r="W1607" s="69">
        <f t="shared" si="50"/>
        <v>1.523114011197783E-3</v>
      </c>
    </row>
    <row r="1608" spans="1:23">
      <c r="A1608">
        <f t="shared" si="51"/>
        <v>194</v>
      </c>
      <c r="B1608" s="99">
        <v>44408</v>
      </c>
      <c r="C1608" s="23">
        <v>381</v>
      </c>
      <c r="D1608" s="23">
        <v>5</v>
      </c>
      <c r="E1608" s="98" t="s">
        <v>49</v>
      </c>
      <c r="F1608" s="98" t="s">
        <v>164</v>
      </c>
      <c r="G1608" s="98" t="s">
        <v>4120</v>
      </c>
      <c r="H1608" s="98" t="s">
        <v>559</v>
      </c>
      <c r="I1608" s="98" t="s">
        <v>10023</v>
      </c>
      <c r="J1608" s="99">
        <v>44602</v>
      </c>
      <c r="K1608" s="107">
        <v>3000000</v>
      </c>
      <c r="L1608" s="98" t="s">
        <v>839</v>
      </c>
      <c r="M1608" s="23">
        <v>720</v>
      </c>
      <c r="N1608" s="23">
        <v>7</v>
      </c>
      <c r="O1608" s="107">
        <v>3000000</v>
      </c>
      <c r="P1608" s="23">
        <v>180</v>
      </c>
      <c r="Q1608" s="23">
        <v>2</v>
      </c>
      <c r="R1608" s="23">
        <v>2</v>
      </c>
      <c r="S1608" s="23">
        <v>0</v>
      </c>
      <c r="T1608" s="47">
        <v>3</v>
      </c>
      <c r="U1608" s="98" t="s">
        <v>7717</v>
      </c>
      <c r="V1608" s="98" t="s">
        <v>3139</v>
      </c>
      <c r="W1608" s="69">
        <f t="shared" si="50"/>
        <v>1.812786001057484E-3</v>
      </c>
    </row>
    <row r="1609" spans="1:23">
      <c r="A1609">
        <f t="shared" si="51"/>
        <v>163</v>
      </c>
      <c r="B1609" s="99">
        <v>44408</v>
      </c>
      <c r="C1609" s="23">
        <v>382</v>
      </c>
      <c r="D1609" s="23">
        <v>5</v>
      </c>
      <c r="E1609" s="98" t="s">
        <v>49</v>
      </c>
      <c r="F1609" s="98" t="s">
        <v>164</v>
      </c>
      <c r="G1609" s="98" t="s">
        <v>4120</v>
      </c>
      <c r="H1609" s="98" t="s">
        <v>559</v>
      </c>
      <c r="I1609" s="98" t="s">
        <v>10073</v>
      </c>
      <c r="J1609" s="99">
        <v>44571</v>
      </c>
      <c r="K1609" s="107">
        <v>3000000</v>
      </c>
      <c r="L1609" s="98" t="s">
        <v>4484</v>
      </c>
      <c r="M1609" s="23">
        <v>540</v>
      </c>
      <c r="N1609" s="23">
        <v>7</v>
      </c>
      <c r="O1609" s="107">
        <v>3000000</v>
      </c>
      <c r="P1609" s="23">
        <v>180</v>
      </c>
      <c r="Q1609" s="23">
        <v>2</v>
      </c>
      <c r="R1609" s="23">
        <v>2</v>
      </c>
      <c r="S1609" s="23">
        <v>0</v>
      </c>
      <c r="T1609" s="47">
        <v>3</v>
      </c>
      <c r="U1609" s="98" t="s">
        <v>7741</v>
      </c>
      <c r="V1609" s="98" t="s">
        <v>3139</v>
      </c>
      <c r="W1609" s="69">
        <f t="shared" si="50"/>
        <v>1.523114011197783E-3</v>
      </c>
    </row>
    <row r="1610" spans="1:23">
      <c r="A1610">
        <f t="shared" si="51"/>
        <v>794</v>
      </c>
      <c r="B1610" s="99">
        <v>44408</v>
      </c>
      <c r="C1610" s="23">
        <v>383</v>
      </c>
      <c r="D1610" s="23">
        <v>5</v>
      </c>
      <c r="E1610" s="98" t="s">
        <v>49</v>
      </c>
      <c r="F1610" s="98" t="s">
        <v>164</v>
      </c>
      <c r="G1610" s="98" t="s">
        <v>4120</v>
      </c>
      <c r="H1610" s="98" t="s">
        <v>559</v>
      </c>
      <c r="I1610" s="98" t="s">
        <v>7086</v>
      </c>
      <c r="J1610" s="99">
        <v>45202</v>
      </c>
      <c r="K1610" s="107">
        <v>4000000</v>
      </c>
      <c r="L1610" s="98" t="s">
        <v>818</v>
      </c>
      <c r="M1610" s="23">
        <v>1440</v>
      </c>
      <c r="N1610" s="23">
        <v>7</v>
      </c>
      <c r="O1610" s="107">
        <v>4000000</v>
      </c>
      <c r="P1610" s="23">
        <v>360</v>
      </c>
      <c r="Q1610" s="23">
        <v>2</v>
      </c>
      <c r="R1610" s="23">
        <v>2</v>
      </c>
      <c r="S1610" s="23">
        <v>1.41</v>
      </c>
      <c r="T1610" s="47">
        <v>2.6666669999999999</v>
      </c>
      <c r="U1610" s="98" t="s">
        <v>7732</v>
      </c>
      <c r="V1610" s="98" t="s">
        <v>3139</v>
      </c>
      <c r="W1610" s="69">
        <f t="shared" si="50"/>
        <v>6.5949702852630141E-3</v>
      </c>
    </row>
    <row r="1611" spans="1:23">
      <c r="A1611">
        <f t="shared" si="51"/>
        <v>306</v>
      </c>
      <c r="B1611" s="99">
        <v>44408</v>
      </c>
      <c r="C1611" s="23">
        <v>384</v>
      </c>
      <c r="D1611" s="23">
        <v>5</v>
      </c>
      <c r="E1611" s="98" t="s">
        <v>49</v>
      </c>
      <c r="F1611" s="98" t="s">
        <v>164</v>
      </c>
      <c r="G1611" s="98" t="s">
        <v>4120</v>
      </c>
      <c r="H1611" s="98" t="s">
        <v>559</v>
      </c>
      <c r="I1611" s="98" t="s">
        <v>10250</v>
      </c>
      <c r="J1611" s="99">
        <v>44714</v>
      </c>
      <c r="K1611" s="107">
        <v>20000000</v>
      </c>
      <c r="L1611" s="98" t="s">
        <v>754</v>
      </c>
      <c r="M1611" s="23">
        <v>1800</v>
      </c>
      <c r="N1611" s="23">
        <v>7</v>
      </c>
      <c r="O1611" s="107">
        <v>20000000</v>
      </c>
      <c r="P1611" s="23">
        <v>180</v>
      </c>
      <c r="Q1611" s="23">
        <v>2</v>
      </c>
      <c r="R1611" s="23">
        <v>2</v>
      </c>
      <c r="S1611" s="23">
        <v>0</v>
      </c>
      <c r="T1611" s="47">
        <v>2.63815</v>
      </c>
      <c r="U1611" s="98" t="s">
        <v>7730</v>
      </c>
      <c r="V1611" s="98" t="s">
        <v>3139</v>
      </c>
      <c r="W1611" s="69">
        <f t="shared" si="50"/>
        <v>2.514458462094638E-3</v>
      </c>
    </row>
    <row r="1612" spans="1:23">
      <c r="A1612">
        <f t="shared" si="51"/>
        <v>305</v>
      </c>
      <c r="B1612" s="99">
        <v>44408</v>
      </c>
      <c r="C1612" s="23">
        <v>385</v>
      </c>
      <c r="D1612" s="23">
        <v>5</v>
      </c>
      <c r="E1612" s="98" t="s">
        <v>49</v>
      </c>
      <c r="F1612" s="98" t="s">
        <v>164</v>
      </c>
      <c r="G1612" s="98" t="s">
        <v>4120</v>
      </c>
      <c r="H1612" s="98" t="s">
        <v>559</v>
      </c>
      <c r="I1612" s="98" t="s">
        <v>6816</v>
      </c>
      <c r="J1612" s="99">
        <v>44713</v>
      </c>
      <c r="K1612" s="107">
        <v>15000000</v>
      </c>
      <c r="L1612" s="98" t="s">
        <v>739</v>
      </c>
      <c r="M1612" s="23">
        <v>1800</v>
      </c>
      <c r="N1612" s="23">
        <v>7</v>
      </c>
      <c r="O1612" s="107">
        <v>15000000</v>
      </c>
      <c r="P1612" s="23">
        <v>360</v>
      </c>
      <c r="Q1612" s="23">
        <v>2</v>
      </c>
      <c r="R1612" s="23">
        <v>2</v>
      </c>
      <c r="S1612" s="23">
        <v>0</v>
      </c>
      <c r="T1612" s="47">
        <v>2.578125</v>
      </c>
      <c r="U1612" s="98" t="s">
        <v>7737</v>
      </c>
      <c r="V1612" s="98" t="s">
        <v>3139</v>
      </c>
      <c r="W1612" s="69">
        <f t="shared" si="50"/>
        <v>2.4492175553913731E-3</v>
      </c>
    </row>
    <row r="1613" spans="1:23">
      <c r="A1613">
        <f t="shared" si="51"/>
        <v>72</v>
      </c>
      <c r="B1613" s="99">
        <v>44408</v>
      </c>
      <c r="C1613" s="23">
        <v>386</v>
      </c>
      <c r="D1613" s="23">
        <v>5</v>
      </c>
      <c r="E1613" s="98" t="s">
        <v>49</v>
      </c>
      <c r="F1613" s="98" t="s">
        <v>164</v>
      </c>
      <c r="G1613" s="98" t="s">
        <v>4120</v>
      </c>
      <c r="H1613" s="98" t="s">
        <v>559</v>
      </c>
      <c r="I1613" s="98" t="s">
        <v>10254</v>
      </c>
      <c r="J1613" s="99">
        <v>44480</v>
      </c>
      <c r="K1613" s="107">
        <v>20000000</v>
      </c>
      <c r="L1613" s="98" t="s">
        <v>695</v>
      </c>
      <c r="M1613" s="23">
        <v>1800</v>
      </c>
      <c r="N1613" s="23">
        <v>7</v>
      </c>
      <c r="O1613" s="107">
        <v>20000000</v>
      </c>
      <c r="P1613" s="23">
        <v>180</v>
      </c>
      <c r="Q1613" s="23">
        <v>2</v>
      </c>
      <c r="R1613" s="23">
        <v>2</v>
      </c>
      <c r="S1613" s="23">
        <v>0</v>
      </c>
      <c r="T1613" s="47">
        <v>2.5</v>
      </c>
      <c r="U1613" s="98" t="s">
        <v>7732</v>
      </c>
      <c r="V1613" s="98" t="s">
        <v>3139</v>
      </c>
      <c r="W1613" s="69">
        <f t="shared" si="50"/>
        <v>5.6065546424458274E-4</v>
      </c>
    </row>
    <row r="1614" spans="1:23">
      <c r="A1614">
        <f t="shared" si="51"/>
        <v>102</v>
      </c>
      <c r="B1614" s="99">
        <v>44408</v>
      </c>
      <c r="C1614" s="23">
        <v>387</v>
      </c>
      <c r="D1614" s="23">
        <v>5</v>
      </c>
      <c r="E1614" s="98" t="s">
        <v>49</v>
      </c>
      <c r="F1614" s="98" t="s">
        <v>164</v>
      </c>
      <c r="G1614" s="98" t="s">
        <v>4120</v>
      </c>
      <c r="H1614" s="98" t="s">
        <v>559</v>
      </c>
      <c r="I1614" s="98" t="s">
        <v>10239</v>
      </c>
      <c r="J1614" s="99">
        <v>44510</v>
      </c>
      <c r="K1614" s="107">
        <v>10000000</v>
      </c>
      <c r="L1614" s="98" t="s">
        <v>779</v>
      </c>
      <c r="M1614" s="23">
        <v>1800</v>
      </c>
      <c r="N1614" s="23">
        <v>7</v>
      </c>
      <c r="O1614" s="107">
        <v>10000000</v>
      </c>
      <c r="P1614" s="23">
        <v>360</v>
      </c>
      <c r="Q1614" s="23">
        <v>2</v>
      </c>
      <c r="R1614" s="23">
        <v>2</v>
      </c>
      <c r="S1614" s="23">
        <v>0</v>
      </c>
      <c r="T1614" s="47">
        <v>2.5</v>
      </c>
      <c r="U1614" s="98" t="s">
        <v>7732</v>
      </c>
      <c r="V1614" s="98" t="s">
        <v>3139</v>
      </c>
      <c r="W1614" s="69">
        <f t="shared" si="50"/>
        <v>7.942619076798255E-4</v>
      </c>
    </row>
    <row r="1615" spans="1:23">
      <c r="A1615">
        <f t="shared" si="51"/>
        <v>110</v>
      </c>
      <c r="B1615" s="99">
        <v>44408</v>
      </c>
      <c r="C1615" s="23">
        <v>388</v>
      </c>
      <c r="D1615" s="23">
        <v>5</v>
      </c>
      <c r="E1615" s="98" t="s">
        <v>49</v>
      </c>
      <c r="F1615" s="98" t="s">
        <v>164</v>
      </c>
      <c r="G1615" s="98" t="s">
        <v>4120</v>
      </c>
      <c r="H1615" s="98" t="s">
        <v>559</v>
      </c>
      <c r="I1615" s="98" t="s">
        <v>10259</v>
      </c>
      <c r="J1615" s="99">
        <v>44518</v>
      </c>
      <c r="K1615" s="107">
        <v>10000000</v>
      </c>
      <c r="L1615" s="98" t="s">
        <v>780</v>
      </c>
      <c r="M1615" s="23">
        <v>1800</v>
      </c>
      <c r="N1615" s="23">
        <v>7</v>
      </c>
      <c r="O1615" s="107">
        <v>10000000</v>
      </c>
      <c r="P1615" s="23">
        <v>360</v>
      </c>
      <c r="Q1615" s="23">
        <v>2</v>
      </c>
      <c r="R1615" s="23">
        <v>2</v>
      </c>
      <c r="S1615" s="23">
        <v>0</v>
      </c>
      <c r="T1615" s="47">
        <v>2.5</v>
      </c>
      <c r="U1615" s="98" t="s">
        <v>7732</v>
      </c>
      <c r="V1615" s="98" t="s">
        <v>3139</v>
      </c>
      <c r="W1615" s="69">
        <f t="shared" si="50"/>
        <v>8.5655695926255694E-4</v>
      </c>
    </row>
    <row r="1616" spans="1:23">
      <c r="A1616">
        <f t="shared" si="51"/>
        <v>35</v>
      </c>
      <c r="B1616" s="99">
        <v>44408</v>
      </c>
      <c r="C1616" s="23">
        <v>389</v>
      </c>
      <c r="D1616" s="23">
        <v>5</v>
      </c>
      <c r="E1616" s="98" t="s">
        <v>49</v>
      </c>
      <c r="F1616" s="98" t="s">
        <v>164</v>
      </c>
      <c r="G1616" s="98" t="s">
        <v>4120</v>
      </c>
      <c r="H1616" s="98" t="s">
        <v>559</v>
      </c>
      <c r="I1616" s="98" t="s">
        <v>10260</v>
      </c>
      <c r="J1616" s="99">
        <v>44443</v>
      </c>
      <c r="K1616" s="107">
        <v>24000000</v>
      </c>
      <c r="L1616" s="98" t="s">
        <v>712</v>
      </c>
      <c r="M1616" s="23">
        <v>2160</v>
      </c>
      <c r="N1616" s="23">
        <v>7</v>
      </c>
      <c r="O1616" s="107">
        <v>24000000</v>
      </c>
      <c r="P1616" s="23">
        <v>180</v>
      </c>
      <c r="Q1616" s="23">
        <v>2</v>
      </c>
      <c r="R1616" s="23">
        <v>2</v>
      </c>
      <c r="S1616" s="23">
        <v>1.41</v>
      </c>
      <c r="T1616" s="47">
        <v>2.4</v>
      </c>
      <c r="U1616" s="98" t="s">
        <v>7700</v>
      </c>
      <c r="V1616" s="98" t="s">
        <v>3139</v>
      </c>
      <c r="W1616" s="69">
        <f t="shared" si="50"/>
        <v>2.6163921664747191E-4</v>
      </c>
    </row>
    <row r="1617" spans="1:23">
      <c r="A1617">
        <f t="shared" si="51"/>
        <v>95</v>
      </c>
      <c r="B1617" s="99">
        <v>44408</v>
      </c>
      <c r="C1617" s="23">
        <v>390</v>
      </c>
      <c r="D1617" s="23">
        <v>5</v>
      </c>
      <c r="E1617" s="98" t="s">
        <v>49</v>
      </c>
      <c r="F1617" s="98" t="s">
        <v>164</v>
      </c>
      <c r="G1617" s="98" t="s">
        <v>4120</v>
      </c>
      <c r="H1617" s="98" t="s">
        <v>559</v>
      </c>
      <c r="I1617" s="98" t="s">
        <v>10261</v>
      </c>
      <c r="J1617" s="99">
        <v>44503</v>
      </c>
      <c r="K1617" s="107">
        <v>11500000</v>
      </c>
      <c r="L1617" s="98" t="s">
        <v>791</v>
      </c>
      <c r="M1617" s="23">
        <v>2160</v>
      </c>
      <c r="N1617" s="23">
        <v>7</v>
      </c>
      <c r="O1617" s="107">
        <v>11500000</v>
      </c>
      <c r="P1617" s="23">
        <v>360</v>
      </c>
      <c r="Q1617" s="23">
        <v>2</v>
      </c>
      <c r="R1617" s="23">
        <v>2</v>
      </c>
      <c r="S1617" s="23">
        <v>0</v>
      </c>
      <c r="T1617" s="47">
        <v>2.2999999999999998</v>
      </c>
      <c r="U1617" s="98" t="s">
        <v>7700</v>
      </c>
      <c r="V1617" s="98" t="s">
        <v>3139</v>
      </c>
      <c r="W1617" s="69">
        <f t="shared" si="50"/>
        <v>6.8057343854134057E-4</v>
      </c>
    </row>
    <row r="1618" spans="1:23">
      <c r="A1618">
        <f t="shared" si="51"/>
        <v>8</v>
      </c>
      <c r="B1618" s="99">
        <v>44408</v>
      </c>
      <c r="C1618" s="23">
        <v>391</v>
      </c>
      <c r="D1618" s="23">
        <v>5</v>
      </c>
      <c r="E1618" s="98" t="s">
        <v>49</v>
      </c>
      <c r="F1618" s="98" t="s">
        <v>164</v>
      </c>
      <c r="G1618" s="98" t="s">
        <v>4120</v>
      </c>
      <c r="H1618" s="98" t="s">
        <v>559</v>
      </c>
      <c r="I1618" s="98" t="s">
        <v>10262</v>
      </c>
      <c r="J1618" s="99">
        <v>44416</v>
      </c>
      <c r="K1618" s="107">
        <v>22000000</v>
      </c>
      <c r="L1618" s="98" t="s">
        <v>753</v>
      </c>
      <c r="M1618" s="23">
        <v>1800</v>
      </c>
      <c r="N1618" s="23">
        <v>7</v>
      </c>
      <c r="O1618" s="107">
        <v>22000000</v>
      </c>
      <c r="P1618" s="23">
        <v>180</v>
      </c>
      <c r="Q1618" s="23">
        <v>2</v>
      </c>
      <c r="R1618" s="23">
        <v>2</v>
      </c>
      <c r="S1618" s="23">
        <v>0</v>
      </c>
      <c r="T1618" s="47">
        <v>2.2000000000000002</v>
      </c>
      <c r="U1618" s="98" t="s">
        <v>7700</v>
      </c>
      <c r="V1618" s="98" t="s">
        <v>3139</v>
      </c>
      <c r="W1618" s="69">
        <f t="shared" si="50"/>
        <v>5.4819645392803644E-5</v>
      </c>
    </row>
    <row r="1619" spans="1:23">
      <c r="A1619">
        <f t="shared" si="51"/>
        <v>794</v>
      </c>
      <c r="B1619" s="99">
        <v>44408</v>
      </c>
      <c r="C1619" s="23">
        <v>392</v>
      </c>
      <c r="D1619" s="23">
        <v>5</v>
      </c>
      <c r="E1619" s="98" t="s">
        <v>49</v>
      </c>
      <c r="F1619" s="98" t="s">
        <v>164</v>
      </c>
      <c r="G1619" s="98" t="s">
        <v>4120</v>
      </c>
      <c r="H1619" s="98" t="s">
        <v>559</v>
      </c>
      <c r="I1619" s="98" t="s">
        <v>7086</v>
      </c>
      <c r="J1619" s="99">
        <v>45202</v>
      </c>
      <c r="K1619" s="107">
        <v>3200000</v>
      </c>
      <c r="L1619" s="98" t="s">
        <v>826</v>
      </c>
      <c r="M1619" s="23">
        <v>1440</v>
      </c>
      <c r="N1619" s="23">
        <v>7</v>
      </c>
      <c r="O1619" s="107">
        <v>3200000</v>
      </c>
      <c r="P1619" s="23">
        <v>360</v>
      </c>
      <c r="Q1619" s="23">
        <v>2</v>
      </c>
      <c r="R1619" s="23">
        <v>2</v>
      </c>
      <c r="S1619" s="23">
        <v>1.41</v>
      </c>
      <c r="T1619" s="47">
        <v>2.1333329999999999</v>
      </c>
      <c r="U1619" s="98" t="s">
        <v>7718</v>
      </c>
      <c r="V1619" s="98" t="s">
        <v>3139</v>
      </c>
      <c r="W1619" s="69">
        <f t="shared" si="50"/>
        <v>5.2759747443422824E-3</v>
      </c>
    </row>
    <row r="1620" spans="1:23">
      <c r="A1620">
        <f t="shared" si="51"/>
        <v>58</v>
      </c>
      <c r="B1620" s="99">
        <v>44408</v>
      </c>
      <c r="C1620" s="23">
        <v>393</v>
      </c>
      <c r="D1620" s="23">
        <v>5</v>
      </c>
      <c r="E1620" s="98" t="s">
        <v>49</v>
      </c>
      <c r="F1620" s="98" t="s">
        <v>164</v>
      </c>
      <c r="G1620" s="98" t="s">
        <v>4120</v>
      </c>
      <c r="H1620" s="98" t="s">
        <v>559</v>
      </c>
      <c r="I1620" s="98" t="s">
        <v>10263</v>
      </c>
      <c r="J1620" s="99">
        <v>44466</v>
      </c>
      <c r="K1620" s="107">
        <v>8000000</v>
      </c>
      <c r="L1620" s="98" t="s">
        <v>794</v>
      </c>
      <c r="M1620" s="23">
        <v>1800</v>
      </c>
      <c r="N1620" s="23">
        <v>7</v>
      </c>
      <c r="O1620" s="107">
        <v>8000000</v>
      </c>
      <c r="P1620" s="23">
        <v>360</v>
      </c>
      <c r="Q1620" s="23">
        <v>2</v>
      </c>
      <c r="R1620" s="23">
        <v>2</v>
      </c>
      <c r="S1620" s="23">
        <v>0</v>
      </c>
      <c r="T1620" s="47">
        <v>2</v>
      </c>
      <c r="U1620" s="98" t="s">
        <v>7732</v>
      </c>
      <c r="V1620" s="98" t="s">
        <v>3139</v>
      </c>
      <c r="W1620" s="69">
        <f t="shared" si="50"/>
        <v>3.6131129917984215E-4</v>
      </c>
    </row>
    <row r="1621" spans="1:23">
      <c r="A1621">
        <f t="shared" si="51"/>
        <v>66</v>
      </c>
      <c r="B1621" s="99">
        <v>44408</v>
      </c>
      <c r="C1621" s="23">
        <v>394</v>
      </c>
      <c r="D1621" s="23">
        <v>5</v>
      </c>
      <c r="E1621" s="98" t="s">
        <v>49</v>
      </c>
      <c r="F1621" s="98" t="s">
        <v>164</v>
      </c>
      <c r="G1621" s="98" t="s">
        <v>4120</v>
      </c>
      <c r="H1621" s="98" t="s">
        <v>559</v>
      </c>
      <c r="I1621" s="98" t="s">
        <v>6570</v>
      </c>
      <c r="J1621" s="99">
        <v>44474</v>
      </c>
      <c r="K1621" s="107">
        <v>8000000</v>
      </c>
      <c r="L1621" s="98" t="s">
        <v>796</v>
      </c>
      <c r="M1621" s="23">
        <v>1800</v>
      </c>
      <c r="N1621" s="23">
        <v>7</v>
      </c>
      <c r="O1621" s="107">
        <v>8000000</v>
      </c>
      <c r="P1621" s="23">
        <v>360</v>
      </c>
      <c r="Q1621" s="23">
        <v>2</v>
      </c>
      <c r="R1621" s="23">
        <v>2</v>
      </c>
      <c r="S1621" s="23">
        <v>0</v>
      </c>
      <c r="T1621" s="47">
        <v>2</v>
      </c>
      <c r="U1621" s="98" t="s">
        <v>7732</v>
      </c>
      <c r="V1621" s="98" t="s">
        <v>3139</v>
      </c>
      <c r="W1621" s="69">
        <f t="shared" si="50"/>
        <v>4.1114734044602727E-4</v>
      </c>
    </row>
    <row r="1622" spans="1:23">
      <c r="A1622">
        <f t="shared" si="51"/>
        <v>89</v>
      </c>
      <c r="B1622" s="99">
        <v>44408</v>
      </c>
      <c r="C1622" s="23">
        <v>395</v>
      </c>
      <c r="D1622" s="23">
        <v>5</v>
      </c>
      <c r="E1622" s="98" t="s">
        <v>49</v>
      </c>
      <c r="F1622" s="98" t="s">
        <v>164</v>
      </c>
      <c r="G1622" s="98" t="s">
        <v>4120</v>
      </c>
      <c r="H1622" s="98" t="s">
        <v>559</v>
      </c>
      <c r="I1622" s="98" t="s">
        <v>10257</v>
      </c>
      <c r="J1622" s="99">
        <v>44497</v>
      </c>
      <c r="K1622" s="107">
        <v>16000000</v>
      </c>
      <c r="L1622" s="98" t="s">
        <v>722</v>
      </c>
      <c r="M1622" s="23">
        <v>1800</v>
      </c>
      <c r="N1622" s="23">
        <v>7</v>
      </c>
      <c r="O1622" s="107">
        <v>16000000</v>
      </c>
      <c r="P1622" s="23">
        <v>180</v>
      </c>
      <c r="Q1622" s="23">
        <v>2</v>
      </c>
      <c r="R1622" s="23">
        <v>2</v>
      </c>
      <c r="S1622" s="23">
        <v>0</v>
      </c>
      <c r="T1622" s="47">
        <v>2</v>
      </c>
      <c r="U1622" s="98" t="s">
        <v>7732</v>
      </c>
      <c r="V1622" s="98" t="s">
        <v>3139</v>
      </c>
      <c r="W1622" s="69">
        <f t="shared" si="50"/>
        <v>5.5442595908630949E-4</v>
      </c>
    </row>
    <row r="1623" spans="1:23">
      <c r="A1623">
        <f t="shared" si="51"/>
        <v>102</v>
      </c>
      <c r="B1623" s="99">
        <v>44408</v>
      </c>
      <c r="C1623" s="23">
        <v>396</v>
      </c>
      <c r="D1623" s="23">
        <v>5</v>
      </c>
      <c r="E1623" s="98" t="s">
        <v>49</v>
      </c>
      <c r="F1623" s="98" t="s">
        <v>164</v>
      </c>
      <c r="G1623" s="98" t="s">
        <v>4120</v>
      </c>
      <c r="H1623" s="98" t="s">
        <v>559</v>
      </c>
      <c r="I1623" s="98" t="s">
        <v>10239</v>
      </c>
      <c r="J1623" s="99">
        <v>44510</v>
      </c>
      <c r="K1623" s="107">
        <v>8000000</v>
      </c>
      <c r="L1623" s="98" t="s">
        <v>800</v>
      </c>
      <c r="M1623" s="23">
        <v>1800</v>
      </c>
      <c r="N1623" s="23">
        <v>7</v>
      </c>
      <c r="O1623" s="107">
        <v>8000000</v>
      </c>
      <c r="P1623" s="23">
        <v>360</v>
      </c>
      <c r="Q1623" s="23">
        <v>2</v>
      </c>
      <c r="R1623" s="23">
        <v>2</v>
      </c>
      <c r="S1623" s="23">
        <v>0</v>
      </c>
      <c r="T1623" s="47">
        <v>2</v>
      </c>
      <c r="U1623" s="98" t="s">
        <v>7732</v>
      </c>
      <c r="V1623" s="98" t="s">
        <v>3139</v>
      </c>
      <c r="W1623" s="69">
        <f t="shared" si="50"/>
        <v>6.3540952614386033E-4</v>
      </c>
    </row>
    <row r="1624" spans="1:23">
      <c r="A1624">
        <f t="shared" si="51"/>
        <v>102</v>
      </c>
      <c r="B1624" s="99">
        <v>44408</v>
      </c>
      <c r="C1624" s="23">
        <v>397</v>
      </c>
      <c r="D1624" s="23">
        <v>5</v>
      </c>
      <c r="E1624" s="98" t="s">
        <v>49</v>
      </c>
      <c r="F1624" s="98" t="s">
        <v>164</v>
      </c>
      <c r="G1624" s="98" t="s">
        <v>4120</v>
      </c>
      <c r="H1624" s="98" t="s">
        <v>559</v>
      </c>
      <c r="I1624" s="98" t="s">
        <v>10239</v>
      </c>
      <c r="J1624" s="99">
        <v>44510</v>
      </c>
      <c r="K1624" s="107">
        <v>8000000</v>
      </c>
      <c r="L1624" s="98" t="s">
        <v>801</v>
      </c>
      <c r="M1624" s="23">
        <v>1800</v>
      </c>
      <c r="N1624" s="23">
        <v>7</v>
      </c>
      <c r="O1624" s="107">
        <v>8000000</v>
      </c>
      <c r="P1624" s="23">
        <v>360</v>
      </c>
      <c r="Q1624" s="23">
        <v>2</v>
      </c>
      <c r="R1624" s="23">
        <v>2</v>
      </c>
      <c r="S1624" s="23">
        <v>0</v>
      </c>
      <c r="T1624" s="47">
        <v>2</v>
      </c>
      <c r="U1624" s="98" t="s">
        <v>7732</v>
      </c>
      <c r="V1624" s="98" t="s">
        <v>3139</v>
      </c>
      <c r="W1624" s="69">
        <f t="shared" si="50"/>
        <v>6.3540952614386033E-4</v>
      </c>
    </row>
    <row r="1625" spans="1:23">
      <c r="A1625">
        <f t="shared" si="51"/>
        <v>107</v>
      </c>
      <c r="B1625" s="99">
        <v>44408</v>
      </c>
      <c r="C1625" s="23">
        <v>398</v>
      </c>
      <c r="D1625" s="23">
        <v>5</v>
      </c>
      <c r="E1625" s="98" t="s">
        <v>49</v>
      </c>
      <c r="F1625" s="98" t="s">
        <v>164</v>
      </c>
      <c r="G1625" s="98" t="s">
        <v>4120</v>
      </c>
      <c r="H1625" s="98" t="s">
        <v>559</v>
      </c>
      <c r="I1625" s="98" t="s">
        <v>10264</v>
      </c>
      <c r="J1625" s="99">
        <v>44515</v>
      </c>
      <c r="K1625" s="107">
        <v>8000000</v>
      </c>
      <c r="L1625" s="98" t="s">
        <v>802</v>
      </c>
      <c r="M1625" s="23">
        <v>1800</v>
      </c>
      <c r="N1625" s="23">
        <v>7</v>
      </c>
      <c r="O1625" s="107">
        <v>8000000</v>
      </c>
      <c r="P1625" s="23">
        <v>360</v>
      </c>
      <c r="Q1625" s="23">
        <v>2</v>
      </c>
      <c r="R1625" s="23">
        <v>2</v>
      </c>
      <c r="S1625" s="23">
        <v>0</v>
      </c>
      <c r="T1625" s="47">
        <v>2</v>
      </c>
      <c r="U1625" s="98" t="s">
        <v>7732</v>
      </c>
      <c r="V1625" s="98" t="s">
        <v>3139</v>
      </c>
      <c r="W1625" s="69">
        <f t="shared" si="50"/>
        <v>6.6655705193522611E-4</v>
      </c>
    </row>
    <row r="1626" spans="1:23">
      <c r="A1626">
        <f t="shared" si="51"/>
        <v>108</v>
      </c>
      <c r="B1626" s="99">
        <v>44408</v>
      </c>
      <c r="C1626" s="23">
        <v>399</v>
      </c>
      <c r="D1626" s="23">
        <v>5</v>
      </c>
      <c r="E1626" s="98" t="s">
        <v>49</v>
      </c>
      <c r="F1626" s="98" t="s">
        <v>164</v>
      </c>
      <c r="G1626" s="98" t="s">
        <v>4120</v>
      </c>
      <c r="H1626" s="98" t="s">
        <v>559</v>
      </c>
      <c r="I1626" s="98" t="s">
        <v>10265</v>
      </c>
      <c r="J1626" s="99">
        <v>44516</v>
      </c>
      <c r="K1626" s="107">
        <v>8000000</v>
      </c>
      <c r="L1626" s="98" t="s">
        <v>803</v>
      </c>
      <c r="M1626" s="23">
        <v>1800</v>
      </c>
      <c r="N1626" s="23">
        <v>7</v>
      </c>
      <c r="O1626" s="107">
        <v>8000000</v>
      </c>
      <c r="P1626" s="23">
        <v>360</v>
      </c>
      <c r="Q1626" s="23">
        <v>2</v>
      </c>
      <c r="R1626" s="23">
        <v>2</v>
      </c>
      <c r="S1626" s="23">
        <v>0</v>
      </c>
      <c r="T1626" s="47">
        <v>2</v>
      </c>
      <c r="U1626" s="98" t="s">
        <v>7732</v>
      </c>
      <c r="V1626" s="98" t="s">
        <v>3139</v>
      </c>
      <c r="W1626" s="69">
        <f t="shared" si="50"/>
        <v>6.7278655709349924E-4</v>
      </c>
    </row>
    <row r="1627" spans="1:23">
      <c r="A1627">
        <f t="shared" si="51"/>
        <v>110</v>
      </c>
      <c r="B1627" s="99">
        <v>44408</v>
      </c>
      <c r="C1627" s="23">
        <v>400</v>
      </c>
      <c r="D1627" s="23">
        <v>5</v>
      </c>
      <c r="E1627" s="98" t="s">
        <v>49</v>
      </c>
      <c r="F1627" s="98" t="s">
        <v>164</v>
      </c>
      <c r="G1627" s="98" t="s">
        <v>4120</v>
      </c>
      <c r="H1627" s="98" t="s">
        <v>559</v>
      </c>
      <c r="I1627" s="98" t="s">
        <v>10259</v>
      </c>
      <c r="J1627" s="99">
        <v>44518</v>
      </c>
      <c r="K1627" s="107">
        <v>6000000</v>
      </c>
      <c r="L1627" s="98" t="s">
        <v>804</v>
      </c>
      <c r="M1627" s="23">
        <v>1800</v>
      </c>
      <c r="N1627" s="23">
        <v>7</v>
      </c>
      <c r="O1627" s="107">
        <v>6000000</v>
      </c>
      <c r="P1627" s="23">
        <v>360</v>
      </c>
      <c r="Q1627" s="23">
        <v>2</v>
      </c>
      <c r="R1627" s="23">
        <v>2</v>
      </c>
      <c r="S1627" s="23">
        <v>0</v>
      </c>
      <c r="T1627" s="47">
        <v>2</v>
      </c>
      <c r="U1627" s="98" t="s">
        <v>7739</v>
      </c>
      <c r="V1627" s="98" t="s">
        <v>3139</v>
      </c>
      <c r="W1627" s="69">
        <f t="shared" si="50"/>
        <v>6.8524556741004551E-4</v>
      </c>
    </row>
    <row r="1628" spans="1:23">
      <c r="A1628">
        <f t="shared" si="51"/>
        <v>113</v>
      </c>
      <c r="B1628" s="99">
        <v>44408</v>
      </c>
      <c r="C1628" s="23">
        <v>401</v>
      </c>
      <c r="D1628" s="23">
        <v>5</v>
      </c>
      <c r="E1628" s="98" t="s">
        <v>49</v>
      </c>
      <c r="F1628" s="98" t="s">
        <v>164</v>
      </c>
      <c r="G1628" s="98" t="s">
        <v>4120</v>
      </c>
      <c r="H1628" s="98" t="s">
        <v>559</v>
      </c>
      <c r="I1628" s="98" t="s">
        <v>6231</v>
      </c>
      <c r="J1628" s="99">
        <v>44521</v>
      </c>
      <c r="K1628" s="107">
        <v>8000000</v>
      </c>
      <c r="L1628" s="98" t="s">
        <v>805</v>
      </c>
      <c r="M1628" s="23">
        <v>1800</v>
      </c>
      <c r="N1628" s="23">
        <v>7</v>
      </c>
      <c r="O1628" s="107">
        <v>8000000</v>
      </c>
      <c r="P1628" s="23">
        <v>360</v>
      </c>
      <c r="Q1628" s="23">
        <v>2</v>
      </c>
      <c r="R1628" s="23">
        <v>2</v>
      </c>
      <c r="S1628" s="23">
        <v>0</v>
      </c>
      <c r="T1628" s="47">
        <v>2</v>
      </c>
      <c r="U1628" s="98" t="s">
        <v>7732</v>
      </c>
      <c r="V1628" s="98" t="s">
        <v>3139</v>
      </c>
      <c r="W1628" s="69">
        <f t="shared" si="50"/>
        <v>7.0393408288486491E-4</v>
      </c>
    </row>
    <row r="1629" spans="1:23">
      <c r="A1629">
        <f t="shared" si="51"/>
        <v>113</v>
      </c>
      <c r="B1629" s="99">
        <v>44408</v>
      </c>
      <c r="C1629" s="23">
        <v>402</v>
      </c>
      <c r="D1629" s="23">
        <v>5</v>
      </c>
      <c r="E1629" s="98" t="s">
        <v>49</v>
      </c>
      <c r="F1629" s="98" t="s">
        <v>164</v>
      </c>
      <c r="G1629" s="98" t="s">
        <v>4120</v>
      </c>
      <c r="H1629" s="98" t="s">
        <v>559</v>
      </c>
      <c r="I1629" s="98" t="s">
        <v>6231</v>
      </c>
      <c r="J1629" s="99">
        <v>44521</v>
      </c>
      <c r="K1629" s="107">
        <v>8000000</v>
      </c>
      <c r="L1629" s="98" t="s">
        <v>806</v>
      </c>
      <c r="M1629" s="23">
        <v>1800</v>
      </c>
      <c r="N1629" s="23">
        <v>7</v>
      </c>
      <c r="O1629" s="107">
        <v>8000000</v>
      </c>
      <c r="P1629" s="23">
        <v>360</v>
      </c>
      <c r="Q1629" s="23">
        <v>2</v>
      </c>
      <c r="R1629" s="23">
        <v>2</v>
      </c>
      <c r="S1629" s="23">
        <v>0</v>
      </c>
      <c r="T1629" s="47">
        <v>2</v>
      </c>
      <c r="U1629" s="98" t="s">
        <v>7732</v>
      </c>
      <c r="V1629" s="98" t="s">
        <v>3139</v>
      </c>
      <c r="W1629" s="69">
        <f t="shared" si="50"/>
        <v>7.0393408288486491E-4</v>
      </c>
    </row>
    <row r="1630" spans="1:23">
      <c r="A1630">
        <f t="shared" si="51"/>
        <v>116</v>
      </c>
      <c r="B1630" s="99">
        <v>44408</v>
      </c>
      <c r="C1630" s="23">
        <v>403</v>
      </c>
      <c r="D1630" s="23">
        <v>5</v>
      </c>
      <c r="E1630" s="98" t="s">
        <v>49</v>
      </c>
      <c r="F1630" s="98" t="s">
        <v>164</v>
      </c>
      <c r="G1630" s="98" t="s">
        <v>4120</v>
      </c>
      <c r="H1630" s="98" t="s">
        <v>559</v>
      </c>
      <c r="I1630" s="98" t="s">
        <v>10266</v>
      </c>
      <c r="J1630" s="99">
        <v>44524</v>
      </c>
      <c r="K1630" s="107">
        <v>8000000</v>
      </c>
      <c r="L1630" s="98" t="s">
        <v>807</v>
      </c>
      <c r="M1630" s="23">
        <v>1800</v>
      </c>
      <c r="N1630" s="23">
        <v>7</v>
      </c>
      <c r="O1630" s="107">
        <v>8000000</v>
      </c>
      <c r="P1630" s="23">
        <v>360</v>
      </c>
      <c r="Q1630" s="23">
        <v>2</v>
      </c>
      <c r="R1630" s="23">
        <v>2</v>
      </c>
      <c r="S1630" s="23">
        <v>0</v>
      </c>
      <c r="T1630" s="47">
        <v>2</v>
      </c>
      <c r="U1630" s="98" t="s">
        <v>7732</v>
      </c>
      <c r="V1630" s="98" t="s">
        <v>3139</v>
      </c>
      <c r="W1630" s="69">
        <f t="shared" si="50"/>
        <v>7.226225983596843E-4</v>
      </c>
    </row>
    <row r="1631" spans="1:23">
      <c r="A1631">
        <f t="shared" si="51"/>
        <v>140</v>
      </c>
      <c r="B1631" s="99">
        <v>44408</v>
      </c>
      <c r="C1631" s="23">
        <v>404</v>
      </c>
      <c r="D1631" s="23">
        <v>5</v>
      </c>
      <c r="E1631" s="98" t="s">
        <v>49</v>
      </c>
      <c r="F1631" s="98" t="s">
        <v>164</v>
      </c>
      <c r="G1631" s="98" t="s">
        <v>4120</v>
      </c>
      <c r="H1631" s="98" t="s">
        <v>559</v>
      </c>
      <c r="I1631" s="98" t="s">
        <v>10267</v>
      </c>
      <c r="J1631" s="99">
        <v>44548</v>
      </c>
      <c r="K1631" s="107">
        <v>4000000</v>
      </c>
      <c r="L1631" s="98" t="s">
        <v>809</v>
      </c>
      <c r="M1631" s="23">
        <v>1080</v>
      </c>
      <c r="N1631" s="23">
        <v>7</v>
      </c>
      <c r="O1631" s="107">
        <v>4000000</v>
      </c>
      <c r="P1631" s="23">
        <v>360</v>
      </c>
      <c r="Q1631" s="23">
        <v>2</v>
      </c>
      <c r="R1631" s="23">
        <v>2</v>
      </c>
      <c r="S1631" s="23">
        <v>0</v>
      </c>
      <c r="T1631" s="47">
        <v>2</v>
      </c>
      <c r="U1631" s="98" t="s">
        <v>7732</v>
      </c>
      <c r="V1631" s="98" t="s">
        <v>3139</v>
      </c>
      <c r="W1631" s="69">
        <f t="shared" si="50"/>
        <v>8.7213072215823972E-4</v>
      </c>
    </row>
    <row r="1632" spans="1:23">
      <c r="A1632">
        <f t="shared" si="51"/>
        <v>85</v>
      </c>
      <c r="B1632" s="99">
        <v>44408</v>
      </c>
      <c r="C1632" s="23">
        <v>405</v>
      </c>
      <c r="D1632" s="23">
        <v>5</v>
      </c>
      <c r="E1632" s="98" t="s">
        <v>49</v>
      </c>
      <c r="F1632" s="98" t="s">
        <v>164</v>
      </c>
      <c r="G1632" s="98" t="s">
        <v>4120</v>
      </c>
      <c r="H1632" s="98" t="s">
        <v>559</v>
      </c>
      <c r="I1632" s="98" t="s">
        <v>10268</v>
      </c>
      <c r="J1632" s="99">
        <v>44493</v>
      </c>
      <c r="K1632" s="107">
        <v>14400000</v>
      </c>
      <c r="L1632" s="98" t="s">
        <v>742</v>
      </c>
      <c r="M1632" s="23">
        <v>1800</v>
      </c>
      <c r="N1632" s="23">
        <v>7</v>
      </c>
      <c r="O1632" s="107">
        <v>14400000</v>
      </c>
      <c r="P1632" s="23">
        <v>180</v>
      </c>
      <c r="Q1632" s="23">
        <v>2</v>
      </c>
      <c r="R1632" s="23">
        <v>2</v>
      </c>
      <c r="S1632" s="23">
        <v>0</v>
      </c>
      <c r="T1632" s="47">
        <v>1.8</v>
      </c>
      <c r="U1632" s="98" t="s">
        <v>7737</v>
      </c>
      <c r="V1632" s="98" t="s">
        <v>3139</v>
      </c>
      <c r="W1632" s="69">
        <f t="shared" si="50"/>
        <v>4.7655714460789528E-4</v>
      </c>
    </row>
    <row r="1633" spans="1:23">
      <c r="A1633">
        <f t="shared" si="51"/>
        <v>247</v>
      </c>
      <c r="B1633" s="99">
        <v>44408</v>
      </c>
      <c r="C1633" s="23">
        <v>406</v>
      </c>
      <c r="D1633" s="23">
        <v>5</v>
      </c>
      <c r="E1633" s="98" t="s">
        <v>49</v>
      </c>
      <c r="F1633" s="98" t="s">
        <v>164</v>
      </c>
      <c r="G1633" s="98" t="s">
        <v>4120</v>
      </c>
      <c r="H1633" s="98" t="s">
        <v>559</v>
      </c>
      <c r="I1633" s="98" t="s">
        <v>10269</v>
      </c>
      <c r="J1633" s="99">
        <v>44655</v>
      </c>
      <c r="K1633" s="107">
        <v>7082000</v>
      </c>
      <c r="L1633" s="98" t="s">
        <v>775</v>
      </c>
      <c r="M1633" s="23">
        <v>1800</v>
      </c>
      <c r="N1633" s="23">
        <v>7</v>
      </c>
      <c r="O1633" s="107">
        <v>7082000</v>
      </c>
      <c r="P1633" s="23">
        <v>360</v>
      </c>
      <c r="Q1633" s="23">
        <v>2</v>
      </c>
      <c r="R1633" s="23">
        <v>2</v>
      </c>
      <c r="S1633" s="23">
        <v>0</v>
      </c>
      <c r="T1633" s="47">
        <v>1.7705</v>
      </c>
      <c r="U1633" s="98" t="s">
        <v>7713</v>
      </c>
      <c r="V1633" s="98" t="s">
        <v>3139</v>
      </c>
      <c r="W1633" s="69">
        <f t="shared" si="50"/>
        <v>1.3621233520162406E-3</v>
      </c>
    </row>
    <row r="1634" spans="1:23">
      <c r="A1634">
        <f t="shared" si="51"/>
        <v>116</v>
      </c>
      <c r="B1634" s="99">
        <v>44408</v>
      </c>
      <c r="C1634" s="23">
        <v>407</v>
      </c>
      <c r="D1634" s="23">
        <v>5</v>
      </c>
      <c r="E1634" s="98" t="s">
        <v>49</v>
      </c>
      <c r="F1634" s="98" t="s">
        <v>164</v>
      </c>
      <c r="G1634" s="98" t="s">
        <v>4120</v>
      </c>
      <c r="H1634" s="98" t="s">
        <v>559</v>
      </c>
      <c r="I1634" s="98" t="s">
        <v>10266</v>
      </c>
      <c r="J1634" s="99">
        <v>44524</v>
      </c>
      <c r="K1634" s="107">
        <v>7000000</v>
      </c>
      <c r="L1634" s="98" t="s">
        <v>822</v>
      </c>
      <c r="M1634" s="23">
        <v>1800</v>
      </c>
      <c r="N1634" s="23">
        <v>7</v>
      </c>
      <c r="O1634" s="107">
        <v>7000000</v>
      </c>
      <c r="P1634" s="23">
        <v>360</v>
      </c>
      <c r="Q1634" s="23">
        <v>2</v>
      </c>
      <c r="R1634" s="23">
        <v>2</v>
      </c>
      <c r="S1634" s="23">
        <v>0</v>
      </c>
      <c r="T1634" s="47">
        <v>1.75</v>
      </c>
      <c r="U1634" s="98" t="s">
        <v>7732</v>
      </c>
      <c r="V1634" s="98" t="s">
        <v>3139</v>
      </c>
      <c r="W1634" s="69">
        <f t="shared" si="50"/>
        <v>6.3229477356472382E-4</v>
      </c>
    </row>
    <row r="1635" spans="1:23">
      <c r="A1635">
        <f t="shared" si="51"/>
        <v>121</v>
      </c>
      <c r="B1635" s="99">
        <v>44408</v>
      </c>
      <c r="C1635" s="23">
        <v>408</v>
      </c>
      <c r="D1635" s="23">
        <v>5</v>
      </c>
      <c r="E1635" s="98" t="s">
        <v>49</v>
      </c>
      <c r="F1635" s="98" t="s">
        <v>164</v>
      </c>
      <c r="G1635" s="98" t="s">
        <v>4120</v>
      </c>
      <c r="H1635" s="98" t="s">
        <v>559</v>
      </c>
      <c r="I1635" s="98" t="s">
        <v>10270</v>
      </c>
      <c r="J1635" s="99">
        <v>44529</v>
      </c>
      <c r="K1635" s="107">
        <v>7000000</v>
      </c>
      <c r="L1635" s="98" t="s">
        <v>823</v>
      </c>
      <c r="M1635" s="23">
        <v>1800</v>
      </c>
      <c r="N1635" s="23">
        <v>7</v>
      </c>
      <c r="O1635" s="107">
        <v>7000000</v>
      </c>
      <c r="P1635" s="23">
        <v>360</v>
      </c>
      <c r="Q1635" s="23">
        <v>2</v>
      </c>
      <c r="R1635" s="23">
        <v>2</v>
      </c>
      <c r="S1635" s="23">
        <v>0</v>
      </c>
      <c r="T1635" s="47">
        <v>1.75</v>
      </c>
      <c r="U1635" s="98" t="s">
        <v>7732</v>
      </c>
      <c r="V1635" s="98" t="s">
        <v>3139</v>
      </c>
      <c r="W1635" s="69">
        <f t="shared" si="50"/>
        <v>6.5954885863216876E-4</v>
      </c>
    </row>
    <row r="1636" spans="1:23">
      <c r="A1636">
        <f t="shared" si="51"/>
        <v>305</v>
      </c>
      <c r="B1636" s="99">
        <v>44408</v>
      </c>
      <c r="C1636" s="23">
        <v>409</v>
      </c>
      <c r="D1636" s="23">
        <v>5</v>
      </c>
      <c r="E1636" s="98" t="s">
        <v>49</v>
      </c>
      <c r="F1636" s="98" t="s">
        <v>164</v>
      </c>
      <c r="G1636" s="98" t="s">
        <v>4120</v>
      </c>
      <c r="H1636" s="98" t="s">
        <v>559</v>
      </c>
      <c r="I1636" s="98" t="s">
        <v>6816</v>
      </c>
      <c r="J1636" s="99">
        <v>44713</v>
      </c>
      <c r="K1636" s="107">
        <v>15000000</v>
      </c>
      <c r="L1636" s="98" t="s">
        <v>778</v>
      </c>
      <c r="M1636" s="23">
        <v>1800</v>
      </c>
      <c r="N1636" s="23">
        <v>7</v>
      </c>
      <c r="O1636" s="107">
        <v>15000000</v>
      </c>
      <c r="P1636" s="23">
        <v>360</v>
      </c>
      <c r="Q1636" s="23">
        <v>2</v>
      </c>
      <c r="R1636" s="23">
        <v>2</v>
      </c>
      <c r="S1636" s="23">
        <v>0</v>
      </c>
      <c r="T1636" s="47">
        <v>1.7210000000000001</v>
      </c>
      <c r="U1636" s="98" t="s">
        <v>7737</v>
      </c>
      <c r="V1636" s="98" t="s">
        <v>3139</v>
      </c>
      <c r="W1636" s="69">
        <f t="shared" si="50"/>
        <v>1.6349492025516817E-3</v>
      </c>
    </row>
    <row r="1637" spans="1:23">
      <c r="A1637">
        <f t="shared" si="51"/>
        <v>28</v>
      </c>
      <c r="B1637" s="99">
        <v>44408</v>
      </c>
      <c r="C1637" s="23">
        <v>410</v>
      </c>
      <c r="D1637" s="23">
        <v>5</v>
      </c>
      <c r="E1637" s="98" t="s">
        <v>49</v>
      </c>
      <c r="F1637" s="98" t="s">
        <v>164</v>
      </c>
      <c r="G1637" s="98" t="s">
        <v>4120</v>
      </c>
      <c r="H1637" s="98" t="s">
        <v>559</v>
      </c>
      <c r="I1637" s="98" t="s">
        <v>10272</v>
      </c>
      <c r="J1637" s="99">
        <v>44436</v>
      </c>
      <c r="K1637" s="107">
        <v>5000000</v>
      </c>
      <c r="L1637" s="98" t="s">
        <v>4485</v>
      </c>
      <c r="M1637" s="23">
        <v>1440</v>
      </c>
      <c r="N1637" s="23">
        <v>7</v>
      </c>
      <c r="O1637" s="107">
        <v>5000000</v>
      </c>
      <c r="P1637" s="23">
        <v>360</v>
      </c>
      <c r="Q1637" s="23">
        <v>2</v>
      </c>
      <c r="R1637" s="23">
        <v>2</v>
      </c>
      <c r="S1637" s="23">
        <v>0</v>
      </c>
      <c r="T1637" s="47">
        <v>1.666668</v>
      </c>
      <c r="U1637" s="98" t="s">
        <v>7732</v>
      </c>
      <c r="V1637" s="98" t="s">
        <v>3139</v>
      </c>
      <c r="W1637" s="69">
        <f t="shared" si="50"/>
        <v>1.4535523664380292E-4</v>
      </c>
    </row>
    <row r="1638" spans="1:23">
      <c r="A1638">
        <f t="shared" si="51"/>
        <v>65</v>
      </c>
      <c r="B1638" s="99">
        <v>44408</v>
      </c>
      <c r="C1638" s="23">
        <v>411</v>
      </c>
      <c r="D1638" s="23">
        <v>5</v>
      </c>
      <c r="E1638" s="98" t="s">
        <v>49</v>
      </c>
      <c r="F1638" s="98" t="s">
        <v>164</v>
      </c>
      <c r="G1638" s="98" t="s">
        <v>4120</v>
      </c>
      <c r="H1638" s="98" t="s">
        <v>559</v>
      </c>
      <c r="I1638" s="98" t="s">
        <v>10251</v>
      </c>
      <c r="J1638" s="99">
        <v>44473</v>
      </c>
      <c r="K1638" s="107">
        <v>8000000</v>
      </c>
      <c r="L1638" s="98" t="s">
        <v>795</v>
      </c>
      <c r="M1638" s="23">
        <v>1800</v>
      </c>
      <c r="N1638" s="23">
        <v>7</v>
      </c>
      <c r="O1638" s="107">
        <v>8000000</v>
      </c>
      <c r="P1638" s="23">
        <v>360</v>
      </c>
      <c r="Q1638" s="23">
        <v>2</v>
      </c>
      <c r="R1638" s="23">
        <v>2</v>
      </c>
      <c r="S1638" s="23">
        <v>0</v>
      </c>
      <c r="T1638" s="47">
        <v>1.659171</v>
      </c>
      <c r="U1638" s="98" t="s">
        <v>7732</v>
      </c>
      <c r="V1638" s="98" t="s">
        <v>3139</v>
      </c>
      <c r="W1638" s="69">
        <f t="shared" si="50"/>
        <v>3.3591396484610917E-4</v>
      </c>
    </row>
    <row r="1639" spans="1:23">
      <c r="A1639">
        <f t="shared" si="51"/>
        <v>143</v>
      </c>
      <c r="B1639" s="99">
        <v>44408</v>
      </c>
      <c r="C1639" s="23">
        <v>412</v>
      </c>
      <c r="D1639" s="23">
        <v>5</v>
      </c>
      <c r="E1639" s="98" t="s">
        <v>49</v>
      </c>
      <c r="F1639" s="98" t="s">
        <v>164</v>
      </c>
      <c r="G1639" s="98" t="s">
        <v>4120</v>
      </c>
      <c r="H1639" s="98" t="s">
        <v>559</v>
      </c>
      <c r="I1639" s="98" t="s">
        <v>6917</v>
      </c>
      <c r="J1639" s="99">
        <v>44551</v>
      </c>
      <c r="K1639" s="107">
        <v>10000000</v>
      </c>
      <c r="L1639" s="98" t="s">
        <v>827</v>
      </c>
      <c r="M1639" s="23">
        <v>2160</v>
      </c>
      <c r="N1639" s="23">
        <v>7</v>
      </c>
      <c r="O1639" s="107">
        <v>10000000</v>
      </c>
      <c r="P1639" s="23">
        <v>360</v>
      </c>
      <c r="Q1639" s="23">
        <v>2</v>
      </c>
      <c r="R1639" s="23">
        <v>2</v>
      </c>
      <c r="S1639" s="23">
        <v>0</v>
      </c>
      <c r="T1639" s="47">
        <v>1.5535000000000001</v>
      </c>
      <c r="U1639" s="98" t="s">
        <v>7738</v>
      </c>
      <c r="V1639" s="98" t="s">
        <v>3139</v>
      </c>
      <c r="W1639" s="69">
        <f t="shared" si="50"/>
        <v>6.9194384283147875E-4</v>
      </c>
    </row>
    <row r="1640" spans="1:23">
      <c r="A1640">
        <f t="shared" si="51"/>
        <v>103</v>
      </c>
      <c r="B1640" s="99">
        <v>44408</v>
      </c>
      <c r="C1640" s="23">
        <v>413</v>
      </c>
      <c r="D1640" s="23">
        <v>5</v>
      </c>
      <c r="E1640" s="98" t="s">
        <v>49</v>
      </c>
      <c r="F1640" s="98" t="s">
        <v>164</v>
      </c>
      <c r="G1640" s="98" t="s">
        <v>4120</v>
      </c>
      <c r="H1640" s="98" t="s">
        <v>559</v>
      </c>
      <c r="I1640" s="98" t="s">
        <v>10273</v>
      </c>
      <c r="J1640" s="99">
        <v>44511</v>
      </c>
      <c r="K1640" s="107">
        <v>6000000</v>
      </c>
      <c r="L1640" s="98" t="s">
        <v>829</v>
      </c>
      <c r="M1640" s="23">
        <v>1800</v>
      </c>
      <c r="N1640" s="23">
        <v>7</v>
      </c>
      <c r="O1640" s="107">
        <v>6000000</v>
      </c>
      <c r="P1640" s="23">
        <v>360</v>
      </c>
      <c r="Q1640" s="23">
        <v>2</v>
      </c>
      <c r="R1640" s="23">
        <v>2</v>
      </c>
      <c r="S1640" s="23">
        <v>0</v>
      </c>
      <c r="T1640" s="47">
        <v>1.5</v>
      </c>
      <c r="U1640" s="98" t="s">
        <v>7732</v>
      </c>
      <c r="V1640" s="98" t="s">
        <v>3139</v>
      </c>
      <c r="W1640" s="69">
        <f t="shared" si="50"/>
        <v>4.8122927347660015E-4</v>
      </c>
    </row>
    <row r="1641" spans="1:23">
      <c r="A1641">
        <f t="shared" si="51"/>
        <v>113</v>
      </c>
      <c r="B1641" s="99">
        <v>44408</v>
      </c>
      <c r="C1641" s="23">
        <v>414</v>
      </c>
      <c r="D1641" s="23">
        <v>5</v>
      </c>
      <c r="E1641" s="98" t="s">
        <v>49</v>
      </c>
      <c r="F1641" s="98" t="s">
        <v>164</v>
      </c>
      <c r="G1641" s="98" t="s">
        <v>4120</v>
      </c>
      <c r="H1641" s="98" t="s">
        <v>559</v>
      </c>
      <c r="I1641" s="98" t="s">
        <v>6231</v>
      </c>
      <c r="J1641" s="99">
        <v>44521</v>
      </c>
      <c r="K1641" s="107">
        <v>6000000</v>
      </c>
      <c r="L1641" s="98" t="s">
        <v>830</v>
      </c>
      <c r="M1641" s="23">
        <v>1800</v>
      </c>
      <c r="N1641" s="23">
        <v>7</v>
      </c>
      <c r="O1641" s="107">
        <v>6000000</v>
      </c>
      <c r="P1641" s="23">
        <v>360</v>
      </c>
      <c r="Q1641" s="23">
        <v>2</v>
      </c>
      <c r="R1641" s="23">
        <v>2</v>
      </c>
      <c r="S1641" s="23">
        <v>0</v>
      </c>
      <c r="T1641" s="47">
        <v>1.5</v>
      </c>
      <c r="U1641" s="98" t="s">
        <v>7732</v>
      </c>
      <c r="V1641" s="98" t="s">
        <v>3139</v>
      </c>
      <c r="W1641" s="69">
        <f t="shared" si="50"/>
        <v>5.2795056216364865E-4</v>
      </c>
    </row>
    <row r="1642" spans="1:23">
      <c r="A1642">
        <f t="shared" si="51"/>
        <v>117</v>
      </c>
      <c r="B1642" s="99">
        <v>44408</v>
      </c>
      <c r="C1642" s="23">
        <v>415</v>
      </c>
      <c r="D1642" s="23">
        <v>5</v>
      </c>
      <c r="E1642" s="98" t="s">
        <v>49</v>
      </c>
      <c r="F1642" s="98" t="s">
        <v>164</v>
      </c>
      <c r="G1642" s="98" t="s">
        <v>4120</v>
      </c>
      <c r="H1642" s="98" t="s">
        <v>559</v>
      </c>
      <c r="I1642" s="98" t="s">
        <v>10274</v>
      </c>
      <c r="J1642" s="99">
        <v>44525</v>
      </c>
      <c r="K1642" s="107">
        <v>6000000</v>
      </c>
      <c r="L1642" s="98" t="s">
        <v>831</v>
      </c>
      <c r="M1642" s="23">
        <v>1800</v>
      </c>
      <c r="N1642" s="23">
        <v>7</v>
      </c>
      <c r="O1642" s="107">
        <v>6000000</v>
      </c>
      <c r="P1642" s="23">
        <v>360</v>
      </c>
      <c r="Q1642" s="23">
        <v>2</v>
      </c>
      <c r="R1642" s="23">
        <v>2</v>
      </c>
      <c r="S1642" s="23">
        <v>0</v>
      </c>
      <c r="T1642" s="47">
        <v>1.5</v>
      </c>
      <c r="U1642" s="98" t="s">
        <v>7739</v>
      </c>
      <c r="V1642" s="98" t="s">
        <v>3139</v>
      </c>
      <c r="W1642" s="69">
        <f t="shared" si="50"/>
        <v>5.4663907763846816E-4</v>
      </c>
    </row>
    <row r="1643" spans="1:23">
      <c r="A1643">
        <f t="shared" si="51"/>
        <v>120</v>
      </c>
      <c r="B1643" s="99">
        <v>44408</v>
      </c>
      <c r="C1643" s="23">
        <v>416</v>
      </c>
      <c r="D1643" s="23">
        <v>5</v>
      </c>
      <c r="E1643" s="98" t="s">
        <v>49</v>
      </c>
      <c r="F1643" s="98" t="s">
        <v>164</v>
      </c>
      <c r="G1643" s="98" t="s">
        <v>4120</v>
      </c>
      <c r="H1643" s="98" t="s">
        <v>559</v>
      </c>
      <c r="I1643" s="98" t="s">
        <v>10243</v>
      </c>
      <c r="J1643" s="99">
        <v>44528</v>
      </c>
      <c r="K1643" s="107">
        <v>6000000</v>
      </c>
      <c r="L1643" s="98" t="s">
        <v>832</v>
      </c>
      <c r="M1643" s="23">
        <v>1800</v>
      </c>
      <c r="N1643" s="23">
        <v>7</v>
      </c>
      <c r="O1643" s="107">
        <v>6000000</v>
      </c>
      <c r="P1643" s="23">
        <v>360</v>
      </c>
      <c r="Q1643" s="23">
        <v>2</v>
      </c>
      <c r="R1643" s="23">
        <v>2</v>
      </c>
      <c r="S1643" s="23">
        <v>0</v>
      </c>
      <c r="T1643" s="47">
        <v>1.5</v>
      </c>
      <c r="U1643" s="98" t="s">
        <v>7732</v>
      </c>
      <c r="V1643" s="98" t="s">
        <v>3139</v>
      </c>
      <c r="W1643" s="69">
        <f t="shared" si="50"/>
        <v>5.6065546424458274E-4</v>
      </c>
    </row>
    <row r="1644" spans="1:23">
      <c r="A1644">
        <f t="shared" si="51"/>
        <v>191</v>
      </c>
      <c r="B1644" s="99">
        <v>44408</v>
      </c>
      <c r="C1644" s="23">
        <v>417</v>
      </c>
      <c r="D1644" s="23">
        <v>5</v>
      </c>
      <c r="E1644" s="98" t="s">
        <v>49</v>
      </c>
      <c r="F1644" s="98" t="s">
        <v>164</v>
      </c>
      <c r="G1644" s="98" t="s">
        <v>4120</v>
      </c>
      <c r="H1644" s="98" t="s">
        <v>559</v>
      </c>
      <c r="I1644" s="98" t="s">
        <v>10276</v>
      </c>
      <c r="J1644" s="99">
        <v>44599</v>
      </c>
      <c r="K1644" s="107">
        <v>6000000</v>
      </c>
      <c r="L1644" s="98" t="s">
        <v>834</v>
      </c>
      <c r="M1644" s="23">
        <v>1800</v>
      </c>
      <c r="N1644" s="23">
        <v>7</v>
      </c>
      <c r="O1644" s="107">
        <v>6000000</v>
      </c>
      <c r="P1644" s="23">
        <v>360</v>
      </c>
      <c r="Q1644" s="23">
        <v>2</v>
      </c>
      <c r="R1644" s="23">
        <v>2</v>
      </c>
      <c r="S1644" s="23">
        <v>0</v>
      </c>
      <c r="T1644" s="47">
        <v>1.5</v>
      </c>
      <c r="U1644" s="98" t="s">
        <v>7739</v>
      </c>
      <c r="V1644" s="98" t="s">
        <v>3139</v>
      </c>
      <c r="W1644" s="69">
        <f t="shared" si="50"/>
        <v>8.9237661392262742E-4</v>
      </c>
    </row>
    <row r="1645" spans="1:23">
      <c r="A1645">
        <f t="shared" si="51"/>
        <v>103</v>
      </c>
      <c r="B1645" s="99">
        <v>44408</v>
      </c>
      <c r="C1645" s="23">
        <v>418</v>
      </c>
      <c r="D1645" s="23">
        <v>5</v>
      </c>
      <c r="E1645" s="98" t="s">
        <v>49</v>
      </c>
      <c r="F1645" s="98" t="s">
        <v>164</v>
      </c>
      <c r="G1645" s="98" t="s">
        <v>4120</v>
      </c>
      <c r="H1645" s="98" t="s">
        <v>559</v>
      </c>
      <c r="I1645" s="98" t="s">
        <v>9744</v>
      </c>
      <c r="J1645" s="99">
        <v>44511</v>
      </c>
      <c r="K1645" s="107">
        <v>14400000</v>
      </c>
      <c r="L1645" s="98" t="s">
        <v>774</v>
      </c>
      <c r="M1645" s="23">
        <v>2160</v>
      </c>
      <c r="N1645" s="23">
        <v>7</v>
      </c>
      <c r="O1645" s="107">
        <v>14400000</v>
      </c>
      <c r="P1645" s="23">
        <v>180</v>
      </c>
      <c r="Q1645" s="23">
        <v>2</v>
      </c>
      <c r="R1645" s="23">
        <v>2</v>
      </c>
      <c r="S1645" s="23">
        <v>1.41</v>
      </c>
      <c r="T1645" s="47">
        <v>1.44</v>
      </c>
      <c r="U1645" s="98" t="s">
        <v>7700</v>
      </c>
      <c r="V1645" s="98" t="s">
        <v>3139</v>
      </c>
      <c r="W1645" s="69">
        <f t="shared" si="50"/>
        <v>4.619801025375361E-4</v>
      </c>
    </row>
    <row r="1646" spans="1:23">
      <c r="A1646">
        <f t="shared" si="51"/>
        <v>306</v>
      </c>
      <c r="B1646" s="99">
        <v>44408</v>
      </c>
      <c r="C1646" s="23">
        <v>419</v>
      </c>
      <c r="D1646" s="23">
        <v>5</v>
      </c>
      <c r="E1646" s="98" t="s">
        <v>49</v>
      </c>
      <c r="F1646" s="98" t="s">
        <v>164</v>
      </c>
      <c r="G1646" s="98" t="s">
        <v>4120</v>
      </c>
      <c r="H1646" s="98" t="s">
        <v>559</v>
      </c>
      <c r="I1646" s="98" t="s">
        <v>10250</v>
      </c>
      <c r="J1646" s="99">
        <v>44714</v>
      </c>
      <c r="K1646" s="107">
        <v>15000000</v>
      </c>
      <c r="L1646" s="98" t="s">
        <v>776</v>
      </c>
      <c r="M1646" s="23">
        <v>1800</v>
      </c>
      <c r="N1646" s="23">
        <v>7</v>
      </c>
      <c r="O1646" s="107">
        <v>15000000</v>
      </c>
      <c r="P1646" s="23">
        <v>360</v>
      </c>
      <c r="Q1646" s="23">
        <v>2</v>
      </c>
      <c r="R1646" s="23">
        <v>2</v>
      </c>
      <c r="S1646" s="23">
        <v>0</v>
      </c>
      <c r="T1646" s="47">
        <v>1.4375</v>
      </c>
      <c r="U1646" s="98" t="s">
        <v>7737</v>
      </c>
      <c r="V1646" s="98" t="s">
        <v>3139</v>
      </c>
      <c r="W1646" s="69">
        <f t="shared" si="50"/>
        <v>1.370101790747699E-3</v>
      </c>
    </row>
    <row r="1647" spans="1:23">
      <c r="A1647">
        <f t="shared" si="51"/>
        <v>305</v>
      </c>
      <c r="B1647" s="99">
        <v>44408</v>
      </c>
      <c r="C1647" s="23">
        <v>420</v>
      </c>
      <c r="D1647" s="23">
        <v>5</v>
      </c>
      <c r="E1647" s="98" t="s">
        <v>49</v>
      </c>
      <c r="F1647" s="98" t="s">
        <v>164</v>
      </c>
      <c r="G1647" s="98" t="s">
        <v>4120</v>
      </c>
      <c r="H1647" s="98" t="s">
        <v>559</v>
      </c>
      <c r="I1647" s="98" t="s">
        <v>6816</v>
      </c>
      <c r="J1647" s="99">
        <v>44713</v>
      </c>
      <c r="K1647" s="107">
        <v>10000000</v>
      </c>
      <c r="L1647" s="98" t="s">
        <v>820</v>
      </c>
      <c r="M1647" s="23">
        <v>1800</v>
      </c>
      <c r="N1647" s="23">
        <v>7</v>
      </c>
      <c r="O1647" s="107">
        <v>10000000</v>
      </c>
      <c r="P1647" s="23">
        <v>360</v>
      </c>
      <c r="Q1647" s="23">
        <v>2</v>
      </c>
      <c r="R1647" s="23">
        <v>2</v>
      </c>
      <c r="S1647" s="23">
        <v>0</v>
      </c>
      <c r="T1647" s="47">
        <v>1.25</v>
      </c>
      <c r="U1647" s="98" t="s">
        <v>7737</v>
      </c>
      <c r="V1647" s="98" t="s">
        <v>3139</v>
      </c>
      <c r="W1647" s="69">
        <f t="shared" si="50"/>
        <v>1.1874994207958175E-3</v>
      </c>
    </row>
    <row r="1648" spans="1:23">
      <c r="A1648">
        <f t="shared" si="51"/>
        <v>3</v>
      </c>
      <c r="B1648" s="99">
        <v>44408</v>
      </c>
      <c r="C1648" s="23">
        <v>421</v>
      </c>
      <c r="D1648" s="23">
        <v>5</v>
      </c>
      <c r="E1648" s="98" t="s">
        <v>49</v>
      </c>
      <c r="F1648" s="98" t="s">
        <v>164</v>
      </c>
      <c r="G1648" s="98" t="s">
        <v>4120</v>
      </c>
      <c r="H1648" s="98" t="s">
        <v>559</v>
      </c>
      <c r="I1648" s="98" t="s">
        <v>10278</v>
      </c>
      <c r="J1648" s="99">
        <v>44411</v>
      </c>
      <c r="K1648" s="107">
        <v>10000000</v>
      </c>
      <c r="L1648" s="98" t="s">
        <v>828</v>
      </c>
      <c r="M1648" s="23">
        <v>1800</v>
      </c>
      <c r="N1648" s="23">
        <v>7</v>
      </c>
      <c r="O1648" s="107">
        <v>10000000</v>
      </c>
      <c r="P1648" s="23">
        <v>180</v>
      </c>
      <c r="Q1648" s="23">
        <v>2</v>
      </c>
      <c r="R1648" s="23">
        <v>2</v>
      </c>
      <c r="S1648" s="23">
        <v>0</v>
      </c>
      <c r="T1648" s="47">
        <v>1</v>
      </c>
      <c r="U1648" s="98" t="s">
        <v>7713</v>
      </c>
      <c r="V1648" s="98" t="s">
        <v>3139</v>
      </c>
      <c r="W1648" s="69">
        <f t="shared" si="50"/>
        <v>9.3442577374097115E-6</v>
      </c>
    </row>
    <row r="1649" spans="1:23">
      <c r="A1649">
        <f t="shared" si="51"/>
        <v>47</v>
      </c>
      <c r="B1649" s="99">
        <v>44408</v>
      </c>
      <c r="C1649" s="23">
        <v>422</v>
      </c>
      <c r="D1649" s="23">
        <v>5</v>
      </c>
      <c r="E1649" s="98" t="s">
        <v>49</v>
      </c>
      <c r="F1649" s="98" t="s">
        <v>164</v>
      </c>
      <c r="G1649" s="98" t="s">
        <v>4120</v>
      </c>
      <c r="H1649" s="98" t="s">
        <v>559</v>
      </c>
      <c r="I1649" s="98" t="s">
        <v>10279</v>
      </c>
      <c r="J1649" s="99">
        <v>44455</v>
      </c>
      <c r="K1649" s="107">
        <v>8000000</v>
      </c>
      <c r="L1649" s="98" t="s">
        <v>793</v>
      </c>
      <c r="M1649" s="23">
        <v>1800</v>
      </c>
      <c r="N1649" s="23">
        <v>7</v>
      </c>
      <c r="O1649" s="107">
        <v>8000000</v>
      </c>
      <c r="P1649" s="23">
        <v>180</v>
      </c>
      <c r="Q1649" s="23">
        <v>2</v>
      </c>
      <c r="R1649" s="23">
        <v>2</v>
      </c>
      <c r="S1649" s="23">
        <v>0</v>
      </c>
      <c r="T1649" s="47">
        <v>1</v>
      </c>
      <c r="U1649" s="98" t="s">
        <v>7732</v>
      </c>
      <c r="V1649" s="98" t="s">
        <v>3139</v>
      </c>
      <c r="W1649" s="69">
        <f t="shared" si="50"/>
        <v>1.4639337121941882E-4</v>
      </c>
    </row>
    <row r="1650" spans="1:23">
      <c r="A1650">
        <f t="shared" si="51"/>
        <v>57</v>
      </c>
      <c r="B1650" s="99">
        <v>44408</v>
      </c>
      <c r="C1650" s="23">
        <v>423</v>
      </c>
      <c r="D1650" s="23">
        <v>5</v>
      </c>
      <c r="E1650" s="98" t="s">
        <v>49</v>
      </c>
      <c r="F1650" s="98" t="s">
        <v>164</v>
      </c>
      <c r="G1650" s="98" t="s">
        <v>4120</v>
      </c>
      <c r="H1650" s="98" t="s">
        <v>559</v>
      </c>
      <c r="I1650" s="98" t="s">
        <v>7071</v>
      </c>
      <c r="J1650" s="99">
        <v>44465</v>
      </c>
      <c r="K1650" s="107">
        <v>4000000</v>
      </c>
      <c r="L1650" s="98" t="s">
        <v>842</v>
      </c>
      <c r="M1650" s="23">
        <v>1800</v>
      </c>
      <c r="N1650" s="23">
        <v>7</v>
      </c>
      <c r="O1650" s="107">
        <v>4000000</v>
      </c>
      <c r="P1650" s="23">
        <v>360</v>
      </c>
      <c r="Q1650" s="23">
        <v>2</v>
      </c>
      <c r="R1650" s="23">
        <v>2</v>
      </c>
      <c r="S1650" s="23">
        <v>0</v>
      </c>
      <c r="T1650" s="47">
        <v>1</v>
      </c>
      <c r="U1650" s="98" t="s">
        <v>7732</v>
      </c>
      <c r="V1650" s="98" t="s">
        <v>3139</v>
      </c>
      <c r="W1650" s="69">
        <f t="shared" si="50"/>
        <v>1.7754089701078451E-4</v>
      </c>
    </row>
    <row r="1651" spans="1:23">
      <c r="A1651">
        <f t="shared" si="51"/>
        <v>75</v>
      </c>
      <c r="B1651" s="99">
        <v>44408</v>
      </c>
      <c r="C1651" s="23">
        <v>424</v>
      </c>
      <c r="D1651" s="23">
        <v>5</v>
      </c>
      <c r="E1651" s="98" t="s">
        <v>49</v>
      </c>
      <c r="F1651" s="98" t="s">
        <v>164</v>
      </c>
      <c r="G1651" s="98" t="s">
        <v>4120</v>
      </c>
      <c r="H1651" s="98" t="s">
        <v>559</v>
      </c>
      <c r="I1651" s="98" t="s">
        <v>10280</v>
      </c>
      <c r="J1651" s="99">
        <v>44483</v>
      </c>
      <c r="K1651" s="107">
        <v>8000000</v>
      </c>
      <c r="L1651" s="98" t="s">
        <v>797</v>
      </c>
      <c r="M1651" s="23">
        <v>1800</v>
      </c>
      <c r="N1651" s="23">
        <v>7</v>
      </c>
      <c r="O1651" s="107">
        <v>8000000</v>
      </c>
      <c r="P1651" s="23">
        <v>180</v>
      </c>
      <c r="Q1651" s="23">
        <v>2</v>
      </c>
      <c r="R1651" s="23">
        <v>2</v>
      </c>
      <c r="S1651" s="23">
        <v>0</v>
      </c>
      <c r="T1651" s="47">
        <v>1</v>
      </c>
      <c r="U1651" s="98" t="s">
        <v>7732</v>
      </c>
      <c r="V1651" s="98" t="s">
        <v>3139</v>
      </c>
      <c r="W1651" s="69">
        <f t="shared" si="50"/>
        <v>2.3360644343524279E-4</v>
      </c>
    </row>
    <row r="1652" spans="1:23">
      <c r="A1652">
        <f t="shared" si="51"/>
        <v>82</v>
      </c>
      <c r="B1652" s="99">
        <v>44408</v>
      </c>
      <c r="C1652" s="23">
        <v>425</v>
      </c>
      <c r="D1652" s="23">
        <v>5</v>
      </c>
      <c r="E1652" s="98" t="s">
        <v>49</v>
      </c>
      <c r="F1652" s="98" t="s">
        <v>164</v>
      </c>
      <c r="G1652" s="98" t="s">
        <v>4120</v>
      </c>
      <c r="H1652" s="98" t="s">
        <v>559</v>
      </c>
      <c r="I1652" s="98" t="s">
        <v>10281</v>
      </c>
      <c r="J1652" s="99">
        <v>44490</v>
      </c>
      <c r="K1652" s="107">
        <v>4000000</v>
      </c>
      <c r="L1652" s="98" t="s">
        <v>843</v>
      </c>
      <c r="M1652" s="23">
        <v>1800</v>
      </c>
      <c r="N1652" s="23">
        <v>7</v>
      </c>
      <c r="O1652" s="107">
        <v>4000000</v>
      </c>
      <c r="P1652" s="23">
        <v>360</v>
      </c>
      <c r="Q1652" s="23">
        <v>2</v>
      </c>
      <c r="R1652" s="23">
        <v>2</v>
      </c>
      <c r="S1652" s="23">
        <v>0</v>
      </c>
      <c r="T1652" s="47">
        <v>1</v>
      </c>
      <c r="U1652" s="98" t="s">
        <v>7732</v>
      </c>
      <c r="V1652" s="98" t="s">
        <v>3139</v>
      </c>
      <c r="W1652" s="69">
        <f t="shared" si="50"/>
        <v>2.5540971148919878E-4</v>
      </c>
    </row>
    <row r="1653" spans="1:23">
      <c r="A1653">
        <f t="shared" si="51"/>
        <v>85</v>
      </c>
      <c r="B1653" s="99">
        <v>44408</v>
      </c>
      <c r="C1653" s="23">
        <v>426</v>
      </c>
      <c r="D1653" s="23">
        <v>5</v>
      </c>
      <c r="E1653" s="98" t="s">
        <v>49</v>
      </c>
      <c r="F1653" s="98" t="s">
        <v>164</v>
      </c>
      <c r="G1653" s="98" t="s">
        <v>4120</v>
      </c>
      <c r="H1653" s="98" t="s">
        <v>559</v>
      </c>
      <c r="I1653" s="98" t="s">
        <v>10268</v>
      </c>
      <c r="J1653" s="99">
        <v>44493</v>
      </c>
      <c r="K1653" s="107">
        <v>4000000</v>
      </c>
      <c r="L1653" s="98" t="s">
        <v>844</v>
      </c>
      <c r="M1653" s="23">
        <v>1800</v>
      </c>
      <c r="N1653" s="23">
        <v>7</v>
      </c>
      <c r="O1653" s="107">
        <v>4000000</v>
      </c>
      <c r="P1653" s="23">
        <v>360</v>
      </c>
      <c r="Q1653" s="23">
        <v>2</v>
      </c>
      <c r="R1653" s="23">
        <v>2</v>
      </c>
      <c r="S1653" s="23">
        <v>0</v>
      </c>
      <c r="T1653" s="47">
        <v>1</v>
      </c>
      <c r="U1653" s="98" t="s">
        <v>7732</v>
      </c>
      <c r="V1653" s="98" t="s">
        <v>3139</v>
      </c>
      <c r="W1653" s="69">
        <f t="shared" si="50"/>
        <v>2.6475396922660848E-4</v>
      </c>
    </row>
    <row r="1654" spans="1:23">
      <c r="A1654">
        <f t="shared" si="51"/>
        <v>86</v>
      </c>
      <c r="B1654" s="99">
        <v>44408</v>
      </c>
      <c r="C1654" s="23">
        <v>427</v>
      </c>
      <c r="D1654" s="23">
        <v>5</v>
      </c>
      <c r="E1654" s="98" t="s">
        <v>49</v>
      </c>
      <c r="F1654" s="98" t="s">
        <v>164</v>
      </c>
      <c r="G1654" s="98" t="s">
        <v>4120</v>
      </c>
      <c r="H1654" s="98" t="s">
        <v>559</v>
      </c>
      <c r="I1654" s="98" t="s">
        <v>10282</v>
      </c>
      <c r="J1654" s="99">
        <v>44494</v>
      </c>
      <c r="K1654" s="107">
        <v>8000000</v>
      </c>
      <c r="L1654" s="98" t="s">
        <v>798</v>
      </c>
      <c r="M1654" s="23">
        <v>1800</v>
      </c>
      <c r="N1654" s="23">
        <v>7</v>
      </c>
      <c r="O1654" s="107">
        <v>8000000</v>
      </c>
      <c r="P1654" s="23">
        <v>180</v>
      </c>
      <c r="Q1654" s="23">
        <v>2</v>
      </c>
      <c r="R1654" s="23">
        <v>2</v>
      </c>
      <c r="S1654" s="23">
        <v>0</v>
      </c>
      <c r="T1654" s="47">
        <v>1</v>
      </c>
      <c r="U1654" s="98" t="s">
        <v>7732</v>
      </c>
      <c r="V1654" s="98" t="s">
        <v>3139</v>
      </c>
      <c r="W1654" s="69">
        <f t="shared" si="50"/>
        <v>2.6786872180574505E-4</v>
      </c>
    </row>
    <row r="1655" spans="1:23">
      <c r="A1655">
        <f t="shared" si="51"/>
        <v>88</v>
      </c>
      <c r="B1655" s="99">
        <v>44408</v>
      </c>
      <c r="C1655" s="23">
        <v>428</v>
      </c>
      <c r="D1655" s="23">
        <v>5</v>
      </c>
      <c r="E1655" s="98" t="s">
        <v>49</v>
      </c>
      <c r="F1655" s="98" t="s">
        <v>164</v>
      </c>
      <c r="G1655" s="98" t="s">
        <v>4120</v>
      </c>
      <c r="H1655" s="98" t="s">
        <v>559</v>
      </c>
      <c r="I1655" s="98" t="s">
        <v>10256</v>
      </c>
      <c r="J1655" s="99">
        <v>44496</v>
      </c>
      <c r="K1655" s="107">
        <v>4000000</v>
      </c>
      <c r="L1655" s="98" t="s">
        <v>845</v>
      </c>
      <c r="M1655" s="23">
        <v>1800</v>
      </c>
      <c r="N1655" s="23">
        <v>7</v>
      </c>
      <c r="O1655" s="107">
        <v>4000000</v>
      </c>
      <c r="P1655" s="23">
        <v>360</v>
      </c>
      <c r="Q1655" s="23">
        <v>2</v>
      </c>
      <c r="R1655" s="23">
        <v>2</v>
      </c>
      <c r="S1655" s="23">
        <v>0</v>
      </c>
      <c r="T1655" s="47">
        <v>1</v>
      </c>
      <c r="U1655" s="98" t="s">
        <v>7732</v>
      </c>
      <c r="V1655" s="98" t="s">
        <v>3139</v>
      </c>
      <c r="W1655" s="69">
        <f t="shared" si="50"/>
        <v>2.7409822696401818E-4</v>
      </c>
    </row>
    <row r="1656" spans="1:23">
      <c r="A1656">
        <f t="shared" si="51"/>
        <v>89</v>
      </c>
      <c r="B1656" s="99">
        <v>44408</v>
      </c>
      <c r="C1656" s="23">
        <v>429</v>
      </c>
      <c r="D1656" s="23">
        <v>5</v>
      </c>
      <c r="E1656" s="98" t="s">
        <v>49</v>
      </c>
      <c r="F1656" s="98" t="s">
        <v>164</v>
      </c>
      <c r="G1656" s="98" t="s">
        <v>4120</v>
      </c>
      <c r="H1656" s="98" t="s">
        <v>559</v>
      </c>
      <c r="I1656" s="98" t="s">
        <v>10257</v>
      </c>
      <c r="J1656" s="99">
        <v>44497</v>
      </c>
      <c r="K1656" s="107">
        <v>4000000</v>
      </c>
      <c r="L1656" s="98" t="s">
        <v>846</v>
      </c>
      <c r="M1656" s="23">
        <v>1800</v>
      </c>
      <c r="N1656" s="23">
        <v>7</v>
      </c>
      <c r="O1656" s="107">
        <v>4000000</v>
      </c>
      <c r="P1656" s="23">
        <v>360</v>
      </c>
      <c r="Q1656" s="23">
        <v>2</v>
      </c>
      <c r="R1656" s="23">
        <v>2</v>
      </c>
      <c r="S1656" s="23">
        <v>0</v>
      </c>
      <c r="T1656" s="47">
        <v>1</v>
      </c>
      <c r="U1656" s="98" t="s">
        <v>7732</v>
      </c>
      <c r="V1656" s="98" t="s">
        <v>3139</v>
      </c>
      <c r="W1656" s="69">
        <f t="shared" si="50"/>
        <v>2.7721297954315475E-4</v>
      </c>
    </row>
    <row r="1657" spans="1:23">
      <c r="A1657">
        <f t="shared" si="51"/>
        <v>94</v>
      </c>
      <c r="B1657" s="99">
        <v>44408</v>
      </c>
      <c r="C1657" s="23">
        <v>430</v>
      </c>
      <c r="D1657" s="23">
        <v>5</v>
      </c>
      <c r="E1657" s="98" t="s">
        <v>49</v>
      </c>
      <c r="F1657" s="98" t="s">
        <v>164</v>
      </c>
      <c r="G1657" s="98" t="s">
        <v>4120</v>
      </c>
      <c r="H1657" s="98" t="s">
        <v>559</v>
      </c>
      <c r="I1657" s="98" t="s">
        <v>10283</v>
      </c>
      <c r="J1657" s="99">
        <v>44502</v>
      </c>
      <c r="K1657" s="107">
        <v>4000000</v>
      </c>
      <c r="L1657" s="98" t="s">
        <v>847</v>
      </c>
      <c r="M1657" s="23">
        <v>1800</v>
      </c>
      <c r="N1657" s="23">
        <v>7</v>
      </c>
      <c r="O1657" s="107">
        <v>4000000</v>
      </c>
      <c r="P1657" s="23">
        <v>360</v>
      </c>
      <c r="Q1657" s="23">
        <v>2</v>
      </c>
      <c r="R1657" s="23">
        <v>2</v>
      </c>
      <c r="S1657" s="23">
        <v>0</v>
      </c>
      <c r="T1657" s="47">
        <v>1</v>
      </c>
      <c r="U1657" s="98" t="s">
        <v>7732</v>
      </c>
      <c r="V1657" s="98" t="s">
        <v>3139</v>
      </c>
      <c r="W1657" s="69">
        <f t="shared" si="50"/>
        <v>2.9278674243883763E-4</v>
      </c>
    </row>
    <row r="1658" spans="1:23">
      <c r="A1658">
        <f t="shared" si="51"/>
        <v>94</v>
      </c>
      <c r="B1658" s="99">
        <v>44408</v>
      </c>
      <c r="C1658" s="23">
        <v>431</v>
      </c>
      <c r="D1658" s="23">
        <v>5</v>
      </c>
      <c r="E1658" s="98" t="s">
        <v>49</v>
      </c>
      <c r="F1658" s="98" t="s">
        <v>164</v>
      </c>
      <c r="G1658" s="98" t="s">
        <v>4120</v>
      </c>
      <c r="H1658" s="98" t="s">
        <v>559</v>
      </c>
      <c r="I1658" s="98" t="s">
        <v>10283</v>
      </c>
      <c r="J1658" s="99">
        <v>44502</v>
      </c>
      <c r="K1658" s="107">
        <v>8000000</v>
      </c>
      <c r="L1658" s="98" t="s">
        <v>799</v>
      </c>
      <c r="M1658" s="23">
        <v>1800</v>
      </c>
      <c r="N1658" s="23">
        <v>7</v>
      </c>
      <c r="O1658" s="107">
        <v>8000000</v>
      </c>
      <c r="P1658" s="23">
        <v>180</v>
      </c>
      <c r="Q1658" s="23">
        <v>2</v>
      </c>
      <c r="R1658" s="23">
        <v>2</v>
      </c>
      <c r="S1658" s="23">
        <v>0</v>
      </c>
      <c r="T1658" s="47">
        <v>1</v>
      </c>
      <c r="U1658" s="98" t="s">
        <v>7732</v>
      </c>
      <c r="V1658" s="98" t="s">
        <v>3139</v>
      </c>
      <c r="W1658" s="69">
        <f t="shared" si="50"/>
        <v>2.9278674243883763E-4</v>
      </c>
    </row>
    <row r="1659" spans="1:23">
      <c r="A1659">
        <f t="shared" si="51"/>
        <v>96</v>
      </c>
      <c r="B1659" s="99">
        <v>44408</v>
      </c>
      <c r="C1659" s="23">
        <v>432</v>
      </c>
      <c r="D1659" s="23">
        <v>5</v>
      </c>
      <c r="E1659" s="98" t="s">
        <v>49</v>
      </c>
      <c r="F1659" s="98" t="s">
        <v>164</v>
      </c>
      <c r="G1659" s="98" t="s">
        <v>4120</v>
      </c>
      <c r="H1659" s="98" t="s">
        <v>559</v>
      </c>
      <c r="I1659" s="98" t="s">
        <v>10258</v>
      </c>
      <c r="J1659" s="99">
        <v>44504</v>
      </c>
      <c r="K1659" s="107">
        <v>4000000</v>
      </c>
      <c r="L1659" s="98" t="s">
        <v>848</v>
      </c>
      <c r="M1659" s="23">
        <v>1800</v>
      </c>
      <c r="N1659" s="23">
        <v>7</v>
      </c>
      <c r="O1659" s="107">
        <v>4000000</v>
      </c>
      <c r="P1659" s="23">
        <v>360</v>
      </c>
      <c r="Q1659" s="23">
        <v>2</v>
      </c>
      <c r="R1659" s="23">
        <v>2</v>
      </c>
      <c r="S1659" s="23">
        <v>0</v>
      </c>
      <c r="T1659" s="47">
        <v>1</v>
      </c>
      <c r="U1659" s="98" t="s">
        <v>7732</v>
      </c>
      <c r="V1659" s="98" t="s">
        <v>3139</v>
      </c>
      <c r="W1659" s="69">
        <f t="shared" si="50"/>
        <v>2.9901624759711077E-4</v>
      </c>
    </row>
    <row r="1660" spans="1:23">
      <c r="A1660">
        <f t="shared" si="51"/>
        <v>100</v>
      </c>
      <c r="B1660" s="99">
        <v>44408</v>
      </c>
      <c r="C1660" s="23">
        <v>433</v>
      </c>
      <c r="D1660" s="23">
        <v>5</v>
      </c>
      <c r="E1660" s="98" t="s">
        <v>49</v>
      </c>
      <c r="F1660" s="98" t="s">
        <v>164</v>
      </c>
      <c r="G1660" s="98" t="s">
        <v>4120</v>
      </c>
      <c r="H1660" s="98" t="s">
        <v>559</v>
      </c>
      <c r="I1660" s="98" t="s">
        <v>10285</v>
      </c>
      <c r="J1660" s="99">
        <v>44508</v>
      </c>
      <c r="K1660" s="107">
        <v>4000000</v>
      </c>
      <c r="L1660" s="98" t="s">
        <v>849</v>
      </c>
      <c r="M1660" s="23">
        <v>1800</v>
      </c>
      <c r="N1660" s="23">
        <v>7</v>
      </c>
      <c r="O1660" s="107">
        <v>4000000</v>
      </c>
      <c r="P1660" s="23">
        <v>360</v>
      </c>
      <c r="Q1660" s="23">
        <v>2</v>
      </c>
      <c r="R1660" s="23">
        <v>2</v>
      </c>
      <c r="S1660" s="23">
        <v>0</v>
      </c>
      <c r="T1660" s="47">
        <v>1</v>
      </c>
      <c r="U1660" s="98" t="s">
        <v>7732</v>
      </c>
      <c r="V1660" s="98" t="s">
        <v>3139</v>
      </c>
      <c r="W1660" s="69">
        <f t="shared" si="50"/>
        <v>3.1147525791365703E-4</v>
      </c>
    </row>
    <row r="1661" spans="1:23">
      <c r="A1661">
        <f t="shared" si="51"/>
        <v>100</v>
      </c>
      <c r="B1661" s="99">
        <v>44408</v>
      </c>
      <c r="C1661" s="23">
        <v>434</v>
      </c>
      <c r="D1661" s="23">
        <v>5</v>
      </c>
      <c r="E1661" s="98" t="s">
        <v>49</v>
      </c>
      <c r="F1661" s="98" t="s">
        <v>164</v>
      </c>
      <c r="G1661" s="98" t="s">
        <v>4120</v>
      </c>
      <c r="H1661" s="98" t="s">
        <v>559</v>
      </c>
      <c r="I1661" s="98" t="s">
        <v>10285</v>
      </c>
      <c r="J1661" s="99">
        <v>44508</v>
      </c>
      <c r="K1661" s="107">
        <v>4000000</v>
      </c>
      <c r="L1661" s="98" t="s">
        <v>850</v>
      </c>
      <c r="M1661" s="23">
        <v>1800</v>
      </c>
      <c r="N1661" s="23">
        <v>7</v>
      </c>
      <c r="O1661" s="107">
        <v>4000000</v>
      </c>
      <c r="P1661" s="23">
        <v>360</v>
      </c>
      <c r="Q1661" s="23">
        <v>2</v>
      </c>
      <c r="R1661" s="23">
        <v>2</v>
      </c>
      <c r="S1661" s="23">
        <v>0</v>
      </c>
      <c r="T1661" s="47">
        <v>1</v>
      </c>
      <c r="U1661" s="98" t="s">
        <v>7732</v>
      </c>
      <c r="V1661" s="98" t="s">
        <v>3139</v>
      </c>
      <c r="W1661" s="69">
        <f t="shared" si="50"/>
        <v>3.1147525791365703E-4</v>
      </c>
    </row>
    <row r="1662" spans="1:23">
      <c r="A1662">
        <f t="shared" si="51"/>
        <v>102</v>
      </c>
      <c r="B1662" s="99">
        <v>44408</v>
      </c>
      <c r="C1662" s="23">
        <v>435</v>
      </c>
      <c r="D1662" s="23">
        <v>5</v>
      </c>
      <c r="E1662" s="98" t="s">
        <v>49</v>
      </c>
      <c r="F1662" s="98" t="s">
        <v>164</v>
      </c>
      <c r="G1662" s="98" t="s">
        <v>4120</v>
      </c>
      <c r="H1662" s="98" t="s">
        <v>559</v>
      </c>
      <c r="I1662" s="98" t="s">
        <v>10239</v>
      </c>
      <c r="J1662" s="99">
        <v>44510</v>
      </c>
      <c r="K1662" s="107">
        <v>4000000</v>
      </c>
      <c r="L1662" s="98" t="s">
        <v>851</v>
      </c>
      <c r="M1662" s="23">
        <v>1800</v>
      </c>
      <c r="N1662" s="23">
        <v>7</v>
      </c>
      <c r="O1662" s="107">
        <v>4000000</v>
      </c>
      <c r="P1662" s="23">
        <v>360</v>
      </c>
      <c r="Q1662" s="23">
        <v>2</v>
      </c>
      <c r="R1662" s="23">
        <v>2</v>
      </c>
      <c r="S1662" s="23">
        <v>0</v>
      </c>
      <c r="T1662" s="47">
        <v>1</v>
      </c>
      <c r="U1662" s="98" t="s">
        <v>7732</v>
      </c>
      <c r="V1662" s="98" t="s">
        <v>3139</v>
      </c>
      <c r="W1662" s="69">
        <f t="shared" si="50"/>
        <v>3.1770476307193017E-4</v>
      </c>
    </row>
    <row r="1663" spans="1:23">
      <c r="A1663">
        <f t="shared" si="51"/>
        <v>108</v>
      </c>
      <c r="B1663" s="99">
        <v>44408</v>
      </c>
      <c r="C1663" s="23">
        <v>436</v>
      </c>
      <c r="D1663" s="23">
        <v>5</v>
      </c>
      <c r="E1663" s="98" t="s">
        <v>49</v>
      </c>
      <c r="F1663" s="98" t="s">
        <v>164</v>
      </c>
      <c r="G1663" s="98" t="s">
        <v>4120</v>
      </c>
      <c r="H1663" s="98" t="s">
        <v>559</v>
      </c>
      <c r="I1663" s="98" t="s">
        <v>10265</v>
      </c>
      <c r="J1663" s="99">
        <v>44516</v>
      </c>
      <c r="K1663" s="107">
        <v>4000000</v>
      </c>
      <c r="L1663" s="98" t="s">
        <v>852</v>
      </c>
      <c r="M1663" s="23">
        <v>1800</v>
      </c>
      <c r="N1663" s="23">
        <v>7</v>
      </c>
      <c r="O1663" s="107">
        <v>4000000</v>
      </c>
      <c r="P1663" s="23">
        <v>360</v>
      </c>
      <c r="Q1663" s="23">
        <v>2</v>
      </c>
      <c r="R1663" s="23">
        <v>2</v>
      </c>
      <c r="S1663" s="23">
        <v>0</v>
      </c>
      <c r="T1663" s="47">
        <v>1</v>
      </c>
      <c r="U1663" s="98" t="s">
        <v>7732</v>
      </c>
      <c r="V1663" s="98" t="s">
        <v>3139</v>
      </c>
      <c r="W1663" s="69">
        <f t="shared" si="50"/>
        <v>3.3639327854674962E-4</v>
      </c>
    </row>
    <row r="1664" spans="1:23">
      <c r="A1664">
        <f t="shared" si="51"/>
        <v>113</v>
      </c>
      <c r="B1664" s="99">
        <v>44408</v>
      </c>
      <c r="C1664" s="23">
        <v>437</v>
      </c>
      <c r="D1664" s="23">
        <v>5</v>
      </c>
      <c r="E1664" s="98" t="s">
        <v>49</v>
      </c>
      <c r="F1664" s="98" t="s">
        <v>164</v>
      </c>
      <c r="G1664" s="98" t="s">
        <v>4120</v>
      </c>
      <c r="H1664" s="98" t="s">
        <v>559</v>
      </c>
      <c r="I1664" s="98" t="s">
        <v>6231</v>
      </c>
      <c r="J1664" s="99">
        <v>44521</v>
      </c>
      <c r="K1664" s="107">
        <v>4000000</v>
      </c>
      <c r="L1664" s="98" t="s">
        <v>853</v>
      </c>
      <c r="M1664" s="23">
        <v>1800</v>
      </c>
      <c r="N1664" s="23">
        <v>7</v>
      </c>
      <c r="O1664" s="107">
        <v>4000000</v>
      </c>
      <c r="P1664" s="23">
        <v>360</v>
      </c>
      <c r="Q1664" s="23">
        <v>2</v>
      </c>
      <c r="R1664" s="23">
        <v>2</v>
      </c>
      <c r="S1664" s="23">
        <v>0</v>
      </c>
      <c r="T1664" s="47">
        <v>1</v>
      </c>
      <c r="U1664" s="98" t="s">
        <v>7732</v>
      </c>
      <c r="V1664" s="98" t="s">
        <v>3139</v>
      </c>
      <c r="W1664" s="69">
        <f t="shared" si="50"/>
        <v>3.5196704144243245E-4</v>
      </c>
    </row>
    <row r="1665" spans="1:23">
      <c r="A1665">
        <f t="shared" si="51"/>
        <v>124</v>
      </c>
      <c r="B1665" s="99">
        <v>44408</v>
      </c>
      <c r="C1665" s="23">
        <v>438</v>
      </c>
      <c r="D1665" s="23">
        <v>5</v>
      </c>
      <c r="E1665" s="98" t="s">
        <v>49</v>
      </c>
      <c r="F1665" s="98" t="s">
        <v>164</v>
      </c>
      <c r="G1665" s="98" t="s">
        <v>4120</v>
      </c>
      <c r="H1665" s="98" t="s">
        <v>559</v>
      </c>
      <c r="I1665" s="98" t="s">
        <v>10275</v>
      </c>
      <c r="J1665" s="99">
        <v>44532</v>
      </c>
      <c r="K1665" s="107">
        <v>4000000</v>
      </c>
      <c r="L1665" s="98" t="s">
        <v>854</v>
      </c>
      <c r="M1665" s="23">
        <v>1800</v>
      </c>
      <c r="N1665" s="23">
        <v>7</v>
      </c>
      <c r="O1665" s="107">
        <v>4000000</v>
      </c>
      <c r="P1665" s="23">
        <v>360</v>
      </c>
      <c r="Q1665" s="23">
        <v>2</v>
      </c>
      <c r="R1665" s="23">
        <v>2</v>
      </c>
      <c r="S1665" s="23">
        <v>0</v>
      </c>
      <c r="T1665" s="47">
        <v>1</v>
      </c>
      <c r="U1665" s="98" t="s">
        <v>7718</v>
      </c>
      <c r="V1665" s="98" t="s">
        <v>3139</v>
      </c>
      <c r="W1665" s="69">
        <f t="shared" si="50"/>
        <v>3.8622931981293474E-4</v>
      </c>
    </row>
    <row r="1666" spans="1:23">
      <c r="A1666">
        <f t="shared" si="51"/>
        <v>121</v>
      </c>
      <c r="B1666" s="99">
        <v>44408</v>
      </c>
      <c r="C1666" s="23">
        <v>439</v>
      </c>
      <c r="D1666" s="23">
        <v>5</v>
      </c>
      <c r="E1666" s="98" t="s">
        <v>49</v>
      </c>
      <c r="F1666" s="98" t="s">
        <v>164</v>
      </c>
      <c r="G1666" s="98" t="s">
        <v>4120</v>
      </c>
      <c r="H1666" s="98" t="s">
        <v>559</v>
      </c>
      <c r="I1666" s="98" t="s">
        <v>10270</v>
      </c>
      <c r="J1666" s="99">
        <v>44529</v>
      </c>
      <c r="K1666" s="107">
        <v>8000000</v>
      </c>
      <c r="L1666" s="98" t="s">
        <v>808</v>
      </c>
      <c r="M1666" s="23">
        <v>1800</v>
      </c>
      <c r="N1666" s="23">
        <v>7</v>
      </c>
      <c r="O1666" s="107">
        <v>8000000</v>
      </c>
      <c r="P1666" s="23">
        <v>180</v>
      </c>
      <c r="Q1666" s="23">
        <v>2</v>
      </c>
      <c r="R1666" s="23">
        <v>2</v>
      </c>
      <c r="S1666" s="23">
        <v>0</v>
      </c>
      <c r="T1666" s="47">
        <v>0.90460099999999999</v>
      </c>
      <c r="U1666" s="98" t="s">
        <v>7732</v>
      </c>
      <c r="V1666" s="98" t="s">
        <v>3139</v>
      </c>
      <c r="W1666" s="69">
        <f t="shared" ref="W1666:W1729" si="52">+T1666/SUM($T$2:$T$5848)*A1666</f>
        <v>3.4093060403858204E-4</v>
      </c>
    </row>
    <row r="1667" spans="1:23">
      <c r="A1667">
        <f t="shared" ref="A1667:A1730" si="53">+J1667-B1667</f>
        <v>89</v>
      </c>
      <c r="B1667" s="99">
        <v>44408</v>
      </c>
      <c r="C1667" s="23">
        <v>440</v>
      </c>
      <c r="D1667" s="23">
        <v>5</v>
      </c>
      <c r="E1667" s="98" t="s">
        <v>49</v>
      </c>
      <c r="F1667" s="98" t="s">
        <v>164</v>
      </c>
      <c r="G1667" s="98" t="s">
        <v>4120</v>
      </c>
      <c r="H1667" s="98" t="s">
        <v>559</v>
      </c>
      <c r="I1667" s="98" t="s">
        <v>10257</v>
      </c>
      <c r="J1667" s="99">
        <v>44497</v>
      </c>
      <c r="K1667" s="107">
        <v>7000000</v>
      </c>
      <c r="L1667" s="98" t="s">
        <v>821</v>
      </c>
      <c r="M1667" s="23">
        <v>1800</v>
      </c>
      <c r="N1667" s="23">
        <v>7</v>
      </c>
      <c r="O1667" s="107">
        <v>7000000</v>
      </c>
      <c r="P1667" s="23">
        <v>180</v>
      </c>
      <c r="Q1667" s="23">
        <v>2</v>
      </c>
      <c r="R1667" s="23">
        <v>2</v>
      </c>
      <c r="S1667" s="23">
        <v>1.41</v>
      </c>
      <c r="T1667" s="47">
        <v>0.875</v>
      </c>
      <c r="U1667" s="98" t="s">
        <v>7717</v>
      </c>
      <c r="V1667" s="98" t="s">
        <v>3139</v>
      </c>
      <c r="W1667" s="69">
        <f t="shared" si="52"/>
        <v>2.4256135710026041E-4</v>
      </c>
    </row>
    <row r="1668" spans="1:23">
      <c r="A1668">
        <f t="shared" si="53"/>
        <v>124</v>
      </c>
      <c r="B1668" s="99">
        <v>44408</v>
      </c>
      <c r="C1668" s="23">
        <v>441</v>
      </c>
      <c r="D1668" s="23">
        <v>5</v>
      </c>
      <c r="E1668" s="98" t="s">
        <v>49</v>
      </c>
      <c r="F1668" s="98" t="s">
        <v>164</v>
      </c>
      <c r="G1668" s="98" t="s">
        <v>4120</v>
      </c>
      <c r="H1668" s="98" t="s">
        <v>559</v>
      </c>
      <c r="I1668" s="98" t="s">
        <v>10275</v>
      </c>
      <c r="J1668" s="99">
        <v>44532</v>
      </c>
      <c r="K1668" s="107">
        <v>6000000</v>
      </c>
      <c r="L1668" s="98" t="s">
        <v>833</v>
      </c>
      <c r="M1668" s="23">
        <v>1800</v>
      </c>
      <c r="N1668" s="23">
        <v>7</v>
      </c>
      <c r="O1668" s="107">
        <v>6000000</v>
      </c>
      <c r="P1668" s="23">
        <v>180</v>
      </c>
      <c r="Q1668" s="23">
        <v>2</v>
      </c>
      <c r="R1668" s="23">
        <v>2</v>
      </c>
      <c r="S1668" s="23">
        <v>0</v>
      </c>
      <c r="T1668" s="47">
        <v>0.75</v>
      </c>
      <c r="U1668" s="98" t="s">
        <v>7732</v>
      </c>
      <c r="V1668" s="98" t="s">
        <v>3139</v>
      </c>
      <c r="W1668" s="69">
        <f t="shared" si="52"/>
        <v>2.8967198985970107E-4</v>
      </c>
    </row>
    <row r="1669" spans="1:23">
      <c r="A1669">
        <f t="shared" si="53"/>
        <v>108</v>
      </c>
      <c r="B1669" s="99">
        <v>44408</v>
      </c>
      <c r="C1669" s="23">
        <v>442</v>
      </c>
      <c r="D1669" s="23">
        <v>5</v>
      </c>
      <c r="E1669" s="98" t="s">
        <v>49</v>
      </c>
      <c r="F1669" s="98" t="s">
        <v>164</v>
      </c>
      <c r="G1669" s="98" t="s">
        <v>4120</v>
      </c>
      <c r="H1669" s="98" t="s">
        <v>559</v>
      </c>
      <c r="I1669" s="98" t="s">
        <v>10265</v>
      </c>
      <c r="J1669" s="99">
        <v>44516</v>
      </c>
      <c r="K1669" s="107">
        <v>5000000</v>
      </c>
      <c r="L1669" s="98" t="s">
        <v>841</v>
      </c>
      <c r="M1669" s="23">
        <v>1800</v>
      </c>
      <c r="N1669" s="23">
        <v>7</v>
      </c>
      <c r="O1669" s="107">
        <v>5000000</v>
      </c>
      <c r="P1669" s="23">
        <v>180</v>
      </c>
      <c r="Q1669" s="23">
        <v>2</v>
      </c>
      <c r="R1669" s="23">
        <v>2</v>
      </c>
      <c r="S1669" s="23">
        <v>0</v>
      </c>
      <c r="T1669" s="47">
        <v>0.625</v>
      </c>
      <c r="U1669" s="98" t="s">
        <v>7737</v>
      </c>
      <c r="V1669" s="98" t="s">
        <v>3139</v>
      </c>
      <c r="W1669" s="69">
        <f t="shared" si="52"/>
        <v>2.1024579909171851E-4</v>
      </c>
    </row>
    <row r="1670" spans="1:23">
      <c r="A1670">
        <f t="shared" si="53"/>
        <v>70</v>
      </c>
      <c r="B1670" s="99">
        <v>44408</v>
      </c>
      <c r="C1670" s="23">
        <v>443</v>
      </c>
      <c r="D1670" s="23">
        <v>5</v>
      </c>
      <c r="E1670" s="98" t="s">
        <v>49</v>
      </c>
      <c r="F1670" s="98" t="s">
        <v>164</v>
      </c>
      <c r="G1670" s="98" t="s">
        <v>4120</v>
      </c>
      <c r="H1670" s="98" t="s">
        <v>559</v>
      </c>
      <c r="I1670" s="98" t="s">
        <v>10277</v>
      </c>
      <c r="J1670" s="99">
        <v>44478</v>
      </c>
      <c r="K1670" s="107">
        <v>4000000</v>
      </c>
      <c r="L1670" s="98" t="s">
        <v>840</v>
      </c>
      <c r="M1670" s="23">
        <v>1440</v>
      </c>
      <c r="N1670" s="23">
        <v>7</v>
      </c>
      <c r="O1670" s="107">
        <v>4000000</v>
      </c>
      <c r="P1670" s="23">
        <v>360</v>
      </c>
      <c r="Q1670" s="23">
        <v>2</v>
      </c>
      <c r="R1670" s="23">
        <v>2</v>
      </c>
      <c r="S1670" s="23">
        <v>0</v>
      </c>
      <c r="T1670" s="47">
        <v>0.102879</v>
      </c>
      <c r="U1670" s="98" t="s">
        <v>7732</v>
      </c>
      <c r="V1670" s="98" t="s">
        <v>3139</v>
      </c>
      <c r="W1670" s="69">
        <f t="shared" si="52"/>
        <v>2.2430984141229387E-5</v>
      </c>
    </row>
    <row r="1671" spans="1:23">
      <c r="A1671">
        <f t="shared" si="53"/>
        <v>351</v>
      </c>
      <c r="B1671" s="99">
        <v>44408</v>
      </c>
      <c r="C1671" s="23">
        <v>444</v>
      </c>
      <c r="D1671" s="23">
        <v>5</v>
      </c>
      <c r="E1671" s="98" t="s">
        <v>49</v>
      </c>
      <c r="F1671" s="98" t="s">
        <v>371</v>
      </c>
      <c r="G1671" s="98" t="s">
        <v>4120</v>
      </c>
      <c r="H1671" s="98" t="s">
        <v>855</v>
      </c>
      <c r="I1671" s="98" t="s">
        <v>6897</v>
      </c>
      <c r="J1671" s="99">
        <v>44759</v>
      </c>
      <c r="K1671" s="107">
        <v>300000000</v>
      </c>
      <c r="L1671" s="98" t="s">
        <v>856</v>
      </c>
      <c r="M1671" s="23">
        <v>1800</v>
      </c>
      <c r="N1671" s="23">
        <v>1</v>
      </c>
      <c r="O1671" s="107">
        <v>300000000</v>
      </c>
      <c r="P1671" s="23">
        <v>30</v>
      </c>
      <c r="Q1671" s="23">
        <v>2</v>
      </c>
      <c r="R1671" s="23">
        <v>2</v>
      </c>
      <c r="S1671" s="23">
        <v>0</v>
      </c>
      <c r="T1671" s="47">
        <v>53.539110999999998</v>
      </c>
      <c r="U1671" s="98" t="s">
        <v>857</v>
      </c>
      <c r="V1671" s="98" t="s">
        <v>3139</v>
      </c>
      <c r="W1671" s="69">
        <f t="shared" si="52"/>
        <v>5.8533140509247128E-2</v>
      </c>
    </row>
    <row r="1672" spans="1:23">
      <c r="A1672">
        <f t="shared" si="53"/>
        <v>872</v>
      </c>
      <c r="B1672" s="99">
        <v>44408</v>
      </c>
      <c r="C1672" s="23">
        <v>445</v>
      </c>
      <c r="D1672" s="23">
        <v>5</v>
      </c>
      <c r="E1672" s="98" t="s">
        <v>49</v>
      </c>
      <c r="F1672" s="98" t="s">
        <v>371</v>
      </c>
      <c r="G1672" s="98" t="s">
        <v>4120</v>
      </c>
      <c r="H1672" s="98" t="s">
        <v>855</v>
      </c>
      <c r="I1672" s="98" t="s">
        <v>10113</v>
      </c>
      <c r="J1672" s="99">
        <v>45280</v>
      </c>
      <c r="K1672" s="107">
        <v>600000000</v>
      </c>
      <c r="L1672" s="98" t="s">
        <v>858</v>
      </c>
      <c r="M1672" s="23">
        <v>1800</v>
      </c>
      <c r="N1672" s="23">
        <v>1</v>
      </c>
      <c r="O1672" s="107">
        <v>600000000</v>
      </c>
      <c r="P1672" s="23">
        <v>30</v>
      </c>
      <c r="Q1672" s="23">
        <v>2</v>
      </c>
      <c r="R1672" s="23">
        <v>2</v>
      </c>
      <c r="S1672" s="23">
        <v>0</v>
      </c>
      <c r="T1672" s="47">
        <v>205.05954468000002</v>
      </c>
      <c r="U1672" s="98" t="s">
        <v>857</v>
      </c>
      <c r="V1672" s="98" t="s">
        <v>3139</v>
      </c>
      <c r="W1672" s="69">
        <f t="shared" si="52"/>
        <v>0.55695489822301991</v>
      </c>
    </row>
    <row r="1673" spans="1:23">
      <c r="A1673">
        <f t="shared" si="53"/>
        <v>631</v>
      </c>
      <c r="B1673" s="99">
        <v>44408</v>
      </c>
      <c r="C1673" s="23">
        <v>446</v>
      </c>
      <c r="D1673" s="23">
        <v>5</v>
      </c>
      <c r="E1673" s="98" t="s">
        <v>49</v>
      </c>
      <c r="F1673" s="98" t="s">
        <v>371</v>
      </c>
      <c r="G1673" s="98" t="s">
        <v>4120</v>
      </c>
      <c r="H1673" s="98" t="s">
        <v>855</v>
      </c>
      <c r="I1673" s="98" t="s">
        <v>10287</v>
      </c>
      <c r="J1673" s="99">
        <v>45039</v>
      </c>
      <c r="K1673" s="107">
        <v>340000000</v>
      </c>
      <c r="L1673" s="98" t="s">
        <v>859</v>
      </c>
      <c r="M1673" s="23">
        <v>1800</v>
      </c>
      <c r="N1673" s="23">
        <v>1</v>
      </c>
      <c r="O1673" s="107">
        <v>340000000</v>
      </c>
      <c r="P1673" s="23">
        <v>30</v>
      </c>
      <c r="Q1673" s="23">
        <v>2</v>
      </c>
      <c r="R1673" s="23">
        <v>2</v>
      </c>
      <c r="S1673" s="23">
        <v>0</v>
      </c>
      <c r="T1673" s="47">
        <v>106.90481765000001</v>
      </c>
      <c r="U1673" s="98" t="s">
        <v>857</v>
      </c>
      <c r="V1673" s="98" t="s">
        <v>3139</v>
      </c>
      <c r="W1673" s="69">
        <f t="shared" si="52"/>
        <v>0.21011167764989871</v>
      </c>
    </row>
    <row r="1674" spans="1:23">
      <c r="A1674">
        <f t="shared" si="53"/>
        <v>31</v>
      </c>
      <c r="B1674" s="99">
        <v>44408</v>
      </c>
      <c r="C1674" s="23">
        <v>447</v>
      </c>
      <c r="D1674" s="23">
        <v>5</v>
      </c>
      <c r="E1674" s="98" t="s">
        <v>49</v>
      </c>
      <c r="F1674" s="98" t="s">
        <v>164</v>
      </c>
      <c r="G1674" s="98" t="s">
        <v>4120</v>
      </c>
      <c r="H1674" s="98" t="s">
        <v>559</v>
      </c>
      <c r="I1674" s="98" t="s">
        <v>6552</v>
      </c>
      <c r="J1674" s="99">
        <v>44439</v>
      </c>
      <c r="K1674" s="107">
        <v>23024554</v>
      </c>
      <c r="L1674" s="98" t="s">
        <v>860</v>
      </c>
      <c r="M1674" s="23">
        <v>30</v>
      </c>
      <c r="N1674" s="23">
        <v>1</v>
      </c>
      <c r="O1674" s="107">
        <v>23024554</v>
      </c>
      <c r="P1674" s="23">
        <v>30</v>
      </c>
      <c r="Q1674" s="23">
        <v>2</v>
      </c>
      <c r="R1674" s="23">
        <v>2</v>
      </c>
      <c r="S1674" s="23">
        <v>0.41</v>
      </c>
      <c r="T1674" s="47">
        <v>23.024553999999998</v>
      </c>
      <c r="U1674" s="98" t="s">
        <v>7809</v>
      </c>
      <c r="V1674" s="98" t="s">
        <v>3139</v>
      </c>
      <c r="W1674" s="69">
        <f t="shared" si="52"/>
        <v>2.2231894576040467E-3</v>
      </c>
    </row>
    <row r="1675" spans="1:23">
      <c r="A1675">
        <f t="shared" si="53"/>
        <v>31</v>
      </c>
      <c r="B1675" s="99">
        <v>44408</v>
      </c>
      <c r="C1675" s="23">
        <v>448</v>
      </c>
      <c r="D1675" s="23">
        <v>5</v>
      </c>
      <c r="E1675" s="98" t="s">
        <v>49</v>
      </c>
      <c r="F1675" s="98" t="s">
        <v>371</v>
      </c>
      <c r="G1675" s="98" t="s">
        <v>4120</v>
      </c>
      <c r="H1675" s="98" t="s">
        <v>855</v>
      </c>
      <c r="I1675" s="98" t="s">
        <v>6552</v>
      </c>
      <c r="J1675" s="99">
        <v>44439</v>
      </c>
      <c r="K1675" s="107">
        <v>889164</v>
      </c>
      <c r="L1675" s="98" t="s">
        <v>861</v>
      </c>
      <c r="M1675" s="23">
        <v>30</v>
      </c>
      <c r="N1675" s="23">
        <v>1</v>
      </c>
      <c r="O1675" s="107">
        <v>889164</v>
      </c>
      <c r="P1675" s="23">
        <v>30</v>
      </c>
      <c r="Q1675" s="23">
        <v>2</v>
      </c>
      <c r="R1675" s="23">
        <v>2</v>
      </c>
      <c r="S1675" s="23">
        <v>2.5</v>
      </c>
      <c r="T1675" s="47">
        <v>0.88916399999999995</v>
      </c>
      <c r="U1675" s="98" t="s">
        <v>7810</v>
      </c>
      <c r="V1675" s="98" t="s">
        <v>3139</v>
      </c>
      <c r="W1675" s="69">
        <f t="shared" si="52"/>
        <v>8.5855301730537064E-5</v>
      </c>
    </row>
    <row r="1676" spans="1:23">
      <c r="A1676">
        <f t="shared" si="53"/>
        <v>1601</v>
      </c>
      <c r="B1676" s="99">
        <v>44408</v>
      </c>
      <c r="C1676" s="23">
        <v>1</v>
      </c>
      <c r="D1676" s="23">
        <v>4</v>
      </c>
      <c r="E1676" s="98" t="s">
        <v>49</v>
      </c>
      <c r="F1676" s="98" t="s">
        <v>867</v>
      </c>
      <c r="G1676" s="98" t="s">
        <v>4486</v>
      </c>
      <c r="H1676" s="98" t="s">
        <v>868</v>
      </c>
      <c r="I1676" s="98" t="s">
        <v>10288</v>
      </c>
      <c r="J1676" s="99">
        <v>46009</v>
      </c>
      <c r="K1676" s="107">
        <v>2410000000</v>
      </c>
      <c r="L1676" s="98" t="s">
        <v>4487</v>
      </c>
      <c r="M1676" s="23">
        <v>2101</v>
      </c>
      <c r="N1676" s="23">
        <v>1</v>
      </c>
      <c r="O1676" s="107">
        <v>2410000000</v>
      </c>
      <c r="P1676" s="23">
        <v>30</v>
      </c>
      <c r="Q1676" s="23">
        <v>2</v>
      </c>
      <c r="R1676" s="23">
        <v>2</v>
      </c>
      <c r="S1676" s="23">
        <v>5.1100000000000003</v>
      </c>
      <c r="T1676" s="47">
        <v>1588.3071640000001</v>
      </c>
      <c r="U1676" s="98" t="s">
        <v>871</v>
      </c>
      <c r="V1676" s="98" t="s">
        <v>3139</v>
      </c>
      <c r="W1676" s="69">
        <f t="shared" si="52"/>
        <v>7.9204413206836772</v>
      </c>
    </row>
    <row r="1677" spans="1:23">
      <c r="A1677">
        <f t="shared" si="53"/>
        <v>1553</v>
      </c>
      <c r="B1677" s="99">
        <v>44408</v>
      </c>
      <c r="C1677" s="23">
        <v>2</v>
      </c>
      <c r="D1677" s="23">
        <v>4</v>
      </c>
      <c r="E1677" s="98" t="s">
        <v>49</v>
      </c>
      <c r="F1677" s="98" t="s">
        <v>867</v>
      </c>
      <c r="G1677" s="98" t="s">
        <v>4486</v>
      </c>
      <c r="H1677" s="98" t="s">
        <v>868</v>
      </c>
      <c r="I1677" s="98" t="s">
        <v>6559</v>
      </c>
      <c r="J1677" s="99">
        <v>45961</v>
      </c>
      <c r="K1677" s="107">
        <v>2140000000</v>
      </c>
      <c r="L1677" s="98" t="s">
        <v>869</v>
      </c>
      <c r="M1677" s="23">
        <v>2101</v>
      </c>
      <c r="N1677" s="23">
        <v>1</v>
      </c>
      <c r="O1677" s="107">
        <v>2140000000</v>
      </c>
      <c r="P1677" s="23">
        <v>30</v>
      </c>
      <c r="Q1677" s="23">
        <v>2</v>
      </c>
      <c r="R1677" s="23">
        <v>2</v>
      </c>
      <c r="S1677" s="23">
        <v>5.1100000000000003</v>
      </c>
      <c r="T1677" s="47">
        <v>1232.097943</v>
      </c>
      <c r="U1677" s="98" t="s">
        <v>863</v>
      </c>
      <c r="V1677" s="98" t="s">
        <v>3139</v>
      </c>
      <c r="W1677" s="69">
        <f t="shared" si="52"/>
        <v>5.9599174215846995</v>
      </c>
    </row>
    <row r="1678" spans="1:23">
      <c r="A1678">
        <f t="shared" si="53"/>
        <v>1835</v>
      </c>
      <c r="B1678" s="99">
        <v>44408</v>
      </c>
      <c r="C1678" s="23">
        <v>3</v>
      </c>
      <c r="D1678" s="23">
        <v>4</v>
      </c>
      <c r="E1678" s="98" t="s">
        <v>49</v>
      </c>
      <c r="F1678" s="98" t="s">
        <v>867</v>
      </c>
      <c r="G1678" s="98" t="s">
        <v>4486</v>
      </c>
      <c r="H1678" s="98" t="s">
        <v>868</v>
      </c>
      <c r="I1678" s="98" t="s">
        <v>10101</v>
      </c>
      <c r="J1678" s="99">
        <v>46243</v>
      </c>
      <c r="K1678" s="107">
        <v>800000000</v>
      </c>
      <c r="L1678" s="98" t="s">
        <v>7811</v>
      </c>
      <c r="M1678" s="23">
        <v>2099</v>
      </c>
      <c r="N1678" s="23">
        <v>1</v>
      </c>
      <c r="O1678" s="107">
        <v>800000000</v>
      </c>
      <c r="P1678" s="23">
        <v>30</v>
      </c>
      <c r="Q1678" s="23">
        <v>2</v>
      </c>
      <c r="R1678" s="23">
        <v>2</v>
      </c>
      <c r="S1678" s="23">
        <v>4.38</v>
      </c>
      <c r="T1678" s="47">
        <v>622.22222399999998</v>
      </c>
      <c r="U1678" s="98" t="s">
        <v>863</v>
      </c>
      <c r="V1678" s="98" t="s">
        <v>3139</v>
      </c>
      <c r="W1678" s="69">
        <f t="shared" si="52"/>
        <v>3.5563552882951703</v>
      </c>
    </row>
    <row r="1679" spans="1:23">
      <c r="A1679">
        <f t="shared" si="53"/>
        <v>3441</v>
      </c>
      <c r="B1679" s="99">
        <v>44408</v>
      </c>
      <c r="C1679" s="23">
        <v>4</v>
      </c>
      <c r="D1679" s="23">
        <v>4</v>
      </c>
      <c r="E1679" s="98" t="s">
        <v>49</v>
      </c>
      <c r="F1679" s="98" t="s">
        <v>53</v>
      </c>
      <c r="G1679" s="98" t="s">
        <v>4120</v>
      </c>
      <c r="H1679" s="98" t="s">
        <v>862</v>
      </c>
      <c r="I1679" s="98" t="s">
        <v>6101</v>
      </c>
      <c r="J1679" s="99">
        <v>47849</v>
      </c>
      <c r="K1679" s="107">
        <v>10025000000</v>
      </c>
      <c r="L1679" s="98" t="s">
        <v>7813</v>
      </c>
      <c r="M1679" s="23">
        <v>3564</v>
      </c>
      <c r="N1679" s="23">
        <v>1</v>
      </c>
      <c r="O1679" s="107">
        <v>10025000000</v>
      </c>
      <c r="P1679" s="23">
        <v>30</v>
      </c>
      <c r="Q1679" s="23">
        <v>2</v>
      </c>
      <c r="R1679" s="23">
        <v>2</v>
      </c>
      <c r="S1679" s="23">
        <v>5.91</v>
      </c>
      <c r="T1679" s="47">
        <v>9771.8594049999992</v>
      </c>
      <c r="U1679" s="98" t="s">
        <v>7814</v>
      </c>
      <c r="V1679" s="98" t="s">
        <v>3139</v>
      </c>
      <c r="W1679" s="69">
        <f t="shared" si="52"/>
        <v>104.73345646359661</v>
      </c>
    </row>
    <row r="1680" spans="1:23">
      <c r="A1680">
        <f t="shared" si="53"/>
        <v>1278</v>
      </c>
      <c r="B1680" s="99">
        <v>44408</v>
      </c>
      <c r="C1680" s="23">
        <v>5</v>
      </c>
      <c r="D1680" s="23">
        <v>4</v>
      </c>
      <c r="E1680" s="98" t="s">
        <v>49</v>
      </c>
      <c r="F1680" s="98" t="s">
        <v>864</v>
      </c>
      <c r="G1680" s="98" t="s">
        <v>4271</v>
      </c>
      <c r="H1680" s="98" t="s">
        <v>865</v>
      </c>
      <c r="I1680" s="98" t="s">
        <v>5976</v>
      </c>
      <c r="J1680" s="99">
        <v>45686</v>
      </c>
      <c r="K1680" s="107">
        <v>541937519</v>
      </c>
      <c r="L1680" s="98" t="s">
        <v>88</v>
      </c>
      <c r="M1680" s="23">
        <v>1461</v>
      </c>
      <c r="N1680" s="23">
        <v>1</v>
      </c>
      <c r="O1680" s="107">
        <v>541937519</v>
      </c>
      <c r="P1680" s="23">
        <v>30</v>
      </c>
      <c r="Q1680" s="23">
        <v>2</v>
      </c>
      <c r="R1680" s="23">
        <v>2</v>
      </c>
      <c r="S1680" s="23">
        <v>1.91</v>
      </c>
      <c r="T1680" s="47">
        <v>285.92130200000003</v>
      </c>
      <c r="U1680" s="98" t="s">
        <v>7812</v>
      </c>
      <c r="V1680" s="98" t="s">
        <v>3139</v>
      </c>
      <c r="W1680" s="69">
        <f t="shared" si="52"/>
        <v>1.1381537162026014</v>
      </c>
    </row>
    <row r="1681" spans="1:23">
      <c r="A1681">
        <f t="shared" si="53"/>
        <v>-30</v>
      </c>
      <c r="B1681" s="99">
        <v>44408</v>
      </c>
      <c r="C1681" s="23">
        <v>1</v>
      </c>
      <c r="D1681" s="23">
        <v>3</v>
      </c>
      <c r="E1681" s="98" t="s">
        <v>49</v>
      </c>
      <c r="F1681" s="98" t="s">
        <v>108</v>
      </c>
      <c r="G1681" s="98" t="s">
        <v>4488</v>
      </c>
      <c r="H1681" s="98" t="s">
        <v>874</v>
      </c>
      <c r="I1681" s="98" t="s">
        <v>10290</v>
      </c>
      <c r="J1681" s="99">
        <v>44378</v>
      </c>
      <c r="K1681" s="107">
        <v>2516100.7999999998</v>
      </c>
      <c r="L1681" s="98" t="s">
        <v>50</v>
      </c>
      <c r="M1681" s="23">
        <v>30</v>
      </c>
      <c r="N1681" s="23">
        <v>1</v>
      </c>
      <c r="O1681" s="107">
        <v>16639881.140000001</v>
      </c>
      <c r="P1681" s="23">
        <v>30</v>
      </c>
      <c r="Q1681" s="23">
        <v>2</v>
      </c>
      <c r="R1681" s="23">
        <v>2</v>
      </c>
      <c r="S1681" s="23">
        <v>29.42</v>
      </c>
      <c r="T1681" s="47">
        <v>13.395748869999998</v>
      </c>
      <c r="U1681" s="98" t="s">
        <v>873</v>
      </c>
      <c r="V1681" s="98" t="s">
        <v>3139</v>
      </c>
      <c r="W1681" s="69">
        <f t="shared" si="52"/>
        <v>-1.2517333002689487E-3</v>
      </c>
    </row>
    <row r="1682" spans="1:23">
      <c r="A1682">
        <f t="shared" si="53"/>
        <v>-30</v>
      </c>
      <c r="B1682" s="99">
        <v>44408</v>
      </c>
      <c r="C1682" s="23">
        <v>2</v>
      </c>
      <c r="D1682" s="23">
        <v>3</v>
      </c>
      <c r="E1682" s="98" t="s">
        <v>49</v>
      </c>
      <c r="F1682" s="98" t="s">
        <v>53</v>
      </c>
      <c r="G1682" s="98" t="s">
        <v>4239</v>
      </c>
      <c r="H1682" s="98" t="s">
        <v>12421</v>
      </c>
      <c r="I1682" s="98" t="s">
        <v>10290</v>
      </c>
      <c r="J1682" s="99">
        <v>44378</v>
      </c>
      <c r="K1682" s="107">
        <v>1502486</v>
      </c>
      <c r="L1682" s="98" t="s">
        <v>50</v>
      </c>
      <c r="M1682" s="23">
        <v>30</v>
      </c>
      <c r="N1682" s="23">
        <v>1</v>
      </c>
      <c r="O1682" s="107">
        <v>794542</v>
      </c>
      <c r="P1682" s="23">
        <v>30</v>
      </c>
      <c r="Q1682" s="23">
        <v>2</v>
      </c>
      <c r="R1682" s="23">
        <v>2</v>
      </c>
      <c r="S1682" s="23">
        <v>29.42</v>
      </c>
      <c r="T1682" s="47">
        <v>1.502486</v>
      </c>
      <c r="U1682" s="98" t="s">
        <v>873</v>
      </c>
      <c r="V1682" s="98" t="s">
        <v>3139</v>
      </c>
      <c r="W1682" s="69">
        <f t="shared" si="52"/>
        <v>-1.4039616430849768E-4</v>
      </c>
    </row>
    <row r="1683" spans="1:23">
      <c r="A1683">
        <f t="shared" si="53"/>
        <v>1153</v>
      </c>
      <c r="B1683" s="99">
        <v>44408</v>
      </c>
      <c r="C1683" s="23">
        <v>3</v>
      </c>
      <c r="D1683" s="23">
        <v>4</v>
      </c>
      <c r="E1683" s="98" t="s">
        <v>49</v>
      </c>
      <c r="F1683" s="98" t="s">
        <v>108</v>
      </c>
      <c r="G1683" s="98" t="s">
        <v>4488</v>
      </c>
      <c r="H1683" s="98" t="s">
        <v>874</v>
      </c>
      <c r="I1683" s="98" t="s">
        <v>7246</v>
      </c>
      <c r="J1683" s="99">
        <v>45561</v>
      </c>
      <c r="K1683" s="107">
        <v>132000000</v>
      </c>
      <c r="L1683" s="98" t="s">
        <v>50</v>
      </c>
      <c r="M1683" s="23">
        <v>1800</v>
      </c>
      <c r="N1683" s="23">
        <v>1</v>
      </c>
      <c r="O1683" s="107">
        <v>132000000</v>
      </c>
      <c r="P1683" s="23">
        <v>30</v>
      </c>
      <c r="Q1683" s="23">
        <v>2</v>
      </c>
      <c r="R1683" s="23">
        <v>2</v>
      </c>
      <c r="S1683" s="23">
        <v>5.9</v>
      </c>
      <c r="T1683" s="47">
        <v>87.441626470000003</v>
      </c>
      <c r="U1683" s="98" t="s">
        <v>873</v>
      </c>
      <c r="V1683" s="98" t="s">
        <v>3139</v>
      </c>
      <c r="W1683" s="69">
        <f t="shared" si="52"/>
        <v>0.3140299634017425</v>
      </c>
    </row>
    <row r="1684" spans="1:23">
      <c r="A1684">
        <f t="shared" si="53"/>
        <v>233</v>
      </c>
      <c r="B1684" s="99">
        <v>44408</v>
      </c>
      <c r="C1684" s="23">
        <v>4</v>
      </c>
      <c r="D1684" s="23">
        <v>9</v>
      </c>
      <c r="E1684" s="98" t="s">
        <v>49</v>
      </c>
      <c r="F1684" s="98" t="s">
        <v>52</v>
      </c>
      <c r="G1684" s="98" t="s">
        <v>4488</v>
      </c>
      <c r="H1684" s="98" t="s">
        <v>875</v>
      </c>
      <c r="I1684" s="98" t="s">
        <v>10291</v>
      </c>
      <c r="J1684" s="99">
        <v>44641</v>
      </c>
      <c r="K1684" s="107">
        <v>32085169</v>
      </c>
      <c r="L1684" s="98" t="s">
        <v>50</v>
      </c>
      <c r="M1684" s="23">
        <v>1110</v>
      </c>
      <c r="N1684" s="23">
        <v>1</v>
      </c>
      <c r="O1684" s="107">
        <v>32085169</v>
      </c>
      <c r="P1684" s="23">
        <v>30</v>
      </c>
      <c r="Q1684" s="23">
        <v>2</v>
      </c>
      <c r="R1684" s="23">
        <v>2</v>
      </c>
      <c r="S1684" s="23">
        <v>5.98</v>
      </c>
      <c r="T1684" s="47">
        <v>7.7938070499999998</v>
      </c>
      <c r="U1684" s="98" t="s">
        <v>873</v>
      </c>
      <c r="V1684" s="98" t="s">
        <v>3139</v>
      </c>
      <c r="W1684" s="69">
        <f t="shared" si="52"/>
        <v>5.6562568821953057E-3</v>
      </c>
    </row>
    <row r="1685" spans="1:23">
      <c r="A1685">
        <f t="shared" si="53"/>
        <v>258</v>
      </c>
      <c r="B1685" s="99">
        <v>44408</v>
      </c>
      <c r="C1685" s="23">
        <v>5</v>
      </c>
      <c r="D1685" s="23">
        <v>9</v>
      </c>
      <c r="E1685" s="98" t="s">
        <v>49</v>
      </c>
      <c r="F1685" s="98" t="s">
        <v>52</v>
      </c>
      <c r="G1685" s="98" t="s">
        <v>4488</v>
      </c>
      <c r="H1685" s="98" t="s">
        <v>875</v>
      </c>
      <c r="I1685" s="98" t="s">
        <v>10292</v>
      </c>
      <c r="J1685" s="99">
        <v>44666</v>
      </c>
      <c r="K1685" s="107">
        <v>32394277.43</v>
      </c>
      <c r="L1685" s="98" t="s">
        <v>50</v>
      </c>
      <c r="M1685" s="23">
        <v>1110</v>
      </c>
      <c r="N1685" s="23">
        <v>1</v>
      </c>
      <c r="O1685" s="107">
        <v>32394277.43</v>
      </c>
      <c r="P1685" s="23">
        <v>30</v>
      </c>
      <c r="Q1685" s="23">
        <v>2</v>
      </c>
      <c r="R1685" s="23">
        <v>2</v>
      </c>
      <c r="S1685" s="23">
        <v>5.98</v>
      </c>
      <c r="T1685" s="47">
        <v>8.9369655199999993</v>
      </c>
      <c r="U1685" s="98" t="s">
        <v>873</v>
      </c>
      <c r="V1685" s="98" t="s">
        <v>3139</v>
      </c>
      <c r="W1685" s="69">
        <f t="shared" si="52"/>
        <v>7.1818005919932464E-3</v>
      </c>
    </row>
    <row r="1686" spans="1:23">
      <c r="A1686">
        <f t="shared" si="53"/>
        <v>685</v>
      </c>
      <c r="B1686" s="99">
        <v>44408</v>
      </c>
      <c r="C1686" s="23">
        <v>6</v>
      </c>
      <c r="D1686" s="23">
        <v>9</v>
      </c>
      <c r="E1686" s="98" t="s">
        <v>49</v>
      </c>
      <c r="F1686" s="98" t="s">
        <v>4489</v>
      </c>
      <c r="G1686" s="98" t="s">
        <v>4488</v>
      </c>
      <c r="H1686" s="98" t="s">
        <v>4490</v>
      </c>
      <c r="I1686" s="98" t="s">
        <v>7232</v>
      </c>
      <c r="J1686" s="99">
        <v>45093</v>
      </c>
      <c r="K1686" s="107">
        <v>23859882</v>
      </c>
      <c r="L1686" s="98" t="s">
        <v>50</v>
      </c>
      <c r="M1686" s="23">
        <v>1110</v>
      </c>
      <c r="N1686" s="23">
        <v>1</v>
      </c>
      <c r="O1686" s="107">
        <v>23859882</v>
      </c>
      <c r="P1686" s="23">
        <v>30</v>
      </c>
      <c r="Q1686" s="23">
        <v>2</v>
      </c>
      <c r="R1686" s="23">
        <v>2</v>
      </c>
      <c r="S1686" s="23">
        <v>5.98</v>
      </c>
      <c r="T1686" s="47">
        <v>15.792346109999999</v>
      </c>
      <c r="U1686" s="98" t="s">
        <v>873</v>
      </c>
      <c r="V1686" s="98" t="s">
        <v>3139</v>
      </c>
      <c r="W1686" s="69">
        <f t="shared" si="52"/>
        <v>3.3694636782066821E-2</v>
      </c>
    </row>
    <row r="1687" spans="1:23">
      <c r="A1687">
        <f t="shared" si="53"/>
        <v>685</v>
      </c>
      <c r="B1687" s="99">
        <v>44408</v>
      </c>
      <c r="C1687" s="23">
        <v>7</v>
      </c>
      <c r="D1687" s="23">
        <v>9</v>
      </c>
      <c r="E1687" s="98" t="s">
        <v>49</v>
      </c>
      <c r="F1687" s="98" t="s">
        <v>4489</v>
      </c>
      <c r="G1687" s="98" t="s">
        <v>4488</v>
      </c>
      <c r="H1687" s="98" t="s">
        <v>4490</v>
      </c>
      <c r="I1687" s="98" t="s">
        <v>7232</v>
      </c>
      <c r="J1687" s="99">
        <v>45093</v>
      </c>
      <c r="K1687" s="107">
        <v>14315969</v>
      </c>
      <c r="L1687" s="98" t="s">
        <v>50</v>
      </c>
      <c r="M1687" s="23">
        <v>1110</v>
      </c>
      <c r="N1687" s="23">
        <v>1</v>
      </c>
      <c r="O1687" s="107">
        <v>14315969</v>
      </c>
      <c r="P1687" s="23">
        <v>30</v>
      </c>
      <c r="Q1687" s="23">
        <v>2</v>
      </c>
      <c r="R1687" s="23">
        <v>2</v>
      </c>
      <c r="S1687" s="23">
        <v>5.98</v>
      </c>
      <c r="T1687" s="47">
        <v>9.4760477300000012</v>
      </c>
      <c r="U1687" s="98" t="s">
        <v>873</v>
      </c>
      <c r="V1687" s="98" t="s">
        <v>3139</v>
      </c>
      <c r="W1687" s="69">
        <f t="shared" si="52"/>
        <v>2.0218147713321543E-2</v>
      </c>
    </row>
    <row r="1688" spans="1:23">
      <c r="A1688">
        <f t="shared" si="53"/>
        <v>685</v>
      </c>
      <c r="B1688" s="99">
        <v>44408</v>
      </c>
      <c r="C1688" s="23">
        <v>8</v>
      </c>
      <c r="D1688" s="23">
        <v>9</v>
      </c>
      <c r="E1688" s="98" t="s">
        <v>49</v>
      </c>
      <c r="F1688" s="98" t="s">
        <v>4489</v>
      </c>
      <c r="G1688" s="98" t="s">
        <v>4488</v>
      </c>
      <c r="H1688" s="98" t="s">
        <v>4490</v>
      </c>
      <c r="I1688" s="98" t="s">
        <v>7232</v>
      </c>
      <c r="J1688" s="99">
        <v>45093</v>
      </c>
      <c r="K1688" s="107">
        <v>4771936</v>
      </c>
      <c r="L1688" s="98" t="s">
        <v>50</v>
      </c>
      <c r="M1688" s="23">
        <v>1110</v>
      </c>
      <c r="N1688" s="23">
        <v>1</v>
      </c>
      <c r="O1688" s="107">
        <v>4771936</v>
      </c>
      <c r="P1688" s="23">
        <v>30</v>
      </c>
      <c r="Q1688" s="23">
        <v>2</v>
      </c>
      <c r="R1688" s="23">
        <v>2</v>
      </c>
      <c r="S1688" s="23">
        <v>5.98</v>
      </c>
      <c r="T1688" s="47">
        <v>3.1586825800000002</v>
      </c>
      <c r="U1688" s="98" t="s">
        <v>873</v>
      </c>
      <c r="V1688" s="98" t="s">
        <v>3139</v>
      </c>
      <c r="W1688" s="69">
        <f t="shared" si="52"/>
        <v>6.7393825782191986E-3</v>
      </c>
    </row>
    <row r="1689" spans="1:23">
      <c r="A1689">
        <f t="shared" si="53"/>
        <v>-31</v>
      </c>
      <c r="B1689" s="99">
        <v>44408</v>
      </c>
      <c r="C1689" s="23">
        <v>9</v>
      </c>
      <c r="D1689" s="23">
        <v>5</v>
      </c>
      <c r="E1689" s="98" t="s">
        <v>49</v>
      </c>
      <c r="F1689" s="98" t="s">
        <v>164</v>
      </c>
      <c r="G1689" s="98" t="s">
        <v>4120</v>
      </c>
      <c r="H1689" s="98" t="s">
        <v>876</v>
      </c>
      <c r="I1689" s="98" t="s">
        <v>10218</v>
      </c>
      <c r="J1689" s="99">
        <v>44377</v>
      </c>
      <c r="K1689" s="107">
        <v>2069838899</v>
      </c>
      <c r="L1689" s="98" t="s">
        <v>50</v>
      </c>
      <c r="M1689" s="23">
        <v>650</v>
      </c>
      <c r="N1689" s="23">
        <v>1</v>
      </c>
      <c r="O1689" s="107">
        <v>2069838899</v>
      </c>
      <c r="P1689" s="23">
        <v>90</v>
      </c>
      <c r="Q1689" s="23">
        <v>2</v>
      </c>
      <c r="R1689" s="23">
        <v>2</v>
      </c>
      <c r="S1689" s="23">
        <v>4.46</v>
      </c>
      <c r="T1689" s="47">
        <v>9087.2028339999997</v>
      </c>
      <c r="U1689" s="98" t="s">
        <v>873</v>
      </c>
      <c r="V1689" s="98" t="s">
        <v>3139</v>
      </c>
      <c r="W1689" s="69">
        <f t="shared" si="52"/>
        <v>-0.87743604239449813</v>
      </c>
    </row>
    <row r="1690" spans="1:23">
      <c r="A1690">
        <f t="shared" si="53"/>
        <v>334</v>
      </c>
      <c r="B1690" s="99">
        <v>44408</v>
      </c>
      <c r="C1690" s="23">
        <v>10</v>
      </c>
      <c r="D1690" s="23">
        <v>9</v>
      </c>
      <c r="E1690" s="98" t="s">
        <v>49</v>
      </c>
      <c r="F1690" s="98" t="s">
        <v>4491</v>
      </c>
      <c r="G1690" s="98" t="s">
        <v>4239</v>
      </c>
      <c r="H1690" s="98" t="s">
        <v>4492</v>
      </c>
      <c r="I1690" s="98" t="s">
        <v>6963</v>
      </c>
      <c r="J1690" s="99">
        <v>44742</v>
      </c>
      <c r="K1690" s="107">
        <v>326600000</v>
      </c>
      <c r="L1690" s="98" t="s">
        <v>50</v>
      </c>
      <c r="M1690" s="23">
        <v>720</v>
      </c>
      <c r="N1690" s="23">
        <v>1</v>
      </c>
      <c r="O1690" s="107">
        <v>326600000</v>
      </c>
      <c r="P1690" s="23">
        <v>30</v>
      </c>
      <c r="Q1690" s="23">
        <v>2</v>
      </c>
      <c r="R1690" s="23">
        <v>2</v>
      </c>
      <c r="S1690" s="23">
        <v>4.92</v>
      </c>
      <c r="T1690" s="47">
        <v>762.52398088999996</v>
      </c>
      <c r="U1690" s="98" t="s">
        <v>873</v>
      </c>
      <c r="V1690" s="98" t="s">
        <v>3139</v>
      </c>
      <c r="W1690" s="69">
        <f t="shared" si="52"/>
        <v>0.79327456106762451</v>
      </c>
    </row>
    <row r="1691" spans="1:23">
      <c r="A1691">
        <f t="shared" si="53"/>
        <v>668</v>
      </c>
      <c r="B1691" s="99">
        <v>44408</v>
      </c>
      <c r="C1691" s="23">
        <v>1</v>
      </c>
      <c r="D1691" s="23">
        <v>1</v>
      </c>
      <c r="E1691" s="98" t="s">
        <v>49</v>
      </c>
      <c r="F1691" s="98" t="s">
        <v>207</v>
      </c>
      <c r="G1691" s="98" t="s">
        <v>4120</v>
      </c>
      <c r="H1691" s="98" t="s">
        <v>877</v>
      </c>
      <c r="I1691" s="98" t="s">
        <v>6461</v>
      </c>
      <c r="J1691" s="99">
        <v>45076</v>
      </c>
      <c r="K1691" s="107">
        <v>1500000000</v>
      </c>
      <c r="L1691" s="98" t="s">
        <v>878</v>
      </c>
      <c r="M1691" s="23">
        <v>1800</v>
      </c>
      <c r="N1691" s="23">
        <v>9</v>
      </c>
      <c r="O1691" s="107">
        <v>750000000</v>
      </c>
      <c r="P1691" s="23">
        <v>30</v>
      </c>
      <c r="Q1691" s="23">
        <v>1</v>
      </c>
      <c r="R1691" s="23">
        <v>2</v>
      </c>
      <c r="S1691" s="23">
        <v>6.93</v>
      </c>
      <c r="T1691" s="47">
        <v>682.051286</v>
      </c>
      <c r="U1691" s="98" t="s">
        <v>879</v>
      </c>
      <c r="V1691" s="98" t="s">
        <v>3139</v>
      </c>
      <c r="W1691" s="69">
        <f t="shared" si="52"/>
        <v>1.4191132294508388</v>
      </c>
    </row>
    <row r="1692" spans="1:23">
      <c r="A1692">
        <f t="shared" si="53"/>
        <v>669</v>
      </c>
      <c r="B1692" s="99">
        <v>44408</v>
      </c>
      <c r="C1692" s="23">
        <v>2</v>
      </c>
      <c r="D1692" s="23">
        <v>1</v>
      </c>
      <c r="E1692" s="98" t="s">
        <v>49</v>
      </c>
      <c r="F1692" s="98" t="s">
        <v>207</v>
      </c>
      <c r="G1692" s="98" t="s">
        <v>4120</v>
      </c>
      <c r="H1692" s="98" t="s">
        <v>877</v>
      </c>
      <c r="I1692" s="98" t="s">
        <v>6087</v>
      </c>
      <c r="J1692" s="99">
        <v>45077</v>
      </c>
      <c r="K1692" s="107">
        <v>1500000000</v>
      </c>
      <c r="L1692" s="98" t="s">
        <v>880</v>
      </c>
      <c r="M1692" s="23">
        <v>1800</v>
      </c>
      <c r="N1692" s="23">
        <v>9</v>
      </c>
      <c r="O1692" s="107">
        <v>750000000</v>
      </c>
      <c r="P1692" s="23">
        <v>30</v>
      </c>
      <c r="Q1692" s="23">
        <v>1</v>
      </c>
      <c r="R1692" s="23">
        <v>2</v>
      </c>
      <c r="S1692" s="23">
        <v>7.62</v>
      </c>
      <c r="T1692" s="47">
        <v>605.41511687000002</v>
      </c>
      <c r="U1692" s="98" t="s">
        <v>879</v>
      </c>
      <c r="V1692" s="98" t="s">
        <v>3139</v>
      </c>
      <c r="W1692" s="69">
        <f t="shared" si="52"/>
        <v>1.2615455405050784</v>
      </c>
    </row>
    <row r="1693" spans="1:23">
      <c r="A1693">
        <f t="shared" si="53"/>
        <v>411</v>
      </c>
      <c r="B1693" s="99">
        <v>44408</v>
      </c>
      <c r="C1693" s="23">
        <v>3</v>
      </c>
      <c r="D1693" s="23">
        <v>3</v>
      </c>
      <c r="E1693" s="98" t="s">
        <v>49</v>
      </c>
      <c r="F1693" s="98" t="s">
        <v>53</v>
      </c>
      <c r="G1693" s="98" t="s">
        <v>4120</v>
      </c>
      <c r="H1693" s="98" t="s">
        <v>882</v>
      </c>
      <c r="I1693" s="98" t="s">
        <v>10294</v>
      </c>
      <c r="J1693" s="99">
        <v>44819</v>
      </c>
      <c r="K1693" s="107">
        <v>1800000000</v>
      </c>
      <c r="L1693" s="98" t="s">
        <v>883</v>
      </c>
      <c r="M1693" s="23">
        <v>1800</v>
      </c>
      <c r="N1693" s="23">
        <v>9</v>
      </c>
      <c r="O1693" s="107">
        <v>1000000000</v>
      </c>
      <c r="P1693" s="23">
        <v>180</v>
      </c>
      <c r="Q1693" s="23">
        <v>1</v>
      </c>
      <c r="R1693" s="23">
        <v>2</v>
      </c>
      <c r="S1693" s="23">
        <v>9.52</v>
      </c>
      <c r="T1693" s="47">
        <v>434.40746207000001</v>
      </c>
      <c r="U1693" s="98" t="s">
        <v>881</v>
      </c>
      <c r="V1693" s="98" t="s">
        <v>3139</v>
      </c>
      <c r="W1693" s="69">
        <f t="shared" si="52"/>
        <v>0.55611249454314748</v>
      </c>
    </row>
    <row r="1694" spans="1:23">
      <c r="A1694">
        <f t="shared" si="53"/>
        <v>268</v>
      </c>
      <c r="B1694" s="99">
        <v>44408</v>
      </c>
      <c r="C1694" s="23">
        <v>4</v>
      </c>
      <c r="D1694" s="23">
        <v>3</v>
      </c>
      <c r="E1694" s="98" t="s">
        <v>49</v>
      </c>
      <c r="F1694" s="98" t="s">
        <v>53</v>
      </c>
      <c r="G1694" s="98" t="s">
        <v>4120</v>
      </c>
      <c r="H1694" s="98" t="s">
        <v>882</v>
      </c>
      <c r="I1694" s="98" t="s">
        <v>6794</v>
      </c>
      <c r="J1694" s="99">
        <v>44676</v>
      </c>
      <c r="K1694" s="107">
        <v>1000000000</v>
      </c>
      <c r="L1694" s="98" t="s">
        <v>884</v>
      </c>
      <c r="M1694" s="23">
        <v>1800</v>
      </c>
      <c r="N1694" s="23">
        <v>9</v>
      </c>
      <c r="O1694" s="107">
        <v>500000000</v>
      </c>
      <c r="P1694" s="23">
        <v>360</v>
      </c>
      <c r="Q1694" s="23">
        <v>1</v>
      </c>
      <c r="R1694" s="23">
        <v>2</v>
      </c>
      <c r="S1694" s="23">
        <v>9.32</v>
      </c>
      <c r="T1694" s="47">
        <v>155.24021587000001</v>
      </c>
      <c r="U1694" s="98" t="s">
        <v>881</v>
      </c>
      <c r="V1694" s="98" t="s">
        <v>3139</v>
      </c>
      <c r="W1694" s="69">
        <f t="shared" si="52"/>
        <v>0.12958734322150253</v>
      </c>
    </row>
    <row r="1695" spans="1:23">
      <c r="A1695">
        <f t="shared" si="53"/>
        <v>3105</v>
      </c>
      <c r="B1695" s="99">
        <v>44408</v>
      </c>
      <c r="C1695" s="23">
        <v>5</v>
      </c>
      <c r="D1695" s="23">
        <v>9</v>
      </c>
      <c r="E1695" s="98" t="s">
        <v>49</v>
      </c>
      <c r="F1695" s="98" t="s">
        <v>885</v>
      </c>
      <c r="G1695" s="98" t="s">
        <v>7815</v>
      </c>
      <c r="H1695" s="98" t="s">
        <v>7816</v>
      </c>
      <c r="I1695" s="98" t="s">
        <v>10295</v>
      </c>
      <c r="J1695" s="99">
        <v>47513</v>
      </c>
      <c r="K1695" s="107">
        <v>463305675</v>
      </c>
      <c r="L1695" s="98" t="s">
        <v>50</v>
      </c>
      <c r="M1695" s="23">
        <v>7200</v>
      </c>
      <c r="N1695" s="23">
        <v>1</v>
      </c>
      <c r="O1695" s="107">
        <v>231652837</v>
      </c>
      <c r="P1695" s="23">
        <v>30</v>
      </c>
      <c r="Q1695" s="23">
        <v>1</v>
      </c>
      <c r="R1695" s="23">
        <v>2</v>
      </c>
      <c r="S1695" s="23">
        <v>5.75</v>
      </c>
      <c r="T1695" s="47">
        <v>310.80091499999997</v>
      </c>
      <c r="U1695" s="98" t="s">
        <v>886</v>
      </c>
      <c r="V1695" s="98" t="s">
        <v>3139</v>
      </c>
      <c r="W1695" s="69">
        <f t="shared" si="52"/>
        <v>3.0058509897001646</v>
      </c>
    </row>
    <row r="1696" spans="1:23">
      <c r="A1696">
        <f t="shared" si="53"/>
        <v>4111</v>
      </c>
      <c r="B1696" s="99">
        <v>44408</v>
      </c>
      <c r="C1696" s="23">
        <v>6</v>
      </c>
      <c r="D1696" s="23">
        <v>9</v>
      </c>
      <c r="E1696" s="98" t="s">
        <v>49</v>
      </c>
      <c r="F1696" s="98" t="s">
        <v>885</v>
      </c>
      <c r="G1696" s="98" t="s">
        <v>4239</v>
      </c>
      <c r="H1696" s="98" t="s">
        <v>887</v>
      </c>
      <c r="I1696" s="98" t="s">
        <v>10296</v>
      </c>
      <c r="J1696" s="99">
        <v>48519</v>
      </c>
      <c r="K1696" s="107">
        <v>788604308</v>
      </c>
      <c r="L1696" s="98" t="s">
        <v>50</v>
      </c>
      <c r="M1696" s="23">
        <v>7200</v>
      </c>
      <c r="N1696" s="23">
        <v>1</v>
      </c>
      <c r="O1696" s="107">
        <v>394302154</v>
      </c>
      <c r="P1696" s="23">
        <v>7200</v>
      </c>
      <c r="Q1696" s="23">
        <v>1</v>
      </c>
      <c r="R1696" s="23">
        <v>2</v>
      </c>
      <c r="S1696" s="23">
        <v>6.75</v>
      </c>
      <c r="T1696" s="47">
        <v>529.02207899999996</v>
      </c>
      <c r="U1696" s="98" t="s">
        <v>886</v>
      </c>
      <c r="V1696" s="98" t="s">
        <v>3139</v>
      </c>
      <c r="W1696" s="69">
        <f t="shared" si="52"/>
        <v>6.773994330175146</v>
      </c>
    </row>
    <row r="1697" spans="1:23">
      <c r="A1697">
        <f t="shared" si="53"/>
        <v>4683</v>
      </c>
      <c r="B1697" s="99">
        <v>44408</v>
      </c>
      <c r="C1697" s="23">
        <v>7</v>
      </c>
      <c r="D1697" s="23">
        <v>9</v>
      </c>
      <c r="E1697" s="98" t="s">
        <v>49</v>
      </c>
      <c r="F1697" s="98" t="s">
        <v>885</v>
      </c>
      <c r="G1697" s="98" t="s">
        <v>4493</v>
      </c>
      <c r="H1697" s="98" t="s">
        <v>888</v>
      </c>
      <c r="I1697" s="98" t="s">
        <v>10297</v>
      </c>
      <c r="J1697" s="99">
        <v>49091</v>
      </c>
      <c r="K1697" s="107">
        <v>619361669</v>
      </c>
      <c r="L1697" s="98" t="s">
        <v>889</v>
      </c>
      <c r="M1697" s="23">
        <v>7200</v>
      </c>
      <c r="N1697" s="23">
        <v>1</v>
      </c>
      <c r="O1697" s="107">
        <v>309695834</v>
      </c>
      <c r="P1697" s="23">
        <v>30</v>
      </c>
      <c r="Q1697" s="23">
        <v>1</v>
      </c>
      <c r="R1697" s="23">
        <v>1</v>
      </c>
      <c r="S1697" s="23">
        <v>5.75</v>
      </c>
      <c r="T1697" s="47">
        <v>415.50854800000002</v>
      </c>
      <c r="U1697" s="98" t="s">
        <v>886</v>
      </c>
      <c r="V1697" s="98" t="s">
        <v>3139</v>
      </c>
      <c r="W1697" s="69">
        <f t="shared" si="52"/>
        <v>6.0607682037544528</v>
      </c>
    </row>
    <row r="1698" spans="1:23">
      <c r="A1698">
        <f t="shared" si="53"/>
        <v>2177</v>
      </c>
      <c r="B1698" s="99">
        <v>44408</v>
      </c>
      <c r="C1698" s="23">
        <v>8</v>
      </c>
      <c r="D1698" s="23">
        <v>9</v>
      </c>
      <c r="E1698" s="98" t="s">
        <v>49</v>
      </c>
      <c r="F1698" s="98" t="s">
        <v>885</v>
      </c>
      <c r="G1698" s="98" t="s">
        <v>4488</v>
      </c>
      <c r="H1698" s="98" t="s">
        <v>890</v>
      </c>
      <c r="I1698" s="98" t="s">
        <v>10298</v>
      </c>
      <c r="J1698" s="99">
        <v>46585</v>
      </c>
      <c r="K1698" s="107">
        <v>2000000000</v>
      </c>
      <c r="L1698" s="98" t="s">
        <v>50</v>
      </c>
      <c r="M1698" s="23">
        <v>120</v>
      </c>
      <c r="N1698" s="23">
        <v>1</v>
      </c>
      <c r="O1698" s="107">
        <v>1000000000</v>
      </c>
      <c r="P1698" s="23">
        <v>360</v>
      </c>
      <c r="Q1698" s="23">
        <v>1</v>
      </c>
      <c r="R1698" s="23">
        <v>1</v>
      </c>
      <c r="S1698" s="23">
        <v>5.75</v>
      </c>
      <c r="T1698" s="47">
        <v>1600.2083050000001</v>
      </c>
      <c r="U1698" s="98" t="s">
        <v>886</v>
      </c>
      <c r="V1698" s="98" t="s">
        <v>3139</v>
      </c>
      <c r="W1698" s="69">
        <f t="shared" si="52"/>
        <v>10.850718661601368</v>
      </c>
    </row>
    <row r="1699" spans="1:23">
      <c r="A1699">
        <f t="shared" si="53"/>
        <v>631</v>
      </c>
      <c r="B1699" s="99">
        <v>44408</v>
      </c>
      <c r="C1699" s="23">
        <v>9</v>
      </c>
      <c r="D1699" s="23">
        <v>4</v>
      </c>
      <c r="E1699" s="98" t="s">
        <v>49</v>
      </c>
      <c r="F1699" s="98" t="s">
        <v>53</v>
      </c>
      <c r="G1699" s="98" t="s">
        <v>4120</v>
      </c>
      <c r="H1699" s="98" t="s">
        <v>891</v>
      </c>
      <c r="I1699" s="98" t="s">
        <v>10299</v>
      </c>
      <c r="J1699" s="99">
        <v>45039</v>
      </c>
      <c r="K1699" s="107">
        <v>500000000</v>
      </c>
      <c r="L1699" s="98" t="s">
        <v>892</v>
      </c>
      <c r="M1699" s="23">
        <v>1800</v>
      </c>
      <c r="N1699" s="23">
        <v>9</v>
      </c>
      <c r="O1699" s="107">
        <v>100000000</v>
      </c>
      <c r="P1699" s="23">
        <v>60</v>
      </c>
      <c r="Q1699" s="23">
        <v>1</v>
      </c>
      <c r="R1699" s="23">
        <v>2</v>
      </c>
      <c r="S1699" s="23">
        <v>9.1300000000000008</v>
      </c>
      <c r="T1699" s="47">
        <v>361.51702577999998</v>
      </c>
      <c r="U1699" s="98" t="s">
        <v>879</v>
      </c>
      <c r="V1699" s="98" t="s">
        <v>3139</v>
      </c>
      <c r="W1699" s="69">
        <f t="shared" si="52"/>
        <v>0.71052877181197338</v>
      </c>
    </row>
    <row r="1700" spans="1:23">
      <c r="A1700">
        <f t="shared" si="53"/>
        <v>635</v>
      </c>
      <c r="B1700" s="99">
        <v>44408</v>
      </c>
      <c r="C1700" s="23">
        <v>10</v>
      </c>
      <c r="D1700" s="23">
        <v>4</v>
      </c>
      <c r="E1700" s="98" t="s">
        <v>49</v>
      </c>
      <c r="F1700" s="98" t="s">
        <v>53</v>
      </c>
      <c r="G1700" s="98" t="s">
        <v>4120</v>
      </c>
      <c r="H1700" s="98" t="s">
        <v>891</v>
      </c>
      <c r="I1700" s="98" t="s">
        <v>10300</v>
      </c>
      <c r="J1700" s="99">
        <v>45043</v>
      </c>
      <c r="K1700" s="107">
        <v>500000000</v>
      </c>
      <c r="L1700" s="98" t="s">
        <v>893</v>
      </c>
      <c r="M1700" s="23">
        <v>1800</v>
      </c>
      <c r="N1700" s="23">
        <v>9</v>
      </c>
      <c r="O1700" s="107">
        <v>100000000</v>
      </c>
      <c r="P1700" s="23">
        <v>60</v>
      </c>
      <c r="Q1700" s="23">
        <v>1</v>
      </c>
      <c r="R1700" s="23">
        <v>2</v>
      </c>
      <c r="S1700" s="23">
        <v>9.1300000000000008</v>
      </c>
      <c r="T1700" s="47">
        <v>360.75693361999998</v>
      </c>
      <c r="U1700" s="98" t="s">
        <v>879</v>
      </c>
      <c r="V1700" s="98" t="s">
        <v>3139</v>
      </c>
      <c r="W1700" s="69">
        <f t="shared" si="52"/>
        <v>0.71352955429077758</v>
      </c>
    </row>
    <row r="1701" spans="1:23">
      <c r="A1701">
        <f t="shared" si="53"/>
        <v>865</v>
      </c>
      <c r="B1701" s="99">
        <v>44408</v>
      </c>
      <c r="C1701" s="23">
        <v>11</v>
      </c>
      <c r="D1701" s="23">
        <v>1</v>
      </c>
      <c r="E1701" s="98" t="s">
        <v>49</v>
      </c>
      <c r="F1701" s="98" t="s">
        <v>207</v>
      </c>
      <c r="G1701" s="98" t="s">
        <v>4120</v>
      </c>
      <c r="H1701" s="98" t="s">
        <v>877</v>
      </c>
      <c r="I1701" s="98" t="s">
        <v>10241</v>
      </c>
      <c r="J1701" s="99">
        <v>45273</v>
      </c>
      <c r="K1701" s="107">
        <v>1000000000</v>
      </c>
      <c r="L1701" s="98" t="s">
        <v>894</v>
      </c>
      <c r="M1701" s="23">
        <v>1800</v>
      </c>
      <c r="N1701" s="23">
        <v>9</v>
      </c>
      <c r="O1701" s="107">
        <v>500000000</v>
      </c>
      <c r="P1701" s="23">
        <v>30</v>
      </c>
      <c r="Q1701" s="23">
        <v>1</v>
      </c>
      <c r="R1701" s="23">
        <v>2</v>
      </c>
      <c r="S1701" s="23">
        <v>7.5</v>
      </c>
      <c r="T1701" s="47">
        <v>484.37460399999998</v>
      </c>
      <c r="U1701" s="98" t="s">
        <v>879</v>
      </c>
      <c r="V1701" s="98" t="s">
        <v>3139</v>
      </c>
      <c r="W1701" s="69">
        <f t="shared" si="52"/>
        <v>1.3050315957218255</v>
      </c>
    </row>
    <row r="1702" spans="1:23">
      <c r="A1702">
        <f t="shared" si="53"/>
        <v>374</v>
      </c>
      <c r="B1702" s="99">
        <v>44408</v>
      </c>
      <c r="C1702" s="23">
        <v>12</v>
      </c>
      <c r="D1702" s="23">
        <v>1</v>
      </c>
      <c r="E1702" s="98" t="s">
        <v>49</v>
      </c>
      <c r="F1702" s="98" t="s">
        <v>207</v>
      </c>
      <c r="G1702" s="98" t="s">
        <v>4120</v>
      </c>
      <c r="H1702" s="98" t="s">
        <v>877</v>
      </c>
      <c r="I1702" s="98" t="s">
        <v>10301</v>
      </c>
      <c r="J1702" s="99">
        <v>44782</v>
      </c>
      <c r="K1702" s="107">
        <v>500000000</v>
      </c>
      <c r="L1702" s="98" t="s">
        <v>895</v>
      </c>
      <c r="M1702" s="23">
        <v>36</v>
      </c>
      <c r="N1702" s="23">
        <v>9</v>
      </c>
      <c r="O1702" s="107">
        <v>250000000</v>
      </c>
      <c r="P1702" s="23">
        <v>30</v>
      </c>
      <c r="Q1702" s="23">
        <v>1</v>
      </c>
      <c r="R1702" s="23">
        <v>2</v>
      </c>
      <c r="S1702" s="23">
        <v>4.8099999999999996</v>
      </c>
      <c r="T1702" s="47">
        <v>180.8266643</v>
      </c>
      <c r="U1702" s="98" t="s">
        <v>879</v>
      </c>
      <c r="V1702" s="98" t="s">
        <v>3139</v>
      </c>
      <c r="W1702" s="69">
        <f t="shared" si="52"/>
        <v>0.21064813930790285</v>
      </c>
    </row>
    <row r="1703" spans="1:23">
      <c r="A1703">
        <f t="shared" si="53"/>
        <v>1230</v>
      </c>
      <c r="B1703" s="99">
        <v>44408</v>
      </c>
      <c r="C1703" s="23">
        <v>13</v>
      </c>
      <c r="D1703" s="23">
        <v>4</v>
      </c>
      <c r="E1703" s="98" t="s">
        <v>49</v>
      </c>
      <c r="F1703" s="98" t="s">
        <v>53</v>
      </c>
      <c r="G1703" s="98" t="s">
        <v>4120</v>
      </c>
      <c r="H1703" s="98" t="s">
        <v>891</v>
      </c>
      <c r="I1703" s="98" t="s">
        <v>10302</v>
      </c>
      <c r="J1703" s="99">
        <v>45638</v>
      </c>
      <c r="K1703" s="107">
        <v>1500000000</v>
      </c>
      <c r="L1703" s="98" t="s">
        <v>896</v>
      </c>
      <c r="M1703" s="23">
        <v>1800</v>
      </c>
      <c r="N1703" s="23">
        <v>9</v>
      </c>
      <c r="O1703" s="107">
        <v>750000000</v>
      </c>
      <c r="P1703" s="23">
        <v>30</v>
      </c>
      <c r="Q1703" s="23">
        <v>1</v>
      </c>
      <c r="R1703" s="23">
        <v>2</v>
      </c>
      <c r="S1703" s="23">
        <v>7.97</v>
      </c>
      <c r="T1703" s="47">
        <v>2114.2880653800003</v>
      </c>
      <c r="U1703" s="98" t="s">
        <v>879</v>
      </c>
      <c r="V1703" s="98" t="s">
        <v>3139</v>
      </c>
      <c r="W1703" s="69">
        <f t="shared" si="52"/>
        <v>8.1001455717564319</v>
      </c>
    </row>
    <row r="1704" spans="1:23">
      <c r="A1704">
        <f t="shared" si="53"/>
        <v>3178</v>
      </c>
      <c r="B1704" s="99">
        <v>44408</v>
      </c>
      <c r="C1704" s="23">
        <v>14</v>
      </c>
      <c r="D1704" s="23">
        <v>1</v>
      </c>
      <c r="E1704" s="98" t="s">
        <v>49</v>
      </c>
      <c r="F1704" s="98" t="s">
        <v>207</v>
      </c>
      <c r="G1704" s="98" t="s">
        <v>4120</v>
      </c>
      <c r="H1704" s="98" t="s">
        <v>877</v>
      </c>
      <c r="I1704" s="98" t="s">
        <v>10086</v>
      </c>
      <c r="J1704" s="99">
        <v>47586</v>
      </c>
      <c r="K1704" s="107">
        <v>1750000000</v>
      </c>
      <c r="L1704" s="98" t="s">
        <v>897</v>
      </c>
      <c r="M1704" s="23">
        <v>120</v>
      </c>
      <c r="N1704" s="23">
        <v>9</v>
      </c>
      <c r="O1704" s="107">
        <v>3500000000</v>
      </c>
      <c r="P1704" s="23">
        <v>30</v>
      </c>
      <c r="Q1704" s="23">
        <v>1</v>
      </c>
      <c r="R1704" s="23">
        <v>2</v>
      </c>
      <c r="S1704" s="23">
        <v>8.69</v>
      </c>
      <c r="T1704" s="47">
        <v>3015.31444483</v>
      </c>
      <c r="U1704" s="98" t="s">
        <v>879</v>
      </c>
      <c r="V1704" s="98" t="s">
        <v>3139</v>
      </c>
      <c r="W1704" s="69">
        <f t="shared" si="52"/>
        <v>29.847643934847671</v>
      </c>
    </row>
    <row r="1705" spans="1:23">
      <c r="A1705">
        <f t="shared" si="53"/>
        <v>1279</v>
      </c>
      <c r="B1705" s="99">
        <v>44408</v>
      </c>
      <c r="C1705" s="23">
        <v>15</v>
      </c>
      <c r="D1705" s="23">
        <v>4</v>
      </c>
      <c r="E1705" s="98" t="s">
        <v>49</v>
      </c>
      <c r="F1705" s="98" t="s">
        <v>53</v>
      </c>
      <c r="G1705" s="98" t="s">
        <v>4120</v>
      </c>
      <c r="H1705" s="98" t="s">
        <v>891</v>
      </c>
      <c r="I1705" s="98" t="s">
        <v>7003</v>
      </c>
      <c r="J1705" s="99">
        <v>45687</v>
      </c>
      <c r="K1705" s="107">
        <v>2000000000</v>
      </c>
      <c r="L1705" s="98" t="s">
        <v>898</v>
      </c>
      <c r="M1705" s="23">
        <v>1800</v>
      </c>
      <c r="N1705" s="23">
        <v>9</v>
      </c>
      <c r="O1705" s="107">
        <v>1000000000</v>
      </c>
      <c r="P1705" s="23">
        <v>60</v>
      </c>
      <c r="Q1705" s="23">
        <v>1</v>
      </c>
      <c r="R1705" s="23">
        <v>2</v>
      </c>
      <c r="S1705" s="23">
        <v>9.89</v>
      </c>
      <c r="T1705" s="47">
        <v>1437.3054514200001</v>
      </c>
      <c r="U1705" s="98" t="s">
        <v>879</v>
      </c>
      <c r="V1705" s="98" t="s">
        <v>3139</v>
      </c>
      <c r="W1705" s="69">
        <f t="shared" si="52"/>
        <v>5.7258922522645799</v>
      </c>
    </row>
    <row r="1706" spans="1:23">
      <c r="A1706">
        <f t="shared" si="53"/>
        <v>1241</v>
      </c>
      <c r="B1706" s="99">
        <v>44408</v>
      </c>
      <c r="C1706" s="23">
        <v>16</v>
      </c>
      <c r="D1706" s="23">
        <v>3</v>
      </c>
      <c r="E1706" s="98" t="s">
        <v>49</v>
      </c>
      <c r="F1706" s="98" t="s">
        <v>102</v>
      </c>
      <c r="G1706" s="98" t="s">
        <v>4488</v>
      </c>
      <c r="H1706" s="98" t="s">
        <v>899</v>
      </c>
      <c r="I1706" s="98" t="s">
        <v>10303</v>
      </c>
      <c r="J1706" s="99">
        <v>45649</v>
      </c>
      <c r="K1706" s="107">
        <v>1800000000</v>
      </c>
      <c r="L1706" s="98" t="s">
        <v>900</v>
      </c>
      <c r="M1706" s="23">
        <v>1800</v>
      </c>
      <c r="N1706" s="23">
        <v>1</v>
      </c>
      <c r="O1706" s="107">
        <v>1800000000</v>
      </c>
      <c r="P1706" s="23">
        <v>30</v>
      </c>
      <c r="Q1706" s="23">
        <v>1</v>
      </c>
      <c r="R1706" s="23">
        <v>2</v>
      </c>
      <c r="S1706" s="23">
        <v>7.73</v>
      </c>
      <c r="T1706" s="47">
        <v>1258.1111257</v>
      </c>
      <c r="U1706" s="98" t="s">
        <v>881</v>
      </c>
      <c r="V1706" s="98" t="s">
        <v>3139</v>
      </c>
      <c r="W1706" s="69">
        <f t="shared" si="52"/>
        <v>4.8631127481555811</v>
      </c>
    </row>
    <row r="1707" spans="1:23">
      <c r="A1707">
        <f t="shared" si="53"/>
        <v>1270</v>
      </c>
      <c r="B1707" s="99">
        <v>44408</v>
      </c>
      <c r="C1707" s="23">
        <v>17</v>
      </c>
      <c r="D1707" s="23">
        <v>3</v>
      </c>
      <c r="E1707" s="98" t="s">
        <v>49</v>
      </c>
      <c r="F1707" s="98" t="s">
        <v>102</v>
      </c>
      <c r="G1707" s="98" t="s">
        <v>4488</v>
      </c>
      <c r="H1707" s="98" t="s">
        <v>899</v>
      </c>
      <c r="I1707" s="98" t="s">
        <v>10043</v>
      </c>
      <c r="J1707" s="99">
        <v>45678</v>
      </c>
      <c r="K1707" s="107">
        <v>1200000000</v>
      </c>
      <c r="L1707" s="98" t="s">
        <v>901</v>
      </c>
      <c r="M1707" s="23">
        <v>1800</v>
      </c>
      <c r="N1707" s="23">
        <v>1</v>
      </c>
      <c r="O1707" s="107">
        <v>1200000000</v>
      </c>
      <c r="P1707" s="23">
        <v>30</v>
      </c>
      <c r="Q1707" s="23">
        <v>1</v>
      </c>
      <c r="R1707" s="23">
        <v>2</v>
      </c>
      <c r="S1707" s="23">
        <v>8.01</v>
      </c>
      <c r="T1707" s="47">
        <v>858.53748250000001</v>
      </c>
      <c r="U1707" s="98" t="s">
        <v>881</v>
      </c>
      <c r="V1707" s="98" t="s">
        <v>3139</v>
      </c>
      <c r="W1707" s="69">
        <f t="shared" si="52"/>
        <v>3.3961474341359126</v>
      </c>
    </row>
    <row r="1708" spans="1:23">
      <c r="A1708">
        <f t="shared" si="53"/>
        <v>1367</v>
      </c>
      <c r="B1708" s="99">
        <v>44408</v>
      </c>
      <c r="C1708" s="23">
        <v>18</v>
      </c>
      <c r="D1708" s="23">
        <v>4</v>
      </c>
      <c r="E1708" s="98" t="s">
        <v>49</v>
      </c>
      <c r="F1708" s="98" t="s">
        <v>53</v>
      </c>
      <c r="G1708" s="98" t="s">
        <v>4120</v>
      </c>
      <c r="H1708" s="98" t="s">
        <v>891</v>
      </c>
      <c r="I1708" s="98" t="s">
        <v>6498</v>
      </c>
      <c r="J1708" s="99">
        <v>45775</v>
      </c>
      <c r="K1708" s="107">
        <v>1500000000</v>
      </c>
      <c r="L1708" s="98" t="s">
        <v>902</v>
      </c>
      <c r="M1708" s="23">
        <v>1800</v>
      </c>
      <c r="N1708" s="23">
        <v>9</v>
      </c>
      <c r="O1708" s="107">
        <v>750000000</v>
      </c>
      <c r="P1708" s="23">
        <v>60</v>
      </c>
      <c r="Q1708" s="23">
        <v>1</v>
      </c>
      <c r="R1708" s="23">
        <v>2</v>
      </c>
      <c r="S1708" s="23">
        <v>9.89</v>
      </c>
      <c r="T1708" s="47">
        <v>1156.3119101700001</v>
      </c>
      <c r="U1708" s="98" t="s">
        <v>879</v>
      </c>
      <c r="V1708" s="98" t="s">
        <v>3139</v>
      </c>
      <c r="W1708" s="69">
        <f t="shared" si="52"/>
        <v>4.923422064635564</v>
      </c>
    </row>
    <row r="1709" spans="1:23">
      <c r="A1709">
        <f t="shared" si="53"/>
        <v>693</v>
      </c>
      <c r="B1709" s="99">
        <v>44408</v>
      </c>
      <c r="C1709" s="23">
        <v>19</v>
      </c>
      <c r="D1709" s="23">
        <v>4</v>
      </c>
      <c r="E1709" s="98" t="s">
        <v>49</v>
      </c>
      <c r="F1709" s="98" t="s">
        <v>53</v>
      </c>
      <c r="G1709" s="98" t="s">
        <v>4120</v>
      </c>
      <c r="H1709" s="98" t="s">
        <v>891</v>
      </c>
      <c r="I1709" s="98" t="s">
        <v>6979</v>
      </c>
      <c r="J1709" s="99">
        <v>45101</v>
      </c>
      <c r="K1709" s="107">
        <v>2000000000</v>
      </c>
      <c r="L1709" s="98" t="s">
        <v>903</v>
      </c>
      <c r="M1709" s="23">
        <v>1800</v>
      </c>
      <c r="N1709" s="23">
        <v>9</v>
      </c>
      <c r="O1709" s="107">
        <v>1000000000</v>
      </c>
      <c r="P1709" s="23">
        <v>60</v>
      </c>
      <c r="Q1709" s="23">
        <v>1</v>
      </c>
      <c r="R1709" s="23">
        <v>2</v>
      </c>
      <c r="S1709" s="23">
        <v>9.89</v>
      </c>
      <c r="T1709" s="47">
        <v>1313.4426993699999</v>
      </c>
      <c r="U1709" s="98" t="s">
        <v>879</v>
      </c>
      <c r="V1709" s="98" t="s">
        <v>3139</v>
      </c>
      <c r="W1709" s="69">
        <f t="shared" si="52"/>
        <v>2.8350969815396887</v>
      </c>
    </row>
    <row r="1710" spans="1:23">
      <c r="A1710">
        <f t="shared" si="53"/>
        <v>222</v>
      </c>
      <c r="B1710" s="99">
        <v>44408</v>
      </c>
      <c r="C1710" s="23">
        <v>20</v>
      </c>
      <c r="D1710" s="23">
        <v>1</v>
      </c>
      <c r="E1710" s="98" t="s">
        <v>49</v>
      </c>
      <c r="F1710" s="98" t="s">
        <v>207</v>
      </c>
      <c r="G1710" s="98" t="s">
        <v>4120</v>
      </c>
      <c r="H1710" s="98" t="s">
        <v>877</v>
      </c>
      <c r="I1710" s="98" t="s">
        <v>10133</v>
      </c>
      <c r="J1710" s="99">
        <v>44630</v>
      </c>
      <c r="K1710" s="107">
        <v>500000000</v>
      </c>
      <c r="L1710" s="98" t="s">
        <v>4494</v>
      </c>
      <c r="M1710" s="23">
        <v>720</v>
      </c>
      <c r="N1710" s="23">
        <v>9</v>
      </c>
      <c r="O1710" s="107">
        <v>250000000</v>
      </c>
      <c r="P1710" s="23">
        <v>30</v>
      </c>
      <c r="Q1710" s="23">
        <v>1</v>
      </c>
      <c r="R1710" s="23">
        <v>2</v>
      </c>
      <c r="S1710" s="23">
        <v>6.23</v>
      </c>
      <c r="T1710" s="47">
        <v>167.02916667</v>
      </c>
      <c r="U1710" s="98" t="s">
        <v>879</v>
      </c>
      <c r="V1710" s="98" t="s">
        <v>3139</v>
      </c>
      <c r="W1710" s="69">
        <f t="shared" si="52"/>
        <v>0.11549650514416403</v>
      </c>
    </row>
    <row r="1711" spans="1:23">
      <c r="A1711">
        <f t="shared" si="53"/>
        <v>730</v>
      </c>
      <c r="B1711" s="99">
        <v>44408</v>
      </c>
      <c r="C1711" s="23">
        <v>21</v>
      </c>
      <c r="D1711" s="23">
        <v>9</v>
      </c>
      <c r="E1711" s="98" t="s">
        <v>49</v>
      </c>
      <c r="F1711" s="98" t="s">
        <v>53</v>
      </c>
      <c r="G1711" s="98" t="s">
        <v>4120</v>
      </c>
      <c r="H1711" s="98" t="s">
        <v>891</v>
      </c>
      <c r="I1711" s="98" t="s">
        <v>6463</v>
      </c>
      <c r="J1711" s="99">
        <v>45138</v>
      </c>
      <c r="K1711" s="107">
        <v>2000000000</v>
      </c>
      <c r="L1711" s="98" t="s">
        <v>4495</v>
      </c>
      <c r="M1711" s="23">
        <v>1800</v>
      </c>
      <c r="N1711" s="23">
        <v>9</v>
      </c>
      <c r="O1711" s="107">
        <v>1000000000</v>
      </c>
      <c r="P1711" s="23">
        <v>90</v>
      </c>
      <c r="Q1711" s="23">
        <v>1</v>
      </c>
      <c r="R1711" s="23">
        <v>2</v>
      </c>
      <c r="S1711" s="23">
        <v>7.73</v>
      </c>
      <c r="T1711" s="47">
        <v>1360.96174058</v>
      </c>
      <c r="U1711" s="98" t="s">
        <v>879</v>
      </c>
      <c r="V1711" s="98" t="s">
        <v>3139</v>
      </c>
      <c r="W1711" s="69">
        <f t="shared" si="52"/>
        <v>3.0945131368517584</v>
      </c>
    </row>
    <row r="1712" spans="1:23">
      <c r="A1712">
        <f t="shared" si="53"/>
        <v>3148</v>
      </c>
      <c r="B1712" s="99">
        <v>44408</v>
      </c>
      <c r="C1712" s="23">
        <v>22</v>
      </c>
      <c r="D1712" s="23">
        <v>9</v>
      </c>
      <c r="E1712" s="98" t="s">
        <v>49</v>
      </c>
      <c r="F1712" s="98" t="s">
        <v>885</v>
      </c>
      <c r="G1712" s="98" t="s">
        <v>4496</v>
      </c>
      <c r="H1712" s="98" t="s">
        <v>4497</v>
      </c>
      <c r="I1712" s="98" t="s">
        <v>10304</v>
      </c>
      <c r="J1712" s="99">
        <v>47556</v>
      </c>
      <c r="K1712" s="107">
        <v>554998785</v>
      </c>
      <c r="L1712" s="98" t="s">
        <v>50</v>
      </c>
      <c r="M1712" s="23">
        <v>7200</v>
      </c>
      <c r="N1712" s="23">
        <v>1</v>
      </c>
      <c r="O1712" s="107">
        <v>277499393</v>
      </c>
      <c r="P1712" s="23">
        <v>30</v>
      </c>
      <c r="Q1712" s="23">
        <v>1</v>
      </c>
      <c r="R1712" s="23">
        <v>1</v>
      </c>
      <c r="S1712" s="23">
        <v>5.75</v>
      </c>
      <c r="T1712" s="47">
        <v>513.77687500000002</v>
      </c>
      <c r="U1712" s="98" t="s">
        <v>886</v>
      </c>
      <c r="V1712" s="98" t="s">
        <v>3139</v>
      </c>
      <c r="W1712" s="69">
        <f t="shared" si="52"/>
        <v>5.0377061408039649</v>
      </c>
    </row>
    <row r="1713" spans="1:23">
      <c r="A1713">
        <f t="shared" si="53"/>
        <v>249</v>
      </c>
      <c r="B1713" s="99">
        <v>44408</v>
      </c>
      <c r="C1713" s="23">
        <v>23</v>
      </c>
      <c r="D1713" s="23">
        <v>1</v>
      </c>
      <c r="E1713" s="98" t="s">
        <v>49</v>
      </c>
      <c r="F1713" s="98" t="s">
        <v>207</v>
      </c>
      <c r="G1713" s="98" t="s">
        <v>4120</v>
      </c>
      <c r="H1713" s="98" t="s">
        <v>877</v>
      </c>
      <c r="I1713" s="98" t="s">
        <v>10305</v>
      </c>
      <c r="J1713" s="99">
        <v>44657</v>
      </c>
      <c r="K1713" s="107">
        <v>3000000000</v>
      </c>
      <c r="L1713" s="98" t="s">
        <v>4498</v>
      </c>
      <c r="M1713" s="23">
        <v>720</v>
      </c>
      <c r="N1713" s="23">
        <v>9</v>
      </c>
      <c r="O1713" s="107">
        <v>1500000000</v>
      </c>
      <c r="P1713" s="23">
        <v>30</v>
      </c>
      <c r="Q1713" s="23">
        <v>1</v>
      </c>
      <c r="R1713" s="23">
        <v>2</v>
      </c>
      <c r="S1713" s="23">
        <v>6.23</v>
      </c>
      <c r="T1713" s="47">
        <v>1287.8971448</v>
      </c>
      <c r="U1713" s="98" t="s">
        <v>879</v>
      </c>
      <c r="V1713" s="98" t="s">
        <v>3139</v>
      </c>
      <c r="W1713" s="69">
        <f t="shared" si="52"/>
        <v>0.99885875740367791</v>
      </c>
    </row>
    <row r="1714" spans="1:23">
      <c r="A1714">
        <f t="shared" si="53"/>
        <v>825</v>
      </c>
      <c r="B1714" s="99">
        <v>44408</v>
      </c>
      <c r="C1714" s="23">
        <v>24</v>
      </c>
      <c r="D1714" s="23">
        <v>1</v>
      </c>
      <c r="E1714" s="98" t="s">
        <v>49</v>
      </c>
      <c r="F1714" s="98" t="s">
        <v>207</v>
      </c>
      <c r="G1714" s="98" t="s">
        <v>4120</v>
      </c>
      <c r="H1714" s="98" t="s">
        <v>7817</v>
      </c>
      <c r="I1714" s="98" t="s">
        <v>6044</v>
      </c>
      <c r="J1714" s="99">
        <v>45233</v>
      </c>
      <c r="K1714" s="107">
        <v>1000000000</v>
      </c>
      <c r="L1714" s="98" t="s">
        <v>7818</v>
      </c>
      <c r="M1714" s="23">
        <v>1080</v>
      </c>
      <c r="N1714" s="23">
        <v>9</v>
      </c>
      <c r="O1714" s="107">
        <v>1000000000</v>
      </c>
      <c r="P1714" s="23">
        <v>30</v>
      </c>
      <c r="Q1714" s="23">
        <v>1</v>
      </c>
      <c r="R1714" s="23">
        <v>2</v>
      </c>
      <c r="S1714" s="23">
        <v>1.99</v>
      </c>
      <c r="T1714" s="47">
        <v>934.71808390000001</v>
      </c>
      <c r="U1714" s="98" t="s">
        <v>881</v>
      </c>
      <c r="V1714" s="98" t="s">
        <v>3139</v>
      </c>
      <c r="W1714" s="69">
        <f t="shared" si="52"/>
        <v>2.4019178391393226</v>
      </c>
    </row>
    <row r="1715" spans="1:23">
      <c r="A1715">
        <f t="shared" si="53"/>
        <v>7062</v>
      </c>
      <c r="B1715" s="99">
        <v>44408</v>
      </c>
      <c r="C1715" s="23">
        <v>25</v>
      </c>
      <c r="D1715" s="23">
        <v>9</v>
      </c>
      <c r="E1715" s="98" t="s">
        <v>49</v>
      </c>
      <c r="F1715" s="98" t="s">
        <v>885</v>
      </c>
      <c r="G1715" s="98" t="s">
        <v>4488</v>
      </c>
      <c r="H1715" s="98" t="s">
        <v>7819</v>
      </c>
      <c r="I1715" s="98" t="s">
        <v>6253</v>
      </c>
      <c r="J1715" s="99">
        <v>51470</v>
      </c>
      <c r="K1715" s="107">
        <v>322083159</v>
      </c>
      <c r="L1715" s="98" t="s">
        <v>50</v>
      </c>
      <c r="M1715" s="23">
        <v>7200</v>
      </c>
      <c r="N1715" s="23">
        <v>1</v>
      </c>
      <c r="O1715" s="107">
        <v>161041579</v>
      </c>
      <c r="P1715" s="23">
        <v>30</v>
      </c>
      <c r="Q1715" s="23">
        <v>1</v>
      </c>
      <c r="R1715" s="23">
        <v>2</v>
      </c>
      <c r="S1715" s="23">
        <v>5.75</v>
      </c>
      <c r="T1715" s="47">
        <v>311.34705500000001</v>
      </c>
      <c r="U1715" s="98" t="s">
        <v>886</v>
      </c>
      <c r="V1715" s="98" t="s">
        <v>3139</v>
      </c>
      <c r="W1715" s="69">
        <f t="shared" si="52"/>
        <v>6.8485089786139852</v>
      </c>
    </row>
    <row r="1716" spans="1:23">
      <c r="A1716">
        <f t="shared" si="53"/>
        <v>7062</v>
      </c>
      <c r="B1716" s="99">
        <v>44408</v>
      </c>
      <c r="C1716" s="23">
        <v>26</v>
      </c>
      <c r="D1716" s="23">
        <v>9</v>
      </c>
      <c r="E1716" s="98" t="s">
        <v>49</v>
      </c>
      <c r="F1716" s="98" t="s">
        <v>885</v>
      </c>
      <c r="G1716" s="98" t="s">
        <v>4488</v>
      </c>
      <c r="H1716" s="98" t="s">
        <v>7819</v>
      </c>
      <c r="I1716" s="98" t="s">
        <v>6253</v>
      </c>
      <c r="J1716" s="99">
        <v>51470</v>
      </c>
      <c r="K1716" s="107">
        <v>470736925</v>
      </c>
      <c r="L1716" s="98" t="s">
        <v>50</v>
      </c>
      <c r="M1716" s="23">
        <v>7200</v>
      </c>
      <c r="N1716" s="23">
        <v>1</v>
      </c>
      <c r="O1716" s="107">
        <v>235368463</v>
      </c>
      <c r="P1716" s="23">
        <v>30</v>
      </c>
      <c r="Q1716" s="23">
        <v>1</v>
      </c>
      <c r="R1716" s="23">
        <v>2</v>
      </c>
      <c r="S1716" s="23">
        <v>5.75</v>
      </c>
      <c r="T1716" s="47">
        <v>455.04569300000003</v>
      </c>
      <c r="U1716" s="98" t="s">
        <v>886</v>
      </c>
      <c r="V1716" s="98" t="s">
        <v>3139</v>
      </c>
      <c r="W1716" s="69">
        <f t="shared" si="52"/>
        <v>10.009359215522764</v>
      </c>
    </row>
    <row r="1717" spans="1:23">
      <c r="A1717">
        <f t="shared" si="53"/>
        <v>1429</v>
      </c>
      <c r="B1717" s="99">
        <v>44408</v>
      </c>
      <c r="C1717" s="23">
        <v>27</v>
      </c>
      <c r="D1717" s="23">
        <v>4</v>
      </c>
      <c r="E1717" s="98" t="s">
        <v>49</v>
      </c>
      <c r="F1717" s="98" t="s">
        <v>108</v>
      </c>
      <c r="G1717" s="98" t="s">
        <v>4488</v>
      </c>
      <c r="H1717" s="98" t="s">
        <v>874</v>
      </c>
      <c r="I1717" s="98" t="s">
        <v>6100</v>
      </c>
      <c r="J1717" s="99">
        <v>45837</v>
      </c>
      <c r="K1717" s="107">
        <v>7998927000</v>
      </c>
      <c r="L1717" s="98" t="s">
        <v>10906</v>
      </c>
      <c r="M1717" s="23">
        <v>1440</v>
      </c>
      <c r="N1717" s="23">
        <v>1</v>
      </c>
      <c r="O1717" s="107">
        <v>3999463500</v>
      </c>
      <c r="P1717" s="23">
        <v>30</v>
      </c>
      <c r="Q1717" s="23">
        <v>1</v>
      </c>
      <c r="R1717" s="23">
        <v>2</v>
      </c>
      <c r="S1717" s="23">
        <v>4.91</v>
      </c>
      <c r="T1717" s="47">
        <v>7833.4183123000003</v>
      </c>
      <c r="U1717" s="98" t="s">
        <v>881</v>
      </c>
      <c r="V1717" s="98" t="s">
        <v>3139</v>
      </c>
      <c r="W1717" s="69">
        <f t="shared" si="52"/>
        <v>34.866399485227966</v>
      </c>
    </row>
    <row r="1718" spans="1:23">
      <c r="A1718">
        <f t="shared" si="53"/>
        <v>918</v>
      </c>
      <c r="B1718" s="99">
        <v>44408</v>
      </c>
      <c r="C1718" s="23">
        <v>1</v>
      </c>
      <c r="D1718" s="23">
        <v>4</v>
      </c>
      <c r="E1718" s="98" t="s">
        <v>49</v>
      </c>
      <c r="F1718" s="98" t="s">
        <v>53</v>
      </c>
      <c r="G1718" s="98" t="s">
        <v>4259</v>
      </c>
      <c r="H1718" s="98" t="s">
        <v>904</v>
      </c>
      <c r="I1718" s="98" t="s">
        <v>9952</v>
      </c>
      <c r="J1718" s="99">
        <v>45326</v>
      </c>
      <c r="K1718" s="107">
        <v>300000000</v>
      </c>
      <c r="L1718" s="98" t="s">
        <v>906</v>
      </c>
      <c r="M1718" s="23">
        <v>1800</v>
      </c>
      <c r="N1718" s="23">
        <v>2</v>
      </c>
      <c r="O1718" s="107">
        <v>71000000</v>
      </c>
      <c r="P1718" s="23">
        <v>90</v>
      </c>
      <c r="Q1718" s="23">
        <v>2</v>
      </c>
      <c r="R1718" s="23">
        <v>2</v>
      </c>
      <c r="S1718" s="23">
        <v>6.31</v>
      </c>
      <c r="T1718" s="47">
        <v>167.89561596000001</v>
      </c>
      <c r="U1718" s="98" t="s">
        <v>905</v>
      </c>
      <c r="V1718" s="98" t="s">
        <v>3139</v>
      </c>
      <c r="W1718" s="69">
        <f t="shared" si="52"/>
        <v>0.48007113200448831</v>
      </c>
    </row>
    <row r="1719" spans="1:23">
      <c r="A1719">
        <f t="shared" si="53"/>
        <v>995</v>
      </c>
      <c r="B1719" s="99">
        <v>44408</v>
      </c>
      <c r="C1719" s="23">
        <v>2</v>
      </c>
      <c r="D1719" s="23">
        <v>4</v>
      </c>
      <c r="E1719" s="98" t="s">
        <v>49</v>
      </c>
      <c r="F1719" s="98" t="s">
        <v>53</v>
      </c>
      <c r="G1719" s="98" t="s">
        <v>4259</v>
      </c>
      <c r="H1719" s="98" t="s">
        <v>907</v>
      </c>
      <c r="I1719" s="98" t="s">
        <v>10116</v>
      </c>
      <c r="J1719" s="99">
        <v>45403</v>
      </c>
      <c r="K1719" s="107">
        <v>200000000</v>
      </c>
      <c r="L1719" s="98" t="s">
        <v>908</v>
      </c>
      <c r="M1719" s="23">
        <v>1800</v>
      </c>
      <c r="N1719" s="23">
        <v>2</v>
      </c>
      <c r="O1719" s="107">
        <v>71000000</v>
      </c>
      <c r="P1719" s="23">
        <v>90</v>
      </c>
      <c r="Q1719" s="23">
        <v>2</v>
      </c>
      <c r="R1719" s="23">
        <v>2</v>
      </c>
      <c r="S1719" s="23">
        <v>6.31</v>
      </c>
      <c r="T1719" s="47">
        <v>110.44552256</v>
      </c>
      <c r="U1719" s="98" t="s">
        <v>909</v>
      </c>
      <c r="V1719" s="98" t="s">
        <v>3139</v>
      </c>
      <c r="W1719" s="69">
        <f t="shared" si="52"/>
        <v>0.34229042386660707</v>
      </c>
    </row>
    <row r="1720" spans="1:23">
      <c r="A1720">
        <f t="shared" si="53"/>
        <v>1135</v>
      </c>
      <c r="B1720" s="99">
        <v>44408</v>
      </c>
      <c r="C1720" s="23">
        <v>3</v>
      </c>
      <c r="D1720" s="23">
        <v>4</v>
      </c>
      <c r="E1720" s="98" t="s">
        <v>49</v>
      </c>
      <c r="F1720" s="98" t="s">
        <v>53</v>
      </c>
      <c r="G1720" s="98" t="s">
        <v>4499</v>
      </c>
      <c r="H1720" s="98" t="s">
        <v>907</v>
      </c>
      <c r="I1720" s="98" t="s">
        <v>10306</v>
      </c>
      <c r="J1720" s="99">
        <v>45543</v>
      </c>
      <c r="K1720" s="107">
        <v>200000000</v>
      </c>
      <c r="L1720" s="98" t="s">
        <v>910</v>
      </c>
      <c r="M1720" s="23">
        <v>1800</v>
      </c>
      <c r="N1720" s="23">
        <v>2</v>
      </c>
      <c r="O1720" s="107">
        <v>71000000</v>
      </c>
      <c r="P1720" s="23">
        <v>90</v>
      </c>
      <c r="Q1720" s="23">
        <v>2</v>
      </c>
      <c r="R1720" s="23">
        <v>2</v>
      </c>
      <c r="S1720" s="23">
        <v>6.31</v>
      </c>
      <c r="T1720" s="47">
        <v>131.17575904</v>
      </c>
      <c r="U1720" s="98" t="s">
        <v>193</v>
      </c>
      <c r="V1720" s="98" t="s">
        <v>3139</v>
      </c>
      <c r="W1720" s="69">
        <f t="shared" si="52"/>
        <v>0.46373833835169231</v>
      </c>
    </row>
    <row r="1721" spans="1:23">
      <c r="A1721">
        <f t="shared" si="53"/>
        <v>1183</v>
      </c>
      <c r="B1721" s="99">
        <v>44408</v>
      </c>
      <c r="C1721" s="23">
        <v>4</v>
      </c>
      <c r="D1721" s="23">
        <v>4</v>
      </c>
      <c r="E1721" s="98" t="s">
        <v>49</v>
      </c>
      <c r="F1721" s="98" t="s">
        <v>53</v>
      </c>
      <c r="G1721" s="98" t="s">
        <v>4259</v>
      </c>
      <c r="H1721" s="98" t="s">
        <v>907</v>
      </c>
      <c r="I1721" s="98" t="s">
        <v>10220</v>
      </c>
      <c r="J1721" s="99">
        <v>45591</v>
      </c>
      <c r="K1721" s="107">
        <v>300000000</v>
      </c>
      <c r="L1721" s="98" t="s">
        <v>911</v>
      </c>
      <c r="M1721" s="23">
        <v>1800</v>
      </c>
      <c r="N1721" s="23">
        <v>2</v>
      </c>
      <c r="O1721" s="107">
        <v>71000000</v>
      </c>
      <c r="P1721" s="23">
        <v>90</v>
      </c>
      <c r="Q1721" s="23">
        <v>2</v>
      </c>
      <c r="R1721" s="23">
        <v>2</v>
      </c>
      <c r="S1721" s="23">
        <v>6.31</v>
      </c>
      <c r="T1721" s="47">
        <v>195.5476645</v>
      </c>
      <c r="U1721" s="98" t="s">
        <v>912</v>
      </c>
      <c r="V1721" s="98" t="s">
        <v>3139</v>
      </c>
      <c r="W1721" s="69">
        <f t="shared" si="52"/>
        <v>0.7205447067447357</v>
      </c>
    </row>
    <row r="1722" spans="1:23">
      <c r="A1722">
        <f t="shared" si="53"/>
        <v>1245</v>
      </c>
      <c r="B1722" s="99">
        <v>44408</v>
      </c>
      <c r="C1722" s="23">
        <v>5</v>
      </c>
      <c r="D1722" s="23">
        <v>4</v>
      </c>
      <c r="E1722" s="98" t="s">
        <v>49</v>
      </c>
      <c r="F1722" s="98" t="s">
        <v>53</v>
      </c>
      <c r="G1722" s="98" t="s">
        <v>4259</v>
      </c>
      <c r="H1722" s="98" t="s">
        <v>907</v>
      </c>
      <c r="I1722" s="98" t="s">
        <v>10307</v>
      </c>
      <c r="J1722" s="99">
        <v>45653</v>
      </c>
      <c r="K1722" s="107">
        <v>200000000</v>
      </c>
      <c r="L1722" s="98" t="s">
        <v>913</v>
      </c>
      <c r="M1722" s="23">
        <v>1800</v>
      </c>
      <c r="N1722" s="23">
        <v>2</v>
      </c>
      <c r="O1722" s="107">
        <v>71000000</v>
      </c>
      <c r="P1722" s="23">
        <v>90</v>
      </c>
      <c r="Q1722" s="23">
        <v>2</v>
      </c>
      <c r="R1722" s="23">
        <v>2</v>
      </c>
      <c r="S1722" s="23">
        <v>6.31</v>
      </c>
      <c r="T1722" s="47">
        <v>141.07655130000001</v>
      </c>
      <c r="U1722" s="98" t="s">
        <v>193</v>
      </c>
      <c r="V1722" s="98" t="s">
        <v>3139</v>
      </c>
      <c r="W1722" s="69">
        <f t="shared" si="52"/>
        <v>0.54707609726162276</v>
      </c>
    </row>
    <row r="1723" spans="1:23">
      <c r="A1723">
        <f t="shared" si="53"/>
        <v>1412</v>
      </c>
      <c r="B1723" s="99">
        <v>44408</v>
      </c>
      <c r="C1723" s="23">
        <v>6</v>
      </c>
      <c r="D1723" s="23">
        <v>4</v>
      </c>
      <c r="E1723" s="98" t="s">
        <v>49</v>
      </c>
      <c r="F1723" s="98" t="s">
        <v>53</v>
      </c>
      <c r="G1723" s="98" t="s">
        <v>4259</v>
      </c>
      <c r="H1723" s="98" t="s">
        <v>914</v>
      </c>
      <c r="I1723" s="98" t="s">
        <v>10308</v>
      </c>
      <c r="J1723" s="99">
        <v>45820</v>
      </c>
      <c r="K1723" s="107">
        <v>300000000</v>
      </c>
      <c r="L1723" s="98" t="s">
        <v>915</v>
      </c>
      <c r="M1723" s="23">
        <v>1800</v>
      </c>
      <c r="N1723" s="23">
        <v>2</v>
      </c>
      <c r="O1723" s="107">
        <v>71000000</v>
      </c>
      <c r="P1723" s="23">
        <v>90</v>
      </c>
      <c r="Q1723" s="23">
        <v>2</v>
      </c>
      <c r="R1723" s="23">
        <v>2</v>
      </c>
      <c r="S1723" s="23">
        <v>6.31</v>
      </c>
      <c r="T1723" s="47">
        <v>242.41266037</v>
      </c>
      <c r="U1723" s="98" t="s">
        <v>193</v>
      </c>
      <c r="V1723" s="98" t="s">
        <v>3139</v>
      </c>
      <c r="W1723" s="69">
        <f t="shared" si="52"/>
        <v>1.0661383082531748</v>
      </c>
    </row>
    <row r="1724" spans="1:23">
      <c r="A1724">
        <f t="shared" si="53"/>
        <v>1548</v>
      </c>
      <c r="B1724" s="99">
        <v>44408</v>
      </c>
      <c r="C1724" s="23">
        <v>7</v>
      </c>
      <c r="D1724" s="23">
        <v>4</v>
      </c>
      <c r="E1724" s="98" t="s">
        <v>49</v>
      </c>
      <c r="F1724" s="98" t="s">
        <v>53</v>
      </c>
      <c r="G1724" s="98" t="s">
        <v>4259</v>
      </c>
      <c r="H1724" s="98" t="s">
        <v>907</v>
      </c>
      <c r="I1724" s="98" t="s">
        <v>6614</v>
      </c>
      <c r="J1724" s="99">
        <v>45956</v>
      </c>
      <c r="K1724" s="107">
        <v>300000000</v>
      </c>
      <c r="L1724" s="98" t="s">
        <v>7820</v>
      </c>
      <c r="M1724" s="23">
        <v>1800</v>
      </c>
      <c r="N1724" s="23">
        <v>2</v>
      </c>
      <c r="O1724" s="107">
        <v>71000000</v>
      </c>
      <c r="P1724" s="23">
        <v>90</v>
      </c>
      <c r="Q1724" s="23">
        <v>2</v>
      </c>
      <c r="R1724" s="23">
        <v>2</v>
      </c>
      <c r="S1724" s="23">
        <v>4.8099999999999996</v>
      </c>
      <c r="T1724" s="47">
        <v>155.36903447999998</v>
      </c>
      <c r="U1724" s="98" t="s">
        <v>193</v>
      </c>
      <c r="V1724" s="98" t="s">
        <v>3139</v>
      </c>
      <c r="W1724" s="69">
        <f t="shared" si="52"/>
        <v>0.74913308413830593</v>
      </c>
    </row>
    <row r="1725" spans="1:23">
      <c r="A1725">
        <f t="shared" si="53"/>
        <v>1326</v>
      </c>
      <c r="B1725" s="99">
        <v>44408</v>
      </c>
      <c r="C1725" s="23">
        <v>8</v>
      </c>
      <c r="D1725" s="23">
        <v>4</v>
      </c>
      <c r="E1725" s="98" t="s">
        <v>49</v>
      </c>
      <c r="F1725" s="98" t="s">
        <v>53</v>
      </c>
      <c r="G1725" s="98" t="s">
        <v>4259</v>
      </c>
      <c r="H1725" s="98" t="s">
        <v>907</v>
      </c>
      <c r="I1725" s="98" t="s">
        <v>10288</v>
      </c>
      <c r="J1725" s="99">
        <v>45734</v>
      </c>
      <c r="K1725" s="107">
        <v>500000000</v>
      </c>
      <c r="L1725" s="98" t="s">
        <v>7821</v>
      </c>
      <c r="M1725" s="23">
        <v>1800</v>
      </c>
      <c r="N1725" s="23">
        <v>2</v>
      </c>
      <c r="O1725" s="107">
        <v>71000000</v>
      </c>
      <c r="P1725" s="23">
        <v>30</v>
      </c>
      <c r="Q1725" s="23">
        <v>2</v>
      </c>
      <c r="R1725" s="23">
        <v>2</v>
      </c>
      <c r="S1725" s="23">
        <v>5.61</v>
      </c>
      <c r="T1725" s="47">
        <v>400.84334237000002</v>
      </c>
      <c r="U1725" s="98" t="s">
        <v>193</v>
      </c>
      <c r="V1725" s="98" t="s">
        <v>3139</v>
      </c>
      <c r="W1725" s="69">
        <f t="shared" si="52"/>
        <v>1.6555479085160787</v>
      </c>
    </row>
    <row r="1726" spans="1:23">
      <c r="A1726">
        <f t="shared" si="53"/>
        <v>1514</v>
      </c>
      <c r="B1726" s="99">
        <v>44408</v>
      </c>
      <c r="C1726" s="23">
        <v>9</v>
      </c>
      <c r="D1726" s="23">
        <v>4</v>
      </c>
      <c r="E1726" s="98" t="s">
        <v>49</v>
      </c>
      <c r="F1726" s="98" t="s">
        <v>53</v>
      </c>
      <c r="G1726" s="98" t="s">
        <v>4259</v>
      </c>
      <c r="H1726" s="98" t="s">
        <v>907</v>
      </c>
      <c r="I1726" s="98" t="s">
        <v>6465</v>
      </c>
      <c r="J1726" s="99">
        <v>45922</v>
      </c>
      <c r="K1726" s="107">
        <v>400000000</v>
      </c>
      <c r="L1726" s="98" t="s">
        <v>4500</v>
      </c>
      <c r="M1726" s="23">
        <v>1800</v>
      </c>
      <c r="N1726" s="23">
        <v>2</v>
      </c>
      <c r="O1726" s="107">
        <v>71000000</v>
      </c>
      <c r="P1726" s="23">
        <v>30</v>
      </c>
      <c r="Q1726" s="23">
        <v>2</v>
      </c>
      <c r="R1726" s="23">
        <v>2</v>
      </c>
      <c r="S1726" s="23">
        <v>6.31</v>
      </c>
      <c r="T1726" s="47">
        <v>333.74719616000004</v>
      </c>
      <c r="U1726" s="98" t="s">
        <v>193</v>
      </c>
      <c r="V1726" s="98" t="s">
        <v>3139</v>
      </c>
      <c r="W1726" s="69">
        <f t="shared" si="52"/>
        <v>1.5738634691887041</v>
      </c>
    </row>
    <row r="1727" spans="1:23">
      <c r="A1727">
        <f t="shared" si="53"/>
        <v>1619</v>
      </c>
      <c r="B1727" s="99">
        <v>44408</v>
      </c>
      <c r="C1727" s="23">
        <v>10</v>
      </c>
      <c r="D1727" s="23">
        <v>4</v>
      </c>
      <c r="E1727" s="98" t="s">
        <v>49</v>
      </c>
      <c r="F1727" s="98" t="s">
        <v>53</v>
      </c>
      <c r="G1727" s="98" t="s">
        <v>4259</v>
      </c>
      <c r="H1727" s="98" t="s">
        <v>907</v>
      </c>
      <c r="I1727" s="98" t="s">
        <v>6442</v>
      </c>
      <c r="J1727" s="99">
        <v>46027</v>
      </c>
      <c r="K1727" s="107">
        <v>300000000</v>
      </c>
      <c r="L1727" s="98" t="s">
        <v>7822</v>
      </c>
      <c r="M1727" s="23">
        <v>1800</v>
      </c>
      <c r="N1727" s="23">
        <v>2</v>
      </c>
      <c r="O1727" s="107">
        <v>71000000</v>
      </c>
      <c r="P1727" s="23">
        <v>90</v>
      </c>
      <c r="Q1727" s="23">
        <v>2</v>
      </c>
      <c r="R1727" s="23">
        <v>2</v>
      </c>
      <c r="S1727" s="23">
        <v>6.31</v>
      </c>
      <c r="T1727" s="47">
        <v>271.17401975000001</v>
      </c>
      <c r="U1727" s="98" t="s">
        <v>7823</v>
      </c>
      <c r="V1727" s="98" t="s">
        <v>3139</v>
      </c>
      <c r="W1727" s="69">
        <f t="shared" si="52"/>
        <v>1.367472123428642</v>
      </c>
    </row>
    <row r="1728" spans="1:23">
      <c r="A1728">
        <f t="shared" si="53"/>
        <v>1697</v>
      </c>
      <c r="B1728" s="99">
        <v>44408</v>
      </c>
      <c r="C1728" s="23">
        <v>11</v>
      </c>
      <c r="D1728" s="23">
        <v>4</v>
      </c>
      <c r="E1728" s="98" t="s">
        <v>49</v>
      </c>
      <c r="F1728" s="98" t="s">
        <v>53</v>
      </c>
      <c r="G1728" s="98" t="s">
        <v>4259</v>
      </c>
      <c r="H1728" s="98" t="s">
        <v>907</v>
      </c>
      <c r="I1728" s="98" t="s">
        <v>6030</v>
      </c>
      <c r="J1728" s="99">
        <v>46105</v>
      </c>
      <c r="K1728" s="107">
        <v>300000000</v>
      </c>
      <c r="L1728" s="98" t="s">
        <v>7824</v>
      </c>
      <c r="M1728" s="23">
        <v>1800</v>
      </c>
      <c r="N1728" s="23">
        <v>2</v>
      </c>
      <c r="O1728" s="107">
        <v>71000000</v>
      </c>
      <c r="P1728" s="23">
        <v>90</v>
      </c>
      <c r="Q1728" s="23">
        <v>2</v>
      </c>
      <c r="R1728" s="23">
        <v>2</v>
      </c>
      <c r="S1728" s="23">
        <v>6.31</v>
      </c>
      <c r="T1728" s="47">
        <v>286.78451001999997</v>
      </c>
      <c r="U1728" s="98" t="s">
        <v>7825</v>
      </c>
      <c r="V1728" s="98" t="s">
        <v>3139</v>
      </c>
      <c r="W1728" s="69">
        <f t="shared" si="52"/>
        <v>1.5158669584333377</v>
      </c>
    </row>
    <row r="1729" spans="1:23">
      <c r="A1729">
        <f t="shared" si="53"/>
        <v>1719</v>
      </c>
      <c r="B1729" s="99">
        <v>44408</v>
      </c>
      <c r="C1729" s="23">
        <v>12</v>
      </c>
      <c r="D1729" s="23">
        <v>4</v>
      </c>
      <c r="E1729" s="98" t="s">
        <v>49</v>
      </c>
      <c r="F1729" s="98" t="s">
        <v>53</v>
      </c>
      <c r="G1729" s="98" t="s">
        <v>4259</v>
      </c>
      <c r="H1729" s="98" t="s">
        <v>907</v>
      </c>
      <c r="I1729" s="98" t="s">
        <v>6153</v>
      </c>
      <c r="J1729" s="99">
        <v>46127</v>
      </c>
      <c r="K1729" s="107">
        <v>500000000</v>
      </c>
      <c r="L1729" s="98" t="s">
        <v>7826</v>
      </c>
      <c r="M1729" s="23">
        <v>1800</v>
      </c>
      <c r="N1729" s="23">
        <v>2</v>
      </c>
      <c r="O1729" s="107">
        <v>71000000</v>
      </c>
      <c r="P1729" s="23">
        <v>30</v>
      </c>
      <c r="Q1729" s="23">
        <v>2</v>
      </c>
      <c r="R1729" s="23">
        <v>2</v>
      </c>
      <c r="S1729" s="23">
        <v>6.28</v>
      </c>
      <c r="T1729" s="47">
        <v>476.23905257000001</v>
      </c>
      <c r="U1729" s="98" t="s">
        <v>905</v>
      </c>
      <c r="V1729" s="98" t="s">
        <v>3139</v>
      </c>
      <c r="W1729" s="69">
        <f t="shared" si="52"/>
        <v>2.5499075589008209</v>
      </c>
    </row>
    <row r="1730" spans="1:23">
      <c r="A1730">
        <f t="shared" si="53"/>
        <v>1737</v>
      </c>
      <c r="B1730" s="99">
        <v>44408</v>
      </c>
      <c r="C1730" s="23">
        <v>13</v>
      </c>
      <c r="D1730" s="23">
        <v>4</v>
      </c>
      <c r="E1730" s="98" t="s">
        <v>49</v>
      </c>
      <c r="F1730" s="98" t="s">
        <v>53</v>
      </c>
      <c r="G1730" s="98" t="s">
        <v>4259</v>
      </c>
      <c r="H1730" s="98" t="s">
        <v>10309</v>
      </c>
      <c r="I1730" s="98" t="s">
        <v>6060</v>
      </c>
      <c r="J1730" s="99">
        <v>46145</v>
      </c>
      <c r="K1730" s="107">
        <v>400000000</v>
      </c>
      <c r="L1730" s="98" t="s">
        <v>10310</v>
      </c>
      <c r="M1730" s="23">
        <v>1800</v>
      </c>
      <c r="N1730" s="23">
        <v>2</v>
      </c>
      <c r="O1730" s="107">
        <v>71000000</v>
      </c>
      <c r="P1730" s="23">
        <v>30</v>
      </c>
      <c r="Q1730" s="23">
        <v>2</v>
      </c>
      <c r="R1730" s="23">
        <v>2</v>
      </c>
      <c r="S1730" s="23">
        <v>6.28</v>
      </c>
      <c r="T1730" s="47">
        <v>388.48209539999999</v>
      </c>
      <c r="U1730" s="98" t="s">
        <v>905</v>
      </c>
      <c r="V1730" s="98" t="s">
        <v>3139</v>
      </c>
      <c r="W1730" s="69">
        <f t="shared" ref="W1730:W1793" si="54">+T1730/SUM($T$2:$T$5848)*A1730</f>
        <v>2.1018144821304343</v>
      </c>
    </row>
    <row r="1731" spans="1:23">
      <c r="A1731">
        <f t="shared" ref="A1731:A1794" si="55">+J1731-B1731</f>
        <v>1773</v>
      </c>
      <c r="B1731" s="99">
        <v>44408</v>
      </c>
      <c r="C1731" s="23">
        <v>14</v>
      </c>
      <c r="D1731" s="23">
        <v>4</v>
      </c>
      <c r="E1731" s="98" t="s">
        <v>49</v>
      </c>
      <c r="F1731" s="98" t="s">
        <v>53</v>
      </c>
      <c r="G1731" s="98" t="s">
        <v>4259</v>
      </c>
      <c r="H1731" s="98" t="s">
        <v>904</v>
      </c>
      <c r="I1731" s="98" t="s">
        <v>6037</v>
      </c>
      <c r="J1731" s="99">
        <v>46181</v>
      </c>
      <c r="K1731" s="107">
        <v>300000000</v>
      </c>
      <c r="L1731" s="98" t="s">
        <v>10907</v>
      </c>
      <c r="M1731" s="23">
        <v>1800</v>
      </c>
      <c r="N1731" s="23">
        <v>2</v>
      </c>
      <c r="O1731" s="107">
        <v>71000000</v>
      </c>
      <c r="P1731" s="23">
        <v>30</v>
      </c>
      <c r="Q1731" s="23">
        <v>2</v>
      </c>
      <c r="R1731" s="23">
        <v>2</v>
      </c>
      <c r="S1731" s="23">
        <v>6.28</v>
      </c>
      <c r="T1731" s="47">
        <v>296.12879824999999</v>
      </c>
      <c r="U1731" s="98" t="s">
        <v>909</v>
      </c>
      <c r="V1731" s="98" t="s">
        <v>3139</v>
      </c>
      <c r="W1731" s="69">
        <f t="shared" si="54"/>
        <v>1.6353583542615844</v>
      </c>
    </row>
    <row r="1732" spans="1:23">
      <c r="A1732">
        <f t="shared" si="55"/>
        <v>1786</v>
      </c>
      <c r="B1732" s="99">
        <v>44408</v>
      </c>
      <c r="C1732" s="23">
        <v>15</v>
      </c>
      <c r="D1732" s="23">
        <v>4</v>
      </c>
      <c r="E1732" s="98" t="s">
        <v>49</v>
      </c>
      <c r="F1732" s="98" t="s">
        <v>53</v>
      </c>
      <c r="G1732" s="98" t="s">
        <v>4259</v>
      </c>
      <c r="H1732" s="98" t="s">
        <v>904</v>
      </c>
      <c r="I1732" s="98" t="s">
        <v>6086</v>
      </c>
      <c r="J1732" s="99">
        <v>46194</v>
      </c>
      <c r="K1732" s="107">
        <v>400000000</v>
      </c>
      <c r="L1732" s="98" t="s">
        <v>10908</v>
      </c>
      <c r="M1732" s="23">
        <v>1800</v>
      </c>
      <c r="N1732" s="23">
        <v>2</v>
      </c>
      <c r="O1732" s="107">
        <v>71000000</v>
      </c>
      <c r="P1732" s="23">
        <v>30</v>
      </c>
      <c r="Q1732" s="23">
        <v>2</v>
      </c>
      <c r="R1732" s="23">
        <v>2</v>
      </c>
      <c r="S1732" s="23">
        <v>6.28</v>
      </c>
      <c r="T1732" s="47">
        <v>393.94864752000001</v>
      </c>
      <c r="U1732" s="98" t="s">
        <v>905</v>
      </c>
      <c r="V1732" s="98" t="s">
        <v>3139</v>
      </c>
      <c r="W1732" s="69">
        <f t="shared" si="54"/>
        <v>2.1915158827157666</v>
      </c>
    </row>
    <row r="1733" spans="1:23">
      <c r="A1733">
        <f t="shared" si="55"/>
        <v>1817</v>
      </c>
      <c r="B1733" s="99">
        <v>44408</v>
      </c>
      <c r="C1733" s="23">
        <v>16</v>
      </c>
      <c r="D1733" s="23">
        <v>4</v>
      </c>
      <c r="E1733" s="98" t="s">
        <v>49</v>
      </c>
      <c r="F1733" s="98" t="s">
        <v>53</v>
      </c>
      <c r="G1733" s="98" t="s">
        <v>4259</v>
      </c>
      <c r="H1733" s="98" t="s">
        <v>12422</v>
      </c>
      <c r="I1733" s="98" t="s">
        <v>6204</v>
      </c>
      <c r="J1733" s="99">
        <v>46225</v>
      </c>
      <c r="K1733" s="107">
        <v>400000000</v>
      </c>
      <c r="L1733" s="98" t="s">
        <v>12423</v>
      </c>
      <c r="M1733" s="23">
        <v>1800</v>
      </c>
      <c r="N1733" s="23">
        <v>2</v>
      </c>
      <c r="O1733" s="107">
        <v>71000000</v>
      </c>
      <c r="P1733" s="23">
        <v>30</v>
      </c>
      <c r="Q1733" s="23">
        <v>2</v>
      </c>
      <c r="R1733" s="23">
        <v>2</v>
      </c>
      <c r="S1733" s="23">
        <v>6.28</v>
      </c>
      <c r="T1733" s="47">
        <v>400.55657232999999</v>
      </c>
      <c r="U1733" s="98" t="s">
        <v>193</v>
      </c>
      <c r="V1733" s="98" t="s">
        <v>3139</v>
      </c>
      <c r="W1733" s="69">
        <f t="shared" si="54"/>
        <v>2.2669520986437837</v>
      </c>
    </row>
    <row r="1734" spans="1:23">
      <c r="A1734">
        <f t="shared" si="55"/>
        <v>1968</v>
      </c>
      <c r="B1734" s="99">
        <v>44408</v>
      </c>
      <c r="C1734" s="23">
        <v>1</v>
      </c>
      <c r="D1734" s="23">
        <v>5</v>
      </c>
      <c r="E1734" s="98" t="s">
        <v>49</v>
      </c>
      <c r="F1734" s="98" t="s">
        <v>164</v>
      </c>
      <c r="G1734" s="98" t="s">
        <v>4120</v>
      </c>
      <c r="H1734" s="98" t="s">
        <v>916</v>
      </c>
      <c r="I1734" s="98" t="s">
        <v>10271</v>
      </c>
      <c r="J1734" s="99">
        <v>46376</v>
      </c>
      <c r="K1734" s="107">
        <v>20000000</v>
      </c>
      <c r="L1734" s="98" t="s">
        <v>917</v>
      </c>
      <c r="M1734" s="23">
        <v>120</v>
      </c>
      <c r="N1734" s="23">
        <v>1</v>
      </c>
      <c r="O1734" s="107">
        <v>1400000</v>
      </c>
      <c r="P1734" s="23">
        <v>180</v>
      </c>
      <c r="Q1734" s="23">
        <v>1</v>
      </c>
      <c r="R1734" s="23">
        <v>2</v>
      </c>
      <c r="S1734" s="23">
        <v>1.93</v>
      </c>
      <c r="T1734" s="47">
        <v>11</v>
      </c>
      <c r="U1734" s="98" t="s">
        <v>918</v>
      </c>
      <c r="V1734" s="98" t="s">
        <v>3139</v>
      </c>
      <c r="W1734" s="69">
        <f t="shared" si="54"/>
        <v>6.7428163833148466E-2</v>
      </c>
    </row>
    <row r="1735" spans="1:23">
      <c r="A1735">
        <f t="shared" si="55"/>
        <v>115</v>
      </c>
      <c r="B1735" s="99">
        <v>44408</v>
      </c>
      <c r="C1735" s="23">
        <v>2</v>
      </c>
      <c r="D1735" s="23">
        <v>5</v>
      </c>
      <c r="E1735" s="98" t="s">
        <v>49</v>
      </c>
      <c r="F1735" s="98" t="s">
        <v>164</v>
      </c>
      <c r="G1735" s="98" t="s">
        <v>4120</v>
      </c>
      <c r="H1735" s="98" t="s">
        <v>916</v>
      </c>
      <c r="I1735" s="98" t="s">
        <v>6697</v>
      </c>
      <c r="J1735" s="99">
        <v>44523</v>
      </c>
      <c r="K1735" s="107">
        <v>15000000</v>
      </c>
      <c r="L1735" s="98" t="s">
        <v>919</v>
      </c>
      <c r="M1735" s="23">
        <v>60</v>
      </c>
      <c r="N1735" s="23">
        <v>1</v>
      </c>
      <c r="O1735" s="107">
        <v>2000000</v>
      </c>
      <c r="P1735" s="23">
        <v>180</v>
      </c>
      <c r="Q1735" s="23">
        <v>1</v>
      </c>
      <c r="R1735" s="23">
        <v>2</v>
      </c>
      <c r="S1735" s="23">
        <v>5.43</v>
      </c>
      <c r="T1735" s="47">
        <v>1.5</v>
      </c>
      <c r="U1735" s="98" t="s">
        <v>918</v>
      </c>
      <c r="V1735" s="98" t="s">
        <v>3139</v>
      </c>
      <c r="W1735" s="69">
        <f t="shared" si="54"/>
        <v>5.3729481990105841E-4</v>
      </c>
    </row>
    <row r="1736" spans="1:23">
      <c r="A1736">
        <f t="shared" si="55"/>
        <v>331</v>
      </c>
      <c r="B1736" s="99">
        <v>44408</v>
      </c>
      <c r="C1736" s="23">
        <v>3</v>
      </c>
      <c r="D1736" s="23">
        <v>5</v>
      </c>
      <c r="E1736" s="98" t="s">
        <v>49</v>
      </c>
      <c r="F1736" s="98" t="s">
        <v>164</v>
      </c>
      <c r="G1736" s="98" t="s">
        <v>4120</v>
      </c>
      <c r="H1736" s="98" t="s">
        <v>916</v>
      </c>
      <c r="I1736" s="98" t="s">
        <v>10312</v>
      </c>
      <c r="J1736" s="99">
        <v>44739</v>
      </c>
      <c r="K1736" s="107">
        <v>13500000</v>
      </c>
      <c r="L1736" s="98" t="s">
        <v>920</v>
      </c>
      <c r="M1736" s="23">
        <v>72</v>
      </c>
      <c r="N1736" s="23">
        <v>1</v>
      </c>
      <c r="O1736" s="107">
        <v>11300000</v>
      </c>
      <c r="P1736" s="23">
        <v>180</v>
      </c>
      <c r="Q1736" s="23">
        <v>1</v>
      </c>
      <c r="R1736" s="23">
        <v>2</v>
      </c>
      <c r="S1736" s="23">
        <v>1.96</v>
      </c>
      <c r="T1736" s="47">
        <v>2.7</v>
      </c>
      <c r="U1736" s="98" t="s">
        <v>918</v>
      </c>
      <c r="V1736" s="98" t="s">
        <v>3139</v>
      </c>
      <c r="W1736" s="69">
        <f t="shared" si="54"/>
        <v>2.7836543799743532E-3</v>
      </c>
    </row>
    <row r="1737" spans="1:23">
      <c r="A1737">
        <f t="shared" si="55"/>
        <v>53</v>
      </c>
      <c r="B1737" s="99">
        <v>44408</v>
      </c>
      <c r="C1737" s="23">
        <v>4</v>
      </c>
      <c r="D1737" s="23">
        <v>5</v>
      </c>
      <c r="E1737" s="98" t="s">
        <v>49</v>
      </c>
      <c r="F1737" s="98" t="s">
        <v>164</v>
      </c>
      <c r="G1737" s="98" t="s">
        <v>4120</v>
      </c>
      <c r="H1737" s="98" t="s">
        <v>916</v>
      </c>
      <c r="I1737" s="98" t="s">
        <v>10313</v>
      </c>
      <c r="J1737" s="99">
        <v>44461</v>
      </c>
      <c r="K1737" s="107">
        <v>9000000</v>
      </c>
      <c r="L1737" s="98" t="s">
        <v>921</v>
      </c>
      <c r="M1737" s="23">
        <v>60</v>
      </c>
      <c r="N1737" s="23">
        <v>1</v>
      </c>
      <c r="O1737" s="107">
        <v>27500000</v>
      </c>
      <c r="P1737" s="23">
        <v>180</v>
      </c>
      <c r="Q1737" s="23">
        <v>1</v>
      </c>
      <c r="R1737" s="23">
        <v>2</v>
      </c>
      <c r="S1737" s="23">
        <v>1.96</v>
      </c>
      <c r="T1737" s="47">
        <v>2.25</v>
      </c>
      <c r="U1737" s="98" t="s">
        <v>918</v>
      </c>
      <c r="V1737" s="98" t="s">
        <v>3139</v>
      </c>
      <c r="W1737" s="69">
        <f t="shared" si="54"/>
        <v>3.7143424506203601E-4</v>
      </c>
    </row>
    <row r="1738" spans="1:23">
      <c r="A1738">
        <f t="shared" si="55"/>
        <v>30</v>
      </c>
      <c r="B1738" s="99">
        <v>44408</v>
      </c>
      <c r="C1738" s="23">
        <v>5</v>
      </c>
      <c r="D1738" s="23">
        <v>5</v>
      </c>
      <c r="E1738" s="98" t="s">
        <v>49</v>
      </c>
      <c r="F1738" s="98" t="s">
        <v>164</v>
      </c>
      <c r="G1738" s="98" t="s">
        <v>4120</v>
      </c>
      <c r="H1738" s="98" t="s">
        <v>916</v>
      </c>
      <c r="I1738" s="98" t="s">
        <v>10314</v>
      </c>
      <c r="J1738" s="99">
        <v>44438</v>
      </c>
      <c r="K1738" s="107">
        <v>12000000</v>
      </c>
      <c r="L1738" s="98" t="s">
        <v>922</v>
      </c>
      <c r="M1738" s="23">
        <v>72</v>
      </c>
      <c r="N1738" s="23">
        <v>1</v>
      </c>
      <c r="O1738" s="107">
        <v>10000000</v>
      </c>
      <c r="P1738" s="23">
        <v>180</v>
      </c>
      <c r="Q1738" s="23">
        <v>1</v>
      </c>
      <c r="R1738" s="23">
        <v>2</v>
      </c>
      <c r="S1738" s="23">
        <v>5.45</v>
      </c>
      <c r="T1738" s="47">
        <v>1.2</v>
      </c>
      <c r="U1738" s="98" t="s">
        <v>918</v>
      </c>
      <c r="V1738" s="98" t="s">
        <v>3139</v>
      </c>
      <c r="W1738" s="69">
        <f t="shared" si="54"/>
        <v>1.1213109284891653E-4</v>
      </c>
    </row>
    <row r="1739" spans="1:23">
      <c r="A1739">
        <f t="shared" si="55"/>
        <v>5</v>
      </c>
      <c r="B1739" s="99">
        <v>44408</v>
      </c>
      <c r="C1739" s="23">
        <v>6</v>
      </c>
      <c r="D1739" s="23">
        <v>5</v>
      </c>
      <c r="E1739" s="98" t="s">
        <v>49</v>
      </c>
      <c r="F1739" s="98" t="s">
        <v>164</v>
      </c>
      <c r="G1739" s="98" t="s">
        <v>4120</v>
      </c>
      <c r="H1739" s="98" t="s">
        <v>916</v>
      </c>
      <c r="I1739" s="98" t="s">
        <v>10315</v>
      </c>
      <c r="J1739" s="99">
        <v>44413</v>
      </c>
      <c r="K1739" s="107">
        <v>6000000</v>
      </c>
      <c r="L1739" s="98" t="s">
        <v>923</v>
      </c>
      <c r="M1739" s="23">
        <v>60</v>
      </c>
      <c r="N1739" s="23">
        <v>1</v>
      </c>
      <c r="O1739" s="107">
        <v>8000000</v>
      </c>
      <c r="P1739" s="23">
        <v>180</v>
      </c>
      <c r="Q1739" s="23">
        <v>1</v>
      </c>
      <c r="R1739" s="23">
        <v>2</v>
      </c>
      <c r="S1739" s="23">
        <v>2.08</v>
      </c>
      <c r="T1739" s="47">
        <v>1.5</v>
      </c>
      <c r="U1739" s="98" t="s">
        <v>918</v>
      </c>
      <c r="V1739" s="98" t="s">
        <v>3139</v>
      </c>
      <c r="W1739" s="69">
        <f t="shared" si="54"/>
        <v>2.336064434352428E-5</v>
      </c>
    </row>
    <row r="1740" spans="1:23">
      <c r="A1740">
        <f t="shared" si="55"/>
        <v>349</v>
      </c>
      <c r="B1740" s="99">
        <v>44408</v>
      </c>
      <c r="C1740" s="23">
        <v>7</v>
      </c>
      <c r="D1740" s="23">
        <v>5</v>
      </c>
      <c r="E1740" s="98" t="s">
        <v>49</v>
      </c>
      <c r="F1740" s="98" t="s">
        <v>164</v>
      </c>
      <c r="G1740" s="98" t="s">
        <v>4120</v>
      </c>
      <c r="H1740" s="98" t="s">
        <v>916</v>
      </c>
      <c r="I1740" s="98" t="s">
        <v>10316</v>
      </c>
      <c r="J1740" s="99">
        <v>44757</v>
      </c>
      <c r="K1740" s="107">
        <v>20000000</v>
      </c>
      <c r="L1740" s="98" t="s">
        <v>924</v>
      </c>
      <c r="M1740" s="23">
        <v>72</v>
      </c>
      <c r="N1740" s="23">
        <v>1</v>
      </c>
      <c r="O1740" s="107">
        <v>10000000</v>
      </c>
      <c r="P1740" s="23">
        <v>180</v>
      </c>
      <c r="Q1740" s="23">
        <v>1</v>
      </c>
      <c r="R1740" s="23">
        <v>2</v>
      </c>
      <c r="S1740" s="23">
        <v>2</v>
      </c>
      <c r="T1740" s="47">
        <v>3.999031</v>
      </c>
      <c r="U1740" s="98" t="s">
        <v>918</v>
      </c>
      <c r="V1740" s="98" t="s">
        <v>3139</v>
      </c>
      <c r="W1740" s="69">
        <f t="shared" si="54"/>
        <v>4.3471412503326874E-3</v>
      </c>
    </row>
    <row r="1741" spans="1:23">
      <c r="A1741">
        <f t="shared" si="55"/>
        <v>-9</v>
      </c>
      <c r="B1741" s="99">
        <v>44408</v>
      </c>
      <c r="C1741" s="23">
        <v>8</v>
      </c>
      <c r="D1741" s="23">
        <v>5</v>
      </c>
      <c r="E1741" s="98" t="s">
        <v>49</v>
      </c>
      <c r="F1741" s="98" t="s">
        <v>164</v>
      </c>
      <c r="G1741" s="98" t="s">
        <v>4120</v>
      </c>
      <c r="H1741" s="98" t="s">
        <v>916</v>
      </c>
      <c r="I1741" s="98" t="s">
        <v>10317</v>
      </c>
      <c r="J1741" s="99">
        <v>44399</v>
      </c>
      <c r="K1741" s="107">
        <v>23000000</v>
      </c>
      <c r="L1741" s="98" t="s">
        <v>925</v>
      </c>
      <c r="M1741" s="23">
        <v>60</v>
      </c>
      <c r="N1741" s="23">
        <v>1</v>
      </c>
      <c r="O1741" s="107">
        <v>9000000</v>
      </c>
      <c r="P1741" s="23">
        <v>180</v>
      </c>
      <c r="Q1741" s="23">
        <v>1</v>
      </c>
      <c r="R1741" s="23">
        <v>2</v>
      </c>
      <c r="S1741" s="23">
        <v>1.93</v>
      </c>
      <c r="T1741" s="47">
        <v>2.1051950000000001</v>
      </c>
      <c r="U1741" s="98" t="s">
        <v>918</v>
      </c>
      <c r="V1741" s="98" t="s">
        <v>3139</v>
      </c>
      <c r="W1741" s="69">
        <f t="shared" si="54"/>
        <v>-5.9014454002518713E-5</v>
      </c>
    </row>
    <row r="1742" spans="1:23">
      <c r="A1742">
        <f t="shared" si="55"/>
        <v>32</v>
      </c>
      <c r="B1742" s="99">
        <v>44408</v>
      </c>
      <c r="C1742" s="23">
        <v>9</v>
      </c>
      <c r="D1742" s="23">
        <v>5</v>
      </c>
      <c r="E1742" s="98" t="s">
        <v>49</v>
      </c>
      <c r="F1742" s="98" t="s">
        <v>164</v>
      </c>
      <c r="G1742" s="98" t="s">
        <v>4120</v>
      </c>
      <c r="H1742" s="98" t="s">
        <v>916</v>
      </c>
      <c r="I1742" s="98" t="s">
        <v>9944</v>
      </c>
      <c r="J1742" s="99">
        <v>44440</v>
      </c>
      <c r="K1742" s="107">
        <v>36000000</v>
      </c>
      <c r="L1742" s="98" t="s">
        <v>926</v>
      </c>
      <c r="M1742" s="23">
        <v>60</v>
      </c>
      <c r="N1742" s="23">
        <v>1</v>
      </c>
      <c r="O1742" s="107">
        <v>10000000</v>
      </c>
      <c r="P1742" s="23">
        <v>180</v>
      </c>
      <c r="Q1742" s="23">
        <v>1</v>
      </c>
      <c r="R1742" s="23">
        <v>2</v>
      </c>
      <c r="S1742" s="23">
        <v>1.95</v>
      </c>
      <c r="T1742" s="47">
        <v>3.8010000000000002</v>
      </c>
      <c r="U1742" s="98" t="s">
        <v>918</v>
      </c>
      <c r="V1742" s="98" t="s">
        <v>3139</v>
      </c>
      <c r="W1742" s="69">
        <f t="shared" si="54"/>
        <v>3.7885358570553937E-4</v>
      </c>
    </row>
    <row r="1743" spans="1:23">
      <c r="A1743">
        <f t="shared" si="55"/>
        <v>415</v>
      </c>
      <c r="B1743" s="99">
        <v>44408</v>
      </c>
      <c r="C1743" s="23">
        <v>10</v>
      </c>
      <c r="D1743" s="23">
        <v>5</v>
      </c>
      <c r="E1743" s="98" t="s">
        <v>49</v>
      </c>
      <c r="F1743" s="98" t="s">
        <v>164</v>
      </c>
      <c r="G1743" s="98" t="s">
        <v>4120</v>
      </c>
      <c r="H1743" s="98" t="s">
        <v>916</v>
      </c>
      <c r="I1743" s="98" t="s">
        <v>10318</v>
      </c>
      <c r="J1743" s="99">
        <v>44823</v>
      </c>
      <c r="K1743" s="107">
        <v>10000000</v>
      </c>
      <c r="L1743" s="98" t="s">
        <v>927</v>
      </c>
      <c r="M1743" s="23">
        <v>72</v>
      </c>
      <c r="N1743" s="23">
        <v>1</v>
      </c>
      <c r="O1743" s="107">
        <v>10000000</v>
      </c>
      <c r="P1743" s="23">
        <v>180</v>
      </c>
      <c r="Q1743" s="23">
        <v>1</v>
      </c>
      <c r="R1743" s="23">
        <v>2</v>
      </c>
      <c r="S1743" s="23">
        <v>1.96</v>
      </c>
      <c r="T1743" s="47">
        <v>3.3333360000000001</v>
      </c>
      <c r="U1743" s="98" t="s">
        <v>918</v>
      </c>
      <c r="V1743" s="98" t="s">
        <v>3139</v>
      </c>
      <c r="W1743" s="69">
        <f t="shared" si="54"/>
        <v>4.3087445147984432E-3</v>
      </c>
    </row>
    <row r="1744" spans="1:23">
      <c r="A1744">
        <f t="shared" si="55"/>
        <v>159</v>
      </c>
      <c r="B1744" s="99">
        <v>44408</v>
      </c>
      <c r="C1744" s="23">
        <v>11</v>
      </c>
      <c r="D1744" s="23">
        <v>5</v>
      </c>
      <c r="E1744" s="98" t="s">
        <v>49</v>
      </c>
      <c r="F1744" s="98" t="s">
        <v>164</v>
      </c>
      <c r="G1744" s="98" t="s">
        <v>4120</v>
      </c>
      <c r="H1744" s="98" t="s">
        <v>916</v>
      </c>
      <c r="I1744" s="98" t="s">
        <v>10319</v>
      </c>
      <c r="J1744" s="99">
        <v>44567</v>
      </c>
      <c r="K1744" s="107">
        <v>8000000</v>
      </c>
      <c r="L1744" s="98" t="s">
        <v>928</v>
      </c>
      <c r="M1744" s="23">
        <v>60</v>
      </c>
      <c r="N1744" s="23">
        <v>1</v>
      </c>
      <c r="O1744" s="107">
        <v>10000000</v>
      </c>
      <c r="P1744" s="23">
        <v>180</v>
      </c>
      <c r="Q1744" s="23">
        <v>1</v>
      </c>
      <c r="R1744" s="23">
        <v>2</v>
      </c>
      <c r="S1744" s="23">
        <v>1.99</v>
      </c>
      <c r="T1744" s="47">
        <v>1.6</v>
      </c>
      <c r="U1744" s="98" t="s">
        <v>918</v>
      </c>
      <c r="V1744" s="98" t="s">
        <v>3139</v>
      </c>
      <c r="W1744" s="69">
        <f t="shared" si="54"/>
        <v>7.9239305613234353E-4</v>
      </c>
    </row>
    <row r="1745" spans="1:23">
      <c r="A1745">
        <f t="shared" si="55"/>
        <v>201</v>
      </c>
      <c r="B1745" s="99">
        <v>44408</v>
      </c>
      <c r="C1745" s="23">
        <v>12</v>
      </c>
      <c r="D1745" s="23">
        <v>5</v>
      </c>
      <c r="E1745" s="98" t="s">
        <v>49</v>
      </c>
      <c r="F1745" s="98" t="s">
        <v>164</v>
      </c>
      <c r="G1745" s="98" t="s">
        <v>4120</v>
      </c>
      <c r="H1745" s="98" t="s">
        <v>916</v>
      </c>
      <c r="I1745" s="98" t="s">
        <v>10320</v>
      </c>
      <c r="J1745" s="99">
        <v>44609</v>
      </c>
      <c r="K1745" s="107">
        <v>6000000</v>
      </c>
      <c r="L1745" s="98" t="s">
        <v>929</v>
      </c>
      <c r="M1745" s="23">
        <v>60</v>
      </c>
      <c r="N1745" s="23">
        <v>1</v>
      </c>
      <c r="O1745" s="107">
        <v>13000000</v>
      </c>
      <c r="P1745" s="23">
        <v>180</v>
      </c>
      <c r="Q1745" s="23">
        <v>1</v>
      </c>
      <c r="R1745" s="23">
        <v>2</v>
      </c>
      <c r="S1745" s="23">
        <v>1.99</v>
      </c>
      <c r="T1745" s="47">
        <v>1.2</v>
      </c>
      <c r="U1745" s="98" t="s">
        <v>918</v>
      </c>
      <c r="V1745" s="98" t="s">
        <v>3139</v>
      </c>
      <c r="W1745" s="69">
        <f t="shared" si="54"/>
        <v>7.5127832208774078E-4</v>
      </c>
    </row>
    <row r="1746" spans="1:23">
      <c r="A1746">
        <f t="shared" si="55"/>
        <v>594</v>
      </c>
      <c r="B1746" s="99">
        <v>44408</v>
      </c>
      <c r="C1746" s="23">
        <v>13</v>
      </c>
      <c r="D1746" s="23">
        <v>5</v>
      </c>
      <c r="E1746" s="98" t="s">
        <v>49</v>
      </c>
      <c r="F1746" s="98" t="s">
        <v>164</v>
      </c>
      <c r="G1746" s="98" t="s">
        <v>4120</v>
      </c>
      <c r="H1746" s="98" t="s">
        <v>916</v>
      </c>
      <c r="I1746" s="98" t="s">
        <v>10321</v>
      </c>
      <c r="J1746" s="99">
        <v>45002</v>
      </c>
      <c r="K1746" s="107">
        <v>25000000</v>
      </c>
      <c r="L1746" s="98" t="s">
        <v>930</v>
      </c>
      <c r="M1746" s="23">
        <v>72</v>
      </c>
      <c r="N1746" s="23">
        <v>2</v>
      </c>
      <c r="O1746" s="107">
        <v>40000000</v>
      </c>
      <c r="P1746" s="23">
        <v>180</v>
      </c>
      <c r="Q1746" s="23">
        <v>1</v>
      </c>
      <c r="R1746" s="23">
        <v>2</v>
      </c>
      <c r="S1746" s="23">
        <v>5.46</v>
      </c>
      <c r="T1746" s="47">
        <v>8.3333320000000004</v>
      </c>
      <c r="U1746" s="98" t="s">
        <v>918</v>
      </c>
      <c r="V1746" s="98" t="s">
        <v>3139</v>
      </c>
      <c r="W1746" s="69">
        <f t="shared" si="54"/>
        <v>1.5418022799841981E-2</v>
      </c>
    </row>
    <row r="1747" spans="1:23">
      <c r="A1747">
        <f t="shared" si="55"/>
        <v>260</v>
      </c>
      <c r="B1747" s="99">
        <v>44408</v>
      </c>
      <c r="C1747" s="23">
        <v>14</v>
      </c>
      <c r="D1747" s="23">
        <v>5</v>
      </c>
      <c r="E1747" s="98" t="s">
        <v>49</v>
      </c>
      <c r="F1747" s="98" t="s">
        <v>164</v>
      </c>
      <c r="G1747" s="98" t="s">
        <v>4120</v>
      </c>
      <c r="H1747" s="98" t="s">
        <v>916</v>
      </c>
      <c r="I1747" s="98" t="s">
        <v>10322</v>
      </c>
      <c r="J1747" s="99">
        <v>44668</v>
      </c>
      <c r="K1747" s="107">
        <v>15000000</v>
      </c>
      <c r="L1747" s="98" t="s">
        <v>931</v>
      </c>
      <c r="M1747" s="23">
        <v>60</v>
      </c>
      <c r="N1747" s="23">
        <v>1</v>
      </c>
      <c r="O1747" s="107">
        <v>15000000</v>
      </c>
      <c r="P1747" s="23">
        <v>180</v>
      </c>
      <c r="Q1747" s="23">
        <v>1</v>
      </c>
      <c r="R1747" s="23">
        <v>2</v>
      </c>
      <c r="S1747" s="23">
        <v>1.93</v>
      </c>
      <c r="T1747" s="47">
        <v>3.75</v>
      </c>
      <c r="U1747" s="98" t="s">
        <v>918</v>
      </c>
      <c r="V1747" s="98" t="s">
        <v>3139</v>
      </c>
      <c r="W1747" s="69">
        <f t="shared" si="54"/>
        <v>3.0368837646581564E-3</v>
      </c>
    </row>
    <row r="1748" spans="1:23">
      <c r="A1748">
        <f t="shared" si="55"/>
        <v>264</v>
      </c>
      <c r="B1748" s="99">
        <v>44408</v>
      </c>
      <c r="C1748" s="23">
        <v>15</v>
      </c>
      <c r="D1748" s="23">
        <v>5</v>
      </c>
      <c r="E1748" s="98" t="s">
        <v>49</v>
      </c>
      <c r="F1748" s="98" t="s">
        <v>164</v>
      </c>
      <c r="G1748" s="98" t="s">
        <v>4120</v>
      </c>
      <c r="H1748" s="98" t="s">
        <v>916</v>
      </c>
      <c r="I1748" s="98" t="s">
        <v>10323</v>
      </c>
      <c r="J1748" s="99">
        <v>44672</v>
      </c>
      <c r="K1748" s="107">
        <v>6500000</v>
      </c>
      <c r="L1748" s="98" t="s">
        <v>932</v>
      </c>
      <c r="M1748" s="23">
        <v>60</v>
      </c>
      <c r="N1748" s="23">
        <v>2</v>
      </c>
      <c r="O1748" s="107">
        <v>12000000</v>
      </c>
      <c r="P1748" s="23">
        <v>180</v>
      </c>
      <c r="Q1748" s="23">
        <v>1</v>
      </c>
      <c r="R1748" s="23">
        <v>2</v>
      </c>
      <c r="S1748" s="23">
        <v>2.02</v>
      </c>
      <c r="T1748" s="47">
        <v>1.2990550000000001</v>
      </c>
      <c r="U1748" s="98" t="s">
        <v>918</v>
      </c>
      <c r="V1748" s="98" t="s">
        <v>3139</v>
      </c>
      <c r="W1748" s="69">
        <f t="shared" si="54"/>
        <v>1.0682060166862281E-3</v>
      </c>
    </row>
    <row r="1749" spans="1:23">
      <c r="A1749">
        <f t="shared" si="55"/>
        <v>264</v>
      </c>
      <c r="B1749" s="99">
        <v>44408</v>
      </c>
      <c r="C1749" s="23">
        <v>16</v>
      </c>
      <c r="D1749" s="23">
        <v>5</v>
      </c>
      <c r="E1749" s="98" t="s">
        <v>49</v>
      </c>
      <c r="F1749" s="98" t="s">
        <v>164</v>
      </c>
      <c r="G1749" s="98" t="s">
        <v>4120</v>
      </c>
      <c r="H1749" s="98" t="s">
        <v>916</v>
      </c>
      <c r="I1749" s="98" t="s">
        <v>10323</v>
      </c>
      <c r="J1749" s="99">
        <v>44672</v>
      </c>
      <c r="K1749" s="107">
        <v>6000000</v>
      </c>
      <c r="L1749" s="98" t="s">
        <v>933</v>
      </c>
      <c r="M1749" s="23">
        <v>60</v>
      </c>
      <c r="N1749" s="23">
        <v>1</v>
      </c>
      <c r="O1749" s="107">
        <v>12000000</v>
      </c>
      <c r="P1749" s="23">
        <v>180</v>
      </c>
      <c r="Q1749" s="23">
        <v>1</v>
      </c>
      <c r="R1749" s="23">
        <v>2</v>
      </c>
      <c r="S1749" s="23">
        <v>2.02</v>
      </c>
      <c r="T1749" s="47">
        <v>1.4998199999999999</v>
      </c>
      <c r="U1749" s="98" t="s">
        <v>918</v>
      </c>
      <c r="V1749" s="98" t="s">
        <v>3139</v>
      </c>
      <c r="W1749" s="69">
        <f t="shared" si="54"/>
        <v>1.2332940082955212E-3</v>
      </c>
    </row>
    <row r="1750" spans="1:23">
      <c r="A1750">
        <f t="shared" si="55"/>
        <v>306</v>
      </c>
      <c r="B1750" s="99">
        <v>44408</v>
      </c>
      <c r="C1750" s="23">
        <v>17</v>
      </c>
      <c r="D1750" s="23">
        <v>5</v>
      </c>
      <c r="E1750" s="98" t="s">
        <v>49</v>
      </c>
      <c r="F1750" s="98" t="s">
        <v>164</v>
      </c>
      <c r="G1750" s="98" t="s">
        <v>4120</v>
      </c>
      <c r="H1750" s="98" t="s">
        <v>916</v>
      </c>
      <c r="I1750" s="98" t="s">
        <v>10250</v>
      </c>
      <c r="J1750" s="99">
        <v>44714</v>
      </c>
      <c r="K1750" s="107">
        <v>70000000</v>
      </c>
      <c r="L1750" s="98" t="s">
        <v>934</v>
      </c>
      <c r="M1750" s="23">
        <v>60</v>
      </c>
      <c r="N1750" s="23">
        <v>1</v>
      </c>
      <c r="O1750" s="107">
        <v>13500000</v>
      </c>
      <c r="P1750" s="23">
        <v>180</v>
      </c>
      <c r="Q1750" s="23">
        <v>1</v>
      </c>
      <c r="R1750" s="23">
        <v>2</v>
      </c>
      <c r="S1750" s="23">
        <v>5.46</v>
      </c>
      <c r="T1750" s="47">
        <v>15.555555999999999</v>
      </c>
      <c r="U1750" s="98" t="s">
        <v>918</v>
      </c>
      <c r="V1750" s="98" t="s">
        <v>3139</v>
      </c>
      <c r="W1750" s="69">
        <f t="shared" si="54"/>
        <v>1.4826222700296425E-2</v>
      </c>
    </row>
    <row r="1751" spans="1:23">
      <c r="A1751">
        <f t="shared" si="55"/>
        <v>309</v>
      </c>
      <c r="B1751" s="99">
        <v>44408</v>
      </c>
      <c r="C1751" s="23">
        <v>18</v>
      </c>
      <c r="D1751" s="23">
        <v>5</v>
      </c>
      <c r="E1751" s="98" t="s">
        <v>49</v>
      </c>
      <c r="F1751" s="98" t="s">
        <v>164</v>
      </c>
      <c r="G1751" s="98" t="s">
        <v>4120</v>
      </c>
      <c r="H1751" s="98" t="s">
        <v>916</v>
      </c>
      <c r="I1751" s="98" t="s">
        <v>10324</v>
      </c>
      <c r="J1751" s="99">
        <v>44717</v>
      </c>
      <c r="K1751" s="107">
        <v>11000000</v>
      </c>
      <c r="L1751" s="98" t="s">
        <v>935</v>
      </c>
      <c r="M1751" s="23">
        <v>60</v>
      </c>
      <c r="N1751" s="23">
        <v>1</v>
      </c>
      <c r="O1751" s="107">
        <v>17500000</v>
      </c>
      <c r="P1751" s="23">
        <v>180</v>
      </c>
      <c r="Q1751" s="23">
        <v>1</v>
      </c>
      <c r="R1751" s="23">
        <v>2</v>
      </c>
      <c r="S1751" s="23">
        <v>1.96</v>
      </c>
      <c r="T1751" s="47">
        <v>2.2000000000000002</v>
      </c>
      <c r="U1751" s="98" t="s">
        <v>918</v>
      </c>
      <c r="V1751" s="98" t="s">
        <v>3139</v>
      </c>
      <c r="W1751" s="69">
        <f t="shared" si="54"/>
        <v>2.1174088032970407E-3</v>
      </c>
    </row>
    <row r="1752" spans="1:23">
      <c r="A1752">
        <f t="shared" si="55"/>
        <v>309</v>
      </c>
      <c r="B1752" s="99">
        <v>44408</v>
      </c>
      <c r="C1752" s="23">
        <v>19</v>
      </c>
      <c r="D1752" s="23">
        <v>5</v>
      </c>
      <c r="E1752" s="98" t="s">
        <v>49</v>
      </c>
      <c r="F1752" s="98" t="s">
        <v>164</v>
      </c>
      <c r="G1752" s="98" t="s">
        <v>4120</v>
      </c>
      <c r="H1752" s="98" t="s">
        <v>916</v>
      </c>
      <c r="I1752" s="98" t="s">
        <v>10324</v>
      </c>
      <c r="J1752" s="99">
        <v>44717</v>
      </c>
      <c r="K1752" s="107">
        <v>8000000</v>
      </c>
      <c r="L1752" s="98" t="s">
        <v>936</v>
      </c>
      <c r="M1752" s="23">
        <v>60</v>
      </c>
      <c r="N1752" s="23">
        <v>1</v>
      </c>
      <c r="O1752" s="107">
        <v>15000000</v>
      </c>
      <c r="P1752" s="23">
        <v>180</v>
      </c>
      <c r="Q1752" s="23">
        <v>1</v>
      </c>
      <c r="R1752" s="23">
        <v>2</v>
      </c>
      <c r="S1752" s="23">
        <v>1.96</v>
      </c>
      <c r="T1752" s="47">
        <v>3.2</v>
      </c>
      <c r="U1752" s="98" t="s">
        <v>918</v>
      </c>
      <c r="V1752" s="98" t="s">
        <v>3139</v>
      </c>
      <c r="W1752" s="69">
        <f t="shared" si="54"/>
        <v>3.0798673502502407E-3</v>
      </c>
    </row>
    <row r="1753" spans="1:23">
      <c r="A1753">
        <f t="shared" si="55"/>
        <v>316</v>
      </c>
      <c r="B1753" s="99">
        <v>44408</v>
      </c>
      <c r="C1753" s="23">
        <v>20</v>
      </c>
      <c r="D1753" s="23">
        <v>5</v>
      </c>
      <c r="E1753" s="98" t="s">
        <v>49</v>
      </c>
      <c r="F1753" s="98" t="s">
        <v>164</v>
      </c>
      <c r="G1753" s="98" t="s">
        <v>4120</v>
      </c>
      <c r="H1753" s="98" t="s">
        <v>916</v>
      </c>
      <c r="I1753" s="98" t="s">
        <v>10213</v>
      </c>
      <c r="J1753" s="99">
        <v>44724</v>
      </c>
      <c r="K1753" s="107">
        <v>18000000</v>
      </c>
      <c r="L1753" s="98" t="s">
        <v>937</v>
      </c>
      <c r="M1753" s="23">
        <v>60</v>
      </c>
      <c r="N1753" s="23">
        <v>2</v>
      </c>
      <c r="O1753" s="107">
        <v>15000000</v>
      </c>
      <c r="P1753" s="23">
        <v>180</v>
      </c>
      <c r="Q1753" s="23">
        <v>1</v>
      </c>
      <c r="R1753" s="23">
        <v>2</v>
      </c>
      <c r="S1753" s="23">
        <v>5.64</v>
      </c>
      <c r="T1753" s="47">
        <v>3.6</v>
      </c>
      <c r="U1753" s="98" t="s">
        <v>918</v>
      </c>
      <c r="V1753" s="98" t="s">
        <v>3139</v>
      </c>
      <c r="W1753" s="69">
        <f t="shared" si="54"/>
        <v>3.5433425340257625E-3</v>
      </c>
    </row>
    <row r="1754" spans="1:23">
      <c r="A1754">
        <f t="shared" si="55"/>
        <v>317</v>
      </c>
      <c r="B1754" s="99">
        <v>44408</v>
      </c>
      <c r="C1754" s="23">
        <v>21</v>
      </c>
      <c r="D1754" s="23">
        <v>5</v>
      </c>
      <c r="E1754" s="98" t="s">
        <v>49</v>
      </c>
      <c r="F1754" s="98" t="s">
        <v>164</v>
      </c>
      <c r="G1754" s="98" t="s">
        <v>4120</v>
      </c>
      <c r="H1754" s="98" t="s">
        <v>916</v>
      </c>
      <c r="I1754" s="98" t="s">
        <v>10325</v>
      </c>
      <c r="J1754" s="99">
        <v>44725</v>
      </c>
      <c r="K1754" s="107">
        <v>15000000</v>
      </c>
      <c r="L1754" s="98" t="s">
        <v>938</v>
      </c>
      <c r="M1754" s="23">
        <v>60</v>
      </c>
      <c r="N1754" s="23">
        <v>1</v>
      </c>
      <c r="O1754" s="107">
        <v>15000000</v>
      </c>
      <c r="P1754" s="23">
        <v>180</v>
      </c>
      <c r="Q1754" s="23">
        <v>1</v>
      </c>
      <c r="R1754" s="23">
        <v>2</v>
      </c>
      <c r="S1754" s="23">
        <v>2.14</v>
      </c>
      <c r="T1754" s="47">
        <v>3</v>
      </c>
      <c r="U1754" s="98" t="s">
        <v>918</v>
      </c>
      <c r="V1754" s="98" t="s">
        <v>3139</v>
      </c>
      <c r="W1754" s="69">
        <f t="shared" si="54"/>
        <v>2.9621297027588784E-3</v>
      </c>
    </row>
    <row r="1755" spans="1:23">
      <c r="A1755">
        <f t="shared" si="55"/>
        <v>325</v>
      </c>
      <c r="B1755" s="99">
        <v>44408</v>
      </c>
      <c r="C1755" s="23">
        <v>22</v>
      </c>
      <c r="D1755" s="23">
        <v>5</v>
      </c>
      <c r="E1755" s="98" t="s">
        <v>49</v>
      </c>
      <c r="F1755" s="98" t="s">
        <v>164</v>
      </c>
      <c r="G1755" s="98" t="s">
        <v>4120</v>
      </c>
      <c r="H1755" s="98" t="s">
        <v>916</v>
      </c>
      <c r="I1755" s="98" t="s">
        <v>7056</v>
      </c>
      <c r="J1755" s="99">
        <v>44733</v>
      </c>
      <c r="K1755" s="107">
        <v>15000000</v>
      </c>
      <c r="L1755" s="98" t="s">
        <v>939</v>
      </c>
      <c r="M1755" s="23">
        <v>60</v>
      </c>
      <c r="N1755" s="23">
        <v>2</v>
      </c>
      <c r="O1755" s="107">
        <v>20000000</v>
      </c>
      <c r="P1755" s="23">
        <v>180</v>
      </c>
      <c r="Q1755" s="23">
        <v>1</v>
      </c>
      <c r="R1755" s="23">
        <v>2</v>
      </c>
      <c r="S1755" s="23">
        <v>1.96</v>
      </c>
      <c r="T1755" s="47">
        <v>3</v>
      </c>
      <c r="U1755" s="98" t="s">
        <v>918</v>
      </c>
      <c r="V1755" s="98" t="s">
        <v>3139</v>
      </c>
      <c r="W1755" s="69">
        <f t="shared" si="54"/>
        <v>3.0368837646581564E-3</v>
      </c>
    </row>
    <row r="1756" spans="1:23">
      <c r="A1756">
        <f t="shared" si="55"/>
        <v>327</v>
      </c>
      <c r="B1756" s="99">
        <v>44408</v>
      </c>
      <c r="C1756" s="23">
        <v>23</v>
      </c>
      <c r="D1756" s="23">
        <v>5</v>
      </c>
      <c r="E1756" s="98" t="s">
        <v>49</v>
      </c>
      <c r="F1756" s="98" t="s">
        <v>164</v>
      </c>
      <c r="G1756" s="98" t="s">
        <v>4120</v>
      </c>
      <c r="H1756" s="98" t="s">
        <v>916</v>
      </c>
      <c r="I1756" s="98" t="s">
        <v>10326</v>
      </c>
      <c r="J1756" s="99">
        <v>44735</v>
      </c>
      <c r="K1756" s="107">
        <v>10000000</v>
      </c>
      <c r="L1756" s="98" t="s">
        <v>940</v>
      </c>
      <c r="M1756" s="23">
        <v>60</v>
      </c>
      <c r="N1756" s="23">
        <v>2</v>
      </c>
      <c r="O1756" s="107">
        <v>18000000</v>
      </c>
      <c r="P1756" s="23">
        <v>180</v>
      </c>
      <c r="Q1756" s="23">
        <v>1</v>
      </c>
      <c r="R1756" s="23">
        <v>2</v>
      </c>
      <c r="S1756" s="23">
        <v>1.96</v>
      </c>
      <c r="T1756" s="47">
        <v>2.4995599999999998</v>
      </c>
      <c r="U1756" s="98" t="s">
        <v>918</v>
      </c>
      <c r="V1756" s="98" t="s">
        <v>3139</v>
      </c>
      <c r="W1756" s="69">
        <f t="shared" si="54"/>
        <v>2.54586208284306E-3</v>
      </c>
    </row>
    <row r="1757" spans="1:23">
      <c r="A1757">
        <f t="shared" si="55"/>
        <v>327</v>
      </c>
      <c r="B1757" s="99">
        <v>44408</v>
      </c>
      <c r="C1757" s="23">
        <v>24</v>
      </c>
      <c r="D1757" s="23">
        <v>5</v>
      </c>
      <c r="E1757" s="98" t="s">
        <v>49</v>
      </c>
      <c r="F1757" s="98" t="s">
        <v>164</v>
      </c>
      <c r="G1757" s="98" t="s">
        <v>4120</v>
      </c>
      <c r="H1757" s="98" t="s">
        <v>916</v>
      </c>
      <c r="I1757" s="98" t="s">
        <v>10326</v>
      </c>
      <c r="J1757" s="99">
        <v>44735</v>
      </c>
      <c r="K1757" s="107">
        <v>12000000</v>
      </c>
      <c r="L1757" s="98" t="s">
        <v>941</v>
      </c>
      <c r="M1757" s="23">
        <v>60</v>
      </c>
      <c r="N1757" s="23">
        <v>1</v>
      </c>
      <c r="O1757" s="107">
        <v>29500000</v>
      </c>
      <c r="P1757" s="23">
        <v>180</v>
      </c>
      <c r="Q1757" s="23">
        <v>1</v>
      </c>
      <c r="R1757" s="23">
        <v>2</v>
      </c>
      <c r="S1757" s="23">
        <v>1.96</v>
      </c>
      <c r="T1757" s="47">
        <v>3</v>
      </c>
      <c r="U1757" s="98" t="s">
        <v>918</v>
      </c>
      <c r="V1757" s="98" t="s">
        <v>3139</v>
      </c>
      <c r="W1757" s="69">
        <f t="shared" si="54"/>
        <v>3.0555722801329757E-3</v>
      </c>
    </row>
    <row r="1758" spans="1:23">
      <c r="A1758">
        <f t="shared" si="55"/>
        <v>358</v>
      </c>
      <c r="B1758" s="99">
        <v>44408</v>
      </c>
      <c r="C1758" s="23">
        <v>25</v>
      </c>
      <c r="D1758" s="23">
        <v>5</v>
      </c>
      <c r="E1758" s="98" t="s">
        <v>49</v>
      </c>
      <c r="F1758" s="98" t="s">
        <v>164</v>
      </c>
      <c r="G1758" s="98" t="s">
        <v>4120</v>
      </c>
      <c r="H1758" s="98" t="s">
        <v>916</v>
      </c>
      <c r="I1758" s="98" t="s">
        <v>10327</v>
      </c>
      <c r="J1758" s="99">
        <v>44766</v>
      </c>
      <c r="K1758" s="107">
        <v>7500000</v>
      </c>
      <c r="L1758" s="98" t="s">
        <v>942</v>
      </c>
      <c r="M1758" s="23">
        <v>60</v>
      </c>
      <c r="N1758" s="23">
        <v>1</v>
      </c>
      <c r="O1758" s="107">
        <v>20000000</v>
      </c>
      <c r="P1758" s="23">
        <v>180</v>
      </c>
      <c r="Q1758" s="23">
        <v>1</v>
      </c>
      <c r="R1758" s="23">
        <v>2</v>
      </c>
      <c r="S1758" s="23">
        <v>1.93</v>
      </c>
      <c r="T1758" s="47">
        <v>3</v>
      </c>
      <c r="U1758" s="98" t="s">
        <v>918</v>
      </c>
      <c r="V1758" s="98" t="s">
        <v>3139</v>
      </c>
      <c r="W1758" s="69">
        <f t="shared" si="54"/>
        <v>3.3452442699926769E-3</v>
      </c>
    </row>
    <row r="1759" spans="1:23">
      <c r="A1759">
        <f t="shared" si="55"/>
        <v>1791</v>
      </c>
      <c r="B1759" s="99">
        <v>44408</v>
      </c>
      <c r="C1759" s="23">
        <v>26</v>
      </c>
      <c r="D1759" s="23">
        <v>5</v>
      </c>
      <c r="E1759" s="98" t="s">
        <v>49</v>
      </c>
      <c r="F1759" s="98" t="s">
        <v>164</v>
      </c>
      <c r="G1759" s="98" t="s">
        <v>4120</v>
      </c>
      <c r="H1759" s="98" t="s">
        <v>916</v>
      </c>
      <c r="I1759" s="98" t="s">
        <v>6256</v>
      </c>
      <c r="J1759" s="99">
        <v>46199</v>
      </c>
      <c r="K1759" s="107">
        <v>28800000</v>
      </c>
      <c r="L1759" s="98" t="s">
        <v>4501</v>
      </c>
      <c r="M1759" s="23">
        <v>72</v>
      </c>
      <c r="N1759" s="23">
        <v>1</v>
      </c>
      <c r="O1759" s="107">
        <v>250000000</v>
      </c>
      <c r="P1759" s="23">
        <v>180</v>
      </c>
      <c r="Q1759" s="23">
        <v>1</v>
      </c>
      <c r="R1759" s="23">
        <v>2</v>
      </c>
      <c r="S1759" s="23">
        <v>1.03</v>
      </c>
      <c r="T1759" s="47">
        <v>24</v>
      </c>
      <c r="U1759" s="98" t="s">
        <v>918</v>
      </c>
      <c r="V1759" s="98" t="s">
        <v>3139</v>
      </c>
      <c r="W1759" s="69">
        <f t="shared" si="54"/>
        <v>0.13388452486160635</v>
      </c>
    </row>
    <row r="1760" spans="1:23">
      <c r="A1760">
        <f t="shared" si="55"/>
        <v>1454</v>
      </c>
      <c r="B1760" s="99">
        <v>44408</v>
      </c>
      <c r="C1760" s="23">
        <v>27</v>
      </c>
      <c r="D1760" s="23">
        <v>5</v>
      </c>
      <c r="E1760" s="98" t="s">
        <v>49</v>
      </c>
      <c r="F1760" s="98" t="s">
        <v>164</v>
      </c>
      <c r="G1760" s="98" t="s">
        <v>4120</v>
      </c>
      <c r="H1760" s="98" t="s">
        <v>916</v>
      </c>
      <c r="I1760" s="98" t="s">
        <v>6291</v>
      </c>
      <c r="J1760" s="99">
        <v>45862</v>
      </c>
      <c r="K1760" s="107">
        <v>10000000</v>
      </c>
      <c r="L1760" s="98" t="s">
        <v>4502</v>
      </c>
      <c r="M1760" s="23">
        <v>48</v>
      </c>
      <c r="N1760" s="23">
        <v>1</v>
      </c>
      <c r="O1760" s="107">
        <v>200000000</v>
      </c>
      <c r="P1760" s="23">
        <v>180</v>
      </c>
      <c r="Q1760" s="23">
        <v>1</v>
      </c>
      <c r="R1760" s="23">
        <v>2</v>
      </c>
      <c r="S1760" s="23">
        <v>1</v>
      </c>
      <c r="T1760" s="47">
        <v>8.9480350000000008</v>
      </c>
      <c r="U1760" s="98" t="s">
        <v>918</v>
      </c>
      <c r="V1760" s="98" t="s">
        <v>3139</v>
      </c>
      <c r="W1760" s="69">
        <f t="shared" si="54"/>
        <v>4.0524310547336559E-2</v>
      </c>
    </row>
    <row r="1761" spans="1:23">
      <c r="A1761">
        <f t="shared" si="55"/>
        <v>755</v>
      </c>
      <c r="B1761" s="99">
        <v>44408</v>
      </c>
      <c r="C1761" s="23">
        <v>28</v>
      </c>
      <c r="D1761" s="23">
        <v>5</v>
      </c>
      <c r="E1761" s="98" t="s">
        <v>49</v>
      </c>
      <c r="F1761" s="98" t="s">
        <v>164</v>
      </c>
      <c r="G1761" s="98" t="s">
        <v>4120</v>
      </c>
      <c r="H1761" s="98" t="s">
        <v>916</v>
      </c>
      <c r="I1761" s="98" t="s">
        <v>6316</v>
      </c>
      <c r="J1761" s="99">
        <v>45163</v>
      </c>
      <c r="K1761" s="107">
        <v>51600000</v>
      </c>
      <c r="L1761" s="98" t="s">
        <v>943</v>
      </c>
      <c r="M1761" s="23">
        <v>72</v>
      </c>
      <c r="N1761" s="23">
        <v>1</v>
      </c>
      <c r="O1761" s="107">
        <v>40000000</v>
      </c>
      <c r="P1761" s="23">
        <v>90</v>
      </c>
      <c r="Q1761" s="23">
        <v>1</v>
      </c>
      <c r="R1761" s="23">
        <v>2</v>
      </c>
      <c r="S1761" s="23">
        <v>1.95</v>
      </c>
      <c r="T1761" s="47">
        <v>16.715482000000002</v>
      </c>
      <c r="U1761" s="98" t="s">
        <v>918</v>
      </c>
      <c r="V1761" s="98" t="s">
        <v>3139</v>
      </c>
      <c r="W1761" s="69">
        <f t="shared" si="54"/>
        <v>3.9308765956613249E-2</v>
      </c>
    </row>
    <row r="1762" spans="1:23">
      <c r="A1762">
        <f t="shared" si="55"/>
        <v>-55</v>
      </c>
      <c r="B1762" s="99">
        <v>44408</v>
      </c>
      <c r="C1762" s="23">
        <v>29</v>
      </c>
      <c r="D1762" s="23">
        <v>9</v>
      </c>
      <c r="E1762" s="98" t="s">
        <v>49</v>
      </c>
      <c r="F1762" s="98" t="s">
        <v>53</v>
      </c>
      <c r="G1762" s="98" t="s">
        <v>12424</v>
      </c>
      <c r="H1762" s="98" t="s">
        <v>12425</v>
      </c>
      <c r="I1762" s="98" t="s">
        <v>10067</v>
      </c>
      <c r="J1762" s="99">
        <v>44353</v>
      </c>
      <c r="K1762" s="107">
        <v>600000000</v>
      </c>
      <c r="L1762" s="98" t="s">
        <v>12426</v>
      </c>
      <c r="M1762" s="23">
        <v>36</v>
      </c>
      <c r="N1762" s="23">
        <v>1</v>
      </c>
      <c r="O1762" s="107">
        <v>600000000</v>
      </c>
      <c r="P1762" s="23">
        <v>90</v>
      </c>
      <c r="Q1762" s="23">
        <v>1</v>
      </c>
      <c r="R1762" s="23">
        <v>2</v>
      </c>
      <c r="S1762" s="23">
        <v>1.08</v>
      </c>
      <c r="T1762" s="47">
        <v>1.1868513700000001</v>
      </c>
      <c r="U1762" s="98" t="s">
        <v>85</v>
      </c>
      <c r="V1762" s="98" t="s">
        <v>3139</v>
      </c>
      <c r="W1762" s="69">
        <f t="shared" si="54"/>
        <v>-2.0332116011675998E-4</v>
      </c>
    </row>
    <row r="1763" spans="1:23">
      <c r="A1763">
        <f t="shared" si="55"/>
        <v>92</v>
      </c>
      <c r="B1763" s="99">
        <v>44408</v>
      </c>
      <c r="C1763" s="23">
        <v>1</v>
      </c>
      <c r="D1763" s="23">
        <v>9</v>
      </c>
      <c r="E1763" s="98" t="s">
        <v>49</v>
      </c>
      <c r="F1763" s="98" t="s">
        <v>53</v>
      </c>
      <c r="G1763" s="98" t="s">
        <v>4259</v>
      </c>
      <c r="H1763" s="98" t="s">
        <v>944</v>
      </c>
      <c r="I1763" s="98" t="s">
        <v>10225</v>
      </c>
      <c r="J1763" s="99">
        <v>44500</v>
      </c>
      <c r="K1763" s="107">
        <v>1500000000</v>
      </c>
      <c r="L1763" s="98" t="s">
        <v>945</v>
      </c>
      <c r="M1763" s="23">
        <v>1800</v>
      </c>
      <c r="N1763" s="23">
        <v>2</v>
      </c>
      <c r="O1763" s="107">
        <v>1500000000</v>
      </c>
      <c r="P1763" s="23">
        <v>90</v>
      </c>
      <c r="Q1763" s="23">
        <v>2</v>
      </c>
      <c r="R1763" s="23">
        <v>2</v>
      </c>
      <c r="S1763" s="23">
        <v>10</v>
      </c>
      <c r="T1763" s="47">
        <v>45</v>
      </c>
      <c r="U1763" s="98" t="s">
        <v>85</v>
      </c>
      <c r="V1763" s="98" t="s">
        <v>3139</v>
      </c>
      <c r="W1763" s="69">
        <f t="shared" si="54"/>
        <v>1.2895075677625401E-2</v>
      </c>
    </row>
    <row r="1764" spans="1:23">
      <c r="A1764">
        <f t="shared" si="55"/>
        <v>479</v>
      </c>
      <c r="B1764" s="99">
        <v>44408</v>
      </c>
      <c r="C1764" s="23">
        <v>2</v>
      </c>
      <c r="D1764" s="23">
        <v>9</v>
      </c>
      <c r="E1764" s="98" t="s">
        <v>49</v>
      </c>
      <c r="F1764" s="98" t="s">
        <v>53</v>
      </c>
      <c r="G1764" s="98" t="s">
        <v>4259</v>
      </c>
      <c r="H1764" s="98" t="s">
        <v>944</v>
      </c>
      <c r="I1764" s="98" t="s">
        <v>10328</v>
      </c>
      <c r="J1764" s="99">
        <v>44887</v>
      </c>
      <c r="K1764" s="107">
        <v>500000000</v>
      </c>
      <c r="L1764" s="98" t="s">
        <v>946</v>
      </c>
      <c r="M1764" s="23">
        <v>1800</v>
      </c>
      <c r="N1764" s="23">
        <v>2</v>
      </c>
      <c r="O1764" s="107">
        <v>500000000</v>
      </c>
      <c r="P1764" s="23">
        <v>90</v>
      </c>
      <c r="Q1764" s="23">
        <v>2</v>
      </c>
      <c r="R1764" s="23">
        <v>2</v>
      </c>
      <c r="S1764" s="23">
        <v>10</v>
      </c>
      <c r="T1764" s="47">
        <v>150</v>
      </c>
      <c r="U1764" s="98" t="s">
        <v>85</v>
      </c>
      <c r="V1764" s="98" t="s">
        <v>3139</v>
      </c>
      <c r="W1764" s="69">
        <f t="shared" si="54"/>
        <v>0.22379497281096258</v>
      </c>
    </row>
    <row r="1765" spans="1:23">
      <c r="A1765">
        <f t="shared" si="55"/>
        <v>725</v>
      </c>
      <c r="B1765" s="99">
        <v>44408</v>
      </c>
      <c r="C1765" s="23">
        <v>3</v>
      </c>
      <c r="D1765" s="23">
        <v>9</v>
      </c>
      <c r="E1765" s="98" t="s">
        <v>49</v>
      </c>
      <c r="F1765" s="98" t="s">
        <v>53</v>
      </c>
      <c r="G1765" s="98" t="s">
        <v>4259</v>
      </c>
      <c r="H1765" s="98" t="s">
        <v>944</v>
      </c>
      <c r="I1765" s="98" t="s">
        <v>10329</v>
      </c>
      <c r="J1765" s="99">
        <v>45133</v>
      </c>
      <c r="K1765" s="107">
        <v>130000000</v>
      </c>
      <c r="L1765" s="98" t="s">
        <v>947</v>
      </c>
      <c r="M1765" s="23">
        <v>1800</v>
      </c>
      <c r="N1765" s="23">
        <v>2</v>
      </c>
      <c r="O1765" s="107">
        <v>130000000</v>
      </c>
      <c r="P1765" s="23">
        <v>90</v>
      </c>
      <c r="Q1765" s="23">
        <v>2</v>
      </c>
      <c r="R1765" s="23">
        <v>2</v>
      </c>
      <c r="S1765" s="23">
        <v>9</v>
      </c>
      <c r="T1765" s="47">
        <v>57.388905999999999</v>
      </c>
      <c r="U1765" s="98" t="s">
        <v>85</v>
      </c>
      <c r="V1765" s="98" t="s">
        <v>3139</v>
      </c>
      <c r="W1765" s="69">
        <f t="shared" si="54"/>
        <v>0.12959537615856151</v>
      </c>
    </row>
    <row r="1766" spans="1:23">
      <c r="A1766">
        <f t="shared" si="55"/>
        <v>1004</v>
      </c>
      <c r="B1766" s="99">
        <v>44408</v>
      </c>
      <c r="C1766" s="23">
        <v>1</v>
      </c>
      <c r="D1766" s="23">
        <v>5</v>
      </c>
      <c r="E1766" s="98" t="s">
        <v>49</v>
      </c>
      <c r="F1766" s="98" t="s">
        <v>948</v>
      </c>
      <c r="G1766" s="98" t="s">
        <v>4120</v>
      </c>
      <c r="H1766" s="98" t="s">
        <v>949</v>
      </c>
      <c r="I1766" s="98" t="s">
        <v>6244</v>
      </c>
      <c r="J1766" s="99">
        <v>45412</v>
      </c>
      <c r="K1766" s="107">
        <v>300000000</v>
      </c>
      <c r="L1766" s="98" t="s">
        <v>950</v>
      </c>
      <c r="M1766" s="23">
        <v>3600</v>
      </c>
      <c r="N1766" s="23">
        <v>2</v>
      </c>
      <c r="O1766" s="107">
        <v>149219715</v>
      </c>
      <c r="P1766" s="23">
        <v>180</v>
      </c>
      <c r="Q1766" s="23">
        <v>2</v>
      </c>
      <c r="R1766" s="23">
        <v>2</v>
      </c>
      <c r="S1766" s="23">
        <v>2.7799999999999998E-2</v>
      </c>
      <c r="T1766" s="47">
        <v>74.253855999999999</v>
      </c>
      <c r="U1766" s="98" t="s">
        <v>951</v>
      </c>
      <c r="V1766" s="98" t="s">
        <v>3139</v>
      </c>
      <c r="W1766" s="69">
        <f t="shared" si="54"/>
        <v>0.23220751904478285</v>
      </c>
    </row>
    <row r="1767" spans="1:23">
      <c r="A1767">
        <f t="shared" si="55"/>
        <v>1032</v>
      </c>
      <c r="B1767" s="99">
        <v>44408</v>
      </c>
      <c r="C1767" s="23">
        <v>2</v>
      </c>
      <c r="D1767" s="23">
        <v>5</v>
      </c>
      <c r="E1767" s="98" t="s">
        <v>49</v>
      </c>
      <c r="F1767" s="98" t="s">
        <v>948</v>
      </c>
      <c r="G1767" s="98" t="s">
        <v>4120</v>
      </c>
      <c r="H1767" s="98" t="s">
        <v>949</v>
      </c>
      <c r="I1767" s="98" t="s">
        <v>10000</v>
      </c>
      <c r="J1767" s="99">
        <v>45440</v>
      </c>
      <c r="K1767" s="107">
        <v>200000000</v>
      </c>
      <c r="L1767" s="98" t="s">
        <v>952</v>
      </c>
      <c r="M1767" s="23">
        <v>3600</v>
      </c>
      <c r="N1767" s="23">
        <v>2</v>
      </c>
      <c r="O1767" s="107">
        <v>501250000</v>
      </c>
      <c r="P1767" s="23">
        <v>180</v>
      </c>
      <c r="Q1767" s="23">
        <v>2</v>
      </c>
      <c r="R1767" s="23">
        <v>2</v>
      </c>
      <c r="S1767" s="23">
        <v>2.87E-2</v>
      </c>
      <c r="T1767" s="47">
        <v>66.666668000000001</v>
      </c>
      <c r="U1767" s="98" t="s">
        <v>953</v>
      </c>
      <c r="V1767" s="98" t="s">
        <v>3139</v>
      </c>
      <c r="W1767" s="69">
        <f t="shared" si="54"/>
        <v>0.2142949817304956</v>
      </c>
    </row>
    <row r="1768" spans="1:23">
      <c r="A1768">
        <f t="shared" si="55"/>
        <v>1417</v>
      </c>
      <c r="B1768" s="99">
        <v>44408</v>
      </c>
      <c r="C1768" s="23">
        <v>3</v>
      </c>
      <c r="D1768" s="23">
        <v>5</v>
      </c>
      <c r="E1768" s="98" t="s">
        <v>49</v>
      </c>
      <c r="F1768" s="98" t="s">
        <v>948</v>
      </c>
      <c r="G1768" s="98" t="s">
        <v>4120</v>
      </c>
      <c r="H1768" s="98" t="s">
        <v>949</v>
      </c>
      <c r="I1768" s="98" t="s">
        <v>10331</v>
      </c>
      <c r="J1768" s="99">
        <v>45825</v>
      </c>
      <c r="K1768" s="107">
        <v>50000000</v>
      </c>
      <c r="L1768" s="98" t="s">
        <v>960</v>
      </c>
      <c r="M1768" s="23">
        <v>3600</v>
      </c>
      <c r="N1768" s="23">
        <v>2</v>
      </c>
      <c r="O1768" s="107">
        <v>110671500</v>
      </c>
      <c r="P1768" s="23">
        <v>180</v>
      </c>
      <c r="Q1768" s="23">
        <v>2</v>
      </c>
      <c r="R1768" s="23">
        <v>2</v>
      </c>
      <c r="S1768" s="23">
        <v>2.93E-2</v>
      </c>
      <c r="T1768" s="47">
        <v>25</v>
      </c>
      <c r="U1768" s="98" t="s">
        <v>961</v>
      </c>
      <c r="V1768" s="98" t="s">
        <v>3139</v>
      </c>
      <c r="W1768" s="69">
        <f t="shared" si="54"/>
        <v>0.11034011011591301</v>
      </c>
    </row>
    <row r="1769" spans="1:23">
      <c r="A1769">
        <f t="shared" si="55"/>
        <v>702</v>
      </c>
      <c r="B1769" s="99">
        <v>44408</v>
      </c>
      <c r="C1769" s="23">
        <v>4</v>
      </c>
      <c r="D1769" s="23">
        <v>5</v>
      </c>
      <c r="E1769" s="98" t="s">
        <v>49</v>
      </c>
      <c r="F1769" s="98" t="s">
        <v>948</v>
      </c>
      <c r="G1769" s="98" t="s">
        <v>4120</v>
      </c>
      <c r="H1769" s="98" t="s">
        <v>949</v>
      </c>
      <c r="I1769" s="98" t="s">
        <v>10332</v>
      </c>
      <c r="J1769" s="99">
        <v>45110</v>
      </c>
      <c r="K1769" s="107">
        <v>60000000</v>
      </c>
      <c r="L1769" s="98" t="s">
        <v>963</v>
      </c>
      <c r="M1769" s="23">
        <v>2880</v>
      </c>
      <c r="N1769" s="23">
        <v>2</v>
      </c>
      <c r="O1769" s="107">
        <v>166235302</v>
      </c>
      <c r="P1769" s="23">
        <v>180</v>
      </c>
      <c r="Q1769" s="23">
        <v>2</v>
      </c>
      <c r="R1769" s="23">
        <v>2</v>
      </c>
      <c r="S1769" s="23">
        <v>2.9100000000000001E-2</v>
      </c>
      <c r="T1769" s="47">
        <v>17.143000000000001</v>
      </c>
      <c r="U1769" s="98" t="s">
        <v>953</v>
      </c>
      <c r="V1769" s="98" t="s">
        <v>3139</v>
      </c>
      <c r="W1769" s="69">
        <f t="shared" si="54"/>
        <v>3.7484134831825035E-2</v>
      </c>
    </row>
    <row r="1770" spans="1:23">
      <c r="A1770">
        <f t="shared" si="55"/>
        <v>20</v>
      </c>
      <c r="B1770" s="99">
        <v>44408</v>
      </c>
      <c r="C1770" s="23">
        <v>5</v>
      </c>
      <c r="D1770" s="23">
        <v>5</v>
      </c>
      <c r="E1770" s="98" t="s">
        <v>49</v>
      </c>
      <c r="F1770" s="98" t="s">
        <v>948</v>
      </c>
      <c r="G1770" s="98" t="s">
        <v>4120</v>
      </c>
      <c r="H1770" s="98" t="s">
        <v>949</v>
      </c>
      <c r="I1770" s="98" t="s">
        <v>10333</v>
      </c>
      <c r="J1770" s="99">
        <v>44428</v>
      </c>
      <c r="K1770" s="107">
        <v>15000000</v>
      </c>
      <c r="L1770" s="98" t="s">
        <v>966</v>
      </c>
      <c r="M1770" s="23">
        <v>2160</v>
      </c>
      <c r="N1770" s="23">
        <v>1</v>
      </c>
      <c r="O1770" s="107">
        <v>0</v>
      </c>
      <c r="P1770" s="23">
        <v>180</v>
      </c>
      <c r="Q1770" s="23">
        <v>2</v>
      </c>
      <c r="R1770" s="23">
        <v>2</v>
      </c>
      <c r="S1770" s="23">
        <v>1E-3</v>
      </c>
      <c r="T1770" s="47">
        <v>1.1838299999999999</v>
      </c>
      <c r="U1770" s="98" t="s">
        <v>967</v>
      </c>
      <c r="V1770" s="98" t="s">
        <v>3139</v>
      </c>
      <c r="W1770" s="69">
        <f t="shared" si="54"/>
        <v>7.3746750915184927E-5</v>
      </c>
    </row>
    <row r="1771" spans="1:23">
      <c r="A1771">
        <f t="shared" si="55"/>
        <v>33</v>
      </c>
      <c r="B1771" s="99">
        <v>44408</v>
      </c>
      <c r="C1771" s="23">
        <v>6</v>
      </c>
      <c r="D1771" s="23">
        <v>5</v>
      </c>
      <c r="E1771" s="98" t="s">
        <v>49</v>
      </c>
      <c r="F1771" s="98" t="s">
        <v>948</v>
      </c>
      <c r="G1771" s="98" t="s">
        <v>4120</v>
      </c>
      <c r="H1771" s="98" t="s">
        <v>949</v>
      </c>
      <c r="I1771" s="98" t="s">
        <v>10334</v>
      </c>
      <c r="J1771" s="99">
        <v>44441</v>
      </c>
      <c r="K1771" s="107">
        <v>40000000</v>
      </c>
      <c r="L1771" s="98" t="s">
        <v>968</v>
      </c>
      <c r="M1771" s="23">
        <v>2160</v>
      </c>
      <c r="N1771" s="23">
        <v>2</v>
      </c>
      <c r="O1771" s="107">
        <v>14951159</v>
      </c>
      <c r="P1771" s="23">
        <v>180</v>
      </c>
      <c r="Q1771" s="23">
        <v>2</v>
      </c>
      <c r="R1771" s="23">
        <v>2</v>
      </c>
      <c r="S1771" s="23">
        <v>2.7699999999999999E-2</v>
      </c>
      <c r="T1771" s="47">
        <v>4.4482699999999999</v>
      </c>
      <c r="U1771" s="98" t="s">
        <v>969</v>
      </c>
      <c r="V1771" s="98" t="s">
        <v>3139</v>
      </c>
      <c r="W1771" s="69">
        <f t="shared" si="54"/>
        <v>4.5722359502146248E-4</v>
      </c>
    </row>
    <row r="1772" spans="1:23">
      <c r="A1772">
        <f t="shared" si="55"/>
        <v>764</v>
      </c>
      <c r="B1772" s="99">
        <v>44408</v>
      </c>
      <c r="C1772" s="23">
        <v>7</v>
      </c>
      <c r="D1772" s="23">
        <v>5</v>
      </c>
      <c r="E1772" s="98" t="s">
        <v>49</v>
      </c>
      <c r="F1772" s="98" t="s">
        <v>948</v>
      </c>
      <c r="G1772" s="98" t="s">
        <v>4120</v>
      </c>
      <c r="H1772" s="98" t="s">
        <v>949</v>
      </c>
      <c r="I1772" s="98" t="s">
        <v>10335</v>
      </c>
      <c r="J1772" s="99">
        <v>45172</v>
      </c>
      <c r="K1772" s="107">
        <v>21000000</v>
      </c>
      <c r="L1772" s="98" t="s">
        <v>970</v>
      </c>
      <c r="M1772" s="23">
        <v>2880</v>
      </c>
      <c r="N1772" s="23">
        <v>2</v>
      </c>
      <c r="O1772" s="107">
        <v>75203524</v>
      </c>
      <c r="P1772" s="23">
        <v>180</v>
      </c>
      <c r="Q1772" s="23">
        <v>2</v>
      </c>
      <c r="R1772" s="23">
        <v>2</v>
      </c>
      <c r="S1772" s="23">
        <v>2.7699999999999999E-2</v>
      </c>
      <c r="T1772" s="47">
        <v>8.75</v>
      </c>
      <c r="U1772" s="98" t="s">
        <v>954</v>
      </c>
      <c r="V1772" s="98" t="s">
        <v>3139</v>
      </c>
      <c r="W1772" s="69">
        <f t="shared" si="54"/>
        <v>2.0822120991527974E-2</v>
      </c>
    </row>
    <row r="1773" spans="1:23">
      <c r="A1773">
        <f t="shared" si="55"/>
        <v>1552</v>
      </c>
      <c r="B1773" s="99">
        <v>44408</v>
      </c>
      <c r="C1773" s="23">
        <v>8</v>
      </c>
      <c r="D1773" s="23">
        <v>5</v>
      </c>
      <c r="E1773" s="98" t="s">
        <v>49</v>
      </c>
      <c r="F1773" s="98" t="s">
        <v>948</v>
      </c>
      <c r="G1773" s="98" t="s">
        <v>4120</v>
      </c>
      <c r="H1773" s="98" t="s">
        <v>949</v>
      </c>
      <c r="I1773" s="98" t="s">
        <v>7203</v>
      </c>
      <c r="J1773" s="99">
        <v>45960</v>
      </c>
      <c r="K1773" s="107">
        <v>70000000</v>
      </c>
      <c r="L1773" s="98" t="s">
        <v>971</v>
      </c>
      <c r="M1773" s="23">
        <v>3600</v>
      </c>
      <c r="N1773" s="23">
        <v>2</v>
      </c>
      <c r="O1773" s="107">
        <v>150000000</v>
      </c>
      <c r="P1773" s="23">
        <v>180</v>
      </c>
      <c r="Q1773" s="23">
        <v>2</v>
      </c>
      <c r="R1773" s="23">
        <v>2</v>
      </c>
      <c r="S1773" s="23">
        <v>2.7799999999999998E-2</v>
      </c>
      <c r="T1773" s="47">
        <v>9.3531499999999994</v>
      </c>
      <c r="U1773" s="98" t="s">
        <v>953</v>
      </c>
      <c r="V1773" s="98" t="s">
        <v>3139</v>
      </c>
      <c r="W1773" s="69">
        <f t="shared" si="54"/>
        <v>4.521402502877548E-2</v>
      </c>
    </row>
    <row r="1774" spans="1:23">
      <c r="A1774">
        <f t="shared" si="55"/>
        <v>111</v>
      </c>
      <c r="B1774" s="99">
        <v>44408</v>
      </c>
      <c r="C1774" s="23">
        <v>9</v>
      </c>
      <c r="D1774" s="23">
        <v>5</v>
      </c>
      <c r="E1774" s="98" t="s">
        <v>49</v>
      </c>
      <c r="F1774" s="98" t="s">
        <v>948</v>
      </c>
      <c r="G1774" s="98" t="s">
        <v>4120</v>
      </c>
      <c r="H1774" s="98" t="s">
        <v>949</v>
      </c>
      <c r="I1774" s="98" t="s">
        <v>10336</v>
      </c>
      <c r="J1774" s="99">
        <v>44519</v>
      </c>
      <c r="K1774" s="107">
        <v>10000000</v>
      </c>
      <c r="L1774" s="98" t="s">
        <v>972</v>
      </c>
      <c r="M1774" s="23">
        <v>2160</v>
      </c>
      <c r="N1774" s="23">
        <v>1</v>
      </c>
      <c r="O1774" s="107">
        <v>0</v>
      </c>
      <c r="P1774" s="23">
        <v>180</v>
      </c>
      <c r="Q1774" s="23">
        <v>2</v>
      </c>
      <c r="R1774" s="23">
        <v>2</v>
      </c>
      <c r="S1774" s="23">
        <v>1E-3</v>
      </c>
      <c r="T1774" s="47">
        <v>0.68191599999999997</v>
      </c>
      <c r="U1774" s="98" t="s">
        <v>954</v>
      </c>
      <c r="V1774" s="98" t="s">
        <v>3139</v>
      </c>
      <c r="W1774" s="69">
        <f t="shared" si="54"/>
        <v>2.3576395779274878E-4</v>
      </c>
    </row>
    <row r="1775" spans="1:23">
      <c r="A1775">
        <f t="shared" si="55"/>
        <v>866</v>
      </c>
      <c r="B1775" s="99">
        <v>44408</v>
      </c>
      <c r="C1775" s="23">
        <v>10</v>
      </c>
      <c r="D1775" s="23">
        <v>5</v>
      </c>
      <c r="E1775" s="98" t="s">
        <v>49</v>
      </c>
      <c r="F1775" s="98" t="s">
        <v>948</v>
      </c>
      <c r="G1775" s="98" t="s">
        <v>4120</v>
      </c>
      <c r="H1775" s="98" t="s">
        <v>949</v>
      </c>
      <c r="I1775" s="98" t="s">
        <v>10337</v>
      </c>
      <c r="J1775" s="99">
        <v>45274</v>
      </c>
      <c r="K1775" s="107">
        <v>25000000</v>
      </c>
      <c r="L1775" s="98" t="s">
        <v>975</v>
      </c>
      <c r="M1775" s="23">
        <v>2880</v>
      </c>
      <c r="N1775" s="23">
        <v>1</v>
      </c>
      <c r="O1775" s="107">
        <v>0</v>
      </c>
      <c r="P1775" s="23">
        <v>180</v>
      </c>
      <c r="Q1775" s="23">
        <v>2</v>
      </c>
      <c r="R1775" s="23">
        <v>2</v>
      </c>
      <c r="S1775" s="23">
        <v>1E-3</v>
      </c>
      <c r="T1775" s="47">
        <v>7.2916619999999996</v>
      </c>
      <c r="U1775" s="98" t="s">
        <v>954</v>
      </c>
      <c r="V1775" s="98" t="s">
        <v>3139</v>
      </c>
      <c r="W1775" s="69">
        <f t="shared" si="54"/>
        <v>1.9668352135919377E-2</v>
      </c>
    </row>
    <row r="1776" spans="1:23">
      <c r="A1776">
        <f t="shared" si="55"/>
        <v>509</v>
      </c>
      <c r="B1776" s="99">
        <v>44408</v>
      </c>
      <c r="C1776" s="23">
        <v>11</v>
      </c>
      <c r="D1776" s="23">
        <v>5</v>
      </c>
      <c r="E1776" s="98" t="s">
        <v>49</v>
      </c>
      <c r="F1776" s="98" t="s">
        <v>948</v>
      </c>
      <c r="G1776" s="98" t="s">
        <v>4120</v>
      </c>
      <c r="H1776" s="98" t="s">
        <v>949</v>
      </c>
      <c r="I1776" s="98" t="s">
        <v>6732</v>
      </c>
      <c r="J1776" s="99">
        <v>44917</v>
      </c>
      <c r="K1776" s="107">
        <v>25000000</v>
      </c>
      <c r="L1776" s="98" t="s">
        <v>976</v>
      </c>
      <c r="M1776" s="23">
        <v>2520</v>
      </c>
      <c r="N1776" s="23">
        <v>1</v>
      </c>
      <c r="O1776" s="107">
        <v>0</v>
      </c>
      <c r="P1776" s="23">
        <v>180</v>
      </c>
      <c r="Q1776" s="23">
        <v>2</v>
      </c>
      <c r="R1776" s="23">
        <v>2</v>
      </c>
      <c r="S1776" s="23">
        <v>1E-3</v>
      </c>
      <c r="T1776" s="47">
        <v>7.5</v>
      </c>
      <c r="U1776" s="98" t="s">
        <v>977</v>
      </c>
      <c r="V1776" s="98" t="s">
        <v>3139</v>
      </c>
      <c r="W1776" s="69">
        <f t="shared" si="54"/>
        <v>1.1890567970853859E-2</v>
      </c>
    </row>
    <row r="1777" spans="1:23">
      <c r="A1777">
        <f t="shared" si="55"/>
        <v>936</v>
      </c>
      <c r="B1777" s="99">
        <v>44408</v>
      </c>
      <c r="C1777" s="23">
        <v>12</v>
      </c>
      <c r="D1777" s="23">
        <v>5</v>
      </c>
      <c r="E1777" s="98" t="s">
        <v>49</v>
      </c>
      <c r="F1777" s="98" t="s">
        <v>948</v>
      </c>
      <c r="G1777" s="98" t="s">
        <v>4120</v>
      </c>
      <c r="H1777" s="98" t="s">
        <v>949</v>
      </c>
      <c r="I1777" s="98" t="s">
        <v>10338</v>
      </c>
      <c r="J1777" s="99">
        <v>45344</v>
      </c>
      <c r="K1777" s="107">
        <v>20000000</v>
      </c>
      <c r="L1777" s="98" t="s">
        <v>978</v>
      </c>
      <c r="M1777" s="23">
        <v>2880</v>
      </c>
      <c r="N1777" s="23">
        <v>2</v>
      </c>
      <c r="O1777" s="107">
        <v>21482361</v>
      </c>
      <c r="P1777" s="23">
        <v>180</v>
      </c>
      <c r="Q1777" s="23">
        <v>2</v>
      </c>
      <c r="R1777" s="23">
        <v>2</v>
      </c>
      <c r="S1777" s="23">
        <v>1E-3</v>
      </c>
      <c r="T1777" s="47">
        <v>7.1428609999999999</v>
      </c>
      <c r="U1777" s="98" t="s">
        <v>955</v>
      </c>
      <c r="V1777" s="98" t="s">
        <v>3139</v>
      </c>
      <c r="W1777" s="69">
        <f t="shared" si="54"/>
        <v>2.0824357059945526E-2</v>
      </c>
    </row>
    <row r="1778" spans="1:23">
      <c r="A1778">
        <f t="shared" si="55"/>
        <v>587</v>
      </c>
      <c r="B1778" s="99">
        <v>44408</v>
      </c>
      <c r="C1778" s="23">
        <v>13</v>
      </c>
      <c r="D1778" s="23">
        <v>5</v>
      </c>
      <c r="E1778" s="98" t="s">
        <v>49</v>
      </c>
      <c r="F1778" s="98" t="s">
        <v>948</v>
      </c>
      <c r="G1778" s="98" t="s">
        <v>4120</v>
      </c>
      <c r="H1778" s="98" t="s">
        <v>949</v>
      </c>
      <c r="I1778" s="98" t="s">
        <v>10339</v>
      </c>
      <c r="J1778" s="99">
        <v>44995</v>
      </c>
      <c r="K1778" s="107">
        <v>50000000</v>
      </c>
      <c r="L1778" s="98" t="s">
        <v>979</v>
      </c>
      <c r="M1778" s="23">
        <v>2520</v>
      </c>
      <c r="N1778" s="23">
        <v>2</v>
      </c>
      <c r="O1778" s="107">
        <v>112198854</v>
      </c>
      <c r="P1778" s="23">
        <v>180</v>
      </c>
      <c r="Q1778" s="23">
        <v>2</v>
      </c>
      <c r="R1778" s="23">
        <v>2</v>
      </c>
      <c r="S1778" s="23">
        <v>2.8899999999999999E-2</v>
      </c>
      <c r="T1778" s="47">
        <v>14.28572</v>
      </c>
      <c r="U1778" s="98" t="s">
        <v>953</v>
      </c>
      <c r="V1778" s="98" t="s">
        <v>3139</v>
      </c>
      <c r="W1778" s="69">
        <f t="shared" si="54"/>
        <v>2.6119435647101036E-2</v>
      </c>
    </row>
    <row r="1779" spans="1:23">
      <c r="A1779">
        <f t="shared" si="55"/>
        <v>243</v>
      </c>
      <c r="B1779" s="99">
        <v>44408</v>
      </c>
      <c r="C1779" s="23">
        <v>14</v>
      </c>
      <c r="D1779" s="23">
        <v>5</v>
      </c>
      <c r="E1779" s="98" t="s">
        <v>49</v>
      </c>
      <c r="F1779" s="98" t="s">
        <v>948</v>
      </c>
      <c r="G1779" s="98" t="s">
        <v>4120</v>
      </c>
      <c r="H1779" s="98" t="s">
        <v>949</v>
      </c>
      <c r="I1779" s="98" t="s">
        <v>10340</v>
      </c>
      <c r="J1779" s="99">
        <v>44651</v>
      </c>
      <c r="K1779" s="107">
        <v>5000000</v>
      </c>
      <c r="L1779" s="98" t="s">
        <v>980</v>
      </c>
      <c r="M1779" s="23">
        <v>2160</v>
      </c>
      <c r="N1779" s="23">
        <v>1</v>
      </c>
      <c r="O1779" s="107">
        <v>0</v>
      </c>
      <c r="P1779" s="23">
        <v>180</v>
      </c>
      <c r="Q1779" s="23">
        <v>2</v>
      </c>
      <c r="R1779" s="23">
        <v>2</v>
      </c>
      <c r="S1779" s="23">
        <v>1E-3</v>
      </c>
      <c r="T1779" s="47">
        <v>1</v>
      </c>
      <c r="U1779" s="98" t="s">
        <v>969</v>
      </c>
      <c r="V1779" s="98" t="s">
        <v>3139</v>
      </c>
      <c r="W1779" s="69">
        <f t="shared" si="54"/>
        <v>7.5688487673018659E-4</v>
      </c>
    </row>
    <row r="1780" spans="1:23">
      <c r="A1780">
        <f t="shared" si="55"/>
        <v>263</v>
      </c>
      <c r="B1780" s="99">
        <v>44408</v>
      </c>
      <c r="C1780" s="23">
        <v>15</v>
      </c>
      <c r="D1780" s="23">
        <v>5</v>
      </c>
      <c r="E1780" s="98" t="s">
        <v>49</v>
      </c>
      <c r="F1780" s="98" t="s">
        <v>948</v>
      </c>
      <c r="G1780" s="98" t="s">
        <v>4120</v>
      </c>
      <c r="H1780" s="98" t="s">
        <v>949</v>
      </c>
      <c r="I1780" s="98" t="s">
        <v>10341</v>
      </c>
      <c r="J1780" s="99">
        <v>44671</v>
      </c>
      <c r="K1780" s="107">
        <v>5000000</v>
      </c>
      <c r="L1780" s="98" t="s">
        <v>981</v>
      </c>
      <c r="M1780" s="23">
        <v>2160</v>
      </c>
      <c r="N1780" s="23">
        <v>1</v>
      </c>
      <c r="O1780" s="107">
        <v>0</v>
      </c>
      <c r="P1780" s="23">
        <v>180</v>
      </c>
      <c r="Q1780" s="23">
        <v>2</v>
      </c>
      <c r="R1780" s="23">
        <v>2</v>
      </c>
      <c r="S1780" s="23">
        <v>1E-3</v>
      </c>
      <c r="T1780" s="47">
        <v>0.53247999999999995</v>
      </c>
      <c r="U1780" s="98" t="s">
        <v>962</v>
      </c>
      <c r="V1780" s="98" t="s">
        <v>3139</v>
      </c>
      <c r="W1780" s="69">
        <f t="shared" si="54"/>
        <v>4.3619692822806252E-4</v>
      </c>
    </row>
    <row r="1781" spans="1:23">
      <c r="A1781">
        <f t="shared" si="55"/>
        <v>278</v>
      </c>
      <c r="B1781" s="99">
        <v>44408</v>
      </c>
      <c r="C1781" s="23">
        <v>16</v>
      </c>
      <c r="D1781" s="23">
        <v>5</v>
      </c>
      <c r="E1781" s="98" t="s">
        <v>49</v>
      </c>
      <c r="F1781" s="98" t="s">
        <v>948</v>
      </c>
      <c r="G1781" s="98" t="s">
        <v>4120</v>
      </c>
      <c r="H1781" s="98" t="s">
        <v>949</v>
      </c>
      <c r="I1781" s="98" t="s">
        <v>10342</v>
      </c>
      <c r="J1781" s="99">
        <v>44686</v>
      </c>
      <c r="K1781" s="107">
        <v>20000000</v>
      </c>
      <c r="L1781" s="98" t="s">
        <v>982</v>
      </c>
      <c r="M1781" s="23">
        <v>2160</v>
      </c>
      <c r="N1781" s="23">
        <v>2</v>
      </c>
      <c r="O1781" s="107">
        <v>167009432</v>
      </c>
      <c r="P1781" s="23">
        <v>180</v>
      </c>
      <c r="Q1781" s="23">
        <v>2</v>
      </c>
      <c r="R1781" s="23">
        <v>2</v>
      </c>
      <c r="S1781" s="23">
        <v>2.8000000000000001E-2</v>
      </c>
      <c r="T1781" s="47">
        <v>5</v>
      </c>
      <c r="U1781" s="98" t="s">
        <v>969</v>
      </c>
      <c r="V1781" s="98" t="s">
        <v>3139</v>
      </c>
      <c r="W1781" s="69">
        <f t="shared" si="54"/>
        <v>4.329506084999833E-3</v>
      </c>
    </row>
    <row r="1782" spans="1:23">
      <c r="A1782">
        <f t="shared" si="55"/>
        <v>278</v>
      </c>
      <c r="B1782" s="99">
        <v>44408</v>
      </c>
      <c r="C1782" s="23">
        <v>17</v>
      </c>
      <c r="D1782" s="23">
        <v>5</v>
      </c>
      <c r="E1782" s="98" t="s">
        <v>49</v>
      </c>
      <c r="F1782" s="98" t="s">
        <v>948</v>
      </c>
      <c r="G1782" s="98" t="s">
        <v>4120</v>
      </c>
      <c r="H1782" s="98" t="s">
        <v>949</v>
      </c>
      <c r="I1782" s="98" t="s">
        <v>10342</v>
      </c>
      <c r="J1782" s="99">
        <v>44686</v>
      </c>
      <c r="K1782" s="107">
        <v>20000000</v>
      </c>
      <c r="L1782" s="98" t="s">
        <v>983</v>
      </c>
      <c r="M1782" s="23">
        <v>2160</v>
      </c>
      <c r="N1782" s="23">
        <v>2</v>
      </c>
      <c r="O1782" s="107">
        <v>100290567</v>
      </c>
      <c r="P1782" s="23">
        <v>180</v>
      </c>
      <c r="Q1782" s="23">
        <v>2</v>
      </c>
      <c r="R1782" s="23">
        <v>2</v>
      </c>
      <c r="S1782" s="23">
        <v>2.8000000000000001E-2</v>
      </c>
      <c r="T1782" s="47">
        <v>3.002542</v>
      </c>
      <c r="U1782" s="98" t="s">
        <v>973</v>
      </c>
      <c r="V1782" s="98" t="s">
        <v>3139</v>
      </c>
      <c r="W1782" s="69">
        <f t="shared" si="54"/>
        <v>2.5999047718935136E-3</v>
      </c>
    </row>
    <row r="1783" spans="1:23">
      <c r="A1783">
        <f t="shared" si="55"/>
        <v>284</v>
      </c>
      <c r="B1783" s="99">
        <v>44408</v>
      </c>
      <c r="C1783" s="23">
        <v>18</v>
      </c>
      <c r="D1783" s="23">
        <v>5</v>
      </c>
      <c r="E1783" s="98" t="s">
        <v>49</v>
      </c>
      <c r="F1783" s="98" t="s">
        <v>948</v>
      </c>
      <c r="G1783" s="98" t="s">
        <v>4120</v>
      </c>
      <c r="H1783" s="98" t="s">
        <v>949</v>
      </c>
      <c r="I1783" s="98" t="s">
        <v>10343</v>
      </c>
      <c r="J1783" s="99">
        <v>44692</v>
      </c>
      <c r="K1783" s="107">
        <v>16000000</v>
      </c>
      <c r="L1783" s="98" t="s">
        <v>984</v>
      </c>
      <c r="M1783" s="23">
        <v>2160</v>
      </c>
      <c r="N1783" s="23">
        <v>2</v>
      </c>
      <c r="O1783" s="107">
        <v>5846335</v>
      </c>
      <c r="P1783" s="23">
        <v>180</v>
      </c>
      <c r="Q1783" s="23">
        <v>2</v>
      </c>
      <c r="R1783" s="23">
        <v>2</v>
      </c>
      <c r="S1783" s="23">
        <v>1E-3</v>
      </c>
      <c r="T1783" s="47">
        <v>1.9439</v>
      </c>
      <c r="U1783" s="98" t="s">
        <v>985</v>
      </c>
      <c r="V1783" s="98" t="s">
        <v>3139</v>
      </c>
      <c r="W1783" s="69">
        <f t="shared" si="54"/>
        <v>1.7195539809577364E-3</v>
      </c>
    </row>
    <row r="1784" spans="1:23">
      <c r="A1784">
        <f t="shared" si="55"/>
        <v>1766</v>
      </c>
      <c r="B1784" s="99">
        <v>44408</v>
      </c>
      <c r="C1784" s="23">
        <v>19</v>
      </c>
      <c r="D1784" s="23">
        <v>5</v>
      </c>
      <c r="E1784" s="98" t="s">
        <v>49</v>
      </c>
      <c r="F1784" s="98" t="s">
        <v>948</v>
      </c>
      <c r="G1784" s="98" t="s">
        <v>4120</v>
      </c>
      <c r="H1784" s="98" t="s">
        <v>949</v>
      </c>
      <c r="I1784" s="98" t="s">
        <v>6747</v>
      </c>
      <c r="J1784" s="99">
        <v>46174</v>
      </c>
      <c r="K1784" s="107">
        <v>50000000</v>
      </c>
      <c r="L1784" s="98" t="s">
        <v>986</v>
      </c>
      <c r="M1784" s="23">
        <v>3600</v>
      </c>
      <c r="N1784" s="23">
        <v>2</v>
      </c>
      <c r="O1784" s="107">
        <v>99787393</v>
      </c>
      <c r="P1784" s="23">
        <v>180</v>
      </c>
      <c r="Q1784" s="23">
        <v>2</v>
      </c>
      <c r="R1784" s="23">
        <v>2</v>
      </c>
      <c r="S1784" s="23">
        <v>1E-3</v>
      </c>
      <c r="T1784" s="47">
        <v>27.777784</v>
      </c>
      <c r="U1784" s="98" t="s">
        <v>953</v>
      </c>
      <c r="V1784" s="98" t="s">
        <v>3139</v>
      </c>
      <c r="W1784" s="69">
        <f t="shared" si="54"/>
        <v>0.15279595241392965</v>
      </c>
    </row>
    <row r="1785" spans="1:23">
      <c r="A1785">
        <f t="shared" si="55"/>
        <v>311</v>
      </c>
      <c r="B1785" s="99">
        <v>44408</v>
      </c>
      <c r="C1785" s="23">
        <v>20</v>
      </c>
      <c r="D1785" s="23">
        <v>5</v>
      </c>
      <c r="E1785" s="98" t="s">
        <v>49</v>
      </c>
      <c r="F1785" s="98" t="s">
        <v>948</v>
      </c>
      <c r="G1785" s="98" t="s">
        <v>4120</v>
      </c>
      <c r="H1785" s="98" t="s">
        <v>949</v>
      </c>
      <c r="I1785" s="98" t="s">
        <v>10344</v>
      </c>
      <c r="J1785" s="99">
        <v>44719</v>
      </c>
      <c r="K1785" s="107">
        <v>10000000</v>
      </c>
      <c r="L1785" s="98" t="s">
        <v>987</v>
      </c>
      <c r="M1785" s="23">
        <v>2160</v>
      </c>
      <c r="N1785" s="23">
        <v>1</v>
      </c>
      <c r="O1785" s="107">
        <v>0</v>
      </c>
      <c r="P1785" s="23">
        <v>180</v>
      </c>
      <c r="Q1785" s="23">
        <v>2</v>
      </c>
      <c r="R1785" s="23">
        <v>2</v>
      </c>
      <c r="S1785" s="23">
        <v>1E-3</v>
      </c>
      <c r="T1785" s="47">
        <v>2.5</v>
      </c>
      <c r="U1785" s="98" t="s">
        <v>969</v>
      </c>
      <c r="V1785" s="98" t="s">
        <v>3139</v>
      </c>
      <c r="W1785" s="69">
        <f t="shared" si="54"/>
        <v>2.4217201302786837E-3</v>
      </c>
    </row>
    <row r="1786" spans="1:23">
      <c r="A1786">
        <f t="shared" si="55"/>
        <v>1044</v>
      </c>
      <c r="B1786" s="99">
        <v>44408</v>
      </c>
      <c r="C1786" s="23">
        <v>21</v>
      </c>
      <c r="D1786" s="23">
        <v>5</v>
      </c>
      <c r="E1786" s="98" t="s">
        <v>49</v>
      </c>
      <c r="F1786" s="98" t="s">
        <v>948</v>
      </c>
      <c r="G1786" s="98" t="s">
        <v>4120</v>
      </c>
      <c r="H1786" s="98" t="s">
        <v>949</v>
      </c>
      <c r="I1786" s="98" t="s">
        <v>10345</v>
      </c>
      <c r="J1786" s="99">
        <v>45452</v>
      </c>
      <c r="K1786" s="107">
        <v>6000000</v>
      </c>
      <c r="L1786" s="98" t="s">
        <v>988</v>
      </c>
      <c r="M1786" s="23">
        <v>2880</v>
      </c>
      <c r="N1786" s="23">
        <v>1</v>
      </c>
      <c r="O1786" s="107">
        <v>0</v>
      </c>
      <c r="P1786" s="23">
        <v>180</v>
      </c>
      <c r="Q1786" s="23">
        <v>2</v>
      </c>
      <c r="R1786" s="23">
        <v>2</v>
      </c>
      <c r="S1786" s="23">
        <v>1E-3</v>
      </c>
      <c r="T1786" s="47">
        <v>1.8489059999999999</v>
      </c>
      <c r="U1786" s="98" t="s">
        <v>954</v>
      </c>
      <c r="V1786" s="98" t="s">
        <v>3139</v>
      </c>
      <c r="W1786" s="69">
        <f t="shared" si="54"/>
        <v>6.012275660292647E-3</v>
      </c>
    </row>
    <row r="1787" spans="1:23">
      <c r="A1787">
        <f t="shared" si="55"/>
        <v>317</v>
      </c>
      <c r="B1787" s="99">
        <v>44408</v>
      </c>
      <c r="C1787" s="23">
        <v>22</v>
      </c>
      <c r="D1787" s="23">
        <v>5</v>
      </c>
      <c r="E1787" s="98" t="s">
        <v>49</v>
      </c>
      <c r="F1787" s="98" t="s">
        <v>948</v>
      </c>
      <c r="G1787" s="98" t="s">
        <v>4120</v>
      </c>
      <c r="H1787" s="98" t="s">
        <v>949</v>
      </c>
      <c r="I1787" s="98" t="s">
        <v>10346</v>
      </c>
      <c r="J1787" s="99">
        <v>44725</v>
      </c>
      <c r="K1787" s="107">
        <v>6000000</v>
      </c>
      <c r="L1787" s="98" t="s">
        <v>989</v>
      </c>
      <c r="M1787" s="23">
        <v>2160</v>
      </c>
      <c r="N1787" s="23">
        <v>1</v>
      </c>
      <c r="O1787" s="107">
        <v>0</v>
      </c>
      <c r="P1787" s="23">
        <v>180</v>
      </c>
      <c r="Q1787" s="23">
        <v>2</v>
      </c>
      <c r="R1787" s="23">
        <v>2</v>
      </c>
      <c r="S1787" s="23">
        <v>1E-3</v>
      </c>
      <c r="T1787" s="47">
        <v>0.9375</v>
      </c>
      <c r="U1787" s="98" t="s">
        <v>990</v>
      </c>
      <c r="V1787" s="98" t="s">
        <v>3139</v>
      </c>
      <c r="W1787" s="69">
        <f t="shared" si="54"/>
        <v>9.2566553211214958E-4</v>
      </c>
    </row>
    <row r="1788" spans="1:23">
      <c r="A1788">
        <f t="shared" si="55"/>
        <v>1780</v>
      </c>
      <c r="B1788" s="99">
        <v>44408</v>
      </c>
      <c r="C1788" s="23">
        <v>23</v>
      </c>
      <c r="D1788" s="23">
        <v>5</v>
      </c>
      <c r="E1788" s="98" t="s">
        <v>49</v>
      </c>
      <c r="F1788" s="98" t="s">
        <v>948</v>
      </c>
      <c r="G1788" s="98" t="s">
        <v>4120</v>
      </c>
      <c r="H1788" s="98" t="s">
        <v>949</v>
      </c>
      <c r="I1788" s="98" t="s">
        <v>10311</v>
      </c>
      <c r="J1788" s="99">
        <v>46188</v>
      </c>
      <c r="K1788" s="107">
        <v>300000000</v>
      </c>
      <c r="L1788" s="98" t="s">
        <v>991</v>
      </c>
      <c r="M1788" s="23">
        <v>3600</v>
      </c>
      <c r="N1788" s="23">
        <v>2</v>
      </c>
      <c r="O1788" s="107">
        <v>1099309741</v>
      </c>
      <c r="P1788" s="23">
        <v>180</v>
      </c>
      <c r="Q1788" s="23">
        <v>2</v>
      </c>
      <c r="R1788" s="23">
        <v>2</v>
      </c>
      <c r="S1788" s="23">
        <v>2.93E-2</v>
      </c>
      <c r="T1788" s="47">
        <v>214.28571600000001</v>
      </c>
      <c r="U1788" s="98" t="s">
        <v>992</v>
      </c>
      <c r="V1788" s="98" t="s">
        <v>3139</v>
      </c>
      <c r="W1788" s="69">
        <f t="shared" si="54"/>
        <v>1.1880556361179655</v>
      </c>
    </row>
    <row r="1789" spans="1:23">
      <c r="A1789">
        <f t="shared" si="55"/>
        <v>319</v>
      </c>
      <c r="B1789" s="99">
        <v>44408</v>
      </c>
      <c r="C1789" s="23">
        <v>24</v>
      </c>
      <c r="D1789" s="23">
        <v>5</v>
      </c>
      <c r="E1789" s="98" t="s">
        <v>49</v>
      </c>
      <c r="F1789" s="98" t="s">
        <v>948</v>
      </c>
      <c r="G1789" s="98" t="s">
        <v>4120</v>
      </c>
      <c r="H1789" s="98" t="s">
        <v>949</v>
      </c>
      <c r="I1789" s="98" t="s">
        <v>10311</v>
      </c>
      <c r="J1789" s="99">
        <v>44727</v>
      </c>
      <c r="K1789" s="107">
        <v>20000000</v>
      </c>
      <c r="L1789" s="98" t="s">
        <v>993</v>
      </c>
      <c r="M1789" s="23">
        <v>2160</v>
      </c>
      <c r="N1789" s="23">
        <v>1</v>
      </c>
      <c r="O1789" s="107">
        <v>0</v>
      </c>
      <c r="P1789" s="23">
        <v>180</v>
      </c>
      <c r="Q1789" s="23">
        <v>2</v>
      </c>
      <c r="R1789" s="23">
        <v>2</v>
      </c>
      <c r="S1789" s="23">
        <v>2.93E-2</v>
      </c>
      <c r="T1789" s="47">
        <v>3.125</v>
      </c>
      <c r="U1789" s="98" t="s">
        <v>973</v>
      </c>
      <c r="V1789" s="98" t="s">
        <v>3139</v>
      </c>
      <c r="W1789" s="69">
        <f t="shared" si="54"/>
        <v>3.1050189773267687E-3</v>
      </c>
    </row>
    <row r="1790" spans="1:23">
      <c r="A1790">
        <f t="shared" si="55"/>
        <v>320</v>
      </c>
      <c r="B1790" s="99">
        <v>44408</v>
      </c>
      <c r="C1790" s="23">
        <v>25</v>
      </c>
      <c r="D1790" s="23">
        <v>5</v>
      </c>
      <c r="E1790" s="98" t="s">
        <v>49</v>
      </c>
      <c r="F1790" s="98" t="s">
        <v>948</v>
      </c>
      <c r="G1790" s="98" t="s">
        <v>4120</v>
      </c>
      <c r="H1790" s="98" t="s">
        <v>949</v>
      </c>
      <c r="I1790" s="98" t="s">
        <v>6573</v>
      </c>
      <c r="J1790" s="99">
        <v>44728</v>
      </c>
      <c r="K1790" s="107">
        <v>50000000</v>
      </c>
      <c r="L1790" s="98" t="s">
        <v>994</v>
      </c>
      <c r="M1790" s="23">
        <v>2160</v>
      </c>
      <c r="N1790" s="23">
        <v>2</v>
      </c>
      <c r="O1790" s="107">
        <v>33068633</v>
      </c>
      <c r="P1790" s="23">
        <v>180</v>
      </c>
      <c r="Q1790" s="23">
        <v>2</v>
      </c>
      <c r="R1790" s="23">
        <v>2</v>
      </c>
      <c r="S1790" s="23">
        <v>1E-3</v>
      </c>
      <c r="T1790" s="47">
        <v>9.0909049999999993</v>
      </c>
      <c r="U1790" s="98" t="s">
        <v>995</v>
      </c>
      <c r="V1790" s="98" t="s">
        <v>3139</v>
      </c>
      <c r="W1790" s="69">
        <f t="shared" si="54"/>
        <v>9.0610943345393741E-3</v>
      </c>
    </row>
    <row r="1791" spans="1:23">
      <c r="A1791">
        <f t="shared" si="55"/>
        <v>332</v>
      </c>
      <c r="B1791" s="99">
        <v>44408</v>
      </c>
      <c r="C1791" s="23">
        <v>26</v>
      </c>
      <c r="D1791" s="23">
        <v>5</v>
      </c>
      <c r="E1791" s="98" t="s">
        <v>49</v>
      </c>
      <c r="F1791" s="98" t="s">
        <v>948</v>
      </c>
      <c r="G1791" s="98" t="s">
        <v>4120</v>
      </c>
      <c r="H1791" s="98" t="s">
        <v>949</v>
      </c>
      <c r="I1791" s="98" t="s">
        <v>10347</v>
      </c>
      <c r="J1791" s="99">
        <v>44740</v>
      </c>
      <c r="K1791" s="107">
        <v>17000000</v>
      </c>
      <c r="L1791" s="98" t="s">
        <v>996</v>
      </c>
      <c r="M1791" s="23">
        <v>2160</v>
      </c>
      <c r="N1791" s="23">
        <v>1</v>
      </c>
      <c r="O1791" s="107">
        <v>0</v>
      </c>
      <c r="P1791" s="23">
        <v>180</v>
      </c>
      <c r="Q1791" s="23">
        <v>2</v>
      </c>
      <c r="R1791" s="23">
        <v>2</v>
      </c>
      <c r="S1791" s="23">
        <v>2.9100000000000001E-2</v>
      </c>
      <c r="T1791" s="47">
        <v>3.4</v>
      </c>
      <c r="U1791" s="98" t="s">
        <v>958</v>
      </c>
      <c r="V1791" s="98" t="s">
        <v>3139</v>
      </c>
      <c r="W1791" s="69">
        <f t="shared" si="54"/>
        <v>3.5159327113293607E-3</v>
      </c>
    </row>
    <row r="1792" spans="1:23">
      <c r="A1792">
        <f t="shared" si="55"/>
        <v>711</v>
      </c>
      <c r="B1792" s="99">
        <v>44408</v>
      </c>
      <c r="C1792" s="23">
        <v>27</v>
      </c>
      <c r="D1792" s="23">
        <v>5</v>
      </c>
      <c r="E1792" s="98" t="s">
        <v>49</v>
      </c>
      <c r="F1792" s="98" t="s">
        <v>948</v>
      </c>
      <c r="G1792" s="98" t="s">
        <v>4120</v>
      </c>
      <c r="H1792" s="98" t="s">
        <v>949</v>
      </c>
      <c r="I1792" s="98" t="s">
        <v>10348</v>
      </c>
      <c r="J1792" s="99">
        <v>45119</v>
      </c>
      <c r="K1792" s="107">
        <v>10000000</v>
      </c>
      <c r="L1792" s="98" t="s">
        <v>998</v>
      </c>
      <c r="M1792" s="23">
        <v>2520</v>
      </c>
      <c r="N1792" s="23">
        <v>1</v>
      </c>
      <c r="O1792" s="107">
        <v>0</v>
      </c>
      <c r="P1792" s="23">
        <v>180</v>
      </c>
      <c r="Q1792" s="23">
        <v>2</v>
      </c>
      <c r="R1792" s="23">
        <v>2</v>
      </c>
      <c r="S1792" s="23">
        <v>1E-3</v>
      </c>
      <c r="T1792" s="47">
        <v>3.3333360000000001</v>
      </c>
      <c r="U1792" s="98" t="s">
        <v>999</v>
      </c>
      <c r="V1792" s="98" t="s">
        <v>3139</v>
      </c>
      <c r="W1792" s="69">
        <f t="shared" si="54"/>
        <v>7.3819695181245627E-3</v>
      </c>
    </row>
    <row r="1793" spans="1:23">
      <c r="A1793">
        <f t="shared" si="55"/>
        <v>712</v>
      </c>
      <c r="B1793" s="99">
        <v>44408</v>
      </c>
      <c r="C1793" s="23">
        <v>28</v>
      </c>
      <c r="D1793" s="23">
        <v>5</v>
      </c>
      <c r="E1793" s="98" t="s">
        <v>49</v>
      </c>
      <c r="F1793" s="98" t="s">
        <v>948</v>
      </c>
      <c r="G1793" s="98" t="s">
        <v>4120</v>
      </c>
      <c r="H1793" s="98" t="s">
        <v>949</v>
      </c>
      <c r="I1793" s="98" t="s">
        <v>7256</v>
      </c>
      <c r="J1793" s="99">
        <v>45120</v>
      </c>
      <c r="K1793" s="107">
        <v>15000000</v>
      </c>
      <c r="L1793" s="98" t="s">
        <v>1001</v>
      </c>
      <c r="M1793" s="23">
        <v>2520</v>
      </c>
      <c r="N1793" s="23">
        <v>1</v>
      </c>
      <c r="O1793" s="107">
        <v>0</v>
      </c>
      <c r="P1793" s="23">
        <v>180</v>
      </c>
      <c r="Q1793" s="23">
        <v>2</v>
      </c>
      <c r="R1793" s="23">
        <v>2</v>
      </c>
      <c r="S1793" s="23">
        <v>1E-3</v>
      </c>
      <c r="T1793" s="47">
        <v>5</v>
      </c>
      <c r="U1793" s="98" t="s">
        <v>956</v>
      </c>
      <c r="V1793" s="98" t="s">
        <v>3139</v>
      </c>
      <c r="W1793" s="69">
        <f t="shared" si="54"/>
        <v>1.1088519181726191E-2</v>
      </c>
    </row>
    <row r="1794" spans="1:23">
      <c r="A1794">
        <f t="shared" si="55"/>
        <v>347</v>
      </c>
      <c r="B1794" s="99">
        <v>44408</v>
      </c>
      <c r="C1794" s="23">
        <v>29</v>
      </c>
      <c r="D1794" s="23">
        <v>5</v>
      </c>
      <c r="E1794" s="98" t="s">
        <v>49</v>
      </c>
      <c r="F1794" s="98" t="s">
        <v>948</v>
      </c>
      <c r="G1794" s="98" t="s">
        <v>4120</v>
      </c>
      <c r="H1794" s="98" t="s">
        <v>949</v>
      </c>
      <c r="I1794" s="98" t="s">
        <v>7256</v>
      </c>
      <c r="J1794" s="99">
        <v>44755</v>
      </c>
      <c r="K1794" s="107">
        <v>15000000</v>
      </c>
      <c r="L1794" s="98" t="s">
        <v>1002</v>
      </c>
      <c r="M1794" s="23">
        <v>2160</v>
      </c>
      <c r="N1794" s="23">
        <v>2</v>
      </c>
      <c r="O1794" s="107">
        <v>66107500</v>
      </c>
      <c r="P1794" s="23">
        <v>180</v>
      </c>
      <c r="Q1794" s="23">
        <v>2</v>
      </c>
      <c r="R1794" s="23">
        <v>2</v>
      </c>
      <c r="S1794" s="23">
        <v>2.8899999999999999E-2</v>
      </c>
      <c r="T1794" s="47">
        <v>3</v>
      </c>
      <c r="U1794" s="98" t="s">
        <v>1003</v>
      </c>
      <c r="V1794" s="98" t="s">
        <v>3139</v>
      </c>
      <c r="W1794" s="69">
        <f t="shared" ref="W1794:W1857" si="56">+T1794/SUM($T$2:$T$5848)*A1794</f>
        <v>3.2424574348811699E-3</v>
      </c>
    </row>
    <row r="1795" spans="1:23">
      <c r="A1795">
        <f t="shared" ref="A1795:A1858" si="57">+J1795-B1795</f>
        <v>362</v>
      </c>
      <c r="B1795" s="99">
        <v>44408</v>
      </c>
      <c r="C1795" s="23">
        <v>30</v>
      </c>
      <c r="D1795" s="23">
        <v>5</v>
      </c>
      <c r="E1795" s="98" t="s">
        <v>49</v>
      </c>
      <c r="F1795" s="98" t="s">
        <v>948</v>
      </c>
      <c r="G1795" s="98" t="s">
        <v>4120</v>
      </c>
      <c r="H1795" s="98" t="s">
        <v>949</v>
      </c>
      <c r="I1795" s="98" t="s">
        <v>10349</v>
      </c>
      <c r="J1795" s="99">
        <v>44770</v>
      </c>
      <c r="K1795" s="107">
        <v>15000000</v>
      </c>
      <c r="L1795" s="98" t="s">
        <v>1005</v>
      </c>
      <c r="M1795" s="23">
        <v>2160</v>
      </c>
      <c r="N1795" s="23">
        <v>1</v>
      </c>
      <c r="O1795" s="107">
        <v>0</v>
      </c>
      <c r="P1795" s="23">
        <v>180</v>
      </c>
      <c r="Q1795" s="23">
        <v>2</v>
      </c>
      <c r="R1795" s="23">
        <v>2</v>
      </c>
      <c r="S1795" s="23">
        <v>2.9100000000000001E-2</v>
      </c>
      <c r="T1795" s="47">
        <v>3.75</v>
      </c>
      <c r="U1795" s="98" t="s">
        <v>1006</v>
      </c>
      <c r="V1795" s="98" t="s">
        <v>3139</v>
      </c>
      <c r="W1795" s="69">
        <f t="shared" si="56"/>
        <v>4.2282766261778947E-3</v>
      </c>
    </row>
    <row r="1796" spans="1:23">
      <c r="A1796">
        <f t="shared" si="57"/>
        <v>738</v>
      </c>
      <c r="B1796" s="99">
        <v>44408</v>
      </c>
      <c r="C1796" s="23">
        <v>31</v>
      </c>
      <c r="D1796" s="23">
        <v>5</v>
      </c>
      <c r="E1796" s="98" t="s">
        <v>49</v>
      </c>
      <c r="F1796" s="98" t="s">
        <v>948</v>
      </c>
      <c r="G1796" s="98" t="s">
        <v>4120</v>
      </c>
      <c r="H1796" s="98" t="s">
        <v>949</v>
      </c>
      <c r="I1796" s="98" t="s">
        <v>10262</v>
      </c>
      <c r="J1796" s="99">
        <v>45146</v>
      </c>
      <c r="K1796" s="107">
        <v>20000000</v>
      </c>
      <c r="L1796" s="98" t="s">
        <v>1007</v>
      </c>
      <c r="M1796" s="23">
        <v>2520</v>
      </c>
      <c r="N1796" s="23">
        <v>1</v>
      </c>
      <c r="O1796" s="107">
        <v>0</v>
      </c>
      <c r="P1796" s="23">
        <v>180</v>
      </c>
      <c r="Q1796" s="23">
        <v>2</v>
      </c>
      <c r="R1796" s="23">
        <v>2</v>
      </c>
      <c r="S1796" s="23">
        <v>1E-3</v>
      </c>
      <c r="T1796" s="47">
        <v>8.3333309999999994</v>
      </c>
      <c r="U1796" s="98" t="s">
        <v>999</v>
      </c>
      <c r="V1796" s="98" t="s">
        <v>3139</v>
      </c>
      <c r="W1796" s="69">
        <f t="shared" si="56"/>
        <v>1.9155722998085968E-2</v>
      </c>
    </row>
    <row r="1797" spans="1:23">
      <c r="A1797">
        <f t="shared" si="57"/>
        <v>9</v>
      </c>
      <c r="B1797" s="99">
        <v>44408</v>
      </c>
      <c r="C1797" s="23">
        <v>32</v>
      </c>
      <c r="D1797" s="23">
        <v>5</v>
      </c>
      <c r="E1797" s="98" t="s">
        <v>49</v>
      </c>
      <c r="F1797" s="98" t="s">
        <v>948</v>
      </c>
      <c r="G1797" s="98" t="s">
        <v>4120</v>
      </c>
      <c r="H1797" s="98" t="s">
        <v>949</v>
      </c>
      <c r="I1797" s="98" t="s">
        <v>10350</v>
      </c>
      <c r="J1797" s="99">
        <v>44417</v>
      </c>
      <c r="K1797" s="107">
        <v>10000000</v>
      </c>
      <c r="L1797" s="98" t="s">
        <v>1008</v>
      </c>
      <c r="M1797" s="23">
        <v>1800</v>
      </c>
      <c r="N1797" s="23">
        <v>1</v>
      </c>
      <c r="O1797" s="107">
        <v>0</v>
      </c>
      <c r="P1797" s="23">
        <v>180</v>
      </c>
      <c r="Q1797" s="23">
        <v>2</v>
      </c>
      <c r="R1797" s="23">
        <v>2</v>
      </c>
      <c r="S1797" s="23">
        <v>2.8299999999999999E-2</v>
      </c>
      <c r="T1797" s="47">
        <v>1.25</v>
      </c>
      <c r="U1797" s="98" t="s">
        <v>974</v>
      </c>
      <c r="V1797" s="98" t="s">
        <v>3139</v>
      </c>
      <c r="W1797" s="69">
        <f t="shared" si="56"/>
        <v>3.5040966515286421E-5</v>
      </c>
    </row>
    <row r="1798" spans="1:23">
      <c r="A1798">
        <f t="shared" si="57"/>
        <v>403</v>
      </c>
      <c r="B1798" s="99">
        <v>44408</v>
      </c>
      <c r="C1798" s="23">
        <v>33</v>
      </c>
      <c r="D1798" s="23">
        <v>5</v>
      </c>
      <c r="E1798" s="98" t="s">
        <v>49</v>
      </c>
      <c r="F1798" s="98" t="s">
        <v>948</v>
      </c>
      <c r="G1798" s="98" t="s">
        <v>4120</v>
      </c>
      <c r="H1798" s="98" t="s">
        <v>949</v>
      </c>
      <c r="I1798" s="98" t="s">
        <v>10351</v>
      </c>
      <c r="J1798" s="99">
        <v>44811</v>
      </c>
      <c r="K1798" s="107">
        <v>60000000</v>
      </c>
      <c r="L1798" s="98" t="s">
        <v>1009</v>
      </c>
      <c r="M1798" s="23">
        <v>2160</v>
      </c>
      <c r="N1798" s="23">
        <v>2</v>
      </c>
      <c r="O1798" s="107">
        <v>33611174</v>
      </c>
      <c r="P1798" s="23">
        <v>180</v>
      </c>
      <c r="Q1798" s="23">
        <v>2</v>
      </c>
      <c r="R1798" s="23">
        <v>2</v>
      </c>
      <c r="S1798" s="23">
        <v>2.7699999999999999E-2</v>
      </c>
      <c r="T1798" s="47">
        <v>15</v>
      </c>
      <c r="U1798" s="98" t="s">
        <v>1010</v>
      </c>
      <c r="V1798" s="98" t="s">
        <v>3139</v>
      </c>
      <c r="W1798" s="69">
        <f t="shared" si="56"/>
        <v>1.8828679340880568E-2</v>
      </c>
    </row>
    <row r="1799" spans="1:23">
      <c r="A1799">
        <f t="shared" si="57"/>
        <v>403</v>
      </c>
      <c r="B1799" s="99">
        <v>44408</v>
      </c>
      <c r="C1799" s="23">
        <v>34</v>
      </c>
      <c r="D1799" s="23">
        <v>5</v>
      </c>
      <c r="E1799" s="98" t="s">
        <v>49</v>
      </c>
      <c r="F1799" s="98" t="s">
        <v>948</v>
      </c>
      <c r="G1799" s="98" t="s">
        <v>4120</v>
      </c>
      <c r="H1799" s="98" t="s">
        <v>949</v>
      </c>
      <c r="I1799" s="98" t="s">
        <v>10351</v>
      </c>
      <c r="J1799" s="99">
        <v>44811</v>
      </c>
      <c r="K1799" s="107">
        <v>20000000</v>
      </c>
      <c r="L1799" s="98" t="s">
        <v>1011</v>
      </c>
      <c r="M1799" s="23">
        <v>2160</v>
      </c>
      <c r="N1799" s="23">
        <v>2</v>
      </c>
      <c r="O1799" s="107">
        <v>16805587</v>
      </c>
      <c r="P1799" s="23">
        <v>180</v>
      </c>
      <c r="Q1799" s="23">
        <v>2</v>
      </c>
      <c r="R1799" s="23">
        <v>2</v>
      </c>
      <c r="S1799" s="23">
        <v>2.7699999999999999E-2</v>
      </c>
      <c r="T1799" s="47">
        <v>7.5</v>
      </c>
      <c r="U1799" s="98" t="s">
        <v>969</v>
      </c>
      <c r="V1799" s="98" t="s">
        <v>3139</v>
      </c>
      <c r="W1799" s="69">
        <f t="shared" si="56"/>
        <v>9.4143396704402839E-3</v>
      </c>
    </row>
    <row r="1800" spans="1:23">
      <c r="A1800">
        <f t="shared" si="57"/>
        <v>776</v>
      </c>
      <c r="B1800" s="99">
        <v>44408</v>
      </c>
      <c r="C1800" s="23">
        <v>35</v>
      </c>
      <c r="D1800" s="23">
        <v>5</v>
      </c>
      <c r="E1800" s="98" t="s">
        <v>49</v>
      </c>
      <c r="F1800" s="98" t="s">
        <v>948</v>
      </c>
      <c r="G1800" s="98" t="s">
        <v>4120</v>
      </c>
      <c r="H1800" s="98" t="s">
        <v>949</v>
      </c>
      <c r="I1800" s="98" t="s">
        <v>10352</v>
      </c>
      <c r="J1800" s="99">
        <v>45184</v>
      </c>
      <c r="K1800" s="107">
        <v>100000000</v>
      </c>
      <c r="L1800" s="98" t="s">
        <v>1012</v>
      </c>
      <c r="M1800" s="23">
        <v>2520</v>
      </c>
      <c r="N1800" s="23">
        <v>2</v>
      </c>
      <c r="O1800" s="107">
        <v>179104480</v>
      </c>
      <c r="P1800" s="23">
        <v>180</v>
      </c>
      <c r="Q1800" s="23">
        <v>2</v>
      </c>
      <c r="R1800" s="23">
        <v>2</v>
      </c>
      <c r="S1800" s="23">
        <v>2.7400000000000001E-2</v>
      </c>
      <c r="T1800" s="47">
        <v>41.666668999999999</v>
      </c>
      <c r="U1800" s="98" t="s">
        <v>999</v>
      </c>
      <c r="V1800" s="98" t="s">
        <v>3139</v>
      </c>
      <c r="W1800" s="69">
        <f t="shared" si="56"/>
        <v>0.10071033903186111</v>
      </c>
    </row>
    <row r="1801" spans="1:23">
      <c r="A1801">
        <f t="shared" si="57"/>
        <v>415</v>
      </c>
      <c r="B1801" s="99">
        <v>44408</v>
      </c>
      <c r="C1801" s="23">
        <v>36</v>
      </c>
      <c r="D1801" s="23">
        <v>5</v>
      </c>
      <c r="E1801" s="98" t="s">
        <v>49</v>
      </c>
      <c r="F1801" s="98" t="s">
        <v>948</v>
      </c>
      <c r="G1801" s="98" t="s">
        <v>4120</v>
      </c>
      <c r="H1801" s="98" t="s">
        <v>949</v>
      </c>
      <c r="I1801" s="98" t="s">
        <v>10318</v>
      </c>
      <c r="J1801" s="99">
        <v>44823</v>
      </c>
      <c r="K1801" s="107">
        <v>15000000</v>
      </c>
      <c r="L1801" s="98" t="s">
        <v>1013</v>
      </c>
      <c r="M1801" s="23">
        <v>2160</v>
      </c>
      <c r="N1801" s="23">
        <v>1</v>
      </c>
      <c r="O1801" s="107">
        <v>0</v>
      </c>
      <c r="P1801" s="23">
        <v>180</v>
      </c>
      <c r="Q1801" s="23">
        <v>2</v>
      </c>
      <c r="R1801" s="23">
        <v>2</v>
      </c>
      <c r="S1801" s="23">
        <v>1E-3</v>
      </c>
      <c r="T1801" s="47">
        <v>5.625</v>
      </c>
      <c r="U1801" s="98" t="s">
        <v>954</v>
      </c>
      <c r="V1801" s="98" t="s">
        <v>3139</v>
      </c>
      <c r="W1801" s="69">
        <f t="shared" si="56"/>
        <v>7.2710005519219306E-3</v>
      </c>
    </row>
    <row r="1802" spans="1:23">
      <c r="A1802">
        <f t="shared" si="57"/>
        <v>52</v>
      </c>
      <c r="B1802" s="99">
        <v>44408</v>
      </c>
      <c r="C1802" s="23">
        <v>37</v>
      </c>
      <c r="D1802" s="23">
        <v>5</v>
      </c>
      <c r="E1802" s="98" t="s">
        <v>49</v>
      </c>
      <c r="F1802" s="98" t="s">
        <v>948</v>
      </c>
      <c r="G1802" s="98" t="s">
        <v>4120</v>
      </c>
      <c r="H1802" s="98" t="s">
        <v>949</v>
      </c>
      <c r="I1802" s="98" t="s">
        <v>10353</v>
      </c>
      <c r="J1802" s="99">
        <v>44460</v>
      </c>
      <c r="K1802" s="107">
        <v>4000000</v>
      </c>
      <c r="L1802" s="98" t="s">
        <v>1014</v>
      </c>
      <c r="M1802" s="23">
        <v>1800</v>
      </c>
      <c r="N1802" s="23">
        <v>1</v>
      </c>
      <c r="O1802" s="107">
        <v>0</v>
      </c>
      <c r="P1802" s="23">
        <v>180</v>
      </c>
      <c r="Q1802" s="23">
        <v>2</v>
      </c>
      <c r="R1802" s="23">
        <v>2</v>
      </c>
      <c r="S1802" s="23">
        <v>1E-3</v>
      </c>
      <c r="T1802" s="47">
        <v>0.5</v>
      </c>
      <c r="U1802" s="98" t="s">
        <v>1015</v>
      </c>
      <c r="V1802" s="98" t="s">
        <v>3139</v>
      </c>
      <c r="W1802" s="69">
        <f t="shared" si="56"/>
        <v>8.0983567057550825E-5</v>
      </c>
    </row>
    <row r="1803" spans="1:23">
      <c r="A1803">
        <f t="shared" si="57"/>
        <v>437</v>
      </c>
      <c r="B1803" s="99">
        <v>44408</v>
      </c>
      <c r="C1803" s="23">
        <v>38</v>
      </c>
      <c r="D1803" s="23">
        <v>5</v>
      </c>
      <c r="E1803" s="98" t="s">
        <v>49</v>
      </c>
      <c r="F1803" s="98" t="s">
        <v>948</v>
      </c>
      <c r="G1803" s="98" t="s">
        <v>4120</v>
      </c>
      <c r="H1803" s="98" t="s">
        <v>949</v>
      </c>
      <c r="I1803" s="98" t="s">
        <v>10254</v>
      </c>
      <c r="J1803" s="99">
        <v>44845</v>
      </c>
      <c r="K1803" s="107">
        <v>10000000</v>
      </c>
      <c r="L1803" s="98" t="s">
        <v>1016</v>
      </c>
      <c r="M1803" s="23">
        <v>2160</v>
      </c>
      <c r="N1803" s="23">
        <v>1</v>
      </c>
      <c r="O1803" s="107">
        <v>0</v>
      </c>
      <c r="P1803" s="23">
        <v>180</v>
      </c>
      <c r="Q1803" s="23">
        <v>2</v>
      </c>
      <c r="R1803" s="23">
        <v>2</v>
      </c>
      <c r="S1803" s="23">
        <v>1E-3</v>
      </c>
      <c r="T1803" s="47">
        <v>3.75</v>
      </c>
      <c r="U1803" s="98" t="s">
        <v>973</v>
      </c>
      <c r="V1803" s="98" t="s">
        <v>3139</v>
      </c>
      <c r="W1803" s="69">
        <f t="shared" si="56"/>
        <v>5.1043007890600551E-3</v>
      </c>
    </row>
    <row r="1804" spans="1:23">
      <c r="A1804">
        <f t="shared" si="57"/>
        <v>1921</v>
      </c>
      <c r="B1804" s="99">
        <v>44408</v>
      </c>
      <c r="C1804" s="23">
        <v>39</v>
      </c>
      <c r="D1804" s="23">
        <v>5</v>
      </c>
      <c r="E1804" s="98" t="s">
        <v>49</v>
      </c>
      <c r="F1804" s="98" t="s">
        <v>948</v>
      </c>
      <c r="G1804" s="98" t="s">
        <v>4120</v>
      </c>
      <c r="H1804" s="98" t="s">
        <v>949</v>
      </c>
      <c r="I1804" s="98" t="s">
        <v>10284</v>
      </c>
      <c r="J1804" s="99">
        <v>46329</v>
      </c>
      <c r="K1804" s="107">
        <v>160000000</v>
      </c>
      <c r="L1804" s="98" t="s">
        <v>1017</v>
      </c>
      <c r="M1804" s="23">
        <v>3600</v>
      </c>
      <c r="N1804" s="23">
        <v>2</v>
      </c>
      <c r="O1804" s="107">
        <v>305500000</v>
      </c>
      <c r="P1804" s="23">
        <v>180</v>
      </c>
      <c r="Q1804" s="23">
        <v>2</v>
      </c>
      <c r="R1804" s="23">
        <v>2</v>
      </c>
      <c r="S1804" s="23">
        <v>2.8000000000000001E-2</v>
      </c>
      <c r="T1804" s="47">
        <v>57.668622999999997</v>
      </c>
      <c r="U1804" s="98" t="s">
        <v>953</v>
      </c>
      <c r="V1804" s="98" t="s">
        <v>3139</v>
      </c>
      <c r="W1804" s="69">
        <f t="shared" si="56"/>
        <v>0.34505672856327324</v>
      </c>
    </row>
    <row r="1805" spans="1:23">
      <c r="A1805">
        <f t="shared" si="57"/>
        <v>489</v>
      </c>
      <c r="B1805" s="99">
        <v>44408</v>
      </c>
      <c r="C1805" s="23">
        <v>40</v>
      </c>
      <c r="D1805" s="23">
        <v>5</v>
      </c>
      <c r="E1805" s="98" t="s">
        <v>49</v>
      </c>
      <c r="F1805" s="98" t="s">
        <v>948</v>
      </c>
      <c r="G1805" s="98" t="s">
        <v>4120</v>
      </c>
      <c r="H1805" s="98" t="s">
        <v>949</v>
      </c>
      <c r="I1805" s="98" t="s">
        <v>10275</v>
      </c>
      <c r="J1805" s="99">
        <v>44897</v>
      </c>
      <c r="K1805" s="107">
        <v>60000000</v>
      </c>
      <c r="L1805" s="98" t="s">
        <v>1018</v>
      </c>
      <c r="M1805" s="23">
        <v>2160</v>
      </c>
      <c r="N1805" s="23">
        <v>2</v>
      </c>
      <c r="O1805" s="107">
        <v>112932000</v>
      </c>
      <c r="P1805" s="23">
        <v>180</v>
      </c>
      <c r="Q1805" s="23">
        <v>2</v>
      </c>
      <c r="R1805" s="23">
        <v>2</v>
      </c>
      <c r="S1805" s="23">
        <v>1E-3</v>
      </c>
      <c r="T1805" s="47">
        <v>18</v>
      </c>
      <c r="U1805" s="98" t="s">
        <v>956</v>
      </c>
      <c r="V1805" s="98" t="s">
        <v>3139</v>
      </c>
      <c r="W1805" s="69">
        <f t="shared" si="56"/>
        <v>2.7416052201560091E-2</v>
      </c>
    </row>
    <row r="1806" spans="1:23">
      <c r="A1806">
        <f t="shared" si="57"/>
        <v>1287</v>
      </c>
      <c r="B1806" s="99">
        <v>44408</v>
      </c>
      <c r="C1806" s="23">
        <v>41</v>
      </c>
      <c r="D1806" s="23">
        <v>5</v>
      </c>
      <c r="E1806" s="98" t="s">
        <v>49</v>
      </c>
      <c r="F1806" s="98" t="s">
        <v>948</v>
      </c>
      <c r="G1806" s="98" t="s">
        <v>4120</v>
      </c>
      <c r="H1806" s="98" t="s">
        <v>949</v>
      </c>
      <c r="I1806" s="98" t="s">
        <v>10276</v>
      </c>
      <c r="J1806" s="99">
        <v>45695</v>
      </c>
      <c r="K1806" s="107">
        <v>22000000</v>
      </c>
      <c r="L1806" s="98" t="s">
        <v>1019</v>
      </c>
      <c r="M1806" s="23">
        <v>2880</v>
      </c>
      <c r="N1806" s="23">
        <v>1</v>
      </c>
      <c r="O1806" s="107">
        <v>0</v>
      </c>
      <c r="P1806" s="23">
        <v>180</v>
      </c>
      <c r="Q1806" s="23">
        <v>2</v>
      </c>
      <c r="R1806" s="23">
        <v>2</v>
      </c>
      <c r="S1806" s="23">
        <v>2.9100000000000001E-2</v>
      </c>
      <c r="T1806" s="47">
        <v>14.666668</v>
      </c>
      <c r="U1806" s="98" t="s">
        <v>1020</v>
      </c>
      <c r="V1806" s="98" t="s">
        <v>3139</v>
      </c>
      <c r="W1806" s="69">
        <f t="shared" si="56"/>
        <v>5.879407502869733E-2</v>
      </c>
    </row>
    <row r="1807" spans="1:23">
      <c r="A1807">
        <f t="shared" si="57"/>
        <v>951</v>
      </c>
      <c r="B1807" s="99">
        <v>44408</v>
      </c>
      <c r="C1807" s="23">
        <v>42</v>
      </c>
      <c r="D1807" s="23">
        <v>5</v>
      </c>
      <c r="E1807" s="98" t="s">
        <v>49</v>
      </c>
      <c r="F1807" s="98" t="s">
        <v>948</v>
      </c>
      <c r="G1807" s="98" t="s">
        <v>4120</v>
      </c>
      <c r="H1807" s="98" t="s">
        <v>949</v>
      </c>
      <c r="I1807" s="98" t="s">
        <v>10354</v>
      </c>
      <c r="J1807" s="99">
        <v>45359</v>
      </c>
      <c r="K1807" s="107">
        <v>40000000</v>
      </c>
      <c r="L1807" s="98" t="s">
        <v>1021</v>
      </c>
      <c r="M1807" s="23">
        <v>2520</v>
      </c>
      <c r="N1807" s="23">
        <v>2</v>
      </c>
      <c r="O1807" s="107">
        <v>83947000</v>
      </c>
      <c r="P1807" s="23">
        <v>180</v>
      </c>
      <c r="Q1807" s="23">
        <v>2</v>
      </c>
      <c r="R1807" s="23">
        <v>2</v>
      </c>
      <c r="S1807" s="23">
        <v>1E-3</v>
      </c>
      <c r="T1807" s="47">
        <v>17.142855999999998</v>
      </c>
      <c r="U1807" s="98" t="s">
        <v>953</v>
      </c>
      <c r="V1807" s="98" t="s">
        <v>3139</v>
      </c>
      <c r="W1807" s="69">
        <f t="shared" si="56"/>
        <v>5.0779362947718253E-2</v>
      </c>
    </row>
    <row r="1808" spans="1:23">
      <c r="A1808">
        <f t="shared" si="57"/>
        <v>626</v>
      </c>
      <c r="B1808" s="99">
        <v>44408</v>
      </c>
      <c r="C1808" s="23">
        <v>43</v>
      </c>
      <c r="D1808" s="23">
        <v>5</v>
      </c>
      <c r="E1808" s="98" t="s">
        <v>49</v>
      </c>
      <c r="F1808" s="98" t="s">
        <v>948</v>
      </c>
      <c r="G1808" s="98" t="s">
        <v>4120</v>
      </c>
      <c r="H1808" s="98" t="s">
        <v>949</v>
      </c>
      <c r="I1808" s="98" t="s">
        <v>10355</v>
      </c>
      <c r="J1808" s="99">
        <v>45034</v>
      </c>
      <c r="K1808" s="107">
        <v>25000000</v>
      </c>
      <c r="L1808" s="98" t="s">
        <v>1022</v>
      </c>
      <c r="M1808" s="23">
        <v>2160</v>
      </c>
      <c r="N1808" s="23">
        <v>2</v>
      </c>
      <c r="O1808" s="107">
        <v>76650000</v>
      </c>
      <c r="P1808" s="23">
        <v>180</v>
      </c>
      <c r="Q1808" s="23">
        <v>2</v>
      </c>
      <c r="R1808" s="23">
        <v>2</v>
      </c>
      <c r="S1808" s="23">
        <v>1E-3</v>
      </c>
      <c r="T1808" s="47">
        <v>10</v>
      </c>
      <c r="U1808" s="98" t="s">
        <v>1213</v>
      </c>
      <c r="V1808" s="98" t="s">
        <v>3139</v>
      </c>
      <c r="W1808" s="69">
        <f t="shared" si="56"/>
        <v>1.9498351145394933E-2</v>
      </c>
    </row>
    <row r="1809" spans="1:23">
      <c r="A1809">
        <f t="shared" si="57"/>
        <v>642</v>
      </c>
      <c r="B1809" s="99">
        <v>44408</v>
      </c>
      <c r="C1809" s="23">
        <v>44</v>
      </c>
      <c r="D1809" s="23">
        <v>5</v>
      </c>
      <c r="E1809" s="98" t="s">
        <v>49</v>
      </c>
      <c r="F1809" s="98" t="s">
        <v>948</v>
      </c>
      <c r="G1809" s="98" t="s">
        <v>4120</v>
      </c>
      <c r="H1809" s="98" t="s">
        <v>949</v>
      </c>
      <c r="I1809" s="98" t="s">
        <v>10356</v>
      </c>
      <c r="J1809" s="99">
        <v>45050</v>
      </c>
      <c r="K1809" s="107">
        <v>10000000</v>
      </c>
      <c r="L1809" s="98" t="s">
        <v>1024</v>
      </c>
      <c r="M1809" s="23">
        <v>2160</v>
      </c>
      <c r="N1809" s="23">
        <v>2</v>
      </c>
      <c r="O1809" s="107">
        <v>31999999</v>
      </c>
      <c r="P1809" s="23">
        <v>180</v>
      </c>
      <c r="Q1809" s="23">
        <v>2</v>
      </c>
      <c r="R1809" s="23">
        <v>2</v>
      </c>
      <c r="S1809" s="23">
        <v>1E-3</v>
      </c>
      <c r="T1809" s="47">
        <v>4</v>
      </c>
      <c r="U1809" s="98" t="s">
        <v>1025</v>
      </c>
      <c r="V1809" s="98" t="s">
        <v>3139</v>
      </c>
      <c r="W1809" s="69">
        <f t="shared" si="56"/>
        <v>7.998684623222712E-3</v>
      </c>
    </row>
    <row r="1810" spans="1:23">
      <c r="A1810">
        <f t="shared" si="57"/>
        <v>1012</v>
      </c>
      <c r="B1810" s="99">
        <v>44408</v>
      </c>
      <c r="C1810" s="23">
        <v>45</v>
      </c>
      <c r="D1810" s="23">
        <v>5</v>
      </c>
      <c r="E1810" s="98" t="s">
        <v>49</v>
      </c>
      <c r="F1810" s="98" t="s">
        <v>948</v>
      </c>
      <c r="G1810" s="98" t="s">
        <v>4120</v>
      </c>
      <c r="H1810" s="98" t="s">
        <v>949</v>
      </c>
      <c r="I1810" s="98" t="s">
        <v>10357</v>
      </c>
      <c r="J1810" s="99">
        <v>45420</v>
      </c>
      <c r="K1810" s="107">
        <v>40000000</v>
      </c>
      <c r="L1810" s="98" t="s">
        <v>1026</v>
      </c>
      <c r="M1810" s="23">
        <v>2520</v>
      </c>
      <c r="N1810" s="23">
        <v>2</v>
      </c>
      <c r="O1810" s="107">
        <v>77000000</v>
      </c>
      <c r="P1810" s="23">
        <v>180</v>
      </c>
      <c r="Q1810" s="23">
        <v>2</v>
      </c>
      <c r="R1810" s="23">
        <v>2</v>
      </c>
      <c r="S1810" s="23">
        <v>1E-3</v>
      </c>
      <c r="T1810" s="47">
        <v>20.000001999999999</v>
      </c>
      <c r="U1810" s="98" t="s">
        <v>1027</v>
      </c>
      <c r="V1810" s="98" t="s">
        <v>3139</v>
      </c>
      <c r="W1810" s="69">
        <f t="shared" si="56"/>
        <v>6.3042598505983399E-2</v>
      </c>
    </row>
    <row r="1811" spans="1:23">
      <c r="A1811">
        <f t="shared" si="57"/>
        <v>657</v>
      </c>
      <c r="B1811" s="99">
        <v>44408</v>
      </c>
      <c r="C1811" s="23">
        <v>46</v>
      </c>
      <c r="D1811" s="23">
        <v>5</v>
      </c>
      <c r="E1811" s="98" t="s">
        <v>49</v>
      </c>
      <c r="F1811" s="98" t="s">
        <v>948</v>
      </c>
      <c r="G1811" s="98" t="s">
        <v>4120</v>
      </c>
      <c r="H1811" s="98" t="s">
        <v>949</v>
      </c>
      <c r="I1811" s="98" t="s">
        <v>10358</v>
      </c>
      <c r="J1811" s="99">
        <v>45065</v>
      </c>
      <c r="K1811" s="107">
        <v>20000000</v>
      </c>
      <c r="L1811" s="98" t="s">
        <v>1028</v>
      </c>
      <c r="M1811" s="23">
        <v>2160</v>
      </c>
      <c r="N1811" s="23">
        <v>2</v>
      </c>
      <c r="O1811" s="107">
        <v>64000000</v>
      </c>
      <c r="P1811" s="23">
        <v>180</v>
      </c>
      <c r="Q1811" s="23">
        <v>2</v>
      </c>
      <c r="R1811" s="23">
        <v>2</v>
      </c>
      <c r="S1811" s="23">
        <v>1E-3</v>
      </c>
      <c r="T1811" s="47">
        <v>8</v>
      </c>
      <c r="U1811" s="98" t="s">
        <v>1004</v>
      </c>
      <c r="V1811" s="98" t="s">
        <v>3139</v>
      </c>
      <c r="W1811" s="69">
        <f t="shared" si="56"/>
        <v>1.6371139555941813E-2</v>
      </c>
    </row>
    <row r="1812" spans="1:23">
      <c r="A1812">
        <f t="shared" si="57"/>
        <v>661</v>
      </c>
      <c r="B1812" s="99">
        <v>44408</v>
      </c>
      <c r="C1812" s="23">
        <v>47</v>
      </c>
      <c r="D1812" s="23">
        <v>5</v>
      </c>
      <c r="E1812" s="98" t="s">
        <v>49</v>
      </c>
      <c r="F1812" s="98" t="s">
        <v>948</v>
      </c>
      <c r="G1812" s="98" t="s">
        <v>4120</v>
      </c>
      <c r="H1812" s="98" t="s">
        <v>949</v>
      </c>
      <c r="I1812" s="98" t="s">
        <v>10294</v>
      </c>
      <c r="J1812" s="99">
        <v>45069</v>
      </c>
      <c r="K1812" s="107">
        <v>30000000</v>
      </c>
      <c r="L1812" s="98" t="s">
        <v>1029</v>
      </c>
      <c r="M1812" s="23">
        <v>2160</v>
      </c>
      <c r="N1812" s="23">
        <v>2</v>
      </c>
      <c r="O1812" s="107">
        <v>89203200</v>
      </c>
      <c r="P1812" s="23">
        <v>180</v>
      </c>
      <c r="Q1812" s="23">
        <v>2</v>
      </c>
      <c r="R1812" s="23">
        <v>2</v>
      </c>
      <c r="S1812" s="23">
        <v>1E-3</v>
      </c>
      <c r="T1812" s="47">
        <v>15</v>
      </c>
      <c r="U1812" s="98" t="s">
        <v>1004</v>
      </c>
      <c r="V1812" s="98" t="s">
        <v>3139</v>
      </c>
      <c r="W1812" s="69">
        <f t="shared" si="56"/>
        <v>3.0882771822139096E-2</v>
      </c>
    </row>
    <row r="1813" spans="1:23">
      <c r="A1813">
        <f t="shared" si="57"/>
        <v>670</v>
      </c>
      <c r="B1813" s="99">
        <v>44408</v>
      </c>
      <c r="C1813" s="23">
        <v>48</v>
      </c>
      <c r="D1813" s="23">
        <v>5</v>
      </c>
      <c r="E1813" s="98" t="s">
        <v>49</v>
      </c>
      <c r="F1813" s="98" t="s">
        <v>948</v>
      </c>
      <c r="G1813" s="98" t="s">
        <v>4120</v>
      </c>
      <c r="H1813" s="98" t="s">
        <v>949</v>
      </c>
      <c r="I1813" s="98" t="s">
        <v>6816</v>
      </c>
      <c r="J1813" s="99">
        <v>45078</v>
      </c>
      <c r="K1813" s="107">
        <v>30000000</v>
      </c>
      <c r="L1813" s="98" t="s">
        <v>1030</v>
      </c>
      <c r="M1813" s="23">
        <v>2160</v>
      </c>
      <c r="N1813" s="23">
        <v>2</v>
      </c>
      <c r="O1813" s="107">
        <v>22036410</v>
      </c>
      <c r="P1813" s="23">
        <v>180</v>
      </c>
      <c r="Q1813" s="23">
        <v>2</v>
      </c>
      <c r="R1813" s="23">
        <v>2</v>
      </c>
      <c r="S1813" s="23">
        <v>2.8899999999999999E-2</v>
      </c>
      <c r="T1813" s="47">
        <v>10.49004</v>
      </c>
      <c r="U1813" s="98" t="s">
        <v>958</v>
      </c>
      <c r="V1813" s="98" t="s">
        <v>3139</v>
      </c>
      <c r="W1813" s="69">
        <f t="shared" si="56"/>
        <v>2.189149902731468E-2</v>
      </c>
    </row>
    <row r="1814" spans="1:23">
      <c r="A1814">
        <f t="shared" si="57"/>
        <v>305</v>
      </c>
      <c r="B1814" s="99">
        <v>44408</v>
      </c>
      <c r="C1814" s="23">
        <v>49</v>
      </c>
      <c r="D1814" s="23">
        <v>5</v>
      </c>
      <c r="E1814" s="98" t="s">
        <v>49</v>
      </c>
      <c r="F1814" s="98" t="s">
        <v>948</v>
      </c>
      <c r="G1814" s="98" t="s">
        <v>4120</v>
      </c>
      <c r="H1814" s="98" t="s">
        <v>949</v>
      </c>
      <c r="I1814" s="98" t="s">
        <v>6816</v>
      </c>
      <c r="J1814" s="99">
        <v>44713</v>
      </c>
      <c r="K1814" s="107">
        <v>38000000</v>
      </c>
      <c r="L1814" s="98" t="s">
        <v>1031</v>
      </c>
      <c r="M1814" s="23">
        <v>1800</v>
      </c>
      <c r="N1814" s="23">
        <v>1</v>
      </c>
      <c r="O1814" s="107">
        <v>0</v>
      </c>
      <c r="P1814" s="23">
        <v>180</v>
      </c>
      <c r="Q1814" s="23">
        <v>2</v>
      </c>
      <c r="R1814" s="23">
        <v>2</v>
      </c>
      <c r="S1814" s="23">
        <v>2.8899999999999999E-2</v>
      </c>
      <c r="T1814" s="47">
        <v>6.574446</v>
      </c>
      <c r="U1814" s="98" t="s">
        <v>997</v>
      </c>
      <c r="V1814" s="98" t="s">
        <v>3139</v>
      </c>
      <c r="W1814" s="69">
        <f t="shared" si="56"/>
        <v>6.2457206536427039E-3</v>
      </c>
    </row>
    <row r="1815" spans="1:23">
      <c r="A1815">
        <f t="shared" si="57"/>
        <v>1036</v>
      </c>
      <c r="B1815" s="99">
        <v>44408</v>
      </c>
      <c r="C1815" s="23">
        <v>50</v>
      </c>
      <c r="D1815" s="23">
        <v>5</v>
      </c>
      <c r="E1815" s="98" t="s">
        <v>49</v>
      </c>
      <c r="F1815" s="98" t="s">
        <v>948</v>
      </c>
      <c r="G1815" s="98" t="s">
        <v>4120</v>
      </c>
      <c r="H1815" s="98" t="s">
        <v>949</v>
      </c>
      <c r="I1815" s="98" t="s">
        <v>6816</v>
      </c>
      <c r="J1815" s="99">
        <v>45444</v>
      </c>
      <c r="K1815" s="107">
        <v>12000000</v>
      </c>
      <c r="L1815" s="98" t="s">
        <v>1032</v>
      </c>
      <c r="M1815" s="23">
        <v>2520</v>
      </c>
      <c r="N1815" s="23">
        <v>1</v>
      </c>
      <c r="O1815" s="107">
        <v>0</v>
      </c>
      <c r="P1815" s="23">
        <v>180</v>
      </c>
      <c r="Q1815" s="23">
        <v>2</v>
      </c>
      <c r="R1815" s="23">
        <v>2</v>
      </c>
      <c r="S1815" s="23">
        <v>1E-3</v>
      </c>
      <c r="T1815" s="47">
        <v>2.5477099999999999</v>
      </c>
      <c r="U1815" s="98" t="s">
        <v>1033</v>
      </c>
      <c r="V1815" s="98" t="s">
        <v>3139</v>
      </c>
      <c r="W1815" s="69">
        <f t="shared" si="56"/>
        <v>8.2211637999541447E-3</v>
      </c>
    </row>
    <row r="1816" spans="1:23">
      <c r="A1816">
        <f t="shared" si="57"/>
        <v>670</v>
      </c>
      <c r="B1816" s="99">
        <v>44408</v>
      </c>
      <c r="C1816" s="23">
        <v>51</v>
      </c>
      <c r="D1816" s="23">
        <v>5</v>
      </c>
      <c r="E1816" s="98" t="s">
        <v>49</v>
      </c>
      <c r="F1816" s="98" t="s">
        <v>948</v>
      </c>
      <c r="G1816" s="98" t="s">
        <v>4120</v>
      </c>
      <c r="H1816" s="98" t="s">
        <v>949</v>
      </c>
      <c r="I1816" s="98" t="s">
        <v>6816</v>
      </c>
      <c r="J1816" s="99">
        <v>45078</v>
      </c>
      <c r="K1816" s="107">
        <v>20000000</v>
      </c>
      <c r="L1816" s="98" t="s">
        <v>1034</v>
      </c>
      <c r="M1816" s="23">
        <v>2160</v>
      </c>
      <c r="N1816" s="23">
        <v>2</v>
      </c>
      <c r="O1816" s="107">
        <v>32577950</v>
      </c>
      <c r="P1816" s="23">
        <v>180</v>
      </c>
      <c r="Q1816" s="23">
        <v>2</v>
      </c>
      <c r="R1816" s="23">
        <v>2</v>
      </c>
      <c r="S1816" s="23">
        <v>1E-3</v>
      </c>
      <c r="T1816" s="47">
        <v>3.92367</v>
      </c>
      <c r="U1816" s="98" t="s">
        <v>958</v>
      </c>
      <c r="V1816" s="98" t="s">
        <v>3139</v>
      </c>
      <c r="W1816" s="69">
        <f t="shared" si="56"/>
        <v>8.188245038961128E-3</v>
      </c>
    </row>
    <row r="1817" spans="1:23">
      <c r="A1817">
        <f t="shared" si="57"/>
        <v>1036</v>
      </c>
      <c r="B1817" s="99">
        <v>44408</v>
      </c>
      <c r="C1817" s="23">
        <v>52</v>
      </c>
      <c r="D1817" s="23">
        <v>5</v>
      </c>
      <c r="E1817" s="98" t="s">
        <v>49</v>
      </c>
      <c r="F1817" s="98" t="s">
        <v>948</v>
      </c>
      <c r="G1817" s="98" t="s">
        <v>4120</v>
      </c>
      <c r="H1817" s="98" t="s">
        <v>949</v>
      </c>
      <c r="I1817" s="98" t="s">
        <v>6816</v>
      </c>
      <c r="J1817" s="99">
        <v>45444</v>
      </c>
      <c r="K1817" s="107">
        <v>15000000</v>
      </c>
      <c r="L1817" s="98" t="s">
        <v>1035</v>
      </c>
      <c r="M1817" s="23">
        <v>2520</v>
      </c>
      <c r="N1817" s="23">
        <v>1</v>
      </c>
      <c r="O1817" s="107">
        <v>0</v>
      </c>
      <c r="P1817" s="23">
        <v>180</v>
      </c>
      <c r="Q1817" s="23">
        <v>2</v>
      </c>
      <c r="R1817" s="23">
        <v>2</v>
      </c>
      <c r="S1817" s="23">
        <v>1E-3</v>
      </c>
      <c r="T1817" s="47">
        <v>5.8225499999999997</v>
      </c>
      <c r="U1817" s="98" t="s">
        <v>954</v>
      </c>
      <c r="V1817" s="98" t="s">
        <v>3139</v>
      </c>
      <c r="W1817" s="69">
        <f t="shared" si="56"/>
        <v>1.8788691524319095E-2</v>
      </c>
    </row>
    <row r="1818" spans="1:23">
      <c r="A1818">
        <f t="shared" si="57"/>
        <v>670</v>
      </c>
      <c r="B1818" s="99">
        <v>44408</v>
      </c>
      <c r="C1818" s="23">
        <v>53</v>
      </c>
      <c r="D1818" s="23">
        <v>5</v>
      </c>
      <c r="E1818" s="98" t="s">
        <v>49</v>
      </c>
      <c r="F1818" s="98" t="s">
        <v>948</v>
      </c>
      <c r="G1818" s="98" t="s">
        <v>4120</v>
      </c>
      <c r="H1818" s="98" t="s">
        <v>949</v>
      </c>
      <c r="I1818" s="98" t="s">
        <v>6816</v>
      </c>
      <c r="J1818" s="99">
        <v>45078</v>
      </c>
      <c r="K1818" s="107">
        <v>20000000</v>
      </c>
      <c r="L1818" s="98" t="s">
        <v>1036</v>
      </c>
      <c r="M1818" s="23">
        <v>2160</v>
      </c>
      <c r="N1818" s="23">
        <v>1</v>
      </c>
      <c r="O1818" s="107">
        <v>0</v>
      </c>
      <c r="P1818" s="23">
        <v>180</v>
      </c>
      <c r="Q1818" s="23">
        <v>2</v>
      </c>
      <c r="R1818" s="23">
        <v>2</v>
      </c>
      <c r="S1818" s="23">
        <v>1E-3</v>
      </c>
      <c r="T1818" s="47">
        <v>5.4965999999999999</v>
      </c>
      <c r="U1818" s="98" t="s">
        <v>1037</v>
      </c>
      <c r="V1818" s="98" t="s">
        <v>3139</v>
      </c>
      <c r="W1818" s="69">
        <f t="shared" si="56"/>
        <v>1.1470767847742988E-2</v>
      </c>
    </row>
    <row r="1819" spans="1:23">
      <c r="A1819">
        <f t="shared" si="57"/>
        <v>1401</v>
      </c>
      <c r="B1819" s="99">
        <v>44408</v>
      </c>
      <c r="C1819" s="23">
        <v>54</v>
      </c>
      <c r="D1819" s="23">
        <v>5</v>
      </c>
      <c r="E1819" s="98" t="s">
        <v>49</v>
      </c>
      <c r="F1819" s="98" t="s">
        <v>948</v>
      </c>
      <c r="G1819" s="98" t="s">
        <v>4120</v>
      </c>
      <c r="H1819" s="98" t="s">
        <v>949</v>
      </c>
      <c r="I1819" s="98" t="s">
        <v>6816</v>
      </c>
      <c r="J1819" s="99">
        <v>45809</v>
      </c>
      <c r="K1819" s="107">
        <v>15000000</v>
      </c>
      <c r="L1819" s="98" t="s">
        <v>1038</v>
      </c>
      <c r="M1819" s="23">
        <v>2880</v>
      </c>
      <c r="N1819" s="23">
        <v>1</v>
      </c>
      <c r="O1819" s="107">
        <v>0</v>
      </c>
      <c r="P1819" s="23">
        <v>180</v>
      </c>
      <c r="Q1819" s="23">
        <v>2</v>
      </c>
      <c r="R1819" s="23">
        <v>2</v>
      </c>
      <c r="S1819" s="23">
        <v>1E-3</v>
      </c>
      <c r="T1819" s="47">
        <v>5.4047359999999998</v>
      </c>
      <c r="U1819" s="98" t="s">
        <v>973</v>
      </c>
      <c r="V1819" s="98" t="s">
        <v>3139</v>
      </c>
      <c r="W1819" s="69">
        <f t="shared" si="56"/>
        <v>2.3585015969168732E-2</v>
      </c>
    </row>
    <row r="1820" spans="1:23">
      <c r="A1820">
        <f t="shared" si="57"/>
        <v>671</v>
      </c>
      <c r="B1820" s="99">
        <v>44408</v>
      </c>
      <c r="C1820" s="23">
        <v>55</v>
      </c>
      <c r="D1820" s="23">
        <v>5</v>
      </c>
      <c r="E1820" s="98" t="s">
        <v>49</v>
      </c>
      <c r="F1820" s="98" t="s">
        <v>948</v>
      </c>
      <c r="G1820" s="98" t="s">
        <v>4120</v>
      </c>
      <c r="H1820" s="98" t="s">
        <v>949</v>
      </c>
      <c r="I1820" s="98" t="s">
        <v>10250</v>
      </c>
      <c r="J1820" s="99">
        <v>45079</v>
      </c>
      <c r="K1820" s="107">
        <v>15000000</v>
      </c>
      <c r="L1820" s="98" t="s">
        <v>1039</v>
      </c>
      <c r="M1820" s="23">
        <v>2160</v>
      </c>
      <c r="N1820" s="23">
        <v>2</v>
      </c>
      <c r="O1820" s="107">
        <v>18137152</v>
      </c>
      <c r="P1820" s="23">
        <v>180</v>
      </c>
      <c r="Q1820" s="23">
        <v>2</v>
      </c>
      <c r="R1820" s="23">
        <v>2</v>
      </c>
      <c r="S1820" s="23">
        <v>1E-3</v>
      </c>
      <c r="T1820" s="47">
        <v>6</v>
      </c>
      <c r="U1820" s="98" t="s">
        <v>1040</v>
      </c>
      <c r="V1820" s="98" t="s">
        <v>3139</v>
      </c>
      <c r="W1820" s="69">
        <f t="shared" si="56"/>
        <v>1.2539993883603833E-2</v>
      </c>
    </row>
    <row r="1821" spans="1:23">
      <c r="A1821">
        <f t="shared" si="57"/>
        <v>675</v>
      </c>
      <c r="B1821" s="99">
        <v>44408</v>
      </c>
      <c r="C1821" s="23">
        <v>56</v>
      </c>
      <c r="D1821" s="23">
        <v>5</v>
      </c>
      <c r="E1821" s="98" t="s">
        <v>49</v>
      </c>
      <c r="F1821" s="98" t="s">
        <v>948</v>
      </c>
      <c r="G1821" s="98" t="s">
        <v>4120</v>
      </c>
      <c r="H1821" s="98" t="s">
        <v>949</v>
      </c>
      <c r="I1821" s="98" t="s">
        <v>6669</v>
      </c>
      <c r="J1821" s="99">
        <v>45083</v>
      </c>
      <c r="K1821" s="107">
        <v>10000000</v>
      </c>
      <c r="L1821" s="98" t="s">
        <v>1041</v>
      </c>
      <c r="M1821" s="23">
        <v>2160</v>
      </c>
      <c r="N1821" s="23">
        <v>1</v>
      </c>
      <c r="O1821" s="107">
        <v>0</v>
      </c>
      <c r="P1821" s="23">
        <v>180</v>
      </c>
      <c r="Q1821" s="23">
        <v>2</v>
      </c>
      <c r="R1821" s="23">
        <v>2</v>
      </c>
      <c r="S1821" s="23">
        <v>2.8899999999999999E-2</v>
      </c>
      <c r="T1821" s="47">
        <v>4</v>
      </c>
      <c r="U1821" s="98" t="s">
        <v>1025</v>
      </c>
      <c r="V1821" s="98" t="s">
        <v>3139</v>
      </c>
      <c r="W1821" s="69">
        <f t="shared" si="56"/>
        <v>8.4098319636687398E-3</v>
      </c>
    </row>
    <row r="1822" spans="1:23">
      <c r="A1822">
        <f t="shared" si="57"/>
        <v>675</v>
      </c>
      <c r="B1822" s="99">
        <v>44408</v>
      </c>
      <c r="C1822" s="23">
        <v>57</v>
      </c>
      <c r="D1822" s="23">
        <v>5</v>
      </c>
      <c r="E1822" s="98" t="s">
        <v>49</v>
      </c>
      <c r="F1822" s="98" t="s">
        <v>948</v>
      </c>
      <c r="G1822" s="98" t="s">
        <v>4120</v>
      </c>
      <c r="H1822" s="98" t="s">
        <v>949</v>
      </c>
      <c r="I1822" s="98" t="s">
        <v>6669</v>
      </c>
      <c r="J1822" s="99">
        <v>45083</v>
      </c>
      <c r="K1822" s="107">
        <v>20000000</v>
      </c>
      <c r="L1822" s="98" t="s">
        <v>1042</v>
      </c>
      <c r="M1822" s="23">
        <v>2160</v>
      </c>
      <c r="N1822" s="23">
        <v>1</v>
      </c>
      <c r="O1822" s="107">
        <v>0</v>
      </c>
      <c r="P1822" s="23">
        <v>180</v>
      </c>
      <c r="Q1822" s="23">
        <v>2</v>
      </c>
      <c r="R1822" s="23">
        <v>2</v>
      </c>
      <c r="S1822" s="23">
        <v>1E-3</v>
      </c>
      <c r="T1822" s="47">
        <v>8</v>
      </c>
      <c r="U1822" s="98" t="s">
        <v>958</v>
      </c>
      <c r="V1822" s="98" t="s">
        <v>3139</v>
      </c>
      <c r="W1822" s="69">
        <f t="shared" si="56"/>
        <v>1.681966392733748E-2</v>
      </c>
    </row>
    <row r="1823" spans="1:23">
      <c r="A1823">
        <f t="shared" si="57"/>
        <v>675</v>
      </c>
      <c r="B1823" s="99">
        <v>44408</v>
      </c>
      <c r="C1823" s="23">
        <v>58</v>
      </c>
      <c r="D1823" s="23">
        <v>5</v>
      </c>
      <c r="E1823" s="98" t="s">
        <v>49</v>
      </c>
      <c r="F1823" s="98" t="s">
        <v>948</v>
      </c>
      <c r="G1823" s="98" t="s">
        <v>4120</v>
      </c>
      <c r="H1823" s="98" t="s">
        <v>949</v>
      </c>
      <c r="I1823" s="98" t="s">
        <v>6669</v>
      </c>
      <c r="J1823" s="99">
        <v>45083</v>
      </c>
      <c r="K1823" s="107">
        <v>10000000</v>
      </c>
      <c r="L1823" s="98" t="s">
        <v>1043</v>
      </c>
      <c r="M1823" s="23">
        <v>2160</v>
      </c>
      <c r="N1823" s="23">
        <v>1</v>
      </c>
      <c r="O1823" s="107">
        <v>0</v>
      </c>
      <c r="P1823" s="23">
        <v>180</v>
      </c>
      <c r="Q1823" s="23">
        <v>2</v>
      </c>
      <c r="R1823" s="23">
        <v>2</v>
      </c>
      <c r="S1823" s="23">
        <v>2.8899999999999999E-2</v>
      </c>
      <c r="T1823" s="47">
        <v>4</v>
      </c>
      <c r="U1823" s="98" t="s">
        <v>1044</v>
      </c>
      <c r="V1823" s="98" t="s">
        <v>3139</v>
      </c>
      <c r="W1823" s="69">
        <f t="shared" si="56"/>
        <v>8.4098319636687398E-3</v>
      </c>
    </row>
    <row r="1824" spans="1:23">
      <c r="A1824">
        <f t="shared" si="57"/>
        <v>681</v>
      </c>
      <c r="B1824" s="99">
        <v>44408</v>
      </c>
      <c r="C1824" s="23">
        <v>59</v>
      </c>
      <c r="D1824" s="23">
        <v>5</v>
      </c>
      <c r="E1824" s="98" t="s">
        <v>49</v>
      </c>
      <c r="F1824" s="98" t="s">
        <v>948</v>
      </c>
      <c r="G1824" s="98" t="s">
        <v>4120</v>
      </c>
      <c r="H1824" s="98" t="s">
        <v>949</v>
      </c>
      <c r="I1824" s="98" t="s">
        <v>10213</v>
      </c>
      <c r="J1824" s="99">
        <v>45089</v>
      </c>
      <c r="K1824" s="107">
        <v>15000000</v>
      </c>
      <c r="L1824" s="98" t="s">
        <v>1045</v>
      </c>
      <c r="M1824" s="23">
        <v>2160</v>
      </c>
      <c r="N1824" s="23">
        <v>1</v>
      </c>
      <c r="O1824" s="107">
        <v>0</v>
      </c>
      <c r="P1824" s="23">
        <v>180</v>
      </c>
      <c r="Q1824" s="23">
        <v>2</v>
      </c>
      <c r="R1824" s="23">
        <v>2</v>
      </c>
      <c r="S1824" s="23">
        <v>1E-3</v>
      </c>
      <c r="T1824" s="47">
        <v>6</v>
      </c>
      <c r="U1824" s="98" t="s">
        <v>956</v>
      </c>
      <c r="V1824" s="98" t="s">
        <v>3139</v>
      </c>
      <c r="W1824" s="69">
        <f t="shared" si="56"/>
        <v>1.2726879038352026E-2</v>
      </c>
    </row>
    <row r="1825" spans="1:23">
      <c r="A1825">
        <f t="shared" si="57"/>
        <v>681</v>
      </c>
      <c r="B1825" s="99">
        <v>44408</v>
      </c>
      <c r="C1825" s="23">
        <v>60</v>
      </c>
      <c r="D1825" s="23">
        <v>5</v>
      </c>
      <c r="E1825" s="98" t="s">
        <v>49</v>
      </c>
      <c r="F1825" s="98" t="s">
        <v>948</v>
      </c>
      <c r="G1825" s="98" t="s">
        <v>4120</v>
      </c>
      <c r="H1825" s="98" t="s">
        <v>949</v>
      </c>
      <c r="I1825" s="98" t="s">
        <v>10213</v>
      </c>
      <c r="J1825" s="99">
        <v>45089</v>
      </c>
      <c r="K1825" s="107">
        <v>5000000</v>
      </c>
      <c r="L1825" s="98" t="s">
        <v>1046</v>
      </c>
      <c r="M1825" s="23">
        <v>2160</v>
      </c>
      <c r="N1825" s="23">
        <v>1</v>
      </c>
      <c r="O1825" s="107">
        <v>0</v>
      </c>
      <c r="P1825" s="23">
        <v>180</v>
      </c>
      <c r="Q1825" s="23">
        <v>2</v>
      </c>
      <c r="R1825" s="23">
        <v>2</v>
      </c>
      <c r="S1825" s="23">
        <v>1E-3</v>
      </c>
      <c r="T1825" s="47">
        <v>2.5</v>
      </c>
      <c r="U1825" s="98" t="s">
        <v>969</v>
      </c>
      <c r="V1825" s="98" t="s">
        <v>3139</v>
      </c>
      <c r="W1825" s="69">
        <f t="shared" si="56"/>
        <v>5.3028662659800113E-3</v>
      </c>
    </row>
    <row r="1826" spans="1:23">
      <c r="A1826">
        <f t="shared" si="57"/>
        <v>685</v>
      </c>
      <c r="B1826" s="99">
        <v>44408</v>
      </c>
      <c r="C1826" s="23">
        <v>61</v>
      </c>
      <c r="D1826" s="23">
        <v>5</v>
      </c>
      <c r="E1826" s="98" t="s">
        <v>49</v>
      </c>
      <c r="F1826" s="98" t="s">
        <v>948</v>
      </c>
      <c r="G1826" s="98" t="s">
        <v>4120</v>
      </c>
      <c r="H1826" s="98" t="s">
        <v>949</v>
      </c>
      <c r="I1826" s="98" t="s">
        <v>10359</v>
      </c>
      <c r="J1826" s="99">
        <v>45093</v>
      </c>
      <c r="K1826" s="107">
        <v>40000000</v>
      </c>
      <c r="L1826" s="98" t="s">
        <v>1047</v>
      </c>
      <c r="M1826" s="23">
        <v>2160</v>
      </c>
      <c r="N1826" s="23">
        <v>2</v>
      </c>
      <c r="O1826" s="107">
        <v>74311575</v>
      </c>
      <c r="P1826" s="23">
        <v>180</v>
      </c>
      <c r="Q1826" s="23">
        <v>2</v>
      </c>
      <c r="R1826" s="23">
        <v>2</v>
      </c>
      <c r="S1826" s="23">
        <v>2.93E-2</v>
      </c>
      <c r="T1826" s="47">
        <v>13.333335999999999</v>
      </c>
      <c r="U1826" s="98" t="s">
        <v>965</v>
      </c>
      <c r="V1826" s="98" t="s">
        <v>3139</v>
      </c>
      <c r="W1826" s="69">
        <f t="shared" si="56"/>
        <v>2.844807924572872E-2</v>
      </c>
    </row>
    <row r="1827" spans="1:23">
      <c r="A1827">
        <f t="shared" si="57"/>
        <v>2157</v>
      </c>
      <c r="B1827" s="99">
        <v>44408</v>
      </c>
      <c r="C1827" s="23">
        <v>62</v>
      </c>
      <c r="D1827" s="23">
        <v>5</v>
      </c>
      <c r="E1827" s="98" t="s">
        <v>49</v>
      </c>
      <c r="F1827" s="98" t="s">
        <v>948</v>
      </c>
      <c r="G1827" s="98" t="s">
        <v>4120</v>
      </c>
      <c r="H1827" s="98" t="s">
        <v>949</v>
      </c>
      <c r="I1827" s="98" t="s">
        <v>10360</v>
      </c>
      <c r="J1827" s="99">
        <v>46565</v>
      </c>
      <c r="K1827" s="107">
        <v>50000000</v>
      </c>
      <c r="L1827" s="98" t="s">
        <v>1048</v>
      </c>
      <c r="M1827" s="23">
        <v>3600</v>
      </c>
      <c r="N1827" s="23">
        <v>2</v>
      </c>
      <c r="O1827" s="107">
        <v>85304205</v>
      </c>
      <c r="P1827" s="23">
        <v>180</v>
      </c>
      <c r="Q1827" s="23">
        <v>2</v>
      </c>
      <c r="R1827" s="23">
        <v>2</v>
      </c>
      <c r="S1827" s="23">
        <v>1E-3</v>
      </c>
      <c r="T1827" s="47">
        <v>30</v>
      </c>
      <c r="U1827" s="98" t="s">
        <v>1027</v>
      </c>
      <c r="V1827" s="98" t="s">
        <v>3139</v>
      </c>
      <c r="W1827" s="69">
        <f t="shared" si="56"/>
        <v>0.20155563939592749</v>
      </c>
    </row>
    <row r="1828" spans="1:23">
      <c r="A1828">
        <f t="shared" si="57"/>
        <v>712</v>
      </c>
      <c r="B1828" s="99">
        <v>44408</v>
      </c>
      <c r="C1828" s="23">
        <v>63</v>
      </c>
      <c r="D1828" s="23">
        <v>5</v>
      </c>
      <c r="E1828" s="98" t="s">
        <v>49</v>
      </c>
      <c r="F1828" s="98" t="s">
        <v>948</v>
      </c>
      <c r="G1828" s="98" t="s">
        <v>4120</v>
      </c>
      <c r="H1828" s="98" t="s">
        <v>949</v>
      </c>
      <c r="I1828" s="98" t="s">
        <v>10361</v>
      </c>
      <c r="J1828" s="99">
        <v>45120</v>
      </c>
      <c r="K1828" s="107">
        <v>10000000</v>
      </c>
      <c r="L1828" s="98" t="s">
        <v>1049</v>
      </c>
      <c r="M1828" s="23">
        <v>2160</v>
      </c>
      <c r="N1828" s="23">
        <v>1</v>
      </c>
      <c r="O1828" s="107">
        <v>0</v>
      </c>
      <c r="P1828" s="23">
        <v>180</v>
      </c>
      <c r="Q1828" s="23">
        <v>2</v>
      </c>
      <c r="R1828" s="23">
        <v>2</v>
      </c>
      <c r="S1828" s="23">
        <v>1E-3</v>
      </c>
      <c r="T1828" s="47">
        <v>3.3333360000000001</v>
      </c>
      <c r="U1828" s="98" t="s">
        <v>954</v>
      </c>
      <c r="V1828" s="98" t="s">
        <v>3139</v>
      </c>
      <c r="W1828" s="69">
        <f t="shared" si="56"/>
        <v>7.3923520350276913E-3</v>
      </c>
    </row>
    <row r="1829" spans="1:23">
      <c r="A1829">
        <f t="shared" si="57"/>
        <v>1456</v>
      </c>
      <c r="B1829" s="99">
        <v>44408</v>
      </c>
      <c r="C1829" s="23">
        <v>64</v>
      </c>
      <c r="D1829" s="23">
        <v>5</v>
      </c>
      <c r="E1829" s="98" t="s">
        <v>49</v>
      </c>
      <c r="F1829" s="98" t="s">
        <v>948</v>
      </c>
      <c r="G1829" s="98" t="s">
        <v>4120</v>
      </c>
      <c r="H1829" s="98" t="s">
        <v>949</v>
      </c>
      <c r="I1829" s="98" t="s">
        <v>10362</v>
      </c>
      <c r="J1829" s="99">
        <v>45864</v>
      </c>
      <c r="K1829" s="107">
        <v>10000000</v>
      </c>
      <c r="L1829" s="98" t="s">
        <v>1050</v>
      </c>
      <c r="M1829" s="23">
        <v>2880</v>
      </c>
      <c r="N1829" s="23">
        <v>1</v>
      </c>
      <c r="O1829" s="107">
        <v>0</v>
      </c>
      <c r="P1829" s="23">
        <v>180</v>
      </c>
      <c r="Q1829" s="23">
        <v>2</v>
      </c>
      <c r="R1829" s="23">
        <v>2</v>
      </c>
      <c r="S1829" s="23">
        <v>1E-3</v>
      </c>
      <c r="T1829" s="47">
        <v>6.6666679999999996</v>
      </c>
      <c r="U1829" s="98" t="s">
        <v>1004</v>
      </c>
      <c r="V1829" s="98" t="s">
        <v>3139</v>
      </c>
      <c r="W1829" s="69">
        <f t="shared" si="56"/>
        <v>3.0233871081591982E-2</v>
      </c>
    </row>
    <row r="1830" spans="1:23">
      <c r="A1830">
        <f t="shared" si="57"/>
        <v>361</v>
      </c>
      <c r="B1830" s="99">
        <v>44408</v>
      </c>
      <c r="C1830" s="23">
        <v>65</v>
      </c>
      <c r="D1830" s="23">
        <v>5</v>
      </c>
      <c r="E1830" s="98" t="s">
        <v>49</v>
      </c>
      <c r="F1830" s="98" t="s">
        <v>948</v>
      </c>
      <c r="G1830" s="98" t="s">
        <v>4120</v>
      </c>
      <c r="H1830" s="98" t="s">
        <v>949</v>
      </c>
      <c r="I1830" s="98" t="s">
        <v>7085</v>
      </c>
      <c r="J1830" s="99">
        <v>44769</v>
      </c>
      <c r="K1830" s="107">
        <v>10000000</v>
      </c>
      <c r="L1830" s="98" t="s">
        <v>1051</v>
      </c>
      <c r="M1830" s="23">
        <v>1800</v>
      </c>
      <c r="N1830" s="23">
        <v>1</v>
      </c>
      <c r="O1830" s="107">
        <v>0</v>
      </c>
      <c r="P1830" s="23">
        <v>180</v>
      </c>
      <c r="Q1830" s="23">
        <v>2</v>
      </c>
      <c r="R1830" s="23">
        <v>2</v>
      </c>
      <c r="S1830" s="23">
        <v>1E-3</v>
      </c>
      <c r="T1830" s="47">
        <v>2</v>
      </c>
      <c r="U1830" s="98" t="s">
        <v>1052</v>
      </c>
      <c r="V1830" s="98" t="s">
        <v>3139</v>
      </c>
      <c r="W1830" s="69">
        <f t="shared" si="56"/>
        <v>2.2488513621366038E-3</v>
      </c>
    </row>
    <row r="1831" spans="1:23">
      <c r="A1831">
        <f t="shared" si="57"/>
        <v>1462</v>
      </c>
      <c r="B1831" s="99">
        <v>44408</v>
      </c>
      <c r="C1831" s="23">
        <v>66</v>
      </c>
      <c r="D1831" s="23">
        <v>5</v>
      </c>
      <c r="E1831" s="98" t="s">
        <v>49</v>
      </c>
      <c r="F1831" s="98" t="s">
        <v>948</v>
      </c>
      <c r="G1831" s="98" t="s">
        <v>4120</v>
      </c>
      <c r="H1831" s="98" t="s">
        <v>949</v>
      </c>
      <c r="I1831" s="98" t="s">
        <v>6201</v>
      </c>
      <c r="J1831" s="99">
        <v>45870</v>
      </c>
      <c r="K1831" s="107">
        <v>8000000</v>
      </c>
      <c r="L1831" s="98" t="s">
        <v>1054</v>
      </c>
      <c r="M1831" s="23">
        <v>2880</v>
      </c>
      <c r="N1831" s="23">
        <v>1</v>
      </c>
      <c r="O1831" s="107">
        <v>0</v>
      </c>
      <c r="P1831" s="23">
        <v>180</v>
      </c>
      <c r="Q1831" s="23">
        <v>2</v>
      </c>
      <c r="R1831" s="23">
        <v>2</v>
      </c>
      <c r="S1831" s="23">
        <v>1E-3</v>
      </c>
      <c r="T1831" s="47">
        <v>5.9999989999999999</v>
      </c>
      <c r="U1831" s="98" t="s">
        <v>990</v>
      </c>
      <c r="V1831" s="98" t="s">
        <v>3139</v>
      </c>
      <c r="W1831" s="69">
        <f t="shared" si="56"/>
        <v>2.7322605070417724E-2</v>
      </c>
    </row>
    <row r="1832" spans="1:23">
      <c r="A1832">
        <f t="shared" si="57"/>
        <v>739</v>
      </c>
      <c r="B1832" s="99">
        <v>44408</v>
      </c>
      <c r="C1832" s="23">
        <v>67</v>
      </c>
      <c r="D1832" s="23">
        <v>5</v>
      </c>
      <c r="E1832" s="98" t="s">
        <v>49</v>
      </c>
      <c r="F1832" s="98" t="s">
        <v>948</v>
      </c>
      <c r="G1832" s="98" t="s">
        <v>4120</v>
      </c>
      <c r="H1832" s="98" t="s">
        <v>949</v>
      </c>
      <c r="I1832" s="98" t="s">
        <v>10363</v>
      </c>
      <c r="J1832" s="99">
        <v>45147</v>
      </c>
      <c r="K1832" s="107">
        <v>15000000</v>
      </c>
      <c r="L1832" s="98" t="s">
        <v>1055</v>
      </c>
      <c r="M1832" s="23">
        <v>2160</v>
      </c>
      <c r="N1832" s="23">
        <v>1</v>
      </c>
      <c r="O1832" s="107">
        <v>0</v>
      </c>
      <c r="P1832" s="23">
        <v>180</v>
      </c>
      <c r="Q1832" s="23">
        <v>2</v>
      </c>
      <c r="R1832" s="23">
        <v>2</v>
      </c>
      <c r="S1832" s="23">
        <v>1E-3</v>
      </c>
      <c r="T1832" s="47">
        <v>9.375</v>
      </c>
      <c r="U1832" s="98" t="s">
        <v>1056</v>
      </c>
      <c r="V1832" s="98" t="s">
        <v>3139</v>
      </c>
      <c r="W1832" s="69">
        <f t="shared" si="56"/>
        <v>2.1579395212330554E-2</v>
      </c>
    </row>
    <row r="1833" spans="1:23">
      <c r="A1833">
        <f t="shared" si="57"/>
        <v>2200</v>
      </c>
      <c r="B1833" s="99">
        <v>44408</v>
      </c>
      <c r="C1833" s="23">
        <v>68</v>
      </c>
      <c r="D1833" s="23">
        <v>5</v>
      </c>
      <c r="E1833" s="98" t="s">
        <v>49</v>
      </c>
      <c r="F1833" s="98" t="s">
        <v>948</v>
      </c>
      <c r="G1833" s="98" t="s">
        <v>4120</v>
      </c>
      <c r="H1833" s="98" t="s">
        <v>949</v>
      </c>
      <c r="I1833" s="98" t="s">
        <v>10363</v>
      </c>
      <c r="J1833" s="99">
        <v>46608</v>
      </c>
      <c r="K1833" s="107">
        <v>112000000</v>
      </c>
      <c r="L1833" s="98" t="s">
        <v>1057</v>
      </c>
      <c r="M1833" s="23">
        <v>3600</v>
      </c>
      <c r="N1833" s="23">
        <v>2</v>
      </c>
      <c r="O1833" s="107">
        <v>220000000</v>
      </c>
      <c r="P1833" s="23">
        <v>360</v>
      </c>
      <c r="Q1833" s="23">
        <v>2</v>
      </c>
      <c r="R1833" s="23">
        <v>2</v>
      </c>
      <c r="S1833" s="23">
        <v>4.1399999999999999E-2</v>
      </c>
      <c r="T1833" s="47">
        <v>98</v>
      </c>
      <c r="U1833" s="98" t="s">
        <v>1058</v>
      </c>
      <c r="V1833" s="98" t="s">
        <v>3139</v>
      </c>
      <c r="W1833" s="69">
        <f t="shared" si="56"/>
        <v>0.67154065606184454</v>
      </c>
    </row>
    <row r="1834" spans="1:23">
      <c r="A1834">
        <f t="shared" si="57"/>
        <v>1105</v>
      </c>
      <c r="B1834" s="99">
        <v>44408</v>
      </c>
      <c r="C1834" s="23">
        <v>69</v>
      </c>
      <c r="D1834" s="23">
        <v>5</v>
      </c>
      <c r="E1834" s="98" t="s">
        <v>49</v>
      </c>
      <c r="F1834" s="98" t="s">
        <v>948</v>
      </c>
      <c r="G1834" s="98" t="s">
        <v>4120</v>
      </c>
      <c r="H1834" s="98" t="s">
        <v>949</v>
      </c>
      <c r="I1834" s="98" t="s">
        <v>10363</v>
      </c>
      <c r="J1834" s="99">
        <v>45513</v>
      </c>
      <c r="K1834" s="107">
        <v>11000000</v>
      </c>
      <c r="L1834" s="98" t="s">
        <v>1059</v>
      </c>
      <c r="M1834" s="23">
        <v>2520</v>
      </c>
      <c r="N1834" s="23">
        <v>1</v>
      </c>
      <c r="O1834" s="107">
        <v>0</v>
      </c>
      <c r="P1834" s="23">
        <v>180</v>
      </c>
      <c r="Q1834" s="23">
        <v>2</v>
      </c>
      <c r="R1834" s="23">
        <v>2</v>
      </c>
      <c r="S1834" s="23">
        <v>1E-3</v>
      </c>
      <c r="T1834" s="47">
        <v>7.7</v>
      </c>
      <c r="U1834" s="98" t="s">
        <v>973</v>
      </c>
      <c r="V1834" s="98" t="s">
        <v>3139</v>
      </c>
      <c r="W1834" s="69">
        <f t="shared" si="56"/>
        <v>2.6501872319583512E-2</v>
      </c>
    </row>
    <row r="1835" spans="1:23">
      <c r="A1835">
        <f t="shared" si="57"/>
        <v>1489</v>
      </c>
      <c r="B1835" s="99">
        <v>44408</v>
      </c>
      <c r="C1835" s="23">
        <v>70</v>
      </c>
      <c r="D1835" s="23">
        <v>5</v>
      </c>
      <c r="E1835" s="98" t="s">
        <v>49</v>
      </c>
      <c r="F1835" s="98" t="s">
        <v>948</v>
      </c>
      <c r="G1835" s="98" t="s">
        <v>4120</v>
      </c>
      <c r="H1835" s="98" t="s">
        <v>949</v>
      </c>
      <c r="I1835" s="98" t="s">
        <v>10272</v>
      </c>
      <c r="J1835" s="99">
        <v>45897</v>
      </c>
      <c r="K1835" s="107">
        <v>6000000</v>
      </c>
      <c r="L1835" s="98" t="s">
        <v>1061</v>
      </c>
      <c r="M1835" s="23">
        <v>2880</v>
      </c>
      <c r="N1835" s="23">
        <v>1</v>
      </c>
      <c r="O1835" s="107">
        <v>0</v>
      </c>
      <c r="P1835" s="23">
        <v>180</v>
      </c>
      <c r="Q1835" s="23">
        <v>2</v>
      </c>
      <c r="R1835" s="23">
        <v>2</v>
      </c>
      <c r="S1835" s="23">
        <v>1E-3</v>
      </c>
      <c r="T1835" s="47">
        <v>4.5</v>
      </c>
      <c r="U1835" s="98" t="s">
        <v>1004</v>
      </c>
      <c r="V1835" s="98" t="s">
        <v>3139</v>
      </c>
      <c r="W1835" s="69">
        <f t="shared" si="56"/>
        <v>2.0870399656504588E-2</v>
      </c>
    </row>
    <row r="1836" spans="1:23">
      <c r="A1836">
        <f t="shared" si="57"/>
        <v>1138</v>
      </c>
      <c r="B1836" s="99">
        <v>44408</v>
      </c>
      <c r="C1836" s="23">
        <v>71</v>
      </c>
      <c r="D1836" s="23">
        <v>5</v>
      </c>
      <c r="E1836" s="98" t="s">
        <v>49</v>
      </c>
      <c r="F1836" s="98" t="s">
        <v>948</v>
      </c>
      <c r="G1836" s="98" t="s">
        <v>4120</v>
      </c>
      <c r="H1836" s="98" t="s">
        <v>949</v>
      </c>
      <c r="I1836" s="98" t="s">
        <v>10203</v>
      </c>
      <c r="J1836" s="99">
        <v>45546</v>
      </c>
      <c r="K1836" s="107">
        <v>11000000</v>
      </c>
      <c r="L1836" s="98" t="s">
        <v>1062</v>
      </c>
      <c r="M1836" s="23">
        <v>2520</v>
      </c>
      <c r="N1836" s="23">
        <v>1</v>
      </c>
      <c r="O1836" s="107">
        <v>0</v>
      </c>
      <c r="P1836" s="23">
        <v>180</v>
      </c>
      <c r="Q1836" s="23">
        <v>2</v>
      </c>
      <c r="R1836" s="23">
        <v>2</v>
      </c>
      <c r="S1836" s="23">
        <v>1E-3</v>
      </c>
      <c r="T1836" s="47">
        <v>7.7</v>
      </c>
      <c r="U1836" s="98" t="s">
        <v>1063</v>
      </c>
      <c r="V1836" s="98" t="s">
        <v>3139</v>
      </c>
      <c r="W1836" s="69">
        <f t="shared" si="56"/>
        <v>2.7293330949942112E-2</v>
      </c>
    </row>
    <row r="1837" spans="1:23">
      <c r="A1837">
        <f t="shared" si="57"/>
        <v>1517</v>
      </c>
      <c r="B1837" s="99">
        <v>44408</v>
      </c>
      <c r="C1837" s="23">
        <v>72</v>
      </c>
      <c r="D1837" s="23">
        <v>5</v>
      </c>
      <c r="E1837" s="98" t="s">
        <v>49</v>
      </c>
      <c r="F1837" s="98" t="s">
        <v>948</v>
      </c>
      <c r="G1837" s="98" t="s">
        <v>4120</v>
      </c>
      <c r="H1837" s="98" t="s">
        <v>949</v>
      </c>
      <c r="I1837" s="98" t="s">
        <v>9957</v>
      </c>
      <c r="J1837" s="99">
        <v>45925</v>
      </c>
      <c r="K1837" s="107">
        <v>50000000</v>
      </c>
      <c r="L1837" s="98" t="s">
        <v>1064</v>
      </c>
      <c r="M1837" s="23">
        <v>2880</v>
      </c>
      <c r="N1837" s="23">
        <v>2</v>
      </c>
      <c r="O1837" s="107">
        <v>275800000</v>
      </c>
      <c r="P1837" s="23">
        <v>180</v>
      </c>
      <c r="Q1837" s="23">
        <v>2</v>
      </c>
      <c r="R1837" s="23">
        <v>2</v>
      </c>
      <c r="S1837" s="23">
        <v>2.7699999999999999E-2</v>
      </c>
      <c r="T1837" s="47">
        <v>37.499999000000003</v>
      </c>
      <c r="U1837" s="98" t="s">
        <v>1065</v>
      </c>
      <c r="V1837" s="98" t="s">
        <v>3139</v>
      </c>
      <c r="W1837" s="69">
        <f t="shared" si="56"/>
        <v>0.17719048262055201</v>
      </c>
    </row>
    <row r="1838" spans="1:23">
      <c r="A1838">
        <f t="shared" si="57"/>
        <v>802</v>
      </c>
      <c r="B1838" s="99">
        <v>44408</v>
      </c>
      <c r="C1838" s="23">
        <v>73</v>
      </c>
      <c r="D1838" s="23">
        <v>5</v>
      </c>
      <c r="E1838" s="98" t="s">
        <v>49</v>
      </c>
      <c r="F1838" s="98" t="s">
        <v>948</v>
      </c>
      <c r="G1838" s="98" t="s">
        <v>4120</v>
      </c>
      <c r="H1838" s="98" t="s">
        <v>949</v>
      </c>
      <c r="I1838" s="98" t="s">
        <v>10364</v>
      </c>
      <c r="J1838" s="99">
        <v>45210</v>
      </c>
      <c r="K1838" s="107">
        <v>30000000</v>
      </c>
      <c r="L1838" s="98" t="s">
        <v>1066</v>
      </c>
      <c r="M1838" s="23">
        <v>2160</v>
      </c>
      <c r="N1838" s="23">
        <v>1</v>
      </c>
      <c r="O1838" s="107">
        <v>0</v>
      </c>
      <c r="P1838" s="23">
        <v>180</v>
      </c>
      <c r="Q1838" s="23">
        <v>2</v>
      </c>
      <c r="R1838" s="23">
        <v>2</v>
      </c>
      <c r="S1838" s="23">
        <v>2.7400000000000001E-2</v>
      </c>
      <c r="T1838" s="47">
        <v>15</v>
      </c>
      <c r="U1838" s="98" t="s">
        <v>1067</v>
      </c>
      <c r="V1838" s="98" t="s">
        <v>3139</v>
      </c>
      <c r="W1838" s="69">
        <f t="shared" si="56"/>
        <v>3.7470473527012944E-2</v>
      </c>
    </row>
    <row r="1839" spans="1:23">
      <c r="A1839">
        <f t="shared" si="57"/>
        <v>1534</v>
      </c>
      <c r="B1839" s="99">
        <v>44408</v>
      </c>
      <c r="C1839" s="23">
        <v>74</v>
      </c>
      <c r="D1839" s="23">
        <v>5</v>
      </c>
      <c r="E1839" s="98" t="s">
        <v>49</v>
      </c>
      <c r="F1839" s="98" t="s">
        <v>948</v>
      </c>
      <c r="G1839" s="98" t="s">
        <v>4120</v>
      </c>
      <c r="H1839" s="98" t="s">
        <v>949</v>
      </c>
      <c r="I1839" s="98" t="s">
        <v>10365</v>
      </c>
      <c r="J1839" s="99">
        <v>45942</v>
      </c>
      <c r="K1839" s="107">
        <v>21000000</v>
      </c>
      <c r="L1839" s="98" t="s">
        <v>1068</v>
      </c>
      <c r="M1839" s="23">
        <v>2880</v>
      </c>
      <c r="N1839" s="23">
        <v>1</v>
      </c>
      <c r="O1839" s="107">
        <v>0</v>
      </c>
      <c r="P1839" s="23">
        <v>180</v>
      </c>
      <c r="Q1839" s="23">
        <v>2</v>
      </c>
      <c r="R1839" s="23">
        <v>2</v>
      </c>
      <c r="S1839" s="23">
        <v>2.7E-2</v>
      </c>
      <c r="T1839" s="47">
        <v>13.5</v>
      </c>
      <c r="U1839" s="98" t="s">
        <v>956</v>
      </c>
      <c r="V1839" s="98" t="s">
        <v>3139</v>
      </c>
      <c r="W1839" s="69">
        <f t="shared" si="56"/>
        <v>6.4503411161339244E-2</v>
      </c>
    </row>
    <row r="1840" spans="1:23">
      <c r="A1840">
        <f t="shared" si="57"/>
        <v>809</v>
      </c>
      <c r="B1840" s="99">
        <v>44408</v>
      </c>
      <c r="C1840" s="23">
        <v>75</v>
      </c>
      <c r="D1840" s="23">
        <v>5</v>
      </c>
      <c r="E1840" s="98" t="s">
        <v>49</v>
      </c>
      <c r="F1840" s="98" t="s">
        <v>948</v>
      </c>
      <c r="G1840" s="98" t="s">
        <v>4120</v>
      </c>
      <c r="H1840" s="98" t="s">
        <v>949</v>
      </c>
      <c r="I1840" s="98" t="s">
        <v>10366</v>
      </c>
      <c r="J1840" s="99">
        <v>45217</v>
      </c>
      <c r="K1840" s="107">
        <v>39000000</v>
      </c>
      <c r="L1840" s="98" t="s">
        <v>1069</v>
      </c>
      <c r="M1840" s="23">
        <v>2160</v>
      </c>
      <c r="N1840" s="23">
        <v>2</v>
      </c>
      <c r="O1840" s="107">
        <v>441894737</v>
      </c>
      <c r="P1840" s="23">
        <v>180</v>
      </c>
      <c r="Q1840" s="23">
        <v>2</v>
      </c>
      <c r="R1840" s="23">
        <v>2</v>
      </c>
      <c r="S1840" s="23">
        <v>2.7E-2</v>
      </c>
      <c r="T1840" s="47">
        <v>19.5</v>
      </c>
      <c r="U1840" s="98" t="s">
        <v>1070</v>
      </c>
      <c r="V1840" s="98" t="s">
        <v>3139</v>
      </c>
      <c r="W1840" s="69">
        <f t="shared" si="56"/>
        <v>4.9136779312168963E-2</v>
      </c>
    </row>
    <row r="1841" spans="1:23">
      <c r="A1841">
        <f t="shared" si="57"/>
        <v>1581</v>
      </c>
      <c r="B1841" s="99">
        <v>44408</v>
      </c>
      <c r="C1841" s="23">
        <v>76</v>
      </c>
      <c r="D1841" s="23">
        <v>5</v>
      </c>
      <c r="E1841" s="98" t="s">
        <v>49</v>
      </c>
      <c r="F1841" s="98" t="s">
        <v>948</v>
      </c>
      <c r="G1841" s="98" t="s">
        <v>4120</v>
      </c>
      <c r="H1841" s="98" t="s">
        <v>949</v>
      </c>
      <c r="I1841" s="98" t="s">
        <v>10367</v>
      </c>
      <c r="J1841" s="99">
        <v>45989</v>
      </c>
      <c r="K1841" s="107">
        <v>30000000</v>
      </c>
      <c r="L1841" s="98" t="s">
        <v>1071</v>
      </c>
      <c r="M1841" s="23">
        <v>2880</v>
      </c>
      <c r="N1841" s="23">
        <v>2</v>
      </c>
      <c r="O1841" s="107">
        <v>60000000</v>
      </c>
      <c r="P1841" s="23">
        <v>180</v>
      </c>
      <c r="Q1841" s="23">
        <v>2</v>
      </c>
      <c r="R1841" s="23">
        <v>2</v>
      </c>
      <c r="S1841" s="23">
        <v>2.87E-2</v>
      </c>
      <c r="T1841" s="47">
        <v>22.5</v>
      </c>
      <c r="U1841" s="98" t="s">
        <v>954</v>
      </c>
      <c r="V1841" s="98" t="s">
        <v>3139</v>
      </c>
      <c r="W1841" s="69">
        <f t="shared" si="56"/>
        <v>0.11079953612133564</v>
      </c>
    </row>
    <row r="1842" spans="1:23">
      <c r="A1842">
        <f t="shared" si="57"/>
        <v>2318</v>
      </c>
      <c r="B1842" s="99">
        <v>44408</v>
      </c>
      <c r="C1842" s="23">
        <v>77</v>
      </c>
      <c r="D1842" s="23">
        <v>5</v>
      </c>
      <c r="E1842" s="98" t="s">
        <v>49</v>
      </c>
      <c r="F1842" s="98" t="s">
        <v>948</v>
      </c>
      <c r="G1842" s="98" t="s">
        <v>4120</v>
      </c>
      <c r="H1842" s="98" t="s">
        <v>949</v>
      </c>
      <c r="I1842" s="98" t="s">
        <v>10368</v>
      </c>
      <c r="J1842" s="99">
        <v>46726</v>
      </c>
      <c r="K1842" s="107">
        <v>90000000</v>
      </c>
      <c r="L1842" s="98" t="s">
        <v>1072</v>
      </c>
      <c r="M1842" s="23">
        <v>3600</v>
      </c>
      <c r="N1842" s="23">
        <v>2</v>
      </c>
      <c r="O1842" s="107">
        <v>225600000</v>
      </c>
      <c r="P1842" s="23">
        <v>360</v>
      </c>
      <c r="Q1842" s="23">
        <v>2</v>
      </c>
      <c r="R1842" s="23">
        <v>2</v>
      </c>
      <c r="S1842" s="23">
        <v>2.9600000000000001E-2</v>
      </c>
      <c r="T1842" s="47">
        <v>70</v>
      </c>
      <c r="U1842" s="98" t="s">
        <v>953</v>
      </c>
      <c r="V1842" s="98" t="s">
        <v>3139</v>
      </c>
      <c r="W1842" s="69">
        <f t="shared" si="56"/>
        <v>0.50539975349069988</v>
      </c>
    </row>
    <row r="1843" spans="1:23">
      <c r="A1843">
        <f t="shared" si="57"/>
        <v>863</v>
      </c>
      <c r="B1843" s="99">
        <v>44408</v>
      </c>
      <c r="C1843" s="23">
        <v>78</v>
      </c>
      <c r="D1843" s="23">
        <v>5</v>
      </c>
      <c r="E1843" s="98" t="s">
        <v>49</v>
      </c>
      <c r="F1843" s="98" t="s">
        <v>948</v>
      </c>
      <c r="G1843" s="98" t="s">
        <v>4120</v>
      </c>
      <c r="H1843" s="98" t="s">
        <v>949</v>
      </c>
      <c r="I1843" s="98" t="s">
        <v>6903</v>
      </c>
      <c r="J1843" s="99">
        <v>45271</v>
      </c>
      <c r="K1843" s="107">
        <v>30000000</v>
      </c>
      <c r="L1843" s="98" t="s">
        <v>1073</v>
      </c>
      <c r="M1843" s="23">
        <v>2160</v>
      </c>
      <c r="N1843" s="23">
        <v>2</v>
      </c>
      <c r="O1843" s="107">
        <v>44455772</v>
      </c>
      <c r="P1843" s="23">
        <v>180</v>
      </c>
      <c r="Q1843" s="23">
        <v>2</v>
      </c>
      <c r="R1843" s="23">
        <v>2</v>
      </c>
      <c r="S1843" s="23">
        <v>1E-3</v>
      </c>
      <c r="T1843" s="47">
        <v>15</v>
      </c>
      <c r="U1843" s="98" t="s">
        <v>955</v>
      </c>
      <c r="V1843" s="98" t="s">
        <v>3139</v>
      </c>
      <c r="W1843" s="69">
        <f t="shared" si="56"/>
        <v>4.0320472136922907E-2</v>
      </c>
    </row>
    <row r="1844" spans="1:23">
      <c r="A1844">
        <f t="shared" si="57"/>
        <v>1596</v>
      </c>
      <c r="B1844" s="99">
        <v>44408</v>
      </c>
      <c r="C1844" s="23">
        <v>79</v>
      </c>
      <c r="D1844" s="23">
        <v>5</v>
      </c>
      <c r="E1844" s="98" t="s">
        <v>49</v>
      </c>
      <c r="F1844" s="98" t="s">
        <v>948</v>
      </c>
      <c r="G1844" s="98" t="s">
        <v>4120</v>
      </c>
      <c r="H1844" s="98" t="s">
        <v>949</v>
      </c>
      <c r="I1844" s="98" t="s">
        <v>10369</v>
      </c>
      <c r="J1844" s="99">
        <v>46004</v>
      </c>
      <c r="K1844" s="107">
        <v>30000000</v>
      </c>
      <c r="L1844" s="98" t="s">
        <v>1074</v>
      </c>
      <c r="M1844" s="23">
        <v>2880</v>
      </c>
      <c r="N1844" s="23">
        <v>2</v>
      </c>
      <c r="O1844" s="107">
        <v>101486900</v>
      </c>
      <c r="P1844" s="23">
        <v>180</v>
      </c>
      <c r="Q1844" s="23">
        <v>2</v>
      </c>
      <c r="R1844" s="23">
        <v>2</v>
      </c>
      <c r="S1844" s="23">
        <v>1E-3</v>
      </c>
      <c r="T1844" s="47">
        <v>19.285715</v>
      </c>
      <c r="U1844" s="98" t="s">
        <v>957</v>
      </c>
      <c r="V1844" s="98" t="s">
        <v>3139</v>
      </c>
      <c r="W1844" s="69">
        <f t="shared" si="56"/>
        <v>9.5872087936641578E-2</v>
      </c>
    </row>
    <row r="1845" spans="1:23">
      <c r="A1845">
        <f t="shared" si="57"/>
        <v>2331</v>
      </c>
      <c r="B1845" s="99">
        <v>44408</v>
      </c>
      <c r="C1845" s="23">
        <v>80</v>
      </c>
      <c r="D1845" s="23">
        <v>5</v>
      </c>
      <c r="E1845" s="98" t="s">
        <v>49</v>
      </c>
      <c r="F1845" s="98" t="s">
        <v>948</v>
      </c>
      <c r="G1845" s="98" t="s">
        <v>4120</v>
      </c>
      <c r="H1845" s="98" t="s">
        <v>949</v>
      </c>
      <c r="I1845" s="98" t="s">
        <v>10370</v>
      </c>
      <c r="J1845" s="99">
        <v>46739</v>
      </c>
      <c r="K1845" s="107">
        <v>120000000</v>
      </c>
      <c r="L1845" s="98" t="s">
        <v>1075</v>
      </c>
      <c r="M1845" s="23">
        <v>3600</v>
      </c>
      <c r="N1845" s="23">
        <v>2</v>
      </c>
      <c r="O1845" s="107">
        <v>269000000</v>
      </c>
      <c r="P1845" s="23">
        <v>360</v>
      </c>
      <c r="Q1845" s="23">
        <v>2</v>
      </c>
      <c r="R1845" s="23">
        <v>2</v>
      </c>
      <c r="S1845" s="23">
        <v>2.9399999999999999E-2</v>
      </c>
      <c r="T1845" s="47">
        <v>105</v>
      </c>
      <c r="U1845" s="98" t="s">
        <v>953</v>
      </c>
      <c r="V1845" s="98" t="s">
        <v>3139</v>
      </c>
      <c r="W1845" s="69">
        <f t="shared" si="56"/>
        <v>0.76235126750657134</v>
      </c>
    </row>
    <row r="1846" spans="1:23">
      <c r="A1846">
        <f t="shared" si="57"/>
        <v>1238</v>
      </c>
      <c r="B1846" s="99">
        <v>44408</v>
      </c>
      <c r="C1846" s="23">
        <v>81</v>
      </c>
      <c r="D1846" s="23">
        <v>5</v>
      </c>
      <c r="E1846" s="98" t="s">
        <v>49</v>
      </c>
      <c r="F1846" s="98" t="s">
        <v>948</v>
      </c>
      <c r="G1846" s="98" t="s">
        <v>4120</v>
      </c>
      <c r="H1846" s="98" t="s">
        <v>949</v>
      </c>
      <c r="I1846" s="98" t="s">
        <v>6766</v>
      </c>
      <c r="J1846" s="99">
        <v>45646</v>
      </c>
      <c r="K1846" s="107">
        <v>6000000</v>
      </c>
      <c r="L1846" s="98" t="s">
        <v>1076</v>
      </c>
      <c r="M1846" s="23">
        <v>2520</v>
      </c>
      <c r="N1846" s="23">
        <v>1</v>
      </c>
      <c r="O1846" s="107">
        <v>0</v>
      </c>
      <c r="P1846" s="23">
        <v>180</v>
      </c>
      <c r="Q1846" s="23">
        <v>2</v>
      </c>
      <c r="R1846" s="23">
        <v>2</v>
      </c>
      <c r="S1846" s="23">
        <v>1E-3</v>
      </c>
      <c r="T1846" s="47">
        <v>4.2</v>
      </c>
      <c r="U1846" s="98" t="s">
        <v>957</v>
      </c>
      <c r="V1846" s="98" t="s">
        <v>3139</v>
      </c>
      <c r="W1846" s="69">
        <f t="shared" si="56"/>
        <v>1.6195467510478512E-2</v>
      </c>
    </row>
    <row r="1847" spans="1:23">
      <c r="A1847">
        <f t="shared" si="57"/>
        <v>1239</v>
      </c>
      <c r="B1847" s="99">
        <v>44408</v>
      </c>
      <c r="C1847" s="23">
        <v>82</v>
      </c>
      <c r="D1847" s="23">
        <v>5</v>
      </c>
      <c r="E1847" s="98" t="s">
        <v>49</v>
      </c>
      <c r="F1847" s="98" t="s">
        <v>948</v>
      </c>
      <c r="G1847" s="98" t="s">
        <v>4120</v>
      </c>
      <c r="H1847" s="98" t="s">
        <v>949</v>
      </c>
      <c r="I1847" s="98" t="s">
        <v>9259</v>
      </c>
      <c r="J1847" s="99">
        <v>45647</v>
      </c>
      <c r="K1847" s="107">
        <v>12000000</v>
      </c>
      <c r="L1847" s="98" t="s">
        <v>1077</v>
      </c>
      <c r="M1847" s="23">
        <v>2520</v>
      </c>
      <c r="N1847" s="23">
        <v>1</v>
      </c>
      <c r="O1847" s="107">
        <v>0</v>
      </c>
      <c r="P1847" s="23">
        <v>180</v>
      </c>
      <c r="Q1847" s="23">
        <v>2</v>
      </c>
      <c r="R1847" s="23">
        <v>2</v>
      </c>
      <c r="S1847" s="23">
        <v>1E-3</v>
      </c>
      <c r="T1847" s="47">
        <v>7</v>
      </c>
      <c r="U1847" s="98" t="s">
        <v>999</v>
      </c>
      <c r="V1847" s="98" t="s">
        <v>3139</v>
      </c>
      <c r="W1847" s="69">
        <f t="shared" si="56"/>
        <v>2.7014249118851474E-2</v>
      </c>
    </row>
    <row r="1848" spans="1:23">
      <c r="A1848">
        <f t="shared" si="57"/>
        <v>2341</v>
      </c>
      <c r="B1848" s="99">
        <v>44408</v>
      </c>
      <c r="C1848" s="23">
        <v>83</v>
      </c>
      <c r="D1848" s="23">
        <v>5</v>
      </c>
      <c r="E1848" s="98" t="s">
        <v>49</v>
      </c>
      <c r="F1848" s="98" t="s">
        <v>948</v>
      </c>
      <c r="G1848" s="98" t="s">
        <v>4120</v>
      </c>
      <c r="H1848" s="98" t="s">
        <v>949</v>
      </c>
      <c r="I1848" s="98" t="s">
        <v>10371</v>
      </c>
      <c r="J1848" s="99">
        <v>46749</v>
      </c>
      <c r="K1848" s="107">
        <v>15000000</v>
      </c>
      <c r="L1848" s="98" t="s">
        <v>1078</v>
      </c>
      <c r="M1848" s="23">
        <v>3600</v>
      </c>
      <c r="N1848" s="23">
        <v>1</v>
      </c>
      <c r="O1848" s="107">
        <v>0</v>
      </c>
      <c r="P1848" s="23">
        <v>180</v>
      </c>
      <c r="Q1848" s="23">
        <v>2</v>
      </c>
      <c r="R1848" s="23">
        <v>2</v>
      </c>
      <c r="S1848" s="23">
        <v>1E-3</v>
      </c>
      <c r="T1848" s="47">
        <v>10.833335</v>
      </c>
      <c r="U1848" s="98" t="s">
        <v>1027</v>
      </c>
      <c r="V1848" s="98" t="s">
        <v>3139</v>
      </c>
      <c r="W1848" s="69">
        <f t="shared" si="56"/>
        <v>7.8992733186779018E-2</v>
      </c>
    </row>
    <row r="1849" spans="1:23">
      <c r="A1849">
        <f t="shared" si="57"/>
        <v>515</v>
      </c>
      <c r="B1849" s="99">
        <v>44408</v>
      </c>
      <c r="C1849" s="23">
        <v>84</v>
      </c>
      <c r="D1849" s="23">
        <v>5</v>
      </c>
      <c r="E1849" s="98" t="s">
        <v>49</v>
      </c>
      <c r="F1849" s="98" t="s">
        <v>948</v>
      </c>
      <c r="G1849" s="98" t="s">
        <v>4120</v>
      </c>
      <c r="H1849" s="98" t="s">
        <v>949</v>
      </c>
      <c r="I1849" s="98" t="s">
        <v>10371</v>
      </c>
      <c r="J1849" s="99">
        <v>44923</v>
      </c>
      <c r="K1849" s="107">
        <v>20000000</v>
      </c>
      <c r="L1849" s="98" t="s">
        <v>1079</v>
      </c>
      <c r="M1849" s="23">
        <v>1800</v>
      </c>
      <c r="N1849" s="23">
        <v>1</v>
      </c>
      <c r="O1849" s="107">
        <v>0</v>
      </c>
      <c r="P1849" s="23">
        <v>180</v>
      </c>
      <c r="Q1849" s="23">
        <v>2</v>
      </c>
      <c r="R1849" s="23">
        <v>2</v>
      </c>
      <c r="S1849" s="23">
        <v>1E-3</v>
      </c>
      <c r="T1849" s="47">
        <v>6</v>
      </c>
      <c r="U1849" s="98" t="s">
        <v>965</v>
      </c>
      <c r="V1849" s="98" t="s">
        <v>3139</v>
      </c>
      <c r="W1849" s="69">
        <f t="shared" si="56"/>
        <v>9.6245854695320033E-3</v>
      </c>
    </row>
    <row r="1850" spans="1:23">
      <c r="A1850">
        <f t="shared" si="57"/>
        <v>1286</v>
      </c>
      <c r="B1850" s="99">
        <v>44408</v>
      </c>
      <c r="C1850" s="23">
        <v>85</v>
      </c>
      <c r="D1850" s="23">
        <v>5</v>
      </c>
      <c r="E1850" s="98" t="s">
        <v>49</v>
      </c>
      <c r="F1850" s="98" t="s">
        <v>948</v>
      </c>
      <c r="G1850" s="98" t="s">
        <v>4120</v>
      </c>
      <c r="H1850" s="98" t="s">
        <v>949</v>
      </c>
      <c r="I1850" s="98" t="s">
        <v>10135</v>
      </c>
      <c r="J1850" s="99">
        <v>45694</v>
      </c>
      <c r="K1850" s="107">
        <v>5000000</v>
      </c>
      <c r="L1850" s="98" t="s">
        <v>1080</v>
      </c>
      <c r="M1850" s="23">
        <v>2520</v>
      </c>
      <c r="N1850" s="23">
        <v>1</v>
      </c>
      <c r="O1850" s="107">
        <v>0</v>
      </c>
      <c r="P1850" s="23">
        <v>180</v>
      </c>
      <c r="Q1850" s="23">
        <v>2</v>
      </c>
      <c r="R1850" s="23">
        <v>2</v>
      </c>
      <c r="S1850" s="23">
        <v>1E-3</v>
      </c>
      <c r="T1850" s="47">
        <v>3.333332</v>
      </c>
      <c r="U1850" s="98" t="s">
        <v>999</v>
      </c>
      <c r="V1850" s="98" t="s">
        <v>3139</v>
      </c>
      <c r="W1850" s="69">
        <f t="shared" si="56"/>
        <v>1.3351900715136344E-2</v>
      </c>
    </row>
    <row r="1851" spans="1:23">
      <c r="A1851">
        <f t="shared" si="57"/>
        <v>936</v>
      </c>
      <c r="B1851" s="99">
        <v>44408</v>
      </c>
      <c r="C1851" s="23">
        <v>86</v>
      </c>
      <c r="D1851" s="23">
        <v>5</v>
      </c>
      <c r="E1851" s="98" t="s">
        <v>49</v>
      </c>
      <c r="F1851" s="98" t="s">
        <v>948</v>
      </c>
      <c r="G1851" s="98" t="s">
        <v>4120</v>
      </c>
      <c r="H1851" s="98" t="s">
        <v>949</v>
      </c>
      <c r="I1851" s="98" t="s">
        <v>10372</v>
      </c>
      <c r="J1851" s="99">
        <v>45344</v>
      </c>
      <c r="K1851" s="107">
        <v>20000000</v>
      </c>
      <c r="L1851" s="98" t="s">
        <v>1081</v>
      </c>
      <c r="M1851" s="23">
        <v>2160</v>
      </c>
      <c r="N1851" s="23">
        <v>1</v>
      </c>
      <c r="O1851" s="107">
        <v>0</v>
      </c>
      <c r="P1851" s="23">
        <v>180</v>
      </c>
      <c r="Q1851" s="23">
        <v>2</v>
      </c>
      <c r="R1851" s="23">
        <v>2</v>
      </c>
      <c r="S1851" s="23">
        <v>1E-3</v>
      </c>
      <c r="T1851" s="47">
        <v>12</v>
      </c>
      <c r="U1851" s="98" t="s">
        <v>958</v>
      </c>
      <c r="V1851" s="98" t="s">
        <v>3139</v>
      </c>
      <c r="W1851" s="69">
        <f t="shared" si="56"/>
        <v>3.4984900968861962E-2</v>
      </c>
    </row>
    <row r="1852" spans="1:23">
      <c r="A1852">
        <f t="shared" si="57"/>
        <v>1681</v>
      </c>
      <c r="B1852" s="99">
        <v>44408</v>
      </c>
      <c r="C1852" s="23">
        <v>87</v>
      </c>
      <c r="D1852" s="23">
        <v>5</v>
      </c>
      <c r="E1852" s="98" t="s">
        <v>49</v>
      </c>
      <c r="F1852" s="98" t="s">
        <v>948</v>
      </c>
      <c r="G1852" s="98" t="s">
        <v>4120</v>
      </c>
      <c r="H1852" s="98" t="s">
        <v>949</v>
      </c>
      <c r="I1852" s="98" t="s">
        <v>10373</v>
      </c>
      <c r="J1852" s="99">
        <v>46089</v>
      </c>
      <c r="K1852" s="107">
        <v>24000000</v>
      </c>
      <c r="L1852" s="98" t="s">
        <v>1082</v>
      </c>
      <c r="M1852" s="23">
        <v>2880</v>
      </c>
      <c r="N1852" s="23">
        <v>2</v>
      </c>
      <c r="O1852" s="107">
        <v>43529164</v>
      </c>
      <c r="P1852" s="23">
        <v>180</v>
      </c>
      <c r="Q1852" s="23">
        <v>2</v>
      </c>
      <c r="R1852" s="23">
        <v>2</v>
      </c>
      <c r="S1852" s="23">
        <v>1E-3</v>
      </c>
      <c r="T1852" s="47">
        <v>18</v>
      </c>
      <c r="U1852" s="98" t="s">
        <v>954</v>
      </c>
      <c r="V1852" s="98" t="s">
        <v>3139</v>
      </c>
      <c r="W1852" s="69">
        <f t="shared" si="56"/>
        <v>9.4246183539514347E-2</v>
      </c>
    </row>
    <row r="1853" spans="1:23">
      <c r="A1853">
        <f t="shared" si="57"/>
        <v>1317</v>
      </c>
      <c r="B1853" s="99">
        <v>44408</v>
      </c>
      <c r="C1853" s="23">
        <v>88</v>
      </c>
      <c r="D1853" s="23">
        <v>5</v>
      </c>
      <c r="E1853" s="98" t="s">
        <v>49</v>
      </c>
      <c r="F1853" s="98" t="s">
        <v>948</v>
      </c>
      <c r="G1853" s="98" t="s">
        <v>4120</v>
      </c>
      <c r="H1853" s="98" t="s">
        <v>949</v>
      </c>
      <c r="I1853" s="98" t="s">
        <v>10374</v>
      </c>
      <c r="J1853" s="99">
        <v>45725</v>
      </c>
      <c r="K1853" s="107">
        <v>12000000</v>
      </c>
      <c r="L1853" s="98" t="s">
        <v>1083</v>
      </c>
      <c r="M1853" s="23">
        <v>2520</v>
      </c>
      <c r="N1853" s="23">
        <v>1</v>
      </c>
      <c r="O1853" s="107">
        <v>0</v>
      </c>
      <c r="P1853" s="23">
        <v>180</v>
      </c>
      <c r="Q1853" s="23">
        <v>2</v>
      </c>
      <c r="R1853" s="23">
        <v>2</v>
      </c>
      <c r="S1853" s="23">
        <v>1E-3</v>
      </c>
      <c r="T1853" s="47">
        <v>8.4</v>
      </c>
      <c r="U1853" s="98" t="s">
        <v>957</v>
      </c>
      <c r="V1853" s="98" t="s">
        <v>3139</v>
      </c>
      <c r="W1853" s="69">
        <f t="shared" si="56"/>
        <v>3.4457884832472058E-2</v>
      </c>
    </row>
    <row r="1854" spans="1:23">
      <c r="A1854">
        <f t="shared" si="57"/>
        <v>1334</v>
      </c>
      <c r="B1854" s="99">
        <v>44408</v>
      </c>
      <c r="C1854" s="23">
        <v>89</v>
      </c>
      <c r="D1854" s="23">
        <v>5</v>
      </c>
      <c r="E1854" s="98" t="s">
        <v>49</v>
      </c>
      <c r="F1854" s="98" t="s">
        <v>948</v>
      </c>
      <c r="G1854" s="98" t="s">
        <v>4120</v>
      </c>
      <c r="H1854" s="98" t="s">
        <v>949</v>
      </c>
      <c r="I1854" s="98" t="s">
        <v>10375</v>
      </c>
      <c r="J1854" s="99">
        <v>45742</v>
      </c>
      <c r="K1854" s="107">
        <v>25000000</v>
      </c>
      <c r="L1854" s="98" t="s">
        <v>1084</v>
      </c>
      <c r="M1854" s="23">
        <v>2520</v>
      </c>
      <c r="N1854" s="23">
        <v>2</v>
      </c>
      <c r="O1854" s="107">
        <v>61250003</v>
      </c>
      <c r="P1854" s="23">
        <v>180</v>
      </c>
      <c r="Q1854" s="23">
        <v>2</v>
      </c>
      <c r="R1854" s="23">
        <v>2</v>
      </c>
      <c r="S1854" s="23">
        <v>2.7699999999999999E-2</v>
      </c>
      <c r="T1854" s="47">
        <v>16.666668000000001</v>
      </c>
      <c r="U1854" s="98" t="s">
        <v>999</v>
      </c>
      <c r="V1854" s="98" t="s">
        <v>3139</v>
      </c>
      <c r="W1854" s="69">
        <f t="shared" si="56"/>
        <v>6.9251337882909672E-2</v>
      </c>
    </row>
    <row r="1855" spans="1:23">
      <c r="A1855">
        <f t="shared" si="57"/>
        <v>1334</v>
      </c>
      <c r="B1855" s="99">
        <v>44408</v>
      </c>
      <c r="C1855" s="23">
        <v>90</v>
      </c>
      <c r="D1855" s="23">
        <v>5</v>
      </c>
      <c r="E1855" s="98" t="s">
        <v>49</v>
      </c>
      <c r="F1855" s="98" t="s">
        <v>948</v>
      </c>
      <c r="G1855" s="98" t="s">
        <v>4120</v>
      </c>
      <c r="H1855" s="98" t="s">
        <v>949</v>
      </c>
      <c r="I1855" s="98" t="s">
        <v>10375</v>
      </c>
      <c r="J1855" s="99">
        <v>45742</v>
      </c>
      <c r="K1855" s="107">
        <v>75000000</v>
      </c>
      <c r="L1855" s="98" t="s">
        <v>1085</v>
      </c>
      <c r="M1855" s="23">
        <v>2520</v>
      </c>
      <c r="N1855" s="23">
        <v>2</v>
      </c>
      <c r="O1855" s="107">
        <v>183749996</v>
      </c>
      <c r="P1855" s="23">
        <v>180</v>
      </c>
      <c r="Q1855" s="23">
        <v>2</v>
      </c>
      <c r="R1855" s="23">
        <v>2</v>
      </c>
      <c r="S1855" s="23">
        <v>1.77E-2</v>
      </c>
      <c r="T1855" s="47">
        <v>50</v>
      </c>
      <c r="U1855" s="98" t="s">
        <v>1086</v>
      </c>
      <c r="V1855" s="98" t="s">
        <v>3139</v>
      </c>
      <c r="W1855" s="69">
        <f t="shared" si="56"/>
        <v>0.20775399702840924</v>
      </c>
    </row>
    <row r="1856" spans="1:23">
      <c r="A1856">
        <f t="shared" si="57"/>
        <v>613</v>
      </c>
      <c r="B1856" s="99">
        <v>44408</v>
      </c>
      <c r="C1856" s="23">
        <v>91</v>
      </c>
      <c r="D1856" s="23">
        <v>5</v>
      </c>
      <c r="E1856" s="98" t="s">
        <v>49</v>
      </c>
      <c r="F1856" s="98" t="s">
        <v>948</v>
      </c>
      <c r="G1856" s="98" t="s">
        <v>4120</v>
      </c>
      <c r="H1856" s="98" t="s">
        <v>949</v>
      </c>
      <c r="I1856" s="98" t="s">
        <v>10376</v>
      </c>
      <c r="J1856" s="99">
        <v>45021</v>
      </c>
      <c r="K1856" s="107">
        <v>10000000</v>
      </c>
      <c r="L1856" s="98" t="s">
        <v>1087</v>
      </c>
      <c r="M1856" s="23">
        <v>1800</v>
      </c>
      <c r="N1856" s="23">
        <v>1</v>
      </c>
      <c r="O1856" s="107">
        <v>0</v>
      </c>
      <c r="P1856" s="23">
        <v>180</v>
      </c>
      <c r="Q1856" s="23">
        <v>2</v>
      </c>
      <c r="R1856" s="23">
        <v>2</v>
      </c>
      <c r="S1856" s="23">
        <v>1E-3</v>
      </c>
      <c r="T1856" s="47">
        <v>5</v>
      </c>
      <c r="U1856" s="98" t="s">
        <v>974</v>
      </c>
      <c r="V1856" s="98" t="s">
        <v>3139</v>
      </c>
      <c r="W1856" s="69">
        <f t="shared" si="56"/>
        <v>9.5467166550535897E-3</v>
      </c>
    </row>
    <row r="1857" spans="1:23">
      <c r="A1857">
        <f t="shared" si="57"/>
        <v>1710</v>
      </c>
      <c r="B1857" s="99">
        <v>44408</v>
      </c>
      <c r="C1857" s="23">
        <v>92</v>
      </c>
      <c r="D1857" s="23">
        <v>5</v>
      </c>
      <c r="E1857" s="98" t="s">
        <v>49</v>
      </c>
      <c r="F1857" s="98" t="s">
        <v>948</v>
      </c>
      <c r="G1857" s="98" t="s">
        <v>4120</v>
      </c>
      <c r="H1857" s="98" t="s">
        <v>949</v>
      </c>
      <c r="I1857" s="98" t="s">
        <v>10377</v>
      </c>
      <c r="J1857" s="99">
        <v>46118</v>
      </c>
      <c r="K1857" s="107">
        <v>12000000</v>
      </c>
      <c r="L1857" s="98" t="s">
        <v>1088</v>
      </c>
      <c r="M1857" s="23">
        <v>2880</v>
      </c>
      <c r="N1857" s="23">
        <v>1</v>
      </c>
      <c r="O1857" s="107">
        <v>0</v>
      </c>
      <c r="P1857" s="23">
        <v>180</v>
      </c>
      <c r="Q1857" s="23">
        <v>2</v>
      </c>
      <c r="R1857" s="23">
        <v>2</v>
      </c>
      <c r="S1857" s="23">
        <v>2.7400000000000001E-2</v>
      </c>
      <c r="T1857" s="47">
        <v>10</v>
      </c>
      <c r="U1857" s="98" t="s">
        <v>1089</v>
      </c>
      <c r="V1857" s="98" t="s">
        <v>3139</v>
      </c>
      <c r="W1857" s="69">
        <f t="shared" si="56"/>
        <v>5.3262269103235359E-2</v>
      </c>
    </row>
    <row r="1858" spans="1:23">
      <c r="A1858">
        <f t="shared" si="57"/>
        <v>980</v>
      </c>
      <c r="B1858" s="99">
        <v>44408</v>
      </c>
      <c r="C1858" s="23">
        <v>93</v>
      </c>
      <c r="D1858" s="23">
        <v>5</v>
      </c>
      <c r="E1858" s="98" t="s">
        <v>49</v>
      </c>
      <c r="F1858" s="98" t="s">
        <v>948</v>
      </c>
      <c r="G1858" s="98" t="s">
        <v>4120</v>
      </c>
      <c r="H1858" s="98" t="s">
        <v>949</v>
      </c>
      <c r="I1858" s="98" t="s">
        <v>10377</v>
      </c>
      <c r="J1858" s="99">
        <v>45388</v>
      </c>
      <c r="K1858" s="107">
        <v>18000000</v>
      </c>
      <c r="L1858" s="98" t="s">
        <v>1090</v>
      </c>
      <c r="M1858" s="23">
        <v>2160</v>
      </c>
      <c r="N1858" s="23">
        <v>1</v>
      </c>
      <c r="O1858" s="107">
        <v>0</v>
      </c>
      <c r="P1858" s="23">
        <v>180</v>
      </c>
      <c r="Q1858" s="23">
        <v>2</v>
      </c>
      <c r="R1858" s="23">
        <v>2</v>
      </c>
      <c r="S1858" s="23">
        <v>2.7400000000000001E-2</v>
      </c>
      <c r="T1858" s="47">
        <v>10.8</v>
      </c>
      <c r="U1858" s="98" t="s">
        <v>1091</v>
      </c>
      <c r="V1858" s="98" t="s">
        <v>3139</v>
      </c>
      <c r="W1858" s="69">
        <f t="shared" ref="W1858:W1921" si="58">+T1858/SUM($T$2:$T$5848)*A1858</f>
        <v>3.2966541297581461E-2</v>
      </c>
    </row>
    <row r="1859" spans="1:23">
      <c r="A1859">
        <f t="shared" ref="A1859:A1922" si="59">+J1859-B1859</f>
        <v>631</v>
      </c>
      <c r="B1859" s="99">
        <v>44408</v>
      </c>
      <c r="C1859" s="23">
        <v>94</v>
      </c>
      <c r="D1859" s="23">
        <v>5</v>
      </c>
      <c r="E1859" s="98" t="s">
        <v>49</v>
      </c>
      <c r="F1859" s="98" t="s">
        <v>948</v>
      </c>
      <c r="G1859" s="98" t="s">
        <v>4120</v>
      </c>
      <c r="H1859" s="98" t="s">
        <v>949</v>
      </c>
      <c r="I1859" s="98" t="s">
        <v>10287</v>
      </c>
      <c r="J1859" s="99">
        <v>45039</v>
      </c>
      <c r="K1859" s="107">
        <v>30000000</v>
      </c>
      <c r="L1859" s="98" t="s">
        <v>1092</v>
      </c>
      <c r="M1859" s="23">
        <v>1800</v>
      </c>
      <c r="N1859" s="23">
        <v>1</v>
      </c>
      <c r="O1859" s="107">
        <v>0</v>
      </c>
      <c r="P1859" s="23">
        <v>180</v>
      </c>
      <c r="Q1859" s="23">
        <v>2</v>
      </c>
      <c r="R1859" s="23">
        <v>2</v>
      </c>
      <c r="S1859" s="23">
        <v>1E-3</v>
      </c>
      <c r="T1859" s="47">
        <v>15</v>
      </c>
      <c r="U1859" s="98" t="s">
        <v>1093</v>
      </c>
      <c r="V1859" s="98" t="s">
        <v>3139</v>
      </c>
      <c r="W1859" s="69">
        <f t="shared" si="58"/>
        <v>2.9481133161527642E-2</v>
      </c>
    </row>
    <row r="1860" spans="1:23">
      <c r="A1860">
        <f t="shared" si="59"/>
        <v>1000</v>
      </c>
      <c r="B1860" s="99">
        <v>44408</v>
      </c>
      <c r="C1860" s="23">
        <v>95</v>
      </c>
      <c r="D1860" s="23">
        <v>5</v>
      </c>
      <c r="E1860" s="98" t="s">
        <v>49</v>
      </c>
      <c r="F1860" s="98" t="s">
        <v>948</v>
      </c>
      <c r="G1860" s="98" t="s">
        <v>4120</v>
      </c>
      <c r="H1860" s="98" t="s">
        <v>949</v>
      </c>
      <c r="I1860" s="98" t="s">
        <v>10378</v>
      </c>
      <c r="J1860" s="99">
        <v>45408</v>
      </c>
      <c r="K1860" s="107">
        <v>19000000</v>
      </c>
      <c r="L1860" s="98" t="s">
        <v>1094</v>
      </c>
      <c r="M1860" s="23">
        <v>2160</v>
      </c>
      <c r="N1860" s="23">
        <v>2</v>
      </c>
      <c r="O1860" s="107">
        <v>48576666</v>
      </c>
      <c r="P1860" s="23">
        <v>180</v>
      </c>
      <c r="Q1860" s="23">
        <v>2</v>
      </c>
      <c r="R1860" s="23">
        <v>2</v>
      </c>
      <c r="S1860" s="23">
        <v>1E-3</v>
      </c>
      <c r="T1860" s="47">
        <v>11.4</v>
      </c>
      <c r="U1860" s="98" t="s">
        <v>1023</v>
      </c>
      <c r="V1860" s="98" t="s">
        <v>3139</v>
      </c>
      <c r="W1860" s="69">
        <f t="shared" si="58"/>
        <v>3.5508179402156906E-2</v>
      </c>
    </row>
    <row r="1861" spans="1:23">
      <c r="A1861">
        <f t="shared" si="59"/>
        <v>1365</v>
      </c>
      <c r="B1861" s="99">
        <v>44408</v>
      </c>
      <c r="C1861" s="23">
        <v>96</v>
      </c>
      <c r="D1861" s="23">
        <v>5</v>
      </c>
      <c r="E1861" s="98" t="s">
        <v>49</v>
      </c>
      <c r="F1861" s="98" t="s">
        <v>948</v>
      </c>
      <c r="G1861" s="98" t="s">
        <v>4120</v>
      </c>
      <c r="H1861" s="98" t="s">
        <v>949</v>
      </c>
      <c r="I1861" s="98" t="s">
        <v>10378</v>
      </c>
      <c r="J1861" s="99">
        <v>45773</v>
      </c>
      <c r="K1861" s="107">
        <v>17000000</v>
      </c>
      <c r="L1861" s="98" t="s">
        <v>1096</v>
      </c>
      <c r="M1861" s="23">
        <v>2520</v>
      </c>
      <c r="N1861" s="23">
        <v>2</v>
      </c>
      <c r="O1861" s="107">
        <v>41735449</v>
      </c>
      <c r="P1861" s="23">
        <v>180</v>
      </c>
      <c r="Q1861" s="23">
        <v>2</v>
      </c>
      <c r="R1861" s="23">
        <v>2</v>
      </c>
      <c r="S1861" s="23">
        <v>2.7799999999999998E-2</v>
      </c>
      <c r="T1861" s="47">
        <v>13.6</v>
      </c>
      <c r="U1861" s="98" t="s">
        <v>973</v>
      </c>
      <c r="V1861" s="98" t="s">
        <v>3139</v>
      </c>
      <c r="W1861" s="69">
        <f t="shared" si="58"/>
        <v>5.782226687909129E-2</v>
      </c>
    </row>
    <row r="1862" spans="1:23">
      <c r="A1862">
        <f t="shared" si="59"/>
        <v>1365</v>
      </c>
      <c r="B1862" s="99">
        <v>44408</v>
      </c>
      <c r="C1862" s="23">
        <v>97</v>
      </c>
      <c r="D1862" s="23">
        <v>5</v>
      </c>
      <c r="E1862" s="98" t="s">
        <v>49</v>
      </c>
      <c r="F1862" s="98" t="s">
        <v>948</v>
      </c>
      <c r="G1862" s="98" t="s">
        <v>4120</v>
      </c>
      <c r="H1862" s="98" t="s">
        <v>949</v>
      </c>
      <c r="I1862" s="98" t="s">
        <v>10378</v>
      </c>
      <c r="J1862" s="99">
        <v>45773</v>
      </c>
      <c r="K1862" s="107">
        <v>33000000</v>
      </c>
      <c r="L1862" s="98" t="s">
        <v>1097</v>
      </c>
      <c r="M1862" s="23">
        <v>2520</v>
      </c>
      <c r="N1862" s="23">
        <v>2</v>
      </c>
      <c r="O1862" s="107">
        <v>74264550</v>
      </c>
      <c r="P1862" s="23">
        <v>180</v>
      </c>
      <c r="Q1862" s="23">
        <v>2</v>
      </c>
      <c r="R1862" s="23">
        <v>2</v>
      </c>
      <c r="S1862" s="23">
        <v>2.7799999999999998E-2</v>
      </c>
      <c r="T1862" s="47">
        <v>22</v>
      </c>
      <c r="U1862" s="98" t="s">
        <v>1099</v>
      </c>
      <c r="V1862" s="98" t="s">
        <v>3139</v>
      </c>
      <c r="W1862" s="69">
        <f t="shared" si="58"/>
        <v>9.3536019951471205E-2</v>
      </c>
    </row>
    <row r="1863" spans="1:23">
      <c r="A1863">
        <f t="shared" si="59"/>
        <v>1369</v>
      </c>
      <c r="B1863" s="99">
        <v>44408</v>
      </c>
      <c r="C1863" s="23">
        <v>98</v>
      </c>
      <c r="D1863" s="23">
        <v>5</v>
      </c>
      <c r="E1863" s="98" t="s">
        <v>49</v>
      </c>
      <c r="F1863" s="98" t="s">
        <v>948</v>
      </c>
      <c r="G1863" s="98" t="s">
        <v>4120</v>
      </c>
      <c r="H1863" s="98" t="s">
        <v>949</v>
      </c>
      <c r="I1863" s="98" t="s">
        <v>6420</v>
      </c>
      <c r="J1863" s="99">
        <v>45777</v>
      </c>
      <c r="K1863" s="107">
        <v>45000000</v>
      </c>
      <c r="L1863" s="98" t="s">
        <v>1098</v>
      </c>
      <c r="M1863" s="23">
        <v>2520</v>
      </c>
      <c r="N1863" s="23">
        <v>2</v>
      </c>
      <c r="O1863" s="107">
        <v>120895519</v>
      </c>
      <c r="P1863" s="23">
        <v>180</v>
      </c>
      <c r="Q1863" s="23">
        <v>2</v>
      </c>
      <c r="R1863" s="23">
        <v>2</v>
      </c>
      <c r="S1863" s="23">
        <v>2.7799999999999998E-2</v>
      </c>
      <c r="T1863" s="47">
        <v>30</v>
      </c>
      <c r="U1863" s="98" t="s">
        <v>4503</v>
      </c>
      <c r="V1863" s="98" t="s">
        <v>3139</v>
      </c>
      <c r="W1863" s="69">
        <f t="shared" si="58"/>
        <v>0.12792288842513896</v>
      </c>
    </row>
    <row r="1864" spans="1:23">
      <c r="A1864">
        <f t="shared" si="59"/>
        <v>1006</v>
      </c>
      <c r="B1864" s="99">
        <v>44408</v>
      </c>
      <c r="C1864" s="23">
        <v>99</v>
      </c>
      <c r="D1864" s="23">
        <v>5</v>
      </c>
      <c r="E1864" s="98" t="s">
        <v>49</v>
      </c>
      <c r="F1864" s="98" t="s">
        <v>948</v>
      </c>
      <c r="G1864" s="98" t="s">
        <v>4120</v>
      </c>
      <c r="H1864" s="98" t="s">
        <v>949</v>
      </c>
      <c r="I1864" s="98" t="s">
        <v>10011</v>
      </c>
      <c r="J1864" s="99">
        <v>45414</v>
      </c>
      <c r="K1864" s="107">
        <v>11000000</v>
      </c>
      <c r="L1864" s="98" t="s">
        <v>1100</v>
      </c>
      <c r="M1864" s="23">
        <v>2160</v>
      </c>
      <c r="N1864" s="23">
        <v>2</v>
      </c>
      <c r="O1864" s="107">
        <v>28123333</v>
      </c>
      <c r="P1864" s="23">
        <v>180</v>
      </c>
      <c r="Q1864" s="23">
        <v>2</v>
      </c>
      <c r="R1864" s="23">
        <v>2</v>
      </c>
      <c r="S1864" s="23">
        <v>1E-3</v>
      </c>
      <c r="T1864" s="47">
        <v>6.6</v>
      </c>
      <c r="U1864" s="98" t="s">
        <v>1095</v>
      </c>
      <c r="V1864" s="98" t="s">
        <v>3139</v>
      </c>
      <c r="W1864" s="69">
        <f t="shared" si="58"/>
        <v>2.0680711224435173E-2</v>
      </c>
    </row>
    <row r="1865" spans="1:23">
      <c r="A1865">
        <f t="shared" si="59"/>
        <v>1372</v>
      </c>
      <c r="B1865" s="99">
        <v>44408</v>
      </c>
      <c r="C1865" s="23">
        <v>100</v>
      </c>
      <c r="D1865" s="23">
        <v>5</v>
      </c>
      <c r="E1865" s="98" t="s">
        <v>49</v>
      </c>
      <c r="F1865" s="98" t="s">
        <v>948</v>
      </c>
      <c r="G1865" s="98" t="s">
        <v>4120</v>
      </c>
      <c r="H1865" s="98" t="s">
        <v>949</v>
      </c>
      <c r="I1865" s="98" t="s">
        <v>6222</v>
      </c>
      <c r="J1865" s="99">
        <v>45780</v>
      </c>
      <c r="K1865" s="107">
        <v>12000000</v>
      </c>
      <c r="L1865" s="98" t="s">
        <v>1101</v>
      </c>
      <c r="M1865" s="23">
        <v>2520</v>
      </c>
      <c r="N1865" s="23">
        <v>2</v>
      </c>
      <c r="O1865" s="107">
        <v>88496224</v>
      </c>
      <c r="P1865" s="23">
        <v>180</v>
      </c>
      <c r="Q1865" s="23">
        <v>2</v>
      </c>
      <c r="R1865" s="23">
        <v>2</v>
      </c>
      <c r="S1865" s="23">
        <v>1E-3</v>
      </c>
      <c r="T1865" s="47">
        <v>9.6</v>
      </c>
      <c r="U1865" s="98" t="s">
        <v>973</v>
      </c>
      <c r="V1865" s="98" t="s">
        <v>3139</v>
      </c>
      <c r="W1865" s="69">
        <f t="shared" si="58"/>
        <v>4.1025029170323593E-2</v>
      </c>
    </row>
    <row r="1866" spans="1:23">
      <c r="A1866">
        <f t="shared" si="59"/>
        <v>2469</v>
      </c>
      <c r="B1866" s="99">
        <v>44408</v>
      </c>
      <c r="C1866" s="23">
        <v>101</v>
      </c>
      <c r="D1866" s="23">
        <v>5</v>
      </c>
      <c r="E1866" s="98" t="s">
        <v>49</v>
      </c>
      <c r="F1866" s="98" t="s">
        <v>948</v>
      </c>
      <c r="G1866" s="98" t="s">
        <v>4120</v>
      </c>
      <c r="H1866" s="98" t="s">
        <v>949</v>
      </c>
      <c r="I1866" s="98" t="s">
        <v>10379</v>
      </c>
      <c r="J1866" s="99">
        <v>46877</v>
      </c>
      <c r="K1866" s="107">
        <v>250000000</v>
      </c>
      <c r="L1866" s="98" t="s">
        <v>1102</v>
      </c>
      <c r="M1866" s="23">
        <v>3600</v>
      </c>
      <c r="N1866" s="23">
        <v>2</v>
      </c>
      <c r="O1866" s="107">
        <v>548200000</v>
      </c>
      <c r="P1866" s="23">
        <v>180</v>
      </c>
      <c r="Q1866" s="23">
        <v>2</v>
      </c>
      <c r="R1866" s="23">
        <v>2</v>
      </c>
      <c r="S1866" s="23">
        <v>2.8000000000000001E-2</v>
      </c>
      <c r="T1866" s="47">
        <v>194.44444799999999</v>
      </c>
      <c r="U1866" s="98" t="s">
        <v>1103</v>
      </c>
      <c r="V1866" s="98" t="s">
        <v>3139</v>
      </c>
      <c r="W1866" s="69">
        <f t="shared" si="58"/>
        <v>1.4953408280438565</v>
      </c>
    </row>
    <row r="1867" spans="1:23">
      <c r="A1867">
        <f t="shared" si="59"/>
        <v>646</v>
      </c>
      <c r="B1867" s="99">
        <v>44408</v>
      </c>
      <c r="C1867" s="23">
        <v>102</v>
      </c>
      <c r="D1867" s="23">
        <v>5</v>
      </c>
      <c r="E1867" s="98" t="s">
        <v>49</v>
      </c>
      <c r="F1867" s="98" t="s">
        <v>948</v>
      </c>
      <c r="G1867" s="98" t="s">
        <v>4120</v>
      </c>
      <c r="H1867" s="98" t="s">
        <v>949</v>
      </c>
      <c r="I1867" s="98" t="s">
        <v>7002</v>
      </c>
      <c r="J1867" s="99">
        <v>45054</v>
      </c>
      <c r="K1867" s="107">
        <v>50000000</v>
      </c>
      <c r="L1867" s="98" t="s">
        <v>1104</v>
      </c>
      <c r="M1867" s="23">
        <v>1800</v>
      </c>
      <c r="N1867" s="23">
        <v>2</v>
      </c>
      <c r="O1867" s="107">
        <v>122840909</v>
      </c>
      <c r="P1867" s="23">
        <v>180</v>
      </c>
      <c r="Q1867" s="23">
        <v>2</v>
      </c>
      <c r="R1867" s="23">
        <v>2</v>
      </c>
      <c r="S1867" s="23">
        <v>1E-3</v>
      </c>
      <c r="T1867" s="47">
        <v>25</v>
      </c>
      <c r="U1867" s="98" t="s">
        <v>1099</v>
      </c>
      <c r="V1867" s="98" t="s">
        <v>3139</v>
      </c>
      <c r="W1867" s="69">
        <f t="shared" si="58"/>
        <v>5.0303254153055608E-2</v>
      </c>
    </row>
    <row r="1868" spans="1:23">
      <c r="A1868">
        <f t="shared" si="59"/>
        <v>1013</v>
      </c>
      <c r="B1868" s="99">
        <v>44408</v>
      </c>
      <c r="C1868" s="23">
        <v>103</v>
      </c>
      <c r="D1868" s="23">
        <v>5</v>
      </c>
      <c r="E1868" s="98" t="s">
        <v>49</v>
      </c>
      <c r="F1868" s="98" t="s">
        <v>948</v>
      </c>
      <c r="G1868" s="98" t="s">
        <v>4120</v>
      </c>
      <c r="H1868" s="98" t="s">
        <v>949</v>
      </c>
      <c r="I1868" s="98" t="s">
        <v>10380</v>
      </c>
      <c r="J1868" s="99">
        <v>45421</v>
      </c>
      <c r="K1868" s="107">
        <v>25000000</v>
      </c>
      <c r="L1868" s="98" t="s">
        <v>1105</v>
      </c>
      <c r="M1868" s="23">
        <v>2160</v>
      </c>
      <c r="N1868" s="23">
        <v>2</v>
      </c>
      <c r="O1868" s="107">
        <v>62764044</v>
      </c>
      <c r="P1868" s="23">
        <v>180</v>
      </c>
      <c r="Q1868" s="23">
        <v>2</v>
      </c>
      <c r="R1868" s="23">
        <v>2</v>
      </c>
      <c r="S1868" s="23">
        <v>1E-3</v>
      </c>
      <c r="T1868" s="47">
        <v>15</v>
      </c>
      <c r="U1868" s="98" t="s">
        <v>1106</v>
      </c>
      <c r="V1868" s="98" t="s">
        <v>3139</v>
      </c>
      <c r="W1868" s="69">
        <f t="shared" si="58"/>
        <v>4.732866543998019E-2</v>
      </c>
    </row>
    <row r="1869" spans="1:23">
      <c r="A1869">
        <f t="shared" si="59"/>
        <v>1749</v>
      </c>
      <c r="B1869" s="99">
        <v>44408</v>
      </c>
      <c r="C1869" s="23">
        <v>104</v>
      </c>
      <c r="D1869" s="23">
        <v>5</v>
      </c>
      <c r="E1869" s="98" t="s">
        <v>49</v>
      </c>
      <c r="F1869" s="98" t="s">
        <v>948</v>
      </c>
      <c r="G1869" s="98" t="s">
        <v>4120</v>
      </c>
      <c r="H1869" s="98" t="s">
        <v>949</v>
      </c>
      <c r="I1869" s="98" t="s">
        <v>10381</v>
      </c>
      <c r="J1869" s="99">
        <v>46157</v>
      </c>
      <c r="K1869" s="107">
        <v>10000000</v>
      </c>
      <c r="L1869" s="98" t="s">
        <v>1107</v>
      </c>
      <c r="M1869" s="23">
        <v>2880</v>
      </c>
      <c r="N1869" s="23">
        <v>2</v>
      </c>
      <c r="O1869" s="107">
        <v>8790585</v>
      </c>
      <c r="P1869" s="23">
        <v>180</v>
      </c>
      <c r="Q1869" s="23">
        <v>2</v>
      </c>
      <c r="R1869" s="23">
        <v>2</v>
      </c>
      <c r="S1869" s="23">
        <v>1E-3</v>
      </c>
      <c r="T1869" s="47">
        <v>8.3333340000000007</v>
      </c>
      <c r="U1869" s="98" t="s">
        <v>954</v>
      </c>
      <c r="V1869" s="98" t="s">
        <v>3139</v>
      </c>
      <c r="W1869" s="69">
        <f t="shared" si="58"/>
        <v>4.5397522472717021E-2</v>
      </c>
    </row>
    <row r="1870" spans="1:23">
      <c r="A1870">
        <f t="shared" si="59"/>
        <v>1384</v>
      </c>
      <c r="B1870" s="99">
        <v>44408</v>
      </c>
      <c r="C1870" s="23">
        <v>105</v>
      </c>
      <c r="D1870" s="23">
        <v>5</v>
      </c>
      <c r="E1870" s="98" t="s">
        <v>49</v>
      </c>
      <c r="F1870" s="98" t="s">
        <v>948</v>
      </c>
      <c r="G1870" s="98" t="s">
        <v>4120</v>
      </c>
      <c r="H1870" s="98" t="s">
        <v>949</v>
      </c>
      <c r="I1870" s="98" t="s">
        <v>10381</v>
      </c>
      <c r="J1870" s="99">
        <v>45792</v>
      </c>
      <c r="K1870" s="107">
        <v>10000000</v>
      </c>
      <c r="L1870" s="98" t="s">
        <v>1108</v>
      </c>
      <c r="M1870" s="23">
        <v>2520</v>
      </c>
      <c r="N1870" s="23">
        <v>2</v>
      </c>
      <c r="O1870" s="107">
        <v>8438961</v>
      </c>
      <c r="P1870" s="23">
        <v>180</v>
      </c>
      <c r="Q1870" s="23">
        <v>2</v>
      </c>
      <c r="R1870" s="23">
        <v>2</v>
      </c>
      <c r="S1870" s="23">
        <v>1E-3</v>
      </c>
      <c r="T1870" s="47">
        <v>8</v>
      </c>
      <c r="U1870" s="98" t="s">
        <v>1109</v>
      </c>
      <c r="V1870" s="98" t="s">
        <v>3139</v>
      </c>
      <c r="W1870" s="69">
        <f t="shared" si="58"/>
        <v>3.448654055620011E-2</v>
      </c>
    </row>
    <row r="1871" spans="1:23">
      <c r="A1871">
        <f t="shared" si="59"/>
        <v>1027</v>
      </c>
      <c r="B1871" s="99">
        <v>44408</v>
      </c>
      <c r="C1871" s="23">
        <v>106</v>
      </c>
      <c r="D1871" s="23">
        <v>5</v>
      </c>
      <c r="E1871" s="98" t="s">
        <v>49</v>
      </c>
      <c r="F1871" s="98" t="s">
        <v>948</v>
      </c>
      <c r="G1871" s="98" t="s">
        <v>4120</v>
      </c>
      <c r="H1871" s="98" t="s">
        <v>949</v>
      </c>
      <c r="I1871" s="98" t="s">
        <v>10382</v>
      </c>
      <c r="J1871" s="99">
        <v>45435</v>
      </c>
      <c r="K1871" s="107">
        <v>50000000</v>
      </c>
      <c r="L1871" s="98" t="s">
        <v>1110</v>
      </c>
      <c r="M1871" s="23">
        <v>2160</v>
      </c>
      <c r="N1871" s="23">
        <v>2</v>
      </c>
      <c r="O1871" s="107">
        <v>121100000</v>
      </c>
      <c r="P1871" s="23">
        <v>180</v>
      </c>
      <c r="Q1871" s="23">
        <v>2</v>
      </c>
      <c r="R1871" s="23">
        <v>2</v>
      </c>
      <c r="S1871" s="23">
        <v>1E-3</v>
      </c>
      <c r="T1871" s="47">
        <v>30</v>
      </c>
      <c r="U1871" s="98" t="s">
        <v>958</v>
      </c>
      <c r="V1871" s="98" t="s">
        <v>3139</v>
      </c>
      <c r="W1871" s="69">
        <f t="shared" si="58"/>
        <v>9.5965526963197739E-2</v>
      </c>
    </row>
    <row r="1872" spans="1:23">
      <c r="A1872">
        <f t="shared" si="59"/>
        <v>1407</v>
      </c>
      <c r="B1872" s="99">
        <v>44408</v>
      </c>
      <c r="C1872" s="23">
        <v>107</v>
      </c>
      <c r="D1872" s="23">
        <v>5</v>
      </c>
      <c r="E1872" s="98" t="s">
        <v>49</v>
      </c>
      <c r="F1872" s="98" t="s">
        <v>948</v>
      </c>
      <c r="G1872" s="98" t="s">
        <v>4120</v>
      </c>
      <c r="H1872" s="98" t="s">
        <v>949</v>
      </c>
      <c r="I1872" s="98" t="s">
        <v>10137</v>
      </c>
      <c r="J1872" s="99">
        <v>45815</v>
      </c>
      <c r="K1872" s="107">
        <v>20000000</v>
      </c>
      <c r="L1872" s="98" t="s">
        <v>1111</v>
      </c>
      <c r="M1872" s="23">
        <v>2520</v>
      </c>
      <c r="N1872" s="23">
        <v>1</v>
      </c>
      <c r="O1872" s="107">
        <v>0</v>
      </c>
      <c r="P1872" s="23">
        <v>180</v>
      </c>
      <c r="Q1872" s="23">
        <v>2</v>
      </c>
      <c r="R1872" s="23">
        <v>2</v>
      </c>
      <c r="S1872" s="23">
        <v>1E-3</v>
      </c>
      <c r="T1872" s="47">
        <v>16</v>
      </c>
      <c r="U1872" s="98" t="s">
        <v>1112</v>
      </c>
      <c r="V1872" s="98" t="s">
        <v>3139</v>
      </c>
      <c r="W1872" s="69">
        <f t="shared" si="58"/>
        <v>7.0119310061522472E-2</v>
      </c>
    </row>
    <row r="1873" spans="1:23">
      <c r="A1873">
        <f t="shared" si="59"/>
        <v>1047</v>
      </c>
      <c r="B1873" s="99">
        <v>44408</v>
      </c>
      <c r="C1873" s="23">
        <v>108</v>
      </c>
      <c r="D1873" s="23">
        <v>5</v>
      </c>
      <c r="E1873" s="98" t="s">
        <v>49</v>
      </c>
      <c r="F1873" s="98" t="s">
        <v>948</v>
      </c>
      <c r="G1873" s="98" t="s">
        <v>4120</v>
      </c>
      <c r="H1873" s="98" t="s">
        <v>949</v>
      </c>
      <c r="I1873" s="98" t="s">
        <v>10200</v>
      </c>
      <c r="J1873" s="99">
        <v>45455</v>
      </c>
      <c r="K1873" s="107">
        <v>40000000</v>
      </c>
      <c r="L1873" s="98" t="s">
        <v>1113</v>
      </c>
      <c r="M1873" s="23">
        <v>2160</v>
      </c>
      <c r="N1873" s="23">
        <v>1</v>
      </c>
      <c r="O1873" s="107">
        <v>0</v>
      </c>
      <c r="P1873" s="23">
        <v>180</v>
      </c>
      <c r="Q1873" s="23">
        <v>2</v>
      </c>
      <c r="R1873" s="23">
        <v>2</v>
      </c>
      <c r="S1873" s="23">
        <v>1E-3</v>
      </c>
      <c r="T1873" s="47">
        <v>24</v>
      </c>
      <c r="U1873" s="98" t="s">
        <v>1000</v>
      </c>
      <c r="V1873" s="98" t="s">
        <v>3139</v>
      </c>
      <c r="W1873" s="69">
        <f t="shared" si="58"/>
        <v>7.8267502808543749E-2</v>
      </c>
    </row>
    <row r="1874" spans="1:23">
      <c r="A1874">
        <f t="shared" si="59"/>
        <v>688</v>
      </c>
      <c r="B1874" s="99">
        <v>44408</v>
      </c>
      <c r="C1874" s="23">
        <v>109</v>
      </c>
      <c r="D1874" s="23">
        <v>5</v>
      </c>
      <c r="E1874" s="98" t="s">
        <v>49</v>
      </c>
      <c r="F1874" s="98" t="s">
        <v>948</v>
      </c>
      <c r="G1874" s="98" t="s">
        <v>4120</v>
      </c>
      <c r="H1874" s="98" t="s">
        <v>949</v>
      </c>
      <c r="I1874" s="98" t="s">
        <v>6593</v>
      </c>
      <c r="J1874" s="99">
        <v>45096</v>
      </c>
      <c r="K1874" s="107">
        <v>20000000</v>
      </c>
      <c r="L1874" s="98" t="s">
        <v>1114</v>
      </c>
      <c r="M1874" s="23">
        <v>1800</v>
      </c>
      <c r="N1874" s="23">
        <v>2</v>
      </c>
      <c r="O1874" s="107">
        <v>35048825</v>
      </c>
      <c r="P1874" s="23">
        <v>180</v>
      </c>
      <c r="Q1874" s="23">
        <v>2</v>
      </c>
      <c r="R1874" s="23">
        <v>2</v>
      </c>
      <c r="S1874" s="23">
        <v>1E-3</v>
      </c>
      <c r="T1874" s="47">
        <v>10</v>
      </c>
      <c r="U1874" s="98" t="s">
        <v>1115</v>
      </c>
      <c r="V1874" s="98" t="s">
        <v>3139</v>
      </c>
      <c r="W1874" s="69">
        <f t="shared" si="58"/>
        <v>2.1429497744459607E-2</v>
      </c>
    </row>
    <row r="1875" spans="1:23">
      <c r="A1875">
        <f t="shared" si="59"/>
        <v>2531</v>
      </c>
      <c r="B1875" s="99">
        <v>44408</v>
      </c>
      <c r="C1875" s="23">
        <v>110</v>
      </c>
      <c r="D1875" s="23">
        <v>5</v>
      </c>
      <c r="E1875" s="98" t="s">
        <v>49</v>
      </c>
      <c r="F1875" s="98" t="s">
        <v>948</v>
      </c>
      <c r="G1875" s="98" t="s">
        <v>4120</v>
      </c>
      <c r="H1875" s="98" t="s">
        <v>949</v>
      </c>
      <c r="I1875" s="98" t="s">
        <v>10383</v>
      </c>
      <c r="J1875" s="99">
        <v>46939</v>
      </c>
      <c r="K1875" s="107">
        <v>40000000</v>
      </c>
      <c r="L1875" s="98" t="s">
        <v>1116</v>
      </c>
      <c r="M1875" s="23">
        <v>3600</v>
      </c>
      <c r="N1875" s="23">
        <v>2</v>
      </c>
      <c r="O1875" s="107">
        <v>100142509</v>
      </c>
      <c r="P1875" s="23">
        <v>180</v>
      </c>
      <c r="Q1875" s="23">
        <v>2</v>
      </c>
      <c r="R1875" s="23">
        <v>2</v>
      </c>
      <c r="S1875" s="23">
        <v>1E-3</v>
      </c>
      <c r="T1875" s="47">
        <v>35</v>
      </c>
      <c r="U1875" s="98" t="s">
        <v>1027</v>
      </c>
      <c r="V1875" s="98" t="s">
        <v>3139</v>
      </c>
      <c r="W1875" s="69">
        <f t="shared" si="58"/>
        <v>0.27592035722281311</v>
      </c>
    </row>
    <row r="1876" spans="1:23">
      <c r="A1876">
        <f t="shared" si="59"/>
        <v>708</v>
      </c>
      <c r="B1876" s="99">
        <v>44408</v>
      </c>
      <c r="C1876" s="23">
        <v>111</v>
      </c>
      <c r="D1876" s="23">
        <v>5</v>
      </c>
      <c r="E1876" s="98" t="s">
        <v>49</v>
      </c>
      <c r="F1876" s="98" t="s">
        <v>948</v>
      </c>
      <c r="G1876" s="98" t="s">
        <v>4120</v>
      </c>
      <c r="H1876" s="98" t="s">
        <v>949</v>
      </c>
      <c r="I1876" s="98" t="s">
        <v>6327</v>
      </c>
      <c r="J1876" s="99">
        <v>45116</v>
      </c>
      <c r="K1876" s="107">
        <v>45000000</v>
      </c>
      <c r="L1876" s="98" t="s">
        <v>1117</v>
      </c>
      <c r="M1876" s="23">
        <v>1800</v>
      </c>
      <c r="N1876" s="23">
        <v>2</v>
      </c>
      <c r="O1876" s="107">
        <v>103800000</v>
      </c>
      <c r="P1876" s="23">
        <v>180</v>
      </c>
      <c r="Q1876" s="23">
        <v>2</v>
      </c>
      <c r="R1876" s="23">
        <v>2</v>
      </c>
      <c r="S1876" s="23">
        <v>2.8500000000000001E-2</v>
      </c>
      <c r="T1876" s="47">
        <v>22.5</v>
      </c>
      <c r="U1876" s="98" t="s">
        <v>1093</v>
      </c>
      <c r="V1876" s="98" t="s">
        <v>3139</v>
      </c>
      <c r="W1876" s="69">
        <f t="shared" si="58"/>
        <v>4.9618008585645565E-2</v>
      </c>
    </row>
    <row r="1877" spans="1:23">
      <c r="A1877">
        <f t="shared" si="59"/>
        <v>709</v>
      </c>
      <c r="B1877" s="99">
        <v>44408</v>
      </c>
      <c r="C1877" s="23">
        <v>112</v>
      </c>
      <c r="D1877" s="23">
        <v>5</v>
      </c>
      <c r="E1877" s="98" t="s">
        <v>49</v>
      </c>
      <c r="F1877" s="98" t="s">
        <v>948</v>
      </c>
      <c r="G1877" s="98" t="s">
        <v>4120</v>
      </c>
      <c r="H1877" s="98" t="s">
        <v>949</v>
      </c>
      <c r="I1877" s="98" t="s">
        <v>10141</v>
      </c>
      <c r="J1877" s="99">
        <v>45117</v>
      </c>
      <c r="K1877" s="107">
        <v>40000000</v>
      </c>
      <c r="L1877" s="98" t="s">
        <v>1118</v>
      </c>
      <c r="M1877" s="23">
        <v>1800</v>
      </c>
      <c r="N1877" s="23">
        <v>2</v>
      </c>
      <c r="O1877" s="107">
        <v>576606297</v>
      </c>
      <c r="P1877" s="23">
        <v>180</v>
      </c>
      <c r="Q1877" s="23">
        <v>2</v>
      </c>
      <c r="R1877" s="23">
        <v>2</v>
      </c>
      <c r="S1877" s="23">
        <v>2.8500000000000001E-2</v>
      </c>
      <c r="T1877" s="47">
        <v>20</v>
      </c>
      <c r="U1877" s="98" t="s">
        <v>1119</v>
      </c>
      <c r="V1877" s="98" t="s">
        <v>3139</v>
      </c>
      <c r="W1877" s="69">
        <f t="shared" si="58"/>
        <v>4.4167191572156574E-2</v>
      </c>
    </row>
    <row r="1878" spans="1:23">
      <c r="A1878">
        <f t="shared" si="59"/>
        <v>1440</v>
      </c>
      <c r="B1878" s="99">
        <v>44408</v>
      </c>
      <c r="C1878" s="23">
        <v>113</v>
      </c>
      <c r="D1878" s="23">
        <v>5</v>
      </c>
      <c r="E1878" s="98" t="s">
        <v>49</v>
      </c>
      <c r="F1878" s="98" t="s">
        <v>948</v>
      </c>
      <c r="G1878" s="98" t="s">
        <v>4120</v>
      </c>
      <c r="H1878" s="98" t="s">
        <v>949</v>
      </c>
      <c r="I1878" s="98" t="s">
        <v>10141</v>
      </c>
      <c r="J1878" s="99">
        <v>45848</v>
      </c>
      <c r="K1878" s="107">
        <v>98000000</v>
      </c>
      <c r="L1878" s="98" t="s">
        <v>1120</v>
      </c>
      <c r="M1878" s="23">
        <v>2520</v>
      </c>
      <c r="N1878" s="23">
        <v>2</v>
      </c>
      <c r="O1878" s="107">
        <v>752957089</v>
      </c>
      <c r="P1878" s="23">
        <v>180</v>
      </c>
      <c r="Q1878" s="23">
        <v>2</v>
      </c>
      <c r="R1878" s="23">
        <v>2</v>
      </c>
      <c r="S1878" s="23">
        <v>2.8500000000000001E-2</v>
      </c>
      <c r="T1878" s="47">
        <v>24.983767</v>
      </c>
      <c r="U1878" s="98" t="s">
        <v>1121</v>
      </c>
      <c r="V1878" s="98" t="s">
        <v>3139</v>
      </c>
      <c r="W1878" s="69">
        <f t="shared" si="58"/>
        <v>0.11205828388770789</v>
      </c>
    </row>
    <row r="1879" spans="1:23">
      <c r="A1879">
        <f t="shared" si="59"/>
        <v>709</v>
      </c>
      <c r="B1879" s="99">
        <v>44408</v>
      </c>
      <c r="C1879" s="23">
        <v>114</v>
      </c>
      <c r="D1879" s="23">
        <v>5</v>
      </c>
      <c r="E1879" s="98" t="s">
        <v>49</v>
      </c>
      <c r="F1879" s="98" t="s">
        <v>948</v>
      </c>
      <c r="G1879" s="98" t="s">
        <v>4120</v>
      </c>
      <c r="H1879" s="98" t="s">
        <v>949</v>
      </c>
      <c r="I1879" s="98" t="s">
        <v>10141</v>
      </c>
      <c r="J1879" s="99">
        <v>45117</v>
      </c>
      <c r="K1879" s="107">
        <v>42000000</v>
      </c>
      <c r="L1879" s="98" t="s">
        <v>1122</v>
      </c>
      <c r="M1879" s="23">
        <v>1800</v>
      </c>
      <c r="N1879" s="23">
        <v>2</v>
      </c>
      <c r="O1879" s="107">
        <v>605436612</v>
      </c>
      <c r="P1879" s="23">
        <v>180</v>
      </c>
      <c r="Q1879" s="23">
        <v>2</v>
      </c>
      <c r="R1879" s="23">
        <v>2</v>
      </c>
      <c r="S1879" s="23">
        <v>2.8500000000000001E-2</v>
      </c>
      <c r="T1879" s="47">
        <v>21</v>
      </c>
      <c r="U1879" s="98" t="s">
        <v>1053</v>
      </c>
      <c r="V1879" s="98" t="s">
        <v>3139</v>
      </c>
      <c r="W1879" s="69">
        <f t="shared" si="58"/>
        <v>4.6375551150764395E-2</v>
      </c>
    </row>
    <row r="1880" spans="1:23">
      <c r="A1880">
        <f t="shared" si="59"/>
        <v>1460</v>
      </c>
      <c r="B1880" s="99">
        <v>44408</v>
      </c>
      <c r="C1880" s="23">
        <v>115</v>
      </c>
      <c r="D1880" s="23">
        <v>5</v>
      </c>
      <c r="E1880" s="98" t="s">
        <v>49</v>
      </c>
      <c r="F1880" s="98" t="s">
        <v>948</v>
      </c>
      <c r="G1880" s="98" t="s">
        <v>4120</v>
      </c>
      <c r="H1880" s="98" t="s">
        <v>949</v>
      </c>
      <c r="I1880" s="98" t="s">
        <v>10384</v>
      </c>
      <c r="J1880" s="99">
        <v>45868</v>
      </c>
      <c r="K1880" s="107">
        <v>20000000</v>
      </c>
      <c r="L1880" s="98" t="s">
        <v>1123</v>
      </c>
      <c r="M1880" s="23">
        <v>2520</v>
      </c>
      <c r="N1880" s="23">
        <v>1</v>
      </c>
      <c r="O1880" s="107">
        <v>0</v>
      </c>
      <c r="P1880" s="23">
        <v>180</v>
      </c>
      <c r="Q1880" s="23">
        <v>2</v>
      </c>
      <c r="R1880" s="23">
        <v>2</v>
      </c>
      <c r="S1880" s="23">
        <v>1E-3</v>
      </c>
      <c r="T1880" s="47">
        <v>16</v>
      </c>
      <c r="U1880" s="98" t="s">
        <v>1124</v>
      </c>
      <c r="V1880" s="98" t="s">
        <v>3139</v>
      </c>
      <c r="W1880" s="69">
        <f t="shared" si="58"/>
        <v>7.2760620248630281E-2</v>
      </c>
    </row>
    <row r="1881" spans="1:23">
      <c r="A1881">
        <f t="shared" si="59"/>
        <v>729</v>
      </c>
      <c r="B1881" s="99">
        <v>44408</v>
      </c>
      <c r="C1881" s="23">
        <v>116</v>
      </c>
      <c r="D1881" s="23">
        <v>5</v>
      </c>
      <c r="E1881" s="98" t="s">
        <v>49</v>
      </c>
      <c r="F1881" s="98" t="s">
        <v>948</v>
      </c>
      <c r="G1881" s="98" t="s">
        <v>4120</v>
      </c>
      <c r="H1881" s="98" t="s">
        <v>949</v>
      </c>
      <c r="I1881" s="98" t="s">
        <v>10384</v>
      </c>
      <c r="J1881" s="99">
        <v>45137</v>
      </c>
      <c r="K1881" s="107">
        <v>4000000</v>
      </c>
      <c r="L1881" s="98" t="s">
        <v>1125</v>
      </c>
      <c r="M1881" s="23">
        <v>1800</v>
      </c>
      <c r="N1881" s="23">
        <v>1</v>
      </c>
      <c r="O1881" s="107">
        <v>0</v>
      </c>
      <c r="P1881" s="23">
        <v>180</v>
      </c>
      <c r="Q1881" s="23">
        <v>2</v>
      </c>
      <c r="R1881" s="23">
        <v>2</v>
      </c>
      <c r="S1881" s="23">
        <v>1E-3</v>
      </c>
      <c r="T1881" s="47">
        <v>2.6666660000000002</v>
      </c>
      <c r="U1881" s="98" t="s">
        <v>1112</v>
      </c>
      <c r="V1881" s="98" t="s">
        <v>3139</v>
      </c>
      <c r="W1881" s="69">
        <f t="shared" si="58"/>
        <v>6.0550775000717399E-3</v>
      </c>
    </row>
    <row r="1882" spans="1:23">
      <c r="A1882">
        <f t="shared" si="59"/>
        <v>1462</v>
      </c>
      <c r="B1882" s="99">
        <v>44408</v>
      </c>
      <c r="C1882" s="23">
        <v>117</v>
      </c>
      <c r="D1882" s="23">
        <v>5</v>
      </c>
      <c r="E1882" s="98" t="s">
        <v>49</v>
      </c>
      <c r="F1882" s="98" t="s">
        <v>948</v>
      </c>
      <c r="G1882" s="98" t="s">
        <v>4120</v>
      </c>
      <c r="H1882" s="98" t="s">
        <v>949</v>
      </c>
      <c r="I1882" s="98" t="s">
        <v>10385</v>
      </c>
      <c r="J1882" s="99">
        <v>45870</v>
      </c>
      <c r="K1882" s="107">
        <v>50000000</v>
      </c>
      <c r="L1882" s="98" t="s">
        <v>1126</v>
      </c>
      <c r="M1882" s="23">
        <v>2520</v>
      </c>
      <c r="N1882" s="23">
        <v>2</v>
      </c>
      <c r="O1882" s="107">
        <v>90535712</v>
      </c>
      <c r="P1882" s="23">
        <v>180</v>
      </c>
      <c r="Q1882" s="23">
        <v>2</v>
      </c>
      <c r="R1882" s="23">
        <v>2</v>
      </c>
      <c r="S1882" s="23">
        <v>2.9100000000000001E-2</v>
      </c>
      <c r="T1882" s="47">
        <v>37.499999000000003</v>
      </c>
      <c r="U1882" s="98" t="s">
        <v>1127</v>
      </c>
      <c r="V1882" s="98" t="s">
        <v>3139</v>
      </c>
      <c r="W1882" s="69">
        <f t="shared" si="58"/>
        <v>0.17076630559739422</v>
      </c>
    </row>
    <row r="1883" spans="1:23">
      <c r="A1883">
        <f t="shared" si="59"/>
        <v>760</v>
      </c>
      <c r="B1883" s="99">
        <v>44408</v>
      </c>
      <c r="C1883" s="23">
        <v>118</v>
      </c>
      <c r="D1883" s="23">
        <v>5</v>
      </c>
      <c r="E1883" s="98" t="s">
        <v>49</v>
      </c>
      <c r="F1883" s="98" t="s">
        <v>948</v>
      </c>
      <c r="G1883" s="98" t="s">
        <v>4120</v>
      </c>
      <c r="H1883" s="98" t="s">
        <v>949</v>
      </c>
      <c r="I1883" s="98" t="s">
        <v>10386</v>
      </c>
      <c r="J1883" s="99">
        <v>45168</v>
      </c>
      <c r="K1883" s="107">
        <v>20000000</v>
      </c>
      <c r="L1883" s="98" t="s">
        <v>1128</v>
      </c>
      <c r="M1883" s="23">
        <v>1800</v>
      </c>
      <c r="N1883" s="23">
        <v>1</v>
      </c>
      <c r="O1883" s="107">
        <v>0</v>
      </c>
      <c r="P1883" s="23">
        <v>180</v>
      </c>
      <c r="Q1883" s="23">
        <v>2</v>
      </c>
      <c r="R1883" s="23">
        <v>2</v>
      </c>
      <c r="S1883" s="23">
        <v>1E-3</v>
      </c>
      <c r="T1883" s="47">
        <v>12.5</v>
      </c>
      <c r="U1883" s="98" t="s">
        <v>1129</v>
      </c>
      <c r="V1883" s="98" t="s">
        <v>3139</v>
      </c>
      <c r="W1883" s="69">
        <f t="shared" si="58"/>
        <v>2.9590149501797419E-2</v>
      </c>
    </row>
    <row r="1884" spans="1:23">
      <c r="A1884">
        <f t="shared" si="59"/>
        <v>1510</v>
      </c>
      <c r="B1884" s="99">
        <v>44408</v>
      </c>
      <c r="C1884" s="23">
        <v>119</v>
      </c>
      <c r="D1884" s="23">
        <v>5</v>
      </c>
      <c r="E1884" s="98" t="s">
        <v>49</v>
      </c>
      <c r="F1884" s="98" t="s">
        <v>948</v>
      </c>
      <c r="G1884" s="98" t="s">
        <v>4120</v>
      </c>
      <c r="H1884" s="98" t="s">
        <v>949</v>
      </c>
      <c r="I1884" s="98" t="s">
        <v>10387</v>
      </c>
      <c r="J1884" s="99">
        <v>45918</v>
      </c>
      <c r="K1884" s="107">
        <v>30000000</v>
      </c>
      <c r="L1884" s="98" t="s">
        <v>1130</v>
      </c>
      <c r="M1884" s="23">
        <v>2520</v>
      </c>
      <c r="N1884" s="23">
        <v>2</v>
      </c>
      <c r="O1884" s="107">
        <v>110140934</v>
      </c>
      <c r="P1884" s="23">
        <v>180</v>
      </c>
      <c r="Q1884" s="23">
        <v>2</v>
      </c>
      <c r="R1884" s="23">
        <v>2</v>
      </c>
      <c r="S1884" s="23">
        <v>1E-3</v>
      </c>
      <c r="T1884" s="47">
        <v>22.5</v>
      </c>
      <c r="U1884" s="98" t="s">
        <v>955</v>
      </c>
      <c r="V1884" s="98" t="s">
        <v>3139</v>
      </c>
      <c r="W1884" s="69">
        <f t="shared" si="58"/>
        <v>0.10582371887616497</v>
      </c>
    </row>
    <row r="1885" spans="1:23">
      <c r="A1885">
        <f t="shared" si="59"/>
        <v>1146</v>
      </c>
      <c r="B1885" s="99">
        <v>44408</v>
      </c>
      <c r="C1885" s="23">
        <v>120</v>
      </c>
      <c r="D1885" s="23">
        <v>5</v>
      </c>
      <c r="E1885" s="98" t="s">
        <v>49</v>
      </c>
      <c r="F1885" s="98" t="s">
        <v>948</v>
      </c>
      <c r="G1885" s="98" t="s">
        <v>4120</v>
      </c>
      <c r="H1885" s="98" t="s">
        <v>949</v>
      </c>
      <c r="I1885" s="98" t="s">
        <v>10388</v>
      </c>
      <c r="J1885" s="99">
        <v>45554</v>
      </c>
      <c r="K1885" s="107">
        <v>30000000</v>
      </c>
      <c r="L1885" s="98" t="s">
        <v>1131</v>
      </c>
      <c r="M1885" s="23">
        <v>2160</v>
      </c>
      <c r="N1885" s="23">
        <v>1</v>
      </c>
      <c r="O1885" s="107">
        <v>0</v>
      </c>
      <c r="P1885" s="23">
        <v>180</v>
      </c>
      <c r="Q1885" s="23">
        <v>2</v>
      </c>
      <c r="R1885" s="23">
        <v>2</v>
      </c>
      <c r="S1885" s="23">
        <v>2.7400000000000001E-2</v>
      </c>
      <c r="T1885" s="47">
        <v>21</v>
      </c>
      <c r="U1885" s="98" t="s">
        <v>1132</v>
      </c>
      <c r="V1885" s="98" t="s">
        <v>3139</v>
      </c>
      <c r="W1885" s="69">
        <f t="shared" si="58"/>
        <v>7.4959635569500707E-2</v>
      </c>
    </row>
    <row r="1886" spans="1:23">
      <c r="A1886">
        <f t="shared" si="59"/>
        <v>801</v>
      </c>
      <c r="B1886" s="99">
        <v>44408</v>
      </c>
      <c r="C1886" s="23">
        <v>121</v>
      </c>
      <c r="D1886" s="23">
        <v>5</v>
      </c>
      <c r="E1886" s="98" t="s">
        <v>49</v>
      </c>
      <c r="F1886" s="98" t="s">
        <v>948</v>
      </c>
      <c r="G1886" s="98" t="s">
        <v>4120</v>
      </c>
      <c r="H1886" s="98" t="s">
        <v>949</v>
      </c>
      <c r="I1886" s="98" t="s">
        <v>10144</v>
      </c>
      <c r="J1886" s="99">
        <v>45209</v>
      </c>
      <c r="K1886" s="107">
        <v>6400000</v>
      </c>
      <c r="L1886" s="98" t="s">
        <v>1133</v>
      </c>
      <c r="M1886" s="23">
        <v>1800</v>
      </c>
      <c r="N1886" s="23">
        <v>1</v>
      </c>
      <c r="O1886" s="107">
        <v>0</v>
      </c>
      <c r="P1886" s="23">
        <v>180</v>
      </c>
      <c r="Q1886" s="23">
        <v>2</v>
      </c>
      <c r="R1886" s="23">
        <v>2</v>
      </c>
      <c r="S1886" s="23">
        <v>1E-3</v>
      </c>
      <c r="T1886" s="47">
        <v>3.5555560000000002</v>
      </c>
      <c r="U1886" s="98" t="s">
        <v>1134</v>
      </c>
      <c r="V1886" s="98" t="s">
        <v>3139</v>
      </c>
      <c r="W1886" s="69">
        <f t="shared" si="58"/>
        <v>8.8708164542328719E-3</v>
      </c>
    </row>
    <row r="1887" spans="1:23">
      <c r="A1887">
        <f t="shared" si="59"/>
        <v>1534</v>
      </c>
      <c r="B1887" s="99">
        <v>44408</v>
      </c>
      <c r="C1887" s="23">
        <v>122</v>
      </c>
      <c r="D1887" s="23">
        <v>5</v>
      </c>
      <c r="E1887" s="98" t="s">
        <v>49</v>
      </c>
      <c r="F1887" s="98" t="s">
        <v>948</v>
      </c>
      <c r="G1887" s="98" t="s">
        <v>4120</v>
      </c>
      <c r="H1887" s="98" t="s">
        <v>949</v>
      </c>
      <c r="I1887" s="98" t="s">
        <v>10389</v>
      </c>
      <c r="J1887" s="99">
        <v>45942</v>
      </c>
      <c r="K1887" s="107">
        <v>20000000</v>
      </c>
      <c r="L1887" s="98" t="s">
        <v>1135</v>
      </c>
      <c r="M1887" s="23">
        <v>2520</v>
      </c>
      <c r="N1887" s="23">
        <v>2</v>
      </c>
      <c r="O1887" s="107">
        <v>149452936</v>
      </c>
      <c r="P1887" s="23">
        <v>180</v>
      </c>
      <c r="Q1887" s="23">
        <v>2</v>
      </c>
      <c r="R1887" s="23">
        <v>2</v>
      </c>
      <c r="S1887" s="23">
        <v>1E-3</v>
      </c>
      <c r="T1887" s="47">
        <v>18</v>
      </c>
      <c r="U1887" s="98" t="s">
        <v>1124</v>
      </c>
      <c r="V1887" s="98" t="s">
        <v>3139</v>
      </c>
      <c r="W1887" s="69">
        <f t="shared" si="58"/>
        <v>8.6004548215118978E-2</v>
      </c>
    </row>
    <row r="1888" spans="1:23">
      <c r="A1888">
        <f t="shared" si="59"/>
        <v>2636</v>
      </c>
      <c r="B1888" s="99">
        <v>44408</v>
      </c>
      <c r="C1888" s="23">
        <v>123</v>
      </c>
      <c r="D1888" s="23">
        <v>5</v>
      </c>
      <c r="E1888" s="98" t="s">
        <v>49</v>
      </c>
      <c r="F1888" s="98" t="s">
        <v>948</v>
      </c>
      <c r="G1888" s="98" t="s">
        <v>4120</v>
      </c>
      <c r="H1888" s="98" t="s">
        <v>949</v>
      </c>
      <c r="I1888" s="98" t="s">
        <v>10390</v>
      </c>
      <c r="J1888" s="99">
        <v>47044</v>
      </c>
      <c r="K1888" s="107">
        <v>30000000</v>
      </c>
      <c r="L1888" s="98" t="s">
        <v>1136</v>
      </c>
      <c r="M1888" s="23">
        <v>3600</v>
      </c>
      <c r="N1888" s="23">
        <v>2</v>
      </c>
      <c r="O1888" s="107">
        <v>62712000</v>
      </c>
      <c r="P1888" s="23">
        <v>180</v>
      </c>
      <c r="Q1888" s="23">
        <v>2</v>
      </c>
      <c r="R1888" s="23">
        <v>2</v>
      </c>
      <c r="S1888" s="23">
        <v>1E-3</v>
      </c>
      <c r="T1888" s="47">
        <v>28.125</v>
      </c>
      <c r="U1888" s="98" t="s">
        <v>953</v>
      </c>
      <c r="V1888" s="98" t="s">
        <v>3139</v>
      </c>
      <c r="W1888" s="69">
        <f t="shared" si="58"/>
        <v>0.2309199693357375</v>
      </c>
    </row>
    <row r="1889" spans="1:23">
      <c r="A1889">
        <f t="shared" si="59"/>
        <v>1540</v>
      </c>
      <c r="B1889" s="99">
        <v>44408</v>
      </c>
      <c r="C1889" s="23">
        <v>124</v>
      </c>
      <c r="D1889" s="23">
        <v>5</v>
      </c>
      <c r="E1889" s="98" t="s">
        <v>49</v>
      </c>
      <c r="F1889" s="98" t="s">
        <v>948</v>
      </c>
      <c r="G1889" s="98" t="s">
        <v>4120</v>
      </c>
      <c r="H1889" s="98" t="s">
        <v>949</v>
      </c>
      <c r="I1889" s="98" t="s">
        <v>10390</v>
      </c>
      <c r="J1889" s="99">
        <v>45948</v>
      </c>
      <c r="K1889" s="107">
        <v>300000000</v>
      </c>
      <c r="L1889" s="98" t="s">
        <v>1137</v>
      </c>
      <c r="M1889" s="23">
        <v>2520</v>
      </c>
      <c r="N1889" s="23">
        <v>2</v>
      </c>
      <c r="O1889" s="107">
        <v>715712500</v>
      </c>
      <c r="P1889" s="23">
        <v>180</v>
      </c>
      <c r="Q1889" s="23">
        <v>2</v>
      </c>
      <c r="R1889" s="23">
        <v>2</v>
      </c>
      <c r="S1889" s="23">
        <v>3.6999999999999998E-2</v>
      </c>
      <c r="T1889" s="47">
        <v>270</v>
      </c>
      <c r="U1889" s="98" t="s">
        <v>1115</v>
      </c>
      <c r="V1889" s="98" t="s">
        <v>3139</v>
      </c>
      <c r="W1889" s="69">
        <f t="shared" si="58"/>
        <v>1.295114122404986</v>
      </c>
    </row>
    <row r="1890" spans="1:23">
      <c r="A1890">
        <f t="shared" si="59"/>
        <v>1579</v>
      </c>
      <c r="B1890" s="99">
        <v>44408</v>
      </c>
      <c r="C1890" s="23">
        <v>125</v>
      </c>
      <c r="D1890" s="23">
        <v>5</v>
      </c>
      <c r="E1890" s="98" t="s">
        <v>49</v>
      </c>
      <c r="F1890" s="98" t="s">
        <v>948</v>
      </c>
      <c r="G1890" s="98" t="s">
        <v>4120</v>
      </c>
      <c r="H1890" s="98" t="s">
        <v>949</v>
      </c>
      <c r="I1890" s="98" t="s">
        <v>10391</v>
      </c>
      <c r="J1890" s="99">
        <v>45987</v>
      </c>
      <c r="K1890" s="107">
        <v>40000000</v>
      </c>
      <c r="L1890" s="98" t="s">
        <v>4504</v>
      </c>
      <c r="M1890" s="23">
        <v>2520</v>
      </c>
      <c r="N1890" s="23">
        <v>2</v>
      </c>
      <c r="O1890" s="107">
        <v>76050391</v>
      </c>
      <c r="P1890" s="23">
        <v>180</v>
      </c>
      <c r="Q1890" s="23">
        <v>2</v>
      </c>
      <c r="R1890" s="23">
        <v>2</v>
      </c>
      <c r="S1890" s="23">
        <v>1E-3</v>
      </c>
      <c r="T1890" s="47">
        <v>30.000001000000001</v>
      </c>
      <c r="U1890" s="98" t="s">
        <v>1099</v>
      </c>
      <c r="V1890" s="98" t="s">
        <v>3139</v>
      </c>
      <c r="W1890" s="69">
        <f t="shared" si="58"/>
        <v>0.14754583459189369</v>
      </c>
    </row>
    <row r="1891" spans="1:23">
      <c r="A1891">
        <f t="shared" si="59"/>
        <v>1628</v>
      </c>
      <c r="B1891" s="99">
        <v>44408</v>
      </c>
      <c r="C1891" s="23">
        <v>126</v>
      </c>
      <c r="D1891" s="23">
        <v>5</v>
      </c>
      <c r="E1891" s="98" t="s">
        <v>49</v>
      </c>
      <c r="F1891" s="98" t="s">
        <v>948</v>
      </c>
      <c r="G1891" s="98" t="s">
        <v>4120</v>
      </c>
      <c r="H1891" s="98" t="s">
        <v>949</v>
      </c>
      <c r="I1891" s="98" t="s">
        <v>10392</v>
      </c>
      <c r="J1891" s="99">
        <v>46036</v>
      </c>
      <c r="K1891" s="107">
        <v>20000000</v>
      </c>
      <c r="L1891" s="98" t="s">
        <v>1138</v>
      </c>
      <c r="M1891" s="23">
        <v>2520</v>
      </c>
      <c r="N1891" s="23">
        <v>2</v>
      </c>
      <c r="O1891" s="107">
        <v>176500000</v>
      </c>
      <c r="P1891" s="23">
        <v>180</v>
      </c>
      <c r="Q1891" s="23">
        <v>2</v>
      </c>
      <c r="R1891" s="23">
        <v>2</v>
      </c>
      <c r="S1891" s="23">
        <v>1E-3</v>
      </c>
      <c r="T1891" s="47">
        <v>14.999999000000001</v>
      </c>
      <c r="U1891" s="98" t="s">
        <v>1139</v>
      </c>
      <c r="V1891" s="98" t="s">
        <v>3139</v>
      </c>
      <c r="W1891" s="69">
        <f t="shared" si="58"/>
        <v>7.6062252911697867E-2</v>
      </c>
    </row>
    <row r="1892" spans="1:23">
      <c r="A1892">
        <f t="shared" si="59"/>
        <v>899</v>
      </c>
      <c r="B1892" s="99">
        <v>44408</v>
      </c>
      <c r="C1892" s="23">
        <v>127</v>
      </c>
      <c r="D1892" s="23">
        <v>5</v>
      </c>
      <c r="E1892" s="98" t="s">
        <v>49</v>
      </c>
      <c r="F1892" s="98" t="s">
        <v>948</v>
      </c>
      <c r="G1892" s="98" t="s">
        <v>4120</v>
      </c>
      <c r="H1892" s="98" t="s">
        <v>949</v>
      </c>
      <c r="I1892" s="98" t="s">
        <v>10221</v>
      </c>
      <c r="J1892" s="99">
        <v>45307</v>
      </c>
      <c r="K1892" s="107">
        <v>20000000</v>
      </c>
      <c r="L1892" s="98" t="s">
        <v>1140</v>
      </c>
      <c r="M1892" s="23">
        <v>1800</v>
      </c>
      <c r="N1892" s="23">
        <v>1</v>
      </c>
      <c r="O1892" s="107">
        <v>0</v>
      </c>
      <c r="P1892" s="23">
        <v>180</v>
      </c>
      <c r="Q1892" s="23">
        <v>2</v>
      </c>
      <c r="R1892" s="23">
        <v>2</v>
      </c>
      <c r="S1892" s="23">
        <v>1E-3</v>
      </c>
      <c r="T1892" s="47">
        <v>12.5</v>
      </c>
      <c r="U1892" s="98" t="s">
        <v>958</v>
      </c>
      <c r="V1892" s="98" t="s">
        <v>3139</v>
      </c>
      <c r="W1892" s="69">
        <f t="shared" si="58"/>
        <v>3.5002032108047212E-2</v>
      </c>
    </row>
    <row r="1893" spans="1:23">
      <c r="A1893">
        <f t="shared" si="59"/>
        <v>1637</v>
      </c>
      <c r="B1893" s="99">
        <v>44408</v>
      </c>
      <c r="C1893" s="23">
        <v>128</v>
      </c>
      <c r="D1893" s="23">
        <v>5</v>
      </c>
      <c r="E1893" s="98" t="s">
        <v>49</v>
      </c>
      <c r="F1893" s="98" t="s">
        <v>948</v>
      </c>
      <c r="G1893" s="98" t="s">
        <v>4120</v>
      </c>
      <c r="H1893" s="98" t="s">
        <v>949</v>
      </c>
      <c r="I1893" s="98" t="s">
        <v>10035</v>
      </c>
      <c r="J1893" s="99">
        <v>46045</v>
      </c>
      <c r="K1893" s="107">
        <v>20000000</v>
      </c>
      <c r="L1893" s="98" t="s">
        <v>1141</v>
      </c>
      <c r="M1893" s="23">
        <v>2520</v>
      </c>
      <c r="N1893" s="23">
        <v>1</v>
      </c>
      <c r="O1893" s="107">
        <v>0</v>
      </c>
      <c r="P1893" s="23">
        <v>180</v>
      </c>
      <c r="Q1893" s="23">
        <v>2</v>
      </c>
      <c r="R1893" s="23">
        <v>2</v>
      </c>
      <c r="S1893" s="23">
        <v>2.9100000000000001E-2</v>
      </c>
      <c r="T1893" s="47">
        <v>14.999999000000001</v>
      </c>
      <c r="U1893" s="98" t="s">
        <v>1093</v>
      </c>
      <c r="V1893" s="98" t="s">
        <v>3139</v>
      </c>
      <c r="W1893" s="69">
        <f t="shared" si="58"/>
        <v>7.6482744481848525E-2</v>
      </c>
    </row>
    <row r="1894" spans="1:23">
      <c r="A1894">
        <f t="shared" si="59"/>
        <v>2759</v>
      </c>
      <c r="B1894" s="99">
        <v>44408</v>
      </c>
      <c r="C1894" s="23">
        <v>129</v>
      </c>
      <c r="D1894" s="23">
        <v>5</v>
      </c>
      <c r="E1894" s="98" t="s">
        <v>49</v>
      </c>
      <c r="F1894" s="98" t="s">
        <v>948</v>
      </c>
      <c r="G1894" s="98" t="s">
        <v>4120</v>
      </c>
      <c r="H1894" s="98" t="s">
        <v>949</v>
      </c>
      <c r="I1894" s="98" t="s">
        <v>6950</v>
      </c>
      <c r="J1894" s="99">
        <v>47167</v>
      </c>
      <c r="K1894" s="107">
        <v>100000000</v>
      </c>
      <c r="L1894" s="98" t="s">
        <v>1142</v>
      </c>
      <c r="M1894" s="23">
        <v>3600</v>
      </c>
      <c r="N1894" s="23">
        <v>2</v>
      </c>
      <c r="O1894" s="107">
        <v>216750000</v>
      </c>
      <c r="P1894" s="23">
        <v>180</v>
      </c>
      <c r="Q1894" s="23">
        <v>2</v>
      </c>
      <c r="R1894" s="23">
        <v>2</v>
      </c>
      <c r="S1894" s="23">
        <v>1E-3</v>
      </c>
      <c r="T1894" s="47">
        <v>88.888887999999994</v>
      </c>
      <c r="U1894" s="98" t="s">
        <v>953</v>
      </c>
      <c r="V1894" s="98" t="s">
        <v>3139</v>
      </c>
      <c r="W1894" s="69">
        <f t="shared" si="58"/>
        <v>0.76387575821349096</v>
      </c>
    </row>
    <row r="1895" spans="1:23">
      <c r="A1895">
        <f t="shared" si="59"/>
        <v>933</v>
      </c>
      <c r="B1895" s="99">
        <v>44408</v>
      </c>
      <c r="C1895" s="23">
        <v>130</v>
      </c>
      <c r="D1895" s="23">
        <v>5</v>
      </c>
      <c r="E1895" s="98" t="s">
        <v>49</v>
      </c>
      <c r="F1895" s="98" t="s">
        <v>948</v>
      </c>
      <c r="G1895" s="98" t="s">
        <v>4120</v>
      </c>
      <c r="H1895" s="98" t="s">
        <v>949</v>
      </c>
      <c r="I1895" s="98" t="s">
        <v>10393</v>
      </c>
      <c r="J1895" s="99">
        <v>45341</v>
      </c>
      <c r="K1895" s="107">
        <v>30000000</v>
      </c>
      <c r="L1895" s="98" t="s">
        <v>1143</v>
      </c>
      <c r="M1895" s="23">
        <v>1800</v>
      </c>
      <c r="N1895" s="23">
        <v>1</v>
      </c>
      <c r="O1895" s="107">
        <v>0</v>
      </c>
      <c r="P1895" s="23">
        <v>180</v>
      </c>
      <c r="Q1895" s="23">
        <v>2</v>
      </c>
      <c r="R1895" s="23">
        <v>2</v>
      </c>
      <c r="S1895" s="23">
        <v>1E-3</v>
      </c>
      <c r="T1895" s="47">
        <v>22.5</v>
      </c>
      <c r="U1895" s="98" t="s">
        <v>1144</v>
      </c>
      <c r="V1895" s="98" t="s">
        <v>3139</v>
      </c>
      <c r="W1895" s="69">
        <f t="shared" si="58"/>
        <v>6.5386443517524442E-2</v>
      </c>
    </row>
    <row r="1896" spans="1:23">
      <c r="A1896">
        <f t="shared" si="59"/>
        <v>941</v>
      </c>
      <c r="B1896" s="99">
        <v>44408</v>
      </c>
      <c r="C1896" s="23">
        <v>131</v>
      </c>
      <c r="D1896" s="23">
        <v>5</v>
      </c>
      <c r="E1896" s="98" t="s">
        <v>49</v>
      </c>
      <c r="F1896" s="98" t="s">
        <v>948</v>
      </c>
      <c r="G1896" s="98" t="s">
        <v>4120</v>
      </c>
      <c r="H1896" s="98" t="s">
        <v>949</v>
      </c>
      <c r="I1896" s="98" t="s">
        <v>10394</v>
      </c>
      <c r="J1896" s="99">
        <v>45349</v>
      </c>
      <c r="K1896" s="107">
        <v>7000000</v>
      </c>
      <c r="L1896" s="98" t="s">
        <v>1145</v>
      </c>
      <c r="M1896" s="23">
        <v>1800</v>
      </c>
      <c r="N1896" s="23">
        <v>1</v>
      </c>
      <c r="O1896" s="107">
        <v>0</v>
      </c>
      <c r="P1896" s="23">
        <v>180</v>
      </c>
      <c r="Q1896" s="23">
        <v>2</v>
      </c>
      <c r="R1896" s="23">
        <v>2</v>
      </c>
      <c r="S1896" s="23">
        <v>1E-3</v>
      </c>
      <c r="T1896" s="47">
        <v>4.375</v>
      </c>
      <c r="U1896" s="98" t="s">
        <v>997</v>
      </c>
      <c r="V1896" s="98" t="s">
        <v>3139</v>
      </c>
      <c r="W1896" s="69">
        <f t="shared" si="58"/>
        <v>1.2823047024232868E-2</v>
      </c>
    </row>
    <row r="1897" spans="1:23">
      <c r="A1897">
        <f t="shared" si="59"/>
        <v>965</v>
      </c>
      <c r="B1897" s="99">
        <v>44408</v>
      </c>
      <c r="C1897" s="23">
        <v>132</v>
      </c>
      <c r="D1897" s="23">
        <v>5</v>
      </c>
      <c r="E1897" s="98" t="s">
        <v>49</v>
      </c>
      <c r="F1897" s="98" t="s">
        <v>948</v>
      </c>
      <c r="G1897" s="98" t="s">
        <v>4120</v>
      </c>
      <c r="H1897" s="98" t="s">
        <v>949</v>
      </c>
      <c r="I1897" s="98" t="s">
        <v>6727</v>
      </c>
      <c r="J1897" s="99">
        <v>45373</v>
      </c>
      <c r="K1897" s="107">
        <v>30000000</v>
      </c>
      <c r="L1897" s="98" t="s">
        <v>1146</v>
      </c>
      <c r="M1897" s="23">
        <v>1800</v>
      </c>
      <c r="N1897" s="23">
        <v>2</v>
      </c>
      <c r="O1897" s="107">
        <v>72734698</v>
      </c>
      <c r="P1897" s="23">
        <v>360</v>
      </c>
      <c r="Q1897" s="23">
        <v>2</v>
      </c>
      <c r="R1897" s="23">
        <v>2</v>
      </c>
      <c r="S1897" s="23">
        <v>1E-3</v>
      </c>
      <c r="T1897" s="47">
        <v>18</v>
      </c>
      <c r="U1897" s="98" t="s">
        <v>958</v>
      </c>
      <c r="V1897" s="98" t="s">
        <v>3139</v>
      </c>
      <c r="W1897" s="69">
        <f t="shared" si="58"/>
        <v>5.4103252299602229E-2</v>
      </c>
    </row>
    <row r="1898" spans="1:23">
      <c r="A1898">
        <f t="shared" si="59"/>
        <v>1334</v>
      </c>
      <c r="B1898" s="99">
        <v>44408</v>
      </c>
      <c r="C1898" s="23">
        <v>133</v>
      </c>
      <c r="D1898" s="23">
        <v>5</v>
      </c>
      <c r="E1898" s="98" t="s">
        <v>49</v>
      </c>
      <c r="F1898" s="98" t="s">
        <v>948</v>
      </c>
      <c r="G1898" s="98" t="s">
        <v>4120</v>
      </c>
      <c r="H1898" s="98" t="s">
        <v>949</v>
      </c>
      <c r="I1898" s="98" t="s">
        <v>7151</v>
      </c>
      <c r="J1898" s="99">
        <v>45742</v>
      </c>
      <c r="K1898" s="107">
        <v>12000000</v>
      </c>
      <c r="L1898" s="98" t="s">
        <v>1147</v>
      </c>
      <c r="M1898" s="23">
        <v>2160</v>
      </c>
      <c r="N1898" s="23">
        <v>2</v>
      </c>
      <c r="O1898" s="107">
        <v>47170909</v>
      </c>
      <c r="P1898" s="23">
        <v>360</v>
      </c>
      <c r="Q1898" s="23">
        <v>2</v>
      </c>
      <c r="R1898" s="23">
        <v>2</v>
      </c>
      <c r="S1898" s="23">
        <v>1E-3</v>
      </c>
      <c r="T1898" s="47">
        <v>9.6</v>
      </c>
      <c r="U1898" s="98" t="s">
        <v>958</v>
      </c>
      <c r="V1898" s="98" t="s">
        <v>3139</v>
      </c>
      <c r="W1898" s="69">
        <f t="shared" si="58"/>
        <v>3.9888767429454575E-2</v>
      </c>
    </row>
    <row r="1899" spans="1:23">
      <c r="A1899">
        <f t="shared" si="59"/>
        <v>1699</v>
      </c>
      <c r="B1899" s="99">
        <v>44408</v>
      </c>
      <c r="C1899" s="23">
        <v>134</v>
      </c>
      <c r="D1899" s="23">
        <v>5</v>
      </c>
      <c r="E1899" s="98" t="s">
        <v>49</v>
      </c>
      <c r="F1899" s="98" t="s">
        <v>948</v>
      </c>
      <c r="G1899" s="98" t="s">
        <v>4120</v>
      </c>
      <c r="H1899" s="98" t="s">
        <v>949</v>
      </c>
      <c r="I1899" s="98" t="s">
        <v>10395</v>
      </c>
      <c r="J1899" s="99">
        <v>46107</v>
      </c>
      <c r="K1899" s="107">
        <v>24000000</v>
      </c>
      <c r="L1899" s="98" t="s">
        <v>1148</v>
      </c>
      <c r="M1899" s="23">
        <v>2520</v>
      </c>
      <c r="N1899" s="23">
        <v>1</v>
      </c>
      <c r="O1899" s="107">
        <v>0</v>
      </c>
      <c r="P1899" s="23">
        <v>180</v>
      </c>
      <c r="Q1899" s="23">
        <v>2</v>
      </c>
      <c r="R1899" s="23">
        <v>2</v>
      </c>
      <c r="S1899" s="23">
        <v>1E-3</v>
      </c>
      <c r="T1899" s="47">
        <v>24</v>
      </c>
      <c r="U1899" s="98" t="s">
        <v>954</v>
      </c>
      <c r="V1899" s="98" t="s">
        <v>3139</v>
      </c>
      <c r="W1899" s="69">
        <f t="shared" si="58"/>
        <v>0.12700715116687281</v>
      </c>
    </row>
    <row r="1900" spans="1:23">
      <c r="A1900">
        <f t="shared" si="59"/>
        <v>1714</v>
      </c>
      <c r="B1900" s="99">
        <v>44408</v>
      </c>
      <c r="C1900" s="23">
        <v>135</v>
      </c>
      <c r="D1900" s="23">
        <v>5</v>
      </c>
      <c r="E1900" s="98" t="s">
        <v>49</v>
      </c>
      <c r="F1900" s="98" t="s">
        <v>948</v>
      </c>
      <c r="G1900" s="98" t="s">
        <v>4120</v>
      </c>
      <c r="H1900" s="98" t="s">
        <v>949</v>
      </c>
      <c r="I1900" s="98" t="s">
        <v>10148</v>
      </c>
      <c r="J1900" s="99">
        <v>46122</v>
      </c>
      <c r="K1900" s="107">
        <v>10000000</v>
      </c>
      <c r="L1900" s="98" t="s">
        <v>1149</v>
      </c>
      <c r="M1900" s="23">
        <v>2520</v>
      </c>
      <c r="N1900" s="23">
        <v>2</v>
      </c>
      <c r="O1900" s="107">
        <v>44999999</v>
      </c>
      <c r="P1900" s="23">
        <v>180</v>
      </c>
      <c r="Q1900" s="23">
        <v>2</v>
      </c>
      <c r="R1900" s="23">
        <v>2</v>
      </c>
      <c r="S1900" s="23">
        <v>1E-3</v>
      </c>
      <c r="T1900" s="47">
        <v>10</v>
      </c>
      <c r="U1900" s="98" t="s">
        <v>1150</v>
      </c>
      <c r="V1900" s="98" t="s">
        <v>3139</v>
      </c>
      <c r="W1900" s="69">
        <f t="shared" si="58"/>
        <v>5.3386859206400822E-2</v>
      </c>
    </row>
    <row r="1901" spans="1:23">
      <c r="A1901">
        <f t="shared" si="59"/>
        <v>1349</v>
      </c>
      <c r="B1901" s="99">
        <v>44408</v>
      </c>
      <c r="C1901" s="23">
        <v>136</v>
      </c>
      <c r="D1901" s="23">
        <v>5</v>
      </c>
      <c r="E1901" s="98" t="s">
        <v>49</v>
      </c>
      <c r="F1901" s="98" t="s">
        <v>948</v>
      </c>
      <c r="G1901" s="98" t="s">
        <v>4120</v>
      </c>
      <c r="H1901" s="98" t="s">
        <v>949</v>
      </c>
      <c r="I1901" s="98" t="s">
        <v>10148</v>
      </c>
      <c r="J1901" s="99">
        <v>45757</v>
      </c>
      <c r="K1901" s="107">
        <v>10000000</v>
      </c>
      <c r="L1901" s="98" t="s">
        <v>1151</v>
      </c>
      <c r="M1901" s="23">
        <v>2160</v>
      </c>
      <c r="N1901" s="23">
        <v>2</v>
      </c>
      <c r="O1901" s="107">
        <v>35999999</v>
      </c>
      <c r="P1901" s="23">
        <v>180</v>
      </c>
      <c r="Q1901" s="23">
        <v>2</v>
      </c>
      <c r="R1901" s="23">
        <v>2</v>
      </c>
      <c r="S1901" s="23">
        <v>1E-3</v>
      </c>
      <c r="T1901" s="47">
        <v>8</v>
      </c>
      <c r="U1901" s="98" t="s">
        <v>1152</v>
      </c>
      <c r="V1901" s="98" t="s">
        <v>3139</v>
      </c>
      <c r="W1901" s="69">
        <f t="shared" si="58"/>
        <v>3.3614409834041868E-2</v>
      </c>
    </row>
    <row r="1902" spans="1:23">
      <c r="A1902">
        <f t="shared" si="59"/>
        <v>1734</v>
      </c>
      <c r="B1902" s="99">
        <v>44408</v>
      </c>
      <c r="C1902" s="23">
        <v>137</v>
      </c>
      <c r="D1902" s="23">
        <v>5</v>
      </c>
      <c r="E1902" s="98" t="s">
        <v>49</v>
      </c>
      <c r="F1902" s="98" t="s">
        <v>948</v>
      </c>
      <c r="G1902" s="98" t="s">
        <v>4120</v>
      </c>
      <c r="H1902" s="98" t="s">
        <v>949</v>
      </c>
      <c r="I1902" s="98" t="s">
        <v>6126</v>
      </c>
      <c r="J1902" s="99">
        <v>46142</v>
      </c>
      <c r="K1902" s="107">
        <v>135000000</v>
      </c>
      <c r="L1902" s="98" t="s">
        <v>1153</v>
      </c>
      <c r="M1902" s="23">
        <v>2520</v>
      </c>
      <c r="N1902" s="23">
        <v>2</v>
      </c>
      <c r="O1902" s="107">
        <v>552394540</v>
      </c>
      <c r="P1902" s="23">
        <v>180</v>
      </c>
      <c r="Q1902" s="23">
        <v>2</v>
      </c>
      <c r="R1902" s="23">
        <v>2</v>
      </c>
      <c r="S1902" s="23">
        <v>2.7799999999999998E-2</v>
      </c>
      <c r="T1902" s="47">
        <v>135</v>
      </c>
      <c r="U1902" s="98" t="s">
        <v>1154</v>
      </c>
      <c r="V1902" s="98" t="s">
        <v>3139</v>
      </c>
      <c r="W1902" s="69">
        <f t="shared" si="58"/>
        <v>0.72913243125007976</v>
      </c>
    </row>
    <row r="1903" spans="1:23">
      <c r="A1903">
        <f t="shared" si="59"/>
        <v>1734</v>
      </c>
      <c r="B1903" s="99">
        <v>44408</v>
      </c>
      <c r="C1903" s="23">
        <v>138</v>
      </c>
      <c r="D1903" s="23">
        <v>5</v>
      </c>
      <c r="E1903" s="98" t="s">
        <v>49</v>
      </c>
      <c r="F1903" s="98" t="s">
        <v>948</v>
      </c>
      <c r="G1903" s="98" t="s">
        <v>4120</v>
      </c>
      <c r="H1903" s="98" t="s">
        <v>949</v>
      </c>
      <c r="I1903" s="98" t="s">
        <v>6126</v>
      </c>
      <c r="J1903" s="99">
        <v>46142</v>
      </c>
      <c r="K1903" s="107">
        <v>65000000</v>
      </c>
      <c r="L1903" s="98" t="s">
        <v>1155</v>
      </c>
      <c r="M1903" s="23">
        <v>2520</v>
      </c>
      <c r="N1903" s="23">
        <v>2</v>
      </c>
      <c r="O1903" s="107">
        <v>265967741</v>
      </c>
      <c r="P1903" s="23">
        <v>180</v>
      </c>
      <c r="Q1903" s="23">
        <v>2</v>
      </c>
      <c r="R1903" s="23">
        <v>2</v>
      </c>
      <c r="S1903" s="23">
        <v>2.7799999999999998E-2</v>
      </c>
      <c r="T1903" s="47">
        <v>65</v>
      </c>
      <c r="U1903" s="98" t="s">
        <v>1004</v>
      </c>
      <c r="V1903" s="98" t="s">
        <v>3139</v>
      </c>
      <c r="W1903" s="69">
        <f t="shared" si="58"/>
        <v>0.35106376319448285</v>
      </c>
    </row>
    <row r="1904" spans="1:23">
      <c r="A1904">
        <f t="shared" si="59"/>
        <v>1741</v>
      </c>
      <c r="B1904" s="99">
        <v>44408</v>
      </c>
      <c r="C1904" s="23">
        <v>139</v>
      </c>
      <c r="D1904" s="23">
        <v>5</v>
      </c>
      <c r="E1904" s="98" t="s">
        <v>49</v>
      </c>
      <c r="F1904" s="98" t="s">
        <v>948</v>
      </c>
      <c r="G1904" s="98" t="s">
        <v>4120</v>
      </c>
      <c r="H1904" s="98" t="s">
        <v>949</v>
      </c>
      <c r="I1904" s="98" t="s">
        <v>10396</v>
      </c>
      <c r="J1904" s="99">
        <v>46149</v>
      </c>
      <c r="K1904" s="107">
        <v>20000000</v>
      </c>
      <c r="L1904" s="98" t="s">
        <v>1156</v>
      </c>
      <c r="M1904" s="23">
        <v>2520</v>
      </c>
      <c r="N1904" s="23">
        <v>1</v>
      </c>
      <c r="O1904" s="107">
        <v>0</v>
      </c>
      <c r="P1904" s="23">
        <v>180</v>
      </c>
      <c r="Q1904" s="23">
        <v>2</v>
      </c>
      <c r="R1904" s="23">
        <v>2</v>
      </c>
      <c r="S1904" s="23">
        <v>1E-3</v>
      </c>
      <c r="T1904" s="47">
        <v>20</v>
      </c>
      <c r="U1904" s="98" t="s">
        <v>1063</v>
      </c>
      <c r="V1904" s="98" t="s">
        <v>3139</v>
      </c>
      <c r="W1904" s="69">
        <f t="shared" si="58"/>
        <v>0.10845568480553539</v>
      </c>
    </row>
    <row r="1905" spans="1:23">
      <c r="A1905">
        <f t="shared" si="59"/>
        <v>1742</v>
      </c>
      <c r="B1905" s="99">
        <v>44408</v>
      </c>
      <c r="C1905" s="23">
        <v>140</v>
      </c>
      <c r="D1905" s="23">
        <v>5</v>
      </c>
      <c r="E1905" s="98" t="s">
        <v>49</v>
      </c>
      <c r="F1905" s="98" t="s">
        <v>948</v>
      </c>
      <c r="G1905" s="98" t="s">
        <v>4120</v>
      </c>
      <c r="H1905" s="98" t="s">
        <v>949</v>
      </c>
      <c r="I1905" s="98" t="s">
        <v>10306</v>
      </c>
      <c r="J1905" s="99">
        <v>46150</v>
      </c>
      <c r="K1905" s="107">
        <v>10000000</v>
      </c>
      <c r="L1905" s="98" t="s">
        <v>1157</v>
      </c>
      <c r="M1905" s="23">
        <v>2520</v>
      </c>
      <c r="N1905" s="23">
        <v>1</v>
      </c>
      <c r="O1905" s="107">
        <v>0</v>
      </c>
      <c r="P1905" s="23">
        <v>360</v>
      </c>
      <c r="Q1905" s="23">
        <v>2</v>
      </c>
      <c r="R1905" s="23">
        <v>2</v>
      </c>
      <c r="S1905" s="23">
        <v>1E-3</v>
      </c>
      <c r="T1905" s="47">
        <v>10</v>
      </c>
      <c r="U1905" s="98" t="s">
        <v>1004</v>
      </c>
      <c r="V1905" s="98" t="s">
        <v>3139</v>
      </c>
      <c r="W1905" s="69">
        <f t="shared" si="58"/>
        <v>5.4258989928559057E-2</v>
      </c>
    </row>
    <row r="1906" spans="1:23">
      <c r="A1906">
        <f t="shared" si="59"/>
        <v>1383</v>
      </c>
      <c r="B1906" s="99">
        <v>44408</v>
      </c>
      <c r="C1906" s="23">
        <v>141</v>
      </c>
      <c r="D1906" s="23">
        <v>5</v>
      </c>
      <c r="E1906" s="98" t="s">
        <v>49</v>
      </c>
      <c r="F1906" s="98" t="s">
        <v>948</v>
      </c>
      <c r="G1906" s="98" t="s">
        <v>4120</v>
      </c>
      <c r="H1906" s="98" t="s">
        <v>949</v>
      </c>
      <c r="I1906" s="98" t="s">
        <v>7012</v>
      </c>
      <c r="J1906" s="99">
        <v>45791</v>
      </c>
      <c r="K1906" s="107">
        <v>12000000</v>
      </c>
      <c r="L1906" s="98" t="s">
        <v>1158</v>
      </c>
      <c r="M1906" s="23">
        <v>2160</v>
      </c>
      <c r="N1906" s="23">
        <v>1</v>
      </c>
      <c r="O1906" s="107">
        <v>0</v>
      </c>
      <c r="P1906" s="23">
        <v>180</v>
      </c>
      <c r="Q1906" s="23">
        <v>2</v>
      </c>
      <c r="R1906" s="23">
        <v>2</v>
      </c>
      <c r="S1906" s="23">
        <v>1E-3</v>
      </c>
      <c r="T1906" s="47">
        <v>12</v>
      </c>
      <c r="U1906" s="98" t="s">
        <v>954</v>
      </c>
      <c r="V1906" s="98" t="s">
        <v>3139</v>
      </c>
      <c r="W1906" s="69">
        <f t="shared" si="58"/>
        <v>5.1692433803350521E-2</v>
      </c>
    </row>
    <row r="1907" spans="1:23">
      <c r="A1907">
        <f t="shared" si="59"/>
        <v>1384</v>
      </c>
      <c r="B1907" s="99">
        <v>44408</v>
      </c>
      <c r="C1907" s="23">
        <v>142</v>
      </c>
      <c r="D1907" s="23">
        <v>5</v>
      </c>
      <c r="E1907" s="98" t="s">
        <v>49</v>
      </c>
      <c r="F1907" s="98" t="s">
        <v>948</v>
      </c>
      <c r="G1907" s="98" t="s">
        <v>4120</v>
      </c>
      <c r="H1907" s="98" t="s">
        <v>949</v>
      </c>
      <c r="I1907" s="98" t="s">
        <v>10079</v>
      </c>
      <c r="J1907" s="99">
        <v>45792</v>
      </c>
      <c r="K1907" s="107">
        <v>30000000</v>
      </c>
      <c r="L1907" s="98" t="s">
        <v>1159</v>
      </c>
      <c r="M1907" s="23">
        <v>2160</v>
      </c>
      <c r="N1907" s="23">
        <v>1</v>
      </c>
      <c r="O1907" s="107">
        <v>0</v>
      </c>
      <c r="P1907" s="23">
        <v>180</v>
      </c>
      <c r="Q1907" s="23">
        <v>2</v>
      </c>
      <c r="R1907" s="23">
        <v>2</v>
      </c>
      <c r="S1907" s="23">
        <v>1E-3</v>
      </c>
      <c r="T1907" s="47">
        <v>24</v>
      </c>
      <c r="U1907" s="98" t="s">
        <v>957</v>
      </c>
      <c r="V1907" s="98" t="s">
        <v>3139</v>
      </c>
      <c r="W1907" s="69">
        <f t="shared" si="58"/>
        <v>0.10345962166860033</v>
      </c>
    </row>
    <row r="1908" spans="1:23">
      <c r="A1908">
        <f t="shared" si="59"/>
        <v>1391</v>
      </c>
      <c r="B1908" s="99">
        <v>44408</v>
      </c>
      <c r="C1908" s="23">
        <v>143</v>
      </c>
      <c r="D1908" s="23">
        <v>5</v>
      </c>
      <c r="E1908" s="98" t="s">
        <v>49</v>
      </c>
      <c r="F1908" s="98" t="s">
        <v>948</v>
      </c>
      <c r="G1908" s="98" t="s">
        <v>4120</v>
      </c>
      <c r="H1908" s="98" t="s">
        <v>949</v>
      </c>
      <c r="I1908" s="98" t="s">
        <v>10397</v>
      </c>
      <c r="J1908" s="99">
        <v>45799</v>
      </c>
      <c r="K1908" s="107">
        <v>30000000</v>
      </c>
      <c r="L1908" s="98" t="s">
        <v>1160</v>
      </c>
      <c r="M1908" s="23">
        <v>2160</v>
      </c>
      <c r="N1908" s="23">
        <v>1</v>
      </c>
      <c r="O1908" s="107">
        <v>0</v>
      </c>
      <c r="P1908" s="23">
        <v>180</v>
      </c>
      <c r="Q1908" s="23">
        <v>2</v>
      </c>
      <c r="R1908" s="23">
        <v>2</v>
      </c>
      <c r="S1908" s="23">
        <v>2.75E-2</v>
      </c>
      <c r="T1908" s="47">
        <v>24</v>
      </c>
      <c r="U1908" s="98" t="s">
        <v>1161</v>
      </c>
      <c r="V1908" s="98" t="s">
        <v>3139</v>
      </c>
      <c r="W1908" s="69">
        <f t="shared" si="58"/>
        <v>0.10398290010189527</v>
      </c>
    </row>
    <row r="1909" spans="1:23">
      <c r="A1909">
        <f t="shared" si="59"/>
        <v>1761</v>
      </c>
      <c r="B1909" s="99">
        <v>44408</v>
      </c>
      <c r="C1909" s="23">
        <v>144</v>
      </c>
      <c r="D1909" s="23">
        <v>5</v>
      </c>
      <c r="E1909" s="98" t="s">
        <v>49</v>
      </c>
      <c r="F1909" s="98" t="s">
        <v>948</v>
      </c>
      <c r="G1909" s="98" t="s">
        <v>4120</v>
      </c>
      <c r="H1909" s="98" t="s">
        <v>949</v>
      </c>
      <c r="I1909" s="98" t="s">
        <v>10398</v>
      </c>
      <c r="J1909" s="99">
        <v>46169</v>
      </c>
      <c r="K1909" s="107">
        <v>20000000</v>
      </c>
      <c r="L1909" s="98" t="s">
        <v>1162</v>
      </c>
      <c r="M1909" s="23">
        <v>2520</v>
      </c>
      <c r="N1909" s="23">
        <v>1</v>
      </c>
      <c r="O1909" s="107">
        <v>0</v>
      </c>
      <c r="P1909" s="23">
        <v>180</v>
      </c>
      <c r="Q1909" s="23">
        <v>2</v>
      </c>
      <c r="R1909" s="23">
        <v>2</v>
      </c>
      <c r="S1909" s="23">
        <v>1E-3</v>
      </c>
      <c r="T1909" s="47">
        <v>16.666665999999999</v>
      </c>
      <c r="U1909" s="98" t="s">
        <v>1163</v>
      </c>
      <c r="V1909" s="98" t="s">
        <v>3139</v>
      </c>
      <c r="W1909" s="69">
        <f t="shared" si="58"/>
        <v>9.1417984540938815E-2</v>
      </c>
    </row>
    <row r="1910" spans="1:23">
      <c r="A1910">
        <f t="shared" si="59"/>
        <v>1764</v>
      </c>
      <c r="B1910" s="99">
        <v>44408</v>
      </c>
      <c r="C1910" s="23">
        <v>145</v>
      </c>
      <c r="D1910" s="23">
        <v>5</v>
      </c>
      <c r="E1910" s="98" t="s">
        <v>49</v>
      </c>
      <c r="F1910" s="98" t="s">
        <v>948</v>
      </c>
      <c r="G1910" s="98" t="s">
        <v>4120</v>
      </c>
      <c r="H1910" s="98" t="s">
        <v>949</v>
      </c>
      <c r="I1910" s="98" t="s">
        <v>6517</v>
      </c>
      <c r="J1910" s="99">
        <v>46172</v>
      </c>
      <c r="K1910" s="107">
        <v>83500000</v>
      </c>
      <c r="L1910" s="98" t="s">
        <v>1164</v>
      </c>
      <c r="M1910" s="23">
        <v>2520</v>
      </c>
      <c r="N1910" s="23">
        <v>2</v>
      </c>
      <c r="O1910" s="107">
        <v>186950000</v>
      </c>
      <c r="P1910" s="23">
        <v>180</v>
      </c>
      <c r="Q1910" s="23">
        <v>2</v>
      </c>
      <c r="R1910" s="23">
        <v>2</v>
      </c>
      <c r="S1910" s="23">
        <v>1E-3</v>
      </c>
      <c r="T1910" s="47">
        <v>69.583333999999994</v>
      </c>
      <c r="U1910" s="98" t="s">
        <v>1165</v>
      </c>
      <c r="V1910" s="98" t="s">
        <v>3139</v>
      </c>
      <c r="W1910" s="69">
        <f t="shared" si="58"/>
        <v>0.38232030898906733</v>
      </c>
    </row>
    <row r="1911" spans="1:23">
      <c r="A1911">
        <f t="shared" si="59"/>
        <v>1770</v>
      </c>
      <c r="B1911" s="99">
        <v>44408</v>
      </c>
      <c r="C1911" s="23">
        <v>146</v>
      </c>
      <c r="D1911" s="23">
        <v>5</v>
      </c>
      <c r="E1911" s="98" t="s">
        <v>49</v>
      </c>
      <c r="F1911" s="98" t="s">
        <v>948</v>
      </c>
      <c r="G1911" s="98" t="s">
        <v>4120</v>
      </c>
      <c r="H1911" s="98" t="s">
        <v>949</v>
      </c>
      <c r="I1911" s="98" t="s">
        <v>10399</v>
      </c>
      <c r="J1911" s="99">
        <v>46178</v>
      </c>
      <c r="K1911" s="107">
        <v>13400000</v>
      </c>
      <c r="L1911" s="98" t="s">
        <v>1166</v>
      </c>
      <c r="M1911" s="23">
        <v>2520</v>
      </c>
      <c r="N1911" s="23">
        <v>1</v>
      </c>
      <c r="O1911" s="107">
        <v>0</v>
      </c>
      <c r="P1911" s="23">
        <v>180</v>
      </c>
      <c r="Q1911" s="23">
        <v>2</v>
      </c>
      <c r="R1911" s="23">
        <v>2</v>
      </c>
      <c r="S1911" s="23">
        <v>1E-3</v>
      </c>
      <c r="T1911" s="47">
        <v>13.4</v>
      </c>
      <c r="U1911" s="98" t="s">
        <v>1167</v>
      </c>
      <c r="V1911" s="98" t="s">
        <v>3139</v>
      </c>
      <c r="W1911" s="69">
        <f t="shared" si="58"/>
        <v>7.3875701671961183E-2</v>
      </c>
    </row>
    <row r="1912" spans="1:23">
      <c r="A1912">
        <f t="shared" si="59"/>
        <v>2867</v>
      </c>
      <c r="B1912" s="99">
        <v>44408</v>
      </c>
      <c r="C1912" s="23">
        <v>147</v>
      </c>
      <c r="D1912" s="23">
        <v>5</v>
      </c>
      <c r="E1912" s="98" t="s">
        <v>49</v>
      </c>
      <c r="F1912" s="98" t="s">
        <v>948</v>
      </c>
      <c r="G1912" s="98" t="s">
        <v>4120</v>
      </c>
      <c r="H1912" s="98" t="s">
        <v>949</v>
      </c>
      <c r="I1912" s="98" t="s">
        <v>10400</v>
      </c>
      <c r="J1912" s="99">
        <v>47275</v>
      </c>
      <c r="K1912" s="107">
        <v>150000000</v>
      </c>
      <c r="L1912" s="98" t="s">
        <v>1168</v>
      </c>
      <c r="M1912" s="23">
        <v>3600</v>
      </c>
      <c r="N1912" s="23">
        <v>2</v>
      </c>
      <c r="O1912" s="107">
        <v>322000000</v>
      </c>
      <c r="P1912" s="23">
        <v>180</v>
      </c>
      <c r="Q1912" s="23">
        <v>2</v>
      </c>
      <c r="R1912" s="23">
        <v>2</v>
      </c>
      <c r="S1912" s="23">
        <v>1E-3</v>
      </c>
      <c r="T1912" s="47">
        <v>133.33333400000001</v>
      </c>
      <c r="U1912" s="98" t="s">
        <v>953</v>
      </c>
      <c r="V1912" s="98" t="s">
        <v>3139</v>
      </c>
      <c r="W1912" s="69">
        <f t="shared" si="58"/>
        <v>1.1906660918712701</v>
      </c>
    </row>
    <row r="1913" spans="1:23">
      <c r="A1913">
        <f t="shared" si="59"/>
        <v>1046</v>
      </c>
      <c r="B1913" s="99">
        <v>44408</v>
      </c>
      <c r="C1913" s="23">
        <v>148</v>
      </c>
      <c r="D1913" s="23">
        <v>5</v>
      </c>
      <c r="E1913" s="98" t="s">
        <v>49</v>
      </c>
      <c r="F1913" s="98" t="s">
        <v>948</v>
      </c>
      <c r="G1913" s="98" t="s">
        <v>4120</v>
      </c>
      <c r="H1913" s="98" t="s">
        <v>949</v>
      </c>
      <c r="I1913" s="98" t="s">
        <v>10401</v>
      </c>
      <c r="J1913" s="99">
        <v>45454</v>
      </c>
      <c r="K1913" s="107">
        <v>30000000</v>
      </c>
      <c r="L1913" s="98" t="s">
        <v>1169</v>
      </c>
      <c r="M1913" s="23">
        <v>1800</v>
      </c>
      <c r="N1913" s="23">
        <v>1</v>
      </c>
      <c r="O1913" s="107">
        <v>0</v>
      </c>
      <c r="P1913" s="23">
        <v>180</v>
      </c>
      <c r="Q1913" s="23">
        <v>2</v>
      </c>
      <c r="R1913" s="23">
        <v>2</v>
      </c>
      <c r="S1913" s="23">
        <v>2.8799999999999999E-2</v>
      </c>
      <c r="T1913" s="47">
        <v>22.5</v>
      </c>
      <c r="U1913" s="98" t="s">
        <v>1139</v>
      </c>
      <c r="V1913" s="98" t="s">
        <v>3139</v>
      </c>
      <c r="W1913" s="69">
        <f t="shared" si="58"/>
        <v>7.330570194997918E-2</v>
      </c>
    </row>
    <row r="1914" spans="1:23">
      <c r="A1914">
        <f t="shared" si="59"/>
        <v>1413</v>
      </c>
      <c r="B1914" s="99">
        <v>44408</v>
      </c>
      <c r="C1914" s="23">
        <v>149</v>
      </c>
      <c r="D1914" s="23">
        <v>5</v>
      </c>
      <c r="E1914" s="98" t="s">
        <v>49</v>
      </c>
      <c r="F1914" s="98" t="s">
        <v>948</v>
      </c>
      <c r="G1914" s="98" t="s">
        <v>4120</v>
      </c>
      <c r="H1914" s="98" t="s">
        <v>949</v>
      </c>
      <c r="I1914" s="98" t="s">
        <v>10120</v>
      </c>
      <c r="J1914" s="99">
        <v>45821</v>
      </c>
      <c r="K1914" s="107">
        <v>36000000</v>
      </c>
      <c r="L1914" s="98" t="s">
        <v>1170</v>
      </c>
      <c r="M1914" s="23">
        <v>2160</v>
      </c>
      <c r="N1914" s="23">
        <v>2</v>
      </c>
      <c r="O1914" s="107">
        <v>435523000</v>
      </c>
      <c r="P1914" s="23">
        <v>180</v>
      </c>
      <c r="Q1914" s="23">
        <v>2</v>
      </c>
      <c r="R1914" s="23">
        <v>2</v>
      </c>
      <c r="S1914" s="23">
        <v>2.8799999999999999E-2</v>
      </c>
      <c r="T1914" s="47">
        <v>25.2</v>
      </c>
      <c r="U1914" s="98" t="s">
        <v>1020</v>
      </c>
      <c r="V1914" s="98" t="s">
        <v>3139</v>
      </c>
      <c r="W1914" s="69">
        <f t="shared" si="58"/>
        <v>0.11090886393686333</v>
      </c>
    </row>
    <row r="1915" spans="1:23">
      <c r="A1915">
        <f t="shared" si="59"/>
        <v>1419</v>
      </c>
      <c r="B1915" s="99">
        <v>44408</v>
      </c>
      <c r="C1915" s="23">
        <v>150</v>
      </c>
      <c r="D1915" s="23">
        <v>5</v>
      </c>
      <c r="E1915" s="98" t="s">
        <v>49</v>
      </c>
      <c r="F1915" s="98" t="s">
        <v>948</v>
      </c>
      <c r="G1915" s="98" t="s">
        <v>4120</v>
      </c>
      <c r="H1915" s="98" t="s">
        <v>949</v>
      </c>
      <c r="I1915" s="98" t="s">
        <v>10402</v>
      </c>
      <c r="J1915" s="99">
        <v>45827</v>
      </c>
      <c r="K1915" s="107">
        <v>15000000</v>
      </c>
      <c r="L1915" s="98" t="s">
        <v>1171</v>
      </c>
      <c r="M1915" s="23">
        <v>2160</v>
      </c>
      <c r="N1915" s="23">
        <v>1</v>
      </c>
      <c r="O1915" s="107">
        <v>0</v>
      </c>
      <c r="P1915" s="23">
        <v>180</v>
      </c>
      <c r="Q1915" s="23">
        <v>2</v>
      </c>
      <c r="R1915" s="23">
        <v>2</v>
      </c>
      <c r="S1915" s="23">
        <v>1E-3</v>
      </c>
      <c r="T1915" s="47">
        <v>12</v>
      </c>
      <c r="U1915" s="98" t="s">
        <v>1004</v>
      </c>
      <c r="V1915" s="98" t="s">
        <v>3139</v>
      </c>
      <c r="W1915" s="69">
        <f t="shared" si="58"/>
        <v>5.3038006917537524E-2</v>
      </c>
    </row>
    <row r="1916" spans="1:23">
      <c r="A1916">
        <f t="shared" si="59"/>
        <v>2888</v>
      </c>
      <c r="B1916" s="99">
        <v>44408</v>
      </c>
      <c r="C1916" s="23">
        <v>151</v>
      </c>
      <c r="D1916" s="23">
        <v>5</v>
      </c>
      <c r="E1916" s="98" t="s">
        <v>49</v>
      </c>
      <c r="F1916" s="98" t="s">
        <v>948</v>
      </c>
      <c r="G1916" s="98" t="s">
        <v>4120</v>
      </c>
      <c r="H1916" s="98" t="s">
        <v>949</v>
      </c>
      <c r="I1916" s="98" t="s">
        <v>9966</v>
      </c>
      <c r="J1916" s="99">
        <v>47296</v>
      </c>
      <c r="K1916" s="107">
        <v>90000000</v>
      </c>
      <c r="L1916" s="98" t="s">
        <v>1172</v>
      </c>
      <c r="M1916" s="23">
        <v>3600</v>
      </c>
      <c r="N1916" s="23">
        <v>2</v>
      </c>
      <c r="O1916" s="107">
        <v>181000000</v>
      </c>
      <c r="P1916" s="23">
        <v>360</v>
      </c>
      <c r="Q1916" s="23">
        <v>2</v>
      </c>
      <c r="R1916" s="23">
        <v>2</v>
      </c>
      <c r="S1916" s="23">
        <v>1E-3</v>
      </c>
      <c r="T1916" s="47">
        <v>80</v>
      </c>
      <c r="U1916" s="98" t="s">
        <v>953</v>
      </c>
      <c r="V1916" s="98" t="s">
        <v>3139</v>
      </c>
      <c r="W1916" s="69">
        <f t="shared" si="58"/>
        <v>0.71963243588371328</v>
      </c>
    </row>
    <row r="1917" spans="1:23">
      <c r="A1917">
        <f t="shared" si="59"/>
        <v>1427</v>
      </c>
      <c r="B1917" s="99">
        <v>44408</v>
      </c>
      <c r="C1917" s="23">
        <v>152</v>
      </c>
      <c r="D1917" s="23">
        <v>5</v>
      </c>
      <c r="E1917" s="98" t="s">
        <v>49</v>
      </c>
      <c r="F1917" s="98" t="s">
        <v>948</v>
      </c>
      <c r="G1917" s="98" t="s">
        <v>4120</v>
      </c>
      <c r="H1917" s="98" t="s">
        <v>949</v>
      </c>
      <c r="I1917" s="98" t="s">
        <v>9966</v>
      </c>
      <c r="J1917" s="99">
        <v>45835</v>
      </c>
      <c r="K1917" s="107">
        <v>14000000</v>
      </c>
      <c r="L1917" s="98" t="s">
        <v>1173</v>
      </c>
      <c r="M1917" s="23">
        <v>2160</v>
      </c>
      <c r="N1917" s="23">
        <v>1</v>
      </c>
      <c r="O1917" s="107">
        <v>0</v>
      </c>
      <c r="P1917" s="23">
        <v>180</v>
      </c>
      <c r="Q1917" s="23">
        <v>2</v>
      </c>
      <c r="R1917" s="23">
        <v>2</v>
      </c>
      <c r="S1917" s="23">
        <v>1E-3</v>
      </c>
      <c r="T1917" s="47">
        <v>14</v>
      </c>
      <c r="U1917" s="98" t="s">
        <v>1063</v>
      </c>
      <c r="V1917" s="98" t="s">
        <v>3139</v>
      </c>
      <c r="W1917" s="69">
        <f t="shared" si="58"/>
        <v>6.2226527025990401E-2</v>
      </c>
    </row>
    <row r="1918" spans="1:23">
      <c r="A1918">
        <f t="shared" si="59"/>
        <v>1077</v>
      </c>
      <c r="B1918" s="99">
        <v>44408</v>
      </c>
      <c r="C1918" s="23">
        <v>153</v>
      </c>
      <c r="D1918" s="23">
        <v>5</v>
      </c>
      <c r="E1918" s="98" t="s">
        <v>49</v>
      </c>
      <c r="F1918" s="98" t="s">
        <v>948</v>
      </c>
      <c r="G1918" s="98" t="s">
        <v>4120</v>
      </c>
      <c r="H1918" s="98" t="s">
        <v>949</v>
      </c>
      <c r="I1918" s="98" t="s">
        <v>6534</v>
      </c>
      <c r="J1918" s="99">
        <v>45485</v>
      </c>
      <c r="K1918" s="107">
        <v>150000000</v>
      </c>
      <c r="L1918" s="98" t="s">
        <v>1174</v>
      </c>
      <c r="M1918" s="23">
        <v>1800</v>
      </c>
      <c r="N1918" s="23">
        <v>2</v>
      </c>
      <c r="O1918" s="107">
        <v>470657732</v>
      </c>
      <c r="P1918" s="23">
        <v>180</v>
      </c>
      <c r="Q1918" s="23">
        <v>2</v>
      </c>
      <c r="R1918" s="23">
        <v>2</v>
      </c>
      <c r="S1918" s="23">
        <v>2.8899999999999999E-2</v>
      </c>
      <c r="T1918" s="47">
        <v>112.5</v>
      </c>
      <c r="U1918" s="98" t="s">
        <v>1175</v>
      </c>
      <c r="V1918" s="98" t="s">
        <v>3139</v>
      </c>
      <c r="W1918" s="69">
        <f t="shared" si="58"/>
        <v>0.37739120936963472</v>
      </c>
    </row>
    <row r="1919" spans="1:23">
      <c r="A1919">
        <f t="shared" si="59"/>
        <v>1446</v>
      </c>
      <c r="B1919" s="99">
        <v>44408</v>
      </c>
      <c r="C1919" s="23">
        <v>154</v>
      </c>
      <c r="D1919" s="23">
        <v>5</v>
      </c>
      <c r="E1919" s="98" t="s">
        <v>49</v>
      </c>
      <c r="F1919" s="98" t="s">
        <v>948</v>
      </c>
      <c r="G1919" s="98" t="s">
        <v>4120</v>
      </c>
      <c r="H1919" s="98" t="s">
        <v>949</v>
      </c>
      <c r="I1919" s="98" t="s">
        <v>7061</v>
      </c>
      <c r="J1919" s="99">
        <v>45854</v>
      </c>
      <c r="K1919" s="107">
        <v>30000000</v>
      </c>
      <c r="L1919" s="98" t="s">
        <v>1176</v>
      </c>
      <c r="M1919" s="23">
        <v>2160</v>
      </c>
      <c r="N1919" s="23">
        <v>1</v>
      </c>
      <c r="O1919" s="107">
        <v>0</v>
      </c>
      <c r="P1919" s="23">
        <v>180</v>
      </c>
      <c r="Q1919" s="23">
        <v>2</v>
      </c>
      <c r="R1919" s="23">
        <v>2</v>
      </c>
      <c r="S1919" s="23">
        <v>1E-3</v>
      </c>
      <c r="T1919" s="47">
        <v>24</v>
      </c>
      <c r="U1919" s="98" t="s">
        <v>1177</v>
      </c>
      <c r="V1919" s="98" t="s">
        <v>3139</v>
      </c>
      <c r="W1919" s="69">
        <f t="shared" si="58"/>
        <v>0.10809437350635555</v>
      </c>
    </row>
    <row r="1920" spans="1:23">
      <c r="A1920">
        <f t="shared" si="59"/>
        <v>1083</v>
      </c>
      <c r="B1920" s="99">
        <v>44408</v>
      </c>
      <c r="C1920" s="23">
        <v>155</v>
      </c>
      <c r="D1920" s="23">
        <v>5</v>
      </c>
      <c r="E1920" s="98" t="s">
        <v>49</v>
      </c>
      <c r="F1920" s="98" t="s">
        <v>948</v>
      </c>
      <c r="G1920" s="98" t="s">
        <v>4120</v>
      </c>
      <c r="H1920" s="98" t="s">
        <v>949</v>
      </c>
      <c r="I1920" s="98" t="s">
        <v>10083</v>
      </c>
      <c r="J1920" s="99">
        <v>45491</v>
      </c>
      <c r="K1920" s="107">
        <v>15000000</v>
      </c>
      <c r="L1920" s="98" t="s">
        <v>1178</v>
      </c>
      <c r="M1920" s="23">
        <v>1800</v>
      </c>
      <c r="N1920" s="23">
        <v>1</v>
      </c>
      <c r="O1920" s="107">
        <v>0</v>
      </c>
      <c r="P1920" s="23">
        <v>180</v>
      </c>
      <c r="Q1920" s="23">
        <v>2</v>
      </c>
      <c r="R1920" s="23">
        <v>2</v>
      </c>
      <c r="S1920" s="23">
        <v>1E-3</v>
      </c>
      <c r="T1920" s="47">
        <v>9</v>
      </c>
      <c r="U1920" s="98" t="s">
        <v>1004</v>
      </c>
      <c r="V1920" s="98" t="s">
        <v>3139</v>
      </c>
      <c r="W1920" s="69">
        <f t="shared" si="58"/>
        <v>3.0359493388844149E-2</v>
      </c>
    </row>
    <row r="1921" spans="1:23">
      <c r="A1921">
        <f t="shared" si="59"/>
        <v>1087</v>
      </c>
      <c r="B1921" s="99">
        <v>44408</v>
      </c>
      <c r="C1921" s="23">
        <v>156</v>
      </c>
      <c r="D1921" s="23">
        <v>5</v>
      </c>
      <c r="E1921" s="98" t="s">
        <v>49</v>
      </c>
      <c r="F1921" s="98" t="s">
        <v>948</v>
      </c>
      <c r="G1921" s="98" t="s">
        <v>4120</v>
      </c>
      <c r="H1921" s="98" t="s">
        <v>949</v>
      </c>
      <c r="I1921" s="98" t="s">
        <v>6391</v>
      </c>
      <c r="J1921" s="99">
        <v>45495</v>
      </c>
      <c r="K1921" s="107">
        <v>35000000</v>
      </c>
      <c r="L1921" s="98" t="s">
        <v>1179</v>
      </c>
      <c r="M1921" s="23">
        <v>1800</v>
      </c>
      <c r="N1921" s="23">
        <v>2</v>
      </c>
      <c r="O1921" s="107">
        <v>54278455</v>
      </c>
      <c r="P1921" s="23">
        <v>180</v>
      </c>
      <c r="Q1921" s="23">
        <v>2</v>
      </c>
      <c r="R1921" s="23">
        <v>2</v>
      </c>
      <c r="S1921" s="23">
        <v>2.9100000000000001E-2</v>
      </c>
      <c r="T1921" s="47">
        <v>26.25</v>
      </c>
      <c r="U1921" s="98" t="s">
        <v>1180</v>
      </c>
      <c r="V1921" s="98" t="s">
        <v>3139</v>
      </c>
      <c r="W1921" s="69">
        <f t="shared" si="58"/>
        <v>8.8875571404938125E-2</v>
      </c>
    </row>
    <row r="1922" spans="1:23">
      <c r="A1922">
        <f t="shared" si="59"/>
        <v>1088</v>
      </c>
      <c r="B1922" s="99">
        <v>44408</v>
      </c>
      <c r="C1922" s="23">
        <v>157</v>
      </c>
      <c r="D1922" s="23">
        <v>5</v>
      </c>
      <c r="E1922" s="98" t="s">
        <v>49</v>
      </c>
      <c r="F1922" s="98" t="s">
        <v>948</v>
      </c>
      <c r="G1922" s="98" t="s">
        <v>4120</v>
      </c>
      <c r="H1922" s="98" t="s">
        <v>949</v>
      </c>
      <c r="I1922" s="98" t="s">
        <v>10403</v>
      </c>
      <c r="J1922" s="99">
        <v>45496</v>
      </c>
      <c r="K1922" s="107">
        <v>25000000</v>
      </c>
      <c r="L1922" s="98" t="s">
        <v>1181</v>
      </c>
      <c r="M1922" s="23">
        <v>1800</v>
      </c>
      <c r="N1922" s="23">
        <v>1</v>
      </c>
      <c r="O1922" s="107">
        <v>0</v>
      </c>
      <c r="P1922" s="23">
        <v>180</v>
      </c>
      <c r="Q1922" s="23">
        <v>2</v>
      </c>
      <c r="R1922" s="23">
        <v>2</v>
      </c>
      <c r="S1922" s="23">
        <v>1E-3</v>
      </c>
      <c r="T1922" s="47">
        <v>18.75</v>
      </c>
      <c r="U1922" s="98" t="s">
        <v>1180</v>
      </c>
      <c r="V1922" s="98" t="s">
        <v>3139</v>
      </c>
      <c r="W1922" s="69">
        <f t="shared" ref="W1922:W1985" si="60">+T1922/SUM($T$2:$T$5848)*A1922</f>
        <v>6.354095261438604E-2</v>
      </c>
    </row>
    <row r="1923" spans="1:23">
      <c r="A1923">
        <f t="shared" ref="A1923:A1986" si="61">+J1923-B1923</f>
        <v>1455</v>
      </c>
      <c r="B1923" s="99">
        <v>44408</v>
      </c>
      <c r="C1923" s="23">
        <v>158</v>
      </c>
      <c r="D1923" s="23">
        <v>5</v>
      </c>
      <c r="E1923" s="98" t="s">
        <v>49</v>
      </c>
      <c r="F1923" s="98" t="s">
        <v>948</v>
      </c>
      <c r="G1923" s="98" t="s">
        <v>4120</v>
      </c>
      <c r="H1923" s="98" t="s">
        <v>949</v>
      </c>
      <c r="I1923" s="98" t="s">
        <v>10036</v>
      </c>
      <c r="J1923" s="99">
        <v>45863</v>
      </c>
      <c r="K1923" s="107">
        <v>12000000</v>
      </c>
      <c r="L1923" s="98" t="s">
        <v>1182</v>
      </c>
      <c r="M1923" s="23">
        <v>2160</v>
      </c>
      <c r="N1923" s="23">
        <v>1</v>
      </c>
      <c r="O1923" s="107">
        <v>0</v>
      </c>
      <c r="P1923" s="23">
        <v>180</v>
      </c>
      <c r="Q1923" s="23">
        <v>2</v>
      </c>
      <c r="R1923" s="23">
        <v>2</v>
      </c>
      <c r="S1923" s="23">
        <v>1E-3</v>
      </c>
      <c r="T1923" s="47">
        <v>9.0181579999999997</v>
      </c>
      <c r="U1923" s="98" t="s">
        <v>1063</v>
      </c>
      <c r="V1923" s="98" t="s">
        <v>3139</v>
      </c>
      <c r="W1923" s="69">
        <f t="shared" si="60"/>
        <v>4.0869976444311389E-2</v>
      </c>
    </row>
    <row r="1924" spans="1:23">
      <c r="A1924">
        <f t="shared" si="61"/>
        <v>1091</v>
      </c>
      <c r="B1924" s="99">
        <v>44408</v>
      </c>
      <c r="C1924" s="23">
        <v>159</v>
      </c>
      <c r="D1924" s="23">
        <v>5</v>
      </c>
      <c r="E1924" s="98" t="s">
        <v>49</v>
      </c>
      <c r="F1924" s="98" t="s">
        <v>948</v>
      </c>
      <c r="G1924" s="98" t="s">
        <v>4120</v>
      </c>
      <c r="H1924" s="98" t="s">
        <v>949</v>
      </c>
      <c r="I1924" s="98" t="s">
        <v>6241</v>
      </c>
      <c r="J1924" s="99">
        <v>45499</v>
      </c>
      <c r="K1924" s="107">
        <v>30000000</v>
      </c>
      <c r="L1924" s="98" t="s">
        <v>1183</v>
      </c>
      <c r="M1924" s="23">
        <v>1800</v>
      </c>
      <c r="N1924" s="23">
        <v>1</v>
      </c>
      <c r="O1924" s="107">
        <v>0</v>
      </c>
      <c r="P1924" s="23">
        <v>180</v>
      </c>
      <c r="Q1924" s="23">
        <v>2</v>
      </c>
      <c r="R1924" s="23">
        <v>2</v>
      </c>
      <c r="S1924" s="23">
        <v>2.9100000000000001E-2</v>
      </c>
      <c r="T1924" s="47">
        <v>22.5</v>
      </c>
      <c r="U1924" s="98" t="s">
        <v>1184</v>
      </c>
      <c r="V1924" s="98" t="s">
        <v>3139</v>
      </c>
      <c r="W1924" s="69">
        <f t="shared" si="60"/>
        <v>7.6459388936354955E-2</v>
      </c>
    </row>
    <row r="1925" spans="1:23">
      <c r="A1925">
        <f t="shared" si="61"/>
        <v>1463</v>
      </c>
      <c r="B1925" s="99">
        <v>44408</v>
      </c>
      <c r="C1925" s="23">
        <v>160</v>
      </c>
      <c r="D1925" s="23">
        <v>5</v>
      </c>
      <c r="E1925" s="98" t="s">
        <v>49</v>
      </c>
      <c r="F1925" s="98" t="s">
        <v>948</v>
      </c>
      <c r="G1925" s="98" t="s">
        <v>4120</v>
      </c>
      <c r="H1925" s="98" t="s">
        <v>949</v>
      </c>
      <c r="I1925" s="98" t="s">
        <v>10404</v>
      </c>
      <c r="J1925" s="99">
        <v>45871</v>
      </c>
      <c r="K1925" s="107">
        <v>35000000</v>
      </c>
      <c r="L1925" s="98" t="s">
        <v>1185</v>
      </c>
      <c r="M1925" s="23">
        <v>2160</v>
      </c>
      <c r="N1925" s="23">
        <v>1</v>
      </c>
      <c r="O1925" s="107">
        <v>0</v>
      </c>
      <c r="P1925" s="23">
        <v>180</v>
      </c>
      <c r="Q1925" s="23">
        <v>2</v>
      </c>
      <c r="R1925" s="23">
        <v>2</v>
      </c>
      <c r="S1925" s="23">
        <v>1E-3</v>
      </c>
      <c r="T1925" s="47">
        <v>31.5</v>
      </c>
      <c r="U1925" s="98" t="s">
        <v>1180</v>
      </c>
      <c r="V1925" s="98" t="s">
        <v>3139</v>
      </c>
      <c r="W1925" s="69">
        <f t="shared" si="60"/>
        <v>0.14354181523321927</v>
      </c>
    </row>
    <row r="1926" spans="1:23">
      <c r="A1926">
        <f t="shared" si="61"/>
        <v>1466</v>
      </c>
      <c r="B1926" s="99">
        <v>44408</v>
      </c>
      <c r="C1926" s="23">
        <v>161</v>
      </c>
      <c r="D1926" s="23">
        <v>5</v>
      </c>
      <c r="E1926" s="98" t="s">
        <v>49</v>
      </c>
      <c r="F1926" s="98" t="s">
        <v>948</v>
      </c>
      <c r="G1926" s="98" t="s">
        <v>4120</v>
      </c>
      <c r="H1926" s="98" t="s">
        <v>949</v>
      </c>
      <c r="I1926" s="98" t="s">
        <v>10405</v>
      </c>
      <c r="J1926" s="99">
        <v>45874</v>
      </c>
      <c r="K1926" s="107">
        <v>22000000</v>
      </c>
      <c r="L1926" s="98" t="s">
        <v>1186</v>
      </c>
      <c r="M1926" s="23">
        <v>2160</v>
      </c>
      <c r="N1926" s="23">
        <v>2</v>
      </c>
      <c r="O1926" s="107">
        <v>104387034</v>
      </c>
      <c r="P1926" s="23">
        <v>180</v>
      </c>
      <c r="Q1926" s="23">
        <v>2</v>
      </c>
      <c r="R1926" s="23">
        <v>2</v>
      </c>
      <c r="S1926" s="23">
        <v>2.9100000000000001E-2</v>
      </c>
      <c r="T1926" s="47">
        <v>18</v>
      </c>
      <c r="U1926" s="98" t="s">
        <v>1177</v>
      </c>
      <c r="V1926" s="98" t="s">
        <v>3139</v>
      </c>
      <c r="W1926" s="69">
        <f t="shared" si="60"/>
        <v>8.2192091058255812E-2</v>
      </c>
    </row>
    <row r="1927" spans="1:23">
      <c r="A1927">
        <f t="shared" si="61"/>
        <v>1101</v>
      </c>
      <c r="B1927" s="99">
        <v>44408</v>
      </c>
      <c r="C1927" s="23">
        <v>162</v>
      </c>
      <c r="D1927" s="23">
        <v>5</v>
      </c>
      <c r="E1927" s="98" t="s">
        <v>49</v>
      </c>
      <c r="F1927" s="98" t="s">
        <v>948</v>
      </c>
      <c r="G1927" s="98" t="s">
        <v>4120</v>
      </c>
      <c r="H1927" s="98" t="s">
        <v>949</v>
      </c>
      <c r="I1927" s="98" t="s">
        <v>10405</v>
      </c>
      <c r="J1927" s="99">
        <v>45509</v>
      </c>
      <c r="K1927" s="107">
        <v>160000000</v>
      </c>
      <c r="L1927" s="98" t="s">
        <v>1187</v>
      </c>
      <c r="M1927" s="23">
        <v>1800</v>
      </c>
      <c r="N1927" s="23">
        <v>2</v>
      </c>
      <c r="O1927" s="107">
        <v>251328205</v>
      </c>
      <c r="P1927" s="23">
        <v>180</v>
      </c>
      <c r="Q1927" s="23">
        <v>2</v>
      </c>
      <c r="R1927" s="23">
        <v>2</v>
      </c>
      <c r="S1927" s="23">
        <v>2.9100000000000001E-2</v>
      </c>
      <c r="T1927" s="47">
        <v>124.444446</v>
      </c>
      <c r="U1927" s="98" t="s">
        <v>1188</v>
      </c>
      <c r="V1927" s="98" t="s">
        <v>3139</v>
      </c>
      <c r="W1927" s="69">
        <f t="shared" si="60"/>
        <v>0.42676263871063153</v>
      </c>
    </row>
    <row r="1928" spans="1:23">
      <c r="A1928">
        <f t="shared" si="61"/>
        <v>1834</v>
      </c>
      <c r="B1928" s="99">
        <v>44408</v>
      </c>
      <c r="C1928" s="23">
        <v>163</v>
      </c>
      <c r="D1928" s="23">
        <v>5</v>
      </c>
      <c r="E1928" s="98" t="s">
        <v>49</v>
      </c>
      <c r="F1928" s="98" t="s">
        <v>948</v>
      </c>
      <c r="G1928" s="98" t="s">
        <v>4120</v>
      </c>
      <c r="H1928" s="98" t="s">
        <v>949</v>
      </c>
      <c r="I1928" s="98" t="s">
        <v>10406</v>
      </c>
      <c r="J1928" s="99">
        <v>46242</v>
      </c>
      <c r="K1928" s="107">
        <v>14000000</v>
      </c>
      <c r="L1928" s="98" t="s">
        <v>1189</v>
      </c>
      <c r="M1928" s="23">
        <v>2520</v>
      </c>
      <c r="N1928" s="23">
        <v>1</v>
      </c>
      <c r="O1928" s="107">
        <v>0</v>
      </c>
      <c r="P1928" s="23">
        <v>360</v>
      </c>
      <c r="Q1928" s="23">
        <v>2</v>
      </c>
      <c r="R1928" s="23">
        <v>2</v>
      </c>
      <c r="S1928" s="23">
        <v>6.4000000000000003E-3</v>
      </c>
      <c r="T1928" s="47">
        <v>14</v>
      </c>
      <c r="U1928" s="98" t="s">
        <v>1004</v>
      </c>
      <c r="V1928" s="98" t="s">
        <v>3139</v>
      </c>
      <c r="W1928" s="69">
        <f t="shared" si="60"/>
        <v>7.9974387221910581E-2</v>
      </c>
    </row>
    <row r="1929" spans="1:23">
      <c r="A1929">
        <f t="shared" si="61"/>
        <v>1846</v>
      </c>
      <c r="B1929" s="99">
        <v>44408</v>
      </c>
      <c r="C1929" s="23">
        <v>164</v>
      </c>
      <c r="D1929" s="23">
        <v>5</v>
      </c>
      <c r="E1929" s="98" t="s">
        <v>49</v>
      </c>
      <c r="F1929" s="98" t="s">
        <v>948</v>
      </c>
      <c r="G1929" s="98" t="s">
        <v>4120</v>
      </c>
      <c r="H1929" s="98" t="s">
        <v>949</v>
      </c>
      <c r="I1929" s="98" t="s">
        <v>10407</v>
      </c>
      <c r="J1929" s="99">
        <v>46254</v>
      </c>
      <c r="K1929" s="107">
        <v>120000000</v>
      </c>
      <c r="L1929" s="98" t="s">
        <v>1190</v>
      </c>
      <c r="M1929" s="23">
        <v>2520</v>
      </c>
      <c r="N1929" s="23">
        <v>2</v>
      </c>
      <c r="O1929" s="107">
        <v>204540000</v>
      </c>
      <c r="P1929" s="23">
        <v>180</v>
      </c>
      <c r="Q1929" s="23">
        <v>2</v>
      </c>
      <c r="R1929" s="23">
        <v>2</v>
      </c>
      <c r="S1929" s="23">
        <v>1E-3</v>
      </c>
      <c r="T1929" s="47">
        <v>110</v>
      </c>
      <c r="U1929" s="98" t="s">
        <v>1027</v>
      </c>
      <c r="V1929" s="98" t="s">
        <v>3139</v>
      </c>
      <c r="W1929" s="69">
        <f t="shared" si="60"/>
        <v>0.63248165871947204</v>
      </c>
    </row>
    <row r="1930" spans="1:23">
      <c r="A1930">
        <f t="shared" si="61"/>
        <v>1848</v>
      </c>
      <c r="B1930" s="99">
        <v>44408</v>
      </c>
      <c r="C1930" s="23">
        <v>165</v>
      </c>
      <c r="D1930" s="23">
        <v>5</v>
      </c>
      <c r="E1930" s="98" t="s">
        <v>49</v>
      </c>
      <c r="F1930" s="98" t="s">
        <v>948</v>
      </c>
      <c r="G1930" s="98" t="s">
        <v>4120</v>
      </c>
      <c r="H1930" s="98" t="s">
        <v>949</v>
      </c>
      <c r="I1930" s="98" t="s">
        <v>10408</v>
      </c>
      <c r="J1930" s="99">
        <v>46256</v>
      </c>
      <c r="K1930" s="107">
        <v>18000000</v>
      </c>
      <c r="L1930" s="98" t="s">
        <v>1191</v>
      </c>
      <c r="M1930" s="23">
        <v>2520</v>
      </c>
      <c r="N1930" s="23">
        <v>1</v>
      </c>
      <c r="O1930" s="107">
        <v>0</v>
      </c>
      <c r="P1930" s="23">
        <v>360</v>
      </c>
      <c r="Q1930" s="23">
        <v>2</v>
      </c>
      <c r="R1930" s="23">
        <v>2</v>
      </c>
      <c r="S1930" s="23">
        <v>4.3E-3</v>
      </c>
      <c r="T1930" s="47">
        <v>18</v>
      </c>
      <c r="U1930" s="98" t="s">
        <v>1192</v>
      </c>
      <c r="V1930" s="98" t="s">
        <v>3139</v>
      </c>
      <c r="W1930" s="69">
        <f t="shared" si="60"/>
        <v>0.10360912979239888</v>
      </c>
    </row>
    <row r="1931" spans="1:23">
      <c r="A1931">
        <f t="shared" si="61"/>
        <v>1488</v>
      </c>
      <c r="B1931" s="99">
        <v>44408</v>
      </c>
      <c r="C1931" s="23">
        <v>166</v>
      </c>
      <c r="D1931" s="23">
        <v>5</v>
      </c>
      <c r="E1931" s="98" t="s">
        <v>49</v>
      </c>
      <c r="F1931" s="98" t="s">
        <v>948</v>
      </c>
      <c r="G1931" s="98" t="s">
        <v>4120</v>
      </c>
      <c r="H1931" s="98" t="s">
        <v>949</v>
      </c>
      <c r="I1931" s="98" t="s">
        <v>10307</v>
      </c>
      <c r="J1931" s="99">
        <v>45896</v>
      </c>
      <c r="K1931" s="107">
        <v>26000000</v>
      </c>
      <c r="L1931" s="98" t="s">
        <v>1193</v>
      </c>
      <c r="M1931" s="23">
        <v>2160</v>
      </c>
      <c r="N1931" s="23">
        <v>1</v>
      </c>
      <c r="O1931" s="107">
        <v>0</v>
      </c>
      <c r="P1931" s="23">
        <v>360</v>
      </c>
      <c r="Q1931" s="23">
        <v>2</v>
      </c>
      <c r="R1931" s="23">
        <v>2</v>
      </c>
      <c r="S1931" s="23">
        <v>2E-3</v>
      </c>
      <c r="T1931" s="47">
        <v>26</v>
      </c>
      <c r="U1931" s="98" t="s">
        <v>999</v>
      </c>
      <c r="V1931" s="98" t="s">
        <v>3139</v>
      </c>
      <c r="W1931" s="69">
        <f t="shared" si="60"/>
        <v>0.12050354778163563</v>
      </c>
    </row>
    <row r="1932" spans="1:23">
      <c r="A1932">
        <f t="shared" si="61"/>
        <v>1502</v>
      </c>
      <c r="B1932" s="99">
        <v>44408</v>
      </c>
      <c r="C1932" s="23">
        <v>167</v>
      </c>
      <c r="D1932" s="23">
        <v>5</v>
      </c>
      <c r="E1932" s="98" t="s">
        <v>49</v>
      </c>
      <c r="F1932" s="98" t="s">
        <v>948</v>
      </c>
      <c r="G1932" s="98" t="s">
        <v>4120</v>
      </c>
      <c r="H1932" s="98" t="s">
        <v>949</v>
      </c>
      <c r="I1932" s="98" t="s">
        <v>10218</v>
      </c>
      <c r="J1932" s="99">
        <v>45910</v>
      </c>
      <c r="K1932" s="107">
        <v>50000000</v>
      </c>
      <c r="L1932" s="98" t="s">
        <v>1194</v>
      </c>
      <c r="M1932" s="23">
        <v>2160</v>
      </c>
      <c r="N1932" s="23">
        <v>1</v>
      </c>
      <c r="O1932" s="107">
        <v>0</v>
      </c>
      <c r="P1932" s="23">
        <v>360</v>
      </c>
      <c r="Q1932" s="23">
        <v>2</v>
      </c>
      <c r="R1932" s="23">
        <v>2</v>
      </c>
      <c r="S1932" s="23">
        <v>2.6499999999999999E-2</v>
      </c>
      <c r="T1932" s="47">
        <v>50</v>
      </c>
      <c r="U1932" s="98" t="s">
        <v>1195</v>
      </c>
      <c r="V1932" s="98" t="s">
        <v>3139</v>
      </c>
      <c r="W1932" s="69">
        <f t="shared" si="60"/>
        <v>0.23391791869315642</v>
      </c>
    </row>
    <row r="1933" spans="1:23">
      <c r="A1933">
        <f t="shared" si="61"/>
        <v>1138</v>
      </c>
      <c r="B1933" s="99">
        <v>44408</v>
      </c>
      <c r="C1933" s="23">
        <v>168</v>
      </c>
      <c r="D1933" s="23">
        <v>5</v>
      </c>
      <c r="E1933" s="98" t="s">
        <v>49</v>
      </c>
      <c r="F1933" s="98" t="s">
        <v>948</v>
      </c>
      <c r="G1933" s="98" t="s">
        <v>4120</v>
      </c>
      <c r="H1933" s="98" t="s">
        <v>949</v>
      </c>
      <c r="I1933" s="98" t="s">
        <v>10409</v>
      </c>
      <c r="J1933" s="99">
        <v>45546</v>
      </c>
      <c r="K1933" s="107">
        <v>7000000</v>
      </c>
      <c r="L1933" s="98" t="s">
        <v>1196</v>
      </c>
      <c r="M1933" s="23">
        <v>1800</v>
      </c>
      <c r="N1933" s="23">
        <v>1</v>
      </c>
      <c r="O1933" s="107">
        <v>0</v>
      </c>
      <c r="P1933" s="23">
        <v>180</v>
      </c>
      <c r="Q1933" s="23">
        <v>2</v>
      </c>
      <c r="R1933" s="23">
        <v>2</v>
      </c>
      <c r="S1933" s="23">
        <v>1E-3</v>
      </c>
      <c r="T1933" s="47">
        <v>6.125</v>
      </c>
      <c r="U1933" s="98" t="s">
        <v>999</v>
      </c>
      <c r="V1933" s="98" t="s">
        <v>3139</v>
      </c>
      <c r="W1933" s="69">
        <f t="shared" si="60"/>
        <v>2.1710604164726682E-2</v>
      </c>
    </row>
    <row r="1934" spans="1:23">
      <c r="A1934">
        <f t="shared" si="61"/>
        <v>2965</v>
      </c>
      <c r="B1934" s="99">
        <v>44408</v>
      </c>
      <c r="C1934" s="23">
        <v>169</v>
      </c>
      <c r="D1934" s="23">
        <v>5</v>
      </c>
      <c r="E1934" s="98" t="s">
        <v>49</v>
      </c>
      <c r="F1934" s="98" t="s">
        <v>948</v>
      </c>
      <c r="G1934" s="98" t="s">
        <v>4120</v>
      </c>
      <c r="H1934" s="98" t="s">
        <v>949</v>
      </c>
      <c r="I1934" s="98" t="s">
        <v>10410</v>
      </c>
      <c r="J1934" s="99">
        <v>47373</v>
      </c>
      <c r="K1934" s="107">
        <v>260000000</v>
      </c>
      <c r="L1934" s="98" t="s">
        <v>1197</v>
      </c>
      <c r="M1934" s="23">
        <v>3600</v>
      </c>
      <c r="N1934" s="23">
        <v>2</v>
      </c>
      <c r="O1934" s="107">
        <v>625600000</v>
      </c>
      <c r="P1934" s="23">
        <v>180</v>
      </c>
      <c r="Q1934" s="23">
        <v>2</v>
      </c>
      <c r="R1934" s="23">
        <v>2</v>
      </c>
      <c r="S1934" s="23">
        <v>2.8899999999999999E-2</v>
      </c>
      <c r="T1934" s="47">
        <v>221</v>
      </c>
      <c r="U1934" s="98" t="s">
        <v>1027</v>
      </c>
      <c r="V1934" s="98" t="s">
        <v>3139</v>
      </c>
      <c r="W1934" s="69">
        <f t="shared" si="60"/>
        <v>2.0409883487679248</v>
      </c>
    </row>
    <row r="1935" spans="1:23">
      <c r="A1935">
        <f t="shared" si="61"/>
        <v>1882</v>
      </c>
      <c r="B1935" s="99">
        <v>44408</v>
      </c>
      <c r="C1935" s="23">
        <v>170</v>
      </c>
      <c r="D1935" s="23">
        <v>5</v>
      </c>
      <c r="E1935" s="98" t="s">
        <v>49</v>
      </c>
      <c r="F1935" s="98" t="s">
        <v>948</v>
      </c>
      <c r="G1935" s="98" t="s">
        <v>4120</v>
      </c>
      <c r="H1935" s="98" t="s">
        <v>949</v>
      </c>
      <c r="I1935" s="98" t="s">
        <v>6462</v>
      </c>
      <c r="J1935" s="99">
        <v>46290</v>
      </c>
      <c r="K1935" s="107">
        <v>52000000</v>
      </c>
      <c r="L1935" s="98" t="s">
        <v>1198</v>
      </c>
      <c r="M1935" s="23">
        <v>2520</v>
      </c>
      <c r="N1935" s="23">
        <v>1</v>
      </c>
      <c r="O1935" s="107">
        <v>0</v>
      </c>
      <c r="P1935" s="23">
        <v>180</v>
      </c>
      <c r="Q1935" s="23">
        <v>2</v>
      </c>
      <c r="R1935" s="23">
        <v>2</v>
      </c>
      <c r="S1935" s="23">
        <v>2.7699999999999999E-2</v>
      </c>
      <c r="T1935" s="47">
        <v>52</v>
      </c>
      <c r="U1935" s="98" t="s">
        <v>973</v>
      </c>
      <c r="V1935" s="98" t="s">
        <v>3139</v>
      </c>
      <c r="W1935" s="69">
        <f t="shared" si="60"/>
        <v>0.3048221464046213</v>
      </c>
    </row>
    <row r="1936" spans="1:23">
      <c r="A1936">
        <f t="shared" si="61"/>
        <v>1157</v>
      </c>
      <c r="B1936" s="99">
        <v>44408</v>
      </c>
      <c r="C1936" s="23">
        <v>171</v>
      </c>
      <c r="D1936" s="23">
        <v>5</v>
      </c>
      <c r="E1936" s="98" t="s">
        <v>49</v>
      </c>
      <c r="F1936" s="98" t="s">
        <v>948</v>
      </c>
      <c r="G1936" s="98" t="s">
        <v>4120</v>
      </c>
      <c r="H1936" s="98" t="s">
        <v>949</v>
      </c>
      <c r="I1936" s="98" t="s">
        <v>7003</v>
      </c>
      <c r="J1936" s="99">
        <v>45565</v>
      </c>
      <c r="K1936" s="107">
        <v>10000000</v>
      </c>
      <c r="L1936" s="98" t="s">
        <v>1199</v>
      </c>
      <c r="M1936" s="23">
        <v>1800</v>
      </c>
      <c r="N1936" s="23">
        <v>1</v>
      </c>
      <c r="O1936" s="107">
        <v>0</v>
      </c>
      <c r="P1936" s="23">
        <v>180</v>
      </c>
      <c r="Q1936" s="23">
        <v>2</v>
      </c>
      <c r="R1936" s="23">
        <v>2</v>
      </c>
      <c r="S1936" s="23">
        <v>1E-3</v>
      </c>
      <c r="T1936" s="47">
        <v>7</v>
      </c>
      <c r="U1936" s="98" t="s">
        <v>1063</v>
      </c>
      <c r="V1936" s="98" t="s">
        <v>3139</v>
      </c>
      <c r="W1936" s="69">
        <f t="shared" si="60"/>
        <v>2.5226381138427085E-2</v>
      </c>
    </row>
    <row r="1937" spans="1:23">
      <c r="A1937">
        <f t="shared" si="61"/>
        <v>1158</v>
      </c>
      <c r="B1937" s="99">
        <v>44408</v>
      </c>
      <c r="C1937" s="23">
        <v>172</v>
      </c>
      <c r="D1937" s="23">
        <v>5</v>
      </c>
      <c r="E1937" s="98" t="s">
        <v>49</v>
      </c>
      <c r="F1937" s="98" t="s">
        <v>948</v>
      </c>
      <c r="G1937" s="98" t="s">
        <v>4120</v>
      </c>
      <c r="H1937" s="98" t="s">
        <v>949</v>
      </c>
      <c r="I1937" s="98" t="s">
        <v>6726</v>
      </c>
      <c r="J1937" s="99">
        <v>45566</v>
      </c>
      <c r="K1937" s="107">
        <v>6000000</v>
      </c>
      <c r="L1937" s="98" t="s">
        <v>1200</v>
      </c>
      <c r="M1937" s="23">
        <v>1800</v>
      </c>
      <c r="N1937" s="23">
        <v>1</v>
      </c>
      <c r="O1937" s="107">
        <v>0</v>
      </c>
      <c r="P1937" s="23">
        <v>180</v>
      </c>
      <c r="Q1937" s="23">
        <v>2</v>
      </c>
      <c r="R1937" s="23">
        <v>2</v>
      </c>
      <c r="S1937" s="23">
        <v>1E-3</v>
      </c>
      <c r="T1937" s="47">
        <v>5.25</v>
      </c>
      <c r="U1937" s="98" t="s">
        <v>1201</v>
      </c>
      <c r="V1937" s="98" t="s">
        <v>3139</v>
      </c>
      <c r="W1937" s="69">
        <f t="shared" si="60"/>
        <v>1.8936138304860781E-2</v>
      </c>
    </row>
    <row r="1938" spans="1:23">
      <c r="A1938">
        <f t="shared" si="61"/>
        <v>1888</v>
      </c>
      <c r="B1938" s="99">
        <v>44408</v>
      </c>
      <c r="C1938" s="23">
        <v>173</v>
      </c>
      <c r="D1938" s="23">
        <v>5</v>
      </c>
      <c r="E1938" s="98" t="s">
        <v>49</v>
      </c>
      <c r="F1938" s="98" t="s">
        <v>948</v>
      </c>
      <c r="G1938" s="98" t="s">
        <v>4120</v>
      </c>
      <c r="H1938" s="98" t="s">
        <v>949</v>
      </c>
      <c r="I1938" s="98" t="s">
        <v>6726</v>
      </c>
      <c r="J1938" s="99">
        <v>46296</v>
      </c>
      <c r="K1938" s="107">
        <v>10000000</v>
      </c>
      <c r="L1938" s="98" t="s">
        <v>1202</v>
      </c>
      <c r="M1938" s="23">
        <v>2520</v>
      </c>
      <c r="N1938" s="23">
        <v>1</v>
      </c>
      <c r="O1938" s="107">
        <v>0</v>
      </c>
      <c r="P1938" s="23">
        <v>360</v>
      </c>
      <c r="Q1938" s="23">
        <v>2</v>
      </c>
      <c r="R1938" s="23">
        <v>2</v>
      </c>
      <c r="S1938" s="23">
        <v>1E-3</v>
      </c>
      <c r="T1938" s="47">
        <v>10</v>
      </c>
      <c r="U1938" s="98" t="s">
        <v>1192</v>
      </c>
      <c r="V1938" s="98" t="s">
        <v>3139</v>
      </c>
      <c r="W1938" s="69">
        <f t="shared" si="60"/>
        <v>5.8806528694098456E-2</v>
      </c>
    </row>
    <row r="1939" spans="1:23">
      <c r="A1939">
        <f t="shared" si="61"/>
        <v>1166</v>
      </c>
      <c r="B1939" s="99">
        <v>44408</v>
      </c>
      <c r="C1939" s="23">
        <v>174</v>
      </c>
      <c r="D1939" s="23">
        <v>5</v>
      </c>
      <c r="E1939" s="98" t="s">
        <v>49</v>
      </c>
      <c r="F1939" s="98" t="s">
        <v>948</v>
      </c>
      <c r="G1939" s="98" t="s">
        <v>4120</v>
      </c>
      <c r="H1939" s="98" t="s">
        <v>949</v>
      </c>
      <c r="I1939" s="98" t="s">
        <v>6483</v>
      </c>
      <c r="J1939" s="99">
        <v>45574</v>
      </c>
      <c r="K1939" s="107">
        <v>20000000</v>
      </c>
      <c r="L1939" s="98" t="s">
        <v>1203</v>
      </c>
      <c r="M1939" s="23">
        <v>1800</v>
      </c>
      <c r="N1939" s="23">
        <v>1</v>
      </c>
      <c r="O1939" s="107">
        <v>0</v>
      </c>
      <c r="P1939" s="23">
        <v>180</v>
      </c>
      <c r="Q1939" s="23">
        <v>2</v>
      </c>
      <c r="R1939" s="23">
        <v>2</v>
      </c>
      <c r="S1939" s="23">
        <v>1E-3</v>
      </c>
      <c r="T1939" s="47">
        <v>17.5</v>
      </c>
      <c r="U1939" s="98" t="s">
        <v>1204</v>
      </c>
      <c r="V1939" s="98" t="s">
        <v>3139</v>
      </c>
      <c r="W1939" s="69">
        <f t="shared" si="60"/>
        <v>6.3556526377281722E-2</v>
      </c>
    </row>
    <row r="1940" spans="1:23">
      <c r="A1940">
        <f t="shared" si="61"/>
        <v>1897</v>
      </c>
      <c r="B1940" s="99">
        <v>44408</v>
      </c>
      <c r="C1940" s="23">
        <v>175</v>
      </c>
      <c r="D1940" s="23">
        <v>5</v>
      </c>
      <c r="E1940" s="98" t="s">
        <v>49</v>
      </c>
      <c r="F1940" s="98" t="s">
        <v>948</v>
      </c>
      <c r="G1940" s="98" t="s">
        <v>4120</v>
      </c>
      <c r="H1940" s="98" t="s">
        <v>949</v>
      </c>
      <c r="I1940" s="98" t="s">
        <v>6996</v>
      </c>
      <c r="J1940" s="99">
        <v>46305</v>
      </c>
      <c r="K1940" s="107">
        <v>10000000</v>
      </c>
      <c r="L1940" s="98" t="s">
        <v>1205</v>
      </c>
      <c r="M1940" s="23">
        <v>2520</v>
      </c>
      <c r="N1940" s="23">
        <v>1</v>
      </c>
      <c r="O1940" s="107">
        <v>0</v>
      </c>
      <c r="P1940" s="23">
        <v>180</v>
      </c>
      <c r="Q1940" s="23">
        <v>2</v>
      </c>
      <c r="R1940" s="23">
        <v>2</v>
      </c>
      <c r="S1940" s="23">
        <v>1E-3</v>
      </c>
      <c r="T1940" s="47">
        <v>10</v>
      </c>
      <c r="U1940" s="98" t="s">
        <v>1063</v>
      </c>
      <c r="V1940" s="98" t="s">
        <v>3139</v>
      </c>
      <c r="W1940" s="69">
        <f t="shared" si="60"/>
        <v>5.9086856426220746E-2</v>
      </c>
    </row>
    <row r="1941" spans="1:23">
      <c r="A1941">
        <f t="shared" si="61"/>
        <v>2999</v>
      </c>
      <c r="B1941" s="99">
        <v>44408</v>
      </c>
      <c r="C1941" s="23">
        <v>176</v>
      </c>
      <c r="D1941" s="23">
        <v>5</v>
      </c>
      <c r="E1941" s="98" t="s">
        <v>49</v>
      </c>
      <c r="F1941" s="98" t="s">
        <v>948</v>
      </c>
      <c r="G1941" s="98" t="s">
        <v>4120</v>
      </c>
      <c r="H1941" s="98" t="s">
        <v>949</v>
      </c>
      <c r="I1941" s="98" t="s">
        <v>6527</v>
      </c>
      <c r="J1941" s="99">
        <v>47407</v>
      </c>
      <c r="K1941" s="107">
        <v>10000000</v>
      </c>
      <c r="L1941" s="98" t="s">
        <v>1206</v>
      </c>
      <c r="M1941" s="23">
        <v>3600</v>
      </c>
      <c r="N1941" s="23">
        <v>2</v>
      </c>
      <c r="O1941" s="107">
        <v>20000000</v>
      </c>
      <c r="P1941" s="23">
        <v>360</v>
      </c>
      <c r="Q1941" s="23">
        <v>2</v>
      </c>
      <c r="R1941" s="23">
        <v>2</v>
      </c>
      <c r="S1941" s="23">
        <v>1E-3</v>
      </c>
      <c r="T1941" s="47">
        <v>10</v>
      </c>
      <c r="U1941" s="98" t="s">
        <v>953</v>
      </c>
      <c r="V1941" s="98" t="s">
        <v>3139</v>
      </c>
      <c r="W1941" s="69">
        <f t="shared" si="60"/>
        <v>9.3411429848305749E-2</v>
      </c>
    </row>
    <row r="1942" spans="1:23">
      <c r="A1942">
        <f t="shared" si="61"/>
        <v>1908</v>
      </c>
      <c r="B1942" s="99">
        <v>44408</v>
      </c>
      <c r="C1942" s="23">
        <v>177</v>
      </c>
      <c r="D1942" s="23">
        <v>5</v>
      </c>
      <c r="E1942" s="98" t="s">
        <v>49</v>
      </c>
      <c r="F1942" s="98" t="s">
        <v>948</v>
      </c>
      <c r="G1942" s="98" t="s">
        <v>4120</v>
      </c>
      <c r="H1942" s="98" t="s">
        <v>949</v>
      </c>
      <c r="I1942" s="98" t="s">
        <v>10303</v>
      </c>
      <c r="J1942" s="99">
        <v>46316</v>
      </c>
      <c r="K1942" s="107">
        <v>20000000</v>
      </c>
      <c r="L1942" s="98" t="s">
        <v>1207</v>
      </c>
      <c r="M1942" s="23">
        <v>2520</v>
      </c>
      <c r="N1942" s="23">
        <v>2</v>
      </c>
      <c r="O1942" s="107">
        <v>180000000</v>
      </c>
      <c r="P1942" s="23">
        <v>360</v>
      </c>
      <c r="Q1942" s="23">
        <v>2</v>
      </c>
      <c r="R1942" s="23">
        <v>2</v>
      </c>
      <c r="S1942" s="23">
        <v>1E-3</v>
      </c>
      <c r="T1942" s="47">
        <v>20</v>
      </c>
      <c r="U1942" s="98" t="s">
        <v>999</v>
      </c>
      <c r="V1942" s="98" t="s">
        <v>3139</v>
      </c>
      <c r="W1942" s="69">
        <f t="shared" si="60"/>
        <v>0.11885895841985153</v>
      </c>
    </row>
    <row r="1943" spans="1:23">
      <c r="A1943">
        <f t="shared" si="61"/>
        <v>1544</v>
      </c>
      <c r="B1943" s="99">
        <v>44408</v>
      </c>
      <c r="C1943" s="23">
        <v>178</v>
      </c>
      <c r="D1943" s="23">
        <v>5</v>
      </c>
      <c r="E1943" s="98" t="s">
        <v>49</v>
      </c>
      <c r="F1943" s="98" t="s">
        <v>948</v>
      </c>
      <c r="G1943" s="98" t="s">
        <v>4120</v>
      </c>
      <c r="H1943" s="98" t="s">
        <v>949</v>
      </c>
      <c r="I1943" s="98" t="s">
        <v>9964</v>
      </c>
      <c r="J1943" s="99">
        <v>45952</v>
      </c>
      <c r="K1943" s="107">
        <v>90000000</v>
      </c>
      <c r="L1943" s="98" t="s">
        <v>1208</v>
      </c>
      <c r="M1943" s="23">
        <v>2160</v>
      </c>
      <c r="N1943" s="23">
        <v>2</v>
      </c>
      <c r="O1943" s="107">
        <v>233000000</v>
      </c>
      <c r="P1943" s="23">
        <v>180</v>
      </c>
      <c r="Q1943" s="23">
        <v>2</v>
      </c>
      <c r="R1943" s="23">
        <v>2</v>
      </c>
      <c r="S1943" s="23">
        <v>1E-3</v>
      </c>
      <c r="T1943" s="47">
        <v>81</v>
      </c>
      <c r="U1943" s="98" t="s">
        <v>962</v>
      </c>
      <c r="V1943" s="98" t="s">
        <v>3139</v>
      </c>
      <c r="W1943" s="69">
        <f t="shared" si="60"/>
        <v>0.38954341655713604</v>
      </c>
    </row>
    <row r="1944" spans="1:23">
      <c r="A1944">
        <f t="shared" si="61"/>
        <v>448</v>
      </c>
      <c r="B1944" s="99">
        <v>44408</v>
      </c>
      <c r="C1944" s="23">
        <v>179</v>
      </c>
      <c r="D1944" s="23">
        <v>5</v>
      </c>
      <c r="E1944" s="98" t="s">
        <v>49</v>
      </c>
      <c r="F1944" s="98" t="s">
        <v>948</v>
      </c>
      <c r="G1944" s="98" t="s">
        <v>4120</v>
      </c>
      <c r="H1944" s="98" t="s">
        <v>949</v>
      </c>
      <c r="I1944" s="98" t="s">
        <v>9964</v>
      </c>
      <c r="J1944" s="99">
        <v>44856</v>
      </c>
      <c r="K1944" s="107">
        <v>18000000</v>
      </c>
      <c r="L1944" s="98" t="s">
        <v>1209</v>
      </c>
      <c r="M1944" s="23">
        <v>1080</v>
      </c>
      <c r="N1944" s="23">
        <v>1</v>
      </c>
      <c r="O1944" s="107">
        <v>0</v>
      </c>
      <c r="P1944" s="23">
        <v>180</v>
      </c>
      <c r="Q1944" s="23">
        <v>2</v>
      </c>
      <c r="R1944" s="23">
        <v>2</v>
      </c>
      <c r="S1944" s="23">
        <v>1E-3</v>
      </c>
      <c r="T1944" s="47">
        <v>13.5</v>
      </c>
      <c r="U1944" s="98" t="s">
        <v>1020</v>
      </c>
      <c r="V1944" s="98" t="s">
        <v>3139</v>
      </c>
      <c r="W1944" s="69">
        <f t="shared" si="60"/>
        <v>1.8838023598617977E-2</v>
      </c>
    </row>
    <row r="1945" spans="1:23">
      <c r="A1945">
        <f t="shared" si="61"/>
        <v>1185</v>
      </c>
      <c r="B1945" s="99">
        <v>44408</v>
      </c>
      <c r="C1945" s="23">
        <v>180</v>
      </c>
      <c r="D1945" s="23">
        <v>5</v>
      </c>
      <c r="E1945" s="98" t="s">
        <v>49</v>
      </c>
      <c r="F1945" s="98" t="s">
        <v>948</v>
      </c>
      <c r="G1945" s="98" t="s">
        <v>4120</v>
      </c>
      <c r="H1945" s="98" t="s">
        <v>949</v>
      </c>
      <c r="I1945" s="98" t="s">
        <v>10411</v>
      </c>
      <c r="J1945" s="99">
        <v>45593</v>
      </c>
      <c r="K1945" s="107">
        <v>5000000</v>
      </c>
      <c r="L1945" s="98" t="s">
        <v>1210</v>
      </c>
      <c r="M1945" s="23">
        <v>1800</v>
      </c>
      <c r="N1945" s="23">
        <v>1</v>
      </c>
      <c r="O1945" s="107">
        <v>0</v>
      </c>
      <c r="P1945" s="23">
        <v>180</v>
      </c>
      <c r="Q1945" s="23">
        <v>2</v>
      </c>
      <c r="R1945" s="23">
        <v>2</v>
      </c>
      <c r="S1945" s="23">
        <v>1E-3</v>
      </c>
      <c r="T1945" s="47">
        <v>3.5</v>
      </c>
      <c r="U1945" s="98" t="s">
        <v>1211</v>
      </c>
      <c r="V1945" s="98" t="s">
        <v>3139</v>
      </c>
      <c r="W1945" s="69">
        <f t="shared" si="60"/>
        <v>1.2918436321968926E-2</v>
      </c>
    </row>
    <row r="1946" spans="1:23">
      <c r="A1946">
        <f t="shared" si="61"/>
        <v>1193</v>
      </c>
      <c r="B1946" s="99">
        <v>44408</v>
      </c>
      <c r="C1946" s="23">
        <v>181</v>
      </c>
      <c r="D1946" s="23">
        <v>5</v>
      </c>
      <c r="E1946" s="98" t="s">
        <v>49</v>
      </c>
      <c r="F1946" s="98" t="s">
        <v>948</v>
      </c>
      <c r="G1946" s="98" t="s">
        <v>4120</v>
      </c>
      <c r="H1946" s="98" t="s">
        <v>949</v>
      </c>
      <c r="I1946" s="98" t="s">
        <v>10412</v>
      </c>
      <c r="J1946" s="99">
        <v>45601</v>
      </c>
      <c r="K1946" s="107">
        <v>30000000</v>
      </c>
      <c r="L1946" s="98" t="s">
        <v>1212</v>
      </c>
      <c r="M1946" s="23">
        <v>1800</v>
      </c>
      <c r="N1946" s="23">
        <v>1</v>
      </c>
      <c r="O1946" s="107">
        <v>0</v>
      </c>
      <c r="P1946" s="23">
        <v>180</v>
      </c>
      <c r="Q1946" s="23">
        <v>2</v>
      </c>
      <c r="R1946" s="23">
        <v>2</v>
      </c>
      <c r="S1946" s="23">
        <v>1E-3</v>
      </c>
      <c r="T1946" s="47">
        <v>26.25</v>
      </c>
      <c r="U1946" s="98" t="s">
        <v>1213</v>
      </c>
      <c r="V1946" s="98" t="s">
        <v>3139</v>
      </c>
      <c r="W1946" s="69">
        <f t="shared" si="60"/>
        <v>9.7542370456385627E-2</v>
      </c>
    </row>
    <row r="1947" spans="1:23">
      <c r="A1947">
        <f t="shared" si="61"/>
        <v>1194</v>
      </c>
      <c r="B1947" s="99">
        <v>44408</v>
      </c>
      <c r="C1947" s="23">
        <v>182</v>
      </c>
      <c r="D1947" s="23">
        <v>5</v>
      </c>
      <c r="E1947" s="98" t="s">
        <v>49</v>
      </c>
      <c r="F1947" s="98" t="s">
        <v>948</v>
      </c>
      <c r="G1947" s="98" t="s">
        <v>4120</v>
      </c>
      <c r="H1947" s="98" t="s">
        <v>949</v>
      </c>
      <c r="I1947" s="98" t="s">
        <v>6164</v>
      </c>
      <c r="J1947" s="99">
        <v>45602</v>
      </c>
      <c r="K1947" s="107">
        <v>50000000</v>
      </c>
      <c r="L1947" s="98" t="s">
        <v>1214</v>
      </c>
      <c r="M1947" s="23">
        <v>1800</v>
      </c>
      <c r="N1947" s="23">
        <v>1</v>
      </c>
      <c r="O1947" s="107">
        <v>0</v>
      </c>
      <c r="P1947" s="23">
        <v>180</v>
      </c>
      <c r="Q1947" s="23">
        <v>2</v>
      </c>
      <c r="R1947" s="23">
        <v>2</v>
      </c>
      <c r="S1947" s="23">
        <v>2.8000000000000001E-2</v>
      </c>
      <c r="T1947" s="47">
        <v>43.75</v>
      </c>
      <c r="U1947" s="98" t="s">
        <v>1184</v>
      </c>
      <c r="V1947" s="98" t="s">
        <v>3139</v>
      </c>
      <c r="W1947" s="69">
        <f t="shared" si="60"/>
        <v>0.16270688785264661</v>
      </c>
    </row>
    <row r="1948" spans="1:23">
      <c r="A1948">
        <f t="shared" si="61"/>
        <v>1195</v>
      </c>
      <c r="B1948" s="99">
        <v>44408</v>
      </c>
      <c r="C1948" s="23">
        <v>183</v>
      </c>
      <c r="D1948" s="23">
        <v>5</v>
      </c>
      <c r="E1948" s="98" t="s">
        <v>49</v>
      </c>
      <c r="F1948" s="98" t="s">
        <v>948</v>
      </c>
      <c r="G1948" s="98" t="s">
        <v>4120</v>
      </c>
      <c r="H1948" s="98" t="s">
        <v>949</v>
      </c>
      <c r="I1948" s="98" t="s">
        <v>10413</v>
      </c>
      <c r="J1948" s="99">
        <v>45603</v>
      </c>
      <c r="K1948" s="107">
        <v>30000000</v>
      </c>
      <c r="L1948" s="98" t="s">
        <v>1215</v>
      </c>
      <c r="M1948" s="23">
        <v>2160</v>
      </c>
      <c r="N1948" s="23">
        <v>1</v>
      </c>
      <c r="O1948" s="107">
        <v>0</v>
      </c>
      <c r="P1948" s="23">
        <v>180</v>
      </c>
      <c r="Q1948" s="23">
        <v>2</v>
      </c>
      <c r="R1948" s="23">
        <v>2</v>
      </c>
      <c r="S1948" s="23">
        <v>1E-3</v>
      </c>
      <c r="T1948" s="47">
        <v>8.6038519999999998</v>
      </c>
      <c r="U1948" s="98" t="s">
        <v>953</v>
      </c>
      <c r="V1948" s="98" t="s">
        <v>3139</v>
      </c>
      <c r="W1948" s="69">
        <f t="shared" si="60"/>
        <v>3.2024649897973663E-2</v>
      </c>
    </row>
    <row r="1949" spans="1:23">
      <c r="A1949">
        <f t="shared" si="61"/>
        <v>1216</v>
      </c>
      <c r="B1949" s="99">
        <v>44408</v>
      </c>
      <c r="C1949" s="23">
        <v>184</v>
      </c>
      <c r="D1949" s="23">
        <v>5</v>
      </c>
      <c r="E1949" s="98" t="s">
        <v>49</v>
      </c>
      <c r="F1949" s="98" t="s">
        <v>948</v>
      </c>
      <c r="G1949" s="98" t="s">
        <v>4120</v>
      </c>
      <c r="H1949" s="98" t="s">
        <v>949</v>
      </c>
      <c r="I1949" s="98" t="s">
        <v>7249</v>
      </c>
      <c r="J1949" s="99">
        <v>45624</v>
      </c>
      <c r="K1949" s="107">
        <v>55000000</v>
      </c>
      <c r="L1949" s="98" t="s">
        <v>1216</v>
      </c>
      <c r="M1949" s="23">
        <v>1800</v>
      </c>
      <c r="N1949" s="23">
        <v>1</v>
      </c>
      <c r="O1949" s="107">
        <v>0</v>
      </c>
      <c r="P1949" s="23">
        <v>180</v>
      </c>
      <c r="Q1949" s="23">
        <v>2</v>
      </c>
      <c r="R1949" s="23">
        <v>2</v>
      </c>
      <c r="S1949" s="23">
        <v>2.87E-2</v>
      </c>
      <c r="T1949" s="47">
        <v>48.125</v>
      </c>
      <c r="U1949" s="98" t="s">
        <v>1217</v>
      </c>
      <c r="V1949" s="98" t="s">
        <v>3139</v>
      </c>
      <c r="W1949" s="69">
        <f t="shared" si="60"/>
        <v>0.18227532093107213</v>
      </c>
    </row>
    <row r="1950" spans="1:23">
      <c r="A1950">
        <f t="shared" si="61"/>
        <v>1588</v>
      </c>
      <c r="B1950" s="99">
        <v>44408</v>
      </c>
      <c r="C1950" s="23">
        <v>185</v>
      </c>
      <c r="D1950" s="23">
        <v>5</v>
      </c>
      <c r="E1950" s="98" t="s">
        <v>49</v>
      </c>
      <c r="F1950" s="98" t="s">
        <v>948</v>
      </c>
      <c r="G1950" s="98" t="s">
        <v>4120</v>
      </c>
      <c r="H1950" s="98" t="s">
        <v>949</v>
      </c>
      <c r="I1950" s="98" t="s">
        <v>10037</v>
      </c>
      <c r="J1950" s="99">
        <v>45996</v>
      </c>
      <c r="K1950" s="107">
        <v>37000000</v>
      </c>
      <c r="L1950" s="98" t="s">
        <v>1218</v>
      </c>
      <c r="M1950" s="23">
        <v>2160</v>
      </c>
      <c r="N1950" s="23">
        <v>2</v>
      </c>
      <c r="O1950" s="107">
        <v>203400384</v>
      </c>
      <c r="P1950" s="23">
        <v>360</v>
      </c>
      <c r="Q1950" s="23">
        <v>2</v>
      </c>
      <c r="R1950" s="23">
        <v>2</v>
      </c>
      <c r="S1950" s="23">
        <v>1E-3</v>
      </c>
      <c r="T1950" s="47">
        <v>37</v>
      </c>
      <c r="U1950" s="98" t="s">
        <v>1219</v>
      </c>
      <c r="V1950" s="98" t="s">
        <v>3139</v>
      </c>
      <c r="W1950" s="69">
        <f t="shared" si="60"/>
        <v>0.18301040253974835</v>
      </c>
    </row>
    <row r="1951" spans="1:23">
      <c r="A1951">
        <f t="shared" si="61"/>
        <v>1606</v>
      </c>
      <c r="B1951" s="99">
        <v>44408</v>
      </c>
      <c r="C1951" s="23">
        <v>186</v>
      </c>
      <c r="D1951" s="23">
        <v>5</v>
      </c>
      <c r="E1951" s="98" t="s">
        <v>49</v>
      </c>
      <c r="F1951" s="98" t="s">
        <v>948</v>
      </c>
      <c r="G1951" s="98" t="s">
        <v>4120</v>
      </c>
      <c r="H1951" s="98" t="s">
        <v>949</v>
      </c>
      <c r="I1951" s="98" t="s">
        <v>10046</v>
      </c>
      <c r="J1951" s="99">
        <v>46014</v>
      </c>
      <c r="K1951" s="107">
        <v>30000000</v>
      </c>
      <c r="L1951" s="98" t="s">
        <v>1220</v>
      </c>
      <c r="M1951" s="23">
        <v>2160</v>
      </c>
      <c r="N1951" s="23">
        <v>1</v>
      </c>
      <c r="O1951" s="107">
        <v>0</v>
      </c>
      <c r="P1951" s="23">
        <v>180</v>
      </c>
      <c r="Q1951" s="23">
        <v>2</v>
      </c>
      <c r="R1951" s="23">
        <v>2</v>
      </c>
      <c r="S1951" s="23">
        <v>1E-3</v>
      </c>
      <c r="T1951" s="47">
        <v>27</v>
      </c>
      <c r="U1951" s="98" t="s">
        <v>1221</v>
      </c>
      <c r="V1951" s="98" t="s">
        <v>3139</v>
      </c>
      <c r="W1951" s="69">
        <f t="shared" si="60"/>
        <v>0.13506190133651996</v>
      </c>
    </row>
    <row r="1952" spans="1:23">
      <c r="A1952">
        <f t="shared" si="61"/>
        <v>1609</v>
      </c>
      <c r="B1952" s="99">
        <v>44408</v>
      </c>
      <c r="C1952" s="23">
        <v>187</v>
      </c>
      <c r="D1952" s="23">
        <v>5</v>
      </c>
      <c r="E1952" s="98" t="s">
        <v>49</v>
      </c>
      <c r="F1952" s="98" t="s">
        <v>948</v>
      </c>
      <c r="G1952" s="98" t="s">
        <v>4120</v>
      </c>
      <c r="H1952" s="98" t="s">
        <v>949</v>
      </c>
      <c r="I1952" s="98" t="s">
        <v>6498</v>
      </c>
      <c r="J1952" s="99">
        <v>46017</v>
      </c>
      <c r="K1952" s="107">
        <v>20000000</v>
      </c>
      <c r="L1952" s="98" t="s">
        <v>1222</v>
      </c>
      <c r="M1952" s="23">
        <v>2160</v>
      </c>
      <c r="N1952" s="23">
        <v>1</v>
      </c>
      <c r="O1952" s="107">
        <v>0</v>
      </c>
      <c r="P1952" s="23">
        <v>180</v>
      </c>
      <c r="Q1952" s="23">
        <v>2</v>
      </c>
      <c r="R1952" s="23">
        <v>2</v>
      </c>
      <c r="S1952" s="23">
        <v>1E-3</v>
      </c>
      <c r="T1952" s="47">
        <v>15.000002</v>
      </c>
      <c r="U1952" s="98" t="s">
        <v>1223</v>
      </c>
      <c r="V1952" s="98" t="s">
        <v>3139</v>
      </c>
      <c r="W1952" s="69">
        <f t="shared" si="60"/>
        <v>7.5174563520734927E-2</v>
      </c>
    </row>
    <row r="1953" spans="1:23">
      <c r="A1953">
        <f t="shared" si="61"/>
        <v>1974</v>
      </c>
      <c r="B1953" s="99">
        <v>44408</v>
      </c>
      <c r="C1953" s="23">
        <v>188</v>
      </c>
      <c r="D1953" s="23">
        <v>5</v>
      </c>
      <c r="E1953" s="98" t="s">
        <v>49</v>
      </c>
      <c r="F1953" s="98" t="s">
        <v>948</v>
      </c>
      <c r="G1953" s="98" t="s">
        <v>4120</v>
      </c>
      <c r="H1953" s="98" t="s">
        <v>949</v>
      </c>
      <c r="I1953" s="98" t="s">
        <v>6498</v>
      </c>
      <c r="J1953" s="99">
        <v>46382</v>
      </c>
      <c r="K1953" s="107">
        <v>85000000</v>
      </c>
      <c r="L1953" s="98" t="s">
        <v>1224</v>
      </c>
      <c r="M1953" s="23">
        <v>2520</v>
      </c>
      <c r="N1953" s="23">
        <v>2</v>
      </c>
      <c r="O1953" s="107">
        <v>132346326</v>
      </c>
      <c r="P1953" s="23">
        <v>360</v>
      </c>
      <c r="Q1953" s="23">
        <v>2</v>
      </c>
      <c r="R1953" s="23">
        <v>2</v>
      </c>
      <c r="S1953" s="23">
        <v>2.9399999999999999E-2</v>
      </c>
      <c r="T1953" s="47">
        <v>85</v>
      </c>
      <c r="U1953" s="98" t="s">
        <v>1004</v>
      </c>
      <c r="V1953" s="98" t="s">
        <v>3139</v>
      </c>
      <c r="W1953" s="69">
        <f t="shared" si="60"/>
        <v>0.52262433525332519</v>
      </c>
    </row>
    <row r="1954" spans="1:23">
      <c r="A1954">
        <f t="shared" si="61"/>
        <v>1244</v>
      </c>
      <c r="B1954" s="99">
        <v>44408</v>
      </c>
      <c r="C1954" s="23">
        <v>189</v>
      </c>
      <c r="D1954" s="23">
        <v>5</v>
      </c>
      <c r="E1954" s="98" t="s">
        <v>49</v>
      </c>
      <c r="F1954" s="98" t="s">
        <v>948</v>
      </c>
      <c r="G1954" s="98" t="s">
        <v>4120</v>
      </c>
      <c r="H1954" s="98" t="s">
        <v>949</v>
      </c>
      <c r="I1954" s="98" t="s">
        <v>6498</v>
      </c>
      <c r="J1954" s="99">
        <v>45652</v>
      </c>
      <c r="K1954" s="107">
        <v>7000000</v>
      </c>
      <c r="L1954" s="98" t="s">
        <v>1225</v>
      </c>
      <c r="M1954" s="23">
        <v>1800</v>
      </c>
      <c r="N1954" s="23">
        <v>1</v>
      </c>
      <c r="O1954" s="107">
        <v>0</v>
      </c>
      <c r="P1954" s="23">
        <v>180</v>
      </c>
      <c r="Q1954" s="23">
        <v>2</v>
      </c>
      <c r="R1954" s="23">
        <v>2</v>
      </c>
      <c r="S1954" s="23">
        <v>1E-3</v>
      </c>
      <c r="T1954" s="47">
        <v>4.9000000000000004</v>
      </c>
      <c r="U1954" s="98" t="s">
        <v>1020</v>
      </c>
      <c r="V1954" s="98" t="s">
        <v>3139</v>
      </c>
      <c r="W1954" s="69">
        <f t="shared" si="60"/>
        <v>1.8986285821384882E-2</v>
      </c>
    </row>
    <row r="1955" spans="1:23">
      <c r="A1955">
        <f t="shared" si="61"/>
        <v>1252</v>
      </c>
      <c r="B1955" s="99">
        <v>44408</v>
      </c>
      <c r="C1955" s="23">
        <v>190</v>
      </c>
      <c r="D1955" s="23">
        <v>5</v>
      </c>
      <c r="E1955" s="98" t="s">
        <v>49</v>
      </c>
      <c r="F1955" s="98" t="s">
        <v>948</v>
      </c>
      <c r="G1955" s="98" t="s">
        <v>4120</v>
      </c>
      <c r="H1955" s="98" t="s">
        <v>949</v>
      </c>
      <c r="I1955" s="98" t="s">
        <v>10414</v>
      </c>
      <c r="J1955" s="99">
        <v>45660</v>
      </c>
      <c r="K1955" s="107">
        <v>10000000</v>
      </c>
      <c r="L1955" s="98" t="s">
        <v>1226</v>
      </c>
      <c r="M1955" s="23">
        <v>1800</v>
      </c>
      <c r="N1955" s="23">
        <v>1</v>
      </c>
      <c r="O1955" s="107">
        <v>0</v>
      </c>
      <c r="P1955" s="23">
        <v>180</v>
      </c>
      <c r="Q1955" s="23">
        <v>2</v>
      </c>
      <c r="R1955" s="23">
        <v>2</v>
      </c>
      <c r="S1955" s="23">
        <v>1E-3</v>
      </c>
      <c r="T1955" s="47">
        <v>7</v>
      </c>
      <c r="U1955" s="98" t="s">
        <v>1063</v>
      </c>
      <c r="V1955" s="98" t="s">
        <v>3139</v>
      </c>
      <c r="W1955" s="69">
        <f t="shared" si="60"/>
        <v>2.7297691603552904E-2</v>
      </c>
    </row>
    <row r="1956" spans="1:23">
      <c r="A1956">
        <f t="shared" si="61"/>
        <v>1636</v>
      </c>
      <c r="B1956" s="99">
        <v>44408</v>
      </c>
      <c r="C1956" s="23">
        <v>191</v>
      </c>
      <c r="D1956" s="23">
        <v>5</v>
      </c>
      <c r="E1956" s="98" t="s">
        <v>49</v>
      </c>
      <c r="F1956" s="98" t="s">
        <v>948</v>
      </c>
      <c r="G1956" s="98" t="s">
        <v>4120</v>
      </c>
      <c r="H1956" s="98" t="s">
        <v>949</v>
      </c>
      <c r="I1956" s="98" t="s">
        <v>10415</v>
      </c>
      <c r="J1956" s="99">
        <v>46044</v>
      </c>
      <c r="K1956" s="107">
        <v>30000000</v>
      </c>
      <c r="L1956" s="98" t="s">
        <v>1227</v>
      </c>
      <c r="M1956" s="23">
        <v>2160</v>
      </c>
      <c r="N1956" s="23">
        <v>2</v>
      </c>
      <c r="O1956" s="107">
        <v>96835955</v>
      </c>
      <c r="P1956" s="23">
        <v>180</v>
      </c>
      <c r="Q1956" s="23">
        <v>2</v>
      </c>
      <c r="R1956" s="23">
        <v>2</v>
      </c>
      <c r="S1956" s="23">
        <v>1E-3</v>
      </c>
      <c r="T1956" s="47">
        <v>27</v>
      </c>
      <c r="U1956" s="98" t="s">
        <v>1228</v>
      </c>
      <c r="V1956" s="98" t="s">
        <v>3139</v>
      </c>
      <c r="W1956" s="69">
        <f t="shared" si="60"/>
        <v>0.13758485092562059</v>
      </c>
    </row>
    <row r="1957" spans="1:23">
      <c r="A1957">
        <f t="shared" si="61"/>
        <v>1273</v>
      </c>
      <c r="B1957" s="99">
        <v>44408</v>
      </c>
      <c r="C1957" s="23">
        <v>192</v>
      </c>
      <c r="D1957" s="23">
        <v>5</v>
      </c>
      <c r="E1957" s="98" t="s">
        <v>49</v>
      </c>
      <c r="F1957" s="98" t="s">
        <v>948</v>
      </c>
      <c r="G1957" s="98" t="s">
        <v>4120</v>
      </c>
      <c r="H1957" s="98" t="s">
        <v>949</v>
      </c>
      <c r="I1957" s="98" t="s">
        <v>10048</v>
      </c>
      <c r="J1957" s="99">
        <v>45681</v>
      </c>
      <c r="K1957" s="107">
        <v>30000000</v>
      </c>
      <c r="L1957" s="98" t="s">
        <v>1229</v>
      </c>
      <c r="M1957" s="23">
        <v>1800</v>
      </c>
      <c r="N1957" s="23">
        <v>1</v>
      </c>
      <c r="O1957" s="107">
        <v>0</v>
      </c>
      <c r="P1957" s="23">
        <v>180</v>
      </c>
      <c r="Q1957" s="23">
        <v>2</v>
      </c>
      <c r="R1957" s="23">
        <v>2</v>
      </c>
      <c r="S1957" s="23">
        <v>1E-3</v>
      </c>
      <c r="T1957" s="47">
        <v>21</v>
      </c>
      <c r="U1957" s="98" t="s">
        <v>1020</v>
      </c>
      <c r="V1957" s="98" t="s">
        <v>3139</v>
      </c>
      <c r="W1957" s="69">
        <f t="shared" si="60"/>
        <v>8.326668069805794E-2</v>
      </c>
    </row>
    <row r="1958" spans="1:23">
      <c r="A1958">
        <f t="shared" si="61"/>
        <v>2008</v>
      </c>
      <c r="B1958" s="99">
        <v>44408</v>
      </c>
      <c r="C1958" s="23">
        <v>193</v>
      </c>
      <c r="D1958" s="23">
        <v>5</v>
      </c>
      <c r="E1958" s="98" t="s">
        <v>49</v>
      </c>
      <c r="F1958" s="98" t="s">
        <v>948</v>
      </c>
      <c r="G1958" s="98" t="s">
        <v>4120</v>
      </c>
      <c r="H1958" s="98" t="s">
        <v>949</v>
      </c>
      <c r="I1958" s="98" t="s">
        <v>10416</v>
      </c>
      <c r="J1958" s="99">
        <v>46416</v>
      </c>
      <c r="K1958" s="107">
        <v>60000000</v>
      </c>
      <c r="L1958" s="98" t="s">
        <v>1230</v>
      </c>
      <c r="M1958" s="23">
        <v>2520</v>
      </c>
      <c r="N1958" s="23">
        <v>2</v>
      </c>
      <c r="O1958" s="107">
        <v>207638727</v>
      </c>
      <c r="P1958" s="23">
        <v>180</v>
      </c>
      <c r="Q1958" s="23">
        <v>2</v>
      </c>
      <c r="R1958" s="23">
        <v>2</v>
      </c>
      <c r="S1958" s="23">
        <v>1E-3</v>
      </c>
      <c r="T1958" s="47">
        <v>60</v>
      </c>
      <c r="U1958" s="98" t="s">
        <v>953</v>
      </c>
      <c r="V1958" s="98" t="s">
        <v>3139</v>
      </c>
      <c r="W1958" s="69">
        <f t="shared" si="60"/>
        <v>0.37526539073437404</v>
      </c>
    </row>
    <row r="1959" spans="1:23">
      <c r="A1959">
        <f t="shared" si="61"/>
        <v>2008</v>
      </c>
      <c r="B1959" s="99">
        <v>44408</v>
      </c>
      <c r="C1959" s="23">
        <v>194</v>
      </c>
      <c r="D1959" s="23">
        <v>5</v>
      </c>
      <c r="E1959" s="98" t="s">
        <v>49</v>
      </c>
      <c r="F1959" s="98" t="s">
        <v>948</v>
      </c>
      <c r="G1959" s="98" t="s">
        <v>4120</v>
      </c>
      <c r="H1959" s="98" t="s">
        <v>949</v>
      </c>
      <c r="I1959" s="98" t="s">
        <v>10416</v>
      </c>
      <c r="J1959" s="99">
        <v>46416</v>
      </c>
      <c r="K1959" s="107">
        <v>28000000</v>
      </c>
      <c r="L1959" s="98" t="s">
        <v>1231</v>
      </c>
      <c r="M1959" s="23">
        <v>2520</v>
      </c>
      <c r="N1959" s="23">
        <v>2</v>
      </c>
      <c r="O1959" s="107">
        <v>96898072</v>
      </c>
      <c r="P1959" s="23">
        <v>180</v>
      </c>
      <c r="Q1959" s="23">
        <v>2</v>
      </c>
      <c r="R1959" s="23">
        <v>2</v>
      </c>
      <c r="S1959" s="23">
        <v>1E-3</v>
      </c>
      <c r="T1959" s="47">
        <v>28</v>
      </c>
      <c r="U1959" s="98" t="s">
        <v>954</v>
      </c>
      <c r="V1959" s="98" t="s">
        <v>3139</v>
      </c>
      <c r="W1959" s="69">
        <f t="shared" si="60"/>
        <v>0.17512384900937453</v>
      </c>
    </row>
    <row r="1960" spans="1:23">
      <c r="A1960">
        <f t="shared" si="61"/>
        <v>1293</v>
      </c>
      <c r="B1960" s="99">
        <v>44408</v>
      </c>
      <c r="C1960" s="23">
        <v>195</v>
      </c>
      <c r="D1960" s="23">
        <v>5</v>
      </c>
      <c r="E1960" s="98" t="s">
        <v>49</v>
      </c>
      <c r="F1960" s="98" t="s">
        <v>948</v>
      </c>
      <c r="G1960" s="98" t="s">
        <v>4120</v>
      </c>
      <c r="H1960" s="98" t="s">
        <v>949</v>
      </c>
      <c r="I1960" s="98" t="s">
        <v>10123</v>
      </c>
      <c r="J1960" s="99">
        <v>45701</v>
      </c>
      <c r="K1960" s="107">
        <v>23000000</v>
      </c>
      <c r="L1960" s="98" t="s">
        <v>1232</v>
      </c>
      <c r="M1960" s="23">
        <v>1800</v>
      </c>
      <c r="N1960" s="23">
        <v>2</v>
      </c>
      <c r="O1960" s="107">
        <v>164240000</v>
      </c>
      <c r="P1960" s="23">
        <v>180</v>
      </c>
      <c r="Q1960" s="23">
        <v>2</v>
      </c>
      <c r="R1960" s="23">
        <v>2</v>
      </c>
      <c r="S1960" s="23">
        <v>1E-3</v>
      </c>
      <c r="T1960" s="47">
        <v>23</v>
      </c>
      <c r="U1960" s="98" t="s">
        <v>1221</v>
      </c>
      <c r="V1960" s="98" t="s">
        <v>3139</v>
      </c>
      <c r="W1960" s="69">
        <f t="shared" si="60"/>
        <v>9.262962695094247E-2</v>
      </c>
    </row>
    <row r="1961" spans="1:23">
      <c r="A1961">
        <f t="shared" si="61"/>
        <v>1294</v>
      </c>
      <c r="B1961" s="99">
        <v>44408</v>
      </c>
      <c r="C1961" s="23">
        <v>196</v>
      </c>
      <c r="D1961" s="23">
        <v>5</v>
      </c>
      <c r="E1961" s="98" t="s">
        <v>49</v>
      </c>
      <c r="F1961" s="98" t="s">
        <v>948</v>
      </c>
      <c r="G1961" s="98" t="s">
        <v>4120</v>
      </c>
      <c r="H1961" s="98" t="s">
        <v>949</v>
      </c>
      <c r="I1961" s="98" t="s">
        <v>10417</v>
      </c>
      <c r="J1961" s="99">
        <v>45702</v>
      </c>
      <c r="K1961" s="107">
        <v>20000000</v>
      </c>
      <c r="L1961" s="98" t="s">
        <v>1233</v>
      </c>
      <c r="M1961" s="23">
        <v>1800</v>
      </c>
      <c r="N1961" s="23">
        <v>2</v>
      </c>
      <c r="O1961" s="107">
        <v>89100000</v>
      </c>
      <c r="P1961" s="23">
        <v>180</v>
      </c>
      <c r="Q1961" s="23">
        <v>2</v>
      </c>
      <c r="R1961" s="23">
        <v>2</v>
      </c>
      <c r="S1961" s="23">
        <v>1E-3</v>
      </c>
      <c r="T1961" s="47">
        <v>16</v>
      </c>
      <c r="U1961" s="98" t="s">
        <v>1063</v>
      </c>
      <c r="V1961" s="98" t="s">
        <v>3139</v>
      </c>
      <c r="W1961" s="69">
        <f t="shared" si="60"/>
        <v>6.4487837398443548E-2</v>
      </c>
    </row>
    <row r="1962" spans="1:23">
      <c r="A1962">
        <f t="shared" si="61"/>
        <v>1659</v>
      </c>
      <c r="B1962" s="99">
        <v>44408</v>
      </c>
      <c r="C1962" s="23">
        <v>197</v>
      </c>
      <c r="D1962" s="23">
        <v>5</v>
      </c>
      <c r="E1962" s="98" t="s">
        <v>49</v>
      </c>
      <c r="F1962" s="98" t="s">
        <v>948</v>
      </c>
      <c r="G1962" s="98" t="s">
        <v>4120</v>
      </c>
      <c r="H1962" s="98" t="s">
        <v>949</v>
      </c>
      <c r="I1962" s="98" t="s">
        <v>10417</v>
      </c>
      <c r="J1962" s="99">
        <v>46067</v>
      </c>
      <c r="K1962" s="107">
        <v>28000000</v>
      </c>
      <c r="L1962" s="98" t="s">
        <v>1234</v>
      </c>
      <c r="M1962" s="23">
        <v>2160</v>
      </c>
      <c r="N1962" s="23">
        <v>1</v>
      </c>
      <c r="O1962" s="107">
        <v>0</v>
      </c>
      <c r="P1962" s="23">
        <v>180</v>
      </c>
      <c r="Q1962" s="23">
        <v>2</v>
      </c>
      <c r="R1962" s="23">
        <v>2</v>
      </c>
      <c r="S1962" s="23">
        <v>1E-3</v>
      </c>
      <c r="T1962" s="47">
        <v>25.454546000000001</v>
      </c>
      <c r="U1962" s="98" t="s">
        <v>1235</v>
      </c>
      <c r="V1962" s="98" t="s">
        <v>3139</v>
      </c>
      <c r="W1962" s="69">
        <f t="shared" si="60"/>
        <v>0.13153317264225153</v>
      </c>
    </row>
    <row r="1963" spans="1:23">
      <c r="A1963">
        <f t="shared" si="61"/>
        <v>1298</v>
      </c>
      <c r="B1963" s="99">
        <v>44408</v>
      </c>
      <c r="C1963" s="23">
        <v>198</v>
      </c>
      <c r="D1963" s="23">
        <v>5</v>
      </c>
      <c r="E1963" s="98" t="s">
        <v>49</v>
      </c>
      <c r="F1963" s="98" t="s">
        <v>948</v>
      </c>
      <c r="G1963" s="98" t="s">
        <v>4120</v>
      </c>
      <c r="H1963" s="98" t="s">
        <v>949</v>
      </c>
      <c r="I1963" s="98" t="s">
        <v>9496</v>
      </c>
      <c r="J1963" s="99">
        <v>45706</v>
      </c>
      <c r="K1963" s="107">
        <v>40000000</v>
      </c>
      <c r="L1963" s="98" t="s">
        <v>1236</v>
      </c>
      <c r="M1963" s="23">
        <v>1800</v>
      </c>
      <c r="N1963" s="23">
        <v>2</v>
      </c>
      <c r="O1963" s="107">
        <v>98656602</v>
      </c>
      <c r="P1963" s="23">
        <v>180</v>
      </c>
      <c r="Q1963" s="23">
        <v>2</v>
      </c>
      <c r="R1963" s="23">
        <v>2</v>
      </c>
      <c r="S1963" s="23">
        <v>1E-3</v>
      </c>
      <c r="T1963" s="47">
        <v>40</v>
      </c>
      <c r="U1963" s="98" t="s">
        <v>964</v>
      </c>
      <c r="V1963" s="98" t="s">
        <v>3139</v>
      </c>
      <c r="W1963" s="69">
        <f t="shared" si="60"/>
        <v>0.16171795390877075</v>
      </c>
    </row>
    <row r="1964" spans="1:23">
      <c r="A1964">
        <f t="shared" si="61"/>
        <v>1299</v>
      </c>
      <c r="B1964" s="99">
        <v>44408</v>
      </c>
      <c r="C1964" s="23">
        <v>199</v>
      </c>
      <c r="D1964" s="23">
        <v>5</v>
      </c>
      <c r="E1964" s="98" t="s">
        <v>49</v>
      </c>
      <c r="F1964" s="98" t="s">
        <v>948</v>
      </c>
      <c r="G1964" s="98" t="s">
        <v>4120</v>
      </c>
      <c r="H1964" s="98" t="s">
        <v>949</v>
      </c>
      <c r="I1964" s="98" t="s">
        <v>6952</v>
      </c>
      <c r="J1964" s="99">
        <v>45707</v>
      </c>
      <c r="K1964" s="107">
        <v>15000000</v>
      </c>
      <c r="L1964" s="98" t="s">
        <v>1237</v>
      </c>
      <c r="M1964" s="23">
        <v>1800</v>
      </c>
      <c r="N1964" s="23">
        <v>2</v>
      </c>
      <c r="O1964" s="107">
        <v>58785783</v>
      </c>
      <c r="P1964" s="23">
        <v>360</v>
      </c>
      <c r="Q1964" s="23">
        <v>2</v>
      </c>
      <c r="R1964" s="23">
        <v>2</v>
      </c>
      <c r="S1964" s="23">
        <v>1E-3</v>
      </c>
      <c r="T1964" s="47">
        <v>15</v>
      </c>
      <c r="U1964" s="98" t="s">
        <v>1025</v>
      </c>
      <c r="V1964" s="98" t="s">
        <v>3139</v>
      </c>
      <c r="W1964" s="69">
        <f t="shared" si="60"/>
        <v>6.0690954004476078E-2</v>
      </c>
    </row>
    <row r="1965" spans="1:23">
      <c r="A1965">
        <f t="shared" si="61"/>
        <v>1307</v>
      </c>
      <c r="B1965" s="99">
        <v>44408</v>
      </c>
      <c r="C1965" s="23">
        <v>200</v>
      </c>
      <c r="D1965" s="23">
        <v>5</v>
      </c>
      <c r="E1965" s="98" t="s">
        <v>49</v>
      </c>
      <c r="F1965" s="98" t="s">
        <v>948</v>
      </c>
      <c r="G1965" s="98" t="s">
        <v>4120</v>
      </c>
      <c r="H1965" s="98" t="s">
        <v>949</v>
      </c>
      <c r="I1965" s="98" t="s">
        <v>6644</v>
      </c>
      <c r="J1965" s="99">
        <v>45715</v>
      </c>
      <c r="K1965" s="107">
        <v>20000000</v>
      </c>
      <c r="L1965" s="98" t="s">
        <v>1239</v>
      </c>
      <c r="M1965" s="23">
        <v>1800</v>
      </c>
      <c r="N1965" s="23">
        <v>1</v>
      </c>
      <c r="O1965" s="107">
        <v>0</v>
      </c>
      <c r="P1965" s="23">
        <v>180</v>
      </c>
      <c r="Q1965" s="23">
        <v>2</v>
      </c>
      <c r="R1965" s="23">
        <v>2</v>
      </c>
      <c r="S1965" s="23">
        <v>1E-3</v>
      </c>
      <c r="T1965" s="47">
        <v>20</v>
      </c>
      <c r="U1965" s="98" t="s">
        <v>953</v>
      </c>
      <c r="V1965" s="98" t="s">
        <v>3139</v>
      </c>
      <c r="W1965" s="69">
        <f t="shared" si="60"/>
        <v>8.1419632418629956E-2</v>
      </c>
    </row>
    <row r="1966" spans="1:23">
      <c r="A1966">
        <f t="shared" si="61"/>
        <v>1312</v>
      </c>
      <c r="B1966" s="99">
        <v>44408</v>
      </c>
      <c r="C1966" s="23">
        <v>201</v>
      </c>
      <c r="D1966" s="23">
        <v>5</v>
      </c>
      <c r="E1966" s="98" t="s">
        <v>49</v>
      </c>
      <c r="F1966" s="98" t="s">
        <v>948</v>
      </c>
      <c r="G1966" s="98" t="s">
        <v>4120</v>
      </c>
      <c r="H1966" s="98" t="s">
        <v>949</v>
      </c>
      <c r="I1966" s="98" t="s">
        <v>6317</v>
      </c>
      <c r="J1966" s="99">
        <v>45720</v>
      </c>
      <c r="K1966" s="107">
        <v>20000000</v>
      </c>
      <c r="L1966" s="98" t="s">
        <v>4505</v>
      </c>
      <c r="M1966" s="23">
        <v>1800</v>
      </c>
      <c r="N1966" s="23">
        <v>1</v>
      </c>
      <c r="O1966" s="107">
        <v>0</v>
      </c>
      <c r="P1966" s="23">
        <v>360</v>
      </c>
      <c r="Q1966" s="23">
        <v>2</v>
      </c>
      <c r="R1966" s="23">
        <v>2</v>
      </c>
      <c r="S1966" s="23">
        <v>1E-3</v>
      </c>
      <c r="T1966" s="47">
        <v>20</v>
      </c>
      <c r="U1966" s="98" t="s">
        <v>1004</v>
      </c>
      <c r="V1966" s="98" t="s">
        <v>3139</v>
      </c>
      <c r="W1966" s="69">
        <f t="shared" si="60"/>
        <v>8.173110767654361E-2</v>
      </c>
    </row>
    <row r="1967" spans="1:23">
      <c r="A1967">
        <f t="shared" si="61"/>
        <v>1317</v>
      </c>
      <c r="B1967" s="99">
        <v>44408</v>
      </c>
      <c r="C1967" s="23">
        <v>202</v>
      </c>
      <c r="D1967" s="23">
        <v>5</v>
      </c>
      <c r="E1967" s="98" t="s">
        <v>49</v>
      </c>
      <c r="F1967" s="98" t="s">
        <v>948</v>
      </c>
      <c r="G1967" s="98" t="s">
        <v>4120</v>
      </c>
      <c r="H1967" s="98" t="s">
        <v>949</v>
      </c>
      <c r="I1967" s="98" t="s">
        <v>10418</v>
      </c>
      <c r="J1967" s="99">
        <v>45725</v>
      </c>
      <c r="K1967" s="107">
        <v>15000000</v>
      </c>
      <c r="L1967" s="98" t="s">
        <v>4506</v>
      </c>
      <c r="M1967" s="23">
        <v>1800</v>
      </c>
      <c r="N1967" s="23">
        <v>1</v>
      </c>
      <c r="O1967" s="107">
        <v>0</v>
      </c>
      <c r="P1967" s="23">
        <v>180</v>
      </c>
      <c r="Q1967" s="23">
        <v>2</v>
      </c>
      <c r="R1967" s="23">
        <v>2</v>
      </c>
      <c r="S1967" s="23">
        <v>1E-3</v>
      </c>
      <c r="T1967" s="47">
        <v>12</v>
      </c>
      <c r="U1967" s="98" t="s">
        <v>4507</v>
      </c>
      <c r="V1967" s="98" t="s">
        <v>3139</v>
      </c>
      <c r="W1967" s="69">
        <f t="shared" si="60"/>
        <v>4.9225549760674357E-2</v>
      </c>
    </row>
    <row r="1968" spans="1:23">
      <c r="A1968">
        <f t="shared" si="61"/>
        <v>3144</v>
      </c>
      <c r="B1968" s="99">
        <v>44408</v>
      </c>
      <c r="C1968" s="23">
        <v>203</v>
      </c>
      <c r="D1968" s="23">
        <v>5</v>
      </c>
      <c r="E1968" s="98" t="s">
        <v>49</v>
      </c>
      <c r="F1968" s="98" t="s">
        <v>948</v>
      </c>
      <c r="G1968" s="98" t="s">
        <v>4120</v>
      </c>
      <c r="H1968" s="98" t="s">
        <v>949</v>
      </c>
      <c r="I1968" s="98" t="s">
        <v>10133</v>
      </c>
      <c r="J1968" s="99">
        <v>47552</v>
      </c>
      <c r="K1968" s="107">
        <v>80000000</v>
      </c>
      <c r="L1968" s="98" t="s">
        <v>4508</v>
      </c>
      <c r="M1968" s="23">
        <v>3600</v>
      </c>
      <c r="N1968" s="23">
        <v>2</v>
      </c>
      <c r="O1968" s="107">
        <v>166147326</v>
      </c>
      <c r="P1968" s="23">
        <v>360</v>
      </c>
      <c r="Q1968" s="23">
        <v>2</v>
      </c>
      <c r="R1968" s="23">
        <v>2</v>
      </c>
      <c r="S1968" s="23">
        <v>1E-3</v>
      </c>
      <c r="T1968" s="47">
        <v>80</v>
      </c>
      <c r="U1968" s="98" t="s">
        <v>1027</v>
      </c>
      <c r="V1968" s="98" t="s">
        <v>3139</v>
      </c>
      <c r="W1968" s="69">
        <f t="shared" si="60"/>
        <v>0.78342256870443028</v>
      </c>
    </row>
    <row r="1969" spans="1:23">
      <c r="A1969">
        <f t="shared" si="61"/>
        <v>2054</v>
      </c>
      <c r="B1969" s="99">
        <v>44408</v>
      </c>
      <c r="C1969" s="23">
        <v>204</v>
      </c>
      <c r="D1969" s="23">
        <v>5</v>
      </c>
      <c r="E1969" s="98" t="s">
        <v>49</v>
      </c>
      <c r="F1969" s="98" t="s">
        <v>948</v>
      </c>
      <c r="G1969" s="98" t="s">
        <v>4120</v>
      </c>
      <c r="H1969" s="98" t="s">
        <v>949</v>
      </c>
      <c r="I1969" s="98" t="s">
        <v>6215</v>
      </c>
      <c r="J1969" s="99">
        <v>46462</v>
      </c>
      <c r="K1969" s="107">
        <v>50000000</v>
      </c>
      <c r="L1969" s="98" t="s">
        <v>4509</v>
      </c>
      <c r="M1969" s="23">
        <v>2520</v>
      </c>
      <c r="N1969" s="23">
        <v>1</v>
      </c>
      <c r="O1969" s="107">
        <v>0</v>
      </c>
      <c r="P1969" s="23">
        <v>180</v>
      </c>
      <c r="Q1969" s="23">
        <v>2</v>
      </c>
      <c r="R1969" s="23">
        <v>2</v>
      </c>
      <c r="S1969" s="23">
        <v>1.7399999999999999E-2</v>
      </c>
      <c r="T1969" s="47">
        <v>50</v>
      </c>
      <c r="U1969" s="98" t="s">
        <v>4510</v>
      </c>
      <c r="V1969" s="98" t="s">
        <v>3139</v>
      </c>
      <c r="W1969" s="69">
        <f t="shared" si="60"/>
        <v>0.31988508987732578</v>
      </c>
    </row>
    <row r="1970" spans="1:23">
      <c r="A1970">
        <f t="shared" si="61"/>
        <v>1690</v>
      </c>
      <c r="B1970" s="99">
        <v>44408</v>
      </c>
      <c r="C1970" s="23">
        <v>205</v>
      </c>
      <c r="D1970" s="23">
        <v>5</v>
      </c>
      <c r="E1970" s="98" t="s">
        <v>49</v>
      </c>
      <c r="F1970" s="98" t="s">
        <v>948</v>
      </c>
      <c r="G1970" s="98" t="s">
        <v>4120</v>
      </c>
      <c r="H1970" s="98" t="s">
        <v>949</v>
      </c>
      <c r="I1970" s="98" t="s">
        <v>10304</v>
      </c>
      <c r="J1970" s="99">
        <v>46098</v>
      </c>
      <c r="K1970" s="107">
        <v>15000000</v>
      </c>
      <c r="L1970" s="98" t="s">
        <v>4511</v>
      </c>
      <c r="M1970" s="23">
        <v>2160</v>
      </c>
      <c r="N1970" s="23">
        <v>1</v>
      </c>
      <c r="O1970" s="107">
        <v>0</v>
      </c>
      <c r="P1970" s="23">
        <v>360</v>
      </c>
      <c r="Q1970" s="23">
        <v>2</v>
      </c>
      <c r="R1970" s="23">
        <v>2</v>
      </c>
      <c r="S1970" s="23">
        <v>1E-3</v>
      </c>
      <c r="T1970" s="47">
        <v>15</v>
      </c>
      <c r="U1970" s="98" t="s">
        <v>957</v>
      </c>
      <c r="V1970" s="98" t="s">
        <v>3139</v>
      </c>
      <c r="W1970" s="69">
        <f t="shared" si="60"/>
        <v>7.8958977881112058E-2</v>
      </c>
    </row>
    <row r="1971" spans="1:23">
      <c r="A1971">
        <f t="shared" si="61"/>
        <v>1691</v>
      </c>
      <c r="B1971" s="99">
        <v>44408</v>
      </c>
      <c r="C1971" s="23">
        <v>206</v>
      </c>
      <c r="D1971" s="23">
        <v>5</v>
      </c>
      <c r="E1971" s="98" t="s">
        <v>49</v>
      </c>
      <c r="F1971" s="98" t="s">
        <v>948</v>
      </c>
      <c r="G1971" s="98" t="s">
        <v>4120</v>
      </c>
      <c r="H1971" s="98" t="s">
        <v>949</v>
      </c>
      <c r="I1971" s="98" t="s">
        <v>10288</v>
      </c>
      <c r="J1971" s="99">
        <v>46099</v>
      </c>
      <c r="K1971" s="107">
        <v>30000000</v>
      </c>
      <c r="L1971" s="98" t="s">
        <v>4512</v>
      </c>
      <c r="M1971" s="23">
        <v>2160</v>
      </c>
      <c r="N1971" s="23">
        <v>1</v>
      </c>
      <c r="O1971" s="107">
        <v>0</v>
      </c>
      <c r="P1971" s="23">
        <v>180</v>
      </c>
      <c r="Q1971" s="23">
        <v>2</v>
      </c>
      <c r="R1971" s="23">
        <v>2</v>
      </c>
      <c r="S1971" s="23">
        <v>1E-3</v>
      </c>
      <c r="T1971" s="47">
        <v>30</v>
      </c>
      <c r="U1971" s="98" t="s">
        <v>4513</v>
      </c>
      <c r="V1971" s="98" t="s">
        <v>3139</v>
      </c>
      <c r="W1971" s="69">
        <f t="shared" si="60"/>
        <v>0.15801139833959824</v>
      </c>
    </row>
    <row r="1972" spans="1:23">
      <c r="A1972">
        <f t="shared" si="61"/>
        <v>1691</v>
      </c>
      <c r="B1972" s="99">
        <v>44408</v>
      </c>
      <c r="C1972" s="23">
        <v>207</v>
      </c>
      <c r="D1972" s="23">
        <v>5</v>
      </c>
      <c r="E1972" s="98" t="s">
        <v>49</v>
      </c>
      <c r="F1972" s="98" t="s">
        <v>948</v>
      </c>
      <c r="G1972" s="98" t="s">
        <v>4120</v>
      </c>
      <c r="H1972" s="98" t="s">
        <v>949</v>
      </c>
      <c r="I1972" s="98" t="s">
        <v>10288</v>
      </c>
      <c r="J1972" s="99">
        <v>46099</v>
      </c>
      <c r="K1972" s="107">
        <v>20000000</v>
      </c>
      <c r="L1972" s="98" t="s">
        <v>4514</v>
      </c>
      <c r="M1972" s="23">
        <v>2160</v>
      </c>
      <c r="N1972" s="23">
        <v>2</v>
      </c>
      <c r="O1972" s="107">
        <v>59274363</v>
      </c>
      <c r="P1972" s="23">
        <v>180</v>
      </c>
      <c r="Q1972" s="23">
        <v>2</v>
      </c>
      <c r="R1972" s="23">
        <v>2</v>
      </c>
      <c r="S1972" s="23">
        <v>1E-3</v>
      </c>
      <c r="T1972" s="47">
        <v>20</v>
      </c>
      <c r="U1972" s="98" t="s">
        <v>4515</v>
      </c>
      <c r="V1972" s="98" t="s">
        <v>3139</v>
      </c>
      <c r="W1972" s="69">
        <f t="shared" si="60"/>
        <v>0.10534093222639881</v>
      </c>
    </row>
    <row r="1973" spans="1:23">
      <c r="A1973">
        <f t="shared" si="61"/>
        <v>1691</v>
      </c>
      <c r="B1973" s="99">
        <v>44408</v>
      </c>
      <c r="C1973" s="23">
        <v>208</v>
      </c>
      <c r="D1973" s="23">
        <v>5</v>
      </c>
      <c r="E1973" s="98" t="s">
        <v>49</v>
      </c>
      <c r="F1973" s="98" t="s">
        <v>948</v>
      </c>
      <c r="G1973" s="98" t="s">
        <v>4120</v>
      </c>
      <c r="H1973" s="98" t="s">
        <v>949</v>
      </c>
      <c r="I1973" s="98" t="s">
        <v>10288</v>
      </c>
      <c r="J1973" s="99">
        <v>46099</v>
      </c>
      <c r="K1973" s="107">
        <v>20000000</v>
      </c>
      <c r="L1973" s="98" t="s">
        <v>4516</v>
      </c>
      <c r="M1973" s="23">
        <v>2160</v>
      </c>
      <c r="N1973" s="23">
        <v>2</v>
      </c>
      <c r="O1973" s="107">
        <v>59274363</v>
      </c>
      <c r="P1973" s="23">
        <v>180</v>
      </c>
      <c r="Q1973" s="23">
        <v>2</v>
      </c>
      <c r="R1973" s="23">
        <v>2</v>
      </c>
      <c r="S1973" s="23">
        <v>1E-3</v>
      </c>
      <c r="T1973" s="47">
        <v>20</v>
      </c>
      <c r="U1973" s="98" t="s">
        <v>954</v>
      </c>
      <c r="V1973" s="98" t="s">
        <v>3139</v>
      </c>
      <c r="W1973" s="69">
        <f t="shared" si="60"/>
        <v>0.10534093222639881</v>
      </c>
    </row>
    <row r="1974" spans="1:23">
      <c r="A1974">
        <f t="shared" si="61"/>
        <v>961</v>
      </c>
      <c r="B1974" s="99">
        <v>44408</v>
      </c>
      <c r="C1974" s="23">
        <v>209</v>
      </c>
      <c r="D1974" s="23">
        <v>5</v>
      </c>
      <c r="E1974" s="98" t="s">
        <v>49</v>
      </c>
      <c r="F1974" s="98" t="s">
        <v>948</v>
      </c>
      <c r="G1974" s="98" t="s">
        <v>4120</v>
      </c>
      <c r="H1974" s="98" t="s">
        <v>949</v>
      </c>
      <c r="I1974" s="98" t="s">
        <v>10288</v>
      </c>
      <c r="J1974" s="99">
        <v>45369</v>
      </c>
      <c r="K1974" s="107">
        <v>15000000</v>
      </c>
      <c r="L1974" s="98" t="s">
        <v>4517</v>
      </c>
      <c r="M1974" s="23">
        <v>1440</v>
      </c>
      <c r="N1974" s="23">
        <v>1</v>
      </c>
      <c r="O1974" s="107">
        <v>0</v>
      </c>
      <c r="P1974" s="23">
        <v>360</v>
      </c>
      <c r="Q1974" s="23">
        <v>2</v>
      </c>
      <c r="R1974" s="23">
        <v>2</v>
      </c>
      <c r="S1974" s="23">
        <v>2.7400000000000001E-2</v>
      </c>
      <c r="T1974" s="47">
        <v>11.25</v>
      </c>
      <c r="U1974" s="98" t="s">
        <v>957</v>
      </c>
      <c r="V1974" s="98" t="s">
        <v>3139</v>
      </c>
      <c r="W1974" s="69">
        <f t="shared" si="60"/>
        <v>3.3674368821190244E-2</v>
      </c>
    </row>
    <row r="1975" spans="1:23">
      <c r="A1975">
        <f t="shared" si="61"/>
        <v>1332</v>
      </c>
      <c r="B1975" s="99">
        <v>44408</v>
      </c>
      <c r="C1975" s="23">
        <v>210</v>
      </c>
      <c r="D1975" s="23">
        <v>5</v>
      </c>
      <c r="E1975" s="98" t="s">
        <v>49</v>
      </c>
      <c r="F1975" s="98" t="s">
        <v>948</v>
      </c>
      <c r="G1975" s="98" t="s">
        <v>4120</v>
      </c>
      <c r="H1975" s="98" t="s">
        <v>949</v>
      </c>
      <c r="I1975" s="98" t="s">
        <v>10052</v>
      </c>
      <c r="J1975" s="99">
        <v>45740</v>
      </c>
      <c r="K1975" s="107">
        <v>10000000</v>
      </c>
      <c r="L1975" s="98" t="s">
        <v>4518</v>
      </c>
      <c r="M1975" s="23">
        <v>1800</v>
      </c>
      <c r="N1975" s="23">
        <v>1</v>
      </c>
      <c r="O1975" s="107">
        <v>0</v>
      </c>
      <c r="P1975" s="23">
        <v>360</v>
      </c>
      <c r="Q1975" s="23">
        <v>2</v>
      </c>
      <c r="R1975" s="23">
        <v>2</v>
      </c>
      <c r="S1975" s="23">
        <v>1E-3</v>
      </c>
      <c r="T1975" s="47">
        <v>10</v>
      </c>
      <c r="U1975" s="98" t="s">
        <v>1004</v>
      </c>
      <c r="V1975" s="98" t="s">
        <v>3139</v>
      </c>
      <c r="W1975" s="69">
        <f t="shared" si="60"/>
        <v>4.1488504354099121E-2</v>
      </c>
    </row>
    <row r="1976" spans="1:23">
      <c r="A1976">
        <f t="shared" si="61"/>
        <v>1697</v>
      </c>
      <c r="B1976" s="99">
        <v>44408</v>
      </c>
      <c r="C1976" s="23">
        <v>211</v>
      </c>
      <c r="D1976" s="23">
        <v>5</v>
      </c>
      <c r="E1976" s="98" t="s">
        <v>49</v>
      </c>
      <c r="F1976" s="98" t="s">
        <v>948</v>
      </c>
      <c r="G1976" s="98" t="s">
        <v>4120</v>
      </c>
      <c r="H1976" s="98" t="s">
        <v>949</v>
      </c>
      <c r="I1976" s="98" t="s">
        <v>10052</v>
      </c>
      <c r="J1976" s="99">
        <v>46105</v>
      </c>
      <c r="K1976" s="107">
        <v>25000000</v>
      </c>
      <c r="L1976" s="98" t="s">
        <v>4519</v>
      </c>
      <c r="M1976" s="23">
        <v>2160</v>
      </c>
      <c r="N1976" s="23">
        <v>2</v>
      </c>
      <c r="O1976" s="107">
        <v>148672000</v>
      </c>
      <c r="P1976" s="23">
        <v>360</v>
      </c>
      <c r="Q1976" s="23">
        <v>2</v>
      </c>
      <c r="R1976" s="23">
        <v>2</v>
      </c>
      <c r="S1976" s="23">
        <v>1E-3</v>
      </c>
      <c r="T1976" s="47">
        <v>25</v>
      </c>
      <c r="U1976" s="98" t="s">
        <v>957</v>
      </c>
      <c r="V1976" s="98" t="s">
        <v>3139</v>
      </c>
      <c r="W1976" s="69">
        <f t="shared" si="60"/>
        <v>0.13214337816986899</v>
      </c>
    </row>
    <row r="1977" spans="1:23">
      <c r="A1977">
        <f t="shared" si="61"/>
        <v>1335</v>
      </c>
      <c r="B1977" s="99">
        <v>44408</v>
      </c>
      <c r="C1977" s="23">
        <v>212</v>
      </c>
      <c r="D1977" s="23">
        <v>5</v>
      </c>
      <c r="E1977" s="98" t="s">
        <v>49</v>
      </c>
      <c r="F1977" s="98" t="s">
        <v>948</v>
      </c>
      <c r="G1977" s="98" t="s">
        <v>4120</v>
      </c>
      <c r="H1977" s="98" t="s">
        <v>949</v>
      </c>
      <c r="I1977" s="98" t="s">
        <v>10419</v>
      </c>
      <c r="J1977" s="99">
        <v>45743</v>
      </c>
      <c r="K1977" s="107">
        <v>20000000</v>
      </c>
      <c r="L1977" s="98" t="s">
        <v>4520</v>
      </c>
      <c r="M1977" s="23">
        <v>1800</v>
      </c>
      <c r="N1977" s="23">
        <v>1</v>
      </c>
      <c r="O1977" s="107">
        <v>0</v>
      </c>
      <c r="P1977" s="23">
        <v>180</v>
      </c>
      <c r="Q1977" s="23">
        <v>2</v>
      </c>
      <c r="R1977" s="23">
        <v>2</v>
      </c>
      <c r="S1977" s="23">
        <v>1E-3</v>
      </c>
      <c r="T1977" s="47">
        <v>20</v>
      </c>
      <c r="U1977" s="98" t="s">
        <v>1213</v>
      </c>
      <c r="V1977" s="98" t="s">
        <v>3139</v>
      </c>
      <c r="W1977" s="69">
        <f t="shared" si="60"/>
        <v>8.3163893862946439E-2</v>
      </c>
    </row>
    <row r="1978" spans="1:23">
      <c r="A1978">
        <f t="shared" si="61"/>
        <v>3165</v>
      </c>
      <c r="B1978" s="99">
        <v>44408</v>
      </c>
      <c r="C1978" s="23">
        <v>213</v>
      </c>
      <c r="D1978" s="23">
        <v>5</v>
      </c>
      <c r="E1978" s="98" t="s">
        <v>49</v>
      </c>
      <c r="F1978" s="98" t="s">
        <v>948</v>
      </c>
      <c r="G1978" s="98" t="s">
        <v>4120</v>
      </c>
      <c r="H1978" s="98" t="s">
        <v>949</v>
      </c>
      <c r="I1978" s="98" t="s">
        <v>6463</v>
      </c>
      <c r="J1978" s="99">
        <v>47573</v>
      </c>
      <c r="K1978" s="107">
        <v>130000000</v>
      </c>
      <c r="L1978" s="98" t="s">
        <v>4521</v>
      </c>
      <c r="M1978" s="23">
        <v>3600</v>
      </c>
      <c r="N1978" s="23">
        <v>2</v>
      </c>
      <c r="O1978" s="107">
        <v>294560000</v>
      </c>
      <c r="P1978" s="23">
        <v>180</v>
      </c>
      <c r="Q1978" s="23">
        <v>2</v>
      </c>
      <c r="R1978" s="23">
        <v>2</v>
      </c>
      <c r="S1978" s="23">
        <v>1E-3</v>
      </c>
      <c r="T1978" s="47">
        <v>130</v>
      </c>
      <c r="U1978" s="98" t="s">
        <v>1027</v>
      </c>
      <c r="V1978" s="98" t="s">
        <v>3139</v>
      </c>
      <c r="W1978" s="69">
        <f t="shared" si="60"/>
        <v>1.2815649486857419</v>
      </c>
    </row>
    <row r="1979" spans="1:23">
      <c r="A1979">
        <f t="shared" si="61"/>
        <v>2069</v>
      </c>
      <c r="B1979" s="99">
        <v>44408</v>
      </c>
      <c r="C1979" s="23">
        <v>214</v>
      </c>
      <c r="D1979" s="23">
        <v>5</v>
      </c>
      <c r="E1979" s="98" t="s">
        <v>49</v>
      </c>
      <c r="F1979" s="98" t="s">
        <v>948</v>
      </c>
      <c r="G1979" s="98" t="s">
        <v>4120</v>
      </c>
      <c r="H1979" s="98" t="s">
        <v>949</v>
      </c>
      <c r="I1979" s="98" t="s">
        <v>6463</v>
      </c>
      <c r="J1979" s="99">
        <v>46477</v>
      </c>
      <c r="K1979" s="107">
        <v>30000000</v>
      </c>
      <c r="L1979" s="98" t="s">
        <v>4522</v>
      </c>
      <c r="M1979" s="23">
        <v>2520</v>
      </c>
      <c r="N1979" s="23">
        <v>1</v>
      </c>
      <c r="O1979" s="107">
        <v>0</v>
      </c>
      <c r="P1979" s="23">
        <v>360</v>
      </c>
      <c r="Q1979" s="23">
        <v>2</v>
      </c>
      <c r="R1979" s="23">
        <v>2</v>
      </c>
      <c r="S1979" s="23">
        <v>1E-3</v>
      </c>
      <c r="T1979" s="47">
        <v>25.714286000000001</v>
      </c>
      <c r="U1979" s="98" t="s">
        <v>4523</v>
      </c>
      <c r="V1979" s="98" t="s">
        <v>3139</v>
      </c>
      <c r="W1979" s="69">
        <f t="shared" si="60"/>
        <v>0.16571373834441255</v>
      </c>
    </row>
    <row r="1980" spans="1:23">
      <c r="A1980">
        <f t="shared" si="61"/>
        <v>3193</v>
      </c>
      <c r="B1980" s="99">
        <v>44408</v>
      </c>
      <c r="C1980" s="23">
        <v>215</v>
      </c>
      <c r="D1980" s="23">
        <v>5</v>
      </c>
      <c r="E1980" s="98" t="s">
        <v>49</v>
      </c>
      <c r="F1980" s="98" t="s">
        <v>948</v>
      </c>
      <c r="G1980" s="98" t="s">
        <v>4120</v>
      </c>
      <c r="H1980" s="98" t="s">
        <v>949</v>
      </c>
      <c r="I1980" s="98" t="s">
        <v>6722</v>
      </c>
      <c r="J1980" s="99">
        <v>47601</v>
      </c>
      <c r="K1980" s="107">
        <v>30000000</v>
      </c>
      <c r="L1980" s="98" t="s">
        <v>4524</v>
      </c>
      <c r="M1980" s="23">
        <v>3600</v>
      </c>
      <c r="N1980" s="23">
        <v>1</v>
      </c>
      <c r="O1980" s="107">
        <v>0</v>
      </c>
      <c r="P1980" s="23">
        <v>360</v>
      </c>
      <c r="Q1980" s="23">
        <v>2</v>
      </c>
      <c r="R1980" s="23">
        <v>2</v>
      </c>
      <c r="S1980" s="23">
        <v>1E-3</v>
      </c>
      <c r="T1980" s="47">
        <v>27</v>
      </c>
      <c r="U1980" s="98" t="s">
        <v>1027</v>
      </c>
      <c r="V1980" s="98" t="s">
        <v>3139</v>
      </c>
      <c r="W1980" s="69">
        <f t="shared" si="60"/>
        <v>0.26852593459994289</v>
      </c>
    </row>
    <row r="1981" spans="1:23">
      <c r="A1981">
        <f t="shared" si="61"/>
        <v>2106</v>
      </c>
      <c r="B1981" s="99">
        <v>44408</v>
      </c>
      <c r="C1981" s="23">
        <v>216</v>
      </c>
      <c r="D1981" s="23">
        <v>5</v>
      </c>
      <c r="E1981" s="98" t="s">
        <v>49</v>
      </c>
      <c r="F1981" s="98" t="s">
        <v>948</v>
      </c>
      <c r="G1981" s="98" t="s">
        <v>4120</v>
      </c>
      <c r="H1981" s="98" t="s">
        <v>949</v>
      </c>
      <c r="I1981" s="98" t="s">
        <v>10420</v>
      </c>
      <c r="J1981" s="99">
        <v>46514</v>
      </c>
      <c r="K1981" s="107">
        <v>24000000</v>
      </c>
      <c r="L1981" s="98" t="s">
        <v>4525</v>
      </c>
      <c r="M1981" s="23">
        <v>2520</v>
      </c>
      <c r="N1981" s="23">
        <v>1</v>
      </c>
      <c r="O1981" s="107">
        <v>0</v>
      </c>
      <c r="P1981" s="23">
        <v>180</v>
      </c>
      <c r="Q1981" s="23">
        <v>2</v>
      </c>
      <c r="R1981" s="23">
        <v>2</v>
      </c>
      <c r="S1981" s="23">
        <v>1E-3</v>
      </c>
      <c r="T1981" s="47">
        <v>24</v>
      </c>
      <c r="U1981" s="98" t="s">
        <v>1063</v>
      </c>
      <c r="V1981" s="98" t="s">
        <v>3139</v>
      </c>
      <c r="W1981" s="69">
        <f t="shared" si="60"/>
        <v>0.15743205435987881</v>
      </c>
    </row>
    <row r="1982" spans="1:23">
      <c r="A1982">
        <f t="shared" si="61"/>
        <v>1383</v>
      </c>
      <c r="B1982" s="99">
        <v>44408</v>
      </c>
      <c r="C1982" s="23">
        <v>217</v>
      </c>
      <c r="D1982" s="23">
        <v>5</v>
      </c>
      <c r="E1982" s="98" t="s">
        <v>49</v>
      </c>
      <c r="F1982" s="98" t="s">
        <v>948</v>
      </c>
      <c r="G1982" s="98" t="s">
        <v>4120</v>
      </c>
      <c r="H1982" s="98" t="s">
        <v>949</v>
      </c>
      <c r="I1982" s="98" t="s">
        <v>10421</v>
      </c>
      <c r="J1982" s="99">
        <v>45791</v>
      </c>
      <c r="K1982" s="107">
        <v>20000000</v>
      </c>
      <c r="L1982" s="98" t="s">
        <v>4526</v>
      </c>
      <c r="M1982" s="23">
        <v>1800</v>
      </c>
      <c r="N1982" s="23">
        <v>1</v>
      </c>
      <c r="O1982" s="107">
        <v>0</v>
      </c>
      <c r="P1982" s="23">
        <v>360</v>
      </c>
      <c r="Q1982" s="23">
        <v>2</v>
      </c>
      <c r="R1982" s="23">
        <v>2</v>
      </c>
      <c r="S1982" s="23">
        <v>2.7900000000000001E-2</v>
      </c>
      <c r="T1982" s="47">
        <v>20</v>
      </c>
      <c r="U1982" s="98" t="s">
        <v>1004</v>
      </c>
      <c r="V1982" s="98" t="s">
        <v>3139</v>
      </c>
      <c r="W1982" s="69">
        <f t="shared" si="60"/>
        <v>8.615405633891754E-2</v>
      </c>
    </row>
    <row r="1983" spans="1:23">
      <c r="A1983">
        <f t="shared" si="61"/>
        <v>1749</v>
      </c>
      <c r="B1983" s="99">
        <v>44408</v>
      </c>
      <c r="C1983" s="23">
        <v>218</v>
      </c>
      <c r="D1983" s="23">
        <v>5</v>
      </c>
      <c r="E1983" s="98" t="s">
        <v>49</v>
      </c>
      <c r="F1983" s="98" t="s">
        <v>948</v>
      </c>
      <c r="G1983" s="98" t="s">
        <v>4120</v>
      </c>
      <c r="H1983" s="98" t="s">
        <v>949</v>
      </c>
      <c r="I1983" s="98" t="s">
        <v>6742</v>
      </c>
      <c r="J1983" s="99">
        <v>46157</v>
      </c>
      <c r="K1983" s="107">
        <v>16000000</v>
      </c>
      <c r="L1983" s="98" t="s">
        <v>4527</v>
      </c>
      <c r="M1983" s="23">
        <v>2160</v>
      </c>
      <c r="N1983" s="23">
        <v>1</v>
      </c>
      <c r="O1983" s="107">
        <v>0</v>
      </c>
      <c r="P1983" s="23">
        <v>180</v>
      </c>
      <c r="Q1983" s="23">
        <v>2</v>
      </c>
      <c r="R1983" s="23">
        <v>2</v>
      </c>
      <c r="S1983" s="23">
        <v>1E-3</v>
      </c>
      <c r="T1983" s="47">
        <v>16</v>
      </c>
      <c r="U1983" s="98" t="s">
        <v>4528</v>
      </c>
      <c r="V1983" s="98" t="s">
        <v>3139</v>
      </c>
      <c r="W1983" s="69">
        <f t="shared" si="60"/>
        <v>8.716323617455779E-2</v>
      </c>
    </row>
    <row r="1984" spans="1:23">
      <c r="A1984">
        <f t="shared" si="61"/>
        <v>653</v>
      </c>
      <c r="B1984" s="99">
        <v>44408</v>
      </c>
      <c r="C1984" s="23">
        <v>219</v>
      </c>
      <c r="D1984" s="23">
        <v>5</v>
      </c>
      <c r="E1984" s="98" t="s">
        <v>49</v>
      </c>
      <c r="F1984" s="98" t="s">
        <v>948</v>
      </c>
      <c r="G1984" s="98" t="s">
        <v>4120</v>
      </c>
      <c r="H1984" s="98" t="s">
        <v>949</v>
      </c>
      <c r="I1984" s="98" t="s">
        <v>6742</v>
      </c>
      <c r="J1984" s="99">
        <v>45061</v>
      </c>
      <c r="K1984" s="107">
        <v>6000000</v>
      </c>
      <c r="L1984" s="98" t="s">
        <v>4529</v>
      </c>
      <c r="M1984" s="23">
        <v>1080</v>
      </c>
      <c r="N1984" s="23">
        <v>1</v>
      </c>
      <c r="O1984" s="107">
        <v>0</v>
      </c>
      <c r="P1984" s="23">
        <v>360</v>
      </c>
      <c r="Q1984" s="23">
        <v>2</v>
      </c>
      <c r="R1984" s="23">
        <v>2</v>
      </c>
      <c r="S1984" s="23">
        <v>1E-3</v>
      </c>
      <c r="T1984" s="47">
        <v>6</v>
      </c>
      <c r="U1984" s="98" t="s">
        <v>4530</v>
      </c>
      <c r="V1984" s="98" t="s">
        <v>3139</v>
      </c>
      <c r="W1984" s="69">
        <f t="shared" si="60"/>
        <v>1.2203600605057083E-2</v>
      </c>
    </row>
    <row r="1985" spans="1:23">
      <c r="A1985">
        <f t="shared" si="61"/>
        <v>1384</v>
      </c>
      <c r="B1985" s="99">
        <v>44408</v>
      </c>
      <c r="C1985" s="23">
        <v>220</v>
      </c>
      <c r="D1985" s="23">
        <v>5</v>
      </c>
      <c r="E1985" s="98" t="s">
        <v>49</v>
      </c>
      <c r="F1985" s="98" t="s">
        <v>948</v>
      </c>
      <c r="G1985" s="98" t="s">
        <v>4120</v>
      </c>
      <c r="H1985" s="98" t="s">
        <v>949</v>
      </c>
      <c r="I1985" s="98" t="s">
        <v>6742</v>
      </c>
      <c r="J1985" s="99">
        <v>45792</v>
      </c>
      <c r="K1985" s="107">
        <v>25000000</v>
      </c>
      <c r="L1985" s="98" t="s">
        <v>4531</v>
      </c>
      <c r="M1985" s="23">
        <v>1800</v>
      </c>
      <c r="N1985" s="23">
        <v>1</v>
      </c>
      <c r="O1985" s="107">
        <v>0</v>
      </c>
      <c r="P1985" s="23">
        <v>360</v>
      </c>
      <c r="Q1985" s="23">
        <v>2</v>
      </c>
      <c r="R1985" s="23">
        <v>2</v>
      </c>
      <c r="S1985" s="23">
        <v>1E-3</v>
      </c>
      <c r="T1985" s="47">
        <v>25</v>
      </c>
      <c r="U1985" s="98" t="s">
        <v>1139</v>
      </c>
      <c r="V1985" s="98" t="s">
        <v>3139</v>
      </c>
      <c r="W1985" s="69">
        <f t="shared" si="60"/>
        <v>0.10777043923812533</v>
      </c>
    </row>
    <row r="1986" spans="1:23">
      <c r="A1986">
        <f t="shared" si="61"/>
        <v>1395</v>
      </c>
      <c r="B1986" s="99">
        <v>44408</v>
      </c>
      <c r="C1986" s="23">
        <v>221</v>
      </c>
      <c r="D1986" s="23">
        <v>5</v>
      </c>
      <c r="E1986" s="98" t="s">
        <v>49</v>
      </c>
      <c r="F1986" s="98" t="s">
        <v>948</v>
      </c>
      <c r="G1986" s="98" t="s">
        <v>4120</v>
      </c>
      <c r="H1986" s="98" t="s">
        <v>949</v>
      </c>
      <c r="I1986" s="98" t="s">
        <v>10155</v>
      </c>
      <c r="J1986" s="99">
        <v>45803</v>
      </c>
      <c r="K1986" s="107">
        <v>10000000</v>
      </c>
      <c r="L1986" s="98" t="s">
        <v>4532</v>
      </c>
      <c r="M1986" s="23">
        <v>1800</v>
      </c>
      <c r="N1986" s="23">
        <v>1</v>
      </c>
      <c r="O1986" s="107">
        <v>0</v>
      </c>
      <c r="P1986" s="23">
        <v>360</v>
      </c>
      <c r="Q1986" s="23">
        <v>2</v>
      </c>
      <c r="R1986" s="23">
        <v>2</v>
      </c>
      <c r="S1986" s="23">
        <v>1E-3</v>
      </c>
      <c r="T1986" s="47">
        <v>10</v>
      </c>
      <c r="U1986" s="98" t="s">
        <v>1004</v>
      </c>
      <c r="V1986" s="98" t="s">
        <v>3139</v>
      </c>
      <c r="W1986" s="69">
        <f t="shared" ref="W1986:W2049" si="62">+T1986/SUM($T$2:$T$5848)*A1986</f>
        <v>4.3450798478955159E-2</v>
      </c>
    </row>
    <row r="1987" spans="1:23">
      <c r="A1987">
        <f t="shared" ref="A1987:A2050" si="63">+J1987-B1987</f>
        <v>3223</v>
      </c>
      <c r="B1987" s="99">
        <v>44408</v>
      </c>
      <c r="C1987" s="23">
        <v>222</v>
      </c>
      <c r="D1987" s="23">
        <v>5</v>
      </c>
      <c r="E1987" s="98" t="s">
        <v>49</v>
      </c>
      <c r="F1987" s="98" t="s">
        <v>948</v>
      </c>
      <c r="G1987" s="98" t="s">
        <v>4120</v>
      </c>
      <c r="H1987" s="98" t="s">
        <v>949</v>
      </c>
      <c r="I1987" s="98" t="s">
        <v>10422</v>
      </c>
      <c r="J1987" s="99">
        <v>47631</v>
      </c>
      <c r="K1987" s="107">
        <v>122000000</v>
      </c>
      <c r="L1987" s="98" t="s">
        <v>4533</v>
      </c>
      <c r="M1987" s="23">
        <v>3600</v>
      </c>
      <c r="N1987" s="23">
        <v>2</v>
      </c>
      <c r="O1987" s="107">
        <v>284648000</v>
      </c>
      <c r="P1987" s="23">
        <v>180</v>
      </c>
      <c r="Q1987" s="23">
        <v>2</v>
      </c>
      <c r="R1987" s="23">
        <v>2</v>
      </c>
      <c r="S1987" s="23">
        <v>1E-3</v>
      </c>
      <c r="T1987" s="47">
        <v>122</v>
      </c>
      <c r="U1987" s="98" t="s">
        <v>4534</v>
      </c>
      <c r="V1987" s="98" t="s">
        <v>3139</v>
      </c>
      <c r="W1987" s="69">
        <f t="shared" si="62"/>
        <v>1.2247394026319744</v>
      </c>
    </row>
    <row r="1988" spans="1:23">
      <c r="A1988">
        <f t="shared" si="63"/>
        <v>1397</v>
      </c>
      <c r="B1988" s="99">
        <v>44408</v>
      </c>
      <c r="C1988" s="23">
        <v>223</v>
      </c>
      <c r="D1988" s="23">
        <v>5</v>
      </c>
      <c r="E1988" s="98" t="s">
        <v>49</v>
      </c>
      <c r="F1988" s="98" t="s">
        <v>948</v>
      </c>
      <c r="G1988" s="98" t="s">
        <v>4120</v>
      </c>
      <c r="H1988" s="98" t="s">
        <v>949</v>
      </c>
      <c r="I1988" s="98" t="s">
        <v>10422</v>
      </c>
      <c r="J1988" s="99">
        <v>45805</v>
      </c>
      <c r="K1988" s="107">
        <v>200000000</v>
      </c>
      <c r="L1988" s="98" t="s">
        <v>4535</v>
      </c>
      <c r="M1988" s="23">
        <v>1800</v>
      </c>
      <c r="N1988" s="23">
        <v>2</v>
      </c>
      <c r="O1988" s="107">
        <v>887264400</v>
      </c>
      <c r="P1988" s="23">
        <v>180</v>
      </c>
      <c r="Q1988" s="23">
        <v>2</v>
      </c>
      <c r="R1988" s="23">
        <v>2</v>
      </c>
      <c r="S1988" s="23">
        <v>2.87E-2</v>
      </c>
      <c r="T1988" s="47">
        <v>200</v>
      </c>
      <c r="U1988" s="98" t="s">
        <v>4536</v>
      </c>
      <c r="V1988" s="98" t="s">
        <v>3139</v>
      </c>
      <c r="W1988" s="69">
        <f t="shared" si="62"/>
        <v>0.87026187061075777</v>
      </c>
    </row>
    <row r="1989" spans="1:23">
      <c r="A1989">
        <f t="shared" si="63"/>
        <v>1762</v>
      </c>
      <c r="B1989" s="99">
        <v>44408</v>
      </c>
      <c r="C1989" s="23">
        <v>224</v>
      </c>
      <c r="D1989" s="23">
        <v>5</v>
      </c>
      <c r="E1989" s="98" t="s">
        <v>49</v>
      </c>
      <c r="F1989" s="98" t="s">
        <v>948</v>
      </c>
      <c r="G1989" s="98" t="s">
        <v>4120</v>
      </c>
      <c r="H1989" s="98" t="s">
        <v>949</v>
      </c>
      <c r="I1989" s="98" t="s">
        <v>10422</v>
      </c>
      <c r="J1989" s="99">
        <v>46170</v>
      </c>
      <c r="K1989" s="107">
        <v>100000000</v>
      </c>
      <c r="L1989" s="98" t="s">
        <v>4537</v>
      </c>
      <c r="M1989" s="23">
        <v>2160</v>
      </c>
      <c r="N1989" s="23">
        <v>2</v>
      </c>
      <c r="O1989" s="107">
        <v>1427206666</v>
      </c>
      <c r="P1989" s="23">
        <v>360</v>
      </c>
      <c r="Q1989" s="23">
        <v>2</v>
      </c>
      <c r="R1989" s="23">
        <v>2</v>
      </c>
      <c r="S1989" s="23">
        <v>2.87E-2</v>
      </c>
      <c r="T1989" s="47">
        <v>100</v>
      </c>
      <c r="U1989" s="98" t="s">
        <v>4536</v>
      </c>
      <c r="V1989" s="98" t="s">
        <v>3139</v>
      </c>
      <c r="W1989" s="69">
        <f t="shared" si="62"/>
        <v>0.54881940444386368</v>
      </c>
    </row>
    <row r="1990" spans="1:23">
      <c r="A1990">
        <f t="shared" si="63"/>
        <v>2493</v>
      </c>
      <c r="B1990" s="99">
        <v>44408</v>
      </c>
      <c r="C1990" s="23">
        <v>225</v>
      </c>
      <c r="D1990" s="23">
        <v>5</v>
      </c>
      <c r="E1990" s="98" t="s">
        <v>49</v>
      </c>
      <c r="F1990" s="98" t="s">
        <v>948</v>
      </c>
      <c r="G1990" s="98" t="s">
        <v>4120</v>
      </c>
      <c r="H1990" s="98" t="s">
        <v>949</v>
      </c>
      <c r="I1990" s="98" t="s">
        <v>10422</v>
      </c>
      <c r="J1990" s="99">
        <v>46901</v>
      </c>
      <c r="K1990" s="107">
        <v>57000000</v>
      </c>
      <c r="L1990" s="98" t="s">
        <v>4538</v>
      </c>
      <c r="M1990" s="23">
        <v>2880</v>
      </c>
      <c r="N1990" s="23">
        <v>1</v>
      </c>
      <c r="O1990" s="107">
        <v>0</v>
      </c>
      <c r="P1990" s="23">
        <v>360</v>
      </c>
      <c r="Q1990" s="23">
        <v>2</v>
      </c>
      <c r="R1990" s="23">
        <v>2</v>
      </c>
      <c r="S1990" s="23">
        <v>1.8700000000000001E-2</v>
      </c>
      <c r="T1990" s="47">
        <v>57</v>
      </c>
      <c r="U1990" s="98" t="s">
        <v>1238</v>
      </c>
      <c r="V1990" s="98" t="s">
        <v>3139</v>
      </c>
      <c r="W1990" s="69">
        <f t="shared" si="62"/>
        <v>0.44260945624788578</v>
      </c>
    </row>
    <row r="1991" spans="1:23">
      <c r="A1991">
        <f t="shared" si="63"/>
        <v>1397</v>
      </c>
      <c r="B1991" s="99">
        <v>44408</v>
      </c>
      <c r="C1991" s="23">
        <v>226</v>
      </c>
      <c r="D1991" s="23">
        <v>5</v>
      </c>
      <c r="E1991" s="98" t="s">
        <v>49</v>
      </c>
      <c r="F1991" s="98" t="s">
        <v>948</v>
      </c>
      <c r="G1991" s="98" t="s">
        <v>4120</v>
      </c>
      <c r="H1991" s="98" t="s">
        <v>949</v>
      </c>
      <c r="I1991" s="98" t="s">
        <v>10422</v>
      </c>
      <c r="J1991" s="99">
        <v>45805</v>
      </c>
      <c r="K1991" s="107">
        <v>57000000</v>
      </c>
      <c r="L1991" s="98" t="s">
        <v>4539</v>
      </c>
      <c r="M1991" s="23">
        <v>1800</v>
      </c>
      <c r="N1991" s="23">
        <v>1</v>
      </c>
      <c r="O1991" s="107">
        <v>0</v>
      </c>
      <c r="P1991" s="23">
        <v>360</v>
      </c>
      <c r="Q1991" s="23">
        <v>2</v>
      </c>
      <c r="R1991" s="23">
        <v>2</v>
      </c>
      <c r="S1991" s="23">
        <v>2.87E-2</v>
      </c>
      <c r="T1991" s="47">
        <v>57</v>
      </c>
      <c r="U1991" s="98" t="s">
        <v>1004</v>
      </c>
      <c r="V1991" s="98" t="s">
        <v>3139</v>
      </c>
      <c r="W1991" s="69">
        <f t="shared" si="62"/>
        <v>0.24802463312406595</v>
      </c>
    </row>
    <row r="1992" spans="1:23">
      <c r="A1992">
        <f t="shared" si="63"/>
        <v>667</v>
      </c>
      <c r="B1992" s="99">
        <v>44408</v>
      </c>
      <c r="C1992" s="23">
        <v>227</v>
      </c>
      <c r="D1992" s="23">
        <v>5</v>
      </c>
      <c r="E1992" s="98" t="s">
        <v>49</v>
      </c>
      <c r="F1992" s="98" t="s">
        <v>948</v>
      </c>
      <c r="G1992" s="98" t="s">
        <v>4120</v>
      </c>
      <c r="H1992" s="98" t="s">
        <v>949</v>
      </c>
      <c r="I1992" s="98" t="s">
        <v>10156</v>
      </c>
      <c r="J1992" s="99">
        <v>45075</v>
      </c>
      <c r="K1992" s="107">
        <v>7000000</v>
      </c>
      <c r="L1992" s="98" t="s">
        <v>4540</v>
      </c>
      <c r="M1992" s="23">
        <v>1080</v>
      </c>
      <c r="N1992" s="23">
        <v>1</v>
      </c>
      <c r="O1992" s="107">
        <v>0</v>
      </c>
      <c r="P1992" s="23">
        <v>180</v>
      </c>
      <c r="Q1992" s="23">
        <v>2</v>
      </c>
      <c r="R1992" s="23">
        <v>2</v>
      </c>
      <c r="S1992" s="23">
        <v>1E-3</v>
      </c>
      <c r="T1992" s="47">
        <v>4.6666660000000002</v>
      </c>
      <c r="U1992" s="98" t="s">
        <v>1063</v>
      </c>
      <c r="V1992" s="98" t="s">
        <v>3139</v>
      </c>
      <c r="W1992" s="69">
        <f t="shared" si="62"/>
        <v>9.6951851429657853E-3</v>
      </c>
    </row>
    <row r="1993" spans="1:23">
      <c r="A1993">
        <f t="shared" si="63"/>
        <v>672</v>
      </c>
      <c r="B1993" s="99">
        <v>44408</v>
      </c>
      <c r="C1993" s="23">
        <v>228</v>
      </c>
      <c r="D1993" s="23">
        <v>5</v>
      </c>
      <c r="E1993" s="98" t="s">
        <v>49</v>
      </c>
      <c r="F1993" s="98" t="s">
        <v>948</v>
      </c>
      <c r="G1993" s="98" t="s">
        <v>4120</v>
      </c>
      <c r="H1993" s="98" t="s">
        <v>949</v>
      </c>
      <c r="I1993" s="98" t="s">
        <v>10423</v>
      </c>
      <c r="J1993" s="99">
        <v>45080</v>
      </c>
      <c r="K1993" s="107">
        <v>10000000</v>
      </c>
      <c r="L1993" s="98" t="s">
        <v>4541</v>
      </c>
      <c r="M1993" s="23">
        <v>1080</v>
      </c>
      <c r="N1993" s="23">
        <v>1</v>
      </c>
      <c r="O1993" s="107">
        <v>0</v>
      </c>
      <c r="P1993" s="23">
        <v>180</v>
      </c>
      <c r="Q1993" s="23">
        <v>2</v>
      </c>
      <c r="R1993" s="23">
        <v>2</v>
      </c>
      <c r="S1993" s="23">
        <v>1E-3</v>
      </c>
      <c r="T1993" s="47">
        <v>6.6666660000000002</v>
      </c>
      <c r="U1993" s="98" t="s">
        <v>1063</v>
      </c>
      <c r="V1993" s="98" t="s">
        <v>3139</v>
      </c>
      <c r="W1993" s="69">
        <f t="shared" si="62"/>
        <v>1.3954090159122681E-2</v>
      </c>
    </row>
    <row r="1994" spans="1:23">
      <c r="A1994">
        <f t="shared" si="63"/>
        <v>678</v>
      </c>
      <c r="B1994" s="99">
        <v>44408</v>
      </c>
      <c r="C1994" s="23">
        <v>229</v>
      </c>
      <c r="D1994" s="23">
        <v>5</v>
      </c>
      <c r="E1994" s="98" t="s">
        <v>49</v>
      </c>
      <c r="F1994" s="98" t="s">
        <v>948</v>
      </c>
      <c r="G1994" s="98" t="s">
        <v>4120</v>
      </c>
      <c r="H1994" s="98" t="s">
        <v>949</v>
      </c>
      <c r="I1994" s="98" t="s">
        <v>10424</v>
      </c>
      <c r="J1994" s="99">
        <v>45086</v>
      </c>
      <c r="K1994" s="107">
        <v>50000000</v>
      </c>
      <c r="L1994" s="98" t="s">
        <v>4542</v>
      </c>
      <c r="M1994" s="23">
        <v>1080</v>
      </c>
      <c r="N1994" s="23">
        <v>1</v>
      </c>
      <c r="O1994" s="107">
        <v>0</v>
      </c>
      <c r="P1994" s="23">
        <v>180</v>
      </c>
      <c r="Q1994" s="23">
        <v>2</v>
      </c>
      <c r="R1994" s="23">
        <v>2</v>
      </c>
      <c r="S1994" s="23">
        <v>1E-3</v>
      </c>
      <c r="T1994" s="47">
        <v>33.333334000000001</v>
      </c>
      <c r="U1994" s="98" t="s">
        <v>1063</v>
      </c>
      <c r="V1994" s="98" t="s">
        <v>3139</v>
      </c>
      <c r="W1994" s="69">
        <f t="shared" si="62"/>
        <v>7.0393409696354659E-2</v>
      </c>
    </row>
    <row r="1995" spans="1:23">
      <c r="A1995">
        <f t="shared" si="63"/>
        <v>1410</v>
      </c>
      <c r="B1995" s="99">
        <v>44408</v>
      </c>
      <c r="C1995" s="23">
        <v>230</v>
      </c>
      <c r="D1995" s="23">
        <v>5</v>
      </c>
      <c r="E1995" s="98" t="s">
        <v>49</v>
      </c>
      <c r="F1995" s="98" t="s">
        <v>948</v>
      </c>
      <c r="G1995" s="98" t="s">
        <v>4120</v>
      </c>
      <c r="H1995" s="98" t="s">
        <v>949</v>
      </c>
      <c r="I1995" s="98" t="s">
        <v>6242</v>
      </c>
      <c r="J1995" s="99">
        <v>45818</v>
      </c>
      <c r="K1995" s="107">
        <v>12000000</v>
      </c>
      <c r="L1995" s="98" t="s">
        <v>4543</v>
      </c>
      <c r="M1995" s="23">
        <v>1800</v>
      </c>
      <c r="N1995" s="23">
        <v>1</v>
      </c>
      <c r="O1995" s="107">
        <v>0</v>
      </c>
      <c r="P1995" s="23">
        <v>180</v>
      </c>
      <c r="Q1995" s="23">
        <v>2</v>
      </c>
      <c r="R1995" s="23">
        <v>2</v>
      </c>
      <c r="S1995" s="23">
        <v>1E-3</v>
      </c>
      <c r="T1995" s="47">
        <v>9.6</v>
      </c>
      <c r="U1995" s="98" t="s">
        <v>1063</v>
      </c>
      <c r="V1995" s="98" t="s">
        <v>3139</v>
      </c>
      <c r="W1995" s="69">
        <f t="shared" si="62"/>
        <v>4.2161290911192618E-2</v>
      </c>
    </row>
    <row r="1996" spans="1:23">
      <c r="A1996">
        <f t="shared" si="63"/>
        <v>201</v>
      </c>
      <c r="B1996" s="99">
        <v>44408</v>
      </c>
      <c r="C1996" s="23">
        <v>231</v>
      </c>
      <c r="D1996" s="23">
        <v>5</v>
      </c>
      <c r="E1996" s="98" t="s">
        <v>49</v>
      </c>
      <c r="F1996" s="98" t="s">
        <v>948</v>
      </c>
      <c r="G1996" s="98" t="s">
        <v>4120</v>
      </c>
      <c r="H1996" s="98" t="s">
        <v>949</v>
      </c>
      <c r="I1996" s="98" t="s">
        <v>6723</v>
      </c>
      <c r="J1996" s="99">
        <v>44609</v>
      </c>
      <c r="K1996" s="107">
        <v>30000000</v>
      </c>
      <c r="L1996" s="98" t="s">
        <v>4544</v>
      </c>
      <c r="M1996" s="23">
        <v>720</v>
      </c>
      <c r="N1996" s="23">
        <v>1</v>
      </c>
      <c r="O1996" s="107">
        <v>0</v>
      </c>
      <c r="P1996" s="23">
        <v>360</v>
      </c>
      <c r="Q1996" s="23">
        <v>2</v>
      </c>
      <c r="R1996" s="23">
        <v>2</v>
      </c>
      <c r="S1996" s="23">
        <v>2.93E-2</v>
      </c>
      <c r="T1996" s="47">
        <v>15</v>
      </c>
      <c r="U1996" s="98" t="s">
        <v>4530</v>
      </c>
      <c r="V1996" s="98" t="s">
        <v>3139</v>
      </c>
      <c r="W1996" s="69">
        <f t="shared" si="62"/>
        <v>9.3909790260967609E-3</v>
      </c>
    </row>
    <row r="1997" spans="1:23">
      <c r="A1997">
        <f t="shared" si="63"/>
        <v>2148</v>
      </c>
      <c r="B1997" s="99">
        <v>44408</v>
      </c>
      <c r="C1997" s="23">
        <v>232</v>
      </c>
      <c r="D1997" s="23">
        <v>5</v>
      </c>
      <c r="E1997" s="98" t="s">
        <v>49</v>
      </c>
      <c r="F1997" s="98" t="s">
        <v>948</v>
      </c>
      <c r="G1997" s="98" t="s">
        <v>4120</v>
      </c>
      <c r="H1997" s="98" t="s">
        <v>949</v>
      </c>
      <c r="I1997" s="98" t="s">
        <v>6788</v>
      </c>
      <c r="J1997" s="99">
        <v>46556</v>
      </c>
      <c r="K1997" s="107">
        <v>28000000</v>
      </c>
      <c r="L1997" s="98" t="s">
        <v>4545</v>
      </c>
      <c r="M1997" s="23">
        <v>2520</v>
      </c>
      <c r="N1997" s="23">
        <v>2</v>
      </c>
      <c r="O1997" s="107">
        <v>214140000</v>
      </c>
      <c r="P1997" s="23">
        <v>180</v>
      </c>
      <c r="Q1997" s="23">
        <v>2</v>
      </c>
      <c r="R1997" s="23">
        <v>2</v>
      </c>
      <c r="S1997" s="23">
        <v>1E-3</v>
      </c>
      <c r="T1997" s="47">
        <v>28</v>
      </c>
      <c r="U1997" s="98" t="s">
        <v>1020</v>
      </c>
      <c r="V1997" s="98" t="s">
        <v>3139</v>
      </c>
      <c r="W1997" s="69">
        <f t="shared" si="62"/>
        <v>0.1873336791195899</v>
      </c>
    </row>
    <row r="1998" spans="1:23">
      <c r="A1998">
        <f t="shared" si="63"/>
        <v>1784</v>
      </c>
      <c r="B1998" s="99">
        <v>44408</v>
      </c>
      <c r="C1998" s="23">
        <v>233</v>
      </c>
      <c r="D1998" s="23">
        <v>5</v>
      </c>
      <c r="E1998" s="98" t="s">
        <v>49</v>
      </c>
      <c r="F1998" s="98" t="s">
        <v>948</v>
      </c>
      <c r="G1998" s="98" t="s">
        <v>4120</v>
      </c>
      <c r="H1998" s="98" t="s">
        <v>949</v>
      </c>
      <c r="I1998" s="98" t="s">
        <v>7191</v>
      </c>
      <c r="J1998" s="99">
        <v>46192</v>
      </c>
      <c r="K1998" s="107">
        <v>30000000</v>
      </c>
      <c r="L1998" s="98" t="s">
        <v>4546</v>
      </c>
      <c r="M1998" s="23">
        <v>2160</v>
      </c>
      <c r="N1998" s="23">
        <v>1</v>
      </c>
      <c r="O1998" s="107">
        <v>0</v>
      </c>
      <c r="P1998" s="23">
        <v>360</v>
      </c>
      <c r="Q1998" s="23">
        <v>2</v>
      </c>
      <c r="R1998" s="23">
        <v>2</v>
      </c>
      <c r="S1998" s="23">
        <v>2.93E-2</v>
      </c>
      <c r="T1998" s="47">
        <v>30</v>
      </c>
      <c r="U1998" s="98" t="s">
        <v>1006</v>
      </c>
      <c r="V1998" s="98" t="s">
        <v>3139</v>
      </c>
      <c r="W1998" s="69">
        <f t="shared" si="62"/>
        <v>0.16670155803538925</v>
      </c>
    </row>
    <row r="1999" spans="1:23">
      <c r="A1999">
        <f t="shared" si="63"/>
        <v>1784</v>
      </c>
      <c r="B1999" s="99">
        <v>44408</v>
      </c>
      <c r="C1999" s="23">
        <v>234</v>
      </c>
      <c r="D1999" s="23">
        <v>5</v>
      </c>
      <c r="E1999" s="98" t="s">
        <v>49</v>
      </c>
      <c r="F1999" s="98" t="s">
        <v>948</v>
      </c>
      <c r="G1999" s="98" t="s">
        <v>4120</v>
      </c>
      <c r="H1999" s="98" t="s">
        <v>949</v>
      </c>
      <c r="I1999" s="98" t="s">
        <v>7191</v>
      </c>
      <c r="J1999" s="99">
        <v>46192</v>
      </c>
      <c r="K1999" s="107">
        <v>10000000</v>
      </c>
      <c r="L1999" s="98" t="s">
        <v>4547</v>
      </c>
      <c r="M1999" s="23">
        <v>2160</v>
      </c>
      <c r="N1999" s="23">
        <v>1</v>
      </c>
      <c r="O1999" s="107">
        <v>0</v>
      </c>
      <c r="P1999" s="23">
        <v>360</v>
      </c>
      <c r="Q1999" s="23">
        <v>2</v>
      </c>
      <c r="R1999" s="23">
        <v>2</v>
      </c>
      <c r="S1999" s="23">
        <v>1E-3</v>
      </c>
      <c r="T1999" s="47">
        <v>10</v>
      </c>
      <c r="U1999" s="98" t="s">
        <v>1004</v>
      </c>
      <c r="V1999" s="98" t="s">
        <v>3139</v>
      </c>
      <c r="W1999" s="69">
        <f t="shared" si="62"/>
        <v>5.5567186011796423E-2</v>
      </c>
    </row>
    <row r="2000" spans="1:23">
      <c r="A2000">
        <f t="shared" si="63"/>
        <v>875</v>
      </c>
      <c r="B2000" s="99">
        <v>44408</v>
      </c>
      <c r="C2000" s="23">
        <v>235</v>
      </c>
      <c r="D2000" s="23">
        <v>5</v>
      </c>
      <c r="E2000" s="98" t="s">
        <v>49</v>
      </c>
      <c r="F2000" s="98" t="s">
        <v>948</v>
      </c>
      <c r="G2000" s="98" t="s">
        <v>4120</v>
      </c>
      <c r="H2000" s="98" t="s">
        <v>949</v>
      </c>
      <c r="I2000" s="98" t="s">
        <v>9562</v>
      </c>
      <c r="J2000" s="99">
        <v>45283</v>
      </c>
      <c r="K2000" s="107">
        <v>10000000</v>
      </c>
      <c r="L2000" s="98" t="s">
        <v>4548</v>
      </c>
      <c r="M2000" s="23">
        <v>1080</v>
      </c>
      <c r="N2000" s="23">
        <v>1</v>
      </c>
      <c r="O2000" s="107">
        <v>0</v>
      </c>
      <c r="P2000" s="23">
        <v>180</v>
      </c>
      <c r="Q2000" s="23">
        <v>2</v>
      </c>
      <c r="R2000" s="23">
        <v>2</v>
      </c>
      <c r="S2000" s="23">
        <v>1E-3</v>
      </c>
      <c r="T2000" s="47">
        <v>6.6666679999999996</v>
      </c>
      <c r="U2000" s="98" t="s">
        <v>1063</v>
      </c>
      <c r="V2000" s="98" t="s">
        <v>3139</v>
      </c>
      <c r="W2000" s="69">
        <f t="shared" si="62"/>
        <v>1.8169393678841336E-2</v>
      </c>
    </row>
    <row r="2001" spans="1:23">
      <c r="A2001">
        <f t="shared" si="63"/>
        <v>1424</v>
      </c>
      <c r="B2001" s="99">
        <v>44408</v>
      </c>
      <c r="C2001" s="23">
        <v>236</v>
      </c>
      <c r="D2001" s="23">
        <v>5</v>
      </c>
      <c r="E2001" s="98" t="s">
        <v>49</v>
      </c>
      <c r="F2001" s="98" t="s">
        <v>948</v>
      </c>
      <c r="G2001" s="98" t="s">
        <v>4120</v>
      </c>
      <c r="H2001" s="98" t="s">
        <v>949</v>
      </c>
      <c r="I2001" s="98" t="s">
        <v>9743</v>
      </c>
      <c r="J2001" s="99">
        <v>45832</v>
      </c>
      <c r="K2001" s="107">
        <v>15000000</v>
      </c>
      <c r="L2001" s="98" t="s">
        <v>4549</v>
      </c>
      <c r="M2001" s="23">
        <v>1800</v>
      </c>
      <c r="N2001" s="23">
        <v>1</v>
      </c>
      <c r="O2001" s="107">
        <v>0</v>
      </c>
      <c r="P2001" s="23">
        <v>180</v>
      </c>
      <c r="Q2001" s="23">
        <v>2</v>
      </c>
      <c r="R2001" s="23">
        <v>2</v>
      </c>
      <c r="S2001" s="23">
        <v>1E-3</v>
      </c>
      <c r="T2001" s="47">
        <v>15</v>
      </c>
      <c r="U2001" s="98" t="s">
        <v>1004</v>
      </c>
      <c r="V2001" s="98" t="s">
        <v>3139</v>
      </c>
      <c r="W2001" s="69">
        <f t="shared" si="62"/>
        <v>6.6531115090357154E-2</v>
      </c>
    </row>
    <row r="2002" spans="1:23">
      <c r="A2002">
        <f t="shared" si="63"/>
        <v>699</v>
      </c>
      <c r="B2002" s="99">
        <v>44408</v>
      </c>
      <c r="C2002" s="23">
        <v>237</v>
      </c>
      <c r="D2002" s="23">
        <v>5</v>
      </c>
      <c r="E2002" s="98" t="s">
        <v>49</v>
      </c>
      <c r="F2002" s="98" t="s">
        <v>948</v>
      </c>
      <c r="G2002" s="98" t="s">
        <v>4120</v>
      </c>
      <c r="H2002" s="98" t="s">
        <v>949</v>
      </c>
      <c r="I2002" s="98" t="s">
        <v>6193</v>
      </c>
      <c r="J2002" s="99">
        <v>45107</v>
      </c>
      <c r="K2002" s="107">
        <v>10000000</v>
      </c>
      <c r="L2002" s="98" t="s">
        <v>4550</v>
      </c>
      <c r="M2002" s="23">
        <v>1080</v>
      </c>
      <c r="N2002" s="23">
        <v>1</v>
      </c>
      <c r="O2002" s="107">
        <v>0</v>
      </c>
      <c r="P2002" s="23">
        <v>180</v>
      </c>
      <c r="Q2002" s="23">
        <v>2</v>
      </c>
      <c r="R2002" s="23">
        <v>2</v>
      </c>
      <c r="S2002" s="23">
        <v>1E-3</v>
      </c>
      <c r="T2002" s="47">
        <v>8</v>
      </c>
      <c r="U2002" s="98" t="s">
        <v>4551</v>
      </c>
      <c r="V2002" s="98" t="s">
        <v>3139</v>
      </c>
      <c r="W2002" s="69">
        <f t="shared" si="62"/>
        <v>1.74176964225317E-2</v>
      </c>
    </row>
    <row r="2003" spans="1:23">
      <c r="A2003">
        <f t="shared" si="63"/>
        <v>1431</v>
      </c>
      <c r="B2003" s="99">
        <v>44408</v>
      </c>
      <c r="C2003" s="23">
        <v>238</v>
      </c>
      <c r="D2003" s="23">
        <v>5</v>
      </c>
      <c r="E2003" s="98" t="s">
        <v>49</v>
      </c>
      <c r="F2003" s="98" t="s">
        <v>948</v>
      </c>
      <c r="G2003" s="98" t="s">
        <v>4120</v>
      </c>
      <c r="H2003" s="98" t="s">
        <v>949</v>
      </c>
      <c r="I2003" s="98" t="s">
        <v>10056</v>
      </c>
      <c r="J2003" s="99">
        <v>45839</v>
      </c>
      <c r="K2003" s="107">
        <v>30000000</v>
      </c>
      <c r="L2003" s="98" t="s">
        <v>4552</v>
      </c>
      <c r="M2003" s="23">
        <v>1800</v>
      </c>
      <c r="N2003" s="23">
        <v>1</v>
      </c>
      <c r="O2003" s="107">
        <v>0</v>
      </c>
      <c r="P2003" s="23">
        <v>180</v>
      </c>
      <c r="Q2003" s="23">
        <v>2</v>
      </c>
      <c r="R2003" s="23">
        <v>2</v>
      </c>
      <c r="S2003" s="23">
        <v>1E-3</v>
      </c>
      <c r="T2003" s="47">
        <v>24</v>
      </c>
      <c r="U2003" s="98" t="s">
        <v>1221</v>
      </c>
      <c r="V2003" s="98" t="s">
        <v>3139</v>
      </c>
      <c r="W2003" s="69">
        <f t="shared" si="62"/>
        <v>0.10697306257786637</v>
      </c>
    </row>
    <row r="2004" spans="1:23">
      <c r="A2004">
        <f t="shared" si="63"/>
        <v>701</v>
      </c>
      <c r="B2004" s="99">
        <v>44408</v>
      </c>
      <c r="C2004" s="23">
        <v>239</v>
      </c>
      <c r="D2004" s="23">
        <v>5</v>
      </c>
      <c r="E2004" s="98" t="s">
        <v>49</v>
      </c>
      <c r="F2004" s="98" t="s">
        <v>948</v>
      </c>
      <c r="G2004" s="98" t="s">
        <v>4120</v>
      </c>
      <c r="H2004" s="98" t="s">
        <v>949</v>
      </c>
      <c r="I2004" s="98" t="s">
        <v>6048</v>
      </c>
      <c r="J2004" s="99">
        <v>45109</v>
      </c>
      <c r="K2004" s="107">
        <v>15000000</v>
      </c>
      <c r="L2004" s="98" t="s">
        <v>4553</v>
      </c>
      <c r="M2004" s="23">
        <v>1080</v>
      </c>
      <c r="N2004" s="23">
        <v>2</v>
      </c>
      <c r="O2004" s="107">
        <v>44571244</v>
      </c>
      <c r="P2004" s="23">
        <v>180</v>
      </c>
      <c r="Q2004" s="23">
        <v>2</v>
      </c>
      <c r="R2004" s="23">
        <v>2</v>
      </c>
      <c r="S2004" s="23">
        <v>1E-3</v>
      </c>
      <c r="T2004" s="47">
        <v>12</v>
      </c>
      <c r="U2004" s="98" t="s">
        <v>4554</v>
      </c>
      <c r="V2004" s="98" t="s">
        <v>3139</v>
      </c>
      <c r="W2004" s="69">
        <f t="shared" si="62"/>
        <v>2.6201298695696831E-2</v>
      </c>
    </row>
    <row r="2005" spans="1:23">
      <c r="A2005">
        <f t="shared" si="63"/>
        <v>2529</v>
      </c>
      <c r="B2005" s="99">
        <v>44408</v>
      </c>
      <c r="C2005" s="23">
        <v>240</v>
      </c>
      <c r="D2005" s="23">
        <v>5</v>
      </c>
      <c r="E2005" s="98" t="s">
        <v>49</v>
      </c>
      <c r="F2005" s="98" t="s">
        <v>948</v>
      </c>
      <c r="G2005" s="98" t="s">
        <v>4120</v>
      </c>
      <c r="H2005" s="98" t="s">
        <v>949</v>
      </c>
      <c r="I2005" s="98" t="s">
        <v>6963</v>
      </c>
      <c r="J2005" s="99">
        <v>46937</v>
      </c>
      <c r="K2005" s="107">
        <v>50000000</v>
      </c>
      <c r="L2005" s="98" t="s">
        <v>4555</v>
      </c>
      <c r="M2005" s="23">
        <v>2880</v>
      </c>
      <c r="N2005" s="23">
        <v>2</v>
      </c>
      <c r="O2005" s="107">
        <v>141000000</v>
      </c>
      <c r="P2005" s="23">
        <v>360</v>
      </c>
      <c r="Q2005" s="23">
        <v>2</v>
      </c>
      <c r="R2005" s="23">
        <v>2</v>
      </c>
      <c r="S2005" s="23">
        <v>1E-3</v>
      </c>
      <c r="T2005" s="47">
        <v>50</v>
      </c>
      <c r="U2005" s="98" t="s">
        <v>953</v>
      </c>
      <c r="V2005" s="98" t="s">
        <v>3139</v>
      </c>
      <c r="W2005" s="69">
        <f t="shared" si="62"/>
        <v>0.39386046363181931</v>
      </c>
    </row>
    <row r="2006" spans="1:23">
      <c r="A2006">
        <f t="shared" si="63"/>
        <v>705</v>
      </c>
      <c r="B2006" s="99">
        <v>44408</v>
      </c>
      <c r="C2006" s="23">
        <v>241</v>
      </c>
      <c r="D2006" s="23">
        <v>5</v>
      </c>
      <c r="E2006" s="98" t="s">
        <v>49</v>
      </c>
      <c r="F2006" s="98" t="s">
        <v>948</v>
      </c>
      <c r="G2006" s="98" t="s">
        <v>4120</v>
      </c>
      <c r="H2006" s="98" t="s">
        <v>949</v>
      </c>
      <c r="I2006" s="98" t="s">
        <v>10057</v>
      </c>
      <c r="J2006" s="99">
        <v>45113</v>
      </c>
      <c r="K2006" s="107">
        <v>12000000</v>
      </c>
      <c r="L2006" s="98" t="s">
        <v>4556</v>
      </c>
      <c r="M2006" s="23">
        <v>1080</v>
      </c>
      <c r="N2006" s="23">
        <v>1</v>
      </c>
      <c r="O2006" s="107">
        <v>0</v>
      </c>
      <c r="P2006" s="23">
        <v>180</v>
      </c>
      <c r="Q2006" s="23">
        <v>2</v>
      </c>
      <c r="R2006" s="23">
        <v>2</v>
      </c>
      <c r="S2006" s="23">
        <v>1E-3</v>
      </c>
      <c r="T2006" s="47">
        <v>8</v>
      </c>
      <c r="U2006" s="98" t="s">
        <v>4530</v>
      </c>
      <c r="V2006" s="98" t="s">
        <v>3139</v>
      </c>
      <c r="W2006" s="69">
        <f t="shared" si="62"/>
        <v>1.7567204546330258E-2</v>
      </c>
    </row>
    <row r="2007" spans="1:23">
      <c r="A2007">
        <f t="shared" si="63"/>
        <v>706</v>
      </c>
      <c r="B2007" s="99">
        <v>44408</v>
      </c>
      <c r="C2007" s="23">
        <v>242</v>
      </c>
      <c r="D2007" s="23">
        <v>5</v>
      </c>
      <c r="E2007" s="98" t="s">
        <v>49</v>
      </c>
      <c r="F2007" s="98" t="s">
        <v>948</v>
      </c>
      <c r="G2007" s="98" t="s">
        <v>4120</v>
      </c>
      <c r="H2007" s="98" t="s">
        <v>949</v>
      </c>
      <c r="I2007" s="98" t="s">
        <v>6956</v>
      </c>
      <c r="J2007" s="99">
        <v>45114</v>
      </c>
      <c r="K2007" s="107">
        <v>10000000</v>
      </c>
      <c r="L2007" s="98" t="s">
        <v>4557</v>
      </c>
      <c r="M2007" s="23">
        <v>1080</v>
      </c>
      <c r="N2007" s="23">
        <v>1</v>
      </c>
      <c r="O2007" s="107">
        <v>0</v>
      </c>
      <c r="P2007" s="23">
        <v>180</v>
      </c>
      <c r="Q2007" s="23">
        <v>2</v>
      </c>
      <c r="R2007" s="23">
        <v>2</v>
      </c>
      <c r="S2007" s="23">
        <v>1E-3</v>
      </c>
      <c r="T2007" s="47">
        <v>6.6666670000000003</v>
      </c>
      <c r="U2007" s="98" t="s">
        <v>973</v>
      </c>
      <c r="V2007" s="98" t="s">
        <v>3139</v>
      </c>
      <c r="W2007" s="69">
        <f t="shared" si="62"/>
        <v>1.4660102872141234E-2</v>
      </c>
    </row>
    <row r="2008" spans="1:23">
      <c r="A2008">
        <f t="shared" si="63"/>
        <v>1802</v>
      </c>
      <c r="B2008" s="99">
        <v>44408</v>
      </c>
      <c r="C2008" s="23">
        <v>243</v>
      </c>
      <c r="D2008" s="23">
        <v>5</v>
      </c>
      <c r="E2008" s="98" t="s">
        <v>49</v>
      </c>
      <c r="F2008" s="98" t="s">
        <v>948</v>
      </c>
      <c r="G2008" s="98" t="s">
        <v>4120</v>
      </c>
      <c r="H2008" s="98" t="s">
        <v>949</v>
      </c>
      <c r="I2008" s="98" t="s">
        <v>6956</v>
      </c>
      <c r="J2008" s="99">
        <v>46210</v>
      </c>
      <c r="K2008" s="107">
        <v>10000000</v>
      </c>
      <c r="L2008" s="98" t="s">
        <v>4558</v>
      </c>
      <c r="M2008" s="23">
        <v>2160</v>
      </c>
      <c r="N2008" s="23">
        <v>2</v>
      </c>
      <c r="O2008" s="107">
        <v>100276328</v>
      </c>
      <c r="P2008" s="23">
        <v>180</v>
      </c>
      <c r="Q2008" s="23">
        <v>2</v>
      </c>
      <c r="R2008" s="23">
        <v>2</v>
      </c>
      <c r="S2008" s="23">
        <v>1E-3</v>
      </c>
      <c r="T2008" s="47">
        <v>10</v>
      </c>
      <c r="U2008" s="98" t="s">
        <v>957</v>
      </c>
      <c r="V2008" s="98" t="s">
        <v>3139</v>
      </c>
      <c r="W2008" s="69">
        <f t="shared" si="62"/>
        <v>5.6127841476041003E-2</v>
      </c>
    </row>
    <row r="2009" spans="1:23">
      <c r="A2009">
        <f t="shared" si="63"/>
        <v>1439</v>
      </c>
      <c r="B2009" s="99">
        <v>44408</v>
      </c>
      <c r="C2009" s="23">
        <v>244</v>
      </c>
      <c r="D2009" s="23">
        <v>5</v>
      </c>
      <c r="E2009" s="98" t="s">
        <v>49</v>
      </c>
      <c r="F2009" s="98" t="s">
        <v>948</v>
      </c>
      <c r="G2009" s="98" t="s">
        <v>4120</v>
      </c>
      <c r="H2009" s="98" t="s">
        <v>949</v>
      </c>
      <c r="I2009" s="98" t="s">
        <v>6214</v>
      </c>
      <c r="J2009" s="99">
        <v>45847</v>
      </c>
      <c r="K2009" s="107">
        <v>40000000</v>
      </c>
      <c r="L2009" s="98" t="s">
        <v>4559</v>
      </c>
      <c r="M2009" s="23">
        <v>1800</v>
      </c>
      <c r="N2009" s="23">
        <v>1</v>
      </c>
      <c r="O2009" s="107">
        <v>0</v>
      </c>
      <c r="P2009" s="23">
        <v>180</v>
      </c>
      <c r="Q2009" s="23">
        <v>2</v>
      </c>
      <c r="R2009" s="23">
        <v>2</v>
      </c>
      <c r="S2009" s="23">
        <v>2.8500000000000001E-2</v>
      </c>
      <c r="T2009" s="47">
        <v>32</v>
      </c>
      <c r="U2009" s="98" t="s">
        <v>4560</v>
      </c>
      <c r="V2009" s="98" t="s">
        <v>3139</v>
      </c>
      <c r="W2009" s="69">
        <f t="shared" si="62"/>
        <v>0.14342812676408079</v>
      </c>
    </row>
    <row r="2010" spans="1:23">
      <c r="A2010">
        <f t="shared" si="63"/>
        <v>1440</v>
      </c>
      <c r="B2010" s="99">
        <v>44408</v>
      </c>
      <c r="C2010" s="23">
        <v>245</v>
      </c>
      <c r="D2010" s="23">
        <v>5</v>
      </c>
      <c r="E2010" s="98" t="s">
        <v>49</v>
      </c>
      <c r="F2010" s="98" t="s">
        <v>948</v>
      </c>
      <c r="G2010" s="98" t="s">
        <v>4120</v>
      </c>
      <c r="H2010" s="98" t="s">
        <v>949</v>
      </c>
      <c r="I2010" s="98" t="s">
        <v>10073</v>
      </c>
      <c r="J2010" s="99">
        <v>45848</v>
      </c>
      <c r="K2010" s="107">
        <v>30000000</v>
      </c>
      <c r="L2010" s="98" t="s">
        <v>4561</v>
      </c>
      <c r="M2010" s="23">
        <v>1800</v>
      </c>
      <c r="N2010" s="23">
        <v>1</v>
      </c>
      <c r="O2010" s="107">
        <v>0</v>
      </c>
      <c r="P2010" s="23">
        <v>180</v>
      </c>
      <c r="Q2010" s="23">
        <v>2</v>
      </c>
      <c r="R2010" s="23">
        <v>2</v>
      </c>
      <c r="S2010" s="23">
        <v>1E-3</v>
      </c>
      <c r="T2010" s="47">
        <v>24</v>
      </c>
      <c r="U2010" s="98" t="s">
        <v>1139</v>
      </c>
      <c r="V2010" s="98" t="s">
        <v>3139</v>
      </c>
      <c r="W2010" s="69">
        <f t="shared" si="62"/>
        <v>0.10764584913495988</v>
      </c>
    </row>
    <row r="2011" spans="1:23">
      <c r="A2011">
        <f t="shared" si="63"/>
        <v>713</v>
      </c>
      <c r="B2011" s="99">
        <v>44408</v>
      </c>
      <c r="C2011" s="23">
        <v>246</v>
      </c>
      <c r="D2011" s="23">
        <v>5</v>
      </c>
      <c r="E2011" s="98" t="s">
        <v>49</v>
      </c>
      <c r="F2011" s="98" t="s">
        <v>948</v>
      </c>
      <c r="G2011" s="98" t="s">
        <v>4120</v>
      </c>
      <c r="H2011" s="98" t="s">
        <v>949</v>
      </c>
      <c r="I2011" s="98" t="s">
        <v>7043</v>
      </c>
      <c r="J2011" s="99">
        <v>45121</v>
      </c>
      <c r="K2011" s="107">
        <v>30000000</v>
      </c>
      <c r="L2011" s="98" t="s">
        <v>4562</v>
      </c>
      <c r="M2011" s="23">
        <v>1080</v>
      </c>
      <c r="N2011" s="23">
        <v>1</v>
      </c>
      <c r="O2011" s="107">
        <v>0</v>
      </c>
      <c r="P2011" s="23">
        <v>360</v>
      </c>
      <c r="Q2011" s="23">
        <v>2</v>
      </c>
      <c r="R2011" s="23">
        <v>2</v>
      </c>
      <c r="S2011" s="23">
        <v>1E-3</v>
      </c>
      <c r="T2011" s="47">
        <v>30</v>
      </c>
      <c r="U2011" s="98" t="s">
        <v>4530</v>
      </c>
      <c r="V2011" s="98" t="s">
        <v>3139</v>
      </c>
      <c r="W2011" s="69">
        <f t="shared" si="62"/>
        <v>6.6624557667731246E-2</v>
      </c>
    </row>
    <row r="2012" spans="1:23">
      <c r="A2012">
        <f t="shared" si="63"/>
        <v>1446</v>
      </c>
      <c r="B2012" s="99">
        <v>44408</v>
      </c>
      <c r="C2012" s="23">
        <v>247</v>
      </c>
      <c r="D2012" s="23">
        <v>5</v>
      </c>
      <c r="E2012" s="98" t="s">
        <v>49</v>
      </c>
      <c r="F2012" s="98" t="s">
        <v>948</v>
      </c>
      <c r="G2012" s="98" t="s">
        <v>4120</v>
      </c>
      <c r="H2012" s="98" t="s">
        <v>949</v>
      </c>
      <c r="I2012" s="98" t="s">
        <v>6720</v>
      </c>
      <c r="J2012" s="99">
        <v>45854</v>
      </c>
      <c r="K2012" s="107">
        <v>20000000</v>
      </c>
      <c r="L2012" s="98" t="s">
        <v>4563</v>
      </c>
      <c r="M2012" s="23">
        <v>1800</v>
      </c>
      <c r="N2012" s="23">
        <v>2</v>
      </c>
      <c r="O2012" s="107">
        <v>46500000</v>
      </c>
      <c r="P2012" s="23">
        <v>180</v>
      </c>
      <c r="Q2012" s="23">
        <v>2</v>
      </c>
      <c r="R2012" s="23">
        <v>2</v>
      </c>
      <c r="S2012" s="23">
        <v>1E-3</v>
      </c>
      <c r="T2012" s="47">
        <v>17.777778000000001</v>
      </c>
      <c r="U2012" s="98" t="s">
        <v>973</v>
      </c>
      <c r="V2012" s="98" t="s">
        <v>3139</v>
      </c>
      <c r="W2012" s="69">
        <f t="shared" si="62"/>
        <v>8.0069907301877935E-2</v>
      </c>
    </row>
    <row r="2013" spans="1:23">
      <c r="A2013">
        <f t="shared" si="63"/>
        <v>1816</v>
      </c>
      <c r="B2013" s="99">
        <v>44408</v>
      </c>
      <c r="C2013" s="23">
        <v>248</v>
      </c>
      <c r="D2013" s="23">
        <v>5</v>
      </c>
      <c r="E2013" s="98" t="s">
        <v>49</v>
      </c>
      <c r="F2013" s="98" t="s">
        <v>948</v>
      </c>
      <c r="G2013" s="98" t="s">
        <v>4120</v>
      </c>
      <c r="H2013" s="98" t="s">
        <v>949</v>
      </c>
      <c r="I2013" s="98" t="s">
        <v>6770</v>
      </c>
      <c r="J2013" s="99">
        <v>46224</v>
      </c>
      <c r="K2013" s="107">
        <v>80000000</v>
      </c>
      <c r="L2013" s="98" t="s">
        <v>4564</v>
      </c>
      <c r="M2013" s="23">
        <v>2160</v>
      </c>
      <c r="N2013" s="23">
        <v>2</v>
      </c>
      <c r="O2013" s="107">
        <v>472178400</v>
      </c>
      <c r="P2013" s="23">
        <v>180</v>
      </c>
      <c r="Q2013" s="23">
        <v>2</v>
      </c>
      <c r="R2013" s="23">
        <v>2</v>
      </c>
      <c r="S2013" s="23">
        <v>2.9100000000000001E-2</v>
      </c>
      <c r="T2013" s="47">
        <v>80</v>
      </c>
      <c r="U2013" s="98" t="s">
        <v>955</v>
      </c>
      <c r="V2013" s="98" t="s">
        <v>3139</v>
      </c>
      <c r="W2013" s="69">
        <f t="shared" si="62"/>
        <v>0.45251125469696096</v>
      </c>
    </row>
    <row r="2014" spans="1:23">
      <c r="A2014">
        <f t="shared" si="63"/>
        <v>1817</v>
      </c>
      <c r="B2014" s="99">
        <v>44408</v>
      </c>
      <c r="C2014" s="23">
        <v>249</v>
      </c>
      <c r="D2014" s="23">
        <v>5</v>
      </c>
      <c r="E2014" s="98" t="s">
        <v>49</v>
      </c>
      <c r="F2014" s="98" t="s">
        <v>948</v>
      </c>
      <c r="G2014" s="98" t="s">
        <v>4120</v>
      </c>
      <c r="H2014" s="98" t="s">
        <v>949</v>
      </c>
      <c r="I2014" s="98" t="s">
        <v>10425</v>
      </c>
      <c r="J2014" s="99">
        <v>46225</v>
      </c>
      <c r="K2014" s="107">
        <v>20000000</v>
      </c>
      <c r="L2014" s="98" t="s">
        <v>4565</v>
      </c>
      <c r="M2014" s="23">
        <v>2160</v>
      </c>
      <c r="N2014" s="23">
        <v>2</v>
      </c>
      <c r="O2014" s="107">
        <v>165000000</v>
      </c>
      <c r="P2014" s="23">
        <v>360</v>
      </c>
      <c r="Q2014" s="23">
        <v>2</v>
      </c>
      <c r="R2014" s="23">
        <v>2</v>
      </c>
      <c r="S2014" s="23">
        <v>1E-3</v>
      </c>
      <c r="T2014" s="47">
        <v>20</v>
      </c>
      <c r="U2014" s="98" t="s">
        <v>4566</v>
      </c>
      <c r="V2014" s="98" t="s">
        <v>3139</v>
      </c>
      <c r="W2014" s="69">
        <f t="shared" si="62"/>
        <v>0.11319010872582298</v>
      </c>
    </row>
    <row r="2015" spans="1:23">
      <c r="A2015">
        <f t="shared" si="63"/>
        <v>2184</v>
      </c>
      <c r="B2015" s="99">
        <v>44408</v>
      </c>
      <c r="C2015" s="23">
        <v>250</v>
      </c>
      <c r="D2015" s="23">
        <v>5</v>
      </c>
      <c r="E2015" s="98" t="s">
        <v>49</v>
      </c>
      <c r="F2015" s="98" t="s">
        <v>948</v>
      </c>
      <c r="G2015" s="98" t="s">
        <v>4120</v>
      </c>
      <c r="H2015" s="98" t="s">
        <v>949</v>
      </c>
      <c r="I2015" s="98" t="s">
        <v>6291</v>
      </c>
      <c r="J2015" s="99">
        <v>46592</v>
      </c>
      <c r="K2015" s="107">
        <v>40000000</v>
      </c>
      <c r="L2015" s="98" t="s">
        <v>4567</v>
      </c>
      <c r="M2015" s="23">
        <v>2520</v>
      </c>
      <c r="N2015" s="23">
        <v>1</v>
      </c>
      <c r="O2015" s="107">
        <v>0</v>
      </c>
      <c r="P2015" s="23">
        <v>180</v>
      </c>
      <c r="Q2015" s="23">
        <v>2</v>
      </c>
      <c r="R2015" s="23">
        <v>2</v>
      </c>
      <c r="S2015" s="23">
        <v>2.9100000000000001E-2</v>
      </c>
      <c r="T2015" s="47">
        <v>40</v>
      </c>
      <c r="U2015" s="98" t="s">
        <v>4568</v>
      </c>
      <c r="V2015" s="98" t="s">
        <v>3139</v>
      </c>
      <c r="W2015" s="69">
        <f t="shared" si="62"/>
        <v>0.27210478531337079</v>
      </c>
    </row>
    <row r="2016" spans="1:23">
      <c r="A2016">
        <f t="shared" si="63"/>
        <v>1459</v>
      </c>
      <c r="B2016" s="99">
        <v>44408</v>
      </c>
      <c r="C2016" s="23">
        <v>251</v>
      </c>
      <c r="D2016" s="23">
        <v>5</v>
      </c>
      <c r="E2016" s="98" t="s">
        <v>49</v>
      </c>
      <c r="F2016" s="98" t="s">
        <v>948</v>
      </c>
      <c r="G2016" s="98" t="s">
        <v>4120</v>
      </c>
      <c r="H2016" s="98" t="s">
        <v>949</v>
      </c>
      <c r="I2016" s="98" t="s">
        <v>6968</v>
      </c>
      <c r="J2016" s="99">
        <v>45867</v>
      </c>
      <c r="K2016" s="107">
        <v>4000000</v>
      </c>
      <c r="L2016" s="98" t="s">
        <v>4569</v>
      </c>
      <c r="M2016" s="23">
        <v>1800</v>
      </c>
      <c r="N2016" s="23">
        <v>2</v>
      </c>
      <c r="O2016" s="107">
        <v>7900754</v>
      </c>
      <c r="P2016" s="23">
        <v>180</v>
      </c>
      <c r="Q2016" s="23">
        <v>2</v>
      </c>
      <c r="R2016" s="23">
        <v>2</v>
      </c>
      <c r="S2016" s="23">
        <v>1E-3</v>
      </c>
      <c r="T2016" s="47">
        <v>3.2</v>
      </c>
      <c r="U2016" s="98" t="s">
        <v>1060</v>
      </c>
      <c r="V2016" s="98" t="s">
        <v>3139</v>
      </c>
      <c r="W2016" s="69">
        <f t="shared" si="62"/>
        <v>1.4542156841472821E-2</v>
      </c>
    </row>
    <row r="2017" spans="1:23">
      <c r="A2017">
        <f t="shared" si="63"/>
        <v>1459</v>
      </c>
      <c r="B2017" s="99">
        <v>44408</v>
      </c>
      <c r="C2017" s="23">
        <v>252</v>
      </c>
      <c r="D2017" s="23">
        <v>5</v>
      </c>
      <c r="E2017" s="98" t="s">
        <v>49</v>
      </c>
      <c r="F2017" s="98" t="s">
        <v>948</v>
      </c>
      <c r="G2017" s="98" t="s">
        <v>4120</v>
      </c>
      <c r="H2017" s="98" t="s">
        <v>949</v>
      </c>
      <c r="I2017" s="98" t="s">
        <v>6968</v>
      </c>
      <c r="J2017" s="99">
        <v>45867</v>
      </c>
      <c r="K2017" s="107">
        <v>6000000</v>
      </c>
      <c r="L2017" s="98" t="s">
        <v>4570</v>
      </c>
      <c r="M2017" s="23">
        <v>1800</v>
      </c>
      <c r="N2017" s="23">
        <v>2</v>
      </c>
      <c r="O2017" s="107">
        <v>11851132</v>
      </c>
      <c r="P2017" s="23">
        <v>180</v>
      </c>
      <c r="Q2017" s="23">
        <v>2</v>
      </c>
      <c r="R2017" s="23">
        <v>2</v>
      </c>
      <c r="S2017" s="23">
        <v>1E-3</v>
      </c>
      <c r="T2017" s="47">
        <v>4.8</v>
      </c>
      <c r="U2017" s="98" t="s">
        <v>964</v>
      </c>
      <c r="V2017" s="98" t="s">
        <v>3139</v>
      </c>
      <c r="W2017" s="69">
        <f t="shared" si="62"/>
        <v>2.181323526220923E-2</v>
      </c>
    </row>
    <row r="2018" spans="1:23">
      <c r="A2018">
        <f t="shared" si="63"/>
        <v>2189</v>
      </c>
      <c r="B2018" s="99">
        <v>44408</v>
      </c>
      <c r="C2018" s="23">
        <v>253</v>
      </c>
      <c r="D2018" s="23">
        <v>5</v>
      </c>
      <c r="E2018" s="98" t="s">
        <v>49</v>
      </c>
      <c r="F2018" s="98" t="s">
        <v>948</v>
      </c>
      <c r="G2018" s="98" t="s">
        <v>4120</v>
      </c>
      <c r="H2018" s="98" t="s">
        <v>949</v>
      </c>
      <c r="I2018" s="98" t="s">
        <v>6968</v>
      </c>
      <c r="J2018" s="99">
        <v>46597</v>
      </c>
      <c r="K2018" s="107">
        <v>22000000</v>
      </c>
      <c r="L2018" s="98" t="s">
        <v>4571</v>
      </c>
      <c r="M2018" s="23">
        <v>2520</v>
      </c>
      <c r="N2018" s="23">
        <v>1</v>
      </c>
      <c r="O2018" s="107">
        <v>0</v>
      </c>
      <c r="P2018" s="23">
        <v>180</v>
      </c>
      <c r="Q2018" s="23">
        <v>2</v>
      </c>
      <c r="R2018" s="23">
        <v>2</v>
      </c>
      <c r="S2018" s="23">
        <v>2.9100000000000001E-2</v>
      </c>
      <c r="T2018" s="47">
        <v>18.857142</v>
      </c>
      <c r="U2018" s="98" t="s">
        <v>1139</v>
      </c>
      <c r="V2018" s="98" t="s">
        <v>3139</v>
      </c>
      <c r="W2018" s="69">
        <f t="shared" si="62"/>
        <v>0.1285716410467419</v>
      </c>
    </row>
    <row r="2019" spans="1:23">
      <c r="A2019">
        <f t="shared" si="63"/>
        <v>1460</v>
      </c>
      <c r="B2019" s="99">
        <v>44408</v>
      </c>
      <c r="C2019" s="23">
        <v>254</v>
      </c>
      <c r="D2019" s="23">
        <v>5</v>
      </c>
      <c r="E2019" s="98" t="s">
        <v>49</v>
      </c>
      <c r="F2019" s="98" t="s">
        <v>948</v>
      </c>
      <c r="G2019" s="98" t="s">
        <v>4120</v>
      </c>
      <c r="H2019" s="98" t="s">
        <v>949</v>
      </c>
      <c r="I2019" s="98" t="s">
        <v>6031</v>
      </c>
      <c r="J2019" s="99">
        <v>45868</v>
      </c>
      <c r="K2019" s="107">
        <v>8000000</v>
      </c>
      <c r="L2019" s="98" t="s">
        <v>4572</v>
      </c>
      <c r="M2019" s="23">
        <v>1800</v>
      </c>
      <c r="N2019" s="23">
        <v>2</v>
      </c>
      <c r="O2019" s="107">
        <v>15801509</v>
      </c>
      <c r="P2019" s="23">
        <v>180</v>
      </c>
      <c r="Q2019" s="23">
        <v>2</v>
      </c>
      <c r="R2019" s="23">
        <v>2</v>
      </c>
      <c r="S2019" s="23">
        <v>1E-3</v>
      </c>
      <c r="T2019" s="47">
        <v>6.4</v>
      </c>
      <c r="U2019" s="98" t="s">
        <v>4573</v>
      </c>
      <c r="V2019" s="98" t="s">
        <v>3139</v>
      </c>
      <c r="W2019" s="69">
        <f t="shared" si="62"/>
        <v>2.9104248099452116E-2</v>
      </c>
    </row>
    <row r="2020" spans="1:23">
      <c r="A2020">
        <f t="shared" si="63"/>
        <v>1461</v>
      </c>
      <c r="B2020" s="99">
        <v>44408</v>
      </c>
      <c r="C2020" s="23">
        <v>255</v>
      </c>
      <c r="D2020" s="23">
        <v>5</v>
      </c>
      <c r="E2020" s="98" t="s">
        <v>49</v>
      </c>
      <c r="F2020" s="98" t="s">
        <v>948</v>
      </c>
      <c r="G2020" s="98" t="s">
        <v>4120</v>
      </c>
      <c r="H2020" s="98" t="s">
        <v>949</v>
      </c>
      <c r="I2020" s="98" t="s">
        <v>6014</v>
      </c>
      <c r="J2020" s="99">
        <v>45869</v>
      </c>
      <c r="K2020" s="107">
        <v>10000000</v>
      </c>
      <c r="L2020" s="98" t="s">
        <v>4574</v>
      </c>
      <c r="M2020" s="23">
        <v>1800</v>
      </c>
      <c r="N2020" s="23">
        <v>1</v>
      </c>
      <c r="O2020" s="107">
        <v>0</v>
      </c>
      <c r="P2020" s="23">
        <v>180</v>
      </c>
      <c r="Q2020" s="23">
        <v>2</v>
      </c>
      <c r="R2020" s="23">
        <v>2</v>
      </c>
      <c r="S2020" s="23">
        <v>1E-3</v>
      </c>
      <c r="T2020" s="47">
        <v>10</v>
      </c>
      <c r="U2020" s="98" t="s">
        <v>999</v>
      </c>
      <c r="V2020" s="98" t="s">
        <v>3139</v>
      </c>
      <c r="W2020" s="69">
        <f t="shared" si="62"/>
        <v>4.5506535181185297E-2</v>
      </c>
    </row>
    <row r="2021" spans="1:23">
      <c r="A2021">
        <f t="shared" si="63"/>
        <v>1826</v>
      </c>
      <c r="B2021" s="99">
        <v>44408</v>
      </c>
      <c r="C2021" s="23">
        <v>256</v>
      </c>
      <c r="D2021" s="23">
        <v>5</v>
      </c>
      <c r="E2021" s="98" t="s">
        <v>49</v>
      </c>
      <c r="F2021" s="98" t="s">
        <v>948</v>
      </c>
      <c r="G2021" s="98" t="s">
        <v>4120</v>
      </c>
      <c r="H2021" s="98" t="s">
        <v>949</v>
      </c>
      <c r="I2021" s="98" t="s">
        <v>6014</v>
      </c>
      <c r="J2021" s="99">
        <v>46234</v>
      </c>
      <c r="K2021" s="107">
        <v>35000000</v>
      </c>
      <c r="L2021" s="98" t="s">
        <v>4575</v>
      </c>
      <c r="M2021" s="23">
        <v>2160</v>
      </c>
      <c r="N2021" s="23">
        <v>2</v>
      </c>
      <c r="O2021" s="107">
        <v>242169113</v>
      </c>
      <c r="P2021" s="23">
        <v>360</v>
      </c>
      <c r="Q2021" s="23">
        <v>2</v>
      </c>
      <c r="R2021" s="23">
        <v>2</v>
      </c>
      <c r="S2021" s="23">
        <v>7.9000000000000008E-3</v>
      </c>
      <c r="T2021" s="47">
        <v>29.166667</v>
      </c>
      <c r="U2021" s="98" t="s">
        <v>4576</v>
      </c>
      <c r="V2021" s="98" t="s">
        <v>3139</v>
      </c>
      <c r="W2021" s="69">
        <f t="shared" si="62"/>
        <v>0.16588653300636125</v>
      </c>
    </row>
    <row r="2022" spans="1:23">
      <c r="A2022">
        <f t="shared" si="63"/>
        <v>730</v>
      </c>
      <c r="B2022" s="99">
        <v>44408</v>
      </c>
      <c r="C2022" s="23">
        <v>257</v>
      </c>
      <c r="D2022" s="23">
        <v>5</v>
      </c>
      <c r="E2022" s="98" t="s">
        <v>49</v>
      </c>
      <c r="F2022" s="98" t="s">
        <v>948</v>
      </c>
      <c r="G2022" s="98" t="s">
        <v>4120</v>
      </c>
      <c r="H2022" s="98" t="s">
        <v>949</v>
      </c>
      <c r="I2022" s="98" t="s">
        <v>6014</v>
      </c>
      <c r="J2022" s="99">
        <v>45138</v>
      </c>
      <c r="K2022" s="107">
        <v>30000000</v>
      </c>
      <c r="L2022" s="98" t="s">
        <v>4577</v>
      </c>
      <c r="M2022" s="23">
        <v>1080</v>
      </c>
      <c r="N2022" s="23">
        <v>1</v>
      </c>
      <c r="O2022" s="107">
        <v>0</v>
      </c>
      <c r="P2022" s="23">
        <v>360</v>
      </c>
      <c r="Q2022" s="23">
        <v>2</v>
      </c>
      <c r="R2022" s="23">
        <v>2</v>
      </c>
      <c r="S2022" s="23">
        <v>7.9000000000000008E-3</v>
      </c>
      <c r="T2022" s="47">
        <v>30</v>
      </c>
      <c r="U2022" s="98" t="s">
        <v>4530</v>
      </c>
      <c r="V2022" s="98" t="s">
        <v>3139</v>
      </c>
      <c r="W2022" s="69">
        <f t="shared" si="62"/>
        <v>6.8213081483090895E-2</v>
      </c>
    </row>
    <row r="2023" spans="1:23">
      <c r="A2023">
        <f t="shared" si="63"/>
        <v>734</v>
      </c>
      <c r="B2023" s="99">
        <v>44408</v>
      </c>
      <c r="C2023" s="23">
        <v>258</v>
      </c>
      <c r="D2023" s="23">
        <v>5</v>
      </c>
      <c r="E2023" s="98" t="s">
        <v>49</v>
      </c>
      <c r="F2023" s="98" t="s">
        <v>948</v>
      </c>
      <c r="G2023" s="98" t="s">
        <v>4120</v>
      </c>
      <c r="H2023" s="98" t="s">
        <v>949</v>
      </c>
      <c r="I2023" s="98" t="s">
        <v>10060</v>
      </c>
      <c r="J2023" s="99">
        <v>45142</v>
      </c>
      <c r="K2023" s="107">
        <v>40000000</v>
      </c>
      <c r="L2023" s="98" t="s">
        <v>4578</v>
      </c>
      <c r="M2023" s="23">
        <v>1080</v>
      </c>
      <c r="N2023" s="23">
        <v>1</v>
      </c>
      <c r="O2023" s="107">
        <v>0</v>
      </c>
      <c r="P2023" s="23">
        <v>180</v>
      </c>
      <c r="Q2023" s="23">
        <v>2</v>
      </c>
      <c r="R2023" s="23">
        <v>2</v>
      </c>
      <c r="S2023" s="23">
        <v>2.9100000000000001E-2</v>
      </c>
      <c r="T2023" s="47">
        <v>33.333333000000003</v>
      </c>
      <c r="U2023" s="98" t="s">
        <v>4579</v>
      </c>
      <c r="V2023" s="98" t="s">
        <v>3139</v>
      </c>
      <c r="W2023" s="69">
        <f t="shared" si="62"/>
        <v>7.6207612340798633E-2</v>
      </c>
    </row>
    <row r="2024" spans="1:23">
      <c r="A2024">
        <f t="shared" si="63"/>
        <v>3293</v>
      </c>
      <c r="B2024" s="99">
        <v>44408</v>
      </c>
      <c r="C2024" s="23">
        <v>259</v>
      </c>
      <c r="D2024" s="23">
        <v>5</v>
      </c>
      <c r="E2024" s="98" t="s">
        <v>49</v>
      </c>
      <c r="F2024" s="98" t="s">
        <v>948</v>
      </c>
      <c r="G2024" s="98" t="s">
        <v>4120</v>
      </c>
      <c r="H2024" s="98" t="s">
        <v>949</v>
      </c>
      <c r="I2024" s="98" t="s">
        <v>9528</v>
      </c>
      <c r="J2024" s="99">
        <v>47701</v>
      </c>
      <c r="K2024" s="107">
        <v>220000000</v>
      </c>
      <c r="L2024" s="98" t="s">
        <v>4580</v>
      </c>
      <c r="M2024" s="23">
        <v>3600</v>
      </c>
      <c r="N2024" s="23">
        <v>2</v>
      </c>
      <c r="O2024" s="107">
        <v>920397349</v>
      </c>
      <c r="P2024" s="23">
        <v>180</v>
      </c>
      <c r="Q2024" s="23">
        <v>2</v>
      </c>
      <c r="R2024" s="23">
        <v>2</v>
      </c>
      <c r="S2024" s="23">
        <v>2.9100000000000001E-2</v>
      </c>
      <c r="T2024" s="47">
        <v>220</v>
      </c>
      <c r="U2024" s="98" t="s">
        <v>1027</v>
      </c>
      <c r="V2024" s="98" t="s">
        <v>3139</v>
      </c>
      <c r="W2024" s="69">
        <f t="shared" si="62"/>
        <v>2.2565136534812797</v>
      </c>
    </row>
    <row r="2025" spans="1:23">
      <c r="A2025">
        <f t="shared" si="63"/>
        <v>1471</v>
      </c>
      <c r="B2025" s="99">
        <v>44408</v>
      </c>
      <c r="C2025" s="23">
        <v>260</v>
      </c>
      <c r="D2025" s="23">
        <v>5</v>
      </c>
      <c r="E2025" s="98" t="s">
        <v>49</v>
      </c>
      <c r="F2025" s="98" t="s">
        <v>948</v>
      </c>
      <c r="G2025" s="98" t="s">
        <v>4120</v>
      </c>
      <c r="H2025" s="98" t="s">
        <v>949</v>
      </c>
      <c r="I2025" s="98" t="s">
        <v>6969</v>
      </c>
      <c r="J2025" s="99">
        <v>45879</v>
      </c>
      <c r="K2025" s="107">
        <v>22000000</v>
      </c>
      <c r="L2025" s="98" t="s">
        <v>4581</v>
      </c>
      <c r="M2025" s="23">
        <v>1800</v>
      </c>
      <c r="N2025" s="23">
        <v>2</v>
      </c>
      <c r="O2025" s="107">
        <v>192300000</v>
      </c>
      <c r="P2025" s="23">
        <v>180</v>
      </c>
      <c r="Q2025" s="23">
        <v>2</v>
      </c>
      <c r="R2025" s="23">
        <v>2</v>
      </c>
      <c r="S2025" s="23">
        <v>1E-3</v>
      </c>
      <c r="T2025" s="47">
        <v>22</v>
      </c>
      <c r="U2025" s="98" t="s">
        <v>1213</v>
      </c>
      <c r="V2025" s="98" t="s">
        <v>3139</v>
      </c>
      <c r="W2025" s="69">
        <f t="shared" si="62"/>
        <v>0.10079962296601769</v>
      </c>
    </row>
    <row r="2026" spans="1:23">
      <c r="A2026">
        <f t="shared" si="63"/>
        <v>1473</v>
      </c>
      <c r="B2026" s="99">
        <v>44408</v>
      </c>
      <c r="C2026" s="23">
        <v>261</v>
      </c>
      <c r="D2026" s="23">
        <v>5</v>
      </c>
      <c r="E2026" s="98" t="s">
        <v>49</v>
      </c>
      <c r="F2026" s="98" t="s">
        <v>948</v>
      </c>
      <c r="G2026" s="98" t="s">
        <v>4120</v>
      </c>
      <c r="H2026" s="98" t="s">
        <v>949</v>
      </c>
      <c r="I2026" s="98" t="s">
        <v>10061</v>
      </c>
      <c r="J2026" s="99">
        <v>45881</v>
      </c>
      <c r="K2026" s="107">
        <v>22000000</v>
      </c>
      <c r="L2026" s="98" t="s">
        <v>4582</v>
      </c>
      <c r="M2026" s="23">
        <v>1800</v>
      </c>
      <c r="N2026" s="23">
        <v>1</v>
      </c>
      <c r="O2026" s="107">
        <v>0</v>
      </c>
      <c r="P2026" s="23">
        <v>180</v>
      </c>
      <c r="Q2026" s="23">
        <v>2</v>
      </c>
      <c r="R2026" s="23">
        <v>2</v>
      </c>
      <c r="S2026" s="23">
        <v>1E-3</v>
      </c>
      <c r="T2026" s="47">
        <v>19.8</v>
      </c>
      <c r="U2026" s="98" t="s">
        <v>4583</v>
      </c>
      <c r="V2026" s="98" t="s">
        <v>3139</v>
      </c>
      <c r="W2026" s="69">
        <f t="shared" si="62"/>
        <v>9.084300487154974E-2</v>
      </c>
    </row>
    <row r="2027" spans="1:23">
      <c r="A2027">
        <f t="shared" si="63"/>
        <v>1473</v>
      </c>
      <c r="B2027" s="99">
        <v>44408</v>
      </c>
      <c r="C2027" s="23">
        <v>262</v>
      </c>
      <c r="D2027" s="23">
        <v>5</v>
      </c>
      <c r="E2027" s="98" t="s">
        <v>49</v>
      </c>
      <c r="F2027" s="98" t="s">
        <v>948</v>
      </c>
      <c r="G2027" s="98" t="s">
        <v>4120</v>
      </c>
      <c r="H2027" s="98" t="s">
        <v>949</v>
      </c>
      <c r="I2027" s="98" t="s">
        <v>10061</v>
      </c>
      <c r="J2027" s="99">
        <v>45881</v>
      </c>
      <c r="K2027" s="107">
        <v>15000000</v>
      </c>
      <c r="L2027" s="98" t="s">
        <v>4584</v>
      </c>
      <c r="M2027" s="23">
        <v>1800</v>
      </c>
      <c r="N2027" s="23">
        <v>1</v>
      </c>
      <c r="O2027" s="107">
        <v>0</v>
      </c>
      <c r="P2027" s="23">
        <v>180</v>
      </c>
      <c r="Q2027" s="23">
        <v>2</v>
      </c>
      <c r="R2027" s="23">
        <v>2</v>
      </c>
      <c r="S2027" s="23">
        <v>1E-3</v>
      </c>
      <c r="T2027" s="47">
        <v>13.5</v>
      </c>
      <c r="U2027" s="98" t="s">
        <v>954</v>
      </c>
      <c r="V2027" s="98" t="s">
        <v>3139</v>
      </c>
      <c r="W2027" s="69">
        <f t="shared" si="62"/>
        <v>6.1938412412420277E-2</v>
      </c>
    </row>
    <row r="2028" spans="1:23">
      <c r="A2028">
        <f t="shared" si="63"/>
        <v>1479</v>
      </c>
      <c r="B2028" s="99">
        <v>44408</v>
      </c>
      <c r="C2028" s="23">
        <v>263</v>
      </c>
      <c r="D2028" s="23">
        <v>5</v>
      </c>
      <c r="E2028" s="98" t="s">
        <v>49</v>
      </c>
      <c r="F2028" s="98" t="s">
        <v>948</v>
      </c>
      <c r="G2028" s="98" t="s">
        <v>4120</v>
      </c>
      <c r="H2028" s="98" t="s">
        <v>949</v>
      </c>
      <c r="I2028" s="98" t="s">
        <v>10426</v>
      </c>
      <c r="J2028" s="99">
        <v>45887</v>
      </c>
      <c r="K2028" s="107">
        <v>50000000</v>
      </c>
      <c r="L2028" s="98" t="s">
        <v>4585</v>
      </c>
      <c r="M2028" s="23">
        <v>1800</v>
      </c>
      <c r="N2028" s="23">
        <v>1</v>
      </c>
      <c r="O2028" s="107">
        <v>0</v>
      </c>
      <c r="P2028" s="23">
        <v>180</v>
      </c>
      <c r="Q2028" s="23">
        <v>2</v>
      </c>
      <c r="R2028" s="23">
        <v>2</v>
      </c>
      <c r="S2028" s="23">
        <v>1E-3</v>
      </c>
      <c r="T2028" s="47">
        <v>45</v>
      </c>
      <c r="U2028" s="98" t="s">
        <v>1023</v>
      </c>
      <c r="V2028" s="98" t="s">
        <v>3139</v>
      </c>
      <c r="W2028" s="69">
        <f t="shared" si="62"/>
        <v>0.20730235790443444</v>
      </c>
    </row>
    <row r="2029" spans="1:23">
      <c r="A2029">
        <f t="shared" si="63"/>
        <v>2210</v>
      </c>
      <c r="B2029" s="99">
        <v>44408</v>
      </c>
      <c r="C2029" s="23">
        <v>264</v>
      </c>
      <c r="D2029" s="23">
        <v>5</v>
      </c>
      <c r="E2029" s="98" t="s">
        <v>49</v>
      </c>
      <c r="F2029" s="98" t="s">
        <v>948</v>
      </c>
      <c r="G2029" s="98" t="s">
        <v>4120</v>
      </c>
      <c r="H2029" s="98" t="s">
        <v>949</v>
      </c>
      <c r="I2029" s="98" t="s">
        <v>10062</v>
      </c>
      <c r="J2029" s="99">
        <v>46618</v>
      </c>
      <c r="K2029" s="107">
        <v>15000000</v>
      </c>
      <c r="L2029" s="98" t="s">
        <v>4586</v>
      </c>
      <c r="M2029" s="23">
        <v>2520</v>
      </c>
      <c r="N2029" s="23">
        <v>2</v>
      </c>
      <c r="O2029" s="107">
        <v>37000000</v>
      </c>
      <c r="P2029" s="23">
        <v>180</v>
      </c>
      <c r="Q2029" s="23">
        <v>2</v>
      </c>
      <c r="R2029" s="23">
        <v>2</v>
      </c>
      <c r="S2029" s="23">
        <v>1E-3</v>
      </c>
      <c r="T2029" s="47">
        <v>15</v>
      </c>
      <c r="U2029" s="98" t="s">
        <v>990</v>
      </c>
      <c r="V2029" s="98" t="s">
        <v>3139</v>
      </c>
      <c r="W2029" s="69">
        <f t="shared" si="62"/>
        <v>0.10325404799837731</v>
      </c>
    </row>
    <row r="2030" spans="1:23">
      <c r="A2030">
        <f t="shared" si="63"/>
        <v>2210</v>
      </c>
      <c r="B2030" s="99">
        <v>44408</v>
      </c>
      <c r="C2030" s="23">
        <v>265</v>
      </c>
      <c r="D2030" s="23">
        <v>5</v>
      </c>
      <c r="E2030" s="98" t="s">
        <v>49</v>
      </c>
      <c r="F2030" s="98" t="s">
        <v>948</v>
      </c>
      <c r="G2030" s="98" t="s">
        <v>4120</v>
      </c>
      <c r="H2030" s="98" t="s">
        <v>949</v>
      </c>
      <c r="I2030" s="98" t="s">
        <v>10062</v>
      </c>
      <c r="J2030" s="99">
        <v>46618</v>
      </c>
      <c r="K2030" s="107">
        <v>15000000</v>
      </c>
      <c r="L2030" s="98" t="s">
        <v>4587</v>
      </c>
      <c r="M2030" s="23">
        <v>2520</v>
      </c>
      <c r="N2030" s="23">
        <v>2</v>
      </c>
      <c r="O2030" s="107">
        <v>37000000</v>
      </c>
      <c r="P2030" s="23">
        <v>180</v>
      </c>
      <c r="Q2030" s="23">
        <v>2</v>
      </c>
      <c r="R2030" s="23">
        <v>2</v>
      </c>
      <c r="S2030" s="23">
        <v>1E-3</v>
      </c>
      <c r="T2030" s="47">
        <v>15</v>
      </c>
      <c r="U2030" s="98" t="s">
        <v>957</v>
      </c>
      <c r="V2030" s="98" t="s">
        <v>3139</v>
      </c>
      <c r="W2030" s="69">
        <f t="shared" si="62"/>
        <v>0.10325404799837731</v>
      </c>
    </row>
    <row r="2031" spans="1:23">
      <c r="A2031">
        <f t="shared" si="63"/>
        <v>1851</v>
      </c>
      <c r="B2031" s="99">
        <v>44408</v>
      </c>
      <c r="C2031" s="23">
        <v>266</v>
      </c>
      <c r="D2031" s="23">
        <v>5</v>
      </c>
      <c r="E2031" s="98" t="s">
        <v>49</v>
      </c>
      <c r="F2031" s="98" t="s">
        <v>948</v>
      </c>
      <c r="G2031" s="98" t="s">
        <v>4120</v>
      </c>
      <c r="H2031" s="98" t="s">
        <v>949</v>
      </c>
      <c r="I2031" s="98" t="s">
        <v>7029</v>
      </c>
      <c r="J2031" s="99">
        <v>46259</v>
      </c>
      <c r="K2031" s="107">
        <v>70000000</v>
      </c>
      <c r="L2031" s="98" t="s">
        <v>4588</v>
      </c>
      <c r="M2031" s="23">
        <v>2160</v>
      </c>
      <c r="N2031" s="23">
        <v>1</v>
      </c>
      <c r="O2031" s="107">
        <v>0</v>
      </c>
      <c r="P2031" s="23">
        <v>180</v>
      </c>
      <c r="Q2031" s="23">
        <v>2</v>
      </c>
      <c r="R2031" s="23">
        <v>2</v>
      </c>
      <c r="S2031" s="23">
        <v>2.81E-2</v>
      </c>
      <c r="T2031" s="47">
        <v>70</v>
      </c>
      <c r="U2031" s="98" t="s">
        <v>4589</v>
      </c>
      <c r="V2031" s="98" t="s">
        <v>3139</v>
      </c>
      <c r="W2031" s="69">
        <f t="shared" si="62"/>
        <v>0.40357849167872545</v>
      </c>
    </row>
    <row r="2032" spans="1:23">
      <c r="A2032">
        <f t="shared" si="63"/>
        <v>1493</v>
      </c>
      <c r="B2032" s="99">
        <v>44408</v>
      </c>
      <c r="C2032" s="23">
        <v>267</v>
      </c>
      <c r="D2032" s="23">
        <v>5</v>
      </c>
      <c r="E2032" s="98" t="s">
        <v>49</v>
      </c>
      <c r="F2032" s="98" t="s">
        <v>948</v>
      </c>
      <c r="G2032" s="98" t="s">
        <v>4120</v>
      </c>
      <c r="H2032" s="98" t="s">
        <v>949</v>
      </c>
      <c r="I2032" s="98" t="s">
        <v>6140</v>
      </c>
      <c r="J2032" s="99">
        <v>45901</v>
      </c>
      <c r="K2032" s="107">
        <v>16000000</v>
      </c>
      <c r="L2032" s="98" t="s">
        <v>4590</v>
      </c>
      <c r="M2032" s="23">
        <v>1800</v>
      </c>
      <c r="N2032" s="23">
        <v>1</v>
      </c>
      <c r="O2032" s="107">
        <v>0</v>
      </c>
      <c r="P2032" s="23">
        <v>180</v>
      </c>
      <c r="Q2032" s="23">
        <v>2</v>
      </c>
      <c r="R2032" s="23">
        <v>2</v>
      </c>
      <c r="S2032" s="23">
        <v>1E-3</v>
      </c>
      <c r="T2032" s="47">
        <v>12.8</v>
      </c>
      <c r="U2032" s="98" t="s">
        <v>4591</v>
      </c>
      <c r="V2032" s="98" t="s">
        <v>3139</v>
      </c>
      <c r="W2032" s="69">
        <f t="shared" si="62"/>
        <v>5.9524167688331513E-2</v>
      </c>
    </row>
    <row r="2033" spans="1:23">
      <c r="A2033">
        <f t="shared" si="63"/>
        <v>1493</v>
      </c>
      <c r="B2033" s="99">
        <v>44408</v>
      </c>
      <c r="C2033" s="23">
        <v>268</v>
      </c>
      <c r="D2033" s="23">
        <v>5</v>
      </c>
      <c r="E2033" s="98" t="s">
        <v>49</v>
      </c>
      <c r="F2033" s="98" t="s">
        <v>948</v>
      </c>
      <c r="G2033" s="98" t="s">
        <v>4120</v>
      </c>
      <c r="H2033" s="98" t="s">
        <v>949</v>
      </c>
      <c r="I2033" s="98" t="s">
        <v>6140</v>
      </c>
      <c r="J2033" s="99">
        <v>45901</v>
      </c>
      <c r="K2033" s="107">
        <v>25000000</v>
      </c>
      <c r="L2033" s="98" t="s">
        <v>4592</v>
      </c>
      <c r="M2033" s="23">
        <v>1800</v>
      </c>
      <c r="N2033" s="23">
        <v>1</v>
      </c>
      <c r="O2033" s="107">
        <v>0</v>
      </c>
      <c r="P2033" s="23">
        <v>360</v>
      </c>
      <c r="Q2033" s="23">
        <v>2</v>
      </c>
      <c r="R2033" s="23">
        <v>2</v>
      </c>
      <c r="S2033" s="23">
        <v>1.4E-3</v>
      </c>
      <c r="T2033" s="47">
        <v>25</v>
      </c>
      <c r="U2033" s="98" t="s">
        <v>957</v>
      </c>
      <c r="V2033" s="98" t="s">
        <v>3139</v>
      </c>
      <c r="W2033" s="69">
        <f t="shared" si="62"/>
        <v>0.11625814001627249</v>
      </c>
    </row>
    <row r="2034" spans="1:23">
      <c r="A2034">
        <f t="shared" si="63"/>
        <v>770</v>
      </c>
      <c r="B2034" s="99">
        <v>44408</v>
      </c>
      <c r="C2034" s="23">
        <v>269</v>
      </c>
      <c r="D2034" s="23">
        <v>5</v>
      </c>
      <c r="E2034" s="98" t="s">
        <v>49</v>
      </c>
      <c r="F2034" s="98" t="s">
        <v>948</v>
      </c>
      <c r="G2034" s="98" t="s">
        <v>4120</v>
      </c>
      <c r="H2034" s="98" t="s">
        <v>949</v>
      </c>
      <c r="I2034" s="98" t="s">
        <v>6735</v>
      </c>
      <c r="J2034" s="99">
        <v>45178</v>
      </c>
      <c r="K2034" s="107">
        <v>50000000</v>
      </c>
      <c r="L2034" s="98" t="s">
        <v>4593</v>
      </c>
      <c r="M2034" s="23">
        <v>1080</v>
      </c>
      <c r="N2034" s="23">
        <v>2</v>
      </c>
      <c r="O2034" s="107">
        <v>236290000</v>
      </c>
      <c r="P2034" s="23">
        <v>180</v>
      </c>
      <c r="Q2034" s="23">
        <v>2</v>
      </c>
      <c r="R2034" s="23">
        <v>2</v>
      </c>
      <c r="S2034" s="23">
        <v>1E-3</v>
      </c>
      <c r="T2034" s="47">
        <v>41.666666999999997</v>
      </c>
      <c r="U2034" s="98" t="s">
        <v>973</v>
      </c>
      <c r="V2034" s="98" t="s">
        <v>3139</v>
      </c>
      <c r="W2034" s="69">
        <f t="shared" si="62"/>
        <v>9.9931646046751449E-2</v>
      </c>
    </row>
    <row r="2035" spans="1:23">
      <c r="A2035">
        <f t="shared" si="63"/>
        <v>2238</v>
      </c>
      <c r="B2035" s="99">
        <v>44408</v>
      </c>
      <c r="C2035" s="23">
        <v>270</v>
      </c>
      <c r="D2035" s="23">
        <v>5</v>
      </c>
      <c r="E2035" s="98" t="s">
        <v>49</v>
      </c>
      <c r="F2035" s="98" t="s">
        <v>948</v>
      </c>
      <c r="G2035" s="98" t="s">
        <v>4120</v>
      </c>
      <c r="H2035" s="98" t="s">
        <v>949</v>
      </c>
      <c r="I2035" s="98" t="s">
        <v>7143</v>
      </c>
      <c r="J2035" s="99">
        <v>46646</v>
      </c>
      <c r="K2035" s="107">
        <v>29000000</v>
      </c>
      <c r="L2035" s="98" t="s">
        <v>4594</v>
      </c>
      <c r="M2035" s="23">
        <v>2520</v>
      </c>
      <c r="N2035" s="23">
        <v>2</v>
      </c>
      <c r="O2035" s="107">
        <v>61857000</v>
      </c>
      <c r="P2035" s="23">
        <v>360</v>
      </c>
      <c r="Q2035" s="23">
        <v>2</v>
      </c>
      <c r="R2035" s="23">
        <v>2</v>
      </c>
      <c r="S2035" s="23">
        <v>3.5000000000000003E-2</v>
      </c>
      <c r="T2035" s="47">
        <v>29</v>
      </c>
      <c r="U2035" s="98" t="s">
        <v>959</v>
      </c>
      <c r="V2035" s="98" t="s">
        <v>3139</v>
      </c>
      <c r="W2035" s="69">
        <f t="shared" si="62"/>
        <v>0.20215367189112168</v>
      </c>
    </row>
    <row r="2036" spans="1:23">
      <c r="A2036">
        <f t="shared" si="63"/>
        <v>1873</v>
      </c>
      <c r="B2036" s="99">
        <v>44408</v>
      </c>
      <c r="C2036" s="23">
        <v>271</v>
      </c>
      <c r="D2036" s="23">
        <v>5</v>
      </c>
      <c r="E2036" s="98" t="s">
        <v>49</v>
      </c>
      <c r="F2036" s="98" t="s">
        <v>948</v>
      </c>
      <c r="G2036" s="98" t="s">
        <v>4120</v>
      </c>
      <c r="H2036" s="98" t="s">
        <v>949</v>
      </c>
      <c r="I2036" s="98" t="s">
        <v>7143</v>
      </c>
      <c r="J2036" s="99">
        <v>46281</v>
      </c>
      <c r="K2036" s="107">
        <v>23000000</v>
      </c>
      <c r="L2036" s="98" t="s">
        <v>4595</v>
      </c>
      <c r="M2036" s="23">
        <v>2160</v>
      </c>
      <c r="N2036" s="23">
        <v>2</v>
      </c>
      <c r="O2036" s="107">
        <v>49059000</v>
      </c>
      <c r="P2036" s="23">
        <v>360</v>
      </c>
      <c r="Q2036" s="23">
        <v>2</v>
      </c>
      <c r="R2036" s="23">
        <v>2</v>
      </c>
      <c r="S2036" s="23">
        <v>3.5000000000000003E-2</v>
      </c>
      <c r="T2036" s="47">
        <v>23</v>
      </c>
      <c r="U2036" s="98" t="s">
        <v>4596</v>
      </c>
      <c r="V2036" s="98" t="s">
        <v>3139</v>
      </c>
      <c r="W2036" s="69">
        <f t="shared" si="62"/>
        <v>0.13418042635662433</v>
      </c>
    </row>
    <row r="2037" spans="1:23">
      <c r="A2037">
        <f t="shared" si="63"/>
        <v>2238</v>
      </c>
      <c r="B2037" s="99">
        <v>44408</v>
      </c>
      <c r="C2037" s="23">
        <v>272</v>
      </c>
      <c r="D2037" s="23">
        <v>5</v>
      </c>
      <c r="E2037" s="98" t="s">
        <v>49</v>
      </c>
      <c r="F2037" s="98" t="s">
        <v>948</v>
      </c>
      <c r="G2037" s="98" t="s">
        <v>4120</v>
      </c>
      <c r="H2037" s="98" t="s">
        <v>949</v>
      </c>
      <c r="I2037" s="98" t="s">
        <v>7143</v>
      </c>
      <c r="J2037" s="99">
        <v>46646</v>
      </c>
      <c r="K2037" s="107">
        <v>42000000</v>
      </c>
      <c r="L2037" s="98" t="s">
        <v>4597</v>
      </c>
      <c r="M2037" s="23">
        <v>2520</v>
      </c>
      <c r="N2037" s="23">
        <v>2</v>
      </c>
      <c r="O2037" s="107">
        <v>89586000</v>
      </c>
      <c r="P2037" s="23">
        <v>360</v>
      </c>
      <c r="Q2037" s="23">
        <v>2</v>
      </c>
      <c r="R2037" s="23">
        <v>2</v>
      </c>
      <c r="S2037" s="23">
        <v>2.5000000000000001E-2</v>
      </c>
      <c r="T2037" s="47">
        <v>42</v>
      </c>
      <c r="U2037" s="98" t="s">
        <v>1238</v>
      </c>
      <c r="V2037" s="98" t="s">
        <v>3139</v>
      </c>
      <c r="W2037" s="69">
        <f t="shared" si="62"/>
        <v>0.29277428342852108</v>
      </c>
    </row>
    <row r="2038" spans="1:23">
      <c r="A2038">
        <f t="shared" si="63"/>
        <v>1508</v>
      </c>
      <c r="B2038" s="99">
        <v>44408</v>
      </c>
      <c r="C2038" s="23">
        <v>273</v>
      </c>
      <c r="D2038" s="23">
        <v>5</v>
      </c>
      <c r="E2038" s="98" t="s">
        <v>49</v>
      </c>
      <c r="F2038" s="98" t="s">
        <v>948</v>
      </c>
      <c r="G2038" s="98" t="s">
        <v>4120</v>
      </c>
      <c r="H2038" s="98" t="s">
        <v>949</v>
      </c>
      <c r="I2038" s="98" t="s">
        <v>7143</v>
      </c>
      <c r="J2038" s="99">
        <v>45916</v>
      </c>
      <c r="K2038" s="107">
        <v>46000000</v>
      </c>
      <c r="L2038" s="98" t="s">
        <v>4598</v>
      </c>
      <c r="M2038" s="23">
        <v>1800</v>
      </c>
      <c r="N2038" s="23">
        <v>2</v>
      </c>
      <c r="O2038" s="107">
        <v>98118000</v>
      </c>
      <c r="P2038" s="23">
        <v>360</v>
      </c>
      <c r="Q2038" s="23">
        <v>2</v>
      </c>
      <c r="R2038" s="23">
        <v>2</v>
      </c>
      <c r="S2038" s="23">
        <v>3.5000000000000003E-2</v>
      </c>
      <c r="T2038" s="47">
        <v>46</v>
      </c>
      <c r="U2038" s="98" t="s">
        <v>4599</v>
      </c>
      <c r="V2038" s="98" t="s">
        <v>3139</v>
      </c>
      <c r="W2038" s="69">
        <f t="shared" si="62"/>
        <v>0.21606415690954564</v>
      </c>
    </row>
    <row r="2039" spans="1:23">
      <c r="A2039">
        <f t="shared" si="63"/>
        <v>2238</v>
      </c>
      <c r="B2039" s="99">
        <v>44408</v>
      </c>
      <c r="C2039" s="23">
        <v>274</v>
      </c>
      <c r="D2039" s="23">
        <v>5</v>
      </c>
      <c r="E2039" s="98" t="s">
        <v>49</v>
      </c>
      <c r="F2039" s="98" t="s">
        <v>948</v>
      </c>
      <c r="G2039" s="98" t="s">
        <v>4120</v>
      </c>
      <c r="H2039" s="98" t="s">
        <v>949</v>
      </c>
      <c r="I2039" s="98" t="s">
        <v>7143</v>
      </c>
      <c r="J2039" s="99">
        <v>46646</v>
      </c>
      <c r="K2039" s="107">
        <v>60000000</v>
      </c>
      <c r="L2039" s="98" t="s">
        <v>4600</v>
      </c>
      <c r="M2039" s="23">
        <v>2520</v>
      </c>
      <c r="N2039" s="23">
        <v>2</v>
      </c>
      <c r="O2039" s="107">
        <v>127980000</v>
      </c>
      <c r="P2039" s="23">
        <v>360</v>
      </c>
      <c r="Q2039" s="23">
        <v>2</v>
      </c>
      <c r="R2039" s="23">
        <v>2</v>
      </c>
      <c r="S2039" s="23">
        <v>3.5000000000000003E-2</v>
      </c>
      <c r="T2039" s="47">
        <v>60</v>
      </c>
      <c r="U2039" s="98" t="s">
        <v>1004</v>
      </c>
      <c r="V2039" s="98" t="s">
        <v>3139</v>
      </c>
      <c r="W2039" s="69">
        <f t="shared" si="62"/>
        <v>0.41824897632645869</v>
      </c>
    </row>
    <row r="2040" spans="1:23">
      <c r="A2040">
        <f t="shared" si="63"/>
        <v>1515</v>
      </c>
      <c r="B2040" s="99">
        <v>44408</v>
      </c>
      <c r="C2040" s="23">
        <v>275</v>
      </c>
      <c r="D2040" s="23">
        <v>5</v>
      </c>
      <c r="E2040" s="98" t="s">
        <v>49</v>
      </c>
      <c r="F2040" s="98" t="s">
        <v>948</v>
      </c>
      <c r="G2040" s="98" t="s">
        <v>4120</v>
      </c>
      <c r="H2040" s="98" t="s">
        <v>949</v>
      </c>
      <c r="I2040" s="98" t="s">
        <v>6757</v>
      </c>
      <c r="J2040" s="99">
        <v>45923</v>
      </c>
      <c r="K2040" s="107">
        <v>15000000</v>
      </c>
      <c r="L2040" s="98" t="s">
        <v>4601</v>
      </c>
      <c r="M2040" s="23">
        <v>1800</v>
      </c>
      <c r="N2040" s="23">
        <v>1</v>
      </c>
      <c r="O2040" s="107">
        <v>0</v>
      </c>
      <c r="P2040" s="23">
        <v>180</v>
      </c>
      <c r="Q2040" s="23">
        <v>2</v>
      </c>
      <c r="R2040" s="23">
        <v>2</v>
      </c>
      <c r="S2040" s="23">
        <v>1E-3</v>
      </c>
      <c r="T2040" s="47">
        <v>13.5</v>
      </c>
      <c r="U2040" s="98" t="s">
        <v>954</v>
      </c>
      <c r="V2040" s="98" t="s">
        <v>3139</v>
      </c>
      <c r="W2040" s="69">
        <f t="shared" si="62"/>
        <v>6.3704477124790715E-2</v>
      </c>
    </row>
    <row r="2041" spans="1:23">
      <c r="A2041">
        <f t="shared" si="63"/>
        <v>1516</v>
      </c>
      <c r="B2041" s="99">
        <v>44408</v>
      </c>
      <c r="C2041" s="23">
        <v>276</v>
      </c>
      <c r="D2041" s="23">
        <v>5</v>
      </c>
      <c r="E2041" s="98" t="s">
        <v>49</v>
      </c>
      <c r="F2041" s="98" t="s">
        <v>948</v>
      </c>
      <c r="G2041" s="98" t="s">
        <v>4120</v>
      </c>
      <c r="H2041" s="98" t="s">
        <v>949</v>
      </c>
      <c r="I2041" s="98" t="s">
        <v>6042</v>
      </c>
      <c r="J2041" s="99">
        <v>45924</v>
      </c>
      <c r="K2041" s="107">
        <v>15000000</v>
      </c>
      <c r="L2041" s="98" t="s">
        <v>4602</v>
      </c>
      <c r="M2041" s="23">
        <v>1800</v>
      </c>
      <c r="N2041" s="23">
        <v>1</v>
      </c>
      <c r="O2041" s="107">
        <v>0</v>
      </c>
      <c r="P2041" s="23">
        <v>180</v>
      </c>
      <c r="Q2041" s="23">
        <v>2</v>
      </c>
      <c r="R2041" s="23">
        <v>2</v>
      </c>
      <c r="S2041" s="23">
        <v>1E-3</v>
      </c>
      <c r="T2041" s="47">
        <v>13.5</v>
      </c>
      <c r="U2041" s="98" t="s">
        <v>954</v>
      </c>
      <c r="V2041" s="98" t="s">
        <v>3139</v>
      </c>
      <c r="W2041" s="69">
        <f t="shared" si="62"/>
        <v>6.3746526284609056E-2</v>
      </c>
    </row>
    <row r="2042" spans="1:23">
      <c r="A2042">
        <f t="shared" si="63"/>
        <v>789</v>
      </c>
      <c r="B2042" s="99">
        <v>44408</v>
      </c>
      <c r="C2042" s="23">
        <v>277</v>
      </c>
      <c r="D2042" s="23">
        <v>5</v>
      </c>
      <c r="E2042" s="98" t="s">
        <v>49</v>
      </c>
      <c r="F2042" s="98" t="s">
        <v>948</v>
      </c>
      <c r="G2042" s="98" t="s">
        <v>4120</v>
      </c>
      <c r="H2042" s="98" t="s">
        <v>949</v>
      </c>
      <c r="I2042" s="98" t="s">
        <v>10106</v>
      </c>
      <c r="J2042" s="99">
        <v>45197</v>
      </c>
      <c r="K2042" s="107">
        <v>15000000</v>
      </c>
      <c r="L2042" s="98" t="s">
        <v>4603</v>
      </c>
      <c r="M2042" s="23">
        <v>1080</v>
      </c>
      <c r="N2042" s="23">
        <v>1</v>
      </c>
      <c r="O2042" s="107">
        <v>0</v>
      </c>
      <c r="P2042" s="23">
        <v>180</v>
      </c>
      <c r="Q2042" s="23">
        <v>2</v>
      </c>
      <c r="R2042" s="23">
        <v>2</v>
      </c>
      <c r="S2042" s="23">
        <v>1E-3</v>
      </c>
      <c r="T2042" s="47">
        <v>12.5</v>
      </c>
      <c r="U2042" s="98" t="s">
        <v>4530</v>
      </c>
      <c r="V2042" s="98" t="s">
        <v>3139</v>
      </c>
      <c r="W2042" s="69">
        <f t="shared" si="62"/>
        <v>3.0719247311734425E-2</v>
      </c>
    </row>
    <row r="2043" spans="1:23">
      <c r="A2043">
        <f t="shared" si="63"/>
        <v>3355</v>
      </c>
      <c r="B2043" s="99">
        <v>44408</v>
      </c>
      <c r="C2043" s="23">
        <v>278</v>
      </c>
      <c r="D2043" s="23">
        <v>5</v>
      </c>
      <c r="E2043" s="98" t="s">
        <v>49</v>
      </c>
      <c r="F2043" s="98" t="s">
        <v>948</v>
      </c>
      <c r="G2043" s="98" t="s">
        <v>4120</v>
      </c>
      <c r="H2043" s="98" t="s">
        <v>949</v>
      </c>
      <c r="I2043" s="98" t="s">
        <v>10064</v>
      </c>
      <c r="J2043" s="99">
        <v>47763</v>
      </c>
      <c r="K2043" s="107">
        <v>180000000</v>
      </c>
      <c r="L2043" s="98" t="s">
        <v>7827</v>
      </c>
      <c r="M2043" s="23">
        <v>3600</v>
      </c>
      <c r="N2043" s="23">
        <v>2</v>
      </c>
      <c r="O2043" s="107">
        <v>284000000</v>
      </c>
      <c r="P2043" s="23">
        <v>180</v>
      </c>
      <c r="Q2043" s="23">
        <v>2</v>
      </c>
      <c r="R2043" s="23">
        <v>2</v>
      </c>
      <c r="S2043" s="23">
        <v>2.7400000000000001E-2</v>
      </c>
      <c r="T2043" s="47">
        <v>180</v>
      </c>
      <c r="U2043" s="98" t="s">
        <v>7828</v>
      </c>
      <c r="V2043" s="98" t="s">
        <v>3139</v>
      </c>
      <c r="W2043" s="69">
        <f t="shared" si="62"/>
        <v>1.8809990825405747</v>
      </c>
    </row>
    <row r="2044" spans="1:23">
      <c r="A2044">
        <f t="shared" si="63"/>
        <v>1909</v>
      </c>
      <c r="B2044" s="99">
        <v>44408</v>
      </c>
      <c r="C2044" s="23">
        <v>279</v>
      </c>
      <c r="D2044" s="23">
        <v>5</v>
      </c>
      <c r="E2044" s="98" t="s">
        <v>49</v>
      </c>
      <c r="F2044" s="98" t="s">
        <v>948</v>
      </c>
      <c r="G2044" s="98" t="s">
        <v>4120</v>
      </c>
      <c r="H2044" s="98" t="s">
        <v>949</v>
      </c>
      <c r="I2044" s="98" t="s">
        <v>6771</v>
      </c>
      <c r="J2044" s="99">
        <v>46317</v>
      </c>
      <c r="K2044" s="107">
        <v>20000000</v>
      </c>
      <c r="L2044" s="98" t="s">
        <v>7829</v>
      </c>
      <c r="M2044" s="23">
        <v>2160</v>
      </c>
      <c r="N2044" s="23">
        <v>1</v>
      </c>
      <c r="O2044" s="107">
        <v>0</v>
      </c>
      <c r="P2044" s="23">
        <v>180</v>
      </c>
      <c r="Q2044" s="23">
        <v>2</v>
      </c>
      <c r="R2044" s="23">
        <v>2</v>
      </c>
      <c r="S2044" s="23">
        <v>1E-3</v>
      </c>
      <c r="T2044" s="47">
        <v>20</v>
      </c>
      <c r="U2044" s="98" t="s">
        <v>4566</v>
      </c>
      <c r="V2044" s="98" t="s">
        <v>3139</v>
      </c>
      <c r="W2044" s="69">
        <f t="shared" si="62"/>
        <v>0.11892125347143427</v>
      </c>
    </row>
    <row r="2045" spans="1:23">
      <c r="A2045">
        <f t="shared" si="63"/>
        <v>1548</v>
      </c>
      <c r="B2045" s="99">
        <v>44408</v>
      </c>
      <c r="C2045" s="23">
        <v>280</v>
      </c>
      <c r="D2045" s="23">
        <v>5</v>
      </c>
      <c r="E2045" s="98" t="s">
        <v>49</v>
      </c>
      <c r="F2045" s="98" t="s">
        <v>948</v>
      </c>
      <c r="G2045" s="98" t="s">
        <v>4120</v>
      </c>
      <c r="H2045" s="98" t="s">
        <v>949</v>
      </c>
      <c r="I2045" s="98" t="s">
        <v>6614</v>
      </c>
      <c r="J2045" s="99">
        <v>45956</v>
      </c>
      <c r="K2045" s="107">
        <v>20000000</v>
      </c>
      <c r="L2045" s="98" t="s">
        <v>7830</v>
      </c>
      <c r="M2045" s="23">
        <v>1800</v>
      </c>
      <c r="N2045" s="23">
        <v>1</v>
      </c>
      <c r="O2045" s="107">
        <v>0</v>
      </c>
      <c r="P2045" s="23">
        <v>180</v>
      </c>
      <c r="Q2045" s="23">
        <v>2</v>
      </c>
      <c r="R2045" s="23">
        <v>2</v>
      </c>
      <c r="S2045" s="23">
        <v>1E-3</v>
      </c>
      <c r="T2045" s="47">
        <v>18</v>
      </c>
      <c r="U2045" s="98" t="s">
        <v>1221</v>
      </c>
      <c r="V2045" s="98" t="s">
        <v>3139</v>
      </c>
      <c r="W2045" s="69">
        <f t="shared" si="62"/>
        <v>8.6789465865061394E-2</v>
      </c>
    </row>
    <row r="2046" spans="1:23">
      <c r="A2046">
        <f t="shared" si="63"/>
        <v>1916</v>
      </c>
      <c r="B2046" s="99">
        <v>44408</v>
      </c>
      <c r="C2046" s="23">
        <v>281</v>
      </c>
      <c r="D2046" s="23">
        <v>5</v>
      </c>
      <c r="E2046" s="98" t="s">
        <v>49</v>
      </c>
      <c r="F2046" s="98" t="s">
        <v>948</v>
      </c>
      <c r="G2046" s="98" t="s">
        <v>4120</v>
      </c>
      <c r="H2046" s="98" t="s">
        <v>949</v>
      </c>
      <c r="I2046" s="98" t="s">
        <v>6631</v>
      </c>
      <c r="J2046" s="99">
        <v>46324</v>
      </c>
      <c r="K2046" s="107">
        <v>60000000</v>
      </c>
      <c r="L2046" s="98" t="s">
        <v>7831</v>
      </c>
      <c r="M2046" s="23">
        <v>2160</v>
      </c>
      <c r="N2046" s="23">
        <v>2</v>
      </c>
      <c r="O2046" s="107">
        <v>145502025</v>
      </c>
      <c r="P2046" s="23">
        <v>180</v>
      </c>
      <c r="Q2046" s="23">
        <v>2</v>
      </c>
      <c r="R2046" s="23">
        <v>2</v>
      </c>
      <c r="S2046" s="23">
        <v>2.7799999999999998E-2</v>
      </c>
      <c r="T2046" s="47">
        <v>60</v>
      </c>
      <c r="U2046" s="98" t="s">
        <v>7832</v>
      </c>
      <c r="V2046" s="98" t="s">
        <v>3139</v>
      </c>
      <c r="W2046" s="69">
        <f t="shared" si="62"/>
        <v>0.35807195649754014</v>
      </c>
    </row>
    <row r="2047" spans="1:23">
      <c r="A2047">
        <f t="shared" si="63"/>
        <v>826</v>
      </c>
      <c r="B2047" s="99">
        <v>44408</v>
      </c>
      <c r="C2047" s="23">
        <v>282</v>
      </c>
      <c r="D2047" s="23">
        <v>5</v>
      </c>
      <c r="E2047" s="98" t="s">
        <v>49</v>
      </c>
      <c r="F2047" s="98" t="s">
        <v>948</v>
      </c>
      <c r="G2047" s="98" t="s">
        <v>4120</v>
      </c>
      <c r="H2047" s="98" t="s">
        <v>949</v>
      </c>
      <c r="I2047" s="98" t="s">
        <v>6282</v>
      </c>
      <c r="J2047" s="99">
        <v>45234</v>
      </c>
      <c r="K2047" s="107">
        <v>10000000</v>
      </c>
      <c r="L2047" s="98" t="s">
        <v>7834</v>
      </c>
      <c r="M2047" s="23">
        <v>1080</v>
      </c>
      <c r="N2047" s="23">
        <v>1</v>
      </c>
      <c r="O2047" s="107">
        <v>0</v>
      </c>
      <c r="P2047" s="23">
        <v>180</v>
      </c>
      <c r="Q2047" s="23">
        <v>2</v>
      </c>
      <c r="R2047" s="23">
        <v>2</v>
      </c>
      <c r="S2047" s="23">
        <v>2.8000000000000001E-2</v>
      </c>
      <c r="T2047" s="47">
        <v>8.3333329999999997</v>
      </c>
      <c r="U2047" s="98" t="s">
        <v>7835</v>
      </c>
      <c r="V2047" s="98" t="s">
        <v>3139</v>
      </c>
      <c r="W2047" s="69">
        <f t="shared" si="62"/>
        <v>2.1439879395461516E-2</v>
      </c>
    </row>
    <row r="2048" spans="1:23">
      <c r="A2048">
        <f t="shared" si="63"/>
        <v>827</v>
      </c>
      <c r="B2048" s="99">
        <v>44408</v>
      </c>
      <c r="C2048" s="23">
        <v>283</v>
      </c>
      <c r="D2048" s="23">
        <v>5</v>
      </c>
      <c r="E2048" s="98" t="s">
        <v>49</v>
      </c>
      <c r="F2048" s="98" t="s">
        <v>948</v>
      </c>
      <c r="G2048" s="98" t="s">
        <v>4120</v>
      </c>
      <c r="H2048" s="98" t="s">
        <v>949</v>
      </c>
      <c r="I2048" s="98" t="s">
        <v>6705</v>
      </c>
      <c r="J2048" s="99">
        <v>45235</v>
      </c>
      <c r="K2048" s="107">
        <v>50000000</v>
      </c>
      <c r="L2048" s="98" t="s">
        <v>7836</v>
      </c>
      <c r="M2048" s="23">
        <v>1080</v>
      </c>
      <c r="N2048" s="23">
        <v>1</v>
      </c>
      <c r="O2048" s="107">
        <v>0</v>
      </c>
      <c r="P2048" s="23">
        <v>180</v>
      </c>
      <c r="Q2048" s="23">
        <v>2</v>
      </c>
      <c r="R2048" s="23">
        <v>2</v>
      </c>
      <c r="S2048" s="23">
        <v>1.7999999999999999E-2</v>
      </c>
      <c r="T2048" s="47">
        <v>41.666666999999997</v>
      </c>
      <c r="U2048" s="98" t="s">
        <v>4551</v>
      </c>
      <c r="V2048" s="98" t="s">
        <v>3139</v>
      </c>
      <c r="W2048" s="69">
        <f t="shared" si="62"/>
        <v>0.10732918348138111</v>
      </c>
    </row>
    <row r="2049" spans="1:23">
      <c r="A2049">
        <f t="shared" si="63"/>
        <v>2658</v>
      </c>
      <c r="B2049" s="99">
        <v>44408</v>
      </c>
      <c r="C2049" s="23">
        <v>284</v>
      </c>
      <c r="D2049" s="23">
        <v>5</v>
      </c>
      <c r="E2049" s="98" t="s">
        <v>49</v>
      </c>
      <c r="F2049" s="98" t="s">
        <v>948</v>
      </c>
      <c r="G2049" s="98" t="s">
        <v>4120</v>
      </c>
      <c r="H2049" s="98" t="s">
        <v>949</v>
      </c>
      <c r="I2049" s="98" t="s">
        <v>10101</v>
      </c>
      <c r="J2049" s="99">
        <v>47066</v>
      </c>
      <c r="K2049" s="107">
        <v>71000000</v>
      </c>
      <c r="L2049" s="98" t="s">
        <v>7837</v>
      </c>
      <c r="M2049" s="23">
        <v>2880</v>
      </c>
      <c r="N2049" s="23">
        <v>2</v>
      </c>
      <c r="O2049" s="107">
        <v>143276400</v>
      </c>
      <c r="P2049" s="23">
        <v>180</v>
      </c>
      <c r="Q2049" s="23">
        <v>2</v>
      </c>
      <c r="R2049" s="23">
        <v>2</v>
      </c>
      <c r="S2049" s="23">
        <v>2.8000000000000001E-2</v>
      </c>
      <c r="T2049" s="47">
        <v>66.5625</v>
      </c>
      <c r="U2049" s="98" t="s">
        <v>953</v>
      </c>
      <c r="V2049" s="98" t="s">
        <v>3139</v>
      </c>
      <c r="W2049" s="69">
        <f t="shared" si="62"/>
        <v>0.55107175990265189</v>
      </c>
    </row>
    <row r="2050" spans="1:23">
      <c r="A2050">
        <f t="shared" si="63"/>
        <v>1562</v>
      </c>
      <c r="B2050" s="99">
        <v>44408</v>
      </c>
      <c r="C2050" s="23">
        <v>285</v>
      </c>
      <c r="D2050" s="23">
        <v>5</v>
      </c>
      <c r="E2050" s="98" t="s">
        <v>49</v>
      </c>
      <c r="F2050" s="98" t="s">
        <v>948</v>
      </c>
      <c r="G2050" s="98" t="s">
        <v>4120</v>
      </c>
      <c r="H2050" s="98" t="s">
        <v>949</v>
      </c>
      <c r="I2050" s="98" t="s">
        <v>10101</v>
      </c>
      <c r="J2050" s="99">
        <v>45970</v>
      </c>
      <c r="K2050" s="107">
        <v>15000000</v>
      </c>
      <c r="L2050" s="98" t="s">
        <v>7833</v>
      </c>
      <c r="M2050" s="23">
        <v>1800</v>
      </c>
      <c r="N2050" s="23">
        <v>1</v>
      </c>
      <c r="O2050" s="107">
        <v>0</v>
      </c>
      <c r="P2050" s="23">
        <v>180</v>
      </c>
      <c r="Q2050" s="23">
        <v>2</v>
      </c>
      <c r="R2050" s="23">
        <v>2</v>
      </c>
      <c r="S2050" s="23">
        <v>1E-3</v>
      </c>
      <c r="T2050" s="47">
        <v>13.5</v>
      </c>
      <c r="U2050" s="98" t="s">
        <v>1221</v>
      </c>
      <c r="V2050" s="98" t="s">
        <v>3139</v>
      </c>
      <c r="W2050" s="69">
        <f t="shared" ref="W2050:W2113" si="64">+T2050/SUM($T$2:$T$5848)*A2050</f>
        <v>6.568078763625286E-2</v>
      </c>
    </row>
    <row r="2051" spans="1:23">
      <c r="A2051">
        <f t="shared" ref="A2051:A2114" si="65">+J2051-B2051</f>
        <v>1928</v>
      </c>
      <c r="B2051" s="99">
        <v>44408</v>
      </c>
      <c r="C2051" s="23">
        <v>286</v>
      </c>
      <c r="D2051" s="23">
        <v>5</v>
      </c>
      <c r="E2051" s="98" t="s">
        <v>49</v>
      </c>
      <c r="F2051" s="98" t="s">
        <v>948</v>
      </c>
      <c r="G2051" s="98" t="s">
        <v>4120</v>
      </c>
      <c r="H2051" s="98" t="s">
        <v>949</v>
      </c>
      <c r="I2051" s="98" t="s">
        <v>6225</v>
      </c>
      <c r="J2051" s="99">
        <v>46336</v>
      </c>
      <c r="K2051" s="107">
        <v>35000000</v>
      </c>
      <c r="L2051" s="98" t="s">
        <v>7838</v>
      </c>
      <c r="M2051" s="23">
        <v>2160</v>
      </c>
      <c r="N2051" s="23">
        <v>1</v>
      </c>
      <c r="O2051" s="107">
        <v>0</v>
      </c>
      <c r="P2051" s="23">
        <v>180</v>
      </c>
      <c r="Q2051" s="23">
        <v>2</v>
      </c>
      <c r="R2051" s="23">
        <v>2</v>
      </c>
      <c r="S2051" s="23">
        <v>1E-3</v>
      </c>
      <c r="T2051" s="47">
        <v>35</v>
      </c>
      <c r="U2051" s="98" t="s">
        <v>7839</v>
      </c>
      <c r="V2051" s="98" t="s">
        <v>3139</v>
      </c>
      <c r="W2051" s="69">
        <f t="shared" si="64"/>
        <v>0.21018350404013578</v>
      </c>
    </row>
    <row r="2052" spans="1:23">
      <c r="A2052">
        <f t="shared" si="65"/>
        <v>2294</v>
      </c>
      <c r="B2052" s="99">
        <v>44408</v>
      </c>
      <c r="C2052" s="23">
        <v>287</v>
      </c>
      <c r="D2052" s="23">
        <v>5</v>
      </c>
      <c r="E2052" s="98" t="s">
        <v>49</v>
      </c>
      <c r="F2052" s="98" t="s">
        <v>948</v>
      </c>
      <c r="G2052" s="98" t="s">
        <v>4120</v>
      </c>
      <c r="H2052" s="98" t="s">
        <v>949</v>
      </c>
      <c r="I2052" s="98" t="s">
        <v>10066</v>
      </c>
      <c r="J2052" s="99">
        <v>46702</v>
      </c>
      <c r="K2052" s="107">
        <v>21000000</v>
      </c>
      <c r="L2052" s="98" t="s">
        <v>7840</v>
      </c>
      <c r="M2052" s="23">
        <v>2520</v>
      </c>
      <c r="N2052" s="23">
        <v>1</v>
      </c>
      <c r="O2052" s="107">
        <v>0</v>
      </c>
      <c r="P2052" s="23">
        <v>360</v>
      </c>
      <c r="Q2052" s="23">
        <v>2</v>
      </c>
      <c r="R2052" s="23">
        <v>2</v>
      </c>
      <c r="S2052" s="23">
        <v>1E-3</v>
      </c>
      <c r="T2052" s="47">
        <v>21</v>
      </c>
      <c r="U2052" s="98" t="s">
        <v>953</v>
      </c>
      <c r="V2052" s="98" t="s">
        <v>3139</v>
      </c>
      <c r="W2052" s="69">
        <f t="shared" si="64"/>
        <v>0.15005009074732514</v>
      </c>
    </row>
    <row r="2053" spans="1:23">
      <c r="A2053">
        <f t="shared" si="65"/>
        <v>834</v>
      </c>
      <c r="B2053" s="99">
        <v>44408</v>
      </c>
      <c r="C2053" s="23">
        <v>288</v>
      </c>
      <c r="D2053" s="23">
        <v>5</v>
      </c>
      <c r="E2053" s="98" t="s">
        <v>49</v>
      </c>
      <c r="F2053" s="98" t="s">
        <v>948</v>
      </c>
      <c r="G2053" s="98" t="s">
        <v>4120</v>
      </c>
      <c r="H2053" s="98" t="s">
        <v>949</v>
      </c>
      <c r="I2053" s="98" t="s">
        <v>6851</v>
      </c>
      <c r="J2053" s="99">
        <v>45242</v>
      </c>
      <c r="K2053" s="107">
        <v>25000000</v>
      </c>
      <c r="L2053" s="98" t="s">
        <v>7841</v>
      </c>
      <c r="M2053" s="23">
        <v>1080</v>
      </c>
      <c r="N2053" s="23">
        <v>1</v>
      </c>
      <c r="O2053" s="107">
        <v>0</v>
      </c>
      <c r="P2053" s="23">
        <v>180</v>
      </c>
      <c r="Q2053" s="23">
        <v>2</v>
      </c>
      <c r="R2053" s="23">
        <v>2</v>
      </c>
      <c r="S2053" s="23">
        <v>1E-3</v>
      </c>
      <c r="T2053" s="47">
        <v>20.833333</v>
      </c>
      <c r="U2053" s="98" t="s">
        <v>7842</v>
      </c>
      <c r="V2053" s="98" t="s">
        <v>3139</v>
      </c>
      <c r="W2053" s="69">
        <f t="shared" si="64"/>
        <v>5.4118825196596693E-2</v>
      </c>
    </row>
    <row r="2054" spans="1:23">
      <c r="A2054">
        <f t="shared" si="65"/>
        <v>835</v>
      </c>
      <c r="B2054" s="99">
        <v>44408</v>
      </c>
      <c r="C2054" s="23">
        <v>289</v>
      </c>
      <c r="D2054" s="23">
        <v>5</v>
      </c>
      <c r="E2054" s="98" t="s">
        <v>49</v>
      </c>
      <c r="F2054" s="98" t="s">
        <v>948</v>
      </c>
      <c r="G2054" s="98" t="s">
        <v>4120</v>
      </c>
      <c r="H2054" s="98" t="s">
        <v>949</v>
      </c>
      <c r="I2054" s="98" t="s">
        <v>6544</v>
      </c>
      <c r="J2054" s="99">
        <v>45243</v>
      </c>
      <c r="K2054" s="107">
        <v>30000000</v>
      </c>
      <c r="L2054" s="98" t="s">
        <v>7843</v>
      </c>
      <c r="M2054" s="23">
        <v>1080</v>
      </c>
      <c r="N2054" s="23">
        <v>1</v>
      </c>
      <c r="O2054" s="107">
        <v>0</v>
      </c>
      <c r="P2054" s="23">
        <v>180</v>
      </c>
      <c r="Q2054" s="23">
        <v>2</v>
      </c>
      <c r="R2054" s="23">
        <v>2</v>
      </c>
      <c r="S2054" s="23">
        <v>1.7899999999999999E-2</v>
      </c>
      <c r="T2054" s="47">
        <v>25</v>
      </c>
      <c r="U2054" s="98" t="s">
        <v>7842</v>
      </c>
      <c r="V2054" s="98" t="s">
        <v>3139</v>
      </c>
      <c r="W2054" s="69">
        <f t="shared" si="64"/>
        <v>6.5020460089475901E-2</v>
      </c>
    </row>
    <row r="2055" spans="1:23">
      <c r="A2055">
        <f t="shared" si="65"/>
        <v>835</v>
      </c>
      <c r="B2055" s="99">
        <v>44408</v>
      </c>
      <c r="C2055" s="23">
        <v>290</v>
      </c>
      <c r="D2055" s="23">
        <v>5</v>
      </c>
      <c r="E2055" s="98" t="s">
        <v>49</v>
      </c>
      <c r="F2055" s="98" t="s">
        <v>948</v>
      </c>
      <c r="G2055" s="98" t="s">
        <v>4120</v>
      </c>
      <c r="H2055" s="98" t="s">
        <v>949</v>
      </c>
      <c r="I2055" s="98" t="s">
        <v>6544</v>
      </c>
      <c r="J2055" s="99">
        <v>45243</v>
      </c>
      <c r="K2055" s="107">
        <v>10000000</v>
      </c>
      <c r="L2055" s="98" t="s">
        <v>7844</v>
      </c>
      <c r="M2055" s="23">
        <v>1080</v>
      </c>
      <c r="N2055" s="23">
        <v>1</v>
      </c>
      <c r="O2055" s="107">
        <v>0</v>
      </c>
      <c r="P2055" s="23">
        <v>180</v>
      </c>
      <c r="Q2055" s="23">
        <v>2</v>
      </c>
      <c r="R2055" s="23">
        <v>2</v>
      </c>
      <c r="S2055" s="23">
        <v>1E-3</v>
      </c>
      <c r="T2055" s="47">
        <v>8.3333329999999997</v>
      </c>
      <c r="U2055" s="98" t="s">
        <v>4551</v>
      </c>
      <c r="V2055" s="98" t="s">
        <v>3139</v>
      </c>
      <c r="W2055" s="69">
        <f t="shared" si="64"/>
        <v>2.1673485829552502E-2</v>
      </c>
    </row>
    <row r="2056" spans="1:23">
      <c r="A2056">
        <f t="shared" si="65"/>
        <v>835</v>
      </c>
      <c r="B2056" s="99">
        <v>44408</v>
      </c>
      <c r="C2056" s="23">
        <v>291</v>
      </c>
      <c r="D2056" s="23">
        <v>5</v>
      </c>
      <c r="E2056" s="98" t="s">
        <v>49</v>
      </c>
      <c r="F2056" s="98" t="s">
        <v>948</v>
      </c>
      <c r="G2056" s="98" t="s">
        <v>4120</v>
      </c>
      <c r="H2056" s="98" t="s">
        <v>949</v>
      </c>
      <c r="I2056" s="98" t="s">
        <v>6544</v>
      </c>
      <c r="J2056" s="99">
        <v>45243</v>
      </c>
      <c r="K2056" s="107">
        <v>15000000</v>
      </c>
      <c r="L2056" s="98" t="s">
        <v>7845</v>
      </c>
      <c r="M2056" s="23">
        <v>1080</v>
      </c>
      <c r="N2056" s="23">
        <v>1</v>
      </c>
      <c r="O2056" s="107">
        <v>0</v>
      </c>
      <c r="P2056" s="23">
        <v>180</v>
      </c>
      <c r="Q2056" s="23">
        <v>2</v>
      </c>
      <c r="R2056" s="23">
        <v>2</v>
      </c>
      <c r="S2056" s="23">
        <v>1E-3</v>
      </c>
      <c r="T2056" s="47">
        <v>12.5</v>
      </c>
      <c r="U2056" s="98" t="s">
        <v>7846</v>
      </c>
      <c r="V2056" s="98" t="s">
        <v>3139</v>
      </c>
      <c r="W2056" s="69">
        <f t="shared" si="64"/>
        <v>3.2510230044737951E-2</v>
      </c>
    </row>
    <row r="2057" spans="1:23">
      <c r="A2057">
        <f t="shared" si="65"/>
        <v>839</v>
      </c>
      <c r="B2057" s="99">
        <v>44408</v>
      </c>
      <c r="C2057" s="23">
        <v>292</v>
      </c>
      <c r="D2057" s="23">
        <v>5</v>
      </c>
      <c r="E2057" s="98" t="s">
        <v>49</v>
      </c>
      <c r="F2057" s="98" t="s">
        <v>948</v>
      </c>
      <c r="G2057" s="98" t="s">
        <v>4120</v>
      </c>
      <c r="H2057" s="98" t="s">
        <v>949</v>
      </c>
      <c r="I2057" s="98" t="s">
        <v>6340</v>
      </c>
      <c r="J2057" s="99">
        <v>45247</v>
      </c>
      <c r="K2057" s="107">
        <v>12000000</v>
      </c>
      <c r="L2057" s="98" t="s">
        <v>7847</v>
      </c>
      <c r="M2057" s="23">
        <v>1080</v>
      </c>
      <c r="N2057" s="23">
        <v>1</v>
      </c>
      <c r="O2057" s="107">
        <v>0</v>
      </c>
      <c r="P2057" s="23">
        <v>180</v>
      </c>
      <c r="Q2057" s="23">
        <v>2</v>
      </c>
      <c r="R2057" s="23">
        <v>2</v>
      </c>
      <c r="S2057" s="23">
        <v>1E-3</v>
      </c>
      <c r="T2057" s="47">
        <v>10</v>
      </c>
      <c r="U2057" s="98" t="s">
        <v>7848</v>
      </c>
      <c r="V2057" s="98" t="s">
        <v>3139</v>
      </c>
      <c r="W2057" s="69">
        <f t="shared" si="64"/>
        <v>2.6132774138955827E-2</v>
      </c>
    </row>
    <row r="2058" spans="1:23">
      <c r="A2058">
        <f t="shared" si="65"/>
        <v>839</v>
      </c>
      <c r="B2058" s="99">
        <v>44408</v>
      </c>
      <c r="C2058" s="23">
        <v>293</v>
      </c>
      <c r="D2058" s="23">
        <v>5</v>
      </c>
      <c r="E2058" s="98" t="s">
        <v>49</v>
      </c>
      <c r="F2058" s="98" t="s">
        <v>948</v>
      </c>
      <c r="G2058" s="98" t="s">
        <v>4120</v>
      </c>
      <c r="H2058" s="98" t="s">
        <v>949</v>
      </c>
      <c r="I2058" s="98" t="s">
        <v>6340</v>
      </c>
      <c r="J2058" s="99">
        <v>45247</v>
      </c>
      <c r="K2058" s="107">
        <v>20000000</v>
      </c>
      <c r="L2058" s="98" t="s">
        <v>7849</v>
      </c>
      <c r="M2058" s="23">
        <v>1080</v>
      </c>
      <c r="N2058" s="23">
        <v>1</v>
      </c>
      <c r="O2058" s="107">
        <v>0</v>
      </c>
      <c r="P2058" s="23">
        <v>180</v>
      </c>
      <c r="Q2058" s="23">
        <v>2</v>
      </c>
      <c r="R2058" s="23">
        <v>2</v>
      </c>
      <c r="S2058" s="23">
        <v>1E-3</v>
      </c>
      <c r="T2058" s="47">
        <v>16.666667</v>
      </c>
      <c r="U2058" s="98" t="s">
        <v>7835</v>
      </c>
      <c r="V2058" s="98" t="s">
        <v>3139</v>
      </c>
      <c r="W2058" s="69">
        <f t="shared" si="64"/>
        <v>4.3554624436018853E-2</v>
      </c>
    </row>
    <row r="2059" spans="1:23">
      <c r="A2059">
        <f t="shared" si="65"/>
        <v>840</v>
      </c>
      <c r="B2059" s="99">
        <v>44408</v>
      </c>
      <c r="C2059" s="23">
        <v>294</v>
      </c>
      <c r="D2059" s="23">
        <v>5</v>
      </c>
      <c r="E2059" s="98" t="s">
        <v>49</v>
      </c>
      <c r="F2059" s="98" t="s">
        <v>948</v>
      </c>
      <c r="G2059" s="98" t="s">
        <v>4120</v>
      </c>
      <c r="H2059" s="98" t="s">
        <v>949</v>
      </c>
      <c r="I2059" s="98" t="s">
        <v>6290</v>
      </c>
      <c r="J2059" s="99">
        <v>45248</v>
      </c>
      <c r="K2059" s="107">
        <v>12000000</v>
      </c>
      <c r="L2059" s="98" t="s">
        <v>7850</v>
      </c>
      <c r="M2059" s="23">
        <v>1080</v>
      </c>
      <c r="N2059" s="23">
        <v>1</v>
      </c>
      <c r="O2059" s="107">
        <v>0</v>
      </c>
      <c r="P2059" s="23">
        <v>180</v>
      </c>
      <c r="Q2059" s="23">
        <v>2</v>
      </c>
      <c r="R2059" s="23">
        <v>2</v>
      </c>
      <c r="S2059" s="23">
        <v>1E-3</v>
      </c>
      <c r="T2059" s="47">
        <v>10</v>
      </c>
      <c r="U2059" s="98" t="s">
        <v>7846</v>
      </c>
      <c r="V2059" s="98" t="s">
        <v>3139</v>
      </c>
      <c r="W2059" s="69">
        <f t="shared" si="64"/>
        <v>2.6163921664747194E-2</v>
      </c>
    </row>
    <row r="2060" spans="1:23">
      <c r="A2060">
        <f t="shared" si="65"/>
        <v>1936</v>
      </c>
      <c r="B2060" s="99">
        <v>44408</v>
      </c>
      <c r="C2060" s="23">
        <v>295</v>
      </c>
      <c r="D2060" s="23">
        <v>5</v>
      </c>
      <c r="E2060" s="98" t="s">
        <v>49</v>
      </c>
      <c r="F2060" s="98" t="s">
        <v>948</v>
      </c>
      <c r="G2060" s="98" t="s">
        <v>4120</v>
      </c>
      <c r="H2060" s="98" t="s">
        <v>949</v>
      </c>
      <c r="I2060" s="98" t="s">
        <v>6290</v>
      </c>
      <c r="J2060" s="99">
        <v>46344</v>
      </c>
      <c r="K2060" s="107">
        <v>106600000</v>
      </c>
      <c r="L2060" s="98" t="s">
        <v>7851</v>
      </c>
      <c r="M2060" s="23">
        <v>2160</v>
      </c>
      <c r="N2060" s="23">
        <v>2</v>
      </c>
      <c r="O2060" s="107">
        <v>272680763</v>
      </c>
      <c r="P2060" s="23">
        <v>180</v>
      </c>
      <c r="Q2060" s="23">
        <v>2</v>
      </c>
      <c r="R2060" s="23">
        <v>2</v>
      </c>
      <c r="S2060" s="23">
        <v>2.75E-2</v>
      </c>
      <c r="T2060" s="47">
        <v>106.6</v>
      </c>
      <c r="U2060" s="98" t="s">
        <v>7852</v>
      </c>
      <c r="V2060" s="98" t="s">
        <v>3139</v>
      </c>
      <c r="W2060" s="69">
        <f t="shared" si="64"/>
        <v>0.64281516187601551</v>
      </c>
    </row>
    <row r="2061" spans="1:23">
      <c r="A2061">
        <f t="shared" si="65"/>
        <v>840</v>
      </c>
      <c r="B2061" s="99">
        <v>44408</v>
      </c>
      <c r="C2061" s="23">
        <v>296</v>
      </c>
      <c r="D2061" s="23">
        <v>5</v>
      </c>
      <c r="E2061" s="98" t="s">
        <v>49</v>
      </c>
      <c r="F2061" s="98" t="s">
        <v>948</v>
      </c>
      <c r="G2061" s="98" t="s">
        <v>4120</v>
      </c>
      <c r="H2061" s="98" t="s">
        <v>949</v>
      </c>
      <c r="I2061" s="98" t="s">
        <v>6290</v>
      </c>
      <c r="J2061" s="99">
        <v>45248</v>
      </c>
      <c r="K2061" s="107">
        <v>20000000</v>
      </c>
      <c r="L2061" s="98" t="s">
        <v>7853</v>
      </c>
      <c r="M2061" s="23">
        <v>1080</v>
      </c>
      <c r="N2061" s="23">
        <v>1</v>
      </c>
      <c r="O2061" s="107">
        <v>0</v>
      </c>
      <c r="P2061" s="23">
        <v>180</v>
      </c>
      <c r="Q2061" s="23">
        <v>2</v>
      </c>
      <c r="R2061" s="23">
        <v>2</v>
      </c>
      <c r="S2061" s="23">
        <v>1E-3</v>
      </c>
      <c r="T2061" s="47">
        <v>16.666667</v>
      </c>
      <c r="U2061" s="98" t="s">
        <v>7854</v>
      </c>
      <c r="V2061" s="98" t="s">
        <v>3139</v>
      </c>
      <c r="W2061" s="69">
        <f t="shared" si="64"/>
        <v>4.3606536980042715E-2</v>
      </c>
    </row>
    <row r="2062" spans="1:23">
      <c r="A2062">
        <f t="shared" si="65"/>
        <v>841</v>
      </c>
      <c r="B2062" s="99">
        <v>44408</v>
      </c>
      <c r="C2062" s="23">
        <v>297</v>
      </c>
      <c r="D2062" s="23">
        <v>5</v>
      </c>
      <c r="E2062" s="98" t="s">
        <v>49</v>
      </c>
      <c r="F2062" s="98" t="s">
        <v>948</v>
      </c>
      <c r="G2062" s="98" t="s">
        <v>4120</v>
      </c>
      <c r="H2062" s="98" t="s">
        <v>949</v>
      </c>
      <c r="I2062" s="98" t="s">
        <v>6620</v>
      </c>
      <c r="J2062" s="99">
        <v>45249</v>
      </c>
      <c r="K2062" s="107">
        <v>15000000</v>
      </c>
      <c r="L2062" s="98" t="s">
        <v>7855</v>
      </c>
      <c r="M2062" s="23">
        <v>1080</v>
      </c>
      <c r="N2062" s="23">
        <v>1</v>
      </c>
      <c r="O2062" s="107">
        <v>0</v>
      </c>
      <c r="P2062" s="23">
        <v>180</v>
      </c>
      <c r="Q2062" s="23">
        <v>2</v>
      </c>
      <c r="R2062" s="23">
        <v>2</v>
      </c>
      <c r="S2062" s="23">
        <v>1E-3</v>
      </c>
      <c r="T2062" s="47">
        <v>12.5</v>
      </c>
      <c r="U2062" s="98" t="s">
        <v>7846</v>
      </c>
      <c r="V2062" s="98" t="s">
        <v>3139</v>
      </c>
      <c r="W2062" s="69">
        <f t="shared" si="64"/>
        <v>3.2743836488173195E-2</v>
      </c>
    </row>
    <row r="2063" spans="1:23">
      <c r="A2063">
        <f t="shared" si="65"/>
        <v>841</v>
      </c>
      <c r="B2063" s="99">
        <v>44408</v>
      </c>
      <c r="C2063" s="23">
        <v>298</v>
      </c>
      <c r="D2063" s="23">
        <v>5</v>
      </c>
      <c r="E2063" s="98" t="s">
        <v>49</v>
      </c>
      <c r="F2063" s="98" t="s">
        <v>948</v>
      </c>
      <c r="G2063" s="98" t="s">
        <v>4120</v>
      </c>
      <c r="H2063" s="98" t="s">
        <v>949</v>
      </c>
      <c r="I2063" s="98" t="s">
        <v>6620</v>
      </c>
      <c r="J2063" s="99">
        <v>45249</v>
      </c>
      <c r="K2063" s="107">
        <v>15000000</v>
      </c>
      <c r="L2063" s="98" t="s">
        <v>7856</v>
      </c>
      <c r="M2063" s="23">
        <v>1080</v>
      </c>
      <c r="N2063" s="23">
        <v>1</v>
      </c>
      <c r="O2063" s="107">
        <v>0</v>
      </c>
      <c r="P2063" s="23">
        <v>180</v>
      </c>
      <c r="Q2063" s="23">
        <v>2</v>
      </c>
      <c r="R2063" s="23">
        <v>2</v>
      </c>
      <c r="S2063" s="23">
        <v>1E-3</v>
      </c>
      <c r="T2063" s="47">
        <v>12.5</v>
      </c>
      <c r="U2063" s="98" t="s">
        <v>7835</v>
      </c>
      <c r="V2063" s="98" t="s">
        <v>3139</v>
      </c>
      <c r="W2063" s="69">
        <f t="shared" si="64"/>
        <v>3.2743836488173195E-2</v>
      </c>
    </row>
    <row r="2064" spans="1:23">
      <c r="A2064">
        <f t="shared" si="65"/>
        <v>841</v>
      </c>
      <c r="B2064" s="99">
        <v>44408</v>
      </c>
      <c r="C2064" s="23">
        <v>299</v>
      </c>
      <c r="D2064" s="23">
        <v>5</v>
      </c>
      <c r="E2064" s="98" t="s">
        <v>49</v>
      </c>
      <c r="F2064" s="98" t="s">
        <v>948</v>
      </c>
      <c r="G2064" s="98" t="s">
        <v>4120</v>
      </c>
      <c r="H2064" s="98" t="s">
        <v>949</v>
      </c>
      <c r="I2064" s="98" t="s">
        <v>6620</v>
      </c>
      <c r="J2064" s="99">
        <v>45249</v>
      </c>
      <c r="K2064" s="107">
        <v>10000000</v>
      </c>
      <c r="L2064" s="98" t="s">
        <v>7857</v>
      </c>
      <c r="M2064" s="23">
        <v>1080</v>
      </c>
      <c r="N2064" s="23">
        <v>1</v>
      </c>
      <c r="O2064" s="107">
        <v>0</v>
      </c>
      <c r="P2064" s="23">
        <v>180</v>
      </c>
      <c r="Q2064" s="23">
        <v>2</v>
      </c>
      <c r="R2064" s="23">
        <v>2</v>
      </c>
      <c r="S2064" s="23">
        <v>1E-3</v>
      </c>
      <c r="T2064" s="47">
        <v>10</v>
      </c>
      <c r="U2064" s="98" t="s">
        <v>7858</v>
      </c>
      <c r="V2064" s="98" t="s">
        <v>3139</v>
      </c>
      <c r="W2064" s="69">
        <f t="shared" si="64"/>
        <v>2.6195069190538559E-2</v>
      </c>
    </row>
    <row r="2065" spans="1:23">
      <c r="A2065">
        <f t="shared" si="65"/>
        <v>842</v>
      </c>
      <c r="B2065" s="99">
        <v>44408</v>
      </c>
      <c r="C2065" s="23">
        <v>300</v>
      </c>
      <c r="D2065" s="23">
        <v>5</v>
      </c>
      <c r="E2065" s="98" t="s">
        <v>49</v>
      </c>
      <c r="F2065" s="98" t="s">
        <v>948</v>
      </c>
      <c r="G2065" s="98" t="s">
        <v>4120</v>
      </c>
      <c r="H2065" s="98" t="s">
        <v>949</v>
      </c>
      <c r="I2065" s="98" t="s">
        <v>6271</v>
      </c>
      <c r="J2065" s="99">
        <v>45250</v>
      </c>
      <c r="K2065" s="107">
        <v>30000000</v>
      </c>
      <c r="L2065" s="98" t="s">
        <v>7859</v>
      </c>
      <c r="M2065" s="23">
        <v>1080</v>
      </c>
      <c r="N2065" s="23">
        <v>1</v>
      </c>
      <c r="O2065" s="107">
        <v>0</v>
      </c>
      <c r="P2065" s="23">
        <v>180</v>
      </c>
      <c r="Q2065" s="23">
        <v>2</v>
      </c>
      <c r="R2065" s="23">
        <v>2</v>
      </c>
      <c r="S2065" s="23">
        <v>1E-3</v>
      </c>
      <c r="T2065" s="47">
        <v>25</v>
      </c>
      <c r="U2065" s="98" t="s">
        <v>7860</v>
      </c>
      <c r="V2065" s="98" t="s">
        <v>3139</v>
      </c>
      <c r="W2065" s="69">
        <f t="shared" si="64"/>
        <v>6.5565541790824799E-2</v>
      </c>
    </row>
    <row r="2066" spans="1:23">
      <c r="A2066">
        <f t="shared" si="65"/>
        <v>842</v>
      </c>
      <c r="B2066" s="99">
        <v>44408</v>
      </c>
      <c r="C2066" s="23">
        <v>301</v>
      </c>
      <c r="D2066" s="23">
        <v>5</v>
      </c>
      <c r="E2066" s="98" t="s">
        <v>49</v>
      </c>
      <c r="F2066" s="98" t="s">
        <v>948</v>
      </c>
      <c r="G2066" s="98" t="s">
        <v>4120</v>
      </c>
      <c r="H2066" s="98" t="s">
        <v>949</v>
      </c>
      <c r="I2066" s="98" t="s">
        <v>6271</v>
      </c>
      <c r="J2066" s="99">
        <v>45250</v>
      </c>
      <c r="K2066" s="107">
        <v>30000000</v>
      </c>
      <c r="L2066" s="98" t="s">
        <v>7861</v>
      </c>
      <c r="M2066" s="23">
        <v>1080</v>
      </c>
      <c r="N2066" s="23">
        <v>1</v>
      </c>
      <c r="O2066" s="107">
        <v>0</v>
      </c>
      <c r="P2066" s="23">
        <v>180</v>
      </c>
      <c r="Q2066" s="23">
        <v>2</v>
      </c>
      <c r="R2066" s="23">
        <v>2</v>
      </c>
      <c r="S2066" s="23">
        <v>1E-3</v>
      </c>
      <c r="T2066" s="47">
        <v>25</v>
      </c>
      <c r="U2066" s="98" t="s">
        <v>7835</v>
      </c>
      <c r="V2066" s="98" t="s">
        <v>3139</v>
      </c>
      <c r="W2066" s="69">
        <f t="shared" si="64"/>
        <v>6.5565541790824799E-2</v>
      </c>
    </row>
    <row r="2067" spans="1:23">
      <c r="A2067">
        <f t="shared" si="65"/>
        <v>846</v>
      </c>
      <c r="B2067" s="99">
        <v>44408</v>
      </c>
      <c r="C2067" s="23">
        <v>302</v>
      </c>
      <c r="D2067" s="23">
        <v>5</v>
      </c>
      <c r="E2067" s="98" t="s">
        <v>49</v>
      </c>
      <c r="F2067" s="98" t="s">
        <v>948</v>
      </c>
      <c r="G2067" s="98" t="s">
        <v>4120</v>
      </c>
      <c r="H2067" s="98" t="s">
        <v>949</v>
      </c>
      <c r="I2067" s="98" t="s">
        <v>6769</v>
      </c>
      <c r="J2067" s="99">
        <v>45254</v>
      </c>
      <c r="K2067" s="107">
        <v>10000000</v>
      </c>
      <c r="L2067" s="98" t="s">
        <v>7862</v>
      </c>
      <c r="M2067" s="23">
        <v>1080</v>
      </c>
      <c r="N2067" s="23">
        <v>1</v>
      </c>
      <c r="O2067" s="107">
        <v>0</v>
      </c>
      <c r="P2067" s="23">
        <v>360</v>
      </c>
      <c r="Q2067" s="23">
        <v>2</v>
      </c>
      <c r="R2067" s="23">
        <v>2</v>
      </c>
      <c r="S2067" s="23">
        <v>1E-3</v>
      </c>
      <c r="T2067" s="47">
        <v>10</v>
      </c>
      <c r="U2067" s="98" t="s">
        <v>7846</v>
      </c>
      <c r="V2067" s="98" t="s">
        <v>3139</v>
      </c>
      <c r="W2067" s="69">
        <f t="shared" si="64"/>
        <v>2.6350806819495386E-2</v>
      </c>
    </row>
    <row r="2068" spans="1:23">
      <c r="A2068">
        <f t="shared" si="65"/>
        <v>846</v>
      </c>
      <c r="B2068" s="99">
        <v>44408</v>
      </c>
      <c r="C2068" s="23">
        <v>303</v>
      </c>
      <c r="D2068" s="23">
        <v>5</v>
      </c>
      <c r="E2068" s="98" t="s">
        <v>49</v>
      </c>
      <c r="F2068" s="98" t="s">
        <v>948</v>
      </c>
      <c r="G2068" s="98" t="s">
        <v>4120</v>
      </c>
      <c r="H2068" s="98" t="s">
        <v>949</v>
      </c>
      <c r="I2068" s="98" t="s">
        <v>6769</v>
      </c>
      <c r="J2068" s="99">
        <v>45254</v>
      </c>
      <c r="K2068" s="107">
        <v>30000000</v>
      </c>
      <c r="L2068" s="98" t="s">
        <v>7863</v>
      </c>
      <c r="M2068" s="23">
        <v>1080</v>
      </c>
      <c r="N2068" s="23">
        <v>1</v>
      </c>
      <c r="O2068" s="107">
        <v>0</v>
      </c>
      <c r="P2068" s="23">
        <v>360</v>
      </c>
      <c r="Q2068" s="23">
        <v>2</v>
      </c>
      <c r="R2068" s="23">
        <v>2</v>
      </c>
      <c r="S2068" s="23">
        <v>1E-3</v>
      </c>
      <c r="T2068" s="47">
        <v>30</v>
      </c>
      <c r="U2068" s="98" t="s">
        <v>7846</v>
      </c>
      <c r="V2068" s="98" t="s">
        <v>3139</v>
      </c>
      <c r="W2068" s="69">
        <f t="shared" si="64"/>
        <v>7.9052420458486164E-2</v>
      </c>
    </row>
    <row r="2069" spans="1:23">
      <c r="A2069">
        <f t="shared" si="65"/>
        <v>846</v>
      </c>
      <c r="B2069" s="99">
        <v>44408</v>
      </c>
      <c r="C2069" s="23">
        <v>304</v>
      </c>
      <c r="D2069" s="23">
        <v>5</v>
      </c>
      <c r="E2069" s="98" t="s">
        <v>49</v>
      </c>
      <c r="F2069" s="98" t="s">
        <v>948</v>
      </c>
      <c r="G2069" s="98" t="s">
        <v>4120</v>
      </c>
      <c r="H2069" s="98" t="s">
        <v>949</v>
      </c>
      <c r="I2069" s="98" t="s">
        <v>6769</v>
      </c>
      <c r="J2069" s="99">
        <v>45254</v>
      </c>
      <c r="K2069" s="107">
        <v>22200000</v>
      </c>
      <c r="L2069" s="98" t="s">
        <v>7864</v>
      </c>
      <c r="M2069" s="23">
        <v>1080</v>
      </c>
      <c r="N2069" s="23">
        <v>1</v>
      </c>
      <c r="O2069" s="107">
        <v>0</v>
      </c>
      <c r="P2069" s="23">
        <v>180</v>
      </c>
      <c r="Q2069" s="23">
        <v>2</v>
      </c>
      <c r="R2069" s="23">
        <v>2</v>
      </c>
      <c r="S2069" s="23">
        <v>1E-3</v>
      </c>
      <c r="T2069" s="47">
        <v>18.5</v>
      </c>
      <c r="U2069" s="98" t="s">
        <v>4551</v>
      </c>
      <c r="V2069" s="98" t="s">
        <v>3139</v>
      </c>
      <c r="W2069" s="69">
        <f t="shared" si="64"/>
        <v>4.8748992616066467E-2</v>
      </c>
    </row>
    <row r="2070" spans="1:23">
      <c r="A2070">
        <f t="shared" si="65"/>
        <v>846</v>
      </c>
      <c r="B2070" s="99">
        <v>44408</v>
      </c>
      <c r="C2070" s="23">
        <v>305</v>
      </c>
      <c r="D2070" s="23">
        <v>5</v>
      </c>
      <c r="E2070" s="98" t="s">
        <v>49</v>
      </c>
      <c r="F2070" s="98" t="s">
        <v>948</v>
      </c>
      <c r="G2070" s="98" t="s">
        <v>4120</v>
      </c>
      <c r="H2070" s="98" t="s">
        <v>949</v>
      </c>
      <c r="I2070" s="98" t="s">
        <v>6769</v>
      </c>
      <c r="J2070" s="99">
        <v>45254</v>
      </c>
      <c r="K2070" s="107">
        <v>20000000</v>
      </c>
      <c r="L2070" s="98" t="s">
        <v>7865</v>
      </c>
      <c r="M2070" s="23">
        <v>1080</v>
      </c>
      <c r="N2070" s="23">
        <v>1</v>
      </c>
      <c r="O2070" s="107">
        <v>0</v>
      </c>
      <c r="P2070" s="23">
        <v>180</v>
      </c>
      <c r="Q2070" s="23">
        <v>2</v>
      </c>
      <c r="R2070" s="23">
        <v>2</v>
      </c>
      <c r="S2070" s="23">
        <v>1E-3</v>
      </c>
      <c r="T2070" s="47">
        <v>16.666667</v>
      </c>
      <c r="U2070" s="98" t="s">
        <v>7854</v>
      </c>
      <c r="V2070" s="98" t="s">
        <v>3139</v>
      </c>
      <c r="W2070" s="69">
        <f t="shared" si="64"/>
        <v>4.3918012244185872E-2</v>
      </c>
    </row>
    <row r="2071" spans="1:23">
      <c r="A2071">
        <f t="shared" si="65"/>
        <v>846</v>
      </c>
      <c r="B2071" s="99">
        <v>44408</v>
      </c>
      <c r="C2071" s="23">
        <v>306</v>
      </c>
      <c r="D2071" s="23">
        <v>5</v>
      </c>
      <c r="E2071" s="98" t="s">
        <v>49</v>
      </c>
      <c r="F2071" s="98" t="s">
        <v>948</v>
      </c>
      <c r="G2071" s="98" t="s">
        <v>4120</v>
      </c>
      <c r="H2071" s="98" t="s">
        <v>949</v>
      </c>
      <c r="I2071" s="98" t="s">
        <v>6769</v>
      </c>
      <c r="J2071" s="99">
        <v>45254</v>
      </c>
      <c r="K2071" s="107">
        <v>25000000</v>
      </c>
      <c r="L2071" s="98" t="s">
        <v>7866</v>
      </c>
      <c r="M2071" s="23">
        <v>1080</v>
      </c>
      <c r="N2071" s="23">
        <v>1</v>
      </c>
      <c r="O2071" s="107">
        <v>0</v>
      </c>
      <c r="P2071" s="23">
        <v>360</v>
      </c>
      <c r="Q2071" s="23">
        <v>2</v>
      </c>
      <c r="R2071" s="23">
        <v>2</v>
      </c>
      <c r="S2071" s="23">
        <v>1E-3</v>
      </c>
      <c r="T2071" s="47">
        <v>25</v>
      </c>
      <c r="U2071" s="98" t="s">
        <v>7846</v>
      </c>
      <c r="V2071" s="98" t="s">
        <v>3139</v>
      </c>
      <c r="W2071" s="69">
        <f t="shared" si="64"/>
        <v>6.5877017048738468E-2</v>
      </c>
    </row>
    <row r="2072" spans="1:23">
      <c r="A2072">
        <f t="shared" si="65"/>
        <v>848</v>
      </c>
      <c r="B2072" s="99">
        <v>44408</v>
      </c>
      <c r="C2072" s="23">
        <v>307</v>
      </c>
      <c r="D2072" s="23">
        <v>5</v>
      </c>
      <c r="E2072" s="98" t="s">
        <v>49</v>
      </c>
      <c r="F2072" s="98" t="s">
        <v>948</v>
      </c>
      <c r="G2072" s="98" t="s">
        <v>4120</v>
      </c>
      <c r="H2072" s="98" t="s">
        <v>949</v>
      </c>
      <c r="I2072" s="98" t="s">
        <v>6353</v>
      </c>
      <c r="J2072" s="99">
        <v>45256</v>
      </c>
      <c r="K2072" s="107">
        <v>18000000</v>
      </c>
      <c r="L2072" s="98" t="s">
        <v>7867</v>
      </c>
      <c r="M2072" s="23">
        <v>1080</v>
      </c>
      <c r="N2072" s="23">
        <v>1</v>
      </c>
      <c r="O2072" s="107">
        <v>0</v>
      </c>
      <c r="P2072" s="23">
        <v>180</v>
      </c>
      <c r="Q2072" s="23">
        <v>2</v>
      </c>
      <c r="R2072" s="23">
        <v>2</v>
      </c>
      <c r="S2072" s="23">
        <v>1E-3</v>
      </c>
      <c r="T2072" s="47">
        <v>15</v>
      </c>
      <c r="U2072" s="98" t="s">
        <v>7846</v>
      </c>
      <c r="V2072" s="98" t="s">
        <v>3139</v>
      </c>
      <c r="W2072" s="69">
        <f t="shared" si="64"/>
        <v>3.9619652806617181E-2</v>
      </c>
    </row>
    <row r="2073" spans="1:23">
      <c r="A2073">
        <f t="shared" si="65"/>
        <v>849</v>
      </c>
      <c r="B2073" s="99">
        <v>44408</v>
      </c>
      <c r="C2073" s="23">
        <v>308</v>
      </c>
      <c r="D2073" s="23">
        <v>5</v>
      </c>
      <c r="E2073" s="98" t="s">
        <v>49</v>
      </c>
      <c r="F2073" s="98" t="s">
        <v>948</v>
      </c>
      <c r="G2073" s="98" t="s">
        <v>4120</v>
      </c>
      <c r="H2073" s="98" t="s">
        <v>949</v>
      </c>
      <c r="I2073" s="98" t="s">
        <v>6634</v>
      </c>
      <c r="J2073" s="99">
        <v>45257</v>
      </c>
      <c r="K2073" s="107">
        <v>20000000</v>
      </c>
      <c r="L2073" s="98" t="s">
        <v>7868</v>
      </c>
      <c r="M2073" s="23">
        <v>1080</v>
      </c>
      <c r="N2073" s="23">
        <v>1</v>
      </c>
      <c r="O2073" s="107">
        <v>0</v>
      </c>
      <c r="P2073" s="23">
        <v>360</v>
      </c>
      <c r="Q2073" s="23">
        <v>2</v>
      </c>
      <c r="R2073" s="23">
        <v>2</v>
      </c>
      <c r="S2073" s="23">
        <v>1E-3</v>
      </c>
      <c r="T2073" s="47">
        <v>20</v>
      </c>
      <c r="U2073" s="98" t="s">
        <v>7846</v>
      </c>
      <c r="V2073" s="98" t="s">
        <v>3139</v>
      </c>
      <c r="W2073" s="69">
        <f t="shared" si="64"/>
        <v>5.2888498793738969E-2</v>
      </c>
    </row>
    <row r="2074" spans="1:23">
      <c r="A2074">
        <f t="shared" si="65"/>
        <v>849</v>
      </c>
      <c r="B2074" s="99">
        <v>44408</v>
      </c>
      <c r="C2074" s="23">
        <v>309</v>
      </c>
      <c r="D2074" s="23">
        <v>5</v>
      </c>
      <c r="E2074" s="98" t="s">
        <v>49</v>
      </c>
      <c r="F2074" s="98" t="s">
        <v>948</v>
      </c>
      <c r="G2074" s="98" t="s">
        <v>4120</v>
      </c>
      <c r="H2074" s="98" t="s">
        <v>949</v>
      </c>
      <c r="I2074" s="98" t="s">
        <v>6634</v>
      </c>
      <c r="J2074" s="99">
        <v>45257</v>
      </c>
      <c r="K2074" s="107">
        <v>12500000</v>
      </c>
      <c r="L2074" s="98" t="s">
        <v>7869</v>
      </c>
      <c r="M2074" s="23">
        <v>1080</v>
      </c>
      <c r="N2074" s="23">
        <v>1</v>
      </c>
      <c r="O2074" s="107">
        <v>0</v>
      </c>
      <c r="P2074" s="23">
        <v>180</v>
      </c>
      <c r="Q2074" s="23">
        <v>2</v>
      </c>
      <c r="R2074" s="23">
        <v>2</v>
      </c>
      <c r="S2074" s="23">
        <v>1E-3</v>
      </c>
      <c r="T2074" s="47">
        <v>10.416667</v>
      </c>
      <c r="U2074" s="98" t="s">
        <v>7846</v>
      </c>
      <c r="V2074" s="98" t="s">
        <v>3139</v>
      </c>
      <c r="W2074" s="69">
        <f t="shared" si="64"/>
        <v>2.7546094003214026E-2</v>
      </c>
    </row>
    <row r="2075" spans="1:23">
      <c r="A2075">
        <f t="shared" si="65"/>
        <v>849</v>
      </c>
      <c r="B2075" s="99">
        <v>44408</v>
      </c>
      <c r="C2075" s="23">
        <v>310</v>
      </c>
      <c r="D2075" s="23">
        <v>5</v>
      </c>
      <c r="E2075" s="98" t="s">
        <v>49</v>
      </c>
      <c r="F2075" s="98" t="s">
        <v>948</v>
      </c>
      <c r="G2075" s="98" t="s">
        <v>4120</v>
      </c>
      <c r="H2075" s="98" t="s">
        <v>949</v>
      </c>
      <c r="I2075" s="98" t="s">
        <v>6634</v>
      </c>
      <c r="J2075" s="99">
        <v>45257</v>
      </c>
      <c r="K2075" s="107">
        <v>12500000</v>
      </c>
      <c r="L2075" s="98" t="s">
        <v>7870</v>
      </c>
      <c r="M2075" s="23">
        <v>1080</v>
      </c>
      <c r="N2075" s="23">
        <v>1</v>
      </c>
      <c r="O2075" s="107">
        <v>0</v>
      </c>
      <c r="P2075" s="23">
        <v>180</v>
      </c>
      <c r="Q2075" s="23">
        <v>2</v>
      </c>
      <c r="R2075" s="23">
        <v>2</v>
      </c>
      <c r="S2075" s="23">
        <v>1E-3</v>
      </c>
      <c r="T2075" s="47">
        <v>10.416667</v>
      </c>
      <c r="U2075" s="98" t="s">
        <v>7871</v>
      </c>
      <c r="V2075" s="98" t="s">
        <v>3139</v>
      </c>
      <c r="W2075" s="69">
        <f t="shared" si="64"/>
        <v>2.7546094003214026E-2</v>
      </c>
    </row>
    <row r="2076" spans="1:23">
      <c r="A2076">
        <f t="shared" si="65"/>
        <v>849</v>
      </c>
      <c r="B2076" s="99">
        <v>44408</v>
      </c>
      <c r="C2076" s="23">
        <v>311</v>
      </c>
      <c r="D2076" s="23">
        <v>5</v>
      </c>
      <c r="E2076" s="98" t="s">
        <v>49</v>
      </c>
      <c r="F2076" s="98" t="s">
        <v>948</v>
      </c>
      <c r="G2076" s="98" t="s">
        <v>4120</v>
      </c>
      <c r="H2076" s="98" t="s">
        <v>949</v>
      </c>
      <c r="I2076" s="98" t="s">
        <v>6634</v>
      </c>
      <c r="J2076" s="99">
        <v>45257</v>
      </c>
      <c r="K2076" s="107">
        <v>10000000</v>
      </c>
      <c r="L2076" s="98" t="s">
        <v>7872</v>
      </c>
      <c r="M2076" s="23">
        <v>1080</v>
      </c>
      <c r="N2076" s="23">
        <v>1</v>
      </c>
      <c r="O2076" s="107">
        <v>0</v>
      </c>
      <c r="P2076" s="23">
        <v>360</v>
      </c>
      <c r="Q2076" s="23">
        <v>2</v>
      </c>
      <c r="R2076" s="23">
        <v>2</v>
      </c>
      <c r="S2076" s="23">
        <v>1E-3</v>
      </c>
      <c r="T2076" s="47">
        <v>10</v>
      </c>
      <c r="U2076" s="98" t="s">
        <v>7846</v>
      </c>
      <c r="V2076" s="98" t="s">
        <v>3139</v>
      </c>
      <c r="W2076" s="69">
        <f t="shared" si="64"/>
        <v>2.6444249396869485E-2</v>
      </c>
    </row>
    <row r="2077" spans="1:23">
      <c r="A2077">
        <f t="shared" si="65"/>
        <v>852</v>
      </c>
      <c r="B2077" s="99">
        <v>44408</v>
      </c>
      <c r="C2077" s="23">
        <v>312</v>
      </c>
      <c r="D2077" s="23">
        <v>5</v>
      </c>
      <c r="E2077" s="98" t="s">
        <v>49</v>
      </c>
      <c r="F2077" s="98" t="s">
        <v>948</v>
      </c>
      <c r="G2077" s="98" t="s">
        <v>4120</v>
      </c>
      <c r="H2077" s="98" t="s">
        <v>949</v>
      </c>
      <c r="I2077" s="98" t="s">
        <v>6010</v>
      </c>
      <c r="J2077" s="99">
        <v>45260</v>
      </c>
      <c r="K2077" s="107">
        <v>15000000</v>
      </c>
      <c r="L2077" s="98" t="s">
        <v>7873</v>
      </c>
      <c r="M2077" s="23">
        <v>1080</v>
      </c>
      <c r="N2077" s="23">
        <v>1</v>
      </c>
      <c r="O2077" s="107">
        <v>0</v>
      </c>
      <c r="P2077" s="23">
        <v>360</v>
      </c>
      <c r="Q2077" s="23">
        <v>2</v>
      </c>
      <c r="R2077" s="23">
        <v>2</v>
      </c>
      <c r="S2077" s="23">
        <v>1E-3</v>
      </c>
      <c r="T2077" s="47">
        <v>15</v>
      </c>
      <c r="U2077" s="98" t="s">
        <v>7846</v>
      </c>
      <c r="V2077" s="98" t="s">
        <v>3139</v>
      </c>
      <c r="W2077" s="69">
        <f t="shared" si="64"/>
        <v>3.9806537961365372E-2</v>
      </c>
    </row>
    <row r="2078" spans="1:23">
      <c r="A2078">
        <f t="shared" si="65"/>
        <v>852</v>
      </c>
      <c r="B2078" s="99">
        <v>44408</v>
      </c>
      <c r="C2078" s="23">
        <v>313</v>
      </c>
      <c r="D2078" s="23">
        <v>5</v>
      </c>
      <c r="E2078" s="98" t="s">
        <v>49</v>
      </c>
      <c r="F2078" s="98" t="s">
        <v>948</v>
      </c>
      <c r="G2078" s="98" t="s">
        <v>4120</v>
      </c>
      <c r="H2078" s="98" t="s">
        <v>949</v>
      </c>
      <c r="I2078" s="98" t="s">
        <v>6010</v>
      </c>
      <c r="J2078" s="99">
        <v>45260</v>
      </c>
      <c r="K2078" s="107">
        <v>15000000</v>
      </c>
      <c r="L2078" s="98" t="s">
        <v>7874</v>
      </c>
      <c r="M2078" s="23">
        <v>1080</v>
      </c>
      <c r="N2078" s="23">
        <v>1</v>
      </c>
      <c r="O2078" s="107">
        <v>0</v>
      </c>
      <c r="P2078" s="23">
        <v>180</v>
      </c>
      <c r="Q2078" s="23">
        <v>2</v>
      </c>
      <c r="R2078" s="23">
        <v>2</v>
      </c>
      <c r="S2078" s="23">
        <v>1E-3</v>
      </c>
      <c r="T2078" s="47">
        <v>12.5</v>
      </c>
      <c r="U2078" s="98" t="s">
        <v>7875</v>
      </c>
      <c r="V2078" s="98" t="s">
        <v>3139</v>
      </c>
      <c r="W2078" s="69">
        <f t="shared" si="64"/>
        <v>3.3172114967804471E-2</v>
      </c>
    </row>
    <row r="2079" spans="1:23">
      <c r="A2079">
        <f t="shared" si="65"/>
        <v>1584</v>
      </c>
      <c r="B2079" s="99">
        <v>44408</v>
      </c>
      <c r="C2079" s="23">
        <v>314</v>
      </c>
      <c r="D2079" s="23">
        <v>5</v>
      </c>
      <c r="E2079" s="98" t="s">
        <v>49</v>
      </c>
      <c r="F2079" s="98" t="s">
        <v>948</v>
      </c>
      <c r="G2079" s="98" t="s">
        <v>4120</v>
      </c>
      <c r="H2079" s="98" t="s">
        <v>949</v>
      </c>
      <c r="I2079" s="98" t="s">
        <v>6253</v>
      </c>
      <c r="J2079" s="99">
        <v>45992</v>
      </c>
      <c r="K2079" s="107">
        <v>10000000</v>
      </c>
      <c r="L2079" s="98" t="s">
        <v>7876</v>
      </c>
      <c r="M2079" s="23">
        <v>1800</v>
      </c>
      <c r="N2079" s="23">
        <v>1</v>
      </c>
      <c r="O2079" s="107">
        <v>0</v>
      </c>
      <c r="P2079" s="23">
        <v>360</v>
      </c>
      <c r="Q2079" s="23">
        <v>2</v>
      </c>
      <c r="R2079" s="23">
        <v>2</v>
      </c>
      <c r="S2079" s="23">
        <v>1E-3</v>
      </c>
      <c r="T2079" s="47">
        <v>10</v>
      </c>
      <c r="U2079" s="98" t="s">
        <v>7877</v>
      </c>
      <c r="V2079" s="98" t="s">
        <v>3139</v>
      </c>
      <c r="W2079" s="69">
        <f t="shared" si="64"/>
        <v>4.9337680853523282E-2</v>
      </c>
    </row>
    <row r="2080" spans="1:23">
      <c r="A2080">
        <f t="shared" si="65"/>
        <v>854</v>
      </c>
      <c r="B2080" s="99">
        <v>44408</v>
      </c>
      <c r="C2080" s="23">
        <v>315</v>
      </c>
      <c r="D2080" s="23">
        <v>5</v>
      </c>
      <c r="E2080" s="98" t="s">
        <v>49</v>
      </c>
      <c r="F2080" s="98" t="s">
        <v>948</v>
      </c>
      <c r="G2080" s="98" t="s">
        <v>4120</v>
      </c>
      <c r="H2080" s="98" t="s">
        <v>949</v>
      </c>
      <c r="I2080" s="98" t="s">
        <v>6456</v>
      </c>
      <c r="J2080" s="99">
        <v>45262</v>
      </c>
      <c r="K2080" s="107">
        <v>50000000</v>
      </c>
      <c r="L2080" s="98" t="s">
        <v>7878</v>
      </c>
      <c r="M2080" s="23">
        <v>1080</v>
      </c>
      <c r="N2080" s="23">
        <v>2</v>
      </c>
      <c r="O2080" s="107">
        <v>201344487</v>
      </c>
      <c r="P2080" s="23">
        <v>180</v>
      </c>
      <c r="Q2080" s="23">
        <v>2</v>
      </c>
      <c r="R2080" s="23">
        <v>2</v>
      </c>
      <c r="S2080" s="23">
        <v>1E-3</v>
      </c>
      <c r="T2080" s="47">
        <v>41.666666999999997</v>
      </c>
      <c r="U2080" s="98" t="s">
        <v>4591</v>
      </c>
      <c r="V2080" s="98" t="s">
        <v>3139</v>
      </c>
      <c r="W2080" s="69">
        <f t="shared" si="64"/>
        <v>0.11083328016094252</v>
      </c>
    </row>
    <row r="2081" spans="1:23">
      <c r="A2081">
        <f t="shared" si="65"/>
        <v>854</v>
      </c>
      <c r="B2081" s="99">
        <v>44408</v>
      </c>
      <c r="C2081" s="23">
        <v>316</v>
      </c>
      <c r="D2081" s="23">
        <v>5</v>
      </c>
      <c r="E2081" s="98" t="s">
        <v>49</v>
      </c>
      <c r="F2081" s="98" t="s">
        <v>948</v>
      </c>
      <c r="G2081" s="98" t="s">
        <v>4120</v>
      </c>
      <c r="H2081" s="98" t="s">
        <v>949</v>
      </c>
      <c r="I2081" s="98" t="s">
        <v>6456</v>
      </c>
      <c r="J2081" s="99">
        <v>45262</v>
      </c>
      <c r="K2081" s="107">
        <v>40000000</v>
      </c>
      <c r="L2081" s="98" t="s">
        <v>7879</v>
      </c>
      <c r="M2081" s="23">
        <v>1080</v>
      </c>
      <c r="N2081" s="23">
        <v>1</v>
      </c>
      <c r="O2081" s="107">
        <v>0</v>
      </c>
      <c r="P2081" s="23">
        <v>180</v>
      </c>
      <c r="Q2081" s="23">
        <v>2</v>
      </c>
      <c r="R2081" s="23">
        <v>2</v>
      </c>
      <c r="S2081" s="23">
        <v>1E-3</v>
      </c>
      <c r="T2081" s="47">
        <v>33.333333000000003</v>
      </c>
      <c r="U2081" s="98" t="s">
        <v>7871</v>
      </c>
      <c r="V2081" s="98" t="s">
        <v>3139</v>
      </c>
      <c r="W2081" s="69">
        <f t="shared" si="64"/>
        <v>8.8666622532754813E-2</v>
      </c>
    </row>
    <row r="2082" spans="1:23">
      <c r="A2082">
        <f t="shared" si="65"/>
        <v>854</v>
      </c>
      <c r="B2082" s="99">
        <v>44408</v>
      </c>
      <c r="C2082" s="23">
        <v>317</v>
      </c>
      <c r="D2082" s="23">
        <v>5</v>
      </c>
      <c r="E2082" s="98" t="s">
        <v>49</v>
      </c>
      <c r="F2082" s="98" t="s">
        <v>948</v>
      </c>
      <c r="G2082" s="98" t="s">
        <v>4120</v>
      </c>
      <c r="H2082" s="98" t="s">
        <v>949</v>
      </c>
      <c r="I2082" s="98" t="s">
        <v>6456</v>
      </c>
      <c r="J2082" s="99">
        <v>45262</v>
      </c>
      <c r="K2082" s="107">
        <v>40000000</v>
      </c>
      <c r="L2082" s="98" t="s">
        <v>7880</v>
      </c>
      <c r="M2082" s="23">
        <v>1080</v>
      </c>
      <c r="N2082" s="23">
        <v>1</v>
      </c>
      <c r="O2082" s="107">
        <v>0</v>
      </c>
      <c r="P2082" s="23">
        <v>360</v>
      </c>
      <c r="Q2082" s="23">
        <v>2</v>
      </c>
      <c r="R2082" s="23">
        <v>2</v>
      </c>
      <c r="S2082" s="23">
        <v>1E-3</v>
      </c>
      <c r="T2082" s="47">
        <v>40</v>
      </c>
      <c r="U2082" s="98" t="s">
        <v>7846</v>
      </c>
      <c r="V2082" s="98" t="s">
        <v>3139</v>
      </c>
      <c r="W2082" s="69">
        <f t="shared" si="64"/>
        <v>0.10639994810330525</v>
      </c>
    </row>
    <row r="2083" spans="1:23">
      <c r="A2083">
        <f t="shared" si="65"/>
        <v>1952</v>
      </c>
      <c r="B2083" s="99">
        <v>44408</v>
      </c>
      <c r="C2083" s="23">
        <v>318</v>
      </c>
      <c r="D2083" s="23">
        <v>5</v>
      </c>
      <c r="E2083" s="98" t="s">
        <v>49</v>
      </c>
      <c r="F2083" s="98" t="s">
        <v>948</v>
      </c>
      <c r="G2083" s="98" t="s">
        <v>4120</v>
      </c>
      <c r="H2083" s="98" t="s">
        <v>949</v>
      </c>
      <c r="I2083" s="98" t="s">
        <v>6545</v>
      </c>
      <c r="J2083" s="99">
        <v>46360</v>
      </c>
      <c r="K2083" s="107">
        <v>30000000</v>
      </c>
      <c r="L2083" s="98" t="s">
        <v>7881</v>
      </c>
      <c r="M2083" s="23">
        <v>2160</v>
      </c>
      <c r="N2083" s="23">
        <v>2</v>
      </c>
      <c r="O2083" s="107">
        <v>65185185</v>
      </c>
      <c r="P2083" s="23">
        <v>180</v>
      </c>
      <c r="Q2083" s="23">
        <v>2</v>
      </c>
      <c r="R2083" s="23">
        <v>2</v>
      </c>
      <c r="S2083" s="23">
        <v>1E-3</v>
      </c>
      <c r="T2083" s="47">
        <v>27.5</v>
      </c>
      <c r="U2083" s="98" t="s">
        <v>4566</v>
      </c>
      <c r="V2083" s="98" t="s">
        <v>3139</v>
      </c>
      <c r="W2083" s="69">
        <f t="shared" si="64"/>
        <v>0.1671999184480511</v>
      </c>
    </row>
    <row r="2084" spans="1:23">
      <c r="A2084">
        <f t="shared" si="65"/>
        <v>1592</v>
      </c>
      <c r="B2084" s="99">
        <v>44408</v>
      </c>
      <c r="C2084" s="23">
        <v>319</v>
      </c>
      <c r="D2084" s="23">
        <v>5</v>
      </c>
      <c r="E2084" s="98" t="s">
        <v>49</v>
      </c>
      <c r="F2084" s="98" t="s">
        <v>948</v>
      </c>
      <c r="G2084" s="98" t="s">
        <v>4120</v>
      </c>
      <c r="H2084" s="98" t="s">
        <v>949</v>
      </c>
      <c r="I2084" s="98" t="s">
        <v>6293</v>
      </c>
      <c r="J2084" s="99">
        <v>46000</v>
      </c>
      <c r="K2084" s="107">
        <v>20000000</v>
      </c>
      <c r="L2084" s="98" t="s">
        <v>7882</v>
      </c>
      <c r="M2084" s="23">
        <v>1800</v>
      </c>
      <c r="N2084" s="23">
        <v>1</v>
      </c>
      <c r="O2084" s="107">
        <v>0</v>
      </c>
      <c r="P2084" s="23">
        <v>180</v>
      </c>
      <c r="Q2084" s="23">
        <v>2</v>
      </c>
      <c r="R2084" s="23">
        <v>2</v>
      </c>
      <c r="S2084" s="23">
        <v>1E-3</v>
      </c>
      <c r="T2084" s="47">
        <v>20</v>
      </c>
      <c r="U2084" s="98" t="s">
        <v>973</v>
      </c>
      <c r="V2084" s="98" t="s">
        <v>3139</v>
      </c>
      <c r="W2084" s="69">
        <f t="shared" si="64"/>
        <v>9.9173722119708402E-2</v>
      </c>
    </row>
    <row r="2085" spans="1:23">
      <c r="A2085">
        <f t="shared" si="65"/>
        <v>862</v>
      </c>
      <c r="B2085" s="99">
        <v>44408</v>
      </c>
      <c r="C2085" s="23">
        <v>320</v>
      </c>
      <c r="D2085" s="23">
        <v>5</v>
      </c>
      <c r="E2085" s="98" t="s">
        <v>49</v>
      </c>
      <c r="F2085" s="98" t="s">
        <v>948</v>
      </c>
      <c r="G2085" s="98" t="s">
        <v>4120</v>
      </c>
      <c r="H2085" s="98" t="s">
        <v>949</v>
      </c>
      <c r="I2085" s="98" t="s">
        <v>10075</v>
      </c>
      <c r="J2085" s="99">
        <v>45270</v>
      </c>
      <c r="K2085" s="107">
        <v>20000000</v>
      </c>
      <c r="L2085" s="98" t="s">
        <v>7883</v>
      </c>
      <c r="M2085" s="23">
        <v>1080</v>
      </c>
      <c r="N2085" s="23">
        <v>1</v>
      </c>
      <c r="O2085" s="107">
        <v>0</v>
      </c>
      <c r="P2085" s="23">
        <v>360</v>
      </c>
      <c r="Q2085" s="23">
        <v>2</v>
      </c>
      <c r="R2085" s="23">
        <v>2</v>
      </c>
      <c r="S2085" s="23">
        <v>1E-3</v>
      </c>
      <c r="T2085" s="47">
        <v>20</v>
      </c>
      <c r="U2085" s="98" t="s">
        <v>7884</v>
      </c>
      <c r="V2085" s="98" t="s">
        <v>3139</v>
      </c>
      <c r="W2085" s="69">
        <f t="shared" si="64"/>
        <v>5.3698334464314476E-2</v>
      </c>
    </row>
    <row r="2086" spans="1:23">
      <c r="A2086">
        <f t="shared" si="65"/>
        <v>862</v>
      </c>
      <c r="B2086" s="99">
        <v>44408</v>
      </c>
      <c r="C2086" s="23">
        <v>321</v>
      </c>
      <c r="D2086" s="23">
        <v>5</v>
      </c>
      <c r="E2086" s="98" t="s">
        <v>49</v>
      </c>
      <c r="F2086" s="98" t="s">
        <v>948</v>
      </c>
      <c r="G2086" s="98" t="s">
        <v>4120</v>
      </c>
      <c r="H2086" s="98" t="s">
        <v>949</v>
      </c>
      <c r="I2086" s="98" t="s">
        <v>10075</v>
      </c>
      <c r="J2086" s="99">
        <v>45270</v>
      </c>
      <c r="K2086" s="107">
        <v>20000000</v>
      </c>
      <c r="L2086" s="98" t="s">
        <v>7885</v>
      </c>
      <c r="M2086" s="23">
        <v>1080</v>
      </c>
      <c r="N2086" s="23">
        <v>1</v>
      </c>
      <c r="O2086" s="107">
        <v>0</v>
      </c>
      <c r="P2086" s="23">
        <v>360</v>
      </c>
      <c r="Q2086" s="23">
        <v>2</v>
      </c>
      <c r="R2086" s="23">
        <v>2</v>
      </c>
      <c r="S2086" s="23">
        <v>1E-3</v>
      </c>
      <c r="T2086" s="47">
        <v>20</v>
      </c>
      <c r="U2086" s="98" t="s">
        <v>7846</v>
      </c>
      <c r="V2086" s="98" t="s">
        <v>3139</v>
      </c>
      <c r="W2086" s="69">
        <f t="shared" si="64"/>
        <v>5.3698334464314476E-2</v>
      </c>
    </row>
    <row r="2087" spans="1:23">
      <c r="A2087">
        <f t="shared" si="65"/>
        <v>862</v>
      </c>
      <c r="B2087" s="99">
        <v>44408</v>
      </c>
      <c r="C2087" s="23">
        <v>322</v>
      </c>
      <c r="D2087" s="23">
        <v>5</v>
      </c>
      <c r="E2087" s="98" t="s">
        <v>49</v>
      </c>
      <c r="F2087" s="98" t="s">
        <v>948</v>
      </c>
      <c r="G2087" s="98" t="s">
        <v>4120</v>
      </c>
      <c r="H2087" s="98" t="s">
        <v>949</v>
      </c>
      <c r="I2087" s="98" t="s">
        <v>10075</v>
      </c>
      <c r="J2087" s="99">
        <v>45270</v>
      </c>
      <c r="K2087" s="107">
        <v>15000000</v>
      </c>
      <c r="L2087" s="98" t="s">
        <v>7886</v>
      </c>
      <c r="M2087" s="23">
        <v>1080</v>
      </c>
      <c r="N2087" s="23">
        <v>1</v>
      </c>
      <c r="O2087" s="107">
        <v>0</v>
      </c>
      <c r="P2087" s="23">
        <v>360</v>
      </c>
      <c r="Q2087" s="23">
        <v>2</v>
      </c>
      <c r="R2087" s="23">
        <v>2</v>
      </c>
      <c r="S2087" s="23">
        <v>1E-3</v>
      </c>
      <c r="T2087" s="47">
        <v>15</v>
      </c>
      <c r="U2087" s="98" t="s">
        <v>7846</v>
      </c>
      <c r="V2087" s="98" t="s">
        <v>3139</v>
      </c>
      <c r="W2087" s="69">
        <f t="shared" si="64"/>
        <v>4.0273750848235861E-2</v>
      </c>
    </row>
    <row r="2088" spans="1:23">
      <c r="A2088">
        <f t="shared" si="65"/>
        <v>1228</v>
      </c>
      <c r="B2088" s="99">
        <v>44408</v>
      </c>
      <c r="C2088" s="23">
        <v>323</v>
      </c>
      <c r="D2088" s="23">
        <v>5</v>
      </c>
      <c r="E2088" s="98" t="s">
        <v>49</v>
      </c>
      <c r="F2088" s="98" t="s">
        <v>948</v>
      </c>
      <c r="G2088" s="98" t="s">
        <v>4120</v>
      </c>
      <c r="H2088" s="98" t="s">
        <v>949</v>
      </c>
      <c r="I2088" s="98" t="s">
        <v>10075</v>
      </c>
      <c r="J2088" s="99">
        <v>45636</v>
      </c>
      <c r="K2088" s="107">
        <v>8400000</v>
      </c>
      <c r="L2088" s="98" t="s">
        <v>7887</v>
      </c>
      <c r="M2088" s="23">
        <v>1440</v>
      </c>
      <c r="N2088" s="23">
        <v>1</v>
      </c>
      <c r="O2088" s="107">
        <v>0</v>
      </c>
      <c r="P2088" s="23">
        <v>90</v>
      </c>
      <c r="Q2088" s="23">
        <v>2</v>
      </c>
      <c r="R2088" s="23">
        <v>2</v>
      </c>
      <c r="S2088" s="23">
        <v>1E-3</v>
      </c>
      <c r="T2088" s="47">
        <v>7.35</v>
      </c>
      <c r="U2088" s="98" t="s">
        <v>973</v>
      </c>
      <c r="V2088" s="98" t="s">
        <v>3139</v>
      </c>
      <c r="W2088" s="69">
        <f t="shared" si="64"/>
        <v>2.8113133828770859E-2</v>
      </c>
    </row>
    <row r="2089" spans="1:23">
      <c r="A2089">
        <f t="shared" si="65"/>
        <v>866</v>
      </c>
      <c r="B2089" s="99">
        <v>44408</v>
      </c>
      <c r="C2089" s="23">
        <v>324</v>
      </c>
      <c r="D2089" s="23">
        <v>5</v>
      </c>
      <c r="E2089" s="98" t="s">
        <v>49</v>
      </c>
      <c r="F2089" s="98" t="s">
        <v>948</v>
      </c>
      <c r="G2089" s="98" t="s">
        <v>4120</v>
      </c>
      <c r="H2089" s="98" t="s">
        <v>949</v>
      </c>
      <c r="I2089" s="98" t="s">
        <v>6466</v>
      </c>
      <c r="J2089" s="99">
        <v>45274</v>
      </c>
      <c r="K2089" s="107">
        <v>30000000</v>
      </c>
      <c r="L2089" s="98" t="s">
        <v>7888</v>
      </c>
      <c r="M2089" s="23">
        <v>1080</v>
      </c>
      <c r="N2089" s="23">
        <v>1</v>
      </c>
      <c r="O2089" s="107">
        <v>0</v>
      </c>
      <c r="P2089" s="23">
        <v>180</v>
      </c>
      <c r="Q2089" s="23">
        <v>2</v>
      </c>
      <c r="R2089" s="23">
        <v>2</v>
      </c>
      <c r="S2089" s="23">
        <v>1.9300000000000001E-2</v>
      </c>
      <c r="T2089" s="47">
        <v>25</v>
      </c>
      <c r="U2089" s="98" t="s">
        <v>7835</v>
      </c>
      <c r="V2089" s="98" t="s">
        <v>3139</v>
      </c>
      <c r="W2089" s="69">
        <f t="shared" si="64"/>
        <v>6.7434393338306753E-2</v>
      </c>
    </row>
    <row r="2090" spans="1:23">
      <c r="A2090">
        <f t="shared" si="65"/>
        <v>866</v>
      </c>
      <c r="B2090" s="99">
        <v>44408</v>
      </c>
      <c r="C2090" s="23">
        <v>325</v>
      </c>
      <c r="D2090" s="23">
        <v>5</v>
      </c>
      <c r="E2090" s="98" t="s">
        <v>49</v>
      </c>
      <c r="F2090" s="98" t="s">
        <v>948</v>
      </c>
      <c r="G2090" s="98" t="s">
        <v>4120</v>
      </c>
      <c r="H2090" s="98" t="s">
        <v>949</v>
      </c>
      <c r="I2090" s="98" t="s">
        <v>6803</v>
      </c>
      <c r="J2090" s="99">
        <v>45274</v>
      </c>
      <c r="K2090" s="107">
        <v>20000000</v>
      </c>
      <c r="L2090" s="98" t="s">
        <v>7889</v>
      </c>
      <c r="M2090" s="23">
        <v>1080</v>
      </c>
      <c r="N2090" s="23">
        <v>1</v>
      </c>
      <c r="O2090" s="107">
        <v>0</v>
      </c>
      <c r="P2090" s="23">
        <v>360</v>
      </c>
      <c r="Q2090" s="23">
        <v>2</v>
      </c>
      <c r="R2090" s="23">
        <v>2</v>
      </c>
      <c r="S2090" s="23">
        <v>2.9399999999999999E-2</v>
      </c>
      <c r="T2090" s="47">
        <v>20</v>
      </c>
      <c r="U2090" s="98" t="s">
        <v>7846</v>
      </c>
      <c r="V2090" s="98" t="s">
        <v>3139</v>
      </c>
      <c r="W2090" s="69">
        <f t="shared" si="64"/>
        <v>5.3947514670645402E-2</v>
      </c>
    </row>
    <row r="2091" spans="1:23">
      <c r="A2091">
        <f t="shared" si="65"/>
        <v>869</v>
      </c>
      <c r="B2091" s="99">
        <v>44408</v>
      </c>
      <c r="C2091" s="23">
        <v>326</v>
      </c>
      <c r="D2091" s="23">
        <v>5</v>
      </c>
      <c r="E2091" s="98" t="s">
        <v>49</v>
      </c>
      <c r="F2091" s="98" t="s">
        <v>948</v>
      </c>
      <c r="G2091" s="98" t="s">
        <v>4120</v>
      </c>
      <c r="H2091" s="98" t="s">
        <v>949</v>
      </c>
      <c r="I2091" s="98" t="s">
        <v>6285</v>
      </c>
      <c r="J2091" s="99">
        <v>45277</v>
      </c>
      <c r="K2091" s="107">
        <v>20000000</v>
      </c>
      <c r="L2091" s="98" t="s">
        <v>7890</v>
      </c>
      <c r="M2091" s="23">
        <v>1080</v>
      </c>
      <c r="N2091" s="23">
        <v>1</v>
      </c>
      <c r="O2091" s="107">
        <v>0</v>
      </c>
      <c r="P2091" s="23">
        <v>360</v>
      </c>
      <c r="Q2091" s="23">
        <v>2</v>
      </c>
      <c r="R2091" s="23">
        <v>2</v>
      </c>
      <c r="S2091" s="23">
        <v>1E-3</v>
      </c>
      <c r="T2091" s="47">
        <v>20</v>
      </c>
      <c r="U2091" s="98" t="s">
        <v>7846</v>
      </c>
      <c r="V2091" s="98" t="s">
        <v>3139</v>
      </c>
      <c r="W2091" s="69">
        <f t="shared" si="64"/>
        <v>5.41343998253936E-2</v>
      </c>
    </row>
    <row r="2092" spans="1:23">
      <c r="A2092">
        <f t="shared" si="65"/>
        <v>873</v>
      </c>
      <c r="B2092" s="99">
        <v>44408</v>
      </c>
      <c r="C2092" s="23">
        <v>327</v>
      </c>
      <c r="D2092" s="23">
        <v>5</v>
      </c>
      <c r="E2092" s="98" t="s">
        <v>49</v>
      </c>
      <c r="F2092" s="98" t="s">
        <v>948</v>
      </c>
      <c r="G2092" s="98" t="s">
        <v>4120</v>
      </c>
      <c r="H2092" s="98" t="s">
        <v>949</v>
      </c>
      <c r="I2092" s="98" t="s">
        <v>6704</v>
      </c>
      <c r="J2092" s="99">
        <v>45281</v>
      </c>
      <c r="K2092" s="107">
        <v>45000000</v>
      </c>
      <c r="L2092" s="98" t="s">
        <v>7891</v>
      </c>
      <c r="M2092" s="23">
        <v>1080</v>
      </c>
      <c r="N2092" s="23">
        <v>1</v>
      </c>
      <c r="O2092" s="107">
        <v>0</v>
      </c>
      <c r="P2092" s="23">
        <v>360</v>
      </c>
      <c r="Q2092" s="23">
        <v>2</v>
      </c>
      <c r="R2092" s="23">
        <v>2</v>
      </c>
      <c r="S2092" s="23">
        <v>1E-3</v>
      </c>
      <c r="T2092" s="47">
        <v>45</v>
      </c>
      <c r="U2092" s="98" t="s">
        <v>7846</v>
      </c>
      <c r="V2092" s="98" t="s">
        <v>3139</v>
      </c>
      <c r="W2092" s="69">
        <f t="shared" si="64"/>
        <v>0.12236305507138016</v>
      </c>
    </row>
    <row r="2093" spans="1:23">
      <c r="A2093">
        <f t="shared" si="65"/>
        <v>1605</v>
      </c>
      <c r="B2093" s="99">
        <v>44408</v>
      </c>
      <c r="C2093" s="23">
        <v>328</v>
      </c>
      <c r="D2093" s="23">
        <v>5</v>
      </c>
      <c r="E2093" s="98" t="s">
        <v>49</v>
      </c>
      <c r="F2093" s="98" t="s">
        <v>948</v>
      </c>
      <c r="G2093" s="98" t="s">
        <v>4120</v>
      </c>
      <c r="H2093" s="98" t="s">
        <v>949</v>
      </c>
      <c r="I2093" s="98" t="s">
        <v>9965</v>
      </c>
      <c r="J2093" s="99">
        <v>46013</v>
      </c>
      <c r="K2093" s="107">
        <v>20000000</v>
      </c>
      <c r="L2093" s="98" t="s">
        <v>7892</v>
      </c>
      <c r="M2093" s="23">
        <v>1800</v>
      </c>
      <c r="N2093" s="23">
        <v>1</v>
      </c>
      <c r="O2093" s="107">
        <v>0</v>
      </c>
      <c r="P2093" s="23">
        <v>180</v>
      </c>
      <c r="Q2093" s="23">
        <v>2</v>
      </c>
      <c r="R2093" s="23">
        <v>2</v>
      </c>
      <c r="S2093" s="23">
        <v>1E-3</v>
      </c>
      <c r="T2093" s="47">
        <v>20</v>
      </c>
      <c r="U2093" s="98" t="s">
        <v>1093</v>
      </c>
      <c r="V2093" s="98" t="s">
        <v>3139</v>
      </c>
      <c r="W2093" s="69">
        <f t="shared" si="64"/>
        <v>9.9983557790283922E-2</v>
      </c>
    </row>
    <row r="2094" spans="1:23">
      <c r="A2094">
        <f t="shared" si="65"/>
        <v>1976</v>
      </c>
      <c r="B2094" s="99">
        <v>44408</v>
      </c>
      <c r="C2094" s="23">
        <v>329</v>
      </c>
      <c r="D2094" s="23">
        <v>5</v>
      </c>
      <c r="E2094" s="98" t="s">
        <v>49</v>
      </c>
      <c r="F2094" s="98" t="s">
        <v>948</v>
      </c>
      <c r="G2094" s="98" t="s">
        <v>4120</v>
      </c>
      <c r="H2094" s="98" t="s">
        <v>949</v>
      </c>
      <c r="I2094" s="98" t="s">
        <v>6257</v>
      </c>
      <c r="J2094" s="99">
        <v>46384</v>
      </c>
      <c r="K2094" s="107">
        <v>50000000</v>
      </c>
      <c r="L2094" s="98" t="s">
        <v>7894</v>
      </c>
      <c r="M2094" s="23">
        <v>2160</v>
      </c>
      <c r="N2094" s="23">
        <v>1</v>
      </c>
      <c r="O2094" s="107">
        <v>0</v>
      </c>
      <c r="P2094" s="23">
        <v>180</v>
      </c>
      <c r="Q2094" s="23">
        <v>2</v>
      </c>
      <c r="R2094" s="23">
        <v>2</v>
      </c>
      <c r="S2094" s="23">
        <v>2.9100000000000001E-2</v>
      </c>
      <c r="T2094" s="47">
        <v>50</v>
      </c>
      <c r="U2094" s="98" t="s">
        <v>7895</v>
      </c>
      <c r="V2094" s="98" t="s">
        <v>3139</v>
      </c>
      <c r="W2094" s="69">
        <f t="shared" si="64"/>
        <v>0.30773755481869314</v>
      </c>
    </row>
    <row r="2095" spans="1:23">
      <c r="A2095">
        <f t="shared" si="65"/>
        <v>880</v>
      </c>
      <c r="B2095" s="99">
        <v>44408</v>
      </c>
      <c r="C2095" s="23">
        <v>330</v>
      </c>
      <c r="D2095" s="23">
        <v>5</v>
      </c>
      <c r="E2095" s="98" t="s">
        <v>49</v>
      </c>
      <c r="F2095" s="98" t="s">
        <v>948</v>
      </c>
      <c r="G2095" s="98" t="s">
        <v>4120</v>
      </c>
      <c r="H2095" s="98" t="s">
        <v>949</v>
      </c>
      <c r="I2095" s="98" t="s">
        <v>6257</v>
      </c>
      <c r="J2095" s="99">
        <v>45288</v>
      </c>
      <c r="K2095" s="107">
        <v>5000000</v>
      </c>
      <c r="L2095" s="98" t="s">
        <v>7896</v>
      </c>
      <c r="M2095" s="23">
        <v>1080</v>
      </c>
      <c r="N2095" s="23">
        <v>1</v>
      </c>
      <c r="O2095" s="107">
        <v>0</v>
      </c>
      <c r="P2095" s="23">
        <v>360</v>
      </c>
      <c r="Q2095" s="23">
        <v>2</v>
      </c>
      <c r="R2095" s="23">
        <v>2</v>
      </c>
      <c r="S2095" s="23">
        <v>1E-3</v>
      </c>
      <c r="T2095" s="47">
        <v>5</v>
      </c>
      <c r="U2095" s="98" t="s">
        <v>7846</v>
      </c>
      <c r="V2095" s="98" t="s">
        <v>3139</v>
      </c>
      <c r="W2095" s="69">
        <f t="shared" si="64"/>
        <v>1.3704911348200911E-2</v>
      </c>
    </row>
    <row r="2096" spans="1:23">
      <c r="A2096">
        <f t="shared" si="65"/>
        <v>880</v>
      </c>
      <c r="B2096" s="99">
        <v>44408</v>
      </c>
      <c r="C2096" s="23">
        <v>331</v>
      </c>
      <c r="D2096" s="23">
        <v>5</v>
      </c>
      <c r="E2096" s="98" t="s">
        <v>49</v>
      </c>
      <c r="F2096" s="98" t="s">
        <v>948</v>
      </c>
      <c r="G2096" s="98" t="s">
        <v>4120</v>
      </c>
      <c r="H2096" s="98" t="s">
        <v>949</v>
      </c>
      <c r="I2096" s="98" t="s">
        <v>6257</v>
      </c>
      <c r="J2096" s="99">
        <v>45288</v>
      </c>
      <c r="K2096" s="107">
        <v>10000000</v>
      </c>
      <c r="L2096" s="98" t="s">
        <v>7897</v>
      </c>
      <c r="M2096" s="23">
        <v>1080</v>
      </c>
      <c r="N2096" s="23">
        <v>1</v>
      </c>
      <c r="O2096" s="107">
        <v>0</v>
      </c>
      <c r="P2096" s="23">
        <v>360</v>
      </c>
      <c r="Q2096" s="23">
        <v>2</v>
      </c>
      <c r="R2096" s="23">
        <v>2</v>
      </c>
      <c r="S2096" s="23">
        <v>1E-3</v>
      </c>
      <c r="T2096" s="47">
        <v>10</v>
      </c>
      <c r="U2096" s="98" t="s">
        <v>7846</v>
      </c>
      <c r="V2096" s="98" t="s">
        <v>3139</v>
      </c>
      <c r="W2096" s="69">
        <f t="shared" si="64"/>
        <v>2.7409822696401822E-2</v>
      </c>
    </row>
    <row r="2097" spans="1:23">
      <c r="A2097">
        <f t="shared" si="65"/>
        <v>2342</v>
      </c>
      <c r="B2097" s="99">
        <v>44408</v>
      </c>
      <c r="C2097" s="23">
        <v>332</v>
      </c>
      <c r="D2097" s="23">
        <v>5</v>
      </c>
      <c r="E2097" s="98" t="s">
        <v>49</v>
      </c>
      <c r="F2097" s="98" t="s">
        <v>948</v>
      </c>
      <c r="G2097" s="98" t="s">
        <v>4120</v>
      </c>
      <c r="H2097" s="98" t="s">
        <v>949</v>
      </c>
      <c r="I2097" s="98" t="s">
        <v>6386</v>
      </c>
      <c r="J2097" s="99">
        <v>46750</v>
      </c>
      <c r="K2097" s="107">
        <v>40000000</v>
      </c>
      <c r="L2097" s="98" t="s">
        <v>7893</v>
      </c>
      <c r="M2097" s="23">
        <v>2520</v>
      </c>
      <c r="N2097" s="23">
        <v>1</v>
      </c>
      <c r="O2097" s="107">
        <v>0</v>
      </c>
      <c r="P2097" s="23">
        <v>360</v>
      </c>
      <c r="Q2097" s="23">
        <v>2</v>
      </c>
      <c r="R2097" s="23">
        <v>2</v>
      </c>
      <c r="S2097" s="23">
        <v>1E-3</v>
      </c>
      <c r="T2097" s="47">
        <v>40</v>
      </c>
      <c r="U2097" s="98" t="s">
        <v>1027</v>
      </c>
      <c r="V2097" s="98" t="s">
        <v>3139</v>
      </c>
      <c r="W2097" s="69">
        <f t="shared" si="64"/>
        <v>0.29179002161351392</v>
      </c>
    </row>
    <row r="2098" spans="1:23">
      <c r="A2098">
        <f t="shared" si="65"/>
        <v>881</v>
      </c>
      <c r="B2098" s="99">
        <v>44408</v>
      </c>
      <c r="C2098" s="23">
        <v>333</v>
      </c>
      <c r="D2098" s="23">
        <v>5</v>
      </c>
      <c r="E2098" s="98" t="s">
        <v>49</v>
      </c>
      <c r="F2098" s="98" t="s">
        <v>948</v>
      </c>
      <c r="G2098" s="98" t="s">
        <v>4120</v>
      </c>
      <c r="H2098" s="98" t="s">
        <v>949</v>
      </c>
      <c r="I2098" s="98" t="s">
        <v>6386</v>
      </c>
      <c r="J2098" s="99">
        <v>45289</v>
      </c>
      <c r="K2098" s="107">
        <v>40000000</v>
      </c>
      <c r="L2098" s="98" t="s">
        <v>7898</v>
      </c>
      <c r="M2098" s="23">
        <v>1080</v>
      </c>
      <c r="N2098" s="23">
        <v>1</v>
      </c>
      <c r="O2098" s="107">
        <v>0</v>
      </c>
      <c r="P2098" s="23">
        <v>180</v>
      </c>
      <c r="Q2098" s="23">
        <v>2</v>
      </c>
      <c r="R2098" s="23">
        <v>2</v>
      </c>
      <c r="S2098" s="23">
        <v>2.9100000000000001E-2</v>
      </c>
      <c r="T2098" s="47">
        <v>33.333333000000003</v>
      </c>
      <c r="U2098" s="98" t="s">
        <v>7835</v>
      </c>
      <c r="V2098" s="98" t="s">
        <v>3139</v>
      </c>
      <c r="W2098" s="69">
        <f t="shared" si="64"/>
        <v>9.1469899825944945E-2</v>
      </c>
    </row>
    <row r="2099" spans="1:23">
      <c r="A2099">
        <f t="shared" si="65"/>
        <v>1612</v>
      </c>
      <c r="B2099" s="99">
        <v>44408</v>
      </c>
      <c r="C2099" s="23">
        <v>334</v>
      </c>
      <c r="D2099" s="23">
        <v>5</v>
      </c>
      <c r="E2099" s="98" t="s">
        <v>49</v>
      </c>
      <c r="F2099" s="98" t="s">
        <v>948</v>
      </c>
      <c r="G2099" s="98" t="s">
        <v>4120</v>
      </c>
      <c r="H2099" s="98" t="s">
        <v>949</v>
      </c>
      <c r="I2099" s="98" t="s">
        <v>6386</v>
      </c>
      <c r="J2099" s="99">
        <v>46020</v>
      </c>
      <c r="K2099" s="107">
        <v>30000000</v>
      </c>
      <c r="L2099" s="98" t="s">
        <v>7899</v>
      </c>
      <c r="M2099" s="23">
        <v>1800</v>
      </c>
      <c r="N2099" s="23">
        <v>1</v>
      </c>
      <c r="O2099" s="107">
        <v>0</v>
      </c>
      <c r="P2099" s="23">
        <v>180</v>
      </c>
      <c r="Q2099" s="23">
        <v>2</v>
      </c>
      <c r="R2099" s="23">
        <v>2</v>
      </c>
      <c r="S2099" s="23">
        <v>1E-3</v>
      </c>
      <c r="T2099" s="47">
        <v>27</v>
      </c>
      <c r="U2099" s="98" t="s">
        <v>7900</v>
      </c>
      <c r="V2099" s="98" t="s">
        <v>3139</v>
      </c>
      <c r="W2099" s="69">
        <f t="shared" si="64"/>
        <v>0.13556649125434009</v>
      </c>
    </row>
    <row r="2100" spans="1:23">
      <c r="A2100">
        <f t="shared" si="65"/>
        <v>1612</v>
      </c>
      <c r="B2100" s="99">
        <v>44408</v>
      </c>
      <c r="C2100" s="23">
        <v>335</v>
      </c>
      <c r="D2100" s="23">
        <v>5</v>
      </c>
      <c r="E2100" s="98" t="s">
        <v>49</v>
      </c>
      <c r="F2100" s="98" t="s">
        <v>948</v>
      </c>
      <c r="G2100" s="98" t="s">
        <v>4120</v>
      </c>
      <c r="H2100" s="98" t="s">
        <v>949</v>
      </c>
      <c r="I2100" s="98" t="s">
        <v>6386</v>
      </c>
      <c r="J2100" s="99">
        <v>46020</v>
      </c>
      <c r="K2100" s="107">
        <v>25000000</v>
      </c>
      <c r="L2100" s="98" t="s">
        <v>7901</v>
      </c>
      <c r="M2100" s="23">
        <v>1800</v>
      </c>
      <c r="N2100" s="23">
        <v>1</v>
      </c>
      <c r="O2100" s="107">
        <v>0</v>
      </c>
      <c r="P2100" s="23">
        <v>180</v>
      </c>
      <c r="Q2100" s="23">
        <v>2</v>
      </c>
      <c r="R2100" s="23">
        <v>2</v>
      </c>
      <c r="S2100" s="23">
        <v>1E-3</v>
      </c>
      <c r="T2100" s="47">
        <v>22.5</v>
      </c>
      <c r="U2100" s="98" t="s">
        <v>7900</v>
      </c>
      <c r="V2100" s="98" t="s">
        <v>3139</v>
      </c>
      <c r="W2100" s="69">
        <f t="shared" si="64"/>
        <v>0.11297207604528339</v>
      </c>
    </row>
    <row r="2101" spans="1:23">
      <c r="A2101">
        <f t="shared" si="65"/>
        <v>1613</v>
      </c>
      <c r="B2101" s="99">
        <v>44408</v>
      </c>
      <c r="C2101" s="23">
        <v>336</v>
      </c>
      <c r="D2101" s="23">
        <v>5</v>
      </c>
      <c r="E2101" s="98" t="s">
        <v>49</v>
      </c>
      <c r="F2101" s="98" t="s">
        <v>948</v>
      </c>
      <c r="G2101" s="98" t="s">
        <v>4120</v>
      </c>
      <c r="H2101" s="98" t="s">
        <v>949</v>
      </c>
      <c r="I2101" s="98" t="s">
        <v>6056</v>
      </c>
      <c r="J2101" s="99">
        <v>46021</v>
      </c>
      <c r="K2101" s="107">
        <v>10000000</v>
      </c>
      <c r="L2101" s="98" t="s">
        <v>7902</v>
      </c>
      <c r="M2101" s="23">
        <v>1080</v>
      </c>
      <c r="N2101" s="23">
        <v>1</v>
      </c>
      <c r="O2101" s="107">
        <v>0</v>
      </c>
      <c r="P2101" s="23">
        <v>360</v>
      </c>
      <c r="Q2101" s="23">
        <v>2</v>
      </c>
      <c r="R2101" s="23">
        <v>2</v>
      </c>
      <c r="S2101" s="23">
        <v>1E-3</v>
      </c>
      <c r="T2101" s="47">
        <v>10</v>
      </c>
      <c r="U2101" s="98" t="s">
        <v>7846</v>
      </c>
      <c r="V2101" s="98" t="s">
        <v>3139</v>
      </c>
      <c r="W2101" s="69">
        <f t="shared" si="64"/>
        <v>5.024095910147288E-2</v>
      </c>
    </row>
    <row r="2102" spans="1:23">
      <c r="A2102">
        <f t="shared" si="65"/>
        <v>903</v>
      </c>
      <c r="B2102" s="99">
        <v>44408</v>
      </c>
      <c r="C2102" s="23">
        <v>337</v>
      </c>
      <c r="D2102" s="23">
        <v>5</v>
      </c>
      <c r="E2102" s="98" t="s">
        <v>49</v>
      </c>
      <c r="F2102" s="98" t="s">
        <v>948</v>
      </c>
      <c r="G2102" s="98" t="s">
        <v>4120</v>
      </c>
      <c r="H2102" s="98" t="s">
        <v>949</v>
      </c>
      <c r="I2102" s="98" t="s">
        <v>6616</v>
      </c>
      <c r="J2102" s="99">
        <v>45311</v>
      </c>
      <c r="K2102" s="107">
        <v>15000000</v>
      </c>
      <c r="L2102" s="98" t="s">
        <v>7903</v>
      </c>
      <c r="M2102" s="23">
        <v>1080</v>
      </c>
      <c r="N2102" s="23">
        <v>1</v>
      </c>
      <c r="O2102" s="107">
        <v>0</v>
      </c>
      <c r="P2102" s="23">
        <v>360</v>
      </c>
      <c r="Q2102" s="23">
        <v>2</v>
      </c>
      <c r="R2102" s="23">
        <v>2</v>
      </c>
      <c r="S2102" s="23">
        <v>1E-3</v>
      </c>
      <c r="T2102" s="47">
        <v>15</v>
      </c>
      <c r="U2102" s="98" t="s">
        <v>7846</v>
      </c>
      <c r="V2102" s="98" t="s">
        <v>3139</v>
      </c>
      <c r="W2102" s="69">
        <f t="shared" si="64"/>
        <v>4.2189323684404846E-2</v>
      </c>
    </row>
    <row r="2103" spans="1:23">
      <c r="A2103">
        <f t="shared" si="65"/>
        <v>2366</v>
      </c>
      <c r="B2103" s="99">
        <v>44408</v>
      </c>
      <c r="C2103" s="23">
        <v>338</v>
      </c>
      <c r="D2103" s="23">
        <v>5</v>
      </c>
      <c r="E2103" s="98" t="s">
        <v>49</v>
      </c>
      <c r="F2103" s="98" t="s">
        <v>948</v>
      </c>
      <c r="G2103" s="98" t="s">
        <v>4120</v>
      </c>
      <c r="H2103" s="98" t="s">
        <v>949</v>
      </c>
      <c r="I2103" s="98" t="s">
        <v>5974</v>
      </c>
      <c r="J2103" s="99">
        <v>46774</v>
      </c>
      <c r="K2103" s="107">
        <v>60000000</v>
      </c>
      <c r="L2103" s="98" t="s">
        <v>7904</v>
      </c>
      <c r="M2103" s="23">
        <v>2520</v>
      </c>
      <c r="N2103" s="23">
        <v>1</v>
      </c>
      <c r="O2103" s="107">
        <v>0</v>
      </c>
      <c r="P2103" s="23">
        <v>180</v>
      </c>
      <c r="Q2103" s="23">
        <v>2</v>
      </c>
      <c r="R2103" s="23">
        <v>2</v>
      </c>
      <c r="S2103" s="23">
        <v>1E-3</v>
      </c>
      <c r="T2103" s="47">
        <v>55.714286000000001</v>
      </c>
      <c r="U2103" s="98" t="s">
        <v>1027</v>
      </c>
      <c r="V2103" s="98" t="s">
        <v>3139</v>
      </c>
      <c r="W2103" s="69">
        <f t="shared" si="64"/>
        <v>0.41058668708735546</v>
      </c>
    </row>
    <row r="2104" spans="1:23">
      <c r="A2104">
        <f t="shared" si="65"/>
        <v>905</v>
      </c>
      <c r="B2104" s="99">
        <v>44408</v>
      </c>
      <c r="C2104" s="23">
        <v>339</v>
      </c>
      <c r="D2104" s="23">
        <v>5</v>
      </c>
      <c r="E2104" s="98" t="s">
        <v>49</v>
      </c>
      <c r="F2104" s="98" t="s">
        <v>948</v>
      </c>
      <c r="G2104" s="98" t="s">
        <v>4120</v>
      </c>
      <c r="H2104" s="98" t="s">
        <v>949</v>
      </c>
      <c r="I2104" s="98" t="s">
        <v>5974</v>
      </c>
      <c r="J2104" s="99">
        <v>45313</v>
      </c>
      <c r="K2104" s="107">
        <v>30000000</v>
      </c>
      <c r="L2104" s="98" t="s">
        <v>7905</v>
      </c>
      <c r="M2104" s="23">
        <v>1080</v>
      </c>
      <c r="N2104" s="23">
        <v>1</v>
      </c>
      <c r="O2104" s="107">
        <v>0</v>
      </c>
      <c r="P2104" s="23">
        <v>180</v>
      </c>
      <c r="Q2104" s="23">
        <v>2</v>
      </c>
      <c r="R2104" s="23">
        <v>2</v>
      </c>
      <c r="S2104" s="23">
        <v>3.0280000000000001E-2</v>
      </c>
      <c r="T2104" s="47">
        <v>25</v>
      </c>
      <c r="U2104" s="98" t="s">
        <v>7835</v>
      </c>
      <c r="V2104" s="98" t="s">
        <v>3139</v>
      </c>
      <c r="W2104" s="69">
        <f t="shared" si="64"/>
        <v>7.0471277102964899E-2</v>
      </c>
    </row>
    <row r="2105" spans="1:23">
      <c r="A2105">
        <f t="shared" si="65"/>
        <v>3465</v>
      </c>
      <c r="B2105" s="99">
        <v>44408</v>
      </c>
      <c r="C2105" s="23">
        <v>340</v>
      </c>
      <c r="D2105" s="23">
        <v>5</v>
      </c>
      <c r="E2105" s="98" t="s">
        <v>49</v>
      </c>
      <c r="F2105" s="98" t="s">
        <v>948</v>
      </c>
      <c r="G2105" s="98" t="s">
        <v>4120</v>
      </c>
      <c r="H2105" s="98" t="s">
        <v>949</v>
      </c>
      <c r="I2105" s="98" t="s">
        <v>6251</v>
      </c>
      <c r="J2105" s="99">
        <v>47873</v>
      </c>
      <c r="K2105" s="107">
        <v>50000000</v>
      </c>
      <c r="L2105" s="98" t="s">
        <v>7906</v>
      </c>
      <c r="M2105" s="23">
        <v>3600</v>
      </c>
      <c r="N2105" s="23">
        <v>2</v>
      </c>
      <c r="O2105" s="107">
        <v>106000000</v>
      </c>
      <c r="P2105" s="23">
        <v>360</v>
      </c>
      <c r="Q2105" s="23">
        <v>2</v>
      </c>
      <c r="R2105" s="23">
        <v>2</v>
      </c>
      <c r="S2105" s="23">
        <v>1E-3</v>
      </c>
      <c r="T2105" s="47">
        <v>50</v>
      </c>
      <c r="U2105" s="98" t="s">
        <v>1027</v>
      </c>
      <c r="V2105" s="98" t="s">
        <v>3139</v>
      </c>
      <c r="W2105" s="69">
        <f t="shared" si="64"/>
        <v>0.53963088433541084</v>
      </c>
    </row>
    <row r="2106" spans="1:23">
      <c r="A2106">
        <f t="shared" si="65"/>
        <v>916</v>
      </c>
      <c r="B2106" s="99">
        <v>44408</v>
      </c>
      <c r="C2106" s="23">
        <v>341</v>
      </c>
      <c r="D2106" s="23">
        <v>5</v>
      </c>
      <c r="E2106" s="98" t="s">
        <v>49</v>
      </c>
      <c r="F2106" s="98" t="s">
        <v>948</v>
      </c>
      <c r="G2106" s="98" t="s">
        <v>4120</v>
      </c>
      <c r="H2106" s="98" t="s">
        <v>949</v>
      </c>
      <c r="I2106" s="98" t="s">
        <v>6035</v>
      </c>
      <c r="J2106" s="99">
        <v>45324</v>
      </c>
      <c r="K2106" s="107">
        <v>16000000</v>
      </c>
      <c r="L2106" s="98" t="s">
        <v>7907</v>
      </c>
      <c r="M2106" s="23">
        <v>1080</v>
      </c>
      <c r="N2106" s="23">
        <v>1</v>
      </c>
      <c r="O2106" s="107">
        <v>0</v>
      </c>
      <c r="P2106" s="23">
        <v>30</v>
      </c>
      <c r="Q2106" s="23">
        <v>2</v>
      </c>
      <c r="R2106" s="23">
        <v>2</v>
      </c>
      <c r="S2106" s="23">
        <v>1E-3</v>
      </c>
      <c r="T2106" s="47">
        <v>13.77778</v>
      </c>
      <c r="U2106" s="98" t="s">
        <v>7908</v>
      </c>
      <c r="V2106" s="98" t="s">
        <v>3139</v>
      </c>
      <c r="W2106" s="69">
        <f t="shared" si="64"/>
        <v>3.9309568223435051E-2</v>
      </c>
    </row>
    <row r="2107" spans="1:23">
      <c r="A2107">
        <f t="shared" si="65"/>
        <v>922</v>
      </c>
      <c r="B2107" s="99">
        <v>44408</v>
      </c>
      <c r="C2107" s="23">
        <v>342</v>
      </c>
      <c r="D2107" s="23">
        <v>5</v>
      </c>
      <c r="E2107" s="98" t="s">
        <v>49</v>
      </c>
      <c r="F2107" s="98" t="s">
        <v>948</v>
      </c>
      <c r="G2107" s="98" t="s">
        <v>4120</v>
      </c>
      <c r="H2107" s="98" t="s">
        <v>949</v>
      </c>
      <c r="I2107" s="98" t="s">
        <v>5979</v>
      </c>
      <c r="J2107" s="99">
        <v>45330</v>
      </c>
      <c r="K2107" s="107">
        <v>30000000</v>
      </c>
      <c r="L2107" s="98" t="s">
        <v>7909</v>
      </c>
      <c r="M2107" s="23">
        <v>1080</v>
      </c>
      <c r="N2107" s="23">
        <v>1</v>
      </c>
      <c r="O2107" s="107">
        <v>0</v>
      </c>
      <c r="P2107" s="23">
        <v>180</v>
      </c>
      <c r="Q2107" s="23">
        <v>2</v>
      </c>
      <c r="R2107" s="23">
        <v>2</v>
      </c>
      <c r="S2107" s="23">
        <v>2.58E-2</v>
      </c>
      <c r="T2107" s="47">
        <v>30</v>
      </c>
      <c r="U2107" s="98" t="s">
        <v>7842</v>
      </c>
      <c r="V2107" s="98" t="s">
        <v>3139</v>
      </c>
      <c r="W2107" s="69">
        <f t="shared" si="64"/>
        <v>8.615405633891754E-2</v>
      </c>
    </row>
    <row r="2108" spans="1:23">
      <c r="A2108">
        <f t="shared" si="65"/>
        <v>2383</v>
      </c>
      <c r="B2108" s="99">
        <v>44408</v>
      </c>
      <c r="C2108" s="23">
        <v>343</v>
      </c>
      <c r="D2108" s="23">
        <v>5</v>
      </c>
      <c r="E2108" s="98" t="s">
        <v>49</v>
      </c>
      <c r="F2108" s="98" t="s">
        <v>948</v>
      </c>
      <c r="G2108" s="98" t="s">
        <v>4120</v>
      </c>
      <c r="H2108" s="98" t="s">
        <v>949</v>
      </c>
      <c r="I2108" s="98" t="s">
        <v>5979</v>
      </c>
      <c r="J2108" s="99">
        <v>46791</v>
      </c>
      <c r="K2108" s="107">
        <v>50000000</v>
      </c>
      <c r="L2108" s="98" t="s">
        <v>7910</v>
      </c>
      <c r="M2108" s="23">
        <v>2520</v>
      </c>
      <c r="N2108" s="23">
        <v>2</v>
      </c>
      <c r="O2108" s="107">
        <v>120714287</v>
      </c>
      <c r="P2108" s="23">
        <v>180</v>
      </c>
      <c r="Q2108" s="23">
        <v>2</v>
      </c>
      <c r="R2108" s="23">
        <v>2</v>
      </c>
      <c r="S2108" s="23">
        <v>2.58E-2</v>
      </c>
      <c r="T2108" s="47">
        <v>50</v>
      </c>
      <c r="U2108" s="98" t="s">
        <v>7908</v>
      </c>
      <c r="V2108" s="98" t="s">
        <v>3139</v>
      </c>
      <c r="W2108" s="69">
        <f t="shared" si="64"/>
        <v>0.37112276980412234</v>
      </c>
    </row>
    <row r="2109" spans="1:23">
      <c r="A2109">
        <f t="shared" si="65"/>
        <v>1653</v>
      </c>
      <c r="B2109" s="99">
        <v>44408</v>
      </c>
      <c r="C2109" s="23">
        <v>344</v>
      </c>
      <c r="D2109" s="23">
        <v>5</v>
      </c>
      <c r="E2109" s="98" t="s">
        <v>49</v>
      </c>
      <c r="F2109" s="98" t="s">
        <v>948</v>
      </c>
      <c r="G2109" s="98" t="s">
        <v>4120</v>
      </c>
      <c r="H2109" s="98" t="s">
        <v>949</v>
      </c>
      <c r="I2109" s="98" t="s">
        <v>5979</v>
      </c>
      <c r="J2109" s="99">
        <v>46061</v>
      </c>
      <c r="K2109" s="107">
        <v>20000000</v>
      </c>
      <c r="L2109" s="98" t="s">
        <v>7911</v>
      </c>
      <c r="M2109" s="23">
        <v>1800</v>
      </c>
      <c r="N2109" s="23">
        <v>1</v>
      </c>
      <c r="O2109" s="107">
        <v>0</v>
      </c>
      <c r="P2109" s="23">
        <v>180</v>
      </c>
      <c r="Q2109" s="23">
        <v>2</v>
      </c>
      <c r="R2109" s="23">
        <v>2</v>
      </c>
      <c r="S2109" s="23">
        <v>1E-3</v>
      </c>
      <c r="T2109" s="47">
        <v>18</v>
      </c>
      <c r="U2109" s="98" t="s">
        <v>7908</v>
      </c>
      <c r="V2109" s="98" t="s">
        <v>3139</v>
      </c>
      <c r="W2109" s="69">
        <f t="shared" si="64"/>
        <v>9.2676348239629516E-2</v>
      </c>
    </row>
    <row r="2110" spans="1:23">
      <c r="A2110">
        <f t="shared" si="65"/>
        <v>1655</v>
      </c>
      <c r="B2110" s="99">
        <v>44408</v>
      </c>
      <c r="C2110" s="23">
        <v>345</v>
      </c>
      <c r="D2110" s="23">
        <v>5</v>
      </c>
      <c r="E2110" s="98" t="s">
        <v>49</v>
      </c>
      <c r="F2110" s="98" t="s">
        <v>948</v>
      </c>
      <c r="G2110" s="98" t="s">
        <v>4120</v>
      </c>
      <c r="H2110" s="98" t="s">
        <v>949</v>
      </c>
      <c r="I2110" s="98" t="s">
        <v>6414</v>
      </c>
      <c r="J2110" s="99">
        <v>46063</v>
      </c>
      <c r="K2110" s="107">
        <v>15000000</v>
      </c>
      <c r="L2110" s="98" t="s">
        <v>7912</v>
      </c>
      <c r="M2110" s="23">
        <v>1800</v>
      </c>
      <c r="N2110" s="23">
        <v>1</v>
      </c>
      <c r="O2110" s="107">
        <v>0</v>
      </c>
      <c r="P2110" s="23">
        <v>360</v>
      </c>
      <c r="Q2110" s="23">
        <v>2</v>
      </c>
      <c r="R2110" s="23">
        <v>2</v>
      </c>
      <c r="S2110" s="23">
        <v>1E-3</v>
      </c>
      <c r="T2110" s="47">
        <v>15</v>
      </c>
      <c r="U2110" s="98" t="s">
        <v>1025</v>
      </c>
      <c r="V2110" s="98" t="s">
        <v>3139</v>
      </c>
      <c r="W2110" s="69">
        <f t="shared" si="64"/>
        <v>7.7323732777065363E-2</v>
      </c>
    </row>
    <row r="2111" spans="1:23">
      <c r="A2111">
        <f t="shared" si="65"/>
        <v>2020</v>
      </c>
      <c r="B2111" s="99">
        <v>44408</v>
      </c>
      <c r="C2111" s="23">
        <v>346</v>
      </c>
      <c r="D2111" s="23">
        <v>5</v>
      </c>
      <c r="E2111" s="98" t="s">
        <v>49</v>
      </c>
      <c r="F2111" s="98" t="s">
        <v>948</v>
      </c>
      <c r="G2111" s="98" t="s">
        <v>4120</v>
      </c>
      <c r="H2111" s="98" t="s">
        <v>949</v>
      </c>
      <c r="I2111" s="98" t="s">
        <v>6414</v>
      </c>
      <c r="J2111" s="99">
        <v>46428</v>
      </c>
      <c r="K2111" s="107">
        <v>60000000</v>
      </c>
      <c r="L2111" s="98" t="s">
        <v>7913</v>
      </c>
      <c r="M2111" s="23">
        <v>2160</v>
      </c>
      <c r="N2111" s="23">
        <v>1</v>
      </c>
      <c r="O2111" s="107">
        <v>0</v>
      </c>
      <c r="P2111" s="23">
        <v>360</v>
      </c>
      <c r="Q2111" s="23">
        <v>2</v>
      </c>
      <c r="R2111" s="23">
        <v>2</v>
      </c>
      <c r="S2111" s="23">
        <v>1E-3</v>
      </c>
      <c r="T2111" s="47">
        <v>60</v>
      </c>
      <c r="U2111" s="98" t="s">
        <v>1027</v>
      </c>
      <c r="V2111" s="98" t="s">
        <v>3139</v>
      </c>
      <c r="W2111" s="69">
        <f t="shared" si="64"/>
        <v>0.37750801259135236</v>
      </c>
    </row>
    <row r="2112" spans="1:23">
      <c r="A2112">
        <f t="shared" si="65"/>
        <v>2392</v>
      </c>
      <c r="B2112" s="99">
        <v>44408</v>
      </c>
      <c r="C2112" s="23">
        <v>347</v>
      </c>
      <c r="D2112" s="23">
        <v>5</v>
      </c>
      <c r="E2112" s="98" t="s">
        <v>49</v>
      </c>
      <c r="F2112" s="98" t="s">
        <v>948</v>
      </c>
      <c r="G2112" s="98" t="s">
        <v>4120</v>
      </c>
      <c r="H2112" s="98" t="s">
        <v>949</v>
      </c>
      <c r="I2112" s="98" t="s">
        <v>6058</v>
      </c>
      <c r="J2112" s="99">
        <v>46800</v>
      </c>
      <c r="K2112" s="107">
        <v>65000000</v>
      </c>
      <c r="L2112" s="98" t="s">
        <v>7914</v>
      </c>
      <c r="M2112" s="23">
        <v>2520</v>
      </c>
      <c r="N2112" s="23">
        <v>2</v>
      </c>
      <c r="O2112" s="107">
        <v>180800000</v>
      </c>
      <c r="P2112" s="23">
        <v>180</v>
      </c>
      <c r="Q2112" s="23">
        <v>2</v>
      </c>
      <c r="R2112" s="23">
        <v>2</v>
      </c>
      <c r="S2112" s="23">
        <v>1E-3</v>
      </c>
      <c r="T2112" s="47">
        <v>65</v>
      </c>
      <c r="U2112" s="98" t="s">
        <v>955</v>
      </c>
      <c r="V2112" s="98" t="s">
        <v>3139</v>
      </c>
      <c r="W2112" s="69">
        <f t="shared" si="64"/>
        <v>0.48428173100415395</v>
      </c>
    </row>
    <row r="2113" spans="1:23">
      <c r="A2113">
        <f t="shared" si="65"/>
        <v>1664</v>
      </c>
      <c r="B2113" s="99">
        <v>44408</v>
      </c>
      <c r="C2113" s="23">
        <v>348</v>
      </c>
      <c r="D2113" s="23">
        <v>5</v>
      </c>
      <c r="E2113" s="98" t="s">
        <v>49</v>
      </c>
      <c r="F2113" s="98" t="s">
        <v>948</v>
      </c>
      <c r="G2113" s="98" t="s">
        <v>4120</v>
      </c>
      <c r="H2113" s="98" t="s">
        <v>949</v>
      </c>
      <c r="I2113" s="98" t="s">
        <v>5995</v>
      </c>
      <c r="J2113" s="99">
        <v>46072</v>
      </c>
      <c r="K2113" s="107">
        <v>36000000</v>
      </c>
      <c r="L2113" s="98" t="s">
        <v>7915</v>
      </c>
      <c r="M2113" s="23">
        <v>1800</v>
      </c>
      <c r="N2113" s="23">
        <v>1</v>
      </c>
      <c r="O2113" s="107">
        <v>0</v>
      </c>
      <c r="P2113" s="23">
        <v>360</v>
      </c>
      <c r="Q2113" s="23">
        <v>2</v>
      </c>
      <c r="R2113" s="23">
        <v>2</v>
      </c>
      <c r="S2113" s="23">
        <v>2.5899999999999999E-2</v>
      </c>
      <c r="T2113" s="47">
        <v>36</v>
      </c>
      <c r="U2113" s="98" t="s">
        <v>1004</v>
      </c>
      <c r="V2113" s="98" t="s">
        <v>3139</v>
      </c>
      <c r="W2113" s="69">
        <f t="shared" si="64"/>
        <v>0.1865861385005971</v>
      </c>
    </row>
    <row r="2114" spans="1:23">
      <c r="A2114">
        <f t="shared" si="65"/>
        <v>1664</v>
      </c>
      <c r="B2114" s="99">
        <v>44408</v>
      </c>
      <c r="C2114" s="23">
        <v>349</v>
      </c>
      <c r="D2114" s="23">
        <v>5</v>
      </c>
      <c r="E2114" s="98" t="s">
        <v>49</v>
      </c>
      <c r="F2114" s="98" t="s">
        <v>948</v>
      </c>
      <c r="G2114" s="98" t="s">
        <v>4120</v>
      </c>
      <c r="H2114" s="98" t="s">
        <v>949</v>
      </c>
      <c r="I2114" s="98" t="s">
        <v>5995</v>
      </c>
      <c r="J2114" s="99">
        <v>46072</v>
      </c>
      <c r="K2114" s="107">
        <v>24000000</v>
      </c>
      <c r="L2114" s="98" t="s">
        <v>7916</v>
      </c>
      <c r="M2114" s="23">
        <v>1800</v>
      </c>
      <c r="N2114" s="23">
        <v>1</v>
      </c>
      <c r="O2114" s="107">
        <v>0</v>
      </c>
      <c r="P2114" s="23">
        <v>360</v>
      </c>
      <c r="Q2114" s="23">
        <v>2</v>
      </c>
      <c r="R2114" s="23">
        <v>2</v>
      </c>
      <c r="S2114" s="23">
        <v>1.6899999999999998E-2</v>
      </c>
      <c r="T2114" s="47">
        <v>24</v>
      </c>
      <c r="U2114" s="98" t="s">
        <v>7917</v>
      </c>
      <c r="V2114" s="98" t="s">
        <v>3139</v>
      </c>
      <c r="W2114" s="69">
        <f t="shared" ref="W2114:W2177" si="66">+T2114/SUM($T$2:$T$5848)*A2114</f>
        <v>0.12439075900039807</v>
      </c>
    </row>
    <row r="2115" spans="1:23">
      <c r="A2115">
        <f t="shared" ref="A2115:A2178" si="67">+J2115-B2115</f>
        <v>937</v>
      </c>
      <c r="B2115" s="99">
        <v>44408</v>
      </c>
      <c r="C2115" s="23">
        <v>350</v>
      </c>
      <c r="D2115" s="23">
        <v>5</v>
      </c>
      <c r="E2115" s="98" t="s">
        <v>49</v>
      </c>
      <c r="F2115" s="98" t="s">
        <v>948</v>
      </c>
      <c r="G2115" s="98" t="s">
        <v>4120</v>
      </c>
      <c r="H2115" s="98" t="s">
        <v>949</v>
      </c>
      <c r="I2115" s="98" t="s">
        <v>6205</v>
      </c>
      <c r="J2115" s="99">
        <v>45345</v>
      </c>
      <c r="K2115" s="107">
        <v>18000000</v>
      </c>
      <c r="L2115" s="98" t="s">
        <v>7918</v>
      </c>
      <c r="M2115" s="23">
        <v>1080</v>
      </c>
      <c r="N2115" s="23">
        <v>1</v>
      </c>
      <c r="O2115" s="107">
        <v>0</v>
      </c>
      <c r="P2115" s="23">
        <v>360</v>
      </c>
      <c r="Q2115" s="23">
        <v>2</v>
      </c>
      <c r="R2115" s="23">
        <v>2</v>
      </c>
      <c r="S2115" s="23">
        <v>1E-3</v>
      </c>
      <c r="T2115" s="47">
        <v>18</v>
      </c>
      <c r="U2115" s="98" t="s">
        <v>7919</v>
      </c>
      <c r="V2115" s="98" t="s">
        <v>3139</v>
      </c>
      <c r="W2115" s="69">
        <f t="shared" si="66"/>
        <v>5.2533416999717392E-2</v>
      </c>
    </row>
    <row r="2116" spans="1:23">
      <c r="A2116">
        <f t="shared" si="67"/>
        <v>938</v>
      </c>
      <c r="B2116" s="99">
        <v>44408</v>
      </c>
      <c r="C2116" s="23">
        <v>351</v>
      </c>
      <c r="D2116" s="23">
        <v>5</v>
      </c>
      <c r="E2116" s="98" t="s">
        <v>49</v>
      </c>
      <c r="F2116" s="98" t="s">
        <v>948</v>
      </c>
      <c r="G2116" s="98" t="s">
        <v>4120</v>
      </c>
      <c r="H2116" s="98" t="s">
        <v>949</v>
      </c>
      <c r="I2116" s="98" t="s">
        <v>6379</v>
      </c>
      <c r="J2116" s="99">
        <v>45346</v>
      </c>
      <c r="K2116" s="107">
        <v>20000000</v>
      </c>
      <c r="L2116" s="98" t="s">
        <v>7920</v>
      </c>
      <c r="M2116" s="23">
        <v>1080</v>
      </c>
      <c r="N2116" s="23">
        <v>1</v>
      </c>
      <c r="O2116" s="107">
        <v>0</v>
      </c>
      <c r="P2116" s="23">
        <v>360</v>
      </c>
      <c r="Q2116" s="23">
        <v>2</v>
      </c>
      <c r="R2116" s="23">
        <v>2</v>
      </c>
      <c r="S2116" s="23">
        <v>1E-3</v>
      </c>
      <c r="T2116" s="47">
        <v>20</v>
      </c>
      <c r="U2116" s="98" t="s">
        <v>7919</v>
      </c>
      <c r="V2116" s="98" t="s">
        <v>3139</v>
      </c>
      <c r="W2116" s="69">
        <f t="shared" si="66"/>
        <v>5.8432758384602067E-2</v>
      </c>
    </row>
    <row r="2117" spans="1:23">
      <c r="A2117">
        <f t="shared" si="67"/>
        <v>2035</v>
      </c>
      <c r="B2117" s="99">
        <v>44408</v>
      </c>
      <c r="C2117" s="23">
        <v>352</v>
      </c>
      <c r="D2117" s="23">
        <v>5</v>
      </c>
      <c r="E2117" s="98" t="s">
        <v>49</v>
      </c>
      <c r="F2117" s="98" t="s">
        <v>948</v>
      </c>
      <c r="G2117" s="98" t="s">
        <v>4120</v>
      </c>
      <c r="H2117" s="98" t="s">
        <v>949</v>
      </c>
      <c r="I2117" s="98" t="s">
        <v>6024</v>
      </c>
      <c r="J2117" s="99">
        <v>46443</v>
      </c>
      <c r="K2117" s="107">
        <v>35000000</v>
      </c>
      <c r="L2117" s="98" t="s">
        <v>7921</v>
      </c>
      <c r="M2117" s="23">
        <v>2160</v>
      </c>
      <c r="N2117" s="23">
        <v>1</v>
      </c>
      <c r="O2117" s="107">
        <v>0</v>
      </c>
      <c r="P2117" s="23">
        <v>360</v>
      </c>
      <c r="Q2117" s="23">
        <v>2</v>
      </c>
      <c r="R2117" s="23">
        <v>2</v>
      </c>
      <c r="S2117" s="23">
        <v>1E-3</v>
      </c>
      <c r="T2117" s="47">
        <v>35</v>
      </c>
      <c r="U2117" s="98" t="s">
        <v>1027</v>
      </c>
      <c r="V2117" s="98" t="s">
        <v>3139</v>
      </c>
      <c r="W2117" s="69">
        <f t="shared" si="66"/>
        <v>0.22184825244900222</v>
      </c>
    </row>
    <row r="2118" spans="1:23">
      <c r="A2118">
        <f t="shared" si="67"/>
        <v>2040</v>
      </c>
      <c r="B2118" s="99">
        <v>44408</v>
      </c>
      <c r="C2118" s="23">
        <v>353</v>
      </c>
      <c r="D2118" s="23">
        <v>5</v>
      </c>
      <c r="E2118" s="98" t="s">
        <v>49</v>
      </c>
      <c r="F2118" s="98" t="s">
        <v>948</v>
      </c>
      <c r="G2118" s="98" t="s">
        <v>4120</v>
      </c>
      <c r="H2118" s="98" t="s">
        <v>949</v>
      </c>
      <c r="I2118" s="98" t="s">
        <v>6063</v>
      </c>
      <c r="J2118" s="99">
        <v>46448</v>
      </c>
      <c r="K2118" s="107">
        <v>20000000</v>
      </c>
      <c r="L2118" s="98" t="s">
        <v>7922</v>
      </c>
      <c r="M2118" s="23">
        <v>2160</v>
      </c>
      <c r="N2118" s="23">
        <v>1</v>
      </c>
      <c r="O2118" s="107">
        <v>0</v>
      </c>
      <c r="P2118" s="23">
        <v>180</v>
      </c>
      <c r="Q2118" s="23">
        <v>2</v>
      </c>
      <c r="R2118" s="23">
        <v>2</v>
      </c>
      <c r="S2118" s="23">
        <v>1E-3</v>
      </c>
      <c r="T2118" s="47">
        <v>20</v>
      </c>
      <c r="U2118" s="98" t="s">
        <v>7923</v>
      </c>
      <c r="V2118" s="98" t="s">
        <v>3139</v>
      </c>
      <c r="W2118" s="69">
        <f t="shared" si="66"/>
        <v>0.12708190522877208</v>
      </c>
    </row>
    <row r="2119" spans="1:23">
      <c r="A2119">
        <f t="shared" si="67"/>
        <v>1311</v>
      </c>
      <c r="B2119" s="99">
        <v>44408</v>
      </c>
      <c r="C2119" s="23">
        <v>354</v>
      </c>
      <c r="D2119" s="23">
        <v>5</v>
      </c>
      <c r="E2119" s="98" t="s">
        <v>49</v>
      </c>
      <c r="F2119" s="98" t="s">
        <v>948</v>
      </c>
      <c r="G2119" s="98" t="s">
        <v>4120</v>
      </c>
      <c r="H2119" s="98" t="s">
        <v>949</v>
      </c>
      <c r="I2119" s="98" t="s">
        <v>6159</v>
      </c>
      <c r="J2119" s="99">
        <v>45719</v>
      </c>
      <c r="K2119" s="107">
        <v>8000000</v>
      </c>
      <c r="L2119" s="98" t="s">
        <v>7924</v>
      </c>
      <c r="M2119" s="23">
        <v>1440</v>
      </c>
      <c r="N2119" s="23">
        <v>1</v>
      </c>
      <c r="O2119" s="107">
        <v>0</v>
      </c>
      <c r="P2119" s="23">
        <v>180</v>
      </c>
      <c r="Q2119" s="23">
        <v>2</v>
      </c>
      <c r="R2119" s="23">
        <v>2</v>
      </c>
      <c r="S2119" s="23">
        <v>1E-3</v>
      </c>
      <c r="T2119" s="47">
        <v>8</v>
      </c>
      <c r="U2119" s="98" t="s">
        <v>957</v>
      </c>
      <c r="V2119" s="98" t="s">
        <v>3139</v>
      </c>
      <c r="W2119" s="69">
        <f t="shared" si="66"/>
        <v>3.2667525049984353E-2</v>
      </c>
    </row>
    <row r="2120" spans="1:23">
      <c r="A2120">
        <f t="shared" si="67"/>
        <v>2041</v>
      </c>
      <c r="B2120" s="99">
        <v>44408</v>
      </c>
      <c r="C2120" s="23">
        <v>355</v>
      </c>
      <c r="D2120" s="23">
        <v>5</v>
      </c>
      <c r="E2120" s="98" t="s">
        <v>49</v>
      </c>
      <c r="F2120" s="98" t="s">
        <v>948</v>
      </c>
      <c r="G2120" s="98" t="s">
        <v>4120</v>
      </c>
      <c r="H2120" s="98" t="s">
        <v>949</v>
      </c>
      <c r="I2120" s="98" t="s">
        <v>6159</v>
      </c>
      <c r="J2120" s="99">
        <v>46449</v>
      </c>
      <c r="K2120" s="107">
        <v>12000000</v>
      </c>
      <c r="L2120" s="98" t="s">
        <v>7925</v>
      </c>
      <c r="M2120" s="23">
        <v>2160</v>
      </c>
      <c r="N2120" s="23">
        <v>1</v>
      </c>
      <c r="O2120" s="107">
        <v>0</v>
      </c>
      <c r="P2120" s="23">
        <v>360</v>
      </c>
      <c r="Q2120" s="23">
        <v>2</v>
      </c>
      <c r="R2120" s="23">
        <v>2</v>
      </c>
      <c r="S2120" s="23">
        <v>1E-3</v>
      </c>
      <c r="T2120" s="47">
        <v>12</v>
      </c>
      <c r="U2120" s="98" t="s">
        <v>957</v>
      </c>
      <c r="V2120" s="98" t="s">
        <v>3139</v>
      </c>
      <c r="W2120" s="69">
        <f t="shared" si="66"/>
        <v>7.6286520168212885E-2</v>
      </c>
    </row>
    <row r="2121" spans="1:23">
      <c r="A2121">
        <f t="shared" si="67"/>
        <v>2048</v>
      </c>
      <c r="B2121" s="99">
        <v>44408</v>
      </c>
      <c r="C2121" s="23">
        <v>356</v>
      </c>
      <c r="D2121" s="23">
        <v>5</v>
      </c>
      <c r="E2121" s="98" t="s">
        <v>49</v>
      </c>
      <c r="F2121" s="98" t="s">
        <v>948</v>
      </c>
      <c r="G2121" s="98" t="s">
        <v>4120</v>
      </c>
      <c r="H2121" s="98" t="s">
        <v>949</v>
      </c>
      <c r="I2121" s="98" t="s">
        <v>6041</v>
      </c>
      <c r="J2121" s="99">
        <v>46456</v>
      </c>
      <c r="K2121" s="107">
        <v>14000000</v>
      </c>
      <c r="L2121" s="98" t="s">
        <v>7926</v>
      </c>
      <c r="M2121" s="23">
        <v>2160</v>
      </c>
      <c r="N2121" s="23">
        <v>1</v>
      </c>
      <c r="O2121" s="107">
        <v>0</v>
      </c>
      <c r="P2121" s="23">
        <v>180</v>
      </c>
      <c r="Q2121" s="23">
        <v>2</v>
      </c>
      <c r="R2121" s="23">
        <v>2</v>
      </c>
      <c r="S2121" s="23">
        <v>1E-3</v>
      </c>
      <c r="T2121" s="47">
        <v>14</v>
      </c>
      <c r="U2121" s="98" t="s">
        <v>959</v>
      </c>
      <c r="V2121" s="98" t="s">
        <v>3139</v>
      </c>
      <c r="W2121" s="69">
        <f t="shared" si="66"/>
        <v>8.9306185949003747E-2</v>
      </c>
    </row>
    <row r="2122" spans="1:23">
      <c r="A2122">
        <f t="shared" si="67"/>
        <v>2779</v>
      </c>
      <c r="B2122" s="99">
        <v>44408</v>
      </c>
      <c r="C2122" s="23">
        <v>357</v>
      </c>
      <c r="D2122" s="23">
        <v>5</v>
      </c>
      <c r="E2122" s="98" t="s">
        <v>49</v>
      </c>
      <c r="F2122" s="98" t="s">
        <v>948</v>
      </c>
      <c r="G2122" s="98" t="s">
        <v>4120</v>
      </c>
      <c r="H2122" s="98" t="s">
        <v>949</v>
      </c>
      <c r="I2122" s="98" t="s">
        <v>6041</v>
      </c>
      <c r="J2122" s="99">
        <v>47187</v>
      </c>
      <c r="K2122" s="107">
        <v>22000000</v>
      </c>
      <c r="L2122" s="98" t="s">
        <v>7927</v>
      </c>
      <c r="M2122" s="23">
        <v>2880</v>
      </c>
      <c r="N2122" s="23">
        <v>1</v>
      </c>
      <c r="O2122" s="107">
        <v>0</v>
      </c>
      <c r="P2122" s="23">
        <v>180</v>
      </c>
      <c r="Q2122" s="23">
        <v>2</v>
      </c>
      <c r="R2122" s="23">
        <v>2</v>
      </c>
      <c r="S2122" s="23">
        <v>1E-3</v>
      </c>
      <c r="T2122" s="47">
        <v>22</v>
      </c>
      <c r="U2122" s="98" t="s">
        <v>1027</v>
      </c>
      <c r="V2122" s="98" t="s">
        <v>3139</v>
      </c>
      <c r="W2122" s="69">
        <f t="shared" si="66"/>
        <v>0.19042974318325162</v>
      </c>
    </row>
    <row r="2123" spans="1:23">
      <c r="A2123">
        <f t="shared" si="67"/>
        <v>1684</v>
      </c>
      <c r="B2123" s="99">
        <v>44408</v>
      </c>
      <c r="C2123" s="23">
        <v>358</v>
      </c>
      <c r="D2123" s="23">
        <v>5</v>
      </c>
      <c r="E2123" s="98" t="s">
        <v>49</v>
      </c>
      <c r="F2123" s="98" t="s">
        <v>948</v>
      </c>
      <c r="G2123" s="98" t="s">
        <v>4120</v>
      </c>
      <c r="H2123" s="98" t="s">
        <v>949</v>
      </c>
      <c r="I2123" s="98" t="s">
        <v>6028</v>
      </c>
      <c r="J2123" s="99">
        <v>46092</v>
      </c>
      <c r="K2123" s="107">
        <v>20000000</v>
      </c>
      <c r="L2123" s="98" t="s">
        <v>7928</v>
      </c>
      <c r="M2123" s="23">
        <v>1800</v>
      </c>
      <c r="N2123" s="23">
        <v>1</v>
      </c>
      <c r="O2123" s="107">
        <v>0</v>
      </c>
      <c r="P2123" s="23">
        <v>180</v>
      </c>
      <c r="Q2123" s="23">
        <v>2</v>
      </c>
      <c r="R2123" s="23">
        <v>2</v>
      </c>
      <c r="S2123" s="23">
        <v>1E-3</v>
      </c>
      <c r="T2123" s="47">
        <v>20</v>
      </c>
      <c r="U2123" s="98" t="s">
        <v>7929</v>
      </c>
      <c r="V2123" s="98" t="s">
        <v>3139</v>
      </c>
      <c r="W2123" s="69">
        <f t="shared" si="66"/>
        <v>0.1049048668653197</v>
      </c>
    </row>
    <row r="2124" spans="1:23">
      <c r="A2124">
        <f t="shared" si="67"/>
        <v>2054</v>
      </c>
      <c r="B2124" s="99">
        <v>44408</v>
      </c>
      <c r="C2124" s="23">
        <v>359</v>
      </c>
      <c r="D2124" s="23">
        <v>5</v>
      </c>
      <c r="E2124" s="98" t="s">
        <v>49</v>
      </c>
      <c r="F2124" s="98" t="s">
        <v>948</v>
      </c>
      <c r="G2124" s="98" t="s">
        <v>4120</v>
      </c>
      <c r="H2124" s="98" t="s">
        <v>949</v>
      </c>
      <c r="I2124" s="98" t="s">
        <v>6168</v>
      </c>
      <c r="J2124" s="99">
        <v>46462</v>
      </c>
      <c r="K2124" s="107">
        <v>22000000</v>
      </c>
      <c r="L2124" s="98" t="s">
        <v>7930</v>
      </c>
      <c r="M2124" s="23">
        <v>2160</v>
      </c>
      <c r="N2124" s="23">
        <v>2</v>
      </c>
      <c r="O2124" s="107">
        <v>47840704</v>
      </c>
      <c r="P2124" s="23">
        <v>180</v>
      </c>
      <c r="Q2124" s="23">
        <v>2</v>
      </c>
      <c r="R2124" s="23">
        <v>2</v>
      </c>
      <c r="S2124" s="23">
        <v>1E-3</v>
      </c>
      <c r="T2124" s="47">
        <v>22</v>
      </c>
      <c r="U2124" s="98" t="s">
        <v>7923</v>
      </c>
      <c r="V2124" s="98" t="s">
        <v>3139</v>
      </c>
      <c r="W2124" s="69">
        <f t="shared" si="66"/>
        <v>0.14074943954602334</v>
      </c>
    </row>
    <row r="2125" spans="1:23">
      <c r="A2125">
        <f t="shared" si="67"/>
        <v>1691</v>
      </c>
      <c r="B2125" s="99">
        <v>44408</v>
      </c>
      <c r="C2125" s="23">
        <v>360</v>
      </c>
      <c r="D2125" s="23">
        <v>5</v>
      </c>
      <c r="E2125" s="98" t="s">
        <v>49</v>
      </c>
      <c r="F2125" s="98" t="s">
        <v>948</v>
      </c>
      <c r="G2125" s="98" t="s">
        <v>4120</v>
      </c>
      <c r="H2125" s="98" t="s">
        <v>949</v>
      </c>
      <c r="I2125" s="98" t="s">
        <v>6110</v>
      </c>
      <c r="J2125" s="99">
        <v>46099</v>
      </c>
      <c r="K2125" s="107">
        <v>25000000</v>
      </c>
      <c r="L2125" s="98" t="s">
        <v>7931</v>
      </c>
      <c r="M2125" s="23">
        <v>1800</v>
      </c>
      <c r="N2125" s="23">
        <v>1</v>
      </c>
      <c r="O2125" s="107">
        <v>0</v>
      </c>
      <c r="P2125" s="23">
        <v>180</v>
      </c>
      <c r="Q2125" s="23">
        <v>2</v>
      </c>
      <c r="R2125" s="23">
        <v>2</v>
      </c>
      <c r="S2125" s="23">
        <v>1E-3</v>
      </c>
      <c r="T2125" s="47">
        <v>25</v>
      </c>
      <c r="U2125" s="98" t="s">
        <v>7932</v>
      </c>
      <c r="V2125" s="98" t="s">
        <v>3139</v>
      </c>
      <c r="W2125" s="69">
        <f t="shared" si="66"/>
        <v>0.1316761652829985</v>
      </c>
    </row>
    <row r="2126" spans="1:23">
      <c r="A2126">
        <f t="shared" si="67"/>
        <v>2057</v>
      </c>
      <c r="B2126" s="99">
        <v>44408</v>
      </c>
      <c r="C2126" s="23">
        <v>361</v>
      </c>
      <c r="D2126" s="23">
        <v>5</v>
      </c>
      <c r="E2126" s="98" t="s">
        <v>49</v>
      </c>
      <c r="F2126" s="98" t="s">
        <v>948</v>
      </c>
      <c r="G2126" s="98" t="s">
        <v>4120</v>
      </c>
      <c r="H2126" s="98" t="s">
        <v>949</v>
      </c>
      <c r="I2126" s="98" t="s">
        <v>6448</v>
      </c>
      <c r="J2126" s="99">
        <v>46465</v>
      </c>
      <c r="K2126" s="107">
        <v>20000000</v>
      </c>
      <c r="L2126" s="98" t="s">
        <v>7933</v>
      </c>
      <c r="M2126" s="23">
        <v>2160</v>
      </c>
      <c r="N2126" s="23">
        <v>1</v>
      </c>
      <c r="O2126" s="107">
        <v>0</v>
      </c>
      <c r="P2126" s="23">
        <v>180</v>
      </c>
      <c r="Q2126" s="23">
        <v>2</v>
      </c>
      <c r="R2126" s="23">
        <v>2</v>
      </c>
      <c r="S2126" s="23">
        <v>1E-3</v>
      </c>
      <c r="T2126" s="47">
        <v>20</v>
      </c>
      <c r="U2126" s="98" t="s">
        <v>7923</v>
      </c>
      <c r="V2126" s="98" t="s">
        <v>3139</v>
      </c>
      <c r="W2126" s="69">
        <f t="shared" si="66"/>
        <v>0.12814092110567851</v>
      </c>
    </row>
    <row r="2127" spans="1:23">
      <c r="A2127">
        <f t="shared" si="67"/>
        <v>1692</v>
      </c>
      <c r="B2127" s="99">
        <v>44408</v>
      </c>
      <c r="C2127" s="23">
        <v>362</v>
      </c>
      <c r="D2127" s="23">
        <v>5</v>
      </c>
      <c r="E2127" s="98" t="s">
        <v>49</v>
      </c>
      <c r="F2127" s="98" t="s">
        <v>948</v>
      </c>
      <c r="G2127" s="98" t="s">
        <v>4120</v>
      </c>
      <c r="H2127" s="98" t="s">
        <v>949</v>
      </c>
      <c r="I2127" s="98" t="s">
        <v>6448</v>
      </c>
      <c r="J2127" s="99">
        <v>46100</v>
      </c>
      <c r="K2127" s="107">
        <v>15000000</v>
      </c>
      <c r="L2127" s="98" t="s">
        <v>7934</v>
      </c>
      <c r="M2127" s="23">
        <v>1800</v>
      </c>
      <c r="N2127" s="23">
        <v>1</v>
      </c>
      <c r="O2127" s="107">
        <v>0</v>
      </c>
      <c r="P2127" s="23">
        <v>180</v>
      </c>
      <c r="Q2127" s="23">
        <v>2</v>
      </c>
      <c r="R2127" s="23">
        <v>2</v>
      </c>
      <c r="S2127" s="23">
        <v>1E-3</v>
      </c>
      <c r="T2127" s="47">
        <v>15</v>
      </c>
      <c r="U2127" s="98" t="s">
        <v>7923</v>
      </c>
      <c r="V2127" s="98" t="s">
        <v>3139</v>
      </c>
      <c r="W2127" s="69">
        <f t="shared" si="66"/>
        <v>7.9052420458486164E-2</v>
      </c>
    </row>
    <row r="2128" spans="1:23">
      <c r="A2128">
        <f t="shared" si="67"/>
        <v>1697</v>
      </c>
      <c r="B2128" s="99">
        <v>44408</v>
      </c>
      <c r="C2128" s="23">
        <v>363</v>
      </c>
      <c r="D2128" s="23">
        <v>5</v>
      </c>
      <c r="E2128" s="98" t="s">
        <v>49</v>
      </c>
      <c r="F2128" s="98" t="s">
        <v>948</v>
      </c>
      <c r="G2128" s="98" t="s">
        <v>4120</v>
      </c>
      <c r="H2128" s="98" t="s">
        <v>949</v>
      </c>
      <c r="I2128" s="98" t="s">
        <v>6030</v>
      </c>
      <c r="J2128" s="99">
        <v>46105</v>
      </c>
      <c r="K2128" s="107">
        <v>30000000</v>
      </c>
      <c r="L2128" s="98" t="s">
        <v>7935</v>
      </c>
      <c r="M2128" s="23">
        <v>1800</v>
      </c>
      <c r="N2128" s="23">
        <v>1</v>
      </c>
      <c r="O2128" s="107">
        <v>0</v>
      </c>
      <c r="P2128" s="23">
        <v>180</v>
      </c>
      <c r="Q2128" s="23">
        <v>2</v>
      </c>
      <c r="R2128" s="23">
        <v>2</v>
      </c>
      <c r="S2128" s="23">
        <v>2.6409999999999999E-2</v>
      </c>
      <c r="T2128" s="47">
        <v>30</v>
      </c>
      <c r="U2128" s="98" t="s">
        <v>973</v>
      </c>
      <c r="V2128" s="98" t="s">
        <v>3139</v>
      </c>
      <c r="W2128" s="69">
        <f t="shared" si="66"/>
        <v>0.15857205380384282</v>
      </c>
    </row>
    <row r="2129" spans="1:23">
      <c r="A2129">
        <f t="shared" si="67"/>
        <v>1698</v>
      </c>
      <c r="B2129" s="99">
        <v>44408</v>
      </c>
      <c r="C2129" s="23">
        <v>364</v>
      </c>
      <c r="D2129" s="23">
        <v>5</v>
      </c>
      <c r="E2129" s="98" t="s">
        <v>49</v>
      </c>
      <c r="F2129" s="98" t="s">
        <v>948</v>
      </c>
      <c r="G2129" s="98" t="s">
        <v>4120</v>
      </c>
      <c r="H2129" s="98" t="s">
        <v>949</v>
      </c>
      <c r="I2129" s="98" t="s">
        <v>5980</v>
      </c>
      <c r="J2129" s="99">
        <v>46106</v>
      </c>
      <c r="K2129" s="107">
        <v>12000000</v>
      </c>
      <c r="L2129" s="98" t="s">
        <v>7936</v>
      </c>
      <c r="M2129" s="23">
        <v>1800</v>
      </c>
      <c r="N2129" s="23">
        <v>1</v>
      </c>
      <c r="O2129" s="107">
        <v>0</v>
      </c>
      <c r="P2129" s="23">
        <v>180</v>
      </c>
      <c r="Q2129" s="23">
        <v>2</v>
      </c>
      <c r="R2129" s="23">
        <v>2</v>
      </c>
      <c r="S2129" s="23">
        <v>1E-3</v>
      </c>
      <c r="T2129" s="47">
        <v>12</v>
      </c>
      <c r="U2129" s="98" t="s">
        <v>7937</v>
      </c>
      <c r="V2129" s="98" t="s">
        <v>3139</v>
      </c>
      <c r="W2129" s="69">
        <f t="shared" si="66"/>
        <v>6.3466198552486766E-2</v>
      </c>
    </row>
    <row r="2130" spans="1:23">
      <c r="A2130">
        <f t="shared" si="67"/>
        <v>2429</v>
      </c>
      <c r="B2130" s="99">
        <v>44408</v>
      </c>
      <c r="C2130" s="23">
        <v>365</v>
      </c>
      <c r="D2130" s="23">
        <v>5</v>
      </c>
      <c r="E2130" s="98" t="s">
        <v>49</v>
      </c>
      <c r="F2130" s="98" t="s">
        <v>948</v>
      </c>
      <c r="G2130" s="98" t="s">
        <v>4120</v>
      </c>
      <c r="H2130" s="98" t="s">
        <v>949</v>
      </c>
      <c r="I2130" s="98" t="s">
        <v>5980</v>
      </c>
      <c r="J2130" s="99">
        <v>46837</v>
      </c>
      <c r="K2130" s="107">
        <v>24000000</v>
      </c>
      <c r="L2130" s="98" t="s">
        <v>7938</v>
      </c>
      <c r="M2130" s="23">
        <v>2520</v>
      </c>
      <c r="N2130" s="23">
        <v>1</v>
      </c>
      <c r="O2130" s="107">
        <v>0</v>
      </c>
      <c r="P2130" s="23">
        <v>180</v>
      </c>
      <c r="Q2130" s="23">
        <v>2</v>
      </c>
      <c r="R2130" s="23">
        <v>2</v>
      </c>
      <c r="S2130" s="23">
        <v>1E-3</v>
      </c>
      <c r="T2130" s="47">
        <v>24</v>
      </c>
      <c r="U2130" s="98" t="s">
        <v>7939</v>
      </c>
      <c r="V2130" s="98" t="s">
        <v>3139</v>
      </c>
      <c r="W2130" s="69">
        <f t="shared" si="66"/>
        <v>0.18157761635334552</v>
      </c>
    </row>
    <row r="2131" spans="1:23">
      <c r="A2131">
        <f t="shared" si="67"/>
        <v>2794</v>
      </c>
      <c r="B2131" s="99">
        <v>44408</v>
      </c>
      <c r="C2131" s="23">
        <v>366</v>
      </c>
      <c r="D2131" s="23">
        <v>5</v>
      </c>
      <c r="E2131" s="98" t="s">
        <v>49</v>
      </c>
      <c r="F2131" s="98" t="s">
        <v>948</v>
      </c>
      <c r="G2131" s="98" t="s">
        <v>4120</v>
      </c>
      <c r="H2131" s="98" t="s">
        <v>949</v>
      </c>
      <c r="I2131" s="98" t="s">
        <v>5980</v>
      </c>
      <c r="J2131" s="99">
        <v>47202</v>
      </c>
      <c r="K2131" s="107">
        <v>55000000</v>
      </c>
      <c r="L2131" s="98" t="s">
        <v>7940</v>
      </c>
      <c r="M2131" s="23">
        <v>2880</v>
      </c>
      <c r="N2131" s="23">
        <v>1</v>
      </c>
      <c r="O2131" s="107">
        <v>0</v>
      </c>
      <c r="P2131" s="23">
        <v>180</v>
      </c>
      <c r="Q2131" s="23">
        <v>2</v>
      </c>
      <c r="R2131" s="23">
        <v>2</v>
      </c>
      <c r="S2131" s="23">
        <v>1E-3</v>
      </c>
      <c r="T2131" s="47">
        <v>55</v>
      </c>
      <c r="U2131" s="98" t="s">
        <v>1027</v>
      </c>
      <c r="V2131" s="98" t="s">
        <v>3139</v>
      </c>
      <c r="W2131" s="69">
        <f t="shared" si="66"/>
        <v>0.47864402883591678</v>
      </c>
    </row>
    <row r="2132" spans="1:23">
      <c r="A2132">
        <f t="shared" si="67"/>
        <v>1699</v>
      </c>
      <c r="B2132" s="99">
        <v>44408</v>
      </c>
      <c r="C2132" s="23">
        <v>367</v>
      </c>
      <c r="D2132" s="23">
        <v>5</v>
      </c>
      <c r="E2132" s="98" t="s">
        <v>49</v>
      </c>
      <c r="F2132" s="98" t="s">
        <v>948</v>
      </c>
      <c r="G2132" s="98" t="s">
        <v>4120</v>
      </c>
      <c r="H2132" s="98" t="s">
        <v>949</v>
      </c>
      <c r="I2132" s="98" t="s">
        <v>6358</v>
      </c>
      <c r="J2132" s="99">
        <v>46107</v>
      </c>
      <c r="K2132" s="107">
        <v>12000000</v>
      </c>
      <c r="L2132" s="98" t="s">
        <v>7941</v>
      </c>
      <c r="M2132" s="23">
        <v>1800</v>
      </c>
      <c r="N2132" s="23">
        <v>1</v>
      </c>
      <c r="O2132" s="107">
        <v>0</v>
      </c>
      <c r="P2132" s="23">
        <v>180</v>
      </c>
      <c r="Q2132" s="23">
        <v>2</v>
      </c>
      <c r="R2132" s="23">
        <v>2</v>
      </c>
      <c r="S2132" s="23">
        <v>1E-3</v>
      </c>
      <c r="T2132" s="47">
        <v>12</v>
      </c>
      <c r="U2132" s="98" t="s">
        <v>7942</v>
      </c>
      <c r="V2132" s="98" t="s">
        <v>3139</v>
      </c>
      <c r="W2132" s="69">
        <f t="shared" si="66"/>
        <v>6.3503575583436403E-2</v>
      </c>
    </row>
    <row r="2133" spans="1:23">
      <c r="A2133">
        <f t="shared" si="67"/>
        <v>2067</v>
      </c>
      <c r="B2133" s="99">
        <v>44408</v>
      </c>
      <c r="C2133" s="23">
        <v>368</v>
      </c>
      <c r="D2133" s="23">
        <v>5</v>
      </c>
      <c r="E2133" s="98" t="s">
        <v>49</v>
      </c>
      <c r="F2133" s="98" t="s">
        <v>948</v>
      </c>
      <c r="G2133" s="98" t="s">
        <v>4120</v>
      </c>
      <c r="H2133" s="98" t="s">
        <v>949</v>
      </c>
      <c r="I2133" s="98" t="s">
        <v>6099</v>
      </c>
      <c r="J2133" s="99">
        <v>46475</v>
      </c>
      <c r="K2133" s="107">
        <v>40000000</v>
      </c>
      <c r="L2133" s="98" t="s">
        <v>7943</v>
      </c>
      <c r="M2133" s="23">
        <v>2160</v>
      </c>
      <c r="N2133" s="23">
        <v>1</v>
      </c>
      <c r="O2133" s="107">
        <v>0</v>
      </c>
      <c r="P2133" s="23">
        <v>180</v>
      </c>
      <c r="Q2133" s="23">
        <v>2</v>
      </c>
      <c r="R2133" s="23">
        <v>2</v>
      </c>
      <c r="S2133" s="23">
        <v>1E-3</v>
      </c>
      <c r="T2133" s="47">
        <v>40</v>
      </c>
      <c r="U2133" s="98" t="s">
        <v>1027</v>
      </c>
      <c r="V2133" s="98" t="s">
        <v>3139</v>
      </c>
      <c r="W2133" s="69">
        <f t="shared" si="66"/>
        <v>0.25752774324301164</v>
      </c>
    </row>
    <row r="2134" spans="1:23">
      <c r="A2134">
        <f t="shared" si="67"/>
        <v>2068</v>
      </c>
      <c r="B2134" s="99">
        <v>44408</v>
      </c>
      <c r="C2134" s="23">
        <v>369</v>
      </c>
      <c r="D2134" s="23">
        <v>5</v>
      </c>
      <c r="E2134" s="98" t="s">
        <v>49</v>
      </c>
      <c r="F2134" s="98" t="s">
        <v>948</v>
      </c>
      <c r="G2134" s="98" t="s">
        <v>4120</v>
      </c>
      <c r="H2134" s="98" t="s">
        <v>949</v>
      </c>
      <c r="I2134" s="98" t="s">
        <v>6101</v>
      </c>
      <c r="J2134" s="99">
        <v>46476</v>
      </c>
      <c r="K2134" s="107">
        <v>20000000</v>
      </c>
      <c r="L2134" s="98" t="s">
        <v>7944</v>
      </c>
      <c r="M2134" s="23">
        <v>2160</v>
      </c>
      <c r="N2134" s="23">
        <v>1</v>
      </c>
      <c r="O2134" s="107">
        <v>0</v>
      </c>
      <c r="P2134" s="23">
        <v>360</v>
      </c>
      <c r="Q2134" s="23">
        <v>2</v>
      </c>
      <c r="R2134" s="23">
        <v>2</v>
      </c>
      <c r="S2134" s="23">
        <v>1E-3</v>
      </c>
      <c r="T2134" s="47">
        <v>20</v>
      </c>
      <c r="U2134" s="98" t="s">
        <v>957</v>
      </c>
      <c r="V2134" s="98" t="s">
        <v>3139</v>
      </c>
      <c r="W2134" s="69">
        <f t="shared" si="66"/>
        <v>0.12882616667308855</v>
      </c>
    </row>
    <row r="2135" spans="1:23">
      <c r="A2135">
        <f t="shared" si="67"/>
        <v>796</v>
      </c>
      <c r="B2135" s="99">
        <v>44408</v>
      </c>
      <c r="C2135" s="23">
        <v>370</v>
      </c>
      <c r="D2135" s="23">
        <v>5</v>
      </c>
      <c r="E2135" s="98" t="s">
        <v>49</v>
      </c>
      <c r="F2135" s="98" t="s">
        <v>948</v>
      </c>
      <c r="G2135" s="98" t="s">
        <v>4120</v>
      </c>
      <c r="H2135" s="98" t="s">
        <v>949</v>
      </c>
      <c r="I2135" s="98" t="s">
        <v>6103</v>
      </c>
      <c r="J2135" s="99">
        <v>45204</v>
      </c>
      <c r="K2135" s="107">
        <v>5000000</v>
      </c>
      <c r="L2135" s="98" t="s">
        <v>7945</v>
      </c>
      <c r="M2135" s="23">
        <v>900</v>
      </c>
      <c r="N2135" s="23">
        <v>1</v>
      </c>
      <c r="O2135" s="107">
        <v>0</v>
      </c>
      <c r="P2135" s="23">
        <v>180</v>
      </c>
      <c r="Q2135" s="23">
        <v>2</v>
      </c>
      <c r="R2135" s="23">
        <v>2</v>
      </c>
      <c r="S2135" s="23">
        <v>1E-3</v>
      </c>
      <c r="T2135" s="47">
        <v>5</v>
      </c>
      <c r="U2135" s="98" t="s">
        <v>7946</v>
      </c>
      <c r="V2135" s="98" t="s">
        <v>3139</v>
      </c>
      <c r="W2135" s="69">
        <f t="shared" si="66"/>
        <v>1.239671526496355E-2</v>
      </c>
    </row>
    <row r="2136" spans="1:23">
      <c r="A2136">
        <f t="shared" si="67"/>
        <v>1709</v>
      </c>
      <c r="B2136" s="99">
        <v>44408</v>
      </c>
      <c r="C2136" s="23">
        <v>371</v>
      </c>
      <c r="D2136" s="23">
        <v>5</v>
      </c>
      <c r="E2136" s="98" t="s">
        <v>49</v>
      </c>
      <c r="F2136" s="98" t="s">
        <v>948</v>
      </c>
      <c r="G2136" s="98" t="s">
        <v>4120</v>
      </c>
      <c r="H2136" s="98" t="s">
        <v>949</v>
      </c>
      <c r="I2136" s="98" t="s">
        <v>6103</v>
      </c>
      <c r="J2136" s="99">
        <v>46117</v>
      </c>
      <c r="K2136" s="107">
        <v>15000000</v>
      </c>
      <c r="L2136" s="98" t="s">
        <v>7947</v>
      </c>
      <c r="M2136" s="23">
        <v>1800</v>
      </c>
      <c r="N2136" s="23">
        <v>1</v>
      </c>
      <c r="O2136" s="107">
        <v>0</v>
      </c>
      <c r="P2136" s="23">
        <v>180</v>
      </c>
      <c r="Q2136" s="23">
        <v>2</v>
      </c>
      <c r="R2136" s="23">
        <v>2</v>
      </c>
      <c r="S2136" s="23">
        <v>1E-3</v>
      </c>
      <c r="T2136" s="47">
        <v>15</v>
      </c>
      <c r="U2136" s="98" t="s">
        <v>973</v>
      </c>
      <c r="V2136" s="98" t="s">
        <v>3139</v>
      </c>
      <c r="W2136" s="69">
        <f t="shared" si="66"/>
        <v>7.9846682366165989E-2</v>
      </c>
    </row>
    <row r="2137" spans="1:23">
      <c r="A2137">
        <f t="shared" si="67"/>
        <v>980</v>
      </c>
      <c r="B2137" s="99">
        <v>44408</v>
      </c>
      <c r="C2137" s="23">
        <v>372</v>
      </c>
      <c r="D2137" s="23">
        <v>5</v>
      </c>
      <c r="E2137" s="98" t="s">
        <v>49</v>
      </c>
      <c r="F2137" s="98" t="s">
        <v>948</v>
      </c>
      <c r="G2137" s="98" t="s">
        <v>4120</v>
      </c>
      <c r="H2137" s="98" t="s">
        <v>949</v>
      </c>
      <c r="I2137" s="98" t="s">
        <v>6304</v>
      </c>
      <c r="J2137" s="99">
        <v>45388</v>
      </c>
      <c r="K2137" s="107">
        <v>20000000</v>
      </c>
      <c r="L2137" s="98" t="s">
        <v>7948</v>
      </c>
      <c r="M2137" s="23">
        <v>1080</v>
      </c>
      <c r="N2137" s="23">
        <v>1</v>
      </c>
      <c r="O2137" s="107">
        <v>0</v>
      </c>
      <c r="P2137" s="23">
        <v>180</v>
      </c>
      <c r="Q2137" s="23">
        <v>2</v>
      </c>
      <c r="R2137" s="23">
        <v>2</v>
      </c>
      <c r="S2137" s="23">
        <v>1E-3</v>
      </c>
      <c r="T2137" s="47">
        <v>20</v>
      </c>
      <c r="U2137" s="98" t="s">
        <v>7835</v>
      </c>
      <c r="V2137" s="98" t="s">
        <v>3139</v>
      </c>
      <c r="W2137" s="69">
        <f t="shared" si="66"/>
        <v>6.1049150551076785E-2</v>
      </c>
    </row>
    <row r="2138" spans="1:23">
      <c r="A2138">
        <f t="shared" si="67"/>
        <v>2075</v>
      </c>
      <c r="B2138" s="99">
        <v>44408</v>
      </c>
      <c r="C2138" s="23">
        <v>373</v>
      </c>
      <c r="D2138" s="23">
        <v>5</v>
      </c>
      <c r="E2138" s="98" t="s">
        <v>49</v>
      </c>
      <c r="F2138" s="98" t="s">
        <v>948</v>
      </c>
      <c r="G2138" s="98" t="s">
        <v>4120</v>
      </c>
      <c r="H2138" s="98" t="s">
        <v>949</v>
      </c>
      <c r="I2138" s="98" t="s">
        <v>6304</v>
      </c>
      <c r="J2138" s="99">
        <v>46483</v>
      </c>
      <c r="K2138" s="107">
        <v>30000000</v>
      </c>
      <c r="L2138" s="98" t="s">
        <v>7949</v>
      </c>
      <c r="M2138" s="23">
        <v>2160</v>
      </c>
      <c r="N2138" s="23">
        <v>1</v>
      </c>
      <c r="O2138" s="107">
        <v>0</v>
      </c>
      <c r="P2138" s="23">
        <v>180</v>
      </c>
      <c r="Q2138" s="23">
        <v>2</v>
      </c>
      <c r="R2138" s="23">
        <v>2</v>
      </c>
      <c r="S2138" s="23">
        <v>1E-3</v>
      </c>
      <c r="T2138" s="47">
        <v>30</v>
      </c>
      <c r="U2138" s="98" t="s">
        <v>7950</v>
      </c>
      <c r="V2138" s="98" t="s">
        <v>3139</v>
      </c>
      <c r="W2138" s="69">
        <f t="shared" si="66"/>
        <v>0.19389334805125152</v>
      </c>
    </row>
    <row r="2139" spans="1:23">
      <c r="A2139">
        <f t="shared" si="67"/>
        <v>2075</v>
      </c>
      <c r="B2139" s="99">
        <v>44408</v>
      </c>
      <c r="C2139" s="23">
        <v>374</v>
      </c>
      <c r="D2139" s="23">
        <v>5</v>
      </c>
      <c r="E2139" s="98" t="s">
        <v>49</v>
      </c>
      <c r="F2139" s="98" t="s">
        <v>948</v>
      </c>
      <c r="G2139" s="98" t="s">
        <v>4120</v>
      </c>
      <c r="H2139" s="98" t="s">
        <v>949</v>
      </c>
      <c r="I2139" s="98" t="s">
        <v>6304</v>
      </c>
      <c r="J2139" s="99">
        <v>46483</v>
      </c>
      <c r="K2139" s="107">
        <v>22000000</v>
      </c>
      <c r="L2139" s="98" t="s">
        <v>7951</v>
      </c>
      <c r="M2139" s="23">
        <v>2160</v>
      </c>
      <c r="N2139" s="23">
        <v>1</v>
      </c>
      <c r="O2139" s="107">
        <v>0</v>
      </c>
      <c r="P2139" s="23">
        <v>180</v>
      </c>
      <c r="Q2139" s="23">
        <v>2</v>
      </c>
      <c r="R2139" s="23">
        <v>2</v>
      </c>
      <c r="S2139" s="23">
        <v>1E-3</v>
      </c>
      <c r="T2139" s="47">
        <v>22</v>
      </c>
      <c r="U2139" s="98" t="s">
        <v>973</v>
      </c>
      <c r="V2139" s="98" t="s">
        <v>3139</v>
      </c>
      <c r="W2139" s="69">
        <f t="shared" si="66"/>
        <v>0.14218845523758444</v>
      </c>
    </row>
    <row r="2140" spans="1:23">
      <c r="A2140">
        <f t="shared" si="67"/>
        <v>2075</v>
      </c>
      <c r="B2140" s="99">
        <v>44408</v>
      </c>
      <c r="C2140" s="23">
        <v>375</v>
      </c>
      <c r="D2140" s="23">
        <v>5</v>
      </c>
      <c r="E2140" s="98" t="s">
        <v>49</v>
      </c>
      <c r="F2140" s="98" t="s">
        <v>948</v>
      </c>
      <c r="G2140" s="98" t="s">
        <v>4120</v>
      </c>
      <c r="H2140" s="98" t="s">
        <v>949</v>
      </c>
      <c r="I2140" s="98" t="s">
        <v>6304</v>
      </c>
      <c r="J2140" s="99">
        <v>46483</v>
      </c>
      <c r="K2140" s="107">
        <v>30000000</v>
      </c>
      <c r="L2140" s="98" t="s">
        <v>7952</v>
      </c>
      <c r="M2140" s="23">
        <v>2160</v>
      </c>
      <c r="N2140" s="23">
        <v>1</v>
      </c>
      <c r="O2140" s="107">
        <v>0</v>
      </c>
      <c r="P2140" s="23">
        <v>360</v>
      </c>
      <c r="Q2140" s="23">
        <v>2</v>
      </c>
      <c r="R2140" s="23">
        <v>2</v>
      </c>
      <c r="S2140" s="23">
        <v>1E-3</v>
      </c>
      <c r="T2140" s="47">
        <v>30</v>
      </c>
      <c r="U2140" s="98" t="s">
        <v>7953</v>
      </c>
      <c r="V2140" s="98" t="s">
        <v>3139</v>
      </c>
      <c r="W2140" s="69">
        <f t="shared" si="66"/>
        <v>0.19389334805125152</v>
      </c>
    </row>
    <row r="2141" spans="1:23">
      <c r="A2141">
        <f t="shared" si="67"/>
        <v>983</v>
      </c>
      <c r="B2141" s="99">
        <v>44408</v>
      </c>
      <c r="C2141" s="23">
        <v>376</v>
      </c>
      <c r="D2141" s="23">
        <v>5</v>
      </c>
      <c r="E2141" s="98" t="s">
        <v>49</v>
      </c>
      <c r="F2141" s="98" t="s">
        <v>948</v>
      </c>
      <c r="G2141" s="98" t="s">
        <v>4120</v>
      </c>
      <c r="H2141" s="98" t="s">
        <v>949</v>
      </c>
      <c r="I2141" s="98" t="s">
        <v>6347</v>
      </c>
      <c r="J2141" s="99">
        <v>45391</v>
      </c>
      <c r="K2141" s="107">
        <v>15000000</v>
      </c>
      <c r="L2141" s="98" t="s">
        <v>7954</v>
      </c>
      <c r="M2141" s="23">
        <v>1080</v>
      </c>
      <c r="N2141" s="23">
        <v>1</v>
      </c>
      <c r="O2141" s="107">
        <v>0</v>
      </c>
      <c r="P2141" s="23">
        <v>180</v>
      </c>
      <c r="Q2141" s="23">
        <v>2</v>
      </c>
      <c r="R2141" s="23">
        <v>2</v>
      </c>
      <c r="S2141" s="23">
        <v>1E-3</v>
      </c>
      <c r="T2141" s="47">
        <v>15</v>
      </c>
      <c r="U2141" s="98" t="s">
        <v>7835</v>
      </c>
      <c r="V2141" s="98" t="s">
        <v>3139</v>
      </c>
      <c r="W2141" s="69">
        <f t="shared" si="66"/>
        <v>4.5927026779368732E-2</v>
      </c>
    </row>
    <row r="2142" spans="1:23">
      <c r="A2142">
        <f t="shared" si="67"/>
        <v>1716</v>
      </c>
      <c r="B2142" s="99">
        <v>44408</v>
      </c>
      <c r="C2142" s="23">
        <v>377</v>
      </c>
      <c r="D2142" s="23">
        <v>5</v>
      </c>
      <c r="E2142" s="98" t="s">
        <v>49</v>
      </c>
      <c r="F2142" s="98" t="s">
        <v>948</v>
      </c>
      <c r="G2142" s="98" t="s">
        <v>4120</v>
      </c>
      <c r="H2142" s="98" t="s">
        <v>949</v>
      </c>
      <c r="I2142" s="98" t="s">
        <v>6105</v>
      </c>
      <c r="J2142" s="99">
        <v>46124</v>
      </c>
      <c r="K2142" s="107">
        <v>5000000</v>
      </c>
      <c r="L2142" s="98" t="s">
        <v>7955</v>
      </c>
      <c r="M2142" s="23">
        <v>1800</v>
      </c>
      <c r="N2142" s="23">
        <v>1</v>
      </c>
      <c r="O2142" s="107">
        <v>0</v>
      </c>
      <c r="P2142" s="23">
        <v>360</v>
      </c>
      <c r="Q2142" s="23">
        <v>2</v>
      </c>
      <c r="R2142" s="23">
        <v>2</v>
      </c>
      <c r="S2142" s="23">
        <v>1E-3</v>
      </c>
      <c r="T2142" s="47">
        <v>5</v>
      </c>
      <c r="U2142" s="98" t="s">
        <v>957</v>
      </c>
      <c r="V2142" s="98" t="s">
        <v>3139</v>
      </c>
      <c r="W2142" s="69">
        <f t="shared" si="66"/>
        <v>2.6724577128991775E-2</v>
      </c>
    </row>
    <row r="2143" spans="1:23">
      <c r="A2143">
        <f t="shared" si="67"/>
        <v>1717</v>
      </c>
      <c r="B2143" s="99">
        <v>44408</v>
      </c>
      <c r="C2143" s="23">
        <v>378</v>
      </c>
      <c r="D2143" s="23">
        <v>5</v>
      </c>
      <c r="E2143" s="98" t="s">
        <v>49</v>
      </c>
      <c r="F2143" s="98" t="s">
        <v>948</v>
      </c>
      <c r="G2143" s="98" t="s">
        <v>4120</v>
      </c>
      <c r="H2143" s="98" t="s">
        <v>949</v>
      </c>
      <c r="I2143" s="98" t="s">
        <v>6071</v>
      </c>
      <c r="J2143" s="99">
        <v>46125</v>
      </c>
      <c r="K2143" s="107">
        <v>15000000</v>
      </c>
      <c r="L2143" s="98" t="s">
        <v>7957</v>
      </c>
      <c r="M2143" s="23">
        <v>1800</v>
      </c>
      <c r="N2143" s="23">
        <v>1</v>
      </c>
      <c r="O2143" s="107">
        <v>0</v>
      </c>
      <c r="P2143" s="23">
        <v>180</v>
      </c>
      <c r="Q2143" s="23">
        <v>2</v>
      </c>
      <c r="R2143" s="23">
        <v>2</v>
      </c>
      <c r="S2143" s="23">
        <v>1E-3</v>
      </c>
      <c r="T2143" s="47">
        <v>15</v>
      </c>
      <c r="U2143" s="98" t="s">
        <v>1093</v>
      </c>
      <c r="V2143" s="98" t="s">
        <v>3139</v>
      </c>
      <c r="W2143" s="69">
        <f t="shared" si="66"/>
        <v>8.0220452675662371E-2</v>
      </c>
    </row>
    <row r="2144" spans="1:23">
      <c r="A2144">
        <f t="shared" si="67"/>
        <v>2813</v>
      </c>
      <c r="B2144" s="99">
        <v>44408</v>
      </c>
      <c r="C2144" s="23">
        <v>379</v>
      </c>
      <c r="D2144" s="23">
        <v>5</v>
      </c>
      <c r="E2144" s="98" t="s">
        <v>49</v>
      </c>
      <c r="F2144" s="98" t="s">
        <v>948</v>
      </c>
      <c r="G2144" s="98" t="s">
        <v>4120</v>
      </c>
      <c r="H2144" s="98" t="s">
        <v>949</v>
      </c>
      <c r="I2144" s="98" t="s">
        <v>6071</v>
      </c>
      <c r="J2144" s="99">
        <v>47221</v>
      </c>
      <c r="K2144" s="107">
        <v>40000000</v>
      </c>
      <c r="L2144" s="98" t="s">
        <v>7958</v>
      </c>
      <c r="M2144" s="23">
        <v>2880</v>
      </c>
      <c r="N2144" s="23">
        <v>1</v>
      </c>
      <c r="O2144" s="107">
        <v>0</v>
      </c>
      <c r="P2144" s="23">
        <v>360</v>
      </c>
      <c r="Q2144" s="23">
        <v>2</v>
      </c>
      <c r="R2144" s="23">
        <v>2</v>
      </c>
      <c r="S2144" s="23">
        <v>1E-3</v>
      </c>
      <c r="T2144" s="47">
        <v>40</v>
      </c>
      <c r="U2144" s="98" t="s">
        <v>1027</v>
      </c>
      <c r="V2144" s="98" t="s">
        <v>3139</v>
      </c>
      <c r="W2144" s="69">
        <f t="shared" si="66"/>
        <v>0.35047196020444693</v>
      </c>
    </row>
    <row r="2145" spans="1:23">
      <c r="A2145">
        <f t="shared" si="67"/>
        <v>1718</v>
      </c>
      <c r="B2145" s="99">
        <v>44408</v>
      </c>
      <c r="C2145" s="23">
        <v>380</v>
      </c>
      <c r="D2145" s="23">
        <v>5</v>
      </c>
      <c r="E2145" s="98" t="s">
        <v>49</v>
      </c>
      <c r="F2145" s="98" t="s">
        <v>948</v>
      </c>
      <c r="G2145" s="98" t="s">
        <v>4120</v>
      </c>
      <c r="H2145" s="98" t="s">
        <v>949</v>
      </c>
      <c r="I2145" s="98" t="s">
        <v>6073</v>
      </c>
      <c r="J2145" s="99">
        <v>46126</v>
      </c>
      <c r="K2145" s="107">
        <v>5000000</v>
      </c>
      <c r="L2145" s="98" t="s">
        <v>7959</v>
      </c>
      <c r="M2145" s="23">
        <v>1800</v>
      </c>
      <c r="N2145" s="23">
        <v>1</v>
      </c>
      <c r="O2145" s="107">
        <v>0</v>
      </c>
      <c r="P2145" s="23">
        <v>360</v>
      </c>
      <c r="Q2145" s="23">
        <v>2</v>
      </c>
      <c r="R2145" s="23">
        <v>2</v>
      </c>
      <c r="S2145" s="23">
        <v>1E-3</v>
      </c>
      <c r="T2145" s="47">
        <v>5</v>
      </c>
      <c r="U2145" s="98" t="s">
        <v>957</v>
      </c>
      <c r="V2145" s="98" t="s">
        <v>3139</v>
      </c>
      <c r="W2145" s="69">
        <f t="shared" si="66"/>
        <v>2.6755724654783142E-2</v>
      </c>
    </row>
    <row r="2146" spans="1:23">
      <c r="A2146">
        <f t="shared" si="67"/>
        <v>1718</v>
      </c>
      <c r="B2146" s="99">
        <v>44408</v>
      </c>
      <c r="C2146" s="23">
        <v>381</v>
      </c>
      <c r="D2146" s="23">
        <v>5</v>
      </c>
      <c r="E2146" s="98" t="s">
        <v>49</v>
      </c>
      <c r="F2146" s="98" t="s">
        <v>948</v>
      </c>
      <c r="G2146" s="98" t="s">
        <v>4120</v>
      </c>
      <c r="H2146" s="98" t="s">
        <v>949</v>
      </c>
      <c r="I2146" s="98" t="s">
        <v>6073</v>
      </c>
      <c r="J2146" s="99">
        <v>46126</v>
      </c>
      <c r="K2146" s="107">
        <v>20000000</v>
      </c>
      <c r="L2146" s="98" t="s">
        <v>7956</v>
      </c>
      <c r="M2146" s="23">
        <v>1800</v>
      </c>
      <c r="N2146" s="23">
        <v>1</v>
      </c>
      <c r="O2146" s="107">
        <v>0</v>
      </c>
      <c r="P2146" s="23">
        <v>180</v>
      </c>
      <c r="Q2146" s="23">
        <v>2</v>
      </c>
      <c r="R2146" s="23">
        <v>2</v>
      </c>
      <c r="S2146" s="23">
        <v>1E-3</v>
      </c>
      <c r="T2146" s="47">
        <v>20</v>
      </c>
      <c r="U2146" s="98" t="s">
        <v>957</v>
      </c>
      <c r="V2146" s="98" t="s">
        <v>3139</v>
      </c>
      <c r="W2146" s="69">
        <f t="shared" si="66"/>
        <v>0.10702289861913257</v>
      </c>
    </row>
    <row r="2147" spans="1:23">
      <c r="A2147">
        <f t="shared" si="67"/>
        <v>990</v>
      </c>
      <c r="B2147" s="99">
        <v>44408</v>
      </c>
      <c r="C2147" s="23">
        <v>382</v>
      </c>
      <c r="D2147" s="23">
        <v>5</v>
      </c>
      <c r="E2147" s="98" t="s">
        <v>49</v>
      </c>
      <c r="F2147" s="98" t="s">
        <v>948</v>
      </c>
      <c r="G2147" s="98" t="s">
        <v>4120</v>
      </c>
      <c r="H2147" s="98" t="s">
        <v>949</v>
      </c>
      <c r="I2147" s="98" t="s">
        <v>6001</v>
      </c>
      <c r="J2147" s="99">
        <v>45398</v>
      </c>
      <c r="K2147" s="107">
        <v>25000000</v>
      </c>
      <c r="L2147" s="98" t="s">
        <v>7960</v>
      </c>
      <c r="M2147" s="23">
        <v>1080</v>
      </c>
      <c r="N2147" s="23">
        <v>1</v>
      </c>
      <c r="O2147" s="107">
        <v>0</v>
      </c>
      <c r="P2147" s="23">
        <v>180</v>
      </c>
      <c r="Q2147" s="23">
        <v>2</v>
      </c>
      <c r="R2147" s="23">
        <v>2</v>
      </c>
      <c r="S2147" s="23">
        <v>6.8700000000000002E-3</v>
      </c>
      <c r="T2147" s="47">
        <v>25</v>
      </c>
      <c r="U2147" s="98" t="s">
        <v>7946</v>
      </c>
      <c r="V2147" s="98" t="s">
        <v>3139</v>
      </c>
      <c r="W2147" s="69">
        <f t="shared" si="66"/>
        <v>7.7090126333630118E-2</v>
      </c>
    </row>
    <row r="2148" spans="1:23">
      <c r="A2148">
        <f t="shared" si="67"/>
        <v>990</v>
      </c>
      <c r="B2148" s="99">
        <v>44408</v>
      </c>
      <c r="C2148" s="23">
        <v>383</v>
      </c>
      <c r="D2148" s="23">
        <v>5</v>
      </c>
      <c r="E2148" s="98" t="s">
        <v>49</v>
      </c>
      <c r="F2148" s="98" t="s">
        <v>948</v>
      </c>
      <c r="G2148" s="98" t="s">
        <v>4120</v>
      </c>
      <c r="H2148" s="98" t="s">
        <v>949</v>
      </c>
      <c r="I2148" s="98" t="s">
        <v>6001</v>
      </c>
      <c r="J2148" s="99">
        <v>45398</v>
      </c>
      <c r="K2148" s="107">
        <v>25000000</v>
      </c>
      <c r="L2148" s="98" t="s">
        <v>7961</v>
      </c>
      <c r="M2148" s="23">
        <v>1080</v>
      </c>
      <c r="N2148" s="23">
        <v>1</v>
      </c>
      <c r="O2148" s="107">
        <v>0</v>
      </c>
      <c r="P2148" s="23">
        <v>180</v>
      </c>
      <c r="Q2148" s="23">
        <v>2</v>
      </c>
      <c r="R2148" s="23">
        <v>2</v>
      </c>
      <c r="S2148" s="23">
        <v>6.8700000000000002E-3</v>
      </c>
      <c r="T2148" s="47">
        <v>25</v>
      </c>
      <c r="U2148" s="98" t="s">
        <v>7835</v>
      </c>
      <c r="V2148" s="98" t="s">
        <v>3139</v>
      </c>
      <c r="W2148" s="69">
        <f t="shared" si="66"/>
        <v>7.7090126333630118E-2</v>
      </c>
    </row>
    <row r="2149" spans="1:23">
      <c r="A2149">
        <f t="shared" si="67"/>
        <v>994</v>
      </c>
      <c r="B2149" s="99">
        <v>44408</v>
      </c>
      <c r="C2149" s="23">
        <v>384</v>
      </c>
      <c r="D2149" s="23">
        <v>5</v>
      </c>
      <c r="E2149" s="98" t="s">
        <v>49</v>
      </c>
      <c r="F2149" s="98" t="s">
        <v>948</v>
      </c>
      <c r="G2149" s="98" t="s">
        <v>4120</v>
      </c>
      <c r="H2149" s="98" t="s">
        <v>949</v>
      </c>
      <c r="I2149" s="98" t="s">
        <v>6731</v>
      </c>
      <c r="J2149" s="99">
        <v>45402</v>
      </c>
      <c r="K2149" s="107">
        <v>35000000</v>
      </c>
      <c r="L2149" s="98" t="s">
        <v>7962</v>
      </c>
      <c r="M2149" s="23">
        <v>1080</v>
      </c>
      <c r="N2149" s="23">
        <v>1</v>
      </c>
      <c r="O2149" s="107">
        <v>0</v>
      </c>
      <c r="P2149" s="23">
        <v>90</v>
      </c>
      <c r="Q2149" s="23">
        <v>2</v>
      </c>
      <c r="R2149" s="23">
        <v>2</v>
      </c>
      <c r="S2149" s="23">
        <v>1E-3</v>
      </c>
      <c r="T2149" s="47">
        <v>32.083333000000003</v>
      </c>
      <c r="U2149" s="98" t="s">
        <v>7963</v>
      </c>
      <c r="V2149" s="98" t="s">
        <v>3139</v>
      </c>
      <c r="W2149" s="69">
        <f t="shared" si="66"/>
        <v>9.9332054343793164E-2</v>
      </c>
    </row>
    <row r="2150" spans="1:23">
      <c r="A2150">
        <f t="shared" si="67"/>
        <v>1724</v>
      </c>
      <c r="B2150" s="99">
        <v>44408</v>
      </c>
      <c r="C2150" s="23">
        <v>385</v>
      </c>
      <c r="D2150" s="23">
        <v>5</v>
      </c>
      <c r="E2150" s="98" t="s">
        <v>49</v>
      </c>
      <c r="F2150" s="98" t="s">
        <v>948</v>
      </c>
      <c r="G2150" s="98" t="s">
        <v>4120</v>
      </c>
      <c r="H2150" s="98" t="s">
        <v>949</v>
      </c>
      <c r="I2150" s="98" t="s">
        <v>6731</v>
      </c>
      <c r="J2150" s="99">
        <v>46132</v>
      </c>
      <c r="K2150" s="107">
        <v>10000000</v>
      </c>
      <c r="L2150" s="98" t="s">
        <v>7964</v>
      </c>
      <c r="M2150" s="23">
        <v>1800</v>
      </c>
      <c r="N2150" s="23">
        <v>1</v>
      </c>
      <c r="O2150" s="107">
        <v>0</v>
      </c>
      <c r="P2150" s="23">
        <v>180</v>
      </c>
      <c r="Q2150" s="23">
        <v>2</v>
      </c>
      <c r="R2150" s="23">
        <v>2</v>
      </c>
      <c r="S2150" s="23">
        <v>1E-3</v>
      </c>
      <c r="T2150" s="47">
        <v>10</v>
      </c>
      <c r="U2150" s="98" t="s">
        <v>7965</v>
      </c>
      <c r="V2150" s="98" t="s">
        <v>3139</v>
      </c>
      <c r="W2150" s="69">
        <f t="shared" si="66"/>
        <v>5.3698334464314476E-2</v>
      </c>
    </row>
    <row r="2151" spans="1:23">
      <c r="A2151">
        <f t="shared" si="67"/>
        <v>994</v>
      </c>
      <c r="B2151" s="99">
        <v>44408</v>
      </c>
      <c r="C2151" s="23">
        <v>386</v>
      </c>
      <c r="D2151" s="23">
        <v>5</v>
      </c>
      <c r="E2151" s="98" t="s">
        <v>49</v>
      </c>
      <c r="F2151" s="98" t="s">
        <v>948</v>
      </c>
      <c r="G2151" s="98" t="s">
        <v>4120</v>
      </c>
      <c r="H2151" s="98" t="s">
        <v>949</v>
      </c>
      <c r="I2151" s="98" t="s">
        <v>6731</v>
      </c>
      <c r="J2151" s="99">
        <v>45402</v>
      </c>
      <c r="K2151" s="107">
        <v>30000000</v>
      </c>
      <c r="L2151" s="98" t="s">
        <v>7966</v>
      </c>
      <c r="M2151" s="23">
        <v>1080</v>
      </c>
      <c r="N2151" s="23">
        <v>1</v>
      </c>
      <c r="O2151" s="107">
        <v>0</v>
      </c>
      <c r="P2151" s="23">
        <v>180</v>
      </c>
      <c r="Q2151" s="23">
        <v>2</v>
      </c>
      <c r="R2151" s="23">
        <v>2</v>
      </c>
      <c r="S2151" s="23">
        <v>1E-3</v>
      </c>
      <c r="T2151" s="47">
        <v>30</v>
      </c>
      <c r="U2151" s="98" t="s">
        <v>7835</v>
      </c>
      <c r="V2151" s="98" t="s">
        <v>3139</v>
      </c>
      <c r="W2151" s="69">
        <f t="shared" si="66"/>
        <v>9.2881921909852533E-2</v>
      </c>
    </row>
    <row r="2152" spans="1:23">
      <c r="A2152">
        <f t="shared" si="67"/>
        <v>1724</v>
      </c>
      <c r="B2152" s="99">
        <v>44408</v>
      </c>
      <c r="C2152" s="23">
        <v>387</v>
      </c>
      <c r="D2152" s="23">
        <v>5</v>
      </c>
      <c r="E2152" s="98" t="s">
        <v>49</v>
      </c>
      <c r="F2152" s="98" t="s">
        <v>948</v>
      </c>
      <c r="G2152" s="98" t="s">
        <v>4120</v>
      </c>
      <c r="H2152" s="98" t="s">
        <v>949</v>
      </c>
      <c r="I2152" s="98" t="s">
        <v>6731</v>
      </c>
      <c r="J2152" s="99">
        <v>46132</v>
      </c>
      <c r="K2152" s="107">
        <v>40000000</v>
      </c>
      <c r="L2152" s="98" t="s">
        <v>7967</v>
      </c>
      <c r="M2152" s="23">
        <v>1800</v>
      </c>
      <c r="N2152" s="23">
        <v>1</v>
      </c>
      <c r="O2152" s="107">
        <v>0</v>
      </c>
      <c r="P2152" s="23">
        <v>180</v>
      </c>
      <c r="Q2152" s="23">
        <v>2</v>
      </c>
      <c r="R2152" s="23">
        <v>2</v>
      </c>
      <c r="S2152" s="23">
        <v>1.7919999999999998E-2</v>
      </c>
      <c r="T2152" s="47">
        <v>40</v>
      </c>
      <c r="U2152" s="98" t="s">
        <v>7968</v>
      </c>
      <c r="V2152" s="98" t="s">
        <v>3139</v>
      </c>
      <c r="W2152" s="69">
        <f t="shared" si="66"/>
        <v>0.2147933378572579</v>
      </c>
    </row>
    <row r="2153" spans="1:23">
      <c r="A2153">
        <f t="shared" si="67"/>
        <v>1724</v>
      </c>
      <c r="B2153" s="99">
        <v>44408</v>
      </c>
      <c r="C2153" s="23">
        <v>388</v>
      </c>
      <c r="D2153" s="23">
        <v>5</v>
      </c>
      <c r="E2153" s="98" t="s">
        <v>49</v>
      </c>
      <c r="F2153" s="98" t="s">
        <v>948</v>
      </c>
      <c r="G2153" s="98" t="s">
        <v>4120</v>
      </c>
      <c r="H2153" s="98" t="s">
        <v>949</v>
      </c>
      <c r="I2153" s="98" t="s">
        <v>6731</v>
      </c>
      <c r="J2153" s="99">
        <v>46132</v>
      </c>
      <c r="K2153" s="107">
        <v>25000000</v>
      </c>
      <c r="L2153" s="98" t="s">
        <v>7969</v>
      </c>
      <c r="M2153" s="23">
        <v>1800</v>
      </c>
      <c r="N2153" s="23">
        <v>1</v>
      </c>
      <c r="O2153" s="107">
        <v>0</v>
      </c>
      <c r="P2153" s="23">
        <v>360</v>
      </c>
      <c r="Q2153" s="23">
        <v>2</v>
      </c>
      <c r="R2153" s="23">
        <v>2</v>
      </c>
      <c r="S2153" s="23">
        <v>1E-3</v>
      </c>
      <c r="T2153" s="47">
        <v>25</v>
      </c>
      <c r="U2153" s="98" t="s">
        <v>957</v>
      </c>
      <c r="V2153" s="98" t="s">
        <v>3139</v>
      </c>
      <c r="W2153" s="69">
        <f t="shared" si="66"/>
        <v>0.13424583616078617</v>
      </c>
    </row>
    <row r="2154" spans="1:23">
      <c r="A2154">
        <f t="shared" si="67"/>
        <v>1724</v>
      </c>
      <c r="B2154" s="99">
        <v>44408</v>
      </c>
      <c r="C2154" s="23">
        <v>389</v>
      </c>
      <c r="D2154" s="23">
        <v>5</v>
      </c>
      <c r="E2154" s="98" t="s">
        <v>49</v>
      </c>
      <c r="F2154" s="98" t="s">
        <v>948</v>
      </c>
      <c r="G2154" s="98" t="s">
        <v>4120</v>
      </c>
      <c r="H2154" s="98" t="s">
        <v>949</v>
      </c>
      <c r="I2154" s="98" t="s">
        <v>6731</v>
      </c>
      <c r="J2154" s="99">
        <v>46132</v>
      </c>
      <c r="K2154" s="107">
        <v>25000000</v>
      </c>
      <c r="L2154" s="98" t="s">
        <v>7970</v>
      </c>
      <c r="M2154" s="23">
        <v>1800</v>
      </c>
      <c r="N2154" s="23">
        <v>1</v>
      </c>
      <c r="O2154" s="107">
        <v>0</v>
      </c>
      <c r="P2154" s="23">
        <v>180</v>
      </c>
      <c r="Q2154" s="23">
        <v>2</v>
      </c>
      <c r="R2154" s="23">
        <v>2</v>
      </c>
      <c r="S2154" s="23">
        <v>1E-3</v>
      </c>
      <c r="T2154" s="47">
        <v>25</v>
      </c>
      <c r="U2154" s="98" t="s">
        <v>7950</v>
      </c>
      <c r="V2154" s="98" t="s">
        <v>3139</v>
      </c>
      <c r="W2154" s="69">
        <f t="shared" si="66"/>
        <v>0.13424583616078617</v>
      </c>
    </row>
    <row r="2155" spans="1:23">
      <c r="A2155">
        <f t="shared" si="67"/>
        <v>997</v>
      </c>
      <c r="B2155" s="99">
        <v>44408</v>
      </c>
      <c r="C2155" s="23">
        <v>390</v>
      </c>
      <c r="D2155" s="23">
        <v>5</v>
      </c>
      <c r="E2155" s="98" t="s">
        <v>49</v>
      </c>
      <c r="F2155" s="98" t="s">
        <v>948</v>
      </c>
      <c r="G2155" s="98" t="s">
        <v>4120</v>
      </c>
      <c r="H2155" s="98" t="s">
        <v>949</v>
      </c>
      <c r="I2155" s="98" t="s">
        <v>6413</v>
      </c>
      <c r="J2155" s="99">
        <v>45405</v>
      </c>
      <c r="K2155" s="107">
        <v>9000000</v>
      </c>
      <c r="L2155" s="98" t="s">
        <v>7971</v>
      </c>
      <c r="M2155" s="23">
        <v>1080</v>
      </c>
      <c r="N2155" s="23">
        <v>1</v>
      </c>
      <c r="O2155" s="107">
        <v>0</v>
      </c>
      <c r="P2155" s="23">
        <v>180</v>
      </c>
      <c r="Q2155" s="23">
        <v>2</v>
      </c>
      <c r="R2155" s="23">
        <v>2</v>
      </c>
      <c r="S2155" s="23">
        <v>1E-3</v>
      </c>
      <c r="T2155" s="47">
        <v>9</v>
      </c>
      <c r="U2155" s="98" t="s">
        <v>7835</v>
      </c>
      <c r="V2155" s="98" t="s">
        <v>3139</v>
      </c>
      <c r="W2155" s="69">
        <f t="shared" si="66"/>
        <v>2.7948674892592444E-2</v>
      </c>
    </row>
    <row r="2156" spans="1:23">
      <c r="A2156">
        <f t="shared" si="67"/>
        <v>997</v>
      </c>
      <c r="B2156" s="99">
        <v>44408</v>
      </c>
      <c r="C2156" s="23">
        <v>391</v>
      </c>
      <c r="D2156" s="23">
        <v>5</v>
      </c>
      <c r="E2156" s="98" t="s">
        <v>49</v>
      </c>
      <c r="F2156" s="98" t="s">
        <v>948</v>
      </c>
      <c r="G2156" s="98" t="s">
        <v>4120</v>
      </c>
      <c r="H2156" s="98" t="s">
        <v>949</v>
      </c>
      <c r="I2156" s="98" t="s">
        <v>6413</v>
      </c>
      <c r="J2156" s="99">
        <v>45405</v>
      </c>
      <c r="K2156" s="107">
        <v>30000000</v>
      </c>
      <c r="L2156" s="98" t="s">
        <v>7972</v>
      </c>
      <c r="M2156" s="23">
        <v>1080</v>
      </c>
      <c r="N2156" s="23">
        <v>1</v>
      </c>
      <c r="O2156" s="107">
        <v>0</v>
      </c>
      <c r="P2156" s="23">
        <v>180</v>
      </c>
      <c r="Q2156" s="23">
        <v>2</v>
      </c>
      <c r="R2156" s="23">
        <v>2</v>
      </c>
      <c r="S2156" s="23">
        <v>1E-3</v>
      </c>
      <c r="T2156" s="47">
        <v>30</v>
      </c>
      <c r="U2156" s="98" t="s">
        <v>7835</v>
      </c>
      <c r="V2156" s="98" t="s">
        <v>3139</v>
      </c>
      <c r="W2156" s="69">
        <f t="shared" si="66"/>
        <v>9.3162249641974823E-2</v>
      </c>
    </row>
    <row r="2157" spans="1:23">
      <c r="A2157">
        <f t="shared" si="67"/>
        <v>1183</v>
      </c>
      <c r="B2157" s="99">
        <v>44408</v>
      </c>
      <c r="C2157" s="23">
        <v>392</v>
      </c>
      <c r="D2157" s="23">
        <v>5</v>
      </c>
      <c r="E2157" s="98" t="s">
        <v>49</v>
      </c>
      <c r="F2157" s="98" t="s">
        <v>948</v>
      </c>
      <c r="G2157" s="98" t="s">
        <v>4120</v>
      </c>
      <c r="H2157" s="98" t="s">
        <v>949</v>
      </c>
      <c r="I2157" s="98" t="s">
        <v>6107</v>
      </c>
      <c r="J2157" s="99">
        <v>45591</v>
      </c>
      <c r="K2157" s="107">
        <v>20000000</v>
      </c>
      <c r="L2157" s="98" t="s">
        <v>7973</v>
      </c>
      <c r="M2157" s="23">
        <v>1080</v>
      </c>
      <c r="N2157" s="23">
        <v>2</v>
      </c>
      <c r="O2157" s="107">
        <v>40304783</v>
      </c>
      <c r="P2157" s="23">
        <v>180</v>
      </c>
      <c r="Q2157" s="23">
        <v>2</v>
      </c>
      <c r="R2157" s="23">
        <v>2</v>
      </c>
      <c r="S2157" s="23">
        <v>1E-3</v>
      </c>
      <c r="T2157" s="47">
        <v>16.666667</v>
      </c>
      <c r="U2157" s="98" t="s">
        <v>7946</v>
      </c>
      <c r="V2157" s="98" t="s">
        <v>3139</v>
      </c>
      <c r="W2157" s="69">
        <f t="shared" si="66"/>
        <v>6.141253958022682E-2</v>
      </c>
    </row>
    <row r="2158" spans="1:23">
      <c r="A2158">
        <f t="shared" si="67"/>
        <v>2461</v>
      </c>
      <c r="B2158" s="99">
        <v>44408</v>
      </c>
      <c r="C2158" s="23">
        <v>393</v>
      </c>
      <c r="D2158" s="23">
        <v>5</v>
      </c>
      <c r="E2158" s="98" t="s">
        <v>49</v>
      </c>
      <c r="F2158" s="98" t="s">
        <v>948</v>
      </c>
      <c r="G2158" s="98" t="s">
        <v>4120</v>
      </c>
      <c r="H2158" s="98" t="s">
        <v>949</v>
      </c>
      <c r="I2158" s="98" t="s">
        <v>6107</v>
      </c>
      <c r="J2158" s="99">
        <v>46869</v>
      </c>
      <c r="K2158" s="107">
        <v>37000000</v>
      </c>
      <c r="L2158" s="98" t="s">
        <v>7974</v>
      </c>
      <c r="M2158" s="23">
        <v>2520</v>
      </c>
      <c r="N2158" s="23">
        <v>1</v>
      </c>
      <c r="O2158" s="107">
        <v>0</v>
      </c>
      <c r="P2158" s="23">
        <v>360</v>
      </c>
      <c r="Q2158" s="23">
        <v>2</v>
      </c>
      <c r="R2158" s="23">
        <v>2</v>
      </c>
      <c r="S2158" s="23">
        <v>1E-3</v>
      </c>
      <c r="T2158" s="47">
        <v>37</v>
      </c>
      <c r="U2158" s="98" t="s">
        <v>957</v>
      </c>
      <c r="V2158" s="98" t="s">
        <v>3139</v>
      </c>
      <c r="W2158" s="69">
        <f t="shared" si="66"/>
        <v>0.28362002559843869</v>
      </c>
    </row>
    <row r="2159" spans="1:23">
      <c r="A2159">
        <f t="shared" si="67"/>
        <v>1000</v>
      </c>
      <c r="B2159" s="99">
        <v>44408</v>
      </c>
      <c r="C2159" s="23">
        <v>394</v>
      </c>
      <c r="D2159" s="23">
        <v>5</v>
      </c>
      <c r="E2159" s="98" t="s">
        <v>49</v>
      </c>
      <c r="F2159" s="98" t="s">
        <v>948</v>
      </c>
      <c r="G2159" s="98" t="s">
        <v>4120</v>
      </c>
      <c r="H2159" s="98" t="s">
        <v>949</v>
      </c>
      <c r="I2159" s="98" t="s">
        <v>6107</v>
      </c>
      <c r="J2159" s="99">
        <v>45408</v>
      </c>
      <c r="K2159" s="107">
        <v>15000000</v>
      </c>
      <c r="L2159" s="98" t="s">
        <v>7975</v>
      </c>
      <c r="M2159" s="23">
        <v>1080</v>
      </c>
      <c r="N2159" s="23">
        <v>1</v>
      </c>
      <c r="O2159" s="107">
        <v>0</v>
      </c>
      <c r="P2159" s="23">
        <v>360</v>
      </c>
      <c r="Q2159" s="23">
        <v>2</v>
      </c>
      <c r="R2159" s="23">
        <v>2</v>
      </c>
      <c r="S2159" s="23">
        <v>1E-3</v>
      </c>
      <c r="T2159" s="47">
        <v>15</v>
      </c>
      <c r="U2159" s="98" t="s">
        <v>7919</v>
      </c>
      <c r="V2159" s="98" t="s">
        <v>3139</v>
      </c>
      <c r="W2159" s="69">
        <f t="shared" si="66"/>
        <v>4.6721288687048557E-2</v>
      </c>
    </row>
    <row r="2160" spans="1:23">
      <c r="A2160">
        <f t="shared" si="67"/>
        <v>1000</v>
      </c>
      <c r="B2160" s="99">
        <v>44408</v>
      </c>
      <c r="C2160" s="23">
        <v>395</v>
      </c>
      <c r="D2160" s="23">
        <v>5</v>
      </c>
      <c r="E2160" s="98" t="s">
        <v>49</v>
      </c>
      <c r="F2160" s="98" t="s">
        <v>948</v>
      </c>
      <c r="G2160" s="98" t="s">
        <v>4120</v>
      </c>
      <c r="H2160" s="98" t="s">
        <v>949</v>
      </c>
      <c r="I2160" s="98" t="s">
        <v>6107</v>
      </c>
      <c r="J2160" s="99">
        <v>45408</v>
      </c>
      <c r="K2160" s="107">
        <v>11000000</v>
      </c>
      <c r="L2160" s="98" t="s">
        <v>7976</v>
      </c>
      <c r="M2160" s="23">
        <v>1080</v>
      </c>
      <c r="N2160" s="23">
        <v>1</v>
      </c>
      <c r="O2160" s="107">
        <v>0</v>
      </c>
      <c r="P2160" s="23">
        <v>180</v>
      </c>
      <c r="Q2160" s="23">
        <v>2</v>
      </c>
      <c r="R2160" s="23">
        <v>2</v>
      </c>
      <c r="S2160" s="23">
        <v>1E-3</v>
      </c>
      <c r="T2160" s="47">
        <v>11</v>
      </c>
      <c r="U2160" s="98" t="s">
        <v>7835</v>
      </c>
      <c r="V2160" s="98" t="s">
        <v>3139</v>
      </c>
      <c r="W2160" s="69">
        <f t="shared" si="66"/>
        <v>3.4262278370502275E-2</v>
      </c>
    </row>
    <row r="2161" spans="1:23">
      <c r="A2161">
        <f t="shared" si="67"/>
        <v>1730</v>
      </c>
      <c r="B2161" s="99">
        <v>44408</v>
      </c>
      <c r="C2161" s="23">
        <v>396</v>
      </c>
      <c r="D2161" s="23">
        <v>5</v>
      </c>
      <c r="E2161" s="98" t="s">
        <v>49</v>
      </c>
      <c r="F2161" s="98" t="s">
        <v>948</v>
      </c>
      <c r="G2161" s="98" t="s">
        <v>4120</v>
      </c>
      <c r="H2161" s="98" t="s">
        <v>949</v>
      </c>
      <c r="I2161" s="98" t="s">
        <v>6107</v>
      </c>
      <c r="J2161" s="99">
        <v>46138</v>
      </c>
      <c r="K2161" s="107">
        <v>15000000</v>
      </c>
      <c r="L2161" s="98" t="s">
        <v>7977</v>
      </c>
      <c r="M2161" s="23">
        <v>1800</v>
      </c>
      <c r="N2161" s="23">
        <v>1</v>
      </c>
      <c r="O2161" s="107">
        <v>0</v>
      </c>
      <c r="P2161" s="23">
        <v>180</v>
      </c>
      <c r="Q2161" s="23">
        <v>2</v>
      </c>
      <c r="R2161" s="23">
        <v>2</v>
      </c>
      <c r="S2161" s="23">
        <v>2.7150000000000001E-2</v>
      </c>
      <c r="T2161" s="47">
        <v>15</v>
      </c>
      <c r="U2161" s="98" t="s">
        <v>7965</v>
      </c>
      <c r="V2161" s="98" t="s">
        <v>3139</v>
      </c>
      <c r="W2161" s="69">
        <f t="shared" si="66"/>
        <v>8.0827829428594011E-2</v>
      </c>
    </row>
    <row r="2162" spans="1:23">
      <c r="A2162">
        <f t="shared" si="67"/>
        <v>2462</v>
      </c>
      <c r="B2162" s="99">
        <v>44408</v>
      </c>
      <c r="C2162" s="23">
        <v>397</v>
      </c>
      <c r="D2162" s="23">
        <v>5</v>
      </c>
      <c r="E2162" s="98" t="s">
        <v>49</v>
      </c>
      <c r="F2162" s="98" t="s">
        <v>948</v>
      </c>
      <c r="G2162" s="98" t="s">
        <v>4120</v>
      </c>
      <c r="H2162" s="98" t="s">
        <v>949</v>
      </c>
      <c r="I2162" s="98" t="s">
        <v>6079</v>
      </c>
      <c r="J2162" s="99">
        <v>46870</v>
      </c>
      <c r="K2162" s="107">
        <v>15000000</v>
      </c>
      <c r="L2162" s="98" t="s">
        <v>7978</v>
      </c>
      <c r="M2162" s="23">
        <v>2520</v>
      </c>
      <c r="N2162" s="23">
        <v>1</v>
      </c>
      <c r="O2162" s="107">
        <v>0</v>
      </c>
      <c r="P2162" s="23">
        <v>360</v>
      </c>
      <c r="Q2162" s="23">
        <v>2</v>
      </c>
      <c r="R2162" s="23">
        <v>2</v>
      </c>
      <c r="S2162" s="23">
        <v>1E-3</v>
      </c>
      <c r="T2162" s="47">
        <v>15</v>
      </c>
      <c r="U2162" s="98" t="s">
        <v>7929</v>
      </c>
      <c r="V2162" s="98" t="s">
        <v>3139</v>
      </c>
      <c r="W2162" s="69">
        <f t="shared" si="66"/>
        <v>0.11502781274751356</v>
      </c>
    </row>
    <row r="2163" spans="1:23">
      <c r="A2163">
        <f t="shared" si="67"/>
        <v>1001</v>
      </c>
      <c r="B2163" s="99">
        <v>44408</v>
      </c>
      <c r="C2163" s="23">
        <v>398</v>
      </c>
      <c r="D2163" s="23">
        <v>5</v>
      </c>
      <c r="E2163" s="98" t="s">
        <v>49</v>
      </c>
      <c r="F2163" s="98" t="s">
        <v>948</v>
      </c>
      <c r="G2163" s="98" t="s">
        <v>4120</v>
      </c>
      <c r="H2163" s="98" t="s">
        <v>949</v>
      </c>
      <c r="I2163" s="98" t="s">
        <v>6079</v>
      </c>
      <c r="J2163" s="99">
        <v>45409</v>
      </c>
      <c r="K2163" s="107">
        <v>18500000</v>
      </c>
      <c r="L2163" s="98" t="s">
        <v>7979</v>
      </c>
      <c r="M2163" s="23">
        <v>1080</v>
      </c>
      <c r="N2163" s="23">
        <v>1</v>
      </c>
      <c r="O2163" s="107">
        <v>0</v>
      </c>
      <c r="P2163" s="23">
        <v>360</v>
      </c>
      <c r="Q2163" s="23">
        <v>2</v>
      </c>
      <c r="R2163" s="23">
        <v>2</v>
      </c>
      <c r="S2163" s="23">
        <v>1E-3</v>
      </c>
      <c r="T2163" s="47">
        <v>18.5</v>
      </c>
      <c r="U2163" s="98" t="s">
        <v>7919</v>
      </c>
      <c r="V2163" s="98" t="s">
        <v>3139</v>
      </c>
      <c r="W2163" s="69">
        <f t="shared" si="66"/>
        <v>5.7680545636740584E-2</v>
      </c>
    </row>
    <row r="2164" spans="1:23">
      <c r="A2164">
        <f t="shared" si="67"/>
        <v>3558</v>
      </c>
      <c r="B2164" s="99">
        <v>44408</v>
      </c>
      <c r="C2164" s="23">
        <v>399</v>
      </c>
      <c r="D2164" s="23">
        <v>5</v>
      </c>
      <c r="E2164" s="98" t="s">
        <v>49</v>
      </c>
      <c r="F2164" s="98" t="s">
        <v>948</v>
      </c>
      <c r="G2164" s="98" t="s">
        <v>4120</v>
      </c>
      <c r="H2164" s="98" t="s">
        <v>949</v>
      </c>
      <c r="I2164" s="98" t="s">
        <v>6108</v>
      </c>
      <c r="J2164" s="99">
        <v>47966</v>
      </c>
      <c r="K2164" s="107">
        <v>70000000</v>
      </c>
      <c r="L2164" s="98" t="s">
        <v>7980</v>
      </c>
      <c r="M2164" s="23">
        <v>3600</v>
      </c>
      <c r="N2164" s="23">
        <v>2</v>
      </c>
      <c r="O2164" s="107">
        <v>258000000</v>
      </c>
      <c r="P2164" s="23">
        <v>180</v>
      </c>
      <c r="Q2164" s="23">
        <v>2</v>
      </c>
      <c r="R2164" s="23">
        <v>2</v>
      </c>
      <c r="S2164" s="23">
        <v>1E-3</v>
      </c>
      <c r="T2164" s="47">
        <v>70</v>
      </c>
      <c r="U2164" s="98" t="s">
        <v>1027</v>
      </c>
      <c r="V2164" s="98" t="s">
        <v>3139</v>
      </c>
      <c r="W2164" s="69">
        <f t="shared" si="66"/>
        <v>0.77576027735975428</v>
      </c>
    </row>
    <row r="2165" spans="1:23">
      <c r="A2165">
        <f t="shared" si="67"/>
        <v>1732</v>
      </c>
      <c r="B2165" s="99">
        <v>44408</v>
      </c>
      <c r="C2165" s="23">
        <v>400</v>
      </c>
      <c r="D2165" s="23">
        <v>5</v>
      </c>
      <c r="E2165" s="98" t="s">
        <v>49</v>
      </c>
      <c r="F2165" s="98" t="s">
        <v>948</v>
      </c>
      <c r="G2165" s="98" t="s">
        <v>4120</v>
      </c>
      <c r="H2165" s="98" t="s">
        <v>949</v>
      </c>
      <c r="I2165" s="98" t="s">
        <v>6108</v>
      </c>
      <c r="J2165" s="99">
        <v>46140</v>
      </c>
      <c r="K2165" s="107">
        <v>30000000</v>
      </c>
      <c r="L2165" s="98" t="s">
        <v>7981</v>
      </c>
      <c r="M2165" s="23">
        <v>1800</v>
      </c>
      <c r="N2165" s="23">
        <v>1</v>
      </c>
      <c r="O2165" s="107">
        <v>0</v>
      </c>
      <c r="P2165" s="23">
        <v>180</v>
      </c>
      <c r="Q2165" s="23">
        <v>2</v>
      </c>
      <c r="R2165" s="23">
        <v>2</v>
      </c>
      <c r="S2165" s="23">
        <v>1E-3</v>
      </c>
      <c r="T2165" s="47">
        <v>30</v>
      </c>
      <c r="U2165" s="98" t="s">
        <v>7929</v>
      </c>
      <c r="V2165" s="98" t="s">
        <v>3139</v>
      </c>
      <c r="W2165" s="69">
        <f t="shared" si="66"/>
        <v>0.16184254401193621</v>
      </c>
    </row>
    <row r="2166" spans="1:23">
      <c r="A2166">
        <f t="shared" si="67"/>
        <v>1732</v>
      </c>
      <c r="B2166" s="99">
        <v>44408</v>
      </c>
      <c r="C2166" s="23">
        <v>401</v>
      </c>
      <c r="D2166" s="23">
        <v>5</v>
      </c>
      <c r="E2166" s="98" t="s">
        <v>49</v>
      </c>
      <c r="F2166" s="98" t="s">
        <v>948</v>
      </c>
      <c r="G2166" s="98" t="s">
        <v>4120</v>
      </c>
      <c r="H2166" s="98" t="s">
        <v>949</v>
      </c>
      <c r="I2166" s="98" t="s">
        <v>6108</v>
      </c>
      <c r="J2166" s="99">
        <v>46140</v>
      </c>
      <c r="K2166" s="107">
        <v>12000000</v>
      </c>
      <c r="L2166" s="98" t="s">
        <v>7982</v>
      </c>
      <c r="M2166" s="23">
        <v>1800</v>
      </c>
      <c r="N2166" s="23">
        <v>1</v>
      </c>
      <c r="O2166" s="107">
        <v>0</v>
      </c>
      <c r="P2166" s="23">
        <v>180</v>
      </c>
      <c r="Q2166" s="23">
        <v>2</v>
      </c>
      <c r="R2166" s="23">
        <v>2</v>
      </c>
      <c r="S2166" s="23">
        <v>1E-3</v>
      </c>
      <c r="T2166" s="47">
        <v>12</v>
      </c>
      <c r="U2166" s="98" t="s">
        <v>1093</v>
      </c>
      <c r="V2166" s="98" t="s">
        <v>3139</v>
      </c>
      <c r="W2166" s="69">
        <f t="shared" si="66"/>
        <v>6.4737017604774474E-2</v>
      </c>
    </row>
    <row r="2167" spans="1:23">
      <c r="A2167">
        <f t="shared" si="67"/>
        <v>2463</v>
      </c>
      <c r="B2167" s="99">
        <v>44408</v>
      </c>
      <c r="C2167" s="23">
        <v>402</v>
      </c>
      <c r="D2167" s="23">
        <v>5</v>
      </c>
      <c r="E2167" s="98" t="s">
        <v>49</v>
      </c>
      <c r="F2167" s="98" t="s">
        <v>948</v>
      </c>
      <c r="G2167" s="98" t="s">
        <v>4120</v>
      </c>
      <c r="H2167" s="98" t="s">
        <v>949</v>
      </c>
      <c r="I2167" s="98" t="s">
        <v>6108</v>
      </c>
      <c r="J2167" s="99">
        <v>46871</v>
      </c>
      <c r="K2167" s="107">
        <v>178000000</v>
      </c>
      <c r="L2167" s="98" t="s">
        <v>7983</v>
      </c>
      <c r="M2167" s="23">
        <v>2520</v>
      </c>
      <c r="N2167" s="23">
        <v>2</v>
      </c>
      <c r="O2167" s="107">
        <v>629105914</v>
      </c>
      <c r="P2167" s="23">
        <v>180</v>
      </c>
      <c r="Q2167" s="23">
        <v>2</v>
      </c>
      <c r="R2167" s="23">
        <v>2</v>
      </c>
      <c r="S2167" s="23">
        <v>2.7130000000000001E-2</v>
      </c>
      <c r="T2167" s="47">
        <v>178</v>
      </c>
      <c r="U2167" s="98" t="s">
        <v>1093</v>
      </c>
      <c r="V2167" s="98" t="s">
        <v>3139</v>
      </c>
      <c r="W2167" s="69">
        <f t="shared" si="66"/>
        <v>1.3655511372295803</v>
      </c>
    </row>
    <row r="2168" spans="1:23">
      <c r="A2168">
        <f t="shared" si="67"/>
        <v>1002</v>
      </c>
      <c r="B2168" s="99">
        <v>44408</v>
      </c>
      <c r="C2168" s="23">
        <v>403</v>
      </c>
      <c r="D2168" s="23">
        <v>5</v>
      </c>
      <c r="E2168" s="98" t="s">
        <v>49</v>
      </c>
      <c r="F2168" s="98" t="s">
        <v>948</v>
      </c>
      <c r="G2168" s="98" t="s">
        <v>4120</v>
      </c>
      <c r="H2168" s="98" t="s">
        <v>949</v>
      </c>
      <c r="I2168" s="98" t="s">
        <v>6108</v>
      </c>
      <c r="J2168" s="99">
        <v>45410</v>
      </c>
      <c r="K2168" s="107">
        <v>122000000</v>
      </c>
      <c r="L2168" s="98" t="s">
        <v>7984</v>
      </c>
      <c r="M2168" s="23">
        <v>1080</v>
      </c>
      <c r="N2168" s="23">
        <v>2</v>
      </c>
      <c r="O2168" s="107">
        <v>431184952</v>
      </c>
      <c r="P2168" s="23">
        <v>180</v>
      </c>
      <c r="Q2168" s="23">
        <v>2</v>
      </c>
      <c r="R2168" s="23">
        <v>2</v>
      </c>
      <c r="S2168" s="23">
        <v>7.1300000000000001E-3</v>
      </c>
      <c r="T2168" s="47">
        <v>122</v>
      </c>
      <c r="U2168" s="98" t="s">
        <v>7860</v>
      </c>
      <c r="V2168" s="98" t="s">
        <v>3139</v>
      </c>
      <c r="W2168" s="69">
        <f t="shared" si="66"/>
        <v>0.38075981428397093</v>
      </c>
    </row>
    <row r="2169" spans="1:23">
      <c r="A2169">
        <f t="shared" si="67"/>
        <v>1367</v>
      </c>
      <c r="B2169" s="99">
        <v>44408</v>
      </c>
      <c r="C2169" s="23">
        <v>404</v>
      </c>
      <c r="D2169" s="23">
        <v>5</v>
      </c>
      <c r="E2169" s="98" t="s">
        <v>49</v>
      </c>
      <c r="F2169" s="98" t="s">
        <v>948</v>
      </c>
      <c r="G2169" s="98" t="s">
        <v>4120</v>
      </c>
      <c r="H2169" s="98" t="s">
        <v>949</v>
      </c>
      <c r="I2169" s="98" t="s">
        <v>6108</v>
      </c>
      <c r="J2169" s="99">
        <v>45775</v>
      </c>
      <c r="K2169" s="107">
        <v>30000000</v>
      </c>
      <c r="L2169" s="98" t="s">
        <v>7985</v>
      </c>
      <c r="M2169" s="23">
        <v>1440</v>
      </c>
      <c r="N2169" s="23">
        <v>1</v>
      </c>
      <c r="O2169" s="107">
        <v>0</v>
      </c>
      <c r="P2169" s="23">
        <v>180</v>
      </c>
      <c r="Q2169" s="23">
        <v>2</v>
      </c>
      <c r="R2169" s="23">
        <v>2</v>
      </c>
      <c r="S2169" s="23">
        <v>2.7130000000000001E-2</v>
      </c>
      <c r="T2169" s="47">
        <v>30</v>
      </c>
      <c r="U2169" s="98" t="s">
        <v>7942</v>
      </c>
      <c r="V2169" s="98" t="s">
        <v>3139</v>
      </c>
      <c r="W2169" s="69">
        <f t="shared" si="66"/>
        <v>0.12773600327039075</v>
      </c>
    </row>
    <row r="2170" spans="1:23">
      <c r="A2170">
        <f t="shared" si="67"/>
        <v>1003</v>
      </c>
      <c r="B2170" s="99">
        <v>44408</v>
      </c>
      <c r="C2170" s="23">
        <v>405</v>
      </c>
      <c r="D2170" s="23">
        <v>5</v>
      </c>
      <c r="E2170" s="98" t="s">
        <v>49</v>
      </c>
      <c r="F2170" s="98" t="s">
        <v>948</v>
      </c>
      <c r="G2170" s="98" t="s">
        <v>4120</v>
      </c>
      <c r="H2170" s="98" t="s">
        <v>949</v>
      </c>
      <c r="I2170" s="98" t="s">
        <v>5983</v>
      </c>
      <c r="J2170" s="99">
        <v>45411</v>
      </c>
      <c r="K2170" s="107">
        <v>15500000</v>
      </c>
      <c r="L2170" s="98" t="s">
        <v>7986</v>
      </c>
      <c r="M2170" s="23">
        <v>1080</v>
      </c>
      <c r="N2170" s="23">
        <v>1</v>
      </c>
      <c r="O2170" s="107">
        <v>0</v>
      </c>
      <c r="P2170" s="23">
        <v>360</v>
      </c>
      <c r="Q2170" s="23">
        <v>2</v>
      </c>
      <c r="R2170" s="23">
        <v>2</v>
      </c>
      <c r="S2170" s="23">
        <v>1E-3</v>
      </c>
      <c r="T2170" s="47">
        <v>15.5</v>
      </c>
      <c r="U2170" s="98" t="s">
        <v>7919</v>
      </c>
      <c r="V2170" s="98" t="s">
        <v>3139</v>
      </c>
      <c r="W2170" s="69">
        <f t="shared" si="66"/>
        <v>4.8423500971546692E-2</v>
      </c>
    </row>
    <row r="2171" spans="1:23">
      <c r="A2171">
        <f t="shared" si="67"/>
        <v>1733</v>
      </c>
      <c r="B2171" s="99">
        <v>44408</v>
      </c>
      <c r="C2171" s="23">
        <v>406</v>
      </c>
      <c r="D2171" s="23">
        <v>5</v>
      </c>
      <c r="E2171" s="98" t="s">
        <v>49</v>
      </c>
      <c r="F2171" s="98" t="s">
        <v>948</v>
      </c>
      <c r="G2171" s="98" t="s">
        <v>4120</v>
      </c>
      <c r="H2171" s="98" t="s">
        <v>949</v>
      </c>
      <c r="I2171" s="98" t="s">
        <v>5983</v>
      </c>
      <c r="J2171" s="99">
        <v>46141</v>
      </c>
      <c r="K2171" s="107">
        <v>20000000</v>
      </c>
      <c r="L2171" s="98" t="s">
        <v>7987</v>
      </c>
      <c r="M2171" s="23">
        <v>1800</v>
      </c>
      <c r="N2171" s="23">
        <v>1</v>
      </c>
      <c r="O2171" s="107">
        <v>0</v>
      </c>
      <c r="P2171" s="23">
        <v>180</v>
      </c>
      <c r="Q2171" s="23">
        <v>2</v>
      </c>
      <c r="R2171" s="23">
        <v>2</v>
      </c>
      <c r="S2171" s="23">
        <v>1E-3</v>
      </c>
      <c r="T2171" s="47">
        <v>20</v>
      </c>
      <c r="U2171" s="98" t="s">
        <v>1093</v>
      </c>
      <c r="V2171" s="98" t="s">
        <v>3139</v>
      </c>
      <c r="W2171" s="69">
        <f t="shared" si="66"/>
        <v>0.10795732439287353</v>
      </c>
    </row>
    <row r="2172" spans="1:23">
      <c r="A2172">
        <f t="shared" si="67"/>
        <v>1733</v>
      </c>
      <c r="B2172" s="99">
        <v>44408</v>
      </c>
      <c r="C2172" s="23">
        <v>407</v>
      </c>
      <c r="D2172" s="23">
        <v>5</v>
      </c>
      <c r="E2172" s="98" t="s">
        <v>49</v>
      </c>
      <c r="F2172" s="98" t="s">
        <v>948</v>
      </c>
      <c r="G2172" s="98" t="s">
        <v>4120</v>
      </c>
      <c r="H2172" s="98" t="s">
        <v>949</v>
      </c>
      <c r="I2172" s="98" t="s">
        <v>5983</v>
      </c>
      <c r="J2172" s="99">
        <v>46141</v>
      </c>
      <c r="K2172" s="107">
        <v>6000000</v>
      </c>
      <c r="L2172" s="98" t="s">
        <v>7988</v>
      </c>
      <c r="M2172" s="23">
        <v>1800</v>
      </c>
      <c r="N2172" s="23">
        <v>1</v>
      </c>
      <c r="O2172" s="107">
        <v>0</v>
      </c>
      <c r="P2172" s="23">
        <v>360</v>
      </c>
      <c r="Q2172" s="23">
        <v>2</v>
      </c>
      <c r="R2172" s="23">
        <v>2</v>
      </c>
      <c r="S2172" s="23">
        <v>1E-3</v>
      </c>
      <c r="T2172" s="47">
        <v>6</v>
      </c>
      <c r="U2172" s="98" t="s">
        <v>957</v>
      </c>
      <c r="V2172" s="98" t="s">
        <v>3139</v>
      </c>
      <c r="W2172" s="69">
        <f t="shared" si="66"/>
        <v>3.2387197317862063E-2</v>
      </c>
    </row>
    <row r="2173" spans="1:23">
      <c r="A2173">
        <f t="shared" si="67"/>
        <v>2464</v>
      </c>
      <c r="B2173" s="99">
        <v>44408</v>
      </c>
      <c r="C2173" s="23">
        <v>408</v>
      </c>
      <c r="D2173" s="23">
        <v>5</v>
      </c>
      <c r="E2173" s="98" t="s">
        <v>49</v>
      </c>
      <c r="F2173" s="98" t="s">
        <v>948</v>
      </c>
      <c r="G2173" s="98" t="s">
        <v>4120</v>
      </c>
      <c r="H2173" s="98" t="s">
        <v>949</v>
      </c>
      <c r="I2173" s="98" t="s">
        <v>5983</v>
      </c>
      <c r="J2173" s="99">
        <v>46872</v>
      </c>
      <c r="K2173" s="107">
        <v>36500000</v>
      </c>
      <c r="L2173" s="98" t="s">
        <v>7989</v>
      </c>
      <c r="M2173" s="23">
        <v>2520</v>
      </c>
      <c r="N2173" s="23">
        <v>1</v>
      </c>
      <c r="O2173" s="107">
        <v>0</v>
      </c>
      <c r="P2173" s="23">
        <v>180</v>
      </c>
      <c r="Q2173" s="23">
        <v>2</v>
      </c>
      <c r="R2173" s="23">
        <v>2</v>
      </c>
      <c r="S2173" s="23">
        <v>1E-3</v>
      </c>
      <c r="T2173" s="47">
        <v>36.5</v>
      </c>
      <c r="U2173" s="98" t="s">
        <v>1093</v>
      </c>
      <c r="V2173" s="98" t="s">
        <v>3139</v>
      </c>
      <c r="W2173" s="69">
        <f t="shared" si="66"/>
        <v>0.28012838795722661</v>
      </c>
    </row>
    <row r="2174" spans="1:23">
      <c r="A2174">
        <f t="shared" si="67"/>
        <v>2465</v>
      </c>
      <c r="B2174" s="99">
        <v>44408</v>
      </c>
      <c r="C2174" s="23">
        <v>409</v>
      </c>
      <c r="D2174" s="23">
        <v>5</v>
      </c>
      <c r="E2174" s="98" t="s">
        <v>49</v>
      </c>
      <c r="F2174" s="98" t="s">
        <v>948</v>
      </c>
      <c r="G2174" s="98" t="s">
        <v>4120</v>
      </c>
      <c r="H2174" s="98" t="s">
        <v>949</v>
      </c>
      <c r="I2174" s="98" t="s">
        <v>5966</v>
      </c>
      <c r="J2174" s="99">
        <v>46873</v>
      </c>
      <c r="K2174" s="107">
        <v>50000000</v>
      </c>
      <c r="L2174" s="98" t="s">
        <v>7990</v>
      </c>
      <c r="M2174" s="23">
        <v>2520</v>
      </c>
      <c r="N2174" s="23">
        <v>2</v>
      </c>
      <c r="O2174" s="107">
        <v>163500000</v>
      </c>
      <c r="P2174" s="23">
        <v>360</v>
      </c>
      <c r="Q2174" s="23">
        <v>2</v>
      </c>
      <c r="R2174" s="23">
        <v>2</v>
      </c>
      <c r="S2174" s="23">
        <v>1E-3</v>
      </c>
      <c r="T2174" s="47">
        <v>50</v>
      </c>
      <c r="U2174" s="98" t="s">
        <v>957</v>
      </c>
      <c r="V2174" s="98" t="s">
        <v>3139</v>
      </c>
      <c r="W2174" s="69">
        <f t="shared" si="66"/>
        <v>0.38389325537858232</v>
      </c>
    </row>
    <row r="2175" spans="1:23">
      <c r="A2175">
        <f t="shared" si="67"/>
        <v>1734</v>
      </c>
      <c r="B2175" s="99">
        <v>44408</v>
      </c>
      <c r="C2175" s="23">
        <v>410</v>
      </c>
      <c r="D2175" s="23">
        <v>5</v>
      </c>
      <c r="E2175" s="98" t="s">
        <v>49</v>
      </c>
      <c r="F2175" s="98" t="s">
        <v>948</v>
      </c>
      <c r="G2175" s="98" t="s">
        <v>4120</v>
      </c>
      <c r="H2175" s="98" t="s">
        <v>949</v>
      </c>
      <c r="I2175" s="98" t="s">
        <v>5966</v>
      </c>
      <c r="J2175" s="99">
        <v>46142</v>
      </c>
      <c r="K2175" s="107">
        <v>6500000</v>
      </c>
      <c r="L2175" s="98" t="s">
        <v>7991</v>
      </c>
      <c r="M2175" s="23">
        <v>1800</v>
      </c>
      <c r="N2175" s="23">
        <v>1</v>
      </c>
      <c r="O2175" s="107">
        <v>0</v>
      </c>
      <c r="P2175" s="23">
        <v>180</v>
      </c>
      <c r="Q2175" s="23">
        <v>2</v>
      </c>
      <c r="R2175" s="23">
        <v>2</v>
      </c>
      <c r="S2175" s="23">
        <v>1E-3</v>
      </c>
      <c r="T2175" s="47">
        <v>6.5</v>
      </c>
      <c r="U2175" s="98" t="s">
        <v>7965</v>
      </c>
      <c r="V2175" s="98" t="s">
        <v>3139</v>
      </c>
      <c r="W2175" s="69">
        <f t="shared" si="66"/>
        <v>3.5106376319448282E-2</v>
      </c>
    </row>
    <row r="2176" spans="1:23">
      <c r="A2176">
        <f t="shared" si="67"/>
        <v>1008</v>
      </c>
      <c r="B2176" s="99">
        <v>44408</v>
      </c>
      <c r="C2176" s="23">
        <v>411</v>
      </c>
      <c r="D2176" s="23">
        <v>5</v>
      </c>
      <c r="E2176" s="98" t="s">
        <v>49</v>
      </c>
      <c r="F2176" s="98" t="s">
        <v>948</v>
      </c>
      <c r="G2176" s="98" t="s">
        <v>4120</v>
      </c>
      <c r="H2176" s="98" t="s">
        <v>949</v>
      </c>
      <c r="I2176" s="98" t="s">
        <v>6303</v>
      </c>
      <c r="J2176" s="99">
        <v>45416</v>
      </c>
      <c r="K2176" s="107">
        <v>30000000</v>
      </c>
      <c r="L2176" s="98" t="s">
        <v>10427</v>
      </c>
      <c r="M2176" s="23">
        <v>1080</v>
      </c>
      <c r="N2176" s="23">
        <v>1</v>
      </c>
      <c r="O2176" s="107">
        <v>0</v>
      </c>
      <c r="P2176" s="23">
        <v>180</v>
      </c>
      <c r="Q2176" s="23">
        <v>2</v>
      </c>
      <c r="R2176" s="23">
        <v>2</v>
      </c>
      <c r="S2176" s="23">
        <v>1E-3</v>
      </c>
      <c r="T2176" s="47">
        <v>30</v>
      </c>
      <c r="U2176" s="98" t="s">
        <v>7946</v>
      </c>
      <c r="V2176" s="98" t="s">
        <v>3139</v>
      </c>
      <c r="W2176" s="69">
        <f t="shared" si="66"/>
        <v>9.4190117993089892E-2</v>
      </c>
    </row>
    <row r="2177" spans="1:23">
      <c r="A2177">
        <f t="shared" si="67"/>
        <v>1739</v>
      </c>
      <c r="B2177" s="99">
        <v>44408</v>
      </c>
      <c r="C2177" s="23">
        <v>412</v>
      </c>
      <c r="D2177" s="23">
        <v>5</v>
      </c>
      <c r="E2177" s="98" t="s">
        <v>49</v>
      </c>
      <c r="F2177" s="98" t="s">
        <v>948</v>
      </c>
      <c r="G2177" s="98" t="s">
        <v>4120</v>
      </c>
      <c r="H2177" s="98" t="s">
        <v>949</v>
      </c>
      <c r="I2177" s="98" t="s">
        <v>6207</v>
      </c>
      <c r="J2177" s="99">
        <v>46147</v>
      </c>
      <c r="K2177" s="107">
        <v>30000000</v>
      </c>
      <c r="L2177" s="98" t="s">
        <v>10428</v>
      </c>
      <c r="M2177" s="23">
        <v>1800</v>
      </c>
      <c r="N2177" s="23">
        <v>1</v>
      </c>
      <c r="O2177" s="107">
        <v>0</v>
      </c>
      <c r="P2177" s="23">
        <v>180</v>
      </c>
      <c r="Q2177" s="23">
        <v>2</v>
      </c>
      <c r="R2177" s="23">
        <v>2</v>
      </c>
      <c r="S2177" s="23">
        <v>1E-3</v>
      </c>
      <c r="T2177" s="47">
        <v>30</v>
      </c>
      <c r="U2177" s="98" t="s">
        <v>7929</v>
      </c>
      <c r="V2177" s="98" t="s">
        <v>3139</v>
      </c>
      <c r="W2177" s="69">
        <f t="shared" si="66"/>
        <v>0.16249664205355488</v>
      </c>
    </row>
    <row r="2178" spans="1:23">
      <c r="A2178">
        <f t="shared" si="67"/>
        <v>1375</v>
      </c>
      <c r="B2178" s="99">
        <v>44408</v>
      </c>
      <c r="C2178" s="23">
        <v>413</v>
      </c>
      <c r="D2178" s="23">
        <v>5</v>
      </c>
      <c r="E2178" s="98" t="s">
        <v>49</v>
      </c>
      <c r="F2178" s="98" t="s">
        <v>948</v>
      </c>
      <c r="G2178" s="98" t="s">
        <v>4120</v>
      </c>
      <c r="H2178" s="98" t="s">
        <v>949</v>
      </c>
      <c r="I2178" s="98" t="s">
        <v>6503</v>
      </c>
      <c r="J2178" s="99">
        <v>45783</v>
      </c>
      <c r="K2178" s="107">
        <v>10000000</v>
      </c>
      <c r="L2178" s="98" t="s">
        <v>10429</v>
      </c>
      <c r="M2178" s="23">
        <v>1440</v>
      </c>
      <c r="N2178" s="23">
        <v>1</v>
      </c>
      <c r="O2178" s="107">
        <v>0</v>
      </c>
      <c r="P2178" s="23">
        <v>180</v>
      </c>
      <c r="Q2178" s="23">
        <v>2</v>
      </c>
      <c r="R2178" s="23">
        <v>2</v>
      </c>
      <c r="S2178" s="23">
        <v>1E-3</v>
      </c>
      <c r="T2178" s="47">
        <v>10</v>
      </c>
      <c r="U2178" s="98" t="s">
        <v>957</v>
      </c>
      <c r="V2178" s="98" t="s">
        <v>3139</v>
      </c>
      <c r="W2178" s="69">
        <f t="shared" ref="W2178:W2241" si="68">+T2178/SUM($T$2:$T$5848)*A2178</f>
        <v>4.2827847963127844E-2</v>
      </c>
    </row>
    <row r="2179" spans="1:23">
      <c r="A2179">
        <f t="shared" ref="A2179:A2242" si="69">+J2179-B2179</f>
        <v>1740</v>
      </c>
      <c r="B2179" s="99">
        <v>44408</v>
      </c>
      <c r="C2179" s="23">
        <v>414</v>
      </c>
      <c r="D2179" s="23">
        <v>5</v>
      </c>
      <c r="E2179" s="98" t="s">
        <v>49</v>
      </c>
      <c r="F2179" s="98" t="s">
        <v>948</v>
      </c>
      <c r="G2179" s="98" t="s">
        <v>4120</v>
      </c>
      <c r="H2179" s="98" t="s">
        <v>949</v>
      </c>
      <c r="I2179" s="98" t="s">
        <v>6503</v>
      </c>
      <c r="J2179" s="99">
        <v>46148</v>
      </c>
      <c r="K2179" s="107">
        <v>50000000</v>
      </c>
      <c r="L2179" s="98" t="s">
        <v>10430</v>
      </c>
      <c r="M2179" s="23">
        <v>1800</v>
      </c>
      <c r="N2179" s="23">
        <v>1</v>
      </c>
      <c r="O2179" s="107">
        <v>0</v>
      </c>
      <c r="P2179" s="23">
        <v>180</v>
      </c>
      <c r="Q2179" s="23">
        <v>2</v>
      </c>
      <c r="R2179" s="23">
        <v>2</v>
      </c>
      <c r="S2179" s="23">
        <v>1E-3</v>
      </c>
      <c r="T2179" s="47">
        <v>50</v>
      </c>
      <c r="U2179" s="98" t="s">
        <v>1093</v>
      </c>
      <c r="V2179" s="98" t="s">
        <v>3139</v>
      </c>
      <c r="W2179" s="69">
        <f t="shared" si="68"/>
        <v>0.27098347438488163</v>
      </c>
    </row>
    <row r="2180" spans="1:23">
      <c r="A2180">
        <f t="shared" si="69"/>
        <v>2105</v>
      </c>
      <c r="B2180" s="99">
        <v>44408</v>
      </c>
      <c r="C2180" s="23">
        <v>415</v>
      </c>
      <c r="D2180" s="23">
        <v>5</v>
      </c>
      <c r="E2180" s="98" t="s">
        <v>49</v>
      </c>
      <c r="F2180" s="98" t="s">
        <v>948</v>
      </c>
      <c r="G2180" s="98" t="s">
        <v>4120</v>
      </c>
      <c r="H2180" s="98" t="s">
        <v>949</v>
      </c>
      <c r="I2180" s="98" t="s">
        <v>6503</v>
      </c>
      <c r="J2180" s="99">
        <v>46513</v>
      </c>
      <c r="K2180" s="107">
        <v>40000000</v>
      </c>
      <c r="L2180" s="98" t="s">
        <v>10431</v>
      </c>
      <c r="M2180" s="23">
        <v>2160</v>
      </c>
      <c r="N2180" s="23">
        <v>1</v>
      </c>
      <c r="O2180" s="107">
        <v>0</v>
      </c>
      <c r="P2180" s="23">
        <v>180</v>
      </c>
      <c r="Q2180" s="23">
        <v>2</v>
      </c>
      <c r="R2180" s="23">
        <v>2</v>
      </c>
      <c r="S2180" s="23">
        <v>1E-3</v>
      </c>
      <c r="T2180" s="47">
        <v>40</v>
      </c>
      <c r="U2180" s="98" t="s">
        <v>10432</v>
      </c>
      <c r="V2180" s="98" t="s">
        <v>3139</v>
      </c>
      <c r="W2180" s="69">
        <f t="shared" si="68"/>
        <v>0.26226216716329925</v>
      </c>
    </row>
    <row r="2181" spans="1:23">
      <c r="A2181">
        <f t="shared" si="69"/>
        <v>1010</v>
      </c>
      <c r="B2181" s="99">
        <v>44408</v>
      </c>
      <c r="C2181" s="23">
        <v>416</v>
      </c>
      <c r="D2181" s="23">
        <v>5</v>
      </c>
      <c r="E2181" s="98" t="s">
        <v>49</v>
      </c>
      <c r="F2181" s="98" t="s">
        <v>948</v>
      </c>
      <c r="G2181" s="98" t="s">
        <v>4120</v>
      </c>
      <c r="H2181" s="98" t="s">
        <v>949</v>
      </c>
      <c r="I2181" s="98" t="s">
        <v>6503</v>
      </c>
      <c r="J2181" s="99">
        <v>45418</v>
      </c>
      <c r="K2181" s="107">
        <v>20000000</v>
      </c>
      <c r="L2181" s="98" t="s">
        <v>10433</v>
      </c>
      <c r="M2181" s="23">
        <v>1080</v>
      </c>
      <c r="N2181" s="23">
        <v>1</v>
      </c>
      <c r="O2181" s="107">
        <v>0</v>
      </c>
      <c r="P2181" s="23">
        <v>180</v>
      </c>
      <c r="Q2181" s="23">
        <v>2</v>
      </c>
      <c r="R2181" s="23">
        <v>2</v>
      </c>
      <c r="S2181" s="23">
        <v>1E-3</v>
      </c>
      <c r="T2181" s="47">
        <v>20</v>
      </c>
      <c r="U2181" s="98" t="s">
        <v>7919</v>
      </c>
      <c r="V2181" s="98" t="s">
        <v>3139</v>
      </c>
      <c r="W2181" s="69">
        <f t="shared" si="68"/>
        <v>6.2918002098558731E-2</v>
      </c>
    </row>
    <row r="2182" spans="1:23">
      <c r="A2182">
        <f t="shared" si="69"/>
        <v>1741</v>
      </c>
      <c r="B2182" s="99">
        <v>44408</v>
      </c>
      <c r="C2182" s="23">
        <v>417</v>
      </c>
      <c r="D2182" s="23">
        <v>5</v>
      </c>
      <c r="E2182" s="98" t="s">
        <v>49</v>
      </c>
      <c r="F2182" s="98" t="s">
        <v>948</v>
      </c>
      <c r="G2182" s="98" t="s">
        <v>4120</v>
      </c>
      <c r="H2182" s="98" t="s">
        <v>949</v>
      </c>
      <c r="I2182" s="98" t="s">
        <v>6374</v>
      </c>
      <c r="J2182" s="99">
        <v>46149</v>
      </c>
      <c r="K2182" s="107">
        <v>50000000</v>
      </c>
      <c r="L2182" s="98" t="s">
        <v>10434</v>
      </c>
      <c r="M2182" s="23">
        <v>1800</v>
      </c>
      <c r="N2182" s="23">
        <v>1</v>
      </c>
      <c r="O2182" s="107">
        <v>0</v>
      </c>
      <c r="P2182" s="23">
        <v>180</v>
      </c>
      <c r="Q2182" s="23">
        <v>2</v>
      </c>
      <c r="R2182" s="23">
        <v>2</v>
      </c>
      <c r="S2182" s="23">
        <v>1.9699999999999999E-2</v>
      </c>
      <c r="T2182" s="47">
        <v>50</v>
      </c>
      <c r="U2182" s="98" t="s">
        <v>7923</v>
      </c>
      <c r="V2182" s="98" t="s">
        <v>3139</v>
      </c>
      <c r="W2182" s="69">
        <f t="shared" si="68"/>
        <v>0.27113921201383845</v>
      </c>
    </row>
    <row r="2183" spans="1:23">
      <c r="A2183">
        <f t="shared" si="69"/>
        <v>1011</v>
      </c>
      <c r="B2183" s="99">
        <v>44408</v>
      </c>
      <c r="C2183" s="23">
        <v>418</v>
      </c>
      <c r="D2183" s="23">
        <v>5</v>
      </c>
      <c r="E2183" s="98" t="s">
        <v>49</v>
      </c>
      <c r="F2183" s="98" t="s">
        <v>948</v>
      </c>
      <c r="G2183" s="98" t="s">
        <v>4120</v>
      </c>
      <c r="H2183" s="98" t="s">
        <v>949</v>
      </c>
      <c r="I2183" s="98" t="s">
        <v>6374</v>
      </c>
      <c r="J2183" s="99">
        <v>45419</v>
      </c>
      <c r="K2183" s="107">
        <v>12000000</v>
      </c>
      <c r="L2183" s="98" t="s">
        <v>10435</v>
      </c>
      <c r="M2183" s="23">
        <v>1080</v>
      </c>
      <c r="N2183" s="23">
        <v>1</v>
      </c>
      <c r="O2183" s="107">
        <v>0</v>
      </c>
      <c r="P2183" s="23">
        <v>180</v>
      </c>
      <c r="Q2183" s="23">
        <v>2</v>
      </c>
      <c r="R2183" s="23">
        <v>2</v>
      </c>
      <c r="S2183" s="23">
        <v>1E-3</v>
      </c>
      <c r="T2183" s="47">
        <v>12</v>
      </c>
      <c r="U2183" s="98" t="s">
        <v>7835</v>
      </c>
      <c r="V2183" s="98" t="s">
        <v>3139</v>
      </c>
      <c r="W2183" s="69">
        <f t="shared" si="68"/>
        <v>3.7788178290084871E-2</v>
      </c>
    </row>
    <row r="2184" spans="1:23">
      <c r="A2184">
        <f t="shared" si="69"/>
        <v>1745</v>
      </c>
      <c r="B2184" s="99">
        <v>44408</v>
      </c>
      <c r="C2184" s="23">
        <v>419</v>
      </c>
      <c r="D2184" s="23">
        <v>5</v>
      </c>
      <c r="E2184" s="98" t="s">
        <v>49</v>
      </c>
      <c r="F2184" s="98" t="s">
        <v>948</v>
      </c>
      <c r="G2184" s="98" t="s">
        <v>4120</v>
      </c>
      <c r="H2184" s="98" t="s">
        <v>949</v>
      </c>
      <c r="I2184" s="98" t="s">
        <v>6091</v>
      </c>
      <c r="J2184" s="99">
        <v>46153</v>
      </c>
      <c r="K2184" s="107">
        <v>20000000</v>
      </c>
      <c r="L2184" s="98" t="s">
        <v>10436</v>
      </c>
      <c r="M2184" s="23">
        <v>1800</v>
      </c>
      <c r="N2184" s="23">
        <v>1</v>
      </c>
      <c r="O2184" s="107">
        <v>0</v>
      </c>
      <c r="P2184" s="23">
        <v>180</v>
      </c>
      <c r="Q2184" s="23">
        <v>2</v>
      </c>
      <c r="R2184" s="23">
        <v>2</v>
      </c>
      <c r="S2184" s="23">
        <v>1E-3</v>
      </c>
      <c r="T2184" s="47">
        <v>20</v>
      </c>
      <c r="U2184" s="98" t="s">
        <v>1093</v>
      </c>
      <c r="V2184" s="98" t="s">
        <v>3139</v>
      </c>
      <c r="W2184" s="69">
        <f t="shared" si="68"/>
        <v>0.10870486501186631</v>
      </c>
    </row>
    <row r="2185" spans="1:23">
      <c r="A2185">
        <f t="shared" si="69"/>
        <v>2841</v>
      </c>
      <c r="B2185" s="99">
        <v>44408</v>
      </c>
      <c r="C2185" s="23">
        <v>420</v>
      </c>
      <c r="D2185" s="23">
        <v>5</v>
      </c>
      <c r="E2185" s="98" t="s">
        <v>49</v>
      </c>
      <c r="F2185" s="98" t="s">
        <v>948</v>
      </c>
      <c r="G2185" s="98" t="s">
        <v>4120</v>
      </c>
      <c r="H2185" s="98" t="s">
        <v>949</v>
      </c>
      <c r="I2185" s="98" t="s">
        <v>6091</v>
      </c>
      <c r="J2185" s="99">
        <v>47249</v>
      </c>
      <c r="K2185" s="107">
        <v>35000000</v>
      </c>
      <c r="L2185" s="98" t="s">
        <v>10437</v>
      </c>
      <c r="M2185" s="23">
        <v>2880</v>
      </c>
      <c r="N2185" s="23">
        <v>1</v>
      </c>
      <c r="O2185" s="107">
        <v>0</v>
      </c>
      <c r="P2185" s="23">
        <v>180</v>
      </c>
      <c r="Q2185" s="23">
        <v>2</v>
      </c>
      <c r="R2185" s="23">
        <v>2</v>
      </c>
      <c r="S2185" s="23">
        <v>1E-3</v>
      </c>
      <c r="T2185" s="47">
        <v>35</v>
      </c>
      <c r="U2185" s="98" t="s">
        <v>1027</v>
      </c>
      <c r="V2185" s="98" t="s">
        <v>3139</v>
      </c>
      <c r="W2185" s="69">
        <f t="shared" si="68"/>
        <v>0.30971542270644487</v>
      </c>
    </row>
    <row r="2186" spans="1:23">
      <c r="A2186">
        <f t="shared" si="69"/>
        <v>2111</v>
      </c>
      <c r="B2186" s="99">
        <v>44408</v>
      </c>
      <c r="C2186" s="23">
        <v>421</v>
      </c>
      <c r="D2186" s="23">
        <v>5</v>
      </c>
      <c r="E2186" s="98" t="s">
        <v>49</v>
      </c>
      <c r="F2186" s="98" t="s">
        <v>948</v>
      </c>
      <c r="G2186" s="98" t="s">
        <v>4120</v>
      </c>
      <c r="H2186" s="98" t="s">
        <v>949</v>
      </c>
      <c r="I2186" s="98" t="s">
        <v>5971</v>
      </c>
      <c r="J2186" s="99">
        <v>46519</v>
      </c>
      <c r="K2186" s="107">
        <v>14000000</v>
      </c>
      <c r="L2186" s="98" t="s">
        <v>10438</v>
      </c>
      <c r="M2186" s="23">
        <v>2160</v>
      </c>
      <c r="N2186" s="23">
        <v>1</v>
      </c>
      <c r="O2186" s="107">
        <v>0</v>
      </c>
      <c r="P2186" s="23">
        <v>180</v>
      </c>
      <c r="Q2186" s="23">
        <v>2</v>
      </c>
      <c r="R2186" s="23">
        <v>2</v>
      </c>
      <c r="S2186" s="23">
        <v>1E-3</v>
      </c>
      <c r="T2186" s="47">
        <v>14</v>
      </c>
      <c r="U2186" s="98" t="s">
        <v>10439</v>
      </c>
      <c r="V2186" s="98" t="s">
        <v>3139</v>
      </c>
      <c r="W2186" s="69">
        <f t="shared" si="68"/>
        <v>9.2053397723802208E-2</v>
      </c>
    </row>
    <row r="2187" spans="1:23">
      <c r="A2187">
        <f t="shared" si="69"/>
        <v>2111</v>
      </c>
      <c r="B2187" s="99">
        <v>44408</v>
      </c>
      <c r="C2187" s="23">
        <v>422</v>
      </c>
      <c r="D2187" s="23">
        <v>5</v>
      </c>
      <c r="E2187" s="98" t="s">
        <v>49</v>
      </c>
      <c r="F2187" s="98" t="s">
        <v>948</v>
      </c>
      <c r="G2187" s="98" t="s">
        <v>4120</v>
      </c>
      <c r="H2187" s="98" t="s">
        <v>949</v>
      </c>
      <c r="I2187" s="98" t="s">
        <v>5971</v>
      </c>
      <c r="J2187" s="99">
        <v>46519</v>
      </c>
      <c r="K2187" s="107">
        <v>6000000</v>
      </c>
      <c r="L2187" s="98" t="s">
        <v>10440</v>
      </c>
      <c r="M2187" s="23">
        <v>2160</v>
      </c>
      <c r="N2187" s="23">
        <v>1</v>
      </c>
      <c r="O2187" s="107">
        <v>0</v>
      </c>
      <c r="P2187" s="23">
        <v>180</v>
      </c>
      <c r="Q2187" s="23">
        <v>2</v>
      </c>
      <c r="R2187" s="23">
        <v>2</v>
      </c>
      <c r="S2187" s="23">
        <v>1E-3</v>
      </c>
      <c r="T2187" s="47">
        <v>6</v>
      </c>
      <c r="U2187" s="98" t="s">
        <v>10441</v>
      </c>
      <c r="V2187" s="98" t="s">
        <v>3139</v>
      </c>
      <c r="W2187" s="69">
        <f t="shared" si="68"/>
        <v>3.9451456167343801E-2</v>
      </c>
    </row>
    <row r="2188" spans="1:23">
      <c r="A2188">
        <f t="shared" si="69"/>
        <v>2478</v>
      </c>
      <c r="B2188" s="99">
        <v>44408</v>
      </c>
      <c r="C2188" s="23">
        <v>423</v>
      </c>
      <c r="D2188" s="23">
        <v>5</v>
      </c>
      <c r="E2188" s="98" t="s">
        <v>49</v>
      </c>
      <c r="F2188" s="98" t="s">
        <v>948</v>
      </c>
      <c r="G2188" s="98" t="s">
        <v>4120</v>
      </c>
      <c r="H2188" s="98" t="s">
        <v>949</v>
      </c>
      <c r="I2188" s="98" t="s">
        <v>6799</v>
      </c>
      <c r="J2188" s="99">
        <v>46886</v>
      </c>
      <c r="K2188" s="107">
        <v>40000000</v>
      </c>
      <c r="L2188" s="98" t="s">
        <v>10442</v>
      </c>
      <c r="M2188" s="23">
        <v>2520</v>
      </c>
      <c r="N2188" s="23">
        <v>1</v>
      </c>
      <c r="O2188" s="107">
        <v>0</v>
      </c>
      <c r="P2188" s="23">
        <v>180</v>
      </c>
      <c r="Q2188" s="23">
        <v>2</v>
      </c>
      <c r="R2188" s="23">
        <v>2</v>
      </c>
      <c r="S2188" s="23">
        <v>1E-3</v>
      </c>
      <c r="T2188" s="47">
        <v>40</v>
      </c>
      <c r="U2188" s="98" t="s">
        <v>10441</v>
      </c>
      <c r="V2188" s="98" t="s">
        <v>3139</v>
      </c>
      <c r="W2188" s="69">
        <f t="shared" si="68"/>
        <v>0.3087342756440169</v>
      </c>
    </row>
    <row r="2189" spans="1:23">
      <c r="A2189">
        <f t="shared" si="69"/>
        <v>2478</v>
      </c>
      <c r="B2189" s="99">
        <v>44408</v>
      </c>
      <c r="C2189" s="23">
        <v>424</v>
      </c>
      <c r="D2189" s="23">
        <v>5</v>
      </c>
      <c r="E2189" s="98" t="s">
        <v>49</v>
      </c>
      <c r="F2189" s="98" t="s">
        <v>948</v>
      </c>
      <c r="G2189" s="98" t="s">
        <v>4120</v>
      </c>
      <c r="H2189" s="98" t="s">
        <v>949</v>
      </c>
      <c r="I2189" s="98" t="s">
        <v>6799</v>
      </c>
      <c r="J2189" s="99">
        <v>46886</v>
      </c>
      <c r="K2189" s="107">
        <v>40000000</v>
      </c>
      <c r="L2189" s="98" t="s">
        <v>10443</v>
      </c>
      <c r="M2189" s="23">
        <v>2520</v>
      </c>
      <c r="N2189" s="23">
        <v>1</v>
      </c>
      <c r="O2189" s="107">
        <v>0</v>
      </c>
      <c r="P2189" s="23">
        <v>180</v>
      </c>
      <c r="Q2189" s="23">
        <v>2</v>
      </c>
      <c r="R2189" s="23">
        <v>2</v>
      </c>
      <c r="S2189" s="23">
        <v>1E-3</v>
      </c>
      <c r="T2189" s="47">
        <v>40</v>
      </c>
      <c r="U2189" s="98" t="s">
        <v>973</v>
      </c>
      <c r="V2189" s="98" t="s">
        <v>3139</v>
      </c>
      <c r="W2189" s="69">
        <f t="shared" si="68"/>
        <v>0.3087342756440169</v>
      </c>
    </row>
    <row r="2190" spans="1:23">
      <c r="A2190">
        <f t="shared" si="69"/>
        <v>2112</v>
      </c>
      <c r="B2190" s="99">
        <v>44408</v>
      </c>
      <c r="C2190" s="23">
        <v>425</v>
      </c>
      <c r="D2190" s="23">
        <v>5</v>
      </c>
      <c r="E2190" s="98" t="s">
        <v>49</v>
      </c>
      <c r="F2190" s="98" t="s">
        <v>948</v>
      </c>
      <c r="G2190" s="98" t="s">
        <v>4120</v>
      </c>
      <c r="H2190" s="98" t="s">
        <v>949</v>
      </c>
      <c r="I2190" s="98" t="s">
        <v>6799</v>
      </c>
      <c r="J2190" s="99">
        <v>46520</v>
      </c>
      <c r="K2190" s="107">
        <v>30000000</v>
      </c>
      <c r="L2190" s="98" t="s">
        <v>10444</v>
      </c>
      <c r="M2190" s="23">
        <v>2160</v>
      </c>
      <c r="N2190" s="23">
        <v>1</v>
      </c>
      <c r="O2190" s="107">
        <v>0</v>
      </c>
      <c r="P2190" s="23">
        <v>180</v>
      </c>
      <c r="Q2190" s="23">
        <v>2</v>
      </c>
      <c r="R2190" s="23">
        <v>2</v>
      </c>
      <c r="S2190" s="23">
        <v>1E-3</v>
      </c>
      <c r="T2190" s="47">
        <v>30</v>
      </c>
      <c r="U2190" s="98" t="s">
        <v>10432</v>
      </c>
      <c r="V2190" s="98" t="s">
        <v>3139</v>
      </c>
      <c r="W2190" s="69">
        <f t="shared" si="68"/>
        <v>0.19735072341409313</v>
      </c>
    </row>
    <row r="2191" spans="1:23">
      <c r="A2191">
        <f t="shared" si="69"/>
        <v>1748</v>
      </c>
      <c r="B2191" s="99">
        <v>44408</v>
      </c>
      <c r="C2191" s="23">
        <v>426</v>
      </c>
      <c r="D2191" s="23">
        <v>5</v>
      </c>
      <c r="E2191" s="98" t="s">
        <v>49</v>
      </c>
      <c r="F2191" s="98" t="s">
        <v>948</v>
      </c>
      <c r="G2191" s="98" t="s">
        <v>4120</v>
      </c>
      <c r="H2191" s="98" t="s">
        <v>949</v>
      </c>
      <c r="I2191" s="98" t="s">
        <v>6430</v>
      </c>
      <c r="J2191" s="99">
        <v>46156</v>
      </c>
      <c r="K2191" s="107">
        <v>10000000</v>
      </c>
      <c r="L2191" s="98" t="s">
        <v>10445</v>
      </c>
      <c r="M2191" s="23">
        <v>1800</v>
      </c>
      <c r="N2191" s="23">
        <v>1</v>
      </c>
      <c r="O2191" s="107">
        <v>0</v>
      </c>
      <c r="P2191" s="23">
        <v>180</v>
      </c>
      <c r="Q2191" s="23">
        <v>2</v>
      </c>
      <c r="R2191" s="23">
        <v>2</v>
      </c>
      <c r="S2191" s="23">
        <v>1E-3</v>
      </c>
      <c r="T2191" s="47">
        <v>10</v>
      </c>
      <c r="U2191" s="98" t="s">
        <v>957</v>
      </c>
      <c r="V2191" s="98" t="s">
        <v>3139</v>
      </c>
      <c r="W2191" s="69">
        <f t="shared" si="68"/>
        <v>5.4445875083307255E-2</v>
      </c>
    </row>
    <row r="2192" spans="1:23">
      <c r="A2192">
        <f t="shared" si="69"/>
        <v>1022</v>
      </c>
      <c r="B2192" s="99">
        <v>44408</v>
      </c>
      <c r="C2192" s="23">
        <v>427</v>
      </c>
      <c r="D2192" s="23">
        <v>5</v>
      </c>
      <c r="E2192" s="98" t="s">
        <v>49</v>
      </c>
      <c r="F2192" s="98" t="s">
        <v>948</v>
      </c>
      <c r="G2192" s="98" t="s">
        <v>4120</v>
      </c>
      <c r="H2192" s="98" t="s">
        <v>949</v>
      </c>
      <c r="I2192" s="98" t="s">
        <v>5973</v>
      </c>
      <c r="J2192" s="99">
        <v>45430</v>
      </c>
      <c r="K2192" s="107">
        <v>10000000</v>
      </c>
      <c r="L2192" s="98" t="s">
        <v>10446</v>
      </c>
      <c r="M2192" s="23">
        <v>1080</v>
      </c>
      <c r="N2192" s="23">
        <v>1</v>
      </c>
      <c r="O2192" s="107">
        <v>0</v>
      </c>
      <c r="P2192" s="23">
        <v>180</v>
      </c>
      <c r="Q2192" s="23">
        <v>2</v>
      </c>
      <c r="R2192" s="23">
        <v>2</v>
      </c>
      <c r="S2192" s="23">
        <v>1E-3</v>
      </c>
      <c r="T2192" s="47">
        <v>10</v>
      </c>
      <c r="U2192" s="98" t="s">
        <v>1093</v>
      </c>
      <c r="V2192" s="98" t="s">
        <v>3139</v>
      </c>
      <c r="W2192" s="69">
        <f t="shared" si="68"/>
        <v>3.1832771358775755E-2</v>
      </c>
    </row>
    <row r="2193" spans="1:23">
      <c r="A2193">
        <f t="shared" si="69"/>
        <v>1753</v>
      </c>
      <c r="B2193" s="99">
        <v>44408</v>
      </c>
      <c r="C2193" s="23">
        <v>428</v>
      </c>
      <c r="D2193" s="23">
        <v>5</v>
      </c>
      <c r="E2193" s="98" t="s">
        <v>49</v>
      </c>
      <c r="F2193" s="98" t="s">
        <v>948</v>
      </c>
      <c r="G2193" s="98" t="s">
        <v>4120</v>
      </c>
      <c r="H2193" s="98" t="s">
        <v>949</v>
      </c>
      <c r="I2193" s="98" t="s">
        <v>6093</v>
      </c>
      <c r="J2193" s="99">
        <v>46161</v>
      </c>
      <c r="K2193" s="107">
        <v>30000000</v>
      </c>
      <c r="L2193" s="98" t="s">
        <v>10447</v>
      </c>
      <c r="M2193" s="23">
        <v>1800</v>
      </c>
      <c r="N2193" s="23">
        <v>1</v>
      </c>
      <c r="O2193" s="107">
        <v>0</v>
      </c>
      <c r="P2193" s="23">
        <v>360</v>
      </c>
      <c r="Q2193" s="23">
        <v>2</v>
      </c>
      <c r="R2193" s="23">
        <v>2</v>
      </c>
      <c r="S2193" s="23">
        <v>1E-3</v>
      </c>
      <c r="T2193" s="47">
        <v>30</v>
      </c>
      <c r="U2193" s="98" t="s">
        <v>957</v>
      </c>
      <c r="V2193" s="98" t="s">
        <v>3139</v>
      </c>
      <c r="W2193" s="69">
        <f t="shared" si="68"/>
        <v>0.16380483813679225</v>
      </c>
    </row>
    <row r="2194" spans="1:23">
      <c r="A2194">
        <f t="shared" si="69"/>
        <v>1753</v>
      </c>
      <c r="B2194" s="99">
        <v>44408</v>
      </c>
      <c r="C2194" s="23">
        <v>429</v>
      </c>
      <c r="D2194" s="23">
        <v>5</v>
      </c>
      <c r="E2194" s="98" t="s">
        <v>49</v>
      </c>
      <c r="F2194" s="98" t="s">
        <v>948</v>
      </c>
      <c r="G2194" s="98" t="s">
        <v>4120</v>
      </c>
      <c r="H2194" s="98" t="s">
        <v>949</v>
      </c>
      <c r="I2194" s="98" t="s">
        <v>6093</v>
      </c>
      <c r="J2194" s="99">
        <v>46161</v>
      </c>
      <c r="K2194" s="107">
        <v>15000000</v>
      </c>
      <c r="L2194" s="98" t="s">
        <v>10448</v>
      </c>
      <c r="M2194" s="23">
        <v>1800</v>
      </c>
      <c r="N2194" s="23">
        <v>1</v>
      </c>
      <c r="O2194" s="107">
        <v>0</v>
      </c>
      <c r="P2194" s="23">
        <v>180</v>
      </c>
      <c r="Q2194" s="23">
        <v>2</v>
      </c>
      <c r="R2194" s="23">
        <v>2</v>
      </c>
      <c r="S2194" s="23">
        <v>2.8420000000000001E-2</v>
      </c>
      <c r="T2194" s="47">
        <v>15</v>
      </c>
      <c r="U2194" s="98" t="s">
        <v>7942</v>
      </c>
      <c r="V2194" s="98" t="s">
        <v>3139</v>
      </c>
      <c r="W2194" s="69">
        <f t="shared" si="68"/>
        <v>8.1902419068396126E-2</v>
      </c>
    </row>
    <row r="2195" spans="1:23">
      <c r="A2195">
        <f t="shared" si="69"/>
        <v>1754</v>
      </c>
      <c r="B2195" s="99">
        <v>44408</v>
      </c>
      <c r="C2195" s="23">
        <v>430</v>
      </c>
      <c r="D2195" s="23">
        <v>5</v>
      </c>
      <c r="E2195" s="98" t="s">
        <v>49</v>
      </c>
      <c r="F2195" s="98" t="s">
        <v>948</v>
      </c>
      <c r="G2195" s="98" t="s">
        <v>4120</v>
      </c>
      <c r="H2195" s="98" t="s">
        <v>949</v>
      </c>
      <c r="I2195" s="98" t="s">
        <v>6796</v>
      </c>
      <c r="J2195" s="99">
        <v>46162</v>
      </c>
      <c r="K2195" s="107">
        <v>10000000</v>
      </c>
      <c r="L2195" s="98" t="s">
        <v>10449</v>
      </c>
      <c r="M2195" s="23">
        <v>1800</v>
      </c>
      <c r="N2195" s="23">
        <v>1</v>
      </c>
      <c r="O2195" s="107">
        <v>0</v>
      </c>
      <c r="P2195" s="23">
        <v>180</v>
      </c>
      <c r="Q2195" s="23">
        <v>2</v>
      </c>
      <c r="R2195" s="23">
        <v>2</v>
      </c>
      <c r="S2195" s="23">
        <v>1E-3</v>
      </c>
      <c r="T2195" s="47">
        <v>10</v>
      </c>
      <c r="U2195" s="98" t="s">
        <v>7965</v>
      </c>
      <c r="V2195" s="98" t="s">
        <v>3139</v>
      </c>
      <c r="W2195" s="69">
        <f t="shared" si="68"/>
        <v>5.4632760238055446E-2</v>
      </c>
    </row>
    <row r="2196" spans="1:23">
      <c r="A2196">
        <f t="shared" si="69"/>
        <v>2851</v>
      </c>
      <c r="B2196" s="99">
        <v>44408</v>
      </c>
      <c r="C2196" s="23">
        <v>431</v>
      </c>
      <c r="D2196" s="23">
        <v>5</v>
      </c>
      <c r="E2196" s="98" t="s">
        <v>49</v>
      </c>
      <c r="F2196" s="98" t="s">
        <v>948</v>
      </c>
      <c r="G2196" s="98" t="s">
        <v>4120</v>
      </c>
      <c r="H2196" s="98" t="s">
        <v>949</v>
      </c>
      <c r="I2196" s="98" t="s">
        <v>5988</v>
      </c>
      <c r="J2196" s="99">
        <v>47259</v>
      </c>
      <c r="K2196" s="107">
        <v>120000000</v>
      </c>
      <c r="L2196" s="98" t="s">
        <v>10450</v>
      </c>
      <c r="M2196" s="23">
        <v>2880</v>
      </c>
      <c r="N2196" s="23">
        <v>2</v>
      </c>
      <c r="O2196" s="107">
        <v>246400000</v>
      </c>
      <c r="P2196" s="23">
        <v>180</v>
      </c>
      <c r="Q2196" s="23">
        <v>2</v>
      </c>
      <c r="R2196" s="23">
        <v>2</v>
      </c>
      <c r="S2196" s="23">
        <v>1E-3</v>
      </c>
      <c r="T2196" s="47">
        <v>120</v>
      </c>
      <c r="U2196" s="98" t="s">
        <v>1027</v>
      </c>
      <c r="V2196" s="98" t="s">
        <v>3139</v>
      </c>
      <c r="W2196" s="69">
        <f t="shared" si="68"/>
        <v>1.0656191523742036</v>
      </c>
    </row>
    <row r="2197" spans="1:23">
      <c r="A2197">
        <f t="shared" si="69"/>
        <v>2851</v>
      </c>
      <c r="B2197" s="99">
        <v>44408</v>
      </c>
      <c r="C2197" s="23">
        <v>432</v>
      </c>
      <c r="D2197" s="23">
        <v>5</v>
      </c>
      <c r="E2197" s="98" t="s">
        <v>49</v>
      </c>
      <c r="F2197" s="98" t="s">
        <v>948</v>
      </c>
      <c r="G2197" s="98" t="s">
        <v>4120</v>
      </c>
      <c r="H2197" s="98" t="s">
        <v>949</v>
      </c>
      <c r="I2197" s="98" t="s">
        <v>5988</v>
      </c>
      <c r="J2197" s="99">
        <v>47259</v>
      </c>
      <c r="K2197" s="107">
        <v>80000000</v>
      </c>
      <c r="L2197" s="98" t="s">
        <v>10451</v>
      </c>
      <c r="M2197" s="23">
        <v>2880</v>
      </c>
      <c r="N2197" s="23">
        <v>2</v>
      </c>
      <c r="O2197" s="107">
        <v>195800000</v>
      </c>
      <c r="P2197" s="23">
        <v>180</v>
      </c>
      <c r="Q2197" s="23">
        <v>2</v>
      </c>
      <c r="R2197" s="23">
        <v>2</v>
      </c>
      <c r="S2197" s="23">
        <v>1E-3</v>
      </c>
      <c r="T2197" s="47">
        <v>80</v>
      </c>
      <c r="U2197" s="98" t="s">
        <v>1027</v>
      </c>
      <c r="V2197" s="98" t="s">
        <v>3139</v>
      </c>
      <c r="W2197" s="69">
        <f t="shared" si="68"/>
        <v>0.71041276824946897</v>
      </c>
    </row>
    <row r="2198" spans="1:23">
      <c r="A2198">
        <f t="shared" si="69"/>
        <v>1758</v>
      </c>
      <c r="B2198" s="99">
        <v>44408</v>
      </c>
      <c r="C2198" s="23">
        <v>433</v>
      </c>
      <c r="D2198" s="23">
        <v>5</v>
      </c>
      <c r="E2198" s="98" t="s">
        <v>49</v>
      </c>
      <c r="F2198" s="98" t="s">
        <v>948</v>
      </c>
      <c r="G2198" s="98" t="s">
        <v>4120</v>
      </c>
      <c r="H2198" s="98" t="s">
        <v>949</v>
      </c>
      <c r="I2198" s="98" t="s">
        <v>5975</v>
      </c>
      <c r="J2198" s="99">
        <v>46166</v>
      </c>
      <c r="K2198" s="107">
        <v>40000000</v>
      </c>
      <c r="L2198" s="98" t="s">
        <v>10452</v>
      </c>
      <c r="M2198" s="23">
        <v>1800</v>
      </c>
      <c r="N2198" s="23">
        <v>2</v>
      </c>
      <c r="O2198" s="107">
        <v>108818447</v>
      </c>
      <c r="P2198" s="23">
        <v>180</v>
      </c>
      <c r="Q2198" s="23">
        <v>2</v>
      </c>
      <c r="R2198" s="23">
        <v>2</v>
      </c>
      <c r="S2198" s="23">
        <v>1E-3</v>
      </c>
      <c r="T2198" s="47">
        <v>40</v>
      </c>
      <c r="U2198" s="98" t="s">
        <v>7923</v>
      </c>
      <c r="V2198" s="98" t="s">
        <v>3139</v>
      </c>
      <c r="W2198" s="69">
        <f t="shared" si="68"/>
        <v>0.21902940136488364</v>
      </c>
    </row>
    <row r="2199" spans="1:23">
      <c r="A2199">
        <f t="shared" si="69"/>
        <v>1028</v>
      </c>
      <c r="B2199" s="99">
        <v>44408</v>
      </c>
      <c r="C2199" s="23">
        <v>434</v>
      </c>
      <c r="D2199" s="23">
        <v>5</v>
      </c>
      <c r="E2199" s="98" t="s">
        <v>49</v>
      </c>
      <c r="F2199" s="98" t="s">
        <v>948</v>
      </c>
      <c r="G2199" s="98" t="s">
        <v>4120</v>
      </c>
      <c r="H2199" s="98" t="s">
        <v>949</v>
      </c>
      <c r="I2199" s="98" t="s">
        <v>5975</v>
      </c>
      <c r="J2199" s="99">
        <v>45436</v>
      </c>
      <c r="K2199" s="107">
        <v>5000000</v>
      </c>
      <c r="L2199" s="98" t="s">
        <v>10453</v>
      </c>
      <c r="M2199" s="23">
        <v>1080</v>
      </c>
      <c r="N2199" s="23">
        <v>1</v>
      </c>
      <c r="O2199" s="107">
        <v>0</v>
      </c>
      <c r="P2199" s="23">
        <v>360</v>
      </c>
      <c r="Q2199" s="23">
        <v>2</v>
      </c>
      <c r="R2199" s="23">
        <v>2</v>
      </c>
      <c r="S2199" s="23">
        <v>1E-3</v>
      </c>
      <c r="T2199" s="47">
        <v>5</v>
      </c>
      <c r="U2199" s="98" t="s">
        <v>7919</v>
      </c>
      <c r="V2199" s="98" t="s">
        <v>3139</v>
      </c>
      <c r="W2199" s="69">
        <f t="shared" si="68"/>
        <v>1.6009828256761973E-2</v>
      </c>
    </row>
    <row r="2200" spans="1:23">
      <c r="A2200">
        <f t="shared" si="69"/>
        <v>1028</v>
      </c>
      <c r="B2200" s="99">
        <v>44408</v>
      </c>
      <c r="C2200" s="23">
        <v>435</v>
      </c>
      <c r="D2200" s="23">
        <v>5</v>
      </c>
      <c r="E2200" s="98" t="s">
        <v>49</v>
      </c>
      <c r="F2200" s="98" t="s">
        <v>948</v>
      </c>
      <c r="G2200" s="98" t="s">
        <v>4120</v>
      </c>
      <c r="H2200" s="98" t="s">
        <v>949</v>
      </c>
      <c r="I2200" s="98" t="s">
        <v>5975</v>
      </c>
      <c r="J2200" s="99">
        <v>45436</v>
      </c>
      <c r="K2200" s="107">
        <v>20000000</v>
      </c>
      <c r="L2200" s="98" t="s">
        <v>10454</v>
      </c>
      <c r="M2200" s="23">
        <v>1080</v>
      </c>
      <c r="N2200" s="23">
        <v>1</v>
      </c>
      <c r="O2200" s="107">
        <v>0</v>
      </c>
      <c r="P2200" s="23">
        <v>360</v>
      </c>
      <c r="Q2200" s="23">
        <v>2</v>
      </c>
      <c r="R2200" s="23">
        <v>2</v>
      </c>
      <c r="S2200" s="23">
        <v>1E-3</v>
      </c>
      <c r="T2200" s="47">
        <v>20</v>
      </c>
      <c r="U2200" s="98" t="s">
        <v>7919</v>
      </c>
      <c r="V2200" s="98" t="s">
        <v>3139</v>
      </c>
      <c r="W2200" s="69">
        <f t="shared" si="68"/>
        <v>6.4039313027047892E-2</v>
      </c>
    </row>
    <row r="2201" spans="1:23">
      <c r="A2201">
        <f t="shared" si="69"/>
        <v>1758</v>
      </c>
      <c r="B2201" s="99">
        <v>44408</v>
      </c>
      <c r="C2201" s="23">
        <v>436</v>
      </c>
      <c r="D2201" s="23">
        <v>5</v>
      </c>
      <c r="E2201" s="98" t="s">
        <v>49</v>
      </c>
      <c r="F2201" s="98" t="s">
        <v>948</v>
      </c>
      <c r="G2201" s="98" t="s">
        <v>4120</v>
      </c>
      <c r="H2201" s="98" t="s">
        <v>949</v>
      </c>
      <c r="I2201" s="98" t="s">
        <v>5975</v>
      </c>
      <c r="J2201" s="99">
        <v>46166</v>
      </c>
      <c r="K2201" s="107">
        <v>9000000</v>
      </c>
      <c r="L2201" s="98" t="s">
        <v>10455</v>
      </c>
      <c r="M2201" s="23">
        <v>1800</v>
      </c>
      <c r="N2201" s="23">
        <v>1</v>
      </c>
      <c r="O2201" s="107">
        <v>0</v>
      </c>
      <c r="P2201" s="23">
        <v>180</v>
      </c>
      <c r="Q2201" s="23">
        <v>2</v>
      </c>
      <c r="R2201" s="23">
        <v>2</v>
      </c>
      <c r="S2201" s="23">
        <v>1E-3</v>
      </c>
      <c r="T2201" s="47">
        <v>9</v>
      </c>
      <c r="U2201" s="98" t="s">
        <v>1093</v>
      </c>
      <c r="V2201" s="98" t="s">
        <v>3139</v>
      </c>
      <c r="W2201" s="69">
        <f t="shared" si="68"/>
        <v>4.9281615307098812E-2</v>
      </c>
    </row>
    <row r="2202" spans="1:23">
      <c r="A2202">
        <f t="shared" si="69"/>
        <v>1393</v>
      </c>
      <c r="B2202" s="99">
        <v>44408</v>
      </c>
      <c r="C2202" s="23">
        <v>437</v>
      </c>
      <c r="D2202" s="23">
        <v>5</v>
      </c>
      <c r="E2202" s="98" t="s">
        <v>49</v>
      </c>
      <c r="F2202" s="98" t="s">
        <v>948</v>
      </c>
      <c r="G2202" s="98" t="s">
        <v>4120</v>
      </c>
      <c r="H2202" s="98" t="s">
        <v>949</v>
      </c>
      <c r="I2202" s="98" t="s">
        <v>5975</v>
      </c>
      <c r="J2202" s="99">
        <v>45801</v>
      </c>
      <c r="K2202" s="107">
        <v>30000000</v>
      </c>
      <c r="L2202" s="98" t="s">
        <v>10456</v>
      </c>
      <c r="M2202" s="23">
        <v>1440</v>
      </c>
      <c r="N2202" s="23">
        <v>1</v>
      </c>
      <c r="O2202" s="107">
        <v>0</v>
      </c>
      <c r="P2202" s="23">
        <v>180</v>
      </c>
      <c r="Q2202" s="23">
        <v>2</v>
      </c>
      <c r="R2202" s="23">
        <v>2</v>
      </c>
      <c r="S2202" s="23">
        <v>1E-3</v>
      </c>
      <c r="T2202" s="47">
        <v>30</v>
      </c>
      <c r="U2202" s="98" t="s">
        <v>10457</v>
      </c>
      <c r="V2202" s="98" t="s">
        <v>3139</v>
      </c>
      <c r="W2202" s="69">
        <f t="shared" si="68"/>
        <v>0.13016551028211729</v>
      </c>
    </row>
    <row r="2203" spans="1:23">
      <c r="A2203">
        <f t="shared" si="69"/>
        <v>2489</v>
      </c>
      <c r="B2203" s="99">
        <v>44408</v>
      </c>
      <c r="C2203" s="23">
        <v>438</v>
      </c>
      <c r="D2203" s="23">
        <v>5</v>
      </c>
      <c r="E2203" s="98" t="s">
        <v>49</v>
      </c>
      <c r="F2203" s="98" t="s">
        <v>948</v>
      </c>
      <c r="G2203" s="98" t="s">
        <v>4120</v>
      </c>
      <c r="H2203" s="98" t="s">
        <v>949</v>
      </c>
      <c r="I2203" s="98" t="s">
        <v>5975</v>
      </c>
      <c r="J2203" s="99">
        <v>46897</v>
      </c>
      <c r="K2203" s="107">
        <v>15000000</v>
      </c>
      <c r="L2203" s="98" t="s">
        <v>10458</v>
      </c>
      <c r="M2203" s="23">
        <v>2520</v>
      </c>
      <c r="N2203" s="23">
        <v>1</v>
      </c>
      <c r="O2203" s="107">
        <v>0</v>
      </c>
      <c r="P2203" s="23">
        <v>180</v>
      </c>
      <c r="Q2203" s="23">
        <v>2</v>
      </c>
      <c r="R2203" s="23">
        <v>2</v>
      </c>
      <c r="S2203" s="23">
        <v>1E-3</v>
      </c>
      <c r="T2203" s="47">
        <v>15</v>
      </c>
      <c r="U2203" s="98" t="s">
        <v>973</v>
      </c>
      <c r="V2203" s="98" t="s">
        <v>3139</v>
      </c>
      <c r="W2203" s="69">
        <f t="shared" si="68"/>
        <v>0.11628928754206386</v>
      </c>
    </row>
    <row r="2204" spans="1:23">
      <c r="A2204">
        <f t="shared" si="69"/>
        <v>1031</v>
      </c>
      <c r="B2204" s="99">
        <v>44408</v>
      </c>
      <c r="C2204" s="23">
        <v>439</v>
      </c>
      <c r="D2204" s="23">
        <v>5</v>
      </c>
      <c r="E2204" s="98" t="s">
        <v>49</v>
      </c>
      <c r="F2204" s="98" t="s">
        <v>948</v>
      </c>
      <c r="G2204" s="98" t="s">
        <v>4120</v>
      </c>
      <c r="H2204" s="98" t="s">
        <v>949</v>
      </c>
      <c r="I2204" s="98" t="s">
        <v>6175</v>
      </c>
      <c r="J2204" s="99">
        <v>45439</v>
      </c>
      <c r="K2204" s="107">
        <v>15000000</v>
      </c>
      <c r="L2204" s="98" t="s">
        <v>10459</v>
      </c>
      <c r="M2204" s="23">
        <v>1080</v>
      </c>
      <c r="N2204" s="23">
        <v>2</v>
      </c>
      <c r="O2204" s="107">
        <v>116364697</v>
      </c>
      <c r="P2204" s="23">
        <v>360</v>
      </c>
      <c r="Q2204" s="23">
        <v>2</v>
      </c>
      <c r="R2204" s="23">
        <v>2</v>
      </c>
      <c r="S2204" s="23">
        <v>1E-3</v>
      </c>
      <c r="T2204" s="47">
        <v>15</v>
      </c>
      <c r="U2204" s="98" t="s">
        <v>7919</v>
      </c>
      <c r="V2204" s="98" t="s">
        <v>3139</v>
      </c>
      <c r="W2204" s="69">
        <f t="shared" si="68"/>
        <v>4.8169648636347068E-2</v>
      </c>
    </row>
    <row r="2205" spans="1:23">
      <c r="A2205">
        <f t="shared" si="69"/>
        <v>1032</v>
      </c>
      <c r="B2205" s="99">
        <v>44408</v>
      </c>
      <c r="C2205" s="23">
        <v>440</v>
      </c>
      <c r="D2205" s="23">
        <v>5</v>
      </c>
      <c r="E2205" s="98" t="s">
        <v>49</v>
      </c>
      <c r="F2205" s="98" t="s">
        <v>948</v>
      </c>
      <c r="G2205" s="98" t="s">
        <v>4120</v>
      </c>
      <c r="H2205" s="98" t="s">
        <v>949</v>
      </c>
      <c r="I2205" s="98" t="s">
        <v>5994</v>
      </c>
      <c r="J2205" s="99">
        <v>45440</v>
      </c>
      <c r="K2205" s="107">
        <v>10000000</v>
      </c>
      <c r="L2205" s="98" t="s">
        <v>10460</v>
      </c>
      <c r="M2205" s="23">
        <v>1080</v>
      </c>
      <c r="N2205" s="23">
        <v>1</v>
      </c>
      <c r="O2205" s="107">
        <v>0</v>
      </c>
      <c r="P2205" s="23">
        <v>180</v>
      </c>
      <c r="Q2205" s="23">
        <v>2</v>
      </c>
      <c r="R2205" s="23">
        <v>2</v>
      </c>
      <c r="S2205" s="23">
        <v>1E-3</v>
      </c>
      <c r="T2205" s="47">
        <v>10</v>
      </c>
      <c r="U2205" s="98" t="s">
        <v>957</v>
      </c>
      <c r="V2205" s="98" t="s">
        <v>3139</v>
      </c>
      <c r="W2205" s="69">
        <f t="shared" si="68"/>
        <v>3.2144246616689409E-2</v>
      </c>
    </row>
    <row r="2206" spans="1:23">
      <c r="A2206">
        <f t="shared" si="69"/>
        <v>2130</v>
      </c>
      <c r="B2206" s="99">
        <v>44408</v>
      </c>
      <c r="C2206" s="23">
        <v>441</v>
      </c>
      <c r="D2206" s="23">
        <v>5</v>
      </c>
      <c r="E2206" s="98" t="s">
        <v>49</v>
      </c>
      <c r="F2206" s="98" t="s">
        <v>948</v>
      </c>
      <c r="G2206" s="98" t="s">
        <v>4120</v>
      </c>
      <c r="H2206" s="98" t="s">
        <v>949</v>
      </c>
      <c r="I2206" s="98" t="s">
        <v>5977</v>
      </c>
      <c r="J2206" s="99">
        <v>46538</v>
      </c>
      <c r="K2206" s="107">
        <v>30000000</v>
      </c>
      <c r="L2206" s="98" t="s">
        <v>10461</v>
      </c>
      <c r="M2206" s="23">
        <v>2160</v>
      </c>
      <c r="N2206" s="23">
        <v>1</v>
      </c>
      <c r="O2206" s="107">
        <v>0</v>
      </c>
      <c r="P2206" s="23">
        <v>180</v>
      </c>
      <c r="Q2206" s="23">
        <v>2</v>
      </c>
      <c r="R2206" s="23">
        <v>2</v>
      </c>
      <c r="S2206" s="23">
        <v>1E-3</v>
      </c>
      <c r="T2206" s="47">
        <v>30</v>
      </c>
      <c r="U2206" s="98" t="s">
        <v>10432</v>
      </c>
      <c r="V2206" s="98" t="s">
        <v>3139</v>
      </c>
      <c r="W2206" s="69">
        <f t="shared" si="68"/>
        <v>0.19903268980682687</v>
      </c>
    </row>
    <row r="2207" spans="1:23">
      <c r="A2207">
        <f t="shared" si="69"/>
        <v>2497</v>
      </c>
      <c r="B2207" s="99">
        <v>44408</v>
      </c>
      <c r="C2207" s="23">
        <v>442</v>
      </c>
      <c r="D2207" s="23">
        <v>5</v>
      </c>
      <c r="E2207" s="98" t="s">
        <v>49</v>
      </c>
      <c r="F2207" s="98" t="s">
        <v>948</v>
      </c>
      <c r="G2207" s="98" t="s">
        <v>4120</v>
      </c>
      <c r="H2207" s="98" t="s">
        <v>949</v>
      </c>
      <c r="I2207" s="98" t="s">
        <v>6194</v>
      </c>
      <c r="J2207" s="99">
        <v>46905</v>
      </c>
      <c r="K2207" s="107">
        <v>20000000</v>
      </c>
      <c r="L2207" s="98" t="s">
        <v>10909</v>
      </c>
      <c r="M2207" s="23">
        <v>2520</v>
      </c>
      <c r="N2207" s="23">
        <v>2</v>
      </c>
      <c r="O2207" s="107">
        <v>56078120</v>
      </c>
      <c r="P2207" s="23">
        <v>360</v>
      </c>
      <c r="Q2207" s="23">
        <v>2</v>
      </c>
      <c r="R2207" s="23">
        <v>2</v>
      </c>
      <c r="S2207" s="23">
        <v>2.928E-2</v>
      </c>
      <c r="T2207" s="47">
        <v>20</v>
      </c>
      <c r="U2207" s="98" t="s">
        <v>957</v>
      </c>
      <c r="V2207" s="98" t="s">
        <v>3139</v>
      </c>
      <c r="W2207" s="69">
        <f t="shared" si="68"/>
        <v>0.15555074380208034</v>
      </c>
    </row>
    <row r="2208" spans="1:23">
      <c r="A2208">
        <f t="shared" si="69"/>
        <v>1036</v>
      </c>
      <c r="B2208" s="99">
        <v>44408</v>
      </c>
      <c r="C2208" s="23">
        <v>443</v>
      </c>
      <c r="D2208" s="23">
        <v>5</v>
      </c>
      <c r="E2208" s="98" t="s">
        <v>49</v>
      </c>
      <c r="F2208" s="98" t="s">
        <v>948</v>
      </c>
      <c r="G2208" s="98" t="s">
        <v>4120</v>
      </c>
      <c r="H2208" s="98" t="s">
        <v>949</v>
      </c>
      <c r="I2208" s="98" t="s">
        <v>6194</v>
      </c>
      <c r="J2208" s="99">
        <v>45444</v>
      </c>
      <c r="K2208" s="107">
        <v>5000000</v>
      </c>
      <c r="L2208" s="98" t="s">
        <v>10910</v>
      </c>
      <c r="M2208" s="23">
        <v>1080</v>
      </c>
      <c r="N2208" s="23">
        <v>1</v>
      </c>
      <c r="O2208" s="107">
        <v>0</v>
      </c>
      <c r="P2208" s="23">
        <v>180</v>
      </c>
      <c r="Q2208" s="23">
        <v>2</v>
      </c>
      <c r="R2208" s="23">
        <v>2</v>
      </c>
      <c r="S2208" s="23">
        <v>1E-3</v>
      </c>
      <c r="T2208" s="47">
        <v>5</v>
      </c>
      <c r="U2208" s="98" t="s">
        <v>7835</v>
      </c>
      <c r="V2208" s="98" t="s">
        <v>3139</v>
      </c>
      <c r="W2208" s="69">
        <f t="shared" si="68"/>
        <v>1.6134418359927436E-2</v>
      </c>
    </row>
    <row r="2209" spans="1:23">
      <c r="A2209">
        <f t="shared" si="69"/>
        <v>2498</v>
      </c>
      <c r="B2209" s="99">
        <v>44408</v>
      </c>
      <c r="C2209" s="23">
        <v>444</v>
      </c>
      <c r="D2209" s="23">
        <v>5</v>
      </c>
      <c r="E2209" s="98" t="s">
        <v>49</v>
      </c>
      <c r="F2209" s="98" t="s">
        <v>948</v>
      </c>
      <c r="G2209" s="98" t="s">
        <v>4120</v>
      </c>
      <c r="H2209" s="98" t="s">
        <v>949</v>
      </c>
      <c r="I2209" s="98" t="s">
        <v>6064</v>
      </c>
      <c r="J2209" s="99">
        <v>46906</v>
      </c>
      <c r="K2209" s="107">
        <v>20000000</v>
      </c>
      <c r="L2209" s="98" t="s">
        <v>10911</v>
      </c>
      <c r="M2209" s="23">
        <v>2520</v>
      </c>
      <c r="N2209" s="23">
        <v>1</v>
      </c>
      <c r="O2209" s="107">
        <v>0</v>
      </c>
      <c r="P2209" s="23">
        <v>180</v>
      </c>
      <c r="Q2209" s="23">
        <v>2</v>
      </c>
      <c r="R2209" s="23">
        <v>2</v>
      </c>
      <c r="S2209" s="23">
        <v>1E-3</v>
      </c>
      <c r="T2209" s="47">
        <v>20</v>
      </c>
      <c r="U2209" s="98" t="s">
        <v>7965</v>
      </c>
      <c r="V2209" s="98" t="s">
        <v>3139</v>
      </c>
      <c r="W2209" s="69">
        <f t="shared" si="68"/>
        <v>0.15561303885366307</v>
      </c>
    </row>
    <row r="2210" spans="1:23">
      <c r="A2210">
        <f t="shared" si="69"/>
        <v>1044</v>
      </c>
      <c r="B2210" s="99">
        <v>44408</v>
      </c>
      <c r="C2210" s="23">
        <v>445</v>
      </c>
      <c r="D2210" s="23">
        <v>5</v>
      </c>
      <c r="E2210" s="98" t="s">
        <v>49</v>
      </c>
      <c r="F2210" s="98" t="s">
        <v>948</v>
      </c>
      <c r="G2210" s="98" t="s">
        <v>4120</v>
      </c>
      <c r="H2210" s="98" t="s">
        <v>949</v>
      </c>
      <c r="I2210" s="98" t="s">
        <v>6083</v>
      </c>
      <c r="J2210" s="99">
        <v>45452</v>
      </c>
      <c r="K2210" s="107">
        <v>10000000</v>
      </c>
      <c r="L2210" s="98" t="s">
        <v>10912</v>
      </c>
      <c r="M2210" s="23">
        <v>1080</v>
      </c>
      <c r="N2210" s="23">
        <v>1</v>
      </c>
      <c r="O2210" s="107">
        <v>0</v>
      </c>
      <c r="P2210" s="23">
        <v>180</v>
      </c>
      <c r="Q2210" s="23">
        <v>2</v>
      </c>
      <c r="R2210" s="23">
        <v>2</v>
      </c>
      <c r="S2210" s="23">
        <v>1E-3</v>
      </c>
      <c r="T2210" s="47">
        <v>10</v>
      </c>
      <c r="U2210" s="98" t="s">
        <v>7946</v>
      </c>
      <c r="V2210" s="98" t="s">
        <v>3139</v>
      </c>
      <c r="W2210" s="69">
        <f t="shared" si="68"/>
        <v>3.2518016926185798E-2</v>
      </c>
    </row>
    <row r="2211" spans="1:23">
      <c r="A2211">
        <f t="shared" si="69"/>
        <v>1774</v>
      </c>
      <c r="B2211" s="99">
        <v>44408</v>
      </c>
      <c r="C2211" s="23">
        <v>446</v>
      </c>
      <c r="D2211" s="23">
        <v>5</v>
      </c>
      <c r="E2211" s="98" t="s">
        <v>49</v>
      </c>
      <c r="F2211" s="98" t="s">
        <v>948</v>
      </c>
      <c r="G2211" s="98" t="s">
        <v>4120</v>
      </c>
      <c r="H2211" s="98" t="s">
        <v>949</v>
      </c>
      <c r="I2211" s="98" t="s">
        <v>6083</v>
      </c>
      <c r="J2211" s="99">
        <v>46182</v>
      </c>
      <c r="K2211" s="107">
        <v>20000000</v>
      </c>
      <c r="L2211" s="98" t="s">
        <v>10913</v>
      </c>
      <c r="M2211" s="23">
        <v>1800</v>
      </c>
      <c r="N2211" s="23">
        <v>1</v>
      </c>
      <c r="O2211" s="107">
        <v>0</v>
      </c>
      <c r="P2211" s="23">
        <v>180</v>
      </c>
      <c r="Q2211" s="23">
        <v>2</v>
      </c>
      <c r="R2211" s="23">
        <v>2</v>
      </c>
      <c r="S2211" s="23">
        <v>1E-3</v>
      </c>
      <c r="T2211" s="47">
        <v>20</v>
      </c>
      <c r="U2211" s="98" t="s">
        <v>7917</v>
      </c>
      <c r="V2211" s="98" t="s">
        <v>3139</v>
      </c>
      <c r="W2211" s="69">
        <f t="shared" si="68"/>
        <v>0.11051142150776552</v>
      </c>
    </row>
    <row r="2212" spans="1:23">
      <c r="A2212">
        <f t="shared" si="69"/>
        <v>1044</v>
      </c>
      <c r="B2212" s="99">
        <v>44408</v>
      </c>
      <c r="C2212" s="23">
        <v>447</v>
      </c>
      <c r="D2212" s="23">
        <v>5</v>
      </c>
      <c r="E2212" s="98" t="s">
        <v>49</v>
      </c>
      <c r="F2212" s="98" t="s">
        <v>948</v>
      </c>
      <c r="G2212" s="98" t="s">
        <v>4120</v>
      </c>
      <c r="H2212" s="98" t="s">
        <v>949</v>
      </c>
      <c r="I2212" s="98" t="s">
        <v>6083</v>
      </c>
      <c r="J2212" s="99">
        <v>45452</v>
      </c>
      <c r="K2212" s="107">
        <v>10000000</v>
      </c>
      <c r="L2212" s="98" t="s">
        <v>10914</v>
      </c>
      <c r="M2212" s="23">
        <v>1080</v>
      </c>
      <c r="N2212" s="23">
        <v>1</v>
      </c>
      <c r="O2212" s="107">
        <v>0</v>
      </c>
      <c r="P2212" s="23">
        <v>180</v>
      </c>
      <c r="Q2212" s="23">
        <v>2</v>
      </c>
      <c r="R2212" s="23">
        <v>2</v>
      </c>
      <c r="S2212" s="23">
        <v>1E-3</v>
      </c>
      <c r="T2212" s="47">
        <v>10</v>
      </c>
      <c r="U2212" s="98" t="s">
        <v>7835</v>
      </c>
      <c r="V2212" s="98" t="s">
        <v>3139</v>
      </c>
      <c r="W2212" s="69">
        <f t="shared" si="68"/>
        <v>3.2518016926185798E-2</v>
      </c>
    </row>
    <row r="2213" spans="1:23">
      <c r="A2213">
        <f t="shared" si="69"/>
        <v>2506</v>
      </c>
      <c r="B2213" s="99">
        <v>44408</v>
      </c>
      <c r="C2213" s="23">
        <v>448</v>
      </c>
      <c r="D2213" s="23">
        <v>5</v>
      </c>
      <c r="E2213" s="98" t="s">
        <v>49</v>
      </c>
      <c r="F2213" s="98" t="s">
        <v>948</v>
      </c>
      <c r="G2213" s="98" t="s">
        <v>4120</v>
      </c>
      <c r="H2213" s="98" t="s">
        <v>949</v>
      </c>
      <c r="I2213" s="98" t="s">
        <v>6416</v>
      </c>
      <c r="J2213" s="99">
        <v>46914</v>
      </c>
      <c r="K2213" s="107">
        <v>30000000</v>
      </c>
      <c r="L2213" s="98" t="s">
        <v>10915</v>
      </c>
      <c r="M2213" s="23">
        <v>2520</v>
      </c>
      <c r="N2213" s="23">
        <v>1</v>
      </c>
      <c r="O2213" s="107">
        <v>0</v>
      </c>
      <c r="P2213" s="23">
        <v>180</v>
      </c>
      <c r="Q2213" s="23">
        <v>2</v>
      </c>
      <c r="R2213" s="23">
        <v>2</v>
      </c>
      <c r="S2213" s="23">
        <v>1E-3</v>
      </c>
      <c r="T2213" s="47">
        <v>30</v>
      </c>
      <c r="U2213" s="98" t="s">
        <v>7917</v>
      </c>
      <c r="V2213" s="98" t="s">
        <v>3139</v>
      </c>
      <c r="W2213" s="69">
        <f t="shared" si="68"/>
        <v>0.23416709889948739</v>
      </c>
    </row>
    <row r="2214" spans="1:23">
      <c r="A2214">
        <f t="shared" si="69"/>
        <v>1045</v>
      </c>
      <c r="B2214" s="99">
        <v>44408</v>
      </c>
      <c r="C2214" s="23">
        <v>449</v>
      </c>
      <c r="D2214" s="23">
        <v>5</v>
      </c>
      <c r="E2214" s="98" t="s">
        <v>49</v>
      </c>
      <c r="F2214" s="98" t="s">
        <v>948</v>
      </c>
      <c r="G2214" s="98" t="s">
        <v>4120</v>
      </c>
      <c r="H2214" s="98" t="s">
        <v>949</v>
      </c>
      <c r="I2214" s="98" t="s">
        <v>6416</v>
      </c>
      <c r="J2214" s="99">
        <v>45453</v>
      </c>
      <c r="K2214" s="107">
        <v>5000000</v>
      </c>
      <c r="L2214" s="98" t="s">
        <v>10916</v>
      </c>
      <c r="M2214" s="23">
        <v>1080</v>
      </c>
      <c r="N2214" s="23">
        <v>1</v>
      </c>
      <c r="O2214" s="107">
        <v>0</v>
      </c>
      <c r="P2214" s="23">
        <v>180</v>
      </c>
      <c r="Q2214" s="23">
        <v>2</v>
      </c>
      <c r="R2214" s="23">
        <v>2</v>
      </c>
      <c r="S2214" s="23">
        <v>1E-3</v>
      </c>
      <c r="T2214" s="47">
        <v>5</v>
      </c>
      <c r="U2214" s="98" t="s">
        <v>7919</v>
      </c>
      <c r="V2214" s="98" t="s">
        <v>3139</v>
      </c>
      <c r="W2214" s="69">
        <f t="shared" si="68"/>
        <v>1.6274582225988581E-2</v>
      </c>
    </row>
    <row r="2215" spans="1:23">
      <c r="A2215">
        <f t="shared" si="69"/>
        <v>1045</v>
      </c>
      <c r="B2215" s="99">
        <v>44408</v>
      </c>
      <c r="C2215" s="23">
        <v>450</v>
      </c>
      <c r="D2215" s="23">
        <v>5</v>
      </c>
      <c r="E2215" s="98" t="s">
        <v>49</v>
      </c>
      <c r="F2215" s="98" t="s">
        <v>948</v>
      </c>
      <c r="G2215" s="98" t="s">
        <v>4120</v>
      </c>
      <c r="H2215" s="98" t="s">
        <v>949</v>
      </c>
      <c r="I2215" s="98" t="s">
        <v>6416</v>
      </c>
      <c r="J2215" s="99">
        <v>45453</v>
      </c>
      <c r="K2215" s="107">
        <v>35000000</v>
      </c>
      <c r="L2215" s="98" t="s">
        <v>10917</v>
      </c>
      <c r="M2215" s="23">
        <v>1080</v>
      </c>
      <c r="N2215" s="23">
        <v>1</v>
      </c>
      <c r="O2215" s="107">
        <v>0</v>
      </c>
      <c r="P2215" s="23">
        <v>360</v>
      </c>
      <c r="Q2215" s="23">
        <v>2</v>
      </c>
      <c r="R2215" s="23">
        <v>2</v>
      </c>
      <c r="S2215" s="23">
        <v>2.9219999999999999E-2</v>
      </c>
      <c r="T2215" s="47">
        <v>35</v>
      </c>
      <c r="U2215" s="98" t="s">
        <v>957</v>
      </c>
      <c r="V2215" s="98" t="s">
        <v>3139</v>
      </c>
      <c r="W2215" s="69">
        <f t="shared" si="68"/>
        <v>0.11392207558192007</v>
      </c>
    </row>
    <row r="2216" spans="1:23">
      <c r="A2216">
        <f t="shared" si="69"/>
        <v>1782</v>
      </c>
      <c r="B2216" s="99">
        <v>44408</v>
      </c>
      <c r="C2216" s="23">
        <v>451</v>
      </c>
      <c r="D2216" s="23">
        <v>5</v>
      </c>
      <c r="E2216" s="98" t="s">
        <v>49</v>
      </c>
      <c r="F2216" s="98" t="s">
        <v>948</v>
      </c>
      <c r="G2216" s="98" t="s">
        <v>4120</v>
      </c>
      <c r="H2216" s="98" t="s">
        <v>949</v>
      </c>
      <c r="I2216" s="98" t="s">
        <v>6319</v>
      </c>
      <c r="J2216" s="99">
        <v>46190</v>
      </c>
      <c r="K2216" s="107">
        <v>20000000</v>
      </c>
      <c r="L2216" s="98" t="s">
        <v>10918</v>
      </c>
      <c r="M2216" s="23">
        <v>1800</v>
      </c>
      <c r="N2216" s="23">
        <v>1</v>
      </c>
      <c r="O2216" s="107">
        <v>0</v>
      </c>
      <c r="P2216" s="23">
        <v>360</v>
      </c>
      <c r="Q2216" s="23">
        <v>2</v>
      </c>
      <c r="R2216" s="23">
        <v>2</v>
      </c>
      <c r="S2216" s="23">
        <v>1E-3</v>
      </c>
      <c r="T2216" s="47">
        <v>20</v>
      </c>
      <c r="U2216" s="98" t="s">
        <v>7950</v>
      </c>
      <c r="V2216" s="98" t="s">
        <v>3139</v>
      </c>
      <c r="W2216" s="69">
        <f t="shared" si="68"/>
        <v>0.11100978192042738</v>
      </c>
    </row>
    <row r="2217" spans="1:23">
      <c r="A2217">
        <f t="shared" si="69"/>
        <v>2513</v>
      </c>
      <c r="B2217" s="99">
        <v>44408</v>
      </c>
      <c r="C2217" s="23">
        <v>452</v>
      </c>
      <c r="D2217" s="23">
        <v>5</v>
      </c>
      <c r="E2217" s="98" t="s">
        <v>49</v>
      </c>
      <c r="F2217" s="98" t="s">
        <v>948</v>
      </c>
      <c r="G2217" s="98" t="s">
        <v>4120</v>
      </c>
      <c r="H2217" s="98" t="s">
        <v>949</v>
      </c>
      <c r="I2217" s="98" t="s">
        <v>6319</v>
      </c>
      <c r="J2217" s="99">
        <v>46921</v>
      </c>
      <c r="K2217" s="107">
        <v>80000000</v>
      </c>
      <c r="L2217" s="98" t="s">
        <v>10919</v>
      </c>
      <c r="M2217" s="23">
        <v>2520</v>
      </c>
      <c r="N2217" s="23">
        <v>2</v>
      </c>
      <c r="O2217" s="107">
        <v>284190000</v>
      </c>
      <c r="P2217" s="23">
        <v>360</v>
      </c>
      <c r="Q2217" s="23">
        <v>2</v>
      </c>
      <c r="R2217" s="23">
        <v>2</v>
      </c>
      <c r="S2217" s="23">
        <v>2.0729999999999998E-2</v>
      </c>
      <c r="T2217" s="47">
        <v>80</v>
      </c>
      <c r="U2217" s="98" t="s">
        <v>7929</v>
      </c>
      <c r="V2217" s="98" t="s">
        <v>3139</v>
      </c>
      <c r="W2217" s="69">
        <f t="shared" si="68"/>
        <v>0.62618985850961617</v>
      </c>
    </row>
    <row r="2218" spans="1:23">
      <c r="A2218">
        <f t="shared" si="69"/>
        <v>1786</v>
      </c>
      <c r="B2218" s="99">
        <v>44408</v>
      </c>
      <c r="C2218" s="23">
        <v>453</v>
      </c>
      <c r="D2218" s="23">
        <v>5</v>
      </c>
      <c r="E2218" s="98" t="s">
        <v>49</v>
      </c>
      <c r="F2218" s="98" t="s">
        <v>948</v>
      </c>
      <c r="G2218" s="98" t="s">
        <v>4120</v>
      </c>
      <c r="H2218" s="98" t="s">
        <v>949</v>
      </c>
      <c r="I2218" s="98" t="s">
        <v>6086</v>
      </c>
      <c r="J2218" s="99">
        <v>46194</v>
      </c>
      <c r="K2218" s="107">
        <v>40000000</v>
      </c>
      <c r="L2218" s="98" t="s">
        <v>10920</v>
      </c>
      <c r="M2218" s="23">
        <v>1800</v>
      </c>
      <c r="N2218" s="23">
        <v>1</v>
      </c>
      <c r="O2218" s="107">
        <v>0</v>
      </c>
      <c r="P2218" s="23">
        <v>180</v>
      </c>
      <c r="Q2218" s="23">
        <v>2</v>
      </c>
      <c r="R2218" s="23">
        <v>2</v>
      </c>
      <c r="S2218" s="23">
        <v>1E-3</v>
      </c>
      <c r="T2218" s="47">
        <v>40</v>
      </c>
      <c r="U2218" s="98" t="s">
        <v>10441</v>
      </c>
      <c r="V2218" s="98" t="s">
        <v>3139</v>
      </c>
      <c r="W2218" s="69">
        <f t="shared" si="68"/>
        <v>0.2225179242535166</v>
      </c>
    </row>
    <row r="2219" spans="1:23">
      <c r="A2219">
        <f t="shared" si="69"/>
        <v>2517</v>
      </c>
      <c r="B2219" s="99">
        <v>44408</v>
      </c>
      <c r="C2219" s="23">
        <v>454</v>
      </c>
      <c r="D2219" s="23">
        <v>5</v>
      </c>
      <c r="E2219" s="98" t="s">
        <v>49</v>
      </c>
      <c r="F2219" s="98" t="s">
        <v>948</v>
      </c>
      <c r="G2219" s="98" t="s">
        <v>4120</v>
      </c>
      <c r="H2219" s="98" t="s">
        <v>949</v>
      </c>
      <c r="I2219" s="98" t="s">
        <v>6086</v>
      </c>
      <c r="J2219" s="99">
        <v>46925</v>
      </c>
      <c r="K2219" s="107">
        <v>60000000</v>
      </c>
      <c r="L2219" s="98" t="s">
        <v>10921</v>
      </c>
      <c r="M2219" s="23">
        <v>2520</v>
      </c>
      <c r="N2219" s="23">
        <v>2</v>
      </c>
      <c r="O2219" s="107">
        <v>137840000</v>
      </c>
      <c r="P2219" s="23">
        <v>180</v>
      </c>
      <c r="Q2219" s="23">
        <v>2</v>
      </c>
      <c r="R2219" s="23">
        <v>2</v>
      </c>
      <c r="S2219" s="23">
        <v>2.9950000000000001E-2</v>
      </c>
      <c r="T2219" s="47">
        <v>60</v>
      </c>
      <c r="U2219" s="98" t="s">
        <v>7942</v>
      </c>
      <c r="V2219" s="98" t="s">
        <v>3139</v>
      </c>
      <c r="W2219" s="69">
        <f t="shared" si="68"/>
        <v>0.47038993450120492</v>
      </c>
    </row>
    <row r="2220" spans="1:23">
      <c r="A2220">
        <f t="shared" si="69"/>
        <v>2517</v>
      </c>
      <c r="B2220" s="99">
        <v>44408</v>
      </c>
      <c r="C2220" s="23">
        <v>455</v>
      </c>
      <c r="D2220" s="23">
        <v>5</v>
      </c>
      <c r="E2220" s="98" t="s">
        <v>49</v>
      </c>
      <c r="F2220" s="98" t="s">
        <v>948</v>
      </c>
      <c r="G2220" s="98" t="s">
        <v>4120</v>
      </c>
      <c r="H2220" s="98" t="s">
        <v>949</v>
      </c>
      <c r="I2220" s="98" t="s">
        <v>6086</v>
      </c>
      <c r="J2220" s="99">
        <v>46925</v>
      </c>
      <c r="K2220" s="107">
        <v>20000000</v>
      </c>
      <c r="L2220" s="98" t="s">
        <v>10922</v>
      </c>
      <c r="M2220" s="23">
        <v>2520</v>
      </c>
      <c r="N2220" s="23">
        <v>2</v>
      </c>
      <c r="O2220" s="107">
        <v>45946666</v>
      </c>
      <c r="P2220" s="23">
        <v>180</v>
      </c>
      <c r="Q2220" s="23">
        <v>2</v>
      </c>
      <c r="R2220" s="23">
        <v>2</v>
      </c>
      <c r="S2220" s="23">
        <v>2.9950000000000001E-2</v>
      </c>
      <c r="T2220" s="47">
        <v>20</v>
      </c>
      <c r="U2220" s="98" t="s">
        <v>10439</v>
      </c>
      <c r="V2220" s="98" t="s">
        <v>3139</v>
      </c>
      <c r="W2220" s="69">
        <f t="shared" si="68"/>
        <v>0.15679664483373495</v>
      </c>
    </row>
    <row r="2221" spans="1:23">
      <c r="A2221">
        <f t="shared" si="69"/>
        <v>2517</v>
      </c>
      <c r="B2221" s="99">
        <v>44408</v>
      </c>
      <c r="C2221" s="23">
        <v>456</v>
      </c>
      <c r="D2221" s="23">
        <v>5</v>
      </c>
      <c r="E2221" s="98" t="s">
        <v>49</v>
      </c>
      <c r="F2221" s="98" t="s">
        <v>948</v>
      </c>
      <c r="G2221" s="98" t="s">
        <v>4120</v>
      </c>
      <c r="H2221" s="98" t="s">
        <v>949</v>
      </c>
      <c r="I2221" s="98" t="s">
        <v>6086</v>
      </c>
      <c r="J2221" s="99">
        <v>46925</v>
      </c>
      <c r="K2221" s="107">
        <v>70000000</v>
      </c>
      <c r="L2221" s="98" t="s">
        <v>10923</v>
      </c>
      <c r="M2221" s="23">
        <v>2520</v>
      </c>
      <c r="N2221" s="23">
        <v>2</v>
      </c>
      <c r="O2221" s="107">
        <v>160813333</v>
      </c>
      <c r="P2221" s="23">
        <v>180</v>
      </c>
      <c r="Q2221" s="23">
        <v>2</v>
      </c>
      <c r="R2221" s="23">
        <v>2</v>
      </c>
      <c r="S2221" s="23">
        <v>2.095E-2</v>
      </c>
      <c r="T2221" s="47">
        <v>70</v>
      </c>
      <c r="U2221" s="98" t="s">
        <v>10441</v>
      </c>
      <c r="V2221" s="98" t="s">
        <v>3139</v>
      </c>
      <c r="W2221" s="69">
        <f t="shared" si="68"/>
        <v>0.54878825691807231</v>
      </c>
    </row>
    <row r="2222" spans="1:23">
      <c r="A2222">
        <f t="shared" si="69"/>
        <v>1059</v>
      </c>
      <c r="B2222" s="99">
        <v>44408</v>
      </c>
      <c r="C2222" s="23">
        <v>457</v>
      </c>
      <c r="D2222" s="23">
        <v>5</v>
      </c>
      <c r="E2222" s="98" t="s">
        <v>49</v>
      </c>
      <c r="F2222" s="98" t="s">
        <v>948</v>
      </c>
      <c r="G2222" s="98" t="s">
        <v>4120</v>
      </c>
      <c r="H2222" s="98" t="s">
        <v>949</v>
      </c>
      <c r="I2222" s="98" t="s">
        <v>6124</v>
      </c>
      <c r="J2222" s="99">
        <v>45467</v>
      </c>
      <c r="K2222" s="107">
        <v>8000000</v>
      </c>
      <c r="L2222" s="98" t="s">
        <v>10924</v>
      </c>
      <c r="M2222" s="23">
        <v>1080</v>
      </c>
      <c r="N2222" s="23">
        <v>1</v>
      </c>
      <c r="O2222" s="107">
        <v>0</v>
      </c>
      <c r="P2222" s="23">
        <v>360</v>
      </c>
      <c r="Q2222" s="23">
        <v>2</v>
      </c>
      <c r="R2222" s="23">
        <v>2</v>
      </c>
      <c r="S2222" s="23">
        <v>1E-3</v>
      </c>
      <c r="T2222" s="47">
        <v>8</v>
      </c>
      <c r="U2222" s="98" t="s">
        <v>7919</v>
      </c>
      <c r="V2222" s="98" t="s">
        <v>3139</v>
      </c>
      <c r="W2222" s="69">
        <f t="shared" si="68"/>
        <v>2.6388183850445023E-2</v>
      </c>
    </row>
    <row r="2223" spans="1:23">
      <c r="A2223">
        <f t="shared" si="69"/>
        <v>1059</v>
      </c>
      <c r="B2223" s="99">
        <v>44408</v>
      </c>
      <c r="C2223" s="23">
        <v>458</v>
      </c>
      <c r="D2223" s="23">
        <v>5</v>
      </c>
      <c r="E2223" s="98" t="s">
        <v>49</v>
      </c>
      <c r="F2223" s="98" t="s">
        <v>948</v>
      </c>
      <c r="G2223" s="98" t="s">
        <v>4120</v>
      </c>
      <c r="H2223" s="98" t="s">
        <v>949</v>
      </c>
      <c r="I2223" s="98" t="s">
        <v>6124</v>
      </c>
      <c r="J2223" s="99">
        <v>45467</v>
      </c>
      <c r="K2223" s="107">
        <v>8000000</v>
      </c>
      <c r="L2223" s="98" t="s">
        <v>10925</v>
      </c>
      <c r="M2223" s="23">
        <v>1080</v>
      </c>
      <c r="N2223" s="23">
        <v>1</v>
      </c>
      <c r="O2223" s="107">
        <v>0</v>
      </c>
      <c r="P2223" s="23">
        <v>360</v>
      </c>
      <c r="Q2223" s="23">
        <v>2</v>
      </c>
      <c r="R2223" s="23">
        <v>2</v>
      </c>
      <c r="S2223" s="23">
        <v>1E-3</v>
      </c>
      <c r="T2223" s="47">
        <v>8</v>
      </c>
      <c r="U2223" s="98" t="s">
        <v>7919</v>
      </c>
      <c r="V2223" s="98" t="s">
        <v>3139</v>
      </c>
      <c r="W2223" s="69">
        <f t="shared" si="68"/>
        <v>2.6388183850445023E-2</v>
      </c>
    </row>
    <row r="2224" spans="1:23">
      <c r="A2224">
        <f t="shared" si="69"/>
        <v>1793</v>
      </c>
      <c r="B2224" s="99">
        <v>44408</v>
      </c>
      <c r="C2224" s="23">
        <v>459</v>
      </c>
      <c r="D2224" s="23">
        <v>5</v>
      </c>
      <c r="E2224" s="98" t="s">
        <v>49</v>
      </c>
      <c r="F2224" s="98" t="s">
        <v>948</v>
      </c>
      <c r="G2224" s="98" t="s">
        <v>4120</v>
      </c>
      <c r="H2224" s="98" t="s">
        <v>949</v>
      </c>
      <c r="I2224" s="98" t="s">
        <v>6049</v>
      </c>
      <c r="J2224" s="99">
        <v>46201</v>
      </c>
      <c r="K2224" s="107">
        <v>11000000</v>
      </c>
      <c r="L2224" s="98" t="s">
        <v>10926</v>
      </c>
      <c r="M2224" s="23">
        <v>1800</v>
      </c>
      <c r="N2224" s="23">
        <v>2</v>
      </c>
      <c r="O2224" s="107">
        <v>49499999</v>
      </c>
      <c r="P2224" s="23">
        <v>180</v>
      </c>
      <c r="Q2224" s="23">
        <v>2</v>
      </c>
      <c r="R2224" s="23">
        <v>2</v>
      </c>
      <c r="S2224" s="23">
        <v>1E-3</v>
      </c>
      <c r="T2224" s="47">
        <v>11</v>
      </c>
      <c r="U2224" s="98" t="s">
        <v>957</v>
      </c>
      <c r="V2224" s="98" t="s">
        <v>3139</v>
      </c>
      <c r="W2224" s="69">
        <f t="shared" si="68"/>
        <v>6.1432265118310576E-2</v>
      </c>
    </row>
    <row r="2225" spans="1:23">
      <c r="A2225">
        <f t="shared" si="69"/>
        <v>1793</v>
      </c>
      <c r="B2225" s="99">
        <v>44408</v>
      </c>
      <c r="C2225" s="23">
        <v>460</v>
      </c>
      <c r="D2225" s="23">
        <v>5</v>
      </c>
      <c r="E2225" s="98" t="s">
        <v>49</v>
      </c>
      <c r="F2225" s="98" t="s">
        <v>948</v>
      </c>
      <c r="G2225" s="98" t="s">
        <v>4120</v>
      </c>
      <c r="H2225" s="98" t="s">
        <v>949</v>
      </c>
      <c r="I2225" s="98" t="s">
        <v>6049</v>
      </c>
      <c r="J2225" s="99">
        <v>46201</v>
      </c>
      <c r="K2225" s="107">
        <v>30000000</v>
      </c>
      <c r="L2225" s="98" t="s">
        <v>10927</v>
      </c>
      <c r="M2225" s="23">
        <v>1800</v>
      </c>
      <c r="N2225" s="23">
        <v>1</v>
      </c>
      <c r="O2225" s="107">
        <v>0</v>
      </c>
      <c r="P2225" s="23">
        <v>180</v>
      </c>
      <c r="Q2225" s="23">
        <v>2</v>
      </c>
      <c r="R2225" s="23">
        <v>2</v>
      </c>
      <c r="S2225" s="23">
        <v>1E-3</v>
      </c>
      <c r="T2225" s="47">
        <v>30</v>
      </c>
      <c r="U2225" s="98" t="s">
        <v>957</v>
      </c>
      <c r="V2225" s="98" t="s">
        <v>3139</v>
      </c>
      <c r="W2225" s="69">
        <f t="shared" si="68"/>
        <v>0.16754254123175613</v>
      </c>
    </row>
    <row r="2226" spans="1:23">
      <c r="A2226">
        <f t="shared" si="69"/>
        <v>2525</v>
      </c>
      <c r="B2226" s="99">
        <v>44408</v>
      </c>
      <c r="C2226" s="23">
        <v>461</v>
      </c>
      <c r="D2226" s="23">
        <v>5</v>
      </c>
      <c r="E2226" s="98" t="s">
        <v>49</v>
      </c>
      <c r="F2226" s="98" t="s">
        <v>948</v>
      </c>
      <c r="G2226" s="98" t="s">
        <v>4120</v>
      </c>
      <c r="H2226" s="98" t="s">
        <v>949</v>
      </c>
      <c r="I2226" s="98" t="s">
        <v>6100</v>
      </c>
      <c r="J2226" s="99">
        <v>46933</v>
      </c>
      <c r="K2226" s="107">
        <v>20000000</v>
      </c>
      <c r="L2226" s="98" t="s">
        <v>10928</v>
      </c>
      <c r="M2226" s="23">
        <v>2520</v>
      </c>
      <c r="N2226" s="23">
        <v>1</v>
      </c>
      <c r="O2226" s="107">
        <v>0</v>
      </c>
      <c r="P2226" s="23">
        <v>180</v>
      </c>
      <c r="Q2226" s="23">
        <v>2</v>
      </c>
      <c r="R2226" s="23">
        <v>2</v>
      </c>
      <c r="S2226" s="23">
        <v>3.2579999999999998E-2</v>
      </c>
      <c r="T2226" s="47">
        <v>20</v>
      </c>
      <c r="U2226" s="98" t="s">
        <v>1093</v>
      </c>
      <c r="V2226" s="98" t="s">
        <v>3139</v>
      </c>
      <c r="W2226" s="69">
        <f t="shared" si="68"/>
        <v>0.15729500524639681</v>
      </c>
    </row>
    <row r="2227" spans="1:23">
      <c r="A2227">
        <f t="shared" si="69"/>
        <v>1796</v>
      </c>
      <c r="B2227" s="99">
        <v>44408</v>
      </c>
      <c r="C2227" s="23">
        <v>462</v>
      </c>
      <c r="D2227" s="23">
        <v>5</v>
      </c>
      <c r="E2227" s="98" t="s">
        <v>49</v>
      </c>
      <c r="F2227" s="98" t="s">
        <v>948</v>
      </c>
      <c r="G2227" s="98" t="s">
        <v>4120</v>
      </c>
      <c r="H2227" s="98" t="s">
        <v>949</v>
      </c>
      <c r="I2227" s="98" t="s">
        <v>6387</v>
      </c>
      <c r="J2227" s="99">
        <v>46204</v>
      </c>
      <c r="K2227" s="107">
        <v>12000000</v>
      </c>
      <c r="L2227" s="98" t="s">
        <v>12427</v>
      </c>
      <c r="M2227" s="23">
        <v>1800</v>
      </c>
      <c r="N2227" s="23">
        <v>1</v>
      </c>
      <c r="O2227" s="107">
        <v>0</v>
      </c>
      <c r="P2227" s="23">
        <v>180</v>
      </c>
      <c r="Q2227" s="23">
        <v>2</v>
      </c>
      <c r="R2227" s="23">
        <v>2</v>
      </c>
      <c r="S2227" s="23">
        <v>1E-3</v>
      </c>
      <c r="T2227" s="47">
        <v>12</v>
      </c>
      <c r="U2227" s="98" t="s">
        <v>7937</v>
      </c>
      <c r="V2227" s="98" t="s">
        <v>3139</v>
      </c>
      <c r="W2227" s="69">
        <f t="shared" si="68"/>
        <v>6.7129147585551371E-2</v>
      </c>
    </row>
    <row r="2228" spans="1:23">
      <c r="A2228">
        <f t="shared" si="69"/>
        <v>2527</v>
      </c>
      <c r="B2228" s="99">
        <v>44408</v>
      </c>
      <c r="C2228" s="23">
        <v>463</v>
      </c>
      <c r="D2228" s="23">
        <v>5</v>
      </c>
      <c r="E2228" s="98" t="s">
        <v>49</v>
      </c>
      <c r="F2228" s="98" t="s">
        <v>948</v>
      </c>
      <c r="G2228" s="98" t="s">
        <v>4120</v>
      </c>
      <c r="H2228" s="98" t="s">
        <v>949</v>
      </c>
      <c r="I2228" s="98" t="s">
        <v>6387</v>
      </c>
      <c r="J2228" s="99">
        <v>46935</v>
      </c>
      <c r="K2228" s="107">
        <v>20000000</v>
      </c>
      <c r="L2228" s="98" t="s">
        <v>12428</v>
      </c>
      <c r="M2228" s="23">
        <v>2520</v>
      </c>
      <c r="N2228" s="23">
        <v>2</v>
      </c>
      <c r="O2228" s="107">
        <v>78618181</v>
      </c>
      <c r="P2228" s="23">
        <v>180</v>
      </c>
      <c r="Q2228" s="23">
        <v>2</v>
      </c>
      <c r="R2228" s="23">
        <v>2</v>
      </c>
      <c r="S2228" s="23">
        <v>1E-3</v>
      </c>
      <c r="T2228" s="47">
        <v>20</v>
      </c>
      <c r="U2228" s="98" t="s">
        <v>1093</v>
      </c>
      <c r="V2228" s="98" t="s">
        <v>3139</v>
      </c>
      <c r="W2228" s="69">
        <f t="shared" si="68"/>
        <v>0.15741959534956229</v>
      </c>
    </row>
    <row r="2229" spans="1:23">
      <c r="A2229">
        <f t="shared" si="69"/>
        <v>1066</v>
      </c>
      <c r="B2229" s="99">
        <v>44408</v>
      </c>
      <c r="C2229" s="23">
        <v>464</v>
      </c>
      <c r="D2229" s="23">
        <v>5</v>
      </c>
      <c r="E2229" s="98" t="s">
        <v>49</v>
      </c>
      <c r="F2229" s="98" t="s">
        <v>948</v>
      </c>
      <c r="G2229" s="98" t="s">
        <v>4120</v>
      </c>
      <c r="H2229" s="98" t="s">
        <v>949</v>
      </c>
      <c r="I2229" s="98" t="s">
        <v>6387</v>
      </c>
      <c r="J2229" s="99">
        <v>45474</v>
      </c>
      <c r="K2229" s="107">
        <v>30000000</v>
      </c>
      <c r="L2229" s="98" t="s">
        <v>12429</v>
      </c>
      <c r="M2229" s="23">
        <v>1080</v>
      </c>
      <c r="N2229" s="23">
        <v>1</v>
      </c>
      <c r="O2229" s="107">
        <v>0</v>
      </c>
      <c r="P2229" s="23">
        <v>180</v>
      </c>
      <c r="Q2229" s="23">
        <v>2</v>
      </c>
      <c r="R2229" s="23">
        <v>2</v>
      </c>
      <c r="S2229" s="23">
        <v>3.1759999999999997E-2</v>
      </c>
      <c r="T2229" s="47">
        <v>30</v>
      </c>
      <c r="U2229" s="98" t="s">
        <v>7860</v>
      </c>
      <c r="V2229" s="98" t="s">
        <v>3139</v>
      </c>
      <c r="W2229" s="69">
        <f t="shared" si="68"/>
        <v>9.9609787480787526E-2</v>
      </c>
    </row>
    <row r="2230" spans="1:23">
      <c r="A2230">
        <f t="shared" si="69"/>
        <v>1071</v>
      </c>
      <c r="B2230" s="99">
        <v>44408</v>
      </c>
      <c r="C2230" s="23">
        <v>465</v>
      </c>
      <c r="D2230" s="23">
        <v>5</v>
      </c>
      <c r="E2230" s="98" t="s">
        <v>49</v>
      </c>
      <c r="F2230" s="98" t="s">
        <v>948</v>
      </c>
      <c r="G2230" s="98" t="s">
        <v>4120</v>
      </c>
      <c r="H2230" s="98" t="s">
        <v>949</v>
      </c>
      <c r="I2230" s="98" t="s">
        <v>6104</v>
      </c>
      <c r="J2230" s="99">
        <v>45479</v>
      </c>
      <c r="K2230" s="107">
        <v>20000000</v>
      </c>
      <c r="L2230" s="98" t="s">
        <v>12430</v>
      </c>
      <c r="M2230" s="23">
        <v>1080</v>
      </c>
      <c r="N2230" s="23">
        <v>1</v>
      </c>
      <c r="O2230" s="107">
        <v>0</v>
      </c>
      <c r="P2230" s="23">
        <v>360</v>
      </c>
      <c r="Q2230" s="23">
        <v>2</v>
      </c>
      <c r="R2230" s="23">
        <v>2</v>
      </c>
      <c r="S2230" s="23">
        <v>1E-3</v>
      </c>
      <c r="T2230" s="47">
        <v>20</v>
      </c>
      <c r="U2230" s="98" t="s">
        <v>7919</v>
      </c>
      <c r="V2230" s="98" t="s">
        <v>3139</v>
      </c>
      <c r="W2230" s="69">
        <f t="shared" si="68"/>
        <v>6.6718000245105338E-2</v>
      </c>
    </row>
    <row r="2231" spans="1:23">
      <c r="A2231">
        <f t="shared" si="69"/>
        <v>2166</v>
      </c>
      <c r="B2231" s="99">
        <v>44408</v>
      </c>
      <c r="C2231" s="23">
        <v>466</v>
      </c>
      <c r="D2231" s="23">
        <v>5</v>
      </c>
      <c r="E2231" s="98" t="s">
        <v>49</v>
      </c>
      <c r="F2231" s="98" t="s">
        <v>948</v>
      </c>
      <c r="G2231" s="98" t="s">
        <v>4120</v>
      </c>
      <c r="H2231" s="98" t="s">
        <v>949</v>
      </c>
      <c r="I2231" s="98" t="s">
        <v>6104</v>
      </c>
      <c r="J2231" s="99">
        <v>46574</v>
      </c>
      <c r="K2231" s="107">
        <v>30000000</v>
      </c>
      <c r="L2231" s="98" t="s">
        <v>12431</v>
      </c>
      <c r="M2231" s="23">
        <v>2160</v>
      </c>
      <c r="N2231" s="23">
        <v>1</v>
      </c>
      <c r="O2231" s="107">
        <v>0</v>
      </c>
      <c r="P2231" s="23">
        <v>360</v>
      </c>
      <c r="Q2231" s="23">
        <v>2</v>
      </c>
      <c r="R2231" s="23">
        <v>2</v>
      </c>
      <c r="S2231" s="23">
        <v>1E-3</v>
      </c>
      <c r="T2231" s="47">
        <v>30</v>
      </c>
      <c r="U2231" s="98" t="s">
        <v>957</v>
      </c>
      <c r="V2231" s="98" t="s">
        <v>3139</v>
      </c>
      <c r="W2231" s="69">
        <f t="shared" si="68"/>
        <v>0.20239662259229435</v>
      </c>
    </row>
    <row r="2232" spans="1:23">
      <c r="A2232">
        <f t="shared" si="69"/>
        <v>1073</v>
      </c>
      <c r="B2232" s="99">
        <v>44408</v>
      </c>
      <c r="C2232" s="23">
        <v>467</v>
      </c>
      <c r="D2232" s="23">
        <v>5</v>
      </c>
      <c r="E2232" s="98" t="s">
        <v>49</v>
      </c>
      <c r="F2232" s="98" t="s">
        <v>948</v>
      </c>
      <c r="G2232" s="98" t="s">
        <v>4120</v>
      </c>
      <c r="H2232" s="98" t="s">
        <v>949</v>
      </c>
      <c r="I2232" s="98" t="s">
        <v>6070</v>
      </c>
      <c r="J2232" s="99">
        <v>45481</v>
      </c>
      <c r="K2232" s="107">
        <v>14000000</v>
      </c>
      <c r="L2232" s="98" t="s">
        <v>12432</v>
      </c>
      <c r="M2232" s="23">
        <v>1080</v>
      </c>
      <c r="N2232" s="23">
        <v>1</v>
      </c>
      <c r="O2232" s="107">
        <v>0</v>
      </c>
      <c r="P2232" s="23">
        <v>180</v>
      </c>
      <c r="Q2232" s="23">
        <v>2</v>
      </c>
      <c r="R2232" s="23">
        <v>2</v>
      </c>
      <c r="S2232" s="23">
        <v>1.175E-2</v>
      </c>
      <c r="T2232" s="47">
        <v>14</v>
      </c>
      <c r="U2232" s="98" t="s">
        <v>7860</v>
      </c>
      <c r="V2232" s="98" t="s">
        <v>3139</v>
      </c>
      <c r="W2232" s="69">
        <f t="shared" si="68"/>
        <v>4.6789813243789558E-2</v>
      </c>
    </row>
    <row r="2233" spans="1:23">
      <c r="A2233">
        <f t="shared" si="69"/>
        <v>1439</v>
      </c>
      <c r="B2233" s="99">
        <v>44408</v>
      </c>
      <c r="C2233" s="23">
        <v>468</v>
      </c>
      <c r="D2233" s="23">
        <v>5</v>
      </c>
      <c r="E2233" s="98" t="s">
        <v>49</v>
      </c>
      <c r="F2233" s="98" t="s">
        <v>948</v>
      </c>
      <c r="G2233" s="98" t="s">
        <v>4120</v>
      </c>
      <c r="H2233" s="98" t="s">
        <v>949</v>
      </c>
      <c r="I2233" s="98" t="s">
        <v>6372</v>
      </c>
      <c r="J2233" s="99">
        <v>45847</v>
      </c>
      <c r="K2233" s="107">
        <v>30000000</v>
      </c>
      <c r="L2233" s="98" t="s">
        <v>12433</v>
      </c>
      <c r="M2233" s="23">
        <v>1440</v>
      </c>
      <c r="N2233" s="23">
        <v>1</v>
      </c>
      <c r="O2233" s="107">
        <v>0</v>
      </c>
      <c r="P2233" s="23">
        <v>360</v>
      </c>
      <c r="Q2233" s="23">
        <v>2</v>
      </c>
      <c r="R2233" s="23">
        <v>2</v>
      </c>
      <c r="S2233" s="23">
        <v>3.1739999999999997E-2</v>
      </c>
      <c r="T2233" s="47">
        <v>30</v>
      </c>
      <c r="U2233" s="98" t="s">
        <v>957</v>
      </c>
      <c r="V2233" s="98" t="s">
        <v>3139</v>
      </c>
      <c r="W2233" s="69">
        <f t="shared" si="68"/>
        <v>0.13446386884132575</v>
      </c>
    </row>
    <row r="2234" spans="1:23">
      <c r="A2234">
        <f t="shared" si="69"/>
        <v>2538</v>
      </c>
      <c r="B2234" s="99">
        <v>44408</v>
      </c>
      <c r="C2234" s="23">
        <v>469</v>
      </c>
      <c r="D2234" s="23">
        <v>5</v>
      </c>
      <c r="E2234" s="98" t="s">
        <v>49</v>
      </c>
      <c r="F2234" s="98" t="s">
        <v>948</v>
      </c>
      <c r="G2234" s="98" t="s">
        <v>4120</v>
      </c>
      <c r="H2234" s="98" t="s">
        <v>949</v>
      </c>
      <c r="I2234" s="98" t="s">
        <v>6106</v>
      </c>
      <c r="J2234" s="99">
        <v>46946</v>
      </c>
      <c r="K2234" s="107">
        <v>20000000</v>
      </c>
      <c r="L2234" s="98" t="s">
        <v>12434</v>
      </c>
      <c r="M2234" s="23">
        <v>2520</v>
      </c>
      <c r="N2234" s="23">
        <v>1</v>
      </c>
      <c r="O2234" s="107">
        <v>0</v>
      </c>
      <c r="P2234" s="23">
        <v>360</v>
      </c>
      <c r="Q2234" s="23">
        <v>2</v>
      </c>
      <c r="R2234" s="23">
        <v>2</v>
      </c>
      <c r="S2234" s="23">
        <v>1E-3</v>
      </c>
      <c r="T2234" s="47">
        <v>20</v>
      </c>
      <c r="U2234" s="98" t="s">
        <v>957</v>
      </c>
      <c r="V2234" s="98" t="s">
        <v>3139</v>
      </c>
      <c r="W2234" s="69">
        <f t="shared" si="68"/>
        <v>0.15810484091697233</v>
      </c>
    </row>
    <row r="2235" spans="1:23">
      <c r="A2235">
        <f t="shared" si="69"/>
        <v>2173</v>
      </c>
      <c r="B2235" s="99">
        <v>44408</v>
      </c>
      <c r="C2235" s="23">
        <v>470</v>
      </c>
      <c r="D2235" s="23">
        <v>5</v>
      </c>
      <c r="E2235" s="98" t="s">
        <v>49</v>
      </c>
      <c r="F2235" s="98" t="s">
        <v>948</v>
      </c>
      <c r="G2235" s="98" t="s">
        <v>4120</v>
      </c>
      <c r="H2235" s="98" t="s">
        <v>949</v>
      </c>
      <c r="I2235" s="98" t="s">
        <v>6072</v>
      </c>
      <c r="J2235" s="99">
        <v>46581</v>
      </c>
      <c r="K2235" s="107">
        <v>30000000</v>
      </c>
      <c r="L2235" s="98" t="s">
        <v>12435</v>
      </c>
      <c r="M2235" s="23">
        <v>2160</v>
      </c>
      <c r="N2235" s="23">
        <v>1</v>
      </c>
      <c r="O2235" s="107">
        <v>0</v>
      </c>
      <c r="P2235" s="23">
        <v>180</v>
      </c>
      <c r="Q2235" s="23">
        <v>2</v>
      </c>
      <c r="R2235" s="23">
        <v>2</v>
      </c>
      <c r="S2235" s="23">
        <v>1E-3</v>
      </c>
      <c r="T2235" s="47">
        <v>30</v>
      </c>
      <c r="U2235" s="98" t="s">
        <v>12436</v>
      </c>
      <c r="V2235" s="98" t="s">
        <v>3139</v>
      </c>
      <c r="W2235" s="69">
        <f t="shared" si="68"/>
        <v>0.20305072063391305</v>
      </c>
    </row>
    <row r="2236" spans="1:23">
      <c r="A2236">
        <f t="shared" si="69"/>
        <v>1810</v>
      </c>
      <c r="B2236" s="99">
        <v>44408</v>
      </c>
      <c r="C2236" s="23">
        <v>471</v>
      </c>
      <c r="D2236" s="23">
        <v>5</v>
      </c>
      <c r="E2236" s="98" t="s">
        <v>49</v>
      </c>
      <c r="F2236" s="98" t="s">
        <v>948</v>
      </c>
      <c r="G2236" s="98" t="s">
        <v>4120</v>
      </c>
      <c r="H2236" s="98" t="s">
        <v>949</v>
      </c>
      <c r="I2236" s="98" t="s">
        <v>6154</v>
      </c>
      <c r="J2236" s="99">
        <v>46218</v>
      </c>
      <c r="K2236" s="107">
        <v>10000000</v>
      </c>
      <c r="L2236" s="98" t="s">
        <v>12437</v>
      </c>
      <c r="M2236" s="23">
        <v>1800</v>
      </c>
      <c r="N2236" s="23">
        <v>1</v>
      </c>
      <c r="O2236" s="107">
        <v>0</v>
      </c>
      <c r="P2236" s="23">
        <v>180</v>
      </c>
      <c r="Q2236" s="23">
        <v>2</v>
      </c>
      <c r="R2236" s="23">
        <v>2</v>
      </c>
      <c r="S2236" s="23">
        <v>1E-3</v>
      </c>
      <c r="T2236" s="47">
        <v>10</v>
      </c>
      <c r="U2236" s="98" t="s">
        <v>973</v>
      </c>
      <c r="V2236" s="98" t="s">
        <v>3139</v>
      </c>
      <c r="W2236" s="69">
        <f t="shared" si="68"/>
        <v>5.6377021682371929E-2</v>
      </c>
    </row>
    <row r="2237" spans="1:23">
      <c r="A2237">
        <f t="shared" si="69"/>
        <v>1810</v>
      </c>
      <c r="B2237" s="99">
        <v>44408</v>
      </c>
      <c r="C2237" s="23">
        <v>472</v>
      </c>
      <c r="D2237" s="23">
        <v>5</v>
      </c>
      <c r="E2237" s="98" t="s">
        <v>49</v>
      </c>
      <c r="F2237" s="98" t="s">
        <v>948</v>
      </c>
      <c r="G2237" s="98" t="s">
        <v>4120</v>
      </c>
      <c r="H2237" s="98" t="s">
        <v>949</v>
      </c>
      <c r="I2237" s="98" t="s">
        <v>6154</v>
      </c>
      <c r="J2237" s="99">
        <v>46218</v>
      </c>
      <c r="K2237" s="107">
        <v>30000000</v>
      </c>
      <c r="L2237" s="98" t="s">
        <v>12438</v>
      </c>
      <c r="M2237" s="23">
        <v>1800</v>
      </c>
      <c r="N2237" s="23">
        <v>1</v>
      </c>
      <c r="O2237" s="107">
        <v>0</v>
      </c>
      <c r="P2237" s="23">
        <v>360</v>
      </c>
      <c r="Q2237" s="23">
        <v>2</v>
      </c>
      <c r="R2237" s="23">
        <v>2</v>
      </c>
      <c r="S2237" s="23">
        <v>1E-3</v>
      </c>
      <c r="T2237" s="47">
        <v>30</v>
      </c>
      <c r="U2237" s="98" t="s">
        <v>7929</v>
      </c>
      <c r="V2237" s="98" t="s">
        <v>3139</v>
      </c>
      <c r="W2237" s="69">
        <f t="shared" si="68"/>
        <v>0.16913106504711578</v>
      </c>
    </row>
    <row r="2238" spans="1:23">
      <c r="A2238">
        <f t="shared" si="69"/>
        <v>1445</v>
      </c>
      <c r="B2238" s="99">
        <v>44408</v>
      </c>
      <c r="C2238" s="23">
        <v>473</v>
      </c>
      <c r="D2238" s="23">
        <v>5</v>
      </c>
      <c r="E2238" s="98" t="s">
        <v>49</v>
      </c>
      <c r="F2238" s="98" t="s">
        <v>948</v>
      </c>
      <c r="G2238" s="98" t="s">
        <v>4120</v>
      </c>
      <c r="H2238" s="98" t="s">
        <v>949</v>
      </c>
      <c r="I2238" s="98" t="s">
        <v>6154</v>
      </c>
      <c r="J2238" s="99">
        <v>45853</v>
      </c>
      <c r="K2238" s="107">
        <v>10000000</v>
      </c>
      <c r="L2238" s="98" t="s">
        <v>12439</v>
      </c>
      <c r="M2238" s="23">
        <v>1440</v>
      </c>
      <c r="N2238" s="23">
        <v>1</v>
      </c>
      <c r="O2238" s="107">
        <v>0</v>
      </c>
      <c r="P2238" s="23">
        <v>180</v>
      </c>
      <c r="Q2238" s="23">
        <v>2</v>
      </c>
      <c r="R2238" s="23">
        <v>2</v>
      </c>
      <c r="S2238" s="23">
        <v>1E-3</v>
      </c>
      <c r="T2238" s="47">
        <v>10</v>
      </c>
      <c r="U2238" s="98" t="s">
        <v>7965</v>
      </c>
      <c r="V2238" s="98" t="s">
        <v>3139</v>
      </c>
      <c r="W2238" s="69">
        <f t="shared" si="68"/>
        <v>4.5008174768523444E-2</v>
      </c>
    </row>
    <row r="2239" spans="1:23">
      <c r="A2239">
        <f t="shared" si="69"/>
        <v>2542</v>
      </c>
      <c r="B2239" s="99">
        <v>44408</v>
      </c>
      <c r="C2239" s="23">
        <v>474</v>
      </c>
      <c r="D2239" s="23">
        <v>5</v>
      </c>
      <c r="E2239" s="98" t="s">
        <v>49</v>
      </c>
      <c r="F2239" s="98" t="s">
        <v>948</v>
      </c>
      <c r="G2239" s="98" t="s">
        <v>4120</v>
      </c>
      <c r="H2239" s="98" t="s">
        <v>949</v>
      </c>
      <c r="I2239" s="98" t="s">
        <v>6505</v>
      </c>
      <c r="J2239" s="99">
        <v>46950</v>
      </c>
      <c r="K2239" s="107">
        <v>12000000</v>
      </c>
      <c r="L2239" s="98" t="s">
        <v>12440</v>
      </c>
      <c r="M2239" s="23">
        <v>2520</v>
      </c>
      <c r="N2239" s="23">
        <v>1</v>
      </c>
      <c r="O2239" s="107">
        <v>0</v>
      </c>
      <c r="P2239" s="23">
        <v>180</v>
      </c>
      <c r="Q2239" s="23">
        <v>2</v>
      </c>
      <c r="R2239" s="23">
        <v>2</v>
      </c>
      <c r="S2239" s="23">
        <v>1E-3</v>
      </c>
      <c r="T2239" s="47">
        <v>12</v>
      </c>
      <c r="U2239" s="98" t="s">
        <v>973</v>
      </c>
      <c r="V2239" s="98" t="s">
        <v>3139</v>
      </c>
      <c r="W2239" s="69">
        <f t="shared" si="68"/>
        <v>9.5012412673981944E-2</v>
      </c>
    </row>
    <row r="2240" spans="1:23">
      <c r="A2240">
        <f t="shared" si="69"/>
        <v>1818</v>
      </c>
      <c r="B2240" s="99">
        <v>44408</v>
      </c>
      <c r="C2240" s="23">
        <v>475</v>
      </c>
      <c r="D2240" s="23">
        <v>5</v>
      </c>
      <c r="E2240" s="98" t="s">
        <v>49</v>
      </c>
      <c r="F2240" s="98" t="s">
        <v>948</v>
      </c>
      <c r="G2240" s="98" t="s">
        <v>4120</v>
      </c>
      <c r="H2240" s="98" t="s">
        <v>949</v>
      </c>
      <c r="I2240" s="98" t="s">
        <v>9373</v>
      </c>
      <c r="J2240" s="99">
        <v>46226</v>
      </c>
      <c r="K2240" s="107">
        <v>8000000</v>
      </c>
      <c r="L2240" s="98" t="s">
        <v>12441</v>
      </c>
      <c r="M2240" s="23">
        <v>1800</v>
      </c>
      <c r="N2240" s="23">
        <v>1</v>
      </c>
      <c r="O2240" s="107">
        <v>0</v>
      </c>
      <c r="P2240" s="23">
        <v>180</v>
      </c>
      <c r="Q2240" s="23">
        <v>2</v>
      </c>
      <c r="R2240" s="23">
        <v>2</v>
      </c>
      <c r="S2240" s="23">
        <v>1E-3</v>
      </c>
      <c r="T2240" s="47">
        <v>8</v>
      </c>
      <c r="U2240" s="98" t="s">
        <v>7923</v>
      </c>
      <c r="V2240" s="98" t="s">
        <v>3139</v>
      </c>
      <c r="W2240" s="69">
        <f t="shared" si="68"/>
        <v>4.530096151096228E-2</v>
      </c>
    </row>
    <row r="2241" spans="1:23">
      <c r="A2241">
        <f t="shared" si="69"/>
        <v>2553</v>
      </c>
      <c r="B2241" s="99">
        <v>44408</v>
      </c>
      <c r="C2241" s="23">
        <v>476</v>
      </c>
      <c r="D2241" s="23">
        <v>5</v>
      </c>
      <c r="E2241" s="98" t="s">
        <v>49</v>
      </c>
      <c r="F2241" s="98" t="s">
        <v>948</v>
      </c>
      <c r="G2241" s="98" t="s">
        <v>4120</v>
      </c>
      <c r="H2241" s="98" t="s">
        <v>949</v>
      </c>
      <c r="I2241" s="98" t="s">
        <v>6080</v>
      </c>
      <c r="J2241" s="99">
        <v>46961</v>
      </c>
      <c r="K2241" s="107">
        <v>50000000</v>
      </c>
      <c r="L2241" s="98" t="s">
        <v>12442</v>
      </c>
      <c r="M2241" s="23">
        <v>2520</v>
      </c>
      <c r="N2241" s="23">
        <v>2</v>
      </c>
      <c r="O2241" s="107">
        <v>163952000</v>
      </c>
      <c r="P2241" s="23">
        <v>360</v>
      </c>
      <c r="Q2241" s="23">
        <v>2</v>
      </c>
      <c r="R2241" s="23">
        <v>2</v>
      </c>
      <c r="S2241" s="23">
        <v>1E-3</v>
      </c>
      <c r="T2241" s="47">
        <v>50</v>
      </c>
      <c r="U2241" s="98" t="s">
        <v>7950</v>
      </c>
      <c r="V2241" s="98" t="s">
        <v>3139</v>
      </c>
      <c r="W2241" s="69">
        <f t="shared" si="68"/>
        <v>0.39759816672678322</v>
      </c>
    </row>
    <row r="2242" spans="1:23">
      <c r="A2242">
        <f t="shared" si="69"/>
        <v>1093</v>
      </c>
      <c r="B2242" s="99">
        <v>44408</v>
      </c>
      <c r="C2242" s="23">
        <v>477</v>
      </c>
      <c r="D2242" s="23">
        <v>5</v>
      </c>
      <c r="E2242" s="98" t="s">
        <v>49</v>
      </c>
      <c r="F2242" s="98" t="s">
        <v>948</v>
      </c>
      <c r="G2242" s="98" t="s">
        <v>4120</v>
      </c>
      <c r="H2242" s="98" t="s">
        <v>949</v>
      </c>
      <c r="I2242" s="98" t="s">
        <v>6109</v>
      </c>
      <c r="J2242" s="99">
        <v>45501</v>
      </c>
      <c r="K2242" s="107">
        <v>12000000</v>
      </c>
      <c r="L2242" s="98" t="s">
        <v>12443</v>
      </c>
      <c r="M2242" s="23">
        <v>1080</v>
      </c>
      <c r="N2242" s="23">
        <v>1</v>
      </c>
      <c r="O2242" s="107">
        <v>0</v>
      </c>
      <c r="P2242" s="23">
        <v>180</v>
      </c>
      <c r="Q2242" s="23">
        <v>2</v>
      </c>
      <c r="R2242" s="23">
        <v>2</v>
      </c>
      <c r="S2242" s="23">
        <v>1E-3</v>
      </c>
      <c r="T2242" s="47">
        <v>12</v>
      </c>
      <c r="U2242" s="98" t="s">
        <v>7835</v>
      </c>
      <c r="V2242" s="98" t="s">
        <v>3139</v>
      </c>
      <c r="W2242" s="69">
        <f t="shared" ref="W2242:W2305" si="70">+T2242/SUM($T$2:$T$5848)*A2242</f>
        <v>4.0853094827955259E-2</v>
      </c>
    </row>
    <row r="2243" spans="1:23">
      <c r="A2243">
        <f t="shared" ref="A2243:A2306" si="71">+J2243-B2243</f>
        <v>1824</v>
      </c>
      <c r="B2243" s="99">
        <v>44408</v>
      </c>
      <c r="C2243" s="23">
        <v>478</v>
      </c>
      <c r="D2243" s="23">
        <v>5</v>
      </c>
      <c r="E2243" s="98" t="s">
        <v>49</v>
      </c>
      <c r="F2243" s="98" t="s">
        <v>948</v>
      </c>
      <c r="G2243" s="98" t="s">
        <v>4120</v>
      </c>
      <c r="H2243" s="98" t="s">
        <v>949</v>
      </c>
      <c r="I2243" s="98" t="s">
        <v>6114</v>
      </c>
      <c r="J2243" s="99">
        <v>46232</v>
      </c>
      <c r="K2243" s="107">
        <v>60000000</v>
      </c>
      <c r="L2243" s="98" t="s">
        <v>12444</v>
      </c>
      <c r="M2243" s="23">
        <v>1800</v>
      </c>
      <c r="N2243" s="23">
        <v>1</v>
      </c>
      <c r="O2243" s="107">
        <v>0</v>
      </c>
      <c r="P2243" s="23">
        <v>90</v>
      </c>
      <c r="Q2243" s="23">
        <v>2</v>
      </c>
      <c r="R2243" s="23">
        <v>2</v>
      </c>
      <c r="S2243" s="23">
        <v>2.7349999999999999E-2</v>
      </c>
      <c r="T2243" s="47">
        <v>60</v>
      </c>
      <c r="U2243" s="98" t="s">
        <v>1093</v>
      </c>
      <c r="V2243" s="98" t="s">
        <v>3139</v>
      </c>
      <c r="W2243" s="69">
        <f t="shared" si="70"/>
        <v>0.34087852226070631</v>
      </c>
    </row>
    <row r="2244" spans="1:23">
      <c r="A2244">
        <f t="shared" si="71"/>
        <v>1605</v>
      </c>
      <c r="B2244" s="99">
        <v>44408</v>
      </c>
      <c r="C2244" s="23">
        <v>479</v>
      </c>
      <c r="D2244" s="23">
        <v>5</v>
      </c>
      <c r="E2244" s="98" t="s">
        <v>49</v>
      </c>
      <c r="F2244" s="98" t="s">
        <v>948</v>
      </c>
      <c r="G2244" s="98" t="s">
        <v>4120</v>
      </c>
      <c r="H2244" s="98" t="s">
        <v>949</v>
      </c>
      <c r="I2244" s="98" t="s">
        <v>6732</v>
      </c>
      <c r="J2244" s="99">
        <v>46013</v>
      </c>
      <c r="K2244" s="107">
        <v>30360060</v>
      </c>
      <c r="L2244" s="98" t="s">
        <v>1240</v>
      </c>
      <c r="M2244" s="23">
        <v>3600</v>
      </c>
      <c r="N2244" s="23">
        <v>5</v>
      </c>
      <c r="O2244" s="107">
        <v>0</v>
      </c>
      <c r="P2244" s="23">
        <v>180</v>
      </c>
      <c r="Q2244" s="23">
        <v>2</v>
      </c>
      <c r="R2244" s="23">
        <v>2</v>
      </c>
      <c r="S2244" s="23">
        <v>1.2489999999999999E-2</v>
      </c>
      <c r="T2244" s="47">
        <v>50.783707999999997</v>
      </c>
      <c r="U2244" s="98" t="s">
        <v>7992</v>
      </c>
      <c r="V2244" s="98" t="s">
        <v>3139</v>
      </c>
      <c r="W2244" s="69">
        <f t="shared" si="70"/>
        <v>0.25387679018114517</v>
      </c>
    </row>
    <row r="2245" spans="1:23">
      <c r="A2245">
        <f t="shared" si="71"/>
        <v>481</v>
      </c>
      <c r="B2245" s="99">
        <v>44408</v>
      </c>
      <c r="C2245" s="23">
        <v>1</v>
      </c>
      <c r="D2245" s="23">
        <v>1</v>
      </c>
      <c r="E2245" s="98" t="s">
        <v>49</v>
      </c>
      <c r="F2245" s="98" t="s">
        <v>207</v>
      </c>
      <c r="G2245" s="98" t="s">
        <v>4120</v>
      </c>
      <c r="H2245" s="98" t="s">
        <v>1241</v>
      </c>
      <c r="I2245" s="98" t="s">
        <v>6769</v>
      </c>
      <c r="J2245" s="99">
        <v>44889</v>
      </c>
      <c r="K2245" s="107">
        <v>500000000</v>
      </c>
      <c r="L2245" s="98" t="s">
        <v>7993</v>
      </c>
      <c r="M2245" s="23">
        <v>720</v>
      </c>
      <c r="N2245" s="23">
        <v>1</v>
      </c>
      <c r="O2245" s="107">
        <v>500000000</v>
      </c>
      <c r="P2245" s="23">
        <v>30</v>
      </c>
      <c r="Q2245" s="23">
        <v>2</v>
      </c>
      <c r="R2245" s="23">
        <v>2</v>
      </c>
      <c r="S2245" s="23">
        <v>1.87</v>
      </c>
      <c r="T2245" s="47">
        <v>376.27875</v>
      </c>
      <c r="U2245" s="98" t="s">
        <v>85</v>
      </c>
      <c r="V2245" s="98" t="s">
        <v>3139</v>
      </c>
      <c r="W2245" s="69">
        <f t="shared" si="70"/>
        <v>0.56373931458469351</v>
      </c>
    </row>
    <row r="2246" spans="1:23">
      <c r="A2246">
        <f t="shared" si="71"/>
        <v>332</v>
      </c>
      <c r="B2246" s="99">
        <v>44408</v>
      </c>
      <c r="C2246" s="23">
        <v>2</v>
      </c>
      <c r="D2246" s="23">
        <v>1</v>
      </c>
      <c r="E2246" s="98" t="s">
        <v>49</v>
      </c>
      <c r="F2246" s="98" t="s">
        <v>207</v>
      </c>
      <c r="G2246" s="98" t="s">
        <v>4120</v>
      </c>
      <c r="H2246" s="98" t="s">
        <v>1241</v>
      </c>
      <c r="I2246" s="98" t="s">
        <v>7208</v>
      </c>
      <c r="J2246" s="99">
        <v>44740</v>
      </c>
      <c r="K2246" s="107">
        <v>5000000000</v>
      </c>
      <c r="L2246" s="98" t="s">
        <v>1242</v>
      </c>
      <c r="M2246" s="23">
        <v>1080</v>
      </c>
      <c r="N2246" s="23">
        <v>1</v>
      </c>
      <c r="O2246" s="107">
        <v>5000000000</v>
      </c>
      <c r="P2246" s="23">
        <v>30</v>
      </c>
      <c r="Q2246" s="23">
        <v>2</v>
      </c>
      <c r="R2246" s="23">
        <v>2</v>
      </c>
      <c r="S2246" s="23">
        <v>1.91</v>
      </c>
      <c r="T2246" s="47">
        <v>1527.9382169999999</v>
      </c>
      <c r="U2246" s="98" t="s">
        <v>85</v>
      </c>
      <c r="V2246" s="98" t="s">
        <v>3139</v>
      </c>
      <c r="W2246" s="69">
        <f t="shared" si="70"/>
        <v>1.5800376347178113</v>
      </c>
    </row>
    <row r="2247" spans="1:23">
      <c r="A2247">
        <f t="shared" si="71"/>
        <v>1034</v>
      </c>
      <c r="B2247" s="99">
        <v>44408</v>
      </c>
      <c r="C2247" s="23">
        <v>3</v>
      </c>
      <c r="D2247" s="23">
        <v>1</v>
      </c>
      <c r="E2247" s="98" t="s">
        <v>49</v>
      </c>
      <c r="F2247" s="98" t="s">
        <v>207</v>
      </c>
      <c r="G2247" s="98" t="s">
        <v>4120</v>
      </c>
      <c r="H2247" s="98" t="s">
        <v>1241</v>
      </c>
      <c r="I2247" s="98" t="s">
        <v>6517</v>
      </c>
      <c r="J2247" s="99">
        <v>45442</v>
      </c>
      <c r="K2247" s="107">
        <v>5000000000</v>
      </c>
      <c r="L2247" s="98" t="s">
        <v>1243</v>
      </c>
      <c r="M2247" s="23">
        <v>1800</v>
      </c>
      <c r="N2247" s="23">
        <v>1</v>
      </c>
      <c r="O2247" s="107">
        <v>5000000000</v>
      </c>
      <c r="P2247" s="23">
        <v>30</v>
      </c>
      <c r="Q2247" s="23">
        <v>2</v>
      </c>
      <c r="R2247" s="23">
        <v>2</v>
      </c>
      <c r="S2247" s="23">
        <v>1.91</v>
      </c>
      <c r="T2247" s="47">
        <v>2833.3333419999999</v>
      </c>
      <c r="U2247" s="98" t="s">
        <v>85</v>
      </c>
      <c r="V2247" s="98" t="s">
        <v>3139</v>
      </c>
      <c r="W2247" s="69">
        <f t="shared" si="70"/>
        <v>9.1251868339227755</v>
      </c>
    </row>
    <row r="2248" spans="1:23">
      <c r="A2248">
        <f t="shared" si="71"/>
        <v>613</v>
      </c>
      <c r="B2248" s="99">
        <v>44408</v>
      </c>
      <c r="C2248" s="23">
        <v>4</v>
      </c>
      <c r="D2248" s="23">
        <v>1</v>
      </c>
      <c r="E2248" s="98" t="s">
        <v>49</v>
      </c>
      <c r="F2248" s="98" t="s">
        <v>207</v>
      </c>
      <c r="G2248" s="98" t="s">
        <v>4120</v>
      </c>
      <c r="H2248" s="98" t="s">
        <v>1241</v>
      </c>
      <c r="I2248" s="98" t="s">
        <v>10376</v>
      </c>
      <c r="J2248" s="99">
        <v>45021</v>
      </c>
      <c r="K2248" s="107">
        <v>5000000000</v>
      </c>
      <c r="L2248" s="98" t="s">
        <v>1244</v>
      </c>
      <c r="M2248" s="23">
        <v>1800</v>
      </c>
      <c r="N2248" s="23">
        <v>1</v>
      </c>
      <c r="O2248" s="107">
        <v>5000000000</v>
      </c>
      <c r="P2248" s="23">
        <v>30</v>
      </c>
      <c r="Q2248" s="23">
        <v>2</v>
      </c>
      <c r="R2248" s="23">
        <v>2</v>
      </c>
      <c r="S2248" s="23">
        <v>2.35</v>
      </c>
      <c r="T2248" s="47">
        <v>1752.83161</v>
      </c>
      <c r="U2248" s="98" t="s">
        <v>85</v>
      </c>
      <c r="V2248" s="98" t="s">
        <v>3139</v>
      </c>
      <c r="W2248" s="69">
        <f t="shared" si="70"/>
        <v>3.346757344938279</v>
      </c>
    </row>
    <row r="2249" spans="1:23">
      <c r="A2249">
        <f t="shared" si="71"/>
        <v>613</v>
      </c>
      <c r="B2249" s="99">
        <v>44408</v>
      </c>
      <c r="C2249" s="23">
        <v>5</v>
      </c>
      <c r="D2249" s="23">
        <v>1</v>
      </c>
      <c r="E2249" s="98" t="s">
        <v>49</v>
      </c>
      <c r="F2249" s="98" t="s">
        <v>207</v>
      </c>
      <c r="G2249" s="98" t="s">
        <v>4120</v>
      </c>
      <c r="H2249" s="98" t="s">
        <v>1241</v>
      </c>
      <c r="I2249" s="98" t="s">
        <v>10376</v>
      </c>
      <c r="J2249" s="99">
        <v>45021</v>
      </c>
      <c r="K2249" s="107">
        <v>5000000000</v>
      </c>
      <c r="L2249" s="98" t="s">
        <v>1245</v>
      </c>
      <c r="M2249" s="23">
        <v>1800</v>
      </c>
      <c r="N2249" s="23">
        <v>1</v>
      </c>
      <c r="O2249" s="107">
        <v>5000000000</v>
      </c>
      <c r="P2249" s="23">
        <v>30</v>
      </c>
      <c r="Q2249" s="23">
        <v>2</v>
      </c>
      <c r="R2249" s="23">
        <v>2</v>
      </c>
      <c r="S2249" s="23">
        <v>2.35</v>
      </c>
      <c r="T2249" s="47">
        <v>1752.83161</v>
      </c>
      <c r="U2249" s="98" t="s">
        <v>85</v>
      </c>
      <c r="V2249" s="98" t="s">
        <v>3139</v>
      </c>
      <c r="W2249" s="69">
        <f t="shared" si="70"/>
        <v>3.346757344938279</v>
      </c>
    </row>
    <row r="2250" spans="1:23">
      <c r="A2250">
        <f t="shared" si="71"/>
        <v>611</v>
      </c>
      <c r="B2250" s="99">
        <v>44408</v>
      </c>
      <c r="C2250" s="23">
        <v>6</v>
      </c>
      <c r="D2250" s="23">
        <v>1</v>
      </c>
      <c r="E2250" s="98" t="s">
        <v>49</v>
      </c>
      <c r="F2250" s="98" t="s">
        <v>207</v>
      </c>
      <c r="G2250" s="98" t="s">
        <v>4120</v>
      </c>
      <c r="H2250" s="98" t="s">
        <v>1241</v>
      </c>
      <c r="I2250" s="98" t="s">
        <v>9958</v>
      </c>
      <c r="J2250" s="99">
        <v>45019</v>
      </c>
      <c r="K2250" s="107">
        <v>5000000000</v>
      </c>
      <c r="L2250" s="98" t="s">
        <v>1246</v>
      </c>
      <c r="M2250" s="23">
        <v>1800</v>
      </c>
      <c r="N2250" s="23">
        <v>1</v>
      </c>
      <c r="O2250" s="107">
        <v>5000000000</v>
      </c>
      <c r="P2250" s="23">
        <v>30</v>
      </c>
      <c r="Q2250" s="23">
        <v>2</v>
      </c>
      <c r="R2250" s="23">
        <v>2</v>
      </c>
      <c r="S2250" s="23">
        <v>2.41</v>
      </c>
      <c r="T2250" s="47">
        <v>1753.1237630000001</v>
      </c>
      <c r="U2250" s="98" t="s">
        <v>85</v>
      </c>
      <c r="V2250" s="98" t="s">
        <v>3139</v>
      </c>
      <c r="W2250" s="69">
        <f t="shared" si="70"/>
        <v>3.3363940717957643</v>
      </c>
    </row>
    <row r="2251" spans="1:23">
      <c r="A2251">
        <f t="shared" si="71"/>
        <v>31</v>
      </c>
      <c r="B2251" s="99">
        <v>44408</v>
      </c>
      <c r="C2251" s="23">
        <v>7</v>
      </c>
      <c r="D2251" s="23">
        <v>9</v>
      </c>
      <c r="E2251" s="98" t="s">
        <v>49</v>
      </c>
      <c r="F2251" s="98" t="s">
        <v>53</v>
      </c>
      <c r="G2251" s="98" t="s">
        <v>4242</v>
      </c>
      <c r="H2251" s="98" t="s">
        <v>1247</v>
      </c>
      <c r="I2251" s="98" t="s">
        <v>6552</v>
      </c>
      <c r="J2251" s="99">
        <v>44439</v>
      </c>
      <c r="K2251" s="107">
        <v>5540078.8700000001</v>
      </c>
      <c r="L2251" s="98" t="s">
        <v>10929</v>
      </c>
      <c r="M2251" s="23">
        <v>30</v>
      </c>
      <c r="N2251" s="23">
        <v>1</v>
      </c>
      <c r="O2251" s="107">
        <v>5540078.8700000001</v>
      </c>
      <c r="P2251" s="23">
        <v>30</v>
      </c>
      <c r="Q2251" s="23">
        <v>1</v>
      </c>
      <c r="R2251" s="23">
        <v>2</v>
      </c>
      <c r="S2251" s="23">
        <v>29</v>
      </c>
      <c r="T2251" s="47">
        <v>5.5400788700000003</v>
      </c>
      <c r="U2251" s="98" t="s">
        <v>85</v>
      </c>
      <c r="V2251" s="98" t="s">
        <v>3139</v>
      </c>
      <c r="W2251" s="69">
        <f t="shared" si="70"/>
        <v>5.3493522341752802E-4</v>
      </c>
    </row>
    <row r="2252" spans="1:23">
      <c r="A2252">
        <f t="shared" si="71"/>
        <v>644</v>
      </c>
      <c r="B2252" s="99">
        <v>44408</v>
      </c>
      <c r="C2252" s="23">
        <v>8</v>
      </c>
      <c r="D2252" s="23">
        <v>9</v>
      </c>
      <c r="E2252" s="98" t="s">
        <v>49</v>
      </c>
      <c r="F2252" s="98" t="s">
        <v>53</v>
      </c>
      <c r="G2252" s="98" t="s">
        <v>4242</v>
      </c>
      <c r="H2252" s="98" t="s">
        <v>1247</v>
      </c>
      <c r="I2252" s="98" t="s">
        <v>6503</v>
      </c>
      <c r="J2252" s="99">
        <v>45052</v>
      </c>
      <c r="K2252" s="107">
        <v>3000000000</v>
      </c>
      <c r="L2252" s="98" t="s">
        <v>10930</v>
      </c>
      <c r="M2252" s="23">
        <v>720</v>
      </c>
      <c r="N2252" s="23">
        <v>1</v>
      </c>
      <c r="O2252" s="107">
        <v>3000000000</v>
      </c>
      <c r="P2252" s="23">
        <v>30</v>
      </c>
      <c r="Q2252" s="23">
        <v>2</v>
      </c>
      <c r="R2252" s="23">
        <v>2</v>
      </c>
      <c r="S2252" s="23">
        <v>3.85</v>
      </c>
      <c r="T2252" s="47">
        <v>2756.93</v>
      </c>
      <c r="U2252" s="98" t="s">
        <v>85</v>
      </c>
      <c r="V2252" s="98" t="s">
        <v>3139</v>
      </c>
      <c r="W2252" s="69">
        <f t="shared" si="70"/>
        <v>5.5301277092313459</v>
      </c>
    </row>
    <row r="2253" spans="1:23">
      <c r="A2253">
        <f t="shared" si="71"/>
        <v>311</v>
      </c>
      <c r="B2253" s="99">
        <v>44408</v>
      </c>
      <c r="C2253" s="23">
        <v>1</v>
      </c>
      <c r="D2253" s="23">
        <v>9</v>
      </c>
      <c r="E2253" s="98" t="s">
        <v>49</v>
      </c>
      <c r="F2253" s="98" t="s">
        <v>53</v>
      </c>
      <c r="G2253" s="98" t="s">
        <v>4242</v>
      </c>
      <c r="H2253" s="98" t="s">
        <v>1248</v>
      </c>
      <c r="I2253" s="98" t="s">
        <v>10462</v>
      </c>
      <c r="J2253" s="99">
        <v>44719</v>
      </c>
      <c r="K2253" s="107">
        <v>300000000</v>
      </c>
      <c r="L2253" s="98" t="s">
        <v>1249</v>
      </c>
      <c r="M2253" s="23">
        <v>1200</v>
      </c>
      <c r="N2253" s="23">
        <v>2</v>
      </c>
      <c r="O2253" s="107">
        <v>203840355</v>
      </c>
      <c r="P2253" s="23">
        <v>30</v>
      </c>
      <c r="Q2253" s="23">
        <v>1</v>
      </c>
      <c r="R2253" s="23">
        <v>2</v>
      </c>
      <c r="S2253" s="23">
        <v>6.39</v>
      </c>
      <c r="T2253" s="47">
        <v>92.267814999999999</v>
      </c>
      <c r="U2253" s="98" t="s">
        <v>289</v>
      </c>
      <c r="V2253" s="98" t="s">
        <v>3139</v>
      </c>
      <c r="W2253" s="69">
        <f t="shared" si="70"/>
        <v>8.9378729984931779E-2</v>
      </c>
    </row>
    <row r="2254" spans="1:23">
      <c r="A2254">
        <f t="shared" si="71"/>
        <v>332</v>
      </c>
      <c r="B2254" s="99">
        <v>44408</v>
      </c>
      <c r="C2254" s="23">
        <v>1</v>
      </c>
      <c r="D2254" s="23">
        <v>4</v>
      </c>
      <c r="E2254" s="98" t="s">
        <v>49</v>
      </c>
      <c r="F2254" s="98" t="s">
        <v>207</v>
      </c>
      <c r="G2254" s="98" t="s">
        <v>4120</v>
      </c>
      <c r="H2254" s="98" t="s">
        <v>1250</v>
      </c>
      <c r="I2254" s="98" t="s">
        <v>10220</v>
      </c>
      <c r="J2254" s="99">
        <v>44740</v>
      </c>
      <c r="K2254" s="107">
        <v>1500000000</v>
      </c>
      <c r="L2254" s="98" t="s">
        <v>1252</v>
      </c>
      <c r="M2254" s="23">
        <v>1080</v>
      </c>
      <c r="N2254" s="23">
        <v>1</v>
      </c>
      <c r="O2254" s="107">
        <v>1500000000</v>
      </c>
      <c r="P2254" s="23">
        <v>30</v>
      </c>
      <c r="Q2254" s="23">
        <v>2</v>
      </c>
      <c r="R2254" s="23">
        <v>2</v>
      </c>
      <c r="S2254" s="23">
        <v>2.93</v>
      </c>
      <c r="T2254" s="47">
        <v>458.55381969000001</v>
      </c>
      <c r="U2254" s="98" t="s">
        <v>1251</v>
      </c>
      <c r="V2254" s="98" t="s">
        <v>3139</v>
      </c>
      <c r="W2254" s="69">
        <f t="shared" si="70"/>
        <v>0.47418952192738129</v>
      </c>
    </row>
    <row r="2255" spans="1:23">
      <c r="A2255">
        <f t="shared" si="71"/>
        <v>814</v>
      </c>
      <c r="B2255" s="99">
        <v>44408</v>
      </c>
      <c r="C2255" s="23">
        <v>2</v>
      </c>
      <c r="D2255" s="23">
        <v>4</v>
      </c>
      <c r="E2255" s="98" t="s">
        <v>49</v>
      </c>
      <c r="F2255" s="98" t="s">
        <v>207</v>
      </c>
      <c r="G2255" s="98" t="s">
        <v>4120</v>
      </c>
      <c r="H2255" s="98" t="s">
        <v>1250</v>
      </c>
      <c r="I2255" s="98" t="s">
        <v>9735</v>
      </c>
      <c r="J2255" s="99">
        <v>45222</v>
      </c>
      <c r="K2255" s="107">
        <v>1000000000</v>
      </c>
      <c r="L2255" s="98" t="s">
        <v>7995</v>
      </c>
      <c r="M2255" s="23">
        <v>1080</v>
      </c>
      <c r="N2255" s="23">
        <v>1</v>
      </c>
      <c r="O2255" s="107">
        <v>2500000000</v>
      </c>
      <c r="P2255" s="23">
        <v>30</v>
      </c>
      <c r="Q2255" s="23">
        <v>2</v>
      </c>
      <c r="R2255" s="23">
        <v>2</v>
      </c>
      <c r="S2255" s="23">
        <v>1.91</v>
      </c>
      <c r="T2255" s="47">
        <v>750.35485747999996</v>
      </c>
      <c r="U2255" s="98" t="s">
        <v>1251</v>
      </c>
      <c r="V2255" s="98" t="s">
        <v>3139</v>
      </c>
      <c r="W2255" s="69">
        <f t="shared" si="70"/>
        <v>1.9024561582692356</v>
      </c>
    </row>
    <row r="2256" spans="1:23">
      <c r="A2256">
        <f t="shared" si="71"/>
        <v>471</v>
      </c>
      <c r="B2256" s="99">
        <v>44408</v>
      </c>
      <c r="C2256" s="23">
        <v>3</v>
      </c>
      <c r="D2256" s="23">
        <v>4</v>
      </c>
      <c r="E2256" s="98" t="s">
        <v>49</v>
      </c>
      <c r="F2256" s="98" t="s">
        <v>207</v>
      </c>
      <c r="G2256" s="98" t="s">
        <v>4120</v>
      </c>
      <c r="H2256" s="98" t="s">
        <v>1250</v>
      </c>
      <c r="I2256" s="98" t="s">
        <v>10066</v>
      </c>
      <c r="J2256" s="99">
        <v>44879</v>
      </c>
      <c r="K2256" s="107">
        <v>200000000</v>
      </c>
      <c r="L2256" s="98" t="s">
        <v>7994</v>
      </c>
      <c r="M2256" s="23">
        <v>1080</v>
      </c>
      <c r="N2256" s="23">
        <v>1</v>
      </c>
      <c r="O2256" s="107">
        <v>200000000</v>
      </c>
      <c r="P2256" s="23">
        <v>30</v>
      </c>
      <c r="Q2256" s="23">
        <v>2</v>
      </c>
      <c r="R2256" s="23">
        <v>2</v>
      </c>
      <c r="S2256" s="23">
        <v>2.42</v>
      </c>
      <c r="T2256" s="47">
        <v>133.51935119000001</v>
      </c>
      <c r="U2256" s="98" t="s">
        <v>1251</v>
      </c>
      <c r="V2256" s="98" t="s">
        <v>3139</v>
      </c>
      <c r="W2256" s="69">
        <f t="shared" si="70"/>
        <v>0.19587935918081992</v>
      </c>
    </row>
    <row r="2257" spans="1:23">
      <c r="A2257">
        <f t="shared" si="71"/>
        <v>468</v>
      </c>
      <c r="B2257" s="99">
        <v>44408</v>
      </c>
      <c r="C2257" s="23">
        <v>4</v>
      </c>
      <c r="D2257" s="23">
        <v>4</v>
      </c>
      <c r="E2257" s="98" t="s">
        <v>49</v>
      </c>
      <c r="F2257" s="98" t="s">
        <v>207</v>
      </c>
      <c r="G2257" s="98" t="s">
        <v>4120</v>
      </c>
      <c r="H2257" s="98" t="s">
        <v>1250</v>
      </c>
      <c r="I2257" s="98" t="s">
        <v>10066</v>
      </c>
      <c r="J2257" s="99">
        <v>44876</v>
      </c>
      <c r="K2257" s="107">
        <v>620000000</v>
      </c>
      <c r="L2257" s="98" t="s">
        <v>7996</v>
      </c>
      <c r="M2257" s="23">
        <v>1080</v>
      </c>
      <c r="N2257" s="23">
        <v>1</v>
      </c>
      <c r="O2257" s="107">
        <v>620000000</v>
      </c>
      <c r="P2257" s="23">
        <v>30</v>
      </c>
      <c r="Q2257" s="23">
        <v>2</v>
      </c>
      <c r="R2257" s="23">
        <v>2</v>
      </c>
      <c r="S2257" s="23">
        <v>1.91</v>
      </c>
      <c r="T2257" s="47">
        <v>482.75475526999998</v>
      </c>
      <c r="U2257" s="98" t="s">
        <v>1251</v>
      </c>
      <c r="V2257" s="98" t="s">
        <v>3139</v>
      </c>
      <c r="W2257" s="69">
        <f t="shared" si="70"/>
        <v>0.70371363772367257</v>
      </c>
    </row>
    <row r="2258" spans="1:23">
      <c r="A2258">
        <f t="shared" si="71"/>
        <v>836</v>
      </c>
      <c r="B2258" s="99">
        <v>44408</v>
      </c>
      <c r="C2258" s="23">
        <v>5</v>
      </c>
      <c r="D2258" s="23">
        <v>4</v>
      </c>
      <c r="E2258" s="98" t="s">
        <v>49</v>
      </c>
      <c r="F2258" s="98" t="s">
        <v>207</v>
      </c>
      <c r="G2258" s="98" t="s">
        <v>4120</v>
      </c>
      <c r="H2258" s="98" t="s">
        <v>1250</v>
      </c>
      <c r="I2258" s="98" t="s">
        <v>10066</v>
      </c>
      <c r="J2258" s="99">
        <v>45244</v>
      </c>
      <c r="K2258" s="107">
        <v>180000000</v>
      </c>
      <c r="L2258" s="98" t="s">
        <v>7997</v>
      </c>
      <c r="M2258" s="23">
        <v>1080</v>
      </c>
      <c r="N2258" s="23">
        <v>1</v>
      </c>
      <c r="O2258" s="107">
        <v>180000000</v>
      </c>
      <c r="P2258" s="23">
        <v>30</v>
      </c>
      <c r="Q2258" s="23">
        <v>2</v>
      </c>
      <c r="R2258" s="23">
        <v>2</v>
      </c>
      <c r="S2258" s="23">
        <v>1.91</v>
      </c>
      <c r="T2258" s="47">
        <v>140.15460585</v>
      </c>
      <c r="U2258" s="98" t="s">
        <v>1251</v>
      </c>
      <c r="V2258" s="98" t="s">
        <v>3139</v>
      </c>
      <c r="W2258" s="69">
        <f t="shared" si="70"/>
        <v>0.36495322516109518</v>
      </c>
    </row>
    <row r="2259" spans="1:23">
      <c r="A2259">
        <f t="shared" si="71"/>
        <v>836</v>
      </c>
      <c r="B2259" s="99">
        <v>44408</v>
      </c>
      <c r="C2259" s="23">
        <v>6</v>
      </c>
      <c r="D2259" s="23">
        <v>4</v>
      </c>
      <c r="E2259" s="98" t="s">
        <v>49</v>
      </c>
      <c r="F2259" s="98" t="s">
        <v>207</v>
      </c>
      <c r="G2259" s="98" t="s">
        <v>4120</v>
      </c>
      <c r="H2259" s="98" t="s">
        <v>1250</v>
      </c>
      <c r="I2259" s="98" t="s">
        <v>10066</v>
      </c>
      <c r="J2259" s="99">
        <v>45244</v>
      </c>
      <c r="K2259" s="107">
        <v>180000000</v>
      </c>
      <c r="L2259" s="98" t="s">
        <v>7998</v>
      </c>
      <c r="M2259" s="23">
        <v>1080</v>
      </c>
      <c r="N2259" s="23">
        <v>1</v>
      </c>
      <c r="O2259" s="107">
        <v>230000000</v>
      </c>
      <c r="P2259" s="23">
        <v>30</v>
      </c>
      <c r="Q2259" s="23">
        <v>2</v>
      </c>
      <c r="R2259" s="23">
        <v>2</v>
      </c>
      <c r="S2259" s="23">
        <v>1.91</v>
      </c>
      <c r="T2259" s="47">
        <v>191.83799603999998</v>
      </c>
      <c r="U2259" s="98" t="s">
        <v>1251</v>
      </c>
      <c r="V2259" s="98" t="s">
        <v>3139</v>
      </c>
      <c r="W2259" s="69">
        <f t="shared" si="70"/>
        <v>0.49953331849949623</v>
      </c>
    </row>
    <row r="2260" spans="1:23">
      <c r="A2260">
        <f t="shared" si="71"/>
        <v>836</v>
      </c>
      <c r="B2260" s="99">
        <v>44408</v>
      </c>
      <c r="C2260" s="23">
        <v>7</v>
      </c>
      <c r="D2260" s="23">
        <v>4</v>
      </c>
      <c r="E2260" s="98" t="s">
        <v>49</v>
      </c>
      <c r="F2260" s="98" t="s">
        <v>207</v>
      </c>
      <c r="G2260" s="98" t="s">
        <v>4120</v>
      </c>
      <c r="H2260" s="98" t="s">
        <v>1250</v>
      </c>
      <c r="I2260" s="98" t="s">
        <v>10066</v>
      </c>
      <c r="J2260" s="99">
        <v>45244</v>
      </c>
      <c r="K2260" s="107">
        <v>180000000</v>
      </c>
      <c r="L2260" s="98" t="s">
        <v>7999</v>
      </c>
      <c r="M2260" s="23">
        <v>1080</v>
      </c>
      <c r="N2260" s="23">
        <v>1</v>
      </c>
      <c r="O2260" s="107">
        <v>270000000</v>
      </c>
      <c r="P2260" s="23">
        <v>30</v>
      </c>
      <c r="Q2260" s="23">
        <v>2</v>
      </c>
      <c r="R2260" s="23">
        <v>2</v>
      </c>
      <c r="S2260" s="23">
        <v>1.91</v>
      </c>
      <c r="T2260" s="47">
        <v>217.69442008000001</v>
      </c>
      <c r="U2260" s="98" t="s">
        <v>1251</v>
      </c>
      <c r="V2260" s="98" t="s">
        <v>3139</v>
      </c>
      <c r="W2260" s="69">
        <f t="shared" si="70"/>
        <v>0.56686171835693755</v>
      </c>
    </row>
    <row r="2261" spans="1:23">
      <c r="A2261">
        <f t="shared" si="71"/>
        <v>836</v>
      </c>
      <c r="B2261" s="99">
        <v>44408</v>
      </c>
      <c r="C2261" s="23">
        <v>8</v>
      </c>
      <c r="D2261" s="23">
        <v>4</v>
      </c>
      <c r="E2261" s="98" t="s">
        <v>49</v>
      </c>
      <c r="F2261" s="98" t="s">
        <v>207</v>
      </c>
      <c r="G2261" s="98" t="s">
        <v>4120</v>
      </c>
      <c r="H2261" s="98" t="s">
        <v>1250</v>
      </c>
      <c r="I2261" s="98" t="s">
        <v>10066</v>
      </c>
      <c r="J2261" s="99">
        <v>45244</v>
      </c>
      <c r="K2261" s="107">
        <v>180000000</v>
      </c>
      <c r="L2261" s="98" t="s">
        <v>8000</v>
      </c>
      <c r="M2261" s="23">
        <v>1080</v>
      </c>
      <c r="N2261" s="23">
        <v>1</v>
      </c>
      <c r="O2261" s="107">
        <v>500000000</v>
      </c>
      <c r="P2261" s="23">
        <v>30</v>
      </c>
      <c r="Q2261" s="23">
        <v>2</v>
      </c>
      <c r="R2261" s="23">
        <v>2</v>
      </c>
      <c r="S2261" s="23">
        <v>1.91</v>
      </c>
      <c r="T2261" s="47">
        <v>403.13782119000001</v>
      </c>
      <c r="U2261" s="98" t="s">
        <v>1251</v>
      </c>
      <c r="V2261" s="98" t="s">
        <v>3139</v>
      </c>
      <c r="W2261" s="69">
        <f t="shared" si="70"/>
        <v>1.0497439390980059</v>
      </c>
    </row>
    <row r="2262" spans="1:23">
      <c r="A2262">
        <f t="shared" si="71"/>
        <v>-243</v>
      </c>
      <c r="B2262" s="99">
        <v>44408</v>
      </c>
      <c r="C2262" s="23">
        <v>9</v>
      </c>
      <c r="D2262" s="23">
        <v>3</v>
      </c>
      <c r="E2262" s="98" t="s">
        <v>49</v>
      </c>
      <c r="F2262" s="98" t="s">
        <v>164</v>
      </c>
      <c r="G2262" s="98" t="s">
        <v>4120</v>
      </c>
      <c r="H2262" s="98" t="s">
        <v>1253</v>
      </c>
      <c r="I2262" s="98" t="s">
        <v>6522</v>
      </c>
      <c r="J2262" s="99">
        <v>44165</v>
      </c>
      <c r="K2262" s="107">
        <v>1000000000</v>
      </c>
      <c r="L2262" s="98" t="s">
        <v>50</v>
      </c>
      <c r="M2262" s="23">
        <v>360</v>
      </c>
      <c r="N2262" s="23">
        <v>1</v>
      </c>
      <c r="O2262" s="107">
        <v>1000000000</v>
      </c>
      <c r="P2262" s="23">
        <v>30</v>
      </c>
      <c r="Q2262" s="23">
        <v>1</v>
      </c>
      <c r="R2262" s="23">
        <v>1</v>
      </c>
      <c r="S2262" s="23">
        <v>1</v>
      </c>
      <c r="T2262" s="47">
        <v>10534.889644379999</v>
      </c>
      <c r="U2262" s="98" t="s">
        <v>1254</v>
      </c>
      <c r="V2262" s="98" t="s">
        <v>3139</v>
      </c>
      <c r="W2262" s="69">
        <f t="shared" si="70"/>
        <v>-7.9736986498526745</v>
      </c>
    </row>
    <row r="2263" spans="1:23">
      <c r="A2263">
        <f t="shared" si="71"/>
        <v>311</v>
      </c>
      <c r="B2263" s="99">
        <v>44408</v>
      </c>
      <c r="C2263" s="23">
        <v>1</v>
      </c>
      <c r="D2263" s="23">
        <v>5</v>
      </c>
      <c r="E2263" s="98" t="s">
        <v>49</v>
      </c>
      <c r="F2263" s="98" t="s">
        <v>164</v>
      </c>
      <c r="G2263" s="98" t="s">
        <v>4120</v>
      </c>
      <c r="H2263" s="98" t="s">
        <v>1255</v>
      </c>
      <c r="I2263" s="98" t="s">
        <v>10463</v>
      </c>
      <c r="J2263" s="99">
        <v>44719</v>
      </c>
      <c r="K2263" s="107">
        <v>12000000</v>
      </c>
      <c r="L2263" s="98" t="s">
        <v>9151</v>
      </c>
      <c r="M2263" s="23">
        <v>1096</v>
      </c>
      <c r="N2263" s="23">
        <v>1</v>
      </c>
      <c r="O2263" s="107">
        <v>12000000</v>
      </c>
      <c r="P2263" s="23">
        <v>30</v>
      </c>
      <c r="Q2263" s="23">
        <v>2</v>
      </c>
      <c r="R2263" s="23">
        <v>2</v>
      </c>
      <c r="S2263" s="23">
        <v>0</v>
      </c>
      <c r="T2263" s="47">
        <v>4</v>
      </c>
      <c r="U2263" s="98" t="s">
        <v>1256</v>
      </c>
      <c r="V2263" s="98" t="s">
        <v>3139</v>
      </c>
      <c r="W2263" s="69">
        <f t="shared" si="70"/>
        <v>3.8747522084458933E-3</v>
      </c>
    </row>
    <row r="2264" spans="1:23">
      <c r="A2264">
        <f t="shared" si="71"/>
        <v>311</v>
      </c>
      <c r="B2264" s="99">
        <v>44408</v>
      </c>
      <c r="C2264" s="23">
        <v>2</v>
      </c>
      <c r="D2264" s="23">
        <v>5</v>
      </c>
      <c r="E2264" s="98" t="s">
        <v>49</v>
      </c>
      <c r="F2264" s="98" t="s">
        <v>164</v>
      </c>
      <c r="G2264" s="98" t="s">
        <v>4120</v>
      </c>
      <c r="H2264" s="98" t="s">
        <v>1255</v>
      </c>
      <c r="I2264" s="98" t="s">
        <v>10463</v>
      </c>
      <c r="J2264" s="99">
        <v>44719</v>
      </c>
      <c r="K2264" s="107">
        <v>5000000</v>
      </c>
      <c r="L2264" s="98" t="s">
        <v>9152</v>
      </c>
      <c r="M2264" s="23">
        <v>1096</v>
      </c>
      <c r="N2264" s="23">
        <v>1</v>
      </c>
      <c r="O2264" s="107">
        <v>5000000</v>
      </c>
      <c r="P2264" s="23">
        <v>30</v>
      </c>
      <c r="Q2264" s="23">
        <v>2</v>
      </c>
      <c r="R2264" s="23">
        <v>2</v>
      </c>
      <c r="S2264" s="23">
        <v>0</v>
      </c>
      <c r="T2264" s="47">
        <v>1.6609080000000001</v>
      </c>
      <c r="U2264" s="98" t="s">
        <v>1256</v>
      </c>
      <c r="V2264" s="98" t="s">
        <v>3139</v>
      </c>
      <c r="W2264" s="69">
        <f t="shared" si="70"/>
        <v>1.608901735256363E-3</v>
      </c>
    </row>
    <row r="2265" spans="1:23">
      <c r="A2265">
        <f t="shared" si="71"/>
        <v>344</v>
      </c>
      <c r="B2265" s="99">
        <v>44408</v>
      </c>
      <c r="C2265" s="23">
        <v>3</v>
      </c>
      <c r="D2265" s="23">
        <v>5</v>
      </c>
      <c r="E2265" s="98" t="s">
        <v>49</v>
      </c>
      <c r="F2265" s="98" t="s">
        <v>164</v>
      </c>
      <c r="G2265" s="98" t="s">
        <v>4120</v>
      </c>
      <c r="H2265" s="98" t="s">
        <v>1255</v>
      </c>
      <c r="I2265" s="98" t="s">
        <v>10018</v>
      </c>
      <c r="J2265" s="99">
        <v>44752</v>
      </c>
      <c r="K2265" s="107">
        <v>14070000</v>
      </c>
      <c r="L2265" s="98" t="s">
        <v>1257</v>
      </c>
      <c r="M2265" s="23">
        <v>1096</v>
      </c>
      <c r="N2265" s="23">
        <v>1</v>
      </c>
      <c r="O2265" s="107">
        <v>14070000</v>
      </c>
      <c r="P2265" s="23">
        <v>30</v>
      </c>
      <c r="Q2265" s="23">
        <v>2</v>
      </c>
      <c r="R2265" s="23">
        <v>2</v>
      </c>
      <c r="S2265" s="23">
        <v>0</v>
      </c>
      <c r="T2265" s="47">
        <v>4.6899350000000002</v>
      </c>
      <c r="U2265" s="98" t="s">
        <v>1256</v>
      </c>
      <c r="V2265" s="98" t="s">
        <v>3139</v>
      </c>
      <c r="W2265" s="69">
        <f t="shared" si="70"/>
        <v>5.0251475752081083E-3</v>
      </c>
    </row>
    <row r="2266" spans="1:23">
      <c r="A2266">
        <f t="shared" si="71"/>
        <v>344</v>
      </c>
      <c r="B2266" s="99">
        <v>44408</v>
      </c>
      <c r="C2266" s="23">
        <v>4</v>
      </c>
      <c r="D2266" s="23">
        <v>5</v>
      </c>
      <c r="E2266" s="98" t="s">
        <v>49</v>
      </c>
      <c r="F2266" s="98" t="s">
        <v>164</v>
      </c>
      <c r="G2266" s="98" t="s">
        <v>4120</v>
      </c>
      <c r="H2266" s="98" t="s">
        <v>1255</v>
      </c>
      <c r="I2266" s="98" t="s">
        <v>10018</v>
      </c>
      <c r="J2266" s="99">
        <v>44752</v>
      </c>
      <c r="K2266" s="107">
        <v>14000000</v>
      </c>
      <c r="L2266" s="98" t="s">
        <v>1258</v>
      </c>
      <c r="M2266" s="23">
        <v>1096</v>
      </c>
      <c r="N2266" s="23">
        <v>1</v>
      </c>
      <c r="O2266" s="107">
        <v>14000000</v>
      </c>
      <c r="P2266" s="23">
        <v>30</v>
      </c>
      <c r="Q2266" s="23">
        <v>2</v>
      </c>
      <c r="R2266" s="23">
        <v>2</v>
      </c>
      <c r="S2266" s="23">
        <v>0</v>
      </c>
      <c r="T2266" s="47">
        <v>4.6666639999999999</v>
      </c>
      <c r="U2266" s="98" t="s">
        <v>1256</v>
      </c>
      <c r="V2266" s="98" t="s">
        <v>3139</v>
      </c>
      <c r="W2266" s="69">
        <f t="shared" si="70"/>
        <v>5.0002132831075416E-3</v>
      </c>
    </row>
    <row r="2267" spans="1:23">
      <c r="A2267">
        <f t="shared" si="71"/>
        <v>406</v>
      </c>
      <c r="B2267" s="99">
        <v>44408</v>
      </c>
      <c r="C2267" s="23">
        <v>5</v>
      </c>
      <c r="D2267" s="23">
        <v>5</v>
      </c>
      <c r="E2267" s="98" t="s">
        <v>49</v>
      </c>
      <c r="F2267" s="98" t="s">
        <v>164</v>
      </c>
      <c r="G2267" s="98" t="s">
        <v>4120</v>
      </c>
      <c r="H2267" s="98" t="s">
        <v>1255</v>
      </c>
      <c r="I2267" s="98" t="s">
        <v>10218</v>
      </c>
      <c r="J2267" s="99">
        <v>44814</v>
      </c>
      <c r="K2267" s="107">
        <v>10000000</v>
      </c>
      <c r="L2267" s="98" t="s">
        <v>1259</v>
      </c>
      <c r="M2267" s="23">
        <v>1096</v>
      </c>
      <c r="N2267" s="23">
        <v>1</v>
      </c>
      <c r="O2267" s="107">
        <v>10000000</v>
      </c>
      <c r="P2267" s="23">
        <v>30</v>
      </c>
      <c r="Q2267" s="23">
        <v>2</v>
      </c>
      <c r="R2267" s="23">
        <v>2</v>
      </c>
      <c r="S2267" s="23">
        <v>0</v>
      </c>
      <c r="T2267" s="47">
        <v>4.9985679999999997</v>
      </c>
      <c r="U2267" s="98" t="s">
        <v>1256</v>
      </c>
      <c r="V2267" s="98" t="s">
        <v>3139</v>
      </c>
      <c r="W2267" s="69">
        <f t="shared" si="70"/>
        <v>6.3211368434157476E-3</v>
      </c>
    </row>
    <row r="2268" spans="1:23">
      <c r="A2268">
        <f t="shared" si="71"/>
        <v>559</v>
      </c>
      <c r="B2268" s="99">
        <v>44408</v>
      </c>
      <c r="C2268" s="23">
        <v>6</v>
      </c>
      <c r="D2268" s="23">
        <v>5</v>
      </c>
      <c r="E2268" s="98" t="s">
        <v>49</v>
      </c>
      <c r="F2268" s="98" t="s">
        <v>164</v>
      </c>
      <c r="G2268" s="98" t="s">
        <v>4120</v>
      </c>
      <c r="H2268" s="98" t="s">
        <v>1255</v>
      </c>
      <c r="I2268" s="98" t="s">
        <v>10023</v>
      </c>
      <c r="J2268" s="99">
        <v>44967</v>
      </c>
      <c r="K2268" s="107">
        <v>5000000</v>
      </c>
      <c r="L2268" s="98" t="s">
        <v>1260</v>
      </c>
      <c r="M2268" s="23">
        <v>1096</v>
      </c>
      <c r="N2268" s="23">
        <v>1</v>
      </c>
      <c r="O2268" s="107">
        <v>5000000</v>
      </c>
      <c r="P2268" s="23">
        <v>30</v>
      </c>
      <c r="Q2268" s="23">
        <v>2</v>
      </c>
      <c r="R2268" s="23">
        <v>2</v>
      </c>
      <c r="S2268" s="23">
        <v>0</v>
      </c>
      <c r="T2268" s="47">
        <v>3.331553</v>
      </c>
      <c r="U2268" s="98" t="s">
        <v>1256</v>
      </c>
      <c r="V2268" s="98" t="s">
        <v>3139</v>
      </c>
      <c r="W2268" s="69">
        <f t="shared" si="70"/>
        <v>5.8007224842976197E-3</v>
      </c>
    </row>
    <row r="2269" spans="1:23">
      <c r="A2269">
        <f t="shared" si="71"/>
        <v>587</v>
      </c>
      <c r="B2269" s="99">
        <v>44408</v>
      </c>
      <c r="C2269" s="23">
        <v>7</v>
      </c>
      <c r="D2269" s="23">
        <v>5</v>
      </c>
      <c r="E2269" s="98" t="s">
        <v>49</v>
      </c>
      <c r="F2269" s="98" t="s">
        <v>164</v>
      </c>
      <c r="G2269" s="98" t="s">
        <v>4120</v>
      </c>
      <c r="H2269" s="98" t="s">
        <v>1255</v>
      </c>
      <c r="I2269" s="98" t="s">
        <v>10133</v>
      </c>
      <c r="J2269" s="99">
        <v>44995</v>
      </c>
      <c r="K2269" s="107">
        <v>5000000</v>
      </c>
      <c r="L2269" s="98" t="s">
        <v>4604</v>
      </c>
      <c r="M2269" s="23">
        <v>1096</v>
      </c>
      <c r="N2269" s="23">
        <v>1</v>
      </c>
      <c r="O2269" s="107">
        <v>10000000</v>
      </c>
      <c r="P2269" s="23">
        <v>30</v>
      </c>
      <c r="Q2269" s="23">
        <v>2</v>
      </c>
      <c r="R2269" s="23">
        <v>2</v>
      </c>
      <c r="S2269" s="23">
        <v>0</v>
      </c>
      <c r="T2269" s="47">
        <v>6.6666660000000002</v>
      </c>
      <c r="U2269" s="98" t="s">
        <v>1256</v>
      </c>
      <c r="V2269" s="98" t="s">
        <v>3139</v>
      </c>
      <c r="W2269" s="69">
        <f t="shared" si="70"/>
        <v>1.2189063874114604E-2</v>
      </c>
    </row>
    <row r="2270" spans="1:23">
      <c r="A2270">
        <f t="shared" si="71"/>
        <v>587</v>
      </c>
      <c r="B2270" s="99">
        <v>44408</v>
      </c>
      <c r="C2270" s="23">
        <v>8</v>
      </c>
      <c r="D2270" s="23">
        <v>5</v>
      </c>
      <c r="E2270" s="98" t="s">
        <v>49</v>
      </c>
      <c r="F2270" s="98" t="s">
        <v>164</v>
      </c>
      <c r="G2270" s="98" t="s">
        <v>4120</v>
      </c>
      <c r="H2270" s="98" t="s">
        <v>1255</v>
      </c>
      <c r="I2270" s="98" t="s">
        <v>10154</v>
      </c>
      <c r="J2270" s="99">
        <v>44995</v>
      </c>
      <c r="K2270" s="107">
        <v>7000000</v>
      </c>
      <c r="L2270" s="98" t="s">
        <v>638</v>
      </c>
      <c r="M2270" s="23">
        <v>1096</v>
      </c>
      <c r="N2270" s="23">
        <v>1</v>
      </c>
      <c r="O2270" s="107">
        <v>7000000</v>
      </c>
      <c r="P2270" s="23">
        <v>30</v>
      </c>
      <c r="Q2270" s="23">
        <v>2</v>
      </c>
      <c r="R2270" s="23">
        <v>2</v>
      </c>
      <c r="S2270" s="23">
        <v>0</v>
      </c>
      <c r="T2270" s="47">
        <v>3.746013</v>
      </c>
      <c r="U2270" s="98" t="s">
        <v>1256</v>
      </c>
      <c r="V2270" s="98" t="s">
        <v>3139</v>
      </c>
      <c r="W2270" s="69">
        <f t="shared" si="70"/>
        <v>6.8490594444454945E-3</v>
      </c>
    </row>
    <row r="2271" spans="1:23">
      <c r="A2271">
        <f t="shared" si="71"/>
        <v>679</v>
      </c>
      <c r="B2271" s="99">
        <v>44408</v>
      </c>
      <c r="C2271" s="23">
        <v>9</v>
      </c>
      <c r="D2271" s="23">
        <v>5</v>
      </c>
      <c r="E2271" s="98" t="s">
        <v>49</v>
      </c>
      <c r="F2271" s="98" t="s">
        <v>164</v>
      </c>
      <c r="G2271" s="98" t="s">
        <v>4120</v>
      </c>
      <c r="H2271" s="98" t="s">
        <v>1255</v>
      </c>
      <c r="I2271" s="98" t="s">
        <v>6242</v>
      </c>
      <c r="J2271" s="99">
        <v>45087</v>
      </c>
      <c r="K2271" s="107">
        <v>11000000</v>
      </c>
      <c r="L2271" s="98" t="s">
        <v>4605</v>
      </c>
      <c r="M2271" s="23">
        <v>1096</v>
      </c>
      <c r="N2271" s="23">
        <v>1</v>
      </c>
      <c r="O2271" s="107">
        <v>11000000</v>
      </c>
      <c r="P2271" s="23">
        <v>30</v>
      </c>
      <c r="Q2271" s="23">
        <v>2</v>
      </c>
      <c r="R2271" s="23">
        <v>2</v>
      </c>
      <c r="S2271" s="23">
        <v>0</v>
      </c>
      <c r="T2271" s="47">
        <v>7.3204419999999999</v>
      </c>
      <c r="U2271" s="98" t="s">
        <v>1256</v>
      </c>
      <c r="V2271" s="98" t="s">
        <v>3139</v>
      </c>
      <c r="W2271" s="69">
        <f t="shared" si="70"/>
        <v>1.5482127242345458E-2</v>
      </c>
    </row>
    <row r="2272" spans="1:23">
      <c r="A2272">
        <f t="shared" si="71"/>
        <v>679</v>
      </c>
      <c r="B2272" s="99">
        <v>44408</v>
      </c>
      <c r="C2272" s="23">
        <v>10</v>
      </c>
      <c r="D2272" s="23">
        <v>5</v>
      </c>
      <c r="E2272" s="98" t="s">
        <v>49</v>
      </c>
      <c r="F2272" s="98" t="s">
        <v>164</v>
      </c>
      <c r="G2272" s="98" t="s">
        <v>4120</v>
      </c>
      <c r="H2272" s="98" t="s">
        <v>1255</v>
      </c>
      <c r="I2272" s="98" t="s">
        <v>6242</v>
      </c>
      <c r="J2272" s="99">
        <v>45087</v>
      </c>
      <c r="K2272" s="107">
        <v>11000000</v>
      </c>
      <c r="L2272" s="98" t="s">
        <v>4606</v>
      </c>
      <c r="M2272" s="23">
        <v>1096</v>
      </c>
      <c r="N2272" s="23">
        <v>1</v>
      </c>
      <c r="O2272" s="107">
        <v>5000000</v>
      </c>
      <c r="P2272" s="23">
        <v>30</v>
      </c>
      <c r="Q2272" s="23">
        <v>2</v>
      </c>
      <c r="R2272" s="23">
        <v>2</v>
      </c>
      <c r="S2272" s="23">
        <v>0</v>
      </c>
      <c r="T2272" s="47">
        <v>4.1666670000000003</v>
      </c>
      <c r="U2272" s="98" t="s">
        <v>1256</v>
      </c>
      <c r="V2272" s="98" t="s">
        <v>3139</v>
      </c>
      <c r="W2272" s="69">
        <f t="shared" si="70"/>
        <v>8.8121548767795474E-3</v>
      </c>
    </row>
    <row r="2273" spans="1:23">
      <c r="A2273">
        <f t="shared" si="71"/>
        <v>832</v>
      </c>
      <c r="B2273" s="99">
        <v>44408</v>
      </c>
      <c r="C2273" s="23">
        <v>11</v>
      </c>
      <c r="D2273" s="23">
        <v>5</v>
      </c>
      <c r="E2273" s="98" t="s">
        <v>49</v>
      </c>
      <c r="F2273" s="98" t="s">
        <v>164</v>
      </c>
      <c r="G2273" s="98" t="s">
        <v>4120</v>
      </c>
      <c r="H2273" s="98" t="s">
        <v>1255</v>
      </c>
      <c r="I2273" s="98" t="s">
        <v>6225</v>
      </c>
      <c r="J2273" s="99">
        <v>45240</v>
      </c>
      <c r="K2273" s="107">
        <v>17500000</v>
      </c>
      <c r="L2273" s="98" t="s">
        <v>9153</v>
      </c>
      <c r="M2273" s="23">
        <v>1096</v>
      </c>
      <c r="N2273" s="23">
        <v>1</v>
      </c>
      <c r="O2273" s="107">
        <v>17500000</v>
      </c>
      <c r="P2273" s="23">
        <v>30</v>
      </c>
      <c r="Q2273" s="23">
        <v>2</v>
      </c>
      <c r="R2273" s="23">
        <v>2</v>
      </c>
      <c r="S2273" s="23">
        <v>0</v>
      </c>
      <c r="T2273" s="47">
        <v>14.582761</v>
      </c>
      <c r="U2273" s="98" t="s">
        <v>1256</v>
      </c>
      <c r="V2273" s="98" t="s">
        <v>3139</v>
      </c>
      <c r="W2273" s="69">
        <f t="shared" si="70"/>
        <v>3.7790848106487585E-2</v>
      </c>
    </row>
    <row r="2274" spans="1:23">
      <c r="A2274">
        <f t="shared" si="71"/>
        <v>832</v>
      </c>
      <c r="B2274" s="99">
        <v>44408</v>
      </c>
      <c r="C2274" s="23">
        <v>12</v>
      </c>
      <c r="D2274" s="23">
        <v>5</v>
      </c>
      <c r="E2274" s="98" t="s">
        <v>49</v>
      </c>
      <c r="F2274" s="98" t="s">
        <v>164</v>
      </c>
      <c r="G2274" s="98" t="s">
        <v>4120</v>
      </c>
      <c r="H2274" s="98" t="s">
        <v>1255</v>
      </c>
      <c r="I2274" s="98" t="s">
        <v>6225</v>
      </c>
      <c r="J2274" s="99">
        <v>45240</v>
      </c>
      <c r="K2274" s="107">
        <v>20000000</v>
      </c>
      <c r="L2274" s="98" t="s">
        <v>9154</v>
      </c>
      <c r="M2274" s="23">
        <v>1096</v>
      </c>
      <c r="N2274" s="23">
        <v>1</v>
      </c>
      <c r="O2274" s="107">
        <v>20000000</v>
      </c>
      <c r="P2274" s="23">
        <v>30</v>
      </c>
      <c r="Q2274" s="23">
        <v>2</v>
      </c>
      <c r="R2274" s="23">
        <v>2</v>
      </c>
      <c r="S2274" s="23">
        <v>0</v>
      </c>
      <c r="T2274" s="47">
        <v>16.666667</v>
      </c>
      <c r="U2274" s="98" t="s">
        <v>1256</v>
      </c>
      <c r="V2274" s="98" t="s">
        <v>3139</v>
      </c>
      <c r="W2274" s="69">
        <f t="shared" si="70"/>
        <v>4.3191236627851827E-2</v>
      </c>
    </row>
    <row r="2275" spans="1:23">
      <c r="A2275">
        <f t="shared" si="71"/>
        <v>832</v>
      </c>
      <c r="B2275" s="99">
        <v>44408</v>
      </c>
      <c r="C2275" s="23">
        <v>13</v>
      </c>
      <c r="D2275" s="23">
        <v>5</v>
      </c>
      <c r="E2275" s="98" t="s">
        <v>49</v>
      </c>
      <c r="F2275" s="98" t="s">
        <v>164</v>
      </c>
      <c r="G2275" s="98" t="s">
        <v>4120</v>
      </c>
      <c r="H2275" s="98" t="s">
        <v>1255</v>
      </c>
      <c r="I2275" s="98" t="s">
        <v>6225</v>
      </c>
      <c r="J2275" s="99">
        <v>45240</v>
      </c>
      <c r="K2275" s="107">
        <v>17500000</v>
      </c>
      <c r="L2275" s="98" t="s">
        <v>9155</v>
      </c>
      <c r="M2275" s="23">
        <v>1096</v>
      </c>
      <c r="N2275" s="23">
        <v>1</v>
      </c>
      <c r="O2275" s="107">
        <v>17500000</v>
      </c>
      <c r="P2275" s="23">
        <v>30</v>
      </c>
      <c r="Q2275" s="23">
        <v>2</v>
      </c>
      <c r="R2275" s="23">
        <v>2</v>
      </c>
      <c r="S2275" s="23">
        <v>0</v>
      </c>
      <c r="T2275" s="47">
        <v>14.582761</v>
      </c>
      <c r="U2275" s="98" t="s">
        <v>1256</v>
      </c>
      <c r="V2275" s="98" t="s">
        <v>3139</v>
      </c>
      <c r="W2275" s="69">
        <f t="shared" si="70"/>
        <v>3.7790848106487585E-2</v>
      </c>
    </row>
    <row r="2276" spans="1:23">
      <c r="A2276">
        <f t="shared" si="71"/>
        <v>832</v>
      </c>
      <c r="B2276" s="99">
        <v>44408</v>
      </c>
      <c r="C2276" s="23">
        <v>14</v>
      </c>
      <c r="D2276" s="23">
        <v>5</v>
      </c>
      <c r="E2276" s="98" t="s">
        <v>49</v>
      </c>
      <c r="F2276" s="98" t="s">
        <v>164</v>
      </c>
      <c r="G2276" s="98" t="s">
        <v>4120</v>
      </c>
      <c r="H2276" s="98" t="s">
        <v>1255</v>
      </c>
      <c r="I2276" s="98" t="s">
        <v>6225</v>
      </c>
      <c r="J2276" s="99">
        <v>45240</v>
      </c>
      <c r="K2276" s="107">
        <v>14900000</v>
      </c>
      <c r="L2276" s="98" t="s">
        <v>9156</v>
      </c>
      <c r="M2276" s="23">
        <v>1096</v>
      </c>
      <c r="N2276" s="23">
        <v>1</v>
      </c>
      <c r="O2276" s="107">
        <v>14900000</v>
      </c>
      <c r="P2276" s="23">
        <v>30</v>
      </c>
      <c r="Q2276" s="23">
        <v>2</v>
      </c>
      <c r="R2276" s="23">
        <v>2</v>
      </c>
      <c r="S2276" s="23">
        <v>0</v>
      </c>
      <c r="T2276" s="47">
        <v>12.40573</v>
      </c>
      <c r="U2276" s="98" t="s">
        <v>1256</v>
      </c>
      <c r="V2276" s="98" t="s">
        <v>3139</v>
      </c>
      <c r="W2276" s="69">
        <f t="shared" si="70"/>
        <v>3.2149128555291839E-2</v>
      </c>
    </row>
    <row r="2277" spans="1:23">
      <c r="A2277">
        <f t="shared" si="71"/>
        <v>953</v>
      </c>
      <c r="B2277" s="99">
        <v>44408</v>
      </c>
      <c r="C2277" s="23">
        <v>15</v>
      </c>
      <c r="D2277" s="23">
        <v>5</v>
      </c>
      <c r="E2277" s="98" t="s">
        <v>49</v>
      </c>
      <c r="F2277" s="98" t="s">
        <v>164</v>
      </c>
      <c r="G2277" s="98" t="s">
        <v>4120</v>
      </c>
      <c r="H2277" s="98" t="s">
        <v>1255</v>
      </c>
      <c r="I2277" s="98" t="s">
        <v>6041</v>
      </c>
      <c r="J2277" s="99">
        <v>45361</v>
      </c>
      <c r="K2277" s="107">
        <v>9000000</v>
      </c>
      <c r="L2277" s="98" t="s">
        <v>9157</v>
      </c>
      <c r="M2277" s="23">
        <v>1096</v>
      </c>
      <c r="N2277" s="23">
        <v>1</v>
      </c>
      <c r="O2277" s="107">
        <v>9000000</v>
      </c>
      <c r="P2277" s="23">
        <v>30</v>
      </c>
      <c r="Q2277" s="23">
        <v>2</v>
      </c>
      <c r="R2277" s="23">
        <v>2</v>
      </c>
      <c r="S2277" s="23">
        <v>0</v>
      </c>
      <c r="T2277" s="47">
        <v>9</v>
      </c>
      <c r="U2277" s="98" t="s">
        <v>1256</v>
      </c>
      <c r="V2277" s="98" t="s">
        <v>3139</v>
      </c>
      <c r="W2277" s="69">
        <f t="shared" si="70"/>
        <v>2.6715232871254362E-2</v>
      </c>
    </row>
    <row r="2278" spans="1:23">
      <c r="A2278">
        <f t="shared" si="71"/>
        <v>882</v>
      </c>
      <c r="B2278" s="99">
        <v>44408</v>
      </c>
      <c r="C2278" s="23">
        <v>1</v>
      </c>
      <c r="D2278" s="23">
        <v>1</v>
      </c>
      <c r="E2278" s="98" t="s">
        <v>49</v>
      </c>
      <c r="F2278" s="98" t="s">
        <v>207</v>
      </c>
      <c r="G2278" s="98" t="s">
        <v>4120</v>
      </c>
      <c r="H2278" s="98" t="s">
        <v>8001</v>
      </c>
      <c r="I2278" s="98" t="s">
        <v>6056</v>
      </c>
      <c r="J2278" s="99">
        <v>45290</v>
      </c>
      <c r="K2278" s="107">
        <v>400000000</v>
      </c>
      <c r="L2278" s="98" t="s">
        <v>8002</v>
      </c>
      <c r="M2278" s="23">
        <v>1080</v>
      </c>
      <c r="N2278" s="23">
        <v>5</v>
      </c>
      <c r="O2278" s="107">
        <v>318990118</v>
      </c>
      <c r="P2278" s="23">
        <v>30</v>
      </c>
      <c r="Q2278" s="23">
        <v>1</v>
      </c>
      <c r="R2278" s="23">
        <v>2</v>
      </c>
      <c r="S2278" s="23">
        <v>1.91</v>
      </c>
      <c r="T2278" s="47">
        <v>322.239171</v>
      </c>
      <c r="U2278" s="98" t="s">
        <v>8003</v>
      </c>
      <c r="V2278" s="98" t="s">
        <v>3139</v>
      </c>
      <c r="W2278" s="69">
        <f t="shared" si="70"/>
        <v>0.88525924487249286</v>
      </c>
    </row>
    <row r="2279" spans="1:23">
      <c r="A2279">
        <f t="shared" si="71"/>
        <v>949</v>
      </c>
      <c r="B2279" s="99">
        <v>44408</v>
      </c>
      <c r="C2279" s="23">
        <v>1</v>
      </c>
      <c r="D2279" s="23">
        <v>9</v>
      </c>
      <c r="E2279" s="98" t="s">
        <v>49</v>
      </c>
      <c r="F2279" s="98" t="s">
        <v>53</v>
      </c>
      <c r="G2279" s="98" t="s">
        <v>4259</v>
      </c>
      <c r="H2279" s="98" t="s">
        <v>1261</v>
      </c>
      <c r="I2279" s="98" t="s">
        <v>10464</v>
      </c>
      <c r="J2279" s="99">
        <v>45357</v>
      </c>
      <c r="K2279" s="107">
        <v>866000000</v>
      </c>
      <c r="L2279" s="98" t="s">
        <v>4607</v>
      </c>
      <c r="M2279" s="23">
        <v>1800</v>
      </c>
      <c r="N2279" s="23">
        <v>1</v>
      </c>
      <c r="O2279" s="107">
        <v>190000000</v>
      </c>
      <c r="P2279" s="23">
        <v>30</v>
      </c>
      <c r="Q2279" s="23">
        <v>2</v>
      </c>
      <c r="R2279" s="23">
        <v>2</v>
      </c>
      <c r="S2279" s="23">
        <v>7.24</v>
      </c>
      <c r="T2279" s="47">
        <v>519.58545700000002</v>
      </c>
      <c r="U2279" s="98" t="s">
        <v>85</v>
      </c>
      <c r="V2279" s="98" t="s">
        <v>3139</v>
      </c>
      <c r="W2279" s="69">
        <f t="shared" si="70"/>
        <v>1.5358427550167009</v>
      </c>
    </row>
    <row r="2280" spans="1:23">
      <c r="A2280">
        <f t="shared" si="71"/>
        <v>-874</v>
      </c>
      <c r="B2280" s="99">
        <v>44408</v>
      </c>
      <c r="C2280" s="23">
        <v>2</v>
      </c>
      <c r="D2280" s="23">
        <v>9</v>
      </c>
      <c r="E2280" s="98" t="s">
        <v>49</v>
      </c>
      <c r="F2280" s="98" t="s">
        <v>53</v>
      </c>
      <c r="G2280" s="98" t="s">
        <v>4259</v>
      </c>
      <c r="H2280" s="98" t="s">
        <v>1262</v>
      </c>
      <c r="I2280" s="98" t="s">
        <v>10339</v>
      </c>
      <c r="J2280" s="99">
        <v>43534</v>
      </c>
      <c r="K2280" s="107">
        <v>300000000</v>
      </c>
      <c r="L2280" s="98" t="s">
        <v>1263</v>
      </c>
      <c r="M2280" s="23">
        <v>1080</v>
      </c>
      <c r="N2280" s="23">
        <v>1</v>
      </c>
      <c r="O2280" s="107">
        <v>190000000</v>
      </c>
      <c r="P2280" s="23">
        <v>90</v>
      </c>
      <c r="Q2280" s="23">
        <v>2</v>
      </c>
      <c r="R2280" s="23">
        <v>2</v>
      </c>
      <c r="S2280" s="23">
        <v>7.24</v>
      </c>
      <c r="T2280" s="47">
        <v>32.190477999999999</v>
      </c>
      <c r="U2280" s="98" t="s">
        <v>85</v>
      </c>
      <c r="V2280" s="98" t="s">
        <v>3139</v>
      </c>
      <c r="W2280" s="69">
        <f t="shared" si="70"/>
        <v>-8.7631937202997515E-2</v>
      </c>
    </row>
    <row r="2281" spans="1:23">
      <c r="A2281">
        <f t="shared" si="71"/>
        <v>723</v>
      </c>
      <c r="B2281" s="99">
        <v>44408</v>
      </c>
      <c r="C2281" s="23">
        <v>3</v>
      </c>
      <c r="D2281" s="23">
        <v>9</v>
      </c>
      <c r="E2281" s="98" t="s">
        <v>49</v>
      </c>
      <c r="F2281" s="98" t="s">
        <v>53</v>
      </c>
      <c r="G2281" s="98" t="s">
        <v>4259</v>
      </c>
      <c r="H2281" s="98" t="s">
        <v>1262</v>
      </c>
      <c r="I2281" s="98" t="s">
        <v>10032</v>
      </c>
      <c r="J2281" s="99">
        <v>45131</v>
      </c>
      <c r="K2281" s="107">
        <v>580000000</v>
      </c>
      <c r="L2281" s="98" t="s">
        <v>1266</v>
      </c>
      <c r="M2281" s="23">
        <v>1080</v>
      </c>
      <c r="N2281" s="23">
        <v>1</v>
      </c>
      <c r="O2281" s="107">
        <v>190000000</v>
      </c>
      <c r="P2281" s="23">
        <v>90</v>
      </c>
      <c r="Q2281" s="23">
        <v>2</v>
      </c>
      <c r="R2281" s="23">
        <v>2</v>
      </c>
      <c r="S2281" s="23">
        <v>6.32</v>
      </c>
      <c r="T2281" s="47">
        <v>293.56629500000003</v>
      </c>
      <c r="U2281" s="98" t="s">
        <v>85</v>
      </c>
      <c r="V2281" s="98" t="s">
        <v>3139</v>
      </c>
      <c r="W2281" s="69">
        <f t="shared" si="70"/>
        <v>0.66110134876264492</v>
      </c>
    </row>
    <row r="2282" spans="1:23">
      <c r="A2282">
        <f t="shared" si="71"/>
        <v>98</v>
      </c>
      <c r="B2282" s="99">
        <v>44408</v>
      </c>
      <c r="C2282" s="23">
        <v>4</v>
      </c>
      <c r="D2282" s="23">
        <v>9</v>
      </c>
      <c r="E2282" s="98" t="s">
        <v>49</v>
      </c>
      <c r="F2282" s="98" t="s">
        <v>53</v>
      </c>
      <c r="G2282" s="98" t="s">
        <v>4259</v>
      </c>
      <c r="H2282" s="98" t="s">
        <v>1267</v>
      </c>
      <c r="I2282" s="98" t="s">
        <v>10465</v>
      </c>
      <c r="J2282" s="99">
        <v>44506</v>
      </c>
      <c r="K2282" s="107">
        <v>281000000</v>
      </c>
      <c r="L2282" s="98" t="s">
        <v>4608</v>
      </c>
      <c r="M2282" s="23">
        <v>1080</v>
      </c>
      <c r="N2282" s="23">
        <v>1</v>
      </c>
      <c r="O2282" s="107">
        <v>190000000</v>
      </c>
      <c r="P2282" s="23">
        <v>90</v>
      </c>
      <c r="Q2282" s="23">
        <v>2</v>
      </c>
      <c r="R2282" s="23">
        <v>1</v>
      </c>
      <c r="S2282" s="23">
        <v>7.25</v>
      </c>
      <c r="T2282" s="47">
        <v>221.10458299999999</v>
      </c>
      <c r="U2282" s="98" t="s">
        <v>85</v>
      </c>
      <c r="V2282" s="98" t="s">
        <v>3139</v>
      </c>
      <c r="W2282" s="69">
        <f t="shared" si="70"/>
        <v>6.7491234875500253E-2</v>
      </c>
    </row>
    <row r="2283" spans="1:23">
      <c r="A2283">
        <f t="shared" si="71"/>
        <v>870</v>
      </c>
      <c r="B2283" s="99">
        <v>44408</v>
      </c>
      <c r="C2283" s="23">
        <v>5</v>
      </c>
      <c r="D2283" s="23">
        <v>9</v>
      </c>
      <c r="E2283" s="98" t="s">
        <v>49</v>
      </c>
      <c r="F2283" s="98" t="s">
        <v>53</v>
      </c>
      <c r="G2283" s="98" t="s">
        <v>4259</v>
      </c>
      <c r="H2283" s="98" t="s">
        <v>1268</v>
      </c>
      <c r="I2283" s="98" t="s">
        <v>10267</v>
      </c>
      <c r="J2283" s="99">
        <v>45278</v>
      </c>
      <c r="K2283" s="107">
        <v>380000000</v>
      </c>
      <c r="L2283" s="98" t="s">
        <v>1269</v>
      </c>
      <c r="M2283" s="23">
        <v>1800</v>
      </c>
      <c r="N2283" s="23">
        <v>1</v>
      </c>
      <c r="O2283" s="107">
        <v>190000000</v>
      </c>
      <c r="P2283" s="23">
        <v>60</v>
      </c>
      <c r="Q2283" s="23">
        <v>2</v>
      </c>
      <c r="R2283" s="23">
        <v>1</v>
      </c>
      <c r="S2283" s="23">
        <v>6.74</v>
      </c>
      <c r="T2283" s="47">
        <v>218.23277200000001</v>
      </c>
      <c r="U2283" s="98" t="s">
        <v>85</v>
      </c>
      <c r="V2283" s="98" t="s">
        <v>3139</v>
      </c>
      <c r="W2283" s="69">
        <f t="shared" si="70"/>
        <v>0.59137474781203714</v>
      </c>
    </row>
    <row r="2284" spans="1:23">
      <c r="A2284">
        <f t="shared" si="71"/>
        <v>1052</v>
      </c>
      <c r="B2284" s="99">
        <v>44408</v>
      </c>
      <c r="C2284" s="23">
        <v>6</v>
      </c>
      <c r="D2284" s="23">
        <v>9</v>
      </c>
      <c r="E2284" s="98" t="s">
        <v>49</v>
      </c>
      <c r="F2284" s="98" t="s">
        <v>53</v>
      </c>
      <c r="G2284" s="98" t="s">
        <v>4259</v>
      </c>
      <c r="H2284" s="98" t="s">
        <v>1264</v>
      </c>
      <c r="I2284" s="98" t="s">
        <v>6328</v>
      </c>
      <c r="J2284" s="99">
        <v>45460</v>
      </c>
      <c r="K2284" s="107">
        <v>600000000</v>
      </c>
      <c r="L2284" s="98" t="s">
        <v>1270</v>
      </c>
      <c r="M2284" s="23">
        <v>1080</v>
      </c>
      <c r="N2284" s="23">
        <v>1</v>
      </c>
      <c r="O2284" s="107">
        <v>190000000</v>
      </c>
      <c r="P2284" s="23">
        <v>30</v>
      </c>
      <c r="Q2284" s="23">
        <v>2</v>
      </c>
      <c r="R2284" s="23">
        <v>1</v>
      </c>
      <c r="S2284" s="23">
        <v>5.74</v>
      </c>
      <c r="T2284" s="47">
        <v>392.45260999999999</v>
      </c>
      <c r="U2284" s="98" t="s">
        <v>1265</v>
      </c>
      <c r="V2284" s="98" t="s">
        <v>3139</v>
      </c>
      <c r="W2284" s="69">
        <f t="shared" si="70"/>
        <v>1.2859572037040701</v>
      </c>
    </row>
    <row r="2285" spans="1:23">
      <c r="A2285">
        <f t="shared" si="71"/>
        <v>1139</v>
      </c>
      <c r="B2285" s="99">
        <v>44408</v>
      </c>
      <c r="C2285" s="23">
        <v>7</v>
      </c>
      <c r="D2285" s="23">
        <v>9</v>
      </c>
      <c r="E2285" s="98" t="s">
        <v>49</v>
      </c>
      <c r="F2285" s="98" t="s">
        <v>53</v>
      </c>
      <c r="G2285" s="98" t="s">
        <v>4259</v>
      </c>
      <c r="H2285" s="98" t="s">
        <v>99</v>
      </c>
      <c r="I2285" s="98" t="s">
        <v>10410</v>
      </c>
      <c r="J2285" s="99">
        <v>45547</v>
      </c>
      <c r="K2285" s="107">
        <v>250000000</v>
      </c>
      <c r="L2285" s="98" t="s">
        <v>1271</v>
      </c>
      <c r="M2285" s="23">
        <v>1080</v>
      </c>
      <c r="N2285" s="23">
        <v>1</v>
      </c>
      <c r="O2285" s="107">
        <v>190000000</v>
      </c>
      <c r="P2285" s="23">
        <v>30</v>
      </c>
      <c r="Q2285" s="23">
        <v>2</v>
      </c>
      <c r="R2285" s="23">
        <v>1</v>
      </c>
      <c r="S2285" s="23">
        <v>5.24</v>
      </c>
      <c r="T2285" s="47">
        <v>63.023696000000001</v>
      </c>
      <c r="U2285" s="98" t="s">
        <v>340</v>
      </c>
      <c r="V2285" s="98" t="s">
        <v>3139</v>
      </c>
      <c r="W2285" s="69">
        <f t="shared" si="70"/>
        <v>0.22358936719583714</v>
      </c>
    </row>
    <row r="2286" spans="1:23">
      <c r="A2286">
        <f t="shared" si="71"/>
        <v>503</v>
      </c>
      <c r="B2286" s="99">
        <v>44408</v>
      </c>
      <c r="C2286" s="23">
        <v>8</v>
      </c>
      <c r="D2286" s="23">
        <v>9</v>
      </c>
      <c r="E2286" s="98" t="s">
        <v>49</v>
      </c>
      <c r="F2286" s="98" t="s">
        <v>53</v>
      </c>
      <c r="G2286" s="98" t="s">
        <v>4259</v>
      </c>
      <c r="H2286" s="98" t="s">
        <v>1272</v>
      </c>
      <c r="I2286" s="98" t="s">
        <v>10045</v>
      </c>
      <c r="J2286" s="99">
        <v>44911</v>
      </c>
      <c r="K2286" s="107">
        <v>75000000</v>
      </c>
      <c r="L2286" s="98" t="s">
        <v>1273</v>
      </c>
      <c r="M2286" s="23">
        <v>1080</v>
      </c>
      <c r="N2286" s="23">
        <v>1</v>
      </c>
      <c r="O2286" s="107">
        <v>190000000</v>
      </c>
      <c r="P2286" s="23">
        <v>90</v>
      </c>
      <c r="Q2286" s="23">
        <v>2</v>
      </c>
      <c r="R2286" s="23">
        <v>1</v>
      </c>
      <c r="S2286" s="23">
        <v>5.74</v>
      </c>
      <c r="T2286" s="47">
        <v>43.980531999999997</v>
      </c>
      <c r="U2286" s="98" t="s">
        <v>85</v>
      </c>
      <c r="V2286" s="98" t="s">
        <v>3139</v>
      </c>
      <c r="W2286" s="69">
        <f t="shared" si="70"/>
        <v>6.8905203165835621E-2</v>
      </c>
    </row>
    <row r="2287" spans="1:23">
      <c r="A2287">
        <f t="shared" si="71"/>
        <v>503</v>
      </c>
      <c r="B2287" s="99">
        <v>44408</v>
      </c>
      <c r="C2287" s="23">
        <v>9</v>
      </c>
      <c r="D2287" s="23">
        <v>9</v>
      </c>
      <c r="E2287" s="98" t="s">
        <v>49</v>
      </c>
      <c r="F2287" s="98" t="s">
        <v>53</v>
      </c>
      <c r="G2287" s="98" t="s">
        <v>4259</v>
      </c>
      <c r="H2287" s="98" t="s">
        <v>1274</v>
      </c>
      <c r="I2287" s="98" t="s">
        <v>10045</v>
      </c>
      <c r="J2287" s="99">
        <v>44911</v>
      </c>
      <c r="K2287" s="107">
        <v>205000000</v>
      </c>
      <c r="L2287" s="98" t="s">
        <v>1275</v>
      </c>
      <c r="M2287" s="23">
        <v>1080</v>
      </c>
      <c r="N2287" s="23">
        <v>1</v>
      </c>
      <c r="O2287" s="107">
        <v>190000000</v>
      </c>
      <c r="P2287" s="23">
        <v>30</v>
      </c>
      <c r="Q2287" s="23">
        <v>2</v>
      </c>
      <c r="R2287" s="23">
        <v>1</v>
      </c>
      <c r="S2287" s="23">
        <v>4.74</v>
      </c>
      <c r="T2287" s="47">
        <v>120.256704</v>
      </c>
      <c r="U2287" s="98" t="s">
        <v>1276</v>
      </c>
      <c r="V2287" s="98" t="s">
        <v>3139</v>
      </c>
      <c r="W2287" s="69">
        <f t="shared" si="70"/>
        <v>0.18840864910805896</v>
      </c>
    </row>
    <row r="2288" spans="1:23">
      <c r="A2288">
        <f t="shared" si="71"/>
        <v>4</v>
      </c>
      <c r="B2288" s="99">
        <v>44408</v>
      </c>
      <c r="C2288" s="23">
        <v>1</v>
      </c>
      <c r="D2288" s="23">
        <v>5</v>
      </c>
      <c r="E2288" s="98" t="s">
        <v>49</v>
      </c>
      <c r="F2288" s="98" t="s">
        <v>164</v>
      </c>
      <c r="G2288" s="98" t="s">
        <v>4259</v>
      </c>
      <c r="H2288" s="98" t="s">
        <v>876</v>
      </c>
      <c r="I2288" s="98" t="s">
        <v>10466</v>
      </c>
      <c r="J2288" s="99">
        <v>44412</v>
      </c>
      <c r="K2288" s="107">
        <v>5000000</v>
      </c>
      <c r="L2288" s="98" t="s">
        <v>1277</v>
      </c>
      <c r="M2288" s="23">
        <v>1800</v>
      </c>
      <c r="N2288" s="23">
        <v>1</v>
      </c>
      <c r="O2288" s="107">
        <v>5000000</v>
      </c>
      <c r="P2288" s="23">
        <v>180</v>
      </c>
      <c r="Q2288" s="23">
        <v>2</v>
      </c>
      <c r="R2288" s="23">
        <v>2</v>
      </c>
      <c r="S2288" s="23">
        <v>0</v>
      </c>
      <c r="T2288" s="47">
        <v>0.57413835999999996</v>
      </c>
      <c r="U2288" s="98" t="s">
        <v>85</v>
      </c>
      <c r="V2288" s="98" t="s">
        <v>3139</v>
      </c>
      <c r="W2288" s="69">
        <f t="shared" si="70"/>
        <v>7.1531957503649624E-6</v>
      </c>
    </row>
    <row r="2289" spans="1:23">
      <c r="A2289">
        <f t="shared" si="71"/>
        <v>9</v>
      </c>
      <c r="B2289" s="99">
        <v>44408</v>
      </c>
      <c r="C2289" s="23">
        <v>2</v>
      </c>
      <c r="D2289" s="23">
        <v>5</v>
      </c>
      <c r="E2289" s="98" t="s">
        <v>49</v>
      </c>
      <c r="F2289" s="98" t="s">
        <v>164</v>
      </c>
      <c r="G2289" s="98" t="s">
        <v>4609</v>
      </c>
      <c r="H2289" s="98" t="s">
        <v>876</v>
      </c>
      <c r="I2289" s="98" t="s">
        <v>10350</v>
      </c>
      <c r="J2289" s="99">
        <v>44417</v>
      </c>
      <c r="K2289" s="107">
        <v>10000000</v>
      </c>
      <c r="L2289" s="98" t="s">
        <v>1278</v>
      </c>
      <c r="M2289" s="23">
        <v>1800</v>
      </c>
      <c r="N2289" s="23">
        <v>1</v>
      </c>
      <c r="O2289" s="107">
        <v>10000000</v>
      </c>
      <c r="P2289" s="23">
        <v>180</v>
      </c>
      <c r="Q2289" s="23">
        <v>2</v>
      </c>
      <c r="R2289" s="23">
        <v>2</v>
      </c>
      <c r="S2289" s="23">
        <v>0</v>
      </c>
      <c r="T2289" s="47">
        <v>1.7408033600000001</v>
      </c>
      <c r="U2289" s="98" t="s">
        <v>85</v>
      </c>
      <c r="V2289" s="98" t="s">
        <v>3139</v>
      </c>
      <c r="W2289" s="69">
        <f t="shared" si="70"/>
        <v>4.8799545797966472E-5</v>
      </c>
    </row>
    <row r="2290" spans="1:23">
      <c r="A2290">
        <f t="shared" si="71"/>
        <v>16</v>
      </c>
      <c r="B2290" s="99">
        <v>44408</v>
      </c>
      <c r="C2290" s="23">
        <v>3</v>
      </c>
      <c r="D2290" s="23">
        <v>5</v>
      </c>
      <c r="E2290" s="98" t="s">
        <v>49</v>
      </c>
      <c r="F2290" s="98" t="s">
        <v>164</v>
      </c>
      <c r="G2290" s="98" t="s">
        <v>4610</v>
      </c>
      <c r="H2290" s="98" t="s">
        <v>876</v>
      </c>
      <c r="I2290" s="98" t="s">
        <v>10467</v>
      </c>
      <c r="J2290" s="99">
        <v>44424</v>
      </c>
      <c r="K2290" s="107">
        <v>10000000</v>
      </c>
      <c r="L2290" s="98" t="s">
        <v>1279</v>
      </c>
      <c r="M2290" s="23">
        <v>1800</v>
      </c>
      <c r="N2290" s="23">
        <v>1</v>
      </c>
      <c r="O2290" s="107">
        <v>10000000</v>
      </c>
      <c r="P2290" s="23">
        <v>180</v>
      </c>
      <c r="Q2290" s="23">
        <v>2</v>
      </c>
      <c r="R2290" s="23">
        <v>2</v>
      </c>
      <c r="S2290" s="23">
        <v>0</v>
      </c>
      <c r="T2290" s="47">
        <v>1.0741383600000001</v>
      </c>
      <c r="U2290" s="98" t="s">
        <v>85</v>
      </c>
      <c r="V2290" s="98" t="s">
        <v>3139</v>
      </c>
      <c r="W2290" s="69">
        <f t="shared" si="70"/>
        <v>5.3530803634552422E-5</v>
      </c>
    </row>
    <row r="2291" spans="1:23">
      <c r="A2291">
        <f t="shared" si="71"/>
        <v>23</v>
      </c>
      <c r="B2291" s="99">
        <v>44408</v>
      </c>
      <c r="C2291" s="23">
        <v>4</v>
      </c>
      <c r="D2291" s="23">
        <v>5</v>
      </c>
      <c r="E2291" s="98" t="s">
        <v>49</v>
      </c>
      <c r="F2291" s="98" t="s">
        <v>164</v>
      </c>
      <c r="G2291" s="98" t="s">
        <v>4611</v>
      </c>
      <c r="H2291" s="98" t="s">
        <v>876</v>
      </c>
      <c r="I2291" s="98" t="s">
        <v>10468</v>
      </c>
      <c r="J2291" s="99">
        <v>44431</v>
      </c>
      <c r="K2291" s="107">
        <v>35000000</v>
      </c>
      <c r="L2291" s="98" t="s">
        <v>1280</v>
      </c>
      <c r="M2291" s="23">
        <v>1800</v>
      </c>
      <c r="N2291" s="23">
        <v>1</v>
      </c>
      <c r="O2291" s="107">
        <v>35000000</v>
      </c>
      <c r="P2291" s="23">
        <v>30</v>
      </c>
      <c r="Q2291" s="23">
        <v>2</v>
      </c>
      <c r="R2291" s="23">
        <v>2</v>
      </c>
      <c r="S2291" s="23">
        <v>0</v>
      </c>
      <c r="T2291" s="47">
        <v>1.2408243600000002</v>
      </c>
      <c r="U2291" s="98" t="s">
        <v>85</v>
      </c>
      <c r="V2291" s="98" t="s">
        <v>3139</v>
      </c>
      <c r="W2291" s="69">
        <f t="shared" si="70"/>
        <v>8.8891800138006145E-5</v>
      </c>
    </row>
    <row r="2292" spans="1:23">
      <c r="A2292">
        <f t="shared" si="71"/>
        <v>26</v>
      </c>
      <c r="B2292" s="99">
        <v>44408</v>
      </c>
      <c r="C2292" s="23">
        <v>5</v>
      </c>
      <c r="D2292" s="23">
        <v>5</v>
      </c>
      <c r="E2292" s="98" t="s">
        <v>49</v>
      </c>
      <c r="F2292" s="98" t="s">
        <v>164</v>
      </c>
      <c r="G2292" s="98" t="s">
        <v>4612</v>
      </c>
      <c r="H2292" s="98" t="s">
        <v>876</v>
      </c>
      <c r="I2292" s="98" t="s">
        <v>10469</v>
      </c>
      <c r="J2292" s="99">
        <v>44434</v>
      </c>
      <c r="K2292" s="107">
        <v>35000000</v>
      </c>
      <c r="L2292" s="98" t="s">
        <v>1281</v>
      </c>
      <c r="M2292" s="23">
        <v>1800</v>
      </c>
      <c r="N2292" s="23">
        <v>1</v>
      </c>
      <c r="O2292" s="107">
        <v>35000000</v>
      </c>
      <c r="P2292" s="23">
        <v>180</v>
      </c>
      <c r="Q2292" s="23">
        <v>2</v>
      </c>
      <c r="R2292" s="23">
        <v>2</v>
      </c>
      <c r="S2292" s="23">
        <v>0</v>
      </c>
      <c r="T2292" s="47">
        <v>3.5741383600000001</v>
      </c>
      <c r="U2292" s="98" t="s">
        <v>85</v>
      </c>
      <c r="V2292" s="98" t="s">
        <v>3139</v>
      </c>
      <c r="W2292" s="69">
        <f t="shared" si="70"/>
        <v>2.8944647355002477E-4</v>
      </c>
    </row>
    <row r="2293" spans="1:23">
      <c r="A2293">
        <f t="shared" si="71"/>
        <v>57</v>
      </c>
      <c r="B2293" s="99">
        <v>44408</v>
      </c>
      <c r="C2293" s="23">
        <v>6</v>
      </c>
      <c r="D2293" s="23">
        <v>5</v>
      </c>
      <c r="E2293" s="98" t="s">
        <v>49</v>
      </c>
      <c r="F2293" s="98" t="s">
        <v>164</v>
      </c>
      <c r="G2293" s="98" t="s">
        <v>4613</v>
      </c>
      <c r="H2293" s="98" t="s">
        <v>876</v>
      </c>
      <c r="I2293" s="98" t="s">
        <v>7071</v>
      </c>
      <c r="J2293" s="99">
        <v>44465</v>
      </c>
      <c r="K2293" s="107">
        <v>35000000</v>
      </c>
      <c r="L2293" s="98" t="s">
        <v>1282</v>
      </c>
      <c r="M2293" s="23">
        <v>1800</v>
      </c>
      <c r="N2293" s="23">
        <v>1</v>
      </c>
      <c r="O2293" s="107">
        <v>35000000</v>
      </c>
      <c r="P2293" s="23">
        <v>180</v>
      </c>
      <c r="Q2293" s="23">
        <v>2</v>
      </c>
      <c r="R2293" s="23">
        <v>2</v>
      </c>
      <c r="S2293" s="23">
        <v>2.9</v>
      </c>
      <c r="T2293" s="47">
        <v>7.0741383600000001</v>
      </c>
      <c r="U2293" s="98" t="s">
        <v>85</v>
      </c>
      <c r="V2293" s="98" t="s">
        <v>3139</v>
      </c>
      <c r="W2293" s="69">
        <f t="shared" si="70"/>
        <v>1.2559488700128001E-3</v>
      </c>
    </row>
    <row r="2294" spans="1:23">
      <c r="A2294">
        <f t="shared" si="71"/>
        <v>65</v>
      </c>
      <c r="B2294" s="99">
        <v>44408</v>
      </c>
      <c r="C2294" s="23">
        <v>7</v>
      </c>
      <c r="D2294" s="23">
        <v>5</v>
      </c>
      <c r="E2294" s="98" t="s">
        <v>49</v>
      </c>
      <c r="F2294" s="98" t="s">
        <v>164</v>
      </c>
      <c r="G2294" s="98" t="s">
        <v>4259</v>
      </c>
      <c r="H2294" s="98" t="s">
        <v>876</v>
      </c>
      <c r="I2294" s="98" t="s">
        <v>10251</v>
      </c>
      <c r="J2294" s="99">
        <v>44473</v>
      </c>
      <c r="K2294" s="107">
        <v>10000000</v>
      </c>
      <c r="L2294" s="98" t="s">
        <v>1283</v>
      </c>
      <c r="M2294" s="23">
        <v>1800</v>
      </c>
      <c r="N2294" s="23">
        <v>1</v>
      </c>
      <c r="O2294" s="107">
        <v>10000000</v>
      </c>
      <c r="P2294" s="23">
        <v>180</v>
      </c>
      <c r="Q2294" s="23">
        <v>2</v>
      </c>
      <c r="R2294" s="23">
        <v>2</v>
      </c>
      <c r="S2294" s="23">
        <v>0</v>
      </c>
      <c r="T2294" s="47">
        <v>1.7408033600000001</v>
      </c>
      <c r="U2294" s="98" t="s">
        <v>85</v>
      </c>
      <c r="V2294" s="98" t="s">
        <v>3139</v>
      </c>
      <c r="W2294" s="69">
        <f t="shared" si="70"/>
        <v>3.5244116409642454E-4</v>
      </c>
    </row>
    <row r="2295" spans="1:23">
      <c r="A2295">
        <f t="shared" si="71"/>
        <v>74</v>
      </c>
      <c r="B2295" s="99">
        <v>44408</v>
      </c>
      <c r="C2295" s="23">
        <v>8</v>
      </c>
      <c r="D2295" s="23">
        <v>5</v>
      </c>
      <c r="E2295" s="98" t="s">
        <v>49</v>
      </c>
      <c r="F2295" s="98" t="s">
        <v>164</v>
      </c>
      <c r="G2295" s="98" t="s">
        <v>4259</v>
      </c>
      <c r="H2295" s="98" t="s">
        <v>876</v>
      </c>
      <c r="I2295" s="98" t="s">
        <v>10471</v>
      </c>
      <c r="J2295" s="99">
        <v>44482</v>
      </c>
      <c r="K2295" s="107">
        <v>10500000</v>
      </c>
      <c r="L2295" s="98" t="s">
        <v>1284</v>
      </c>
      <c r="M2295" s="23">
        <v>1800</v>
      </c>
      <c r="N2295" s="23">
        <v>1</v>
      </c>
      <c r="O2295" s="107">
        <v>10500000</v>
      </c>
      <c r="P2295" s="23">
        <v>180</v>
      </c>
      <c r="Q2295" s="23">
        <v>2</v>
      </c>
      <c r="R2295" s="23">
        <v>2</v>
      </c>
      <c r="S2295" s="23">
        <v>0</v>
      </c>
      <c r="T2295" s="47">
        <v>1.8241383600000001</v>
      </c>
      <c r="U2295" s="98" t="s">
        <v>85</v>
      </c>
      <c r="V2295" s="98" t="s">
        <v>3139</v>
      </c>
      <c r="W2295" s="69">
        <f t="shared" si="70"/>
        <v>4.2044873495188464E-4</v>
      </c>
    </row>
    <row r="2296" spans="1:23">
      <c r="A2296">
        <f t="shared" si="71"/>
        <v>80</v>
      </c>
      <c r="B2296" s="99">
        <v>44408</v>
      </c>
      <c r="C2296" s="23">
        <v>9</v>
      </c>
      <c r="D2296" s="23">
        <v>5</v>
      </c>
      <c r="E2296" s="98" t="s">
        <v>49</v>
      </c>
      <c r="F2296" s="98" t="s">
        <v>164</v>
      </c>
      <c r="G2296" s="98" t="s">
        <v>4259</v>
      </c>
      <c r="H2296" s="98" t="s">
        <v>876</v>
      </c>
      <c r="I2296" s="98" t="s">
        <v>10233</v>
      </c>
      <c r="J2296" s="99">
        <v>44488</v>
      </c>
      <c r="K2296" s="107">
        <v>15600000</v>
      </c>
      <c r="L2296" s="98" t="s">
        <v>1285</v>
      </c>
      <c r="M2296" s="23">
        <v>1800</v>
      </c>
      <c r="N2296" s="23">
        <v>1</v>
      </c>
      <c r="O2296" s="107">
        <v>15600000</v>
      </c>
      <c r="P2296" s="23">
        <v>180</v>
      </c>
      <c r="Q2296" s="23">
        <v>2</v>
      </c>
      <c r="R2296" s="23">
        <v>2</v>
      </c>
      <c r="S2296" s="23">
        <v>0</v>
      </c>
      <c r="T2296" s="47">
        <v>1.6341383600000001</v>
      </c>
      <c r="U2296" s="98" t="s">
        <v>85</v>
      </c>
      <c r="V2296" s="98" t="s">
        <v>3139</v>
      </c>
      <c r="W2296" s="69">
        <f t="shared" si="70"/>
        <v>4.0719493371808049E-4</v>
      </c>
    </row>
    <row r="2297" spans="1:23">
      <c r="A2297">
        <f t="shared" si="71"/>
        <v>93</v>
      </c>
      <c r="B2297" s="99">
        <v>44408</v>
      </c>
      <c r="C2297" s="23">
        <v>10</v>
      </c>
      <c r="D2297" s="23">
        <v>5</v>
      </c>
      <c r="E2297" s="98" t="s">
        <v>49</v>
      </c>
      <c r="F2297" s="98" t="s">
        <v>164</v>
      </c>
      <c r="G2297" s="98" t="s">
        <v>4259</v>
      </c>
      <c r="H2297" s="98" t="s">
        <v>876</v>
      </c>
      <c r="I2297" s="98" t="s">
        <v>10472</v>
      </c>
      <c r="J2297" s="99">
        <v>44501</v>
      </c>
      <c r="K2297" s="107">
        <v>35000000</v>
      </c>
      <c r="L2297" s="98" t="s">
        <v>1286</v>
      </c>
      <c r="M2297" s="23">
        <v>1800</v>
      </c>
      <c r="N2297" s="23">
        <v>1</v>
      </c>
      <c r="O2297" s="107">
        <v>35000000</v>
      </c>
      <c r="P2297" s="23">
        <v>180</v>
      </c>
      <c r="Q2297" s="23">
        <v>2</v>
      </c>
      <c r="R2297" s="23">
        <v>2</v>
      </c>
      <c r="S2297" s="23">
        <v>2.9</v>
      </c>
      <c r="T2297" s="47">
        <v>3.5741383600000001</v>
      </c>
      <c r="U2297" s="98" t="s">
        <v>85</v>
      </c>
      <c r="V2297" s="98" t="s">
        <v>3139</v>
      </c>
      <c r="W2297" s="69">
        <f t="shared" si="70"/>
        <v>1.0353277707750887E-3</v>
      </c>
    </row>
    <row r="2298" spans="1:23">
      <c r="A2298">
        <f t="shared" si="71"/>
        <v>123</v>
      </c>
      <c r="B2298" s="99">
        <v>44408</v>
      </c>
      <c r="C2298" s="23">
        <v>11</v>
      </c>
      <c r="D2298" s="23">
        <v>5</v>
      </c>
      <c r="E2298" s="98" t="s">
        <v>49</v>
      </c>
      <c r="F2298" s="98" t="s">
        <v>164</v>
      </c>
      <c r="G2298" s="98" t="s">
        <v>4259</v>
      </c>
      <c r="H2298" s="98" t="s">
        <v>876</v>
      </c>
      <c r="I2298" s="98" t="s">
        <v>6239</v>
      </c>
      <c r="J2298" s="99">
        <v>44531</v>
      </c>
      <c r="K2298" s="107">
        <v>12000000</v>
      </c>
      <c r="L2298" s="98" t="s">
        <v>1287</v>
      </c>
      <c r="M2298" s="23">
        <v>1800</v>
      </c>
      <c r="N2298" s="23">
        <v>1</v>
      </c>
      <c r="O2298" s="107">
        <v>12000000</v>
      </c>
      <c r="P2298" s="23">
        <v>180</v>
      </c>
      <c r="Q2298" s="23">
        <v>2</v>
      </c>
      <c r="R2298" s="23">
        <v>2</v>
      </c>
      <c r="S2298" s="23">
        <v>0</v>
      </c>
      <c r="T2298" s="47">
        <v>1.26864036</v>
      </c>
      <c r="U2298" s="98" t="s">
        <v>85</v>
      </c>
      <c r="V2298" s="98" t="s">
        <v>3139</v>
      </c>
      <c r="W2298" s="69">
        <f t="shared" si="70"/>
        <v>4.860346024967299E-4</v>
      </c>
    </row>
    <row r="2299" spans="1:23">
      <c r="A2299">
        <f t="shared" si="71"/>
        <v>163</v>
      </c>
      <c r="B2299" s="99">
        <v>44408</v>
      </c>
      <c r="C2299" s="23">
        <v>12</v>
      </c>
      <c r="D2299" s="23">
        <v>5</v>
      </c>
      <c r="E2299" s="98" t="s">
        <v>49</v>
      </c>
      <c r="F2299" s="98" t="s">
        <v>164</v>
      </c>
      <c r="G2299" s="98" t="s">
        <v>4612</v>
      </c>
      <c r="H2299" s="98" t="s">
        <v>876</v>
      </c>
      <c r="I2299" s="98" t="s">
        <v>10473</v>
      </c>
      <c r="J2299" s="99">
        <v>44571</v>
      </c>
      <c r="K2299" s="107">
        <v>29000000</v>
      </c>
      <c r="L2299" s="98" t="s">
        <v>1288</v>
      </c>
      <c r="M2299" s="23">
        <v>1800</v>
      </c>
      <c r="N2299" s="23">
        <v>1</v>
      </c>
      <c r="O2299" s="107">
        <v>29000000</v>
      </c>
      <c r="P2299" s="23">
        <v>30</v>
      </c>
      <c r="Q2299" s="23">
        <v>2</v>
      </c>
      <c r="R2299" s="23">
        <v>2</v>
      </c>
      <c r="S2299" s="23">
        <v>0</v>
      </c>
      <c r="T2299" s="47">
        <v>9.7173063600000003</v>
      </c>
      <c r="U2299" s="98" t="s">
        <v>85</v>
      </c>
      <c r="V2299" s="98" t="s">
        <v>3139</v>
      </c>
      <c r="W2299" s="69">
        <f t="shared" si="70"/>
        <v>4.9335218226724429E-3</v>
      </c>
    </row>
    <row r="2300" spans="1:23">
      <c r="A2300">
        <f t="shared" si="71"/>
        <v>344</v>
      </c>
      <c r="B2300" s="99">
        <v>44408</v>
      </c>
      <c r="C2300" s="23">
        <v>13</v>
      </c>
      <c r="D2300" s="23">
        <v>5</v>
      </c>
      <c r="E2300" s="98" t="s">
        <v>49</v>
      </c>
      <c r="F2300" s="98" t="s">
        <v>164</v>
      </c>
      <c r="G2300" s="98" t="s">
        <v>4259</v>
      </c>
      <c r="H2300" s="98" t="s">
        <v>876</v>
      </c>
      <c r="I2300" s="98" t="s">
        <v>10204</v>
      </c>
      <c r="J2300" s="99">
        <v>44752</v>
      </c>
      <c r="K2300" s="107">
        <v>10000000</v>
      </c>
      <c r="L2300" s="98" t="s">
        <v>1289</v>
      </c>
      <c r="M2300" s="23">
        <v>1800</v>
      </c>
      <c r="N2300" s="23">
        <v>1</v>
      </c>
      <c r="O2300" s="107">
        <v>10000000</v>
      </c>
      <c r="P2300" s="23">
        <v>30</v>
      </c>
      <c r="Q2300" s="23">
        <v>2</v>
      </c>
      <c r="R2300" s="23">
        <v>2</v>
      </c>
      <c r="S2300" s="23">
        <v>0</v>
      </c>
      <c r="T2300" s="47">
        <v>2.24078936</v>
      </c>
      <c r="U2300" s="98" t="s">
        <v>85</v>
      </c>
      <c r="V2300" s="98" t="s">
        <v>3139</v>
      </c>
      <c r="W2300" s="69">
        <f t="shared" si="70"/>
        <v>2.400949526796454E-3</v>
      </c>
    </row>
    <row r="2301" spans="1:23">
      <c r="A2301">
        <f t="shared" si="71"/>
        <v>561</v>
      </c>
      <c r="B2301" s="99">
        <v>44408</v>
      </c>
      <c r="C2301" s="23">
        <v>14</v>
      </c>
      <c r="D2301" s="23">
        <v>5</v>
      </c>
      <c r="E2301" s="98" t="s">
        <v>49</v>
      </c>
      <c r="F2301" s="98" t="s">
        <v>164</v>
      </c>
      <c r="G2301" s="98" t="s">
        <v>4259</v>
      </c>
      <c r="H2301" s="98" t="s">
        <v>876</v>
      </c>
      <c r="I2301" s="98" t="s">
        <v>7204</v>
      </c>
      <c r="J2301" s="99">
        <v>44969</v>
      </c>
      <c r="K2301" s="107">
        <v>20000000</v>
      </c>
      <c r="L2301" s="98" t="s">
        <v>1290</v>
      </c>
      <c r="M2301" s="23">
        <v>1800</v>
      </c>
      <c r="N2301" s="23">
        <v>1</v>
      </c>
      <c r="O2301" s="107">
        <v>20000000</v>
      </c>
      <c r="P2301" s="23">
        <v>180</v>
      </c>
      <c r="Q2301" s="23">
        <v>2</v>
      </c>
      <c r="R2301" s="23">
        <v>2</v>
      </c>
      <c r="S2301" s="23">
        <v>0</v>
      </c>
      <c r="T2301" s="47">
        <v>8.074138360000001</v>
      </c>
      <c r="U2301" s="98" t="s">
        <v>85</v>
      </c>
      <c r="V2301" s="98" t="s">
        <v>3139</v>
      </c>
      <c r="W2301" s="69">
        <f t="shared" si="70"/>
        <v>1.4108557180705807E-2</v>
      </c>
    </row>
    <row r="2302" spans="1:23">
      <c r="A2302">
        <f t="shared" si="71"/>
        <v>587</v>
      </c>
      <c r="B2302" s="99">
        <v>44408</v>
      </c>
      <c r="C2302" s="23">
        <v>15</v>
      </c>
      <c r="D2302" s="23">
        <v>5</v>
      </c>
      <c r="E2302" s="98" t="s">
        <v>49</v>
      </c>
      <c r="F2302" s="98" t="s">
        <v>164</v>
      </c>
      <c r="G2302" s="98" t="s">
        <v>4259</v>
      </c>
      <c r="H2302" s="98" t="s">
        <v>876</v>
      </c>
      <c r="I2302" s="98" t="s">
        <v>10474</v>
      </c>
      <c r="J2302" s="99">
        <v>44995</v>
      </c>
      <c r="K2302" s="107">
        <v>13000000</v>
      </c>
      <c r="L2302" s="98" t="s">
        <v>1291</v>
      </c>
      <c r="M2302" s="23">
        <v>1800</v>
      </c>
      <c r="N2302" s="23">
        <v>1</v>
      </c>
      <c r="O2302" s="107">
        <v>13000000</v>
      </c>
      <c r="P2302" s="23">
        <v>30</v>
      </c>
      <c r="Q2302" s="23">
        <v>2</v>
      </c>
      <c r="R2302" s="23">
        <v>2</v>
      </c>
      <c r="S2302" s="23">
        <v>0</v>
      </c>
      <c r="T2302" s="47">
        <v>8.7408043600000003</v>
      </c>
      <c r="U2302" s="98" t="s">
        <v>85</v>
      </c>
      <c r="V2302" s="98" t="s">
        <v>3139</v>
      </c>
      <c r="W2302" s="69">
        <f t="shared" si="70"/>
        <v>1.5981334996410412E-2</v>
      </c>
    </row>
    <row r="2303" spans="1:23">
      <c r="A2303">
        <f t="shared" si="71"/>
        <v>260</v>
      </c>
      <c r="B2303" s="99">
        <v>44408</v>
      </c>
      <c r="C2303" s="23">
        <v>16</v>
      </c>
      <c r="D2303" s="23">
        <v>5</v>
      </c>
      <c r="E2303" s="98" t="s">
        <v>49</v>
      </c>
      <c r="F2303" s="98" t="s">
        <v>164</v>
      </c>
      <c r="G2303" s="98" t="s">
        <v>4259</v>
      </c>
      <c r="H2303" s="98" t="s">
        <v>876</v>
      </c>
      <c r="I2303" s="98" t="s">
        <v>10475</v>
      </c>
      <c r="J2303" s="99">
        <v>44668</v>
      </c>
      <c r="K2303" s="107">
        <v>4500000</v>
      </c>
      <c r="L2303" s="98" t="s">
        <v>1292</v>
      </c>
      <c r="M2303" s="23">
        <v>1440</v>
      </c>
      <c r="N2303" s="23">
        <v>1</v>
      </c>
      <c r="O2303" s="107">
        <v>4500000</v>
      </c>
      <c r="P2303" s="23">
        <v>180</v>
      </c>
      <c r="Q2303" s="23">
        <v>2</v>
      </c>
      <c r="R2303" s="23">
        <v>2</v>
      </c>
      <c r="S2303" s="23">
        <v>0</v>
      </c>
      <c r="T2303" s="47">
        <v>1.19859136</v>
      </c>
      <c r="U2303" s="98" t="s">
        <v>85</v>
      </c>
      <c r="V2303" s="98" t="s">
        <v>3139</v>
      </c>
      <c r="W2303" s="69">
        <f t="shared" si="70"/>
        <v>9.7066203777161045E-4</v>
      </c>
    </row>
    <row r="2304" spans="1:23">
      <c r="A2304">
        <f t="shared" si="71"/>
        <v>648</v>
      </c>
      <c r="B2304" s="99">
        <v>44408</v>
      </c>
      <c r="C2304" s="23">
        <v>17</v>
      </c>
      <c r="D2304" s="23">
        <v>5</v>
      </c>
      <c r="E2304" s="98" t="s">
        <v>49</v>
      </c>
      <c r="F2304" s="98" t="s">
        <v>164</v>
      </c>
      <c r="G2304" s="98" t="s">
        <v>4259</v>
      </c>
      <c r="H2304" s="98" t="s">
        <v>876</v>
      </c>
      <c r="I2304" s="98" t="s">
        <v>10217</v>
      </c>
      <c r="J2304" s="99">
        <v>45056</v>
      </c>
      <c r="K2304" s="107">
        <v>30000000</v>
      </c>
      <c r="L2304" s="98" t="s">
        <v>1293</v>
      </c>
      <c r="M2304" s="23">
        <v>1800</v>
      </c>
      <c r="N2304" s="23">
        <v>1</v>
      </c>
      <c r="O2304" s="107">
        <v>30000000</v>
      </c>
      <c r="P2304" s="23">
        <v>180</v>
      </c>
      <c r="Q2304" s="23">
        <v>2</v>
      </c>
      <c r="R2304" s="23">
        <v>2</v>
      </c>
      <c r="S2304" s="23">
        <v>0</v>
      </c>
      <c r="T2304" s="47">
        <v>12.061044359999999</v>
      </c>
      <c r="U2304" s="98" t="s">
        <v>85</v>
      </c>
      <c r="V2304" s="98" t="s">
        <v>3139</v>
      </c>
      <c r="W2304" s="69">
        <f t="shared" si="70"/>
        <v>2.4343525529749097E-2</v>
      </c>
    </row>
    <row r="2305" spans="1:23">
      <c r="A2305">
        <f t="shared" si="71"/>
        <v>681</v>
      </c>
      <c r="B2305" s="99">
        <v>44408</v>
      </c>
      <c r="C2305" s="23">
        <v>18</v>
      </c>
      <c r="D2305" s="23">
        <v>5</v>
      </c>
      <c r="E2305" s="98" t="s">
        <v>49</v>
      </c>
      <c r="F2305" s="98" t="s">
        <v>164</v>
      </c>
      <c r="G2305" s="98" t="s">
        <v>4259</v>
      </c>
      <c r="H2305" s="98" t="s">
        <v>876</v>
      </c>
      <c r="I2305" s="98" t="s">
        <v>10200</v>
      </c>
      <c r="J2305" s="99">
        <v>45089</v>
      </c>
      <c r="K2305" s="107">
        <v>30000000</v>
      </c>
      <c r="L2305" s="98" t="s">
        <v>1294</v>
      </c>
      <c r="M2305" s="23">
        <v>1800</v>
      </c>
      <c r="N2305" s="23">
        <v>1</v>
      </c>
      <c r="O2305" s="107">
        <v>30000000</v>
      </c>
      <c r="P2305" s="23">
        <v>180</v>
      </c>
      <c r="Q2305" s="23">
        <v>2</v>
      </c>
      <c r="R2305" s="23">
        <v>2</v>
      </c>
      <c r="S2305" s="23">
        <v>0</v>
      </c>
      <c r="T2305" s="47">
        <v>7.0580813600000001</v>
      </c>
      <c r="U2305" s="98" t="s">
        <v>85</v>
      </c>
      <c r="V2305" s="98" t="s">
        <v>3139</v>
      </c>
      <c r="W2305" s="69">
        <f t="shared" si="70"/>
        <v>1.4971224618594528E-2</v>
      </c>
    </row>
    <row r="2306" spans="1:23">
      <c r="A2306">
        <f t="shared" si="71"/>
        <v>835</v>
      </c>
      <c r="B2306" s="99">
        <v>44408</v>
      </c>
      <c r="C2306" s="23">
        <v>19</v>
      </c>
      <c r="D2306" s="23">
        <v>5</v>
      </c>
      <c r="E2306" s="98" t="s">
        <v>49</v>
      </c>
      <c r="F2306" s="98" t="s">
        <v>164</v>
      </c>
      <c r="G2306" s="98" t="s">
        <v>4259</v>
      </c>
      <c r="H2306" s="98" t="s">
        <v>876</v>
      </c>
      <c r="I2306" s="98" t="s">
        <v>10145</v>
      </c>
      <c r="J2306" s="99">
        <v>45243</v>
      </c>
      <c r="K2306" s="107">
        <v>30000000</v>
      </c>
      <c r="L2306" s="98" t="s">
        <v>1295</v>
      </c>
      <c r="M2306" s="23">
        <v>1800</v>
      </c>
      <c r="N2306" s="23">
        <v>1</v>
      </c>
      <c r="O2306" s="107">
        <v>30000000</v>
      </c>
      <c r="P2306" s="23">
        <v>180</v>
      </c>
      <c r="Q2306" s="23">
        <v>2</v>
      </c>
      <c r="R2306" s="23">
        <v>2</v>
      </c>
      <c r="S2306" s="23">
        <v>0</v>
      </c>
      <c r="T2306" s="47">
        <v>15.074138359999999</v>
      </c>
      <c r="U2306" s="98" t="s">
        <v>85</v>
      </c>
      <c r="V2306" s="98" t="s">
        <v>3139</v>
      </c>
      <c r="W2306" s="69">
        <f t="shared" ref="W2306:W2369" si="72">+T2306/SUM($T$2:$T$5848)*A2306</f>
        <v>3.9205096464784706E-2</v>
      </c>
    </row>
    <row r="2307" spans="1:23">
      <c r="A2307">
        <f t="shared" ref="A2307:A2370" si="73">+J2307-B2307</f>
        <v>835</v>
      </c>
      <c r="B2307" s="99">
        <v>44408</v>
      </c>
      <c r="C2307" s="23">
        <v>20</v>
      </c>
      <c r="D2307" s="23">
        <v>5</v>
      </c>
      <c r="E2307" s="98" t="s">
        <v>49</v>
      </c>
      <c r="F2307" s="98" t="s">
        <v>164</v>
      </c>
      <c r="G2307" s="98" t="s">
        <v>4259</v>
      </c>
      <c r="H2307" s="98" t="s">
        <v>876</v>
      </c>
      <c r="I2307" s="98" t="s">
        <v>10145</v>
      </c>
      <c r="J2307" s="99">
        <v>45243</v>
      </c>
      <c r="K2307" s="107">
        <v>15000000</v>
      </c>
      <c r="L2307" s="98" t="s">
        <v>1296</v>
      </c>
      <c r="M2307" s="23">
        <v>1800</v>
      </c>
      <c r="N2307" s="23">
        <v>1</v>
      </c>
      <c r="O2307" s="107">
        <v>15000000</v>
      </c>
      <c r="P2307" s="23">
        <v>180</v>
      </c>
      <c r="Q2307" s="23">
        <v>2</v>
      </c>
      <c r="R2307" s="23">
        <v>2</v>
      </c>
      <c r="S2307" s="23">
        <v>0</v>
      </c>
      <c r="T2307" s="47">
        <v>7.5741383600000001</v>
      </c>
      <c r="U2307" s="98" t="s">
        <v>85</v>
      </c>
      <c r="V2307" s="98" t="s">
        <v>3139</v>
      </c>
      <c r="W2307" s="69">
        <f t="shared" si="72"/>
        <v>1.9698958437941939E-2</v>
      </c>
    </row>
    <row r="2308" spans="1:23">
      <c r="A2308">
        <f t="shared" si="73"/>
        <v>163</v>
      </c>
      <c r="B2308" s="99">
        <v>44408</v>
      </c>
      <c r="C2308" s="23">
        <v>21</v>
      </c>
      <c r="D2308" s="23">
        <v>5</v>
      </c>
      <c r="E2308" s="98" t="s">
        <v>49</v>
      </c>
      <c r="F2308" s="98" t="s">
        <v>164</v>
      </c>
      <c r="G2308" s="98" t="s">
        <v>4259</v>
      </c>
      <c r="H2308" s="98" t="s">
        <v>876</v>
      </c>
      <c r="I2308" s="98" t="s">
        <v>6885</v>
      </c>
      <c r="J2308" s="99">
        <v>44571</v>
      </c>
      <c r="K2308" s="107">
        <v>15000000</v>
      </c>
      <c r="L2308" s="98" t="s">
        <v>1297</v>
      </c>
      <c r="M2308" s="23">
        <v>1080</v>
      </c>
      <c r="N2308" s="23">
        <v>1</v>
      </c>
      <c r="O2308" s="107">
        <v>15000000</v>
      </c>
      <c r="P2308" s="23">
        <v>180</v>
      </c>
      <c r="Q2308" s="23">
        <v>2</v>
      </c>
      <c r="R2308" s="23">
        <v>2</v>
      </c>
      <c r="S2308" s="23">
        <v>0</v>
      </c>
      <c r="T2308" s="47">
        <v>2.5718303599999999</v>
      </c>
      <c r="U2308" s="98" t="s">
        <v>85</v>
      </c>
      <c r="V2308" s="98" t="s">
        <v>3139</v>
      </c>
      <c r="W2308" s="69">
        <f t="shared" si="72"/>
        <v>1.3057302852466127E-3</v>
      </c>
    </row>
    <row r="2309" spans="1:23">
      <c r="A2309">
        <f t="shared" si="73"/>
        <v>344</v>
      </c>
      <c r="B2309" s="99">
        <v>44408</v>
      </c>
      <c r="C2309" s="23">
        <v>22</v>
      </c>
      <c r="D2309" s="23">
        <v>5</v>
      </c>
      <c r="E2309" s="98" t="s">
        <v>49</v>
      </c>
      <c r="F2309" s="98" t="s">
        <v>164</v>
      </c>
      <c r="G2309" s="98" t="s">
        <v>4259</v>
      </c>
      <c r="H2309" s="98" t="s">
        <v>876</v>
      </c>
      <c r="I2309" s="98" t="s">
        <v>10476</v>
      </c>
      <c r="J2309" s="99">
        <v>44752</v>
      </c>
      <c r="K2309" s="107">
        <v>30000000</v>
      </c>
      <c r="L2309" s="98" t="s">
        <v>1298</v>
      </c>
      <c r="M2309" s="23">
        <v>1260</v>
      </c>
      <c r="N2309" s="23">
        <v>1</v>
      </c>
      <c r="O2309" s="107">
        <v>30000000</v>
      </c>
      <c r="P2309" s="23">
        <v>180</v>
      </c>
      <c r="Q2309" s="23">
        <v>2</v>
      </c>
      <c r="R2309" s="23">
        <v>2</v>
      </c>
      <c r="S2309" s="23">
        <v>0</v>
      </c>
      <c r="T2309" s="47">
        <v>12.931282359999999</v>
      </c>
      <c r="U2309" s="98" t="s">
        <v>85</v>
      </c>
      <c r="V2309" s="98" t="s">
        <v>3139</v>
      </c>
      <c r="W2309" s="69">
        <f t="shared" si="72"/>
        <v>1.3855544308329514E-2</v>
      </c>
    </row>
    <row r="2310" spans="1:23">
      <c r="A2310">
        <f t="shared" si="73"/>
        <v>898</v>
      </c>
      <c r="B2310" s="99">
        <v>44408</v>
      </c>
      <c r="C2310" s="23">
        <v>23</v>
      </c>
      <c r="D2310" s="23">
        <v>5</v>
      </c>
      <c r="E2310" s="98" t="s">
        <v>49</v>
      </c>
      <c r="F2310" s="98" t="s">
        <v>164</v>
      </c>
      <c r="G2310" s="98" t="s">
        <v>4259</v>
      </c>
      <c r="H2310" s="98" t="s">
        <v>876</v>
      </c>
      <c r="I2310" s="98" t="s">
        <v>10477</v>
      </c>
      <c r="J2310" s="99">
        <v>45306</v>
      </c>
      <c r="K2310" s="107">
        <v>22000000</v>
      </c>
      <c r="L2310" s="98" t="s">
        <v>1299</v>
      </c>
      <c r="M2310" s="23">
        <v>1800</v>
      </c>
      <c r="N2310" s="23">
        <v>1</v>
      </c>
      <c r="O2310" s="107">
        <v>22000000</v>
      </c>
      <c r="P2310" s="23">
        <v>180</v>
      </c>
      <c r="Q2310" s="23">
        <v>2</v>
      </c>
      <c r="R2310" s="23">
        <v>2</v>
      </c>
      <c r="S2310" s="23">
        <v>0</v>
      </c>
      <c r="T2310" s="47">
        <v>12.930760359999999</v>
      </c>
      <c r="U2310" s="98" t="s">
        <v>85</v>
      </c>
      <c r="V2310" s="98" t="s">
        <v>3139</v>
      </c>
      <c r="W2310" s="69">
        <f t="shared" si="72"/>
        <v>3.6167955024993217E-2</v>
      </c>
    </row>
    <row r="2311" spans="1:23">
      <c r="A2311">
        <f t="shared" si="73"/>
        <v>223</v>
      </c>
      <c r="B2311" s="99">
        <v>44408</v>
      </c>
      <c r="C2311" s="23">
        <v>24</v>
      </c>
      <c r="D2311" s="23">
        <v>5</v>
      </c>
      <c r="E2311" s="98" t="s">
        <v>49</v>
      </c>
      <c r="F2311" s="98" t="s">
        <v>164</v>
      </c>
      <c r="G2311" s="98" t="s">
        <v>4259</v>
      </c>
      <c r="H2311" s="98" t="s">
        <v>876</v>
      </c>
      <c r="I2311" s="98" t="s">
        <v>6879</v>
      </c>
      <c r="J2311" s="99">
        <v>44631</v>
      </c>
      <c r="K2311" s="107">
        <v>12000000</v>
      </c>
      <c r="L2311" s="98" t="s">
        <v>1300</v>
      </c>
      <c r="M2311" s="23">
        <v>1080</v>
      </c>
      <c r="N2311" s="23">
        <v>1</v>
      </c>
      <c r="O2311" s="107">
        <v>12000000</v>
      </c>
      <c r="P2311" s="23">
        <v>180</v>
      </c>
      <c r="Q2311" s="23">
        <v>2</v>
      </c>
      <c r="R2311" s="23">
        <v>2</v>
      </c>
      <c r="S2311" s="23">
        <v>0</v>
      </c>
      <c r="T2311" s="47">
        <v>2.0538493600000001</v>
      </c>
      <c r="U2311" s="98" t="s">
        <v>85</v>
      </c>
      <c r="V2311" s="98" t="s">
        <v>3139</v>
      </c>
      <c r="W2311" s="69">
        <f t="shared" si="72"/>
        <v>1.4265828678416128E-3</v>
      </c>
    </row>
    <row r="2312" spans="1:23">
      <c r="A2312">
        <f t="shared" si="73"/>
        <v>1075</v>
      </c>
      <c r="B2312" s="99">
        <v>44408</v>
      </c>
      <c r="C2312" s="23">
        <v>25</v>
      </c>
      <c r="D2312" s="23">
        <v>5</v>
      </c>
      <c r="E2312" s="98" t="s">
        <v>49</v>
      </c>
      <c r="F2312" s="98" t="s">
        <v>164</v>
      </c>
      <c r="G2312" s="98" t="s">
        <v>4259</v>
      </c>
      <c r="H2312" s="98" t="s">
        <v>876</v>
      </c>
      <c r="I2312" s="98" t="s">
        <v>10018</v>
      </c>
      <c r="J2312" s="99">
        <v>45483</v>
      </c>
      <c r="K2312" s="107">
        <v>8000000</v>
      </c>
      <c r="L2312" s="98" t="s">
        <v>1301</v>
      </c>
      <c r="M2312" s="23">
        <v>1800</v>
      </c>
      <c r="N2312" s="23">
        <v>1</v>
      </c>
      <c r="O2312" s="107">
        <v>8000000</v>
      </c>
      <c r="P2312" s="23">
        <v>180</v>
      </c>
      <c r="Q2312" s="23">
        <v>2</v>
      </c>
      <c r="R2312" s="23">
        <v>2</v>
      </c>
      <c r="S2312" s="23">
        <v>0</v>
      </c>
      <c r="T2312" s="47">
        <v>8</v>
      </c>
      <c r="U2312" s="98" t="s">
        <v>85</v>
      </c>
      <c r="V2312" s="98" t="s">
        <v>3139</v>
      </c>
      <c r="W2312" s="69">
        <f t="shared" si="72"/>
        <v>2.6786872180574507E-2</v>
      </c>
    </row>
    <row r="2313" spans="1:23">
      <c r="A2313">
        <f t="shared" si="73"/>
        <v>344</v>
      </c>
      <c r="B2313" s="99">
        <v>44408</v>
      </c>
      <c r="C2313" s="23">
        <v>26</v>
      </c>
      <c r="D2313" s="23">
        <v>5</v>
      </c>
      <c r="E2313" s="98" t="s">
        <v>49</v>
      </c>
      <c r="F2313" s="98" t="s">
        <v>164</v>
      </c>
      <c r="G2313" s="98" t="s">
        <v>4259</v>
      </c>
      <c r="H2313" s="98" t="s">
        <v>876</v>
      </c>
      <c r="I2313" s="98" t="s">
        <v>10018</v>
      </c>
      <c r="J2313" s="99">
        <v>44752</v>
      </c>
      <c r="K2313" s="107">
        <v>8000000</v>
      </c>
      <c r="L2313" s="98" t="s">
        <v>1302</v>
      </c>
      <c r="M2313" s="23">
        <v>1080</v>
      </c>
      <c r="N2313" s="23">
        <v>1</v>
      </c>
      <c r="O2313" s="107">
        <v>8000000</v>
      </c>
      <c r="P2313" s="23">
        <v>180</v>
      </c>
      <c r="Q2313" s="23">
        <v>2</v>
      </c>
      <c r="R2313" s="23">
        <v>2</v>
      </c>
      <c r="S2313" s="23">
        <v>0</v>
      </c>
      <c r="T2313" s="47">
        <v>2.7391813599999999</v>
      </c>
      <c r="U2313" s="98" t="s">
        <v>85</v>
      </c>
      <c r="V2313" s="98" t="s">
        <v>3139</v>
      </c>
      <c r="W2313" s="69">
        <f t="shared" si="72"/>
        <v>2.9349640387892895E-3</v>
      </c>
    </row>
    <row r="2314" spans="1:23">
      <c r="A2314">
        <f t="shared" si="73"/>
        <v>377</v>
      </c>
      <c r="B2314" s="99">
        <v>44408</v>
      </c>
      <c r="C2314" s="23">
        <v>27</v>
      </c>
      <c r="D2314" s="23">
        <v>5</v>
      </c>
      <c r="E2314" s="98" t="s">
        <v>49</v>
      </c>
      <c r="F2314" s="98" t="s">
        <v>164</v>
      </c>
      <c r="G2314" s="98" t="s">
        <v>4259</v>
      </c>
      <c r="H2314" s="98" t="s">
        <v>876</v>
      </c>
      <c r="I2314" s="98" t="s">
        <v>10302</v>
      </c>
      <c r="J2314" s="99">
        <v>44785</v>
      </c>
      <c r="K2314" s="107">
        <v>15000000</v>
      </c>
      <c r="L2314" s="98" t="s">
        <v>1303</v>
      </c>
      <c r="M2314" s="23">
        <v>1080</v>
      </c>
      <c r="N2314" s="23">
        <v>1</v>
      </c>
      <c r="O2314" s="107">
        <v>15000000</v>
      </c>
      <c r="P2314" s="23">
        <v>30</v>
      </c>
      <c r="Q2314" s="23">
        <v>2</v>
      </c>
      <c r="R2314" s="23">
        <v>2</v>
      </c>
      <c r="S2314" s="23">
        <v>0</v>
      </c>
      <c r="T2314" s="47">
        <v>5.4907973600000002</v>
      </c>
      <c r="U2314" s="98" t="s">
        <v>85</v>
      </c>
      <c r="V2314" s="98" t="s">
        <v>3139</v>
      </c>
      <c r="W2314" s="69">
        <f t="shared" si="72"/>
        <v>6.4476331649432547E-3</v>
      </c>
    </row>
    <row r="2315" spans="1:23">
      <c r="A2315">
        <f t="shared" si="73"/>
        <v>1108</v>
      </c>
      <c r="B2315" s="99">
        <v>44408</v>
      </c>
      <c r="C2315" s="23">
        <v>28</v>
      </c>
      <c r="D2315" s="23">
        <v>5</v>
      </c>
      <c r="E2315" s="98" t="s">
        <v>49</v>
      </c>
      <c r="F2315" s="98" t="s">
        <v>164</v>
      </c>
      <c r="G2315" s="98" t="s">
        <v>4259</v>
      </c>
      <c r="H2315" s="98" t="s">
        <v>876</v>
      </c>
      <c r="I2315" s="98" t="s">
        <v>10302</v>
      </c>
      <c r="J2315" s="99">
        <v>45516</v>
      </c>
      <c r="K2315" s="107">
        <v>26000000</v>
      </c>
      <c r="L2315" s="98" t="s">
        <v>1304</v>
      </c>
      <c r="M2315" s="23">
        <v>1800</v>
      </c>
      <c r="N2315" s="23">
        <v>1</v>
      </c>
      <c r="O2315" s="107">
        <v>26000000</v>
      </c>
      <c r="P2315" s="23">
        <v>180</v>
      </c>
      <c r="Q2315" s="23">
        <v>2</v>
      </c>
      <c r="R2315" s="23">
        <v>2</v>
      </c>
      <c r="S2315" s="23">
        <v>0</v>
      </c>
      <c r="T2315" s="47">
        <v>15.664542359999999</v>
      </c>
      <c r="U2315" s="98" t="s">
        <v>85</v>
      </c>
      <c r="V2315" s="98" t="s">
        <v>3139</v>
      </c>
      <c r="W2315" s="69">
        <f t="shared" si="72"/>
        <v>5.4060620478218899E-2</v>
      </c>
    </row>
    <row r="2316" spans="1:23">
      <c r="A2316">
        <f t="shared" si="73"/>
        <v>1108</v>
      </c>
      <c r="B2316" s="99">
        <v>44408</v>
      </c>
      <c r="C2316" s="23">
        <v>29</v>
      </c>
      <c r="D2316" s="23">
        <v>5</v>
      </c>
      <c r="E2316" s="98" t="s">
        <v>49</v>
      </c>
      <c r="F2316" s="98" t="s">
        <v>164</v>
      </c>
      <c r="G2316" s="98" t="s">
        <v>4259</v>
      </c>
      <c r="H2316" s="98" t="s">
        <v>876</v>
      </c>
      <c r="I2316" s="98" t="s">
        <v>10302</v>
      </c>
      <c r="J2316" s="99">
        <v>45516</v>
      </c>
      <c r="K2316" s="107">
        <v>25500000</v>
      </c>
      <c r="L2316" s="98" t="s">
        <v>1305</v>
      </c>
      <c r="M2316" s="23">
        <v>1800</v>
      </c>
      <c r="N2316" s="23">
        <v>1</v>
      </c>
      <c r="O2316" s="107">
        <v>25500000</v>
      </c>
      <c r="P2316" s="23">
        <v>30</v>
      </c>
      <c r="Q2316" s="23">
        <v>2</v>
      </c>
      <c r="R2316" s="23">
        <v>2</v>
      </c>
      <c r="S2316" s="23">
        <v>0</v>
      </c>
      <c r="T2316" s="47">
        <v>7.5304483600000003</v>
      </c>
      <c r="U2316" s="98" t="s">
        <v>85</v>
      </c>
      <c r="V2316" s="98" t="s">
        <v>3139</v>
      </c>
      <c r="W2316" s="69">
        <f t="shared" si="72"/>
        <v>2.5988675664112153E-2</v>
      </c>
    </row>
    <row r="2317" spans="1:23">
      <c r="A2317">
        <f t="shared" si="73"/>
        <v>406</v>
      </c>
      <c r="B2317" s="99">
        <v>44408</v>
      </c>
      <c r="C2317" s="23">
        <v>30</v>
      </c>
      <c r="D2317" s="23">
        <v>5</v>
      </c>
      <c r="E2317" s="98" t="s">
        <v>49</v>
      </c>
      <c r="F2317" s="98" t="s">
        <v>164</v>
      </c>
      <c r="G2317" s="98" t="s">
        <v>4259</v>
      </c>
      <c r="H2317" s="98" t="s">
        <v>876</v>
      </c>
      <c r="I2317" s="98" t="s">
        <v>10218</v>
      </c>
      <c r="J2317" s="99">
        <v>44814</v>
      </c>
      <c r="K2317" s="107">
        <v>18000000</v>
      </c>
      <c r="L2317" s="98" t="s">
        <v>1306</v>
      </c>
      <c r="M2317" s="23">
        <v>1080</v>
      </c>
      <c r="N2317" s="23">
        <v>1</v>
      </c>
      <c r="O2317" s="107">
        <v>18000000</v>
      </c>
      <c r="P2317" s="23">
        <v>180</v>
      </c>
      <c r="Q2317" s="23">
        <v>2</v>
      </c>
      <c r="R2317" s="23">
        <v>2</v>
      </c>
      <c r="S2317" s="23">
        <v>0</v>
      </c>
      <c r="T2317" s="47">
        <v>7.5741383600000001</v>
      </c>
      <c r="U2317" s="98" t="s">
        <v>85</v>
      </c>
      <c r="V2317" s="98" t="s">
        <v>3139</v>
      </c>
      <c r="W2317" s="69">
        <f t="shared" si="72"/>
        <v>9.5781761985681765E-3</v>
      </c>
    </row>
    <row r="2318" spans="1:23">
      <c r="A2318">
        <f t="shared" si="73"/>
        <v>1137</v>
      </c>
      <c r="B2318" s="99">
        <v>44408</v>
      </c>
      <c r="C2318" s="23">
        <v>31</v>
      </c>
      <c r="D2318" s="23">
        <v>5</v>
      </c>
      <c r="E2318" s="98" t="s">
        <v>49</v>
      </c>
      <c r="F2318" s="98" t="s">
        <v>164</v>
      </c>
      <c r="G2318" s="98" t="s">
        <v>4259</v>
      </c>
      <c r="H2318" s="98" t="s">
        <v>876</v>
      </c>
      <c r="I2318" s="98" t="s">
        <v>10218</v>
      </c>
      <c r="J2318" s="99">
        <v>45545</v>
      </c>
      <c r="K2318" s="107">
        <v>8200000</v>
      </c>
      <c r="L2318" s="98" t="s">
        <v>1307</v>
      </c>
      <c r="M2318" s="23">
        <v>1800</v>
      </c>
      <c r="N2318" s="23">
        <v>1</v>
      </c>
      <c r="O2318" s="107">
        <v>8200000</v>
      </c>
      <c r="P2318" s="23">
        <v>180</v>
      </c>
      <c r="Q2318" s="23">
        <v>2</v>
      </c>
      <c r="R2318" s="23">
        <v>2</v>
      </c>
      <c r="S2318" s="23">
        <v>0</v>
      </c>
      <c r="T2318" s="47">
        <v>5.8139213600000001</v>
      </c>
      <c r="U2318" s="98" t="s">
        <v>85</v>
      </c>
      <c r="V2318" s="98" t="s">
        <v>3139</v>
      </c>
      <c r="W2318" s="69">
        <f t="shared" si="72"/>
        <v>2.0589849488438335E-2</v>
      </c>
    </row>
    <row r="2319" spans="1:23">
      <c r="A2319">
        <f t="shared" si="73"/>
        <v>406</v>
      </c>
      <c r="B2319" s="99">
        <v>44408</v>
      </c>
      <c r="C2319" s="23">
        <v>32</v>
      </c>
      <c r="D2319" s="23">
        <v>5</v>
      </c>
      <c r="E2319" s="98" t="s">
        <v>49</v>
      </c>
      <c r="F2319" s="98" t="s">
        <v>164</v>
      </c>
      <c r="G2319" s="98" t="s">
        <v>4259</v>
      </c>
      <c r="H2319" s="98" t="s">
        <v>876</v>
      </c>
      <c r="I2319" s="98" t="s">
        <v>10218</v>
      </c>
      <c r="J2319" s="99">
        <v>44814</v>
      </c>
      <c r="K2319" s="107">
        <v>6000000</v>
      </c>
      <c r="L2319" s="98" t="s">
        <v>1308</v>
      </c>
      <c r="M2319" s="23">
        <v>1080</v>
      </c>
      <c r="N2319" s="23">
        <v>1</v>
      </c>
      <c r="O2319" s="107">
        <v>6000000</v>
      </c>
      <c r="P2319" s="23">
        <v>180</v>
      </c>
      <c r="Q2319" s="23">
        <v>2</v>
      </c>
      <c r="R2319" s="23">
        <v>2</v>
      </c>
      <c r="S2319" s="23">
        <v>0</v>
      </c>
      <c r="T2319" s="47">
        <v>3.0725833599999999</v>
      </c>
      <c r="U2319" s="98" t="s">
        <v>85</v>
      </c>
      <c r="V2319" s="98" t="s">
        <v>3139</v>
      </c>
      <c r="W2319" s="69">
        <f t="shared" si="72"/>
        <v>3.8855567997398764E-3</v>
      </c>
    </row>
    <row r="2320" spans="1:23">
      <c r="A2320">
        <f t="shared" si="73"/>
        <v>1137</v>
      </c>
      <c r="B2320" s="99">
        <v>44408</v>
      </c>
      <c r="C2320" s="23">
        <v>33</v>
      </c>
      <c r="D2320" s="23">
        <v>5</v>
      </c>
      <c r="E2320" s="98" t="s">
        <v>49</v>
      </c>
      <c r="F2320" s="98" t="s">
        <v>164</v>
      </c>
      <c r="G2320" s="98" t="s">
        <v>4259</v>
      </c>
      <c r="H2320" s="98" t="s">
        <v>876</v>
      </c>
      <c r="I2320" s="98" t="s">
        <v>10218</v>
      </c>
      <c r="J2320" s="99">
        <v>45545</v>
      </c>
      <c r="K2320" s="107">
        <v>30000000</v>
      </c>
      <c r="L2320" s="98" t="s">
        <v>1309</v>
      </c>
      <c r="M2320" s="23">
        <v>1800</v>
      </c>
      <c r="N2320" s="23">
        <v>1</v>
      </c>
      <c r="O2320" s="107">
        <v>30000000</v>
      </c>
      <c r="P2320" s="23">
        <v>180</v>
      </c>
      <c r="Q2320" s="23">
        <v>2</v>
      </c>
      <c r="R2320" s="23">
        <v>2</v>
      </c>
      <c r="S2320" s="23">
        <v>0</v>
      </c>
      <c r="T2320" s="47">
        <v>21.074138359999999</v>
      </c>
      <c r="U2320" s="98" t="s">
        <v>85</v>
      </c>
      <c r="V2320" s="98" t="s">
        <v>3139</v>
      </c>
      <c r="W2320" s="69">
        <f t="shared" si="72"/>
        <v>7.4633506382845993E-2</v>
      </c>
    </row>
    <row r="2321" spans="1:23">
      <c r="A2321">
        <f t="shared" si="73"/>
        <v>1137</v>
      </c>
      <c r="B2321" s="99">
        <v>44408</v>
      </c>
      <c r="C2321" s="23">
        <v>34</v>
      </c>
      <c r="D2321" s="23">
        <v>5</v>
      </c>
      <c r="E2321" s="98" t="s">
        <v>49</v>
      </c>
      <c r="F2321" s="98" t="s">
        <v>164</v>
      </c>
      <c r="G2321" s="98" t="s">
        <v>4259</v>
      </c>
      <c r="H2321" s="98" t="s">
        <v>876</v>
      </c>
      <c r="I2321" s="98" t="s">
        <v>10218</v>
      </c>
      <c r="J2321" s="99">
        <v>45545</v>
      </c>
      <c r="K2321" s="107">
        <v>30000000</v>
      </c>
      <c r="L2321" s="98" t="s">
        <v>1310</v>
      </c>
      <c r="M2321" s="23">
        <v>1800</v>
      </c>
      <c r="N2321" s="23">
        <v>1</v>
      </c>
      <c r="O2321" s="107">
        <v>30000000</v>
      </c>
      <c r="P2321" s="23">
        <v>180</v>
      </c>
      <c r="Q2321" s="23">
        <v>2</v>
      </c>
      <c r="R2321" s="23">
        <v>2</v>
      </c>
      <c r="S2321" s="23">
        <v>0</v>
      </c>
      <c r="T2321" s="47">
        <v>21.071138359999999</v>
      </c>
      <c r="U2321" s="98" t="s">
        <v>85</v>
      </c>
      <c r="V2321" s="98" t="s">
        <v>3139</v>
      </c>
      <c r="W2321" s="69">
        <f t="shared" si="72"/>
        <v>7.4622881961798559E-2</v>
      </c>
    </row>
    <row r="2322" spans="1:23">
      <c r="A2322">
        <f t="shared" si="73"/>
        <v>436</v>
      </c>
      <c r="B2322" s="99">
        <v>44408</v>
      </c>
      <c r="C2322" s="23">
        <v>35</v>
      </c>
      <c r="D2322" s="23">
        <v>5</v>
      </c>
      <c r="E2322" s="98" t="s">
        <v>49</v>
      </c>
      <c r="F2322" s="98" t="s">
        <v>164</v>
      </c>
      <c r="G2322" s="98" t="s">
        <v>4259</v>
      </c>
      <c r="H2322" s="98" t="s">
        <v>876</v>
      </c>
      <c r="I2322" s="98" t="s">
        <v>6996</v>
      </c>
      <c r="J2322" s="99">
        <v>44844</v>
      </c>
      <c r="K2322" s="107">
        <v>30000000</v>
      </c>
      <c r="L2322" s="98" t="s">
        <v>1311</v>
      </c>
      <c r="M2322" s="23">
        <v>1080</v>
      </c>
      <c r="N2322" s="23">
        <v>1</v>
      </c>
      <c r="O2322" s="107">
        <v>30000000</v>
      </c>
      <c r="P2322" s="23">
        <v>180</v>
      </c>
      <c r="Q2322" s="23">
        <v>2</v>
      </c>
      <c r="R2322" s="23">
        <v>2</v>
      </c>
      <c r="S2322" s="23">
        <v>0</v>
      </c>
      <c r="T2322" s="47">
        <v>15.074138359999999</v>
      </c>
      <c r="U2322" s="98" t="s">
        <v>85</v>
      </c>
      <c r="V2322" s="98" t="s">
        <v>3139</v>
      </c>
      <c r="W2322" s="69">
        <f t="shared" si="72"/>
        <v>2.0471164142091176E-2</v>
      </c>
    </row>
    <row r="2323" spans="1:23">
      <c r="A2323">
        <f t="shared" si="73"/>
        <v>436</v>
      </c>
      <c r="B2323" s="99">
        <v>44408</v>
      </c>
      <c r="C2323" s="23">
        <v>36</v>
      </c>
      <c r="D2323" s="23">
        <v>5</v>
      </c>
      <c r="E2323" s="98" t="s">
        <v>49</v>
      </c>
      <c r="F2323" s="98" t="s">
        <v>164</v>
      </c>
      <c r="G2323" s="98" t="s">
        <v>4259</v>
      </c>
      <c r="H2323" s="98" t="s">
        <v>876</v>
      </c>
      <c r="I2323" s="98" t="s">
        <v>10088</v>
      </c>
      <c r="J2323" s="99">
        <v>44844</v>
      </c>
      <c r="K2323" s="107">
        <v>5200000</v>
      </c>
      <c r="L2323" s="98" t="s">
        <v>1312</v>
      </c>
      <c r="M2323" s="23">
        <v>1080</v>
      </c>
      <c r="N2323" s="23">
        <v>1</v>
      </c>
      <c r="O2323" s="107">
        <v>5200000</v>
      </c>
      <c r="P2323" s="23">
        <v>180</v>
      </c>
      <c r="Q2323" s="23">
        <v>2</v>
      </c>
      <c r="R2323" s="23">
        <v>2</v>
      </c>
      <c r="S2323" s="23">
        <v>0</v>
      </c>
      <c r="T2323" s="47">
        <v>2.6737153599999997</v>
      </c>
      <c r="U2323" s="98" t="s">
        <v>85</v>
      </c>
      <c r="V2323" s="98" t="s">
        <v>3139</v>
      </c>
      <c r="W2323" s="69">
        <f t="shared" si="72"/>
        <v>3.6309913506585596E-3</v>
      </c>
    </row>
    <row r="2324" spans="1:23">
      <c r="A2324">
        <f t="shared" si="73"/>
        <v>436</v>
      </c>
      <c r="B2324" s="99">
        <v>44408</v>
      </c>
      <c r="C2324" s="23">
        <v>37</v>
      </c>
      <c r="D2324" s="23">
        <v>5</v>
      </c>
      <c r="E2324" s="98" t="s">
        <v>49</v>
      </c>
      <c r="F2324" s="98" t="s">
        <v>164</v>
      </c>
      <c r="G2324" s="98" t="s">
        <v>4259</v>
      </c>
      <c r="H2324" s="98" t="s">
        <v>876</v>
      </c>
      <c r="I2324" s="98" t="s">
        <v>10478</v>
      </c>
      <c r="J2324" s="99">
        <v>44844</v>
      </c>
      <c r="K2324" s="107">
        <v>10000000</v>
      </c>
      <c r="L2324" s="98" t="s">
        <v>1313</v>
      </c>
      <c r="M2324" s="23">
        <v>1080</v>
      </c>
      <c r="N2324" s="23">
        <v>1</v>
      </c>
      <c r="O2324" s="107">
        <v>10000000</v>
      </c>
      <c r="P2324" s="23">
        <v>180</v>
      </c>
      <c r="Q2324" s="23">
        <v>2</v>
      </c>
      <c r="R2324" s="23">
        <v>2</v>
      </c>
      <c r="S2324" s="23">
        <v>0</v>
      </c>
      <c r="T2324" s="47">
        <v>5.0741373599999999</v>
      </c>
      <c r="U2324" s="98" t="s">
        <v>85</v>
      </c>
      <c r="V2324" s="98" t="s">
        <v>3139</v>
      </c>
      <c r="W2324" s="69">
        <f t="shared" si="72"/>
        <v>6.890841539023607E-3</v>
      </c>
    </row>
    <row r="2325" spans="1:23">
      <c r="A2325">
        <f t="shared" si="73"/>
        <v>1167</v>
      </c>
      <c r="B2325" s="99">
        <v>44408</v>
      </c>
      <c r="C2325" s="23">
        <v>38</v>
      </c>
      <c r="D2325" s="23">
        <v>5</v>
      </c>
      <c r="E2325" s="98" t="s">
        <v>49</v>
      </c>
      <c r="F2325" s="98" t="s">
        <v>164</v>
      </c>
      <c r="G2325" s="98" t="s">
        <v>4259</v>
      </c>
      <c r="H2325" s="98" t="s">
        <v>876</v>
      </c>
      <c r="I2325" s="98" t="s">
        <v>10479</v>
      </c>
      <c r="J2325" s="99">
        <v>45575</v>
      </c>
      <c r="K2325" s="107">
        <v>7000000</v>
      </c>
      <c r="L2325" s="98" t="s">
        <v>1314</v>
      </c>
      <c r="M2325" s="23">
        <v>1800</v>
      </c>
      <c r="N2325" s="23">
        <v>1</v>
      </c>
      <c r="O2325" s="107">
        <v>7000000</v>
      </c>
      <c r="P2325" s="23">
        <v>180</v>
      </c>
      <c r="Q2325" s="23">
        <v>2</v>
      </c>
      <c r="R2325" s="23">
        <v>2</v>
      </c>
      <c r="S2325" s="23">
        <v>0</v>
      </c>
      <c r="T2325" s="47">
        <v>4.9718473599999999</v>
      </c>
      <c r="U2325" s="98" t="s">
        <v>85</v>
      </c>
      <c r="V2325" s="98" t="s">
        <v>3139</v>
      </c>
      <c r="W2325" s="69">
        <f t="shared" si="72"/>
        <v>1.8072248810368119E-2</v>
      </c>
    </row>
    <row r="2326" spans="1:23">
      <c r="A2326">
        <f t="shared" si="73"/>
        <v>1167</v>
      </c>
      <c r="B2326" s="99">
        <v>44408</v>
      </c>
      <c r="C2326" s="23">
        <v>39</v>
      </c>
      <c r="D2326" s="23">
        <v>5</v>
      </c>
      <c r="E2326" s="98" t="s">
        <v>49</v>
      </c>
      <c r="F2326" s="98" t="s">
        <v>164</v>
      </c>
      <c r="G2326" s="98" t="s">
        <v>4259</v>
      </c>
      <c r="H2326" s="98" t="s">
        <v>876</v>
      </c>
      <c r="I2326" s="98" t="s">
        <v>10028</v>
      </c>
      <c r="J2326" s="99">
        <v>45575</v>
      </c>
      <c r="K2326" s="107">
        <v>26500000</v>
      </c>
      <c r="L2326" s="98" t="s">
        <v>1315</v>
      </c>
      <c r="M2326" s="23">
        <v>1800</v>
      </c>
      <c r="N2326" s="23">
        <v>1</v>
      </c>
      <c r="O2326" s="107">
        <v>26500000</v>
      </c>
      <c r="P2326" s="23">
        <v>30</v>
      </c>
      <c r="Q2326" s="23">
        <v>2</v>
      </c>
      <c r="R2326" s="23">
        <v>2</v>
      </c>
      <c r="S2326" s="23">
        <v>0</v>
      </c>
      <c r="T2326" s="47">
        <v>17.299130859999998</v>
      </c>
      <c r="U2326" s="98" t="s">
        <v>85</v>
      </c>
      <c r="V2326" s="98" t="s">
        <v>3139</v>
      </c>
      <c r="W2326" s="69">
        <f t="shared" si="72"/>
        <v>6.2880892044328049E-2</v>
      </c>
    </row>
    <row r="2327" spans="1:23">
      <c r="A2327">
        <f t="shared" si="73"/>
        <v>1167</v>
      </c>
      <c r="B2327" s="99">
        <v>44408</v>
      </c>
      <c r="C2327" s="23">
        <v>40</v>
      </c>
      <c r="D2327" s="23">
        <v>5</v>
      </c>
      <c r="E2327" s="98" t="s">
        <v>49</v>
      </c>
      <c r="F2327" s="98" t="s">
        <v>164</v>
      </c>
      <c r="G2327" s="98" t="s">
        <v>4259</v>
      </c>
      <c r="H2327" s="98" t="s">
        <v>876</v>
      </c>
      <c r="I2327" s="98" t="s">
        <v>10096</v>
      </c>
      <c r="J2327" s="99">
        <v>45575</v>
      </c>
      <c r="K2327" s="107">
        <v>18000000</v>
      </c>
      <c r="L2327" s="98" t="s">
        <v>1316</v>
      </c>
      <c r="M2327" s="23">
        <v>1800</v>
      </c>
      <c r="N2327" s="23">
        <v>1</v>
      </c>
      <c r="O2327" s="107">
        <v>18000000</v>
      </c>
      <c r="P2327" s="23">
        <v>180</v>
      </c>
      <c r="Q2327" s="23">
        <v>2</v>
      </c>
      <c r="R2327" s="23">
        <v>2</v>
      </c>
      <c r="S2327" s="23">
        <v>0</v>
      </c>
      <c r="T2327" s="47">
        <v>13.97648336</v>
      </c>
      <c r="U2327" s="98" t="s">
        <v>85</v>
      </c>
      <c r="V2327" s="98" t="s">
        <v>3139</v>
      </c>
      <c r="W2327" s="69">
        <f t="shared" si="72"/>
        <v>5.0803346620820186E-2</v>
      </c>
    </row>
    <row r="2328" spans="1:23">
      <c r="A2328">
        <f t="shared" si="73"/>
        <v>1200</v>
      </c>
      <c r="B2328" s="99">
        <v>44408</v>
      </c>
      <c r="C2328" s="23">
        <v>41</v>
      </c>
      <c r="D2328" s="23">
        <v>5</v>
      </c>
      <c r="E2328" s="98" t="s">
        <v>49</v>
      </c>
      <c r="F2328" s="98" t="s">
        <v>164</v>
      </c>
      <c r="G2328" s="98" t="s">
        <v>4259</v>
      </c>
      <c r="H2328" s="98" t="s">
        <v>876</v>
      </c>
      <c r="I2328" s="98" t="s">
        <v>10152</v>
      </c>
      <c r="J2328" s="99">
        <v>45608</v>
      </c>
      <c r="K2328" s="107">
        <v>24500000</v>
      </c>
      <c r="L2328" s="98" t="s">
        <v>1317</v>
      </c>
      <c r="M2328" s="23">
        <v>1800</v>
      </c>
      <c r="N2328" s="23">
        <v>1</v>
      </c>
      <c r="O2328" s="107">
        <v>24500000</v>
      </c>
      <c r="P2328" s="23">
        <v>180</v>
      </c>
      <c r="Q2328" s="23">
        <v>2</v>
      </c>
      <c r="R2328" s="23">
        <v>2</v>
      </c>
      <c r="S2328" s="23">
        <v>0</v>
      </c>
      <c r="T2328" s="47">
        <v>17.224138359999998</v>
      </c>
      <c r="U2328" s="98" t="s">
        <v>85</v>
      </c>
      <c r="V2328" s="98" t="s">
        <v>3139</v>
      </c>
      <c r="W2328" s="69">
        <f t="shared" si="72"/>
        <v>6.4378715256258157E-2</v>
      </c>
    </row>
    <row r="2329" spans="1:23">
      <c r="A2329">
        <f t="shared" si="73"/>
        <v>1200</v>
      </c>
      <c r="B2329" s="99">
        <v>44408</v>
      </c>
      <c r="C2329" s="23">
        <v>42</v>
      </c>
      <c r="D2329" s="23">
        <v>5</v>
      </c>
      <c r="E2329" s="98" t="s">
        <v>49</v>
      </c>
      <c r="F2329" s="98" t="s">
        <v>164</v>
      </c>
      <c r="G2329" s="98" t="s">
        <v>4259</v>
      </c>
      <c r="H2329" s="98" t="s">
        <v>876</v>
      </c>
      <c r="I2329" s="98" t="s">
        <v>10152</v>
      </c>
      <c r="J2329" s="99">
        <v>45608</v>
      </c>
      <c r="K2329" s="107">
        <v>12000000</v>
      </c>
      <c r="L2329" s="98" t="s">
        <v>1318</v>
      </c>
      <c r="M2329" s="23">
        <v>1800</v>
      </c>
      <c r="N2329" s="23">
        <v>1</v>
      </c>
      <c r="O2329" s="107">
        <v>12000000</v>
      </c>
      <c r="P2329" s="23">
        <v>180</v>
      </c>
      <c r="Q2329" s="23">
        <v>2</v>
      </c>
      <c r="R2329" s="23">
        <v>2</v>
      </c>
      <c r="S2329" s="23">
        <v>0</v>
      </c>
      <c r="T2329" s="47">
        <v>8.4309693599999989</v>
      </c>
      <c r="U2329" s="98" t="s">
        <v>85</v>
      </c>
      <c r="V2329" s="98" t="s">
        <v>3139</v>
      </c>
      <c r="W2329" s="69">
        <f t="shared" si="72"/>
        <v>3.1512460270417673E-2</v>
      </c>
    </row>
    <row r="2330" spans="1:23">
      <c r="A2330">
        <f t="shared" si="73"/>
        <v>469</v>
      </c>
      <c r="B2330" s="99">
        <v>44408</v>
      </c>
      <c r="C2330" s="23">
        <v>43</v>
      </c>
      <c r="D2330" s="23">
        <v>5</v>
      </c>
      <c r="E2330" s="98" t="s">
        <v>49</v>
      </c>
      <c r="F2330" s="98" t="s">
        <v>164</v>
      </c>
      <c r="G2330" s="98" t="s">
        <v>4259</v>
      </c>
      <c r="H2330" s="98" t="s">
        <v>876</v>
      </c>
      <c r="I2330" s="98" t="s">
        <v>10152</v>
      </c>
      <c r="J2330" s="99">
        <v>44877</v>
      </c>
      <c r="K2330" s="107">
        <v>6000000</v>
      </c>
      <c r="L2330" s="98" t="s">
        <v>1319</v>
      </c>
      <c r="M2330" s="23">
        <v>1080</v>
      </c>
      <c r="N2330" s="23">
        <v>1</v>
      </c>
      <c r="O2330" s="107">
        <v>6000000</v>
      </c>
      <c r="P2330" s="23">
        <v>180</v>
      </c>
      <c r="Q2330" s="23">
        <v>2</v>
      </c>
      <c r="R2330" s="23">
        <v>2</v>
      </c>
      <c r="S2330" s="23">
        <v>0</v>
      </c>
      <c r="T2330" s="47">
        <v>3.0741383600000001</v>
      </c>
      <c r="U2330" s="98" t="s">
        <v>85</v>
      </c>
      <c r="V2330" s="98" t="s">
        <v>3139</v>
      </c>
      <c r="W2330" s="69">
        <f t="shared" si="72"/>
        <v>4.4907596007679211E-3</v>
      </c>
    </row>
    <row r="2331" spans="1:23">
      <c r="A2331">
        <f t="shared" si="73"/>
        <v>834</v>
      </c>
      <c r="B2331" s="99">
        <v>44408</v>
      </c>
      <c r="C2331" s="23">
        <v>44</v>
      </c>
      <c r="D2331" s="23">
        <v>5</v>
      </c>
      <c r="E2331" s="98" t="s">
        <v>49</v>
      </c>
      <c r="F2331" s="98" t="s">
        <v>164</v>
      </c>
      <c r="G2331" s="98" t="s">
        <v>4259</v>
      </c>
      <c r="H2331" s="98" t="s">
        <v>876</v>
      </c>
      <c r="I2331" s="98" t="s">
        <v>10152</v>
      </c>
      <c r="J2331" s="99">
        <v>45242</v>
      </c>
      <c r="K2331" s="107">
        <v>30000000</v>
      </c>
      <c r="L2331" s="98" t="s">
        <v>1320</v>
      </c>
      <c r="M2331" s="23">
        <v>1440</v>
      </c>
      <c r="N2331" s="23">
        <v>1</v>
      </c>
      <c r="O2331" s="107">
        <v>30000000</v>
      </c>
      <c r="P2331" s="23">
        <v>180</v>
      </c>
      <c r="Q2331" s="23">
        <v>2</v>
      </c>
      <c r="R2331" s="23">
        <v>2</v>
      </c>
      <c r="S2331" s="23">
        <v>0</v>
      </c>
      <c r="T2331" s="47">
        <v>5.0704053600000005</v>
      </c>
      <c r="U2331" s="98" t="s">
        <v>85</v>
      </c>
      <c r="V2331" s="98" t="s">
        <v>3139</v>
      </c>
      <c r="W2331" s="69">
        <f t="shared" si="72"/>
        <v>1.3171410515721462E-2</v>
      </c>
    </row>
    <row r="2332" spans="1:23">
      <c r="A2332">
        <f t="shared" si="73"/>
        <v>104</v>
      </c>
      <c r="B2332" s="99">
        <v>44408</v>
      </c>
      <c r="C2332" s="23">
        <v>45</v>
      </c>
      <c r="D2332" s="23">
        <v>5</v>
      </c>
      <c r="E2332" s="98" t="s">
        <v>49</v>
      </c>
      <c r="F2332" s="98" t="s">
        <v>164</v>
      </c>
      <c r="G2332" s="98" t="s">
        <v>4259</v>
      </c>
      <c r="H2332" s="98" t="s">
        <v>876</v>
      </c>
      <c r="I2332" s="98" t="s">
        <v>10152</v>
      </c>
      <c r="J2332" s="99">
        <v>44512</v>
      </c>
      <c r="K2332" s="107">
        <v>15000000</v>
      </c>
      <c r="L2332" s="98" t="s">
        <v>1321</v>
      </c>
      <c r="M2332" s="23">
        <v>720</v>
      </c>
      <c r="N2332" s="23">
        <v>1</v>
      </c>
      <c r="O2332" s="107">
        <v>15000000</v>
      </c>
      <c r="P2332" s="23">
        <v>30</v>
      </c>
      <c r="Q2332" s="23">
        <v>2</v>
      </c>
      <c r="R2332" s="23">
        <v>2</v>
      </c>
      <c r="S2332" s="23">
        <v>0</v>
      </c>
      <c r="T2332" s="47">
        <v>2.5741383600000001</v>
      </c>
      <c r="U2332" s="98" t="s">
        <v>85</v>
      </c>
      <c r="V2332" s="98" t="s">
        <v>3139</v>
      </c>
      <c r="W2332" s="69">
        <f t="shared" si="72"/>
        <v>8.3385162596989575E-4</v>
      </c>
    </row>
    <row r="2333" spans="1:23">
      <c r="A2333">
        <f t="shared" si="73"/>
        <v>679</v>
      </c>
      <c r="B2333" s="99">
        <v>44408</v>
      </c>
      <c r="C2333" s="23">
        <v>46</v>
      </c>
      <c r="D2333" s="23">
        <v>5</v>
      </c>
      <c r="E2333" s="98" t="s">
        <v>49</v>
      </c>
      <c r="F2333" s="98" t="s">
        <v>164</v>
      </c>
      <c r="G2333" s="98" t="s">
        <v>4259</v>
      </c>
      <c r="H2333" s="98" t="s">
        <v>876</v>
      </c>
      <c r="I2333" s="98" t="s">
        <v>10153</v>
      </c>
      <c r="J2333" s="99">
        <v>45087</v>
      </c>
      <c r="K2333" s="107">
        <v>20000000</v>
      </c>
      <c r="L2333" s="98" t="s">
        <v>1322</v>
      </c>
      <c r="M2333" s="23">
        <v>1260</v>
      </c>
      <c r="N2333" s="23">
        <v>1</v>
      </c>
      <c r="O2333" s="107">
        <v>20000000</v>
      </c>
      <c r="P2333" s="23">
        <v>180</v>
      </c>
      <c r="Q2333" s="23">
        <v>2</v>
      </c>
      <c r="R2333" s="23">
        <v>2</v>
      </c>
      <c r="S2333" s="23">
        <v>0</v>
      </c>
      <c r="T2333" s="47">
        <v>11.502709359999999</v>
      </c>
      <c r="U2333" s="98" t="s">
        <v>85</v>
      </c>
      <c r="V2333" s="98" t="s">
        <v>3139</v>
      </c>
      <c r="W2333" s="69">
        <f t="shared" si="72"/>
        <v>2.4327275585714372E-2</v>
      </c>
    </row>
    <row r="2334" spans="1:23">
      <c r="A2334">
        <f t="shared" si="73"/>
        <v>1228</v>
      </c>
      <c r="B2334" s="99">
        <v>44408</v>
      </c>
      <c r="C2334" s="23">
        <v>47</v>
      </c>
      <c r="D2334" s="23">
        <v>5</v>
      </c>
      <c r="E2334" s="98" t="s">
        <v>49</v>
      </c>
      <c r="F2334" s="98" t="s">
        <v>164</v>
      </c>
      <c r="G2334" s="98" t="s">
        <v>4259</v>
      </c>
      <c r="H2334" s="98" t="s">
        <v>876</v>
      </c>
      <c r="I2334" s="98" t="s">
        <v>10153</v>
      </c>
      <c r="J2334" s="99">
        <v>45636</v>
      </c>
      <c r="K2334" s="107">
        <v>26000000</v>
      </c>
      <c r="L2334" s="98" t="s">
        <v>1323</v>
      </c>
      <c r="M2334" s="23">
        <v>1800</v>
      </c>
      <c r="N2334" s="23">
        <v>1</v>
      </c>
      <c r="O2334" s="107">
        <v>26000000</v>
      </c>
      <c r="P2334" s="23">
        <v>180</v>
      </c>
      <c r="Q2334" s="23">
        <v>2</v>
      </c>
      <c r="R2334" s="23">
        <v>2</v>
      </c>
      <c r="S2334" s="23">
        <v>0</v>
      </c>
      <c r="T2334" s="47">
        <v>18.274138359999998</v>
      </c>
      <c r="U2334" s="98" t="s">
        <v>85</v>
      </c>
      <c r="V2334" s="98" t="s">
        <v>3139</v>
      </c>
      <c r="W2334" s="69">
        <f t="shared" si="72"/>
        <v>6.9897047254442873E-2</v>
      </c>
    </row>
    <row r="2335" spans="1:23">
      <c r="A2335">
        <f t="shared" si="73"/>
        <v>862</v>
      </c>
      <c r="B2335" s="99">
        <v>44408</v>
      </c>
      <c r="C2335" s="23">
        <v>48</v>
      </c>
      <c r="D2335" s="23">
        <v>5</v>
      </c>
      <c r="E2335" s="98" t="s">
        <v>49</v>
      </c>
      <c r="F2335" s="98" t="s">
        <v>164</v>
      </c>
      <c r="G2335" s="98" t="s">
        <v>4259</v>
      </c>
      <c r="H2335" s="98" t="s">
        <v>876</v>
      </c>
      <c r="I2335" s="98" t="s">
        <v>10153</v>
      </c>
      <c r="J2335" s="99">
        <v>45270</v>
      </c>
      <c r="K2335" s="107">
        <v>20000000</v>
      </c>
      <c r="L2335" s="98" t="s">
        <v>1324</v>
      </c>
      <c r="M2335" s="23">
        <v>1440</v>
      </c>
      <c r="N2335" s="23">
        <v>1</v>
      </c>
      <c r="O2335" s="107">
        <v>20000000</v>
      </c>
      <c r="P2335" s="23">
        <v>180</v>
      </c>
      <c r="Q2335" s="23">
        <v>2</v>
      </c>
      <c r="R2335" s="23">
        <v>2</v>
      </c>
      <c r="S2335" s="23">
        <v>0</v>
      </c>
      <c r="T2335" s="47">
        <v>12.573282359999999</v>
      </c>
      <c r="U2335" s="98" t="s">
        <v>85</v>
      </c>
      <c r="V2335" s="98" t="s">
        <v>3139</v>
      </c>
      <c r="W2335" s="69">
        <f t="shared" si="72"/>
        <v>3.3758216074077259E-2</v>
      </c>
    </row>
    <row r="2336" spans="1:23">
      <c r="A2336">
        <f t="shared" si="73"/>
        <v>497</v>
      </c>
      <c r="B2336" s="99">
        <v>44408</v>
      </c>
      <c r="C2336" s="23">
        <v>49</v>
      </c>
      <c r="D2336" s="23">
        <v>5</v>
      </c>
      <c r="E2336" s="98" t="s">
        <v>49</v>
      </c>
      <c r="F2336" s="98" t="s">
        <v>164</v>
      </c>
      <c r="G2336" s="98" t="s">
        <v>4259</v>
      </c>
      <c r="H2336" s="98" t="s">
        <v>876</v>
      </c>
      <c r="I2336" s="98" t="s">
        <v>10153</v>
      </c>
      <c r="J2336" s="99">
        <v>44905</v>
      </c>
      <c r="K2336" s="107">
        <v>35000000</v>
      </c>
      <c r="L2336" s="98" t="s">
        <v>1325</v>
      </c>
      <c r="M2336" s="23">
        <v>1080</v>
      </c>
      <c r="N2336" s="23">
        <v>1</v>
      </c>
      <c r="O2336" s="107">
        <v>35000000</v>
      </c>
      <c r="P2336" s="23">
        <v>180</v>
      </c>
      <c r="Q2336" s="23">
        <v>2</v>
      </c>
      <c r="R2336" s="23">
        <v>2</v>
      </c>
      <c r="S2336" s="23">
        <v>0</v>
      </c>
      <c r="T2336" s="47">
        <v>17.574136360000001</v>
      </c>
      <c r="U2336" s="98" t="s">
        <v>85</v>
      </c>
      <c r="V2336" s="98" t="s">
        <v>3139</v>
      </c>
      <c r="W2336" s="69">
        <f t="shared" si="72"/>
        <v>2.720532601704367E-2</v>
      </c>
    </row>
    <row r="2337" spans="1:23">
      <c r="A2337">
        <f t="shared" si="73"/>
        <v>528</v>
      </c>
      <c r="B2337" s="99">
        <v>44408</v>
      </c>
      <c r="C2337" s="23">
        <v>50</v>
      </c>
      <c r="D2337" s="23">
        <v>5</v>
      </c>
      <c r="E2337" s="98" t="s">
        <v>49</v>
      </c>
      <c r="F2337" s="98" t="s">
        <v>164</v>
      </c>
      <c r="G2337" s="98" t="s">
        <v>4259</v>
      </c>
      <c r="H2337" s="98" t="s">
        <v>876</v>
      </c>
      <c r="I2337" s="98" t="s">
        <v>7221</v>
      </c>
      <c r="J2337" s="99">
        <v>44936</v>
      </c>
      <c r="K2337" s="107">
        <v>20000000</v>
      </c>
      <c r="L2337" s="98" t="s">
        <v>1326</v>
      </c>
      <c r="M2337" s="23">
        <v>1080</v>
      </c>
      <c r="N2337" s="23">
        <v>1</v>
      </c>
      <c r="O2337" s="107">
        <v>20000000</v>
      </c>
      <c r="P2337" s="23">
        <v>180</v>
      </c>
      <c r="Q2337" s="23">
        <v>2</v>
      </c>
      <c r="R2337" s="23">
        <v>2</v>
      </c>
      <c r="S2337" s="23">
        <v>0</v>
      </c>
      <c r="T2337" s="47">
        <v>10.07413936</v>
      </c>
      <c r="U2337" s="98" t="s">
        <v>85</v>
      </c>
      <c r="V2337" s="98" t="s">
        <v>3139</v>
      </c>
      <c r="W2337" s="69">
        <f t="shared" si="72"/>
        <v>1.6567822420586572E-2</v>
      </c>
    </row>
    <row r="2338" spans="1:23">
      <c r="A2338">
        <f t="shared" si="73"/>
        <v>1259</v>
      </c>
      <c r="B2338" s="99">
        <v>44408</v>
      </c>
      <c r="C2338" s="23">
        <v>51</v>
      </c>
      <c r="D2338" s="23">
        <v>5</v>
      </c>
      <c r="E2338" s="98" t="s">
        <v>49</v>
      </c>
      <c r="F2338" s="98" t="s">
        <v>164</v>
      </c>
      <c r="G2338" s="98" t="s">
        <v>4259</v>
      </c>
      <c r="H2338" s="98" t="s">
        <v>876</v>
      </c>
      <c r="I2338" s="98" t="s">
        <v>7221</v>
      </c>
      <c r="J2338" s="99">
        <v>45667</v>
      </c>
      <c r="K2338" s="107">
        <v>14000000</v>
      </c>
      <c r="L2338" s="98" t="s">
        <v>1327</v>
      </c>
      <c r="M2338" s="23">
        <v>1080</v>
      </c>
      <c r="N2338" s="23">
        <v>1</v>
      </c>
      <c r="O2338" s="107">
        <v>14000000</v>
      </c>
      <c r="P2338" s="23">
        <v>180</v>
      </c>
      <c r="Q2338" s="23">
        <v>2</v>
      </c>
      <c r="R2338" s="23">
        <v>2</v>
      </c>
      <c r="S2338" s="23">
        <v>0</v>
      </c>
      <c r="T2338" s="47">
        <v>9.8741383599999999</v>
      </c>
      <c r="U2338" s="98" t="s">
        <v>85</v>
      </c>
      <c r="V2338" s="98" t="s">
        <v>3139</v>
      </c>
      <c r="W2338" s="69">
        <f t="shared" si="72"/>
        <v>3.8721171885763732E-2</v>
      </c>
    </row>
    <row r="2339" spans="1:23">
      <c r="A2339">
        <f t="shared" si="73"/>
        <v>528</v>
      </c>
      <c r="B2339" s="99">
        <v>44408</v>
      </c>
      <c r="C2339" s="23">
        <v>52</v>
      </c>
      <c r="D2339" s="23">
        <v>5</v>
      </c>
      <c r="E2339" s="98" t="s">
        <v>49</v>
      </c>
      <c r="F2339" s="98" t="s">
        <v>164</v>
      </c>
      <c r="G2339" s="98" t="s">
        <v>4259</v>
      </c>
      <c r="H2339" s="98" t="s">
        <v>876</v>
      </c>
      <c r="I2339" s="98" t="s">
        <v>7221</v>
      </c>
      <c r="J2339" s="99">
        <v>44936</v>
      </c>
      <c r="K2339" s="107">
        <v>18000000</v>
      </c>
      <c r="L2339" s="98" t="s">
        <v>1328</v>
      </c>
      <c r="M2339" s="23">
        <v>1080</v>
      </c>
      <c r="N2339" s="23">
        <v>1</v>
      </c>
      <c r="O2339" s="107">
        <v>18000000</v>
      </c>
      <c r="P2339" s="23">
        <v>180</v>
      </c>
      <c r="Q2339" s="23">
        <v>2</v>
      </c>
      <c r="R2339" s="23">
        <v>2</v>
      </c>
      <c r="S2339" s="23">
        <v>0</v>
      </c>
      <c r="T2339" s="47">
        <v>9.0727533600000001</v>
      </c>
      <c r="U2339" s="98" t="s">
        <v>85</v>
      </c>
      <c r="V2339" s="98" t="s">
        <v>3139</v>
      </c>
      <c r="W2339" s="69">
        <f t="shared" si="72"/>
        <v>1.4920953657947033E-2</v>
      </c>
    </row>
    <row r="2340" spans="1:23">
      <c r="A2340">
        <f t="shared" si="73"/>
        <v>893</v>
      </c>
      <c r="B2340" s="99">
        <v>44408</v>
      </c>
      <c r="C2340" s="23">
        <v>53</v>
      </c>
      <c r="D2340" s="23">
        <v>5</v>
      </c>
      <c r="E2340" s="98" t="s">
        <v>49</v>
      </c>
      <c r="F2340" s="98" t="s">
        <v>164</v>
      </c>
      <c r="G2340" s="98" t="s">
        <v>4259</v>
      </c>
      <c r="H2340" s="98" t="s">
        <v>876</v>
      </c>
      <c r="I2340" s="98" t="s">
        <v>7221</v>
      </c>
      <c r="J2340" s="99">
        <v>45301</v>
      </c>
      <c r="K2340" s="107">
        <v>15000000</v>
      </c>
      <c r="L2340" s="98" t="s">
        <v>1329</v>
      </c>
      <c r="M2340" s="23">
        <v>1440</v>
      </c>
      <c r="N2340" s="23">
        <v>1</v>
      </c>
      <c r="O2340" s="107">
        <v>15000000</v>
      </c>
      <c r="P2340" s="23">
        <v>180</v>
      </c>
      <c r="Q2340" s="23">
        <v>2</v>
      </c>
      <c r="R2340" s="23">
        <v>2</v>
      </c>
      <c r="S2340" s="23">
        <v>0</v>
      </c>
      <c r="T2340" s="47">
        <v>9.4491383599999992</v>
      </c>
      <c r="U2340" s="98" t="s">
        <v>85</v>
      </c>
      <c r="V2340" s="98" t="s">
        <v>3139</v>
      </c>
      <c r="W2340" s="69">
        <f t="shared" si="72"/>
        <v>2.6282533173143472E-2</v>
      </c>
    </row>
    <row r="2341" spans="1:23">
      <c r="A2341">
        <f t="shared" si="73"/>
        <v>528</v>
      </c>
      <c r="B2341" s="99">
        <v>44408</v>
      </c>
      <c r="C2341" s="23">
        <v>54</v>
      </c>
      <c r="D2341" s="23">
        <v>5</v>
      </c>
      <c r="E2341" s="98" t="s">
        <v>49</v>
      </c>
      <c r="F2341" s="98" t="s">
        <v>164</v>
      </c>
      <c r="G2341" s="98" t="s">
        <v>4259</v>
      </c>
      <c r="H2341" s="98" t="s">
        <v>876</v>
      </c>
      <c r="I2341" s="98" t="s">
        <v>7221</v>
      </c>
      <c r="J2341" s="99">
        <v>44936</v>
      </c>
      <c r="K2341" s="107">
        <v>15000000</v>
      </c>
      <c r="L2341" s="98" t="s">
        <v>1330</v>
      </c>
      <c r="M2341" s="23">
        <v>1080</v>
      </c>
      <c r="N2341" s="23">
        <v>1</v>
      </c>
      <c r="O2341" s="107">
        <v>15000000</v>
      </c>
      <c r="P2341" s="23">
        <v>30</v>
      </c>
      <c r="Q2341" s="23">
        <v>2</v>
      </c>
      <c r="R2341" s="23">
        <v>2</v>
      </c>
      <c r="S2341" s="23">
        <v>0</v>
      </c>
      <c r="T2341" s="47">
        <v>7.9907993600000005</v>
      </c>
      <c r="U2341" s="98" t="s">
        <v>85</v>
      </c>
      <c r="V2341" s="98" t="s">
        <v>3139</v>
      </c>
      <c r="W2341" s="69">
        <f t="shared" si="72"/>
        <v>1.3141583619607268E-2</v>
      </c>
    </row>
    <row r="2342" spans="1:23">
      <c r="A2342">
        <f t="shared" si="73"/>
        <v>1290</v>
      </c>
      <c r="B2342" s="99">
        <v>44408</v>
      </c>
      <c r="C2342" s="23">
        <v>55</v>
      </c>
      <c r="D2342" s="23">
        <v>5</v>
      </c>
      <c r="E2342" s="98" t="s">
        <v>49</v>
      </c>
      <c r="F2342" s="98" t="s">
        <v>164</v>
      </c>
      <c r="G2342" s="98" t="s">
        <v>4259</v>
      </c>
      <c r="H2342" s="98" t="s">
        <v>876</v>
      </c>
      <c r="I2342" s="98" t="s">
        <v>10023</v>
      </c>
      <c r="J2342" s="99">
        <v>45698</v>
      </c>
      <c r="K2342" s="107">
        <v>15000000</v>
      </c>
      <c r="L2342" s="98" t="s">
        <v>1331</v>
      </c>
      <c r="M2342" s="23">
        <v>1800</v>
      </c>
      <c r="N2342" s="23">
        <v>1</v>
      </c>
      <c r="O2342" s="107">
        <v>15000000</v>
      </c>
      <c r="P2342" s="23">
        <v>180</v>
      </c>
      <c r="Q2342" s="23">
        <v>2</v>
      </c>
      <c r="R2342" s="23">
        <v>2</v>
      </c>
      <c r="S2342" s="23">
        <v>0</v>
      </c>
      <c r="T2342" s="47">
        <v>12.07125636</v>
      </c>
      <c r="U2342" s="98" t="s">
        <v>85</v>
      </c>
      <c r="V2342" s="98" t="s">
        <v>3139</v>
      </c>
      <c r="W2342" s="69">
        <f t="shared" si="72"/>
        <v>4.850268017614006E-2</v>
      </c>
    </row>
    <row r="2343" spans="1:23">
      <c r="A2343">
        <f t="shared" si="73"/>
        <v>1290</v>
      </c>
      <c r="B2343" s="99">
        <v>44408</v>
      </c>
      <c r="C2343" s="23">
        <v>56</v>
      </c>
      <c r="D2343" s="23">
        <v>5</v>
      </c>
      <c r="E2343" s="98" t="s">
        <v>49</v>
      </c>
      <c r="F2343" s="98" t="s">
        <v>164</v>
      </c>
      <c r="G2343" s="98" t="s">
        <v>4259</v>
      </c>
      <c r="H2343" s="98" t="s">
        <v>876</v>
      </c>
      <c r="I2343" s="98" t="s">
        <v>10023</v>
      </c>
      <c r="J2343" s="99">
        <v>45698</v>
      </c>
      <c r="K2343" s="107">
        <v>11000000</v>
      </c>
      <c r="L2343" s="98" t="s">
        <v>1332</v>
      </c>
      <c r="M2343" s="23">
        <v>1800</v>
      </c>
      <c r="N2343" s="23">
        <v>1</v>
      </c>
      <c r="O2343" s="107">
        <v>11000000</v>
      </c>
      <c r="P2343" s="23">
        <v>180</v>
      </c>
      <c r="Q2343" s="23">
        <v>2</v>
      </c>
      <c r="R2343" s="23">
        <v>2</v>
      </c>
      <c r="S2343" s="23">
        <v>0</v>
      </c>
      <c r="T2343" s="47">
        <v>8.8741383599999999</v>
      </c>
      <c r="U2343" s="98" t="s">
        <v>85</v>
      </c>
      <c r="V2343" s="98" t="s">
        <v>3139</v>
      </c>
      <c r="W2343" s="69">
        <f t="shared" si="72"/>
        <v>3.5656561494307959E-2</v>
      </c>
    </row>
    <row r="2344" spans="1:23">
      <c r="A2344">
        <f t="shared" si="73"/>
        <v>559</v>
      </c>
      <c r="B2344" s="99">
        <v>44408</v>
      </c>
      <c r="C2344" s="23">
        <v>57</v>
      </c>
      <c r="D2344" s="23">
        <v>5</v>
      </c>
      <c r="E2344" s="98" t="s">
        <v>49</v>
      </c>
      <c r="F2344" s="98" t="s">
        <v>164</v>
      </c>
      <c r="G2344" s="98" t="s">
        <v>4259</v>
      </c>
      <c r="H2344" s="98" t="s">
        <v>876</v>
      </c>
      <c r="I2344" s="98" t="s">
        <v>10023</v>
      </c>
      <c r="J2344" s="99">
        <v>44967</v>
      </c>
      <c r="K2344" s="107">
        <v>35000000</v>
      </c>
      <c r="L2344" s="98" t="s">
        <v>1333</v>
      </c>
      <c r="M2344" s="23">
        <v>1080</v>
      </c>
      <c r="N2344" s="23">
        <v>1</v>
      </c>
      <c r="O2344" s="107">
        <v>35000000</v>
      </c>
      <c r="P2344" s="23">
        <v>180</v>
      </c>
      <c r="Q2344" s="23">
        <v>2</v>
      </c>
      <c r="R2344" s="23">
        <v>2</v>
      </c>
      <c r="S2344" s="23">
        <v>2.9</v>
      </c>
      <c r="T2344" s="47">
        <v>29.24080536</v>
      </c>
      <c r="U2344" s="98" t="s">
        <v>85</v>
      </c>
      <c r="V2344" s="98" t="s">
        <v>3139</v>
      </c>
      <c r="W2344" s="69">
        <f t="shared" si="72"/>
        <v>5.0912531516299563E-2</v>
      </c>
    </row>
    <row r="2345" spans="1:23">
      <c r="A2345">
        <f t="shared" si="73"/>
        <v>560</v>
      </c>
      <c r="B2345" s="99">
        <v>44408</v>
      </c>
      <c r="C2345" s="23">
        <v>58</v>
      </c>
      <c r="D2345" s="23">
        <v>5</v>
      </c>
      <c r="E2345" s="98" t="s">
        <v>49</v>
      </c>
      <c r="F2345" s="98" t="s">
        <v>164</v>
      </c>
      <c r="G2345" s="98" t="s">
        <v>4259</v>
      </c>
      <c r="H2345" s="98" t="s">
        <v>876</v>
      </c>
      <c r="I2345" s="98" t="s">
        <v>10051</v>
      </c>
      <c r="J2345" s="99">
        <v>44968</v>
      </c>
      <c r="K2345" s="107">
        <v>8000000</v>
      </c>
      <c r="L2345" s="98" t="s">
        <v>1334</v>
      </c>
      <c r="M2345" s="23">
        <v>1080</v>
      </c>
      <c r="N2345" s="23">
        <v>1</v>
      </c>
      <c r="O2345" s="107">
        <v>8000000</v>
      </c>
      <c r="P2345" s="23">
        <v>180</v>
      </c>
      <c r="Q2345" s="23">
        <v>2</v>
      </c>
      <c r="R2345" s="23">
        <v>2</v>
      </c>
      <c r="S2345" s="23">
        <v>0</v>
      </c>
      <c r="T2345" s="47">
        <v>6.7408053600000004</v>
      </c>
      <c r="U2345" s="98" t="s">
        <v>85</v>
      </c>
      <c r="V2345" s="98" t="s">
        <v>3139</v>
      </c>
      <c r="W2345" s="69">
        <f t="shared" si="72"/>
        <v>1.1757726893089867E-2</v>
      </c>
    </row>
    <row r="2346" spans="1:23">
      <c r="A2346">
        <f t="shared" si="73"/>
        <v>1318</v>
      </c>
      <c r="B2346" s="99">
        <v>44408</v>
      </c>
      <c r="C2346" s="23">
        <v>59</v>
      </c>
      <c r="D2346" s="23">
        <v>5</v>
      </c>
      <c r="E2346" s="98" t="s">
        <v>49</v>
      </c>
      <c r="F2346" s="98" t="s">
        <v>164</v>
      </c>
      <c r="G2346" s="98" t="s">
        <v>4259</v>
      </c>
      <c r="H2346" s="98" t="s">
        <v>876</v>
      </c>
      <c r="I2346" s="98" t="s">
        <v>10133</v>
      </c>
      <c r="J2346" s="99">
        <v>45726</v>
      </c>
      <c r="K2346" s="107">
        <v>12500000</v>
      </c>
      <c r="L2346" s="98" t="s">
        <v>4614</v>
      </c>
      <c r="M2346" s="23">
        <v>1800</v>
      </c>
      <c r="N2346" s="23">
        <v>1</v>
      </c>
      <c r="O2346" s="107">
        <v>12500000</v>
      </c>
      <c r="P2346" s="23">
        <v>1800</v>
      </c>
      <c r="Q2346" s="23">
        <v>2</v>
      </c>
      <c r="R2346" s="23">
        <v>2</v>
      </c>
      <c r="S2346" s="23">
        <v>0</v>
      </c>
      <c r="T2346" s="47">
        <v>10.074138359999999</v>
      </c>
      <c r="U2346" s="98" t="s">
        <v>85</v>
      </c>
      <c r="V2346" s="98" t="s">
        <v>3139</v>
      </c>
      <c r="W2346" s="69">
        <f t="shared" si="72"/>
        <v>4.1356795043114257E-2</v>
      </c>
    </row>
    <row r="2347" spans="1:23">
      <c r="A2347">
        <f t="shared" si="73"/>
        <v>222</v>
      </c>
      <c r="B2347" s="99">
        <v>44408</v>
      </c>
      <c r="C2347" s="23">
        <v>60</v>
      </c>
      <c r="D2347" s="23">
        <v>5</v>
      </c>
      <c r="E2347" s="98" t="s">
        <v>49</v>
      </c>
      <c r="F2347" s="98" t="s">
        <v>164</v>
      </c>
      <c r="G2347" s="98" t="s">
        <v>4259</v>
      </c>
      <c r="H2347" s="98" t="s">
        <v>876</v>
      </c>
      <c r="I2347" s="98" t="s">
        <v>10133</v>
      </c>
      <c r="J2347" s="99">
        <v>44630</v>
      </c>
      <c r="K2347" s="107">
        <v>5500000</v>
      </c>
      <c r="L2347" s="98" t="s">
        <v>4615</v>
      </c>
      <c r="M2347" s="23">
        <v>720</v>
      </c>
      <c r="N2347" s="23">
        <v>1</v>
      </c>
      <c r="O2347" s="107">
        <v>5500000</v>
      </c>
      <c r="P2347" s="23">
        <v>720</v>
      </c>
      <c r="Q2347" s="23">
        <v>2</v>
      </c>
      <c r="R2347" s="23">
        <v>2</v>
      </c>
      <c r="S2347" s="23">
        <v>0</v>
      </c>
      <c r="T2347" s="47">
        <v>2.1358643599999998</v>
      </c>
      <c r="U2347" s="98" t="s">
        <v>85</v>
      </c>
      <c r="V2347" s="98" t="s">
        <v>3139</v>
      </c>
      <c r="W2347" s="69">
        <f t="shared" si="72"/>
        <v>1.4768969633270853E-3</v>
      </c>
    </row>
    <row r="2348" spans="1:23">
      <c r="A2348">
        <f t="shared" si="73"/>
        <v>1318</v>
      </c>
      <c r="B2348" s="99">
        <v>44408</v>
      </c>
      <c r="C2348" s="23">
        <v>61</v>
      </c>
      <c r="D2348" s="23">
        <v>5</v>
      </c>
      <c r="E2348" s="98" t="s">
        <v>49</v>
      </c>
      <c r="F2348" s="98" t="s">
        <v>164</v>
      </c>
      <c r="G2348" s="98" t="s">
        <v>4259</v>
      </c>
      <c r="H2348" s="98" t="s">
        <v>876</v>
      </c>
      <c r="I2348" s="98" t="s">
        <v>10133</v>
      </c>
      <c r="J2348" s="99">
        <v>45726</v>
      </c>
      <c r="K2348" s="107">
        <v>32000000</v>
      </c>
      <c r="L2348" s="98" t="s">
        <v>4616</v>
      </c>
      <c r="M2348" s="23">
        <v>1800</v>
      </c>
      <c r="N2348" s="23">
        <v>1</v>
      </c>
      <c r="O2348" s="107">
        <v>32000000</v>
      </c>
      <c r="P2348" s="23">
        <v>1800</v>
      </c>
      <c r="Q2348" s="23">
        <v>2</v>
      </c>
      <c r="R2348" s="23">
        <v>2</v>
      </c>
      <c r="S2348" s="23">
        <v>0</v>
      </c>
      <c r="T2348" s="47">
        <v>1.4118653600000002</v>
      </c>
      <c r="U2348" s="98" t="s">
        <v>85</v>
      </c>
      <c r="V2348" s="98" t="s">
        <v>3139</v>
      </c>
      <c r="W2348" s="69">
        <f t="shared" si="72"/>
        <v>5.7960516557758216E-3</v>
      </c>
    </row>
    <row r="2349" spans="1:23">
      <c r="A2349">
        <f t="shared" si="73"/>
        <v>587</v>
      </c>
      <c r="B2349" s="99">
        <v>44408</v>
      </c>
      <c r="C2349" s="23">
        <v>62</v>
      </c>
      <c r="D2349" s="23">
        <v>5</v>
      </c>
      <c r="E2349" s="98" t="s">
        <v>49</v>
      </c>
      <c r="F2349" s="98" t="s">
        <v>164</v>
      </c>
      <c r="G2349" s="98" t="s">
        <v>4259</v>
      </c>
      <c r="H2349" s="98" t="s">
        <v>876</v>
      </c>
      <c r="I2349" s="98" t="s">
        <v>10133</v>
      </c>
      <c r="J2349" s="99">
        <v>44995</v>
      </c>
      <c r="K2349" s="107">
        <v>30000000</v>
      </c>
      <c r="L2349" s="98" t="s">
        <v>4617</v>
      </c>
      <c r="M2349" s="23">
        <v>1080</v>
      </c>
      <c r="N2349" s="23">
        <v>1</v>
      </c>
      <c r="O2349" s="107">
        <v>30000000</v>
      </c>
      <c r="P2349" s="23">
        <v>1080</v>
      </c>
      <c r="Q2349" s="23">
        <v>2</v>
      </c>
      <c r="R2349" s="23">
        <v>2</v>
      </c>
      <c r="S2349" s="23">
        <v>0</v>
      </c>
      <c r="T2349" s="47">
        <v>17.574138359999999</v>
      </c>
      <c r="U2349" s="98" t="s">
        <v>85</v>
      </c>
      <c r="V2349" s="98" t="s">
        <v>3139</v>
      </c>
      <c r="W2349" s="69">
        <f t="shared" si="72"/>
        <v>3.2131847463569896E-2</v>
      </c>
    </row>
    <row r="2350" spans="1:23">
      <c r="A2350">
        <f t="shared" si="73"/>
        <v>74</v>
      </c>
      <c r="B2350" s="99">
        <v>44408</v>
      </c>
      <c r="C2350" s="23">
        <v>63</v>
      </c>
      <c r="D2350" s="23">
        <v>5</v>
      </c>
      <c r="E2350" s="98" t="s">
        <v>49</v>
      </c>
      <c r="F2350" s="98" t="s">
        <v>164</v>
      </c>
      <c r="G2350" s="98" t="s">
        <v>4259</v>
      </c>
      <c r="H2350" s="98" t="s">
        <v>876</v>
      </c>
      <c r="I2350" s="98" t="s">
        <v>6468</v>
      </c>
      <c r="J2350" s="99">
        <v>44482</v>
      </c>
      <c r="K2350" s="107">
        <v>10000000</v>
      </c>
      <c r="L2350" s="98" t="s">
        <v>4618</v>
      </c>
      <c r="M2350" s="23">
        <v>540</v>
      </c>
      <c r="N2350" s="23">
        <v>1</v>
      </c>
      <c r="O2350" s="107">
        <v>10000000</v>
      </c>
      <c r="P2350" s="23">
        <v>540</v>
      </c>
      <c r="Q2350" s="23">
        <v>2</v>
      </c>
      <c r="R2350" s="23">
        <v>2</v>
      </c>
      <c r="S2350" s="23">
        <v>0</v>
      </c>
      <c r="T2350" s="47">
        <v>3.4009103599999997</v>
      </c>
      <c r="U2350" s="98" t="s">
        <v>85</v>
      </c>
      <c r="V2350" s="98" t="s">
        <v>3139</v>
      </c>
      <c r="W2350" s="69">
        <f t="shared" si="72"/>
        <v>7.8388157932644884E-4</v>
      </c>
    </row>
    <row r="2351" spans="1:23">
      <c r="A2351">
        <f t="shared" si="73"/>
        <v>1352</v>
      </c>
      <c r="B2351" s="99">
        <v>44408</v>
      </c>
      <c r="C2351" s="23">
        <v>64</v>
      </c>
      <c r="D2351" s="23">
        <v>5</v>
      </c>
      <c r="E2351" s="98" t="s">
        <v>49</v>
      </c>
      <c r="F2351" s="98" t="s">
        <v>164</v>
      </c>
      <c r="G2351" s="98" t="s">
        <v>4259</v>
      </c>
      <c r="H2351" s="98" t="s">
        <v>876</v>
      </c>
      <c r="I2351" s="98" t="s">
        <v>6468</v>
      </c>
      <c r="J2351" s="99">
        <v>45760</v>
      </c>
      <c r="K2351" s="107">
        <v>30000000</v>
      </c>
      <c r="L2351" s="98" t="s">
        <v>4619</v>
      </c>
      <c r="M2351" s="23">
        <v>1800</v>
      </c>
      <c r="N2351" s="23">
        <v>1</v>
      </c>
      <c r="O2351" s="107">
        <v>30000000</v>
      </c>
      <c r="P2351" s="23">
        <v>1800</v>
      </c>
      <c r="Q2351" s="23">
        <v>2</v>
      </c>
      <c r="R2351" s="23">
        <v>2</v>
      </c>
      <c r="S2351" s="23">
        <v>0</v>
      </c>
      <c r="T2351" s="47">
        <v>23.970472359999999</v>
      </c>
      <c r="U2351" s="98" t="s">
        <v>85</v>
      </c>
      <c r="V2351" s="98" t="s">
        <v>3139</v>
      </c>
      <c r="W2351" s="69">
        <f t="shared" si="72"/>
        <v>0.1009431464998959</v>
      </c>
    </row>
    <row r="2352" spans="1:23">
      <c r="A2352">
        <f t="shared" si="73"/>
        <v>621</v>
      </c>
      <c r="B2352" s="99">
        <v>44408</v>
      </c>
      <c r="C2352" s="23">
        <v>65</v>
      </c>
      <c r="D2352" s="23">
        <v>5</v>
      </c>
      <c r="E2352" s="98" t="s">
        <v>49</v>
      </c>
      <c r="F2352" s="98" t="s">
        <v>164</v>
      </c>
      <c r="G2352" s="98" t="s">
        <v>4259</v>
      </c>
      <c r="H2352" s="98" t="s">
        <v>876</v>
      </c>
      <c r="I2352" s="98" t="s">
        <v>6468</v>
      </c>
      <c r="J2352" s="99">
        <v>45029</v>
      </c>
      <c r="K2352" s="107">
        <v>30000000</v>
      </c>
      <c r="L2352" s="98" t="s">
        <v>4620</v>
      </c>
      <c r="M2352" s="23">
        <v>1080</v>
      </c>
      <c r="N2352" s="23">
        <v>1</v>
      </c>
      <c r="O2352" s="107">
        <v>30000000</v>
      </c>
      <c r="P2352" s="23">
        <v>1080</v>
      </c>
      <c r="Q2352" s="23">
        <v>2</v>
      </c>
      <c r="R2352" s="23">
        <v>2</v>
      </c>
      <c r="S2352" s="23">
        <v>0</v>
      </c>
      <c r="T2352" s="47">
        <v>17.574138359999999</v>
      </c>
      <c r="U2352" s="98" t="s">
        <v>85</v>
      </c>
      <c r="V2352" s="98" t="s">
        <v>3139</v>
      </c>
      <c r="W2352" s="69">
        <f t="shared" si="72"/>
        <v>3.3992976618188932E-2</v>
      </c>
    </row>
    <row r="2353" spans="1:23">
      <c r="A2353">
        <f t="shared" si="73"/>
        <v>1352</v>
      </c>
      <c r="B2353" s="99">
        <v>44408</v>
      </c>
      <c r="C2353" s="23">
        <v>66</v>
      </c>
      <c r="D2353" s="23">
        <v>5</v>
      </c>
      <c r="E2353" s="98" t="s">
        <v>49</v>
      </c>
      <c r="F2353" s="98" t="s">
        <v>164</v>
      </c>
      <c r="G2353" s="98" t="s">
        <v>4259</v>
      </c>
      <c r="H2353" s="98" t="s">
        <v>876</v>
      </c>
      <c r="I2353" s="98" t="s">
        <v>6468</v>
      </c>
      <c r="J2353" s="99">
        <v>45760</v>
      </c>
      <c r="K2353" s="107">
        <v>13000000</v>
      </c>
      <c r="L2353" s="98" t="s">
        <v>4621</v>
      </c>
      <c r="M2353" s="23">
        <v>1800</v>
      </c>
      <c r="N2353" s="23">
        <v>1</v>
      </c>
      <c r="O2353" s="107">
        <v>13000000</v>
      </c>
      <c r="P2353" s="23">
        <v>1800</v>
      </c>
      <c r="Q2353" s="23">
        <v>2</v>
      </c>
      <c r="R2353" s="23">
        <v>2</v>
      </c>
      <c r="S2353" s="23">
        <v>0</v>
      </c>
      <c r="T2353" s="47">
        <v>13</v>
      </c>
      <c r="U2353" s="98" t="s">
        <v>85</v>
      </c>
      <c r="V2353" s="98" t="s">
        <v>3139</v>
      </c>
      <c r="W2353" s="69">
        <f t="shared" si="72"/>
        <v>5.4744891330904356E-2</v>
      </c>
    </row>
    <row r="2354" spans="1:23">
      <c r="A2354">
        <f t="shared" si="73"/>
        <v>649</v>
      </c>
      <c r="B2354" s="99">
        <v>44408</v>
      </c>
      <c r="C2354" s="23">
        <v>67</v>
      </c>
      <c r="D2354" s="23">
        <v>5</v>
      </c>
      <c r="E2354" s="98" t="s">
        <v>49</v>
      </c>
      <c r="F2354" s="98" t="s">
        <v>164</v>
      </c>
      <c r="G2354" s="98" t="s">
        <v>4259</v>
      </c>
      <c r="H2354" s="98" t="s">
        <v>876</v>
      </c>
      <c r="I2354" s="98" t="s">
        <v>10071</v>
      </c>
      <c r="J2354" s="99">
        <v>45057</v>
      </c>
      <c r="K2354" s="107">
        <v>11300000</v>
      </c>
      <c r="L2354" s="98" t="s">
        <v>4622</v>
      </c>
      <c r="M2354" s="23">
        <v>1080</v>
      </c>
      <c r="N2354" s="23">
        <v>1</v>
      </c>
      <c r="O2354" s="107">
        <v>11300000</v>
      </c>
      <c r="P2354" s="23">
        <v>180</v>
      </c>
      <c r="Q2354" s="23">
        <v>2</v>
      </c>
      <c r="R2354" s="23">
        <v>2</v>
      </c>
      <c r="S2354" s="23">
        <v>2.9</v>
      </c>
      <c r="T2354" s="47">
        <v>7.60747236</v>
      </c>
      <c r="U2354" s="98" t="s">
        <v>85</v>
      </c>
      <c r="V2354" s="98" t="s">
        <v>3139</v>
      </c>
      <c r="W2354" s="69">
        <f t="shared" si="72"/>
        <v>1.5378310805959092E-2</v>
      </c>
    </row>
    <row r="2355" spans="1:23">
      <c r="A2355">
        <f t="shared" si="73"/>
        <v>1015</v>
      </c>
      <c r="B2355" s="99">
        <v>44408</v>
      </c>
      <c r="C2355" s="23">
        <v>68</v>
      </c>
      <c r="D2355" s="23">
        <v>5</v>
      </c>
      <c r="E2355" s="98" t="s">
        <v>49</v>
      </c>
      <c r="F2355" s="98" t="s">
        <v>164</v>
      </c>
      <c r="G2355" s="98" t="s">
        <v>4259</v>
      </c>
      <c r="H2355" s="98" t="s">
        <v>876</v>
      </c>
      <c r="I2355" s="98" t="s">
        <v>10071</v>
      </c>
      <c r="J2355" s="99">
        <v>45423</v>
      </c>
      <c r="K2355" s="107">
        <v>10000000</v>
      </c>
      <c r="L2355" s="98" t="s">
        <v>4623</v>
      </c>
      <c r="M2355" s="23">
        <v>1440</v>
      </c>
      <c r="N2355" s="23">
        <v>1</v>
      </c>
      <c r="O2355" s="107">
        <v>10000000</v>
      </c>
      <c r="P2355" s="23">
        <v>180</v>
      </c>
      <c r="Q2355" s="23">
        <v>2</v>
      </c>
      <c r="R2355" s="23">
        <v>2</v>
      </c>
      <c r="S2355" s="23">
        <v>0</v>
      </c>
      <c r="T2355" s="47">
        <v>7.5741383600000001</v>
      </c>
      <c r="U2355" s="98" t="s">
        <v>85</v>
      </c>
      <c r="V2355" s="98" t="s">
        <v>3139</v>
      </c>
      <c r="W2355" s="69">
        <f t="shared" si="72"/>
        <v>2.3945440496420441E-2</v>
      </c>
    </row>
    <row r="2356" spans="1:23">
      <c r="A2356">
        <f t="shared" si="73"/>
        <v>649</v>
      </c>
      <c r="B2356" s="99">
        <v>44408</v>
      </c>
      <c r="C2356" s="23">
        <v>69</v>
      </c>
      <c r="D2356" s="23">
        <v>5</v>
      </c>
      <c r="E2356" s="98" t="s">
        <v>49</v>
      </c>
      <c r="F2356" s="98" t="s">
        <v>164</v>
      </c>
      <c r="G2356" s="98" t="s">
        <v>4259</v>
      </c>
      <c r="H2356" s="98" t="s">
        <v>876</v>
      </c>
      <c r="I2356" s="98" t="s">
        <v>10071</v>
      </c>
      <c r="J2356" s="99">
        <v>45057</v>
      </c>
      <c r="K2356" s="107">
        <v>4200000</v>
      </c>
      <c r="L2356" s="98" t="s">
        <v>4624</v>
      </c>
      <c r="M2356" s="23">
        <v>1080</v>
      </c>
      <c r="N2356" s="23">
        <v>1</v>
      </c>
      <c r="O2356" s="107">
        <v>4200000</v>
      </c>
      <c r="P2356" s="23">
        <v>180</v>
      </c>
      <c r="Q2356" s="23">
        <v>2</v>
      </c>
      <c r="R2356" s="23">
        <v>2</v>
      </c>
      <c r="S2356" s="23">
        <v>0</v>
      </c>
      <c r="T2356" s="47">
        <v>2.8741383599999999</v>
      </c>
      <c r="U2356" s="98" t="s">
        <v>85</v>
      </c>
      <c r="V2356" s="98" t="s">
        <v>3139</v>
      </c>
      <c r="W2356" s="69">
        <f t="shared" si="72"/>
        <v>5.8099971853738733E-3</v>
      </c>
    </row>
    <row r="2357" spans="1:23">
      <c r="A2357">
        <f t="shared" si="73"/>
        <v>2110</v>
      </c>
      <c r="B2357" s="99">
        <v>44408</v>
      </c>
      <c r="C2357" s="23">
        <v>70</v>
      </c>
      <c r="D2357" s="23">
        <v>5</v>
      </c>
      <c r="E2357" s="98" t="s">
        <v>49</v>
      </c>
      <c r="F2357" s="98" t="s">
        <v>164</v>
      </c>
      <c r="G2357" s="98" t="s">
        <v>4259</v>
      </c>
      <c r="H2357" s="98" t="s">
        <v>876</v>
      </c>
      <c r="I2357" s="98" t="s">
        <v>10071</v>
      </c>
      <c r="J2357" s="99">
        <v>46518</v>
      </c>
      <c r="K2357" s="107">
        <v>32000000</v>
      </c>
      <c r="L2357" s="98" t="s">
        <v>4625</v>
      </c>
      <c r="M2357" s="23">
        <v>2520</v>
      </c>
      <c r="N2357" s="23">
        <v>1</v>
      </c>
      <c r="O2357" s="107">
        <v>32000000</v>
      </c>
      <c r="P2357" s="23">
        <v>180</v>
      </c>
      <c r="Q2357" s="23">
        <v>2</v>
      </c>
      <c r="R2357" s="23">
        <v>2</v>
      </c>
      <c r="S2357" s="23">
        <v>0</v>
      </c>
      <c r="T2357" s="47">
        <v>27.495272359999998</v>
      </c>
      <c r="U2357" s="98" t="s">
        <v>85</v>
      </c>
      <c r="V2357" s="98" t="s">
        <v>3139</v>
      </c>
      <c r="W2357" s="69">
        <f t="shared" si="72"/>
        <v>0.18070244774945587</v>
      </c>
    </row>
    <row r="2358" spans="1:23">
      <c r="A2358">
        <f t="shared" si="73"/>
        <v>1380</v>
      </c>
      <c r="B2358" s="99">
        <v>44408</v>
      </c>
      <c r="C2358" s="23">
        <v>71</v>
      </c>
      <c r="D2358" s="23">
        <v>5</v>
      </c>
      <c r="E2358" s="98" t="s">
        <v>49</v>
      </c>
      <c r="F2358" s="98" t="s">
        <v>164</v>
      </c>
      <c r="G2358" s="98" t="s">
        <v>4259</v>
      </c>
      <c r="H2358" s="98" t="s">
        <v>876</v>
      </c>
      <c r="I2358" s="98" t="s">
        <v>10071</v>
      </c>
      <c r="J2358" s="99">
        <v>45788</v>
      </c>
      <c r="K2358" s="107">
        <v>20000000</v>
      </c>
      <c r="L2358" s="98" t="s">
        <v>4626</v>
      </c>
      <c r="M2358" s="23">
        <v>1800</v>
      </c>
      <c r="N2358" s="23">
        <v>1</v>
      </c>
      <c r="O2358" s="107">
        <v>20000000</v>
      </c>
      <c r="P2358" s="23">
        <v>180</v>
      </c>
      <c r="Q2358" s="23">
        <v>2</v>
      </c>
      <c r="R2358" s="23">
        <v>2</v>
      </c>
      <c r="S2358" s="23">
        <v>0</v>
      </c>
      <c r="T2358" s="47">
        <v>16.074138359999999</v>
      </c>
      <c r="U2358" s="98" t="s">
        <v>85</v>
      </c>
      <c r="V2358" s="98" t="s">
        <v>3139</v>
      </c>
      <c r="W2358" s="69">
        <f t="shared" si="72"/>
        <v>6.9092410201607155E-2</v>
      </c>
    </row>
    <row r="2359" spans="1:23">
      <c r="A2359">
        <f t="shared" si="73"/>
        <v>1382</v>
      </c>
      <c r="B2359" s="99">
        <v>44408</v>
      </c>
      <c r="C2359" s="23">
        <v>72</v>
      </c>
      <c r="D2359" s="23">
        <v>5</v>
      </c>
      <c r="E2359" s="98" t="s">
        <v>49</v>
      </c>
      <c r="F2359" s="98" t="s">
        <v>164</v>
      </c>
      <c r="G2359" s="98" t="s">
        <v>4259</v>
      </c>
      <c r="H2359" s="98" t="s">
        <v>876</v>
      </c>
      <c r="I2359" s="98" t="s">
        <v>9393</v>
      </c>
      <c r="J2359" s="99">
        <v>45790</v>
      </c>
      <c r="K2359" s="107">
        <v>15000000</v>
      </c>
      <c r="L2359" s="98" t="s">
        <v>4627</v>
      </c>
      <c r="M2359" s="23">
        <v>1800</v>
      </c>
      <c r="N2359" s="23">
        <v>1</v>
      </c>
      <c r="O2359" s="107">
        <v>15000000</v>
      </c>
      <c r="P2359" s="23">
        <v>180</v>
      </c>
      <c r="Q2359" s="23">
        <v>2</v>
      </c>
      <c r="R2359" s="23">
        <v>2</v>
      </c>
      <c r="S2359" s="23">
        <v>0</v>
      </c>
      <c r="T2359" s="47">
        <v>12.074138359999999</v>
      </c>
      <c r="U2359" s="98" t="s">
        <v>85</v>
      </c>
      <c r="V2359" s="98" t="s">
        <v>3139</v>
      </c>
      <c r="W2359" s="69">
        <f t="shared" si="72"/>
        <v>5.1974191871968611E-2</v>
      </c>
    </row>
    <row r="2360" spans="1:23">
      <c r="A2360">
        <f t="shared" si="73"/>
        <v>679</v>
      </c>
      <c r="B2360" s="99">
        <v>44408</v>
      </c>
      <c r="C2360" s="23">
        <v>73</v>
      </c>
      <c r="D2360" s="23">
        <v>5</v>
      </c>
      <c r="E2360" s="98" t="s">
        <v>49</v>
      </c>
      <c r="F2360" s="98" t="s">
        <v>164</v>
      </c>
      <c r="G2360" s="98" t="s">
        <v>4259</v>
      </c>
      <c r="H2360" s="98" t="s">
        <v>876</v>
      </c>
      <c r="I2360" s="98" t="s">
        <v>6242</v>
      </c>
      <c r="J2360" s="99">
        <v>45087</v>
      </c>
      <c r="K2360" s="107">
        <v>15000000</v>
      </c>
      <c r="L2360" s="98" t="s">
        <v>4628</v>
      </c>
      <c r="M2360" s="23">
        <v>1080</v>
      </c>
      <c r="N2360" s="23">
        <v>1</v>
      </c>
      <c r="O2360" s="107">
        <v>15000000</v>
      </c>
      <c r="P2360" s="23">
        <v>180</v>
      </c>
      <c r="Q2360" s="23">
        <v>2</v>
      </c>
      <c r="R2360" s="23">
        <v>2</v>
      </c>
      <c r="S2360" s="23">
        <v>0</v>
      </c>
      <c r="T2360" s="47">
        <v>5.06768836</v>
      </c>
      <c r="U2360" s="98" t="s">
        <v>85</v>
      </c>
      <c r="V2360" s="98" t="s">
        <v>3139</v>
      </c>
      <c r="W2360" s="69">
        <f t="shared" si="72"/>
        <v>1.0717740269518284E-2</v>
      </c>
    </row>
    <row r="2361" spans="1:23">
      <c r="A2361">
        <f t="shared" si="73"/>
        <v>314</v>
      </c>
      <c r="B2361" s="99">
        <v>44408</v>
      </c>
      <c r="C2361" s="23">
        <v>74</v>
      </c>
      <c r="D2361" s="23">
        <v>5</v>
      </c>
      <c r="E2361" s="98" t="s">
        <v>49</v>
      </c>
      <c r="F2361" s="98" t="s">
        <v>164</v>
      </c>
      <c r="G2361" s="98" t="s">
        <v>4259</v>
      </c>
      <c r="H2361" s="98" t="s">
        <v>876</v>
      </c>
      <c r="I2361" s="98" t="s">
        <v>6242</v>
      </c>
      <c r="J2361" s="99">
        <v>44722</v>
      </c>
      <c r="K2361" s="107">
        <v>3000000</v>
      </c>
      <c r="L2361" s="98" t="s">
        <v>4629</v>
      </c>
      <c r="M2361" s="23">
        <v>720</v>
      </c>
      <c r="N2361" s="23">
        <v>1</v>
      </c>
      <c r="O2361" s="107">
        <v>3000000</v>
      </c>
      <c r="P2361" s="23">
        <v>180</v>
      </c>
      <c r="Q2361" s="23">
        <v>2</v>
      </c>
      <c r="R2361" s="23">
        <v>2</v>
      </c>
      <c r="S2361" s="23">
        <v>0</v>
      </c>
      <c r="T2361" s="47">
        <v>1.5741383600000001</v>
      </c>
      <c r="U2361" s="98" t="s">
        <v>85</v>
      </c>
      <c r="V2361" s="98" t="s">
        <v>3139</v>
      </c>
      <c r="W2361" s="69">
        <f t="shared" si="72"/>
        <v>1.5395581762525329E-3</v>
      </c>
    </row>
    <row r="2362" spans="1:23">
      <c r="A2362">
        <f t="shared" si="73"/>
        <v>679</v>
      </c>
      <c r="B2362" s="99">
        <v>44408</v>
      </c>
      <c r="C2362" s="23">
        <v>75</v>
      </c>
      <c r="D2362" s="23">
        <v>5</v>
      </c>
      <c r="E2362" s="98" t="s">
        <v>49</v>
      </c>
      <c r="F2362" s="98" t="s">
        <v>164</v>
      </c>
      <c r="G2362" s="98" t="s">
        <v>4259</v>
      </c>
      <c r="H2362" s="98" t="s">
        <v>876</v>
      </c>
      <c r="I2362" s="98" t="s">
        <v>6242</v>
      </c>
      <c r="J2362" s="99">
        <v>45087</v>
      </c>
      <c r="K2362" s="107">
        <v>15000000</v>
      </c>
      <c r="L2362" s="98" t="s">
        <v>4630</v>
      </c>
      <c r="M2362" s="23">
        <v>1080</v>
      </c>
      <c r="N2362" s="23">
        <v>1</v>
      </c>
      <c r="O2362" s="107">
        <v>15000000</v>
      </c>
      <c r="P2362" s="23">
        <v>180</v>
      </c>
      <c r="Q2362" s="23">
        <v>2</v>
      </c>
      <c r="R2362" s="23">
        <v>2</v>
      </c>
      <c r="S2362" s="23">
        <v>0</v>
      </c>
      <c r="T2362" s="47">
        <v>10.071399359999999</v>
      </c>
      <c r="U2362" s="98" t="s">
        <v>85</v>
      </c>
      <c r="V2362" s="98" t="s">
        <v>3139</v>
      </c>
      <c r="W2362" s="69">
        <f t="shared" si="72"/>
        <v>2.1300173732678521E-2</v>
      </c>
    </row>
    <row r="2363" spans="1:23">
      <c r="A2363">
        <f t="shared" si="73"/>
        <v>709</v>
      </c>
      <c r="B2363" s="99">
        <v>44408</v>
      </c>
      <c r="C2363" s="23">
        <v>76</v>
      </c>
      <c r="D2363" s="23">
        <v>5</v>
      </c>
      <c r="E2363" s="98" t="s">
        <v>49</v>
      </c>
      <c r="F2363" s="98" t="s">
        <v>164</v>
      </c>
      <c r="G2363" s="98" t="s">
        <v>4259</v>
      </c>
      <c r="H2363" s="98" t="s">
        <v>876</v>
      </c>
      <c r="I2363" s="98" t="s">
        <v>10073</v>
      </c>
      <c r="J2363" s="99">
        <v>45117</v>
      </c>
      <c r="K2363" s="107">
        <v>10000000</v>
      </c>
      <c r="L2363" s="98" t="s">
        <v>4631</v>
      </c>
      <c r="M2363" s="23">
        <v>1080</v>
      </c>
      <c r="N2363" s="23">
        <v>1</v>
      </c>
      <c r="O2363" s="107">
        <v>10000000</v>
      </c>
      <c r="P2363" s="23">
        <v>180</v>
      </c>
      <c r="Q2363" s="23">
        <v>2</v>
      </c>
      <c r="R2363" s="23">
        <v>2</v>
      </c>
      <c r="S2363" s="23">
        <v>0</v>
      </c>
      <c r="T2363" s="47">
        <v>6.7408043600000003</v>
      </c>
      <c r="U2363" s="98" t="s">
        <v>85</v>
      </c>
      <c r="V2363" s="98" t="s">
        <v>3139</v>
      </c>
      <c r="W2363" s="69">
        <f t="shared" si="72"/>
        <v>1.4886119875927414E-2</v>
      </c>
    </row>
    <row r="2364" spans="1:23">
      <c r="A2364">
        <f t="shared" si="73"/>
        <v>1075</v>
      </c>
      <c r="B2364" s="99">
        <v>44408</v>
      </c>
      <c r="C2364" s="23">
        <v>77</v>
      </c>
      <c r="D2364" s="23">
        <v>5</v>
      </c>
      <c r="E2364" s="98" t="s">
        <v>49</v>
      </c>
      <c r="F2364" s="98" t="s">
        <v>164</v>
      </c>
      <c r="G2364" s="98" t="s">
        <v>4259</v>
      </c>
      <c r="H2364" s="98" t="s">
        <v>876</v>
      </c>
      <c r="I2364" s="98" t="s">
        <v>10073</v>
      </c>
      <c r="J2364" s="99">
        <v>45483</v>
      </c>
      <c r="K2364" s="107">
        <v>25000000</v>
      </c>
      <c r="L2364" s="98" t="s">
        <v>4632</v>
      </c>
      <c r="M2364" s="23">
        <v>1440</v>
      </c>
      <c r="N2364" s="23">
        <v>1</v>
      </c>
      <c r="O2364" s="107">
        <v>25000000</v>
      </c>
      <c r="P2364" s="23">
        <v>180</v>
      </c>
      <c r="Q2364" s="23">
        <v>2</v>
      </c>
      <c r="R2364" s="23">
        <v>2</v>
      </c>
      <c r="S2364" s="23">
        <v>0</v>
      </c>
      <c r="T2364" s="47">
        <v>21.949138359999999</v>
      </c>
      <c r="U2364" s="98" t="s">
        <v>85</v>
      </c>
      <c r="V2364" s="98" t="s">
        <v>3139</v>
      </c>
      <c r="W2364" s="69">
        <f t="shared" si="72"/>
        <v>7.3493595465383088E-2</v>
      </c>
    </row>
    <row r="2365" spans="1:23">
      <c r="A2365">
        <f t="shared" si="73"/>
        <v>1471</v>
      </c>
      <c r="B2365" s="99">
        <v>44408</v>
      </c>
      <c r="C2365" s="23">
        <v>78</v>
      </c>
      <c r="D2365" s="23">
        <v>5</v>
      </c>
      <c r="E2365" s="98" t="s">
        <v>49</v>
      </c>
      <c r="F2365" s="98" t="s">
        <v>164</v>
      </c>
      <c r="G2365" s="98" t="s">
        <v>4259</v>
      </c>
      <c r="H2365" s="98" t="s">
        <v>876</v>
      </c>
      <c r="I2365" s="98" t="s">
        <v>6969</v>
      </c>
      <c r="J2365" s="99">
        <v>45879</v>
      </c>
      <c r="K2365" s="107">
        <v>17000000</v>
      </c>
      <c r="L2365" s="98" t="s">
        <v>4633</v>
      </c>
      <c r="M2365" s="23">
        <v>1800</v>
      </c>
      <c r="N2365" s="23">
        <v>1</v>
      </c>
      <c r="O2365" s="107">
        <v>17000000</v>
      </c>
      <c r="P2365" s="23">
        <v>180</v>
      </c>
      <c r="Q2365" s="23">
        <v>2</v>
      </c>
      <c r="R2365" s="23">
        <v>2</v>
      </c>
      <c r="S2365" s="23">
        <v>0</v>
      </c>
      <c r="T2365" s="47">
        <v>15.35591436</v>
      </c>
      <c r="U2365" s="98" t="s">
        <v>85</v>
      </c>
      <c r="V2365" s="98" t="s">
        <v>3139</v>
      </c>
      <c r="W2365" s="69">
        <f t="shared" si="72"/>
        <v>7.0357744444838943E-2</v>
      </c>
    </row>
    <row r="2366" spans="1:23">
      <c r="A2366">
        <f t="shared" si="73"/>
        <v>1108</v>
      </c>
      <c r="B2366" s="99">
        <v>44408</v>
      </c>
      <c r="C2366" s="23">
        <v>79</v>
      </c>
      <c r="D2366" s="23">
        <v>5</v>
      </c>
      <c r="E2366" s="98" t="s">
        <v>49</v>
      </c>
      <c r="F2366" s="98" t="s">
        <v>164</v>
      </c>
      <c r="G2366" s="98" t="s">
        <v>4259</v>
      </c>
      <c r="H2366" s="98" t="s">
        <v>876</v>
      </c>
      <c r="I2366" s="98" t="s">
        <v>10061</v>
      </c>
      <c r="J2366" s="99">
        <v>45516</v>
      </c>
      <c r="K2366" s="107">
        <v>21000000</v>
      </c>
      <c r="L2366" s="98" t="s">
        <v>4634</v>
      </c>
      <c r="M2366" s="23">
        <v>1440</v>
      </c>
      <c r="N2366" s="23">
        <v>1</v>
      </c>
      <c r="O2366" s="107">
        <v>21000000</v>
      </c>
      <c r="P2366" s="23">
        <v>30</v>
      </c>
      <c r="Q2366" s="23">
        <v>2</v>
      </c>
      <c r="R2366" s="23">
        <v>2</v>
      </c>
      <c r="S2366" s="23">
        <v>0</v>
      </c>
      <c r="T2366" s="47">
        <v>16.008015359999998</v>
      </c>
      <c r="U2366" s="98" t="s">
        <v>85</v>
      </c>
      <c r="V2366" s="98" t="s">
        <v>3139</v>
      </c>
      <c r="W2366" s="69">
        <f t="shared" si="72"/>
        <v>5.5245995899394953E-2</v>
      </c>
    </row>
    <row r="2367" spans="1:23">
      <c r="A2367">
        <f t="shared" si="73"/>
        <v>1502</v>
      </c>
      <c r="B2367" s="99">
        <v>44408</v>
      </c>
      <c r="C2367" s="23">
        <v>80</v>
      </c>
      <c r="D2367" s="23">
        <v>5</v>
      </c>
      <c r="E2367" s="98" t="s">
        <v>49</v>
      </c>
      <c r="F2367" s="98" t="s">
        <v>164</v>
      </c>
      <c r="G2367" s="98" t="s">
        <v>4259</v>
      </c>
      <c r="H2367" s="98" t="s">
        <v>876</v>
      </c>
      <c r="I2367" s="98" t="s">
        <v>7017</v>
      </c>
      <c r="J2367" s="99">
        <v>45910</v>
      </c>
      <c r="K2367" s="107">
        <v>30000000</v>
      </c>
      <c r="L2367" s="98" t="s">
        <v>4635</v>
      </c>
      <c r="M2367" s="23">
        <v>1800</v>
      </c>
      <c r="N2367" s="23">
        <v>1</v>
      </c>
      <c r="O2367" s="107">
        <v>30000000</v>
      </c>
      <c r="P2367" s="23">
        <v>180</v>
      </c>
      <c r="Q2367" s="23">
        <v>2</v>
      </c>
      <c r="R2367" s="23">
        <v>2</v>
      </c>
      <c r="S2367" s="23">
        <v>0</v>
      </c>
      <c r="T2367" s="47">
        <v>27.067018359999999</v>
      </c>
      <c r="U2367" s="98" t="s">
        <v>85</v>
      </c>
      <c r="V2367" s="98" t="s">
        <v>3139</v>
      </c>
      <c r="W2367" s="69">
        <f t="shared" si="72"/>
        <v>0.12662921200001304</v>
      </c>
    </row>
    <row r="2368" spans="1:23">
      <c r="A2368">
        <f t="shared" si="73"/>
        <v>1502</v>
      </c>
      <c r="B2368" s="99">
        <v>44408</v>
      </c>
      <c r="C2368" s="23">
        <v>81</v>
      </c>
      <c r="D2368" s="23">
        <v>5</v>
      </c>
      <c r="E2368" s="98" t="s">
        <v>49</v>
      </c>
      <c r="F2368" s="98" t="s">
        <v>164</v>
      </c>
      <c r="G2368" s="98" t="s">
        <v>4259</v>
      </c>
      <c r="H2368" s="98" t="s">
        <v>876</v>
      </c>
      <c r="I2368" s="98" t="s">
        <v>7017</v>
      </c>
      <c r="J2368" s="99">
        <v>45910</v>
      </c>
      <c r="K2368" s="107">
        <v>10000000</v>
      </c>
      <c r="L2368" s="98" t="s">
        <v>4636</v>
      </c>
      <c r="M2368" s="23">
        <v>1800</v>
      </c>
      <c r="N2368" s="23">
        <v>1</v>
      </c>
      <c r="O2368" s="107">
        <v>10000000</v>
      </c>
      <c r="P2368" s="23">
        <v>180</v>
      </c>
      <c r="Q2368" s="23">
        <v>2</v>
      </c>
      <c r="R2368" s="23">
        <v>2</v>
      </c>
      <c r="S2368" s="23">
        <v>0</v>
      </c>
      <c r="T2368" s="47">
        <v>9.0699843599999994</v>
      </c>
      <c r="U2368" s="98" t="s">
        <v>85</v>
      </c>
      <c r="V2368" s="98" t="s">
        <v>3139</v>
      </c>
      <c r="W2368" s="69">
        <f t="shared" si="72"/>
        <v>4.2432637281413603E-2</v>
      </c>
    </row>
    <row r="2369" spans="1:23">
      <c r="A2369">
        <f t="shared" si="73"/>
        <v>1535</v>
      </c>
      <c r="B2369" s="99">
        <v>44408</v>
      </c>
      <c r="C2369" s="23">
        <v>82</v>
      </c>
      <c r="D2369" s="23">
        <v>5</v>
      </c>
      <c r="E2369" s="98" t="s">
        <v>49</v>
      </c>
      <c r="F2369" s="98" t="s">
        <v>164</v>
      </c>
      <c r="G2369" s="98" t="s">
        <v>4259</v>
      </c>
      <c r="H2369" s="98" t="s">
        <v>876</v>
      </c>
      <c r="I2369" s="98" t="s">
        <v>6335</v>
      </c>
      <c r="J2369" s="99">
        <v>45943</v>
      </c>
      <c r="K2369" s="107">
        <v>30000000</v>
      </c>
      <c r="L2369" s="98" t="s">
        <v>8004</v>
      </c>
      <c r="M2369" s="23">
        <v>1800</v>
      </c>
      <c r="N2369" s="23">
        <v>1</v>
      </c>
      <c r="O2369" s="107">
        <v>30000000</v>
      </c>
      <c r="P2369" s="23">
        <v>180</v>
      </c>
      <c r="Q2369" s="23">
        <v>2</v>
      </c>
      <c r="R2369" s="23">
        <v>2</v>
      </c>
      <c r="S2369" s="23">
        <v>0</v>
      </c>
      <c r="T2369" s="47">
        <v>27.074138359999999</v>
      </c>
      <c r="U2369" s="98" t="s">
        <v>85</v>
      </c>
      <c r="V2369" s="98" t="s">
        <v>3139</v>
      </c>
      <c r="W2369" s="69">
        <f t="shared" si="72"/>
        <v>0.12944538690703039</v>
      </c>
    </row>
    <row r="2370" spans="1:23">
      <c r="A2370">
        <f t="shared" si="73"/>
        <v>1232</v>
      </c>
      <c r="B2370" s="99">
        <v>44408</v>
      </c>
      <c r="C2370" s="23">
        <v>83</v>
      </c>
      <c r="D2370" s="23">
        <v>5</v>
      </c>
      <c r="E2370" s="98" t="s">
        <v>49</v>
      </c>
      <c r="F2370" s="98" t="s">
        <v>164</v>
      </c>
      <c r="G2370" s="98" t="s">
        <v>4259</v>
      </c>
      <c r="H2370" s="98" t="s">
        <v>876</v>
      </c>
      <c r="I2370" s="98" t="s">
        <v>6466</v>
      </c>
      <c r="J2370" s="99">
        <v>45640</v>
      </c>
      <c r="K2370" s="107">
        <v>18000000</v>
      </c>
      <c r="L2370" s="98" t="s">
        <v>8005</v>
      </c>
      <c r="M2370" s="23">
        <v>1440</v>
      </c>
      <c r="N2370" s="23">
        <v>1</v>
      </c>
      <c r="O2370" s="107">
        <v>18000000</v>
      </c>
      <c r="P2370" s="23">
        <v>180</v>
      </c>
      <c r="Q2370" s="23">
        <v>2</v>
      </c>
      <c r="R2370" s="23">
        <v>2</v>
      </c>
      <c r="S2370" s="23">
        <v>0</v>
      </c>
      <c r="T2370" s="47">
        <v>15.789663359999999</v>
      </c>
      <c r="U2370" s="98" t="s">
        <v>85</v>
      </c>
      <c r="V2370" s="98" t="s">
        <v>3139</v>
      </c>
      <c r="W2370" s="69">
        <f t="shared" ref="W2370:W2433" si="74">+T2370/SUM($T$2:$T$5848)*A2370</f>
        <v>6.0590862238686101E-2</v>
      </c>
    </row>
    <row r="2371" spans="1:23">
      <c r="A2371">
        <f t="shared" ref="A2371:A2434" si="75">+J2371-B2371</f>
        <v>711</v>
      </c>
      <c r="B2371" s="99">
        <v>44408</v>
      </c>
      <c r="C2371" s="23">
        <v>84</v>
      </c>
      <c r="D2371" s="23">
        <v>5</v>
      </c>
      <c r="E2371" s="98" t="s">
        <v>49</v>
      </c>
      <c r="F2371" s="98" t="s">
        <v>164</v>
      </c>
      <c r="G2371" s="98" t="s">
        <v>4259</v>
      </c>
      <c r="H2371" s="98" t="s">
        <v>876</v>
      </c>
      <c r="I2371" s="98" t="s">
        <v>5970</v>
      </c>
      <c r="J2371" s="99">
        <v>45119</v>
      </c>
      <c r="K2371" s="107">
        <v>7400000</v>
      </c>
      <c r="L2371" s="98" t="s">
        <v>8006</v>
      </c>
      <c r="M2371" s="23">
        <v>720</v>
      </c>
      <c r="N2371" s="23">
        <v>1</v>
      </c>
      <c r="O2371" s="107">
        <v>7400000</v>
      </c>
      <c r="P2371" s="23">
        <v>180</v>
      </c>
      <c r="Q2371" s="23">
        <v>2</v>
      </c>
      <c r="R2371" s="23">
        <v>2</v>
      </c>
      <c r="S2371" s="23">
        <v>0</v>
      </c>
      <c r="T2371" s="47">
        <v>4.95598736</v>
      </c>
      <c r="U2371" s="98" t="s">
        <v>85</v>
      </c>
      <c r="V2371" s="98" t="s">
        <v>3139</v>
      </c>
      <c r="W2371" s="69">
        <f t="shared" si="74"/>
        <v>1.097547550673878E-2</v>
      </c>
    </row>
    <row r="2372" spans="1:23">
      <c r="A2372">
        <f t="shared" si="75"/>
        <v>1930</v>
      </c>
      <c r="B2372" s="99">
        <v>44408</v>
      </c>
      <c r="C2372" s="23">
        <v>85</v>
      </c>
      <c r="D2372" s="23">
        <v>5</v>
      </c>
      <c r="E2372" s="98" t="s">
        <v>49</v>
      </c>
      <c r="F2372" s="98" t="s">
        <v>164</v>
      </c>
      <c r="G2372" s="98" t="s">
        <v>4259</v>
      </c>
      <c r="H2372" s="98" t="s">
        <v>876</v>
      </c>
      <c r="I2372" s="98" t="s">
        <v>5970</v>
      </c>
      <c r="J2372" s="99">
        <v>46338</v>
      </c>
      <c r="K2372" s="107">
        <v>35000000</v>
      </c>
      <c r="L2372" s="98" t="s">
        <v>8007</v>
      </c>
      <c r="M2372" s="23">
        <v>1800</v>
      </c>
      <c r="N2372" s="23">
        <v>1</v>
      </c>
      <c r="O2372" s="107">
        <v>35000000</v>
      </c>
      <c r="P2372" s="23">
        <v>180</v>
      </c>
      <c r="Q2372" s="23">
        <v>2</v>
      </c>
      <c r="R2372" s="23">
        <v>2</v>
      </c>
      <c r="S2372" s="23">
        <v>0</v>
      </c>
      <c r="T2372" s="47">
        <v>31.565069359999999</v>
      </c>
      <c r="U2372" s="98" t="s">
        <v>85</v>
      </c>
      <c r="V2372" s="98" t="s">
        <v>3139</v>
      </c>
      <c r="W2372" s="69">
        <f t="shared" si="74"/>
        <v>0.18975254571539155</v>
      </c>
    </row>
    <row r="2373" spans="1:23">
      <c r="A2373">
        <f t="shared" si="75"/>
        <v>1626</v>
      </c>
      <c r="B2373" s="99">
        <v>44408</v>
      </c>
      <c r="C2373" s="23">
        <v>86</v>
      </c>
      <c r="D2373" s="23">
        <v>5</v>
      </c>
      <c r="E2373" s="98" t="s">
        <v>49</v>
      </c>
      <c r="F2373" s="98" t="s">
        <v>164</v>
      </c>
      <c r="G2373" s="98" t="s">
        <v>4259</v>
      </c>
      <c r="H2373" s="98" t="s">
        <v>876</v>
      </c>
      <c r="I2373" s="98" t="s">
        <v>5970</v>
      </c>
      <c r="J2373" s="99">
        <v>46034</v>
      </c>
      <c r="K2373" s="107">
        <v>10000000</v>
      </c>
      <c r="L2373" s="98" t="s">
        <v>8008</v>
      </c>
      <c r="M2373" s="23">
        <v>1800</v>
      </c>
      <c r="N2373" s="23">
        <v>1</v>
      </c>
      <c r="O2373" s="107">
        <v>10000000</v>
      </c>
      <c r="P2373" s="23">
        <v>180</v>
      </c>
      <c r="Q2373" s="23">
        <v>2</v>
      </c>
      <c r="R2373" s="23">
        <v>2</v>
      </c>
      <c r="S2373" s="23">
        <v>0</v>
      </c>
      <c r="T2373" s="47">
        <v>9.0665533599999986</v>
      </c>
      <c r="U2373" s="98" t="s">
        <v>85</v>
      </c>
      <c r="V2373" s="98" t="s">
        <v>3139</v>
      </c>
      <c r="W2373" s="69">
        <f t="shared" si="74"/>
        <v>4.5918354571113359E-2</v>
      </c>
    </row>
    <row r="2374" spans="1:23">
      <c r="A2374">
        <f t="shared" si="75"/>
        <v>1261</v>
      </c>
      <c r="B2374" s="99">
        <v>44408</v>
      </c>
      <c r="C2374" s="23">
        <v>87</v>
      </c>
      <c r="D2374" s="23">
        <v>5</v>
      </c>
      <c r="E2374" s="98" t="s">
        <v>49</v>
      </c>
      <c r="F2374" s="98" t="s">
        <v>164</v>
      </c>
      <c r="G2374" s="98" t="s">
        <v>4259</v>
      </c>
      <c r="H2374" s="98" t="s">
        <v>876</v>
      </c>
      <c r="I2374" s="98" t="s">
        <v>5970</v>
      </c>
      <c r="J2374" s="99">
        <v>45669</v>
      </c>
      <c r="K2374" s="107">
        <v>8000000</v>
      </c>
      <c r="L2374" s="98" t="s">
        <v>8009</v>
      </c>
      <c r="M2374" s="23">
        <v>1440</v>
      </c>
      <c r="N2374" s="23">
        <v>1</v>
      </c>
      <c r="O2374" s="107">
        <v>8000000</v>
      </c>
      <c r="P2374" s="23">
        <v>180</v>
      </c>
      <c r="Q2374" s="23">
        <v>2</v>
      </c>
      <c r="R2374" s="23">
        <v>2</v>
      </c>
      <c r="S2374" s="23">
        <v>0</v>
      </c>
      <c r="T2374" s="47">
        <v>6.0181993600000006</v>
      </c>
      <c r="U2374" s="98" t="s">
        <v>85</v>
      </c>
      <c r="V2374" s="98" t="s">
        <v>3139</v>
      </c>
      <c r="W2374" s="69">
        <f t="shared" si="74"/>
        <v>2.3637699694659075E-2</v>
      </c>
    </row>
    <row r="2375" spans="1:23">
      <c r="A2375">
        <f t="shared" si="75"/>
        <v>1626</v>
      </c>
      <c r="B2375" s="99">
        <v>44408</v>
      </c>
      <c r="C2375" s="23">
        <v>88</v>
      </c>
      <c r="D2375" s="23">
        <v>5</v>
      </c>
      <c r="E2375" s="98" t="s">
        <v>49</v>
      </c>
      <c r="F2375" s="98" t="s">
        <v>164</v>
      </c>
      <c r="G2375" s="98" t="s">
        <v>4259</v>
      </c>
      <c r="H2375" s="98" t="s">
        <v>876</v>
      </c>
      <c r="I2375" s="98" t="s">
        <v>5970</v>
      </c>
      <c r="J2375" s="99">
        <v>46034</v>
      </c>
      <c r="K2375" s="107">
        <v>27000000</v>
      </c>
      <c r="L2375" s="98" t="s">
        <v>8010</v>
      </c>
      <c r="M2375" s="23">
        <v>1800</v>
      </c>
      <c r="N2375" s="23">
        <v>1</v>
      </c>
      <c r="O2375" s="107">
        <v>27000000</v>
      </c>
      <c r="P2375" s="23">
        <v>180</v>
      </c>
      <c r="Q2375" s="23">
        <v>2</v>
      </c>
      <c r="R2375" s="23">
        <v>2</v>
      </c>
      <c r="S2375" s="23">
        <v>0</v>
      </c>
      <c r="T2375" s="47">
        <v>24.29907936</v>
      </c>
      <c r="U2375" s="98" t="s">
        <v>85</v>
      </c>
      <c r="V2375" s="98" t="s">
        <v>3139</v>
      </c>
      <c r="W2375" s="69">
        <f t="shared" si="74"/>
        <v>0.12306481829431405</v>
      </c>
    </row>
    <row r="2376" spans="1:23">
      <c r="A2376">
        <f t="shared" si="75"/>
        <v>587</v>
      </c>
      <c r="B2376" s="99">
        <v>44408</v>
      </c>
      <c r="C2376" s="23">
        <v>89</v>
      </c>
      <c r="D2376" s="23">
        <v>5</v>
      </c>
      <c r="E2376" s="98" t="s">
        <v>49</v>
      </c>
      <c r="F2376" s="98" t="s">
        <v>164</v>
      </c>
      <c r="G2376" s="98" t="s">
        <v>4259</v>
      </c>
      <c r="H2376" s="98" t="s">
        <v>876</v>
      </c>
      <c r="I2376" s="98" t="s">
        <v>6041</v>
      </c>
      <c r="J2376" s="99">
        <v>44995</v>
      </c>
      <c r="K2376" s="107">
        <v>20000000</v>
      </c>
      <c r="L2376" s="98" t="s">
        <v>8011</v>
      </c>
      <c r="M2376" s="23">
        <v>720</v>
      </c>
      <c r="N2376" s="23">
        <v>1</v>
      </c>
      <c r="O2376" s="107">
        <v>20000000</v>
      </c>
      <c r="P2376" s="23">
        <v>180</v>
      </c>
      <c r="Q2376" s="23">
        <v>2</v>
      </c>
      <c r="R2376" s="23">
        <v>2</v>
      </c>
      <c r="S2376" s="23">
        <v>0</v>
      </c>
      <c r="T2376" s="47">
        <v>20</v>
      </c>
      <c r="U2376" s="98" t="s">
        <v>85</v>
      </c>
      <c r="V2376" s="98" t="s">
        <v>3139</v>
      </c>
      <c r="W2376" s="69">
        <f t="shared" si="74"/>
        <v>3.6567195279063339E-2</v>
      </c>
    </row>
    <row r="2377" spans="1:23">
      <c r="A2377">
        <f t="shared" si="75"/>
        <v>1683</v>
      </c>
      <c r="B2377" s="99">
        <v>44408</v>
      </c>
      <c r="C2377" s="23">
        <v>90</v>
      </c>
      <c r="D2377" s="23">
        <v>5</v>
      </c>
      <c r="E2377" s="98" t="s">
        <v>49</v>
      </c>
      <c r="F2377" s="98" t="s">
        <v>164</v>
      </c>
      <c r="G2377" s="98" t="s">
        <v>4259</v>
      </c>
      <c r="H2377" s="98" t="s">
        <v>876</v>
      </c>
      <c r="I2377" s="98" t="s">
        <v>6041</v>
      </c>
      <c r="J2377" s="99">
        <v>46091</v>
      </c>
      <c r="K2377" s="107">
        <v>10000000</v>
      </c>
      <c r="L2377" s="98" t="s">
        <v>8012</v>
      </c>
      <c r="M2377" s="23">
        <v>1800</v>
      </c>
      <c r="N2377" s="23">
        <v>1</v>
      </c>
      <c r="O2377" s="107">
        <v>10000000</v>
      </c>
      <c r="P2377" s="23">
        <v>180</v>
      </c>
      <c r="Q2377" s="23">
        <v>2</v>
      </c>
      <c r="R2377" s="23">
        <v>2</v>
      </c>
      <c r="S2377" s="23">
        <v>0</v>
      </c>
      <c r="T2377" s="47">
        <v>9.0569563599999992</v>
      </c>
      <c r="U2377" s="98" t="s">
        <v>85</v>
      </c>
      <c r="V2377" s="98" t="s">
        <v>3139</v>
      </c>
      <c r="W2377" s="69">
        <f t="shared" si="74"/>
        <v>4.7477729879359082E-2</v>
      </c>
    </row>
    <row r="2378" spans="1:23">
      <c r="A2378">
        <f t="shared" si="75"/>
        <v>1502</v>
      </c>
      <c r="B2378" s="99">
        <v>44408</v>
      </c>
      <c r="C2378" s="23">
        <v>91</v>
      </c>
      <c r="D2378" s="23">
        <v>5</v>
      </c>
      <c r="E2378" s="98" t="s">
        <v>49</v>
      </c>
      <c r="F2378" s="98" t="s">
        <v>164</v>
      </c>
      <c r="G2378" s="98" t="s">
        <v>4259</v>
      </c>
      <c r="H2378" s="98" t="s">
        <v>876</v>
      </c>
      <c r="I2378" s="98" t="s">
        <v>6041</v>
      </c>
      <c r="J2378" s="99">
        <v>45910</v>
      </c>
      <c r="K2378" s="107">
        <v>13000000</v>
      </c>
      <c r="L2378" s="98" t="s">
        <v>8013</v>
      </c>
      <c r="M2378" s="23">
        <v>1620</v>
      </c>
      <c r="N2378" s="23">
        <v>1</v>
      </c>
      <c r="O2378" s="107">
        <v>13000000</v>
      </c>
      <c r="P2378" s="23">
        <v>180</v>
      </c>
      <c r="Q2378" s="23">
        <v>2</v>
      </c>
      <c r="R2378" s="23">
        <v>2</v>
      </c>
      <c r="S2378" s="23">
        <v>0</v>
      </c>
      <c r="T2378" s="47">
        <v>13</v>
      </c>
      <c r="U2378" s="98" t="s">
        <v>85</v>
      </c>
      <c r="V2378" s="98" t="s">
        <v>3139</v>
      </c>
      <c r="W2378" s="69">
        <f t="shared" si="74"/>
        <v>6.081865886022067E-2</v>
      </c>
    </row>
    <row r="2379" spans="1:23">
      <c r="A2379">
        <f t="shared" si="75"/>
        <v>953</v>
      </c>
      <c r="B2379" s="99">
        <v>44408</v>
      </c>
      <c r="C2379" s="23">
        <v>92</v>
      </c>
      <c r="D2379" s="23">
        <v>5</v>
      </c>
      <c r="E2379" s="98" t="s">
        <v>49</v>
      </c>
      <c r="F2379" s="98" t="s">
        <v>164</v>
      </c>
      <c r="G2379" s="98" t="s">
        <v>4259</v>
      </c>
      <c r="H2379" s="98" t="s">
        <v>876</v>
      </c>
      <c r="I2379" s="98" t="s">
        <v>6041</v>
      </c>
      <c r="J2379" s="99">
        <v>45361</v>
      </c>
      <c r="K2379" s="107">
        <v>9000000</v>
      </c>
      <c r="L2379" s="98" t="s">
        <v>8014</v>
      </c>
      <c r="M2379" s="23">
        <v>1080</v>
      </c>
      <c r="N2379" s="23">
        <v>1</v>
      </c>
      <c r="O2379" s="107">
        <v>9000000</v>
      </c>
      <c r="P2379" s="23">
        <v>180</v>
      </c>
      <c r="Q2379" s="23">
        <v>2</v>
      </c>
      <c r="R2379" s="23">
        <v>2</v>
      </c>
      <c r="S2379" s="23">
        <v>0</v>
      </c>
      <c r="T2379" s="47">
        <v>9</v>
      </c>
      <c r="U2379" s="98" t="s">
        <v>85</v>
      </c>
      <c r="V2379" s="98" t="s">
        <v>3139</v>
      </c>
      <c r="W2379" s="69">
        <f t="shared" si="74"/>
        <v>2.6715232871254362E-2</v>
      </c>
    </row>
    <row r="2380" spans="1:23">
      <c r="A2380">
        <f t="shared" si="75"/>
        <v>1683</v>
      </c>
      <c r="B2380" s="99">
        <v>44408</v>
      </c>
      <c r="C2380" s="23">
        <v>93</v>
      </c>
      <c r="D2380" s="23">
        <v>5</v>
      </c>
      <c r="E2380" s="98" t="s">
        <v>49</v>
      </c>
      <c r="F2380" s="98" t="s">
        <v>164</v>
      </c>
      <c r="G2380" s="98" t="s">
        <v>4259</v>
      </c>
      <c r="H2380" s="98" t="s">
        <v>876</v>
      </c>
      <c r="I2380" s="98" t="s">
        <v>6041</v>
      </c>
      <c r="J2380" s="99">
        <v>46091</v>
      </c>
      <c r="K2380" s="107">
        <v>33800000</v>
      </c>
      <c r="L2380" s="98" t="s">
        <v>8015</v>
      </c>
      <c r="M2380" s="23">
        <v>1800</v>
      </c>
      <c r="N2380" s="23">
        <v>1</v>
      </c>
      <c r="O2380" s="107">
        <v>33800000</v>
      </c>
      <c r="P2380" s="23">
        <v>180</v>
      </c>
      <c r="Q2380" s="23">
        <v>2</v>
      </c>
      <c r="R2380" s="23">
        <v>2</v>
      </c>
      <c r="S2380" s="23">
        <v>0</v>
      </c>
      <c r="T2380" s="47">
        <v>19.888988359999999</v>
      </c>
      <c r="U2380" s="98" t="s">
        <v>85</v>
      </c>
      <c r="V2380" s="98" t="s">
        <v>3139</v>
      </c>
      <c r="W2380" s="69">
        <f t="shared" si="74"/>
        <v>0.10426063452179393</v>
      </c>
    </row>
    <row r="2381" spans="1:23">
      <c r="A2381">
        <f t="shared" si="75"/>
        <v>587</v>
      </c>
      <c r="B2381" s="99">
        <v>44408</v>
      </c>
      <c r="C2381" s="23">
        <v>94</v>
      </c>
      <c r="D2381" s="23">
        <v>5</v>
      </c>
      <c r="E2381" s="98" t="s">
        <v>49</v>
      </c>
      <c r="F2381" s="98" t="s">
        <v>164</v>
      </c>
      <c r="G2381" s="98" t="s">
        <v>4259</v>
      </c>
      <c r="H2381" s="98" t="s">
        <v>876</v>
      </c>
      <c r="I2381" s="98" t="s">
        <v>6041</v>
      </c>
      <c r="J2381" s="99">
        <v>44995</v>
      </c>
      <c r="K2381" s="107">
        <v>6000000</v>
      </c>
      <c r="L2381" s="98" t="s">
        <v>8016</v>
      </c>
      <c r="M2381" s="23">
        <v>720</v>
      </c>
      <c r="N2381" s="23">
        <v>1</v>
      </c>
      <c r="O2381" s="107">
        <v>6000000</v>
      </c>
      <c r="P2381" s="23">
        <v>180</v>
      </c>
      <c r="Q2381" s="23">
        <v>2</v>
      </c>
      <c r="R2381" s="23">
        <v>2</v>
      </c>
      <c r="S2381" s="23">
        <v>0</v>
      </c>
      <c r="T2381" s="47">
        <v>6</v>
      </c>
      <c r="U2381" s="98" t="s">
        <v>85</v>
      </c>
      <c r="V2381" s="98" t="s">
        <v>3139</v>
      </c>
      <c r="W2381" s="69">
        <f t="shared" si="74"/>
        <v>1.0970158583719001E-2</v>
      </c>
    </row>
    <row r="2382" spans="1:23">
      <c r="A2382">
        <f t="shared" si="75"/>
        <v>1351</v>
      </c>
      <c r="B2382" s="99">
        <v>44408</v>
      </c>
      <c r="C2382" s="23">
        <v>95</v>
      </c>
      <c r="D2382" s="23">
        <v>5</v>
      </c>
      <c r="E2382" s="98" t="s">
        <v>49</v>
      </c>
      <c r="F2382" s="98" t="s">
        <v>164</v>
      </c>
      <c r="G2382" s="98" t="s">
        <v>4259</v>
      </c>
      <c r="H2382" s="98" t="s">
        <v>876</v>
      </c>
      <c r="I2382" s="98" t="s">
        <v>6071</v>
      </c>
      <c r="J2382" s="99">
        <v>45759</v>
      </c>
      <c r="K2382" s="107">
        <v>4200000</v>
      </c>
      <c r="L2382" s="98" t="s">
        <v>8017</v>
      </c>
      <c r="M2382" s="23">
        <v>1440</v>
      </c>
      <c r="N2382" s="23">
        <v>1</v>
      </c>
      <c r="O2382" s="107">
        <v>4200000</v>
      </c>
      <c r="P2382" s="23">
        <v>180</v>
      </c>
      <c r="Q2382" s="23">
        <v>2</v>
      </c>
      <c r="R2382" s="23">
        <v>2</v>
      </c>
      <c r="S2382" s="23">
        <v>0</v>
      </c>
      <c r="T2382" s="47">
        <v>4.2</v>
      </c>
      <c r="U2382" s="98" t="s">
        <v>85</v>
      </c>
      <c r="V2382" s="98" t="s">
        <v>3139</v>
      </c>
      <c r="W2382" s="69">
        <f t="shared" si="74"/>
        <v>1.7673729084536731E-2</v>
      </c>
    </row>
    <row r="2383" spans="1:23">
      <c r="A2383">
        <f t="shared" si="75"/>
        <v>986</v>
      </c>
      <c r="B2383" s="99">
        <v>44408</v>
      </c>
      <c r="C2383" s="23">
        <v>96</v>
      </c>
      <c r="D2383" s="23">
        <v>5</v>
      </c>
      <c r="E2383" s="98" t="s">
        <v>49</v>
      </c>
      <c r="F2383" s="98" t="s">
        <v>164</v>
      </c>
      <c r="G2383" s="98" t="s">
        <v>4259</v>
      </c>
      <c r="H2383" s="98" t="s">
        <v>876</v>
      </c>
      <c r="I2383" s="98" t="s">
        <v>6071</v>
      </c>
      <c r="J2383" s="99">
        <v>45394</v>
      </c>
      <c r="K2383" s="107">
        <v>32000000</v>
      </c>
      <c r="L2383" s="98" t="s">
        <v>8018</v>
      </c>
      <c r="M2383" s="23">
        <v>1080</v>
      </c>
      <c r="N2383" s="23">
        <v>1</v>
      </c>
      <c r="O2383" s="107">
        <v>32000000</v>
      </c>
      <c r="P2383" s="23">
        <v>180</v>
      </c>
      <c r="Q2383" s="23">
        <v>2</v>
      </c>
      <c r="R2383" s="23">
        <v>2</v>
      </c>
      <c r="S2383" s="23">
        <v>0</v>
      </c>
      <c r="T2383" s="47">
        <v>31.605277359999999</v>
      </c>
      <c r="U2383" s="98" t="s">
        <v>85</v>
      </c>
      <c r="V2383" s="98" t="s">
        <v>3139</v>
      </c>
      <c r="W2383" s="69">
        <f t="shared" si="74"/>
        <v>9.7064422502987233E-2</v>
      </c>
    </row>
    <row r="2384" spans="1:23">
      <c r="A2384">
        <f t="shared" si="75"/>
        <v>1716</v>
      </c>
      <c r="B2384" s="99">
        <v>44408</v>
      </c>
      <c r="C2384" s="23">
        <v>97</v>
      </c>
      <c r="D2384" s="23">
        <v>5</v>
      </c>
      <c r="E2384" s="98" t="s">
        <v>49</v>
      </c>
      <c r="F2384" s="98" t="s">
        <v>164</v>
      </c>
      <c r="G2384" s="98" t="s">
        <v>4259</v>
      </c>
      <c r="H2384" s="98" t="s">
        <v>876</v>
      </c>
      <c r="I2384" s="98" t="s">
        <v>6105</v>
      </c>
      <c r="J2384" s="99">
        <v>46124</v>
      </c>
      <c r="K2384" s="107">
        <v>35000000</v>
      </c>
      <c r="L2384" s="98" t="s">
        <v>8019</v>
      </c>
      <c r="M2384" s="23">
        <v>1800</v>
      </c>
      <c r="N2384" s="23">
        <v>1</v>
      </c>
      <c r="O2384" s="107">
        <v>35000000</v>
      </c>
      <c r="P2384" s="23">
        <v>180</v>
      </c>
      <c r="Q2384" s="23">
        <v>2</v>
      </c>
      <c r="R2384" s="23">
        <v>2</v>
      </c>
      <c r="S2384" s="23">
        <v>0</v>
      </c>
      <c r="T2384" s="47">
        <v>35</v>
      </c>
      <c r="U2384" s="98" t="s">
        <v>85</v>
      </c>
      <c r="V2384" s="98" t="s">
        <v>3139</v>
      </c>
      <c r="W2384" s="69">
        <f t="shared" si="74"/>
        <v>0.18707203990294241</v>
      </c>
    </row>
    <row r="2385" spans="1:23">
      <c r="A2385">
        <f t="shared" si="75"/>
        <v>1716</v>
      </c>
      <c r="B2385" s="99">
        <v>44408</v>
      </c>
      <c r="C2385" s="23">
        <v>98</v>
      </c>
      <c r="D2385" s="23">
        <v>5</v>
      </c>
      <c r="E2385" s="98" t="s">
        <v>49</v>
      </c>
      <c r="F2385" s="98" t="s">
        <v>164</v>
      </c>
      <c r="G2385" s="98" t="s">
        <v>4259</v>
      </c>
      <c r="H2385" s="98" t="s">
        <v>876</v>
      </c>
      <c r="I2385" s="98" t="s">
        <v>6105</v>
      </c>
      <c r="J2385" s="99">
        <v>46124</v>
      </c>
      <c r="K2385" s="107">
        <v>35000000</v>
      </c>
      <c r="L2385" s="98" t="s">
        <v>8020</v>
      </c>
      <c r="M2385" s="23">
        <v>1800</v>
      </c>
      <c r="N2385" s="23">
        <v>1</v>
      </c>
      <c r="O2385" s="107">
        <v>35000000</v>
      </c>
      <c r="P2385" s="23">
        <v>180</v>
      </c>
      <c r="Q2385" s="23">
        <v>2</v>
      </c>
      <c r="R2385" s="23">
        <v>2</v>
      </c>
      <c r="S2385" s="23">
        <v>0</v>
      </c>
      <c r="T2385" s="47">
        <v>35</v>
      </c>
      <c r="U2385" s="98" t="s">
        <v>85</v>
      </c>
      <c r="V2385" s="98" t="s">
        <v>3139</v>
      </c>
      <c r="W2385" s="69">
        <f t="shared" si="74"/>
        <v>0.18707203990294241</v>
      </c>
    </row>
    <row r="2386" spans="1:23">
      <c r="A2386">
        <f t="shared" si="75"/>
        <v>1716</v>
      </c>
      <c r="B2386" s="99">
        <v>44408</v>
      </c>
      <c r="C2386" s="23">
        <v>99</v>
      </c>
      <c r="D2386" s="23">
        <v>5</v>
      </c>
      <c r="E2386" s="98" t="s">
        <v>49</v>
      </c>
      <c r="F2386" s="98" t="s">
        <v>164</v>
      </c>
      <c r="G2386" s="98" t="s">
        <v>4259</v>
      </c>
      <c r="H2386" s="98" t="s">
        <v>876</v>
      </c>
      <c r="I2386" s="98" t="s">
        <v>6071</v>
      </c>
      <c r="J2386" s="99">
        <v>46124</v>
      </c>
      <c r="K2386" s="107">
        <v>25000000</v>
      </c>
      <c r="L2386" s="98" t="s">
        <v>8021</v>
      </c>
      <c r="M2386" s="23">
        <v>1800</v>
      </c>
      <c r="N2386" s="23">
        <v>1</v>
      </c>
      <c r="O2386" s="107">
        <v>25000000</v>
      </c>
      <c r="P2386" s="23">
        <v>180</v>
      </c>
      <c r="Q2386" s="23">
        <v>2</v>
      </c>
      <c r="R2386" s="23">
        <v>2</v>
      </c>
      <c r="S2386" s="23">
        <v>0</v>
      </c>
      <c r="T2386" s="47">
        <v>25</v>
      </c>
      <c r="U2386" s="98" t="s">
        <v>85</v>
      </c>
      <c r="V2386" s="98" t="s">
        <v>3139</v>
      </c>
      <c r="W2386" s="69">
        <f t="shared" si="74"/>
        <v>0.13362288564495886</v>
      </c>
    </row>
    <row r="2387" spans="1:23">
      <c r="A2387">
        <f t="shared" si="75"/>
        <v>1775</v>
      </c>
      <c r="B2387" s="99">
        <v>44408</v>
      </c>
      <c r="C2387" s="23">
        <v>100</v>
      </c>
      <c r="D2387" s="23">
        <v>5</v>
      </c>
      <c r="E2387" s="98" t="s">
        <v>49</v>
      </c>
      <c r="F2387" s="98" t="s">
        <v>164</v>
      </c>
      <c r="G2387" s="98" t="s">
        <v>4259</v>
      </c>
      <c r="H2387" s="98" t="s">
        <v>876</v>
      </c>
      <c r="I2387" s="98" t="s">
        <v>6416</v>
      </c>
      <c r="J2387" s="99">
        <v>46183</v>
      </c>
      <c r="K2387" s="107">
        <v>20000000</v>
      </c>
      <c r="L2387" s="98" t="s">
        <v>10931</v>
      </c>
      <c r="M2387" s="23">
        <v>1800</v>
      </c>
      <c r="N2387" s="23">
        <v>1</v>
      </c>
      <c r="O2387" s="107">
        <v>20000000</v>
      </c>
      <c r="P2387" s="23">
        <v>180</v>
      </c>
      <c r="Q2387" s="23">
        <v>2</v>
      </c>
      <c r="R2387" s="23">
        <v>2</v>
      </c>
      <c r="S2387" s="23">
        <v>0</v>
      </c>
      <c r="T2387" s="47">
        <v>20</v>
      </c>
      <c r="U2387" s="98" t="s">
        <v>85</v>
      </c>
      <c r="V2387" s="98" t="s">
        <v>3139</v>
      </c>
      <c r="W2387" s="69">
        <f t="shared" si="74"/>
        <v>0.11057371655934825</v>
      </c>
    </row>
    <row r="2388" spans="1:23">
      <c r="A2388">
        <f t="shared" si="75"/>
        <v>1776</v>
      </c>
      <c r="B2388" s="99">
        <v>44408</v>
      </c>
      <c r="C2388" s="23">
        <v>101</v>
      </c>
      <c r="D2388" s="23">
        <v>5</v>
      </c>
      <c r="E2388" s="98" t="s">
        <v>49</v>
      </c>
      <c r="F2388" s="98" t="s">
        <v>164</v>
      </c>
      <c r="G2388" s="98" t="s">
        <v>4259</v>
      </c>
      <c r="H2388" s="98" t="s">
        <v>876</v>
      </c>
      <c r="I2388" s="98" t="s">
        <v>6148</v>
      </c>
      <c r="J2388" s="99">
        <v>46184</v>
      </c>
      <c r="K2388" s="107">
        <v>30000000</v>
      </c>
      <c r="L2388" s="98" t="s">
        <v>10932</v>
      </c>
      <c r="M2388" s="23">
        <v>1800</v>
      </c>
      <c r="N2388" s="23">
        <v>1</v>
      </c>
      <c r="O2388" s="107">
        <v>30000000</v>
      </c>
      <c r="P2388" s="23">
        <v>180</v>
      </c>
      <c r="Q2388" s="23">
        <v>2</v>
      </c>
      <c r="R2388" s="23">
        <v>2</v>
      </c>
      <c r="S2388" s="23">
        <v>0.9</v>
      </c>
      <c r="T2388" s="47">
        <v>30</v>
      </c>
      <c r="U2388" s="98" t="s">
        <v>85</v>
      </c>
      <c r="V2388" s="98" t="s">
        <v>3139</v>
      </c>
      <c r="W2388" s="69">
        <f t="shared" si="74"/>
        <v>0.16595401741639648</v>
      </c>
    </row>
    <row r="2389" spans="1:23">
      <c r="A2389">
        <f t="shared" si="75"/>
        <v>1077</v>
      </c>
      <c r="B2389" s="99">
        <v>44408</v>
      </c>
      <c r="C2389" s="23">
        <v>102</v>
      </c>
      <c r="D2389" s="23">
        <v>5</v>
      </c>
      <c r="E2389" s="98" t="s">
        <v>49</v>
      </c>
      <c r="F2389" s="98" t="s">
        <v>164</v>
      </c>
      <c r="G2389" s="98" t="s">
        <v>4259</v>
      </c>
      <c r="H2389" s="98" t="s">
        <v>876</v>
      </c>
      <c r="I2389" s="98" t="s">
        <v>6106</v>
      </c>
      <c r="J2389" s="99">
        <v>45485</v>
      </c>
      <c r="K2389" s="107">
        <v>20000000</v>
      </c>
      <c r="L2389" s="98" t="s">
        <v>12445</v>
      </c>
      <c r="M2389" s="23">
        <v>1080</v>
      </c>
      <c r="N2389" s="23">
        <v>1</v>
      </c>
      <c r="O2389" s="107">
        <v>20000000</v>
      </c>
      <c r="P2389" s="23">
        <v>180</v>
      </c>
      <c r="Q2389" s="23">
        <v>2</v>
      </c>
      <c r="R2389" s="23">
        <v>2</v>
      </c>
      <c r="S2389" s="23">
        <v>0</v>
      </c>
      <c r="T2389" s="47">
        <v>20</v>
      </c>
      <c r="U2389" s="98" t="s">
        <v>85</v>
      </c>
      <c r="V2389" s="98" t="s">
        <v>3139</v>
      </c>
      <c r="W2389" s="69">
        <f t="shared" si="74"/>
        <v>6.7091770554601735E-2</v>
      </c>
    </row>
    <row r="2390" spans="1:23">
      <c r="A2390">
        <f t="shared" si="75"/>
        <v>711</v>
      </c>
      <c r="B2390" s="99">
        <v>44408</v>
      </c>
      <c r="C2390" s="23">
        <v>103</v>
      </c>
      <c r="D2390" s="23">
        <v>5</v>
      </c>
      <c r="E2390" s="98" t="s">
        <v>49</v>
      </c>
      <c r="F2390" s="98" t="s">
        <v>164</v>
      </c>
      <c r="G2390" s="98" t="s">
        <v>4259</v>
      </c>
      <c r="H2390" s="98" t="s">
        <v>876</v>
      </c>
      <c r="I2390" s="98" t="s">
        <v>6106</v>
      </c>
      <c r="J2390" s="99">
        <v>45119</v>
      </c>
      <c r="K2390" s="107">
        <v>15000000</v>
      </c>
      <c r="L2390" s="98" t="s">
        <v>12446</v>
      </c>
      <c r="M2390" s="23">
        <v>720</v>
      </c>
      <c r="N2390" s="23">
        <v>1</v>
      </c>
      <c r="O2390" s="107">
        <v>15000000</v>
      </c>
      <c r="P2390" s="23">
        <v>180</v>
      </c>
      <c r="Q2390" s="23">
        <v>2</v>
      </c>
      <c r="R2390" s="23">
        <v>2</v>
      </c>
      <c r="S2390" s="23">
        <v>0</v>
      </c>
      <c r="T2390" s="47">
        <v>15</v>
      </c>
      <c r="U2390" s="98" t="s">
        <v>85</v>
      </c>
      <c r="V2390" s="98" t="s">
        <v>3139</v>
      </c>
      <c r="W2390" s="69">
        <f t="shared" si="74"/>
        <v>3.3218836256491524E-2</v>
      </c>
    </row>
    <row r="2391" spans="1:23">
      <c r="A2391">
        <f t="shared" si="75"/>
        <v>82</v>
      </c>
      <c r="B2391" s="99">
        <v>44408</v>
      </c>
      <c r="C2391" s="23">
        <v>104</v>
      </c>
      <c r="D2391" s="23">
        <v>1</v>
      </c>
      <c r="E2391" s="98" t="s">
        <v>49</v>
      </c>
      <c r="F2391" s="98" t="s">
        <v>207</v>
      </c>
      <c r="G2391" s="98" t="s">
        <v>4120</v>
      </c>
      <c r="H2391" s="98" t="s">
        <v>1335</v>
      </c>
      <c r="I2391" s="98" t="s">
        <v>10138</v>
      </c>
      <c r="J2391" s="99">
        <v>44490</v>
      </c>
      <c r="K2391" s="107">
        <v>500000000</v>
      </c>
      <c r="L2391" s="98" t="s">
        <v>1336</v>
      </c>
      <c r="M2391" s="23">
        <v>1110</v>
      </c>
      <c r="N2391" s="23">
        <v>1</v>
      </c>
      <c r="O2391" s="107">
        <v>500000000</v>
      </c>
      <c r="P2391" s="23">
        <v>30</v>
      </c>
      <c r="Q2391" s="23">
        <v>2</v>
      </c>
      <c r="R2391" s="23">
        <v>2</v>
      </c>
      <c r="S2391" s="23">
        <v>2.9</v>
      </c>
      <c r="T2391" s="47">
        <v>29.34632573</v>
      </c>
      <c r="U2391" s="98" t="s">
        <v>85</v>
      </c>
      <c r="V2391" s="98" t="s">
        <v>3139</v>
      </c>
      <c r="W2391" s="69">
        <f t="shared" si="74"/>
        <v>7.495336587967351E-3</v>
      </c>
    </row>
    <row r="2392" spans="1:23">
      <c r="A2392">
        <f t="shared" si="75"/>
        <v>836</v>
      </c>
      <c r="B2392" s="99">
        <v>44408</v>
      </c>
      <c r="C2392" s="23">
        <v>105</v>
      </c>
      <c r="D2392" s="23">
        <v>1</v>
      </c>
      <c r="E2392" s="98" t="s">
        <v>49</v>
      </c>
      <c r="F2392" s="98" t="s">
        <v>207</v>
      </c>
      <c r="G2392" s="98" t="s">
        <v>4120</v>
      </c>
      <c r="H2392" s="98" t="s">
        <v>1335</v>
      </c>
      <c r="I2392" s="98" t="s">
        <v>6271</v>
      </c>
      <c r="J2392" s="99">
        <v>45244</v>
      </c>
      <c r="K2392" s="107">
        <v>500000000</v>
      </c>
      <c r="L2392" s="98" t="s">
        <v>8022</v>
      </c>
      <c r="M2392" s="23">
        <v>1098</v>
      </c>
      <c r="N2392" s="23">
        <v>1</v>
      </c>
      <c r="O2392" s="107">
        <v>500000000</v>
      </c>
      <c r="P2392" s="23">
        <v>90</v>
      </c>
      <c r="Q2392" s="23">
        <v>2</v>
      </c>
      <c r="R2392" s="23">
        <v>2</v>
      </c>
      <c r="S2392" s="23">
        <v>1.9</v>
      </c>
      <c r="T2392" s="47">
        <v>46.144909729999995</v>
      </c>
      <c r="U2392" s="98" t="s">
        <v>85</v>
      </c>
      <c r="V2392" s="98" t="s">
        <v>3139</v>
      </c>
      <c r="W2392" s="69">
        <f t="shared" si="74"/>
        <v>0.12015826043387287</v>
      </c>
    </row>
    <row r="2393" spans="1:23">
      <c r="A2393">
        <f t="shared" si="75"/>
        <v>227</v>
      </c>
      <c r="B2393" s="99">
        <v>44408</v>
      </c>
      <c r="C2393" s="23">
        <v>106</v>
      </c>
      <c r="D2393" s="23">
        <v>4</v>
      </c>
      <c r="E2393" s="98" t="s">
        <v>49</v>
      </c>
      <c r="F2393" s="98" t="s">
        <v>53</v>
      </c>
      <c r="G2393" s="98" t="s">
        <v>4259</v>
      </c>
      <c r="H2393" s="98" t="s">
        <v>1337</v>
      </c>
      <c r="I2393" s="98" t="s">
        <v>10292</v>
      </c>
      <c r="J2393" s="99">
        <v>44635</v>
      </c>
      <c r="K2393" s="107">
        <v>600000000</v>
      </c>
      <c r="L2393" s="98" t="s">
        <v>1338</v>
      </c>
      <c r="M2393" s="23">
        <v>1080</v>
      </c>
      <c r="N2393" s="23">
        <v>1</v>
      </c>
      <c r="O2393" s="107">
        <v>600000000</v>
      </c>
      <c r="P2393" s="23">
        <v>60</v>
      </c>
      <c r="Q2393" s="23">
        <v>2</v>
      </c>
      <c r="R2393" s="23">
        <v>2</v>
      </c>
      <c r="S2393" s="23">
        <v>5.4</v>
      </c>
      <c r="T2393" s="47">
        <v>200.72519700000001</v>
      </c>
      <c r="U2393" s="98" t="s">
        <v>85</v>
      </c>
      <c r="V2393" s="98" t="s">
        <v>3139</v>
      </c>
      <c r="W2393" s="69">
        <f t="shared" si="74"/>
        <v>0.1419225167871323</v>
      </c>
    </row>
    <row r="2394" spans="1:23">
      <c r="A2394">
        <f t="shared" si="75"/>
        <v>565</v>
      </c>
      <c r="B2394" s="99">
        <v>44408</v>
      </c>
      <c r="C2394" s="23">
        <v>1</v>
      </c>
      <c r="D2394" s="23">
        <v>4</v>
      </c>
      <c r="E2394" s="98" t="s">
        <v>49</v>
      </c>
      <c r="F2394" s="98" t="s">
        <v>53</v>
      </c>
      <c r="G2394" s="98" t="s">
        <v>4120</v>
      </c>
      <c r="H2394" s="98" t="s">
        <v>10933</v>
      </c>
      <c r="I2394" s="98" t="s">
        <v>6320</v>
      </c>
      <c r="J2394" s="99">
        <v>44973</v>
      </c>
      <c r="K2394" s="107">
        <v>2900000000</v>
      </c>
      <c r="L2394" s="98" t="s">
        <v>10934</v>
      </c>
      <c r="M2394" s="23">
        <v>720</v>
      </c>
      <c r="N2394" s="23">
        <v>1</v>
      </c>
      <c r="O2394" s="107">
        <v>5000000000</v>
      </c>
      <c r="P2394" s="23">
        <v>360</v>
      </c>
      <c r="Q2394" s="23">
        <v>2</v>
      </c>
      <c r="R2394" s="23">
        <v>2</v>
      </c>
      <c r="S2394" s="23">
        <v>6.81</v>
      </c>
      <c r="T2394" s="47">
        <v>3014.58327065</v>
      </c>
      <c r="U2394" s="98" t="s">
        <v>10935</v>
      </c>
      <c r="V2394" s="98" t="s">
        <v>3139</v>
      </c>
      <c r="W2394" s="69">
        <f t="shared" si="74"/>
        <v>5.3051697747626605</v>
      </c>
    </row>
    <row r="2395" spans="1:23">
      <c r="A2395">
        <f t="shared" si="75"/>
        <v>-61</v>
      </c>
      <c r="B2395" s="99">
        <v>44408</v>
      </c>
      <c r="C2395" s="23">
        <v>2</v>
      </c>
      <c r="D2395" s="23">
        <v>3</v>
      </c>
      <c r="E2395" s="98" t="s">
        <v>49</v>
      </c>
      <c r="F2395" s="98" t="s">
        <v>108</v>
      </c>
      <c r="G2395" s="98" t="s">
        <v>4120</v>
      </c>
      <c r="H2395" s="98" t="s">
        <v>12447</v>
      </c>
      <c r="I2395" s="98" t="s">
        <v>6452</v>
      </c>
      <c r="J2395" s="99">
        <v>44347</v>
      </c>
      <c r="K2395" s="107">
        <v>15000000</v>
      </c>
      <c r="L2395" s="98" t="s">
        <v>10936</v>
      </c>
      <c r="M2395" s="23">
        <v>360</v>
      </c>
      <c r="N2395" s="23">
        <v>1</v>
      </c>
      <c r="O2395" s="107">
        <v>142888042</v>
      </c>
      <c r="P2395" s="23">
        <v>365</v>
      </c>
      <c r="Q2395" s="23">
        <v>2</v>
      </c>
      <c r="R2395" s="23">
        <v>2</v>
      </c>
      <c r="S2395" s="23">
        <v>24.31</v>
      </c>
      <c r="T2395" s="47">
        <v>3.5082870000000002</v>
      </c>
      <c r="U2395" s="98" t="s">
        <v>10937</v>
      </c>
      <c r="V2395" s="98" t="s">
        <v>3139</v>
      </c>
      <c r="W2395" s="69">
        <f t="shared" si="74"/>
        <v>-6.6657420487767935E-4</v>
      </c>
    </row>
    <row r="2396" spans="1:23">
      <c r="A2396">
        <f t="shared" si="75"/>
        <v>-61</v>
      </c>
      <c r="B2396" s="99">
        <v>44408</v>
      </c>
      <c r="C2396" s="23">
        <v>3</v>
      </c>
      <c r="D2396" s="23">
        <v>3</v>
      </c>
      <c r="E2396" s="98" t="s">
        <v>49</v>
      </c>
      <c r="F2396" s="98" t="s">
        <v>53</v>
      </c>
      <c r="G2396" s="98" t="s">
        <v>4120</v>
      </c>
      <c r="H2396" s="98" t="s">
        <v>10933</v>
      </c>
      <c r="I2396" s="98" t="s">
        <v>6452</v>
      </c>
      <c r="J2396" s="99">
        <v>44347</v>
      </c>
      <c r="K2396" s="107">
        <v>15000000</v>
      </c>
      <c r="L2396" s="98" t="s">
        <v>12448</v>
      </c>
      <c r="M2396" s="23">
        <v>365</v>
      </c>
      <c r="N2396" s="23">
        <v>1</v>
      </c>
      <c r="O2396" s="107">
        <v>142888042</v>
      </c>
      <c r="P2396" s="23">
        <v>18</v>
      </c>
      <c r="Q2396" s="23">
        <v>2</v>
      </c>
      <c r="R2396" s="23">
        <v>2</v>
      </c>
      <c r="S2396" s="23">
        <v>18</v>
      </c>
      <c r="T2396" s="47">
        <v>1.0243599999999999</v>
      </c>
      <c r="U2396" s="98" t="s">
        <v>10938</v>
      </c>
      <c r="V2396" s="98" t="s">
        <v>3139</v>
      </c>
      <c r="W2396" s="69">
        <f t="shared" si="74"/>
        <v>-1.9462830506982457E-4</v>
      </c>
    </row>
    <row r="2397" spans="1:23">
      <c r="A2397">
        <f t="shared" si="75"/>
        <v>31</v>
      </c>
      <c r="B2397" s="99">
        <v>44408</v>
      </c>
      <c r="C2397" s="23">
        <v>1</v>
      </c>
      <c r="D2397" s="23">
        <v>3</v>
      </c>
      <c r="E2397" s="98" t="s">
        <v>49</v>
      </c>
      <c r="F2397" s="98" t="s">
        <v>108</v>
      </c>
      <c r="G2397" s="98" t="s">
        <v>4239</v>
      </c>
      <c r="H2397" s="98" t="s">
        <v>12449</v>
      </c>
      <c r="I2397" s="98" t="s">
        <v>6552</v>
      </c>
      <c r="J2397" s="99">
        <v>44439</v>
      </c>
      <c r="K2397" s="107">
        <v>32968901.190000001</v>
      </c>
      <c r="L2397" s="98" t="s">
        <v>50</v>
      </c>
      <c r="M2397" s="23">
        <v>30</v>
      </c>
      <c r="N2397" s="23">
        <v>9</v>
      </c>
      <c r="O2397" s="107">
        <v>32968901.190000001</v>
      </c>
      <c r="P2397" s="23">
        <v>30</v>
      </c>
      <c r="Q2397" s="23">
        <v>3</v>
      </c>
      <c r="R2397" s="23">
        <v>1</v>
      </c>
      <c r="S2397" s="23">
        <v>0</v>
      </c>
      <c r="T2397" s="47">
        <v>32.968901190000004</v>
      </c>
      <c r="U2397" s="98" t="s">
        <v>10852</v>
      </c>
      <c r="V2397" s="98" t="s">
        <v>3139</v>
      </c>
      <c r="W2397" s="69">
        <f t="shared" si="74"/>
        <v>3.183389070398389E-3</v>
      </c>
    </row>
    <row r="2398" spans="1:23">
      <c r="A2398">
        <f t="shared" si="75"/>
        <v>31</v>
      </c>
      <c r="B2398" s="99">
        <v>44408</v>
      </c>
      <c r="C2398" s="23">
        <v>1</v>
      </c>
      <c r="D2398" s="23">
        <v>3</v>
      </c>
      <c r="E2398" s="98" t="s">
        <v>49</v>
      </c>
      <c r="F2398" s="98" t="s">
        <v>108</v>
      </c>
      <c r="G2398" s="98" t="s">
        <v>4120</v>
      </c>
      <c r="H2398" s="98" t="s">
        <v>8023</v>
      </c>
      <c r="I2398" s="98" t="s">
        <v>6552</v>
      </c>
      <c r="J2398" s="99">
        <v>44439</v>
      </c>
      <c r="K2398" s="107">
        <v>117548</v>
      </c>
      <c r="L2398" s="98" t="s">
        <v>8024</v>
      </c>
      <c r="M2398" s="23">
        <v>30</v>
      </c>
      <c r="N2398" s="23">
        <v>1</v>
      </c>
      <c r="O2398" s="107">
        <v>117548</v>
      </c>
      <c r="P2398" s="23">
        <v>30</v>
      </c>
      <c r="Q2398" s="23">
        <v>1</v>
      </c>
      <c r="R2398" s="23">
        <v>2</v>
      </c>
      <c r="S2398" s="23">
        <v>2.14</v>
      </c>
      <c r="T2398" s="47">
        <v>0.117548</v>
      </c>
      <c r="U2398" s="98" t="s">
        <v>4113</v>
      </c>
      <c r="V2398" s="98" t="s">
        <v>3139</v>
      </c>
      <c r="W2398" s="69">
        <f t="shared" si="74"/>
        <v>1.1350121021342714E-5</v>
      </c>
    </row>
    <row r="2399" spans="1:23">
      <c r="A2399">
        <f t="shared" si="75"/>
        <v>215</v>
      </c>
      <c r="B2399" s="99">
        <v>44408</v>
      </c>
      <c r="C2399" s="23">
        <v>1</v>
      </c>
      <c r="D2399" s="23">
        <v>1</v>
      </c>
      <c r="E2399" s="98" t="s">
        <v>49</v>
      </c>
      <c r="F2399" s="98" t="s">
        <v>207</v>
      </c>
      <c r="G2399" s="98" t="s">
        <v>4120</v>
      </c>
      <c r="H2399" s="98" t="s">
        <v>1340</v>
      </c>
      <c r="I2399" s="98" t="s">
        <v>6317</v>
      </c>
      <c r="J2399" s="99">
        <v>44623</v>
      </c>
      <c r="K2399" s="107">
        <v>100000000</v>
      </c>
      <c r="L2399" s="98" t="s">
        <v>4637</v>
      </c>
      <c r="M2399" s="23">
        <v>82</v>
      </c>
      <c r="N2399" s="23">
        <v>9</v>
      </c>
      <c r="O2399" s="107">
        <v>120000000</v>
      </c>
      <c r="P2399" s="23">
        <v>30</v>
      </c>
      <c r="Q2399" s="23">
        <v>2</v>
      </c>
      <c r="R2399" s="23">
        <v>2</v>
      </c>
      <c r="S2399" s="23">
        <v>8.34</v>
      </c>
      <c r="T2399" s="47">
        <v>33.485810999999998</v>
      </c>
      <c r="U2399" s="98" t="s">
        <v>1341</v>
      </c>
      <c r="V2399" s="98" t="s">
        <v>3139</v>
      </c>
      <c r="W2399" s="69">
        <f t="shared" si="74"/>
        <v>2.242450347799689E-2</v>
      </c>
    </row>
    <row r="2400" spans="1:23">
      <c r="A2400">
        <f t="shared" si="75"/>
        <v>35</v>
      </c>
      <c r="B2400" s="99">
        <v>44408</v>
      </c>
      <c r="C2400" s="23">
        <v>1</v>
      </c>
      <c r="D2400" s="23">
        <v>3</v>
      </c>
      <c r="E2400" s="98" t="s">
        <v>49</v>
      </c>
      <c r="F2400" s="98" t="s">
        <v>1343</v>
      </c>
      <c r="G2400" s="98" t="s">
        <v>4134</v>
      </c>
      <c r="H2400" s="98" t="s">
        <v>1344</v>
      </c>
      <c r="I2400" s="98" t="s">
        <v>10480</v>
      </c>
      <c r="J2400" s="99">
        <v>44443</v>
      </c>
      <c r="K2400" s="107">
        <v>200000000</v>
      </c>
      <c r="L2400" s="98" t="s">
        <v>1345</v>
      </c>
      <c r="M2400" s="23">
        <v>24</v>
      </c>
      <c r="N2400" s="23">
        <v>9</v>
      </c>
      <c r="O2400" s="107">
        <v>96616603</v>
      </c>
      <c r="P2400" s="23">
        <v>30</v>
      </c>
      <c r="Q2400" s="23">
        <v>1</v>
      </c>
      <c r="R2400" s="23">
        <v>2</v>
      </c>
      <c r="S2400" s="23">
        <v>8.9499999999999993</v>
      </c>
      <c r="T2400" s="47">
        <v>18.531262999999999</v>
      </c>
      <c r="U2400" s="98" t="s">
        <v>85</v>
      </c>
      <c r="V2400" s="98" t="s">
        <v>3139</v>
      </c>
      <c r="W2400" s="69">
        <f t="shared" si="74"/>
        <v>2.0202104728367833E-3</v>
      </c>
    </row>
    <row r="2401" spans="1:23">
      <c r="A2401">
        <f t="shared" si="75"/>
        <v>509</v>
      </c>
      <c r="B2401" s="99">
        <v>44408</v>
      </c>
      <c r="C2401" s="23">
        <v>2</v>
      </c>
      <c r="D2401" s="23">
        <v>3</v>
      </c>
      <c r="E2401" s="98" t="s">
        <v>49</v>
      </c>
      <c r="F2401" s="98" t="s">
        <v>53</v>
      </c>
      <c r="G2401" s="98" t="s">
        <v>4120</v>
      </c>
      <c r="H2401" s="98" t="s">
        <v>8025</v>
      </c>
      <c r="I2401" s="98" t="s">
        <v>9965</v>
      </c>
      <c r="J2401" s="99">
        <v>44917</v>
      </c>
      <c r="K2401" s="107">
        <v>100000000</v>
      </c>
      <c r="L2401" s="98" t="s">
        <v>8026</v>
      </c>
      <c r="M2401" s="23">
        <v>24</v>
      </c>
      <c r="N2401" s="23">
        <v>9</v>
      </c>
      <c r="O2401" s="107">
        <v>100000000</v>
      </c>
      <c r="P2401" s="23">
        <v>24</v>
      </c>
      <c r="Q2401" s="23">
        <v>2</v>
      </c>
      <c r="R2401" s="23">
        <v>2</v>
      </c>
      <c r="S2401" s="23">
        <v>6.82</v>
      </c>
      <c r="T2401" s="47">
        <v>76.091389519999993</v>
      </c>
      <c r="U2401" s="98" t="s">
        <v>85</v>
      </c>
      <c r="V2401" s="98" t="s">
        <v>3139</v>
      </c>
      <c r="W2401" s="69">
        <f t="shared" si="74"/>
        <v>0.12063597854457024</v>
      </c>
    </row>
    <row r="2402" spans="1:23">
      <c r="A2402">
        <f t="shared" si="75"/>
        <v>295</v>
      </c>
      <c r="B2402" s="99">
        <v>44408</v>
      </c>
      <c r="C2402" s="23">
        <v>1</v>
      </c>
      <c r="D2402" s="23">
        <v>4</v>
      </c>
      <c r="E2402" s="98" t="s">
        <v>49</v>
      </c>
      <c r="F2402" s="98" t="s">
        <v>371</v>
      </c>
      <c r="G2402" s="98" t="s">
        <v>4273</v>
      </c>
      <c r="H2402" s="98" t="s">
        <v>1346</v>
      </c>
      <c r="I2402" s="98" t="s">
        <v>10481</v>
      </c>
      <c r="J2402" s="99">
        <v>44703</v>
      </c>
      <c r="K2402" s="107">
        <v>117222750</v>
      </c>
      <c r="L2402" s="98" t="s">
        <v>1348</v>
      </c>
      <c r="M2402" s="23">
        <v>1800</v>
      </c>
      <c r="N2402" s="23">
        <v>1</v>
      </c>
      <c r="O2402" s="107">
        <v>152389575</v>
      </c>
      <c r="P2402" s="23">
        <v>30</v>
      </c>
      <c r="Q2402" s="23">
        <v>1</v>
      </c>
      <c r="R2402" s="23">
        <v>2</v>
      </c>
      <c r="S2402" s="23">
        <v>4.09</v>
      </c>
      <c r="T2402" s="47">
        <v>19.538751000000001</v>
      </c>
      <c r="U2402" s="98" t="s">
        <v>1347</v>
      </c>
      <c r="V2402" s="98" t="s">
        <v>3139</v>
      </c>
      <c r="W2402" s="69">
        <f t="shared" si="74"/>
        <v>1.7953220645755389E-2</v>
      </c>
    </row>
    <row r="2403" spans="1:23">
      <c r="A2403">
        <f t="shared" si="75"/>
        <v>1055</v>
      </c>
      <c r="B2403" s="99">
        <v>44408</v>
      </c>
      <c r="C2403" s="23">
        <v>2</v>
      </c>
      <c r="D2403" s="23">
        <v>4</v>
      </c>
      <c r="E2403" s="98" t="s">
        <v>49</v>
      </c>
      <c r="F2403" s="98" t="s">
        <v>371</v>
      </c>
      <c r="G2403" s="98" t="s">
        <v>4273</v>
      </c>
      <c r="H2403" s="98" t="s">
        <v>1346</v>
      </c>
      <c r="I2403" s="98" t="s">
        <v>10112</v>
      </c>
      <c r="J2403" s="99">
        <v>45463</v>
      </c>
      <c r="K2403" s="107">
        <v>200000000</v>
      </c>
      <c r="L2403" s="98" t="s">
        <v>1349</v>
      </c>
      <c r="M2403" s="23">
        <v>1800</v>
      </c>
      <c r="N2403" s="23">
        <v>1</v>
      </c>
      <c r="O2403" s="107">
        <v>260000000</v>
      </c>
      <c r="P2403" s="23">
        <v>30</v>
      </c>
      <c r="Q2403" s="23">
        <v>1</v>
      </c>
      <c r="R2403" s="23">
        <v>2</v>
      </c>
      <c r="S2403" s="23">
        <v>2.4900000000000002</v>
      </c>
      <c r="T2403" s="47">
        <v>116.666678</v>
      </c>
      <c r="U2403" s="98" t="s">
        <v>1347</v>
      </c>
      <c r="V2403" s="98" t="s">
        <v>3139</v>
      </c>
      <c r="W2403" s="69">
        <f t="shared" si="74"/>
        <v>0.38337416719078454</v>
      </c>
    </row>
    <row r="2404" spans="1:23">
      <c r="A2404">
        <f t="shared" si="75"/>
        <v>22</v>
      </c>
      <c r="B2404" s="99">
        <v>44408</v>
      </c>
      <c r="C2404" s="23">
        <v>1</v>
      </c>
      <c r="D2404" s="23">
        <v>6</v>
      </c>
      <c r="E2404" s="98" t="s">
        <v>49</v>
      </c>
      <c r="F2404" s="98" t="s">
        <v>94</v>
      </c>
      <c r="G2404" s="98" t="s">
        <v>4120</v>
      </c>
      <c r="H2404" s="98" t="s">
        <v>1350</v>
      </c>
      <c r="I2404" s="98" t="s">
        <v>10482</v>
      </c>
      <c r="J2404" s="99">
        <v>44430</v>
      </c>
      <c r="K2404" s="107">
        <v>52200000</v>
      </c>
      <c r="L2404" s="98" t="s">
        <v>1351</v>
      </c>
      <c r="M2404" s="23">
        <v>750</v>
      </c>
      <c r="N2404" s="23">
        <v>1</v>
      </c>
      <c r="O2404" s="107">
        <v>52200000</v>
      </c>
      <c r="P2404" s="23">
        <v>30</v>
      </c>
      <c r="Q2404" s="23">
        <v>2</v>
      </c>
      <c r="R2404" s="23">
        <v>2</v>
      </c>
      <c r="S2404" s="23">
        <v>9</v>
      </c>
      <c r="T2404" s="47">
        <v>0.37409900000000001</v>
      </c>
      <c r="U2404" s="98" t="s">
        <v>111</v>
      </c>
      <c r="V2404" s="98" t="s">
        <v>3139</v>
      </c>
      <c r="W2404" s="69">
        <f t="shared" si="74"/>
        <v>2.5634968152253061E-5</v>
      </c>
    </row>
    <row r="2405" spans="1:23">
      <c r="A2405">
        <f t="shared" si="75"/>
        <v>58</v>
      </c>
      <c r="B2405" s="99">
        <v>44408</v>
      </c>
      <c r="C2405" s="23">
        <v>2</v>
      </c>
      <c r="D2405" s="23">
        <v>6</v>
      </c>
      <c r="E2405" s="98" t="s">
        <v>49</v>
      </c>
      <c r="F2405" s="98" t="s">
        <v>94</v>
      </c>
      <c r="G2405" s="98" t="s">
        <v>4120</v>
      </c>
      <c r="H2405" s="98" t="s">
        <v>1350</v>
      </c>
      <c r="I2405" s="98" t="s">
        <v>10483</v>
      </c>
      <c r="J2405" s="99">
        <v>44466</v>
      </c>
      <c r="K2405" s="107">
        <v>57000000</v>
      </c>
      <c r="L2405" s="98" t="s">
        <v>1352</v>
      </c>
      <c r="M2405" s="23">
        <v>720</v>
      </c>
      <c r="N2405" s="23">
        <v>1</v>
      </c>
      <c r="O2405" s="107">
        <v>57000000</v>
      </c>
      <c r="P2405" s="23">
        <v>30</v>
      </c>
      <c r="Q2405" s="23">
        <v>2</v>
      </c>
      <c r="R2405" s="23">
        <v>2</v>
      </c>
      <c r="S2405" s="23">
        <v>9</v>
      </c>
      <c r="T2405" s="47">
        <v>1.011312</v>
      </c>
      <c r="U2405" s="98" t="s">
        <v>111</v>
      </c>
      <c r="V2405" s="98" t="s">
        <v>3139</v>
      </c>
      <c r="W2405" s="69">
        <f t="shared" si="74"/>
        <v>1.8269922629808228E-4</v>
      </c>
    </row>
    <row r="2406" spans="1:23">
      <c r="A2406">
        <f t="shared" si="75"/>
        <v>180</v>
      </c>
      <c r="B2406" s="99">
        <v>44408</v>
      </c>
      <c r="C2406" s="23">
        <v>3</v>
      </c>
      <c r="D2406" s="23">
        <v>6</v>
      </c>
      <c r="E2406" s="98" t="s">
        <v>49</v>
      </c>
      <c r="F2406" s="98" t="s">
        <v>94</v>
      </c>
      <c r="G2406" s="98" t="s">
        <v>4120</v>
      </c>
      <c r="H2406" s="98" t="s">
        <v>1350</v>
      </c>
      <c r="I2406" s="98" t="s">
        <v>10484</v>
      </c>
      <c r="J2406" s="99">
        <v>44588</v>
      </c>
      <c r="K2406" s="107">
        <v>39000000</v>
      </c>
      <c r="L2406" s="98" t="s">
        <v>1353</v>
      </c>
      <c r="M2406" s="23">
        <v>900</v>
      </c>
      <c r="N2406" s="23">
        <v>1</v>
      </c>
      <c r="O2406" s="107">
        <v>39000000</v>
      </c>
      <c r="P2406" s="23">
        <v>30</v>
      </c>
      <c r="Q2406" s="23">
        <v>2</v>
      </c>
      <c r="R2406" s="23">
        <v>2</v>
      </c>
      <c r="S2406" s="23">
        <v>9</v>
      </c>
      <c r="T2406" s="47">
        <v>1.316011</v>
      </c>
      <c r="U2406" s="98" t="s">
        <v>111</v>
      </c>
      <c r="V2406" s="98" t="s">
        <v>3139</v>
      </c>
      <c r="W2406" s="69">
        <f t="shared" si="74"/>
        <v>7.378287581559775E-4</v>
      </c>
    </row>
    <row r="2407" spans="1:23">
      <c r="A2407">
        <f t="shared" si="75"/>
        <v>187</v>
      </c>
      <c r="B2407" s="99">
        <v>44408</v>
      </c>
      <c r="C2407" s="23">
        <v>4</v>
      </c>
      <c r="D2407" s="23">
        <v>6</v>
      </c>
      <c r="E2407" s="98" t="s">
        <v>49</v>
      </c>
      <c r="F2407" s="98" t="s">
        <v>94</v>
      </c>
      <c r="G2407" s="98" t="s">
        <v>4120</v>
      </c>
      <c r="H2407" s="98" t="s">
        <v>1350</v>
      </c>
      <c r="I2407" s="98" t="s">
        <v>10485</v>
      </c>
      <c r="J2407" s="99">
        <v>44595</v>
      </c>
      <c r="K2407" s="107">
        <v>23823447</v>
      </c>
      <c r="L2407" s="98" t="s">
        <v>1354</v>
      </c>
      <c r="M2407" s="23">
        <v>3600</v>
      </c>
      <c r="N2407" s="23">
        <v>1</v>
      </c>
      <c r="O2407" s="107">
        <v>23823447</v>
      </c>
      <c r="P2407" s="23">
        <v>30</v>
      </c>
      <c r="Q2407" s="23">
        <v>2</v>
      </c>
      <c r="R2407" s="23">
        <v>2</v>
      </c>
      <c r="S2407" s="23">
        <v>9</v>
      </c>
      <c r="T2407" s="47">
        <v>2.0701269999999998</v>
      </c>
      <c r="U2407" s="98" t="s">
        <v>111</v>
      </c>
      <c r="V2407" s="98" t="s">
        <v>3139</v>
      </c>
      <c r="W2407" s="69">
        <f t="shared" si="74"/>
        <v>1.2057635481169768E-3</v>
      </c>
    </row>
    <row r="2408" spans="1:23">
      <c r="A2408">
        <f t="shared" si="75"/>
        <v>207</v>
      </c>
      <c r="B2408" s="99">
        <v>44408</v>
      </c>
      <c r="C2408" s="23">
        <v>5</v>
      </c>
      <c r="D2408" s="23">
        <v>6</v>
      </c>
      <c r="E2408" s="98" t="s">
        <v>49</v>
      </c>
      <c r="F2408" s="98" t="s">
        <v>94</v>
      </c>
      <c r="G2408" s="98" t="s">
        <v>4120</v>
      </c>
      <c r="H2408" s="98" t="s">
        <v>1350</v>
      </c>
      <c r="I2408" s="98" t="s">
        <v>10486</v>
      </c>
      <c r="J2408" s="99">
        <v>44615</v>
      </c>
      <c r="K2408" s="107">
        <v>39000000</v>
      </c>
      <c r="L2408" s="98" t="s">
        <v>1355</v>
      </c>
      <c r="M2408" s="23">
        <v>2610</v>
      </c>
      <c r="N2408" s="23">
        <v>1</v>
      </c>
      <c r="O2408" s="107">
        <v>39000000</v>
      </c>
      <c r="P2408" s="23">
        <v>30</v>
      </c>
      <c r="Q2408" s="23">
        <v>2</v>
      </c>
      <c r="R2408" s="23">
        <v>2</v>
      </c>
      <c r="S2408" s="23">
        <v>9</v>
      </c>
      <c r="T2408" s="47">
        <v>1.445918</v>
      </c>
      <c r="U2408" s="98" t="s">
        <v>111</v>
      </c>
      <c r="V2408" s="98" t="s">
        <v>3139</v>
      </c>
      <c r="W2408" s="69">
        <f t="shared" si="74"/>
        <v>9.3226110168203832E-4</v>
      </c>
    </row>
    <row r="2409" spans="1:23">
      <c r="A2409">
        <f t="shared" si="75"/>
        <v>318</v>
      </c>
      <c r="B2409" s="99">
        <v>44408</v>
      </c>
      <c r="C2409" s="23">
        <v>6</v>
      </c>
      <c r="D2409" s="23">
        <v>6</v>
      </c>
      <c r="E2409" s="98" t="s">
        <v>49</v>
      </c>
      <c r="F2409" s="98" t="s">
        <v>94</v>
      </c>
      <c r="G2409" s="98" t="s">
        <v>4120</v>
      </c>
      <c r="H2409" s="98" t="s">
        <v>1350</v>
      </c>
      <c r="I2409" s="98" t="s">
        <v>10487</v>
      </c>
      <c r="J2409" s="99">
        <v>44726</v>
      </c>
      <c r="K2409" s="107">
        <v>30000000</v>
      </c>
      <c r="L2409" s="98" t="s">
        <v>1356</v>
      </c>
      <c r="M2409" s="23">
        <v>3600</v>
      </c>
      <c r="N2409" s="23">
        <v>1</v>
      </c>
      <c r="O2409" s="107">
        <v>30000000</v>
      </c>
      <c r="P2409" s="23">
        <v>30</v>
      </c>
      <c r="Q2409" s="23">
        <v>2</v>
      </c>
      <c r="R2409" s="23">
        <v>2</v>
      </c>
      <c r="S2409" s="23">
        <v>9</v>
      </c>
      <c r="T2409" s="47">
        <v>3.9615450000000001</v>
      </c>
      <c r="U2409" s="98" t="s">
        <v>111</v>
      </c>
      <c r="V2409" s="98" t="s">
        <v>3139</v>
      </c>
      <c r="W2409" s="69">
        <f t="shared" si="74"/>
        <v>3.9238759369447564E-3</v>
      </c>
    </row>
    <row r="2410" spans="1:23">
      <c r="A2410">
        <f t="shared" si="75"/>
        <v>318</v>
      </c>
      <c r="B2410" s="99">
        <v>44408</v>
      </c>
      <c r="C2410" s="23">
        <v>7</v>
      </c>
      <c r="D2410" s="23">
        <v>6</v>
      </c>
      <c r="E2410" s="98" t="s">
        <v>49</v>
      </c>
      <c r="F2410" s="98" t="s">
        <v>94</v>
      </c>
      <c r="G2410" s="98" t="s">
        <v>4120</v>
      </c>
      <c r="H2410" s="98" t="s">
        <v>1350</v>
      </c>
      <c r="I2410" s="98" t="s">
        <v>10487</v>
      </c>
      <c r="J2410" s="99">
        <v>44726</v>
      </c>
      <c r="K2410" s="107">
        <v>65000000</v>
      </c>
      <c r="L2410" s="98" t="s">
        <v>1357</v>
      </c>
      <c r="M2410" s="23">
        <v>690</v>
      </c>
      <c r="N2410" s="23">
        <v>1</v>
      </c>
      <c r="O2410" s="107">
        <v>65000000</v>
      </c>
      <c r="P2410" s="23">
        <v>30</v>
      </c>
      <c r="Q2410" s="23">
        <v>2</v>
      </c>
      <c r="R2410" s="23">
        <v>2</v>
      </c>
      <c r="S2410" s="23">
        <v>9</v>
      </c>
      <c r="T2410" s="47">
        <v>5.8371919999999999</v>
      </c>
      <c r="U2410" s="98" t="s">
        <v>111</v>
      </c>
      <c r="V2410" s="98" t="s">
        <v>3139</v>
      </c>
      <c r="W2410" s="69">
        <f t="shared" si="74"/>
        <v>5.7816880101390833E-3</v>
      </c>
    </row>
    <row r="2411" spans="1:23">
      <c r="A2411">
        <f t="shared" si="75"/>
        <v>340</v>
      </c>
      <c r="B2411" s="99">
        <v>44408</v>
      </c>
      <c r="C2411" s="23">
        <v>8</v>
      </c>
      <c r="D2411" s="23">
        <v>6</v>
      </c>
      <c r="E2411" s="98" t="s">
        <v>49</v>
      </c>
      <c r="F2411" s="98" t="s">
        <v>94</v>
      </c>
      <c r="G2411" s="98" t="s">
        <v>4120</v>
      </c>
      <c r="H2411" s="98" t="s">
        <v>1350</v>
      </c>
      <c r="I2411" s="98" t="s">
        <v>6525</v>
      </c>
      <c r="J2411" s="99">
        <v>44748</v>
      </c>
      <c r="K2411" s="107">
        <v>141000000</v>
      </c>
      <c r="L2411" s="98" t="s">
        <v>1358</v>
      </c>
      <c r="M2411" s="23">
        <v>630</v>
      </c>
      <c r="N2411" s="23">
        <v>1</v>
      </c>
      <c r="O2411" s="107">
        <v>141000000</v>
      </c>
      <c r="P2411" s="23">
        <v>30</v>
      </c>
      <c r="Q2411" s="23">
        <v>2</v>
      </c>
      <c r="R2411" s="23">
        <v>2</v>
      </c>
      <c r="S2411" s="23">
        <v>9</v>
      </c>
      <c r="T2411" s="47">
        <v>4.0811190000000002</v>
      </c>
      <c r="U2411" s="98" t="s">
        <v>111</v>
      </c>
      <c r="V2411" s="98" t="s">
        <v>3139</v>
      </c>
      <c r="W2411" s="69">
        <f t="shared" si="74"/>
        <v>4.3219698165445084E-3</v>
      </c>
    </row>
    <row r="2412" spans="1:23">
      <c r="A2412">
        <f t="shared" si="75"/>
        <v>366</v>
      </c>
      <c r="B2412" s="99">
        <v>44408</v>
      </c>
      <c r="C2412" s="23">
        <v>9</v>
      </c>
      <c r="D2412" s="23">
        <v>6</v>
      </c>
      <c r="E2412" s="98" t="s">
        <v>49</v>
      </c>
      <c r="F2412" s="98" t="s">
        <v>94</v>
      </c>
      <c r="G2412" s="98" t="s">
        <v>4120</v>
      </c>
      <c r="H2412" s="98" t="s">
        <v>1350</v>
      </c>
      <c r="I2412" s="98" t="s">
        <v>10488</v>
      </c>
      <c r="J2412" s="99">
        <v>44774</v>
      </c>
      <c r="K2412" s="107">
        <v>25000000</v>
      </c>
      <c r="L2412" s="98" t="s">
        <v>1359</v>
      </c>
      <c r="M2412" s="23">
        <v>3600</v>
      </c>
      <c r="N2412" s="23">
        <v>1</v>
      </c>
      <c r="O2412" s="107">
        <v>25000000</v>
      </c>
      <c r="P2412" s="23">
        <v>30</v>
      </c>
      <c r="Q2412" s="23">
        <v>2</v>
      </c>
      <c r="R2412" s="23">
        <v>2</v>
      </c>
      <c r="S2412" s="23">
        <v>9</v>
      </c>
      <c r="T2412" s="47">
        <v>4.0005369999999996</v>
      </c>
      <c r="U2412" s="98" t="s">
        <v>111</v>
      </c>
      <c r="V2412" s="98" t="s">
        <v>3139</v>
      </c>
      <c r="W2412" s="69">
        <f t="shared" si="74"/>
        <v>4.560609955557347E-3</v>
      </c>
    </row>
    <row r="2413" spans="1:23">
      <c r="A2413">
        <f t="shared" si="75"/>
        <v>366</v>
      </c>
      <c r="B2413" s="99">
        <v>44408</v>
      </c>
      <c r="C2413" s="23">
        <v>10</v>
      </c>
      <c r="D2413" s="23">
        <v>6</v>
      </c>
      <c r="E2413" s="98" t="s">
        <v>49</v>
      </c>
      <c r="F2413" s="98" t="s">
        <v>94</v>
      </c>
      <c r="G2413" s="98" t="s">
        <v>4120</v>
      </c>
      <c r="H2413" s="98" t="s">
        <v>1350</v>
      </c>
      <c r="I2413" s="98" t="s">
        <v>10488</v>
      </c>
      <c r="J2413" s="99">
        <v>44774</v>
      </c>
      <c r="K2413" s="107">
        <v>166281900</v>
      </c>
      <c r="L2413" s="98" t="s">
        <v>1360</v>
      </c>
      <c r="M2413" s="23">
        <v>750</v>
      </c>
      <c r="N2413" s="23">
        <v>1</v>
      </c>
      <c r="O2413" s="107">
        <v>166281900</v>
      </c>
      <c r="P2413" s="23">
        <v>30</v>
      </c>
      <c r="Q2413" s="23">
        <v>2</v>
      </c>
      <c r="R2413" s="23">
        <v>2</v>
      </c>
      <c r="S2413" s="23">
        <v>9</v>
      </c>
      <c r="T2413" s="47">
        <v>1.8808320000000001</v>
      </c>
      <c r="U2413" s="98" t="s">
        <v>111</v>
      </c>
      <c r="V2413" s="98" t="s">
        <v>3139</v>
      </c>
      <c r="W2413" s="69">
        <f t="shared" si="74"/>
        <v>2.1441474341896694E-3</v>
      </c>
    </row>
    <row r="2414" spans="1:23">
      <c r="A2414">
        <f t="shared" si="75"/>
        <v>367</v>
      </c>
      <c r="B2414" s="99">
        <v>44408</v>
      </c>
      <c r="C2414" s="23">
        <v>11</v>
      </c>
      <c r="D2414" s="23">
        <v>6</v>
      </c>
      <c r="E2414" s="98" t="s">
        <v>49</v>
      </c>
      <c r="F2414" s="98" t="s">
        <v>94</v>
      </c>
      <c r="G2414" s="98" t="s">
        <v>4120</v>
      </c>
      <c r="H2414" s="98" t="s">
        <v>1350</v>
      </c>
      <c r="I2414" s="98" t="s">
        <v>10489</v>
      </c>
      <c r="J2414" s="99">
        <v>44775</v>
      </c>
      <c r="K2414" s="107">
        <v>55961600</v>
      </c>
      <c r="L2414" s="98" t="s">
        <v>1361</v>
      </c>
      <c r="M2414" s="23">
        <v>990</v>
      </c>
      <c r="N2414" s="23">
        <v>1</v>
      </c>
      <c r="O2414" s="107">
        <v>55961600</v>
      </c>
      <c r="P2414" s="23">
        <v>30</v>
      </c>
      <c r="Q2414" s="23">
        <v>2</v>
      </c>
      <c r="R2414" s="23">
        <v>2</v>
      </c>
      <c r="S2414" s="23">
        <v>9</v>
      </c>
      <c r="T2414" s="47">
        <v>3.7857470000000002</v>
      </c>
      <c r="U2414" s="98" t="s">
        <v>111</v>
      </c>
      <c r="V2414" s="98" t="s">
        <v>3139</v>
      </c>
      <c r="W2414" s="69">
        <f t="shared" si="74"/>
        <v>4.3275411402205321E-3</v>
      </c>
    </row>
    <row r="2415" spans="1:23">
      <c r="A2415">
        <f t="shared" si="75"/>
        <v>373</v>
      </c>
      <c r="B2415" s="99">
        <v>44408</v>
      </c>
      <c r="C2415" s="23">
        <v>12</v>
      </c>
      <c r="D2415" s="23">
        <v>6</v>
      </c>
      <c r="E2415" s="98" t="s">
        <v>49</v>
      </c>
      <c r="F2415" s="98" t="s">
        <v>94</v>
      </c>
      <c r="G2415" s="98" t="s">
        <v>4120</v>
      </c>
      <c r="H2415" s="98" t="s">
        <v>1350</v>
      </c>
      <c r="I2415" s="98" t="s">
        <v>10490</v>
      </c>
      <c r="J2415" s="99">
        <v>44781</v>
      </c>
      <c r="K2415" s="107">
        <v>144572650</v>
      </c>
      <c r="L2415" s="98" t="s">
        <v>1362</v>
      </c>
      <c r="M2415" s="23">
        <v>750</v>
      </c>
      <c r="N2415" s="23">
        <v>1</v>
      </c>
      <c r="O2415" s="107">
        <v>144572650</v>
      </c>
      <c r="P2415" s="23">
        <v>30</v>
      </c>
      <c r="Q2415" s="23">
        <v>2</v>
      </c>
      <c r="R2415" s="23">
        <v>2</v>
      </c>
      <c r="S2415" s="23">
        <v>9</v>
      </c>
      <c r="T2415" s="47">
        <v>10.533521</v>
      </c>
      <c r="U2415" s="98" t="s">
        <v>111</v>
      </c>
      <c r="V2415" s="98" t="s">
        <v>3139</v>
      </c>
      <c r="W2415" s="69">
        <f t="shared" si="74"/>
        <v>1.2237873264897932E-2</v>
      </c>
    </row>
    <row r="2416" spans="1:23">
      <c r="A2416">
        <f t="shared" si="75"/>
        <v>483</v>
      </c>
      <c r="B2416" s="99">
        <v>44408</v>
      </c>
      <c r="C2416" s="23">
        <v>13</v>
      </c>
      <c r="D2416" s="23">
        <v>6</v>
      </c>
      <c r="E2416" s="98" t="s">
        <v>49</v>
      </c>
      <c r="F2416" s="98" t="s">
        <v>94</v>
      </c>
      <c r="G2416" s="98" t="s">
        <v>4120</v>
      </c>
      <c r="H2416" s="98" t="s">
        <v>1350</v>
      </c>
      <c r="I2416" s="98" t="s">
        <v>9988</v>
      </c>
      <c r="J2416" s="99">
        <v>44891</v>
      </c>
      <c r="K2416" s="107">
        <v>28000000</v>
      </c>
      <c r="L2416" s="98" t="s">
        <v>1363</v>
      </c>
      <c r="M2416" s="23">
        <v>3600</v>
      </c>
      <c r="N2416" s="23">
        <v>1</v>
      </c>
      <c r="O2416" s="107">
        <v>28000000</v>
      </c>
      <c r="P2416" s="23">
        <v>30</v>
      </c>
      <c r="Q2416" s="23">
        <v>2</v>
      </c>
      <c r="R2416" s="23">
        <v>2</v>
      </c>
      <c r="S2416" s="23">
        <v>9</v>
      </c>
      <c r="T2416" s="47">
        <v>5.268364</v>
      </c>
      <c r="U2416" s="98" t="s">
        <v>111</v>
      </c>
      <c r="V2416" s="98" t="s">
        <v>3139</v>
      </c>
      <c r="W2416" s="69">
        <f t="shared" si="74"/>
        <v>7.9258611223490157E-3</v>
      </c>
    </row>
    <row r="2417" spans="1:23">
      <c r="A2417">
        <f t="shared" si="75"/>
        <v>659</v>
      </c>
      <c r="B2417" s="99">
        <v>44408</v>
      </c>
      <c r="C2417" s="23">
        <v>14</v>
      </c>
      <c r="D2417" s="23">
        <v>6</v>
      </c>
      <c r="E2417" s="98" t="s">
        <v>49</v>
      </c>
      <c r="F2417" s="98" t="s">
        <v>94</v>
      </c>
      <c r="G2417" s="98" t="s">
        <v>4120</v>
      </c>
      <c r="H2417" s="98" t="s">
        <v>1350</v>
      </c>
      <c r="I2417" s="98" t="s">
        <v>10491</v>
      </c>
      <c r="J2417" s="99">
        <v>45067</v>
      </c>
      <c r="K2417" s="107">
        <v>25000000</v>
      </c>
      <c r="L2417" s="98" t="s">
        <v>1364</v>
      </c>
      <c r="M2417" s="23">
        <v>3600</v>
      </c>
      <c r="N2417" s="23">
        <v>1</v>
      </c>
      <c r="O2417" s="107">
        <v>25000000</v>
      </c>
      <c r="P2417" s="23">
        <v>30</v>
      </c>
      <c r="Q2417" s="23">
        <v>2</v>
      </c>
      <c r="R2417" s="23">
        <v>2</v>
      </c>
      <c r="S2417" s="23">
        <v>8.1999999999999993</v>
      </c>
      <c r="T2417" s="47">
        <v>6.1799670000000004</v>
      </c>
      <c r="U2417" s="98" t="s">
        <v>111</v>
      </c>
      <c r="V2417" s="98" t="s">
        <v>3139</v>
      </c>
      <c r="W2417" s="69">
        <f t="shared" si="74"/>
        <v>1.2685135912318842E-2</v>
      </c>
    </row>
    <row r="2418" spans="1:23">
      <c r="A2418">
        <f t="shared" si="75"/>
        <v>820</v>
      </c>
      <c r="B2418" s="99">
        <v>44408</v>
      </c>
      <c r="C2418" s="23">
        <v>15</v>
      </c>
      <c r="D2418" s="23">
        <v>6</v>
      </c>
      <c r="E2418" s="98" t="s">
        <v>49</v>
      </c>
      <c r="F2418" s="98" t="s">
        <v>94</v>
      </c>
      <c r="G2418" s="98" t="s">
        <v>4120</v>
      </c>
      <c r="H2418" s="98" t="s">
        <v>1350</v>
      </c>
      <c r="I2418" s="98" t="s">
        <v>6725</v>
      </c>
      <c r="J2418" s="99">
        <v>45228</v>
      </c>
      <c r="K2418" s="107">
        <v>70000000</v>
      </c>
      <c r="L2418" s="98" t="s">
        <v>1365</v>
      </c>
      <c r="M2418" s="23">
        <v>1200</v>
      </c>
      <c r="N2418" s="23">
        <v>1</v>
      </c>
      <c r="O2418" s="107">
        <v>70000000</v>
      </c>
      <c r="P2418" s="23">
        <v>30</v>
      </c>
      <c r="Q2418" s="23">
        <v>2</v>
      </c>
      <c r="R2418" s="23">
        <v>2</v>
      </c>
      <c r="S2418" s="23">
        <v>8.1999999999999993</v>
      </c>
      <c r="T2418" s="47">
        <v>11.922207</v>
      </c>
      <c r="U2418" s="98" t="s">
        <v>111</v>
      </c>
      <c r="V2418" s="98" t="s">
        <v>3139</v>
      </c>
      <c r="W2418" s="69">
        <f t="shared" si="74"/>
        <v>3.0450474501845064E-2</v>
      </c>
    </row>
    <row r="2419" spans="1:23">
      <c r="A2419">
        <f t="shared" si="75"/>
        <v>872</v>
      </c>
      <c r="B2419" s="99">
        <v>44408</v>
      </c>
      <c r="C2419" s="23">
        <v>16</v>
      </c>
      <c r="D2419" s="23">
        <v>6</v>
      </c>
      <c r="E2419" s="98" t="s">
        <v>49</v>
      </c>
      <c r="F2419" s="98" t="s">
        <v>94</v>
      </c>
      <c r="G2419" s="98" t="s">
        <v>4120</v>
      </c>
      <c r="H2419" s="98" t="s">
        <v>1350</v>
      </c>
      <c r="I2419" s="98" t="s">
        <v>10492</v>
      </c>
      <c r="J2419" s="99">
        <v>45280</v>
      </c>
      <c r="K2419" s="107">
        <v>55000000</v>
      </c>
      <c r="L2419" s="98" t="s">
        <v>12450</v>
      </c>
      <c r="M2419" s="23">
        <v>1560</v>
      </c>
      <c r="N2419" s="23">
        <v>1</v>
      </c>
      <c r="O2419" s="107">
        <v>55000000</v>
      </c>
      <c r="P2419" s="23">
        <v>30</v>
      </c>
      <c r="Q2419" s="23">
        <v>2</v>
      </c>
      <c r="R2419" s="23">
        <v>2</v>
      </c>
      <c r="S2419" s="23">
        <v>8.1999999999999993</v>
      </c>
      <c r="T2419" s="47">
        <v>17.526429</v>
      </c>
      <c r="U2419" s="98" t="s">
        <v>111</v>
      </c>
      <c r="V2419" s="98" t="s">
        <v>3139</v>
      </c>
      <c r="W2419" s="69">
        <f t="shared" si="74"/>
        <v>4.7602907219661074E-2</v>
      </c>
    </row>
    <row r="2420" spans="1:23">
      <c r="A2420">
        <f t="shared" si="75"/>
        <v>890</v>
      </c>
      <c r="B2420" s="99">
        <v>44408</v>
      </c>
      <c r="C2420" s="23">
        <v>17</v>
      </c>
      <c r="D2420" s="23">
        <v>6</v>
      </c>
      <c r="E2420" s="98" t="s">
        <v>49</v>
      </c>
      <c r="F2420" s="98" t="s">
        <v>94</v>
      </c>
      <c r="G2420" s="98" t="s">
        <v>4120</v>
      </c>
      <c r="H2420" s="98" t="s">
        <v>1350</v>
      </c>
      <c r="I2420" s="98" t="s">
        <v>10493</v>
      </c>
      <c r="J2420" s="99">
        <v>45298</v>
      </c>
      <c r="K2420" s="107">
        <v>55000000</v>
      </c>
      <c r="L2420" s="98" t="s">
        <v>12451</v>
      </c>
      <c r="M2420" s="23">
        <v>3600</v>
      </c>
      <c r="N2420" s="23">
        <v>1</v>
      </c>
      <c r="O2420" s="107">
        <v>55000000</v>
      </c>
      <c r="P2420" s="23">
        <v>30</v>
      </c>
      <c r="Q2420" s="23">
        <v>2</v>
      </c>
      <c r="R2420" s="23">
        <v>2</v>
      </c>
      <c r="S2420" s="23">
        <v>8.1999999999999993</v>
      </c>
      <c r="T2420" s="47">
        <v>18.353771999999999</v>
      </c>
      <c r="U2420" s="98" t="s">
        <v>111</v>
      </c>
      <c r="V2420" s="98" t="s">
        <v>3139</v>
      </c>
      <c r="W2420" s="69">
        <f t="shared" si="74"/>
        <v>5.0879038219757269E-2</v>
      </c>
    </row>
    <row r="2421" spans="1:23">
      <c r="A2421">
        <f t="shared" si="75"/>
        <v>890</v>
      </c>
      <c r="B2421" s="99">
        <v>44408</v>
      </c>
      <c r="C2421" s="23">
        <v>18</v>
      </c>
      <c r="D2421" s="23">
        <v>6</v>
      </c>
      <c r="E2421" s="98" t="s">
        <v>49</v>
      </c>
      <c r="F2421" s="98" t="s">
        <v>94</v>
      </c>
      <c r="G2421" s="98" t="s">
        <v>4120</v>
      </c>
      <c r="H2421" s="98" t="s">
        <v>1350</v>
      </c>
      <c r="I2421" s="98" t="s">
        <v>10493</v>
      </c>
      <c r="J2421" s="99">
        <v>45298</v>
      </c>
      <c r="K2421" s="107">
        <v>26000000</v>
      </c>
      <c r="L2421" s="98" t="s">
        <v>12452</v>
      </c>
      <c r="M2421" s="23">
        <v>3600</v>
      </c>
      <c r="N2421" s="23">
        <v>1</v>
      </c>
      <c r="O2421" s="107">
        <v>26000000</v>
      </c>
      <c r="P2421" s="23">
        <v>30</v>
      </c>
      <c r="Q2421" s="23">
        <v>2</v>
      </c>
      <c r="R2421" s="23">
        <v>2</v>
      </c>
      <c r="S2421" s="23">
        <v>8.1999999999999993</v>
      </c>
      <c r="T2421" s="47">
        <v>8.6763499999999993</v>
      </c>
      <c r="U2421" s="98" t="s">
        <v>111</v>
      </c>
      <c r="V2421" s="98" t="s">
        <v>3139</v>
      </c>
      <c r="W2421" s="69">
        <f t="shared" si="74"/>
        <v>2.4051968350592506E-2</v>
      </c>
    </row>
    <row r="2422" spans="1:23">
      <c r="A2422">
        <f t="shared" si="75"/>
        <v>899</v>
      </c>
      <c r="B2422" s="99">
        <v>44408</v>
      </c>
      <c r="C2422" s="23">
        <v>19</v>
      </c>
      <c r="D2422" s="23">
        <v>6</v>
      </c>
      <c r="E2422" s="98" t="s">
        <v>49</v>
      </c>
      <c r="F2422" s="98" t="s">
        <v>94</v>
      </c>
      <c r="G2422" s="98" t="s">
        <v>4120</v>
      </c>
      <c r="H2422" s="98" t="s">
        <v>1350</v>
      </c>
      <c r="I2422" s="98" t="s">
        <v>10494</v>
      </c>
      <c r="J2422" s="99">
        <v>45307</v>
      </c>
      <c r="K2422" s="107">
        <v>82000000</v>
      </c>
      <c r="L2422" s="98" t="s">
        <v>12452</v>
      </c>
      <c r="M2422" s="23">
        <v>1890</v>
      </c>
      <c r="N2422" s="23">
        <v>1</v>
      </c>
      <c r="O2422" s="107">
        <v>82000000</v>
      </c>
      <c r="P2422" s="23">
        <v>30</v>
      </c>
      <c r="Q2422" s="23">
        <v>2</v>
      </c>
      <c r="R2422" s="23">
        <v>2</v>
      </c>
      <c r="S2422" s="23">
        <v>8.1999999999999993</v>
      </c>
      <c r="T2422" s="47">
        <v>9.8690079999999991</v>
      </c>
      <c r="U2422" s="98" t="s">
        <v>111</v>
      </c>
      <c r="V2422" s="98" t="s">
        <v>3139</v>
      </c>
      <c r="W2422" s="69">
        <f t="shared" si="74"/>
        <v>2.7634826791245976E-2</v>
      </c>
    </row>
    <row r="2423" spans="1:23">
      <c r="A2423">
        <f t="shared" si="75"/>
        <v>941</v>
      </c>
      <c r="B2423" s="99">
        <v>44408</v>
      </c>
      <c r="C2423" s="23">
        <v>20</v>
      </c>
      <c r="D2423" s="23">
        <v>6</v>
      </c>
      <c r="E2423" s="98" t="s">
        <v>49</v>
      </c>
      <c r="F2423" s="98" t="s">
        <v>94</v>
      </c>
      <c r="G2423" s="98" t="s">
        <v>4120</v>
      </c>
      <c r="H2423" s="98" t="s">
        <v>1350</v>
      </c>
      <c r="I2423" s="98" t="s">
        <v>10495</v>
      </c>
      <c r="J2423" s="99">
        <v>45349</v>
      </c>
      <c r="K2423" s="107">
        <v>80000000</v>
      </c>
      <c r="L2423" s="98" t="s">
        <v>12452</v>
      </c>
      <c r="M2423" s="23">
        <v>1590</v>
      </c>
      <c r="N2423" s="23">
        <v>1</v>
      </c>
      <c r="O2423" s="107">
        <v>80000000</v>
      </c>
      <c r="P2423" s="23">
        <v>30</v>
      </c>
      <c r="Q2423" s="23">
        <v>2</v>
      </c>
      <c r="R2423" s="23">
        <v>2</v>
      </c>
      <c r="S2423" s="23">
        <v>8.1999999999999993</v>
      </c>
      <c r="T2423" s="47">
        <v>9.6114519999999999</v>
      </c>
      <c r="U2423" s="98" t="s">
        <v>111</v>
      </c>
      <c r="V2423" s="98" t="s">
        <v>3139</v>
      </c>
      <c r="W2423" s="69">
        <f t="shared" si="74"/>
        <v>2.8170994506778756E-2</v>
      </c>
    </row>
    <row r="2424" spans="1:23">
      <c r="A2424">
        <f t="shared" si="75"/>
        <v>1027</v>
      </c>
      <c r="B2424" s="99">
        <v>44408</v>
      </c>
      <c r="C2424" s="23">
        <v>21</v>
      </c>
      <c r="D2424" s="23">
        <v>6</v>
      </c>
      <c r="E2424" s="98" t="s">
        <v>49</v>
      </c>
      <c r="F2424" s="98" t="s">
        <v>94</v>
      </c>
      <c r="G2424" s="98" t="s">
        <v>4120</v>
      </c>
      <c r="H2424" s="98" t="s">
        <v>1350</v>
      </c>
      <c r="I2424" s="98" t="s">
        <v>10496</v>
      </c>
      <c r="J2424" s="99">
        <v>45435</v>
      </c>
      <c r="K2424" s="107">
        <v>24357000</v>
      </c>
      <c r="L2424" s="98" t="s">
        <v>12451</v>
      </c>
      <c r="M2424" s="23">
        <v>3600</v>
      </c>
      <c r="N2424" s="23">
        <v>1</v>
      </c>
      <c r="O2424" s="107">
        <v>24357000</v>
      </c>
      <c r="P2424" s="23">
        <v>30</v>
      </c>
      <c r="Q2424" s="23">
        <v>2</v>
      </c>
      <c r="R2424" s="23">
        <v>2</v>
      </c>
      <c r="S2424" s="23">
        <v>8.1999999999999993</v>
      </c>
      <c r="T2424" s="47">
        <v>8.9528940000000006</v>
      </c>
      <c r="U2424" s="98" t="s">
        <v>111</v>
      </c>
      <c r="V2424" s="98" t="s">
        <v>3139</v>
      </c>
      <c r="W2424" s="69">
        <f t="shared" si="74"/>
        <v>2.8638973018521707E-2</v>
      </c>
    </row>
    <row r="2425" spans="1:23">
      <c r="A2425">
        <f t="shared" si="75"/>
        <v>1041</v>
      </c>
      <c r="B2425" s="99">
        <v>44408</v>
      </c>
      <c r="C2425" s="23">
        <v>22</v>
      </c>
      <c r="D2425" s="23">
        <v>6</v>
      </c>
      <c r="E2425" s="98" t="s">
        <v>49</v>
      </c>
      <c r="F2425" s="98" t="s">
        <v>94</v>
      </c>
      <c r="G2425" s="98" t="s">
        <v>4120</v>
      </c>
      <c r="H2425" s="98" t="s">
        <v>1350</v>
      </c>
      <c r="I2425" s="98" t="s">
        <v>10497</v>
      </c>
      <c r="J2425" s="99">
        <v>45449</v>
      </c>
      <c r="K2425" s="107">
        <v>50000000</v>
      </c>
      <c r="L2425" s="98" t="s">
        <v>12452</v>
      </c>
      <c r="M2425" s="23">
        <v>3600</v>
      </c>
      <c r="N2425" s="23">
        <v>1</v>
      </c>
      <c r="O2425" s="107">
        <v>50000000</v>
      </c>
      <c r="P2425" s="23">
        <v>30</v>
      </c>
      <c r="Q2425" s="23">
        <v>2</v>
      </c>
      <c r="R2425" s="23">
        <v>2</v>
      </c>
      <c r="S2425" s="23">
        <v>8.1999999999999993</v>
      </c>
      <c r="T2425" s="47">
        <v>19.157906000000001</v>
      </c>
      <c r="U2425" s="98" t="s">
        <v>111</v>
      </c>
      <c r="V2425" s="98" t="s">
        <v>3139</v>
      </c>
      <c r="W2425" s="69">
        <f t="shared" si="74"/>
        <v>6.2118694746454574E-2</v>
      </c>
    </row>
    <row r="2426" spans="1:23">
      <c r="A2426">
        <f t="shared" si="75"/>
        <v>1075</v>
      </c>
      <c r="B2426" s="99">
        <v>44408</v>
      </c>
      <c r="C2426" s="23">
        <v>23</v>
      </c>
      <c r="D2426" s="23">
        <v>6</v>
      </c>
      <c r="E2426" s="98" t="s">
        <v>49</v>
      </c>
      <c r="F2426" s="98" t="s">
        <v>94</v>
      </c>
      <c r="G2426" s="98" t="s">
        <v>4120</v>
      </c>
      <c r="H2426" s="98" t="s">
        <v>1350</v>
      </c>
      <c r="I2426" s="98" t="s">
        <v>10498</v>
      </c>
      <c r="J2426" s="99">
        <v>45483</v>
      </c>
      <c r="K2426" s="107">
        <v>26000000</v>
      </c>
      <c r="L2426" s="98" t="s">
        <v>12451</v>
      </c>
      <c r="M2426" s="23">
        <v>3600</v>
      </c>
      <c r="N2426" s="23">
        <v>1</v>
      </c>
      <c r="O2426" s="107">
        <v>26000000</v>
      </c>
      <c r="P2426" s="23">
        <v>30</v>
      </c>
      <c r="Q2426" s="23">
        <v>2</v>
      </c>
      <c r="R2426" s="23">
        <v>2</v>
      </c>
      <c r="S2426" s="23">
        <v>8.1999999999999993</v>
      </c>
      <c r="T2426" s="47">
        <v>10.081877</v>
      </c>
      <c r="U2426" s="98" t="s">
        <v>111</v>
      </c>
      <c r="V2426" s="98" t="s">
        <v>3139</v>
      </c>
      <c r="W2426" s="69">
        <f t="shared" si="74"/>
        <v>3.3757743817409251E-2</v>
      </c>
    </row>
    <row r="2427" spans="1:23">
      <c r="A2427">
        <f t="shared" si="75"/>
        <v>1095</v>
      </c>
      <c r="B2427" s="99">
        <v>44408</v>
      </c>
      <c r="C2427" s="23">
        <v>24</v>
      </c>
      <c r="D2427" s="23">
        <v>6</v>
      </c>
      <c r="E2427" s="98" t="s">
        <v>49</v>
      </c>
      <c r="F2427" s="98" t="s">
        <v>94</v>
      </c>
      <c r="G2427" s="98" t="s">
        <v>4120</v>
      </c>
      <c r="H2427" s="98" t="s">
        <v>1350</v>
      </c>
      <c r="I2427" s="98" t="s">
        <v>10499</v>
      </c>
      <c r="J2427" s="99">
        <v>45503</v>
      </c>
      <c r="K2427" s="107">
        <v>23000000</v>
      </c>
      <c r="L2427" s="98" t="s">
        <v>12452</v>
      </c>
      <c r="M2427" s="23">
        <v>3600</v>
      </c>
      <c r="N2427" s="23">
        <v>1</v>
      </c>
      <c r="O2427" s="107">
        <v>23000000</v>
      </c>
      <c r="P2427" s="23">
        <v>30</v>
      </c>
      <c r="Q2427" s="23">
        <v>2</v>
      </c>
      <c r="R2427" s="23">
        <v>2</v>
      </c>
      <c r="S2427" s="23">
        <v>8.1999999999999993</v>
      </c>
      <c r="T2427" s="47">
        <v>8.9242609999999996</v>
      </c>
      <c r="U2427" s="98" t="s">
        <v>111</v>
      </c>
      <c r="V2427" s="98" t="s">
        <v>3139</v>
      </c>
      <c r="W2427" s="69">
        <f t="shared" si="74"/>
        <v>3.043756713846851E-2</v>
      </c>
    </row>
    <row r="2428" spans="1:23">
      <c r="A2428">
        <f t="shared" si="75"/>
        <v>1108</v>
      </c>
      <c r="B2428" s="99">
        <v>44408</v>
      </c>
      <c r="C2428" s="23">
        <v>25</v>
      </c>
      <c r="D2428" s="23">
        <v>6</v>
      </c>
      <c r="E2428" s="98" t="s">
        <v>49</v>
      </c>
      <c r="F2428" s="98" t="s">
        <v>94</v>
      </c>
      <c r="G2428" s="98" t="s">
        <v>4120</v>
      </c>
      <c r="H2428" s="98" t="s">
        <v>1350</v>
      </c>
      <c r="I2428" s="98" t="s">
        <v>10500</v>
      </c>
      <c r="J2428" s="99">
        <v>45516</v>
      </c>
      <c r="K2428" s="107">
        <v>20500000</v>
      </c>
      <c r="L2428" s="98" t="s">
        <v>12451</v>
      </c>
      <c r="M2428" s="23">
        <v>3600</v>
      </c>
      <c r="N2428" s="23">
        <v>1</v>
      </c>
      <c r="O2428" s="107">
        <v>20500000</v>
      </c>
      <c r="P2428" s="23">
        <v>30</v>
      </c>
      <c r="Q2428" s="23">
        <v>2</v>
      </c>
      <c r="R2428" s="23">
        <v>2</v>
      </c>
      <c r="S2428" s="23">
        <v>8.1999999999999993</v>
      </c>
      <c r="T2428" s="47">
        <v>8.1424409999999998</v>
      </c>
      <c r="U2428" s="98" t="s">
        <v>111</v>
      </c>
      <c r="V2428" s="98" t="s">
        <v>3139</v>
      </c>
      <c r="W2428" s="69">
        <f t="shared" si="74"/>
        <v>2.8100751528580832E-2</v>
      </c>
    </row>
    <row r="2429" spans="1:23">
      <c r="A2429">
        <f t="shared" si="75"/>
        <v>1220</v>
      </c>
      <c r="B2429" s="99">
        <v>44408</v>
      </c>
      <c r="C2429" s="23">
        <v>26</v>
      </c>
      <c r="D2429" s="23">
        <v>6</v>
      </c>
      <c r="E2429" s="98" t="s">
        <v>49</v>
      </c>
      <c r="F2429" s="98" t="s">
        <v>94</v>
      </c>
      <c r="G2429" s="98" t="s">
        <v>4120</v>
      </c>
      <c r="H2429" s="98" t="s">
        <v>1350</v>
      </c>
      <c r="I2429" s="98" t="s">
        <v>10501</v>
      </c>
      <c r="J2429" s="99">
        <v>45628</v>
      </c>
      <c r="K2429" s="107">
        <v>30000000</v>
      </c>
      <c r="L2429" s="98" t="s">
        <v>12453</v>
      </c>
      <c r="M2429" s="23">
        <v>3600</v>
      </c>
      <c r="N2429" s="23">
        <v>1</v>
      </c>
      <c r="O2429" s="107">
        <v>30000000</v>
      </c>
      <c r="P2429" s="23">
        <v>30</v>
      </c>
      <c r="Q2429" s="23">
        <v>2</v>
      </c>
      <c r="R2429" s="23">
        <v>2</v>
      </c>
      <c r="S2429" s="23">
        <v>8.1999999999999993</v>
      </c>
      <c r="T2429" s="47">
        <v>13.243313000000001</v>
      </c>
      <c r="U2429" s="98" t="s">
        <v>111</v>
      </c>
      <c r="V2429" s="98" t="s">
        <v>3139</v>
      </c>
      <c r="W2429" s="69">
        <f t="shared" si="74"/>
        <v>5.0324564854136708E-2</v>
      </c>
    </row>
    <row r="2430" spans="1:23">
      <c r="A2430">
        <f t="shared" si="75"/>
        <v>1220</v>
      </c>
      <c r="B2430" s="99">
        <v>44408</v>
      </c>
      <c r="C2430" s="23">
        <v>27</v>
      </c>
      <c r="D2430" s="23">
        <v>6</v>
      </c>
      <c r="E2430" s="98" t="s">
        <v>49</v>
      </c>
      <c r="F2430" s="98" t="s">
        <v>94</v>
      </c>
      <c r="G2430" s="98" t="s">
        <v>4120</v>
      </c>
      <c r="H2430" s="98" t="s">
        <v>1350</v>
      </c>
      <c r="I2430" s="98" t="s">
        <v>10501</v>
      </c>
      <c r="J2430" s="99">
        <v>45628</v>
      </c>
      <c r="K2430" s="107">
        <v>54800000</v>
      </c>
      <c r="L2430" s="98" t="s">
        <v>12454</v>
      </c>
      <c r="M2430" s="23">
        <v>3600</v>
      </c>
      <c r="N2430" s="23">
        <v>1</v>
      </c>
      <c r="O2430" s="107">
        <v>54800000</v>
      </c>
      <c r="P2430" s="23">
        <v>30</v>
      </c>
      <c r="Q2430" s="23">
        <v>2</v>
      </c>
      <c r="R2430" s="23">
        <v>2</v>
      </c>
      <c r="S2430" s="23">
        <v>8.1999999999999993</v>
      </c>
      <c r="T2430" s="47">
        <v>24.191126000000001</v>
      </c>
      <c r="U2430" s="98" t="s">
        <v>111</v>
      </c>
      <c r="V2430" s="98" t="s">
        <v>3139</v>
      </c>
      <c r="W2430" s="69">
        <f t="shared" si="74"/>
        <v>9.192623396287565E-2</v>
      </c>
    </row>
    <row r="2431" spans="1:23">
      <c r="A2431">
        <f t="shared" si="75"/>
        <v>1230</v>
      </c>
      <c r="B2431" s="99">
        <v>44408</v>
      </c>
      <c r="C2431" s="23">
        <v>28</v>
      </c>
      <c r="D2431" s="23">
        <v>6</v>
      </c>
      <c r="E2431" s="98" t="s">
        <v>49</v>
      </c>
      <c r="F2431" s="98" t="s">
        <v>94</v>
      </c>
      <c r="G2431" s="98" t="s">
        <v>4120</v>
      </c>
      <c r="H2431" s="98" t="s">
        <v>1350</v>
      </c>
      <c r="I2431" s="98" t="s">
        <v>10502</v>
      </c>
      <c r="J2431" s="99">
        <v>45638</v>
      </c>
      <c r="K2431" s="107">
        <v>50000000</v>
      </c>
      <c r="L2431" s="98" t="s">
        <v>12452</v>
      </c>
      <c r="M2431" s="23">
        <v>1830</v>
      </c>
      <c r="N2431" s="23">
        <v>1</v>
      </c>
      <c r="O2431" s="107">
        <v>50000000</v>
      </c>
      <c r="P2431" s="23">
        <v>30</v>
      </c>
      <c r="Q2431" s="23">
        <v>2</v>
      </c>
      <c r="R2431" s="23">
        <v>2</v>
      </c>
      <c r="S2431" s="23">
        <v>8.1999999999999993</v>
      </c>
      <c r="T2431" s="47">
        <v>8.7676099999999995</v>
      </c>
      <c r="U2431" s="98" t="s">
        <v>111</v>
      </c>
      <c r="V2431" s="98" t="s">
        <v>3139</v>
      </c>
      <c r="W2431" s="69">
        <f t="shared" si="74"/>
        <v>3.3589991108247209E-2</v>
      </c>
    </row>
    <row r="2432" spans="1:23">
      <c r="A2432">
        <f t="shared" si="75"/>
        <v>1306</v>
      </c>
      <c r="B2432" s="99">
        <v>44408</v>
      </c>
      <c r="C2432" s="23">
        <v>29</v>
      </c>
      <c r="D2432" s="23">
        <v>6</v>
      </c>
      <c r="E2432" s="98" t="s">
        <v>49</v>
      </c>
      <c r="F2432" s="98" t="s">
        <v>94</v>
      </c>
      <c r="G2432" s="98" t="s">
        <v>4120</v>
      </c>
      <c r="H2432" s="98" t="s">
        <v>1350</v>
      </c>
      <c r="I2432" s="98" t="s">
        <v>10503</v>
      </c>
      <c r="J2432" s="99">
        <v>45714</v>
      </c>
      <c r="K2432" s="107">
        <v>18000000</v>
      </c>
      <c r="L2432" s="98" t="s">
        <v>12455</v>
      </c>
      <c r="M2432" s="23">
        <v>3600</v>
      </c>
      <c r="N2432" s="23">
        <v>1</v>
      </c>
      <c r="O2432" s="107">
        <v>18000000</v>
      </c>
      <c r="P2432" s="23">
        <v>30</v>
      </c>
      <c r="Q2432" s="23">
        <v>2</v>
      </c>
      <c r="R2432" s="23">
        <v>2</v>
      </c>
      <c r="S2432" s="23">
        <v>8.1999999999999993</v>
      </c>
      <c r="T2432" s="47">
        <v>8.1288590000000003</v>
      </c>
      <c r="U2432" s="98" t="s">
        <v>111</v>
      </c>
      <c r="V2432" s="98" t="s">
        <v>3139</v>
      </c>
      <c r="W2432" s="69">
        <f t="shared" si="74"/>
        <v>3.3067116203607909E-2</v>
      </c>
    </row>
    <row r="2433" spans="1:23">
      <c r="A2433">
        <f t="shared" si="75"/>
        <v>1334</v>
      </c>
      <c r="B2433" s="99">
        <v>44408</v>
      </c>
      <c r="C2433" s="23">
        <v>30</v>
      </c>
      <c r="D2433" s="23">
        <v>6</v>
      </c>
      <c r="E2433" s="98" t="s">
        <v>49</v>
      </c>
      <c r="F2433" s="98" t="s">
        <v>94</v>
      </c>
      <c r="G2433" s="98" t="s">
        <v>4120</v>
      </c>
      <c r="H2433" s="98" t="s">
        <v>1350</v>
      </c>
      <c r="I2433" s="98" t="s">
        <v>10504</v>
      </c>
      <c r="J2433" s="99">
        <v>45742</v>
      </c>
      <c r="K2433" s="107">
        <v>95000000</v>
      </c>
      <c r="L2433" s="98" t="s">
        <v>12456</v>
      </c>
      <c r="M2433" s="23">
        <v>1950</v>
      </c>
      <c r="N2433" s="23">
        <v>1</v>
      </c>
      <c r="O2433" s="107">
        <v>95000000</v>
      </c>
      <c r="P2433" s="23">
        <v>30</v>
      </c>
      <c r="Q2433" s="23">
        <v>2</v>
      </c>
      <c r="R2433" s="23">
        <v>2</v>
      </c>
      <c r="S2433" s="23">
        <v>8.1999999999999993</v>
      </c>
      <c r="T2433" s="47">
        <v>12.587517999999999</v>
      </c>
      <c r="U2433" s="98" t="s">
        <v>111</v>
      </c>
      <c r="V2433" s="98" t="s">
        <v>3139</v>
      </c>
      <c r="W2433" s="69">
        <f t="shared" si="74"/>
        <v>5.2302143543340951E-2</v>
      </c>
    </row>
    <row r="2434" spans="1:23">
      <c r="A2434">
        <f t="shared" si="75"/>
        <v>1356</v>
      </c>
      <c r="B2434" s="99">
        <v>44408</v>
      </c>
      <c r="C2434" s="23">
        <v>31</v>
      </c>
      <c r="D2434" s="23">
        <v>6</v>
      </c>
      <c r="E2434" s="98" t="s">
        <v>49</v>
      </c>
      <c r="F2434" s="98" t="s">
        <v>94</v>
      </c>
      <c r="G2434" s="98" t="s">
        <v>4120</v>
      </c>
      <c r="H2434" s="98" t="s">
        <v>1350</v>
      </c>
      <c r="I2434" s="98" t="s">
        <v>10505</v>
      </c>
      <c r="J2434" s="99">
        <v>45764</v>
      </c>
      <c r="K2434" s="107">
        <v>28300000</v>
      </c>
      <c r="L2434" s="98" t="s">
        <v>12457</v>
      </c>
      <c r="M2434" s="23">
        <v>3600</v>
      </c>
      <c r="N2434" s="23">
        <v>1</v>
      </c>
      <c r="O2434" s="107">
        <v>28300000</v>
      </c>
      <c r="P2434" s="23">
        <v>30</v>
      </c>
      <c r="Q2434" s="23">
        <v>2</v>
      </c>
      <c r="R2434" s="23">
        <v>2</v>
      </c>
      <c r="S2434" s="23">
        <v>8.1999999999999993</v>
      </c>
      <c r="T2434" s="47">
        <v>13.311893</v>
      </c>
      <c r="U2434" s="98" t="s">
        <v>111</v>
      </c>
      <c r="V2434" s="98" t="s">
        <v>3139</v>
      </c>
      <c r="W2434" s="69">
        <f t="shared" ref="W2434:W2497" si="76">+T2434/SUM($T$2:$T$5848)*A2434</f>
        <v>5.6224171142498718E-2</v>
      </c>
    </row>
    <row r="2435" spans="1:23">
      <c r="A2435">
        <f t="shared" ref="A2435:A2498" si="77">+J2435-B2435</f>
        <v>1362</v>
      </c>
      <c r="B2435" s="99">
        <v>44408</v>
      </c>
      <c r="C2435" s="23">
        <v>32</v>
      </c>
      <c r="D2435" s="23">
        <v>6</v>
      </c>
      <c r="E2435" s="98" t="s">
        <v>49</v>
      </c>
      <c r="F2435" s="98" t="s">
        <v>94</v>
      </c>
      <c r="G2435" s="98" t="s">
        <v>4120</v>
      </c>
      <c r="H2435" s="98" t="s">
        <v>1350</v>
      </c>
      <c r="I2435" s="98" t="s">
        <v>10506</v>
      </c>
      <c r="J2435" s="99">
        <v>45770</v>
      </c>
      <c r="K2435" s="107">
        <v>45000000</v>
      </c>
      <c r="L2435" s="98" t="s">
        <v>12457</v>
      </c>
      <c r="M2435" s="23">
        <v>3600</v>
      </c>
      <c r="N2435" s="23">
        <v>1</v>
      </c>
      <c r="O2435" s="107">
        <v>45000000</v>
      </c>
      <c r="P2435" s="23">
        <v>30</v>
      </c>
      <c r="Q2435" s="23">
        <v>2</v>
      </c>
      <c r="R2435" s="23">
        <v>2</v>
      </c>
      <c r="S2435" s="23">
        <v>8.1999999999999993</v>
      </c>
      <c r="T2435" s="47">
        <v>21.148641999999999</v>
      </c>
      <c r="U2435" s="98" t="s">
        <v>111</v>
      </c>
      <c r="V2435" s="98" t="s">
        <v>3139</v>
      </c>
      <c r="W2435" s="69">
        <f t="shared" si="76"/>
        <v>8.9718736186470416E-2</v>
      </c>
    </row>
    <row r="2436" spans="1:23">
      <c r="A2436">
        <f t="shared" si="77"/>
        <v>1389</v>
      </c>
      <c r="B2436" s="99">
        <v>44408</v>
      </c>
      <c r="C2436" s="23">
        <v>33</v>
      </c>
      <c r="D2436" s="23">
        <v>6</v>
      </c>
      <c r="E2436" s="98" t="s">
        <v>49</v>
      </c>
      <c r="F2436" s="98" t="s">
        <v>94</v>
      </c>
      <c r="G2436" s="98" t="s">
        <v>4120</v>
      </c>
      <c r="H2436" s="98" t="s">
        <v>1350</v>
      </c>
      <c r="I2436" s="98" t="s">
        <v>10507</v>
      </c>
      <c r="J2436" s="99">
        <v>45797</v>
      </c>
      <c r="K2436" s="107">
        <v>13000000</v>
      </c>
      <c r="L2436" s="98" t="s">
        <v>12456</v>
      </c>
      <c r="M2436" s="23">
        <v>2070</v>
      </c>
      <c r="N2436" s="23">
        <v>1</v>
      </c>
      <c r="O2436" s="107">
        <v>13000000</v>
      </c>
      <c r="P2436" s="23">
        <v>30</v>
      </c>
      <c r="Q2436" s="23">
        <v>2</v>
      </c>
      <c r="R2436" s="23">
        <v>2</v>
      </c>
      <c r="S2436" s="23">
        <v>8.1999999999999993</v>
      </c>
      <c r="T2436" s="47">
        <v>6.228656</v>
      </c>
      <c r="U2436" s="98" t="s">
        <v>111</v>
      </c>
      <c r="V2436" s="98" t="s">
        <v>3139</v>
      </c>
      <c r="W2436" s="69">
        <f t="shared" si="76"/>
        <v>2.6947603331030166E-2</v>
      </c>
    </row>
    <row r="2437" spans="1:23">
      <c r="A2437">
        <f t="shared" si="77"/>
        <v>1398</v>
      </c>
      <c r="B2437" s="99">
        <v>44408</v>
      </c>
      <c r="C2437" s="23">
        <v>34</v>
      </c>
      <c r="D2437" s="23">
        <v>6</v>
      </c>
      <c r="E2437" s="98" t="s">
        <v>49</v>
      </c>
      <c r="F2437" s="98" t="s">
        <v>94</v>
      </c>
      <c r="G2437" s="98" t="s">
        <v>4120</v>
      </c>
      <c r="H2437" s="98" t="s">
        <v>1350</v>
      </c>
      <c r="I2437" s="98" t="s">
        <v>9248</v>
      </c>
      <c r="J2437" s="99">
        <v>45806</v>
      </c>
      <c r="K2437" s="107">
        <v>18000000</v>
      </c>
      <c r="L2437" s="98" t="s">
        <v>12456</v>
      </c>
      <c r="M2437" s="23">
        <v>3600</v>
      </c>
      <c r="N2437" s="23">
        <v>1</v>
      </c>
      <c r="O2437" s="107">
        <v>18000000</v>
      </c>
      <c r="P2437" s="23">
        <v>30</v>
      </c>
      <c r="Q2437" s="23">
        <v>2</v>
      </c>
      <c r="R2437" s="23">
        <v>2</v>
      </c>
      <c r="S2437" s="23">
        <v>8.1999999999999993</v>
      </c>
      <c r="T2437" s="47">
        <v>8.6092040000000001</v>
      </c>
      <c r="U2437" s="98" t="s">
        <v>111</v>
      </c>
      <c r="V2437" s="98" t="s">
        <v>3139</v>
      </c>
      <c r="W2437" s="69">
        <f t="shared" si="76"/>
        <v>3.7488125427911405E-2</v>
      </c>
    </row>
    <row r="2438" spans="1:23">
      <c r="A2438">
        <f t="shared" si="77"/>
        <v>1422</v>
      </c>
      <c r="B2438" s="99">
        <v>44408</v>
      </c>
      <c r="C2438" s="23">
        <v>35</v>
      </c>
      <c r="D2438" s="23">
        <v>6</v>
      </c>
      <c r="E2438" s="98" t="s">
        <v>49</v>
      </c>
      <c r="F2438" s="98" t="s">
        <v>94</v>
      </c>
      <c r="G2438" s="98" t="s">
        <v>4120</v>
      </c>
      <c r="H2438" s="98" t="s">
        <v>1350</v>
      </c>
      <c r="I2438" s="98" t="s">
        <v>10508</v>
      </c>
      <c r="J2438" s="99">
        <v>45830</v>
      </c>
      <c r="K2438" s="107">
        <v>50000000</v>
      </c>
      <c r="L2438" s="98" t="s">
        <v>12458</v>
      </c>
      <c r="M2438" s="23">
        <v>3600</v>
      </c>
      <c r="N2438" s="23">
        <v>1</v>
      </c>
      <c r="O2438" s="107">
        <v>50000000</v>
      </c>
      <c r="P2438" s="23">
        <v>30</v>
      </c>
      <c r="Q2438" s="23">
        <v>2</v>
      </c>
      <c r="R2438" s="23">
        <v>2</v>
      </c>
      <c r="S2438" s="23">
        <v>8.1999999999999993</v>
      </c>
      <c r="T2438" s="47">
        <v>24.395655000000001</v>
      </c>
      <c r="U2438" s="98" t="s">
        <v>111</v>
      </c>
      <c r="V2438" s="98" t="s">
        <v>3139</v>
      </c>
      <c r="W2438" s="69">
        <f t="shared" si="76"/>
        <v>0.10805270250864783</v>
      </c>
    </row>
    <row r="2439" spans="1:23">
      <c r="A2439">
        <f t="shared" si="77"/>
        <v>1458</v>
      </c>
      <c r="B2439" s="99">
        <v>44408</v>
      </c>
      <c r="C2439" s="23">
        <v>36</v>
      </c>
      <c r="D2439" s="23">
        <v>6</v>
      </c>
      <c r="E2439" s="98" t="s">
        <v>49</v>
      </c>
      <c r="F2439" s="98" t="s">
        <v>94</v>
      </c>
      <c r="G2439" s="98" t="s">
        <v>4120</v>
      </c>
      <c r="H2439" s="98" t="s">
        <v>1350</v>
      </c>
      <c r="I2439" s="98" t="s">
        <v>10509</v>
      </c>
      <c r="J2439" s="99">
        <v>45866</v>
      </c>
      <c r="K2439" s="107">
        <v>32000000</v>
      </c>
      <c r="L2439" s="98" t="s">
        <v>12457</v>
      </c>
      <c r="M2439" s="23">
        <v>3600</v>
      </c>
      <c r="N2439" s="23">
        <v>1</v>
      </c>
      <c r="O2439" s="107">
        <v>32000000</v>
      </c>
      <c r="P2439" s="23">
        <v>30</v>
      </c>
      <c r="Q2439" s="23">
        <v>2</v>
      </c>
      <c r="R2439" s="23">
        <v>2</v>
      </c>
      <c r="S2439" s="23">
        <v>8.1999999999999993</v>
      </c>
      <c r="T2439" s="47">
        <v>15.874921000000001</v>
      </c>
      <c r="U2439" s="98" t="s">
        <v>111</v>
      </c>
      <c r="V2439" s="98" t="s">
        <v>3139</v>
      </c>
      <c r="W2439" s="69">
        <f t="shared" si="76"/>
        <v>7.2092925745118705E-2</v>
      </c>
    </row>
    <row r="2440" spans="1:23">
      <c r="A2440">
        <f t="shared" si="77"/>
        <v>1474</v>
      </c>
      <c r="B2440" s="99">
        <v>44408</v>
      </c>
      <c r="C2440" s="23">
        <v>37</v>
      </c>
      <c r="D2440" s="23">
        <v>6</v>
      </c>
      <c r="E2440" s="98" t="s">
        <v>49</v>
      </c>
      <c r="F2440" s="98" t="s">
        <v>94</v>
      </c>
      <c r="G2440" s="98" t="s">
        <v>4120</v>
      </c>
      <c r="H2440" s="98" t="s">
        <v>1350</v>
      </c>
      <c r="I2440" s="98" t="s">
        <v>10510</v>
      </c>
      <c r="J2440" s="99">
        <v>45882</v>
      </c>
      <c r="K2440" s="107">
        <v>40000000</v>
      </c>
      <c r="L2440" s="98" t="s">
        <v>12455</v>
      </c>
      <c r="M2440" s="23">
        <v>3600</v>
      </c>
      <c r="N2440" s="23">
        <v>1</v>
      </c>
      <c r="O2440" s="107">
        <v>40000000</v>
      </c>
      <c r="P2440" s="23">
        <v>30</v>
      </c>
      <c r="Q2440" s="23">
        <v>2</v>
      </c>
      <c r="R2440" s="23">
        <v>2</v>
      </c>
      <c r="S2440" s="23">
        <v>8.1999999999999993</v>
      </c>
      <c r="T2440" s="47">
        <v>20.260652</v>
      </c>
      <c r="U2440" s="98" t="s">
        <v>111</v>
      </c>
      <c r="V2440" s="98" t="s">
        <v>3139</v>
      </c>
      <c r="W2440" s="69">
        <f t="shared" si="76"/>
        <v>9.3019597238111068E-2</v>
      </c>
    </row>
    <row r="2441" spans="1:23">
      <c r="A2441">
        <f t="shared" si="77"/>
        <v>1565</v>
      </c>
      <c r="B2441" s="99">
        <v>44408</v>
      </c>
      <c r="C2441" s="23">
        <v>38</v>
      </c>
      <c r="D2441" s="23">
        <v>6</v>
      </c>
      <c r="E2441" s="98" t="s">
        <v>49</v>
      </c>
      <c r="F2441" s="98" t="s">
        <v>94</v>
      </c>
      <c r="G2441" s="98" t="s">
        <v>4120</v>
      </c>
      <c r="H2441" s="98" t="s">
        <v>1350</v>
      </c>
      <c r="I2441" s="98" t="s">
        <v>10006</v>
      </c>
      <c r="J2441" s="99">
        <v>45973</v>
      </c>
      <c r="K2441" s="107">
        <v>37000000</v>
      </c>
      <c r="L2441" s="98" t="s">
        <v>12456</v>
      </c>
      <c r="M2441" s="23">
        <v>3600</v>
      </c>
      <c r="N2441" s="23">
        <v>1</v>
      </c>
      <c r="O2441" s="107">
        <v>37000000</v>
      </c>
      <c r="P2441" s="23">
        <v>30</v>
      </c>
      <c r="Q2441" s="23">
        <v>2</v>
      </c>
      <c r="R2441" s="23">
        <v>2</v>
      </c>
      <c r="S2441" s="23">
        <v>8.1999999999999993</v>
      </c>
      <c r="T2441" s="47">
        <v>19.708625000000001</v>
      </c>
      <c r="U2441" s="98" t="s">
        <v>111</v>
      </c>
      <c r="V2441" s="98" t="s">
        <v>3139</v>
      </c>
      <c r="W2441" s="69">
        <f t="shared" si="76"/>
        <v>9.60714227107273E-2</v>
      </c>
    </row>
    <row r="2442" spans="1:23">
      <c r="A2442">
        <f t="shared" si="77"/>
        <v>1586</v>
      </c>
      <c r="B2442" s="99">
        <v>44408</v>
      </c>
      <c r="C2442" s="23">
        <v>39</v>
      </c>
      <c r="D2442" s="23">
        <v>6</v>
      </c>
      <c r="E2442" s="98" t="s">
        <v>49</v>
      </c>
      <c r="F2442" s="98" t="s">
        <v>94</v>
      </c>
      <c r="G2442" s="98" t="s">
        <v>4120</v>
      </c>
      <c r="H2442" s="98" t="s">
        <v>1350</v>
      </c>
      <c r="I2442" s="98" t="s">
        <v>10511</v>
      </c>
      <c r="J2442" s="99">
        <v>45994</v>
      </c>
      <c r="K2442" s="107">
        <v>60000000</v>
      </c>
      <c r="L2442" s="98" t="s">
        <v>12455</v>
      </c>
      <c r="M2442" s="23">
        <v>1890</v>
      </c>
      <c r="N2442" s="23">
        <v>1</v>
      </c>
      <c r="O2442" s="107">
        <v>60000000</v>
      </c>
      <c r="P2442" s="23">
        <v>30</v>
      </c>
      <c r="Q2442" s="23">
        <v>2</v>
      </c>
      <c r="R2442" s="23">
        <v>2</v>
      </c>
      <c r="S2442" s="23">
        <v>8.1999999999999993</v>
      </c>
      <c r="T2442" s="47">
        <v>16.262792999999999</v>
      </c>
      <c r="U2442" s="98" t="s">
        <v>111</v>
      </c>
      <c r="V2442" s="98" t="s">
        <v>3139</v>
      </c>
      <c r="W2442" s="69">
        <f t="shared" si="76"/>
        <v>8.0338158234972659E-2</v>
      </c>
    </row>
    <row r="2443" spans="1:23">
      <c r="A2443">
        <f t="shared" si="77"/>
        <v>1594</v>
      </c>
      <c r="B2443" s="99">
        <v>44408</v>
      </c>
      <c r="C2443" s="23">
        <v>40</v>
      </c>
      <c r="D2443" s="23">
        <v>6</v>
      </c>
      <c r="E2443" s="98" t="s">
        <v>49</v>
      </c>
      <c r="F2443" s="98" t="s">
        <v>94</v>
      </c>
      <c r="G2443" s="98" t="s">
        <v>4120</v>
      </c>
      <c r="H2443" s="98" t="s">
        <v>1350</v>
      </c>
      <c r="I2443" s="98" t="s">
        <v>10512</v>
      </c>
      <c r="J2443" s="99">
        <v>46002</v>
      </c>
      <c r="K2443" s="107">
        <v>58000000</v>
      </c>
      <c r="L2443" s="98" t="s">
        <v>12455</v>
      </c>
      <c r="M2443" s="23">
        <v>3600</v>
      </c>
      <c r="N2443" s="23">
        <v>1</v>
      </c>
      <c r="O2443" s="107">
        <v>58000000</v>
      </c>
      <c r="P2443" s="23">
        <v>30</v>
      </c>
      <c r="Q2443" s="23">
        <v>2</v>
      </c>
      <c r="R2443" s="23">
        <v>2</v>
      </c>
      <c r="S2443" s="23">
        <v>8.1999999999999993</v>
      </c>
      <c r="T2443" s="47">
        <v>31.391375</v>
      </c>
      <c r="U2443" s="98" t="s">
        <v>111</v>
      </c>
      <c r="V2443" s="98" t="s">
        <v>3139</v>
      </c>
      <c r="W2443" s="69">
        <f t="shared" si="76"/>
        <v>0.15585552779276587</v>
      </c>
    </row>
    <row r="2444" spans="1:23">
      <c r="A2444">
        <f t="shared" si="77"/>
        <v>1</v>
      </c>
      <c r="B2444" s="99">
        <v>44408</v>
      </c>
      <c r="C2444" s="23">
        <v>41</v>
      </c>
      <c r="D2444" s="23">
        <v>5</v>
      </c>
      <c r="E2444" s="98" t="s">
        <v>49</v>
      </c>
      <c r="F2444" s="98" t="s">
        <v>164</v>
      </c>
      <c r="G2444" s="98" t="s">
        <v>4120</v>
      </c>
      <c r="H2444" s="98" t="s">
        <v>1366</v>
      </c>
      <c r="I2444" s="98" t="s">
        <v>10513</v>
      </c>
      <c r="J2444" s="99">
        <v>44409</v>
      </c>
      <c r="K2444" s="107">
        <v>17000000</v>
      </c>
      <c r="L2444" s="98" t="s">
        <v>1367</v>
      </c>
      <c r="M2444" s="23">
        <v>1800</v>
      </c>
      <c r="N2444" s="23">
        <v>1</v>
      </c>
      <c r="O2444" s="107">
        <v>17000000</v>
      </c>
      <c r="P2444" s="23">
        <v>180</v>
      </c>
      <c r="Q2444" s="23">
        <v>2</v>
      </c>
      <c r="R2444" s="23">
        <v>2</v>
      </c>
      <c r="S2444" s="23">
        <v>0</v>
      </c>
      <c r="T2444" s="47">
        <v>1.7</v>
      </c>
      <c r="U2444" s="98" t="s">
        <v>111</v>
      </c>
      <c r="V2444" s="98" t="s">
        <v>3139</v>
      </c>
      <c r="W2444" s="69">
        <f t="shared" si="76"/>
        <v>5.2950793845321697E-6</v>
      </c>
    </row>
    <row r="2445" spans="1:23">
      <c r="A2445">
        <f t="shared" si="77"/>
        <v>1</v>
      </c>
      <c r="B2445" s="99">
        <v>44408</v>
      </c>
      <c r="C2445" s="23">
        <v>42</v>
      </c>
      <c r="D2445" s="23">
        <v>5</v>
      </c>
      <c r="E2445" s="98" t="s">
        <v>49</v>
      </c>
      <c r="F2445" s="98" t="s">
        <v>164</v>
      </c>
      <c r="G2445" s="98" t="s">
        <v>4120</v>
      </c>
      <c r="H2445" s="98" t="s">
        <v>1366</v>
      </c>
      <c r="I2445" s="98" t="s">
        <v>10513</v>
      </c>
      <c r="J2445" s="99">
        <v>44409</v>
      </c>
      <c r="K2445" s="107">
        <v>20000000</v>
      </c>
      <c r="L2445" s="98" t="s">
        <v>1368</v>
      </c>
      <c r="M2445" s="23">
        <v>1800</v>
      </c>
      <c r="N2445" s="23">
        <v>1</v>
      </c>
      <c r="O2445" s="107">
        <v>20000000</v>
      </c>
      <c r="P2445" s="23">
        <v>180</v>
      </c>
      <c r="Q2445" s="23">
        <v>2</v>
      </c>
      <c r="R2445" s="23">
        <v>2</v>
      </c>
      <c r="S2445" s="23">
        <v>0</v>
      </c>
      <c r="T2445" s="47">
        <v>2</v>
      </c>
      <c r="U2445" s="98" t="s">
        <v>111</v>
      </c>
      <c r="V2445" s="98" t="s">
        <v>3139</v>
      </c>
      <c r="W2445" s="69">
        <f t="shared" si="76"/>
        <v>6.2295051582731407E-6</v>
      </c>
    </row>
    <row r="2446" spans="1:23">
      <c r="A2446">
        <f t="shared" si="77"/>
        <v>3</v>
      </c>
      <c r="B2446" s="99">
        <v>44408</v>
      </c>
      <c r="C2446" s="23">
        <v>43</v>
      </c>
      <c r="D2446" s="23">
        <v>5</v>
      </c>
      <c r="E2446" s="98" t="s">
        <v>49</v>
      </c>
      <c r="F2446" s="98" t="s">
        <v>164</v>
      </c>
      <c r="G2446" s="98" t="s">
        <v>4120</v>
      </c>
      <c r="H2446" s="98" t="s">
        <v>1366</v>
      </c>
      <c r="I2446" s="98" t="s">
        <v>10278</v>
      </c>
      <c r="J2446" s="99">
        <v>44411</v>
      </c>
      <c r="K2446" s="107">
        <v>15000000</v>
      </c>
      <c r="L2446" s="98" t="s">
        <v>1369</v>
      </c>
      <c r="M2446" s="23">
        <v>1800</v>
      </c>
      <c r="N2446" s="23">
        <v>1</v>
      </c>
      <c r="O2446" s="107">
        <v>15000000</v>
      </c>
      <c r="P2446" s="23">
        <v>180</v>
      </c>
      <c r="Q2446" s="23">
        <v>2</v>
      </c>
      <c r="R2446" s="23">
        <v>2</v>
      </c>
      <c r="S2446" s="23">
        <v>0</v>
      </c>
      <c r="T2446" s="47">
        <v>1.5</v>
      </c>
      <c r="U2446" s="98" t="s">
        <v>111</v>
      </c>
      <c r="V2446" s="98" t="s">
        <v>3139</v>
      </c>
      <c r="W2446" s="69">
        <f t="shared" si="76"/>
        <v>1.4016386606114566E-5</v>
      </c>
    </row>
    <row r="2447" spans="1:23">
      <c r="A2447">
        <f t="shared" si="77"/>
        <v>3</v>
      </c>
      <c r="B2447" s="99">
        <v>44408</v>
      </c>
      <c r="C2447" s="23">
        <v>44</v>
      </c>
      <c r="D2447" s="23">
        <v>5</v>
      </c>
      <c r="E2447" s="98" t="s">
        <v>49</v>
      </c>
      <c r="F2447" s="98" t="s">
        <v>164</v>
      </c>
      <c r="G2447" s="98" t="s">
        <v>4120</v>
      </c>
      <c r="H2447" s="98" t="s">
        <v>1366</v>
      </c>
      <c r="I2447" s="98" t="s">
        <v>10278</v>
      </c>
      <c r="J2447" s="99">
        <v>44411</v>
      </c>
      <c r="K2447" s="107">
        <v>15939298</v>
      </c>
      <c r="L2447" s="98" t="s">
        <v>1370</v>
      </c>
      <c r="M2447" s="23">
        <v>1800</v>
      </c>
      <c r="N2447" s="23">
        <v>1</v>
      </c>
      <c r="O2447" s="107">
        <v>15939298</v>
      </c>
      <c r="P2447" s="23">
        <v>360</v>
      </c>
      <c r="Q2447" s="23">
        <v>2</v>
      </c>
      <c r="R2447" s="23">
        <v>2</v>
      </c>
      <c r="S2447" s="23">
        <v>0.64</v>
      </c>
      <c r="T2447" s="47">
        <v>3.2082109999999999</v>
      </c>
      <c r="U2447" s="98" t="s">
        <v>111</v>
      </c>
      <c r="V2447" s="98" t="s">
        <v>3139</v>
      </c>
      <c r="W2447" s="69">
        <f t="shared" si="76"/>
        <v>2.9978350459992945E-5</v>
      </c>
    </row>
    <row r="2448" spans="1:23">
      <c r="A2448">
        <f t="shared" si="77"/>
        <v>5</v>
      </c>
      <c r="B2448" s="99">
        <v>44408</v>
      </c>
      <c r="C2448" s="23">
        <v>45</v>
      </c>
      <c r="D2448" s="23">
        <v>5</v>
      </c>
      <c r="E2448" s="98" t="s">
        <v>49</v>
      </c>
      <c r="F2448" s="98" t="s">
        <v>164</v>
      </c>
      <c r="G2448" s="98" t="s">
        <v>4120</v>
      </c>
      <c r="H2448" s="98" t="s">
        <v>1366</v>
      </c>
      <c r="I2448" s="98" t="s">
        <v>10315</v>
      </c>
      <c r="J2448" s="99">
        <v>44413</v>
      </c>
      <c r="K2448" s="107">
        <v>9000000</v>
      </c>
      <c r="L2448" s="98" t="s">
        <v>1371</v>
      </c>
      <c r="M2448" s="23">
        <v>1800</v>
      </c>
      <c r="N2448" s="23">
        <v>1</v>
      </c>
      <c r="O2448" s="107">
        <v>9000000</v>
      </c>
      <c r="P2448" s="23">
        <v>180</v>
      </c>
      <c r="Q2448" s="23">
        <v>2</v>
      </c>
      <c r="R2448" s="23">
        <v>2</v>
      </c>
      <c r="S2448" s="23">
        <v>0</v>
      </c>
      <c r="T2448" s="47">
        <v>0.9</v>
      </c>
      <c r="U2448" s="98" t="s">
        <v>111</v>
      </c>
      <c r="V2448" s="98" t="s">
        <v>3139</v>
      </c>
      <c r="W2448" s="69">
        <f t="shared" si="76"/>
        <v>1.4016386606114566E-5</v>
      </c>
    </row>
    <row r="2449" spans="1:23">
      <c r="A2449">
        <f t="shared" si="77"/>
        <v>8</v>
      </c>
      <c r="B2449" s="99">
        <v>44408</v>
      </c>
      <c r="C2449" s="23">
        <v>46</v>
      </c>
      <c r="D2449" s="23">
        <v>5</v>
      </c>
      <c r="E2449" s="98" t="s">
        <v>49</v>
      </c>
      <c r="F2449" s="98" t="s">
        <v>164</v>
      </c>
      <c r="G2449" s="98" t="s">
        <v>4120</v>
      </c>
      <c r="H2449" s="98" t="s">
        <v>1366</v>
      </c>
      <c r="I2449" s="98" t="s">
        <v>10262</v>
      </c>
      <c r="J2449" s="99">
        <v>44416</v>
      </c>
      <c r="K2449" s="107">
        <v>12000000</v>
      </c>
      <c r="L2449" s="98" t="s">
        <v>1372</v>
      </c>
      <c r="M2449" s="23">
        <v>1800</v>
      </c>
      <c r="N2449" s="23">
        <v>1</v>
      </c>
      <c r="O2449" s="107">
        <v>12000000</v>
      </c>
      <c r="P2449" s="23">
        <v>180</v>
      </c>
      <c r="Q2449" s="23">
        <v>2</v>
      </c>
      <c r="R2449" s="23">
        <v>2</v>
      </c>
      <c r="S2449" s="23">
        <v>0</v>
      </c>
      <c r="T2449" s="47">
        <v>1.2</v>
      </c>
      <c r="U2449" s="98" t="s">
        <v>111</v>
      </c>
      <c r="V2449" s="98" t="s">
        <v>3139</v>
      </c>
      <c r="W2449" s="69">
        <f t="shared" si="76"/>
        <v>2.9901624759711075E-5</v>
      </c>
    </row>
    <row r="2450" spans="1:23">
      <c r="A2450">
        <f t="shared" si="77"/>
        <v>19</v>
      </c>
      <c r="B2450" s="99">
        <v>44408</v>
      </c>
      <c r="C2450" s="23">
        <v>47</v>
      </c>
      <c r="D2450" s="23">
        <v>5</v>
      </c>
      <c r="E2450" s="98" t="s">
        <v>49</v>
      </c>
      <c r="F2450" s="98" t="s">
        <v>164</v>
      </c>
      <c r="G2450" s="98" t="s">
        <v>4120</v>
      </c>
      <c r="H2450" s="98" t="s">
        <v>1366</v>
      </c>
      <c r="I2450" s="98" t="s">
        <v>6663</v>
      </c>
      <c r="J2450" s="99">
        <v>44427</v>
      </c>
      <c r="K2450" s="107">
        <v>50000000</v>
      </c>
      <c r="L2450" s="98" t="s">
        <v>1373</v>
      </c>
      <c r="M2450" s="23">
        <v>1800</v>
      </c>
      <c r="N2450" s="23">
        <v>1</v>
      </c>
      <c r="O2450" s="107">
        <v>50000000</v>
      </c>
      <c r="P2450" s="23">
        <v>180</v>
      </c>
      <c r="Q2450" s="23">
        <v>2</v>
      </c>
      <c r="R2450" s="23">
        <v>2</v>
      </c>
      <c r="S2450" s="23">
        <v>2.81</v>
      </c>
      <c r="T2450" s="47">
        <v>5.062468</v>
      </c>
      <c r="U2450" s="98" t="s">
        <v>111</v>
      </c>
      <c r="V2450" s="98" t="s">
        <v>3139</v>
      </c>
      <c r="W2450" s="69">
        <f t="shared" si="76"/>
        <v>2.9959836993613076E-4</v>
      </c>
    </row>
    <row r="2451" spans="1:23">
      <c r="A2451">
        <f t="shared" si="77"/>
        <v>22</v>
      </c>
      <c r="B2451" s="99">
        <v>44408</v>
      </c>
      <c r="C2451" s="23">
        <v>48</v>
      </c>
      <c r="D2451" s="23">
        <v>5</v>
      </c>
      <c r="E2451" s="98" t="s">
        <v>49</v>
      </c>
      <c r="F2451" s="98" t="s">
        <v>164</v>
      </c>
      <c r="G2451" s="98" t="s">
        <v>4120</v>
      </c>
      <c r="H2451" s="98" t="s">
        <v>1366</v>
      </c>
      <c r="I2451" s="98" t="s">
        <v>10514</v>
      </c>
      <c r="J2451" s="99">
        <v>44430</v>
      </c>
      <c r="K2451" s="107">
        <v>30000000</v>
      </c>
      <c r="L2451" s="98" t="s">
        <v>1374</v>
      </c>
      <c r="M2451" s="23">
        <v>1800</v>
      </c>
      <c r="N2451" s="23">
        <v>1</v>
      </c>
      <c r="O2451" s="107">
        <v>30000000</v>
      </c>
      <c r="P2451" s="23">
        <v>360</v>
      </c>
      <c r="Q2451" s="23">
        <v>2</v>
      </c>
      <c r="R2451" s="23">
        <v>2</v>
      </c>
      <c r="S2451" s="23">
        <v>3.7</v>
      </c>
      <c r="T2451" s="47">
        <v>6.209238</v>
      </c>
      <c r="U2451" s="98" t="s">
        <v>111</v>
      </c>
      <c r="V2451" s="98" t="s">
        <v>3139</v>
      </c>
      <c r="W2451" s="69">
        <f t="shared" si="76"/>
        <v>4.2548528164940163E-4</v>
      </c>
    </row>
    <row r="2452" spans="1:23">
      <c r="A2452">
        <f t="shared" si="77"/>
        <v>23</v>
      </c>
      <c r="B2452" s="99">
        <v>44408</v>
      </c>
      <c r="C2452" s="23">
        <v>49</v>
      </c>
      <c r="D2452" s="23">
        <v>5</v>
      </c>
      <c r="E2452" s="98" t="s">
        <v>49</v>
      </c>
      <c r="F2452" s="98" t="s">
        <v>164</v>
      </c>
      <c r="G2452" s="98" t="s">
        <v>4120</v>
      </c>
      <c r="H2452" s="98" t="s">
        <v>1366</v>
      </c>
      <c r="I2452" s="98" t="s">
        <v>10468</v>
      </c>
      <c r="J2452" s="99">
        <v>44431</v>
      </c>
      <c r="K2452" s="107">
        <v>17000000</v>
      </c>
      <c r="L2452" s="98" t="s">
        <v>1375</v>
      </c>
      <c r="M2452" s="23">
        <v>1800</v>
      </c>
      <c r="N2452" s="23">
        <v>1</v>
      </c>
      <c r="O2452" s="107">
        <v>17000000</v>
      </c>
      <c r="P2452" s="23">
        <v>180</v>
      </c>
      <c r="Q2452" s="23">
        <v>2</v>
      </c>
      <c r="R2452" s="23">
        <v>2</v>
      </c>
      <c r="S2452" s="23">
        <v>0</v>
      </c>
      <c r="T2452" s="47">
        <v>1.7</v>
      </c>
      <c r="U2452" s="98" t="s">
        <v>111</v>
      </c>
      <c r="V2452" s="98" t="s">
        <v>3139</v>
      </c>
      <c r="W2452" s="69">
        <f t="shared" si="76"/>
        <v>1.2178682584423991E-4</v>
      </c>
    </row>
    <row r="2453" spans="1:23">
      <c r="A2453">
        <f t="shared" si="77"/>
        <v>26</v>
      </c>
      <c r="B2453" s="99">
        <v>44408</v>
      </c>
      <c r="C2453" s="23">
        <v>50</v>
      </c>
      <c r="D2453" s="23">
        <v>5</v>
      </c>
      <c r="E2453" s="98" t="s">
        <v>49</v>
      </c>
      <c r="F2453" s="98" t="s">
        <v>164</v>
      </c>
      <c r="G2453" s="98" t="s">
        <v>4120</v>
      </c>
      <c r="H2453" s="98" t="s">
        <v>1366</v>
      </c>
      <c r="I2453" s="98" t="s">
        <v>10469</v>
      </c>
      <c r="J2453" s="99">
        <v>44434</v>
      </c>
      <c r="K2453" s="107">
        <v>10995200</v>
      </c>
      <c r="L2453" s="98" t="s">
        <v>1376</v>
      </c>
      <c r="M2453" s="23">
        <v>1800</v>
      </c>
      <c r="N2453" s="23">
        <v>1</v>
      </c>
      <c r="O2453" s="107">
        <v>10995200</v>
      </c>
      <c r="P2453" s="23">
        <v>180</v>
      </c>
      <c r="Q2453" s="23">
        <v>2</v>
      </c>
      <c r="R2453" s="23">
        <v>2</v>
      </c>
      <c r="S2453" s="23">
        <v>0</v>
      </c>
      <c r="T2453" s="47">
        <v>1.0995200000000001</v>
      </c>
      <c r="U2453" s="98" t="s">
        <v>111</v>
      </c>
      <c r="V2453" s="98" t="s">
        <v>3139</v>
      </c>
      <c r="W2453" s="69">
        <f t="shared" si="76"/>
        <v>8.90430516511183E-5</v>
      </c>
    </row>
    <row r="2454" spans="1:23">
      <c r="A2454">
        <f t="shared" si="77"/>
        <v>26</v>
      </c>
      <c r="B2454" s="99">
        <v>44408</v>
      </c>
      <c r="C2454" s="23">
        <v>51</v>
      </c>
      <c r="D2454" s="23">
        <v>5</v>
      </c>
      <c r="E2454" s="98" t="s">
        <v>49</v>
      </c>
      <c r="F2454" s="98" t="s">
        <v>164</v>
      </c>
      <c r="G2454" s="98" t="s">
        <v>4120</v>
      </c>
      <c r="H2454" s="98" t="s">
        <v>1366</v>
      </c>
      <c r="I2454" s="98" t="s">
        <v>10469</v>
      </c>
      <c r="J2454" s="99">
        <v>44434</v>
      </c>
      <c r="K2454" s="107">
        <v>14000000</v>
      </c>
      <c r="L2454" s="98" t="s">
        <v>1377</v>
      </c>
      <c r="M2454" s="23">
        <v>1800</v>
      </c>
      <c r="N2454" s="23">
        <v>1</v>
      </c>
      <c r="O2454" s="107">
        <v>14000000</v>
      </c>
      <c r="P2454" s="23">
        <v>360</v>
      </c>
      <c r="Q2454" s="23">
        <v>2</v>
      </c>
      <c r="R2454" s="23">
        <v>2</v>
      </c>
      <c r="S2454" s="23">
        <v>0.2</v>
      </c>
      <c r="T2454" s="47">
        <v>2.807626</v>
      </c>
      <c r="U2454" s="98" t="s">
        <v>111</v>
      </c>
      <c r="V2454" s="98" t="s">
        <v>3139</v>
      </c>
      <c r="W2454" s="69">
        <f t="shared" si="76"/>
        <v>2.2737156844352321E-4</v>
      </c>
    </row>
    <row r="2455" spans="1:23">
      <c r="A2455">
        <f t="shared" si="77"/>
        <v>29</v>
      </c>
      <c r="B2455" s="99">
        <v>44408</v>
      </c>
      <c r="C2455" s="23">
        <v>52</v>
      </c>
      <c r="D2455" s="23">
        <v>5</v>
      </c>
      <c r="E2455" s="98" t="s">
        <v>49</v>
      </c>
      <c r="F2455" s="98" t="s">
        <v>164</v>
      </c>
      <c r="G2455" s="98" t="s">
        <v>4120</v>
      </c>
      <c r="H2455" s="98" t="s">
        <v>1366</v>
      </c>
      <c r="I2455" s="98" t="s">
        <v>10470</v>
      </c>
      <c r="J2455" s="99">
        <v>44437</v>
      </c>
      <c r="K2455" s="107">
        <v>50000000</v>
      </c>
      <c r="L2455" s="98" t="s">
        <v>1378</v>
      </c>
      <c r="M2455" s="23">
        <v>720</v>
      </c>
      <c r="N2455" s="23">
        <v>1</v>
      </c>
      <c r="O2455" s="107">
        <v>50000000</v>
      </c>
      <c r="P2455" s="23">
        <v>180</v>
      </c>
      <c r="Q2455" s="23">
        <v>2</v>
      </c>
      <c r="R2455" s="23">
        <v>2</v>
      </c>
      <c r="S2455" s="23">
        <v>2.77</v>
      </c>
      <c r="T2455" s="47">
        <v>5.0579200000000002</v>
      </c>
      <c r="U2455" s="98" t="s">
        <v>111</v>
      </c>
      <c r="V2455" s="98" t="s">
        <v>3139</v>
      </c>
      <c r="W2455" s="69">
        <f t="shared" si="76"/>
        <v>4.5687091158692688E-4</v>
      </c>
    </row>
    <row r="2456" spans="1:23">
      <c r="A2456">
        <f t="shared" si="77"/>
        <v>29</v>
      </c>
      <c r="B2456" s="99">
        <v>44408</v>
      </c>
      <c r="C2456" s="23">
        <v>53</v>
      </c>
      <c r="D2456" s="23">
        <v>5</v>
      </c>
      <c r="E2456" s="98" t="s">
        <v>49</v>
      </c>
      <c r="F2456" s="98" t="s">
        <v>164</v>
      </c>
      <c r="G2456" s="98" t="s">
        <v>4120</v>
      </c>
      <c r="H2456" s="98" t="s">
        <v>1366</v>
      </c>
      <c r="I2456" s="98" t="s">
        <v>10470</v>
      </c>
      <c r="J2456" s="99">
        <v>44437</v>
      </c>
      <c r="K2456" s="107">
        <v>20000000</v>
      </c>
      <c r="L2456" s="98" t="s">
        <v>1379</v>
      </c>
      <c r="M2456" s="23">
        <v>1800</v>
      </c>
      <c r="N2456" s="23">
        <v>1</v>
      </c>
      <c r="O2456" s="107">
        <v>20000000</v>
      </c>
      <c r="P2456" s="23">
        <v>180</v>
      </c>
      <c r="Q2456" s="23">
        <v>2</v>
      </c>
      <c r="R2456" s="23">
        <v>2</v>
      </c>
      <c r="S2456" s="23">
        <v>2.77</v>
      </c>
      <c r="T2456" s="47">
        <v>2.0248460000000001</v>
      </c>
      <c r="U2456" s="98" t="s">
        <v>111</v>
      </c>
      <c r="V2456" s="98" t="s">
        <v>3139</v>
      </c>
      <c r="W2456" s="69">
        <f t="shared" si="76"/>
        <v>1.828999347247767E-4</v>
      </c>
    </row>
    <row r="2457" spans="1:23">
      <c r="A2457">
        <f t="shared" si="77"/>
        <v>29</v>
      </c>
      <c r="B2457" s="99">
        <v>44408</v>
      </c>
      <c r="C2457" s="23">
        <v>54</v>
      </c>
      <c r="D2457" s="23">
        <v>5</v>
      </c>
      <c r="E2457" s="98" t="s">
        <v>49</v>
      </c>
      <c r="F2457" s="98" t="s">
        <v>164</v>
      </c>
      <c r="G2457" s="98" t="s">
        <v>4120</v>
      </c>
      <c r="H2457" s="98" t="s">
        <v>1366</v>
      </c>
      <c r="I2457" s="98" t="s">
        <v>10470</v>
      </c>
      <c r="J2457" s="99">
        <v>44437</v>
      </c>
      <c r="K2457" s="107">
        <v>30000000</v>
      </c>
      <c r="L2457" s="98" t="s">
        <v>1380</v>
      </c>
      <c r="M2457" s="23">
        <v>1800</v>
      </c>
      <c r="N2457" s="23">
        <v>1</v>
      </c>
      <c r="O2457" s="107">
        <v>30000000</v>
      </c>
      <c r="P2457" s="23">
        <v>180</v>
      </c>
      <c r="Q2457" s="23">
        <v>2</v>
      </c>
      <c r="R2457" s="23">
        <v>2</v>
      </c>
      <c r="S2457" s="23">
        <v>2.77</v>
      </c>
      <c r="T2457" s="47">
        <v>3.0372370000000002</v>
      </c>
      <c r="U2457" s="98" t="s">
        <v>111</v>
      </c>
      <c r="V2457" s="98" t="s">
        <v>3139</v>
      </c>
      <c r="W2457" s="69">
        <f t="shared" si="76"/>
        <v>2.7434701159677159E-4</v>
      </c>
    </row>
    <row r="2458" spans="1:23">
      <c r="A2458">
        <f t="shared" si="77"/>
        <v>29</v>
      </c>
      <c r="B2458" s="99">
        <v>44408</v>
      </c>
      <c r="C2458" s="23">
        <v>55</v>
      </c>
      <c r="D2458" s="23">
        <v>5</v>
      </c>
      <c r="E2458" s="98" t="s">
        <v>49</v>
      </c>
      <c r="F2458" s="98" t="s">
        <v>164</v>
      </c>
      <c r="G2458" s="98" t="s">
        <v>4120</v>
      </c>
      <c r="H2458" s="98" t="s">
        <v>1366</v>
      </c>
      <c r="I2458" s="98" t="s">
        <v>10470</v>
      </c>
      <c r="J2458" s="99">
        <v>44437</v>
      </c>
      <c r="K2458" s="107">
        <v>50000000</v>
      </c>
      <c r="L2458" s="98" t="s">
        <v>1381</v>
      </c>
      <c r="M2458" s="23">
        <v>1800</v>
      </c>
      <c r="N2458" s="23">
        <v>1</v>
      </c>
      <c r="O2458" s="107">
        <v>50000000</v>
      </c>
      <c r="P2458" s="23">
        <v>180</v>
      </c>
      <c r="Q2458" s="23">
        <v>2</v>
      </c>
      <c r="R2458" s="23">
        <v>2</v>
      </c>
      <c r="S2458" s="23">
        <v>2.77</v>
      </c>
      <c r="T2458" s="47">
        <v>5.0620859999999999</v>
      </c>
      <c r="U2458" s="98" t="s">
        <v>111</v>
      </c>
      <c r="V2458" s="98" t="s">
        <v>3139</v>
      </c>
      <c r="W2458" s="69">
        <f t="shared" si="76"/>
        <v>4.5724721730502264E-4</v>
      </c>
    </row>
    <row r="2459" spans="1:23">
      <c r="A2459">
        <f t="shared" si="77"/>
        <v>30</v>
      </c>
      <c r="B2459" s="99">
        <v>44408</v>
      </c>
      <c r="C2459" s="23">
        <v>56</v>
      </c>
      <c r="D2459" s="23">
        <v>5</v>
      </c>
      <c r="E2459" s="98" t="s">
        <v>49</v>
      </c>
      <c r="F2459" s="98" t="s">
        <v>164</v>
      </c>
      <c r="G2459" s="98" t="s">
        <v>4120</v>
      </c>
      <c r="H2459" s="98" t="s">
        <v>1366</v>
      </c>
      <c r="I2459" s="98" t="s">
        <v>10515</v>
      </c>
      <c r="J2459" s="99">
        <v>44438</v>
      </c>
      <c r="K2459" s="107">
        <v>6000000</v>
      </c>
      <c r="L2459" s="98" t="s">
        <v>1382</v>
      </c>
      <c r="M2459" s="23">
        <v>1800</v>
      </c>
      <c r="N2459" s="23">
        <v>1</v>
      </c>
      <c r="O2459" s="107">
        <v>6000000</v>
      </c>
      <c r="P2459" s="23">
        <v>180</v>
      </c>
      <c r="Q2459" s="23">
        <v>2</v>
      </c>
      <c r="R2459" s="23">
        <v>2</v>
      </c>
      <c r="S2459" s="23">
        <v>0</v>
      </c>
      <c r="T2459" s="47">
        <v>0.6</v>
      </c>
      <c r="U2459" s="98" t="s">
        <v>111</v>
      </c>
      <c r="V2459" s="98" t="s">
        <v>3139</v>
      </c>
      <c r="W2459" s="69">
        <f t="shared" si="76"/>
        <v>5.6065546424458265E-5</v>
      </c>
    </row>
    <row r="2460" spans="1:23">
      <c r="A2460">
        <f t="shared" si="77"/>
        <v>30</v>
      </c>
      <c r="B2460" s="99">
        <v>44408</v>
      </c>
      <c r="C2460" s="23">
        <v>57</v>
      </c>
      <c r="D2460" s="23">
        <v>5</v>
      </c>
      <c r="E2460" s="98" t="s">
        <v>49</v>
      </c>
      <c r="F2460" s="98" t="s">
        <v>164</v>
      </c>
      <c r="G2460" s="98" t="s">
        <v>4120</v>
      </c>
      <c r="H2460" s="98" t="s">
        <v>1366</v>
      </c>
      <c r="I2460" s="98" t="s">
        <v>10515</v>
      </c>
      <c r="J2460" s="99">
        <v>44438</v>
      </c>
      <c r="K2460" s="107">
        <v>12000000</v>
      </c>
      <c r="L2460" s="98" t="s">
        <v>1383</v>
      </c>
      <c r="M2460" s="23">
        <v>1800</v>
      </c>
      <c r="N2460" s="23">
        <v>1</v>
      </c>
      <c r="O2460" s="107">
        <v>12000000</v>
      </c>
      <c r="P2460" s="23">
        <v>180</v>
      </c>
      <c r="Q2460" s="23">
        <v>2</v>
      </c>
      <c r="R2460" s="23">
        <v>2</v>
      </c>
      <c r="S2460" s="23">
        <v>0</v>
      </c>
      <c r="T2460" s="47">
        <v>1.2</v>
      </c>
      <c r="U2460" s="98" t="s">
        <v>111</v>
      </c>
      <c r="V2460" s="98" t="s">
        <v>3139</v>
      </c>
      <c r="W2460" s="69">
        <f t="shared" si="76"/>
        <v>1.1213109284891653E-4</v>
      </c>
    </row>
    <row r="2461" spans="1:23">
      <c r="A2461">
        <f t="shared" si="77"/>
        <v>30</v>
      </c>
      <c r="B2461" s="99">
        <v>44408</v>
      </c>
      <c r="C2461" s="23">
        <v>58</v>
      </c>
      <c r="D2461" s="23">
        <v>5</v>
      </c>
      <c r="E2461" s="98" t="s">
        <v>49</v>
      </c>
      <c r="F2461" s="98" t="s">
        <v>164</v>
      </c>
      <c r="G2461" s="98" t="s">
        <v>4120</v>
      </c>
      <c r="H2461" s="98" t="s">
        <v>1366</v>
      </c>
      <c r="I2461" s="98" t="s">
        <v>10515</v>
      </c>
      <c r="J2461" s="99">
        <v>44438</v>
      </c>
      <c r="K2461" s="107">
        <v>15000000</v>
      </c>
      <c r="L2461" s="98" t="s">
        <v>1384</v>
      </c>
      <c r="M2461" s="23">
        <v>1800</v>
      </c>
      <c r="N2461" s="23">
        <v>1</v>
      </c>
      <c r="O2461" s="107">
        <v>15000000</v>
      </c>
      <c r="P2461" s="23">
        <v>180</v>
      </c>
      <c r="Q2461" s="23">
        <v>2</v>
      </c>
      <c r="R2461" s="23">
        <v>2</v>
      </c>
      <c r="S2461" s="23">
        <v>0</v>
      </c>
      <c r="T2461" s="47">
        <v>1.5</v>
      </c>
      <c r="U2461" s="98" t="s">
        <v>111</v>
      </c>
      <c r="V2461" s="98" t="s">
        <v>3139</v>
      </c>
      <c r="W2461" s="69">
        <f t="shared" si="76"/>
        <v>1.4016386606114568E-4</v>
      </c>
    </row>
    <row r="2462" spans="1:23">
      <c r="A2462">
        <f t="shared" si="77"/>
        <v>33</v>
      </c>
      <c r="B2462" s="99">
        <v>44408</v>
      </c>
      <c r="C2462" s="23">
        <v>59</v>
      </c>
      <c r="D2462" s="23">
        <v>5</v>
      </c>
      <c r="E2462" s="98" t="s">
        <v>49</v>
      </c>
      <c r="F2462" s="98" t="s">
        <v>164</v>
      </c>
      <c r="G2462" s="98" t="s">
        <v>4120</v>
      </c>
      <c r="H2462" s="98" t="s">
        <v>1366</v>
      </c>
      <c r="I2462" s="98" t="s">
        <v>6574</v>
      </c>
      <c r="J2462" s="99">
        <v>44441</v>
      </c>
      <c r="K2462" s="107">
        <v>18286899</v>
      </c>
      <c r="L2462" s="98" t="s">
        <v>1385</v>
      </c>
      <c r="M2462" s="23">
        <v>1800</v>
      </c>
      <c r="N2462" s="23">
        <v>1</v>
      </c>
      <c r="O2462" s="107">
        <v>18286899</v>
      </c>
      <c r="P2462" s="23">
        <v>180</v>
      </c>
      <c r="Q2462" s="23">
        <v>2</v>
      </c>
      <c r="R2462" s="23">
        <v>2</v>
      </c>
      <c r="S2462" s="23">
        <v>0</v>
      </c>
      <c r="T2462" s="47">
        <v>1.8286979999999999</v>
      </c>
      <c r="U2462" s="98" t="s">
        <v>111</v>
      </c>
      <c r="V2462" s="98" t="s">
        <v>3139</v>
      </c>
      <c r="W2462" s="69">
        <f t="shared" si="76"/>
        <v>1.8796607979474232E-4</v>
      </c>
    </row>
    <row r="2463" spans="1:23">
      <c r="A2463">
        <f t="shared" si="77"/>
        <v>36</v>
      </c>
      <c r="B2463" s="99">
        <v>44408</v>
      </c>
      <c r="C2463" s="23">
        <v>60</v>
      </c>
      <c r="D2463" s="23">
        <v>5</v>
      </c>
      <c r="E2463" s="98" t="s">
        <v>49</v>
      </c>
      <c r="F2463" s="98" t="s">
        <v>164</v>
      </c>
      <c r="G2463" s="98" t="s">
        <v>4120</v>
      </c>
      <c r="H2463" s="98" t="s">
        <v>1366</v>
      </c>
      <c r="I2463" s="98" t="s">
        <v>10516</v>
      </c>
      <c r="J2463" s="99">
        <v>44444</v>
      </c>
      <c r="K2463" s="107">
        <v>8000000</v>
      </c>
      <c r="L2463" s="98" t="s">
        <v>1386</v>
      </c>
      <c r="M2463" s="23">
        <v>1800</v>
      </c>
      <c r="N2463" s="23">
        <v>1</v>
      </c>
      <c r="O2463" s="107">
        <v>8000000</v>
      </c>
      <c r="P2463" s="23">
        <v>180</v>
      </c>
      <c r="Q2463" s="23">
        <v>2</v>
      </c>
      <c r="R2463" s="23">
        <v>2</v>
      </c>
      <c r="S2463" s="23">
        <v>0</v>
      </c>
      <c r="T2463" s="47">
        <v>0.8</v>
      </c>
      <c r="U2463" s="98" t="s">
        <v>111</v>
      </c>
      <c r="V2463" s="98" t="s">
        <v>3139</v>
      </c>
      <c r="W2463" s="69">
        <f t="shared" si="76"/>
        <v>8.9704874279133227E-5</v>
      </c>
    </row>
    <row r="2464" spans="1:23">
      <c r="A2464">
        <f t="shared" si="77"/>
        <v>36</v>
      </c>
      <c r="B2464" s="99">
        <v>44408</v>
      </c>
      <c r="C2464" s="23">
        <v>61</v>
      </c>
      <c r="D2464" s="23">
        <v>5</v>
      </c>
      <c r="E2464" s="98" t="s">
        <v>49</v>
      </c>
      <c r="F2464" s="98" t="s">
        <v>164</v>
      </c>
      <c r="G2464" s="98" t="s">
        <v>4120</v>
      </c>
      <c r="H2464" s="98" t="s">
        <v>1366</v>
      </c>
      <c r="I2464" s="98" t="s">
        <v>10516</v>
      </c>
      <c r="J2464" s="99">
        <v>44444</v>
      </c>
      <c r="K2464" s="107">
        <v>14000000</v>
      </c>
      <c r="L2464" s="98" t="s">
        <v>1387</v>
      </c>
      <c r="M2464" s="23">
        <v>1800</v>
      </c>
      <c r="N2464" s="23">
        <v>1</v>
      </c>
      <c r="O2464" s="107">
        <v>14000000</v>
      </c>
      <c r="P2464" s="23">
        <v>180</v>
      </c>
      <c r="Q2464" s="23">
        <v>2</v>
      </c>
      <c r="R2464" s="23">
        <v>2</v>
      </c>
      <c r="S2464" s="23">
        <v>0</v>
      </c>
      <c r="T2464" s="47">
        <v>1.4</v>
      </c>
      <c r="U2464" s="98" t="s">
        <v>111</v>
      </c>
      <c r="V2464" s="98" t="s">
        <v>3139</v>
      </c>
      <c r="W2464" s="69">
        <f t="shared" si="76"/>
        <v>1.5698352998848317E-4</v>
      </c>
    </row>
    <row r="2465" spans="1:23">
      <c r="A2465">
        <f t="shared" si="77"/>
        <v>37</v>
      </c>
      <c r="B2465" s="99">
        <v>44408</v>
      </c>
      <c r="C2465" s="23">
        <v>62</v>
      </c>
      <c r="D2465" s="23">
        <v>5</v>
      </c>
      <c r="E2465" s="98" t="s">
        <v>49</v>
      </c>
      <c r="F2465" s="98" t="s">
        <v>164</v>
      </c>
      <c r="G2465" s="98" t="s">
        <v>4120</v>
      </c>
      <c r="H2465" s="98" t="s">
        <v>1366</v>
      </c>
      <c r="I2465" s="98" t="s">
        <v>10517</v>
      </c>
      <c r="J2465" s="99">
        <v>44445</v>
      </c>
      <c r="K2465" s="107">
        <v>25000000</v>
      </c>
      <c r="L2465" s="98" t="s">
        <v>1388</v>
      </c>
      <c r="M2465" s="23">
        <v>1800</v>
      </c>
      <c r="N2465" s="23">
        <v>1</v>
      </c>
      <c r="O2465" s="107">
        <v>25000000</v>
      </c>
      <c r="P2465" s="23">
        <v>360</v>
      </c>
      <c r="Q2465" s="23">
        <v>2</v>
      </c>
      <c r="R2465" s="23">
        <v>2</v>
      </c>
      <c r="S2465" s="23">
        <v>3.65</v>
      </c>
      <c r="T2465" s="47">
        <v>5.163761</v>
      </c>
      <c r="U2465" s="98" t="s">
        <v>111</v>
      </c>
      <c r="V2465" s="98" t="s">
        <v>3139</v>
      </c>
      <c r="W2465" s="69">
        <f t="shared" si="76"/>
        <v>5.9510200203340895E-4</v>
      </c>
    </row>
    <row r="2466" spans="1:23">
      <c r="A2466">
        <f t="shared" si="77"/>
        <v>37</v>
      </c>
      <c r="B2466" s="99">
        <v>44408</v>
      </c>
      <c r="C2466" s="23">
        <v>63</v>
      </c>
      <c r="D2466" s="23">
        <v>5</v>
      </c>
      <c r="E2466" s="98" t="s">
        <v>49</v>
      </c>
      <c r="F2466" s="98" t="s">
        <v>164</v>
      </c>
      <c r="G2466" s="98" t="s">
        <v>4120</v>
      </c>
      <c r="H2466" s="98" t="s">
        <v>1366</v>
      </c>
      <c r="I2466" s="98" t="s">
        <v>10517</v>
      </c>
      <c r="J2466" s="99">
        <v>44445</v>
      </c>
      <c r="K2466" s="107">
        <v>18000000</v>
      </c>
      <c r="L2466" s="98" t="s">
        <v>1389</v>
      </c>
      <c r="M2466" s="23">
        <v>1800</v>
      </c>
      <c r="N2466" s="23">
        <v>1</v>
      </c>
      <c r="O2466" s="107">
        <v>18000000</v>
      </c>
      <c r="P2466" s="23">
        <v>180</v>
      </c>
      <c r="Q2466" s="23">
        <v>2</v>
      </c>
      <c r="R2466" s="23">
        <v>2</v>
      </c>
      <c r="S2466" s="23">
        <v>0</v>
      </c>
      <c r="T2466" s="47">
        <v>1.8</v>
      </c>
      <c r="U2466" s="98" t="s">
        <v>111</v>
      </c>
      <c r="V2466" s="98" t="s">
        <v>3139</v>
      </c>
      <c r="W2466" s="69">
        <f t="shared" si="76"/>
        <v>2.0744252177049558E-4</v>
      </c>
    </row>
    <row r="2467" spans="1:23">
      <c r="A2467">
        <f t="shared" si="77"/>
        <v>39</v>
      </c>
      <c r="B2467" s="99">
        <v>44408</v>
      </c>
      <c r="C2467" s="23">
        <v>64</v>
      </c>
      <c r="D2467" s="23">
        <v>5</v>
      </c>
      <c r="E2467" s="98" t="s">
        <v>49</v>
      </c>
      <c r="F2467" s="98" t="s">
        <v>164</v>
      </c>
      <c r="G2467" s="98" t="s">
        <v>4120</v>
      </c>
      <c r="H2467" s="98" t="s">
        <v>1366</v>
      </c>
      <c r="I2467" s="98" t="s">
        <v>10518</v>
      </c>
      <c r="J2467" s="99">
        <v>44447</v>
      </c>
      <c r="K2467" s="107">
        <v>10000000</v>
      </c>
      <c r="L2467" s="98" t="s">
        <v>1390</v>
      </c>
      <c r="M2467" s="23">
        <v>1800</v>
      </c>
      <c r="N2467" s="23">
        <v>1</v>
      </c>
      <c r="O2467" s="107">
        <v>10000000</v>
      </c>
      <c r="P2467" s="23">
        <v>180</v>
      </c>
      <c r="Q2467" s="23">
        <v>2</v>
      </c>
      <c r="R2467" s="23">
        <v>2</v>
      </c>
      <c r="S2467" s="23">
        <v>0</v>
      </c>
      <c r="T2467" s="47">
        <v>1</v>
      </c>
      <c r="U2467" s="98" t="s">
        <v>111</v>
      </c>
      <c r="V2467" s="98" t="s">
        <v>3139</v>
      </c>
      <c r="W2467" s="69">
        <f t="shared" si="76"/>
        <v>1.2147535058632624E-4</v>
      </c>
    </row>
    <row r="2468" spans="1:23">
      <c r="A2468">
        <f t="shared" si="77"/>
        <v>44</v>
      </c>
      <c r="B2468" s="99">
        <v>44408</v>
      </c>
      <c r="C2468" s="23">
        <v>65</v>
      </c>
      <c r="D2468" s="23">
        <v>5</v>
      </c>
      <c r="E2468" s="98" t="s">
        <v>49</v>
      </c>
      <c r="F2468" s="98" t="s">
        <v>164</v>
      </c>
      <c r="G2468" s="98" t="s">
        <v>4120</v>
      </c>
      <c r="H2468" s="98" t="s">
        <v>1366</v>
      </c>
      <c r="I2468" s="98" t="s">
        <v>10519</v>
      </c>
      <c r="J2468" s="99">
        <v>44452</v>
      </c>
      <c r="K2468" s="107">
        <v>8500000</v>
      </c>
      <c r="L2468" s="98" t="s">
        <v>1391</v>
      </c>
      <c r="M2468" s="23">
        <v>1620</v>
      </c>
      <c r="N2468" s="23">
        <v>1</v>
      </c>
      <c r="O2468" s="107">
        <v>8500000</v>
      </c>
      <c r="P2468" s="23">
        <v>180</v>
      </c>
      <c r="Q2468" s="23">
        <v>2</v>
      </c>
      <c r="R2468" s="23">
        <v>2</v>
      </c>
      <c r="S2468" s="23">
        <v>0</v>
      </c>
      <c r="T2468" s="47">
        <v>0.77454999999999996</v>
      </c>
      <c r="U2468" s="98" t="s">
        <v>111</v>
      </c>
      <c r="V2468" s="98" t="s">
        <v>3139</v>
      </c>
      <c r="W2468" s="69">
        <f t="shared" si="76"/>
        <v>1.0615139084749015E-4</v>
      </c>
    </row>
    <row r="2469" spans="1:23">
      <c r="A2469">
        <f t="shared" si="77"/>
        <v>45</v>
      </c>
      <c r="B2469" s="99">
        <v>44408</v>
      </c>
      <c r="C2469" s="23">
        <v>66</v>
      </c>
      <c r="D2469" s="23">
        <v>5</v>
      </c>
      <c r="E2469" s="98" t="s">
        <v>49</v>
      </c>
      <c r="F2469" s="98" t="s">
        <v>164</v>
      </c>
      <c r="G2469" s="98" t="s">
        <v>4120</v>
      </c>
      <c r="H2469" s="98" t="s">
        <v>1366</v>
      </c>
      <c r="I2469" s="98" t="s">
        <v>10520</v>
      </c>
      <c r="J2469" s="99">
        <v>44453</v>
      </c>
      <c r="K2469" s="107">
        <v>30000000</v>
      </c>
      <c r="L2469" s="98" t="s">
        <v>1392</v>
      </c>
      <c r="M2469" s="23">
        <v>1800</v>
      </c>
      <c r="N2469" s="23">
        <v>1</v>
      </c>
      <c r="O2469" s="107">
        <v>30000000</v>
      </c>
      <c r="P2469" s="23">
        <v>90</v>
      </c>
      <c r="Q2469" s="23">
        <v>2</v>
      </c>
      <c r="R2469" s="23">
        <v>2</v>
      </c>
      <c r="S2469" s="23">
        <v>2.93</v>
      </c>
      <c r="T2469" s="47">
        <v>1.5054449999999999</v>
      </c>
      <c r="U2469" s="98" t="s">
        <v>111</v>
      </c>
      <c r="V2469" s="98" t="s">
        <v>3139</v>
      </c>
      <c r="W2469" s="69">
        <f t="shared" si="76"/>
        <v>2.1100899134242142E-4</v>
      </c>
    </row>
    <row r="2470" spans="1:23">
      <c r="A2470">
        <f t="shared" si="77"/>
        <v>51</v>
      </c>
      <c r="B2470" s="99">
        <v>44408</v>
      </c>
      <c r="C2470" s="23">
        <v>67</v>
      </c>
      <c r="D2470" s="23">
        <v>5</v>
      </c>
      <c r="E2470" s="98" t="s">
        <v>49</v>
      </c>
      <c r="F2470" s="98" t="s">
        <v>164</v>
      </c>
      <c r="G2470" s="98" t="s">
        <v>4120</v>
      </c>
      <c r="H2470" s="98" t="s">
        <v>1366</v>
      </c>
      <c r="I2470" s="98" t="s">
        <v>10521</v>
      </c>
      <c r="J2470" s="99">
        <v>44459</v>
      </c>
      <c r="K2470" s="107">
        <v>10300000</v>
      </c>
      <c r="L2470" s="98" t="s">
        <v>1393</v>
      </c>
      <c r="M2470" s="23">
        <v>1800</v>
      </c>
      <c r="N2470" s="23">
        <v>1</v>
      </c>
      <c r="O2470" s="107">
        <v>10300000</v>
      </c>
      <c r="P2470" s="23">
        <v>180</v>
      </c>
      <c r="Q2470" s="23">
        <v>2</v>
      </c>
      <c r="R2470" s="23">
        <v>2</v>
      </c>
      <c r="S2470" s="23">
        <v>0</v>
      </c>
      <c r="T2470" s="47">
        <v>1.03</v>
      </c>
      <c r="U2470" s="98" t="s">
        <v>111</v>
      </c>
      <c r="V2470" s="98" t="s">
        <v>3139</v>
      </c>
      <c r="W2470" s="69">
        <f t="shared" si="76"/>
        <v>1.6361795298204404E-4</v>
      </c>
    </row>
    <row r="2471" spans="1:23">
      <c r="A2471">
        <f t="shared" si="77"/>
        <v>52</v>
      </c>
      <c r="B2471" s="99">
        <v>44408</v>
      </c>
      <c r="C2471" s="23">
        <v>68</v>
      </c>
      <c r="D2471" s="23">
        <v>5</v>
      </c>
      <c r="E2471" s="98" t="s">
        <v>49</v>
      </c>
      <c r="F2471" s="98" t="s">
        <v>164</v>
      </c>
      <c r="G2471" s="98" t="s">
        <v>4120</v>
      </c>
      <c r="H2471" s="98" t="s">
        <v>1366</v>
      </c>
      <c r="I2471" s="98" t="s">
        <v>10353</v>
      </c>
      <c r="J2471" s="99">
        <v>44460</v>
      </c>
      <c r="K2471" s="107">
        <v>20000000</v>
      </c>
      <c r="L2471" s="98" t="s">
        <v>1394</v>
      </c>
      <c r="M2471" s="23">
        <v>1800</v>
      </c>
      <c r="N2471" s="23">
        <v>1</v>
      </c>
      <c r="O2471" s="107">
        <v>20000000</v>
      </c>
      <c r="P2471" s="23">
        <v>180</v>
      </c>
      <c r="Q2471" s="23">
        <v>2</v>
      </c>
      <c r="R2471" s="23">
        <v>2</v>
      </c>
      <c r="S2471" s="23">
        <v>2.77</v>
      </c>
      <c r="T2471" s="47">
        <v>2.1829589999999999</v>
      </c>
      <c r="U2471" s="98" t="s">
        <v>111</v>
      </c>
      <c r="V2471" s="98" t="s">
        <v>3139</v>
      </c>
      <c r="W2471" s="69">
        <f t="shared" si="76"/>
        <v>3.5356761312076818E-4</v>
      </c>
    </row>
    <row r="2472" spans="1:23">
      <c r="A2472">
        <f t="shared" si="77"/>
        <v>53</v>
      </c>
      <c r="B2472" s="99">
        <v>44408</v>
      </c>
      <c r="C2472" s="23">
        <v>69</v>
      </c>
      <c r="D2472" s="23">
        <v>5</v>
      </c>
      <c r="E2472" s="98" t="s">
        <v>49</v>
      </c>
      <c r="F2472" s="98" t="s">
        <v>164</v>
      </c>
      <c r="G2472" s="98" t="s">
        <v>4120</v>
      </c>
      <c r="H2472" s="98" t="s">
        <v>1366</v>
      </c>
      <c r="I2472" s="98" t="s">
        <v>10313</v>
      </c>
      <c r="J2472" s="99">
        <v>44461</v>
      </c>
      <c r="K2472" s="107">
        <v>20000000</v>
      </c>
      <c r="L2472" s="98" t="s">
        <v>1395</v>
      </c>
      <c r="M2472" s="23">
        <v>1800</v>
      </c>
      <c r="N2472" s="23">
        <v>1</v>
      </c>
      <c r="O2472" s="107">
        <v>20000000</v>
      </c>
      <c r="P2472" s="23">
        <v>180</v>
      </c>
      <c r="Q2472" s="23">
        <v>2</v>
      </c>
      <c r="R2472" s="23">
        <v>2</v>
      </c>
      <c r="S2472" s="23">
        <v>2.77</v>
      </c>
      <c r="T2472" s="47">
        <v>2.0206689999999998</v>
      </c>
      <c r="U2472" s="98" t="s">
        <v>111</v>
      </c>
      <c r="V2472" s="98" t="s">
        <v>3139</v>
      </c>
      <c r="W2472" s="69">
        <f t="shared" si="76"/>
        <v>3.3357585090455967E-4</v>
      </c>
    </row>
    <row r="2473" spans="1:23">
      <c r="A2473">
        <f t="shared" si="77"/>
        <v>54</v>
      </c>
      <c r="B2473" s="99">
        <v>44408</v>
      </c>
      <c r="C2473" s="23">
        <v>70</v>
      </c>
      <c r="D2473" s="23">
        <v>5</v>
      </c>
      <c r="E2473" s="98" t="s">
        <v>49</v>
      </c>
      <c r="F2473" s="98" t="s">
        <v>164</v>
      </c>
      <c r="G2473" s="98" t="s">
        <v>4120</v>
      </c>
      <c r="H2473" s="98" t="s">
        <v>1366</v>
      </c>
      <c r="I2473" s="98" t="s">
        <v>10522</v>
      </c>
      <c r="J2473" s="99">
        <v>44462</v>
      </c>
      <c r="K2473" s="107">
        <v>7000000</v>
      </c>
      <c r="L2473" s="98" t="s">
        <v>1396</v>
      </c>
      <c r="M2473" s="23">
        <v>1800</v>
      </c>
      <c r="N2473" s="23">
        <v>1</v>
      </c>
      <c r="O2473" s="107">
        <v>7000000</v>
      </c>
      <c r="P2473" s="23">
        <v>180</v>
      </c>
      <c r="Q2473" s="23">
        <v>2</v>
      </c>
      <c r="R2473" s="23">
        <v>2</v>
      </c>
      <c r="S2473" s="23">
        <v>0</v>
      </c>
      <c r="T2473" s="47">
        <v>0.875</v>
      </c>
      <c r="U2473" s="98" t="s">
        <v>111</v>
      </c>
      <c r="V2473" s="98" t="s">
        <v>3139</v>
      </c>
      <c r="W2473" s="69">
        <f t="shared" si="76"/>
        <v>1.4717205936420295E-4</v>
      </c>
    </row>
    <row r="2474" spans="1:23">
      <c r="A2474">
        <f t="shared" si="77"/>
        <v>58</v>
      </c>
      <c r="B2474" s="99">
        <v>44408</v>
      </c>
      <c r="C2474" s="23">
        <v>71</v>
      </c>
      <c r="D2474" s="23">
        <v>5</v>
      </c>
      <c r="E2474" s="98" t="s">
        <v>49</v>
      </c>
      <c r="F2474" s="98" t="s">
        <v>164</v>
      </c>
      <c r="G2474" s="98" t="s">
        <v>4120</v>
      </c>
      <c r="H2474" s="98" t="s">
        <v>1366</v>
      </c>
      <c r="I2474" s="98" t="s">
        <v>10263</v>
      </c>
      <c r="J2474" s="99">
        <v>44466</v>
      </c>
      <c r="K2474" s="107">
        <v>16000000</v>
      </c>
      <c r="L2474" s="98" t="s">
        <v>1397</v>
      </c>
      <c r="M2474" s="23">
        <v>1800</v>
      </c>
      <c r="N2474" s="23">
        <v>1</v>
      </c>
      <c r="O2474" s="107">
        <v>16000000</v>
      </c>
      <c r="P2474" s="23">
        <v>180</v>
      </c>
      <c r="Q2474" s="23">
        <v>2</v>
      </c>
      <c r="R2474" s="23">
        <v>2</v>
      </c>
      <c r="S2474" s="23">
        <v>0</v>
      </c>
      <c r="T2474" s="47">
        <v>1.6</v>
      </c>
      <c r="U2474" s="98" t="s">
        <v>111</v>
      </c>
      <c r="V2474" s="98" t="s">
        <v>3139</v>
      </c>
      <c r="W2474" s="69">
        <f t="shared" si="76"/>
        <v>2.8904903934387374E-4</v>
      </c>
    </row>
    <row r="2475" spans="1:23">
      <c r="A2475">
        <f t="shared" si="77"/>
        <v>58</v>
      </c>
      <c r="B2475" s="99">
        <v>44408</v>
      </c>
      <c r="C2475" s="23">
        <v>72</v>
      </c>
      <c r="D2475" s="23">
        <v>5</v>
      </c>
      <c r="E2475" s="98" t="s">
        <v>49</v>
      </c>
      <c r="F2475" s="98" t="s">
        <v>164</v>
      </c>
      <c r="G2475" s="98" t="s">
        <v>4120</v>
      </c>
      <c r="H2475" s="98" t="s">
        <v>1366</v>
      </c>
      <c r="I2475" s="98" t="s">
        <v>10263</v>
      </c>
      <c r="J2475" s="99">
        <v>44466</v>
      </c>
      <c r="K2475" s="107">
        <v>6480000</v>
      </c>
      <c r="L2475" s="98" t="s">
        <v>1398</v>
      </c>
      <c r="M2475" s="23">
        <v>1800</v>
      </c>
      <c r="N2475" s="23">
        <v>1</v>
      </c>
      <c r="O2475" s="107">
        <v>6480000</v>
      </c>
      <c r="P2475" s="23">
        <v>180</v>
      </c>
      <c r="Q2475" s="23">
        <v>2</v>
      </c>
      <c r="R2475" s="23">
        <v>2</v>
      </c>
      <c r="S2475" s="23">
        <v>0</v>
      </c>
      <c r="T2475" s="47">
        <v>0.64800000000000002</v>
      </c>
      <c r="U2475" s="98" t="s">
        <v>111</v>
      </c>
      <c r="V2475" s="98" t="s">
        <v>3139</v>
      </c>
      <c r="W2475" s="69">
        <f t="shared" si="76"/>
        <v>1.1706486093426888E-4</v>
      </c>
    </row>
    <row r="2476" spans="1:23">
      <c r="A2476">
        <f t="shared" si="77"/>
        <v>58</v>
      </c>
      <c r="B2476" s="99">
        <v>44408</v>
      </c>
      <c r="C2476" s="23">
        <v>73</v>
      </c>
      <c r="D2476" s="23">
        <v>5</v>
      </c>
      <c r="E2476" s="98" t="s">
        <v>49</v>
      </c>
      <c r="F2476" s="98" t="s">
        <v>164</v>
      </c>
      <c r="G2476" s="98" t="s">
        <v>4120</v>
      </c>
      <c r="H2476" s="98" t="s">
        <v>1366</v>
      </c>
      <c r="I2476" s="98" t="s">
        <v>10263</v>
      </c>
      <c r="J2476" s="99">
        <v>44466</v>
      </c>
      <c r="K2476" s="107">
        <v>8000000</v>
      </c>
      <c r="L2476" s="98" t="s">
        <v>1399</v>
      </c>
      <c r="M2476" s="23">
        <v>1800</v>
      </c>
      <c r="N2476" s="23">
        <v>1</v>
      </c>
      <c r="O2476" s="107">
        <v>8000000</v>
      </c>
      <c r="P2476" s="23">
        <v>180</v>
      </c>
      <c r="Q2476" s="23">
        <v>2</v>
      </c>
      <c r="R2476" s="23">
        <v>2</v>
      </c>
      <c r="S2476" s="23">
        <v>0</v>
      </c>
      <c r="T2476" s="47">
        <v>0.8</v>
      </c>
      <c r="U2476" s="98" t="s">
        <v>111</v>
      </c>
      <c r="V2476" s="98" t="s">
        <v>3139</v>
      </c>
      <c r="W2476" s="69">
        <f t="shared" si="76"/>
        <v>1.4452451967193687E-4</v>
      </c>
    </row>
    <row r="2477" spans="1:23">
      <c r="A2477">
        <f t="shared" si="77"/>
        <v>59</v>
      </c>
      <c r="B2477" s="99">
        <v>44408</v>
      </c>
      <c r="C2477" s="23">
        <v>74</v>
      </c>
      <c r="D2477" s="23">
        <v>5</v>
      </c>
      <c r="E2477" s="98" t="s">
        <v>49</v>
      </c>
      <c r="F2477" s="98" t="s">
        <v>164</v>
      </c>
      <c r="G2477" s="98" t="s">
        <v>4120</v>
      </c>
      <c r="H2477" s="98" t="s">
        <v>1366</v>
      </c>
      <c r="I2477" s="98" t="s">
        <v>10523</v>
      </c>
      <c r="J2477" s="99">
        <v>44467</v>
      </c>
      <c r="K2477" s="107">
        <v>9000000</v>
      </c>
      <c r="L2477" s="98" t="s">
        <v>1400</v>
      </c>
      <c r="M2477" s="23">
        <v>1800</v>
      </c>
      <c r="N2477" s="23">
        <v>1</v>
      </c>
      <c r="O2477" s="107">
        <v>9000000</v>
      </c>
      <c r="P2477" s="23">
        <v>180</v>
      </c>
      <c r="Q2477" s="23">
        <v>2</v>
      </c>
      <c r="R2477" s="23">
        <v>2</v>
      </c>
      <c r="S2477" s="23">
        <v>0</v>
      </c>
      <c r="T2477" s="47">
        <v>0.9</v>
      </c>
      <c r="U2477" s="98" t="s">
        <v>111</v>
      </c>
      <c r="V2477" s="98" t="s">
        <v>3139</v>
      </c>
      <c r="W2477" s="69">
        <f t="shared" si="76"/>
        <v>1.6539336195215188E-4</v>
      </c>
    </row>
    <row r="2478" spans="1:23">
      <c r="A2478">
        <f t="shared" si="77"/>
        <v>61</v>
      </c>
      <c r="B2478" s="99">
        <v>44408</v>
      </c>
      <c r="C2478" s="23">
        <v>75</v>
      </c>
      <c r="D2478" s="23">
        <v>5</v>
      </c>
      <c r="E2478" s="98" t="s">
        <v>49</v>
      </c>
      <c r="F2478" s="98" t="s">
        <v>164</v>
      </c>
      <c r="G2478" s="98" t="s">
        <v>4120</v>
      </c>
      <c r="H2478" s="98" t="s">
        <v>1366</v>
      </c>
      <c r="I2478" s="98" t="s">
        <v>6537</v>
      </c>
      <c r="J2478" s="99">
        <v>44469</v>
      </c>
      <c r="K2478" s="107">
        <v>35000000</v>
      </c>
      <c r="L2478" s="98" t="s">
        <v>1401</v>
      </c>
      <c r="M2478" s="23">
        <v>1800</v>
      </c>
      <c r="N2478" s="23">
        <v>1</v>
      </c>
      <c r="O2478" s="107">
        <v>35000000</v>
      </c>
      <c r="P2478" s="23">
        <v>30</v>
      </c>
      <c r="Q2478" s="23">
        <v>2</v>
      </c>
      <c r="R2478" s="23">
        <v>2</v>
      </c>
      <c r="S2478" s="23">
        <v>2.91</v>
      </c>
      <c r="T2478" s="47">
        <v>1.1666859999999999</v>
      </c>
      <c r="U2478" s="98" t="s">
        <v>111</v>
      </c>
      <c r="V2478" s="98" t="s">
        <v>3139</v>
      </c>
      <c r="W2478" s="69">
        <f t="shared" si="76"/>
        <v>2.2167023188009424E-4</v>
      </c>
    </row>
    <row r="2479" spans="1:23">
      <c r="A2479">
        <f t="shared" si="77"/>
        <v>67</v>
      </c>
      <c r="B2479" s="99">
        <v>44408</v>
      </c>
      <c r="C2479" s="23">
        <v>76</v>
      </c>
      <c r="D2479" s="23">
        <v>5</v>
      </c>
      <c r="E2479" s="98" t="s">
        <v>49</v>
      </c>
      <c r="F2479" s="98" t="s">
        <v>164</v>
      </c>
      <c r="G2479" s="98" t="s">
        <v>4120</v>
      </c>
      <c r="H2479" s="98" t="s">
        <v>1366</v>
      </c>
      <c r="I2479" s="98" t="s">
        <v>10242</v>
      </c>
      <c r="J2479" s="99">
        <v>44475</v>
      </c>
      <c r="K2479" s="107">
        <v>8000000</v>
      </c>
      <c r="L2479" s="98" t="s">
        <v>1402</v>
      </c>
      <c r="M2479" s="23">
        <v>1800</v>
      </c>
      <c r="N2479" s="23">
        <v>1</v>
      </c>
      <c r="O2479" s="107">
        <v>8000000</v>
      </c>
      <c r="P2479" s="23">
        <v>180</v>
      </c>
      <c r="Q2479" s="23">
        <v>2</v>
      </c>
      <c r="R2479" s="23">
        <v>2</v>
      </c>
      <c r="S2479" s="23">
        <v>0</v>
      </c>
      <c r="T2479" s="47">
        <v>0.8</v>
      </c>
      <c r="U2479" s="98" t="s">
        <v>111</v>
      </c>
      <c r="V2479" s="98" t="s">
        <v>3139</v>
      </c>
      <c r="W2479" s="69">
        <f t="shared" si="76"/>
        <v>1.6695073824172019E-4</v>
      </c>
    </row>
    <row r="2480" spans="1:23">
      <c r="A2480">
        <f t="shared" si="77"/>
        <v>88</v>
      </c>
      <c r="B2480" s="99">
        <v>44408</v>
      </c>
      <c r="C2480" s="23">
        <v>77</v>
      </c>
      <c r="D2480" s="23">
        <v>5</v>
      </c>
      <c r="E2480" s="98" t="s">
        <v>49</v>
      </c>
      <c r="F2480" s="98" t="s">
        <v>164</v>
      </c>
      <c r="G2480" s="98" t="s">
        <v>4120</v>
      </c>
      <c r="H2480" s="98" t="s">
        <v>1366</v>
      </c>
      <c r="I2480" s="98" t="s">
        <v>10256</v>
      </c>
      <c r="J2480" s="99">
        <v>44496</v>
      </c>
      <c r="K2480" s="107">
        <v>50000000</v>
      </c>
      <c r="L2480" s="98" t="s">
        <v>1403</v>
      </c>
      <c r="M2480" s="23">
        <v>1800</v>
      </c>
      <c r="N2480" s="23">
        <v>1</v>
      </c>
      <c r="O2480" s="107">
        <v>50000000</v>
      </c>
      <c r="P2480" s="23">
        <v>30</v>
      </c>
      <c r="Q2480" s="23">
        <v>2</v>
      </c>
      <c r="R2480" s="23">
        <v>2</v>
      </c>
      <c r="S2480" s="23">
        <v>2.91</v>
      </c>
      <c r="T2480" s="47">
        <v>2.5209480000000002</v>
      </c>
      <c r="U2480" s="98" t="s">
        <v>111</v>
      </c>
      <c r="V2480" s="98" t="s">
        <v>3139</v>
      </c>
      <c r="W2480" s="69">
        <f t="shared" si="76"/>
        <v>6.9098737706848776E-4</v>
      </c>
    </row>
    <row r="2481" spans="1:23">
      <c r="A2481">
        <f t="shared" si="77"/>
        <v>95</v>
      </c>
      <c r="B2481" s="99">
        <v>44408</v>
      </c>
      <c r="C2481" s="23">
        <v>78</v>
      </c>
      <c r="D2481" s="23">
        <v>5</v>
      </c>
      <c r="E2481" s="98" t="s">
        <v>49</v>
      </c>
      <c r="F2481" s="98" t="s">
        <v>164</v>
      </c>
      <c r="G2481" s="98" t="s">
        <v>4120</v>
      </c>
      <c r="H2481" s="98" t="s">
        <v>1366</v>
      </c>
      <c r="I2481" s="98" t="s">
        <v>10284</v>
      </c>
      <c r="J2481" s="99">
        <v>44503</v>
      </c>
      <c r="K2481" s="107">
        <v>20000000</v>
      </c>
      <c r="L2481" s="98" t="s">
        <v>1404</v>
      </c>
      <c r="M2481" s="23">
        <v>1800</v>
      </c>
      <c r="N2481" s="23">
        <v>1</v>
      </c>
      <c r="O2481" s="107">
        <v>20000000</v>
      </c>
      <c r="P2481" s="23">
        <v>180</v>
      </c>
      <c r="Q2481" s="23">
        <v>2</v>
      </c>
      <c r="R2481" s="23">
        <v>2</v>
      </c>
      <c r="S2481" s="23">
        <v>0</v>
      </c>
      <c r="T2481" s="47">
        <v>2</v>
      </c>
      <c r="U2481" s="98" t="s">
        <v>111</v>
      </c>
      <c r="V2481" s="98" t="s">
        <v>3139</v>
      </c>
      <c r="W2481" s="69">
        <f t="shared" si="76"/>
        <v>5.918029900359484E-4</v>
      </c>
    </row>
    <row r="2482" spans="1:23">
      <c r="A2482">
        <f t="shared" si="77"/>
        <v>100</v>
      </c>
      <c r="B2482" s="99">
        <v>44408</v>
      </c>
      <c r="C2482" s="23">
        <v>79</v>
      </c>
      <c r="D2482" s="23">
        <v>5</v>
      </c>
      <c r="E2482" s="98" t="s">
        <v>49</v>
      </c>
      <c r="F2482" s="98" t="s">
        <v>164</v>
      </c>
      <c r="G2482" s="98" t="s">
        <v>4120</v>
      </c>
      <c r="H2482" s="98" t="s">
        <v>1366</v>
      </c>
      <c r="I2482" s="98" t="s">
        <v>10285</v>
      </c>
      <c r="J2482" s="99">
        <v>44508</v>
      </c>
      <c r="K2482" s="107">
        <v>9000000</v>
      </c>
      <c r="L2482" s="98" t="s">
        <v>1405</v>
      </c>
      <c r="M2482" s="23">
        <v>1800</v>
      </c>
      <c r="N2482" s="23">
        <v>1</v>
      </c>
      <c r="O2482" s="107">
        <v>9000000</v>
      </c>
      <c r="P2482" s="23">
        <v>180</v>
      </c>
      <c r="Q2482" s="23">
        <v>2</v>
      </c>
      <c r="R2482" s="23">
        <v>2</v>
      </c>
      <c r="S2482" s="23">
        <v>0</v>
      </c>
      <c r="T2482" s="47">
        <v>0.9</v>
      </c>
      <c r="U2482" s="98" t="s">
        <v>111</v>
      </c>
      <c r="V2482" s="98" t="s">
        <v>3139</v>
      </c>
      <c r="W2482" s="69">
        <f t="shared" si="76"/>
        <v>2.8032773212229131E-4</v>
      </c>
    </row>
    <row r="2483" spans="1:23">
      <c r="A2483">
        <f t="shared" si="77"/>
        <v>109</v>
      </c>
      <c r="B2483" s="99">
        <v>44408</v>
      </c>
      <c r="C2483" s="23">
        <v>80</v>
      </c>
      <c r="D2483" s="23">
        <v>5</v>
      </c>
      <c r="E2483" s="98" t="s">
        <v>49</v>
      </c>
      <c r="F2483" s="98" t="s">
        <v>164</v>
      </c>
      <c r="G2483" s="98" t="s">
        <v>4120</v>
      </c>
      <c r="H2483" s="98" t="s">
        <v>1366</v>
      </c>
      <c r="I2483" s="98" t="s">
        <v>10286</v>
      </c>
      <c r="J2483" s="99">
        <v>44517</v>
      </c>
      <c r="K2483" s="107">
        <v>11000000</v>
      </c>
      <c r="L2483" s="98" t="s">
        <v>1406</v>
      </c>
      <c r="M2483" s="23">
        <v>1800</v>
      </c>
      <c r="N2483" s="23">
        <v>1</v>
      </c>
      <c r="O2483" s="107">
        <v>11000000</v>
      </c>
      <c r="P2483" s="23">
        <v>180</v>
      </c>
      <c r="Q2483" s="23">
        <v>2</v>
      </c>
      <c r="R2483" s="23">
        <v>2</v>
      </c>
      <c r="S2483" s="23">
        <v>0</v>
      </c>
      <c r="T2483" s="47">
        <v>1.1000000000000001</v>
      </c>
      <c r="U2483" s="98" t="s">
        <v>111</v>
      </c>
      <c r="V2483" s="98" t="s">
        <v>3139</v>
      </c>
      <c r="W2483" s="69">
        <f t="shared" si="76"/>
        <v>3.7345883423847481E-4</v>
      </c>
    </row>
    <row r="2484" spans="1:23">
      <c r="A2484">
        <f t="shared" si="77"/>
        <v>121</v>
      </c>
      <c r="B2484" s="99">
        <v>44408</v>
      </c>
      <c r="C2484" s="23">
        <v>81</v>
      </c>
      <c r="D2484" s="23">
        <v>5</v>
      </c>
      <c r="E2484" s="98" t="s">
        <v>49</v>
      </c>
      <c r="F2484" s="98" t="s">
        <v>164</v>
      </c>
      <c r="G2484" s="98" t="s">
        <v>4120</v>
      </c>
      <c r="H2484" s="98" t="s">
        <v>1366</v>
      </c>
      <c r="I2484" s="98" t="s">
        <v>10270</v>
      </c>
      <c r="J2484" s="99">
        <v>44529</v>
      </c>
      <c r="K2484" s="107">
        <v>12000000</v>
      </c>
      <c r="L2484" s="98" t="s">
        <v>1407</v>
      </c>
      <c r="M2484" s="23">
        <v>1800</v>
      </c>
      <c r="N2484" s="23">
        <v>1</v>
      </c>
      <c r="O2484" s="107">
        <v>12000000</v>
      </c>
      <c r="P2484" s="23">
        <v>180</v>
      </c>
      <c r="Q2484" s="23">
        <v>2</v>
      </c>
      <c r="R2484" s="23">
        <v>2</v>
      </c>
      <c r="S2484" s="23">
        <v>0</v>
      </c>
      <c r="T2484" s="47">
        <v>1.2</v>
      </c>
      <c r="U2484" s="98" t="s">
        <v>111</v>
      </c>
      <c r="V2484" s="98" t="s">
        <v>3139</v>
      </c>
      <c r="W2484" s="69">
        <f t="shared" si="76"/>
        <v>4.5226207449063001E-4</v>
      </c>
    </row>
    <row r="2485" spans="1:23">
      <c r="A2485">
        <f t="shared" si="77"/>
        <v>131</v>
      </c>
      <c r="B2485" s="99">
        <v>44408</v>
      </c>
      <c r="C2485" s="23">
        <v>82</v>
      </c>
      <c r="D2485" s="23">
        <v>5</v>
      </c>
      <c r="E2485" s="98" t="s">
        <v>49</v>
      </c>
      <c r="F2485" s="98" t="s">
        <v>164</v>
      </c>
      <c r="G2485" s="98" t="s">
        <v>4120</v>
      </c>
      <c r="H2485" s="98" t="s">
        <v>1366</v>
      </c>
      <c r="I2485" s="98" t="s">
        <v>10524</v>
      </c>
      <c r="J2485" s="99">
        <v>44539</v>
      </c>
      <c r="K2485" s="107">
        <v>15000000</v>
      </c>
      <c r="L2485" s="98" t="s">
        <v>1408</v>
      </c>
      <c r="M2485" s="23">
        <v>1800</v>
      </c>
      <c r="N2485" s="23">
        <v>1</v>
      </c>
      <c r="O2485" s="107">
        <v>15000000</v>
      </c>
      <c r="P2485" s="23">
        <v>180</v>
      </c>
      <c r="Q2485" s="23">
        <v>2</v>
      </c>
      <c r="R2485" s="23">
        <v>2</v>
      </c>
      <c r="S2485" s="23">
        <v>0</v>
      </c>
      <c r="T2485" s="47">
        <v>1.5</v>
      </c>
      <c r="U2485" s="98" t="s">
        <v>111</v>
      </c>
      <c r="V2485" s="98" t="s">
        <v>3139</v>
      </c>
      <c r="W2485" s="69">
        <f t="shared" si="76"/>
        <v>6.1204888180033611E-4</v>
      </c>
    </row>
    <row r="2486" spans="1:23">
      <c r="A2486">
        <f t="shared" si="77"/>
        <v>134</v>
      </c>
      <c r="B2486" s="99">
        <v>44408</v>
      </c>
      <c r="C2486" s="23">
        <v>83</v>
      </c>
      <c r="D2486" s="23">
        <v>5</v>
      </c>
      <c r="E2486" s="98" t="s">
        <v>49</v>
      </c>
      <c r="F2486" s="98" t="s">
        <v>164</v>
      </c>
      <c r="G2486" s="98" t="s">
        <v>4120</v>
      </c>
      <c r="H2486" s="98" t="s">
        <v>1366</v>
      </c>
      <c r="I2486" s="98" t="s">
        <v>10525</v>
      </c>
      <c r="J2486" s="99">
        <v>44542</v>
      </c>
      <c r="K2486" s="107">
        <v>14000000</v>
      </c>
      <c r="L2486" s="98" t="s">
        <v>1409</v>
      </c>
      <c r="M2486" s="23">
        <v>1800</v>
      </c>
      <c r="N2486" s="23">
        <v>1</v>
      </c>
      <c r="O2486" s="107">
        <v>14000000</v>
      </c>
      <c r="P2486" s="23">
        <v>180</v>
      </c>
      <c r="Q2486" s="23">
        <v>2</v>
      </c>
      <c r="R2486" s="23">
        <v>2</v>
      </c>
      <c r="S2486" s="23">
        <v>0</v>
      </c>
      <c r="T2486" s="47">
        <v>1.4</v>
      </c>
      <c r="U2486" s="98" t="s">
        <v>111</v>
      </c>
      <c r="V2486" s="98" t="s">
        <v>3139</v>
      </c>
      <c r="W2486" s="69">
        <f t="shared" si="76"/>
        <v>5.8432758384602062E-4</v>
      </c>
    </row>
    <row r="2487" spans="1:23">
      <c r="A2487">
        <f t="shared" si="77"/>
        <v>143</v>
      </c>
      <c r="B2487" s="99">
        <v>44408</v>
      </c>
      <c r="C2487" s="23">
        <v>84</v>
      </c>
      <c r="D2487" s="23">
        <v>5</v>
      </c>
      <c r="E2487" s="98" t="s">
        <v>49</v>
      </c>
      <c r="F2487" s="98" t="s">
        <v>164</v>
      </c>
      <c r="G2487" s="98" t="s">
        <v>4120</v>
      </c>
      <c r="H2487" s="98" t="s">
        <v>1366</v>
      </c>
      <c r="I2487" s="98" t="s">
        <v>10526</v>
      </c>
      <c r="J2487" s="99">
        <v>44551</v>
      </c>
      <c r="K2487" s="107">
        <v>9000000</v>
      </c>
      <c r="L2487" s="98" t="s">
        <v>1410</v>
      </c>
      <c r="M2487" s="23">
        <v>1800</v>
      </c>
      <c r="N2487" s="23">
        <v>1</v>
      </c>
      <c r="O2487" s="107">
        <v>9000000</v>
      </c>
      <c r="P2487" s="23">
        <v>180</v>
      </c>
      <c r="Q2487" s="23">
        <v>2</v>
      </c>
      <c r="R2487" s="23">
        <v>2</v>
      </c>
      <c r="S2487" s="23">
        <v>0</v>
      </c>
      <c r="T2487" s="47">
        <v>0.9</v>
      </c>
      <c r="U2487" s="98" t="s">
        <v>111</v>
      </c>
      <c r="V2487" s="98" t="s">
        <v>3139</v>
      </c>
      <c r="W2487" s="69">
        <f t="shared" si="76"/>
        <v>4.0086865693487659E-4</v>
      </c>
    </row>
    <row r="2488" spans="1:23">
      <c r="A2488">
        <f t="shared" si="77"/>
        <v>144</v>
      </c>
      <c r="B2488" s="99">
        <v>44408</v>
      </c>
      <c r="C2488" s="23">
        <v>85</v>
      </c>
      <c r="D2488" s="23">
        <v>5</v>
      </c>
      <c r="E2488" s="98" t="s">
        <v>49</v>
      </c>
      <c r="F2488" s="98" t="s">
        <v>164</v>
      </c>
      <c r="G2488" s="98" t="s">
        <v>4120</v>
      </c>
      <c r="H2488" s="98" t="s">
        <v>1366</v>
      </c>
      <c r="I2488" s="98" t="s">
        <v>10222</v>
      </c>
      <c r="J2488" s="99">
        <v>44552</v>
      </c>
      <c r="K2488" s="107">
        <v>8000000</v>
      </c>
      <c r="L2488" s="98" t="s">
        <v>1411</v>
      </c>
      <c r="M2488" s="23">
        <v>1800</v>
      </c>
      <c r="N2488" s="23">
        <v>1</v>
      </c>
      <c r="O2488" s="107">
        <v>8000000</v>
      </c>
      <c r="P2488" s="23">
        <v>180</v>
      </c>
      <c r="Q2488" s="23">
        <v>2</v>
      </c>
      <c r="R2488" s="23">
        <v>2</v>
      </c>
      <c r="S2488" s="23">
        <v>0</v>
      </c>
      <c r="T2488" s="47">
        <v>0.8</v>
      </c>
      <c r="U2488" s="98" t="s">
        <v>111</v>
      </c>
      <c r="V2488" s="98" t="s">
        <v>3139</v>
      </c>
      <c r="W2488" s="69">
        <f t="shared" si="76"/>
        <v>3.5881949711653291E-4</v>
      </c>
    </row>
    <row r="2489" spans="1:23">
      <c r="A2489">
        <f t="shared" si="77"/>
        <v>148</v>
      </c>
      <c r="B2489" s="99">
        <v>44408</v>
      </c>
      <c r="C2489" s="23">
        <v>86</v>
      </c>
      <c r="D2489" s="23">
        <v>5</v>
      </c>
      <c r="E2489" s="98" t="s">
        <v>49</v>
      </c>
      <c r="F2489" s="98" t="s">
        <v>164</v>
      </c>
      <c r="G2489" s="98" t="s">
        <v>4120</v>
      </c>
      <c r="H2489" s="98" t="s">
        <v>1366</v>
      </c>
      <c r="I2489" s="98" t="s">
        <v>6794</v>
      </c>
      <c r="J2489" s="99">
        <v>44556</v>
      </c>
      <c r="K2489" s="107">
        <v>10000000</v>
      </c>
      <c r="L2489" s="98" t="s">
        <v>1412</v>
      </c>
      <c r="M2489" s="23">
        <v>1800</v>
      </c>
      <c r="N2489" s="23">
        <v>1</v>
      </c>
      <c r="O2489" s="107">
        <v>10000000</v>
      </c>
      <c r="P2489" s="23">
        <v>180</v>
      </c>
      <c r="Q2489" s="23">
        <v>2</v>
      </c>
      <c r="R2489" s="23">
        <v>2</v>
      </c>
      <c r="S2489" s="23">
        <v>0</v>
      </c>
      <c r="T2489" s="47">
        <v>0.58499999999999996</v>
      </c>
      <c r="U2489" s="98" t="s">
        <v>111</v>
      </c>
      <c r="V2489" s="98" t="s">
        <v>3139</v>
      </c>
      <c r="W2489" s="69">
        <f t="shared" si="76"/>
        <v>2.6967527830164424E-4</v>
      </c>
    </row>
    <row r="2490" spans="1:23">
      <c r="A2490">
        <f t="shared" si="77"/>
        <v>148</v>
      </c>
      <c r="B2490" s="99">
        <v>44408</v>
      </c>
      <c r="C2490" s="23">
        <v>87</v>
      </c>
      <c r="D2490" s="23">
        <v>5</v>
      </c>
      <c r="E2490" s="98" t="s">
        <v>49</v>
      </c>
      <c r="F2490" s="98" t="s">
        <v>164</v>
      </c>
      <c r="G2490" s="98" t="s">
        <v>4120</v>
      </c>
      <c r="H2490" s="98" t="s">
        <v>1366</v>
      </c>
      <c r="I2490" s="98" t="s">
        <v>6794</v>
      </c>
      <c r="J2490" s="99">
        <v>44556</v>
      </c>
      <c r="K2490" s="107">
        <v>8000000</v>
      </c>
      <c r="L2490" s="98" t="s">
        <v>1413</v>
      </c>
      <c r="M2490" s="23">
        <v>1800</v>
      </c>
      <c r="N2490" s="23">
        <v>1</v>
      </c>
      <c r="O2490" s="107">
        <v>8000000</v>
      </c>
      <c r="P2490" s="23">
        <v>180</v>
      </c>
      <c r="Q2490" s="23">
        <v>2</v>
      </c>
      <c r="R2490" s="23">
        <v>2</v>
      </c>
      <c r="S2490" s="23">
        <v>0</v>
      </c>
      <c r="T2490" s="47">
        <v>0.8</v>
      </c>
      <c r="U2490" s="98" t="s">
        <v>111</v>
      </c>
      <c r="V2490" s="98" t="s">
        <v>3139</v>
      </c>
      <c r="W2490" s="69">
        <f t="shared" si="76"/>
        <v>3.6878670536976993E-4</v>
      </c>
    </row>
    <row r="2491" spans="1:23">
      <c r="A2491">
        <f t="shared" si="77"/>
        <v>148</v>
      </c>
      <c r="B2491" s="99">
        <v>44408</v>
      </c>
      <c r="C2491" s="23">
        <v>88</v>
      </c>
      <c r="D2491" s="23">
        <v>5</v>
      </c>
      <c r="E2491" s="98" t="s">
        <v>49</v>
      </c>
      <c r="F2491" s="98" t="s">
        <v>164</v>
      </c>
      <c r="G2491" s="98" t="s">
        <v>4120</v>
      </c>
      <c r="H2491" s="98" t="s">
        <v>1366</v>
      </c>
      <c r="I2491" s="98" t="s">
        <v>6794</v>
      </c>
      <c r="J2491" s="99">
        <v>44556</v>
      </c>
      <c r="K2491" s="107">
        <v>35000000</v>
      </c>
      <c r="L2491" s="98" t="s">
        <v>1414</v>
      </c>
      <c r="M2491" s="23">
        <v>1620</v>
      </c>
      <c r="N2491" s="23">
        <v>1</v>
      </c>
      <c r="O2491" s="107">
        <v>35000000</v>
      </c>
      <c r="P2491" s="23">
        <v>180</v>
      </c>
      <c r="Q2491" s="23">
        <v>2</v>
      </c>
      <c r="R2491" s="23">
        <v>2</v>
      </c>
      <c r="S2491" s="23">
        <v>0</v>
      </c>
      <c r="T2491" s="47">
        <v>2.5573139999999999</v>
      </c>
      <c r="U2491" s="98" t="s">
        <v>111</v>
      </c>
      <c r="V2491" s="98" t="s">
        <v>3139</v>
      </c>
      <c r="W2491" s="69">
        <f t="shared" si="76"/>
        <v>1.1788792558199846E-3</v>
      </c>
    </row>
    <row r="2492" spans="1:23">
      <c r="A2492">
        <f t="shared" si="77"/>
        <v>148</v>
      </c>
      <c r="B2492" s="99">
        <v>44408</v>
      </c>
      <c r="C2492" s="23">
        <v>89</v>
      </c>
      <c r="D2492" s="23">
        <v>5</v>
      </c>
      <c r="E2492" s="98" t="s">
        <v>49</v>
      </c>
      <c r="F2492" s="98" t="s">
        <v>164</v>
      </c>
      <c r="G2492" s="98" t="s">
        <v>4120</v>
      </c>
      <c r="H2492" s="98" t="s">
        <v>1366</v>
      </c>
      <c r="I2492" s="98" t="s">
        <v>6794</v>
      </c>
      <c r="J2492" s="99">
        <v>44556</v>
      </c>
      <c r="K2492" s="107">
        <v>20000000</v>
      </c>
      <c r="L2492" s="98" t="s">
        <v>1415</v>
      </c>
      <c r="M2492" s="23">
        <v>1800</v>
      </c>
      <c r="N2492" s="23">
        <v>1</v>
      </c>
      <c r="O2492" s="107">
        <v>20000000</v>
      </c>
      <c r="P2492" s="23">
        <v>180</v>
      </c>
      <c r="Q2492" s="23">
        <v>2</v>
      </c>
      <c r="R2492" s="23">
        <v>2</v>
      </c>
      <c r="S2492" s="23">
        <v>0</v>
      </c>
      <c r="T2492" s="47">
        <v>2</v>
      </c>
      <c r="U2492" s="98" t="s">
        <v>111</v>
      </c>
      <c r="V2492" s="98" t="s">
        <v>3139</v>
      </c>
      <c r="W2492" s="69">
        <f t="shared" si="76"/>
        <v>9.2196676342442478E-4</v>
      </c>
    </row>
    <row r="2493" spans="1:23">
      <c r="A2493">
        <f t="shared" si="77"/>
        <v>148</v>
      </c>
      <c r="B2493" s="99">
        <v>44408</v>
      </c>
      <c r="C2493" s="23">
        <v>90</v>
      </c>
      <c r="D2493" s="23">
        <v>5</v>
      </c>
      <c r="E2493" s="98" t="s">
        <v>49</v>
      </c>
      <c r="F2493" s="98" t="s">
        <v>164</v>
      </c>
      <c r="G2493" s="98" t="s">
        <v>4120</v>
      </c>
      <c r="H2493" s="98" t="s">
        <v>1366</v>
      </c>
      <c r="I2493" s="98" t="s">
        <v>6794</v>
      </c>
      <c r="J2493" s="99">
        <v>44556</v>
      </c>
      <c r="K2493" s="107">
        <v>30000000</v>
      </c>
      <c r="L2493" s="98" t="s">
        <v>1416</v>
      </c>
      <c r="M2493" s="23">
        <v>1620</v>
      </c>
      <c r="N2493" s="23">
        <v>1</v>
      </c>
      <c r="O2493" s="107">
        <v>30000000</v>
      </c>
      <c r="P2493" s="23">
        <v>180</v>
      </c>
      <c r="Q2493" s="23">
        <v>2</v>
      </c>
      <c r="R2493" s="23">
        <v>2</v>
      </c>
      <c r="S2493" s="23">
        <v>2.92</v>
      </c>
      <c r="T2493" s="47">
        <v>3.0275370000000001</v>
      </c>
      <c r="U2493" s="98" t="s">
        <v>111</v>
      </c>
      <c r="V2493" s="98" t="s">
        <v>3139</v>
      </c>
      <c r="W2493" s="69">
        <f t="shared" si="76"/>
        <v>1.3956442445188467E-3</v>
      </c>
    </row>
    <row r="2494" spans="1:23">
      <c r="A2494">
        <f t="shared" si="77"/>
        <v>155</v>
      </c>
      <c r="B2494" s="99">
        <v>44408</v>
      </c>
      <c r="C2494" s="23">
        <v>91</v>
      </c>
      <c r="D2494" s="23">
        <v>5</v>
      </c>
      <c r="E2494" s="98" t="s">
        <v>49</v>
      </c>
      <c r="F2494" s="98" t="s">
        <v>164</v>
      </c>
      <c r="G2494" s="98" t="s">
        <v>4120</v>
      </c>
      <c r="H2494" s="98" t="s">
        <v>1366</v>
      </c>
      <c r="I2494" s="98" t="s">
        <v>7126</v>
      </c>
      <c r="J2494" s="99">
        <v>44563</v>
      </c>
      <c r="K2494" s="107">
        <v>25000000</v>
      </c>
      <c r="L2494" s="98" t="s">
        <v>1417</v>
      </c>
      <c r="M2494" s="23">
        <v>1800</v>
      </c>
      <c r="N2494" s="23">
        <v>1</v>
      </c>
      <c r="O2494" s="107">
        <v>25000000</v>
      </c>
      <c r="P2494" s="23">
        <v>180</v>
      </c>
      <c r="Q2494" s="23">
        <v>2</v>
      </c>
      <c r="R2494" s="23">
        <v>2</v>
      </c>
      <c r="S2494" s="23">
        <v>0</v>
      </c>
      <c r="T2494" s="47">
        <v>2.5</v>
      </c>
      <c r="U2494" s="98" t="s">
        <v>111</v>
      </c>
      <c r="V2494" s="98" t="s">
        <v>3139</v>
      </c>
      <c r="W2494" s="69">
        <f t="shared" si="76"/>
        <v>1.2069666244154211E-3</v>
      </c>
    </row>
    <row r="2495" spans="1:23">
      <c r="A2495">
        <f t="shared" si="77"/>
        <v>169</v>
      </c>
      <c r="B2495" s="99">
        <v>44408</v>
      </c>
      <c r="C2495" s="23">
        <v>92</v>
      </c>
      <c r="D2495" s="23">
        <v>5</v>
      </c>
      <c r="E2495" s="98" t="s">
        <v>49</v>
      </c>
      <c r="F2495" s="98" t="s">
        <v>164</v>
      </c>
      <c r="G2495" s="98" t="s">
        <v>4120</v>
      </c>
      <c r="H2495" s="98" t="s">
        <v>1366</v>
      </c>
      <c r="I2495" s="98" t="s">
        <v>10527</v>
      </c>
      <c r="J2495" s="99">
        <v>44577</v>
      </c>
      <c r="K2495" s="107">
        <v>12000000</v>
      </c>
      <c r="L2495" s="98" t="s">
        <v>1418</v>
      </c>
      <c r="M2495" s="23">
        <v>1800</v>
      </c>
      <c r="N2495" s="23">
        <v>1</v>
      </c>
      <c r="O2495" s="107">
        <v>12000000</v>
      </c>
      <c r="P2495" s="23">
        <v>180</v>
      </c>
      <c r="Q2495" s="23">
        <v>2</v>
      </c>
      <c r="R2495" s="23">
        <v>2</v>
      </c>
      <c r="S2495" s="23">
        <v>0</v>
      </c>
      <c r="T2495" s="47">
        <v>1.2</v>
      </c>
      <c r="U2495" s="98" t="s">
        <v>111</v>
      </c>
      <c r="V2495" s="98" t="s">
        <v>3139</v>
      </c>
      <c r="W2495" s="69">
        <f t="shared" si="76"/>
        <v>6.316718230488965E-4</v>
      </c>
    </row>
    <row r="2496" spans="1:23">
      <c r="A2496">
        <f t="shared" si="77"/>
        <v>170</v>
      </c>
      <c r="B2496" s="99">
        <v>44408</v>
      </c>
      <c r="C2496" s="23">
        <v>93</v>
      </c>
      <c r="D2496" s="23">
        <v>5</v>
      </c>
      <c r="E2496" s="98" t="s">
        <v>49</v>
      </c>
      <c r="F2496" s="98" t="s">
        <v>164</v>
      </c>
      <c r="G2496" s="98" t="s">
        <v>4120</v>
      </c>
      <c r="H2496" s="98" t="s">
        <v>1366</v>
      </c>
      <c r="I2496" s="98" t="s">
        <v>10528</v>
      </c>
      <c r="J2496" s="99">
        <v>44578</v>
      </c>
      <c r="K2496" s="107">
        <v>12000000</v>
      </c>
      <c r="L2496" s="98" t="s">
        <v>1419</v>
      </c>
      <c r="M2496" s="23">
        <v>1800</v>
      </c>
      <c r="N2496" s="23">
        <v>1</v>
      </c>
      <c r="O2496" s="107">
        <v>12000000</v>
      </c>
      <c r="P2496" s="23">
        <v>180</v>
      </c>
      <c r="Q2496" s="23">
        <v>2</v>
      </c>
      <c r="R2496" s="23">
        <v>2</v>
      </c>
      <c r="S2496" s="23">
        <v>0</v>
      </c>
      <c r="T2496" s="47">
        <v>1.2</v>
      </c>
      <c r="U2496" s="98" t="s">
        <v>111</v>
      </c>
      <c r="V2496" s="98" t="s">
        <v>3139</v>
      </c>
      <c r="W2496" s="69">
        <f t="shared" si="76"/>
        <v>6.3540952614386033E-4</v>
      </c>
    </row>
    <row r="2497" spans="1:23">
      <c r="A2497">
        <f t="shared" si="77"/>
        <v>170</v>
      </c>
      <c r="B2497" s="99">
        <v>44408</v>
      </c>
      <c r="C2497" s="23">
        <v>94</v>
      </c>
      <c r="D2497" s="23">
        <v>5</v>
      </c>
      <c r="E2497" s="98" t="s">
        <v>49</v>
      </c>
      <c r="F2497" s="98" t="s">
        <v>164</v>
      </c>
      <c r="G2497" s="98" t="s">
        <v>4120</v>
      </c>
      <c r="H2497" s="98" t="s">
        <v>1366</v>
      </c>
      <c r="I2497" s="98" t="s">
        <v>10528</v>
      </c>
      <c r="J2497" s="99">
        <v>44578</v>
      </c>
      <c r="K2497" s="107">
        <v>11000000</v>
      </c>
      <c r="L2497" s="98" t="s">
        <v>1420</v>
      </c>
      <c r="M2497" s="23">
        <v>1800</v>
      </c>
      <c r="N2497" s="23">
        <v>1</v>
      </c>
      <c r="O2497" s="107">
        <v>11000000</v>
      </c>
      <c r="P2497" s="23">
        <v>180</v>
      </c>
      <c r="Q2497" s="23">
        <v>2</v>
      </c>
      <c r="R2497" s="23">
        <v>2</v>
      </c>
      <c r="S2497" s="23">
        <v>0</v>
      </c>
      <c r="T2497" s="47">
        <v>1.1000000000000001</v>
      </c>
      <c r="U2497" s="98" t="s">
        <v>111</v>
      </c>
      <c r="V2497" s="98" t="s">
        <v>3139</v>
      </c>
      <c r="W2497" s="69">
        <f t="shared" si="76"/>
        <v>5.8245873229853876E-4</v>
      </c>
    </row>
    <row r="2498" spans="1:23">
      <c r="A2498">
        <f t="shared" si="77"/>
        <v>172</v>
      </c>
      <c r="B2498" s="99">
        <v>44408</v>
      </c>
      <c r="C2498" s="23">
        <v>95</v>
      </c>
      <c r="D2498" s="23">
        <v>5</v>
      </c>
      <c r="E2498" s="98" t="s">
        <v>49</v>
      </c>
      <c r="F2498" s="98" t="s">
        <v>164</v>
      </c>
      <c r="G2498" s="98" t="s">
        <v>4120</v>
      </c>
      <c r="H2498" s="98" t="s">
        <v>1366</v>
      </c>
      <c r="I2498" s="98" t="s">
        <v>10529</v>
      </c>
      <c r="J2498" s="99">
        <v>44580</v>
      </c>
      <c r="K2498" s="107">
        <v>12000000</v>
      </c>
      <c r="L2498" s="98" t="s">
        <v>1421</v>
      </c>
      <c r="M2498" s="23">
        <v>1800</v>
      </c>
      <c r="N2498" s="23">
        <v>1</v>
      </c>
      <c r="O2498" s="107">
        <v>12000000</v>
      </c>
      <c r="P2498" s="23">
        <v>180</v>
      </c>
      <c r="Q2498" s="23">
        <v>2</v>
      </c>
      <c r="R2498" s="23">
        <v>2</v>
      </c>
      <c r="S2498" s="23">
        <v>0</v>
      </c>
      <c r="T2498" s="47">
        <v>1.2</v>
      </c>
      <c r="U2498" s="98" t="s">
        <v>111</v>
      </c>
      <c r="V2498" s="98" t="s">
        <v>3139</v>
      </c>
      <c r="W2498" s="69">
        <f t="shared" ref="W2498:W2561" si="78">+T2498/SUM($T$2:$T$5848)*A2498</f>
        <v>6.4288493233378811E-4</v>
      </c>
    </row>
    <row r="2499" spans="1:23">
      <c r="A2499">
        <f t="shared" ref="A2499:A2562" si="79">+J2499-B2499</f>
        <v>173</v>
      </c>
      <c r="B2499" s="99">
        <v>44408</v>
      </c>
      <c r="C2499" s="23">
        <v>96</v>
      </c>
      <c r="D2499" s="23">
        <v>5</v>
      </c>
      <c r="E2499" s="98" t="s">
        <v>49</v>
      </c>
      <c r="F2499" s="98" t="s">
        <v>164</v>
      </c>
      <c r="G2499" s="98" t="s">
        <v>4120</v>
      </c>
      <c r="H2499" s="98" t="s">
        <v>1366</v>
      </c>
      <c r="I2499" s="98" t="s">
        <v>10255</v>
      </c>
      <c r="J2499" s="99">
        <v>44581</v>
      </c>
      <c r="K2499" s="107">
        <v>11000000</v>
      </c>
      <c r="L2499" s="98" t="s">
        <v>1422</v>
      </c>
      <c r="M2499" s="23">
        <v>1800</v>
      </c>
      <c r="N2499" s="23">
        <v>1</v>
      </c>
      <c r="O2499" s="107">
        <v>11000000</v>
      </c>
      <c r="P2499" s="23">
        <v>180</v>
      </c>
      <c r="Q2499" s="23">
        <v>2</v>
      </c>
      <c r="R2499" s="23">
        <v>2</v>
      </c>
      <c r="S2499" s="23">
        <v>0</v>
      </c>
      <c r="T2499" s="47">
        <v>1.1000000000000001</v>
      </c>
      <c r="U2499" s="98" t="s">
        <v>111</v>
      </c>
      <c r="V2499" s="98" t="s">
        <v>3139</v>
      </c>
      <c r="W2499" s="69">
        <f t="shared" si="78"/>
        <v>5.9273741580968939E-4</v>
      </c>
    </row>
    <row r="2500" spans="1:23">
      <c r="A2500">
        <f t="shared" si="79"/>
        <v>177</v>
      </c>
      <c r="B2500" s="99">
        <v>44408</v>
      </c>
      <c r="C2500" s="23">
        <v>97</v>
      </c>
      <c r="D2500" s="23">
        <v>5</v>
      </c>
      <c r="E2500" s="98" t="s">
        <v>49</v>
      </c>
      <c r="F2500" s="98" t="s">
        <v>164</v>
      </c>
      <c r="G2500" s="98" t="s">
        <v>4120</v>
      </c>
      <c r="H2500" s="98" t="s">
        <v>1366</v>
      </c>
      <c r="I2500" s="98" t="s">
        <v>10530</v>
      </c>
      <c r="J2500" s="99">
        <v>44585</v>
      </c>
      <c r="K2500" s="107">
        <v>27000000</v>
      </c>
      <c r="L2500" s="98" t="s">
        <v>1423</v>
      </c>
      <c r="M2500" s="23">
        <v>1800</v>
      </c>
      <c r="N2500" s="23">
        <v>1</v>
      </c>
      <c r="O2500" s="107">
        <v>27000000</v>
      </c>
      <c r="P2500" s="23">
        <v>180</v>
      </c>
      <c r="Q2500" s="23">
        <v>2</v>
      </c>
      <c r="R2500" s="23">
        <v>2</v>
      </c>
      <c r="S2500" s="23">
        <v>0</v>
      </c>
      <c r="T2500" s="47">
        <v>2.7</v>
      </c>
      <c r="U2500" s="98" t="s">
        <v>111</v>
      </c>
      <c r="V2500" s="98" t="s">
        <v>3139</v>
      </c>
      <c r="W2500" s="69">
        <f t="shared" si="78"/>
        <v>1.4885402575693671E-3</v>
      </c>
    </row>
    <row r="2501" spans="1:23">
      <c r="A2501">
        <f t="shared" si="79"/>
        <v>179</v>
      </c>
      <c r="B2501" s="99">
        <v>44408</v>
      </c>
      <c r="C2501" s="23">
        <v>98</v>
      </c>
      <c r="D2501" s="23">
        <v>5</v>
      </c>
      <c r="E2501" s="98" t="s">
        <v>49</v>
      </c>
      <c r="F2501" s="98" t="s">
        <v>164</v>
      </c>
      <c r="G2501" s="98" t="s">
        <v>4120</v>
      </c>
      <c r="H2501" s="98" t="s">
        <v>1366</v>
      </c>
      <c r="I2501" s="98" t="s">
        <v>10531</v>
      </c>
      <c r="J2501" s="99">
        <v>44587</v>
      </c>
      <c r="K2501" s="107">
        <v>9000000</v>
      </c>
      <c r="L2501" s="98" t="s">
        <v>1424</v>
      </c>
      <c r="M2501" s="23">
        <v>1800</v>
      </c>
      <c r="N2501" s="23">
        <v>1</v>
      </c>
      <c r="O2501" s="107">
        <v>9000000</v>
      </c>
      <c r="P2501" s="23">
        <v>180</v>
      </c>
      <c r="Q2501" s="23">
        <v>2</v>
      </c>
      <c r="R2501" s="23">
        <v>2</v>
      </c>
      <c r="S2501" s="23">
        <v>0</v>
      </c>
      <c r="T2501" s="47">
        <v>0.9</v>
      </c>
      <c r="U2501" s="98" t="s">
        <v>111</v>
      </c>
      <c r="V2501" s="98" t="s">
        <v>3139</v>
      </c>
      <c r="W2501" s="69">
        <f t="shared" si="78"/>
        <v>5.0178664049890147E-4</v>
      </c>
    </row>
    <row r="2502" spans="1:23">
      <c r="A2502">
        <f t="shared" si="79"/>
        <v>186</v>
      </c>
      <c r="B2502" s="99">
        <v>44408</v>
      </c>
      <c r="C2502" s="23">
        <v>99</v>
      </c>
      <c r="D2502" s="23">
        <v>5</v>
      </c>
      <c r="E2502" s="98" t="s">
        <v>49</v>
      </c>
      <c r="F2502" s="98" t="s">
        <v>164</v>
      </c>
      <c r="G2502" s="98" t="s">
        <v>4120</v>
      </c>
      <c r="H2502" s="98" t="s">
        <v>1366</v>
      </c>
      <c r="I2502" s="98" t="s">
        <v>9954</v>
      </c>
      <c r="J2502" s="99">
        <v>44594</v>
      </c>
      <c r="K2502" s="107">
        <v>10000000</v>
      </c>
      <c r="L2502" s="98" t="s">
        <v>1425</v>
      </c>
      <c r="M2502" s="23">
        <v>1800</v>
      </c>
      <c r="N2502" s="23">
        <v>1</v>
      </c>
      <c r="O2502" s="107">
        <v>10000000</v>
      </c>
      <c r="P2502" s="23">
        <v>180</v>
      </c>
      <c r="Q2502" s="23">
        <v>2</v>
      </c>
      <c r="R2502" s="23">
        <v>2</v>
      </c>
      <c r="S2502" s="23">
        <v>0</v>
      </c>
      <c r="T2502" s="47">
        <v>2</v>
      </c>
      <c r="U2502" s="98" t="s">
        <v>111</v>
      </c>
      <c r="V2502" s="98" t="s">
        <v>3139</v>
      </c>
      <c r="W2502" s="69">
        <f t="shared" si="78"/>
        <v>1.1586879594388043E-3</v>
      </c>
    </row>
    <row r="2503" spans="1:23">
      <c r="A2503">
        <f t="shared" si="79"/>
        <v>193</v>
      </c>
      <c r="B2503" s="99">
        <v>44408</v>
      </c>
      <c r="C2503" s="23">
        <v>100</v>
      </c>
      <c r="D2503" s="23">
        <v>5</v>
      </c>
      <c r="E2503" s="98" t="s">
        <v>49</v>
      </c>
      <c r="F2503" s="98" t="s">
        <v>164</v>
      </c>
      <c r="G2503" s="98" t="s">
        <v>4120</v>
      </c>
      <c r="H2503" s="98" t="s">
        <v>1366</v>
      </c>
      <c r="I2503" s="98" t="s">
        <v>10532</v>
      </c>
      <c r="J2503" s="99">
        <v>44601</v>
      </c>
      <c r="K2503" s="107">
        <v>18400000</v>
      </c>
      <c r="L2503" s="98" t="s">
        <v>1426</v>
      </c>
      <c r="M2503" s="23">
        <v>1800</v>
      </c>
      <c r="N2503" s="23">
        <v>1</v>
      </c>
      <c r="O2503" s="107">
        <v>18400000</v>
      </c>
      <c r="P2503" s="23">
        <v>180</v>
      </c>
      <c r="Q2503" s="23">
        <v>2</v>
      </c>
      <c r="R2503" s="23">
        <v>2</v>
      </c>
      <c r="S2503" s="23">
        <v>0</v>
      </c>
      <c r="T2503" s="47">
        <v>3.68</v>
      </c>
      <c r="U2503" s="98" t="s">
        <v>111</v>
      </c>
      <c r="V2503" s="98" t="s">
        <v>3139</v>
      </c>
      <c r="W2503" s="69">
        <f t="shared" si="78"/>
        <v>2.212221871805958E-3</v>
      </c>
    </row>
    <row r="2504" spans="1:23">
      <c r="A2504">
        <f t="shared" si="79"/>
        <v>194</v>
      </c>
      <c r="B2504" s="99">
        <v>44408</v>
      </c>
      <c r="C2504" s="23">
        <v>101</v>
      </c>
      <c r="D2504" s="23">
        <v>5</v>
      </c>
      <c r="E2504" s="98" t="s">
        <v>49</v>
      </c>
      <c r="F2504" s="98" t="s">
        <v>164</v>
      </c>
      <c r="G2504" s="98" t="s">
        <v>4120</v>
      </c>
      <c r="H2504" s="98" t="s">
        <v>1366</v>
      </c>
      <c r="I2504" s="98" t="s">
        <v>10226</v>
      </c>
      <c r="J2504" s="99">
        <v>44602</v>
      </c>
      <c r="K2504" s="107">
        <v>20000000</v>
      </c>
      <c r="L2504" s="98" t="s">
        <v>1427</v>
      </c>
      <c r="M2504" s="23">
        <v>1800</v>
      </c>
      <c r="N2504" s="23">
        <v>1</v>
      </c>
      <c r="O2504" s="107">
        <v>20000000</v>
      </c>
      <c r="P2504" s="23">
        <v>180</v>
      </c>
      <c r="Q2504" s="23">
        <v>2</v>
      </c>
      <c r="R2504" s="23">
        <v>2</v>
      </c>
      <c r="S2504" s="23">
        <v>2.83</v>
      </c>
      <c r="T2504" s="47">
        <v>4.0530400000000002</v>
      </c>
      <c r="U2504" s="98" t="s">
        <v>111</v>
      </c>
      <c r="V2504" s="98" t="s">
        <v>3139</v>
      </c>
      <c r="W2504" s="69">
        <f t="shared" si="78"/>
        <v>2.4490980579086751E-3</v>
      </c>
    </row>
    <row r="2505" spans="1:23">
      <c r="A2505">
        <f t="shared" si="79"/>
        <v>197</v>
      </c>
      <c r="B2505" s="99">
        <v>44408</v>
      </c>
      <c r="C2505" s="23">
        <v>102</v>
      </c>
      <c r="D2505" s="23">
        <v>5</v>
      </c>
      <c r="E2505" s="98" t="s">
        <v>49</v>
      </c>
      <c r="F2505" s="98" t="s">
        <v>164</v>
      </c>
      <c r="G2505" s="98" t="s">
        <v>4120</v>
      </c>
      <c r="H2505" s="98" t="s">
        <v>1366</v>
      </c>
      <c r="I2505" s="98" t="s">
        <v>10533</v>
      </c>
      <c r="J2505" s="99">
        <v>44605</v>
      </c>
      <c r="K2505" s="107">
        <v>9000000</v>
      </c>
      <c r="L2505" s="98" t="s">
        <v>1428</v>
      </c>
      <c r="M2505" s="23">
        <v>1800</v>
      </c>
      <c r="N2505" s="23">
        <v>1</v>
      </c>
      <c r="O2505" s="107">
        <v>9000000</v>
      </c>
      <c r="P2505" s="23">
        <v>180</v>
      </c>
      <c r="Q2505" s="23">
        <v>2</v>
      </c>
      <c r="R2505" s="23">
        <v>2</v>
      </c>
      <c r="S2505" s="23">
        <v>0</v>
      </c>
      <c r="T2505" s="47">
        <v>1.8</v>
      </c>
      <c r="U2505" s="98" t="s">
        <v>111</v>
      </c>
      <c r="V2505" s="98" t="s">
        <v>3139</v>
      </c>
      <c r="W2505" s="69">
        <f t="shared" si="78"/>
        <v>1.1044912645618279E-3</v>
      </c>
    </row>
    <row r="2506" spans="1:23">
      <c r="A2506">
        <f t="shared" si="79"/>
        <v>204</v>
      </c>
      <c r="B2506" s="99">
        <v>44408</v>
      </c>
      <c r="C2506" s="23">
        <v>103</v>
      </c>
      <c r="D2506" s="23">
        <v>5</v>
      </c>
      <c r="E2506" s="98" t="s">
        <v>49</v>
      </c>
      <c r="F2506" s="98" t="s">
        <v>164</v>
      </c>
      <c r="G2506" s="98" t="s">
        <v>4120</v>
      </c>
      <c r="H2506" s="98" t="s">
        <v>1366</v>
      </c>
      <c r="I2506" s="98" t="s">
        <v>10534</v>
      </c>
      <c r="J2506" s="99">
        <v>44612</v>
      </c>
      <c r="K2506" s="107">
        <v>8500000</v>
      </c>
      <c r="L2506" s="98" t="s">
        <v>1429</v>
      </c>
      <c r="M2506" s="23">
        <v>1800</v>
      </c>
      <c r="N2506" s="23">
        <v>1</v>
      </c>
      <c r="O2506" s="107">
        <v>8500000</v>
      </c>
      <c r="P2506" s="23">
        <v>180</v>
      </c>
      <c r="Q2506" s="23">
        <v>2</v>
      </c>
      <c r="R2506" s="23">
        <v>2</v>
      </c>
      <c r="S2506" s="23">
        <v>0</v>
      </c>
      <c r="T2506" s="47">
        <v>1.7</v>
      </c>
      <c r="U2506" s="98" t="s">
        <v>111</v>
      </c>
      <c r="V2506" s="98" t="s">
        <v>3139</v>
      </c>
      <c r="W2506" s="69">
        <f t="shared" si="78"/>
        <v>1.0801961944445627E-3</v>
      </c>
    </row>
    <row r="2507" spans="1:23">
      <c r="A2507">
        <f t="shared" si="79"/>
        <v>206</v>
      </c>
      <c r="B2507" s="99">
        <v>44408</v>
      </c>
      <c r="C2507" s="23">
        <v>104</v>
      </c>
      <c r="D2507" s="23">
        <v>5</v>
      </c>
      <c r="E2507" s="98" t="s">
        <v>49</v>
      </c>
      <c r="F2507" s="98" t="s">
        <v>164</v>
      </c>
      <c r="G2507" s="98" t="s">
        <v>4120</v>
      </c>
      <c r="H2507" s="98" t="s">
        <v>1366</v>
      </c>
      <c r="I2507" s="98" t="s">
        <v>10535</v>
      </c>
      <c r="J2507" s="99">
        <v>44614</v>
      </c>
      <c r="K2507" s="107">
        <v>12500000</v>
      </c>
      <c r="L2507" s="98" t="s">
        <v>1430</v>
      </c>
      <c r="M2507" s="23">
        <v>1800</v>
      </c>
      <c r="N2507" s="23">
        <v>1</v>
      </c>
      <c r="O2507" s="107">
        <v>12500000</v>
      </c>
      <c r="P2507" s="23">
        <v>180</v>
      </c>
      <c r="Q2507" s="23">
        <v>2</v>
      </c>
      <c r="R2507" s="23">
        <v>2</v>
      </c>
      <c r="S2507" s="23">
        <v>0</v>
      </c>
      <c r="T2507" s="47">
        <v>2.5</v>
      </c>
      <c r="U2507" s="98" t="s">
        <v>111</v>
      </c>
      <c r="V2507" s="98" t="s">
        <v>3139</v>
      </c>
      <c r="W2507" s="69">
        <f t="shared" si="78"/>
        <v>1.6040975782553339E-3</v>
      </c>
    </row>
    <row r="2508" spans="1:23">
      <c r="A2508">
        <f t="shared" si="79"/>
        <v>208</v>
      </c>
      <c r="B2508" s="99">
        <v>44408</v>
      </c>
      <c r="C2508" s="23">
        <v>105</v>
      </c>
      <c r="D2508" s="23">
        <v>5</v>
      </c>
      <c r="E2508" s="98" t="s">
        <v>49</v>
      </c>
      <c r="F2508" s="98" t="s">
        <v>164</v>
      </c>
      <c r="G2508" s="98" t="s">
        <v>4120</v>
      </c>
      <c r="H2508" s="98" t="s">
        <v>1366</v>
      </c>
      <c r="I2508" s="98" t="s">
        <v>10536</v>
      </c>
      <c r="J2508" s="99">
        <v>44616</v>
      </c>
      <c r="K2508" s="107">
        <v>12000000</v>
      </c>
      <c r="L2508" s="98" t="s">
        <v>1431</v>
      </c>
      <c r="M2508" s="23">
        <v>1800</v>
      </c>
      <c r="N2508" s="23">
        <v>1</v>
      </c>
      <c r="O2508" s="107">
        <v>12000000</v>
      </c>
      <c r="P2508" s="23">
        <v>180</v>
      </c>
      <c r="Q2508" s="23">
        <v>2</v>
      </c>
      <c r="R2508" s="23">
        <v>2</v>
      </c>
      <c r="S2508" s="23">
        <v>0</v>
      </c>
      <c r="T2508" s="47">
        <v>2.4</v>
      </c>
      <c r="U2508" s="98" t="s">
        <v>111</v>
      </c>
      <c r="V2508" s="98" t="s">
        <v>3139</v>
      </c>
      <c r="W2508" s="69">
        <f t="shared" si="78"/>
        <v>1.5548844875049759E-3</v>
      </c>
    </row>
    <row r="2509" spans="1:23">
      <c r="A2509">
        <f t="shared" si="79"/>
        <v>211</v>
      </c>
      <c r="B2509" s="99">
        <v>44408</v>
      </c>
      <c r="C2509" s="23">
        <v>106</v>
      </c>
      <c r="D2509" s="23">
        <v>5</v>
      </c>
      <c r="E2509" s="98" t="s">
        <v>49</v>
      </c>
      <c r="F2509" s="98" t="s">
        <v>164</v>
      </c>
      <c r="G2509" s="98" t="s">
        <v>4120</v>
      </c>
      <c r="H2509" s="98" t="s">
        <v>1366</v>
      </c>
      <c r="I2509" s="98" t="s">
        <v>10537</v>
      </c>
      <c r="J2509" s="99">
        <v>44619</v>
      </c>
      <c r="K2509" s="107">
        <v>30000000</v>
      </c>
      <c r="L2509" s="98" t="s">
        <v>1432</v>
      </c>
      <c r="M2509" s="23">
        <v>1800</v>
      </c>
      <c r="N2509" s="23">
        <v>1</v>
      </c>
      <c r="O2509" s="107">
        <v>30000000</v>
      </c>
      <c r="P2509" s="23">
        <v>180</v>
      </c>
      <c r="Q2509" s="23">
        <v>2</v>
      </c>
      <c r="R2509" s="23">
        <v>2</v>
      </c>
      <c r="S2509" s="23">
        <v>2.77</v>
      </c>
      <c r="T2509" s="47">
        <v>6.0721309999999997</v>
      </c>
      <c r="U2509" s="98" t="s">
        <v>111</v>
      </c>
      <c r="V2509" s="98" t="s">
        <v>3139</v>
      </c>
      <c r="W2509" s="69">
        <f t="shared" si="78"/>
        <v>3.9906821812451809E-3</v>
      </c>
    </row>
    <row r="2510" spans="1:23">
      <c r="A2510">
        <f t="shared" si="79"/>
        <v>211</v>
      </c>
      <c r="B2510" s="99">
        <v>44408</v>
      </c>
      <c r="C2510" s="23">
        <v>107</v>
      </c>
      <c r="D2510" s="23">
        <v>5</v>
      </c>
      <c r="E2510" s="98" t="s">
        <v>49</v>
      </c>
      <c r="F2510" s="98" t="s">
        <v>164</v>
      </c>
      <c r="G2510" s="98" t="s">
        <v>4120</v>
      </c>
      <c r="H2510" s="98" t="s">
        <v>1366</v>
      </c>
      <c r="I2510" s="98" t="s">
        <v>10537</v>
      </c>
      <c r="J2510" s="99">
        <v>44619</v>
      </c>
      <c r="K2510" s="107">
        <v>9000000</v>
      </c>
      <c r="L2510" s="98" t="s">
        <v>1433</v>
      </c>
      <c r="M2510" s="23">
        <v>1620</v>
      </c>
      <c r="N2510" s="23">
        <v>1</v>
      </c>
      <c r="O2510" s="107">
        <v>9000000</v>
      </c>
      <c r="P2510" s="23">
        <v>180</v>
      </c>
      <c r="Q2510" s="23">
        <v>2</v>
      </c>
      <c r="R2510" s="23">
        <v>2</v>
      </c>
      <c r="S2510" s="23">
        <v>0</v>
      </c>
      <c r="T2510" s="47">
        <v>1.8</v>
      </c>
      <c r="U2510" s="98" t="s">
        <v>111</v>
      </c>
      <c r="V2510" s="98" t="s">
        <v>3139</v>
      </c>
      <c r="W2510" s="69">
        <f t="shared" si="78"/>
        <v>1.1829830295560695E-3</v>
      </c>
    </row>
    <row r="2511" spans="1:23">
      <c r="A2511">
        <f t="shared" si="79"/>
        <v>213</v>
      </c>
      <c r="B2511" s="99">
        <v>44408</v>
      </c>
      <c r="C2511" s="23">
        <v>108</v>
      </c>
      <c r="D2511" s="23">
        <v>5</v>
      </c>
      <c r="E2511" s="98" t="s">
        <v>49</v>
      </c>
      <c r="F2511" s="98" t="s">
        <v>164</v>
      </c>
      <c r="G2511" s="98" t="s">
        <v>4120</v>
      </c>
      <c r="H2511" s="98" t="s">
        <v>1366</v>
      </c>
      <c r="I2511" s="98" t="s">
        <v>7205</v>
      </c>
      <c r="J2511" s="99">
        <v>44621</v>
      </c>
      <c r="K2511" s="107">
        <v>30208699</v>
      </c>
      <c r="L2511" s="98" t="s">
        <v>1434</v>
      </c>
      <c r="M2511" s="23">
        <v>1800</v>
      </c>
      <c r="N2511" s="23">
        <v>1</v>
      </c>
      <c r="O2511" s="107">
        <v>30208699</v>
      </c>
      <c r="P2511" s="23">
        <v>180</v>
      </c>
      <c r="Q2511" s="23">
        <v>2</v>
      </c>
      <c r="R2511" s="23">
        <v>2</v>
      </c>
      <c r="S2511" s="23">
        <v>0</v>
      </c>
      <c r="T2511" s="47">
        <v>6.0417379999999996</v>
      </c>
      <c r="U2511" s="98" t="s">
        <v>111</v>
      </c>
      <c r="V2511" s="98" t="s">
        <v>3139</v>
      </c>
      <c r="W2511" s="69">
        <f t="shared" si="78"/>
        <v>4.0083445508270615E-3</v>
      </c>
    </row>
    <row r="2512" spans="1:23">
      <c r="A2512">
        <f t="shared" si="79"/>
        <v>215</v>
      </c>
      <c r="B2512" s="99">
        <v>44408</v>
      </c>
      <c r="C2512" s="23">
        <v>109</v>
      </c>
      <c r="D2512" s="23">
        <v>5</v>
      </c>
      <c r="E2512" s="98" t="s">
        <v>49</v>
      </c>
      <c r="F2512" s="98" t="s">
        <v>164</v>
      </c>
      <c r="G2512" s="98" t="s">
        <v>4120</v>
      </c>
      <c r="H2512" s="98" t="s">
        <v>1366</v>
      </c>
      <c r="I2512" s="98" t="s">
        <v>10538</v>
      </c>
      <c r="J2512" s="99">
        <v>44623</v>
      </c>
      <c r="K2512" s="107">
        <v>28000000</v>
      </c>
      <c r="L2512" s="98" t="s">
        <v>1435</v>
      </c>
      <c r="M2512" s="23">
        <v>1800</v>
      </c>
      <c r="N2512" s="23">
        <v>1</v>
      </c>
      <c r="O2512" s="107">
        <v>28000000</v>
      </c>
      <c r="P2512" s="23">
        <v>360</v>
      </c>
      <c r="Q2512" s="23">
        <v>2</v>
      </c>
      <c r="R2512" s="23">
        <v>2</v>
      </c>
      <c r="S2512" s="23">
        <v>2.77</v>
      </c>
      <c r="T2512" s="47">
        <v>5.6633570000000004</v>
      </c>
      <c r="U2512" s="98" t="s">
        <v>111</v>
      </c>
      <c r="V2512" s="98" t="s">
        <v>3139</v>
      </c>
      <c r="W2512" s="69">
        <f t="shared" si="78"/>
        <v>3.7925905017990474E-3</v>
      </c>
    </row>
    <row r="2513" spans="1:23">
      <c r="A2513">
        <f t="shared" si="79"/>
        <v>219</v>
      </c>
      <c r="B2513" s="99">
        <v>44408</v>
      </c>
      <c r="C2513" s="23">
        <v>110</v>
      </c>
      <c r="D2513" s="23">
        <v>5</v>
      </c>
      <c r="E2513" s="98" t="s">
        <v>49</v>
      </c>
      <c r="F2513" s="98" t="s">
        <v>164</v>
      </c>
      <c r="G2513" s="98" t="s">
        <v>4120</v>
      </c>
      <c r="H2513" s="98" t="s">
        <v>1366</v>
      </c>
      <c r="I2513" s="98" t="s">
        <v>10539</v>
      </c>
      <c r="J2513" s="99">
        <v>44627</v>
      </c>
      <c r="K2513" s="107">
        <v>5000000</v>
      </c>
      <c r="L2513" s="98" t="s">
        <v>1436</v>
      </c>
      <c r="M2513" s="23">
        <v>1800</v>
      </c>
      <c r="N2513" s="23">
        <v>1</v>
      </c>
      <c r="O2513" s="107">
        <v>5000000</v>
      </c>
      <c r="P2513" s="23">
        <v>180</v>
      </c>
      <c r="Q2513" s="23">
        <v>2</v>
      </c>
      <c r="R2513" s="23">
        <v>2</v>
      </c>
      <c r="S2513" s="23">
        <v>0</v>
      </c>
      <c r="T2513" s="47">
        <v>1</v>
      </c>
      <c r="U2513" s="98" t="s">
        <v>111</v>
      </c>
      <c r="V2513" s="98" t="s">
        <v>3139</v>
      </c>
      <c r="W2513" s="69">
        <f t="shared" si="78"/>
        <v>6.8213081483090889E-4</v>
      </c>
    </row>
    <row r="2514" spans="1:23">
      <c r="A2514">
        <f t="shared" si="79"/>
        <v>220</v>
      </c>
      <c r="B2514" s="99">
        <v>44408</v>
      </c>
      <c r="C2514" s="23">
        <v>111</v>
      </c>
      <c r="D2514" s="23">
        <v>5</v>
      </c>
      <c r="E2514" s="98" t="s">
        <v>49</v>
      </c>
      <c r="F2514" s="98" t="s">
        <v>164</v>
      </c>
      <c r="G2514" s="98" t="s">
        <v>4120</v>
      </c>
      <c r="H2514" s="98" t="s">
        <v>1366</v>
      </c>
      <c r="I2514" s="98" t="s">
        <v>10354</v>
      </c>
      <c r="J2514" s="99">
        <v>44628</v>
      </c>
      <c r="K2514" s="107">
        <v>8000000</v>
      </c>
      <c r="L2514" s="98" t="s">
        <v>1437</v>
      </c>
      <c r="M2514" s="23">
        <v>1800</v>
      </c>
      <c r="N2514" s="23">
        <v>1</v>
      </c>
      <c r="O2514" s="107">
        <v>8000000</v>
      </c>
      <c r="P2514" s="23">
        <v>180</v>
      </c>
      <c r="Q2514" s="23">
        <v>2</v>
      </c>
      <c r="R2514" s="23">
        <v>2</v>
      </c>
      <c r="S2514" s="23">
        <v>0</v>
      </c>
      <c r="T2514" s="47">
        <v>1.6</v>
      </c>
      <c r="U2514" s="98" t="s">
        <v>111</v>
      </c>
      <c r="V2514" s="98" t="s">
        <v>3139</v>
      </c>
      <c r="W2514" s="69">
        <f t="shared" si="78"/>
        <v>1.0963929078560727E-3</v>
      </c>
    </row>
    <row r="2515" spans="1:23">
      <c r="A2515">
        <f t="shared" si="79"/>
        <v>233</v>
      </c>
      <c r="B2515" s="99">
        <v>44408</v>
      </c>
      <c r="C2515" s="23">
        <v>112</v>
      </c>
      <c r="D2515" s="23">
        <v>5</v>
      </c>
      <c r="E2515" s="98" t="s">
        <v>49</v>
      </c>
      <c r="F2515" s="98" t="s">
        <v>164</v>
      </c>
      <c r="G2515" s="98" t="s">
        <v>4120</v>
      </c>
      <c r="H2515" s="98" t="s">
        <v>1366</v>
      </c>
      <c r="I2515" s="98" t="s">
        <v>10540</v>
      </c>
      <c r="J2515" s="99">
        <v>44641</v>
      </c>
      <c r="K2515" s="107">
        <v>14000000</v>
      </c>
      <c r="L2515" s="98" t="s">
        <v>1438</v>
      </c>
      <c r="M2515" s="23">
        <v>1800</v>
      </c>
      <c r="N2515" s="23">
        <v>1</v>
      </c>
      <c r="O2515" s="107">
        <v>14000000</v>
      </c>
      <c r="P2515" s="23">
        <v>180</v>
      </c>
      <c r="Q2515" s="23">
        <v>2</v>
      </c>
      <c r="R2515" s="23">
        <v>2</v>
      </c>
      <c r="S2515" s="23">
        <v>0</v>
      </c>
      <c r="T2515" s="47">
        <v>2.8</v>
      </c>
      <c r="U2515" s="98" t="s">
        <v>111</v>
      </c>
      <c r="V2515" s="98" t="s">
        <v>3139</v>
      </c>
      <c r="W2515" s="69">
        <f t="shared" si="78"/>
        <v>2.0320645826286984E-3</v>
      </c>
    </row>
    <row r="2516" spans="1:23">
      <c r="A2516">
        <f t="shared" si="79"/>
        <v>239</v>
      </c>
      <c r="B2516" s="99">
        <v>44408</v>
      </c>
      <c r="C2516" s="23">
        <v>113</v>
      </c>
      <c r="D2516" s="23">
        <v>5</v>
      </c>
      <c r="E2516" s="98" t="s">
        <v>49</v>
      </c>
      <c r="F2516" s="98" t="s">
        <v>164</v>
      </c>
      <c r="G2516" s="98" t="s">
        <v>4120</v>
      </c>
      <c r="H2516" s="98" t="s">
        <v>1366</v>
      </c>
      <c r="I2516" s="98" t="s">
        <v>9974</v>
      </c>
      <c r="J2516" s="99">
        <v>44647</v>
      </c>
      <c r="K2516" s="107">
        <v>11600000</v>
      </c>
      <c r="L2516" s="98" t="s">
        <v>1439</v>
      </c>
      <c r="M2516" s="23">
        <v>1800</v>
      </c>
      <c r="N2516" s="23">
        <v>1</v>
      </c>
      <c r="O2516" s="107">
        <v>11600000</v>
      </c>
      <c r="P2516" s="23">
        <v>360</v>
      </c>
      <c r="Q2516" s="23">
        <v>2</v>
      </c>
      <c r="R2516" s="23">
        <v>2</v>
      </c>
      <c r="S2516" s="23">
        <v>0</v>
      </c>
      <c r="T2516" s="47">
        <v>2.3199999999999998</v>
      </c>
      <c r="U2516" s="98" t="s">
        <v>111</v>
      </c>
      <c r="V2516" s="98" t="s">
        <v>3139</v>
      </c>
      <c r="W2516" s="69">
        <f t="shared" si="78"/>
        <v>1.7270680100796455E-3</v>
      </c>
    </row>
    <row r="2517" spans="1:23">
      <c r="A2517">
        <f t="shared" si="79"/>
        <v>239</v>
      </c>
      <c r="B2517" s="99">
        <v>44408</v>
      </c>
      <c r="C2517" s="23">
        <v>114</v>
      </c>
      <c r="D2517" s="23">
        <v>5</v>
      </c>
      <c r="E2517" s="98" t="s">
        <v>49</v>
      </c>
      <c r="F2517" s="98" t="s">
        <v>164</v>
      </c>
      <c r="G2517" s="98" t="s">
        <v>4120</v>
      </c>
      <c r="H2517" s="98" t="s">
        <v>1366</v>
      </c>
      <c r="I2517" s="98" t="s">
        <v>9974</v>
      </c>
      <c r="J2517" s="99">
        <v>44647</v>
      </c>
      <c r="K2517" s="107">
        <v>20000000</v>
      </c>
      <c r="L2517" s="98" t="s">
        <v>1440</v>
      </c>
      <c r="M2517" s="23">
        <v>1800</v>
      </c>
      <c r="N2517" s="23">
        <v>1</v>
      </c>
      <c r="O2517" s="107">
        <v>20000000</v>
      </c>
      <c r="P2517" s="23">
        <v>180</v>
      </c>
      <c r="Q2517" s="23">
        <v>2</v>
      </c>
      <c r="R2517" s="23">
        <v>2</v>
      </c>
      <c r="S2517" s="23">
        <v>0</v>
      </c>
      <c r="T2517" s="47">
        <v>4</v>
      </c>
      <c r="U2517" s="98" t="s">
        <v>111</v>
      </c>
      <c r="V2517" s="98" t="s">
        <v>3139</v>
      </c>
      <c r="W2517" s="69">
        <f t="shared" si="78"/>
        <v>2.9777034656545613E-3</v>
      </c>
    </row>
    <row r="2518" spans="1:23">
      <c r="A2518">
        <f t="shared" si="79"/>
        <v>240</v>
      </c>
      <c r="B2518" s="99">
        <v>44408</v>
      </c>
      <c r="C2518" s="23">
        <v>115</v>
      </c>
      <c r="D2518" s="23">
        <v>5</v>
      </c>
      <c r="E2518" s="98" t="s">
        <v>49</v>
      </c>
      <c r="F2518" s="98" t="s">
        <v>164</v>
      </c>
      <c r="G2518" s="98" t="s">
        <v>4120</v>
      </c>
      <c r="H2518" s="98" t="s">
        <v>1366</v>
      </c>
      <c r="I2518" s="98" t="s">
        <v>10129</v>
      </c>
      <c r="J2518" s="99">
        <v>44648</v>
      </c>
      <c r="K2518" s="107">
        <v>6320000</v>
      </c>
      <c r="L2518" s="98" t="s">
        <v>1441</v>
      </c>
      <c r="M2518" s="23">
        <v>1800</v>
      </c>
      <c r="N2518" s="23">
        <v>1</v>
      </c>
      <c r="O2518" s="107">
        <v>6320000</v>
      </c>
      <c r="P2518" s="23">
        <v>180</v>
      </c>
      <c r="Q2518" s="23">
        <v>2</v>
      </c>
      <c r="R2518" s="23">
        <v>2</v>
      </c>
      <c r="S2518" s="23">
        <v>0</v>
      </c>
      <c r="T2518" s="47">
        <v>1.264</v>
      </c>
      <c r="U2518" s="98" t="s">
        <v>111</v>
      </c>
      <c r="V2518" s="98" t="s">
        <v>3139</v>
      </c>
      <c r="W2518" s="69">
        <f t="shared" si="78"/>
        <v>9.4489134240687001E-4</v>
      </c>
    </row>
    <row r="2519" spans="1:23">
      <c r="A2519">
        <f t="shared" si="79"/>
        <v>240</v>
      </c>
      <c r="B2519" s="99">
        <v>44408</v>
      </c>
      <c r="C2519" s="23">
        <v>116</v>
      </c>
      <c r="D2519" s="23">
        <v>5</v>
      </c>
      <c r="E2519" s="98" t="s">
        <v>49</v>
      </c>
      <c r="F2519" s="98" t="s">
        <v>164</v>
      </c>
      <c r="G2519" s="98" t="s">
        <v>4120</v>
      </c>
      <c r="H2519" s="98" t="s">
        <v>1366</v>
      </c>
      <c r="I2519" s="98" t="s">
        <v>10129</v>
      </c>
      <c r="J2519" s="99">
        <v>44648</v>
      </c>
      <c r="K2519" s="107">
        <v>15000000</v>
      </c>
      <c r="L2519" s="98" t="s">
        <v>1442</v>
      </c>
      <c r="M2519" s="23">
        <v>1800</v>
      </c>
      <c r="N2519" s="23">
        <v>1</v>
      </c>
      <c r="O2519" s="107">
        <v>15000000</v>
      </c>
      <c r="P2519" s="23">
        <v>180</v>
      </c>
      <c r="Q2519" s="23">
        <v>2</v>
      </c>
      <c r="R2519" s="23">
        <v>2</v>
      </c>
      <c r="S2519" s="23">
        <v>0</v>
      </c>
      <c r="T2519" s="47">
        <v>3</v>
      </c>
      <c r="U2519" s="98" t="s">
        <v>111</v>
      </c>
      <c r="V2519" s="98" t="s">
        <v>3139</v>
      </c>
      <c r="W2519" s="69">
        <f t="shared" si="78"/>
        <v>2.2426218569783309E-3</v>
      </c>
    </row>
    <row r="2520" spans="1:23">
      <c r="A2520">
        <f t="shared" si="79"/>
        <v>243</v>
      </c>
      <c r="B2520" s="99">
        <v>44408</v>
      </c>
      <c r="C2520" s="23">
        <v>117</v>
      </c>
      <c r="D2520" s="23">
        <v>5</v>
      </c>
      <c r="E2520" s="98" t="s">
        <v>49</v>
      </c>
      <c r="F2520" s="98" t="s">
        <v>164</v>
      </c>
      <c r="G2520" s="98" t="s">
        <v>4120</v>
      </c>
      <c r="H2520" s="98" t="s">
        <v>1366</v>
      </c>
      <c r="I2520" s="98" t="s">
        <v>6666</v>
      </c>
      <c r="J2520" s="99">
        <v>44651</v>
      </c>
      <c r="K2520" s="107">
        <v>22000000</v>
      </c>
      <c r="L2520" s="98" t="s">
        <v>1443</v>
      </c>
      <c r="M2520" s="23">
        <v>1800</v>
      </c>
      <c r="N2520" s="23">
        <v>1</v>
      </c>
      <c r="O2520" s="107">
        <v>22000000</v>
      </c>
      <c r="P2520" s="23">
        <v>180</v>
      </c>
      <c r="Q2520" s="23">
        <v>2</v>
      </c>
      <c r="R2520" s="23">
        <v>2</v>
      </c>
      <c r="S2520" s="23">
        <v>0</v>
      </c>
      <c r="T2520" s="47">
        <v>4.4000000000000004</v>
      </c>
      <c r="U2520" s="98" t="s">
        <v>111</v>
      </c>
      <c r="V2520" s="98" t="s">
        <v>3139</v>
      </c>
      <c r="W2520" s="69">
        <f t="shared" si="78"/>
        <v>3.3302934576128216E-3</v>
      </c>
    </row>
    <row r="2521" spans="1:23">
      <c r="A2521">
        <f t="shared" si="79"/>
        <v>249</v>
      </c>
      <c r="B2521" s="99">
        <v>44408</v>
      </c>
      <c r="C2521" s="23">
        <v>118</v>
      </c>
      <c r="D2521" s="23">
        <v>5</v>
      </c>
      <c r="E2521" s="98" t="s">
        <v>49</v>
      </c>
      <c r="F2521" s="98" t="s">
        <v>164</v>
      </c>
      <c r="G2521" s="98" t="s">
        <v>4120</v>
      </c>
      <c r="H2521" s="98" t="s">
        <v>1366</v>
      </c>
      <c r="I2521" s="98" t="s">
        <v>9955</v>
      </c>
      <c r="J2521" s="99">
        <v>44657</v>
      </c>
      <c r="K2521" s="107">
        <v>23000000</v>
      </c>
      <c r="L2521" s="98" t="s">
        <v>1444</v>
      </c>
      <c r="M2521" s="23">
        <v>1800</v>
      </c>
      <c r="N2521" s="23">
        <v>1</v>
      </c>
      <c r="O2521" s="107">
        <v>23000000</v>
      </c>
      <c r="P2521" s="23">
        <v>180</v>
      </c>
      <c r="Q2521" s="23">
        <v>2</v>
      </c>
      <c r="R2521" s="23">
        <v>2</v>
      </c>
      <c r="S2521" s="23">
        <v>0</v>
      </c>
      <c r="T2521" s="47">
        <v>5.75</v>
      </c>
      <c r="U2521" s="98" t="s">
        <v>111</v>
      </c>
      <c r="V2521" s="98" t="s">
        <v>3139</v>
      </c>
      <c r="W2521" s="69">
        <f t="shared" si="78"/>
        <v>4.4595470051787848E-3</v>
      </c>
    </row>
    <row r="2522" spans="1:23">
      <c r="A2522">
        <f t="shared" si="79"/>
        <v>249</v>
      </c>
      <c r="B2522" s="99">
        <v>44408</v>
      </c>
      <c r="C2522" s="23">
        <v>119</v>
      </c>
      <c r="D2522" s="23">
        <v>5</v>
      </c>
      <c r="E2522" s="98" t="s">
        <v>49</v>
      </c>
      <c r="F2522" s="98" t="s">
        <v>164</v>
      </c>
      <c r="G2522" s="98" t="s">
        <v>4120</v>
      </c>
      <c r="H2522" s="98" t="s">
        <v>1366</v>
      </c>
      <c r="I2522" s="98" t="s">
        <v>9955</v>
      </c>
      <c r="J2522" s="99">
        <v>44657</v>
      </c>
      <c r="K2522" s="107">
        <v>14000000</v>
      </c>
      <c r="L2522" s="98" t="s">
        <v>1445</v>
      </c>
      <c r="M2522" s="23">
        <v>1800</v>
      </c>
      <c r="N2522" s="23">
        <v>1</v>
      </c>
      <c r="O2522" s="107">
        <v>14000000</v>
      </c>
      <c r="P2522" s="23">
        <v>180</v>
      </c>
      <c r="Q2522" s="23">
        <v>2</v>
      </c>
      <c r="R2522" s="23">
        <v>2</v>
      </c>
      <c r="S2522" s="23">
        <v>0</v>
      </c>
      <c r="T2522" s="47">
        <v>2.8</v>
      </c>
      <c r="U2522" s="98" t="s">
        <v>111</v>
      </c>
      <c r="V2522" s="98" t="s">
        <v>3139</v>
      </c>
      <c r="W2522" s="69">
        <f t="shared" si="78"/>
        <v>2.1716054981740169E-3</v>
      </c>
    </row>
    <row r="2523" spans="1:23">
      <c r="A2523">
        <f t="shared" si="79"/>
        <v>264</v>
      </c>
      <c r="B2523" s="99">
        <v>44408</v>
      </c>
      <c r="C2523" s="23">
        <v>120</v>
      </c>
      <c r="D2523" s="23">
        <v>5</v>
      </c>
      <c r="E2523" s="98" t="s">
        <v>49</v>
      </c>
      <c r="F2523" s="98" t="s">
        <v>164</v>
      </c>
      <c r="G2523" s="98" t="s">
        <v>4120</v>
      </c>
      <c r="H2523" s="98" t="s">
        <v>1366</v>
      </c>
      <c r="I2523" s="98" t="s">
        <v>10323</v>
      </c>
      <c r="J2523" s="99">
        <v>44672</v>
      </c>
      <c r="K2523" s="107">
        <v>20000000</v>
      </c>
      <c r="L2523" s="98" t="s">
        <v>1446</v>
      </c>
      <c r="M2523" s="23">
        <v>1800</v>
      </c>
      <c r="N2523" s="23">
        <v>1</v>
      </c>
      <c r="O2523" s="107">
        <v>20000000</v>
      </c>
      <c r="P2523" s="23">
        <v>180</v>
      </c>
      <c r="Q2523" s="23">
        <v>2</v>
      </c>
      <c r="R2523" s="23">
        <v>2</v>
      </c>
      <c r="S2523" s="23">
        <v>0</v>
      </c>
      <c r="T2523" s="47">
        <v>4</v>
      </c>
      <c r="U2523" s="98" t="s">
        <v>111</v>
      </c>
      <c r="V2523" s="98" t="s">
        <v>3139</v>
      </c>
      <c r="W2523" s="69">
        <f t="shared" si="78"/>
        <v>3.2891787235682182E-3</v>
      </c>
    </row>
    <row r="2524" spans="1:23">
      <c r="A2524">
        <f t="shared" si="79"/>
        <v>268</v>
      </c>
      <c r="B2524" s="99">
        <v>44408</v>
      </c>
      <c r="C2524" s="23">
        <v>121</v>
      </c>
      <c r="D2524" s="23">
        <v>5</v>
      </c>
      <c r="E2524" s="98" t="s">
        <v>49</v>
      </c>
      <c r="F2524" s="98" t="s">
        <v>164</v>
      </c>
      <c r="G2524" s="98" t="s">
        <v>4120</v>
      </c>
      <c r="H2524" s="98" t="s">
        <v>1366</v>
      </c>
      <c r="I2524" s="98" t="s">
        <v>10130</v>
      </c>
      <c r="J2524" s="99">
        <v>44676</v>
      </c>
      <c r="K2524" s="107">
        <v>10468949</v>
      </c>
      <c r="L2524" s="98" t="s">
        <v>1447</v>
      </c>
      <c r="M2524" s="23">
        <v>1800</v>
      </c>
      <c r="N2524" s="23">
        <v>1</v>
      </c>
      <c r="O2524" s="107">
        <v>10468949</v>
      </c>
      <c r="P2524" s="23">
        <v>180</v>
      </c>
      <c r="Q2524" s="23">
        <v>2</v>
      </c>
      <c r="R2524" s="23">
        <v>2</v>
      </c>
      <c r="S2524" s="23">
        <v>0</v>
      </c>
      <c r="T2524" s="47">
        <v>2.094157</v>
      </c>
      <c r="U2524" s="98" t="s">
        <v>111</v>
      </c>
      <c r="V2524" s="98" t="s">
        <v>3139</v>
      </c>
      <c r="W2524" s="69">
        <f t="shared" si="78"/>
        <v>1.74810528572033E-3</v>
      </c>
    </row>
    <row r="2525" spans="1:23">
      <c r="A2525">
        <f t="shared" si="79"/>
        <v>1365</v>
      </c>
      <c r="B2525" s="99">
        <v>44408</v>
      </c>
      <c r="C2525" s="23">
        <v>122</v>
      </c>
      <c r="D2525" s="23">
        <v>5</v>
      </c>
      <c r="E2525" s="98" t="s">
        <v>49</v>
      </c>
      <c r="F2525" s="98" t="s">
        <v>164</v>
      </c>
      <c r="G2525" s="98" t="s">
        <v>4120</v>
      </c>
      <c r="H2525" s="98" t="s">
        <v>1366</v>
      </c>
      <c r="I2525" s="98" t="s">
        <v>10541</v>
      </c>
      <c r="J2525" s="99">
        <v>45773</v>
      </c>
      <c r="K2525" s="107">
        <v>12123943</v>
      </c>
      <c r="L2525" s="98" t="s">
        <v>1448</v>
      </c>
      <c r="M2525" s="23">
        <v>2880</v>
      </c>
      <c r="N2525" s="23">
        <v>1</v>
      </c>
      <c r="O2525" s="107">
        <v>12123943</v>
      </c>
      <c r="P2525" s="23">
        <v>180</v>
      </c>
      <c r="Q2525" s="23">
        <v>2</v>
      </c>
      <c r="R2525" s="23">
        <v>2</v>
      </c>
      <c r="S2525" s="23">
        <v>0</v>
      </c>
      <c r="T2525" s="47">
        <v>5.7016640000000001</v>
      </c>
      <c r="U2525" s="98" t="s">
        <v>111</v>
      </c>
      <c r="V2525" s="98" t="s">
        <v>3139</v>
      </c>
      <c r="W2525" s="69">
        <f t="shared" si="78"/>
        <v>2.4241407166390234E-2</v>
      </c>
    </row>
    <row r="2526" spans="1:23">
      <c r="A2526">
        <f t="shared" si="79"/>
        <v>270</v>
      </c>
      <c r="B2526" s="99">
        <v>44408</v>
      </c>
      <c r="C2526" s="23">
        <v>123</v>
      </c>
      <c r="D2526" s="23">
        <v>5</v>
      </c>
      <c r="E2526" s="98" t="s">
        <v>49</v>
      </c>
      <c r="F2526" s="98" t="s">
        <v>164</v>
      </c>
      <c r="G2526" s="98" t="s">
        <v>4120</v>
      </c>
      <c r="H2526" s="98" t="s">
        <v>1366</v>
      </c>
      <c r="I2526" s="98" t="s">
        <v>10542</v>
      </c>
      <c r="J2526" s="99">
        <v>44678</v>
      </c>
      <c r="K2526" s="107">
        <v>30000000</v>
      </c>
      <c r="L2526" s="98" t="s">
        <v>1449</v>
      </c>
      <c r="M2526" s="23">
        <v>1800</v>
      </c>
      <c r="N2526" s="23">
        <v>1</v>
      </c>
      <c r="O2526" s="107">
        <v>30000000</v>
      </c>
      <c r="P2526" s="23">
        <v>360</v>
      </c>
      <c r="Q2526" s="23">
        <v>2</v>
      </c>
      <c r="R2526" s="23">
        <v>2</v>
      </c>
      <c r="S2526" s="23">
        <v>0</v>
      </c>
      <c r="T2526" s="47">
        <v>6</v>
      </c>
      <c r="U2526" s="98" t="s">
        <v>111</v>
      </c>
      <c r="V2526" s="98" t="s">
        <v>3139</v>
      </c>
      <c r="W2526" s="69">
        <f t="shared" si="78"/>
        <v>5.0458991782012441E-3</v>
      </c>
    </row>
    <row r="2527" spans="1:23">
      <c r="A2527">
        <f t="shared" si="79"/>
        <v>275</v>
      </c>
      <c r="B2527" s="99">
        <v>44408</v>
      </c>
      <c r="C2527" s="23">
        <v>124</v>
      </c>
      <c r="D2527" s="23">
        <v>5</v>
      </c>
      <c r="E2527" s="98" t="s">
        <v>49</v>
      </c>
      <c r="F2527" s="98" t="s">
        <v>164</v>
      </c>
      <c r="G2527" s="98" t="s">
        <v>4120</v>
      </c>
      <c r="H2527" s="98" t="s">
        <v>1366</v>
      </c>
      <c r="I2527" s="98" t="s">
        <v>6188</v>
      </c>
      <c r="J2527" s="99">
        <v>44683</v>
      </c>
      <c r="K2527" s="107">
        <v>6000000</v>
      </c>
      <c r="L2527" s="98" t="s">
        <v>1450</v>
      </c>
      <c r="M2527" s="23">
        <v>1800</v>
      </c>
      <c r="N2527" s="23">
        <v>1</v>
      </c>
      <c r="O2527" s="107">
        <v>6000000</v>
      </c>
      <c r="P2527" s="23">
        <v>180</v>
      </c>
      <c r="Q2527" s="23">
        <v>2</v>
      </c>
      <c r="R2527" s="23">
        <v>2</v>
      </c>
      <c r="S2527" s="23">
        <v>0</v>
      </c>
      <c r="T2527" s="47">
        <v>1.2</v>
      </c>
      <c r="U2527" s="98" t="s">
        <v>111</v>
      </c>
      <c r="V2527" s="98" t="s">
        <v>3139</v>
      </c>
      <c r="W2527" s="69">
        <f t="shared" si="78"/>
        <v>1.0278683511150682E-3</v>
      </c>
    </row>
    <row r="2528" spans="1:23">
      <c r="A2528">
        <f t="shared" si="79"/>
        <v>277</v>
      </c>
      <c r="B2528" s="99">
        <v>44408</v>
      </c>
      <c r="C2528" s="23">
        <v>125</v>
      </c>
      <c r="D2528" s="23">
        <v>5</v>
      </c>
      <c r="E2528" s="98" t="s">
        <v>49</v>
      </c>
      <c r="F2528" s="98" t="s">
        <v>164</v>
      </c>
      <c r="G2528" s="98" t="s">
        <v>4120</v>
      </c>
      <c r="H2528" s="98" t="s">
        <v>1366</v>
      </c>
      <c r="I2528" s="98" t="s">
        <v>10356</v>
      </c>
      <c r="J2528" s="99">
        <v>44685</v>
      </c>
      <c r="K2528" s="107">
        <v>10000000</v>
      </c>
      <c r="L2528" s="98" t="s">
        <v>1451</v>
      </c>
      <c r="M2528" s="23">
        <v>1800</v>
      </c>
      <c r="N2528" s="23">
        <v>1</v>
      </c>
      <c r="O2528" s="107">
        <v>10000000</v>
      </c>
      <c r="P2528" s="23">
        <v>180</v>
      </c>
      <c r="Q2528" s="23">
        <v>2</v>
      </c>
      <c r="R2528" s="23">
        <v>2</v>
      </c>
      <c r="S2528" s="23">
        <v>0</v>
      </c>
      <c r="T2528" s="47">
        <v>2</v>
      </c>
      <c r="U2528" s="98" t="s">
        <v>111</v>
      </c>
      <c r="V2528" s="98" t="s">
        <v>3139</v>
      </c>
      <c r="W2528" s="69">
        <f t="shared" si="78"/>
        <v>1.7255729288416599E-3</v>
      </c>
    </row>
    <row r="2529" spans="1:23">
      <c r="A2529">
        <f t="shared" si="79"/>
        <v>277</v>
      </c>
      <c r="B2529" s="99">
        <v>44408</v>
      </c>
      <c r="C2529" s="23">
        <v>126</v>
      </c>
      <c r="D2529" s="23">
        <v>5</v>
      </c>
      <c r="E2529" s="98" t="s">
        <v>49</v>
      </c>
      <c r="F2529" s="98" t="s">
        <v>164</v>
      </c>
      <c r="G2529" s="98" t="s">
        <v>4120</v>
      </c>
      <c r="H2529" s="98" t="s">
        <v>1366</v>
      </c>
      <c r="I2529" s="98" t="s">
        <v>10356</v>
      </c>
      <c r="J2529" s="99">
        <v>44685</v>
      </c>
      <c r="K2529" s="107">
        <v>35000000</v>
      </c>
      <c r="L2529" s="98" t="s">
        <v>1452</v>
      </c>
      <c r="M2529" s="23">
        <v>1800</v>
      </c>
      <c r="N2529" s="23">
        <v>1</v>
      </c>
      <c r="O2529" s="107">
        <v>35000000</v>
      </c>
      <c r="P2529" s="23">
        <v>180</v>
      </c>
      <c r="Q2529" s="23">
        <v>2</v>
      </c>
      <c r="R2529" s="23">
        <v>2</v>
      </c>
      <c r="S2529" s="23">
        <v>0</v>
      </c>
      <c r="T2529" s="47">
        <v>7</v>
      </c>
      <c r="U2529" s="98" t="s">
        <v>111</v>
      </c>
      <c r="V2529" s="98" t="s">
        <v>3139</v>
      </c>
      <c r="W2529" s="69">
        <f t="shared" si="78"/>
        <v>6.0395052509458098E-3</v>
      </c>
    </row>
    <row r="2530" spans="1:23">
      <c r="A2530">
        <f t="shared" si="79"/>
        <v>285</v>
      </c>
      <c r="B2530" s="99">
        <v>44408</v>
      </c>
      <c r="C2530" s="23">
        <v>127</v>
      </c>
      <c r="D2530" s="23">
        <v>5</v>
      </c>
      <c r="E2530" s="98" t="s">
        <v>49</v>
      </c>
      <c r="F2530" s="98" t="s">
        <v>164</v>
      </c>
      <c r="G2530" s="98" t="s">
        <v>4120</v>
      </c>
      <c r="H2530" s="98" t="s">
        <v>1366</v>
      </c>
      <c r="I2530" s="98" t="s">
        <v>10543</v>
      </c>
      <c r="J2530" s="99">
        <v>44693</v>
      </c>
      <c r="K2530" s="107">
        <v>10000000</v>
      </c>
      <c r="L2530" s="98" t="s">
        <v>1453</v>
      </c>
      <c r="M2530" s="23">
        <v>1800</v>
      </c>
      <c r="N2530" s="23">
        <v>1</v>
      </c>
      <c r="O2530" s="107">
        <v>10000000</v>
      </c>
      <c r="P2530" s="23">
        <v>180</v>
      </c>
      <c r="Q2530" s="23">
        <v>2</v>
      </c>
      <c r="R2530" s="23">
        <v>2</v>
      </c>
      <c r="S2530" s="23">
        <v>0</v>
      </c>
      <c r="T2530" s="47">
        <v>2</v>
      </c>
      <c r="U2530" s="98" t="s">
        <v>111</v>
      </c>
      <c r="V2530" s="98" t="s">
        <v>3139</v>
      </c>
      <c r="W2530" s="69">
        <f t="shared" si="78"/>
        <v>1.7754089701078452E-3</v>
      </c>
    </row>
    <row r="2531" spans="1:23">
      <c r="A2531">
        <f t="shared" si="79"/>
        <v>292</v>
      </c>
      <c r="B2531" s="99">
        <v>44408</v>
      </c>
      <c r="C2531" s="23">
        <v>128</v>
      </c>
      <c r="D2531" s="23">
        <v>5</v>
      </c>
      <c r="E2531" s="98" t="s">
        <v>49</v>
      </c>
      <c r="F2531" s="98" t="s">
        <v>164</v>
      </c>
      <c r="G2531" s="98" t="s">
        <v>4120</v>
      </c>
      <c r="H2531" s="98" t="s">
        <v>1366</v>
      </c>
      <c r="I2531" s="98" t="s">
        <v>10358</v>
      </c>
      <c r="J2531" s="99">
        <v>44700</v>
      </c>
      <c r="K2531" s="107">
        <v>14600000</v>
      </c>
      <c r="L2531" s="98" t="s">
        <v>1454</v>
      </c>
      <c r="M2531" s="23">
        <v>1260</v>
      </c>
      <c r="N2531" s="23">
        <v>1</v>
      </c>
      <c r="O2531" s="107">
        <v>14600000</v>
      </c>
      <c r="P2531" s="23">
        <v>180</v>
      </c>
      <c r="Q2531" s="23">
        <v>2</v>
      </c>
      <c r="R2531" s="23">
        <v>2</v>
      </c>
      <c r="S2531" s="23">
        <v>0</v>
      </c>
      <c r="T2531" s="47">
        <v>1.5619879999999999</v>
      </c>
      <c r="U2531" s="98" t="s">
        <v>111</v>
      </c>
      <c r="V2531" s="98" t="s">
        <v>3139</v>
      </c>
      <c r="W2531" s="69">
        <f t="shared" si="78"/>
        <v>1.4206401962614688E-3</v>
      </c>
    </row>
    <row r="2532" spans="1:23">
      <c r="A2532">
        <f t="shared" si="79"/>
        <v>292</v>
      </c>
      <c r="B2532" s="99">
        <v>44408</v>
      </c>
      <c r="C2532" s="23">
        <v>129</v>
      </c>
      <c r="D2532" s="23">
        <v>5</v>
      </c>
      <c r="E2532" s="98" t="s">
        <v>49</v>
      </c>
      <c r="F2532" s="98" t="s">
        <v>164</v>
      </c>
      <c r="G2532" s="98" t="s">
        <v>4120</v>
      </c>
      <c r="H2532" s="98" t="s">
        <v>1366</v>
      </c>
      <c r="I2532" s="98" t="s">
        <v>10358</v>
      </c>
      <c r="J2532" s="99">
        <v>44700</v>
      </c>
      <c r="K2532" s="107">
        <v>22000000</v>
      </c>
      <c r="L2532" s="98" t="s">
        <v>1455</v>
      </c>
      <c r="M2532" s="23">
        <v>1800</v>
      </c>
      <c r="N2532" s="23">
        <v>1</v>
      </c>
      <c r="O2532" s="107">
        <v>22000000</v>
      </c>
      <c r="P2532" s="23">
        <v>180</v>
      </c>
      <c r="Q2532" s="23">
        <v>2</v>
      </c>
      <c r="R2532" s="23">
        <v>2</v>
      </c>
      <c r="S2532" s="23">
        <v>0</v>
      </c>
      <c r="T2532" s="47">
        <v>4.4000000000000004</v>
      </c>
      <c r="U2532" s="98" t="s">
        <v>111</v>
      </c>
      <c r="V2532" s="98" t="s">
        <v>3139</v>
      </c>
      <c r="W2532" s="69">
        <f t="shared" si="78"/>
        <v>4.0018341136746662E-3</v>
      </c>
    </row>
    <row r="2533" spans="1:23">
      <c r="A2533">
        <f t="shared" si="79"/>
        <v>303</v>
      </c>
      <c r="B2533" s="99">
        <v>44408</v>
      </c>
      <c r="C2533" s="23">
        <v>130</v>
      </c>
      <c r="D2533" s="23">
        <v>5</v>
      </c>
      <c r="E2533" s="98" t="s">
        <v>49</v>
      </c>
      <c r="F2533" s="98" t="s">
        <v>164</v>
      </c>
      <c r="G2533" s="98" t="s">
        <v>4120</v>
      </c>
      <c r="H2533" s="98" t="s">
        <v>1366</v>
      </c>
      <c r="I2533" s="98" t="s">
        <v>10544</v>
      </c>
      <c r="J2533" s="99">
        <v>44711</v>
      </c>
      <c r="K2533" s="107">
        <v>26578145</v>
      </c>
      <c r="L2533" s="98" t="s">
        <v>1456</v>
      </c>
      <c r="M2533" s="23">
        <v>1800</v>
      </c>
      <c r="N2533" s="23">
        <v>1</v>
      </c>
      <c r="O2533" s="107">
        <v>26578145</v>
      </c>
      <c r="P2533" s="23">
        <v>180</v>
      </c>
      <c r="Q2533" s="23">
        <v>2</v>
      </c>
      <c r="R2533" s="23">
        <v>2</v>
      </c>
      <c r="S2533" s="23">
        <v>2.89</v>
      </c>
      <c r="T2533" s="47">
        <v>5.341107</v>
      </c>
      <c r="U2533" s="98" t="s">
        <v>111</v>
      </c>
      <c r="V2533" s="98" t="s">
        <v>3139</v>
      </c>
      <c r="W2533" s="69">
        <f t="shared" si="78"/>
        <v>5.0407767215194001E-3</v>
      </c>
    </row>
    <row r="2534" spans="1:23">
      <c r="A2534">
        <f t="shared" si="79"/>
        <v>304</v>
      </c>
      <c r="B2534" s="99">
        <v>44408</v>
      </c>
      <c r="C2534" s="23">
        <v>131</v>
      </c>
      <c r="D2534" s="23">
        <v>5</v>
      </c>
      <c r="E2534" s="98" t="s">
        <v>49</v>
      </c>
      <c r="F2534" s="98" t="s">
        <v>164</v>
      </c>
      <c r="G2534" s="98" t="s">
        <v>4120</v>
      </c>
      <c r="H2534" s="98" t="s">
        <v>1366</v>
      </c>
      <c r="I2534" s="98" t="s">
        <v>6532</v>
      </c>
      <c r="J2534" s="99">
        <v>44712</v>
      </c>
      <c r="K2534" s="107">
        <v>4986894</v>
      </c>
      <c r="L2534" s="98" t="s">
        <v>1457</v>
      </c>
      <c r="M2534" s="23">
        <v>1800</v>
      </c>
      <c r="N2534" s="23">
        <v>1</v>
      </c>
      <c r="O2534" s="107">
        <v>4986894</v>
      </c>
      <c r="P2534" s="23">
        <v>360</v>
      </c>
      <c r="Q2534" s="23">
        <v>2</v>
      </c>
      <c r="R2534" s="23">
        <v>2</v>
      </c>
      <c r="S2534" s="23">
        <v>0</v>
      </c>
      <c r="T2534" s="47">
        <v>0.99738199999999999</v>
      </c>
      <c r="U2534" s="98" t="s">
        <v>111</v>
      </c>
      <c r="V2534" s="98" t="s">
        <v>3139</v>
      </c>
      <c r="W2534" s="69">
        <f t="shared" si="78"/>
        <v>9.444058396928549E-4</v>
      </c>
    </row>
    <row r="2535" spans="1:23">
      <c r="A2535">
        <f t="shared" si="79"/>
        <v>305</v>
      </c>
      <c r="B2535" s="99">
        <v>44408</v>
      </c>
      <c r="C2535" s="23">
        <v>132</v>
      </c>
      <c r="D2535" s="23">
        <v>5</v>
      </c>
      <c r="E2535" s="98" t="s">
        <v>49</v>
      </c>
      <c r="F2535" s="98" t="s">
        <v>164</v>
      </c>
      <c r="G2535" s="98" t="s">
        <v>4120</v>
      </c>
      <c r="H2535" s="98" t="s">
        <v>1366</v>
      </c>
      <c r="I2535" s="98" t="s">
        <v>6816</v>
      </c>
      <c r="J2535" s="99">
        <v>44713</v>
      </c>
      <c r="K2535" s="107">
        <v>9000000</v>
      </c>
      <c r="L2535" s="98" t="s">
        <v>1458</v>
      </c>
      <c r="M2535" s="23">
        <v>1620</v>
      </c>
      <c r="N2535" s="23">
        <v>1</v>
      </c>
      <c r="O2535" s="107">
        <v>9000000</v>
      </c>
      <c r="P2535" s="23">
        <v>180</v>
      </c>
      <c r="Q2535" s="23">
        <v>2</v>
      </c>
      <c r="R2535" s="23">
        <v>2</v>
      </c>
      <c r="S2535" s="23">
        <v>0</v>
      </c>
      <c r="T2535" s="47">
        <v>1.3000069999999999</v>
      </c>
      <c r="U2535" s="98" t="s">
        <v>111</v>
      </c>
      <c r="V2535" s="98" t="s">
        <v>3139</v>
      </c>
      <c r="W2535" s="69">
        <f t="shared" si="78"/>
        <v>1.2350060476244065E-3</v>
      </c>
    </row>
    <row r="2536" spans="1:23">
      <c r="A2536">
        <f t="shared" si="79"/>
        <v>305</v>
      </c>
      <c r="B2536" s="99">
        <v>44408</v>
      </c>
      <c r="C2536" s="23">
        <v>133</v>
      </c>
      <c r="D2536" s="23">
        <v>5</v>
      </c>
      <c r="E2536" s="98" t="s">
        <v>49</v>
      </c>
      <c r="F2536" s="98" t="s">
        <v>164</v>
      </c>
      <c r="G2536" s="98" t="s">
        <v>4120</v>
      </c>
      <c r="H2536" s="98" t="s">
        <v>1366</v>
      </c>
      <c r="I2536" s="98" t="s">
        <v>6816</v>
      </c>
      <c r="J2536" s="99">
        <v>44713</v>
      </c>
      <c r="K2536" s="107">
        <v>11200000</v>
      </c>
      <c r="L2536" s="98" t="s">
        <v>1459</v>
      </c>
      <c r="M2536" s="23">
        <v>1800</v>
      </c>
      <c r="N2536" s="23">
        <v>1</v>
      </c>
      <c r="O2536" s="107">
        <v>11200000</v>
      </c>
      <c r="P2536" s="23">
        <v>360</v>
      </c>
      <c r="Q2536" s="23">
        <v>2</v>
      </c>
      <c r="R2536" s="23">
        <v>2</v>
      </c>
      <c r="S2536" s="23">
        <v>0</v>
      </c>
      <c r="T2536" s="47">
        <v>2.2400000000000002</v>
      </c>
      <c r="U2536" s="98" t="s">
        <v>111</v>
      </c>
      <c r="V2536" s="98" t="s">
        <v>3139</v>
      </c>
      <c r="W2536" s="69">
        <f t="shared" si="78"/>
        <v>2.127998962066105E-3</v>
      </c>
    </row>
    <row r="2537" spans="1:23">
      <c r="A2537">
        <f t="shared" si="79"/>
        <v>309</v>
      </c>
      <c r="B2537" s="99">
        <v>44408</v>
      </c>
      <c r="C2537" s="23">
        <v>134</v>
      </c>
      <c r="D2537" s="23">
        <v>5</v>
      </c>
      <c r="E2537" s="98" t="s">
        <v>49</v>
      </c>
      <c r="F2537" s="98" t="s">
        <v>164</v>
      </c>
      <c r="G2537" s="98" t="s">
        <v>4120</v>
      </c>
      <c r="H2537" s="98" t="s">
        <v>1366</v>
      </c>
      <c r="I2537" s="98" t="s">
        <v>10324</v>
      </c>
      <c r="J2537" s="99">
        <v>44717</v>
      </c>
      <c r="K2537" s="107">
        <v>15000000</v>
      </c>
      <c r="L2537" s="98" t="s">
        <v>1460</v>
      </c>
      <c r="M2537" s="23">
        <v>900</v>
      </c>
      <c r="N2537" s="23">
        <v>1</v>
      </c>
      <c r="O2537" s="107">
        <v>15000000</v>
      </c>
      <c r="P2537" s="23">
        <v>180</v>
      </c>
      <c r="Q2537" s="23">
        <v>2</v>
      </c>
      <c r="R2537" s="23">
        <v>2</v>
      </c>
      <c r="S2537" s="23">
        <v>0</v>
      </c>
      <c r="T2537" s="47">
        <v>3</v>
      </c>
      <c r="U2537" s="98" t="s">
        <v>111</v>
      </c>
      <c r="V2537" s="98" t="s">
        <v>3139</v>
      </c>
      <c r="W2537" s="69">
        <f t="shared" si="78"/>
        <v>2.8873756408596008E-3</v>
      </c>
    </row>
    <row r="2538" spans="1:23">
      <c r="A2538">
        <f t="shared" si="79"/>
        <v>310</v>
      </c>
      <c r="B2538" s="99">
        <v>44408</v>
      </c>
      <c r="C2538" s="23">
        <v>135</v>
      </c>
      <c r="D2538" s="23">
        <v>5</v>
      </c>
      <c r="E2538" s="98" t="s">
        <v>49</v>
      </c>
      <c r="F2538" s="98" t="s">
        <v>164</v>
      </c>
      <c r="G2538" s="98" t="s">
        <v>4120</v>
      </c>
      <c r="H2538" s="98" t="s">
        <v>1366</v>
      </c>
      <c r="I2538" s="98" t="s">
        <v>6669</v>
      </c>
      <c r="J2538" s="99">
        <v>44718</v>
      </c>
      <c r="K2538" s="107">
        <v>8000000</v>
      </c>
      <c r="L2538" s="98" t="s">
        <v>1461</v>
      </c>
      <c r="M2538" s="23">
        <v>1620</v>
      </c>
      <c r="N2538" s="23">
        <v>1</v>
      </c>
      <c r="O2538" s="107">
        <v>8000000</v>
      </c>
      <c r="P2538" s="23">
        <v>180</v>
      </c>
      <c r="Q2538" s="23">
        <v>2</v>
      </c>
      <c r="R2538" s="23">
        <v>2</v>
      </c>
      <c r="S2538" s="23">
        <v>0</v>
      </c>
      <c r="T2538" s="47">
        <v>1.422223</v>
      </c>
      <c r="U2538" s="98" t="s">
        <v>111</v>
      </c>
      <c r="V2538" s="98" t="s">
        <v>3139</v>
      </c>
      <c r="W2538" s="69">
        <f t="shared" si="78"/>
        <v>1.3732605547807787E-3</v>
      </c>
    </row>
    <row r="2539" spans="1:23">
      <c r="A2539">
        <f t="shared" si="79"/>
        <v>310</v>
      </c>
      <c r="B2539" s="99">
        <v>44408</v>
      </c>
      <c r="C2539" s="23">
        <v>136</v>
      </c>
      <c r="D2539" s="23">
        <v>5</v>
      </c>
      <c r="E2539" s="98" t="s">
        <v>49</v>
      </c>
      <c r="F2539" s="98" t="s">
        <v>164</v>
      </c>
      <c r="G2539" s="98" t="s">
        <v>4120</v>
      </c>
      <c r="H2539" s="98" t="s">
        <v>1366</v>
      </c>
      <c r="I2539" s="98" t="s">
        <v>6669</v>
      </c>
      <c r="J2539" s="99">
        <v>44718</v>
      </c>
      <c r="K2539" s="107">
        <v>12000000</v>
      </c>
      <c r="L2539" s="98" t="s">
        <v>1462</v>
      </c>
      <c r="M2539" s="23">
        <v>1800</v>
      </c>
      <c r="N2539" s="23">
        <v>1</v>
      </c>
      <c r="O2539" s="107">
        <v>12000000</v>
      </c>
      <c r="P2539" s="23">
        <v>180</v>
      </c>
      <c r="Q2539" s="23">
        <v>2</v>
      </c>
      <c r="R2539" s="23">
        <v>2</v>
      </c>
      <c r="S2539" s="23">
        <v>0</v>
      </c>
      <c r="T2539" s="47">
        <v>2.4</v>
      </c>
      <c r="U2539" s="98" t="s">
        <v>111</v>
      </c>
      <c r="V2539" s="98" t="s">
        <v>3139</v>
      </c>
      <c r="W2539" s="69">
        <f t="shared" si="78"/>
        <v>2.3173759188776081E-3</v>
      </c>
    </row>
    <row r="2540" spans="1:23">
      <c r="A2540">
        <f t="shared" si="79"/>
        <v>310</v>
      </c>
      <c r="B2540" s="99">
        <v>44408</v>
      </c>
      <c r="C2540" s="23">
        <v>137</v>
      </c>
      <c r="D2540" s="23">
        <v>5</v>
      </c>
      <c r="E2540" s="98" t="s">
        <v>49</v>
      </c>
      <c r="F2540" s="98" t="s">
        <v>164</v>
      </c>
      <c r="G2540" s="98" t="s">
        <v>4120</v>
      </c>
      <c r="H2540" s="98" t="s">
        <v>1366</v>
      </c>
      <c r="I2540" s="98" t="s">
        <v>6669</v>
      </c>
      <c r="J2540" s="99">
        <v>44718</v>
      </c>
      <c r="K2540" s="107">
        <v>7920000</v>
      </c>
      <c r="L2540" s="98" t="s">
        <v>1463</v>
      </c>
      <c r="M2540" s="23">
        <v>1800</v>
      </c>
      <c r="N2540" s="23">
        <v>1</v>
      </c>
      <c r="O2540" s="107">
        <v>7920000</v>
      </c>
      <c r="P2540" s="23">
        <v>360</v>
      </c>
      <c r="Q2540" s="23">
        <v>2</v>
      </c>
      <c r="R2540" s="23">
        <v>2</v>
      </c>
      <c r="S2540" s="23">
        <v>0</v>
      </c>
      <c r="T2540" s="47">
        <v>1.6302110000000001</v>
      </c>
      <c r="U2540" s="98" t="s">
        <v>111</v>
      </c>
      <c r="V2540" s="98" t="s">
        <v>3139</v>
      </c>
      <c r="W2540" s="69">
        <f t="shared" si="78"/>
        <v>1.5740882142039104E-3</v>
      </c>
    </row>
    <row r="2541" spans="1:23">
      <c r="A2541">
        <f t="shared" si="79"/>
        <v>310</v>
      </c>
      <c r="B2541" s="99">
        <v>44408</v>
      </c>
      <c r="C2541" s="23">
        <v>138</v>
      </c>
      <c r="D2541" s="23">
        <v>5</v>
      </c>
      <c r="E2541" s="98" t="s">
        <v>49</v>
      </c>
      <c r="F2541" s="98" t="s">
        <v>164</v>
      </c>
      <c r="G2541" s="98" t="s">
        <v>4120</v>
      </c>
      <c r="H2541" s="98" t="s">
        <v>1366</v>
      </c>
      <c r="I2541" s="98" t="s">
        <v>6669</v>
      </c>
      <c r="J2541" s="99">
        <v>44718</v>
      </c>
      <c r="K2541" s="107">
        <v>14400000</v>
      </c>
      <c r="L2541" s="98" t="s">
        <v>1464</v>
      </c>
      <c r="M2541" s="23">
        <v>1800</v>
      </c>
      <c r="N2541" s="23">
        <v>1</v>
      </c>
      <c r="O2541" s="107">
        <v>14400000</v>
      </c>
      <c r="P2541" s="23">
        <v>360</v>
      </c>
      <c r="Q2541" s="23">
        <v>2</v>
      </c>
      <c r="R2541" s="23">
        <v>2</v>
      </c>
      <c r="S2541" s="23">
        <v>0</v>
      </c>
      <c r="T2541" s="47">
        <v>2.4390139999999998</v>
      </c>
      <c r="U2541" s="98" t="s">
        <v>111</v>
      </c>
      <c r="V2541" s="98" t="s">
        <v>3139</v>
      </c>
      <c r="W2541" s="69">
        <f t="shared" si="78"/>
        <v>2.3550467955855627E-3</v>
      </c>
    </row>
    <row r="2542" spans="1:23">
      <c r="A2542">
        <f t="shared" si="79"/>
        <v>311</v>
      </c>
      <c r="B2542" s="99">
        <v>44408</v>
      </c>
      <c r="C2542" s="23">
        <v>139</v>
      </c>
      <c r="D2542" s="23">
        <v>5</v>
      </c>
      <c r="E2542" s="98" t="s">
        <v>49</v>
      </c>
      <c r="F2542" s="98" t="s">
        <v>164</v>
      </c>
      <c r="G2542" s="98" t="s">
        <v>4120</v>
      </c>
      <c r="H2542" s="98" t="s">
        <v>1366</v>
      </c>
      <c r="I2542" s="98" t="s">
        <v>10545</v>
      </c>
      <c r="J2542" s="99">
        <v>44719</v>
      </c>
      <c r="K2542" s="107">
        <v>51200000</v>
      </c>
      <c r="L2542" s="98" t="s">
        <v>1465</v>
      </c>
      <c r="M2542" s="23">
        <v>1800</v>
      </c>
      <c r="N2542" s="23">
        <v>1</v>
      </c>
      <c r="O2542" s="107">
        <v>51200000</v>
      </c>
      <c r="P2542" s="23">
        <v>180</v>
      </c>
      <c r="Q2542" s="23">
        <v>2</v>
      </c>
      <c r="R2542" s="23">
        <v>2</v>
      </c>
      <c r="S2542" s="23">
        <v>2.88</v>
      </c>
      <c r="T2542" s="47">
        <v>10.507275999999999</v>
      </c>
      <c r="U2542" s="98" t="s">
        <v>111</v>
      </c>
      <c r="V2542" s="98" t="s">
        <v>3139</v>
      </c>
      <c r="W2542" s="69">
        <f t="shared" si="78"/>
        <v>1.0178272721437632E-2</v>
      </c>
    </row>
    <row r="2543" spans="1:23">
      <c r="A2543">
        <f t="shared" si="79"/>
        <v>2142</v>
      </c>
      <c r="B2543" s="99">
        <v>44408</v>
      </c>
      <c r="C2543" s="23">
        <v>140</v>
      </c>
      <c r="D2543" s="23">
        <v>5</v>
      </c>
      <c r="E2543" s="98" t="s">
        <v>49</v>
      </c>
      <c r="F2543" s="98" t="s">
        <v>164</v>
      </c>
      <c r="G2543" s="98" t="s">
        <v>4120</v>
      </c>
      <c r="H2543" s="98" t="s">
        <v>1366</v>
      </c>
      <c r="I2543" s="98" t="s">
        <v>10213</v>
      </c>
      <c r="J2543" s="99">
        <v>46550</v>
      </c>
      <c r="K2543" s="107">
        <v>10618825</v>
      </c>
      <c r="L2543" s="98" t="s">
        <v>1466</v>
      </c>
      <c r="M2543" s="23">
        <v>3600</v>
      </c>
      <c r="N2543" s="23">
        <v>1</v>
      </c>
      <c r="O2543" s="107">
        <v>10618825</v>
      </c>
      <c r="P2543" s="23">
        <v>180</v>
      </c>
      <c r="Q2543" s="23">
        <v>2</v>
      </c>
      <c r="R2543" s="23">
        <v>2</v>
      </c>
      <c r="S2543" s="23">
        <v>0</v>
      </c>
      <c r="T2543" s="47">
        <v>6.3712970000000002</v>
      </c>
      <c r="U2543" s="98" t="s">
        <v>111</v>
      </c>
      <c r="V2543" s="98" t="s">
        <v>3139</v>
      </c>
      <c r="W2543" s="69">
        <f t="shared" si="78"/>
        <v>4.2508019480763895E-2</v>
      </c>
    </row>
    <row r="2544" spans="1:23">
      <c r="A2544">
        <f t="shared" si="79"/>
        <v>317</v>
      </c>
      <c r="B2544" s="99">
        <v>44408</v>
      </c>
      <c r="C2544" s="23">
        <v>141</v>
      </c>
      <c r="D2544" s="23">
        <v>5</v>
      </c>
      <c r="E2544" s="98" t="s">
        <v>49</v>
      </c>
      <c r="F2544" s="98" t="s">
        <v>164</v>
      </c>
      <c r="G2544" s="98" t="s">
        <v>4120</v>
      </c>
      <c r="H2544" s="98" t="s">
        <v>1366</v>
      </c>
      <c r="I2544" s="98" t="s">
        <v>10325</v>
      </c>
      <c r="J2544" s="99">
        <v>44725</v>
      </c>
      <c r="K2544" s="107">
        <v>10000000</v>
      </c>
      <c r="L2544" s="98" t="s">
        <v>1467</v>
      </c>
      <c r="M2544" s="23">
        <v>1800</v>
      </c>
      <c r="N2544" s="23">
        <v>1</v>
      </c>
      <c r="O2544" s="107">
        <v>10000000</v>
      </c>
      <c r="P2544" s="23">
        <v>180</v>
      </c>
      <c r="Q2544" s="23">
        <v>2</v>
      </c>
      <c r="R2544" s="23">
        <v>2</v>
      </c>
      <c r="S2544" s="23">
        <v>0</v>
      </c>
      <c r="T2544" s="47">
        <v>2</v>
      </c>
      <c r="U2544" s="98" t="s">
        <v>111</v>
      </c>
      <c r="V2544" s="98" t="s">
        <v>3139</v>
      </c>
      <c r="W2544" s="69">
        <f t="shared" si="78"/>
        <v>1.9747531351725855E-3</v>
      </c>
    </row>
    <row r="2545" spans="1:23">
      <c r="A2545">
        <f t="shared" si="79"/>
        <v>317</v>
      </c>
      <c r="B2545" s="99">
        <v>44408</v>
      </c>
      <c r="C2545" s="23">
        <v>142</v>
      </c>
      <c r="D2545" s="23">
        <v>5</v>
      </c>
      <c r="E2545" s="98" t="s">
        <v>49</v>
      </c>
      <c r="F2545" s="98" t="s">
        <v>164</v>
      </c>
      <c r="G2545" s="98" t="s">
        <v>4120</v>
      </c>
      <c r="H2545" s="98" t="s">
        <v>1366</v>
      </c>
      <c r="I2545" s="98" t="s">
        <v>10325</v>
      </c>
      <c r="J2545" s="99">
        <v>44725</v>
      </c>
      <c r="K2545" s="107">
        <v>22000000</v>
      </c>
      <c r="L2545" s="98" t="s">
        <v>1468</v>
      </c>
      <c r="M2545" s="23">
        <v>1800</v>
      </c>
      <c r="N2545" s="23">
        <v>1</v>
      </c>
      <c r="O2545" s="107">
        <v>22000000</v>
      </c>
      <c r="P2545" s="23">
        <v>180</v>
      </c>
      <c r="Q2545" s="23">
        <v>2</v>
      </c>
      <c r="R2545" s="23">
        <v>2</v>
      </c>
      <c r="S2545" s="23">
        <v>0</v>
      </c>
      <c r="T2545" s="47">
        <v>4.4000000000000004</v>
      </c>
      <c r="U2545" s="98" t="s">
        <v>111</v>
      </c>
      <c r="V2545" s="98" t="s">
        <v>3139</v>
      </c>
      <c r="W2545" s="69">
        <f t="shared" si="78"/>
        <v>4.3444568973796888E-3</v>
      </c>
    </row>
    <row r="2546" spans="1:23">
      <c r="A2546">
        <f t="shared" si="79"/>
        <v>317</v>
      </c>
      <c r="B2546" s="99">
        <v>44408</v>
      </c>
      <c r="C2546" s="23">
        <v>143</v>
      </c>
      <c r="D2546" s="23">
        <v>5</v>
      </c>
      <c r="E2546" s="98" t="s">
        <v>49</v>
      </c>
      <c r="F2546" s="98" t="s">
        <v>164</v>
      </c>
      <c r="G2546" s="98" t="s">
        <v>4120</v>
      </c>
      <c r="H2546" s="98" t="s">
        <v>1366</v>
      </c>
      <c r="I2546" s="98" t="s">
        <v>10325</v>
      </c>
      <c r="J2546" s="99">
        <v>44725</v>
      </c>
      <c r="K2546" s="107">
        <v>12000000</v>
      </c>
      <c r="L2546" s="98" t="s">
        <v>1469</v>
      </c>
      <c r="M2546" s="23">
        <v>1800</v>
      </c>
      <c r="N2546" s="23">
        <v>1</v>
      </c>
      <c r="O2546" s="107">
        <v>12000000</v>
      </c>
      <c r="P2546" s="23">
        <v>180</v>
      </c>
      <c r="Q2546" s="23">
        <v>2</v>
      </c>
      <c r="R2546" s="23">
        <v>2</v>
      </c>
      <c r="S2546" s="23">
        <v>0</v>
      </c>
      <c r="T2546" s="47">
        <v>2.4</v>
      </c>
      <c r="U2546" s="98" t="s">
        <v>111</v>
      </c>
      <c r="V2546" s="98" t="s">
        <v>3139</v>
      </c>
      <c r="W2546" s="69">
        <f t="shared" si="78"/>
        <v>2.3697037622071025E-3</v>
      </c>
    </row>
    <row r="2547" spans="1:23">
      <c r="A2547">
        <f t="shared" si="79"/>
        <v>317</v>
      </c>
      <c r="B2547" s="99">
        <v>44408</v>
      </c>
      <c r="C2547" s="23">
        <v>144</v>
      </c>
      <c r="D2547" s="23">
        <v>5</v>
      </c>
      <c r="E2547" s="98" t="s">
        <v>49</v>
      </c>
      <c r="F2547" s="98" t="s">
        <v>164</v>
      </c>
      <c r="G2547" s="98" t="s">
        <v>4120</v>
      </c>
      <c r="H2547" s="98" t="s">
        <v>1366</v>
      </c>
      <c r="I2547" s="98" t="s">
        <v>10325</v>
      </c>
      <c r="J2547" s="99">
        <v>44725</v>
      </c>
      <c r="K2547" s="107">
        <v>15000000</v>
      </c>
      <c r="L2547" s="98" t="s">
        <v>1470</v>
      </c>
      <c r="M2547" s="23">
        <v>1800</v>
      </c>
      <c r="N2547" s="23">
        <v>1</v>
      </c>
      <c r="O2547" s="107">
        <v>15000000</v>
      </c>
      <c r="P2547" s="23">
        <v>180</v>
      </c>
      <c r="Q2547" s="23">
        <v>2</v>
      </c>
      <c r="R2547" s="23">
        <v>2</v>
      </c>
      <c r="S2547" s="23">
        <v>0</v>
      </c>
      <c r="T2547" s="47">
        <v>3</v>
      </c>
      <c r="U2547" s="98" t="s">
        <v>111</v>
      </c>
      <c r="V2547" s="98" t="s">
        <v>3139</v>
      </c>
      <c r="W2547" s="69">
        <f t="shared" si="78"/>
        <v>2.9621297027588784E-3</v>
      </c>
    </row>
    <row r="2548" spans="1:23">
      <c r="A2548">
        <f t="shared" si="79"/>
        <v>318</v>
      </c>
      <c r="B2548" s="99">
        <v>44408</v>
      </c>
      <c r="C2548" s="23">
        <v>145</v>
      </c>
      <c r="D2548" s="23">
        <v>5</v>
      </c>
      <c r="E2548" s="98" t="s">
        <v>49</v>
      </c>
      <c r="F2548" s="98" t="s">
        <v>164</v>
      </c>
      <c r="G2548" s="98" t="s">
        <v>4120</v>
      </c>
      <c r="H2548" s="98" t="s">
        <v>1366</v>
      </c>
      <c r="I2548" s="98" t="s">
        <v>10546</v>
      </c>
      <c r="J2548" s="99">
        <v>44726</v>
      </c>
      <c r="K2548" s="107">
        <v>20000000</v>
      </c>
      <c r="L2548" s="98" t="s">
        <v>1471</v>
      </c>
      <c r="M2548" s="23">
        <v>1440</v>
      </c>
      <c r="N2548" s="23">
        <v>1</v>
      </c>
      <c r="O2548" s="107">
        <v>20000000</v>
      </c>
      <c r="P2548" s="23">
        <v>360</v>
      </c>
      <c r="Q2548" s="23">
        <v>2</v>
      </c>
      <c r="R2548" s="23">
        <v>2</v>
      </c>
      <c r="S2548" s="23">
        <v>0</v>
      </c>
      <c r="T2548" s="47">
        <v>2.6788120000000002</v>
      </c>
      <c r="U2548" s="98" t="s">
        <v>111</v>
      </c>
      <c r="V2548" s="98" t="s">
        <v>3139</v>
      </c>
      <c r="W2548" s="69">
        <f t="shared" si="78"/>
        <v>2.6533400343549947E-3</v>
      </c>
    </row>
    <row r="2549" spans="1:23">
      <c r="A2549">
        <f t="shared" si="79"/>
        <v>319</v>
      </c>
      <c r="B2549" s="99">
        <v>44408</v>
      </c>
      <c r="C2549" s="23">
        <v>146</v>
      </c>
      <c r="D2549" s="23">
        <v>5</v>
      </c>
      <c r="E2549" s="98" t="s">
        <v>49</v>
      </c>
      <c r="F2549" s="98" t="s">
        <v>164</v>
      </c>
      <c r="G2549" s="98" t="s">
        <v>4120</v>
      </c>
      <c r="H2549" s="98" t="s">
        <v>1366</v>
      </c>
      <c r="I2549" s="98" t="s">
        <v>9962</v>
      </c>
      <c r="J2549" s="99">
        <v>44727</v>
      </c>
      <c r="K2549" s="107">
        <v>12400000</v>
      </c>
      <c r="L2549" s="98" t="s">
        <v>1472</v>
      </c>
      <c r="M2549" s="23">
        <v>1800</v>
      </c>
      <c r="N2549" s="23">
        <v>1</v>
      </c>
      <c r="O2549" s="107">
        <v>12400000</v>
      </c>
      <c r="P2549" s="23">
        <v>360</v>
      </c>
      <c r="Q2549" s="23">
        <v>2</v>
      </c>
      <c r="R2549" s="23">
        <v>2</v>
      </c>
      <c r="S2549" s="23">
        <v>0</v>
      </c>
      <c r="T2549" s="47">
        <v>2.48</v>
      </c>
      <c r="U2549" s="98" t="s">
        <v>111</v>
      </c>
      <c r="V2549" s="98" t="s">
        <v>3139</v>
      </c>
      <c r="W2549" s="69">
        <f t="shared" si="78"/>
        <v>2.4641430604065238E-3</v>
      </c>
    </row>
    <row r="2550" spans="1:23">
      <c r="A2550">
        <f t="shared" si="79"/>
        <v>319</v>
      </c>
      <c r="B2550" s="99">
        <v>44408</v>
      </c>
      <c r="C2550" s="23">
        <v>147</v>
      </c>
      <c r="D2550" s="23">
        <v>5</v>
      </c>
      <c r="E2550" s="98" t="s">
        <v>49</v>
      </c>
      <c r="F2550" s="98" t="s">
        <v>164</v>
      </c>
      <c r="G2550" s="98" t="s">
        <v>4120</v>
      </c>
      <c r="H2550" s="98" t="s">
        <v>1366</v>
      </c>
      <c r="I2550" s="98" t="s">
        <v>9962</v>
      </c>
      <c r="J2550" s="99">
        <v>44727</v>
      </c>
      <c r="K2550" s="107">
        <v>12800000</v>
      </c>
      <c r="L2550" s="98" t="s">
        <v>1473</v>
      </c>
      <c r="M2550" s="23">
        <v>1800</v>
      </c>
      <c r="N2550" s="23">
        <v>1</v>
      </c>
      <c r="O2550" s="107">
        <v>12800000</v>
      </c>
      <c r="P2550" s="23">
        <v>180</v>
      </c>
      <c r="Q2550" s="23">
        <v>2</v>
      </c>
      <c r="R2550" s="23">
        <v>2</v>
      </c>
      <c r="S2550" s="23">
        <v>0</v>
      </c>
      <c r="T2550" s="47">
        <v>2.56</v>
      </c>
      <c r="U2550" s="98" t="s">
        <v>111</v>
      </c>
      <c r="V2550" s="98" t="s">
        <v>3139</v>
      </c>
      <c r="W2550" s="69">
        <f t="shared" si="78"/>
        <v>2.5436315462260889E-3</v>
      </c>
    </row>
    <row r="2551" spans="1:23">
      <c r="A2551">
        <f t="shared" si="79"/>
        <v>320</v>
      </c>
      <c r="B2551" s="99">
        <v>44408</v>
      </c>
      <c r="C2551" s="23">
        <v>148</v>
      </c>
      <c r="D2551" s="23">
        <v>5</v>
      </c>
      <c r="E2551" s="98" t="s">
        <v>49</v>
      </c>
      <c r="F2551" s="98" t="s">
        <v>164</v>
      </c>
      <c r="G2551" s="98" t="s">
        <v>4120</v>
      </c>
      <c r="H2551" s="98" t="s">
        <v>1366</v>
      </c>
      <c r="I2551" s="98" t="s">
        <v>10359</v>
      </c>
      <c r="J2551" s="99">
        <v>44728</v>
      </c>
      <c r="K2551" s="107">
        <v>8000000</v>
      </c>
      <c r="L2551" s="98" t="s">
        <v>1474</v>
      </c>
      <c r="M2551" s="23">
        <v>1800</v>
      </c>
      <c r="N2551" s="23">
        <v>1</v>
      </c>
      <c r="O2551" s="107">
        <v>8000000</v>
      </c>
      <c r="P2551" s="23">
        <v>180</v>
      </c>
      <c r="Q2551" s="23">
        <v>2</v>
      </c>
      <c r="R2551" s="23">
        <v>2</v>
      </c>
      <c r="S2551" s="23">
        <v>0</v>
      </c>
      <c r="T2551" s="47">
        <v>1.6</v>
      </c>
      <c r="U2551" s="98" t="s">
        <v>111</v>
      </c>
      <c r="V2551" s="98" t="s">
        <v>3139</v>
      </c>
      <c r="W2551" s="69">
        <f t="shared" si="78"/>
        <v>1.594753320517924E-3</v>
      </c>
    </row>
    <row r="2552" spans="1:23">
      <c r="A2552">
        <f t="shared" si="79"/>
        <v>324</v>
      </c>
      <c r="B2552" s="99">
        <v>44408</v>
      </c>
      <c r="C2552" s="23">
        <v>149</v>
      </c>
      <c r="D2552" s="23">
        <v>5</v>
      </c>
      <c r="E2552" s="98" t="s">
        <v>49</v>
      </c>
      <c r="F2552" s="98" t="s">
        <v>164</v>
      </c>
      <c r="G2552" s="98" t="s">
        <v>4120</v>
      </c>
      <c r="H2552" s="98" t="s">
        <v>1366</v>
      </c>
      <c r="I2552" s="98" t="s">
        <v>6137</v>
      </c>
      <c r="J2552" s="99">
        <v>44732</v>
      </c>
      <c r="K2552" s="107">
        <v>15000000</v>
      </c>
      <c r="L2552" s="98" t="s">
        <v>1475</v>
      </c>
      <c r="M2552" s="23">
        <v>1800</v>
      </c>
      <c r="N2552" s="23">
        <v>1</v>
      </c>
      <c r="O2552" s="107">
        <v>15000000</v>
      </c>
      <c r="P2552" s="23">
        <v>180</v>
      </c>
      <c r="Q2552" s="23">
        <v>2</v>
      </c>
      <c r="R2552" s="23">
        <v>2</v>
      </c>
      <c r="S2552" s="23">
        <v>0</v>
      </c>
      <c r="T2552" s="47">
        <v>3</v>
      </c>
      <c r="U2552" s="98" t="s">
        <v>111</v>
      </c>
      <c r="V2552" s="98" t="s">
        <v>3139</v>
      </c>
      <c r="W2552" s="69">
        <f t="shared" si="78"/>
        <v>3.0275395069207464E-3</v>
      </c>
    </row>
    <row r="2553" spans="1:23">
      <c r="A2553">
        <f t="shared" si="79"/>
        <v>325</v>
      </c>
      <c r="B2553" s="99">
        <v>44408</v>
      </c>
      <c r="C2553" s="23">
        <v>150</v>
      </c>
      <c r="D2553" s="23">
        <v>5</v>
      </c>
      <c r="E2553" s="98" t="s">
        <v>49</v>
      </c>
      <c r="F2553" s="98" t="s">
        <v>164</v>
      </c>
      <c r="G2553" s="98" t="s">
        <v>4120</v>
      </c>
      <c r="H2553" s="98" t="s">
        <v>1366</v>
      </c>
      <c r="I2553" s="98" t="s">
        <v>7056</v>
      </c>
      <c r="J2553" s="99">
        <v>44733</v>
      </c>
      <c r="K2553" s="107">
        <v>21000000</v>
      </c>
      <c r="L2553" s="98" t="s">
        <v>1476</v>
      </c>
      <c r="M2553" s="23">
        <v>900</v>
      </c>
      <c r="N2553" s="23">
        <v>1</v>
      </c>
      <c r="O2553" s="107">
        <v>21000000</v>
      </c>
      <c r="P2553" s="23">
        <v>180</v>
      </c>
      <c r="Q2553" s="23">
        <v>2</v>
      </c>
      <c r="R2553" s="23">
        <v>2</v>
      </c>
      <c r="S2553" s="23">
        <v>0</v>
      </c>
      <c r="T2553" s="47">
        <v>4.2</v>
      </c>
      <c r="U2553" s="98" t="s">
        <v>111</v>
      </c>
      <c r="V2553" s="98" t="s">
        <v>3139</v>
      </c>
      <c r="W2553" s="69">
        <f t="shared" si="78"/>
        <v>4.2516372705214195E-3</v>
      </c>
    </row>
    <row r="2554" spans="1:23">
      <c r="A2554">
        <f t="shared" si="79"/>
        <v>327</v>
      </c>
      <c r="B2554" s="99">
        <v>44408</v>
      </c>
      <c r="C2554" s="23">
        <v>151</v>
      </c>
      <c r="D2554" s="23">
        <v>5</v>
      </c>
      <c r="E2554" s="98" t="s">
        <v>49</v>
      </c>
      <c r="F2554" s="98" t="s">
        <v>164</v>
      </c>
      <c r="G2554" s="98" t="s">
        <v>4120</v>
      </c>
      <c r="H2554" s="98" t="s">
        <v>1366</v>
      </c>
      <c r="I2554" s="98" t="s">
        <v>10326</v>
      </c>
      <c r="J2554" s="99">
        <v>44735</v>
      </c>
      <c r="K2554" s="107">
        <v>20000000</v>
      </c>
      <c r="L2554" s="98" t="s">
        <v>1477</v>
      </c>
      <c r="M2554" s="23">
        <v>1800</v>
      </c>
      <c r="N2554" s="23">
        <v>1</v>
      </c>
      <c r="O2554" s="107">
        <v>20000000</v>
      </c>
      <c r="P2554" s="23">
        <v>180</v>
      </c>
      <c r="Q2554" s="23">
        <v>2</v>
      </c>
      <c r="R2554" s="23">
        <v>2</v>
      </c>
      <c r="S2554" s="23">
        <v>0</v>
      </c>
      <c r="T2554" s="47">
        <v>4</v>
      </c>
      <c r="U2554" s="98" t="s">
        <v>111</v>
      </c>
      <c r="V2554" s="98" t="s">
        <v>3139</v>
      </c>
      <c r="W2554" s="69">
        <f t="shared" si="78"/>
        <v>4.074096373510634E-3</v>
      </c>
    </row>
    <row r="2555" spans="1:23">
      <c r="A2555">
        <f t="shared" si="79"/>
        <v>327</v>
      </c>
      <c r="B2555" s="99">
        <v>44408</v>
      </c>
      <c r="C2555" s="23">
        <v>152</v>
      </c>
      <c r="D2555" s="23">
        <v>5</v>
      </c>
      <c r="E2555" s="98" t="s">
        <v>49</v>
      </c>
      <c r="F2555" s="98" t="s">
        <v>164</v>
      </c>
      <c r="G2555" s="98" t="s">
        <v>4120</v>
      </c>
      <c r="H2555" s="98" t="s">
        <v>1366</v>
      </c>
      <c r="I2555" s="98" t="s">
        <v>10326</v>
      </c>
      <c r="J2555" s="99">
        <v>44735</v>
      </c>
      <c r="K2555" s="107">
        <v>20000000</v>
      </c>
      <c r="L2555" s="98" t="s">
        <v>1478</v>
      </c>
      <c r="M2555" s="23">
        <v>1800</v>
      </c>
      <c r="N2555" s="23">
        <v>1</v>
      </c>
      <c r="O2555" s="107">
        <v>20000000</v>
      </c>
      <c r="P2555" s="23">
        <v>180</v>
      </c>
      <c r="Q2555" s="23">
        <v>2</v>
      </c>
      <c r="R2555" s="23">
        <v>2</v>
      </c>
      <c r="S2555" s="23">
        <v>0</v>
      </c>
      <c r="T2555" s="47">
        <v>4</v>
      </c>
      <c r="U2555" s="98" t="s">
        <v>111</v>
      </c>
      <c r="V2555" s="98" t="s">
        <v>3139</v>
      </c>
      <c r="W2555" s="69">
        <f t="shared" si="78"/>
        <v>4.074096373510634E-3</v>
      </c>
    </row>
    <row r="2556" spans="1:23">
      <c r="A2556">
        <f t="shared" si="79"/>
        <v>331</v>
      </c>
      <c r="B2556" s="99">
        <v>44408</v>
      </c>
      <c r="C2556" s="23">
        <v>153</v>
      </c>
      <c r="D2556" s="23">
        <v>5</v>
      </c>
      <c r="E2556" s="98" t="s">
        <v>49</v>
      </c>
      <c r="F2556" s="98" t="s">
        <v>164</v>
      </c>
      <c r="G2556" s="98" t="s">
        <v>4120</v>
      </c>
      <c r="H2556" s="98" t="s">
        <v>1366</v>
      </c>
      <c r="I2556" s="98" t="s">
        <v>10360</v>
      </c>
      <c r="J2556" s="99">
        <v>44739</v>
      </c>
      <c r="K2556" s="107">
        <v>20000000</v>
      </c>
      <c r="L2556" s="98" t="s">
        <v>1479</v>
      </c>
      <c r="M2556" s="23">
        <v>1800</v>
      </c>
      <c r="N2556" s="23">
        <v>1</v>
      </c>
      <c r="O2556" s="107">
        <v>20000000</v>
      </c>
      <c r="P2556" s="23">
        <v>360</v>
      </c>
      <c r="Q2556" s="23">
        <v>2</v>
      </c>
      <c r="R2556" s="23">
        <v>2</v>
      </c>
      <c r="S2556" s="23">
        <v>2.92</v>
      </c>
      <c r="T2556" s="47">
        <v>4.3894690000000001</v>
      </c>
      <c r="U2556" s="98" t="s">
        <v>111</v>
      </c>
      <c r="V2556" s="98" t="s">
        <v>3139</v>
      </c>
      <c r="W2556" s="69">
        <f t="shared" si="78"/>
        <v>4.5254683731894979E-3</v>
      </c>
    </row>
    <row r="2557" spans="1:23">
      <c r="A2557">
        <f t="shared" si="79"/>
        <v>331</v>
      </c>
      <c r="B2557" s="99">
        <v>44408</v>
      </c>
      <c r="C2557" s="23">
        <v>154</v>
      </c>
      <c r="D2557" s="23">
        <v>5</v>
      </c>
      <c r="E2557" s="98" t="s">
        <v>49</v>
      </c>
      <c r="F2557" s="98" t="s">
        <v>164</v>
      </c>
      <c r="G2557" s="98" t="s">
        <v>4120</v>
      </c>
      <c r="H2557" s="98" t="s">
        <v>1366</v>
      </c>
      <c r="I2557" s="98" t="s">
        <v>10360</v>
      </c>
      <c r="J2557" s="99">
        <v>44739</v>
      </c>
      <c r="K2557" s="107">
        <v>13593000</v>
      </c>
      <c r="L2557" s="98" t="s">
        <v>1480</v>
      </c>
      <c r="M2557" s="23">
        <v>1800</v>
      </c>
      <c r="N2557" s="23">
        <v>1</v>
      </c>
      <c r="O2557" s="107">
        <v>13593000</v>
      </c>
      <c r="P2557" s="23">
        <v>360</v>
      </c>
      <c r="Q2557" s="23">
        <v>2</v>
      </c>
      <c r="R2557" s="23">
        <v>2</v>
      </c>
      <c r="S2557" s="23">
        <v>0</v>
      </c>
      <c r="T2557" s="47">
        <v>2.7876569999999998</v>
      </c>
      <c r="U2557" s="98" t="s">
        <v>111</v>
      </c>
      <c r="V2557" s="98" t="s">
        <v>3139</v>
      </c>
      <c r="W2557" s="69">
        <f t="shared" si="78"/>
        <v>2.8740272658948759E-3</v>
      </c>
    </row>
    <row r="2558" spans="1:23">
      <c r="A2558">
        <f t="shared" si="79"/>
        <v>333</v>
      </c>
      <c r="B2558" s="99">
        <v>44408</v>
      </c>
      <c r="C2558" s="23">
        <v>155</v>
      </c>
      <c r="D2558" s="23">
        <v>5</v>
      </c>
      <c r="E2558" s="98" t="s">
        <v>49</v>
      </c>
      <c r="F2558" s="98" t="s">
        <v>164</v>
      </c>
      <c r="G2558" s="98" t="s">
        <v>4120</v>
      </c>
      <c r="H2558" s="98" t="s">
        <v>1366</v>
      </c>
      <c r="I2558" s="98" t="s">
        <v>7048</v>
      </c>
      <c r="J2558" s="99">
        <v>44741</v>
      </c>
      <c r="K2558" s="107">
        <v>15000000</v>
      </c>
      <c r="L2558" s="98" t="s">
        <v>1481</v>
      </c>
      <c r="M2558" s="23">
        <v>1800</v>
      </c>
      <c r="N2558" s="23">
        <v>1</v>
      </c>
      <c r="O2558" s="107">
        <v>15000000</v>
      </c>
      <c r="P2558" s="23">
        <v>180</v>
      </c>
      <c r="Q2558" s="23">
        <v>2</v>
      </c>
      <c r="R2558" s="23">
        <v>2</v>
      </c>
      <c r="S2558" s="23">
        <v>2.91</v>
      </c>
      <c r="T2558" s="47">
        <v>3.0081129999999998</v>
      </c>
      <c r="U2558" s="98" t="s">
        <v>111</v>
      </c>
      <c r="V2558" s="98" t="s">
        <v>3139</v>
      </c>
      <c r="W2558" s="69">
        <f t="shared" si="78"/>
        <v>3.1200527324530538E-3</v>
      </c>
    </row>
    <row r="2559" spans="1:23">
      <c r="A2559">
        <f t="shared" si="79"/>
        <v>334</v>
      </c>
      <c r="B2559" s="99">
        <v>44408</v>
      </c>
      <c r="C2559" s="23">
        <v>156</v>
      </c>
      <c r="D2559" s="23">
        <v>5</v>
      </c>
      <c r="E2559" s="98" t="s">
        <v>49</v>
      </c>
      <c r="F2559" s="98" t="s">
        <v>164</v>
      </c>
      <c r="G2559" s="98" t="s">
        <v>4120</v>
      </c>
      <c r="H2559" s="98" t="s">
        <v>1366</v>
      </c>
      <c r="I2559" s="98" t="s">
        <v>6138</v>
      </c>
      <c r="J2559" s="99">
        <v>44742</v>
      </c>
      <c r="K2559" s="107">
        <v>12000000</v>
      </c>
      <c r="L2559" s="98" t="s">
        <v>1482</v>
      </c>
      <c r="M2559" s="23">
        <v>1800</v>
      </c>
      <c r="N2559" s="23">
        <v>1</v>
      </c>
      <c r="O2559" s="107">
        <v>12000000</v>
      </c>
      <c r="P2559" s="23">
        <v>180</v>
      </c>
      <c r="Q2559" s="23">
        <v>2</v>
      </c>
      <c r="R2559" s="23">
        <v>2</v>
      </c>
      <c r="S2559" s="23">
        <v>0</v>
      </c>
      <c r="T2559" s="47">
        <v>2.4</v>
      </c>
      <c r="U2559" s="98" t="s">
        <v>111</v>
      </c>
      <c r="V2559" s="98" t="s">
        <v>3139</v>
      </c>
      <c r="W2559" s="69">
        <f t="shared" si="78"/>
        <v>2.4967856674358749E-3</v>
      </c>
    </row>
    <row r="2560" spans="1:23">
      <c r="A2560">
        <f t="shared" si="79"/>
        <v>334</v>
      </c>
      <c r="B2560" s="99">
        <v>44408</v>
      </c>
      <c r="C2560" s="23">
        <v>157</v>
      </c>
      <c r="D2560" s="23">
        <v>5</v>
      </c>
      <c r="E2560" s="98" t="s">
        <v>49</v>
      </c>
      <c r="F2560" s="98" t="s">
        <v>164</v>
      </c>
      <c r="G2560" s="98" t="s">
        <v>4120</v>
      </c>
      <c r="H2560" s="98" t="s">
        <v>1366</v>
      </c>
      <c r="I2560" s="98" t="s">
        <v>6138</v>
      </c>
      <c r="J2560" s="99">
        <v>44742</v>
      </c>
      <c r="K2560" s="107">
        <v>12000000</v>
      </c>
      <c r="L2560" s="98" t="s">
        <v>1483</v>
      </c>
      <c r="M2560" s="23">
        <v>1800</v>
      </c>
      <c r="N2560" s="23">
        <v>1</v>
      </c>
      <c r="O2560" s="107">
        <v>12000000</v>
      </c>
      <c r="P2560" s="23">
        <v>180</v>
      </c>
      <c r="Q2560" s="23">
        <v>2</v>
      </c>
      <c r="R2560" s="23">
        <v>2</v>
      </c>
      <c r="S2560" s="23">
        <v>0</v>
      </c>
      <c r="T2560" s="47">
        <v>2.4</v>
      </c>
      <c r="U2560" s="98" t="s">
        <v>111</v>
      </c>
      <c r="V2560" s="98" t="s">
        <v>3139</v>
      </c>
      <c r="W2560" s="69">
        <f t="shared" si="78"/>
        <v>2.4967856674358749E-3</v>
      </c>
    </row>
    <row r="2561" spans="1:23">
      <c r="A2561">
        <f t="shared" si="79"/>
        <v>334</v>
      </c>
      <c r="B2561" s="99">
        <v>44408</v>
      </c>
      <c r="C2561" s="23">
        <v>158</v>
      </c>
      <c r="D2561" s="23">
        <v>5</v>
      </c>
      <c r="E2561" s="98" t="s">
        <v>49</v>
      </c>
      <c r="F2561" s="98" t="s">
        <v>164</v>
      </c>
      <c r="G2561" s="98" t="s">
        <v>4120</v>
      </c>
      <c r="H2561" s="98" t="s">
        <v>1366</v>
      </c>
      <c r="I2561" s="98" t="s">
        <v>6138</v>
      </c>
      <c r="J2561" s="99">
        <v>44742</v>
      </c>
      <c r="K2561" s="107">
        <v>12000000</v>
      </c>
      <c r="L2561" s="98" t="s">
        <v>1484</v>
      </c>
      <c r="M2561" s="23">
        <v>1800</v>
      </c>
      <c r="N2561" s="23">
        <v>1</v>
      </c>
      <c r="O2561" s="107">
        <v>12000000</v>
      </c>
      <c r="P2561" s="23">
        <v>180</v>
      </c>
      <c r="Q2561" s="23">
        <v>2</v>
      </c>
      <c r="R2561" s="23">
        <v>2</v>
      </c>
      <c r="S2561" s="23">
        <v>0</v>
      </c>
      <c r="T2561" s="47">
        <v>2.4</v>
      </c>
      <c r="U2561" s="98" t="s">
        <v>111</v>
      </c>
      <c r="V2561" s="98" t="s">
        <v>3139</v>
      </c>
      <c r="W2561" s="69">
        <f t="shared" si="78"/>
        <v>2.4967856674358749E-3</v>
      </c>
    </row>
    <row r="2562" spans="1:23">
      <c r="A2562">
        <f t="shared" si="79"/>
        <v>339</v>
      </c>
      <c r="B2562" s="99">
        <v>44408</v>
      </c>
      <c r="C2562" s="23">
        <v>159</v>
      </c>
      <c r="D2562" s="23">
        <v>5</v>
      </c>
      <c r="E2562" s="98" t="s">
        <v>49</v>
      </c>
      <c r="F2562" s="98" t="s">
        <v>164</v>
      </c>
      <c r="G2562" s="98" t="s">
        <v>4120</v>
      </c>
      <c r="H2562" s="98" t="s">
        <v>1366</v>
      </c>
      <c r="I2562" s="98" t="s">
        <v>10547</v>
      </c>
      <c r="J2562" s="99">
        <v>44747</v>
      </c>
      <c r="K2562" s="107">
        <v>10000000</v>
      </c>
      <c r="L2562" s="98" t="s">
        <v>1485</v>
      </c>
      <c r="M2562" s="23">
        <v>1800</v>
      </c>
      <c r="N2562" s="23">
        <v>1</v>
      </c>
      <c r="O2562" s="107">
        <v>10000000</v>
      </c>
      <c r="P2562" s="23">
        <v>360</v>
      </c>
      <c r="Q2562" s="23">
        <v>2</v>
      </c>
      <c r="R2562" s="23">
        <v>2</v>
      </c>
      <c r="S2562" s="23">
        <v>0</v>
      </c>
      <c r="T2562" s="47">
        <v>2</v>
      </c>
      <c r="U2562" s="98" t="s">
        <v>111</v>
      </c>
      <c r="V2562" s="98" t="s">
        <v>3139</v>
      </c>
      <c r="W2562" s="69">
        <f t="shared" ref="W2562:W2625" si="80">+T2562/SUM($T$2:$T$5848)*A2562</f>
        <v>2.1118022486545946E-3</v>
      </c>
    </row>
    <row r="2563" spans="1:23">
      <c r="A2563">
        <f t="shared" ref="A2563:A2626" si="81">+J2563-B2563</f>
        <v>339</v>
      </c>
      <c r="B2563" s="99">
        <v>44408</v>
      </c>
      <c r="C2563" s="23">
        <v>160</v>
      </c>
      <c r="D2563" s="23">
        <v>5</v>
      </c>
      <c r="E2563" s="98" t="s">
        <v>49</v>
      </c>
      <c r="F2563" s="98" t="s">
        <v>164</v>
      </c>
      <c r="G2563" s="98" t="s">
        <v>4120</v>
      </c>
      <c r="H2563" s="98" t="s">
        <v>1366</v>
      </c>
      <c r="I2563" s="98" t="s">
        <v>10547</v>
      </c>
      <c r="J2563" s="99">
        <v>44747</v>
      </c>
      <c r="K2563" s="107">
        <v>32000000</v>
      </c>
      <c r="L2563" s="98" t="s">
        <v>1486</v>
      </c>
      <c r="M2563" s="23">
        <v>1800</v>
      </c>
      <c r="N2563" s="23">
        <v>1</v>
      </c>
      <c r="O2563" s="107">
        <v>32000000</v>
      </c>
      <c r="P2563" s="23">
        <v>180</v>
      </c>
      <c r="Q2563" s="23">
        <v>2</v>
      </c>
      <c r="R2563" s="23">
        <v>2</v>
      </c>
      <c r="S2563" s="23">
        <v>2.91</v>
      </c>
      <c r="T2563" s="47">
        <v>6.4121069999999998</v>
      </c>
      <c r="U2563" s="98" t="s">
        <v>111</v>
      </c>
      <c r="V2563" s="98" t="s">
        <v>3139</v>
      </c>
      <c r="W2563" s="69">
        <f t="shared" si="80"/>
        <v>6.7705509906069335E-3</v>
      </c>
    </row>
    <row r="2564" spans="1:23">
      <c r="A2564">
        <f t="shared" si="81"/>
        <v>341</v>
      </c>
      <c r="B2564" s="99">
        <v>44408</v>
      </c>
      <c r="C2564" s="23">
        <v>161</v>
      </c>
      <c r="D2564" s="23">
        <v>5</v>
      </c>
      <c r="E2564" s="98" t="s">
        <v>49</v>
      </c>
      <c r="F2564" s="98" t="s">
        <v>164</v>
      </c>
      <c r="G2564" s="98" t="s">
        <v>4120</v>
      </c>
      <c r="H2564" s="98" t="s">
        <v>1366</v>
      </c>
      <c r="I2564" s="98" t="s">
        <v>6013</v>
      </c>
      <c r="J2564" s="99">
        <v>44749</v>
      </c>
      <c r="K2564" s="107">
        <v>12000000</v>
      </c>
      <c r="L2564" s="98" t="s">
        <v>1487</v>
      </c>
      <c r="M2564" s="23">
        <v>1800</v>
      </c>
      <c r="N2564" s="23">
        <v>1</v>
      </c>
      <c r="O2564" s="107">
        <v>12000000</v>
      </c>
      <c r="P2564" s="23">
        <v>180</v>
      </c>
      <c r="Q2564" s="23">
        <v>2</v>
      </c>
      <c r="R2564" s="23">
        <v>2</v>
      </c>
      <c r="S2564" s="23">
        <v>0</v>
      </c>
      <c r="T2564" s="47">
        <v>2.4</v>
      </c>
      <c r="U2564" s="98" t="s">
        <v>111</v>
      </c>
      <c r="V2564" s="98" t="s">
        <v>3139</v>
      </c>
      <c r="W2564" s="69">
        <f t="shared" si="80"/>
        <v>2.5491135107653692E-3</v>
      </c>
    </row>
    <row r="2565" spans="1:23">
      <c r="A2565">
        <f t="shared" si="81"/>
        <v>438</v>
      </c>
      <c r="B2565" s="99">
        <v>44408</v>
      </c>
      <c r="C2565" s="23">
        <v>162</v>
      </c>
      <c r="D2565" s="23">
        <v>5</v>
      </c>
      <c r="E2565" s="98" t="s">
        <v>49</v>
      </c>
      <c r="F2565" s="98" t="s">
        <v>164</v>
      </c>
      <c r="G2565" s="98" t="s">
        <v>4120</v>
      </c>
      <c r="H2565" s="98" t="s">
        <v>1366</v>
      </c>
      <c r="I2565" s="98" t="s">
        <v>7180</v>
      </c>
      <c r="J2565" s="99">
        <v>44846</v>
      </c>
      <c r="K2565" s="107">
        <v>12000000</v>
      </c>
      <c r="L2565" s="98" t="s">
        <v>1488</v>
      </c>
      <c r="M2565" s="23">
        <v>1800</v>
      </c>
      <c r="N2565" s="23">
        <v>1</v>
      </c>
      <c r="O2565" s="107">
        <v>12000000</v>
      </c>
      <c r="P2565" s="23">
        <v>360</v>
      </c>
      <c r="Q2565" s="23">
        <v>2</v>
      </c>
      <c r="R2565" s="23">
        <v>2</v>
      </c>
      <c r="S2565" s="23">
        <v>0</v>
      </c>
      <c r="T2565" s="47">
        <v>4.8</v>
      </c>
      <c r="U2565" s="98" t="s">
        <v>111</v>
      </c>
      <c r="V2565" s="98" t="s">
        <v>3139</v>
      </c>
      <c r="W2565" s="69">
        <f t="shared" si="80"/>
        <v>6.5484558223767256E-3</v>
      </c>
    </row>
    <row r="2566" spans="1:23">
      <c r="A2566">
        <f t="shared" si="81"/>
        <v>347</v>
      </c>
      <c r="B2566" s="99">
        <v>44408</v>
      </c>
      <c r="C2566" s="23">
        <v>163</v>
      </c>
      <c r="D2566" s="23">
        <v>5</v>
      </c>
      <c r="E2566" s="98" t="s">
        <v>49</v>
      </c>
      <c r="F2566" s="98" t="s">
        <v>164</v>
      </c>
      <c r="G2566" s="98" t="s">
        <v>4120</v>
      </c>
      <c r="H2566" s="98" t="s">
        <v>1366</v>
      </c>
      <c r="I2566" s="98" t="s">
        <v>10361</v>
      </c>
      <c r="J2566" s="99">
        <v>44755</v>
      </c>
      <c r="K2566" s="107">
        <v>15600000</v>
      </c>
      <c r="L2566" s="98" t="s">
        <v>1489</v>
      </c>
      <c r="M2566" s="23">
        <v>1800</v>
      </c>
      <c r="N2566" s="23">
        <v>1</v>
      </c>
      <c r="O2566" s="107">
        <v>15600000</v>
      </c>
      <c r="P2566" s="23">
        <v>180</v>
      </c>
      <c r="Q2566" s="23">
        <v>2</v>
      </c>
      <c r="R2566" s="23">
        <v>2</v>
      </c>
      <c r="S2566" s="23">
        <v>0</v>
      </c>
      <c r="T2566" s="47">
        <v>3.12</v>
      </c>
      <c r="U2566" s="98" t="s">
        <v>111</v>
      </c>
      <c r="V2566" s="98" t="s">
        <v>3139</v>
      </c>
      <c r="W2566" s="69">
        <f t="shared" si="80"/>
        <v>3.372155732276417E-3</v>
      </c>
    </row>
    <row r="2567" spans="1:23">
      <c r="A2567">
        <f t="shared" si="81"/>
        <v>348</v>
      </c>
      <c r="B2567" s="99">
        <v>44408</v>
      </c>
      <c r="C2567" s="23">
        <v>164</v>
      </c>
      <c r="D2567" s="23">
        <v>5</v>
      </c>
      <c r="E2567" s="98" t="s">
        <v>49</v>
      </c>
      <c r="F2567" s="98" t="s">
        <v>164</v>
      </c>
      <c r="G2567" s="98" t="s">
        <v>4120</v>
      </c>
      <c r="H2567" s="98" t="s">
        <v>1366</v>
      </c>
      <c r="I2567" s="98" t="s">
        <v>10548</v>
      </c>
      <c r="J2567" s="99">
        <v>44756</v>
      </c>
      <c r="K2567" s="107">
        <v>10000000</v>
      </c>
      <c r="L2567" s="98" t="s">
        <v>1490</v>
      </c>
      <c r="M2567" s="23">
        <v>1800</v>
      </c>
      <c r="N2567" s="23">
        <v>1</v>
      </c>
      <c r="O2567" s="107">
        <v>10000000</v>
      </c>
      <c r="P2567" s="23">
        <v>360</v>
      </c>
      <c r="Q2567" s="23">
        <v>2</v>
      </c>
      <c r="R2567" s="23">
        <v>2</v>
      </c>
      <c r="S2567" s="23">
        <v>0</v>
      </c>
      <c r="T2567" s="47">
        <v>2.000537</v>
      </c>
      <c r="U2567" s="98" t="s">
        <v>111</v>
      </c>
      <c r="V2567" s="98" t="s">
        <v>3139</v>
      </c>
      <c r="W2567" s="69">
        <f t="shared" si="80"/>
        <v>2.1684498675820316E-3</v>
      </c>
    </row>
    <row r="2568" spans="1:23">
      <c r="A2568">
        <f t="shared" si="81"/>
        <v>348</v>
      </c>
      <c r="B2568" s="99">
        <v>44408</v>
      </c>
      <c r="C2568" s="23">
        <v>165</v>
      </c>
      <c r="D2568" s="23">
        <v>5</v>
      </c>
      <c r="E2568" s="98" t="s">
        <v>49</v>
      </c>
      <c r="F2568" s="98" t="s">
        <v>164</v>
      </c>
      <c r="G2568" s="98" t="s">
        <v>4120</v>
      </c>
      <c r="H2568" s="98" t="s">
        <v>1366</v>
      </c>
      <c r="I2568" s="98" t="s">
        <v>10548</v>
      </c>
      <c r="J2568" s="99">
        <v>44756</v>
      </c>
      <c r="K2568" s="107">
        <v>16000000</v>
      </c>
      <c r="L2568" s="98" t="s">
        <v>1491</v>
      </c>
      <c r="M2568" s="23">
        <v>1800</v>
      </c>
      <c r="N2568" s="23">
        <v>1</v>
      </c>
      <c r="O2568" s="107">
        <v>16000000</v>
      </c>
      <c r="P2568" s="23">
        <v>360</v>
      </c>
      <c r="Q2568" s="23">
        <v>2</v>
      </c>
      <c r="R2568" s="23">
        <v>2</v>
      </c>
      <c r="S2568" s="23">
        <v>0</v>
      </c>
      <c r="T2568" s="47">
        <v>3.2007430000000001</v>
      </c>
      <c r="U2568" s="98" t="s">
        <v>111</v>
      </c>
      <c r="V2568" s="98" t="s">
        <v>3139</v>
      </c>
      <c r="W2568" s="69">
        <f t="shared" si="80"/>
        <v>3.4693938350123569E-3</v>
      </c>
    </row>
    <row r="2569" spans="1:23">
      <c r="A2569">
        <f t="shared" si="81"/>
        <v>348</v>
      </c>
      <c r="B2569" s="99">
        <v>44408</v>
      </c>
      <c r="C2569" s="23">
        <v>166</v>
      </c>
      <c r="D2569" s="23">
        <v>5</v>
      </c>
      <c r="E2569" s="98" t="s">
        <v>49</v>
      </c>
      <c r="F2569" s="98" t="s">
        <v>164</v>
      </c>
      <c r="G2569" s="98" t="s">
        <v>4120</v>
      </c>
      <c r="H2569" s="98" t="s">
        <v>1366</v>
      </c>
      <c r="I2569" s="98" t="s">
        <v>10548</v>
      </c>
      <c r="J2569" s="99">
        <v>44756</v>
      </c>
      <c r="K2569" s="107">
        <v>15000000</v>
      </c>
      <c r="L2569" s="98" t="s">
        <v>1492</v>
      </c>
      <c r="M2569" s="23">
        <v>1800</v>
      </c>
      <c r="N2569" s="23">
        <v>1</v>
      </c>
      <c r="O2569" s="107">
        <v>15000000</v>
      </c>
      <c r="P2569" s="23">
        <v>180</v>
      </c>
      <c r="Q2569" s="23">
        <v>2</v>
      </c>
      <c r="R2569" s="23">
        <v>2</v>
      </c>
      <c r="S2569" s="23">
        <v>0</v>
      </c>
      <c r="T2569" s="47">
        <v>3</v>
      </c>
      <c r="U2569" s="98" t="s">
        <v>111</v>
      </c>
      <c r="V2569" s="98" t="s">
        <v>3139</v>
      </c>
      <c r="W2569" s="69">
        <f t="shared" si="80"/>
        <v>3.2518016926185796E-3</v>
      </c>
    </row>
    <row r="2570" spans="1:23">
      <c r="A2570">
        <f t="shared" si="81"/>
        <v>353</v>
      </c>
      <c r="B2570" s="99">
        <v>44408</v>
      </c>
      <c r="C2570" s="23">
        <v>167</v>
      </c>
      <c r="D2570" s="23">
        <v>5</v>
      </c>
      <c r="E2570" s="98" t="s">
        <v>49</v>
      </c>
      <c r="F2570" s="98" t="s">
        <v>164</v>
      </c>
      <c r="G2570" s="98" t="s">
        <v>4120</v>
      </c>
      <c r="H2570" s="98" t="s">
        <v>1366</v>
      </c>
      <c r="I2570" s="98" t="s">
        <v>10549</v>
      </c>
      <c r="J2570" s="99">
        <v>44761</v>
      </c>
      <c r="K2570" s="107">
        <v>13000000</v>
      </c>
      <c r="L2570" s="98" t="s">
        <v>1493</v>
      </c>
      <c r="M2570" s="23">
        <v>1800</v>
      </c>
      <c r="N2570" s="23">
        <v>1</v>
      </c>
      <c r="O2570" s="107">
        <v>13000000</v>
      </c>
      <c r="P2570" s="23">
        <v>180</v>
      </c>
      <c r="Q2570" s="23">
        <v>2</v>
      </c>
      <c r="R2570" s="23">
        <v>2</v>
      </c>
      <c r="S2570" s="23">
        <v>0</v>
      </c>
      <c r="T2570" s="47">
        <v>3.25</v>
      </c>
      <c r="U2570" s="98" t="s">
        <v>111</v>
      </c>
      <c r="V2570" s="98" t="s">
        <v>3139</v>
      </c>
      <c r="W2570" s="69">
        <f t="shared" si="80"/>
        <v>3.5733998964144302E-3</v>
      </c>
    </row>
    <row r="2571" spans="1:23">
      <c r="A2571">
        <f t="shared" si="81"/>
        <v>353</v>
      </c>
      <c r="B2571" s="99">
        <v>44408</v>
      </c>
      <c r="C2571" s="23">
        <v>168</v>
      </c>
      <c r="D2571" s="23">
        <v>5</v>
      </c>
      <c r="E2571" s="98" t="s">
        <v>49</v>
      </c>
      <c r="F2571" s="98" t="s">
        <v>164</v>
      </c>
      <c r="G2571" s="98" t="s">
        <v>4120</v>
      </c>
      <c r="H2571" s="98" t="s">
        <v>1366</v>
      </c>
      <c r="I2571" s="98" t="s">
        <v>10549</v>
      </c>
      <c r="J2571" s="99">
        <v>44761</v>
      </c>
      <c r="K2571" s="107">
        <v>11000000</v>
      </c>
      <c r="L2571" s="98" t="s">
        <v>1494</v>
      </c>
      <c r="M2571" s="23">
        <v>1800</v>
      </c>
      <c r="N2571" s="23">
        <v>1</v>
      </c>
      <c r="O2571" s="107">
        <v>11000000</v>
      </c>
      <c r="P2571" s="23">
        <v>180</v>
      </c>
      <c r="Q2571" s="23">
        <v>2</v>
      </c>
      <c r="R2571" s="23">
        <v>2</v>
      </c>
      <c r="S2571" s="23">
        <v>0</v>
      </c>
      <c r="T2571" s="47">
        <v>2.2000000000000002</v>
      </c>
      <c r="U2571" s="98" t="s">
        <v>111</v>
      </c>
      <c r="V2571" s="98" t="s">
        <v>3139</v>
      </c>
      <c r="W2571" s="69">
        <f t="shared" si="80"/>
        <v>2.4189168529574609E-3</v>
      </c>
    </row>
    <row r="2572" spans="1:23">
      <c r="A2572">
        <f t="shared" si="81"/>
        <v>358</v>
      </c>
      <c r="B2572" s="99">
        <v>44408</v>
      </c>
      <c r="C2572" s="23">
        <v>169</v>
      </c>
      <c r="D2572" s="23">
        <v>5</v>
      </c>
      <c r="E2572" s="98" t="s">
        <v>49</v>
      </c>
      <c r="F2572" s="98" t="s">
        <v>164</v>
      </c>
      <c r="G2572" s="98" t="s">
        <v>4120</v>
      </c>
      <c r="H2572" s="98" t="s">
        <v>1366</v>
      </c>
      <c r="I2572" s="98" t="s">
        <v>10327</v>
      </c>
      <c r="J2572" s="99">
        <v>44766</v>
      </c>
      <c r="K2572" s="107">
        <v>18400000</v>
      </c>
      <c r="L2572" s="98" t="s">
        <v>1495</v>
      </c>
      <c r="M2572" s="23">
        <v>1800</v>
      </c>
      <c r="N2572" s="23">
        <v>1</v>
      </c>
      <c r="O2572" s="107">
        <v>18400000</v>
      </c>
      <c r="P2572" s="23">
        <v>360</v>
      </c>
      <c r="Q2572" s="23">
        <v>2</v>
      </c>
      <c r="R2572" s="23">
        <v>2</v>
      </c>
      <c r="S2572" s="23">
        <v>2.91</v>
      </c>
      <c r="T2572" s="47">
        <v>3.682083</v>
      </c>
      <c r="U2572" s="98" t="s">
        <v>111</v>
      </c>
      <c r="V2572" s="98" t="s">
        <v>3139</v>
      </c>
      <c r="W2572" s="69">
        <f t="shared" si="80"/>
        <v>4.1058223524624822E-3</v>
      </c>
    </row>
    <row r="2573" spans="1:23">
      <c r="A2573">
        <f t="shared" si="81"/>
        <v>358</v>
      </c>
      <c r="B2573" s="99">
        <v>44408</v>
      </c>
      <c r="C2573" s="23">
        <v>170</v>
      </c>
      <c r="D2573" s="23">
        <v>5</v>
      </c>
      <c r="E2573" s="98" t="s">
        <v>49</v>
      </c>
      <c r="F2573" s="98" t="s">
        <v>164</v>
      </c>
      <c r="G2573" s="98" t="s">
        <v>4120</v>
      </c>
      <c r="H2573" s="98" t="s">
        <v>1366</v>
      </c>
      <c r="I2573" s="98" t="s">
        <v>10327</v>
      </c>
      <c r="J2573" s="99">
        <v>44766</v>
      </c>
      <c r="K2573" s="107">
        <v>16000000</v>
      </c>
      <c r="L2573" s="98" t="s">
        <v>1496</v>
      </c>
      <c r="M2573" s="23">
        <v>1800</v>
      </c>
      <c r="N2573" s="23">
        <v>1</v>
      </c>
      <c r="O2573" s="107">
        <v>16000000</v>
      </c>
      <c r="P2573" s="23">
        <v>180</v>
      </c>
      <c r="Q2573" s="23">
        <v>2</v>
      </c>
      <c r="R2573" s="23">
        <v>2</v>
      </c>
      <c r="S2573" s="23">
        <v>0</v>
      </c>
      <c r="T2573" s="47">
        <v>3.2</v>
      </c>
      <c r="U2573" s="98" t="s">
        <v>111</v>
      </c>
      <c r="V2573" s="98" t="s">
        <v>3139</v>
      </c>
      <c r="W2573" s="69">
        <f t="shared" si="80"/>
        <v>3.5682605546588551E-3</v>
      </c>
    </row>
    <row r="2574" spans="1:23">
      <c r="A2574">
        <f t="shared" si="81"/>
        <v>362</v>
      </c>
      <c r="B2574" s="99">
        <v>44408</v>
      </c>
      <c r="C2574" s="23">
        <v>171</v>
      </c>
      <c r="D2574" s="23">
        <v>5</v>
      </c>
      <c r="E2574" s="98" t="s">
        <v>49</v>
      </c>
      <c r="F2574" s="98" t="s">
        <v>164</v>
      </c>
      <c r="G2574" s="98" t="s">
        <v>4120</v>
      </c>
      <c r="H2574" s="98" t="s">
        <v>1366</v>
      </c>
      <c r="I2574" s="98" t="s">
        <v>10550</v>
      </c>
      <c r="J2574" s="99">
        <v>44770</v>
      </c>
      <c r="K2574" s="107">
        <v>13000000</v>
      </c>
      <c r="L2574" s="98" t="s">
        <v>1497</v>
      </c>
      <c r="M2574" s="23">
        <v>1800</v>
      </c>
      <c r="N2574" s="23">
        <v>1</v>
      </c>
      <c r="O2574" s="107">
        <v>13000000</v>
      </c>
      <c r="P2574" s="23">
        <v>180</v>
      </c>
      <c r="Q2574" s="23">
        <v>2</v>
      </c>
      <c r="R2574" s="23">
        <v>2</v>
      </c>
      <c r="S2574" s="23">
        <v>0</v>
      </c>
      <c r="T2574" s="47">
        <v>2.6</v>
      </c>
      <c r="U2574" s="98" t="s">
        <v>111</v>
      </c>
      <c r="V2574" s="98" t="s">
        <v>3139</v>
      </c>
      <c r="W2574" s="69">
        <f t="shared" si="80"/>
        <v>2.9316051274833402E-3</v>
      </c>
    </row>
    <row r="2575" spans="1:23">
      <c r="A2575">
        <f t="shared" si="81"/>
        <v>362</v>
      </c>
      <c r="B2575" s="99">
        <v>44408</v>
      </c>
      <c r="C2575" s="23">
        <v>172</v>
      </c>
      <c r="D2575" s="23">
        <v>5</v>
      </c>
      <c r="E2575" s="98" t="s">
        <v>49</v>
      </c>
      <c r="F2575" s="98" t="s">
        <v>164</v>
      </c>
      <c r="G2575" s="98" t="s">
        <v>4120</v>
      </c>
      <c r="H2575" s="98" t="s">
        <v>1366</v>
      </c>
      <c r="I2575" s="98" t="s">
        <v>10550</v>
      </c>
      <c r="J2575" s="99">
        <v>44770</v>
      </c>
      <c r="K2575" s="107">
        <v>22325305</v>
      </c>
      <c r="L2575" s="98" t="s">
        <v>1498</v>
      </c>
      <c r="M2575" s="23">
        <v>1800</v>
      </c>
      <c r="N2575" s="23">
        <v>1</v>
      </c>
      <c r="O2575" s="107">
        <v>22325305</v>
      </c>
      <c r="P2575" s="23">
        <v>360</v>
      </c>
      <c r="Q2575" s="23">
        <v>2</v>
      </c>
      <c r="R2575" s="23">
        <v>2</v>
      </c>
      <c r="S2575" s="23">
        <v>2.91</v>
      </c>
      <c r="T2575" s="47">
        <v>4.4657830000000001</v>
      </c>
      <c r="U2575" s="98" t="s">
        <v>111</v>
      </c>
      <c r="V2575" s="98" t="s">
        <v>3139</v>
      </c>
      <c r="W2575" s="69">
        <f t="shared" si="80"/>
        <v>5.035350900395359E-3</v>
      </c>
    </row>
    <row r="2576" spans="1:23">
      <c r="A2576">
        <f t="shared" si="81"/>
        <v>730</v>
      </c>
      <c r="B2576" s="99">
        <v>44408</v>
      </c>
      <c r="C2576" s="23">
        <v>173</v>
      </c>
      <c r="D2576" s="23">
        <v>5</v>
      </c>
      <c r="E2576" s="98" t="s">
        <v>49</v>
      </c>
      <c r="F2576" s="98" t="s">
        <v>164</v>
      </c>
      <c r="G2576" s="98" t="s">
        <v>4120</v>
      </c>
      <c r="H2576" s="98" t="s">
        <v>1366</v>
      </c>
      <c r="I2576" s="98" t="s">
        <v>6568</v>
      </c>
      <c r="J2576" s="99">
        <v>45138</v>
      </c>
      <c r="K2576" s="107">
        <v>20000000</v>
      </c>
      <c r="L2576" s="98" t="s">
        <v>1499</v>
      </c>
      <c r="M2576" s="23">
        <v>900</v>
      </c>
      <c r="N2576" s="23">
        <v>1</v>
      </c>
      <c r="O2576" s="107">
        <v>20000000</v>
      </c>
      <c r="P2576" s="23">
        <v>180</v>
      </c>
      <c r="Q2576" s="23">
        <v>2</v>
      </c>
      <c r="R2576" s="23">
        <v>2</v>
      </c>
      <c r="S2576" s="23">
        <v>0</v>
      </c>
      <c r="T2576" s="47">
        <v>4.5656699999999999</v>
      </c>
      <c r="U2576" s="98" t="s">
        <v>111</v>
      </c>
      <c r="V2576" s="98" t="s">
        <v>3139</v>
      </c>
      <c r="W2576" s="69">
        <f t="shared" si="80"/>
        <v>1.038128065783012E-2</v>
      </c>
    </row>
    <row r="2577" spans="1:23">
      <c r="A2577">
        <f t="shared" si="81"/>
        <v>730</v>
      </c>
      <c r="B2577" s="99">
        <v>44408</v>
      </c>
      <c r="C2577" s="23">
        <v>174</v>
      </c>
      <c r="D2577" s="23">
        <v>5</v>
      </c>
      <c r="E2577" s="98" t="s">
        <v>49</v>
      </c>
      <c r="F2577" s="98" t="s">
        <v>164</v>
      </c>
      <c r="G2577" s="98" t="s">
        <v>4120</v>
      </c>
      <c r="H2577" s="98" t="s">
        <v>1366</v>
      </c>
      <c r="I2577" s="98" t="s">
        <v>6568</v>
      </c>
      <c r="J2577" s="99">
        <v>45138</v>
      </c>
      <c r="K2577" s="107">
        <v>18000000</v>
      </c>
      <c r="L2577" s="98" t="s">
        <v>1500</v>
      </c>
      <c r="M2577" s="23">
        <v>2160</v>
      </c>
      <c r="N2577" s="23">
        <v>1</v>
      </c>
      <c r="O2577" s="107">
        <v>18000000</v>
      </c>
      <c r="P2577" s="23">
        <v>180</v>
      </c>
      <c r="Q2577" s="23">
        <v>2</v>
      </c>
      <c r="R2577" s="23">
        <v>2</v>
      </c>
      <c r="S2577" s="23">
        <v>0</v>
      </c>
      <c r="T2577" s="47">
        <v>9</v>
      </c>
      <c r="U2577" s="98" t="s">
        <v>111</v>
      </c>
      <c r="V2577" s="98" t="s">
        <v>3139</v>
      </c>
      <c r="W2577" s="69">
        <f t="shared" si="80"/>
        <v>2.0463924444927267E-2</v>
      </c>
    </row>
    <row r="2578" spans="1:23">
      <c r="A2578">
        <f t="shared" si="81"/>
        <v>731</v>
      </c>
      <c r="B2578" s="99">
        <v>44408</v>
      </c>
      <c r="C2578" s="23">
        <v>175</v>
      </c>
      <c r="D2578" s="23">
        <v>5</v>
      </c>
      <c r="E2578" s="98" t="s">
        <v>49</v>
      </c>
      <c r="F2578" s="98" t="s">
        <v>164</v>
      </c>
      <c r="G2578" s="98" t="s">
        <v>4120</v>
      </c>
      <c r="H2578" s="98" t="s">
        <v>1366</v>
      </c>
      <c r="I2578" s="98" t="s">
        <v>6201</v>
      </c>
      <c r="J2578" s="99">
        <v>45139</v>
      </c>
      <c r="K2578" s="107">
        <v>22000000</v>
      </c>
      <c r="L2578" s="98" t="s">
        <v>1501</v>
      </c>
      <c r="M2578" s="23">
        <v>2160</v>
      </c>
      <c r="N2578" s="23">
        <v>1</v>
      </c>
      <c r="O2578" s="107">
        <v>22000000</v>
      </c>
      <c r="P2578" s="23">
        <v>180</v>
      </c>
      <c r="Q2578" s="23">
        <v>2</v>
      </c>
      <c r="R2578" s="23">
        <v>2</v>
      </c>
      <c r="S2578" s="23">
        <v>0</v>
      </c>
      <c r="T2578" s="47">
        <v>9.1666690000000006</v>
      </c>
      <c r="U2578" s="98" t="s">
        <v>111</v>
      </c>
      <c r="V2578" s="98" t="s">
        <v>3139</v>
      </c>
      <c r="W2578" s="69">
        <f t="shared" si="80"/>
        <v>2.0871443220093953E-2</v>
      </c>
    </row>
    <row r="2579" spans="1:23">
      <c r="A2579">
        <f t="shared" si="81"/>
        <v>10</v>
      </c>
      <c r="B2579" s="99">
        <v>44408</v>
      </c>
      <c r="C2579" s="23">
        <v>176</v>
      </c>
      <c r="D2579" s="23">
        <v>5</v>
      </c>
      <c r="E2579" s="98" t="s">
        <v>49</v>
      </c>
      <c r="F2579" s="98" t="s">
        <v>164</v>
      </c>
      <c r="G2579" s="98" t="s">
        <v>4120</v>
      </c>
      <c r="H2579" s="98" t="s">
        <v>1366</v>
      </c>
      <c r="I2579" s="98" t="s">
        <v>10202</v>
      </c>
      <c r="J2579" s="99">
        <v>44418</v>
      </c>
      <c r="K2579" s="107">
        <v>35000000</v>
      </c>
      <c r="L2579" s="98" t="s">
        <v>1502</v>
      </c>
      <c r="M2579" s="23">
        <v>1440</v>
      </c>
      <c r="N2579" s="23">
        <v>1</v>
      </c>
      <c r="O2579" s="107">
        <v>35000000</v>
      </c>
      <c r="P2579" s="23">
        <v>180</v>
      </c>
      <c r="Q2579" s="23">
        <v>2</v>
      </c>
      <c r="R2579" s="23">
        <v>2</v>
      </c>
      <c r="S2579" s="23">
        <v>2.83</v>
      </c>
      <c r="T2579" s="47">
        <v>4.4331399999999999</v>
      </c>
      <c r="U2579" s="98" t="s">
        <v>111</v>
      </c>
      <c r="V2579" s="98" t="s">
        <v>3139</v>
      </c>
      <c r="W2579" s="69">
        <f t="shared" si="80"/>
        <v>1.3808134248673496E-4</v>
      </c>
    </row>
    <row r="2580" spans="1:23">
      <c r="A2580">
        <f t="shared" si="81"/>
        <v>376</v>
      </c>
      <c r="B2580" s="99">
        <v>44408</v>
      </c>
      <c r="C2580" s="23">
        <v>177</v>
      </c>
      <c r="D2580" s="23">
        <v>5</v>
      </c>
      <c r="E2580" s="98" t="s">
        <v>49</v>
      </c>
      <c r="F2580" s="98" t="s">
        <v>164</v>
      </c>
      <c r="G2580" s="98" t="s">
        <v>4120</v>
      </c>
      <c r="H2580" s="98" t="s">
        <v>1366</v>
      </c>
      <c r="I2580" s="98" t="s">
        <v>6591</v>
      </c>
      <c r="J2580" s="99">
        <v>44784</v>
      </c>
      <c r="K2580" s="107">
        <v>11000000</v>
      </c>
      <c r="L2580" s="98" t="s">
        <v>1503</v>
      </c>
      <c r="M2580" s="23">
        <v>1800</v>
      </c>
      <c r="N2580" s="23">
        <v>1</v>
      </c>
      <c r="O2580" s="107">
        <v>11000000</v>
      </c>
      <c r="P2580" s="23">
        <v>180</v>
      </c>
      <c r="Q2580" s="23">
        <v>2</v>
      </c>
      <c r="R2580" s="23">
        <v>2</v>
      </c>
      <c r="S2580" s="23">
        <v>0</v>
      </c>
      <c r="T2580" s="47">
        <v>3.3</v>
      </c>
      <c r="U2580" s="98" t="s">
        <v>111</v>
      </c>
      <c r="V2580" s="98" t="s">
        <v>3139</v>
      </c>
      <c r="W2580" s="69">
        <f t="shared" si="80"/>
        <v>3.8647850001926566E-3</v>
      </c>
    </row>
    <row r="2581" spans="1:23">
      <c r="A2581">
        <f t="shared" si="81"/>
        <v>1110</v>
      </c>
      <c r="B2581" s="99">
        <v>44408</v>
      </c>
      <c r="C2581" s="23">
        <v>178</v>
      </c>
      <c r="D2581" s="23">
        <v>5</v>
      </c>
      <c r="E2581" s="98" t="s">
        <v>49</v>
      </c>
      <c r="F2581" s="98" t="s">
        <v>164</v>
      </c>
      <c r="G2581" s="98" t="s">
        <v>4120</v>
      </c>
      <c r="H2581" s="98" t="s">
        <v>1366</v>
      </c>
      <c r="I2581" s="98" t="s">
        <v>6675</v>
      </c>
      <c r="J2581" s="99">
        <v>45518</v>
      </c>
      <c r="K2581" s="107">
        <v>47743898</v>
      </c>
      <c r="L2581" s="98" t="s">
        <v>1504</v>
      </c>
      <c r="M2581" s="23">
        <v>2520</v>
      </c>
      <c r="N2581" s="23">
        <v>1</v>
      </c>
      <c r="O2581" s="107">
        <v>47743898</v>
      </c>
      <c r="P2581" s="23">
        <v>180</v>
      </c>
      <c r="Q2581" s="23">
        <v>2</v>
      </c>
      <c r="R2581" s="23">
        <v>2</v>
      </c>
      <c r="S2581" s="23">
        <v>2.81</v>
      </c>
      <c r="T2581" s="47">
        <v>24.177267000000001</v>
      </c>
      <c r="U2581" s="98" t="s">
        <v>111</v>
      </c>
      <c r="V2581" s="98" t="s">
        <v>3139</v>
      </c>
      <c r="W2581" s="69">
        <f t="shared" si="80"/>
        <v>8.3589887266643084E-2</v>
      </c>
    </row>
    <row r="2582" spans="1:23">
      <c r="A2582">
        <f t="shared" si="81"/>
        <v>380</v>
      </c>
      <c r="B2582" s="99">
        <v>44408</v>
      </c>
      <c r="C2582" s="23">
        <v>179</v>
      </c>
      <c r="D2582" s="23">
        <v>5</v>
      </c>
      <c r="E2582" s="98" t="s">
        <v>49</v>
      </c>
      <c r="F2582" s="98" t="s">
        <v>164</v>
      </c>
      <c r="G2582" s="98" t="s">
        <v>4120</v>
      </c>
      <c r="H2582" s="98" t="s">
        <v>1366</v>
      </c>
      <c r="I2582" s="98" t="s">
        <v>10551</v>
      </c>
      <c r="J2582" s="99">
        <v>44788</v>
      </c>
      <c r="K2582" s="107">
        <v>35500000</v>
      </c>
      <c r="L2582" s="98" t="s">
        <v>1505</v>
      </c>
      <c r="M2582" s="23">
        <v>1800</v>
      </c>
      <c r="N2582" s="23">
        <v>1</v>
      </c>
      <c r="O2582" s="107">
        <v>35500000</v>
      </c>
      <c r="P2582" s="23">
        <v>180</v>
      </c>
      <c r="Q2582" s="23">
        <v>2</v>
      </c>
      <c r="R2582" s="23">
        <v>2</v>
      </c>
      <c r="S2582" s="23">
        <v>2.81</v>
      </c>
      <c r="T2582" s="47">
        <v>10.786289999999999</v>
      </c>
      <c r="U2582" s="98" t="s">
        <v>111</v>
      </c>
      <c r="V2582" s="98" t="s">
        <v>3139</v>
      </c>
      <c r="W2582" s="69">
        <f t="shared" si="80"/>
        <v>1.27667173467897E-2</v>
      </c>
    </row>
    <row r="2583" spans="1:23">
      <c r="A2583">
        <f t="shared" si="81"/>
        <v>380</v>
      </c>
      <c r="B2583" s="99">
        <v>44408</v>
      </c>
      <c r="C2583" s="23">
        <v>180</v>
      </c>
      <c r="D2583" s="23">
        <v>5</v>
      </c>
      <c r="E2583" s="98" t="s">
        <v>49</v>
      </c>
      <c r="F2583" s="98" t="s">
        <v>164</v>
      </c>
      <c r="G2583" s="98" t="s">
        <v>4120</v>
      </c>
      <c r="H2583" s="98" t="s">
        <v>1366</v>
      </c>
      <c r="I2583" s="98" t="s">
        <v>10551</v>
      </c>
      <c r="J2583" s="99">
        <v>44788</v>
      </c>
      <c r="K2583" s="107">
        <v>11200000</v>
      </c>
      <c r="L2583" s="98" t="s">
        <v>1506</v>
      </c>
      <c r="M2583" s="23">
        <v>1800</v>
      </c>
      <c r="N2583" s="23">
        <v>1</v>
      </c>
      <c r="O2583" s="107">
        <v>11200000</v>
      </c>
      <c r="P2583" s="23">
        <v>180</v>
      </c>
      <c r="Q2583" s="23">
        <v>2</v>
      </c>
      <c r="R2583" s="23">
        <v>2</v>
      </c>
      <c r="S2583" s="23">
        <v>0</v>
      </c>
      <c r="T2583" s="47">
        <v>3.36</v>
      </c>
      <c r="U2583" s="98" t="s">
        <v>111</v>
      </c>
      <c r="V2583" s="98" t="s">
        <v>3139</v>
      </c>
      <c r="W2583" s="69">
        <f t="shared" si="80"/>
        <v>3.9769160930415732E-3</v>
      </c>
    </row>
    <row r="2584" spans="1:23">
      <c r="A2584">
        <f t="shared" si="81"/>
        <v>382</v>
      </c>
      <c r="B2584" s="99">
        <v>44408</v>
      </c>
      <c r="C2584" s="23">
        <v>181</v>
      </c>
      <c r="D2584" s="23">
        <v>5</v>
      </c>
      <c r="E2584" s="98" t="s">
        <v>49</v>
      </c>
      <c r="F2584" s="98" t="s">
        <v>164</v>
      </c>
      <c r="G2584" s="98" t="s">
        <v>4120</v>
      </c>
      <c r="H2584" s="98" t="s">
        <v>1366</v>
      </c>
      <c r="I2584" s="98" t="s">
        <v>10552</v>
      </c>
      <c r="J2584" s="99">
        <v>44790</v>
      </c>
      <c r="K2584" s="107">
        <v>30000000</v>
      </c>
      <c r="L2584" s="98" t="s">
        <v>1507</v>
      </c>
      <c r="M2584" s="23">
        <v>1800</v>
      </c>
      <c r="N2584" s="23">
        <v>1</v>
      </c>
      <c r="O2584" s="107">
        <v>30000000</v>
      </c>
      <c r="P2584" s="23">
        <v>180</v>
      </c>
      <c r="Q2584" s="23">
        <v>2</v>
      </c>
      <c r="R2584" s="23">
        <v>2</v>
      </c>
      <c r="S2584" s="23">
        <v>0</v>
      </c>
      <c r="T2584" s="47">
        <v>9</v>
      </c>
      <c r="U2584" s="98" t="s">
        <v>111</v>
      </c>
      <c r="V2584" s="98" t="s">
        <v>3139</v>
      </c>
      <c r="W2584" s="69">
        <f t="shared" si="80"/>
        <v>1.0708519367071529E-2</v>
      </c>
    </row>
    <row r="2585" spans="1:23">
      <c r="A2585">
        <f t="shared" si="81"/>
        <v>383</v>
      </c>
      <c r="B2585" s="99">
        <v>44408</v>
      </c>
      <c r="C2585" s="23">
        <v>182</v>
      </c>
      <c r="D2585" s="23">
        <v>5</v>
      </c>
      <c r="E2585" s="98" t="s">
        <v>49</v>
      </c>
      <c r="F2585" s="98" t="s">
        <v>164</v>
      </c>
      <c r="G2585" s="98" t="s">
        <v>4120</v>
      </c>
      <c r="H2585" s="98" t="s">
        <v>1366</v>
      </c>
      <c r="I2585" s="98" t="s">
        <v>10553</v>
      </c>
      <c r="J2585" s="99">
        <v>44791</v>
      </c>
      <c r="K2585" s="107">
        <v>9299304</v>
      </c>
      <c r="L2585" s="98" t="s">
        <v>1508</v>
      </c>
      <c r="M2585" s="23">
        <v>1800</v>
      </c>
      <c r="N2585" s="23">
        <v>1</v>
      </c>
      <c r="O2585" s="107">
        <v>9299304</v>
      </c>
      <c r="P2585" s="23">
        <v>180</v>
      </c>
      <c r="Q2585" s="23">
        <v>2</v>
      </c>
      <c r="R2585" s="23">
        <v>2</v>
      </c>
      <c r="S2585" s="23">
        <v>0</v>
      </c>
      <c r="T2585" s="47">
        <v>2.7897940000000001</v>
      </c>
      <c r="U2585" s="98" t="s">
        <v>111</v>
      </c>
      <c r="V2585" s="98" t="s">
        <v>3139</v>
      </c>
      <c r="W2585" s="69">
        <f t="shared" si="80"/>
        <v>3.3280854157389764E-3</v>
      </c>
    </row>
    <row r="2586" spans="1:23">
      <c r="A2586">
        <f t="shared" si="81"/>
        <v>387</v>
      </c>
      <c r="B2586" s="99">
        <v>44408</v>
      </c>
      <c r="C2586" s="23">
        <v>183</v>
      </c>
      <c r="D2586" s="23">
        <v>5</v>
      </c>
      <c r="E2586" s="98" t="s">
        <v>49</v>
      </c>
      <c r="F2586" s="98" t="s">
        <v>164</v>
      </c>
      <c r="G2586" s="98" t="s">
        <v>4120</v>
      </c>
      <c r="H2586" s="98" t="s">
        <v>1366</v>
      </c>
      <c r="I2586" s="98" t="s">
        <v>10554</v>
      </c>
      <c r="J2586" s="99">
        <v>44795</v>
      </c>
      <c r="K2586" s="107">
        <v>18400000</v>
      </c>
      <c r="L2586" s="98" t="s">
        <v>1509</v>
      </c>
      <c r="M2586" s="23">
        <v>1800</v>
      </c>
      <c r="N2586" s="23">
        <v>1</v>
      </c>
      <c r="O2586" s="107">
        <v>18400000</v>
      </c>
      <c r="P2586" s="23">
        <v>180</v>
      </c>
      <c r="Q2586" s="23">
        <v>2</v>
      </c>
      <c r="R2586" s="23">
        <v>2</v>
      </c>
      <c r="S2586" s="23">
        <v>0</v>
      </c>
      <c r="T2586" s="47">
        <v>5.52</v>
      </c>
      <c r="U2586" s="98" t="s">
        <v>111</v>
      </c>
      <c r="V2586" s="98" t="s">
        <v>3139</v>
      </c>
      <c r="W2586" s="69">
        <f t="shared" si="80"/>
        <v>6.6538590496547072E-3</v>
      </c>
    </row>
    <row r="2587" spans="1:23">
      <c r="A2587">
        <f t="shared" si="81"/>
        <v>387</v>
      </c>
      <c r="B2587" s="99">
        <v>44408</v>
      </c>
      <c r="C2587" s="23">
        <v>184</v>
      </c>
      <c r="D2587" s="23">
        <v>5</v>
      </c>
      <c r="E2587" s="98" t="s">
        <v>49</v>
      </c>
      <c r="F2587" s="98" t="s">
        <v>164</v>
      </c>
      <c r="G2587" s="98" t="s">
        <v>4120</v>
      </c>
      <c r="H2587" s="98" t="s">
        <v>1366</v>
      </c>
      <c r="I2587" s="98" t="s">
        <v>10554</v>
      </c>
      <c r="J2587" s="99">
        <v>44795</v>
      </c>
      <c r="K2587" s="107">
        <v>22000000</v>
      </c>
      <c r="L2587" s="98" t="s">
        <v>1510</v>
      </c>
      <c r="M2587" s="23">
        <v>1800</v>
      </c>
      <c r="N2587" s="23">
        <v>1</v>
      </c>
      <c r="O2587" s="107">
        <v>22000000</v>
      </c>
      <c r="P2587" s="23">
        <v>180</v>
      </c>
      <c r="Q2587" s="23">
        <v>2</v>
      </c>
      <c r="R2587" s="23">
        <v>2</v>
      </c>
      <c r="S2587" s="23">
        <v>2.81</v>
      </c>
      <c r="T2587" s="47">
        <v>7.0220140000000004</v>
      </c>
      <c r="U2587" s="98" t="s">
        <v>111</v>
      </c>
      <c r="V2587" s="98" t="s">
        <v>3139</v>
      </c>
      <c r="W2587" s="69">
        <f t="shared" si="80"/>
        <v>8.4644006160692117E-3</v>
      </c>
    </row>
    <row r="2588" spans="1:23">
      <c r="A2588">
        <f t="shared" si="81"/>
        <v>387</v>
      </c>
      <c r="B2588" s="99">
        <v>44408</v>
      </c>
      <c r="C2588" s="23">
        <v>185</v>
      </c>
      <c r="D2588" s="23">
        <v>5</v>
      </c>
      <c r="E2588" s="98" t="s">
        <v>49</v>
      </c>
      <c r="F2588" s="98" t="s">
        <v>164</v>
      </c>
      <c r="G2588" s="98" t="s">
        <v>4120</v>
      </c>
      <c r="H2588" s="98" t="s">
        <v>1366</v>
      </c>
      <c r="I2588" s="98" t="s">
        <v>10554</v>
      </c>
      <c r="J2588" s="99">
        <v>44795</v>
      </c>
      <c r="K2588" s="107">
        <v>12000000</v>
      </c>
      <c r="L2588" s="98" t="s">
        <v>1511</v>
      </c>
      <c r="M2588" s="23">
        <v>1800</v>
      </c>
      <c r="N2588" s="23">
        <v>1</v>
      </c>
      <c r="O2588" s="107">
        <v>12000000</v>
      </c>
      <c r="P2588" s="23">
        <v>180</v>
      </c>
      <c r="Q2588" s="23">
        <v>2</v>
      </c>
      <c r="R2588" s="23">
        <v>2</v>
      </c>
      <c r="S2588" s="23">
        <v>0</v>
      </c>
      <c r="T2588" s="47">
        <v>3.6</v>
      </c>
      <c r="U2588" s="98" t="s">
        <v>111</v>
      </c>
      <c r="V2588" s="98" t="s">
        <v>3139</v>
      </c>
      <c r="W2588" s="69">
        <f t="shared" si="80"/>
        <v>4.3394732932530702E-3</v>
      </c>
    </row>
    <row r="2589" spans="1:23">
      <c r="A2589">
        <f t="shared" si="81"/>
        <v>390</v>
      </c>
      <c r="B2589" s="99">
        <v>44408</v>
      </c>
      <c r="C2589" s="23">
        <v>186</v>
      </c>
      <c r="D2589" s="23">
        <v>5</v>
      </c>
      <c r="E2589" s="98" t="s">
        <v>49</v>
      </c>
      <c r="F2589" s="98" t="s">
        <v>164</v>
      </c>
      <c r="G2589" s="98" t="s">
        <v>4120</v>
      </c>
      <c r="H2589" s="98" t="s">
        <v>1366</v>
      </c>
      <c r="I2589" s="98" t="s">
        <v>6316</v>
      </c>
      <c r="J2589" s="99">
        <v>44798</v>
      </c>
      <c r="K2589" s="107">
        <v>11000000</v>
      </c>
      <c r="L2589" s="98" t="s">
        <v>1512</v>
      </c>
      <c r="M2589" s="23">
        <v>1800</v>
      </c>
      <c r="N2589" s="23">
        <v>1</v>
      </c>
      <c r="O2589" s="107">
        <v>11000000</v>
      </c>
      <c r="P2589" s="23">
        <v>180</v>
      </c>
      <c r="Q2589" s="23">
        <v>2</v>
      </c>
      <c r="R2589" s="23">
        <v>2</v>
      </c>
      <c r="S2589" s="23">
        <v>0</v>
      </c>
      <c r="T2589" s="47">
        <v>2.97</v>
      </c>
      <c r="U2589" s="98" t="s">
        <v>111</v>
      </c>
      <c r="V2589" s="98" t="s">
        <v>3139</v>
      </c>
      <c r="W2589" s="69">
        <f t="shared" si="80"/>
        <v>3.6078179124138902E-3</v>
      </c>
    </row>
    <row r="2590" spans="1:23">
      <c r="A2590">
        <f t="shared" si="81"/>
        <v>30</v>
      </c>
      <c r="B2590" s="99">
        <v>44408</v>
      </c>
      <c r="C2590" s="23">
        <v>187</v>
      </c>
      <c r="D2590" s="23">
        <v>5</v>
      </c>
      <c r="E2590" s="98" t="s">
        <v>49</v>
      </c>
      <c r="F2590" s="98" t="s">
        <v>164</v>
      </c>
      <c r="G2590" s="98" t="s">
        <v>4120</v>
      </c>
      <c r="H2590" s="98" t="s">
        <v>1366</v>
      </c>
      <c r="I2590" s="98" t="s">
        <v>10555</v>
      </c>
      <c r="J2590" s="99">
        <v>44438</v>
      </c>
      <c r="K2590" s="107">
        <v>8000000</v>
      </c>
      <c r="L2590" s="98" t="s">
        <v>1513</v>
      </c>
      <c r="M2590" s="23">
        <v>1440</v>
      </c>
      <c r="N2590" s="23">
        <v>1</v>
      </c>
      <c r="O2590" s="107">
        <v>8000000</v>
      </c>
      <c r="P2590" s="23">
        <v>180</v>
      </c>
      <c r="Q2590" s="23">
        <v>2</v>
      </c>
      <c r="R2590" s="23">
        <v>2</v>
      </c>
      <c r="S2590" s="23">
        <v>0</v>
      </c>
      <c r="T2590" s="47">
        <v>1</v>
      </c>
      <c r="U2590" s="98" t="s">
        <v>111</v>
      </c>
      <c r="V2590" s="98" t="s">
        <v>3139</v>
      </c>
      <c r="W2590" s="69">
        <f t="shared" si="80"/>
        <v>9.3442577374097105E-5</v>
      </c>
    </row>
    <row r="2591" spans="1:23">
      <c r="A2591">
        <f t="shared" si="81"/>
        <v>395</v>
      </c>
      <c r="B2591" s="99">
        <v>44408</v>
      </c>
      <c r="C2591" s="23">
        <v>188</v>
      </c>
      <c r="D2591" s="23">
        <v>5</v>
      </c>
      <c r="E2591" s="98" t="s">
        <v>49</v>
      </c>
      <c r="F2591" s="98" t="s">
        <v>164</v>
      </c>
      <c r="G2591" s="98" t="s">
        <v>4120</v>
      </c>
      <c r="H2591" s="98" t="s">
        <v>1366</v>
      </c>
      <c r="I2591" s="98" t="s">
        <v>10555</v>
      </c>
      <c r="J2591" s="99">
        <v>44803</v>
      </c>
      <c r="K2591" s="107">
        <v>31500000</v>
      </c>
      <c r="L2591" s="98" t="s">
        <v>1514</v>
      </c>
      <c r="M2591" s="23">
        <v>1800</v>
      </c>
      <c r="N2591" s="23">
        <v>1</v>
      </c>
      <c r="O2591" s="107">
        <v>31500000</v>
      </c>
      <c r="P2591" s="23">
        <v>180</v>
      </c>
      <c r="Q2591" s="23">
        <v>2</v>
      </c>
      <c r="R2591" s="23">
        <v>2</v>
      </c>
      <c r="S2591" s="23">
        <v>2.77</v>
      </c>
      <c r="T2591" s="47">
        <v>9.5588409999999993</v>
      </c>
      <c r="U2591" s="98" t="s">
        <v>111</v>
      </c>
      <c r="V2591" s="98" t="s">
        <v>3139</v>
      </c>
      <c r="W2591" s="69">
        <f t="shared" si="80"/>
        <v>1.1760502740031025E-2</v>
      </c>
    </row>
    <row r="2592" spans="1:23">
      <c r="A2592">
        <f t="shared" si="81"/>
        <v>396</v>
      </c>
      <c r="B2592" s="99">
        <v>44408</v>
      </c>
      <c r="C2592" s="23">
        <v>189</v>
      </c>
      <c r="D2592" s="23">
        <v>5</v>
      </c>
      <c r="E2592" s="98" t="s">
        <v>49</v>
      </c>
      <c r="F2592" s="98" t="s">
        <v>164</v>
      </c>
      <c r="G2592" s="98" t="s">
        <v>4120</v>
      </c>
      <c r="H2592" s="98" t="s">
        <v>1366</v>
      </c>
      <c r="I2592" s="98" t="s">
        <v>6478</v>
      </c>
      <c r="J2592" s="99">
        <v>44804</v>
      </c>
      <c r="K2592" s="107">
        <v>11403041</v>
      </c>
      <c r="L2592" s="98" t="s">
        <v>1515</v>
      </c>
      <c r="M2592" s="23">
        <v>1800</v>
      </c>
      <c r="N2592" s="23">
        <v>1</v>
      </c>
      <c r="O2592" s="107">
        <v>11403041</v>
      </c>
      <c r="P2592" s="23">
        <v>180</v>
      </c>
      <c r="Q2592" s="23">
        <v>2</v>
      </c>
      <c r="R2592" s="23">
        <v>2</v>
      </c>
      <c r="S2592" s="23">
        <v>0</v>
      </c>
      <c r="T2592" s="47">
        <v>3.4209130000000001</v>
      </c>
      <c r="U2592" s="98" t="s">
        <v>111</v>
      </c>
      <c r="V2592" s="98" t="s">
        <v>3139</v>
      </c>
      <c r="W2592" s="69">
        <f t="shared" si="80"/>
        <v>4.2194978455417217E-3</v>
      </c>
    </row>
    <row r="2593" spans="1:23">
      <c r="A2593">
        <f t="shared" si="81"/>
        <v>396</v>
      </c>
      <c r="B2593" s="99">
        <v>44408</v>
      </c>
      <c r="C2593" s="23">
        <v>190</v>
      </c>
      <c r="D2593" s="23">
        <v>5</v>
      </c>
      <c r="E2593" s="98" t="s">
        <v>49</v>
      </c>
      <c r="F2593" s="98" t="s">
        <v>164</v>
      </c>
      <c r="G2593" s="98" t="s">
        <v>4120</v>
      </c>
      <c r="H2593" s="98" t="s">
        <v>1366</v>
      </c>
      <c r="I2593" s="98" t="s">
        <v>6478</v>
      </c>
      <c r="J2593" s="99">
        <v>44804</v>
      </c>
      <c r="K2593" s="107">
        <v>16000000</v>
      </c>
      <c r="L2593" s="98" t="s">
        <v>1516</v>
      </c>
      <c r="M2593" s="23">
        <v>1800</v>
      </c>
      <c r="N2593" s="23">
        <v>1</v>
      </c>
      <c r="O2593" s="107">
        <v>16000000</v>
      </c>
      <c r="P2593" s="23">
        <v>180</v>
      </c>
      <c r="Q2593" s="23">
        <v>2</v>
      </c>
      <c r="R2593" s="23">
        <v>2</v>
      </c>
      <c r="S2593" s="23">
        <v>0</v>
      </c>
      <c r="T2593" s="47">
        <v>4.8</v>
      </c>
      <c r="U2593" s="98" t="s">
        <v>111</v>
      </c>
      <c r="V2593" s="98" t="s">
        <v>3139</v>
      </c>
      <c r="W2593" s="69">
        <f t="shared" si="80"/>
        <v>5.9205217024227924E-3</v>
      </c>
    </row>
    <row r="2594" spans="1:23">
      <c r="A2594">
        <f t="shared" si="81"/>
        <v>396</v>
      </c>
      <c r="B2594" s="99">
        <v>44408</v>
      </c>
      <c r="C2594" s="23">
        <v>191</v>
      </c>
      <c r="D2594" s="23">
        <v>5</v>
      </c>
      <c r="E2594" s="98" t="s">
        <v>49</v>
      </c>
      <c r="F2594" s="98" t="s">
        <v>164</v>
      </c>
      <c r="G2594" s="98" t="s">
        <v>4120</v>
      </c>
      <c r="H2594" s="98" t="s">
        <v>1366</v>
      </c>
      <c r="I2594" s="98" t="s">
        <v>6478</v>
      </c>
      <c r="J2594" s="99">
        <v>44804</v>
      </c>
      <c r="K2594" s="107">
        <v>10600000</v>
      </c>
      <c r="L2594" s="98" t="s">
        <v>1517</v>
      </c>
      <c r="M2594" s="23">
        <v>1800</v>
      </c>
      <c r="N2594" s="23">
        <v>1</v>
      </c>
      <c r="O2594" s="107">
        <v>10600000</v>
      </c>
      <c r="P2594" s="23">
        <v>180</v>
      </c>
      <c r="Q2594" s="23">
        <v>2</v>
      </c>
      <c r="R2594" s="23">
        <v>2</v>
      </c>
      <c r="S2594" s="23">
        <v>0</v>
      </c>
      <c r="T2594" s="47">
        <v>3.18</v>
      </c>
      <c r="U2594" s="98" t="s">
        <v>111</v>
      </c>
      <c r="V2594" s="98" t="s">
        <v>3139</v>
      </c>
      <c r="W2594" s="69">
        <f t="shared" si="80"/>
        <v>3.9223456278551002E-3</v>
      </c>
    </row>
    <row r="2595" spans="1:23">
      <c r="A2595">
        <f t="shared" si="81"/>
        <v>403</v>
      </c>
      <c r="B2595" s="99">
        <v>44408</v>
      </c>
      <c r="C2595" s="23">
        <v>192</v>
      </c>
      <c r="D2595" s="23">
        <v>5</v>
      </c>
      <c r="E2595" s="98" t="s">
        <v>49</v>
      </c>
      <c r="F2595" s="98" t="s">
        <v>164</v>
      </c>
      <c r="G2595" s="98" t="s">
        <v>4120</v>
      </c>
      <c r="H2595" s="98" t="s">
        <v>1366</v>
      </c>
      <c r="I2595" s="98" t="s">
        <v>10556</v>
      </c>
      <c r="J2595" s="99">
        <v>44811</v>
      </c>
      <c r="K2595" s="107">
        <v>13000000</v>
      </c>
      <c r="L2595" s="98" t="s">
        <v>1518</v>
      </c>
      <c r="M2595" s="23">
        <v>1800</v>
      </c>
      <c r="N2595" s="23">
        <v>1</v>
      </c>
      <c r="O2595" s="107">
        <v>13000000</v>
      </c>
      <c r="P2595" s="23">
        <v>180</v>
      </c>
      <c r="Q2595" s="23">
        <v>2</v>
      </c>
      <c r="R2595" s="23">
        <v>2</v>
      </c>
      <c r="S2595" s="23">
        <v>0</v>
      </c>
      <c r="T2595" s="47">
        <v>4.875</v>
      </c>
      <c r="U2595" s="98" t="s">
        <v>111</v>
      </c>
      <c r="V2595" s="98" t="s">
        <v>3139</v>
      </c>
      <c r="W2595" s="69">
        <f t="shared" si="80"/>
        <v>6.1193207857861845E-3</v>
      </c>
    </row>
    <row r="2596" spans="1:23">
      <c r="A2596">
        <f t="shared" si="81"/>
        <v>404</v>
      </c>
      <c r="B2596" s="99">
        <v>44408</v>
      </c>
      <c r="C2596" s="23">
        <v>193</v>
      </c>
      <c r="D2596" s="23">
        <v>5</v>
      </c>
      <c r="E2596" s="98" t="s">
        <v>49</v>
      </c>
      <c r="F2596" s="98" t="s">
        <v>164</v>
      </c>
      <c r="G2596" s="98" t="s">
        <v>4120</v>
      </c>
      <c r="H2596" s="98" t="s">
        <v>1366</v>
      </c>
      <c r="I2596" s="98" t="s">
        <v>10557</v>
      </c>
      <c r="J2596" s="99">
        <v>44812</v>
      </c>
      <c r="K2596" s="107">
        <v>8000000</v>
      </c>
      <c r="L2596" s="98" t="s">
        <v>1519</v>
      </c>
      <c r="M2596" s="23">
        <v>1800</v>
      </c>
      <c r="N2596" s="23">
        <v>1</v>
      </c>
      <c r="O2596" s="107">
        <v>8000000</v>
      </c>
      <c r="P2596" s="23">
        <v>180</v>
      </c>
      <c r="Q2596" s="23">
        <v>2</v>
      </c>
      <c r="R2596" s="23">
        <v>2</v>
      </c>
      <c r="S2596" s="23">
        <v>0</v>
      </c>
      <c r="T2596" s="47">
        <v>2.4</v>
      </c>
      <c r="U2596" s="98" t="s">
        <v>111</v>
      </c>
      <c r="V2596" s="98" t="s">
        <v>3139</v>
      </c>
      <c r="W2596" s="69">
        <f t="shared" si="80"/>
        <v>3.0200641007308185E-3</v>
      </c>
    </row>
    <row r="2597" spans="1:23">
      <c r="A2597">
        <f t="shared" si="81"/>
        <v>407</v>
      </c>
      <c r="B2597" s="99">
        <v>44408</v>
      </c>
      <c r="C2597" s="23">
        <v>194</v>
      </c>
      <c r="D2597" s="23">
        <v>5</v>
      </c>
      <c r="E2597" s="98" t="s">
        <v>49</v>
      </c>
      <c r="F2597" s="98" t="s">
        <v>164</v>
      </c>
      <c r="G2597" s="98" t="s">
        <v>4120</v>
      </c>
      <c r="H2597" s="98" t="s">
        <v>1366</v>
      </c>
      <c r="I2597" s="98" t="s">
        <v>10203</v>
      </c>
      <c r="J2597" s="99">
        <v>44815</v>
      </c>
      <c r="K2597" s="107">
        <v>150000000</v>
      </c>
      <c r="L2597" s="98" t="s">
        <v>1520</v>
      </c>
      <c r="M2597" s="23">
        <v>1800</v>
      </c>
      <c r="N2597" s="23">
        <v>1</v>
      </c>
      <c r="O2597" s="107">
        <v>150000000</v>
      </c>
      <c r="P2597" s="23">
        <v>180</v>
      </c>
      <c r="Q2597" s="23">
        <v>2</v>
      </c>
      <c r="R2597" s="23">
        <v>2</v>
      </c>
      <c r="S2597" s="23">
        <v>2.89</v>
      </c>
      <c r="T2597" s="47">
        <v>45.498593</v>
      </c>
      <c r="U2597" s="98" t="s">
        <v>111</v>
      </c>
      <c r="V2597" s="98" t="s">
        <v>3139</v>
      </c>
      <c r="W2597" s="69">
        <f t="shared" si="80"/>
        <v>5.7678761976790886E-2</v>
      </c>
    </row>
    <row r="2598" spans="1:23">
      <c r="A2598">
        <f t="shared" si="81"/>
        <v>409</v>
      </c>
      <c r="B2598" s="99">
        <v>44408</v>
      </c>
      <c r="C2598" s="23">
        <v>195</v>
      </c>
      <c r="D2598" s="23">
        <v>5</v>
      </c>
      <c r="E2598" s="98" t="s">
        <v>49</v>
      </c>
      <c r="F2598" s="98" t="s">
        <v>164</v>
      </c>
      <c r="G2598" s="98" t="s">
        <v>4120</v>
      </c>
      <c r="H2598" s="98" t="s">
        <v>1366</v>
      </c>
      <c r="I2598" s="98" t="s">
        <v>9956</v>
      </c>
      <c r="J2598" s="99">
        <v>44817</v>
      </c>
      <c r="K2598" s="107">
        <v>11000000</v>
      </c>
      <c r="L2598" s="98" t="s">
        <v>1521</v>
      </c>
      <c r="M2598" s="23">
        <v>1800</v>
      </c>
      <c r="N2598" s="23">
        <v>1</v>
      </c>
      <c r="O2598" s="107">
        <v>11000000</v>
      </c>
      <c r="P2598" s="23">
        <v>180</v>
      </c>
      <c r="Q2598" s="23">
        <v>2</v>
      </c>
      <c r="R2598" s="23">
        <v>2</v>
      </c>
      <c r="S2598" s="23">
        <v>0</v>
      </c>
      <c r="T2598" s="47">
        <v>3.3</v>
      </c>
      <c r="U2598" s="98" t="s">
        <v>111</v>
      </c>
      <c r="V2598" s="98" t="s">
        <v>3139</v>
      </c>
      <c r="W2598" s="69">
        <f t="shared" si="80"/>
        <v>4.2039815560606288E-3</v>
      </c>
    </row>
    <row r="2599" spans="1:23">
      <c r="A2599">
        <f t="shared" si="81"/>
        <v>477</v>
      </c>
      <c r="B2599" s="99">
        <v>44408</v>
      </c>
      <c r="C2599" s="23">
        <v>196</v>
      </c>
      <c r="D2599" s="23">
        <v>5</v>
      </c>
      <c r="E2599" s="98" t="s">
        <v>49</v>
      </c>
      <c r="F2599" s="98" t="s">
        <v>164</v>
      </c>
      <c r="G2599" s="98" t="s">
        <v>4120</v>
      </c>
      <c r="H2599" s="98" t="s">
        <v>1366</v>
      </c>
      <c r="I2599" s="98" t="s">
        <v>10558</v>
      </c>
      <c r="J2599" s="99">
        <v>44885</v>
      </c>
      <c r="K2599" s="107">
        <v>12000000</v>
      </c>
      <c r="L2599" s="98" t="s">
        <v>1522</v>
      </c>
      <c r="M2599" s="23">
        <v>1800</v>
      </c>
      <c r="N2599" s="23">
        <v>1</v>
      </c>
      <c r="O2599" s="107">
        <v>12000000</v>
      </c>
      <c r="P2599" s="23">
        <v>360</v>
      </c>
      <c r="Q2599" s="23">
        <v>2</v>
      </c>
      <c r="R2599" s="23">
        <v>2</v>
      </c>
      <c r="S2599" s="23">
        <v>0</v>
      </c>
      <c r="T2599" s="47">
        <v>2.6955369999999998</v>
      </c>
      <c r="U2599" s="98" t="s">
        <v>111</v>
      </c>
      <c r="V2599" s="98" t="s">
        <v>3139</v>
      </c>
      <c r="W2599" s="69">
        <f t="shared" si="80"/>
        <v>4.0048590025271421E-3</v>
      </c>
    </row>
    <row r="2600" spans="1:23">
      <c r="A2600">
        <f t="shared" si="81"/>
        <v>415</v>
      </c>
      <c r="B2600" s="99">
        <v>44408</v>
      </c>
      <c r="C2600" s="23">
        <v>197</v>
      </c>
      <c r="D2600" s="23">
        <v>5</v>
      </c>
      <c r="E2600" s="98" t="s">
        <v>49</v>
      </c>
      <c r="F2600" s="98" t="s">
        <v>164</v>
      </c>
      <c r="G2600" s="98" t="s">
        <v>4120</v>
      </c>
      <c r="H2600" s="98" t="s">
        <v>1366</v>
      </c>
      <c r="I2600" s="98" t="s">
        <v>10559</v>
      </c>
      <c r="J2600" s="99">
        <v>44823</v>
      </c>
      <c r="K2600" s="107">
        <v>15000000</v>
      </c>
      <c r="L2600" s="98" t="s">
        <v>1523</v>
      </c>
      <c r="M2600" s="23">
        <v>1800</v>
      </c>
      <c r="N2600" s="23">
        <v>1</v>
      </c>
      <c r="O2600" s="107">
        <v>15000000</v>
      </c>
      <c r="P2600" s="23">
        <v>180</v>
      </c>
      <c r="Q2600" s="23">
        <v>2</v>
      </c>
      <c r="R2600" s="23">
        <v>2</v>
      </c>
      <c r="S2600" s="23">
        <v>0</v>
      </c>
      <c r="T2600" s="47">
        <v>4.5</v>
      </c>
      <c r="U2600" s="98" t="s">
        <v>111</v>
      </c>
      <c r="V2600" s="98" t="s">
        <v>3139</v>
      </c>
      <c r="W2600" s="69">
        <f t="shared" si="80"/>
        <v>5.8168004415375448E-3</v>
      </c>
    </row>
    <row r="2601" spans="1:23">
      <c r="A2601">
        <f t="shared" si="81"/>
        <v>415</v>
      </c>
      <c r="B2601" s="99">
        <v>44408</v>
      </c>
      <c r="C2601" s="23">
        <v>198</v>
      </c>
      <c r="D2601" s="23">
        <v>5</v>
      </c>
      <c r="E2601" s="98" t="s">
        <v>49</v>
      </c>
      <c r="F2601" s="98" t="s">
        <v>164</v>
      </c>
      <c r="G2601" s="98" t="s">
        <v>4120</v>
      </c>
      <c r="H2601" s="98" t="s">
        <v>1366</v>
      </c>
      <c r="I2601" s="98" t="s">
        <v>10559</v>
      </c>
      <c r="J2601" s="99">
        <v>44823</v>
      </c>
      <c r="K2601" s="107">
        <v>17500000</v>
      </c>
      <c r="L2601" s="98" t="s">
        <v>1524</v>
      </c>
      <c r="M2601" s="23">
        <v>1800</v>
      </c>
      <c r="N2601" s="23">
        <v>1</v>
      </c>
      <c r="O2601" s="107">
        <v>17500000</v>
      </c>
      <c r="P2601" s="23">
        <v>30</v>
      </c>
      <c r="Q2601" s="23">
        <v>2</v>
      </c>
      <c r="R2601" s="23">
        <v>2</v>
      </c>
      <c r="S2601" s="23">
        <v>0</v>
      </c>
      <c r="T2601" s="47">
        <v>4.0833180000000002</v>
      </c>
      <c r="U2601" s="98" t="s">
        <v>111</v>
      </c>
      <c r="V2601" s="98" t="s">
        <v>3139</v>
      </c>
      <c r="W2601" s="69">
        <f t="shared" si="80"/>
        <v>5.278187987852935E-3</v>
      </c>
    </row>
    <row r="2602" spans="1:23">
      <c r="A2602">
        <f t="shared" si="81"/>
        <v>51</v>
      </c>
      <c r="B2602" s="99">
        <v>44408</v>
      </c>
      <c r="C2602" s="23">
        <v>199</v>
      </c>
      <c r="D2602" s="23">
        <v>5</v>
      </c>
      <c r="E2602" s="98" t="s">
        <v>49</v>
      </c>
      <c r="F2602" s="98" t="s">
        <v>164</v>
      </c>
      <c r="G2602" s="98" t="s">
        <v>4120</v>
      </c>
      <c r="H2602" s="98" t="s">
        <v>1366</v>
      </c>
      <c r="I2602" s="98" t="s">
        <v>7030</v>
      </c>
      <c r="J2602" s="99">
        <v>44459</v>
      </c>
      <c r="K2602" s="107">
        <v>10000000</v>
      </c>
      <c r="L2602" s="98" t="s">
        <v>1525</v>
      </c>
      <c r="M2602" s="23">
        <v>1440</v>
      </c>
      <c r="N2602" s="23">
        <v>1</v>
      </c>
      <c r="O2602" s="107">
        <v>10000000</v>
      </c>
      <c r="P2602" s="23">
        <v>180</v>
      </c>
      <c r="Q2602" s="23">
        <v>2</v>
      </c>
      <c r="R2602" s="23">
        <v>2</v>
      </c>
      <c r="S2602" s="23">
        <v>0</v>
      </c>
      <c r="T2602" s="47">
        <v>1.25</v>
      </c>
      <c r="U2602" s="98" t="s">
        <v>111</v>
      </c>
      <c r="V2602" s="98" t="s">
        <v>3139</v>
      </c>
      <c r="W2602" s="69">
        <f t="shared" si="80"/>
        <v>1.9856547691995637E-4</v>
      </c>
    </row>
    <row r="2603" spans="1:23">
      <c r="A2603">
        <f t="shared" si="81"/>
        <v>417</v>
      </c>
      <c r="B2603" s="99">
        <v>44408</v>
      </c>
      <c r="C2603" s="23">
        <v>200</v>
      </c>
      <c r="D2603" s="23">
        <v>5</v>
      </c>
      <c r="E2603" s="98" t="s">
        <v>49</v>
      </c>
      <c r="F2603" s="98" t="s">
        <v>164</v>
      </c>
      <c r="G2603" s="98" t="s">
        <v>4120</v>
      </c>
      <c r="H2603" s="98" t="s">
        <v>1366</v>
      </c>
      <c r="I2603" s="98" t="s">
        <v>10560</v>
      </c>
      <c r="J2603" s="99">
        <v>44825</v>
      </c>
      <c r="K2603" s="107">
        <v>10000000</v>
      </c>
      <c r="L2603" s="98" t="s">
        <v>1526</v>
      </c>
      <c r="M2603" s="23">
        <v>1800</v>
      </c>
      <c r="N2603" s="23">
        <v>1</v>
      </c>
      <c r="O2603" s="107">
        <v>10000000</v>
      </c>
      <c r="P2603" s="23">
        <v>180</v>
      </c>
      <c r="Q2603" s="23">
        <v>2</v>
      </c>
      <c r="R2603" s="23">
        <v>2</v>
      </c>
      <c r="S2603" s="23">
        <v>0</v>
      </c>
      <c r="T2603" s="47">
        <v>3</v>
      </c>
      <c r="U2603" s="98" t="s">
        <v>111</v>
      </c>
      <c r="V2603" s="98" t="s">
        <v>3139</v>
      </c>
      <c r="W2603" s="69">
        <f t="shared" si="80"/>
        <v>3.8965554764998499E-3</v>
      </c>
    </row>
    <row r="2604" spans="1:23">
      <c r="A2604">
        <f t="shared" si="81"/>
        <v>418</v>
      </c>
      <c r="B2604" s="99">
        <v>44408</v>
      </c>
      <c r="C2604" s="23">
        <v>201</v>
      </c>
      <c r="D2604" s="23">
        <v>5</v>
      </c>
      <c r="E2604" s="98" t="s">
        <v>49</v>
      </c>
      <c r="F2604" s="98" t="s">
        <v>164</v>
      </c>
      <c r="G2604" s="98" t="s">
        <v>4120</v>
      </c>
      <c r="H2604" s="98" t="s">
        <v>1366</v>
      </c>
      <c r="I2604" s="98" t="s">
        <v>10561</v>
      </c>
      <c r="J2604" s="99">
        <v>44826</v>
      </c>
      <c r="K2604" s="107">
        <v>10000000</v>
      </c>
      <c r="L2604" s="98" t="s">
        <v>1527</v>
      </c>
      <c r="M2604" s="23">
        <v>1800</v>
      </c>
      <c r="N2604" s="23">
        <v>1</v>
      </c>
      <c r="O2604" s="107">
        <v>10000000</v>
      </c>
      <c r="P2604" s="23">
        <v>360</v>
      </c>
      <c r="Q2604" s="23">
        <v>2</v>
      </c>
      <c r="R2604" s="23">
        <v>2</v>
      </c>
      <c r="S2604" s="23">
        <v>0</v>
      </c>
      <c r="T2604" s="47">
        <v>4</v>
      </c>
      <c r="U2604" s="98" t="s">
        <v>111</v>
      </c>
      <c r="V2604" s="98" t="s">
        <v>3139</v>
      </c>
      <c r="W2604" s="69">
        <f t="shared" si="80"/>
        <v>5.2078663123163458E-3</v>
      </c>
    </row>
    <row r="2605" spans="1:23">
      <c r="A2605">
        <f t="shared" si="81"/>
        <v>418</v>
      </c>
      <c r="B2605" s="99">
        <v>44408</v>
      </c>
      <c r="C2605" s="23">
        <v>202</v>
      </c>
      <c r="D2605" s="23">
        <v>5</v>
      </c>
      <c r="E2605" s="98" t="s">
        <v>49</v>
      </c>
      <c r="F2605" s="98" t="s">
        <v>164</v>
      </c>
      <c r="G2605" s="98" t="s">
        <v>4120</v>
      </c>
      <c r="H2605" s="98" t="s">
        <v>1366</v>
      </c>
      <c r="I2605" s="98" t="s">
        <v>10561</v>
      </c>
      <c r="J2605" s="99">
        <v>44826</v>
      </c>
      <c r="K2605" s="107">
        <v>5000000</v>
      </c>
      <c r="L2605" s="98" t="s">
        <v>1528</v>
      </c>
      <c r="M2605" s="23">
        <v>1800</v>
      </c>
      <c r="N2605" s="23">
        <v>1</v>
      </c>
      <c r="O2605" s="107">
        <v>5000000</v>
      </c>
      <c r="P2605" s="23">
        <v>180</v>
      </c>
      <c r="Q2605" s="23">
        <v>2</v>
      </c>
      <c r="R2605" s="23">
        <v>2</v>
      </c>
      <c r="S2605" s="23">
        <v>0</v>
      </c>
      <c r="T2605" s="47">
        <v>1.5</v>
      </c>
      <c r="U2605" s="98" t="s">
        <v>111</v>
      </c>
      <c r="V2605" s="98" t="s">
        <v>3139</v>
      </c>
      <c r="W2605" s="69">
        <f t="shared" si="80"/>
        <v>1.9529498671186298E-3</v>
      </c>
    </row>
    <row r="2606" spans="1:23">
      <c r="A2606">
        <f t="shared" si="81"/>
        <v>421</v>
      </c>
      <c r="B2606" s="99">
        <v>44408</v>
      </c>
      <c r="C2606" s="23">
        <v>203</v>
      </c>
      <c r="D2606" s="23">
        <v>5</v>
      </c>
      <c r="E2606" s="98" t="s">
        <v>49</v>
      </c>
      <c r="F2606" s="98" t="s">
        <v>164</v>
      </c>
      <c r="G2606" s="98" t="s">
        <v>4120</v>
      </c>
      <c r="H2606" s="98" t="s">
        <v>1366</v>
      </c>
      <c r="I2606" s="98" t="s">
        <v>9957</v>
      </c>
      <c r="J2606" s="99">
        <v>44829</v>
      </c>
      <c r="K2606" s="107">
        <v>15000000</v>
      </c>
      <c r="L2606" s="98" t="s">
        <v>1529</v>
      </c>
      <c r="M2606" s="23">
        <v>1800</v>
      </c>
      <c r="N2606" s="23">
        <v>1</v>
      </c>
      <c r="O2606" s="107">
        <v>15000000</v>
      </c>
      <c r="P2606" s="23">
        <v>180</v>
      </c>
      <c r="Q2606" s="23">
        <v>2</v>
      </c>
      <c r="R2606" s="23">
        <v>2</v>
      </c>
      <c r="S2606" s="23">
        <v>0</v>
      </c>
      <c r="T2606" s="47">
        <v>4.5</v>
      </c>
      <c r="U2606" s="98" t="s">
        <v>111</v>
      </c>
      <c r="V2606" s="98" t="s">
        <v>3139</v>
      </c>
      <c r="W2606" s="69">
        <f t="shared" si="80"/>
        <v>5.9008987611742321E-3</v>
      </c>
    </row>
    <row r="2607" spans="1:23">
      <c r="A2607">
        <f t="shared" si="81"/>
        <v>421</v>
      </c>
      <c r="B2607" s="99">
        <v>44408</v>
      </c>
      <c r="C2607" s="23">
        <v>204</v>
      </c>
      <c r="D2607" s="23">
        <v>5</v>
      </c>
      <c r="E2607" s="98" t="s">
        <v>49</v>
      </c>
      <c r="F2607" s="98" t="s">
        <v>164</v>
      </c>
      <c r="G2607" s="98" t="s">
        <v>4120</v>
      </c>
      <c r="H2607" s="98" t="s">
        <v>1366</v>
      </c>
      <c r="I2607" s="98" t="s">
        <v>9957</v>
      </c>
      <c r="J2607" s="99">
        <v>44829</v>
      </c>
      <c r="K2607" s="107">
        <v>18000000</v>
      </c>
      <c r="L2607" s="98" t="s">
        <v>1530</v>
      </c>
      <c r="M2607" s="23">
        <v>1800</v>
      </c>
      <c r="N2607" s="23">
        <v>1</v>
      </c>
      <c r="O2607" s="107">
        <v>18000000</v>
      </c>
      <c r="P2607" s="23">
        <v>180</v>
      </c>
      <c r="Q2607" s="23">
        <v>2</v>
      </c>
      <c r="R2607" s="23">
        <v>2</v>
      </c>
      <c r="S2607" s="23">
        <v>0</v>
      </c>
      <c r="T2607" s="47">
        <v>5.4</v>
      </c>
      <c r="U2607" s="98" t="s">
        <v>111</v>
      </c>
      <c r="V2607" s="98" t="s">
        <v>3139</v>
      </c>
      <c r="W2607" s="69">
        <f t="shared" si="80"/>
        <v>7.0810785134090793E-3</v>
      </c>
    </row>
    <row r="2608" spans="1:23">
      <c r="A2608">
        <f t="shared" si="81"/>
        <v>421</v>
      </c>
      <c r="B2608" s="99">
        <v>44408</v>
      </c>
      <c r="C2608" s="23">
        <v>205</v>
      </c>
      <c r="D2608" s="23">
        <v>5</v>
      </c>
      <c r="E2608" s="98" t="s">
        <v>49</v>
      </c>
      <c r="F2608" s="98" t="s">
        <v>164</v>
      </c>
      <c r="G2608" s="98" t="s">
        <v>4120</v>
      </c>
      <c r="H2608" s="98" t="s">
        <v>1366</v>
      </c>
      <c r="I2608" s="98" t="s">
        <v>9957</v>
      </c>
      <c r="J2608" s="99">
        <v>44829</v>
      </c>
      <c r="K2608" s="107">
        <v>15200000</v>
      </c>
      <c r="L2608" s="98" t="s">
        <v>1531</v>
      </c>
      <c r="M2608" s="23">
        <v>1800</v>
      </c>
      <c r="N2608" s="23">
        <v>1</v>
      </c>
      <c r="O2608" s="107">
        <v>15200000</v>
      </c>
      <c r="P2608" s="23">
        <v>360</v>
      </c>
      <c r="Q2608" s="23">
        <v>2</v>
      </c>
      <c r="R2608" s="23">
        <v>2</v>
      </c>
      <c r="S2608" s="23">
        <v>0</v>
      </c>
      <c r="T2608" s="47">
        <v>6.08</v>
      </c>
      <c r="U2608" s="98" t="s">
        <v>111</v>
      </c>
      <c r="V2608" s="98" t="s">
        <v>3139</v>
      </c>
      <c r="W2608" s="69">
        <f t="shared" si="80"/>
        <v>7.9727698817642981E-3</v>
      </c>
    </row>
    <row r="2609" spans="1:23">
      <c r="A2609">
        <f t="shared" si="81"/>
        <v>57</v>
      </c>
      <c r="B2609" s="99">
        <v>44408</v>
      </c>
      <c r="C2609" s="23">
        <v>206</v>
      </c>
      <c r="D2609" s="23">
        <v>5</v>
      </c>
      <c r="E2609" s="98" t="s">
        <v>49</v>
      </c>
      <c r="F2609" s="98" t="s">
        <v>164</v>
      </c>
      <c r="G2609" s="98" t="s">
        <v>4120</v>
      </c>
      <c r="H2609" s="98" t="s">
        <v>1366</v>
      </c>
      <c r="I2609" s="98" t="s">
        <v>10562</v>
      </c>
      <c r="J2609" s="99">
        <v>44465</v>
      </c>
      <c r="K2609" s="107">
        <v>4762961</v>
      </c>
      <c r="L2609" s="98" t="s">
        <v>1532</v>
      </c>
      <c r="M2609" s="23">
        <v>1440</v>
      </c>
      <c r="N2609" s="23">
        <v>1</v>
      </c>
      <c r="O2609" s="107">
        <v>4762961</v>
      </c>
      <c r="P2609" s="23">
        <v>180</v>
      </c>
      <c r="Q2609" s="23">
        <v>2</v>
      </c>
      <c r="R2609" s="23">
        <v>2</v>
      </c>
      <c r="S2609" s="23">
        <v>0</v>
      </c>
      <c r="T2609" s="47">
        <v>0.59537099999999998</v>
      </c>
      <c r="U2609" s="98" t="s">
        <v>111</v>
      </c>
      <c r="V2609" s="98" t="s">
        <v>3139</v>
      </c>
      <c r="W2609" s="69">
        <f t="shared" si="80"/>
        <v>1.0570270139420778E-4</v>
      </c>
    </row>
    <row r="2610" spans="1:23">
      <c r="A2610">
        <f t="shared" si="81"/>
        <v>428</v>
      </c>
      <c r="B2610" s="99">
        <v>44408</v>
      </c>
      <c r="C2610" s="23">
        <v>207</v>
      </c>
      <c r="D2610" s="23">
        <v>5</v>
      </c>
      <c r="E2610" s="98" t="s">
        <v>49</v>
      </c>
      <c r="F2610" s="98" t="s">
        <v>164</v>
      </c>
      <c r="G2610" s="98" t="s">
        <v>4120</v>
      </c>
      <c r="H2610" s="98" t="s">
        <v>1366</v>
      </c>
      <c r="I2610" s="98" t="s">
        <v>10563</v>
      </c>
      <c r="J2610" s="99">
        <v>44836</v>
      </c>
      <c r="K2610" s="107">
        <v>5000000</v>
      </c>
      <c r="L2610" s="98" t="s">
        <v>1533</v>
      </c>
      <c r="M2610" s="23">
        <v>1800</v>
      </c>
      <c r="N2610" s="23">
        <v>1</v>
      </c>
      <c r="O2610" s="107">
        <v>5000000</v>
      </c>
      <c r="P2610" s="23">
        <v>180</v>
      </c>
      <c r="Q2610" s="23">
        <v>2</v>
      </c>
      <c r="R2610" s="23">
        <v>2</v>
      </c>
      <c r="S2610" s="23">
        <v>0</v>
      </c>
      <c r="T2610" s="47">
        <v>1.5</v>
      </c>
      <c r="U2610" s="98" t="s">
        <v>111</v>
      </c>
      <c r="V2610" s="98" t="s">
        <v>3139</v>
      </c>
      <c r="W2610" s="69">
        <f t="shared" si="80"/>
        <v>1.9996711558056784E-3</v>
      </c>
    </row>
    <row r="2611" spans="1:23">
      <c r="A2611">
        <f t="shared" si="81"/>
        <v>428</v>
      </c>
      <c r="B2611" s="99">
        <v>44408</v>
      </c>
      <c r="C2611" s="23">
        <v>208</v>
      </c>
      <c r="D2611" s="23">
        <v>5</v>
      </c>
      <c r="E2611" s="98" t="s">
        <v>49</v>
      </c>
      <c r="F2611" s="98" t="s">
        <v>164</v>
      </c>
      <c r="G2611" s="98" t="s">
        <v>4120</v>
      </c>
      <c r="H2611" s="98" t="s">
        <v>1366</v>
      </c>
      <c r="I2611" s="98" t="s">
        <v>10563</v>
      </c>
      <c r="J2611" s="99">
        <v>44836</v>
      </c>
      <c r="K2611" s="107">
        <v>12000000</v>
      </c>
      <c r="L2611" s="98" t="s">
        <v>1534</v>
      </c>
      <c r="M2611" s="23">
        <v>1800</v>
      </c>
      <c r="N2611" s="23">
        <v>1</v>
      </c>
      <c r="O2611" s="107">
        <v>12000000</v>
      </c>
      <c r="P2611" s="23">
        <v>30</v>
      </c>
      <c r="Q2611" s="23">
        <v>2</v>
      </c>
      <c r="R2611" s="23">
        <v>2</v>
      </c>
      <c r="S2611" s="23">
        <v>0</v>
      </c>
      <c r="T2611" s="47">
        <v>3</v>
      </c>
      <c r="U2611" s="98" t="s">
        <v>111</v>
      </c>
      <c r="V2611" s="98" t="s">
        <v>3139</v>
      </c>
      <c r="W2611" s="69">
        <f t="shared" si="80"/>
        <v>3.9993423116113569E-3</v>
      </c>
    </row>
    <row r="2612" spans="1:23">
      <c r="A2612">
        <f t="shared" si="81"/>
        <v>429</v>
      </c>
      <c r="B2612" s="99">
        <v>44408</v>
      </c>
      <c r="C2612" s="23">
        <v>209</v>
      </c>
      <c r="D2612" s="23">
        <v>5</v>
      </c>
      <c r="E2612" s="98" t="s">
        <v>49</v>
      </c>
      <c r="F2612" s="98" t="s">
        <v>164</v>
      </c>
      <c r="G2612" s="98" t="s">
        <v>4120</v>
      </c>
      <c r="H2612" s="98" t="s">
        <v>1366</v>
      </c>
      <c r="I2612" s="98" t="s">
        <v>10564</v>
      </c>
      <c r="J2612" s="99">
        <v>44837</v>
      </c>
      <c r="K2612" s="107">
        <v>50000000</v>
      </c>
      <c r="L2612" s="98" t="s">
        <v>1535</v>
      </c>
      <c r="M2612" s="23">
        <v>1800</v>
      </c>
      <c r="N2612" s="23">
        <v>1</v>
      </c>
      <c r="O2612" s="107">
        <v>50000000</v>
      </c>
      <c r="P2612" s="23">
        <v>180</v>
      </c>
      <c r="Q2612" s="23">
        <v>2</v>
      </c>
      <c r="R2612" s="23">
        <v>2</v>
      </c>
      <c r="S2612" s="23">
        <v>2.74</v>
      </c>
      <c r="T2612" s="47">
        <v>15.133872</v>
      </c>
      <c r="U2612" s="98" t="s">
        <v>111</v>
      </c>
      <c r="V2612" s="98" t="s">
        <v>3139</v>
      </c>
      <c r="W2612" s="69">
        <f t="shared" si="80"/>
        <v>2.022231647621445E-2</v>
      </c>
    </row>
    <row r="2613" spans="1:23">
      <c r="A2613">
        <f t="shared" si="81"/>
        <v>431</v>
      </c>
      <c r="B2613" s="99">
        <v>44408</v>
      </c>
      <c r="C2613" s="23">
        <v>210</v>
      </c>
      <c r="D2613" s="23">
        <v>5</v>
      </c>
      <c r="E2613" s="98" t="s">
        <v>49</v>
      </c>
      <c r="F2613" s="98" t="s">
        <v>164</v>
      </c>
      <c r="G2613" s="98" t="s">
        <v>4120</v>
      </c>
      <c r="H2613" s="98" t="s">
        <v>1366</v>
      </c>
      <c r="I2613" s="98" t="s">
        <v>10565</v>
      </c>
      <c r="J2613" s="99">
        <v>44839</v>
      </c>
      <c r="K2613" s="107">
        <v>22000000</v>
      </c>
      <c r="L2613" s="98" t="s">
        <v>1536</v>
      </c>
      <c r="M2613" s="23">
        <v>1800</v>
      </c>
      <c r="N2613" s="23">
        <v>1</v>
      </c>
      <c r="O2613" s="107">
        <v>22000000</v>
      </c>
      <c r="P2613" s="23">
        <v>180</v>
      </c>
      <c r="Q2613" s="23">
        <v>2</v>
      </c>
      <c r="R2613" s="23">
        <v>2</v>
      </c>
      <c r="S2613" s="23">
        <v>0</v>
      </c>
      <c r="T2613" s="47">
        <v>6.6</v>
      </c>
      <c r="U2613" s="98" t="s">
        <v>111</v>
      </c>
      <c r="V2613" s="98" t="s">
        <v>3139</v>
      </c>
      <c r="W2613" s="69">
        <f t="shared" si="80"/>
        <v>8.8602251866118885E-3</v>
      </c>
    </row>
    <row r="2614" spans="1:23">
      <c r="A2614">
        <f t="shared" si="81"/>
        <v>432</v>
      </c>
      <c r="B2614" s="99">
        <v>44408</v>
      </c>
      <c r="C2614" s="23">
        <v>211</v>
      </c>
      <c r="D2614" s="23">
        <v>5</v>
      </c>
      <c r="E2614" s="98" t="s">
        <v>49</v>
      </c>
      <c r="F2614" s="98" t="s">
        <v>164</v>
      </c>
      <c r="G2614" s="98" t="s">
        <v>4120</v>
      </c>
      <c r="H2614" s="98" t="s">
        <v>1366</v>
      </c>
      <c r="I2614" s="98" t="s">
        <v>10566</v>
      </c>
      <c r="J2614" s="99">
        <v>44840</v>
      </c>
      <c r="K2614" s="107">
        <v>10500000</v>
      </c>
      <c r="L2614" s="98" t="s">
        <v>1537</v>
      </c>
      <c r="M2614" s="23">
        <v>1800</v>
      </c>
      <c r="N2614" s="23">
        <v>1</v>
      </c>
      <c r="O2614" s="107">
        <v>10500000</v>
      </c>
      <c r="P2614" s="23">
        <v>180</v>
      </c>
      <c r="Q2614" s="23">
        <v>2</v>
      </c>
      <c r="R2614" s="23">
        <v>2</v>
      </c>
      <c r="S2614" s="23">
        <v>0</v>
      </c>
      <c r="T2614" s="47">
        <v>3.15</v>
      </c>
      <c r="U2614" s="98" t="s">
        <v>111</v>
      </c>
      <c r="V2614" s="98" t="s">
        <v>3139</v>
      </c>
      <c r="W2614" s="69">
        <f t="shared" si="80"/>
        <v>4.238555309689045E-3</v>
      </c>
    </row>
    <row r="2615" spans="1:23">
      <c r="A2615">
        <f t="shared" si="81"/>
        <v>801</v>
      </c>
      <c r="B2615" s="99">
        <v>44408</v>
      </c>
      <c r="C2615" s="23">
        <v>212</v>
      </c>
      <c r="D2615" s="23">
        <v>5</v>
      </c>
      <c r="E2615" s="98" t="s">
        <v>49</v>
      </c>
      <c r="F2615" s="98" t="s">
        <v>164</v>
      </c>
      <c r="G2615" s="98" t="s">
        <v>4120</v>
      </c>
      <c r="H2615" s="98" t="s">
        <v>1366</v>
      </c>
      <c r="I2615" s="98" t="s">
        <v>10567</v>
      </c>
      <c r="J2615" s="99">
        <v>45209</v>
      </c>
      <c r="K2615" s="107">
        <v>43000000</v>
      </c>
      <c r="L2615" s="98" t="s">
        <v>1538</v>
      </c>
      <c r="M2615" s="23">
        <v>2160</v>
      </c>
      <c r="N2615" s="23">
        <v>1</v>
      </c>
      <c r="O2615" s="107">
        <v>43000000</v>
      </c>
      <c r="P2615" s="23">
        <v>180</v>
      </c>
      <c r="Q2615" s="23">
        <v>2</v>
      </c>
      <c r="R2615" s="23">
        <v>2</v>
      </c>
      <c r="S2615" s="23">
        <v>0</v>
      </c>
      <c r="T2615" s="47">
        <v>17.916668999999999</v>
      </c>
      <c r="U2615" s="98" t="s">
        <v>111</v>
      </c>
      <c r="V2615" s="98" t="s">
        <v>3139</v>
      </c>
      <c r="W2615" s="69">
        <f t="shared" si="80"/>
        <v>4.4700598772806271E-2</v>
      </c>
    </row>
    <row r="2616" spans="1:23">
      <c r="A2616">
        <f t="shared" si="81"/>
        <v>438</v>
      </c>
      <c r="B2616" s="99">
        <v>44408</v>
      </c>
      <c r="C2616" s="23">
        <v>213</v>
      </c>
      <c r="D2616" s="23">
        <v>5</v>
      </c>
      <c r="E2616" s="98" t="s">
        <v>49</v>
      </c>
      <c r="F2616" s="98" t="s">
        <v>164</v>
      </c>
      <c r="G2616" s="98" t="s">
        <v>4120</v>
      </c>
      <c r="H2616" s="98" t="s">
        <v>1366</v>
      </c>
      <c r="I2616" s="98" t="s">
        <v>10365</v>
      </c>
      <c r="J2616" s="99">
        <v>44846</v>
      </c>
      <c r="K2616" s="107">
        <v>10100000</v>
      </c>
      <c r="L2616" s="98" t="s">
        <v>1539</v>
      </c>
      <c r="M2616" s="23">
        <v>1800</v>
      </c>
      <c r="N2616" s="23">
        <v>1</v>
      </c>
      <c r="O2616" s="107">
        <v>10100000</v>
      </c>
      <c r="P2616" s="23">
        <v>180</v>
      </c>
      <c r="Q2616" s="23">
        <v>2</v>
      </c>
      <c r="R2616" s="23">
        <v>2</v>
      </c>
      <c r="S2616" s="23">
        <v>0</v>
      </c>
      <c r="T2616" s="47">
        <v>3.03</v>
      </c>
      <c r="U2616" s="98" t="s">
        <v>111</v>
      </c>
      <c r="V2616" s="98" t="s">
        <v>3139</v>
      </c>
      <c r="W2616" s="69">
        <f t="shared" si="80"/>
        <v>4.1337127378753081E-3</v>
      </c>
    </row>
    <row r="2617" spans="1:23">
      <c r="A2617">
        <f t="shared" si="81"/>
        <v>439</v>
      </c>
      <c r="B2617" s="99">
        <v>44408</v>
      </c>
      <c r="C2617" s="23">
        <v>214</v>
      </c>
      <c r="D2617" s="23">
        <v>5</v>
      </c>
      <c r="E2617" s="98" t="s">
        <v>49</v>
      </c>
      <c r="F2617" s="98" t="s">
        <v>164</v>
      </c>
      <c r="G2617" s="98" t="s">
        <v>4120</v>
      </c>
      <c r="H2617" s="98" t="s">
        <v>1366</v>
      </c>
      <c r="I2617" s="98" t="s">
        <v>10568</v>
      </c>
      <c r="J2617" s="99">
        <v>44847</v>
      </c>
      <c r="K2617" s="107">
        <v>10000000</v>
      </c>
      <c r="L2617" s="98" t="s">
        <v>1540</v>
      </c>
      <c r="M2617" s="23">
        <v>1800</v>
      </c>
      <c r="N2617" s="23">
        <v>1</v>
      </c>
      <c r="O2617" s="107">
        <v>10000000</v>
      </c>
      <c r="P2617" s="23">
        <v>360</v>
      </c>
      <c r="Q2617" s="23">
        <v>2</v>
      </c>
      <c r="R2617" s="23">
        <v>2</v>
      </c>
      <c r="S2617" s="23">
        <v>3.09</v>
      </c>
      <c r="T2617" s="47">
        <v>4.0984439999999998</v>
      </c>
      <c r="U2617" s="98" t="s">
        <v>111</v>
      </c>
      <c r="V2617" s="98" t="s">
        <v>3139</v>
      </c>
      <c r="W2617" s="69">
        <f t="shared" si="80"/>
        <v>5.6041155295371457E-3</v>
      </c>
    </row>
    <row r="2618" spans="1:23">
      <c r="A2618">
        <f t="shared" si="81"/>
        <v>444</v>
      </c>
      <c r="B2618" s="99">
        <v>44408</v>
      </c>
      <c r="C2618" s="23">
        <v>215</v>
      </c>
      <c r="D2618" s="23">
        <v>5</v>
      </c>
      <c r="E2618" s="98" t="s">
        <v>49</v>
      </c>
      <c r="F2618" s="98" t="s">
        <v>164</v>
      </c>
      <c r="G2618" s="98" t="s">
        <v>4120</v>
      </c>
      <c r="H2618" s="98" t="s">
        <v>1366</v>
      </c>
      <c r="I2618" s="98" t="s">
        <v>10366</v>
      </c>
      <c r="J2618" s="99">
        <v>44852</v>
      </c>
      <c r="K2618" s="107">
        <v>12000000</v>
      </c>
      <c r="L2618" s="98" t="s">
        <v>1541</v>
      </c>
      <c r="M2618" s="23">
        <v>1800</v>
      </c>
      <c r="N2618" s="23">
        <v>1</v>
      </c>
      <c r="O2618" s="107">
        <v>12000000</v>
      </c>
      <c r="P2618" s="23">
        <v>180</v>
      </c>
      <c r="Q2618" s="23">
        <v>2</v>
      </c>
      <c r="R2618" s="23">
        <v>2</v>
      </c>
      <c r="S2618" s="23">
        <v>0</v>
      </c>
      <c r="T2618" s="47">
        <v>3.6</v>
      </c>
      <c r="U2618" s="98" t="s">
        <v>111</v>
      </c>
      <c r="V2618" s="98" t="s">
        <v>3139</v>
      </c>
      <c r="W2618" s="69">
        <f t="shared" si="80"/>
        <v>4.9786205224918939E-3</v>
      </c>
    </row>
    <row r="2619" spans="1:23">
      <c r="A2619">
        <f t="shared" si="81"/>
        <v>445</v>
      </c>
      <c r="B2619" s="99">
        <v>44408</v>
      </c>
      <c r="C2619" s="23">
        <v>216</v>
      </c>
      <c r="D2619" s="23">
        <v>5</v>
      </c>
      <c r="E2619" s="98" t="s">
        <v>49</v>
      </c>
      <c r="F2619" s="98" t="s">
        <v>164</v>
      </c>
      <c r="G2619" s="98" t="s">
        <v>4120</v>
      </c>
      <c r="H2619" s="98" t="s">
        <v>1366</v>
      </c>
      <c r="I2619" s="98" t="s">
        <v>10569</v>
      </c>
      <c r="J2619" s="99">
        <v>44853</v>
      </c>
      <c r="K2619" s="107">
        <v>20000000</v>
      </c>
      <c r="L2619" s="98" t="s">
        <v>1542</v>
      </c>
      <c r="M2619" s="23">
        <v>1800</v>
      </c>
      <c r="N2619" s="23">
        <v>1</v>
      </c>
      <c r="O2619" s="107">
        <v>20000000</v>
      </c>
      <c r="P2619" s="23">
        <v>180</v>
      </c>
      <c r="Q2619" s="23">
        <v>2</v>
      </c>
      <c r="R2619" s="23">
        <v>2</v>
      </c>
      <c r="S2619" s="23">
        <v>0</v>
      </c>
      <c r="T2619" s="47">
        <v>7.5</v>
      </c>
      <c r="U2619" s="98" t="s">
        <v>111</v>
      </c>
      <c r="V2619" s="98" t="s">
        <v>3139</v>
      </c>
      <c r="W2619" s="69">
        <f t="shared" si="80"/>
        <v>1.0395486732868305E-2</v>
      </c>
    </row>
    <row r="2620" spans="1:23">
      <c r="A2620">
        <f t="shared" si="81"/>
        <v>445</v>
      </c>
      <c r="B2620" s="99">
        <v>44408</v>
      </c>
      <c r="C2620" s="23">
        <v>217</v>
      </c>
      <c r="D2620" s="23">
        <v>5</v>
      </c>
      <c r="E2620" s="98" t="s">
        <v>49</v>
      </c>
      <c r="F2620" s="98" t="s">
        <v>164</v>
      </c>
      <c r="G2620" s="98" t="s">
        <v>4120</v>
      </c>
      <c r="H2620" s="98" t="s">
        <v>1366</v>
      </c>
      <c r="I2620" s="98" t="s">
        <v>10569</v>
      </c>
      <c r="J2620" s="99">
        <v>44853</v>
      </c>
      <c r="K2620" s="107">
        <v>11070300</v>
      </c>
      <c r="L2620" s="98" t="s">
        <v>1543</v>
      </c>
      <c r="M2620" s="23">
        <v>1800</v>
      </c>
      <c r="N2620" s="23">
        <v>1</v>
      </c>
      <c r="O2620" s="107">
        <v>11070300</v>
      </c>
      <c r="P2620" s="23">
        <v>180</v>
      </c>
      <c r="Q2620" s="23">
        <v>2</v>
      </c>
      <c r="R2620" s="23">
        <v>2</v>
      </c>
      <c r="S2620" s="23">
        <v>2.76</v>
      </c>
      <c r="T2620" s="47">
        <v>3.3497129999999999</v>
      </c>
      <c r="U2620" s="98" t="s">
        <v>111</v>
      </c>
      <c r="V2620" s="98" t="s">
        <v>3139</v>
      </c>
      <c r="W2620" s="69">
        <f t="shared" si="80"/>
        <v>4.6429196067221982E-3</v>
      </c>
    </row>
    <row r="2621" spans="1:23">
      <c r="A2621">
        <f t="shared" si="81"/>
        <v>449</v>
      </c>
      <c r="B2621" s="99">
        <v>44408</v>
      </c>
      <c r="C2621" s="23">
        <v>218</v>
      </c>
      <c r="D2621" s="23">
        <v>5</v>
      </c>
      <c r="E2621" s="98" t="s">
        <v>49</v>
      </c>
      <c r="F2621" s="98" t="s">
        <v>164</v>
      </c>
      <c r="G2621" s="98" t="s">
        <v>4120</v>
      </c>
      <c r="H2621" s="98" t="s">
        <v>1366</v>
      </c>
      <c r="I2621" s="98" t="s">
        <v>10570</v>
      </c>
      <c r="J2621" s="99">
        <v>44857</v>
      </c>
      <c r="K2621" s="107">
        <v>15000000</v>
      </c>
      <c r="L2621" s="98" t="s">
        <v>1544</v>
      </c>
      <c r="M2621" s="23">
        <v>1800</v>
      </c>
      <c r="N2621" s="23">
        <v>1</v>
      </c>
      <c r="O2621" s="107">
        <v>15000000</v>
      </c>
      <c r="P2621" s="23">
        <v>180</v>
      </c>
      <c r="Q2621" s="23">
        <v>2</v>
      </c>
      <c r="R2621" s="23">
        <v>2</v>
      </c>
      <c r="S2621" s="23">
        <v>0</v>
      </c>
      <c r="T2621" s="47">
        <v>4.5</v>
      </c>
      <c r="U2621" s="98" t="s">
        <v>111</v>
      </c>
      <c r="V2621" s="98" t="s">
        <v>3139</v>
      </c>
      <c r="W2621" s="69">
        <f t="shared" si="80"/>
        <v>6.2933575861454406E-3</v>
      </c>
    </row>
    <row r="2622" spans="1:23">
      <c r="A2622">
        <f t="shared" si="81"/>
        <v>449</v>
      </c>
      <c r="B2622" s="99">
        <v>44408</v>
      </c>
      <c r="C2622" s="23">
        <v>219</v>
      </c>
      <c r="D2622" s="23">
        <v>5</v>
      </c>
      <c r="E2622" s="98" t="s">
        <v>49</v>
      </c>
      <c r="F2622" s="98" t="s">
        <v>164</v>
      </c>
      <c r="G2622" s="98" t="s">
        <v>4120</v>
      </c>
      <c r="H2622" s="98" t="s">
        <v>1366</v>
      </c>
      <c r="I2622" s="98" t="s">
        <v>10570</v>
      </c>
      <c r="J2622" s="99">
        <v>44857</v>
      </c>
      <c r="K2622" s="107">
        <v>15000000</v>
      </c>
      <c r="L2622" s="98" t="s">
        <v>1545</v>
      </c>
      <c r="M2622" s="23">
        <v>1800</v>
      </c>
      <c r="N2622" s="23">
        <v>1</v>
      </c>
      <c r="O2622" s="107">
        <v>15000000</v>
      </c>
      <c r="P2622" s="23">
        <v>180</v>
      </c>
      <c r="Q2622" s="23">
        <v>2</v>
      </c>
      <c r="R2622" s="23">
        <v>2</v>
      </c>
      <c r="S2622" s="23">
        <v>0</v>
      </c>
      <c r="T2622" s="47">
        <v>4.5</v>
      </c>
      <c r="U2622" s="98" t="s">
        <v>111</v>
      </c>
      <c r="V2622" s="98" t="s">
        <v>3139</v>
      </c>
      <c r="W2622" s="69">
        <f t="shared" si="80"/>
        <v>6.2933575861454406E-3</v>
      </c>
    </row>
    <row r="2623" spans="1:23">
      <c r="A2623">
        <f t="shared" si="81"/>
        <v>451</v>
      </c>
      <c r="B2623" s="99">
        <v>44408</v>
      </c>
      <c r="C2623" s="23">
        <v>220</v>
      </c>
      <c r="D2623" s="23">
        <v>5</v>
      </c>
      <c r="E2623" s="98" t="s">
        <v>49</v>
      </c>
      <c r="F2623" s="98" t="s">
        <v>164</v>
      </c>
      <c r="G2623" s="98" t="s">
        <v>4120</v>
      </c>
      <c r="H2623" s="98" t="s">
        <v>1366</v>
      </c>
      <c r="I2623" s="98" t="s">
        <v>10571</v>
      </c>
      <c r="J2623" s="99">
        <v>44859</v>
      </c>
      <c r="K2623" s="107">
        <v>11000000</v>
      </c>
      <c r="L2623" s="98" t="s">
        <v>1546</v>
      </c>
      <c r="M2623" s="23">
        <v>1800</v>
      </c>
      <c r="N2623" s="23">
        <v>1</v>
      </c>
      <c r="O2623" s="107">
        <v>11000000</v>
      </c>
      <c r="P2623" s="23">
        <v>180</v>
      </c>
      <c r="Q2623" s="23">
        <v>2</v>
      </c>
      <c r="R2623" s="23">
        <v>2</v>
      </c>
      <c r="S2623" s="23">
        <v>0</v>
      </c>
      <c r="T2623" s="47">
        <v>4.125</v>
      </c>
      <c r="U2623" s="98" t="s">
        <v>111</v>
      </c>
      <c r="V2623" s="98" t="s">
        <v>3139</v>
      </c>
      <c r="W2623" s="69">
        <f t="shared" si="80"/>
        <v>5.7946078294111979E-3</v>
      </c>
    </row>
    <row r="2624" spans="1:23">
      <c r="A2624">
        <f t="shared" si="81"/>
        <v>451</v>
      </c>
      <c r="B2624" s="99">
        <v>44408</v>
      </c>
      <c r="C2624" s="23">
        <v>221</v>
      </c>
      <c r="D2624" s="23">
        <v>5</v>
      </c>
      <c r="E2624" s="98" t="s">
        <v>49</v>
      </c>
      <c r="F2624" s="98" t="s">
        <v>164</v>
      </c>
      <c r="G2624" s="98" t="s">
        <v>4120</v>
      </c>
      <c r="H2624" s="98" t="s">
        <v>1366</v>
      </c>
      <c r="I2624" s="98" t="s">
        <v>10571</v>
      </c>
      <c r="J2624" s="99">
        <v>44859</v>
      </c>
      <c r="K2624" s="107">
        <v>35000000</v>
      </c>
      <c r="L2624" s="98" t="s">
        <v>1547</v>
      </c>
      <c r="M2624" s="23">
        <v>1800</v>
      </c>
      <c r="N2624" s="23">
        <v>1</v>
      </c>
      <c r="O2624" s="107">
        <v>35000000</v>
      </c>
      <c r="P2624" s="23">
        <v>180</v>
      </c>
      <c r="Q2624" s="23">
        <v>2</v>
      </c>
      <c r="R2624" s="23">
        <v>2</v>
      </c>
      <c r="S2624" s="23">
        <v>0</v>
      </c>
      <c r="T2624" s="47">
        <v>10.5</v>
      </c>
      <c r="U2624" s="98" t="s">
        <v>111</v>
      </c>
      <c r="V2624" s="98" t="s">
        <v>3139</v>
      </c>
      <c r="W2624" s="69">
        <f t="shared" si="80"/>
        <v>1.474991083850123E-2</v>
      </c>
    </row>
    <row r="2625" spans="1:23">
      <c r="A2625">
        <f t="shared" si="81"/>
        <v>452</v>
      </c>
      <c r="B2625" s="99">
        <v>44408</v>
      </c>
      <c r="C2625" s="23">
        <v>222</v>
      </c>
      <c r="D2625" s="23">
        <v>5</v>
      </c>
      <c r="E2625" s="98" t="s">
        <v>49</v>
      </c>
      <c r="F2625" s="98" t="s">
        <v>164</v>
      </c>
      <c r="G2625" s="98" t="s">
        <v>4120</v>
      </c>
      <c r="H2625" s="98" t="s">
        <v>1366</v>
      </c>
      <c r="I2625" s="98" t="s">
        <v>10572</v>
      </c>
      <c r="J2625" s="99">
        <v>44860</v>
      </c>
      <c r="K2625" s="107">
        <v>9630513</v>
      </c>
      <c r="L2625" s="98" t="s">
        <v>1548</v>
      </c>
      <c r="M2625" s="23">
        <v>1800</v>
      </c>
      <c r="N2625" s="23">
        <v>1</v>
      </c>
      <c r="O2625" s="107">
        <v>9630513</v>
      </c>
      <c r="P2625" s="23">
        <v>180</v>
      </c>
      <c r="Q2625" s="23">
        <v>2</v>
      </c>
      <c r="R2625" s="23">
        <v>2</v>
      </c>
      <c r="S2625" s="23">
        <v>0</v>
      </c>
      <c r="T2625" s="47">
        <v>2.6813180000000001</v>
      </c>
      <c r="U2625" s="98" t="s">
        <v>111</v>
      </c>
      <c r="V2625" s="98" t="s">
        <v>3139</v>
      </c>
      <c r="W2625" s="69">
        <f t="shared" si="80"/>
        <v>3.7749422545053607E-3</v>
      </c>
    </row>
    <row r="2626" spans="1:23">
      <c r="A2626">
        <f t="shared" si="81"/>
        <v>452</v>
      </c>
      <c r="B2626" s="99">
        <v>44408</v>
      </c>
      <c r="C2626" s="23">
        <v>223</v>
      </c>
      <c r="D2626" s="23">
        <v>5</v>
      </c>
      <c r="E2626" s="98" t="s">
        <v>49</v>
      </c>
      <c r="F2626" s="98" t="s">
        <v>164</v>
      </c>
      <c r="G2626" s="98" t="s">
        <v>4120</v>
      </c>
      <c r="H2626" s="98" t="s">
        <v>1366</v>
      </c>
      <c r="I2626" s="98" t="s">
        <v>10572</v>
      </c>
      <c r="J2626" s="99">
        <v>44860</v>
      </c>
      <c r="K2626" s="107">
        <v>7000000</v>
      </c>
      <c r="L2626" s="98" t="s">
        <v>1549</v>
      </c>
      <c r="M2626" s="23">
        <v>1800</v>
      </c>
      <c r="N2626" s="23">
        <v>1</v>
      </c>
      <c r="O2626" s="107">
        <v>7000000</v>
      </c>
      <c r="P2626" s="23">
        <v>180</v>
      </c>
      <c r="Q2626" s="23">
        <v>2</v>
      </c>
      <c r="R2626" s="23">
        <v>2</v>
      </c>
      <c r="S2626" s="23">
        <v>0</v>
      </c>
      <c r="T2626" s="47">
        <v>2.1</v>
      </c>
      <c r="U2626" s="98" t="s">
        <v>111</v>
      </c>
      <c r="V2626" s="98" t="s">
        <v>3139</v>
      </c>
      <c r="W2626" s="69">
        <f t="shared" ref="W2626:W2689" si="82">+T2626/SUM($T$2:$T$5848)*A2626</f>
        <v>2.9565231481164331E-3</v>
      </c>
    </row>
    <row r="2627" spans="1:23">
      <c r="A2627">
        <f t="shared" ref="A2627:A2690" si="83">+J2627-B2627</f>
        <v>88</v>
      </c>
      <c r="B2627" s="99">
        <v>44408</v>
      </c>
      <c r="C2627" s="23">
        <v>224</v>
      </c>
      <c r="D2627" s="23">
        <v>5</v>
      </c>
      <c r="E2627" s="98" t="s">
        <v>49</v>
      </c>
      <c r="F2627" s="98" t="s">
        <v>164</v>
      </c>
      <c r="G2627" s="98" t="s">
        <v>4120</v>
      </c>
      <c r="H2627" s="98" t="s">
        <v>1366</v>
      </c>
      <c r="I2627" s="98" t="s">
        <v>10573</v>
      </c>
      <c r="J2627" s="99">
        <v>44496</v>
      </c>
      <c r="K2627" s="107">
        <v>2423590</v>
      </c>
      <c r="L2627" s="98" t="s">
        <v>1550</v>
      </c>
      <c r="M2627" s="23">
        <v>1440</v>
      </c>
      <c r="N2627" s="23">
        <v>1</v>
      </c>
      <c r="O2627" s="107">
        <v>2423590</v>
      </c>
      <c r="P2627" s="23">
        <v>180</v>
      </c>
      <c r="Q2627" s="23">
        <v>2</v>
      </c>
      <c r="R2627" s="23">
        <v>2</v>
      </c>
      <c r="S2627" s="23">
        <v>0</v>
      </c>
      <c r="T2627" s="47">
        <v>0.302954</v>
      </c>
      <c r="U2627" s="98" t="s">
        <v>111</v>
      </c>
      <c r="V2627" s="98" t="s">
        <v>3139</v>
      </c>
      <c r="W2627" s="69">
        <f t="shared" si="82"/>
        <v>8.3039154251657172E-5</v>
      </c>
    </row>
    <row r="2628" spans="1:23">
      <c r="A2628">
        <f t="shared" si="83"/>
        <v>453</v>
      </c>
      <c r="B2628" s="99">
        <v>44408</v>
      </c>
      <c r="C2628" s="23">
        <v>225</v>
      </c>
      <c r="D2628" s="23">
        <v>5</v>
      </c>
      <c r="E2628" s="98" t="s">
        <v>49</v>
      </c>
      <c r="F2628" s="98" t="s">
        <v>164</v>
      </c>
      <c r="G2628" s="98" t="s">
        <v>4120</v>
      </c>
      <c r="H2628" s="98" t="s">
        <v>1366</v>
      </c>
      <c r="I2628" s="98" t="s">
        <v>10573</v>
      </c>
      <c r="J2628" s="99">
        <v>44861</v>
      </c>
      <c r="K2628" s="107">
        <v>10000000</v>
      </c>
      <c r="L2628" s="98" t="s">
        <v>1551</v>
      </c>
      <c r="M2628" s="23">
        <v>1800</v>
      </c>
      <c r="N2628" s="23">
        <v>1</v>
      </c>
      <c r="O2628" s="107">
        <v>10000000</v>
      </c>
      <c r="P2628" s="23">
        <v>180</v>
      </c>
      <c r="Q2628" s="23">
        <v>2</v>
      </c>
      <c r="R2628" s="23">
        <v>2</v>
      </c>
      <c r="S2628" s="23">
        <v>0</v>
      </c>
      <c r="T2628" s="47">
        <v>3</v>
      </c>
      <c r="U2628" s="98" t="s">
        <v>111</v>
      </c>
      <c r="V2628" s="98" t="s">
        <v>3139</v>
      </c>
      <c r="W2628" s="69">
        <f t="shared" si="82"/>
        <v>4.2329487550465993E-3</v>
      </c>
    </row>
    <row r="2629" spans="1:23">
      <c r="A2629">
        <f t="shared" si="83"/>
        <v>456</v>
      </c>
      <c r="B2629" s="99">
        <v>44408</v>
      </c>
      <c r="C2629" s="23">
        <v>226</v>
      </c>
      <c r="D2629" s="23">
        <v>5</v>
      </c>
      <c r="E2629" s="98" t="s">
        <v>49</v>
      </c>
      <c r="F2629" s="98" t="s">
        <v>164</v>
      </c>
      <c r="G2629" s="98" t="s">
        <v>4120</v>
      </c>
      <c r="H2629" s="98" t="s">
        <v>1366</v>
      </c>
      <c r="I2629" s="98" t="s">
        <v>6662</v>
      </c>
      <c r="J2629" s="99">
        <v>44864</v>
      </c>
      <c r="K2629" s="107">
        <v>20000000</v>
      </c>
      <c r="L2629" s="98" t="s">
        <v>1552</v>
      </c>
      <c r="M2629" s="23">
        <v>1800</v>
      </c>
      <c r="N2629" s="23">
        <v>1</v>
      </c>
      <c r="O2629" s="107">
        <v>20000000</v>
      </c>
      <c r="P2629" s="23">
        <v>180</v>
      </c>
      <c r="Q2629" s="23">
        <v>2</v>
      </c>
      <c r="R2629" s="23">
        <v>2</v>
      </c>
      <c r="S2629" s="23">
        <v>0</v>
      </c>
      <c r="T2629" s="47">
        <v>6</v>
      </c>
      <c r="U2629" s="98" t="s">
        <v>111</v>
      </c>
      <c r="V2629" s="98" t="s">
        <v>3139</v>
      </c>
      <c r="W2629" s="69">
        <f t="shared" si="82"/>
        <v>8.5219630565176573E-3</v>
      </c>
    </row>
    <row r="2630" spans="1:23">
      <c r="A2630">
        <f t="shared" si="83"/>
        <v>456</v>
      </c>
      <c r="B2630" s="99">
        <v>44408</v>
      </c>
      <c r="C2630" s="23">
        <v>227</v>
      </c>
      <c r="D2630" s="23">
        <v>5</v>
      </c>
      <c r="E2630" s="98" t="s">
        <v>49</v>
      </c>
      <c r="F2630" s="98" t="s">
        <v>164</v>
      </c>
      <c r="G2630" s="98" t="s">
        <v>4120</v>
      </c>
      <c r="H2630" s="98" t="s">
        <v>1366</v>
      </c>
      <c r="I2630" s="98" t="s">
        <v>6662</v>
      </c>
      <c r="J2630" s="99">
        <v>44864</v>
      </c>
      <c r="K2630" s="107">
        <v>8000000</v>
      </c>
      <c r="L2630" s="98" t="s">
        <v>1553</v>
      </c>
      <c r="M2630" s="23">
        <v>1800</v>
      </c>
      <c r="N2630" s="23">
        <v>1</v>
      </c>
      <c r="O2630" s="107">
        <v>8000000</v>
      </c>
      <c r="P2630" s="23">
        <v>180</v>
      </c>
      <c r="Q2630" s="23">
        <v>2</v>
      </c>
      <c r="R2630" s="23">
        <v>2</v>
      </c>
      <c r="S2630" s="23">
        <v>0</v>
      </c>
      <c r="T2630" s="47">
        <v>2.4</v>
      </c>
      <c r="U2630" s="98" t="s">
        <v>111</v>
      </c>
      <c r="V2630" s="98" t="s">
        <v>3139</v>
      </c>
      <c r="W2630" s="69">
        <f t="shared" si="82"/>
        <v>3.4087852226070627E-3</v>
      </c>
    </row>
    <row r="2631" spans="1:23">
      <c r="A2631">
        <f t="shared" si="83"/>
        <v>457</v>
      </c>
      <c r="B2631" s="99">
        <v>44408</v>
      </c>
      <c r="C2631" s="23">
        <v>228</v>
      </c>
      <c r="D2631" s="23">
        <v>5</v>
      </c>
      <c r="E2631" s="98" t="s">
        <v>49</v>
      </c>
      <c r="F2631" s="98" t="s">
        <v>164</v>
      </c>
      <c r="G2631" s="98" t="s">
        <v>4120</v>
      </c>
      <c r="H2631" s="98" t="s">
        <v>1366</v>
      </c>
      <c r="I2631" s="98" t="s">
        <v>6425</v>
      </c>
      <c r="J2631" s="99">
        <v>44865</v>
      </c>
      <c r="K2631" s="107">
        <v>10000000</v>
      </c>
      <c r="L2631" s="98" t="s">
        <v>1554</v>
      </c>
      <c r="M2631" s="23">
        <v>1800</v>
      </c>
      <c r="N2631" s="23">
        <v>1</v>
      </c>
      <c r="O2631" s="107">
        <v>10000000</v>
      </c>
      <c r="P2631" s="23">
        <v>180</v>
      </c>
      <c r="Q2631" s="23">
        <v>2</v>
      </c>
      <c r="R2631" s="23">
        <v>2</v>
      </c>
      <c r="S2631" s="23">
        <v>0</v>
      </c>
      <c r="T2631" s="47">
        <v>3</v>
      </c>
      <c r="U2631" s="98" t="s">
        <v>111</v>
      </c>
      <c r="V2631" s="98" t="s">
        <v>3139</v>
      </c>
      <c r="W2631" s="69">
        <f t="shared" si="82"/>
        <v>4.2703257859962379E-3</v>
      </c>
    </row>
    <row r="2632" spans="1:23">
      <c r="A2632">
        <f t="shared" si="83"/>
        <v>460</v>
      </c>
      <c r="B2632" s="99">
        <v>44408</v>
      </c>
      <c r="C2632" s="23">
        <v>229</v>
      </c>
      <c r="D2632" s="23">
        <v>5</v>
      </c>
      <c r="E2632" s="98" t="s">
        <v>49</v>
      </c>
      <c r="F2632" s="98" t="s">
        <v>164</v>
      </c>
      <c r="G2632" s="98" t="s">
        <v>4120</v>
      </c>
      <c r="H2632" s="98" t="s">
        <v>1366</v>
      </c>
      <c r="I2632" s="98" t="s">
        <v>10574</v>
      </c>
      <c r="J2632" s="99">
        <v>44868</v>
      </c>
      <c r="K2632" s="107">
        <v>10000000</v>
      </c>
      <c r="L2632" s="98" t="s">
        <v>1555</v>
      </c>
      <c r="M2632" s="23">
        <v>1800</v>
      </c>
      <c r="N2632" s="23">
        <v>1</v>
      </c>
      <c r="O2632" s="107">
        <v>10000000</v>
      </c>
      <c r="P2632" s="23">
        <v>180</v>
      </c>
      <c r="Q2632" s="23">
        <v>2</v>
      </c>
      <c r="R2632" s="23">
        <v>2</v>
      </c>
      <c r="S2632" s="23">
        <v>2.8</v>
      </c>
      <c r="T2632" s="47">
        <v>3.0202900000000001</v>
      </c>
      <c r="U2632" s="98" t="s">
        <v>111</v>
      </c>
      <c r="V2632" s="98" t="s">
        <v>3139</v>
      </c>
      <c r="W2632" s="69">
        <f t="shared" si="82"/>
        <v>4.3274297909305813E-3</v>
      </c>
    </row>
    <row r="2633" spans="1:23">
      <c r="A2633">
        <f t="shared" si="83"/>
        <v>460</v>
      </c>
      <c r="B2633" s="99">
        <v>44408</v>
      </c>
      <c r="C2633" s="23">
        <v>230</v>
      </c>
      <c r="D2633" s="23">
        <v>5</v>
      </c>
      <c r="E2633" s="98" t="s">
        <v>49</v>
      </c>
      <c r="F2633" s="98" t="s">
        <v>164</v>
      </c>
      <c r="G2633" s="98" t="s">
        <v>4120</v>
      </c>
      <c r="H2633" s="98" t="s">
        <v>1366</v>
      </c>
      <c r="I2633" s="98" t="s">
        <v>10574</v>
      </c>
      <c r="J2633" s="99">
        <v>44868</v>
      </c>
      <c r="K2633" s="107">
        <v>20000000</v>
      </c>
      <c r="L2633" s="98" t="s">
        <v>1556</v>
      </c>
      <c r="M2633" s="23">
        <v>1800</v>
      </c>
      <c r="N2633" s="23">
        <v>1</v>
      </c>
      <c r="O2633" s="107">
        <v>20000000</v>
      </c>
      <c r="P2633" s="23">
        <v>180</v>
      </c>
      <c r="Q2633" s="23">
        <v>2</v>
      </c>
      <c r="R2633" s="23">
        <v>2</v>
      </c>
      <c r="S2633" s="23">
        <v>2.8</v>
      </c>
      <c r="T2633" s="47">
        <v>6.0404949999999999</v>
      </c>
      <c r="U2633" s="98" t="s">
        <v>111</v>
      </c>
      <c r="V2633" s="98" t="s">
        <v>3139</v>
      </c>
      <c r="W2633" s="69">
        <f t="shared" si="82"/>
        <v>8.6547377950353162E-3</v>
      </c>
    </row>
    <row r="2634" spans="1:23">
      <c r="A2634">
        <f t="shared" si="83"/>
        <v>465</v>
      </c>
      <c r="B2634" s="99">
        <v>44408</v>
      </c>
      <c r="C2634" s="23">
        <v>231</v>
      </c>
      <c r="D2634" s="23">
        <v>5</v>
      </c>
      <c r="E2634" s="98" t="s">
        <v>49</v>
      </c>
      <c r="F2634" s="98" t="s">
        <v>164</v>
      </c>
      <c r="G2634" s="98" t="s">
        <v>4120</v>
      </c>
      <c r="H2634" s="98" t="s">
        <v>1366</v>
      </c>
      <c r="I2634" s="98" t="s">
        <v>10575</v>
      </c>
      <c r="J2634" s="99">
        <v>44873</v>
      </c>
      <c r="K2634" s="107">
        <v>10000000</v>
      </c>
      <c r="L2634" s="98" t="s">
        <v>1557</v>
      </c>
      <c r="M2634" s="23">
        <v>1800</v>
      </c>
      <c r="N2634" s="23">
        <v>1</v>
      </c>
      <c r="O2634" s="107">
        <v>10000000</v>
      </c>
      <c r="P2634" s="23">
        <v>180</v>
      </c>
      <c r="Q2634" s="23">
        <v>2</v>
      </c>
      <c r="R2634" s="23">
        <v>2</v>
      </c>
      <c r="S2634" s="23">
        <v>0</v>
      </c>
      <c r="T2634" s="47">
        <v>3</v>
      </c>
      <c r="U2634" s="98" t="s">
        <v>111</v>
      </c>
      <c r="V2634" s="98" t="s">
        <v>3139</v>
      </c>
      <c r="W2634" s="69">
        <f t="shared" si="82"/>
        <v>4.3450798478955159E-3</v>
      </c>
    </row>
    <row r="2635" spans="1:23">
      <c r="A2635">
        <f t="shared" si="83"/>
        <v>466</v>
      </c>
      <c r="B2635" s="99">
        <v>44408</v>
      </c>
      <c r="C2635" s="23">
        <v>232</v>
      </c>
      <c r="D2635" s="23">
        <v>5</v>
      </c>
      <c r="E2635" s="98" t="s">
        <v>49</v>
      </c>
      <c r="F2635" s="98" t="s">
        <v>164</v>
      </c>
      <c r="G2635" s="98" t="s">
        <v>4120</v>
      </c>
      <c r="H2635" s="98" t="s">
        <v>1366</v>
      </c>
      <c r="I2635" s="98" t="s">
        <v>10576</v>
      </c>
      <c r="J2635" s="99">
        <v>44874</v>
      </c>
      <c r="K2635" s="107">
        <v>17000000</v>
      </c>
      <c r="L2635" s="98" t="s">
        <v>1558</v>
      </c>
      <c r="M2635" s="23">
        <v>1800</v>
      </c>
      <c r="N2635" s="23">
        <v>1</v>
      </c>
      <c r="O2635" s="107">
        <v>17000000</v>
      </c>
      <c r="P2635" s="23">
        <v>180</v>
      </c>
      <c r="Q2635" s="23">
        <v>2</v>
      </c>
      <c r="R2635" s="23">
        <v>2</v>
      </c>
      <c r="S2635" s="23">
        <v>0</v>
      </c>
      <c r="T2635" s="47">
        <v>5.0999999999999996</v>
      </c>
      <c r="U2635" s="98" t="s">
        <v>111</v>
      </c>
      <c r="V2635" s="98" t="s">
        <v>3139</v>
      </c>
      <c r="W2635" s="69">
        <f t="shared" si="82"/>
        <v>7.4025209795759725E-3</v>
      </c>
    </row>
    <row r="2636" spans="1:23">
      <c r="A2636">
        <f t="shared" si="83"/>
        <v>591</v>
      </c>
      <c r="B2636" s="99">
        <v>44408</v>
      </c>
      <c r="C2636" s="23">
        <v>233</v>
      </c>
      <c r="D2636" s="23">
        <v>5</v>
      </c>
      <c r="E2636" s="98" t="s">
        <v>49</v>
      </c>
      <c r="F2636" s="98" t="s">
        <v>164</v>
      </c>
      <c r="G2636" s="98" t="s">
        <v>4120</v>
      </c>
      <c r="H2636" s="98" t="s">
        <v>1366</v>
      </c>
      <c r="I2636" s="98" t="s">
        <v>10576</v>
      </c>
      <c r="J2636" s="99">
        <v>44999</v>
      </c>
      <c r="K2636" s="107">
        <v>80000000</v>
      </c>
      <c r="L2636" s="98" t="s">
        <v>1559</v>
      </c>
      <c r="M2636" s="23">
        <v>1800</v>
      </c>
      <c r="N2636" s="23">
        <v>1</v>
      </c>
      <c r="O2636" s="107">
        <v>80000000</v>
      </c>
      <c r="P2636" s="23">
        <v>30</v>
      </c>
      <c r="Q2636" s="23">
        <v>2</v>
      </c>
      <c r="R2636" s="23">
        <v>2</v>
      </c>
      <c r="S2636" s="23">
        <v>1.8</v>
      </c>
      <c r="T2636" s="47">
        <v>26.687823000000002</v>
      </c>
      <c r="U2636" s="98" t="s">
        <v>111</v>
      </c>
      <c r="V2636" s="98" t="s">
        <v>3139</v>
      </c>
      <c r="W2636" s="69">
        <f t="shared" si="82"/>
        <v>4.9127445622787057E-2</v>
      </c>
    </row>
    <row r="2637" spans="1:23">
      <c r="A2637">
        <f t="shared" si="83"/>
        <v>473</v>
      </c>
      <c r="B2637" s="99">
        <v>44408</v>
      </c>
      <c r="C2637" s="23">
        <v>234</v>
      </c>
      <c r="D2637" s="23">
        <v>5</v>
      </c>
      <c r="E2637" s="98" t="s">
        <v>49</v>
      </c>
      <c r="F2637" s="98" t="s">
        <v>164</v>
      </c>
      <c r="G2637" s="98" t="s">
        <v>4120</v>
      </c>
      <c r="H2637" s="98" t="s">
        <v>1366</v>
      </c>
      <c r="I2637" s="98" t="s">
        <v>10577</v>
      </c>
      <c r="J2637" s="99">
        <v>44881</v>
      </c>
      <c r="K2637" s="107">
        <v>8000000</v>
      </c>
      <c r="L2637" s="98" t="s">
        <v>1560</v>
      </c>
      <c r="M2637" s="23">
        <v>1800</v>
      </c>
      <c r="N2637" s="23">
        <v>1</v>
      </c>
      <c r="O2637" s="107">
        <v>8000000</v>
      </c>
      <c r="P2637" s="23">
        <v>180</v>
      </c>
      <c r="Q2637" s="23">
        <v>2</v>
      </c>
      <c r="R2637" s="23">
        <v>2</v>
      </c>
      <c r="S2637" s="23">
        <v>0</v>
      </c>
      <c r="T2637" s="47">
        <v>2.4</v>
      </c>
      <c r="U2637" s="98" t="s">
        <v>111</v>
      </c>
      <c r="V2637" s="98" t="s">
        <v>3139</v>
      </c>
      <c r="W2637" s="69">
        <f t="shared" si="82"/>
        <v>3.5358671278358346E-3</v>
      </c>
    </row>
    <row r="2638" spans="1:23">
      <c r="A2638">
        <f t="shared" si="83"/>
        <v>477</v>
      </c>
      <c r="B2638" s="99">
        <v>44408</v>
      </c>
      <c r="C2638" s="23">
        <v>235</v>
      </c>
      <c r="D2638" s="23">
        <v>5</v>
      </c>
      <c r="E2638" s="98" t="s">
        <v>49</v>
      </c>
      <c r="F2638" s="98" t="s">
        <v>164</v>
      </c>
      <c r="G2638" s="98" t="s">
        <v>4120</v>
      </c>
      <c r="H2638" s="98" t="s">
        <v>1366</v>
      </c>
      <c r="I2638" s="98" t="s">
        <v>10578</v>
      </c>
      <c r="J2638" s="99">
        <v>44885</v>
      </c>
      <c r="K2638" s="107">
        <v>15000000</v>
      </c>
      <c r="L2638" s="98" t="s">
        <v>1561</v>
      </c>
      <c r="M2638" s="23">
        <v>1800</v>
      </c>
      <c r="N2638" s="23">
        <v>1</v>
      </c>
      <c r="O2638" s="107">
        <v>15000000</v>
      </c>
      <c r="P2638" s="23">
        <v>180</v>
      </c>
      <c r="Q2638" s="23">
        <v>2</v>
      </c>
      <c r="R2638" s="23">
        <v>2</v>
      </c>
      <c r="S2638" s="23">
        <v>0</v>
      </c>
      <c r="T2638" s="47">
        <v>4.5</v>
      </c>
      <c r="U2638" s="98" t="s">
        <v>111</v>
      </c>
      <c r="V2638" s="98" t="s">
        <v>3139</v>
      </c>
      <c r="W2638" s="69">
        <f t="shared" si="82"/>
        <v>6.6858164111166483E-3</v>
      </c>
    </row>
    <row r="2639" spans="1:23">
      <c r="A2639">
        <f t="shared" si="83"/>
        <v>477</v>
      </c>
      <c r="B2639" s="99">
        <v>44408</v>
      </c>
      <c r="C2639" s="23">
        <v>236</v>
      </c>
      <c r="D2639" s="23">
        <v>5</v>
      </c>
      <c r="E2639" s="98" t="s">
        <v>49</v>
      </c>
      <c r="F2639" s="98" t="s">
        <v>164</v>
      </c>
      <c r="G2639" s="98" t="s">
        <v>4120</v>
      </c>
      <c r="H2639" s="98" t="s">
        <v>1366</v>
      </c>
      <c r="I2639" s="98" t="s">
        <v>10578</v>
      </c>
      <c r="J2639" s="99">
        <v>44885</v>
      </c>
      <c r="K2639" s="107">
        <v>8000000</v>
      </c>
      <c r="L2639" s="98" t="s">
        <v>1562</v>
      </c>
      <c r="M2639" s="23">
        <v>1800</v>
      </c>
      <c r="N2639" s="23">
        <v>1</v>
      </c>
      <c r="O2639" s="107">
        <v>8000000</v>
      </c>
      <c r="P2639" s="23">
        <v>30</v>
      </c>
      <c r="Q2639" s="23">
        <v>2</v>
      </c>
      <c r="R2639" s="23">
        <v>2</v>
      </c>
      <c r="S2639" s="23">
        <v>0</v>
      </c>
      <c r="T2639" s="47">
        <v>2.1333479999999998</v>
      </c>
      <c r="U2639" s="98" t="s">
        <v>111</v>
      </c>
      <c r="V2639" s="98" t="s">
        <v>3139</v>
      </c>
      <c r="W2639" s="69">
        <f t="shared" si="82"/>
        <v>3.1695940153384171E-3</v>
      </c>
    </row>
    <row r="2640" spans="1:23">
      <c r="A2640">
        <f t="shared" si="83"/>
        <v>478</v>
      </c>
      <c r="B2640" s="99">
        <v>44408</v>
      </c>
      <c r="C2640" s="23">
        <v>237</v>
      </c>
      <c r="D2640" s="23">
        <v>5</v>
      </c>
      <c r="E2640" s="98" t="s">
        <v>49</v>
      </c>
      <c r="F2640" s="98" t="s">
        <v>164</v>
      </c>
      <c r="G2640" s="98" t="s">
        <v>4120</v>
      </c>
      <c r="H2640" s="98" t="s">
        <v>1366</v>
      </c>
      <c r="I2640" s="98" t="s">
        <v>7031</v>
      </c>
      <c r="J2640" s="99">
        <v>44886</v>
      </c>
      <c r="K2640" s="107">
        <v>18000000</v>
      </c>
      <c r="L2640" s="98" t="s">
        <v>1563</v>
      </c>
      <c r="M2640" s="23">
        <v>1800</v>
      </c>
      <c r="N2640" s="23">
        <v>1</v>
      </c>
      <c r="O2640" s="107">
        <v>18000000</v>
      </c>
      <c r="P2640" s="23">
        <v>180</v>
      </c>
      <c r="Q2640" s="23">
        <v>2</v>
      </c>
      <c r="R2640" s="23">
        <v>2</v>
      </c>
      <c r="S2640" s="23">
        <v>2.75</v>
      </c>
      <c r="T2640" s="47">
        <v>5.4288629999999998</v>
      </c>
      <c r="U2640" s="98" t="s">
        <v>111</v>
      </c>
      <c r="V2640" s="98" t="s">
        <v>3139</v>
      </c>
      <c r="W2640" s="69">
        <f t="shared" si="82"/>
        <v>8.0827720848319091E-3</v>
      </c>
    </row>
    <row r="2641" spans="1:23">
      <c r="A2641">
        <f t="shared" si="83"/>
        <v>478</v>
      </c>
      <c r="B2641" s="99">
        <v>44408</v>
      </c>
      <c r="C2641" s="23">
        <v>238</v>
      </c>
      <c r="D2641" s="23">
        <v>5</v>
      </c>
      <c r="E2641" s="98" t="s">
        <v>49</v>
      </c>
      <c r="F2641" s="98" t="s">
        <v>164</v>
      </c>
      <c r="G2641" s="98" t="s">
        <v>4120</v>
      </c>
      <c r="H2641" s="98" t="s">
        <v>1366</v>
      </c>
      <c r="I2641" s="98" t="s">
        <v>7031</v>
      </c>
      <c r="J2641" s="99">
        <v>44886</v>
      </c>
      <c r="K2641" s="107">
        <v>15000000</v>
      </c>
      <c r="L2641" s="98" t="s">
        <v>1564</v>
      </c>
      <c r="M2641" s="23">
        <v>1800</v>
      </c>
      <c r="N2641" s="23">
        <v>1</v>
      </c>
      <c r="O2641" s="107">
        <v>15000000</v>
      </c>
      <c r="P2641" s="23">
        <v>180</v>
      </c>
      <c r="Q2641" s="23">
        <v>2</v>
      </c>
      <c r="R2641" s="23">
        <v>2</v>
      </c>
      <c r="S2641" s="23">
        <v>0</v>
      </c>
      <c r="T2641" s="47">
        <v>4.5</v>
      </c>
      <c r="U2641" s="98" t="s">
        <v>111</v>
      </c>
      <c r="V2641" s="98" t="s">
        <v>3139</v>
      </c>
      <c r="W2641" s="69">
        <f t="shared" si="82"/>
        <v>6.699832797722763E-3</v>
      </c>
    </row>
    <row r="2642" spans="1:23">
      <c r="A2642">
        <f t="shared" si="83"/>
        <v>479</v>
      </c>
      <c r="B2642" s="99">
        <v>44408</v>
      </c>
      <c r="C2642" s="23">
        <v>239</v>
      </c>
      <c r="D2642" s="23">
        <v>5</v>
      </c>
      <c r="E2642" s="98" t="s">
        <v>49</v>
      </c>
      <c r="F2642" s="98" t="s">
        <v>164</v>
      </c>
      <c r="G2642" s="98" t="s">
        <v>4120</v>
      </c>
      <c r="H2642" s="98" t="s">
        <v>1366</v>
      </c>
      <c r="I2642" s="98" t="s">
        <v>10328</v>
      </c>
      <c r="J2642" s="99">
        <v>44887</v>
      </c>
      <c r="K2642" s="107">
        <v>50000000</v>
      </c>
      <c r="L2642" s="98" t="s">
        <v>1565</v>
      </c>
      <c r="M2642" s="23">
        <v>1620</v>
      </c>
      <c r="N2642" s="23">
        <v>1</v>
      </c>
      <c r="O2642" s="107">
        <v>50000000</v>
      </c>
      <c r="P2642" s="23">
        <v>180</v>
      </c>
      <c r="Q2642" s="23">
        <v>2</v>
      </c>
      <c r="R2642" s="23">
        <v>2</v>
      </c>
      <c r="S2642" s="23">
        <v>2.37</v>
      </c>
      <c r="T2642" s="47">
        <v>15.368255</v>
      </c>
      <c r="U2642" s="98" t="s">
        <v>111</v>
      </c>
      <c r="V2642" s="98" t="s">
        <v>3139</v>
      </c>
      <c r="W2642" s="69">
        <f t="shared" si="82"/>
        <v>2.2928921399179597E-2</v>
      </c>
    </row>
    <row r="2643" spans="1:23">
      <c r="A2643">
        <f t="shared" si="83"/>
        <v>480</v>
      </c>
      <c r="B2643" s="99">
        <v>44408</v>
      </c>
      <c r="C2643" s="23">
        <v>240</v>
      </c>
      <c r="D2643" s="23">
        <v>5</v>
      </c>
      <c r="E2643" s="98" t="s">
        <v>49</v>
      </c>
      <c r="F2643" s="98" t="s">
        <v>164</v>
      </c>
      <c r="G2643" s="98" t="s">
        <v>4120</v>
      </c>
      <c r="H2643" s="98" t="s">
        <v>1366</v>
      </c>
      <c r="I2643" s="98" t="s">
        <v>10579</v>
      </c>
      <c r="J2643" s="99">
        <v>44888</v>
      </c>
      <c r="K2643" s="107">
        <v>12000000</v>
      </c>
      <c r="L2643" s="98" t="s">
        <v>1566</v>
      </c>
      <c r="M2643" s="23">
        <v>1800</v>
      </c>
      <c r="N2643" s="23">
        <v>1</v>
      </c>
      <c r="O2643" s="107">
        <v>12000000</v>
      </c>
      <c r="P2643" s="23">
        <v>180</v>
      </c>
      <c r="Q2643" s="23">
        <v>2</v>
      </c>
      <c r="R2643" s="23">
        <v>2</v>
      </c>
      <c r="S2643" s="23">
        <v>0</v>
      </c>
      <c r="T2643" s="47">
        <v>3.6</v>
      </c>
      <c r="U2643" s="98" t="s">
        <v>111</v>
      </c>
      <c r="V2643" s="98" t="s">
        <v>3139</v>
      </c>
      <c r="W2643" s="69">
        <f t="shared" si="82"/>
        <v>5.3822924567479939E-3</v>
      </c>
    </row>
    <row r="2644" spans="1:23">
      <c r="A2644">
        <f t="shared" si="83"/>
        <v>484</v>
      </c>
      <c r="B2644" s="99">
        <v>44408</v>
      </c>
      <c r="C2644" s="23">
        <v>241</v>
      </c>
      <c r="D2644" s="23">
        <v>5</v>
      </c>
      <c r="E2644" s="98" t="s">
        <v>49</v>
      </c>
      <c r="F2644" s="98" t="s">
        <v>164</v>
      </c>
      <c r="G2644" s="98" t="s">
        <v>4120</v>
      </c>
      <c r="H2644" s="98" t="s">
        <v>1366</v>
      </c>
      <c r="I2644" s="98" t="s">
        <v>6898</v>
      </c>
      <c r="J2644" s="99">
        <v>44892</v>
      </c>
      <c r="K2644" s="107">
        <v>40000000</v>
      </c>
      <c r="L2644" s="98" t="s">
        <v>1567</v>
      </c>
      <c r="M2644" s="23">
        <v>1440</v>
      </c>
      <c r="N2644" s="23">
        <v>1</v>
      </c>
      <c r="O2644" s="107">
        <v>40000000</v>
      </c>
      <c r="P2644" s="23">
        <v>180</v>
      </c>
      <c r="Q2644" s="23">
        <v>2</v>
      </c>
      <c r="R2644" s="23">
        <v>2</v>
      </c>
      <c r="S2644" s="23">
        <v>2.87</v>
      </c>
      <c r="T2644" s="47">
        <v>6.9790640000000002</v>
      </c>
      <c r="U2644" s="98" t="s">
        <v>111</v>
      </c>
      <c r="V2644" s="98" t="s">
        <v>3139</v>
      </c>
      <c r="W2644" s="69">
        <f t="shared" si="82"/>
        <v>1.0521219875476249E-2</v>
      </c>
    </row>
    <row r="2645" spans="1:23">
      <c r="A2645">
        <f t="shared" si="83"/>
        <v>484</v>
      </c>
      <c r="B2645" s="99">
        <v>44408</v>
      </c>
      <c r="C2645" s="23">
        <v>242</v>
      </c>
      <c r="D2645" s="23">
        <v>5</v>
      </c>
      <c r="E2645" s="98" t="s">
        <v>49</v>
      </c>
      <c r="F2645" s="98" t="s">
        <v>164</v>
      </c>
      <c r="G2645" s="98" t="s">
        <v>4120</v>
      </c>
      <c r="H2645" s="98" t="s">
        <v>1366</v>
      </c>
      <c r="I2645" s="98" t="s">
        <v>6898</v>
      </c>
      <c r="J2645" s="99">
        <v>44892</v>
      </c>
      <c r="K2645" s="107">
        <v>16000000</v>
      </c>
      <c r="L2645" s="98" t="s">
        <v>1568</v>
      </c>
      <c r="M2645" s="23">
        <v>1800</v>
      </c>
      <c r="N2645" s="23">
        <v>1</v>
      </c>
      <c r="O2645" s="107">
        <v>16000000</v>
      </c>
      <c r="P2645" s="23">
        <v>180</v>
      </c>
      <c r="Q2645" s="23">
        <v>2</v>
      </c>
      <c r="R2645" s="23">
        <v>2</v>
      </c>
      <c r="S2645" s="23">
        <v>0</v>
      </c>
      <c r="T2645" s="47">
        <v>4.8</v>
      </c>
      <c r="U2645" s="98" t="s">
        <v>111</v>
      </c>
      <c r="V2645" s="98" t="s">
        <v>3139</v>
      </c>
      <c r="W2645" s="69">
        <f t="shared" si="82"/>
        <v>7.2361931918500802E-3</v>
      </c>
    </row>
    <row r="2646" spans="1:23">
      <c r="A2646">
        <f t="shared" si="83"/>
        <v>484</v>
      </c>
      <c r="B2646" s="99">
        <v>44408</v>
      </c>
      <c r="C2646" s="23">
        <v>243</v>
      </c>
      <c r="D2646" s="23">
        <v>5</v>
      </c>
      <c r="E2646" s="98" t="s">
        <v>49</v>
      </c>
      <c r="F2646" s="98" t="s">
        <v>164</v>
      </c>
      <c r="G2646" s="98" t="s">
        <v>4120</v>
      </c>
      <c r="H2646" s="98" t="s">
        <v>1366</v>
      </c>
      <c r="I2646" s="98" t="s">
        <v>6898</v>
      </c>
      <c r="J2646" s="99">
        <v>44892</v>
      </c>
      <c r="K2646" s="107">
        <v>13000000</v>
      </c>
      <c r="L2646" s="98" t="s">
        <v>1569</v>
      </c>
      <c r="M2646" s="23">
        <v>1440</v>
      </c>
      <c r="N2646" s="23">
        <v>1</v>
      </c>
      <c r="O2646" s="107">
        <v>13000000</v>
      </c>
      <c r="P2646" s="23">
        <v>180</v>
      </c>
      <c r="Q2646" s="23">
        <v>2</v>
      </c>
      <c r="R2646" s="23">
        <v>2</v>
      </c>
      <c r="S2646" s="23">
        <v>0</v>
      </c>
      <c r="T2646" s="47">
        <v>2.266664</v>
      </c>
      <c r="U2646" s="98" t="s">
        <v>111</v>
      </c>
      <c r="V2646" s="98" t="s">
        <v>3139</v>
      </c>
      <c r="W2646" s="69">
        <f t="shared" si="82"/>
        <v>3.4170872093774313E-3</v>
      </c>
    </row>
    <row r="2647" spans="1:23">
      <c r="A2647">
        <f t="shared" si="83"/>
        <v>485</v>
      </c>
      <c r="B2647" s="99">
        <v>44408</v>
      </c>
      <c r="C2647" s="23">
        <v>244</v>
      </c>
      <c r="D2647" s="23">
        <v>5</v>
      </c>
      <c r="E2647" s="98" t="s">
        <v>49</v>
      </c>
      <c r="F2647" s="98" t="s">
        <v>164</v>
      </c>
      <c r="G2647" s="98" t="s">
        <v>4120</v>
      </c>
      <c r="H2647" s="98" t="s">
        <v>1366</v>
      </c>
      <c r="I2647" s="98" t="s">
        <v>10367</v>
      </c>
      <c r="J2647" s="99">
        <v>44893</v>
      </c>
      <c r="K2647" s="107">
        <v>12500000</v>
      </c>
      <c r="L2647" s="98" t="s">
        <v>1570</v>
      </c>
      <c r="M2647" s="23">
        <v>1800</v>
      </c>
      <c r="N2647" s="23">
        <v>1</v>
      </c>
      <c r="O2647" s="107">
        <v>12500000</v>
      </c>
      <c r="P2647" s="23">
        <v>180</v>
      </c>
      <c r="Q2647" s="23">
        <v>2</v>
      </c>
      <c r="R2647" s="23">
        <v>2</v>
      </c>
      <c r="S2647" s="23">
        <v>0</v>
      </c>
      <c r="T2647" s="47">
        <v>3.75</v>
      </c>
      <c r="U2647" s="98" t="s">
        <v>111</v>
      </c>
      <c r="V2647" s="98" t="s">
        <v>3139</v>
      </c>
      <c r="W2647" s="69">
        <f t="shared" si="82"/>
        <v>5.6649562533046382E-3</v>
      </c>
    </row>
    <row r="2648" spans="1:23">
      <c r="A2648">
        <f t="shared" si="83"/>
        <v>485</v>
      </c>
      <c r="B2648" s="99">
        <v>44408</v>
      </c>
      <c r="C2648" s="23">
        <v>245</v>
      </c>
      <c r="D2648" s="23">
        <v>5</v>
      </c>
      <c r="E2648" s="98" t="s">
        <v>49</v>
      </c>
      <c r="F2648" s="98" t="s">
        <v>164</v>
      </c>
      <c r="G2648" s="98" t="s">
        <v>4120</v>
      </c>
      <c r="H2648" s="98" t="s">
        <v>1366</v>
      </c>
      <c r="I2648" s="98" t="s">
        <v>10367</v>
      </c>
      <c r="J2648" s="99">
        <v>44893</v>
      </c>
      <c r="K2648" s="107">
        <v>18000000</v>
      </c>
      <c r="L2648" s="98" t="s">
        <v>1571</v>
      </c>
      <c r="M2648" s="23">
        <v>1800</v>
      </c>
      <c r="N2648" s="23">
        <v>1</v>
      </c>
      <c r="O2648" s="107">
        <v>18000000</v>
      </c>
      <c r="P2648" s="23">
        <v>180</v>
      </c>
      <c r="Q2648" s="23">
        <v>2</v>
      </c>
      <c r="R2648" s="23">
        <v>2</v>
      </c>
      <c r="S2648" s="23">
        <v>0</v>
      </c>
      <c r="T2648" s="47">
        <v>5.4</v>
      </c>
      <c r="U2648" s="98" t="s">
        <v>111</v>
      </c>
      <c r="V2648" s="98" t="s">
        <v>3139</v>
      </c>
      <c r="W2648" s="69">
        <f t="shared" si="82"/>
        <v>8.157537004758679E-3</v>
      </c>
    </row>
    <row r="2649" spans="1:23">
      <c r="A2649">
        <f t="shared" si="83"/>
        <v>485</v>
      </c>
      <c r="B2649" s="99">
        <v>44408</v>
      </c>
      <c r="C2649" s="23">
        <v>246</v>
      </c>
      <c r="D2649" s="23">
        <v>5</v>
      </c>
      <c r="E2649" s="98" t="s">
        <v>49</v>
      </c>
      <c r="F2649" s="98" t="s">
        <v>164</v>
      </c>
      <c r="G2649" s="98" t="s">
        <v>4120</v>
      </c>
      <c r="H2649" s="98" t="s">
        <v>1366</v>
      </c>
      <c r="I2649" s="98" t="s">
        <v>10367</v>
      </c>
      <c r="J2649" s="99">
        <v>44893</v>
      </c>
      <c r="K2649" s="107">
        <v>15000000</v>
      </c>
      <c r="L2649" s="98" t="s">
        <v>1572</v>
      </c>
      <c r="M2649" s="23">
        <v>1800</v>
      </c>
      <c r="N2649" s="23">
        <v>1</v>
      </c>
      <c r="O2649" s="107">
        <v>15000000</v>
      </c>
      <c r="P2649" s="23">
        <v>180</v>
      </c>
      <c r="Q2649" s="23">
        <v>2</v>
      </c>
      <c r="R2649" s="23">
        <v>2</v>
      </c>
      <c r="S2649" s="23">
        <v>0</v>
      </c>
      <c r="T2649" s="47">
        <v>4.5</v>
      </c>
      <c r="U2649" s="98" t="s">
        <v>111</v>
      </c>
      <c r="V2649" s="98" t="s">
        <v>3139</v>
      </c>
      <c r="W2649" s="69">
        <f t="shared" si="82"/>
        <v>6.797947503965565E-3</v>
      </c>
    </row>
    <row r="2650" spans="1:23">
      <c r="A2650">
        <f t="shared" si="83"/>
        <v>485</v>
      </c>
      <c r="B2650" s="99">
        <v>44408</v>
      </c>
      <c r="C2650" s="23">
        <v>247</v>
      </c>
      <c r="D2650" s="23">
        <v>5</v>
      </c>
      <c r="E2650" s="98" t="s">
        <v>49</v>
      </c>
      <c r="F2650" s="98" t="s">
        <v>164</v>
      </c>
      <c r="G2650" s="98" t="s">
        <v>4120</v>
      </c>
      <c r="H2650" s="98" t="s">
        <v>1366</v>
      </c>
      <c r="I2650" s="98" t="s">
        <v>10367</v>
      </c>
      <c r="J2650" s="99">
        <v>44893</v>
      </c>
      <c r="K2650" s="107">
        <v>5538613</v>
      </c>
      <c r="L2650" s="98" t="s">
        <v>1573</v>
      </c>
      <c r="M2650" s="23">
        <v>1800</v>
      </c>
      <c r="N2650" s="23">
        <v>1</v>
      </c>
      <c r="O2650" s="107">
        <v>5538613</v>
      </c>
      <c r="P2650" s="23">
        <v>180</v>
      </c>
      <c r="Q2650" s="23">
        <v>2</v>
      </c>
      <c r="R2650" s="23">
        <v>2</v>
      </c>
      <c r="S2650" s="23">
        <v>0</v>
      </c>
      <c r="T2650" s="47">
        <v>1.661586</v>
      </c>
      <c r="U2650" s="98" t="s">
        <v>111</v>
      </c>
      <c r="V2650" s="98" t="s">
        <v>3139</v>
      </c>
      <c r="W2650" s="69">
        <f t="shared" si="82"/>
        <v>2.5100832002942506E-3</v>
      </c>
    </row>
    <row r="2651" spans="1:23">
      <c r="A2651">
        <f t="shared" si="83"/>
        <v>487</v>
      </c>
      <c r="B2651" s="99">
        <v>44408</v>
      </c>
      <c r="C2651" s="23">
        <v>248</v>
      </c>
      <c r="D2651" s="23">
        <v>5</v>
      </c>
      <c r="E2651" s="98" t="s">
        <v>49</v>
      </c>
      <c r="F2651" s="98" t="s">
        <v>164</v>
      </c>
      <c r="G2651" s="98" t="s">
        <v>4120</v>
      </c>
      <c r="H2651" s="98" t="s">
        <v>1366</v>
      </c>
      <c r="I2651" s="98" t="s">
        <v>10580</v>
      </c>
      <c r="J2651" s="99">
        <v>44895</v>
      </c>
      <c r="K2651" s="107">
        <v>15000000</v>
      </c>
      <c r="L2651" s="98" t="s">
        <v>1574</v>
      </c>
      <c r="M2651" s="23">
        <v>900</v>
      </c>
      <c r="N2651" s="23">
        <v>1</v>
      </c>
      <c r="O2651" s="107">
        <v>15000000</v>
      </c>
      <c r="P2651" s="23">
        <v>180</v>
      </c>
      <c r="Q2651" s="23">
        <v>2</v>
      </c>
      <c r="R2651" s="23">
        <v>2</v>
      </c>
      <c r="S2651" s="23">
        <v>0</v>
      </c>
      <c r="T2651" s="47">
        <v>2.5537740000000002</v>
      </c>
      <c r="U2651" s="98" t="s">
        <v>111</v>
      </c>
      <c r="V2651" s="98" t="s">
        <v>3139</v>
      </c>
      <c r="W2651" s="69">
        <f t="shared" si="82"/>
        <v>3.8737802125265431E-3</v>
      </c>
    </row>
    <row r="2652" spans="1:23">
      <c r="A2652">
        <f t="shared" si="83"/>
        <v>487</v>
      </c>
      <c r="B2652" s="99">
        <v>44408</v>
      </c>
      <c r="C2652" s="23">
        <v>249</v>
      </c>
      <c r="D2652" s="23">
        <v>5</v>
      </c>
      <c r="E2652" s="98" t="s">
        <v>49</v>
      </c>
      <c r="F2652" s="98" t="s">
        <v>164</v>
      </c>
      <c r="G2652" s="98" t="s">
        <v>4120</v>
      </c>
      <c r="H2652" s="98" t="s">
        <v>1366</v>
      </c>
      <c r="I2652" s="98" t="s">
        <v>10580</v>
      </c>
      <c r="J2652" s="99">
        <v>44895</v>
      </c>
      <c r="K2652" s="107">
        <v>20000000</v>
      </c>
      <c r="L2652" s="98" t="s">
        <v>1575</v>
      </c>
      <c r="M2652" s="23">
        <v>1620</v>
      </c>
      <c r="N2652" s="23">
        <v>1</v>
      </c>
      <c r="O2652" s="107">
        <v>20000000</v>
      </c>
      <c r="P2652" s="23">
        <v>180</v>
      </c>
      <c r="Q2652" s="23">
        <v>2</v>
      </c>
      <c r="R2652" s="23">
        <v>2</v>
      </c>
      <c r="S2652" s="23">
        <v>0</v>
      </c>
      <c r="T2652" s="47">
        <v>5.1375000000000002</v>
      </c>
      <c r="U2652" s="98" t="s">
        <v>111</v>
      </c>
      <c r="V2652" s="98" t="s">
        <v>3139</v>
      </c>
      <c r="W2652" s="69">
        <f t="shared" si="82"/>
        <v>7.7929941497779818E-3</v>
      </c>
    </row>
    <row r="2653" spans="1:23">
      <c r="A2653">
        <f t="shared" si="83"/>
        <v>487</v>
      </c>
      <c r="B2653" s="99">
        <v>44408</v>
      </c>
      <c r="C2653" s="23">
        <v>250</v>
      </c>
      <c r="D2653" s="23">
        <v>5</v>
      </c>
      <c r="E2653" s="98" t="s">
        <v>49</v>
      </c>
      <c r="F2653" s="98" t="s">
        <v>164</v>
      </c>
      <c r="G2653" s="98" t="s">
        <v>4120</v>
      </c>
      <c r="H2653" s="98" t="s">
        <v>1366</v>
      </c>
      <c r="I2653" s="98" t="s">
        <v>10580</v>
      </c>
      <c r="J2653" s="99">
        <v>44895</v>
      </c>
      <c r="K2653" s="107">
        <v>74000000</v>
      </c>
      <c r="L2653" s="98" t="s">
        <v>1576</v>
      </c>
      <c r="M2653" s="23">
        <v>1800</v>
      </c>
      <c r="N2653" s="23">
        <v>1</v>
      </c>
      <c r="O2653" s="107">
        <v>74000000</v>
      </c>
      <c r="P2653" s="23">
        <v>180</v>
      </c>
      <c r="Q2653" s="23">
        <v>2</v>
      </c>
      <c r="R2653" s="23">
        <v>2</v>
      </c>
      <c r="S2653" s="23">
        <v>2.89</v>
      </c>
      <c r="T2653" s="47">
        <v>22.306139999999999</v>
      </c>
      <c r="U2653" s="98" t="s">
        <v>111</v>
      </c>
      <c r="V2653" s="98" t="s">
        <v>3139</v>
      </c>
      <c r="W2653" s="69">
        <f t="shared" si="82"/>
        <v>3.3835838155548151E-2</v>
      </c>
    </row>
    <row r="2654" spans="1:23">
      <c r="A2654">
        <f t="shared" si="83"/>
        <v>488</v>
      </c>
      <c r="B2654" s="99">
        <v>44408</v>
      </c>
      <c r="C2654" s="23">
        <v>251</v>
      </c>
      <c r="D2654" s="23">
        <v>5</v>
      </c>
      <c r="E2654" s="98" t="s">
        <v>49</v>
      </c>
      <c r="F2654" s="98" t="s">
        <v>164</v>
      </c>
      <c r="G2654" s="98" t="s">
        <v>4120</v>
      </c>
      <c r="H2654" s="98" t="s">
        <v>1366</v>
      </c>
      <c r="I2654" s="98" t="s">
        <v>6470</v>
      </c>
      <c r="J2654" s="99">
        <v>44896</v>
      </c>
      <c r="K2654" s="107">
        <v>4576163</v>
      </c>
      <c r="L2654" s="98" t="s">
        <v>1577</v>
      </c>
      <c r="M2654" s="23">
        <v>1800</v>
      </c>
      <c r="N2654" s="23">
        <v>1</v>
      </c>
      <c r="O2654" s="107">
        <v>4576163</v>
      </c>
      <c r="P2654" s="23">
        <v>180</v>
      </c>
      <c r="Q2654" s="23">
        <v>2</v>
      </c>
      <c r="R2654" s="23">
        <v>2</v>
      </c>
      <c r="S2654" s="23">
        <v>0</v>
      </c>
      <c r="T2654" s="47">
        <v>1.372851</v>
      </c>
      <c r="U2654" s="98" t="s">
        <v>111</v>
      </c>
      <c r="V2654" s="98" t="s">
        <v>3139</v>
      </c>
      <c r="W2654" s="69">
        <f t="shared" si="82"/>
        <v>2.0867325021938672E-3</v>
      </c>
    </row>
    <row r="2655" spans="1:23">
      <c r="A2655">
        <f t="shared" si="83"/>
        <v>488</v>
      </c>
      <c r="B2655" s="99">
        <v>44408</v>
      </c>
      <c r="C2655" s="23">
        <v>252</v>
      </c>
      <c r="D2655" s="23">
        <v>5</v>
      </c>
      <c r="E2655" s="98" t="s">
        <v>49</v>
      </c>
      <c r="F2655" s="98" t="s">
        <v>164</v>
      </c>
      <c r="G2655" s="98" t="s">
        <v>4120</v>
      </c>
      <c r="H2655" s="98" t="s">
        <v>1366</v>
      </c>
      <c r="I2655" s="98" t="s">
        <v>6470</v>
      </c>
      <c r="J2655" s="99">
        <v>44896</v>
      </c>
      <c r="K2655" s="107">
        <v>11000000</v>
      </c>
      <c r="L2655" s="98" t="s">
        <v>1578</v>
      </c>
      <c r="M2655" s="23">
        <v>1620</v>
      </c>
      <c r="N2655" s="23">
        <v>1</v>
      </c>
      <c r="O2655" s="107">
        <v>11000000</v>
      </c>
      <c r="P2655" s="23">
        <v>180</v>
      </c>
      <c r="Q2655" s="23">
        <v>2</v>
      </c>
      <c r="R2655" s="23">
        <v>2</v>
      </c>
      <c r="S2655" s="23">
        <v>0</v>
      </c>
      <c r="T2655" s="47">
        <v>2.0166620000000002</v>
      </c>
      <c r="U2655" s="98" t="s">
        <v>111</v>
      </c>
      <c r="V2655" s="98" t="s">
        <v>3139</v>
      </c>
      <c r="W2655" s="69">
        <f t="shared" si="82"/>
        <v>3.0653247448843967E-3</v>
      </c>
    </row>
    <row r="2656" spans="1:23">
      <c r="A2656">
        <f t="shared" si="83"/>
        <v>494</v>
      </c>
      <c r="B2656" s="99">
        <v>44408</v>
      </c>
      <c r="C2656" s="23">
        <v>253</v>
      </c>
      <c r="D2656" s="23">
        <v>5</v>
      </c>
      <c r="E2656" s="98" t="s">
        <v>49</v>
      </c>
      <c r="F2656" s="98" t="s">
        <v>164</v>
      </c>
      <c r="G2656" s="98" t="s">
        <v>4120</v>
      </c>
      <c r="H2656" s="98" t="s">
        <v>1366</v>
      </c>
      <c r="I2656" s="98" t="s">
        <v>10215</v>
      </c>
      <c r="J2656" s="99">
        <v>44902</v>
      </c>
      <c r="K2656" s="107">
        <v>8000000</v>
      </c>
      <c r="L2656" s="98" t="s">
        <v>1579</v>
      </c>
      <c r="M2656" s="23">
        <v>1800</v>
      </c>
      <c r="N2656" s="23">
        <v>1</v>
      </c>
      <c r="O2656" s="107">
        <v>8000000</v>
      </c>
      <c r="P2656" s="23">
        <v>180</v>
      </c>
      <c r="Q2656" s="23">
        <v>2</v>
      </c>
      <c r="R2656" s="23">
        <v>2</v>
      </c>
      <c r="S2656" s="23">
        <v>0</v>
      </c>
      <c r="T2656" s="47">
        <v>2.4</v>
      </c>
      <c r="U2656" s="98" t="s">
        <v>111</v>
      </c>
      <c r="V2656" s="98" t="s">
        <v>3139</v>
      </c>
      <c r="W2656" s="69">
        <f t="shared" si="82"/>
        <v>3.6928506578243177E-3</v>
      </c>
    </row>
    <row r="2657" spans="1:23">
      <c r="A2657">
        <f t="shared" si="83"/>
        <v>500</v>
      </c>
      <c r="B2657" s="99">
        <v>44408</v>
      </c>
      <c r="C2657" s="23">
        <v>254</v>
      </c>
      <c r="D2657" s="23">
        <v>5</v>
      </c>
      <c r="E2657" s="98" t="s">
        <v>49</v>
      </c>
      <c r="F2657" s="98" t="s">
        <v>164</v>
      </c>
      <c r="G2657" s="98" t="s">
        <v>4120</v>
      </c>
      <c r="H2657" s="98" t="s">
        <v>1366</v>
      </c>
      <c r="I2657" s="98" t="s">
        <v>10369</v>
      </c>
      <c r="J2657" s="99">
        <v>44908</v>
      </c>
      <c r="K2657" s="107">
        <v>14049081</v>
      </c>
      <c r="L2657" s="98" t="s">
        <v>1580</v>
      </c>
      <c r="M2657" s="23">
        <v>1800</v>
      </c>
      <c r="N2657" s="23">
        <v>1</v>
      </c>
      <c r="O2657" s="107">
        <v>14049081</v>
      </c>
      <c r="P2657" s="23">
        <v>180</v>
      </c>
      <c r="Q2657" s="23">
        <v>2</v>
      </c>
      <c r="R2657" s="23">
        <v>2</v>
      </c>
      <c r="S2657" s="23">
        <v>2.93</v>
      </c>
      <c r="T2657" s="47">
        <v>4.2305260000000002</v>
      </c>
      <c r="U2657" s="98" t="s">
        <v>111</v>
      </c>
      <c r="V2657" s="98" t="s">
        <v>3139</v>
      </c>
      <c r="W2657" s="69">
        <f t="shared" si="82"/>
        <v>6.58852088480216E-3</v>
      </c>
    </row>
    <row r="2658" spans="1:23">
      <c r="A2658">
        <f t="shared" si="83"/>
        <v>500</v>
      </c>
      <c r="B2658" s="99">
        <v>44408</v>
      </c>
      <c r="C2658" s="23">
        <v>255</v>
      </c>
      <c r="D2658" s="23">
        <v>5</v>
      </c>
      <c r="E2658" s="98" t="s">
        <v>49</v>
      </c>
      <c r="F2658" s="98" t="s">
        <v>164</v>
      </c>
      <c r="G2658" s="98" t="s">
        <v>4120</v>
      </c>
      <c r="H2658" s="98" t="s">
        <v>1366</v>
      </c>
      <c r="I2658" s="98" t="s">
        <v>10369</v>
      </c>
      <c r="J2658" s="99">
        <v>44908</v>
      </c>
      <c r="K2658" s="107">
        <v>12000000</v>
      </c>
      <c r="L2658" s="98" t="s">
        <v>1581</v>
      </c>
      <c r="M2658" s="23">
        <v>1800</v>
      </c>
      <c r="N2658" s="23">
        <v>1</v>
      </c>
      <c r="O2658" s="107">
        <v>12000000</v>
      </c>
      <c r="P2658" s="23">
        <v>180</v>
      </c>
      <c r="Q2658" s="23">
        <v>2</v>
      </c>
      <c r="R2658" s="23">
        <v>2</v>
      </c>
      <c r="S2658" s="23">
        <v>0</v>
      </c>
      <c r="T2658" s="47">
        <v>3.6</v>
      </c>
      <c r="U2658" s="98" t="s">
        <v>111</v>
      </c>
      <c r="V2658" s="98" t="s">
        <v>3139</v>
      </c>
      <c r="W2658" s="69">
        <f t="shared" si="82"/>
        <v>5.6065546424458271E-3</v>
      </c>
    </row>
    <row r="2659" spans="1:23">
      <c r="A2659">
        <f t="shared" si="83"/>
        <v>505</v>
      </c>
      <c r="B2659" s="99">
        <v>44408</v>
      </c>
      <c r="C2659" s="23">
        <v>256</v>
      </c>
      <c r="D2659" s="23">
        <v>5</v>
      </c>
      <c r="E2659" s="98" t="s">
        <v>49</v>
      </c>
      <c r="F2659" s="98" t="s">
        <v>164</v>
      </c>
      <c r="G2659" s="98" t="s">
        <v>4120</v>
      </c>
      <c r="H2659" s="98" t="s">
        <v>1366</v>
      </c>
      <c r="I2659" s="98" t="s">
        <v>10370</v>
      </c>
      <c r="J2659" s="99">
        <v>44913</v>
      </c>
      <c r="K2659" s="107">
        <v>22500000</v>
      </c>
      <c r="L2659" s="98" t="s">
        <v>1582</v>
      </c>
      <c r="M2659" s="23">
        <v>1440</v>
      </c>
      <c r="N2659" s="23">
        <v>1</v>
      </c>
      <c r="O2659" s="107">
        <v>22500000</v>
      </c>
      <c r="P2659" s="23">
        <v>180</v>
      </c>
      <c r="Q2659" s="23">
        <v>2</v>
      </c>
      <c r="R2659" s="23">
        <v>2</v>
      </c>
      <c r="S2659" s="23">
        <v>0</v>
      </c>
      <c r="T2659" s="47">
        <v>2.8948019999999999</v>
      </c>
      <c r="U2659" s="98" t="s">
        <v>111</v>
      </c>
      <c r="V2659" s="98" t="s">
        <v>3139</v>
      </c>
      <c r="W2659" s="69">
        <f t="shared" si="82"/>
        <v>4.5533789577727997E-3</v>
      </c>
    </row>
    <row r="2660" spans="1:23">
      <c r="A2660">
        <f t="shared" si="83"/>
        <v>505</v>
      </c>
      <c r="B2660" s="99">
        <v>44408</v>
      </c>
      <c r="C2660" s="23">
        <v>257</v>
      </c>
      <c r="D2660" s="23">
        <v>5</v>
      </c>
      <c r="E2660" s="98" t="s">
        <v>49</v>
      </c>
      <c r="F2660" s="98" t="s">
        <v>164</v>
      </c>
      <c r="G2660" s="98" t="s">
        <v>4120</v>
      </c>
      <c r="H2660" s="98" t="s">
        <v>1366</v>
      </c>
      <c r="I2660" s="98" t="s">
        <v>10370</v>
      </c>
      <c r="J2660" s="99">
        <v>44913</v>
      </c>
      <c r="K2660" s="107">
        <v>24000000</v>
      </c>
      <c r="L2660" s="98" t="s">
        <v>1583</v>
      </c>
      <c r="M2660" s="23">
        <v>1800</v>
      </c>
      <c r="N2660" s="23">
        <v>1</v>
      </c>
      <c r="O2660" s="107">
        <v>24000000</v>
      </c>
      <c r="P2660" s="23">
        <v>180</v>
      </c>
      <c r="Q2660" s="23">
        <v>2</v>
      </c>
      <c r="R2660" s="23">
        <v>2</v>
      </c>
      <c r="S2660" s="23">
        <v>0</v>
      </c>
      <c r="T2660" s="47">
        <v>7.2</v>
      </c>
      <c r="U2660" s="98" t="s">
        <v>111</v>
      </c>
      <c r="V2660" s="98" t="s">
        <v>3139</v>
      </c>
      <c r="W2660" s="69">
        <f t="shared" si="82"/>
        <v>1.132524037774057E-2</v>
      </c>
    </row>
    <row r="2661" spans="1:23">
      <c r="A2661">
        <f t="shared" si="83"/>
        <v>507</v>
      </c>
      <c r="B2661" s="99">
        <v>44408</v>
      </c>
      <c r="C2661" s="23">
        <v>258</v>
      </c>
      <c r="D2661" s="23">
        <v>5</v>
      </c>
      <c r="E2661" s="98" t="s">
        <v>49</v>
      </c>
      <c r="F2661" s="98" t="s">
        <v>164</v>
      </c>
      <c r="G2661" s="98" t="s">
        <v>4120</v>
      </c>
      <c r="H2661" s="98" t="s">
        <v>1366</v>
      </c>
      <c r="I2661" s="98" t="s">
        <v>6766</v>
      </c>
      <c r="J2661" s="99">
        <v>44915</v>
      </c>
      <c r="K2661" s="107">
        <v>8500000</v>
      </c>
      <c r="L2661" s="98" t="s">
        <v>1584</v>
      </c>
      <c r="M2661" s="23">
        <v>1620</v>
      </c>
      <c r="N2661" s="23">
        <v>1</v>
      </c>
      <c r="O2661" s="107">
        <v>8500000</v>
      </c>
      <c r="P2661" s="23">
        <v>180</v>
      </c>
      <c r="Q2661" s="23">
        <v>2</v>
      </c>
      <c r="R2661" s="23">
        <v>2</v>
      </c>
      <c r="S2661" s="23">
        <v>0</v>
      </c>
      <c r="T2661" s="47">
        <v>1.55833</v>
      </c>
      <c r="U2661" s="98" t="s">
        <v>111</v>
      </c>
      <c r="V2661" s="98" t="s">
        <v>3139</v>
      </c>
      <c r="W2661" s="69">
        <f t="shared" si="82"/>
        <v>2.4608828800294674E-3</v>
      </c>
    </row>
    <row r="2662" spans="1:23">
      <c r="A2662">
        <f t="shared" si="83"/>
        <v>508</v>
      </c>
      <c r="B2662" s="99">
        <v>44408</v>
      </c>
      <c r="C2662" s="23">
        <v>259</v>
      </c>
      <c r="D2662" s="23">
        <v>5</v>
      </c>
      <c r="E2662" s="98" t="s">
        <v>49</v>
      </c>
      <c r="F2662" s="98" t="s">
        <v>164</v>
      </c>
      <c r="G2662" s="98" t="s">
        <v>4120</v>
      </c>
      <c r="H2662" s="98" t="s">
        <v>1366</v>
      </c>
      <c r="I2662" s="98" t="s">
        <v>9259</v>
      </c>
      <c r="J2662" s="99">
        <v>44916</v>
      </c>
      <c r="K2662" s="107">
        <v>1004078</v>
      </c>
      <c r="L2662" s="98" t="s">
        <v>1585</v>
      </c>
      <c r="M2662" s="23">
        <v>1800</v>
      </c>
      <c r="N2662" s="23">
        <v>1</v>
      </c>
      <c r="O2662" s="107">
        <v>1004078</v>
      </c>
      <c r="P2662" s="23">
        <v>180</v>
      </c>
      <c r="Q2662" s="23">
        <v>2</v>
      </c>
      <c r="R2662" s="23">
        <v>2</v>
      </c>
      <c r="S2662" s="23">
        <v>0</v>
      </c>
      <c r="T2662" s="47">
        <v>0.30122900000000002</v>
      </c>
      <c r="U2662" s="98" t="s">
        <v>111</v>
      </c>
      <c r="V2662" s="98" t="s">
        <v>3139</v>
      </c>
      <c r="W2662" s="69">
        <f t="shared" si="82"/>
        <v>4.7663293276765088E-4</v>
      </c>
    </row>
    <row r="2663" spans="1:23">
      <c r="A2663">
        <f t="shared" si="83"/>
        <v>508</v>
      </c>
      <c r="B2663" s="99">
        <v>44408</v>
      </c>
      <c r="C2663" s="23">
        <v>260</v>
      </c>
      <c r="D2663" s="23">
        <v>5</v>
      </c>
      <c r="E2663" s="98" t="s">
        <v>49</v>
      </c>
      <c r="F2663" s="98" t="s">
        <v>164</v>
      </c>
      <c r="G2663" s="98" t="s">
        <v>4120</v>
      </c>
      <c r="H2663" s="98" t="s">
        <v>1366</v>
      </c>
      <c r="I2663" s="98" t="s">
        <v>9259</v>
      </c>
      <c r="J2663" s="99">
        <v>44916</v>
      </c>
      <c r="K2663" s="107">
        <v>30000000</v>
      </c>
      <c r="L2663" s="98" t="s">
        <v>1586</v>
      </c>
      <c r="M2663" s="23">
        <v>1800</v>
      </c>
      <c r="N2663" s="23">
        <v>1</v>
      </c>
      <c r="O2663" s="107">
        <v>30000000</v>
      </c>
      <c r="P2663" s="23">
        <v>180</v>
      </c>
      <c r="Q2663" s="23">
        <v>2</v>
      </c>
      <c r="R2663" s="23">
        <v>2</v>
      </c>
      <c r="S2663" s="23">
        <v>0</v>
      </c>
      <c r="T2663" s="47">
        <v>9</v>
      </c>
      <c r="U2663" s="98" t="s">
        <v>111</v>
      </c>
      <c r="V2663" s="98" t="s">
        <v>3139</v>
      </c>
      <c r="W2663" s="69">
        <f t="shared" si="82"/>
        <v>1.42406487918124E-2</v>
      </c>
    </row>
    <row r="2664" spans="1:23">
      <c r="A2664">
        <f t="shared" si="83"/>
        <v>661</v>
      </c>
      <c r="B2664" s="99">
        <v>44408</v>
      </c>
      <c r="C2664" s="23">
        <v>261</v>
      </c>
      <c r="D2664" s="23">
        <v>5</v>
      </c>
      <c r="E2664" s="98" t="s">
        <v>49</v>
      </c>
      <c r="F2664" s="98" t="s">
        <v>164</v>
      </c>
      <c r="G2664" s="98" t="s">
        <v>4120</v>
      </c>
      <c r="H2664" s="98" t="s">
        <v>1366</v>
      </c>
      <c r="I2664" s="98" t="s">
        <v>10581</v>
      </c>
      <c r="J2664" s="99">
        <v>45069</v>
      </c>
      <c r="K2664" s="107">
        <v>300000000</v>
      </c>
      <c r="L2664" s="98" t="s">
        <v>1587</v>
      </c>
      <c r="M2664" s="23">
        <v>1800</v>
      </c>
      <c r="N2664" s="23">
        <v>1</v>
      </c>
      <c r="O2664" s="107">
        <v>300000000</v>
      </c>
      <c r="P2664" s="23">
        <v>180</v>
      </c>
      <c r="Q2664" s="23">
        <v>2</v>
      </c>
      <c r="R2664" s="23">
        <v>2</v>
      </c>
      <c r="S2664" s="23">
        <v>2.87</v>
      </c>
      <c r="T2664" s="47">
        <v>120.646537</v>
      </c>
      <c r="U2664" s="98" t="s">
        <v>111</v>
      </c>
      <c r="V2664" s="98" t="s">
        <v>3139</v>
      </c>
      <c r="W2664" s="69">
        <f t="shared" si="82"/>
        <v>0.24839329822015077</v>
      </c>
    </row>
    <row r="2665" spans="1:23">
      <c r="A2665">
        <f t="shared" si="83"/>
        <v>515</v>
      </c>
      <c r="B2665" s="99">
        <v>44408</v>
      </c>
      <c r="C2665" s="23">
        <v>262</v>
      </c>
      <c r="D2665" s="23">
        <v>5</v>
      </c>
      <c r="E2665" s="98" t="s">
        <v>49</v>
      </c>
      <c r="F2665" s="98" t="s">
        <v>164</v>
      </c>
      <c r="G2665" s="98" t="s">
        <v>4120</v>
      </c>
      <c r="H2665" s="98" t="s">
        <v>1366</v>
      </c>
      <c r="I2665" s="98" t="s">
        <v>10371</v>
      </c>
      <c r="J2665" s="99">
        <v>44923</v>
      </c>
      <c r="K2665" s="107">
        <v>24903961</v>
      </c>
      <c r="L2665" s="98" t="s">
        <v>1588</v>
      </c>
      <c r="M2665" s="23">
        <v>1800</v>
      </c>
      <c r="N2665" s="23">
        <v>1</v>
      </c>
      <c r="O2665" s="107">
        <v>24903961</v>
      </c>
      <c r="P2665" s="23">
        <v>360</v>
      </c>
      <c r="Q2665" s="23">
        <v>2</v>
      </c>
      <c r="R2665" s="23">
        <v>2</v>
      </c>
      <c r="S2665" s="23">
        <v>2.94</v>
      </c>
      <c r="T2665" s="47">
        <v>10.134603</v>
      </c>
      <c r="U2665" s="98" t="s">
        <v>111</v>
      </c>
      <c r="V2665" s="98" t="s">
        <v>3139</v>
      </c>
      <c r="W2665" s="69">
        <f t="shared" si="82"/>
        <v>1.6256892128879239E-2</v>
      </c>
    </row>
    <row r="2666" spans="1:23">
      <c r="A2666">
        <f t="shared" si="83"/>
        <v>515</v>
      </c>
      <c r="B2666" s="99">
        <v>44408</v>
      </c>
      <c r="C2666" s="23">
        <v>263</v>
      </c>
      <c r="D2666" s="23">
        <v>5</v>
      </c>
      <c r="E2666" s="98" t="s">
        <v>49</v>
      </c>
      <c r="F2666" s="98" t="s">
        <v>164</v>
      </c>
      <c r="G2666" s="98" t="s">
        <v>4120</v>
      </c>
      <c r="H2666" s="98" t="s">
        <v>1366</v>
      </c>
      <c r="I2666" s="98" t="s">
        <v>10371</v>
      </c>
      <c r="J2666" s="99">
        <v>44923</v>
      </c>
      <c r="K2666" s="107">
        <v>8000000</v>
      </c>
      <c r="L2666" s="98" t="s">
        <v>1589</v>
      </c>
      <c r="M2666" s="23">
        <v>1800</v>
      </c>
      <c r="N2666" s="23">
        <v>1</v>
      </c>
      <c r="O2666" s="107">
        <v>8000000</v>
      </c>
      <c r="P2666" s="23">
        <v>180</v>
      </c>
      <c r="Q2666" s="23">
        <v>2</v>
      </c>
      <c r="R2666" s="23">
        <v>2</v>
      </c>
      <c r="S2666" s="23">
        <v>0</v>
      </c>
      <c r="T2666" s="47">
        <v>2.4</v>
      </c>
      <c r="U2666" s="98" t="s">
        <v>111</v>
      </c>
      <c r="V2666" s="98" t="s">
        <v>3139</v>
      </c>
      <c r="W2666" s="69">
        <f t="shared" si="82"/>
        <v>3.8498341878128008E-3</v>
      </c>
    </row>
    <row r="2667" spans="1:23">
      <c r="A2667">
        <f t="shared" si="83"/>
        <v>515</v>
      </c>
      <c r="B2667" s="99">
        <v>44408</v>
      </c>
      <c r="C2667" s="23">
        <v>264</v>
      </c>
      <c r="D2667" s="23">
        <v>5</v>
      </c>
      <c r="E2667" s="98" t="s">
        <v>49</v>
      </c>
      <c r="F2667" s="98" t="s">
        <v>164</v>
      </c>
      <c r="G2667" s="98" t="s">
        <v>4120</v>
      </c>
      <c r="H2667" s="98" t="s">
        <v>1366</v>
      </c>
      <c r="I2667" s="98" t="s">
        <v>10371</v>
      </c>
      <c r="J2667" s="99">
        <v>44923</v>
      </c>
      <c r="K2667" s="107">
        <v>9000000</v>
      </c>
      <c r="L2667" s="98" t="s">
        <v>1590</v>
      </c>
      <c r="M2667" s="23">
        <v>1800</v>
      </c>
      <c r="N2667" s="23">
        <v>1</v>
      </c>
      <c r="O2667" s="107">
        <v>9000000</v>
      </c>
      <c r="P2667" s="23">
        <v>180</v>
      </c>
      <c r="Q2667" s="23">
        <v>2</v>
      </c>
      <c r="R2667" s="23">
        <v>2</v>
      </c>
      <c r="S2667" s="23">
        <v>0</v>
      </c>
      <c r="T2667" s="47">
        <v>2.7</v>
      </c>
      <c r="U2667" s="98" t="s">
        <v>111</v>
      </c>
      <c r="V2667" s="98" t="s">
        <v>3139</v>
      </c>
      <c r="W2667" s="69">
        <f t="shared" si="82"/>
        <v>4.3310634612894012E-3</v>
      </c>
    </row>
    <row r="2668" spans="1:23">
      <c r="A2668">
        <f t="shared" si="83"/>
        <v>515</v>
      </c>
      <c r="B2668" s="99">
        <v>44408</v>
      </c>
      <c r="C2668" s="23">
        <v>265</v>
      </c>
      <c r="D2668" s="23">
        <v>5</v>
      </c>
      <c r="E2668" s="98" t="s">
        <v>49</v>
      </c>
      <c r="F2668" s="98" t="s">
        <v>164</v>
      </c>
      <c r="G2668" s="98" t="s">
        <v>4120</v>
      </c>
      <c r="H2668" s="98" t="s">
        <v>1366</v>
      </c>
      <c r="I2668" s="98" t="s">
        <v>10371</v>
      </c>
      <c r="J2668" s="99">
        <v>44923</v>
      </c>
      <c r="K2668" s="107">
        <v>22000000</v>
      </c>
      <c r="L2668" s="98" t="s">
        <v>1591</v>
      </c>
      <c r="M2668" s="23">
        <v>1800</v>
      </c>
      <c r="N2668" s="23">
        <v>1</v>
      </c>
      <c r="O2668" s="107">
        <v>22000000</v>
      </c>
      <c r="P2668" s="23">
        <v>180</v>
      </c>
      <c r="Q2668" s="23">
        <v>2</v>
      </c>
      <c r="R2668" s="23">
        <v>2</v>
      </c>
      <c r="S2668" s="23">
        <v>0</v>
      </c>
      <c r="T2668" s="47">
        <v>4.8375000000000004</v>
      </c>
      <c r="U2668" s="98" t="s">
        <v>111</v>
      </c>
      <c r="V2668" s="98" t="s">
        <v>3139</v>
      </c>
      <c r="W2668" s="69">
        <f t="shared" si="82"/>
        <v>7.7598220348101777E-3</v>
      </c>
    </row>
    <row r="2669" spans="1:23">
      <c r="A2669">
        <f t="shared" si="83"/>
        <v>521</v>
      </c>
      <c r="B2669" s="99">
        <v>44408</v>
      </c>
      <c r="C2669" s="23">
        <v>266</v>
      </c>
      <c r="D2669" s="23">
        <v>5</v>
      </c>
      <c r="E2669" s="98" t="s">
        <v>49</v>
      </c>
      <c r="F2669" s="98" t="s">
        <v>164</v>
      </c>
      <c r="G2669" s="98" t="s">
        <v>4120</v>
      </c>
      <c r="H2669" s="98" t="s">
        <v>1366</v>
      </c>
      <c r="I2669" s="98" t="s">
        <v>10582</v>
      </c>
      <c r="J2669" s="99">
        <v>44929</v>
      </c>
      <c r="K2669" s="107">
        <v>7710685</v>
      </c>
      <c r="L2669" s="98" t="s">
        <v>1592</v>
      </c>
      <c r="M2669" s="23">
        <v>1800</v>
      </c>
      <c r="N2669" s="23">
        <v>1</v>
      </c>
      <c r="O2669" s="107">
        <v>7710685</v>
      </c>
      <c r="P2669" s="23">
        <v>180</v>
      </c>
      <c r="Q2669" s="23">
        <v>2</v>
      </c>
      <c r="R2669" s="23">
        <v>2</v>
      </c>
      <c r="S2669" s="23">
        <v>0</v>
      </c>
      <c r="T2669" s="47">
        <v>2.3132090000000001</v>
      </c>
      <c r="U2669" s="98" t="s">
        <v>111</v>
      </c>
      <c r="V2669" s="98" t="s">
        <v>3139</v>
      </c>
      <c r="W2669" s="69">
        <f t="shared" si="82"/>
        <v>3.7538433970914337E-3</v>
      </c>
    </row>
    <row r="2670" spans="1:23">
      <c r="A2670">
        <f t="shared" si="83"/>
        <v>521</v>
      </c>
      <c r="B2670" s="99">
        <v>44408</v>
      </c>
      <c r="C2670" s="23">
        <v>267</v>
      </c>
      <c r="D2670" s="23">
        <v>5</v>
      </c>
      <c r="E2670" s="98" t="s">
        <v>49</v>
      </c>
      <c r="F2670" s="98" t="s">
        <v>164</v>
      </c>
      <c r="G2670" s="98" t="s">
        <v>4120</v>
      </c>
      <c r="H2670" s="98" t="s">
        <v>1366</v>
      </c>
      <c r="I2670" s="98" t="s">
        <v>10582</v>
      </c>
      <c r="J2670" s="99">
        <v>44929</v>
      </c>
      <c r="K2670" s="107">
        <v>5269867</v>
      </c>
      <c r="L2670" s="98" t="s">
        <v>1593</v>
      </c>
      <c r="M2670" s="23">
        <v>1800</v>
      </c>
      <c r="N2670" s="23">
        <v>1</v>
      </c>
      <c r="O2670" s="107">
        <v>5269867</v>
      </c>
      <c r="P2670" s="23">
        <v>180</v>
      </c>
      <c r="Q2670" s="23">
        <v>2</v>
      </c>
      <c r="R2670" s="23">
        <v>2</v>
      </c>
      <c r="S2670" s="23">
        <v>0</v>
      </c>
      <c r="T2670" s="47">
        <v>1.580965</v>
      </c>
      <c r="U2670" s="98" t="s">
        <v>111</v>
      </c>
      <c r="V2670" s="98" t="s">
        <v>3139</v>
      </c>
      <c r="W2670" s="69">
        <f t="shared" si="82"/>
        <v>2.5655680166740916E-3</v>
      </c>
    </row>
    <row r="2671" spans="1:23">
      <c r="A2671">
        <f t="shared" si="83"/>
        <v>521</v>
      </c>
      <c r="B2671" s="99">
        <v>44408</v>
      </c>
      <c r="C2671" s="23">
        <v>268</v>
      </c>
      <c r="D2671" s="23">
        <v>5</v>
      </c>
      <c r="E2671" s="98" t="s">
        <v>49</v>
      </c>
      <c r="F2671" s="98" t="s">
        <v>164</v>
      </c>
      <c r="G2671" s="98" t="s">
        <v>4120</v>
      </c>
      <c r="H2671" s="98" t="s">
        <v>1366</v>
      </c>
      <c r="I2671" s="98" t="s">
        <v>10582</v>
      </c>
      <c r="J2671" s="99">
        <v>44929</v>
      </c>
      <c r="K2671" s="107">
        <v>13000000</v>
      </c>
      <c r="L2671" s="98" t="s">
        <v>1594</v>
      </c>
      <c r="M2671" s="23">
        <v>1800</v>
      </c>
      <c r="N2671" s="23">
        <v>1</v>
      </c>
      <c r="O2671" s="107">
        <v>13000000</v>
      </c>
      <c r="P2671" s="23">
        <v>180</v>
      </c>
      <c r="Q2671" s="23">
        <v>2</v>
      </c>
      <c r="R2671" s="23">
        <v>2</v>
      </c>
      <c r="S2671" s="23">
        <v>0</v>
      </c>
      <c r="T2671" s="47">
        <v>3.9</v>
      </c>
      <c r="U2671" s="98" t="s">
        <v>111</v>
      </c>
      <c r="V2671" s="98" t="s">
        <v>3139</v>
      </c>
      <c r="W2671" s="69">
        <f t="shared" si="82"/>
        <v>6.328865765547597E-3</v>
      </c>
    </row>
    <row r="2672" spans="1:23">
      <c r="A2672">
        <f t="shared" si="83"/>
        <v>533</v>
      </c>
      <c r="B2672" s="99">
        <v>44408</v>
      </c>
      <c r="C2672" s="23">
        <v>269</v>
      </c>
      <c r="D2672" s="23">
        <v>5</v>
      </c>
      <c r="E2672" s="98" t="s">
        <v>49</v>
      </c>
      <c r="F2672" s="98" t="s">
        <v>164</v>
      </c>
      <c r="G2672" s="98" t="s">
        <v>4120</v>
      </c>
      <c r="H2672" s="98" t="s">
        <v>1366</v>
      </c>
      <c r="I2672" s="98" t="s">
        <v>6717</v>
      </c>
      <c r="J2672" s="99">
        <v>44941</v>
      </c>
      <c r="K2672" s="107">
        <v>12000000</v>
      </c>
      <c r="L2672" s="98" t="s">
        <v>1595</v>
      </c>
      <c r="M2672" s="23">
        <v>1800</v>
      </c>
      <c r="N2672" s="23">
        <v>1</v>
      </c>
      <c r="O2672" s="107">
        <v>12000000</v>
      </c>
      <c r="P2672" s="23">
        <v>180</v>
      </c>
      <c r="Q2672" s="23">
        <v>2</v>
      </c>
      <c r="R2672" s="23">
        <v>2</v>
      </c>
      <c r="S2672" s="23">
        <v>0</v>
      </c>
      <c r="T2672" s="47">
        <v>3.6</v>
      </c>
      <c r="U2672" s="98" t="s">
        <v>111</v>
      </c>
      <c r="V2672" s="98" t="s">
        <v>3139</v>
      </c>
      <c r="W2672" s="69">
        <f t="shared" si="82"/>
        <v>5.9765872488472512E-3</v>
      </c>
    </row>
    <row r="2673" spans="1:23">
      <c r="A2673">
        <f t="shared" si="83"/>
        <v>533</v>
      </c>
      <c r="B2673" s="99">
        <v>44408</v>
      </c>
      <c r="C2673" s="23">
        <v>270</v>
      </c>
      <c r="D2673" s="23">
        <v>5</v>
      </c>
      <c r="E2673" s="98" t="s">
        <v>49</v>
      </c>
      <c r="F2673" s="98" t="s">
        <v>164</v>
      </c>
      <c r="G2673" s="98" t="s">
        <v>4120</v>
      </c>
      <c r="H2673" s="98" t="s">
        <v>1366</v>
      </c>
      <c r="I2673" s="98" t="s">
        <v>6717</v>
      </c>
      <c r="J2673" s="99">
        <v>44941</v>
      </c>
      <c r="K2673" s="107">
        <v>30000000</v>
      </c>
      <c r="L2673" s="98" t="s">
        <v>1596</v>
      </c>
      <c r="M2673" s="23">
        <v>1800</v>
      </c>
      <c r="N2673" s="23">
        <v>1</v>
      </c>
      <c r="O2673" s="107">
        <v>30000000</v>
      </c>
      <c r="P2673" s="23">
        <v>180</v>
      </c>
      <c r="Q2673" s="23">
        <v>2</v>
      </c>
      <c r="R2673" s="23">
        <v>2</v>
      </c>
      <c r="S2673" s="23">
        <v>0</v>
      </c>
      <c r="T2673" s="47">
        <v>9</v>
      </c>
      <c r="U2673" s="98" t="s">
        <v>111</v>
      </c>
      <c r="V2673" s="98" t="s">
        <v>3139</v>
      </c>
      <c r="W2673" s="69">
        <f t="shared" si="82"/>
        <v>1.4941468122118128E-2</v>
      </c>
    </row>
    <row r="2674" spans="1:23">
      <c r="A2674">
        <f t="shared" si="83"/>
        <v>169</v>
      </c>
      <c r="B2674" s="99">
        <v>44408</v>
      </c>
      <c r="C2674" s="23">
        <v>271</v>
      </c>
      <c r="D2674" s="23">
        <v>5</v>
      </c>
      <c r="E2674" s="98" t="s">
        <v>49</v>
      </c>
      <c r="F2674" s="98" t="s">
        <v>164</v>
      </c>
      <c r="G2674" s="98" t="s">
        <v>4120</v>
      </c>
      <c r="H2674" s="98" t="s">
        <v>1366</v>
      </c>
      <c r="I2674" s="98" t="s">
        <v>6595</v>
      </c>
      <c r="J2674" s="99">
        <v>44577</v>
      </c>
      <c r="K2674" s="107">
        <v>20000000</v>
      </c>
      <c r="L2674" s="98" t="s">
        <v>1597</v>
      </c>
      <c r="M2674" s="23">
        <v>1440</v>
      </c>
      <c r="N2674" s="23">
        <v>1</v>
      </c>
      <c r="O2674" s="107">
        <v>20000000</v>
      </c>
      <c r="P2674" s="23">
        <v>30</v>
      </c>
      <c r="Q2674" s="23">
        <v>2</v>
      </c>
      <c r="R2674" s="23">
        <v>2</v>
      </c>
      <c r="S2674" s="23">
        <v>2.8</v>
      </c>
      <c r="T2674" s="47">
        <v>2.5125769999999998</v>
      </c>
      <c r="U2674" s="98" t="s">
        <v>111</v>
      </c>
      <c r="V2674" s="98" t="s">
        <v>3139</v>
      </c>
      <c r="W2674" s="69">
        <f t="shared" si="82"/>
        <v>1.3226034117839391E-3</v>
      </c>
    </row>
    <row r="2675" spans="1:23">
      <c r="A2675">
        <f t="shared" si="83"/>
        <v>534</v>
      </c>
      <c r="B2675" s="99">
        <v>44408</v>
      </c>
      <c r="C2675" s="23">
        <v>272</v>
      </c>
      <c r="D2675" s="23">
        <v>5</v>
      </c>
      <c r="E2675" s="98" t="s">
        <v>49</v>
      </c>
      <c r="F2675" s="98" t="s">
        <v>164</v>
      </c>
      <c r="G2675" s="98" t="s">
        <v>4120</v>
      </c>
      <c r="H2675" s="98" t="s">
        <v>1366</v>
      </c>
      <c r="I2675" s="98" t="s">
        <v>6595</v>
      </c>
      <c r="J2675" s="99">
        <v>44942</v>
      </c>
      <c r="K2675" s="107">
        <v>14000000</v>
      </c>
      <c r="L2675" s="98" t="s">
        <v>1598</v>
      </c>
      <c r="M2675" s="23">
        <v>1080</v>
      </c>
      <c r="N2675" s="23">
        <v>1</v>
      </c>
      <c r="O2675" s="107">
        <v>14000000</v>
      </c>
      <c r="P2675" s="23">
        <v>180</v>
      </c>
      <c r="Q2675" s="23">
        <v>2</v>
      </c>
      <c r="R2675" s="23">
        <v>2</v>
      </c>
      <c r="S2675" s="23">
        <v>0</v>
      </c>
      <c r="T2675" s="47">
        <v>4.2</v>
      </c>
      <c r="U2675" s="98" t="s">
        <v>111</v>
      </c>
      <c r="V2675" s="98" t="s">
        <v>3139</v>
      </c>
      <c r="W2675" s="69">
        <f t="shared" si="82"/>
        <v>6.9857670844875007E-3</v>
      </c>
    </row>
    <row r="2676" spans="1:23">
      <c r="A2676">
        <f t="shared" si="83"/>
        <v>535</v>
      </c>
      <c r="B2676" s="99">
        <v>44408</v>
      </c>
      <c r="C2676" s="23">
        <v>273</v>
      </c>
      <c r="D2676" s="23">
        <v>5</v>
      </c>
      <c r="E2676" s="98" t="s">
        <v>49</v>
      </c>
      <c r="F2676" s="98" t="s">
        <v>164</v>
      </c>
      <c r="G2676" s="98" t="s">
        <v>4120</v>
      </c>
      <c r="H2676" s="98" t="s">
        <v>1366</v>
      </c>
      <c r="I2676" s="98" t="s">
        <v>10583</v>
      </c>
      <c r="J2676" s="99">
        <v>44943</v>
      </c>
      <c r="K2676" s="107">
        <v>7495501</v>
      </c>
      <c r="L2676" s="98" t="s">
        <v>1599</v>
      </c>
      <c r="M2676" s="23">
        <v>1800</v>
      </c>
      <c r="N2676" s="23">
        <v>1</v>
      </c>
      <c r="O2676" s="107">
        <v>7495501</v>
      </c>
      <c r="P2676" s="23">
        <v>180</v>
      </c>
      <c r="Q2676" s="23">
        <v>2</v>
      </c>
      <c r="R2676" s="23">
        <v>2</v>
      </c>
      <c r="S2676" s="23">
        <v>0</v>
      </c>
      <c r="T2676" s="47">
        <v>2.2486510000000002</v>
      </c>
      <c r="U2676" s="98" t="s">
        <v>111</v>
      </c>
      <c r="V2676" s="98" t="s">
        <v>3139</v>
      </c>
      <c r="W2676" s="69">
        <f t="shared" si="82"/>
        <v>3.7471354534779951E-3</v>
      </c>
    </row>
    <row r="2677" spans="1:23">
      <c r="A2677">
        <f t="shared" si="83"/>
        <v>536</v>
      </c>
      <c r="B2677" s="99">
        <v>44408</v>
      </c>
      <c r="C2677" s="23">
        <v>274</v>
      </c>
      <c r="D2677" s="23">
        <v>5</v>
      </c>
      <c r="E2677" s="98" t="s">
        <v>49</v>
      </c>
      <c r="F2677" s="98" t="s">
        <v>164</v>
      </c>
      <c r="G2677" s="98" t="s">
        <v>4120</v>
      </c>
      <c r="H2677" s="98" t="s">
        <v>1366</v>
      </c>
      <c r="I2677" s="98" t="s">
        <v>6491</v>
      </c>
      <c r="J2677" s="99">
        <v>44944</v>
      </c>
      <c r="K2677" s="107">
        <v>14000000</v>
      </c>
      <c r="L2677" s="98" t="s">
        <v>1600</v>
      </c>
      <c r="M2677" s="23">
        <v>1800</v>
      </c>
      <c r="N2677" s="23">
        <v>1</v>
      </c>
      <c r="O2677" s="107">
        <v>14000000</v>
      </c>
      <c r="P2677" s="23">
        <v>180</v>
      </c>
      <c r="Q2677" s="23">
        <v>2</v>
      </c>
      <c r="R2677" s="23">
        <v>2</v>
      </c>
      <c r="S2677" s="23">
        <v>0</v>
      </c>
      <c r="T2677" s="47">
        <v>4.2</v>
      </c>
      <c r="U2677" s="98" t="s">
        <v>111</v>
      </c>
      <c r="V2677" s="98" t="s">
        <v>3139</v>
      </c>
      <c r="W2677" s="69">
        <f t="shared" si="82"/>
        <v>7.0119310061522479E-3</v>
      </c>
    </row>
    <row r="2678" spans="1:23">
      <c r="A2678">
        <f t="shared" si="83"/>
        <v>536</v>
      </c>
      <c r="B2678" s="99">
        <v>44408</v>
      </c>
      <c r="C2678" s="23">
        <v>275</v>
      </c>
      <c r="D2678" s="23">
        <v>5</v>
      </c>
      <c r="E2678" s="98" t="s">
        <v>49</v>
      </c>
      <c r="F2678" s="98" t="s">
        <v>164</v>
      </c>
      <c r="G2678" s="98" t="s">
        <v>4120</v>
      </c>
      <c r="H2678" s="98" t="s">
        <v>1366</v>
      </c>
      <c r="I2678" s="98" t="s">
        <v>6491</v>
      </c>
      <c r="J2678" s="99">
        <v>44944</v>
      </c>
      <c r="K2678" s="107">
        <v>12000000</v>
      </c>
      <c r="L2678" s="98" t="s">
        <v>1601</v>
      </c>
      <c r="M2678" s="23">
        <v>1800</v>
      </c>
      <c r="N2678" s="23">
        <v>1</v>
      </c>
      <c r="O2678" s="107">
        <v>12000000</v>
      </c>
      <c r="P2678" s="23">
        <v>180</v>
      </c>
      <c r="Q2678" s="23">
        <v>2</v>
      </c>
      <c r="R2678" s="23">
        <v>2</v>
      </c>
      <c r="S2678" s="23">
        <v>0</v>
      </c>
      <c r="T2678" s="47">
        <v>3.6</v>
      </c>
      <c r="U2678" s="98" t="s">
        <v>111</v>
      </c>
      <c r="V2678" s="98" t="s">
        <v>3139</v>
      </c>
      <c r="W2678" s="69">
        <f t="shared" si="82"/>
        <v>6.0102265767019263E-3</v>
      </c>
    </row>
    <row r="2679" spans="1:23">
      <c r="A2679">
        <f t="shared" si="83"/>
        <v>536</v>
      </c>
      <c r="B2679" s="99">
        <v>44408</v>
      </c>
      <c r="C2679" s="23">
        <v>276</v>
      </c>
      <c r="D2679" s="23">
        <v>5</v>
      </c>
      <c r="E2679" s="98" t="s">
        <v>49</v>
      </c>
      <c r="F2679" s="98" t="s">
        <v>164</v>
      </c>
      <c r="G2679" s="98" t="s">
        <v>4120</v>
      </c>
      <c r="H2679" s="98" t="s">
        <v>1366</v>
      </c>
      <c r="I2679" s="98" t="s">
        <v>6491</v>
      </c>
      <c r="J2679" s="99">
        <v>44944</v>
      </c>
      <c r="K2679" s="107">
        <v>20000000</v>
      </c>
      <c r="L2679" s="98" t="s">
        <v>1602</v>
      </c>
      <c r="M2679" s="23">
        <v>1800</v>
      </c>
      <c r="N2679" s="23">
        <v>1</v>
      </c>
      <c r="O2679" s="107">
        <v>20000000</v>
      </c>
      <c r="P2679" s="23">
        <v>180</v>
      </c>
      <c r="Q2679" s="23">
        <v>2</v>
      </c>
      <c r="R2679" s="23">
        <v>2</v>
      </c>
      <c r="S2679" s="23">
        <v>0</v>
      </c>
      <c r="T2679" s="47">
        <v>6</v>
      </c>
      <c r="U2679" s="98" t="s">
        <v>111</v>
      </c>
      <c r="V2679" s="98" t="s">
        <v>3139</v>
      </c>
      <c r="W2679" s="69">
        <f t="shared" si="82"/>
        <v>1.0017044294503211E-2</v>
      </c>
    </row>
    <row r="2680" spans="1:23">
      <c r="A2680">
        <f t="shared" si="83"/>
        <v>536</v>
      </c>
      <c r="B2680" s="99">
        <v>44408</v>
      </c>
      <c r="C2680" s="23">
        <v>277</v>
      </c>
      <c r="D2680" s="23">
        <v>5</v>
      </c>
      <c r="E2680" s="98" t="s">
        <v>49</v>
      </c>
      <c r="F2680" s="98" t="s">
        <v>164</v>
      </c>
      <c r="G2680" s="98" t="s">
        <v>4120</v>
      </c>
      <c r="H2680" s="98" t="s">
        <v>1366</v>
      </c>
      <c r="I2680" s="98" t="s">
        <v>6491</v>
      </c>
      <c r="J2680" s="99">
        <v>44944</v>
      </c>
      <c r="K2680" s="107">
        <v>15000000</v>
      </c>
      <c r="L2680" s="98" t="s">
        <v>1603</v>
      </c>
      <c r="M2680" s="23">
        <v>1800</v>
      </c>
      <c r="N2680" s="23">
        <v>1</v>
      </c>
      <c r="O2680" s="107">
        <v>15000000</v>
      </c>
      <c r="P2680" s="23">
        <v>180</v>
      </c>
      <c r="Q2680" s="23">
        <v>2</v>
      </c>
      <c r="R2680" s="23">
        <v>2</v>
      </c>
      <c r="S2680" s="23">
        <v>0</v>
      </c>
      <c r="T2680" s="47">
        <v>4.5</v>
      </c>
      <c r="U2680" s="98" t="s">
        <v>111</v>
      </c>
      <c r="V2680" s="98" t="s">
        <v>3139</v>
      </c>
      <c r="W2680" s="69">
        <f t="shared" si="82"/>
        <v>7.5127832208774078E-3</v>
      </c>
    </row>
    <row r="2681" spans="1:23">
      <c r="A2681">
        <f t="shared" si="83"/>
        <v>536</v>
      </c>
      <c r="B2681" s="99">
        <v>44408</v>
      </c>
      <c r="C2681" s="23">
        <v>278</v>
      </c>
      <c r="D2681" s="23">
        <v>5</v>
      </c>
      <c r="E2681" s="98" t="s">
        <v>49</v>
      </c>
      <c r="F2681" s="98" t="s">
        <v>164</v>
      </c>
      <c r="G2681" s="98" t="s">
        <v>4120</v>
      </c>
      <c r="H2681" s="98" t="s">
        <v>1366</v>
      </c>
      <c r="I2681" s="98" t="s">
        <v>6491</v>
      </c>
      <c r="J2681" s="99">
        <v>44944</v>
      </c>
      <c r="K2681" s="107">
        <v>18000000</v>
      </c>
      <c r="L2681" s="98" t="s">
        <v>1604</v>
      </c>
      <c r="M2681" s="23">
        <v>1080</v>
      </c>
      <c r="N2681" s="23">
        <v>1</v>
      </c>
      <c r="O2681" s="107">
        <v>18000000</v>
      </c>
      <c r="P2681" s="23">
        <v>180</v>
      </c>
      <c r="Q2681" s="23">
        <v>2</v>
      </c>
      <c r="R2681" s="23">
        <v>2</v>
      </c>
      <c r="S2681" s="23">
        <v>0</v>
      </c>
      <c r="T2681" s="47">
        <v>5.4</v>
      </c>
      <c r="U2681" s="98" t="s">
        <v>111</v>
      </c>
      <c r="V2681" s="98" t="s">
        <v>3139</v>
      </c>
      <c r="W2681" s="69">
        <f t="shared" si="82"/>
        <v>9.0153398650528894E-3</v>
      </c>
    </row>
    <row r="2682" spans="1:23">
      <c r="A2682">
        <f t="shared" si="83"/>
        <v>172</v>
      </c>
      <c r="B2682" s="99">
        <v>44408</v>
      </c>
      <c r="C2682" s="23">
        <v>279</v>
      </c>
      <c r="D2682" s="23">
        <v>5</v>
      </c>
      <c r="E2682" s="98" t="s">
        <v>49</v>
      </c>
      <c r="F2682" s="98" t="s">
        <v>164</v>
      </c>
      <c r="G2682" s="98" t="s">
        <v>4120</v>
      </c>
      <c r="H2682" s="98" t="s">
        <v>1366</v>
      </c>
      <c r="I2682" s="98" t="s">
        <v>10584</v>
      </c>
      <c r="J2682" s="99">
        <v>44580</v>
      </c>
      <c r="K2682" s="107">
        <v>8000000</v>
      </c>
      <c r="L2682" s="98" t="s">
        <v>1605</v>
      </c>
      <c r="M2682" s="23">
        <v>1440</v>
      </c>
      <c r="N2682" s="23">
        <v>1</v>
      </c>
      <c r="O2682" s="107">
        <v>8000000</v>
      </c>
      <c r="P2682" s="23">
        <v>180</v>
      </c>
      <c r="Q2682" s="23">
        <v>2</v>
      </c>
      <c r="R2682" s="23">
        <v>2</v>
      </c>
      <c r="S2682" s="23">
        <v>0</v>
      </c>
      <c r="T2682" s="47">
        <v>1</v>
      </c>
      <c r="U2682" s="98" t="s">
        <v>111</v>
      </c>
      <c r="V2682" s="98" t="s">
        <v>3139</v>
      </c>
      <c r="W2682" s="69">
        <f t="shared" si="82"/>
        <v>5.357374436114901E-4</v>
      </c>
    </row>
    <row r="2683" spans="1:23">
      <c r="A2683">
        <f t="shared" si="83"/>
        <v>537</v>
      </c>
      <c r="B2683" s="99">
        <v>44408</v>
      </c>
      <c r="C2683" s="23">
        <v>280</v>
      </c>
      <c r="D2683" s="23">
        <v>5</v>
      </c>
      <c r="E2683" s="98" t="s">
        <v>49</v>
      </c>
      <c r="F2683" s="98" t="s">
        <v>164</v>
      </c>
      <c r="G2683" s="98" t="s">
        <v>4120</v>
      </c>
      <c r="H2683" s="98" t="s">
        <v>1366</v>
      </c>
      <c r="I2683" s="98" t="s">
        <v>10584</v>
      </c>
      <c r="J2683" s="99">
        <v>44945</v>
      </c>
      <c r="K2683" s="107">
        <v>12000000</v>
      </c>
      <c r="L2683" s="98" t="s">
        <v>1606</v>
      </c>
      <c r="M2683" s="23">
        <v>1800</v>
      </c>
      <c r="N2683" s="23">
        <v>1</v>
      </c>
      <c r="O2683" s="107">
        <v>12000000</v>
      </c>
      <c r="P2683" s="23">
        <v>180</v>
      </c>
      <c r="Q2683" s="23">
        <v>2</v>
      </c>
      <c r="R2683" s="23">
        <v>2</v>
      </c>
      <c r="S2683" s="23">
        <v>0</v>
      </c>
      <c r="T2683" s="47">
        <v>3.6</v>
      </c>
      <c r="U2683" s="98" t="s">
        <v>111</v>
      </c>
      <c r="V2683" s="98" t="s">
        <v>3139</v>
      </c>
      <c r="W2683" s="69">
        <f t="shared" si="82"/>
        <v>6.0214396859868177E-3</v>
      </c>
    </row>
    <row r="2684" spans="1:23">
      <c r="A2684">
        <f t="shared" si="83"/>
        <v>537</v>
      </c>
      <c r="B2684" s="99">
        <v>44408</v>
      </c>
      <c r="C2684" s="23">
        <v>281</v>
      </c>
      <c r="D2684" s="23">
        <v>5</v>
      </c>
      <c r="E2684" s="98" t="s">
        <v>49</v>
      </c>
      <c r="F2684" s="98" t="s">
        <v>164</v>
      </c>
      <c r="G2684" s="98" t="s">
        <v>4120</v>
      </c>
      <c r="H2684" s="98" t="s">
        <v>1366</v>
      </c>
      <c r="I2684" s="98" t="s">
        <v>10584</v>
      </c>
      <c r="J2684" s="99">
        <v>44945</v>
      </c>
      <c r="K2684" s="107">
        <v>12000000</v>
      </c>
      <c r="L2684" s="98" t="s">
        <v>1607</v>
      </c>
      <c r="M2684" s="23">
        <v>1800</v>
      </c>
      <c r="N2684" s="23">
        <v>1</v>
      </c>
      <c r="O2684" s="107">
        <v>12000000</v>
      </c>
      <c r="P2684" s="23">
        <v>180</v>
      </c>
      <c r="Q2684" s="23">
        <v>2</v>
      </c>
      <c r="R2684" s="23">
        <v>2</v>
      </c>
      <c r="S2684" s="23">
        <v>0</v>
      </c>
      <c r="T2684" s="47">
        <v>3.6</v>
      </c>
      <c r="U2684" s="98" t="s">
        <v>111</v>
      </c>
      <c r="V2684" s="98" t="s">
        <v>3139</v>
      </c>
      <c r="W2684" s="69">
        <f t="shared" si="82"/>
        <v>6.0214396859868177E-3</v>
      </c>
    </row>
    <row r="2685" spans="1:23">
      <c r="A2685">
        <f t="shared" si="83"/>
        <v>540</v>
      </c>
      <c r="B2685" s="99">
        <v>44408</v>
      </c>
      <c r="C2685" s="23">
        <v>282</v>
      </c>
      <c r="D2685" s="23">
        <v>5</v>
      </c>
      <c r="E2685" s="98" t="s">
        <v>49</v>
      </c>
      <c r="F2685" s="98" t="s">
        <v>164</v>
      </c>
      <c r="G2685" s="98" t="s">
        <v>4120</v>
      </c>
      <c r="H2685" s="98" t="s">
        <v>1366</v>
      </c>
      <c r="I2685" s="98" t="s">
        <v>10585</v>
      </c>
      <c r="J2685" s="99">
        <v>44948</v>
      </c>
      <c r="K2685" s="107">
        <v>13000000</v>
      </c>
      <c r="L2685" s="98" t="s">
        <v>1608</v>
      </c>
      <c r="M2685" s="23">
        <v>1800</v>
      </c>
      <c r="N2685" s="23">
        <v>1</v>
      </c>
      <c r="O2685" s="107">
        <v>13000000</v>
      </c>
      <c r="P2685" s="23">
        <v>180</v>
      </c>
      <c r="Q2685" s="23">
        <v>2</v>
      </c>
      <c r="R2685" s="23">
        <v>2</v>
      </c>
      <c r="S2685" s="23">
        <v>0</v>
      </c>
      <c r="T2685" s="47">
        <v>3.9</v>
      </c>
      <c r="U2685" s="98" t="s">
        <v>111</v>
      </c>
      <c r="V2685" s="98" t="s">
        <v>3139</v>
      </c>
      <c r="W2685" s="69">
        <f t="shared" si="82"/>
        <v>6.559668931661617E-3</v>
      </c>
    </row>
    <row r="2686" spans="1:23">
      <c r="A2686">
        <f t="shared" si="83"/>
        <v>540</v>
      </c>
      <c r="B2686" s="99">
        <v>44408</v>
      </c>
      <c r="C2686" s="23">
        <v>283</v>
      </c>
      <c r="D2686" s="23">
        <v>5</v>
      </c>
      <c r="E2686" s="98" t="s">
        <v>49</v>
      </c>
      <c r="F2686" s="98" t="s">
        <v>164</v>
      </c>
      <c r="G2686" s="98" t="s">
        <v>4120</v>
      </c>
      <c r="H2686" s="98" t="s">
        <v>1366</v>
      </c>
      <c r="I2686" s="98" t="s">
        <v>10585</v>
      </c>
      <c r="J2686" s="99">
        <v>44948</v>
      </c>
      <c r="K2686" s="107">
        <v>10000000</v>
      </c>
      <c r="L2686" s="98" t="s">
        <v>1609</v>
      </c>
      <c r="M2686" s="23">
        <v>1800</v>
      </c>
      <c r="N2686" s="23">
        <v>1</v>
      </c>
      <c r="O2686" s="107">
        <v>10000000</v>
      </c>
      <c r="P2686" s="23">
        <v>180</v>
      </c>
      <c r="Q2686" s="23">
        <v>2</v>
      </c>
      <c r="R2686" s="23">
        <v>2</v>
      </c>
      <c r="S2686" s="23">
        <v>2.91</v>
      </c>
      <c r="T2686" s="47">
        <v>3.0019279999999999</v>
      </c>
      <c r="U2686" s="98" t="s">
        <v>111</v>
      </c>
      <c r="V2686" s="98" t="s">
        <v>3139</v>
      </c>
      <c r="W2686" s="69">
        <f t="shared" si="82"/>
        <v>5.0491420094064344E-3</v>
      </c>
    </row>
    <row r="2687" spans="1:23">
      <c r="A2687">
        <f t="shared" si="83"/>
        <v>540</v>
      </c>
      <c r="B2687" s="99">
        <v>44408</v>
      </c>
      <c r="C2687" s="23">
        <v>284</v>
      </c>
      <c r="D2687" s="23">
        <v>5</v>
      </c>
      <c r="E2687" s="98" t="s">
        <v>49</v>
      </c>
      <c r="F2687" s="98" t="s">
        <v>164</v>
      </c>
      <c r="G2687" s="98" t="s">
        <v>4120</v>
      </c>
      <c r="H2687" s="98" t="s">
        <v>1366</v>
      </c>
      <c r="I2687" s="98" t="s">
        <v>10585</v>
      </c>
      <c r="J2687" s="99">
        <v>44948</v>
      </c>
      <c r="K2687" s="107">
        <v>11000000</v>
      </c>
      <c r="L2687" s="98" t="s">
        <v>1610</v>
      </c>
      <c r="M2687" s="23">
        <v>1800</v>
      </c>
      <c r="N2687" s="23">
        <v>1</v>
      </c>
      <c r="O2687" s="107">
        <v>11000000</v>
      </c>
      <c r="P2687" s="23">
        <v>180</v>
      </c>
      <c r="Q2687" s="23">
        <v>2</v>
      </c>
      <c r="R2687" s="23">
        <v>2</v>
      </c>
      <c r="S2687" s="23">
        <v>0</v>
      </c>
      <c r="T2687" s="47">
        <v>3.3</v>
      </c>
      <c r="U2687" s="98" t="s">
        <v>111</v>
      </c>
      <c r="V2687" s="98" t="s">
        <v>3139</v>
      </c>
      <c r="W2687" s="69">
        <f t="shared" si="82"/>
        <v>5.5504890960213684E-3</v>
      </c>
    </row>
    <row r="2688" spans="1:23">
      <c r="A2688">
        <f t="shared" si="83"/>
        <v>540</v>
      </c>
      <c r="B2688" s="99">
        <v>44408</v>
      </c>
      <c r="C2688" s="23">
        <v>285</v>
      </c>
      <c r="D2688" s="23">
        <v>5</v>
      </c>
      <c r="E2688" s="98" t="s">
        <v>49</v>
      </c>
      <c r="F2688" s="98" t="s">
        <v>164</v>
      </c>
      <c r="G2688" s="98" t="s">
        <v>4120</v>
      </c>
      <c r="H2688" s="98" t="s">
        <v>1366</v>
      </c>
      <c r="I2688" s="98" t="s">
        <v>10585</v>
      </c>
      <c r="J2688" s="99">
        <v>44948</v>
      </c>
      <c r="K2688" s="107">
        <v>8500000</v>
      </c>
      <c r="L2688" s="98" t="s">
        <v>1611</v>
      </c>
      <c r="M2688" s="23">
        <v>1800</v>
      </c>
      <c r="N2688" s="23">
        <v>1</v>
      </c>
      <c r="O2688" s="107">
        <v>8500000</v>
      </c>
      <c r="P2688" s="23">
        <v>180</v>
      </c>
      <c r="Q2688" s="23">
        <v>2</v>
      </c>
      <c r="R2688" s="23">
        <v>2</v>
      </c>
      <c r="S2688" s="23">
        <v>0</v>
      </c>
      <c r="T2688" s="47">
        <v>2.5499999999999998</v>
      </c>
      <c r="U2688" s="98" t="s">
        <v>111</v>
      </c>
      <c r="V2688" s="98" t="s">
        <v>3139</v>
      </c>
      <c r="W2688" s="69">
        <f t="shared" si="82"/>
        <v>4.2890143014710572E-3</v>
      </c>
    </row>
    <row r="2689" spans="1:23">
      <c r="A2689">
        <f t="shared" si="83"/>
        <v>542</v>
      </c>
      <c r="B2689" s="99">
        <v>44408</v>
      </c>
      <c r="C2689" s="23">
        <v>286</v>
      </c>
      <c r="D2689" s="23">
        <v>5</v>
      </c>
      <c r="E2689" s="98" t="s">
        <v>49</v>
      </c>
      <c r="F2689" s="98" t="s">
        <v>164</v>
      </c>
      <c r="G2689" s="98" t="s">
        <v>4120</v>
      </c>
      <c r="H2689" s="98" t="s">
        <v>1366</v>
      </c>
      <c r="I2689" s="98" t="s">
        <v>10586</v>
      </c>
      <c r="J2689" s="99">
        <v>44950</v>
      </c>
      <c r="K2689" s="107">
        <v>50000000</v>
      </c>
      <c r="L2689" s="98" t="s">
        <v>1612</v>
      </c>
      <c r="M2689" s="23">
        <v>1800</v>
      </c>
      <c r="N2689" s="23">
        <v>1</v>
      </c>
      <c r="O2689" s="107">
        <v>50000000</v>
      </c>
      <c r="P2689" s="23">
        <v>360</v>
      </c>
      <c r="Q2689" s="23">
        <v>2</v>
      </c>
      <c r="R2689" s="23">
        <v>2</v>
      </c>
      <c r="S2689" s="23">
        <v>2.92</v>
      </c>
      <c r="T2689" s="47">
        <v>20.301179999999999</v>
      </c>
      <c r="U2689" s="98" t="s">
        <v>111</v>
      </c>
      <c r="V2689" s="98" t="s">
        <v>3139</v>
      </c>
      <c r="W2689" s="69">
        <f t="shared" si="82"/>
        <v>3.4272368798367536E-2</v>
      </c>
    </row>
    <row r="2690" spans="1:23">
      <c r="A2690">
        <f t="shared" si="83"/>
        <v>543</v>
      </c>
      <c r="B2690" s="99">
        <v>44408</v>
      </c>
      <c r="C2690" s="23">
        <v>287</v>
      </c>
      <c r="D2690" s="23">
        <v>5</v>
      </c>
      <c r="E2690" s="98" t="s">
        <v>49</v>
      </c>
      <c r="F2690" s="98" t="s">
        <v>164</v>
      </c>
      <c r="G2690" s="98" t="s">
        <v>4120</v>
      </c>
      <c r="H2690" s="98" t="s">
        <v>1366</v>
      </c>
      <c r="I2690" s="98" t="s">
        <v>10587</v>
      </c>
      <c r="J2690" s="99">
        <v>44951</v>
      </c>
      <c r="K2690" s="107">
        <v>25000000</v>
      </c>
      <c r="L2690" s="98" t="s">
        <v>1613</v>
      </c>
      <c r="M2690" s="23">
        <v>720</v>
      </c>
      <c r="N2690" s="23">
        <v>1</v>
      </c>
      <c r="O2690" s="107">
        <v>25000000</v>
      </c>
      <c r="P2690" s="23">
        <v>180</v>
      </c>
      <c r="Q2690" s="23">
        <v>2</v>
      </c>
      <c r="R2690" s="23">
        <v>2</v>
      </c>
      <c r="S2690" s="23">
        <v>0</v>
      </c>
      <c r="T2690" s="47">
        <v>1.4774240000000001</v>
      </c>
      <c r="U2690" s="98" t="s">
        <v>111</v>
      </c>
      <c r="V2690" s="98" t="s">
        <v>3139</v>
      </c>
      <c r="W2690" s="69">
        <f t="shared" ref="W2690:W2753" si="84">+T2690/SUM($T$2:$T$5848)*A2690</f>
        <v>2.4987829464616996E-3</v>
      </c>
    </row>
    <row r="2691" spans="1:23">
      <c r="A2691">
        <f t="shared" ref="A2691:A2754" si="85">+J2691-B2691</f>
        <v>544</v>
      </c>
      <c r="B2691" s="99">
        <v>44408</v>
      </c>
      <c r="C2691" s="23">
        <v>288</v>
      </c>
      <c r="D2691" s="23">
        <v>5</v>
      </c>
      <c r="E2691" s="98" t="s">
        <v>49</v>
      </c>
      <c r="F2691" s="98" t="s">
        <v>164</v>
      </c>
      <c r="G2691" s="98" t="s">
        <v>4120</v>
      </c>
      <c r="H2691" s="98" t="s">
        <v>1366</v>
      </c>
      <c r="I2691" s="98" t="s">
        <v>6208</v>
      </c>
      <c r="J2691" s="99">
        <v>44952</v>
      </c>
      <c r="K2691" s="107">
        <v>10000000</v>
      </c>
      <c r="L2691" s="98" t="s">
        <v>1614</v>
      </c>
      <c r="M2691" s="23">
        <v>1080</v>
      </c>
      <c r="N2691" s="23">
        <v>1</v>
      </c>
      <c r="O2691" s="107">
        <v>10000000</v>
      </c>
      <c r="P2691" s="23">
        <v>180</v>
      </c>
      <c r="Q2691" s="23">
        <v>2</v>
      </c>
      <c r="R2691" s="23">
        <v>2</v>
      </c>
      <c r="S2691" s="23">
        <v>0</v>
      </c>
      <c r="T2691" s="47">
        <v>2.8528980000000002</v>
      </c>
      <c r="U2691" s="98" t="s">
        <v>111</v>
      </c>
      <c r="V2691" s="98" t="s">
        <v>3139</v>
      </c>
      <c r="W2691" s="69">
        <f t="shared" si="84"/>
        <v>4.8340228435113791E-3</v>
      </c>
    </row>
    <row r="2692" spans="1:23">
      <c r="A2692">
        <f t="shared" si="85"/>
        <v>544</v>
      </c>
      <c r="B2692" s="99">
        <v>44408</v>
      </c>
      <c r="C2692" s="23">
        <v>289</v>
      </c>
      <c r="D2692" s="23">
        <v>5</v>
      </c>
      <c r="E2692" s="98" t="s">
        <v>49</v>
      </c>
      <c r="F2692" s="98" t="s">
        <v>164</v>
      </c>
      <c r="G2692" s="98" t="s">
        <v>4120</v>
      </c>
      <c r="H2692" s="98" t="s">
        <v>1366</v>
      </c>
      <c r="I2692" s="98" t="s">
        <v>6208</v>
      </c>
      <c r="J2692" s="99">
        <v>44952</v>
      </c>
      <c r="K2692" s="107">
        <v>12000000</v>
      </c>
      <c r="L2692" s="98" t="s">
        <v>1615</v>
      </c>
      <c r="M2692" s="23">
        <v>1800</v>
      </c>
      <c r="N2692" s="23">
        <v>1</v>
      </c>
      <c r="O2692" s="107">
        <v>12000000</v>
      </c>
      <c r="P2692" s="23">
        <v>180</v>
      </c>
      <c r="Q2692" s="23">
        <v>2</v>
      </c>
      <c r="R2692" s="23">
        <v>2</v>
      </c>
      <c r="S2692" s="23">
        <v>0</v>
      </c>
      <c r="T2692" s="47">
        <v>3.6</v>
      </c>
      <c r="U2692" s="98" t="s">
        <v>111</v>
      </c>
      <c r="V2692" s="98" t="s">
        <v>3139</v>
      </c>
      <c r="W2692" s="69">
        <f t="shared" si="84"/>
        <v>6.0999314509810592E-3</v>
      </c>
    </row>
    <row r="2693" spans="1:23">
      <c r="A2693">
        <f t="shared" si="85"/>
        <v>547</v>
      </c>
      <c r="B2693" s="99">
        <v>44408</v>
      </c>
      <c r="C2693" s="23">
        <v>290</v>
      </c>
      <c r="D2693" s="23">
        <v>5</v>
      </c>
      <c r="E2693" s="98" t="s">
        <v>49</v>
      </c>
      <c r="F2693" s="98" t="s">
        <v>164</v>
      </c>
      <c r="G2693" s="98" t="s">
        <v>4120</v>
      </c>
      <c r="H2693" s="98" t="s">
        <v>1366</v>
      </c>
      <c r="I2693" s="98" t="s">
        <v>10588</v>
      </c>
      <c r="J2693" s="99">
        <v>44955</v>
      </c>
      <c r="K2693" s="107">
        <v>6491577</v>
      </c>
      <c r="L2693" s="98" t="s">
        <v>1616</v>
      </c>
      <c r="M2693" s="23">
        <v>1800</v>
      </c>
      <c r="N2693" s="23">
        <v>1</v>
      </c>
      <c r="O2693" s="107">
        <v>6491577</v>
      </c>
      <c r="P2693" s="23">
        <v>180</v>
      </c>
      <c r="Q2693" s="23">
        <v>2</v>
      </c>
      <c r="R2693" s="23">
        <v>2</v>
      </c>
      <c r="S2693" s="23">
        <v>0</v>
      </c>
      <c r="T2693" s="47">
        <v>1.947478</v>
      </c>
      <c r="U2693" s="98" t="s">
        <v>111</v>
      </c>
      <c r="V2693" s="98" t="s">
        <v>3139</v>
      </c>
      <c r="W2693" s="69">
        <f t="shared" si="84"/>
        <v>3.3180539314515162E-3</v>
      </c>
    </row>
    <row r="2694" spans="1:23">
      <c r="A2694">
        <f t="shared" si="85"/>
        <v>183</v>
      </c>
      <c r="B2694" s="99">
        <v>44408</v>
      </c>
      <c r="C2694" s="23">
        <v>291</v>
      </c>
      <c r="D2694" s="23">
        <v>5</v>
      </c>
      <c r="E2694" s="98" t="s">
        <v>49</v>
      </c>
      <c r="F2694" s="98" t="s">
        <v>164</v>
      </c>
      <c r="G2694" s="98" t="s">
        <v>4120</v>
      </c>
      <c r="H2694" s="98" t="s">
        <v>1366</v>
      </c>
      <c r="I2694" s="98" t="s">
        <v>10589</v>
      </c>
      <c r="J2694" s="99">
        <v>44591</v>
      </c>
      <c r="K2694" s="107">
        <v>7000000</v>
      </c>
      <c r="L2694" s="98" t="s">
        <v>1617</v>
      </c>
      <c r="M2694" s="23">
        <v>1440</v>
      </c>
      <c r="N2694" s="23">
        <v>1</v>
      </c>
      <c r="O2694" s="107">
        <v>7000000</v>
      </c>
      <c r="P2694" s="23">
        <v>180</v>
      </c>
      <c r="Q2694" s="23">
        <v>2</v>
      </c>
      <c r="R2694" s="23">
        <v>2</v>
      </c>
      <c r="S2694" s="23">
        <v>0</v>
      </c>
      <c r="T2694" s="47">
        <v>0.875</v>
      </c>
      <c r="U2694" s="98" t="s">
        <v>111</v>
      </c>
      <c r="V2694" s="98" t="s">
        <v>3139</v>
      </c>
      <c r="W2694" s="69">
        <f t="shared" si="84"/>
        <v>4.9874975673424335E-4</v>
      </c>
    </row>
    <row r="2695" spans="1:23">
      <c r="A2695">
        <f t="shared" si="85"/>
        <v>2374</v>
      </c>
      <c r="B2695" s="99">
        <v>44408</v>
      </c>
      <c r="C2695" s="23">
        <v>292</v>
      </c>
      <c r="D2695" s="23">
        <v>5</v>
      </c>
      <c r="E2695" s="98" t="s">
        <v>49</v>
      </c>
      <c r="F2695" s="98" t="s">
        <v>164</v>
      </c>
      <c r="G2695" s="98" t="s">
        <v>4120</v>
      </c>
      <c r="H2695" s="98" t="s">
        <v>1366</v>
      </c>
      <c r="I2695" s="98" t="s">
        <v>10589</v>
      </c>
      <c r="J2695" s="99">
        <v>46782</v>
      </c>
      <c r="K2695" s="107">
        <v>70000000</v>
      </c>
      <c r="L2695" s="98" t="s">
        <v>1618</v>
      </c>
      <c r="M2695" s="23">
        <v>3600</v>
      </c>
      <c r="N2695" s="23">
        <v>1</v>
      </c>
      <c r="O2695" s="107">
        <v>70000000</v>
      </c>
      <c r="P2695" s="23">
        <v>180</v>
      </c>
      <c r="Q2695" s="23">
        <v>2</v>
      </c>
      <c r="R2695" s="23">
        <v>2</v>
      </c>
      <c r="S2695" s="23">
        <v>0</v>
      </c>
      <c r="T2695" s="47">
        <v>45.5</v>
      </c>
      <c r="U2695" s="98" t="s">
        <v>111</v>
      </c>
      <c r="V2695" s="98" t="s">
        <v>3139</v>
      </c>
      <c r="W2695" s="69">
        <f t="shared" si="84"/>
        <v>0.33644622934059498</v>
      </c>
    </row>
    <row r="2696" spans="1:23">
      <c r="A2696">
        <f t="shared" si="85"/>
        <v>913</v>
      </c>
      <c r="B2696" s="99">
        <v>44408</v>
      </c>
      <c r="C2696" s="23">
        <v>293</v>
      </c>
      <c r="D2696" s="23">
        <v>5</v>
      </c>
      <c r="E2696" s="98" t="s">
        <v>49</v>
      </c>
      <c r="F2696" s="98" t="s">
        <v>164</v>
      </c>
      <c r="G2696" s="98" t="s">
        <v>4120</v>
      </c>
      <c r="H2696" s="98" t="s">
        <v>1366</v>
      </c>
      <c r="I2696" s="98" t="s">
        <v>10589</v>
      </c>
      <c r="J2696" s="99">
        <v>45321</v>
      </c>
      <c r="K2696" s="107">
        <v>25000000</v>
      </c>
      <c r="L2696" s="98" t="s">
        <v>1619</v>
      </c>
      <c r="M2696" s="23">
        <v>2160</v>
      </c>
      <c r="N2696" s="23">
        <v>1</v>
      </c>
      <c r="O2696" s="107">
        <v>25000000</v>
      </c>
      <c r="P2696" s="23">
        <v>180</v>
      </c>
      <c r="Q2696" s="23">
        <v>2</v>
      </c>
      <c r="R2696" s="23">
        <v>2</v>
      </c>
      <c r="S2696" s="23">
        <v>0</v>
      </c>
      <c r="T2696" s="47">
        <v>10.416669000000001</v>
      </c>
      <c r="U2696" s="98" t="s">
        <v>111</v>
      </c>
      <c r="V2696" s="98" t="s">
        <v>3139</v>
      </c>
      <c r="W2696" s="69">
        <f t="shared" si="84"/>
        <v>2.9622601476624672E-2</v>
      </c>
    </row>
    <row r="2697" spans="1:23">
      <c r="A2697">
        <f t="shared" si="85"/>
        <v>549</v>
      </c>
      <c r="B2697" s="99">
        <v>44408</v>
      </c>
      <c r="C2697" s="23">
        <v>294</v>
      </c>
      <c r="D2697" s="23">
        <v>5</v>
      </c>
      <c r="E2697" s="98" t="s">
        <v>49</v>
      </c>
      <c r="F2697" s="98" t="s">
        <v>164</v>
      </c>
      <c r="G2697" s="98" t="s">
        <v>4120</v>
      </c>
      <c r="H2697" s="98" t="s">
        <v>1366</v>
      </c>
      <c r="I2697" s="98" t="s">
        <v>6481</v>
      </c>
      <c r="J2697" s="99">
        <v>44957</v>
      </c>
      <c r="K2697" s="107">
        <v>24000000</v>
      </c>
      <c r="L2697" s="98" t="s">
        <v>1620</v>
      </c>
      <c r="M2697" s="23">
        <v>1800</v>
      </c>
      <c r="N2697" s="23">
        <v>1</v>
      </c>
      <c r="O2697" s="107">
        <v>24000000</v>
      </c>
      <c r="P2697" s="23">
        <v>180</v>
      </c>
      <c r="Q2697" s="23">
        <v>2</v>
      </c>
      <c r="R2697" s="23">
        <v>2</v>
      </c>
      <c r="S2697" s="23">
        <v>2.93</v>
      </c>
      <c r="T2697" s="47">
        <v>9.7378330000000002</v>
      </c>
      <c r="U2697" s="98" t="s">
        <v>111</v>
      </c>
      <c r="V2697" s="98" t="s">
        <v>3139</v>
      </c>
      <c r="W2697" s="69">
        <f t="shared" si="84"/>
        <v>1.6651686308121211E-2</v>
      </c>
    </row>
    <row r="2698" spans="1:23">
      <c r="A2698">
        <f t="shared" si="85"/>
        <v>551</v>
      </c>
      <c r="B2698" s="99">
        <v>44408</v>
      </c>
      <c r="C2698" s="23">
        <v>295</v>
      </c>
      <c r="D2698" s="23">
        <v>5</v>
      </c>
      <c r="E2698" s="98" t="s">
        <v>49</v>
      </c>
      <c r="F2698" s="98" t="s">
        <v>164</v>
      </c>
      <c r="G2698" s="98" t="s">
        <v>4120</v>
      </c>
      <c r="H2698" s="98" t="s">
        <v>1366</v>
      </c>
      <c r="I2698" s="98" t="s">
        <v>10590</v>
      </c>
      <c r="J2698" s="99">
        <v>44959</v>
      </c>
      <c r="K2698" s="107">
        <v>8000000</v>
      </c>
      <c r="L2698" s="98" t="s">
        <v>1621</v>
      </c>
      <c r="M2698" s="23">
        <v>1800</v>
      </c>
      <c r="N2698" s="23">
        <v>1</v>
      </c>
      <c r="O2698" s="107">
        <v>8000000</v>
      </c>
      <c r="P2698" s="23">
        <v>180</v>
      </c>
      <c r="Q2698" s="23">
        <v>2</v>
      </c>
      <c r="R2698" s="23">
        <v>2</v>
      </c>
      <c r="S2698" s="23">
        <v>0</v>
      </c>
      <c r="T2698" s="47">
        <v>3.2</v>
      </c>
      <c r="U2698" s="98" t="s">
        <v>111</v>
      </c>
      <c r="V2698" s="98" t="s">
        <v>3139</v>
      </c>
      <c r="W2698" s="69">
        <f t="shared" si="84"/>
        <v>5.4919317475336012E-3</v>
      </c>
    </row>
    <row r="2699" spans="1:23">
      <c r="A2699">
        <f t="shared" si="85"/>
        <v>555</v>
      </c>
      <c r="B2699" s="99">
        <v>44408</v>
      </c>
      <c r="C2699" s="23">
        <v>296</v>
      </c>
      <c r="D2699" s="23">
        <v>5</v>
      </c>
      <c r="E2699" s="98" t="s">
        <v>49</v>
      </c>
      <c r="F2699" s="98" t="s">
        <v>164</v>
      </c>
      <c r="G2699" s="98" t="s">
        <v>4120</v>
      </c>
      <c r="H2699" s="98" t="s">
        <v>1366</v>
      </c>
      <c r="I2699" s="98" t="s">
        <v>10135</v>
      </c>
      <c r="J2699" s="99">
        <v>44963</v>
      </c>
      <c r="K2699" s="107">
        <v>16000000</v>
      </c>
      <c r="L2699" s="98" t="s">
        <v>1622</v>
      </c>
      <c r="M2699" s="23">
        <v>1800</v>
      </c>
      <c r="N2699" s="23">
        <v>1</v>
      </c>
      <c r="O2699" s="107">
        <v>16000000</v>
      </c>
      <c r="P2699" s="23">
        <v>180</v>
      </c>
      <c r="Q2699" s="23">
        <v>2</v>
      </c>
      <c r="R2699" s="23">
        <v>2</v>
      </c>
      <c r="S2699" s="23">
        <v>0</v>
      </c>
      <c r="T2699" s="47">
        <v>6.4</v>
      </c>
      <c r="U2699" s="98" t="s">
        <v>111</v>
      </c>
      <c r="V2699" s="98" t="s">
        <v>3139</v>
      </c>
      <c r="W2699" s="69">
        <f t="shared" si="84"/>
        <v>1.1063601161093098E-2</v>
      </c>
    </row>
    <row r="2700" spans="1:23">
      <c r="A2700">
        <f t="shared" si="85"/>
        <v>556</v>
      </c>
      <c r="B2700" s="99">
        <v>44408</v>
      </c>
      <c r="C2700" s="23">
        <v>297</v>
      </c>
      <c r="D2700" s="23">
        <v>5</v>
      </c>
      <c r="E2700" s="98" t="s">
        <v>49</v>
      </c>
      <c r="F2700" s="98" t="s">
        <v>164</v>
      </c>
      <c r="G2700" s="98" t="s">
        <v>4120</v>
      </c>
      <c r="H2700" s="98" t="s">
        <v>1366</v>
      </c>
      <c r="I2700" s="98" t="s">
        <v>10591</v>
      </c>
      <c r="J2700" s="99">
        <v>44964</v>
      </c>
      <c r="K2700" s="107">
        <v>15830701</v>
      </c>
      <c r="L2700" s="98" t="s">
        <v>1623</v>
      </c>
      <c r="M2700" s="23">
        <v>1800</v>
      </c>
      <c r="N2700" s="23">
        <v>1</v>
      </c>
      <c r="O2700" s="107">
        <v>15830701</v>
      </c>
      <c r="P2700" s="23">
        <v>180</v>
      </c>
      <c r="Q2700" s="23">
        <v>2</v>
      </c>
      <c r="R2700" s="23">
        <v>2</v>
      </c>
      <c r="S2700" s="23">
        <v>2.91</v>
      </c>
      <c r="T2700" s="47">
        <v>6.417249</v>
      </c>
      <c r="U2700" s="98" t="s">
        <v>111</v>
      </c>
      <c r="V2700" s="98" t="s">
        <v>3139</v>
      </c>
      <c r="W2700" s="69">
        <f t="shared" si="84"/>
        <v>1.1113407437783638E-2</v>
      </c>
    </row>
    <row r="2701" spans="1:23">
      <c r="A2701">
        <f t="shared" si="85"/>
        <v>561</v>
      </c>
      <c r="B2701" s="99">
        <v>44408</v>
      </c>
      <c r="C2701" s="23">
        <v>298</v>
      </c>
      <c r="D2701" s="23">
        <v>5</v>
      </c>
      <c r="E2701" s="98" t="s">
        <v>49</v>
      </c>
      <c r="F2701" s="98" t="s">
        <v>164</v>
      </c>
      <c r="G2701" s="98" t="s">
        <v>4120</v>
      </c>
      <c r="H2701" s="98" t="s">
        <v>1366</v>
      </c>
      <c r="I2701" s="98" t="s">
        <v>7204</v>
      </c>
      <c r="J2701" s="99">
        <v>44969</v>
      </c>
      <c r="K2701" s="107">
        <v>16000000</v>
      </c>
      <c r="L2701" s="98" t="s">
        <v>1624</v>
      </c>
      <c r="M2701" s="23">
        <v>1800</v>
      </c>
      <c r="N2701" s="23">
        <v>1</v>
      </c>
      <c r="O2701" s="107">
        <v>16000000</v>
      </c>
      <c r="P2701" s="23">
        <v>360</v>
      </c>
      <c r="Q2701" s="23">
        <v>2</v>
      </c>
      <c r="R2701" s="23">
        <v>2</v>
      </c>
      <c r="S2701" s="23">
        <v>0</v>
      </c>
      <c r="T2701" s="47">
        <v>6.4</v>
      </c>
      <c r="U2701" s="98" t="s">
        <v>111</v>
      </c>
      <c r="V2701" s="98" t="s">
        <v>3139</v>
      </c>
      <c r="W2701" s="69">
        <f t="shared" si="84"/>
        <v>1.1183207660131943E-2</v>
      </c>
    </row>
    <row r="2702" spans="1:23">
      <c r="A2702">
        <f t="shared" si="85"/>
        <v>562</v>
      </c>
      <c r="B2702" s="99">
        <v>44408</v>
      </c>
      <c r="C2702" s="23">
        <v>299</v>
      </c>
      <c r="D2702" s="23">
        <v>5</v>
      </c>
      <c r="E2702" s="98" t="s">
        <v>49</v>
      </c>
      <c r="F2702" s="98" t="s">
        <v>164</v>
      </c>
      <c r="G2702" s="98" t="s">
        <v>4120</v>
      </c>
      <c r="H2702" s="98" t="s">
        <v>1366</v>
      </c>
      <c r="I2702" s="98" t="s">
        <v>10592</v>
      </c>
      <c r="J2702" s="99">
        <v>44970</v>
      </c>
      <c r="K2702" s="107">
        <v>10000000</v>
      </c>
      <c r="L2702" s="98" t="s">
        <v>1625</v>
      </c>
      <c r="M2702" s="23">
        <v>1800</v>
      </c>
      <c r="N2702" s="23">
        <v>1</v>
      </c>
      <c r="O2702" s="107">
        <v>10000000</v>
      </c>
      <c r="P2702" s="23">
        <v>180</v>
      </c>
      <c r="Q2702" s="23">
        <v>2</v>
      </c>
      <c r="R2702" s="23">
        <v>2</v>
      </c>
      <c r="S2702" s="23">
        <v>0</v>
      </c>
      <c r="T2702" s="47">
        <v>4</v>
      </c>
      <c r="U2702" s="98" t="s">
        <v>111</v>
      </c>
      <c r="V2702" s="98" t="s">
        <v>3139</v>
      </c>
      <c r="W2702" s="69">
        <f t="shared" si="84"/>
        <v>7.0019637978990098E-3</v>
      </c>
    </row>
    <row r="2703" spans="1:23">
      <c r="A2703">
        <f t="shared" si="85"/>
        <v>563</v>
      </c>
      <c r="B2703" s="99">
        <v>44408</v>
      </c>
      <c r="C2703" s="23">
        <v>300</v>
      </c>
      <c r="D2703" s="23">
        <v>5</v>
      </c>
      <c r="E2703" s="98" t="s">
        <v>49</v>
      </c>
      <c r="F2703" s="98" t="s">
        <v>164</v>
      </c>
      <c r="G2703" s="98" t="s">
        <v>4120</v>
      </c>
      <c r="H2703" s="98" t="s">
        <v>1366</v>
      </c>
      <c r="I2703" s="98" t="s">
        <v>10593</v>
      </c>
      <c r="J2703" s="99">
        <v>44971</v>
      </c>
      <c r="K2703" s="107">
        <v>15000000</v>
      </c>
      <c r="L2703" s="98" t="s">
        <v>1626</v>
      </c>
      <c r="M2703" s="23">
        <v>1800</v>
      </c>
      <c r="N2703" s="23">
        <v>1</v>
      </c>
      <c r="O2703" s="107">
        <v>15000000</v>
      </c>
      <c r="P2703" s="23">
        <v>180</v>
      </c>
      <c r="Q2703" s="23">
        <v>2</v>
      </c>
      <c r="R2703" s="23">
        <v>2</v>
      </c>
      <c r="S2703" s="23">
        <v>0</v>
      </c>
      <c r="T2703" s="47">
        <v>6</v>
      </c>
      <c r="U2703" s="98" t="s">
        <v>111</v>
      </c>
      <c r="V2703" s="98" t="s">
        <v>3139</v>
      </c>
      <c r="W2703" s="69">
        <f t="shared" si="84"/>
        <v>1.0521634212323334E-2</v>
      </c>
    </row>
    <row r="2704" spans="1:23">
      <c r="A2704">
        <f t="shared" si="85"/>
        <v>565</v>
      </c>
      <c r="B2704" s="99">
        <v>44408</v>
      </c>
      <c r="C2704" s="23">
        <v>301</v>
      </c>
      <c r="D2704" s="23">
        <v>5</v>
      </c>
      <c r="E2704" s="98" t="s">
        <v>49</v>
      </c>
      <c r="F2704" s="98" t="s">
        <v>164</v>
      </c>
      <c r="G2704" s="98" t="s">
        <v>4120</v>
      </c>
      <c r="H2704" s="98" t="s">
        <v>1366</v>
      </c>
      <c r="I2704" s="98" t="s">
        <v>10594</v>
      </c>
      <c r="J2704" s="99">
        <v>44973</v>
      </c>
      <c r="K2704" s="107">
        <v>14500000</v>
      </c>
      <c r="L2704" s="98" t="s">
        <v>1627</v>
      </c>
      <c r="M2704" s="23">
        <v>1800</v>
      </c>
      <c r="N2704" s="23">
        <v>1</v>
      </c>
      <c r="O2704" s="107">
        <v>14500000</v>
      </c>
      <c r="P2704" s="23">
        <v>180</v>
      </c>
      <c r="Q2704" s="23">
        <v>2</v>
      </c>
      <c r="R2704" s="23">
        <v>2</v>
      </c>
      <c r="S2704" s="23">
        <v>0</v>
      </c>
      <c r="T2704" s="47">
        <v>5.8</v>
      </c>
      <c r="U2704" s="98" t="s">
        <v>111</v>
      </c>
      <c r="V2704" s="98" t="s">
        <v>3139</v>
      </c>
      <c r="W2704" s="69">
        <f t="shared" si="84"/>
        <v>1.0207044201830542E-2</v>
      </c>
    </row>
    <row r="2705" spans="1:23">
      <c r="A2705">
        <f t="shared" si="85"/>
        <v>200</v>
      </c>
      <c r="B2705" s="99">
        <v>44408</v>
      </c>
      <c r="C2705" s="23">
        <v>302</v>
      </c>
      <c r="D2705" s="23">
        <v>5</v>
      </c>
      <c r="E2705" s="98" t="s">
        <v>49</v>
      </c>
      <c r="F2705" s="98" t="s">
        <v>164</v>
      </c>
      <c r="G2705" s="98" t="s">
        <v>4120</v>
      </c>
      <c r="H2705" s="98" t="s">
        <v>1366</v>
      </c>
      <c r="I2705" s="98" t="s">
        <v>10594</v>
      </c>
      <c r="J2705" s="99">
        <v>44608</v>
      </c>
      <c r="K2705" s="107">
        <v>8000000</v>
      </c>
      <c r="L2705" s="98" t="s">
        <v>1628</v>
      </c>
      <c r="M2705" s="23">
        <v>1440</v>
      </c>
      <c r="N2705" s="23">
        <v>1</v>
      </c>
      <c r="O2705" s="107">
        <v>8000000</v>
      </c>
      <c r="P2705" s="23">
        <v>180</v>
      </c>
      <c r="Q2705" s="23">
        <v>2</v>
      </c>
      <c r="R2705" s="23">
        <v>2</v>
      </c>
      <c r="S2705" s="23">
        <v>0</v>
      </c>
      <c r="T2705" s="47">
        <v>2</v>
      </c>
      <c r="U2705" s="98" t="s">
        <v>111</v>
      </c>
      <c r="V2705" s="98" t="s">
        <v>3139</v>
      </c>
      <c r="W2705" s="69">
        <f t="shared" si="84"/>
        <v>1.2459010316546281E-3</v>
      </c>
    </row>
    <row r="2706" spans="1:23">
      <c r="A2706">
        <f t="shared" si="85"/>
        <v>569</v>
      </c>
      <c r="B2706" s="99">
        <v>44408</v>
      </c>
      <c r="C2706" s="23">
        <v>303</v>
      </c>
      <c r="D2706" s="23">
        <v>5</v>
      </c>
      <c r="E2706" s="98" t="s">
        <v>49</v>
      </c>
      <c r="F2706" s="98" t="s">
        <v>164</v>
      </c>
      <c r="G2706" s="98" t="s">
        <v>4120</v>
      </c>
      <c r="H2706" s="98" t="s">
        <v>1366</v>
      </c>
      <c r="I2706" s="98" t="s">
        <v>10110</v>
      </c>
      <c r="J2706" s="99">
        <v>44977</v>
      </c>
      <c r="K2706" s="107">
        <v>16000000</v>
      </c>
      <c r="L2706" s="98" t="s">
        <v>1629</v>
      </c>
      <c r="M2706" s="23">
        <v>1800</v>
      </c>
      <c r="N2706" s="23">
        <v>1</v>
      </c>
      <c r="O2706" s="107">
        <v>16000000</v>
      </c>
      <c r="P2706" s="23">
        <v>180</v>
      </c>
      <c r="Q2706" s="23">
        <v>2</v>
      </c>
      <c r="R2706" s="23">
        <v>2</v>
      </c>
      <c r="S2706" s="23">
        <v>2.81</v>
      </c>
      <c r="T2706" s="47">
        <v>6.4792480000000001</v>
      </c>
      <c r="U2706" s="98" t="s">
        <v>111</v>
      </c>
      <c r="V2706" s="98" t="s">
        <v>3139</v>
      </c>
      <c r="W2706" s="69">
        <f t="shared" si="84"/>
        <v>1.1483133764334451E-2</v>
      </c>
    </row>
    <row r="2707" spans="1:23">
      <c r="A2707">
        <f t="shared" si="85"/>
        <v>210</v>
      </c>
      <c r="B2707" s="99">
        <v>44408</v>
      </c>
      <c r="C2707" s="23">
        <v>304</v>
      </c>
      <c r="D2707" s="23">
        <v>5</v>
      </c>
      <c r="E2707" s="98" t="s">
        <v>49</v>
      </c>
      <c r="F2707" s="98" t="s">
        <v>164</v>
      </c>
      <c r="G2707" s="98" t="s">
        <v>4120</v>
      </c>
      <c r="H2707" s="98" t="s">
        <v>1366</v>
      </c>
      <c r="I2707" s="98" t="s">
        <v>10080</v>
      </c>
      <c r="J2707" s="99">
        <v>44618</v>
      </c>
      <c r="K2707" s="107">
        <v>4750828</v>
      </c>
      <c r="L2707" s="98" t="s">
        <v>1630</v>
      </c>
      <c r="M2707" s="23">
        <v>1440</v>
      </c>
      <c r="N2707" s="23">
        <v>1</v>
      </c>
      <c r="O2707" s="107">
        <v>4750828</v>
      </c>
      <c r="P2707" s="23">
        <v>180</v>
      </c>
      <c r="Q2707" s="23">
        <v>2</v>
      </c>
      <c r="R2707" s="23">
        <v>2</v>
      </c>
      <c r="S2707" s="23">
        <v>0</v>
      </c>
      <c r="T2707" s="47">
        <v>1.18771</v>
      </c>
      <c r="U2707" s="98" t="s">
        <v>111</v>
      </c>
      <c r="V2707" s="98" t="s">
        <v>3139</v>
      </c>
      <c r="W2707" s="69">
        <f t="shared" si="84"/>
        <v>7.768787850109222E-4</v>
      </c>
    </row>
    <row r="2708" spans="1:23">
      <c r="A2708">
        <f t="shared" si="85"/>
        <v>575</v>
      </c>
      <c r="B2708" s="99">
        <v>44408</v>
      </c>
      <c r="C2708" s="23">
        <v>305</v>
      </c>
      <c r="D2708" s="23">
        <v>5</v>
      </c>
      <c r="E2708" s="98" t="s">
        <v>49</v>
      </c>
      <c r="F2708" s="98" t="s">
        <v>164</v>
      </c>
      <c r="G2708" s="98" t="s">
        <v>4120</v>
      </c>
      <c r="H2708" s="98" t="s">
        <v>1366</v>
      </c>
      <c r="I2708" s="98" t="s">
        <v>10080</v>
      </c>
      <c r="J2708" s="99">
        <v>44983</v>
      </c>
      <c r="K2708" s="107">
        <v>20000000</v>
      </c>
      <c r="L2708" s="98" t="s">
        <v>1631</v>
      </c>
      <c r="M2708" s="23">
        <v>1800</v>
      </c>
      <c r="N2708" s="23">
        <v>1</v>
      </c>
      <c r="O2708" s="107">
        <v>20000000</v>
      </c>
      <c r="P2708" s="23">
        <v>180</v>
      </c>
      <c r="Q2708" s="23">
        <v>2</v>
      </c>
      <c r="R2708" s="23">
        <v>2</v>
      </c>
      <c r="S2708" s="23">
        <v>0</v>
      </c>
      <c r="T2708" s="47">
        <v>8</v>
      </c>
      <c r="U2708" s="98" t="s">
        <v>111</v>
      </c>
      <c r="V2708" s="98" t="s">
        <v>3139</v>
      </c>
      <c r="W2708" s="69">
        <f t="shared" si="84"/>
        <v>1.4327861864028223E-2</v>
      </c>
    </row>
    <row r="2709" spans="1:23">
      <c r="A2709">
        <f t="shared" si="85"/>
        <v>575</v>
      </c>
      <c r="B2709" s="99">
        <v>44408</v>
      </c>
      <c r="C2709" s="23">
        <v>306</v>
      </c>
      <c r="D2709" s="23">
        <v>5</v>
      </c>
      <c r="E2709" s="98" t="s">
        <v>49</v>
      </c>
      <c r="F2709" s="98" t="s">
        <v>164</v>
      </c>
      <c r="G2709" s="98" t="s">
        <v>4120</v>
      </c>
      <c r="H2709" s="98" t="s">
        <v>1366</v>
      </c>
      <c r="I2709" s="98" t="s">
        <v>10080</v>
      </c>
      <c r="J2709" s="99">
        <v>44983</v>
      </c>
      <c r="K2709" s="107">
        <v>9000000</v>
      </c>
      <c r="L2709" s="98" t="s">
        <v>1632</v>
      </c>
      <c r="M2709" s="23">
        <v>1800</v>
      </c>
      <c r="N2709" s="23">
        <v>1</v>
      </c>
      <c r="O2709" s="107">
        <v>9000000</v>
      </c>
      <c r="P2709" s="23">
        <v>180</v>
      </c>
      <c r="Q2709" s="23">
        <v>2</v>
      </c>
      <c r="R2709" s="23">
        <v>2</v>
      </c>
      <c r="S2709" s="23">
        <v>0</v>
      </c>
      <c r="T2709" s="47">
        <v>3.6</v>
      </c>
      <c r="U2709" s="98" t="s">
        <v>111</v>
      </c>
      <c r="V2709" s="98" t="s">
        <v>3139</v>
      </c>
      <c r="W2709" s="69">
        <f t="shared" si="84"/>
        <v>6.4475378388127004E-3</v>
      </c>
    </row>
    <row r="2710" spans="1:23">
      <c r="A2710">
        <f t="shared" si="85"/>
        <v>575</v>
      </c>
      <c r="B2710" s="99">
        <v>44408</v>
      </c>
      <c r="C2710" s="23">
        <v>307</v>
      </c>
      <c r="D2710" s="23">
        <v>5</v>
      </c>
      <c r="E2710" s="98" t="s">
        <v>49</v>
      </c>
      <c r="F2710" s="98" t="s">
        <v>164</v>
      </c>
      <c r="G2710" s="98" t="s">
        <v>4120</v>
      </c>
      <c r="H2710" s="98" t="s">
        <v>1366</v>
      </c>
      <c r="I2710" s="98" t="s">
        <v>10080</v>
      </c>
      <c r="J2710" s="99">
        <v>44983</v>
      </c>
      <c r="K2710" s="107">
        <v>8400000</v>
      </c>
      <c r="L2710" s="98" t="s">
        <v>1633</v>
      </c>
      <c r="M2710" s="23">
        <v>1800</v>
      </c>
      <c r="N2710" s="23">
        <v>1</v>
      </c>
      <c r="O2710" s="107">
        <v>8400000</v>
      </c>
      <c r="P2710" s="23">
        <v>180</v>
      </c>
      <c r="Q2710" s="23">
        <v>2</v>
      </c>
      <c r="R2710" s="23">
        <v>2</v>
      </c>
      <c r="S2710" s="23">
        <v>0</v>
      </c>
      <c r="T2710" s="47">
        <v>3.36</v>
      </c>
      <c r="U2710" s="98" t="s">
        <v>111</v>
      </c>
      <c r="V2710" s="98" t="s">
        <v>3139</v>
      </c>
      <c r="W2710" s="69">
        <f t="shared" si="84"/>
        <v>6.0177019828918533E-3</v>
      </c>
    </row>
    <row r="2711" spans="1:23">
      <c r="A2711">
        <f t="shared" si="85"/>
        <v>576</v>
      </c>
      <c r="B2711" s="99">
        <v>44408</v>
      </c>
      <c r="C2711" s="23">
        <v>308</v>
      </c>
      <c r="D2711" s="23">
        <v>5</v>
      </c>
      <c r="E2711" s="98" t="s">
        <v>49</v>
      </c>
      <c r="F2711" s="98" t="s">
        <v>164</v>
      </c>
      <c r="G2711" s="98" t="s">
        <v>4120</v>
      </c>
      <c r="H2711" s="98" t="s">
        <v>1366</v>
      </c>
      <c r="I2711" s="98" t="s">
        <v>6596</v>
      </c>
      <c r="J2711" s="99">
        <v>44984</v>
      </c>
      <c r="K2711" s="107">
        <v>38000000</v>
      </c>
      <c r="L2711" s="98" t="s">
        <v>1634</v>
      </c>
      <c r="M2711" s="23">
        <v>1800</v>
      </c>
      <c r="N2711" s="23">
        <v>1</v>
      </c>
      <c r="O2711" s="107">
        <v>38000000</v>
      </c>
      <c r="P2711" s="23">
        <v>180</v>
      </c>
      <c r="Q2711" s="23">
        <v>2</v>
      </c>
      <c r="R2711" s="23">
        <v>2</v>
      </c>
      <c r="S2711" s="23">
        <v>2.77</v>
      </c>
      <c r="T2711" s="47">
        <v>19.22606</v>
      </c>
      <c r="U2711" s="98" t="s">
        <v>111</v>
      </c>
      <c r="V2711" s="98" t="s">
        <v>3139</v>
      </c>
      <c r="W2711" s="69">
        <f t="shared" si="84"/>
        <v>3.4493425903661445E-2</v>
      </c>
    </row>
    <row r="2712" spans="1:23">
      <c r="A2712">
        <f t="shared" si="85"/>
        <v>576</v>
      </c>
      <c r="B2712" s="99">
        <v>44408</v>
      </c>
      <c r="C2712" s="23">
        <v>309</v>
      </c>
      <c r="D2712" s="23">
        <v>5</v>
      </c>
      <c r="E2712" s="98" t="s">
        <v>49</v>
      </c>
      <c r="F2712" s="98" t="s">
        <v>164</v>
      </c>
      <c r="G2712" s="98" t="s">
        <v>4120</v>
      </c>
      <c r="H2712" s="98" t="s">
        <v>1366</v>
      </c>
      <c r="I2712" s="98" t="s">
        <v>6596</v>
      </c>
      <c r="J2712" s="99">
        <v>44984</v>
      </c>
      <c r="K2712" s="107">
        <v>7000000</v>
      </c>
      <c r="L2712" s="98" t="s">
        <v>1635</v>
      </c>
      <c r="M2712" s="23">
        <v>1800</v>
      </c>
      <c r="N2712" s="23">
        <v>1</v>
      </c>
      <c r="O2712" s="107">
        <v>7000000</v>
      </c>
      <c r="P2712" s="23">
        <v>180</v>
      </c>
      <c r="Q2712" s="23">
        <v>2</v>
      </c>
      <c r="R2712" s="23">
        <v>2</v>
      </c>
      <c r="S2712" s="23">
        <v>0</v>
      </c>
      <c r="T2712" s="47">
        <v>2.8</v>
      </c>
      <c r="U2712" s="98" t="s">
        <v>111</v>
      </c>
      <c r="V2712" s="98" t="s">
        <v>3139</v>
      </c>
      <c r="W2712" s="69">
        <f t="shared" si="84"/>
        <v>5.0234729596314613E-3</v>
      </c>
    </row>
    <row r="2713" spans="1:23">
      <c r="A2713">
        <f t="shared" si="85"/>
        <v>576</v>
      </c>
      <c r="B2713" s="99">
        <v>44408</v>
      </c>
      <c r="C2713" s="23">
        <v>310</v>
      </c>
      <c r="D2713" s="23">
        <v>5</v>
      </c>
      <c r="E2713" s="98" t="s">
        <v>49</v>
      </c>
      <c r="F2713" s="98" t="s">
        <v>164</v>
      </c>
      <c r="G2713" s="98" t="s">
        <v>4120</v>
      </c>
      <c r="H2713" s="98" t="s">
        <v>1366</v>
      </c>
      <c r="I2713" s="98" t="s">
        <v>6596</v>
      </c>
      <c r="J2713" s="99">
        <v>44984</v>
      </c>
      <c r="K2713" s="107">
        <v>6000000</v>
      </c>
      <c r="L2713" s="98" t="s">
        <v>1636</v>
      </c>
      <c r="M2713" s="23">
        <v>1800</v>
      </c>
      <c r="N2713" s="23">
        <v>1</v>
      </c>
      <c r="O2713" s="107">
        <v>6000000</v>
      </c>
      <c r="P2713" s="23">
        <v>180</v>
      </c>
      <c r="Q2713" s="23">
        <v>2</v>
      </c>
      <c r="R2713" s="23">
        <v>2</v>
      </c>
      <c r="S2713" s="23">
        <v>0</v>
      </c>
      <c r="T2713" s="47">
        <v>2.4</v>
      </c>
      <c r="U2713" s="98" t="s">
        <v>111</v>
      </c>
      <c r="V2713" s="98" t="s">
        <v>3139</v>
      </c>
      <c r="W2713" s="69">
        <f t="shared" si="84"/>
        <v>4.3058339653983951E-3</v>
      </c>
    </row>
    <row r="2714" spans="1:23">
      <c r="A2714">
        <f t="shared" si="85"/>
        <v>578</v>
      </c>
      <c r="B2714" s="99">
        <v>44408</v>
      </c>
      <c r="C2714" s="23">
        <v>311</v>
      </c>
      <c r="D2714" s="23">
        <v>5</v>
      </c>
      <c r="E2714" s="98" t="s">
        <v>49</v>
      </c>
      <c r="F2714" s="98" t="s">
        <v>164</v>
      </c>
      <c r="G2714" s="98" t="s">
        <v>4120</v>
      </c>
      <c r="H2714" s="98" t="s">
        <v>1366</v>
      </c>
      <c r="I2714" s="98" t="s">
        <v>10595</v>
      </c>
      <c r="J2714" s="99">
        <v>44986</v>
      </c>
      <c r="K2714" s="107">
        <v>7616694</v>
      </c>
      <c r="L2714" s="98" t="s">
        <v>1637</v>
      </c>
      <c r="M2714" s="23">
        <v>1800</v>
      </c>
      <c r="N2714" s="23">
        <v>1</v>
      </c>
      <c r="O2714" s="107">
        <v>7616694</v>
      </c>
      <c r="P2714" s="23">
        <v>180</v>
      </c>
      <c r="Q2714" s="23">
        <v>2</v>
      </c>
      <c r="R2714" s="23">
        <v>2</v>
      </c>
      <c r="S2714" s="23">
        <v>0</v>
      </c>
      <c r="T2714" s="47">
        <v>3.0466799999999998</v>
      </c>
      <c r="U2714" s="98" t="s">
        <v>111</v>
      </c>
      <c r="V2714" s="98" t="s">
        <v>3139</v>
      </c>
      <c r="W2714" s="69">
        <f t="shared" si="84"/>
        <v>5.4850202361505992E-3</v>
      </c>
    </row>
    <row r="2715" spans="1:23">
      <c r="A2715">
        <f t="shared" si="85"/>
        <v>585</v>
      </c>
      <c r="B2715" s="99">
        <v>44408</v>
      </c>
      <c r="C2715" s="23">
        <v>312</v>
      </c>
      <c r="D2715" s="23">
        <v>5</v>
      </c>
      <c r="E2715" s="98" t="s">
        <v>49</v>
      </c>
      <c r="F2715" s="98" t="s">
        <v>164</v>
      </c>
      <c r="G2715" s="98" t="s">
        <v>4120</v>
      </c>
      <c r="H2715" s="98" t="s">
        <v>1366</v>
      </c>
      <c r="I2715" s="98" t="s">
        <v>10373</v>
      </c>
      <c r="J2715" s="99">
        <v>44993</v>
      </c>
      <c r="K2715" s="107">
        <v>7000000</v>
      </c>
      <c r="L2715" s="98" t="s">
        <v>1638</v>
      </c>
      <c r="M2715" s="23">
        <v>1800</v>
      </c>
      <c r="N2715" s="23">
        <v>1</v>
      </c>
      <c r="O2715" s="107">
        <v>7000000</v>
      </c>
      <c r="P2715" s="23">
        <v>180</v>
      </c>
      <c r="Q2715" s="23">
        <v>2</v>
      </c>
      <c r="R2715" s="23">
        <v>2</v>
      </c>
      <c r="S2715" s="23">
        <v>0</v>
      </c>
      <c r="T2715" s="47">
        <v>2.8</v>
      </c>
      <c r="U2715" s="98" t="s">
        <v>111</v>
      </c>
      <c r="V2715" s="98" t="s">
        <v>3139</v>
      </c>
      <c r="W2715" s="69">
        <f t="shared" si="84"/>
        <v>5.1019647246257028E-3</v>
      </c>
    </row>
    <row r="2716" spans="1:23">
      <c r="A2716">
        <f t="shared" si="85"/>
        <v>586</v>
      </c>
      <c r="B2716" s="99">
        <v>44408</v>
      </c>
      <c r="C2716" s="23">
        <v>313</v>
      </c>
      <c r="D2716" s="23">
        <v>5</v>
      </c>
      <c r="E2716" s="98" t="s">
        <v>49</v>
      </c>
      <c r="F2716" s="98" t="s">
        <v>164</v>
      </c>
      <c r="G2716" s="98" t="s">
        <v>4120</v>
      </c>
      <c r="H2716" s="98" t="s">
        <v>1366</v>
      </c>
      <c r="I2716" s="98" t="s">
        <v>10374</v>
      </c>
      <c r="J2716" s="99">
        <v>44994</v>
      </c>
      <c r="K2716" s="107">
        <v>20000000</v>
      </c>
      <c r="L2716" s="98" t="s">
        <v>1639</v>
      </c>
      <c r="M2716" s="23">
        <v>1800</v>
      </c>
      <c r="N2716" s="23">
        <v>1</v>
      </c>
      <c r="O2716" s="107">
        <v>20000000</v>
      </c>
      <c r="P2716" s="23">
        <v>180</v>
      </c>
      <c r="Q2716" s="23">
        <v>2</v>
      </c>
      <c r="R2716" s="23">
        <v>2</v>
      </c>
      <c r="S2716" s="23">
        <v>0</v>
      </c>
      <c r="T2716" s="47">
        <v>8</v>
      </c>
      <c r="U2716" s="98" t="s">
        <v>111</v>
      </c>
      <c r="V2716" s="98" t="s">
        <v>3139</v>
      </c>
      <c r="W2716" s="69">
        <f t="shared" si="84"/>
        <v>1.4601960090992242E-2</v>
      </c>
    </row>
    <row r="2717" spans="1:23">
      <c r="A2717">
        <f t="shared" si="85"/>
        <v>591</v>
      </c>
      <c r="B2717" s="99">
        <v>44408</v>
      </c>
      <c r="C2717" s="23">
        <v>314</v>
      </c>
      <c r="D2717" s="23">
        <v>5</v>
      </c>
      <c r="E2717" s="98" t="s">
        <v>49</v>
      </c>
      <c r="F2717" s="98" t="s">
        <v>164</v>
      </c>
      <c r="G2717" s="98" t="s">
        <v>4120</v>
      </c>
      <c r="H2717" s="98" t="s">
        <v>1366</v>
      </c>
      <c r="I2717" s="98" t="s">
        <v>10596</v>
      </c>
      <c r="J2717" s="99">
        <v>44999</v>
      </c>
      <c r="K2717" s="107">
        <v>10500000</v>
      </c>
      <c r="L2717" s="98" t="s">
        <v>1640</v>
      </c>
      <c r="M2717" s="23">
        <v>1800</v>
      </c>
      <c r="N2717" s="23">
        <v>1</v>
      </c>
      <c r="O2717" s="107">
        <v>10500000</v>
      </c>
      <c r="P2717" s="23">
        <v>180</v>
      </c>
      <c r="Q2717" s="23">
        <v>2</v>
      </c>
      <c r="R2717" s="23">
        <v>2</v>
      </c>
      <c r="S2717" s="23">
        <v>0.15</v>
      </c>
      <c r="T2717" s="47">
        <v>4.2</v>
      </c>
      <c r="U2717" s="98" t="s">
        <v>111</v>
      </c>
      <c r="V2717" s="98" t="s">
        <v>3139</v>
      </c>
      <c r="W2717" s="69">
        <f t="shared" si="84"/>
        <v>7.7314388519327962E-3</v>
      </c>
    </row>
    <row r="2718" spans="1:23">
      <c r="A2718">
        <f t="shared" si="85"/>
        <v>591</v>
      </c>
      <c r="B2718" s="99">
        <v>44408</v>
      </c>
      <c r="C2718" s="23">
        <v>315</v>
      </c>
      <c r="D2718" s="23">
        <v>5</v>
      </c>
      <c r="E2718" s="98" t="s">
        <v>49</v>
      </c>
      <c r="F2718" s="98" t="s">
        <v>164</v>
      </c>
      <c r="G2718" s="98" t="s">
        <v>4120</v>
      </c>
      <c r="H2718" s="98" t="s">
        <v>1366</v>
      </c>
      <c r="I2718" s="98" t="s">
        <v>10596</v>
      </c>
      <c r="J2718" s="99">
        <v>44999</v>
      </c>
      <c r="K2718" s="107">
        <v>12000000</v>
      </c>
      <c r="L2718" s="98" t="s">
        <v>1641</v>
      </c>
      <c r="M2718" s="23">
        <v>1800</v>
      </c>
      <c r="N2718" s="23">
        <v>1</v>
      </c>
      <c r="O2718" s="107">
        <v>12000000</v>
      </c>
      <c r="P2718" s="23">
        <v>180</v>
      </c>
      <c r="Q2718" s="23">
        <v>2</v>
      </c>
      <c r="R2718" s="23">
        <v>2</v>
      </c>
      <c r="S2718" s="23">
        <v>0.15</v>
      </c>
      <c r="T2718" s="47">
        <v>4.8</v>
      </c>
      <c r="U2718" s="98" t="s">
        <v>111</v>
      </c>
      <c r="V2718" s="98" t="s">
        <v>3139</v>
      </c>
      <c r="W2718" s="69">
        <f t="shared" si="84"/>
        <v>8.8359301164946218E-3</v>
      </c>
    </row>
    <row r="2719" spans="1:23">
      <c r="A2719">
        <f t="shared" si="85"/>
        <v>592</v>
      </c>
      <c r="B2719" s="99">
        <v>44408</v>
      </c>
      <c r="C2719" s="23">
        <v>316</v>
      </c>
      <c r="D2719" s="23">
        <v>5</v>
      </c>
      <c r="E2719" s="98" t="s">
        <v>49</v>
      </c>
      <c r="F2719" s="98" t="s">
        <v>164</v>
      </c>
      <c r="G2719" s="98" t="s">
        <v>4120</v>
      </c>
      <c r="H2719" s="98" t="s">
        <v>1366</v>
      </c>
      <c r="I2719" s="98" t="s">
        <v>10474</v>
      </c>
      <c r="J2719" s="99">
        <v>45000</v>
      </c>
      <c r="K2719" s="107">
        <v>8000000</v>
      </c>
      <c r="L2719" s="98" t="s">
        <v>1642</v>
      </c>
      <c r="M2719" s="23">
        <v>1800</v>
      </c>
      <c r="N2719" s="23">
        <v>1</v>
      </c>
      <c r="O2719" s="107">
        <v>8000000</v>
      </c>
      <c r="P2719" s="23">
        <v>180</v>
      </c>
      <c r="Q2719" s="23">
        <v>2</v>
      </c>
      <c r="R2719" s="23">
        <v>2</v>
      </c>
      <c r="S2719" s="23">
        <v>0</v>
      </c>
      <c r="T2719" s="47">
        <v>3.2</v>
      </c>
      <c r="U2719" s="98" t="s">
        <v>111</v>
      </c>
      <c r="V2719" s="98" t="s">
        <v>3139</v>
      </c>
      <c r="W2719" s="69">
        <f t="shared" si="84"/>
        <v>5.9005872859163189E-3</v>
      </c>
    </row>
    <row r="2720" spans="1:23">
      <c r="A2720">
        <f t="shared" si="85"/>
        <v>593</v>
      </c>
      <c r="B2720" s="99">
        <v>44408</v>
      </c>
      <c r="C2720" s="23">
        <v>317</v>
      </c>
      <c r="D2720" s="23">
        <v>5</v>
      </c>
      <c r="E2720" s="98" t="s">
        <v>49</v>
      </c>
      <c r="F2720" s="98" t="s">
        <v>164</v>
      </c>
      <c r="G2720" s="98" t="s">
        <v>4120</v>
      </c>
      <c r="H2720" s="98" t="s">
        <v>1366</v>
      </c>
      <c r="I2720" s="98" t="s">
        <v>10597</v>
      </c>
      <c r="J2720" s="99">
        <v>45001</v>
      </c>
      <c r="K2720" s="107">
        <v>11000000</v>
      </c>
      <c r="L2720" s="98" t="s">
        <v>1643</v>
      </c>
      <c r="M2720" s="23">
        <v>1800</v>
      </c>
      <c r="N2720" s="23">
        <v>1</v>
      </c>
      <c r="O2720" s="107">
        <v>11000000</v>
      </c>
      <c r="P2720" s="23">
        <v>180</v>
      </c>
      <c r="Q2720" s="23">
        <v>2</v>
      </c>
      <c r="R2720" s="23">
        <v>2</v>
      </c>
      <c r="S2720" s="23">
        <v>0</v>
      </c>
      <c r="T2720" s="47">
        <v>4.4000000000000004</v>
      </c>
      <c r="U2720" s="98" t="s">
        <v>111</v>
      </c>
      <c r="V2720" s="98" t="s">
        <v>3139</v>
      </c>
      <c r="W2720" s="69">
        <f t="shared" si="84"/>
        <v>8.1270124294831395E-3</v>
      </c>
    </row>
    <row r="2721" spans="1:23">
      <c r="A2721">
        <f t="shared" si="85"/>
        <v>593</v>
      </c>
      <c r="B2721" s="99">
        <v>44408</v>
      </c>
      <c r="C2721" s="23">
        <v>318</v>
      </c>
      <c r="D2721" s="23">
        <v>5</v>
      </c>
      <c r="E2721" s="98" t="s">
        <v>49</v>
      </c>
      <c r="F2721" s="98" t="s">
        <v>164</v>
      </c>
      <c r="G2721" s="98" t="s">
        <v>4120</v>
      </c>
      <c r="H2721" s="98" t="s">
        <v>1366</v>
      </c>
      <c r="I2721" s="98" t="s">
        <v>10597</v>
      </c>
      <c r="J2721" s="99">
        <v>45001</v>
      </c>
      <c r="K2721" s="107">
        <v>18000000</v>
      </c>
      <c r="L2721" s="98" t="s">
        <v>1644</v>
      </c>
      <c r="M2721" s="23">
        <v>1800</v>
      </c>
      <c r="N2721" s="23">
        <v>1</v>
      </c>
      <c r="O2721" s="107">
        <v>18000000</v>
      </c>
      <c r="P2721" s="23">
        <v>180</v>
      </c>
      <c r="Q2721" s="23">
        <v>2</v>
      </c>
      <c r="R2721" s="23">
        <v>2</v>
      </c>
      <c r="S2721" s="23">
        <v>0</v>
      </c>
      <c r="T2721" s="47">
        <v>7.2</v>
      </c>
      <c r="U2721" s="98" t="s">
        <v>111</v>
      </c>
      <c r="V2721" s="98" t="s">
        <v>3139</v>
      </c>
      <c r="W2721" s="69">
        <f t="shared" si="84"/>
        <v>1.3298747611881502E-2</v>
      </c>
    </row>
    <row r="2722" spans="1:23">
      <c r="A2722">
        <f t="shared" si="85"/>
        <v>599</v>
      </c>
      <c r="B2722" s="99">
        <v>44408</v>
      </c>
      <c r="C2722" s="23">
        <v>319</v>
      </c>
      <c r="D2722" s="23">
        <v>5</v>
      </c>
      <c r="E2722" s="98" t="s">
        <v>49</v>
      </c>
      <c r="F2722" s="98" t="s">
        <v>164</v>
      </c>
      <c r="G2722" s="98" t="s">
        <v>4120</v>
      </c>
      <c r="H2722" s="98" t="s">
        <v>1366</v>
      </c>
      <c r="I2722" s="98" t="s">
        <v>10598</v>
      </c>
      <c r="J2722" s="99">
        <v>45007</v>
      </c>
      <c r="K2722" s="107">
        <v>22000000</v>
      </c>
      <c r="L2722" s="98" t="s">
        <v>1645</v>
      </c>
      <c r="M2722" s="23">
        <v>1800</v>
      </c>
      <c r="N2722" s="23">
        <v>1</v>
      </c>
      <c r="O2722" s="107">
        <v>22000000</v>
      </c>
      <c r="P2722" s="23">
        <v>180</v>
      </c>
      <c r="Q2722" s="23">
        <v>2</v>
      </c>
      <c r="R2722" s="23">
        <v>2</v>
      </c>
      <c r="S2722" s="23">
        <v>0</v>
      </c>
      <c r="T2722" s="47">
        <v>8.8000000000000007</v>
      </c>
      <c r="U2722" s="98" t="s">
        <v>111</v>
      </c>
      <c r="V2722" s="98" t="s">
        <v>3139</v>
      </c>
      <c r="W2722" s="69">
        <f t="shared" si="84"/>
        <v>1.6418483795144691E-2</v>
      </c>
    </row>
    <row r="2723" spans="1:23">
      <c r="A2723">
        <f t="shared" si="85"/>
        <v>620</v>
      </c>
      <c r="B2723" s="99">
        <v>44408</v>
      </c>
      <c r="C2723" s="23">
        <v>320</v>
      </c>
      <c r="D2723" s="23">
        <v>5</v>
      </c>
      <c r="E2723" s="98" t="s">
        <v>49</v>
      </c>
      <c r="F2723" s="98" t="s">
        <v>164</v>
      </c>
      <c r="G2723" s="98" t="s">
        <v>4120</v>
      </c>
      <c r="H2723" s="98" t="s">
        <v>1366</v>
      </c>
      <c r="I2723" s="98" t="s">
        <v>9787</v>
      </c>
      <c r="J2723" s="99">
        <v>45028</v>
      </c>
      <c r="K2723" s="107">
        <v>11000000</v>
      </c>
      <c r="L2723" s="98" t="s">
        <v>1646</v>
      </c>
      <c r="M2723" s="23">
        <v>1800</v>
      </c>
      <c r="N2723" s="23">
        <v>1</v>
      </c>
      <c r="O2723" s="107">
        <v>11000000</v>
      </c>
      <c r="P2723" s="23">
        <v>360</v>
      </c>
      <c r="Q2723" s="23">
        <v>2</v>
      </c>
      <c r="R2723" s="23">
        <v>2</v>
      </c>
      <c r="S2723" s="23">
        <v>0</v>
      </c>
      <c r="T2723" s="47">
        <v>4.4000000000000004</v>
      </c>
      <c r="U2723" s="98" t="s">
        <v>111</v>
      </c>
      <c r="V2723" s="98" t="s">
        <v>3139</v>
      </c>
      <c r="W2723" s="69">
        <f t="shared" si="84"/>
        <v>8.4970450358845644E-3</v>
      </c>
    </row>
    <row r="2724" spans="1:23">
      <c r="A2724">
        <f t="shared" si="85"/>
        <v>600</v>
      </c>
      <c r="B2724" s="99">
        <v>44408</v>
      </c>
      <c r="C2724" s="23">
        <v>321</v>
      </c>
      <c r="D2724" s="23">
        <v>5</v>
      </c>
      <c r="E2724" s="98" t="s">
        <v>49</v>
      </c>
      <c r="F2724" s="98" t="s">
        <v>164</v>
      </c>
      <c r="G2724" s="98" t="s">
        <v>4120</v>
      </c>
      <c r="H2724" s="98" t="s">
        <v>1366</v>
      </c>
      <c r="I2724" s="98" t="s">
        <v>9787</v>
      </c>
      <c r="J2724" s="99">
        <v>45008</v>
      </c>
      <c r="K2724" s="107">
        <v>9000000</v>
      </c>
      <c r="L2724" s="98" t="s">
        <v>1647</v>
      </c>
      <c r="M2724" s="23">
        <v>1800</v>
      </c>
      <c r="N2724" s="23">
        <v>1</v>
      </c>
      <c r="O2724" s="107">
        <v>9000000</v>
      </c>
      <c r="P2724" s="23">
        <v>180</v>
      </c>
      <c r="Q2724" s="23">
        <v>2</v>
      </c>
      <c r="R2724" s="23">
        <v>2</v>
      </c>
      <c r="S2724" s="23">
        <v>0</v>
      </c>
      <c r="T2724" s="47">
        <v>3.6</v>
      </c>
      <c r="U2724" s="98" t="s">
        <v>111</v>
      </c>
      <c r="V2724" s="98" t="s">
        <v>3139</v>
      </c>
      <c r="W2724" s="69">
        <f t="shared" si="84"/>
        <v>6.7278655709349924E-3</v>
      </c>
    </row>
    <row r="2725" spans="1:23">
      <c r="A2725">
        <f t="shared" si="85"/>
        <v>600</v>
      </c>
      <c r="B2725" s="99">
        <v>44408</v>
      </c>
      <c r="C2725" s="23">
        <v>322</v>
      </c>
      <c r="D2725" s="23">
        <v>5</v>
      </c>
      <c r="E2725" s="98" t="s">
        <v>49</v>
      </c>
      <c r="F2725" s="98" t="s">
        <v>164</v>
      </c>
      <c r="G2725" s="98" t="s">
        <v>4120</v>
      </c>
      <c r="H2725" s="98" t="s">
        <v>1366</v>
      </c>
      <c r="I2725" s="98" t="s">
        <v>9787</v>
      </c>
      <c r="J2725" s="99">
        <v>45008</v>
      </c>
      <c r="K2725" s="107">
        <v>10000000</v>
      </c>
      <c r="L2725" s="98" t="s">
        <v>1648</v>
      </c>
      <c r="M2725" s="23">
        <v>1800</v>
      </c>
      <c r="N2725" s="23">
        <v>1</v>
      </c>
      <c r="O2725" s="107">
        <v>10000000</v>
      </c>
      <c r="P2725" s="23">
        <v>180</v>
      </c>
      <c r="Q2725" s="23">
        <v>2</v>
      </c>
      <c r="R2725" s="23">
        <v>2</v>
      </c>
      <c r="S2725" s="23">
        <v>0</v>
      </c>
      <c r="T2725" s="47">
        <v>4</v>
      </c>
      <c r="U2725" s="98" t="s">
        <v>111</v>
      </c>
      <c r="V2725" s="98" t="s">
        <v>3139</v>
      </c>
      <c r="W2725" s="69">
        <f t="shared" si="84"/>
        <v>7.4754061899277692E-3</v>
      </c>
    </row>
    <row r="2726" spans="1:23">
      <c r="A2726">
        <f t="shared" si="85"/>
        <v>603</v>
      </c>
      <c r="B2726" s="99">
        <v>44408</v>
      </c>
      <c r="C2726" s="23">
        <v>323</v>
      </c>
      <c r="D2726" s="23">
        <v>5</v>
      </c>
      <c r="E2726" s="98" t="s">
        <v>49</v>
      </c>
      <c r="F2726" s="98" t="s">
        <v>164</v>
      </c>
      <c r="G2726" s="98" t="s">
        <v>4120</v>
      </c>
      <c r="H2726" s="98" t="s">
        <v>1366</v>
      </c>
      <c r="I2726" s="98" t="s">
        <v>10375</v>
      </c>
      <c r="J2726" s="99">
        <v>45011</v>
      </c>
      <c r="K2726" s="107">
        <v>15000000</v>
      </c>
      <c r="L2726" s="98" t="s">
        <v>1649</v>
      </c>
      <c r="M2726" s="23">
        <v>1800</v>
      </c>
      <c r="N2726" s="23">
        <v>1</v>
      </c>
      <c r="O2726" s="107">
        <v>15000000</v>
      </c>
      <c r="P2726" s="23">
        <v>180</v>
      </c>
      <c r="Q2726" s="23">
        <v>2</v>
      </c>
      <c r="R2726" s="23">
        <v>2</v>
      </c>
      <c r="S2726" s="23">
        <v>0</v>
      </c>
      <c r="T2726" s="47">
        <v>6</v>
      </c>
      <c r="U2726" s="98" t="s">
        <v>111</v>
      </c>
      <c r="V2726" s="98" t="s">
        <v>3139</v>
      </c>
      <c r="W2726" s="69">
        <f t="shared" si="84"/>
        <v>1.1269174831316111E-2</v>
      </c>
    </row>
    <row r="2727" spans="1:23">
      <c r="A2727">
        <f t="shared" si="85"/>
        <v>2432</v>
      </c>
      <c r="B2727" s="99">
        <v>44408</v>
      </c>
      <c r="C2727" s="23">
        <v>324</v>
      </c>
      <c r="D2727" s="23">
        <v>5</v>
      </c>
      <c r="E2727" s="98" t="s">
        <v>49</v>
      </c>
      <c r="F2727" s="98" t="s">
        <v>164</v>
      </c>
      <c r="G2727" s="98" t="s">
        <v>4120</v>
      </c>
      <c r="H2727" s="98" t="s">
        <v>1366</v>
      </c>
      <c r="I2727" s="98" t="s">
        <v>6571</v>
      </c>
      <c r="J2727" s="99">
        <v>46840</v>
      </c>
      <c r="K2727" s="107">
        <v>50000000</v>
      </c>
      <c r="L2727" s="98" t="s">
        <v>1650</v>
      </c>
      <c r="M2727" s="23">
        <v>3600</v>
      </c>
      <c r="N2727" s="23">
        <v>1</v>
      </c>
      <c r="O2727" s="107">
        <v>50000000</v>
      </c>
      <c r="P2727" s="23">
        <v>360</v>
      </c>
      <c r="Q2727" s="23">
        <v>2</v>
      </c>
      <c r="R2727" s="23">
        <v>2</v>
      </c>
      <c r="S2727" s="23">
        <v>2.73</v>
      </c>
      <c r="T2727" s="47">
        <v>35.321134000000001</v>
      </c>
      <c r="U2727" s="98" t="s">
        <v>111</v>
      </c>
      <c r="V2727" s="98" t="s">
        <v>3139</v>
      </c>
      <c r="W2727" s="69">
        <f t="shared" si="84"/>
        <v>0.26756035472205308</v>
      </c>
    </row>
    <row r="2728" spans="1:23">
      <c r="A2728">
        <f t="shared" si="85"/>
        <v>253</v>
      </c>
      <c r="B2728" s="99">
        <v>44408</v>
      </c>
      <c r="C2728" s="23">
        <v>325</v>
      </c>
      <c r="D2728" s="23">
        <v>5</v>
      </c>
      <c r="E2728" s="98" t="s">
        <v>49</v>
      </c>
      <c r="F2728" s="98" t="s">
        <v>164</v>
      </c>
      <c r="G2728" s="98" t="s">
        <v>4120</v>
      </c>
      <c r="H2728" s="98" t="s">
        <v>1366</v>
      </c>
      <c r="I2728" s="98" t="s">
        <v>10211</v>
      </c>
      <c r="J2728" s="99">
        <v>44661</v>
      </c>
      <c r="K2728" s="107">
        <v>7346778</v>
      </c>
      <c r="L2728" s="98" t="s">
        <v>1651</v>
      </c>
      <c r="M2728" s="23">
        <v>1440</v>
      </c>
      <c r="N2728" s="23">
        <v>1</v>
      </c>
      <c r="O2728" s="107">
        <v>7346778</v>
      </c>
      <c r="P2728" s="23">
        <v>180</v>
      </c>
      <c r="Q2728" s="23">
        <v>2</v>
      </c>
      <c r="R2728" s="23">
        <v>2</v>
      </c>
      <c r="S2728" s="23">
        <v>0</v>
      </c>
      <c r="T2728" s="47">
        <v>1.8366960000000001</v>
      </c>
      <c r="U2728" s="98" t="s">
        <v>111</v>
      </c>
      <c r="V2728" s="98" t="s">
        <v>3139</v>
      </c>
      <c r="W2728" s="69">
        <f t="shared" si="84"/>
        <v>1.4473759615817251E-3</v>
      </c>
    </row>
    <row r="2729" spans="1:23">
      <c r="A2729">
        <f t="shared" si="85"/>
        <v>618</v>
      </c>
      <c r="B2729" s="99">
        <v>44408</v>
      </c>
      <c r="C2729" s="23">
        <v>326</v>
      </c>
      <c r="D2729" s="23">
        <v>5</v>
      </c>
      <c r="E2729" s="98" t="s">
        <v>49</v>
      </c>
      <c r="F2729" s="98" t="s">
        <v>164</v>
      </c>
      <c r="G2729" s="98" t="s">
        <v>4120</v>
      </c>
      <c r="H2729" s="98" t="s">
        <v>1366</v>
      </c>
      <c r="I2729" s="98" t="s">
        <v>10211</v>
      </c>
      <c r="J2729" s="99">
        <v>45026</v>
      </c>
      <c r="K2729" s="107">
        <v>7000000</v>
      </c>
      <c r="L2729" s="98" t="s">
        <v>1652</v>
      </c>
      <c r="M2729" s="23">
        <v>1800</v>
      </c>
      <c r="N2729" s="23">
        <v>1</v>
      </c>
      <c r="O2729" s="107">
        <v>7000000</v>
      </c>
      <c r="P2729" s="23">
        <v>180</v>
      </c>
      <c r="Q2729" s="23">
        <v>2</v>
      </c>
      <c r="R2729" s="23">
        <v>2</v>
      </c>
      <c r="S2729" s="23">
        <v>0</v>
      </c>
      <c r="T2729" s="47">
        <v>2.8</v>
      </c>
      <c r="U2729" s="98" t="s">
        <v>111</v>
      </c>
      <c r="V2729" s="98" t="s">
        <v>3139</v>
      </c>
      <c r="W2729" s="69">
        <f t="shared" si="84"/>
        <v>5.3897678629379218E-3</v>
      </c>
    </row>
    <row r="2730" spans="1:23">
      <c r="A2730">
        <f t="shared" si="85"/>
        <v>619</v>
      </c>
      <c r="B2730" s="99">
        <v>44408</v>
      </c>
      <c r="C2730" s="23">
        <v>327</v>
      </c>
      <c r="D2730" s="23">
        <v>5</v>
      </c>
      <c r="E2730" s="98" t="s">
        <v>49</v>
      </c>
      <c r="F2730" s="98" t="s">
        <v>164</v>
      </c>
      <c r="G2730" s="98" t="s">
        <v>4120</v>
      </c>
      <c r="H2730" s="98" t="s">
        <v>1366</v>
      </c>
      <c r="I2730" s="98" t="s">
        <v>6117</v>
      </c>
      <c r="J2730" s="99">
        <v>45027</v>
      </c>
      <c r="K2730" s="107">
        <v>10000000</v>
      </c>
      <c r="L2730" s="98" t="s">
        <v>1653</v>
      </c>
      <c r="M2730" s="23">
        <v>1800</v>
      </c>
      <c r="N2730" s="23">
        <v>1</v>
      </c>
      <c r="O2730" s="107">
        <v>10000000</v>
      </c>
      <c r="P2730" s="23">
        <v>180</v>
      </c>
      <c r="Q2730" s="23">
        <v>2</v>
      </c>
      <c r="R2730" s="23">
        <v>2</v>
      </c>
      <c r="S2730" s="23">
        <v>0</v>
      </c>
      <c r="T2730" s="47">
        <v>4</v>
      </c>
      <c r="U2730" s="98" t="s">
        <v>111</v>
      </c>
      <c r="V2730" s="98" t="s">
        <v>3139</v>
      </c>
      <c r="W2730" s="69">
        <f t="shared" si="84"/>
        <v>7.7121273859421481E-3</v>
      </c>
    </row>
    <row r="2731" spans="1:23">
      <c r="A2731">
        <f t="shared" si="85"/>
        <v>621</v>
      </c>
      <c r="B2731" s="99">
        <v>44408</v>
      </c>
      <c r="C2731" s="23">
        <v>328</v>
      </c>
      <c r="D2731" s="23">
        <v>5</v>
      </c>
      <c r="E2731" s="98" t="s">
        <v>49</v>
      </c>
      <c r="F2731" s="98" t="s">
        <v>164</v>
      </c>
      <c r="G2731" s="98" t="s">
        <v>4120</v>
      </c>
      <c r="H2731" s="98" t="s">
        <v>1366</v>
      </c>
      <c r="I2731" s="98" t="s">
        <v>10599</v>
      </c>
      <c r="J2731" s="99">
        <v>45029</v>
      </c>
      <c r="K2731" s="107">
        <v>12000000</v>
      </c>
      <c r="L2731" s="98" t="s">
        <v>1654</v>
      </c>
      <c r="M2731" s="23">
        <v>1800</v>
      </c>
      <c r="N2731" s="23">
        <v>1</v>
      </c>
      <c r="O2731" s="107">
        <v>12000000</v>
      </c>
      <c r="P2731" s="23">
        <v>360</v>
      </c>
      <c r="Q2731" s="23">
        <v>2</v>
      </c>
      <c r="R2731" s="23">
        <v>2</v>
      </c>
      <c r="S2731" s="23">
        <v>0</v>
      </c>
      <c r="T2731" s="47">
        <v>4.8</v>
      </c>
      <c r="U2731" s="98" t="s">
        <v>111</v>
      </c>
      <c r="V2731" s="98" t="s">
        <v>3139</v>
      </c>
      <c r="W2731" s="69">
        <f t="shared" si="84"/>
        <v>9.2844544878902882E-3</v>
      </c>
    </row>
    <row r="2732" spans="1:23">
      <c r="A2732">
        <f t="shared" si="85"/>
        <v>621</v>
      </c>
      <c r="B2732" s="99">
        <v>44408</v>
      </c>
      <c r="C2732" s="23">
        <v>329</v>
      </c>
      <c r="D2732" s="23">
        <v>5</v>
      </c>
      <c r="E2732" s="98" t="s">
        <v>49</v>
      </c>
      <c r="F2732" s="98" t="s">
        <v>164</v>
      </c>
      <c r="G2732" s="98" t="s">
        <v>4120</v>
      </c>
      <c r="H2732" s="98" t="s">
        <v>1366</v>
      </c>
      <c r="I2732" s="98" t="s">
        <v>10599</v>
      </c>
      <c r="J2732" s="99">
        <v>45029</v>
      </c>
      <c r="K2732" s="107">
        <v>10000000</v>
      </c>
      <c r="L2732" s="98" t="s">
        <v>1655</v>
      </c>
      <c r="M2732" s="23">
        <v>1800</v>
      </c>
      <c r="N2732" s="23">
        <v>1</v>
      </c>
      <c r="O2732" s="107">
        <v>10000000</v>
      </c>
      <c r="P2732" s="23">
        <v>180</v>
      </c>
      <c r="Q2732" s="23">
        <v>2</v>
      </c>
      <c r="R2732" s="23">
        <v>2</v>
      </c>
      <c r="S2732" s="23">
        <v>0</v>
      </c>
      <c r="T2732" s="47">
        <v>4</v>
      </c>
      <c r="U2732" s="98" t="s">
        <v>111</v>
      </c>
      <c r="V2732" s="98" t="s">
        <v>3139</v>
      </c>
      <c r="W2732" s="69">
        <f t="shared" si="84"/>
        <v>7.737045406575241E-3</v>
      </c>
    </row>
    <row r="2733" spans="1:23">
      <c r="A2733">
        <f t="shared" si="85"/>
        <v>621</v>
      </c>
      <c r="B2733" s="99">
        <v>44408</v>
      </c>
      <c r="C2733" s="23">
        <v>330</v>
      </c>
      <c r="D2733" s="23">
        <v>5</v>
      </c>
      <c r="E2733" s="98" t="s">
        <v>49</v>
      </c>
      <c r="F2733" s="98" t="s">
        <v>164</v>
      </c>
      <c r="G2733" s="98" t="s">
        <v>4120</v>
      </c>
      <c r="H2733" s="98" t="s">
        <v>1366</v>
      </c>
      <c r="I2733" s="98" t="s">
        <v>10599</v>
      </c>
      <c r="J2733" s="99">
        <v>45029</v>
      </c>
      <c r="K2733" s="107">
        <v>30000000</v>
      </c>
      <c r="L2733" s="98" t="s">
        <v>1656</v>
      </c>
      <c r="M2733" s="23">
        <v>1800</v>
      </c>
      <c r="N2733" s="23">
        <v>1</v>
      </c>
      <c r="O2733" s="107">
        <v>30000000</v>
      </c>
      <c r="P2733" s="23">
        <v>360</v>
      </c>
      <c r="Q2733" s="23">
        <v>2</v>
      </c>
      <c r="R2733" s="23">
        <v>2</v>
      </c>
      <c r="S2733" s="23">
        <v>0</v>
      </c>
      <c r="T2733" s="47">
        <v>12</v>
      </c>
      <c r="U2733" s="98" t="s">
        <v>111</v>
      </c>
      <c r="V2733" s="98" t="s">
        <v>3139</v>
      </c>
      <c r="W2733" s="69">
        <f t="shared" si="84"/>
        <v>2.3211136219725724E-2</v>
      </c>
    </row>
    <row r="2734" spans="1:23">
      <c r="A2734">
        <f t="shared" si="85"/>
        <v>628</v>
      </c>
      <c r="B2734" s="99">
        <v>44408</v>
      </c>
      <c r="C2734" s="23">
        <v>331</v>
      </c>
      <c r="D2734" s="23">
        <v>5</v>
      </c>
      <c r="E2734" s="98" t="s">
        <v>49</v>
      </c>
      <c r="F2734" s="98" t="s">
        <v>164</v>
      </c>
      <c r="G2734" s="98" t="s">
        <v>4120</v>
      </c>
      <c r="H2734" s="98" t="s">
        <v>1366</v>
      </c>
      <c r="I2734" s="98" t="s">
        <v>10600</v>
      </c>
      <c r="J2734" s="99">
        <v>45036</v>
      </c>
      <c r="K2734" s="107">
        <v>11000000</v>
      </c>
      <c r="L2734" s="98" t="s">
        <v>1657</v>
      </c>
      <c r="M2734" s="23">
        <v>1440</v>
      </c>
      <c r="N2734" s="23">
        <v>1</v>
      </c>
      <c r="O2734" s="107">
        <v>11000000</v>
      </c>
      <c r="P2734" s="23">
        <v>360</v>
      </c>
      <c r="Q2734" s="23">
        <v>2</v>
      </c>
      <c r="R2734" s="23">
        <v>2</v>
      </c>
      <c r="S2734" s="23">
        <v>0</v>
      </c>
      <c r="T2734" s="47">
        <v>4.4000000000000004</v>
      </c>
      <c r="U2734" s="98" t="s">
        <v>111</v>
      </c>
      <c r="V2734" s="98" t="s">
        <v>3139</v>
      </c>
      <c r="W2734" s="69">
        <f t="shared" si="84"/>
        <v>8.6066843266701717E-3</v>
      </c>
    </row>
    <row r="2735" spans="1:23">
      <c r="A2735">
        <f t="shared" si="85"/>
        <v>1098</v>
      </c>
      <c r="B2735" s="99">
        <v>44408</v>
      </c>
      <c r="C2735" s="23">
        <v>332</v>
      </c>
      <c r="D2735" s="23">
        <v>5</v>
      </c>
      <c r="E2735" s="98" t="s">
        <v>49</v>
      </c>
      <c r="F2735" s="98" t="s">
        <v>164</v>
      </c>
      <c r="G2735" s="98" t="s">
        <v>4120</v>
      </c>
      <c r="H2735" s="98" t="s">
        <v>1366</v>
      </c>
      <c r="I2735" s="98" t="s">
        <v>10287</v>
      </c>
      <c r="J2735" s="99">
        <v>45506</v>
      </c>
      <c r="K2735" s="107">
        <v>128000000</v>
      </c>
      <c r="L2735" s="98" t="s">
        <v>1658</v>
      </c>
      <c r="M2735" s="23">
        <v>1440</v>
      </c>
      <c r="N2735" s="23">
        <v>1</v>
      </c>
      <c r="O2735" s="107">
        <v>128000000</v>
      </c>
      <c r="P2735" s="23">
        <v>360</v>
      </c>
      <c r="Q2735" s="23">
        <v>2</v>
      </c>
      <c r="R2735" s="23">
        <v>2</v>
      </c>
      <c r="S2735" s="23">
        <v>1.87</v>
      </c>
      <c r="T2735" s="47">
        <v>71.135266999999999</v>
      </c>
      <c r="U2735" s="98" t="s">
        <v>111</v>
      </c>
      <c r="V2735" s="98" t="s">
        <v>3139</v>
      </c>
      <c r="W2735" s="69">
        <f t="shared" si="84"/>
        <v>0.24328249447868877</v>
      </c>
    </row>
    <row r="2736" spans="1:23">
      <c r="A2736">
        <f t="shared" si="85"/>
        <v>631</v>
      </c>
      <c r="B2736" s="99">
        <v>44408</v>
      </c>
      <c r="C2736" s="23">
        <v>333</v>
      </c>
      <c r="D2736" s="23">
        <v>5</v>
      </c>
      <c r="E2736" s="98" t="s">
        <v>49</v>
      </c>
      <c r="F2736" s="98" t="s">
        <v>164</v>
      </c>
      <c r="G2736" s="98" t="s">
        <v>4120</v>
      </c>
      <c r="H2736" s="98" t="s">
        <v>1366</v>
      </c>
      <c r="I2736" s="98" t="s">
        <v>10287</v>
      </c>
      <c r="J2736" s="99">
        <v>45039</v>
      </c>
      <c r="K2736" s="107">
        <v>12000000</v>
      </c>
      <c r="L2736" s="98" t="s">
        <v>1659</v>
      </c>
      <c r="M2736" s="23">
        <v>1800</v>
      </c>
      <c r="N2736" s="23">
        <v>1</v>
      </c>
      <c r="O2736" s="107">
        <v>12000000</v>
      </c>
      <c r="P2736" s="23">
        <v>180</v>
      </c>
      <c r="Q2736" s="23">
        <v>2</v>
      </c>
      <c r="R2736" s="23">
        <v>2</v>
      </c>
      <c r="S2736" s="23">
        <v>0</v>
      </c>
      <c r="T2736" s="47">
        <v>4.8</v>
      </c>
      <c r="U2736" s="98" t="s">
        <v>111</v>
      </c>
      <c r="V2736" s="98" t="s">
        <v>3139</v>
      </c>
      <c r="W2736" s="69">
        <f t="shared" si="84"/>
        <v>9.4339626116888443E-3</v>
      </c>
    </row>
    <row r="2737" spans="1:23">
      <c r="A2737">
        <f t="shared" si="85"/>
        <v>631</v>
      </c>
      <c r="B2737" s="99">
        <v>44408</v>
      </c>
      <c r="C2737" s="23">
        <v>334</v>
      </c>
      <c r="D2737" s="23">
        <v>5</v>
      </c>
      <c r="E2737" s="98" t="s">
        <v>49</v>
      </c>
      <c r="F2737" s="98" t="s">
        <v>164</v>
      </c>
      <c r="G2737" s="98" t="s">
        <v>4120</v>
      </c>
      <c r="H2737" s="98" t="s">
        <v>1366</v>
      </c>
      <c r="I2737" s="98" t="s">
        <v>10287</v>
      </c>
      <c r="J2737" s="99">
        <v>45039</v>
      </c>
      <c r="K2737" s="107">
        <v>10000000</v>
      </c>
      <c r="L2737" s="98" t="s">
        <v>1660</v>
      </c>
      <c r="M2737" s="23">
        <v>1800</v>
      </c>
      <c r="N2737" s="23">
        <v>1</v>
      </c>
      <c r="O2737" s="107">
        <v>10000000</v>
      </c>
      <c r="P2737" s="23">
        <v>360</v>
      </c>
      <c r="Q2737" s="23">
        <v>2</v>
      </c>
      <c r="R2737" s="23">
        <v>2</v>
      </c>
      <c r="S2737" s="23">
        <v>0</v>
      </c>
      <c r="T2737" s="47">
        <v>4</v>
      </c>
      <c r="U2737" s="98" t="s">
        <v>111</v>
      </c>
      <c r="V2737" s="98" t="s">
        <v>3139</v>
      </c>
      <c r="W2737" s="69">
        <f t="shared" si="84"/>
        <v>7.8616355097407033E-3</v>
      </c>
    </row>
    <row r="2738" spans="1:23">
      <c r="A2738">
        <f t="shared" si="85"/>
        <v>632</v>
      </c>
      <c r="B2738" s="99">
        <v>44408</v>
      </c>
      <c r="C2738" s="23">
        <v>335</v>
      </c>
      <c r="D2738" s="23">
        <v>5</v>
      </c>
      <c r="E2738" s="98" t="s">
        <v>49</v>
      </c>
      <c r="F2738" s="98" t="s">
        <v>164</v>
      </c>
      <c r="G2738" s="98" t="s">
        <v>4120</v>
      </c>
      <c r="H2738" s="98" t="s">
        <v>1366</v>
      </c>
      <c r="I2738" s="98" t="s">
        <v>10601</v>
      </c>
      <c r="J2738" s="99">
        <v>45040</v>
      </c>
      <c r="K2738" s="107">
        <v>10000000</v>
      </c>
      <c r="L2738" s="98" t="s">
        <v>1661</v>
      </c>
      <c r="M2738" s="23">
        <v>1800</v>
      </c>
      <c r="N2738" s="23">
        <v>1</v>
      </c>
      <c r="O2738" s="107">
        <v>10000000</v>
      </c>
      <c r="P2738" s="23">
        <v>180</v>
      </c>
      <c r="Q2738" s="23">
        <v>2</v>
      </c>
      <c r="R2738" s="23">
        <v>2</v>
      </c>
      <c r="S2738" s="23">
        <v>0</v>
      </c>
      <c r="T2738" s="47">
        <v>4</v>
      </c>
      <c r="U2738" s="98" t="s">
        <v>111</v>
      </c>
      <c r="V2738" s="98" t="s">
        <v>3139</v>
      </c>
      <c r="W2738" s="69">
        <f t="shared" si="84"/>
        <v>7.8740945200572506E-3</v>
      </c>
    </row>
    <row r="2739" spans="1:23">
      <c r="A2739">
        <f t="shared" si="85"/>
        <v>632</v>
      </c>
      <c r="B2739" s="99">
        <v>44408</v>
      </c>
      <c r="C2739" s="23">
        <v>336</v>
      </c>
      <c r="D2739" s="23">
        <v>5</v>
      </c>
      <c r="E2739" s="98" t="s">
        <v>49</v>
      </c>
      <c r="F2739" s="98" t="s">
        <v>164</v>
      </c>
      <c r="G2739" s="98" t="s">
        <v>4120</v>
      </c>
      <c r="H2739" s="98" t="s">
        <v>1366</v>
      </c>
      <c r="I2739" s="98" t="s">
        <v>10601</v>
      </c>
      <c r="J2739" s="99">
        <v>45040</v>
      </c>
      <c r="K2739" s="107">
        <v>13200000</v>
      </c>
      <c r="L2739" s="98" t="s">
        <v>1662</v>
      </c>
      <c r="M2739" s="23">
        <v>1800</v>
      </c>
      <c r="N2739" s="23">
        <v>1</v>
      </c>
      <c r="O2739" s="107">
        <v>13200000</v>
      </c>
      <c r="P2739" s="23">
        <v>180</v>
      </c>
      <c r="Q2739" s="23">
        <v>2</v>
      </c>
      <c r="R2739" s="23">
        <v>2</v>
      </c>
      <c r="S2739" s="23">
        <v>0</v>
      </c>
      <c r="T2739" s="47">
        <v>5.28</v>
      </c>
      <c r="U2739" s="98" t="s">
        <v>111</v>
      </c>
      <c r="V2739" s="98" t="s">
        <v>3139</v>
      </c>
      <c r="W2739" s="69">
        <f t="shared" si="84"/>
        <v>1.0393804766475572E-2</v>
      </c>
    </row>
    <row r="2740" spans="1:23">
      <c r="A2740">
        <f t="shared" si="85"/>
        <v>634</v>
      </c>
      <c r="B2740" s="99">
        <v>44408</v>
      </c>
      <c r="C2740" s="23">
        <v>337</v>
      </c>
      <c r="D2740" s="23">
        <v>5</v>
      </c>
      <c r="E2740" s="98" t="s">
        <v>49</v>
      </c>
      <c r="F2740" s="98" t="s">
        <v>164</v>
      </c>
      <c r="G2740" s="98" t="s">
        <v>4120</v>
      </c>
      <c r="H2740" s="98" t="s">
        <v>1366</v>
      </c>
      <c r="I2740" s="98" t="s">
        <v>10378</v>
      </c>
      <c r="J2740" s="99">
        <v>45042</v>
      </c>
      <c r="K2740" s="107">
        <v>11000000</v>
      </c>
      <c r="L2740" s="98" t="s">
        <v>1663</v>
      </c>
      <c r="M2740" s="23">
        <v>1800</v>
      </c>
      <c r="N2740" s="23">
        <v>1</v>
      </c>
      <c r="O2740" s="107">
        <v>11000000</v>
      </c>
      <c r="P2740" s="23">
        <v>180</v>
      </c>
      <c r="Q2740" s="23">
        <v>2</v>
      </c>
      <c r="R2740" s="23">
        <v>2</v>
      </c>
      <c r="S2740" s="23">
        <v>0</v>
      </c>
      <c r="T2740" s="47">
        <v>4.4000000000000004</v>
      </c>
      <c r="U2740" s="98" t="s">
        <v>111</v>
      </c>
      <c r="V2740" s="98" t="s">
        <v>3139</v>
      </c>
      <c r="W2740" s="69">
        <f t="shared" si="84"/>
        <v>8.6889137947593776E-3</v>
      </c>
    </row>
    <row r="2741" spans="1:23">
      <c r="A2741">
        <f t="shared" si="85"/>
        <v>1005</v>
      </c>
      <c r="B2741" s="99">
        <v>44408</v>
      </c>
      <c r="C2741" s="23">
        <v>338</v>
      </c>
      <c r="D2741" s="23">
        <v>5</v>
      </c>
      <c r="E2741" s="98" t="s">
        <v>49</v>
      </c>
      <c r="F2741" s="98" t="s">
        <v>164</v>
      </c>
      <c r="G2741" s="98" t="s">
        <v>4120</v>
      </c>
      <c r="H2741" s="98" t="s">
        <v>1366</v>
      </c>
      <c r="I2741" s="98" t="s">
        <v>10378</v>
      </c>
      <c r="J2741" s="99">
        <v>45413</v>
      </c>
      <c r="K2741" s="107">
        <v>18000000</v>
      </c>
      <c r="L2741" s="98" t="s">
        <v>1664</v>
      </c>
      <c r="M2741" s="23">
        <v>2160</v>
      </c>
      <c r="N2741" s="23">
        <v>1</v>
      </c>
      <c r="O2741" s="107">
        <v>18000000</v>
      </c>
      <c r="P2741" s="23">
        <v>180</v>
      </c>
      <c r="Q2741" s="23">
        <v>2</v>
      </c>
      <c r="R2741" s="23">
        <v>2</v>
      </c>
      <c r="S2741" s="23">
        <v>0</v>
      </c>
      <c r="T2741" s="47">
        <v>10.8</v>
      </c>
      <c r="U2741" s="98" t="s">
        <v>111</v>
      </c>
      <c r="V2741" s="98" t="s">
        <v>3139</v>
      </c>
      <c r="W2741" s="69">
        <f t="shared" si="84"/>
        <v>3.3807524493948339E-2</v>
      </c>
    </row>
    <row r="2742" spans="1:23">
      <c r="A2742">
        <f t="shared" si="85"/>
        <v>634</v>
      </c>
      <c r="B2742" s="99">
        <v>44408</v>
      </c>
      <c r="C2742" s="23">
        <v>339</v>
      </c>
      <c r="D2742" s="23">
        <v>5</v>
      </c>
      <c r="E2742" s="98" t="s">
        <v>49</v>
      </c>
      <c r="F2742" s="98" t="s">
        <v>164</v>
      </c>
      <c r="G2742" s="98" t="s">
        <v>4120</v>
      </c>
      <c r="H2742" s="98" t="s">
        <v>1366</v>
      </c>
      <c r="I2742" s="98" t="s">
        <v>10378</v>
      </c>
      <c r="J2742" s="99">
        <v>45042</v>
      </c>
      <c r="K2742" s="107">
        <v>12000000</v>
      </c>
      <c r="L2742" s="98" t="s">
        <v>1665</v>
      </c>
      <c r="M2742" s="23">
        <v>1800</v>
      </c>
      <c r="N2742" s="23">
        <v>1</v>
      </c>
      <c r="O2742" s="107">
        <v>12000000</v>
      </c>
      <c r="P2742" s="23">
        <v>180</v>
      </c>
      <c r="Q2742" s="23">
        <v>2</v>
      </c>
      <c r="R2742" s="23">
        <v>2</v>
      </c>
      <c r="S2742" s="23">
        <v>0</v>
      </c>
      <c r="T2742" s="47">
        <v>4.8</v>
      </c>
      <c r="U2742" s="98" t="s">
        <v>111</v>
      </c>
      <c r="V2742" s="98" t="s">
        <v>3139</v>
      </c>
      <c r="W2742" s="69">
        <f t="shared" si="84"/>
        <v>9.4788150488284099E-3</v>
      </c>
    </row>
    <row r="2743" spans="1:23">
      <c r="A2743">
        <f t="shared" si="85"/>
        <v>639</v>
      </c>
      <c r="B2743" s="99">
        <v>44408</v>
      </c>
      <c r="C2743" s="23">
        <v>340</v>
      </c>
      <c r="D2743" s="23">
        <v>5</v>
      </c>
      <c r="E2743" s="98" t="s">
        <v>49</v>
      </c>
      <c r="F2743" s="98" t="s">
        <v>164</v>
      </c>
      <c r="G2743" s="98" t="s">
        <v>4120</v>
      </c>
      <c r="H2743" s="98" t="s">
        <v>1366</v>
      </c>
      <c r="I2743" s="98" t="s">
        <v>10378</v>
      </c>
      <c r="J2743" s="99">
        <v>45047</v>
      </c>
      <c r="K2743" s="107">
        <v>17000000</v>
      </c>
      <c r="L2743" s="98" t="s">
        <v>1666</v>
      </c>
      <c r="M2743" s="23">
        <v>1800</v>
      </c>
      <c r="N2743" s="23">
        <v>1</v>
      </c>
      <c r="O2743" s="107">
        <v>17000000</v>
      </c>
      <c r="P2743" s="23">
        <v>180</v>
      </c>
      <c r="Q2743" s="23">
        <v>2</v>
      </c>
      <c r="R2743" s="23">
        <v>2</v>
      </c>
      <c r="S2743" s="23">
        <v>0</v>
      </c>
      <c r="T2743" s="47">
        <v>6.8</v>
      </c>
      <c r="U2743" s="98" t="s">
        <v>111</v>
      </c>
      <c r="V2743" s="98" t="s">
        <v>3139</v>
      </c>
      <c r="W2743" s="69">
        <f t="shared" si="84"/>
        <v>1.3534222906864226E-2</v>
      </c>
    </row>
    <row r="2744" spans="1:23">
      <c r="A2744">
        <f t="shared" si="85"/>
        <v>634</v>
      </c>
      <c r="B2744" s="99">
        <v>44408</v>
      </c>
      <c r="C2744" s="23">
        <v>341</v>
      </c>
      <c r="D2744" s="23">
        <v>5</v>
      </c>
      <c r="E2744" s="98" t="s">
        <v>49</v>
      </c>
      <c r="F2744" s="98" t="s">
        <v>164</v>
      </c>
      <c r="G2744" s="98" t="s">
        <v>4120</v>
      </c>
      <c r="H2744" s="98" t="s">
        <v>1366</v>
      </c>
      <c r="I2744" s="98" t="s">
        <v>10378</v>
      </c>
      <c r="J2744" s="99">
        <v>45042</v>
      </c>
      <c r="K2744" s="107">
        <v>6000000</v>
      </c>
      <c r="L2744" s="98" t="s">
        <v>1667</v>
      </c>
      <c r="M2744" s="23">
        <v>1800</v>
      </c>
      <c r="N2744" s="23">
        <v>1</v>
      </c>
      <c r="O2744" s="107">
        <v>6000000</v>
      </c>
      <c r="P2744" s="23">
        <v>180</v>
      </c>
      <c r="Q2744" s="23">
        <v>2</v>
      </c>
      <c r="R2744" s="23">
        <v>2</v>
      </c>
      <c r="S2744" s="23">
        <v>0</v>
      </c>
      <c r="T2744" s="47">
        <v>2.4</v>
      </c>
      <c r="U2744" s="98" t="s">
        <v>111</v>
      </c>
      <c r="V2744" s="98" t="s">
        <v>3139</v>
      </c>
      <c r="W2744" s="69">
        <f t="shared" si="84"/>
        <v>4.7394075244142049E-3</v>
      </c>
    </row>
    <row r="2745" spans="1:23">
      <c r="A2745">
        <f t="shared" si="85"/>
        <v>640</v>
      </c>
      <c r="B2745" s="99">
        <v>44408</v>
      </c>
      <c r="C2745" s="23">
        <v>342</v>
      </c>
      <c r="D2745" s="23">
        <v>5</v>
      </c>
      <c r="E2745" s="98" t="s">
        <v>49</v>
      </c>
      <c r="F2745" s="98" t="s">
        <v>164</v>
      </c>
      <c r="G2745" s="98" t="s">
        <v>4120</v>
      </c>
      <c r="H2745" s="98" t="s">
        <v>1366</v>
      </c>
      <c r="I2745" s="98" t="s">
        <v>10378</v>
      </c>
      <c r="J2745" s="99">
        <v>45048</v>
      </c>
      <c r="K2745" s="107">
        <v>36000000</v>
      </c>
      <c r="L2745" s="98" t="s">
        <v>1668</v>
      </c>
      <c r="M2745" s="23">
        <v>1800</v>
      </c>
      <c r="N2745" s="23">
        <v>1</v>
      </c>
      <c r="O2745" s="107">
        <v>36000000</v>
      </c>
      <c r="P2745" s="23">
        <v>360</v>
      </c>
      <c r="Q2745" s="23">
        <v>2</v>
      </c>
      <c r="R2745" s="23">
        <v>2</v>
      </c>
      <c r="S2745" s="23">
        <v>1.8</v>
      </c>
      <c r="T2745" s="47">
        <v>14.467356000000001</v>
      </c>
      <c r="U2745" s="98" t="s">
        <v>111</v>
      </c>
      <c r="V2745" s="98" t="s">
        <v>3139</v>
      </c>
      <c r="W2745" s="69">
        <f t="shared" si="84"/>
        <v>2.8839830025143641E-2</v>
      </c>
    </row>
    <row r="2746" spans="1:23">
      <c r="A2746">
        <f t="shared" si="85"/>
        <v>635</v>
      </c>
      <c r="B2746" s="99">
        <v>44408</v>
      </c>
      <c r="C2746" s="23">
        <v>343</v>
      </c>
      <c r="D2746" s="23">
        <v>5</v>
      </c>
      <c r="E2746" s="98" t="s">
        <v>49</v>
      </c>
      <c r="F2746" s="98" t="s">
        <v>164</v>
      </c>
      <c r="G2746" s="98" t="s">
        <v>4120</v>
      </c>
      <c r="H2746" s="98" t="s">
        <v>1366</v>
      </c>
      <c r="I2746" s="98" t="s">
        <v>10136</v>
      </c>
      <c r="J2746" s="99">
        <v>45043</v>
      </c>
      <c r="K2746" s="107">
        <v>10000000</v>
      </c>
      <c r="L2746" s="98" t="s">
        <v>1669</v>
      </c>
      <c r="M2746" s="23">
        <v>1800</v>
      </c>
      <c r="N2746" s="23">
        <v>1</v>
      </c>
      <c r="O2746" s="107">
        <v>10000000</v>
      </c>
      <c r="P2746" s="23">
        <v>180</v>
      </c>
      <c r="Q2746" s="23">
        <v>2</v>
      </c>
      <c r="R2746" s="23">
        <v>2</v>
      </c>
      <c r="S2746" s="23">
        <v>0</v>
      </c>
      <c r="T2746" s="47">
        <v>5</v>
      </c>
      <c r="U2746" s="98" t="s">
        <v>111</v>
      </c>
      <c r="V2746" s="98" t="s">
        <v>3139</v>
      </c>
      <c r="W2746" s="69">
        <f t="shared" si="84"/>
        <v>9.8893394387586115E-3</v>
      </c>
    </row>
    <row r="2747" spans="1:23">
      <c r="A2747">
        <f t="shared" si="85"/>
        <v>639</v>
      </c>
      <c r="B2747" s="99">
        <v>44408</v>
      </c>
      <c r="C2747" s="23">
        <v>344</v>
      </c>
      <c r="D2747" s="23">
        <v>5</v>
      </c>
      <c r="E2747" s="98" t="s">
        <v>49</v>
      </c>
      <c r="F2747" s="98" t="s">
        <v>164</v>
      </c>
      <c r="G2747" s="98" t="s">
        <v>4120</v>
      </c>
      <c r="H2747" s="98" t="s">
        <v>1366</v>
      </c>
      <c r="I2747" s="98" t="s">
        <v>10136</v>
      </c>
      <c r="J2747" s="99">
        <v>45047</v>
      </c>
      <c r="K2747" s="107">
        <v>14000000</v>
      </c>
      <c r="L2747" s="98" t="s">
        <v>1670</v>
      </c>
      <c r="M2747" s="23">
        <v>1800</v>
      </c>
      <c r="N2747" s="23">
        <v>1</v>
      </c>
      <c r="O2747" s="107">
        <v>14000000</v>
      </c>
      <c r="P2747" s="23">
        <v>180</v>
      </c>
      <c r="Q2747" s="23">
        <v>2</v>
      </c>
      <c r="R2747" s="23">
        <v>2</v>
      </c>
      <c r="S2747" s="23">
        <v>0</v>
      </c>
      <c r="T2747" s="47">
        <v>5.6</v>
      </c>
      <c r="U2747" s="98" t="s">
        <v>111</v>
      </c>
      <c r="V2747" s="98" t="s">
        <v>3139</v>
      </c>
      <c r="W2747" s="69">
        <f t="shared" si="84"/>
        <v>1.1145830629182304E-2</v>
      </c>
    </row>
    <row r="2748" spans="1:23">
      <c r="A2748">
        <f t="shared" si="85"/>
        <v>639</v>
      </c>
      <c r="B2748" s="99">
        <v>44408</v>
      </c>
      <c r="C2748" s="23">
        <v>345</v>
      </c>
      <c r="D2748" s="23">
        <v>5</v>
      </c>
      <c r="E2748" s="98" t="s">
        <v>49</v>
      </c>
      <c r="F2748" s="98" t="s">
        <v>164</v>
      </c>
      <c r="G2748" s="98" t="s">
        <v>4120</v>
      </c>
      <c r="H2748" s="98" t="s">
        <v>1366</v>
      </c>
      <c r="I2748" s="98" t="s">
        <v>6420</v>
      </c>
      <c r="J2748" s="99">
        <v>45047</v>
      </c>
      <c r="K2748" s="107">
        <v>27000000</v>
      </c>
      <c r="L2748" s="98" t="s">
        <v>1671</v>
      </c>
      <c r="M2748" s="23">
        <v>1800</v>
      </c>
      <c r="N2748" s="23">
        <v>1</v>
      </c>
      <c r="O2748" s="107">
        <v>27000000</v>
      </c>
      <c r="P2748" s="23">
        <v>180</v>
      </c>
      <c r="Q2748" s="23">
        <v>2</v>
      </c>
      <c r="R2748" s="23">
        <v>2</v>
      </c>
      <c r="S2748" s="23">
        <v>2.8</v>
      </c>
      <c r="T2748" s="47">
        <v>10.879681</v>
      </c>
      <c r="U2748" s="98" t="s">
        <v>111</v>
      </c>
      <c r="V2748" s="98" t="s">
        <v>3139</v>
      </c>
      <c r="W2748" s="69">
        <f t="shared" si="84"/>
        <v>2.1654121736702274E-2</v>
      </c>
    </row>
    <row r="2749" spans="1:23">
      <c r="A2749">
        <f t="shared" si="85"/>
        <v>639</v>
      </c>
      <c r="B2749" s="99">
        <v>44408</v>
      </c>
      <c r="C2749" s="23">
        <v>346</v>
      </c>
      <c r="D2749" s="23">
        <v>5</v>
      </c>
      <c r="E2749" s="98" t="s">
        <v>49</v>
      </c>
      <c r="F2749" s="98" t="s">
        <v>164</v>
      </c>
      <c r="G2749" s="98" t="s">
        <v>4120</v>
      </c>
      <c r="H2749" s="98" t="s">
        <v>1366</v>
      </c>
      <c r="I2749" s="98" t="s">
        <v>6420</v>
      </c>
      <c r="J2749" s="99">
        <v>45047</v>
      </c>
      <c r="K2749" s="107">
        <v>26000000</v>
      </c>
      <c r="L2749" s="98" t="s">
        <v>1672</v>
      </c>
      <c r="M2749" s="23">
        <v>1800</v>
      </c>
      <c r="N2749" s="23">
        <v>1</v>
      </c>
      <c r="O2749" s="107">
        <v>26000000</v>
      </c>
      <c r="P2749" s="23">
        <v>180</v>
      </c>
      <c r="Q2749" s="23">
        <v>2</v>
      </c>
      <c r="R2749" s="23">
        <v>2</v>
      </c>
      <c r="S2749" s="23">
        <v>0</v>
      </c>
      <c r="T2749" s="47">
        <v>10.4</v>
      </c>
      <c r="U2749" s="98" t="s">
        <v>111</v>
      </c>
      <c r="V2749" s="98" t="s">
        <v>3139</v>
      </c>
      <c r="W2749" s="69">
        <f t="shared" si="84"/>
        <v>2.0699399739909995E-2</v>
      </c>
    </row>
    <row r="2750" spans="1:23">
      <c r="A2750">
        <f t="shared" si="85"/>
        <v>638</v>
      </c>
      <c r="B2750" s="99">
        <v>44408</v>
      </c>
      <c r="C2750" s="23">
        <v>347</v>
      </c>
      <c r="D2750" s="23">
        <v>5</v>
      </c>
      <c r="E2750" s="98" t="s">
        <v>49</v>
      </c>
      <c r="F2750" s="98" t="s">
        <v>164</v>
      </c>
      <c r="G2750" s="98" t="s">
        <v>4120</v>
      </c>
      <c r="H2750" s="98" t="s">
        <v>1366</v>
      </c>
      <c r="I2750" s="98" t="s">
        <v>6420</v>
      </c>
      <c r="J2750" s="99">
        <v>45046</v>
      </c>
      <c r="K2750" s="107">
        <v>10000000</v>
      </c>
      <c r="L2750" s="98" t="s">
        <v>1673</v>
      </c>
      <c r="M2750" s="23">
        <v>1800</v>
      </c>
      <c r="N2750" s="23">
        <v>1</v>
      </c>
      <c r="O2750" s="107">
        <v>10000000</v>
      </c>
      <c r="P2750" s="23">
        <v>180</v>
      </c>
      <c r="Q2750" s="23">
        <v>2</v>
      </c>
      <c r="R2750" s="23">
        <v>2</v>
      </c>
      <c r="S2750" s="23">
        <v>0</v>
      </c>
      <c r="T2750" s="47">
        <v>4</v>
      </c>
      <c r="U2750" s="98" t="s">
        <v>111</v>
      </c>
      <c r="V2750" s="98" t="s">
        <v>3139</v>
      </c>
      <c r="W2750" s="69">
        <f t="shared" si="84"/>
        <v>7.9488485819565278E-3</v>
      </c>
    </row>
    <row r="2751" spans="1:23">
      <c r="A2751">
        <f t="shared" si="85"/>
        <v>640</v>
      </c>
      <c r="B2751" s="99">
        <v>44408</v>
      </c>
      <c r="C2751" s="23">
        <v>348</v>
      </c>
      <c r="D2751" s="23">
        <v>5</v>
      </c>
      <c r="E2751" s="98" t="s">
        <v>49</v>
      </c>
      <c r="F2751" s="98" t="s">
        <v>164</v>
      </c>
      <c r="G2751" s="98" t="s">
        <v>4120</v>
      </c>
      <c r="H2751" s="98" t="s">
        <v>1366</v>
      </c>
      <c r="I2751" s="98" t="s">
        <v>10011</v>
      </c>
      <c r="J2751" s="99">
        <v>45048</v>
      </c>
      <c r="K2751" s="107">
        <v>20800000</v>
      </c>
      <c r="L2751" s="98" t="s">
        <v>1674</v>
      </c>
      <c r="M2751" s="23">
        <v>1800</v>
      </c>
      <c r="N2751" s="23">
        <v>1</v>
      </c>
      <c r="O2751" s="107">
        <v>20800000</v>
      </c>
      <c r="P2751" s="23">
        <v>180</v>
      </c>
      <c r="Q2751" s="23">
        <v>2</v>
      </c>
      <c r="R2751" s="23">
        <v>2</v>
      </c>
      <c r="S2751" s="23">
        <v>0</v>
      </c>
      <c r="T2751" s="47">
        <v>8.32</v>
      </c>
      <c r="U2751" s="98" t="s">
        <v>111</v>
      </c>
      <c r="V2751" s="98" t="s">
        <v>3139</v>
      </c>
      <c r="W2751" s="69">
        <f t="shared" si="84"/>
        <v>1.6585434533386411E-2</v>
      </c>
    </row>
    <row r="2752" spans="1:23">
      <c r="A2752">
        <f t="shared" si="85"/>
        <v>641</v>
      </c>
      <c r="B2752" s="99">
        <v>44408</v>
      </c>
      <c r="C2752" s="23">
        <v>349</v>
      </c>
      <c r="D2752" s="23">
        <v>5</v>
      </c>
      <c r="E2752" s="98" t="s">
        <v>49</v>
      </c>
      <c r="F2752" s="98" t="s">
        <v>164</v>
      </c>
      <c r="G2752" s="98" t="s">
        <v>4120</v>
      </c>
      <c r="H2752" s="98" t="s">
        <v>1366</v>
      </c>
      <c r="I2752" s="98" t="s">
        <v>6222</v>
      </c>
      <c r="J2752" s="99">
        <v>45049</v>
      </c>
      <c r="K2752" s="107">
        <v>30000000</v>
      </c>
      <c r="L2752" s="98" t="s">
        <v>1675</v>
      </c>
      <c r="M2752" s="23">
        <v>1800</v>
      </c>
      <c r="N2752" s="23">
        <v>1</v>
      </c>
      <c r="O2752" s="107">
        <v>30000000</v>
      </c>
      <c r="P2752" s="23">
        <v>180</v>
      </c>
      <c r="Q2752" s="23">
        <v>2</v>
      </c>
      <c r="R2752" s="23">
        <v>2</v>
      </c>
      <c r="S2752" s="23">
        <v>2.8</v>
      </c>
      <c r="T2752" s="47">
        <v>12.080990999999999</v>
      </c>
      <c r="U2752" s="98" t="s">
        <v>111</v>
      </c>
      <c r="V2752" s="98" t="s">
        <v>3139</v>
      </c>
      <c r="W2752" s="69">
        <f t="shared" si="84"/>
        <v>2.4120379938372218E-2</v>
      </c>
    </row>
    <row r="2753" spans="1:23">
      <c r="A2753">
        <f t="shared" si="85"/>
        <v>648</v>
      </c>
      <c r="B2753" s="99">
        <v>44408</v>
      </c>
      <c r="C2753" s="23">
        <v>350</v>
      </c>
      <c r="D2753" s="23">
        <v>5</v>
      </c>
      <c r="E2753" s="98" t="s">
        <v>49</v>
      </c>
      <c r="F2753" s="98" t="s">
        <v>164</v>
      </c>
      <c r="G2753" s="98" t="s">
        <v>4120</v>
      </c>
      <c r="H2753" s="98" t="s">
        <v>1366</v>
      </c>
      <c r="I2753" s="98" t="s">
        <v>10217</v>
      </c>
      <c r="J2753" s="99">
        <v>45056</v>
      </c>
      <c r="K2753" s="107">
        <v>8000000</v>
      </c>
      <c r="L2753" s="98" t="s">
        <v>1676</v>
      </c>
      <c r="M2753" s="23">
        <v>1800</v>
      </c>
      <c r="N2753" s="23">
        <v>1</v>
      </c>
      <c r="O2753" s="107">
        <v>8000000</v>
      </c>
      <c r="P2753" s="23">
        <v>180</v>
      </c>
      <c r="Q2753" s="23">
        <v>2</v>
      </c>
      <c r="R2753" s="23">
        <v>2</v>
      </c>
      <c r="S2753" s="23">
        <v>0</v>
      </c>
      <c r="T2753" s="47">
        <v>3.2</v>
      </c>
      <c r="U2753" s="98" t="s">
        <v>111</v>
      </c>
      <c r="V2753" s="98" t="s">
        <v>3139</v>
      </c>
      <c r="W2753" s="69">
        <f t="shared" si="84"/>
        <v>6.4587509480975927E-3</v>
      </c>
    </row>
    <row r="2754" spans="1:23">
      <c r="A2754">
        <f t="shared" si="85"/>
        <v>649</v>
      </c>
      <c r="B2754" s="99">
        <v>44408</v>
      </c>
      <c r="C2754" s="23">
        <v>351</v>
      </c>
      <c r="D2754" s="23">
        <v>5</v>
      </c>
      <c r="E2754" s="98" t="s">
        <v>49</v>
      </c>
      <c r="F2754" s="98" t="s">
        <v>164</v>
      </c>
      <c r="G2754" s="98" t="s">
        <v>4120</v>
      </c>
      <c r="H2754" s="98" t="s">
        <v>1366</v>
      </c>
      <c r="I2754" s="98" t="s">
        <v>10602</v>
      </c>
      <c r="J2754" s="99">
        <v>45057</v>
      </c>
      <c r="K2754" s="107">
        <v>11000000</v>
      </c>
      <c r="L2754" s="98" t="s">
        <v>1677</v>
      </c>
      <c r="M2754" s="23">
        <v>900</v>
      </c>
      <c r="N2754" s="23">
        <v>1</v>
      </c>
      <c r="O2754" s="107">
        <v>11000000</v>
      </c>
      <c r="P2754" s="23">
        <v>180</v>
      </c>
      <c r="Q2754" s="23">
        <v>2</v>
      </c>
      <c r="R2754" s="23">
        <v>2</v>
      </c>
      <c r="S2754" s="23">
        <v>0</v>
      </c>
      <c r="T2754" s="47">
        <v>0.79832800000000004</v>
      </c>
      <c r="U2754" s="98" t="s">
        <v>111</v>
      </c>
      <c r="V2754" s="98" t="s">
        <v>3139</v>
      </c>
      <c r="W2754" s="69">
        <f t="shared" ref="W2754:W2817" si="86">+T2754/SUM($T$2:$T$5848)*A2754</f>
        <v>1.6137996338510142E-3</v>
      </c>
    </row>
    <row r="2755" spans="1:23">
      <c r="A2755">
        <f t="shared" ref="A2755:A2818" si="87">+J2755-B2755</f>
        <v>649</v>
      </c>
      <c r="B2755" s="99">
        <v>44408</v>
      </c>
      <c r="C2755" s="23">
        <v>352</v>
      </c>
      <c r="D2755" s="23">
        <v>5</v>
      </c>
      <c r="E2755" s="98" t="s">
        <v>49</v>
      </c>
      <c r="F2755" s="98" t="s">
        <v>164</v>
      </c>
      <c r="G2755" s="98" t="s">
        <v>4120</v>
      </c>
      <c r="H2755" s="98" t="s">
        <v>1366</v>
      </c>
      <c r="I2755" s="98" t="s">
        <v>10602</v>
      </c>
      <c r="J2755" s="99">
        <v>45057</v>
      </c>
      <c r="K2755" s="107">
        <v>9000000</v>
      </c>
      <c r="L2755" s="98" t="s">
        <v>1678</v>
      </c>
      <c r="M2755" s="23">
        <v>1800</v>
      </c>
      <c r="N2755" s="23">
        <v>1</v>
      </c>
      <c r="O2755" s="107">
        <v>9000000</v>
      </c>
      <c r="P2755" s="23">
        <v>180</v>
      </c>
      <c r="Q2755" s="23">
        <v>2</v>
      </c>
      <c r="R2755" s="23">
        <v>2</v>
      </c>
      <c r="S2755" s="23">
        <v>0</v>
      </c>
      <c r="T2755" s="47">
        <v>4.5</v>
      </c>
      <c r="U2755" s="98" t="s">
        <v>111</v>
      </c>
      <c r="V2755" s="98" t="s">
        <v>3139</v>
      </c>
      <c r="W2755" s="69">
        <f t="shared" si="86"/>
        <v>9.0966349073683533E-3</v>
      </c>
    </row>
    <row r="2756" spans="1:23">
      <c r="A2756">
        <f t="shared" si="87"/>
        <v>653</v>
      </c>
      <c r="B2756" s="99">
        <v>44408</v>
      </c>
      <c r="C2756" s="23">
        <v>353</v>
      </c>
      <c r="D2756" s="23">
        <v>5</v>
      </c>
      <c r="E2756" s="98" t="s">
        <v>49</v>
      </c>
      <c r="F2756" s="98" t="s">
        <v>164</v>
      </c>
      <c r="G2756" s="98" t="s">
        <v>4120</v>
      </c>
      <c r="H2756" s="98" t="s">
        <v>1366</v>
      </c>
      <c r="I2756" s="98" t="s">
        <v>10381</v>
      </c>
      <c r="J2756" s="99">
        <v>45061</v>
      </c>
      <c r="K2756" s="107">
        <v>32000000</v>
      </c>
      <c r="L2756" s="98" t="s">
        <v>1679</v>
      </c>
      <c r="M2756" s="23">
        <v>1800</v>
      </c>
      <c r="N2756" s="23">
        <v>1</v>
      </c>
      <c r="O2756" s="107">
        <v>32000000</v>
      </c>
      <c r="P2756" s="23">
        <v>90</v>
      </c>
      <c r="Q2756" s="23">
        <v>2</v>
      </c>
      <c r="R2756" s="23">
        <v>2</v>
      </c>
      <c r="S2756" s="23">
        <v>0</v>
      </c>
      <c r="T2756" s="47">
        <v>12.8</v>
      </c>
      <c r="U2756" s="98" t="s">
        <v>111</v>
      </c>
      <c r="V2756" s="98" t="s">
        <v>3139</v>
      </c>
      <c r="W2756" s="69">
        <f t="shared" si="86"/>
        <v>2.6034347957455111E-2</v>
      </c>
    </row>
    <row r="2757" spans="1:23">
      <c r="A2757">
        <f t="shared" si="87"/>
        <v>1019</v>
      </c>
      <c r="B2757" s="99">
        <v>44408</v>
      </c>
      <c r="C2757" s="23">
        <v>354</v>
      </c>
      <c r="D2757" s="23">
        <v>5</v>
      </c>
      <c r="E2757" s="98" t="s">
        <v>49</v>
      </c>
      <c r="F2757" s="98" t="s">
        <v>164</v>
      </c>
      <c r="G2757" s="98" t="s">
        <v>4120</v>
      </c>
      <c r="H2757" s="98" t="s">
        <v>1366</v>
      </c>
      <c r="I2757" s="98" t="s">
        <v>10381</v>
      </c>
      <c r="J2757" s="99">
        <v>45427</v>
      </c>
      <c r="K2757" s="107">
        <v>18000000</v>
      </c>
      <c r="L2757" s="98" t="s">
        <v>1680</v>
      </c>
      <c r="M2757" s="23">
        <v>2160</v>
      </c>
      <c r="N2757" s="23">
        <v>1</v>
      </c>
      <c r="O2757" s="107">
        <v>18000000</v>
      </c>
      <c r="P2757" s="23">
        <v>180</v>
      </c>
      <c r="Q2757" s="23">
        <v>2</v>
      </c>
      <c r="R2757" s="23">
        <v>2</v>
      </c>
      <c r="S2757" s="23">
        <v>1.8</v>
      </c>
      <c r="T2757" s="47">
        <v>9.0414340000000006</v>
      </c>
      <c r="U2757" s="98" t="s">
        <v>111</v>
      </c>
      <c r="V2757" s="98" t="s">
        <v>3139</v>
      </c>
      <c r="W2757" s="69">
        <f t="shared" si="86"/>
        <v>2.869690463813435E-2</v>
      </c>
    </row>
    <row r="2758" spans="1:23">
      <c r="A2758">
        <f t="shared" si="87"/>
        <v>655</v>
      </c>
      <c r="B2758" s="99">
        <v>44408</v>
      </c>
      <c r="C2758" s="23">
        <v>355</v>
      </c>
      <c r="D2758" s="23">
        <v>5</v>
      </c>
      <c r="E2758" s="98" t="s">
        <v>49</v>
      </c>
      <c r="F2758" s="98" t="s">
        <v>164</v>
      </c>
      <c r="G2758" s="98" t="s">
        <v>4120</v>
      </c>
      <c r="H2758" s="98" t="s">
        <v>1366</v>
      </c>
      <c r="I2758" s="98" t="s">
        <v>10603</v>
      </c>
      <c r="J2758" s="99">
        <v>45063</v>
      </c>
      <c r="K2758" s="107">
        <v>12000000</v>
      </c>
      <c r="L2758" s="98" t="s">
        <v>1681</v>
      </c>
      <c r="M2758" s="23">
        <v>1800</v>
      </c>
      <c r="N2758" s="23">
        <v>1</v>
      </c>
      <c r="O2758" s="107">
        <v>12000000</v>
      </c>
      <c r="P2758" s="23">
        <v>180</v>
      </c>
      <c r="Q2758" s="23">
        <v>2</v>
      </c>
      <c r="R2758" s="23">
        <v>2</v>
      </c>
      <c r="S2758" s="23">
        <v>0</v>
      </c>
      <c r="T2758" s="47">
        <v>4.8</v>
      </c>
      <c r="U2758" s="98" t="s">
        <v>111</v>
      </c>
      <c r="V2758" s="98" t="s">
        <v>3139</v>
      </c>
      <c r="W2758" s="69">
        <f t="shared" si="86"/>
        <v>9.7927821088053778E-3</v>
      </c>
    </row>
    <row r="2759" spans="1:23">
      <c r="A2759">
        <f t="shared" si="87"/>
        <v>656</v>
      </c>
      <c r="B2759" s="99">
        <v>44408</v>
      </c>
      <c r="C2759" s="23">
        <v>356</v>
      </c>
      <c r="D2759" s="23">
        <v>5</v>
      </c>
      <c r="E2759" s="98" t="s">
        <v>49</v>
      </c>
      <c r="F2759" s="98" t="s">
        <v>164</v>
      </c>
      <c r="G2759" s="98" t="s">
        <v>4120</v>
      </c>
      <c r="H2759" s="98" t="s">
        <v>1366</v>
      </c>
      <c r="I2759" s="98" t="s">
        <v>10604</v>
      </c>
      <c r="J2759" s="99">
        <v>45064</v>
      </c>
      <c r="K2759" s="107">
        <v>12000000</v>
      </c>
      <c r="L2759" s="98" t="s">
        <v>1682</v>
      </c>
      <c r="M2759" s="23">
        <v>1800</v>
      </c>
      <c r="N2759" s="23">
        <v>1</v>
      </c>
      <c r="O2759" s="107">
        <v>12000000</v>
      </c>
      <c r="P2759" s="23">
        <v>180</v>
      </c>
      <c r="Q2759" s="23">
        <v>2</v>
      </c>
      <c r="R2759" s="23">
        <v>2</v>
      </c>
      <c r="S2759" s="23">
        <v>0</v>
      </c>
      <c r="T2759" s="47">
        <v>4.8</v>
      </c>
      <c r="U2759" s="98" t="s">
        <v>111</v>
      </c>
      <c r="V2759" s="98" t="s">
        <v>3139</v>
      </c>
      <c r="W2759" s="69">
        <f t="shared" si="86"/>
        <v>9.8077329211852318E-3</v>
      </c>
    </row>
    <row r="2760" spans="1:23">
      <c r="A2760">
        <f t="shared" si="87"/>
        <v>656</v>
      </c>
      <c r="B2760" s="99">
        <v>44408</v>
      </c>
      <c r="C2760" s="23">
        <v>357</v>
      </c>
      <c r="D2760" s="23">
        <v>5</v>
      </c>
      <c r="E2760" s="98" t="s">
        <v>49</v>
      </c>
      <c r="F2760" s="98" t="s">
        <v>164</v>
      </c>
      <c r="G2760" s="98" t="s">
        <v>4120</v>
      </c>
      <c r="H2760" s="98" t="s">
        <v>1366</v>
      </c>
      <c r="I2760" s="98" t="s">
        <v>10604</v>
      </c>
      <c r="J2760" s="99">
        <v>45064</v>
      </c>
      <c r="K2760" s="107">
        <v>18000000</v>
      </c>
      <c r="L2760" s="98" t="s">
        <v>1683</v>
      </c>
      <c r="M2760" s="23">
        <v>1800</v>
      </c>
      <c r="N2760" s="23">
        <v>1</v>
      </c>
      <c r="O2760" s="107">
        <v>18000000</v>
      </c>
      <c r="P2760" s="23">
        <v>30</v>
      </c>
      <c r="Q2760" s="23">
        <v>2</v>
      </c>
      <c r="R2760" s="23">
        <v>2</v>
      </c>
      <c r="S2760" s="23">
        <v>0</v>
      </c>
      <c r="T2760" s="47">
        <v>6.6</v>
      </c>
      <c r="U2760" s="98" t="s">
        <v>111</v>
      </c>
      <c r="V2760" s="98" t="s">
        <v>3139</v>
      </c>
      <c r="W2760" s="69">
        <f t="shared" si="86"/>
        <v>1.3485632766629695E-2</v>
      </c>
    </row>
    <row r="2761" spans="1:23">
      <c r="A2761">
        <f t="shared" si="87"/>
        <v>656</v>
      </c>
      <c r="B2761" s="99">
        <v>44408</v>
      </c>
      <c r="C2761" s="23">
        <v>358</v>
      </c>
      <c r="D2761" s="23">
        <v>5</v>
      </c>
      <c r="E2761" s="98" t="s">
        <v>49</v>
      </c>
      <c r="F2761" s="98" t="s">
        <v>164</v>
      </c>
      <c r="G2761" s="98" t="s">
        <v>4120</v>
      </c>
      <c r="H2761" s="98" t="s">
        <v>1366</v>
      </c>
      <c r="I2761" s="98" t="s">
        <v>10604</v>
      </c>
      <c r="J2761" s="99">
        <v>45064</v>
      </c>
      <c r="K2761" s="107">
        <v>8000000</v>
      </c>
      <c r="L2761" s="98" t="s">
        <v>1684</v>
      </c>
      <c r="M2761" s="23">
        <v>1800</v>
      </c>
      <c r="N2761" s="23">
        <v>1</v>
      </c>
      <c r="O2761" s="107">
        <v>8000000</v>
      </c>
      <c r="P2761" s="23">
        <v>180</v>
      </c>
      <c r="Q2761" s="23">
        <v>2</v>
      </c>
      <c r="R2761" s="23">
        <v>2</v>
      </c>
      <c r="S2761" s="23">
        <v>0</v>
      </c>
      <c r="T2761" s="47">
        <v>3.2</v>
      </c>
      <c r="U2761" s="98" t="s">
        <v>111</v>
      </c>
      <c r="V2761" s="98" t="s">
        <v>3139</v>
      </c>
      <c r="W2761" s="69">
        <f t="shared" si="86"/>
        <v>6.5384886141234885E-3</v>
      </c>
    </row>
    <row r="2762" spans="1:23">
      <c r="A2762">
        <f t="shared" si="87"/>
        <v>659</v>
      </c>
      <c r="B2762" s="99">
        <v>44408</v>
      </c>
      <c r="C2762" s="23">
        <v>359</v>
      </c>
      <c r="D2762" s="23">
        <v>5</v>
      </c>
      <c r="E2762" s="98" t="s">
        <v>49</v>
      </c>
      <c r="F2762" s="98" t="s">
        <v>164</v>
      </c>
      <c r="G2762" s="98" t="s">
        <v>4120</v>
      </c>
      <c r="H2762" s="98" t="s">
        <v>1366</v>
      </c>
      <c r="I2762" s="98" t="s">
        <v>10605</v>
      </c>
      <c r="J2762" s="99">
        <v>45067</v>
      </c>
      <c r="K2762" s="107">
        <v>12000000</v>
      </c>
      <c r="L2762" s="98" t="s">
        <v>1685</v>
      </c>
      <c r="M2762" s="23">
        <v>1800</v>
      </c>
      <c r="N2762" s="23">
        <v>1</v>
      </c>
      <c r="O2762" s="107">
        <v>12000000</v>
      </c>
      <c r="P2762" s="23">
        <v>180</v>
      </c>
      <c r="Q2762" s="23">
        <v>2</v>
      </c>
      <c r="R2762" s="23">
        <v>2</v>
      </c>
      <c r="S2762" s="23">
        <v>0</v>
      </c>
      <c r="T2762" s="47">
        <v>4.8</v>
      </c>
      <c r="U2762" s="98" t="s">
        <v>111</v>
      </c>
      <c r="V2762" s="98" t="s">
        <v>3139</v>
      </c>
      <c r="W2762" s="69">
        <f t="shared" si="86"/>
        <v>9.8525853583247992E-3</v>
      </c>
    </row>
    <row r="2763" spans="1:23">
      <c r="A2763">
        <f t="shared" si="87"/>
        <v>659</v>
      </c>
      <c r="B2763" s="99">
        <v>44408</v>
      </c>
      <c r="C2763" s="23">
        <v>360</v>
      </c>
      <c r="D2763" s="23">
        <v>5</v>
      </c>
      <c r="E2763" s="98" t="s">
        <v>49</v>
      </c>
      <c r="F2763" s="98" t="s">
        <v>164</v>
      </c>
      <c r="G2763" s="98" t="s">
        <v>4120</v>
      </c>
      <c r="H2763" s="98" t="s">
        <v>1366</v>
      </c>
      <c r="I2763" s="98" t="s">
        <v>10605</v>
      </c>
      <c r="J2763" s="99">
        <v>45067</v>
      </c>
      <c r="K2763" s="107">
        <v>12000000</v>
      </c>
      <c r="L2763" s="98" t="s">
        <v>1686</v>
      </c>
      <c r="M2763" s="23">
        <v>1800</v>
      </c>
      <c r="N2763" s="23">
        <v>1</v>
      </c>
      <c r="O2763" s="107">
        <v>12000000</v>
      </c>
      <c r="P2763" s="23">
        <v>180</v>
      </c>
      <c r="Q2763" s="23">
        <v>2</v>
      </c>
      <c r="R2763" s="23">
        <v>2</v>
      </c>
      <c r="S2763" s="23">
        <v>0</v>
      </c>
      <c r="T2763" s="47">
        <v>4.8</v>
      </c>
      <c r="U2763" s="98" t="s">
        <v>111</v>
      </c>
      <c r="V2763" s="98" t="s">
        <v>3139</v>
      </c>
      <c r="W2763" s="69">
        <f t="shared" si="86"/>
        <v>9.8525853583247992E-3</v>
      </c>
    </row>
    <row r="2764" spans="1:23">
      <c r="A2764">
        <f t="shared" si="87"/>
        <v>659</v>
      </c>
      <c r="B2764" s="99">
        <v>44408</v>
      </c>
      <c r="C2764" s="23">
        <v>361</v>
      </c>
      <c r="D2764" s="23">
        <v>5</v>
      </c>
      <c r="E2764" s="98" t="s">
        <v>49</v>
      </c>
      <c r="F2764" s="98" t="s">
        <v>164</v>
      </c>
      <c r="G2764" s="98" t="s">
        <v>4120</v>
      </c>
      <c r="H2764" s="98" t="s">
        <v>1366</v>
      </c>
      <c r="I2764" s="98" t="s">
        <v>10605</v>
      </c>
      <c r="J2764" s="99">
        <v>45067</v>
      </c>
      <c r="K2764" s="107">
        <v>24000000</v>
      </c>
      <c r="L2764" s="98" t="s">
        <v>1687</v>
      </c>
      <c r="M2764" s="23">
        <v>1800</v>
      </c>
      <c r="N2764" s="23">
        <v>1</v>
      </c>
      <c r="O2764" s="107">
        <v>24000000</v>
      </c>
      <c r="P2764" s="23">
        <v>180</v>
      </c>
      <c r="Q2764" s="23">
        <v>2</v>
      </c>
      <c r="R2764" s="23">
        <v>2</v>
      </c>
      <c r="S2764" s="23">
        <v>0</v>
      </c>
      <c r="T2764" s="47">
        <v>9.6</v>
      </c>
      <c r="U2764" s="98" t="s">
        <v>111</v>
      </c>
      <c r="V2764" s="98" t="s">
        <v>3139</v>
      </c>
      <c r="W2764" s="69">
        <f t="shared" si="86"/>
        <v>1.9705170716649598E-2</v>
      </c>
    </row>
    <row r="2765" spans="1:23">
      <c r="A2765">
        <f t="shared" si="87"/>
        <v>660</v>
      </c>
      <c r="B2765" s="99">
        <v>44408</v>
      </c>
      <c r="C2765" s="23">
        <v>362</v>
      </c>
      <c r="D2765" s="23">
        <v>5</v>
      </c>
      <c r="E2765" s="98" t="s">
        <v>49</v>
      </c>
      <c r="F2765" s="98" t="s">
        <v>164</v>
      </c>
      <c r="G2765" s="98" t="s">
        <v>4120</v>
      </c>
      <c r="H2765" s="98" t="s">
        <v>1366</v>
      </c>
      <c r="I2765" s="98" t="s">
        <v>10606</v>
      </c>
      <c r="J2765" s="99">
        <v>45068</v>
      </c>
      <c r="K2765" s="107">
        <v>6500000</v>
      </c>
      <c r="L2765" s="98" t="s">
        <v>1688</v>
      </c>
      <c r="M2765" s="23">
        <v>1800</v>
      </c>
      <c r="N2765" s="23">
        <v>1</v>
      </c>
      <c r="O2765" s="107">
        <v>6500000</v>
      </c>
      <c r="P2765" s="23">
        <v>180</v>
      </c>
      <c r="Q2765" s="23">
        <v>2</v>
      </c>
      <c r="R2765" s="23">
        <v>2</v>
      </c>
      <c r="S2765" s="23">
        <v>0</v>
      </c>
      <c r="T2765" s="47">
        <v>2.6</v>
      </c>
      <c r="U2765" s="98" t="s">
        <v>111</v>
      </c>
      <c r="V2765" s="98" t="s">
        <v>3139</v>
      </c>
      <c r="W2765" s="69">
        <f t="shared" si="86"/>
        <v>5.3449154257983553E-3</v>
      </c>
    </row>
    <row r="2766" spans="1:23">
      <c r="A2766">
        <f t="shared" si="87"/>
        <v>661</v>
      </c>
      <c r="B2766" s="99">
        <v>44408</v>
      </c>
      <c r="C2766" s="23">
        <v>363</v>
      </c>
      <c r="D2766" s="23">
        <v>5</v>
      </c>
      <c r="E2766" s="98" t="s">
        <v>49</v>
      </c>
      <c r="F2766" s="98" t="s">
        <v>164</v>
      </c>
      <c r="G2766" s="98" t="s">
        <v>4120</v>
      </c>
      <c r="H2766" s="98" t="s">
        <v>1366</v>
      </c>
      <c r="I2766" s="98" t="s">
        <v>10382</v>
      </c>
      <c r="J2766" s="99">
        <v>45069</v>
      </c>
      <c r="K2766" s="107">
        <v>12000000</v>
      </c>
      <c r="L2766" s="98" t="s">
        <v>1689</v>
      </c>
      <c r="M2766" s="23">
        <v>1800</v>
      </c>
      <c r="N2766" s="23">
        <v>1</v>
      </c>
      <c r="O2766" s="107">
        <v>12000000</v>
      </c>
      <c r="P2766" s="23">
        <v>180</v>
      </c>
      <c r="Q2766" s="23">
        <v>2</v>
      </c>
      <c r="R2766" s="23">
        <v>2</v>
      </c>
      <c r="S2766" s="23">
        <v>0</v>
      </c>
      <c r="T2766" s="47">
        <v>4.8</v>
      </c>
      <c r="U2766" s="98" t="s">
        <v>111</v>
      </c>
      <c r="V2766" s="98" t="s">
        <v>3139</v>
      </c>
      <c r="W2766" s="69">
        <f t="shared" si="86"/>
        <v>9.8824869830845107E-3</v>
      </c>
    </row>
    <row r="2767" spans="1:23">
      <c r="A2767">
        <f t="shared" si="87"/>
        <v>661</v>
      </c>
      <c r="B2767" s="99">
        <v>44408</v>
      </c>
      <c r="C2767" s="23">
        <v>364</v>
      </c>
      <c r="D2767" s="23">
        <v>5</v>
      </c>
      <c r="E2767" s="98" t="s">
        <v>49</v>
      </c>
      <c r="F2767" s="98" t="s">
        <v>164</v>
      </c>
      <c r="G2767" s="98" t="s">
        <v>4120</v>
      </c>
      <c r="H2767" s="98" t="s">
        <v>1366</v>
      </c>
      <c r="I2767" s="98" t="s">
        <v>10382</v>
      </c>
      <c r="J2767" s="99">
        <v>45069</v>
      </c>
      <c r="K2767" s="107">
        <v>12000000</v>
      </c>
      <c r="L2767" s="98" t="s">
        <v>1690</v>
      </c>
      <c r="M2767" s="23">
        <v>1800</v>
      </c>
      <c r="N2767" s="23">
        <v>1</v>
      </c>
      <c r="O2767" s="107">
        <v>12000000</v>
      </c>
      <c r="P2767" s="23">
        <v>180</v>
      </c>
      <c r="Q2767" s="23">
        <v>2</v>
      </c>
      <c r="R2767" s="23">
        <v>2</v>
      </c>
      <c r="S2767" s="23">
        <v>0</v>
      </c>
      <c r="T2767" s="47">
        <v>4.8</v>
      </c>
      <c r="U2767" s="98" t="s">
        <v>111</v>
      </c>
      <c r="V2767" s="98" t="s">
        <v>3139</v>
      </c>
      <c r="W2767" s="69">
        <f t="shared" si="86"/>
        <v>9.8824869830845107E-3</v>
      </c>
    </row>
    <row r="2768" spans="1:23">
      <c r="A2768">
        <f t="shared" si="87"/>
        <v>661</v>
      </c>
      <c r="B2768" s="99">
        <v>44408</v>
      </c>
      <c r="C2768" s="23">
        <v>365</v>
      </c>
      <c r="D2768" s="23">
        <v>5</v>
      </c>
      <c r="E2768" s="98" t="s">
        <v>49</v>
      </c>
      <c r="F2768" s="98" t="s">
        <v>164</v>
      </c>
      <c r="G2768" s="98" t="s">
        <v>4120</v>
      </c>
      <c r="H2768" s="98" t="s">
        <v>1366</v>
      </c>
      <c r="I2768" s="98" t="s">
        <v>10382</v>
      </c>
      <c r="J2768" s="99">
        <v>45069</v>
      </c>
      <c r="K2768" s="107">
        <v>12000000</v>
      </c>
      <c r="L2768" s="98" t="s">
        <v>1691</v>
      </c>
      <c r="M2768" s="23">
        <v>1800</v>
      </c>
      <c r="N2768" s="23">
        <v>1</v>
      </c>
      <c r="O2768" s="107">
        <v>12000000</v>
      </c>
      <c r="P2768" s="23">
        <v>180</v>
      </c>
      <c r="Q2768" s="23">
        <v>2</v>
      </c>
      <c r="R2768" s="23">
        <v>2</v>
      </c>
      <c r="S2768" s="23">
        <v>0</v>
      </c>
      <c r="T2768" s="47">
        <v>5.3333349999999999</v>
      </c>
      <c r="U2768" s="98" t="s">
        <v>111</v>
      </c>
      <c r="V2768" s="98" t="s">
        <v>3139</v>
      </c>
      <c r="W2768" s="69">
        <f t="shared" si="86"/>
        <v>1.0980544523735213E-2</v>
      </c>
    </row>
    <row r="2769" spans="1:23">
      <c r="A2769">
        <f t="shared" si="87"/>
        <v>662</v>
      </c>
      <c r="B2769" s="99">
        <v>44408</v>
      </c>
      <c r="C2769" s="23">
        <v>366</v>
      </c>
      <c r="D2769" s="23">
        <v>5</v>
      </c>
      <c r="E2769" s="98" t="s">
        <v>49</v>
      </c>
      <c r="F2769" s="98" t="s">
        <v>164</v>
      </c>
      <c r="G2769" s="98" t="s">
        <v>4120</v>
      </c>
      <c r="H2769" s="98" t="s">
        <v>1366</v>
      </c>
      <c r="I2769" s="98" t="s">
        <v>10607</v>
      </c>
      <c r="J2769" s="99">
        <v>45070</v>
      </c>
      <c r="K2769" s="107">
        <v>12000000</v>
      </c>
      <c r="L2769" s="98" t="s">
        <v>1692</v>
      </c>
      <c r="M2769" s="23">
        <v>1800</v>
      </c>
      <c r="N2769" s="23">
        <v>1</v>
      </c>
      <c r="O2769" s="107">
        <v>12000000</v>
      </c>
      <c r="P2769" s="23">
        <v>180</v>
      </c>
      <c r="Q2769" s="23">
        <v>2</v>
      </c>
      <c r="R2769" s="23">
        <v>2</v>
      </c>
      <c r="S2769" s="23">
        <v>0</v>
      </c>
      <c r="T2769" s="47">
        <v>4.8</v>
      </c>
      <c r="U2769" s="98" t="s">
        <v>111</v>
      </c>
      <c r="V2769" s="98" t="s">
        <v>3139</v>
      </c>
      <c r="W2769" s="69">
        <f t="shared" si="86"/>
        <v>9.8974377954643665E-3</v>
      </c>
    </row>
    <row r="2770" spans="1:23">
      <c r="A2770">
        <f t="shared" si="87"/>
        <v>662</v>
      </c>
      <c r="B2770" s="99">
        <v>44408</v>
      </c>
      <c r="C2770" s="23">
        <v>367</v>
      </c>
      <c r="D2770" s="23">
        <v>5</v>
      </c>
      <c r="E2770" s="98" t="s">
        <v>49</v>
      </c>
      <c r="F2770" s="98" t="s">
        <v>164</v>
      </c>
      <c r="G2770" s="98" t="s">
        <v>4120</v>
      </c>
      <c r="H2770" s="98" t="s">
        <v>1366</v>
      </c>
      <c r="I2770" s="98" t="s">
        <v>10607</v>
      </c>
      <c r="J2770" s="99">
        <v>45070</v>
      </c>
      <c r="K2770" s="107">
        <v>13000000</v>
      </c>
      <c r="L2770" s="98" t="s">
        <v>1693</v>
      </c>
      <c r="M2770" s="23">
        <v>1800</v>
      </c>
      <c r="N2770" s="23">
        <v>1</v>
      </c>
      <c r="O2770" s="107">
        <v>13000000</v>
      </c>
      <c r="P2770" s="23">
        <v>180</v>
      </c>
      <c r="Q2770" s="23">
        <v>2</v>
      </c>
      <c r="R2770" s="23">
        <v>2</v>
      </c>
      <c r="S2770" s="23">
        <v>0</v>
      </c>
      <c r="T2770" s="47">
        <v>5.2</v>
      </c>
      <c r="U2770" s="98" t="s">
        <v>111</v>
      </c>
      <c r="V2770" s="98" t="s">
        <v>3139</v>
      </c>
      <c r="W2770" s="69">
        <f t="shared" si="86"/>
        <v>1.0722224278419731E-2</v>
      </c>
    </row>
    <row r="2771" spans="1:23">
      <c r="A2771">
        <f t="shared" si="87"/>
        <v>662</v>
      </c>
      <c r="B2771" s="99">
        <v>44408</v>
      </c>
      <c r="C2771" s="23">
        <v>368</v>
      </c>
      <c r="D2771" s="23">
        <v>5</v>
      </c>
      <c r="E2771" s="98" t="s">
        <v>49</v>
      </c>
      <c r="F2771" s="98" t="s">
        <v>164</v>
      </c>
      <c r="G2771" s="98" t="s">
        <v>4120</v>
      </c>
      <c r="H2771" s="98" t="s">
        <v>1366</v>
      </c>
      <c r="I2771" s="98" t="s">
        <v>10607</v>
      </c>
      <c r="J2771" s="99">
        <v>45070</v>
      </c>
      <c r="K2771" s="107">
        <v>16000000</v>
      </c>
      <c r="L2771" s="98" t="s">
        <v>1694</v>
      </c>
      <c r="M2771" s="23">
        <v>1800</v>
      </c>
      <c r="N2771" s="23">
        <v>1</v>
      </c>
      <c r="O2771" s="107">
        <v>16000000</v>
      </c>
      <c r="P2771" s="23">
        <v>360</v>
      </c>
      <c r="Q2771" s="23">
        <v>2</v>
      </c>
      <c r="R2771" s="23">
        <v>2</v>
      </c>
      <c r="S2771" s="23">
        <v>2.87</v>
      </c>
      <c r="T2771" s="47">
        <v>6.4336599999999997</v>
      </c>
      <c r="U2771" s="98" t="s">
        <v>111</v>
      </c>
      <c r="V2771" s="98" t="s">
        <v>3139</v>
      </c>
      <c r="W2771" s="69">
        <f t="shared" si="86"/>
        <v>1.3265989509826515E-2</v>
      </c>
    </row>
    <row r="2772" spans="1:23">
      <c r="A2772">
        <f t="shared" si="87"/>
        <v>672</v>
      </c>
      <c r="B2772" s="99">
        <v>44408</v>
      </c>
      <c r="C2772" s="23">
        <v>369</v>
      </c>
      <c r="D2772" s="23">
        <v>5</v>
      </c>
      <c r="E2772" s="98" t="s">
        <v>49</v>
      </c>
      <c r="F2772" s="98" t="s">
        <v>164</v>
      </c>
      <c r="G2772" s="98" t="s">
        <v>4120</v>
      </c>
      <c r="H2772" s="98" t="s">
        <v>1366</v>
      </c>
      <c r="I2772" s="98" t="s">
        <v>7062</v>
      </c>
      <c r="J2772" s="99">
        <v>45080</v>
      </c>
      <c r="K2772" s="107">
        <v>15000000</v>
      </c>
      <c r="L2772" s="98" t="s">
        <v>1695</v>
      </c>
      <c r="M2772" s="23">
        <v>1800</v>
      </c>
      <c r="N2772" s="23">
        <v>1</v>
      </c>
      <c r="O2772" s="107">
        <v>15000000</v>
      </c>
      <c r="P2772" s="23">
        <v>180</v>
      </c>
      <c r="Q2772" s="23">
        <v>2</v>
      </c>
      <c r="R2772" s="23">
        <v>2</v>
      </c>
      <c r="S2772" s="23">
        <v>0</v>
      </c>
      <c r="T2772" s="47">
        <v>6</v>
      </c>
      <c r="U2772" s="98" t="s">
        <v>111</v>
      </c>
      <c r="V2772" s="98" t="s">
        <v>3139</v>
      </c>
      <c r="W2772" s="69">
        <f t="shared" si="86"/>
        <v>1.2558682399078652E-2</v>
      </c>
    </row>
    <row r="2773" spans="1:23">
      <c r="A2773">
        <f t="shared" si="87"/>
        <v>666</v>
      </c>
      <c r="B2773" s="99">
        <v>44408</v>
      </c>
      <c r="C2773" s="23">
        <v>370</v>
      </c>
      <c r="D2773" s="23">
        <v>5</v>
      </c>
      <c r="E2773" s="98" t="s">
        <v>49</v>
      </c>
      <c r="F2773" s="98" t="s">
        <v>164</v>
      </c>
      <c r="G2773" s="98" t="s">
        <v>4120</v>
      </c>
      <c r="H2773" s="98" t="s">
        <v>1366</v>
      </c>
      <c r="I2773" s="98" t="s">
        <v>7062</v>
      </c>
      <c r="J2773" s="99">
        <v>45074</v>
      </c>
      <c r="K2773" s="107">
        <v>10000000</v>
      </c>
      <c r="L2773" s="98" t="s">
        <v>1696</v>
      </c>
      <c r="M2773" s="23">
        <v>1800</v>
      </c>
      <c r="N2773" s="23">
        <v>1</v>
      </c>
      <c r="O2773" s="107">
        <v>10000000</v>
      </c>
      <c r="P2773" s="23">
        <v>30</v>
      </c>
      <c r="Q2773" s="23">
        <v>2</v>
      </c>
      <c r="R2773" s="23">
        <v>2</v>
      </c>
      <c r="S2773" s="23">
        <v>0</v>
      </c>
      <c r="T2773" s="47">
        <v>3.6666539999999999</v>
      </c>
      <c r="U2773" s="98" t="s">
        <v>111</v>
      </c>
      <c r="V2773" s="98" t="s">
        <v>3139</v>
      </c>
      <c r="W2773" s="69">
        <f t="shared" si="86"/>
        <v>7.606199522198747E-3</v>
      </c>
    </row>
    <row r="2774" spans="1:23">
      <c r="A2774">
        <f t="shared" si="87"/>
        <v>672</v>
      </c>
      <c r="B2774" s="99">
        <v>44408</v>
      </c>
      <c r="C2774" s="23">
        <v>371</v>
      </c>
      <c r="D2774" s="23">
        <v>5</v>
      </c>
      <c r="E2774" s="98" t="s">
        <v>49</v>
      </c>
      <c r="F2774" s="98" t="s">
        <v>164</v>
      </c>
      <c r="G2774" s="98" t="s">
        <v>4120</v>
      </c>
      <c r="H2774" s="98" t="s">
        <v>1366</v>
      </c>
      <c r="I2774" s="98" t="s">
        <v>6087</v>
      </c>
      <c r="J2774" s="99">
        <v>45080</v>
      </c>
      <c r="K2774" s="107">
        <v>6000000</v>
      </c>
      <c r="L2774" s="98" t="s">
        <v>1697</v>
      </c>
      <c r="M2774" s="23">
        <v>1800</v>
      </c>
      <c r="N2774" s="23">
        <v>1</v>
      </c>
      <c r="O2774" s="107">
        <v>6000000</v>
      </c>
      <c r="P2774" s="23">
        <v>180</v>
      </c>
      <c r="Q2774" s="23">
        <v>2</v>
      </c>
      <c r="R2774" s="23">
        <v>2</v>
      </c>
      <c r="S2774" s="23">
        <v>0</v>
      </c>
      <c r="T2774" s="47">
        <v>2.4</v>
      </c>
      <c r="U2774" s="98" t="s">
        <v>111</v>
      </c>
      <c r="V2774" s="98" t="s">
        <v>3139</v>
      </c>
      <c r="W2774" s="69">
        <f t="shared" si="86"/>
        <v>5.0234729596314604E-3</v>
      </c>
    </row>
    <row r="2775" spans="1:23">
      <c r="A2775">
        <f t="shared" si="87"/>
        <v>669</v>
      </c>
      <c r="B2775" s="99">
        <v>44408</v>
      </c>
      <c r="C2775" s="23">
        <v>372</v>
      </c>
      <c r="D2775" s="23">
        <v>5</v>
      </c>
      <c r="E2775" s="98" t="s">
        <v>49</v>
      </c>
      <c r="F2775" s="98" t="s">
        <v>164</v>
      </c>
      <c r="G2775" s="98" t="s">
        <v>4120</v>
      </c>
      <c r="H2775" s="98" t="s">
        <v>1366</v>
      </c>
      <c r="I2775" s="98" t="s">
        <v>6087</v>
      </c>
      <c r="J2775" s="99">
        <v>45077</v>
      </c>
      <c r="K2775" s="107">
        <v>10000000</v>
      </c>
      <c r="L2775" s="98" t="s">
        <v>1698</v>
      </c>
      <c r="M2775" s="23">
        <v>1260</v>
      </c>
      <c r="N2775" s="23">
        <v>1</v>
      </c>
      <c r="O2775" s="107">
        <v>10000000</v>
      </c>
      <c r="P2775" s="23">
        <v>180</v>
      </c>
      <c r="Q2775" s="23">
        <v>2</v>
      </c>
      <c r="R2775" s="23">
        <v>2</v>
      </c>
      <c r="S2775" s="23">
        <v>0</v>
      </c>
      <c r="T2775" s="47">
        <v>4</v>
      </c>
      <c r="U2775" s="98" t="s">
        <v>111</v>
      </c>
      <c r="V2775" s="98" t="s">
        <v>3139</v>
      </c>
      <c r="W2775" s="69">
        <f t="shared" si="86"/>
        <v>8.3350779017694627E-3</v>
      </c>
    </row>
    <row r="2776" spans="1:23">
      <c r="A2776">
        <f t="shared" si="87"/>
        <v>672</v>
      </c>
      <c r="B2776" s="99">
        <v>44408</v>
      </c>
      <c r="C2776" s="23">
        <v>373</v>
      </c>
      <c r="D2776" s="23">
        <v>5</v>
      </c>
      <c r="E2776" s="98" t="s">
        <v>49</v>
      </c>
      <c r="F2776" s="98" t="s">
        <v>164</v>
      </c>
      <c r="G2776" s="98" t="s">
        <v>4120</v>
      </c>
      <c r="H2776" s="98" t="s">
        <v>1366</v>
      </c>
      <c r="I2776" s="98" t="s">
        <v>6087</v>
      </c>
      <c r="J2776" s="99">
        <v>45080</v>
      </c>
      <c r="K2776" s="107">
        <v>12000000</v>
      </c>
      <c r="L2776" s="98" t="s">
        <v>1699</v>
      </c>
      <c r="M2776" s="23">
        <v>1800</v>
      </c>
      <c r="N2776" s="23">
        <v>1</v>
      </c>
      <c r="O2776" s="107">
        <v>12000000</v>
      </c>
      <c r="P2776" s="23">
        <v>180</v>
      </c>
      <c r="Q2776" s="23">
        <v>2</v>
      </c>
      <c r="R2776" s="23">
        <v>2</v>
      </c>
      <c r="S2776" s="23">
        <v>0</v>
      </c>
      <c r="T2776" s="47">
        <v>4.8</v>
      </c>
      <c r="U2776" s="98" t="s">
        <v>111</v>
      </c>
      <c r="V2776" s="98" t="s">
        <v>3139</v>
      </c>
      <c r="W2776" s="69">
        <f t="shared" si="86"/>
        <v>1.0046945919262921E-2</v>
      </c>
    </row>
    <row r="2777" spans="1:23">
      <c r="A2777">
        <f t="shared" si="87"/>
        <v>1039</v>
      </c>
      <c r="B2777" s="99">
        <v>44408</v>
      </c>
      <c r="C2777" s="23">
        <v>374</v>
      </c>
      <c r="D2777" s="23">
        <v>5</v>
      </c>
      <c r="E2777" s="98" t="s">
        <v>49</v>
      </c>
      <c r="F2777" s="98" t="s">
        <v>164</v>
      </c>
      <c r="G2777" s="98" t="s">
        <v>4120</v>
      </c>
      <c r="H2777" s="98" t="s">
        <v>1366</v>
      </c>
      <c r="I2777" s="98" t="s">
        <v>6087</v>
      </c>
      <c r="J2777" s="99">
        <v>45447</v>
      </c>
      <c r="K2777" s="107">
        <v>14000000</v>
      </c>
      <c r="L2777" s="98" t="s">
        <v>1700</v>
      </c>
      <c r="M2777" s="23">
        <v>2160</v>
      </c>
      <c r="N2777" s="23">
        <v>1</v>
      </c>
      <c r="O2777" s="107">
        <v>14000000</v>
      </c>
      <c r="P2777" s="23">
        <v>360</v>
      </c>
      <c r="Q2777" s="23">
        <v>2</v>
      </c>
      <c r="R2777" s="23">
        <v>2</v>
      </c>
      <c r="S2777" s="23">
        <v>0</v>
      </c>
      <c r="T2777" s="47">
        <v>7.0000010000000001</v>
      </c>
      <c r="U2777" s="98" t="s">
        <v>111</v>
      </c>
      <c r="V2777" s="98" t="s">
        <v>3139</v>
      </c>
      <c r="W2777" s="69">
        <f t="shared" si="86"/>
        <v>2.2653598744288208E-2</v>
      </c>
    </row>
    <row r="2778" spans="1:23">
      <c r="A2778">
        <f t="shared" si="87"/>
        <v>672</v>
      </c>
      <c r="B2778" s="99">
        <v>44408</v>
      </c>
      <c r="C2778" s="23">
        <v>375</v>
      </c>
      <c r="D2778" s="23">
        <v>5</v>
      </c>
      <c r="E2778" s="98" t="s">
        <v>49</v>
      </c>
      <c r="F2778" s="98" t="s">
        <v>164</v>
      </c>
      <c r="G2778" s="98" t="s">
        <v>4120</v>
      </c>
      <c r="H2778" s="98" t="s">
        <v>1366</v>
      </c>
      <c r="I2778" s="98" t="s">
        <v>6087</v>
      </c>
      <c r="J2778" s="99">
        <v>45080</v>
      </c>
      <c r="K2778" s="107">
        <v>31134271</v>
      </c>
      <c r="L2778" s="98" t="s">
        <v>1701</v>
      </c>
      <c r="M2778" s="23">
        <v>1800</v>
      </c>
      <c r="N2778" s="23">
        <v>1</v>
      </c>
      <c r="O2778" s="107">
        <v>31134271</v>
      </c>
      <c r="P2778" s="23">
        <v>180</v>
      </c>
      <c r="Q2778" s="23">
        <v>2</v>
      </c>
      <c r="R2778" s="23">
        <v>2</v>
      </c>
      <c r="S2778" s="23">
        <v>2.89</v>
      </c>
      <c r="T2778" s="47">
        <v>12.51031</v>
      </c>
      <c r="U2778" s="98" t="s">
        <v>111</v>
      </c>
      <c r="V2778" s="98" t="s">
        <v>3139</v>
      </c>
      <c r="W2778" s="69">
        <f t="shared" si="86"/>
        <v>2.6185501667336276E-2</v>
      </c>
    </row>
    <row r="2779" spans="1:23">
      <c r="A2779">
        <f t="shared" si="87"/>
        <v>310</v>
      </c>
      <c r="B2779" s="99">
        <v>44408</v>
      </c>
      <c r="C2779" s="23">
        <v>376</v>
      </c>
      <c r="D2779" s="23">
        <v>5</v>
      </c>
      <c r="E2779" s="98" t="s">
        <v>49</v>
      </c>
      <c r="F2779" s="98" t="s">
        <v>164</v>
      </c>
      <c r="G2779" s="98" t="s">
        <v>4120</v>
      </c>
      <c r="H2779" s="98" t="s">
        <v>1366</v>
      </c>
      <c r="I2779" s="98" t="s">
        <v>10067</v>
      </c>
      <c r="J2779" s="99">
        <v>44718</v>
      </c>
      <c r="K2779" s="107">
        <v>5000000</v>
      </c>
      <c r="L2779" s="98" t="s">
        <v>1702</v>
      </c>
      <c r="M2779" s="23">
        <v>1440</v>
      </c>
      <c r="N2779" s="23">
        <v>1</v>
      </c>
      <c r="O2779" s="107">
        <v>5000000</v>
      </c>
      <c r="P2779" s="23">
        <v>180</v>
      </c>
      <c r="Q2779" s="23">
        <v>2</v>
      </c>
      <c r="R2779" s="23">
        <v>2</v>
      </c>
      <c r="S2779" s="23">
        <v>0</v>
      </c>
      <c r="T2779" s="47">
        <v>1.25</v>
      </c>
      <c r="U2779" s="98" t="s">
        <v>111</v>
      </c>
      <c r="V2779" s="98" t="s">
        <v>3139</v>
      </c>
      <c r="W2779" s="69">
        <f t="shared" si="86"/>
        <v>1.2069666244154211E-3</v>
      </c>
    </row>
    <row r="2780" spans="1:23">
      <c r="A2780">
        <f t="shared" si="87"/>
        <v>2502</v>
      </c>
      <c r="B2780" s="99">
        <v>44408</v>
      </c>
      <c r="C2780" s="23">
        <v>377</v>
      </c>
      <c r="D2780" s="23">
        <v>5</v>
      </c>
      <c r="E2780" s="98" t="s">
        <v>49</v>
      </c>
      <c r="F2780" s="98" t="s">
        <v>164</v>
      </c>
      <c r="G2780" s="98" t="s">
        <v>4120</v>
      </c>
      <c r="H2780" s="98" t="s">
        <v>1366</v>
      </c>
      <c r="I2780" s="98" t="s">
        <v>10067</v>
      </c>
      <c r="J2780" s="99">
        <v>46910</v>
      </c>
      <c r="K2780" s="107">
        <v>35000000</v>
      </c>
      <c r="L2780" s="98" t="s">
        <v>1703</v>
      </c>
      <c r="M2780" s="23">
        <v>3600</v>
      </c>
      <c r="N2780" s="23">
        <v>1</v>
      </c>
      <c r="O2780" s="107">
        <v>35000000</v>
      </c>
      <c r="P2780" s="23">
        <v>180</v>
      </c>
      <c r="Q2780" s="23">
        <v>2</v>
      </c>
      <c r="R2780" s="23">
        <v>2</v>
      </c>
      <c r="S2780" s="23">
        <v>0</v>
      </c>
      <c r="T2780" s="47">
        <v>27.222224000000001</v>
      </c>
      <c r="U2780" s="98" t="s">
        <v>111</v>
      </c>
      <c r="V2780" s="98" t="s">
        <v>3139</v>
      </c>
      <c r="W2780" s="69">
        <f t="shared" si="86"/>
        <v>0.21214581201941127</v>
      </c>
    </row>
    <row r="2781" spans="1:23">
      <c r="A2781">
        <f t="shared" si="87"/>
        <v>677</v>
      </c>
      <c r="B2781" s="99">
        <v>44408</v>
      </c>
      <c r="C2781" s="23">
        <v>378</v>
      </c>
      <c r="D2781" s="23">
        <v>5</v>
      </c>
      <c r="E2781" s="98" t="s">
        <v>49</v>
      </c>
      <c r="F2781" s="98" t="s">
        <v>164</v>
      </c>
      <c r="G2781" s="98" t="s">
        <v>4120</v>
      </c>
      <c r="H2781" s="98" t="s">
        <v>1366</v>
      </c>
      <c r="I2781" s="98" t="s">
        <v>10608</v>
      </c>
      <c r="J2781" s="99">
        <v>45085</v>
      </c>
      <c r="K2781" s="107">
        <v>18000000</v>
      </c>
      <c r="L2781" s="98" t="s">
        <v>1704</v>
      </c>
      <c r="M2781" s="23">
        <v>1800</v>
      </c>
      <c r="N2781" s="23">
        <v>1</v>
      </c>
      <c r="O2781" s="107">
        <v>18000000</v>
      </c>
      <c r="P2781" s="23">
        <v>180</v>
      </c>
      <c r="Q2781" s="23">
        <v>2</v>
      </c>
      <c r="R2781" s="23">
        <v>2</v>
      </c>
      <c r="S2781" s="23">
        <v>0</v>
      </c>
      <c r="T2781" s="47">
        <v>7.2</v>
      </c>
      <c r="U2781" s="98" t="s">
        <v>111</v>
      </c>
      <c r="V2781" s="98" t="s">
        <v>3139</v>
      </c>
      <c r="W2781" s="69">
        <f t="shared" si="86"/>
        <v>1.5182549971743299E-2</v>
      </c>
    </row>
    <row r="2782" spans="1:23">
      <c r="A2782">
        <f t="shared" si="87"/>
        <v>677</v>
      </c>
      <c r="B2782" s="99">
        <v>44408</v>
      </c>
      <c r="C2782" s="23">
        <v>379</v>
      </c>
      <c r="D2782" s="23">
        <v>5</v>
      </c>
      <c r="E2782" s="98" t="s">
        <v>49</v>
      </c>
      <c r="F2782" s="98" t="s">
        <v>164</v>
      </c>
      <c r="G2782" s="98" t="s">
        <v>4120</v>
      </c>
      <c r="H2782" s="98" t="s">
        <v>1366</v>
      </c>
      <c r="I2782" s="98" t="s">
        <v>10608</v>
      </c>
      <c r="J2782" s="99">
        <v>45085</v>
      </c>
      <c r="K2782" s="107">
        <v>12000000</v>
      </c>
      <c r="L2782" s="98" t="s">
        <v>1705</v>
      </c>
      <c r="M2782" s="23">
        <v>1800</v>
      </c>
      <c r="N2782" s="23">
        <v>1</v>
      </c>
      <c r="O2782" s="107">
        <v>12000000</v>
      </c>
      <c r="P2782" s="23">
        <v>180</v>
      </c>
      <c r="Q2782" s="23">
        <v>2</v>
      </c>
      <c r="R2782" s="23">
        <v>2</v>
      </c>
      <c r="S2782" s="23">
        <v>0</v>
      </c>
      <c r="T2782" s="47">
        <v>4.8</v>
      </c>
      <c r="U2782" s="98" t="s">
        <v>111</v>
      </c>
      <c r="V2782" s="98" t="s">
        <v>3139</v>
      </c>
      <c r="W2782" s="69">
        <f t="shared" si="86"/>
        <v>1.0121699981162198E-2</v>
      </c>
    </row>
    <row r="2783" spans="1:23">
      <c r="A2783">
        <f t="shared" si="87"/>
        <v>681</v>
      </c>
      <c r="B2783" s="99">
        <v>44408</v>
      </c>
      <c r="C2783" s="23">
        <v>380</v>
      </c>
      <c r="D2783" s="23">
        <v>5</v>
      </c>
      <c r="E2783" s="98" t="s">
        <v>49</v>
      </c>
      <c r="F2783" s="98" t="s">
        <v>164</v>
      </c>
      <c r="G2783" s="98" t="s">
        <v>4120</v>
      </c>
      <c r="H2783" s="98" t="s">
        <v>1366</v>
      </c>
      <c r="I2783" s="98" t="s">
        <v>10200</v>
      </c>
      <c r="J2783" s="99">
        <v>45089</v>
      </c>
      <c r="K2783" s="107">
        <v>7000000</v>
      </c>
      <c r="L2783" s="98" t="s">
        <v>1706</v>
      </c>
      <c r="M2783" s="23">
        <v>1800</v>
      </c>
      <c r="N2783" s="23">
        <v>1</v>
      </c>
      <c r="O2783" s="107">
        <v>7000000</v>
      </c>
      <c r="P2783" s="23">
        <v>180</v>
      </c>
      <c r="Q2783" s="23">
        <v>2</v>
      </c>
      <c r="R2783" s="23">
        <v>2</v>
      </c>
      <c r="S2783" s="23">
        <v>0</v>
      </c>
      <c r="T2783" s="47">
        <v>2.8</v>
      </c>
      <c r="U2783" s="98" t="s">
        <v>111</v>
      </c>
      <c r="V2783" s="98" t="s">
        <v>3139</v>
      </c>
      <c r="W2783" s="69">
        <f t="shared" si="86"/>
        <v>5.9392102178976126E-3</v>
      </c>
    </row>
    <row r="2784" spans="1:23">
      <c r="A2784">
        <f t="shared" si="87"/>
        <v>1048</v>
      </c>
      <c r="B2784" s="99">
        <v>44408</v>
      </c>
      <c r="C2784" s="23">
        <v>381</v>
      </c>
      <c r="D2784" s="23">
        <v>5</v>
      </c>
      <c r="E2784" s="98" t="s">
        <v>49</v>
      </c>
      <c r="F2784" s="98" t="s">
        <v>164</v>
      </c>
      <c r="G2784" s="98" t="s">
        <v>4120</v>
      </c>
      <c r="H2784" s="98" t="s">
        <v>1366</v>
      </c>
      <c r="I2784" s="98" t="s">
        <v>10609</v>
      </c>
      <c r="J2784" s="99">
        <v>45456</v>
      </c>
      <c r="K2784" s="107">
        <v>20000000</v>
      </c>
      <c r="L2784" s="98" t="s">
        <v>1707</v>
      </c>
      <c r="M2784" s="23">
        <v>1260</v>
      </c>
      <c r="N2784" s="23">
        <v>1</v>
      </c>
      <c r="O2784" s="107">
        <v>20000000</v>
      </c>
      <c r="P2784" s="23">
        <v>180</v>
      </c>
      <c r="Q2784" s="23">
        <v>2</v>
      </c>
      <c r="R2784" s="23">
        <v>2</v>
      </c>
      <c r="S2784" s="23">
        <v>0</v>
      </c>
      <c r="T2784" s="47">
        <v>2.8273359999999998</v>
      </c>
      <c r="U2784" s="98" t="s">
        <v>111</v>
      </c>
      <c r="V2784" s="98" t="s">
        <v>3139</v>
      </c>
      <c r="W2784" s="69">
        <f t="shared" si="86"/>
        <v>9.2291617987937877E-3</v>
      </c>
    </row>
    <row r="2785" spans="1:23">
      <c r="A2785">
        <f t="shared" si="87"/>
        <v>682</v>
      </c>
      <c r="B2785" s="99">
        <v>44408</v>
      </c>
      <c r="C2785" s="23">
        <v>382</v>
      </c>
      <c r="D2785" s="23">
        <v>5</v>
      </c>
      <c r="E2785" s="98" t="s">
        <v>49</v>
      </c>
      <c r="F2785" s="98" t="s">
        <v>164</v>
      </c>
      <c r="G2785" s="98" t="s">
        <v>4120</v>
      </c>
      <c r="H2785" s="98" t="s">
        <v>1366</v>
      </c>
      <c r="I2785" s="98" t="s">
        <v>10609</v>
      </c>
      <c r="J2785" s="99">
        <v>45090</v>
      </c>
      <c r="K2785" s="107">
        <v>5000000</v>
      </c>
      <c r="L2785" s="98" t="s">
        <v>1708</v>
      </c>
      <c r="M2785" s="23">
        <v>1800</v>
      </c>
      <c r="N2785" s="23">
        <v>1</v>
      </c>
      <c r="O2785" s="107">
        <v>5000000</v>
      </c>
      <c r="P2785" s="23">
        <v>180</v>
      </c>
      <c r="Q2785" s="23">
        <v>2</v>
      </c>
      <c r="R2785" s="23">
        <v>2</v>
      </c>
      <c r="S2785" s="23">
        <v>0</v>
      </c>
      <c r="T2785" s="47">
        <v>2</v>
      </c>
      <c r="U2785" s="98" t="s">
        <v>111</v>
      </c>
      <c r="V2785" s="98" t="s">
        <v>3139</v>
      </c>
      <c r="W2785" s="69">
        <f t="shared" si="86"/>
        <v>4.2485225179422822E-3</v>
      </c>
    </row>
    <row r="2786" spans="1:23">
      <c r="A2786">
        <f t="shared" si="87"/>
        <v>684</v>
      </c>
      <c r="B2786" s="99">
        <v>44408</v>
      </c>
      <c r="C2786" s="23">
        <v>383</v>
      </c>
      <c r="D2786" s="23">
        <v>5</v>
      </c>
      <c r="E2786" s="98" t="s">
        <v>49</v>
      </c>
      <c r="F2786" s="98" t="s">
        <v>164</v>
      </c>
      <c r="G2786" s="98" t="s">
        <v>4120</v>
      </c>
      <c r="H2786" s="98" t="s">
        <v>1366</v>
      </c>
      <c r="I2786" s="98" t="s">
        <v>10610</v>
      </c>
      <c r="J2786" s="99">
        <v>45092</v>
      </c>
      <c r="K2786" s="107">
        <v>7000000</v>
      </c>
      <c r="L2786" s="98" t="s">
        <v>1709</v>
      </c>
      <c r="M2786" s="23">
        <v>1800</v>
      </c>
      <c r="N2786" s="23">
        <v>1</v>
      </c>
      <c r="O2786" s="107">
        <v>7000000</v>
      </c>
      <c r="P2786" s="23">
        <v>180</v>
      </c>
      <c r="Q2786" s="23">
        <v>2</v>
      </c>
      <c r="R2786" s="23">
        <v>2</v>
      </c>
      <c r="S2786" s="23">
        <v>0</v>
      </c>
      <c r="T2786" s="47">
        <v>2.8</v>
      </c>
      <c r="U2786" s="98" t="s">
        <v>111</v>
      </c>
      <c r="V2786" s="98" t="s">
        <v>3139</v>
      </c>
      <c r="W2786" s="69">
        <f t="shared" si="86"/>
        <v>5.9653741395623598E-3</v>
      </c>
    </row>
    <row r="2787" spans="1:23">
      <c r="A2787">
        <f t="shared" si="87"/>
        <v>809</v>
      </c>
      <c r="B2787" s="99">
        <v>44408</v>
      </c>
      <c r="C2787" s="23">
        <v>384</v>
      </c>
      <c r="D2787" s="23">
        <v>5</v>
      </c>
      <c r="E2787" s="98" t="s">
        <v>49</v>
      </c>
      <c r="F2787" s="98" t="s">
        <v>164</v>
      </c>
      <c r="G2787" s="98" t="s">
        <v>4120</v>
      </c>
      <c r="H2787" s="98" t="s">
        <v>1366</v>
      </c>
      <c r="I2787" s="98" t="s">
        <v>10610</v>
      </c>
      <c r="J2787" s="99">
        <v>45217</v>
      </c>
      <c r="K2787" s="107">
        <v>30000000</v>
      </c>
      <c r="L2787" s="98" t="s">
        <v>1710</v>
      </c>
      <c r="M2787" s="23">
        <v>1800</v>
      </c>
      <c r="N2787" s="23">
        <v>1</v>
      </c>
      <c r="O2787" s="107">
        <v>30000000</v>
      </c>
      <c r="P2787" s="23">
        <v>30</v>
      </c>
      <c r="Q2787" s="23">
        <v>2</v>
      </c>
      <c r="R2787" s="23">
        <v>2</v>
      </c>
      <c r="S2787" s="23">
        <v>2.91</v>
      </c>
      <c r="T2787" s="47">
        <v>13.511846999999999</v>
      </c>
      <c r="U2787" s="98" t="s">
        <v>111</v>
      </c>
      <c r="V2787" s="98" t="s">
        <v>3139</v>
      </c>
      <c r="W2787" s="69">
        <f t="shared" si="86"/>
        <v>3.4047622776348326E-2</v>
      </c>
    </row>
    <row r="2788" spans="1:23">
      <c r="A2788">
        <f t="shared" si="87"/>
        <v>687</v>
      </c>
      <c r="B2788" s="99">
        <v>44408</v>
      </c>
      <c r="C2788" s="23">
        <v>385</v>
      </c>
      <c r="D2788" s="23">
        <v>5</v>
      </c>
      <c r="E2788" s="98" t="s">
        <v>49</v>
      </c>
      <c r="F2788" s="98" t="s">
        <v>164</v>
      </c>
      <c r="G2788" s="98" t="s">
        <v>4120</v>
      </c>
      <c r="H2788" s="98" t="s">
        <v>1366</v>
      </c>
      <c r="I2788" s="98" t="s">
        <v>6218</v>
      </c>
      <c r="J2788" s="99">
        <v>45095</v>
      </c>
      <c r="K2788" s="107">
        <v>25000000</v>
      </c>
      <c r="L2788" s="98" t="s">
        <v>1711</v>
      </c>
      <c r="M2788" s="23">
        <v>1800</v>
      </c>
      <c r="N2788" s="23">
        <v>1</v>
      </c>
      <c r="O2788" s="107">
        <v>25000000</v>
      </c>
      <c r="P2788" s="23">
        <v>180</v>
      </c>
      <c r="Q2788" s="23">
        <v>2</v>
      </c>
      <c r="R2788" s="23">
        <v>2</v>
      </c>
      <c r="S2788" s="23">
        <v>0</v>
      </c>
      <c r="T2788" s="47">
        <v>10</v>
      </c>
      <c r="U2788" s="98" t="s">
        <v>111</v>
      </c>
      <c r="V2788" s="98" t="s">
        <v>3139</v>
      </c>
      <c r="W2788" s="69">
        <f t="shared" si="86"/>
        <v>2.139835021866824E-2</v>
      </c>
    </row>
    <row r="2789" spans="1:23">
      <c r="A2789">
        <f t="shared" si="87"/>
        <v>687</v>
      </c>
      <c r="B2789" s="99">
        <v>44408</v>
      </c>
      <c r="C2789" s="23">
        <v>386</v>
      </c>
      <c r="D2789" s="23">
        <v>5</v>
      </c>
      <c r="E2789" s="98" t="s">
        <v>49</v>
      </c>
      <c r="F2789" s="98" t="s">
        <v>164</v>
      </c>
      <c r="G2789" s="98" t="s">
        <v>4120</v>
      </c>
      <c r="H2789" s="98" t="s">
        <v>1366</v>
      </c>
      <c r="I2789" s="98" t="s">
        <v>6218</v>
      </c>
      <c r="J2789" s="99">
        <v>45095</v>
      </c>
      <c r="K2789" s="107">
        <v>13000000</v>
      </c>
      <c r="L2789" s="98" t="s">
        <v>1712</v>
      </c>
      <c r="M2789" s="23">
        <v>1800</v>
      </c>
      <c r="N2789" s="23">
        <v>1</v>
      </c>
      <c r="O2789" s="107">
        <v>13000000</v>
      </c>
      <c r="P2789" s="23">
        <v>180</v>
      </c>
      <c r="Q2789" s="23">
        <v>2</v>
      </c>
      <c r="R2789" s="23">
        <v>2</v>
      </c>
      <c r="S2789" s="23">
        <v>0</v>
      </c>
      <c r="T2789" s="47">
        <v>5.2</v>
      </c>
      <c r="U2789" s="98" t="s">
        <v>111</v>
      </c>
      <c r="V2789" s="98" t="s">
        <v>3139</v>
      </c>
      <c r="W2789" s="69">
        <f t="shared" si="86"/>
        <v>1.1127142113707484E-2</v>
      </c>
    </row>
    <row r="2790" spans="1:23">
      <c r="A2790">
        <f t="shared" si="87"/>
        <v>688</v>
      </c>
      <c r="B2790" s="99">
        <v>44408</v>
      </c>
      <c r="C2790" s="23">
        <v>387</v>
      </c>
      <c r="D2790" s="23">
        <v>5</v>
      </c>
      <c r="E2790" s="98" t="s">
        <v>49</v>
      </c>
      <c r="F2790" s="98" t="s">
        <v>164</v>
      </c>
      <c r="G2790" s="98" t="s">
        <v>4120</v>
      </c>
      <c r="H2790" s="98" t="s">
        <v>1366</v>
      </c>
      <c r="I2790" s="98" t="s">
        <v>6593</v>
      </c>
      <c r="J2790" s="99">
        <v>45096</v>
      </c>
      <c r="K2790" s="107">
        <v>10000000</v>
      </c>
      <c r="L2790" s="98" t="s">
        <v>1713</v>
      </c>
      <c r="M2790" s="23">
        <v>1800</v>
      </c>
      <c r="N2790" s="23">
        <v>1</v>
      </c>
      <c r="O2790" s="107">
        <v>10000000</v>
      </c>
      <c r="P2790" s="23">
        <v>180</v>
      </c>
      <c r="Q2790" s="23">
        <v>2</v>
      </c>
      <c r="R2790" s="23">
        <v>2</v>
      </c>
      <c r="S2790" s="23">
        <v>0</v>
      </c>
      <c r="T2790" s="47">
        <v>4</v>
      </c>
      <c r="U2790" s="98" t="s">
        <v>111</v>
      </c>
      <c r="V2790" s="98" t="s">
        <v>3139</v>
      </c>
      <c r="W2790" s="69">
        <f t="shared" si="86"/>
        <v>8.5717990977838415E-3</v>
      </c>
    </row>
    <row r="2791" spans="1:23">
      <c r="A2791">
        <f t="shared" si="87"/>
        <v>688</v>
      </c>
      <c r="B2791" s="99">
        <v>44408</v>
      </c>
      <c r="C2791" s="23">
        <v>388</v>
      </c>
      <c r="D2791" s="23">
        <v>5</v>
      </c>
      <c r="E2791" s="98" t="s">
        <v>49</v>
      </c>
      <c r="F2791" s="98" t="s">
        <v>164</v>
      </c>
      <c r="G2791" s="98" t="s">
        <v>4120</v>
      </c>
      <c r="H2791" s="98" t="s">
        <v>1366</v>
      </c>
      <c r="I2791" s="98" t="s">
        <v>6593</v>
      </c>
      <c r="J2791" s="99">
        <v>45096</v>
      </c>
      <c r="K2791" s="107">
        <v>9000000</v>
      </c>
      <c r="L2791" s="98" t="s">
        <v>1714</v>
      </c>
      <c r="M2791" s="23">
        <v>1800</v>
      </c>
      <c r="N2791" s="23">
        <v>1</v>
      </c>
      <c r="O2791" s="107">
        <v>9000000</v>
      </c>
      <c r="P2791" s="23">
        <v>180</v>
      </c>
      <c r="Q2791" s="23">
        <v>2</v>
      </c>
      <c r="R2791" s="23">
        <v>2</v>
      </c>
      <c r="S2791" s="23">
        <v>0</v>
      </c>
      <c r="T2791" s="47">
        <v>3.6</v>
      </c>
      <c r="U2791" s="98" t="s">
        <v>111</v>
      </c>
      <c r="V2791" s="98" t="s">
        <v>3139</v>
      </c>
      <c r="W2791" s="69">
        <f t="shared" si="86"/>
        <v>7.7146191880054574E-3</v>
      </c>
    </row>
    <row r="2792" spans="1:23">
      <c r="A2792">
        <f t="shared" si="87"/>
        <v>689</v>
      </c>
      <c r="B2792" s="99">
        <v>44408</v>
      </c>
      <c r="C2792" s="23">
        <v>389</v>
      </c>
      <c r="D2792" s="23">
        <v>5</v>
      </c>
      <c r="E2792" s="98" t="s">
        <v>49</v>
      </c>
      <c r="F2792" s="98" t="s">
        <v>164</v>
      </c>
      <c r="G2792" s="98" t="s">
        <v>4120</v>
      </c>
      <c r="H2792" s="98" t="s">
        <v>1366</v>
      </c>
      <c r="I2792" s="98" t="s">
        <v>6123</v>
      </c>
      <c r="J2792" s="99">
        <v>45097</v>
      </c>
      <c r="K2792" s="107">
        <v>15000000</v>
      </c>
      <c r="L2792" s="98" t="s">
        <v>1715</v>
      </c>
      <c r="M2792" s="23">
        <v>1800</v>
      </c>
      <c r="N2792" s="23">
        <v>1</v>
      </c>
      <c r="O2792" s="107">
        <v>15000000</v>
      </c>
      <c r="P2792" s="23">
        <v>360</v>
      </c>
      <c r="Q2792" s="23">
        <v>2</v>
      </c>
      <c r="R2792" s="23">
        <v>2</v>
      </c>
      <c r="S2792" s="23">
        <v>0</v>
      </c>
      <c r="T2792" s="47">
        <v>6</v>
      </c>
      <c r="U2792" s="98" t="s">
        <v>111</v>
      </c>
      <c r="V2792" s="98" t="s">
        <v>3139</v>
      </c>
      <c r="W2792" s="69">
        <f t="shared" si="86"/>
        <v>1.2876387162150582E-2</v>
      </c>
    </row>
    <row r="2793" spans="1:23">
      <c r="A2793">
        <f t="shared" si="87"/>
        <v>691</v>
      </c>
      <c r="B2793" s="99">
        <v>44408</v>
      </c>
      <c r="C2793" s="23">
        <v>390</v>
      </c>
      <c r="D2793" s="23">
        <v>5</v>
      </c>
      <c r="E2793" s="98" t="s">
        <v>49</v>
      </c>
      <c r="F2793" s="98" t="s">
        <v>164</v>
      </c>
      <c r="G2793" s="98" t="s">
        <v>4120</v>
      </c>
      <c r="H2793" s="98" t="s">
        <v>1366</v>
      </c>
      <c r="I2793" s="98" t="s">
        <v>6841</v>
      </c>
      <c r="J2793" s="99">
        <v>45099</v>
      </c>
      <c r="K2793" s="107">
        <v>34169654</v>
      </c>
      <c r="L2793" s="98" t="s">
        <v>1716</v>
      </c>
      <c r="M2793" s="23">
        <v>1800</v>
      </c>
      <c r="N2793" s="23">
        <v>1</v>
      </c>
      <c r="O2793" s="107">
        <v>34169654</v>
      </c>
      <c r="P2793" s="23">
        <v>180</v>
      </c>
      <c r="Q2793" s="23">
        <v>2</v>
      </c>
      <c r="R2793" s="23">
        <v>2</v>
      </c>
      <c r="S2793" s="23">
        <v>2.92</v>
      </c>
      <c r="T2793" s="47">
        <v>13.709702</v>
      </c>
      <c r="U2793" s="98" t="s">
        <v>111</v>
      </c>
      <c r="V2793" s="98" t="s">
        <v>3139</v>
      </c>
      <c r="W2793" s="69">
        <f t="shared" si="86"/>
        <v>2.9507309797612413E-2</v>
      </c>
    </row>
    <row r="2794" spans="1:23">
      <c r="A2794">
        <f t="shared" si="87"/>
        <v>694</v>
      </c>
      <c r="B2794" s="99">
        <v>44408</v>
      </c>
      <c r="C2794" s="23">
        <v>391</v>
      </c>
      <c r="D2794" s="23">
        <v>5</v>
      </c>
      <c r="E2794" s="98" t="s">
        <v>49</v>
      </c>
      <c r="F2794" s="98" t="s">
        <v>164</v>
      </c>
      <c r="G2794" s="98" t="s">
        <v>4120</v>
      </c>
      <c r="H2794" s="98" t="s">
        <v>1366</v>
      </c>
      <c r="I2794" s="98" t="s">
        <v>10611</v>
      </c>
      <c r="J2794" s="99">
        <v>45102</v>
      </c>
      <c r="K2794" s="107">
        <v>17000000</v>
      </c>
      <c r="L2794" s="98" t="s">
        <v>1717</v>
      </c>
      <c r="M2794" s="23">
        <v>1800</v>
      </c>
      <c r="N2794" s="23">
        <v>1</v>
      </c>
      <c r="O2794" s="107">
        <v>17000000</v>
      </c>
      <c r="P2794" s="23">
        <v>180</v>
      </c>
      <c r="Q2794" s="23">
        <v>2</v>
      </c>
      <c r="R2794" s="23">
        <v>2</v>
      </c>
      <c r="S2794" s="23">
        <v>0</v>
      </c>
      <c r="T2794" s="47">
        <v>6.8</v>
      </c>
      <c r="U2794" s="98" t="s">
        <v>111</v>
      </c>
      <c r="V2794" s="98" t="s">
        <v>3139</v>
      </c>
      <c r="W2794" s="69">
        <f t="shared" si="86"/>
        <v>1.4699140371461304E-2</v>
      </c>
    </row>
    <row r="2795" spans="1:23">
      <c r="A2795">
        <f t="shared" si="87"/>
        <v>694</v>
      </c>
      <c r="B2795" s="99">
        <v>44408</v>
      </c>
      <c r="C2795" s="23">
        <v>392</v>
      </c>
      <c r="D2795" s="23">
        <v>5</v>
      </c>
      <c r="E2795" s="98" t="s">
        <v>49</v>
      </c>
      <c r="F2795" s="98" t="s">
        <v>164</v>
      </c>
      <c r="G2795" s="98" t="s">
        <v>4120</v>
      </c>
      <c r="H2795" s="98" t="s">
        <v>1366</v>
      </c>
      <c r="I2795" s="98" t="s">
        <v>10611</v>
      </c>
      <c r="J2795" s="99">
        <v>45102</v>
      </c>
      <c r="K2795" s="107">
        <v>17000000</v>
      </c>
      <c r="L2795" s="98" t="s">
        <v>1718</v>
      </c>
      <c r="M2795" s="23">
        <v>1800</v>
      </c>
      <c r="N2795" s="23">
        <v>1</v>
      </c>
      <c r="O2795" s="107">
        <v>17000000</v>
      </c>
      <c r="P2795" s="23">
        <v>180</v>
      </c>
      <c r="Q2795" s="23">
        <v>2</v>
      </c>
      <c r="R2795" s="23">
        <v>2</v>
      </c>
      <c r="S2795" s="23">
        <v>0</v>
      </c>
      <c r="T2795" s="47">
        <v>6.8</v>
      </c>
      <c r="U2795" s="98" t="s">
        <v>111</v>
      </c>
      <c r="V2795" s="98" t="s">
        <v>3139</v>
      </c>
      <c r="W2795" s="69">
        <f t="shared" si="86"/>
        <v>1.4699140371461304E-2</v>
      </c>
    </row>
    <row r="2796" spans="1:23">
      <c r="A2796">
        <f t="shared" si="87"/>
        <v>694</v>
      </c>
      <c r="B2796" s="99">
        <v>44408</v>
      </c>
      <c r="C2796" s="23">
        <v>393</v>
      </c>
      <c r="D2796" s="23">
        <v>5</v>
      </c>
      <c r="E2796" s="98" t="s">
        <v>49</v>
      </c>
      <c r="F2796" s="98" t="s">
        <v>164</v>
      </c>
      <c r="G2796" s="98" t="s">
        <v>4120</v>
      </c>
      <c r="H2796" s="98" t="s">
        <v>1366</v>
      </c>
      <c r="I2796" s="98" t="s">
        <v>10611</v>
      </c>
      <c r="J2796" s="99">
        <v>45102</v>
      </c>
      <c r="K2796" s="107">
        <v>15000000</v>
      </c>
      <c r="L2796" s="98" t="s">
        <v>1719</v>
      </c>
      <c r="M2796" s="23">
        <v>1800</v>
      </c>
      <c r="N2796" s="23">
        <v>1</v>
      </c>
      <c r="O2796" s="107">
        <v>15000000</v>
      </c>
      <c r="P2796" s="23">
        <v>360</v>
      </c>
      <c r="Q2796" s="23">
        <v>2</v>
      </c>
      <c r="R2796" s="23">
        <v>2</v>
      </c>
      <c r="S2796" s="23">
        <v>0</v>
      </c>
      <c r="T2796" s="47">
        <v>6.0031100000000004</v>
      </c>
      <c r="U2796" s="98" t="s">
        <v>111</v>
      </c>
      <c r="V2796" s="98" t="s">
        <v>3139</v>
      </c>
      <c r="W2796" s="69">
        <f t="shared" si="86"/>
        <v>1.2976552434606334E-2</v>
      </c>
    </row>
    <row r="2797" spans="1:23">
      <c r="A2797">
        <f t="shared" si="87"/>
        <v>695</v>
      </c>
      <c r="B2797" s="99">
        <v>44408</v>
      </c>
      <c r="C2797" s="23">
        <v>394</v>
      </c>
      <c r="D2797" s="23">
        <v>5</v>
      </c>
      <c r="E2797" s="98" t="s">
        <v>49</v>
      </c>
      <c r="F2797" s="98" t="s">
        <v>164</v>
      </c>
      <c r="G2797" s="98" t="s">
        <v>4120</v>
      </c>
      <c r="H2797" s="98" t="s">
        <v>1366</v>
      </c>
      <c r="I2797" s="98" t="s">
        <v>7182</v>
      </c>
      <c r="J2797" s="99">
        <v>45103</v>
      </c>
      <c r="K2797" s="107">
        <v>10000000</v>
      </c>
      <c r="L2797" s="98" t="s">
        <v>1720</v>
      </c>
      <c r="M2797" s="23">
        <v>1800</v>
      </c>
      <c r="N2797" s="23">
        <v>1</v>
      </c>
      <c r="O2797" s="107">
        <v>10000000</v>
      </c>
      <c r="P2797" s="23">
        <v>180</v>
      </c>
      <c r="Q2797" s="23">
        <v>2</v>
      </c>
      <c r="R2797" s="23">
        <v>2</v>
      </c>
      <c r="S2797" s="23">
        <v>0</v>
      </c>
      <c r="T2797" s="47">
        <v>4</v>
      </c>
      <c r="U2797" s="98" t="s">
        <v>111</v>
      </c>
      <c r="V2797" s="98" t="s">
        <v>3139</v>
      </c>
      <c r="W2797" s="69">
        <f t="shared" si="86"/>
        <v>8.659012169999666E-3</v>
      </c>
    </row>
    <row r="2798" spans="1:23">
      <c r="A2798">
        <f t="shared" si="87"/>
        <v>1066</v>
      </c>
      <c r="B2798" s="99">
        <v>44408</v>
      </c>
      <c r="C2798" s="23">
        <v>395</v>
      </c>
      <c r="D2798" s="23">
        <v>5</v>
      </c>
      <c r="E2798" s="98" t="s">
        <v>49</v>
      </c>
      <c r="F2798" s="98" t="s">
        <v>164</v>
      </c>
      <c r="G2798" s="98" t="s">
        <v>4120</v>
      </c>
      <c r="H2798" s="98" t="s">
        <v>1366</v>
      </c>
      <c r="I2798" s="98" t="s">
        <v>7182</v>
      </c>
      <c r="J2798" s="99">
        <v>45474</v>
      </c>
      <c r="K2798" s="107">
        <v>18000000</v>
      </c>
      <c r="L2798" s="98" t="s">
        <v>1721</v>
      </c>
      <c r="M2798" s="23">
        <v>2160</v>
      </c>
      <c r="N2798" s="23">
        <v>1</v>
      </c>
      <c r="O2798" s="107">
        <v>18000000</v>
      </c>
      <c r="P2798" s="23">
        <v>30</v>
      </c>
      <c r="Q2798" s="23">
        <v>2</v>
      </c>
      <c r="R2798" s="23">
        <v>2</v>
      </c>
      <c r="S2798" s="23">
        <v>0</v>
      </c>
      <c r="T2798" s="47">
        <v>9</v>
      </c>
      <c r="U2798" s="98" t="s">
        <v>111</v>
      </c>
      <c r="V2798" s="98" t="s">
        <v>3139</v>
      </c>
      <c r="W2798" s="69">
        <f t="shared" si="86"/>
        <v>2.9882936244236255E-2</v>
      </c>
    </row>
    <row r="2799" spans="1:23">
      <c r="A2799">
        <f t="shared" si="87"/>
        <v>701</v>
      </c>
      <c r="B2799" s="99">
        <v>44408</v>
      </c>
      <c r="C2799" s="23">
        <v>396</v>
      </c>
      <c r="D2799" s="23">
        <v>5</v>
      </c>
      <c r="E2799" s="98" t="s">
        <v>49</v>
      </c>
      <c r="F2799" s="98" t="s">
        <v>164</v>
      </c>
      <c r="G2799" s="98" t="s">
        <v>4120</v>
      </c>
      <c r="H2799" s="98" t="s">
        <v>1366</v>
      </c>
      <c r="I2799" s="98" t="s">
        <v>7182</v>
      </c>
      <c r="J2799" s="99">
        <v>45109</v>
      </c>
      <c r="K2799" s="107">
        <v>15000000</v>
      </c>
      <c r="L2799" s="98" t="s">
        <v>1722</v>
      </c>
      <c r="M2799" s="23">
        <v>1800</v>
      </c>
      <c r="N2799" s="23">
        <v>1</v>
      </c>
      <c r="O2799" s="107">
        <v>15000000</v>
      </c>
      <c r="P2799" s="23">
        <v>180</v>
      </c>
      <c r="Q2799" s="23">
        <v>2</v>
      </c>
      <c r="R2799" s="23">
        <v>2</v>
      </c>
      <c r="S2799" s="23">
        <v>0</v>
      </c>
      <c r="T2799" s="47">
        <v>6</v>
      </c>
      <c r="U2799" s="98" t="s">
        <v>111</v>
      </c>
      <c r="V2799" s="98" t="s">
        <v>3139</v>
      </c>
      <c r="W2799" s="69">
        <f t="shared" si="86"/>
        <v>1.3100649347848416E-2</v>
      </c>
    </row>
    <row r="2800" spans="1:23">
      <c r="A2800">
        <f t="shared" si="87"/>
        <v>695</v>
      </c>
      <c r="B2800" s="99">
        <v>44408</v>
      </c>
      <c r="C2800" s="23">
        <v>397</v>
      </c>
      <c r="D2800" s="23">
        <v>5</v>
      </c>
      <c r="E2800" s="98" t="s">
        <v>49</v>
      </c>
      <c r="F2800" s="98" t="s">
        <v>164</v>
      </c>
      <c r="G2800" s="98" t="s">
        <v>4120</v>
      </c>
      <c r="H2800" s="98" t="s">
        <v>1366</v>
      </c>
      <c r="I2800" s="98" t="s">
        <v>7182</v>
      </c>
      <c r="J2800" s="99">
        <v>45103</v>
      </c>
      <c r="K2800" s="107">
        <v>16000000</v>
      </c>
      <c r="L2800" s="98" t="s">
        <v>1723</v>
      </c>
      <c r="M2800" s="23">
        <v>1800</v>
      </c>
      <c r="N2800" s="23">
        <v>1</v>
      </c>
      <c r="O2800" s="107">
        <v>16000000</v>
      </c>
      <c r="P2800" s="23">
        <v>180</v>
      </c>
      <c r="Q2800" s="23">
        <v>2</v>
      </c>
      <c r="R2800" s="23">
        <v>2</v>
      </c>
      <c r="S2800" s="23">
        <v>0</v>
      </c>
      <c r="T2800" s="47">
        <v>6.4</v>
      </c>
      <c r="U2800" s="98" t="s">
        <v>111</v>
      </c>
      <c r="V2800" s="98" t="s">
        <v>3139</v>
      </c>
      <c r="W2800" s="69">
        <f t="shared" si="86"/>
        <v>1.3854419471999465E-2</v>
      </c>
    </row>
    <row r="2801" spans="1:23">
      <c r="A2801">
        <f t="shared" si="87"/>
        <v>701</v>
      </c>
      <c r="B2801" s="99">
        <v>44408</v>
      </c>
      <c r="C2801" s="23">
        <v>398</v>
      </c>
      <c r="D2801" s="23">
        <v>5</v>
      </c>
      <c r="E2801" s="98" t="s">
        <v>49</v>
      </c>
      <c r="F2801" s="98" t="s">
        <v>164</v>
      </c>
      <c r="G2801" s="98" t="s">
        <v>4120</v>
      </c>
      <c r="H2801" s="98" t="s">
        <v>1366</v>
      </c>
      <c r="I2801" s="98" t="s">
        <v>7182</v>
      </c>
      <c r="J2801" s="99">
        <v>45109</v>
      </c>
      <c r="K2801" s="107">
        <v>25566640</v>
      </c>
      <c r="L2801" s="98" t="s">
        <v>1724</v>
      </c>
      <c r="M2801" s="23">
        <v>1800</v>
      </c>
      <c r="N2801" s="23">
        <v>1</v>
      </c>
      <c r="O2801" s="107">
        <v>25566640</v>
      </c>
      <c r="P2801" s="23">
        <v>180</v>
      </c>
      <c r="Q2801" s="23">
        <v>2</v>
      </c>
      <c r="R2801" s="23">
        <v>2</v>
      </c>
      <c r="S2801" s="23">
        <v>0</v>
      </c>
      <c r="T2801" s="47">
        <v>10.226656</v>
      </c>
      <c r="U2801" s="98" t="s">
        <v>111</v>
      </c>
      <c r="V2801" s="98" t="s">
        <v>3139</v>
      </c>
      <c r="W2801" s="69">
        <f t="shared" si="86"/>
        <v>2.2329305709511679E-2</v>
      </c>
    </row>
    <row r="2802" spans="1:23">
      <c r="A2802">
        <f t="shared" si="87"/>
        <v>696</v>
      </c>
      <c r="B2802" s="99">
        <v>44408</v>
      </c>
      <c r="C2802" s="23">
        <v>399</v>
      </c>
      <c r="D2802" s="23">
        <v>5</v>
      </c>
      <c r="E2802" s="98" t="s">
        <v>49</v>
      </c>
      <c r="F2802" s="98" t="s">
        <v>164</v>
      </c>
      <c r="G2802" s="98" t="s">
        <v>4120</v>
      </c>
      <c r="H2802" s="98" t="s">
        <v>1366</v>
      </c>
      <c r="I2802" s="98" t="s">
        <v>9952</v>
      </c>
      <c r="J2802" s="99">
        <v>45104</v>
      </c>
      <c r="K2802" s="107">
        <v>10000000</v>
      </c>
      <c r="L2802" s="98" t="s">
        <v>1725</v>
      </c>
      <c r="M2802" s="23">
        <v>1800</v>
      </c>
      <c r="N2802" s="23">
        <v>1</v>
      </c>
      <c r="O2802" s="107">
        <v>10000000</v>
      </c>
      <c r="P2802" s="23">
        <v>360</v>
      </c>
      <c r="Q2802" s="23">
        <v>2</v>
      </c>
      <c r="R2802" s="23">
        <v>2</v>
      </c>
      <c r="S2802" s="23">
        <v>0</v>
      </c>
      <c r="T2802" s="47">
        <v>4.0758679999999998</v>
      </c>
      <c r="U2802" s="98" t="s">
        <v>111</v>
      </c>
      <c r="V2802" s="98" t="s">
        <v>3139</v>
      </c>
      <c r="W2802" s="69">
        <f t="shared" si="86"/>
        <v>8.8359429741932706E-3</v>
      </c>
    </row>
    <row r="2803" spans="1:23">
      <c r="A2803">
        <f t="shared" si="87"/>
        <v>1067</v>
      </c>
      <c r="B2803" s="99">
        <v>44408</v>
      </c>
      <c r="C2803" s="23">
        <v>400</v>
      </c>
      <c r="D2803" s="23">
        <v>5</v>
      </c>
      <c r="E2803" s="98" t="s">
        <v>49</v>
      </c>
      <c r="F2803" s="98" t="s">
        <v>164</v>
      </c>
      <c r="G2803" s="98" t="s">
        <v>4120</v>
      </c>
      <c r="H2803" s="98" t="s">
        <v>1366</v>
      </c>
      <c r="I2803" s="98" t="s">
        <v>7050</v>
      </c>
      <c r="J2803" s="99">
        <v>45475</v>
      </c>
      <c r="K2803" s="107">
        <v>13000000</v>
      </c>
      <c r="L2803" s="98" t="s">
        <v>1726</v>
      </c>
      <c r="M2803" s="23">
        <v>2160</v>
      </c>
      <c r="N2803" s="23">
        <v>1</v>
      </c>
      <c r="O2803" s="107">
        <v>13000000</v>
      </c>
      <c r="P2803" s="23">
        <v>180</v>
      </c>
      <c r="Q2803" s="23">
        <v>2</v>
      </c>
      <c r="R2803" s="23">
        <v>2</v>
      </c>
      <c r="S2803" s="23">
        <v>0</v>
      </c>
      <c r="T2803" s="47">
        <v>6.5000020000000003</v>
      </c>
      <c r="U2803" s="98" t="s">
        <v>111</v>
      </c>
      <c r="V2803" s="98" t="s">
        <v>3139</v>
      </c>
      <c r="W2803" s="69">
        <f t="shared" si="86"/>
        <v>2.1602373159483691E-2</v>
      </c>
    </row>
    <row r="2804" spans="1:23">
      <c r="A2804">
        <f t="shared" si="87"/>
        <v>701</v>
      </c>
      <c r="B2804" s="99">
        <v>44408</v>
      </c>
      <c r="C2804" s="23">
        <v>401</v>
      </c>
      <c r="D2804" s="23">
        <v>5</v>
      </c>
      <c r="E2804" s="98" t="s">
        <v>49</v>
      </c>
      <c r="F2804" s="98" t="s">
        <v>164</v>
      </c>
      <c r="G2804" s="98" t="s">
        <v>4120</v>
      </c>
      <c r="H2804" s="98" t="s">
        <v>1366</v>
      </c>
      <c r="I2804" s="98" t="s">
        <v>6820</v>
      </c>
      <c r="J2804" s="99">
        <v>45109</v>
      </c>
      <c r="K2804" s="107">
        <v>20000000</v>
      </c>
      <c r="L2804" s="98" t="s">
        <v>1727</v>
      </c>
      <c r="M2804" s="23">
        <v>1800</v>
      </c>
      <c r="N2804" s="23">
        <v>1</v>
      </c>
      <c r="O2804" s="107">
        <v>20000000</v>
      </c>
      <c r="P2804" s="23">
        <v>180</v>
      </c>
      <c r="Q2804" s="23">
        <v>2</v>
      </c>
      <c r="R2804" s="23">
        <v>2</v>
      </c>
      <c r="S2804" s="23">
        <v>0</v>
      </c>
      <c r="T2804" s="47">
        <v>8</v>
      </c>
      <c r="U2804" s="98" t="s">
        <v>111</v>
      </c>
      <c r="V2804" s="98" t="s">
        <v>3139</v>
      </c>
      <c r="W2804" s="69">
        <f t="shared" si="86"/>
        <v>1.7467532463797886E-2</v>
      </c>
    </row>
    <row r="2805" spans="1:23">
      <c r="A2805">
        <f t="shared" si="87"/>
        <v>701</v>
      </c>
      <c r="B2805" s="99">
        <v>44408</v>
      </c>
      <c r="C2805" s="23">
        <v>402</v>
      </c>
      <c r="D2805" s="23">
        <v>5</v>
      </c>
      <c r="E2805" s="98" t="s">
        <v>49</v>
      </c>
      <c r="F2805" s="98" t="s">
        <v>164</v>
      </c>
      <c r="G2805" s="98" t="s">
        <v>4120</v>
      </c>
      <c r="H2805" s="98" t="s">
        <v>1366</v>
      </c>
      <c r="I2805" s="98" t="s">
        <v>6820</v>
      </c>
      <c r="J2805" s="99">
        <v>45109</v>
      </c>
      <c r="K2805" s="107">
        <v>10000000</v>
      </c>
      <c r="L2805" s="98" t="s">
        <v>1728</v>
      </c>
      <c r="M2805" s="23">
        <v>1800</v>
      </c>
      <c r="N2805" s="23">
        <v>1</v>
      </c>
      <c r="O2805" s="107">
        <v>10000000</v>
      </c>
      <c r="P2805" s="23">
        <v>180</v>
      </c>
      <c r="Q2805" s="23">
        <v>2</v>
      </c>
      <c r="R2805" s="23">
        <v>2</v>
      </c>
      <c r="S2805" s="23">
        <v>0</v>
      </c>
      <c r="T2805" s="47">
        <v>4</v>
      </c>
      <c r="U2805" s="98" t="s">
        <v>111</v>
      </c>
      <c r="V2805" s="98" t="s">
        <v>3139</v>
      </c>
      <c r="W2805" s="69">
        <f t="shared" si="86"/>
        <v>8.7337662318989432E-3</v>
      </c>
    </row>
    <row r="2806" spans="1:23">
      <c r="A2806">
        <f t="shared" si="87"/>
        <v>701</v>
      </c>
      <c r="B2806" s="99">
        <v>44408</v>
      </c>
      <c r="C2806" s="23">
        <v>403</v>
      </c>
      <c r="D2806" s="23">
        <v>5</v>
      </c>
      <c r="E2806" s="98" t="s">
        <v>49</v>
      </c>
      <c r="F2806" s="98" t="s">
        <v>164</v>
      </c>
      <c r="G2806" s="98" t="s">
        <v>4120</v>
      </c>
      <c r="H2806" s="98" t="s">
        <v>1366</v>
      </c>
      <c r="I2806" s="98" t="s">
        <v>6820</v>
      </c>
      <c r="J2806" s="99">
        <v>45109</v>
      </c>
      <c r="K2806" s="107">
        <v>24873757</v>
      </c>
      <c r="L2806" s="98" t="s">
        <v>1729</v>
      </c>
      <c r="M2806" s="23">
        <v>1800</v>
      </c>
      <c r="N2806" s="23">
        <v>1</v>
      </c>
      <c r="O2806" s="107">
        <v>24873757</v>
      </c>
      <c r="P2806" s="23">
        <v>180</v>
      </c>
      <c r="Q2806" s="23">
        <v>2</v>
      </c>
      <c r="R2806" s="23">
        <v>2</v>
      </c>
      <c r="S2806" s="23">
        <v>0</v>
      </c>
      <c r="T2806" s="47">
        <v>9.9494720000000001</v>
      </c>
      <c r="U2806" s="98" t="s">
        <v>111</v>
      </c>
      <c r="V2806" s="98" t="s">
        <v>3139</v>
      </c>
      <c r="W2806" s="69">
        <f t="shared" si="86"/>
        <v>2.1724090644706012E-2</v>
      </c>
    </row>
    <row r="2807" spans="1:23">
      <c r="A2807">
        <f t="shared" si="87"/>
        <v>701</v>
      </c>
      <c r="B2807" s="99">
        <v>44408</v>
      </c>
      <c r="C2807" s="23">
        <v>404</v>
      </c>
      <c r="D2807" s="23">
        <v>5</v>
      </c>
      <c r="E2807" s="98" t="s">
        <v>49</v>
      </c>
      <c r="F2807" s="98" t="s">
        <v>164</v>
      </c>
      <c r="G2807" s="98" t="s">
        <v>4120</v>
      </c>
      <c r="H2807" s="98" t="s">
        <v>1366</v>
      </c>
      <c r="I2807" s="98" t="s">
        <v>6820</v>
      </c>
      <c r="J2807" s="99">
        <v>45109</v>
      </c>
      <c r="K2807" s="107">
        <v>10000000</v>
      </c>
      <c r="L2807" s="98" t="s">
        <v>1730</v>
      </c>
      <c r="M2807" s="23">
        <v>1800</v>
      </c>
      <c r="N2807" s="23">
        <v>1</v>
      </c>
      <c r="O2807" s="107">
        <v>10000000</v>
      </c>
      <c r="P2807" s="23">
        <v>180</v>
      </c>
      <c r="Q2807" s="23">
        <v>2</v>
      </c>
      <c r="R2807" s="23">
        <v>2</v>
      </c>
      <c r="S2807" s="23">
        <v>0</v>
      </c>
      <c r="T2807" s="47">
        <v>5</v>
      </c>
      <c r="U2807" s="98" t="s">
        <v>111</v>
      </c>
      <c r="V2807" s="98" t="s">
        <v>3139</v>
      </c>
      <c r="W2807" s="69">
        <f t="shared" si="86"/>
        <v>1.091720778987368E-2</v>
      </c>
    </row>
    <row r="2808" spans="1:23">
      <c r="A2808">
        <f t="shared" si="87"/>
        <v>702</v>
      </c>
      <c r="B2808" s="99">
        <v>44408</v>
      </c>
      <c r="C2808" s="23">
        <v>405</v>
      </c>
      <c r="D2808" s="23">
        <v>5</v>
      </c>
      <c r="E2808" s="98" t="s">
        <v>49</v>
      </c>
      <c r="F2808" s="98" t="s">
        <v>164</v>
      </c>
      <c r="G2808" s="98" t="s">
        <v>4120</v>
      </c>
      <c r="H2808" s="98" t="s">
        <v>1366</v>
      </c>
      <c r="I2808" s="98" t="s">
        <v>10612</v>
      </c>
      <c r="J2808" s="99">
        <v>45110</v>
      </c>
      <c r="K2808" s="107">
        <v>25000000</v>
      </c>
      <c r="L2808" s="98" t="s">
        <v>1731</v>
      </c>
      <c r="M2808" s="23">
        <v>1800</v>
      </c>
      <c r="N2808" s="23">
        <v>1</v>
      </c>
      <c r="O2808" s="107">
        <v>25000000</v>
      </c>
      <c r="P2808" s="23">
        <v>360</v>
      </c>
      <c r="Q2808" s="23">
        <v>2</v>
      </c>
      <c r="R2808" s="23">
        <v>2</v>
      </c>
      <c r="S2808" s="23">
        <v>0</v>
      </c>
      <c r="T2808" s="47">
        <v>10.001008000000001</v>
      </c>
      <c r="U2808" s="98" t="s">
        <v>111</v>
      </c>
      <c r="V2808" s="98" t="s">
        <v>3139</v>
      </c>
      <c r="W2808" s="69">
        <f t="shared" si="86"/>
        <v>2.1867767154299767E-2</v>
      </c>
    </row>
    <row r="2809" spans="1:23">
      <c r="A2809">
        <f t="shared" si="87"/>
        <v>705</v>
      </c>
      <c r="B2809" s="99">
        <v>44408</v>
      </c>
      <c r="C2809" s="23">
        <v>406</v>
      </c>
      <c r="D2809" s="23">
        <v>5</v>
      </c>
      <c r="E2809" s="98" t="s">
        <v>49</v>
      </c>
      <c r="F2809" s="98" t="s">
        <v>164</v>
      </c>
      <c r="G2809" s="98" t="s">
        <v>4120</v>
      </c>
      <c r="H2809" s="98" t="s">
        <v>1366</v>
      </c>
      <c r="I2809" s="98" t="s">
        <v>10613</v>
      </c>
      <c r="J2809" s="99">
        <v>45113</v>
      </c>
      <c r="K2809" s="107">
        <v>16000000</v>
      </c>
      <c r="L2809" s="98" t="s">
        <v>1732</v>
      </c>
      <c r="M2809" s="23">
        <v>1800</v>
      </c>
      <c r="N2809" s="23">
        <v>1</v>
      </c>
      <c r="O2809" s="107">
        <v>16000000</v>
      </c>
      <c r="P2809" s="23">
        <v>180</v>
      </c>
      <c r="Q2809" s="23">
        <v>2</v>
      </c>
      <c r="R2809" s="23">
        <v>2</v>
      </c>
      <c r="S2809" s="23">
        <v>0</v>
      </c>
      <c r="T2809" s="47">
        <v>6.4</v>
      </c>
      <c r="U2809" s="98" t="s">
        <v>111</v>
      </c>
      <c r="V2809" s="98" t="s">
        <v>3139</v>
      </c>
      <c r="W2809" s="69">
        <f t="shared" si="86"/>
        <v>1.4053763637064206E-2</v>
      </c>
    </row>
    <row r="2810" spans="1:23">
      <c r="A2810">
        <f t="shared" si="87"/>
        <v>705</v>
      </c>
      <c r="B2810" s="99">
        <v>44408</v>
      </c>
      <c r="C2810" s="23">
        <v>407</v>
      </c>
      <c r="D2810" s="23">
        <v>5</v>
      </c>
      <c r="E2810" s="98" t="s">
        <v>49</v>
      </c>
      <c r="F2810" s="98" t="s">
        <v>164</v>
      </c>
      <c r="G2810" s="98" t="s">
        <v>4120</v>
      </c>
      <c r="H2810" s="98" t="s">
        <v>1366</v>
      </c>
      <c r="I2810" s="98" t="s">
        <v>10613</v>
      </c>
      <c r="J2810" s="99">
        <v>45113</v>
      </c>
      <c r="K2810" s="107">
        <v>8000000</v>
      </c>
      <c r="L2810" s="98" t="s">
        <v>1733</v>
      </c>
      <c r="M2810" s="23">
        <v>1260</v>
      </c>
      <c r="N2810" s="23">
        <v>1</v>
      </c>
      <c r="O2810" s="107">
        <v>8000000</v>
      </c>
      <c r="P2810" s="23">
        <v>180</v>
      </c>
      <c r="Q2810" s="23">
        <v>2</v>
      </c>
      <c r="R2810" s="23">
        <v>2</v>
      </c>
      <c r="S2810" s="23">
        <v>0</v>
      </c>
      <c r="T2810" s="47">
        <v>2.0571419999999998</v>
      </c>
      <c r="U2810" s="98" t="s">
        <v>111</v>
      </c>
      <c r="V2810" s="98" t="s">
        <v>3139</v>
      </c>
      <c r="W2810" s="69">
        <f t="shared" si="86"/>
        <v>4.5172792868558645E-3</v>
      </c>
    </row>
    <row r="2811" spans="1:23">
      <c r="A2811">
        <f t="shared" si="87"/>
        <v>708</v>
      </c>
      <c r="B2811" s="99">
        <v>44408</v>
      </c>
      <c r="C2811" s="23">
        <v>408</v>
      </c>
      <c r="D2811" s="23">
        <v>5</v>
      </c>
      <c r="E2811" s="98" t="s">
        <v>49</v>
      </c>
      <c r="F2811" s="98" t="s">
        <v>164</v>
      </c>
      <c r="G2811" s="98" t="s">
        <v>4120</v>
      </c>
      <c r="H2811" s="98" t="s">
        <v>1366</v>
      </c>
      <c r="I2811" s="98" t="s">
        <v>6327</v>
      </c>
      <c r="J2811" s="99">
        <v>45116</v>
      </c>
      <c r="K2811" s="107">
        <v>17500000</v>
      </c>
      <c r="L2811" s="98" t="s">
        <v>1734</v>
      </c>
      <c r="M2811" s="23">
        <v>1800</v>
      </c>
      <c r="N2811" s="23">
        <v>1</v>
      </c>
      <c r="O2811" s="107">
        <v>17500000</v>
      </c>
      <c r="P2811" s="23">
        <v>180</v>
      </c>
      <c r="Q2811" s="23">
        <v>2</v>
      </c>
      <c r="R2811" s="23">
        <v>2</v>
      </c>
      <c r="S2811" s="23">
        <v>0</v>
      </c>
      <c r="T2811" s="47">
        <v>7</v>
      </c>
      <c r="U2811" s="98" t="s">
        <v>111</v>
      </c>
      <c r="V2811" s="98" t="s">
        <v>3139</v>
      </c>
      <c r="W2811" s="69">
        <f t="shared" si="86"/>
        <v>1.5436713782200844E-2</v>
      </c>
    </row>
    <row r="2812" spans="1:23">
      <c r="A2812">
        <f t="shared" si="87"/>
        <v>708</v>
      </c>
      <c r="B2812" s="99">
        <v>44408</v>
      </c>
      <c r="C2812" s="23">
        <v>409</v>
      </c>
      <c r="D2812" s="23">
        <v>5</v>
      </c>
      <c r="E2812" s="98" t="s">
        <v>49</v>
      </c>
      <c r="F2812" s="98" t="s">
        <v>164</v>
      </c>
      <c r="G2812" s="98" t="s">
        <v>4120</v>
      </c>
      <c r="H2812" s="98" t="s">
        <v>1366</v>
      </c>
      <c r="I2812" s="98" t="s">
        <v>6327</v>
      </c>
      <c r="J2812" s="99">
        <v>45116</v>
      </c>
      <c r="K2812" s="107">
        <v>30000000</v>
      </c>
      <c r="L2812" s="98" t="s">
        <v>1735</v>
      </c>
      <c r="M2812" s="23">
        <v>1800</v>
      </c>
      <c r="N2812" s="23">
        <v>1</v>
      </c>
      <c r="O2812" s="107">
        <v>30000000</v>
      </c>
      <c r="P2812" s="23">
        <v>180</v>
      </c>
      <c r="Q2812" s="23">
        <v>2</v>
      </c>
      <c r="R2812" s="23">
        <v>2</v>
      </c>
      <c r="S2812" s="23">
        <v>2.85</v>
      </c>
      <c r="T2812" s="47">
        <v>12.019803</v>
      </c>
      <c r="U2812" s="98" t="s">
        <v>111</v>
      </c>
      <c r="V2812" s="98" t="s">
        <v>3139</v>
      </c>
      <c r="W2812" s="69">
        <f t="shared" si="86"/>
        <v>2.6506608375634146E-2</v>
      </c>
    </row>
    <row r="2813" spans="1:23">
      <c r="A2813">
        <f t="shared" si="87"/>
        <v>708</v>
      </c>
      <c r="B2813" s="99">
        <v>44408</v>
      </c>
      <c r="C2813" s="23">
        <v>410</v>
      </c>
      <c r="D2813" s="23">
        <v>5</v>
      </c>
      <c r="E2813" s="98" t="s">
        <v>49</v>
      </c>
      <c r="F2813" s="98" t="s">
        <v>164</v>
      </c>
      <c r="G2813" s="98" t="s">
        <v>4120</v>
      </c>
      <c r="H2813" s="98" t="s">
        <v>1366</v>
      </c>
      <c r="I2813" s="98" t="s">
        <v>6327</v>
      </c>
      <c r="J2813" s="99">
        <v>45116</v>
      </c>
      <c r="K2813" s="107">
        <v>44800774</v>
      </c>
      <c r="L2813" s="98" t="s">
        <v>1736</v>
      </c>
      <c r="M2813" s="23">
        <v>1260</v>
      </c>
      <c r="N2813" s="23">
        <v>1</v>
      </c>
      <c r="O2813" s="107">
        <v>44800774</v>
      </c>
      <c r="P2813" s="23">
        <v>180</v>
      </c>
      <c r="Q2813" s="23">
        <v>2</v>
      </c>
      <c r="R2813" s="23">
        <v>2</v>
      </c>
      <c r="S2813" s="23">
        <v>2.85</v>
      </c>
      <c r="T2813" s="47">
        <v>16.429714000000001</v>
      </c>
      <c r="U2813" s="98" t="s">
        <v>111</v>
      </c>
      <c r="V2813" s="98" t="s">
        <v>3139</v>
      </c>
      <c r="W2813" s="69">
        <f t="shared" si="86"/>
        <v>3.6231541791631162E-2</v>
      </c>
    </row>
    <row r="2814" spans="1:23">
      <c r="A2814">
        <f t="shared" si="87"/>
        <v>709</v>
      </c>
      <c r="B2814" s="99">
        <v>44408</v>
      </c>
      <c r="C2814" s="23">
        <v>411</v>
      </c>
      <c r="D2814" s="23">
        <v>5</v>
      </c>
      <c r="E2814" s="98" t="s">
        <v>49</v>
      </c>
      <c r="F2814" s="98" t="s">
        <v>164</v>
      </c>
      <c r="G2814" s="98" t="s">
        <v>4120</v>
      </c>
      <c r="H2814" s="98" t="s">
        <v>1366</v>
      </c>
      <c r="I2814" s="98" t="s">
        <v>10141</v>
      </c>
      <c r="J2814" s="99">
        <v>45117</v>
      </c>
      <c r="K2814" s="107">
        <v>9000000</v>
      </c>
      <c r="L2814" s="98" t="s">
        <v>1737</v>
      </c>
      <c r="M2814" s="23">
        <v>1800</v>
      </c>
      <c r="N2814" s="23">
        <v>1</v>
      </c>
      <c r="O2814" s="107">
        <v>9000000</v>
      </c>
      <c r="P2814" s="23">
        <v>180</v>
      </c>
      <c r="Q2814" s="23">
        <v>2</v>
      </c>
      <c r="R2814" s="23">
        <v>2</v>
      </c>
      <c r="S2814" s="23">
        <v>0</v>
      </c>
      <c r="T2814" s="47">
        <v>3.6</v>
      </c>
      <c r="U2814" s="98" t="s">
        <v>111</v>
      </c>
      <c r="V2814" s="98" t="s">
        <v>3139</v>
      </c>
      <c r="W2814" s="69">
        <f t="shared" si="86"/>
        <v>7.950094482988182E-3</v>
      </c>
    </row>
    <row r="2815" spans="1:23">
      <c r="A2815">
        <f t="shared" si="87"/>
        <v>709</v>
      </c>
      <c r="B2815" s="99">
        <v>44408</v>
      </c>
      <c r="C2815" s="23">
        <v>412</v>
      </c>
      <c r="D2815" s="23">
        <v>5</v>
      </c>
      <c r="E2815" s="98" t="s">
        <v>49</v>
      </c>
      <c r="F2815" s="98" t="s">
        <v>164</v>
      </c>
      <c r="G2815" s="98" t="s">
        <v>4120</v>
      </c>
      <c r="H2815" s="98" t="s">
        <v>1366</v>
      </c>
      <c r="I2815" s="98" t="s">
        <v>10141</v>
      </c>
      <c r="J2815" s="99">
        <v>45117</v>
      </c>
      <c r="K2815" s="107">
        <v>20000000</v>
      </c>
      <c r="L2815" s="98" t="s">
        <v>1738</v>
      </c>
      <c r="M2815" s="23">
        <v>1800</v>
      </c>
      <c r="N2815" s="23">
        <v>1</v>
      </c>
      <c r="O2815" s="107">
        <v>20000000</v>
      </c>
      <c r="P2815" s="23">
        <v>180</v>
      </c>
      <c r="Q2815" s="23">
        <v>2</v>
      </c>
      <c r="R2815" s="23">
        <v>2</v>
      </c>
      <c r="S2815" s="23">
        <v>0</v>
      </c>
      <c r="T2815" s="47">
        <v>8</v>
      </c>
      <c r="U2815" s="98" t="s">
        <v>111</v>
      </c>
      <c r="V2815" s="98" t="s">
        <v>3139</v>
      </c>
      <c r="W2815" s="69">
        <f t="shared" si="86"/>
        <v>1.7666876628862627E-2</v>
      </c>
    </row>
    <row r="2816" spans="1:23">
      <c r="A2816">
        <f t="shared" si="87"/>
        <v>710</v>
      </c>
      <c r="B2816" s="99">
        <v>44408</v>
      </c>
      <c r="C2816" s="23">
        <v>413</v>
      </c>
      <c r="D2816" s="23">
        <v>5</v>
      </c>
      <c r="E2816" s="98" t="s">
        <v>49</v>
      </c>
      <c r="F2816" s="98" t="s">
        <v>164</v>
      </c>
      <c r="G2816" s="98" t="s">
        <v>4120</v>
      </c>
      <c r="H2816" s="98" t="s">
        <v>1366</v>
      </c>
      <c r="I2816" s="98" t="s">
        <v>10614</v>
      </c>
      <c r="J2816" s="99">
        <v>45118</v>
      </c>
      <c r="K2816" s="107">
        <v>10000000</v>
      </c>
      <c r="L2816" s="98" t="s">
        <v>1739</v>
      </c>
      <c r="M2816" s="23">
        <v>1080</v>
      </c>
      <c r="N2816" s="23">
        <v>1</v>
      </c>
      <c r="O2816" s="107">
        <v>10000000</v>
      </c>
      <c r="P2816" s="23">
        <v>360</v>
      </c>
      <c r="Q2816" s="23">
        <v>2</v>
      </c>
      <c r="R2816" s="23">
        <v>2</v>
      </c>
      <c r="S2816" s="23">
        <v>0</v>
      </c>
      <c r="T2816" s="47">
        <v>4</v>
      </c>
      <c r="U2816" s="98" t="s">
        <v>111</v>
      </c>
      <c r="V2816" s="98" t="s">
        <v>3139</v>
      </c>
      <c r="W2816" s="69">
        <f t="shared" si="86"/>
        <v>8.8458973247478589E-3</v>
      </c>
    </row>
    <row r="2817" spans="1:23">
      <c r="A2817">
        <f t="shared" si="87"/>
        <v>711</v>
      </c>
      <c r="B2817" s="99">
        <v>44408</v>
      </c>
      <c r="C2817" s="23">
        <v>414</v>
      </c>
      <c r="D2817" s="23">
        <v>5</v>
      </c>
      <c r="E2817" s="98" t="s">
        <v>49</v>
      </c>
      <c r="F2817" s="98" t="s">
        <v>164</v>
      </c>
      <c r="G2817" s="98" t="s">
        <v>4120</v>
      </c>
      <c r="H2817" s="98" t="s">
        <v>1366</v>
      </c>
      <c r="I2817" s="98" t="s">
        <v>10615</v>
      </c>
      <c r="J2817" s="99">
        <v>45119</v>
      </c>
      <c r="K2817" s="107">
        <v>12000000</v>
      </c>
      <c r="L2817" s="98" t="s">
        <v>1740</v>
      </c>
      <c r="M2817" s="23">
        <v>1800</v>
      </c>
      <c r="N2817" s="23">
        <v>1</v>
      </c>
      <c r="O2817" s="107">
        <v>12000000</v>
      </c>
      <c r="P2817" s="23">
        <v>30</v>
      </c>
      <c r="Q2817" s="23">
        <v>2</v>
      </c>
      <c r="R2817" s="23">
        <v>2</v>
      </c>
      <c r="S2817" s="23">
        <v>0</v>
      </c>
      <c r="T2817" s="47">
        <v>4.8</v>
      </c>
      <c r="U2817" s="98" t="s">
        <v>111</v>
      </c>
      <c r="V2817" s="98" t="s">
        <v>3139</v>
      </c>
      <c r="W2817" s="69">
        <f t="shared" si="86"/>
        <v>1.0630027602077288E-2</v>
      </c>
    </row>
    <row r="2818" spans="1:23">
      <c r="A2818">
        <f t="shared" si="87"/>
        <v>712</v>
      </c>
      <c r="B2818" s="99">
        <v>44408</v>
      </c>
      <c r="C2818" s="23">
        <v>415</v>
      </c>
      <c r="D2818" s="23">
        <v>5</v>
      </c>
      <c r="E2818" s="98" t="s">
        <v>49</v>
      </c>
      <c r="F2818" s="98" t="s">
        <v>164</v>
      </c>
      <c r="G2818" s="98" t="s">
        <v>4120</v>
      </c>
      <c r="H2818" s="98" t="s">
        <v>1366</v>
      </c>
      <c r="I2818" s="98" t="s">
        <v>10616</v>
      </c>
      <c r="J2818" s="99">
        <v>45120</v>
      </c>
      <c r="K2818" s="107">
        <v>11000000</v>
      </c>
      <c r="L2818" s="98" t="s">
        <v>1741</v>
      </c>
      <c r="M2818" s="23">
        <v>1800</v>
      </c>
      <c r="N2818" s="23">
        <v>1</v>
      </c>
      <c r="O2818" s="107">
        <v>11000000</v>
      </c>
      <c r="P2818" s="23">
        <v>180</v>
      </c>
      <c r="Q2818" s="23">
        <v>2</v>
      </c>
      <c r="R2818" s="23">
        <v>2</v>
      </c>
      <c r="S2818" s="23">
        <v>0</v>
      </c>
      <c r="T2818" s="47">
        <v>4.4000000000000004</v>
      </c>
      <c r="U2818" s="98" t="s">
        <v>111</v>
      </c>
      <c r="V2818" s="98" t="s">
        <v>3139</v>
      </c>
      <c r="W2818" s="69">
        <f t="shared" ref="W2818:W2881" si="88">+T2818/SUM($T$2:$T$5848)*A2818</f>
        <v>9.7578968799190494E-3</v>
      </c>
    </row>
    <row r="2819" spans="1:23">
      <c r="A2819">
        <f t="shared" ref="A2819:A2882" si="89">+J2819-B2819</f>
        <v>1078</v>
      </c>
      <c r="B2819" s="99">
        <v>44408</v>
      </c>
      <c r="C2819" s="23">
        <v>416</v>
      </c>
      <c r="D2819" s="23">
        <v>5</v>
      </c>
      <c r="E2819" s="98" t="s">
        <v>49</v>
      </c>
      <c r="F2819" s="98" t="s">
        <v>164</v>
      </c>
      <c r="G2819" s="98" t="s">
        <v>4120</v>
      </c>
      <c r="H2819" s="98" t="s">
        <v>1366</v>
      </c>
      <c r="I2819" s="98" t="s">
        <v>10616</v>
      </c>
      <c r="J2819" s="99">
        <v>45486</v>
      </c>
      <c r="K2819" s="107">
        <v>25000000</v>
      </c>
      <c r="L2819" s="98" t="s">
        <v>1742</v>
      </c>
      <c r="M2819" s="23">
        <v>2160</v>
      </c>
      <c r="N2819" s="23">
        <v>1</v>
      </c>
      <c r="O2819" s="107">
        <v>25000000</v>
      </c>
      <c r="P2819" s="23">
        <v>360</v>
      </c>
      <c r="Q2819" s="23">
        <v>2</v>
      </c>
      <c r="R2819" s="23">
        <v>2</v>
      </c>
      <c r="S2819" s="23">
        <v>1.8</v>
      </c>
      <c r="T2819" s="47">
        <v>12.510624</v>
      </c>
      <c r="U2819" s="98" t="s">
        <v>111</v>
      </c>
      <c r="V2819" s="98" t="s">
        <v>3139</v>
      </c>
      <c r="W2819" s="69">
        <f t="shared" si="88"/>
        <v>4.2006963243515293E-2</v>
      </c>
    </row>
    <row r="2820" spans="1:23">
      <c r="A2820">
        <f t="shared" si="89"/>
        <v>715</v>
      </c>
      <c r="B2820" s="99">
        <v>44408</v>
      </c>
      <c r="C2820" s="23">
        <v>417</v>
      </c>
      <c r="D2820" s="23">
        <v>5</v>
      </c>
      <c r="E2820" s="98" t="s">
        <v>49</v>
      </c>
      <c r="F2820" s="98" t="s">
        <v>164</v>
      </c>
      <c r="G2820" s="98" t="s">
        <v>4120</v>
      </c>
      <c r="H2820" s="98" t="s">
        <v>1366</v>
      </c>
      <c r="I2820" s="98" t="s">
        <v>6934</v>
      </c>
      <c r="J2820" s="99">
        <v>45123</v>
      </c>
      <c r="K2820" s="107">
        <v>16000000</v>
      </c>
      <c r="L2820" s="98" t="s">
        <v>1743</v>
      </c>
      <c r="M2820" s="23">
        <v>1800</v>
      </c>
      <c r="N2820" s="23">
        <v>1</v>
      </c>
      <c r="O2820" s="107">
        <v>16000000</v>
      </c>
      <c r="P2820" s="23">
        <v>180</v>
      </c>
      <c r="Q2820" s="23">
        <v>2</v>
      </c>
      <c r="R2820" s="23">
        <v>2</v>
      </c>
      <c r="S2820" s="23">
        <v>0</v>
      </c>
      <c r="T2820" s="47">
        <v>6.4</v>
      </c>
      <c r="U2820" s="98" t="s">
        <v>111</v>
      </c>
      <c r="V2820" s="98" t="s">
        <v>3139</v>
      </c>
      <c r="W2820" s="69">
        <f t="shared" si="88"/>
        <v>1.4253107802128946E-2</v>
      </c>
    </row>
    <row r="2821" spans="1:23">
      <c r="A2821">
        <f t="shared" si="89"/>
        <v>717</v>
      </c>
      <c r="B2821" s="99">
        <v>44408</v>
      </c>
      <c r="C2821" s="23">
        <v>418</v>
      </c>
      <c r="D2821" s="23">
        <v>5</v>
      </c>
      <c r="E2821" s="98" t="s">
        <v>49</v>
      </c>
      <c r="F2821" s="98" t="s">
        <v>164</v>
      </c>
      <c r="G2821" s="98" t="s">
        <v>4120</v>
      </c>
      <c r="H2821" s="98" t="s">
        <v>1366</v>
      </c>
      <c r="I2821" s="98" t="s">
        <v>10012</v>
      </c>
      <c r="J2821" s="99">
        <v>45125</v>
      </c>
      <c r="K2821" s="107">
        <v>10500000</v>
      </c>
      <c r="L2821" s="98" t="s">
        <v>1744</v>
      </c>
      <c r="M2821" s="23">
        <v>1800</v>
      </c>
      <c r="N2821" s="23">
        <v>1</v>
      </c>
      <c r="O2821" s="107">
        <v>10500000</v>
      </c>
      <c r="P2821" s="23">
        <v>90</v>
      </c>
      <c r="Q2821" s="23">
        <v>2</v>
      </c>
      <c r="R2821" s="23">
        <v>2</v>
      </c>
      <c r="S2821" s="23">
        <v>0</v>
      </c>
      <c r="T2821" s="47">
        <v>4.2</v>
      </c>
      <c r="U2821" s="98" t="s">
        <v>111</v>
      </c>
      <c r="V2821" s="98" t="s">
        <v>3139</v>
      </c>
      <c r="W2821" s="69">
        <f t="shared" si="88"/>
        <v>9.3797659168118695E-3</v>
      </c>
    </row>
    <row r="2822" spans="1:23">
      <c r="A2822">
        <f t="shared" si="89"/>
        <v>717</v>
      </c>
      <c r="B2822" s="99">
        <v>44408</v>
      </c>
      <c r="C2822" s="23">
        <v>419</v>
      </c>
      <c r="D2822" s="23">
        <v>5</v>
      </c>
      <c r="E2822" s="98" t="s">
        <v>49</v>
      </c>
      <c r="F2822" s="98" t="s">
        <v>164</v>
      </c>
      <c r="G2822" s="98" t="s">
        <v>4120</v>
      </c>
      <c r="H2822" s="98" t="s">
        <v>1366</v>
      </c>
      <c r="I2822" s="98" t="s">
        <v>10012</v>
      </c>
      <c r="J2822" s="99">
        <v>45125</v>
      </c>
      <c r="K2822" s="107">
        <v>7000000</v>
      </c>
      <c r="L2822" s="98" t="s">
        <v>1745</v>
      </c>
      <c r="M2822" s="23">
        <v>1800</v>
      </c>
      <c r="N2822" s="23">
        <v>1</v>
      </c>
      <c r="O2822" s="107">
        <v>7000000</v>
      </c>
      <c r="P2822" s="23">
        <v>180</v>
      </c>
      <c r="Q2822" s="23">
        <v>2</v>
      </c>
      <c r="R2822" s="23">
        <v>2</v>
      </c>
      <c r="S2822" s="23">
        <v>0</v>
      </c>
      <c r="T2822" s="47">
        <v>2.8</v>
      </c>
      <c r="U2822" s="98" t="s">
        <v>111</v>
      </c>
      <c r="V2822" s="98" t="s">
        <v>3139</v>
      </c>
      <c r="W2822" s="69">
        <f t="shared" si="88"/>
        <v>6.2531772778745788E-3</v>
      </c>
    </row>
    <row r="2823" spans="1:23">
      <c r="A2823">
        <f t="shared" si="89"/>
        <v>536</v>
      </c>
      <c r="B2823" s="99">
        <v>44408</v>
      </c>
      <c r="C2823" s="23">
        <v>420</v>
      </c>
      <c r="D2823" s="23">
        <v>5</v>
      </c>
      <c r="E2823" s="98" t="s">
        <v>49</v>
      </c>
      <c r="F2823" s="98" t="s">
        <v>164</v>
      </c>
      <c r="G2823" s="98" t="s">
        <v>4120</v>
      </c>
      <c r="H2823" s="98" t="s">
        <v>1366</v>
      </c>
      <c r="I2823" s="98" t="s">
        <v>10012</v>
      </c>
      <c r="J2823" s="99">
        <v>44944</v>
      </c>
      <c r="K2823" s="107">
        <v>12000000</v>
      </c>
      <c r="L2823" s="98" t="s">
        <v>1746</v>
      </c>
      <c r="M2823" s="23">
        <v>900</v>
      </c>
      <c r="N2823" s="23">
        <v>1</v>
      </c>
      <c r="O2823" s="107">
        <v>12000000</v>
      </c>
      <c r="P2823" s="23">
        <v>180</v>
      </c>
      <c r="Q2823" s="23">
        <v>2</v>
      </c>
      <c r="R2823" s="23">
        <v>2</v>
      </c>
      <c r="S2823" s="23">
        <v>0</v>
      </c>
      <c r="T2823" s="47">
        <v>3.2</v>
      </c>
      <c r="U2823" s="98" t="s">
        <v>111</v>
      </c>
      <c r="V2823" s="98" t="s">
        <v>3139</v>
      </c>
      <c r="W2823" s="69">
        <f t="shared" si="88"/>
        <v>5.342423623735046E-3</v>
      </c>
    </row>
    <row r="2824" spans="1:23">
      <c r="A2824">
        <f t="shared" si="89"/>
        <v>718</v>
      </c>
      <c r="B2824" s="99">
        <v>44408</v>
      </c>
      <c r="C2824" s="23">
        <v>421</v>
      </c>
      <c r="D2824" s="23">
        <v>5</v>
      </c>
      <c r="E2824" s="98" t="s">
        <v>49</v>
      </c>
      <c r="F2824" s="98" t="s">
        <v>164</v>
      </c>
      <c r="G2824" s="98" t="s">
        <v>4120</v>
      </c>
      <c r="H2824" s="98" t="s">
        <v>1366</v>
      </c>
      <c r="I2824" s="98" t="s">
        <v>10617</v>
      </c>
      <c r="J2824" s="99">
        <v>45126</v>
      </c>
      <c r="K2824" s="107">
        <v>10000000</v>
      </c>
      <c r="L2824" s="98" t="s">
        <v>1747</v>
      </c>
      <c r="M2824" s="23">
        <v>1800</v>
      </c>
      <c r="N2824" s="23">
        <v>1</v>
      </c>
      <c r="O2824" s="107">
        <v>10000000</v>
      </c>
      <c r="P2824" s="23">
        <v>180</v>
      </c>
      <c r="Q2824" s="23">
        <v>2</v>
      </c>
      <c r="R2824" s="23">
        <v>2</v>
      </c>
      <c r="S2824" s="23">
        <v>0</v>
      </c>
      <c r="T2824" s="47">
        <v>4</v>
      </c>
      <c r="U2824" s="98" t="s">
        <v>111</v>
      </c>
      <c r="V2824" s="98" t="s">
        <v>3139</v>
      </c>
      <c r="W2824" s="69">
        <f t="shared" si="88"/>
        <v>8.9455694072802308E-3</v>
      </c>
    </row>
    <row r="2825" spans="1:23">
      <c r="A2825">
        <f t="shared" si="89"/>
        <v>1084</v>
      </c>
      <c r="B2825" s="99">
        <v>44408</v>
      </c>
      <c r="C2825" s="23">
        <v>422</v>
      </c>
      <c r="D2825" s="23">
        <v>5</v>
      </c>
      <c r="E2825" s="98" t="s">
        <v>49</v>
      </c>
      <c r="F2825" s="98" t="s">
        <v>164</v>
      </c>
      <c r="G2825" s="98" t="s">
        <v>4120</v>
      </c>
      <c r="H2825" s="98" t="s">
        <v>1366</v>
      </c>
      <c r="I2825" s="98" t="s">
        <v>10617</v>
      </c>
      <c r="J2825" s="99">
        <v>45492</v>
      </c>
      <c r="K2825" s="107">
        <v>17000000</v>
      </c>
      <c r="L2825" s="98" t="s">
        <v>1748</v>
      </c>
      <c r="M2825" s="23">
        <v>2160</v>
      </c>
      <c r="N2825" s="23">
        <v>1</v>
      </c>
      <c r="O2825" s="107">
        <v>17000000</v>
      </c>
      <c r="P2825" s="23">
        <v>360</v>
      </c>
      <c r="Q2825" s="23">
        <v>2</v>
      </c>
      <c r="R2825" s="23">
        <v>2</v>
      </c>
      <c r="S2825" s="23">
        <v>2.91</v>
      </c>
      <c r="T2825" s="47">
        <v>8.5075579999999995</v>
      </c>
      <c r="U2825" s="98" t="s">
        <v>111</v>
      </c>
      <c r="V2825" s="98" t="s">
        <v>3139</v>
      </c>
      <c r="W2825" s="69">
        <f t="shared" si="88"/>
        <v>2.8724849033356894E-2</v>
      </c>
    </row>
    <row r="2826" spans="1:23">
      <c r="A2826">
        <f t="shared" si="89"/>
        <v>1084</v>
      </c>
      <c r="B2826" s="99">
        <v>44408</v>
      </c>
      <c r="C2826" s="23">
        <v>423</v>
      </c>
      <c r="D2826" s="23">
        <v>5</v>
      </c>
      <c r="E2826" s="98" t="s">
        <v>49</v>
      </c>
      <c r="F2826" s="98" t="s">
        <v>164</v>
      </c>
      <c r="G2826" s="98" t="s">
        <v>4120</v>
      </c>
      <c r="H2826" s="98" t="s">
        <v>1366</v>
      </c>
      <c r="I2826" s="98" t="s">
        <v>10617</v>
      </c>
      <c r="J2826" s="99">
        <v>45492</v>
      </c>
      <c r="K2826" s="107">
        <v>12000000</v>
      </c>
      <c r="L2826" s="98" t="s">
        <v>1749</v>
      </c>
      <c r="M2826" s="23">
        <v>2160</v>
      </c>
      <c r="N2826" s="23">
        <v>1</v>
      </c>
      <c r="O2826" s="107">
        <v>12000000</v>
      </c>
      <c r="P2826" s="23">
        <v>360</v>
      </c>
      <c r="Q2826" s="23">
        <v>2</v>
      </c>
      <c r="R2826" s="23">
        <v>2</v>
      </c>
      <c r="S2826" s="23">
        <v>0</v>
      </c>
      <c r="T2826" s="47">
        <v>6</v>
      </c>
      <c r="U2826" s="98" t="s">
        <v>111</v>
      </c>
      <c r="V2826" s="98" t="s">
        <v>3139</v>
      </c>
      <c r="W2826" s="69">
        <f t="shared" si="88"/>
        <v>2.0258350774704253E-2</v>
      </c>
    </row>
    <row r="2827" spans="1:23">
      <c r="A2827">
        <f t="shared" si="89"/>
        <v>722</v>
      </c>
      <c r="B2827" s="99">
        <v>44408</v>
      </c>
      <c r="C2827" s="23">
        <v>424</v>
      </c>
      <c r="D2827" s="23">
        <v>5</v>
      </c>
      <c r="E2827" s="98" t="s">
        <v>49</v>
      </c>
      <c r="F2827" s="98" t="s">
        <v>164</v>
      </c>
      <c r="G2827" s="98" t="s">
        <v>4120</v>
      </c>
      <c r="H2827" s="98" t="s">
        <v>1366</v>
      </c>
      <c r="I2827" s="98" t="s">
        <v>10618</v>
      </c>
      <c r="J2827" s="99">
        <v>45130</v>
      </c>
      <c r="K2827" s="107">
        <v>10000000</v>
      </c>
      <c r="L2827" s="98" t="s">
        <v>1750</v>
      </c>
      <c r="M2827" s="23">
        <v>1800</v>
      </c>
      <c r="N2827" s="23">
        <v>1</v>
      </c>
      <c r="O2827" s="107">
        <v>10000000</v>
      </c>
      <c r="P2827" s="23">
        <v>180</v>
      </c>
      <c r="Q2827" s="23">
        <v>2</v>
      </c>
      <c r="R2827" s="23">
        <v>2</v>
      </c>
      <c r="S2827" s="23">
        <v>0</v>
      </c>
      <c r="T2827" s="47">
        <v>4</v>
      </c>
      <c r="U2827" s="98" t="s">
        <v>111</v>
      </c>
      <c r="V2827" s="98" t="s">
        <v>3139</v>
      </c>
      <c r="W2827" s="69">
        <f t="shared" si="88"/>
        <v>8.995405448546415E-3</v>
      </c>
    </row>
    <row r="2828" spans="1:23">
      <c r="A2828">
        <f t="shared" si="89"/>
        <v>722</v>
      </c>
      <c r="B2828" s="99">
        <v>44408</v>
      </c>
      <c r="C2828" s="23">
        <v>425</v>
      </c>
      <c r="D2828" s="23">
        <v>5</v>
      </c>
      <c r="E2828" s="98" t="s">
        <v>49</v>
      </c>
      <c r="F2828" s="98" t="s">
        <v>164</v>
      </c>
      <c r="G2828" s="98" t="s">
        <v>4120</v>
      </c>
      <c r="H2828" s="98" t="s">
        <v>1366</v>
      </c>
      <c r="I2828" s="98" t="s">
        <v>10618</v>
      </c>
      <c r="J2828" s="99">
        <v>45130</v>
      </c>
      <c r="K2828" s="107">
        <v>13000000</v>
      </c>
      <c r="L2828" s="98" t="s">
        <v>1751</v>
      </c>
      <c r="M2828" s="23">
        <v>1800</v>
      </c>
      <c r="N2828" s="23">
        <v>1</v>
      </c>
      <c r="O2828" s="107">
        <v>13000000</v>
      </c>
      <c r="P2828" s="23">
        <v>180</v>
      </c>
      <c r="Q2828" s="23">
        <v>2</v>
      </c>
      <c r="R2828" s="23">
        <v>2</v>
      </c>
      <c r="S2828" s="23">
        <v>0</v>
      </c>
      <c r="T2828" s="47">
        <v>5.2</v>
      </c>
      <c r="U2828" s="98" t="s">
        <v>111</v>
      </c>
      <c r="V2828" s="98" t="s">
        <v>3139</v>
      </c>
      <c r="W2828" s="69">
        <f t="shared" si="88"/>
        <v>1.1694027083110341E-2</v>
      </c>
    </row>
    <row r="2829" spans="1:23">
      <c r="A2829">
        <f t="shared" si="89"/>
        <v>357</v>
      </c>
      <c r="B2829" s="99">
        <v>44408</v>
      </c>
      <c r="C2829" s="23">
        <v>426</v>
      </c>
      <c r="D2829" s="23">
        <v>5</v>
      </c>
      <c r="E2829" s="98" t="s">
        <v>49</v>
      </c>
      <c r="F2829" s="98" t="s">
        <v>164</v>
      </c>
      <c r="G2829" s="98" t="s">
        <v>4120</v>
      </c>
      <c r="H2829" s="98" t="s">
        <v>1366</v>
      </c>
      <c r="I2829" s="98" t="s">
        <v>10618</v>
      </c>
      <c r="J2829" s="99">
        <v>44765</v>
      </c>
      <c r="K2829" s="107">
        <v>4227120</v>
      </c>
      <c r="L2829" s="98" t="s">
        <v>1752</v>
      </c>
      <c r="M2829" s="23">
        <v>1440</v>
      </c>
      <c r="N2829" s="23">
        <v>1</v>
      </c>
      <c r="O2829" s="107">
        <v>4227120</v>
      </c>
      <c r="P2829" s="23">
        <v>180</v>
      </c>
      <c r="Q2829" s="23">
        <v>2</v>
      </c>
      <c r="R2829" s="23">
        <v>2</v>
      </c>
      <c r="S2829" s="23">
        <v>0</v>
      </c>
      <c r="T2829" s="47">
        <v>1.0567800000000001</v>
      </c>
      <c r="U2829" s="98" t="s">
        <v>111</v>
      </c>
      <c r="V2829" s="98" t="s">
        <v>3139</v>
      </c>
      <c r="W2829" s="69">
        <f t="shared" si="88"/>
        <v>1.1751041383170405E-3</v>
      </c>
    </row>
    <row r="2830" spans="1:23">
      <c r="A2830">
        <f t="shared" si="89"/>
        <v>723</v>
      </c>
      <c r="B2830" s="99">
        <v>44408</v>
      </c>
      <c r="C2830" s="23">
        <v>427</v>
      </c>
      <c r="D2830" s="23">
        <v>5</v>
      </c>
      <c r="E2830" s="98" t="s">
        <v>49</v>
      </c>
      <c r="F2830" s="98" t="s">
        <v>164</v>
      </c>
      <c r="G2830" s="98" t="s">
        <v>4120</v>
      </c>
      <c r="H2830" s="98" t="s">
        <v>1366</v>
      </c>
      <c r="I2830" s="98" t="s">
        <v>10032</v>
      </c>
      <c r="J2830" s="99">
        <v>45131</v>
      </c>
      <c r="K2830" s="107">
        <v>10000000</v>
      </c>
      <c r="L2830" s="98" t="s">
        <v>1753</v>
      </c>
      <c r="M2830" s="23">
        <v>1800</v>
      </c>
      <c r="N2830" s="23">
        <v>1</v>
      </c>
      <c r="O2830" s="107">
        <v>10000000</v>
      </c>
      <c r="P2830" s="23">
        <v>180</v>
      </c>
      <c r="Q2830" s="23">
        <v>2</v>
      </c>
      <c r="R2830" s="23">
        <v>2</v>
      </c>
      <c r="S2830" s="23">
        <v>0</v>
      </c>
      <c r="T2830" s="47">
        <v>4</v>
      </c>
      <c r="U2830" s="98" t="s">
        <v>111</v>
      </c>
      <c r="V2830" s="98" t="s">
        <v>3139</v>
      </c>
      <c r="W2830" s="69">
        <f t="shared" si="88"/>
        <v>9.0078644588629606E-3</v>
      </c>
    </row>
    <row r="2831" spans="1:23">
      <c r="A2831">
        <f t="shared" si="89"/>
        <v>723</v>
      </c>
      <c r="B2831" s="99">
        <v>44408</v>
      </c>
      <c r="C2831" s="23">
        <v>428</v>
      </c>
      <c r="D2831" s="23">
        <v>5</v>
      </c>
      <c r="E2831" s="98" t="s">
        <v>49</v>
      </c>
      <c r="F2831" s="98" t="s">
        <v>164</v>
      </c>
      <c r="G2831" s="98" t="s">
        <v>4120</v>
      </c>
      <c r="H2831" s="98" t="s">
        <v>1366</v>
      </c>
      <c r="I2831" s="98" t="s">
        <v>10032</v>
      </c>
      <c r="J2831" s="99">
        <v>45131</v>
      </c>
      <c r="K2831" s="107">
        <v>10000000</v>
      </c>
      <c r="L2831" s="98" t="s">
        <v>1754</v>
      </c>
      <c r="M2831" s="23">
        <v>1800</v>
      </c>
      <c r="N2831" s="23">
        <v>1</v>
      </c>
      <c r="O2831" s="107">
        <v>10000000</v>
      </c>
      <c r="P2831" s="23">
        <v>180</v>
      </c>
      <c r="Q2831" s="23">
        <v>2</v>
      </c>
      <c r="R2831" s="23">
        <v>2</v>
      </c>
      <c r="S2831" s="23">
        <v>0</v>
      </c>
      <c r="T2831" s="47">
        <v>4</v>
      </c>
      <c r="U2831" s="98" t="s">
        <v>111</v>
      </c>
      <c r="V2831" s="98" t="s">
        <v>3139</v>
      </c>
      <c r="W2831" s="69">
        <f t="shared" si="88"/>
        <v>9.0078644588629606E-3</v>
      </c>
    </row>
    <row r="2832" spans="1:23">
      <c r="A2832">
        <f t="shared" si="89"/>
        <v>724</v>
      </c>
      <c r="B2832" s="99">
        <v>44408</v>
      </c>
      <c r="C2832" s="23">
        <v>429</v>
      </c>
      <c r="D2832" s="23">
        <v>5</v>
      </c>
      <c r="E2832" s="98" t="s">
        <v>49</v>
      </c>
      <c r="F2832" s="98" t="s">
        <v>164</v>
      </c>
      <c r="G2832" s="98" t="s">
        <v>4120</v>
      </c>
      <c r="H2832" s="98" t="s">
        <v>1366</v>
      </c>
      <c r="I2832" s="98" t="s">
        <v>9237</v>
      </c>
      <c r="J2832" s="99">
        <v>45132</v>
      </c>
      <c r="K2832" s="107">
        <v>15000000</v>
      </c>
      <c r="L2832" s="98" t="s">
        <v>1755</v>
      </c>
      <c r="M2832" s="23">
        <v>1800</v>
      </c>
      <c r="N2832" s="23">
        <v>1</v>
      </c>
      <c r="O2832" s="107">
        <v>15000000</v>
      </c>
      <c r="P2832" s="23">
        <v>180</v>
      </c>
      <c r="Q2832" s="23">
        <v>2</v>
      </c>
      <c r="R2832" s="23">
        <v>2</v>
      </c>
      <c r="S2832" s="23">
        <v>0</v>
      </c>
      <c r="T2832" s="47">
        <v>6</v>
      </c>
      <c r="U2832" s="98" t="s">
        <v>111</v>
      </c>
      <c r="V2832" s="98" t="s">
        <v>3139</v>
      </c>
      <c r="W2832" s="69">
        <f t="shared" si="88"/>
        <v>1.3530485203769262E-2</v>
      </c>
    </row>
    <row r="2833" spans="1:23">
      <c r="A2833">
        <f t="shared" si="89"/>
        <v>724</v>
      </c>
      <c r="B2833" s="99">
        <v>44408</v>
      </c>
      <c r="C2833" s="23">
        <v>430</v>
      </c>
      <c r="D2833" s="23">
        <v>5</v>
      </c>
      <c r="E2833" s="98" t="s">
        <v>49</v>
      </c>
      <c r="F2833" s="98" t="s">
        <v>164</v>
      </c>
      <c r="G2833" s="98" t="s">
        <v>4120</v>
      </c>
      <c r="H2833" s="98" t="s">
        <v>1366</v>
      </c>
      <c r="I2833" s="98" t="s">
        <v>9237</v>
      </c>
      <c r="J2833" s="99">
        <v>45132</v>
      </c>
      <c r="K2833" s="107">
        <v>10000000</v>
      </c>
      <c r="L2833" s="98" t="s">
        <v>1756</v>
      </c>
      <c r="M2833" s="23">
        <v>1800</v>
      </c>
      <c r="N2833" s="23">
        <v>1</v>
      </c>
      <c r="O2833" s="107">
        <v>10000000</v>
      </c>
      <c r="P2833" s="23">
        <v>180</v>
      </c>
      <c r="Q2833" s="23">
        <v>2</v>
      </c>
      <c r="R2833" s="23">
        <v>2</v>
      </c>
      <c r="S2833" s="23">
        <v>0</v>
      </c>
      <c r="T2833" s="47">
        <v>4</v>
      </c>
      <c r="U2833" s="98" t="s">
        <v>111</v>
      </c>
      <c r="V2833" s="98" t="s">
        <v>3139</v>
      </c>
      <c r="W2833" s="69">
        <f t="shared" si="88"/>
        <v>9.020323469179508E-3</v>
      </c>
    </row>
    <row r="2834" spans="1:23">
      <c r="A2834">
        <f t="shared" si="89"/>
        <v>1097</v>
      </c>
      <c r="B2834" s="99">
        <v>44408</v>
      </c>
      <c r="C2834" s="23">
        <v>431</v>
      </c>
      <c r="D2834" s="23">
        <v>5</v>
      </c>
      <c r="E2834" s="98" t="s">
        <v>49</v>
      </c>
      <c r="F2834" s="98" t="s">
        <v>164</v>
      </c>
      <c r="G2834" s="98" t="s">
        <v>4120</v>
      </c>
      <c r="H2834" s="98" t="s">
        <v>1366</v>
      </c>
      <c r="I2834" s="98" t="s">
        <v>9237</v>
      </c>
      <c r="J2834" s="99">
        <v>45505</v>
      </c>
      <c r="K2834" s="107">
        <v>30000000</v>
      </c>
      <c r="L2834" s="98" t="s">
        <v>1757</v>
      </c>
      <c r="M2834" s="23">
        <v>2160</v>
      </c>
      <c r="N2834" s="23">
        <v>1</v>
      </c>
      <c r="O2834" s="107">
        <v>30000000</v>
      </c>
      <c r="P2834" s="23">
        <v>360</v>
      </c>
      <c r="Q2834" s="23">
        <v>2</v>
      </c>
      <c r="R2834" s="23">
        <v>2</v>
      </c>
      <c r="S2834" s="23">
        <v>0</v>
      </c>
      <c r="T2834" s="47">
        <v>20</v>
      </c>
      <c r="U2834" s="98" t="s">
        <v>111</v>
      </c>
      <c r="V2834" s="98" t="s">
        <v>3139</v>
      </c>
      <c r="W2834" s="69">
        <f t="shared" si="88"/>
        <v>6.8337671586256366E-2</v>
      </c>
    </row>
    <row r="2835" spans="1:23">
      <c r="A2835">
        <f t="shared" si="89"/>
        <v>725</v>
      </c>
      <c r="B2835" s="99">
        <v>44408</v>
      </c>
      <c r="C2835" s="23">
        <v>432</v>
      </c>
      <c r="D2835" s="23">
        <v>5</v>
      </c>
      <c r="E2835" s="98" t="s">
        <v>49</v>
      </c>
      <c r="F2835" s="98" t="s">
        <v>164</v>
      </c>
      <c r="G2835" s="98" t="s">
        <v>4120</v>
      </c>
      <c r="H2835" s="98" t="s">
        <v>1366</v>
      </c>
      <c r="I2835" s="98" t="s">
        <v>10329</v>
      </c>
      <c r="J2835" s="99">
        <v>45133</v>
      </c>
      <c r="K2835" s="107">
        <v>10000000</v>
      </c>
      <c r="L2835" s="98" t="s">
        <v>1758</v>
      </c>
      <c r="M2835" s="23">
        <v>1800</v>
      </c>
      <c r="N2835" s="23">
        <v>1</v>
      </c>
      <c r="O2835" s="107">
        <v>10000000</v>
      </c>
      <c r="P2835" s="23">
        <v>180</v>
      </c>
      <c r="Q2835" s="23">
        <v>2</v>
      </c>
      <c r="R2835" s="23">
        <v>2</v>
      </c>
      <c r="S2835" s="23">
        <v>0</v>
      </c>
      <c r="T2835" s="47">
        <v>4</v>
      </c>
      <c r="U2835" s="98" t="s">
        <v>111</v>
      </c>
      <c r="V2835" s="98" t="s">
        <v>3139</v>
      </c>
      <c r="W2835" s="69">
        <f t="shared" si="88"/>
        <v>9.0327824794960536E-3</v>
      </c>
    </row>
    <row r="2836" spans="1:23">
      <c r="A2836">
        <f t="shared" si="89"/>
        <v>725</v>
      </c>
      <c r="B2836" s="99">
        <v>44408</v>
      </c>
      <c r="C2836" s="23">
        <v>433</v>
      </c>
      <c r="D2836" s="23">
        <v>5</v>
      </c>
      <c r="E2836" s="98" t="s">
        <v>49</v>
      </c>
      <c r="F2836" s="98" t="s">
        <v>164</v>
      </c>
      <c r="G2836" s="98" t="s">
        <v>4120</v>
      </c>
      <c r="H2836" s="98" t="s">
        <v>1366</v>
      </c>
      <c r="I2836" s="98" t="s">
        <v>10329</v>
      </c>
      <c r="J2836" s="99">
        <v>45133</v>
      </c>
      <c r="K2836" s="107">
        <v>15000000</v>
      </c>
      <c r="L2836" s="98" t="s">
        <v>1759</v>
      </c>
      <c r="M2836" s="23">
        <v>1800</v>
      </c>
      <c r="N2836" s="23">
        <v>1</v>
      </c>
      <c r="O2836" s="107">
        <v>15000000</v>
      </c>
      <c r="P2836" s="23">
        <v>180</v>
      </c>
      <c r="Q2836" s="23">
        <v>2</v>
      </c>
      <c r="R2836" s="23">
        <v>2</v>
      </c>
      <c r="S2836" s="23">
        <v>0</v>
      </c>
      <c r="T2836" s="47">
        <v>6</v>
      </c>
      <c r="U2836" s="98" t="s">
        <v>111</v>
      </c>
      <c r="V2836" s="98" t="s">
        <v>3139</v>
      </c>
      <c r="W2836" s="69">
        <f t="shared" si="88"/>
        <v>1.3549173719244082E-2</v>
      </c>
    </row>
    <row r="2837" spans="1:23">
      <c r="A2837">
        <f t="shared" si="89"/>
        <v>1</v>
      </c>
      <c r="B2837" s="99">
        <v>44408</v>
      </c>
      <c r="C2837" s="23">
        <v>434</v>
      </c>
      <c r="D2837" s="23">
        <v>5</v>
      </c>
      <c r="E2837" s="98" t="s">
        <v>49</v>
      </c>
      <c r="F2837" s="98" t="s">
        <v>164</v>
      </c>
      <c r="G2837" s="98" t="s">
        <v>4120</v>
      </c>
      <c r="H2837" s="98" t="s">
        <v>1366</v>
      </c>
      <c r="I2837" s="98" t="s">
        <v>10329</v>
      </c>
      <c r="J2837" s="99">
        <v>44409</v>
      </c>
      <c r="K2837" s="107">
        <v>10000000</v>
      </c>
      <c r="L2837" s="98" t="s">
        <v>1760</v>
      </c>
      <c r="M2837" s="23">
        <v>1080</v>
      </c>
      <c r="N2837" s="23">
        <v>1</v>
      </c>
      <c r="O2837" s="107">
        <v>10000000</v>
      </c>
      <c r="P2837" s="23">
        <v>180</v>
      </c>
      <c r="Q2837" s="23">
        <v>2</v>
      </c>
      <c r="R2837" s="23">
        <v>2</v>
      </c>
      <c r="S2837" s="23">
        <v>0</v>
      </c>
      <c r="T2837" s="47">
        <v>1.6666650000000001</v>
      </c>
      <c r="U2837" s="98" t="s">
        <v>111</v>
      </c>
      <c r="V2837" s="98" t="s">
        <v>3139</v>
      </c>
      <c r="W2837" s="69">
        <f t="shared" si="88"/>
        <v>5.1912491073066521E-6</v>
      </c>
    </row>
    <row r="2838" spans="1:23">
      <c r="A2838">
        <f t="shared" si="89"/>
        <v>725</v>
      </c>
      <c r="B2838" s="99">
        <v>44408</v>
      </c>
      <c r="C2838" s="23">
        <v>435</v>
      </c>
      <c r="D2838" s="23">
        <v>5</v>
      </c>
      <c r="E2838" s="98" t="s">
        <v>49</v>
      </c>
      <c r="F2838" s="98" t="s">
        <v>164</v>
      </c>
      <c r="G2838" s="98" t="s">
        <v>4120</v>
      </c>
      <c r="H2838" s="98" t="s">
        <v>1366</v>
      </c>
      <c r="I2838" s="98" t="s">
        <v>10329</v>
      </c>
      <c r="J2838" s="99">
        <v>45133</v>
      </c>
      <c r="K2838" s="107">
        <v>15000000</v>
      </c>
      <c r="L2838" s="98" t="s">
        <v>1761</v>
      </c>
      <c r="M2838" s="23">
        <v>1800</v>
      </c>
      <c r="N2838" s="23">
        <v>1</v>
      </c>
      <c r="O2838" s="107">
        <v>15000000</v>
      </c>
      <c r="P2838" s="23">
        <v>180</v>
      </c>
      <c r="Q2838" s="23">
        <v>2</v>
      </c>
      <c r="R2838" s="23">
        <v>2</v>
      </c>
      <c r="S2838" s="23">
        <v>0</v>
      </c>
      <c r="T2838" s="47">
        <v>6</v>
      </c>
      <c r="U2838" s="98" t="s">
        <v>111</v>
      </c>
      <c r="V2838" s="98" t="s">
        <v>3139</v>
      </c>
      <c r="W2838" s="69">
        <f t="shared" si="88"/>
        <v>1.3549173719244082E-2</v>
      </c>
    </row>
    <row r="2839" spans="1:23">
      <c r="A2839">
        <f t="shared" si="89"/>
        <v>731</v>
      </c>
      <c r="B2839" s="99">
        <v>44408</v>
      </c>
      <c r="C2839" s="23">
        <v>436</v>
      </c>
      <c r="D2839" s="23">
        <v>5</v>
      </c>
      <c r="E2839" s="98" t="s">
        <v>49</v>
      </c>
      <c r="F2839" s="98" t="s">
        <v>164</v>
      </c>
      <c r="G2839" s="98" t="s">
        <v>4120</v>
      </c>
      <c r="H2839" s="98" t="s">
        <v>1366</v>
      </c>
      <c r="I2839" s="98" t="s">
        <v>10619</v>
      </c>
      <c r="J2839" s="99">
        <v>45139</v>
      </c>
      <c r="K2839" s="107">
        <v>5000000</v>
      </c>
      <c r="L2839" s="98" t="s">
        <v>1762</v>
      </c>
      <c r="M2839" s="23">
        <v>1800</v>
      </c>
      <c r="N2839" s="23">
        <v>1</v>
      </c>
      <c r="O2839" s="107">
        <v>5000000</v>
      </c>
      <c r="P2839" s="23">
        <v>180</v>
      </c>
      <c r="Q2839" s="23">
        <v>2</v>
      </c>
      <c r="R2839" s="23">
        <v>2</v>
      </c>
      <c r="S2839" s="23">
        <v>0</v>
      </c>
      <c r="T2839" s="47">
        <v>2.5</v>
      </c>
      <c r="U2839" s="98" t="s">
        <v>111</v>
      </c>
      <c r="V2839" s="98" t="s">
        <v>3139</v>
      </c>
      <c r="W2839" s="69">
        <f t="shared" si="88"/>
        <v>5.6922103383720826E-3</v>
      </c>
    </row>
    <row r="2840" spans="1:23">
      <c r="A2840">
        <f t="shared" si="89"/>
        <v>731</v>
      </c>
      <c r="B2840" s="99">
        <v>44408</v>
      </c>
      <c r="C2840" s="23">
        <v>437</v>
      </c>
      <c r="D2840" s="23">
        <v>5</v>
      </c>
      <c r="E2840" s="98" t="s">
        <v>49</v>
      </c>
      <c r="F2840" s="98" t="s">
        <v>164</v>
      </c>
      <c r="G2840" s="98" t="s">
        <v>4120</v>
      </c>
      <c r="H2840" s="98" t="s">
        <v>1366</v>
      </c>
      <c r="I2840" s="98" t="s">
        <v>10619</v>
      </c>
      <c r="J2840" s="99">
        <v>45139</v>
      </c>
      <c r="K2840" s="107">
        <v>15000000</v>
      </c>
      <c r="L2840" s="98" t="s">
        <v>1763</v>
      </c>
      <c r="M2840" s="23">
        <v>1800</v>
      </c>
      <c r="N2840" s="23">
        <v>1</v>
      </c>
      <c r="O2840" s="107">
        <v>15000000</v>
      </c>
      <c r="P2840" s="23">
        <v>180</v>
      </c>
      <c r="Q2840" s="23">
        <v>2</v>
      </c>
      <c r="R2840" s="23">
        <v>2</v>
      </c>
      <c r="S2840" s="23">
        <v>0</v>
      </c>
      <c r="T2840" s="47">
        <v>7.5</v>
      </c>
      <c r="U2840" s="98" t="s">
        <v>111</v>
      </c>
      <c r="V2840" s="98" t="s">
        <v>3139</v>
      </c>
      <c r="W2840" s="69">
        <f t="shared" si="88"/>
        <v>1.7076631015116247E-2</v>
      </c>
    </row>
    <row r="2841" spans="1:23">
      <c r="A2841">
        <f t="shared" si="89"/>
        <v>726</v>
      </c>
      <c r="B2841" s="99">
        <v>44408</v>
      </c>
      <c r="C2841" s="23">
        <v>438</v>
      </c>
      <c r="D2841" s="23">
        <v>5</v>
      </c>
      <c r="E2841" s="98" t="s">
        <v>49</v>
      </c>
      <c r="F2841" s="98" t="s">
        <v>164</v>
      </c>
      <c r="G2841" s="98" t="s">
        <v>4120</v>
      </c>
      <c r="H2841" s="98" t="s">
        <v>1366</v>
      </c>
      <c r="I2841" s="98" t="s">
        <v>10619</v>
      </c>
      <c r="J2841" s="99">
        <v>45134</v>
      </c>
      <c r="K2841" s="107">
        <v>15000000</v>
      </c>
      <c r="L2841" s="98" t="s">
        <v>1764</v>
      </c>
      <c r="M2841" s="23">
        <v>1800</v>
      </c>
      <c r="N2841" s="23">
        <v>1</v>
      </c>
      <c r="O2841" s="107">
        <v>15000000</v>
      </c>
      <c r="P2841" s="23">
        <v>180</v>
      </c>
      <c r="Q2841" s="23">
        <v>2</v>
      </c>
      <c r="R2841" s="23">
        <v>2</v>
      </c>
      <c r="S2841" s="23">
        <v>0</v>
      </c>
      <c r="T2841" s="47">
        <v>6</v>
      </c>
      <c r="U2841" s="98" t="s">
        <v>111</v>
      </c>
      <c r="V2841" s="98" t="s">
        <v>3139</v>
      </c>
      <c r="W2841" s="69">
        <f t="shared" si="88"/>
        <v>1.3567862234718901E-2</v>
      </c>
    </row>
    <row r="2842" spans="1:23">
      <c r="A2842">
        <f t="shared" si="89"/>
        <v>731</v>
      </c>
      <c r="B2842" s="99">
        <v>44408</v>
      </c>
      <c r="C2842" s="23">
        <v>439</v>
      </c>
      <c r="D2842" s="23">
        <v>5</v>
      </c>
      <c r="E2842" s="98" t="s">
        <v>49</v>
      </c>
      <c r="F2842" s="98" t="s">
        <v>164</v>
      </c>
      <c r="G2842" s="98" t="s">
        <v>4120</v>
      </c>
      <c r="H2842" s="98" t="s">
        <v>1366</v>
      </c>
      <c r="I2842" s="98" t="s">
        <v>10384</v>
      </c>
      <c r="J2842" s="99">
        <v>45139</v>
      </c>
      <c r="K2842" s="107">
        <v>10500000</v>
      </c>
      <c r="L2842" s="98" t="s">
        <v>1765</v>
      </c>
      <c r="M2842" s="23">
        <v>1800</v>
      </c>
      <c r="N2842" s="23">
        <v>1</v>
      </c>
      <c r="O2842" s="107">
        <v>10500000</v>
      </c>
      <c r="P2842" s="23">
        <v>180</v>
      </c>
      <c r="Q2842" s="23">
        <v>2</v>
      </c>
      <c r="R2842" s="23">
        <v>2</v>
      </c>
      <c r="S2842" s="23">
        <v>0</v>
      </c>
      <c r="T2842" s="47">
        <v>5.25</v>
      </c>
      <c r="U2842" s="98" t="s">
        <v>111</v>
      </c>
      <c r="V2842" s="98" t="s">
        <v>3139</v>
      </c>
      <c r="W2842" s="69">
        <f t="shared" si="88"/>
        <v>1.1953641710581372E-2</v>
      </c>
    </row>
    <row r="2843" spans="1:23">
      <c r="A2843">
        <f t="shared" si="89"/>
        <v>729</v>
      </c>
      <c r="B2843" s="99">
        <v>44408</v>
      </c>
      <c r="C2843" s="23">
        <v>440</v>
      </c>
      <c r="D2843" s="23">
        <v>5</v>
      </c>
      <c r="E2843" s="98" t="s">
        <v>49</v>
      </c>
      <c r="F2843" s="98" t="s">
        <v>164</v>
      </c>
      <c r="G2843" s="98" t="s">
        <v>4120</v>
      </c>
      <c r="H2843" s="98" t="s">
        <v>1366</v>
      </c>
      <c r="I2843" s="98" t="s">
        <v>10384</v>
      </c>
      <c r="J2843" s="99">
        <v>45137</v>
      </c>
      <c r="K2843" s="107">
        <v>13500000</v>
      </c>
      <c r="L2843" s="98" t="s">
        <v>1766</v>
      </c>
      <c r="M2843" s="23">
        <v>1800</v>
      </c>
      <c r="N2843" s="23">
        <v>1</v>
      </c>
      <c r="O2843" s="107">
        <v>13500000</v>
      </c>
      <c r="P2843" s="23">
        <v>180</v>
      </c>
      <c r="Q2843" s="23">
        <v>2</v>
      </c>
      <c r="R2843" s="23">
        <v>2</v>
      </c>
      <c r="S2843" s="23">
        <v>0</v>
      </c>
      <c r="T2843" s="47">
        <v>5.4</v>
      </c>
      <c r="U2843" s="98" t="s">
        <v>111</v>
      </c>
      <c r="V2843" s="98" t="s">
        <v>3139</v>
      </c>
      <c r="W2843" s="69">
        <f t="shared" si="88"/>
        <v>1.2261535003029024E-2</v>
      </c>
    </row>
    <row r="2844" spans="1:23">
      <c r="A2844">
        <f t="shared" si="89"/>
        <v>731</v>
      </c>
      <c r="B2844" s="99">
        <v>44408</v>
      </c>
      <c r="C2844" s="23">
        <v>441</v>
      </c>
      <c r="D2844" s="23">
        <v>5</v>
      </c>
      <c r="E2844" s="98" t="s">
        <v>49</v>
      </c>
      <c r="F2844" s="98" t="s">
        <v>164</v>
      </c>
      <c r="G2844" s="98" t="s">
        <v>4120</v>
      </c>
      <c r="H2844" s="98" t="s">
        <v>1366</v>
      </c>
      <c r="I2844" s="98" t="s">
        <v>6412</v>
      </c>
      <c r="J2844" s="99">
        <v>45139</v>
      </c>
      <c r="K2844" s="107">
        <v>30000000</v>
      </c>
      <c r="L2844" s="98" t="s">
        <v>1767</v>
      </c>
      <c r="M2844" s="23">
        <v>1800</v>
      </c>
      <c r="N2844" s="23">
        <v>1</v>
      </c>
      <c r="O2844" s="107">
        <v>30000000</v>
      </c>
      <c r="P2844" s="23">
        <v>360</v>
      </c>
      <c r="Q2844" s="23">
        <v>2</v>
      </c>
      <c r="R2844" s="23">
        <v>2</v>
      </c>
      <c r="S2844" s="23">
        <v>3.14</v>
      </c>
      <c r="T2844" s="47">
        <v>18.566435999999999</v>
      </c>
      <c r="U2844" s="98" t="s">
        <v>111</v>
      </c>
      <c r="V2844" s="98" t="s">
        <v>3139</v>
      </c>
      <c r="W2844" s="69">
        <f t="shared" si="88"/>
        <v>4.2273623578369446E-2</v>
      </c>
    </row>
    <row r="2845" spans="1:23">
      <c r="A2845">
        <f t="shared" si="89"/>
        <v>731</v>
      </c>
      <c r="B2845" s="99">
        <v>44408</v>
      </c>
      <c r="C2845" s="23">
        <v>442</v>
      </c>
      <c r="D2845" s="23">
        <v>5</v>
      </c>
      <c r="E2845" s="98" t="s">
        <v>49</v>
      </c>
      <c r="F2845" s="98" t="s">
        <v>164</v>
      </c>
      <c r="G2845" s="98" t="s">
        <v>4120</v>
      </c>
      <c r="H2845" s="98" t="s">
        <v>1366</v>
      </c>
      <c r="I2845" s="98" t="s">
        <v>6412</v>
      </c>
      <c r="J2845" s="99">
        <v>45139</v>
      </c>
      <c r="K2845" s="107">
        <v>15500000</v>
      </c>
      <c r="L2845" s="98" t="s">
        <v>1768</v>
      </c>
      <c r="M2845" s="23">
        <v>1800</v>
      </c>
      <c r="N2845" s="23">
        <v>1</v>
      </c>
      <c r="O2845" s="107">
        <v>15500000</v>
      </c>
      <c r="P2845" s="23">
        <v>180</v>
      </c>
      <c r="Q2845" s="23">
        <v>2</v>
      </c>
      <c r="R2845" s="23">
        <v>2</v>
      </c>
      <c r="S2845" s="23">
        <v>0</v>
      </c>
      <c r="T2845" s="47">
        <v>7.75</v>
      </c>
      <c r="U2845" s="98" t="s">
        <v>111</v>
      </c>
      <c r="V2845" s="98" t="s">
        <v>3139</v>
      </c>
      <c r="W2845" s="69">
        <f t="shared" si="88"/>
        <v>1.7645852048953456E-2</v>
      </c>
    </row>
    <row r="2846" spans="1:23">
      <c r="A2846">
        <f t="shared" si="89"/>
        <v>731</v>
      </c>
      <c r="B2846" s="99">
        <v>44408</v>
      </c>
      <c r="C2846" s="23">
        <v>443</v>
      </c>
      <c r="D2846" s="23">
        <v>5</v>
      </c>
      <c r="E2846" s="98" t="s">
        <v>49</v>
      </c>
      <c r="F2846" s="98" t="s">
        <v>164</v>
      </c>
      <c r="G2846" s="98" t="s">
        <v>4120</v>
      </c>
      <c r="H2846" s="98" t="s">
        <v>1366</v>
      </c>
      <c r="I2846" s="98" t="s">
        <v>6412</v>
      </c>
      <c r="J2846" s="99">
        <v>45139</v>
      </c>
      <c r="K2846" s="107">
        <v>44677550</v>
      </c>
      <c r="L2846" s="98" t="s">
        <v>1769</v>
      </c>
      <c r="M2846" s="23">
        <v>1800</v>
      </c>
      <c r="N2846" s="23">
        <v>1</v>
      </c>
      <c r="O2846" s="107">
        <v>44677550</v>
      </c>
      <c r="P2846" s="23">
        <v>180</v>
      </c>
      <c r="Q2846" s="23">
        <v>2</v>
      </c>
      <c r="R2846" s="23">
        <v>2</v>
      </c>
      <c r="S2846" s="23">
        <v>2.93</v>
      </c>
      <c r="T2846" s="47">
        <v>22.659721999999999</v>
      </c>
      <c r="U2846" s="98" t="s">
        <v>111</v>
      </c>
      <c r="V2846" s="98" t="s">
        <v>3139</v>
      </c>
      <c r="W2846" s="69">
        <f t="shared" si="88"/>
        <v>5.1593561533214934E-2</v>
      </c>
    </row>
    <row r="2847" spans="1:23">
      <c r="A2847">
        <f t="shared" si="89"/>
        <v>1</v>
      </c>
      <c r="B2847" s="99">
        <v>44408</v>
      </c>
      <c r="C2847" s="23">
        <v>444</v>
      </c>
      <c r="D2847" s="23">
        <v>5</v>
      </c>
      <c r="E2847" s="98" t="s">
        <v>49</v>
      </c>
      <c r="F2847" s="98" t="s">
        <v>164</v>
      </c>
      <c r="G2847" s="98" t="s">
        <v>4120</v>
      </c>
      <c r="H2847" s="98" t="s">
        <v>1366</v>
      </c>
      <c r="I2847" s="98" t="s">
        <v>10385</v>
      </c>
      <c r="J2847" s="99">
        <v>44409</v>
      </c>
      <c r="K2847" s="107">
        <v>15000000</v>
      </c>
      <c r="L2847" s="98" t="s">
        <v>1770</v>
      </c>
      <c r="M2847" s="23">
        <v>1080</v>
      </c>
      <c r="N2847" s="23">
        <v>1</v>
      </c>
      <c r="O2847" s="107">
        <v>15000000</v>
      </c>
      <c r="P2847" s="23">
        <v>180</v>
      </c>
      <c r="Q2847" s="23">
        <v>2</v>
      </c>
      <c r="R2847" s="23">
        <v>2</v>
      </c>
      <c r="S2847" s="23">
        <v>0</v>
      </c>
      <c r="T2847" s="47">
        <v>2.5</v>
      </c>
      <c r="U2847" s="98" t="s">
        <v>111</v>
      </c>
      <c r="V2847" s="98" t="s">
        <v>3139</v>
      </c>
      <c r="W2847" s="69">
        <f t="shared" si="88"/>
        <v>7.7868814478414265E-6</v>
      </c>
    </row>
    <row r="2848" spans="1:23">
      <c r="A2848">
        <f t="shared" si="89"/>
        <v>731</v>
      </c>
      <c r="B2848" s="99">
        <v>44408</v>
      </c>
      <c r="C2848" s="23">
        <v>445</v>
      </c>
      <c r="D2848" s="23">
        <v>5</v>
      </c>
      <c r="E2848" s="98" t="s">
        <v>49</v>
      </c>
      <c r="F2848" s="98" t="s">
        <v>164</v>
      </c>
      <c r="G2848" s="98" t="s">
        <v>4120</v>
      </c>
      <c r="H2848" s="98" t="s">
        <v>1366</v>
      </c>
      <c r="I2848" s="98" t="s">
        <v>10385</v>
      </c>
      <c r="J2848" s="99">
        <v>45139</v>
      </c>
      <c r="K2848" s="107">
        <v>12000000</v>
      </c>
      <c r="L2848" s="98" t="s">
        <v>1771</v>
      </c>
      <c r="M2848" s="23">
        <v>1800</v>
      </c>
      <c r="N2848" s="23">
        <v>1</v>
      </c>
      <c r="O2848" s="107">
        <v>12000000</v>
      </c>
      <c r="P2848" s="23">
        <v>180</v>
      </c>
      <c r="Q2848" s="23">
        <v>2</v>
      </c>
      <c r="R2848" s="23">
        <v>2</v>
      </c>
      <c r="S2848" s="23">
        <v>0</v>
      </c>
      <c r="T2848" s="47">
        <v>6</v>
      </c>
      <c r="U2848" s="98" t="s">
        <v>111</v>
      </c>
      <c r="V2848" s="98" t="s">
        <v>3139</v>
      </c>
      <c r="W2848" s="69">
        <f t="shared" si="88"/>
        <v>1.3661304812092998E-2</v>
      </c>
    </row>
    <row r="2849" spans="1:23">
      <c r="A2849">
        <f t="shared" si="89"/>
        <v>732</v>
      </c>
      <c r="B2849" s="99">
        <v>44408</v>
      </c>
      <c r="C2849" s="23">
        <v>446</v>
      </c>
      <c r="D2849" s="23">
        <v>5</v>
      </c>
      <c r="E2849" s="98" t="s">
        <v>49</v>
      </c>
      <c r="F2849" s="98" t="s">
        <v>164</v>
      </c>
      <c r="G2849" s="98" t="s">
        <v>4120</v>
      </c>
      <c r="H2849" s="98" t="s">
        <v>1366</v>
      </c>
      <c r="I2849" s="98" t="s">
        <v>10620</v>
      </c>
      <c r="J2849" s="99">
        <v>45140</v>
      </c>
      <c r="K2849" s="107">
        <v>10980000</v>
      </c>
      <c r="L2849" s="98" t="s">
        <v>1772</v>
      </c>
      <c r="M2849" s="23">
        <v>1800</v>
      </c>
      <c r="N2849" s="23">
        <v>1</v>
      </c>
      <c r="O2849" s="107">
        <v>10980000</v>
      </c>
      <c r="P2849" s="23">
        <v>180</v>
      </c>
      <c r="Q2849" s="23">
        <v>2</v>
      </c>
      <c r="R2849" s="23">
        <v>2</v>
      </c>
      <c r="S2849" s="23">
        <v>0</v>
      </c>
      <c r="T2849" s="47">
        <v>5.49</v>
      </c>
      <c r="U2849" s="98" t="s">
        <v>111</v>
      </c>
      <c r="V2849" s="98" t="s">
        <v>3139</v>
      </c>
      <c r="W2849" s="69">
        <f t="shared" si="88"/>
        <v>1.2517193894724553E-2</v>
      </c>
    </row>
    <row r="2850" spans="1:23">
      <c r="A2850">
        <f t="shared" si="89"/>
        <v>736</v>
      </c>
      <c r="B2850" s="99">
        <v>44408</v>
      </c>
      <c r="C2850" s="23">
        <v>447</v>
      </c>
      <c r="D2850" s="23">
        <v>5</v>
      </c>
      <c r="E2850" s="98" t="s">
        <v>49</v>
      </c>
      <c r="F2850" s="98" t="s">
        <v>164</v>
      </c>
      <c r="G2850" s="98" t="s">
        <v>4120</v>
      </c>
      <c r="H2850" s="98" t="s">
        <v>1366</v>
      </c>
      <c r="I2850" s="98" t="s">
        <v>10621</v>
      </c>
      <c r="J2850" s="99">
        <v>45144</v>
      </c>
      <c r="K2850" s="107">
        <v>10000000</v>
      </c>
      <c r="L2850" s="98" t="s">
        <v>1773</v>
      </c>
      <c r="M2850" s="23">
        <v>1800</v>
      </c>
      <c r="N2850" s="23">
        <v>1</v>
      </c>
      <c r="O2850" s="107">
        <v>10000000</v>
      </c>
      <c r="P2850" s="23">
        <v>180</v>
      </c>
      <c r="Q2850" s="23">
        <v>2</v>
      </c>
      <c r="R2850" s="23">
        <v>2</v>
      </c>
      <c r="S2850" s="23">
        <v>0</v>
      </c>
      <c r="T2850" s="47">
        <v>5</v>
      </c>
      <c r="U2850" s="98" t="s">
        <v>111</v>
      </c>
      <c r="V2850" s="98" t="s">
        <v>3139</v>
      </c>
      <c r="W2850" s="69">
        <f t="shared" si="88"/>
        <v>1.146228949122258E-2</v>
      </c>
    </row>
    <row r="2851" spans="1:23">
      <c r="A2851">
        <f t="shared" si="89"/>
        <v>736</v>
      </c>
      <c r="B2851" s="99">
        <v>44408</v>
      </c>
      <c r="C2851" s="23">
        <v>448</v>
      </c>
      <c r="D2851" s="23">
        <v>5</v>
      </c>
      <c r="E2851" s="98" t="s">
        <v>49</v>
      </c>
      <c r="F2851" s="98" t="s">
        <v>164</v>
      </c>
      <c r="G2851" s="98" t="s">
        <v>4120</v>
      </c>
      <c r="H2851" s="98" t="s">
        <v>1366</v>
      </c>
      <c r="I2851" s="98" t="s">
        <v>10621</v>
      </c>
      <c r="J2851" s="99">
        <v>45144</v>
      </c>
      <c r="K2851" s="107">
        <v>6500000</v>
      </c>
      <c r="L2851" s="98" t="s">
        <v>1774</v>
      </c>
      <c r="M2851" s="23">
        <v>1800</v>
      </c>
      <c r="N2851" s="23">
        <v>1</v>
      </c>
      <c r="O2851" s="107">
        <v>6500000</v>
      </c>
      <c r="P2851" s="23">
        <v>180</v>
      </c>
      <c r="Q2851" s="23">
        <v>2</v>
      </c>
      <c r="R2851" s="23">
        <v>2</v>
      </c>
      <c r="S2851" s="23">
        <v>0</v>
      </c>
      <c r="T2851" s="47">
        <v>3.25</v>
      </c>
      <c r="U2851" s="98" t="s">
        <v>111</v>
      </c>
      <c r="V2851" s="98" t="s">
        <v>3139</v>
      </c>
      <c r="W2851" s="69">
        <f t="shared" si="88"/>
        <v>7.4504881692946763E-3</v>
      </c>
    </row>
    <row r="2852" spans="1:23">
      <c r="A2852">
        <f t="shared" si="89"/>
        <v>190</v>
      </c>
      <c r="B2852" s="99">
        <v>44408</v>
      </c>
      <c r="C2852" s="23">
        <v>449</v>
      </c>
      <c r="D2852" s="23">
        <v>5</v>
      </c>
      <c r="E2852" s="98" t="s">
        <v>49</v>
      </c>
      <c r="F2852" s="98" t="s">
        <v>164</v>
      </c>
      <c r="G2852" s="98" t="s">
        <v>4120</v>
      </c>
      <c r="H2852" s="98" t="s">
        <v>1366</v>
      </c>
      <c r="I2852" s="98" t="s">
        <v>10621</v>
      </c>
      <c r="J2852" s="99">
        <v>44598</v>
      </c>
      <c r="K2852" s="107">
        <v>21969848</v>
      </c>
      <c r="L2852" s="98" t="s">
        <v>1775</v>
      </c>
      <c r="M2852" s="23">
        <v>1260</v>
      </c>
      <c r="N2852" s="23">
        <v>1</v>
      </c>
      <c r="O2852" s="107">
        <v>21969848</v>
      </c>
      <c r="P2852" s="23">
        <v>180</v>
      </c>
      <c r="Q2852" s="23">
        <v>2</v>
      </c>
      <c r="R2852" s="23">
        <v>2</v>
      </c>
      <c r="S2852" s="23">
        <v>0</v>
      </c>
      <c r="T2852" s="47">
        <v>6.2771030000000003</v>
      </c>
      <c r="U2852" s="98" t="s">
        <v>111</v>
      </c>
      <c r="V2852" s="98" t="s">
        <v>3139</v>
      </c>
      <c r="W2852" s="69">
        <f t="shared" si="88"/>
        <v>3.7148083241636217E-3</v>
      </c>
    </row>
    <row r="2853" spans="1:23">
      <c r="A2853">
        <f t="shared" si="89"/>
        <v>738</v>
      </c>
      <c r="B2853" s="99">
        <v>44408</v>
      </c>
      <c r="C2853" s="23">
        <v>450</v>
      </c>
      <c r="D2853" s="23">
        <v>5</v>
      </c>
      <c r="E2853" s="98" t="s">
        <v>49</v>
      </c>
      <c r="F2853" s="98" t="s">
        <v>164</v>
      </c>
      <c r="G2853" s="98" t="s">
        <v>4120</v>
      </c>
      <c r="H2853" s="98" t="s">
        <v>1366</v>
      </c>
      <c r="I2853" s="98" t="s">
        <v>10622</v>
      </c>
      <c r="J2853" s="99">
        <v>45146</v>
      </c>
      <c r="K2853" s="107">
        <v>10000000</v>
      </c>
      <c r="L2853" s="98" t="s">
        <v>1776</v>
      </c>
      <c r="M2853" s="23">
        <v>1800</v>
      </c>
      <c r="N2853" s="23">
        <v>1</v>
      </c>
      <c r="O2853" s="107">
        <v>10000000</v>
      </c>
      <c r="P2853" s="23">
        <v>180</v>
      </c>
      <c r="Q2853" s="23">
        <v>2</v>
      </c>
      <c r="R2853" s="23">
        <v>2</v>
      </c>
      <c r="S2853" s="23">
        <v>0</v>
      </c>
      <c r="T2853" s="47">
        <v>5</v>
      </c>
      <c r="U2853" s="98" t="s">
        <v>111</v>
      </c>
      <c r="V2853" s="98" t="s">
        <v>3139</v>
      </c>
      <c r="W2853" s="69">
        <f t="shared" si="88"/>
        <v>1.1493437017013946E-2</v>
      </c>
    </row>
    <row r="2854" spans="1:23">
      <c r="A2854">
        <f t="shared" si="89"/>
        <v>9</v>
      </c>
      <c r="B2854" s="99">
        <v>44408</v>
      </c>
      <c r="C2854" s="23">
        <v>451</v>
      </c>
      <c r="D2854" s="23">
        <v>5</v>
      </c>
      <c r="E2854" s="98" t="s">
        <v>49</v>
      </c>
      <c r="F2854" s="98" t="s">
        <v>164</v>
      </c>
      <c r="G2854" s="98" t="s">
        <v>4120</v>
      </c>
      <c r="H2854" s="98" t="s">
        <v>1366</v>
      </c>
      <c r="I2854" s="98" t="s">
        <v>6784</v>
      </c>
      <c r="J2854" s="99">
        <v>44417</v>
      </c>
      <c r="K2854" s="107">
        <v>8000000</v>
      </c>
      <c r="L2854" s="98" t="s">
        <v>1777</v>
      </c>
      <c r="M2854" s="23">
        <v>1080</v>
      </c>
      <c r="N2854" s="23">
        <v>1</v>
      </c>
      <c r="O2854" s="107">
        <v>8000000</v>
      </c>
      <c r="P2854" s="23">
        <v>180</v>
      </c>
      <c r="Q2854" s="23">
        <v>2</v>
      </c>
      <c r="R2854" s="23">
        <v>2</v>
      </c>
      <c r="S2854" s="23">
        <v>0</v>
      </c>
      <c r="T2854" s="47">
        <v>1.3333349999999999</v>
      </c>
      <c r="U2854" s="98" t="s">
        <v>111</v>
      </c>
      <c r="V2854" s="98" t="s">
        <v>3139</v>
      </c>
      <c r="W2854" s="69">
        <f t="shared" si="88"/>
        <v>3.7377077670927529E-5</v>
      </c>
    </row>
    <row r="2855" spans="1:23">
      <c r="A2855">
        <f t="shared" si="89"/>
        <v>743</v>
      </c>
      <c r="B2855" s="99">
        <v>44408</v>
      </c>
      <c r="C2855" s="23">
        <v>452</v>
      </c>
      <c r="D2855" s="23">
        <v>5</v>
      </c>
      <c r="E2855" s="98" t="s">
        <v>49</v>
      </c>
      <c r="F2855" s="98" t="s">
        <v>164</v>
      </c>
      <c r="G2855" s="98" t="s">
        <v>4120</v>
      </c>
      <c r="H2855" s="98" t="s">
        <v>1366</v>
      </c>
      <c r="I2855" s="98" t="s">
        <v>10330</v>
      </c>
      <c r="J2855" s="99">
        <v>45151</v>
      </c>
      <c r="K2855" s="107">
        <v>17000000</v>
      </c>
      <c r="L2855" s="98" t="s">
        <v>1778</v>
      </c>
      <c r="M2855" s="23">
        <v>1800</v>
      </c>
      <c r="N2855" s="23">
        <v>1</v>
      </c>
      <c r="O2855" s="107">
        <v>17000000</v>
      </c>
      <c r="P2855" s="23">
        <v>360</v>
      </c>
      <c r="Q2855" s="23">
        <v>2</v>
      </c>
      <c r="R2855" s="23">
        <v>2</v>
      </c>
      <c r="S2855" s="23">
        <v>0.5</v>
      </c>
      <c r="T2855" s="47">
        <v>10.249568</v>
      </c>
      <c r="U2855" s="98" t="s">
        <v>111</v>
      </c>
      <c r="V2855" s="98" t="s">
        <v>3139</v>
      </c>
      <c r="W2855" s="69">
        <f t="shared" si="88"/>
        <v>2.3720177193735495E-2</v>
      </c>
    </row>
    <row r="2856" spans="1:23">
      <c r="A2856">
        <f t="shared" si="89"/>
        <v>743</v>
      </c>
      <c r="B2856" s="99">
        <v>44408</v>
      </c>
      <c r="C2856" s="23">
        <v>453</v>
      </c>
      <c r="D2856" s="23">
        <v>5</v>
      </c>
      <c r="E2856" s="98" t="s">
        <v>49</v>
      </c>
      <c r="F2856" s="98" t="s">
        <v>164</v>
      </c>
      <c r="G2856" s="98" t="s">
        <v>4120</v>
      </c>
      <c r="H2856" s="98" t="s">
        <v>1366</v>
      </c>
      <c r="I2856" s="98" t="s">
        <v>10330</v>
      </c>
      <c r="J2856" s="99">
        <v>45151</v>
      </c>
      <c r="K2856" s="107">
        <v>15000000</v>
      </c>
      <c r="L2856" s="98" t="s">
        <v>1779</v>
      </c>
      <c r="M2856" s="23">
        <v>1800</v>
      </c>
      <c r="N2856" s="23">
        <v>1</v>
      </c>
      <c r="O2856" s="107">
        <v>15000000</v>
      </c>
      <c r="P2856" s="23">
        <v>180</v>
      </c>
      <c r="Q2856" s="23">
        <v>2</v>
      </c>
      <c r="R2856" s="23">
        <v>2</v>
      </c>
      <c r="S2856" s="23">
        <v>0</v>
      </c>
      <c r="T2856" s="47">
        <v>7.5</v>
      </c>
      <c r="U2856" s="98" t="s">
        <v>111</v>
      </c>
      <c r="V2856" s="98" t="s">
        <v>3139</v>
      </c>
      <c r="W2856" s="69">
        <f t="shared" si="88"/>
        <v>1.7356958747238541E-2</v>
      </c>
    </row>
    <row r="2857" spans="1:23">
      <c r="A2857">
        <f t="shared" si="89"/>
        <v>401</v>
      </c>
      <c r="B2857" s="99">
        <v>44408</v>
      </c>
      <c r="C2857" s="23">
        <v>454</v>
      </c>
      <c r="D2857" s="23">
        <v>5</v>
      </c>
      <c r="E2857" s="98" t="s">
        <v>49</v>
      </c>
      <c r="F2857" s="98" t="s">
        <v>164</v>
      </c>
      <c r="G2857" s="98" t="s">
        <v>4120</v>
      </c>
      <c r="H2857" s="98" t="s">
        <v>1366</v>
      </c>
      <c r="I2857" s="98" t="s">
        <v>10623</v>
      </c>
      <c r="J2857" s="99">
        <v>44809</v>
      </c>
      <c r="K2857" s="107">
        <v>8759019</v>
      </c>
      <c r="L2857" s="98" t="s">
        <v>1780</v>
      </c>
      <c r="M2857" s="23">
        <v>1440</v>
      </c>
      <c r="N2857" s="23">
        <v>1</v>
      </c>
      <c r="O2857" s="107">
        <v>8759019</v>
      </c>
      <c r="P2857" s="23">
        <v>30</v>
      </c>
      <c r="Q2857" s="23">
        <v>2</v>
      </c>
      <c r="R2857" s="23">
        <v>2</v>
      </c>
      <c r="S2857" s="23">
        <v>2.91</v>
      </c>
      <c r="T2857" s="47">
        <v>2.5901740000000002</v>
      </c>
      <c r="U2857" s="98" t="s">
        <v>111</v>
      </c>
      <c r="V2857" s="98" t="s">
        <v>3139</v>
      </c>
      <c r="W2857" s="69">
        <f t="shared" si="88"/>
        <v>3.2351682099119078E-3</v>
      </c>
    </row>
    <row r="2858" spans="1:23">
      <c r="A2858">
        <f t="shared" si="89"/>
        <v>15</v>
      </c>
      <c r="B2858" s="99">
        <v>44408</v>
      </c>
      <c r="C2858" s="23">
        <v>455</v>
      </c>
      <c r="D2858" s="23">
        <v>5</v>
      </c>
      <c r="E2858" s="98" t="s">
        <v>49</v>
      </c>
      <c r="F2858" s="98" t="s">
        <v>164</v>
      </c>
      <c r="G2858" s="98" t="s">
        <v>4120</v>
      </c>
      <c r="H2858" s="98" t="s">
        <v>1366</v>
      </c>
      <c r="I2858" s="98" t="s">
        <v>6146</v>
      </c>
      <c r="J2858" s="99">
        <v>44423</v>
      </c>
      <c r="K2858" s="107">
        <v>6500000</v>
      </c>
      <c r="L2858" s="98" t="s">
        <v>1781</v>
      </c>
      <c r="M2858" s="23">
        <v>1080</v>
      </c>
      <c r="N2858" s="23">
        <v>1</v>
      </c>
      <c r="O2858" s="107">
        <v>6500000</v>
      </c>
      <c r="P2858" s="23">
        <v>180</v>
      </c>
      <c r="Q2858" s="23">
        <v>2</v>
      </c>
      <c r="R2858" s="23">
        <v>2</v>
      </c>
      <c r="S2858" s="23">
        <v>0</v>
      </c>
      <c r="T2858" s="47">
        <v>1.0833349999999999</v>
      </c>
      <c r="U2858" s="98" t="s">
        <v>111</v>
      </c>
      <c r="V2858" s="98" t="s">
        <v>3139</v>
      </c>
      <c r="W2858" s="69">
        <f t="shared" si="88"/>
        <v>5.0614807279783745E-5</v>
      </c>
    </row>
    <row r="2859" spans="1:23">
      <c r="A2859">
        <f t="shared" si="89"/>
        <v>747</v>
      </c>
      <c r="B2859" s="99">
        <v>44408</v>
      </c>
      <c r="C2859" s="23">
        <v>456</v>
      </c>
      <c r="D2859" s="23">
        <v>5</v>
      </c>
      <c r="E2859" s="98" t="s">
        <v>49</v>
      </c>
      <c r="F2859" s="98" t="s">
        <v>164</v>
      </c>
      <c r="G2859" s="98" t="s">
        <v>4120</v>
      </c>
      <c r="H2859" s="98" t="s">
        <v>1366</v>
      </c>
      <c r="I2859" s="98" t="s">
        <v>10624</v>
      </c>
      <c r="J2859" s="99">
        <v>45155</v>
      </c>
      <c r="K2859" s="107">
        <v>26000000</v>
      </c>
      <c r="L2859" s="98" t="s">
        <v>1782</v>
      </c>
      <c r="M2859" s="23">
        <v>900</v>
      </c>
      <c r="N2859" s="23">
        <v>1</v>
      </c>
      <c r="O2859" s="107">
        <v>26000000</v>
      </c>
      <c r="P2859" s="23">
        <v>180</v>
      </c>
      <c r="Q2859" s="23">
        <v>2</v>
      </c>
      <c r="R2859" s="23">
        <v>2</v>
      </c>
      <c r="S2859" s="23">
        <v>0</v>
      </c>
      <c r="T2859" s="47">
        <v>5.7000000000000003E-5</v>
      </c>
      <c r="U2859" s="98" t="s">
        <v>111</v>
      </c>
      <c r="V2859" s="98" t="s">
        <v>3139</v>
      </c>
      <c r="W2859" s="69">
        <f t="shared" si="88"/>
        <v>1.3262305006705606E-7</v>
      </c>
    </row>
    <row r="2860" spans="1:23">
      <c r="A2860">
        <f t="shared" si="89"/>
        <v>751</v>
      </c>
      <c r="B2860" s="99">
        <v>44408</v>
      </c>
      <c r="C2860" s="23">
        <v>457</v>
      </c>
      <c r="D2860" s="23">
        <v>5</v>
      </c>
      <c r="E2860" s="98" t="s">
        <v>49</v>
      </c>
      <c r="F2860" s="98" t="s">
        <v>164</v>
      </c>
      <c r="G2860" s="98" t="s">
        <v>4120</v>
      </c>
      <c r="H2860" s="98" t="s">
        <v>1366</v>
      </c>
      <c r="I2860" s="98" t="s">
        <v>10625</v>
      </c>
      <c r="J2860" s="99">
        <v>45159</v>
      </c>
      <c r="K2860" s="107">
        <v>18000000</v>
      </c>
      <c r="L2860" s="98" t="s">
        <v>1783</v>
      </c>
      <c r="M2860" s="23">
        <v>1800</v>
      </c>
      <c r="N2860" s="23">
        <v>1</v>
      </c>
      <c r="O2860" s="107">
        <v>18000000</v>
      </c>
      <c r="P2860" s="23">
        <v>360</v>
      </c>
      <c r="Q2860" s="23">
        <v>2</v>
      </c>
      <c r="R2860" s="23">
        <v>2</v>
      </c>
      <c r="S2860" s="23">
        <v>0.43</v>
      </c>
      <c r="T2860" s="47">
        <v>13.556476999999999</v>
      </c>
      <c r="U2860" s="98" t="s">
        <v>111</v>
      </c>
      <c r="V2860" s="98" t="s">
        <v>3139</v>
      </c>
      <c r="W2860" s="69">
        <f t="shared" si="88"/>
        <v>3.1711028846516449E-2</v>
      </c>
    </row>
    <row r="2861" spans="1:23">
      <c r="A2861">
        <f t="shared" si="89"/>
        <v>753</v>
      </c>
      <c r="B2861" s="99">
        <v>44408</v>
      </c>
      <c r="C2861" s="23">
        <v>458</v>
      </c>
      <c r="D2861" s="23">
        <v>5</v>
      </c>
      <c r="E2861" s="98" t="s">
        <v>49</v>
      </c>
      <c r="F2861" s="98" t="s">
        <v>164</v>
      </c>
      <c r="G2861" s="98" t="s">
        <v>4120</v>
      </c>
      <c r="H2861" s="98" t="s">
        <v>1366</v>
      </c>
      <c r="I2861" s="98" t="s">
        <v>9788</v>
      </c>
      <c r="J2861" s="99">
        <v>45161</v>
      </c>
      <c r="K2861" s="107">
        <v>20000000</v>
      </c>
      <c r="L2861" s="98" t="s">
        <v>1784</v>
      </c>
      <c r="M2861" s="23">
        <v>1800</v>
      </c>
      <c r="N2861" s="23">
        <v>1</v>
      </c>
      <c r="O2861" s="107">
        <v>20000000</v>
      </c>
      <c r="P2861" s="23">
        <v>180</v>
      </c>
      <c r="Q2861" s="23">
        <v>2</v>
      </c>
      <c r="R2861" s="23">
        <v>2</v>
      </c>
      <c r="S2861" s="23">
        <v>0</v>
      </c>
      <c r="T2861" s="47">
        <v>10</v>
      </c>
      <c r="U2861" s="98" t="s">
        <v>111</v>
      </c>
      <c r="V2861" s="98" t="s">
        <v>3139</v>
      </c>
      <c r="W2861" s="69">
        <f t="shared" si="88"/>
        <v>2.3454086920898377E-2</v>
      </c>
    </row>
    <row r="2862" spans="1:23">
      <c r="A2862">
        <f t="shared" si="89"/>
        <v>754</v>
      </c>
      <c r="B2862" s="99">
        <v>44408</v>
      </c>
      <c r="C2862" s="23">
        <v>459</v>
      </c>
      <c r="D2862" s="23">
        <v>5</v>
      </c>
      <c r="E2862" s="98" t="s">
        <v>49</v>
      </c>
      <c r="F2862" s="98" t="s">
        <v>164</v>
      </c>
      <c r="G2862" s="98" t="s">
        <v>4120</v>
      </c>
      <c r="H2862" s="98" t="s">
        <v>1366</v>
      </c>
      <c r="I2862" s="98" t="s">
        <v>10626</v>
      </c>
      <c r="J2862" s="99">
        <v>45162</v>
      </c>
      <c r="K2862" s="107">
        <v>7000000</v>
      </c>
      <c r="L2862" s="98" t="s">
        <v>1785</v>
      </c>
      <c r="M2862" s="23">
        <v>1800</v>
      </c>
      <c r="N2862" s="23">
        <v>1</v>
      </c>
      <c r="O2862" s="107">
        <v>7000000</v>
      </c>
      <c r="P2862" s="23">
        <v>180</v>
      </c>
      <c r="Q2862" s="23">
        <v>2</v>
      </c>
      <c r="R2862" s="23">
        <v>2</v>
      </c>
      <c r="S2862" s="23">
        <v>0</v>
      </c>
      <c r="T2862" s="47">
        <v>3.5</v>
      </c>
      <c r="U2862" s="98" t="s">
        <v>111</v>
      </c>
      <c r="V2862" s="98" t="s">
        <v>3139</v>
      </c>
      <c r="W2862" s="69">
        <f t="shared" si="88"/>
        <v>8.2198320563414088E-3</v>
      </c>
    </row>
    <row r="2863" spans="1:23">
      <c r="A2863">
        <f t="shared" si="89"/>
        <v>754</v>
      </c>
      <c r="B2863" s="99">
        <v>44408</v>
      </c>
      <c r="C2863" s="23">
        <v>460</v>
      </c>
      <c r="D2863" s="23">
        <v>5</v>
      </c>
      <c r="E2863" s="98" t="s">
        <v>49</v>
      </c>
      <c r="F2863" s="98" t="s">
        <v>164</v>
      </c>
      <c r="G2863" s="98" t="s">
        <v>4120</v>
      </c>
      <c r="H2863" s="98" t="s">
        <v>1366</v>
      </c>
      <c r="I2863" s="98" t="s">
        <v>10626</v>
      </c>
      <c r="J2863" s="99">
        <v>45162</v>
      </c>
      <c r="K2863" s="107">
        <v>14000000</v>
      </c>
      <c r="L2863" s="98" t="s">
        <v>1786</v>
      </c>
      <c r="M2863" s="23">
        <v>1800</v>
      </c>
      <c r="N2863" s="23">
        <v>1</v>
      </c>
      <c r="O2863" s="107">
        <v>14000000</v>
      </c>
      <c r="P2863" s="23">
        <v>180</v>
      </c>
      <c r="Q2863" s="23">
        <v>2</v>
      </c>
      <c r="R2863" s="23">
        <v>2</v>
      </c>
      <c r="S2863" s="23">
        <v>1.81</v>
      </c>
      <c r="T2863" s="47">
        <v>7.2939819999999997</v>
      </c>
      <c r="U2863" s="98" t="s">
        <v>111</v>
      </c>
      <c r="V2863" s="98" t="s">
        <v>3139</v>
      </c>
      <c r="W2863" s="69">
        <f t="shared" si="88"/>
        <v>1.7130087731993492E-2</v>
      </c>
    </row>
    <row r="2864" spans="1:23">
      <c r="A2864">
        <f t="shared" si="89"/>
        <v>757</v>
      </c>
      <c r="B2864" s="99">
        <v>44408</v>
      </c>
      <c r="C2864" s="23">
        <v>461</v>
      </c>
      <c r="D2864" s="23">
        <v>5</v>
      </c>
      <c r="E2864" s="98" t="s">
        <v>49</v>
      </c>
      <c r="F2864" s="98" t="s">
        <v>164</v>
      </c>
      <c r="G2864" s="98" t="s">
        <v>4120</v>
      </c>
      <c r="H2864" s="98" t="s">
        <v>1366</v>
      </c>
      <c r="I2864" s="98" t="s">
        <v>10627</v>
      </c>
      <c r="J2864" s="99">
        <v>45165</v>
      </c>
      <c r="K2864" s="107">
        <v>15000000</v>
      </c>
      <c r="L2864" s="98" t="s">
        <v>1787</v>
      </c>
      <c r="M2864" s="23">
        <v>1800</v>
      </c>
      <c r="N2864" s="23">
        <v>1</v>
      </c>
      <c r="O2864" s="107">
        <v>15000000</v>
      </c>
      <c r="P2864" s="23">
        <v>180</v>
      </c>
      <c r="Q2864" s="23">
        <v>2</v>
      </c>
      <c r="R2864" s="23">
        <v>2</v>
      </c>
      <c r="S2864" s="23">
        <v>0</v>
      </c>
      <c r="T2864" s="47">
        <v>7.5</v>
      </c>
      <c r="U2864" s="98" t="s">
        <v>111</v>
      </c>
      <c r="V2864" s="98" t="s">
        <v>3139</v>
      </c>
      <c r="W2864" s="69">
        <f t="shared" si="88"/>
        <v>1.768400776804788E-2</v>
      </c>
    </row>
    <row r="2865" spans="1:23">
      <c r="A2865">
        <f t="shared" si="89"/>
        <v>757</v>
      </c>
      <c r="B2865" s="99">
        <v>44408</v>
      </c>
      <c r="C2865" s="23">
        <v>462</v>
      </c>
      <c r="D2865" s="23">
        <v>5</v>
      </c>
      <c r="E2865" s="98" t="s">
        <v>49</v>
      </c>
      <c r="F2865" s="98" t="s">
        <v>164</v>
      </c>
      <c r="G2865" s="98" t="s">
        <v>4120</v>
      </c>
      <c r="H2865" s="98" t="s">
        <v>1366</v>
      </c>
      <c r="I2865" s="98" t="s">
        <v>10627</v>
      </c>
      <c r="J2865" s="99">
        <v>45165</v>
      </c>
      <c r="K2865" s="107">
        <v>13000000</v>
      </c>
      <c r="L2865" s="98" t="s">
        <v>1788</v>
      </c>
      <c r="M2865" s="23">
        <v>1800</v>
      </c>
      <c r="N2865" s="23">
        <v>1</v>
      </c>
      <c r="O2865" s="107">
        <v>13000000</v>
      </c>
      <c r="P2865" s="23">
        <v>180</v>
      </c>
      <c r="Q2865" s="23">
        <v>2</v>
      </c>
      <c r="R2865" s="23">
        <v>2</v>
      </c>
      <c r="S2865" s="23">
        <v>0</v>
      </c>
      <c r="T2865" s="47">
        <v>6.5</v>
      </c>
      <c r="U2865" s="98" t="s">
        <v>111</v>
      </c>
      <c r="V2865" s="98" t="s">
        <v>3139</v>
      </c>
      <c r="W2865" s="69">
        <f t="shared" si="88"/>
        <v>1.5326140065641494E-2</v>
      </c>
    </row>
    <row r="2866" spans="1:23">
      <c r="A2866">
        <f t="shared" si="89"/>
        <v>758</v>
      </c>
      <c r="B2866" s="99">
        <v>44408</v>
      </c>
      <c r="C2866" s="23">
        <v>463</v>
      </c>
      <c r="D2866" s="23">
        <v>5</v>
      </c>
      <c r="E2866" s="98" t="s">
        <v>49</v>
      </c>
      <c r="F2866" s="98" t="s">
        <v>164</v>
      </c>
      <c r="G2866" s="98" t="s">
        <v>4120</v>
      </c>
      <c r="H2866" s="98" t="s">
        <v>1366</v>
      </c>
      <c r="I2866" s="98" t="s">
        <v>6724</v>
      </c>
      <c r="J2866" s="99">
        <v>45166</v>
      </c>
      <c r="K2866" s="107">
        <v>10000000</v>
      </c>
      <c r="L2866" s="98" t="s">
        <v>1789</v>
      </c>
      <c r="M2866" s="23">
        <v>1800</v>
      </c>
      <c r="N2866" s="23">
        <v>1</v>
      </c>
      <c r="O2866" s="107">
        <v>10000000</v>
      </c>
      <c r="P2866" s="23">
        <v>180</v>
      </c>
      <c r="Q2866" s="23">
        <v>2</v>
      </c>
      <c r="R2866" s="23">
        <v>2</v>
      </c>
      <c r="S2866" s="23">
        <v>0</v>
      </c>
      <c r="T2866" s="47">
        <v>5</v>
      </c>
      <c r="U2866" s="98" t="s">
        <v>111</v>
      </c>
      <c r="V2866" s="98" t="s">
        <v>3139</v>
      </c>
      <c r="W2866" s="69">
        <f t="shared" si="88"/>
        <v>1.1804912274927602E-2</v>
      </c>
    </row>
    <row r="2867" spans="1:23">
      <c r="A2867">
        <f t="shared" si="89"/>
        <v>762</v>
      </c>
      <c r="B2867" s="99">
        <v>44408</v>
      </c>
      <c r="C2867" s="23">
        <v>464</v>
      </c>
      <c r="D2867" s="23">
        <v>5</v>
      </c>
      <c r="E2867" s="98" t="s">
        <v>49</v>
      </c>
      <c r="F2867" s="98" t="s">
        <v>164</v>
      </c>
      <c r="G2867" s="98" t="s">
        <v>4120</v>
      </c>
      <c r="H2867" s="98" t="s">
        <v>1366</v>
      </c>
      <c r="I2867" s="98" t="s">
        <v>6724</v>
      </c>
      <c r="J2867" s="99">
        <v>45170</v>
      </c>
      <c r="K2867" s="107">
        <v>6500000</v>
      </c>
      <c r="L2867" s="98" t="s">
        <v>1790</v>
      </c>
      <c r="M2867" s="23">
        <v>1800</v>
      </c>
      <c r="N2867" s="23">
        <v>1</v>
      </c>
      <c r="O2867" s="107">
        <v>6500000</v>
      </c>
      <c r="P2867" s="23">
        <v>180</v>
      </c>
      <c r="Q2867" s="23">
        <v>2</v>
      </c>
      <c r="R2867" s="23">
        <v>2</v>
      </c>
      <c r="S2867" s="23">
        <v>0</v>
      </c>
      <c r="T2867" s="47">
        <v>3.25</v>
      </c>
      <c r="U2867" s="98" t="s">
        <v>111</v>
      </c>
      <c r="V2867" s="98" t="s">
        <v>3139</v>
      </c>
      <c r="W2867" s="69">
        <f t="shared" si="88"/>
        <v>7.7136847622317163E-3</v>
      </c>
    </row>
    <row r="2868" spans="1:23">
      <c r="A2868">
        <f t="shared" si="89"/>
        <v>759</v>
      </c>
      <c r="B2868" s="99">
        <v>44408</v>
      </c>
      <c r="C2868" s="23">
        <v>465</v>
      </c>
      <c r="D2868" s="23">
        <v>5</v>
      </c>
      <c r="E2868" s="98" t="s">
        <v>49</v>
      </c>
      <c r="F2868" s="98" t="s">
        <v>164</v>
      </c>
      <c r="G2868" s="98" t="s">
        <v>4120</v>
      </c>
      <c r="H2868" s="98" t="s">
        <v>1366</v>
      </c>
      <c r="I2868" s="98" t="s">
        <v>10628</v>
      </c>
      <c r="J2868" s="99">
        <v>45167</v>
      </c>
      <c r="K2868" s="107">
        <v>14000000</v>
      </c>
      <c r="L2868" s="98" t="s">
        <v>1791</v>
      </c>
      <c r="M2868" s="23">
        <v>1800</v>
      </c>
      <c r="N2868" s="23">
        <v>1</v>
      </c>
      <c r="O2868" s="107">
        <v>14000000</v>
      </c>
      <c r="P2868" s="23">
        <v>360</v>
      </c>
      <c r="Q2868" s="23">
        <v>2</v>
      </c>
      <c r="R2868" s="23">
        <v>2</v>
      </c>
      <c r="S2868" s="23">
        <v>0.14000000000000001</v>
      </c>
      <c r="T2868" s="47">
        <v>8.4167349999999992</v>
      </c>
      <c r="U2868" s="98" t="s">
        <v>111</v>
      </c>
      <c r="V2868" s="98" t="s">
        <v>3139</v>
      </c>
      <c r="W2868" s="69">
        <f t="shared" si="88"/>
        <v>1.9897979710311712E-2</v>
      </c>
    </row>
    <row r="2869" spans="1:23">
      <c r="A2869">
        <f t="shared" si="89"/>
        <v>854</v>
      </c>
      <c r="B2869" s="99">
        <v>44408</v>
      </c>
      <c r="C2869" s="23">
        <v>466</v>
      </c>
      <c r="D2869" s="23">
        <v>5</v>
      </c>
      <c r="E2869" s="98" t="s">
        <v>49</v>
      </c>
      <c r="F2869" s="98" t="s">
        <v>164</v>
      </c>
      <c r="G2869" s="98" t="s">
        <v>4120</v>
      </c>
      <c r="H2869" s="98" t="s">
        <v>1366</v>
      </c>
      <c r="I2869" s="98" t="s">
        <v>10386</v>
      </c>
      <c r="J2869" s="99">
        <v>45262</v>
      </c>
      <c r="K2869" s="107">
        <v>10000000</v>
      </c>
      <c r="L2869" s="98" t="s">
        <v>1792</v>
      </c>
      <c r="M2869" s="23">
        <v>1800</v>
      </c>
      <c r="N2869" s="23">
        <v>1</v>
      </c>
      <c r="O2869" s="107">
        <v>10000000</v>
      </c>
      <c r="P2869" s="23">
        <v>360</v>
      </c>
      <c r="Q2869" s="23">
        <v>2</v>
      </c>
      <c r="R2869" s="23">
        <v>2</v>
      </c>
      <c r="S2869" s="23">
        <v>0</v>
      </c>
      <c r="T2869" s="47">
        <v>6</v>
      </c>
      <c r="U2869" s="98" t="s">
        <v>111</v>
      </c>
      <c r="V2869" s="98" t="s">
        <v>3139</v>
      </c>
      <c r="W2869" s="69">
        <f t="shared" si="88"/>
        <v>1.5959992215495787E-2</v>
      </c>
    </row>
    <row r="2870" spans="1:23">
      <c r="A2870">
        <f t="shared" si="89"/>
        <v>762</v>
      </c>
      <c r="B2870" s="99">
        <v>44408</v>
      </c>
      <c r="C2870" s="23">
        <v>467</v>
      </c>
      <c r="D2870" s="23">
        <v>5</v>
      </c>
      <c r="E2870" s="98" t="s">
        <v>49</v>
      </c>
      <c r="F2870" s="98" t="s">
        <v>164</v>
      </c>
      <c r="G2870" s="98" t="s">
        <v>4120</v>
      </c>
      <c r="H2870" s="98" t="s">
        <v>1366</v>
      </c>
      <c r="I2870" s="98" t="s">
        <v>6221</v>
      </c>
      <c r="J2870" s="99">
        <v>45170</v>
      </c>
      <c r="K2870" s="107">
        <v>15000000</v>
      </c>
      <c r="L2870" s="98" t="s">
        <v>1793</v>
      </c>
      <c r="M2870" s="23">
        <v>1800</v>
      </c>
      <c r="N2870" s="23">
        <v>1</v>
      </c>
      <c r="O2870" s="107">
        <v>15000000</v>
      </c>
      <c r="P2870" s="23">
        <v>180</v>
      </c>
      <c r="Q2870" s="23">
        <v>2</v>
      </c>
      <c r="R2870" s="23">
        <v>2</v>
      </c>
      <c r="S2870" s="23">
        <v>0</v>
      </c>
      <c r="T2870" s="47">
        <v>7.5</v>
      </c>
      <c r="U2870" s="98" t="s">
        <v>111</v>
      </c>
      <c r="V2870" s="98" t="s">
        <v>3139</v>
      </c>
      <c r="W2870" s="69">
        <f t="shared" si="88"/>
        <v>1.7800810989765502E-2</v>
      </c>
    </row>
    <row r="2871" spans="1:23">
      <c r="A2871">
        <f t="shared" si="89"/>
        <v>762</v>
      </c>
      <c r="B2871" s="99">
        <v>44408</v>
      </c>
      <c r="C2871" s="23">
        <v>468</v>
      </c>
      <c r="D2871" s="23">
        <v>5</v>
      </c>
      <c r="E2871" s="98" t="s">
        <v>49</v>
      </c>
      <c r="F2871" s="98" t="s">
        <v>164</v>
      </c>
      <c r="G2871" s="98" t="s">
        <v>4120</v>
      </c>
      <c r="H2871" s="98" t="s">
        <v>1366</v>
      </c>
      <c r="I2871" s="98" t="s">
        <v>6221</v>
      </c>
      <c r="J2871" s="99">
        <v>45170</v>
      </c>
      <c r="K2871" s="107">
        <v>15000000</v>
      </c>
      <c r="L2871" s="98" t="s">
        <v>1794</v>
      </c>
      <c r="M2871" s="23">
        <v>1800</v>
      </c>
      <c r="N2871" s="23">
        <v>1</v>
      </c>
      <c r="O2871" s="107">
        <v>15000000</v>
      </c>
      <c r="P2871" s="23">
        <v>30</v>
      </c>
      <c r="Q2871" s="23">
        <v>2</v>
      </c>
      <c r="R2871" s="23">
        <v>2</v>
      </c>
      <c r="S2871" s="23">
        <v>0</v>
      </c>
      <c r="T2871" s="47">
        <v>6.5</v>
      </c>
      <c r="U2871" s="98" t="s">
        <v>111</v>
      </c>
      <c r="V2871" s="98" t="s">
        <v>3139</v>
      </c>
      <c r="W2871" s="69">
        <f t="shared" si="88"/>
        <v>1.5427369524463433E-2</v>
      </c>
    </row>
    <row r="2872" spans="1:23">
      <c r="A2872">
        <f t="shared" si="89"/>
        <v>762</v>
      </c>
      <c r="B2872" s="99">
        <v>44408</v>
      </c>
      <c r="C2872" s="23">
        <v>469</v>
      </c>
      <c r="D2872" s="23">
        <v>5</v>
      </c>
      <c r="E2872" s="98" t="s">
        <v>49</v>
      </c>
      <c r="F2872" s="98" t="s">
        <v>164</v>
      </c>
      <c r="G2872" s="98" t="s">
        <v>4120</v>
      </c>
      <c r="H2872" s="98" t="s">
        <v>1366</v>
      </c>
      <c r="I2872" s="98" t="s">
        <v>6221</v>
      </c>
      <c r="J2872" s="99">
        <v>45170</v>
      </c>
      <c r="K2872" s="107">
        <v>13000000</v>
      </c>
      <c r="L2872" s="98" t="s">
        <v>1795</v>
      </c>
      <c r="M2872" s="23">
        <v>1800</v>
      </c>
      <c r="N2872" s="23">
        <v>1</v>
      </c>
      <c r="O2872" s="107">
        <v>13000000</v>
      </c>
      <c r="P2872" s="23">
        <v>180</v>
      </c>
      <c r="Q2872" s="23">
        <v>2</v>
      </c>
      <c r="R2872" s="23">
        <v>2</v>
      </c>
      <c r="S2872" s="23">
        <v>0</v>
      </c>
      <c r="T2872" s="47">
        <v>6.5</v>
      </c>
      <c r="U2872" s="98" t="s">
        <v>111</v>
      </c>
      <c r="V2872" s="98" t="s">
        <v>3139</v>
      </c>
      <c r="W2872" s="69">
        <f t="shared" si="88"/>
        <v>1.5427369524463433E-2</v>
      </c>
    </row>
    <row r="2873" spans="1:23">
      <c r="A2873">
        <f t="shared" si="89"/>
        <v>766</v>
      </c>
      <c r="B2873" s="99">
        <v>44408</v>
      </c>
      <c r="C2873" s="23">
        <v>470</v>
      </c>
      <c r="D2873" s="23">
        <v>5</v>
      </c>
      <c r="E2873" s="98" t="s">
        <v>49</v>
      </c>
      <c r="F2873" s="98" t="s">
        <v>164</v>
      </c>
      <c r="G2873" s="98" t="s">
        <v>4120</v>
      </c>
      <c r="H2873" s="98" t="s">
        <v>1366</v>
      </c>
      <c r="I2873" s="98" t="s">
        <v>10629</v>
      </c>
      <c r="J2873" s="99">
        <v>45174</v>
      </c>
      <c r="K2873" s="107">
        <v>7000000</v>
      </c>
      <c r="L2873" s="98" t="s">
        <v>1796</v>
      </c>
      <c r="M2873" s="23">
        <v>1800</v>
      </c>
      <c r="N2873" s="23">
        <v>1</v>
      </c>
      <c r="O2873" s="107">
        <v>7000000</v>
      </c>
      <c r="P2873" s="23">
        <v>180</v>
      </c>
      <c r="Q2873" s="23">
        <v>2</v>
      </c>
      <c r="R2873" s="23">
        <v>2</v>
      </c>
      <c r="S2873" s="23">
        <v>0</v>
      </c>
      <c r="T2873" s="47">
        <v>3.5</v>
      </c>
      <c r="U2873" s="98" t="s">
        <v>111</v>
      </c>
      <c r="V2873" s="98" t="s">
        <v>3139</v>
      </c>
      <c r="W2873" s="69">
        <f t="shared" si="88"/>
        <v>8.3506516646651447E-3</v>
      </c>
    </row>
    <row r="2874" spans="1:23">
      <c r="A2874">
        <f t="shared" si="89"/>
        <v>37</v>
      </c>
      <c r="B2874" s="99">
        <v>44408</v>
      </c>
      <c r="C2874" s="23">
        <v>471</v>
      </c>
      <c r="D2874" s="23">
        <v>5</v>
      </c>
      <c r="E2874" s="98" t="s">
        <v>49</v>
      </c>
      <c r="F2874" s="98" t="s">
        <v>164</v>
      </c>
      <c r="G2874" s="98" t="s">
        <v>4120</v>
      </c>
      <c r="H2874" s="98" t="s">
        <v>1366</v>
      </c>
      <c r="I2874" s="98" t="s">
        <v>10014</v>
      </c>
      <c r="J2874" s="99">
        <v>44445</v>
      </c>
      <c r="K2874" s="107">
        <v>6000000</v>
      </c>
      <c r="L2874" s="98" t="s">
        <v>1797</v>
      </c>
      <c r="M2874" s="23">
        <v>1080</v>
      </c>
      <c r="N2874" s="23">
        <v>1</v>
      </c>
      <c r="O2874" s="107">
        <v>6000000</v>
      </c>
      <c r="P2874" s="23">
        <v>180</v>
      </c>
      <c r="Q2874" s="23">
        <v>2</v>
      </c>
      <c r="R2874" s="23">
        <v>2</v>
      </c>
      <c r="S2874" s="23">
        <v>0</v>
      </c>
      <c r="T2874" s="47">
        <v>1</v>
      </c>
      <c r="U2874" s="98" t="s">
        <v>111</v>
      </c>
      <c r="V2874" s="98" t="s">
        <v>3139</v>
      </c>
      <c r="W2874" s="69">
        <f t="shared" si="88"/>
        <v>1.152458454280531E-4</v>
      </c>
    </row>
    <row r="2875" spans="1:23">
      <c r="A2875">
        <f t="shared" si="89"/>
        <v>37</v>
      </c>
      <c r="B2875" s="99">
        <v>44408</v>
      </c>
      <c r="C2875" s="23">
        <v>472</v>
      </c>
      <c r="D2875" s="23">
        <v>5</v>
      </c>
      <c r="E2875" s="98" t="s">
        <v>49</v>
      </c>
      <c r="F2875" s="98" t="s">
        <v>164</v>
      </c>
      <c r="G2875" s="98" t="s">
        <v>4120</v>
      </c>
      <c r="H2875" s="98" t="s">
        <v>1366</v>
      </c>
      <c r="I2875" s="98" t="s">
        <v>10014</v>
      </c>
      <c r="J2875" s="99">
        <v>44445</v>
      </c>
      <c r="K2875" s="107">
        <v>12000000</v>
      </c>
      <c r="L2875" s="98" t="s">
        <v>1798</v>
      </c>
      <c r="M2875" s="23">
        <v>1080</v>
      </c>
      <c r="N2875" s="23">
        <v>1</v>
      </c>
      <c r="O2875" s="107">
        <v>12000000</v>
      </c>
      <c r="P2875" s="23">
        <v>180</v>
      </c>
      <c r="Q2875" s="23">
        <v>2</v>
      </c>
      <c r="R2875" s="23">
        <v>2</v>
      </c>
      <c r="S2875" s="23">
        <v>0</v>
      </c>
      <c r="T2875" s="47">
        <v>2</v>
      </c>
      <c r="U2875" s="98" t="s">
        <v>111</v>
      </c>
      <c r="V2875" s="98" t="s">
        <v>3139</v>
      </c>
      <c r="W2875" s="69">
        <f t="shared" si="88"/>
        <v>2.3049169085610619E-4</v>
      </c>
    </row>
    <row r="2876" spans="1:23">
      <c r="A2876">
        <f t="shared" si="89"/>
        <v>41</v>
      </c>
      <c r="B2876" s="99">
        <v>44408</v>
      </c>
      <c r="C2876" s="23">
        <v>473</v>
      </c>
      <c r="D2876" s="23">
        <v>5</v>
      </c>
      <c r="E2876" s="98" t="s">
        <v>49</v>
      </c>
      <c r="F2876" s="98" t="s">
        <v>164</v>
      </c>
      <c r="G2876" s="98" t="s">
        <v>4120</v>
      </c>
      <c r="H2876" s="98" t="s">
        <v>1366</v>
      </c>
      <c r="I2876" s="98" t="s">
        <v>10143</v>
      </c>
      <c r="J2876" s="99">
        <v>44449</v>
      </c>
      <c r="K2876" s="107">
        <v>10000000</v>
      </c>
      <c r="L2876" s="98" t="s">
        <v>1799</v>
      </c>
      <c r="M2876" s="23">
        <v>1080</v>
      </c>
      <c r="N2876" s="23">
        <v>1</v>
      </c>
      <c r="O2876" s="107">
        <v>10000000</v>
      </c>
      <c r="P2876" s="23">
        <v>180</v>
      </c>
      <c r="Q2876" s="23">
        <v>2</v>
      </c>
      <c r="R2876" s="23">
        <v>2</v>
      </c>
      <c r="S2876" s="23">
        <v>0</v>
      </c>
      <c r="T2876" s="47">
        <v>1.6666650000000001</v>
      </c>
      <c r="U2876" s="98" t="s">
        <v>111</v>
      </c>
      <c r="V2876" s="98" t="s">
        <v>3139</v>
      </c>
      <c r="W2876" s="69">
        <f t="shared" si="88"/>
        <v>2.1284121339957274E-4</v>
      </c>
    </row>
    <row r="2877" spans="1:23">
      <c r="A2877">
        <f t="shared" si="89"/>
        <v>41</v>
      </c>
      <c r="B2877" s="99">
        <v>44408</v>
      </c>
      <c r="C2877" s="23">
        <v>474</v>
      </c>
      <c r="D2877" s="23">
        <v>5</v>
      </c>
      <c r="E2877" s="98" t="s">
        <v>49</v>
      </c>
      <c r="F2877" s="98" t="s">
        <v>164</v>
      </c>
      <c r="G2877" s="98" t="s">
        <v>4120</v>
      </c>
      <c r="H2877" s="98" t="s">
        <v>1366</v>
      </c>
      <c r="I2877" s="98" t="s">
        <v>10143</v>
      </c>
      <c r="J2877" s="99">
        <v>44449</v>
      </c>
      <c r="K2877" s="107">
        <v>7000000</v>
      </c>
      <c r="L2877" s="98" t="s">
        <v>1800</v>
      </c>
      <c r="M2877" s="23">
        <v>1080</v>
      </c>
      <c r="N2877" s="23">
        <v>1</v>
      </c>
      <c r="O2877" s="107">
        <v>7000000</v>
      </c>
      <c r="P2877" s="23">
        <v>180</v>
      </c>
      <c r="Q2877" s="23">
        <v>2</v>
      </c>
      <c r="R2877" s="23">
        <v>2</v>
      </c>
      <c r="S2877" s="23">
        <v>0</v>
      </c>
      <c r="T2877" s="47">
        <v>1.1666700000000001</v>
      </c>
      <c r="U2877" s="98" t="s">
        <v>111</v>
      </c>
      <c r="V2877" s="98" t="s">
        <v>3139</v>
      </c>
      <c r="W2877" s="69">
        <f t="shared" si="88"/>
        <v>1.4898942405155177E-4</v>
      </c>
    </row>
    <row r="2878" spans="1:23">
      <c r="A2878">
        <f t="shared" si="89"/>
        <v>42</v>
      </c>
      <c r="B2878" s="99">
        <v>44408</v>
      </c>
      <c r="C2878" s="23">
        <v>475</v>
      </c>
      <c r="D2878" s="23">
        <v>5</v>
      </c>
      <c r="E2878" s="98" t="s">
        <v>49</v>
      </c>
      <c r="F2878" s="98" t="s">
        <v>164</v>
      </c>
      <c r="G2878" s="98" t="s">
        <v>4120</v>
      </c>
      <c r="H2878" s="98" t="s">
        <v>1366</v>
      </c>
      <c r="I2878" s="98" t="s">
        <v>10033</v>
      </c>
      <c r="J2878" s="99">
        <v>44450</v>
      </c>
      <c r="K2878" s="107">
        <v>17000000</v>
      </c>
      <c r="L2878" s="98" t="s">
        <v>1801</v>
      </c>
      <c r="M2878" s="23">
        <v>1080</v>
      </c>
      <c r="N2878" s="23">
        <v>1</v>
      </c>
      <c r="O2878" s="107">
        <v>17000000</v>
      </c>
      <c r="P2878" s="23">
        <v>180</v>
      </c>
      <c r="Q2878" s="23">
        <v>2</v>
      </c>
      <c r="R2878" s="23">
        <v>2</v>
      </c>
      <c r="S2878" s="23">
        <v>0</v>
      </c>
      <c r="T2878" s="47">
        <v>2.8333349999999999</v>
      </c>
      <c r="U2878" s="98" t="s">
        <v>111</v>
      </c>
      <c r="V2878" s="98" t="s">
        <v>3139</v>
      </c>
      <c r="W2878" s="69">
        <f t="shared" si="88"/>
        <v>3.7065577494993241E-4</v>
      </c>
    </row>
    <row r="2879" spans="1:23">
      <c r="A2879">
        <f t="shared" si="89"/>
        <v>774</v>
      </c>
      <c r="B2879" s="99">
        <v>44408</v>
      </c>
      <c r="C2879" s="23">
        <v>476</v>
      </c>
      <c r="D2879" s="23">
        <v>5</v>
      </c>
      <c r="E2879" s="98" t="s">
        <v>49</v>
      </c>
      <c r="F2879" s="98" t="s">
        <v>164</v>
      </c>
      <c r="G2879" s="98" t="s">
        <v>4120</v>
      </c>
      <c r="H2879" s="98" t="s">
        <v>1366</v>
      </c>
      <c r="I2879" s="98" t="s">
        <v>10630</v>
      </c>
      <c r="J2879" s="99">
        <v>45182</v>
      </c>
      <c r="K2879" s="107">
        <v>20000000</v>
      </c>
      <c r="L2879" s="98" t="s">
        <v>1802</v>
      </c>
      <c r="M2879" s="23">
        <v>1800</v>
      </c>
      <c r="N2879" s="23">
        <v>1</v>
      </c>
      <c r="O2879" s="107">
        <v>20000000</v>
      </c>
      <c r="P2879" s="23">
        <v>180</v>
      </c>
      <c r="Q2879" s="23">
        <v>2</v>
      </c>
      <c r="R2879" s="23">
        <v>2</v>
      </c>
      <c r="S2879" s="23">
        <v>0</v>
      </c>
      <c r="T2879" s="47">
        <v>10</v>
      </c>
      <c r="U2879" s="98" t="s">
        <v>111</v>
      </c>
      <c r="V2879" s="98" t="s">
        <v>3139</v>
      </c>
      <c r="W2879" s="69">
        <f t="shared" si="88"/>
        <v>2.4108184962517057E-2</v>
      </c>
    </row>
    <row r="2880" spans="1:23">
      <c r="A2880">
        <f t="shared" si="89"/>
        <v>44</v>
      </c>
      <c r="B2880" s="99">
        <v>44408</v>
      </c>
      <c r="C2880" s="23">
        <v>477</v>
      </c>
      <c r="D2880" s="23">
        <v>5</v>
      </c>
      <c r="E2880" s="98" t="s">
        <v>49</v>
      </c>
      <c r="F2880" s="98" t="s">
        <v>164</v>
      </c>
      <c r="G2880" s="98" t="s">
        <v>4120</v>
      </c>
      <c r="H2880" s="98" t="s">
        <v>1366</v>
      </c>
      <c r="I2880" s="98" t="s">
        <v>10630</v>
      </c>
      <c r="J2880" s="99">
        <v>44452</v>
      </c>
      <c r="K2880" s="107">
        <v>5000000</v>
      </c>
      <c r="L2880" s="98" t="s">
        <v>1803</v>
      </c>
      <c r="M2880" s="23">
        <v>1080</v>
      </c>
      <c r="N2880" s="23">
        <v>1</v>
      </c>
      <c r="O2880" s="107">
        <v>5000000</v>
      </c>
      <c r="P2880" s="23">
        <v>180</v>
      </c>
      <c r="Q2880" s="23">
        <v>2</v>
      </c>
      <c r="R2880" s="23">
        <v>2</v>
      </c>
      <c r="S2880" s="23">
        <v>0</v>
      </c>
      <c r="T2880" s="47">
        <v>0.83333500000000005</v>
      </c>
      <c r="U2880" s="98" t="s">
        <v>111</v>
      </c>
      <c r="V2880" s="98" t="s">
        <v>3139</v>
      </c>
      <c r="W2880" s="69">
        <f t="shared" si="88"/>
        <v>1.1420782298353005E-4</v>
      </c>
    </row>
    <row r="2881" spans="1:23">
      <c r="A2881">
        <f t="shared" si="89"/>
        <v>774</v>
      </c>
      <c r="B2881" s="99">
        <v>44408</v>
      </c>
      <c r="C2881" s="23">
        <v>478</v>
      </c>
      <c r="D2881" s="23">
        <v>5</v>
      </c>
      <c r="E2881" s="98" t="s">
        <v>49</v>
      </c>
      <c r="F2881" s="98" t="s">
        <v>164</v>
      </c>
      <c r="G2881" s="98" t="s">
        <v>4120</v>
      </c>
      <c r="H2881" s="98" t="s">
        <v>1366</v>
      </c>
      <c r="I2881" s="98" t="s">
        <v>10630</v>
      </c>
      <c r="J2881" s="99">
        <v>45182</v>
      </c>
      <c r="K2881" s="107">
        <v>20000000</v>
      </c>
      <c r="L2881" s="98" t="s">
        <v>1804</v>
      </c>
      <c r="M2881" s="23">
        <v>1800</v>
      </c>
      <c r="N2881" s="23">
        <v>1</v>
      </c>
      <c r="O2881" s="107">
        <v>20000000</v>
      </c>
      <c r="P2881" s="23">
        <v>180</v>
      </c>
      <c r="Q2881" s="23">
        <v>2</v>
      </c>
      <c r="R2881" s="23">
        <v>2</v>
      </c>
      <c r="S2881" s="23">
        <v>0</v>
      </c>
      <c r="T2881" s="47">
        <v>10</v>
      </c>
      <c r="U2881" s="98" t="s">
        <v>111</v>
      </c>
      <c r="V2881" s="98" t="s">
        <v>3139</v>
      </c>
      <c r="W2881" s="69">
        <f t="shared" si="88"/>
        <v>2.4108184962517057E-2</v>
      </c>
    </row>
    <row r="2882" spans="1:23">
      <c r="A2882">
        <f t="shared" si="89"/>
        <v>778</v>
      </c>
      <c r="B2882" s="99">
        <v>44408</v>
      </c>
      <c r="C2882" s="23">
        <v>479</v>
      </c>
      <c r="D2882" s="23">
        <v>5</v>
      </c>
      <c r="E2882" s="98" t="s">
        <v>49</v>
      </c>
      <c r="F2882" s="98" t="s">
        <v>164</v>
      </c>
      <c r="G2882" s="98" t="s">
        <v>4120</v>
      </c>
      <c r="H2882" s="98" t="s">
        <v>1366</v>
      </c>
      <c r="I2882" s="98" t="s">
        <v>10631</v>
      </c>
      <c r="J2882" s="99">
        <v>45186</v>
      </c>
      <c r="K2882" s="107">
        <v>13000000</v>
      </c>
      <c r="L2882" s="98" t="s">
        <v>1805</v>
      </c>
      <c r="M2882" s="23">
        <v>1800</v>
      </c>
      <c r="N2882" s="23">
        <v>1</v>
      </c>
      <c r="O2882" s="107">
        <v>13000000</v>
      </c>
      <c r="P2882" s="23">
        <v>180</v>
      </c>
      <c r="Q2882" s="23">
        <v>2</v>
      </c>
      <c r="R2882" s="23">
        <v>2</v>
      </c>
      <c r="S2882" s="23">
        <v>0</v>
      </c>
      <c r="T2882" s="47">
        <v>6.5</v>
      </c>
      <c r="U2882" s="98" t="s">
        <v>111</v>
      </c>
      <c r="V2882" s="98" t="s">
        <v>3139</v>
      </c>
      <c r="W2882" s="69">
        <f t="shared" ref="W2882:W2945" si="90">+T2882/SUM($T$2:$T$5848)*A2882</f>
        <v>1.5751303792693634E-2</v>
      </c>
    </row>
    <row r="2883" spans="1:23">
      <c r="A2883">
        <f t="shared" ref="A2883:A2946" si="91">+J2883-B2883</f>
        <v>778</v>
      </c>
      <c r="B2883" s="99">
        <v>44408</v>
      </c>
      <c r="C2883" s="23">
        <v>480</v>
      </c>
      <c r="D2883" s="23">
        <v>5</v>
      </c>
      <c r="E2883" s="98" t="s">
        <v>49</v>
      </c>
      <c r="F2883" s="98" t="s">
        <v>164</v>
      </c>
      <c r="G2883" s="98" t="s">
        <v>4120</v>
      </c>
      <c r="H2883" s="98" t="s">
        <v>1366</v>
      </c>
      <c r="I2883" s="98" t="s">
        <v>10631</v>
      </c>
      <c r="J2883" s="99">
        <v>45186</v>
      </c>
      <c r="K2883" s="107">
        <v>50000000</v>
      </c>
      <c r="L2883" s="98" t="s">
        <v>1806</v>
      </c>
      <c r="M2883" s="23">
        <v>1800</v>
      </c>
      <c r="N2883" s="23">
        <v>1</v>
      </c>
      <c r="O2883" s="107">
        <v>50000000</v>
      </c>
      <c r="P2883" s="23">
        <v>180</v>
      </c>
      <c r="Q2883" s="23">
        <v>2</v>
      </c>
      <c r="R2883" s="23">
        <v>2</v>
      </c>
      <c r="S2883" s="23">
        <v>2.74</v>
      </c>
      <c r="T2883" s="47">
        <v>25.251370000000001</v>
      </c>
      <c r="U2883" s="98" t="s">
        <v>111</v>
      </c>
      <c r="V2883" s="98" t="s">
        <v>3139</v>
      </c>
      <c r="W2883" s="69">
        <f t="shared" si="90"/>
        <v>6.1191076931032352E-2</v>
      </c>
    </row>
    <row r="2884" spans="1:23">
      <c r="A2884">
        <f t="shared" si="91"/>
        <v>779</v>
      </c>
      <c r="B2884" s="99">
        <v>44408</v>
      </c>
      <c r="C2884" s="23">
        <v>481</v>
      </c>
      <c r="D2884" s="23">
        <v>5</v>
      </c>
      <c r="E2884" s="98" t="s">
        <v>49</v>
      </c>
      <c r="F2884" s="98" t="s">
        <v>164</v>
      </c>
      <c r="G2884" s="98" t="s">
        <v>4120</v>
      </c>
      <c r="H2884" s="98" t="s">
        <v>1366</v>
      </c>
      <c r="I2884" s="98" t="s">
        <v>10387</v>
      </c>
      <c r="J2884" s="99">
        <v>45187</v>
      </c>
      <c r="K2884" s="107">
        <v>30000000</v>
      </c>
      <c r="L2884" s="98" t="s">
        <v>1807</v>
      </c>
      <c r="M2884" s="23">
        <v>1800</v>
      </c>
      <c r="N2884" s="23">
        <v>1</v>
      </c>
      <c r="O2884" s="107">
        <v>30000000</v>
      </c>
      <c r="P2884" s="23">
        <v>360</v>
      </c>
      <c r="Q2884" s="23">
        <v>2</v>
      </c>
      <c r="R2884" s="23">
        <v>2</v>
      </c>
      <c r="S2884" s="23">
        <v>0</v>
      </c>
      <c r="T2884" s="47">
        <v>18</v>
      </c>
      <c r="U2884" s="98" t="s">
        <v>111</v>
      </c>
      <c r="V2884" s="98" t="s">
        <v>3139</v>
      </c>
      <c r="W2884" s="69">
        <f t="shared" si="90"/>
        <v>4.3675060664652987E-2</v>
      </c>
    </row>
    <row r="2885" spans="1:23">
      <c r="A2885">
        <f t="shared" si="91"/>
        <v>1145</v>
      </c>
      <c r="B2885" s="99">
        <v>44408</v>
      </c>
      <c r="C2885" s="23">
        <v>482</v>
      </c>
      <c r="D2885" s="23">
        <v>5</v>
      </c>
      <c r="E2885" s="98" t="s">
        <v>49</v>
      </c>
      <c r="F2885" s="98" t="s">
        <v>164</v>
      </c>
      <c r="G2885" s="98" t="s">
        <v>4120</v>
      </c>
      <c r="H2885" s="98" t="s">
        <v>1366</v>
      </c>
      <c r="I2885" s="98" t="s">
        <v>10387</v>
      </c>
      <c r="J2885" s="99">
        <v>45553</v>
      </c>
      <c r="K2885" s="107">
        <v>90000000</v>
      </c>
      <c r="L2885" s="98" t="s">
        <v>1808</v>
      </c>
      <c r="M2885" s="23">
        <v>2160</v>
      </c>
      <c r="N2885" s="23">
        <v>1</v>
      </c>
      <c r="O2885" s="107">
        <v>90000000</v>
      </c>
      <c r="P2885" s="23">
        <v>360</v>
      </c>
      <c r="Q2885" s="23">
        <v>2</v>
      </c>
      <c r="R2885" s="23">
        <v>2</v>
      </c>
      <c r="S2885" s="23">
        <v>3.5</v>
      </c>
      <c r="T2885" s="47">
        <v>61.819896</v>
      </c>
      <c r="U2885" s="98" t="s">
        <v>111</v>
      </c>
      <c r="V2885" s="98" t="s">
        <v>3139</v>
      </c>
      <c r="W2885" s="69">
        <f t="shared" si="90"/>
        <v>0.22047396418160797</v>
      </c>
    </row>
    <row r="2886" spans="1:23">
      <c r="A2886">
        <f t="shared" si="91"/>
        <v>782</v>
      </c>
      <c r="B2886" s="99">
        <v>44408</v>
      </c>
      <c r="C2886" s="23">
        <v>483</v>
      </c>
      <c r="D2886" s="23">
        <v>5</v>
      </c>
      <c r="E2886" s="98" t="s">
        <v>49</v>
      </c>
      <c r="F2886" s="98" t="s">
        <v>164</v>
      </c>
      <c r="G2886" s="98" t="s">
        <v>4120</v>
      </c>
      <c r="H2886" s="98" t="s">
        <v>1366</v>
      </c>
      <c r="I2886" s="98" t="s">
        <v>10138</v>
      </c>
      <c r="J2886" s="99">
        <v>45190</v>
      </c>
      <c r="K2886" s="107">
        <v>12000000</v>
      </c>
      <c r="L2886" s="98" t="s">
        <v>1809</v>
      </c>
      <c r="M2886" s="23">
        <v>1800</v>
      </c>
      <c r="N2886" s="23">
        <v>1</v>
      </c>
      <c r="O2886" s="107">
        <v>12000000</v>
      </c>
      <c r="P2886" s="23">
        <v>180</v>
      </c>
      <c r="Q2886" s="23">
        <v>2</v>
      </c>
      <c r="R2886" s="23">
        <v>2</v>
      </c>
      <c r="S2886" s="23">
        <v>0</v>
      </c>
      <c r="T2886" s="47">
        <v>6</v>
      </c>
      <c r="U2886" s="98" t="s">
        <v>111</v>
      </c>
      <c r="V2886" s="98" t="s">
        <v>3139</v>
      </c>
      <c r="W2886" s="69">
        <f t="shared" si="90"/>
        <v>1.461441910130879E-2</v>
      </c>
    </row>
    <row r="2887" spans="1:23">
      <c r="A2887">
        <f t="shared" si="91"/>
        <v>782</v>
      </c>
      <c r="B2887" s="99">
        <v>44408</v>
      </c>
      <c r="C2887" s="23">
        <v>484</v>
      </c>
      <c r="D2887" s="23">
        <v>5</v>
      </c>
      <c r="E2887" s="98" t="s">
        <v>49</v>
      </c>
      <c r="F2887" s="98" t="s">
        <v>164</v>
      </c>
      <c r="G2887" s="98" t="s">
        <v>4120</v>
      </c>
      <c r="H2887" s="98" t="s">
        <v>1366</v>
      </c>
      <c r="I2887" s="98" t="s">
        <v>10138</v>
      </c>
      <c r="J2887" s="99">
        <v>45190</v>
      </c>
      <c r="K2887" s="107">
        <v>19000000</v>
      </c>
      <c r="L2887" s="98" t="s">
        <v>1810</v>
      </c>
      <c r="M2887" s="23">
        <v>1800</v>
      </c>
      <c r="N2887" s="23">
        <v>1</v>
      </c>
      <c r="O2887" s="107">
        <v>19000000</v>
      </c>
      <c r="P2887" s="23">
        <v>360</v>
      </c>
      <c r="Q2887" s="23">
        <v>2</v>
      </c>
      <c r="R2887" s="23">
        <v>2</v>
      </c>
      <c r="S2887" s="23">
        <v>3.39</v>
      </c>
      <c r="T2887" s="47">
        <v>12.552225</v>
      </c>
      <c r="U2887" s="98" t="s">
        <v>111</v>
      </c>
      <c r="V2887" s="98" t="s">
        <v>3139</v>
      </c>
      <c r="W2887" s="69">
        <f t="shared" si="90"/>
        <v>3.0573912800654281E-2</v>
      </c>
    </row>
    <row r="2888" spans="1:23">
      <c r="A2888">
        <f t="shared" si="91"/>
        <v>55</v>
      </c>
      <c r="B2888" s="99">
        <v>44408</v>
      </c>
      <c r="C2888" s="23">
        <v>485</v>
      </c>
      <c r="D2888" s="23">
        <v>5</v>
      </c>
      <c r="E2888" s="98" t="s">
        <v>49</v>
      </c>
      <c r="F2888" s="98" t="s">
        <v>164</v>
      </c>
      <c r="G2888" s="98" t="s">
        <v>4120</v>
      </c>
      <c r="H2888" s="98" t="s">
        <v>1366</v>
      </c>
      <c r="I2888" s="98" t="s">
        <v>6700</v>
      </c>
      <c r="J2888" s="99">
        <v>44463</v>
      </c>
      <c r="K2888" s="107">
        <v>8000000</v>
      </c>
      <c r="L2888" s="98" t="s">
        <v>1811</v>
      </c>
      <c r="M2888" s="23">
        <v>1080</v>
      </c>
      <c r="N2888" s="23">
        <v>1</v>
      </c>
      <c r="O2888" s="107">
        <v>8000000</v>
      </c>
      <c r="P2888" s="23">
        <v>180</v>
      </c>
      <c r="Q2888" s="23">
        <v>2</v>
      </c>
      <c r="R2888" s="23">
        <v>2</v>
      </c>
      <c r="S2888" s="23">
        <v>0</v>
      </c>
      <c r="T2888" s="47">
        <v>1.3333349999999999</v>
      </c>
      <c r="U2888" s="98" t="s">
        <v>111</v>
      </c>
      <c r="V2888" s="98" t="s">
        <v>3139</v>
      </c>
      <c r="W2888" s="69">
        <f t="shared" si="90"/>
        <v>2.2841547465566822E-4</v>
      </c>
    </row>
    <row r="2889" spans="1:23">
      <c r="A2889">
        <f t="shared" si="91"/>
        <v>785</v>
      </c>
      <c r="B2889" s="99">
        <v>44408</v>
      </c>
      <c r="C2889" s="23">
        <v>486</v>
      </c>
      <c r="D2889" s="23">
        <v>5</v>
      </c>
      <c r="E2889" s="98" t="s">
        <v>49</v>
      </c>
      <c r="F2889" s="98" t="s">
        <v>164</v>
      </c>
      <c r="G2889" s="98" t="s">
        <v>4120</v>
      </c>
      <c r="H2889" s="98" t="s">
        <v>1366</v>
      </c>
      <c r="I2889" s="98" t="s">
        <v>6700</v>
      </c>
      <c r="J2889" s="99">
        <v>45193</v>
      </c>
      <c r="K2889" s="107">
        <v>6000000</v>
      </c>
      <c r="L2889" s="98" t="s">
        <v>1812</v>
      </c>
      <c r="M2889" s="23">
        <v>1800</v>
      </c>
      <c r="N2889" s="23">
        <v>1</v>
      </c>
      <c r="O2889" s="107">
        <v>6000000</v>
      </c>
      <c r="P2889" s="23">
        <v>180</v>
      </c>
      <c r="Q2889" s="23">
        <v>2</v>
      </c>
      <c r="R2889" s="23">
        <v>2</v>
      </c>
      <c r="S2889" s="23">
        <v>0</v>
      </c>
      <c r="T2889" s="47">
        <v>3</v>
      </c>
      <c r="U2889" s="98" t="s">
        <v>111</v>
      </c>
      <c r="V2889" s="98" t="s">
        <v>3139</v>
      </c>
      <c r="W2889" s="69">
        <f t="shared" si="90"/>
        <v>7.3352423238666233E-3</v>
      </c>
    </row>
    <row r="2890" spans="1:23">
      <c r="A2890">
        <f t="shared" si="91"/>
        <v>786</v>
      </c>
      <c r="B2890" s="99">
        <v>44408</v>
      </c>
      <c r="C2890" s="23">
        <v>487</v>
      </c>
      <c r="D2890" s="23">
        <v>5</v>
      </c>
      <c r="E2890" s="98" t="s">
        <v>49</v>
      </c>
      <c r="F2890" s="98" t="s">
        <v>164</v>
      </c>
      <c r="G2890" s="98" t="s">
        <v>4120</v>
      </c>
      <c r="H2890" s="98" t="s">
        <v>1366</v>
      </c>
      <c r="I2890" s="98" t="s">
        <v>10632</v>
      </c>
      <c r="J2890" s="99">
        <v>45194</v>
      </c>
      <c r="K2890" s="107">
        <v>20800000</v>
      </c>
      <c r="L2890" s="98" t="s">
        <v>1813</v>
      </c>
      <c r="M2890" s="23">
        <v>1260</v>
      </c>
      <c r="N2890" s="23">
        <v>1</v>
      </c>
      <c r="O2890" s="107">
        <v>20800000</v>
      </c>
      <c r="P2890" s="23">
        <v>180</v>
      </c>
      <c r="Q2890" s="23">
        <v>2</v>
      </c>
      <c r="R2890" s="23">
        <v>2</v>
      </c>
      <c r="S2890" s="23">
        <v>0</v>
      </c>
      <c r="T2890" s="47">
        <v>10.4</v>
      </c>
      <c r="U2890" s="98" t="s">
        <v>111</v>
      </c>
      <c r="V2890" s="98" t="s">
        <v>3139</v>
      </c>
      <c r="W2890" s="69">
        <f t="shared" si="90"/>
        <v>2.5461233482893982E-2</v>
      </c>
    </row>
    <row r="2891" spans="1:23">
      <c r="A2891">
        <f t="shared" si="91"/>
        <v>786</v>
      </c>
      <c r="B2891" s="99">
        <v>44408</v>
      </c>
      <c r="C2891" s="23">
        <v>488</v>
      </c>
      <c r="D2891" s="23">
        <v>5</v>
      </c>
      <c r="E2891" s="98" t="s">
        <v>49</v>
      </c>
      <c r="F2891" s="98" t="s">
        <v>164</v>
      </c>
      <c r="G2891" s="98" t="s">
        <v>4120</v>
      </c>
      <c r="H2891" s="98" t="s">
        <v>1366</v>
      </c>
      <c r="I2891" s="98" t="s">
        <v>10632</v>
      </c>
      <c r="J2891" s="99">
        <v>45194</v>
      </c>
      <c r="K2891" s="107">
        <v>20000000</v>
      </c>
      <c r="L2891" s="98" t="s">
        <v>1814</v>
      </c>
      <c r="M2891" s="23">
        <v>1800</v>
      </c>
      <c r="N2891" s="23">
        <v>1</v>
      </c>
      <c r="O2891" s="107">
        <v>20000000</v>
      </c>
      <c r="P2891" s="23">
        <v>180</v>
      </c>
      <c r="Q2891" s="23">
        <v>2</v>
      </c>
      <c r="R2891" s="23">
        <v>2</v>
      </c>
      <c r="S2891" s="23">
        <v>0</v>
      </c>
      <c r="T2891" s="47">
        <v>10</v>
      </c>
      <c r="U2891" s="98" t="s">
        <v>111</v>
      </c>
      <c r="V2891" s="98" t="s">
        <v>3139</v>
      </c>
      <c r="W2891" s="69">
        <f t="shared" si="90"/>
        <v>2.4481955272013446E-2</v>
      </c>
    </row>
    <row r="2892" spans="1:23">
      <c r="A2892">
        <f t="shared" si="91"/>
        <v>786</v>
      </c>
      <c r="B2892" s="99">
        <v>44408</v>
      </c>
      <c r="C2892" s="23">
        <v>489</v>
      </c>
      <c r="D2892" s="23">
        <v>5</v>
      </c>
      <c r="E2892" s="98" t="s">
        <v>49</v>
      </c>
      <c r="F2892" s="98" t="s">
        <v>164</v>
      </c>
      <c r="G2892" s="98" t="s">
        <v>4120</v>
      </c>
      <c r="H2892" s="98" t="s">
        <v>1366</v>
      </c>
      <c r="I2892" s="98" t="s">
        <v>10632</v>
      </c>
      <c r="J2892" s="99">
        <v>45194</v>
      </c>
      <c r="K2892" s="107">
        <v>10000000</v>
      </c>
      <c r="L2892" s="98" t="s">
        <v>1815</v>
      </c>
      <c r="M2892" s="23">
        <v>1800</v>
      </c>
      <c r="N2892" s="23">
        <v>1</v>
      </c>
      <c r="O2892" s="107">
        <v>10000000</v>
      </c>
      <c r="P2892" s="23">
        <v>180</v>
      </c>
      <c r="Q2892" s="23">
        <v>2</v>
      </c>
      <c r="R2892" s="23">
        <v>2</v>
      </c>
      <c r="S2892" s="23">
        <v>2.77</v>
      </c>
      <c r="T2892" s="47">
        <v>5.0477499999999997</v>
      </c>
      <c r="U2892" s="98" t="s">
        <v>111</v>
      </c>
      <c r="V2892" s="98" t="s">
        <v>3139</v>
      </c>
      <c r="W2892" s="69">
        <f t="shared" si="90"/>
        <v>1.2357878972430585E-2</v>
      </c>
    </row>
    <row r="2893" spans="1:23">
      <c r="A2893">
        <f t="shared" si="91"/>
        <v>786</v>
      </c>
      <c r="B2893" s="99">
        <v>44408</v>
      </c>
      <c r="C2893" s="23">
        <v>490</v>
      </c>
      <c r="D2893" s="23">
        <v>5</v>
      </c>
      <c r="E2893" s="98" t="s">
        <v>49</v>
      </c>
      <c r="F2893" s="98" t="s">
        <v>164</v>
      </c>
      <c r="G2893" s="98" t="s">
        <v>4120</v>
      </c>
      <c r="H2893" s="98" t="s">
        <v>1366</v>
      </c>
      <c r="I2893" s="98" t="s">
        <v>10632</v>
      </c>
      <c r="J2893" s="99">
        <v>45194</v>
      </c>
      <c r="K2893" s="107">
        <v>10000000</v>
      </c>
      <c r="L2893" s="98" t="s">
        <v>1816</v>
      </c>
      <c r="M2893" s="23">
        <v>1080</v>
      </c>
      <c r="N2893" s="23">
        <v>1</v>
      </c>
      <c r="O2893" s="107">
        <v>10000000</v>
      </c>
      <c r="P2893" s="23">
        <v>180</v>
      </c>
      <c r="Q2893" s="23">
        <v>2</v>
      </c>
      <c r="R2893" s="23">
        <v>2</v>
      </c>
      <c r="S2893" s="23">
        <v>0</v>
      </c>
      <c r="T2893" s="47">
        <v>3.5</v>
      </c>
      <c r="U2893" s="98" t="s">
        <v>111</v>
      </c>
      <c r="V2893" s="98" t="s">
        <v>3139</v>
      </c>
      <c r="W2893" s="69">
        <f t="shared" si="90"/>
        <v>8.5686843452047051E-3</v>
      </c>
    </row>
    <row r="2894" spans="1:23">
      <c r="A2894">
        <f t="shared" si="91"/>
        <v>786</v>
      </c>
      <c r="B2894" s="99">
        <v>44408</v>
      </c>
      <c r="C2894" s="23">
        <v>491</v>
      </c>
      <c r="D2894" s="23">
        <v>5</v>
      </c>
      <c r="E2894" s="98" t="s">
        <v>49</v>
      </c>
      <c r="F2894" s="98" t="s">
        <v>164</v>
      </c>
      <c r="G2894" s="98" t="s">
        <v>4120</v>
      </c>
      <c r="H2894" s="98" t="s">
        <v>1366</v>
      </c>
      <c r="I2894" s="98" t="s">
        <v>10632</v>
      </c>
      <c r="J2894" s="99">
        <v>45194</v>
      </c>
      <c r="K2894" s="107">
        <v>8000000</v>
      </c>
      <c r="L2894" s="98" t="s">
        <v>1817</v>
      </c>
      <c r="M2894" s="23">
        <v>1800</v>
      </c>
      <c r="N2894" s="23">
        <v>1</v>
      </c>
      <c r="O2894" s="107">
        <v>8000000</v>
      </c>
      <c r="P2894" s="23">
        <v>360</v>
      </c>
      <c r="Q2894" s="23">
        <v>2</v>
      </c>
      <c r="R2894" s="23">
        <v>2</v>
      </c>
      <c r="S2894" s="23">
        <v>0</v>
      </c>
      <c r="T2894" s="47">
        <v>4.8</v>
      </c>
      <c r="U2894" s="98" t="s">
        <v>111</v>
      </c>
      <c r="V2894" s="98" t="s">
        <v>3139</v>
      </c>
      <c r="W2894" s="69">
        <f t="shared" si="90"/>
        <v>1.1751338530566452E-2</v>
      </c>
    </row>
    <row r="2895" spans="1:23">
      <c r="A2895">
        <f t="shared" si="91"/>
        <v>58</v>
      </c>
      <c r="B2895" s="99">
        <v>44408</v>
      </c>
      <c r="C2895" s="23">
        <v>492</v>
      </c>
      <c r="D2895" s="23">
        <v>5</v>
      </c>
      <c r="E2895" s="98" t="s">
        <v>49</v>
      </c>
      <c r="F2895" s="98" t="s">
        <v>164</v>
      </c>
      <c r="G2895" s="98" t="s">
        <v>4120</v>
      </c>
      <c r="H2895" s="98" t="s">
        <v>1366</v>
      </c>
      <c r="I2895" s="98" t="s">
        <v>10139</v>
      </c>
      <c r="J2895" s="99">
        <v>44466</v>
      </c>
      <c r="K2895" s="107">
        <v>6000000</v>
      </c>
      <c r="L2895" s="98" t="s">
        <v>1818</v>
      </c>
      <c r="M2895" s="23">
        <v>1080</v>
      </c>
      <c r="N2895" s="23">
        <v>1</v>
      </c>
      <c r="O2895" s="107">
        <v>6000000</v>
      </c>
      <c r="P2895" s="23">
        <v>180</v>
      </c>
      <c r="Q2895" s="23">
        <v>2</v>
      </c>
      <c r="R2895" s="23">
        <v>2</v>
      </c>
      <c r="S2895" s="23">
        <v>0</v>
      </c>
      <c r="T2895" s="47">
        <v>1</v>
      </c>
      <c r="U2895" s="98" t="s">
        <v>111</v>
      </c>
      <c r="V2895" s="98" t="s">
        <v>3139</v>
      </c>
      <c r="W2895" s="69">
        <f t="shared" si="90"/>
        <v>1.8065564958992108E-4</v>
      </c>
    </row>
    <row r="2896" spans="1:23">
      <c r="A2896">
        <f t="shared" si="91"/>
        <v>792</v>
      </c>
      <c r="B2896" s="99">
        <v>44408</v>
      </c>
      <c r="C2896" s="23">
        <v>493</v>
      </c>
      <c r="D2896" s="23">
        <v>5</v>
      </c>
      <c r="E2896" s="98" t="s">
        <v>49</v>
      </c>
      <c r="F2896" s="98" t="s">
        <v>164</v>
      </c>
      <c r="G2896" s="98" t="s">
        <v>4120</v>
      </c>
      <c r="H2896" s="98" t="s">
        <v>1366</v>
      </c>
      <c r="I2896" s="98" t="s">
        <v>10139</v>
      </c>
      <c r="J2896" s="99">
        <v>45200</v>
      </c>
      <c r="K2896" s="107">
        <v>16000000</v>
      </c>
      <c r="L2896" s="98" t="s">
        <v>1819</v>
      </c>
      <c r="M2896" s="23">
        <v>1800</v>
      </c>
      <c r="N2896" s="23">
        <v>1</v>
      </c>
      <c r="O2896" s="107">
        <v>16000000</v>
      </c>
      <c r="P2896" s="23">
        <v>180</v>
      </c>
      <c r="Q2896" s="23">
        <v>2</v>
      </c>
      <c r="R2896" s="23">
        <v>2</v>
      </c>
      <c r="S2896" s="23">
        <v>0</v>
      </c>
      <c r="T2896" s="47">
        <v>8</v>
      </c>
      <c r="U2896" s="98" t="s">
        <v>111</v>
      </c>
      <c r="V2896" s="98" t="s">
        <v>3139</v>
      </c>
      <c r="W2896" s="69">
        <f t="shared" si="90"/>
        <v>1.973507234140931E-2</v>
      </c>
    </row>
    <row r="2897" spans="1:23">
      <c r="A2897">
        <f t="shared" si="91"/>
        <v>788</v>
      </c>
      <c r="B2897" s="99">
        <v>44408</v>
      </c>
      <c r="C2897" s="23">
        <v>494</v>
      </c>
      <c r="D2897" s="23">
        <v>5</v>
      </c>
      <c r="E2897" s="98" t="s">
        <v>49</v>
      </c>
      <c r="F2897" s="98" t="s">
        <v>164</v>
      </c>
      <c r="G2897" s="98" t="s">
        <v>4120</v>
      </c>
      <c r="H2897" s="98" t="s">
        <v>1366</v>
      </c>
      <c r="I2897" s="98" t="s">
        <v>10139</v>
      </c>
      <c r="J2897" s="99">
        <v>45196</v>
      </c>
      <c r="K2897" s="107">
        <v>10000000</v>
      </c>
      <c r="L2897" s="98" t="s">
        <v>1820</v>
      </c>
      <c r="M2897" s="23">
        <v>1800</v>
      </c>
      <c r="N2897" s="23">
        <v>1</v>
      </c>
      <c r="O2897" s="107">
        <v>10000000</v>
      </c>
      <c r="P2897" s="23">
        <v>180</v>
      </c>
      <c r="Q2897" s="23">
        <v>2</v>
      </c>
      <c r="R2897" s="23">
        <v>2</v>
      </c>
      <c r="S2897" s="23">
        <v>0</v>
      </c>
      <c r="T2897" s="47">
        <v>5</v>
      </c>
      <c r="U2897" s="98" t="s">
        <v>111</v>
      </c>
      <c r="V2897" s="98" t="s">
        <v>3139</v>
      </c>
      <c r="W2897" s="69">
        <f t="shared" si="90"/>
        <v>1.2272125161798089E-2</v>
      </c>
    </row>
    <row r="2898" spans="1:23">
      <c r="A2898">
        <f t="shared" si="91"/>
        <v>792</v>
      </c>
      <c r="B2898" s="99">
        <v>44408</v>
      </c>
      <c r="C2898" s="23">
        <v>495</v>
      </c>
      <c r="D2898" s="23">
        <v>5</v>
      </c>
      <c r="E2898" s="98" t="s">
        <v>49</v>
      </c>
      <c r="F2898" s="98" t="s">
        <v>164</v>
      </c>
      <c r="G2898" s="98" t="s">
        <v>4120</v>
      </c>
      <c r="H2898" s="98" t="s">
        <v>1366</v>
      </c>
      <c r="I2898" s="98" t="s">
        <v>10139</v>
      </c>
      <c r="J2898" s="99">
        <v>45200</v>
      </c>
      <c r="K2898" s="107">
        <v>15500000</v>
      </c>
      <c r="L2898" s="98" t="s">
        <v>1821</v>
      </c>
      <c r="M2898" s="23">
        <v>1800</v>
      </c>
      <c r="N2898" s="23">
        <v>1</v>
      </c>
      <c r="O2898" s="107">
        <v>15500000</v>
      </c>
      <c r="P2898" s="23">
        <v>180</v>
      </c>
      <c r="Q2898" s="23">
        <v>2</v>
      </c>
      <c r="R2898" s="23">
        <v>2</v>
      </c>
      <c r="S2898" s="23">
        <v>2.74</v>
      </c>
      <c r="T2898" s="47">
        <v>7.8208549999999999</v>
      </c>
      <c r="U2898" s="98" t="s">
        <v>111</v>
      </c>
      <c r="V2898" s="98" t="s">
        <v>3139</v>
      </c>
      <c r="W2898" s="69">
        <f t="shared" si="90"/>
        <v>1.9293142399584087E-2</v>
      </c>
    </row>
    <row r="2899" spans="1:23">
      <c r="A2899">
        <f t="shared" si="91"/>
        <v>792</v>
      </c>
      <c r="B2899" s="99">
        <v>44408</v>
      </c>
      <c r="C2899" s="23">
        <v>496</v>
      </c>
      <c r="D2899" s="23">
        <v>5</v>
      </c>
      <c r="E2899" s="98" t="s">
        <v>49</v>
      </c>
      <c r="F2899" s="98" t="s">
        <v>164</v>
      </c>
      <c r="G2899" s="98" t="s">
        <v>4120</v>
      </c>
      <c r="H2899" s="98" t="s">
        <v>1366</v>
      </c>
      <c r="I2899" s="98" t="s">
        <v>10633</v>
      </c>
      <c r="J2899" s="99">
        <v>45200</v>
      </c>
      <c r="K2899" s="107">
        <v>15000000</v>
      </c>
      <c r="L2899" s="98" t="s">
        <v>1822</v>
      </c>
      <c r="M2899" s="23">
        <v>1800</v>
      </c>
      <c r="N2899" s="23">
        <v>1</v>
      </c>
      <c r="O2899" s="107">
        <v>15000000</v>
      </c>
      <c r="P2899" s="23">
        <v>180</v>
      </c>
      <c r="Q2899" s="23">
        <v>2</v>
      </c>
      <c r="R2899" s="23">
        <v>2</v>
      </c>
      <c r="S2899" s="23">
        <v>0</v>
      </c>
      <c r="T2899" s="47">
        <v>7.5</v>
      </c>
      <c r="U2899" s="98" t="s">
        <v>111</v>
      </c>
      <c r="V2899" s="98" t="s">
        <v>3139</v>
      </c>
      <c r="W2899" s="69">
        <f t="shared" si="90"/>
        <v>1.8501630320071228E-2</v>
      </c>
    </row>
    <row r="2900" spans="1:23">
      <c r="A2900">
        <f t="shared" si="91"/>
        <v>794</v>
      </c>
      <c r="B2900" s="99">
        <v>44408</v>
      </c>
      <c r="C2900" s="23">
        <v>497</v>
      </c>
      <c r="D2900" s="23">
        <v>5</v>
      </c>
      <c r="E2900" s="98" t="s">
        <v>49</v>
      </c>
      <c r="F2900" s="98" t="s">
        <v>164</v>
      </c>
      <c r="G2900" s="98" t="s">
        <v>4120</v>
      </c>
      <c r="H2900" s="98" t="s">
        <v>1366</v>
      </c>
      <c r="I2900" s="98" t="s">
        <v>10634</v>
      </c>
      <c r="J2900" s="99">
        <v>45202</v>
      </c>
      <c r="K2900" s="107">
        <v>30000000</v>
      </c>
      <c r="L2900" s="98" t="s">
        <v>1823</v>
      </c>
      <c r="M2900" s="23">
        <v>1800</v>
      </c>
      <c r="N2900" s="23">
        <v>1</v>
      </c>
      <c r="O2900" s="107">
        <v>30000000</v>
      </c>
      <c r="P2900" s="23">
        <v>180</v>
      </c>
      <c r="Q2900" s="23">
        <v>2</v>
      </c>
      <c r="R2900" s="23">
        <v>2</v>
      </c>
      <c r="S2900" s="23">
        <v>0</v>
      </c>
      <c r="T2900" s="47">
        <v>15</v>
      </c>
      <c r="U2900" s="98" t="s">
        <v>111</v>
      </c>
      <c r="V2900" s="98" t="s">
        <v>3139</v>
      </c>
      <c r="W2900" s="69">
        <f t="shared" si="90"/>
        <v>3.7096703217516555E-2</v>
      </c>
    </row>
    <row r="2901" spans="1:23">
      <c r="A2901">
        <f t="shared" si="91"/>
        <v>796</v>
      </c>
      <c r="B2901" s="99">
        <v>44408</v>
      </c>
      <c r="C2901" s="23">
        <v>498</v>
      </c>
      <c r="D2901" s="23">
        <v>5</v>
      </c>
      <c r="E2901" s="98" t="s">
        <v>49</v>
      </c>
      <c r="F2901" s="98" t="s">
        <v>164</v>
      </c>
      <c r="G2901" s="98" t="s">
        <v>4120</v>
      </c>
      <c r="H2901" s="98" t="s">
        <v>1366</v>
      </c>
      <c r="I2901" s="98" t="s">
        <v>10635</v>
      </c>
      <c r="J2901" s="99">
        <v>45204</v>
      </c>
      <c r="K2901" s="107">
        <v>20000000</v>
      </c>
      <c r="L2901" s="98" t="s">
        <v>1824</v>
      </c>
      <c r="M2901" s="23">
        <v>1260</v>
      </c>
      <c r="N2901" s="23">
        <v>1</v>
      </c>
      <c r="O2901" s="107">
        <v>20000000</v>
      </c>
      <c r="P2901" s="23">
        <v>180</v>
      </c>
      <c r="Q2901" s="23">
        <v>2</v>
      </c>
      <c r="R2901" s="23">
        <v>2</v>
      </c>
      <c r="S2901" s="23">
        <v>0</v>
      </c>
      <c r="T2901" s="47">
        <v>10</v>
      </c>
      <c r="U2901" s="98" t="s">
        <v>111</v>
      </c>
      <c r="V2901" s="98" t="s">
        <v>3139</v>
      </c>
      <c r="W2901" s="69">
        <f t="shared" si="90"/>
        <v>2.47934305299271E-2</v>
      </c>
    </row>
    <row r="2902" spans="1:23">
      <c r="A2902">
        <f t="shared" si="91"/>
        <v>799</v>
      </c>
      <c r="B2902" s="99">
        <v>44408</v>
      </c>
      <c r="C2902" s="23">
        <v>499</v>
      </c>
      <c r="D2902" s="23">
        <v>5</v>
      </c>
      <c r="E2902" s="98" t="s">
        <v>49</v>
      </c>
      <c r="F2902" s="98" t="s">
        <v>164</v>
      </c>
      <c r="G2902" s="98" t="s">
        <v>4120</v>
      </c>
      <c r="H2902" s="98" t="s">
        <v>1366</v>
      </c>
      <c r="I2902" s="98" t="s">
        <v>6147</v>
      </c>
      <c r="J2902" s="99">
        <v>45207</v>
      </c>
      <c r="K2902" s="107">
        <v>13000000</v>
      </c>
      <c r="L2902" s="98" t="s">
        <v>1825</v>
      </c>
      <c r="M2902" s="23">
        <v>1800</v>
      </c>
      <c r="N2902" s="23">
        <v>1</v>
      </c>
      <c r="O2902" s="107">
        <v>13000000</v>
      </c>
      <c r="P2902" s="23">
        <v>180</v>
      </c>
      <c r="Q2902" s="23">
        <v>2</v>
      </c>
      <c r="R2902" s="23">
        <v>2</v>
      </c>
      <c r="S2902" s="23">
        <v>0</v>
      </c>
      <c r="T2902" s="47">
        <v>6.5</v>
      </c>
      <c r="U2902" s="98" t="s">
        <v>111</v>
      </c>
      <c r="V2902" s="98" t="s">
        <v>3139</v>
      </c>
      <c r="W2902" s="69">
        <f t="shared" si="90"/>
        <v>1.6176467519745778E-2</v>
      </c>
    </row>
    <row r="2903" spans="1:23">
      <c r="A2903">
        <f t="shared" si="91"/>
        <v>800</v>
      </c>
      <c r="B2903" s="99">
        <v>44408</v>
      </c>
      <c r="C2903" s="23">
        <v>500</v>
      </c>
      <c r="D2903" s="23">
        <v>5</v>
      </c>
      <c r="E2903" s="98" t="s">
        <v>49</v>
      </c>
      <c r="F2903" s="98" t="s">
        <v>164</v>
      </c>
      <c r="G2903" s="98" t="s">
        <v>4120</v>
      </c>
      <c r="H2903" s="98" t="s">
        <v>1366</v>
      </c>
      <c r="I2903" s="98" t="s">
        <v>10636</v>
      </c>
      <c r="J2903" s="99">
        <v>45208</v>
      </c>
      <c r="K2903" s="107">
        <v>8000000</v>
      </c>
      <c r="L2903" s="98" t="s">
        <v>1826</v>
      </c>
      <c r="M2903" s="23">
        <v>1800</v>
      </c>
      <c r="N2903" s="23">
        <v>1</v>
      </c>
      <c r="O2903" s="107">
        <v>8000000</v>
      </c>
      <c r="P2903" s="23">
        <v>180</v>
      </c>
      <c r="Q2903" s="23">
        <v>2</v>
      </c>
      <c r="R2903" s="23">
        <v>2</v>
      </c>
      <c r="S2903" s="23">
        <v>0</v>
      </c>
      <c r="T2903" s="47">
        <v>4</v>
      </c>
      <c r="U2903" s="98" t="s">
        <v>111</v>
      </c>
      <c r="V2903" s="98" t="s">
        <v>3139</v>
      </c>
      <c r="W2903" s="69">
        <f t="shared" si="90"/>
        <v>9.9672082532370251E-3</v>
      </c>
    </row>
    <row r="2904" spans="1:23">
      <c r="A2904">
        <f t="shared" si="91"/>
        <v>801</v>
      </c>
      <c r="B2904" s="99">
        <v>44408</v>
      </c>
      <c r="C2904" s="23">
        <v>501</v>
      </c>
      <c r="D2904" s="23">
        <v>5</v>
      </c>
      <c r="E2904" s="98" t="s">
        <v>49</v>
      </c>
      <c r="F2904" s="98" t="s">
        <v>164</v>
      </c>
      <c r="G2904" s="98" t="s">
        <v>4120</v>
      </c>
      <c r="H2904" s="98" t="s">
        <v>1366</v>
      </c>
      <c r="I2904" s="98" t="s">
        <v>10144</v>
      </c>
      <c r="J2904" s="99">
        <v>45209</v>
      </c>
      <c r="K2904" s="107">
        <v>30000000</v>
      </c>
      <c r="L2904" s="98" t="s">
        <v>1827</v>
      </c>
      <c r="M2904" s="23">
        <v>1800</v>
      </c>
      <c r="N2904" s="23">
        <v>1</v>
      </c>
      <c r="O2904" s="107">
        <v>30000000</v>
      </c>
      <c r="P2904" s="23">
        <v>180</v>
      </c>
      <c r="Q2904" s="23">
        <v>2</v>
      </c>
      <c r="R2904" s="23">
        <v>2</v>
      </c>
      <c r="S2904" s="23">
        <v>0</v>
      </c>
      <c r="T2904" s="47">
        <v>15</v>
      </c>
      <c r="U2904" s="98" t="s">
        <v>111</v>
      </c>
      <c r="V2904" s="98" t="s">
        <v>3139</v>
      </c>
      <c r="W2904" s="69">
        <f t="shared" si="90"/>
        <v>3.7423752238325898E-2</v>
      </c>
    </row>
    <row r="2905" spans="1:23">
      <c r="A2905">
        <f t="shared" si="91"/>
        <v>802</v>
      </c>
      <c r="B2905" s="99">
        <v>44408</v>
      </c>
      <c r="C2905" s="23">
        <v>502</v>
      </c>
      <c r="D2905" s="23">
        <v>5</v>
      </c>
      <c r="E2905" s="98" t="s">
        <v>49</v>
      </c>
      <c r="F2905" s="98" t="s">
        <v>164</v>
      </c>
      <c r="G2905" s="98" t="s">
        <v>4120</v>
      </c>
      <c r="H2905" s="98" t="s">
        <v>1366</v>
      </c>
      <c r="I2905" s="98" t="s">
        <v>6116</v>
      </c>
      <c r="J2905" s="99">
        <v>45210</v>
      </c>
      <c r="K2905" s="107">
        <v>15000000</v>
      </c>
      <c r="L2905" s="98" t="s">
        <v>1828</v>
      </c>
      <c r="M2905" s="23">
        <v>1800</v>
      </c>
      <c r="N2905" s="23">
        <v>1</v>
      </c>
      <c r="O2905" s="107">
        <v>15000000</v>
      </c>
      <c r="P2905" s="23">
        <v>30</v>
      </c>
      <c r="Q2905" s="23">
        <v>2</v>
      </c>
      <c r="R2905" s="23">
        <v>2</v>
      </c>
      <c r="S2905" s="23">
        <v>0</v>
      </c>
      <c r="T2905" s="47">
        <v>6.75</v>
      </c>
      <c r="U2905" s="98" t="s">
        <v>111</v>
      </c>
      <c r="V2905" s="98" t="s">
        <v>3139</v>
      </c>
      <c r="W2905" s="69">
        <f t="shared" si="90"/>
        <v>1.6861713087155825E-2</v>
      </c>
    </row>
    <row r="2906" spans="1:23">
      <c r="A2906">
        <f t="shared" si="91"/>
        <v>802</v>
      </c>
      <c r="B2906" s="99">
        <v>44408</v>
      </c>
      <c r="C2906" s="23">
        <v>503</v>
      </c>
      <c r="D2906" s="23">
        <v>5</v>
      </c>
      <c r="E2906" s="98" t="s">
        <v>49</v>
      </c>
      <c r="F2906" s="98" t="s">
        <v>164</v>
      </c>
      <c r="G2906" s="98" t="s">
        <v>4120</v>
      </c>
      <c r="H2906" s="98" t="s">
        <v>1366</v>
      </c>
      <c r="I2906" s="98" t="s">
        <v>6116</v>
      </c>
      <c r="J2906" s="99">
        <v>45210</v>
      </c>
      <c r="K2906" s="107">
        <v>25000000</v>
      </c>
      <c r="L2906" s="98" t="s">
        <v>1829</v>
      </c>
      <c r="M2906" s="23">
        <v>1800</v>
      </c>
      <c r="N2906" s="23">
        <v>1</v>
      </c>
      <c r="O2906" s="107">
        <v>25000000</v>
      </c>
      <c r="P2906" s="23">
        <v>180</v>
      </c>
      <c r="Q2906" s="23">
        <v>2</v>
      </c>
      <c r="R2906" s="23">
        <v>2</v>
      </c>
      <c r="S2906" s="23">
        <v>0</v>
      </c>
      <c r="T2906" s="47">
        <v>12.5</v>
      </c>
      <c r="U2906" s="98" t="s">
        <v>111</v>
      </c>
      <c r="V2906" s="98" t="s">
        <v>3139</v>
      </c>
      <c r="W2906" s="69">
        <f t="shared" si="90"/>
        <v>3.1225394605844118E-2</v>
      </c>
    </row>
    <row r="2907" spans="1:23">
      <c r="A2907">
        <f t="shared" si="91"/>
        <v>1173</v>
      </c>
      <c r="B2907" s="99">
        <v>44408</v>
      </c>
      <c r="C2907" s="23">
        <v>504</v>
      </c>
      <c r="D2907" s="23">
        <v>5</v>
      </c>
      <c r="E2907" s="98" t="s">
        <v>49</v>
      </c>
      <c r="F2907" s="98" t="s">
        <v>164</v>
      </c>
      <c r="G2907" s="98" t="s">
        <v>4120</v>
      </c>
      <c r="H2907" s="98" t="s">
        <v>1366</v>
      </c>
      <c r="I2907" s="98" t="s">
        <v>10637</v>
      </c>
      <c r="J2907" s="99">
        <v>45581</v>
      </c>
      <c r="K2907" s="107">
        <v>18000000</v>
      </c>
      <c r="L2907" s="98" t="s">
        <v>1830</v>
      </c>
      <c r="M2907" s="23">
        <v>2160</v>
      </c>
      <c r="N2907" s="23">
        <v>1</v>
      </c>
      <c r="O2907" s="107">
        <v>18000000</v>
      </c>
      <c r="P2907" s="23">
        <v>180</v>
      </c>
      <c r="Q2907" s="23">
        <v>2</v>
      </c>
      <c r="R2907" s="23">
        <v>2</v>
      </c>
      <c r="S2907" s="23">
        <v>0</v>
      </c>
      <c r="T2907" s="47">
        <v>10.5</v>
      </c>
      <c r="U2907" s="98" t="s">
        <v>111</v>
      </c>
      <c r="V2907" s="98" t="s">
        <v>3139</v>
      </c>
      <c r="W2907" s="69">
        <f t="shared" si="90"/>
        <v>3.8362850140935573E-2</v>
      </c>
    </row>
    <row r="2908" spans="1:23">
      <c r="A2908">
        <f t="shared" si="91"/>
        <v>77</v>
      </c>
      <c r="B2908" s="99">
        <v>44408</v>
      </c>
      <c r="C2908" s="23">
        <v>505</v>
      </c>
      <c r="D2908" s="23">
        <v>5</v>
      </c>
      <c r="E2908" s="98" t="s">
        <v>49</v>
      </c>
      <c r="F2908" s="98" t="s">
        <v>164</v>
      </c>
      <c r="G2908" s="98" t="s">
        <v>4120</v>
      </c>
      <c r="H2908" s="98" t="s">
        <v>1366</v>
      </c>
      <c r="I2908" s="98" t="s">
        <v>10637</v>
      </c>
      <c r="J2908" s="99">
        <v>44485</v>
      </c>
      <c r="K2908" s="107">
        <v>5500000</v>
      </c>
      <c r="L2908" s="98" t="s">
        <v>1831</v>
      </c>
      <c r="M2908" s="23">
        <v>1080</v>
      </c>
      <c r="N2908" s="23">
        <v>1</v>
      </c>
      <c r="O2908" s="107">
        <v>5500000</v>
      </c>
      <c r="P2908" s="23">
        <v>180</v>
      </c>
      <c r="Q2908" s="23">
        <v>2</v>
      </c>
      <c r="R2908" s="23">
        <v>2</v>
      </c>
      <c r="S2908" s="23">
        <v>0</v>
      </c>
      <c r="T2908" s="47">
        <v>0.91666499999999995</v>
      </c>
      <c r="U2908" s="98" t="s">
        <v>111</v>
      </c>
      <c r="V2908" s="98" t="s">
        <v>3139</v>
      </c>
      <c r="W2908" s="69">
        <f t="shared" si="90"/>
        <v>2.1984921981747527E-4</v>
      </c>
    </row>
    <row r="2909" spans="1:23">
      <c r="A2909">
        <f t="shared" si="91"/>
        <v>808</v>
      </c>
      <c r="B2909" s="99">
        <v>44408</v>
      </c>
      <c r="C2909" s="23">
        <v>506</v>
      </c>
      <c r="D2909" s="23">
        <v>5</v>
      </c>
      <c r="E2909" s="98" t="s">
        <v>49</v>
      </c>
      <c r="F2909" s="98" t="s">
        <v>164</v>
      </c>
      <c r="G2909" s="98" t="s">
        <v>4120</v>
      </c>
      <c r="H2909" s="98" t="s">
        <v>1366</v>
      </c>
      <c r="I2909" s="98" t="s">
        <v>10638</v>
      </c>
      <c r="J2909" s="99">
        <v>45216</v>
      </c>
      <c r="K2909" s="107">
        <v>5000000</v>
      </c>
      <c r="L2909" s="98" t="s">
        <v>1832</v>
      </c>
      <c r="M2909" s="23">
        <v>1800</v>
      </c>
      <c r="N2909" s="23">
        <v>1</v>
      </c>
      <c r="O2909" s="107">
        <v>5000000</v>
      </c>
      <c r="P2909" s="23">
        <v>180</v>
      </c>
      <c r="Q2909" s="23">
        <v>2</v>
      </c>
      <c r="R2909" s="23">
        <v>2</v>
      </c>
      <c r="S2909" s="23">
        <v>0</v>
      </c>
      <c r="T2909" s="47">
        <v>2.5</v>
      </c>
      <c r="U2909" s="98" t="s">
        <v>111</v>
      </c>
      <c r="V2909" s="98" t="s">
        <v>3139</v>
      </c>
      <c r="W2909" s="69">
        <f t="shared" si="90"/>
        <v>6.2918002098558724E-3</v>
      </c>
    </row>
    <row r="2910" spans="1:23">
      <c r="A2910">
        <f t="shared" si="91"/>
        <v>83</v>
      </c>
      <c r="B2910" s="99">
        <v>44408</v>
      </c>
      <c r="C2910" s="23">
        <v>507</v>
      </c>
      <c r="D2910" s="23">
        <v>5</v>
      </c>
      <c r="E2910" s="98" t="s">
        <v>49</v>
      </c>
      <c r="F2910" s="98" t="s">
        <v>164</v>
      </c>
      <c r="G2910" s="98" t="s">
        <v>4120</v>
      </c>
      <c r="H2910" s="98" t="s">
        <v>1366</v>
      </c>
      <c r="I2910" s="98" t="s">
        <v>10639</v>
      </c>
      <c r="J2910" s="99">
        <v>44491</v>
      </c>
      <c r="K2910" s="107">
        <v>7000000</v>
      </c>
      <c r="L2910" s="98" t="s">
        <v>1833</v>
      </c>
      <c r="M2910" s="23">
        <v>1080</v>
      </c>
      <c r="N2910" s="23">
        <v>1</v>
      </c>
      <c r="O2910" s="107">
        <v>7000000</v>
      </c>
      <c r="P2910" s="23">
        <v>180</v>
      </c>
      <c r="Q2910" s="23">
        <v>2</v>
      </c>
      <c r="R2910" s="23">
        <v>2</v>
      </c>
      <c r="S2910" s="23">
        <v>0</v>
      </c>
      <c r="T2910" s="47">
        <v>1.1666650000000001</v>
      </c>
      <c r="U2910" s="98" t="s">
        <v>111</v>
      </c>
      <c r="V2910" s="98" t="s">
        <v>3139</v>
      </c>
      <c r="W2910" s="69">
        <f t="shared" si="90"/>
        <v>3.0161144387228449E-4</v>
      </c>
    </row>
    <row r="2911" spans="1:23">
      <c r="A2911">
        <f t="shared" si="91"/>
        <v>813</v>
      </c>
      <c r="B2911" s="99">
        <v>44408</v>
      </c>
      <c r="C2911" s="23">
        <v>508</v>
      </c>
      <c r="D2911" s="23">
        <v>5</v>
      </c>
      <c r="E2911" s="98" t="s">
        <v>49</v>
      </c>
      <c r="F2911" s="98" t="s">
        <v>164</v>
      </c>
      <c r="G2911" s="98" t="s">
        <v>4120</v>
      </c>
      <c r="H2911" s="98" t="s">
        <v>1366</v>
      </c>
      <c r="I2911" s="98" t="s">
        <v>10639</v>
      </c>
      <c r="J2911" s="99">
        <v>45221</v>
      </c>
      <c r="K2911" s="107">
        <v>18000000</v>
      </c>
      <c r="L2911" s="98" t="s">
        <v>1834</v>
      </c>
      <c r="M2911" s="23">
        <v>1800</v>
      </c>
      <c r="N2911" s="23">
        <v>1</v>
      </c>
      <c r="O2911" s="107">
        <v>18000000</v>
      </c>
      <c r="P2911" s="23">
        <v>180</v>
      </c>
      <c r="Q2911" s="23">
        <v>2</v>
      </c>
      <c r="R2911" s="23">
        <v>2</v>
      </c>
      <c r="S2911" s="23">
        <v>0</v>
      </c>
      <c r="T2911" s="47">
        <v>9</v>
      </c>
      <c r="U2911" s="98" t="s">
        <v>111</v>
      </c>
      <c r="V2911" s="98" t="s">
        <v>3139</v>
      </c>
      <c r="W2911" s="69">
        <f t="shared" si="90"/>
        <v>2.2790644621542285E-2</v>
      </c>
    </row>
    <row r="2912" spans="1:23">
      <c r="A2912">
        <f t="shared" si="91"/>
        <v>85</v>
      </c>
      <c r="B2912" s="99">
        <v>44408</v>
      </c>
      <c r="C2912" s="23">
        <v>509</v>
      </c>
      <c r="D2912" s="23">
        <v>5</v>
      </c>
      <c r="E2912" s="98" t="s">
        <v>49</v>
      </c>
      <c r="F2912" s="98" t="s">
        <v>164</v>
      </c>
      <c r="G2912" s="98" t="s">
        <v>4120</v>
      </c>
      <c r="H2912" s="98" t="s">
        <v>1366</v>
      </c>
      <c r="I2912" s="98" t="s">
        <v>10640</v>
      </c>
      <c r="J2912" s="99">
        <v>44493</v>
      </c>
      <c r="K2912" s="107">
        <v>5936915</v>
      </c>
      <c r="L2912" s="98" t="s">
        <v>1835</v>
      </c>
      <c r="M2912" s="23">
        <v>1080</v>
      </c>
      <c r="N2912" s="23">
        <v>1</v>
      </c>
      <c r="O2912" s="107">
        <v>5936915</v>
      </c>
      <c r="P2912" s="23">
        <v>180</v>
      </c>
      <c r="Q2912" s="23">
        <v>2</v>
      </c>
      <c r="R2912" s="23">
        <v>2</v>
      </c>
      <c r="S2912" s="23">
        <v>0</v>
      </c>
      <c r="T2912" s="47">
        <v>0.98946500000000004</v>
      </c>
      <c r="U2912" s="98" t="s">
        <v>111</v>
      </c>
      <c r="V2912" s="98" t="s">
        <v>3139</v>
      </c>
      <c r="W2912" s="69">
        <f t="shared" si="90"/>
        <v>2.6196478616080616E-4</v>
      </c>
    </row>
    <row r="2913" spans="1:23">
      <c r="A2913">
        <f t="shared" si="91"/>
        <v>85</v>
      </c>
      <c r="B2913" s="99">
        <v>44408</v>
      </c>
      <c r="C2913" s="23">
        <v>510</v>
      </c>
      <c r="D2913" s="23">
        <v>5</v>
      </c>
      <c r="E2913" s="98" t="s">
        <v>49</v>
      </c>
      <c r="F2913" s="98" t="s">
        <v>164</v>
      </c>
      <c r="G2913" s="98" t="s">
        <v>4120</v>
      </c>
      <c r="H2913" s="98" t="s">
        <v>1366</v>
      </c>
      <c r="I2913" s="98" t="s">
        <v>10640</v>
      </c>
      <c r="J2913" s="99">
        <v>44493</v>
      </c>
      <c r="K2913" s="107">
        <v>6000000</v>
      </c>
      <c r="L2913" s="98" t="s">
        <v>1836</v>
      </c>
      <c r="M2913" s="23">
        <v>1080</v>
      </c>
      <c r="N2913" s="23">
        <v>1</v>
      </c>
      <c r="O2913" s="107">
        <v>6000000</v>
      </c>
      <c r="P2913" s="23">
        <v>180</v>
      </c>
      <c r="Q2913" s="23">
        <v>2</v>
      </c>
      <c r="R2913" s="23">
        <v>2</v>
      </c>
      <c r="S2913" s="23">
        <v>0</v>
      </c>
      <c r="T2913" s="47">
        <v>1</v>
      </c>
      <c r="U2913" s="98" t="s">
        <v>111</v>
      </c>
      <c r="V2913" s="98" t="s">
        <v>3139</v>
      </c>
      <c r="W2913" s="69">
        <f t="shared" si="90"/>
        <v>2.6475396922660848E-4</v>
      </c>
    </row>
    <row r="2914" spans="1:23">
      <c r="A2914">
        <f t="shared" si="91"/>
        <v>816</v>
      </c>
      <c r="B2914" s="99">
        <v>44408</v>
      </c>
      <c r="C2914" s="23">
        <v>511</v>
      </c>
      <c r="D2914" s="23">
        <v>5</v>
      </c>
      <c r="E2914" s="98" t="s">
        <v>49</v>
      </c>
      <c r="F2914" s="98" t="s">
        <v>164</v>
      </c>
      <c r="G2914" s="98" t="s">
        <v>4120</v>
      </c>
      <c r="H2914" s="98" t="s">
        <v>1366</v>
      </c>
      <c r="I2914" s="98" t="s">
        <v>10245</v>
      </c>
      <c r="J2914" s="99">
        <v>45224</v>
      </c>
      <c r="K2914" s="107">
        <v>15000000</v>
      </c>
      <c r="L2914" s="98" t="s">
        <v>1837</v>
      </c>
      <c r="M2914" s="23">
        <v>1800</v>
      </c>
      <c r="N2914" s="23">
        <v>1</v>
      </c>
      <c r="O2914" s="107">
        <v>15000000</v>
      </c>
      <c r="P2914" s="23">
        <v>180</v>
      </c>
      <c r="Q2914" s="23">
        <v>2</v>
      </c>
      <c r="R2914" s="23">
        <v>2</v>
      </c>
      <c r="S2914" s="23">
        <v>0</v>
      </c>
      <c r="T2914" s="47">
        <v>7.5</v>
      </c>
      <c r="U2914" s="98" t="s">
        <v>111</v>
      </c>
      <c r="V2914" s="98" t="s">
        <v>3139</v>
      </c>
      <c r="W2914" s="69">
        <f t="shared" si="90"/>
        <v>1.9062285784315812E-2</v>
      </c>
    </row>
    <row r="2915" spans="1:23">
      <c r="A2915">
        <f t="shared" si="91"/>
        <v>816</v>
      </c>
      <c r="B2915" s="99">
        <v>44408</v>
      </c>
      <c r="C2915" s="23">
        <v>512</v>
      </c>
      <c r="D2915" s="23">
        <v>5</v>
      </c>
      <c r="E2915" s="98" t="s">
        <v>49</v>
      </c>
      <c r="F2915" s="98" t="s">
        <v>164</v>
      </c>
      <c r="G2915" s="98" t="s">
        <v>4120</v>
      </c>
      <c r="H2915" s="98" t="s">
        <v>1366</v>
      </c>
      <c r="I2915" s="98" t="s">
        <v>10245</v>
      </c>
      <c r="J2915" s="99">
        <v>45224</v>
      </c>
      <c r="K2915" s="107">
        <v>18000000</v>
      </c>
      <c r="L2915" s="98" t="s">
        <v>1838</v>
      </c>
      <c r="M2915" s="23">
        <v>1800</v>
      </c>
      <c r="N2915" s="23">
        <v>1</v>
      </c>
      <c r="O2915" s="107">
        <v>18000000</v>
      </c>
      <c r="P2915" s="23">
        <v>30</v>
      </c>
      <c r="Q2915" s="23">
        <v>2</v>
      </c>
      <c r="R2915" s="23">
        <v>2</v>
      </c>
      <c r="S2915" s="23">
        <v>0</v>
      </c>
      <c r="T2915" s="47">
        <v>8.1</v>
      </c>
      <c r="U2915" s="98" t="s">
        <v>111</v>
      </c>
      <c r="V2915" s="98" t="s">
        <v>3139</v>
      </c>
      <c r="W2915" s="69">
        <f t="shared" si="90"/>
        <v>2.0587268647061074E-2</v>
      </c>
    </row>
    <row r="2916" spans="1:23">
      <c r="A2916">
        <f t="shared" si="91"/>
        <v>816</v>
      </c>
      <c r="B2916" s="99">
        <v>44408</v>
      </c>
      <c r="C2916" s="23">
        <v>513</v>
      </c>
      <c r="D2916" s="23">
        <v>5</v>
      </c>
      <c r="E2916" s="98" t="s">
        <v>49</v>
      </c>
      <c r="F2916" s="98" t="s">
        <v>164</v>
      </c>
      <c r="G2916" s="98" t="s">
        <v>4120</v>
      </c>
      <c r="H2916" s="98" t="s">
        <v>1366</v>
      </c>
      <c r="I2916" s="98" t="s">
        <v>10245</v>
      </c>
      <c r="J2916" s="99">
        <v>45224</v>
      </c>
      <c r="K2916" s="107">
        <v>13000000</v>
      </c>
      <c r="L2916" s="98" t="s">
        <v>1839</v>
      </c>
      <c r="M2916" s="23">
        <v>1800</v>
      </c>
      <c r="N2916" s="23">
        <v>1</v>
      </c>
      <c r="O2916" s="107">
        <v>13000000</v>
      </c>
      <c r="P2916" s="23">
        <v>180</v>
      </c>
      <c r="Q2916" s="23">
        <v>2</v>
      </c>
      <c r="R2916" s="23">
        <v>2</v>
      </c>
      <c r="S2916" s="23">
        <v>0</v>
      </c>
      <c r="T2916" s="47">
        <v>6.5</v>
      </c>
      <c r="U2916" s="98" t="s">
        <v>111</v>
      </c>
      <c r="V2916" s="98" t="s">
        <v>3139</v>
      </c>
      <c r="W2916" s="69">
        <f t="shared" si="90"/>
        <v>1.6520647679740368E-2</v>
      </c>
    </row>
    <row r="2917" spans="1:23">
      <c r="A2917">
        <f t="shared" si="91"/>
        <v>87</v>
      </c>
      <c r="B2917" s="99">
        <v>44408</v>
      </c>
      <c r="C2917" s="23">
        <v>514</v>
      </c>
      <c r="D2917" s="23">
        <v>5</v>
      </c>
      <c r="E2917" s="98" t="s">
        <v>49</v>
      </c>
      <c r="F2917" s="98" t="s">
        <v>164</v>
      </c>
      <c r="G2917" s="98" t="s">
        <v>4120</v>
      </c>
      <c r="H2917" s="98" t="s">
        <v>1366</v>
      </c>
      <c r="I2917" s="98" t="s">
        <v>10641</v>
      </c>
      <c r="J2917" s="99">
        <v>44495</v>
      </c>
      <c r="K2917" s="107">
        <v>6500000</v>
      </c>
      <c r="L2917" s="98" t="s">
        <v>1840</v>
      </c>
      <c r="M2917" s="23">
        <v>1080</v>
      </c>
      <c r="N2917" s="23">
        <v>1</v>
      </c>
      <c r="O2917" s="107">
        <v>6500000</v>
      </c>
      <c r="P2917" s="23">
        <v>180</v>
      </c>
      <c r="Q2917" s="23">
        <v>2</v>
      </c>
      <c r="R2917" s="23">
        <v>2</v>
      </c>
      <c r="S2917" s="23">
        <v>0</v>
      </c>
      <c r="T2917" s="47">
        <v>1.0833349999999999</v>
      </c>
      <c r="U2917" s="98" t="s">
        <v>111</v>
      </c>
      <c r="V2917" s="98" t="s">
        <v>3139</v>
      </c>
      <c r="W2917" s="69">
        <f t="shared" si="90"/>
        <v>2.9356588222274573E-4</v>
      </c>
    </row>
    <row r="2918" spans="1:23">
      <c r="A2918">
        <f t="shared" si="91"/>
        <v>820</v>
      </c>
      <c r="B2918" s="99">
        <v>44408</v>
      </c>
      <c r="C2918" s="23">
        <v>515</v>
      </c>
      <c r="D2918" s="23">
        <v>5</v>
      </c>
      <c r="E2918" s="98" t="s">
        <v>49</v>
      </c>
      <c r="F2918" s="98" t="s">
        <v>164</v>
      </c>
      <c r="G2918" s="98" t="s">
        <v>4120</v>
      </c>
      <c r="H2918" s="98" t="s">
        <v>1366</v>
      </c>
      <c r="I2918" s="98" t="s">
        <v>10642</v>
      </c>
      <c r="J2918" s="99">
        <v>45228</v>
      </c>
      <c r="K2918" s="107">
        <v>12000000</v>
      </c>
      <c r="L2918" s="98" t="s">
        <v>1841</v>
      </c>
      <c r="M2918" s="23">
        <v>1800</v>
      </c>
      <c r="N2918" s="23">
        <v>1</v>
      </c>
      <c r="O2918" s="107">
        <v>12000000</v>
      </c>
      <c r="P2918" s="23">
        <v>180</v>
      </c>
      <c r="Q2918" s="23">
        <v>2</v>
      </c>
      <c r="R2918" s="23">
        <v>2</v>
      </c>
      <c r="S2918" s="23">
        <v>0</v>
      </c>
      <c r="T2918" s="47">
        <v>6</v>
      </c>
      <c r="U2918" s="98" t="s">
        <v>111</v>
      </c>
      <c r="V2918" s="98" t="s">
        <v>3139</v>
      </c>
      <c r="W2918" s="69">
        <f t="shared" si="90"/>
        <v>1.5324582689351926E-2</v>
      </c>
    </row>
    <row r="2919" spans="1:23">
      <c r="A2919">
        <f t="shared" si="91"/>
        <v>820</v>
      </c>
      <c r="B2919" s="99">
        <v>44408</v>
      </c>
      <c r="C2919" s="23">
        <v>516</v>
      </c>
      <c r="D2919" s="23">
        <v>5</v>
      </c>
      <c r="E2919" s="98" t="s">
        <v>49</v>
      </c>
      <c r="F2919" s="98" t="s">
        <v>164</v>
      </c>
      <c r="G2919" s="98" t="s">
        <v>4120</v>
      </c>
      <c r="H2919" s="98" t="s">
        <v>1366</v>
      </c>
      <c r="I2919" s="98" t="s">
        <v>10642</v>
      </c>
      <c r="J2919" s="99">
        <v>45228</v>
      </c>
      <c r="K2919" s="107">
        <v>21000000</v>
      </c>
      <c r="L2919" s="98" t="s">
        <v>1842</v>
      </c>
      <c r="M2919" s="23">
        <v>1800</v>
      </c>
      <c r="N2919" s="23">
        <v>1</v>
      </c>
      <c r="O2919" s="107">
        <v>21000000</v>
      </c>
      <c r="P2919" s="23">
        <v>180</v>
      </c>
      <c r="Q2919" s="23">
        <v>2</v>
      </c>
      <c r="R2919" s="23">
        <v>2</v>
      </c>
      <c r="S2919" s="23">
        <v>0</v>
      </c>
      <c r="T2919" s="47">
        <v>10.5</v>
      </c>
      <c r="U2919" s="98" t="s">
        <v>111</v>
      </c>
      <c r="V2919" s="98" t="s">
        <v>3139</v>
      </c>
      <c r="W2919" s="69">
        <f t="shared" si="90"/>
        <v>2.6818019706365871E-2</v>
      </c>
    </row>
    <row r="2920" spans="1:23">
      <c r="A2920">
        <f t="shared" si="91"/>
        <v>459</v>
      </c>
      <c r="B2920" s="99">
        <v>44408</v>
      </c>
      <c r="C2920" s="23">
        <v>517</v>
      </c>
      <c r="D2920" s="23">
        <v>5</v>
      </c>
      <c r="E2920" s="98" t="s">
        <v>49</v>
      </c>
      <c r="F2920" s="98" t="s">
        <v>164</v>
      </c>
      <c r="G2920" s="98" t="s">
        <v>4120</v>
      </c>
      <c r="H2920" s="98" t="s">
        <v>1366</v>
      </c>
      <c r="I2920" s="98" t="s">
        <v>10642</v>
      </c>
      <c r="J2920" s="99">
        <v>44867</v>
      </c>
      <c r="K2920" s="107">
        <v>10000000</v>
      </c>
      <c r="L2920" s="98" t="s">
        <v>1843</v>
      </c>
      <c r="M2920" s="23">
        <v>720</v>
      </c>
      <c r="N2920" s="23">
        <v>1</v>
      </c>
      <c r="O2920" s="107">
        <v>10000000</v>
      </c>
      <c r="P2920" s="23">
        <v>180</v>
      </c>
      <c r="Q2920" s="23">
        <v>2</v>
      </c>
      <c r="R2920" s="23">
        <v>2</v>
      </c>
      <c r="S2920" s="23">
        <v>0</v>
      </c>
      <c r="T2920" s="47">
        <v>3.75</v>
      </c>
      <c r="U2920" s="98" t="s">
        <v>111</v>
      </c>
      <c r="V2920" s="98" t="s">
        <v>3139</v>
      </c>
      <c r="W2920" s="69">
        <f t="shared" si="90"/>
        <v>5.3612678768388223E-3</v>
      </c>
    </row>
    <row r="2921" spans="1:23">
      <c r="A2921">
        <f t="shared" si="91"/>
        <v>94</v>
      </c>
      <c r="B2921" s="99">
        <v>44408</v>
      </c>
      <c r="C2921" s="23">
        <v>518</v>
      </c>
      <c r="D2921" s="23">
        <v>5</v>
      </c>
      <c r="E2921" s="98" t="s">
        <v>49</v>
      </c>
      <c r="F2921" s="98" t="s">
        <v>164</v>
      </c>
      <c r="G2921" s="98" t="s">
        <v>4120</v>
      </c>
      <c r="H2921" s="98" t="s">
        <v>1366</v>
      </c>
      <c r="I2921" s="98" t="s">
        <v>7133</v>
      </c>
      <c r="J2921" s="99">
        <v>44502</v>
      </c>
      <c r="K2921" s="107">
        <v>6000000</v>
      </c>
      <c r="L2921" s="98" t="s">
        <v>1844</v>
      </c>
      <c r="M2921" s="23">
        <v>1080</v>
      </c>
      <c r="N2921" s="23">
        <v>1</v>
      </c>
      <c r="O2921" s="107">
        <v>6000000</v>
      </c>
      <c r="P2921" s="23">
        <v>180</v>
      </c>
      <c r="Q2921" s="23">
        <v>2</v>
      </c>
      <c r="R2921" s="23">
        <v>2</v>
      </c>
      <c r="S2921" s="23">
        <v>0</v>
      </c>
      <c r="T2921" s="47">
        <v>1</v>
      </c>
      <c r="U2921" s="98" t="s">
        <v>111</v>
      </c>
      <c r="V2921" s="98" t="s">
        <v>3139</v>
      </c>
      <c r="W2921" s="69">
        <f t="shared" si="90"/>
        <v>2.9278674243883763E-4</v>
      </c>
    </row>
    <row r="2922" spans="1:23">
      <c r="A2922">
        <f t="shared" si="91"/>
        <v>824</v>
      </c>
      <c r="B2922" s="99">
        <v>44408</v>
      </c>
      <c r="C2922" s="23">
        <v>519</v>
      </c>
      <c r="D2922" s="23">
        <v>5</v>
      </c>
      <c r="E2922" s="98" t="s">
        <v>49</v>
      </c>
      <c r="F2922" s="98" t="s">
        <v>164</v>
      </c>
      <c r="G2922" s="98" t="s">
        <v>4120</v>
      </c>
      <c r="H2922" s="98" t="s">
        <v>1366</v>
      </c>
      <c r="I2922" s="98" t="s">
        <v>10643</v>
      </c>
      <c r="J2922" s="99">
        <v>45232</v>
      </c>
      <c r="K2922" s="107">
        <v>20000000</v>
      </c>
      <c r="L2922" s="98" t="s">
        <v>1845</v>
      </c>
      <c r="M2922" s="23">
        <v>1800</v>
      </c>
      <c r="N2922" s="23">
        <v>1</v>
      </c>
      <c r="O2922" s="107">
        <v>20000000</v>
      </c>
      <c r="P2922" s="23">
        <v>180</v>
      </c>
      <c r="Q2922" s="23">
        <v>2</v>
      </c>
      <c r="R2922" s="23">
        <v>2</v>
      </c>
      <c r="S2922" s="23">
        <v>2.8</v>
      </c>
      <c r="T2922" s="47">
        <v>12.586997</v>
      </c>
      <c r="U2922" s="98" t="s">
        <v>111</v>
      </c>
      <c r="V2922" s="98" t="s">
        <v>3139</v>
      </c>
      <c r="W2922" s="69">
        <f t="shared" si="90"/>
        <v>3.2305234248331441E-2</v>
      </c>
    </row>
    <row r="2923" spans="1:23">
      <c r="A2923">
        <f t="shared" si="91"/>
        <v>824</v>
      </c>
      <c r="B2923" s="99">
        <v>44408</v>
      </c>
      <c r="C2923" s="23">
        <v>520</v>
      </c>
      <c r="D2923" s="23">
        <v>5</v>
      </c>
      <c r="E2923" s="98" t="s">
        <v>49</v>
      </c>
      <c r="F2923" s="98" t="s">
        <v>164</v>
      </c>
      <c r="G2923" s="98" t="s">
        <v>4120</v>
      </c>
      <c r="H2923" s="98" t="s">
        <v>1366</v>
      </c>
      <c r="I2923" s="98" t="s">
        <v>10643</v>
      </c>
      <c r="J2923" s="99">
        <v>45232</v>
      </c>
      <c r="K2923" s="107">
        <v>28000000</v>
      </c>
      <c r="L2923" s="98" t="s">
        <v>1846</v>
      </c>
      <c r="M2923" s="23">
        <v>1440</v>
      </c>
      <c r="N2923" s="23">
        <v>1</v>
      </c>
      <c r="O2923" s="107">
        <v>28000000</v>
      </c>
      <c r="P2923" s="23">
        <v>360</v>
      </c>
      <c r="Q2923" s="23">
        <v>2</v>
      </c>
      <c r="R2923" s="23">
        <v>2</v>
      </c>
      <c r="S2923" s="23">
        <v>3.01</v>
      </c>
      <c r="T2923" s="47">
        <v>17.177613000000001</v>
      </c>
      <c r="U2923" s="98" t="s">
        <v>111</v>
      </c>
      <c r="V2923" s="98" t="s">
        <v>3139</v>
      </c>
      <c r="W2923" s="69">
        <f t="shared" si="90"/>
        <v>4.4087307861611746E-2</v>
      </c>
    </row>
    <row r="2924" spans="1:23">
      <c r="A2924">
        <f t="shared" si="91"/>
        <v>815</v>
      </c>
      <c r="B2924" s="99">
        <v>44408</v>
      </c>
      <c r="C2924" s="23">
        <v>521</v>
      </c>
      <c r="D2924" s="23">
        <v>5</v>
      </c>
      <c r="E2924" s="98" t="s">
        <v>49</v>
      </c>
      <c r="F2924" s="98" t="s">
        <v>164</v>
      </c>
      <c r="G2924" s="98" t="s">
        <v>4120</v>
      </c>
      <c r="H2924" s="98" t="s">
        <v>1366</v>
      </c>
      <c r="I2924" s="98" t="s">
        <v>10465</v>
      </c>
      <c r="J2924" s="99">
        <v>45223</v>
      </c>
      <c r="K2924" s="107">
        <v>39000000</v>
      </c>
      <c r="L2924" s="98" t="s">
        <v>1847</v>
      </c>
      <c r="M2924" s="23">
        <v>1800</v>
      </c>
      <c r="N2924" s="23">
        <v>1</v>
      </c>
      <c r="O2924" s="107">
        <v>39000000</v>
      </c>
      <c r="P2924" s="23">
        <v>180</v>
      </c>
      <c r="Q2924" s="23">
        <v>2</v>
      </c>
      <c r="R2924" s="23">
        <v>2</v>
      </c>
      <c r="S2924" s="23">
        <v>2.78</v>
      </c>
      <c r="T2924" s="47">
        <v>19.642547</v>
      </c>
      <c r="U2924" s="98" t="s">
        <v>111</v>
      </c>
      <c r="V2924" s="98" t="s">
        <v>3139</v>
      </c>
      <c r="W2924" s="69">
        <f t="shared" si="90"/>
        <v>4.9863064252184959E-2</v>
      </c>
    </row>
    <row r="2925" spans="1:23">
      <c r="A2925">
        <f t="shared" si="91"/>
        <v>828</v>
      </c>
      <c r="B2925" s="99">
        <v>44408</v>
      </c>
      <c r="C2925" s="23">
        <v>522</v>
      </c>
      <c r="D2925" s="23">
        <v>5</v>
      </c>
      <c r="E2925" s="98" t="s">
        <v>49</v>
      </c>
      <c r="F2925" s="98" t="s">
        <v>164</v>
      </c>
      <c r="G2925" s="98" t="s">
        <v>4120</v>
      </c>
      <c r="H2925" s="98" t="s">
        <v>1366</v>
      </c>
      <c r="I2925" s="98" t="s">
        <v>10465</v>
      </c>
      <c r="J2925" s="99">
        <v>45236</v>
      </c>
      <c r="K2925" s="107">
        <v>6000000</v>
      </c>
      <c r="L2925" s="98" t="s">
        <v>1848</v>
      </c>
      <c r="M2925" s="23">
        <v>1800</v>
      </c>
      <c r="N2925" s="23">
        <v>1</v>
      </c>
      <c r="O2925" s="107">
        <v>6000000</v>
      </c>
      <c r="P2925" s="23">
        <v>180</v>
      </c>
      <c r="Q2925" s="23">
        <v>2</v>
      </c>
      <c r="R2925" s="23">
        <v>2</v>
      </c>
      <c r="S2925" s="23">
        <v>0</v>
      </c>
      <c r="T2925" s="47">
        <v>3</v>
      </c>
      <c r="U2925" s="98" t="s">
        <v>111</v>
      </c>
      <c r="V2925" s="98" t="s">
        <v>3139</v>
      </c>
      <c r="W2925" s="69">
        <f t="shared" si="90"/>
        <v>7.737045406575241E-3</v>
      </c>
    </row>
    <row r="2926" spans="1:23">
      <c r="A2926">
        <f t="shared" si="91"/>
        <v>1195</v>
      </c>
      <c r="B2926" s="99">
        <v>44408</v>
      </c>
      <c r="C2926" s="23">
        <v>523</v>
      </c>
      <c r="D2926" s="23">
        <v>5</v>
      </c>
      <c r="E2926" s="98" t="s">
        <v>49</v>
      </c>
      <c r="F2926" s="98" t="s">
        <v>164</v>
      </c>
      <c r="G2926" s="98" t="s">
        <v>4120</v>
      </c>
      <c r="H2926" s="98" t="s">
        <v>1366</v>
      </c>
      <c r="I2926" s="98" t="s">
        <v>10201</v>
      </c>
      <c r="J2926" s="99">
        <v>45603</v>
      </c>
      <c r="K2926" s="107">
        <v>10000000</v>
      </c>
      <c r="L2926" s="98" t="s">
        <v>1849</v>
      </c>
      <c r="M2926" s="23">
        <v>2160</v>
      </c>
      <c r="N2926" s="23">
        <v>1</v>
      </c>
      <c r="O2926" s="107">
        <v>10000000</v>
      </c>
      <c r="P2926" s="23">
        <v>180</v>
      </c>
      <c r="Q2926" s="23">
        <v>2</v>
      </c>
      <c r="R2926" s="23">
        <v>2</v>
      </c>
      <c r="S2926" s="23">
        <v>0</v>
      </c>
      <c r="T2926" s="47">
        <v>5.8333349999999999</v>
      </c>
      <c r="U2926" s="98" t="s">
        <v>111</v>
      </c>
      <c r="V2926" s="98" t="s">
        <v>3139</v>
      </c>
      <c r="W2926" s="69">
        <f t="shared" si="90"/>
        <v>2.1712427307280065E-2</v>
      </c>
    </row>
    <row r="2927" spans="1:23">
      <c r="A2927">
        <f t="shared" si="91"/>
        <v>219</v>
      </c>
      <c r="B2927" s="99">
        <v>44408</v>
      </c>
      <c r="C2927" s="23">
        <v>524</v>
      </c>
      <c r="D2927" s="23">
        <v>5</v>
      </c>
      <c r="E2927" s="98" t="s">
        <v>49</v>
      </c>
      <c r="F2927" s="98" t="s">
        <v>164</v>
      </c>
      <c r="G2927" s="98" t="s">
        <v>4120</v>
      </c>
      <c r="H2927" s="98" t="s">
        <v>1366</v>
      </c>
      <c r="I2927" s="98" t="s">
        <v>10201</v>
      </c>
      <c r="J2927" s="99">
        <v>44627</v>
      </c>
      <c r="K2927" s="107">
        <v>30000000</v>
      </c>
      <c r="L2927" s="98" t="s">
        <v>1850</v>
      </c>
      <c r="M2927" s="23">
        <v>1080</v>
      </c>
      <c r="N2927" s="23">
        <v>1</v>
      </c>
      <c r="O2927" s="107">
        <v>30000000</v>
      </c>
      <c r="P2927" s="23">
        <v>180</v>
      </c>
      <c r="Q2927" s="23">
        <v>2</v>
      </c>
      <c r="R2927" s="23">
        <v>2</v>
      </c>
      <c r="S2927" s="23">
        <v>2.89</v>
      </c>
      <c r="T2927" s="47">
        <v>10.113174000000001</v>
      </c>
      <c r="U2927" s="98" t="s">
        <v>111</v>
      </c>
      <c r="V2927" s="98" t="s">
        <v>3139</v>
      </c>
      <c r="W2927" s="69">
        <f t="shared" si="90"/>
        <v>6.8985076211467624E-3</v>
      </c>
    </row>
    <row r="2928" spans="1:23">
      <c r="A2928">
        <f t="shared" si="91"/>
        <v>831</v>
      </c>
      <c r="B2928" s="99">
        <v>44408</v>
      </c>
      <c r="C2928" s="23">
        <v>525</v>
      </c>
      <c r="D2928" s="23">
        <v>5</v>
      </c>
      <c r="E2928" s="98" t="s">
        <v>49</v>
      </c>
      <c r="F2928" s="98" t="s">
        <v>164</v>
      </c>
      <c r="G2928" s="98" t="s">
        <v>4120</v>
      </c>
      <c r="H2928" s="98" t="s">
        <v>1366</v>
      </c>
      <c r="I2928" s="98" t="s">
        <v>10644</v>
      </c>
      <c r="J2928" s="99">
        <v>45239</v>
      </c>
      <c r="K2928" s="107">
        <v>13000000</v>
      </c>
      <c r="L2928" s="98" t="s">
        <v>1851</v>
      </c>
      <c r="M2928" s="23">
        <v>1800</v>
      </c>
      <c r="N2928" s="23">
        <v>1</v>
      </c>
      <c r="O2928" s="107">
        <v>13000000</v>
      </c>
      <c r="P2928" s="23">
        <v>180</v>
      </c>
      <c r="Q2928" s="23">
        <v>2</v>
      </c>
      <c r="R2928" s="23">
        <v>2</v>
      </c>
      <c r="S2928" s="23">
        <v>0</v>
      </c>
      <c r="T2928" s="47">
        <v>6.5</v>
      </c>
      <c r="U2928" s="98" t="s">
        <v>111</v>
      </c>
      <c r="V2928" s="98" t="s">
        <v>3139</v>
      </c>
      <c r="W2928" s="69">
        <f t="shared" si="90"/>
        <v>1.6824336056206184E-2</v>
      </c>
    </row>
    <row r="2929" spans="1:23">
      <c r="A2929">
        <f t="shared" si="91"/>
        <v>831</v>
      </c>
      <c r="B2929" s="99">
        <v>44408</v>
      </c>
      <c r="C2929" s="23">
        <v>526</v>
      </c>
      <c r="D2929" s="23">
        <v>5</v>
      </c>
      <c r="E2929" s="98" t="s">
        <v>49</v>
      </c>
      <c r="F2929" s="98" t="s">
        <v>164</v>
      </c>
      <c r="G2929" s="98" t="s">
        <v>4120</v>
      </c>
      <c r="H2929" s="98" t="s">
        <v>1366</v>
      </c>
      <c r="I2929" s="98" t="s">
        <v>10644</v>
      </c>
      <c r="J2929" s="99">
        <v>45239</v>
      </c>
      <c r="K2929" s="107">
        <v>17000000</v>
      </c>
      <c r="L2929" s="98" t="s">
        <v>1852</v>
      </c>
      <c r="M2929" s="23">
        <v>1800</v>
      </c>
      <c r="N2929" s="23">
        <v>1</v>
      </c>
      <c r="O2929" s="107">
        <v>17000000</v>
      </c>
      <c r="P2929" s="23">
        <v>180</v>
      </c>
      <c r="Q2929" s="23">
        <v>2</v>
      </c>
      <c r="R2929" s="23">
        <v>2</v>
      </c>
      <c r="S2929" s="23">
        <v>2.8</v>
      </c>
      <c r="T2929" s="47">
        <v>8.5525599999999997</v>
      </c>
      <c r="U2929" s="98" t="s">
        <v>111</v>
      </c>
      <c r="V2929" s="98" t="s">
        <v>3139</v>
      </c>
      <c r="W2929" s="69">
        <f t="shared" si="90"/>
        <v>2.2137099012441042E-2</v>
      </c>
    </row>
    <row r="2930" spans="1:23">
      <c r="A2930">
        <f t="shared" si="91"/>
        <v>835</v>
      </c>
      <c r="B2930" s="99">
        <v>44408</v>
      </c>
      <c r="C2930" s="23">
        <v>527</v>
      </c>
      <c r="D2930" s="23">
        <v>5</v>
      </c>
      <c r="E2930" s="98" t="s">
        <v>49</v>
      </c>
      <c r="F2930" s="98" t="s">
        <v>164</v>
      </c>
      <c r="G2930" s="98" t="s">
        <v>4120</v>
      </c>
      <c r="H2930" s="98" t="s">
        <v>1366</v>
      </c>
      <c r="I2930" s="98" t="s">
        <v>10205</v>
      </c>
      <c r="J2930" s="99">
        <v>45243</v>
      </c>
      <c r="K2930" s="107">
        <v>25000000</v>
      </c>
      <c r="L2930" s="98" t="s">
        <v>1853</v>
      </c>
      <c r="M2930" s="23">
        <v>1800</v>
      </c>
      <c r="N2930" s="23">
        <v>1</v>
      </c>
      <c r="O2930" s="107">
        <v>25000000</v>
      </c>
      <c r="P2930" s="23">
        <v>180</v>
      </c>
      <c r="Q2930" s="23">
        <v>2</v>
      </c>
      <c r="R2930" s="23">
        <v>2</v>
      </c>
      <c r="S2930" s="23">
        <v>0</v>
      </c>
      <c r="T2930" s="47">
        <v>12.5</v>
      </c>
      <c r="U2930" s="98" t="s">
        <v>111</v>
      </c>
      <c r="V2930" s="98" t="s">
        <v>3139</v>
      </c>
      <c r="W2930" s="69">
        <f t="shared" si="90"/>
        <v>3.2510230044737951E-2</v>
      </c>
    </row>
    <row r="2931" spans="1:23">
      <c r="A2931">
        <f t="shared" si="91"/>
        <v>106</v>
      </c>
      <c r="B2931" s="99">
        <v>44408</v>
      </c>
      <c r="C2931" s="23">
        <v>528</v>
      </c>
      <c r="D2931" s="23">
        <v>5</v>
      </c>
      <c r="E2931" s="98" t="s">
        <v>49</v>
      </c>
      <c r="F2931" s="98" t="s">
        <v>164</v>
      </c>
      <c r="G2931" s="98" t="s">
        <v>4120</v>
      </c>
      <c r="H2931" s="98" t="s">
        <v>1366</v>
      </c>
      <c r="I2931" s="98" t="s">
        <v>6155</v>
      </c>
      <c r="J2931" s="99">
        <v>44514</v>
      </c>
      <c r="K2931" s="107">
        <v>8000000</v>
      </c>
      <c r="L2931" s="98" t="s">
        <v>1854</v>
      </c>
      <c r="M2931" s="23">
        <v>1080</v>
      </c>
      <c r="N2931" s="23">
        <v>1</v>
      </c>
      <c r="O2931" s="107">
        <v>8000000</v>
      </c>
      <c r="P2931" s="23">
        <v>180</v>
      </c>
      <c r="Q2931" s="23">
        <v>2</v>
      </c>
      <c r="R2931" s="23">
        <v>2</v>
      </c>
      <c r="S2931" s="23">
        <v>0</v>
      </c>
      <c r="T2931" s="47">
        <v>1.3333349999999999</v>
      </c>
      <c r="U2931" s="98" t="s">
        <v>111</v>
      </c>
      <c r="V2931" s="98" t="s">
        <v>3139</v>
      </c>
      <c r="W2931" s="69">
        <f t="shared" si="90"/>
        <v>4.402189147909242E-4</v>
      </c>
    </row>
    <row r="2932" spans="1:23">
      <c r="A2932">
        <f t="shared" si="91"/>
        <v>836</v>
      </c>
      <c r="B2932" s="99">
        <v>44408</v>
      </c>
      <c r="C2932" s="23">
        <v>529</v>
      </c>
      <c r="D2932" s="23">
        <v>5</v>
      </c>
      <c r="E2932" s="98" t="s">
        <v>49</v>
      </c>
      <c r="F2932" s="98" t="s">
        <v>164</v>
      </c>
      <c r="G2932" s="98" t="s">
        <v>4120</v>
      </c>
      <c r="H2932" s="98" t="s">
        <v>1366</v>
      </c>
      <c r="I2932" s="98" t="s">
        <v>6155</v>
      </c>
      <c r="J2932" s="99">
        <v>45244</v>
      </c>
      <c r="K2932" s="107">
        <v>6000000</v>
      </c>
      <c r="L2932" s="98" t="s">
        <v>1855</v>
      </c>
      <c r="M2932" s="23">
        <v>1800</v>
      </c>
      <c r="N2932" s="23">
        <v>1</v>
      </c>
      <c r="O2932" s="107">
        <v>6000000</v>
      </c>
      <c r="P2932" s="23">
        <v>180</v>
      </c>
      <c r="Q2932" s="23">
        <v>2</v>
      </c>
      <c r="R2932" s="23">
        <v>2</v>
      </c>
      <c r="S2932" s="23">
        <v>0</v>
      </c>
      <c r="T2932" s="47">
        <v>3</v>
      </c>
      <c r="U2932" s="98" t="s">
        <v>111</v>
      </c>
      <c r="V2932" s="98" t="s">
        <v>3139</v>
      </c>
      <c r="W2932" s="69">
        <f t="shared" si="90"/>
        <v>7.8117994684745191E-3</v>
      </c>
    </row>
    <row r="2933" spans="1:23">
      <c r="A2933">
        <f t="shared" si="91"/>
        <v>838</v>
      </c>
      <c r="B2933" s="99">
        <v>44408</v>
      </c>
      <c r="C2933" s="23">
        <v>530</v>
      </c>
      <c r="D2933" s="23">
        <v>5</v>
      </c>
      <c r="E2933" s="98" t="s">
        <v>49</v>
      </c>
      <c r="F2933" s="98" t="s">
        <v>164</v>
      </c>
      <c r="G2933" s="98" t="s">
        <v>4120</v>
      </c>
      <c r="H2933" s="98" t="s">
        <v>1366</v>
      </c>
      <c r="I2933" s="98" t="s">
        <v>10034</v>
      </c>
      <c r="J2933" s="99">
        <v>45246</v>
      </c>
      <c r="K2933" s="107">
        <v>17000000</v>
      </c>
      <c r="L2933" s="98" t="s">
        <v>1856</v>
      </c>
      <c r="M2933" s="23">
        <v>1800</v>
      </c>
      <c r="N2933" s="23">
        <v>1</v>
      </c>
      <c r="O2933" s="107">
        <v>17000000</v>
      </c>
      <c r="P2933" s="23">
        <v>360</v>
      </c>
      <c r="Q2933" s="23">
        <v>2</v>
      </c>
      <c r="R2933" s="23">
        <v>2</v>
      </c>
      <c r="S2933" s="23">
        <v>2.98</v>
      </c>
      <c r="T2933" s="47">
        <v>10.428646000000001</v>
      </c>
      <c r="U2933" s="98" t="s">
        <v>111</v>
      </c>
      <c r="V2933" s="98" t="s">
        <v>3139</v>
      </c>
      <c r="W2933" s="69">
        <f t="shared" si="90"/>
        <v>2.7220462397287114E-2</v>
      </c>
    </row>
    <row r="2934" spans="1:23">
      <c r="A2934">
        <f t="shared" si="91"/>
        <v>841</v>
      </c>
      <c r="B2934" s="99">
        <v>44408</v>
      </c>
      <c r="C2934" s="23">
        <v>531</v>
      </c>
      <c r="D2934" s="23">
        <v>5</v>
      </c>
      <c r="E2934" s="98" t="s">
        <v>49</v>
      </c>
      <c r="F2934" s="98" t="s">
        <v>164</v>
      </c>
      <c r="G2934" s="98" t="s">
        <v>4120</v>
      </c>
      <c r="H2934" s="98" t="s">
        <v>1366</v>
      </c>
      <c r="I2934" s="98" t="s">
        <v>10108</v>
      </c>
      <c r="J2934" s="99">
        <v>45249</v>
      </c>
      <c r="K2934" s="107">
        <v>15000000</v>
      </c>
      <c r="L2934" s="98" t="s">
        <v>1857</v>
      </c>
      <c r="M2934" s="23">
        <v>1800</v>
      </c>
      <c r="N2934" s="23">
        <v>1</v>
      </c>
      <c r="O2934" s="107">
        <v>15000000</v>
      </c>
      <c r="P2934" s="23">
        <v>180</v>
      </c>
      <c r="Q2934" s="23">
        <v>2</v>
      </c>
      <c r="R2934" s="23">
        <v>2</v>
      </c>
      <c r="S2934" s="23">
        <v>0</v>
      </c>
      <c r="T2934" s="47">
        <v>7.5</v>
      </c>
      <c r="U2934" s="98" t="s">
        <v>111</v>
      </c>
      <c r="V2934" s="98" t="s">
        <v>3139</v>
      </c>
      <c r="W2934" s="69">
        <f t="shared" si="90"/>
        <v>1.9646301892903919E-2</v>
      </c>
    </row>
    <row r="2935" spans="1:23">
      <c r="A2935">
        <f t="shared" si="91"/>
        <v>841</v>
      </c>
      <c r="B2935" s="99">
        <v>44408</v>
      </c>
      <c r="C2935" s="23">
        <v>532</v>
      </c>
      <c r="D2935" s="23">
        <v>5</v>
      </c>
      <c r="E2935" s="98" t="s">
        <v>49</v>
      </c>
      <c r="F2935" s="98" t="s">
        <v>164</v>
      </c>
      <c r="G2935" s="98" t="s">
        <v>4120</v>
      </c>
      <c r="H2935" s="98" t="s">
        <v>1366</v>
      </c>
      <c r="I2935" s="98" t="s">
        <v>10108</v>
      </c>
      <c r="J2935" s="99">
        <v>45249</v>
      </c>
      <c r="K2935" s="107">
        <v>18000000</v>
      </c>
      <c r="L2935" s="98" t="s">
        <v>1858</v>
      </c>
      <c r="M2935" s="23">
        <v>1800</v>
      </c>
      <c r="N2935" s="23">
        <v>1</v>
      </c>
      <c r="O2935" s="107">
        <v>18000000</v>
      </c>
      <c r="P2935" s="23">
        <v>180</v>
      </c>
      <c r="Q2935" s="23">
        <v>2</v>
      </c>
      <c r="R2935" s="23">
        <v>2</v>
      </c>
      <c r="S2935" s="23">
        <v>0</v>
      </c>
      <c r="T2935" s="47">
        <v>9</v>
      </c>
      <c r="U2935" s="98" t="s">
        <v>111</v>
      </c>
      <c r="V2935" s="98" t="s">
        <v>3139</v>
      </c>
      <c r="W2935" s="69">
        <f t="shared" si="90"/>
        <v>2.3575562271484701E-2</v>
      </c>
    </row>
    <row r="2936" spans="1:23">
      <c r="A2936">
        <f t="shared" si="91"/>
        <v>111</v>
      </c>
      <c r="B2936" s="99">
        <v>44408</v>
      </c>
      <c r="C2936" s="23">
        <v>533</v>
      </c>
      <c r="D2936" s="23">
        <v>5</v>
      </c>
      <c r="E2936" s="98" t="s">
        <v>49</v>
      </c>
      <c r="F2936" s="98" t="s">
        <v>164</v>
      </c>
      <c r="G2936" s="98" t="s">
        <v>4120</v>
      </c>
      <c r="H2936" s="98" t="s">
        <v>1366</v>
      </c>
      <c r="I2936" s="98" t="s">
        <v>10108</v>
      </c>
      <c r="J2936" s="99">
        <v>44519</v>
      </c>
      <c r="K2936" s="107">
        <v>5000000</v>
      </c>
      <c r="L2936" s="98" t="s">
        <v>1859</v>
      </c>
      <c r="M2936" s="23">
        <v>1080</v>
      </c>
      <c r="N2936" s="23">
        <v>1</v>
      </c>
      <c r="O2936" s="107">
        <v>5000000</v>
      </c>
      <c r="P2936" s="23">
        <v>180</v>
      </c>
      <c r="Q2936" s="23">
        <v>2</v>
      </c>
      <c r="R2936" s="23">
        <v>2</v>
      </c>
      <c r="S2936" s="23">
        <v>0</v>
      </c>
      <c r="T2936" s="47">
        <v>0.83333500000000005</v>
      </c>
      <c r="U2936" s="98" t="s">
        <v>111</v>
      </c>
      <c r="V2936" s="98" t="s">
        <v>3139</v>
      </c>
      <c r="W2936" s="69">
        <f t="shared" si="90"/>
        <v>2.8811518979935991E-4</v>
      </c>
    </row>
    <row r="2937" spans="1:23">
      <c r="A2937">
        <f t="shared" si="91"/>
        <v>842</v>
      </c>
      <c r="B2937" s="99">
        <v>44408</v>
      </c>
      <c r="C2937" s="23">
        <v>534</v>
      </c>
      <c r="D2937" s="23">
        <v>5</v>
      </c>
      <c r="E2937" s="98" t="s">
        <v>49</v>
      </c>
      <c r="F2937" s="98" t="s">
        <v>164</v>
      </c>
      <c r="G2937" s="98" t="s">
        <v>4120</v>
      </c>
      <c r="H2937" s="98" t="s">
        <v>1366</v>
      </c>
      <c r="I2937" s="98" t="s">
        <v>6728</v>
      </c>
      <c r="J2937" s="99">
        <v>45250</v>
      </c>
      <c r="K2937" s="107">
        <v>15000000</v>
      </c>
      <c r="L2937" s="98" t="s">
        <v>1860</v>
      </c>
      <c r="M2937" s="23">
        <v>1800</v>
      </c>
      <c r="N2937" s="23">
        <v>1</v>
      </c>
      <c r="O2937" s="107">
        <v>15000000</v>
      </c>
      <c r="P2937" s="23">
        <v>180</v>
      </c>
      <c r="Q2937" s="23">
        <v>2</v>
      </c>
      <c r="R2937" s="23">
        <v>2</v>
      </c>
      <c r="S2937" s="23">
        <v>0</v>
      </c>
      <c r="T2937" s="47">
        <v>7.5</v>
      </c>
      <c r="U2937" s="98" t="s">
        <v>111</v>
      </c>
      <c r="V2937" s="98" t="s">
        <v>3139</v>
      </c>
      <c r="W2937" s="69">
        <f t="shared" si="90"/>
        <v>1.9669662537247442E-2</v>
      </c>
    </row>
    <row r="2938" spans="1:23">
      <c r="A2938">
        <f t="shared" si="91"/>
        <v>112</v>
      </c>
      <c r="B2938" s="99">
        <v>44408</v>
      </c>
      <c r="C2938" s="23">
        <v>535</v>
      </c>
      <c r="D2938" s="23">
        <v>5</v>
      </c>
      <c r="E2938" s="98" t="s">
        <v>49</v>
      </c>
      <c r="F2938" s="98" t="s">
        <v>164</v>
      </c>
      <c r="G2938" s="98" t="s">
        <v>4120</v>
      </c>
      <c r="H2938" s="98" t="s">
        <v>1366</v>
      </c>
      <c r="I2938" s="98" t="s">
        <v>6728</v>
      </c>
      <c r="J2938" s="99">
        <v>44520</v>
      </c>
      <c r="K2938" s="107">
        <v>10000000</v>
      </c>
      <c r="L2938" s="98" t="s">
        <v>1861</v>
      </c>
      <c r="M2938" s="23">
        <v>1080</v>
      </c>
      <c r="N2938" s="23">
        <v>1</v>
      </c>
      <c r="O2938" s="107">
        <v>10000000</v>
      </c>
      <c r="P2938" s="23">
        <v>180</v>
      </c>
      <c r="Q2938" s="23">
        <v>2</v>
      </c>
      <c r="R2938" s="23">
        <v>2</v>
      </c>
      <c r="S2938" s="23">
        <v>0</v>
      </c>
      <c r="T2938" s="47">
        <v>1.6666650000000001</v>
      </c>
      <c r="U2938" s="98" t="s">
        <v>111</v>
      </c>
      <c r="V2938" s="98" t="s">
        <v>3139</v>
      </c>
      <c r="W2938" s="69">
        <f t="shared" si="90"/>
        <v>5.8141990001834502E-4</v>
      </c>
    </row>
    <row r="2939" spans="1:23">
      <c r="A2939">
        <f t="shared" si="91"/>
        <v>848</v>
      </c>
      <c r="B2939" s="99">
        <v>44408</v>
      </c>
      <c r="C2939" s="23">
        <v>536</v>
      </c>
      <c r="D2939" s="23">
        <v>5</v>
      </c>
      <c r="E2939" s="98" t="s">
        <v>49</v>
      </c>
      <c r="F2939" s="98" t="s">
        <v>164</v>
      </c>
      <c r="G2939" s="98" t="s">
        <v>4120</v>
      </c>
      <c r="H2939" s="98" t="s">
        <v>1366</v>
      </c>
      <c r="I2939" s="98" t="s">
        <v>10391</v>
      </c>
      <c r="J2939" s="99">
        <v>45256</v>
      </c>
      <c r="K2939" s="107">
        <v>12000000</v>
      </c>
      <c r="L2939" s="98" t="s">
        <v>1862</v>
      </c>
      <c r="M2939" s="23">
        <v>1440</v>
      </c>
      <c r="N2939" s="23">
        <v>1</v>
      </c>
      <c r="O2939" s="107">
        <v>12000000</v>
      </c>
      <c r="P2939" s="23">
        <v>180</v>
      </c>
      <c r="Q2939" s="23">
        <v>2</v>
      </c>
      <c r="R2939" s="23">
        <v>2</v>
      </c>
      <c r="S2939" s="23">
        <v>0</v>
      </c>
      <c r="T2939" s="47">
        <v>3.348125</v>
      </c>
      <c r="U2939" s="98" t="s">
        <v>111</v>
      </c>
      <c r="V2939" s="98" t="s">
        <v>3139</v>
      </c>
      <c r="W2939" s="69">
        <f t="shared" si="90"/>
        <v>8.8434366702103417E-3</v>
      </c>
    </row>
    <row r="2940" spans="1:23">
      <c r="A2940">
        <f t="shared" si="91"/>
        <v>848</v>
      </c>
      <c r="B2940" s="99">
        <v>44408</v>
      </c>
      <c r="C2940" s="23">
        <v>537</v>
      </c>
      <c r="D2940" s="23">
        <v>5</v>
      </c>
      <c r="E2940" s="98" t="s">
        <v>49</v>
      </c>
      <c r="F2940" s="98" t="s">
        <v>164</v>
      </c>
      <c r="G2940" s="98" t="s">
        <v>4120</v>
      </c>
      <c r="H2940" s="98" t="s">
        <v>1366</v>
      </c>
      <c r="I2940" s="98" t="s">
        <v>10391</v>
      </c>
      <c r="J2940" s="99">
        <v>45256</v>
      </c>
      <c r="K2940" s="107">
        <v>6000000</v>
      </c>
      <c r="L2940" s="98" t="s">
        <v>1863</v>
      </c>
      <c r="M2940" s="23">
        <v>1800</v>
      </c>
      <c r="N2940" s="23">
        <v>1</v>
      </c>
      <c r="O2940" s="107">
        <v>6000000</v>
      </c>
      <c r="P2940" s="23">
        <v>180</v>
      </c>
      <c r="Q2940" s="23">
        <v>2</v>
      </c>
      <c r="R2940" s="23">
        <v>2</v>
      </c>
      <c r="S2940" s="23">
        <v>0</v>
      </c>
      <c r="T2940" s="47">
        <v>3</v>
      </c>
      <c r="U2940" s="98" t="s">
        <v>111</v>
      </c>
      <c r="V2940" s="98" t="s">
        <v>3139</v>
      </c>
      <c r="W2940" s="69">
        <f t="shared" si="90"/>
        <v>7.9239305613234348E-3</v>
      </c>
    </row>
    <row r="2941" spans="1:23">
      <c r="A2941">
        <f t="shared" si="91"/>
        <v>848</v>
      </c>
      <c r="B2941" s="99">
        <v>44408</v>
      </c>
      <c r="C2941" s="23">
        <v>538</v>
      </c>
      <c r="D2941" s="23">
        <v>5</v>
      </c>
      <c r="E2941" s="98" t="s">
        <v>49</v>
      </c>
      <c r="F2941" s="98" t="s">
        <v>164</v>
      </c>
      <c r="G2941" s="98" t="s">
        <v>4120</v>
      </c>
      <c r="H2941" s="98" t="s">
        <v>1366</v>
      </c>
      <c r="I2941" s="98" t="s">
        <v>10391</v>
      </c>
      <c r="J2941" s="99">
        <v>45256</v>
      </c>
      <c r="K2941" s="107">
        <v>10000000</v>
      </c>
      <c r="L2941" s="98" t="s">
        <v>1864</v>
      </c>
      <c r="M2941" s="23">
        <v>1800</v>
      </c>
      <c r="N2941" s="23">
        <v>1</v>
      </c>
      <c r="O2941" s="107">
        <v>10000000</v>
      </c>
      <c r="P2941" s="23">
        <v>180</v>
      </c>
      <c r="Q2941" s="23">
        <v>2</v>
      </c>
      <c r="R2941" s="23">
        <v>2</v>
      </c>
      <c r="S2941" s="23">
        <v>0</v>
      </c>
      <c r="T2941" s="47">
        <v>5</v>
      </c>
      <c r="U2941" s="98" t="s">
        <v>111</v>
      </c>
      <c r="V2941" s="98" t="s">
        <v>3139</v>
      </c>
      <c r="W2941" s="69">
        <f t="shared" si="90"/>
        <v>1.3206550935539059E-2</v>
      </c>
    </row>
    <row r="2942" spans="1:23">
      <c r="A2942">
        <f t="shared" si="91"/>
        <v>856</v>
      </c>
      <c r="B2942" s="99">
        <v>44408</v>
      </c>
      <c r="C2942" s="23">
        <v>539</v>
      </c>
      <c r="D2942" s="23">
        <v>5</v>
      </c>
      <c r="E2942" s="98" t="s">
        <v>49</v>
      </c>
      <c r="F2942" s="98" t="s">
        <v>164</v>
      </c>
      <c r="G2942" s="98" t="s">
        <v>4120</v>
      </c>
      <c r="H2942" s="98" t="s">
        <v>1366</v>
      </c>
      <c r="I2942" s="98" t="s">
        <v>7075</v>
      </c>
      <c r="J2942" s="99">
        <v>45264</v>
      </c>
      <c r="K2942" s="107">
        <v>15000000</v>
      </c>
      <c r="L2942" s="98" t="s">
        <v>1865</v>
      </c>
      <c r="M2942" s="23">
        <v>1800</v>
      </c>
      <c r="N2942" s="23">
        <v>1</v>
      </c>
      <c r="O2942" s="107">
        <v>15000000</v>
      </c>
      <c r="P2942" s="23">
        <v>180</v>
      </c>
      <c r="Q2942" s="23">
        <v>2</v>
      </c>
      <c r="R2942" s="23">
        <v>2</v>
      </c>
      <c r="S2942" s="23">
        <v>0</v>
      </c>
      <c r="T2942" s="47">
        <v>7.5</v>
      </c>
      <c r="U2942" s="98" t="s">
        <v>111</v>
      </c>
      <c r="V2942" s="98" t="s">
        <v>3139</v>
      </c>
      <c r="W2942" s="69">
        <f t="shared" si="90"/>
        <v>1.9996711558056782E-2</v>
      </c>
    </row>
    <row r="2943" spans="1:23">
      <c r="A2943">
        <f t="shared" si="91"/>
        <v>1216</v>
      </c>
      <c r="B2943" s="99">
        <v>44408</v>
      </c>
      <c r="C2943" s="23">
        <v>540</v>
      </c>
      <c r="D2943" s="23">
        <v>5</v>
      </c>
      <c r="E2943" s="98" t="s">
        <v>49</v>
      </c>
      <c r="F2943" s="98" t="s">
        <v>164</v>
      </c>
      <c r="G2943" s="98" t="s">
        <v>4120</v>
      </c>
      <c r="H2943" s="98" t="s">
        <v>1366</v>
      </c>
      <c r="I2943" s="98" t="s">
        <v>7075</v>
      </c>
      <c r="J2943" s="99">
        <v>45624</v>
      </c>
      <c r="K2943" s="107">
        <v>15000000</v>
      </c>
      <c r="L2943" s="98" t="s">
        <v>1866</v>
      </c>
      <c r="M2943" s="23">
        <v>2160</v>
      </c>
      <c r="N2943" s="23">
        <v>1</v>
      </c>
      <c r="O2943" s="107">
        <v>15000000</v>
      </c>
      <c r="P2943" s="23">
        <v>180</v>
      </c>
      <c r="Q2943" s="23">
        <v>2</v>
      </c>
      <c r="R2943" s="23">
        <v>2</v>
      </c>
      <c r="S2943" s="23">
        <v>0</v>
      </c>
      <c r="T2943" s="47">
        <v>8.75</v>
      </c>
      <c r="U2943" s="98" t="s">
        <v>111</v>
      </c>
      <c r="V2943" s="98" t="s">
        <v>3139</v>
      </c>
      <c r="W2943" s="69">
        <f t="shared" si="90"/>
        <v>3.3140967442013107E-2</v>
      </c>
    </row>
    <row r="2944" spans="1:23">
      <c r="A2944">
        <f t="shared" si="91"/>
        <v>1222</v>
      </c>
      <c r="B2944" s="99">
        <v>44408</v>
      </c>
      <c r="C2944" s="23">
        <v>541</v>
      </c>
      <c r="D2944" s="23">
        <v>5</v>
      </c>
      <c r="E2944" s="98" t="s">
        <v>49</v>
      </c>
      <c r="F2944" s="98" t="s">
        <v>164</v>
      </c>
      <c r="G2944" s="98" t="s">
        <v>4120</v>
      </c>
      <c r="H2944" s="98" t="s">
        <v>1366</v>
      </c>
      <c r="I2944" s="98" t="s">
        <v>6190</v>
      </c>
      <c r="J2944" s="99">
        <v>45630</v>
      </c>
      <c r="K2944" s="107">
        <v>15000000</v>
      </c>
      <c r="L2944" s="98" t="s">
        <v>1867</v>
      </c>
      <c r="M2944" s="23">
        <v>2160</v>
      </c>
      <c r="N2944" s="23">
        <v>1</v>
      </c>
      <c r="O2944" s="107">
        <v>15000000</v>
      </c>
      <c r="P2944" s="23">
        <v>180</v>
      </c>
      <c r="Q2944" s="23">
        <v>2</v>
      </c>
      <c r="R2944" s="23">
        <v>2</v>
      </c>
      <c r="S2944" s="23">
        <v>0</v>
      </c>
      <c r="T2944" s="47">
        <v>8.75</v>
      </c>
      <c r="U2944" s="98" t="s">
        <v>111</v>
      </c>
      <c r="V2944" s="98" t="s">
        <v>3139</v>
      </c>
      <c r="W2944" s="69">
        <f t="shared" si="90"/>
        <v>3.3304491952417782E-2</v>
      </c>
    </row>
    <row r="2945" spans="1:23">
      <c r="A2945">
        <f t="shared" si="91"/>
        <v>856</v>
      </c>
      <c r="B2945" s="99">
        <v>44408</v>
      </c>
      <c r="C2945" s="23">
        <v>542</v>
      </c>
      <c r="D2945" s="23">
        <v>5</v>
      </c>
      <c r="E2945" s="98" t="s">
        <v>49</v>
      </c>
      <c r="F2945" s="98" t="s">
        <v>164</v>
      </c>
      <c r="G2945" s="98" t="s">
        <v>4120</v>
      </c>
      <c r="H2945" s="98" t="s">
        <v>1366</v>
      </c>
      <c r="I2945" s="98" t="s">
        <v>6471</v>
      </c>
      <c r="J2945" s="99">
        <v>45264</v>
      </c>
      <c r="K2945" s="107">
        <v>6500000</v>
      </c>
      <c r="L2945" s="98" t="s">
        <v>1868</v>
      </c>
      <c r="M2945" s="23">
        <v>1800</v>
      </c>
      <c r="N2945" s="23">
        <v>1</v>
      </c>
      <c r="O2945" s="107">
        <v>6500000</v>
      </c>
      <c r="P2945" s="23">
        <v>180</v>
      </c>
      <c r="Q2945" s="23">
        <v>2</v>
      </c>
      <c r="R2945" s="23">
        <v>2</v>
      </c>
      <c r="S2945" s="23">
        <v>0</v>
      </c>
      <c r="T2945" s="47">
        <v>3.25</v>
      </c>
      <c r="U2945" s="98" t="s">
        <v>111</v>
      </c>
      <c r="V2945" s="98" t="s">
        <v>3139</v>
      </c>
      <c r="W2945" s="69">
        <f t="shared" si="90"/>
        <v>8.6652416751579388E-3</v>
      </c>
    </row>
    <row r="2946" spans="1:23">
      <c r="A2946">
        <f t="shared" si="91"/>
        <v>854</v>
      </c>
      <c r="B2946" s="99">
        <v>44408</v>
      </c>
      <c r="C2946" s="23">
        <v>543</v>
      </c>
      <c r="D2946" s="23">
        <v>5</v>
      </c>
      <c r="E2946" s="98" t="s">
        <v>49</v>
      </c>
      <c r="F2946" s="98" t="s">
        <v>164</v>
      </c>
      <c r="G2946" s="98" t="s">
        <v>4120</v>
      </c>
      <c r="H2946" s="98" t="s">
        <v>1366</v>
      </c>
      <c r="I2946" s="98" t="s">
        <v>6471</v>
      </c>
      <c r="J2946" s="99">
        <v>45262</v>
      </c>
      <c r="K2946" s="107">
        <v>14000000</v>
      </c>
      <c r="L2946" s="98" t="s">
        <v>1869</v>
      </c>
      <c r="M2946" s="23">
        <v>1440</v>
      </c>
      <c r="N2946" s="23">
        <v>1</v>
      </c>
      <c r="O2946" s="107">
        <v>14000000</v>
      </c>
      <c r="P2946" s="23">
        <v>360</v>
      </c>
      <c r="Q2946" s="23">
        <v>2</v>
      </c>
      <c r="R2946" s="23">
        <v>2</v>
      </c>
      <c r="S2946" s="23">
        <v>0</v>
      </c>
      <c r="T2946" s="47">
        <v>8.4</v>
      </c>
      <c r="U2946" s="98" t="s">
        <v>111</v>
      </c>
      <c r="V2946" s="98" t="s">
        <v>3139</v>
      </c>
      <c r="W2946" s="69">
        <f t="shared" ref="W2946:W3009" si="92">+T2946/SUM($T$2:$T$5848)*A2946</f>
        <v>2.2343989101694103E-2</v>
      </c>
    </row>
    <row r="2947" spans="1:23">
      <c r="A2947">
        <f t="shared" ref="A2947:A3010" si="93">+J2947-B2947</f>
        <v>856</v>
      </c>
      <c r="B2947" s="99">
        <v>44408</v>
      </c>
      <c r="C2947" s="23">
        <v>544</v>
      </c>
      <c r="D2947" s="23">
        <v>5</v>
      </c>
      <c r="E2947" s="98" t="s">
        <v>49</v>
      </c>
      <c r="F2947" s="98" t="s">
        <v>164</v>
      </c>
      <c r="G2947" s="98" t="s">
        <v>4120</v>
      </c>
      <c r="H2947" s="98" t="s">
        <v>1366</v>
      </c>
      <c r="I2947" s="98" t="s">
        <v>7231</v>
      </c>
      <c r="J2947" s="99">
        <v>45264</v>
      </c>
      <c r="K2947" s="107">
        <v>15750000</v>
      </c>
      <c r="L2947" s="98" t="s">
        <v>1870</v>
      </c>
      <c r="M2947" s="23">
        <v>1800</v>
      </c>
      <c r="N2947" s="23">
        <v>1</v>
      </c>
      <c r="O2947" s="107">
        <v>15750000</v>
      </c>
      <c r="P2947" s="23">
        <v>360</v>
      </c>
      <c r="Q2947" s="23">
        <v>2</v>
      </c>
      <c r="R2947" s="23">
        <v>2</v>
      </c>
      <c r="S2947" s="23">
        <v>0</v>
      </c>
      <c r="T2947" s="47">
        <v>9.4499999999999993</v>
      </c>
      <c r="U2947" s="98" t="s">
        <v>111</v>
      </c>
      <c r="V2947" s="98" t="s">
        <v>3139</v>
      </c>
      <c r="W2947" s="69">
        <f t="shared" si="92"/>
        <v>2.5195856563151545E-2</v>
      </c>
    </row>
    <row r="2948" spans="1:23">
      <c r="A2948">
        <f t="shared" si="93"/>
        <v>856</v>
      </c>
      <c r="B2948" s="99">
        <v>44408</v>
      </c>
      <c r="C2948" s="23">
        <v>545</v>
      </c>
      <c r="D2948" s="23">
        <v>5</v>
      </c>
      <c r="E2948" s="98" t="s">
        <v>49</v>
      </c>
      <c r="F2948" s="98" t="s">
        <v>164</v>
      </c>
      <c r="G2948" s="98" t="s">
        <v>4120</v>
      </c>
      <c r="H2948" s="98" t="s">
        <v>1366</v>
      </c>
      <c r="I2948" s="98" t="s">
        <v>7231</v>
      </c>
      <c r="J2948" s="99">
        <v>45264</v>
      </c>
      <c r="K2948" s="107">
        <v>13000000</v>
      </c>
      <c r="L2948" s="98" t="s">
        <v>1871</v>
      </c>
      <c r="M2948" s="23">
        <v>1800</v>
      </c>
      <c r="N2948" s="23">
        <v>1</v>
      </c>
      <c r="O2948" s="107">
        <v>13000000</v>
      </c>
      <c r="P2948" s="23">
        <v>180</v>
      </c>
      <c r="Q2948" s="23">
        <v>2</v>
      </c>
      <c r="R2948" s="23">
        <v>2</v>
      </c>
      <c r="S2948" s="23">
        <v>0</v>
      </c>
      <c r="T2948" s="47">
        <v>6.5</v>
      </c>
      <c r="U2948" s="98" t="s">
        <v>111</v>
      </c>
      <c r="V2948" s="98" t="s">
        <v>3139</v>
      </c>
      <c r="W2948" s="69">
        <f t="shared" si="92"/>
        <v>1.7330483350315878E-2</v>
      </c>
    </row>
    <row r="2949" spans="1:23">
      <c r="A2949">
        <f t="shared" si="93"/>
        <v>856</v>
      </c>
      <c r="B2949" s="99">
        <v>44408</v>
      </c>
      <c r="C2949" s="23">
        <v>546</v>
      </c>
      <c r="D2949" s="23">
        <v>5</v>
      </c>
      <c r="E2949" s="98" t="s">
        <v>49</v>
      </c>
      <c r="F2949" s="98" t="s">
        <v>164</v>
      </c>
      <c r="G2949" s="98" t="s">
        <v>4120</v>
      </c>
      <c r="H2949" s="98" t="s">
        <v>1366</v>
      </c>
      <c r="I2949" s="98" t="s">
        <v>7231</v>
      </c>
      <c r="J2949" s="99">
        <v>45264</v>
      </c>
      <c r="K2949" s="107">
        <v>10500000</v>
      </c>
      <c r="L2949" s="98" t="s">
        <v>1872</v>
      </c>
      <c r="M2949" s="23">
        <v>1800</v>
      </c>
      <c r="N2949" s="23">
        <v>1</v>
      </c>
      <c r="O2949" s="107">
        <v>10500000</v>
      </c>
      <c r="P2949" s="23">
        <v>180</v>
      </c>
      <c r="Q2949" s="23">
        <v>2</v>
      </c>
      <c r="R2949" s="23">
        <v>2</v>
      </c>
      <c r="S2949" s="23">
        <v>0</v>
      </c>
      <c r="T2949" s="47">
        <v>5.25</v>
      </c>
      <c r="U2949" s="98" t="s">
        <v>111</v>
      </c>
      <c r="V2949" s="98" t="s">
        <v>3139</v>
      </c>
      <c r="W2949" s="69">
        <f t="shared" si="92"/>
        <v>1.3997698090639747E-2</v>
      </c>
    </row>
    <row r="2950" spans="1:23">
      <c r="A2950">
        <f t="shared" si="93"/>
        <v>858</v>
      </c>
      <c r="B2950" s="99">
        <v>44408</v>
      </c>
      <c r="C2950" s="23">
        <v>547</v>
      </c>
      <c r="D2950" s="23">
        <v>5</v>
      </c>
      <c r="E2950" s="98" t="s">
        <v>49</v>
      </c>
      <c r="F2950" s="98" t="s">
        <v>164</v>
      </c>
      <c r="G2950" s="98" t="s">
        <v>4120</v>
      </c>
      <c r="H2950" s="98" t="s">
        <v>1366</v>
      </c>
      <c r="I2950" s="98" t="s">
        <v>10645</v>
      </c>
      <c r="J2950" s="99">
        <v>45266</v>
      </c>
      <c r="K2950" s="107">
        <v>10000000</v>
      </c>
      <c r="L2950" s="98" t="s">
        <v>1873</v>
      </c>
      <c r="M2950" s="23">
        <v>1800</v>
      </c>
      <c r="N2950" s="23">
        <v>1</v>
      </c>
      <c r="O2950" s="107">
        <v>10000000</v>
      </c>
      <c r="P2950" s="23">
        <v>180</v>
      </c>
      <c r="Q2950" s="23">
        <v>2</v>
      </c>
      <c r="R2950" s="23">
        <v>2</v>
      </c>
      <c r="S2950" s="23">
        <v>0</v>
      </c>
      <c r="T2950" s="47">
        <v>5</v>
      </c>
      <c r="U2950" s="98" t="s">
        <v>111</v>
      </c>
      <c r="V2950" s="98" t="s">
        <v>3139</v>
      </c>
      <c r="W2950" s="69">
        <f t="shared" si="92"/>
        <v>1.3362288564495887E-2</v>
      </c>
    </row>
    <row r="2951" spans="1:23">
      <c r="A2951">
        <f t="shared" si="93"/>
        <v>858</v>
      </c>
      <c r="B2951" s="99">
        <v>44408</v>
      </c>
      <c r="C2951" s="23">
        <v>548</v>
      </c>
      <c r="D2951" s="23">
        <v>5</v>
      </c>
      <c r="E2951" s="98" t="s">
        <v>49</v>
      </c>
      <c r="F2951" s="98" t="s">
        <v>164</v>
      </c>
      <c r="G2951" s="98" t="s">
        <v>4120</v>
      </c>
      <c r="H2951" s="98" t="s">
        <v>1366</v>
      </c>
      <c r="I2951" s="98" t="s">
        <v>10645</v>
      </c>
      <c r="J2951" s="99">
        <v>45266</v>
      </c>
      <c r="K2951" s="107">
        <v>8000000</v>
      </c>
      <c r="L2951" s="98" t="s">
        <v>1874</v>
      </c>
      <c r="M2951" s="23">
        <v>1800</v>
      </c>
      <c r="N2951" s="23">
        <v>1</v>
      </c>
      <c r="O2951" s="107">
        <v>8000000</v>
      </c>
      <c r="P2951" s="23">
        <v>180</v>
      </c>
      <c r="Q2951" s="23">
        <v>2</v>
      </c>
      <c r="R2951" s="23">
        <v>2</v>
      </c>
      <c r="S2951" s="23">
        <v>0</v>
      </c>
      <c r="T2951" s="47">
        <v>4</v>
      </c>
      <c r="U2951" s="98" t="s">
        <v>111</v>
      </c>
      <c r="V2951" s="98" t="s">
        <v>3139</v>
      </c>
      <c r="W2951" s="69">
        <f t="shared" si="92"/>
        <v>1.0689830851596709E-2</v>
      </c>
    </row>
    <row r="2952" spans="1:23">
      <c r="A2952">
        <f t="shared" si="93"/>
        <v>859</v>
      </c>
      <c r="B2952" s="99">
        <v>44408</v>
      </c>
      <c r="C2952" s="23">
        <v>549</v>
      </c>
      <c r="D2952" s="23">
        <v>5</v>
      </c>
      <c r="E2952" s="98" t="s">
        <v>49</v>
      </c>
      <c r="F2952" s="98" t="s">
        <v>164</v>
      </c>
      <c r="G2952" s="98" t="s">
        <v>4120</v>
      </c>
      <c r="H2952" s="98" t="s">
        <v>1366</v>
      </c>
      <c r="I2952" s="98" t="s">
        <v>6715</v>
      </c>
      <c r="J2952" s="99">
        <v>45267</v>
      </c>
      <c r="K2952" s="107">
        <v>10000000</v>
      </c>
      <c r="L2952" s="98" t="s">
        <v>1875</v>
      </c>
      <c r="M2952" s="23">
        <v>1800</v>
      </c>
      <c r="N2952" s="23">
        <v>1</v>
      </c>
      <c r="O2952" s="107">
        <v>10000000</v>
      </c>
      <c r="P2952" s="23">
        <v>180</v>
      </c>
      <c r="Q2952" s="23">
        <v>2</v>
      </c>
      <c r="R2952" s="23">
        <v>2</v>
      </c>
      <c r="S2952" s="23">
        <v>0</v>
      </c>
      <c r="T2952" s="47">
        <v>5</v>
      </c>
      <c r="U2952" s="98" t="s">
        <v>111</v>
      </c>
      <c r="V2952" s="98" t="s">
        <v>3139</v>
      </c>
      <c r="W2952" s="69">
        <f t="shared" si="92"/>
        <v>1.3377862327391571E-2</v>
      </c>
    </row>
    <row r="2953" spans="1:23">
      <c r="A2953">
        <f t="shared" si="93"/>
        <v>497</v>
      </c>
      <c r="B2953" s="99">
        <v>44408</v>
      </c>
      <c r="C2953" s="23">
        <v>550</v>
      </c>
      <c r="D2953" s="23">
        <v>5</v>
      </c>
      <c r="E2953" s="98" t="s">
        <v>49</v>
      </c>
      <c r="F2953" s="98" t="s">
        <v>164</v>
      </c>
      <c r="G2953" s="98" t="s">
        <v>4120</v>
      </c>
      <c r="H2953" s="98" t="s">
        <v>1366</v>
      </c>
      <c r="I2953" s="98" t="s">
        <v>10146</v>
      </c>
      <c r="J2953" s="99">
        <v>44905</v>
      </c>
      <c r="K2953" s="107">
        <v>5000000</v>
      </c>
      <c r="L2953" s="98" t="s">
        <v>1876</v>
      </c>
      <c r="M2953" s="23">
        <v>1440</v>
      </c>
      <c r="N2953" s="23">
        <v>1</v>
      </c>
      <c r="O2953" s="107">
        <v>5000000</v>
      </c>
      <c r="P2953" s="23">
        <v>180</v>
      </c>
      <c r="Q2953" s="23">
        <v>2</v>
      </c>
      <c r="R2953" s="23">
        <v>2</v>
      </c>
      <c r="S2953" s="23">
        <v>0</v>
      </c>
      <c r="T2953" s="47">
        <v>1.875</v>
      </c>
      <c r="U2953" s="98" t="s">
        <v>111</v>
      </c>
      <c r="V2953" s="98" t="s">
        <v>3139</v>
      </c>
      <c r="W2953" s="69">
        <f t="shared" si="92"/>
        <v>2.9025600596828917E-3</v>
      </c>
    </row>
    <row r="2954" spans="1:23">
      <c r="A2954">
        <f t="shared" si="93"/>
        <v>863</v>
      </c>
      <c r="B2954" s="99">
        <v>44408</v>
      </c>
      <c r="C2954" s="23">
        <v>551</v>
      </c>
      <c r="D2954" s="23">
        <v>5</v>
      </c>
      <c r="E2954" s="98" t="s">
        <v>49</v>
      </c>
      <c r="F2954" s="98" t="s">
        <v>164</v>
      </c>
      <c r="G2954" s="98" t="s">
        <v>4120</v>
      </c>
      <c r="H2954" s="98" t="s">
        <v>1366</v>
      </c>
      <c r="I2954" s="98" t="s">
        <v>10646</v>
      </c>
      <c r="J2954" s="99">
        <v>45271</v>
      </c>
      <c r="K2954" s="107">
        <v>10000000</v>
      </c>
      <c r="L2954" s="98" t="s">
        <v>1877</v>
      </c>
      <c r="M2954" s="23">
        <v>1800</v>
      </c>
      <c r="N2954" s="23">
        <v>1</v>
      </c>
      <c r="O2954" s="107">
        <v>10000000</v>
      </c>
      <c r="P2954" s="23">
        <v>180</v>
      </c>
      <c r="Q2954" s="23">
        <v>2</v>
      </c>
      <c r="R2954" s="23">
        <v>2</v>
      </c>
      <c r="S2954" s="23">
        <v>0</v>
      </c>
      <c r="T2954" s="47">
        <v>5</v>
      </c>
      <c r="U2954" s="98" t="s">
        <v>111</v>
      </c>
      <c r="V2954" s="98" t="s">
        <v>3139</v>
      </c>
      <c r="W2954" s="69">
        <f t="shared" si="92"/>
        <v>1.3440157378974303E-2</v>
      </c>
    </row>
    <row r="2955" spans="1:23">
      <c r="A2955">
        <f t="shared" si="93"/>
        <v>134</v>
      </c>
      <c r="B2955" s="99">
        <v>44408</v>
      </c>
      <c r="C2955" s="23">
        <v>552</v>
      </c>
      <c r="D2955" s="23">
        <v>5</v>
      </c>
      <c r="E2955" s="98" t="s">
        <v>49</v>
      </c>
      <c r="F2955" s="98" t="s">
        <v>164</v>
      </c>
      <c r="G2955" s="98" t="s">
        <v>4120</v>
      </c>
      <c r="H2955" s="98" t="s">
        <v>1366</v>
      </c>
      <c r="I2955" s="98" t="s">
        <v>10116</v>
      </c>
      <c r="J2955" s="99">
        <v>44542</v>
      </c>
      <c r="K2955" s="107">
        <v>15000000</v>
      </c>
      <c r="L2955" s="98" t="s">
        <v>1878</v>
      </c>
      <c r="M2955" s="23">
        <v>1080</v>
      </c>
      <c r="N2955" s="23">
        <v>1</v>
      </c>
      <c r="O2955" s="107">
        <v>15000000</v>
      </c>
      <c r="P2955" s="23">
        <v>180</v>
      </c>
      <c r="Q2955" s="23">
        <v>2</v>
      </c>
      <c r="R2955" s="23">
        <v>2</v>
      </c>
      <c r="S2955" s="23">
        <v>0</v>
      </c>
      <c r="T2955" s="47">
        <v>2.5</v>
      </c>
      <c r="U2955" s="98" t="s">
        <v>111</v>
      </c>
      <c r="V2955" s="98" t="s">
        <v>3139</v>
      </c>
      <c r="W2955" s="69">
        <f t="shared" si="92"/>
        <v>1.0434421140107513E-3</v>
      </c>
    </row>
    <row r="2956" spans="1:23">
      <c r="A2956">
        <f t="shared" si="93"/>
        <v>134</v>
      </c>
      <c r="B2956" s="99">
        <v>44408</v>
      </c>
      <c r="C2956" s="23">
        <v>553</v>
      </c>
      <c r="D2956" s="23">
        <v>5</v>
      </c>
      <c r="E2956" s="98" t="s">
        <v>49</v>
      </c>
      <c r="F2956" s="98" t="s">
        <v>164</v>
      </c>
      <c r="G2956" s="98" t="s">
        <v>4120</v>
      </c>
      <c r="H2956" s="98" t="s">
        <v>1366</v>
      </c>
      <c r="I2956" s="98" t="s">
        <v>10116</v>
      </c>
      <c r="J2956" s="99">
        <v>44542</v>
      </c>
      <c r="K2956" s="107">
        <v>10500000</v>
      </c>
      <c r="L2956" s="98" t="s">
        <v>1879</v>
      </c>
      <c r="M2956" s="23">
        <v>1080</v>
      </c>
      <c r="N2956" s="23">
        <v>1</v>
      </c>
      <c r="O2956" s="107">
        <v>10500000</v>
      </c>
      <c r="P2956" s="23">
        <v>180</v>
      </c>
      <c r="Q2956" s="23">
        <v>2</v>
      </c>
      <c r="R2956" s="23">
        <v>2</v>
      </c>
      <c r="S2956" s="23">
        <v>0</v>
      </c>
      <c r="T2956" s="47">
        <v>1.75</v>
      </c>
      <c r="U2956" s="98" t="s">
        <v>111</v>
      </c>
      <c r="V2956" s="98" t="s">
        <v>3139</v>
      </c>
      <c r="W2956" s="69">
        <f t="shared" si="92"/>
        <v>7.3040947980752575E-4</v>
      </c>
    </row>
    <row r="2957" spans="1:23">
      <c r="A2957">
        <f t="shared" si="93"/>
        <v>865</v>
      </c>
      <c r="B2957" s="99">
        <v>44408</v>
      </c>
      <c r="C2957" s="23">
        <v>554</v>
      </c>
      <c r="D2957" s="23">
        <v>5</v>
      </c>
      <c r="E2957" s="98" t="s">
        <v>49</v>
      </c>
      <c r="F2957" s="98" t="s">
        <v>164</v>
      </c>
      <c r="G2957" s="98" t="s">
        <v>4120</v>
      </c>
      <c r="H2957" s="98" t="s">
        <v>1366</v>
      </c>
      <c r="I2957" s="98" t="s">
        <v>10241</v>
      </c>
      <c r="J2957" s="99">
        <v>45273</v>
      </c>
      <c r="K2957" s="107">
        <v>13000000</v>
      </c>
      <c r="L2957" s="98" t="s">
        <v>1880</v>
      </c>
      <c r="M2957" s="23">
        <v>1800</v>
      </c>
      <c r="N2957" s="23">
        <v>1</v>
      </c>
      <c r="O2957" s="107">
        <v>13000000</v>
      </c>
      <c r="P2957" s="23">
        <v>180</v>
      </c>
      <c r="Q2957" s="23">
        <v>2</v>
      </c>
      <c r="R2957" s="23">
        <v>2</v>
      </c>
      <c r="S2957" s="23">
        <v>0</v>
      </c>
      <c r="T2957" s="47">
        <v>6.5</v>
      </c>
      <c r="U2957" s="98" t="s">
        <v>111</v>
      </c>
      <c r="V2957" s="98" t="s">
        <v>3139</v>
      </c>
      <c r="W2957" s="69">
        <f t="shared" si="92"/>
        <v>1.7512696376195364E-2</v>
      </c>
    </row>
    <row r="2958" spans="1:23">
      <c r="A2958">
        <f t="shared" si="93"/>
        <v>866</v>
      </c>
      <c r="B2958" s="99">
        <v>44408</v>
      </c>
      <c r="C2958" s="23">
        <v>555</v>
      </c>
      <c r="D2958" s="23">
        <v>5</v>
      </c>
      <c r="E2958" s="98" t="s">
        <v>49</v>
      </c>
      <c r="F2958" s="98" t="s">
        <v>164</v>
      </c>
      <c r="G2958" s="98" t="s">
        <v>4120</v>
      </c>
      <c r="H2958" s="98" t="s">
        <v>1366</v>
      </c>
      <c r="I2958" s="98" t="s">
        <v>7226</v>
      </c>
      <c r="J2958" s="99">
        <v>45274</v>
      </c>
      <c r="K2958" s="107">
        <v>20000000</v>
      </c>
      <c r="L2958" s="98" t="s">
        <v>1881</v>
      </c>
      <c r="M2958" s="23">
        <v>1800</v>
      </c>
      <c r="N2958" s="23">
        <v>1</v>
      </c>
      <c r="O2958" s="107">
        <v>20000000</v>
      </c>
      <c r="P2958" s="23">
        <v>180</v>
      </c>
      <c r="Q2958" s="23">
        <v>2</v>
      </c>
      <c r="R2958" s="23">
        <v>2</v>
      </c>
      <c r="S2958" s="23">
        <v>0</v>
      </c>
      <c r="T2958" s="47">
        <v>10</v>
      </c>
      <c r="U2958" s="98" t="s">
        <v>111</v>
      </c>
      <c r="V2958" s="98" t="s">
        <v>3139</v>
      </c>
      <c r="W2958" s="69">
        <f t="shared" si="92"/>
        <v>2.6973757335322701E-2</v>
      </c>
    </row>
    <row r="2959" spans="1:23">
      <c r="A2959">
        <f t="shared" si="93"/>
        <v>139</v>
      </c>
      <c r="B2959" s="99">
        <v>44408</v>
      </c>
      <c r="C2959" s="23">
        <v>556</v>
      </c>
      <c r="D2959" s="23">
        <v>5</v>
      </c>
      <c r="E2959" s="98" t="s">
        <v>49</v>
      </c>
      <c r="F2959" s="98" t="s">
        <v>164</v>
      </c>
      <c r="G2959" s="98" t="s">
        <v>4120</v>
      </c>
      <c r="H2959" s="98" t="s">
        <v>1366</v>
      </c>
      <c r="I2959" s="98" t="s">
        <v>10647</v>
      </c>
      <c r="J2959" s="99">
        <v>44547</v>
      </c>
      <c r="K2959" s="107">
        <v>10000000</v>
      </c>
      <c r="L2959" s="98" t="s">
        <v>1882</v>
      </c>
      <c r="M2959" s="23">
        <v>1080</v>
      </c>
      <c r="N2959" s="23">
        <v>1</v>
      </c>
      <c r="O2959" s="107">
        <v>10000000</v>
      </c>
      <c r="P2959" s="23">
        <v>180</v>
      </c>
      <c r="Q2959" s="23">
        <v>2</v>
      </c>
      <c r="R2959" s="23">
        <v>2</v>
      </c>
      <c r="S2959" s="23">
        <v>0</v>
      </c>
      <c r="T2959" s="47">
        <v>1.6666650000000001</v>
      </c>
      <c r="U2959" s="98" t="s">
        <v>111</v>
      </c>
      <c r="V2959" s="98" t="s">
        <v>3139</v>
      </c>
      <c r="W2959" s="69">
        <f t="shared" si="92"/>
        <v>7.2158362591562459E-4</v>
      </c>
    </row>
    <row r="2960" spans="1:23">
      <c r="A2960">
        <f t="shared" si="93"/>
        <v>869</v>
      </c>
      <c r="B2960" s="99">
        <v>44408</v>
      </c>
      <c r="C2960" s="23">
        <v>557</v>
      </c>
      <c r="D2960" s="23">
        <v>5</v>
      </c>
      <c r="E2960" s="98" t="s">
        <v>49</v>
      </c>
      <c r="F2960" s="98" t="s">
        <v>164</v>
      </c>
      <c r="G2960" s="98" t="s">
        <v>4120</v>
      </c>
      <c r="H2960" s="98" t="s">
        <v>1366</v>
      </c>
      <c r="I2960" s="98" t="s">
        <v>10647</v>
      </c>
      <c r="J2960" s="99">
        <v>45277</v>
      </c>
      <c r="K2960" s="107">
        <v>12000000</v>
      </c>
      <c r="L2960" s="98" t="s">
        <v>1883</v>
      </c>
      <c r="M2960" s="23">
        <v>1800</v>
      </c>
      <c r="N2960" s="23">
        <v>1</v>
      </c>
      <c r="O2960" s="107">
        <v>12000000</v>
      </c>
      <c r="P2960" s="23">
        <v>180</v>
      </c>
      <c r="Q2960" s="23">
        <v>2</v>
      </c>
      <c r="R2960" s="23">
        <v>2</v>
      </c>
      <c r="S2960" s="23">
        <v>0</v>
      </c>
      <c r="T2960" s="47">
        <v>6</v>
      </c>
      <c r="U2960" s="98" t="s">
        <v>111</v>
      </c>
      <c r="V2960" s="98" t="s">
        <v>3139</v>
      </c>
      <c r="W2960" s="69">
        <f t="shared" si="92"/>
        <v>1.6240319947618077E-2</v>
      </c>
    </row>
    <row r="2961" spans="1:23">
      <c r="A2961">
        <f t="shared" si="93"/>
        <v>869</v>
      </c>
      <c r="B2961" s="99">
        <v>44408</v>
      </c>
      <c r="C2961" s="23">
        <v>558</v>
      </c>
      <c r="D2961" s="23">
        <v>5</v>
      </c>
      <c r="E2961" s="98" t="s">
        <v>49</v>
      </c>
      <c r="F2961" s="98" t="s">
        <v>164</v>
      </c>
      <c r="G2961" s="98" t="s">
        <v>4120</v>
      </c>
      <c r="H2961" s="98" t="s">
        <v>1366</v>
      </c>
      <c r="I2961" s="98" t="s">
        <v>10647</v>
      </c>
      <c r="J2961" s="99">
        <v>45277</v>
      </c>
      <c r="K2961" s="107">
        <v>20000000</v>
      </c>
      <c r="L2961" s="98" t="s">
        <v>1884</v>
      </c>
      <c r="M2961" s="23">
        <v>1800</v>
      </c>
      <c r="N2961" s="23">
        <v>1</v>
      </c>
      <c r="O2961" s="107">
        <v>20000000</v>
      </c>
      <c r="P2961" s="23">
        <v>180</v>
      </c>
      <c r="Q2961" s="23">
        <v>2</v>
      </c>
      <c r="R2961" s="23">
        <v>2</v>
      </c>
      <c r="S2961" s="23">
        <v>0</v>
      </c>
      <c r="T2961" s="47">
        <v>10</v>
      </c>
      <c r="U2961" s="98" t="s">
        <v>111</v>
      </c>
      <c r="V2961" s="98" t="s">
        <v>3139</v>
      </c>
      <c r="W2961" s="69">
        <f t="shared" si="92"/>
        <v>2.70671999126968E-2</v>
      </c>
    </row>
    <row r="2962" spans="1:23">
      <c r="A2962">
        <f t="shared" si="93"/>
        <v>140</v>
      </c>
      <c r="B2962" s="99">
        <v>44408</v>
      </c>
      <c r="C2962" s="23">
        <v>559</v>
      </c>
      <c r="D2962" s="23">
        <v>5</v>
      </c>
      <c r="E2962" s="98" t="s">
        <v>49</v>
      </c>
      <c r="F2962" s="98" t="s">
        <v>164</v>
      </c>
      <c r="G2962" s="98" t="s">
        <v>4120</v>
      </c>
      <c r="H2962" s="98" t="s">
        <v>1366</v>
      </c>
      <c r="I2962" s="98" t="s">
        <v>10267</v>
      </c>
      <c r="J2962" s="99">
        <v>44548</v>
      </c>
      <c r="K2962" s="107">
        <v>5000000</v>
      </c>
      <c r="L2962" s="98" t="s">
        <v>1885</v>
      </c>
      <c r="M2962" s="23">
        <v>1080</v>
      </c>
      <c r="N2962" s="23">
        <v>1</v>
      </c>
      <c r="O2962" s="107">
        <v>5000000</v>
      </c>
      <c r="P2962" s="23">
        <v>180</v>
      </c>
      <c r="Q2962" s="23">
        <v>2</v>
      </c>
      <c r="R2962" s="23">
        <v>2</v>
      </c>
      <c r="S2962" s="23">
        <v>0</v>
      </c>
      <c r="T2962" s="47">
        <v>0.83333500000000005</v>
      </c>
      <c r="U2962" s="98" t="s">
        <v>111</v>
      </c>
      <c r="V2962" s="98" t="s">
        <v>3139</v>
      </c>
      <c r="W2962" s="69">
        <f t="shared" si="92"/>
        <v>3.6338852767486834E-4</v>
      </c>
    </row>
    <row r="2963" spans="1:23">
      <c r="A2963">
        <f t="shared" si="93"/>
        <v>873</v>
      </c>
      <c r="B2963" s="99">
        <v>44408</v>
      </c>
      <c r="C2963" s="23">
        <v>560</v>
      </c>
      <c r="D2963" s="23">
        <v>5</v>
      </c>
      <c r="E2963" s="98" t="s">
        <v>49</v>
      </c>
      <c r="F2963" s="98" t="s">
        <v>164</v>
      </c>
      <c r="G2963" s="98" t="s">
        <v>4120</v>
      </c>
      <c r="H2963" s="98" t="s">
        <v>1366</v>
      </c>
      <c r="I2963" s="98" t="s">
        <v>6691</v>
      </c>
      <c r="J2963" s="99">
        <v>45281</v>
      </c>
      <c r="K2963" s="107">
        <v>19000000</v>
      </c>
      <c r="L2963" s="98" t="s">
        <v>1886</v>
      </c>
      <c r="M2963" s="23">
        <v>1800</v>
      </c>
      <c r="N2963" s="23">
        <v>1</v>
      </c>
      <c r="O2963" s="107">
        <v>19000000</v>
      </c>
      <c r="P2963" s="23">
        <v>180</v>
      </c>
      <c r="Q2963" s="23">
        <v>2</v>
      </c>
      <c r="R2963" s="23">
        <v>2</v>
      </c>
      <c r="S2963" s="23">
        <v>0</v>
      </c>
      <c r="T2963" s="47">
        <v>9.5</v>
      </c>
      <c r="U2963" s="98" t="s">
        <v>111</v>
      </c>
      <c r="V2963" s="98" t="s">
        <v>3139</v>
      </c>
      <c r="W2963" s="69">
        <f t="shared" si="92"/>
        <v>2.5832200515069147E-2</v>
      </c>
    </row>
    <row r="2964" spans="1:23">
      <c r="A2964">
        <f t="shared" si="93"/>
        <v>873</v>
      </c>
      <c r="B2964" s="99">
        <v>44408</v>
      </c>
      <c r="C2964" s="23">
        <v>561</v>
      </c>
      <c r="D2964" s="23">
        <v>5</v>
      </c>
      <c r="E2964" s="98" t="s">
        <v>49</v>
      </c>
      <c r="F2964" s="98" t="s">
        <v>164</v>
      </c>
      <c r="G2964" s="98" t="s">
        <v>4120</v>
      </c>
      <c r="H2964" s="98" t="s">
        <v>1366</v>
      </c>
      <c r="I2964" s="98" t="s">
        <v>6691</v>
      </c>
      <c r="J2964" s="99">
        <v>45281</v>
      </c>
      <c r="K2964" s="107">
        <v>13500000</v>
      </c>
      <c r="L2964" s="98" t="s">
        <v>1887</v>
      </c>
      <c r="M2964" s="23">
        <v>1800</v>
      </c>
      <c r="N2964" s="23">
        <v>1</v>
      </c>
      <c r="O2964" s="107">
        <v>13500000</v>
      </c>
      <c r="P2964" s="23">
        <v>180</v>
      </c>
      <c r="Q2964" s="23">
        <v>2</v>
      </c>
      <c r="R2964" s="23">
        <v>2</v>
      </c>
      <c r="S2964" s="23">
        <v>0</v>
      </c>
      <c r="T2964" s="47">
        <v>6.75</v>
      </c>
      <c r="U2964" s="98" t="s">
        <v>111</v>
      </c>
      <c r="V2964" s="98" t="s">
        <v>3139</v>
      </c>
      <c r="W2964" s="69">
        <f t="shared" si="92"/>
        <v>1.8354458260707026E-2</v>
      </c>
    </row>
    <row r="2965" spans="1:23">
      <c r="A2965">
        <f t="shared" si="93"/>
        <v>876</v>
      </c>
      <c r="B2965" s="99">
        <v>44408</v>
      </c>
      <c r="C2965" s="23">
        <v>562</v>
      </c>
      <c r="D2965" s="23">
        <v>5</v>
      </c>
      <c r="E2965" s="98" t="s">
        <v>49</v>
      </c>
      <c r="F2965" s="98" t="s">
        <v>164</v>
      </c>
      <c r="G2965" s="98" t="s">
        <v>4120</v>
      </c>
      <c r="H2965" s="98" t="s">
        <v>1366</v>
      </c>
      <c r="I2965" s="98" t="s">
        <v>10648</v>
      </c>
      <c r="J2965" s="99">
        <v>45284</v>
      </c>
      <c r="K2965" s="107">
        <v>15000000</v>
      </c>
      <c r="L2965" s="98" t="s">
        <v>1888</v>
      </c>
      <c r="M2965" s="23">
        <v>1800</v>
      </c>
      <c r="N2965" s="23">
        <v>1</v>
      </c>
      <c r="O2965" s="107">
        <v>15000000</v>
      </c>
      <c r="P2965" s="23">
        <v>180</v>
      </c>
      <c r="Q2965" s="23">
        <v>2</v>
      </c>
      <c r="R2965" s="23">
        <v>2</v>
      </c>
      <c r="S2965" s="23">
        <v>0</v>
      </c>
      <c r="T2965" s="47">
        <v>7.5</v>
      </c>
      <c r="U2965" s="98" t="s">
        <v>111</v>
      </c>
      <c r="V2965" s="98" t="s">
        <v>3139</v>
      </c>
      <c r="W2965" s="69">
        <f t="shared" si="92"/>
        <v>2.046392444492727E-2</v>
      </c>
    </row>
    <row r="2966" spans="1:23">
      <c r="A2966">
        <f t="shared" si="93"/>
        <v>876</v>
      </c>
      <c r="B2966" s="99">
        <v>44408</v>
      </c>
      <c r="C2966" s="23">
        <v>563</v>
      </c>
      <c r="D2966" s="23">
        <v>5</v>
      </c>
      <c r="E2966" s="98" t="s">
        <v>49</v>
      </c>
      <c r="F2966" s="98" t="s">
        <v>164</v>
      </c>
      <c r="G2966" s="98" t="s">
        <v>4120</v>
      </c>
      <c r="H2966" s="98" t="s">
        <v>1366</v>
      </c>
      <c r="I2966" s="98" t="s">
        <v>10648</v>
      </c>
      <c r="J2966" s="99">
        <v>45284</v>
      </c>
      <c r="K2966" s="107">
        <v>15000000</v>
      </c>
      <c r="L2966" s="98" t="s">
        <v>1889</v>
      </c>
      <c r="M2966" s="23">
        <v>1800</v>
      </c>
      <c r="N2966" s="23">
        <v>1</v>
      </c>
      <c r="O2966" s="107">
        <v>15000000</v>
      </c>
      <c r="P2966" s="23">
        <v>180</v>
      </c>
      <c r="Q2966" s="23">
        <v>2</v>
      </c>
      <c r="R2966" s="23">
        <v>2</v>
      </c>
      <c r="S2966" s="23">
        <v>0</v>
      </c>
      <c r="T2966" s="47">
        <v>7.5</v>
      </c>
      <c r="U2966" s="98" t="s">
        <v>111</v>
      </c>
      <c r="V2966" s="98" t="s">
        <v>3139</v>
      </c>
      <c r="W2966" s="69">
        <f t="shared" si="92"/>
        <v>2.046392444492727E-2</v>
      </c>
    </row>
    <row r="2967" spans="1:23">
      <c r="A2967">
        <f t="shared" si="93"/>
        <v>876</v>
      </c>
      <c r="B2967" s="99">
        <v>44408</v>
      </c>
      <c r="C2967" s="23">
        <v>564</v>
      </c>
      <c r="D2967" s="23">
        <v>5</v>
      </c>
      <c r="E2967" s="98" t="s">
        <v>49</v>
      </c>
      <c r="F2967" s="98" t="s">
        <v>164</v>
      </c>
      <c r="G2967" s="98" t="s">
        <v>4120</v>
      </c>
      <c r="H2967" s="98" t="s">
        <v>1366</v>
      </c>
      <c r="I2967" s="98" t="s">
        <v>10648</v>
      </c>
      <c r="J2967" s="99">
        <v>45284</v>
      </c>
      <c r="K2967" s="107">
        <v>30000000</v>
      </c>
      <c r="L2967" s="98" t="s">
        <v>1890</v>
      </c>
      <c r="M2967" s="23">
        <v>1800</v>
      </c>
      <c r="N2967" s="23">
        <v>1</v>
      </c>
      <c r="O2967" s="107">
        <v>30000000</v>
      </c>
      <c r="P2967" s="23">
        <v>180</v>
      </c>
      <c r="Q2967" s="23">
        <v>2</v>
      </c>
      <c r="R2967" s="23">
        <v>2</v>
      </c>
      <c r="S2967" s="23">
        <v>0</v>
      </c>
      <c r="T2967" s="47">
        <v>15</v>
      </c>
      <c r="U2967" s="98" t="s">
        <v>111</v>
      </c>
      <c r="V2967" s="98" t="s">
        <v>3139</v>
      </c>
      <c r="W2967" s="69">
        <f t="shared" si="92"/>
        <v>4.092784888985454E-2</v>
      </c>
    </row>
    <row r="2968" spans="1:23">
      <c r="A2968">
        <f t="shared" si="93"/>
        <v>876</v>
      </c>
      <c r="B2968" s="99">
        <v>44408</v>
      </c>
      <c r="C2968" s="23">
        <v>565</v>
      </c>
      <c r="D2968" s="23">
        <v>5</v>
      </c>
      <c r="E2968" s="98" t="s">
        <v>49</v>
      </c>
      <c r="F2968" s="98" t="s">
        <v>164</v>
      </c>
      <c r="G2968" s="98" t="s">
        <v>4120</v>
      </c>
      <c r="H2968" s="98" t="s">
        <v>1366</v>
      </c>
      <c r="I2968" s="98" t="s">
        <v>10648</v>
      </c>
      <c r="J2968" s="99">
        <v>45284</v>
      </c>
      <c r="K2968" s="107">
        <v>27060194</v>
      </c>
      <c r="L2968" s="98" t="s">
        <v>1891</v>
      </c>
      <c r="M2968" s="23">
        <v>1800</v>
      </c>
      <c r="N2968" s="23">
        <v>1</v>
      </c>
      <c r="O2968" s="107">
        <v>27060194</v>
      </c>
      <c r="P2968" s="23">
        <v>180</v>
      </c>
      <c r="Q2968" s="23">
        <v>2</v>
      </c>
      <c r="R2968" s="23">
        <v>2</v>
      </c>
      <c r="S2968" s="23">
        <v>0</v>
      </c>
      <c r="T2968" s="47">
        <v>13.530099</v>
      </c>
      <c r="U2968" s="98" t="s">
        <v>111</v>
      </c>
      <c r="V2968" s="98" t="s">
        <v>3139</v>
      </c>
      <c r="W2968" s="69">
        <f t="shared" si="92"/>
        <v>3.6917189822451464E-2</v>
      </c>
    </row>
    <row r="2969" spans="1:23">
      <c r="A2969">
        <f t="shared" si="93"/>
        <v>876</v>
      </c>
      <c r="B2969" s="99">
        <v>44408</v>
      </c>
      <c r="C2969" s="23">
        <v>566</v>
      </c>
      <c r="D2969" s="23">
        <v>5</v>
      </c>
      <c r="E2969" s="98" t="s">
        <v>49</v>
      </c>
      <c r="F2969" s="98" t="s">
        <v>164</v>
      </c>
      <c r="G2969" s="98" t="s">
        <v>4120</v>
      </c>
      <c r="H2969" s="98" t="s">
        <v>1366</v>
      </c>
      <c r="I2969" s="98" t="s">
        <v>10648</v>
      </c>
      <c r="J2969" s="99">
        <v>45284</v>
      </c>
      <c r="K2969" s="107">
        <v>8500000</v>
      </c>
      <c r="L2969" s="98" t="s">
        <v>1892</v>
      </c>
      <c r="M2969" s="23">
        <v>1800</v>
      </c>
      <c r="N2969" s="23">
        <v>1</v>
      </c>
      <c r="O2969" s="107">
        <v>8500000</v>
      </c>
      <c r="P2969" s="23">
        <v>180</v>
      </c>
      <c r="Q2969" s="23">
        <v>2</v>
      </c>
      <c r="R2969" s="23">
        <v>2</v>
      </c>
      <c r="S2969" s="23">
        <v>0</v>
      </c>
      <c r="T2969" s="47">
        <v>4.25</v>
      </c>
      <c r="U2969" s="98" t="s">
        <v>111</v>
      </c>
      <c r="V2969" s="98" t="s">
        <v>3139</v>
      </c>
      <c r="W2969" s="69">
        <f t="shared" si="92"/>
        <v>1.1596223852125453E-2</v>
      </c>
    </row>
    <row r="2970" spans="1:23">
      <c r="A2970">
        <f t="shared" si="93"/>
        <v>885</v>
      </c>
      <c r="B2970" s="99">
        <v>44408</v>
      </c>
      <c r="C2970" s="23">
        <v>567</v>
      </c>
      <c r="D2970" s="23">
        <v>5</v>
      </c>
      <c r="E2970" s="98" t="s">
        <v>49</v>
      </c>
      <c r="F2970" s="98" t="s">
        <v>164</v>
      </c>
      <c r="G2970" s="98" t="s">
        <v>4120</v>
      </c>
      <c r="H2970" s="98" t="s">
        <v>1366</v>
      </c>
      <c r="I2970" s="98" t="s">
        <v>6482</v>
      </c>
      <c r="J2970" s="99">
        <v>45293</v>
      </c>
      <c r="K2970" s="107">
        <v>11000000</v>
      </c>
      <c r="L2970" s="98" t="s">
        <v>1893</v>
      </c>
      <c r="M2970" s="23">
        <v>1800</v>
      </c>
      <c r="N2970" s="23">
        <v>1</v>
      </c>
      <c r="O2970" s="107">
        <v>11000000</v>
      </c>
      <c r="P2970" s="23">
        <v>180</v>
      </c>
      <c r="Q2970" s="23">
        <v>2</v>
      </c>
      <c r="R2970" s="23">
        <v>2</v>
      </c>
      <c r="S2970" s="23">
        <v>0</v>
      </c>
      <c r="T2970" s="47">
        <v>5.5</v>
      </c>
      <c r="U2970" s="98" t="s">
        <v>111</v>
      </c>
      <c r="V2970" s="98" t="s">
        <v>3139</v>
      </c>
      <c r="W2970" s="69">
        <f t="shared" si="92"/>
        <v>1.5161058178947256E-2</v>
      </c>
    </row>
    <row r="2971" spans="1:23">
      <c r="A2971">
        <f t="shared" si="93"/>
        <v>879</v>
      </c>
      <c r="B2971" s="99">
        <v>44408</v>
      </c>
      <c r="C2971" s="23">
        <v>568</v>
      </c>
      <c r="D2971" s="23">
        <v>5</v>
      </c>
      <c r="E2971" s="98" t="s">
        <v>49</v>
      </c>
      <c r="F2971" s="98" t="s">
        <v>164</v>
      </c>
      <c r="G2971" s="98" t="s">
        <v>4120</v>
      </c>
      <c r="H2971" s="98" t="s">
        <v>1366</v>
      </c>
      <c r="I2971" s="98" t="s">
        <v>6610</v>
      </c>
      <c r="J2971" s="99">
        <v>45287</v>
      </c>
      <c r="K2971" s="107">
        <v>9000000</v>
      </c>
      <c r="L2971" s="98" t="s">
        <v>1894</v>
      </c>
      <c r="M2971" s="23">
        <v>1800</v>
      </c>
      <c r="N2971" s="23">
        <v>1</v>
      </c>
      <c r="O2971" s="107">
        <v>9000000</v>
      </c>
      <c r="P2971" s="23">
        <v>180</v>
      </c>
      <c r="Q2971" s="23">
        <v>2</v>
      </c>
      <c r="R2971" s="23">
        <v>2</v>
      </c>
      <c r="S2971" s="23">
        <v>0</v>
      </c>
      <c r="T2971" s="47">
        <v>4.5</v>
      </c>
      <c r="U2971" s="98" t="s">
        <v>111</v>
      </c>
      <c r="V2971" s="98" t="s">
        <v>3139</v>
      </c>
      <c r="W2971" s="69">
        <f t="shared" si="92"/>
        <v>1.2320403826774703E-2</v>
      </c>
    </row>
    <row r="2972" spans="1:23">
      <c r="A2972">
        <f t="shared" si="93"/>
        <v>701</v>
      </c>
      <c r="B2972" s="99">
        <v>44408</v>
      </c>
      <c r="C2972" s="23">
        <v>569</v>
      </c>
      <c r="D2972" s="23">
        <v>5</v>
      </c>
      <c r="E2972" s="98" t="s">
        <v>49</v>
      </c>
      <c r="F2972" s="98" t="s">
        <v>164</v>
      </c>
      <c r="G2972" s="98" t="s">
        <v>4120</v>
      </c>
      <c r="H2972" s="98" t="s">
        <v>1366</v>
      </c>
      <c r="I2972" s="98" t="s">
        <v>6610</v>
      </c>
      <c r="J2972" s="99">
        <v>45109</v>
      </c>
      <c r="K2972" s="107">
        <v>25800000</v>
      </c>
      <c r="L2972" s="98" t="s">
        <v>1895</v>
      </c>
      <c r="M2972" s="23">
        <v>1620</v>
      </c>
      <c r="N2972" s="23">
        <v>1</v>
      </c>
      <c r="O2972" s="107">
        <v>25800000</v>
      </c>
      <c r="P2972" s="23">
        <v>180</v>
      </c>
      <c r="Q2972" s="23">
        <v>2</v>
      </c>
      <c r="R2972" s="23">
        <v>2</v>
      </c>
      <c r="S2972" s="23">
        <v>0</v>
      </c>
      <c r="T2972" s="47">
        <v>11.466665000000001</v>
      </c>
      <c r="U2972" s="98" t="s">
        <v>111</v>
      </c>
      <c r="V2972" s="98" t="s">
        <v>3139</v>
      </c>
      <c r="W2972" s="69">
        <f t="shared" si="92"/>
        <v>2.5036792892374374E-2</v>
      </c>
    </row>
    <row r="2973" spans="1:23">
      <c r="A2973">
        <f t="shared" si="93"/>
        <v>880</v>
      </c>
      <c r="B2973" s="99">
        <v>44408</v>
      </c>
      <c r="C2973" s="23">
        <v>570</v>
      </c>
      <c r="D2973" s="23">
        <v>5</v>
      </c>
      <c r="E2973" s="98" t="s">
        <v>49</v>
      </c>
      <c r="F2973" s="98" t="s">
        <v>164</v>
      </c>
      <c r="G2973" s="98" t="s">
        <v>4120</v>
      </c>
      <c r="H2973" s="98" t="s">
        <v>1366</v>
      </c>
      <c r="I2973" s="98" t="s">
        <v>6390</v>
      </c>
      <c r="J2973" s="99">
        <v>45288</v>
      </c>
      <c r="K2973" s="107">
        <v>5204674</v>
      </c>
      <c r="L2973" s="98" t="s">
        <v>1896</v>
      </c>
      <c r="M2973" s="23">
        <v>1800</v>
      </c>
      <c r="N2973" s="23">
        <v>1</v>
      </c>
      <c r="O2973" s="107">
        <v>5204674</v>
      </c>
      <c r="P2973" s="23">
        <v>180</v>
      </c>
      <c r="Q2973" s="23">
        <v>2</v>
      </c>
      <c r="R2973" s="23">
        <v>2</v>
      </c>
      <c r="S2973" s="23">
        <v>0</v>
      </c>
      <c r="T2973" s="47">
        <v>2.6023390000000002</v>
      </c>
      <c r="U2973" s="98" t="s">
        <v>111</v>
      </c>
      <c r="V2973" s="98" t="s">
        <v>3139</v>
      </c>
      <c r="W2973" s="69">
        <f t="shared" si="92"/>
        <v>7.1329650585931622E-3</v>
      </c>
    </row>
    <row r="2974" spans="1:23">
      <c r="A2974">
        <f t="shared" si="93"/>
        <v>701</v>
      </c>
      <c r="B2974" s="99">
        <v>44408</v>
      </c>
      <c r="C2974" s="23">
        <v>571</v>
      </c>
      <c r="D2974" s="23">
        <v>5</v>
      </c>
      <c r="E2974" s="98" t="s">
        <v>49</v>
      </c>
      <c r="F2974" s="98" t="s">
        <v>164</v>
      </c>
      <c r="G2974" s="98" t="s">
        <v>4120</v>
      </c>
      <c r="H2974" s="98" t="s">
        <v>1366</v>
      </c>
      <c r="I2974" s="98" t="s">
        <v>6390</v>
      </c>
      <c r="J2974" s="99">
        <v>45109</v>
      </c>
      <c r="K2974" s="107">
        <v>10000000</v>
      </c>
      <c r="L2974" s="98" t="s">
        <v>1897</v>
      </c>
      <c r="M2974" s="23">
        <v>1620</v>
      </c>
      <c r="N2974" s="23">
        <v>1</v>
      </c>
      <c r="O2974" s="107">
        <v>10000000</v>
      </c>
      <c r="P2974" s="23">
        <v>180</v>
      </c>
      <c r="Q2974" s="23">
        <v>2</v>
      </c>
      <c r="R2974" s="23">
        <v>2</v>
      </c>
      <c r="S2974" s="23">
        <v>0</v>
      </c>
      <c r="T2974" s="47">
        <v>4.444445</v>
      </c>
      <c r="U2974" s="98" t="s">
        <v>111</v>
      </c>
      <c r="V2974" s="98" t="s">
        <v>3139</v>
      </c>
      <c r="W2974" s="69">
        <f t="shared" si="92"/>
        <v>9.7041859151330255E-3</v>
      </c>
    </row>
    <row r="2975" spans="1:23">
      <c r="A2975">
        <f t="shared" si="93"/>
        <v>885</v>
      </c>
      <c r="B2975" s="99">
        <v>44408</v>
      </c>
      <c r="C2975" s="23">
        <v>572</v>
      </c>
      <c r="D2975" s="23">
        <v>5</v>
      </c>
      <c r="E2975" s="98" t="s">
        <v>49</v>
      </c>
      <c r="F2975" s="98" t="s">
        <v>164</v>
      </c>
      <c r="G2975" s="98" t="s">
        <v>4120</v>
      </c>
      <c r="H2975" s="98" t="s">
        <v>1366</v>
      </c>
      <c r="I2975" s="98" t="s">
        <v>6774</v>
      </c>
      <c r="J2975" s="99">
        <v>45293</v>
      </c>
      <c r="K2975" s="107">
        <v>26000000</v>
      </c>
      <c r="L2975" s="98" t="s">
        <v>1898</v>
      </c>
      <c r="M2975" s="23">
        <v>1800</v>
      </c>
      <c r="N2975" s="23">
        <v>1</v>
      </c>
      <c r="O2975" s="107">
        <v>26000000</v>
      </c>
      <c r="P2975" s="23">
        <v>180</v>
      </c>
      <c r="Q2975" s="23">
        <v>2</v>
      </c>
      <c r="R2975" s="23">
        <v>2</v>
      </c>
      <c r="S2975" s="23">
        <v>0</v>
      </c>
      <c r="T2975" s="47">
        <v>13</v>
      </c>
      <c r="U2975" s="98" t="s">
        <v>111</v>
      </c>
      <c r="V2975" s="98" t="s">
        <v>3139</v>
      </c>
      <c r="W2975" s="69">
        <f t="shared" si="92"/>
        <v>3.5835228422966242E-2</v>
      </c>
    </row>
    <row r="2976" spans="1:23">
      <c r="A2976">
        <f t="shared" si="93"/>
        <v>336</v>
      </c>
      <c r="B2976" s="99">
        <v>44408</v>
      </c>
      <c r="C2976" s="23">
        <v>573</v>
      </c>
      <c r="D2976" s="23">
        <v>5</v>
      </c>
      <c r="E2976" s="98" t="s">
        <v>49</v>
      </c>
      <c r="F2976" s="98" t="s">
        <v>164</v>
      </c>
      <c r="G2976" s="98" t="s">
        <v>4120</v>
      </c>
      <c r="H2976" s="98" t="s">
        <v>1366</v>
      </c>
      <c r="I2976" s="98" t="s">
        <v>6774</v>
      </c>
      <c r="J2976" s="99">
        <v>44744</v>
      </c>
      <c r="K2976" s="107">
        <v>10000000</v>
      </c>
      <c r="L2976" s="98" t="s">
        <v>1899</v>
      </c>
      <c r="M2976" s="23">
        <v>1260</v>
      </c>
      <c r="N2976" s="23">
        <v>1</v>
      </c>
      <c r="O2976" s="107">
        <v>10000000</v>
      </c>
      <c r="P2976" s="23">
        <v>180</v>
      </c>
      <c r="Q2976" s="23">
        <v>2</v>
      </c>
      <c r="R2976" s="23">
        <v>2</v>
      </c>
      <c r="S2976" s="23">
        <v>0</v>
      </c>
      <c r="T2976" s="47">
        <v>2.857145</v>
      </c>
      <c r="U2976" s="98" t="s">
        <v>111</v>
      </c>
      <c r="V2976" s="98" t="s">
        <v>3139</v>
      </c>
      <c r="W2976" s="69">
        <f t="shared" si="92"/>
        <v>2.9901647185929647E-3</v>
      </c>
    </row>
    <row r="2977" spans="1:23">
      <c r="A2977">
        <f t="shared" si="93"/>
        <v>156</v>
      </c>
      <c r="B2977" s="99">
        <v>44408</v>
      </c>
      <c r="C2977" s="23">
        <v>574</v>
      </c>
      <c r="D2977" s="23">
        <v>5</v>
      </c>
      <c r="E2977" s="98" t="s">
        <v>49</v>
      </c>
      <c r="F2977" s="98" t="s">
        <v>164</v>
      </c>
      <c r="G2977" s="98" t="s">
        <v>4120</v>
      </c>
      <c r="H2977" s="98" t="s">
        <v>1366</v>
      </c>
      <c r="I2977" s="98" t="s">
        <v>10649</v>
      </c>
      <c r="J2977" s="99">
        <v>44564</v>
      </c>
      <c r="K2977" s="107">
        <v>6500000</v>
      </c>
      <c r="L2977" s="98" t="s">
        <v>1900</v>
      </c>
      <c r="M2977" s="23">
        <v>1080</v>
      </c>
      <c r="N2977" s="23">
        <v>1</v>
      </c>
      <c r="O2977" s="107">
        <v>6500000</v>
      </c>
      <c r="P2977" s="23">
        <v>360</v>
      </c>
      <c r="Q2977" s="23">
        <v>2</v>
      </c>
      <c r="R2977" s="23">
        <v>2</v>
      </c>
      <c r="S2977" s="23">
        <v>0</v>
      </c>
      <c r="T2977" s="47">
        <v>3.25</v>
      </c>
      <c r="U2977" s="98" t="s">
        <v>111</v>
      </c>
      <c r="V2977" s="98" t="s">
        <v>3139</v>
      </c>
      <c r="W2977" s="69">
        <f t="shared" si="92"/>
        <v>1.5791795576222411E-3</v>
      </c>
    </row>
    <row r="2978" spans="1:23">
      <c r="A2978">
        <f t="shared" si="93"/>
        <v>891</v>
      </c>
      <c r="B2978" s="99">
        <v>44408</v>
      </c>
      <c r="C2978" s="23">
        <v>575</v>
      </c>
      <c r="D2978" s="23">
        <v>5</v>
      </c>
      <c r="E2978" s="98" t="s">
        <v>49</v>
      </c>
      <c r="F2978" s="98" t="s">
        <v>164</v>
      </c>
      <c r="G2978" s="98" t="s">
        <v>4120</v>
      </c>
      <c r="H2978" s="98" t="s">
        <v>1366</v>
      </c>
      <c r="I2978" s="98" t="s">
        <v>10650</v>
      </c>
      <c r="J2978" s="99">
        <v>45299</v>
      </c>
      <c r="K2978" s="107">
        <v>20000000</v>
      </c>
      <c r="L2978" s="98" t="s">
        <v>1901</v>
      </c>
      <c r="M2978" s="23">
        <v>1800</v>
      </c>
      <c r="N2978" s="23">
        <v>1</v>
      </c>
      <c r="O2978" s="107">
        <v>20000000</v>
      </c>
      <c r="P2978" s="23">
        <v>180</v>
      </c>
      <c r="Q2978" s="23">
        <v>2</v>
      </c>
      <c r="R2978" s="23">
        <v>2</v>
      </c>
      <c r="S2978" s="23">
        <v>0</v>
      </c>
      <c r="T2978" s="47">
        <v>10</v>
      </c>
      <c r="U2978" s="98" t="s">
        <v>111</v>
      </c>
      <c r="V2978" s="98" t="s">
        <v>3139</v>
      </c>
      <c r="W2978" s="69">
        <f t="shared" si="92"/>
        <v>2.7752445480106844E-2</v>
      </c>
    </row>
    <row r="2979" spans="1:23">
      <c r="A2979">
        <f t="shared" si="93"/>
        <v>892</v>
      </c>
      <c r="B2979" s="99">
        <v>44408</v>
      </c>
      <c r="C2979" s="23">
        <v>576</v>
      </c>
      <c r="D2979" s="23">
        <v>5</v>
      </c>
      <c r="E2979" s="98" t="s">
        <v>49</v>
      </c>
      <c r="F2979" s="98" t="s">
        <v>164</v>
      </c>
      <c r="G2979" s="98" t="s">
        <v>4120</v>
      </c>
      <c r="H2979" s="98" t="s">
        <v>1366</v>
      </c>
      <c r="I2979" s="98" t="s">
        <v>10651</v>
      </c>
      <c r="J2979" s="99">
        <v>45300</v>
      </c>
      <c r="K2979" s="107">
        <v>13000000</v>
      </c>
      <c r="L2979" s="98" t="s">
        <v>1902</v>
      </c>
      <c r="M2979" s="23">
        <v>1800</v>
      </c>
      <c r="N2979" s="23">
        <v>1</v>
      </c>
      <c r="O2979" s="107">
        <v>13000000</v>
      </c>
      <c r="P2979" s="23">
        <v>180</v>
      </c>
      <c r="Q2979" s="23">
        <v>2</v>
      </c>
      <c r="R2979" s="23">
        <v>2</v>
      </c>
      <c r="S2979" s="23">
        <v>0</v>
      </c>
      <c r="T2979" s="47">
        <v>6.5</v>
      </c>
      <c r="U2979" s="98" t="s">
        <v>111</v>
      </c>
      <c r="V2979" s="98" t="s">
        <v>3139</v>
      </c>
      <c r="W2979" s="69">
        <f t="shared" si="92"/>
        <v>1.8059335453833834E-2</v>
      </c>
    </row>
    <row r="2980" spans="1:23">
      <c r="A2980">
        <f t="shared" si="93"/>
        <v>892</v>
      </c>
      <c r="B2980" s="99">
        <v>44408</v>
      </c>
      <c r="C2980" s="23">
        <v>577</v>
      </c>
      <c r="D2980" s="23">
        <v>5</v>
      </c>
      <c r="E2980" s="98" t="s">
        <v>49</v>
      </c>
      <c r="F2980" s="98" t="s">
        <v>164</v>
      </c>
      <c r="G2980" s="98" t="s">
        <v>4120</v>
      </c>
      <c r="H2980" s="98" t="s">
        <v>1366</v>
      </c>
      <c r="I2980" s="98" t="s">
        <v>10651</v>
      </c>
      <c r="J2980" s="99">
        <v>45300</v>
      </c>
      <c r="K2980" s="107">
        <v>10000000</v>
      </c>
      <c r="L2980" s="98" t="s">
        <v>1903</v>
      </c>
      <c r="M2980" s="23">
        <v>1800</v>
      </c>
      <c r="N2980" s="23">
        <v>1</v>
      </c>
      <c r="O2980" s="107">
        <v>10000000</v>
      </c>
      <c r="P2980" s="23">
        <v>180</v>
      </c>
      <c r="Q2980" s="23">
        <v>2</v>
      </c>
      <c r="R2980" s="23">
        <v>2</v>
      </c>
      <c r="S2980" s="23">
        <v>0</v>
      </c>
      <c r="T2980" s="47">
        <v>5</v>
      </c>
      <c r="U2980" s="98" t="s">
        <v>111</v>
      </c>
      <c r="V2980" s="98" t="s">
        <v>3139</v>
      </c>
      <c r="W2980" s="69">
        <f t="shared" si="92"/>
        <v>1.3891796502949106E-2</v>
      </c>
    </row>
    <row r="2981" spans="1:23">
      <c r="A2981">
        <f t="shared" si="93"/>
        <v>897</v>
      </c>
      <c r="B2981" s="99">
        <v>44408</v>
      </c>
      <c r="C2981" s="23">
        <v>578</v>
      </c>
      <c r="D2981" s="23">
        <v>5</v>
      </c>
      <c r="E2981" s="98" t="s">
        <v>49</v>
      </c>
      <c r="F2981" s="98" t="s">
        <v>164</v>
      </c>
      <c r="G2981" s="98" t="s">
        <v>4120</v>
      </c>
      <c r="H2981" s="98" t="s">
        <v>1366</v>
      </c>
      <c r="I2981" s="98" t="s">
        <v>10392</v>
      </c>
      <c r="J2981" s="99">
        <v>45305</v>
      </c>
      <c r="K2981" s="107">
        <v>10000000</v>
      </c>
      <c r="L2981" s="98" t="s">
        <v>1904</v>
      </c>
      <c r="M2981" s="23">
        <v>1800</v>
      </c>
      <c r="N2981" s="23">
        <v>1</v>
      </c>
      <c r="O2981" s="107">
        <v>10000000</v>
      </c>
      <c r="P2981" s="23">
        <v>180</v>
      </c>
      <c r="Q2981" s="23">
        <v>2</v>
      </c>
      <c r="R2981" s="23">
        <v>2</v>
      </c>
      <c r="S2981" s="23">
        <v>0</v>
      </c>
      <c r="T2981" s="47">
        <v>5</v>
      </c>
      <c r="U2981" s="98" t="s">
        <v>111</v>
      </c>
      <c r="V2981" s="98" t="s">
        <v>3139</v>
      </c>
      <c r="W2981" s="69">
        <f t="shared" si="92"/>
        <v>1.3969665317427519E-2</v>
      </c>
    </row>
    <row r="2982" spans="1:23">
      <c r="A2982">
        <f t="shared" si="93"/>
        <v>897</v>
      </c>
      <c r="B2982" s="99">
        <v>44408</v>
      </c>
      <c r="C2982" s="23">
        <v>579</v>
      </c>
      <c r="D2982" s="23">
        <v>5</v>
      </c>
      <c r="E2982" s="98" t="s">
        <v>49</v>
      </c>
      <c r="F2982" s="98" t="s">
        <v>164</v>
      </c>
      <c r="G2982" s="98" t="s">
        <v>4120</v>
      </c>
      <c r="H2982" s="98" t="s">
        <v>1366</v>
      </c>
      <c r="I2982" s="98" t="s">
        <v>10392</v>
      </c>
      <c r="J2982" s="99">
        <v>45305</v>
      </c>
      <c r="K2982" s="107">
        <v>30000000</v>
      </c>
      <c r="L2982" s="98" t="s">
        <v>1905</v>
      </c>
      <c r="M2982" s="23">
        <v>1800</v>
      </c>
      <c r="N2982" s="23">
        <v>1</v>
      </c>
      <c r="O2982" s="107">
        <v>30000000</v>
      </c>
      <c r="P2982" s="23">
        <v>180</v>
      </c>
      <c r="Q2982" s="23">
        <v>2</v>
      </c>
      <c r="R2982" s="23">
        <v>2</v>
      </c>
      <c r="S2982" s="23">
        <v>0</v>
      </c>
      <c r="T2982" s="47">
        <v>15</v>
      </c>
      <c r="U2982" s="98" t="s">
        <v>111</v>
      </c>
      <c r="V2982" s="98" t="s">
        <v>3139</v>
      </c>
      <c r="W2982" s="69">
        <f t="shared" si="92"/>
        <v>4.1908995952282556E-2</v>
      </c>
    </row>
    <row r="2983" spans="1:23">
      <c r="A2983">
        <f t="shared" si="93"/>
        <v>899</v>
      </c>
      <c r="B2983" s="99">
        <v>44408</v>
      </c>
      <c r="C2983" s="23">
        <v>580</v>
      </c>
      <c r="D2983" s="23">
        <v>5</v>
      </c>
      <c r="E2983" s="98" t="s">
        <v>49</v>
      </c>
      <c r="F2983" s="98" t="s">
        <v>164</v>
      </c>
      <c r="G2983" s="98" t="s">
        <v>4120</v>
      </c>
      <c r="H2983" s="98" t="s">
        <v>1366</v>
      </c>
      <c r="I2983" s="98" t="s">
        <v>10221</v>
      </c>
      <c r="J2983" s="99">
        <v>45307</v>
      </c>
      <c r="K2983" s="107">
        <v>14000000</v>
      </c>
      <c r="L2983" s="98" t="s">
        <v>1906</v>
      </c>
      <c r="M2983" s="23">
        <v>1800</v>
      </c>
      <c r="N2983" s="23">
        <v>1</v>
      </c>
      <c r="O2983" s="107">
        <v>14000000</v>
      </c>
      <c r="P2983" s="23">
        <v>180</v>
      </c>
      <c r="Q2983" s="23">
        <v>2</v>
      </c>
      <c r="R2983" s="23">
        <v>2</v>
      </c>
      <c r="S2983" s="23">
        <v>0</v>
      </c>
      <c r="T2983" s="47">
        <v>7</v>
      </c>
      <c r="U2983" s="98" t="s">
        <v>111</v>
      </c>
      <c r="V2983" s="98" t="s">
        <v>3139</v>
      </c>
      <c r="W2983" s="69">
        <f t="shared" si="92"/>
        <v>1.9601137980506438E-2</v>
      </c>
    </row>
    <row r="2984" spans="1:23">
      <c r="A2984">
        <f t="shared" si="93"/>
        <v>1266</v>
      </c>
      <c r="B2984" s="99">
        <v>44408</v>
      </c>
      <c r="C2984" s="23">
        <v>581</v>
      </c>
      <c r="D2984" s="23">
        <v>5</v>
      </c>
      <c r="E2984" s="98" t="s">
        <v>49</v>
      </c>
      <c r="F2984" s="98" t="s">
        <v>164</v>
      </c>
      <c r="G2984" s="98" t="s">
        <v>4120</v>
      </c>
      <c r="H2984" s="98" t="s">
        <v>1366</v>
      </c>
      <c r="I2984" s="98" t="s">
        <v>10652</v>
      </c>
      <c r="J2984" s="99">
        <v>45674</v>
      </c>
      <c r="K2984" s="107">
        <v>12000000</v>
      </c>
      <c r="L2984" s="98" t="s">
        <v>1907</v>
      </c>
      <c r="M2984" s="23">
        <v>2160</v>
      </c>
      <c r="N2984" s="23">
        <v>1</v>
      </c>
      <c r="O2984" s="107">
        <v>12000000</v>
      </c>
      <c r="P2984" s="23">
        <v>180</v>
      </c>
      <c r="Q2984" s="23">
        <v>2</v>
      </c>
      <c r="R2984" s="23">
        <v>2</v>
      </c>
      <c r="S2984" s="23">
        <v>0</v>
      </c>
      <c r="T2984" s="47">
        <v>7</v>
      </c>
      <c r="U2984" s="98" t="s">
        <v>111</v>
      </c>
      <c r="V2984" s="98" t="s">
        <v>3139</v>
      </c>
      <c r="W2984" s="69">
        <f t="shared" si="92"/>
        <v>2.7602937356308286E-2</v>
      </c>
    </row>
    <row r="2985" spans="1:23">
      <c r="A2985">
        <f t="shared" si="93"/>
        <v>901</v>
      </c>
      <c r="B2985" s="99">
        <v>44408</v>
      </c>
      <c r="C2985" s="23">
        <v>582</v>
      </c>
      <c r="D2985" s="23">
        <v>5</v>
      </c>
      <c r="E2985" s="98" t="s">
        <v>49</v>
      </c>
      <c r="F2985" s="98" t="s">
        <v>164</v>
      </c>
      <c r="G2985" s="98" t="s">
        <v>4120</v>
      </c>
      <c r="H2985" s="98" t="s">
        <v>1366</v>
      </c>
      <c r="I2985" s="98" t="s">
        <v>10653</v>
      </c>
      <c r="J2985" s="99">
        <v>45309</v>
      </c>
      <c r="K2985" s="107">
        <v>13000000</v>
      </c>
      <c r="L2985" s="98" t="s">
        <v>1908</v>
      </c>
      <c r="M2985" s="23">
        <v>1800</v>
      </c>
      <c r="N2985" s="23">
        <v>1</v>
      </c>
      <c r="O2985" s="107">
        <v>13000000</v>
      </c>
      <c r="P2985" s="23">
        <v>180</v>
      </c>
      <c r="Q2985" s="23">
        <v>2</v>
      </c>
      <c r="R2985" s="23">
        <v>2</v>
      </c>
      <c r="S2985" s="23">
        <v>0</v>
      </c>
      <c r="T2985" s="47">
        <v>6.5</v>
      </c>
      <c r="U2985" s="98" t="s">
        <v>111</v>
      </c>
      <c r="V2985" s="98" t="s">
        <v>3139</v>
      </c>
      <c r="W2985" s="69">
        <f t="shared" si="92"/>
        <v>1.8241548479713324E-2</v>
      </c>
    </row>
    <row r="2986" spans="1:23">
      <c r="A2986">
        <f t="shared" si="93"/>
        <v>901</v>
      </c>
      <c r="B2986" s="99">
        <v>44408</v>
      </c>
      <c r="C2986" s="23">
        <v>583</v>
      </c>
      <c r="D2986" s="23">
        <v>5</v>
      </c>
      <c r="E2986" s="98" t="s">
        <v>49</v>
      </c>
      <c r="F2986" s="98" t="s">
        <v>164</v>
      </c>
      <c r="G2986" s="98" t="s">
        <v>4120</v>
      </c>
      <c r="H2986" s="98" t="s">
        <v>1366</v>
      </c>
      <c r="I2986" s="98" t="s">
        <v>10653</v>
      </c>
      <c r="J2986" s="99">
        <v>45309</v>
      </c>
      <c r="K2986" s="107">
        <v>15000000</v>
      </c>
      <c r="L2986" s="98" t="s">
        <v>1909</v>
      </c>
      <c r="M2986" s="23">
        <v>1080</v>
      </c>
      <c r="N2986" s="23">
        <v>1</v>
      </c>
      <c r="O2986" s="107">
        <v>15000000</v>
      </c>
      <c r="P2986" s="23">
        <v>180</v>
      </c>
      <c r="Q2986" s="23">
        <v>2</v>
      </c>
      <c r="R2986" s="23">
        <v>2</v>
      </c>
      <c r="S2986" s="23">
        <v>0</v>
      </c>
      <c r="T2986" s="47">
        <v>7.5</v>
      </c>
      <c r="U2986" s="98" t="s">
        <v>111</v>
      </c>
      <c r="V2986" s="98" t="s">
        <v>3139</v>
      </c>
      <c r="W2986" s="69">
        <f t="shared" si="92"/>
        <v>2.1047940553515377E-2</v>
      </c>
    </row>
    <row r="2987" spans="1:23">
      <c r="A2987">
        <f t="shared" si="93"/>
        <v>174</v>
      </c>
      <c r="B2987" s="99">
        <v>44408</v>
      </c>
      <c r="C2987" s="23">
        <v>584</v>
      </c>
      <c r="D2987" s="23">
        <v>5</v>
      </c>
      <c r="E2987" s="98" t="s">
        <v>49</v>
      </c>
      <c r="F2987" s="98" t="s">
        <v>164</v>
      </c>
      <c r="G2987" s="98" t="s">
        <v>4120</v>
      </c>
      <c r="H2987" s="98" t="s">
        <v>1366</v>
      </c>
      <c r="I2987" s="98" t="s">
        <v>10654</v>
      </c>
      <c r="J2987" s="99">
        <v>44582</v>
      </c>
      <c r="K2987" s="107">
        <v>10000000</v>
      </c>
      <c r="L2987" s="98" t="s">
        <v>1910</v>
      </c>
      <c r="M2987" s="23">
        <v>1080</v>
      </c>
      <c r="N2987" s="23">
        <v>1</v>
      </c>
      <c r="O2987" s="107">
        <v>10000000</v>
      </c>
      <c r="P2987" s="23">
        <v>30</v>
      </c>
      <c r="Q2987" s="23">
        <v>2</v>
      </c>
      <c r="R2987" s="23">
        <v>2</v>
      </c>
      <c r="S2987" s="23">
        <v>0</v>
      </c>
      <c r="T2987" s="47">
        <v>1.66666</v>
      </c>
      <c r="U2987" s="98" t="s">
        <v>111</v>
      </c>
      <c r="V2987" s="98" t="s">
        <v>3139</v>
      </c>
      <c r="W2987" s="69">
        <f t="shared" si="92"/>
        <v>9.0327463483661375E-4</v>
      </c>
    </row>
    <row r="2988" spans="1:23">
      <c r="A2988">
        <f t="shared" si="93"/>
        <v>904</v>
      </c>
      <c r="B2988" s="99">
        <v>44408</v>
      </c>
      <c r="C2988" s="23">
        <v>585</v>
      </c>
      <c r="D2988" s="23">
        <v>5</v>
      </c>
      <c r="E2988" s="98" t="s">
        <v>49</v>
      </c>
      <c r="F2988" s="98" t="s">
        <v>164</v>
      </c>
      <c r="G2988" s="98" t="s">
        <v>4120</v>
      </c>
      <c r="H2988" s="98" t="s">
        <v>1366</v>
      </c>
      <c r="I2988" s="98" t="s">
        <v>10654</v>
      </c>
      <c r="J2988" s="99">
        <v>45312</v>
      </c>
      <c r="K2988" s="107">
        <v>12000000</v>
      </c>
      <c r="L2988" s="98" t="s">
        <v>1911</v>
      </c>
      <c r="M2988" s="23">
        <v>1800</v>
      </c>
      <c r="N2988" s="23">
        <v>1</v>
      </c>
      <c r="O2988" s="107">
        <v>12000000</v>
      </c>
      <c r="P2988" s="23">
        <v>180</v>
      </c>
      <c r="Q2988" s="23">
        <v>2</v>
      </c>
      <c r="R2988" s="23">
        <v>2</v>
      </c>
      <c r="S2988" s="23">
        <v>0</v>
      </c>
      <c r="T2988" s="47">
        <v>7.5</v>
      </c>
      <c r="U2988" s="98" t="s">
        <v>111</v>
      </c>
      <c r="V2988" s="98" t="s">
        <v>3139</v>
      </c>
      <c r="W2988" s="69">
        <f t="shared" si="92"/>
        <v>2.111802248654595E-2</v>
      </c>
    </row>
    <row r="2989" spans="1:23">
      <c r="A2989">
        <f t="shared" si="93"/>
        <v>904</v>
      </c>
      <c r="B2989" s="99">
        <v>44408</v>
      </c>
      <c r="C2989" s="23">
        <v>586</v>
      </c>
      <c r="D2989" s="23">
        <v>5</v>
      </c>
      <c r="E2989" s="98" t="s">
        <v>49</v>
      </c>
      <c r="F2989" s="98" t="s">
        <v>164</v>
      </c>
      <c r="G2989" s="98" t="s">
        <v>4120</v>
      </c>
      <c r="H2989" s="98" t="s">
        <v>1366</v>
      </c>
      <c r="I2989" s="98" t="s">
        <v>10654</v>
      </c>
      <c r="J2989" s="99">
        <v>45312</v>
      </c>
      <c r="K2989" s="107">
        <v>40000000</v>
      </c>
      <c r="L2989" s="98" t="s">
        <v>1912</v>
      </c>
      <c r="M2989" s="23">
        <v>1800</v>
      </c>
      <c r="N2989" s="23">
        <v>1</v>
      </c>
      <c r="O2989" s="107">
        <v>40000000</v>
      </c>
      <c r="P2989" s="23">
        <v>90</v>
      </c>
      <c r="Q2989" s="23">
        <v>2</v>
      </c>
      <c r="R2989" s="23">
        <v>2</v>
      </c>
      <c r="S2989" s="23">
        <v>0</v>
      </c>
      <c r="T2989" s="47">
        <v>20</v>
      </c>
      <c r="U2989" s="98" t="s">
        <v>111</v>
      </c>
      <c r="V2989" s="98" t="s">
        <v>3139</v>
      </c>
      <c r="W2989" s="69">
        <f t="shared" si="92"/>
        <v>5.6314726630789194E-2</v>
      </c>
    </row>
    <row r="2990" spans="1:23">
      <c r="A2990">
        <f t="shared" si="93"/>
        <v>175</v>
      </c>
      <c r="B2990" s="99">
        <v>44408</v>
      </c>
      <c r="C2990" s="23">
        <v>587</v>
      </c>
      <c r="D2990" s="23">
        <v>5</v>
      </c>
      <c r="E2990" s="98" t="s">
        <v>49</v>
      </c>
      <c r="F2990" s="98" t="s">
        <v>164</v>
      </c>
      <c r="G2990" s="98" t="s">
        <v>4120</v>
      </c>
      <c r="H2990" s="98" t="s">
        <v>1366</v>
      </c>
      <c r="I2990" s="98" t="s">
        <v>10655</v>
      </c>
      <c r="J2990" s="99">
        <v>44583</v>
      </c>
      <c r="K2990" s="107">
        <v>6500000</v>
      </c>
      <c r="L2990" s="98" t="s">
        <v>1913</v>
      </c>
      <c r="M2990" s="23">
        <v>1080</v>
      </c>
      <c r="N2990" s="23">
        <v>1</v>
      </c>
      <c r="O2990" s="107">
        <v>6500000</v>
      </c>
      <c r="P2990" s="23">
        <v>180</v>
      </c>
      <c r="Q2990" s="23">
        <v>2</v>
      </c>
      <c r="R2990" s="23">
        <v>2</v>
      </c>
      <c r="S2990" s="23">
        <v>0</v>
      </c>
      <c r="T2990" s="47">
        <v>1.0833349999999999</v>
      </c>
      <c r="U2990" s="98" t="s">
        <v>111</v>
      </c>
      <c r="V2990" s="98" t="s">
        <v>3139</v>
      </c>
      <c r="W2990" s="69">
        <f t="shared" si="92"/>
        <v>5.905060849308104E-4</v>
      </c>
    </row>
    <row r="2991" spans="1:23">
      <c r="A2991">
        <f t="shared" si="93"/>
        <v>906</v>
      </c>
      <c r="B2991" s="99">
        <v>44408</v>
      </c>
      <c r="C2991" s="23">
        <v>588</v>
      </c>
      <c r="D2991" s="23">
        <v>5</v>
      </c>
      <c r="E2991" s="98" t="s">
        <v>49</v>
      </c>
      <c r="F2991" s="98" t="s">
        <v>164</v>
      </c>
      <c r="G2991" s="98" t="s">
        <v>4120</v>
      </c>
      <c r="H2991" s="98" t="s">
        <v>1366</v>
      </c>
      <c r="I2991" s="98" t="s">
        <v>10035</v>
      </c>
      <c r="J2991" s="99">
        <v>45314</v>
      </c>
      <c r="K2991" s="107">
        <v>13000000</v>
      </c>
      <c r="L2991" s="98" t="s">
        <v>1914</v>
      </c>
      <c r="M2991" s="23">
        <v>1800</v>
      </c>
      <c r="N2991" s="23">
        <v>1</v>
      </c>
      <c r="O2991" s="107">
        <v>13000000</v>
      </c>
      <c r="P2991" s="23">
        <v>180</v>
      </c>
      <c r="Q2991" s="23">
        <v>2</v>
      </c>
      <c r="R2991" s="23">
        <v>2</v>
      </c>
      <c r="S2991" s="23">
        <v>0</v>
      </c>
      <c r="T2991" s="47">
        <v>6.5</v>
      </c>
      <c r="U2991" s="98" t="s">
        <v>111</v>
      </c>
      <c r="V2991" s="98" t="s">
        <v>3139</v>
      </c>
      <c r="W2991" s="69">
        <f t="shared" si="92"/>
        <v>1.8342777938535261E-2</v>
      </c>
    </row>
    <row r="2992" spans="1:23">
      <c r="A2992">
        <f t="shared" si="93"/>
        <v>907</v>
      </c>
      <c r="B2992" s="99">
        <v>44408</v>
      </c>
      <c r="C2992" s="23">
        <v>589</v>
      </c>
      <c r="D2992" s="23">
        <v>5</v>
      </c>
      <c r="E2992" s="98" t="s">
        <v>49</v>
      </c>
      <c r="F2992" s="98" t="s">
        <v>164</v>
      </c>
      <c r="G2992" s="98" t="s">
        <v>4120</v>
      </c>
      <c r="H2992" s="98" t="s">
        <v>1366</v>
      </c>
      <c r="I2992" s="98" t="s">
        <v>10656</v>
      </c>
      <c r="J2992" s="99">
        <v>45315</v>
      </c>
      <c r="K2992" s="107">
        <v>10000000</v>
      </c>
      <c r="L2992" s="98" t="s">
        <v>1915</v>
      </c>
      <c r="M2992" s="23">
        <v>1800</v>
      </c>
      <c r="N2992" s="23">
        <v>1</v>
      </c>
      <c r="O2992" s="107">
        <v>10000000</v>
      </c>
      <c r="P2992" s="23">
        <v>180</v>
      </c>
      <c r="Q2992" s="23">
        <v>2</v>
      </c>
      <c r="R2992" s="23">
        <v>2</v>
      </c>
      <c r="S2992" s="23">
        <v>0</v>
      </c>
      <c r="T2992" s="47">
        <v>5</v>
      </c>
      <c r="U2992" s="98" t="s">
        <v>111</v>
      </c>
      <c r="V2992" s="98" t="s">
        <v>3139</v>
      </c>
      <c r="W2992" s="69">
        <f t="shared" si="92"/>
        <v>1.4125402946384348E-2</v>
      </c>
    </row>
    <row r="2993" spans="1:23">
      <c r="A2993">
        <f t="shared" si="93"/>
        <v>907</v>
      </c>
      <c r="B2993" s="99">
        <v>44408</v>
      </c>
      <c r="C2993" s="23">
        <v>590</v>
      </c>
      <c r="D2993" s="23">
        <v>5</v>
      </c>
      <c r="E2993" s="98" t="s">
        <v>49</v>
      </c>
      <c r="F2993" s="98" t="s">
        <v>164</v>
      </c>
      <c r="G2993" s="98" t="s">
        <v>4120</v>
      </c>
      <c r="H2993" s="98" t="s">
        <v>1366</v>
      </c>
      <c r="I2993" s="98" t="s">
        <v>10656</v>
      </c>
      <c r="J2993" s="99">
        <v>45315</v>
      </c>
      <c r="K2993" s="107">
        <v>10000000</v>
      </c>
      <c r="L2993" s="98" t="s">
        <v>1916</v>
      </c>
      <c r="M2993" s="23">
        <v>1440</v>
      </c>
      <c r="N2993" s="23">
        <v>1</v>
      </c>
      <c r="O2993" s="107">
        <v>10000000</v>
      </c>
      <c r="P2993" s="23">
        <v>180</v>
      </c>
      <c r="Q2993" s="23">
        <v>2</v>
      </c>
      <c r="R2993" s="23">
        <v>2</v>
      </c>
      <c r="S2993" s="23">
        <v>0</v>
      </c>
      <c r="T2993" s="47">
        <v>1.57</v>
      </c>
      <c r="U2993" s="98" t="s">
        <v>111</v>
      </c>
      <c r="V2993" s="98" t="s">
        <v>3139</v>
      </c>
      <c r="W2993" s="69">
        <f t="shared" si="92"/>
        <v>4.4353765251646856E-3</v>
      </c>
    </row>
    <row r="2994" spans="1:23">
      <c r="A2994">
        <f t="shared" si="93"/>
        <v>917</v>
      </c>
      <c r="B2994" s="99">
        <v>44408</v>
      </c>
      <c r="C2994" s="23">
        <v>591</v>
      </c>
      <c r="D2994" s="23">
        <v>5</v>
      </c>
      <c r="E2994" s="98" t="s">
        <v>49</v>
      </c>
      <c r="F2994" s="98" t="s">
        <v>164</v>
      </c>
      <c r="G2994" s="98" t="s">
        <v>4120</v>
      </c>
      <c r="H2994" s="98" t="s">
        <v>1366</v>
      </c>
      <c r="I2994" s="98" t="s">
        <v>10657</v>
      </c>
      <c r="J2994" s="99">
        <v>45325</v>
      </c>
      <c r="K2994" s="107">
        <v>10000000</v>
      </c>
      <c r="L2994" s="98" t="s">
        <v>1917</v>
      </c>
      <c r="M2994" s="23">
        <v>1800</v>
      </c>
      <c r="N2994" s="23">
        <v>1</v>
      </c>
      <c r="O2994" s="107">
        <v>10000000</v>
      </c>
      <c r="P2994" s="23">
        <v>360</v>
      </c>
      <c r="Q2994" s="23">
        <v>2</v>
      </c>
      <c r="R2994" s="23">
        <v>2</v>
      </c>
      <c r="S2994" s="23">
        <v>0</v>
      </c>
      <c r="T2994" s="47">
        <v>6</v>
      </c>
      <c r="U2994" s="98" t="s">
        <v>111</v>
      </c>
      <c r="V2994" s="98" t="s">
        <v>3139</v>
      </c>
      <c r="W2994" s="69">
        <f t="shared" si="92"/>
        <v>1.713736869040941E-2</v>
      </c>
    </row>
    <row r="2995" spans="1:23">
      <c r="A2995">
        <f t="shared" si="93"/>
        <v>915</v>
      </c>
      <c r="B2995" s="99">
        <v>44408</v>
      </c>
      <c r="C2995" s="23">
        <v>592</v>
      </c>
      <c r="D2995" s="23">
        <v>5</v>
      </c>
      <c r="E2995" s="98" t="s">
        <v>49</v>
      </c>
      <c r="F2995" s="98" t="s">
        <v>164</v>
      </c>
      <c r="G2995" s="98" t="s">
        <v>4120</v>
      </c>
      <c r="H2995" s="98" t="s">
        <v>1366</v>
      </c>
      <c r="I2995" s="98" t="s">
        <v>7154</v>
      </c>
      <c r="J2995" s="99">
        <v>45323</v>
      </c>
      <c r="K2995" s="107">
        <v>11000000</v>
      </c>
      <c r="L2995" s="98" t="s">
        <v>1918</v>
      </c>
      <c r="M2995" s="23">
        <v>1800</v>
      </c>
      <c r="N2995" s="23">
        <v>1</v>
      </c>
      <c r="O2995" s="107">
        <v>11000000</v>
      </c>
      <c r="P2995" s="23">
        <v>180</v>
      </c>
      <c r="Q2995" s="23">
        <v>2</v>
      </c>
      <c r="R2995" s="23">
        <v>2</v>
      </c>
      <c r="S2995" s="23">
        <v>0</v>
      </c>
      <c r="T2995" s="47">
        <v>6.6</v>
      </c>
      <c r="U2995" s="98" t="s">
        <v>111</v>
      </c>
      <c r="V2995" s="98" t="s">
        <v>3139</v>
      </c>
      <c r="W2995" s="69">
        <f t="shared" si="92"/>
        <v>1.8809990825405749E-2</v>
      </c>
    </row>
    <row r="2996" spans="1:23">
      <c r="A2996">
        <f t="shared" si="93"/>
        <v>913</v>
      </c>
      <c r="B2996" s="99">
        <v>44408</v>
      </c>
      <c r="C2996" s="23">
        <v>593</v>
      </c>
      <c r="D2996" s="23">
        <v>5</v>
      </c>
      <c r="E2996" s="98" t="s">
        <v>49</v>
      </c>
      <c r="F2996" s="98" t="s">
        <v>164</v>
      </c>
      <c r="G2996" s="98" t="s">
        <v>4120</v>
      </c>
      <c r="H2996" s="98" t="s">
        <v>1366</v>
      </c>
      <c r="I2996" s="98" t="s">
        <v>10658</v>
      </c>
      <c r="J2996" s="99">
        <v>45321</v>
      </c>
      <c r="K2996" s="107">
        <v>25000000</v>
      </c>
      <c r="L2996" s="98" t="s">
        <v>1919</v>
      </c>
      <c r="M2996" s="23">
        <v>1800</v>
      </c>
      <c r="N2996" s="23">
        <v>1</v>
      </c>
      <c r="O2996" s="107">
        <v>25000000</v>
      </c>
      <c r="P2996" s="23">
        <v>180</v>
      </c>
      <c r="Q2996" s="23">
        <v>2</v>
      </c>
      <c r="R2996" s="23">
        <v>2</v>
      </c>
      <c r="S2996" s="23">
        <v>0</v>
      </c>
      <c r="T2996" s="47">
        <v>12.5</v>
      </c>
      <c r="U2996" s="98" t="s">
        <v>111</v>
      </c>
      <c r="V2996" s="98" t="s">
        <v>3139</v>
      </c>
      <c r="W2996" s="69">
        <f t="shared" si="92"/>
        <v>3.5547113809396111E-2</v>
      </c>
    </row>
    <row r="2997" spans="1:23">
      <c r="A2997">
        <f t="shared" si="93"/>
        <v>184</v>
      </c>
      <c r="B2997" s="99">
        <v>44408</v>
      </c>
      <c r="C2997" s="23">
        <v>594</v>
      </c>
      <c r="D2997" s="23">
        <v>5</v>
      </c>
      <c r="E2997" s="98" t="s">
        <v>49</v>
      </c>
      <c r="F2997" s="98" t="s">
        <v>164</v>
      </c>
      <c r="G2997" s="98" t="s">
        <v>4120</v>
      </c>
      <c r="H2997" s="98" t="s">
        <v>1366</v>
      </c>
      <c r="I2997" s="98" t="s">
        <v>7138</v>
      </c>
      <c r="J2997" s="99">
        <v>44592</v>
      </c>
      <c r="K2997" s="107">
        <v>5100000</v>
      </c>
      <c r="L2997" s="98" t="s">
        <v>1920</v>
      </c>
      <c r="M2997" s="23">
        <v>1080</v>
      </c>
      <c r="N2997" s="23">
        <v>1</v>
      </c>
      <c r="O2997" s="107">
        <v>5100000</v>
      </c>
      <c r="P2997" s="23">
        <v>180</v>
      </c>
      <c r="Q2997" s="23">
        <v>2</v>
      </c>
      <c r="R2997" s="23">
        <v>2</v>
      </c>
      <c r="S2997" s="23">
        <v>0</v>
      </c>
      <c r="T2997" s="47">
        <v>1.7</v>
      </c>
      <c r="U2997" s="98" t="s">
        <v>111</v>
      </c>
      <c r="V2997" s="98" t="s">
        <v>3139</v>
      </c>
      <c r="W2997" s="69">
        <f t="shared" si="92"/>
        <v>9.7429460675391925E-4</v>
      </c>
    </row>
    <row r="2998" spans="1:23">
      <c r="A2998">
        <f t="shared" si="93"/>
        <v>915</v>
      </c>
      <c r="B2998" s="99">
        <v>44408</v>
      </c>
      <c r="C2998" s="23">
        <v>595</v>
      </c>
      <c r="D2998" s="23">
        <v>5</v>
      </c>
      <c r="E2998" s="98" t="s">
        <v>49</v>
      </c>
      <c r="F2998" s="98" t="s">
        <v>164</v>
      </c>
      <c r="G2998" s="98" t="s">
        <v>4120</v>
      </c>
      <c r="H2998" s="98" t="s">
        <v>1366</v>
      </c>
      <c r="I2998" s="98" t="s">
        <v>7138</v>
      </c>
      <c r="J2998" s="99">
        <v>45323</v>
      </c>
      <c r="K2998" s="107">
        <v>17000000</v>
      </c>
      <c r="L2998" s="98" t="s">
        <v>1921</v>
      </c>
      <c r="M2998" s="23">
        <v>1800</v>
      </c>
      <c r="N2998" s="23">
        <v>1</v>
      </c>
      <c r="O2998" s="107">
        <v>17000000</v>
      </c>
      <c r="P2998" s="23">
        <v>180</v>
      </c>
      <c r="Q2998" s="23">
        <v>2</v>
      </c>
      <c r="R2998" s="23">
        <v>2</v>
      </c>
      <c r="S2998" s="23">
        <v>0</v>
      </c>
      <c r="T2998" s="47">
        <v>10.199999999999999</v>
      </c>
      <c r="U2998" s="98" t="s">
        <v>111</v>
      </c>
      <c r="V2998" s="98" t="s">
        <v>3139</v>
      </c>
      <c r="W2998" s="69">
        <f t="shared" si="92"/>
        <v>2.9069985821081609E-2</v>
      </c>
    </row>
    <row r="2999" spans="1:23">
      <c r="A2999">
        <f t="shared" si="93"/>
        <v>915</v>
      </c>
      <c r="B2999" s="99">
        <v>44408</v>
      </c>
      <c r="C2999" s="23">
        <v>596</v>
      </c>
      <c r="D2999" s="23">
        <v>5</v>
      </c>
      <c r="E2999" s="98" t="s">
        <v>49</v>
      </c>
      <c r="F2999" s="98" t="s">
        <v>164</v>
      </c>
      <c r="G2999" s="98" t="s">
        <v>4120</v>
      </c>
      <c r="H2999" s="98" t="s">
        <v>1366</v>
      </c>
      <c r="I2999" s="98" t="s">
        <v>10659</v>
      </c>
      <c r="J2999" s="99">
        <v>45323</v>
      </c>
      <c r="K2999" s="107">
        <v>5500000</v>
      </c>
      <c r="L2999" s="98" t="s">
        <v>1922</v>
      </c>
      <c r="M2999" s="23">
        <v>1800</v>
      </c>
      <c r="N2999" s="23">
        <v>1</v>
      </c>
      <c r="O2999" s="107">
        <v>5500000</v>
      </c>
      <c r="P2999" s="23">
        <v>180</v>
      </c>
      <c r="Q2999" s="23">
        <v>2</v>
      </c>
      <c r="R2999" s="23">
        <v>2</v>
      </c>
      <c r="S2999" s="23">
        <v>0</v>
      </c>
      <c r="T2999" s="47">
        <v>3.3</v>
      </c>
      <c r="U2999" s="98" t="s">
        <v>111</v>
      </c>
      <c r="V2999" s="98" t="s">
        <v>3139</v>
      </c>
      <c r="W2999" s="69">
        <f t="shared" si="92"/>
        <v>9.4049954127028747E-3</v>
      </c>
    </row>
    <row r="3000" spans="1:23">
      <c r="A3000">
        <f t="shared" si="93"/>
        <v>188</v>
      </c>
      <c r="B3000" s="99">
        <v>44408</v>
      </c>
      <c r="C3000" s="23">
        <v>597</v>
      </c>
      <c r="D3000" s="23">
        <v>5</v>
      </c>
      <c r="E3000" s="98" t="s">
        <v>49</v>
      </c>
      <c r="F3000" s="98" t="s">
        <v>164</v>
      </c>
      <c r="G3000" s="98" t="s">
        <v>4120</v>
      </c>
      <c r="H3000" s="98" t="s">
        <v>1366</v>
      </c>
      <c r="I3000" s="98" t="s">
        <v>10660</v>
      </c>
      <c r="J3000" s="99">
        <v>44596</v>
      </c>
      <c r="K3000" s="107">
        <v>10000000</v>
      </c>
      <c r="L3000" s="98" t="s">
        <v>1923</v>
      </c>
      <c r="M3000" s="23">
        <v>1080</v>
      </c>
      <c r="N3000" s="23">
        <v>1</v>
      </c>
      <c r="O3000" s="107">
        <v>10000000</v>
      </c>
      <c r="P3000" s="23">
        <v>180</v>
      </c>
      <c r="Q3000" s="23">
        <v>2</v>
      </c>
      <c r="R3000" s="23">
        <v>2</v>
      </c>
      <c r="S3000" s="23">
        <v>0</v>
      </c>
      <c r="T3000" s="47">
        <v>3.333332</v>
      </c>
      <c r="U3000" s="98" t="s">
        <v>111</v>
      </c>
      <c r="V3000" s="98" t="s">
        <v>3139</v>
      </c>
      <c r="W3000" s="69">
        <f t="shared" si="92"/>
        <v>1.951910835494271E-3</v>
      </c>
    </row>
    <row r="3001" spans="1:23">
      <c r="A3001">
        <f t="shared" si="93"/>
        <v>918</v>
      </c>
      <c r="B3001" s="99">
        <v>44408</v>
      </c>
      <c r="C3001" s="23">
        <v>598</v>
      </c>
      <c r="D3001" s="23">
        <v>5</v>
      </c>
      <c r="E3001" s="98" t="s">
        <v>49</v>
      </c>
      <c r="F3001" s="98" t="s">
        <v>164</v>
      </c>
      <c r="G3001" s="98" t="s">
        <v>4120</v>
      </c>
      <c r="H3001" s="98" t="s">
        <v>1366</v>
      </c>
      <c r="I3001" s="98" t="s">
        <v>10660</v>
      </c>
      <c r="J3001" s="99">
        <v>45326</v>
      </c>
      <c r="K3001" s="107">
        <v>14000000</v>
      </c>
      <c r="L3001" s="98" t="s">
        <v>1924</v>
      </c>
      <c r="M3001" s="23">
        <v>1800</v>
      </c>
      <c r="N3001" s="23">
        <v>1</v>
      </c>
      <c r="O3001" s="107">
        <v>14000000</v>
      </c>
      <c r="P3001" s="23">
        <v>180</v>
      </c>
      <c r="Q3001" s="23">
        <v>2</v>
      </c>
      <c r="R3001" s="23">
        <v>2</v>
      </c>
      <c r="S3001" s="23">
        <v>0</v>
      </c>
      <c r="T3001" s="47">
        <v>8.4</v>
      </c>
      <c r="U3001" s="98" t="s">
        <v>111</v>
      </c>
      <c r="V3001" s="98" t="s">
        <v>3139</v>
      </c>
      <c r="W3001" s="69">
        <f t="shared" si="92"/>
        <v>2.4018480088237926E-2</v>
      </c>
    </row>
    <row r="3002" spans="1:23">
      <c r="A3002">
        <f t="shared" si="93"/>
        <v>919</v>
      </c>
      <c r="B3002" s="99">
        <v>44408</v>
      </c>
      <c r="C3002" s="23">
        <v>599</v>
      </c>
      <c r="D3002" s="23">
        <v>5</v>
      </c>
      <c r="E3002" s="98" t="s">
        <v>49</v>
      </c>
      <c r="F3002" s="98" t="s">
        <v>164</v>
      </c>
      <c r="G3002" s="98" t="s">
        <v>4120</v>
      </c>
      <c r="H3002" s="98" t="s">
        <v>1366</v>
      </c>
      <c r="I3002" s="98" t="s">
        <v>10661</v>
      </c>
      <c r="J3002" s="99">
        <v>45327</v>
      </c>
      <c r="K3002" s="107">
        <v>13000000</v>
      </c>
      <c r="L3002" s="98" t="s">
        <v>1925</v>
      </c>
      <c r="M3002" s="23">
        <v>1800</v>
      </c>
      <c r="N3002" s="23">
        <v>1</v>
      </c>
      <c r="O3002" s="107">
        <v>13000000</v>
      </c>
      <c r="P3002" s="23">
        <v>180</v>
      </c>
      <c r="Q3002" s="23">
        <v>2</v>
      </c>
      <c r="R3002" s="23">
        <v>2</v>
      </c>
      <c r="S3002" s="23">
        <v>0</v>
      </c>
      <c r="T3002" s="47">
        <v>7.8</v>
      </c>
      <c r="U3002" s="98" t="s">
        <v>111</v>
      </c>
      <c r="V3002" s="98" t="s">
        <v>3139</v>
      </c>
      <c r="W3002" s="69">
        <f t="shared" si="92"/>
        <v>2.2327169437766765E-2</v>
      </c>
    </row>
    <row r="3003" spans="1:23">
      <c r="A3003">
        <f t="shared" si="93"/>
        <v>920</v>
      </c>
      <c r="B3003" s="99">
        <v>44408</v>
      </c>
      <c r="C3003" s="23">
        <v>600</v>
      </c>
      <c r="D3003" s="23">
        <v>5</v>
      </c>
      <c r="E3003" s="98" t="s">
        <v>49</v>
      </c>
      <c r="F3003" s="98" t="s">
        <v>164</v>
      </c>
      <c r="G3003" s="98" t="s">
        <v>4120</v>
      </c>
      <c r="H3003" s="98" t="s">
        <v>1366</v>
      </c>
      <c r="I3003" s="98" t="s">
        <v>10015</v>
      </c>
      <c r="J3003" s="99">
        <v>45328</v>
      </c>
      <c r="K3003" s="107">
        <v>6000000</v>
      </c>
      <c r="L3003" s="98" t="s">
        <v>1926</v>
      </c>
      <c r="M3003" s="23">
        <v>1800</v>
      </c>
      <c r="N3003" s="23">
        <v>1</v>
      </c>
      <c r="O3003" s="107">
        <v>6000000</v>
      </c>
      <c r="P3003" s="23">
        <v>180</v>
      </c>
      <c r="Q3003" s="23">
        <v>2</v>
      </c>
      <c r="R3003" s="23">
        <v>2</v>
      </c>
      <c r="S3003" s="23">
        <v>0</v>
      </c>
      <c r="T3003" s="47">
        <v>3.6</v>
      </c>
      <c r="U3003" s="98" t="s">
        <v>111</v>
      </c>
      <c r="V3003" s="98" t="s">
        <v>3139</v>
      </c>
      <c r="W3003" s="69">
        <f t="shared" si="92"/>
        <v>1.0316060542100321E-2</v>
      </c>
    </row>
    <row r="3004" spans="1:23">
      <c r="A3004">
        <f t="shared" si="93"/>
        <v>921</v>
      </c>
      <c r="B3004" s="99">
        <v>44408</v>
      </c>
      <c r="C3004" s="23">
        <v>601</v>
      </c>
      <c r="D3004" s="23">
        <v>5</v>
      </c>
      <c r="E3004" s="98" t="s">
        <v>49</v>
      </c>
      <c r="F3004" s="98" t="s">
        <v>164</v>
      </c>
      <c r="G3004" s="98" t="s">
        <v>4120</v>
      </c>
      <c r="H3004" s="98" t="s">
        <v>1366</v>
      </c>
      <c r="I3004" s="98" t="s">
        <v>10462</v>
      </c>
      <c r="J3004" s="99">
        <v>45329</v>
      </c>
      <c r="K3004" s="107">
        <v>13000000</v>
      </c>
      <c r="L3004" s="98" t="s">
        <v>1927</v>
      </c>
      <c r="M3004" s="23">
        <v>1800</v>
      </c>
      <c r="N3004" s="23">
        <v>1</v>
      </c>
      <c r="O3004" s="107">
        <v>13000000</v>
      </c>
      <c r="P3004" s="23">
        <v>180</v>
      </c>
      <c r="Q3004" s="23">
        <v>2</v>
      </c>
      <c r="R3004" s="23">
        <v>2</v>
      </c>
      <c r="S3004" s="23">
        <v>0</v>
      </c>
      <c r="T3004" s="47">
        <v>7.8</v>
      </c>
      <c r="U3004" s="98" t="s">
        <v>111</v>
      </c>
      <c r="V3004" s="98" t="s">
        <v>3139</v>
      </c>
      <c r="W3004" s="69">
        <f t="shared" si="92"/>
        <v>2.2375759578001295E-2</v>
      </c>
    </row>
    <row r="3005" spans="1:23">
      <c r="A3005">
        <f t="shared" si="93"/>
        <v>921</v>
      </c>
      <c r="B3005" s="99">
        <v>44408</v>
      </c>
      <c r="C3005" s="23">
        <v>602</v>
      </c>
      <c r="D3005" s="23">
        <v>5</v>
      </c>
      <c r="E3005" s="98" t="s">
        <v>49</v>
      </c>
      <c r="F3005" s="98" t="s">
        <v>164</v>
      </c>
      <c r="G3005" s="98" t="s">
        <v>4120</v>
      </c>
      <c r="H3005" s="98" t="s">
        <v>1366</v>
      </c>
      <c r="I3005" s="98" t="s">
        <v>10462</v>
      </c>
      <c r="J3005" s="99">
        <v>45329</v>
      </c>
      <c r="K3005" s="107">
        <v>12000000</v>
      </c>
      <c r="L3005" s="98" t="s">
        <v>1928</v>
      </c>
      <c r="M3005" s="23">
        <v>1800</v>
      </c>
      <c r="N3005" s="23">
        <v>1</v>
      </c>
      <c r="O3005" s="107">
        <v>12000000</v>
      </c>
      <c r="P3005" s="23">
        <v>180</v>
      </c>
      <c r="Q3005" s="23">
        <v>2</v>
      </c>
      <c r="R3005" s="23">
        <v>2</v>
      </c>
      <c r="S3005" s="23">
        <v>0</v>
      </c>
      <c r="T3005" s="47">
        <v>7.2</v>
      </c>
      <c r="U3005" s="98" t="s">
        <v>111</v>
      </c>
      <c r="V3005" s="98" t="s">
        <v>3139</v>
      </c>
      <c r="W3005" s="69">
        <f t="shared" si="92"/>
        <v>2.0654547302770426E-2</v>
      </c>
    </row>
    <row r="3006" spans="1:23">
      <c r="A3006">
        <f t="shared" si="93"/>
        <v>922</v>
      </c>
      <c r="B3006" s="99">
        <v>44408</v>
      </c>
      <c r="C3006" s="23">
        <v>603</v>
      </c>
      <c r="D3006" s="23">
        <v>5</v>
      </c>
      <c r="E3006" s="98" t="s">
        <v>49</v>
      </c>
      <c r="F3006" s="98" t="s">
        <v>164</v>
      </c>
      <c r="G3006" s="98" t="s">
        <v>4120</v>
      </c>
      <c r="H3006" s="98" t="s">
        <v>1366</v>
      </c>
      <c r="I3006" s="98" t="s">
        <v>10662</v>
      </c>
      <c r="J3006" s="99">
        <v>45330</v>
      </c>
      <c r="K3006" s="107">
        <v>5500000</v>
      </c>
      <c r="L3006" s="98" t="s">
        <v>1929</v>
      </c>
      <c r="M3006" s="23">
        <v>1800</v>
      </c>
      <c r="N3006" s="23">
        <v>1</v>
      </c>
      <c r="O3006" s="107">
        <v>5500000</v>
      </c>
      <c r="P3006" s="23">
        <v>180</v>
      </c>
      <c r="Q3006" s="23">
        <v>2</v>
      </c>
      <c r="R3006" s="23">
        <v>2</v>
      </c>
      <c r="S3006" s="23">
        <v>0</v>
      </c>
      <c r="T3006" s="47">
        <v>3.3</v>
      </c>
      <c r="U3006" s="98" t="s">
        <v>111</v>
      </c>
      <c r="V3006" s="98" t="s">
        <v>3139</v>
      </c>
      <c r="W3006" s="69">
        <f t="shared" si="92"/>
        <v>9.4769461972809294E-3</v>
      </c>
    </row>
    <row r="3007" spans="1:23">
      <c r="A3007">
        <f t="shared" si="93"/>
        <v>1288</v>
      </c>
      <c r="B3007" s="99">
        <v>44408</v>
      </c>
      <c r="C3007" s="23">
        <v>604</v>
      </c>
      <c r="D3007" s="23">
        <v>5</v>
      </c>
      <c r="E3007" s="98" t="s">
        <v>49</v>
      </c>
      <c r="F3007" s="98" t="s">
        <v>164</v>
      </c>
      <c r="G3007" s="98" t="s">
        <v>4120</v>
      </c>
      <c r="H3007" s="98" t="s">
        <v>1366</v>
      </c>
      <c r="I3007" s="98" t="s">
        <v>10662</v>
      </c>
      <c r="J3007" s="99">
        <v>45696</v>
      </c>
      <c r="K3007" s="107">
        <v>25000000</v>
      </c>
      <c r="L3007" s="98" t="s">
        <v>1930</v>
      </c>
      <c r="M3007" s="23">
        <v>2160</v>
      </c>
      <c r="N3007" s="23">
        <v>1</v>
      </c>
      <c r="O3007" s="107">
        <v>25000000</v>
      </c>
      <c r="P3007" s="23">
        <v>180</v>
      </c>
      <c r="Q3007" s="23">
        <v>2</v>
      </c>
      <c r="R3007" s="23">
        <v>2</v>
      </c>
      <c r="S3007" s="23">
        <v>0</v>
      </c>
      <c r="T3007" s="47">
        <v>16.666668000000001</v>
      </c>
      <c r="U3007" s="98" t="s">
        <v>111</v>
      </c>
      <c r="V3007" s="98" t="s">
        <v>3139</v>
      </c>
      <c r="W3007" s="69">
        <f t="shared" si="92"/>
        <v>6.6863360714533471E-2</v>
      </c>
    </row>
    <row r="3008" spans="1:23">
      <c r="A3008">
        <f t="shared" si="93"/>
        <v>922</v>
      </c>
      <c r="B3008" s="99">
        <v>44408</v>
      </c>
      <c r="C3008" s="23">
        <v>605</v>
      </c>
      <c r="D3008" s="23">
        <v>5</v>
      </c>
      <c r="E3008" s="98" t="s">
        <v>49</v>
      </c>
      <c r="F3008" s="98" t="s">
        <v>164</v>
      </c>
      <c r="G3008" s="98" t="s">
        <v>4120</v>
      </c>
      <c r="H3008" s="98" t="s">
        <v>1366</v>
      </c>
      <c r="I3008" s="98" t="s">
        <v>10662</v>
      </c>
      <c r="J3008" s="99">
        <v>45330</v>
      </c>
      <c r="K3008" s="107">
        <v>25000000</v>
      </c>
      <c r="L3008" s="98" t="s">
        <v>1931</v>
      </c>
      <c r="M3008" s="23">
        <v>1800</v>
      </c>
      <c r="N3008" s="23">
        <v>1</v>
      </c>
      <c r="O3008" s="107">
        <v>25000000</v>
      </c>
      <c r="P3008" s="23">
        <v>180</v>
      </c>
      <c r="Q3008" s="23">
        <v>2</v>
      </c>
      <c r="R3008" s="23">
        <v>2</v>
      </c>
      <c r="S3008" s="23">
        <v>0</v>
      </c>
      <c r="T3008" s="47">
        <v>15</v>
      </c>
      <c r="U3008" s="98" t="s">
        <v>111</v>
      </c>
      <c r="V3008" s="98" t="s">
        <v>3139</v>
      </c>
      <c r="W3008" s="69">
        <f t="shared" si="92"/>
        <v>4.307702816945877E-2</v>
      </c>
    </row>
    <row r="3009" spans="1:23">
      <c r="A3009">
        <f t="shared" si="93"/>
        <v>925</v>
      </c>
      <c r="B3009" s="99">
        <v>44408</v>
      </c>
      <c r="C3009" s="23">
        <v>606</v>
      </c>
      <c r="D3009" s="23">
        <v>5</v>
      </c>
      <c r="E3009" s="98" t="s">
        <v>49</v>
      </c>
      <c r="F3009" s="98" t="s">
        <v>164</v>
      </c>
      <c r="G3009" s="98" t="s">
        <v>4120</v>
      </c>
      <c r="H3009" s="98" t="s">
        <v>1366</v>
      </c>
      <c r="I3009" s="98" t="s">
        <v>10147</v>
      </c>
      <c r="J3009" s="99">
        <v>45333</v>
      </c>
      <c r="K3009" s="107">
        <v>12000000</v>
      </c>
      <c r="L3009" s="98" t="s">
        <v>1932</v>
      </c>
      <c r="M3009" s="23">
        <v>1800</v>
      </c>
      <c r="N3009" s="23">
        <v>1</v>
      </c>
      <c r="O3009" s="107">
        <v>12000000</v>
      </c>
      <c r="P3009" s="23">
        <v>360</v>
      </c>
      <c r="Q3009" s="23">
        <v>2</v>
      </c>
      <c r="R3009" s="23">
        <v>2</v>
      </c>
      <c r="S3009" s="23">
        <v>0</v>
      </c>
      <c r="T3009" s="47">
        <v>7.2</v>
      </c>
      <c r="U3009" s="98" t="s">
        <v>111</v>
      </c>
      <c r="V3009" s="98" t="s">
        <v>3139</v>
      </c>
      <c r="W3009" s="69">
        <f t="shared" si="92"/>
        <v>2.074425217704956E-2</v>
      </c>
    </row>
    <row r="3010" spans="1:23">
      <c r="A3010">
        <f t="shared" si="93"/>
        <v>927</v>
      </c>
      <c r="B3010" s="99">
        <v>44408</v>
      </c>
      <c r="C3010" s="23">
        <v>607</v>
      </c>
      <c r="D3010" s="23">
        <v>5</v>
      </c>
      <c r="E3010" s="98" t="s">
        <v>49</v>
      </c>
      <c r="F3010" s="98" t="s">
        <v>164</v>
      </c>
      <c r="G3010" s="98" t="s">
        <v>4120</v>
      </c>
      <c r="H3010" s="98" t="s">
        <v>1366</v>
      </c>
      <c r="I3010" s="98" t="s">
        <v>10663</v>
      </c>
      <c r="J3010" s="99">
        <v>45335</v>
      </c>
      <c r="K3010" s="107">
        <v>13000000</v>
      </c>
      <c r="L3010" s="98" t="s">
        <v>1933</v>
      </c>
      <c r="M3010" s="23">
        <v>1800</v>
      </c>
      <c r="N3010" s="23">
        <v>1</v>
      </c>
      <c r="O3010" s="107">
        <v>13000000</v>
      </c>
      <c r="P3010" s="23">
        <v>180</v>
      </c>
      <c r="Q3010" s="23">
        <v>2</v>
      </c>
      <c r="R3010" s="23">
        <v>2</v>
      </c>
      <c r="S3010" s="23">
        <v>0</v>
      </c>
      <c r="T3010" s="47">
        <v>7.8</v>
      </c>
      <c r="U3010" s="98" t="s">
        <v>111</v>
      </c>
      <c r="V3010" s="98" t="s">
        <v>3139</v>
      </c>
      <c r="W3010" s="69">
        <f t="shared" ref="W3010:W3073" si="94">+T3010/SUM($T$2:$T$5848)*A3010</f>
        <v>2.2521529998704885E-2</v>
      </c>
    </row>
    <row r="3011" spans="1:23">
      <c r="A3011">
        <f t="shared" ref="A3011:A3074" si="95">+J3011-B3011</f>
        <v>932</v>
      </c>
      <c r="B3011" s="99">
        <v>44408</v>
      </c>
      <c r="C3011" s="23">
        <v>608</v>
      </c>
      <c r="D3011" s="23">
        <v>5</v>
      </c>
      <c r="E3011" s="98" t="s">
        <v>49</v>
      </c>
      <c r="F3011" s="98" t="s">
        <v>164</v>
      </c>
      <c r="G3011" s="98" t="s">
        <v>4120</v>
      </c>
      <c r="H3011" s="98" t="s">
        <v>1366</v>
      </c>
      <c r="I3011" s="98" t="s">
        <v>6950</v>
      </c>
      <c r="J3011" s="99">
        <v>45340</v>
      </c>
      <c r="K3011" s="107">
        <v>13000000</v>
      </c>
      <c r="L3011" s="98" t="s">
        <v>1934</v>
      </c>
      <c r="M3011" s="23">
        <v>1800</v>
      </c>
      <c r="N3011" s="23">
        <v>1</v>
      </c>
      <c r="O3011" s="107">
        <v>13000000</v>
      </c>
      <c r="P3011" s="23">
        <v>180</v>
      </c>
      <c r="Q3011" s="23">
        <v>2</v>
      </c>
      <c r="R3011" s="23">
        <v>2</v>
      </c>
      <c r="S3011" s="23">
        <v>0</v>
      </c>
      <c r="T3011" s="47">
        <v>7.8</v>
      </c>
      <c r="U3011" s="98" t="s">
        <v>111</v>
      </c>
      <c r="V3011" s="98" t="s">
        <v>3139</v>
      </c>
      <c r="W3011" s="69">
        <f t="shared" si="94"/>
        <v>2.2643005349291211E-2</v>
      </c>
    </row>
    <row r="3012" spans="1:23">
      <c r="A3012">
        <f t="shared" si="95"/>
        <v>932</v>
      </c>
      <c r="B3012" s="99">
        <v>44408</v>
      </c>
      <c r="C3012" s="23">
        <v>609</v>
      </c>
      <c r="D3012" s="23">
        <v>5</v>
      </c>
      <c r="E3012" s="98" t="s">
        <v>49</v>
      </c>
      <c r="F3012" s="98" t="s">
        <v>164</v>
      </c>
      <c r="G3012" s="98" t="s">
        <v>4120</v>
      </c>
      <c r="H3012" s="98" t="s">
        <v>1366</v>
      </c>
      <c r="I3012" s="98" t="s">
        <v>6950</v>
      </c>
      <c r="J3012" s="99">
        <v>45340</v>
      </c>
      <c r="K3012" s="107">
        <v>12000000</v>
      </c>
      <c r="L3012" s="98" t="s">
        <v>1935</v>
      </c>
      <c r="M3012" s="23">
        <v>1800</v>
      </c>
      <c r="N3012" s="23">
        <v>1</v>
      </c>
      <c r="O3012" s="107">
        <v>12000000</v>
      </c>
      <c r="P3012" s="23">
        <v>180</v>
      </c>
      <c r="Q3012" s="23">
        <v>2</v>
      </c>
      <c r="R3012" s="23">
        <v>2</v>
      </c>
      <c r="S3012" s="23">
        <v>0</v>
      </c>
      <c r="T3012" s="47">
        <v>7.2</v>
      </c>
      <c r="U3012" s="98" t="s">
        <v>111</v>
      </c>
      <c r="V3012" s="98" t="s">
        <v>3139</v>
      </c>
      <c r="W3012" s="69">
        <f t="shared" si="94"/>
        <v>2.0901235707038043E-2</v>
      </c>
    </row>
    <row r="3013" spans="1:23">
      <c r="A3013">
        <f t="shared" si="95"/>
        <v>567</v>
      </c>
      <c r="B3013" s="99">
        <v>44408</v>
      </c>
      <c r="C3013" s="23">
        <v>610</v>
      </c>
      <c r="D3013" s="23">
        <v>5</v>
      </c>
      <c r="E3013" s="98" t="s">
        <v>49</v>
      </c>
      <c r="F3013" s="98" t="s">
        <v>164</v>
      </c>
      <c r="G3013" s="98" t="s">
        <v>4120</v>
      </c>
      <c r="H3013" s="98" t="s">
        <v>1366</v>
      </c>
      <c r="I3013" s="98" t="s">
        <v>6950</v>
      </c>
      <c r="J3013" s="99">
        <v>44975</v>
      </c>
      <c r="K3013" s="107">
        <v>15000000</v>
      </c>
      <c r="L3013" s="98" t="s">
        <v>1936</v>
      </c>
      <c r="M3013" s="23">
        <v>1440</v>
      </c>
      <c r="N3013" s="23">
        <v>1</v>
      </c>
      <c r="O3013" s="107">
        <v>15000000</v>
      </c>
      <c r="P3013" s="23">
        <v>180</v>
      </c>
      <c r="Q3013" s="23">
        <v>2</v>
      </c>
      <c r="R3013" s="23">
        <v>2</v>
      </c>
      <c r="S3013" s="23">
        <v>0</v>
      </c>
      <c r="T3013" s="47">
        <v>7.5</v>
      </c>
      <c r="U3013" s="98" t="s">
        <v>111</v>
      </c>
      <c r="V3013" s="98" t="s">
        <v>3139</v>
      </c>
      <c r="W3013" s="69">
        <f t="shared" si="94"/>
        <v>1.3245485342778267E-2</v>
      </c>
    </row>
    <row r="3014" spans="1:23">
      <c r="A3014">
        <f t="shared" si="95"/>
        <v>203</v>
      </c>
      <c r="B3014" s="99">
        <v>44408</v>
      </c>
      <c r="C3014" s="23">
        <v>611</v>
      </c>
      <c r="D3014" s="23">
        <v>5</v>
      </c>
      <c r="E3014" s="98" t="s">
        <v>49</v>
      </c>
      <c r="F3014" s="98" t="s">
        <v>164</v>
      </c>
      <c r="G3014" s="98" t="s">
        <v>4120</v>
      </c>
      <c r="H3014" s="98" t="s">
        <v>1366</v>
      </c>
      <c r="I3014" s="98" t="s">
        <v>10393</v>
      </c>
      <c r="J3014" s="99">
        <v>44611</v>
      </c>
      <c r="K3014" s="107">
        <v>8000000</v>
      </c>
      <c r="L3014" s="98" t="s">
        <v>1937</v>
      </c>
      <c r="M3014" s="23">
        <v>1080</v>
      </c>
      <c r="N3014" s="23">
        <v>1</v>
      </c>
      <c r="O3014" s="107">
        <v>8000000</v>
      </c>
      <c r="P3014" s="23">
        <v>180</v>
      </c>
      <c r="Q3014" s="23">
        <v>2</v>
      </c>
      <c r="R3014" s="23">
        <v>2</v>
      </c>
      <c r="S3014" s="23">
        <v>0</v>
      </c>
      <c r="T3014" s="47">
        <v>2.666668</v>
      </c>
      <c r="U3014" s="98" t="s">
        <v>111</v>
      </c>
      <c r="V3014" s="98" t="s">
        <v>3139</v>
      </c>
      <c r="W3014" s="69">
        <f t="shared" si="94"/>
        <v>1.6861202392322949E-3</v>
      </c>
    </row>
    <row r="3015" spans="1:23">
      <c r="A3015">
        <f t="shared" si="95"/>
        <v>933</v>
      </c>
      <c r="B3015" s="99">
        <v>44408</v>
      </c>
      <c r="C3015" s="23">
        <v>612</v>
      </c>
      <c r="D3015" s="23">
        <v>5</v>
      </c>
      <c r="E3015" s="98" t="s">
        <v>49</v>
      </c>
      <c r="F3015" s="98" t="s">
        <v>164</v>
      </c>
      <c r="G3015" s="98" t="s">
        <v>4120</v>
      </c>
      <c r="H3015" s="98" t="s">
        <v>1366</v>
      </c>
      <c r="I3015" s="98" t="s">
        <v>10393</v>
      </c>
      <c r="J3015" s="99">
        <v>45341</v>
      </c>
      <c r="K3015" s="107">
        <v>10000000</v>
      </c>
      <c r="L3015" s="98" t="s">
        <v>1938</v>
      </c>
      <c r="M3015" s="23">
        <v>1800</v>
      </c>
      <c r="N3015" s="23">
        <v>1</v>
      </c>
      <c r="O3015" s="107">
        <v>10000000</v>
      </c>
      <c r="P3015" s="23">
        <v>180</v>
      </c>
      <c r="Q3015" s="23">
        <v>2</v>
      </c>
      <c r="R3015" s="23">
        <v>2</v>
      </c>
      <c r="S3015" s="23">
        <v>0</v>
      </c>
      <c r="T3015" s="47">
        <v>6</v>
      </c>
      <c r="U3015" s="98" t="s">
        <v>111</v>
      </c>
      <c r="V3015" s="98" t="s">
        <v>3139</v>
      </c>
      <c r="W3015" s="69">
        <f t="shared" si="94"/>
        <v>1.7436384938006522E-2</v>
      </c>
    </row>
    <row r="3016" spans="1:23">
      <c r="A3016">
        <f t="shared" si="95"/>
        <v>1299</v>
      </c>
      <c r="B3016" s="99">
        <v>44408</v>
      </c>
      <c r="C3016" s="23">
        <v>613</v>
      </c>
      <c r="D3016" s="23">
        <v>5</v>
      </c>
      <c r="E3016" s="98" t="s">
        <v>49</v>
      </c>
      <c r="F3016" s="98" t="s">
        <v>164</v>
      </c>
      <c r="G3016" s="98" t="s">
        <v>4120</v>
      </c>
      <c r="H3016" s="98" t="s">
        <v>1366</v>
      </c>
      <c r="I3016" s="98" t="s">
        <v>10393</v>
      </c>
      <c r="J3016" s="99">
        <v>45707</v>
      </c>
      <c r="K3016" s="107">
        <v>15000000</v>
      </c>
      <c r="L3016" s="98" t="s">
        <v>1939</v>
      </c>
      <c r="M3016" s="23">
        <v>2160</v>
      </c>
      <c r="N3016" s="23">
        <v>1</v>
      </c>
      <c r="O3016" s="107">
        <v>15000000</v>
      </c>
      <c r="P3016" s="23">
        <v>180</v>
      </c>
      <c r="Q3016" s="23">
        <v>2</v>
      </c>
      <c r="R3016" s="23">
        <v>2</v>
      </c>
      <c r="S3016" s="23">
        <v>0</v>
      </c>
      <c r="T3016" s="47">
        <v>10</v>
      </c>
      <c r="U3016" s="98" t="s">
        <v>111</v>
      </c>
      <c r="V3016" s="98" t="s">
        <v>3139</v>
      </c>
      <c r="W3016" s="69">
        <f t="shared" si="94"/>
        <v>4.0460636002984052E-2</v>
      </c>
    </row>
    <row r="3017" spans="1:23">
      <c r="A3017">
        <f t="shared" si="95"/>
        <v>933</v>
      </c>
      <c r="B3017" s="99">
        <v>44408</v>
      </c>
      <c r="C3017" s="23">
        <v>614</v>
      </c>
      <c r="D3017" s="23">
        <v>5</v>
      </c>
      <c r="E3017" s="98" t="s">
        <v>49</v>
      </c>
      <c r="F3017" s="98" t="s">
        <v>164</v>
      </c>
      <c r="G3017" s="98" t="s">
        <v>4120</v>
      </c>
      <c r="H3017" s="98" t="s">
        <v>1366</v>
      </c>
      <c r="I3017" s="98" t="s">
        <v>10393</v>
      </c>
      <c r="J3017" s="99">
        <v>45341</v>
      </c>
      <c r="K3017" s="107">
        <v>12000000</v>
      </c>
      <c r="L3017" s="98" t="s">
        <v>1940</v>
      </c>
      <c r="M3017" s="23">
        <v>1080</v>
      </c>
      <c r="N3017" s="23">
        <v>1</v>
      </c>
      <c r="O3017" s="107">
        <v>12000000</v>
      </c>
      <c r="P3017" s="23">
        <v>180</v>
      </c>
      <c r="Q3017" s="23">
        <v>2</v>
      </c>
      <c r="R3017" s="23">
        <v>2</v>
      </c>
      <c r="S3017" s="23">
        <v>0</v>
      </c>
      <c r="T3017" s="47">
        <v>3.8946000000000001</v>
      </c>
      <c r="U3017" s="98" t="s">
        <v>111</v>
      </c>
      <c r="V3017" s="98" t="s">
        <v>3139</v>
      </c>
      <c r="W3017" s="69">
        <f t="shared" si="94"/>
        <v>1.1317957463260035E-2</v>
      </c>
    </row>
    <row r="3018" spans="1:23">
      <c r="A3018">
        <f t="shared" si="95"/>
        <v>934</v>
      </c>
      <c r="B3018" s="99">
        <v>44408</v>
      </c>
      <c r="C3018" s="23">
        <v>615</v>
      </c>
      <c r="D3018" s="23">
        <v>5</v>
      </c>
      <c r="E3018" s="98" t="s">
        <v>49</v>
      </c>
      <c r="F3018" s="98" t="s">
        <v>164</v>
      </c>
      <c r="G3018" s="98" t="s">
        <v>4120</v>
      </c>
      <c r="H3018" s="98" t="s">
        <v>1366</v>
      </c>
      <c r="I3018" s="98" t="s">
        <v>10664</v>
      </c>
      <c r="J3018" s="99">
        <v>45342</v>
      </c>
      <c r="K3018" s="107">
        <v>11000000</v>
      </c>
      <c r="L3018" s="98" t="s">
        <v>1941</v>
      </c>
      <c r="M3018" s="23">
        <v>1080</v>
      </c>
      <c r="N3018" s="23">
        <v>1</v>
      </c>
      <c r="O3018" s="107">
        <v>11000000</v>
      </c>
      <c r="P3018" s="23">
        <v>180</v>
      </c>
      <c r="Q3018" s="23">
        <v>2</v>
      </c>
      <c r="R3018" s="23">
        <v>2</v>
      </c>
      <c r="S3018" s="23">
        <v>0</v>
      </c>
      <c r="T3018" s="47">
        <v>5.5</v>
      </c>
      <c r="U3018" s="98" t="s">
        <v>111</v>
      </c>
      <c r="V3018" s="98" t="s">
        <v>3139</v>
      </c>
      <c r="W3018" s="69">
        <f t="shared" si="94"/>
        <v>1.600048399902456E-2</v>
      </c>
    </row>
    <row r="3019" spans="1:23">
      <c r="A3019">
        <f t="shared" si="95"/>
        <v>569</v>
      </c>
      <c r="B3019" s="99">
        <v>44408</v>
      </c>
      <c r="C3019" s="23">
        <v>616</v>
      </c>
      <c r="D3019" s="23">
        <v>5</v>
      </c>
      <c r="E3019" s="98" t="s">
        <v>49</v>
      </c>
      <c r="F3019" s="98" t="s">
        <v>164</v>
      </c>
      <c r="G3019" s="98" t="s">
        <v>4120</v>
      </c>
      <c r="H3019" s="98" t="s">
        <v>1366</v>
      </c>
      <c r="I3019" s="98" t="s">
        <v>10664</v>
      </c>
      <c r="J3019" s="99">
        <v>44977</v>
      </c>
      <c r="K3019" s="107">
        <v>6000000</v>
      </c>
      <c r="L3019" s="98" t="s">
        <v>1942</v>
      </c>
      <c r="M3019" s="23">
        <v>1440</v>
      </c>
      <c r="N3019" s="23">
        <v>1</v>
      </c>
      <c r="O3019" s="107">
        <v>6000000</v>
      </c>
      <c r="P3019" s="23">
        <v>180</v>
      </c>
      <c r="Q3019" s="23">
        <v>2</v>
      </c>
      <c r="R3019" s="23">
        <v>2</v>
      </c>
      <c r="S3019" s="23">
        <v>0</v>
      </c>
      <c r="T3019" s="47">
        <v>3</v>
      </c>
      <c r="U3019" s="98" t="s">
        <v>111</v>
      </c>
      <c r="V3019" s="98" t="s">
        <v>3139</v>
      </c>
      <c r="W3019" s="69">
        <f t="shared" si="94"/>
        <v>5.316882652586126E-3</v>
      </c>
    </row>
    <row r="3020" spans="1:23">
      <c r="A3020">
        <f t="shared" si="95"/>
        <v>934</v>
      </c>
      <c r="B3020" s="99">
        <v>44408</v>
      </c>
      <c r="C3020" s="23">
        <v>617</v>
      </c>
      <c r="D3020" s="23">
        <v>5</v>
      </c>
      <c r="E3020" s="98" t="s">
        <v>49</v>
      </c>
      <c r="F3020" s="98" t="s">
        <v>164</v>
      </c>
      <c r="G3020" s="98" t="s">
        <v>4120</v>
      </c>
      <c r="H3020" s="98" t="s">
        <v>1366</v>
      </c>
      <c r="I3020" s="98" t="s">
        <v>10664</v>
      </c>
      <c r="J3020" s="99">
        <v>45342</v>
      </c>
      <c r="K3020" s="107">
        <v>12000000</v>
      </c>
      <c r="L3020" s="98" t="s">
        <v>1943</v>
      </c>
      <c r="M3020" s="23">
        <v>1800</v>
      </c>
      <c r="N3020" s="23">
        <v>1</v>
      </c>
      <c r="O3020" s="107">
        <v>12000000</v>
      </c>
      <c r="P3020" s="23">
        <v>180</v>
      </c>
      <c r="Q3020" s="23">
        <v>2</v>
      </c>
      <c r="R3020" s="23">
        <v>2</v>
      </c>
      <c r="S3020" s="23">
        <v>0</v>
      </c>
      <c r="T3020" s="47">
        <v>7.2</v>
      </c>
      <c r="U3020" s="98" t="s">
        <v>111</v>
      </c>
      <c r="V3020" s="98" t="s">
        <v>3139</v>
      </c>
      <c r="W3020" s="69">
        <f t="shared" si="94"/>
        <v>2.0946088144177609E-2</v>
      </c>
    </row>
    <row r="3021" spans="1:23">
      <c r="A3021">
        <f t="shared" si="95"/>
        <v>934</v>
      </c>
      <c r="B3021" s="99">
        <v>44408</v>
      </c>
      <c r="C3021" s="23">
        <v>618</v>
      </c>
      <c r="D3021" s="23">
        <v>5</v>
      </c>
      <c r="E3021" s="98" t="s">
        <v>49</v>
      </c>
      <c r="F3021" s="98" t="s">
        <v>164</v>
      </c>
      <c r="G3021" s="98" t="s">
        <v>4120</v>
      </c>
      <c r="H3021" s="98" t="s">
        <v>1366</v>
      </c>
      <c r="I3021" s="98" t="s">
        <v>10664</v>
      </c>
      <c r="J3021" s="99">
        <v>45342</v>
      </c>
      <c r="K3021" s="107">
        <v>10000000</v>
      </c>
      <c r="L3021" s="98" t="s">
        <v>1944</v>
      </c>
      <c r="M3021" s="23">
        <v>1800</v>
      </c>
      <c r="N3021" s="23">
        <v>1</v>
      </c>
      <c r="O3021" s="107">
        <v>10000000</v>
      </c>
      <c r="P3021" s="23">
        <v>180</v>
      </c>
      <c r="Q3021" s="23">
        <v>2</v>
      </c>
      <c r="R3021" s="23">
        <v>2</v>
      </c>
      <c r="S3021" s="23">
        <v>0</v>
      </c>
      <c r="T3021" s="47">
        <v>6</v>
      </c>
      <c r="U3021" s="98" t="s">
        <v>111</v>
      </c>
      <c r="V3021" s="98" t="s">
        <v>3139</v>
      </c>
      <c r="W3021" s="69">
        <f t="shared" si="94"/>
        <v>1.7455073453481341E-2</v>
      </c>
    </row>
    <row r="3022" spans="1:23">
      <c r="A3022">
        <f t="shared" si="95"/>
        <v>934</v>
      </c>
      <c r="B3022" s="99">
        <v>44408</v>
      </c>
      <c r="C3022" s="23">
        <v>619</v>
      </c>
      <c r="D3022" s="23">
        <v>5</v>
      </c>
      <c r="E3022" s="98" t="s">
        <v>49</v>
      </c>
      <c r="F3022" s="98" t="s">
        <v>164</v>
      </c>
      <c r="G3022" s="98" t="s">
        <v>4120</v>
      </c>
      <c r="H3022" s="98" t="s">
        <v>1366</v>
      </c>
      <c r="I3022" s="98" t="s">
        <v>10664</v>
      </c>
      <c r="J3022" s="99">
        <v>45342</v>
      </c>
      <c r="K3022" s="107">
        <v>15000000</v>
      </c>
      <c r="L3022" s="98" t="s">
        <v>1945</v>
      </c>
      <c r="M3022" s="23">
        <v>1800</v>
      </c>
      <c r="N3022" s="23">
        <v>1</v>
      </c>
      <c r="O3022" s="107">
        <v>15000000</v>
      </c>
      <c r="P3022" s="23">
        <v>180</v>
      </c>
      <c r="Q3022" s="23">
        <v>2</v>
      </c>
      <c r="R3022" s="23">
        <v>2</v>
      </c>
      <c r="S3022" s="23">
        <v>0</v>
      </c>
      <c r="T3022" s="47">
        <v>9</v>
      </c>
      <c r="U3022" s="98" t="s">
        <v>111</v>
      </c>
      <c r="V3022" s="98" t="s">
        <v>3139</v>
      </c>
      <c r="W3022" s="69">
        <f t="shared" si="94"/>
        <v>2.6182610180222009E-2</v>
      </c>
    </row>
    <row r="3023" spans="1:23">
      <c r="A3023">
        <f t="shared" si="95"/>
        <v>935</v>
      </c>
      <c r="B3023" s="99">
        <v>44408</v>
      </c>
      <c r="C3023" s="23">
        <v>620</v>
      </c>
      <c r="D3023" s="23">
        <v>5</v>
      </c>
      <c r="E3023" s="98" t="s">
        <v>49</v>
      </c>
      <c r="F3023" s="98" t="s">
        <v>164</v>
      </c>
      <c r="G3023" s="98" t="s">
        <v>4120</v>
      </c>
      <c r="H3023" s="98" t="s">
        <v>1366</v>
      </c>
      <c r="I3023" s="98" t="s">
        <v>10291</v>
      </c>
      <c r="J3023" s="99">
        <v>45343</v>
      </c>
      <c r="K3023" s="107">
        <v>10000000</v>
      </c>
      <c r="L3023" s="98" t="s">
        <v>1946</v>
      </c>
      <c r="M3023" s="23">
        <v>1800</v>
      </c>
      <c r="N3023" s="23">
        <v>1</v>
      </c>
      <c r="O3023" s="107">
        <v>10000000</v>
      </c>
      <c r="P3023" s="23">
        <v>180</v>
      </c>
      <c r="Q3023" s="23">
        <v>2</v>
      </c>
      <c r="R3023" s="23">
        <v>2</v>
      </c>
      <c r="S3023" s="23">
        <v>0</v>
      </c>
      <c r="T3023" s="47">
        <v>6</v>
      </c>
      <c r="U3023" s="98" t="s">
        <v>111</v>
      </c>
      <c r="V3023" s="98" t="s">
        <v>3139</v>
      </c>
      <c r="W3023" s="69">
        <f t="shared" si="94"/>
        <v>1.7473761968956159E-2</v>
      </c>
    </row>
    <row r="3024" spans="1:23">
      <c r="A3024">
        <f t="shared" si="95"/>
        <v>935</v>
      </c>
      <c r="B3024" s="99">
        <v>44408</v>
      </c>
      <c r="C3024" s="23">
        <v>621</v>
      </c>
      <c r="D3024" s="23">
        <v>5</v>
      </c>
      <c r="E3024" s="98" t="s">
        <v>49</v>
      </c>
      <c r="F3024" s="98" t="s">
        <v>164</v>
      </c>
      <c r="G3024" s="98" t="s">
        <v>4120</v>
      </c>
      <c r="H3024" s="98" t="s">
        <v>1366</v>
      </c>
      <c r="I3024" s="98" t="s">
        <v>10291</v>
      </c>
      <c r="J3024" s="99">
        <v>45343</v>
      </c>
      <c r="K3024" s="107">
        <v>7000000</v>
      </c>
      <c r="L3024" s="98" t="s">
        <v>1947</v>
      </c>
      <c r="M3024" s="23">
        <v>1800</v>
      </c>
      <c r="N3024" s="23">
        <v>1</v>
      </c>
      <c r="O3024" s="107">
        <v>7000000</v>
      </c>
      <c r="P3024" s="23">
        <v>180</v>
      </c>
      <c r="Q3024" s="23">
        <v>2</v>
      </c>
      <c r="R3024" s="23">
        <v>2</v>
      </c>
      <c r="S3024" s="23">
        <v>0</v>
      </c>
      <c r="T3024" s="47">
        <v>4.2</v>
      </c>
      <c r="U3024" s="98" t="s">
        <v>111</v>
      </c>
      <c r="V3024" s="98" t="s">
        <v>3139</v>
      </c>
      <c r="W3024" s="69">
        <f t="shared" si="94"/>
        <v>1.2231633378269314E-2</v>
      </c>
    </row>
    <row r="3025" spans="1:23">
      <c r="A3025">
        <f t="shared" si="95"/>
        <v>206</v>
      </c>
      <c r="B3025" s="99">
        <v>44408</v>
      </c>
      <c r="C3025" s="23">
        <v>622</v>
      </c>
      <c r="D3025" s="23">
        <v>5</v>
      </c>
      <c r="E3025" s="98" t="s">
        <v>49</v>
      </c>
      <c r="F3025" s="98" t="s">
        <v>164</v>
      </c>
      <c r="G3025" s="98" t="s">
        <v>4120</v>
      </c>
      <c r="H3025" s="98" t="s">
        <v>1366</v>
      </c>
      <c r="I3025" s="98" t="s">
        <v>6178</v>
      </c>
      <c r="J3025" s="99">
        <v>44614</v>
      </c>
      <c r="K3025" s="107">
        <v>9500000</v>
      </c>
      <c r="L3025" s="98" t="s">
        <v>1948</v>
      </c>
      <c r="M3025" s="23">
        <v>720</v>
      </c>
      <c r="N3025" s="23">
        <v>1</v>
      </c>
      <c r="O3025" s="107">
        <v>9500000</v>
      </c>
      <c r="P3025" s="23">
        <v>180</v>
      </c>
      <c r="Q3025" s="23">
        <v>2</v>
      </c>
      <c r="R3025" s="23">
        <v>2</v>
      </c>
      <c r="S3025" s="23">
        <v>0</v>
      </c>
      <c r="T3025" s="47">
        <v>3.166668</v>
      </c>
      <c r="U3025" s="98" t="s">
        <v>111</v>
      </c>
      <c r="V3025" s="98" t="s">
        <v>3139</v>
      </c>
      <c r="W3025" s="69">
        <f t="shared" si="94"/>
        <v>2.0318577879754646E-3</v>
      </c>
    </row>
    <row r="3026" spans="1:23">
      <c r="A3026">
        <f t="shared" si="95"/>
        <v>939</v>
      </c>
      <c r="B3026" s="99">
        <v>44408</v>
      </c>
      <c r="C3026" s="23">
        <v>623</v>
      </c>
      <c r="D3026" s="23">
        <v>5</v>
      </c>
      <c r="E3026" s="98" t="s">
        <v>49</v>
      </c>
      <c r="F3026" s="98" t="s">
        <v>164</v>
      </c>
      <c r="G3026" s="98" t="s">
        <v>4120</v>
      </c>
      <c r="H3026" s="98" t="s">
        <v>1366</v>
      </c>
      <c r="I3026" s="98" t="s">
        <v>10665</v>
      </c>
      <c r="J3026" s="99">
        <v>45347</v>
      </c>
      <c r="K3026" s="107">
        <v>20000000</v>
      </c>
      <c r="L3026" s="98" t="s">
        <v>1949</v>
      </c>
      <c r="M3026" s="23">
        <v>1800</v>
      </c>
      <c r="N3026" s="23">
        <v>1</v>
      </c>
      <c r="O3026" s="107">
        <v>20000000</v>
      </c>
      <c r="P3026" s="23">
        <v>30</v>
      </c>
      <c r="Q3026" s="23">
        <v>2</v>
      </c>
      <c r="R3026" s="23">
        <v>2</v>
      </c>
      <c r="S3026" s="23">
        <v>0</v>
      </c>
      <c r="T3026" s="47">
        <v>10.333342999999999</v>
      </c>
      <c r="U3026" s="98" t="s">
        <v>111</v>
      </c>
      <c r="V3026" s="98" t="s">
        <v>3139</v>
      </c>
      <c r="W3026" s="69">
        <f t="shared" si="94"/>
        <v>3.0222472547971301E-2</v>
      </c>
    </row>
    <row r="3027" spans="1:23">
      <c r="A3027">
        <f t="shared" si="95"/>
        <v>939</v>
      </c>
      <c r="B3027" s="99">
        <v>44408</v>
      </c>
      <c r="C3027" s="23">
        <v>624</v>
      </c>
      <c r="D3027" s="23">
        <v>5</v>
      </c>
      <c r="E3027" s="98" t="s">
        <v>49</v>
      </c>
      <c r="F3027" s="98" t="s">
        <v>164</v>
      </c>
      <c r="G3027" s="98" t="s">
        <v>4120</v>
      </c>
      <c r="H3027" s="98" t="s">
        <v>1366</v>
      </c>
      <c r="I3027" s="98" t="s">
        <v>10665</v>
      </c>
      <c r="J3027" s="99">
        <v>45347</v>
      </c>
      <c r="K3027" s="107">
        <v>15000000</v>
      </c>
      <c r="L3027" s="98" t="s">
        <v>1950</v>
      </c>
      <c r="M3027" s="23">
        <v>1800</v>
      </c>
      <c r="N3027" s="23">
        <v>1</v>
      </c>
      <c r="O3027" s="107">
        <v>15000000</v>
      </c>
      <c r="P3027" s="23">
        <v>180</v>
      </c>
      <c r="Q3027" s="23">
        <v>2</v>
      </c>
      <c r="R3027" s="23">
        <v>2</v>
      </c>
      <c r="S3027" s="23">
        <v>0</v>
      </c>
      <c r="T3027" s="47">
        <v>9</v>
      </c>
      <c r="U3027" s="98" t="s">
        <v>111</v>
      </c>
      <c r="V3027" s="98" t="s">
        <v>3139</v>
      </c>
      <c r="W3027" s="69">
        <f t="shared" si="94"/>
        <v>2.6322774046283155E-2</v>
      </c>
    </row>
    <row r="3028" spans="1:23">
      <c r="A3028">
        <f t="shared" si="95"/>
        <v>939</v>
      </c>
      <c r="B3028" s="99">
        <v>44408</v>
      </c>
      <c r="C3028" s="23">
        <v>625</v>
      </c>
      <c r="D3028" s="23">
        <v>5</v>
      </c>
      <c r="E3028" s="98" t="s">
        <v>49</v>
      </c>
      <c r="F3028" s="98" t="s">
        <v>164</v>
      </c>
      <c r="G3028" s="98" t="s">
        <v>4120</v>
      </c>
      <c r="H3028" s="98" t="s">
        <v>1366</v>
      </c>
      <c r="I3028" s="98" t="s">
        <v>10665</v>
      </c>
      <c r="J3028" s="99">
        <v>45347</v>
      </c>
      <c r="K3028" s="107">
        <v>13000000</v>
      </c>
      <c r="L3028" s="98" t="s">
        <v>1951</v>
      </c>
      <c r="M3028" s="23">
        <v>1800</v>
      </c>
      <c r="N3028" s="23">
        <v>1</v>
      </c>
      <c r="O3028" s="107">
        <v>13000000</v>
      </c>
      <c r="P3028" s="23">
        <v>180</v>
      </c>
      <c r="Q3028" s="23">
        <v>2</v>
      </c>
      <c r="R3028" s="23">
        <v>2</v>
      </c>
      <c r="S3028" s="23">
        <v>0</v>
      </c>
      <c r="T3028" s="47">
        <v>7.8</v>
      </c>
      <c r="U3028" s="98" t="s">
        <v>111</v>
      </c>
      <c r="V3028" s="98" t="s">
        <v>3139</v>
      </c>
      <c r="W3028" s="69">
        <f t="shared" si="94"/>
        <v>2.2813070840112068E-2</v>
      </c>
    </row>
    <row r="3029" spans="1:23">
      <c r="A3029">
        <f t="shared" si="95"/>
        <v>941</v>
      </c>
      <c r="B3029" s="99">
        <v>44408</v>
      </c>
      <c r="C3029" s="23">
        <v>626</v>
      </c>
      <c r="D3029" s="23">
        <v>5</v>
      </c>
      <c r="E3029" s="98" t="s">
        <v>49</v>
      </c>
      <c r="F3029" s="98" t="s">
        <v>164</v>
      </c>
      <c r="G3029" s="98" t="s">
        <v>4120</v>
      </c>
      <c r="H3029" s="98" t="s">
        <v>1366</v>
      </c>
      <c r="I3029" s="98" t="s">
        <v>10394</v>
      </c>
      <c r="J3029" s="99">
        <v>45349</v>
      </c>
      <c r="K3029" s="107">
        <v>15000000</v>
      </c>
      <c r="L3029" s="98" t="s">
        <v>1952</v>
      </c>
      <c r="M3029" s="23">
        <v>1800</v>
      </c>
      <c r="N3029" s="23">
        <v>1</v>
      </c>
      <c r="O3029" s="107">
        <v>15000000</v>
      </c>
      <c r="P3029" s="23">
        <v>180</v>
      </c>
      <c r="Q3029" s="23">
        <v>2</v>
      </c>
      <c r="R3029" s="23">
        <v>2</v>
      </c>
      <c r="S3029" s="23">
        <v>0</v>
      </c>
      <c r="T3029" s="47">
        <v>9</v>
      </c>
      <c r="U3029" s="98" t="s">
        <v>111</v>
      </c>
      <c r="V3029" s="98" t="s">
        <v>3139</v>
      </c>
      <c r="W3029" s="69">
        <f t="shared" si="94"/>
        <v>2.6378839592707613E-2</v>
      </c>
    </row>
    <row r="3030" spans="1:23">
      <c r="A3030">
        <f t="shared" si="95"/>
        <v>942</v>
      </c>
      <c r="B3030" s="99">
        <v>44408</v>
      </c>
      <c r="C3030" s="23">
        <v>627</v>
      </c>
      <c r="D3030" s="23">
        <v>5</v>
      </c>
      <c r="E3030" s="98" t="s">
        <v>49</v>
      </c>
      <c r="F3030" s="98" t="s">
        <v>164</v>
      </c>
      <c r="G3030" s="98" t="s">
        <v>4120</v>
      </c>
      <c r="H3030" s="98" t="s">
        <v>1366</v>
      </c>
      <c r="I3030" s="98" t="s">
        <v>6261</v>
      </c>
      <c r="J3030" s="99">
        <v>45350</v>
      </c>
      <c r="K3030" s="107">
        <v>15353137</v>
      </c>
      <c r="L3030" s="98" t="s">
        <v>1953</v>
      </c>
      <c r="M3030" s="23">
        <v>1800</v>
      </c>
      <c r="N3030" s="23">
        <v>1</v>
      </c>
      <c r="O3030" s="107">
        <v>15353137</v>
      </c>
      <c r="P3030" s="23">
        <v>180</v>
      </c>
      <c r="Q3030" s="23">
        <v>2</v>
      </c>
      <c r="R3030" s="23">
        <v>2</v>
      </c>
      <c r="S3030" s="23">
        <v>0</v>
      </c>
      <c r="T3030" s="47">
        <v>9.211881</v>
      </c>
      <c r="U3030" s="98" t="s">
        <v>111</v>
      </c>
      <c r="V3030" s="98" t="s">
        <v>3139</v>
      </c>
      <c r="W3030" s="69">
        <f t="shared" si="94"/>
        <v>2.7028551757449119E-2</v>
      </c>
    </row>
    <row r="3031" spans="1:23">
      <c r="A3031">
        <f t="shared" si="95"/>
        <v>212</v>
      </c>
      <c r="B3031" s="99">
        <v>44408</v>
      </c>
      <c r="C3031" s="23">
        <v>628</v>
      </c>
      <c r="D3031" s="23">
        <v>5</v>
      </c>
      <c r="E3031" s="98" t="s">
        <v>49</v>
      </c>
      <c r="F3031" s="98" t="s">
        <v>164</v>
      </c>
      <c r="G3031" s="98" t="s">
        <v>4120</v>
      </c>
      <c r="H3031" s="98" t="s">
        <v>1366</v>
      </c>
      <c r="I3031" s="98" t="s">
        <v>6261</v>
      </c>
      <c r="J3031" s="99">
        <v>44620</v>
      </c>
      <c r="K3031" s="107">
        <v>5000000</v>
      </c>
      <c r="L3031" s="98" t="s">
        <v>1954</v>
      </c>
      <c r="M3031" s="23">
        <v>1080</v>
      </c>
      <c r="N3031" s="23">
        <v>1</v>
      </c>
      <c r="O3031" s="107">
        <v>5000000</v>
      </c>
      <c r="P3031" s="23">
        <v>180</v>
      </c>
      <c r="Q3031" s="23">
        <v>2</v>
      </c>
      <c r="R3031" s="23">
        <v>2</v>
      </c>
      <c r="S3031" s="23">
        <v>0</v>
      </c>
      <c r="T3031" s="47">
        <v>1.666668</v>
      </c>
      <c r="U3031" s="98" t="s">
        <v>111</v>
      </c>
      <c r="V3031" s="98" t="s">
        <v>3139</v>
      </c>
      <c r="W3031" s="69">
        <f t="shared" si="94"/>
        <v>1.1005467917316507E-3</v>
      </c>
    </row>
    <row r="3032" spans="1:23">
      <c r="A3032">
        <f t="shared" si="95"/>
        <v>942</v>
      </c>
      <c r="B3032" s="99">
        <v>44408</v>
      </c>
      <c r="C3032" s="23">
        <v>629</v>
      </c>
      <c r="D3032" s="23">
        <v>5</v>
      </c>
      <c r="E3032" s="98" t="s">
        <v>49</v>
      </c>
      <c r="F3032" s="98" t="s">
        <v>164</v>
      </c>
      <c r="G3032" s="98" t="s">
        <v>4120</v>
      </c>
      <c r="H3032" s="98" t="s">
        <v>1366</v>
      </c>
      <c r="I3032" s="98" t="s">
        <v>6261</v>
      </c>
      <c r="J3032" s="99">
        <v>45350</v>
      </c>
      <c r="K3032" s="107">
        <v>16500000</v>
      </c>
      <c r="L3032" s="98" t="s">
        <v>1955</v>
      </c>
      <c r="M3032" s="23">
        <v>1800</v>
      </c>
      <c r="N3032" s="23">
        <v>1</v>
      </c>
      <c r="O3032" s="107">
        <v>16500000</v>
      </c>
      <c r="P3032" s="23">
        <v>180</v>
      </c>
      <c r="Q3032" s="23">
        <v>2</v>
      </c>
      <c r="R3032" s="23">
        <v>2</v>
      </c>
      <c r="S3032" s="23">
        <v>0</v>
      </c>
      <c r="T3032" s="47">
        <v>9.9</v>
      </c>
      <c r="U3032" s="98" t="s">
        <v>111</v>
      </c>
      <c r="V3032" s="98" t="s">
        <v>3139</v>
      </c>
      <c r="W3032" s="69">
        <f t="shared" si="94"/>
        <v>2.9047559602511833E-2</v>
      </c>
    </row>
    <row r="3033" spans="1:23">
      <c r="A3033">
        <f t="shared" si="95"/>
        <v>944</v>
      </c>
      <c r="B3033" s="99">
        <v>44408</v>
      </c>
      <c r="C3033" s="23">
        <v>630</v>
      </c>
      <c r="D3033" s="23">
        <v>5</v>
      </c>
      <c r="E3033" s="98" t="s">
        <v>49</v>
      </c>
      <c r="F3033" s="98" t="s">
        <v>164</v>
      </c>
      <c r="G3033" s="98" t="s">
        <v>4120</v>
      </c>
      <c r="H3033" s="98" t="s">
        <v>1366</v>
      </c>
      <c r="I3033" s="98" t="s">
        <v>6560</v>
      </c>
      <c r="J3033" s="99">
        <v>45352</v>
      </c>
      <c r="K3033" s="107">
        <v>15000000</v>
      </c>
      <c r="L3033" s="98" t="s">
        <v>1956</v>
      </c>
      <c r="M3033" s="23">
        <v>1800</v>
      </c>
      <c r="N3033" s="23">
        <v>1</v>
      </c>
      <c r="O3033" s="107">
        <v>15000000</v>
      </c>
      <c r="P3033" s="23">
        <v>180</v>
      </c>
      <c r="Q3033" s="23">
        <v>2</v>
      </c>
      <c r="R3033" s="23">
        <v>2</v>
      </c>
      <c r="S3033" s="23">
        <v>0</v>
      </c>
      <c r="T3033" s="47">
        <v>9</v>
      </c>
      <c r="U3033" s="98" t="s">
        <v>111</v>
      </c>
      <c r="V3033" s="98" t="s">
        <v>3139</v>
      </c>
      <c r="W3033" s="69">
        <f t="shared" si="94"/>
        <v>2.64629379123443E-2</v>
      </c>
    </row>
    <row r="3034" spans="1:23">
      <c r="A3034">
        <f t="shared" si="95"/>
        <v>944</v>
      </c>
      <c r="B3034" s="99">
        <v>44408</v>
      </c>
      <c r="C3034" s="23">
        <v>631</v>
      </c>
      <c r="D3034" s="23">
        <v>5</v>
      </c>
      <c r="E3034" s="98" t="s">
        <v>49</v>
      </c>
      <c r="F3034" s="98" t="s">
        <v>164</v>
      </c>
      <c r="G3034" s="98" t="s">
        <v>4120</v>
      </c>
      <c r="H3034" s="98" t="s">
        <v>1366</v>
      </c>
      <c r="I3034" s="98" t="s">
        <v>6560</v>
      </c>
      <c r="J3034" s="99">
        <v>45352</v>
      </c>
      <c r="K3034" s="107">
        <v>8500000</v>
      </c>
      <c r="L3034" s="98" t="s">
        <v>1957</v>
      </c>
      <c r="M3034" s="23">
        <v>1800</v>
      </c>
      <c r="N3034" s="23">
        <v>1</v>
      </c>
      <c r="O3034" s="107">
        <v>8500000</v>
      </c>
      <c r="P3034" s="23">
        <v>360</v>
      </c>
      <c r="Q3034" s="23">
        <v>2</v>
      </c>
      <c r="R3034" s="23">
        <v>2</v>
      </c>
      <c r="S3034" s="23">
        <v>0</v>
      </c>
      <c r="T3034" s="47">
        <v>5.0999999999999996</v>
      </c>
      <c r="U3034" s="98" t="s">
        <v>111</v>
      </c>
      <c r="V3034" s="98" t="s">
        <v>3139</v>
      </c>
      <c r="W3034" s="69">
        <f t="shared" si="94"/>
        <v>1.4995664816995104E-2</v>
      </c>
    </row>
    <row r="3035" spans="1:23">
      <c r="A3035">
        <f t="shared" si="95"/>
        <v>949</v>
      </c>
      <c r="B3035" s="99">
        <v>44408</v>
      </c>
      <c r="C3035" s="23">
        <v>632</v>
      </c>
      <c r="D3035" s="23">
        <v>5</v>
      </c>
      <c r="E3035" s="98" t="s">
        <v>49</v>
      </c>
      <c r="F3035" s="98" t="s">
        <v>164</v>
      </c>
      <c r="G3035" s="98" t="s">
        <v>4120</v>
      </c>
      <c r="H3035" s="98" t="s">
        <v>1366</v>
      </c>
      <c r="I3035" s="98" t="s">
        <v>10464</v>
      </c>
      <c r="J3035" s="99">
        <v>45357</v>
      </c>
      <c r="K3035" s="107">
        <v>9500000</v>
      </c>
      <c r="L3035" s="98" t="s">
        <v>1958</v>
      </c>
      <c r="M3035" s="23">
        <v>1800</v>
      </c>
      <c r="N3035" s="23">
        <v>1</v>
      </c>
      <c r="O3035" s="107">
        <v>9500000</v>
      </c>
      <c r="P3035" s="23">
        <v>180</v>
      </c>
      <c r="Q3035" s="23">
        <v>2</v>
      </c>
      <c r="R3035" s="23">
        <v>2</v>
      </c>
      <c r="S3035" s="23">
        <v>0</v>
      </c>
      <c r="T3035" s="47">
        <v>5.7</v>
      </c>
      <c r="U3035" s="98" t="s">
        <v>111</v>
      </c>
      <c r="V3035" s="98" t="s">
        <v>3139</v>
      </c>
      <c r="W3035" s="69">
        <f t="shared" si="94"/>
        <v>1.6848631126323451E-2</v>
      </c>
    </row>
    <row r="3036" spans="1:23">
      <c r="A3036">
        <f t="shared" si="95"/>
        <v>950</v>
      </c>
      <c r="B3036" s="99">
        <v>44408</v>
      </c>
      <c r="C3036" s="23">
        <v>633</v>
      </c>
      <c r="D3036" s="23">
        <v>5</v>
      </c>
      <c r="E3036" s="98" t="s">
        <v>49</v>
      </c>
      <c r="F3036" s="98" t="s">
        <v>164</v>
      </c>
      <c r="G3036" s="98" t="s">
        <v>4120</v>
      </c>
      <c r="H3036" s="98" t="s">
        <v>1366</v>
      </c>
      <c r="I3036" s="98" t="s">
        <v>10666</v>
      </c>
      <c r="J3036" s="99">
        <v>45358</v>
      </c>
      <c r="K3036" s="107">
        <v>8000000</v>
      </c>
      <c r="L3036" s="98" t="s">
        <v>1959</v>
      </c>
      <c r="M3036" s="23">
        <v>1800</v>
      </c>
      <c r="N3036" s="23">
        <v>1</v>
      </c>
      <c r="O3036" s="107">
        <v>8000000</v>
      </c>
      <c r="P3036" s="23">
        <v>180</v>
      </c>
      <c r="Q3036" s="23">
        <v>2</v>
      </c>
      <c r="R3036" s="23">
        <v>2</v>
      </c>
      <c r="S3036" s="23">
        <v>0</v>
      </c>
      <c r="T3036" s="47">
        <v>4.8</v>
      </c>
      <c r="U3036" s="98" t="s">
        <v>111</v>
      </c>
      <c r="V3036" s="98" t="s">
        <v>3139</v>
      </c>
      <c r="W3036" s="69">
        <f t="shared" si="94"/>
        <v>1.420327176086276E-2</v>
      </c>
    </row>
    <row r="3037" spans="1:23">
      <c r="A3037">
        <f t="shared" si="95"/>
        <v>404</v>
      </c>
      <c r="B3037" s="99">
        <v>44408</v>
      </c>
      <c r="C3037" s="23">
        <v>634</v>
      </c>
      <c r="D3037" s="23">
        <v>5</v>
      </c>
      <c r="E3037" s="98" t="s">
        <v>49</v>
      </c>
      <c r="F3037" s="98" t="s">
        <v>164</v>
      </c>
      <c r="G3037" s="98" t="s">
        <v>4120</v>
      </c>
      <c r="H3037" s="98" t="s">
        <v>1366</v>
      </c>
      <c r="I3037" s="98" t="s">
        <v>9741</v>
      </c>
      <c r="J3037" s="99">
        <v>44812</v>
      </c>
      <c r="K3037" s="107">
        <v>5000000</v>
      </c>
      <c r="L3037" s="98" t="s">
        <v>1960</v>
      </c>
      <c r="M3037" s="23">
        <v>1080</v>
      </c>
      <c r="N3037" s="23">
        <v>1</v>
      </c>
      <c r="O3037" s="107">
        <v>5000000</v>
      </c>
      <c r="P3037" s="23">
        <v>180</v>
      </c>
      <c r="Q3037" s="23">
        <v>2</v>
      </c>
      <c r="R3037" s="23">
        <v>2</v>
      </c>
      <c r="S3037" s="23">
        <v>0</v>
      </c>
      <c r="T3037" s="47">
        <v>1.2849550000000001</v>
      </c>
      <c r="U3037" s="98" t="s">
        <v>111</v>
      </c>
      <c r="V3037" s="98" t="s">
        <v>3139</v>
      </c>
      <c r="W3037" s="69">
        <f t="shared" si="94"/>
        <v>1.6169360277310705E-3</v>
      </c>
    </row>
    <row r="3038" spans="1:23">
      <c r="A3038">
        <f t="shared" si="95"/>
        <v>954</v>
      </c>
      <c r="B3038" s="99">
        <v>44408</v>
      </c>
      <c r="C3038" s="23">
        <v>635</v>
      </c>
      <c r="D3038" s="23">
        <v>5</v>
      </c>
      <c r="E3038" s="98" t="s">
        <v>49</v>
      </c>
      <c r="F3038" s="98" t="s">
        <v>164</v>
      </c>
      <c r="G3038" s="98" t="s">
        <v>4120</v>
      </c>
      <c r="H3038" s="98" t="s">
        <v>1366</v>
      </c>
      <c r="I3038" s="98" t="s">
        <v>6879</v>
      </c>
      <c r="J3038" s="99">
        <v>45362</v>
      </c>
      <c r="K3038" s="107">
        <v>8000000</v>
      </c>
      <c r="L3038" s="98" t="s">
        <v>1961</v>
      </c>
      <c r="M3038" s="23">
        <v>1800</v>
      </c>
      <c r="N3038" s="23">
        <v>1</v>
      </c>
      <c r="O3038" s="107">
        <v>8000000</v>
      </c>
      <c r="P3038" s="23">
        <v>180</v>
      </c>
      <c r="Q3038" s="23">
        <v>2</v>
      </c>
      <c r="R3038" s="23">
        <v>2</v>
      </c>
      <c r="S3038" s="23">
        <v>0</v>
      </c>
      <c r="T3038" s="47">
        <v>4.8</v>
      </c>
      <c r="U3038" s="98" t="s">
        <v>111</v>
      </c>
      <c r="V3038" s="98" t="s">
        <v>3139</v>
      </c>
      <c r="W3038" s="69">
        <f t="shared" si="94"/>
        <v>1.4263075010382183E-2</v>
      </c>
    </row>
    <row r="3039" spans="1:23">
      <c r="A3039">
        <f t="shared" si="95"/>
        <v>954</v>
      </c>
      <c r="B3039" s="99">
        <v>44408</v>
      </c>
      <c r="C3039" s="23">
        <v>636</v>
      </c>
      <c r="D3039" s="23">
        <v>5</v>
      </c>
      <c r="E3039" s="98" t="s">
        <v>49</v>
      </c>
      <c r="F3039" s="98" t="s">
        <v>164</v>
      </c>
      <c r="G3039" s="98" t="s">
        <v>4120</v>
      </c>
      <c r="H3039" s="98" t="s">
        <v>1366</v>
      </c>
      <c r="I3039" s="98" t="s">
        <v>6879</v>
      </c>
      <c r="J3039" s="99">
        <v>45362</v>
      </c>
      <c r="K3039" s="107">
        <v>10634337</v>
      </c>
      <c r="L3039" s="98" t="s">
        <v>1962</v>
      </c>
      <c r="M3039" s="23">
        <v>1800</v>
      </c>
      <c r="N3039" s="23">
        <v>1</v>
      </c>
      <c r="O3039" s="107">
        <v>10634337</v>
      </c>
      <c r="P3039" s="23">
        <v>180</v>
      </c>
      <c r="Q3039" s="23">
        <v>2</v>
      </c>
      <c r="R3039" s="23">
        <v>2</v>
      </c>
      <c r="S3039" s="23">
        <v>0</v>
      </c>
      <c r="T3039" s="47">
        <v>6.3806010000000004</v>
      </c>
      <c r="U3039" s="98" t="s">
        <v>111</v>
      </c>
      <c r="V3039" s="98" t="s">
        <v>3139</v>
      </c>
      <c r="W3039" s="69">
        <f t="shared" si="94"/>
        <v>1.8959789723816577E-2</v>
      </c>
    </row>
    <row r="3040" spans="1:23">
      <c r="A3040">
        <f t="shared" si="95"/>
        <v>954</v>
      </c>
      <c r="B3040" s="99">
        <v>44408</v>
      </c>
      <c r="C3040" s="23">
        <v>637</v>
      </c>
      <c r="D3040" s="23">
        <v>5</v>
      </c>
      <c r="E3040" s="98" t="s">
        <v>49</v>
      </c>
      <c r="F3040" s="98" t="s">
        <v>164</v>
      </c>
      <c r="G3040" s="98" t="s">
        <v>4120</v>
      </c>
      <c r="H3040" s="98" t="s">
        <v>1366</v>
      </c>
      <c r="I3040" s="98" t="s">
        <v>6879</v>
      </c>
      <c r="J3040" s="99">
        <v>45362</v>
      </c>
      <c r="K3040" s="107">
        <v>5112337</v>
      </c>
      <c r="L3040" s="98" t="s">
        <v>1963</v>
      </c>
      <c r="M3040" s="23">
        <v>1800</v>
      </c>
      <c r="N3040" s="23">
        <v>1</v>
      </c>
      <c r="O3040" s="107">
        <v>5112337</v>
      </c>
      <c r="P3040" s="23">
        <v>30</v>
      </c>
      <c r="Q3040" s="23">
        <v>2</v>
      </c>
      <c r="R3040" s="23">
        <v>2</v>
      </c>
      <c r="S3040" s="23">
        <v>0</v>
      </c>
      <c r="T3040" s="47">
        <v>2.726569</v>
      </c>
      <c r="U3040" s="98" t="s">
        <v>111</v>
      </c>
      <c r="V3040" s="98" t="s">
        <v>3139</v>
      </c>
      <c r="W3040" s="69">
        <f t="shared" si="94"/>
        <v>8.1019287849964042E-3</v>
      </c>
    </row>
    <row r="3041" spans="1:23">
      <c r="A3041">
        <f t="shared" si="95"/>
        <v>954</v>
      </c>
      <c r="B3041" s="99">
        <v>44408</v>
      </c>
      <c r="C3041" s="23">
        <v>638</v>
      </c>
      <c r="D3041" s="23">
        <v>5</v>
      </c>
      <c r="E3041" s="98" t="s">
        <v>49</v>
      </c>
      <c r="F3041" s="98" t="s">
        <v>164</v>
      </c>
      <c r="G3041" s="98" t="s">
        <v>4120</v>
      </c>
      <c r="H3041" s="98" t="s">
        <v>1366</v>
      </c>
      <c r="I3041" s="98" t="s">
        <v>6879</v>
      </c>
      <c r="J3041" s="99">
        <v>45362</v>
      </c>
      <c r="K3041" s="107">
        <v>6116337</v>
      </c>
      <c r="L3041" s="98" t="s">
        <v>1964</v>
      </c>
      <c r="M3041" s="23">
        <v>1800</v>
      </c>
      <c r="N3041" s="23">
        <v>1</v>
      </c>
      <c r="O3041" s="107">
        <v>6116337</v>
      </c>
      <c r="P3041" s="23">
        <v>30</v>
      </c>
      <c r="Q3041" s="23">
        <v>2</v>
      </c>
      <c r="R3041" s="23">
        <v>2</v>
      </c>
      <c r="S3041" s="23">
        <v>0</v>
      </c>
      <c r="T3041" s="47">
        <v>3.2620450000000001</v>
      </c>
      <c r="U3041" s="98" t="s">
        <v>111</v>
      </c>
      <c r="V3041" s="98" t="s">
        <v>3139</v>
      </c>
      <c r="W3041" s="69">
        <f t="shared" si="94"/>
        <v>9.6930817754671151E-3</v>
      </c>
    </row>
    <row r="3042" spans="1:23">
      <c r="A3042">
        <f t="shared" si="95"/>
        <v>954</v>
      </c>
      <c r="B3042" s="99">
        <v>44408</v>
      </c>
      <c r="C3042" s="23">
        <v>639</v>
      </c>
      <c r="D3042" s="23">
        <v>5</v>
      </c>
      <c r="E3042" s="98" t="s">
        <v>49</v>
      </c>
      <c r="F3042" s="98" t="s">
        <v>164</v>
      </c>
      <c r="G3042" s="98" t="s">
        <v>4120</v>
      </c>
      <c r="H3042" s="98" t="s">
        <v>1366</v>
      </c>
      <c r="I3042" s="98" t="s">
        <v>6879</v>
      </c>
      <c r="J3042" s="99">
        <v>45362</v>
      </c>
      <c r="K3042" s="107">
        <v>15000000</v>
      </c>
      <c r="L3042" s="98" t="s">
        <v>1965</v>
      </c>
      <c r="M3042" s="23">
        <v>1800</v>
      </c>
      <c r="N3042" s="23">
        <v>1</v>
      </c>
      <c r="O3042" s="107">
        <v>15000000</v>
      </c>
      <c r="P3042" s="23">
        <v>180</v>
      </c>
      <c r="Q3042" s="23">
        <v>2</v>
      </c>
      <c r="R3042" s="23">
        <v>2</v>
      </c>
      <c r="S3042" s="23">
        <v>0</v>
      </c>
      <c r="T3042" s="47">
        <v>9</v>
      </c>
      <c r="U3042" s="98" t="s">
        <v>111</v>
      </c>
      <c r="V3042" s="98" t="s">
        <v>3139</v>
      </c>
      <c r="W3042" s="69">
        <f t="shared" si="94"/>
        <v>2.6743265644466593E-2</v>
      </c>
    </row>
    <row r="3043" spans="1:23">
      <c r="A3043">
        <f t="shared" si="95"/>
        <v>955</v>
      </c>
      <c r="B3043" s="99">
        <v>44408</v>
      </c>
      <c r="C3043" s="23">
        <v>640</v>
      </c>
      <c r="D3043" s="23">
        <v>5</v>
      </c>
      <c r="E3043" s="98" t="s">
        <v>49</v>
      </c>
      <c r="F3043" s="98" t="s">
        <v>164</v>
      </c>
      <c r="G3043" s="98" t="s">
        <v>4120</v>
      </c>
      <c r="H3043" s="98" t="s">
        <v>1366</v>
      </c>
      <c r="I3043" s="98" t="s">
        <v>6580</v>
      </c>
      <c r="J3043" s="99">
        <v>45363</v>
      </c>
      <c r="K3043" s="107">
        <v>10000000</v>
      </c>
      <c r="L3043" s="98" t="s">
        <v>1966</v>
      </c>
      <c r="M3043" s="23">
        <v>1800</v>
      </c>
      <c r="N3043" s="23">
        <v>1</v>
      </c>
      <c r="O3043" s="107">
        <v>10000000</v>
      </c>
      <c r="P3043" s="23">
        <v>180</v>
      </c>
      <c r="Q3043" s="23">
        <v>2</v>
      </c>
      <c r="R3043" s="23">
        <v>2</v>
      </c>
      <c r="S3043" s="23">
        <v>0</v>
      </c>
      <c r="T3043" s="47">
        <v>6</v>
      </c>
      <c r="U3043" s="98" t="s">
        <v>111</v>
      </c>
      <c r="V3043" s="98" t="s">
        <v>3139</v>
      </c>
      <c r="W3043" s="69">
        <f t="shared" si="94"/>
        <v>1.7847532278452548E-2</v>
      </c>
    </row>
    <row r="3044" spans="1:23">
      <c r="A3044">
        <f t="shared" si="95"/>
        <v>225</v>
      </c>
      <c r="B3044" s="99">
        <v>44408</v>
      </c>
      <c r="C3044" s="23">
        <v>641</v>
      </c>
      <c r="D3044" s="23">
        <v>5</v>
      </c>
      <c r="E3044" s="98" t="s">
        <v>49</v>
      </c>
      <c r="F3044" s="98" t="s">
        <v>164</v>
      </c>
      <c r="G3044" s="98" t="s">
        <v>4120</v>
      </c>
      <c r="H3044" s="98" t="s">
        <v>1366</v>
      </c>
      <c r="I3044" s="98" t="s">
        <v>6791</v>
      </c>
      <c r="J3044" s="99">
        <v>44633</v>
      </c>
      <c r="K3044" s="107">
        <v>5500000</v>
      </c>
      <c r="L3044" s="98" t="s">
        <v>1967</v>
      </c>
      <c r="M3044" s="23">
        <v>1080</v>
      </c>
      <c r="N3044" s="23">
        <v>1</v>
      </c>
      <c r="O3044" s="107">
        <v>5500000</v>
      </c>
      <c r="P3044" s="23">
        <v>30</v>
      </c>
      <c r="Q3044" s="23">
        <v>2</v>
      </c>
      <c r="R3044" s="23">
        <v>2</v>
      </c>
      <c r="S3044" s="23">
        <v>0</v>
      </c>
      <c r="T3044" s="47">
        <v>1.222216</v>
      </c>
      <c r="U3044" s="98" t="s">
        <v>111</v>
      </c>
      <c r="V3044" s="98" t="s">
        <v>3139</v>
      </c>
      <c r="W3044" s="69">
        <f t="shared" si="94"/>
        <v>8.5655259860894606E-4</v>
      </c>
    </row>
    <row r="3045" spans="1:23">
      <c r="A3045">
        <f t="shared" si="95"/>
        <v>225</v>
      </c>
      <c r="B3045" s="99">
        <v>44408</v>
      </c>
      <c r="C3045" s="23">
        <v>642</v>
      </c>
      <c r="D3045" s="23">
        <v>5</v>
      </c>
      <c r="E3045" s="98" t="s">
        <v>49</v>
      </c>
      <c r="F3045" s="98" t="s">
        <v>164</v>
      </c>
      <c r="G3045" s="98" t="s">
        <v>4120</v>
      </c>
      <c r="H3045" s="98" t="s">
        <v>1366</v>
      </c>
      <c r="I3045" s="98" t="s">
        <v>6791</v>
      </c>
      <c r="J3045" s="99">
        <v>44633</v>
      </c>
      <c r="K3045" s="107">
        <v>16000000</v>
      </c>
      <c r="L3045" s="98" t="s">
        <v>1968</v>
      </c>
      <c r="M3045" s="23">
        <v>1080</v>
      </c>
      <c r="N3045" s="23">
        <v>1</v>
      </c>
      <c r="O3045" s="107">
        <v>16000000</v>
      </c>
      <c r="P3045" s="23">
        <v>180</v>
      </c>
      <c r="Q3045" s="23">
        <v>2</v>
      </c>
      <c r="R3045" s="23">
        <v>2</v>
      </c>
      <c r="S3045" s="23">
        <v>0</v>
      </c>
      <c r="T3045" s="47">
        <v>5.3333320000000004</v>
      </c>
      <c r="U3045" s="98" t="s">
        <v>111</v>
      </c>
      <c r="V3045" s="98" t="s">
        <v>3139</v>
      </c>
      <c r="W3045" s="69">
        <f t="shared" si="94"/>
        <v>3.7377021605381109E-3</v>
      </c>
    </row>
    <row r="3046" spans="1:23">
      <c r="A3046">
        <f t="shared" si="95"/>
        <v>225</v>
      </c>
      <c r="B3046" s="99">
        <v>44408</v>
      </c>
      <c r="C3046" s="23">
        <v>643</v>
      </c>
      <c r="D3046" s="23">
        <v>5</v>
      </c>
      <c r="E3046" s="98" t="s">
        <v>49</v>
      </c>
      <c r="F3046" s="98" t="s">
        <v>164</v>
      </c>
      <c r="G3046" s="98" t="s">
        <v>4120</v>
      </c>
      <c r="H3046" s="98" t="s">
        <v>1366</v>
      </c>
      <c r="I3046" s="98" t="s">
        <v>6791</v>
      </c>
      <c r="J3046" s="99">
        <v>44633</v>
      </c>
      <c r="K3046" s="107">
        <v>7000000</v>
      </c>
      <c r="L3046" s="98" t="s">
        <v>1969</v>
      </c>
      <c r="M3046" s="23">
        <v>1080</v>
      </c>
      <c r="N3046" s="23">
        <v>1</v>
      </c>
      <c r="O3046" s="107">
        <v>7000000</v>
      </c>
      <c r="P3046" s="23">
        <v>30</v>
      </c>
      <c r="Q3046" s="23">
        <v>2</v>
      </c>
      <c r="R3046" s="23">
        <v>2</v>
      </c>
      <c r="S3046" s="23">
        <v>0</v>
      </c>
      <c r="T3046" s="47">
        <v>1.5555680000000001</v>
      </c>
      <c r="U3046" s="98" t="s">
        <v>111</v>
      </c>
      <c r="V3046" s="98" t="s">
        <v>3139</v>
      </c>
      <c r="W3046" s="69">
        <f t="shared" si="94"/>
        <v>1.0901721240050212E-3</v>
      </c>
    </row>
    <row r="3047" spans="1:23">
      <c r="A3047">
        <f t="shared" si="95"/>
        <v>226</v>
      </c>
      <c r="B3047" s="99">
        <v>44408</v>
      </c>
      <c r="C3047" s="23">
        <v>644</v>
      </c>
      <c r="D3047" s="23">
        <v>5</v>
      </c>
      <c r="E3047" s="98" t="s">
        <v>49</v>
      </c>
      <c r="F3047" s="98" t="s">
        <v>164</v>
      </c>
      <c r="G3047" s="98" t="s">
        <v>4120</v>
      </c>
      <c r="H3047" s="98" t="s">
        <v>1366</v>
      </c>
      <c r="I3047" s="98" t="s">
        <v>10016</v>
      </c>
      <c r="J3047" s="99">
        <v>44634</v>
      </c>
      <c r="K3047" s="107">
        <v>12000000</v>
      </c>
      <c r="L3047" s="98" t="s">
        <v>1970</v>
      </c>
      <c r="M3047" s="23">
        <v>1080</v>
      </c>
      <c r="N3047" s="23">
        <v>1</v>
      </c>
      <c r="O3047" s="107">
        <v>12000000</v>
      </c>
      <c r="P3047" s="23">
        <v>180</v>
      </c>
      <c r="Q3047" s="23">
        <v>2</v>
      </c>
      <c r="R3047" s="23">
        <v>2</v>
      </c>
      <c r="S3047" s="23">
        <v>0.15</v>
      </c>
      <c r="T3047" s="47">
        <v>1.4524520000000001</v>
      </c>
      <c r="U3047" s="98" t="s">
        <v>111</v>
      </c>
      <c r="V3047" s="98" t="s">
        <v>3139</v>
      </c>
      <c r="W3047" s="69">
        <f t="shared" si="94"/>
        <v>1.022430466554288E-3</v>
      </c>
    </row>
    <row r="3048" spans="1:23">
      <c r="A3048">
        <f t="shared" si="95"/>
        <v>958</v>
      </c>
      <c r="B3048" s="99">
        <v>44408</v>
      </c>
      <c r="C3048" s="23">
        <v>645</v>
      </c>
      <c r="D3048" s="23">
        <v>5</v>
      </c>
      <c r="E3048" s="98" t="s">
        <v>49</v>
      </c>
      <c r="F3048" s="98" t="s">
        <v>164</v>
      </c>
      <c r="G3048" s="98" t="s">
        <v>4120</v>
      </c>
      <c r="H3048" s="98" t="s">
        <v>1366</v>
      </c>
      <c r="I3048" s="98" t="s">
        <v>10292</v>
      </c>
      <c r="J3048" s="99">
        <v>45366</v>
      </c>
      <c r="K3048" s="107">
        <v>6500000</v>
      </c>
      <c r="L3048" s="98" t="s">
        <v>1971</v>
      </c>
      <c r="M3048" s="23">
        <v>1800</v>
      </c>
      <c r="N3048" s="23">
        <v>1</v>
      </c>
      <c r="O3048" s="107">
        <v>6500000</v>
      </c>
      <c r="P3048" s="23">
        <v>180</v>
      </c>
      <c r="Q3048" s="23">
        <v>2</v>
      </c>
      <c r="R3048" s="23">
        <v>2</v>
      </c>
      <c r="S3048" s="23">
        <v>0</v>
      </c>
      <c r="T3048" s="47">
        <v>3.9</v>
      </c>
      <c r="U3048" s="98" t="s">
        <v>111</v>
      </c>
      <c r="V3048" s="98" t="s">
        <v>3139</v>
      </c>
      <c r="W3048" s="69">
        <f t="shared" si="94"/>
        <v>1.1637338586170054E-2</v>
      </c>
    </row>
    <row r="3049" spans="1:23">
      <c r="A3049">
        <f t="shared" si="95"/>
        <v>958</v>
      </c>
      <c r="B3049" s="99">
        <v>44408</v>
      </c>
      <c r="C3049" s="23">
        <v>646</v>
      </c>
      <c r="D3049" s="23">
        <v>5</v>
      </c>
      <c r="E3049" s="98" t="s">
        <v>49</v>
      </c>
      <c r="F3049" s="98" t="s">
        <v>164</v>
      </c>
      <c r="G3049" s="98" t="s">
        <v>4120</v>
      </c>
      <c r="H3049" s="98" t="s">
        <v>1366</v>
      </c>
      <c r="I3049" s="98" t="s">
        <v>10292</v>
      </c>
      <c r="J3049" s="99">
        <v>45366</v>
      </c>
      <c r="K3049" s="107">
        <v>13000000</v>
      </c>
      <c r="L3049" s="98" t="s">
        <v>1972</v>
      </c>
      <c r="M3049" s="23">
        <v>1800</v>
      </c>
      <c r="N3049" s="23">
        <v>1</v>
      </c>
      <c r="O3049" s="107">
        <v>13000000</v>
      </c>
      <c r="P3049" s="23">
        <v>180</v>
      </c>
      <c r="Q3049" s="23">
        <v>2</v>
      </c>
      <c r="R3049" s="23">
        <v>2</v>
      </c>
      <c r="S3049" s="23">
        <v>0</v>
      </c>
      <c r="T3049" s="47">
        <v>7.8</v>
      </c>
      <c r="U3049" s="98" t="s">
        <v>111</v>
      </c>
      <c r="V3049" s="98" t="s">
        <v>3139</v>
      </c>
      <c r="W3049" s="69">
        <f t="shared" si="94"/>
        <v>2.3274677172340108E-2</v>
      </c>
    </row>
    <row r="3050" spans="1:23">
      <c r="A3050">
        <f t="shared" si="95"/>
        <v>958</v>
      </c>
      <c r="B3050" s="99">
        <v>44408</v>
      </c>
      <c r="C3050" s="23">
        <v>647</v>
      </c>
      <c r="D3050" s="23">
        <v>5</v>
      </c>
      <c r="E3050" s="98" t="s">
        <v>49</v>
      </c>
      <c r="F3050" s="98" t="s">
        <v>164</v>
      </c>
      <c r="G3050" s="98" t="s">
        <v>4120</v>
      </c>
      <c r="H3050" s="98" t="s">
        <v>1366</v>
      </c>
      <c r="I3050" s="98" t="s">
        <v>10292</v>
      </c>
      <c r="J3050" s="99">
        <v>45366</v>
      </c>
      <c r="K3050" s="107">
        <v>20000000</v>
      </c>
      <c r="L3050" s="98" t="s">
        <v>1973</v>
      </c>
      <c r="M3050" s="23">
        <v>1800</v>
      </c>
      <c r="N3050" s="23">
        <v>1</v>
      </c>
      <c r="O3050" s="107">
        <v>20000000</v>
      </c>
      <c r="P3050" s="23">
        <v>180</v>
      </c>
      <c r="Q3050" s="23">
        <v>2</v>
      </c>
      <c r="R3050" s="23">
        <v>2</v>
      </c>
      <c r="S3050" s="23">
        <v>0</v>
      </c>
      <c r="T3050" s="47">
        <v>12</v>
      </c>
      <c r="U3050" s="98" t="s">
        <v>111</v>
      </c>
      <c r="V3050" s="98" t="s">
        <v>3139</v>
      </c>
      <c r="W3050" s="69">
        <f t="shared" si="94"/>
        <v>3.5807195649754014E-2</v>
      </c>
    </row>
    <row r="3051" spans="1:23">
      <c r="A3051">
        <f t="shared" si="95"/>
        <v>595</v>
      </c>
      <c r="B3051" s="99">
        <v>44408</v>
      </c>
      <c r="C3051" s="23">
        <v>648</v>
      </c>
      <c r="D3051" s="23">
        <v>5</v>
      </c>
      <c r="E3051" s="98" t="s">
        <v>49</v>
      </c>
      <c r="F3051" s="98" t="s">
        <v>164</v>
      </c>
      <c r="G3051" s="98" t="s">
        <v>4120</v>
      </c>
      <c r="H3051" s="98" t="s">
        <v>1366</v>
      </c>
      <c r="I3051" s="98" t="s">
        <v>10667</v>
      </c>
      <c r="J3051" s="99">
        <v>45003</v>
      </c>
      <c r="K3051" s="107">
        <v>10000000</v>
      </c>
      <c r="L3051" s="98" t="s">
        <v>1974</v>
      </c>
      <c r="M3051" s="23">
        <v>1440</v>
      </c>
      <c r="N3051" s="23">
        <v>1</v>
      </c>
      <c r="O3051" s="107">
        <v>10000000</v>
      </c>
      <c r="P3051" s="23">
        <v>30</v>
      </c>
      <c r="Q3051" s="23">
        <v>2</v>
      </c>
      <c r="R3051" s="23">
        <v>2</v>
      </c>
      <c r="S3051" s="23">
        <v>0</v>
      </c>
      <c r="T3051" s="47">
        <v>4.1666759999999998</v>
      </c>
      <c r="U3051" s="98" t="s">
        <v>111</v>
      </c>
      <c r="V3051" s="98" t="s">
        <v>3139</v>
      </c>
      <c r="W3051" s="69">
        <f t="shared" si="94"/>
        <v>7.7220080663687359E-3</v>
      </c>
    </row>
    <row r="3052" spans="1:23">
      <c r="A3052">
        <f t="shared" si="95"/>
        <v>961</v>
      </c>
      <c r="B3052" s="99">
        <v>44408</v>
      </c>
      <c r="C3052" s="23">
        <v>649</v>
      </c>
      <c r="D3052" s="23">
        <v>5</v>
      </c>
      <c r="E3052" s="98" t="s">
        <v>49</v>
      </c>
      <c r="F3052" s="98" t="s">
        <v>164</v>
      </c>
      <c r="G3052" s="98" t="s">
        <v>4120</v>
      </c>
      <c r="H3052" s="98" t="s">
        <v>1366</v>
      </c>
      <c r="I3052" s="98" t="s">
        <v>10667</v>
      </c>
      <c r="J3052" s="99">
        <v>45369</v>
      </c>
      <c r="K3052" s="107">
        <v>5112337</v>
      </c>
      <c r="L3052" s="98" t="s">
        <v>1975</v>
      </c>
      <c r="M3052" s="23">
        <v>1800</v>
      </c>
      <c r="N3052" s="23">
        <v>1</v>
      </c>
      <c r="O3052" s="107">
        <v>5112337</v>
      </c>
      <c r="P3052" s="23">
        <v>180</v>
      </c>
      <c r="Q3052" s="23">
        <v>2</v>
      </c>
      <c r="R3052" s="23">
        <v>2</v>
      </c>
      <c r="S3052" s="23">
        <v>0</v>
      </c>
      <c r="T3052" s="47">
        <v>3.0674009999999998</v>
      </c>
      <c r="U3052" s="98" t="s">
        <v>111</v>
      </c>
      <c r="V3052" s="98" t="s">
        <v>3139</v>
      </c>
      <c r="W3052" s="69">
        <f t="shared" si="94"/>
        <v>9.1815815641322473E-3</v>
      </c>
    </row>
    <row r="3053" spans="1:23">
      <c r="A3053">
        <f t="shared" si="95"/>
        <v>961</v>
      </c>
      <c r="B3053" s="99">
        <v>44408</v>
      </c>
      <c r="C3053" s="23">
        <v>650</v>
      </c>
      <c r="D3053" s="23">
        <v>5</v>
      </c>
      <c r="E3053" s="98" t="s">
        <v>49</v>
      </c>
      <c r="F3053" s="98" t="s">
        <v>164</v>
      </c>
      <c r="G3053" s="98" t="s">
        <v>4120</v>
      </c>
      <c r="H3053" s="98" t="s">
        <v>1366</v>
      </c>
      <c r="I3053" s="98" t="s">
        <v>10667</v>
      </c>
      <c r="J3053" s="99">
        <v>45369</v>
      </c>
      <c r="K3053" s="107">
        <v>11136337</v>
      </c>
      <c r="L3053" s="98" t="s">
        <v>1976</v>
      </c>
      <c r="M3053" s="23">
        <v>1800</v>
      </c>
      <c r="N3053" s="23">
        <v>1</v>
      </c>
      <c r="O3053" s="107">
        <v>11136337</v>
      </c>
      <c r="P3053" s="23">
        <v>180</v>
      </c>
      <c r="Q3053" s="23">
        <v>2</v>
      </c>
      <c r="R3053" s="23">
        <v>2</v>
      </c>
      <c r="S3053" s="23">
        <v>0</v>
      </c>
      <c r="T3053" s="47">
        <v>6.6818010000000001</v>
      </c>
      <c r="U3053" s="98" t="s">
        <v>111</v>
      </c>
      <c r="V3053" s="98" t="s">
        <v>3139</v>
      </c>
      <c r="W3053" s="69">
        <f t="shared" si="94"/>
        <v>2.000048277900425E-2</v>
      </c>
    </row>
    <row r="3054" spans="1:23">
      <c r="A3054">
        <f t="shared" si="95"/>
        <v>961</v>
      </c>
      <c r="B3054" s="99">
        <v>44408</v>
      </c>
      <c r="C3054" s="23">
        <v>651</v>
      </c>
      <c r="D3054" s="23">
        <v>5</v>
      </c>
      <c r="E3054" s="98" t="s">
        <v>49</v>
      </c>
      <c r="F3054" s="98" t="s">
        <v>164</v>
      </c>
      <c r="G3054" s="98" t="s">
        <v>4120</v>
      </c>
      <c r="H3054" s="98" t="s">
        <v>1366</v>
      </c>
      <c r="I3054" s="98" t="s">
        <v>10667</v>
      </c>
      <c r="J3054" s="99">
        <v>45369</v>
      </c>
      <c r="K3054" s="107">
        <v>13000000</v>
      </c>
      <c r="L3054" s="98" t="s">
        <v>1977</v>
      </c>
      <c r="M3054" s="23">
        <v>1800</v>
      </c>
      <c r="N3054" s="23">
        <v>1</v>
      </c>
      <c r="O3054" s="107">
        <v>13000000</v>
      </c>
      <c r="P3054" s="23">
        <v>180</v>
      </c>
      <c r="Q3054" s="23">
        <v>2</v>
      </c>
      <c r="R3054" s="23">
        <v>2</v>
      </c>
      <c r="S3054" s="23">
        <v>0</v>
      </c>
      <c r="T3054" s="47">
        <v>7.8</v>
      </c>
      <c r="U3054" s="98" t="s">
        <v>111</v>
      </c>
      <c r="V3054" s="98" t="s">
        <v>3139</v>
      </c>
      <c r="W3054" s="69">
        <f t="shared" si="94"/>
        <v>2.3347562382691905E-2</v>
      </c>
    </row>
    <row r="3055" spans="1:23">
      <c r="A3055">
        <f t="shared" si="95"/>
        <v>961</v>
      </c>
      <c r="B3055" s="99">
        <v>44408</v>
      </c>
      <c r="C3055" s="23">
        <v>652</v>
      </c>
      <c r="D3055" s="23">
        <v>5</v>
      </c>
      <c r="E3055" s="98" t="s">
        <v>49</v>
      </c>
      <c r="F3055" s="98" t="s">
        <v>164</v>
      </c>
      <c r="G3055" s="98" t="s">
        <v>4120</v>
      </c>
      <c r="H3055" s="98" t="s">
        <v>1366</v>
      </c>
      <c r="I3055" s="98" t="s">
        <v>10667</v>
      </c>
      <c r="J3055" s="99">
        <v>45369</v>
      </c>
      <c r="K3055" s="107">
        <v>10000000</v>
      </c>
      <c r="L3055" s="98" t="s">
        <v>1978</v>
      </c>
      <c r="M3055" s="23">
        <v>1800</v>
      </c>
      <c r="N3055" s="23">
        <v>1</v>
      </c>
      <c r="O3055" s="107">
        <v>10000000</v>
      </c>
      <c r="P3055" s="23">
        <v>180</v>
      </c>
      <c r="Q3055" s="23">
        <v>2</v>
      </c>
      <c r="R3055" s="23">
        <v>2</v>
      </c>
      <c r="S3055" s="23">
        <v>0</v>
      </c>
      <c r="T3055" s="47">
        <v>6</v>
      </c>
      <c r="U3055" s="98" t="s">
        <v>111</v>
      </c>
      <c r="V3055" s="98" t="s">
        <v>3139</v>
      </c>
      <c r="W3055" s="69">
        <f t="shared" si="94"/>
        <v>1.7959663371301466E-2</v>
      </c>
    </row>
    <row r="3056" spans="1:23">
      <c r="A3056">
        <f t="shared" si="95"/>
        <v>961</v>
      </c>
      <c r="B3056" s="99">
        <v>44408</v>
      </c>
      <c r="C3056" s="23">
        <v>653</v>
      </c>
      <c r="D3056" s="23">
        <v>5</v>
      </c>
      <c r="E3056" s="98" t="s">
        <v>49</v>
      </c>
      <c r="F3056" s="98" t="s">
        <v>164</v>
      </c>
      <c r="G3056" s="98" t="s">
        <v>4120</v>
      </c>
      <c r="H3056" s="98" t="s">
        <v>1366</v>
      </c>
      <c r="I3056" s="98" t="s">
        <v>10667</v>
      </c>
      <c r="J3056" s="99">
        <v>45369</v>
      </c>
      <c r="K3056" s="107">
        <v>6500000</v>
      </c>
      <c r="L3056" s="98" t="s">
        <v>1979</v>
      </c>
      <c r="M3056" s="23">
        <v>1800</v>
      </c>
      <c r="N3056" s="23">
        <v>1</v>
      </c>
      <c r="O3056" s="107">
        <v>6500000</v>
      </c>
      <c r="P3056" s="23">
        <v>30</v>
      </c>
      <c r="Q3056" s="23">
        <v>2</v>
      </c>
      <c r="R3056" s="23">
        <v>2</v>
      </c>
      <c r="S3056" s="23">
        <v>0</v>
      </c>
      <c r="T3056" s="47">
        <v>3.4666760000000001</v>
      </c>
      <c r="U3056" s="98" t="s">
        <v>111</v>
      </c>
      <c r="V3056" s="98" t="s">
        <v>3139</v>
      </c>
      <c r="W3056" s="69">
        <f t="shared" si="94"/>
        <v>1.0376722329561647E-2</v>
      </c>
    </row>
    <row r="3057" spans="1:23">
      <c r="A3057">
        <f t="shared" si="95"/>
        <v>962</v>
      </c>
      <c r="B3057" s="99">
        <v>44408</v>
      </c>
      <c r="C3057" s="23">
        <v>654</v>
      </c>
      <c r="D3057" s="23">
        <v>5</v>
      </c>
      <c r="E3057" s="98" t="s">
        <v>49</v>
      </c>
      <c r="F3057" s="98" t="s">
        <v>164</v>
      </c>
      <c r="G3057" s="98" t="s">
        <v>4120</v>
      </c>
      <c r="H3057" s="98" t="s">
        <v>1366</v>
      </c>
      <c r="I3057" s="98" t="s">
        <v>10084</v>
      </c>
      <c r="J3057" s="99">
        <v>45370</v>
      </c>
      <c r="K3057" s="107">
        <v>8000000</v>
      </c>
      <c r="L3057" s="98" t="s">
        <v>1980</v>
      </c>
      <c r="M3057" s="23">
        <v>1800</v>
      </c>
      <c r="N3057" s="23">
        <v>1</v>
      </c>
      <c r="O3057" s="107">
        <v>8000000</v>
      </c>
      <c r="P3057" s="23">
        <v>180</v>
      </c>
      <c r="Q3057" s="23">
        <v>2</v>
      </c>
      <c r="R3057" s="23">
        <v>2</v>
      </c>
      <c r="S3057" s="23">
        <v>0</v>
      </c>
      <c r="T3057" s="47">
        <v>4.8</v>
      </c>
      <c r="U3057" s="98" t="s">
        <v>111</v>
      </c>
      <c r="V3057" s="98" t="s">
        <v>3139</v>
      </c>
      <c r="W3057" s="69">
        <f t="shared" si="94"/>
        <v>1.4382681509421028E-2</v>
      </c>
    </row>
    <row r="3058" spans="1:23">
      <c r="A3058">
        <f t="shared" si="95"/>
        <v>962</v>
      </c>
      <c r="B3058" s="99">
        <v>44408</v>
      </c>
      <c r="C3058" s="23">
        <v>655</v>
      </c>
      <c r="D3058" s="23">
        <v>5</v>
      </c>
      <c r="E3058" s="98" t="s">
        <v>49</v>
      </c>
      <c r="F3058" s="98" t="s">
        <v>164</v>
      </c>
      <c r="G3058" s="98" t="s">
        <v>4120</v>
      </c>
      <c r="H3058" s="98" t="s">
        <v>1366</v>
      </c>
      <c r="I3058" s="98" t="s">
        <v>10084</v>
      </c>
      <c r="J3058" s="99">
        <v>45370</v>
      </c>
      <c r="K3058" s="107">
        <v>15000000</v>
      </c>
      <c r="L3058" s="98" t="s">
        <v>1981</v>
      </c>
      <c r="M3058" s="23">
        <v>1800</v>
      </c>
      <c r="N3058" s="23">
        <v>1</v>
      </c>
      <c r="O3058" s="107">
        <v>15000000</v>
      </c>
      <c r="P3058" s="23">
        <v>180</v>
      </c>
      <c r="Q3058" s="23">
        <v>2</v>
      </c>
      <c r="R3058" s="23">
        <v>2</v>
      </c>
      <c r="S3058" s="23">
        <v>0</v>
      </c>
      <c r="T3058" s="47">
        <v>9</v>
      </c>
      <c r="U3058" s="98" t="s">
        <v>111</v>
      </c>
      <c r="V3058" s="98" t="s">
        <v>3139</v>
      </c>
      <c r="W3058" s="69">
        <f t="shared" si="94"/>
        <v>2.6967527830164425E-2</v>
      </c>
    </row>
    <row r="3059" spans="1:23">
      <c r="A3059">
        <f t="shared" si="95"/>
        <v>231</v>
      </c>
      <c r="B3059" s="99">
        <v>44408</v>
      </c>
      <c r="C3059" s="23">
        <v>656</v>
      </c>
      <c r="D3059" s="23">
        <v>5</v>
      </c>
      <c r="E3059" s="98" t="s">
        <v>49</v>
      </c>
      <c r="F3059" s="98" t="s">
        <v>164</v>
      </c>
      <c r="G3059" s="98" t="s">
        <v>4120</v>
      </c>
      <c r="H3059" s="98" t="s">
        <v>1366</v>
      </c>
      <c r="I3059" s="98" t="s">
        <v>10084</v>
      </c>
      <c r="J3059" s="99">
        <v>44639</v>
      </c>
      <c r="K3059" s="107">
        <v>6750000</v>
      </c>
      <c r="L3059" s="98" t="s">
        <v>1982</v>
      </c>
      <c r="M3059" s="23">
        <v>1080</v>
      </c>
      <c r="N3059" s="23">
        <v>1</v>
      </c>
      <c r="O3059" s="107">
        <v>6750000</v>
      </c>
      <c r="P3059" s="23">
        <v>180</v>
      </c>
      <c r="Q3059" s="23">
        <v>2</v>
      </c>
      <c r="R3059" s="23">
        <v>2</v>
      </c>
      <c r="S3059" s="23">
        <v>0</v>
      </c>
      <c r="T3059" s="47">
        <v>2.25</v>
      </c>
      <c r="U3059" s="98" t="s">
        <v>111</v>
      </c>
      <c r="V3059" s="98" t="s">
        <v>3139</v>
      </c>
      <c r="W3059" s="69">
        <f t="shared" si="94"/>
        <v>1.6188926530062325E-3</v>
      </c>
    </row>
    <row r="3060" spans="1:23">
      <c r="A3060">
        <f t="shared" si="95"/>
        <v>962</v>
      </c>
      <c r="B3060" s="99">
        <v>44408</v>
      </c>
      <c r="C3060" s="23">
        <v>657</v>
      </c>
      <c r="D3060" s="23">
        <v>5</v>
      </c>
      <c r="E3060" s="98" t="s">
        <v>49</v>
      </c>
      <c r="F3060" s="98" t="s">
        <v>164</v>
      </c>
      <c r="G3060" s="98" t="s">
        <v>4120</v>
      </c>
      <c r="H3060" s="98" t="s">
        <v>1366</v>
      </c>
      <c r="I3060" s="98" t="s">
        <v>10084</v>
      </c>
      <c r="J3060" s="99">
        <v>45370</v>
      </c>
      <c r="K3060" s="107">
        <v>10100000</v>
      </c>
      <c r="L3060" s="98" t="s">
        <v>1983</v>
      </c>
      <c r="M3060" s="23">
        <v>1800</v>
      </c>
      <c r="N3060" s="23">
        <v>1</v>
      </c>
      <c r="O3060" s="107">
        <v>10100000</v>
      </c>
      <c r="P3060" s="23">
        <v>180</v>
      </c>
      <c r="Q3060" s="23">
        <v>2</v>
      </c>
      <c r="R3060" s="23">
        <v>2</v>
      </c>
      <c r="S3060" s="23">
        <v>0</v>
      </c>
      <c r="T3060" s="47">
        <v>6.06</v>
      </c>
      <c r="U3060" s="98" t="s">
        <v>111</v>
      </c>
      <c r="V3060" s="98" t="s">
        <v>3139</v>
      </c>
      <c r="W3060" s="69">
        <f t="shared" si="94"/>
        <v>1.8158135405644045E-2</v>
      </c>
    </row>
    <row r="3061" spans="1:23">
      <c r="A3061">
        <f t="shared" si="95"/>
        <v>-133</v>
      </c>
      <c r="B3061" s="99">
        <v>44408</v>
      </c>
      <c r="C3061" s="23">
        <v>658</v>
      </c>
      <c r="D3061" s="23">
        <v>5</v>
      </c>
      <c r="E3061" s="98" t="s">
        <v>49</v>
      </c>
      <c r="F3061" s="98" t="s">
        <v>164</v>
      </c>
      <c r="G3061" s="98" t="s">
        <v>4120</v>
      </c>
      <c r="H3061" s="98" t="s">
        <v>1366</v>
      </c>
      <c r="I3061" s="98" t="s">
        <v>9959</v>
      </c>
      <c r="J3061" s="99">
        <v>44275</v>
      </c>
      <c r="K3061" s="107">
        <v>7000000</v>
      </c>
      <c r="L3061" s="98" t="s">
        <v>1984</v>
      </c>
      <c r="M3061" s="23">
        <v>720</v>
      </c>
      <c r="N3061" s="23">
        <v>1</v>
      </c>
      <c r="O3061" s="107">
        <v>7000000</v>
      </c>
      <c r="P3061" s="23">
        <v>90</v>
      </c>
      <c r="Q3061" s="23">
        <v>2</v>
      </c>
      <c r="R3061" s="23">
        <v>2</v>
      </c>
      <c r="S3061" s="23">
        <v>0</v>
      </c>
      <c r="T3061" s="47">
        <v>3.5460560000000001</v>
      </c>
      <c r="U3061" s="98" t="s">
        <v>111</v>
      </c>
      <c r="V3061" s="98" t="s">
        <v>3139</v>
      </c>
      <c r="W3061" s="69">
        <f t="shared" si="94"/>
        <v>-1.4689965805444406E-3</v>
      </c>
    </row>
    <row r="3062" spans="1:23">
      <c r="A3062">
        <f t="shared" si="95"/>
        <v>963</v>
      </c>
      <c r="B3062" s="99">
        <v>44408</v>
      </c>
      <c r="C3062" s="23">
        <v>659</v>
      </c>
      <c r="D3062" s="23">
        <v>5</v>
      </c>
      <c r="E3062" s="98" t="s">
        <v>49</v>
      </c>
      <c r="F3062" s="98" t="s">
        <v>164</v>
      </c>
      <c r="G3062" s="98" t="s">
        <v>4120</v>
      </c>
      <c r="H3062" s="98" t="s">
        <v>1366</v>
      </c>
      <c r="I3062" s="98" t="s">
        <v>9959</v>
      </c>
      <c r="J3062" s="99">
        <v>45371</v>
      </c>
      <c r="K3062" s="107">
        <v>13000000</v>
      </c>
      <c r="L3062" s="98" t="s">
        <v>1985</v>
      </c>
      <c r="M3062" s="23">
        <v>1800</v>
      </c>
      <c r="N3062" s="23">
        <v>1</v>
      </c>
      <c r="O3062" s="107">
        <v>13000000</v>
      </c>
      <c r="P3062" s="23">
        <v>180</v>
      </c>
      <c r="Q3062" s="23">
        <v>2</v>
      </c>
      <c r="R3062" s="23">
        <v>2</v>
      </c>
      <c r="S3062" s="23">
        <v>0</v>
      </c>
      <c r="T3062" s="47">
        <v>7.8</v>
      </c>
      <c r="U3062" s="98" t="s">
        <v>111</v>
      </c>
      <c r="V3062" s="98" t="s">
        <v>3139</v>
      </c>
      <c r="W3062" s="69">
        <f t="shared" si="94"/>
        <v>2.3396152522926435E-2</v>
      </c>
    </row>
    <row r="3063" spans="1:23">
      <c r="A3063">
        <f t="shared" si="95"/>
        <v>232</v>
      </c>
      <c r="B3063" s="99">
        <v>44408</v>
      </c>
      <c r="C3063" s="23">
        <v>660</v>
      </c>
      <c r="D3063" s="23">
        <v>5</v>
      </c>
      <c r="E3063" s="98" t="s">
        <v>49</v>
      </c>
      <c r="F3063" s="98" t="s">
        <v>164</v>
      </c>
      <c r="G3063" s="98" t="s">
        <v>4120</v>
      </c>
      <c r="H3063" s="98" t="s">
        <v>1366</v>
      </c>
      <c r="I3063" s="98" t="s">
        <v>9959</v>
      </c>
      <c r="J3063" s="99">
        <v>44640</v>
      </c>
      <c r="K3063" s="107">
        <v>5000000</v>
      </c>
      <c r="L3063" s="98" t="s">
        <v>1986</v>
      </c>
      <c r="M3063" s="23">
        <v>1080</v>
      </c>
      <c r="N3063" s="23">
        <v>1</v>
      </c>
      <c r="O3063" s="107">
        <v>5000000</v>
      </c>
      <c r="P3063" s="23">
        <v>180</v>
      </c>
      <c r="Q3063" s="23">
        <v>2</v>
      </c>
      <c r="R3063" s="23">
        <v>2</v>
      </c>
      <c r="S3063" s="23">
        <v>0</v>
      </c>
      <c r="T3063" s="47">
        <v>1.666668</v>
      </c>
      <c r="U3063" s="98" t="s">
        <v>111</v>
      </c>
      <c r="V3063" s="98" t="s">
        <v>3139</v>
      </c>
      <c r="W3063" s="69">
        <f t="shared" si="94"/>
        <v>1.2043719607629385E-3</v>
      </c>
    </row>
    <row r="3064" spans="1:23">
      <c r="A3064">
        <f t="shared" si="95"/>
        <v>233</v>
      </c>
      <c r="B3064" s="99">
        <v>44408</v>
      </c>
      <c r="C3064" s="23">
        <v>661</v>
      </c>
      <c r="D3064" s="23">
        <v>5</v>
      </c>
      <c r="E3064" s="98" t="s">
        <v>49</v>
      </c>
      <c r="F3064" s="98" t="s">
        <v>164</v>
      </c>
      <c r="G3064" s="98" t="s">
        <v>4120</v>
      </c>
      <c r="H3064" s="98" t="s">
        <v>1366</v>
      </c>
      <c r="I3064" s="98" t="s">
        <v>10668</v>
      </c>
      <c r="J3064" s="99">
        <v>44641</v>
      </c>
      <c r="K3064" s="107">
        <v>6000689</v>
      </c>
      <c r="L3064" s="98" t="s">
        <v>1987</v>
      </c>
      <c r="M3064" s="23">
        <v>1080</v>
      </c>
      <c r="N3064" s="23">
        <v>1</v>
      </c>
      <c r="O3064" s="107">
        <v>6000689</v>
      </c>
      <c r="P3064" s="23">
        <v>180</v>
      </c>
      <c r="Q3064" s="23">
        <v>2</v>
      </c>
      <c r="R3064" s="23">
        <v>2</v>
      </c>
      <c r="S3064" s="23">
        <v>0</v>
      </c>
      <c r="T3064" s="47">
        <v>2.000229</v>
      </c>
      <c r="U3064" s="98" t="s">
        <v>111</v>
      </c>
      <c r="V3064" s="98" t="s">
        <v>3139</v>
      </c>
      <c r="W3064" s="69">
        <f t="shared" si="94"/>
        <v>1.4516408957310069E-3</v>
      </c>
    </row>
    <row r="3065" spans="1:23">
      <c r="A3065">
        <f t="shared" si="95"/>
        <v>965</v>
      </c>
      <c r="B3065" s="99">
        <v>44408</v>
      </c>
      <c r="C3065" s="23">
        <v>662</v>
      </c>
      <c r="D3065" s="23">
        <v>5</v>
      </c>
      <c r="E3065" s="98" t="s">
        <v>49</v>
      </c>
      <c r="F3065" s="98" t="s">
        <v>164</v>
      </c>
      <c r="G3065" s="98" t="s">
        <v>4120</v>
      </c>
      <c r="H3065" s="98" t="s">
        <v>1366</v>
      </c>
      <c r="I3065" s="98" t="s">
        <v>6727</v>
      </c>
      <c r="J3065" s="99">
        <v>45373</v>
      </c>
      <c r="K3065" s="107">
        <v>20000000</v>
      </c>
      <c r="L3065" s="98" t="s">
        <v>1988</v>
      </c>
      <c r="M3065" s="23">
        <v>1800</v>
      </c>
      <c r="N3065" s="23">
        <v>1</v>
      </c>
      <c r="O3065" s="107">
        <v>20000000</v>
      </c>
      <c r="P3065" s="23">
        <v>180</v>
      </c>
      <c r="Q3065" s="23">
        <v>2</v>
      </c>
      <c r="R3065" s="23">
        <v>2</v>
      </c>
      <c r="S3065" s="23">
        <v>0</v>
      </c>
      <c r="T3065" s="47">
        <v>12</v>
      </c>
      <c r="U3065" s="98" t="s">
        <v>111</v>
      </c>
      <c r="V3065" s="98" t="s">
        <v>3139</v>
      </c>
      <c r="W3065" s="69">
        <f t="shared" si="94"/>
        <v>3.6068834866401486E-2</v>
      </c>
    </row>
    <row r="3066" spans="1:23">
      <c r="A3066">
        <f t="shared" si="95"/>
        <v>234</v>
      </c>
      <c r="B3066" s="99">
        <v>44408</v>
      </c>
      <c r="C3066" s="23">
        <v>663</v>
      </c>
      <c r="D3066" s="23">
        <v>5</v>
      </c>
      <c r="E3066" s="98" t="s">
        <v>49</v>
      </c>
      <c r="F3066" s="98" t="s">
        <v>164</v>
      </c>
      <c r="G3066" s="98" t="s">
        <v>4120</v>
      </c>
      <c r="H3066" s="98" t="s">
        <v>1366</v>
      </c>
      <c r="I3066" s="98" t="s">
        <v>6727</v>
      </c>
      <c r="J3066" s="99">
        <v>44642</v>
      </c>
      <c r="K3066" s="107">
        <v>8500000</v>
      </c>
      <c r="L3066" s="98" t="s">
        <v>1989</v>
      </c>
      <c r="M3066" s="23">
        <v>1080</v>
      </c>
      <c r="N3066" s="23">
        <v>1</v>
      </c>
      <c r="O3066" s="107">
        <v>8500000</v>
      </c>
      <c r="P3066" s="23">
        <v>180</v>
      </c>
      <c r="Q3066" s="23">
        <v>2</v>
      </c>
      <c r="R3066" s="23">
        <v>2</v>
      </c>
      <c r="S3066" s="23">
        <v>0</v>
      </c>
      <c r="T3066" s="47">
        <v>2.833332</v>
      </c>
      <c r="U3066" s="98" t="s">
        <v>111</v>
      </c>
      <c r="V3066" s="98" t="s">
        <v>3139</v>
      </c>
      <c r="W3066" s="69">
        <f t="shared" si="94"/>
        <v>2.0650799881647415E-3</v>
      </c>
    </row>
    <row r="3067" spans="1:23">
      <c r="A3067">
        <f t="shared" si="95"/>
        <v>969</v>
      </c>
      <c r="B3067" s="99">
        <v>44408</v>
      </c>
      <c r="C3067" s="23">
        <v>664</v>
      </c>
      <c r="D3067" s="23">
        <v>5</v>
      </c>
      <c r="E3067" s="98" t="s">
        <v>49</v>
      </c>
      <c r="F3067" s="98" t="s">
        <v>164</v>
      </c>
      <c r="G3067" s="98" t="s">
        <v>4120</v>
      </c>
      <c r="H3067" s="98" t="s">
        <v>1366</v>
      </c>
      <c r="I3067" s="98" t="s">
        <v>7151</v>
      </c>
      <c r="J3067" s="99">
        <v>45377</v>
      </c>
      <c r="K3067" s="107">
        <v>8000000</v>
      </c>
      <c r="L3067" s="98" t="s">
        <v>1990</v>
      </c>
      <c r="M3067" s="23">
        <v>1800</v>
      </c>
      <c r="N3067" s="23">
        <v>1</v>
      </c>
      <c r="O3067" s="107">
        <v>8000000</v>
      </c>
      <c r="P3067" s="23">
        <v>30</v>
      </c>
      <c r="Q3067" s="23">
        <v>2</v>
      </c>
      <c r="R3067" s="23">
        <v>2</v>
      </c>
      <c r="S3067" s="23">
        <v>0</v>
      </c>
      <c r="T3067" s="47">
        <v>4.2666760000000004</v>
      </c>
      <c r="U3067" s="98" t="s">
        <v>111</v>
      </c>
      <c r="V3067" s="98" t="s">
        <v>3139</v>
      </c>
      <c r="W3067" s="69">
        <f t="shared" si="94"/>
        <v>1.2877661233004562E-2</v>
      </c>
    </row>
    <row r="3068" spans="1:23">
      <c r="A3068">
        <f t="shared" si="95"/>
        <v>238</v>
      </c>
      <c r="B3068" s="99">
        <v>44408</v>
      </c>
      <c r="C3068" s="23">
        <v>665</v>
      </c>
      <c r="D3068" s="23">
        <v>5</v>
      </c>
      <c r="E3068" s="98" t="s">
        <v>49</v>
      </c>
      <c r="F3068" s="98" t="s">
        <v>164</v>
      </c>
      <c r="G3068" s="98" t="s">
        <v>4120</v>
      </c>
      <c r="H3068" s="98" t="s">
        <v>1366</v>
      </c>
      <c r="I3068" s="98" t="s">
        <v>7151</v>
      </c>
      <c r="J3068" s="99">
        <v>44646</v>
      </c>
      <c r="K3068" s="107">
        <v>10000000</v>
      </c>
      <c r="L3068" s="98" t="s">
        <v>1991</v>
      </c>
      <c r="M3068" s="23">
        <v>1080</v>
      </c>
      <c r="N3068" s="23">
        <v>1</v>
      </c>
      <c r="O3068" s="107">
        <v>10000000</v>
      </c>
      <c r="P3068" s="23">
        <v>180</v>
      </c>
      <c r="Q3068" s="23">
        <v>2</v>
      </c>
      <c r="R3068" s="23">
        <v>2</v>
      </c>
      <c r="S3068" s="23">
        <v>0</v>
      </c>
      <c r="T3068" s="47">
        <v>3.333332</v>
      </c>
      <c r="U3068" s="98" t="s">
        <v>111</v>
      </c>
      <c r="V3068" s="98" t="s">
        <v>3139</v>
      </c>
      <c r="W3068" s="69">
        <f t="shared" si="94"/>
        <v>2.4710360577001943E-3</v>
      </c>
    </row>
    <row r="3069" spans="1:23">
      <c r="A3069">
        <f t="shared" si="95"/>
        <v>238</v>
      </c>
      <c r="B3069" s="99">
        <v>44408</v>
      </c>
      <c r="C3069" s="23">
        <v>666</v>
      </c>
      <c r="D3069" s="23">
        <v>5</v>
      </c>
      <c r="E3069" s="98" t="s">
        <v>49</v>
      </c>
      <c r="F3069" s="98" t="s">
        <v>164</v>
      </c>
      <c r="G3069" s="98" t="s">
        <v>4120</v>
      </c>
      <c r="H3069" s="98" t="s">
        <v>1366</v>
      </c>
      <c r="I3069" s="98" t="s">
        <v>7151</v>
      </c>
      <c r="J3069" s="99">
        <v>44646</v>
      </c>
      <c r="K3069" s="107">
        <v>6500000</v>
      </c>
      <c r="L3069" s="98" t="s">
        <v>1992</v>
      </c>
      <c r="M3069" s="23">
        <v>1080</v>
      </c>
      <c r="N3069" s="23">
        <v>1</v>
      </c>
      <c r="O3069" s="107">
        <v>6500000</v>
      </c>
      <c r="P3069" s="23">
        <v>180</v>
      </c>
      <c r="Q3069" s="23">
        <v>2</v>
      </c>
      <c r="R3069" s="23">
        <v>2</v>
      </c>
      <c r="S3069" s="23">
        <v>0</v>
      </c>
      <c r="T3069" s="47">
        <v>2.166668</v>
      </c>
      <c r="U3069" s="98" t="s">
        <v>111</v>
      </c>
      <c r="V3069" s="98" t="s">
        <v>3139</v>
      </c>
      <c r="W3069" s="69">
        <f t="shared" si="94"/>
        <v>1.6061750683895766E-3</v>
      </c>
    </row>
    <row r="3070" spans="1:23">
      <c r="A3070">
        <f t="shared" si="95"/>
        <v>238</v>
      </c>
      <c r="B3070" s="99">
        <v>44408</v>
      </c>
      <c r="C3070" s="23">
        <v>667</v>
      </c>
      <c r="D3070" s="23">
        <v>5</v>
      </c>
      <c r="E3070" s="98" t="s">
        <v>49</v>
      </c>
      <c r="F3070" s="98" t="s">
        <v>164</v>
      </c>
      <c r="G3070" s="98" t="s">
        <v>4120</v>
      </c>
      <c r="H3070" s="98" t="s">
        <v>1366</v>
      </c>
      <c r="I3070" s="98" t="s">
        <v>7151</v>
      </c>
      <c r="J3070" s="99">
        <v>44646</v>
      </c>
      <c r="K3070" s="107">
        <v>5000000</v>
      </c>
      <c r="L3070" s="98" t="s">
        <v>1993</v>
      </c>
      <c r="M3070" s="23">
        <v>1080</v>
      </c>
      <c r="N3070" s="23">
        <v>1</v>
      </c>
      <c r="O3070" s="107">
        <v>5000000</v>
      </c>
      <c r="P3070" s="23">
        <v>180</v>
      </c>
      <c r="Q3070" s="23">
        <v>2</v>
      </c>
      <c r="R3070" s="23">
        <v>2</v>
      </c>
      <c r="S3070" s="23">
        <v>0</v>
      </c>
      <c r="T3070" s="47">
        <v>1.666668</v>
      </c>
      <c r="U3070" s="98" t="s">
        <v>111</v>
      </c>
      <c r="V3070" s="98" t="s">
        <v>3139</v>
      </c>
      <c r="W3070" s="69">
        <f t="shared" si="94"/>
        <v>1.2355195114723248E-3</v>
      </c>
    </row>
    <row r="3071" spans="1:23">
      <c r="A3071">
        <f t="shared" si="95"/>
        <v>969</v>
      </c>
      <c r="B3071" s="99">
        <v>44408</v>
      </c>
      <c r="C3071" s="23">
        <v>668</v>
      </c>
      <c r="D3071" s="23">
        <v>5</v>
      </c>
      <c r="E3071" s="98" t="s">
        <v>49</v>
      </c>
      <c r="F3071" s="98" t="s">
        <v>164</v>
      </c>
      <c r="G3071" s="98" t="s">
        <v>4120</v>
      </c>
      <c r="H3071" s="98" t="s">
        <v>1366</v>
      </c>
      <c r="I3071" s="98" t="s">
        <v>7151</v>
      </c>
      <c r="J3071" s="99">
        <v>45377</v>
      </c>
      <c r="K3071" s="107">
        <v>20000000</v>
      </c>
      <c r="L3071" s="98" t="s">
        <v>1994</v>
      </c>
      <c r="M3071" s="23">
        <v>1800</v>
      </c>
      <c r="N3071" s="23">
        <v>1</v>
      </c>
      <c r="O3071" s="107">
        <v>20000000</v>
      </c>
      <c r="P3071" s="23">
        <v>180</v>
      </c>
      <c r="Q3071" s="23">
        <v>2</v>
      </c>
      <c r="R3071" s="23">
        <v>2</v>
      </c>
      <c r="S3071" s="23">
        <v>0</v>
      </c>
      <c r="T3071" s="47">
        <v>12</v>
      </c>
      <c r="U3071" s="98" t="s">
        <v>111</v>
      </c>
      <c r="V3071" s="98" t="s">
        <v>3139</v>
      </c>
      <c r="W3071" s="69">
        <f t="shared" si="94"/>
        <v>3.6218342990200041E-2</v>
      </c>
    </row>
    <row r="3072" spans="1:23">
      <c r="A3072">
        <f t="shared" si="95"/>
        <v>969</v>
      </c>
      <c r="B3072" s="99">
        <v>44408</v>
      </c>
      <c r="C3072" s="23">
        <v>669</v>
      </c>
      <c r="D3072" s="23">
        <v>5</v>
      </c>
      <c r="E3072" s="98" t="s">
        <v>49</v>
      </c>
      <c r="F3072" s="98" t="s">
        <v>164</v>
      </c>
      <c r="G3072" s="98" t="s">
        <v>4120</v>
      </c>
      <c r="H3072" s="98" t="s">
        <v>1366</v>
      </c>
      <c r="I3072" s="98" t="s">
        <v>7151</v>
      </c>
      <c r="J3072" s="99">
        <v>45377</v>
      </c>
      <c r="K3072" s="107">
        <v>10000000</v>
      </c>
      <c r="L3072" s="98" t="s">
        <v>1995</v>
      </c>
      <c r="M3072" s="23">
        <v>1800</v>
      </c>
      <c r="N3072" s="23">
        <v>1</v>
      </c>
      <c r="O3072" s="107">
        <v>10000000</v>
      </c>
      <c r="P3072" s="23">
        <v>180</v>
      </c>
      <c r="Q3072" s="23">
        <v>2</v>
      </c>
      <c r="R3072" s="23">
        <v>2</v>
      </c>
      <c r="S3072" s="23">
        <v>0</v>
      </c>
      <c r="T3072" s="47">
        <v>6</v>
      </c>
      <c r="U3072" s="98" t="s">
        <v>111</v>
      </c>
      <c r="V3072" s="98" t="s">
        <v>3139</v>
      </c>
      <c r="W3072" s="69">
        <f t="shared" si="94"/>
        <v>1.810917149510002E-2</v>
      </c>
    </row>
    <row r="3073" spans="1:23">
      <c r="A3073">
        <f t="shared" si="95"/>
        <v>969</v>
      </c>
      <c r="B3073" s="99">
        <v>44408</v>
      </c>
      <c r="C3073" s="23">
        <v>670</v>
      </c>
      <c r="D3073" s="23">
        <v>5</v>
      </c>
      <c r="E3073" s="98" t="s">
        <v>49</v>
      </c>
      <c r="F3073" s="98" t="s">
        <v>164</v>
      </c>
      <c r="G3073" s="98" t="s">
        <v>4120</v>
      </c>
      <c r="H3073" s="98" t="s">
        <v>1366</v>
      </c>
      <c r="I3073" s="98" t="s">
        <v>7151</v>
      </c>
      <c r="J3073" s="99">
        <v>45377</v>
      </c>
      <c r="K3073" s="107">
        <v>5000000</v>
      </c>
      <c r="L3073" s="98" t="s">
        <v>1996</v>
      </c>
      <c r="M3073" s="23">
        <v>1800</v>
      </c>
      <c r="N3073" s="23">
        <v>1</v>
      </c>
      <c r="O3073" s="107">
        <v>5000000</v>
      </c>
      <c r="P3073" s="23">
        <v>180</v>
      </c>
      <c r="Q3073" s="23">
        <v>2</v>
      </c>
      <c r="R3073" s="23">
        <v>2</v>
      </c>
      <c r="S3073" s="23">
        <v>0</v>
      </c>
      <c r="T3073" s="47">
        <v>3</v>
      </c>
      <c r="U3073" s="98" t="s">
        <v>111</v>
      </c>
      <c r="V3073" s="98" t="s">
        <v>3139</v>
      </c>
      <c r="W3073" s="69">
        <f t="shared" si="94"/>
        <v>9.0545857475500102E-3</v>
      </c>
    </row>
    <row r="3074" spans="1:23">
      <c r="A3074">
        <f t="shared" si="95"/>
        <v>970</v>
      </c>
      <c r="B3074" s="99">
        <v>44408</v>
      </c>
      <c r="C3074" s="23">
        <v>671</v>
      </c>
      <c r="D3074" s="23">
        <v>5</v>
      </c>
      <c r="E3074" s="98" t="s">
        <v>49</v>
      </c>
      <c r="F3074" s="98" t="s">
        <v>164</v>
      </c>
      <c r="G3074" s="98" t="s">
        <v>4120</v>
      </c>
      <c r="H3074" s="98" t="s">
        <v>1366</v>
      </c>
      <c r="I3074" s="98" t="s">
        <v>10140</v>
      </c>
      <c r="J3074" s="99">
        <v>45378</v>
      </c>
      <c r="K3074" s="107">
        <v>9000000</v>
      </c>
      <c r="L3074" s="98" t="s">
        <v>1997</v>
      </c>
      <c r="M3074" s="23">
        <v>1800</v>
      </c>
      <c r="N3074" s="23">
        <v>1</v>
      </c>
      <c r="O3074" s="107">
        <v>9000000</v>
      </c>
      <c r="P3074" s="23">
        <v>180</v>
      </c>
      <c r="Q3074" s="23">
        <v>2</v>
      </c>
      <c r="R3074" s="23">
        <v>2</v>
      </c>
      <c r="S3074" s="23">
        <v>0</v>
      </c>
      <c r="T3074" s="47">
        <v>5.4</v>
      </c>
      <c r="U3074" s="98" t="s">
        <v>111</v>
      </c>
      <c r="V3074" s="98" t="s">
        <v>3139</v>
      </c>
      <c r="W3074" s="69">
        <f t="shared" ref="W3074:W3137" si="96">+T3074/SUM($T$2:$T$5848)*A3074</f>
        <v>1.6315074009517358E-2</v>
      </c>
    </row>
    <row r="3075" spans="1:23">
      <c r="A3075">
        <f t="shared" ref="A3075:A3138" si="97">+J3075-B3075</f>
        <v>971</v>
      </c>
      <c r="B3075" s="99">
        <v>44408</v>
      </c>
      <c r="C3075" s="23">
        <v>672</v>
      </c>
      <c r="D3075" s="23">
        <v>5</v>
      </c>
      <c r="E3075" s="98" t="s">
        <v>49</v>
      </c>
      <c r="F3075" s="98" t="s">
        <v>164</v>
      </c>
      <c r="G3075" s="98" t="s">
        <v>4120</v>
      </c>
      <c r="H3075" s="98" t="s">
        <v>1366</v>
      </c>
      <c r="I3075" s="98" t="s">
        <v>10395</v>
      </c>
      <c r="J3075" s="99">
        <v>45379</v>
      </c>
      <c r="K3075" s="107">
        <v>27500000</v>
      </c>
      <c r="L3075" s="98" t="s">
        <v>1998</v>
      </c>
      <c r="M3075" s="23">
        <v>1800</v>
      </c>
      <c r="N3075" s="23">
        <v>1</v>
      </c>
      <c r="O3075" s="107">
        <v>27500000</v>
      </c>
      <c r="P3075" s="23">
        <v>180</v>
      </c>
      <c r="Q3075" s="23">
        <v>2</v>
      </c>
      <c r="R3075" s="23">
        <v>2</v>
      </c>
      <c r="S3075" s="23">
        <v>0</v>
      </c>
      <c r="T3075" s="47">
        <v>16.5</v>
      </c>
      <c r="U3075" s="98" t="s">
        <v>111</v>
      </c>
      <c r="V3075" s="98" t="s">
        <v>3139</v>
      </c>
      <c r="W3075" s="69">
        <f t="shared" si="96"/>
        <v>4.9903008446636567E-2</v>
      </c>
    </row>
    <row r="3076" spans="1:23">
      <c r="A3076">
        <f t="shared" si="97"/>
        <v>971</v>
      </c>
      <c r="B3076" s="99">
        <v>44408</v>
      </c>
      <c r="C3076" s="23">
        <v>673</v>
      </c>
      <c r="D3076" s="23">
        <v>5</v>
      </c>
      <c r="E3076" s="98" t="s">
        <v>49</v>
      </c>
      <c r="F3076" s="98" t="s">
        <v>164</v>
      </c>
      <c r="G3076" s="98" t="s">
        <v>4120</v>
      </c>
      <c r="H3076" s="98" t="s">
        <v>1366</v>
      </c>
      <c r="I3076" s="98" t="s">
        <v>10395</v>
      </c>
      <c r="J3076" s="99">
        <v>45379</v>
      </c>
      <c r="K3076" s="107">
        <v>15000000</v>
      </c>
      <c r="L3076" s="98" t="s">
        <v>1999</v>
      </c>
      <c r="M3076" s="23">
        <v>1800</v>
      </c>
      <c r="N3076" s="23">
        <v>1</v>
      </c>
      <c r="O3076" s="107">
        <v>15000000</v>
      </c>
      <c r="P3076" s="23">
        <v>180</v>
      </c>
      <c r="Q3076" s="23">
        <v>2</v>
      </c>
      <c r="R3076" s="23">
        <v>2</v>
      </c>
      <c r="S3076" s="23">
        <v>0</v>
      </c>
      <c r="T3076" s="47">
        <v>9</v>
      </c>
      <c r="U3076" s="98" t="s">
        <v>111</v>
      </c>
      <c r="V3076" s="98" t="s">
        <v>3139</v>
      </c>
      <c r="W3076" s="69">
        <f t="shared" si="96"/>
        <v>2.7219822789074487E-2</v>
      </c>
    </row>
    <row r="3077" spans="1:23">
      <c r="A3077">
        <f t="shared" si="97"/>
        <v>1520</v>
      </c>
      <c r="B3077" s="99">
        <v>44408</v>
      </c>
      <c r="C3077" s="23">
        <v>674</v>
      </c>
      <c r="D3077" s="23">
        <v>5</v>
      </c>
      <c r="E3077" s="98" t="s">
        <v>49</v>
      </c>
      <c r="F3077" s="98" t="s">
        <v>164</v>
      </c>
      <c r="G3077" s="98" t="s">
        <v>4120</v>
      </c>
      <c r="H3077" s="98" t="s">
        <v>1366</v>
      </c>
      <c r="I3077" s="98" t="s">
        <v>10395</v>
      </c>
      <c r="J3077" s="99">
        <v>45928</v>
      </c>
      <c r="K3077" s="107">
        <v>50000000</v>
      </c>
      <c r="L3077" s="98" t="s">
        <v>2000</v>
      </c>
      <c r="M3077" s="23">
        <v>2880</v>
      </c>
      <c r="N3077" s="23">
        <v>1</v>
      </c>
      <c r="O3077" s="107">
        <v>50000000</v>
      </c>
      <c r="P3077" s="23">
        <v>180</v>
      </c>
      <c r="Q3077" s="23">
        <v>2</v>
      </c>
      <c r="R3077" s="23">
        <v>2</v>
      </c>
      <c r="S3077" s="23">
        <v>0</v>
      </c>
      <c r="T3077" s="47">
        <v>20.905100999999998</v>
      </c>
      <c r="U3077" s="98" t="s">
        <v>111</v>
      </c>
      <c r="V3077" s="98" t="s">
        <v>3139</v>
      </c>
      <c r="W3077" s="69">
        <f t="shared" si="96"/>
        <v>9.8973610230427944E-2</v>
      </c>
    </row>
    <row r="3078" spans="1:23">
      <c r="A3078">
        <f t="shared" si="97"/>
        <v>971</v>
      </c>
      <c r="B3078" s="99">
        <v>44408</v>
      </c>
      <c r="C3078" s="23">
        <v>675</v>
      </c>
      <c r="D3078" s="23">
        <v>5</v>
      </c>
      <c r="E3078" s="98" t="s">
        <v>49</v>
      </c>
      <c r="F3078" s="98" t="s">
        <v>164</v>
      </c>
      <c r="G3078" s="98" t="s">
        <v>4120</v>
      </c>
      <c r="H3078" s="98" t="s">
        <v>1366</v>
      </c>
      <c r="I3078" s="98" t="s">
        <v>10395</v>
      </c>
      <c r="J3078" s="99">
        <v>45379</v>
      </c>
      <c r="K3078" s="107">
        <v>8500000</v>
      </c>
      <c r="L3078" s="98" t="s">
        <v>2001</v>
      </c>
      <c r="M3078" s="23">
        <v>1800</v>
      </c>
      <c r="N3078" s="23">
        <v>1</v>
      </c>
      <c r="O3078" s="107">
        <v>8500000</v>
      </c>
      <c r="P3078" s="23">
        <v>360</v>
      </c>
      <c r="Q3078" s="23">
        <v>2</v>
      </c>
      <c r="R3078" s="23">
        <v>2</v>
      </c>
      <c r="S3078" s="23">
        <v>0</v>
      </c>
      <c r="T3078" s="47">
        <v>5.0999999999999996</v>
      </c>
      <c r="U3078" s="98" t="s">
        <v>111</v>
      </c>
      <c r="V3078" s="98" t="s">
        <v>3139</v>
      </c>
      <c r="W3078" s="69">
        <f t="shared" si="96"/>
        <v>1.542456624714221E-2</v>
      </c>
    </row>
    <row r="3079" spans="1:23">
      <c r="A3079">
        <f t="shared" si="97"/>
        <v>972</v>
      </c>
      <c r="B3079" s="99">
        <v>44408</v>
      </c>
      <c r="C3079" s="23">
        <v>676</v>
      </c>
      <c r="D3079" s="23">
        <v>5</v>
      </c>
      <c r="E3079" s="98" t="s">
        <v>49</v>
      </c>
      <c r="F3079" s="98" t="s">
        <v>164</v>
      </c>
      <c r="G3079" s="98" t="s">
        <v>4120</v>
      </c>
      <c r="H3079" s="98" t="s">
        <v>1366</v>
      </c>
      <c r="I3079" s="98" t="s">
        <v>10669</v>
      </c>
      <c r="J3079" s="99">
        <v>45380</v>
      </c>
      <c r="K3079" s="107">
        <v>20000000</v>
      </c>
      <c r="L3079" s="98" t="s">
        <v>2002</v>
      </c>
      <c r="M3079" s="23">
        <v>1800</v>
      </c>
      <c r="N3079" s="23">
        <v>1</v>
      </c>
      <c r="O3079" s="107">
        <v>20000000</v>
      </c>
      <c r="P3079" s="23">
        <v>180</v>
      </c>
      <c r="Q3079" s="23">
        <v>2</v>
      </c>
      <c r="R3079" s="23">
        <v>2</v>
      </c>
      <c r="S3079" s="23">
        <v>0</v>
      </c>
      <c r="T3079" s="47">
        <v>12</v>
      </c>
      <c r="U3079" s="98" t="s">
        <v>111</v>
      </c>
      <c r="V3079" s="98" t="s">
        <v>3139</v>
      </c>
      <c r="W3079" s="69">
        <f t="shared" si="96"/>
        <v>3.6330474083048958E-2</v>
      </c>
    </row>
    <row r="3080" spans="1:23">
      <c r="A3080">
        <f t="shared" si="97"/>
        <v>972</v>
      </c>
      <c r="B3080" s="99">
        <v>44408</v>
      </c>
      <c r="C3080" s="23">
        <v>677</v>
      </c>
      <c r="D3080" s="23">
        <v>5</v>
      </c>
      <c r="E3080" s="98" t="s">
        <v>49</v>
      </c>
      <c r="F3080" s="98" t="s">
        <v>164</v>
      </c>
      <c r="G3080" s="98" t="s">
        <v>4120</v>
      </c>
      <c r="H3080" s="98" t="s">
        <v>1366</v>
      </c>
      <c r="I3080" s="98" t="s">
        <v>10669</v>
      </c>
      <c r="J3080" s="99">
        <v>45380</v>
      </c>
      <c r="K3080" s="107">
        <v>5500000</v>
      </c>
      <c r="L3080" s="98" t="s">
        <v>2003</v>
      </c>
      <c r="M3080" s="23">
        <v>1800</v>
      </c>
      <c r="N3080" s="23">
        <v>1</v>
      </c>
      <c r="O3080" s="107">
        <v>5500000</v>
      </c>
      <c r="P3080" s="23">
        <v>180</v>
      </c>
      <c r="Q3080" s="23">
        <v>2</v>
      </c>
      <c r="R3080" s="23">
        <v>2</v>
      </c>
      <c r="S3080" s="23">
        <v>0</v>
      </c>
      <c r="T3080" s="47">
        <v>3.3</v>
      </c>
      <c r="U3080" s="98" t="s">
        <v>111</v>
      </c>
      <c r="V3080" s="98" t="s">
        <v>3139</v>
      </c>
      <c r="W3080" s="69">
        <f t="shared" si="96"/>
        <v>9.9908803728384638E-3</v>
      </c>
    </row>
    <row r="3081" spans="1:23">
      <c r="A3081">
        <f t="shared" si="97"/>
        <v>241</v>
      </c>
      <c r="B3081" s="99">
        <v>44408</v>
      </c>
      <c r="C3081" s="23">
        <v>678</v>
      </c>
      <c r="D3081" s="23">
        <v>5</v>
      </c>
      <c r="E3081" s="98" t="s">
        <v>49</v>
      </c>
      <c r="F3081" s="98" t="s">
        <v>164</v>
      </c>
      <c r="G3081" s="98" t="s">
        <v>4120</v>
      </c>
      <c r="H3081" s="98" t="s">
        <v>1366</v>
      </c>
      <c r="I3081" s="98" t="s">
        <v>10669</v>
      </c>
      <c r="J3081" s="99">
        <v>44649</v>
      </c>
      <c r="K3081" s="107">
        <v>11000000</v>
      </c>
      <c r="L3081" s="98" t="s">
        <v>2004</v>
      </c>
      <c r="M3081" s="23">
        <v>1080</v>
      </c>
      <c r="N3081" s="23">
        <v>1</v>
      </c>
      <c r="O3081" s="107">
        <v>11000000</v>
      </c>
      <c r="P3081" s="23">
        <v>30</v>
      </c>
      <c r="Q3081" s="23">
        <v>2</v>
      </c>
      <c r="R3081" s="23">
        <v>2</v>
      </c>
      <c r="S3081" s="23">
        <v>0</v>
      </c>
      <c r="T3081" s="47">
        <v>2.4444319999999999</v>
      </c>
      <c r="U3081" s="98" t="s">
        <v>111</v>
      </c>
      <c r="V3081" s="98" t="s">
        <v>3139</v>
      </c>
      <c r="W3081" s="69">
        <f t="shared" si="96"/>
        <v>1.8349260112422757E-3</v>
      </c>
    </row>
    <row r="3082" spans="1:23">
      <c r="A3082">
        <f t="shared" si="97"/>
        <v>972</v>
      </c>
      <c r="B3082" s="99">
        <v>44408</v>
      </c>
      <c r="C3082" s="23">
        <v>679</v>
      </c>
      <c r="D3082" s="23">
        <v>5</v>
      </c>
      <c r="E3082" s="98" t="s">
        <v>49</v>
      </c>
      <c r="F3082" s="98" t="s">
        <v>164</v>
      </c>
      <c r="G3082" s="98" t="s">
        <v>4120</v>
      </c>
      <c r="H3082" s="98" t="s">
        <v>1366</v>
      </c>
      <c r="I3082" s="98" t="s">
        <v>10669</v>
      </c>
      <c r="J3082" s="99">
        <v>45380</v>
      </c>
      <c r="K3082" s="107">
        <v>10000000</v>
      </c>
      <c r="L3082" s="98" t="s">
        <v>2005</v>
      </c>
      <c r="M3082" s="23">
        <v>1800</v>
      </c>
      <c r="N3082" s="23">
        <v>1</v>
      </c>
      <c r="O3082" s="107">
        <v>10000000</v>
      </c>
      <c r="P3082" s="23">
        <v>180</v>
      </c>
      <c r="Q3082" s="23">
        <v>2</v>
      </c>
      <c r="R3082" s="23">
        <v>2</v>
      </c>
      <c r="S3082" s="23">
        <v>0</v>
      </c>
      <c r="T3082" s="47">
        <v>6</v>
      </c>
      <c r="U3082" s="98" t="s">
        <v>111</v>
      </c>
      <c r="V3082" s="98" t="s">
        <v>3139</v>
      </c>
      <c r="W3082" s="69">
        <f t="shared" si="96"/>
        <v>1.8165237041524479E-2</v>
      </c>
    </row>
    <row r="3083" spans="1:23">
      <c r="A3083">
        <f t="shared" si="97"/>
        <v>244</v>
      </c>
      <c r="B3083" s="99">
        <v>44408</v>
      </c>
      <c r="C3083" s="23">
        <v>680</v>
      </c>
      <c r="D3083" s="23">
        <v>5</v>
      </c>
      <c r="E3083" s="98" t="s">
        <v>49</v>
      </c>
      <c r="F3083" s="98" t="s">
        <v>164</v>
      </c>
      <c r="G3083" s="98" t="s">
        <v>4120</v>
      </c>
      <c r="H3083" s="98" t="s">
        <v>1366</v>
      </c>
      <c r="I3083" s="98" t="s">
        <v>6404</v>
      </c>
      <c r="J3083" s="99">
        <v>44652</v>
      </c>
      <c r="K3083" s="107">
        <v>6000000</v>
      </c>
      <c r="L3083" s="98" t="s">
        <v>2006</v>
      </c>
      <c r="M3083" s="23">
        <v>1080</v>
      </c>
      <c r="N3083" s="23">
        <v>1</v>
      </c>
      <c r="O3083" s="107">
        <v>6000000</v>
      </c>
      <c r="P3083" s="23">
        <v>180</v>
      </c>
      <c r="Q3083" s="23">
        <v>2</v>
      </c>
      <c r="R3083" s="23">
        <v>2</v>
      </c>
      <c r="S3083" s="23">
        <v>0</v>
      </c>
      <c r="T3083" s="47">
        <v>2</v>
      </c>
      <c r="U3083" s="98" t="s">
        <v>111</v>
      </c>
      <c r="V3083" s="98" t="s">
        <v>3139</v>
      </c>
      <c r="W3083" s="69">
        <f t="shared" si="96"/>
        <v>1.5199992586186464E-3</v>
      </c>
    </row>
    <row r="3084" spans="1:23">
      <c r="A3084">
        <f t="shared" si="97"/>
        <v>975</v>
      </c>
      <c r="B3084" s="99">
        <v>44408</v>
      </c>
      <c r="C3084" s="23">
        <v>681</v>
      </c>
      <c r="D3084" s="23">
        <v>5</v>
      </c>
      <c r="E3084" s="98" t="s">
        <v>49</v>
      </c>
      <c r="F3084" s="98" t="s">
        <v>164</v>
      </c>
      <c r="G3084" s="98" t="s">
        <v>4120</v>
      </c>
      <c r="H3084" s="98" t="s">
        <v>1366</v>
      </c>
      <c r="I3084" s="98" t="s">
        <v>6404</v>
      </c>
      <c r="J3084" s="99">
        <v>45383</v>
      </c>
      <c r="K3084" s="107">
        <v>13000000</v>
      </c>
      <c r="L3084" s="98" t="s">
        <v>2007</v>
      </c>
      <c r="M3084" s="23">
        <v>1800</v>
      </c>
      <c r="N3084" s="23">
        <v>1</v>
      </c>
      <c r="O3084" s="107">
        <v>13000000</v>
      </c>
      <c r="P3084" s="23">
        <v>180</v>
      </c>
      <c r="Q3084" s="23">
        <v>2</v>
      </c>
      <c r="R3084" s="23">
        <v>2</v>
      </c>
      <c r="S3084" s="23">
        <v>0</v>
      </c>
      <c r="T3084" s="47">
        <v>7.8</v>
      </c>
      <c r="U3084" s="98" t="s">
        <v>111</v>
      </c>
      <c r="V3084" s="98" t="s">
        <v>3139</v>
      </c>
      <c r="W3084" s="69">
        <f t="shared" si="96"/>
        <v>2.3687693364333618E-2</v>
      </c>
    </row>
    <row r="3085" spans="1:23">
      <c r="A3085">
        <f t="shared" si="97"/>
        <v>975</v>
      </c>
      <c r="B3085" s="99">
        <v>44408</v>
      </c>
      <c r="C3085" s="23">
        <v>682</v>
      </c>
      <c r="D3085" s="23">
        <v>5</v>
      </c>
      <c r="E3085" s="98" t="s">
        <v>49</v>
      </c>
      <c r="F3085" s="98" t="s">
        <v>164</v>
      </c>
      <c r="G3085" s="98" t="s">
        <v>4120</v>
      </c>
      <c r="H3085" s="98" t="s">
        <v>1366</v>
      </c>
      <c r="I3085" s="98" t="s">
        <v>6404</v>
      </c>
      <c r="J3085" s="99">
        <v>45383</v>
      </c>
      <c r="K3085" s="107">
        <v>15000000</v>
      </c>
      <c r="L3085" s="98" t="s">
        <v>2008</v>
      </c>
      <c r="M3085" s="23">
        <v>1800</v>
      </c>
      <c r="N3085" s="23">
        <v>1</v>
      </c>
      <c r="O3085" s="107">
        <v>15000000</v>
      </c>
      <c r="P3085" s="23">
        <v>180</v>
      </c>
      <c r="Q3085" s="23">
        <v>2</v>
      </c>
      <c r="R3085" s="23">
        <v>2</v>
      </c>
      <c r="S3085" s="23">
        <v>2.74</v>
      </c>
      <c r="T3085" s="47">
        <v>9.0820399999999992</v>
      </c>
      <c r="U3085" s="98" t="s">
        <v>111</v>
      </c>
      <c r="V3085" s="98" t="s">
        <v>3139</v>
      </c>
      <c r="W3085" s="69">
        <f t="shared" si="96"/>
        <v>2.7581099825975959E-2</v>
      </c>
    </row>
    <row r="3086" spans="1:23">
      <c r="A3086">
        <f t="shared" si="97"/>
        <v>976</v>
      </c>
      <c r="B3086" s="99">
        <v>44408</v>
      </c>
      <c r="C3086" s="23">
        <v>683</v>
      </c>
      <c r="D3086" s="23">
        <v>5</v>
      </c>
      <c r="E3086" s="98" t="s">
        <v>49</v>
      </c>
      <c r="F3086" s="98" t="s">
        <v>164</v>
      </c>
      <c r="G3086" s="98" t="s">
        <v>4120</v>
      </c>
      <c r="H3086" s="98" t="s">
        <v>1366</v>
      </c>
      <c r="I3086" s="98" t="s">
        <v>10229</v>
      </c>
      <c r="J3086" s="99">
        <v>45384</v>
      </c>
      <c r="K3086" s="107">
        <v>7000000</v>
      </c>
      <c r="L3086" s="98" t="s">
        <v>2009</v>
      </c>
      <c r="M3086" s="23">
        <v>1800</v>
      </c>
      <c r="N3086" s="23">
        <v>1</v>
      </c>
      <c r="O3086" s="107">
        <v>7000000</v>
      </c>
      <c r="P3086" s="23">
        <v>180</v>
      </c>
      <c r="Q3086" s="23">
        <v>2</v>
      </c>
      <c r="R3086" s="23">
        <v>2</v>
      </c>
      <c r="S3086" s="23">
        <v>0</v>
      </c>
      <c r="T3086" s="47">
        <v>4.2</v>
      </c>
      <c r="U3086" s="98" t="s">
        <v>111</v>
      </c>
      <c r="V3086" s="98" t="s">
        <v>3139</v>
      </c>
      <c r="W3086" s="69">
        <f t="shared" si="96"/>
        <v>1.2767993772396631E-2</v>
      </c>
    </row>
    <row r="3087" spans="1:23">
      <c r="A3087">
        <f t="shared" si="97"/>
        <v>246</v>
      </c>
      <c r="B3087" s="99">
        <v>44408</v>
      </c>
      <c r="C3087" s="23">
        <v>684</v>
      </c>
      <c r="D3087" s="23">
        <v>5</v>
      </c>
      <c r="E3087" s="98" t="s">
        <v>49</v>
      </c>
      <c r="F3087" s="98" t="s">
        <v>164</v>
      </c>
      <c r="G3087" s="98" t="s">
        <v>4120</v>
      </c>
      <c r="H3087" s="98" t="s">
        <v>1366</v>
      </c>
      <c r="I3087" s="98" t="s">
        <v>10670</v>
      </c>
      <c r="J3087" s="99">
        <v>44654</v>
      </c>
      <c r="K3087" s="107">
        <v>7000000</v>
      </c>
      <c r="L3087" s="98" t="s">
        <v>2010</v>
      </c>
      <c r="M3087" s="23">
        <v>1080</v>
      </c>
      <c r="N3087" s="23">
        <v>1</v>
      </c>
      <c r="O3087" s="107">
        <v>7000000</v>
      </c>
      <c r="P3087" s="23">
        <v>180</v>
      </c>
      <c r="Q3087" s="23">
        <v>2</v>
      </c>
      <c r="R3087" s="23">
        <v>2</v>
      </c>
      <c r="S3087" s="23">
        <v>0</v>
      </c>
      <c r="T3087" s="47">
        <v>2.333332</v>
      </c>
      <c r="U3087" s="98" t="s">
        <v>111</v>
      </c>
      <c r="V3087" s="98" t="s">
        <v>3139</v>
      </c>
      <c r="W3087" s="69">
        <f t="shared" si="96"/>
        <v>1.7878669587855455E-3</v>
      </c>
    </row>
    <row r="3088" spans="1:23">
      <c r="A3088">
        <f t="shared" si="97"/>
        <v>977</v>
      </c>
      <c r="B3088" s="99">
        <v>44408</v>
      </c>
      <c r="C3088" s="23">
        <v>685</v>
      </c>
      <c r="D3088" s="23">
        <v>5</v>
      </c>
      <c r="E3088" s="98" t="s">
        <v>49</v>
      </c>
      <c r="F3088" s="98" t="s">
        <v>164</v>
      </c>
      <c r="G3088" s="98" t="s">
        <v>4120</v>
      </c>
      <c r="H3088" s="98" t="s">
        <v>1366</v>
      </c>
      <c r="I3088" s="98" t="s">
        <v>10670</v>
      </c>
      <c r="J3088" s="99">
        <v>45385</v>
      </c>
      <c r="K3088" s="107">
        <v>30000000</v>
      </c>
      <c r="L3088" s="98" t="s">
        <v>2011</v>
      </c>
      <c r="M3088" s="23">
        <v>1800</v>
      </c>
      <c r="N3088" s="23">
        <v>1</v>
      </c>
      <c r="O3088" s="107">
        <v>30000000</v>
      </c>
      <c r="P3088" s="23">
        <v>180</v>
      </c>
      <c r="Q3088" s="23">
        <v>2</v>
      </c>
      <c r="R3088" s="23">
        <v>2</v>
      </c>
      <c r="S3088" s="23">
        <v>0</v>
      </c>
      <c r="T3088" s="47">
        <v>18</v>
      </c>
      <c r="U3088" s="98" t="s">
        <v>111</v>
      </c>
      <c r="V3088" s="98" t="s">
        <v>3139</v>
      </c>
      <c r="W3088" s="69">
        <f t="shared" si="96"/>
        <v>5.4776038856695727E-2</v>
      </c>
    </row>
    <row r="3089" spans="1:23">
      <c r="A3089">
        <f t="shared" si="97"/>
        <v>977</v>
      </c>
      <c r="B3089" s="99">
        <v>44408</v>
      </c>
      <c r="C3089" s="23">
        <v>686</v>
      </c>
      <c r="D3089" s="23">
        <v>5</v>
      </c>
      <c r="E3089" s="98" t="s">
        <v>49</v>
      </c>
      <c r="F3089" s="98" t="s">
        <v>164</v>
      </c>
      <c r="G3089" s="98" t="s">
        <v>4120</v>
      </c>
      <c r="H3089" s="98" t="s">
        <v>1366</v>
      </c>
      <c r="I3089" s="98" t="s">
        <v>10670</v>
      </c>
      <c r="J3089" s="99">
        <v>45385</v>
      </c>
      <c r="K3089" s="107">
        <v>15000000</v>
      </c>
      <c r="L3089" s="98" t="s">
        <v>2012</v>
      </c>
      <c r="M3089" s="23">
        <v>1800</v>
      </c>
      <c r="N3089" s="23">
        <v>1</v>
      </c>
      <c r="O3089" s="107">
        <v>15000000</v>
      </c>
      <c r="P3089" s="23">
        <v>180</v>
      </c>
      <c r="Q3089" s="23">
        <v>2</v>
      </c>
      <c r="R3089" s="23">
        <v>2</v>
      </c>
      <c r="S3089" s="23">
        <v>2.74</v>
      </c>
      <c r="T3089" s="47">
        <v>9.0800180000000008</v>
      </c>
      <c r="U3089" s="98" t="s">
        <v>111</v>
      </c>
      <c r="V3089" s="98" t="s">
        <v>3139</v>
      </c>
      <c r="W3089" s="69">
        <f t="shared" si="96"/>
        <v>2.7631523265972038E-2</v>
      </c>
    </row>
    <row r="3090" spans="1:23">
      <c r="A3090">
        <f t="shared" si="97"/>
        <v>246</v>
      </c>
      <c r="B3090" s="99">
        <v>44408</v>
      </c>
      <c r="C3090" s="23">
        <v>687</v>
      </c>
      <c r="D3090" s="23">
        <v>5</v>
      </c>
      <c r="E3090" s="98" t="s">
        <v>49</v>
      </c>
      <c r="F3090" s="98" t="s">
        <v>164</v>
      </c>
      <c r="G3090" s="98" t="s">
        <v>4120</v>
      </c>
      <c r="H3090" s="98" t="s">
        <v>1366</v>
      </c>
      <c r="I3090" s="98" t="s">
        <v>10670</v>
      </c>
      <c r="J3090" s="99">
        <v>44654</v>
      </c>
      <c r="K3090" s="107">
        <v>7000000</v>
      </c>
      <c r="L3090" s="98" t="s">
        <v>2013</v>
      </c>
      <c r="M3090" s="23">
        <v>1080</v>
      </c>
      <c r="N3090" s="23">
        <v>1</v>
      </c>
      <c r="O3090" s="107">
        <v>7000000</v>
      </c>
      <c r="P3090" s="23">
        <v>180</v>
      </c>
      <c r="Q3090" s="23">
        <v>2</v>
      </c>
      <c r="R3090" s="23">
        <v>2</v>
      </c>
      <c r="S3090" s="23">
        <v>0</v>
      </c>
      <c r="T3090" s="47">
        <v>2.333332</v>
      </c>
      <c r="U3090" s="98" t="s">
        <v>111</v>
      </c>
      <c r="V3090" s="98" t="s">
        <v>3139</v>
      </c>
      <c r="W3090" s="69">
        <f t="shared" si="96"/>
        <v>1.7878669587855455E-3</v>
      </c>
    </row>
    <row r="3091" spans="1:23">
      <c r="A3091">
        <f t="shared" si="97"/>
        <v>978</v>
      </c>
      <c r="B3091" s="99">
        <v>44408</v>
      </c>
      <c r="C3091" s="23">
        <v>688</v>
      </c>
      <c r="D3091" s="23">
        <v>5</v>
      </c>
      <c r="E3091" s="98" t="s">
        <v>49</v>
      </c>
      <c r="F3091" s="98" t="s">
        <v>164</v>
      </c>
      <c r="G3091" s="98" t="s">
        <v>4120</v>
      </c>
      <c r="H3091" s="98" t="s">
        <v>1366</v>
      </c>
      <c r="I3091" s="98" t="s">
        <v>10671</v>
      </c>
      <c r="J3091" s="99">
        <v>45386</v>
      </c>
      <c r="K3091" s="107">
        <v>13000000</v>
      </c>
      <c r="L3091" s="98" t="s">
        <v>2014</v>
      </c>
      <c r="M3091" s="23">
        <v>1800</v>
      </c>
      <c r="N3091" s="23">
        <v>1</v>
      </c>
      <c r="O3091" s="107">
        <v>13000000</v>
      </c>
      <c r="P3091" s="23">
        <v>180</v>
      </c>
      <c r="Q3091" s="23">
        <v>2</v>
      </c>
      <c r="R3091" s="23">
        <v>2</v>
      </c>
      <c r="S3091" s="23">
        <v>0</v>
      </c>
      <c r="T3091" s="47">
        <v>7.8</v>
      </c>
      <c r="U3091" s="98" t="s">
        <v>111</v>
      </c>
      <c r="V3091" s="98" t="s">
        <v>3139</v>
      </c>
      <c r="W3091" s="69">
        <f t="shared" si="96"/>
        <v>2.3760578574685415E-2</v>
      </c>
    </row>
    <row r="3092" spans="1:23">
      <c r="A3092">
        <f t="shared" si="97"/>
        <v>978</v>
      </c>
      <c r="B3092" s="99">
        <v>44408</v>
      </c>
      <c r="C3092" s="23">
        <v>689</v>
      </c>
      <c r="D3092" s="23">
        <v>5</v>
      </c>
      <c r="E3092" s="98" t="s">
        <v>49</v>
      </c>
      <c r="F3092" s="98" t="s">
        <v>164</v>
      </c>
      <c r="G3092" s="98" t="s">
        <v>4120</v>
      </c>
      <c r="H3092" s="98" t="s">
        <v>1366</v>
      </c>
      <c r="I3092" s="98" t="s">
        <v>10671</v>
      </c>
      <c r="J3092" s="99">
        <v>45386</v>
      </c>
      <c r="K3092" s="107">
        <v>10100000</v>
      </c>
      <c r="L3092" s="98" t="s">
        <v>2015</v>
      </c>
      <c r="M3092" s="23">
        <v>1800</v>
      </c>
      <c r="N3092" s="23">
        <v>1</v>
      </c>
      <c r="O3092" s="107">
        <v>10100000</v>
      </c>
      <c r="P3092" s="23">
        <v>180</v>
      </c>
      <c r="Q3092" s="23">
        <v>2</v>
      </c>
      <c r="R3092" s="23">
        <v>2</v>
      </c>
      <c r="S3092" s="23">
        <v>0</v>
      </c>
      <c r="T3092" s="47">
        <v>6.06</v>
      </c>
      <c r="U3092" s="98" t="s">
        <v>111</v>
      </c>
      <c r="V3092" s="98" t="s">
        <v>3139</v>
      </c>
      <c r="W3092" s="69">
        <f t="shared" si="96"/>
        <v>1.8460141815717129E-2</v>
      </c>
    </row>
    <row r="3093" spans="1:23">
      <c r="A3093">
        <f t="shared" si="97"/>
        <v>979</v>
      </c>
      <c r="B3093" s="99">
        <v>44408</v>
      </c>
      <c r="C3093" s="23">
        <v>690</v>
      </c>
      <c r="D3093" s="23">
        <v>5</v>
      </c>
      <c r="E3093" s="98" t="s">
        <v>49</v>
      </c>
      <c r="F3093" s="98" t="s">
        <v>164</v>
      </c>
      <c r="G3093" s="98" t="s">
        <v>4120</v>
      </c>
      <c r="H3093" s="98" t="s">
        <v>1366</v>
      </c>
      <c r="I3093" s="98" t="s">
        <v>10672</v>
      </c>
      <c r="J3093" s="99">
        <v>45387</v>
      </c>
      <c r="K3093" s="107">
        <v>10432885</v>
      </c>
      <c r="L3093" s="98" t="s">
        <v>2016</v>
      </c>
      <c r="M3093" s="23">
        <v>1800</v>
      </c>
      <c r="N3093" s="23">
        <v>1</v>
      </c>
      <c r="O3093" s="107">
        <v>10432885</v>
      </c>
      <c r="P3093" s="23">
        <v>180</v>
      </c>
      <c r="Q3093" s="23">
        <v>2</v>
      </c>
      <c r="R3093" s="23">
        <v>2</v>
      </c>
      <c r="S3093" s="23">
        <v>0</v>
      </c>
      <c r="T3093" s="47">
        <v>6.2597329999999998</v>
      </c>
      <c r="U3093" s="98" t="s">
        <v>111</v>
      </c>
      <c r="V3093" s="98" t="s">
        <v>3139</v>
      </c>
      <c r="W3093" s="69">
        <f t="shared" si="96"/>
        <v>1.9088071596820716E-2</v>
      </c>
    </row>
    <row r="3094" spans="1:23">
      <c r="A3094">
        <f t="shared" si="97"/>
        <v>982</v>
      </c>
      <c r="B3094" s="99">
        <v>44408</v>
      </c>
      <c r="C3094" s="23">
        <v>691</v>
      </c>
      <c r="D3094" s="23">
        <v>5</v>
      </c>
      <c r="E3094" s="98" t="s">
        <v>49</v>
      </c>
      <c r="F3094" s="98" t="s">
        <v>164</v>
      </c>
      <c r="G3094" s="98" t="s">
        <v>4120</v>
      </c>
      <c r="H3094" s="98" t="s">
        <v>1366</v>
      </c>
      <c r="I3094" s="98" t="s">
        <v>10673</v>
      </c>
      <c r="J3094" s="99">
        <v>45390</v>
      </c>
      <c r="K3094" s="107">
        <v>24000000</v>
      </c>
      <c r="L3094" s="98" t="s">
        <v>2017</v>
      </c>
      <c r="M3094" s="23">
        <v>1800</v>
      </c>
      <c r="N3094" s="23">
        <v>1</v>
      </c>
      <c r="O3094" s="107">
        <v>24000000</v>
      </c>
      <c r="P3094" s="23">
        <v>180</v>
      </c>
      <c r="Q3094" s="23">
        <v>2</v>
      </c>
      <c r="R3094" s="23">
        <v>2</v>
      </c>
      <c r="S3094" s="23">
        <v>0</v>
      </c>
      <c r="T3094" s="47">
        <v>14.4</v>
      </c>
      <c r="U3094" s="98" t="s">
        <v>111</v>
      </c>
      <c r="V3094" s="98" t="s">
        <v>3139</v>
      </c>
      <c r="W3094" s="69">
        <f t="shared" si="96"/>
        <v>4.4045093271054415E-2</v>
      </c>
    </row>
    <row r="3095" spans="1:23">
      <c r="A3095">
        <f t="shared" si="97"/>
        <v>252</v>
      </c>
      <c r="B3095" s="99">
        <v>44408</v>
      </c>
      <c r="C3095" s="23">
        <v>692</v>
      </c>
      <c r="D3095" s="23">
        <v>5</v>
      </c>
      <c r="E3095" s="98" t="s">
        <v>49</v>
      </c>
      <c r="F3095" s="98" t="s">
        <v>164</v>
      </c>
      <c r="G3095" s="98" t="s">
        <v>4120</v>
      </c>
      <c r="H3095" s="98" t="s">
        <v>1366</v>
      </c>
      <c r="I3095" s="98" t="s">
        <v>10674</v>
      </c>
      <c r="J3095" s="99">
        <v>44660</v>
      </c>
      <c r="K3095" s="107">
        <v>10500000</v>
      </c>
      <c r="L3095" s="98" t="s">
        <v>2018</v>
      </c>
      <c r="M3095" s="23">
        <v>720</v>
      </c>
      <c r="N3095" s="23">
        <v>1</v>
      </c>
      <c r="O3095" s="107">
        <v>10500000</v>
      </c>
      <c r="P3095" s="23">
        <v>180</v>
      </c>
      <c r="Q3095" s="23">
        <v>2</v>
      </c>
      <c r="R3095" s="23">
        <v>2</v>
      </c>
      <c r="S3095" s="23">
        <v>0</v>
      </c>
      <c r="T3095" s="47">
        <v>1.4</v>
      </c>
      <c r="U3095" s="98" t="s">
        <v>111</v>
      </c>
      <c r="V3095" s="98" t="s">
        <v>3139</v>
      </c>
      <c r="W3095" s="69">
        <f t="shared" si="96"/>
        <v>1.098884709919382E-3</v>
      </c>
    </row>
    <row r="3096" spans="1:23">
      <c r="A3096">
        <f t="shared" si="97"/>
        <v>253</v>
      </c>
      <c r="B3096" s="99">
        <v>44408</v>
      </c>
      <c r="C3096" s="23">
        <v>693</v>
      </c>
      <c r="D3096" s="23">
        <v>5</v>
      </c>
      <c r="E3096" s="98" t="s">
        <v>49</v>
      </c>
      <c r="F3096" s="98" t="s">
        <v>164</v>
      </c>
      <c r="G3096" s="98" t="s">
        <v>4120</v>
      </c>
      <c r="H3096" s="98" t="s">
        <v>1366</v>
      </c>
      <c r="I3096" s="98" t="s">
        <v>10148</v>
      </c>
      <c r="J3096" s="99">
        <v>44661</v>
      </c>
      <c r="K3096" s="107">
        <v>8000000</v>
      </c>
      <c r="L3096" s="98" t="s">
        <v>2019</v>
      </c>
      <c r="M3096" s="23">
        <v>1080</v>
      </c>
      <c r="N3096" s="23">
        <v>1</v>
      </c>
      <c r="O3096" s="107">
        <v>8000000</v>
      </c>
      <c r="P3096" s="23">
        <v>180</v>
      </c>
      <c r="Q3096" s="23">
        <v>2</v>
      </c>
      <c r="R3096" s="23">
        <v>2</v>
      </c>
      <c r="S3096" s="23">
        <v>0</v>
      </c>
      <c r="T3096" s="47">
        <v>2.666668</v>
      </c>
      <c r="U3096" s="98" t="s">
        <v>111</v>
      </c>
      <c r="V3096" s="98" t="s">
        <v>3139</v>
      </c>
      <c r="W3096" s="69">
        <f t="shared" si="96"/>
        <v>2.1014207907673428E-3</v>
      </c>
    </row>
    <row r="3097" spans="1:23">
      <c r="A3097">
        <f t="shared" si="97"/>
        <v>985</v>
      </c>
      <c r="B3097" s="99">
        <v>44408</v>
      </c>
      <c r="C3097" s="23">
        <v>694</v>
      </c>
      <c r="D3097" s="23">
        <v>5</v>
      </c>
      <c r="E3097" s="98" t="s">
        <v>49</v>
      </c>
      <c r="F3097" s="98" t="s">
        <v>164</v>
      </c>
      <c r="G3097" s="98" t="s">
        <v>4120</v>
      </c>
      <c r="H3097" s="98" t="s">
        <v>1366</v>
      </c>
      <c r="I3097" s="98" t="s">
        <v>10675</v>
      </c>
      <c r="J3097" s="99">
        <v>45393</v>
      </c>
      <c r="K3097" s="107">
        <v>12000000</v>
      </c>
      <c r="L3097" s="98" t="s">
        <v>2020</v>
      </c>
      <c r="M3097" s="23">
        <v>1800</v>
      </c>
      <c r="N3097" s="23">
        <v>1</v>
      </c>
      <c r="O3097" s="107">
        <v>12000000</v>
      </c>
      <c r="P3097" s="23">
        <v>180</v>
      </c>
      <c r="Q3097" s="23">
        <v>2</v>
      </c>
      <c r="R3097" s="23">
        <v>2</v>
      </c>
      <c r="S3097" s="23">
        <v>0</v>
      </c>
      <c r="T3097" s="47">
        <v>7.2</v>
      </c>
      <c r="U3097" s="98" t="s">
        <v>111</v>
      </c>
      <c r="V3097" s="98" t="s">
        <v>3139</v>
      </c>
      <c r="W3097" s="69">
        <f t="shared" si="96"/>
        <v>2.2089825291236556E-2</v>
      </c>
    </row>
    <row r="3098" spans="1:23">
      <c r="A3098">
        <f t="shared" si="97"/>
        <v>985</v>
      </c>
      <c r="B3098" s="99">
        <v>44408</v>
      </c>
      <c r="C3098" s="23">
        <v>695</v>
      </c>
      <c r="D3098" s="23">
        <v>5</v>
      </c>
      <c r="E3098" s="98" t="s">
        <v>49</v>
      </c>
      <c r="F3098" s="98" t="s">
        <v>164</v>
      </c>
      <c r="G3098" s="98" t="s">
        <v>4120</v>
      </c>
      <c r="H3098" s="98" t="s">
        <v>1366</v>
      </c>
      <c r="I3098" s="98" t="s">
        <v>10675</v>
      </c>
      <c r="J3098" s="99">
        <v>45393</v>
      </c>
      <c r="K3098" s="107">
        <v>10100000</v>
      </c>
      <c r="L3098" s="98" t="s">
        <v>2021</v>
      </c>
      <c r="M3098" s="23">
        <v>1800</v>
      </c>
      <c r="N3098" s="23">
        <v>1</v>
      </c>
      <c r="O3098" s="107">
        <v>10100000</v>
      </c>
      <c r="P3098" s="23">
        <v>180</v>
      </c>
      <c r="Q3098" s="23">
        <v>2</v>
      </c>
      <c r="R3098" s="23">
        <v>2</v>
      </c>
      <c r="S3098" s="23">
        <v>0</v>
      </c>
      <c r="T3098" s="47">
        <v>6.06</v>
      </c>
      <c r="U3098" s="98" t="s">
        <v>111</v>
      </c>
      <c r="V3098" s="98" t="s">
        <v>3139</v>
      </c>
      <c r="W3098" s="69">
        <f t="shared" si="96"/>
        <v>1.8592269620124099E-2</v>
      </c>
    </row>
    <row r="3099" spans="1:23">
      <c r="A3099">
        <f t="shared" si="97"/>
        <v>985</v>
      </c>
      <c r="B3099" s="99">
        <v>44408</v>
      </c>
      <c r="C3099" s="23">
        <v>696</v>
      </c>
      <c r="D3099" s="23">
        <v>5</v>
      </c>
      <c r="E3099" s="98" t="s">
        <v>49</v>
      </c>
      <c r="F3099" s="98" t="s">
        <v>164</v>
      </c>
      <c r="G3099" s="98" t="s">
        <v>4120</v>
      </c>
      <c r="H3099" s="98" t="s">
        <v>1366</v>
      </c>
      <c r="I3099" s="98" t="s">
        <v>10675</v>
      </c>
      <c r="J3099" s="99">
        <v>45393</v>
      </c>
      <c r="K3099" s="107">
        <v>10500000</v>
      </c>
      <c r="L3099" s="98" t="s">
        <v>2022</v>
      </c>
      <c r="M3099" s="23">
        <v>1800</v>
      </c>
      <c r="N3099" s="23">
        <v>1</v>
      </c>
      <c r="O3099" s="107">
        <v>10500000</v>
      </c>
      <c r="P3099" s="23">
        <v>180</v>
      </c>
      <c r="Q3099" s="23">
        <v>2</v>
      </c>
      <c r="R3099" s="23">
        <v>2</v>
      </c>
      <c r="S3099" s="23">
        <v>0</v>
      </c>
      <c r="T3099" s="47">
        <v>6.3</v>
      </c>
      <c r="U3099" s="98" t="s">
        <v>111</v>
      </c>
      <c r="V3099" s="98" t="s">
        <v>3139</v>
      </c>
      <c r="W3099" s="69">
        <f t="shared" si="96"/>
        <v>1.9328597129831985E-2</v>
      </c>
    </row>
    <row r="3100" spans="1:23">
      <c r="A3100">
        <f t="shared" si="97"/>
        <v>985</v>
      </c>
      <c r="B3100" s="99">
        <v>44408</v>
      </c>
      <c r="C3100" s="23">
        <v>697</v>
      </c>
      <c r="D3100" s="23">
        <v>5</v>
      </c>
      <c r="E3100" s="98" t="s">
        <v>49</v>
      </c>
      <c r="F3100" s="98" t="s">
        <v>164</v>
      </c>
      <c r="G3100" s="98" t="s">
        <v>4120</v>
      </c>
      <c r="H3100" s="98" t="s">
        <v>1366</v>
      </c>
      <c r="I3100" s="98" t="s">
        <v>10675</v>
      </c>
      <c r="J3100" s="99">
        <v>45393</v>
      </c>
      <c r="K3100" s="107">
        <v>17000000</v>
      </c>
      <c r="L3100" s="98" t="s">
        <v>2023</v>
      </c>
      <c r="M3100" s="23">
        <v>1800</v>
      </c>
      <c r="N3100" s="23">
        <v>1</v>
      </c>
      <c r="O3100" s="107">
        <v>17000000</v>
      </c>
      <c r="P3100" s="23">
        <v>180</v>
      </c>
      <c r="Q3100" s="23">
        <v>2</v>
      </c>
      <c r="R3100" s="23">
        <v>2</v>
      </c>
      <c r="S3100" s="23">
        <v>0</v>
      </c>
      <c r="T3100" s="47">
        <v>10.199999999999999</v>
      </c>
      <c r="U3100" s="98" t="s">
        <v>111</v>
      </c>
      <c r="V3100" s="98" t="s">
        <v>3139</v>
      </c>
      <c r="W3100" s="69">
        <f t="shared" si="96"/>
        <v>3.1293919162585122E-2</v>
      </c>
    </row>
    <row r="3101" spans="1:23">
      <c r="A3101">
        <f t="shared" si="97"/>
        <v>986</v>
      </c>
      <c r="B3101" s="99">
        <v>44408</v>
      </c>
      <c r="C3101" s="23">
        <v>698</v>
      </c>
      <c r="D3101" s="23">
        <v>5</v>
      </c>
      <c r="E3101" s="98" t="s">
        <v>49</v>
      </c>
      <c r="F3101" s="98" t="s">
        <v>164</v>
      </c>
      <c r="G3101" s="98" t="s">
        <v>4120</v>
      </c>
      <c r="H3101" s="98" t="s">
        <v>1366</v>
      </c>
      <c r="I3101" s="98" t="s">
        <v>6157</v>
      </c>
      <c r="J3101" s="99">
        <v>45394</v>
      </c>
      <c r="K3101" s="107">
        <v>10100000</v>
      </c>
      <c r="L3101" s="98" t="s">
        <v>2024</v>
      </c>
      <c r="M3101" s="23">
        <v>1800</v>
      </c>
      <c r="N3101" s="23">
        <v>1</v>
      </c>
      <c r="O3101" s="107">
        <v>10100000</v>
      </c>
      <c r="P3101" s="23">
        <v>180</v>
      </c>
      <c r="Q3101" s="23">
        <v>2</v>
      </c>
      <c r="R3101" s="23">
        <v>2</v>
      </c>
      <c r="S3101" s="23">
        <v>0</v>
      </c>
      <c r="T3101" s="47">
        <v>6.06</v>
      </c>
      <c r="U3101" s="98" t="s">
        <v>111</v>
      </c>
      <c r="V3101" s="98" t="s">
        <v>3139</v>
      </c>
      <c r="W3101" s="69">
        <f t="shared" si="96"/>
        <v>1.8611145020753669E-2</v>
      </c>
    </row>
    <row r="3102" spans="1:23">
      <c r="A3102">
        <f t="shared" si="97"/>
        <v>986</v>
      </c>
      <c r="B3102" s="99">
        <v>44408</v>
      </c>
      <c r="C3102" s="23">
        <v>699</v>
      </c>
      <c r="D3102" s="23">
        <v>5</v>
      </c>
      <c r="E3102" s="98" t="s">
        <v>49</v>
      </c>
      <c r="F3102" s="98" t="s">
        <v>164</v>
      </c>
      <c r="G3102" s="98" t="s">
        <v>4120</v>
      </c>
      <c r="H3102" s="98" t="s">
        <v>1366</v>
      </c>
      <c r="I3102" s="98" t="s">
        <v>6157</v>
      </c>
      <c r="J3102" s="99">
        <v>45394</v>
      </c>
      <c r="K3102" s="107">
        <v>15500000</v>
      </c>
      <c r="L3102" s="98" t="s">
        <v>2025</v>
      </c>
      <c r="M3102" s="23">
        <v>1800</v>
      </c>
      <c r="N3102" s="23">
        <v>1</v>
      </c>
      <c r="O3102" s="107">
        <v>15500000</v>
      </c>
      <c r="P3102" s="23">
        <v>180</v>
      </c>
      <c r="Q3102" s="23">
        <v>2</v>
      </c>
      <c r="R3102" s="23">
        <v>2</v>
      </c>
      <c r="S3102" s="23">
        <v>0</v>
      </c>
      <c r="T3102" s="47">
        <v>9.3000000000000007</v>
      </c>
      <c r="U3102" s="98" t="s">
        <v>111</v>
      </c>
      <c r="V3102" s="98" t="s">
        <v>3139</v>
      </c>
      <c r="W3102" s="69">
        <f t="shared" si="96"/>
        <v>2.8561658200166526E-2</v>
      </c>
    </row>
    <row r="3103" spans="1:23">
      <c r="A3103">
        <f t="shared" si="97"/>
        <v>989</v>
      </c>
      <c r="B3103" s="99">
        <v>44408</v>
      </c>
      <c r="C3103" s="23">
        <v>700</v>
      </c>
      <c r="D3103" s="23">
        <v>5</v>
      </c>
      <c r="E3103" s="98" t="s">
        <v>49</v>
      </c>
      <c r="F3103" s="98" t="s">
        <v>164</v>
      </c>
      <c r="G3103" s="98" t="s">
        <v>4120</v>
      </c>
      <c r="H3103" s="98" t="s">
        <v>1366</v>
      </c>
      <c r="I3103" s="98" t="s">
        <v>10676</v>
      </c>
      <c r="J3103" s="99">
        <v>45397</v>
      </c>
      <c r="K3103" s="107">
        <v>10500000</v>
      </c>
      <c r="L3103" s="98" t="s">
        <v>2026</v>
      </c>
      <c r="M3103" s="23">
        <v>1800</v>
      </c>
      <c r="N3103" s="23">
        <v>1</v>
      </c>
      <c r="O3103" s="107">
        <v>10500000</v>
      </c>
      <c r="P3103" s="23">
        <v>180</v>
      </c>
      <c r="Q3103" s="23">
        <v>2</v>
      </c>
      <c r="R3103" s="23">
        <v>2</v>
      </c>
      <c r="S3103" s="23">
        <v>0</v>
      </c>
      <c r="T3103" s="47">
        <v>6.3</v>
      </c>
      <c r="U3103" s="98" t="s">
        <v>111</v>
      </c>
      <c r="V3103" s="98" t="s">
        <v>3139</v>
      </c>
      <c r="W3103" s="69">
        <f t="shared" si="96"/>
        <v>1.9407088894826226E-2</v>
      </c>
    </row>
    <row r="3104" spans="1:23">
      <c r="A3104">
        <f t="shared" si="97"/>
        <v>259</v>
      </c>
      <c r="B3104" s="99">
        <v>44408</v>
      </c>
      <c r="C3104" s="23">
        <v>701</v>
      </c>
      <c r="D3104" s="23">
        <v>5</v>
      </c>
      <c r="E3104" s="98" t="s">
        <v>49</v>
      </c>
      <c r="F3104" s="98" t="s">
        <v>164</v>
      </c>
      <c r="G3104" s="98" t="s">
        <v>4120</v>
      </c>
      <c r="H3104" s="98" t="s">
        <v>1366</v>
      </c>
      <c r="I3104" s="98" t="s">
        <v>10677</v>
      </c>
      <c r="J3104" s="99">
        <v>44667</v>
      </c>
      <c r="K3104" s="107">
        <v>7000000</v>
      </c>
      <c r="L3104" s="98" t="s">
        <v>2027</v>
      </c>
      <c r="M3104" s="23">
        <v>1080</v>
      </c>
      <c r="N3104" s="23">
        <v>1</v>
      </c>
      <c r="O3104" s="107">
        <v>7000000</v>
      </c>
      <c r="P3104" s="23">
        <v>180</v>
      </c>
      <c r="Q3104" s="23">
        <v>2</v>
      </c>
      <c r="R3104" s="23">
        <v>2</v>
      </c>
      <c r="S3104" s="23">
        <v>0</v>
      </c>
      <c r="T3104" s="47">
        <v>2.333332</v>
      </c>
      <c r="U3104" s="98" t="s">
        <v>111</v>
      </c>
      <c r="V3104" s="98" t="s">
        <v>3139</v>
      </c>
      <c r="W3104" s="69">
        <f t="shared" si="96"/>
        <v>1.8823477330303102E-3</v>
      </c>
    </row>
    <row r="3105" spans="1:23">
      <c r="A3105">
        <f t="shared" si="97"/>
        <v>990</v>
      </c>
      <c r="B3105" s="99">
        <v>44408</v>
      </c>
      <c r="C3105" s="23">
        <v>702</v>
      </c>
      <c r="D3105" s="23">
        <v>5</v>
      </c>
      <c r="E3105" s="98" t="s">
        <v>49</v>
      </c>
      <c r="F3105" s="98" t="s">
        <v>164</v>
      </c>
      <c r="G3105" s="98" t="s">
        <v>4120</v>
      </c>
      <c r="H3105" s="98" t="s">
        <v>1366</v>
      </c>
      <c r="I3105" s="98" t="s">
        <v>10677</v>
      </c>
      <c r="J3105" s="99">
        <v>45398</v>
      </c>
      <c r="K3105" s="107">
        <v>10100000</v>
      </c>
      <c r="L3105" s="98" t="s">
        <v>2028</v>
      </c>
      <c r="M3105" s="23">
        <v>1800</v>
      </c>
      <c r="N3105" s="23">
        <v>1</v>
      </c>
      <c r="O3105" s="107">
        <v>10100000</v>
      </c>
      <c r="P3105" s="23">
        <v>180</v>
      </c>
      <c r="Q3105" s="23">
        <v>2</v>
      </c>
      <c r="R3105" s="23">
        <v>2</v>
      </c>
      <c r="S3105" s="23">
        <v>0</v>
      </c>
      <c r="T3105" s="47">
        <v>6.06</v>
      </c>
      <c r="U3105" s="98" t="s">
        <v>111</v>
      </c>
      <c r="V3105" s="98" t="s">
        <v>3139</v>
      </c>
      <c r="W3105" s="69">
        <f t="shared" si="96"/>
        <v>1.8686646623271939E-2</v>
      </c>
    </row>
    <row r="3106" spans="1:23">
      <c r="A3106">
        <f t="shared" si="97"/>
        <v>991</v>
      </c>
      <c r="B3106" s="99">
        <v>44408</v>
      </c>
      <c r="C3106" s="23">
        <v>703</v>
      </c>
      <c r="D3106" s="23">
        <v>5</v>
      </c>
      <c r="E3106" s="98" t="s">
        <v>49</v>
      </c>
      <c r="F3106" s="98" t="s">
        <v>164</v>
      </c>
      <c r="G3106" s="98" t="s">
        <v>4120</v>
      </c>
      <c r="H3106" s="98" t="s">
        <v>1366</v>
      </c>
      <c r="I3106" s="98" t="s">
        <v>7001</v>
      </c>
      <c r="J3106" s="99">
        <v>45399</v>
      </c>
      <c r="K3106" s="107">
        <v>8124337</v>
      </c>
      <c r="L3106" s="98" t="s">
        <v>2029</v>
      </c>
      <c r="M3106" s="23">
        <v>1800</v>
      </c>
      <c r="N3106" s="23">
        <v>1</v>
      </c>
      <c r="O3106" s="107">
        <v>8124337</v>
      </c>
      <c r="P3106" s="23">
        <v>180</v>
      </c>
      <c r="Q3106" s="23">
        <v>2</v>
      </c>
      <c r="R3106" s="23">
        <v>2</v>
      </c>
      <c r="S3106" s="23">
        <v>0</v>
      </c>
      <c r="T3106" s="47">
        <v>4.8746010000000002</v>
      </c>
      <c r="U3106" s="98" t="s">
        <v>111</v>
      </c>
      <c r="V3106" s="98" t="s">
        <v>3139</v>
      </c>
      <c r="W3106" s="69">
        <f t="shared" si="96"/>
        <v>1.50465274526786E-2</v>
      </c>
    </row>
    <row r="3107" spans="1:23">
      <c r="A3107">
        <f t="shared" si="97"/>
        <v>996</v>
      </c>
      <c r="B3107" s="99">
        <v>44408</v>
      </c>
      <c r="C3107" s="23">
        <v>704</v>
      </c>
      <c r="D3107" s="23">
        <v>5</v>
      </c>
      <c r="E3107" s="98" t="s">
        <v>49</v>
      </c>
      <c r="F3107" s="98" t="s">
        <v>164</v>
      </c>
      <c r="G3107" s="98" t="s">
        <v>4120</v>
      </c>
      <c r="H3107" s="98" t="s">
        <v>1366</v>
      </c>
      <c r="I3107" s="98" t="s">
        <v>9963</v>
      </c>
      <c r="J3107" s="99">
        <v>45404</v>
      </c>
      <c r="K3107" s="107">
        <v>16000000</v>
      </c>
      <c r="L3107" s="98" t="s">
        <v>2030</v>
      </c>
      <c r="M3107" s="23">
        <v>1800</v>
      </c>
      <c r="N3107" s="23">
        <v>1</v>
      </c>
      <c r="O3107" s="107">
        <v>16000000</v>
      </c>
      <c r="P3107" s="23">
        <v>180</v>
      </c>
      <c r="Q3107" s="23">
        <v>2</v>
      </c>
      <c r="R3107" s="23">
        <v>2</v>
      </c>
      <c r="S3107" s="23">
        <v>0</v>
      </c>
      <c r="T3107" s="47">
        <v>9.6</v>
      </c>
      <c r="U3107" s="98" t="s">
        <v>111</v>
      </c>
      <c r="V3107" s="98" t="s">
        <v>3139</v>
      </c>
      <c r="W3107" s="69">
        <f t="shared" si="96"/>
        <v>2.9782018260672231E-2</v>
      </c>
    </row>
    <row r="3108" spans="1:23">
      <c r="A3108">
        <f t="shared" si="97"/>
        <v>996</v>
      </c>
      <c r="B3108" s="99">
        <v>44408</v>
      </c>
      <c r="C3108" s="23">
        <v>705</v>
      </c>
      <c r="D3108" s="23">
        <v>5</v>
      </c>
      <c r="E3108" s="98" t="s">
        <v>49</v>
      </c>
      <c r="F3108" s="98" t="s">
        <v>164</v>
      </c>
      <c r="G3108" s="98" t="s">
        <v>4120</v>
      </c>
      <c r="H3108" s="98" t="s">
        <v>1366</v>
      </c>
      <c r="I3108" s="98" t="s">
        <v>9963</v>
      </c>
      <c r="J3108" s="99">
        <v>45404</v>
      </c>
      <c r="K3108" s="107">
        <v>20000000</v>
      </c>
      <c r="L3108" s="98" t="s">
        <v>2031</v>
      </c>
      <c r="M3108" s="23">
        <v>1800</v>
      </c>
      <c r="N3108" s="23">
        <v>1</v>
      </c>
      <c r="O3108" s="107">
        <v>20000000</v>
      </c>
      <c r="P3108" s="23">
        <v>180</v>
      </c>
      <c r="Q3108" s="23">
        <v>2</v>
      </c>
      <c r="R3108" s="23">
        <v>2</v>
      </c>
      <c r="S3108" s="23">
        <v>0</v>
      </c>
      <c r="T3108" s="47">
        <v>12</v>
      </c>
      <c r="U3108" s="98" t="s">
        <v>111</v>
      </c>
      <c r="V3108" s="98" t="s">
        <v>3139</v>
      </c>
      <c r="W3108" s="69">
        <f t="shared" si="96"/>
        <v>3.7227522825840291E-2</v>
      </c>
    </row>
    <row r="3109" spans="1:23">
      <c r="A3109">
        <f t="shared" si="97"/>
        <v>996</v>
      </c>
      <c r="B3109" s="99">
        <v>44408</v>
      </c>
      <c r="C3109" s="23">
        <v>706</v>
      </c>
      <c r="D3109" s="23">
        <v>5</v>
      </c>
      <c r="E3109" s="98" t="s">
        <v>49</v>
      </c>
      <c r="F3109" s="98" t="s">
        <v>164</v>
      </c>
      <c r="G3109" s="98" t="s">
        <v>4120</v>
      </c>
      <c r="H3109" s="98" t="s">
        <v>1366</v>
      </c>
      <c r="I3109" s="98" t="s">
        <v>9963</v>
      </c>
      <c r="J3109" s="99">
        <v>45404</v>
      </c>
      <c r="K3109" s="107">
        <v>18000000</v>
      </c>
      <c r="L3109" s="98" t="s">
        <v>2032</v>
      </c>
      <c r="M3109" s="23">
        <v>1800</v>
      </c>
      <c r="N3109" s="23">
        <v>1</v>
      </c>
      <c r="O3109" s="107">
        <v>18000000</v>
      </c>
      <c r="P3109" s="23">
        <v>180</v>
      </c>
      <c r="Q3109" s="23">
        <v>2</v>
      </c>
      <c r="R3109" s="23">
        <v>2</v>
      </c>
      <c r="S3109" s="23">
        <v>0</v>
      </c>
      <c r="T3109" s="47">
        <v>10.8</v>
      </c>
      <c r="U3109" s="98" t="s">
        <v>111</v>
      </c>
      <c r="V3109" s="98" t="s">
        <v>3139</v>
      </c>
      <c r="W3109" s="69">
        <f t="shared" si="96"/>
        <v>3.3504770543256263E-2</v>
      </c>
    </row>
    <row r="3110" spans="1:23">
      <c r="A3110">
        <f t="shared" si="97"/>
        <v>998</v>
      </c>
      <c r="B3110" s="99">
        <v>44408</v>
      </c>
      <c r="C3110" s="23">
        <v>707</v>
      </c>
      <c r="D3110" s="23">
        <v>5</v>
      </c>
      <c r="E3110" s="98" t="s">
        <v>49</v>
      </c>
      <c r="F3110" s="98" t="s">
        <v>164</v>
      </c>
      <c r="G3110" s="98" t="s">
        <v>4120</v>
      </c>
      <c r="H3110" s="98" t="s">
        <v>1366</v>
      </c>
      <c r="I3110" s="98" t="s">
        <v>10119</v>
      </c>
      <c r="J3110" s="99">
        <v>45406</v>
      </c>
      <c r="K3110" s="107">
        <v>14000000</v>
      </c>
      <c r="L3110" s="98" t="s">
        <v>2033</v>
      </c>
      <c r="M3110" s="23">
        <v>1800</v>
      </c>
      <c r="N3110" s="23">
        <v>1</v>
      </c>
      <c r="O3110" s="107">
        <v>14000000</v>
      </c>
      <c r="P3110" s="23">
        <v>180</v>
      </c>
      <c r="Q3110" s="23">
        <v>2</v>
      </c>
      <c r="R3110" s="23">
        <v>2</v>
      </c>
      <c r="S3110" s="23">
        <v>0</v>
      </c>
      <c r="T3110" s="47">
        <v>8.4</v>
      </c>
      <c r="U3110" s="98" t="s">
        <v>111</v>
      </c>
      <c r="V3110" s="98" t="s">
        <v>3139</v>
      </c>
      <c r="W3110" s="69">
        <f t="shared" si="96"/>
        <v>2.61115938214177E-2</v>
      </c>
    </row>
    <row r="3111" spans="1:23">
      <c r="A3111">
        <f t="shared" si="97"/>
        <v>998</v>
      </c>
      <c r="B3111" s="99">
        <v>44408</v>
      </c>
      <c r="C3111" s="23">
        <v>708</v>
      </c>
      <c r="D3111" s="23">
        <v>5</v>
      </c>
      <c r="E3111" s="98" t="s">
        <v>49</v>
      </c>
      <c r="F3111" s="98" t="s">
        <v>164</v>
      </c>
      <c r="G3111" s="98" t="s">
        <v>4120</v>
      </c>
      <c r="H3111" s="98" t="s">
        <v>1366</v>
      </c>
      <c r="I3111" s="98" t="s">
        <v>10119</v>
      </c>
      <c r="J3111" s="99">
        <v>45406</v>
      </c>
      <c r="K3111" s="107">
        <v>30000000</v>
      </c>
      <c r="L3111" s="98" t="s">
        <v>2034</v>
      </c>
      <c r="M3111" s="23">
        <v>1800</v>
      </c>
      <c r="N3111" s="23">
        <v>1</v>
      </c>
      <c r="O3111" s="107">
        <v>30000000</v>
      </c>
      <c r="P3111" s="23">
        <v>180</v>
      </c>
      <c r="Q3111" s="23">
        <v>2</v>
      </c>
      <c r="R3111" s="23">
        <v>2</v>
      </c>
      <c r="S3111" s="23">
        <v>2.78</v>
      </c>
      <c r="T3111" s="47">
        <v>18.131446</v>
      </c>
      <c r="U3111" s="98" t="s">
        <v>111</v>
      </c>
      <c r="V3111" s="98" t="s">
        <v>3139</v>
      </c>
      <c r="W3111" s="69">
        <f t="shared" si="96"/>
        <v>5.6362018255591499E-2</v>
      </c>
    </row>
    <row r="3112" spans="1:23">
      <c r="A3112">
        <f t="shared" si="97"/>
        <v>999</v>
      </c>
      <c r="B3112" s="99">
        <v>44408</v>
      </c>
      <c r="C3112" s="23">
        <v>709</v>
      </c>
      <c r="D3112" s="23">
        <v>5</v>
      </c>
      <c r="E3112" s="98" t="s">
        <v>49</v>
      </c>
      <c r="F3112" s="98" t="s">
        <v>164</v>
      </c>
      <c r="G3112" s="98" t="s">
        <v>4120</v>
      </c>
      <c r="H3112" s="98" t="s">
        <v>1366</v>
      </c>
      <c r="I3112" s="98" t="s">
        <v>10678</v>
      </c>
      <c r="J3112" s="99">
        <v>45407</v>
      </c>
      <c r="K3112" s="107">
        <v>30000000</v>
      </c>
      <c r="L3112" s="98" t="s">
        <v>2035</v>
      </c>
      <c r="M3112" s="23">
        <v>1800</v>
      </c>
      <c r="N3112" s="23">
        <v>1</v>
      </c>
      <c r="O3112" s="107">
        <v>30000000</v>
      </c>
      <c r="P3112" s="23">
        <v>180</v>
      </c>
      <c r="Q3112" s="23">
        <v>2</v>
      </c>
      <c r="R3112" s="23">
        <v>2</v>
      </c>
      <c r="S3112" s="23">
        <v>0</v>
      </c>
      <c r="T3112" s="47">
        <v>18</v>
      </c>
      <c r="U3112" s="98" t="s">
        <v>111</v>
      </c>
      <c r="V3112" s="98" t="s">
        <v>3139</v>
      </c>
      <c r="W3112" s="69">
        <f t="shared" si="96"/>
        <v>5.6009480878033806E-2</v>
      </c>
    </row>
    <row r="3113" spans="1:23">
      <c r="A3113">
        <f t="shared" si="97"/>
        <v>999</v>
      </c>
      <c r="B3113" s="99">
        <v>44408</v>
      </c>
      <c r="C3113" s="23">
        <v>710</v>
      </c>
      <c r="D3113" s="23">
        <v>5</v>
      </c>
      <c r="E3113" s="98" t="s">
        <v>49</v>
      </c>
      <c r="F3113" s="98" t="s">
        <v>164</v>
      </c>
      <c r="G3113" s="98" t="s">
        <v>4120</v>
      </c>
      <c r="H3113" s="98" t="s">
        <v>1366</v>
      </c>
      <c r="I3113" s="98" t="s">
        <v>10678</v>
      </c>
      <c r="J3113" s="99">
        <v>45407</v>
      </c>
      <c r="K3113" s="107">
        <v>10243300</v>
      </c>
      <c r="L3113" s="98" t="s">
        <v>2036</v>
      </c>
      <c r="M3113" s="23">
        <v>1800</v>
      </c>
      <c r="N3113" s="23">
        <v>1</v>
      </c>
      <c r="O3113" s="107">
        <v>10243300</v>
      </c>
      <c r="P3113" s="23">
        <v>180</v>
      </c>
      <c r="Q3113" s="23">
        <v>2</v>
      </c>
      <c r="R3113" s="23">
        <v>2</v>
      </c>
      <c r="S3113" s="23">
        <v>0</v>
      </c>
      <c r="T3113" s="47">
        <v>6.1459799999999998</v>
      </c>
      <c r="U3113" s="98" t="s">
        <v>111</v>
      </c>
      <c r="V3113" s="98" t="s">
        <v>3139</v>
      </c>
      <c r="W3113" s="69">
        <f t="shared" si="96"/>
        <v>1.9124063849265457E-2</v>
      </c>
    </row>
    <row r="3114" spans="1:23">
      <c r="A3114">
        <f t="shared" si="97"/>
        <v>1000</v>
      </c>
      <c r="B3114" s="99">
        <v>44408</v>
      </c>
      <c r="C3114" s="23">
        <v>711</v>
      </c>
      <c r="D3114" s="23">
        <v>5</v>
      </c>
      <c r="E3114" s="98" t="s">
        <v>49</v>
      </c>
      <c r="F3114" s="98" t="s">
        <v>164</v>
      </c>
      <c r="G3114" s="98" t="s">
        <v>4120</v>
      </c>
      <c r="H3114" s="98" t="s">
        <v>1366</v>
      </c>
      <c r="I3114" s="98" t="s">
        <v>10679</v>
      </c>
      <c r="J3114" s="99">
        <v>45408</v>
      </c>
      <c r="K3114" s="107">
        <v>26000000</v>
      </c>
      <c r="L3114" s="98" t="s">
        <v>2037</v>
      </c>
      <c r="M3114" s="23">
        <v>1800</v>
      </c>
      <c r="N3114" s="23">
        <v>1</v>
      </c>
      <c r="O3114" s="107">
        <v>26000000</v>
      </c>
      <c r="P3114" s="23">
        <v>180</v>
      </c>
      <c r="Q3114" s="23">
        <v>2</v>
      </c>
      <c r="R3114" s="23">
        <v>2</v>
      </c>
      <c r="S3114" s="23">
        <v>2.78</v>
      </c>
      <c r="T3114" s="47">
        <v>15.721128999999999</v>
      </c>
      <c r="U3114" s="98" t="s">
        <v>111</v>
      </c>
      <c r="V3114" s="98" t="s">
        <v>3139</v>
      </c>
      <c r="W3114" s="69">
        <f t="shared" si="96"/>
        <v>4.896742709968873E-2</v>
      </c>
    </row>
    <row r="3115" spans="1:23">
      <c r="A3115">
        <f t="shared" si="97"/>
        <v>1000</v>
      </c>
      <c r="B3115" s="99">
        <v>44408</v>
      </c>
      <c r="C3115" s="23">
        <v>712</v>
      </c>
      <c r="D3115" s="23">
        <v>5</v>
      </c>
      <c r="E3115" s="98" t="s">
        <v>49</v>
      </c>
      <c r="F3115" s="98" t="s">
        <v>164</v>
      </c>
      <c r="G3115" s="98" t="s">
        <v>4120</v>
      </c>
      <c r="H3115" s="98" t="s">
        <v>1366</v>
      </c>
      <c r="I3115" s="98" t="s">
        <v>10679</v>
      </c>
      <c r="J3115" s="99">
        <v>45408</v>
      </c>
      <c r="K3115" s="107">
        <v>12000000</v>
      </c>
      <c r="L3115" s="98" t="s">
        <v>2038</v>
      </c>
      <c r="M3115" s="23">
        <v>1800</v>
      </c>
      <c r="N3115" s="23">
        <v>1</v>
      </c>
      <c r="O3115" s="107">
        <v>12000000</v>
      </c>
      <c r="P3115" s="23">
        <v>180</v>
      </c>
      <c r="Q3115" s="23">
        <v>2</v>
      </c>
      <c r="R3115" s="23">
        <v>2</v>
      </c>
      <c r="S3115" s="23">
        <v>2.78</v>
      </c>
      <c r="T3115" s="47">
        <v>7.2559370000000003</v>
      </c>
      <c r="U3115" s="98" t="s">
        <v>111</v>
      </c>
      <c r="V3115" s="98" t="s">
        <v>3139</v>
      </c>
      <c r="W3115" s="69">
        <f t="shared" si="96"/>
        <v>2.2600448484802471E-2</v>
      </c>
    </row>
    <row r="3116" spans="1:23">
      <c r="A3116">
        <f t="shared" si="97"/>
        <v>269</v>
      </c>
      <c r="B3116" s="99">
        <v>44408</v>
      </c>
      <c r="C3116" s="23">
        <v>713</v>
      </c>
      <c r="D3116" s="23">
        <v>5</v>
      </c>
      <c r="E3116" s="98" t="s">
        <v>49</v>
      </c>
      <c r="F3116" s="98" t="s">
        <v>164</v>
      </c>
      <c r="G3116" s="98" t="s">
        <v>4120</v>
      </c>
      <c r="H3116" s="98" t="s">
        <v>1366</v>
      </c>
      <c r="I3116" s="98" t="s">
        <v>10679</v>
      </c>
      <c r="J3116" s="99">
        <v>44677</v>
      </c>
      <c r="K3116" s="107">
        <v>5500000</v>
      </c>
      <c r="L3116" s="98" t="s">
        <v>2039</v>
      </c>
      <c r="M3116" s="23">
        <v>1080</v>
      </c>
      <c r="N3116" s="23">
        <v>1</v>
      </c>
      <c r="O3116" s="107">
        <v>5500000</v>
      </c>
      <c r="P3116" s="23">
        <v>180</v>
      </c>
      <c r="Q3116" s="23">
        <v>2</v>
      </c>
      <c r="R3116" s="23">
        <v>2</v>
      </c>
      <c r="S3116" s="23">
        <v>0</v>
      </c>
      <c r="T3116" s="47">
        <v>1.833332</v>
      </c>
      <c r="U3116" s="98" t="s">
        <v>111</v>
      </c>
      <c r="V3116" s="98" t="s">
        <v>3139</v>
      </c>
      <c r="W3116" s="69">
        <f t="shared" si="96"/>
        <v>1.5360910297862601E-3</v>
      </c>
    </row>
    <row r="3117" spans="1:23">
      <c r="A3117">
        <f t="shared" si="97"/>
        <v>1000</v>
      </c>
      <c r="B3117" s="99">
        <v>44408</v>
      </c>
      <c r="C3117" s="23">
        <v>714</v>
      </c>
      <c r="D3117" s="23">
        <v>5</v>
      </c>
      <c r="E3117" s="98" t="s">
        <v>49</v>
      </c>
      <c r="F3117" s="98" t="s">
        <v>164</v>
      </c>
      <c r="G3117" s="98" t="s">
        <v>4120</v>
      </c>
      <c r="H3117" s="98" t="s">
        <v>1366</v>
      </c>
      <c r="I3117" s="98" t="s">
        <v>10679</v>
      </c>
      <c r="J3117" s="99">
        <v>45408</v>
      </c>
      <c r="K3117" s="107">
        <v>15000000</v>
      </c>
      <c r="L3117" s="98" t="s">
        <v>2040</v>
      </c>
      <c r="M3117" s="23">
        <v>1800</v>
      </c>
      <c r="N3117" s="23">
        <v>1</v>
      </c>
      <c r="O3117" s="107">
        <v>15000000</v>
      </c>
      <c r="P3117" s="23">
        <v>180</v>
      </c>
      <c r="Q3117" s="23">
        <v>2</v>
      </c>
      <c r="R3117" s="23">
        <v>2</v>
      </c>
      <c r="S3117" s="23">
        <v>0</v>
      </c>
      <c r="T3117" s="47">
        <v>9</v>
      </c>
      <c r="U3117" s="98" t="s">
        <v>111</v>
      </c>
      <c r="V3117" s="98" t="s">
        <v>3139</v>
      </c>
      <c r="W3117" s="69">
        <f t="shared" si="96"/>
        <v>2.8032773212229134E-2</v>
      </c>
    </row>
    <row r="3118" spans="1:23">
      <c r="A3118">
        <f t="shared" si="97"/>
        <v>1000</v>
      </c>
      <c r="B3118" s="99">
        <v>44408</v>
      </c>
      <c r="C3118" s="23">
        <v>715</v>
      </c>
      <c r="D3118" s="23">
        <v>5</v>
      </c>
      <c r="E3118" s="98" t="s">
        <v>49</v>
      </c>
      <c r="F3118" s="98" t="s">
        <v>164</v>
      </c>
      <c r="G3118" s="98" t="s">
        <v>4120</v>
      </c>
      <c r="H3118" s="98" t="s">
        <v>1366</v>
      </c>
      <c r="I3118" s="98" t="s">
        <v>10679</v>
      </c>
      <c r="J3118" s="99">
        <v>45408</v>
      </c>
      <c r="K3118" s="107">
        <v>13000000</v>
      </c>
      <c r="L3118" s="98" t="s">
        <v>2041</v>
      </c>
      <c r="M3118" s="23">
        <v>1800</v>
      </c>
      <c r="N3118" s="23">
        <v>1</v>
      </c>
      <c r="O3118" s="107">
        <v>13000000</v>
      </c>
      <c r="P3118" s="23">
        <v>180</v>
      </c>
      <c r="Q3118" s="23">
        <v>2</v>
      </c>
      <c r="R3118" s="23">
        <v>2</v>
      </c>
      <c r="S3118" s="23">
        <v>0</v>
      </c>
      <c r="T3118" s="47">
        <v>7.8</v>
      </c>
      <c r="U3118" s="98" t="s">
        <v>111</v>
      </c>
      <c r="V3118" s="98" t="s">
        <v>3139</v>
      </c>
      <c r="W3118" s="69">
        <f t="shared" si="96"/>
        <v>2.4295070117265248E-2</v>
      </c>
    </row>
    <row r="3119" spans="1:23">
      <c r="A3119">
        <f t="shared" si="97"/>
        <v>1005</v>
      </c>
      <c r="B3119" s="99">
        <v>44408</v>
      </c>
      <c r="C3119" s="23">
        <v>716</v>
      </c>
      <c r="D3119" s="23">
        <v>5</v>
      </c>
      <c r="E3119" s="98" t="s">
        <v>49</v>
      </c>
      <c r="F3119" s="98" t="s">
        <v>164</v>
      </c>
      <c r="G3119" s="98" t="s">
        <v>4120</v>
      </c>
      <c r="H3119" s="98" t="s">
        <v>1366</v>
      </c>
      <c r="I3119" s="98" t="s">
        <v>10679</v>
      </c>
      <c r="J3119" s="99">
        <v>45413</v>
      </c>
      <c r="K3119" s="107">
        <v>40000000</v>
      </c>
      <c r="L3119" s="98" t="s">
        <v>2042</v>
      </c>
      <c r="M3119" s="23">
        <v>1800</v>
      </c>
      <c r="N3119" s="23">
        <v>1</v>
      </c>
      <c r="O3119" s="107">
        <v>40000000</v>
      </c>
      <c r="P3119" s="23">
        <v>180</v>
      </c>
      <c r="Q3119" s="23">
        <v>2</v>
      </c>
      <c r="R3119" s="23">
        <v>2</v>
      </c>
      <c r="S3119" s="23">
        <v>1.8</v>
      </c>
      <c r="T3119" s="47">
        <v>24.116529</v>
      </c>
      <c r="U3119" s="98" t="s">
        <v>111</v>
      </c>
      <c r="V3119" s="98" t="s">
        <v>3139</v>
      </c>
      <c r="W3119" s="69">
        <f t="shared" si="96"/>
        <v>7.5492606007084767E-2</v>
      </c>
    </row>
    <row r="3120" spans="1:23">
      <c r="A3120">
        <f t="shared" si="97"/>
        <v>1000</v>
      </c>
      <c r="B3120" s="99">
        <v>44408</v>
      </c>
      <c r="C3120" s="23">
        <v>717</v>
      </c>
      <c r="D3120" s="23">
        <v>5</v>
      </c>
      <c r="E3120" s="98" t="s">
        <v>49</v>
      </c>
      <c r="F3120" s="98" t="s">
        <v>164</v>
      </c>
      <c r="G3120" s="98" t="s">
        <v>4120</v>
      </c>
      <c r="H3120" s="98" t="s">
        <v>1366</v>
      </c>
      <c r="I3120" s="98" t="s">
        <v>10679</v>
      </c>
      <c r="J3120" s="99">
        <v>45408</v>
      </c>
      <c r="K3120" s="107">
        <v>16000000</v>
      </c>
      <c r="L3120" s="98" t="s">
        <v>2043</v>
      </c>
      <c r="M3120" s="23">
        <v>1800</v>
      </c>
      <c r="N3120" s="23">
        <v>1</v>
      </c>
      <c r="O3120" s="107">
        <v>16000000</v>
      </c>
      <c r="P3120" s="23">
        <v>360</v>
      </c>
      <c r="Q3120" s="23">
        <v>2</v>
      </c>
      <c r="R3120" s="23">
        <v>2</v>
      </c>
      <c r="S3120" s="23">
        <v>0</v>
      </c>
      <c r="T3120" s="47">
        <v>9.6</v>
      </c>
      <c r="U3120" s="98" t="s">
        <v>111</v>
      </c>
      <c r="V3120" s="98" t="s">
        <v>3139</v>
      </c>
      <c r="W3120" s="69">
        <f t="shared" si="96"/>
        <v>2.9901624759711073E-2</v>
      </c>
    </row>
    <row r="3121" spans="1:23">
      <c r="A3121">
        <f t="shared" si="97"/>
        <v>1003</v>
      </c>
      <c r="B3121" s="99">
        <v>44408</v>
      </c>
      <c r="C3121" s="23">
        <v>718</v>
      </c>
      <c r="D3121" s="23">
        <v>5</v>
      </c>
      <c r="E3121" s="98" t="s">
        <v>49</v>
      </c>
      <c r="F3121" s="98" t="s">
        <v>164</v>
      </c>
      <c r="G3121" s="98" t="s">
        <v>4120</v>
      </c>
      <c r="H3121" s="98" t="s">
        <v>1366</v>
      </c>
      <c r="I3121" s="98" t="s">
        <v>10680</v>
      </c>
      <c r="J3121" s="99">
        <v>45411</v>
      </c>
      <c r="K3121" s="107">
        <v>20000000</v>
      </c>
      <c r="L3121" s="98" t="s">
        <v>2044</v>
      </c>
      <c r="M3121" s="23">
        <v>1800</v>
      </c>
      <c r="N3121" s="23">
        <v>1</v>
      </c>
      <c r="O3121" s="107">
        <v>20000000</v>
      </c>
      <c r="P3121" s="23">
        <v>180</v>
      </c>
      <c r="Q3121" s="23">
        <v>2</v>
      </c>
      <c r="R3121" s="23">
        <v>2</v>
      </c>
      <c r="S3121" s="23">
        <v>0</v>
      </c>
      <c r="T3121" s="47">
        <v>12</v>
      </c>
      <c r="U3121" s="98" t="s">
        <v>111</v>
      </c>
      <c r="V3121" s="98" t="s">
        <v>3139</v>
      </c>
      <c r="W3121" s="69">
        <f t="shared" si="96"/>
        <v>3.7489162042487763E-2</v>
      </c>
    </row>
    <row r="3122" spans="1:23">
      <c r="A3122">
        <f t="shared" si="97"/>
        <v>1005</v>
      </c>
      <c r="B3122" s="99">
        <v>44408</v>
      </c>
      <c r="C3122" s="23">
        <v>719</v>
      </c>
      <c r="D3122" s="23">
        <v>5</v>
      </c>
      <c r="E3122" s="98" t="s">
        <v>49</v>
      </c>
      <c r="F3122" s="98" t="s">
        <v>164</v>
      </c>
      <c r="G3122" s="98" t="s">
        <v>4120</v>
      </c>
      <c r="H3122" s="98" t="s">
        <v>1366</v>
      </c>
      <c r="I3122" s="98" t="s">
        <v>6126</v>
      </c>
      <c r="J3122" s="99">
        <v>45413</v>
      </c>
      <c r="K3122" s="107">
        <v>25000000</v>
      </c>
      <c r="L3122" s="98" t="s">
        <v>2045</v>
      </c>
      <c r="M3122" s="23">
        <v>1800</v>
      </c>
      <c r="N3122" s="23">
        <v>1</v>
      </c>
      <c r="O3122" s="107">
        <v>25000000</v>
      </c>
      <c r="P3122" s="23">
        <v>180</v>
      </c>
      <c r="Q3122" s="23">
        <v>2</v>
      </c>
      <c r="R3122" s="23">
        <v>2</v>
      </c>
      <c r="S3122" s="23">
        <v>1.8</v>
      </c>
      <c r="T3122" s="47">
        <v>15.072751</v>
      </c>
      <c r="U3122" s="98" t="s">
        <v>111</v>
      </c>
      <c r="V3122" s="98" t="s">
        <v>3139</v>
      </c>
      <c r="W3122" s="69">
        <f t="shared" si="96"/>
        <v>4.7182629502192992E-2</v>
      </c>
    </row>
    <row r="3123" spans="1:23">
      <c r="A3123">
        <f t="shared" si="97"/>
        <v>1004</v>
      </c>
      <c r="B3123" s="99">
        <v>44408</v>
      </c>
      <c r="C3123" s="23">
        <v>720</v>
      </c>
      <c r="D3123" s="23">
        <v>5</v>
      </c>
      <c r="E3123" s="98" t="s">
        <v>49</v>
      </c>
      <c r="F3123" s="98" t="s">
        <v>164</v>
      </c>
      <c r="G3123" s="98" t="s">
        <v>4120</v>
      </c>
      <c r="H3123" s="98" t="s">
        <v>1366</v>
      </c>
      <c r="I3123" s="98" t="s">
        <v>6126</v>
      </c>
      <c r="J3123" s="99">
        <v>45412</v>
      </c>
      <c r="K3123" s="107">
        <v>17000000</v>
      </c>
      <c r="L3123" s="98" t="s">
        <v>2046</v>
      </c>
      <c r="M3123" s="23">
        <v>1800</v>
      </c>
      <c r="N3123" s="23">
        <v>1</v>
      </c>
      <c r="O3123" s="107">
        <v>17000000</v>
      </c>
      <c r="P3123" s="23">
        <v>180</v>
      </c>
      <c r="Q3123" s="23">
        <v>2</v>
      </c>
      <c r="R3123" s="23">
        <v>2</v>
      </c>
      <c r="S3123" s="23">
        <v>0</v>
      </c>
      <c r="T3123" s="47">
        <v>10.199999999999999</v>
      </c>
      <c r="U3123" s="98" t="s">
        <v>111</v>
      </c>
      <c r="V3123" s="98" t="s">
        <v>3139</v>
      </c>
      <c r="W3123" s="69">
        <f t="shared" si="96"/>
        <v>3.1897558212421788E-2</v>
      </c>
    </row>
    <row r="3124" spans="1:23">
      <c r="A3124">
        <f t="shared" si="97"/>
        <v>1004</v>
      </c>
      <c r="B3124" s="99">
        <v>44408</v>
      </c>
      <c r="C3124" s="23">
        <v>721</v>
      </c>
      <c r="D3124" s="23">
        <v>5</v>
      </c>
      <c r="E3124" s="98" t="s">
        <v>49</v>
      </c>
      <c r="F3124" s="98" t="s">
        <v>164</v>
      </c>
      <c r="G3124" s="98" t="s">
        <v>4120</v>
      </c>
      <c r="H3124" s="98" t="s">
        <v>1366</v>
      </c>
      <c r="I3124" s="98" t="s">
        <v>6126</v>
      </c>
      <c r="J3124" s="99">
        <v>45412</v>
      </c>
      <c r="K3124" s="107">
        <v>40000000</v>
      </c>
      <c r="L3124" s="98" t="s">
        <v>2047</v>
      </c>
      <c r="M3124" s="23">
        <v>1800</v>
      </c>
      <c r="N3124" s="23">
        <v>1</v>
      </c>
      <c r="O3124" s="107">
        <v>40000000</v>
      </c>
      <c r="P3124" s="23">
        <v>360</v>
      </c>
      <c r="Q3124" s="23">
        <v>2</v>
      </c>
      <c r="R3124" s="23">
        <v>2</v>
      </c>
      <c r="S3124" s="23">
        <v>1.1599999999999999</v>
      </c>
      <c r="T3124" s="47">
        <v>24</v>
      </c>
      <c r="U3124" s="98" t="s">
        <v>111</v>
      </c>
      <c r="V3124" s="98" t="s">
        <v>3139</v>
      </c>
      <c r="W3124" s="69">
        <f t="shared" si="96"/>
        <v>7.5053078146874799E-2</v>
      </c>
    </row>
    <row r="3125" spans="1:23">
      <c r="A3125">
        <f t="shared" si="97"/>
        <v>1006</v>
      </c>
      <c r="B3125" s="99">
        <v>44408</v>
      </c>
      <c r="C3125" s="23">
        <v>722</v>
      </c>
      <c r="D3125" s="23">
        <v>5</v>
      </c>
      <c r="E3125" s="98" t="s">
        <v>49</v>
      </c>
      <c r="F3125" s="98" t="s">
        <v>164</v>
      </c>
      <c r="G3125" s="98" t="s">
        <v>4120</v>
      </c>
      <c r="H3125" s="98" t="s">
        <v>1366</v>
      </c>
      <c r="I3125" s="98" t="s">
        <v>10681</v>
      </c>
      <c r="J3125" s="99">
        <v>45414</v>
      </c>
      <c r="K3125" s="107">
        <v>30000000</v>
      </c>
      <c r="L3125" s="98" t="s">
        <v>2048</v>
      </c>
      <c r="M3125" s="23">
        <v>1440</v>
      </c>
      <c r="N3125" s="23">
        <v>1</v>
      </c>
      <c r="O3125" s="107">
        <v>30000000</v>
      </c>
      <c r="P3125" s="23">
        <v>180</v>
      </c>
      <c r="Q3125" s="23">
        <v>2</v>
      </c>
      <c r="R3125" s="23">
        <v>2</v>
      </c>
      <c r="S3125" s="23">
        <v>1.8</v>
      </c>
      <c r="T3125" s="47">
        <v>18.079749</v>
      </c>
      <c r="U3125" s="98" t="s">
        <v>111</v>
      </c>
      <c r="V3125" s="98" t="s">
        <v>3139</v>
      </c>
      <c r="W3125" s="69">
        <f t="shared" si="96"/>
        <v>5.665182849685918E-2</v>
      </c>
    </row>
    <row r="3126" spans="1:23">
      <c r="A3126">
        <f t="shared" si="97"/>
        <v>1007</v>
      </c>
      <c r="B3126" s="99">
        <v>44408</v>
      </c>
      <c r="C3126" s="23">
        <v>723</v>
      </c>
      <c r="D3126" s="23">
        <v>5</v>
      </c>
      <c r="E3126" s="98" t="s">
        <v>49</v>
      </c>
      <c r="F3126" s="98" t="s">
        <v>164</v>
      </c>
      <c r="G3126" s="98" t="s">
        <v>4120</v>
      </c>
      <c r="H3126" s="98" t="s">
        <v>1366</v>
      </c>
      <c r="I3126" s="98" t="s">
        <v>10682</v>
      </c>
      <c r="J3126" s="99">
        <v>45415</v>
      </c>
      <c r="K3126" s="107">
        <v>5000000</v>
      </c>
      <c r="L3126" s="98" t="s">
        <v>2049</v>
      </c>
      <c r="M3126" s="23">
        <v>1800</v>
      </c>
      <c r="N3126" s="23">
        <v>1</v>
      </c>
      <c r="O3126" s="107">
        <v>5000000</v>
      </c>
      <c r="P3126" s="23">
        <v>30</v>
      </c>
      <c r="Q3126" s="23">
        <v>2</v>
      </c>
      <c r="R3126" s="23">
        <v>2</v>
      </c>
      <c r="S3126" s="23">
        <v>0</v>
      </c>
      <c r="T3126" s="47">
        <v>2.833342</v>
      </c>
      <c r="U3126" s="98" t="s">
        <v>111</v>
      </c>
      <c r="V3126" s="98" t="s">
        <v>3139</v>
      </c>
      <c r="W3126" s="69">
        <f t="shared" si="96"/>
        <v>8.8869354171904995E-3</v>
      </c>
    </row>
    <row r="3127" spans="1:23">
      <c r="A3127">
        <f t="shared" si="97"/>
        <v>276</v>
      </c>
      <c r="B3127" s="99">
        <v>44408</v>
      </c>
      <c r="C3127" s="23">
        <v>724</v>
      </c>
      <c r="D3127" s="23">
        <v>5</v>
      </c>
      <c r="E3127" s="98" t="s">
        <v>49</v>
      </c>
      <c r="F3127" s="98" t="s">
        <v>164</v>
      </c>
      <c r="G3127" s="98" t="s">
        <v>4120</v>
      </c>
      <c r="H3127" s="98" t="s">
        <v>1366</v>
      </c>
      <c r="I3127" s="98" t="s">
        <v>10682</v>
      </c>
      <c r="J3127" s="99">
        <v>44684</v>
      </c>
      <c r="K3127" s="107">
        <v>7500000</v>
      </c>
      <c r="L3127" s="98" t="s">
        <v>2050</v>
      </c>
      <c r="M3127" s="23">
        <v>1080</v>
      </c>
      <c r="N3127" s="23">
        <v>1</v>
      </c>
      <c r="O3127" s="107">
        <v>7500000</v>
      </c>
      <c r="P3127" s="23">
        <v>180</v>
      </c>
      <c r="Q3127" s="23">
        <v>2</v>
      </c>
      <c r="R3127" s="23">
        <v>2</v>
      </c>
      <c r="S3127" s="23">
        <v>0</v>
      </c>
      <c r="T3127" s="47">
        <v>2.5</v>
      </c>
      <c r="U3127" s="98" t="s">
        <v>111</v>
      </c>
      <c r="V3127" s="98" t="s">
        <v>3139</v>
      </c>
      <c r="W3127" s="69">
        <f t="shared" si="96"/>
        <v>2.1491792796042336E-3</v>
      </c>
    </row>
    <row r="3128" spans="1:23">
      <c r="A3128">
        <f t="shared" si="97"/>
        <v>1010</v>
      </c>
      <c r="B3128" s="99">
        <v>44408</v>
      </c>
      <c r="C3128" s="23">
        <v>725</v>
      </c>
      <c r="D3128" s="23">
        <v>5</v>
      </c>
      <c r="E3128" s="98" t="s">
        <v>49</v>
      </c>
      <c r="F3128" s="98" t="s">
        <v>164</v>
      </c>
      <c r="G3128" s="98" t="s">
        <v>4120</v>
      </c>
      <c r="H3128" s="98" t="s">
        <v>1366</v>
      </c>
      <c r="I3128" s="98" t="s">
        <v>6558</v>
      </c>
      <c r="J3128" s="99">
        <v>45418</v>
      </c>
      <c r="K3128" s="107">
        <v>20000000</v>
      </c>
      <c r="L3128" s="98" t="s">
        <v>2051</v>
      </c>
      <c r="M3128" s="23">
        <v>1800</v>
      </c>
      <c r="N3128" s="23">
        <v>1</v>
      </c>
      <c r="O3128" s="107">
        <v>20000000</v>
      </c>
      <c r="P3128" s="23">
        <v>180</v>
      </c>
      <c r="Q3128" s="23">
        <v>2</v>
      </c>
      <c r="R3128" s="23">
        <v>2</v>
      </c>
      <c r="S3128" s="23">
        <v>0</v>
      </c>
      <c r="T3128" s="47">
        <v>12</v>
      </c>
      <c r="U3128" s="98" t="s">
        <v>111</v>
      </c>
      <c r="V3128" s="98" t="s">
        <v>3139</v>
      </c>
      <c r="W3128" s="69">
        <f t="shared" si="96"/>
        <v>3.7750801259135235E-2</v>
      </c>
    </row>
    <row r="3129" spans="1:23">
      <c r="A3129">
        <f t="shared" si="97"/>
        <v>1010</v>
      </c>
      <c r="B3129" s="99">
        <v>44408</v>
      </c>
      <c r="C3129" s="23">
        <v>726</v>
      </c>
      <c r="D3129" s="23">
        <v>5</v>
      </c>
      <c r="E3129" s="98" t="s">
        <v>49</v>
      </c>
      <c r="F3129" s="98" t="s">
        <v>164</v>
      </c>
      <c r="G3129" s="98" t="s">
        <v>4120</v>
      </c>
      <c r="H3129" s="98" t="s">
        <v>1366</v>
      </c>
      <c r="I3129" s="98" t="s">
        <v>6558</v>
      </c>
      <c r="J3129" s="99">
        <v>45418</v>
      </c>
      <c r="K3129" s="107">
        <v>12000000</v>
      </c>
      <c r="L3129" s="98" t="s">
        <v>2052</v>
      </c>
      <c r="M3129" s="23">
        <v>1800</v>
      </c>
      <c r="N3129" s="23">
        <v>1</v>
      </c>
      <c r="O3129" s="107">
        <v>12000000</v>
      </c>
      <c r="P3129" s="23">
        <v>180</v>
      </c>
      <c r="Q3129" s="23">
        <v>2</v>
      </c>
      <c r="R3129" s="23">
        <v>2</v>
      </c>
      <c r="S3129" s="23">
        <v>2.8</v>
      </c>
      <c r="T3129" s="47">
        <v>7.2467040000000003</v>
      </c>
      <c r="U3129" s="98" t="s">
        <v>111</v>
      </c>
      <c r="V3129" s="98" t="s">
        <v>3139</v>
      </c>
      <c r="W3129" s="69">
        <f t="shared" si="96"/>
        <v>2.2797406873981695E-2</v>
      </c>
    </row>
    <row r="3130" spans="1:23">
      <c r="A3130">
        <f t="shared" si="97"/>
        <v>1011</v>
      </c>
      <c r="B3130" s="99">
        <v>44408</v>
      </c>
      <c r="C3130" s="23">
        <v>727</v>
      </c>
      <c r="D3130" s="23">
        <v>5</v>
      </c>
      <c r="E3130" s="98" t="s">
        <v>49</v>
      </c>
      <c r="F3130" s="98" t="s">
        <v>164</v>
      </c>
      <c r="G3130" s="98" t="s">
        <v>4120</v>
      </c>
      <c r="H3130" s="98" t="s">
        <v>1366</v>
      </c>
      <c r="I3130" s="98" t="s">
        <v>10396</v>
      </c>
      <c r="J3130" s="99">
        <v>45419</v>
      </c>
      <c r="K3130" s="107">
        <v>6000000</v>
      </c>
      <c r="L3130" s="98" t="s">
        <v>2053</v>
      </c>
      <c r="M3130" s="23">
        <v>1800</v>
      </c>
      <c r="N3130" s="23">
        <v>1</v>
      </c>
      <c r="O3130" s="107">
        <v>6000000</v>
      </c>
      <c r="P3130" s="23">
        <v>360</v>
      </c>
      <c r="Q3130" s="23">
        <v>2</v>
      </c>
      <c r="R3130" s="23">
        <v>2</v>
      </c>
      <c r="S3130" s="23">
        <v>0</v>
      </c>
      <c r="T3130" s="47">
        <v>3.6</v>
      </c>
      <c r="U3130" s="98" t="s">
        <v>111</v>
      </c>
      <c r="V3130" s="98" t="s">
        <v>3139</v>
      </c>
      <c r="W3130" s="69">
        <f t="shared" si="96"/>
        <v>1.1336453487025461E-2</v>
      </c>
    </row>
    <row r="3131" spans="1:23">
      <c r="A3131">
        <f t="shared" si="97"/>
        <v>1011</v>
      </c>
      <c r="B3131" s="99">
        <v>44408</v>
      </c>
      <c r="C3131" s="23">
        <v>728</v>
      </c>
      <c r="D3131" s="23">
        <v>5</v>
      </c>
      <c r="E3131" s="98" t="s">
        <v>49</v>
      </c>
      <c r="F3131" s="98" t="s">
        <v>164</v>
      </c>
      <c r="G3131" s="98" t="s">
        <v>4120</v>
      </c>
      <c r="H3131" s="98" t="s">
        <v>1366</v>
      </c>
      <c r="I3131" s="98" t="s">
        <v>10396</v>
      </c>
      <c r="J3131" s="99">
        <v>45419</v>
      </c>
      <c r="K3131" s="107">
        <v>11000000</v>
      </c>
      <c r="L3131" s="98" t="s">
        <v>2054</v>
      </c>
      <c r="M3131" s="23">
        <v>1800</v>
      </c>
      <c r="N3131" s="23">
        <v>1</v>
      </c>
      <c r="O3131" s="107">
        <v>11000000</v>
      </c>
      <c r="P3131" s="23">
        <v>180</v>
      </c>
      <c r="Q3131" s="23">
        <v>2</v>
      </c>
      <c r="R3131" s="23">
        <v>2</v>
      </c>
      <c r="S3131" s="23">
        <v>0</v>
      </c>
      <c r="T3131" s="47">
        <v>6.6</v>
      </c>
      <c r="U3131" s="98" t="s">
        <v>111</v>
      </c>
      <c r="V3131" s="98" t="s">
        <v>3139</v>
      </c>
      <c r="W3131" s="69">
        <f t="shared" si="96"/>
        <v>2.0783498059546681E-2</v>
      </c>
    </row>
    <row r="3132" spans="1:23">
      <c r="A3132">
        <f t="shared" si="97"/>
        <v>281</v>
      </c>
      <c r="B3132" s="99">
        <v>44408</v>
      </c>
      <c r="C3132" s="23">
        <v>729</v>
      </c>
      <c r="D3132" s="23">
        <v>5</v>
      </c>
      <c r="E3132" s="98" t="s">
        <v>49</v>
      </c>
      <c r="F3132" s="98" t="s">
        <v>164</v>
      </c>
      <c r="G3132" s="98" t="s">
        <v>4120</v>
      </c>
      <c r="H3132" s="98" t="s">
        <v>1366</v>
      </c>
      <c r="I3132" s="98" t="s">
        <v>10306</v>
      </c>
      <c r="J3132" s="99">
        <v>44689</v>
      </c>
      <c r="K3132" s="107">
        <v>6500000</v>
      </c>
      <c r="L3132" s="98" t="s">
        <v>2055</v>
      </c>
      <c r="M3132" s="23">
        <v>1080</v>
      </c>
      <c r="N3132" s="23">
        <v>1</v>
      </c>
      <c r="O3132" s="107">
        <v>6500000</v>
      </c>
      <c r="P3132" s="23">
        <v>180</v>
      </c>
      <c r="Q3132" s="23">
        <v>2</v>
      </c>
      <c r="R3132" s="23">
        <v>2</v>
      </c>
      <c r="S3132" s="23">
        <v>0</v>
      </c>
      <c r="T3132" s="47">
        <v>2.166668</v>
      </c>
      <c r="U3132" s="98" t="s">
        <v>111</v>
      </c>
      <c r="V3132" s="98" t="s">
        <v>3139</v>
      </c>
      <c r="W3132" s="69">
        <f t="shared" si="96"/>
        <v>1.8963663622582816E-3</v>
      </c>
    </row>
    <row r="3133" spans="1:23">
      <c r="A3133">
        <f t="shared" si="97"/>
        <v>1013</v>
      </c>
      <c r="B3133" s="99">
        <v>44408</v>
      </c>
      <c r="C3133" s="23">
        <v>730</v>
      </c>
      <c r="D3133" s="23">
        <v>5</v>
      </c>
      <c r="E3133" s="98" t="s">
        <v>49</v>
      </c>
      <c r="F3133" s="98" t="s">
        <v>164</v>
      </c>
      <c r="G3133" s="98" t="s">
        <v>4120</v>
      </c>
      <c r="H3133" s="98" t="s">
        <v>1366</v>
      </c>
      <c r="I3133" s="98" t="s">
        <v>10683</v>
      </c>
      <c r="J3133" s="99">
        <v>45421</v>
      </c>
      <c r="K3133" s="107">
        <v>10000000</v>
      </c>
      <c r="L3133" s="98" t="s">
        <v>2056</v>
      </c>
      <c r="M3133" s="23">
        <v>1800</v>
      </c>
      <c r="N3133" s="23">
        <v>1</v>
      </c>
      <c r="O3133" s="107">
        <v>10000000</v>
      </c>
      <c r="P3133" s="23">
        <v>180</v>
      </c>
      <c r="Q3133" s="23">
        <v>2</v>
      </c>
      <c r="R3133" s="23">
        <v>2</v>
      </c>
      <c r="S3133" s="23">
        <v>0</v>
      </c>
      <c r="T3133" s="47">
        <v>6</v>
      </c>
      <c r="U3133" s="98" t="s">
        <v>111</v>
      </c>
      <c r="V3133" s="98" t="s">
        <v>3139</v>
      </c>
      <c r="W3133" s="69">
        <f t="shared" si="96"/>
        <v>1.8931466175992076E-2</v>
      </c>
    </row>
    <row r="3134" spans="1:23">
      <c r="A3134">
        <f t="shared" si="97"/>
        <v>1014</v>
      </c>
      <c r="B3134" s="99">
        <v>44408</v>
      </c>
      <c r="C3134" s="23">
        <v>731</v>
      </c>
      <c r="D3134" s="23">
        <v>5</v>
      </c>
      <c r="E3134" s="98" t="s">
        <v>49</v>
      </c>
      <c r="F3134" s="98" t="s">
        <v>164</v>
      </c>
      <c r="G3134" s="98" t="s">
        <v>4120</v>
      </c>
      <c r="H3134" s="98" t="s">
        <v>1366</v>
      </c>
      <c r="I3134" s="98" t="s">
        <v>10149</v>
      </c>
      <c r="J3134" s="99">
        <v>45422</v>
      </c>
      <c r="K3134" s="107">
        <v>18000000</v>
      </c>
      <c r="L3134" s="98" t="s">
        <v>2057</v>
      </c>
      <c r="M3134" s="23">
        <v>1800</v>
      </c>
      <c r="N3134" s="23">
        <v>1</v>
      </c>
      <c r="O3134" s="107">
        <v>18000000</v>
      </c>
      <c r="P3134" s="23">
        <v>180</v>
      </c>
      <c r="Q3134" s="23">
        <v>2</v>
      </c>
      <c r="R3134" s="23">
        <v>2</v>
      </c>
      <c r="S3134" s="23">
        <v>0</v>
      </c>
      <c r="T3134" s="47">
        <v>10.8</v>
      </c>
      <c r="U3134" s="98" t="s">
        <v>111</v>
      </c>
      <c r="V3134" s="98" t="s">
        <v>3139</v>
      </c>
      <c r="W3134" s="69">
        <f t="shared" si="96"/>
        <v>3.4110278444640409E-2</v>
      </c>
    </row>
    <row r="3135" spans="1:23">
      <c r="A3135">
        <f t="shared" si="97"/>
        <v>286</v>
      </c>
      <c r="B3135" s="99">
        <v>44408</v>
      </c>
      <c r="C3135" s="23">
        <v>732</v>
      </c>
      <c r="D3135" s="23">
        <v>5</v>
      </c>
      <c r="E3135" s="98" t="s">
        <v>49</v>
      </c>
      <c r="F3135" s="98" t="s">
        <v>164</v>
      </c>
      <c r="G3135" s="98" t="s">
        <v>4120</v>
      </c>
      <c r="H3135" s="98" t="s">
        <v>1366</v>
      </c>
      <c r="I3135" s="98" t="s">
        <v>10684</v>
      </c>
      <c r="J3135" s="99">
        <v>44694</v>
      </c>
      <c r="K3135" s="107">
        <v>7000000</v>
      </c>
      <c r="L3135" s="98" t="s">
        <v>2058</v>
      </c>
      <c r="M3135" s="23">
        <v>1080</v>
      </c>
      <c r="N3135" s="23">
        <v>1</v>
      </c>
      <c r="O3135" s="107">
        <v>7000000</v>
      </c>
      <c r="P3135" s="23">
        <v>180</v>
      </c>
      <c r="Q3135" s="23">
        <v>2</v>
      </c>
      <c r="R3135" s="23">
        <v>2</v>
      </c>
      <c r="S3135" s="23">
        <v>0</v>
      </c>
      <c r="T3135" s="47">
        <v>2.333332</v>
      </c>
      <c r="U3135" s="98" t="s">
        <v>111</v>
      </c>
      <c r="V3135" s="98" t="s">
        <v>3139</v>
      </c>
      <c r="W3135" s="69">
        <f t="shared" si="96"/>
        <v>2.0785770333848212E-3</v>
      </c>
    </row>
    <row r="3136" spans="1:23">
      <c r="A3136">
        <f t="shared" si="97"/>
        <v>1018</v>
      </c>
      <c r="B3136" s="99">
        <v>44408</v>
      </c>
      <c r="C3136" s="23">
        <v>733</v>
      </c>
      <c r="D3136" s="23">
        <v>5</v>
      </c>
      <c r="E3136" s="98" t="s">
        <v>49</v>
      </c>
      <c r="F3136" s="98" t="s">
        <v>164</v>
      </c>
      <c r="G3136" s="98" t="s">
        <v>4120</v>
      </c>
      <c r="H3136" s="98" t="s">
        <v>1366</v>
      </c>
      <c r="I3136" s="98" t="s">
        <v>7012</v>
      </c>
      <c r="J3136" s="99">
        <v>45426</v>
      </c>
      <c r="K3136" s="107">
        <v>35000000</v>
      </c>
      <c r="L3136" s="98" t="s">
        <v>2059</v>
      </c>
      <c r="M3136" s="23">
        <v>1800</v>
      </c>
      <c r="N3136" s="23">
        <v>1</v>
      </c>
      <c r="O3136" s="107">
        <v>35000000</v>
      </c>
      <c r="P3136" s="23">
        <v>180</v>
      </c>
      <c r="Q3136" s="23">
        <v>2</v>
      </c>
      <c r="R3136" s="23">
        <v>2</v>
      </c>
      <c r="S3136" s="23">
        <v>2.8</v>
      </c>
      <c r="T3136" s="47">
        <v>21.135558</v>
      </c>
      <c r="U3136" s="98" t="s">
        <v>111</v>
      </c>
      <c r="V3136" s="98" t="s">
        <v>3139</v>
      </c>
      <c r="W3136" s="69">
        <f t="shared" si="96"/>
        <v>6.7017010400246407E-2</v>
      </c>
    </row>
    <row r="3137" spans="1:23">
      <c r="A3137">
        <f t="shared" si="97"/>
        <v>1020</v>
      </c>
      <c r="B3137" s="99">
        <v>44408</v>
      </c>
      <c r="C3137" s="23">
        <v>734</v>
      </c>
      <c r="D3137" s="23">
        <v>5</v>
      </c>
      <c r="E3137" s="98" t="s">
        <v>49</v>
      </c>
      <c r="F3137" s="98" t="s">
        <v>164</v>
      </c>
      <c r="G3137" s="98" t="s">
        <v>4120</v>
      </c>
      <c r="H3137" s="98" t="s">
        <v>1366</v>
      </c>
      <c r="I3137" s="98" t="s">
        <v>10685</v>
      </c>
      <c r="J3137" s="99">
        <v>45428</v>
      </c>
      <c r="K3137" s="107">
        <v>11000000</v>
      </c>
      <c r="L3137" s="98" t="s">
        <v>2060</v>
      </c>
      <c r="M3137" s="23">
        <v>1800</v>
      </c>
      <c r="N3137" s="23">
        <v>1</v>
      </c>
      <c r="O3137" s="107">
        <v>11000000</v>
      </c>
      <c r="P3137" s="23">
        <v>180</v>
      </c>
      <c r="Q3137" s="23">
        <v>2</v>
      </c>
      <c r="R3137" s="23">
        <v>2</v>
      </c>
      <c r="S3137" s="23">
        <v>0</v>
      </c>
      <c r="T3137" s="47">
        <v>6.6</v>
      </c>
      <c r="U3137" s="98" t="s">
        <v>111</v>
      </c>
      <c r="V3137" s="98" t="s">
        <v>3139</v>
      </c>
      <c r="W3137" s="69">
        <f t="shared" si="96"/>
        <v>2.0968514362747392E-2</v>
      </c>
    </row>
    <row r="3138" spans="1:23">
      <c r="A3138">
        <f t="shared" si="97"/>
        <v>289</v>
      </c>
      <c r="B3138" s="99">
        <v>44408</v>
      </c>
      <c r="C3138" s="23">
        <v>735</v>
      </c>
      <c r="D3138" s="23">
        <v>5</v>
      </c>
      <c r="E3138" s="98" t="s">
        <v>49</v>
      </c>
      <c r="F3138" s="98" t="s">
        <v>164</v>
      </c>
      <c r="G3138" s="98" t="s">
        <v>4120</v>
      </c>
      <c r="H3138" s="98" t="s">
        <v>1366</v>
      </c>
      <c r="I3138" s="98" t="s">
        <v>10685</v>
      </c>
      <c r="J3138" s="99">
        <v>44697</v>
      </c>
      <c r="K3138" s="107">
        <v>10000000</v>
      </c>
      <c r="L3138" s="98" t="s">
        <v>2061</v>
      </c>
      <c r="M3138" s="23">
        <v>1080</v>
      </c>
      <c r="N3138" s="23">
        <v>1</v>
      </c>
      <c r="O3138" s="107">
        <v>10000000</v>
      </c>
      <c r="P3138" s="23">
        <v>180</v>
      </c>
      <c r="Q3138" s="23">
        <v>2</v>
      </c>
      <c r="R3138" s="23">
        <v>2</v>
      </c>
      <c r="S3138" s="23">
        <v>0</v>
      </c>
      <c r="T3138" s="47">
        <v>3.333332</v>
      </c>
      <c r="U3138" s="98" t="s">
        <v>111</v>
      </c>
      <c r="V3138" s="98" t="s">
        <v>3139</v>
      </c>
      <c r="W3138" s="69">
        <f t="shared" ref="W3138:W3201" si="98">+T3138/SUM($T$2:$T$5848)*A3138</f>
        <v>3.0005437843502358E-3</v>
      </c>
    </row>
    <row r="3139" spans="1:23">
      <c r="A3139">
        <f t="shared" ref="A3139:A3202" si="99">+J3139-B3139</f>
        <v>1020</v>
      </c>
      <c r="B3139" s="99">
        <v>44408</v>
      </c>
      <c r="C3139" s="23">
        <v>736</v>
      </c>
      <c r="D3139" s="23">
        <v>5</v>
      </c>
      <c r="E3139" s="98" t="s">
        <v>49</v>
      </c>
      <c r="F3139" s="98" t="s">
        <v>164</v>
      </c>
      <c r="G3139" s="98" t="s">
        <v>4120</v>
      </c>
      <c r="H3139" s="98" t="s">
        <v>1366</v>
      </c>
      <c r="I3139" s="98" t="s">
        <v>10685</v>
      </c>
      <c r="J3139" s="99">
        <v>45428</v>
      </c>
      <c r="K3139" s="107">
        <v>13000000</v>
      </c>
      <c r="L3139" s="98" t="s">
        <v>2062</v>
      </c>
      <c r="M3139" s="23">
        <v>1800</v>
      </c>
      <c r="N3139" s="23">
        <v>1</v>
      </c>
      <c r="O3139" s="107">
        <v>13000000</v>
      </c>
      <c r="P3139" s="23">
        <v>180</v>
      </c>
      <c r="Q3139" s="23">
        <v>2</v>
      </c>
      <c r="R3139" s="23">
        <v>2</v>
      </c>
      <c r="S3139" s="23">
        <v>0</v>
      </c>
      <c r="T3139" s="47">
        <v>7.8</v>
      </c>
      <c r="U3139" s="98" t="s">
        <v>111</v>
      </c>
      <c r="V3139" s="98" t="s">
        <v>3139</v>
      </c>
      <c r="W3139" s="69">
        <f t="shared" si="98"/>
        <v>2.4780971519610555E-2</v>
      </c>
    </row>
    <row r="3140" spans="1:23">
      <c r="A3140">
        <f t="shared" si="99"/>
        <v>289</v>
      </c>
      <c r="B3140" s="99">
        <v>44408</v>
      </c>
      <c r="C3140" s="23">
        <v>737</v>
      </c>
      <c r="D3140" s="23">
        <v>5</v>
      </c>
      <c r="E3140" s="98" t="s">
        <v>49</v>
      </c>
      <c r="F3140" s="98" t="s">
        <v>164</v>
      </c>
      <c r="G3140" s="98" t="s">
        <v>4120</v>
      </c>
      <c r="H3140" s="98" t="s">
        <v>1366</v>
      </c>
      <c r="I3140" s="98" t="s">
        <v>10685</v>
      </c>
      <c r="J3140" s="99">
        <v>44697</v>
      </c>
      <c r="K3140" s="107">
        <v>6000000</v>
      </c>
      <c r="L3140" s="98" t="s">
        <v>2063</v>
      </c>
      <c r="M3140" s="23">
        <v>1080</v>
      </c>
      <c r="N3140" s="23">
        <v>1</v>
      </c>
      <c r="O3140" s="107">
        <v>6000000</v>
      </c>
      <c r="P3140" s="23">
        <v>180</v>
      </c>
      <c r="Q3140" s="23">
        <v>2</v>
      </c>
      <c r="R3140" s="23">
        <v>2</v>
      </c>
      <c r="S3140" s="23">
        <v>0</v>
      </c>
      <c r="T3140" s="47">
        <v>2</v>
      </c>
      <c r="U3140" s="98" t="s">
        <v>111</v>
      </c>
      <c r="V3140" s="98" t="s">
        <v>3139</v>
      </c>
      <c r="W3140" s="69">
        <f t="shared" si="98"/>
        <v>1.8003269907409377E-3</v>
      </c>
    </row>
    <row r="3141" spans="1:23">
      <c r="A3141">
        <f t="shared" si="99"/>
        <v>293</v>
      </c>
      <c r="B3141" s="99">
        <v>44408</v>
      </c>
      <c r="C3141" s="23">
        <v>738</v>
      </c>
      <c r="D3141" s="23">
        <v>5</v>
      </c>
      <c r="E3141" s="98" t="s">
        <v>49</v>
      </c>
      <c r="F3141" s="98" t="s">
        <v>164</v>
      </c>
      <c r="G3141" s="98" t="s">
        <v>4120</v>
      </c>
      <c r="H3141" s="98" t="s">
        <v>1366</v>
      </c>
      <c r="I3141" s="98" t="s">
        <v>10246</v>
      </c>
      <c r="J3141" s="99">
        <v>44701</v>
      </c>
      <c r="K3141" s="107">
        <v>6000000</v>
      </c>
      <c r="L3141" s="98" t="s">
        <v>2064</v>
      </c>
      <c r="M3141" s="23">
        <v>1080</v>
      </c>
      <c r="N3141" s="23">
        <v>1</v>
      </c>
      <c r="O3141" s="107">
        <v>6000000</v>
      </c>
      <c r="P3141" s="23">
        <v>180</v>
      </c>
      <c r="Q3141" s="23">
        <v>2</v>
      </c>
      <c r="R3141" s="23">
        <v>2</v>
      </c>
      <c r="S3141" s="23">
        <v>0</v>
      </c>
      <c r="T3141" s="47">
        <v>2</v>
      </c>
      <c r="U3141" s="98" t="s">
        <v>111</v>
      </c>
      <c r="V3141" s="98" t="s">
        <v>3139</v>
      </c>
      <c r="W3141" s="69">
        <f t="shared" si="98"/>
        <v>1.8252450113740303E-3</v>
      </c>
    </row>
    <row r="3142" spans="1:23">
      <c r="A3142">
        <f t="shared" si="99"/>
        <v>1025</v>
      </c>
      <c r="B3142" s="99">
        <v>44408</v>
      </c>
      <c r="C3142" s="23">
        <v>739</v>
      </c>
      <c r="D3142" s="23">
        <v>5</v>
      </c>
      <c r="E3142" s="98" t="s">
        <v>49</v>
      </c>
      <c r="F3142" s="98" t="s">
        <v>164</v>
      </c>
      <c r="G3142" s="98" t="s">
        <v>4120</v>
      </c>
      <c r="H3142" s="98" t="s">
        <v>1366</v>
      </c>
      <c r="I3142" s="98" t="s">
        <v>6245</v>
      </c>
      <c r="J3142" s="99">
        <v>45433</v>
      </c>
      <c r="K3142" s="107">
        <v>13000000</v>
      </c>
      <c r="L3142" s="98" t="s">
        <v>2065</v>
      </c>
      <c r="M3142" s="23">
        <v>1800</v>
      </c>
      <c r="N3142" s="23">
        <v>1</v>
      </c>
      <c r="O3142" s="107">
        <v>13000000</v>
      </c>
      <c r="P3142" s="23">
        <v>180</v>
      </c>
      <c r="Q3142" s="23">
        <v>2</v>
      </c>
      <c r="R3142" s="23">
        <v>2</v>
      </c>
      <c r="S3142" s="23">
        <v>0</v>
      </c>
      <c r="T3142" s="47">
        <v>7.8</v>
      </c>
      <c r="U3142" s="98" t="s">
        <v>111</v>
      </c>
      <c r="V3142" s="98" t="s">
        <v>3139</v>
      </c>
      <c r="W3142" s="69">
        <f t="shared" si="98"/>
        <v>2.4902446870196882E-2</v>
      </c>
    </row>
    <row r="3143" spans="1:23">
      <c r="A3143">
        <f t="shared" si="99"/>
        <v>1026</v>
      </c>
      <c r="B3143" s="99">
        <v>44408</v>
      </c>
      <c r="C3143" s="23">
        <v>740</v>
      </c>
      <c r="D3143" s="23">
        <v>5</v>
      </c>
      <c r="E3143" s="98" t="s">
        <v>49</v>
      </c>
      <c r="F3143" s="98" t="s">
        <v>164</v>
      </c>
      <c r="G3143" s="98" t="s">
        <v>4120</v>
      </c>
      <c r="H3143" s="98" t="s">
        <v>1366</v>
      </c>
      <c r="I3143" s="98" t="s">
        <v>10397</v>
      </c>
      <c r="J3143" s="99">
        <v>45434</v>
      </c>
      <c r="K3143" s="107">
        <v>15000000</v>
      </c>
      <c r="L3143" s="98" t="s">
        <v>2066</v>
      </c>
      <c r="M3143" s="23">
        <v>1800</v>
      </c>
      <c r="N3143" s="23">
        <v>1</v>
      </c>
      <c r="O3143" s="107">
        <v>15000000</v>
      </c>
      <c r="P3143" s="23">
        <v>180</v>
      </c>
      <c r="Q3143" s="23">
        <v>2</v>
      </c>
      <c r="R3143" s="23">
        <v>2</v>
      </c>
      <c r="S3143" s="23">
        <v>0</v>
      </c>
      <c r="T3143" s="47">
        <v>9</v>
      </c>
      <c r="U3143" s="98" t="s">
        <v>111</v>
      </c>
      <c r="V3143" s="98" t="s">
        <v>3139</v>
      </c>
      <c r="W3143" s="69">
        <f t="shared" si="98"/>
        <v>2.8761625315747091E-2</v>
      </c>
    </row>
    <row r="3144" spans="1:23">
      <c r="A3144">
        <f t="shared" si="99"/>
        <v>295</v>
      </c>
      <c r="B3144" s="99">
        <v>44408</v>
      </c>
      <c r="C3144" s="23">
        <v>741</v>
      </c>
      <c r="D3144" s="23">
        <v>5</v>
      </c>
      <c r="E3144" s="98" t="s">
        <v>49</v>
      </c>
      <c r="F3144" s="98" t="s">
        <v>164</v>
      </c>
      <c r="G3144" s="98" t="s">
        <v>4120</v>
      </c>
      <c r="H3144" s="98" t="s">
        <v>1366</v>
      </c>
      <c r="I3144" s="98" t="s">
        <v>10397</v>
      </c>
      <c r="J3144" s="99">
        <v>44703</v>
      </c>
      <c r="K3144" s="107">
        <v>5500000</v>
      </c>
      <c r="L3144" s="98" t="s">
        <v>2067</v>
      </c>
      <c r="M3144" s="23">
        <v>1080</v>
      </c>
      <c r="N3144" s="23">
        <v>1</v>
      </c>
      <c r="O3144" s="107">
        <v>5500000</v>
      </c>
      <c r="P3144" s="23">
        <v>360</v>
      </c>
      <c r="Q3144" s="23">
        <v>2</v>
      </c>
      <c r="R3144" s="23">
        <v>2</v>
      </c>
      <c r="S3144" s="23">
        <v>0</v>
      </c>
      <c r="T3144" s="47">
        <v>1.833334</v>
      </c>
      <c r="U3144" s="98" t="s">
        <v>111</v>
      </c>
      <c r="V3144" s="98" t="s">
        <v>3139</v>
      </c>
      <c r="W3144" s="69">
        <f t="shared" si="98"/>
        <v>1.6845626324510359E-3</v>
      </c>
    </row>
    <row r="3145" spans="1:23">
      <c r="A3145">
        <f t="shared" si="99"/>
        <v>296</v>
      </c>
      <c r="B3145" s="99">
        <v>44408</v>
      </c>
      <c r="C3145" s="23">
        <v>742</v>
      </c>
      <c r="D3145" s="23">
        <v>5</v>
      </c>
      <c r="E3145" s="98" t="s">
        <v>49</v>
      </c>
      <c r="F3145" s="98" t="s">
        <v>164</v>
      </c>
      <c r="G3145" s="98" t="s">
        <v>4120</v>
      </c>
      <c r="H3145" s="98" t="s">
        <v>1366</v>
      </c>
      <c r="I3145" s="98" t="s">
        <v>10686</v>
      </c>
      <c r="J3145" s="99">
        <v>44704</v>
      </c>
      <c r="K3145" s="107">
        <v>5000000</v>
      </c>
      <c r="L3145" s="98" t="s">
        <v>2068</v>
      </c>
      <c r="M3145" s="23">
        <v>1080</v>
      </c>
      <c r="N3145" s="23">
        <v>1</v>
      </c>
      <c r="O3145" s="107">
        <v>5000000</v>
      </c>
      <c r="P3145" s="23">
        <v>30</v>
      </c>
      <c r="Q3145" s="23">
        <v>2</v>
      </c>
      <c r="R3145" s="23">
        <v>2</v>
      </c>
      <c r="S3145" s="23">
        <v>0</v>
      </c>
      <c r="T3145" s="47">
        <v>1.3888860000000001</v>
      </c>
      <c r="U3145" s="98" t="s">
        <v>111</v>
      </c>
      <c r="V3145" s="98" t="s">
        <v>3139</v>
      </c>
      <c r="W3145" s="69">
        <f t="shared" si="98"/>
        <v>1.2805067301854959E-3</v>
      </c>
    </row>
    <row r="3146" spans="1:23">
      <c r="A3146">
        <f t="shared" si="99"/>
        <v>1027</v>
      </c>
      <c r="B3146" s="99">
        <v>44408</v>
      </c>
      <c r="C3146" s="23">
        <v>743</v>
      </c>
      <c r="D3146" s="23">
        <v>5</v>
      </c>
      <c r="E3146" s="98" t="s">
        <v>49</v>
      </c>
      <c r="F3146" s="98" t="s">
        <v>164</v>
      </c>
      <c r="G3146" s="98" t="s">
        <v>4120</v>
      </c>
      <c r="H3146" s="98" t="s">
        <v>1366</v>
      </c>
      <c r="I3146" s="98" t="s">
        <v>10686</v>
      </c>
      <c r="J3146" s="99">
        <v>45435</v>
      </c>
      <c r="K3146" s="107">
        <v>16500000</v>
      </c>
      <c r="L3146" s="98" t="s">
        <v>2069</v>
      </c>
      <c r="M3146" s="23">
        <v>1800</v>
      </c>
      <c r="N3146" s="23">
        <v>1</v>
      </c>
      <c r="O3146" s="107">
        <v>16500000</v>
      </c>
      <c r="P3146" s="23">
        <v>180</v>
      </c>
      <c r="Q3146" s="23">
        <v>2</v>
      </c>
      <c r="R3146" s="23">
        <v>2</v>
      </c>
      <c r="S3146" s="23">
        <v>0</v>
      </c>
      <c r="T3146" s="47">
        <v>9.9</v>
      </c>
      <c r="U3146" s="98" t="s">
        <v>111</v>
      </c>
      <c r="V3146" s="98" t="s">
        <v>3139</v>
      </c>
      <c r="W3146" s="69">
        <f t="shared" si="98"/>
        <v>3.1668623897855255E-2</v>
      </c>
    </row>
    <row r="3147" spans="1:23">
      <c r="A3147">
        <f t="shared" si="99"/>
        <v>1027</v>
      </c>
      <c r="B3147" s="99">
        <v>44408</v>
      </c>
      <c r="C3147" s="23">
        <v>744</v>
      </c>
      <c r="D3147" s="23">
        <v>5</v>
      </c>
      <c r="E3147" s="98" t="s">
        <v>49</v>
      </c>
      <c r="F3147" s="98" t="s">
        <v>164</v>
      </c>
      <c r="G3147" s="98" t="s">
        <v>4120</v>
      </c>
      <c r="H3147" s="98" t="s">
        <v>1366</v>
      </c>
      <c r="I3147" s="98" t="s">
        <v>10686</v>
      </c>
      <c r="J3147" s="99">
        <v>45435</v>
      </c>
      <c r="K3147" s="107">
        <v>18000000</v>
      </c>
      <c r="L3147" s="98" t="s">
        <v>2070</v>
      </c>
      <c r="M3147" s="23">
        <v>1800</v>
      </c>
      <c r="N3147" s="23">
        <v>1</v>
      </c>
      <c r="O3147" s="107">
        <v>18000000</v>
      </c>
      <c r="P3147" s="23">
        <v>360</v>
      </c>
      <c r="Q3147" s="23">
        <v>2</v>
      </c>
      <c r="R3147" s="23">
        <v>2</v>
      </c>
      <c r="S3147" s="23">
        <v>0</v>
      </c>
      <c r="T3147" s="47">
        <v>10.8</v>
      </c>
      <c r="U3147" s="98" t="s">
        <v>111</v>
      </c>
      <c r="V3147" s="98" t="s">
        <v>3139</v>
      </c>
      <c r="W3147" s="69">
        <f t="shared" si="98"/>
        <v>3.4547589706751189E-2</v>
      </c>
    </row>
    <row r="3148" spans="1:23">
      <c r="A3148">
        <f t="shared" si="99"/>
        <v>1027</v>
      </c>
      <c r="B3148" s="99">
        <v>44408</v>
      </c>
      <c r="C3148" s="23">
        <v>745</v>
      </c>
      <c r="D3148" s="23">
        <v>5</v>
      </c>
      <c r="E3148" s="98" t="s">
        <v>49</v>
      </c>
      <c r="F3148" s="98" t="s">
        <v>164</v>
      </c>
      <c r="G3148" s="98" t="s">
        <v>4120</v>
      </c>
      <c r="H3148" s="98" t="s">
        <v>1366</v>
      </c>
      <c r="I3148" s="98" t="s">
        <v>10686</v>
      </c>
      <c r="J3148" s="99">
        <v>45435</v>
      </c>
      <c r="K3148" s="107">
        <v>13000000</v>
      </c>
      <c r="L3148" s="98" t="s">
        <v>2071</v>
      </c>
      <c r="M3148" s="23">
        <v>1800</v>
      </c>
      <c r="N3148" s="23">
        <v>1</v>
      </c>
      <c r="O3148" s="107">
        <v>13000000</v>
      </c>
      <c r="P3148" s="23">
        <v>180</v>
      </c>
      <c r="Q3148" s="23">
        <v>2</v>
      </c>
      <c r="R3148" s="23">
        <v>2</v>
      </c>
      <c r="S3148" s="23">
        <v>0</v>
      </c>
      <c r="T3148" s="47">
        <v>7.8</v>
      </c>
      <c r="U3148" s="98" t="s">
        <v>111</v>
      </c>
      <c r="V3148" s="98" t="s">
        <v>3139</v>
      </c>
      <c r="W3148" s="69">
        <f t="shared" si="98"/>
        <v>2.4951037010431412E-2</v>
      </c>
    </row>
    <row r="3149" spans="1:23">
      <c r="A3149">
        <f t="shared" si="99"/>
        <v>1028</v>
      </c>
      <c r="B3149" s="99">
        <v>44408</v>
      </c>
      <c r="C3149" s="23">
        <v>746</v>
      </c>
      <c r="D3149" s="23">
        <v>5</v>
      </c>
      <c r="E3149" s="98" t="s">
        <v>49</v>
      </c>
      <c r="F3149" s="98" t="s">
        <v>164</v>
      </c>
      <c r="G3149" s="98" t="s">
        <v>4120</v>
      </c>
      <c r="H3149" s="98" t="s">
        <v>1366</v>
      </c>
      <c r="I3149" s="98" t="s">
        <v>6826</v>
      </c>
      <c r="J3149" s="99">
        <v>45436</v>
      </c>
      <c r="K3149" s="107">
        <v>8000000</v>
      </c>
      <c r="L3149" s="98" t="s">
        <v>2072</v>
      </c>
      <c r="M3149" s="23">
        <v>1800</v>
      </c>
      <c r="N3149" s="23">
        <v>1</v>
      </c>
      <c r="O3149" s="107">
        <v>8000000</v>
      </c>
      <c r="P3149" s="23">
        <v>180</v>
      </c>
      <c r="Q3149" s="23">
        <v>2</v>
      </c>
      <c r="R3149" s="23">
        <v>2</v>
      </c>
      <c r="S3149" s="23">
        <v>0</v>
      </c>
      <c r="T3149" s="47">
        <v>4.8</v>
      </c>
      <c r="U3149" s="98" t="s">
        <v>111</v>
      </c>
      <c r="V3149" s="98" t="s">
        <v>3139</v>
      </c>
      <c r="W3149" s="69">
        <f t="shared" si="98"/>
        <v>1.5369435126491492E-2</v>
      </c>
    </row>
    <row r="3150" spans="1:23">
      <c r="A3150">
        <f t="shared" si="99"/>
        <v>297</v>
      </c>
      <c r="B3150" s="99">
        <v>44408</v>
      </c>
      <c r="C3150" s="23">
        <v>747</v>
      </c>
      <c r="D3150" s="23">
        <v>5</v>
      </c>
      <c r="E3150" s="98" t="s">
        <v>49</v>
      </c>
      <c r="F3150" s="98" t="s">
        <v>164</v>
      </c>
      <c r="G3150" s="98" t="s">
        <v>4120</v>
      </c>
      <c r="H3150" s="98" t="s">
        <v>1366</v>
      </c>
      <c r="I3150" s="98" t="s">
        <v>6826</v>
      </c>
      <c r="J3150" s="99">
        <v>44705</v>
      </c>
      <c r="K3150" s="107">
        <v>8800000</v>
      </c>
      <c r="L3150" s="98" t="s">
        <v>2073</v>
      </c>
      <c r="M3150" s="23">
        <v>1080</v>
      </c>
      <c r="N3150" s="23">
        <v>1</v>
      </c>
      <c r="O3150" s="107">
        <v>8800000</v>
      </c>
      <c r="P3150" s="23">
        <v>360</v>
      </c>
      <c r="Q3150" s="23">
        <v>2</v>
      </c>
      <c r="R3150" s="23">
        <v>2</v>
      </c>
      <c r="S3150" s="23">
        <v>2.87</v>
      </c>
      <c r="T3150" s="47">
        <v>2.9487779999999999</v>
      </c>
      <c r="U3150" s="98" t="s">
        <v>111</v>
      </c>
      <c r="V3150" s="98" t="s">
        <v>3139</v>
      </c>
      <c r="W3150" s="69">
        <f t="shared" si="98"/>
        <v>2.7278600225979495E-3</v>
      </c>
    </row>
    <row r="3151" spans="1:23">
      <c r="A3151">
        <f t="shared" si="99"/>
        <v>1028</v>
      </c>
      <c r="B3151" s="99">
        <v>44408</v>
      </c>
      <c r="C3151" s="23">
        <v>748</v>
      </c>
      <c r="D3151" s="23">
        <v>5</v>
      </c>
      <c r="E3151" s="98" t="s">
        <v>49</v>
      </c>
      <c r="F3151" s="98" t="s">
        <v>164</v>
      </c>
      <c r="G3151" s="98" t="s">
        <v>4120</v>
      </c>
      <c r="H3151" s="98" t="s">
        <v>1366</v>
      </c>
      <c r="I3151" s="98" t="s">
        <v>6826</v>
      </c>
      <c r="J3151" s="99">
        <v>45436</v>
      </c>
      <c r="K3151" s="107">
        <v>32000000</v>
      </c>
      <c r="L3151" s="98" t="s">
        <v>2074</v>
      </c>
      <c r="M3151" s="23">
        <v>1800</v>
      </c>
      <c r="N3151" s="23">
        <v>1</v>
      </c>
      <c r="O3151" s="107">
        <v>32000000</v>
      </c>
      <c r="P3151" s="23">
        <v>360</v>
      </c>
      <c r="Q3151" s="23">
        <v>2</v>
      </c>
      <c r="R3151" s="23">
        <v>2</v>
      </c>
      <c r="S3151" s="23">
        <v>2.87</v>
      </c>
      <c r="T3151" s="47">
        <v>19.301045999999999</v>
      </c>
      <c r="U3151" s="98" t="s">
        <v>111</v>
      </c>
      <c r="V3151" s="98" t="s">
        <v>3139</v>
      </c>
      <c r="W3151" s="69">
        <f t="shared" si="98"/>
        <v>6.1801286327172529E-2</v>
      </c>
    </row>
    <row r="3152" spans="1:23">
      <c r="A3152">
        <f t="shared" si="99"/>
        <v>1031</v>
      </c>
      <c r="B3152" s="99">
        <v>44408</v>
      </c>
      <c r="C3152" s="23">
        <v>749</v>
      </c>
      <c r="D3152" s="23">
        <v>5</v>
      </c>
      <c r="E3152" s="98" t="s">
        <v>49</v>
      </c>
      <c r="F3152" s="98" t="s">
        <v>164</v>
      </c>
      <c r="G3152" s="98" t="s">
        <v>4120</v>
      </c>
      <c r="H3152" s="98" t="s">
        <v>1366</v>
      </c>
      <c r="I3152" s="98" t="s">
        <v>10398</v>
      </c>
      <c r="J3152" s="99">
        <v>45439</v>
      </c>
      <c r="K3152" s="107">
        <v>6200000</v>
      </c>
      <c r="L3152" s="98" t="s">
        <v>2075</v>
      </c>
      <c r="M3152" s="23">
        <v>1800</v>
      </c>
      <c r="N3152" s="23">
        <v>1</v>
      </c>
      <c r="O3152" s="107">
        <v>6200000</v>
      </c>
      <c r="P3152" s="23">
        <v>30</v>
      </c>
      <c r="Q3152" s="23">
        <v>2</v>
      </c>
      <c r="R3152" s="23">
        <v>2</v>
      </c>
      <c r="S3152" s="23">
        <v>0</v>
      </c>
      <c r="T3152" s="47">
        <v>3.5133420000000002</v>
      </c>
      <c r="U3152" s="98" t="s">
        <v>111</v>
      </c>
      <c r="V3152" s="98" t="s">
        <v>3139</v>
      </c>
      <c r="W3152" s="69">
        <f t="shared" si="98"/>
        <v>1.1282429978621391E-2</v>
      </c>
    </row>
    <row r="3153" spans="1:23">
      <c r="A3153">
        <f t="shared" si="99"/>
        <v>300</v>
      </c>
      <c r="B3153" s="99">
        <v>44408</v>
      </c>
      <c r="C3153" s="23">
        <v>750</v>
      </c>
      <c r="D3153" s="23">
        <v>5</v>
      </c>
      <c r="E3153" s="98" t="s">
        <v>49</v>
      </c>
      <c r="F3153" s="98" t="s">
        <v>164</v>
      </c>
      <c r="G3153" s="98" t="s">
        <v>4120</v>
      </c>
      <c r="H3153" s="98" t="s">
        <v>1366</v>
      </c>
      <c r="I3153" s="98" t="s">
        <v>10398</v>
      </c>
      <c r="J3153" s="99">
        <v>44708</v>
      </c>
      <c r="K3153" s="107">
        <v>5000000</v>
      </c>
      <c r="L3153" s="98" t="s">
        <v>2076</v>
      </c>
      <c r="M3153" s="23">
        <v>1080</v>
      </c>
      <c r="N3153" s="23">
        <v>1</v>
      </c>
      <c r="O3153" s="107">
        <v>5000000</v>
      </c>
      <c r="P3153" s="23">
        <v>180</v>
      </c>
      <c r="Q3153" s="23">
        <v>2</v>
      </c>
      <c r="R3153" s="23">
        <v>2</v>
      </c>
      <c r="S3153" s="23">
        <v>0</v>
      </c>
      <c r="T3153" s="47">
        <v>1.666668</v>
      </c>
      <c r="U3153" s="98" t="s">
        <v>111</v>
      </c>
      <c r="V3153" s="98" t="s">
        <v>3139</v>
      </c>
      <c r="W3153" s="69">
        <f t="shared" si="98"/>
        <v>1.5573775354693169E-3</v>
      </c>
    </row>
    <row r="3154" spans="1:23">
      <c r="A3154">
        <f t="shared" si="99"/>
        <v>300</v>
      </c>
      <c r="B3154" s="99">
        <v>44408</v>
      </c>
      <c r="C3154" s="23">
        <v>751</v>
      </c>
      <c r="D3154" s="23">
        <v>5</v>
      </c>
      <c r="E3154" s="98" t="s">
        <v>49</v>
      </c>
      <c r="F3154" s="98" t="s">
        <v>164</v>
      </c>
      <c r="G3154" s="98" t="s">
        <v>4120</v>
      </c>
      <c r="H3154" s="98" t="s">
        <v>1366</v>
      </c>
      <c r="I3154" s="98" t="s">
        <v>10398</v>
      </c>
      <c r="J3154" s="99">
        <v>44708</v>
      </c>
      <c r="K3154" s="107">
        <v>8000000</v>
      </c>
      <c r="L3154" s="98" t="s">
        <v>2077</v>
      </c>
      <c r="M3154" s="23">
        <v>1080</v>
      </c>
      <c r="N3154" s="23">
        <v>1</v>
      </c>
      <c r="O3154" s="107">
        <v>8000000</v>
      </c>
      <c r="P3154" s="23">
        <v>180</v>
      </c>
      <c r="Q3154" s="23">
        <v>2</v>
      </c>
      <c r="R3154" s="23">
        <v>2</v>
      </c>
      <c r="S3154" s="23">
        <v>0</v>
      </c>
      <c r="T3154" s="47">
        <v>2.666668</v>
      </c>
      <c r="U3154" s="98" t="s">
        <v>111</v>
      </c>
      <c r="V3154" s="98" t="s">
        <v>3139</v>
      </c>
      <c r="W3154" s="69">
        <f t="shared" si="98"/>
        <v>2.4918033092102879E-3</v>
      </c>
    </row>
    <row r="3155" spans="1:23">
      <c r="A3155">
        <f t="shared" si="99"/>
        <v>1031</v>
      </c>
      <c r="B3155" s="99">
        <v>44408</v>
      </c>
      <c r="C3155" s="23">
        <v>752</v>
      </c>
      <c r="D3155" s="23">
        <v>5</v>
      </c>
      <c r="E3155" s="98" t="s">
        <v>49</v>
      </c>
      <c r="F3155" s="98" t="s">
        <v>164</v>
      </c>
      <c r="G3155" s="98" t="s">
        <v>4120</v>
      </c>
      <c r="H3155" s="98" t="s">
        <v>1366</v>
      </c>
      <c r="I3155" s="98" t="s">
        <v>10398</v>
      </c>
      <c r="J3155" s="99">
        <v>45439</v>
      </c>
      <c r="K3155" s="107">
        <v>20000000</v>
      </c>
      <c r="L3155" s="98" t="s">
        <v>2078</v>
      </c>
      <c r="M3155" s="23">
        <v>1800</v>
      </c>
      <c r="N3155" s="23">
        <v>1</v>
      </c>
      <c r="O3155" s="107">
        <v>20000000</v>
      </c>
      <c r="P3155" s="23">
        <v>180</v>
      </c>
      <c r="Q3155" s="23">
        <v>2</v>
      </c>
      <c r="R3155" s="23">
        <v>2</v>
      </c>
      <c r="S3155" s="23">
        <v>0</v>
      </c>
      <c r="T3155" s="47">
        <v>12</v>
      </c>
      <c r="U3155" s="98" t="s">
        <v>111</v>
      </c>
      <c r="V3155" s="98" t="s">
        <v>3139</v>
      </c>
      <c r="W3155" s="69">
        <f t="shared" si="98"/>
        <v>3.853571890907765E-2</v>
      </c>
    </row>
    <row r="3156" spans="1:23">
      <c r="A3156">
        <f t="shared" si="99"/>
        <v>1031</v>
      </c>
      <c r="B3156" s="99">
        <v>44408</v>
      </c>
      <c r="C3156" s="23">
        <v>753</v>
      </c>
      <c r="D3156" s="23">
        <v>5</v>
      </c>
      <c r="E3156" s="98" t="s">
        <v>49</v>
      </c>
      <c r="F3156" s="98" t="s">
        <v>164</v>
      </c>
      <c r="G3156" s="98" t="s">
        <v>4120</v>
      </c>
      <c r="H3156" s="98" t="s">
        <v>1366</v>
      </c>
      <c r="I3156" s="98" t="s">
        <v>10398</v>
      </c>
      <c r="J3156" s="99">
        <v>45439</v>
      </c>
      <c r="K3156" s="107">
        <v>22000000</v>
      </c>
      <c r="L3156" s="98" t="s">
        <v>2079</v>
      </c>
      <c r="M3156" s="23">
        <v>1800</v>
      </c>
      <c r="N3156" s="23">
        <v>1</v>
      </c>
      <c r="O3156" s="107">
        <v>22000000</v>
      </c>
      <c r="P3156" s="23">
        <v>180</v>
      </c>
      <c r="Q3156" s="23">
        <v>2</v>
      </c>
      <c r="R3156" s="23">
        <v>2</v>
      </c>
      <c r="S3156" s="23">
        <v>2.87</v>
      </c>
      <c r="T3156" s="47">
        <v>13.491554000000001</v>
      </c>
      <c r="U3156" s="98" t="s">
        <v>111</v>
      </c>
      <c r="V3156" s="98" t="s">
        <v>3139</v>
      </c>
      <c r="W3156" s="69">
        <f t="shared" si="98"/>
        <v>4.3325561049220182E-2</v>
      </c>
    </row>
    <row r="3157" spans="1:23">
      <c r="A3157">
        <f t="shared" si="99"/>
        <v>1032</v>
      </c>
      <c r="B3157" s="99">
        <v>44408</v>
      </c>
      <c r="C3157" s="23">
        <v>754</v>
      </c>
      <c r="D3157" s="23">
        <v>5</v>
      </c>
      <c r="E3157" s="98" t="s">
        <v>49</v>
      </c>
      <c r="F3157" s="98" t="s">
        <v>164</v>
      </c>
      <c r="G3157" s="98" t="s">
        <v>4120</v>
      </c>
      <c r="H3157" s="98" t="s">
        <v>1366</v>
      </c>
      <c r="I3157" s="98" t="s">
        <v>10687</v>
      </c>
      <c r="J3157" s="99">
        <v>45440</v>
      </c>
      <c r="K3157" s="107">
        <v>10000000</v>
      </c>
      <c r="L3157" s="98" t="s">
        <v>2080</v>
      </c>
      <c r="M3157" s="23">
        <v>1800</v>
      </c>
      <c r="N3157" s="23">
        <v>1</v>
      </c>
      <c r="O3157" s="107">
        <v>10000000</v>
      </c>
      <c r="P3157" s="23">
        <v>180</v>
      </c>
      <c r="Q3157" s="23">
        <v>2</v>
      </c>
      <c r="R3157" s="23">
        <v>2</v>
      </c>
      <c r="S3157" s="23">
        <v>0</v>
      </c>
      <c r="T3157" s="47">
        <v>6</v>
      </c>
      <c r="U3157" s="98" t="s">
        <v>111</v>
      </c>
      <c r="V3157" s="98" t="s">
        <v>3139</v>
      </c>
      <c r="W3157" s="69">
        <f t="shared" si="98"/>
        <v>1.9286547970013643E-2</v>
      </c>
    </row>
    <row r="3158" spans="1:23">
      <c r="A3158">
        <f t="shared" si="99"/>
        <v>301</v>
      </c>
      <c r="B3158" s="99">
        <v>44408</v>
      </c>
      <c r="C3158" s="23">
        <v>755</v>
      </c>
      <c r="D3158" s="23">
        <v>5</v>
      </c>
      <c r="E3158" s="98" t="s">
        <v>49</v>
      </c>
      <c r="F3158" s="98" t="s">
        <v>164</v>
      </c>
      <c r="G3158" s="98" t="s">
        <v>4120</v>
      </c>
      <c r="H3158" s="98" t="s">
        <v>1366</v>
      </c>
      <c r="I3158" s="98" t="s">
        <v>10687</v>
      </c>
      <c r="J3158" s="99">
        <v>44709</v>
      </c>
      <c r="K3158" s="107">
        <v>5000000</v>
      </c>
      <c r="L3158" s="98" t="s">
        <v>2081</v>
      </c>
      <c r="M3158" s="23">
        <v>1080</v>
      </c>
      <c r="N3158" s="23">
        <v>1</v>
      </c>
      <c r="O3158" s="107">
        <v>5000000</v>
      </c>
      <c r="P3158" s="23">
        <v>90</v>
      </c>
      <c r="Q3158" s="23">
        <v>2</v>
      </c>
      <c r="R3158" s="23">
        <v>2</v>
      </c>
      <c r="S3158" s="23">
        <v>0</v>
      </c>
      <c r="T3158" s="47">
        <v>1.6666639999999999</v>
      </c>
      <c r="U3158" s="98" t="s">
        <v>111</v>
      </c>
      <c r="V3158" s="98" t="s">
        <v>3139</v>
      </c>
      <c r="W3158" s="69">
        <f t="shared" si="98"/>
        <v>1.5625650437587758E-3</v>
      </c>
    </row>
    <row r="3159" spans="1:23">
      <c r="A3159">
        <f t="shared" si="99"/>
        <v>1037</v>
      </c>
      <c r="B3159" s="99">
        <v>44408</v>
      </c>
      <c r="C3159" s="23">
        <v>756</v>
      </c>
      <c r="D3159" s="23">
        <v>5</v>
      </c>
      <c r="E3159" s="98" t="s">
        <v>49</v>
      </c>
      <c r="F3159" s="98" t="s">
        <v>164</v>
      </c>
      <c r="G3159" s="98" t="s">
        <v>4120</v>
      </c>
      <c r="H3159" s="98" t="s">
        <v>1366</v>
      </c>
      <c r="I3159" s="98" t="s">
        <v>10687</v>
      </c>
      <c r="J3159" s="99">
        <v>45445</v>
      </c>
      <c r="K3159" s="107">
        <v>7900000</v>
      </c>
      <c r="L3159" s="98" t="s">
        <v>2082</v>
      </c>
      <c r="M3159" s="23">
        <v>1800</v>
      </c>
      <c r="N3159" s="23">
        <v>1</v>
      </c>
      <c r="O3159" s="107">
        <v>7900000</v>
      </c>
      <c r="P3159" s="23">
        <v>180</v>
      </c>
      <c r="Q3159" s="23">
        <v>2</v>
      </c>
      <c r="R3159" s="23">
        <v>2</v>
      </c>
      <c r="S3159" s="23">
        <v>1.89</v>
      </c>
      <c r="T3159" s="47">
        <v>4.7543839999999999</v>
      </c>
      <c r="U3159" s="98" t="s">
        <v>111</v>
      </c>
      <c r="V3159" s="98" t="s">
        <v>3139</v>
      </c>
      <c r="W3159" s="69">
        <f t="shared" si="98"/>
        <v>1.5356652829775252E-2</v>
      </c>
    </row>
    <row r="3160" spans="1:23">
      <c r="A3160">
        <f t="shared" si="99"/>
        <v>1033</v>
      </c>
      <c r="B3160" s="99">
        <v>44408</v>
      </c>
      <c r="C3160" s="23">
        <v>757</v>
      </c>
      <c r="D3160" s="23">
        <v>5</v>
      </c>
      <c r="E3160" s="98" t="s">
        <v>49</v>
      </c>
      <c r="F3160" s="98" t="s">
        <v>164</v>
      </c>
      <c r="G3160" s="98" t="s">
        <v>4120</v>
      </c>
      <c r="H3160" s="98" t="s">
        <v>1366</v>
      </c>
      <c r="I3160" s="98" t="s">
        <v>10688</v>
      </c>
      <c r="J3160" s="99">
        <v>45441</v>
      </c>
      <c r="K3160" s="107">
        <v>13000000</v>
      </c>
      <c r="L3160" s="98" t="s">
        <v>2083</v>
      </c>
      <c r="M3160" s="23">
        <v>1800</v>
      </c>
      <c r="N3160" s="23">
        <v>1</v>
      </c>
      <c r="O3160" s="107">
        <v>13000000</v>
      </c>
      <c r="P3160" s="23">
        <v>180</v>
      </c>
      <c r="Q3160" s="23">
        <v>2</v>
      </c>
      <c r="R3160" s="23">
        <v>2</v>
      </c>
      <c r="S3160" s="23">
        <v>0</v>
      </c>
      <c r="T3160" s="47">
        <v>7.8</v>
      </c>
      <c r="U3160" s="98" t="s">
        <v>111</v>
      </c>
      <c r="V3160" s="98" t="s">
        <v>3139</v>
      </c>
      <c r="W3160" s="69">
        <f t="shared" si="98"/>
        <v>2.5096807431135001E-2</v>
      </c>
    </row>
    <row r="3161" spans="1:23">
      <c r="A3161">
        <f t="shared" si="99"/>
        <v>1037</v>
      </c>
      <c r="B3161" s="99">
        <v>44408</v>
      </c>
      <c r="C3161" s="23">
        <v>758</v>
      </c>
      <c r="D3161" s="23">
        <v>5</v>
      </c>
      <c r="E3161" s="98" t="s">
        <v>49</v>
      </c>
      <c r="F3161" s="98" t="s">
        <v>164</v>
      </c>
      <c r="G3161" s="98" t="s">
        <v>4120</v>
      </c>
      <c r="H3161" s="98" t="s">
        <v>1366</v>
      </c>
      <c r="I3161" s="98" t="s">
        <v>10688</v>
      </c>
      <c r="J3161" s="99">
        <v>45445</v>
      </c>
      <c r="K3161" s="107">
        <v>20000000</v>
      </c>
      <c r="L3161" s="98" t="s">
        <v>2084</v>
      </c>
      <c r="M3161" s="23">
        <v>1800</v>
      </c>
      <c r="N3161" s="23">
        <v>1</v>
      </c>
      <c r="O3161" s="107">
        <v>20000000</v>
      </c>
      <c r="P3161" s="23">
        <v>180</v>
      </c>
      <c r="Q3161" s="23">
        <v>2</v>
      </c>
      <c r="R3161" s="23">
        <v>2</v>
      </c>
      <c r="S3161" s="23">
        <v>2.89</v>
      </c>
      <c r="T3161" s="47">
        <v>12.055448</v>
      </c>
      <c r="U3161" s="98" t="s">
        <v>111</v>
      </c>
      <c r="V3161" s="98" t="s">
        <v>3139</v>
      </c>
      <c r="W3161" s="69">
        <f t="shared" si="98"/>
        <v>3.8939078047420743E-2</v>
      </c>
    </row>
    <row r="3162" spans="1:23">
      <c r="A3162">
        <f t="shared" si="99"/>
        <v>302</v>
      </c>
      <c r="B3162" s="99">
        <v>44408</v>
      </c>
      <c r="C3162" s="23">
        <v>759</v>
      </c>
      <c r="D3162" s="23">
        <v>5</v>
      </c>
      <c r="E3162" s="98" t="s">
        <v>49</v>
      </c>
      <c r="F3162" s="98" t="s">
        <v>164</v>
      </c>
      <c r="G3162" s="98" t="s">
        <v>4120</v>
      </c>
      <c r="H3162" s="98" t="s">
        <v>1366</v>
      </c>
      <c r="I3162" s="98" t="s">
        <v>10688</v>
      </c>
      <c r="J3162" s="99">
        <v>44710</v>
      </c>
      <c r="K3162" s="107">
        <v>20000000</v>
      </c>
      <c r="L3162" s="98" t="s">
        <v>2085</v>
      </c>
      <c r="M3162" s="23">
        <v>1080</v>
      </c>
      <c r="N3162" s="23">
        <v>1</v>
      </c>
      <c r="O3162" s="107">
        <v>20000000</v>
      </c>
      <c r="P3162" s="23">
        <v>180</v>
      </c>
      <c r="Q3162" s="23">
        <v>2</v>
      </c>
      <c r="R3162" s="23">
        <v>2</v>
      </c>
      <c r="S3162" s="23">
        <v>2.89</v>
      </c>
      <c r="T3162" s="47">
        <v>6.699344</v>
      </c>
      <c r="U3162" s="98" t="s">
        <v>111</v>
      </c>
      <c r="V3162" s="98" t="s">
        <v>3139</v>
      </c>
      <c r="W3162" s="69">
        <f t="shared" si="98"/>
        <v>6.3017732987619779E-3</v>
      </c>
    </row>
    <row r="3163" spans="1:23">
      <c r="A3163">
        <f t="shared" si="99"/>
        <v>1033</v>
      </c>
      <c r="B3163" s="99">
        <v>44408</v>
      </c>
      <c r="C3163" s="23">
        <v>760</v>
      </c>
      <c r="D3163" s="23">
        <v>5</v>
      </c>
      <c r="E3163" s="98" t="s">
        <v>49</v>
      </c>
      <c r="F3163" s="98" t="s">
        <v>164</v>
      </c>
      <c r="G3163" s="98" t="s">
        <v>4120</v>
      </c>
      <c r="H3163" s="98" t="s">
        <v>1366</v>
      </c>
      <c r="I3163" s="98" t="s">
        <v>10688</v>
      </c>
      <c r="J3163" s="99">
        <v>45441</v>
      </c>
      <c r="K3163" s="107">
        <v>15000000</v>
      </c>
      <c r="L3163" s="98" t="s">
        <v>2086</v>
      </c>
      <c r="M3163" s="23">
        <v>1800</v>
      </c>
      <c r="N3163" s="23">
        <v>1</v>
      </c>
      <c r="O3163" s="107">
        <v>15000000</v>
      </c>
      <c r="P3163" s="23">
        <v>180</v>
      </c>
      <c r="Q3163" s="23">
        <v>2</v>
      </c>
      <c r="R3163" s="23">
        <v>2</v>
      </c>
      <c r="S3163" s="23">
        <v>0</v>
      </c>
      <c r="T3163" s="47">
        <v>9</v>
      </c>
      <c r="U3163" s="98" t="s">
        <v>111</v>
      </c>
      <c r="V3163" s="98" t="s">
        <v>3139</v>
      </c>
      <c r="W3163" s="69">
        <f t="shared" si="98"/>
        <v>2.8957854728232695E-2</v>
      </c>
    </row>
    <row r="3164" spans="1:23">
      <c r="A3164">
        <f t="shared" si="99"/>
        <v>1399</v>
      </c>
      <c r="B3164" s="99">
        <v>44408</v>
      </c>
      <c r="C3164" s="23">
        <v>761</v>
      </c>
      <c r="D3164" s="23">
        <v>5</v>
      </c>
      <c r="E3164" s="98" t="s">
        <v>49</v>
      </c>
      <c r="F3164" s="98" t="s">
        <v>164</v>
      </c>
      <c r="G3164" s="98" t="s">
        <v>4120</v>
      </c>
      <c r="H3164" s="98" t="s">
        <v>1366</v>
      </c>
      <c r="I3164" s="98" t="s">
        <v>6517</v>
      </c>
      <c r="J3164" s="99">
        <v>45807</v>
      </c>
      <c r="K3164" s="107">
        <v>9743311</v>
      </c>
      <c r="L3164" s="98" t="s">
        <v>2087</v>
      </c>
      <c r="M3164" s="23">
        <v>2160</v>
      </c>
      <c r="N3164" s="23">
        <v>1</v>
      </c>
      <c r="O3164" s="107">
        <v>9743311</v>
      </c>
      <c r="P3164" s="23">
        <v>180</v>
      </c>
      <c r="Q3164" s="23">
        <v>2</v>
      </c>
      <c r="R3164" s="23">
        <v>2</v>
      </c>
      <c r="S3164" s="23">
        <v>0</v>
      </c>
      <c r="T3164" s="47">
        <v>6.495539</v>
      </c>
      <c r="U3164" s="98" t="s">
        <v>111</v>
      </c>
      <c r="V3164" s="98" t="s">
        <v>3139</v>
      </c>
      <c r="W3164" s="69">
        <f t="shared" si="98"/>
        <v>2.8304563597531918E-2</v>
      </c>
    </row>
    <row r="3165" spans="1:23">
      <c r="A3165">
        <f t="shared" si="99"/>
        <v>1764</v>
      </c>
      <c r="B3165" s="99">
        <v>44408</v>
      </c>
      <c r="C3165" s="23">
        <v>762</v>
      </c>
      <c r="D3165" s="23">
        <v>5</v>
      </c>
      <c r="E3165" s="98" t="s">
        <v>49</v>
      </c>
      <c r="F3165" s="98" t="s">
        <v>164</v>
      </c>
      <c r="G3165" s="98" t="s">
        <v>4120</v>
      </c>
      <c r="H3165" s="98" t="s">
        <v>1366</v>
      </c>
      <c r="I3165" s="98" t="s">
        <v>6517</v>
      </c>
      <c r="J3165" s="99">
        <v>46172</v>
      </c>
      <c r="K3165" s="107">
        <v>19902435</v>
      </c>
      <c r="L3165" s="98" t="s">
        <v>2088</v>
      </c>
      <c r="M3165" s="23">
        <v>2520</v>
      </c>
      <c r="N3165" s="23">
        <v>1</v>
      </c>
      <c r="O3165" s="107">
        <v>19902435</v>
      </c>
      <c r="P3165" s="23">
        <v>180</v>
      </c>
      <c r="Q3165" s="23">
        <v>2</v>
      </c>
      <c r="R3165" s="23">
        <v>2</v>
      </c>
      <c r="S3165" s="23">
        <v>0</v>
      </c>
      <c r="T3165" s="47">
        <v>14.216023</v>
      </c>
      <c r="U3165" s="98" t="s">
        <v>111</v>
      </c>
      <c r="V3165" s="98" t="s">
        <v>3139</v>
      </c>
      <c r="W3165" s="69">
        <f t="shared" si="98"/>
        <v>7.8108851552811318E-2</v>
      </c>
    </row>
    <row r="3166" spans="1:23">
      <c r="A3166">
        <f t="shared" si="99"/>
        <v>1034</v>
      </c>
      <c r="B3166" s="99">
        <v>44408</v>
      </c>
      <c r="C3166" s="23">
        <v>763</v>
      </c>
      <c r="D3166" s="23">
        <v>5</v>
      </c>
      <c r="E3166" s="98" t="s">
        <v>49</v>
      </c>
      <c r="F3166" s="98" t="s">
        <v>164</v>
      </c>
      <c r="G3166" s="98" t="s">
        <v>4120</v>
      </c>
      <c r="H3166" s="98" t="s">
        <v>1366</v>
      </c>
      <c r="I3166" s="98" t="s">
        <v>6517</v>
      </c>
      <c r="J3166" s="99">
        <v>45442</v>
      </c>
      <c r="K3166" s="107">
        <v>13000000</v>
      </c>
      <c r="L3166" s="98" t="s">
        <v>2089</v>
      </c>
      <c r="M3166" s="23">
        <v>1800</v>
      </c>
      <c r="N3166" s="23">
        <v>1</v>
      </c>
      <c r="O3166" s="107">
        <v>13000000</v>
      </c>
      <c r="P3166" s="23">
        <v>180</v>
      </c>
      <c r="Q3166" s="23">
        <v>2</v>
      </c>
      <c r="R3166" s="23">
        <v>2</v>
      </c>
      <c r="S3166" s="23">
        <v>0</v>
      </c>
      <c r="T3166" s="47">
        <v>7.8</v>
      </c>
      <c r="U3166" s="98" t="s">
        <v>111</v>
      </c>
      <c r="V3166" s="98" t="s">
        <v>3139</v>
      </c>
      <c r="W3166" s="69">
        <f t="shared" si="98"/>
        <v>2.5121102501252268E-2</v>
      </c>
    </row>
    <row r="3167" spans="1:23">
      <c r="A3167">
        <f t="shared" si="99"/>
        <v>306</v>
      </c>
      <c r="B3167" s="99">
        <v>44408</v>
      </c>
      <c r="C3167" s="23">
        <v>764</v>
      </c>
      <c r="D3167" s="23">
        <v>5</v>
      </c>
      <c r="E3167" s="98" t="s">
        <v>49</v>
      </c>
      <c r="F3167" s="98" t="s">
        <v>164</v>
      </c>
      <c r="G3167" s="98" t="s">
        <v>4120</v>
      </c>
      <c r="H3167" s="98" t="s">
        <v>1366</v>
      </c>
      <c r="I3167" s="98" t="s">
        <v>6517</v>
      </c>
      <c r="J3167" s="99">
        <v>44714</v>
      </c>
      <c r="K3167" s="107">
        <v>30000000</v>
      </c>
      <c r="L3167" s="98" t="s">
        <v>2090</v>
      </c>
      <c r="M3167" s="23">
        <v>1080</v>
      </c>
      <c r="N3167" s="23">
        <v>1</v>
      </c>
      <c r="O3167" s="107">
        <v>30000000</v>
      </c>
      <c r="P3167" s="23">
        <v>180</v>
      </c>
      <c r="Q3167" s="23">
        <v>2</v>
      </c>
      <c r="R3167" s="23">
        <v>2</v>
      </c>
      <c r="S3167" s="23">
        <v>2.89</v>
      </c>
      <c r="T3167" s="47">
        <v>10.046226000000001</v>
      </c>
      <c r="U3167" s="98" t="s">
        <v>111</v>
      </c>
      <c r="V3167" s="98" t="s">
        <v>3139</v>
      </c>
      <c r="W3167" s="69">
        <f t="shared" si="98"/>
        <v>9.5752015532911943E-3</v>
      </c>
    </row>
    <row r="3168" spans="1:23">
      <c r="A3168">
        <f t="shared" si="99"/>
        <v>1250</v>
      </c>
      <c r="B3168" s="99">
        <v>44408</v>
      </c>
      <c r="C3168" s="23">
        <v>765</v>
      </c>
      <c r="D3168" s="23">
        <v>5</v>
      </c>
      <c r="E3168" s="98" t="s">
        <v>49</v>
      </c>
      <c r="F3168" s="98" t="s">
        <v>164</v>
      </c>
      <c r="G3168" s="98" t="s">
        <v>4120</v>
      </c>
      <c r="H3168" s="98" t="s">
        <v>1366</v>
      </c>
      <c r="I3168" s="98" t="s">
        <v>6517</v>
      </c>
      <c r="J3168" s="99">
        <v>45658</v>
      </c>
      <c r="K3168" s="107">
        <v>8224737</v>
      </c>
      <c r="L3168" s="98" t="s">
        <v>2091</v>
      </c>
      <c r="M3168" s="23">
        <v>1530</v>
      </c>
      <c r="N3168" s="23">
        <v>1</v>
      </c>
      <c r="O3168" s="107">
        <v>8224737</v>
      </c>
      <c r="P3168" s="23">
        <v>30</v>
      </c>
      <c r="Q3168" s="23">
        <v>2</v>
      </c>
      <c r="R3168" s="23">
        <v>2</v>
      </c>
      <c r="S3168" s="23">
        <v>0</v>
      </c>
      <c r="T3168" s="47">
        <v>5.3460780000000003</v>
      </c>
      <c r="U3168" s="98" t="s">
        <v>111</v>
      </c>
      <c r="V3168" s="98" t="s">
        <v>3139</v>
      </c>
      <c r="W3168" s="69">
        <f t="shared" si="98"/>
        <v>2.0814637798456596E-2</v>
      </c>
    </row>
    <row r="3169" spans="1:23">
      <c r="A3169">
        <f t="shared" si="99"/>
        <v>1034</v>
      </c>
      <c r="B3169" s="99">
        <v>44408</v>
      </c>
      <c r="C3169" s="23">
        <v>766</v>
      </c>
      <c r="D3169" s="23">
        <v>5</v>
      </c>
      <c r="E3169" s="98" t="s">
        <v>49</v>
      </c>
      <c r="F3169" s="98" t="s">
        <v>164</v>
      </c>
      <c r="G3169" s="98" t="s">
        <v>4120</v>
      </c>
      <c r="H3169" s="98" t="s">
        <v>1366</v>
      </c>
      <c r="I3169" s="98" t="s">
        <v>6517</v>
      </c>
      <c r="J3169" s="99">
        <v>45442</v>
      </c>
      <c r="K3169" s="107">
        <v>15000000</v>
      </c>
      <c r="L3169" s="98" t="s">
        <v>2092</v>
      </c>
      <c r="M3169" s="23">
        <v>1800</v>
      </c>
      <c r="N3169" s="23">
        <v>1</v>
      </c>
      <c r="O3169" s="107">
        <v>15000000</v>
      </c>
      <c r="P3169" s="23">
        <v>180</v>
      </c>
      <c r="Q3169" s="23">
        <v>2</v>
      </c>
      <c r="R3169" s="23">
        <v>2</v>
      </c>
      <c r="S3169" s="23">
        <v>0</v>
      </c>
      <c r="T3169" s="47">
        <v>9</v>
      </c>
      <c r="U3169" s="98" t="s">
        <v>111</v>
      </c>
      <c r="V3169" s="98" t="s">
        <v>3139</v>
      </c>
      <c r="W3169" s="69">
        <f t="shared" si="98"/>
        <v>2.8985887501444922E-2</v>
      </c>
    </row>
    <row r="3170" spans="1:23">
      <c r="A3170">
        <f t="shared" si="99"/>
        <v>303</v>
      </c>
      <c r="B3170" s="99">
        <v>44408</v>
      </c>
      <c r="C3170" s="23">
        <v>767</v>
      </c>
      <c r="D3170" s="23">
        <v>5</v>
      </c>
      <c r="E3170" s="98" t="s">
        <v>49</v>
      </c>
      <c r="F3170" s="98" t="s">
        <v>164</v>
      </c>
      <c r="G3170" s="98" t="s">
        <v>4120</v>
      </c>
      <c r="H3170" s="98" t="s">
        <v>1366</v>
      </c>
      <c r="I3170" s="98" t="s">
        <v>6424</v>
      </c>
      <c r="J3170" s="99">
        <v>44711</v>
      </c>
      <c r="K3170" s="107">
        <v>12000000</v>
      </c>
      <c r="L3170" s="98" t="s">
        <v>2093</v>
      </c>
      <c r="M3170" s="23">
        <v>1080</v>
      </c>
      <c r="N3170" s="23">
        <v>1</v>
      </c>
      <c r="O3170" s="107">
        <v>12000000</v>
      </c>
      <c r="P3170" s="23">
        <v>180</v>
      </c>
      <c r="Q3170" s="23">
        <v>2</v>
      </c>
      <c r="R3170" s="23">
        <v>2</v>
      </c>
      <c r="S3170" s="23">
        <v>0</v>
      </c>
      <c r="T3170" s="47">
        <v>4</v>
      </c>
      <c r="U3170" s="98" t="s">
        <v>111</v>
      </c>
      <c r="V3170" s="98" t="s">
        <v>3139</v>
      </c>
      <c r="W3170" s="69">
        <f t="shared" si="98"/>
        <v>3.7750801259135232E-3</v>
      </c>
    </row>
    <row r="3171" spans="1:23">
      <c r="A3171">
        <f t="shared" si="99"/>
        <v>1035</v>
      </c>
      <c r="B3171" s="99">
        <v>44408</v>
      </c>
      <c r="C3171" s="23">
        <v>768</v>
      </c>
      <c r="D3171" s="23">
        <v>5</v>
      </c>
      <c r="E3171" s="98" t="s">
        <v>49</v>
      </c>
      <c r="F3171" s="98" t="s">
        <v>164</v>
      </c>
      <c r="G3171" s="98" t="s">
        <v>4120</v>
      </c>
      <c r="H3171" s="98" t="s">
        <v>1366</v>
      </c>
      <c r="I3171" s="98" t="s">
        <v>6424</v>
      </c>
      <c r="J3171" s="99">
        <v>45443</v>
      </c>
      <c r="K3171" s="107">
        <v>8000000</v>
      </c>
      <c r="L3171" s="98" t="s">
        <v>2094</v>
      </c>
      <c r="M3171" s="23">
        <v>1440</v>
      </c>
      <c r="N3171" s="23">
        <v>1</v>
      </c>
      <c r="O3171" s="107">
        <v>8000000</v>
      </c>
      <c r="P3171" s="23">
        <v>360</v>
      </c>
      <c r="Q3171" s="23">
        <v>2</v>
      </c>
      <c r="R3171" s="23">
        <v>2</v>
      </c>
      <c r="S3171" s="23">
        <v>0</v>
      </c>
      <c r="T3171" s="47">
        <v>4.8</v>
      </c>
      <c r="U3171" s="98" t="s">
        <v>111</v>
      </c>
      <c r="V3171" s="98" t="s">
        <v>3139</v>
      </c>
      <c r="W3171" s="69">
        <f t="shared" si="98"/>
        <v>1.547409081315048E-2</v>
      </c>
    </row>
    <row r="3172" spans="1:23">
      <c r="A3172">
        <f t="shared" si="99"/>
        <v>303</v>
      </c>
      <c r="B3172" s="99">
        <v>44408</v>
      </c>
      <c r="C3172" s="23">
        <v>769</v>
      </c>
      <c r="D3172" s="23">
        <v>5</v>
      </c>
      <c r="E3172" s="98" t="s">
        <v>49</v>
      </c>
      <c r="F3172" s="98" t="s">
        <v>164</v>
      </c>
      <c r="G3172" s="98" t="s">
        <v>4120</v>
      </c>
      <c r="H3172" s="98" t="s">
        <v>1366</v>
      </c>
      <c r="I3172" s="98" t="s">
        <v>6424</v>
      </c>
      <c r="J3172" s="99">
        <v>44711</v>
      </c>
      <c r="K3172" s="107">
        <v>6000000</v>
      </c>
      <c r="L3172" s="98" t="s">
        <v>2095</v>
      </c>
      <c r="M3172" s="23">
        <v>1080</v>
      </c>
      <c r="N3172" s="23">
        <v>1</v>
      </c>
      <c r="O3172" s="107">
        <v>6000000</v>
      </c>
      <c r="P3172" s="23">
        <v>180</v>
      </c>
      <c r="Q3172" s="23">
        <v>2</v>
      </c>
      <c r="R3172" s="23">
        <v>2</v>
      </c>
      <c r="S3172" s="23">
        <v>0</v>
      </c>
      <c r="T3172" s="47">
        <v>2</v>
      </c>
      <c r="U3172" s="98" t="s">
        <v>111</v>
      </c>
      <c r="V3172" s="98" t="s">
        <v>3139</v>
      </c>
      <c r="W3172" s="69">
        <f t="shared" si="98"/>
        <v>1.8875400629567616E-3</v>
      </c>
    </row>
    <row r="3173" spans="1:23">
      <c r="A3173">
        <f t="shared" si="99"/>
        <v>1034</v>
      </c>
      <c r="B3173" s="99">
        <v>44408</v>
      </c>
      <c r="C3173" s="23">
        <v>770</v>
      </c>
      <c r="D3173" s="23">
        <v>5</v>
      </c>
      <c r="E3173" s="98" t="s">
        <v>49</v>
      </c>
      <c r="F3173" s="98" t="s">
        <v>164</v>
      </c>
      <c r="G3173" s="98" t="s">
        <v>4120</v>
      </c>
      <c r="H3173" s="98" t="s">
        <v>1366</v>
      </c>
      <c r="I3173" s="98" t="s">
        <v>6424</v>
      </c>
      <c r="J3173" s="99">
        <v>45442</v>
      </c>
      <c r="K3173" s="107">
        <v>15000000</v>
      </c>
      <c r="L3173" s="98" t="s">
        <v>2096</v>
      </c>
      <c r="M3173" s="23">
        <v>1800</v>
      </c>
      <c r="N3173" s="23">
        <v>1</v>
      </c>
      <c r="O3173" s="107">
        <v>15000000</v>
      </c>
      <c r="P3173" s="23">
        <v>180</v>
      </c>
      <c r="Q3173" s="23">
        <v>2</v>
      </c>
      <c r="R3173" s="23">
        <v>2</v>
      </c>
      <c r="S3173" s="23">
        <v>2.89</v>
      </c>
      <c r="T3173" s="47">
        <v>9.0430200000000003</v>
      </c>
      <c r="U3173" s="98" t="s">
        <v>111</v>
      </c>
      <c r="V3173" s="98" t="s">
        <v>3139</v>
      </c>
      <c r="W3173" s="69">
        <f t="shared" si="98"/>
        <v>2.9124440043701835E-2</v>
      </c>
    </row>
    <row r="3174" spans="1:23">
      <c r="A3174">
        <f t="shared" si="99"/>
        <v>1034</v>
      </c>
      <c r="B3174" s="99">
        <v>44408</v>
      </c>
      <c r="C3174" s="23">
        <v>771</v>
      </c>
      <c r="D3174" s="23">
        <v>5</v>
      </c>
      <c r="E3174" s="98" t="s">
        <v>49</v>
      </c>
      <c r="F3174" s="98" t="s">
        <v>164</v>
      </c>
      <c r="G3174" s="98" t="s">
        <v>4120</v>
      </c>
      <c r="H3174" s="98" t="s">
        <v>1366</v>
      </c>
      <c r="I3174" s="98" t="s">
        <v>6424</v>
      </c>
      <c r="J3174" s="99">
        <v>45442</v>
      </c>
      <c r="K3174" s="107">
        <v>20000000</v>
      </c>
      <c r="L3174" s="98" t="s">
        <v>2097</v>
      </c>
      <c r="M3174" s="23">
        <v>1800</v>
      </c>
      <c r="N3174" s="23">
        <v>1</v>
      </c>
      <c r="O3174" s="107">
        <v>20000000</v>
      </c>
      <c r="P3174" s="23">
        <v>180</v>
      </c>
      <c r="Q3174" s="23">
        <v>2</v>
      </c>
      <c r="R3174" s="23">
        <v>2</v>
      </c>
      <c r="S3174" s="23">
        <v>0</v>
      </c>
      <c r="T3174" s="47">
        <v>12</v>
      </c>
      <c r="U3174" s="98" t="s">
        <v>111</v>
      </c>
      <c r="V3174" s="98" t="s">
        <v>3139</v>
      </c>
      <c r="W3174" s="69">
        <f t="shared" si="98"/>
        <v>3.8647850001926567E-2</v>
      </c>
    </row>
    <row r="3175" spans="1:23">
      <c r="A3175">
        <f t="shared" si="99"/>
        <v>668</v>
      </c>
      <c r="B3175" s="99">
        <v>44408</v>
      </c>
      <c r="C3175" s="23">
        <v>772</v>
      </c>
      <c r="D3175" s="23">
        <v>5</v>
      </c>
      <c r="E3175" s="98" t="s">
        <v>49</v>
      </c>
      <c r="F3175" s="98" t="s">
        <v>164</v>
      </c>
      <c r="G3175" s="98" t="s">
        <v>4120</v>
      </c>
      <c r="H3175" s="98" t="s">
        <v>1366</v>
      </c>
      <c r="I3175" s="98" t="s">
        <v>6424</v>
      </c>
      <c r="J3175" s="99">
        <v>45076</v>
      </c>
      <c r="K3175" s="107">
        <v>3504119</v>
      </c>
      <c r="L3175" s="98" t="s">
        <v>2098</v>
      </c>
      <c r="M3175" s="23">
        <v>1440</v>
      </c>
      <c r="N3175" s="23">
        <v>1</v>
      </c>
      <c r="O3175" s="107">
        <v>3504119</v>
      </c>
      <c r="P3175" s="23">
        <v>180</v>
      </c>
      <c r="Q3175" s="23">
        <v>2</v>
      </c>
      <c r="R3175" s="23">
        <v>2</v>
      </c>
      <c r="S3175" s="23">
        <v>0</v>
      </c>
      <c r="T3175" s="47">
        <v>1.752059</v>
      </c>
      <c r="U3175" s="98" t="s">
        <v>111</v>
      </c>
      <c r="V3175" s="98" t="s">
        <v>3139</v>
      </c>
      <c r="W3175" s="69">
        <f t="shared" si="98"/>
        <v>3.6454298330850263E-3</v>
      </c>
    </row>
    <row r="3176" spans="1:23">
      <c r="A3176">
        <f t="shared" si="99"/>
        <v>1399</v>
      </c>
      <c r="B3176" s="99">
        <v>44408</v>
      </c>
      <c r="C3176" s="23">
        <v>773</v>
      </c>
      <c r="D3176" s="23">
        <v>5</v>
      </c>
      <c r="E3176" s="98" t="s">
        <v>49</v>
      </c>
      <c r="F3176" s="98" t="s">
        <v>164</v>
      </c>
      <c r="G3176" s="98" t="s">
        <v>4120</v>
      </c>
      <c r="H3176" s="98" t="s">
        <v>1366</v>
      </c>
      <c r="I3176" s="98" t="s">
        <v>6424</v>
      </c>
      <c r="J3176" s="99">
        <v>45807</v>
      </c>
      <c r="K3176" s="107">
        <v>14725924</v>
      </c>
      <c r="L3176" s="98" t="s">
        <v>2099</v>
      </c>
      <c r="M3176" s="23">
        <v>2160</v>
      </c>
      <c r="N3176" s="23">
        <v>1</v>
      </c>
      <c r="O3176" s="107">
        <v>14725924</v>
      </c>
      <c r="P3176" s="23">
        <v>180</v>
      </c>
      <c r="Q3176" s="23">
        <v>2</v>
      </c>
      <c r="R3176" s="23">
        <v>2</v>
      </c>
      <c r="S3176" s="23">
        <v>0</v>
      </c>
      <c r="T3176" s="47">
        <v>9.8172840000000008</v>
      </c>
      <c r="U3176" s="98" t="s">
        <v>111</v>
      </c>
      <c r="V3176" s="98" t="s">
        <v>3139</v>
      </c>
      <c r="W3176" s="69">
        <f t="shared" si="98"/>
        <v>4.2779196512103546E-2</v>
      </c>
    </row>
    <row r="3177" spans="1:23">
      <c r="A3177">
        <f t="shared" si="99"/>
        <v>1039</v>
      </c>
      <c r="B3177" s="99">
        <v>44408</v>
      </c>
      <c r="C3177" s="23">
        <v>774</v>
      </c>
      <c r="D3177" s="23">
        <v>5</v>
      </c>
      <c r="E3177" s="98" t="s">
        <v>49</v>
      </c>
      <c r="F3177" s="98" t="s">
        <v>164</v>
      </c>
      <c r="G3177" s="98" t="s">
        <v>4120</v>
      </c>
      <c r="H3177" s="98" t="s">
        <v>1366</v>
      </c>
      <c r="I3177" s="98" t="s">
        <v>10689</v>
      </c>
      <c r="J3177" s="99">
        <v>45447</v>
      </c>
      <c r="K3177" s="107">
        <v>14000000</v>
      </c>
      <c r="L3177" s="98" t="s">
        <v>2100</v>
      </c>
      <c r="M3177" s="23">
        <v>1800</v>
      </c>
      <c r="N3177" s="23">
        <v>1</v>
      </c>
      <c r="O3177" s="107">
        <v>14000000</v>
      </c>
      <c r="P3177" s="23">
        <v>180</v>
      </c>
      <c r="Q3177" s="23">
        <v>2</v>
      </c>
      <c r="R3177" s="23">
        <v>2</v>
      </c>
      <c r="S3177" s="23">
        <v>0</v>
      </c>
      <c r="T3177" s="47">
        <v>8.4</v>
      </c>
      <c r="U3177" s="98" t="s">
        <v>111</v>
      </c>
      <c r="V3177" s="98" t="s">
        <v>3139</v>
      </c>
      <c r="W3177" s="69">
        <f t="shared" si="98"/>
        <v>2.7184314609672335E-2</v>
      </c>
    </row>
    <row r="3178" spans="1:23">
      <c r="A3178">
        <f t="shared" si="99"/>
        <v>1039</v>
      </c>
      <c r="B3178" s="99">
        <v>44408</v>
      </c>
      <c r="C3178" s="23">
        <v>775</v>
      </c>
      <c r="D3178" s="23">
        <v>5</v>
      </c>
      <c r="E3178" s="98" t="s">
        <v>49</v>
      </c>
      <c r="F3178" s="98" t="s">
        <v>164</v>
      </c>
      <c r="G3178" s="98" t="s">
        <v>4120</v>
      </c>
      <c r="H3178" s="98" t="s">
        <v>1366</v>
      </c>
      <c r="I3178" s="98" t="s">
        <v>10689</v>
      </c>
      <c r="J3178" s="99">
        <v>45447</v>
      </c>
      <c r="K3178" s="107">
        <v>10000000</v>
      </c>
      <c r="L3178" s="98" t="s">
        <v>2101</v>
      </c>
      <c r="M3178" s="23">
        <v>1800</v>
      </c>
      <c r="N3178" s="23">
        <v>1</v>
      </c>
      <c r="O3178" s="107">
        <v>10000000</v>
      </c>
      <c r="P3178" s="23">
        <v>180</v>
      </c>
      <c r="Q3178" s="23">
        <v>2</v>
      </c>
      <c r="R3178" s="23">
        <v>2</v>
      </c>
      <c r="S3178" s="23">
        <v>0</v>
      </c>
      <c r="T3178" s="47">
        <v>6</v>
      </c>
      <c r="U3178" s="98" t="s">
        <v>111</v>
      </c>
      <c r="V3178" s="98" t="s">
        <v>3139</v>
      </c>
      <c r="W3178" s="69">
        <f t="shared" si="98"/>
        <v>1.9417367578337379E-2</v>
      </c>
    </row>
    <row r="3179" spans="1:23">
      <c r="A3179">
        <f t="shared" si="99"/>
        <v>309</v>
      </c>
      <c r="B3179" s="99">
        <v>44408</v>
      </c>
      <c r="C3179" s="23">
        <v>776</v>
      </c>
      <c r="D3179" s="23">
        <v>5</v>
      </c>
      <c r="E3179" s="98" t="s">
        <v>49</v>
      </c>
      <c r="F3179" s="98" t="s">
        <v>164</v>
      </c>
      <c r="G3179" s="98" t="s">
        <v>4120</v>
      </c>
      <c r="H3179" s="98" t="s">
        <v>1366</v>
      </c>
      <c r="I3179" s="98" t="s">
        <v>10399</v>
      </c>
      <c r="J3179" s="99">
        <v>44717</v>
      </c>
      <c r="K3179" s="107">
        <v>7000000</v>
      </c>
      <c r="L3179" s="98" t="s">
        <v>2102</v>
      </c>
      <c r="M3179" s="23">
        <v>1080</v>
      </c>
      <c r="N3179" s="23">
        <v>1</v>
      </c>
      <c r="O3179" s="107">
        <v>7000000</v>
      </c>
      <c r="P3179" s="23">
        <v>180</v>
      </c>
      <c r="Q3179" s="23">
        <v>2</v>
      </c>
      <c r="R3179" s="23">
        <v>2</v>
      </c>
      <c r="S3179" s="23">
        <v>0</v>
      </c>
      <c r="T3179" s="47">
        <v>2.333332</v>
      </c>
      <c r="U3179" s="98" t="s">
        <v>111</v>
      </c>
      <c r="V3179" s="98" t="s">
        <v>3139</v>
      </c>
      <c r="W3179" s="69">
        <f t="shared" si="98"/>
        <v>2.245735326279405E-3</v>
      </c>
    </row>
    <row r="3180" spans="1:23">
      <c r="A3180">
        <f t="shared" si="99"/>
        <v>1041</v>
      </c>
      <c r="B3180" s="99">
        <v>44408</v>
      </c>
      <c r="C3180" s="23">
        <v>777</v>
      </c>
      <c r="D3180" s="23">
        <v>5</v>
      </c>
      <c r="E3180" s="98" t="s">
        <v>49</v>
      </c>
      <c r="F3180" s="98" t="s">
        <v>164</v>
      </c>
      <c r="G3180" s="98" t="s">
        <v>4120</v>
      </c>
      <c r="H3180" s="98" t="s">
        <v>1366</v>
      </c>
      <c r="I3180" s="98" t="s">
        <v>10400</v>
      </c>
      <c r="J3180" s="99">
        <v>45449</v>
      </c>
      <c r="K3180" s="107">
        <v>12000000</v>
      </c>
      <c r="L3180" s="98" t="s">
        <v>2103</v>
      </c>
      <c r="M3180" s="23">
        <v>1800</v>
      </c>
      <c r="N3180" s="23">
        <v>1</v>
      </c>
      <c r="O3180" s="107">
        <v>12000000</v>
      </c>
      <c r="P3180" s="23">
        <v>180</v>
      </c>
      <c r="Q3180" s="23">
        <v>2</v>
      </c>
      <c r="R3180" s="23">
        <v>2</v>
      </c>
      <c r="S3180" s="23">
        <v>0</v>
      </c>
      <c r="T3180" s="47">
        <v>7.2</v>
      </c>
      <c r="U3180" s="98" t="s">
        <v>111</v>
      </c>
      <c r="V3180" s="98" t="s">
        <v>3139</v>
      </c>
      <c r="W3180" s="69">
        <f t="shared" si="98"/>
        <v>2.3345693531144421E-2</v>
      </c>
    </row>
    <row r="3181" spans="1:23">
      <c r="A3181">
        <f t="shared" si="99"/>
        <v>311</v>
      </c>
      <c r="B3181" s="99">
        <v>44408</v>
      </c>
      <c r="C3181" s="23">
        <v>778</v>
      </c>
      <c r="D3181" s="23">
        <v>5</v>
      </c>
      <c r="E3181" s="98" t="s">
        <v>49</v>
      </c>
      <c r="F3181" s="98" t="s">
        <v>164</v>
      </c>
      <c r="G3181" s="98" t="s">
        <v>4120</v>
      </c>
      <c r="H3181" s="98" t="s">
        <v>1366</v>
      </c>
      <c r="I3181" s="98" t="s">
        <v>10463</v>
      </c>
      <c r="J3181" s="99">
        <v>44719</v>
      </c>
      <c r="K3181" s="107">
        <v>8000000</v>
      </c>
      <c r="L3181" s="98" t="s">
        <v>2104</v>
      </c>
      <c r="M3181" s="23">
        <v>1080</v>
      </c>
      <c r="N3181" s="23">
        <v>1</v>
      </c>
      <c r="O3181" s="107">
        <v>8000000</v>
      </c>
      <c r="P3181" s="23">
        <v>180</v>
      </c>
      <c r="Q3181" s="23">
        <v>2</v>
      </c>
      <c r="R3181" s="23">
        <v>2</v>
      </c>
      <c r="S3181" s="23">
        <v>0</v>
      </c>
      <c r="T3181" s="47">
        <v>2.666668</v>
      </c>
      <c r="U3181" s="98" t="s">
        <v>111</v>
      </c>
      <c r="V3181" s="98" t="s">
        <v>3139</v>
      </c>
      <c r="W3181" s="69">
        <f t="shared" si="98"/>
        <v>2.5831694305479985E-3</v>
      </c>
    </row>
    <row r="3182" spans="1:23">
      <c r="A3182">
        <f t="shared" si="99"/>
        <v>1042</v>
      </c>
      <c r="B3182" s="99">
        <v>44408</v>
      </c>
      <c r="C3182" s="23">
        <v>779</v>
      </c>
      <c r="D3182" s="23">
        <v>5</v>
      </c>
      <c r="E3182" s="98" t="s">
        <v>49</v>
      </c>
      <c r="F3182" s="98" t="s">
        <v>164</v>
      </c>
      <c r="G3182" s="98" t="s">
        <v>4120</v>
      </c>
      <c r="H3182" s="98" t="s">
        <v>1366</v>
      </c>
      <c r="I3182" s="98" t="s">
        <v>10463</v>
      </c>
      <c r="J3182" s="99">
        <v>45450</v>
      </c>
      <c r="K3182" s="107">
        <v>10000000</v>
      </c>
      <c r="L3182" s="98" t="s">
        <v>2105</v>
      </c>
      <c r="M3182" s="23">
        <v>1800</v>
      </c>
      <c r="N3182" s="23">
        <v>1</v>
      </c>
      <c r="O3182" s="107">
        <v>10000000</v>
      </c>
      <c r="P3182" s="23">
        <v>180</v>
      </c>
      <c r="Q3182" s="23">
        <v>2</v>
      </c>
      <c r="R3182" s="23">
        <v>2</v>
      </c>
      <c r="S3182" s="23">
        <v>0</v>
      </c>
      <c r="T3182" s="47">
        <v>6</v>
      </c>
      <c r="U3182" s="98" t="s">
        <v>111</v>
      </c>
      <c r="V3182" s="98" t="s">
        <v>3139</v>
      </c>
      <c r="W3182" s="69">
        <f t="shared" si="98"/>
        <v>1.9473433124761838E-2</v>
      </c>
    </row>
    <row r="3183" spans="1:23">
      <c r="A3183">
        <f t="shared" si="99"/>
        <v>1045</v>
      </c>
      <c r="B3183" s="99">
        <v>44408</v>
      </c>
      <c r="C3183" s="23">
        <v>780</v>
      </c>
      <c r="D3183" s="23">
        <v>5</v>
      </c>
      <c r="E3183" s="98" t="s">
        <v>49</v>
      </c>
      <c r="F3183" s="98" t="s">
        <v>164</v>
      </c>
      <c r="G3183" s="98" t="s">
        <v>4120</v>
      </c>
      <c r="H3183" s="98" t="s">
        <v>1366</v>
      </c>
      <c r="I3183" s="98" t="s">
        <v>10150</v>
      </c>
      <c r="J3183" s="99">
        <v>45453</v>
      </c>
      <c r="K3183" s="107">
        <v>8000000</v>
      </c>
      <c r="L3183" s="98" t="s">
        <v>2106</v>
      </c>
      <c r="M3183" s="23">
        <v>1800</v>
      </c>
      <c r="N3183" s="23">
        <v>1</v>
      </c>
      <c r="O3183" s="107">
        <v>8000000</v>
      </c>
      <c r="P3183" s="23">
        <v>360</v>
      </c>
      <c r="Q3183" s="23">
        <v>2</v>
      </c>
      <c r="R3183" s="23">
        <v>2</v>
      </c>
      <c r="S3183" s="23">
        <v>0</v>
      </c>
      <c r="T3183" s="47">
        <v>4.8</v>
      </c>
      <c r="U3183" s="98" t="s">
        <v>111</v>
      </c>
      <c r="V3183" s="98" t="s">
        <v>3139</v>
      </c>
      <c r="W3183" s="69">
        <f t="shared" si="98"/>
        <v>1.5623598936949036E-2</v>
      </c>
    </row>
    <row r="3184" spans="1:23">
      <c r="A3184">
        <f t="shared" si="99"/>
        <v>1199</v>
      </c>
      <c r="B3184" s="99">
        <v>44408</v>
      </c>
      <c r="C3184" s="23">
        <v>781</v>
      </c>
      <c r="D3184" s="23">
        <v>5</v>
      </c>
      <c r="E3184" s="98" t="s">
        <v>49</v>
      </c>
      <c r="F3184" s="98" t="s">
        <v>164</v>
      </c>
      <c r="G3184" s="98" t="s">
        <v>4120</v>
      </c>
      <c r="H3184" s="98" t="s">
        <v>1366</v>
      </c>
      <c r="I3184" s="98" t="s">
        <v>10150</v>
      </c>
      <c r="J3184" s="99">
        <v>45607</v>
      </c>
      <c r="K3184" s="107">
        <v>20000000</v>
      </c>
      <c r="L3184" s="98" t="s">
        <v>2107</v>
      </c>
      <c r="M3184" s="23">
        <v>1800</v>
      </c>
      <c r="N3184" s="23">
        <v>1</v>
      </c>
      <c r="O3184" s="107">
        <v>20000000</v>
      </c>
      <c r="P3184" s="23">
        <v>180</v>
      </c>
      <c r="Q3184" s="23">
        <v>2</v>
      </c>
      <c r="R3184" s="23">
        <v>2</v>
      </c>
      <c r="S3184" s="23">
        <v>0</v>
      </c>
      <c r="T3184" s="47">
        <v>14</v>
      </c>
      <c r="U3184" s="98" t="s">
        <v>111</v>
      </c>
      <c r="V3184" s="98" t="s">
        <v>3139</v>
      </c>
      <c r="W3184" s="69">
        <f t="shared" si="98"/>
        <v>5.2284236793386472E-2</v>
      </c>
    </row>
    <row r="3185" spans="1:23">
      <c r="A3185">
        <f t="shared" si="99"/>
        <v>1045</v>
      </c>
      <c r="B3185" s="99">
        <v>44408</v>
      </c>
      <c r="C3185" s="23">
        <v>782</v>
      </c>
      <c r="D3185" s="23">
        <v>5</v>
      </c>
      <c r="E3185" s="98" t="s">
        <v>49</v>
      </c>
      <c r="F3185" s="98" t="s">
        <v>164</v>
      </c>
      <c r="G3185" s="98" t="s">
        <v>4120</v>
      </c>
      <c r="H3185" s="98" t="s">
        <v>1366</v>
      </c>
      <c r="I3185" s="98" t="s">
        <v>10150</v>
      </c>
      <c r="J3185" s="99">
        <v>45453</v>
      </c>
      <c r="K3185" s="107">
        <v>10000000</v>
      </c>
      <c r="L3185" s="98" t="s">
        <v>2108</v>
      </c>
      <c r="M3185" s="23">
        <v>1800</v>
      </c>
      <c r="N3185" s="23">
        <v>1</v>
      </c>
      <c r="O3185" s="107">
        <v>10000000</v>
      </c>
      <c r="P3185" s="23">
        <v>180</v>
      </c>
      <c r="Q3185" s="23">
        <v>2</v>
      </c>
      <c r="R3185" s="23">
        <v>2</v>
      </c>
      <c r="S3185" s="23">
        <v>0</v>
      </c>
      <c r="T3185" s="47">
        <v>6</v>
      </c>
      <c r="U3185" s="98" t="s">
        <v>111</v>
      </c>
      <c r="V3185" s="98" t="s">
        <v>3139</v>
      </c>
      <c r="W3185" s="69">
        <f t="shared" si="98"/>
        <v>1.9529498671186297E-2</v>
      </c>
    </row>
    <row r="3186" spans="1:23">
      <c r="A3186">
        <f t="shared" si="99"/>
        <v>315</v>
      </c>
      <c r="B3186" s="99">
        <v>44408</v>
      </c>
      <c r="C3186" s="23">
        <v>783</v>
      </c>
      <c r="D3186" s="23">
        <v>5</v>
      </c>
      <c r="E3186" s="98" t="s">
        <v>49</v>
      </c>
      <c r="F3186" s="98" t="s">
        <v>164</v>
      </c>
      <c r="G3186" s="98" t="s">
        <v>4120</v>
      </c>
      <c r="H3186" s="98" t="s">
        <v>1366</v>
      </c>
      <c r="I3186" s="98" t="s">
        <v>10401</v>
      </c>
      <c r="J3186" s="99">
        <v>44723</v>
      </c>
      <c r="K3186" s="107">
        <v>5000000</v>
      </c>
      <c r="L3186" s="98" t="s">
        <v>2109</v>
      </c>
      <c r="M3186" s="23">
        <v>1080</v>
      </c>
      <c r="N3186" s="23">
        <v>1</v>
      </c>
      <c r="O3186" s="107">
        <v>5000000</v>
      </c>
      <c r="P3186" s="23">
        <v>180</v>
      </c>
      <c r="Q3186" s="23">
        <v>2</v>
      </c>
      <c r="R3186" s="23">
        <v>2</v>
      </c>
      <c r="S3186" s="23">
        <v>0</v>
      </c>
      <c r="T3186" s="47">
        <v>1.666668</v>
      </c>
      <c r="U3186" s="98" t="s">
        <v>111</v>
      </c>
      <c r="V3186" s="98" t="s">
        <v>3139</v>
      </c>
      <c r="W3186" s="69">
        <f t="shared" si="98"/>
        <v>1.6352464122427828E-3</v>
      </c>
    </row>
    <row r="3187" spans="1:23">
      <c r="A3187">
        <f t="shared" si="99"/>
        <v>1047</v>
      </c>
      <c r="B3187" s="99">
        <v>44408</v>
      </c>
      <c r="C3187" s="23">
        <v>784</v>
      </c>
      <c r="D3187" s="23">
        <v>5</v>
      </c>
      <c r="E3187" s="98" t="s">
        <v>49</v>
      </c>
      <c r="F3187" s="98" t="s">
        <v>164</v>
      </c>
      <c r="G3187" s="98" t="s">
        <v>4120</v>
      </c>
      <c r="H3187" s="98" t="s">
        <v>1366</v>
      </c>
      <c r="I3187" s="98" t="s">
        <v>10690</v>
      </c>
      <c r="J3187" s="99">
        <v>45455</v>
      </c>
      <c r="K3187" s="107">
        <v>6000000</v>
      </c>
      <c r="L3187" s="98" t="s">
        <v>2110</v>
      </c>
      <c r="M3187" s="23">
        <v>1800</v>
      </c>
      <c r="N3187" s="23">
        <v>1</v>
      </c>
      <c r="O3187" s="107">
        <v>6000000</v>
      </c>
      <c r="P3187" s="23">
        <v>180</v>
      </c>
      <c r="Q3187" s="23">
        <v>2</v>
      </c>
      <c r="R3187" s="23">
        <v>2</v>
      </c>
      <c r="S3187" s="23">
        <v>0</v>
      </c>
      <c r="T3187" s="47">
        <v>3.6</v>
      </c>
      <c r="U3187" s="98" t="s">
        <v>111</v>
      </c>
      <c r="V3187" s="98" t="s">
        <v>3139</v>
      </c>
      <c r="W3187" s="69">
        <f t="shared" si="98"/>
        <v>1.1740125421281561E-2</v>
      </c>
    </row>
    <row r="3188" spans="1:23">
      <c r="A3188">
        <f t="shared" si="99"/>
        <v>1047</v>
      </c>
      <c r="B3188" s="99">
        <v>44408</v>
      </c>
      <c r="C3188" s="23">
        <v>785</v>
      </c>
      <c r="D3188" s="23">
        <v>5</v>
      </c>
      <c r="E3188" s="98" t="s">
        <v>49</v>
      </c>
      <c r="F3188" s="98" t="s">
        <v>164</v>
      </c>
      <c r="G3188" s="98" t="s">
        <v>4120</v>
      </c>
      <c r="H3188" s="98" t="s">
        <v>1366</v>
      </c>
      <c r="I3188" s="98" t="s">
        <v>10690</v>
      </c>
      <c r="J3188" s="99">
        <v>45455</v>
      </c>
      <c r="K3188" s="107">
        <v>10500000</v>
      </c>
      <c r="L3188" s="98" t="s">
        <v>2111</v>
      </c>
      <c r="M3188" s="23">
        <v>1800</v>
      </c>
      <c r="N3188" s="23">
        <v>1</v>
      </c>
      <c r="O3188" s="107">
        <v>10500000</v>
      </c>
      <c r="P3188" s="23">
        <v>180</v>
      </c>
      <c r="Q3188" s="23">
        <v>2</v>
      </c>
      <c r="R3188" s="23">
        <v>2</v>
      </c>
      <c r="S3188" s="23">
        <v>0</v>
      </c>
      <c r="T3188" s="47">
        <v>6.3</v>
      </c>
      <c r="U3188" s="98" t="s">
        <v>111</v>
      </c>
      <c r="V3188" s="98" t="s">
        <v>3139</v>
      </c>
      <c r="W3188" s="69">
        <f t="shared" si="98"/>
        <v>2.0545219487242732E-2</v>
      </c>
    </row>
    <row r="3189" spans="1:23">
      <c r="A3189">
        <f t="shared" si="99"/>
        <v>1047</v>
      </c>
      <c r="B3189" s="99">
        <v>44408</v>
      </c>
      <c r="C3189" s="23">
        <v>786</v>
      </c>
      <c r="D3189" s="23">
        <v>5</v>
      </c>
      <c r="E3189" s="98" t="s">
        <v>49</v>
      </c>
      <c r="F3189" s="98" t="s">
        <v>164</v>
      </c>
      <c r="G3189" s="98" t="s">
        <v>4120</v>
      </c>
      <c r="H3189" s="98" t="s">
        <v>1366</v>
      </c>
      <c r="I3189" s="98" t="s">
        <v>10690</v>
      </c>
      <c r="J3189" s="99">
        <v>45455</v>
      </c>
      <c r="K3189" s="107">
        <v>10000000</v>
      </c>
      <c r="L3189" s="98" t="s">
        <v>2112</v>
      </c>
      <c r="M3189" s="23">
        <v>1800</v>
      </c>
      <c r="N3189" s="23">
        <v>1</v>
      </c>
      <c r="O3189" s="107">
        <v>10000000</v>
      </c>
      <c r="P3189" s="23">
        <v>180</v>
      </c>
      <c r="Q3189" s="23">
        <v>2</v>
      </c>
      <c r="R3189" s="23">
        <v>2</v>
      </c>
      <c r="S3189" s="23">
        <v>0</v>
      </c>
      <c r="T3189" s="47">
        <v>6</v>
      </c>
      <c r="U3189" s="98" t="s">
        <v>111</v>
      </c>
      <c r="V3189" s="98" t="s">
        <v>3139</v>
      </c>
      <c r="W3189" s="69">
        <f t="shared" si="98"/>
        <v>1.9566875702135937E-2</v>
      </c>
    </row>
    <row r="3190" spans="1:23">
      <c r="A3190">
        <f t="shared" si="99"/>
        <v>1048</v>
      </c>
      <c r="B3190" s="99">
        <v>44408</v>
      </c>
      <c r="C3190" s="23">
        <v>787</v>
      </c>
      <c r="D3190" s="23">
        <v>5</v>
      </c>
      <c r="E3190" s="98" t="s">
        <v>49</v>
      </c>
      <c r="F3190" s="98" t="s">
        <v>164</v>
      </c>
      <c r="G3190" s="98" t="s">
        <v>4120</v>
      </c>
      <c r="H3190" s="98" t="s">
        <v>1366</v>
      </c>
      <c r="I3190" s="98" t="s">
        <v>10120</v>
      </c>
      <c r="J3190" s="99">
        <v>45456</v>
      </c>
      <c r="K3190" s="107">
        <v>8000000</v>
      </c>
      <c r="L3190" s="98" t="s">
        <v>2113</v>
      </c>
      <c r="M3190" s="23">
        <v>1800</v>
      </c>
      <c r="N3190" s="23">
        <v>1</v>
      </c>
      <c r="O3190" s="107">
        <v>8000000</v>
      </c>
      <c r="P3190" s="23">
        <v>30</v>
      </c>
      <c r="Q3190" s="23">
        <v>2</v>
      </c>
      <c r="R3190" s="23">
        <v>2</v>
      </c>
      <c r="S3190" s="23">
        <v>0</v>
      </c>
      <c r="T3190" s="47">
        <v>4.6666749999999997</v>
      </c>
      <c r="U3190" s="98" t="s">
        <v>111</v>
      </c>
      <c r="V3190" s="98" t="s">
        <v>3139</v>
      </c>
      <c r="W3190" s="69">
        <f t="shared" si="98"/>
        <v>1.5233243815869778E-2</v>
      </c>
    </row>
    <row r="3191" spans="1:23">
      <c r="A3191">
        <f t="shared" si="99"/>
        <v>1048</v>
      </c>
      <c r="B3191" s="99">
        <v>44408</v>
      </c>
      <c r="C3191" s="23">
        <v>788</v>
      </c>
      <c r="D3191" s="23">
        <v>5</v>
      </c>
      <c r="E3191" s="98" t="s">
        <v>49</v>
      </c>
      <c r="F3191" s="98" t="s">
        <v>164</v>
      </c>
      <c r="G3191" s="98" t="s">
        <v>4120</v>
      </c>
      <c r="H3191" s="98" t="s">
        <v>1366</v>
      </c>
      <c r="I3191" s="98" t="s">
        <v>10120</v>
      </c>
      <c r="J3191" s="99">
        <v>45456</v>
      </c>
      <c r="K3191" s="107">
        <v>20000000</v>
      </c>
      <c r="L3191" s="98" t="s">
        <v>2114</v>
      </c>
      <c r="M3191" s="23">
        <v>1800</v>
      </c>
      <c r="N3191" s="23">
        <v>1</v>
      </c>
      <c r="O3191" s="107">
        <v>20000000</v>
      </c>
      <c r="P3191" s="23">
        <v>180</v>
      </c>
      <c r="Q3191" s="23">
        <v>2</v>
      </c>
      <c r="R3191" s="23">
        <v>2</v>
      </c>
      <c r="S3191" s="23">
        <v>0</v>
      </c>
      <c r="T3191" s="47">
        <v>12</v>
      </c>
      <c r="U3191" s="98" t="s">
        <v>111</v>
      </c>
      <c r="V3191" s="98" t="s">
        <v>3139</v>
      </c>
      <c r="W3191" s="69">
        <f t="shared" si="98"/>
        <v>3.9171128435221511E-2</v>
      </c>
    </row>
    <row r="3192" spans="1:23">
      <c r="A3192">
        <f t="shared" si="99"/>
        <v>1048</v>
      </c>
      <c r="B3192" s="99">
        <v>44408</v>
      </c>
      <c r="C3192" s="23">
        <v>789</v>
      </c>
      <c r="D3192" s="23">
        <v>5</v>
      </c>
      <c r="E3192" s="98" t="s">
        <v>49</v>
      </c>
      <c r="F3192" s="98" t="s">
        <v>164</v>
      </c>
      <c r="G3192" s="98" t="s">
        <v>4120</v>
      </c>
      <c r="H3192" s="98" t="s">
        <v>1366</v>
      </c>
      <c r="I3192" s="98" t="s">
        <v>10120</v>
      </c>
      <c r="J3192" s="99">
        <v>45456</v>
      </c>
      <c r="K3192" s="107">
        <v>18000000</v>
      </c>
      <c r="L3192" s="98" t="s">
        <v>2115</v>
      </c>
      <c r="M3192" s="23">
        <v>1800</v>
      </c>
      <c r="N3192" s="23">
        <v>1</v>
      </c>
      <c r="O3192" s="107">
        <v>18000000</v>
      </c>
      <c r="P3192" s="23">
        <v>180</v>
      </c>
      <c r="Q3192" s="23">
        <v>2</v>
      </c>
      <c r="R3192" s="23">
        <v>2</v>
      </c>
      <c r="S3192" s="23">
        <v>0</v>
      </c>
      <c r="T3192" s="47">
        <v>10.8</v>
      </c>
      <c r="U3192" s="98" t="s">
        <v>111</v>
      </c>
      <c r="V3192" s="98" t="s">
        <v>3139</v>
      </c>
      <c r="W3192" s="69">
        <f t="shared" si="98"/>
        <v>3.5254015591699363E-2</v>
      </c>
    </row>
    <row r="3193" spans="1:23">
      <c r="A3193">
        <f t="shared" si="99"/>
        <v>318</v>
      </c>
      <c r="B3193" s="99">
        <v>44408</v>
      </c>
      <c r="C3193" s="23">
        <v>790</v>
      </c>
      <c r="D3193" s="23">
        <v>5</v>
      </c>
      <c r="E3193" s="98" t="s">
        <v>49</v>
      </c>
      <c r="F3193" s="98" t="s">
        <v>164</v>
      </c>
      <c r="G3193" s="98" t="s">
        <v>4120</v>
      </c>
      <c r="H3193" s="98" t="s">
        <v>1366</v>
      </c>
      <c r="I3193" s="98" t="s">
        <v>10691</v>
      </c>
      <c r="J3193" s="99">
        <v>44726</v>
      </c>
      <c r="K3193" s="107">
        <v>10000000</v>
      </c>
      <c r="L3193" s="98" t="s">
        <v>2116</v>
      </c>
      <c r="M3193" s="23">
        <v>1080</v>
      </c>
      <c r="N3193" s="23">
        <v>1</v>
      </c>
      <c r="O3193" s="107">
        <v>10000000</v>
      </c>
      <c r="P3193" s="23">
        <v>30</v>
      </c>
      <c r="Q3193" s="23">
        <v>2</v>
      </c>
      <c r="R3193" s="23">
        <v>2</v>
      </c>
      <c r="S3193" s="23">
        <v>0.15</v>
      </c>
      <c r="T3193" s="47">
        <v>3.0555500000000002</v>
      </c>
      <c r="U3193" s="98" t="s">
        <v>111</v>
      </c>
      <c r="V3193" s="98" t="s">
        <v>3139</v>
      </c>
      <c r="W3193" s="69">
        <f t="shared" si="98"/>
        <v>3.0264957533314781E-3</v>
      </c>
    </row>
    <row r="3194" spans="1:23">
      <c r="A3194">
        <f t="shared" si="99"/>
        <v>1049</v>
      </c>
      <c r="B3194" s="99">
        <v>44408</v>
      </c>
      <c r="C3194" s="23">
        <v>791</v>
      </c>
      <c r="D3194" s="23">
        <v>5</v>
      </c>
      <c r="E3194" s="98" t="s">
        <v>49</v>
      </c>
      <c r="F3194" s="98" t="s">
        <v>164</v>
      </c>
      <c r="G3194" s="98" t="s">
        <v>4120</v>
      </c>
      <c r="H3194" s="98" t="s">
        <v>1366</v>
      </c>
      <c r="I3194" s="98" t="s">
        <v>10691</v>
      </c>
      <c r="J3194" s="99">
        <v>45457</v>
      </c>
      <c r="K3194" s="107">
        <v>7000000</v>
      </c>
      <c r="L3194" s="98" t="s">
        <v>2117</v>
      </c>
      <c r="M3194" s="23">
        <v>1800</v>
      </c>
      <c r="N3194" s="23">
        <v>1</v>
      </c>
      <c r="O3194" s="107">
        <v>7000000</v>
      </c>
      <c r="P3194" s="23">
        <v>180</v>
      </c>
      <c r="Q3194" s="23">
        <v>2</v>
      </c>
      <c r="R3194" s="23">
        <v>2</v>
      </c>
      <c r="S3194" s="23">
        <v>0</v>
      </c>
      <c r="T3194" s="47">
        <v>4.2</v>
      </c>
      <c r="U3194" s="98" t="s">
        <v>111</v>
      </c>
      <c r="V3194" s="98" t="s">
        <v>3139</v>
      </c>
      <c r="W3194" s="69">
        <f t="shared" si="98"/>
        <v>1.3722976913159903E-2</v>
      </c>
    </row>
    <row r="3195" spans="1:23">
      <c r="A3195">
        <f t="shared" si="99"/>
        <v>1049</v>
      </c>
      <c r="B3195" s="99">
        <v>44408</v>
      </c>
      <c r="C3195" s="23">
        <v>792</v>
      </c>
      <c r="D3195" s="23">
        <v>5</v>
      </c>
      <c r="E3195" s="98" t="s">
        <v>49</v>
      </c>
      <c r="F3195" s="98" t="s">
        <v>164</v>
      </c>
      <c r="G3195" s="98" t="s">
        <v>4120</v>
      </c>
      <c r="H3195" s="98" t="s">
        <v>1366</v>
      </c>
      <c r="I3195" s="98" t="s">
        <v>10691</v>
      </c>
      <c r="J3195" s="99">
        <v>45457</v>
      </c>
      <c r="K3195" s="107">
        <v>10000000</v>
      </c>
      <c r="L3195" s="98" t="s">
        <v>2118</v>
      </c>
      <c r="M3195" s="23">
        <v>1800</v>
      </c>
      <c r="N3195" s="23">
        <v>1</v>
      </c>
      <c r="O3195" s="107">
        <v>10000000</v>
      </c>
      <c r="P3195" s="23">
        <v>180</v>
      </c>
      <c r="Q3195" s="23">
        <v>2</v>
      </c>
      <c r="R3195" s="23">
        <v>2</v>
      </c>
      <c r="S3195" s="23">
        <v>0</v>
      </c>
      <c r="T3195" s="47">
        <v>6</v>
      </c>
      <c r="U3195" s="98" t="s">
        <v>111</v>
      </c>
      <c r="V3195" s="98" t="s">
        <v>3139</v>
      </c>
      <c r="W3195" s="69">
        <f t="shared" si="98"/>
        <v>1.9604252733085574E-2</v>
      </c>
    </row>
    <row r="3196" spans="1:23">
      <c r="A3196">
        <f t="shared" si="99"/>
        <v>1052</v>
      </c>
      <c r="B3196" s="99">
        <v>44408</v>
      </c>
      <c r="C3196" s="23">
        <v>793</v>
      </c>
      <c r="D3196" s="23">
        <v>5</v>
      </c>
      <c r="E3196" s="98" t="s">
        <v>49</v>
      </c>
      <c r="F3196" s="98" t="s">
        <v>164</v>
      </c>
      <c r="G3196" s="98" t="s">
        <v>4120</v>
      </c>
      <c r="H3196" s="98" t="s">
        <v>1366</v>
      </c>
      <c r="I3196" s="98" t="s">
        <v>6328</v>
      </c>
      <c r="J3196" s="99">
        <v>45460</v>
      </c>
      <c r="K3196" s="107">
        <v>16000000</v>
      </c>
      <c r="L3196" s="98" t="s">
        <v>2119</v>
      </c>
      <c r="M3196" s="23">
        <v>1800</v>
      </c>
      <c r="N3196" s="23">
        <v>1</v>
      </c>
      <c r="O3196" s="107">
        <v>16000000</v>
      </c>
      <c r="P3196" s="23">
        <v>360</v>
      </c>
      <c r="Q3196" s="23">
        <v>2</v>
      </c>
      <c r="R3196" s="23">
        <v>2</v>
      </c>
      <c r="S3196" s="23">
        <v>2.93</v>
      </c>
      <c r="T3196" s="47">
        <v>9.6335829999999998</v>
      </c>
      <c r="U3196" s="98" t="s">
        <v>111</v>
      </c>
      <c r="V3196" s="98" t="s">
        <v>3139</v>
      </c>
      <c r="W3196" s="69">
        <f t="shared" si="98"/>
        <v>3.1566551325346186E-2</v>
      </c>
    </row>
    <row r="3197" spans="1:23">
      <c r="A3197">
        <f t="shared" si="99"/>
        <v>1052</v>
      </c>
      <c r="B3197" s="99">
        <v>44408</v>
      </c>
      <c r="C3197" s="23">
        <v>794</v>
      </c>
      <c r="D3197" s="23">
        <v>5</v>
      </c>
      <c r="E3197" s="98" t="s">
        <v>49</v>
      </c>
      <c r="F3197" s="98" t="s">
        <v>164</v>
      </c>
      <c r="G3197" s="98" t="s">
        <v>4120</v>
      </c>
      <c r="H3197" s="98" t="s">
        <v>1366</v>
      </c>
      <c r="I3197" s="98" t="s">
        <v>6328</v>
      </c>
      <c r="J3197" s="99">
        <v>45460</v>
      </c>
      <c r="K3197" s="107">
        <v>16000000</v>
      </c>
      <c r="L3197" s="98" t="s">
        <v>2120</v>
      </c>
      <c r="M3197" s="23">
        <v>1800</v>
      </c>
      <c r="N3197" s="23">
        <v>1</v>
      </c>
      <c r="O3197" s="107">
        <v>16000000</v>
      </c>
      <c r="P3197" s="23">
        <v>360</v>
      </c>
      <c r="Q3197" s="23">
        <v>2</v>
      </c>
      <c r="R3197" s="23">
        <v>2</v>
      </c>
      <c r="S3197" s="23">
        <v>0</v>
      </c>
      <c r="T3197" s="47">
        <v>9.6</v>
      </c>
      <c r="U3197" s="98" t="s">
        <v>111</v>
      </c>
      <c r="V3197" s="98" t="s">
        <v>3139</v>
      </c>
      <c r="W3197" s="69">
        <f t="shared" si="98"/>
        <v>3.1456509247216054E-2</v>
      </c>
    </row>
    <row r="3198" spans="1:23">
      <c r="A3198">
        <f t="shared" si="99"/>
        <v>1052</v>
      </c>
      <c r="B3198" s="99">
        <v>44408</v>
      </c>
      <c r="C3198" s="23">
        <v>795</v>
      </c>
      <c r="D3198" s="23">
        <v>5</v>
      </c>
      <c r="E3198" s="98" t="s">
        <v>49</v>
      </c>
      <c r="F3198" s="98" t="s">
        <v>164</v>
      </c>
      <c r="G3198" s="98" t="s">
        <v>4120</v>
      </c>
      <c r="H3198" s="98" t="s">
        <v>1366</v>
      </c>
      <c r="I3198" s="98" t="s">
        <v>6328</v>
      </c>
      <c r="J3198" s="99">
        <v>45460</v>
      </c>
      <c r="K3198" s="107">
        <v>5000000</v>
      </c>
      <c r="L3198" s="98" t="s">
        <v>2121</v>
      </c>
      <c r="M3198" s="23">
        <v>1800</v>
      </c>
      <c r="N3198" s="23">
        <v>1</v>
      </c>
      <c r="O3198" s="107">
        <v>5000000</v>
      </c>
      <c r="P3198" s="23">
        <v>180</v>
      </c>
      <c r="Q3198" s="23">
        <v>2</v>
      </c>
      <c r="R3198" s="23">
        <v>2</v>
      </c>
      <c r="S3198" s="23">
        <v>0</v>
      </c>
      <c r="T3198" s="47">
        <v>3</v>
      </c>
      <c r="U3198" s="98" t="s">
        <v>111</v>
      </c>
      <c r="V3198" s="98" t="s">
        <v>3139</v>
      </c>
      <c r="W3198" s="69">
        <f t="shared" si="98"/>
        <v>9.8301591397550164E-3</v>
      </c>
    </row>
    <row r="3199" spans="1:23">
      <c r="A3199">
        <f t="shared" si="99"/>
        <v>1053</v>
      </c>
      <c r="B3199" s="99">
        <v>44408</v>
      </c>
      <c r="C3199" s="23">
        <v>796</v>
      </c>
      <c r="D3199" s="23">
        <v>5</v>
      </c>
      <c r="E3199" s="98" t="s">
        <v>49</v>
      </c>
      <c r="F3199" s="98" t="s">
        <v>164</v>
      </c>
      <c r="G3199" s="98" t="s">
        <v>4120</v>
      </c>
      <c r="H3199" s="98" t="s">
        <v>1366</v>
      </c>
      <c r="I3199" s="98" t="s">
        <v>10692</v>
      </c>
      <c r="J3199" s="99">
        <v>45461</v>
      </c>
      <c r="K3199" s="107">
        <v>25000000</v>
      </c>
      <c r="L3199" s="98" t="s">
        <v>2122</v>
      </c>
      <c r="M3199" s="23">
        <v>1800</v>
      </c>
      <c r="N3199" s="23">
        <v>1</v>
      </c>
      <c r="O3199" s="107">
        <v>25000000</v>
      </c>
      <c r="P3199" s="23">
        <v>180</v>
      </c>
      <c r="Q3199" s="23">
        <v>2</v>
      </c>
      <c r="R3199" s="23">
        <v>2</v>
      </c>
      <c r="S3199" s="23">
        <v>0</v>
      </c>
      <c r="T3199" s="47">
        <v>15</v>
      </c>
      <c r="U3199" s="98" t="s">
        <v>111</v>
      </c>
      <c r="V3199" s="98" t="s">
        <v>3139</v>
      </c>
      <c r="W3199" s="69">
        <f t="shared" si="98"/>
        <v>4.919751698746213E-2</v>
      </c>
    </row>
    <row r="3200" spans="1:23">
      <c r="A3200">
        <f t="shared" si="99"/>
        <v>323</v>
      </c>
      <c r="B3200" s="99">
        <v>44408</v>
      </c>
      <c r="C3200" s="23">
        <v>797</v>
      </c>
      <c r="D3200" s="23">
        <v>5</v>
      </c>
      <c r="E3200" s="98" t="s">
        <v>49</v>
      </c>
      <c r="F3200" s="98" t="s">
        <v>164</v>
      </c>
      <c r="G3200" s="98" t="s">
        <v>4120</v>
      </c>
      <c r="H3200" s="98" t="s">
        <v>1366</v>
      </c>
      <c r="I3200" s="98" t="s">
        <v>10402</v>
      </c>
      <c r="J3200" s="99">
        <v>44731</v>
      </c>
      <c r="K3200" s="107">
        <v>7000000</v>
      </c>
      <c r="L3200" s="98" t="s">
        <v>2123</v>
      </c>
      <c r="M3200" s="23">
        <v>1080</v>
      </c>
      <c r="N3200" s="23">
        <v>1</v>
      </c>
      <c r="O3200" s="107">
        <v>7000000</v>
      </c>
      <c r="P3200" s="23">
        <v>180</v>
      </c>
      <c r="Q3200" s="23">
        <v>2</v>
      </c>
      <c r="R3200" s="23">
        <v>2</v>
      </c>
      <c r="S3200" s="23">
        <v>0</v>
      </c>
      <c r="T3200" s="47">
        <v>2.333332</v>
      </c>
      <c r="U3200" s="98" t="s">
        <v>111</v>
      </c>
      <c r="V3200" s="98" t="s">
        <v>3139</v>
      </c>
      <c r="W3200" s="69">
        <f t="shared" si="98"/>
        <v>2.3474838523891511E-3</v>
      </c>
    </row>
    <row r="3201" spans="1:23">
      <c r="A3201">
        <f t="shared" si="99"/>
        <v>1055</v>
      </c>
      <c r="B3201" s="99">
        <v>44408</v>
      </c>
      <c r="C3201" s="23">
        <v>798</v>
      </c>
      <c r="D3201" s="23">
        <v>5</v>
      </c>
      <c r="E3201" s="98" t="s">
        <v>49</v>
      </c>
      <c r="F3201" s="98" t="s">
        <v>164</v>
      </c>
      <c r="G3201" s="98" t="s">
        <v>4120</v>
      </c>
      <c r="H3201" s="98" t="s">
        <v>1366</v>
      </c>
      <c r="I3201" s="98" t="s">
        <v>10112</v>
      </c>
      <c r="J3201" s="99">
        <v>45463</v>
      </c>
      <c r="K3201" s="107">
        <v>10200000</v>
      </c>
      <c r="L3201" s="98" t="s">
        <v>2124</v>
      </c>
      <c r="M3201" s="23">
        <v>1800</v>
      </c>
      <c r="N3201" s="23">
        <v>1</v>
      </c>
      <c r="O3201" s="107">
        <v>10200000</v>
      </c>
      <c r="P3201" s="23">
        <v>180</v>
      </c>
      <c r="Q3201" s="23">
        <v>2</v>
      </c>
      <c r="R3201" s="23">
        <v>2</v>
      </c>
      <c r="S3201" s="23">
        <v>0</v>
      </c>
      <c r="T3201" s="47">
        <v>6.12</v>
      </c>
      <c r="U3201" s="98" t="s">
        <v>111</v>
      </c>
      <c r="V3201" s="98" t="s">
        <v>3139</v>
      </c>
      <c r="W3201" s="69">
        <f t="shared" si="98"/>
        <v>2.011071150245318E-2</v>
      </c>
    </row>
    <row r="3202" spans="1:23">
      <c r="A3202">
        <f t="shared" si="99"/>
        <v>1055</v>
      </c>
      <c r="B3202" s="99">
        <v>44408</v>
      </c>
      <c r="C3202" s="23">
        <v>799</v>
      </c>
      <c r="D3202" s="23">
        <v>5</v>
      </c>
      <c r="E3202" s="98" t="s">
        <v>49</v>
      </c>
      <c r="F3202" s="98" t="s">
        <v>164</v>
      </c>
      <c r="G3202" s="98" t="s">
        <v>4120</v>
      </c>
      <c r="H3202" s="98" t="s">
        <v>1366</v>
      </c>
      <c r="I3202" s="98" t="s">
        <v>10112</v>
      </c>
      <c r="J3202" s="99">
        <v>45463</v>
      </c>
      <c r="K3202" s="107">
        <v>6000000</v>
      </c>
      <c r="L3202" s="98" t="s">
        <v>2125</v>
      </c>
      <c r="M3202" s="23">
        <v>1800</v>
      </c>
      <c r="N3202" s="23">
        <v>1</v>
      </c>
      <c r="O3202" s="107">
        <v>6000000</v>
      </c>
      <c r="P3202" s="23">
        <v>180</v>
      </c>
      <c r="Q3202" s="23">
        <v>2</v>
      </c>
      <c r="R3202" s="23">
        <v>2</v>
      </c>
      <c r="S3202" s="23">
        <v>0</v>
      </c>
      <c r="T3202" s="47">
        <v>3.6</v>
      </c>
      <c r="U3202" s="98" t="s">
        <v>111</v>
      </c>
      <c r="V3202" s="98" t="s">
        <v>3139</v>
      </c>
      <c r="W3202" s="69">
        <f t="shared" ref="W3202:W3265" si="100">+T3202/SUM($T$2:$T$5848)*A3202</f>
        <v>1.1829830295560695E-2</v>
      </c>
    </row>
    <row r="3203" spans="1:23">
      <c r="A3203">
        <f t="shared" ref="A3203:A3266" si="101">+J3203-B3203</f>
        <v>1055</v>
      </c>
      <c r="B3203" s="99">
        <v>44408</v>
      </c>
      <c r="C3203" s="23">
        <v>800</v>
      </c>
      <c r="D3203" s="23">
        <v>5</v>
      </c>
      <c r="E3203" s="98" t="s">
        <v>49</v>
      </c>
      <c r="F3203" s="98" t="s">
        <v>164</v>
      </c>
      <c r="G3203" s="98" t="s">
        <v>4120</v>
      </c>
      <c r="H3203" s="98" t="s">
        <v>1366</v>
      </c>
      <c r="I3203" s="98" t="s">
        <v>10112</v>
      </c>
      <c r="J3203" s="99">
        <v>45463</v>
      </c>
      <c r="K3203" s="107">
        <v>13000000</v>
      </c>
      <c r="L3203" s="98" t="s">
        <v>2126</v>
      </c>
      <c r="M3203" s="23">
        <v>1800</v>
      </c>
      <c r="N3203" s="23">
        <v>1</v>
      </c>
      <c r="O3203" s="107">
        <v>13000000</v>
      </c>
      <c r="P3203" s="23">
        <v>180</v>
      </c>
      <c r="Q3203" s="23">
        <v>2</v>
      </c>
      <c r="R3203" s="23">
        <v>2</v>
      </c>
      <c r="S3203" s="23">
        <v>0</v>
      </c>
      <c r="T3203" s="47">
        <v>7.8</v>
      </c>
      <c r="U3203" s="98" t="s">
        <v>111</v>
      </c>
      <c r="V3203" s="98" t="s">
        <v>3139</v>
      </c>
      <c r="W3203" s="69">
        <f t="shared" si="100"/>
        <v>2.5631298973714838E-2</v>
      </c>
    </row>
    <row r="3204" spans="1:23">
      <c r="A3204">
        <f t="shared" si="101"/>
        <v>325</v>
      </c>
      <c r="B3204" s="99">
        <v>44408</v>
      </c>
      <c r="C3204" s="23">
        <v>801</v>
      </c>
      <c r="D3204" s="23">
        <v>5</v>
      </c>
      <c r="E3204" s="98" t="s">
        <v>49</v>
      </c>
      <c r="F3204" s="98" t="s">
        <v>164</v>
      </c>
      <c r="G3204" s="98" t="s">
        <v>4120</v>
      </c>
      <c r="H3204" s="98" t="s">
        <v>1366</v>
      </c>
      <c r="I3204" s="98" t="s">
        <v>10693</v>
      </c>
      <c r="J3204" s="99">
        <v>44733</v>
      </c>
      <c r="K3204" s="107">
        <v>6000000</v>
      </c>
      <c r="L3204" s="98" t="s">
        <v>2127</v>
      </c>
      <c r="M3204" s="23">
        <v>1080</v>
      </c>
      <c r="N3204" s="23">
        <v>1</v>
      </c>
      <c r="O3204" s="107">
        <v>6000000</v>
      </c>
      <c r="P3204" s="23">
        <v>180</v>
      </c>
      <c r="Q3204" s="23">
        <v>2</v>
      </c>
      <c r="R3204" s="23">
        <v>2</v>
      </c>
      <c r="S3204" s="23">
        <v>0</v>
      </c>
      <c r="T3204" s="47">
        <v>2</v>
      </c>
      <c r="U3204" s="98" t="s">
        <v>111</v>
      </c>
      <c r="V3204" s="98" t="s">
        <v>3139</v>
      </c>
      <c r="W3204" s="69">
        <f t="shared" si="100"/>
        <v>2.0245891764387705E-3</v>
      </c>
    </row>
    <row r="3205" spans="1:23">
      <c r="A3205">
        <f t="shared" si="101"/>
        <v>1056</v>
      </c>
      <c r="B3205" s="99">
        <v>44408</v>
      </c>
      <c r="C3205" s="23">
        <v>802</v>
      </c>
      <c r="D3205" s="23">
        <v>5</v>
      </c>
      <c r="E3205" s="98" t="s">
        <v>49</v>
      </c>
      <c r="F3205" s="98" t="s">
        <v>164</v>
      </c>
      <c r="G3205" s="98" t="s">
        <v>4120</v>
      </c>
      <c r="H3205" s="98" t="s">
        <v>1366</v>
      </c>
      <c r="I3205" s="98" t="s">
        <v>10693</v>
      </c>
      <c r="J3205" s="99">
        <v>45464</v>
      </c>
      <c r="K3205" s="107">
        <v>100000000</v>
      </c>
      <c r="L3205" s="98" t="s">
        <v>2128</v>
      </c>
      <c r="M3205" s="23">
        <v>1800</v>
      </c>
      <c r="N3205" s="23">
        <v>1</v>
      </c>
      <c r="O3205" s="107">
        <v>100000000</v>
      </c>
      <c r="P3205" s="23">
        <v>360</v>
      </c>
      <c r="Q3205" s="23">
        <v>2</v>
      </c>
      <c r="R3205" s="23">
        <v>2</v>
      </c>
      <c r="S3205" s="23">
        <v>1.93</v>
      </c>
      <c r="T3205" s="47">
        <v>60.1248</v>
      </c>
      <c r="U3205" s="98" t="s">
        <v>111</v>
      </c>
      <c r="V3205" s="98" t="s">
        <v>3139</v>
      </c>
      <c r="W3205" s="69">
        <f t="shared" si="100"/>
        <v>0.19776121291879442</v>
      </c>
    </row>
    <row r="3206" spans="1:23">
      <c r="A3206">
        <f t="shared" si="101"/>
        <v>1060</v>
      </c>
      <c r="B3206" s="99">
        <v>44408</v>
      </c>
      <c r="C3206" s="23">
        <v>803</v>
      </c>
      <c r="D3206" s="23">
        <v>5</v>
      </c>
      <c r="E3206" s="98" t="s">
        <v>49</v>
      </c>
      <c r="F3206" s="98" t="s">
        <v>164</v>
      </c>
      <c r="G3206" s="98" t="s">
        <v>4120</v>
      </c>
      <c r="H3206" s="98" t="s">
        <v>1366</v>
      </c>
      <c r="I3206" s="98" t="s">
        <v>10694</v>
      </c>
      <c r="J3206" s="99">
        <v>45468</v>
      </c>
      <c r="K3206" s="107">
        <v>20000000</v>
      </c>
      <c r="L3206" s="98" t="s">
        <v>2129</v>
      </c>
      <c r="M3206" s="23">
        <v>1800</v>
      </c>
      <c r="N3206" s="23">
        <v>1</v>
      </c>
      <c r="O3206" s="107">
        <v>20000000</v>
      </c>
      <c r="P3206" s="23">
        <v>30</v>
      </c>
      <c r="Q3206" s="23">
        <v>2</v>
      </c>
      <c r="R3206" s="23">
        <v>2</v>
      </c>
      <c r="S3206" s="23">
        <v>2.91</v>
      </c>
      <c r="T3206" s="47">
        <v>11.670413</v>
      </c>
      <c r="U3206" s="98" t="s">
        <v>111</v>
      </c>
      <c r="V3206" s="98" t="s">
        <v>3139</v>
      </c>
      <c r="W3206" s="69">
        <f t="shared" si="100"/>
        <v>3.8531475930819299E-2</v>
      </c>
    </row>
    <row r="3207" spans="1:23">
      <c r="A3207">
        <f t="shared" si="101"/>
        <v>1060</v>
      </c>
      <c r="B3207" s="99">
        <v>44408</v>
      </c>
      <c r="C3207" s="23">
        <v>804</v>
      </c>
      <c r="D3207" s="23">
        <v>5</v>
      </c>
      <c r="E3207" s="98" t="s">
        <v>49</v>
      </c>
      <c r="F3207" s="98" t="s">
        <v>164</v>
      </c>
      <c r="G3207" s="98" t="s">
        <v>4120</v>
      </c>
      <c r="H3207" s="98" t="s">
        <v>1366</v>
      </c>
      <c r="I3207" s="98" t="s">
        <v>10694</v>
      </c>
      <c r="J3207" s="99">
        <v>45468</v>
      </c>
      <c r="K3207" s="107">
        <v>13000000</v>
      </c>
      <c r="L3207" s="98" t="s">
        <v>2130</v>
      </c>
      <c r="M3207" s="23">
        <v>1800</v>
      </c>
      <c r="N3207" s="23">
        <v>1</v>
      </c>
      <c r="O3207" s="107">
        <v>13000000</v>
      </c>
      <c r="P3207" s="23">
        <v>180</v>
      </c>
      <c r="Q3207" s="23">
        <v>2</v>
      </c>
      <c r="R3207" s="23">
        <v>2</v>
      </c>
      <c r="S3207" s="23">
        <v>0</v>
      </c>
      <c r="T3207" s="47">
        <v>7.8</v>
      </c>
      <c r="U3207" s="98" t="s">
        <v>111</v>
      </c>
      <c r="V3207" s="98" t="s">
        <v>3139</v>
      </c>
      <c r="W3207" s="69">
        <f t="shared" si="100"/>
        <v>2.5752774324301165E-2</v>
      </c>
    </row>
    <row r="3208" spans="1:23">
      <c r="A3208">
        <f t="shared" si="101"/>
        <v>1060</v>
      </c>
      <c r="B3208" s="99">
        <v>44408</v>
      </c>
      <c r="C3208" s="23">
        <v>805</v>
      </c>
      <c r="D3208" s="23">
        <v>5</v>
      </c>
      <c r="E3208" s="98" t="s">
        <v>49</v>
      </c>
      <c r="F3208" s="98" t="s">
        <v>164</v>
      </c>
      <c r="G3208" s="98" t="s">
        <v>4120</v>
      </c>
      <c r="H3208" s="98" t="s">
        <v>1366</v>
      </c>
      <c r="I3208" s="98" t="s">
        <v>10694</v>
      </c>
      <c r="J3208" s="99">
        <v>45468</v>
      </c>
      <c r="K3208" s="107">
        <v>6500000</v>
      </c>
      <c r="L3208" s="98" t="s">
        <v>2131</v>
      </c>
      <c r="M3208" s="23">
        <v>1800</v>
      </c>
      <c r="N3208" s="23">
        <v>1</v>
      </c>
      <c r="O3208" s="107">
        <v>6500000</v>
      </c>
      <c r="P3208" s="23">
        <v>180</v>
      </c>
      <c r="Q3208" s="23">
        <v>2</v>
      </c>
      <c r="R3208" s="23">
        <v>2</v>
      </c>
      <c r="S3208" s="23">
        <v>0</v>
      </c>
      <c r="T3208" s="47">
        <v>3.9</v>
      </c>
      <c r="U3208" s="98" t="s">
        <v>111</v>
      </c>
      <c r="V3208" s="98" t="s">
        <v>3139</v>
      </c>
      <c r="W3208" s="69">
        <f t="shared" si="100"/>
        <v>1.2876387162150582E-2</v>
      </c>
    </row>
    <row r="3209" spans="1:23">
      <c r="A3209">
        <f t="shared" si="101"/>
        <v>1060</v>
      </c>
      <c r="B3209" s="99">
        <v>44408</v>
      </c>
      <c r="C3209" s="23">
        <v>806</v>
      </c>
      <c r="D3209" s="23">
        <v>5</v>
      </c>
      <c r="E3209" s="98" t="s">
        <v>49</v>
      </c>
      <c r="F3209" s="98" t="s">
        <v>164</v>
      </c>
      <c r="G3209" s="98" t="s">
        <v>4120</v>
      </c>
      <c r="H3209" s="98" t="s">
        <v>1366</v>
      </c>
      <c r="I3209" s="98" t="s">
        <v>10694</v>
      </c>
      <c r="J3209" s="99">
        <v>45468</v>
      </c>
      <c r="K3209" s="107">
        <v>12000000</v>
      </c>
      <c r="L3209" s="98" t="s">
        <v>2132</v>
      </c>
      <c r="M3209" s="23">
        <v>1800</v>
      </c>
      <c r="N3209" s="23">
        <v>1</v>
      </c>
      <c r="O3209" s="107">
        <v>12000000</v>
      </c>
      <c r="P3209" s="23">
        <v>180</v>
      </c>
      <c r="Q3209" s="23">
        <v>2</v>
      </c>
      <c r="R3209" s="23">
        <v>2</v>
      </c>
      <c r="S3209" s="23">
        <v>0</v>
      </c>
      <c r="T3209" s="47">
        <v>7.2</v>
      </c>
      <c r="U3209" s="98" t="s">
        <v>111</v>
      </c>
      <c r="V3209" s="98" t="s">
        <v>3139</v>
      </c>
      <c r="W3209" s="69">
        <f t="shared" si="100"/>
        <v>2.3771791683970304E-2</v>
      </c>
    </row>
    <row r="3210" spans="1:23">
      <c r="A3210">
        <f t="shared" si="101"/>
        <v>1060</v>
      </c>
      <c r="B3210" s="99">
        <v>44408</v>
      </c>
      <c r="C3210" s="23">
        <v>807</v>
      </c>
      <c r="D3210" s="23">
        <v>5</v>
      </c>
      <c r="E3210" s="98" t="s">
        <v>49</v>
      </c>
      <c r="F3210" s="98" t="s">
        <v>164</v>
      </c>
      <c r="G3210" s="98" t="s">
        <v>4120</v>
      </c>
      <c r="H3210" s="98" t="s">
        <v>1366</v>
      </c>
      <c r="I3210" s="98" t="s">
        <v>10694</v>
      </c>
      <c r="J3210" s="99">
        <v>45468</v>
      </c>
      <c r="K3210" s="107">
        <v>5000000</v>
      </c>
      <c r="L3210" s="98" t="s">
        <v>2133</v>
      </c>
      <c r="M3210" s="23">
        <v>1800</v>
      </c>
      <c r="N3210" s="23">
        <v>1</v>
      </c>
      <c r="O3210" s="107">
        <v>5000000</v>
      </c>
      <c r="P3210" s="23">
        <v>180</v>
      </c>
      <c r="Q3210" s="23">
        <v>2</v>
      </c>
      <c r="R3210" s="23">
        <v>2</v>
      </c>
      <c r="S3210" s="23">
        <v>0</v>
      </c>
      <c r="T3210" s="47">
        <v>3</v>
      </c>
      <c r="U3210" s="98" t="s">
        <v>111</v>
      </c>
      <c r="V3210" s="98" t="s">
        <v>3139</v>
      </c>
      <c r="W3210" s="69">
        <f t="shared" si="100"/>
        <v>9.9049132016542935E-3</v>
      </c>
    </row>
    <row r="3211" spans="1:23">
      <c r="A3211">
        <f t="shared" si="101"/>
        <v>1060</v>
      </c>
      <c r="B3211" s="99">
        <v>44408</v>
      </c>
      <c r="C3211" s="23">
        <v>808</v>
      </c>
      <c r="D3211" s="23">
        <v>5</v>
      </c>
      <c r="E3211" s="98" t="s">
        <v>49</v>
      </c>
      <c r="F3211" s="98" t="s">
        <v>164</v>
      </c>
      <c r="G3211" s="98" t="s">
        <v>4120</v>
      </c>
      <c r="H3211" s="98" t="s">
        <v>1366</v>
      </c>
      <c r="I3211" s="98" t="s">
        <v>10694</v>
      </c>
      <c r="J3211" s="99">
        <v>45468</v>
      </c>
      <c r="K3211" s="107">
        <v>7000000</v>
      </c>
      <c r="L3211" s="98" t="s">
        <v>2134</v>
      </c>
      <c r="M3211" s="23">
        <v>1800</v>
      </c>
      <c r="N3211" s="23">
        <v>1</v>
      </c>
      <c r="O3211" s="107">
        <v>7000000</v>
      </c>
      <c r="P3211" s="23">
        <v>180</v>
      </c>
      <c r="Q3211" s="23">
        <v>2</v>
      </c>
      <c r="R3211" s="23">
        <v>2</v>
      </c>
      <c r="S3211" s="23">
        <v>0</v>
      </c>
      <c r="T3211" s="47">
        <v>4.2</v>
      </c>
      <c r="U3211" s="98" t="s">
        <v>111</v>
      </c>
      <c r="V3211" s="98" t="s">
        <v>3139</v>
      </c>
      <c r="W3211" s="69">
        <f t="shared" si="100"/>
        <v>1.3866878482316013E-2</v>
      </c>
    </row>
    <row r="3212" spans="1:23">
      <c r="A3212">
        <f t="shared" si="101"/>
        <v>1060</v>
      </c>
      <c r="B3212" s="99">
        <v>44408</v>
      </c>
      <c r="C3212" s="23">
        <v>809</v>
      </c>
      <c r="D3212" s="23">
        <v>5</v>
      </c>
      <c r="E3212" s="98" t="s">
        <v>49</v>
      </c>
      <c r="F3212" s="98" t="s">
        <v>164</v>
      </c>
      <c r="G3212" s="98" t="s">
        <v>4120</v>
      </c>
      <c r="H3212" s="98" t="s">
        <v>1366</v>
      </c>
      <c r="I3212" s="98" t="s">
        <v>10694</v>
      </c>
      <c r="J3212" s="99">
        <v>45468</v>
      </c>
      <c r="K3212" s="107">
        <v>10000000</v>
      </c>
      <c r="L3212" s="98" t="s">
        <v>2135</v>
      </c>
      <c r="M3212" s="23">
        <v>1800</v>
      </c>
      <c r="N3212" s="23">
        <v>1</v>
      </c>
      <c r="O3212" s="107">
        <v>10000000</v>
      </c>
      <c r="P3212" s="23">
        <v>180</v>
      </c>
      <c r="Q3212" s="23">
        <v>2</v>
      </c>
      <c r="R3212" s="23">
        <v>2</v>
      </c>
      <c r="S3212" s="23">
        <v>0</v>
      </c>
      <c r="T3212" s="47">
        <v>6</v>
      </c>
      <c r="U3212" s="98" t="s">
        <v>111</v>
      </c>
      <c r="V3212" s="98" t="s">
        <v>3139</v>
      </c>
      <c r="W3212" s="69">
        <f t="shared" si="100"/>
        <v>1.9809826403308587E-2</v>
      </c>
    </row>
    <row r="3213" spans="1:23">
      <c r="A3213">
        <f t="shared" si="101"/>
        <v>1061</v>
      </c>
      <c r="B3213" s="99">
        <v>44408</v>
      </c>
      <c r="C3213" s="23">
        <v>810</v>
      </c>
      <c r="D3213" s="23">
        <v>5</v>
      </c>
      <c r="E3213" s="98" t="s">
        <v>49</v>
      </c>
      <c r="F3213" s="98" t="s">
        <v>164</v>
      </c>
      <c r="G3213" s="98" t="s">
        <v>4120</v>
      </c>
      <c r="H3213" s="98" t="s">
        <v>1366</v>
      </c>
      <c r="I3213" s="98" t="s">
        <v>10220</v>
      </c>
      <c r="J3213" s="99">
        <v>45469</v>
      </c>
      <c r="K3213" s="107">
        <v>15600000</v>
      </c>
      <c r="L3213" s="98" t="s">
        <v>2136</v>
      </c>
      <c r="M3213" s="23">
        <v>1800</v>
      </c>
      <c r="N3213" s="23">
        <v>1</v>
      </c>
      <c r="O3213" s="107">
        <v>15600000</v>
      </c>
      <c r="P3213" s="23">
        <v>180</v>
      </c>
      <c r="Q3213" s="23">
        <v>2</v>
      </c>
      <c r="R3213" s="23">
        <v>2</v>
      </c>
      <c r="S3213" s="23">
        <v>0</v>
      </c>
      <c r="T3213" s="47">
        <v>9.36</v>
      </c>
      <c r="U3213" s="98" t="s">
        <v>111</v>
      </c>
      <c r="V3213" s="98" t="s">
        <v>3139</v>
      </c>
      <c r="W3213" s="69">
        <f t="shared" si="100"/>
        <v>3.0932483273302114E-2</v>
      </c>
    </row>
    <row r="3214" spans="1:23">
      <c r="A3214">
        <f t="shared" si="101"/>
        <v>1061</v>
      </c>
      <c r="B3214" s="99">
        <v>44408</v>
      </c>
      <c r="C3214" s="23">
        <v>811</v>
      </c>
      <c r="D3214" s="23">
        <v>5</v>
      </c>
      <c r="E3214" s="98" t="s">
        <v>49</v>
      </c>
      <c r="F3214" s="98" t="s">
        <v>164</v>
      </c>
      <c r="G3214" s="98" t="s">
        <v>4120</v>
      </c>
      <c r="H3214" s="98" t="s">
        <v>1366</v>
      </c>
      <c r="I3214" s="98" t="s">
        <v>10220</v>
      </c>
      <c r="J3214" s="99">
        <v>45469</v>
      </c>
      <c r="K3214" s="107">
        <v>11000000</v>
      </c>
      <c r="L3214" s="98" t="s">
        <v>2137</v>
      </c>
      <c r="M3214" s="23">
        <v>1800</v>
      </c>
      <c r="N3214" s="23">
        <v>1</v>
      </c>
      <c r="O3214" s="107">
        <v>11000000</v>
      </c>
      <c r="P3214" s="23">
        <v>180</v>
      </c>
      <c r="Q3214" s="23">
        <v>2</v>
      </c>
      <c r="R3214" s="23">
        <v>2</v>
      </c>
      <c r="S3214" s="23">
        <v>0</v>
      </c>
      <c r="T3214" s="47">
        <v>6.6</v>
      </c>
      <c r="U3214" s="98" t="s">
        <v>111</v>
      </c>
      <c r="V3214" s="98" t="s">
        <v>3139</v>
      </c>
      <c r="W3214" s="69">
        <f t="shared" si="100"/>
        <v>2.181136641066175E-2</v>
      </c>
    </row>
    <row r="3215" spans="1:23">
      <c r="A3215">
        <f t="shared" si="101"/>
        <v>1061</v>
      </c>
      <c r="B3215" s="99">
        <v>44408</v>
      </c>
      <c r="C3215" s="23">
        <v>812</v>
      </c>
      <c r="D3215" s="23">
        <v>5</v>
      </c>
      <c r="E3215" s="98" t="s">
        <v>49</v>
      </c>
      <c r="F3215" s="98" t="s">
        <v>164</v>
      </c>
      <c r="G3215" s="98" t="s">
        <v>4120</v>
      </c>
      <c r="H3215" s="98" t="s">
        <v>1366</v>
      </c>
      <c r="I3215" s="98" t="s">
        <v>10220</v>
      </c>
      <c r="J3215" s="99">
        <v>45469</v>
      </c>
      <c r="K3215" s="107">
        <v>5000000</v>
      </c>
      <c r="L3215" s="98" t="s">
        <v>2138</v>
      </c>
      <c r="M3215" s="23">
        <v>1800</v>
      </c>
      <c r="N3215" s="23">
        <v>1</v>
      </c>
      <c r="O3215" s="107">
        <v>5000000</v>
      </c>
      <c r="P3215" s="23">
        <v>180</v>
      </c>
      <c r="Q3215" s="23">
        <v>2</v>
      </c>
      <c r="R3215" s="23">
        <v>2</v>
      </c>
      <c r="S3215" s="23">
        <v>0</v>
      </c>
      <c r="T3215" s="47">
        <v>3</v>
      </c>
      <c r="U3215" s="98" t="s">
        <v>111</v>
      </c>
      <c r="V3215" s="98" t="s">
        <v>3139</v>
      </c>
      <c r="W3215" s="69">
        <f t="shared" si="100"/>
        <v>9.9142574593917045E-3</v>
      </c>
    </row>
    <row r="3216" spans="1:23">
      <c r="A3216">
        <f t="shared" si="101"/>
        <v>1061</v>
      </c>
      <c r="B3216" s="99">
        <v>44408</v>
      </c>
      <c r="C3216" s="23">
        <v>813</v>
      </c>
      <c r="D3216" s="23">
        <v>5</v>
      </c>
      <c r="E3216" s="98" t="s">
        <v>49</v>
      </c>
      <c r="F3216" s="98" t="s">
        <v>164</v>
      </c>
      <c r="G3216" s="98" t="s">
        <v>4120</v>
      </c>
      <c r="H3216" s="98" t="s">
        <v>1366</v>
      </c>
      <c r="I3216" s="98" t="s">
        <v>10220</v>
      </c>
      <c r="J3216" s="99">
        <v>45469</v>
      </c>
      <c r="K3216" s="107">
        <v>10000000</v>
      </c>
      <c r="L3216" s="98" t="s">
        <v>2139</v>
      </c>
      <c r="M3216" s="23">
        <v>1800</v>
      </c>
      <c r="N3216" s="23">
        <v>1</v>
      </c>
      <c r="O3216" s="107">
        <v>10000000</v>
      </c>
      <c r="P3216" s="23">
        <v>180</v>
      </c>
      <c r="Q3216" s="23">
        <v>2</v>
      </c>
      <c r="R3216" s="23">
        <v>2</v>
      </c>
      <c r="S3216" s="23">
        <v>0</v>
      </c>
      <c r="T3216" s="47">
        <v>6</v>
      </c>
      <c r="U3216" s="98" t="s">
        <v>111</v>
      </c>
      <c r="V3216" s="98" t="s">
        <v>3139</v>
      </c>
      <c r="W3216" s="69">
        <f t="shared" si="100"/>
        <v>1.9828514918783409E-2</v>
      </c>
    </row>
    <row r="3217" spans="1:23">
      <c r="A3217">
        <f t="shared" si="101"/>
        <v>1061</v>
      </c>
      <c r="B3217" s="99">
        <v>44408</v>
      </c>
      <c r="C3217" s="23">
        <v>814</v>
      </c>
      <c r="D3217" s="23">
        <v>5</v>
      </c>
      <c r="E3217" s="98" t="s">
        <v>49</v>
      </c>
      <c r="F3217" s="98" t="s">
        <v>164</v>
      </c>
      <c r="G3217" s="98" t="s">
        <v>4120</v>
      </c>
      <c r="H3217" s="98" t="s">
        <v>1366</v>
      </c>
      <c r="I3217" s="98" t="s">
        <v>10220</v>
      </c>
      <c r="J3217" s="99">
        <v>45469</v>
      </c>
      <c r="K3217" s="107">
        <v>5000000</v>
      </c>
      <c r="L3217" s="98" t="s">
        <v>2140</v>
      </c>
      <c r="M3217" s="23">
        <v>1800</v>
      </c>
      <c r="N3217" s="23">
        <v>1</v>
      </c>
      <c r="O3217" s="107">
        <v>5000000</v>
      </c>
      <c r="P3217" s="23">
        <v>360</v>
      </c>
      <c r="Q3217" s="23">
        <v>2</v>
      </c>
      <c r="R3217" s="23">
        <v>2</v>
      </c>
      <c r="S3217" s="23">
        <v>0</v>
      </c>
      <c r="T3217" s="47">
        <v>3.051904</v>
      </c>
      <c r="U3217" s="98" t="s">
        <v>111</v>
      </c>
      <c r="V3217" s="98" t="s">
        <v>3139</v>
      </c>
      <c r="W3217" s="69">
        <f t="shared" si="100"/>
        <v>1.0085787332449126E-2</v>
      </c>
    </row>
    <row r="3218" spans="1:23">
      <c r="A3218">
        <f t="shared" si="101"/>
        <v>1061</v>
      </c>
      <c r="B3218" s="99">
        <v>44408</v>
      </c>
      <c r="C3218" s="23">
        <v>815</v>
      </c>
      <c r="D3218" s="23">
        <v>5</v>
      </c>
      <c r="E3218" s="98" t="s">
        <v>49</v>
      </c>
      <c r="F3218" s="98" t="s">
        <v>164</v>
      </c>
      <c r="G3218" s="98" t="s">
        <v>4120</v>
      </c>
      <c r="H3218" s="98" t="s">
        <v>1366</v>
      </c>
      <c r="I3218" s="98" t="s">
        <v>10220</v>
      </c>
      <c r="J3218" s="99">
        <v>45469</v>
      </c>
      <c r="K3218" s="107">
        <v>8000000</v>
      </c>
      <c r="L3218" s="98" t="s">
        <v>2141</v>
      </c>
      <c r="M3218" s="23">
        <v>1800</v>
      </c>
      <c r="N3218" s="23">
        <v>1</v>
      </c>
      <c r="O3218" s="107">
        <v>8000000</v>
      </c>
      <c r="P3218" s="23">
        <v>360</v>
      </c>
      <c r="Q3218" s="23">
        <v>2</v>
      </c>
      <c r="R3218" s="23">
        <v>2</v>
      </c>
      <c r="S3218" s="23">
        <v>0</v>
      </c>
      <c r="T3218" s="47">
        <v>4.8830840000000002</v>
      </c>
      <c r="U3218" s="98" t="s">
        <v>111</v>
      </c>
      <c r="V3218" s="98" t="s">
        <v>3139</v>
      </c>
      <c r="W3218" s="69">
        <f t="shared" si="100"/>
        <v>1.6137383990612094E-2</v>
      </c>
    </row>
    <row r="3219" spans="1:23">
      <c r="A3219">
        <f t="shared" si="101"/>
        <v>1062</v>
      </c>
      <c r="B3219" s="99">
        <v>44408</v>
      </c>
      <c r="C3219" s="23">
        <v>816</v>
      </c>
      <c r="D3219" s="23">
        <v>5</v>
      </c>
      <c r="E3219" s="98" t="s">
        <v>49</v>
      </c>
      <c r="F3219" s="98" t="s">
        <v>164</v>
      </c>
      <c r="G3219" s="98" t="s">
        <v>4120</v>
      </c>
      <c r="H3219" s="98" t="s">
        <v>1366</v>
      </c>
      <c r="I3219" s="98" t="s">
        <v>9966</v>
      </c>
      <c r="J3219" s="99">
        <v>45470</v>
      </c>
      <c r="K3219" s="107">
        <v>15000000</v>
      </c>
      <c r="L3219" s="98" t="s">
        <v>2142</v>
      </c>
      <c r="M3219" s="23">
        <v>1800</v>
      </c>
      <c r="N3219" s="23">
        <v>1</v>
      </c>
      <c r="O3219" s="107">
        <v>15000000</v>
      </c>
      <c r="P3219" s="23">
        <v>180</v>
      </c>
      <c r="Q3219" s="23">
        <v>2</v>
      </c>
      <c r="R3219" s="23">
        <v>2</v>
      </c>
      <c r="S3219" s="23">
        <v>0</v>
      </c>
      <c r="T3219" s="47">
        <v>9</v>
      </c>
      <c r="U3219" s="98" t="s">
        <v>111</v>
      </c>
      <c r="V3219" s="98" t="s">
        <v>3139</v>
      </c>
      <c r="W3219" s="69">
        <f t="shared" si="100"/>
        <v>2.9770805151387338E-2</v>
      </c>
    </row>
    <row r="3220" spans="1:23">
      <c r="A3220">
        <f t="shared" si="101"/>
        <v>1062</v>
      </c>
      <c r="B3220" s="99">
        <v>44408</v>
      </c>
      <c r="C3220" s="23">
        <v>817</v>
      </c>
      <c r="D3220" s="23">
        <v>5</v>
      </c>
      <c r="E3220" s="98" t="s">
        <v>49</v>
      </c>
      <c r="F3220" s="98" t="s">
        <v>164</v>
      </c>
      <c r="G3220" s="98" t="s">
        <v>4120</v>
      </c>
      <c r="H3220" s="98" t="s">
        <v>1366</v>
      </c>
      <c r="I3220" s="98" t="s">
        <v>9966</v>
      </c>
      <c r="J3220" s="99">
        <v>45470</v>
      </c>
      <c r="K3220" s="107">
        <v>5000000</v>
      </c>
      <c r="L3220" s="98" t="s">
        <v>2143</v>
      </c>
      <c r="M3220" s="23">
        <v>1800</v>
      </c>
      <c r="N3220" s="23">
        <v>1</v>
      </c>
      <c r="O3220" s="107">
        <v>5000000</v>
      </c>
      <c r="P3220" s="23">
        <v>360</v>
      </c>
      <c r="Q3220" s="23">
        <v>2</v>
      </c>
      <c r="R3220" s="23">
        <v>2</v>
      </c>
      <c r="S3220" s="23">
        <v>0</v>
      </c>
      <c r="T3220" s="47">
        <v>3.010033</v>
      </c>
      <c r="U3220" s="98" t="s">
        <v>111</v>
      </c>
      <c r="V3220" s="98" t="s">
        <v>3139</v>
      </c>
      <c r="W3220" s="69">
        <f t="shared" si="100"/>
        <v>9.9567895491384315E-3</v>
      </c>
    </row>
    <row r="3221" spans="1:23">
      <c r="A3221">
        <f t="shared" si="101"/>
        <v>1062</v>
      </c>
      <c r="B3221" s="99">
        <v>44408</v>
      </c>
      <c r="C3221" s="23">
        <v>818</v>
      </c>
      <c r="D3221" s="23">
        <v>5</v>
      </c>
      <c r="E3221" s="98" t="s">
        <v>49</v>
      </c>
      <c r="F3221" s="98" t="s">
        <v>164</v>
      </c>
      <c r="G3221" s="98" t="s">
        <v>4120</v>
      </c>
      <c r="H3221" s="98" t="s">
        <v>1366</v>
      </c>
      <c r="I3221" s="98" t="s">
        <v>9966</v>
      </c>
      <c r="J3221" s="99">
        <v>45470</v>
      </c>
      <c r="K3221" s="107">
        <v>12000000</v>
      </c>
      <c r="L3221" s="98" t="s">
        <v>2144</v>
      </c>
      <c r="M3221" s="23">
        <v>1800</v>
      </c>
      <c r="N3221" s="23">
        <v>1</v>
      </c>
      <c r="O3221" s="107">
        <v>12000000</v>
      </c>
      <c r="P3221" s="23">
        <v>180</v>
      </c>
      <c r="Q3221" s="23">
        <v>2</v>
      </c>
      <c r="R3221" s="23">
        <v>2</v>
      </c>
      <c r="S3221" s="23">
        <v>0</v>
      </c>
      <c r="T3221" s="47">
        <v>7.2</v>
      </c>
      <c r="U3221" s="98" t="s">
        <v>111</v>
      </c>
      <c r="V3221" s="98" t="s">
        <v>3139</v>
      </c>
      <c r="W3221" s="69">
        <f t="shared" si="100"/>
        <v>2.3816644121109874E-2</v>
      </c>
    </row>
    <row r="3222" spans="1:23">
      <c r="A3222">
        <f t="shared" si="101"/>
        <v>332</v>
      </c>
      <c r="B3222" s="99">
        <v>44408</v>
      </c>
      <c r="C3222" s="23">
        <v>819</v>
      </c>
      <c r="D3222" s="23">
        <v>5</v>
      </c>
      <c r="E3222" s="98" t="s">
        <v>49</v>
      </c>
      <c r="F3222" s="98" t="s">
        <v>164</v>
      </c>
      <c r="G3222" s="98" t="s">
        <v>4120</v>
      </c>
      <c r="H3222" s="98" t="s">
        <v>1366</v>
      </c>
      <c r="I3222" s="98" t="s">
        <v>7208</v>
      </c>
      <c r="J3222" s="99">
        <v>44740</v>
      </c>
      <c r="K3222" s="107">
        <v>10000000</v>
      </c>
      <c r="L3222" s="98" t="s">
        <v>2145</v>
      </c>
      <c r="M3222" s="23">
        <v>1080</v>
      </c>
      <c r="N3222" s="23">
        <v>1</v>
      </c>
      <c r="O3222" s="107">
        <v>10000000</v>
      </c>
      <c r="P3222" s="23">
        <v>180</v>
      </c>
      <c r="Q3222" s="23">
        <v>2</v>
      </c>
      <c r="R3222" s="23">
        <v>2</v>
      </c>
      <c r="S3222" s="23">
        <v>0</v>
      </c>
      <c r="T3222" s="47">
        <v>3.333332</v>
      </c>
      <c r="U3222" s="98" t="s">
        <v>111</v>
      </c>
      <c r="V3222" s="98" t="s">
        <v>3139</v>
      </c>
      <c r="W3222" s="69">
        <f t="shared" si="100"/>
        <v>3.4469914754473299E-3</v>
      </c>
    </row>
    <row r="3223" spans="1:23">
      <c r="A3223">
        <f t="shared" si="101"/>
        <v>1063</v>
      </c>
      <c r="B3223" s="99">
        <v>44408</v>
      </c>
      <c r="C3223" s="23">
        <v>820</v>
      </c>
      <c r="D3223" s="23">
        <v>5</v>
      </c>
      <c r="E3223" s="98" t="s">
        <v>49</v>
      </c>
      <c r="F3223" s="98" t="s">
        <v>164</v>
      </c>
      <c r="G3223" s="98" t="s">
        <v>4120</v>
      </c>
      <c r="H3223" s="98" t="s">
        <v>1366</v>
      </c>
      <c r="I3223" s="98" t="s">
        <v>7208</v>
      </c>
      <c r="J3223" s="99">
        <v>45471</v>
      </c>
      <c r="K3223" s="107">
        <v>13000000</v>
      </c>
      <c r="L3223" s="98" t="s">
        <v>2146</v>
      </c>
      <c r="M3223" s="23">
        <v>1800</v>
      </c>
      <c r="N3223" s="23">
        <v>1</v>
      </c>
      <c r="O3223" s="107">
        <v>13000000</v>
      </c>
      <c r="P3223" s="23">
        <v>180</v>
      </c>
      <c r="Q3223" s="23">
        <v>2</v>
      </c>
      <c r="R3223" s="23">
        <v>2</v>
      </c>
      <c r="S3223" s="23">
        <v>0</v>
      </c>
      <c r="T3223" s="47">
        <v>9.75</v>
      </c>
      <c r="U3223" s="98" t="s">
        <v>111</v>
      </c>
      <c r="V3223" s="98" t="s">
        <v>3139</v>
      </c>
      <c r="W3223" s="69">
        <f t="shared" si="100"/>
        <v>3.2282074418316202E-2</v>
      </c>
    </row>
    <row r="3224" spans="1:23">
      <c r="A3224">
        <f t="shared" si="101"/>
        <v>1067</v>
      </c>
      <c r="B3224" s="99">
        <v>44408</v>
      </c>
      <c r="C3224" s="23">
        <v>821</v>
      </c>
      <c r="D3224" s="23">
        <v>5</v>
      </c>
      <c r="E3224" s="98" t="s">
        <v>49</v>
      </c>
      <c r="F3224" s="98" t="s">
        <v>164</v>
      </c>
      <c r="G3224" s="98" t="s">
        <v>4120</v>
      </c>
      <c r="H3224" s="98" t="s">
        <v>1366</v>
      </c>
      <c r="I3224" s="98" t="s">
        <v>10695</v>
      </c>
      <c r="J3224" s="99">
        <v>45475</v>
      </c>
      <c r="K3224" s="107">
        <v>5000000</v>
      </c>
      <c r="L3224" s="98" t="s">
        <v>2147</v>
      </c>
      <c r="M3224" s="23">
        <v>1800</v>
      </c>
      <c r="N3224" s="23">
        <v>1</v>
      </c>
      <c r="O3224" s="107">
        <v>5000000</v>
      </c>
      <c r="P3224" s="23">
        <v>180</v>
      </c>
      <c r="Q3224" s="23">
        <v>2</v>
      </c>
      <c r="R3224" s="23">
        <v>2</v>
      </c>
      <c r="S3224" s="23">
        <v>0</v>
      </c>
      <c r="T3224" s="47">
        <v>3</v>
      </c>
      <c r="U3224" s="98" t="s">
        <v>111</v>
      </c>
      <c r="V3224" s="98" t="s">
        <v>3139</v>
      </c>
      <c r="W3224" s="69">
        <f t="shared" si="100"/>
        <v>9.9703230058161615E-3</v>
      </c>
    </row>
    <row r="3225" spans="1:23">
      <c r="A3225">
        <f t="shared" si="101"/>
        <v>1067</v>
      </c>
      <c r="B3225" s="99">
        <v>44408</v>
      </c>
      <c r="C3225" s="23">
        <v>822</v>
      </c>
      <c r="D3225" s="23">
        <v>5</v>
      </c>
      <c r="E3225" s="98" t="s">
        <v>49</v>
      </c>
      <c r="F3225" s="98" t="s">
        <v>164</v>
      </c>
      <c r="G3225" s="98" t="s">
        <v>4120</v>
      </c>
      <c r="H3225" s="98" t="s">
        <v>1366</v>
      </c>
      <c r="I3225" s="98" t="s">
        <v>10695</v>
      </c>
      <c r="J3225" s="99">
        <v>45475</v>
      </c>
      <c r="K3225" s="107">
        <v>15000000</v>
      </c>
      <c r="L3225" s="98" t="s">
        <v>2148</v>
      </c>
      <c r="M3225" s="23">
        <v>1800</v>
      </c>
      <c r="N3225" s="23">
        <v>1</v>
      </c>
      <c r="O3225" s="107">
        <v>15000000</v>
      </c>
      <c r="P3225" s="23">
        <v>180</v>
      </c>
      <c r="Q3225" s="23">
        <v>2</v>
      </c>
      <c r="R3225" s="23">
        <v>2</v>
      </c>
      <c r="S3225" s="23">
        <v>0</v>
      </c>
      <c r="T3225" s="47">
        <v>9</v>
      </c>
      <c r="U3225" s="98" t="s">
        <v>111</v>
      </c>
      <c r="V3225" s="98" t="s">
        <v>3139</v>
      </c>
      <c r="W3225" s="69">
        <f t="shared" si="100"/>
        <v>2.9910969017448486E-2</v>
      </c>
    </row>
    <row r="3226" spans="1:23">
      <c r="A3226">
        <f t="shared" si="101"/>
        <v>1067</v>
      </c>
      <c r="B3226" s="99">
        <v>44408</v>
      </c>
      <c r="C3226" s="23">
        <v>823</v>
      </c>
      <c r="D3226" s="23">
        <v>5</v>
      </c>
      <c r="E3226" s="98" t="s">
        <v>49</v>
      </c>
      <c r="F3226" s="98" t="s">
        <v>164</v>
      </c>
      <c r="G3226" s="98" t="s">
        <v>4120</v>
      </c>
      <c r="H3226" s="98" t="s">
        <v>1366</v>
      </c>
      <c r="I3226" s="98" t="s">
        <v>10695</v>
      </c>
      <c r="J3226" s="99">
        <v>45475</v>
      </c>
      <c r="K3226" s="107">
        <v>10000000</v>
      </c>
      <c r="L3226" s="98" t="s">
        <v>2149</v>
      </c>
      <c r="M3226" s="23">
        <v>1800</v>
      </c>
      <c r="N3226" s="23">
        <v>1</v>
      </c>
      <c r="O3226" s="107">
        <v>10000000</v>
      </c>
      <c r="P3226" s="23">
        <v>180</v>
      </c>
      <c r="Q3226" s="23">
        <v>2</v>
      </c>
      <c r="R3226" s="23">
        <v>2</v>
      </c>
      <c r="S3226" s="23">
        <v>0</v>
      </c>
      <c r="T3226" s="47">
        <v>6</v>
      </c>
      <c r="U3226" s="98" t="s">
        <v>111</v>
      </c>
      <c r="V3226" s="98" t="s">
        <v>3139</v>
      </c>
      <c r="W3226" s="69">
        <f t="shared" si="100"/>
        <v>1.9940646011632323E-2</v>
      </c>
    </row>
    <row r="3227" spans="1:23">
      <c r="A3227">
        <f t="shared" si="101"/>
        <v>1067</v>
      </c>
      <c r="B3227" s="99">
        <v>44408</v>
      </c>
      <c r="C3227" s="23">
        <v>824</v>
      </c>
      <c r="D3227" s="23">
        <v>5</v>
      </c>
      <c r="E3227" s="98" t="s">
        <v>49</v>
      </c>
      <c r="F3227" s="98" t="s">
        <v>164</v>
      </c>
      <c r="G3227" s="98" t="s">
        <v>4120</v>
      </c>
      <c r="H3227" s="98" t="s">
        <v>1366</v>
      </c>
      <c r="I3227" s="98" t="s">
        <v>10695</v>
      </c>
      <c r="J3227" s="99">
        <v>45475</v>
      </c>
      <c r="K3227" s="107">
        <v>13000000</v>
      </c>
      <c r="L3227" s="98" t="s">
        <v>2150</v>
      </c>
      <c r="M3227" s="23">
        <v>1800</v>
      </c>
      <c r="N3227" s="23">
        <v>1</v>
      </c>
      <c r="O3227" s="107">
        <v>13000000</v>
      </c>
      <c r="P3227" s="23">
        <v>180</v>
      </c>
      <c r="Q3227" s="23">
        <v>2</v>
      </c>
      <c r="R3227" s="23">
        <v>2</v>
      </c>
      <c r="S3227" s="23">
        <v>0</v>
      </c>
      <c r="T3227" s="47">
        <v>7.8</v>
      </c>
      <c r="U3227" s="98" t="s">
        <v>111</v>
      </c>
      <c r="V3227" s="98" t="s">
        <v>3139</v>
      </c>
      <c r="W3227" s="69">
        <f t="shared" si="100"/>
        <v>2.5922839815122022E-2</v>
      </c>
    </row>
    <row r="3228" spans="1:23">
      <c r="A3228">
        <f t="shared" si="101"/>
        <v>1067</v>
      </c>
      <c r="B3228" s="99">
        <v>44408</v>
      </c>
      <c r="C3228" s="23">
        <v>825</v>
      </c>
      <c r="D3228" s="23">
        <v>5</v>
      </c>
      <c r="E3228" s="98" t="s">
        <v>49</v>
      </c>
      <c r="F3228" s="98" t="s">
        <v>164</v>
      </c>
      <c r="G3228" s="98" t="s">
        <v>4120</v>
      </c>
      <c r="H3228" s="98" t="s">
        <v>1366</v>
      </c>
      <c r="I3228" s="98" t="s">
        <v>10695</v>
      </c>
      <c r="J3228" s="99">
        <v>45475</v>
      </c>
      <c r="K3228" s="107">
        <v>13000000</v>
      </c>
      <c r="L3228" s="98" t="s">
        <v>2151</v>
      </c>
      <c r="M3228" s="23">
        <v>1800</v>
      </c>
      <c r="N3228" s="23">
        <v>1</v>
      </c>
      <c r="O3228" s="107">
        <v>13000000</v>
      </c>
      <c r="P3228" s="23">
        <v>180</v>
      </c>
      <c r="Q3228" s="23">
        <v>2</v>
      </c>
      <c r="R3228" s="23">
        <v>2</v>
      </c>
      <c r="S3228" s="23">
        <v>0</v>
      </c>
      <c r="T3228" s="47">
        <v>7.8</v>
      </c>
      <c r="U3228" s="98" t="s">
        <v>111</v>
      </c>
      <c r="V3228" s="98" t="s">
        <v>3139</v>
      </c>
      <c r="W3228" s="69">
        <f t="shared" si="100"/>
        <v>2.5922839815122022E-2</v>
      </c>
    </row>
    <row r="3229" spans="1:23">
      <c r="A3229">
        <f t="shared" si="101"/>
        <v>1067</v>
      </c>
      <c r="B3229" s="99">
        <v>44408</v>
      </c>
      <c r="C3229" s="23">
        <v>826</v>
      </c>
      <c r="D3229" s="23">
        <v>5</v>
      </c>
      <c r="E3229" s="98" t="s">
        <v>49</v>
      </c>
      <c r="F3229" s="98" t="s">
        <v>164</v>
      </c>
      <c r="G3229" s="98" t="s">
        <v>4120</v>
      </c>
      <c r="H3229" s="98" t="s">
        <v>1366</v>
      </c>
      <c r="I3229" s="98" t="s">
        <v>10695</v>
      </c>
      <c r="J3229" s="99">
        <v>45475</v>
      </c>
      <c r="K3229" s="107">
        <v>13000000</v>
      </c>
      <c r="L3229" s="98" t="s">
        <v>2152</v>
      </c>
      <c r="M3229" s="23">
        <v>1800</v>
      </c>
      <c r="N3229" s="23">
        <v>1</v>
      </c>
      <c r="O3229" s="107">
        <v>13000000</v>
      </c>
      <c r="P3229" s="23">
        <v>180</v>
      </c>
      <c r="Q3229" s="23">
        <v>2</v>
      </c>
      <c r="R3229" s="23">
        <v>2</v>
      </c>
      <c r="S3229" s="23">
        <v>0</v>
      </c>
      <c r="T3229" s="47">
        <v>7.8</v>
      </c>
      <c r="U3229" s="98" t="s">
        <v>111</v>
      </c>
      <c r="V3229" s="98" t="s">
        <v>3139</v>
      </c>
      <c r="W3229" s="69">
        <f t="shared" si="100"/>
        <v>2.5922839815122022E-2</v>
      </c>
    </row>
    <row r="3230" spans="1:23">
      <c r="A3230">
        <f t="shared" si="101"/>
        <v>1067</v>
      </c>
      <c r="B3230" s="99">
        <v>44408</v>
      </c>
      <c r="C3230" s="23">
        <v>827</v>
      </c>
      <c r="D3230" s="23">
        <v>5</v>
      </c>
      <c r="E3230" s="98" t="s">
        <v>49</v>
      </c>
      <c r="F3230" s="98" t="s">
        <v>164</v>
      </c>
      <c r="G3230" s="98" t="s">
        <v>4120</v>
      </c>
      <c r="H3230" s="98" t="s">
        <v>1366</v>
      </c>
      <c r="I3230" s="98" t="s">
        <v>10695</v>
      </c>
      <c r="J3230" s="99">
        <v>45475</v>
      </c>
      <c r="K3230" s="107">
        <v>13000000</v>
      </c>
      <c r="L3230" s="98" t="s">
        <v>2153</v>
      </c>
      <c r="M3230" s="23">
        <v>1800</v>
      </c>
      <c r="N3230" s="23">
        <v>1</v>
      </c>
      <c r="O3230" s="107">
        <v>13000000</v>
      </c>
      <c r="P3230" s="23">
        <v>180</v>
      </c>
      <c r="Q3230" s="23">
        <v>2</v>
      </c>
      <c r="R3230" s="23">
        <v>2</v>
      </c>
      <c r="S3230" s="23">
        <v>0</v>
      </c>
      <c r="T3230" s="47">
        <v>7.8</v>
      </c>
      <c r="U3230" s="98" t="s">
        <v>111</v>
      </c>
      <c r="V3230" s="98" t="s">
        <v>3139</v>
      </c>
      <c r="W3230" s="69">
        <f t="shared" si="100"/>
        <v>2.5922839815122022E-2</v>
      </c>
    </row>
    <row r="3231" spans="1:23">
      <c r="A3231">
        <f t="shared" si="101"/>
        <v>1067</v>
      </c>
      <c r="B3231" s="99">
        <v>44408</v>
      </c>
      <c r="C3231" s="23">
        <v>828</v>
      </c>
      <c r="D3231" s="23">
        <v>5</v>
      </c>
      <c r="E3231" s="98" t="s">
        <v>49</v>
      </c>
      <c r="F3231" s="98" t="s">
        <v>164</v>
      </c>
      <c r="G3231" s="98" t="s">
        <v>4120</v>
      </c>
      <c r="H3231" s="98" t="s">
        <v>1366</v>
      </c>
      <c r="I3231" s="98" t="s">
        <v>10695</v>
      </c>
      <c r="J3231" s="99">
        <v>45475</v>
      </c>
      <c r="K3231" s="107">
        <v>20000000</v>
      </c>
      <c r="L3231" s="98" t="s">
        <v>2154</v>
      </c>
      <c r="M3231" s="23">
        <v>1800</v>
      </c>
      <c r="N3231" s="23">
        <v>1</v>
      </c>
      <c r="O3231" s="107">
        <v>20000000</v>
      </c>
      <c r="P3231" s="23">
        <v>180</v>
      </c>
      <c r="Q3231" s="23">
        <v>2</v>
      </c>
      <c r="R3231" s="23">
        <v>2</v>
      </c>
      <c r="S3231" s="23">
        <v>0</v>
      </c>
      <c r="T3231" s="47">
        <v>12</v>
      </c>
      <c r="U3231" s="98" t="s">
        <v>111</v>
      </c>
      <c r="V3231" s="98" t="s">
        <v>3139</v>
      </c>
      <c r="W3231" s="69">
        <f t="shared" si="100"/>
        <v>3.9881292023264646E-2</v>
      </c>
    </row>
    <row r="3232" spans="1:23">
      <c r="A3232">
        <f t="shared" si="101"/>
        <v>1067</v>
      </c>
      <c r="B3232" s="99">
        <v>44408</v>
      </c>
      <c r="C3232" s="23">
        <v>829</v>
      </c>
      <c r="D3232" s="23">
        <v>5</v>
      </c>
      <c r="E3232" s="98" t="s">
        <v>49</v>
      </c>
      <c r="F3232" s="98" t="s">
        <v>164</v>
      </c>
      <c r="G3232" s="98" t="s">
        <v>4120</v>
      </c>
      <c r="H3232" s="98" t="s">
        <v>1366</v>
      </c>
      <c r="I3232" s="98" t="s">
        <v>10695</v>
      </c>
      <c r="J3232" s="99">
        <v>45475</v>
      </c>
      <c r="K3232" s="107">
        <v>16000000</v>
      </c>
      <c r="L3232" s="98" t="s">
        <v>2155</v>
      </c>
      <c r="M3232" s="23">
        <v>1800</v>
      </c>
      <c r="N3232" s="23">
        <v>1</v>
      </c>
      <c r="O3232" s="107">
        <v>16000000</v>
      </c>
      <c r="P3232" s="23">
        <v>30</v>
      </c>
      <c r="Q3232" s="23">
        <v>2</v>
      </c>
      <c r="R3232" s="23">
        <v>2</v>
      </c>
      <c r="S3232" s="23">
        <v>0</v>
      </c>
      <c r="T3232" s="47">
        <v>9.5999920000000003</v>
      </c>
      <c r="U3232" s="98" t="s">
        <v>111</v>
      </c>
      <c r="V3232" s="98" t="s">
        <v>3139</v>
      </c>
      <c r="W3232" s="69">
        <f t="shared" si="100"/>
        <v>3.1905007031083704E-2</v>
      </c>
    </row>
    <row r="3233" spans="1:23">
      <c r="A3233">
        <f t="shared" si="101"/>
        <v>1068</v>
      </c>
      <c r="B3233" s="99">
        <v>44408</v>
      </c>
      <c r="C3233" s="23">
        <v>830</v>
      </c>
      <c r="D3233" s="23">
        <v>5</v>
      </c>
      <c r="E3233" s="98" t="s">
        <v>49</v>
      </c>
      <c r="F3233" s="98" t="s">
        <v>164</v>
      </c>
      <c r="G3233" s="98" t="s">
        <v>4120</v>
      </c>
      <c r="H3233" s="98" t="s">
        <v>1366</v>
      </c>
      <c r="I3233" s="98" t="s">
        <v>10696</v>
      </c>
      <c r="J3233" s="99">
        <v>45476</v>
      </c>
      <c r="K3233" s="107">
        <v>10000000</v>
      </c>
      <c r="L3233" s="98" t="s">
        <v>2156</v>
      </c>
      <c r="M3233" s="23">
        <v>1800</v>
      </c>
      <c r="N3233" s="23">
        <v>1</v>
      </c>
      <c r="O3233" s="107">
        <v>10000000</v>
      </c>
      <c r="P3233" s="23">
        <v>180</v>
      </c>
      <c r="Q3233" s="23">
        <v>2</v>
      </c>
      <c r="R3233" s="23">
        <v>2</v>
      </c>
      <c r="S3233" s="23">
        <v>0</v>
      </c>
      <c r="T3233" s="47">
        <v>6</v>
      </c>
      <c r="U3233" s="98" t="s">
        <v>111</v>
      </c>
      <c r="V3233" s="98" t="s">
        <v>3139</v>
      </c>
      <c r="W3233" s="69">
        <f t="shared" si="100"/>
        <v>1.9959334527107145E-2</v>
      </c>
    </row>
    <row r="3234" spans="1:23">
      <c r="A3234">
        <f t="shared" si="101"/>
        <v>1068</v>
      </c>
      <c r="B3234" s="99">
        <v>44408</v>
      </c>
      <c r="C3234" s="23">
        <v>831</v>
      </c>
      <c r="D3234" s="23">
        <v>5</v>
      </c>
      <c r="E3234" s="98" t="s">
        <v>49</v>
      </c>
      <c r="F3234" s="98" t="s">
        <v>164</v>
      </c>
      <c r="G3234" s="98" t="s">
        <v>4120</v>
      </c>
      <c r="H3234" s="98" t="s">
        <v>1366</v>
      </c>
      <c r="I3234" s="98" t="s">
        <v>10696</v>
      </c>
      <c r="J3234" s="99">
        <v>45476</v>
      </c>
      <c r="K3234" s="107">
        <v>20000000</v>
      </c>
      <c r="L3234" s="98" t="s">
        <v>2157</v>
      </c>
      <c r="M3234" s="23">
        <v>1800</v>
      </c>
      <c r="N3234" s="23">
        <v>1</v>
      </c>
      <c r="O3234" s="107">
        <v>20000000</v>
      </c>
      <c r="P3234" s="23">
        <v>180</v>
      </c>
      <c r="Q3234" s="23">
        <v>2</v>
      </c>
      <c r="R3234" s="23">
        <v>2</v>
      </c>
      <c r="S3234" s="23">
        <v>0</v>
      </c>
      <c r="T3234" s="47">
        <v>12</v>
      </c>
      <c r="U3234" s="98" t="s">
        <v>111</v>
      </c>
      <c r="V3234" s="98" t="s">
        <v>3139</v>
      </c>
      <c r="W3234" s="69">
        <f t="shared" si="100"/>
        <v>3.991866905421429E-2</v>
      </c>
    </row>
    <row r="3235" spans="1:23">
      <c r="A3235">
        <f t="shared" si="101"/>
        <v>1069</v>
      </c>
      <c r="B3235" s="99">
        <v>44408</v>
      </c>
      <c r="C3235" s="23">
        <v>832</v>
      </c>
      <c r="D3235" s="23">
        <v>5</v>
      </c>
      <c r="E3235" s="98" t="s">
        <v>49</v>
      </c>
      <c r="F3235" s="98" t="s">
        <v>164</v>
      </c>
      <c r="G3235" s="98" t="s">
        <v>4120</v>
      </c>
      <c r="H3235" s="98" t="s">
        <v>1366</v>
      </c>
      <c r="I3235" s="98" t="s">
        <v>10151</v>
      </c>
      <c r="J3235" s="99">
        <v>45477</v>
      </c>
      <c r="K3235" s="107">
        <v>13000000</v>
      </c>
      <c r="L3235" s="98" t="s">
        <v>2158</v>
      </c>
      <c r="M3235" s="23">
        <v>1800</v>
      </c>
      <c r="N3235" s="23">
        <v>1</v>
      </c>
      <c r="O3235" s="107">
        <v>13000000</v>
      </c>
      <c r="P3235" s="23">
        <v>180</v>
      </c>
      <c r="Q3235" s="23">
        <v>2</v>
      </c>
      <c r="R3235" s="23">
        <v>2</v>
      </c>
      <c r="S3235" s="23">
        <v>0</v>
      </c>
      <c r="T3235" s="47">
        <v>7.8</v>
      </c>
      <c r="U3235" s="98" t="s">
        <v>111</v>
      </c>
      <c r="V3235" s="98" t="s">
        <v>3139</v>
      </c>
      <c r="W3235" s="69">
        <f t="shared" si="100"/>
        <v>2.5971429955356552E-2</v>
      </c>
    </row>
    <row r="3236" spans="1:23">
      <c r="A3236">
        <f t="shared" si="101"/>
        <v>704</v>
      </c>
      <c r="B3236" s="99">
        <v>44408</v>
      </c>
      <c r="C3236" s="23">
        <v>833</v>
      </c>
      <c r="D3236" s="23">
        <v>5</v>
      </c>
      <c r="E3236" s="98" t="s">
        <v>49</v>
      </c>
      <c r="F3236" s="98" t="s">
        <v>164</v>
      </c>
      <c r="G3236" s="98" t="s">
        <v>4120</v>
      </c>
      <c r="H3236" s="98" t="s">
        <v>1366</v>
      </c>
      <c r="I3236" s="98" t="s">
        <v>10697</v>
      </c>
      <c r="J3236" s="99">
        <v>45112</v>
      </c>
      <c r="K3236" s="107">
        <v>5100000</v>
      </c>
      <c r="L3236" s="98" t="s">
        <v>2159</v>
      </c>
      <c r="M3236" s="23">
        <v>1440</v>
      </c>
      <c r="N3236" s="23">
        <v>1</v>
      </c>
      <c r="O3236" s="107">
        <v>5100000</v>
      </c>
      <c r="P3236" s="23">
        <v>90</v>
      </c>
      <c r="Q3236" s="23">
        <v>2</v>
      </c>
      <c r="R3236" s="23">
        <v>2</v>
      </c>
      <c r="S3236" s="23">
        <v>0</v>
      </c>
      <c r="T3236" s="47">
        <v>2.5499999999999998</v>
      </c>
      <c r="U3236" s="98" t="s">
        <v>111</v>
      </c>
      <c r="V3236" s="98" t="s">
        <v>3139</v>
      </c>
      <c r="W3236" s="69">
        <f t="shared" si="100"/>
        <v>5.5916038300659714E-3</v>
      </c>
    </row>
    <row r="3237" spans="1:23">
      <c r="A3237">
        <f t="shared" si="101"/>
        <v>1070</v>
      </c>
      <c r="B3237" s="99">
        <v>44408</v>
      </c>
      <c r="C3237" s="23">
        <v>834</v>
      </c>
      <c r="D3237" s="23">
        <v>5</v>
      </c>
      <c r="E3237" s="98" t="s">
        <v>49</v>
      </c>
      <c r="F3237" s="98" t="s">
        <v>164</v>
      </c>
      <c r="G3237" s="98" t="s">
        <v>4120</v>
      </c>
      <c r="H3237" s="98" t="s">
        <v>1366</v>
      </c>
      <c r="I3237" s="98" t="s">
        <v>10697</v>
      </c>
      <c r="J3237" s="99">
        <v>45478</v>
      </c>
      <c r="K3237" s="107">
        <v>15000000</v>
      </c>
      <c r="L3237" s="98" t="s">
        <v>2160</v>
      </c>
      <c r="M3237" s="23">
        <v>1800</v>
      </c>
      <c r="N3237" s="23">
        <v>1</v>
      </c>
      <c r="O3237" s="107">
        <v>15000000</v>
      </c>
      <c r="P3237" s="23">
        <v>180</v>
      </c>
      <c r="Q3237" s="23">
        <v>2</v>
      </c>
      <c r="R3237" s="23">
        <v>2</v>
      </c>
      <c r="S3237" s="23">
        <v>0</v>
      </c>
      <c r="T3237" s="47">
        <v>9</v>
      </c>
      <c r="U3237" s="98" t="s">
        <v>111</v>
      </c>
      <c r="V3237" s="98" t="s">
        <v>3139</v>
      </c>
      <c r="W3237" s="69">
        <f t="shared" si="100"/>
        <v>2.9995067337085173E-2</v>
      </c>
    </row>
    <row r="3238" spans="1:23">
      <c r="A3238">
        <f t="shared" si="101"/>
        <v>339</v>
      </c>
      <c r="B3238" s="99">
        <v>44408</v>
      </c>
      <c r="C3238" s="23">
        <v>835</v>
      </c>
      <c r="D3238" s="23">
        <v>5</v>
      </c>
      <c r="E3238" s="98" t="s">
        <v>49</v>
      </c>
      <c r="F3238" s="98" t="s">
        <v>164</v>
      </c>
      <c r="G3238" s="98" t="s">
        <v>4120</v>
      </c>
      <c r="H3238" s="98" t="s">
        <v>1366</v>
      </c>
      <c r="I3238" s="98" t="s">
        <v>10697</v>
      </c>
      <c r="J3238" s="99">
        <v>44747</v>
      </c>
      <c r="K3238" s="107">
        <v>10000000</v>
      </c>
      <c r="L3238" s="98" t="s">
        <v>2161</v>
      </c>
      <c r="M3238" s="23">
        <v>1080</v>
      </c>
      <c r="N3238" s="23">
        <v>1</v>
      </c>
      <c r="O3238" s="107">
        <v>10000000</v>
      </c>
      <c r="P3238" s="23">
        <v>180</v>
      </c>
      <c r="Q3238" s="23">
        <v>2</v>
      </c>
      <c r="R3238" s="23">
        <v>2</v>
      </c>
      <c r="S3238" s="23">
        <v>0</v>
      </c>
      <c r="T3238" s="47">
        <v>3.333332</v>
      </c>
      <c r="U3238" s="98" t="s">
        <v>111</v>
      </c>
      <c r="V3238" s="98" t="s">
        <v>3139</v>
      </c>
      <c r="W3238" s="69">
        <f t="shared" si="100"/>
        <v>3.5196690065561588E-3</v>
      </c>
    </row>
    <row r="3239" spans="1:23">
      <c r="A3239">
        <f t="shared" si="101"/>
        <v>1070</v>
      </c>
      <c r="B3239" s="99">
        <v>44408</v>
      </c>
      <c r="C3239" s="23">
        <v>836</v>
      </c>
      <c r="D3239" s="23">
        <v>5</v>
      </c>
      <c r="E3239" s="98" t="s">
        <v>49</v>
      </c>
      <c r="F3239" s="98" t="s">
        <v>164</v>
      </c>
      <c r="G3239" s="98" t="s">
        <v>4120</v>
      </c>
      <c r="H3239" s="98" t="s">
        <v>1366</v>
      </c>
      <c r="I3239" s="98" t="s">
        <v>10697</v>
      </c>
      <c r="J3239" s="99">
        <v>45478</v>
      </c>
      <c r="K3239" s="107">
        <v>13000000</v>
      </c>
      <c r="L3239" s="98" t="s">
        <v>2162</v>
      </c>
      <c r="M3239" s="23">
        <v>1800</v>
      </c>
      <c r="N3239" s="23">
        <v>1</v>
      </c>
      <c r="O3239" s="107">
        <v>13000000</v>
      </c>
      <c r="P3239" s="23">
        <v>180</v>
      </c>
      <c r="Q3239" s="23">
        <v>2</v>
      </c>
      <c r="R3239" s="23">
        <v>2</v>
      </c>
      <c r="S3239" s="23">
        <v>0</v>
      </c>
      <c r="T3239" s="47">
        <v>7.8</v>
      </c>
      <c r="U3239" s="98" t="s">
        <v>111</v>
      </c>
      <c r="V3239" s="98" t="s">
        <v>3139</v>
      </c>
      <c r="W3239" s="69">
        <f t="shared" si="100"/>
        <v>2.5995725025473815E-2</v>
      </c>
    </row>
    <row r="3240" spans="1:23">
      <c r="A3240">
        <f t="shared" si="101"/>
        <v>1070</v>
      </c>
      <c r="B3240" s="99">
        <v>44408</v>
      </c>
      <c r="C3240" s="23">
        <v>837</v>
      </c>
      <c r="D3240" s="23">
        <v>5</v>
      </c>
      <c r="E3240" s="98" t="s">
        <v>49</v>
      </c>
      <c r="F3240" s="98" t="s">
        <v>164</v>
      </c>
      <c r="G3240" s="98" t="s">
        <v>4120</v>
      </c>
      <c r="H3240" s="98" t="s">
        <v>1366</v>
      </c>
      <c r="I3240" s="98" t="s">
        <v>10697</v>
      </c>
      <c r="J3240" s="99">
        <v>45478</v>
      </c>
      <c r="K3240" s="107">
        <v>12000000</v>
      </c>
      <c r="L3240" s="98" t="s">
        <v>2163</v>
      </c>
      <c r="M3240" s="23">
        <v>1800</v>
      </c>
      <c r="N3240" s="23">
        <v>1</v>
      </c>
      <c r="O3240" s="107">
        <v>12000000</v>
      </c>
      <c r="P3240" s="23">
        <v>180</v>
      </c>
      <c r="Q3240" s="23">
        <v>2</v>
      </c>
      <c r="R3240" s="23">
        <v>2</v>
      </c>
      <c r="S3240" s="23">
        <v>0</v>
      </c>
      <c r="T3240" s="47">
        <v>7.2</v>
      </c>
      <c r="U3240" s="98" t="s">
        <v>111</v>
      </c>
      <c r="V3240" s="98" t="s">
        <v>3139</v>
      </c>
      <c r="W3240" s="69">
        <f t="shared" si="100"/>
        <v>2.3996053869668139E-2</v>
      </c>
    </row>
    <row r="3241" spans="1:23">
      <c r="A3241">
        <f t="shared" si="101"/>
        <v>1073</v>
      </c>
      <c r="B3241" s="99">
        <v>44408</v>
      </c>
      <c r="C3241" s="23">
        <v>838</v>
      </c>
      <c r="D3241" s="23">
        <v>5</v>
      </c>
      <c r="E3241" s="98" t="s">
        <v>49</v>
      </c>
      <c r="F3241" s="98" t="s">
        <v>164</v>
      </c>
      <c r="G3241" s="98" t="s">
        <v>4120</v>
      </c>
      <c r="H3241" s="98" t="s">
        <v>1366</v>
      </c>
      <c r="I3241" s="98" t="s">
        <v>10017</v>
      </c>
      <c r="J3241" s="99">
        <v>45481</v>
      </c>
      <c r="K3241" s="107">
        <v>8000000</v>
      </c>
      <c r="L3241" s="98" t="s">
        <v>2164</v>
      </c>
      <c r="M3241" s="23">
        <v>1800</v>
      </c>
      <c r="N3241" s="23">
        <v>1</v>
      </c>
      <c r="O3241" s="107">
        <v>8000000</v>
      </c>
      <c r="P3241" s="23">
        <v>30</v>
      </c>
      <c r="Q3241" s="23">
        <v>2</v>
      </c>
      <c r="R3241" s="23">
        <v>2</v>
      </c>
      <c r="S3241" s="23">
        <v>0</v>
      </c>
      <c r="T3241" s="47">
        <v>4.8000080000000001</v>
      </c>
      <c r="U3241" s="98" t="s">
        <v>111</v>
      </c>
      <c r="V3241" s="98" t="s">
        <v>3139</v>
      </c>
      <c r="W3241" s="69">
        <f t="shared" si="100"/>
        <v>1.6042248420621134E-2</v>
      </c>
    </row>
    <row r="3242" spans="1:23">
      <c r="A3242">
        <f t="shared" si="101"/>
        <v>1073</v>
      </c>
      <c r="B3242" s="99">
        <v>44408</v>
      </c>
      <c r="C3242" s="23">
        <v>839</v>
      </c>
      <c r="D3242" s="23">
        <v>5</v>
      </c>
      <c r="E3242" s="98" t="s">
        <v>49</v>
      </c>
      <c r="F3242" s="98" t="s">
        <v>164</v>
      </c>
      <c r="G3242" s="98" t="s">
        <v>4120</v>
      </c>
      <c r="H3242" s="98" t="s">
        <v>1366</v>
      </c>
      <c r="I3242" s="98" t="s">
        <v>10017</v>
      </c>
      <c r="J3242" s="99">
        <v>45481</v>
      </c>
      <c r="K3242" s="107">
        <v>7500000</v>
      </c>
      <c r="L3242" s="98" t="s">
        <v>2165</v>
      </c>
      <c r="M3242" s="23">
        <v>1800</v>
      </c>
      <c r="N3242" s="23">
        <v>1</v>
      </c>
      <c r="O3242" s="107">
        <v>7500000</v>
      </c>
      <c r="P3242" s="23">
        <v>180</v>
      </c>
      <c r="Q3242" s="23">
        <v>2</v>
      </c>
      <c r="R3242" s="23">
        <v>2</v>
      </c>
      <c r="S3242" s="23">
        <v>0</v>
      </c>
      <c r="T3242" s="47">
        <v>4.5</v>
      </c>
      <c r="U3242" s="98" t="s">
        <v>111</v>
      </c>
      <c r="V3242" s="98" t="s">
        <v>3139</v>
      </c>
      <c r="W3242" s="69">
        <f t="shared" si="100"/>
        <v>1.5039582828360929E-2</v>
      </c>
    </row>
    <row r="3243" spans="1:23">
      <c r="A3243">
        <f t="shared" si="101"/>
        <v>1073</v>
      </c>
      <c r="B3243" s="99">
        <v>44408</v>
      </c>
      <c r="C3243" s="23">
        <v>840</v>
      </c>
      <c r="D3243" s="23">
        <v>5</v>
      </c>
      <c r="E3243" s="98" t="s">
        <v>49</v>
      </c>
      <c r="F3243" s="98" t="s">
        <v>164</v>
      </c>
      <c r="G3243" s="98" t="s">
        <v>4120</v>
      </c>
      <c r="H3243" s="98" t="s">
        <v>1366</v>
      </c>
      <c r="I3243" s="98" t="s">
        <v>10017</v>
      </c>
      <c r="J3243" s="99">
        <v>45481</v>
      </c>
      <c r="K3243" s="107">
        <v>20000000</v>
      </c>
      <c r="L3243" s="98" t="s">
        <v>2166</v>
      </c>
      <c r="M3243" s="23">
        <v>1800</v>
      </c>
      <c r="N3243" s="23">
        <v>1</v>
      </c>
      <c r="O3243" s="107">
        <v>20000000</v>
      </c>
      <c r="P3243" s="23">
        <v>180</v>
      </c>
      <c r="Q3243" s="23">
        <v>2</v>
      </c>
      <c r="R3243" s="23">
        <v>2</v>
      </c>
      <c r="S3243" s="23">
        <v>0</v>
      </c>
      <c r="T3243" s="47">
        <v>12</v>
      </c>
      <c r="U3243" s="98" t="s">
        <v>111</v>
      </c>
      <c r="V3243" s="98" t="s">
        <v>3139</v>
      </c>
      <c r="W3243" s="69">
        <f t="shared" si="100"/>
        <v>4.0105554208962481E-2</v>
      </c>
    </row>
    <row r="3244" spans="1:23">
      <c r="A3244">
        <f t="shared" si="101"/>
        <v>343</v>
      </c>
      <c r="B3244" s="99">
        <v>44408</v>
      </c>
      <c r="C3244" s="23">
        <v>841</v>
      </c>
      <c r="D3244" s="23">
        <v>5</v>
      </c>
      <c r="E3244" s="98" t="s">
        <v>49</v>
      </c>
      <c r="F3244" s="98" t="s">
        <v>164</v>
      </c>
      <c r="G3244" s="98" t="s">
        <v>4120</v>
      </c>
      <c r="H3244" s="98" t="s">
        <v>1366</v>
      </c>
      <c r="I3244" s="98" t="s">
        <v>9961</v>
      </c>
      <c r="J3244" s="99">
        <v>44751</v>
      </c>
      <c r="K3244" s="107">
        <v>10000000</v>
      </c>
      <c r="L3244" s="98" t="s">
        <v>2167</v>
      </c>
      <c r="M3244" s="23">
        <v>540</v>
      </c>
      <c r="N3244" s="23">
        <v>1</v>
      </c>
      <c r="O3244" s="107">
        <v>10000000</v>
      </c>
      <c r="P3244" s="23">
        <v>180</v>
      </c>
      <c r="Q3244" s="23">
        <v>2</v>
      </c>
      <c r="R3244" s="23">
        <v>2</v>
      </c>
      <c r="S3244" s="23">
        <v>0</v>
      </c>
      <c r="T3244" s="47">
        <v>3.333332</v>
      </c>
      <c r="U3244" s="98" t="s">
        <v>111</v>
      </c>
      <c r="V3244" s="98" t="s">
        <v>3139</v>
      </c>
      <c r="W3244" s="69">
        <f t="shared" si="100"/>
        <v>3.5611990243326328E-3</v>
      </c>
    </row>
    <row r="3245" spans="1:23">
      <c r="A3245">
        <f t="shared" si="101"/>
        <v>1074</v>
      </c>
      <c r="B3245" s="99">
        <v>44408</v>
      </c>
      <c r="C3245" s="23">
        <v>842</v>
      </c>
      <c r="D3245" s="23">
        <v>5</v>
      </c>
      <c r="E3245" s="98" t="s">
        <v>49</v>
      </c>
      <c r="F3245" s="98" t="s">
        <v>164</v>
      </c>
      <c r="G3245" s="98" t="s">
        <v>4120</v>
      </c>
      <c r="H3245" s="98" t="s">
        <v>1366</v>
      </c>
      <c r="I3245" s="98" t="s">
        <v>9961</v>
      </c>
      <c r="J3245" s="99">
        <v>45482</v>
      </c>
      <c r="K3245" s="107">
        <v>10000000</v>
      </c>
      <c r="L3245" s="98" t="s">
        <v>2168</v>
      </c>
      <c r="M3245" s="23">
        <v>1800</v>
      </c>
      <c r="N3245" s="23">
        <v>1</v>
      </c>
      <c r="O3245" s="107">
        <v>10000000</v>
      </c>
      <c r="P3245" s="23">
        <v>180</v>
      </c>
      <c r="Q3245" s="23">
        <v>2</v>
      </c>
      <c r="R3245" s="23">
        <v>2</v>
      </c>
      <c r="S3245" s="23">
        <v>0</v>
      </c>
      <c r="T3245" s="47">
        <v>6</v>
      </c>
      <c r="U3245" s="98" t="s">
        <v>111</v>
      </c>
      <c r="V3245" s="98" t="s">
        <v>3139</v>
      </c>
      <c r="W3245" s="69">
        <f t="shared" si="100"/>
        <v>2.0071465619956059E-2</v>
      </c>
    </row>
    <row r="3246" spans="1:23">
      <c r="A3246">
        <f t="shared" si="101"/>
        <v>1074</v>
      </c>
      <c r="B3246" s="99">
        <v>44408</v>
      </c>
      <c r="C3246" s="23">
        <v>843</v>
      </c>
      <c r="D3246" s="23">
        <v>5</v>
      </c>
      <c r="E3246" s="98" t="s">
        <v>49</v>
      </c>
      <c r="F3246" s="98" t="s">
        <v>164</v>
      </c>
      <c r="G3246" s="98" t="s">
        <v>4120</v>
      </c>
      <c r="H3246" s="98" t="s">
        <v>1366</v>
      </c>
      <c r="I3246" s="98" t="s">
        <v>9961</v>
      </c>
      <c r="J3246" s="99">
        <v>45482</v>
      </c>
      <c r="K3246" s="107">
        <v>20000000</v>
      </c>
      <c r="L3246" s="98" t="s">
        <v>2169</v>
      </c>
      <c r="M3246" s="23">
        <v>1800</v>
      </c>
      <c r="N3246" s="23">
        <v>1</v>
      </c>
      <c r="O3246" s="107">
        <v>20000000</v>
      </c>
      <c r="P3246" s="23">
        <v>180</v>
      </c>
      <c r="Q3246" s="23">
        <v>2</v>
      </c>
      <c r="R3246" s="23">
        <v>2</v>
      </c>
      <c r="S3246" s="23">
        <v>0</v>
      </c>
      <c r="T3246" s="47">
        <v>12</v>
      </c>
      <c r="U3246" s="98" t="s">
        <v>111</v>
      </c>
      <c r="V3246" s="98" t="s">
        <v>3139</v>
      </c>
      <c r="W3246" s="69">
        <f t="shared" si="100"/>
        <v>4.0142931239912118E-2</v>
      </c>
    </row>
    <row r="3247" spans="1:23">
      <c r="A3247">
        <f t="shared" si="101"/>
        <v>1075</v>
      </c>
      <c r="B3247" s="99">
        <v>44408</v>
      </c>
      <c r="C3247" s="23">
        <v>844</v>
      </c>
      <c r="D3247" s="23">
        <v>5</v>
      </c>
      <c r="E3247" s="98" t="s">
        <v>49</v>
      </c>
      <c r="F3247" s="98" t="s">
        <v>164</v>
      </c>
      <c r="G3247" s="98" t="s">
        <v>4120</v>
      </c>
      <c r="H3247" s="98" t="s">
        <v>1366</v>
      </c>
      <c r="I3247" s="98" t="s">
        <v>10018</v>
      </c>
      <c r="J3247" s="99">
        <v>45483</v>
      </c>
      <c r="K3247" s="107">
        <v>30000000</v>
      </c>
      <c r="L3247" s="98" t="s">
        <v>2170</v>
      </c>
      <c r="M3247" s="23">
        <v>1800</v>
      </c>
      <c r="N3247" s="23">
        <v>1</v>
      </c>
      <c r="O3247" s="107">
        <v>30000000</v>
      </c>
      <c r="P3247" s="23">
        <v>180</v>
      </c>
      <c r="Q3247" s="23">
        <v>2</v>
      </c>
      <c r="R3247" s="23">
        <v>2</v>
      </c>
      <c r="S3247" s="23">
        <v>0</v>
      </c>
      <c r="T3247" s="47">
        <v>18</v>
      </c>
      <c r="U3247" s="98" t="s">
        <v>111</v>
      </c>
      <c r="V3247" s="98" t="s">
        <v>3139</v>
      </c>
      <c r="W3247" s="69">
        <f t="shared" si="100"/>
        <v>6.0270462406292635E-2</v>
      </c>
    </row>
    <row r="3248" spans="1:23">
      <c r="A3248">
        <f t="shared" si="101"/>
        <v>1075</v>
      </c>
      <c r="B3248" s="99">
        <v>44408</v>
      </c>
      <c r="C3248" s="23">
        <v>845</v>
      </c>
      <c r="D3248" s="23">
        <v>5</v>
      </c>
      <c r="E3248" s="98" t="s">
        <v>49</v>
      </c>
      <c r="F3248" s="98" t="s">
        <v>164</v>
      </c>
      <c r="G3248" s="98" t="s">
        <v>4120</v>
      </c>
      <c r="H3248" s="98" t="s">
        <v>1366</v>
      </c>
      <c r="I3248" s="98" t="s">
        <v>10018</v>
      </c>
      <c r="J3248" s="99">
        <v>45483</v>
      </c>
      <c r="K3248" s="107">
        <v>6000000</v>
      </c>
      <c r="L3248" s="98" t="s">
        <v>2171</v>
      </c>
      <c r="M3248" s="23">
        <v>1800</v>
      </c>
      <c r="N3248" s="23">
        <v>1</v>
      </c>
      <c r="O3248" s="107">
        <v>6000000</v>
      </c>
      <c r="P3248" s="23">
        <v>180</v>
      </c>
      <c r="Q3248" s="23">
        <v>2</v>
      </c>
      <c r="R3248" s="23">
        <v>2</v>
      </c>
      <c r="S3248" s="23">
        <v>0</v>
      </c>
      <c r="T3248" s="47">
        <v>3.6</v>
      </c>
      <c r="U3248" s="98" t="s">
        <v>111</v>
      </c>
      <c r="V3248" s="98" t="s">
        <v>3139</v>
      </c>
      <c r="W3248" s="69">
        <f t="shared" si="100"/>
        <v>1.2054092481258527E-2</v>
      </c>
    </row>
    <row r="3249" spans="1:23">
      <c r="A3249">
        <f t="shared" si="101"/>
        <v>1075</v>
      </c>
      <c r="B3249" s="99">
        <v>44408</v>
      </c>
      <c r="C3249" s="23">
        <v>846</v>
      </c>
      <c r="D3249" s="23">
        <v>5</v>
      </c>
      <c r="E3249" s="98" t="s">
        <v>49</v>
      </c>
      <c r="F3249" s="98" t="s">
        <v>164</v>
      </c>
      <c r="G3249" s="98" t="s">
        <v>4120</v>
      </c>
      <c r="H3249" s="98" t="s">
        <v>1366</v>
      </c>
      <c r="I3249" s="98" t="s">
        <v>10018</v>
      </c>
      <c r="J3249" s="99">
        <v>45483</v>
      </c>
      <c r="K3249" s="107">
        <v>5000000</v>
      </c>
      <c r="L3249" s="98" t="s">
        <v>2172</v>
      </c>
      <c r="M3249" s="23">
        <v>1800</v>
      </c>
      <c r="N3249" s="23">
        <v>1</v>
      </c>
      <c r="O3249" s="107">
        <v>5000000</v>
      </c>
      <c r="P3249" s="23">
        <v>180</v>
      </c>
      <c r="Q3249" s="23">
        <v>2</v>
      </c>
      <c r="R3249" s="23">
        <v>2</v>
      </c>
      <c r="S3249" s="23">
        <v>0</v>
      </c>
      <c r="T3249" s="47">
        <v>3</v>
      </c>
      <c r="U3249" s="98" t="s">
        <v>111</v>
      </c>
      <c r="V3249" s="98" t="s">
        <v>3139</v>
      </c>
      <c r="W3249" s="69">
        <f t="shared" si="100"/>
        <v>1.004507706771544E-2</v>
      </c>
    </row>
    <row r="3250" spans="1:23">
      <c r="A3250">
        <f t="shared" si="101"/>
        <v>1075</v>
      </c>
      <c r="B3250" s="99">
        <v>44408</v>
      </c>
      <c r="C3250" s="23">
        <v>847</v>
      </c>
      <c r="D3250" s="23">
        <v>5</v>
      </c>
      <c r="E3250" s="98" t="s">
        <v>49</v>
      </c>
      <c r="F3250" s="98" t="s">
        <v>164</v>
      </c>
      <c r="G3250" s="98" t="s">
        <v>4120</v>
      </c>
      <c r="H3250" s="98" t="s">
        <v>1366</v>
      </c>
      <c r="I3250" s="98" t="s">
        <v>10018</v>
      </c>
      <c r="J3250" s="99">
        <v>45483</v>
      </c>
      <c r="K3250" s="107">
        <v>10000000</v>
      </c>
      <c r="L3250" s="98" t="s">
        <v>2173</v>
      </c>
      <c r="M3250" s="23">
        <v>1800</v>
      </c>
      <c r="N3250" s="23">
        <v>1</v>
      </c>
      <c r="O3250" s="107">
        <v>10000000</v>
      </c>
      <c r="P3250" s="23">
        <v>180</v>
      </c>
      <c r="Q3250" s="23">
        <v>2</v>
      </c>
      <c r="R3250" s="23">
        <v>2</v>
      </c>
      <c r="S3250" s="23">
        <v>0</v>
      </c>
      <c r="T3250" s="47">
        <v>6</v>
      </c>
      <c r="U3250" s="98" t="s">
        <v>111</v>
      </c>
      <c r="V3250" s="98" t="s">
        <v>3139</v>
      </c>
      <c r="W3250" s="69">
        <f t="shared" si="100"/>
        <v>2.0090154135430881E-2</v>
      </c>
    </row>
    <row r="3251" spans="1:23">
      <c r="A3251">
        <f t="shared" si="101"/>
        <v>710</v>
      </c>
      <c r="B3251" s="99">
        <v>44408</v>
      </c>
      <c r="C3251" s="23">
        <v>848</v>
      </c>
      <c r="D3251" s="23">
        <v>5</v>
      </c>
      <c r="E3251" s="98" t="s">
        <v>49</v>
      </c>
      <c r="F3251" s="98" t="s">
        <v>164</v>
      </c>
      <c r="G3251" s="98" t="s">
        <v>4120</v>
      </c>
      <c r="H3251" s="98" t="s">
        <v>1366</v>
      </c>
      <c r="I3251" s="98" t="s">
        <v>10698</v>
      </c>
      <c r="J3251" s="99">
        <v>45118</v>
      </c>
      <c r="K3251" s="107">
        <v>10000000</v>
      </c>
      <c r="L3251" s="98" t="s">
        <v>2174</v>
      </c>
      <c r="M3251" s="23">
        <v>1440</v>
      </c>
      <c r="N3251" s="23">
        <v>1</v>
      </c>
      <c r="O3251" s="107">
        <v>10000000</v>
      </c>
      <c r="P3251" s="23">
        <v>180</v>
      </c>
      <c r="Q3251" s="23">
        <v>2</v>
      </c>
      <c r="R3251" s="23">
        <v>2</v>
      </c>
      <c r="S3251" s="23">
        <v>0</v>
      </c>
      <c r="T3251" s="47">
        <v>5</v>
      </c>
      <c r="U3251" s="98" t="s">
        <v>111</v>
      </c>
      <c r="V3251" s="98" t="s">
        <v>3139</v>
      </c>
      <c r="W3251" s="69">
        <f t="shared" si="100"/>
        <v>1.1057371655934825E-2</v>
      </c>
    </row>
    <row r="3252" spans="1:23">
      <c r="A3252">
        <f t="shared" si="101"/>
        <v>1076</v>
      </c>
      <c r="B3252" s="99">
        <v>44408</v>
      </c>
      <c r="C3252" s="23">
        <v>849</v>
      </c>
      <c r="D3252" s="23">
        <v>5</v>
      </c>
      <c r="E3252" s="98" t="s">
        <v>49</v>
      </c>
      <c r="F3252" s="98" t="s">
        <v>164</v>
      </c>
      <c r="G3252" s="98" t="s">
        <v>4120</v>
      </c>
      <c r="H3252" s="98" t="s">
        <v>1366</v>
      </c>
      <c r="I3252" s="98" t="s">
        <v>10698</v>
      </c>
      <c r="J3252" s="99">
        <v>45484</v>
      </c>
      <c r="K3252" s="107">
        <v>5000000</v>
      </c>
      <c r="L3252" s="98" t="s">
        <v>2175</v>
      </c>
      <c r="M3252" s="23">
        <v>1800</v>
      </c>
      <c r="N3252" s="23">
        <v>1</v>
      </c>
      <c r="O3252" s="107">
        <v>5000000</v>
      </c>
      <c r="P3252" s="23">
        <v>180</v>
      </c>
      <c r="Q3252" s="23">
        <v>2</v>
      </c>
      <c r="R3252" s="23">
        <v>2</v>
      </c>
      <c r="S3252" s="23">
        <v>0</v>
      </c>
      <c r="T3252" s="47">
        <v>3</v>
      </c>
      <c r="U3252" s="98" t="s">
        <v>111</v>
      </c>
      <c r="V3252" s="98" t="s">
        <v>3139</v>
      </c>
      <c r="W3252" s="69">
        <f t="shared" si="100"/>
        <v>1.005442132545285E-2</v>
      </c>
    </row>
    <row r="3253" spans="1:23">
      <c r="A3253">
        <f t="shared" si="101"/>
        <v>1076</v>
      </c>
      <c r="B3253" s="99">
        <v>44408</v>
      </c>
      <c r="C3253" s="23">
        <v>850</v>
      </c>
      <c r="D3253" s="23">
        <v>5</v>
      </c>
      <c r="E3253" s="98" t="s">
        <v>49</v>
      </c>
      <c r="F3253" s="98" t="s">
        <v>164</v>
      </c>
      <c r="G3253" s="98" t="s">
        <v>4120</v>
      </c>
      <c r="H3253" s="98" t="s">
        <v>1366</v>
      </c>
      <c r="I3253" s="98" t="s">
        <v>10698</v>
      </c>
      <c r="J3253" s="99">
        <v>45484</v>
      </c>
      <c r="K3253" s="107">
        <v>6000000</v>
      </c>
      <c r="L3253" s="98" t="s">
        <v>2176</v>
      </c>
      <c r="M3253" s="23">
        <v>1800</v>
      </c>
      <c r="N3253" s="23">
        <v>1</v>
      </c>
      <c r="O3253" s="107">
        <v>6000000</v>
      </c>
      <c r="P3253" s="23">
        <v>180</v>
      </c>
      <c r="Q3253" s="23">
        <v>2</v>
      </c>
      <c r="R3253" s="23">
        <v>2</v>
      </c>
      <c r="S3253" s="23">
        <v>0</v>
      </c>
      <c r="T3253" s="47">
        <v>3.6</v>
      </c>
      <c r="U3253" s="98" t="s">
        <v>111</v>
      </c>
      <c r="V3253" s="98" t="s">
        <v>3139</v>
      </c>
      <c r="W3253" s="69">
        <f t="shared" si="100"/>
        <v>1.206530559054342E-2</v>
      </c>
    </row>
    <row r="3254" spans="1:23">
      <c r="A3254">
        <f t="shared" si="101"/>
        <v>1077</v>
      </c>
      <c r="B3254" s="99">
        <v>44408</v>
      </c>
      <c r="C3254" s="23">
        <v>851</v>
      </c>
      <c r="D3254" s="23">
        <v>5</v>
      </c>
      <c r="E3254" s="98" t="s">
        <v>49</v>
      </c>
      <c r="F3254" s="98" t="s">
        <v>164</v>
      </c>
      <c r="G3254" s="98" t="s">
        <v>4120</v>
      </c>
      <c r="H3254" s="98" t="s">
        <v>1366</v>
      </c>
      <c r="I3254" s="98" t="s">
        <v>6534</v>
      </c>
      <c r="J3254" s="99">
        <v>45485</v>
      </c>
      <c r="K3254" s="107">
        <v>5000000</v>
      </c>
      <c r="L3254" s="98" t="s">
        <v>2177</v>
      </c>
      <c r="M3254" s="23">
        <v>1800</v>
      </c>
      <c r="N3254" s="23">
        <v>1</v>
      </c>
      <c r="O3254" s="107">
        <v>5000000</v>
      </c>
      <c r="P3254" s="23">
        <v>180</v>
      </c>
      <c r="Q3254" s="23">
        <v>2</v>
      </c>
      <c r="R3254" s="23">
        <v>2</v>
      </c>
      <c r="S3254" s="23">
        <v>0</v>
      </c>
      <c r="T3254" s="47">
        <v>3</v>
      </c>
      <c r="U3254" s="98" t="s">
        <v>111</v>
      </c>
      <c r="V3254" s="98" t="s">
        <v>3139</v>
      </c>
      <c r="W3254" s="69">
        <f t="shared" si="100"/>
        <v>1.0063765583190259E-2</v>
      </c>
    </row>
    <row r="3255" spans="1:23">
      <c r="A3255">
        <f t="shared" si="101"/>
        <v>1080</v>
      </c>
      <c r="B3255" s="99">
        <v>44408</v>
      </c>
      <c r="C3255" s="23">
        <v>852</v>
      </c>
      <c r="D3255" s="23">
        <v>5</v>
      </c>
      <c r="E3255" s="98" t="s">
        <v>49</v>
      </c>
      <c r="F3255" s="98" t="s">
        <v>164</v>
      </c>
      <c r="G3255" s="98" t="s">
        <v>4120</v>
      </c>
      <c r="H3255" s="98" t="s">
        <v>1366</v>
      </c>
      <c r="I3255" s="98" t="s">
        <v>10699</v>
      </c>
      <c r="J3255" s="99">
        <v>45488</v>
      </c>
      <c r="K3255" s="107">
        <v>20000000</v>
      </c>
      <c r="L3255" s="98" t="s">
        <v>2178</v>
      </c>
      <c r="M3255" s="23">
        <v>1800</v>
      </c>
      <c r="N3255" s="23">
        <v>1</v>
      </c>
      <c r="O3255" s="107">
        <v>20000000</v>
      </c>
      <c r="P3255" s="23">
        <v>180</v>
      </c>
      <c r="Q3255" s="23">
        <v>2</v>
      </c>
      <c r="R3255" s="23">
        <v>2</v>
      </c>
      <c r="S3255" s="23">
        <v>0</v>
      </c>
      <c r="T3255" s="47">
        <v>12</v>
      </c>
      <c r="U3255" s="98" t="s">
        <v>111</v>
      </c>
      <c r="V3255" s="98" t="s">
        <v>3139</v>
      </c>
      <c r="W3255" s="69">
        <f t="shared" si="100"/>
        <v>4.0367193425609953E-2</v>
      </c>
    </row>
    <row r="3256" spans="1:23">
      <c r="A3256">
        <f t="shared" si="101"/>
        <v>1080</v>
      </c>
      <c r="B3256" s="99">
        <v>44408</v>
      </c>
      <c r="C3256" s="23">
        <v>853</v>
      </c>
      <c r="D3256" s="23">
        <v>5</v>
      </c>
      <c r="E3256" s="98" t="s">
        <v>49</v>
      </c>
      <c r="F3256" s="98" t="s">
        <v>164</v>
      </c>
      <c r="G3256" s="98" t="s">
        <v>4120</v>
      </c>
      <c r="H3256" s="98" t="s">
        <v>1366</v>
      </c>
      <c r="I3256" s="98" t="s">
        <v>10699</v>
      </c>
      <c r="J3256" s="99">
        <v>45488</v>
      </c>
      <c r="K3256" s="107">
        <v>6500000</v>
      </c>
      <c r="L3256" s="98" t="s">
        <v>2179</v>
      </c>
      <c r="M3256" s="23">
        <v>1800</v>
      </c>
      <c r="N3256" s="23">
        <v>1</v>
      </c>
      <c r="O3256" s="107">
        <v>6500000</v>
      </c>
      <c r="P3256" s="23">
        <v>180</v>
      </c>
      <c r="Q3256" s="23">
        <v>2</v>
      </c>
      <c r="R3256" s="23">
        <v>2</v>
      </c>
      <c r="S3256" s="23">
        <v>0</v>
      </c>
      <c r="T3256" s="47">
        <v>3.9</v>
      </c>
      <c r="U3256" s="98" t="s">
        <v>111</v>
      </c>
      <c r="V3256" s="98" t="s">
        <v>3139</v>
      </c>
      <c r="W3256" s="69">
        <f t="shared" si="100"/>
        <v>1.3119337863323234E-2</v>
      </c>
    </row>
    <row r="3257" spans="1:23">
      <c r="A3257">
        <f t="shared" si="101"/>
        <v>1080</v>
      </c>
      <c r="B3257" s="99">
        <v>44408</v>
      </c>
      <c r="C3257" s="23">
        <v>854</v>
      </c>
      <c r="D3257" s="23">
        <v>5</v>
      </c>
      <c r="E3257" s="98" t="s">
        <v>49</v>
      </c>
      <c r="F3257" s="98" t="s">
        <v>164</v>
      </c>
      <c r="G3257" s="98" t="s">
        <v>4120</v>
      </c>
      <c r="H3257" s="98" t="s">
        <v>1366</v>
      </c>
      <c r="I3257" s="98" t="s">
        <v>10699</v>
      </c>
      <c r="J3257" s="99">
        <v>45488</v>
      </c>
      <c r="K3257" s="107">
        <v>6100000</v>
      </c>
      <c r="L3257" s="98" t="s">
        <v>2180</v>
      </c>
      <c r="M3257" s="23">
        <v>1800</v>
      </c>
      <c r="N3257" s="23">
        <v>1</v>
      </c>
      <c r="O3257" s="107">
        <v>6100000</v>
      </c>
      <c r="P3257" s="23">
        <v>30</v>
      </c>
      <c r="Q3257" s="23">
        <v>2</v>
      </c>
      <c r="R3257" s="23">
        <v>2</v>
      </c>
      <c r="S3257" s="23">
        <v>0</v>
      </c>
      <c r="T3257" s="47">
        <v>3.6599919999999999</v>
      </c>
      <c r="U3257" s="98" t="s">
        <v>111</v>
      </c>
      <c r="V3257" s="98" t="s">
        <v>3139</v>
      </c>
      <c r="W3257" s="69">
        <f t="shared" si="100"/>
        <v>1.2311967083348752E-2</v>
      </c>
    </row>
    <row r="3258" spans="1:23">
      <c r="A3258">
        <f t="shared" si="101"/>
        <v>1080</v>
      </c>
      <c r="B3258" s="99">
        <v>44408</v>
      </c>
      <c r="C3258" s="23">
        <v>855</v>
      </c>
      <c r="D3258" s="23">
        <v>5</v>
      </c>
      <c r="E3258" s="98" t="s">
        <v>49</v>
      </c>
      <c r="F3258" s="98" t="s">
        <v>164</v>
      </c>
      <c r="G3258" s="98" t="s">
        <v>4120</v>
      </c>
      <c r="H3258" s="98" t="s">
        <v>1366</v>
      </c>
      <c r="I3258" s="98" t="s">
        <v>10699</v>
      </c>
      <c r="J3258" s="99">
        <v>45488</v>
      </c>
      <c r="K3258" s="107">
        <v>18000000</v>
      </c>
      <c r="L3258" s="98" t="s">
        <v>2181</v>
      </c>
      <c r="M3258" s="23">
        <v>1800</v>
      </c>
      <c r="N3258" s="23">
        <v>1</v>
      </c>
      <c r="O3258" s="107">
        <v>18000000</v>
      </c>
      <c r="P3258" s="23">
        <v>180</v>
      </c>
      <c r="Q3258" s="23">
        <v>2</v>
      </c>
      <c r="R3258" s="23">
        <v>2</v>
      </c>
      <c r="S3258" s="23">
        <v>0</v>
      </c>
      <c r="T3258" s="47">
        <v>10.8</v>
      </c>
      <c r="U3258" s="98" t="s">
        <v>111</v>
      </c>
      <c r="V3258" s="98" t="s">
        <v>3139</v>
      </c>
      <c r="W3258" s="69">
        <f t="shared" si="100"/>
        <v>3.6330474083048958E-2</v>
      </c>
    </row>
    <row r="3259" spans="1:23">
      <c r="A3259">
        <f t="shared" si="101"/>
        <v>1080</v>
      </c>
      <c r="B3259" s="99">
        <v>44408</v>
      </c>
      <c r="C3259" s="23">
        <v>856</v>
      </c>
      <c r="D3259" s="23">
        <v>5</v>
      </c>
      <c r="E3259" s="98" t="s">
        <v>49</v>
      </c>
      <c r="F3259" s="98" t="s">
        <v>164</v>
      </c>
      <c r="G3259" s="98" t="s">
        <v>4120</v>
      </c>
      <c r="H3259" s="98" t="s">
        <v>1366</v>
      </c>
      <c r="I3259" s="98" t="s">
        <v>10699</v>
      </c>
      <c r="J3259" s="99">
        <v>45488</v>
      </c>
      <c r="K3259" s="107">
        <v>13000000</v>
      </c>
      <c r="L3259" s="98" t="s">
        <v>2182</v>
      </c>
      <c r="M3259" s="23">
        <v>1800</v>
      </c>
      <c r="N3259" s="23">
        <v>1</v>
      </c>
      <c r="O3259" s="107">
        <v>13000000</v>
      </c>
      <c r="P3259" s="23">
        <v>30</v>
      </c>
      <c r="Q3259" s="23">
        <v>2</v>
      </c>
      <c r="R3259" s="23">
        <v>2</v>
      </c>
      <c r="S3259" s="23">
        <v>0</v>
      </c>
      <c r="T3259" s="47">
        <v>7.7999919999999996</v>
      </c>
      <c r="U3259" s="98" t="s">
        <v>111</v>
      </c>
      <c r="V3259" s="98" t="s">
        <v>3139</v>
      </c>
      <c r="W3259" s="69">
        <f t="shared" si="100"/>
        <v>2.6238648815184184E-2</v>
      </c>
    </row>
    <row r="3260" spans="1:23">
      <c r="A3260">
        <f t="shared" si="101"/>
        <v>1080</v>
      </c>
      <c r="B3260" s="99">
        <v>44408</v>
      </c>
      <c r="C3260" s="23">
        <v>857</v>
      </c>
      <c r="D3260" s="23">
        <v>5</v>
      </c>
      <c r="E3260" s="98" t="s">
        <v>49</v>
      </c>
      <c r="F3260" s="98" t="s">
        <v>164</v>
      </c>
      <c r="G3260" s="98" t="s">
        <v>4120</v>
      </c>
      <c r="H3260" s="98" t="s">
        <v>1366</v>
      </c>
      <c r="I3260" s="98" t="s">
        <v>10699</v>
      </c>
      <c r="J3260" s="99">
        <v>45488</v>
      </c>
      <c r="K3260" s="107">
        <v>5000000</v>
      </c>
      <c r="L3260" s="98" t="s">
        <v>2183</v>
      </c>
      <c r="M3260" s="23">
        <v>1800</v>
      </c>
      <c r="N3260" s="23">
        <v>1</v>
      </c>
      <c r="O3260" s="107">
        <v>5000000</v>
      </c>
      <c r="P3260" s="23">
        <v>180</v>
      </c>
      <c r="Q3260" s="23">
        <v>2</v>
      </c>
      <c r="R3260" s="23">
        <v>2</v>
      </c>
      <c r="S3260" s="23">
        <v>0</v>
      </c>
      <c r="T3260" s="47">
        <v>3</v>
      </c>
      <c r="U3260" s="98" t="s">
        <v>111</v>
      </c>
      <c r="V3260" s="98" t="s">
        <v>3139</v>
      </c>
      <c r="W3260" s="69">
        <f t="shared" si="100"/>
        <v>1.0091798356402488E-2</v>
      </c>
    </row>
    <row r="3261" spans="1:23">
      <c r="A3261">
        <f t="shared" si="101"/>
        <v>1080</v>
      </c>
      <c r="B3261" s="99">
        <v>44408</v>
      </c>
      <c r="C3261" s="23">
        <v>858</v>
      </c>
      <c r="D3261" s="23">
        <v>5</v>
      </c>
      <c r="E3261" s="98" t="s">
        <v>49</v>
      </c>
      <c r="F3261" s="98" t="s">
        <v>164</v>
      </c>
      <c r="G3261" s="98" t="s">
        <v>4120</v>
      </c>
      <c r="H3261" s="98" t="s">
        <v>1366</v>
      </c>
      <c r="I3261" s="98" t="s">
        <v>10699</v>
      </c>
      <c r="J3261" s="99">
        <v>45488</v>
      </c>
      <c r="K3261" s="107">
        <v>5000000</v>
      </c>
      <c r="L3261" s="98" t="s">
        <v>2184</v>
      </c>
      <c r="M3261" s="23">
        <v>1800</v>
      </c>
      <c r="N3261" s="23">
        <v>1</v>
      </c>
      <c r="O3261" s="107">
        <v>5000000</v>
      </c>
      <c r="P3261" s="23">
        <v>180</v>
      </c>
      <c r="Q3261" s="23">
        <v>2</v>
      </c>
      <c r="R3261" s="23">
        <v>2</v>
      </c>
      <c r="S3261" s="23">
        <v>0</v>
      </c>
      <c r="T3261" s="47">
        <v>3</v>
      </c>
      <c r="U3261" s="98" t="s">
        <v>111</v>
      </c>
      <c r="V3261" s="98" t="s">
        <v>3139</v>
      </c>
      <c r="W3261" s="69">
        <f t="shared" si="100"/>
        <v>1.0091798356402488E-2</v>
      </c>
    </row>
    <row r="3262" spans="1:23">
      <c r="A3262">
        <f t="shared" si="101"/>
        <v>349</v>
      </c>
      <c r="B3262" s="99">
        <v>44408</v>
      </c>
      <c r="C3262" s="23">
        <v>859</v>
      </c>
      <c r="D3262" s="23">
        <v>5</v>
      </c>
      <c r="E3262" s="98" t="s">
        <v>49</v>
      </c>
      <c r="F3262" s="98" t="s">
        <v>164</v>
      </c>
      <c r="G3262" s="98" t="s">
        <v>4120</v>
      </c>
      <c r="H3262" s="98" t="s">
        <v>1366</v>
      </c>
      <c r="I3262" s="98" t="s">
        <v>10699</v>
      </c>
      <c r="J3262" s="99">
        <v>44757</v>
      </c>
      <c r="K3262" s="107">
        <v>14000000</v>
      </c>
      <c r="L3262" s="98" t="s">
        <v>2185</v>
      </c>
      <c r="M3262" s="23">
        <v>1080</v>
      </c>
      <c r="N3262" s="23">
        <v>1</v>
      </c>
      <c r="O3262" s="107">
        <v>14000000</v>
      </c>
      <c r="P3262" s="23">
        <v>30</v>
      </c>
      <c r="Q3262" s="23">
        <v>2</v>
      </c>
      <c r="R3262" s="23">
        <v>2</v>
      </c>
      <c r="S3262" s="23">
        <v>0</v>
      </c>
      <c r="T3262" s="47">
        <v>4.6666639999999999</v>
      </c>
      <c r="U3262" s="98" t="s">
        <v>111</v>
      </c>
      <c r="V3262" s="98" t="s">
        <v>3139</v>
      </c>
      <c r="W3262" s="69">
        <f t="shared" si="100"/>
        <v>5.0728908017573611E-3</v>
      </c>
    </row>
    <row r="3263" spans="1:23">
      <c r="A3263">
        <f t="shared" si="101"/>
        <v>1081</v>
      </c>
      <c r="B3263" s="99">
        <v>44408</v>
      </c>
      <c r="C3263" s="23">
        <v>860</v>
      </c>
      <c r="D3263" s="23">
        <v>5</v>
      </c>
      <c r="E3263" s="98" t="s">
        <v>49</v>
      </c>
      <c r="F3263" s="98" t="s">
        <v>164</v>
      </c>
      <c r="G3263" s="98" t="s">
        <v>4120</v>
      </c>
      <c r="H3263" s="98" t="s">
        <v>1366</v>
      </c>
      <c r="I3263" s="98" t="s">
        <v>7061</v>
      </c>
      <c r="J3263" s="99">
        <v>45489</v>
      </c>
      <c r="K3263" s="107">
        <v>10000000</v>
      </c>
      <c r="L3263" s="98" t="s">
        <v>2186</v>
      </c>
      <c r="M3263" s="23">
        <v>1800</v>
      </c>
      <c r="N3263" s="23">
        <v>1</v>
      </c>
      <c r="O3263" s="107">
        <v>10000000</v>
      </c>
      <c r="P3263" s="23">
        <v>180</v>
      </c>
      <c r="Q3263" s="23">
        <v>2</v>
      </c>
      <c r="R3263" s="23">
        <v>2</v>
      </c>
      <c r="S3263" s="23">
        <v>0</v>
      </c>
      <c r="T3263" s="47">
        <v>6</v>
      </c>
      <c r="U3263" s="98" t="s">
        <v>111</v>
      </c>
      <c r="V3263" s="98" t="s">
        <v>3139</v>
      </c>
      <c r="W3263" s="69">
        <f t="shared" si="100"/>
        <v>2.0202285228279795E-2</v>
      </c>
    </row>
    <row r="3264" spans="1:23">
      <c r="A3264">
        <f t="shared" si="101"/>
        <v>1081</v>
      </c>
      <c r="B3264" s="99">
        <v>44408</v>
      </c>
      <c r="C3264" s="23">
        <v>861</v>
      </c>
      <c r="D3264" s="23">
        <v>5</v>
      </c>
      <c r="E3264" s="98" t="s">
        <v>49</v>
      </c>
      <c r="F3264" s="98" t="s">
        <v>164</v>
      </c>
      <c r="G3264" s="98" t="s">
        <v>4120</v>
      </c>
      <c r="H3264" s="98" t="s">
        <v>1366</v>
      </c>
      <c r="I3264" s="98" t="s">
        <v>7061</v>
      </c>
      <c r="J3264" s="99">
        <v>45489</v>
      </c>
      <c r="K3264" s="107">
        <v>20000000</v>
      </c>
      <c r="L3264" s="98" t="s">
        <v>2187</v>
      </c>
      <c r="M3264" s="23">
        <v>1800</v>
      </c>
      <c r="N3264" s="23">
        <v>1</v>
      </c>
      <c r="O3264" s="107">
        <v>20000000</v>
      </c>
      <c r="P3264" s="23">
        <v>30</v>
      </c>
      <c r="Q3264" s="23">
        <v>2</v>
      </c>
      <c r="R3264" s="23">
        <v>2</v>
      </c>
      <c r="S3264" s="23">
        <v>0</v>
      </c>
      <c r="T3264" s="47">
        <v>12.000007999999999</v>
      </c>
      <c r="U3264" s="98" t="s">
        <v>111</v>
      </c>
      <c r="V3264" s="98" t="s">
        <v>3139</v>
      </c>
      <c r="W3264" s="69">
        <f t="shared" si="100"/>
        <v>4.0404597392939896E-2</v>
      </c>
    </row>
    <row r="3265" spans="1:23">
      <c r="A3265">
        <f t="shared" si="101"/>
        <v>1081</v>
      </c>
      <c r="B3265" s="99">
        <v>44408</v>
      </c>
      <c r="C3265" s="23">
        <v>862</v>
      </c>
      <c r="D3265" s="23">
        <v>5</v>
      </c>
      <c r="E3265" s="98" t="s">
        <v>49</v>
      </c>
      <c r="F3265" s="98" t="s">
        <v>164</v>
      </c>
      <c r="G3265" s="98" t="s">
        <v>4120</v>
      </c>
      <c r="H3265" s="98" t="s">
        <v>1366</v>
      </c>
      <c r="I3265" s="98" t="s">
        <v>7061</v>
      </c>
      <c r="J3265" s="99">
        <v>45489</v>
      </c>
      <c r="K3265" s="107">
        <v>16000000</v>
      </c>
      <c r="L3265" s="98" t="s">
        <v>2188</v>
      </c>
      <c r="M3265" s="23">
        <v>1800</v>
      </c>
      <c r="N3265" s="23">
        <v>1</v>
      </c>
      <c r="O3265" s="107">
        <v>16000000</v>
      </c>
      <c r="P3265" s="23">
        <v>180</v>
      </c>
      <c r="Q3265" s="23">
        <v>2</v>
      </c>
      <c r="R3265" s="23">
        <v>2</v>
      </c>
      <c r="S3265" s="23">
        <v>0</v>
      </c>
      <c r="T3265" s="47">
        <v>9.6</v>
      </c>
      <c r="U3265" s="98" t="s">
        <v>111</v>
      </c>
      <c r="V3265" s="98" t="s">
        <v>3139</v>
      </c>
      <c r="W3265" s="69">
        <f t="shared" si="100"/>
        <v>3.2323656365247672E-2</v>
      </c>
    </row>
    <row r="3266" spans="1:23">
      <c r="A3266">
        <f t="shared" si="101"/>
        <v>1081</v>
      </c>
      <c r="B3266" s="99">
        <v>44408</v>
      </c>
      <c r="C3266" s="23">
        <v>863</v>
      </c>
      <c r="D3266" s="23">
        <v>5</v>
      </c>
      <c r="E3266" s="98" t="s">
        <v>49</v>
      </c>
      <c r="F3266" s="98" t="s">
        <v>164</v>
      </c>
      <c r="G3266" s="98" t="s">
        <v>4120</v>
      </c>
      <c r="H3266" s="98" t="s">
        <v>1366</v>
      </c>
      <c r="I3266" s="98" t="s">
        <v>7061</v>
      </c>
      <c r="J3266" s="99">
        <v>45489</v>
      </c>
      <c r="K3266" s="107">
        <v>30000000</v>
      </c>
      <c r="L3266" s="98" t="s">
        <v>2189</v>
      </c>
      <c r="M3266" s="23">
        <v>1800</v>
      </c>
      <c r="N3266" s="23">
        <v>1</v>
      </c>
      <c r="O3266" s="107">
        <v>30000000</v>
      </c>
      <c r="P3266" s="23">
        <v>180</v>
      </c>
      <c r="Q3266" s="23">
        <v>2</v>
      </c>
      <c r="R3266" s="23">
        <v>2</v>
      </c>
      <c r="S3266" s="23">
        <v>0</v>
      </c>
      <c r="T3266" s="47">
        <v>18</v>
      </c>
      <c r="U3266" s="98" t="s">
        <v>111</v>
      </c>
      <c r="V3266" s="98" t="s">
        <v>3139</v>
      </c>
      <c r="W3266" s="69">
        <f t="shared" ref="W3266:W3329" si="102">+T3266/SUM($T$2:$T$5848)*A3266</f>
        <v>6.0606855684839388E-2</v>
      </c>
    </row>
    <row r="3267" spans="1:23">
      <c r="A3267">
        <f t="shared" ref="A3267:A3330" si="103">+J3267-B3267</f>
        <v>1082</v>
      </c>
      <c r="B3267" s="99">
        <v>44408</v>
      </c>
      <c r="C3267" s="23">
        <v>864</v>
      </c>
      <c r="D3267" s="23">
        <v>5</v>
      </c>
      <c r="E3267" s="98" t="s">
        <v>49</v>
      </c>
      <c r="F3267" s="98" t="s">
        <v>164</v>
      </c>
      <c r="G3267" s="98" t="s">
        <v>4120</v>
      </c>
      <c r="H3267" s="98" t="s">
        <v>1366</v>
      </c>
      <c r="I3267" s="98" t="s">
        <v>10700</v>
      </c>
      <c r="J3267" s="99">
        <v>45490</v>
      </c>
      <c r="K3267" s="107">
        <v>8000000</v>
      </c>
      <c r="L3267" s="98" t="s">
        <v>2190</v>
      </c>
      <c r="M3267" s="23">
        <v>1800</v>
      </c>
      <c r="N3267" s="23">
        <v>1</v>
      </c>
      <c r="O3267" s="107">
        <v>8000000</v>
      </c>
      <c r="P3267" s="23">
        <v>180</v>
      </c>
      <c r="Q3267" s="23">
        <v>2</v>
      </c>
      <c r="R3267" s="23">
        <v>2</v>
      </c>
      <c r="S3267" s="23">
        <v>0</v>
      </c>
      <c r="T3267" s="47">
        <v>4.8</v>
      </c>
      <c r="U3267" s="98" t="s">
        <v>111</v>
      </c>
      <c r="V3267" s="98" t="s">
        <v>3139</v>
      </c>
      <c r="W3267" s="69">
        <f t="shared" si="102"/>
        <v>1.617677899500369E-2</v>
      </c>
    </row>
    <row r="3268" spans="1:23">
      <c r="A3268">
        <f t="shared" si="103"/>
        <v>1082</v>
      </c>
      <c r="B3268" s="99">
        <v>44408</v>
      </c>
      <c r="C3268" s="23">
        <v>865</v>
      </c>
      <c r="D3268" s="23">
        <v>5</v>
      </c>
      <c r="E3268" s="98" t="s">
        <v>49</v>
      </c>
      <c r="F3268" s="98" t="s">
        <v>164</v>
      </c>
      <c r="G3268" s="98" t="s">
        <v>4120</v>
      </c>
      <c r="H3268" s="98" t="s">
        <v>1366</v>
      </c>
      <c r="I3268" s="98" t="s">
        <v>10700</v>
      </c>
      <c r="J3268" s="99">
        <v>45490</v>
      </c>
      <c r="K3268" s="107">
        <v>6000000</v>
      </c>
      <c r="L3268" s="98" t="s">
        <v>2191</v>
      </c>
      <c r="M3268" s="23">
        <v>1800</v>
      </c>
      <c r="N3268" s="23">
        <v>1</v>
      </c>
      <c r="O3268" s="107">
        <v>6000000</v>
      </c>
      <c r="P3268" s="23">
        <v>180</v>
      </c>
      <c r="Q3268" s="23">
        <v>2</v>
      </c>
      <c r="R3268" s="23">
        <v>2</v>
      </c>
      <c r="S3268" s="23">
        <v>0</v>
      </c>
      <c r="T3268" s="47">
        <v>3.6</v>
      </c>
      <c r="U3268" s="98" t="s">
        <v>111</v>
      </c>
      <c r="V3268" s="98" t="s">
        <v>3139</v>
      </c>
      <c r="W3268" s="69">
        <f t="shared" si="102"/>
        <v>1.2132584246252768E-2</v>
      </c>
    </row>
    <row r="3269" spans="1:23">
      <c r="A3269">
        <f t="shared" si="103"/>
        <v>1082</v>
      </c>
      <c r="B3269" s="99">
        <v>44408</v>
      </c>
      <c r="C3269" s="23">
        <v>866</v>
      </c>
      <c r="D3269" s="23">
        <v>5</v>
      </c>
      <c r="E3269" s="98" t="s">
        <v>49</v>
      </c>
      <c r="F3269" s="98" t="s">
        <v>164</v>
      </c>
      <c r="G3269" s="98" t="s">
        <v>4120</v>
      </c>
      <c r="H3269" s="98" t="s">
        <v>1366</v>
      </c>
      <c r="I3269" s="98" t="s">
        <v>10700</v>
      </c>
      <c r="J3269" s="99">
        <v>45490</v>
      </c>
      <c r="K3269" s="107">
        <v>7000000</v>
      </c>
      <c r="L3269" s="98" t="s">
        <v>2192</v>
      </c>
      <c r="M3269" s="23">
        <v>1800</v>
      </c>
      <c r="N3269" s="23">
        <v>1</v>
      </c>
      <c r="O3269" s="107">
        <v>7000000</v>
      </c>
      <c r="P3269" s="23">
        <v>180</v>
      </c>
      <c r="Q3269" s="23">
        <v>2</v>
      </c>
      <c r="R3269" s="23">
        <v>2</v>
      </c>
      <c r="S3269" s="23">
        <v>0</v>
      </c>
      <c r="T3269" s="47">
        <v>4.2</v>
      </c>
      <c r="U3269" s="98" t="s">
        <v>111</v>
      </c>
      <c r="V3269" s="98" t="s">
        <v>3139</v>
      </c>
      <c r="W3269" s="69">
        <f t="shared" si="102"/>
        <v>1.4154681620628232E-2</v>
      </c>
    </row>
    <row r="3270" spans="1:23">
      <c r="A3270">
        <f t="shared" si="103"/>
        <v>1082</v>
      </c>
      <c r="B3270" s="99">
        <v>44408</v>
      </c>
      <c r="C3270" s="23">
        <v>867</v>
      </c>
      <c r="D3270" s="23">
        <v>5</v>
      </c>
      <c r="E3270" s="98" t="s">
        <v>49</v>
      </c>
      <c r="F3270" s="98" t="s">
        <v>164</v>
      </c>
      <c r="G3270" s="98" t="s">
        <v>4120</v>
      </c>
      <c r="H3270" s="98" t="s">
        <v>1366</v>
      </c>
      <c r="I3270" s="98" t="s">
        <v>10700</v>
      </c>
      <c r="J3270" s="99">
        <v>45490</v>
      </c>
      <c r="K3270" s="107">
        <v>5000000</v>
      </c>
      <c r="L3270" s="98" t="s">
        <v>2193</v>
      </c>
      <c r="M3270" s="23">
        <v>1800</v>
      </c>
      <c r="N3270" s="23">
        <v>1</v>
      </c>
      <c r="O3270" s="107">
        <v>5000000</v>
      </c>
      <c r="P3270" s="23">
        <v>180</v>
      </c>
      <c r="Q3270" s="23">
        <v>2</v>
      </c>
      <c r="R3270" s="23">
        <v>2</v>
      </c>
      <c r="S3270" s="23">
        <v>0</v>
      </c>
      <c r="T3270" s="47">
        <v>3</v>
      </c>
      <c r="U3270" s="98" t="s">
        <v>111</v>
      </c>
      <c r="V3270" s="98" t="s">
        <v>3139</v>
      </c>
      <c r="W3270" s="69">
        <f t="shared" si="102"/>
        <v>1.0110486871877308E-2</v>
      </c>
    </row>
    <row r="3271" spans="1:23">
      <c r="A3271">
        <f t="shared" si="103"/>
        <v>1083</v>
      </c>
      <c r="B3271" s="99">
        <v>44408</v>
      </c>
      <c r="C3271" s="23">
        <v>868</v>
      </c>
      <c r="D3271" s="23">
        <v>5</v>
      </c>
      <c r="E3271" s="98" t="s">
        <v>49</v>
      </c>
      <c r="F3271" s="98" t="s">
        <v>164</v>
      </c>
      <c r="G3271" s="98" t="s">
        <v>4120</v>
      </c>
      <c r="H3271" s="98" t="s">
        <v>1366</v>
      </c>
      <c r="I3271" s="98" t="s">
        <v>10083</v>
      </c>
      <c r="J3271" s="99">
        <v>45491</v>
      </c>
      <c r="K3271" s="107">
        <v>10000000</v>
      </c>
      <c r="L3271" s="98" t="s">
        <v>2194</v>
      </c>
      <c r="M3271" s="23">
        <v>1800</v>
      </c>
      <c r="N3271" s="23">
        <v>1</v>
      </c>
      <c r="O3271" s="107">
        <v>10000000</v>
      </c>
      <c r="P3271" s="23">
        <v>180</v>
      </c>
      <c r="Q3271" s="23">
        <v>2</v>
      </c>
      <c r="R3271" s="23">
        <v>2</v>
      </c>
      <c r="S3271" s="23">
        <v>0</v>
      </c>
      <c r="T3271" s="47">
        <v>6</v>
      </c>
      <c r="U3271" s="98" t="s">
        <v>111</v>
      </c>
      <c r="V3271" s="98" t="s">
        <v>3139</v>
      </c>
      <c r="W3271" s="69">
        <f t="shared" si="102"/>
        <v>2.0239662259229435E-2</v>
      </c>
    </row>
    <row r="3272" spans="1:23">
      <c r="A3272">
        <f t="shared" si="103"/>
        <v>1213</v>
      </c>
      <c r="B3272" s="99">
        <v>44408</v>
      </c>
      <c r="C3272" s="23">
        <v>869</v>
      </c>
      <c r="D3272" s="23">
        <v>5</v>
      </c>
      <c r="E3272" s="98" t="s">
        <v>49</v>
      </c>
      <c r="F3272" s="98" t="s">
        <v>164</v>
      </c>
      <c r="G3272" s="98" t="s">
        <v>4120</v>
      </c>
      <c r="H3272" s="98" t="s">
        <v>1366</v>
      </c>
      <c r="I3272" s="98" t="s">
        <v>10083</v>
      </c>
      <c r="J3272" s="99">
        <v>45621</v>
      </c>
      <c r="K3272" s="107">
        <v>20000000</v>
      </c>
      <c r="L3272" s="98" t="s">
        <v>2195</v>
      </c>
      <c r="M3272" s="23">
        <v>1800</v>
      </c>
      <c r="N3272" s="23">
        <v>1</v>
      </c>
      <c r="O3272" s="107">
        <v>20000000</v>
      </c>
      <c r="P3272" s="23">
        <v>180</v>
      </c>
      <c r="Q3272" s="23">
        <v>2</v>
      </c>
      <c r="R3272" s="23">
        <v>2</v>
      </c>
      <c r="S3272" s="23">
        <v>0</v>
      </c>
      <c r="T3272" s="47">
        <v>14</v>
      </c>
      <c r="U3272" s="98" t="s">
        <v>111</v>
      </c>
      <c r="V3272" s="98" t="s">
        <v>3139</v>
      </c>
      <c r="W3272" s="69">
        <f t="shared" si="102"/>
        <v>5.2894728298897235E-2</v>
      </c>
    </row>
    <row r="3273" spans="1:23">
      <c r="A3273">
        <f t="shared" si="103"/>
        <v>1207</v>
      </c>
      <c r="B3273" s="99">
        <v>44408</v>
      </c>
      <c r="C3273" s="23">
        <v>870</v>
      </c>
      <c r="D3273" s="23">
        <v>5</v>
      </c>
      <c r="E3273" s="98" t="s">
        <v>49</v>
      </c>
      <c r="F3273" s="98" t="s">
        <v>164</v>
      </c>
      <c r="G3273" s="98" t="s">
        <v>4120</v>
      </c>
      <c r="H3273" s="98" t="s">
        <v>1366</v>
      </c>
      <c r="I3273" s="98" t="s">
        <v>10083</v>
      </c>
      <c r="J3273" s="99">
        <v>45615</v>
      </c>
      <c r="K3273" s="107">
        <v>25000000</v>
      </c>
      <c r="L3273" s="98" t="s">
        <v>2196</v>
      </c>
      <c r="M3273" s="23">
        <v>1800</v>
      </c>
      <c r="N3273" s="23">
        <v>1</v>
      </c>
      <c r="O3273" s="107">
        <v>25000000</v>
      </c>
      <c r="P3273" s="23">
        <v>180</v>
      </c>
      <c r="Q3273" s="23">
        <v>2</v>
      </c>
      <c r="R3273" s="23">
        <v>2</v>
      </c>
      <c r="S3273" s="23">
        <v>0</v>
      </c>
      <c r="T3273" s="47">
        <v>17.5</v>
      </c>
      <c r="U3273" s="98" t="s">
        <v>111</v>
      </c>
      <c r="V3273" s="98" t="s">
        <v>3139</v>
      </c>
      <c r="W3273" s="69">
        <f t="shared" si="102"/>
        <v>6.5791361352812203E-2</v>
      </c>
    </row>
    <row r="3274" spans="1:23">
      <c r="A3274">
        <f t="shared" si="103"/>
        <v>1084</v>
      </c>
      <c r="B3274" s="99">
        <v>44408</v>
      </c>
      <c r="C3274" s="23">
        <v>871</v>
      </c>
      <c r="D3274" s="23">
        <v>5</v>
      </c>
      <c r="E3274" s="98" t="s">
        <v>49</v>
      </c>
      <c r="F3274" s="98" t="s">
        <v>164</v>
      </c>
      <c r="G3274" s="98" t="s">
        <v>4120</v>
      </c>
      <c r="H3274" s="98" t="s">
        <v>1366</v>
      </c>
      <c r="I3274" s="98" t="s">
        <v>10701</v>
      </c>
      <c r="J3274" s="99">
        <v>45492</v>
      </c>
      <c r="K3274" s="107">
        <v>10000000</v>
      </c>
      <c r="L3274" s="98" t="s">
        <v>2197</v>
      </c>
      <c r="M3274" s="23">
        <v>1800</v>
      </c>
      <c r="N3274" s="23">
        <v>1</v>
      </c>
      <c r="O3274" s="107">
        <v>10000000</v>
      </c>
      <c r="P3274" s="23">
        <v>180</v>
      </c>
      <c r="Q3274" s="23">
        <v>2</v>
      </c>
      <c r="R3274" s="23">
        <v>2</v>
      </c>
      <c r="S3274" s="23">
        <v>0</v>
      </c>
      <c r="T3274" s="47">
        <v>6</v>
      </c>
      <c r="U3274" s="98" t="s">
        <v>111</v>
      </c>
      <c r="V3274" s="98" t="s">
        <v>3139</v>
      </c>
      <c r="W3274" s="69">
        <f t="shared" si="102"/>
        <v>2.0258350774704253E-2</v>
      </c>
    </row>
    <row r="3275" spans="1:23">
      <c r="A3275">
        <f t="shared" si="103"/>
        <v>1084</v>
      </c>
      <c r="B3275" s="99">
        <v>44408</v>
      </c>
      <c r="C3275" s="23">
        <v>872</v>
      </c>
      <c r="D3275" s="23">
        <v>5</v>
      </c>
      <c r="E3275" s="98" t="s">
        <v>49</v>
      </c>
      <c r="F3275" s="98" t="s">
        <v>164</v>
      </c>
      <c r="G3275" s="98" t="s">
        <v>4120</v>
      </c>
      <c r="H3275" s="98" t="s">
        <v>1366</v>
      </c>
      <c r="I3275" s="98" t="s">
        <v>10701</v>
      </c>
      <c r="J3275" s="99">
        <v>45492</v>
      </c>
      <c r="K3275" s="107">
        <v>16000000</v>
      </c>
      <c r="L3275" s="98" t="s">
        <v>2198</v>
      </c>
      <c r="M3275" s="23">
        <v>1800</v>
      </c>
      <c r="N3275" s="23">
        <v>1</v>
      </c>
      <c r="O3275" s="107">
        <v>16000000</v>
      </c>
      <c r="P3275" s="23">
        <v>360</v>
      </c>
      <c r="Q3275" s="23">
        <v>2</v>
      </c>
      <c r="R3275" s="23">
        <v>2</v>
      </c>
      <c r="S3275" s="23">
        <v>0</v>
      </c>
      <c r="T3275" s="47">
        <v>9.6</v>
      </c>
      <c r="U3275" s="98" t="s">
        <v>111</v>
      </c>
      <c r="V3275" s="98" t="s">
        <v>3139</v>
      </c>
      <c r="W3275" s="69">
        <f t="shared" si="102"/>
        <v>3.2413361239526803E-2</v>
      </c>
    </row>
    <row r="3276" spans="1:23">
      <c r="A3276">
        <f t="shared" si="103"/>
        <v>1084</v>
      </c>
      <c r="B3276" s="99">
        <v>44408</v>
      </c>
      <c r="C3276" s="23">
        <v>873</v>
      </c>
      <c r="D3276" s="23">
        <v>5</v>
      </c>
      <c r="E3276" s="98" t="s">
        <v>49</v>
      </c>
      <c r="F3276" s="98" t="s">
        <v>164</v>
      </c>
      <c r="G3276" s="98" t="s">
        <v>4120</v>
      </c>
      <c r="H3276" s="98" t="s">
        <v>1366</v>
      </c>
      <c r="I3276" s="98" t="s">
        <v>10701</v>
      </c>
      <c r="J3276" s="99">
        <v>45492</v>
      </c>
      <c r="K3276" s="107">
        <v>30000000</v>
      </c>
      <c r="L3276" s="98" t="s">
        <v>2199</v>
      </c>
      <c r="M3276" s="23">
        <v>1800</v>
      </c>
      <c r="N3276" s="23">
        <v>1</v>
      </c>
      <c r="O3276" s="107">
        <v>30000000</v>
      </c>
      <c r="P3276" s="23">
        <v>180</v>
      </c>
      <c r="Q3276" s="23">
        <v>2</v>
      </c>
      <c r="R3276" s="23">
        <v>2</v>
      </c>
      <c r="S3276" s="23">
        <v>0</v>
      </c>
      <c r="T3276" s="47">
        <v>18</v>
      </c>
      <c r="U3276" s="98" t="s">
        <v>111</v>
      </c>
      <c r="V3276" s="98" t="s">
        <v>3139</v>
      </c>
      <c r="W3276" s="69">
        <f t="shared" si="102"/>
        <v>6.077505232411276E-2</v>
      </c>
    </row>
    <row r="3277" spans="1:23">
      <c r="A3277">
        <f t="shared" si="103"/>
        <v>375</v>
      </c>
      <c r="B3277" s="99">
        <v>44408</v>
      </c>
      <c r="C3277" s="23">
        <v>874</v>
      </c>
      <c r="D3277" s="23">
        <v>5</v>
      </c>
      <c r="E3277" s="98" t="s">
        <v>49</v>
      </c>
      <c r="F3277" s="98" t="s">
        <v>164</v>
      </c>
      <c r="G3277" s="98" t="s">
        <v>4120</v>
      </c>
      <c r="H3277" s="98" t="s">
        <v>1366</v>
      </c>
      <c r="I3277" s="98" t="s">
        <v>10701</v>
      </c>
      <c r="J3277" s="99">
        <v>44783</v>
      </c>
      <c r="K3277" s="107">
        <v>10000000</v>
      </c>
      <c r="L3277" s="98" t="s">
        <v>2200</v>
      </c>
      <c r="M3277" s="23">
        <v>1080</v>
      </c>
      <c r="N3277" s="23">
        <v>1</v>
      </c>
      <c r="O3277" s="107">
        <v>10000000</v>
      </c>
      <c r="P3277" s="23">
        <v>180</v>
      </c>
      <c r="Q3277" s="23">
        <v>2</v>
      </c>
      <c r="R3277" s="23">
        <v>2</v>
      </c>
      <c r="S3277" s="23">
        <v>0</v>
      </c>
      <c r="T3277" s="47">
        <v>4.9999989999999999</v>
      </c>
      <c r="U3277" s="98" t="s">
        <v>111</v>
      </c>
      <c r="V3277" s="98" t="s">
        <v>3139</v>
      </c>
      <c r="W3277" s="69">
        <f t="shared" si="102"/>
        <v>5.8401599178488526E-3</v>
      </c>
    </row>
    <row r="3278" spans="1:23">
      <c r="A3278">
        <f t="shared" si="103"/>
        <v>1084</v>
      </c>
      <c r="B3278" s="99">
        <v>44408</v>
      </c>
      <c r="C3278" s="23">
        <v>875</v>
      </c>
      <c r="D3278" s="23">
        <v>5</v>
      </c>
      <c r="E3278" s="98" t="s">
        <v>49</v>
      </c>
      <c r="F3278" s="98" t="s">
        <v>164</v>
      </c>
      <c r="G3278" s="98" t="s">
        <v>4120</v>
      </c>
      <c r="H3278" s="98" t="s">
        <v>1366</v>
      </c>
      <c r="I3278" s="98" t="s">
        <v>10701</v>
      </c>
      <c r="J3278" s="99">
        <v>45492</v>
      </c>
      <c r="K3278" s="107">
        <v>5000000</v>
      </c>
      <c r="L3278" s="98" t="s">
        <v>2201</v>
      </c>
      <c r="M3278" s="23">
        <v>1800</v>
      </c>
      <c r="N3278" s="23">
        <v>1</v>
      </c>
      <c r="O3278" s="107">
        <v>5000000</v>
      </c>
      <c r="P3278" s="23">
        <v>180</v>
      </c>
      <c r="Q3278" s="23">
        <v>2</v>
      </c>
      <c r="R3278" s="23">
        <v>2</v>
      </c>
      <c r="S3278" s="23">
        <v>0</v>
      </c>
      <c r="T3278" s="47">
        <v>3</v>
      </c>
      <c r="U3278" s="98" t="s">
        <v>111</v>
      </c>
      <c r="V3278" s="98" t="s">
        <v>3139</v>
      </c>
      <c r="W3278" s="69">
        <f t="shared" si="102"/>
        <v>1.0129175387352127E-2</v>
      </c>
    </row>
    <row r="3279" spans="1:23">
      <c r="A3279">
        <f t="shared" si="103"/>
        <v>1084</v>
      </c>
      <c r="B3279" s="99">
        <v>44408</v>
      </c>
      <c r="C3279" s="23">
        <v>876</v>
      </c>
      <c r="D3279" s="23">
        <v>5</v>
      </c>
      <c r="E3279" s="98" t="s">
        <v>49</v>
      </c>
      <c r="F3279" s="98" t="s">
        <v>164</v>
      </c>
      <c r="G3279" s="98" t="s">
        <v>4120</v>
      </c>
      <c r="H3279" s="98" t="s">
        <v>1366</v>
      </c>
      <c r="I3279" s="98" t="s">
        <v>10701</v>
      </c>
      <c r="J3279" s="99">
        <v>45492</v>
      </c>
      <c r="K3279" s="107">
        <v>21000000</v>
      </c>
      <c r="L3279" s="98" t="s">
        <v>2202</v>
      </c>
      <c r="M3279" s="23">
        <v>1800</v>
      </c>
      <c r="N3279" s="23">
        <v>1</v>
      </c>
      <c r="O3279" s="107">
        <v>21000000</v>
      </c>
      <c r="P3279" s="23">
        <v>180</v>
      </c>
      <c r="Q3279" s="23">
        <v>2</v>
      </c>
      <c r="R3279" s="23">
        <v>2</v>
      </c>
      <c r="S3279" s="23">
        <v>0</v>
      </c>
      <c r="T3279" s="47">
        <v>12.6</v>
      </c>
      <c r="U3279" s="98" t="s">
        <v>111</v>
      </c>
      <c r="V3279" s="98" t="s">
        <v>3139</v>
      </c>
      <c r="W3279" s="69">
        <f t="shared" si="102"/>
        <v>4.254253662687893E-2</v>
      </c>
    </row>
    <row r="3280" spans="1:23">
      <c r="A3280">
        <f t="shared" si="103"/>
        <v>718</v>
      </c>
      <c r="B3280" s="99">
        <v>44408</v>
      </c>
      <c r="C3280" s="23">
        <v>877</v>
      </c>
      <c r="D3280" s="23">
        <v>5</v>
      </c>
      <c r="E3280" s="98" t="s">
        <v>49</v>
      </c>
      <c r="F3280" s="98" t="s">
        <v>164</v>
      </c>
      <c r="G3280" s="98" t="s">
        <v>4120</v>
      </c>
      <c r="H3280" s="98" t="s">
        <v>1366</v>
      </c>
      <c r="I3280" s="98" t="s">
        <v>10701</v>
      </c>
      <c r="J3280" s="99">
        <v>45126</v>
      </c>
      <c r="K3280" s="107">
        <v>15200000</v>
      </c>
      <c r="L3280" s="98" t="s">
        <v>2203</v>
      </c>
      <c r="M3280" s="23">
        <v>1440</v>
      </c>
      <c r="N3280" s="23">
        <v>1</v>
      </c>
      <c r="O3280" s="107">
        <v>15200000</v>
      </c>
      <c r="P3280" s="23">
        <v>180</v>
      </c>
      <c r="Q3280" s="23">
        <v>2</v>
      </c>
      <c r="R3280" s="23">
        <v>2</v>
      </c>
      <c r="S3280" s="23">
        <v>0</v>
      </c>
      <c r="T3280" s="47">
        <v>7.6</v>
      </c>
      <c r="U3280" s="98" t="s">
        <v>111</v>
      </c>
      <c r="V3280" s="98" t="s">
        <v>3139</v>
      </c>
      <c r="W3280" s="69">
        <f t="shared" si="102"/>
        <v>1.6996581873832437E-2</v>
      </c>
    </row>
    <row r="3281" spans="1:23">
      <c r="A3281">
        <f t="shared" si="103"/>
        <v>1087</v>
      </c>
      <c r="B3281" s="99">
        <v>44408</v>
      </c>
      <c r="C3281" s="23">
        <v>878</v>
      </c>
      <c r="D3281" s="23">
        <v>5</v>
      </c>
      <c r="E3281" s="98" t="s">
        <v>49</v>
      </c>
      <c r="F3281" s="98" t="s">
        <v>164</v>
      </c>
      <c r="G3281" s="98" t="s">
        <v>4120</v>
      </c>
      <c r="H3281" s="98" t="s">
        <v>1366</v>
      </c>
      <c r="I3281" s="98" t="s">
        <v>6391</v>
      </c>
      <c r="J3281" s="99">
        <v>45495</v>
      </c>
      <c r="K3281" s="107">
        <v>20000000</v>
      </c>
      <c r="L3281" s="98" t="s">
        <v>2204</v>
      </c>
      <c r="M3281" s="23">
        <v>1800</v>
      </c>
      <c r="N3281" s="23">
        <v>1</v>
      </c>
      <c r="O3281" s="107">
        <v>20000000</v>
      </c>
      <c r="P3281" s="23">
        <v>180</v>
      </c>
      <c r="Q3281" s="23">
        <v>2</v>
      </c>
      <c r="R3281" s="23">
        <v>2</v>
      </c>
      <c r="S3281" s="23">
        <v>0</v>
      </c>
      <c r="T3281" s="47">
        <v>12</v>
      </c>
      <c r="U3281" s="98" t="s">
        <v>111</v>
      </c>
      <c r="V3281" s="98" t="s">
        <v>3139</v>
      </c>
      <c r="W3281" s="69">
        <f t="shared" si="102"/>
        <v>4.0628832642257424E-2</v>
      </c>
    </row>
    <row r="3282" spans="1:23">
      <c r="A3282">
        <f t="shared" si="103"/>
        <v>1087</v>
      </c>
      <c r="B3282" s="99">
        <v>44408</v>
      </c>
      <c r="C3282" s="23">
        <v>879</v>
      </c>
      <c r="D3282" s="23">
        <v>5</v>
      </c>
      <c r="E3282" s="98" t="s">
        <v>49</v>
      </c>
      <c r="F3282" s="98" t="s">
        <v>164</v>
      </c>
      <c r="G3282" s="98" t="s">
        <v>4120</v>
      </c>
      <c r="H3282" s="98" t="s">
        <v>1366</v>
      </c>
      <c r="I3282" s="98" t="s">
        <v>6391</v>
      </c>
      <c r="J3282" s="99">
        <v>45495</v>
      </c>
      <c r="K3282" s="107">
        <v>7000000</v>
      </c>
      <c r="L3282" s="98" t="s">
        <v>2205</v>
      </c>
      <c r="M3282" s="23">
        <v>1800</v>
      </c>
      <c r="N3282" s="23">
        <v>1</v>
      </c>
      <c r="O3282" s="107">
        <v>7000000</v>
      </c>
      <c r="P3282" s="23">
        <v>360</v>
      </c>
      <c r="Q3282" s="23">
        <v>2</v>
      </c>
      <c r="R3282" s="23">
        <v>2</v>
      </c>
      <c r="S3282" s="23">
        <v>0</v>
      </c>
      <c r="T3282" s="47">
        <v>4.2006819999999996</v>
      </c>
      <c r="U3282" s="98" t="s">
        <v>111</v>
      </c>
      <c r="V3282" s="98" t="s">
        <v>3139</v>
      </c>
      <c r="W3282" s="69">
        <f t="shared" si="102"/>
        <v>1.4222400496778599E-2</v>
      </c>
    </row>
    <row r="3283" spans="1:23">
      <c r="A3283">
        <f t="shared" si="103"/>
        <v>1087</v>
      </c>
      <c r="B3283" s="99">
        <v>44408</v>
      </c>
      <c r="C3283" s="23">
        <v>880</v>
      </c>
      <c r="D3283" s="23">
        <v>5</v>
      </c>
      <c r="E3283" s="98" t="s">
        <v>49</v>
      </c>
      <c r="F3283" s="98" t="s">
        <v>164</v>
      </c>
      <c r="G3283" s="98" t="s">
        <v>4120</v>
      </c>
      <c r="H3283" s="98" t="s">
        <v>1366</v>
      </c>
      <c r="I3283" s="98" t="s">
        <v>6391</v>
      </c>
      <c r="J3283" s="99">
        <v>45495</v>
      </c>
      <c r="K3283" s="107">
        <v>5000000</v>
      </c>
      <c r="L3283" s="98" t="s">
        <v>2206</v>
      </c>
      <c r="M3283" s="23">
        <v>1800</v>
      </c>
      <c r="N3283" s="23">
        <v>1</v>
      </c>
      <c r="O3283" s="107">
        <v>5000000</v>
      </c>
      <c r="P3283" s="23">
        <v>180</v>
      </c>
      <c r="Q3283" s="23">
        <v>2</v>
      </c>
      <c r="R3283" s="23">
        <v>2</v>
      </c>
      <c r="S3283" s="23">
        <v>0</v>
      </c>
      <c r="T3283" s="47">
        <v>3</v>
      </c>
      <c r="U3283" s="98" t="s">
        <v>111</v>
      </c>
      <c r="V3283" s="98" t="s">
        <v>3139</v>
      </c>
      <c r="W3283" s="69">
        <f t="shared" si="102"/>
        <v>1.0157208160564356E-2</v>
      </c>
    </row>
    <row r="3284" spans="1:23">
      <c r="A3284">
        <f t="shared" si="103"/>
        <v>1211</v>
      </c>
      <c r="B3284" s="99">
        <v>44408</v>
      </c>
      <c r="C3284" s="23">
        <v>881</v>
      </c>
      <c r="D3284" s="23">
        <v>5</v>
      </c>
      <c r="E3284" s="98" t="s">
        <v>49</v>
      </c>
      <c r="F3284" s="98" t="s">
        <v>164</v>
      </c>
      <c r="G3284" s="98" t="s">
        <v>4120</v>
      </c>
      <c r="H3284" s="98" t="s">
        <v>1366</v>
      </c>
      <c r="I3284" s="98" t="s">
        <v>6391</v>
      </c>
      <c r="J3284" s="99">
        <v>45619</v>
      </c>
      <c r="K3284" s="107">
        <v>10000000</v>
      </c>
      <c r="L3284" s="98" t="s">
        <v>2207</v>
      </c>
      <c r="M3284" s="23">
        <v>1800</v>
      </c>
      <c r="N3284" s="23">
        <v>1</v>
      </c>
      <c r="O3284" s="107">
        <v>10000000</v>
      </c>
      <c r="P3284" s="23">
        <v>180</v>
      </c>
      <c r="Q3284" s="23">
        <v>2</v>
      </c>
      <c r="R3284" s="23">
        <v>2</v>
      </c>
      <c r="S3284" s="23">
        <v>0</v>
      </c>
      <c r="T3284" s="47">
        <v>7</v>
      </c>
      <c r="U3284" s="98" t="s">
        <v>111</v>
      </c>
      <c r="V3284" s="98" t="s">
        <v>3139</v>
      </c>
      <c r="W3284" s="69">
        <f t="shared" si="102"/>
        <v>2.6403757613340708E-2</v>
      </c>
    </row>
    <row r="3285" spans="1:23">
      <c r="A3285">
        <f t="shared" si="103"/>
        <v>1210</v>
      </c>
      <c r="B3285" s="99">
        <v>44408</v>
      </c>
      <c r="C3285" s="23">
        <v>882</v>
      </c>
      <c r="D3285" s="23">
        <v>5</v>
      </c>
      <c r="E3285" s="98" t="s">
        <v>49</v>
      </c>
      <c r="F3285" s="98" t="s">
        <v>164</v>
      </c>
      <c r="G3285" s="98" t="s">
        <v>4120</v>
      </c>
      <c r="H3285" s="98" t="s">
        <v>1366</v>
      </c>
      <c r="I3285" s="98" t="s">
        <v>6391</v>
      </c>
      <c r="J3285" s="99">
        <v>45618</v>
      </c>
      <c r="K3285" s="107">
        <v>35000000</v>
      </c>
      <c r="L3285" s="98" t="s">
        <v>2208</v>
      </c>
      <c r="M3285" s="23">
        <v>1800</v>
      </c>
      <c r="N3285" s="23">
        <v>1</v>
      </c>
      <c r="O3285" s="107">
        <v>35000000</v>
      </c>
      <c r="P3285" s="23">
        <v>180</v>
      </c>
      <c r="Q3285" s="23">
        <v>2</v>
      </c>
      <c r="R3285" s="23">
        <v>2</v>
      </c>
      <c r="S3285" s="23">
        <v>0</v>
      </c>
      <c r="T3285" s="47">
        <v>24.5</v>
      </c>
      <c r="U3285" s="98" t="s">
        <v>111</v>
      </c>
      <c r="V3285" s="98" t="s">
        <v>3139</v>
      </c>
      <c r="W3285" s="69">
        <f t="shared" si="102"/>
        <v>9.2336840208503634E-2</v>
      </c>
    </row>
    <row r="3286" spans="1:23">
      <c r="A3286">
        <f t="shared" si="103"/>
        <v>1087</v>
      </c>
      <c r="B3286" s="99">
        <v>44408</v>
      </c>
      <c r="C3286" s="23">
        <v>883</v>
      </c>
      <c r="D3286" s="23">
        <v>5</v>
      </c>
      <c r="E3286" s="98" t="s">
        <v>49</v>
      </c>
      <c r="F3286" s="98" t="s">
        <v>164</v>
      </c>
      <c r="G3286" s="98" t="s">
        <v>4120</v>
      </c>
      <c r="H3286" s="98" t="s">
        <v>1366</v>
      </c>
      <c r="I3286" s="98" t="s">
        <v>6391</v>
      </c>
      <c r="J3286" s="99">
        <v>45495</v>
      </c>
      <c r="K3286" s="107">
        <v>15000000</v>
      </c>
      <c r="L3286" s="98" t="s">
        <v>2209</v>
      </c>
      <c r="M3286" s="23">
        <v>1800</v>
      </c>
      <c r="N3286" s="23">
        <v>1</v>
      </c>
      <c r="O3286" s="107">
        <v>15000000</v>
      </c>
      <c r="P3286" s="23">
        <v>180</v>
      </c>
      <c r="Q3286" s="23">
        <v>2</v>
      </c>
      <c r="R3286" s="23">
        <v>2</v>
      </c>
      <c r="S3286" s="23">
        <v>0</v>
      </c>
      <c r="T3286" s="47">
        <v>9</v>
      </c>
      <c r="U3286" s="98" t="s">
        <v>111</v>
      </c>
      <c r="V3286" s="98" t="s">
        <v>3139</v>
      </c>
      <c r="W3286" s="69">
        <f t="shared" si="102"/>
        <v>3.0471624481693067E-2</v>
      </c>
    </row>
    <row r="3287" spans="1:23">
      <c r="A3287">
        <f t="shared" si="103"/>
        <v>1087</v>
      </c>
      <c r="B3287" s="99">
        <v>44408</v>
      </c>
      <c r="C3287" s="23">
        <v>884</v>
      </c>
      <c r="D3287" s="23">
        <v>5</v>
      </c>
      <c r="E3287" s="98" t="s">
        <v>49</v>
      </c>
      <c r="F3287" s="98" t="s">
        <v>164</v>
      </c>
      <c r="G3287" s="98" t="s">
        <v>4120</v>
      </c>
      <c r="H3287" s="98" t="s">
        <v>1366</v>
      </c>
      <c r="I3287" s="98" t="s">
        <v>6391</v>
      </c>
      <c r="J3287" s="99">
        <v>45495</v>
      </c>
      <c r="K3287" s="107">
        <v>13000000</v>
      </c>
      <c r="L3287" s="98" t="s">
        <v>2210</v>
      </c>
      <c r="M3287" s="23">
        <v>1800</v>
      </c>
      <c r="N3287" s="23">
        <v>1</v>
      </c>
      <c r="O3287" s="107">
        <v>13000000</v>
      </c>
      <c r="P3287" s="23">
        <v>180</v>
      </c>
      <c r="Q3287" s="23">
        <v>2</v>
      </c>
      <c r="R3287" s="23">
        <v>2</v>
      </c>
      <c r="S3287" s="23">
        <v>0</v>
      </c>
      <c r="T3287" s="47">
        <v>7.8</v>
      </c>
      <c r="U3287" s="98" t="s">
        <v>111</v>
      </c>
      <c r="V3287" s="98" t="s">
        <v>3139</v>
      </c>
      <c r="W3287" s="69">
        <f t="shared" si="102"/>
        <v>2.6408741217467325E-2</v>
      </c>
    </row>
    <row r="3288" spans="1:23">
      <c r="A3288">
        <f t="shared" si="103"/>
        <v>1087</v>
      </c>
      <c r="B3288" s="99">
        <v>44408</v>
      </c>
      <c r="C3288" s="23">
        <v>885</v>
      </c>
      <c r="D3288" s="23">
        <v>5</v>
      </c>
      <c r="E3288" s="98" t="s">
        <v>49</v>
      </c>
      <c r="F3288" s="98" t="s">
        <v>164</v>
      </c>
      <c r="G3288" s="98" t="s">
        <v>4120</v>
      </c>
      <c r="H3288" s="98" t="s">
        <v>1366</v>
      </c>
      <c r="I3288" s="98" t="s">
        <v>6391</v>
      </c>
      <c r="J3288" s="99">
        <v>45495</v>
      </c>
      <c r="K3288" s="107">
        <v>20000000</v>
      </c>
      <c r="L3288" s="98" t="s">
        <v>2211</v>
      </c>
      <c r="M3288" s="23">
        <v>1800</v>
      </c>
      <c r="N3288" s="23">
        <v>1</v>
      </c>
      <c r="O3288" s="107">
        <v>20000000</v>
      </c>
      <c r="P3288" s="23">
        <v>180</v>
      </c>
      <c r="Q3288" s="23">
        <v>2</v>
      </c>
      <c r="R3288" s="23">
        <v>2</v>
      </c>
      <c r="S3288" s="23">
        <v>0</v>
      </c>
      <c r="T3288" s="47">
        <v>15</v>
      </c>
      <c r="U3288" s="98" t="s">
        <v>111</v>
      </c>
      <c r="V3288" s="98" t="s">
        <v>3139</v>
      </c>
      <c r="W3288" s="69">
        <f t="shared" si="102"/>
        <v>5.0786040802821786E-2</v>
      </c>
    </row>
    <row r="3289" spans="1:23">
      <c r="A3289">
        <f t="shared" si="103"/>
        <v>1088</v>
      </c>
      <c r="B3289" s="99">
        <v>44408</v>
      </c>
      <c r="C3289" s="23">
        <v>886</v>
      </c>
      <c r="D3289" s="23">
        <v>5</v>
      </c>
      <c r="E3289" s="98" t="s">
        <v>49</v>
      </c>
      <c r="F3289" s="98" t="s">
        <v>164</v>
      </c>
      <c r="G3289" s="98" t="s">
        <v>4120</v>
      </c>
      <c r="H3289" s="98" t="s">
        <v>1366</v>
      </c>
      <c r="I3289" s="98" t="s">
        <v>10403</v>
      </c>
      <c r="J3289" s="99">
        <v>45496</v>
      </c>
      <c r="K3289" s="107">
        <v>30000000</v>
      </c>
      <c r="L3289" s="98" t="s">
        <v>2212</v>
      </c>
      <c r="M3289" s="23">
        <v>1800</v>
      </c>
      <c r="N3289" s="23">
        <v>1</v>
      </c>
      <c r="O3289" s="107">
        <v>30000000</v>
      </c>
      <c r="P3289" s="23">
        <v>30</v>
      </c>
      <c r="Q3289" s="23">
        <v>2</v>
      </c>
      <c r="R3289" s="23">
        <v>2</v>
      </c>
      <c r="S3289" s="23">
        <v>2.91</v>
      </c>
      <c r="T3289" s="47">
        <v>18.086548000000001</v>
      </c>
      <c r="U3289" s="98" t="s">
        <v>111</v>
      </c>
      <c r="V3289" s="98" t="s">
        <v>3139</v>
      </c>
      <c r="W3289" s="69">
        <f t="shared" si="102"/>
        <v>6.1292612769376989E-2</v>
      </c>
    </row>
    <row r="3290" spans="1:23">
      <c r="A3290">
        <f t="shared" si="103"/>
        <v>1088</v>
      </c>
      <c r="B3290" s="99">
        <v>44408</v>
      </c>
      <c r="C3290" s="23">
        <v>887</v>
      </c>
      <c r="D3290" s="23">
        <v>5</v>
      </c>
      <c r="E3290" s="98" t="s">
        <v>49</v>
      </c>
      <c r="F3290" s="98" t="s">
        <v>164</v>
      </c>
      <c r="G3290" s="98" t="s">
        <v>4120</v>
      </c>
      <c r="H3290" s="98" t="s">
        <v>1366</v>
      </c>
      <c r="I3290" s="98" t="s">
        <v>10403</v>
      </c>
      <c r="J3290" s="99">
        <v>45496</v>
      </c>
      <c r="K3290" s="107">
        <v>13000000</v>
      </c>
      <c r="L3290" s="98" t="s">
        <v>2213</v>
      </c>
      <c r="M3290" s="23">
        <v>1800</v>
      </c>
      <c r="N3290" s="23">
        <v>1</v>
      </c>
      <c r="O3290" s="107">
        <v>13000000</v>
      </c>
      <c r="P3290" s="23">
        <v>180</v>
      </c>
      <c r="Q3290" s="23">
        <v>2</v>
      </c>
      <c r="R3290" s="23">
        <v>2</v>
      </c>
      <c r="S3290" s="23">
        <v>0</v>
      </c>
      <c r="T3290" s="47">
        <v>7.8</v>
      </c>
      <c r="U3290" s="98" t="s">
        <v>111</v>
      </c>
      <c r="V3290" s="98" t="s">
        <v>3139</v>
      </c>
      <c r="W3290" s="69">
        <f t="shared" si="102"/>
        <v>2.6433036287584592E-2</v>
      </c>
    </row>
    <row r="3291" spans="1:23">
      <c r="A3291">
        <f t="shared" si="103"/>
        <v>1088</v>
      </c>
      <c r="B3291" s="99">
        <v>44408</v>
      </c>
      <c r="C3291" s="23">
        <v>888</v>
      </c>
      <c r="D3291" s="23">
        <v>5</v>
      </c>
      <c r="E3291" s="98" t="s">
        <v>49</v>
      </c>
      <c r="F3291" s="98" t="s">
        <v>164</v>
      </c>
      <c r="G3291" s="98" t="s">
        <v>4120</v>
      </c>
      <c r="H3291" s="98" t="s">
        <v>1366</v>
      </c>
      <c r="I3291" s="98" t="s">
        <v>10403</v>
      </c>
      <c r="J3291" s="99">
        <v>45496</v>
      </c>
      <c r="K3291" s="107">
        <v>20000000</v>
      </c>
      <c r="L3291" s="98" t="s">
        <v>2214</v>
      </c>
      <c r="M3291" s="23">
        <v>1800</v>
      </c>
      <c r="N3291" s="23">
        <v>1</v>
      </c>
      <c r="O3291" s="107">
        <v>20000000</v>
      </c>
      <c r="P3291" s="23">
        <v>180</v>
      </c>
      <c r="Q3291" s="23">
        <v>2</v>
      </c>
      <c r="R3291" s="23">
        <v>2</v>
      </c>
      <c r="S3291" s="23">
        <v>0</v>
      </c>
      <c r="T3291" s="47">
        <v>12</v>
      </c>
      <c r="U3291" s="98" t="s">
        <v>111</v>
      </c>
      <c r="V3291" s="98" t="s">
        <v>3139</v>
      </c>
      <c r="W3291" s="69">
        <f t="shared" si="102"/>
        <v>4.0666209673207061E-2</v>
      </c>
    </row>
    <row r="3292" spans="1:23">
      <c r="A3292">
        <f t="shared" si="103"/>
        <v>1088</v>
      </c>
      <c r="B3292" s="99">
        <v>44408</v>
      </c>
      <c r="C3292" s="23">
        <v>889</v>
      </c>
      <c r="D3292" s="23">
        <v>5</v>
      </c>
      <c r="E3292" s="98" t="s">
        <v>49</v>
      </c>
      <c r="F3292" s="98" t="s">
        <v>164</v>
      </c>
      <c r="G3292" s="98" t="s">
        <v>4120</v>
      </c>
      <c r="H3292" s="98" t="s">
        <v>1366</v>
      </c>
      <c r="I3292" s="98" t="s">
        <v>10403</v>
      </c>
      <c r="J3292" s="99">
        <v>45496</v>
      </c>
      <c r="K3292" s="107">
        <v>7500000</v>
      </c>
      <c r="L3292" s="98" t="s">
        <v>2215</v>
      </c>
      <c r="M3292" s="23">
        <v>1800</v>
      </c>
      <c r="N3292" s="23">
        <v>1</v>
      </c>
      <c r="O3292" s="107">
        <v>7500000</v>
      </c>
      <c r="P3292" s="23">
        <v>180</v>
      </c>
      <c r="Q3292" s="23">
        <v>2</v>
      </c>
      <c r="R3292" s="23">
        <v>2</v>
      </c>
      <c r="S3292" s="23">
        <v>0</v>
      </c>
      <c r="T3292" s="47">
        <v>4.5</v>
      </c>
      <c r="U3292" s="98" t="s">
        <v>111</v>
      </c>
      <c r="V3292" s="98" t="s">
        <v>3139</v>
      </c>
      <c r="W3292" s="69">
        <f t="shared" si="102"/>
        <v>1.5249828627452649E-2</v>
      </c>
    </row>
    <row r="3293" spans="1:23">
      <c r="A3293">
        <f t="shared" si="103"/>
        <v>1088</v>
      </c>
      <c r="B3293" s="99">
        <v>44408</v>
      </c>
      <c r="C3293" s="23">
        <v>890</v>
      </c>
      <c r="D3293" s="23">
        <v>5</v>
      </c>
      <c r="E3293" s="98" t="s">
        <v>49</v>
      </c>
      <c r="F3293" s="98" t="s">
        <v>164</v>
      </c>
      <c r="G3293" s="98" t="s">
        <v>4120</v>
      </c>
      <c r="H3293" s="98" t="s">
        <v>1366</v>
      </c>
      <c r="I3293" s="98" t="s">
        <v>10403</v>
      </c>
      <c r="J3293" s="99">
        <v>45496</v>
      </c>
      <c r="K3293" s="107">
        <v>10000000</v>
      </c>
      <c r="L3293" s="98" t="s">
        <v>2216</v>
      </c>
      <c r="M3293" s="23">
        <v>1800</v>
      </c>
      <c r="N3293" s="23">
        <v>1</v>
      </c>
      <c r="O3293" s="107">
        <v>10000000</v>
      </c>
      <c r="P3293" s="23">
        <v>180</v>
      </c>
      <c r="Q3293" s="23">
        <v>2</v>
      </c>
      <c r="R3293" s="23">
        <v>2</v>
      </c>
      <c r="S3293" s="23">
        <v>0</v>
      </c>
      <c r="T3293" s="47">
        <v>6</v>
      </c>
      <c r="U3293" s="98" t="s">
        <v>111</v>
      </c>
      <c r="V3293" s="98" t="s">
        <v>3139</v>
      </c>
      <c r="W3293" s="69">
        <f t="shared" si="102"/>
        <v>2.0333104836603531E-2</v>
      </c>
    </row>
    <row r="3294" spans="1:23">
      <c r="A3294">
        <f t="shared" si="103"/>
        <v>722</v>
      </c>
      <c r="B3294" s="99">
        <v>44408</v>
      </c>
      <c r="C3294" s="23">
        <v>891</v>
      </c>
      <c r="D3294" s="23">
        <v>5</v>
      </c>
      <c r="E3294" s="98" t="s">
        <v>49</v>
      </c>
      <c r="F3294" s="98" t="s">
        <v>164</v>
      </c>
      <c r="G3294" s="98" t="s">
        <v>4120</v>
      </c>
      <c r="H3294" s="98" t="s">
        <v>1366</v>
      </c>
      <c r="I3294" s="98" t="s">
        <v>10403</v>
      </c>
      <c r="J3294" s="99">
        <v>45130</v>
      </c>
      <c r="K3294" s="107">
        <v>12000000</v>
      </c>
      <c r="L3294" s="98" t="s">
        <v>2217</v>
      </c>
      <c r="M3294" s="23">
        <v>1440</v>
      </c>
      <c r="N3294" s="23">
        <v>1</v>
      </c>
      <c r="O3294" s="107">
        <v>12000000</v>
      </c>
      <c r="P3294" s="23">
        <v>180</v>
      </c>
      <c r="Q3294" s="23">
        <v>2</v>
      </c>
      <c r="R3294" s="23">
        <v>2</v>
      </c>
      <c r="S3294" s="23">
        <v>0</v>
      </c>
      <c r="T3294" s="47">
        <v>6</v>
      </c>
      <c r="U3294" s="98" t="s">
        <v>111</v>
      </c>
      <c r="V3294" s="98" t="s">
        <v>3139</v>
      </c>
      <c r="W3294" s="69">
        <f t="shared" si="102"/>
        <v>1.3493108172819623E-2</v>
      </c>
    </row>
    <row r="3295" spans="1:23">
      <c r="A3295">
        <f t="shared" si="103"/>
        <v>1089</v>
      </c>
      <c r="B3295" s="99">
        <v>44408</v>
      </c>
      <c r="C3295" s="23">
        <v>892</v>
      </c>
      <c r="D3295" s="23">
        <v>5</v>
      </c>
      <c r="E3295" s="98" t="s">
        <v>49</v>
      </c>
      <c r="F3295" s="98" t="s">
        <v>164</v>
      </c>
      <c r="G3295" s="98" t="s">
        <v>4120</v>
      </c>
      <c r="H3295" s="98" t="s">
        <v>1366</v>
      </c>
      <c r="I3295" s="98" t="s">
        <v>10702</v>
      </c>
      <c r="J3295" s="99">
        <v>45497</v>
      </c>
      <c r="K3295" s="107">
        <v>13000000</v>
      </c>
      <c r="L3295" s="98" t="s">
        <v>2218</v>
      </c>
      <c r="M3295" s="23">
        <v>1800</v>
      </c>
      <c r="N3295" s="23">
        <v>1</v>
      </c>
      <c r="O3295" s="107">
        <v>13000000</v>
      </c>
      <c r="P3295" s="23">
        <v>180</v>
      </c>
      <c r="Q3295" s="23">
        <v>2</v>
      </c>
      <c r="R3295" s="23">
        <v>2</v>
      </c>
      <c r="S3295" s="23">
        <v>0</v>
      </c>
      <c r="T3295" s="47">
        <v>7.8</v>
      </c>
      <c r="U3295" s="98" t="s">
        <v>111</v>
      </c>
      <c r="V3295" s="98" t="s">
        <v>3139</v>
      </c>
      <c r="W3295" s="69">
        <f t="shared" si="102"/>
        <v>2.6457331357701855E-2</v>
      </c>
    </row>
    <row r="3296" spans="1:23">
      <c r="A3296">
        <f t="shared" si="103"/>
        <v>1089</v>
      </c>
      <c r="B3296" s="99">
        <v>44408</v>
      </c>
      <c r="C3296" s="23">
        <v>893</v>
      </c>
      <c r="D3296" s="23">
        <v>5</v>
      </c>
      <c r="E3296" s="98" t="s">
        <v>49</v>
      </c>
      <c r="F3296" s="98" t="s">
        <v>164</v>
      </c>
      <c r="G3296" s="98" t="s">
        <v>4120</v>
      </c>
      <c r="H3296" s="98" t="s">
        <v>1366</v>
      </c>
      <c r="I3296" s="98" t="s">
        <v>10702</v>
      </c>
      <c r="J3296" s="99">
        <v>45497</v>
      </c>
      <c r="K3296" s="107">
        <v>25000000</v>
      </c>
      <c r="L3296" s="98" t="s">
        <v>2219</v>
      </c>
      <c r="M3296" s="23">
        <v>1800</v>
      </c>
      <c r="N3296" s="23">
        <v>1</v>
      </c>
      <c r="O3296" s="107">
        <v>25000000</v>
      </c>
      <c r="P3296" s="23">
        <v>180</v>
      </c>
      <c r="Q3296" s="23">
        <v>2</v>
      </c>
      <c r="R3296" s="23">
        <v>2</v>
      </c>
      <c r="S3296" s="23">
        <v>0</v>
      </c>
      <c r="T3296" s="47">
        <v>15</v>
      </c>
      <c r="U3296" s="98" t="s">
        <v>111</v>
      </c>
      <c r="V3296" s="98" t="s">
        <v>3139</v>
      </c>
      <c r="W3296" s="69">
        <f t="shared" si="102"/>
        <v>5.0879483380195878E-2</v>
      </c>
    </row>
    <row r="3297" spans="1:23">
      <c r="A3297">
        <f t="shared" si="103"/>
        <v>1089</v>
      </c>
      <c r="B3297" s="99">
        <v>44408</v>
      </c>
      <c r="C3297" s="23">
        <v>894</v>
      </c>
      <c r="D3297" s="23">
        <v>5</v>
      </c>
      <c r="E3297" s="98" t="s">
        <v>49</v>
      </c>
      <c r="F3297" s="98" t="s">
        <v>164</v>
      </c>
      <c r="G3297" s="98" t="s">
        <v>4120</v>
      </c>
      <c r="H3297" s="98" t="s">
        <v>1366</v>
      </c>
      <c r="I3297" s="98" t="s">
        <v>10702</v>
      </c>
      <c r="J3297" s="99">
        <v>45497</v>
      </c>
      <c r="K3297" s="107">
        <v>34400000</v>
      </c>
      <c r="L3297" s="98" t="s">
        <v>2220</v>
      </c>
      <c r="M3297" s="23">
        <v>1800</v>
      </c>
      <c r="N3297" s="23">
        <v>1</v>
      </c>
      <c r="O3297" s="107">
        <v>34400000</v>
      </c>
      <c r="P3297" s="23">
        <v>360</v>
      </c>
      <c r="Q3297" s="23">
        <v>2</v>
      </c>
      <c r="R3297" s="23">
        <v>2</v>
      </c>
      <c r="S3297" s="23">
        <v>1.91</v>
      </c>
      <c r="T3297" s="47">
        <v>20.647027999999999</v>
      </c>
      <c r="U3297" s="98" t="s">
        <v>111</v>
      </c>
      <c r="V3297" s="98" t="s">
        <v>3139</v>
      </c>
      <c r="W3297" s="69">
        <f t="shared" si="102"/>
        <v>7.0034007865095921E-2</v>
      </c>
    </row>
    <row r="3298" spans="1:23">
      <c r="A3298">
        <f t="shared" si="103"/>
        <v>1089</v>
      </c>
      <c r="B3298" s="99">
        <v>44408</v>
      </c>
      <c r="C3298" s="23">
        <v>895</v>
      </c>
      <c r="D3298" s="23">
        <v>5</v>
      </c>
      <c r="E3298" s="98" t="s">
        <v>49</v>
      </c>
      <c r="F3298" s="98" t="s">
        <v>164</v>
      </c>
      <c r="G3298" s="98" t="s">
        <v>4120</v>
      </c>
      <c r="H3298" s="98" t="s">
        <v>1366</v>
      </c>
      <c r="I3298" s="98" t="s">
        <v>10702</v>
      </c>
      <c r="J3298" s="99">
        <v>45497</v>
      </c>
      <c r="K3298" s="107">
        <v>15000000</v>
      </c>
      <c r="L3298" s="98" t="s">
        <v>2221</v>
      </c>
      <c r="M3298" s="23">
        <v>1800</v>
      </c>
      <c r="N3298" s="23">
        <v>1</v>
      </c>
      <c r="O3298" s="107">
        <v>15000000</v>
      </c>
      <c r="P3298" s="23">
        <v>180</v>
      </c>
      <c r="Q3298" s="23">
        <v>2</v>
      </c>
      <c r="R3298" s="23">
        <v>2</v>
      </c>
      <c r="S3298" s="23">
        <v>0</v>
      </c>
      <c r="T3298" s="47">
        <v>9</v>
      </c>
      <c r="U3298" s="98" t="s">
        <v>111</v>
      </c>
      <c r="V3298" s="98" t="s">
        <v>3139</v>
      </c>
      <c r="W3298" s="69">
        <f t="shared" si="102"/>
        <v>3.0527690028117525E-2</v>
      </c>
    </row>
    <row r="3299" spans="1:23">
      <c r="A3299">
        <f t="shared" si="103"/>
        <v>723</v>
      </c>
      <c r="B3299" s="99">
        <v>44408</v>
      </c>
      <c r="C3299" s="23">
        <v>896</v>
      </c>
      <c r="D3299" s="23">
        <v>5</v>
      </c>
      <c r="E3299" s="98" t="s">
        <v>49</v>
      </c>
      <c r="F3299" s="98" t="s">
        <v>164</v>
      </c>
      <c r="G3299" s="98" t="s">
        <v>4120</v>
      </c>
      <c r="H3299" s="98" t="s">
        <v>1366</v>
      </c>
      <c r="I3299" s="98" t="s">
        <v>10702</v>
      </c>
      <c r="J3299" s="99">
        <v>45131</v>
      </c>
      <c r="K3299" s="107">
        <v>8502535</v>
      </c>
      <c r="L3299" s="98" t="s">
        <v>2222</v>
      </c>
      <c r="M3299" s="23">
        <v>1440</v>
      </c>
      <c r="N3299" s="23">
        <v>1</v>
      </c>
      <c r="O3299" s="107">
        <v>8502535</v>
      </c>
      <c r="P3299" s="23">
        <v>180</v>
      </c>
      <c r="Q3299" s="23">
        <v>2</v>
      </c>
      <c r="R3299" s="23">
        <v>2</v>
      </c>
      <c r="S3299" s="23">
        <v>0</v>
      </c>
      <c r="T3299" s="47">
        <v>4.251271</v>
      </c>
      <c r="U3299" s="98" t="s">
        <v>111</v>
      </c>
      <c r="V3299" s="98" t="s">
        <v>3139</v>
      </c>
      <c r="W3299" s="69">
        <f t="shared" si="102"/>
        <v>9.5737182364737002E-3</v>
      </c>
    </row>
    <row r="3300" spans="1:23">
      <c r="A3300">
        <f t="shared" si="103"/>
        <v>1090</v>
      </c>
      <c r="B3300" s="99">
        <v>44408</v>
      </c>
      <c r="C3300" s="23">
        <v>897</v>
      </c>
      <c r="D3300" s="23">
        <v>5</v>
      </c>
      <c r="E3300" s="98" t="s">
        <v>49</v>
      </c>
      <c r="F3300" s="98" t="s">
        <v>164</v>
      </c>
      <c r="G3300" s="98" t="s">
        <v>4120</v>
      </c>
      <c r="H3300" s="98" t="s">
        <v>1366</v>
      </c>
      <c r="I3300" s="98" t="s">
        <v>10036</v>
      </c>
      <c r="J3300" s="99">
        <v>45498</v>
      </c>
      <c r="K3300" s="107">
        <v>12000000</v>
      </c>
      <c r="L3300" s="98" t="s">
        <v>2223</v>
      </c>
      <c r="M3300" s="23">
        <v>1800</v>
      </c>
      <c r="N3300" s="23">
        <v>1</v>
      </c>
      <c r="O3300" s="107">
        <v>12000000</v>
      </c>
      <c r="P3300" s="23">
        <v>180</v>
      </c>
      <c r="Q3300" s="23">
        <v>2</v>
      </c>
      <c r="R3300" s="23">
        <v>2</v>
      </c>
      <c r="S3300" s="23">
        <v>0</v>
      </c>
      <c r="T3300" s="47">
        <v>7.2</v>
      </c>
      <c r="U3300" s="98" t="s">
        <v>111</v>
      </c>
      <c r="V3300" s="98" t="s">
        <v>3139</v>
      </c>
      <c r="W3300" s="69">
        <f t="shared" si="102"/>
        <v>2.4444578241063806E-2</v>
      </c>
    </row>
    <row r="3301" spans="1:23">
      <c r="A3301">
        <f t="shared" si="103"/>
        <v>360</v>
      </c>
      <c r="B3301" s="99">
        <v>44408</v>
      </c>
      <c r="C3301" s="23">
        <v>898</v>
      </c>
      <c r="D3301" s="23">
        <v>5</v>
      </c>
      <c r="E3301" s="98" t="s">
        <v>49</v>
      </c>
      <c r="F3301" s="98" t="s">
        <v>164</v>
      </c>
      <c r="G3301" s="98" t="s">
        <v>4120</v>
      </c>
      <c r="H3301" s="98" t="s">
        <v>1366</v>
      </c>
      <c r="I3301" s="98" t="s">
        <v>6241</v>
      </c>
      <c r="J3301" s="99">
        <v>44768</v>
      </c>
      <c r="K3301" s="107">
        <v>20000000</v>
      </c>
      <c r="L3301" s="98" t="s">
        <v>2224</v>
      </c>
      <c r="M3301" s="23">
        <v>1080</v>
      </c>
      <c r="N3301" s="23">
        <v>1</v>
      </c>
      <c r="O3301" s="107">
        <v>20000000</v>
      </c>
      <c r="P3301" s="23">
        <v>180</v>
      </c>
      <c r="Q3301" s="23">
        <v>2</v>
      </c>
      <c r="R3301" s="23">
        <v>2</v>
      </c>
      <c r="S3301" s="23">
        <v>0</v>
      </c>
      <c r="T3301" s="47">
        <v>6.6666679999999996</v>
      </c>
      <c r="U3301" s="98" t="s">
        <v>111</v>
      </c>
      <c r="V3301" s="98" t="s">
        <v>3139</v>
      </c>
      <c r="W3301" s="69">
        <f t="shared" si="102"/>
        <v>7.4754076850090069E-3</v>
      </c>
    </row>
    <row r="3302" spans="1:23">
      <c r="A3302">
        <f t="shared" si="103"/>
        <v>1091</v>
      </c>
      <c r="B3302" s="99">
        <v>44408</v>
      </c>
      <c r="C3302" s="23">
        <v>899</v>
      </c>
      <c r="D3302" s="23">
        <v>5</v>
      </c>
      <c r="E3302" s="98" t="s">
        <v>49</v>
      </c>
      <c r="F3302" s="98" t="s">
        <v>164</v>
      </c>
      <c r="G3302" s="98" t="s">
        <v>4120</v>
      </c>
      <c r="H3302" s="98" t="s">
        <v>1366</v>
      </c>
      <c r="I3302" s="98" t="s">
        <v>6241</v>
      </c>
      <c r="J3302" s="99">
        <v>45499</v>
      </c>
      <c r="K3302" s="107">
        <v>15000000</v>
      </c>
      <c r="L3302" s="98" t="s">
        <v>2225</v>
      </c>
      <c r="M3302" s="23">
        <v>1800</v>
      </c>
      <c r="N3302" s="23">
        <v>1</v>
      </c>
      <c r="O3302" s="107">
        <v>15000000</v>
      </c>
      <c r="P3302" s="23">
        <v>180</v>
      </c>
      <c r="Q3302" s="23">
        <v>2</v>
      </c>
      <c r="R3302" s="23">
        <v>2</v>
      </c>
      <c r="S3302" s="23">
        <v>0</v>
      </c>
      <c r="T3302" s="47">
        <v>9</v>
      </c>
      <c r="U3302" s="98" t="s">
        <v>111</v>
      </c>
      <c r="V3302" s="98" t="s">
        <v>3139</v>
      </c>
      <c r="W3302" s="69">
        <f t="shared" si="102"/>
        <v>3.0583755574541984E-2</v>
      </c>
    </row>
    <row r="3303" spans="1:23">
      <c r="A3303">
        <f t="shared" si="103"/>
        <v>725</v>
      </c>
      <c r="B3303" s="99">
        <v>44408</v>
      </c>
      <c r="C3303" s="23">
        <v>900</v>
      </c>
      <c r="D3303" s="23">
        <v>5</v>
      </c>
      <c r="E3303" s="98" t="s">
        <v>49</v>
      </c>
      <c r="F3303" s="98" t="s">
        <v>164</v>
      </c>
      <c r="G3303" s="98" t="s">
        <v>4120</v>
      </c>
      <c r="H3303" s="98" t="s">
        <v>1366</v>
      </c>
      <c r="I3303" s="98" t="s">
        <v>6241</v>
      </c>
      <c r="J3303" s="99">
        <v>45133</v>
      </c>
      <c r="K3303" s="107">
        <v>40000000</v>
      </c>
      <c r="L3303" s="98" t="s">
        <v>2226</v>
      </c>
      <c r="M3303" s="23">
        <v>1440</v>
      </c>
      <c r="N3303" s="23">
        <v>1</v>
      </c>
      <c r="O3303" s="107">
        <v>40000000</v>
      </c>
      <c r="P3303" s="23">
        <v>180</v>
      </c>
      <c r="Q3303" s="23">
        <v>2</v>
      </c>
      <c r="R3303" s="23">
        <v>2</v>
      </c>
      <c r="S3303" s="23">
        <v>2.91</v>
      </c>
      <c r="T3303" s="47">
        <v>20.010963</v>
      </c>
      <c r="U3303" s="98" t="s">
        <v>111</v>
      </c>
      <c r="V3303" s="98" t="s">
        <v>3139</v>
      </c>
      <c r="W3303" s="69">
        <f t="shared" si="102"/>
        <v>4.5188668996060957E-2</v>
      </c>
    </row>
    <row r="3304" spans="1:23">
      <c r="A3304">
        <f t="shared" si="103"/>
        <v>1091</v>
      </c>
      <c r="B3304" s="99">
        <v>44408</v>
      </c>
      <c r="C3304" s="23">
        <v>901</v>
      </c>
      <c r="D3304" s="23">
        <v>5</v>
      </c>
      <c r="E3304" s="98" t="s">
        <v>49</v>
      </c>
      <c r="F3304" s="98" t="s">
        <v>164</v>
      </c>
      <c r="G3304" s="98" t="s">
        <v>4120</v>
      </c>
      <c r="H3304" s="98" t="s">
        <v>1366</v>
      </c>
      <c r="I3304" s="98" t="s">
        <v>6241</v>
      </c>
      <c r="J3304" s="99">
        <v>45499</v>
      </c>
      <c r="K3304" s="107">
        <v>5000000</v>
      </c>
      <c r="L3304" s="98" t="s">
        <v>2227</v>
      </c>
      <c r="M3304" s="23">
        <v>1800</v>
      </c>
      <c r="N3304" s="23">
        <v>1</v>
      </c>
      <c r="O3304" s="107">
        <v>5000000</v>
      </c>
      <c r="P3304" s="23">
        <v>90</v>
      </c>
      <c r="Q3304" s="23">
        <v>2</v>
      </c>
      <c r="R3304" s="23">
        <v>2</v>
      </c>
      <c r="S3304" s="23">
        <v>0</v>
      </c>
      <c r="T3304" s="47">
        <v>3</v>
      </c>
      <c r="U3304" s="98" t="s">
        <v>111</v>
      </c>
      <c r="V3304" s="98" t="s">
        <v>3139</v>
      </c>
      <c r="W3304" s="69">
        <f t="shared" si="102"/>
        <v>1.0194585191513995E-2</v>
      </c>
    </row>
    <row r="3305" spans="1:23">
      <c r="A3305">
        <f t="shared" si="103"/>
        <v>728</v>
      </c>
      <c r="B3305" s="99">
        <v>44408</v>
      </c>
      <c r="C3305" s="23">
        <v>902</v>
      </c>
      <c r="D3305" s="23">
        <v>5</v>
      </c>
      <c r="E3305" s="98" t="s">
        <v>49</v>
      </c>
      <c r="F3305" s="98" t="s">
        <v>164</v>
      </c>
      <c r="G3305" s="98" t="s">
        <v>4120</v>
      </c>
      <c r="H3305" s="98" t="s">
        <v>1366</v>
      </c>
      <c r="I3305" s="98" t="s">
        <v>10703</v>
      </c>
      <c r="J3305" s="99">
        <v>45136</v>
      </c>
      <c r="K3305" s="107">
        <v>8000000</v>
      </c>
      <c r="L3305" s="98" t="s">
        <v>2228</v>
      </c>
      <c r="M3305" s="23">
        <v>1440</v>
      </c>
      <c r="N3305" s="23">
        <v>1</v>
      </c>
      <c r="O3305" s="107">
        <v>8000000</v>
      </c>
      <c r="P3305" s="23">
        <v>180</v>
      </c>
      <c r="Q3305" s="23">
        <v>2</v>
      </c>
      <c r="R3305" s="23">
        <v>2</v>
      </c>
      <c r="S3305" s="23">
        <v>0</v>
      </c>
      <c r="T3305" s="47">
        <v>4</v>
      </c>
      <c r="U3305" s="98" t="s">
        <v>111</v>
      </c>
      <c r="V3305" s="98" t="s">
        <v>3139</v>
      </c>
      <c r="W3305" s="69">
        <f t="shared" si="102"/>
        <v>9.0701595104456922E-3</v>
      </c>
    </row>
    <row r="3306" spans="1:23">
      <c r="A3306">
        <f t="shared" si="103"/>
        <v>1094</v>
      </c>
      <c r="B3306" s="99">
        <v>44408</v>
      </c>
      <c r="C3306" s="23">
        <v>903</v>
      </c>
      <c r="D3306" s="23">
        <v>5</v>
      </c>
      <c r="E3306" s="98" t="s">
        <v>49</v>
      </c>
      <c r="F3306" s="98" t="s">
        <v>164</v>
      </c>
      <c r="G3306" s="98" t="s">
        <v>4120</v>
      </c>
      <c r="H3306" s="98" t="s">
        <v>1366</v>
      </c>
      <c r="I3306" s="98" t="s">
        <v>10703</v>
      </c>
      <c r="J3306" s="99">
        <v>45502</v>
      </c>
      <c r="K3306" s="107">
        <v>9000000</v>
      </c>
      <c r="L3306" s="98" t="s">
        <v>2229</v>
      </c>
      <c r="M3306" s="23">
        <v>1800</v>
      </c>
      <c r="N3306" s="23">
        <v>1</v>
      </c>
      <c r="O3306" s="107">
        <v>9000000</v>
      </c>
      <c r="P3306" s="23">
        <v>180</v>
      </c>
      <c r="Q3306" s="23">
        <v>2</v>
      </c>
      <c r="R3306" s="23">
        <v>2</v>
      </c>
      <c r="S3306" s="23">
        <v>0</v>
      </c>
      <c r="T3306" s="47">
        <v>5.4</v>
      </c>
      <c r="U3306" s="98" t="s">
        <v>111</v>
      </c>
      <c r="V3306" s="98" t="s">
        <v>3139</v>
      </c>
      <c r="W3306" s="69">
        <f t="shared" si="102"/>
        <v>1.8400712336507204E-2</v>
      </c>
    </row>
    <row r="3307" spans="1:23">
      <c r="A3307">
        <f t="shared" si="103"/>
        <v>1094</v>
      </c>
      <c r="B3307" s="99">
        <v>44408</v>
      </c>
      <c r="C3307" s="23">
        <v>904</v>
      </c>
      <c r="D3307" s="23">
        <v>5</v>
      </c>
      <c r="E3307" s="98" t="s">
        <v>49</v>
      </c>
      <c r="F3307" s="98" t="s">
        <v>164</v>
      </c>
      <c r="G3307" s="98" t="s">
        <v>4120</v>
      </c>
      <c r="H3307" s="98" t="s">
        <v>1366</v>
      </c>
      <c r="I3307" s="98" t="s">
        <v>10703</v>
      </c>
      <c r="J3307" s="99">
        <v>45502</v>
      </c>
      <c r="K3307" s="107">
        <v>6000000</v>
      </c>
      <c r="L3307" s="98" t="s">
        <v>2230</v>
      </c>
      <c r="M3307" s="23">
        <v>1800</v>
      </c>
      <c r="N3307" s="23">
        <v>1</v>
      </c>
      <c r="O3307" s="107">
        <v>6000000</v>
      </c>
      <c r="P3307" s="23">
        <v>180</v>
      </c>
      <c r="Q3307" s="23">
        <v>2</v>
      </c>
      <c r="R3307" s="23">
        <v>2</v>
      </c>
      <c r="S3307" s="23">
        <v>0</v>
      </c>
      <c r="T3307" s="47">
        <v>3.6</v>
      </c>
      <c r="U3307" s="98" t="s">
        <v>111</v>
      </c>
      <c r="V3307" s="98" t="s">
        <v>3139</v>
      </c>
      <c r="W3307" s="69">
        <f t="shared" si="102"/>
        <v>1.2267141557671469E-2</v>
      </c>
    </row>
    <row r="3308" spans="1:23">
      <c r="A3308">
        <f t="shared" si="103"/>
        <v>1061</v>
      </c>
      <c r="B3308" s="99">
        <v>44408</v>
      </c>
      <c r="C3308" s="23">
        <v>905</v>
      </c>
      <c r="D3308" s="23">
        <v>5</v>
      </c>
      <c r="E3308" s="98" t="s">
        <v>49</v>
      </c>
      <c r="F3308" s="98" t="s">
        <v>164</v>
      </c>
      <c r="G3308" s="98" t="s">
        <v>4120</v>
      </c>
      <c r="H3308" s="98" t="s">
        <v>1366</v>
      </c>
      <c r="I3308" s="98" t="s">
        <v>10703</v>
      </c>
      <c r="J3308" s="99">
        <v>45469</v>
      </c>
      <c r="K3308" s="107">
        <v>15000000</v>
      </c>
      <c r="L3308" s="98" t="s">
        <v>2231</v>
      </c>
      <c r="M3308" s="23">
        <v>1800</v>
      </c>
      <c r="N3308" s="23">
        <v>1</v>
      </c>
      <c r="O3308" s="107">
        <v>15000000</v>
      </c>
      <c r="P3308" s="23">
        <v>180</v>
      </c>
      <c r="Q3308" s="23">
        <v>2</v>
      </c>
      <c r="R3308" s="23">
        <v>2</v>
      </c>
      <c r="S3308" s="23">
        <v>0</v>
      </c>
      <c r="T3308" s="47">
        <v>9</v>
      </c>
      <c r="U3308" s="98" t="s">
        <v>111</v>
      </c>
      <c r="V3308" s="98" t="s">
        <v>3139</v>
      </c>
      <c r="W3308" s="69">
        <f t="shared" si="102"/>
        <v>2.974277237817511E-2</v>
      </c>
    </row>
    <row r="3309" spans="1:23">
      <c r="A3309">
        <f t="shared" si="103"/>
        <v>364</v>
      </c>
      <c r="B3309" s="99">
        <v>44408</v>
      </c>
      <c r="C3309" s="23">
        <v>906</v>
      </c>
      <c r="D3309" s="23">
        <v>5</v>
      </c>
      <c r="E3309" s="98" t="s">
        <v>49</v>
      </c>
      <c r="F3309" s="98" t="s">
        <v>164</v>
      </c>
      <c r="G3309" s="98" t="s">
        <v>4120</v>
      </c>
      <c r="H3309" s="98" t="s">
        <v>1366</v>
      </c>
      <c r="I3309" s="98" t="s">
        <v>6521</v>
      </c>
      <c r="J3309" s="99">
        <v>44772</v>
      </c>
      <c r="K3309" s="107">
        <v>15000000</v>
      </c>
      <c r="L3309" s="98" t="s">
        <v>2232</v>
      </c>
      <c r="M3309" s="23">
        <v>1080</v>
      </c>
      <c r="N3309" s="23">
        <v>1</v>
      </c>
      <c r="O3309" s="107">
        <v>15000000</v>
      </c>
      <c r="P3309" s="23">
        <v>60</v>
      </c>
      <c r="Q3309" s="23">
        <v>2</v>
      </c>
      <c r="R3309" s="23">
        <v>2</v>
      </c>
      <c r="S3309" s="23">
        <v>0</v>
      </c>
      <c r="T3309" s="47">
        <v>5.0000039999999997</v>
      </c>
      <c r="U3309" s="98" t="s">
        <v>111</v>
      </c>
      <c r="V3309" s="98" t="s">
        <v>3139</v>
      </c>
      <c r="W3309" s="69">
        <f t="shared" si="102"/>
        <v>5.6688542291083131E-3</v>
      </c>
    </row>
    <row r="3310" spans="1:23">
      <c r="A3310">
        <f t="shared" si="103"/>
        <v>1095</v>
      </c>
      <c r="B3310" s="99">
        <v>44408</v>
      </c>
      <c r="C3310" s="23">
        <v>907</v>
      </c>
      <c r="D3310" s="23">
        <v>5</v>
      </c>
      <c r="E3310" s="98" t="s">
        <v>49</v>
      </c>
      <c r="F3310" s="98" t="s">
        <v>164</v>
      </c>
      <c r="G3310" s="98" t="s">
        <v>4120</v>
      </c>
      <c r="H3310" s="98" t="s">
        <v>1366</v>
      </c>
      <c r="I3310" s="98" t="s">
        <v>6521</v>
      </c>
      <c r="J3310" s="99">
        <v>45503</v>
      </c>
      <c r="K3310" s="107">
        <v>18000000</v>
      </c>
      <c r="L3310" s="98" t="s">
        <v>2233</v>
      </c>
      <c r="M3310" s="23">
        <v>1800</v>
      </c>
      <c r="N3310" s="23">
        <v>1</v>
      </c>
      <c r="O3310" s="107">
        <v>18000000</v>
      </c>
      <c r="P3310" s="23">
        <v>180</v>
      </c>
      <c r="Q3310" s="23">
        <v>2</v>
      </c>
      <c r="R3310" s="23">
        <v>2</v>
      </c>
      <c r="S3310" s="23">
        <v>0</v>
      </c>
      <c r="T3310" s="47">
        <v>10.8</v>
      </c>
      <c r="U3310" s="98" t="s">
        <v>111</v>
      </c>
      <c r="V3310" s="98" t="s">
        <v>3139</v>
      </c>
      <c r="W3310" s="69">
        <f t="shared" si="102"/>
        <v>3.6835064000869083E-2</v>
      </c>
    </row>
    <row r="3311" spans="1:23">
      <c r="A3311">
        <f t="shared" si="103"/>
        <v>1095</v>
      </c>
      <c r="B3311" s="99">
        <v>44408</v>
      </c>
      <c r="C3311" s="23">
        <v>908</v>
      </c>
      <c r="D3311" s="23">
        <v>5</v>
      </c>
      <c r="E3311" s="98" t="s">
        <v>49</v>
      </c>
      <c r="F3311" s="98" t="s">
        <v>164</v>
      </c>
      <c r="G3311" s="98" t="s">
        <v>4120</v>
      </c>
      <c r="H3311" s="98" t="s">
        <v>1366</v>
      </c>
      <c r="I3311" s="98" t="s">
        <v>6521</v>
      </c>
      <c r="J3311" s="99">
        <v>45503</v>
      </c>
      <c r="K3311" s="107">
        <v>10000000</v>
      </c>
      <c r="L3311" s="98" t="s">
        <v>2234</v>
      </c>
      <c r="M3311" s="23">
        <v>1800</v>
      </c>
      <c r="N3311" s="23">
        <v>1</v>
      </c>
      <c r="O3311" s="107">
        <v>10000000</v>
      </c>
      <c r="P3311" s="23">
        <v>180</v>
      </c>
      <c r="Q3311" s="23">
        <v>2</v>
      </c>
      <c r="R3311" s="23">
        <v>2</v>
      </c>
      <c r="S3311" s="23">
        <v>0</v>
      </c>
      <c r="T3311" s="47">
        <v>6</v>
      </c>
      <c r="U3311" s="98" t="s">
        <v>111</v>
      </c>
      <c r="V3311" s="98" t="s">
        <v>3139</v>
      </c>
      <c r="W3311" s="69">
        <f t="shared" si="102"/>
        <v>2.0463924444927267E-2</v>
      </c>
    </row>
    <row r="3312" spans="1:23">
      <c r="A3312">
        <f t="shared" si="103"/>
        <v>1095</v>
      </c>
      <c r="B3312" s="99">
        <v>44408</v>
      </c>
      <c r="C3312" s="23">
        <v>909</v>
      </c>
      <c r="D3312" s="23">
        <v>5</v>
      </c>
      <c r="E3312" s="98" t="s">
        <v>49</v>
      </c>
      <c r="F3312" s="98" t="s">
        <v>164</v>
      </c>
      <c r="G3312" s="98" t="s">
        <v>4120</v>
      </c>
      <c r="H3312" s="98" t="s">
        <v>1366</v>
      </c>
      <c r="I3312" s="98" t="s">
        <v>6521</v>
      </c>
      <c r="J3312" s="99">
        <v>45503</v>
      </c>
      <c r="K3312" s="107">
        <v>10500000</v>
      </c>
      <c r="L3312" s="98" t="s">
        <v>2235</v>
      </c>
      <c r="M3312" s="23">
        <v>1800</v>
      </c>
      <c r="N3312" s="23">
        <v>1</v>
      </c>
      <c r="O3312" s="107">
        <v>10500000</v>
      </c>
      <c r="P3312" s="23">
        <v>180</v>
      </c>
      <c r="Q3312" s="23">
        <v>2</v>
      </c>
      <c r="R3312" s="23">
        <v>2</v>
      </c>
      <c r="S3312" s="23">
        <v>0</v>
      </c>
      <c r="T3312" s="47">
        <v>6.3</v>
      </c>
      <c r="U3312" s="98" t="s">
        <v>111</v>
      </c>
      <c r="V3312" s="98" t="s">
        <v>3139</v>
      </c>
      <c r="W3312" s="69">
        <f t="shared" si="102"/>
        <v>2.1487120667173631E-2</v>
      </c>
    </row>
    <row r="3313" spans="1:23">
      <c r="A3313">
        <f t="shared" si="103"/>
        <v>1095</v>
      </c>
      <c r="B3313" s="99">
        <v>44408</v>
      </c>
      <c r="C3313" s="23">
        <v>910</v>
      </c>
      <c r="D3313" s="23">
        <v>5</v>
      </c>
      <c r="E3313" s="98" t="s">
        <v>49</v>
      </c>
      <c r="F3313" s="98" t="s">
        <v>164</v>
      </c>
      <c r="G3313" s="98" t="s">
        <v>4120</v>
      </c>
      <c r="H3313" s="98" t="s">
        <v>1366</v>
      </c>
      <c r="I3313" s="98" t="s">
        <v>6521</v>
      </c>
      <c r="J3313" s="99">
        <v>45503</v>
      </c>
      <c r="K3313" s="107">
        <v>10000000</v>
      </c>
      <c r="L3313" s="98" t="s">
        <v>2236</v>
      </c>
      <c r="M3313" s="23">
        <v>1800</v>
      </c>
      <c r="N3313" s="23">
        <v>1</v>
      </c>
      <c r="O3313" s="107">
        <v>10000000</v>
      </c>
      <c r="P3313" s="23">
        <v>180</v>
      </c>
      <c r="Q3313" s="23">
        <v>2</v>
      </c>
      <c r="R3313" s="23">
        <v>2</v>
      </c>
      <c r="S3313" s="23">
        <v>1.91</v>
      </c>
      <c r="T3313" s="47">
        <v>6</v>
      </c>
      <c r="U3313" s="98" t="s">
        <v>111</v>
      </c>
      <c r="V3313" s="98" t="s">
        <v>3139</v>
      </c>
      <c r="W3313" s="69">
        <f t="shared" si="102"/>
        <v>2.0463924444927267E-2</v>
      </c>
    </row>
    <row r="3314" spans="1:23">
      <c r="A3314">
        <f t="shared" si="103"/>
        <v>1096</v>
      </c>
      <c r="B3314" s="99">
        <v>44408</v>
      </c>
      <c r="C3314" s="23">
        <v>911</v>
      </c>
      <c r="D3314" s="23">
        <v>5</v>
      </c>
      <c r="E3314" s="98" t="s">
        <v>49</v>
      </c>
      <c r="F3314" s="98" t="s">
        <v>164</v>
      </c>
      <c r="G3314" s="98" t="s">
        <v>4120</v>
      </c>
      <c r="H3314" s="98" t="s">
        <v>1366</v>
      </c>
      <c r="I3314" s="98" t="s">
        <v>6298</v>
      </c>
      <c r="J3314" s="99">
        <v>45504</v>
      </c>
      <c r="K3314" s="107">
        <v>30000000</v>
      </c>
      <c r="L3314" s="98" t="s">
        <v>2237</v>
      </c>
      <c r="M3314" s="23">
        <v>1800</v>
      </c>
      <c r="N3314" s="23">
        <v>1</v>
      </c>
      <c r="O3314" s="107">
        <v>30000000</v>
      </c>
      <c r="P3314" s="23">
        <v>180</v>
      </c>
      <c r="Q3314" s="23">
        <v>2</v>
      </c>
      <c r="R3314" s="23">
        <v>2</v>
      </c>
      <c r="S3314" s="23">
        <v>0</v>
      </c>
      <c r="T3314" s="47">
        <v>21</v>
      </c>
      <c r="U3314" s="98" t="s">
        <v>111</v>
      </c>
      <c r="V3314" s="98" t="s">
        <v>3139</v>
      </c>
      <c r="W3314" s="69">
        <f t="shared" si="102"/>
        <v>7.1689145361407303E-2</v>
      </c>
    </row>
    <row r="3315" spans="1:23">
      <c r="A3315">
        <f t="shared" si="103"/>
        <v>365</v>
      </c>
      <c r="B3315" s="99">
        <v>44408</v>
      </c>
      <c r="C3315" s="23">
        <v>912</v>
      </c>
      <c r="D3315" s="23">
        <v>5</v>
      </c>
      <c r="E3315" s="98" t="s">
        <v>49</v>
      </c>
      <c r="F3315" s="98" t="s">
        <v>164</v>
      </c>
      <c r="G3315" s="98" t="s">
        <v>4120</v>
      </c>
      <c r="H3315" s="98" t="s">
        <v>1366</v>
      </c>
      <c r="I3315" s="98" t="s">
        <v>6298</v>
      </c>
      <c r="J3315" s="99">
        <v>44773</v>
      </c>
      <c r="K3315" s="107">
        <v>5500000</v>
      </c>
      <c r="L3315" s="98" t="s">
        <v>2238</v>
      </c>
      <c r="M3315" s="23">
        <v>1080</v>
      </c>
      <c r="N3315" s="23">
        <v>1</v>
      </c>
      <c r="O3315" s="107">
        <v>5500000</v>
      </c>
      <c r="P3315" s="23">
        <v>180</v>
      </c>
      <c r="Q3315" s="23">
        <v>2</v>
      </c>
      <c r="R3315" s="23">
        <v>2</v>
      </c>
      <c r="S3315" s="23">
        <v>0</v>
      </c>
      <c r="T3315" s="47">
        <v>2.7499989999999999</v>
      </c>
      <c r="U3315" s="98" t="s">
        <v>111</v>
      </c>
      <c r="V3315" s="98" t="s">
        <v>3139</v>
      </c>
      <c r="W3315" s="69">
        <f t="shared" si="102"/>
        <v>3.126431764423641E-3</v>
      </c>
    </row>
    <row r="3316" spans="1:23">
      <c r="A3316">
        <f t="shared" si="103"/>
        <v>2924</v>
      </c>
      <c r="B3316" s="99">
        <v>44408</v>
      </c>
      <c r="C3316" s="23">
        <v>913</v>
      </c>
      <c r="D3316" s="23">
        <v>5</v>
      </c>
      <c r="E3316" s="98" t="s">
        <v>49</v>
      </c>
      <c r="F3316" s="98" t="s">
        <v>164</v>
      </c>
      <c r="G3316" s="98" t="s">
        <v>4120</v>
      </c>
      <c r="H3316" s="98" t="s">
        <v>1366</v>
      </c>
      <c r="I3316" s="98" t="s">
        <v>10404</v>
      </c>
      <c r="J3316" s="99">
        <v>47332</v>
      </c>
      <c r="K3316" s="107">
        <v>40000000</v>
      </c>
      <c r="L3316" s="98" t="s">
        <v>2239</v>
      </c>
      <c r="M3316" s="23">
        <v>3600</v>
      </c>
      <c r="N3316" s="23">
        <v>1</v>
      </c>
      <c r="O3316" s="107">
        <v>40000000</v>
      </c>
      <c r="P3316" s="23">
        <v>360</v>
      </c>
      <c r="Q3316" s="23">
        <v>2</v>
      </c>
      <c r="R3316" s="23">
        <v>2</v>
      </c>
      <c r="S3316" s="23">
        <v>0.64</v>
      </c>
      <c r="T3316" s="47">
        <v>37.346716000000001</v>
      </c>
      <c r="U3316" s="98" t="s">
        <v>111</v>
      </c>
      <c r="V3316" s="98" t="s">
        <v>3139</v>
      </c>
      <c r="W3316" s="69">
        <f t="shared" si="102"/>
        <v>0.34013658067111374</v>
      </c>
    </row>
    <row r="3317" spans="1:23">
      <c r="A3317">
        <f t="shared" si="103"/>
        <v>1101</v>
      </c>
      <c r="B3317" s="99">
        <v>44408</v>
      </c>
      <c r="C3317" s="23">
        <v>914</v>
      </c>
      <c r="D3317" s="23">
        <v>5</v>
      </c>
      <c r="E3317" s="98" t="s">
        <v>49</v>
      </c>
      <c r="F3317" s="98" t="s">
        <v>164</v>
      </c>
      <c r="G3317" s="98" t="s">
        <v>4120</v>
      </c>
      <c r="H3317" s="98" t="s">
        <v>1366</v>
      </c>
      <c r="I3317" s="98" t="s">
        <v>10405</v>
      </c>
      <c r="J3317" s="99">
        <v>45509</v>
      </c>
      <c r="K3317" s="107">
        <v>15000000</v>
      </c>
      <c r="L3317" s="98" t="s">
        <v>2240</v>
      </c>
      <c r="M3317" s="23">
        <v>1800</v>
      </c>
      <c r="N3317" s="23">
        <v>1</v>
      </c>
      <c r="O3317" s="107">
        <v>15000000</v>
      </c>
      <c r="P3317" s="23">
        <v>180</v>
      </c>
      <c r="Q3317" s="23">
        <v>2</v>
      </c>
      <c r="R3317" s="23">
        <v>2</v>
      </c>
      <c r="S3317" s="23">
        <v>0</v>
      </c>
      <c r="T3317" s="47">
        <v>10.5</v>
      </c>
      <c r="U3317" s="98" t="s">
        <v>111</v>
      </c>
      <c r="V3317" s="98" t="s">
        <v>3139</v>
      </c>
      <c r="W3317" s="69">
        <f t="shared" si="102"/>
        <v>3.6008097191108319E-2</v>
      </c>
    </row>
    <row r="3318" spans="1:23">
      <c r="A3318">
        <f t="shared" si="103"/>
        <v>1166</v>
      </c>
      <c r="B3318" s="99">
        <v>44408</v>
      </c>
      <c r="C3318" s="23">
        <v>915</v>
      </c>
      <c r="D3318" s="23">
        <v>5</v>
      </c>
      <c r="E3318" s="98" t="s">
        <v>49</v>
      </c>
      <c r="F3318" s="98" t="s">
        <v>164</v>
      </c>
      <c r="G3318" s="98" t="s">
        <v>4120</v>
      </c>
      <c r="H3318" s="98" t="s">
        <v>1366</v>
      </c>
      <c r="I3318" s="98" t="s">
        <v>10704</v>
      </c>
      <c r="J3318" s="99">
        <v>45574</v>
      </c>
      <c r="K3318" s="107">
        <v>10500000</v>
      </c>
      <c r="L3318" s="98" t="s">
        <v>2241</v>
      </c>
      <c r="M3318" s="23">
        <v>1800</v>
      </c>
      <c r="N3318" s="23">
        <v>1</v>
      </c>
      <c r="O3318" s="107">
        <v>10500000</v>
      </c>
      <c r="P3318" s="23">
        <v>180</v>
      </c>
      <c r="Q3318" s="23">
        <v>2</v>
      </c>
      <c r="R3318" s="23">
        <v>2</v>
      </c>
      <c r="S3318" s="23">
        <v>0</v>
      </c>
      <c r="T3318" s="47">
        <v>7.35</v>
      </c>
      <c r="U3318" s="98" t="s">
        <v>111</v>
      </c>
      <c r="V3318" s="98" t="s">
        <v>3139</v>
      </c>
      <c r="W3318" s="69">
        <f t="shared" si="102"/>
        <v>2.6693741078458323E-2</v>
      </c>
    </row>
    <row r="3319" spans="1:23">
      <c r="A3319">
        <f t="shared" si="103"/>
        <v>1105</v>
      </c>
      <c r="B3319" s="99">
        <v>44408</v>
      </c>
      <c r="C3319" s="23">
        <v>916</v>
      </c>
      <c r="D3319" s="23">
        <v>5</v>
      </c>
      <c r="E3319" s="98" t="s">
        <v>49</v>
      </c>
      <c r="F3319" s="98" t="s">
        <v>164</v>
      </c>
      <c r="G3319" s="98" t="s">
        <v>4120</v>
      </c>
      <c r="H3319" s="98" t="s">
        <v>1366</v>
      </c>
      <c r="I3319" s="98" t="s">
        <v>10301</v>
      </c>
      <c r="J3319" s="99">
        <v>45513</v>
      </c>
      <c r="K3319" s="107">
        <v>14000000</v>
      </c>
      <c r="L3319" s="98" t="s">
        <v>2242</v>
      </c>
      <c r="M3319" s="23">
        <v>1800</v>
      </c>
      <c r="N3319" s="23">
        <v>1</v>
      </c>
      <c r="O3319" s="107">
        <v>14000000</v>
      </c>
      <c r="P3319" s="23">
        <v>180</v>
      </c>
      <c r="Q3319" s="23">
        <v>2</v>
      </c>
      <c r="R3319" s="23">
        <v>2</v>
      </c>
      <c r="S3319" s="23">
        <v>0</v>
      </c>
      <c r="T3319" s="47">
        <v>9.8000000000000007</v>
      </c>
      <c r="U3319" s="98" t="s">
        <v>111</v>
      </c>
      <c r="V3319" s="98" t="s">
        <v>3139</v>
      </c>
      <c r="W3319" s="69">
        <f t="shared" si="102"/>
        <v>3.3729655679469929E-2</v>
      </c>
    </row>
    <row r="3320" spans="1:23">
      <c r="A3320">
        <f t="shared" si="103"/>
        <v>1105</v>
      </c>
      <c r="B3320" s="99">
        <v>44408</v>
      </c>
      <c r="C3320" s="23">
        <v>917</v>
      </c>
      <c r="D3320" s="23">
        <v>5</v>
      </c>
      <c r="E3320" s="98" t="s">
        <v>49</v>
      </c>
      <c r="F3320" s="98" t="s">
        <v>164</v>
      </c>
      <c r="G3320" s="98" t="s">
        <v>4120</v>
      </c>
      <c r="H3320" s="98" t="s">
        <v>1366</v>
      </c>
      <c r="I3320" s="98" t="s">
        <v>10301</v>
      </c>
      <c r="J3320" s="99">
        <v>45513</v>
      </c>
      <c r="K3320" s="107">
        <v>10150000</v>
      </c>
      <c r="L3320" s="98" t="s">
        <v>2243</v>
      </c>
      <c r="M3320" s="23">
        <v>1800</v>
      </c>
      <c r="N3320" s="23">
        <v>1</v>
      </c>
      <c r="O3320" s="107">
        <v>10150000</v>
      </c>
      <c r="P3320" s="23">
        <v>180</v>
      </c>
      <c r="Q3320" s="23">
        <v>2</v>
      </c>
      <c r="R3320" s="23">
        <v>2</v>
      </c>
      <c r="S3320" s="23">
        <v>0</v>
      </c>
      <c r="T3320" s="47">
        <v>7.1050000000000004</v>
      </c>
      <c r="U3320" s="98" t="s">
        <v>111</v>
      </c>
      <c r="V3320" s="98" t="s">
        <v>3139</v>
      </c>
      <c r="W3320" s="69">
        <f t="shared" si="102"/>
        <v>2.4454000367615695E-2</v>
      </c>
    </row>
    <row r="3321" spans="1:23">
      <c r="A3321">
        <f t="shared" si="103"/>
        <v>13</v>
      </c>
      <c r="B3321" s="99">
        <v>44408</v>
      </c>
      <c r="C3321" s="23">
        <v>918</v>
      </c>
      <c r="D3321" s="23">
        <v>5</v>
      </c>
      <c r="E3321" s="98" t="s">
        <v>49</v>
      </c>
      <c r="F3321" s="98" t="s">
        <v>164</v>
      </c>
      <c r="G3321" s="98" t="s">
        <v>4120</v>
      </c>
      <c r="H3321" s="98" t="s">
        <v>1366</v>
      </c>
      <c r="I3321" s="98" t="s">
        <v>10705</v>
      </c>
      <c r="J3321" s="99">
        <v>44421</v>
      </c>
      <c r="K3321" s="107">
        <v>6000000</v>
      </c>
      <c r="L3321" s="98" t="s">
        <v>2244</v>
      </c>
      <c r="M3321" s="23">
        <v>720</v>
      </c>
      <c r="N3321" s="23">
        <v>1</v>
      </c>
      <c r="O3321" s="107">
        <v>6000000</v>
      </c>
      <c r="P3321" s="23">
        <v>180</v>
      </c>
      <c r="Q3321" s="23">
        <v>2</v>
      </c>
      <c r="R3321" s="23">
        <v>2</v>
      </c>
      <c r="S3321" s="23">
        <v>0</v>
      </c>
      <c r="T3321" s="47">
        <v>1.5</v>
      </c>
      <c r="U3321" s="98" t="s">
        <v>111</v>
      </c>
      <c r="V3321" s="98" t="s">
        <v>3139</v>
      </c>
      <c r="W3321" s="69">
        <f t="shared" si="102"/>
        <v>6.0737675293163122E-5</v>
      </c>
    </row>
    <row r="3322" spans="1:23">
      <c r="A3322">
        <f t="shared" si="103"/>
        <v>1109</v>
      </c>
      <c r="B3322" s="99">
        <v>44408</v>
      </c>
      <c r="C3322" s="23">
        <v>919</v>
      </c>
      <c r="D3322" s="23">
        <v>5</v>
      </c>
      <c r="E3322" s="98" t="s">
        <v>49</v>
      </c>
      <c r="F3322" s="98" t="s">
        <v>164</v>
      </c>
      <c r="G3322" s="98" t="s">
        <v>4120</v>
      </c>
      <c r="H3322" s="98" t="s">
        <v>1366</v>
      </c>
      <c r="I3322" s="98" t="s">
        <v>10705</v>
      </c>
      <c r="J3322" s="99">
        <v>45517</v>
      </c>
      <c r="K3322" s="107">
        <v>13000000</v>
      </c>
      <c r="L3322" s="98" t="s">
        <v>2245</v>
      </c>
      <c r="M3322" s="23">
        <v>1800</v>
      </c>
      <c r="N3322" s="23">
        <v>1</v>
      </c>
      <c r="O3322" s="107">
        <v>13000000</v>
      </c>
      <c r="P3322" s="23">
        <v>180</v>
      </c>
      <c r="Q3322" s="23">
        <v>2</v>
      </c>
      <c r="R3322" s="23">
        <v>2</v>
      </c>
      <c r="S3322" s="23">
        <v>0</v>
      </c>
      <c r="T3322" s="47">
        <v>9.1</v>
      </c>
      <c r="U3322" s="98" t="s">
        <v>111</v>
      </c>
      <c r="V3322" s="98" t="s">
        <v>3139</v>
      </c>
      <c r="W3322" s="69">
        <f t="shared" si="102"/>
        <v>3.1433771553388355E-2</v>
      </c>
    </row>
    <row r="3323" spans="1:23">
      <c r="A3323">
        <f t="shared" si="103"/>
        <v>1109</v>
      </c>
      <c r="B3323" s="99">
        <v>44408</v>
      </c>
      <c r="C3323" s="23">
        <v>920</v>
      </c>
      <c r="D3323" s="23">
        <v>5</v>
      </c>
      <c r="E3323" s="98" t="s">
        <v>49</v>
      </c>
      <c r="F3323" s="98" t="s">
        <v>164</v>
      </c>
      <c r="G3323" s="98" t="s">
        <v>4120</v>
      </c>
      <c r="H3323" s="98" t="s">
        <v>1366</v>
      </c>
      <c r="I3323" s="98" t="s">
        <v>10705</v>
      </c>
      <c r="J3323" s="99">
        <v>45517</v>
      </c>
      <c r="K3323" s="107">
        <v>5500000</v>
      </c>
      <c r="L3323" s="98" t="s">
        <v>2246</v>
      </c>
      <c r="M3323" s="23">
        <v>1800</v>
      </c>
      <c r="N3323" s="23">
        <v>1</v>
      </c>
      <c r="O3323" s="107">
        <v>5500000</v>
      </c>
      <c r="P3323" s="23">
        <v>180</v>
      </c>
      <c r="Q3323" s="23">
        <v>2</v>
      </c>
      <c r="R3323" s="23">
        <v>2</v>
      </c>
      <c r="S3323" s="23">
        <v>0</v>
      </c>
      <c r="T3323" s="47">
        <v>3.85</v>
      </c>
      <c r="U3323" s="98" t="s">
        <v>111</v>
      </c>
      <c r="V3323" s="98" t="s">
        <v>3139</v>
      </c>
      <c r="W3323" s="69">
        <f t="shared" si="102"/>
        <v>1.3298903349510458E-2</v>
      </c>
    </row>
    <row r="3324" spans="1:23">
      <c r="A3324">
        <f t="shared" si="103"/>
        <v>1109</v>
      </c>
      <c r="B3324" s="99">
        <v>44408</v>
      </c>
      <c r="C3324" s="23">
        <v>921</v>
      </c>
      <c r="D3324" s="23">
        <v>5</v>
      </c>
      <c r="E3324" s="98" t="s">
        <v>49</v>
      </c>
      <c r="F3324" s="98" t="s">
        <v>164</v>
      </c>
      <c r="G3324" s="98" t="s">
        <v>4120</v>
      </c>
      <c r="H3324" s="98" t="s">
        <v>1366</v>
      </c>
      <c r="I3324" s="98" t="s">
        <v>10705</v>
      </c>
      <c r="J3324" s="99">
        <v>45517</v>
      </c>
      <c r="K3324" s="107">
        <v>15000000</v>
      </c>
      <c r="L3324" s="98" t="s">
        <v>2247</v>
      </c>
      <c r="M3324" s="23">
        <v>1800</v>
      </c>
      <c r="N3324" s="23">
        <v>1</v>
      </c>
      <c r="O3324" s="107">
        <v>15000000</v>
      </c>
      <c r="P3324" s="23">
        <v>180</v>
      </c>
      <c r="Q3324" s="23">
        <v>2</v>
      </c>
      <c r="R3324" s="23">
        <v>2</v>
      </c>
      <c r="S3324" s="23">
        <v>0</v>
      </c>
      <c r="T3324" s="47">
        <v>10.5</v>
      </c>
      <c r="U3324" s="98" t="s">
        <v>111</v>
      </c>
      <c r="V3324" s="98" t="s">
        <v>3139</v>
      </c>
      <c r="W3324" s="69">
        <f t="shared" si="102"/>
        <v>3.6269736407755791E-2</v>
      </c>
    </row>
    <row r="3325" spans="1:23">
      <c r="A3325">
        <f t="shared" si="103"/>
        <v>1109</v>
      </c>
      <c r="B3325" s="99">
        <v>44408</v>
      </c>
      <c r="C3325" s="23">
        <v>922</v>
      </c>
      <c r="D3325" s="23">
        <v>5</v>
      </c>
      <c r="E3325" s="98" t="s">
        <v>49</v>
      </c>
      <c r="F3325" s="98" t="s">
        <v>164</v>
      </c>
      <c r="G3325" s="98" t="s">
        <v>4120</v>
      </c>
      <c r="H3325" s="98" t="s">
        <v>1366</v>
      </c>
      <c r="I3325" s="98" t="s">
        <v>10705</v>
      </c>
      <c r="J3325" s="99">
        <v>45517</v>
      </c>
      <c r="K3325" s="107">
        <v>13000000</v>
      </c>
      <c r="L3325" s="98" t="s">
        <v>2248</v>
      </c>
      <c r="M3325" s="23">
        <v>1800</v>
      </c>
      <c r="N3325" s="23">
        <v>1</v>
      </c>
      <c r="O3325" s="107">
        <v>13000000</v>
      </c>
      <c r="P3325" s="23">
        <v>180</v>
      </c>
      <c r="Q3325" s="23">
        <v>2</v>
      </c>
      <c r="R3325" s="23">
        <v>2</v>
      </c>
      <c r="S3325" s="23">
        <v>0</v>
      </c>
      <c r="T3325" s="47">
        <v>9.1</v>
      </c>
      <c r="U3325" s="98" t="s">
        <v>111</v>
      </c>
      <c r="V3325" s="98" t="s">
        <v>3139</v>
      </c>
      <c r="W3325" s="69">
        <f t="shared" si="102"/>
        <v>3.1433771553388355E-2</v>
      </c>
    </row>
    <row r="3326" spans="1:23">
      <c r="A3326">
        <f t="shared" si="103"/>
        <v>1110</v>
      </c>
      <c r="B3326" s="99">
        <v>44408</v>
      </c>
      <c r="C3326" s="23">
        <v>923</v>
      </c>
      <c r="D3326" s="23">
        <v>5</v>
      </c>
      <c r="E3326" s="98" t="s">
        <v>49</v>
      </c>
      <c r="F3326" s="98" t="s">
        <v>164</v>
      </c>
      <c r="G3326" s="98" t="s">
        <v>4120</v>
      </c>
      <c r="H3326" s="98" t="s">
        <v>1366</v>
      </c>
      <c r="I3326" s="98" t="s">
        <v>10706</v>
      </c>
      <c r="J3326" s="99">
        <v>45518</v>
      </c>
      <c r="K3326" s="107">
        <v>7000000</v>
      </c>
      <c r="L3326" s="98" t="s">
        <v>2249</v>
      </c>
      <c r="M3326" s="23">
        <v>1800</v>
      </c>
      <c r="N3326" s="23">
        <v>1</v>
      </c>
      <c r="O3326" s="107">
        <v>7000000</v>
      </c>
      <c r="P3326" s="23">
        <v>180</v>
      </c>
      <c r="Q3326" s="23">
        <v>2</v>
      </c>
      <c r="R3326" s="23">
        <v>2</v>
      </c>
      <c r="S3326" s="23">
        <v>0</v>
      </c>
      <c r="T3326" s="47">
        <v>4.9000000000000004</v>
      </c>
      <c r="U3326" s="98" t="s">
        <v>111</v>
      </c>
      <c r="V3326" s="98" t="s">
        <v>3139</v>
      </c>
      <c r="W3326" s="69">
        <f t="shared" si="102"/>
        <v>1.694113927792381E-2</v>
      </c>
    </row>
    <row r="3327" spans="1:23">
      <c r="A3327">
        <f t="shared" si="103"/>
        <v>1110</v>
      </c>
      <c r="B3327" s="99">
        <v>44408</v>
      </c>
      <c r="C3327" s="23">
        <v>924</v>
      </c>
      <c r="D3327" s="23">
        <v>5</v>
      </c>
      <c r="E3327" s="98" t="s">
        <v>49</v>
      </c>
      <c r="F3327" s="98" t="s">
        <v>164</v>
      </c>
      <c r="G3327" s="98" t="s">
        <v>4120</v>
      </c>
      <c r="H3327" s="98" t="s">
        <v>1366</v>
      </c>
      <c r="I3327" s="98" t="s">
        <v>10706</v>
      </c>
      <c r="J3327" s="99">
        <v>45518</v>
      </c>
      <c r="K3327" s="107">
        <v>8000000</v>
      </c>
      <c r="L3327" s="98" t="s">
        <v>2250</v>
      </c>
      <c r="M3327" s="23">
        <v>1800</v>
      </c>
      <c r="N3327" s="23">
        <v>1</v>
      </c>
      <c r="O3327" s="107">
        <v>8000000</v>
      </c>
      <c r="P3327" s="23">
        <v>180</v>
      </c>
      <c r="Q3327" s="23">
        <v>2</v>
      </c>
      <c r="R3327" s="23">
        <v>2</v>
      </c>
      <c r="S3327" s="23">
        <v>0</v>
      </c>
      <c r="T3327" s="47">
        <v>5.6</v>
      </c>
      <c r="U3327" s="98" t="s">
        <v>111</v>
      </c>
      <c r="V3327" s="98" t="s">
        <v>3139</v>
      </c>
      <c r="W3327" s="69">
        <f t="shared" si="102"/>
        <v>1.9361302031912924E-2</v>
      </c>
    </row>
    <row r="3328" spans="1:23">
      <c r="A3328">
        <f t="shared" si="103"/>
        <v>1110</v>
      </c>
      <c r="B3328" s="99">
        <v>44408</v>
      </c>
      <c r="C3328" s="23">
        <v>925</v>
      </c>
      <c r="D3328" s="23">
        <v>5</v>
      </c>
      <c r="E3328" s="98" t="s">
        <v>49</v>
      </c>
      <c r="F3328" s="98" t="s">
        <v>164</v>
      </c>
      <c r="G3328" s="98" t="s">
        <v>4120</v>
      </c>
      <c r="H3328" s="98" t="s">
        <v>1366</v>
      </c>
      <c r="I3328" s="98" t="s">
        <v>10706</v>
      </c>
      <c r="J3328" s="99">
        <v>45518</v>
      </c>
      <c r="K3328" s="107">
        <v>13000000</v>
      </c>
      <c r="L3328" s="98" t="s">
        <v>2251</v>
      </c>
      <c r="M3328" s="23">
        <v>1800</v>
      </c>
      <c r="N3328" s="23">
        <v>1</v>
      </c>
      <c r="O3328" s="107">
        <v>13000000</v>
      </c>
      <c r="P3328" s="23">
        <v>180</v>
      </c>
      <c r="Q3328" s="23">
        <v>2</v>
      </c>
      <c r="R3328" s="23">
        <v>2</v>
      </c>
      <c r="S3328" s="23">
        <v>0</v>
      </c>
      <c r="T3328" s="47">
        <v>9.1</v>
      </c>
      <c r="U3328" s="98" t="s">
        <v>111</v>
      </c>
      <c r="V3328" s="98" t="s">
        <v>3139</v>
      </c>
      <c r="W3328" s="69">
        <f t="shared" si="102"/>
        <v>3.1462115801858495E-2</v>
      </c>
    </row>
    <row r="3329" spans="1:23">
      <c r="A3329">
        <f t="shared" si="103"/>
        <v>1203</v>
      </c>
      <c r="B3329" s="99">
        <v>44408</v>
      </c>
      <c r="C3329" s="23">
        <v>926</v>
      </c>
      <c r="D3329" s="23">
        <v>5</v>
      </c>
      <c r="E3329" s="98" t="s">
        <v>49</v>
      </c>
      <c r="F3329" s="98" t="s">
        <v>164</v>
      </c>
      <c r="G3329" s="98" t="s">
        <v>4120</v>
      </c>
      <c r="H3329" s="98" t="s">
        <v>1366</v>
      </c>
      <c r="I3329" s="98" t="s">
        <v>10706</v>
      </c>
      <c r="J3329" s="99">
        <v>45611</v>
      </c>
      <c r="K3329" s="107">
        <v>13000000</v>
      </c>
      <c r="L3329" s="98" t="s">
        <v>2252</v>
      </c>
      <c r="M3329" s="23">
        <v>1800</v>
      </c>
      <c r="N3329" s="23">
        <v>1</v>
      </c>
      <c r="O3329" s="107">
        <v>13000000</v>
      </c>
      <c r="P3329" s="23">
        <v>180</v>
      </c>
      <c r="Q3329" s="23">
        <v>2</v>
      </c>
      <c r="R3329" s="23">
        <v>2</v>
      </c>
      <c r="S3329" s="23">
        <v>0</v>
      </c>
      <c r="T3329" s="47">
        <v>9.1</v>
      </c>
      <c r="U3329" s="98" t="s">
        <v>111</v>
      </c>
      <c r="V3329" s="98" t="s">
        <v>3139</v>
      </c>
      <c r="W3329" s="69">
        <f t="shared" si="102"/>
        <v>3.4098130909581775E-2</v>
      </c>
    </row>
    <row r="3330" spans="1:23">
      <c r="A3330">
        <f t="shared" si="103"/>
        <v>1110</v>
      </c>
      <c r="B3330" s="99">
        <v>44408</v>
      </c>
      <c r="C3330" s="23">
        <v>927</v>
      </c>
      <c r="D3330" s="23">
        <v>5</v>
      </c>
      <c r="E3330" s="98" t="s">
        <v>49</v>
      </c>
      <c r="F3330" s="98" t="s">
        <v>164</v>
      </c>
      <c r="G3330" s="98" t="s">
        <v>4120</v>
      </c>
      <c r="H3330" s="98" t="s">
        <v>1366</v>
      </c>
      <c r="I3330" s="98" t="s">
        <v>10706</v>
      </c>
      <c r="J3330" s="99">
        <v>45518</v>
      </c>
      <c r="K3330" s="107">
        <v>15000000</v>
      </c>
      <c r="L3330" s="98" t="s">
        <v>2253</v>
      </c>
      <c r="M3330" s="23">
        <v>1800</v>
      </c>
      <c r="N3330" s="23">
        <v>1</v>
      </c>
      <c r="O3330" s="107">
        <v>15000000</v>
      </c>
      <c r="P3330" s="23">
        <v>180</v>
      </c>
      <c r="Q3330" s="23">
        <v>2</v>
      </c>
      <c r="R3330" s="23">
        <v>2</v>
      </c>
      <c r="S3330" s="23">
        <v>0</v>
      </c>
      <c r="T3330" s="47">
        <v>10.5</v>
      </c>
      <c r="U3330" s="98" t="s">
        <v>111</v>
      </c>
      <c r="V3330" s="98" t="s">
        <v>3139</v>
      </c>
      <c r="W3330" s="69">
        <f t="shared" ref="W3330:W3393" si="104">+T3330/SUM($T$2:$T$5848)*A3330</f>
        <v>3.630244130983673E-2</v>
      </c>
    </row>
    <row r="3331" spans="1:23">
      <c r="A3331">
        <f t="shared" ref="A3331:A3394" si="105">+J3331-B3331</f>
        <v>379</v>
      </c>
      <c r="B3331" s="99">
        <v>44408</v>
      </c>
      <c r="C3331" s="23">
        <v>928</v>
      </c>
      <c r="D3331" s="23">
        <v>5</v>
      </c>
      <c r="E3331" s="98" t="s">
        <v>49</v>
      </c>
      <c r="F3331" s="98" t="s">
        <v>164</v>
      </c>
      <c r="G3331" s="98" t="s">
        <v>4120</v>
      </c>
      <c r="H3331" s="98" t="s">
        <v>1366</v>
      </c>
      <c r="I3331" s="98" t="s">
        <v>10706</v>
      </c>
      <c r="J3331" s="99">
        <v>44787</v>
      </c>
      <c r="K3331" s="107">
        <v>6500000</v>
      </c>
      <c r="L3331" s="98" t="s">
        <v>2254</v>
      </c>
      <c r="M3331" s="23">
        <v>1080</v>
      </c>
      <c r="N3331" s="23">
        <v>1</v>
      </c>
      <c r="O3331" s="107">
        <v>6500000</v>
      </c>
      <c r="P3331" s="23">
        <v>30</v>
      </c>
      <c r="Q3331" s="23">
        <v>2</v>
      </c>
      <c r="R3331" s="23">
        <v>2</v>
      </c>
      <c r="S3331" s="23">
        <v>0.15</v>
      </c>
      <c r="T3331" s="47">
        <v>2.3472119999999999</v>
      </c>
      <c r="U3331" s="98" t="s">
        <v>111</v>
      </c>
      <c r="V3331" s="98" t="s">
        <v>3139</v>
      </c>
      <c r="W3331" s="69">
        <f t="shared" si="104"/>
        <v>2.7708631750657364E-3</v>
      </c>
    </row>
    <row r="3332" spans="1:23">
      <c r="A3332">
        <f t="shared" si="105"/>
        <v>1111</v>
      </c>
      <c r="B3332" s="99">
        <v>44408</v>
      </c>
      <c r="C3332" s="23">
        <v>929</v>
      </c>
      <c r="D3332" s="23">
        <v>5</v>
      </c>
      <c r="E3332" s="98" t="s">
        <v>49</v>
      </c>
      <c r="F3332" s="98" t="s">
        <v>164</v>
      </c>
      <c r="G3332" s="98" t="s">
        <v>4120</v>
      </c>
      <c r="H3332" s="98" t="s">
        <v>1366</v>
      </c>
      <c r="I3332" s="98" t="s">
        <v>7251</v>
      </c>
      <c r="J3332" s="99">
        <v>45519</v>
      </c>
      <c r="K3332" s="107">
        <v>10000000</v>
      </c>
      <c r="L3332" s="98" t="s">
        <v>2255</v>
      </c>
      <c r="M3332" s="23">
        <v>1800</v>
      </c>
      <c r="N3332" s="23">
        <v>1</v>
      </c>
      <c r="O3332" s="107">
        <v>10000000</v>
      </c>
      <c r="P3332" s="23">
        <v>180</v>
      </c>
      <c r="Q3332" s="23">
        <v>2</v>
      </c>
      <c r="R3332" s="23">
        <v>2</v>
      </c>
      <c r="S3332" s="23">
        <v>0</v>
      </c>
      <c r="T3332" s="47">
        <v>7</v>
      </c>
      <c r="U3332" s="98" t="s">
        <v>111</v>
      </c>
      <c r="V3332" s="98" t="s">
        <v>3139</v>
      </c>
      <c r="W3332" s="69">
        <f t="shared" si="104"/>
        <v>2.4223430807945107E-2</v>
      </c>
    </row>
    <row r="3333" spans="1:23">
      <c r="A3333">
        <f t="shared" si="105"/>
        <v>1111</v>
      </c>
      <c r="B3333" s="99">
        <v>44408</v>
      </c>
      <c r="C3333" s="23">
        <v>930</v>
      </c>
      <c r="D3333" s="23">
        <v>5</v>
      </c>
      <c r="E3333" s="98" t="s">
        <v>49</v>
      </c>
      <c r="F3333" s="98" t="s">
        <v>164</v>
      </c>
      <c r="G3333" s="98" t="s">
        <v>4120</v>
      </c>
      <c r="H3333" s="98" t="s">
        <v>1366</v>
      </c>
      <c r="I3333" s="98" t="s">
        <v>7251</v>
      </c>
      <c r="J3333" s="99">
        <v>45519</v>
      </c>
      <c r="K3333" s="107">
        <v>8000000</v>
      </c>
      <c r="L3333" s="98" t="s">
        <v>2256</v>
      </c>
      <c r="M3333" s="23">
        <v>1800</v>
      </c>
      <c r="N3333" s="23">
        <v>1</v>
      </c>
      <c r="O3333" s="107">
        <v>8000000</v>
      </c>
      <c r="P3333" s="23">
        <v>180</v>
      </c>
      <c r="Q3333" s="23">
        <v>2</v>
      </c>
      <c r="R3333" s="23">
        <v>2</v>
      </c>
      <c r="S3333" s="23">
        <v>0</v>
      </c>
      <c r="T3333" s="47">
        <v>5.6</v>
      </c>
      <c r="U3333" s="98" t="s">
        <v>111</v>
      </c>
      <c r="V3333" s="98" t="s">
        <v>3139</v>
      </c>
      <c r="W3333" s="69">
        <f t="shared" si="104"/>
        <v>1.9378744646356087E-2</v>
      </c>
    </row>
    <row r="3334" spans="1:23">
      <c r="A3334">
        <f t="shared" si="105"/>
        <v>15</v>
      </c>
      <c r="B3334" s="99">
        <v>44408</v>
      </c>
      <c r="C3334" s="23">
        <v>931</v>
      </c>
      <c r="D3334" s="23">
        <v>5</v>
      </c>
      <c r="E3334" s="98" t="s">
        <v>49</v>
      </c>
      <c r="F3334" s="98" t="s">
        <v>164</v>
      </c>
      <c r="G3334" s="98" t="s">
        <v>4120</v>
      </c>
      <c r="H3334" s="98" t="s">
        <v>1366</v>
      </c>
      <c r="I3334" s="98" t="s">
        <v>7251</v>
      </c>
      <c r="J3334" s="99">
        <v>44423</v>
      </c>
      <c r="K3334" s="107">
        <v>6000000</v>
      </c>
      <c r="L3334" s="98" t="s">
        <v>2257</v>
      </c>
      <c r="M3334" s="23">
        <v>720</v>
      </c>
      <c r="N3334" s="23">
        <v>1</v>
      </c>
      <c r="O3334" s="107">
        <v>6000000</v>
      </c>
      <c r="P3334" s="23">
        <v>180</v>
      </c>
      <c r="Q3334" s="23">
        <v>2</v>
      </c>
      <c r="R3334" s="23">
        <v>2</v>
      </c>
      <c r="S3334" s="23">
        <v>0</v>
      </c>
      <c r="T3334" s="47">
        <v>1.5</v>
      </c>
      <c r="U3334" s="98" t="s">
        <v>111</v>
      </c>
      <c r="V3334" s="98" t="s">
        <v>3139</v>
      </c>
      <c r="W3334" s="69">
        <f t="shared" si="104"/>
        <v>7.0081933030572842E-5</v>
      </c>
    </row>
    <row r="3335" spans="1:23">
      <c r="A3335">
        <f t="shared" si="105"/>
        <v>1112</v>
      </c>
      <c r="B3335" s="99">
        <v>44408</v>
      </c>
      <c r="C3335" s="23">
        <v>932</v>
      </c>
      <c r="D3335" s="23">
        <v>5</v>
      </c>
      <c r="E3335" s="98" t="s">
        <v>49</v>
      </c>
      <c r="F3335" s="98" t="s">
        <v>164</v>
      </c>
      <c r="G3335" s="98" t="s">
        <v>4120</v>
      </c>
      <c r="H3335" s="98" t="s">
        <v>1366</v>
      </c>
      <c r="I3335" s="98" t="s">
        <v>10707</v>
      </c>
      <c r="J3335" s="99">
        <v>45520</v>
      </c>
      <c r="K3335" s="107">
        <v>40000000</v>
      </c>
      <c r="L3335" s="98" t="s">
        <v>2258</v>
      </c>
      <c r="M3335" s="23">
        <v>1800</v>
      </c>
      <c r="N3335" s="23">
        <v>1</v>
      </c>
      <c r="O3335" s="107">
        <v>40000000</v>
      </c>
      <c r="P3335" s="23">
        <v>180</v>
      </c>
      <c r="Q3335" s="23">
        <v>2</v>
      </c>
      <c r="R3335" s="23">
        <v>2</v>
      </c>
      <c r="S3335" s="23">
        <v>1.81</v>
      </c>
      <c r="T3335" s="47">
        <v>28.698107</v>
      </c>
      <c r="U3335" s="98" t="s">
        <v>111</v>
      </c>
      <c r="V3335" s="98" t="s">
        <v>3139</v>
      </c>
      <c r="W3335" s="69">
        <f t="shared" si="104"/>
        <v>9.9398903107581052E-2</v>
      </c>
    </row>
    <row r="3336" spans="1:23">
      <c r="A3336">
        <f t="shared" si="105"/>
        <v>1112</v>
      </c>
      <c r="B3336" s="99">
        <v>44408</v>
      </c>
      <c r="C3336" s="23">
        <v>933</v>
      </c>
      <c r="D3336" s="23">
        <v>5</v>
      </c>
      <c r="E3336" s="98" t="s">
        <v>49</v>
      </c>
      <c r="F3336" s="98" t="s">
        <v>164</v>
      </c>
      <c r="G3336" s="98" t="s">
        <v>4120</v>
      </c>
      <c r="H3336" s="98" t="s">
        <v>1366</v>
      </c>
      <c r="I3336" s="98" t="s">
        <v>10707</v>
      </c>
      <c r="J3336" s="99">
        <v>45520</v>
      </c>
      <c r="K3336" s="107">
        <v>30000000</v>
      </c>
      <c r="L3336" s="98" t="s">
        <v>2259</v>
      </c>
      <c r="M3336" s="23">
        <v>1800</v>
      </c>
      <c r="N3336" s="23">
        <v>1</v>
      </c>
      <c r="O3336" s="107">
        <v>30000000</v>
      </c>
      <c r="P3336" s="23">
        <v>180</v>
      </c>
      <c r="Q3336" s="23">
        <v>2</v>
      </c>
      <c r="R3336" s="23">
        <v>2</v>
      </c>
      <c r="S3336" s="23">
        <v>0</v>
      </c>
      <c r="T3336" s="47">
        <v>21</v>
      </c>
      <c r="U3336" s="98" t="s">
        <v>111</v>
      </c>
      <c r="V3336" s="98" t="s">
        <v>3139</v>
      </c>
      <c r="W3336" s="69">
        <f t="shared" si="104"/>
        <v>7.273570222799719E-2</v>
      </c>
    </row>
    <row r="3337" spans="1:23">
      <c r="A3337">
        <f t="shared" si="105"/>
        <v>1112</v>
      </c>
      <c r="B3337" s="99">
        <v>44408</v>
      </c>
      <c r="C3337" s="23">
        <v>934</v>
      </c>
      <c r="D3337" s="23">
        <v>5</v>
      </c>
      <c r="E3337" s="98" t="s">
        <v>49</v>
      </c>
      <c r="F3337" s="98" t="s">
        <v>164</v>
      </c>
      <c r="G3337" s="98" t="s">
        <v>4120</v>
      </c>
      <c r="H3337" s="98" t="s">
        <v>1366</v>
      </c>
      <c r="I3337" s="98" t="s">
        <v>10707</v>
      </c>
      <c r="J3337" s="99">
        <v>45520</v>
      </c>
      <c r="K3337" s="107">
        <v>8000000</v>
      </c>
      <c r="L3337" s="98" t="s">
        <v>2260</v>
      </c>
      <c r="M3337" s="23">
        <v>1800</v>
      </c>
      <c r="N3337" s="23">
        <v>1</v>
      </c>
      <c r="O3337" s="107">
        <v>8000000</v>
      </c>
      <c r="P3337" s="23">
        <v>180</v>
      </c>
      <c r="Q3337" s="23">
        <v>2</v>
      </c>
      <c r="R3337" s="23">
        <v>2</v>
      </c>
      <c r="S3337" s="23">
        <v>0</v>
      </c>
      <c r="T3337" s="47">
        <v>5.6</v>
      </c>
      <c r="U3337" s="98" t="s">
        <v>111</v>
      </c>
      <c r="V3337" s="98" t="s">
        <v>3139</v>
      </c>
      <c r="W3337" s="69">
        <f t="shared" si="104"/>
        <v>1.9396187260799252E-2</v>
      </c>
    </row>
    <row r="3338" spans="1:23">
      <c r="A3338">
        <f t="shared" si="105"/>
        <v>1116</v>
      </c>
      <c r="B3338" s="99">
        <v>44408</v>
      </c>
      <c r="C3338" s="23">
        <v>935</v>
      </c>
      <c r="D3338" s="23">
        <v>5</v>
      </c>
      <c r="E3338" s="98" t="s">
        <v>49</v>
      </c>
      <c r="F3338" s="98" t="s">
        <v>164</v>
      </c>
      <c r="G3338" s="98" t="s">
        <v>4120</v>
      </c>
      <c r="H3338" s="98" t="s">
        <v>1366</v>
      </c>
      <c r="I3338" s="98" t="s">
        <v>10407</v>
      </c>
      <c r="J3338" s="99">
        <v>45524</v>
      </c>
      <c r="K3338" s="107">
        <v>8000000</v>
      </c>
      <c r="L3338" s="98" t="s">
        <v>2261</v>
      </c>
      <c r="M3338" s="23">
        <v>1800</v>
      </c>
      <c r="N3338" s="23">
        <v>1</v>
      </c>
      <c r="O3338" s="107">
        <v>8000000</v>
      </c>
      <c r="P3338" s="23">
        <v>180</v>
      </c>
      <c r="Q3338" s="23">
        <v>2</v>
      </c>
      <c r="R3338" s="23">
        <v>2</v>
      </c>
      <c r="S3338" s="23">
        <v>0</v>
      </c>
      <c r="T3338" s="47">
        <v>5.6</v>
      </c>
      <c r="U3338" s="98" t="s">
        <v>111</v>
      </c>
      <c r="V3338" s="98" t="s">
        <v>3139</v>
      </c>
      <c r="W3338" s="69">
        <f t="shared" si="104"/>
        <v>1.9465957718571913E-2</v>
      </c>
    </row>
    <row r="3339" spans="1:23">
      <c r="A3339">
        <f t="shared" si="105"/>
        <v>20</v>
      </c>
      <c r="B3339" s="99">
        <v>44408</v>
      </c>
      <c r="C3339" s="23">
        <v>936</v>
      </c>
      <c r="D3339" s="23">
        <v>5</v>
      </c>
      <c r="E3339" s="98" t="s">
        <v>49</v>
      </c>
      <c r="F3339" s="98" t="s">
        <v>164</v>
      </c>
      <c r="G3339" s="98" t="s">
        <v>4120</v>
      </c>
      <c r="H3339" s="98" t="s">
        <v>1366</v>
      </c>
      <c r="I3339" s="98" t="s">
        <v>10407</v>
      </c>
      <c r="J3339" s="99">
        <v>44428</v>
      </c>
      <c r="K3339" s="107">
        <v>5500000</v>
      </c>
      <c r="L3339" s="98" t="s">
        <v>2262</v>
      </c>
      <c r="M3339" s="23">
        <v>720</v>
      </c>
      <c r="N3339" s="23">
        <v>1</v>
      </c>
      <c r="O3339" s="107">
        <v>5500000</v>
      </c>
      <c r="P3339" s="23">
        <v>180</v>
      </c>
      <c r="Q3339" s="23">
        <v>2</v>
      </c>
      <c r="R3339" s="23">
        <v>2</v>
      </c>
      <c r="S3339" s="23">
        <v>0</v>
      </c>
      <c r="T3339" s="47">
        <v>1.375</v>
      </c>
      <c r="U3339" s="98" t="s">
        <v>111</v>
      </c>
      <c r="V3339" s="98" t="s">
        <v>3139</v>
      </c>
      <c r="W3339" s="69">
        <f t="shared" si="104"/>
        <v>8.5655695926255688E-5</v>
      </c>
    </row>
    <row r="3340" spans="1:23">
      <c r="A3340">
        <f t="shared" si="105"/>
        <v>1116</v>
      </c>
      <c r="B3340" s="99">
        <v>44408</v>
      </c>
      <c r="C3340" s="23">
        <v>937</v>
      </c>
      <c r="D3340" s="23">
        <v>5</v>
      </c>
      <c r="E3340" s="98" t="s">
        <v>49</v>
      </c>
      <c r="F3340" s="98" t="s">
        <v>164</v>
      </c>
      <c r="G3340" s="98" t="s">
        <v>4120</v>
      </c>
      <c r="H3340" s="98" t="s">
        <v>1366</v>
      </c>
      <c r="I3340" s="98" t="s">
        <v>10407</v>
      </c>
      <c r="J3340" s="99">
        <v>45524</v>
      </c>
      <c r="K3340" s="107">
        <v>8000000</v>
      </c>
      <c r="L3340" s="98" t="s">
        <v>2263</v>
      </c>
      <c r="M3340" s="23">
        <v>1800</v>
      </c>
      <c r="N3340" s="23">
        <v>1</v>
      </c>
      <c r="O3340" s="107">
        <v>8000000</v>
      </c>
      <c r="P3340" s="23">
        <v>180</v>
      </c>
      <c r="Q3340" s="23">
        <v>2</v>
      </c>
      <c r="R3340" s="23">
        <v>2</v>
      </c>
      <c r="S3340" s="23">
        <v>0</v>
      </c>
      <c r="T3340" s="47">
        <v>5.6</v>
      </c>
      <c r="U3340" s="98" t="s">
        <v>111</v>
      </c>
      <c r="V3340" s="98" t="s">
        <v>3139</v>
      </c>
      <c r="W3340" s="69">
        <f t="shared" si="104"/>
        <v>1.9465957718571913E-2</v>
      </c>
    </row>
    <row r="3341" spans="1:23">
      <c r="A3341">
        <f t="shared" si="105"/>
        <v>1116</v>
      </c>
      <c r="B3341" s="99">
        <v>44408</v>
      </c>
      <c r="C3341" s="23">
        <v>938</v>
      </c>
      <c r="D3341" s="23">
        <v>5</v>
      </c>
      <c r="E3341" s="98" t="s">
        <v>49</v>
      </c>
      <c r="F3341" s="98" t="s">
        <v>164</v>
      </c>
      <c r="G3341" s="98" t="s">
        <v>4120</v>
      </c>
      <c r="H3341" s="98" t="s">
        <v>1366</v>
      </c>
      <c r="I3341" s="98" t="s">
        <v>10407</v>
      </c>
      <c r="J3341" s="99">
        <v>45524</v>
      </c>
      <c r="K3341" s="107">
        <v>16000000</v>
      </c>
      <c r="L3341" s="98" t="s">
        <v>2264</v>
      </c>
      <c r="M3341" s="23">
        <v>1800</v>
      </c>
      <c r="N3341" s="23">
        <v>1</v>
      </c>
      <c r="O3341" s="107">
        <v>16000000</v>
      </c>
      <c r="P3341" s="23">
        <v>180</v>
      </c>
      <c r="Q3341" s="23">
        <v>2</v>
      </c>
      <c r="R3341" s="23">
        <v>2</v>
      </c>
      <c r="S3341" s="23">
        <v>0</v>
      </c>
      <c r="T3341" s="47">
        <v>11.2</v>
      </c>
      <c r="U3341" s="98" t="s">
        <v>111</v>
      </c>
      <c r="V3341" s="98" t="s">
        <v>3139</v>
      </c>
      <c r="W3341" s="69">
        <f t="shared" si="104"/>
        <v>3.8931915437143826E-2</v>
      </c>
    </row>
    <row r="3342" spans="1:23">
      <c r="A3342">
        <f t="shared" si="105"/>
        <v>20</v>
      </c>
      <c r="B3342" s="99">
        <v>44408</v>
      </c>
      <c r="C3342" s="23">
        <v>939</v>
      </c>
      <c r="D3342" s="23">
        <v>5</v>
      </c>
      <c r="E3342" s="98" t="s">
        <v>49</v>
      </c>
      <c r="F3342" s="98" t="s">
        <v>164</v>
      </c>
      <c r="G3342" s="98" t="s">
        <v>4120</v>
      </c>
      <c r="H3342" s="98" t="s">
        <v>1366</v>
      </c>
      <c r="I3342" s="98" t="s">
        <v>10407</v>
      </c>
      <c r="J3342" s="99">
        <v>44428</v>
      </c>
      <c r="K3342" s="107">
        <v>10000000</v>
      </c>
      <c r="L3342" s="98" t="s">
        <v>2265</v>
      </c>
      <c r="M3342" s="23">
        <v>720</v>
      </c>
      <c r="N3342" s="23">
        <v>1</v>
      </c>
      <c r="O3342" s="107">
        <v>10000000</v>
      </c>
      <c r="P3342" s="23">
        <v>180</v>
      </c>
      <c r="Q3342" s="23">
        <v>2</v>
      </c>
      <c r="R3342" s="23">
        <v>2</v>
      </c>
      <c r="S3342" s="23">
        <v>0</v>
      </c>
      <c r="T3342" s="47">
        <v>2.5</v>
      </c>
      <c r="U3342" s="98" t="s">
        <v>111</v>
      </c>
      <c r="V3342" s="98" t="s">
        <v>3139</v>
      </c>
      <c r="W3342" s="69">
        <f t="shared" si="104"/>
        <v>1.5573762895682854E-4</v>
      </c>
    </row>
    <row r="3343" spans="1:23">
      <c r="A3343">
        <f t="shared" si="105"/>
        <v>1116</v>
      </c>
      <c r="B3343" s="99">
        <v>44408</v>
      </c>
      <c r="C3343" s="23">
        <v>940</v>
      </c>
      <c r="D3343" s="23">
        <v>5</v>
      </c>
      <c r="E3343" s="98" t="s">
        <v>49</v>
      </c>
      <c r="F3343" s="98" t="s">
        <v>164</v>
      </c>
      <c r="G3343" s="98" t="s">
        <v>4120</v>
      </c>
      <c r="H3343" s="98" t="s">
        <v>1366</v>
      </c>
      <c r="I3343" s="98" t="s">
        <v>10407</v>
      </c>
      <c r="J3343" s="99">
        <v>45524</v>
      </c>
      <c r="K3343" s="107">
        <v>12000000</v>
      </c>
      <c r="L3343" s="98" t="s">
        <v>2266</v>
      </c>
      <c r="M3343" s="23">
        <v>1800</v>
      </c>
      <c r="N3343" s="23">
        <v>1</v>
      </c>
      <c r="O3343" s="107">
        <v>12000000</v>
      </c>
      <c r="P3343" s="23">
        <v>180</v>
      </c>
      <c r="Q3343" s="23">
        <v>2</v>
      </c>
      <c r="R3343" s="23">
        <v>2</v>
      </c>
      <c r="S3343" s="23">
        <v>0</v>
      </c>
      <c r="T3343" s="47">
        <v>8.4</v>
      </c>
      <c r="U3343" s="98" t="s">
        <v>111</v>
      </c>
      <c r="V3343" s="98" t="s">
        <v>3139</v>
      </c>
      <c r="W3343" s="69">
        <f t="shared" si="104"/>
        <v>2.9198936577857867E-2</v>
      </c>
    </row>
    <row r="3344" spans="1:23">
      <c r="A3344">
        <f t="shared" si="105"/>
        <v>1116</v>
      </c>
      <c r="B3344" s="99">
        <v>44408</v>
      </c>
      <c r="C3344" s="23">
        <v>941</v>
      </c>
      <c r="D3344" s="23">
        <v>5</v>
      </c>
      <c r="E3344" s="98" t="s">
        <v>49</v>
      </c>
      <c r="F3344" s="98" t="s">
        <v>164</v>
      </c>
      <c r="G3344" s="98" t="s">
        <v>4120</v>
      </c>
      <c r="H3344" s="98" t="s">
        <v>1366</v>
      </c>
      <c r="I3344" s="98" t="s">
        <v>10407</v>
      </c>
      <c r="J3344" s="99">
        <v>45524</v>
      </c>
      <c r="K3344" s="107">
        <v>15000000</v>
      </c>
      <c r="L3344" s="98" t="s">
        <v>2267</v>
      </c>
      <c r="M3344" s="23">
        <v>1800</v>
      </c>
      <c r="N3344" s="23">
        <v>1</v>
      </c>
      <c r="O3344" s="107">
        <v>15000000</v>
      </c>
      <c r="P3344" s="23">
        <v>180</v>
      </c>
      <c r="Q3344" s="23">
        <v>2</v>
      </c>
      <c r="R3344" s="23">
        <v>2</v>
      </c>
      <c r="S3344" s="23">
        <v>0</v>
      </c>
      <c r="T3344" s="47">
        <v>10.5</v>
      </c>
      <c r="U3344" s="98" t="s">
        <v>111</v>
      </c>
      <c r="V3344" s="98" t="s">
        <v>3139</v>
      </c>
      <c r="W3344" s="69">
        <f t="shared" si="104"/>
        <v>3.6498670722322331E-2</v>
      </c>
    </row>
    <row r="3345" spans="1:23">
      <c r="A3345">
        <f t="shared" si="105"/>
        <v>1116</v>
      </c>
      <c r="B3345" s="99">
        <v>44408</v>
      </c>
      <c r="C3345" s="23">
        <v>942</v>
      </c>
      <c r="D3345" s="23">
        <v>5</v>
      </c>
      <c r="E3345" s="98" t="s">
        <v>49</v>
      </c>
      <c r="F3345" s="98" t="s">
        <v>164</v>
      </c>
      <c r="G3345" s="98" t="s">
        <v>4120</v>
      </c>
      <c r="H3345" s="98" t="s">
        <v>1366</v>
      </c>
      <c r="I3345" s="98" t="s">
        <v>10407</v>
      </c>
      <c r="J3345" s="99">
        <v>45524</v>
      </c>
      <c r="K3345" s="107">
        <v>6500000</v>
      </c>
      <c r="L3345" s="98" t="s">
        <v>2268</v>
      </c>
      <c r="M3345" s="23">
        <v>1800</v>
      </c>
      <c r="N3345" s="23">
        <v>1</v>
      </c>
      <c r="O3345" s="107">
        <v>6500000</v>
      </c>
      <c r="P3345" s="23">
        <v>180</v>
      </c>
      <c r="Q3345" s="23">
        <v>2</v>
      </c>
      <c r="R3345" s="23">
        <v>2</v>
      </c>
      <c r="S3345" s="23">
        <v>0</v>
      </c>
      <c r="T3345" s="47">
        <v>4.55</v>
      </c>
      <c r="U3345" s="98" t="s">
        <v>111</v>
      </c>
      <c r="V3345" s="98" t="s">
        <v>3139</v>
      </c>
      <c r="W3345" s="69">
        <f t="shared" si="104"/>
        <v>1.5816090646339678E-2</v>
      </c>
    </row>
    <row r="3346" spans="1:23">
      <c r="A3346">
        <f t="shared" si="105"/>
        <v>1116</v>
      </c>
      <c r="B3346" s="99">
        <v>44408</v>
      </c>
      <c r="C3346" s="23">
        <v>943</v>
      </c>
      <c r="D3346" s="23">
        <v>5</v>
      </c>
      <c r="E3346" s="98" t="s">
        <v>49</v>
      </c>
      <c r="F3346" s="98" t="s">
        <v>164</v>
      </c>
      <c r="G3346" s="98" t="s">
        <v>4120</v>
      </c>
      <c r="H3346" s="98" t="s">
        <v>1366</v>
      </c>
      <c r="I3346" s="98" t="s">
        <v>10407</v>
      </c>
      <c r="J3346" s="99">
        <v>45524</v>
      </c>
      <c r="K3346" s="107">
        <v>5000000</v>
      </c>
      <c r="L3346" s="98" t="s">
        <v>2269</v>
      </c>
      <c r="M3346" s="23">
        <v>1800</v>
      </c>
      <c r="N3346" s="23">
        <v>1</v>
      </c>
      <c r="O3346" s="107">
        <v>5000000</v>
      </c>
      <c r="P3346" s="23">
        <v>180</v>
      </c>
      <c r="Q3346" s="23">
        <v>2</v>
      </c>
      <c r="R3346" s="23">
        <v>2</v>
      </c>
      <c r="S3346" s="23">
        <v>0</v>
      </c>
      <c r="T3346" s="47">
        <v>3.5</v>
      </c>
      <c r="U3346" s="98" t="s">
        <v>111</v>
      </c>
      <c r="V3346" s="98" t="s">
        <v>3139</v>
      </c>
      <c r="W3346" s="69">
        <f t="shared" si="104"/>
        <v>1.2166223574107444E-2</v>
      </c>
    </row>
    <row r="3347" spans="1:23">
      <c r="A3347">
        <f t="shared" si="105"/>
        <v>1180</v>
      </c>
      <c r="B3347" s="99">
        <v>44408</v>
      </c>
      <c r="C3347" s="23">
        <v>944</v>
      </c>
      <c r="D3347" s="23">
        <v>5</v>
      </c>
      <c r="E3347" s="98" t="s">
        <v>49</v>
      </c>
      <c r="F3347" s="98" t="s">
        <v>164</v>
      </c>
      <c r="G3347" s="98" t="s">
        <v>4120</v>
      </c>
      <c r="H3347" s="98" t="s">
        <v>1366</v>
      </c>
      <c r="I3347" s="98" t="s">
        <v>10109</v>
      </c>
      <c r="J3347" s="99">
        <v>45588</v>
      </c>
      <c r="K3347" s="107">
        <v>10000000</v>
      </c>
      <c r="L3347" s="98" t="s">
        <v>2270</v>
      </c>
      <c r="M3347" s="23">
        <v>1800</v>
      </c>
      <c r="N3347" s="23">
        <v>1</v>
      </c>
      <c r="O3347" s="107">
        <v>10000000</v>
      </c>
      <c r="P3347" s="23">
        <v>180</v>
      </c>
      <c r="Q3347" s="23">
        <v>2</v>
      </c>
      <c r="R3347" s="23">
        <v>2</v>
      </c>
      <c r="S3347" s="23">
        <v>0</v>
      </c>
      <c r="T3347" s="47">
        <v>7</v>
      </c>
      <c r="U3347" s="98" t="s">
        <v>111</v>
      </c>
      <c r="V3347" s="98" t="s">
        <v>3139</v>
      </c>
      <c r="W3347" s="69">
        <f t="shared" si="104"/>
        <v>2.572785630366807E-2</v>
      </c>
    </row>
    <row r="3348" spans="1:23">
      <c r="A3348">
        <f t="shared" si="105"/>
        <v>386</v>
      </c>
      <c r="B3348" s="99">
        <v>44408</v>
      </c>
      <c r="C3348" s="23">
        <v>945</v>
      </c>
      <c r="D3348" s="23">
        <v>5</v>
      </c>
      <c r="E3348" s="98" t="s">
        <v>49</v>
      </c>
      <c r="F3348" s="98" t="s">
        <v>164</v>
      </c>
      <c r="G3348" s="98" t="s">
        <v>4120</v>
      </c>
      <c r="H3348" s="98" t="s">
        <v>1366</v>
      </c>
      <c r="I3348" s="98" t="s">
        <v>10109</v>
      </c>
      <c r="J3348" s="99">
        <v>44794</v>
      </c>
      <c r="K3348" s="107">
        <v>15000000</v>
      </c>
      <c r="L3348" s="98" t="s">
        <v>2271</v>
      </c>
      <c r="M3348" s="23">
        <v>1080</v>
      </c>
      <c r="N3348" s="23">
        <v>1</v>
      </c>
      <c r="O3348" s="107">
        <v>15000000</v>
      </c>
      <c r="P3348" s="23">
        <v>180</v>
      </c>
      <c r="Q3348" s="23">
        <v>2</v>
      </c>
      <c r="R3348" s="23">
        <v>2</v>
      </c>
      <c r="S3348" s="23">
        <v>0</v>
      </c>
      <c r="T3348" s="47">
        <v>7.5</v>
      </c>
      <c r="U3348" s="98" t="s">
        <v>111</v>
      </c>
      <c r="V3348" s="98" t="s">
        <v>3139</v>
      </c>
      <c r="W3348" s="69">
        <f t="shared" si="104"/>
        <v>9.0172087166003716E-3</v>
      </c>
    </row>
    <row r="3349" spans="1:23">
      <c r="A3349">
        <f t="shared" si="105"/>
        <v>1117</v>
      </c>
      <c r="B3349" s="99">
        <v>44408</v>
      </c>
      <c r="C3349" s="23">
        <v>946</v>
      </c>
      <c r="D3349" s="23">
        <v>5</v>
      </c>
      <c r="E3349" s="98" t="s">
        <v>49</v>
      </c>
      <c r="F3349" s="98" t="s">
        <v>164</v>
      </c>
      <c r="G3349" s="98" t="s">
        <v>4120</v>
      </c>
      <c r="H3349" s="98" t="s">
        <v>1366</v>
      </c>
      <c r="I3349" s="98" t="s">
        <v>10109</v>
      </c>
      <c r="J3349" s="99">
        <v>45525</v>
      </c>
      <c r="K3349" s="107">
        <v>13000000</v>
      </c>
      <c r="L3349" s="98" t="s">
        <v>2272</v>
      </c>
      <c r="M3349" s="23">
        <v>1800</v>
      </c>
      <c r="N3349" s="23">
        <v>1</v>
      </c>
      <c r="O3349" s="107">
        <v>13000000</v>
      </c>
      <c r="P3349" s="23">
        <v>180</v>
      </c>
      <c r="Q3349" s="23">
        <v>2</v>
      </c>
      <c r="R3349" s="23">
        <v>2</v>
      </c>
      <c r="S3349" s="23">
        <v>2.81</v>
      </c>
      <c r="T3349" s="47">
        <v>9.2113899999999997</v>
      </c>
      <c r="U3349" s="98" t="s">
        <v>111</v>
      </c>
      <c r="V3349" s="98" t="s">
        <v>3139</v>
      </c>
      <c r="W3349" s="69">
        <f t="shared" si="104"/>
        <v>3.2048071248844956E-2</v>
      </c>
    </row>
    <row r="3350" spans="1:23">
      <c r="A3350">
        <f t="shared" si="105"/>
        <v>21</v>
      </c>
      <c r="B3350" s="99">
        <v>44408</v>
      </c>
      <c r="C3350" s="23">
        <v>947</v>
      </c>
      <c r="D3350" s="23">
        <v>5</v>
      </c>
      <c r="E3350" s="98" t="s">
        <v>49</v>
      </c>
      <c r="F3350" s="98" t="s">
        <v>164</v>
      </c>
      <c r="G3350" s="98" t="s">
        <v>4120</v>
      </c>
      <c r="H3350" s="98" t="s">
        <v>1366</v>
      </c>
      <c r="I3350" s="98" t="s">
        <v>10109</v>
      </c>
      <c r="J3350" s="99">
        <v>44429</v>
      </c>
      <c r="K3350" s="107">
        <v>5000000</v>
      </c>
      <c r="L3350" s="98" t="s">
        <v>2273</v>
      </c>
      <c r="M3350" s="23">
        <v>720</v>
      </c>
      <c r="N3350" s="23">
        <v>1</v>
      </c>
      <c r="O3350" s="107">
        <v>5000000</v>
      </c>
      <c r="P3350" s="23">
        <v>180</v>
      </c>
      <c r="Q3350" s="23">
        <v>2</v>
      </c>
      <c r="R3350" s="23">
        <v>2</v>
      </c>
      <c r="S3350" s="23">
        <v>0</v>
      </c>
      <c r="T3350" s="47">
        <v>1.25</v>
      </c>
      <c r="U3350" s="98" t="s">
        <v>111</v>
      </c>
      <c r="V3350" s="98" t="s">
        <v>3139</v>
      </c>
      <c r="W3350" s="69">
        <f t="shared" si="104"/>
        <v>8.176225520233498E-5</v>
      </c>
    </row>
    <row r="3351" spans="1:23">
      <c r="A3351">
        <f t="shared" si="105"/>
        <v>21</v>
      </c>
      <c r="B3351" s="99">
        <v>44408</v>
      </c>
      <c r="C3351" s="23">
        <v>948</v>
      </c>
      <c r="D3351" s="23">
        <v>5</v>
      </c>
      <c r="E3351" s="98" t="s">
        <v>49</v>
      </c>
      <c r="F3351" s="98" t="s">
        <v>164</v>
      </c>
      <c r="G3351" s="98" t="s">
        <v>4120</v>
      </c>
      <c r="H3351" s="98" t="s">
        <v>1366</v>
      </c>
      <c r="I3351" s="98" t="s">
        <v>10109</v>
      </c>
      <c r="J3351" s="99">
        <v>44429</v>
      </c>
      <c r="K3351" s="107">
        <v>5000000</v>
      </c>
      <c r="L3351" s="98" t="s">
        <v>2274</v>
      </c>
      <c r="M3351" s="23">
        <v>720</v>
      </c>
      <c r="N3351" s="23">
        <v>1</v>
      </c>
      <c r="O3351" s="107">
        <v>5000000</v>
      </c>
      <c r="P3351" s="23">
        <v>180</v>
      </c>
      <c r="Q3351" s="23">
        <v>2</v>
      </c>
      <c r="R3351" s="23">
        <v>2</v>
      </c>
      <c r="S3351" s="23">
        <v>0</v>
      </c>
      <c r="T3351" s="47">
        <v>1.25</v>
      </c>
      <c r="U3351" s="98" t="s">
        <v>111</v>
      </c>
      <c r="V3351" s="98" t="s">
        <v>3139</v>
      </c>
      <c r="W3351" s="69">
        <f t="shared" si="104"/>
        <v>8.176225520233498E-5</v>
      </c>
    </row>
    <row r="3352" spans="1:23">
      <c r="A3352">
        <f t="shared" si="105"/>
        <v>1118</v>
      </c>
      <c r="B3352" s="99">
        <v>44408</v>
      </c>
      <c r="C3352" s="23">
        <v>949</v>
      </c>
      <c r="D3352" s="23">
        <v>5</v>
      </c>
      <c r="E3352" s="98" t="s">
        <v>49</v>
      </c>
      <c r="F3352" s="98" t="s">
        <v>164</v>
      </c>
      <c r="G3352" s="98" t="s">
        <v>4120</v>
      </c>
      <c r="H3352" s="98" t="s">
        <v>1366</v>
      </c>
      <c r="I3352" s="98" t="s">
        <v>10408</v>
      </c>
      <c r="J3352" s="99">
        <v>45526</v>
      </c>
      <c r="K3352" s="107">
        <v>12000000</v>
      </c>
      <c r="L3352" s="98" t="s">
        <v>2275</v>
      </c>
      <c r="M3352" s="23">
        <v>1800</v>
      </c>
      <c r="N3352" s="23">
        <v>1</v>
      </c>
      <c r="O3352" s="107">
        <v>12000000</v>
      </c>
      <c r="P3352" s="23">
        <v>180</v>
      </c>
      <c r="Q3352" s="23">
        <v>2</v>
      </c>
      <c r="R3352" s="23">
        <v>2</v>
      </c>
      <c r="S3352" s="23">
        <v>0</v>
      </c>
      <c r="T3352" s="47">
        <v>8.4</v>
      </c>
      <c r="U3352" s="98" t="s">
        <v>111</v>
      </c>
      <c r="V3352" s="98" t="s">
        <v>3139</v>
      </c>
      <c r="W3352" s="69">
        <f t="shared" si="104"/>
        <v>2.9251264421187362E-2</v>
      </c>
    </row>
    <row r="3353" spans="1:23">
      <c r="A3353">
        <f t="shared" si="105"/>
        <v>752</v>
      </c>
      <c r="B3353" s="99">
        <v>44408</v>
      </c>
      <c r="C3353" s="23">
        <v>950</v>
      </c>
      <c r="D3353" s="23">
        <v>5</v>
      </c>
      <c r="E3353" s="98" t="s">
        <v>49</v>
      </c>
      <c r="F3353" s="98" t="s">
        <v>164</v>
      </c>
      <c r="G3353" s="98" t="s">
        <v>4120</v>
      </c>
      <c r="H3353" s="98" t="s">
        <v>1366</v>
      </c>
      <c r="I3353" s="98" t="s">
        <v>10408</v>
      </c>
      <c r="J3353" s="99">
        <v>45160</v>
      </c>
      <c r="K3353" s="107">
        <v>6000000</v>
      </c>
      <c r="L3353" s="98" t="s">
        <v>2276</v>
      </c>
      <c r="M3353" s="23">
        <v>1440</v>
      </c>
      <c r="N3353" s="23">
        <v>1</v>
      </c>
      <c r="O3353" s="107">
        <v>6000000</v>
      </c>
      <c r="P3353" s="23">
        <v>180</v>
      </c>
      <c r="Q3353" s="23">
        <v>2</v>
      </c>
      <c r="R3353" s="23">
        <v>2</v>
      </c>
      <c r="S3353" s="23">
        <v>0</v>
      </c>
      <c r="T3353" s="47">
        <v>3.75</v>
      </c>
      <c r="U3353" s="98" t="s">
        <v>111</v>
      </c>
      <c r="V3353" s="98" t="s">
        <v>3139</v>
      </c>
      <c r="W3353" s="69">
        <f t="shared" si="104"/>
        <v>8.7836022731651291E-3</v>
      </c>
    </row>
    <row r="3354" spans="1:23">
      <c r="A3354">
        <f t="shared" si="105"/>
        <v>752</v>
      </c>
      <c r="B3354" s="99">
        <v>44408</v>
      </c>
      <c r="C3354" s="23">
        <v>951</v>
      </c>
      <c r="D3354" s="23">
        <v>5</v>
      </c>
      <c r="E3354" s="98" t="s">
        <v>49</v>
      </c>
      <c r="F3354" s="98" t="s">
        <v>164</v>
      </c>
      <c r="G3354" s="98" t="s">
        <v>4120</v>
      </c>
      <c r="H3354" s="98" t="s">
        <v>1366</v>
      </c>
      <c r="I3354" s="98" t="s">
        <v>10408</v>
      </c>
      <c r="J3354" s="99">
        <v>45160</v>
      </c>
      <c r="K3354" s="107">
        <v>6000000</v>
      </c>
      <c r="L3354" s="98" t="s">
        <v>2277</v>
      </c>
      <c r="M3354" s="23">
        <v>1440</v>
      </c>
      <c r="N3354" s="23">
        <v>1</v>
      </c>
      <c r="O3354" s="107">
        <v>6000000</v>
      </c>
      <c r="P3354" s="23">
        <v>180</v>
      </c>
      <c r="Q3354" s="23">
        <v>2</v>
      </c>
      <c r="R3354" s="23">
        <v>2</v>
      </c>
      <c r="S3354" s="23">
        <v>0</v>
      </c>
      <c r="T3354" s="47">
        <v>3.75</v>
      </c>
      <c r="U3354" s="98" t="s">
        <v>111</v>
      </c>
      <c r="V3354" s="98" t="s">
        <v>3139</v>
      </c>
      <c r="W3354" s="69">
        <f t="shared" si="104"/>
        <v>8.7836022731651291E-3</v>
      </c>
    </row>
    <row r="3355" spans="1:23">
      <c r="A3355">
        <f t="shared" si="105"/>
        <v>22</v>
      </c>
      <c r="B3355" s="99">
        <v>44408</v>
      </c>
      <c r="C3355" s="23">
        <v>952</v>
      </c>
      <c r="D3355" s="23">
        <v>5</v>
      </c>
      <c r="E3355" s="98" t="s">
        <v>49</v>
      </c>
      <c r="F3355" s="98" t="s">
        <v>164</v>
      </c>
      <c r="G3355" s="98" t="s">
        <v>4120</v>
      </c>
      <c r="H3355" s="98" t="s">
        <v>1366</v>
      </c>
      <c r="I3355" s="98" t="s">
        <v>10408</v>
      </c>
      <c r="J3355" s="99">
        <v>44430</v>
      </c>
      <c r="K3355" s="107">
        <v>15000000</v>
      </c>
      <c r="L3355" s="98" t="s">
        <v>2278</v>
      </c>
      <c r="M3355" s="23">
        <v>720</v>
      </c>
      <c r="N3355" s="23">
        <v>1</v>
      </c>
      <c r="O3355" s="107">
        <v>15000000</v>
      </c>
      <c r="P3355" s="23">
        <v>360</v>
      </c>
      <c r="Q3355" s="23">
        <v>2</v>
      </c>
      <c r="R3355" s="23">
        <v>2</v>
      </c>
      <c r="S3355" s="23">
        <v>0.2</v>
      </c>
      <c r="T3355" s="47">
        <v>7.5168559999999998</v>
      </c>
      <c r="U3355" s="98" t="s">
        <v>111</v>
      </c>
      <c r="V3355" s="98" t="s">
        <v>3139</v>
      </c>
      <c r="W3355" s="69">
        <f t="shared" si="104"/>
        <v>5.1508922548596046E-4</v>
      </c>
    </row>
    <row r="3356" spans="1:23">
      <c r="A3356">
        <f t="shared" si="105"/>
        <v>387</v>
      </c>
      <c r="B3356" s="99">
        <v>44408</v>
      </c>
      <c r="C3356" s="23">
        <v>953</v>
      </c>
      <c r="D3356" s="23">
        <v>5</v>
      </c>
      <c r="E3356" s="98" t="s">
        <v>49</v>
      </c>
      <c r="F3356" s="98" t="s">
        <v>164</v>
      </c>
      <c r="G3356" s="98" t="s">
        <v>4120</v>
      </c>
      <c r="H3356" s="98" t="s">
        <v>1366</v>
      </c>
      <c r="I3356" s="98" t="s">
        <v>10408</v>
      </c>
      <c r="J3356" s="99">
        <v>44795</v>
      </c>
      <c r="K3356" s="107">
        <v>11000000</v>
      </c>
      <c r="L3356" s="98" t="s">
        <v>2279</v>
      </c>
      <c r="M3356" s="23">
        <v>1080</v>
      </c>
      <c r="N3356" s="23">
        <v>1</v>
      </c>
      <c r="O3356" s="107">
        <v>11000000</v>
      </c>
      <c r="P3356" s="23">
        <v>30</v>
      </c>
      <c r="Q3356" s="23">
        <v>2</v>
      </c>
      <c r="R3356" s="23">
        <v>2</v>
      </c>
      <c r="S3356" s="23">
        <v>0</v>
      </c>
      <c r="T3356" s="47">
        <v>3.9722119999999999</v>
      </c>
      <c r="U3356" s="98" t="s">
        <v>111</v>
      </c>
      <c r="V3356" s="98" t="s">
        <v>3139</v>
      </c>
      <c r="W3356" s="69">
        <f t="shared" si="104"/>
        <v>4.7881410803164897E-3</v>
      </c>
    </row>
    <row r="3357" spans="1:23">
      <c r="A3357">
        <f t="shared" si="105"/>
        <v>1119</v>
      </c>
      <c r="B3357" s="99">
        <v>44408</v>
      </c>
      <c r="C3357" s="23">
        <v>954</v>
      </c>
      <c r="D3357" s="23">
        <v>5</v>
      </c>
      <c r="E3357" s="98" t="s">
        <v>49</v>
      </c>
      <c r="F3357" s="98" t="s">
        <v>164</v>
      </c>
      <c r="G3357" s="98" t="s">
        <v>4120</v>
      </c>
      <c r="H3357" s="98" t="s">
        <v>1366</v>
      </c>
      <c r="I3357" s="98" t="s">
        <v>10085</v>
      </c>
      <c r="J3357" s="99">
        <v>45527</v>
      </c>
      <c r="K3357" s="107">
        <v>13000000</v>
      </c>
      <c r="L3357" s="98" t="s">
        <v>2280</v>
      </c>
      <c r="M3357" s="23">
        <v>1800</v>
      </c>
      <c r="N3357" s="23">
        <v>1</v>
      </c>
      <c r="O3357" s="107">
        <v>13000000</v>
      </c>
      <c r="P3357" s="23">
        <v>180</v>
      </c>
      <c r="Q3357" s="23">
        <v>2</v>
      </c>
      <c r="R3357" s="23">
        <v>2</v>
      </c>
      <c r="S3357" s="23">
        <v>0</v>
      </c>
      <c r="T3357" s="47">
        <v>9.1</v>
      </c>
      <c r="U3357" s="98" t="s">
        <v>111</v>
      </c>
      <c r="V3357" s="98" t="s">
        <v>3139</v>
      </c>
      <c r="W3357" s="69">
        <f t="shared" si="104"/>
        <v>3.1717214038089782E-2</v>
      </c>
    </row>
    <row r="3358" spans="1:23">
      <c r="A3358">
        <f t="shared" si="105"/>
        <v>401</v>
      </c>
      <c r="B3358" s="99">
        <v>44408</v>
      </c>
      <c r="C3358" s="23">
        <v>955</v>
      </c>
      <c r="D3358" s="23">
        <v>5</v>
      </c>
      <c r="E3358" s="98" t="s">
        <v>49</v>
      </c>
      <c r="F3358" s="98" t="s">
        <v>164</v>
      </c>
      <c r="G3358" s="98" t="s">
        <v>4120</v>
      </c>
      <c r="H3358" s="98" t="s">
        <v>1366</v>
      </c>
      <c r="I3358" s="98" t="s">
        <v>10085</v>
      </c>
      <c r="J3358" s="99">
        <v>44809</v>
      </c>
      <c r="K3358" s="107">
        <v>10000000</v>
      </c>
      <c r="L3358" s="98" t="s">
        <v>2281</v>
      </c>
      <c r="M3358" s="23">
        <v>1080</v>
      </c>
      <c r="N3358" s="23">
        <v>1</v>
      </c>
      <c r="O3358" s="107">
        <v>10000000</v>
      </c>
      <c r="P3358" s="23">
        <v>30</v>
      </c>
      <c r="Q3358" s="23">
        <v>2</v>
      </c>
      <c r="R3358" s="23">
        <v>2</v>
      </c>
      <c r="S3358" s="23">
        <v>0</v>
      </c>
      <c r="T3358" s="47">
        <v>3.888884</v>
      </c>
      <c r="U3358" s="98" t="s">
        <v>111</v>
      </c>
      <c r="V3358" s="98" t="s">
        <v>3139</v>
      </c>
      <c r="W3358" s="69">
        <f t="shared" si="104"/>
        <v>4.8572774990541401E-3</v>
      </c>
    </row>
    <row r="3359" spans="1:23">
      <c r="A3359">
        <f t="shared" si="105"/>
        <v>1119</v>
      </c>
      <c r="B3359" s="99">
        <v>44408</v>
      </c>
      <c r="C3359" s="23">
        <v>956</v>
      </c>
      <c r="D3359" s="23">
        <v>5</v>
      </c>
      <c r="E3359" s="98" t="s">
        <v>49</v>
      </c>
      <c r="F3359" s="98" t="s">
        <v>164</v>
      </c>
      <c r="G3359" s="98" t="s">
        <v>4120</v>
      </c>
      <c r="H3359" s="98" t="s">
        <v>1366</v>
      </c>
      <c r="I3359" s="98" t="s">
        <v>10085</v>
      </c>
      <c r="J3359" s="99">
        <v>45527</v>
      </c>
      <c r="K3359" s="107">
        <v>26000000</v>
      </c>
      <c r="L3359" s="98" t="s">
        <v>2282</v>
      </c>
      <c r="M3359" s="23">
        <v>1800</v>
      </c>
      <c r="N3359" s="23">
        <v>1</v>
      </c>
      <c r="O3359" s="107">
        <v>26000000</v>
      </c>
      <c r="P3359" s="23">
        <v>180</v>
      </c>
      <c r="Q3359" s="23">
        <v>2</v>
      </c>
      <c r="R3359" s="23">
        <v>2</v>
      </c>
      <c r="S3359" s="23">
        <v>0</v>
      </c>
      <c r="T3359" s="47">
        <v>18.2</v>
      </c>
      <c r="U3359" s="98" t="s">
        <v>111</v>
      </c>
      <c r="V3359" s="98" t="s">
        <v>3139</v>
      </c>
      <c r="W3359" s="69">
        <f t="shared" si="104"/>
        <v>6.3434428076179564E-2</v>
      </c>
    </row>
    <row r="3360" spans="1:23">
      <c r="A3360">
        <f t="shared" si="105"/>
        <v>1119</v>
      </c>
      <c r="B3360" s="99">
        <v>44408</v>
      </c>
      <c r="C3360" s="23">
        <v>957</v>
      </c>
      <c r="D3360" s="23">
        <v>5</v>
      </c>
      <c r="E3360" s="98" t="s">
        <v>49</v>
      </c>
      <c r="F3360" s="98" t="s">
        <v>164</v>
      </c>
      <c r="G3360" s="98" t="s">
        <v>4120</v>
      </c>
      <c r="H3360" s="98" t="s">
        <v>1366</v>
      </c>
      <c r="I3360" s="98" t="s">
        <v>10085</v>
      </c>
      <c r="J3360" s="99">
        <v>45527</v>
      </c>
      <c r="K3360" s="107">
        <v>10000000</v>
      </c>
      <c r="L3360" s="98" t="s">
        <v>2283</v>
      </c>
      <c r="M3360" s="23">
        <v>1800</v>
      </c>
      <c r="N3360" s="23">
        <v>1</v>
      </c>
      <c r="O3360" s="107">
        <v>10000000</v>
      </c>
      <c r="P3360" s="23">
        <v>180</v>
      </c>
      <c r="Q3360" s="23">
        <v>2</v>
      </c>
      <c r="R3360" s="23">
        <v>2</v>
      </c>
      <c r="S3360" s="23">
        <v>0</v>
      </c>
      <c r="T3360" s="47">
        <v>7</v>
      </c>
      <c r="U3360" s="98" t="s">
        <v>111</v>
      </c>
      <c r="V3360" s="98" t="s">
        <v>3139</v>
      </c>
      <c r="W3360" s="69">
        <f t="shared" si="104"/>
        <v>2.4397856952376756E-2</v>
      </c>
    </row>
    <row r="3361" spans="1:23">
      <c r="A3361">
        <f t="shared" si="105"/>
        <v>1119</v>
      </c>
      <c r="B3361" s="99">
        <v>44408</v>
      </c>
      <c r="C3361" s="23">
        <v>958</v>
      </c>
      <c r="D3361" s="23">
        <v>5</v>
      </c>
      <c r="E3361" s="98" t="s">
        <v>49</v>
      </c>
      <c r="F3361" s="98" t="s">
        <v>164</v>
      </c>
      <c r="G3361" s="98" t="s">
        <v>4120</v>
      </c>
      <c r="H3361" s="98" t="s">
        <v>1366</v>
      </c>
      <c r="I3361" s="98" t="s">
        <v>10085</v>
      </c>
      <c r="J3361" s="99">
        <v>45527</v>
      </c>
      <c r="K3361" s="107">
        <v>5000000</v>
      </c>
      <c r="L3361" s="98" t="s">
        <v>2284</v>
      </c>
      <c r="M3361" s="23">
        <v>1800</v>
      </c>
      <c r="N3361" s="23">
        <v>1</v>
      </c>
      <c r="O3361" s="107">
        <v>5000000</v>
      </c>
      <c r="P3361" s="23">
        <v>180</v>
      </c>
      <c r="Q3361" s="23">
        <v>2</v>
      </c>
      <c r="R3361" s="23">
        <v>2</v>
      </c>
      <c r="S3361" s="23">
        <v>0</v>
      </c>
      <c r="T3361" s="47">
        <v>3.5</v>
      </c>
      <c r="U3361" s="98" t="s">
        <v>111</v>
      </c>
      <c r="V3361" s="98" t="s">
        <v>3139</v>
      </c>
      <c r="W3361" s="69">
        <f t="shared" si="104"/>
        <v>1.2198928476188378E-2</v>
      </c>
    </row>
    <row r="3362" spans="1:23">
      <c r="A3362">
        <f t="shared" si="105"/>
        <v>1119</v>
      </c>
      <c r="B3362" s="99">
        <v>44408</v>
      </c>
      <c r="C3362" s="23">
        <v>959</v>
      </c>
      <c r="D3362" s="23">
        <v>5</v>
      </c>
      <c r="E3362" s="98" t="s">
        <v>49</v>
      </c>
      <c r="F3362" s="98" t="s">
        <v>164</v>
      </c>
      <c r="G3362" s="98" t="s">
        <v>4120</v>
      </c>
      <c r="H3362" s="98" t="s">
        <v>1366</v>
      </c>
      <c r="I3362" s="98" t="s">
        <v>10085</v>
      </c>
      <c r="J3362" s="99">
        <v>45527</v>
      </c>
      <c r="K3362" s="107">
        <v>5500000</v>
      </c>
      <c r="L3362" s="98" t="s">
        <v>2285</v>
      </c>
      <c r="M3362" s="23">
        <v>1800</v>
      </c>
      <c r="N3362" s="23">
        <v>1</v>
      </c>
      <c r="O3362" s="107">
        <v>5500000</v>
      </c>
      <c r="P3362" s="23">
        <v>180</v>
      </c>
      <c r="Q3362" s="23">
        <v>2</v>
      </c>
      <c r="R3362" s="23">
        <v>2</v>
      </c>
      <c r="S3362" s="23">
        <v>0</v>
      </c>
      <c r="T3362" s="47">
        <v>3.85</v>
      </c>
      <c r="U3362" s="98" t="s">
        <v>111</v>
      </c>
      <c r="V3362" s="98" t="s">
        <v>3139</v>
      </c>
      <c r="W3362" s="69">
        <f t="shared" si="104"/>
        <v>1.3418821323807216E-2</v>
      </c>
    </row>
    <row r="3363" spans="1:23">
      <c r="A3363">
        <f t="shared" si="105"/>
        <v>1119</v>
      </c>
      <c r="B3363" s="99">
        <v>44408</v>
      </c>
      <c r="C3363" s="23">
        <v>960</v>
      </c>
      <c r="D3363" s="23">
        <v>5</v>
      </c>
      <c r="E3363" s="98" t="s">
        <v>49</v>
      </c>
      <c r="F3363" s="98" t="s">
        <v>164</v>
      </c>
      <c r="G3363" s="98" t="s">
        <v>4120</v>
      </c>
      <c r="H3363" s="98" t="s">
        <v>1366</v>
      </c>
      <c r="I3363" s="98" t="s">
        <v>10085</v>
      </c>
      <c r="J3363" s="99">
        <v>45527</v>
      </c>
      <c r="K3363" s="107">
        <v>15000000</v>
      </c>
      <c r="L3363" s="98" t="s">
        <v>2286</v>
      </c>
      <c r="M3363" s="23">
        <v>1800</v>
      </c>
      <c r="N3363" s="23">
        <v>1</v>
      </c>
      <c r="O3363" s="107">
        <v>15000000</v>
      </c>
      <c r="P3363" s="23">
        <v>180</v>
      </c>
      <c r="Q3363" s="23">
        <v>2</v>
      </c>
      <c r="R3363" s="23">
        <v>2</v>
      </c>
      <c r="S3363" s="23">
        <v>0</v>
      </c>
      <c r="T3363" s="47">
        <v>10.5</v>
      </c>
      <c r="U3363" s="98" t="s">
        <v>111</v>
      </c>
      <c r="V3363" s="98" t="s">
        <v>3139</v>
      </c>
      <c r="W3363" s="69">
        <f t="shared" si="104"/>
        <v>3.6596785428565135E-2</v>
      </c>
    </row>
    <row r="3364" spans="1:23">
      <c r="A3364">
        <f t="shared" si="105"/>
        <v>1119</v>
      </c>
      <c r="B3364" s="99">
        <v>44408</v>
      </c>
      <c r="C3364" s="23">
        <v>961</v>
      </c>
      <c r="D3364" s="23">
        <v>5</v>
      </c>
      <c r="E3364" s="98" t="s">
        <v>49</v>
      </c>
      <c r="F3364" s="98" t="s">
        <v>164</v>
      </c>
      <c r="G3364" s="98" t="s">
        <v>4120</v>
      </c>
      <c r="H3364" s="98" t="s">
        <v>1366</v>
      </c>
      <c r="I3364" s="98" t="s">
        <v>10085</v>
      </c>
      <c r="J3364" s="99">
        <v>45527</v>
      </c>
      <c r="K3364" s="107">
        <v>3875851</v>
      </c>
      <c r="L3364" s="98" t="s">
        <v>2287</v>
      </c>
      <c r="M3364" s="23">
        <v>1800</v>
      </c>
      <c r="N3364" s="23">
        <v>1</v>
      </c>
      <c r="O3364" s="107">
        <v>3875851</v>
      </c>
      <c r="P3364" s="23">
        <v>180</v>
      </c>
      <c r="Q3364" s="23">
        <v>2</v>
      </c>
      <c r="R3364" s="23">
        <v>2</v>
      </c>
      <c r="S3364" s="23">
        <v>0</v>
      </c>
      <c r="T3364" s="47">
        <v>2.7130960000000002</v>
      </c>
      <c r="U3364" s="98" t="s">
        <v>111</v>
      </c>
      <c r="V3364" s="98" t="s">
        <v>3139</v>
      </c>
      <c r="W3364" s="69">
        <f t="shared" si="104"/>
        <v>9.4562468722950831E-3</v>
      </c>
    </row>
    <row r="3365" spans="1:23">
      <c r="A3365">
        <f t="shared" si="105"/>
        <v>1122</v>
      </c>
      <c r="B3365" s="99">
        <v>44408</v>
      </c>
      <c r="C3365" s="23">
        <v>962</v>
      </c>
      <c r="D3365" s="23">
        <v>5</v>
      </c>
      <c r="E3365" s="98" t="s">
        <v>49</v>
      </c>
      <c r="F3365" s="98" t="s">
        <v>164</v>
      </c>
      <c r="G3365" s="98" t="s">
        <v>4120</v>
      </c>
      <c r="H3365" s="98" t="s">
        <v>1366</v>
      </c>
      <c r="I3365" s="98" t="s">
        <v>10708</v>
      </c>
      <c r="J3365" s="99">
        <v>45530</v>
      </c>
      <c r="K3365" s="107">
        <v>10000000</v>
      </c>
      <c r="L3365" s="98" t="s">
        <v>2288</v>
      </c>
      <c r="M3365" s="23">
        <v>1800</v>
      </c>
      <c r="N3365" s="23">
        <v>1</v>
      </c>
      <c r="O3365" s="107">
        <v>10000000</v>
      </c>
      <c r="P3365" s="23">
        <v>180</v>
      </c>
      <c r="Q3365" s="23">
        <v>2</v>
      </c>
      <c r="R3365" s="23">
        <v>2</v>
      </c>
      <c r="S3365" s="23">
        <v>0</v>
      </c>
      <c r="T3365" s="47">
        <v>7</v>
      </c>
      <c r="U3365" s="98" t="s">
        <v>111</v>
      </c>
      <c r="V3365" s="98" t="s">
        <v>3139</v>
      </c>
      <c r="W3365" s="69">
        <f t="shared" si="104"/>
        <v>2.4463266756538624E-2</v>
      </c>
    </row>
    <row r="3366" spans="1:23">
      <c r="A3366">
        <f t="shared" si="105"/>
        <v>1122</v>
      </c>
      <c r="B3366" s="99">
        <v>44408</v>
      </c>
      <c r="C3366" s="23">
        <v>963</v>
      </c>
      <c r="D3366" s="23">
        <v>5</v>
      </c>
      <c r="E3366" s="98" t="s">
        <v>49</v>
      </c>
      <c r="F3366" s="98" t="s">
        <v>164</v>
      </c>
      <c r="G3366" s="98" t="s">
        <v>4120</v>
      </c>
      <c r="H3366" s="98" t="s">
        <v>1366</v>
      </c>
      <c r="I3366" s="98" t="s">
        <v>10708</v>
      </c>
      <c r="J3366" s="99">
        <v>45530</v>
      </c>
      <c r="K3366" s="107">
        <v>10000000</v>
      </c>
      <c r="L3366" s="98" t="s">
        <v>2289</v>
      </c>
      <c r="M3366" s="23">
        <v>1800</v>
      </c>
      <c r="N3366" s="23">
        <v>1</v>
      </c>
      <c r="O3366" s="107">
        <v>10000000</v>
      </c>
      <c r="P3366" s="23">
        <v>180</v>
      </c>
      <c r="Q3366" s="23">
        <v>2</v>
      </c>
      <c r="R3366" s="23">
        <v>2</v>
      </c>
      <c r="S3366" s="23">
        <v>0</v>
      </c>
      <c r="T3366" s="47">
        <v>7</v>
      </c>
      <c r="U3366" s="98" t="s">
        <v>111</v>
      </c>
      <c r="V3366" s="98" t="s">
        <v>3139</v>
      </c>
      <c r="W3366" s="69">
        <f t="shared" si="104"/>
        <v>2.4463266756538624E-2</v>
      </c>
    </row>
    <row r="3367" spans="1:23">
      <c r="A3367">
        <f t="shared" si="105"/>
        <v>1122</v>
      </c>
      <c r="B3367" s="99">
        <v>44408</v>
      </c>
      <c r="C3367" s="23">
        <v>964</v>
      </c>
      <c r="D3367" s="23">
        <v>5</v>
      </c>
      <c r="E3367" s="98" t="s">
        <v>49</v>
      </c>
      <c r="F3367" s="98" t="s">
        <v>164</v>
      </c>
      <c r="G3367" s="98" t="s">
        <v>4120</v>
      </c>
      <c r="H3367" s="98" t="s">
        <v>1366</v>
      </c>
      <c r="I3367" s="98" t="s">
        <v>10708</v>
      </c>
      <c r="J3367" s="99">
        <v>45530</v>
      </c>
      <c r="K3367" s="107">
        <v>20000000</v>
      </c>
      <c r="L3367" s="98" t="s">
        <v>2290</v>
      </c>
      <c r="M3367" s="23">
        <v>1800</v>
      </c>
      <c r="N3367" s="23">
        <v>1</v>
      </c>
      <c r="O3367" s="107">
        <v>20000000</v>
      </c>
      <c r="P3367" s="23">
        <v>180</v>
      </c>
      <c r="Q3367" s="23">
        <v>2</v>
      </c>
      <c r="R3367" s="23">
        <v>2</v>
      </c>
      <c r="S3367" s="23">
        <v>0</v>
      </c>
      <c r="T3367" s="47">
        <v>14</v>
      </c>
      <c r="U3367" s="98" t="s">
        <v>111</v>
      </c>
      <c r="V3367" s="98" t="s">
        <v>3139</v>
      </c>
      <c r="W3367" s="69">
        <f t="shared" si="104"/>
        <v>4.8926533513077249E-2</v>
      </c>
    </row>
    <row r="3368" spans="1:23">
      <c r="A3368">
        <f t="shared" si="105"/>
        <v>26</v>
      </c>
      <c r="B3368" s="99">
        <v>44408</v>
      </c>
      <c r="C3368" s="23">
        <v>965</v>
      </c>
      <c r="D3368" s="23">
        <v>5</v>
      </c>
      <c r="E3368" s="98" t="s">
        <v>49</v>
      </c>
      <c r="F3368" s="98" t="s">
        <v>164</v>
      </c>
      <c r="G3368" s="98" t="s">
        <v>4120</v>
      </c>
      <c r="H3368" s="98" t="s">
        <v>1366</v>
      </c>
      <c r="I3368" s="98" t="s">
        <v>10708</v>
      </c>
      <c r="J3368" s="99">
        <v>44434</v>
      </c>
      <c r="K3368" s="107">
        <v>7000000</v>
      </c>
      <c r="L3368" s="98" t="s">
        <v>2291</v>
      </c>
      <c r="M3368" s="23">
        <v>720</v>
      </c>
      <c r="N3368" s="23">
        <v>1</v>
      </c>
      <c r="O3368" s="107">
        <v>7000000</v>
      </c>
      <c r="P3368" s="23">
        <v>180</v>
      </c>
      <c r="Q3368" s="23">
        <v>2</v>
      </c>
      <c r="R3368" s="23">
        <v>2</v>
      </c>
      <c r="S3368" s="23">
        <v>0</v>
      </c>
      <c r="T3368" s="47">
        <v>1.75</v>
      </c>
      <c r="U3368" s="98" t="s">
        <v>111</v>
      </c>
      <c r="V3368" s="98" t="s">
        <v>3139</v>
      </c>
      <c r="W3368" s="69">
        <f t="shared" si="104"/>
        <v>1.4172124235071397E-4</v>
      </c>
    </row>
    <row r="3369" spans="1:23">
      <c r="A3369">
        <f t="shared" si="105"/>
        <v>1122</v>
      </c>
      <c r="B3369" s="99">
        <v>44408</v>
      </c>
      <c r="C3369" s="23">
        <v>966</v>
      </c>
      <c r="D3369" s="23">
        <v>5</v>
      </c>
      <c r="E3369" s="98" t="s">
        <v>49</v>
      </c>
      <c r="F3369" s="98" t="s">
        <v>164</v>
      </c>
      <c r="G3369" s="98" t="s">
        <v>4120</v>
      </c>
      <c r="H3369" s="98" t="s">
        <v>1366</v>
      </c>
      <c r="I3369" s="98" t="s">
        <v>10708</v>
      </c>
      <c r="J3369" s="99">
        <v>45530</v>
      </c>
      <c r="K3369" s="107">
        <v>13000000</v>
      </c>
      <c r="L3369" s="98" t="s">
        <v>2292</v>
      </c>
      <c r="M3369" s="23">
        <v>1800</v>
      </c>
      <c r="N3369" s="23">
        <v>1</v>
      </c>
      <c r="O3369" s="107">
        <v>13000000</v>
      </c>
      <c r="P3369" s="23">
        <v>180</v>
      </c>
      <c r="Q3369" s="23">
        <v>2</v>
      </c>
      <c r="R3369" s="23">
        <v>2</v>
      </c>
      <c r="S3369" s="23">
        <v>0</v>
      </c>
      <c r="T3369" s="47">
        <v>9.1</v>
      </c>
      <c r="U3369" s="98" t="s">
        <v>111</v>
      </c>
      <c r="V3369" s="98" t="s">
        <v>3139</v>
      </c>
      <c r="W3369" s="69">
        <f t="shared" si="104"/>
        <v>3.1802246783500215E-2</v>
      </c>
    </row>
    <row r="3370" spans="1:23">
      <c r="A3370">
        <f t="shared" si="105"/>
        <v>26</v>
      </c>
      <c r="B3370" s="99">
        <v>44408</v>
      </c>
      <c r="C3370" s="23">
        <v>967</v>
      </c>
      <c r="D3370" s="23">
        <v>5</v>
      </c>
      <c r="E3370" s="98" t="s">
        <v>49</v>
      </c>
      <c r="F3370" s="98" t="s">
        <v>164</v>
      </c>
      <c r="G3370" s="98" t="s">
        <v>4120</v>
      </c>
      <c r="H3370" s="98" t="s">
        <v>1366</v>
      </c>
      <c r="I3370" s="98" t="s">
        <v>10708</v>
      </c>
      <c r="J3370" s="99">
        <v>44434</v>
      </c>
      <c r="K3370" s="107">
        <v>6000000</v>
      </c>
      <c r="L3370" s="98" t="s">
        <v>2293</v>
      </c>
      <c r="M3370" s="23">
        <v>720</v>
      </c>
      <c r="N3370" s="23">
        <v>1</v>
      </c>
      <c r="O3370" s="107">
        <v>6000000</v>
      </c>
      <c r="P3370" s="23">
        <v>180</v>
      </c>
      <c r="Q3370" s="23">
        <v>2</v>
      </c>
      <c r="R3370" s="23">
        <v>2</v>
      </c>
      <c r="S3370" s="23">
        <v>0</v>
      </c>
      <c r="T3370" s="47">
        <v>1.5</v>
      </c>
      <c r="U3370" s="98" t="s">
        <v>111</v>
      </c>
      <c r="V3370" s="98" t="s">
        <v>3139</v>
      </c>
      <c r="W3370" s="69">
        <f t="shared" si="104"/>
        <v>1.2147535058632624E-4</v>
      </c>
    </row>
    <row r="3371" spans="1:23">
      <c r="A3371">
        <f t="shared" si="105"/>
        <v>1122</v>
      </c>
      <c r="B3371" s="99">
        <v>44408</v>
      </c>
      <c r="C3371" s="23">
        <v>968</v>
      </c>
      <c r="D3371" s="23">
        <v>5</v>
      </c>
      <c r="E3371" s="98" t="s">
        <v>49</v>
      </c>
      <c r="F3371" s="98" t="s">
        <v>164</v>
      </c>
      <c r="G3371" s="98" t="s">
        <v>4120</v>
      </c>
      <c r="H3371" s="98" t="s">
        <v>1366</v>
      </c>
      <c r="I3371" s="98" t="s">
        <v>10708</v>
      </c>
      <c r="J3371" s="99">
        <v>45530</v>
      </c>
      <c r="K3371" s="107">
        <v>20000000</v>
      </c>
      <c r="L3371" s="98" t="s">
        <v>2294</v>
      </c>
      <c r="M3371" s="23">
        <v>1800</v>
      </c>
      <c r="N3371" s="23">
        <v>1</v>
      </c>
      <c r="O3371" s="107">
        <v>20000000</v>
      </c>
      <c r="P3371" s="23">
        <v>180</v>
      </c>
      <c r="Q3371" s="23">
        <v>2</v>
      </c>
      <c r="R3371" s="23">
        <v>2</v>
      </c>
      <c r="S3371" s="23">
        <v>0</v>
      </c>
      <c r="T3371" s="47">
        <v>14</v>
      </c>
      <c r="U3371" s="98" t="s">
        <v>111</v>
      </c>
      <c r="V3371" s="98" t="s">
        <v>3139</v>
      </c>
      <c r="W3371" s="69">
        <f t="shared" si="104"/>
        <v>4.8926533513077249E-2</v>
      </c>
    </row>
    <row r="3372" spans="1:23">
      <c r="A3372">
        <f t="shared" si="105"/>
        <v>757</v>
      </c>
      <c r="B3372" s="99">
        <v>44408</v>
      </c>
      <c r="C3372" s="23">
        <v>969</v>
      </c>
      <c r="D3372" s="23">
        <v>5</v>
      </c>
      <c r="E3372" s="98" t="s">
        <v>49</v>
      </c>
      <c r="F3372" s="98" t="s">
        <v>164</v>
      </c>
      <c r="G3372" s="98" t="s">
        <v>4120</v>
      </c>
      <c r="H3372" s="98" t="s">
        <v>1366</v>
      </c>
      <c r="I3372" s="98" t="s">
        <v>10307</v>
      </c>
      <c r="J3372" s="99">
        <v>45165</v>
      </c>
      <c r="K3372" s="107">
        <v>18000000</v>
      </c>
      <c r="L3372" s="98" t="s">
        <v>2295</v>
      </c>
      <c r="M3372" s="23">
        <v>1440</v>
      </c>
      <c r="N3372" s="23">
        <v>1</v>
      </c>
      <c r="O3372" s="107">
        <v>18000000</v>
      </c>
      <c r="P3372" s="23">
        <v>180</v>
      </c>
      <c r="Q3372" s="23">
        <v>2</v>
      </c>
      <c r="R3372" s="23">
        <v>2</v>
      </c>
      <c r="S3372" s="23">
        <v>0</v>
      </c>
      <c r="T3372" s="47">
        <v>11.25</v>
      </c>
      <c r="U3372" s="98" t="s">
        <v>111</v>
      </c>
      <c r="V3372" s="98" t="s">
        <v>3139</v>
      </c>
      <c r="W3372" s="69">
        <f t="shared" si="104"/>
        <v>2.6526011652071815E-2</v>
      </c>
    </row>
    <row r="3373" spans="1:23">
      <c r="A3373">
        <f t="shared" si="105"/>
        <v>1123</v>
      </c>
      <c r="B3373" s="99">
        <v>44408</v>
      </c>
      <c r="C3373" s="23">
        <v>970</v>
      </c>
      <c r="D3373" s="23">
        <v>5</v>
      </c>
      <c r="E3373" s="98" t="s">
        <v>49</v>
      </c>
      <c r="F3373" s="98" t="s">
        <v>164</v>
      </c>
      <c r="G3373" s="98" t="s">
        <v>4120</v>
      </c>
      <c r="H3373" s="98" t="s">
        <v>1366</v>
      </c>
      <c r="I3373" s="98" t="s">
        <v>10307</v>
      </c>
      <c r="J3373" s="99">
        <v>45531</v>
      </c>
      <c r="K3373" s="107">
        <v>30000000</v>
      </c>
      <c r="L3373" s="98" t="s">
        <v>2296</v>
      </c>
      <c r="M3373" s="23">
        <v>1260</v>
      </c>
      <c r="N3373" s="23">
        <v>1</v>
      </c>
      <c r="O3373" s="107">
        <v>30000000</v>
      </c>
      <c r="P3373" s="23">
        <v>180</v>
      </c>
      <c r="Q3373" s="23">
        <v>2</v>
      </c>
      <c r="R3373" s="23">
        <v>2</v>
      </c>
      <c r="S3373" s="23">
        <v>0</v>
      </c>
      <c r="T3373" s="47">
        <v>19.450938000000001</v>
      </c>
      <c r="U3373" s="98" t="s">
        <v>111</v>
      </c>
      <c r="V3373" s="98" t="s">
        <v>3139</v>
      </c>
      <c r="W3373" s="69">
        <f t="shared" si="104"/>
        <v>6.8036796996286966E-2</v>
      </c>
    </row>
    <row r="3374" spans="1:23">
      <c r="A3374">
        <f t="shared" si="105"/>
        <v>1123</v>
      </c>
      <c r="B3374" s="99">
        <v>44408</v>
      </c>
      <c r="C3374" s="23">
        <v>971</v>
      </c>
      <c r="D3374" s="23">
        <v>5</v>
      </c>
      <c r="E3374" s="98" t="s">
        <v>49</v>
      </c>
      <c r="F3374" s="98" t="s">
        <v>164</v>
      </c>
      <c r="G3374" s="98" t="s">
        <v>4120</v>
      </c>
      <c r="H3374" s="98" t="s">
        <v>1366</v>
      </c>
      <c r="I3374" s="98" t="s">
        <v>10307</v>
      </c>
      <c r="J3374" s="99">
        <v>45531</v>
      </c>
      <c r="K3374" s="107">
        <v>25000000</v>
      </c>
      <c r="L3374" s="98" t="s">
        <v>2297</v>
      </c>
      <c r="M3374" s="23">
        <v>1800</v>
      </c>
      <c r="N3374" s="23">
        <v>1</v>
      </c>
      <c r="O3374" s="107">
        <v>25000000</v>
      </c>
      <c r="P3374" s="23">
        <v>30</v>
      </c>
      <c r="Q3374" s="23">
        <v>2</v>
      </c>
      <c r="R3374" s="23">
        <v>2</v>
      </c>
      <c r="S3374" s="23">
        <v>0</v>
      </c>
      <c r="T3374" s="47">
        <v>15.416658999999999</v>
      </c>
      <c r="U3374" s="98" t="s">
        <v>111</v>
      </c>
      <c r="V3374" s="98" t="s">
        <v>3139</v>
      </c>
      <c r="W3374" s="69">
        <f t="shared" si="104"/>
        <v>5.392542502289506E-2</v>
      </c>
    </row>
    <row r="3375" spans="1:23">
      <c r="A3375">
        <f t="shared" si="105"/>
        <v>1129</v>
      </c>
      <c r="B3375" s="99">
        <v>44408</v>
      </c>
      <c r="C3375" s="23">
        <v>972</v>
      </c>
      <c r="D3375" s="23">
        <v>5</v>
      </c>
      <c r="E3375" s="98" t="s">
        <v>49</v>
      </c>
      <c r="F3375" s="98" t="s">
        <v>164</v>
      </c>
      <c r="G3375" s="98" t="s">
        <v>4120</v>
      </c>
      <c r="H3375" s="98" t="s">
        <v>1366</v>
      </c>
      <c r="I3375" s="98" t="s">
        <v>10307</v>
      </c>
      <c r="J3375" s="99">
        <v>45537</v>
      </c>
      <c r="K3375" s="107">
        <v>30000000</v>
      </c>
      <c r="L3375" s="98" t="s">
        <v>2298</v>
      </c>
      <c r="M3375" s="23">
        <v>1800</v>
      </c>
      <c r="N3375" s="23">
        <v>1</v>
      </c>
      <c r="O3375" s="107">
        <v>30000000</v>
      </c>
      <c r="P3375" s="23">
        <v>180</v>
      </c>
      <c r="Q3375" s="23">
        <v>2</v>
      </c>
      <c r="R3375" s="23">
        <v>2</v>
      </c>
      <c r="S3375" s="23">
        <v>2.77</v>
      </c>
      <c r="T3375" s="47">
        <v>21.237539999999999</v>
      </c>
      <c r="U3375" s="98" t="s">
        <v>111</v>
      </c>
      <c r="V3375" s="98" t="s">
        <v>3139</v>
      </c>
      <c r="W3375" s="69">
        <f t="shared" si="104"/>
        <v>7.4682991530663656E-2</v>
      </c>
    </row>
    <row r="3376" spans="1:23">
      <c r="A3376">
        <f t="shared" si="105"/>
        <v>28</v>
      </c>
      <c r="B3376" s="99">
        <v>44408</v>
      </c>
      <c r="C3376" s="23">
        <v>973</v>
      </c>
      <c r="D3376" s="23">
        <v>5</v>
      </c>
      <c r="E3376" s="98" t="s">
        <v>49</v>
      </c>
      <c r="F3376" s="98" t="s">
        <v>164</v>
      </c>
      <c r="G3376" s="98" t="s">
        <v>4120</v>
      </c>
      <c r="H3376" s="98" t="s">
        <v>1366</v>
      </c>
      <c r="I3376" s="98" t="s">
        <v>6460</v>
      </c>
      <c r="J3376" s="99">
        <v>44436</v>
      </c>
      <c r="K3376" s="107">
        <v>10000000</v>
      </c>
      <c r="L3376" s="98" t="s">
        <v>2299</v>
      </c>
      <c r="M3376" s="23">
        <v>720</v>
      </c>
      <c r="N3376" s="23">
        <v>1</v>
      </c>
      <c r="O3376" s="107">
        <v>10000000</v>
      </c>
      <c r="P3376" s="23">
        <v>30</v>
      </c>
      <c r="Q3376" s="23">
        <v>2</v>
      </c>
      <c r="R3376" s="23">
        <v>2</v>
      </c>
      <c r="S3376" s="23">
        <v>0</v>
      </c>
      <c r="T3376" s="47">
        <v>0.416659</v>
      </c>
      <c r="U3376" s="98" t="s">
        <v>111</v>
      </c>
      <c r="V3376" s="98" t="s">
        <v>3139</v>
      </c>
      <c r="W3376" s="69">
        <f t="shared" si="104"/>
        <v>3.6338111456373004E-5</v>
      </c>
    </row>
    <row r="3377" spans="1:23">
      <c r="A3377">
        <f t="shared" si="105"/>
        <v>1124</v>
      </c>
      <c r="B3377" s="99">
        <v>44408</v>
      </c>
      <c r="C3377" s="23">
        <v>974</v>
      </c>
      <c r="D3377" s="23">
        <v>5</v>
      </c>
      <c r="E3377" s="98" t="s">
        <v>49</v>
      </c>
      <c r="F3377" s="98" t="s">
        <v>164</v>
      </c>
      <c r="G3377" s="98" t="s">
        <v>4120</v>
      </c>
      <c r="H3377" s="98" t="s">
        <v>1366</v>
      </c>
      <c r="I3377" s="98" t="s">
        <v>6460</v>
      </c>
      <c r="J3377" s="99">
        <v>45532</v>
      </c>
      <c r="K3377" s="107">
        <v>20000000</v>
      </c>
      <c r="L3377" s="98" t="s">
        <v>2300</v>
      </c>
      <c r="M3377" s="23">
        <v>1800</v>
      </c>
      <c r="N3377" s="23">
        <v>1</v>
      </c>
      <c r="O3377" s="107">
        <v>20000000</v>
      </c>
      <c r="P3377" s="23">
        <v>180</v>
      </c>
      <c r="Q3377" s="23">
        <v>2</v>
      </c>
      <c r="R3377" s="23">
        <v>2</v>
      </c>
      <c r="S3377" s="23">
        <v>0</v>
      </c>
      <c r="T3377" s="47">
        <v>14</v>
      </c>
      <c r="U3377" s="98" t="s">
        <v>111</v>
      </c>
      <c r="V3377" s="98" t="s">
        <v>3139</v>
      </c>
      <c r="W3377" s="69">
        <f t="shared" si="104"/>
        <v>4.9013746585293075E-2</v>
      </c>
    </row>
    <row r="3378" spans="1:23">
      <c r="A3378">
        <f t="shared" si="105"/>
        <v>393</v>
      </c>
      <c r="B3378" s="99">
        <v>44408</v>
      </c>
      <c r="C3378" s="23">
        <v>975</v>
      </c>
      <c r="D3378" s="23">
        <v>5</v>
      </c>
      <c r="E3378" s="98" t="s">
        <v>49</v>
      </c>
      <c r="F3378" s="98" t="s">
        <v>164</v>
      </c>
      <c r="G3378" s="98" t="s">
        <v>4120</v>
      </c>
      <c r="H3378" s="98" t="s">
        <v>1366</v>
      </c>
      <c r="I3378" s="98" t="s">
        <v>6460</v>
      </c>
      <c r="J3378" s="99">
        <v>44801</v>
      </c>
      <c r="K3378" s="107">
        <v>25000000</v>
      </c>
      <c r="L3378" s="98" t="s">
        <v>2301</v>
      </c>
      <c r="M3378" s="23">
        <v>1080</v>
      </c>
      <c r="N3378" s="23">
        <v>1</v>
      </c>
      <c r="O3378" s="107">
        <v>25000000</v>
      </c>
      <c r="P3378" s="23">
        <v>180</v>
      </c>
      <c r="Q3378" s="23">
        <v>2</v>
      </c>
      <c r="R3378" s="23">
        <v>2</v>
      </c>
      <c r="S3378" s="23">
        <v>0</v>
      </c>
      <c r="T3378" s="47">
        <v>12.499999000000001</v>
      </c>
      <c r="U3378" s="98" t="s">
        <v>111</v>
      </c>
      <c r="V3378" s="98" t="s">
        <v>3139</v>
      </c>
      <c r="W3378" s="69">
        <f t="shared" si="104"/>
        <v>1.5301220820910639E-2</v>
      </c>
    </row>
    <row r="3379" spans="1:23">
      <c r="A3379">
        <f t="shared" si="105"/>
        <v>1124</v>
      </c>
      <c r="B3379" s="99">
        <v>44408</v>
      </c>
      <c r="C3379" s="23">
        <v>976</v>
      </c>
      <c r="D3379" s="23">
        <v>5</v>
      </c>
      <c r="E3379" s="98" t="s">
        <v>49</v>
      </c>
      <c r="F3379" s="98" t="s">
        <v>164</v>
      </c>
      <c r="G3379" s="98" t="s">
        <v>4120</v>
      </c>
      <c r="H3379" s="98" t="s">
        <v>1366</v>
      </c>
      <c r="I3379" s="98" t="s">
        <v>6460</v>
      </c>
      <c r="J3379" s="99">
        <v>45532</v>
      </c>
      <c r="K3379" s="107">
        <v>15000000</v>
      </c>
      <c r="L3379" s="98" t="s">
        <v>2302</v>
      </c>
      <c r="M3379" s="23">
        <v>1800</v>
      </c>
      <c r="N3379" s="23">
        <v>1</v>
      </c>
      <c r="O3379" s="107">
        <v>15000000</v>
      </c>
      <c r="P3379" s="23">
        <v>90</v>
      </c>
      <c r="Q3379" s="23">
        <v>2</v>
      </c>
      <c r="R3379" s="23">
        <v>2</v>
      </c>
      <c r="S3379" s="23">
        <v>0</v>
      </c>
      <c r="T3379" s="47">
        <v>9.75</v>
      </c>
      <c r="U3379" s="98" t="s">
        <v>111</v>
      </c>
      <c r="V3379" s="98" t="s">
        <v>3139</v>
      </c>
      <c r="W3379" s="69">
        <f t="shared" si="104"/>
        <v>3.4134573514757675E-2</v>
      </c>
    </row>
    <row r="3380" spans="1:23">
      <c r="A3380">
        <f t="shared" si="105"/>
        <v>393</v>
      </c>
      <c r="B3380" s="99">
        <v>44408</v>
      </c>
      <c r="C3380" s="23">
        <v>977</v>
      </c>
      <c r="D3380" s="23">
        <v>5</v>
      </c>
      <c r="E3380" s="98" t="s">
        <v>49</v>
      </c>
      <c r="F3380" s="98" t="s">
        <v>164</v>
      </c>
      <c r="G3380" s="98" t="s">
        <v>4120</v>
      </c>
      <c r="H3380" s="98" t="s">
        <v>1366</v>
      </c>
      <c r="I3380" s="98" t="s">
        <v>6460</v>
      </c>
      <c r="J3380" s="99">
        <v>44801</v>
      </c>
      <c r="K3380" s="107">
        <v>40000000</v>
      </c>
      <c r="L3380" s="98" t="s">
        <v>2303</v>
      </c>
      <c r="M3380" s="23">
        <v>1080</v>
      </c>
      <c r="N3380" s="23">
        <v>1</v>
      </c>
      <c r="O3380" s="107">
        <v>40000000</v>
      </c>
      <c r="P3380" s="23">
        <v>180</v>
      </c>
      <c r="Q3380" s="23">
        <v>2</v>
      </c>
      <c r="R3380" s="23">
        <v>2</v>
      </c>
      <c r="S3380" s="23">
        <v>2.77</v>
      </c>
      <c r="T3380" s="47">
        <v>20.235845999999999</v>
      </c>
      <c r="U3380" s="98" t="s">
        <v>111</v>
      </c>
      <c r="V3380" s="98" t="s">
        <v>3139</v>
      </c>
      <c r="W3380" s="69">
        <f t="shared" si="104"/>
        <v>2.4770653833167608E-2</v>
      </c>
    </row>
    <row r="3381" spans="1:23">
      <c r="A3381">
        <f t="shared" si="105"/>
        <v>1247</v>
      </c>
      <c r="B3381" s="99">
        <v>44408</v>
      </c>
      <c r="C3381" s="23">
        <v>978</v>
      </c>
      <c r="D3381" s="23">
        <v>5</v>
      </c>
      <c r="E3381" s="98" t="s">
        <v>49</v>
      </c>
      <c r="F3381" s="98" t="s">
        <v>164</v>
      </c>
      <c r="G3381" s="98" t="s">
        <v>4120</v>
      </c>
      <c r="H3381" s="98" t="s">
        <v>1366</v>
      </c>
      <c r="I3381" s="98" t="s">
        <v>10709</v>
      </c>
      <c r="J3381" s="99">
        <v>45655</v>
      </c>
      <c r="K3381" s="107">
        <v>10000000</v>
      </c>
      <c r="L3381" s="98" t="s">
        <v>2304</v>
      </c>
      <c r="M3381" s="23">
        <v>1800</v>
      </c>
      <c r="N3381" s="23">
        <v>1</v>
      </c>
      <c r="O3381" s="107">
        <v>10000000</v>
      </c>
      <c r="P3381" s="23">
        <v>180</v>
      </c>
      <c r="Q3381" s="23">
        <v>2</v>
      </c>
      <c r="R3381" s="23">
        <v>2</v>
      </c>
      <c r="S3381" s="23">
        <v>0</v>
      </c>
      <c r="T3381" s="47">
        <v>7</v>
      </c>
      <c r="U3381" s="98" t="s">
        <v>111</v>
      </c>
      <c r="V3381" s="98" t="s">
        <v>3139</v>
      </c>
      <c r="W3381" s="69">
        <f t="shared" si="104"/>
        <v>2.7188675263283123E-2</v>
      </c>
    </row>
    <row r="3382" spans="1:23">
      <c r="A3382">
        <f t="shared" si="105"/>
        <v>1125</v>
      </c>
      <c r="B3382" s="99">
        <v>44408</v>
      </c>
      <c r="C3382" s="23">
        <v>979</v>
      </c>
      <c r="D3382" s="23">
        <v>5</v>
      </c>
      <c r="E3382" s="98" t="s">
        <v>49</v>
      </c>
      <c r="F3382" s="98" t="s">
        <v>164</v>
      </c>
      <c r="G3382" s="98" t="s">
        <v>4120</v>
      </c>
      <c r="H3382" s="98" t="s">
        <v>1366</v>
      </c>
      <c r="I3382" s="98" t="s">
        <v>10709</v>
      </c>
      <c r="J3382" s="99">
        <v>45533</v>
      </c>
      <c r="K3382" s="107">
        <v>29000000</v>
      </c>
      <c r="L3382" s="98" t="s">
        <v>2305</v>
      </c>
      <c r="M3382" s="23">
        <v>1800</v>
      </c>
      <c r="N3382" s="23">
        <v>1</v>
      </c>
      <c r="O3382" s="107">
        <v>29000000</v>
      </c>
      <c r="P3382" s="23">
        <v>180</v>
      </c>
      <c r="Q3382" s="23">
        <v>2</v>
      </c>
      <c r="R3382" s="23">
        <v>2</v>
      </c>
      <c r="S3382" s="23">
        <v>0</v>
      </c>
      <c r="T3382" s="47">
        <v>20.3</v>
      </c>
      <c r="U3382" s="98" t="s">
        <v>111</v>
      </c>
      <c r="V3382" s="98" t="s">
        <v>3139</v>
      </c>
      <c r="W3382" s="69">
        <f t="shared" si="104"/>
        <v>7.1133162026031427E-2</v>
      </c>
    </row>
    <row r="3383" spans="1:23">
      <c r="A3383">
        <f t="shared" si="105"/>
        <v>1125</v>
      </c>
      <c r="B3383" s="99">
        <v>44408</v>
      </c>
      <c r="C3383" s="23">
        <v>980</v>
      </c>
      <c r="D3383" s="23">
        <v>5</v>
      </c>
      <c r="E3383" s="98" t="s">
        <v>49</v>
      </c>
      <c r="F3383" s="98" t="s">
        <v>164</v>
      </c>
      <c r="G3383" s="98" t="s">
        <v>4120</v>
      </c>
      <c r="H3383" s="98" t="s">
        <v>1366</v>
      </c>
      <c r="I3383" s="98" t="s">
        <v>10709</v>
      </c>
      <c r="J3383" s="99">
        <v>45533</v>
      </c>
      <c r="K3383" s="107">
        <v>12000000</v>
      </c>
      <c r="L3383" s="98" t="s">
        <v>2306</v>
      </c>
      <c r="M3383" s="23">
        <v>1800</v>
      </c>
      <c r="N3383" s="23">
        <v>1</v>
      </c>
      <c r="O3383" s="107">
        <v>12000000</v>
      </c>
      <c r="P3383" s="23">
        <v>180</v>
      </c>
      <c r="Q3383" s="23">
        <v>2</v>
      </c>
      <c r="R3383" s="23">
        <v>2</v>
      </c>
      <c r="S3383" s="23">
        <v>0</v>
      </c>
      <c r="T3383" s="47">
        <v>8.4</v>
      </c>
      <c r="U3383" s="98" t="s">
        <v>111</v>
      </c>
      <c r="V3383" s="98" t="s">
        <v>3139</v>
      </c>
      <c r="W3383" s="69">
        <f t="shared" si="104"/>
        <v>2.9434411872840592E-2</v>
      </c>
    </row>
    <row r="3384" spans="1:23">
      <c r="A3384">
        <f t="shared" si="105"/>
        <v>1125</v>
      </c>
      <c r="B3384" s="99">
        <v>44408</v>
      </c>
      <c r="C3384" s="23">
        <v>981</v>
      </c>
      <c r="D3384" s="23">
        <v>5</v>
      </c>
      <c r="E3384" s="98" t="s">
        <v>49</v>
      </c>
      <c r="F3384" s="98" t="s">
        <v>164</v>
      </c>
      <c r="G3384" s="98" t="s">
        <v>4120</v>
      </c>
      <c r="H3384" s="98" t="s">
        <v>1366</v>
      </c>
      <c r="I3384" s="98" t="s">
        <v>10709</v>
      </c>
      <c r="J3384" s="99">
        <v>45533</v>
      </c>
      <c r="K3384" s="107">
        <v>6000000</v>
      </c>
      <c r="L3384" s="98" t="s">
        <v>2307</v>
      </c>
      <c r="M3384" s="23">
        <v>1800</v>
      </c>
      <c r="N3384" s="23">
        <v>1</v>
      </c>
      <c r="O3384" s="107">
        <v>6000000</v>
      </c>
      <c r="P3384" s="23">
        <v>180</v>
      </c>
      <c r="Q3384" s="23">
        <v>2</v>
      </c>
      <c r="R3384" s="23">
        <v>2</v>
      </c>
      <c r="S3384" s="23">
        <v>0</v>
      </c>
      <c r="T3384" s="47">
        <v>4.2</v>
      </c>
      <c r="U3384" s="98" t="s">
        <v>111</v>
      </c>
      <c r="V3384" s="98" t="s">
        <v>3139</v>
      </c>
      <c r="W3384" s="69">
        <f t="shared" si="104"/>
        <v>1.4717205936420296E-2</v>
      </c>
    </row>
    <row r="3385" spans="1:23">
      <c r="A3385">
        <f t="shared" si="105"/>
        <v>1129</v>
      </c>
      <c r="B3385" s="99">
        <v>44408</v>
      </c>
      <c r="C3385" s="23">
        <v>982</v>
      </c>
      <c r="D3385" s="23">
        <v>5</v>
      </c>
      <c r="E3385" s="98" t="s">
        <v>49</v>
      </c>
      <c r="F3385" s="98" t="s">
        <v>164</v>
      </c>
      <c r="G3385" s="98" t="s">
        <v>4120</v>
      </c>
      <c r="H3385" s="98" t="s">
        <v>1366</v>
      </c>
      <c r="I3385" s="98" t="s">
        <v>10709</v>
      </c>
      <c r="J3385" s="99">
        <v>45537</v>
      </c>
      <c r="K3385" s="107">
        <v>35000000</v>
      </c>
      <c r="L3385" s="98" t="s">
        <v>2308</v>
      </c>
      <c r="M3385" s="23">
        <v>1800</v>
      </c>
      <c r="N3385" s="23">
        <v>1</v>
      </c>
      <c r="O3385" s="107">
        <v>35000000</v>
      </c>
      <c r="P3385" s="23">
        <v>180</v>
      </c>
      <c r="Q3385" s="23">
        <v>2</v>
      </c>
      <c r="R3385" s="23">
        <v>2</v>
      </c>
      <c r="S3385" s="23">
        <v>1.77</v>
      </c>
      <c r="T3385" s="47">
        <v>24.677451999999999</v>
      </c>
      <c r="U3385" s="98" t="s">
        <v>111</v>
      </c>
      <c r="V3385" s="98" t="s">
        <v>3139</v>
      </c>
      <c r="W3385" s="69">
        <f t="shared" si="104"/>
        <v>8.6779633550512852E-2</v>
      </c>
    </row>
    <row r="3386" spans="1:23">
      <c r="A3386">
        <f t="shared" si="105"/>
        <v>1125</v>
      </c>
      <c r="B3386" s="99">
        <v>44408</v>
      </c>
      <c r="C3386" s="23">
        <v>983</v>
      </c>
      <c r="D3386" s="23">
        <v>5</v>
      </c>
      <c r="E3386" s="98" t="s">
        <v>49</v>
      </c>
      <c r="F3386" s="98" t="s">
        <v>164</v>
      </c>
      <c r="G3386" s="98" t="s">
        <v>4120</v>
      </c>
      <c r="H3386" s="98" t="s">
        <v>1366</v>
      </c>
      <c r="I3386" s="98" t="s">
        <v>10709</v>
      </c>
      <c r="J3386" s="99">
        <v>45533</v>
      </c>
      <c r="K3386" s="107">
        <v>30000000</v>
      </c>
      <c r="L3386" s="98" t="s">
        <v>2309</v>
      </c>
      <c r="M3386" s="23">
        <v>1800</v>
      </c>
      <c r="N3386" s="23">
        <v>1</v>
      </c>
      <c r="O3386" s="107">
        <v>30000000</v>
      </c>
      <c r="P3386" s="23">
        <v>180</v>
      </c>
      <c r="Q3386" s="23">
        <v>2</v>
      </c>
      <c r="R3386" s="23">
        <v>2</v>
      </c>
      <c r="S3386" s="23">
        <v>2.77</v>
      </c>
      <c r="T3386" s="47">
        <v>21.24155</v>
      </c>
      <c r="U3386" s="98" t="s">
        <v>111</v>
      </c>
      <c r="V3386" s="98" t="s">
        <v>3139</v>
      </c>
      <c r="W3386" s="69">
        <f t="shared" si="104"/>
        <v>7.4432444228278216E-2</v>
      </c>
    </row>
    <row r="3387" spans="1:23">
      <c r="A3387">
        <f t="shared" si="105"/>
        <v>1126</v>
      </c>
      <c r="B3387" s="99">
        <v>44408</v>
      </c>
      <c r="C3387" s="23">
        <v>984</v>
      </c>
      <c r="D3387" s="23">
        <v>5</v>
      </c>
      <c r="E3387" s="98" t="s">
        <v>49</v>
      </c>
      <c r="F3387" s="98" t="s">
        <v>164</v>
      </c>
      <c r="G3387" s="98" t="s">
        <v>4120</v>
      </c>
      <c r="H3387" s="98" t="s">
        <v>1366</v>
      </c>
      <c r="I3387" s="98" t="s">
        <v>7250</v>
      </c>
      <c r="J3387" s="99">
        <v>45534</v>
      </c>
      <c r="K3387" s="107">
        <v>25000000</v>
      </c>
      <c r="L3387" s="98" t="s">
        <v>2310</v>
      </c>
      <c r="M3387" s="23">
        <v>1800</v>
      </c>
      <c r="N3387" s="23">
        <v>1</v>
      </c>
      <c r="O3387" s="107">
        <v>25000000</v>
      </c>
      <c r="P3387" s="23">
        <v>180</v>
      </c>
      <c r="Q3387" s="23">
        <v>2</v>
      </c>
      <c r="R3387" s="23">
        <v>2</v>
      </c>
      <c r="S3387" s="23">
        <v>0</v>
      </c>
      <c r="T3387" s="47">
        <v>17.5</v>
      </c>
      <c r="U3387" s="98" t="s">
        <v>111</v>
      </c>
      <c r="V3387" s="98" t="s">
        <v>3139</v>
      </c>
      <c r="W3387" s="69">
        <f t="shared" si="104"/>
        <v>6.1376199571886121E-2</v>
      </c>
    </row>
    <row r="3388" spans="1:23">
      <c r="A3388">
        <f t="shared" si="105"/>
        <v>1126</v>
      </c>
      <c r="B3388" s="99">
        <v>44408</v>
      </c>
      <c r="C3388" s="23">
        <v>985</v>
      </c>
      <c r="D3388" s="23">
        <v>5</v>
      </c>
      <c r="E3388" s="98" t="s">
        <v>49</v>
      </c>
      <c r="F3388" s="98" t="s">
        <v>164</v>
      </c>
      <c r="G3388" s="98" t="s">
        <v>4120</v>
      </c>
      <c r="H3388" s="98" t="s">
        <v>1366</v>
      </c>
      <c r="I3388" s="98" t="s">
        <v>7250</v>
      </c>
      <c r="J3388" s="99">
        <v>45534</v>
      </c>
      <c r="K3388" s="107">
        <v>14000000</v>
      </c>
      <c r="L3388" s="98" t="s">
        <v>2311</v>
      </c>
      <c r="M3388" s="23">
        <v>1800</v>
      </c>
      <c r="N3388" s="23">
        <v>1</v>
      </c>
      <c r="O3388" s="107">
        <v>14000000</v>
      </c>
      <c r="P3388" s="23">
        <v>180</v>
      </c>
      <c r="Q3388" s="23">
        <v>2</v>
      </c>
      <c r="R3388" s="23">
        <v>2</v>
      </c>
      <c r="S3388" s="23">
        <v>0</v>
      </c>
      <c r="T3388" s="47">
        <v>9.8000000000000007</v>
      </c>
      <c r="U3388" s="98" t="s">
        <v>111</v>
      </c>
      <c r="V3388" s="98" t="s">
        <v>3139</v>
      </c>
      <c r="W3388" s="69">
        <f t="shared" si="104"/>
        <v>3.4370671760256231E-2</v>
      </c>
    </row>
    <row r="3389" spans="1:23">
      <c r="A3389">
        <f t="shared" si="105"/>
        <v>1126</v>
      </c>
      <c r="B3389" s="99">
        <v>44408</v>
      </c>
      <c r="C3389" s="23">
        <v>986</v>
      </c>
      <c r="D3389" s="23">
        <v>5</v>
      </c>
      <c r="E3389" s="98" t="s">
        <v>49</v>
      </c>
      <c r="F3389" s="98" t="s">
        <v>164</v>
      </c>
      <c r="G3389" s="98" t="s">
        <v>4120</v>
      </c>
      <c r="H3389" s="98" t="s">
        <v>1366</v>
      </c>
      <c r="I3389" s="98" t="s">
        <v>7250</v>
      </c>
      <c r="J3389" s="99">
        <v>45534</v>
      </c>
      <c r="K3389" s="107">
        <v>6500000</v>
      </c>
      <c r="L3389" s="98" t="s">
        <v>2312</v>
      </c>
      <c r="M3389" s="23">
        <v>1800</v>
      </c>
      <c r="N3389" s="23">
        <v>1</v>
      </c>
      <c r="O3389" s="107">
        <v>6500000</v>
      </c>
      <c r="P3389" s="23">
        <v>180</v>
      </c>
      <c r="Q3389" s="23">
        <v>2</v>
      </c>
      <c r="R3389" s="23">
        <v>2</v>
      </c>
      <c r="S3389" s="23">
        <v>0</v>
      </c>
      <c r="T3389" s="47">
        <v>4.55</v>
      </c>
      <c r="U3389" s="98" t="s">
        <v>111</v>
      </c>
      <c r="V3389" s="98" t="s">
        <v>3139</v>
      </c>
      <c r="W3389" s="69">
        <f t="shared" si="104"/>
        <v>1.5957811888690391E-2</v>
      </c>
    </row>
    <row r="3390" spans="1:23">
      <c r="A3390">
        <f t="shared" si="105"/>
        <v>395</v>
      </c>
      <c r="B3390" s="99">
        <v>44408</v>
      </c>
      <c r="C3390" s="23">
        <v>987</v>
      </c>
      <c r="D3390" s="23">
        <v>5</v>
      </c>
      <c r="E3390" s="98" t="s">
        <v>49</v>
      </c>
      <c r="F3390" s="98" t="s">
        <v>164</v>
      </c>
      <c r="G3390" s="98" t="s">
        <v>4120</v>
      </c>
      <c r="H3390" s="98" t="s">
        <v>1366</v>
      </c>
      <c r="I3390" s="98" t="s">
        <v>7250</v>
      </c>
      <c r="J3390" s="99">
        <v>44803</v>
      </c>
      <c r="K3390" s="107">
        <v>5000000</v>
      </c>
      <c r="L3390" s="98" t="s">
        <v>2313</v>
      </c>
      <c r="M3390" s="23">
        <v>1080</v>
      </c>
      <c r="N3390" s="23">
        <v>1</v>
      </c>
      <c r="O3390" s="107">
        <v>5000000</v>
      </c>
      <c r="P3390" s="23">
        <v>180</v>
      </c>
      <c r="Q3390" s="23">
        <v>2</v>
      </c>
      <c r="R3390" s="23">
        <v>2</v>
      </c>
      <c r="S3390" s="23">
        <v>0</v>
      </c>
      <c r="T3390" s="47">
        <v>2.5000010000000001</v>
      </c>
      <c r="U3390" s="98" t="s">
        <v>111</v>
      </c>
      <c r="V3390" s="98" t="s">
        <v>3139</v>
      </c>
      <c r="W3390" s="69">
        <f t="shared" si="104"/>
        <v>3.0758194022246325E-3</v>
      </c>
    </row>
    <row r="3391" spans="1:23">
      <c r="A3391">
        <f t="shared" si="105"/>
        <v>1126</v>
      </c>
      <c r="B3391" s="99">
        <v>44408</v>
      </c>
      <c r="C3391" s="23">
        <v>988</v>
      </c>
      <c r="D3391" s="23">
        <v>5</v>
      </c>
      <c r="E3391" s="98" t="s">
        <v>49</v>
      </c>
      <c r="F3391" s="98" t="s">
        <v>164</v>
      </c>
      <c r="G3391" s="98" t="s">
        <v>4120</v>
      </c>
      <c r="H3391" s="98" t="s">
        <v>1366</v>
      </c>
      <c r="I3391" s="98" t="s">
        <v>7250</v>
      </c>
      <c r="J3391" s="99">
        <v>45534</v>
      </c>
      <c r="K3391" s="107">
        <v>6500000</v>
      </c>
      <c r="L3391" s="98" t="s">
        <v>2314</v>
      </c>
      <c r="M3391" s="23">
        <v>1800</v>
      </c>
      <c r="N3391" s="23">
        <v>1</v>
      </c>
      <c r="O3391" s="107">
        <v>6500000</v>
      </c>
      <c r="P3391" s="23">
        <v>180</v>
      </c>
      <c r="Q3391" s="23">
        <v>2</v>
      </c>
      <c r="R3391" s="23">
        <v>2</v>
      </c>
      <c r="S3391" s="23">
        <v>0</v>
      </c>
      <c r="T3391" s="47">
        <v>4.55</v>
      </c>
      <c r="U3391" s="98" t="s">
        <v>111</v>
      </c>
      <c r="V3391" s="98" t="s">
        <v>3139</v>
      </c>
      <c r="W3391" s="69">
        <f t="shared" si="104"/>
        <v>1.5957811888690391E-2</v>
      </c>
    </row>
    <row r="3392" spans="1:23">
      <c r="A3392">
        <f t="shared" si="105"/>
        <v>1126</v>
      </c>
      <c r="B3392" s="99">
        <v>44408</v>
      </c>
      <c r="C3392" s="23">
        <v>989</v>
      </c>
      <c r="D3392" s="23">
        <v>5</v>
      </c>
      <c r="E3392" s="98" t="s">
        <v>49</v>
      </c>
      <c r="F3392" s="98" t="s">
        <v>164</v>
      </c>
      <c r="G3392" s="98" t="s">
        <v>4120</v>
      </c>
      <c r="H3392" s="98" t="s">
        <v>1366</v>
      </c>
      <c r="I3392" s="98" t="s">
        <v>7250</v>
      </c>
      <c r="J3392" s="99">
        <v>45534</v>
      </c>
      <c r="K3392" s="107">
        <v>10500000</v>
      </c>
      <c r="L3392" s="98" t="s">
        <v>2315</v>
      </c>
      <c r="M3392" s="23">
        <v>1800</v>
      </c>
      <c r="N3392" s="23">
        <v>1</v>
      </c>
      <c r="O3392" s="107">
        <v>10500000</v>
      </c>
      <c r="P3392" s="23">
        <v>180</v>
      </c>
      <c r="Q3392" s="23">
        <v>2</v>
      </c>
      <c r="R3392" s="23">
        <v>2</v>
      </c>
      <c r="S3392" s="23">
        <v>0</v>
      </c>
      <c r="T3392" s="47">
        <v>7.35</v>
      </c>
      <c r="U3392" s="98" t="s">
        <v>111</v>
      </c>
      <c r="V3392" s="98" t="s">
        <v>3139</v>
      </c>
      <c r="W3392" s="69">
        <f t="shared" si="104"/>
        <v>2.5778003820192172E-2</v>
      </c>
    </row>
    <row r="3393" spans="1:23">
      <c r="A3393">
        <f t="shared" si="105"/>
        <v>395</v>
      </c>
      <c r="B3393" s="99">
        <v>44408</v>
      </c>
      <c r="C3393" s="23">
        <v>990</v>
      </c>
      <c r="D3393" s="23">
        <v>5</v>
      </c>
      <c r="E3393" s="98" t="s">
        <v>49</v>
      </c>
      <c r="F3393" s="98" t="s">
        <v>164</v>
      </c>
      <c r="G3393" s="98" t="s">
        <v>4120</v>
      </c>
      <c r="H3393" s="98" t="s">
        <v>1366</v>
      </c>
      <c r="I3393" s="98" t="s">
        <v>7250</v>
      </c>
      <c r="J3393" s="99">
        <v>44803</v>
      </c>
      <c r="K3393" s="107">
        <v>5000000</v>
      </c>
      <c r="L3393" s="98" t="s">
        <v>2316</v>
      </c>
      <c r="M3393" s="23">
        <v>1080</v>
      </c>
      <c r="N3393" s="23">
        <v>1</v>
      </c>
      <c r="O3393" s="107">
        <v>5000000</v>
      </c>
      <c r="P3393" s="23">
        <v>30</v>
      </c>
      <c r="Q3393" s="23">
        <v>2</v>
      </c>
      <c r="R3393" s="23">
        <v>2</v>
      </c>
      <c r="S3393" s="23">
        <v>0</v>
      </c>
      <c r="T3393" s="47">
        <v>1.805553</v>
      </c>
      <c r="U3393" s="98" t="s">
        <v>111</v>
      </c>
      <c r="V3393" s="98" t="s">
        <v>3139</v>
      </c>
      <c r="W3393" s="69">
        <f t="shared" si="104"/>
        <v>2.2214210910895199E-3</v>
      </c>
    </row>
    <row r="3394" spans="1:23">
      <c r="A3394">
        <f t="shared" si="105"/>
        <v>1126</v>
      </c>
      <c r="B3394" s="99">
        <v>44408</v>
      </c>
      <c r="C3394" s="23">
        <v>991</v>
      </c>
      <c r="D3394" s="23">
        <v>5</v>
      </c>
      <c r="E3394" s="98" t="s">
        <v>49</v>
      </c>
      <c r="F3394" s="98" t="s">
        <v>164</v>
      </c>
      <c r="G3394" s="98" t="s">
        <v>4120</v>
      </c>
      <c r="H3394" s="98" t="s">
        <v>1366</v>
      </c>
      <c r="I3394" s="98" t="s">
        <v>7250</v>
      </c>
      <c r="J3394" s="99">
        <v>45534</v>
      </c>
      <c r="K3394" s="107">
        <v>30000000</v>
      </c>
      <c r="L3394" s="98" t="s">
        <v>2317</v>
      </c>
      <c r="M3394" s="23">
        <v>1800</v>
      </c>
      <c r="N3394" s="23">
        <v>1</v>
      </c>
      <c r="O3394" s="107">
        <v>30000000</v>
      </c>
      <c r="P3394" s="23">
        <v>180</v>
      </c>
      <c r="Q3394" s="23">
        <v>2</v>
      </c>
      <c r="R3394" s="23">
        <v>2</v>
      </c>
      <c r="S3394" s="23">
        <v>0</v>
      </c>
      <c r="T3394" s="47">
        <v>21</v>
      </c>
      <c r="U3394" s="98" t="s">
        <v>111</v>
      </c>
      <c r="V3394" s="98" t="s">
        <v>3139</v>
      </c>
      <c r="W3394" s="69">
        <f t="shared" ref="W3394:W3457" si="106">+T3394/SUM($T$2:$T$5848)*A3394</f>
        <v>7.3651439486263348E-2</v>
      </c>
    </row>
    <row r="3395" spans="1:23">
      <c r="A3395">
        <f t="shared" ref="A3395:A3458" si="107">+J3395-B3395</f>
        <v>1129</v>
      </c>
      <c r="B3395" s="99">
        <v>44408</v>
      </c>
      <c r="C3395" s="23">
        <v>992</v>
      </c>
      <c r="D3395" s="23">
        <v>5</v>
      </c>
      <c r="E3395" s="98" t="s">
        <v>49</v>
      </c>
      <c r="F3395" s="98" t="s">
        <v>164</v>
      </c>
      <c r="G3395" s="98" t="s">
        <v>4120</v>
      </c>
      <c r="H3395" s="98" t="s">
        <v>1366</v>
      </c>
      <c r="I3395" s="98" t="s">
        <v>10710</v>
      </c>
      <c r="J3395" s="99">
        <v>45537</v>
      </c>
      <c r="K3395" s="107">
        <v>10000000</v>
      </c>
      <c r="L3395" s="98" t="s">
        <v>2318</v>
      </c>
      <c r="M3395" s="23">
        <v>1800</v>
      </c>
      <c r="N3395" s="23">
        <v>1</v>
      </c>
      <c r="O3395" s="107">
        <v>10000000</v>
      </c>
      <c r="P3395" s="23">
        <v>180</v>
      </c>
      <c r="Q3395" s="23">
        <v>2</v>
      </c>
      <c r="R3395" s="23">
        <v>2</v>
      </c>
      <c r="S3395" s="23">
        <v>0</v>
      </c>
      <c r="T3395" s="47">
        <v>7</v>
      </c>
      <c r="U3395" s="98" t="s">
        <v>111</v>
      </c>
      <c r="V3395" s="98" t="s">
        <v>3139</v>
      </c>
      <c r="W3395" s="69">
        <f t="shared" si="106"/>
        <v>2.4615889632916315E-2</v>
      </c>
    </row>
    <row r="3396" spans="1:23">
      <c r="A3396">
        <f t="shared" si="107"/>
        <v>1129</v>
      </c>
      <c r="B3396" s="99">
        <v>44408</v>
      </c>
      <c r="C3396" s="23">
        <v>993</v>
      </c>
      <c r="D3396" s="23">
        <v>5</v>
      </c>
      <c r="E3396" s="98" t="s">
        <v>49</v>
      </c>
      <c r="F3396" s="98" t="s">
        <v>164</v>
      </c>
      <c r="G3396" s="98" t="s">
        <v>4120</v>
      </c>
      <c r="H3396" s="98" t="s">
        <v>1366</v>
      </c>
      <c r="I3396" s="98" t="s">
        <v>10710</v>
      </c>
      <c r="J3396" s="99">
        <v>45537</v>
      </c>
      <c r="K3396" s="107">
        <v>100000000</v>
      </c>
      <c r="L3396" s="98" t="s">
        <v>2319</v>
      </c>
      <c r="M3396" s="23">
        <v>1800</v>
      </c>
      <c r="N3396" s="23">
        <v>1</v>
      </c>
      <c r="O3396" s="107">
        <v>100000000</v>
      </c>
      <c r="P3396" s="23">
        <v>180</v>
      </c>
      <c r="Q3396" s="23">
        <v>2</v>
      </c>
      <c r="R3396" s="23">
        <v>2</v>
      </c>
      <c r="S3396" s="23">
        <v>2.77</v>
      </c>
      <c r="T3396" s="47">
        <v>70.791651999999999</v>
      </c>
      <c r="U3396" s="98" t="s">
        <v>111</v>
      </c>
      <c r="V3396" s="98" t="s">
        <v>3139</v>
      </c>
      <c r="W3396" s="69">
        <f t="shared" si="106"/>
        <v>0.24894278465197422</v>
      </c>
    </row>
    <row r="3397" spans="1:23">
      <c r="A3397">
        <f t="shared" si="107"/>
        <v>1129</v>
      </c>
      <c r="B3397" s="99">
        <v>44408</v>
      </c>
      <c r="C3397" s="23">
        <v>994</v>
      </c>
      <c r="D3397" s="23">
        <v>5</v>
      </c>
      <c r="E3397" s="98" t="s">
        <v>49</v>
      </c>
      <c r="F3397" s="98" t="s">
        <v>164</v>
      </c>
      <c r="G3397" s="98" t="s">
        <v>4120</v>
      </c>
      <c r="H3397" s="98" t="s">
        <v>1366</v>
      </c>
      <c r="I3397" s="98" t="s">
        <v>10710</v>
      </c>
      <c r="J3397" s="99">
        <v>45537</v>
      </c>
      <c r="K3397" s="107">
        <v>12000000</v>
      </c>
      <c r="L3397" s="98" t="s">
        <v>2320</v>
      </c>
      <c r="M3397" s="23">
        <v>1800</v>
      </c>
      <c r="N3397" s="23">
        <v>1</v>
      </c>
      <c r="O3397" s="107">
        <v>12000000</v>
      </c>
      <c r="P3397" s="23">
        <v>30</v>
      </c>
      <c r="Q3397" s="23">
        <v>2</v>
      </c>
      <c r="R3397" s="23">
        <v>2</v>
      </c>
      <c r="S3397" s="23">
        <v>0</v>
      </c>
      <c r="T3397" s="47">
        <v>7.6</v>
      </c>
      <c r="U3397" s="98" t="s">
        <v>111</v>
      </c>
      <c r="V3397" s="98" t="s">
        <v>3139</v>
      </c>
      <c r="W3397" s="69">
        <f t="shared" si="106"/>
        <v>2.6725823030023427E-2</v>
      </c>
    </row>
    <row r="3398" spans="1:23">
      <c r="A3398">
        <f t="shared" si="107"/>
        <v>1129</v>
      </c>
      <c r="B3398" s="99">
        <v>44408</v>
      </c>
      <c r="C3398" s="23">
        <v>995</v>
      </c>
      <c r="D3398" s="23">
        <v>5</v>
      </c>
      <c r="E3398" s="98" t="s">
        <v>49</v>
      </c>
      <c r="F3398" s="98" t="s">
        <v>164</v>
      </c>
      <c r="G3398" s="98" t="s">
        <v>4120</v>
      </c>
      <c r="H3398" s="98" t="s">
        <v>1366</v>
      </c>
      <c r="I3398" s="98" t="s">
        <v>10710</v>
      </c>
      <c r="J3398" s="99">
        <v>45537</v>
      </c>
      <c r="K3398" s="107">
        <v>25000000</v>
      </c>
      <c r="L3398" s="98" t="s">
        <v>2321</v>
      </c>
      <c r="M3398" s="23">
        <v>1800</v>
      </c>
      <c r="N3398" s="23">
        <v>1</v>
      </c>
      <c r="O3398" s="107">
        <v>25000000</v>
      </c>
      <c r="P3398" s="23">
        <v>180</v>
      </c>
      <c r="Q3398" s="23">
        <v>2</v>
      </c>
      <c r="R3398" s="23">
        <v>2</v>
      </c>
      <c r="S3398" s="23">
        <v>0</v>
      </c>
      <c r="T3398" s="47">
        <v>17.5</v>
      </c>
      <c r="U3398" s="98" t="s">
        <v>111</v>
      </c>
      <c r="V3398" s="98" t="s">
        <v>3139</v>
      </c>
      <c r="W3398" s="69">
        <f t="shared" si="106"/>
        <v>6.1539724082290789E-2</v>
      </c>
    </row>
    <row r="3399" spans="1:23">
      <c r="A3399">
        <f t="shared" si="107"/>
        <v>399</v>
      </c>
      <c r="B3399" s="99">
        <v>44408</v>
      </c>
      <c r="C3399" s="23">
        <v>996</v>
      </c>
      <c r="D3399" s="23">
        <v>5</v>
      </c>
      <c r="E3399" s="98" t="s">
        <v>49</v>
      </c>
      <c r="F3399" s="98" t="s">
        <v>164</v>
      </c>
      <c r="G3399" s="98" t="s">
        <v>4120</v>
      </c>
      <c r="H3399" s="98" t="s">
        <v>1366</v>
      </c>
      <c r="I3399" s="98" t="s">
        <v>10711</v>
      </c>
      <c r="J3399" s="99">
        <v>44807</v>
      </c>
      <c r="K3399" s="107">
        <v>10000000</v>
      </c>
      <c r="L3399" s="98" t="s">
        <v>2322</v>
      </c>
      <c r="M3399" s="23">
        <v>1080</v>
      </c>
      <c r="N3399" s="23">
        <v>1</v>
      </c>
      <c r="O3399" s="107">
        <v>10000000</v>
      </c>
      <c r="P3399" s="23">
        <v>180</v>
      </c>
      <c r="Q3399" s="23">
        <v>2</v>
      </c>
      <c r="R3399" s="23">
        <v>2</v>
      </c>
      <c r="S3399" s="23">
        <v>0</v>
      </c>
      <c r="T3399" s="47">
        <v>4.9999989999999999</v>
      </c>
      <c r="U3399" s="98" t="s">
        <v>111</v>
      </c>
      <c r="V3399" s="98" t="s">
        <v>3139</v>
      </c>
      <c r="W3399" s="69">
        <f t="shared" si="106"/>
        <v>6.2139301525911787E-3</v>
      </c>
    </row>
    <row r="3400" spans="1:23">
      <c r="A3400">
        <f t="shared" si="107"/>
        <v>764</v>
      </c>
      <c r="B3400" s="99">
        <v>44408</v>
      </c>
      <c r="C3400" s="23">
        <v>997</v>
      </c>
      <c r="D3400" s="23">
        <v>5</v>
      </c>
      <c r="E3400" s="98" t="s">
        <v>49</v>
      </c>
      <c r="F3400" s="98" t="s">
        <v>164</v>
      </c>
      <c r="G3400" s="98" t="s">
        <v>4120</v>
      </c>
      <c r="H3400" s="98" t="s">
        <v>1366</v>
      </c>
      <c r="I3400" s="98" t="s">
        <v>10711</v>
      </c>
      <c r="J3400" s="99">
        <v>45172</v>
      </c>
      <c r="K3400" s="107">
        <v>4516025</v>
      </c>
      <c r="L3400" s="98" t="s">
        <v>2323</v>
      </c>
      <c r="M3400" s="23">
        <v>1440</v>
      </c>
      <c r="N3400" s="23">
        <v>1</v>
      </c>
      <c r="O3400" s="107">
        <v>4516025</v>
      </c>
      <c r="P3400" s="23">
        <v>180</v>
      </c>
      <c r="Q3400" s="23">
        <v>2</v>
      </c>
      <c r="R3400" s="23">
        <v>2</v>
      </c>
      <c r="S3400" s="23">
        <v>0</v>
      </c>
      <c r="T3400" s="47">
        <v>2.8225159999999998</v>
      </c>
      <c r="U3400" s="98" t="s">
        <v>111</v>
      </c>
      <c r="V3400" s="98" t="s">
        <v>3139</v>
      </c>
      <c r="W3400" s="69">
        <f t="shared" si="106"/>
        <v>6.7166593888598356E-3</v>
      </c>
    </row>
    <row r="3401" spans="1:23">
      <c r="A3401">
        <f t="shared" si="107"/>
        <v>1130</v>
      </c>
      <c r="B3401" s="99">
        <v>44408</v>
      </c>
      <c r="C3401" s="23">
        <v>998</v>
      </c>
      <c r="D3401" s="23">
        <v>5</v>
      </c>
      <c r="E3401" s="98" t="s">
        <v>49</v>
      </c>
      <c r="F3401" s="98" t="s">
        <v>164</v>
      </c>
      <c r="G3401" s="98" t="s">
        <v>4120</v>
      </c>
      <c r="H3401" s="98" t="s">
        <v>1366</v>
      </c>
      <c r="I3401" s="98" t="s">
        <v>10711</v>
      </c>
      <c r="J3401" s="99">
        <v>45538</v>
      </c>
      <c r="K3401" s="107">
        <v>10000000</v>
      </c>
      <c r="L3401" s="98" t="s">
        <v>2324</v>
      </c>
      <c r="M3401" s="23">
        <v>720</v>
      </c>
      <c r="N3401" s="23">
        <v>1</v>
      </c>
      <c r="O3401" s="107">
        <v>10000000</v>
      </c>
      <c r="P3401" s="23">
        <v>180</v>
      </c>
      <c r="Q3401" s="23">
        <v>2</v>
      </c>
      <c r="R3401" s="23">
        <v>2</v>
      </c>
      <c r="S3401" s="23">
        <v>0</v>
      </c>
      <c r="T3401" s="47">
        <v>1.3587260000000001</v>
      </c>
      <c r="U3401" s="98" t="s">
        <v>111</v>
      </c>
      <c r="V3401" s="98" t="s">
        <v>3139</v>
      </c>
      <c r="W3401" s="69">
        <f t="shared" si="106"/>
        <v>4.7822677035091049E-3</v>
      </c>
    </row>
    <row r="3402" spans="1:23">
      <c r="A3402">
        <f t="shared" si="107"/>
        <v>1130</v>
      </c>
      <c r="B3402" s="99">
        <v>44408</v>
      </c>
      <c r="C3402" s="23">
        <v>999</v>
      </c>
      <c r="D3402" s="23">
        <v>5</v>
      </c>
      <c r="E3402" s="98" t="s">
        <v>49</v>
      </c>
      <c r="F3402" s="98" t="s">
        <v>164</v>
      </c>
      <c r="G3402" s="98" t="s">
        <v>4120</v>
      </c>
      <c r="H3402" s="98" t="s">
        <v>1366</v>
      </c>
      <c r="I3402" s="98" t="s">
        <v>10711</v>
      </c>
      <c r="J3402" s="99">
        <v>45538</v>
      </c>
      <c r="K3402" s="107">
        <v>25000000</v>
      </c>
      <c r="L3402" s="98" t="s">
        <v>2325</v>
      </c>
      <c r="M3402" s="23">
        <v>1800</v>
      </c>
      <c r="N3402" s="23">
        <v>1</v>
      </c>
      <c r="O3402" s="107">
        <v>25000000</v>
      </c>
      <c r="P3402" s="23">
        <v>180</v>
      </c>
      <c r="Q3402" s="23">
        <v>2</v>
      </c>
      <c r="R3402" s="23">
        <v>2</v>
      </c>
      <c r="S3402" s="23">
        <v>2.77</v>
      </c>
      <c r="T3402" s="47">
        <v>17.696539000000001</v>
      </c>
      <c r="U3402" s="98" t="s">
        <v>111</v>
      </c>
      <c r="V3402" s="98" t="s">
        <v>3139</v>
      </c>
      <c r="W3402" s="69">
        <f t="shared" si="106"/>
        <v>6.2285984756006225E-2</v>
      </c>
    </row>
    <row r="3403" spans="1:23">
      <c r="A3403">
        <f t="shared" si="107"/>
        <v>34</v>
      </c>
      <c r="B3403" s="99">
        <v>44408</v>
      </c>
      <c r="C3403" s="23">
        <v>1000</v>
      </c>
      <c r="D3403" s="23">
        <v>5</v>
      </c>
      <c r="E3403" s="98" t="s">
        <v>49</v>
      </c>
      <c r="F3403" s="98" t="s">
        <v>164</v>
      </c>
      <c r="G3403" s="98" t="s">
        <v>4120</v>
      </c>
      <c r="H3403" s="98" t="s">
        <v>1366</v>
      </c>
      <c r="I3403" s="98" t="s">
        <v>10711</v>
      </c>
      <c r="J3403" s="99">
        <v>44442</v>
      </c>
      <c r="K3403" s="107">
        <v>7500000</v>
      </c>
      <c r="L3403" s="98" t="s">
        <v>2326</v>
      </c>
      <c r="M3403" s="23">
        <v>720</v>
      </c>
      <c r="N3403" s="23">
        <v>1</v>
      </c>
      <c r="O3403" s="107">
        <v>7500000</v>
      </c>
      <c r="P3403" s="23">
        <v>30</v>
      </c>
      <c r="Q3403" s="23">
        <v>2</v>
      </c>
      <c r="R3403" s="23">
        <v>2</v>
      </c>
      <c r="S3403" s="23">
        <v>0</v>
      </c>
      <c r="T3403" s="47">
        <v>0.625</v>
      </c>
      <c r="U3403" s="98" t="s">
        <v>111</v>
      </c>
      <c r="V3403" s="98" t="s">
        <v>3139</v>
      </c>
      <c r="W3403" s="69">
        <f t="shared" si="106"/>
        <v>6.618849230665212E-5</v>
      </c>
    </row>
    <row r="3404" spans="1:23">
      <c r="A3404">
        <f t="shared" si="107"/>
        <v>1130</v>
      </c>
      <c r="B3404" s="99">
        <v>44408</v>
      </c>
      <c r="C3404" s="23">
        <v>1001</v>
      </c>
      <c r="D3404" s="23">
        <v>5</v>
      </c>
      <c r="E3404" s="98" t="s">
        <v>49</v>
      </c>
      <c r="F3404" s="98" t="s">
        <v>164</v>
      </c>
      <c r="G3404" s="98" t="s">
        <v>4120</v>
      </c>
      <c r="H3404" s="98" t="s">
        <v>1366</v>
      </c>
      <c r="I3404" s="98" t="s">
        <v>10711</v>
      </c>
      <c r="J3404" s="99">
        <v>45538</v>
      </c>
      <c r="K3404" s="107">
        <v>50000000</v>
      </c>
      <c r="L3404" s="98" t="s">
        <v>2327</v>
      </c>
      <c r="M3404" s="23">
        <v>1800</v>
      </c>
      <c r="N3404" s="23">
        <v>1</v>
      </c>
      <c r="O3404" s="107">
        <v>50000000</v>
      </c>
      <c r="P3404" s="23">
        <v>180</v>
      </c>
      <c r="Q3404" s="23">
        <v>2</v>
      </c>
      <c r="R3404" s="23">
        <v>2</v>
      </c>
      <c r="S3404" s="23">
        <v>2.77</v>
      </c>
      <c r="T3404" s="47">
        <v>35.393225000000001</v>
      </c>
      <c r="U3404" s="98" t="s">
        <v>111</v>
      </c>
      <c r="V3404" s="98" t="s">
        <v>3139</v>
      </c>
      <c r="W3404" s="69">
        <f t="shared" si="106"/>
        <v>0.12457248690356337</v>
      </c>
    </row>
    <row r="3405" spans="1:23">
      <c r="A3405">
        <f t="shared" si="107"/>
        <v>1130</v>
      </c>
      <c r="B3405" s="99">
        <v>44408</v>
      </c>
      <c r="C3405" s="23">
        <v>1002</v>
      </c>
      <c r="D3405" s="23">
        <v>5</v>
      </c>
      <c r="E3405" s="98" t="s">
        <v>49</v>
      </c>
      <c r="F3405" s="98" t="s">
        <v>164</v>
      </c>
      <c r="G3405" s="98" t="s">
        <v>4120</v>
      </c>
      <c r="H3405" s="98" t="s">
        <v>1366</v>
      </c>
      <c r="I3405" s="98" t="s">
        <v>10711</v>
      </c>
      <c r="J3405" s="99">
        <v>45538</v>
      </c>
      <c r="K3405" s="107">
        <v>8500000</v>
      </c>
      <c r="L3405" s="98" t="s">
        <v>2328</v>
      </c>
      <c r="M3405" s="23">
        <v>1620</v>
      </c>
      <c r="N3405" s="23">
        <v>1</v>
      </c>
      <c r="O3405" s="107">
        <v>8500000</v>
      </c>
      <c r="P3405" s="23">
        <v>180</v>
      </c>
      <c r="Q3405" s="23">
        <v>2</v>
      </c>
      <c r="R3405" s="23">
        <v>2</v>
      </c>
      <c r="S3405" s="23">
        <v>0</v>
      </c>
      <c r="T3405" s="47">
        <v>2.9009999999999998</v>
      </c>
      <c r="U3405" s="98" t="s">
        <v>111</v>
      </c>
      <c r="V3405" s="98" t="s">
        <v>3139</v>
      </c>
      <c r="W3405" s="69">
        <f t="shared" si="106"/>
        <v>1.0210563872244966E-2</v>
      </c>
    </row>
    <row r="3406" spans="1:23">
      <c r="A3406">
        <f t="shared" si="107"/>
        <v>1130</v>
      </c>
      <c r="B3406" s="99">
        <v>44408</v>
      </c>
      <c r="C3406" s="23">
        <v>1003</v>
      </c>
      <c r="D3406" s="23">
        <v>5</v>
      </c>
      <c r="E3406" s="98" t="s">
        <v>49</v>
      </c>
      <c r="F3406" s="98" t="s">
        <v>164</v>
      </c>
      <c r="G3406" s="98" t="s">
        <v>4120</v>
      </c>
      <c r="H3406" s="98" t="s">
        <v>1366</v>
      </c>
      <c r="I3406" s="98" t="s">
        <v>10711</v>
      </c>
      <c r="J3406" s="99">
        <v>45538</v>
      </c>
      <c r="K3406" s="107">
        <v>10000000</v>
      </c>
      <c r="L3406" s="98" t="s">
        <v>2329</v>
      </c>
      <c r="M3406" s="23">
        <v>1800</v>
      </c>
      <c r="N3406" s="23">
        <v>1</v>
      </c>
      <c r="O3406" s="107">
        <v>10000000</v>
      </c>
      <c r="P3406" s="23">
        <v>180</v>
      </c>
      <c r="Q3406" s="23">
        <v>2</v>
      </c>
      <c r="R3406" s="23">
        <v>2</v>
      </c>
      <c r="S3406" s="23">
        <v>0</v>
      </c>
      <c r="T3406" s="47">
        <v>7</v>
      </c>
      <c r="U3406" s="98" t="s">
        <v>111</v>
      </c>
      <c r="V3406" s="98" t="s">
        <v>3139</v>
      </c>
      <c r="W3406" s="69">
        <f t="shared" si="106"/>
        <v>2.4637692900970273E-2</v>
      </c>
    </row>
    <row r="3407" spans="1:23">
      <c r="A3407">
        <f t="shared" si="107"/>
        <v>1130</v>
      </c>
      <c r="B3407" s="99">
        <v>44408</v>
      </c>
      <c r="C3407" s="23">
        <v>1004</v>
      </c>
      <c r="D3407" s="23">
        <v>5</v>
      </c>
      <c r="E3407" s="98" t="s">
        <v>49</v>
      </c>
      <c r="F3407" s="98" t="s">
        <v>164</v>
      </c>
      <c r="G3407" s="98" t="s">
        <v>4120</v>
      </c>
      <c r="H3407" s="98" t="s">
        <v>1366</v>
      </c>
      <c r="I3407" s="98" t="s">
        <v>10711</v>
      </c>
      <c r="J3407" s="99">
        <v>45538</v>
      </c>
      <c r="K3407" s="107">
        <v>20000000</v>
      </c>
      <c r="L3407" s="98" t="s">
        <v>2330</v>
      </c>
      <c r="M3407" s="23">
        <v>1800</v>
      </c>
      <c r="N3407" s="23">
        <v>1</v>
      </c>
      <c r="O3407" s="107">
        <v>20000000</v>
      </c>
      <c r="P3407" s="23">
        <v>180</v>
      </c>
      <c r="Q3407" s="23">
        <v>2</v>
      </c>
      <c r="R3407" s="23">
        <v>2</v>
      </c>
      <c r="S3407" s="23">
        <v>0</v>
      </c>
      <c r="T3407" s="47">
        <v>14</v>
      </c>
      <c r="U3407" s="98" t="s">
        <v>111</v>
      </c>
      <c r="V3407" s="98" t="s">
        <v>3139</v>
      </c>
      <c r="W3407" s="69">
        <f t="shared" si="106"/>
        <v>4.9275385801940547E-2</v>
      </c>
    </row>
    <row r="3408" spans="1:23">
      <c r="A3408">
        <f t="shared" si="107"/>
        <v>399</v>
      </c>
      <c r="B3408" s="99">
        <v>44408</v>
      </c>
      <c r="C3408" s="23">
        <v>1005</v>
      </c>
      <c r="D3408" s="23">
        <v>5</v>
      </c>
      <c r="E3408" s="98" t="s">
        <v>49</v>
      </c>
      <c r="F3408" s="98" t="s">
        <v>164</v>
      </c>
      <c r="G3408" s="98" t="s">
        <v>4120</v>
      </c>
      <c r="H3408" s="98" t="s">
        <v>1366</v>
      </c>
      <c r="I3408" s="98" t="s">
        <v>10711</v>
      </c>
      <c r="J3408" s="99">
        <v>44807</v>
      </c>
      <c r="K3408" s="107">
        <v>7000000</v>
      </c>
      <c r="L3408" s="98" t="s">
        <v>2331</v>
      </c>
      <c r="M3408" s="23">
        <v>1080</v>
      </c>
      <c r="N3408" s="23">
        <v>1</v>
      </c>
      <c r="O3408" s="107">
        <v>7000000</v>
      </c>
      <c r="P3408" s="23">
        <v>30</v>
      </c>
      <c r="Q3408" s="23">
        <v>2</v>
      </c>
      <c r="R3408" s="23">
        <v>2</v>
      </c>
      <c r="S3408" s="23">
        <v>0</v>
      </c>
      <c r="T3408" s="47">
        <v>2.722232</v>
      </c>
      <c r="U3408" s="98" t="s">
        <v>111</v>
      </c>
      <c r="V3408" s="98" t="s">
        <v>3139</v>
      </c>
      <c r="W3408" s="69">
        <f t="shared" si="106"/>
        <v>3.3831525780602333E-3</v>
      </c>
    </row>
    <row r="3409" spans="1:23">
      <c r="A3409">
        <f t="shared" si="107"/>
        <v>34</v>
      </c>
      <c r="B3409" s="99">
        <v>44408</v>
      </c>
      <c r="C3409" s="23">
        <v>1006</v>
      </c>
      <c r="D3409" s="23">
        <v>5</v>
      </c>
      <c r="E3409" s="98" t="s">
        <v>49</v>
      </c>
      <c r="F3409" s="98" t="s">
        <v>164</v>
      </c>
      <c r="G3409" s="98" t="s">
        <v>4120</v>
      </c>
      <c r="H3409" s="98" t="s">
        <v>1366</v>
      </c>
      <c r="I3409" s="98" t="s">
        <v>10711</v>
      </c>
      <c r="J3409" s="99">
        <v>44442</v>
      </c>
      <c r="K3409" s="107">
        <v>10000000</v>
      </c>
      <c r="L3409" s="98" t="s">
        <v>2332</v>
      </c>
      <c r="M3409" s="23">
        <v>720</v>
      </c>
      <c r="N3409" s="23">
        <v>1</v>
      </c>
      <c r="O3409" s="107">
        <v>10000000</v>
      </c>
      <c r="P3409" s="23">
        <v>180</v>
      </c>
      <c r="Q3409" s="23">
        <v>2</v>
      </c>
      <c r="R3409" s="23">
        <v>2</v>
      </c>
      <c r="S3409" s="23">
        <v>0</v>
      </c>
      <c r="T3409" s="47">
        <v>2.5</v>
      </c>
      <c r="U3409" s="98" t="s">
        <v>111</v>
      </c>
      <c r="V3409" s="98" t="s">
        <v>3139</v>
      </c>
      <c r="W3409" s="69">
        <f t="shared" si="106"/>
        <v>2.6475396922660848E-4</v>
      </c>
    </row>
    <row r="3410" spans="1:23">
      <c r="A3410">
        <f t="shared" si="107"/>
        <v>1130</v>
      </c>
      <c r="B3410" s="99">
        <v>44408</v>
      </c>
      <c r="C3410" s="23">
        <v>1007</v>
      </c>
      <c r="D3410" s="23">
        <v>5</v>
      </c>
      <c r="E3410" s="98" t="s">
        <v>49</v>
      </c>
      <c r="F3410" s="98" t="s">
        <v>164</v>
      </c>
      <c r="G3410" s="98" t="s">
        <v>4120</v>
      </c>
      <c r="H3410" s="98" t="s">
        <v>1366</v>
      </c>
      <c r="I3410" s="98" t="s">
        <v>10711</v>
      </c>
      <c r="J3410" s="99">
        <v>45538</v>
      </c>
      <c r="K3410" s="107">
        <v>10000000</v>
      </c>
      <c r="L3410" s="98" t="s">
        <v>2333</v>
      </c>
      <c r="M3410" s="23">
        <v>1800</v>
      </c>
      <c r="N3410" s="23">
        <v>1</v>
      </c>
      <c r="O3410" s="107">
        <v>10000000</v>
      </c>
      <c r="P3410" s="23">
        <v>180</v>
      </c>
      <c r="Q3410" s="23">
        <v>2</v>
      </c>
      <c r="R3410" s="23">
        <v>2</v>
      </c>
      <c r="S3410" s="23">
        <v>0</v>
      </c>
      <c r="T3410" s="47">
        <v>7</v>
      </c>
      <c r="U3410" s="98" t="s">
        <v>111</v>
      </c>
      <c r="V3410" s="98" t="s">
        <v>3139</v>
      </c>
      <c r="W3410" s="69">
        <f t="shared" si="106"/>
        <v>2.4637692900970273E-2</v>
      </c>
    </row>
    <row r="3411" spans="1:23">
      <c r="A3411">
        <f t="shared" si="107"/>
        <v>1130</v>
      </c>
      <c r="B3411" s="99">
        <v>44408</v>
      </c>
      <c r="C3411" s="23">
        <v>1008</v>
      </c>
      <c r="D3411" s="23">
        <v>5</v>
      </c>
      <c r="E3411" s="98" t="s">
        <v>49</v>
      </c>
      <c r="F3411" s="98" t="s">
        <v>164</v>
      </c>
      <c r="G3411" s="98" t="s">
        <v>4120</v>
      </c>
      <c r="H3411" s="98" t="s">
        <v>1366</v>
      </c>
      <c r="I3411" s="98" t="s">
        <v>10711</v>
      </c>
      <c r="J3411" s="99">
        <v>45538</v>
      </c>
      <c r="K3411" s="107">
        <v>15000000</v>
      </c>
      <c r="L3411" s="98" t="s">
        <v>2334</v>
      </c>
      <c r="M3411" s="23">
        <v>1800</v>
      </c>
      <c r="N3411" s="23">
        <v>1</v>
      </c>
      <c r="O3411" s="107">
        <v>15000000</v>
      </c>
      <c r="P3411" s="23">
        <v>180</v>
      </c>
      <c r="Q3411" s="23">
        <v>2</v>
      </c>
      <c r="R3411" s="23">
        <v>2</v>
      </c>
      <c r="S3411" s="23">
        <v>0</v>
      </c>
      <c r="T3411" s="47">
        <v>10.5</v>
      </c>
      <c r="U3411" s="98" t="s">
        <v>111</v>
      </c>
      <c r="V3411" s="98" t="s">
        <v>3139</v>
      </c>
      <c r="W3411" s="69">
        <f t="shared" si="106"/>
        <v>3.695653935145541E-2</v>
      </c>
    </row>
    <row r="3412" spans="1:23">
      <c r="A3412">
        <f t="shared" si="107"/>
        <v>1193</v>
      </c>
      <c r="B3412" s="99">
        <v>44408</v>
      </c>
      <c r="C3412" s="23">
        <v>1009</v>
      </c>
      <c r="D3412" s="23">
        <v>5</v>
      </c>
      <c r="E3412" s="98" t="s">
        <v>49</v>
      </c>
      <c r="F3412" s="98" t="s">
        <v>164</v>
      </c>
      <c r="G3412" s="98" t="s">
        <v>4120</v>
      </c>
      <c r="H3412" s="98" t="s">
        <v>1366</v>
      </c>
      <c r="I3412" s="98" t="s">
        <v>10480</v>
      </c>
      <c r="J3412" s="99">
        <v>45601</v>
      </c>
      <c r="K3412" s="107">
        <v>30000000</v>
      </c>
      <c r="L3412" s="98" t="s">
        <v>2335</v>
      </c>
      <c r="M3412" s="23">
        <v>1800</v>
      </c>
      <c r="N3412" s="23">
        <v>1</v>
      </c>
      <c r="O3412" s="107">
        <v>30000000</v>
      </c>
      <c r="P3412" s="23">
        <v>180</v>
      </c>
      <c r="Q3412" s="23">
        <v>2</v>
      </c>
      <c r="R3412" s="23">
        <v>2</v>
      </c>
      <c r="S3412" s="23">
        <v>2.8</v>
      </c>
      <c r="T3412" s="47">
        <v>21.137869999999999</v>
      </c>
      <c r="U3412" s="98" t="s">
        <v>111</v>
      </c>
      <c r="V3412" s="98" t="s">
        <v>3139</v>
      </c>
      <c r="W3412" s="69">
        <f t="shared" si="106"/>
        <v>7.8546207474244567E-2</v>
      </c>
    </row>
    <row r="3413" spans="1:23">
      <c r="A3413">
        <f t="shared" si="107"/>
        <v>1131</v>
      </c>
      <c r="B3413" s="99">
        <v>44408</v>
      </c>
      <c r="C3413" s="23">
        <v>1010</v>
      </c>
      <c r="D3413" s="23">
        <v>5</v>
      </c>
      <c r="E3413" s="98" t="s">
        <v>49</v>
      </c>
      <c r="F3413" s="98" t="s">
        <v>164</v>
      </c>
      <c r="G3413" s="98" t="s">
        <v>4120</v>
      </c>
      <c r="H3413" s="98" t="s">
        <v>1366</v>
      </c>
      <c r="I3413" s="98" t="s">
        <v>10480</v>
      </c>
      <c r="J3413" s="99">
        <v>45539</v>
      </c>
      <c r="K3413" s="107">
        <v>15000000</v>
      </c>
      <c r="L3413" s="98" t="s">
        <v>2336</v>
      </c>
      <c r="M3413" s="23">
        <v>1800</v>
      </c>
      <c r="N3413" s="23">
        <v>1</v>
      </c>
      <c r="O3413" s="107">
        <v>15000000</v>
      </c>
      <c r="P3413" s="23">
        <v>180</v>
      </c>
      <c r="Q3413" s="23">
        <v>2</v>
      </c>
      <c r="R3413" s="23">
        <v>2</v>
      </c>
      <c r="S3413" s="23">
        <v>0</v>
      </c>
      <c r="T3413" s="47">
        <v>10.5</v>
      </c>
      <c r="U3413" s="98" t="s">
        <v>111</v>
      </c>
      <c r="V3413" s="98" t="s">
        <v>3139</v>
      </c>
      <c r="W3413" s="69">
        <f t="shared" si="106"/>
        <v>3.6989244253536342E-2</v>
      </c>
    </row>
    <row r="3414" spans="1:23">
      <c r="A3414">
        <f t="shared" si="107"/>
        <v>401</v>
      </c>
      <c r="B3414" s="99">
        <v>44408</v>
      </c>
      <c r="C3414" s="23">
        <v>1011</v>
      </c>
      <c r="D3414" s="23">
        <v>5</v>
      </c>
      <c r="E3414" s="98" t="s">
        <v>49</v>
      </c>
      <c r="F3414" s="98" t="s">
        <v>164</v>
      </c>
      <c r="G3414" s="98" t="s">
        <v>4120</v>
      </c>
      <c r="H3414" s="98" t="s">
        <v>1366</v>
      </c>
      <c r="I3414" s="98" t="s">
        <v>10712</v>
      </c>
      <c r="J3414" s="99">
        <v>44809</v>
      </c>
      <c r="K3414" s="107">
        <v>7000000</v>
      </c>
      <c r="L3414" s="98" t="s">
        <v>2337</v>
      </c>
      <c r="M3414" s="23">
        <v>1080</v>
      </c>
      <c r="N3414" s="23">
        <v>1</v>
      </c>
      <c r="O3414" s="107">
        <v>7000000</v>
      </c>
      <c r="P3414" s="23">
        <v>30</v>
      </c>
      <c r="Q3414" s="23">
        <v>2</v>
      </c>
      <c r="R3414" s="23">
        <v>2</v>
      </c>
      <c r="S3414" s="23">
        <v>0</v>
      </c>
      <c r="T3414" s="47">
        <v>2.722232</v>
      </c>
      <c r="U3414" s="98" t="s">
        <v>111</v>
      </c>
      <c r="V3414" s="98" t="s">
        <v>3139</v>
      </c>
      <c r="W3414" s="69">
        <f t="shared" si="106"/>
        <v>3.4001107363462496E-3</v>
      </c>
    </row>
    <row r="3415" spans="1:23">
      <c r="A3415">
        <f t="shared" si="107"/>
        <v>1132</v>
      </c>
      <c r="B3415" s="99">
        <v>44408</v>
      </c>
      <c r="C3415" s="23">
        <v>1012</v>
      </c>
      <c r="D3415" s="23">
        <v>5</v>
      </c>
      <c r="E3415" s="98" t="s">
        <v>49</v>
      </c>
      <c r="F3415" s="98" t="s">
        <v>164</v>
      </c>
      <c r="G3415" s="98" t="s">
        <v>4120</v>
      </c>
      <c r="H3415" s="98" t="s">
        <v>1366</v>
      </c>
      <c r="I3415" s="98" t="s">
        <v>10712</v>
      </c>
      <c r="J3415" s="99">
        <v>45540</v>
      </c>
      <c r="K3415" s="107">
        <v>12000000</v>
      </c>
      <c r="L3415" s="98" t="s">
        <v>2338</v>
      </c>
      <c r="M3415" s="23">
        <v>1800</v>
      </c>
      <c r="N3415" s="23">
        <v>1</v>
      </c>
      <c r="O3415" s="107">
        <v>12000000</v>
      </c>
      <c r="P3415" s="23">
        <v>180</v>
      </c>
      <c r="Q3415" s="23">
        <v>2</v>
      </c>
      <c r="R3415" s="23">
        <v>2</v>
      </c>
      <c r="S3415" s="23">
        <v>0</v>
      </c>
      <c r="T3415" s="47">
        <v>8.4</v>
      </c>
      <c r="U3415" s="98" t="s">
        <v>111</v>
      </c>
      <c r="V3415" s="98" t="s">
        <v>3139</v>
      </c>
      <c r="W3415" s="69">
        <f t="shared" si="106"/>
        <v>2.9617559324493822E-2</v>
      </c>
    </row>
    <row r="3416" spans="1:23">
      <c r="A3416">
        <f t="shared" si="107"/>
        <v>1133</v>
      </c>
      <c r="B3416" s="99">
        <v>44408</v>
      </c>
      <c r="C3416" s="23">
        <v>1013</v>
      </c>
      <c r="D3416" s="23">
        <v>5</v>
      </c>
      <c r="E3416" s="98" t="s">
        <v>49</v>
      </c>
      <c r="F3416" s="98" t="s">
        <v>164</v>
      </c>
      <c r="G3416" s="98" t="s">
        <v>4120</v>
      </c>
      <c r="H3416" s="98" t="s">
        <v>1366</v>
      </c>
      <c r="I3416" s="98" t="s">
        <v>10713</v>
      </c>
      <c r="J3416" s="99">
        <v>45541</v>
      </c>
      <c r="K3416" s="107">
        <v>10000000</v>
      </c>
      <c r="L3416" s="98" t="s">
        <v>2339</v>
      </c>
      <c r="M3416" s="23">
        <v>1800</v>
      </c>
      <c r="N3416" s="23">
        <v>1</v>
      </c>
      <c r="O3416" s="107">
        <v>10000000</v>
      </c>
      <c r="P3416" s="23">
        <v>180</v>
      </c>
      <c r="Q3416" s="23">
        <v>2</v>
      </c>
      <c r="R3416" s="23">
        <v>2</v>
      </c>
      <c r="S3416" s="23">
        <v>0</v>
      </c>
      <c r="T3416" s="47">
        <v>7</v>
      </c>
      <c r="U3416" s="98" t="s">
        <v>111</v>
      </c>
      <c r="V3416" s="98" t="s">
        <v>3139</v>
      </c>
      <c r="W3416" s="69">
        <f t="shared" si="106"/>
        <v>2.4703102705132141E-2</v>
      </c>
    </row>
    <row r="3417" spans="1:23">
      <c r="A3417">
        <f t="shared" si="107"/>
        <v>402</v>
      </c>
      <c r="B3417" s="99">
        <v>44408</v>
      </c>
      <c r="C3417" s="23">
        <v>1014</v>
      </c>
      <c r="D3417" s="23">
        <v>5</v>
      </c>
      <c r="E3417" s="98" t="s">
        <v>49</v>
      </c>
      <c r="F3417" s="98" t="s">
        <v>164</v>
      </c>
      <c r="G3417" s="98" t="s">
        <v>4120</v>
      </c>
      <c r="H3417" s="98" t="s">
        <v>1366</v>
      </c>
      <c r="I3417" s="98" t="s">
        <v>10713</v>
      </c>
      <c r="J3417" s="99">
        <v>44810</v>
      </c>
      <c r="K3417" s="107">
        <v>6500000</v>
      </c>
      <c r="L3417" s="98" t="s">
        <v>2340</v>
      </c>
      <c r="M3417" s="23">
        <v>1080</v>
      </c>
      <c r="N3417" s="23">
        <v>1</v>
      </c>
      <c r="O3417" s="107">
        <v>6500000</v>
      </c>
      <c r="P3417" s="23">
        <v>180</v>
      </c>
      <c r="Q3417" s="23">
        <v>2</v>
      </c>
      <c r="R3417" s="23">
        <v>2</v>
      </c>
      <c r="S3417" s="23">
        <v>0</v>
      </c>
      <c r="T3417" s="47">
        <v>3.2500010000000001</v>
      </c>
      <c r="U3417" s="98" t="s">
        <v>111</v>
      </c>
      <c r="V3417" s="98" t="s">
        <v>3139</v>
      </c>
      <c r="W3417" s="69">
        <f t="shared" si="106"/>
        <v>4.0694254967724667E-3</v>
      </c>
    </row>
    <row r="3418" spans="1:23">
      <c r="A3418">
        <f t="shared" si="107"/>
        <v>1133</v>
      </c>
      <c r="B3418" s="99">
        <v>44408</v>
      </c>
      <c r="C3418" s="23">
        <v>1015</v>
      </c>
      <c r="D3418" s="23">
        <v>5</v>
      </c>
      <c r="E3418" s="98" t="s">
        <v>49</v>
      </c>
      <c r="F3418" s="98" t="s">
        <v>164</v>
      </c>
      <c r="G3418" s="98" t="s">
        <v>4120</v>
      </c>
      <c r="H3418" s="98" t="s">
        <v>1366</v>
      </c>
      <c r="I3418" s="98" t="s">
        <v>10713</v>
      </c>
      <c r="J3418" s="99">
        <v>45541</v>
      </c>
      <c r="K3418" s="107">
        <v>10000000</v>
      </c>
      <c r="L3418" s="98" t="s">
        <v>2341</v>
      </c>
      <c r="M3418" s="23">
        <v>1800</v>
      </c>
      <c r="N3418" s="23">
        <v>1</v>
      </c>
      <c r="O3418" s="107">
        <v>10000000</v>
      </c>
      <c r="P3418" s="23">
        <v>180</v>
      </c>
      <c r="Q3418" s="23">
        <v>2</v>
      </c>
      <c r="R3418" s="23">
        <v>2</v>
      </c>
      <c r="S3418" s="23">
        <v>0</v>
      </c>
      <c r="T3418" s="47">
        <v>7</v>
      </c>
      <c r="U3418" s="98" t="s">
        <v>111</v>
      </c>
      <c r="V3418" s="98" t="s">
        <v>3139</v>
      </c>
      <c r="W3418" s="69">
        <f t="shared" si="106"/>
        <v>2.4703102705132141E-2</v>
      </c>
    </row>
    <row r="3419" spans="1:23">
      <c r="A3419">
        <f t="shared" si="107"/>
        <v>1133</v>
      </c>
      <c r="B3419" s="99">
        <v>44408</v>
      </c>
      <c r="C3419" s="23">
        <v>1016</v>
      </c>
      <c r="D3419" s="23">
        <v>5</v>
      </c>
      <c r="E3419" s="98" t="s">
        <v>49</v>
      </c>
      <c r="F3419" s="98" t="s">
        <v>164</v>
      </c>
      <c r="G3419" s="98" t="s">
        <v>4120</v>
      </c>
      <c r="H3419" s="98" t="s">
        <v>1366</v>
      </c>
      <c r="I3419" s="98" t="s">
        <v>10713</v>
      </c>
      <c r="J3419" s="99">
        <v>45541</v>
      </c>
      <c r="K3419" s="107">
        <v>10000000</v>
      </c>
      <c r="L3419" s="98" t="s">
        <v>2342</v>
      </c>
      <c r="M3419" s="23">
        <v>1800</v>
      </c>
      <c r="N3419" s="23">
        <v>1</v>
      </c>
      <c r="O3419" s="107">
        <v>10000000</v>
      </c>
      <c r="P3419" s="23">
        <v>180</v>
      </c>
      <c r="Q3419" s="23">
        <v>2</v>
      </c>
      <c r="R3419" s="23">
        <v>2</v>
      </c>
      <c r="S3419" s="23">
        <v>0</v>
      </c>
      <c r="T3419" s="47">
        <v>7</v>
      </c>
      <c r="U3419" s="98" t="s">
        <v>111</v>
      </c>
      <c r="V3419" s="98" t="s">
        <v>3139</v>
      </c>
      <c r="W3419" s="69">
        <f t="shared" si="106"/>
        <v>2.4703102705132141E-2</v>
      </c>
    </row>
    <row r="3420" spans="1:23">
      <c r="A3420">
        <f t="shared" si="107"/>
        <v>1133</v>
      </c>
      <c r="B3420" s="99">
        <v>44408</v>
      </c>
      <c r="C3420" s="23">
        <v>1017</v>
      </c>
      <c r="D3420" s="23">
        <v>5</v>
      </c>
      <c r="E3420" s="98" t="s">
        <v>49</v>
      </c>
      <c r="F3420" s="98" t="s">
        <v>164</v>
      </c>
      <c r="G3420" s="98" t="s">
        <v>4120</v>
      </c>
      <c r="H3420" s="98" t="s">
        <v>1366</v>
      </c>
      <c r="I3420" s="98" t="s">
        <v>10713</v>
      </c>
      <c r="J3420" s="99">
        <v>45541</v>
      </c>
      <c r="K3420" s="107">
        <v>13000000</v>
      </c>
      <c r="L3420" s="98" t="s">
        <v>2343</v>
      </c>
      <c r="M3420" s="23">
        <v>1800</v>
      </c>
      <c r="N3420" s="23">
        <v>1</v>
      </c>
      <c r="O3420" s="107">
        <v>13000000</v>
      </c>
      <c r="P3420" s="23">
        <v>180</v>
      </c>
      <c r="Q3420" s="23">
        <v>2</v>
      </c>
      <c r="R3420" s="23">
        <v>2</v>
      </c>
      <c r="S3420" s="23">
        <v>0</v>
      </c>
      <c r="T3420" s="47">
        <v>9.1</v>
      </c>
      <c r="U3420" s="98" t="s">
        <v>111</v>
      </c>
      <c r="V3420" s="98" t="s">
        <v>3139</v>
      </c>
      <c r="W3420" s="69">
        <f t="shared" si="106"/>
        <v>3.2114033516671782E-2</v>
      </c>
    </row>
    <row r="3421" spans="1:23">
      <c r="A3421">
        <f t="shared" si="107"/>
        <v>1133</v>
      </c>
      <c r="B3421" s="99">
        <v>44408</v>
      </c>
      <c r="C3421" s="23">
        <v>1018</v>
      </c>
      <c r="D3421" s="23">
        <v>5</v>
      </c>
      <c r="E3421" s="98" t="s">
        <v>49</v>
      </c>
      <c r="F3421" s="98" t="s">
        <v>164</v>
      </c>
      <c r="G3421" s="98" t="s">
        <v>4120</v>
      </c>
      <c r="H3421" s="98" t="s">
        <v>1366</v>
      </c>
      <c r="I3421" s="98" t="s">
        <v>10713</v>
      </c>
      <c r="J3421" s="99">
        <v>45541</v>
      </c>
      <c r="K3421" s="107">
        <v>9000000</v>
      </c>
      <c r="L3421" s="98" t="s">
        <v>2344</v>
      </c>
      <c r="M3421" s="23">
        <v>1800</v>
      </c>
      <c r="N3421" s="23">
        <v>1</v>
      </c>
      <c r="O3421" s="107">
        <v>9000000</v>
      </c>
      <c r="P3421" s="23">
        <v>180</v>
      </c>
      <c r="Q3421" s="23">
        <v>2</v>
      </c>
      <c r="R3421" s="23">
        <v>2</v>
      </c>
      <c r="S3421" s="23">
        <v>0</v>
      </c>
      <c r="T3421" s="47">
        <v>6.3</v>
      </c>
      <c r="U3421" s="98" t="s">
        <v>111</v>
      </c>
      <c r="V3421" s="98" t="s">
        <v>3139</v>
      </c>
      <c r="W3421" s="69">
        <f t="shared" si="106"/>
        <v>2.2232792434618925E-2</v>
      </c>
    </row>
    <row r="3422" spans="1:23">
      <c r="A3422">
        <f t="shared" si="107"/>
        <v>1133</v>
      </c>
      <c r="B3422" s="99">
        <v>44408</v>
      </c>
      <c r="C3422" s="23">
        <v>1019</v>
      </c>
      <c r="D3422" s="23">
        <v>5</v>
      </c>
      <c r="E3422" s="98" t="s">
        <v>49</v>
      </c>
      <c r="F3422" s="98" t="s">
        <v>164</v>
      </c>
      <c r="G3422" s="98" t="s">
        <v>4120</v>
      </c>
      <c r="H3422" s="98" t="s">
        <v>1366</v>
      </c>
      <c r="I3422" s="98" t="s">
        <v>10713</v>
      </c>
      <c r="J3422" s="99">
        <v>45541</v>
      </c>
      <c r="K3422" s="107">
        <v>10000000</v>
      </c>
      <c r="L3422" s="98" t="s">
        <v>2345</v>
      </c>
      <c r="M3422" s="23">
        <v>1800</v>
      </c>
      <c r="N3422" s="23">
        <v>1</v>
      </c>
      <c r="O3422" s="107">
        <v>10000000</v>
      </c>
      <c r="P3422" s="23">
        <v>180</v>
      </c>
      <c r="Q3422" s="23">
        <v>2</v>
      </c>
      <c r="R3422" s="23">
        <v>2</v>
      </c>
      <c r="S3422" s="23">
        <v>0</v>
      </c>
      <c r="T3422" s="47">
        <v>7</v>
      </c>
      <c r="U3422" s="98" t="s">
        <v>111</v>
      </c>
      <c r="V3422" s="98" t="s">
        <v>3139</v>
      </c>
      <c r="W3422" s="69">
        <f t="shared" si="106"/>
        <v>2.4703102705132141E-2</v>
      </c>
    </row>
    <row r="3423" spans="1:23">
      <c r="A3423">
        <f t="shared" si="107"/>
        <v>1133</v>
      </c>
      <c r="B3423" s="99">
        <v>44408</v>
      </c>
      <c r="C3423" s="23">
        <v>1020</v>
      </c>
      <c r="D3423" s="23">
        <v>5</v>
      </c>
      <c r="E3423" s="98" t="s">
        <v>49</v>
      </c>
      <c r="F3423" s="98" t="s">
        <v>164</v>
      </c>
      <c r="G3423" s="98" t="s">
        <v>4120</v>
      </c>
      <c r="H3423" s="98" t="s">
        <v>1366</v>
      </c>
      <c r="I3423" s="98" t="s">
        <v>10713</v>
      </c>
      <c r="J3423" s="99">
        <v>45541</v>
      </c>
      <c r="K3423" s="107">
        <v>13000000</v>
      </c>
      <c r="L3423" s="98" t="s">
        <v>2346</v>
      </c>
      <c r="M3423" s="23">
        <v>1800</v>
      </c>
      <c r="N3423" s="23">
        <v>1</v>
      </c>
      <c r="O3423" s="107">
        <v>13000000</v>
      </c>
      <c r="P3423" s="23">
        <v>180</v>
      </c>
      <c r="Q3423" s="23">
        <v>2</v>
      </c>
      <c r="R3423" s="23">
        <v>2</v>
      </c>
      <c r="S3423" s="23">
        <v>0</v>
      </c>
      <c r="T3423" s="47">
        <v>9.1</v>
      </c>
      <c r="U3423" s="98" t="s">
        <v>111</v>
      </c>
      <c r="V3423" s="98" t="s">
        <v>3139</v>
      </c>
      <c r="W3423" s="69">
        <f t="shared" si="106"/>
        <v>3.2114033516671782E-2</v>
      </c>
    </row>
    <row r="3424" spans="1:23">
      <c r="A3424">
        <f t="shared" si="107"/>
        <v>1133</v>
      </c>
      <c r="B3424" s="99">
        <v>44408</v>
      </c>
      <c r="C3424" s="23">
        <v>1021</v>
      </c>
      <c r="D3424" s="23">
        <v>5</v>
      </c>
      <c r="E3424" s="98" t="s">
        <v>49</v>
      </c>
      <c r="F3424" s="98" t="s">
        <v>164</v>
      </c>
      <c r="G3424" s="98" t="s">
        <v>4120</v>
      </c>
      <c r="H3424" s="98" t="s">
        <v>1366</v>
      </c>
      <c r="I3424" s="98" t="s">
        <v>10713</v>
      </c>
      <c r="J3424" s="99">
        <v>45541</v>
      </c>
      <c r="K3424" s="107">
        <v>15000000</v>
      </c>
      <c r="L3424" s="98" t="s">
        <v>2347</v>
      </c>
      <c r="M3424" s="23">
        <v>1800</v>
      </c>
      <c r="N3424" s="23">
        <v>1</v>
      </c>
      <c r="O3424" s="107">
        <v>15000000</v>
      </c>
      <c r="P3424" s="23">
        <v>180</v>
      </c>
      <c r="Q3424" s="23">
        <v>2</v>
      </c>
      <c r="R3424" s="23">
        <v>2</v>
      </c>
      <c r="S3424" s="23">
        <v>0</v>
      </c>
      <c r="T3424" s="47">
        <v>10.5</v>
      </c>
      <c r="U3424" s="98" t="s">
        <v>111</v>
      </c>
      <c r="V3424" s="98" t="s">
        <v>3139</v>
      </c>
      <c r="W3424" s="69">
        <f t="shared" si="106"/>
        <v>3.7054654057698207E-2</v>
      </c>
    </row>
    <row r="3425" spans="1:23">
      <c r="A3425">
        <f t="shared" si="107"/>
        <v>405</v>
      </c>
      <c r="B3425" s="99">
        <v>44408</v>
      </c>
      <c r="C3425" s="23">
        <v>1022</v>
      </c>
      <c r="D3425" s="23">
        <v>5</v>
      </c>
      <c r="E3425" s="98" t="s">
        <v>49</v>
      </c>
      <c r="F3425" s="98" t="s">
        <v>164</v>
      </c>
      <c r="G3425" s="98" t="s">
        <v>4120</v>
      </c>
      <c r="H3425" s="98" t="s">
        <v>1366</v>
      </c>
      <c r="I3425" s="98" t="s">
        <v>10223</v>
      </c>
      <c r="J3425" s="99">
        <v>44813</v>
      </c>
      <c r="K3425" s="107">
        <v>12500000</v>
      </c>
      <c r="L3425" s="98" t="s">
        <v>2348</v>
      </c>
      <c r="M3425" s="23">
        <v>1080</v>
      </c>
      <c r="N3425" s="23">
        <v>1</v>
      </c>
      <c r="O3425" s="107">
        <v>12500000</v>
      </c>
      <c r="P3425" s="23">
        <v>180</v>
      </c>
      <c r="Q3425" s="23">
        <v>2</v>
      </c>
      <c r="R3425" s="23">
        <v>2</v>
      </c>
      <c r="S3425" s="23">
        <v>0</v>
      </c>
      <c r="T3425" s="47">
        <v>6.2500010000000001</v>
      </c>
      <c r="U3425" s="98" t="s">
        <v>111</v>
      </c>
      <c r="V3425" s="98" t="s">
        <v>3139</v>
      </c>
      <c r="W3425" s="69">
        <f t="shared" si="106"/>
        <v>7.8842187274142383E-3</v>
      </c>
    </row>
    <row r="3426" spans="1:23">
      <c r="A3426">
        <f t="shared" si="107"/>
        <v>40</v>
      </c>
      <c r="B3426" s="99">
        <v>44408</v>
      </c>
      <c r="C3426" s="23">
        <v>1023</v>
      </c>
      <c r="D3426" s="23">
        <v>5</v>
      </c>
      <c r="E3426" s="98" t="s">
        <v>49</v>
      </c>
      <c r="F3426" s="98" t="s">
        <v>164</v>
      </c>
      <c r="G3426" s="98" t="s">
        <v>4120</v>
      </c>
      <c r="H3426" s="98" t="s">
        <v>1366</v>
      </c>
      <c r="I3426" s="98" t="s">
        <v>10223</v>
      </c>
      <c r="J3426" s="99">
        <v>44448</v>
      </c>
      <c r="K3426" s="107">
        <v>10000000</v>
      </c>
      <c r="L3426" s="98" t="s">
        <v>2349</v>
      </c>
      <c r="M3426" s="23">
        <v>720</v>
      </c>
      <c r="N3426" s="23">
        <v>1</v>
      </c>
      <c r="O3426" s="107">
        <v>10000000</v>
      </c>
      <c r="P3426" s="23">
        <v>180</v>
      </c>
      <c r="Q3426" s="23">
        <v>2</v>
      </c>
      <c r="R3426" s="23">
        <v>2</v>
      </c>
      <c r="S3426" s="23">
        <v>0</v>
      </c>
      <c r="T3426" s="47">
        <v>2.5</v>
      </c>
      <c r="U3426" s="98" t="s">
        <v>111</v>
      </c>
      <c r="V3426" s="98" t="s">
        <v>3139</v>
      </c>
      <c r="W3426" s="69">
        <f t="shared" si="106"/>
        <v>3.1147525791365709E-4</v>
      </c>
    </row>
    <row r="3427" spans="1:23">
      <c r="A3427">
        <f t="shared" si="107"/>
        <v>406</v>
      </c>
      <c r="B3427" s="99">
        <v>44408</v>
      </c>
      <c r="C3427" s="23">
        <v>1024</v>
      </c>
      <c r="D3427" s="23">
        <v>5</v>
      </c>
      <c r="E3427" s="98" t="s">
        <v>49</v>
      </c>
      <c r="F3427" s="98" t="s">
        <v>164</v>
      </c>
      <c r="G3427" s="98" t="s">
        <v>4120</v>
      </c>
      <c r="H3427" s="98" t="s">
        <v>1366</v>
      </c>
      <c r="I3427" s="98" t="s">
        <v>10218</v>
      </c>
      <c r="J3427" s="99">
        <v>44814</v>
      </c>
      <c r="K3427" s="107">
        <v>8000000</v>
      </c>
      <c r="L3427" s="98" t="s">
        <v>2350</v>
      </c>
      <c r="M3427" s="23">
        <v>1080</v>
      </c>
      <c r="N3427" s="23">
        <v>1</v>
      </c>
      <c r="O3427" s="107">
        <v>8000000</v>
      </c>
      <c r="P3427" s="23">
        <v>180</v>
      </c>
      <c r="Q3427" s="23">
        <v>2</v>
      </c>
      <c r="R3427" s="23">
        <v>2</v>
      </c>
      <c r="S3427" s="23">
        <v>0</v>
      </c>
      <c r="T3427" s="47">
        <v>4.0000010000000001</v>
      </c>
      <c r="U3427" s="98" t="s">
        <v>111</v>
      </c>
      <c r="V3427" s="98" t="s">
        <v>3139</v>
      </c>
      <c r="W3427" s="69">
        <f t="shared" si="106"/>
        <v>5.0583594531073374E-3</v>
      </c>
    </row>
    <row r="3428" spans="1:23">
      <c r="A3428">
        <f t="shared" si="107"/>
        <v>1138</v>
      </c>
      <c r="B3428" s="99">
        <v>44408</v>
      </c>
      <c r="C3428" s="23">
        <v>1025</v>
      </c>
      <c r="D3428" s="23">
        <v>5</v>
      </c>
      <c r="E3428" s="98" t="s">
        <v>49</v>
      </c>
      <c r="F3428" s="98" t="s">
        <v>164</v>
      </c>
      <c r="G3428" s="98" t="s">
        <v>4120</v>
      </c>
      <c r="H3428" s="98" t="s">
        <v>1366</v>
      </c>
      <c r="I3428" s="98" t="s">
        <v>10409</v>
      </c>
      <c r="J3428" s="99">
        <v>45546</v>
      </c>
      <c r="K3428" s="107">
        <v>15000000</v>
      </c>
      <c r="L3428" s="98" t="s">
        <v>2351</v>
      </c>
      <c r="M3428" s="23">
        <v>1800</v>
      </c>
      <c r="N3428" s="23">
        <v>1</v>
      </c>
      <c r="O3428" s="107">
        <v>15000000</v>
      </c>
      <c r="P3428" s="23">
        <v>180</v>
      </c>
      <c r="Q3428" s="23">
        <v>2</v>
      </c>
      <c r="R3428" s="23">
        <v>2</v>
      </c>
      <c r="S3428" s="23">
        <v>0</v>
      </c>
      <c r="T3428" s="47">
        <v>10.5</v>
      </c>
      <c r="U3428" s="98" t="s">
        <v>111</v>
      </c>
      <c r="V3428" s="98" t="s">
        <v>3139</v>
      </c>
      <c r="W3428" s="69">
        <f t="shared" si="106"/>
        <v>3.7218178568102882E-2</v>
      </c>
    </row>
    <row r="3429" spans="1:23">
      <c r="A3429">
        <f t="shared" si="107"/>
        <v>772</v>
      </c>
      <c r="B3429" s="99">
        <v>44408</v>
      </c>
      <c r="C3429" s="23">
        <v>1026</v>
      </c>
      <c r="D3429" s="23">
        <v>5</v>
      </c>
      <c r="E3429" s="98" t="s">
        <v>49</v>
      </c>
      <c r="F3429" s="98" t="s">
        <v>164</v>
      </c>
      <c r="G3429" s="98" t="s">
        <v>4120</v>
      </c>
      <c r="H3429" s="98" t="s">
        <v>1366</v>
      </c>
      <c r="I3429" s="98" t="s">
        <v>10409</v>
      </c>
      <c r="J3429" s="99">
        <v>45180</v>
      </c>
      <c r="K3429" s="107">
        <v>15000000</v>
      </c>
      <c r="L3429" s="98" t="s">
        <v>2352</v>
      </c>
      <c r="M3429" s="23">
        <v>1440</v>
      </c>
      <c r="N3429" s="23">
        <v>1</v>
      </c>
      <c r="O3429" s="107">
        <v>15000000</v>
      </c>
      <c r="P3429" s="23">
        <v>180</v>
      </c>
      <c r="Q3429" s="23">
        <v>2</v>
      </c>
      <c r="R3429" s="23">
        <v>2</v>
      </c>
      <c r="S3429" s="23">
        <v>0</v>
      </c>
      <c r="T3429" s="47">
        <v>9.375</v>
      </c>
      <c r="U3429" s="98" t="s">
        <v>111</v>
      </c>
      <c r="V3429" s="98" t="s">
        <v>3139</v>
      </c>
      <c r="W3429" s="69">
        <f t="shared" si="106"/>
        <v>2.2543021791500931E-2</v>
      </c>
    </row>
    <row r="3430" spans="1:23">
      <c r="A3430">
        <f t="shared" si="107"/>
        <v>1138</v>
      </c>
      <c r="B3430" s="99">
        <v>44408</v>
      </c>
      <c r="C3430" s="23">
        <v>1027</v>
      </c>
      <c r="D3430" s="23">
        <v>5</v>
      </c>
      <c r="E3430" s="98" t="s">
        <v>49</v>
      </c>
      <c r="F3430" s="98" t="s">
        <v>164</v>
      </c>
      <c r="G3430" s="98" t="s">
        <v>4120</v>
      </c>
      <c r="H3430" s="98" t="s">
        <v>1366</v>
      </c>
      <c r="I3430" s="98" t="s">
        <v>10409</v>
      </c>
      <c r="J3430" s="99">
        <v>45546</v>
      </c>
      <c r="K3430" s="107">
        <v>5000000</v>
      </c>
      <c r="L3430" s="98" t="s">
        <v>2353</v>
      </c>
      <c r="M3430" s="23">
        <v>1800</v>
      </c>
      <c r="N3430" s="23">
        <v>1</v>
      </c>
      <c r="O3430" s="107">
        <v>5000000</v>
      </c>
      <c r="P3430" s="23">
        <v>180</v>
      </c>
      <c r="Q3430" s="23">
        <v>2</v>
      </c>
      <c r="R3430" s="23">
        <v>2</v>
      </c>
      <c r="S3430" s="23">
        <v>0</v>
      </c>
      <c r="T3430" s="47">
        <v>3.5</v>
      </c>
      <c r="U3430" s="98" t="s">
        <v>111</v>
      </c>
      <c r="V3430" s="98" t="s">
        <v>3139</v>
      </c>
      <c r="W3430" s="69">
        <f t="shared" si="106"/>
        <v>1.2406059522700959E-2</v>
      </c>
    </row>
    <row r="3431" spans="1:23">
      <c r="A3431">
        <f t="shared" si="107"/>
        <v>1200</v>
      </c>
      <c r="B3431" s="99">
        <v>44408</v>
      </c>
      <c r="C3431" s="23">
        <v>1028</v>
      </c>
      <c r="D3431" s="23">
        <v>5</v>
      </c>
      <c r="E3431" s="98" t="s">
        <v>49</v>
      </c>
      <c r="F3431" s="98" t="s">
        <v>164</v>
      </c>
      <c r="G3431" s="98" t="s">
        <v>4120</v>
      </c>
      <c r="H3431" s="98" t="s">
        <v>1366</v>
      </c>
      <c r="I3431" s="98" t="s">
        <v>10409</v>
      </c>
      <c r="J3431" s="99">
        <v>45608</v>
      </c>
      <c r="K3431" s="107">
        <v>30000000</v>
      </c>
      <c r="L3431" s="98" t="s">
        <v>2354</v>
      </c>
      <c r="M3431" s="23">
        <v>1800</v>
      </c>
      <c r="N3431" s="23">
        <v>1</v>
      </c>
      <c r="O3431" s="107">
        <v>30000000</v>
      </c>
      <c r="P3431" s="23">
        <v>180</v>
      </c>
      <c r="Q3431" s="23">
        <v>2</v>
      </c>
      <c r="R3431" s="23">
        <v>2</v>
      </c>
      <c r="S3431" s="23">
        <v>2.8</v>
      </c>
      <c r="T3431" s="47">
        <v>21.705396</v>
      </c>
      <c r="U3431" s="98" t="s">
        <v>111</v>
      </c>
      <c r="V3431" s="98" t="s">
        <v>3139</v>
      </c>
      <c r="W3431" s="69">
        <f t="shared" si="106"/>
        <v>8.1128325806616719E-2</v>
      </c>
    </row>
    <row r="3432" spans="1:23">
      <c r="A3432">
        <f t="shared" si="107"/>
        <v>1138</v>
      </c>
      <c r="B3432" s="99">
        <v>44408</v>
      </c>
      <c r="C3432" s="23">
        <v>1029</v>
      </c>
      <c r="D3432" s="23">
        <v>5</v>
      </c>
      <c r="E3432" s="98" t="s">
        <v>49</v>
      </c>
      <c r="F3432" s="98" t="s">
        <v>164</v>
      </c>
      <c r="G3432" s="98" t="s">
        <v>4120</v>
      </c>
      <c r="H3432" s="98" t="s">
        <v>1366</v>
      </c>
      <c r="I3432" s="98" t="s">
        <v>10409</v>
      </c>
      <c r="J3432" s="99">
        <v>45546</v>
      </c>
      <c r="K3432" s="107">
        <v>30000000</v>
      </c>
      <c r="L3432" s="98" t="s">
        <v>2355</v>
      </c>
      <c r="M3432" s="23">
        <v>1800</v>
      </c>
      <c r="N3432" s="23">
        <v>1</v>
      </c>
      <c r="O3432" s="107">
        <v>30000000</v>
      </c>
      <c r="P3432" s="23">
        <v>180</v>
      </c>
      <c r="Q3432" s="23">
        <v>2</v>
      </c>
      <c r="R3432" s="23">
        <v>2</v>
      </c>
      <c r="S3432" s="23">
        <v>0</v>
      </c>
      <c r="T3432" s="47">
        <v>21</v>
      </c>
      <c r="U3432" s="98" t="s">
        <v>111</v>
      </c>
      <c r="V3432" s="98" t="s">
        <v>3139</v>
      </c>
      <c r="W3432" s="69">
        <f t="shared" si="106"/>
        <v>7.4436357136205764E-2</v>
      </c>
    </row>
    <row r="3433" spans="1:23">
      <c r="A3433">
        <f t="shared" si="107"/>
        <v>1138</v>
      </c>
      <c r="B3433" s="99">
        <v>44408</v>
      </c>
      <c r="C3433" s="23">
        <v>1030</v>
      </c>
      <c r="D3433" s="23">
        <v>5</v>
      </c>
      <c r="E3433" s="98" t="s">
        <v>49</v>
      </c>
      <c r="F3433" s="98" t="s">
        <v>164</v>
      </c>
      <c r="G3433" s="98" t="s">
        <v>4120</v>
      </c>
      <c r="H3433" s="98" t="s">
        <v>1366</v>
      </c>
      <c r="I3433" s="98" t="s">
        <v>10409</v>
      </c>
      <c r="J3433" s="99">
        <v>45546</v>
      </c>
      <c r="K3433" s="107">
        <v>100000000</v>
      </c>
      <c r="L3433" s="98" t="s">
        <v>2356</v>
      </c>
      <c r="M3433" s="23">
        <v>1800</v>
      </c>
      <c r="N3433" s="23">
        <v>1</v>
      </c>
      <c r="O3433" s="107">
        <v>100000000</v>
      </c>
      <c r="P3433" s="23">
        <v>180</v>
      </c>
      <c r="Q3433" s="23">
        <v>2</v>
      </c>
      <c r="R3433" s="23">
        <v>2</v>
      </c>
      <c r="S3433" s="23">
        <v>2.89</v>
      </c>
      <c r="T3433" s="47">
        <v>70.775480999999999</v>
      </c>
      <c r="U3433" s="98" t="s">
        <v>111</v>
      </c>
      <c r="V3433" s="98" t="s">
        <v>3139</v>
      </c>
      <c r="W3433" s="69">
        <f t="shared" si="106"/>
        <v>0.25086995143822594</v>
      </c>
    </row>
    <row r="3434" spans="1:23">
      <c r="A3434">
        <f t="shared" si="107"/>
        <v>408</v>
      </c>
      <c r="B3434" s="99">
        <v>44408</v>
      </c>
      <c r="C3434" s="23">
        <v>1031</v>
      </c>
      <c r="D3434" s="23">
        <v>5</v>
      </c>
      <c r="E3434" s="98" t="s">
        <v>49</v>
      </c>
      <c r="F3434" s="98" t="s">
        <v>164</v>
      </c>
      <c r="G3434" s="98" t="s">
        <v>4120</v>
      </c>
      <c r="H3434" s="98" t="s">
        <v>1366</v>
      </c>
      <c r="I3434" s="98" t="s">
        <v>10410</v>
      </c>
      <c r="J3434" s="99">
        <v>44816</v>
      </c>
      <c r="K3434" s="107">
        <v>8000000</v>
      </c>
      <c r="L3434" s="98" t="s">
        <v>2357</v>
      </c>
      <c r="M3434" s="23">
        <v>1080</v>
      </c>
      <c r="N3434" s="23">
        <v>1</v>
      </c>
      <c r="O3434" s="107">
        <v>8000000</v>
      </c>
      <c r="P3434" s="23">
        <v>180</v>
      </c>
      <c r="Q3434" s="23">
        <v>2</v>
      </c>
      <c r="R3434" s="23">
        <v>2</v>
      </c>
      <c r="S3434" s="23">
        <v>0</v>
      </c>
      <c r="T3434" s="47">
        <v>4.0000010000000001</v>
      </c>
      <c r="U3434" s="98" t="s">
        <v>111</v>
      </c>
      <c r="V3434" s="98" t="s">
        <v>3139</v>
      </c>
      <c r="W3434" s="69">
        <f t="shared" si="106"/>
        <v>5.0832774799699351E-3</v>
      </c>
    </row>
    <row r="3435" spans="1:23">
      <c r="A3435">
        <f t="shared" si="107"/>
        <v>408</v>
      </c>
      <c r="B3435" s="99">
        <v>44408</v>
      </c>
      <c r="C3435" s="23">
        <v>1032</v>
      </c>
      <c r="D3435" s="23">
        <v>5</v>
      </c>
      <c r="E3435" s="98" t="s">
        <v>49</v>
      </c>
      <c r="F3435" s="98" t="s">
        <v>164</v>
      </c>
      <c r="G3435" s="98" t="s">
        <v>4120</v>
      </c>
      <c r="H3435" s="98" t="s">
        <v>1366</v>
      </c>
      <c r="I3435" s="98" t="s">
        <v>10410</v>
      </c>
      <c r="J3435" s="99">
        <v>44816</v>
      </c>
      <c r="K3435" s="107">
        <v>6000000</v>
      </c>
      <c r="L3435" s="98" t="s">
        <v>2358</v>
      </c>
      <c r="M3435" s="23">
        <v>1080</v>
      </c>
      <c r="N3435" s="23">
        <v>1</v>
      </c>
      <c r="O3435" s="107">
        <v>6000000</v>
      </c>
      <c r="P3435" s="23">
        <v>180</v>
      </c>
      <c r="Q3435" s="23">
        <v>2</v>
      </c>
      <c r="R3435" s="23">
        <v>2</v>
      </c>
      <c r="S3435" s="23">
        <v>0</v>
      </c>
      <c r="T3435" s="47">
        <v>3</v>
      </c>
      <c r="U3435" s="98" t="s">
        <v>111</v>
      </c>
      <c r="V3435" s="98" t="s">
        <v>3139</v>
      </c>
      <c r="W3435" s="69">
        <f t="shared" si="106"/>
        <v>3.8124571568631622E-3</v>
      </c>
    </row>
    <row r="3436" spans="1:23">
      <c r="A3436">
        <f t="shared" si="107"/>
        <v>1139</v>
      </c>
      <c r="B3436" s="99">
        <v>44408</v>
      </c>
      <c r="C3436" s="23">
        <v>1033</v>
      </c>
      <c r="D3436" s="23">
        <v>5</v>
      </c>
      <c r="E3436" s="98" t="s">
        <v>49</v>
      </c>
      <c r="F3436" s="98" t="s">
        <v>164</v>
      </c>
      <c r="G3436" s="98" t="s">
        <v>4120</v>
      </c>
      <c r="H3436" s="98" t="s">
        <v>1366</v>
      </c>
      <c r="I3436" s="98" t="s">
        <v>10410</v>
      </c>
      <c r="J3436" s="99">
        <v>45547</v>
      </c>
      <c r="K3436" s="107">
        <v>15500000</v>
      </c>
      <c r="L3436" s="98" t="s">
        <v>2359</v>
      </c>
      <c r="M3436" s="23">
        <v>1800</v>
      </c>
      <c r="N3436" s="23">
        <v>1</v>
      </c>
      <c r="O3436" s="107">
        <v>15500000</v>
      </c>
      <c r="P3436" s="23">
        <v>180</v>
      </c>
      <c r="Q3436" s="23">
        <v>2</v>
      </c>
      <c r="R3436" s="23">
        <v>2</v>
      </c>
      <c r="S3436" s="23">
        <v>0</v>
      </c>
      <c r="T3436" s="47">
        <v>10.85</v>
      </c>
      <c r="U3436" s="98" t="s">
        <v>111</v>
      </c>
      <c r="V3436" s="98" t="s">
        <v>3139</v>
      </c>
      <c r="W3436" s="69">
        <f t="shared" si="106"/>
        <v>3.8492579585856605E-2</v>
      </c>
    </row>
    <row r="3437" spans="1:23">
      <c r="A3437">
        <f t="shared" si="107"/>
        <v>408</v>
      </c>
      <c r="B3437" s="99">
        <v>44408</v>
      </c>
      <c r="C3437" s="23">
        <v>1034</v>
      </c>
      <c r="D3437" s="23">
        <v>5</v>
      </c>
      <c r="E3437" s="98" t="s">
        <v>49</v>
      </c>
      <c r="F3437" s="98" t="s">
        <v>164</v>
      </c>
      <c r="G3437" s="98" t="s">
        <v>4120</v>
      </c>
      <c r="H3437" s="98" t="s">
        <v>1366</v>
      </c>
      <c r="I3437" s="98" t="s">
        <v>10410</v>
      </c>
      <c r="J3437" s="99">
        <v>44816</v>
      </c>
      <c r="K3437" s="107">
        <v>15000000</v>
      </c>
      <c r="L3437" s="98" t="s">
        <v>2360</v>
      </c>
      <c r="M3437" s="23">
        <v>1080</v>
      </c>
      <c r="N3437" s="23">
        <v>1</v>
      </c>
      <c r="O3437" s="107">
        <v>15000000</v>
      </c>
      <c r="P3437" s="23">
        <v>180</v>
      </c>
      <c r="Q3437" s="23">
        <v>2</v>
      </c>
      <c r="R3437" s="23">
        <v>2</v>
      </c>
      <c r="S3437" s="23">
        <v>0</v>
      </c>
      <c r="T3437" s="47">
        <v>7.5</v>
      </c>
      <c r="U3437" s="98" t="s">
        <v>111</v>
      </c>
      <c r="V3437" s="98" t="s">
        <v>3139</v>
      </c>
      <c r="W3437" s="69">
        <f t="shared" si="106"/>
        <v>9.531142892157906E-3</v>
      </c>
    </row>
    <row r="3438" spans="1:23">
      <c r="A3438">
        <f t="shared" si="107"/>
        <v>1139</v>
      </c>
      <c r="B3438" s="99">
        <v>44408</v>
      </c>
      <c r="C3438" s="23">
        <v>1035</v>
      </c>
      <c r="D3438" s="23">
        <v>5</v>
      </c>
      <c r="E3438" s="98" t="s">
        <v>49</v>
      </c>
      <c r="F3438" s="98" t="s">
        <v>164</v>
      </c>
      <c r="G3438" s="98" t="s">
        <v>4120</v>
      </c>
      <c r="H3438" s="98" t="s">
        <v>1366</v>
      </c>
      <c r="I3438" s="98" t="s">
        <v>10410</v>
      </c>
      <c r="J3438" s="99">
        <v>45547</v>
      </c>
      <c r="K3438" s="107">
        <v>5000000</v>
      </c>
      <c r="L3438" s="98" t="s">
        <v>2361</v>
      </c>
      <c r="M3438" s="23">
        <v>1800</v>
      </c>
      <c r="N3438" s="23">
        <v>1</v>
      </c>
      <c r="O3438" s="107">
        <v>5000000</v>
      </c>
      <c r="P3438" s="23">
        <v>180</v>
      </c>
      <c r="Q3438" s="23">
        <v>2</v>
      </c>
      <c r="R3438" s="23">
        <v>2</v>
      </c>
      <c r="S3438" s="23">
        <v>0</v>
      </c>
      <c r="T3438" s="47">
        <v>3.5</v>
      </c>
      <c r="U3438" s="98" t="s">
        <v>111</v>
      </c>
      <c r="V3438" s="98" t="s">
        <v>3139</v>
      </c>
      <c r="W3438" s="69">
        <f t="shared" si="106"/>
        <v>1.2416961156727939E-2</v>
      </c>
    </row>
    <row r="3439" spans="1:23">
      <c r="A3439">
        <f t="shared" si="107"/>
        <v>1139</v>
      </c>
      <c r="B3439" s="99">
        <v>44408</v>
      </c>
      <c r="C3439" s="23">
        <v>1036</v>
      </c>
      <c r="D3439" s="23">
        <v>5</v>
      </c>
      <c r="E3439" s="98" t="s">
        <v>49</v>
      </c>
      <c r="F3439" s="98" t="s">
        <v>164</v>
      </c>
      <c r="G3439" s="98" t="s">
        <v>4120</v>
      </c>
      <c r="H3439" s="98" t="s">
        <v>1366</v>
      </c>
      <c r="I3439" s="98" t="s">
        <v>10410</v>
      </c>
      <c r="J3439" s="99">
        <v>45547</v>
      </c>
      <c r="K3439" s="107">
        <v>20000000</v>
      </c>
      <c r="L3439" s="98" t="s">
        <v>2362</v>
      </c>
      <c r="M3439" s="23">
        <v>1800</v>
      </c>
      <c r="N3439" s="23">
        <v>1</v>
      </c>
      <c r="O3439" s="107">
        <v>20000000</v>
      </c>
      <c r="P3439" s="23">
        <v>180</v>
      </c>
      <c r="Q3439" s="23">
        <v>2</v>
      </c>
      <c r="R3439" s="23">
        <v>2</v>
      </c>
      <c r="S3439" s="23">
        <v>2.89</v>
      </c>
      <c r="T3439" s="47">
        <v>14.154007999999999</v>
      </c>
      <c r="U3439" s="98" t="s">
        <v>111</v>
      </c>
      <c r="V3439" s="98" t="s">
        <v>3139</v>
      </c>
      <c r="W3439" s="69">
        <f t="shared" si="106"/>
        <v>5.0214219299433274E-2</v>
      </c>
    </row>
    <row r="3440" spans="1:23">
      <c r="A3440">
        <f t="shared" si="107"/>
        <v>1139</v>
      </c>
      <c r="B3440" s="99">
        <v>44408</v>
      </c>
      <c r="C3440" s="23">
        <v>1037</v>
      </c>
      <c r="D3440" s="23">
        <v>5</v>
      </c>
      <c r="E3440" s="98" t="s">
        <v>49</v>
      </c>
      <c r="F3440" s="98" t="s">
        <v>164</v>
      </c>
      <c r="G3440" s="98" t="s">
        <v>4120</v>
      </c>
      <c r="H3440" s="98" t="s">
        <v>1366</v>
      </c>
      <c r="I3440" s="98" t="s">
        <v>10410</v>
      </c>
      <c r="J3440" s="99">
        <v>45547</v>
      </c>
      <c r="K3440" s="107">
        <v>20000000</v>
      </c>
      <c r="L3440" s="98" t="s">
        <v>2363</v>
      </c>
      <c r="M3440" s="23">
        <v>1800</v>
      </c>
      <c r="N3440" s="23">
        <v>1</v>
      </c>
      <c r="O3440" s="107">
        <v>20000000</v>
      </c>
      <c r="P3440" s="23">
        <v>180</v>
      </c>
      <c r="Q3440" s="23">
        <v>2</v>
      </c>
      <c r="R3440" s="23">
        <v>2</v>
      </c>
      <c r="S3440" s="23">
        <v>2.89</v>
      </c>
      <c r="T3440" s="47">
        <v>14.154007999999999</v>
      </c>
      <c r="U3440" s="98" t="s">
        <v>111</v>
      </c>
      <c r="V3440" s="98" t="s">
        <v>3139</v>
      </c>
      <c r="W3440" s="69">
        <f t="shared" si="106"/>
        <v>5.0214219299433274E-2</v>
      </c>
    </row>
    <row r="3441" spans="1:23">
      <c r="A3441">
        <f t="shared" si="107"/>
        <v>1139</v>
      </c>
      <c r="B3441" s="99">
        <v>44408</v>
      </c>
      <c r="C3441" s="23">
        <v>1038</v>
      </c>
      <c r="D3441" s="23">
        <v>5</v>
      </c>
      <c r="E3441" s="98" t="s">
        <v>49</v>
      </c>
      <c r="F3441" s="98" t="s">
        <v>164</v>
      </c>
      <c r="G3441" s="98" t="s">
        <v>4120</v>
      </c>
      <c r="H3441" s="98" t="s">
        <v>1366</v>
      </c>
      <c r="I3441" s="98" t="s">
        <v>10410</v>
      </c>
      <c r="J3441" s="99">
        <v>45547</v>
      </c>
      <c r="K3441" s="107">
        <v>30000000</v>
      </c>
      <c r="L3441" s="98" t="s">
        <v>2364</v>
      </c>
      <c r="M3441" s="23">
        <v>1800</v>
      </c>
      <c r="N3441" s="23">
        <v>1</v>
      </c>
      <c r="O3441" s="107">
        <v>30000000</v>
      </c>
      <c r="P3441" s="23">
        <v>30</v>
      </c>
      <c r="Q3441" s="23">
        <v>2</v>
      </c>
      <c r="R3441" s="23">
        <v>2</v>
      </c>
      <c r="S3441" s="23">
        <v>0</v>
      </c>
      <c r="T3441" s="47">
        <v>19</v>
      </c>
      <c r="U3441" s="98" t="s">
        <v>111</v>
      </c>
      <c r="V3441" s="98" t="s">
        <v>3139</v>
      </c>
      <c r="W3441" s="69">
        <f t="shared" si="106"/>
        <v>6.7406360565094525E-2</v>
      </c>
    </row>
    <row r="3442" spans="1:23">
      <c r="A3442">
        <f t="shared" si="107"/>
        <v>408</v>
      </c>
      <c r="B3442" s="99">
        <v>44408</v>
      </c>
      <c r="C3442" s="23">
        <v>1039</v>
      </c>
      <c r="D3442" s="23">
        <v>5</v>
      </c>
      <c r="E3442" s="98" t="s">
        <v>49</v>
      </c>
      <c r="F3442" s="98" t="s">
        <v>164</v>
      </c>
      <c r="G3442" s="98" t="s">
        <v>4120</v>
      </c>
      <c r="H3442" s="98" t="s">
        <v>1366</v>
      </c>
      <c r="I3442" s="98" t="s">
        <v>10410</v>
      </c>
      <c r="J3442" s="99">
        <v>44816</v>
      </c>
      <c r="K3442" s="107">
        <v>6500000</v>
      </c>
      <c r="L3442" s="98" t="s">
        <v>2365</v>
      </c>
      <c r="M3442" s="23">
        <v>1080</v>
      </c>
      <c r="N3442" s="23">
        <v>1</v>
      </c>
      <c r="O3442" s="107">
        <v>6500000</v>
      </c>
      <c r="P3442" s="23">
        <v>180</v>
      </c>
      <c r="Q3442" s="23">
        <v>2</v>
      </c>
      <c r="R3442" s="23">
        <v>2</v>
      </c>
      <c r="S3442" s="23">
        <v>0</v>
      </c>
      <c r="T3442" s="47">
        <v>3.2500010000000001</v>
      </c>
      <c r="U3442" s="98" t="s">
        <v>111</v>
      </c>
      <c r="V3442" s="98" t="s">
        <v>3139</v>
      </c>
      <c r="W3442" s="69">
        <f t="shared" si="106"/>
        <v>4.1301631907541452E-3</v>
      </c>
    </row>
    <row r="3443" spans="1:23">
      <c r="A3443">
        <f t="shared" si="107"/>
        <v>408</v>
      </c>
      <c r="B3443" s="99">
        <v>44408</v>
      </c>
      <c r="C3443" s="23">
        <v>1040</v>
      </c>
      <c r="D3443" s="23">
        <v>5</v>
      </c>
      <c r="E3443" s="98" t="s">
        <v>49</v>
      </c>
      <c r="F3443" s="98" t="s">
        <v>164</v>
      </c>
      <c r="G3443" s="98" t="s">
        <v>4120</v>
      </c>
      <c r="H3443" s="98" t="s">
        <v>1366</v>
      </c>
      <c r="I3443" s="98" t="s">
        <v>10410</v>
      </c>
      <c r="J3443" s="99">
        <v>44816</v>
      </c>
      <c r="K3443" s="107">
        <v>12000000</v>
      </c>
      <c r="L3443" s="98" t="s">
        <v>2366</v>
      </c>
      <c r="M3443" s="23">
        <v>1080</v>
      </c>
      <c r="N3443" s="23">
        <v>1</v>
      </c>
      <c r="O3443" s="107">
        <v>12000000</v>
      </c>
      <c r="P3443" s="23">
        <v>180</v>
      </c>
      <c r="Q3443" s="23">
        <v>2</v>
      </c>
      <c r="R3443" s="23">
        <v>2</v>
      </c>
      <c r="S3443" s="23">
        <v>0</v>
      </c>
      <c r="T3443" s="47">
        <v>6</v>
      </c>
      <c r="U3443" s="98" t="s">
        <v>111</v>
      </c>
      <c r="V3443" s="98" t="s">
        <v>3139</v>
      </c>
      <c r="W3443" s="69">
        <f t="shared" si="106"/>
        <v>7.6249143137263244E-3</v>
      </c>
    </row>
    <row r="3444" spans="1:23">
      <c r="A3444">
        <f t="shared" si="107"/>
        <v>409</v>
      </c>
      <c r="B3444" s="99">
        <v>44408</v>
      </c>
      <c r="C3444" s="23">
        <v>1041</v>
      </c>
      <c r="D3444" s="23">
        <v>5</v>
      </c>
      <c r="E3444" s="98" t="s">
        <v>49</v>
      </c>
      <c r="F3444" s="98" t="s">
        <v>164</v>
      </c>
      <c r="G3444" s="98" t="s">
        <v>4120</v>
      </c>
      <c r="H3444" s="98" t="s">
        <v>1366</v>
      </c>
      <c r="I3444" s="98" t="s">
        <v>10086</v>
      </c>
      <c r="J3444" s="99">
        <v>44817</v>
      </c>
      <c r="K3444" s="107">
        <v>10000000</v>
      </c>
      <c r="L3444" s="98" t="s">
        <v>2367</v>
      </c>
      <c r="M3444" s="23">
        <v>1080</v>
      </c>
      <c r="N3444" s="23">
        <v>1</v>
      </c>
      <c r="O3444" s="107">
        <v>10000000</v>
      </c>
      <c r="P3444" s="23">
        <v>180</v>
      </c>
      <c r="Q3444" s="23">
        <v>2</v>
      </c>
      <c r="R3444" s="23">
        <v>2</v>
      </c>
      <c r="S3444" s="23">
        <v>0</v>
      </c>
      <c r="T3444" s="47">
        <v>5.0000020000000003</v>
      </c>
      <c r="U3444" s="98" t="s">
        <v>111</v>
      </c>
      <c r="V3444" s="98" t="s">
        <v>3139</v>
      </c>
      <c r="W3444" s="69">
        <f t="shared" si="106"/>
        <v>6.3696715722018973E-3</v>
      </c>
    </row>
    <row r="3445" spans="1:23">
      <c r="A3445">
        <f t="shared" si="107"/>
        <v>47</v>
      </c>
      <c r="B3445" s="99">
        <v>44408</v>
      </c>
      <c r="C3445" s="23">
        <v>1042</v>
      </c>
      <c r="D3445" s="23">
        <v>5</v>
      </c>
      <c r="E3445" s="98" t="s">
        <v>49</v>
      </c>
      <c r="F3445" s="98" t="s">
        <v>164</v>
      </c>
      <c r="G3445" s="98" t="s">
        <v>4120</v>
      </c>
      <c r="H3445" s="98" t="s">
        <v>1366</v>
      </c>
      <c r="I3445" s="98" t="s">
        <v>10039</v>
      </c>
      <c r="J3445" s="99">
        <v>44455</v>
      </c>
      <c r="K3445" s="107">
        <v>6000000</v>
      </c>
      <c r="L3445" s="98" t="s">
        <v>2368</v>
      </c>
      <c r="M3445" s="23">
        <v>720</v>
      </c>
      <c r="N3445" s="23">
        <v>1</v>
      </c>
      <c r="O3445" s="107">
        <v>6000000</v>
      </c>
      <c r="P3445" s="23">
        <v>90</v>
      </c>
      <c r="Q3445" s="23">
        <v>2</v>
      </c>
      <c r="R3445" s="23">
        <v>2</v>
      </c>
      <c r="S3445" s="23">
        <v>0</v>
      </c>
      <c r="T3445" s="47">
        <v>0.75</v>
      </c>
      <c r="U3445" s="98" t="s">
        <v>111</v>
      </c>
      <c r="V3445" s="98" t="s">
        <v>3139</v>
      </c>
      <c r="W3445" s="69">
        <f t="shared" si="106"/>
        <v>1.0979502841456411E-4</v>
      </c>
    </row>
    <row r="3446" spans="1:23">
      <c r="A3446">
        <f t="shared" si="107"/>
        <v>1143</v>
      </c>
      <c r="B3446" s="99">
        <v>44408</v>
      </c>
      <c r="C3446" s="23">
        <v>1043</v>
      </c>
      <c r="D3446" s="23">
        <v>5</v>
      </c>
      <c r="E3446" s="98" t="s">
        <v>49</v>
      </c>
      <c r="F3446" s="98" t="s">
        <v>164</v>
      </c>
      <c r="G3446" s="98" t="s">
        <v>4120</v>
      </c>
      <c r="H3446" s="98" t="s">
        <v>1366</v>
      </c>
      <c r="I3446" s="98" t="s">
        <v>10039</v>
      </c>
      <c r="J3446" s="99">
        <v>45551</v>
      </c>
      <c r="K3446" s="107">
        <v>13000000</v>
      </c>
      <c r="L3446" s="98" t="s">
        <v>2369</v>
      </c>
      <c r="M3446" s="23">
        <v>1800</v>
      </c>
      <c r="N3446" s="23">
        <v>1</v>
      </c>
      <c r="O3446" s="107">
        <v>13000000</v>
      </c>
      <c r="P3446" s="23">
        <v>180</v>
      </c>
      <c r="Q3446" s="23">
        <v>2</v>
      </c>
      <c r="R3446" s="23">
        <v>2</v>
      </c>
      <c r="S3446" s="23">
        <v>0</v>
      </c>
      <c r="T3446" s="47">
        <v>9.1</v>
      </c>
      <c r="U3446" s="98" t="s">
        <v>111</v>
      </c>
      <c r="V3446" s="98" t="s">
        <v>3139</v>
      </c>
      <c r="W3446" s="69">
        <f t="shared" si="106"/>
        <v>3.2397476001373209E-2</v>
      </c>
    </row>
    <row r="3447" spans="1:23">
      <c r="A3447">
        <f t="shared" si="107"/>
        <v>1144</v>
      </c>
      <c r="B3447" s="99">
        <v>44408</v>
      </c>
      <c r="C3447" s="23">
        <v>1044</v>
      </c>
      <c r="D3447" s="23">
        <v>5</v>
      </c>
      <c r="E3447" s="98" t="s">
        <v>49</v>
      </c>
      <c r="F3447" s="98" t="s">
        <v>164</v>
      </c>
      <c r="G3447" s="98" t="s">
        <v>4120</v>
      </c>
      <c r="H3447" s="98" t="s">
        <v>1366</v>
      </c>
      <c r="I3447" s="98" t="s">
        <v>10714</v>
      </c>
      <c r="J3447" s="99">
        <v>45552</v>
      </c>
      <c r="K3447" s="107">
        <v>10000000</v>
      </c>
      <c r="L3447" s="98" t="s">
        <v>2370</v>
      </c>
      <c r="M3447" s="23">
        <v>1800</v>
      </c>
      <c r="N3447" s="23">
        <v>1</v>
      </c>
      <c r="O3447" s="107">
        <v>10000000</v>
      </c>
      <c r="P3447" s="23">
        <v>180</v>
      </c>
      <c r="Q3447" s="23">
        <v>2</v>
      </c>
      <c r="R3447" s="23">
        <v>2</v>
      </c>
      <c r="S3447" s="23">
        <v>0</v>
      </c>
      <c r="T3447" s="47">
        <v>7</v>
      </c>
      <c r="U3447" s="98" t="s">
        <v>111</v>
      </c>
      <c r="V3447" s="98" t="s">
        <v>3139</v>
      </c>
      <c r="W3447" s="69">
        <f t="shared" si="106"/>
        <v>2.4942938653725655E-2</v>
      </c>
    </row>
    <row r="3448" spans="1:23">
      <c r="A3448">
        <f t="shared" si="107"/>
        <v>594</v>
      </c>
      <c r="B3448" s="99">
        <v>44408</v>
      </c>
      <c r="C3448" s="23">
        <v>1045</v>
      </c>
      <c r="D3448" s="23">
        <v>5</v>
      </c>
      <c r="E3448" s="98" t="s">
        <v>49</v>
      </c>
      <c r="F3448" s="98" t="s">
        <v>164</v>
      </c>
      <c r="G3448" s="98" t="s">
        <v>4120</v>
      </c>
      <c r="H3448" s="98" t="s">
        <v>1366</v>
      </c>
      <c r="I3448" s="98" t="s">
        <v>10714</v>
      </c>
      <c r="J3448" s="99">
        <v>45002</v>
      </c>
      <c r="K3448" s="107">
        <v>8000000</v>
      </c>
      <c r="L3448" s="98" t="s">
        <v>2371</v>
      </c>
      <c r="M3448" s="23">
        <v>1260</v>
      </c>
      <c r="N3448" s="23">
        <v>1</v>
      </c>
      <c r="O3448" s="107">
        <v>8000000</v>
      </c>
      <c r="P3448" s="23">
        <v>180</v>
      </c>
      <c r="Q3448" s="23">
        <v>2</v>
      </c>
      <c r="R3448" s="23">
        <v>2</v>
      </c>
      <c r="S3448" s="23">
        <v>0</v>
      </c>
      <c r="T3448" s="47">
        <v>4.5714290000000002</v>
      </c>
      <c r="U3448" s="98" t="s">
        <v>111</v>
      </c>
      <c r="V3448" s="98" t="s">
        <v>3139</v>
      </c>
      <c r="W3448" s="69">
        <f t="shared" si="106"/>
        <v>8.4578889392452894E-3</v>
      </c>
    </row>
    <row r="3449" spans="1:23">
      <c r="A3449">
        <f t="shared" si="107"/>
        <v>1145</v>
      </c>
      <c r="B3449" s="99">
        <v>44408</v>
      </c>
      <c r="C3449" s="23">
        <v>1046</v>
      </c>
      <c r="D3449" s="23">
        <v>5</v>
      </c>
      <c r="E3449" s="98" t="s">
        <v>49</v>
      </c>
      <c r="F3449" s="98" t="s">
        <v>164</v>
      </c>
      <c r="G3449" s="98" t="s">
        <v>4120</v>
      </c>
      <c r="H3449" s="98" t="s">
        <v>1366</v>
      </c>
      <c r="I3449" s="98" t="s">
        <v>6830</v>
      </c>
      <c r="J3449" s="99">
        <v>45553</v>
      </c>
      <c r="K3449" s="107">
        <v>50000000</v>
      </c>
      <c r="L3449" s="98" t="s">
        <v>2372</v>
      </c>
      <c r="M3449" s="23">
        <v>1800</v>
      </c>
      <c r="N3449" s="23">
        <v>1</v>
      </c>
      <c r="O3449" s="107">
        <v>50000000</v>
      </c>
      <c r="P3449" s="23">
        <v>180</v>
      </c>
      <c r="Q3449" s="23">
        <v>2</v>
      </c>
      <c r="R3449" s="23">
        <v>2</v>
      </c>
      <c r="S3449" s="23">
        <v>2.74</v>
      </c>
      <c r="T3449" s="47">
        <v>35.349271999999999</v>
      </c>
      <c r="U3449" s="98" t="s">
        <v>111</v>
      </c>
      <c r="V3449" s="98" t="s">
        <v>3139</v>
      </c>
      <c r="W3449" s="69">
        <f t="shared" si="106"/>
        <v>0.12606935037182718</v>
      </c>
    </row>
    <row r="3450" spans="1:23">
      <c r="A3450">
        <f t="shared" si="107"/>
        <v>414</v>
      </c>
      <c r="B3450" s="99">
        <v>44408</v>
      </c>
      <c r="C3450" s="23">
        <v>1047</v>
      </c>
      <c r="D3450" s="23">
        <v>5</v>
      </c>
      <c r="E3450" s="98" t="s">
        <v>49</v>
      </c>
      <c r="F3450" s="98" t="s">
        <v>164</v>
      </c>
      <c r="G3450" s="98" t="s">
        <v>4120</v>
      </c>
      <c r="H3450" s="98" t="s">
        <v>1366</v>
      </c>
      <c r="I3450" s="98" t="s">
        <v>6830</v>
      </c>
      <c r="J3450" s="99">
        <v>44822</v>
      </c>
      <c r="K3450" s="107">
        <v>15000000</v>
      </c>
      <c r="L3450" s="98" t="s">
        <v>2373</v>
      </c>
      <c r="M3450" s="23">
        <v>1080</v>
      </c>
      <c r="N3450" s="23">
        <v>1</v>
      </c>
      <c r="O3450" s="107">
        <v>15000000</v>
      </c>
      <c r="P3450" s="23">
        <v>180</v>
      </c>
      <c r="Q3450" s="23">
        <v>2</v>
      </c>
      <c r="R3450" s="23">
        <v>2</v>
      </c>
      <c r="S3450" s="23">
        <v>0</v>
      </c>
      <c r="T3450" s="47">
        <v>7.5</v>
      </c>
      <c r="U3450" s="98" t="s">
        <v>111</v>
      </c>
      <c r="V3450" s="98" t="s">
        <v>3139</v>
      </c>
      <c r="W3450" s="69">
        <f t="shared" si="106"/>
        <v>9.6713067582190511E-3</v>
      </c>
    </row>
    <row r="3451" spans="1:23">
      <c r="A3451">
        <f t="shared" si="107"/>
        <v>1145</v>
      </c>
      <c r="B3451" s="99">
        <v>44408</v>
      </c>
      <c r="C3451" s="23">
        <v>1048</v>
      </c>
      <c r="D3451" s="23">
        <v>5</v>
      </c>
      <c r="E3451" s="98" t="s">
        <v>49</v>
      </c>
      <c r="F3451" s="98" t="s">
        <v>164</v>
      </c>
      <c r="G3451" s="98" t="s">
        <v>4120</v>
      </c>
      <c r="H3451" s="98" t="s">
        <v>1366</v>
      </c>
      <c r="I3451" s="98" t="s">
        <v>6830</v>
      </c>
      <c r="J3451" s="99">
        <v>45553</v>
      </c>
      <c r="K3451" s="107">
        <v>18000000</v>
      </c>
      <c r="L3451" s="98" t="s">
        <v>2374</v>
      </c>
      <c r="M3451" s="23">
        <v>1800</v>
      </c>
      <c r="N3451" s="23">
        <v>1</v>
      </c>
      <c r="O3451" s="107">
        <v>18000000</v>
      </c>
      <c r="P3451" s="23">
        <v>180</v>
      </c>
      <c r="Q3451" s="23">
        <v>2</v>
      </c>
      <c r="R3451" s="23">
        <v>2</v>
      </c>
      <c r="S3451" s="23">
        <v>0</v>
      </c>
      <c r="T3451" s="47">
        <v>12.6</v>
      </c>
      <c r="U3451" s="98" t="s">
        <v>111</v>
      </c>
      <c r="V3451" s="98" t="s">
        <v>3139</v>
      </c>
      <c r="W3451" s="69">
        <f t="shared" si="106"/>
        <v>4.49365354592033E-2</v>
      </c>
    </row>
    <row r="3452" spans="1:23">
      <c r="A3452">
        <f t="shared" si="107"/>
        <v>1145</v>
      </c>
      <c r="B3452" s="99">
        <v>44408</v>
      </c>
      <c r="C3452" s="23">
        <v>1049</v>
      </c>
      <c r="D3452" s="23">
        <v>5</v>
      </c>
      <c r="E3452" s="98" t="s">
        <v>49</v>
      </c>
      <c r="F3452" s="98" t="s">
        <v>164</v>
      </c>
      <c r="G3452" s="98" t="s">
        <v>4120</v>
      </c>
      <c r="H3452" s="98" t="s">
        <v>1366</v>
      </c>
      <c r="I3452" s="98" t="s">
        <v>6830</v>
      </c>
      <c r="J3452" s="99">
        <v>45553</v>
      </c>
      <c r="K3452" s="107">
        <v>6000000</v>
      </c>
      <c r="L3452" s="98" t="s">
        <v>2375</v>
      </c>
      <c r="M3452" s="23">
        <v>1800</v>
      </c>
      <c r="N3452" s="23">
        <v>1</v>
      </c>
      <c r="O3452" s="107">
        <v>6000000</v>
      </c>
      <c r="P3452" s="23">
        <v>180</v>
      </c>
      <c r="Q3452" s="23">
        <v>2</v>
      </c>
      <c r="R3452" s="23">
        <v>2</v>
      </c>
      <c r="S3452" s="23">
        <v>0</v>
      </c>
      <c r="T3452" s="47">
        <v>4.2</v>
      </c>
      <c r="U3452" s="98" t="s">
        <v>111</v>
      </c>
      <c r="V3452" s="98" t="s">
        <v>3139</v>
      </c>
      <c r="W3452" s="69">
        <f t="shared" si="106"/>
        <v>1.4978845153067768E-2</v>
      </c>
    </row>
    <row r="3453" spans="1:23">
      <c r="A3453">
        <f t="shared" si="107"/>
        <v>1145</v>
      </c>
      <c r="B3453" s="99">
        <v>44408</v>
      </c>
      <c r="C3453" s="23">
        <v>1050</v>
      </c>
      <c r="D3453" s="23">
        <v>5</v>
      </c>
      <c r="E3453" s="98" t="s">
        <v>49</v>
      </c>
      <c r="F3453" s="98" t="s">
        <v>164</v>
      </c>
      <c r="G3453" s="98" t="s">
        <v>4120</v>
      </c>
      <c r="H3453" s="98" t="s">
        <v>1366</v>
      </c>
      <c r="I3453" s="98" t="s">
        <v>6830</v>
      </c>
      <c r="J3453" s="99">
        <v>45553</v>
      </c>
      <c r="K3453" s="107">
        <v>50000000</v>
      </c>
      <c r="L3453" s="98" t="s">
        <v>2376</v>
      </c>
      <c r="M3453" s="23">
        <v>1800</v>
      </c>
      <c r="N3453" s="23">
        <v>1</v>
      </c>
      <c r="O3453" s="107">
        <v>50000000</v>
      </c>
      <c r="P3453" s="23">
        <v>90</v>
      </c>
      <c r="Q3453" s="23">
        <v>2</v>
      </c>
      <c r="R3453" s="23">
        <v>2</v>
      </c>
      <c r="S3453" s="23">
        <v>2.93</v>
      </c>
      <c r="T3453" s="47">
        <v>32.609914000000003</v>
      </c>
      <c r="U3453" s="98" t="s">
        <v>111</v>
      </c>
      <c r="V3453" s="98" t="s">
        <v>3139</v>
      </c>
      <c r="W3453" s="69">
        <f t="shared" si="106"/>
        <v>0.11629972672877542</v>
      </c>
    </row>
    <row r="3454" spans="1:23">
      <c r="A3454">
        <f t="shared" si="107"/>
        <v>49</v>
      </c>
      <c r="B3454" s="99">
        <v>44408</v>
      </c>
      <c r="C3454" s="23">
        <v>1051</v>
      </c>
      <c r="D3454" s="23">
        <v>5</v>
      </c>
      <c r="E3454" s="98" t="s">
        <v>49</v>
      </c>
      <c r="F3454" s="98" t="s">
        <v>164</v>
      </c>
      <c r="G3454" s="98" t="s">
        <v>4120</v>
      </c>
      <c r="H3454" s="98" t="s">
        <v>1366</v>
      </c>
      <c r="I3454" s="98" t="s">
        <v>6830</v>
      </c>
      <c r="J3454" s="99">
        <v>44457</v>
      </c>
      <c r="K3454" s="107">
        <v>6000000</v>
      </c>
      <c r="L3454" s="98" t="s">
        <v>2377</v>
      </c>
      <c r="M3454" s="23">
        <v>720</v>
      </c>
      <c r="N3454" s="23">
        <v>1</v>
      </c>
      <c r="O3454" s="107">
        <v>6000000</v>
      </c>
      <c r="P3454" s="23">
        <v>180</v>
      </c>
      <c r="Q3454" s="23">
        <v>2</v>
      </c>
      <c r="R3454" s="23">
        <v>2</v>
      </c>
      <c r="S3454" s="23">
        <v>0</v>
      </c>
      <c r="T3454" s="47">
        <v>1.5</v>
      </c>
      <c r="U3454" s="98" t="s">
        <v>111</v>
      </c>
      <c r="V3454" s="98" t="s">
        <v>3139</v>
      </c>
      <c r="W3454" s="69">
        <f t="shared" si="106"/>
        <v>2.2893431456653794E-4</v>
      </c>
    </row>
    <row r="3455" spans="1:23">
      <c r="A3455">
        <f t="shared" si="107"/>
        <v>49</v>
      </c>
      <c r="B3455" s="99">
        <v>44408</v>
      </c>
      <c r="C3455" s="23">
        <v>1052</v>
      </c>
      <c r="D3455" s="23">
        <v>5</v>
      </c>
      <c r="E3455" s="98" t="s">
        <v>49</v>
      </c>
      <c r="F3455" s="98" t="s">
        <v>164</v>
      </c>
      <c r="G3455" s="98" t="s">
        <v>4120</v>
      </c>
      <c r="H3455" s="98" t="s">
        <v>1366</v>
      </c>
      <c r="I3455" s="98" t="s">
        <v>6830</v>
      </c>
      <c r="J3455" s="99">
        <v>44457</v>
      </c>
      <c r="K3455" s="107">
        <v>6000000</v>
      </c>
      <c r="L3455" s="98" t="s">
        <v>2378</v>
      </c>
      <c r="M3455" s="23">
        <v>720</v>
      </c>
      <c r="N3455" s="23">
        <v>1</v>
      </c>
      <c r="O3455" s="107">
        <v>6000000</v>
      </c>
      <c r="P3455" s="23">
        <v>180</v>
      </c>
      <c r="Q3455" s="23">
        <v>2</v>
      </c>
      <c r="R3455" s="23">
        <v>2</v>
      </c>
      <c r="S3455" s="23">
        <v>0</v>
      </c>
      <c r="T3455" s="47">
        <v>1.5</v>
      </c>
      <c r="U3455" s="98" t="s">
        <v>111</v>
      </c>
      <c r="V3455" s="98" t="s">
        <v>3139</v>
      </c>
      <c r="W3455" s="69">
        <f t="shared" si="106"/>
        <v>2.2893431456653794E-4</v>
      </c>
    </row>
    <row r="3456" spans="1:23">
      <c r="A3456">
        <f t="shared" si="107"/>
        <v>779</v>
      </c>
      <c r="B3456" s="99">
        <v>44408</v>
      </c>
      <c r="C3456" s="23">
        <v>1053</v>
      </c>
      <c r="D3456" s="23">
        <v>5</v>
      </c>
      <c r="E3456" s="98" t="s">
        <v>49</v>
      </c>
      <c r="F3456" s="98" t="s">
        <v>164</v>
      </c>
      <c r="G3456" s="98" t="s">
        <v>4120</v>
      </c>
      <c r="H3456" s="98" t="s">
        <v>1366</v>
      </c>
      <c r="I3456" s="98" t="s">
        <v>6830</v>
      </c>
      <c r="J3456" s="99">
        <v>45187</v>
      </c>
      <c r="K3456" s="107">
        <v>5000000</v>
      </c>
      <c r="L3456" s="98" t="s">
        <v>2379</v>
      </c>
      <c r="M3456" s="23">
        <v>1440</v>
      </c>
      <c r="N3456" s="23">
        <v>1</v>
      </c>
      <c r="O3456" s="107">
        <v>5000000</v>
      </c>
      <c r="P3456" s="23">
        <v>180</v>
      </c>
      <c r="Q3456" s="23">
        <v>2</v>
      </c>
      <c r="R3456" s="23">
        <v>2</v>
      </c>
      <c r="S3456" s="23">
        <v>0</v>
      </c>
      <c r="T3456" s="47">
        <v>3.125</v>
      </c>
      <c r="U3456" s="98" t="s">
        <v>111</v>
      </c>
      <c r="V3456" s="98" t="s">
        <v>3139</v>
      </c>
      <c r="W3456" s="69">
        <f t="shared" si="106"/>
        <v>7.5824758098355883E-3</v>
      </c>
    </row>
    <row r="3457" spans="1:23">
      <c r="A3457">
        <f t="shared" si="107"/>
        <v>1145</v>
      </c>
      <c r="B3457" s="99">
        <v>44408</v>
      </c>
      <c r="C3457" s="23">
        <v>1054</v>
      </c>
      <c r="D3457" s="23">
        <v>5</v>
      </c>
      <c r="E3457" s="98" t="s">
        <v>49</v>
      </c>
      <c r="F3457" s="98" t="s">
        <v>164</v>
      </c>
      <c r="G3457" s="98" t="s">
        <v>4120</v>
      </c>
      <c r="H3457" s="98" t="s">
        <v>1366</v>
      </c>
      <c r="I3457" s="98" t="s">
        <v>6830</v>
      </c>
      <c r="J3457" s="99">
        <v>45553</v>
      </c>
      <c r="K3457" s="107">
        <v>18000000</v>
      </c>
      <c r="L3457" s="98" t="s">
        <v>2380</v>
      </c>
      <c r="M3457" s="23">
        <v>1800</v>
      </c>
      <c r="N3457" s="23">
        <v>1</v>
      </c>
      <c r="O3457" s="107">
        <v>18000000</v>
      </c>
      <c r="P3457" s="23">
        <v>180</v>
      </c>
      <c r="Q3457" s="23">
        <v>2</v>
      </c>
      <c r="R3457" s="23">
        <v>2</v>
      </c>
      <c r="S3457" s="23">
        <v>0</v>
      </c>
      <c r="T3457" s="47">
        <v>10.8</v>
      </c>
      <c r="U3457" s="98" t="s">
        <v>111</v>
      </c>
      <c r="V3457" s="98" t="s">
        <v>3139</v>
      </c>
      <c r="W3457" s="69">
        <f t="shared" si="106"/>
        <v>3.8517030393602832E-2</v>
      </c>
    </row>
    <row r="3458" spans="1:23">
      <c r="A3458">
        <f t="shared" si="107"/>
        <v>779</v>
      </c>
      <c r="B3458" s="99">
        <v>44408</v>
      </c>
      <c r="C3458" s="23">
        <v>1055</v>
      </c>
      <c r="D3458" s="23">
        <v>5</v>
      </c>
      <c r="E3458" s="98" t="s">
        <v>49</v>
      </c>
      <c r="F3458" s="98" t="s">
        <v>164</v>
      </c>
      <c r="G3458" s="98" t="s">
        <v>4120</v>
      </c>
      <c r="H3458" s="98" t="s">
        <v>1366</v>
      </c>
      <c r="I3458" s="98" t="s">
        <v>6830</v>
      </c>
      <c r="J3458" s="99">
        <v>45187</v>
      </c>
      <c r="K3458" s="107">
        <v>27000000</v>
      </c>
      <c r="L3458" s="98" t="s">
        <v>2381</v>
      </c>
      <c r="M3458" s="23">
        <v>1440</v>
      </c>
      <c r="N3458" s="23">
        <v>1</v>
      </c>
      <c r="O3458" s="107">
        <v>27000000</v>
      </c>
      <c r="P3458" s="23">
        <v>30</v>
      </c>
      <c r="Q3458" s="23">
        <v>2</v>
      </c>
      <c r="R3458" s="23">
        <v>2</v>
      </c>
      <c r="S3458" s="23">
        <v>0</v>
      </c>
      <c r="T3458" s="47">
        <v>14.625</v>
      </c>
      <c r="U3458" s="98" t="s">
        <v>111</v>
      </c>
      <c r="V3458" s="98" t="s">
        <v>3139</v>
      </c>
      <c r="W3458" s="69">
        <f t="shared" ref="W3458:W3521" si="108">+T3458/SUM($T$2:$T$5848)*A3458</f>
        <v>3.5485986790030552E-2</v>
      </c>
    </row>
    <row r="3459" spans="1:23">
      <c r="A3459">
        <f t="shared" ref="A3459:A3522" si="109">+J3459-B3459</f>
        <v>1145</v>
      </c>
      <c r="B3459" s="99">
        <v>44408</v>
      </c>
      <c r="C3459" s="23">
        <v>1056</v>
      </c>
      <c r="D3459" s="23">
        <v>5</v>
      </c>
      <c r="E3459" s="98" t="s">
        <v>49</v>
      </c>
      <c r="F3459" s="98" t="s">
        <v>164</v>
      </c>
      <c r="G3459" s="98" t="s">
        <v>4120</v>
      </c>
      <c r="H3459" s="98" t="s">
        <v>1366</v>
      </c>
      <c r="I3459" s="98" t="s">
        <v>6830</v>
      </c>
      <c r="J3459" s="99">
        <v>45553</v>
      </c>
      <c r="K3459" s="107">
        <v>5000000</v>
      </c>
      <c r="L3459" s="98" t="s">
        <v>2382</v>
      </c>
      <c r="M3459" s="23">
        <v>1800</v>
      </c>
      <c r="N3459" s="23">
        <v>1</v>
      </c>
      <c r="O3459" s="107">
        <v>5000000</v>
      </c>
      <c r="P3459" s="23">
        <v>180</v>
      </c>
      <c r="Q3459" s="23">
        <v>2</v>
      </c>
      <c r="R3459" s="23">
        <v>2</v>
      </c>
      <c r="S3459" s="23">
        <v>0</v>
      </c>
      <c r="T3459" s="47">
        <v>3.5</v>
      </c>
      <c r="U3459" s="98" t="s">
        <v>111</v>
      </c>
      <c r="V3459" s="98" t="s">
        <v>3139</v>
      </c>
      <c r="W3459" s="69">
        <f t="shared" si="108"/>
        <v>1.2482370960889807E-2</v>
      </c>
    </row>
    <row r="3460" spans="1:23">
      <c r="A3460">
        <f t="shared" si="109"/>
        <v>1146</v>
      </c>
      <c r="B3460" s="99">
        <v>44408</v>
      </c>
      <c r="C3460" s="23">
        <v>1057</v>
      </c>
      <c r="D3460" s="23">
        <v>5</v>
      </c>
      <c r="E3460" s="98" t="s">
        <v>49</v>
      </c>
      <c r="F3460" s="98" t="s">
        <v>164</v>
      </c>
      <c r="G3460" s="98" t="s">
        <v>4120</v>
      </c>
      <c r="H3460" s="98" t="s">
        <v>1366</v>
      </c>
      <c r="I3460" s="98" t="s">
        <v>10040</v>
      </c>
      <c r="J3460" s="99">
        <v>45554</v>
      </c>
      <c r="K3460" s="107">
        <v>20000000</v>
      </c>
      <c r="L3460" s="98" t="s">
        <v>2383</v>
      </c>
      <c r="M3460" s="23">
        <v>1800</v>
      </c>
      <c r="N3460" s="23">
        <v>1</v>
      </c>
      <c r="O3460" s="107">
        <v>20000000</v>
      </c>
      <c r="P3460" s="23">
        <v>180</v>
      </c>
      <c r="Q3460" s="23">
        <v>2</v>
      </c>
      <c r="R3460" s="23">
        <v>2</v>
      </c>
      <c r="S3460" s="23">
        <v>0</v>
      </c>
      <c r="T3460" s="47">
        <v>14</v>
      </c>
      <c r="U3460" s="98" t="s">
        <v>111</v>
      </c>
      <c r="V3460" s="98" t="s">
        <v>3139</v>
      </c>
      <c r="W3460" s="69">
        <f t="shared" si="108"/>
        <v>4.9973090379667136E-2</v>
      </c>
    </row>
    <row r="3461" spans="1:23">
      <c r="A3461">
        <f t="shared" si="109"/>
        <v>1146</v>
      </c>
      <c r="B3461" s="99">
        <v>44408</v>
      </c>
      <c r="C3461" s="23">
        <v>1058</v>
      </c>
      <c r="D3461" s="23">
        <v>5</v>
      </c>
      <c r="E3461" s="98" t="s">
        <v>49</v>
      </c>
      <c r="F3461" s="98" t="s">
        <v>164</v>
      </c>
      <c r="G3461" s="98" t="s">
        <v>4120</v>
      </c>
      <c r="H3461" s="98" t="s">
        <v>1366</v>
      </c>
      <c r="I3461" s="98" t="s">
        <v>10040</v>
      </c>
      <c r="J3461" s="99">
        <v>45554</v>
      </c>
      <c r="K3461" s="107">
        <v>30000000</v>
      </c>
      <c r="L3461" s="98" t="s">
        <v>2384</v>
      </c>
      <c r="M3461" s="23">
        <v>1800</v>
      </c>
      <c r="N3461" s="23">
        <v>1</v>
      </c>
      <c r="O3461" s="107">
        <v>30000000</v>
      </c>
      <c r="P3461" s="23">
        <v>180</v>
      </c>
      <c r="Q3461" s="23">
        <v>2</v>
      </c>
      <c r="R3461" s="23">
        <v>2</v>
      </c>
      <c r="S3461" s="23">
        <v>0</v>
      </c>
      <c r="T3461" s="47">
        <v>21</v>
      </c>
      <c r="U3461" s="98" t="s">
        <v>111</v>
      </c>
      <c r="V3461" s="98" t="s">
        <v>3139</v>
      </c>
      <c r="W3461" s="69">
        <f t="shared" si="108"/>
        <v>7.4959635569500707E-2</v>
      </c>
    </row>
    <row r="3462" spans="1:23">
      <c r="A3462">
        <f t="shared" si="109"/>
        <v>1146</v>
      </c>
      <c r="B3462" s="99">
        <v>44408</v>
      </c>
      <c r="C3462" s="23">
        <v>1059</v>
      </c>
      <c r="D3462" s="23">
        <v>5</v>
      </c>
      <c r="E3462" s="98" t="s">
        <v>49</v>
      </c>
      <c r="F3462" s="98" t="s">
        <v>164</v>
      </c>
      <c r="G3462" s="98" t="s">
        <v>4120</v>
      </c>
      <c r="H3462" s="98" t="s">
        <v>1366</v>
      </c>
      <c r="I3462" s="98" t="s">
        <v>10040</v>
      </c>
      <c r="J3462" s="99">
        <v>45554</v>
      </c>
      <c r="K3462" s="107">
        <v>7000000</v>
      </c>
      <c r="L3462" s="98" t="s">
        <v>2385</v>
      </c>
      <c r="M3462" s="23">
        <v>1800</v>
      </c>
      <c r="N3462" s="23">
        <v>1</v>
      </c>
      <c r="O3462" s="107">
        <v>7000000</v>
      </c>
      <c r="P3462" s="23">
        <v>180</v>
      </c>
      <c r="Q3462" s="23">
        <v>2</v>
      </c>
      <c r="R3462" s="23">
        <v>2</v>
      </c>
      <c r="S3462" s="23">
        <v>0</v>
      </c>
      <c r="T3462" s="47">
        <v>4.9000000000000004</v>
      </c>
      <c r="U3462" s="98" t="s">
        <v>111</v>
      </c>
      <c r="V3462" s="98" t="s">
        <v>3139</v>
      </c>
      <c r="W3462" s="69">
        <f t="shared" si="108"/>
        <v>1.7490581632883501E-2</v>
      </c>
    </row>
    <row r="3463" spans="1:23">
      <c r="A3463">
        <f t="shared" si="109"/>
        <v>50</v>
      </c>
      <c r="B3463" s="99">
        <v>44408</v>
      </c>
      <c r="C3463" s="23">
        <v>1060</v>
      </c>
      <c r="D3463" s="23">
        <v>5</v>
      </c>
      <c r="E3463" s="98" t="s">
        <v>49</v>
      </c>
      <c r="F3463" s="98" t="s">
        <v>164</v>
      </c>
      <c r="G3463" s="98" t="s">
        <v>4120</v>
      </c>
      <c r="H3463" s="98" t="s">
        <v>1366</v>
      </c>
      <c r="I3463" s="98" t="s">
        <v>10040</v>
      </c>
      <c r="J3463" s="99">
        <v>44458</v>
      </c>
      <c r="K3463" s="107">
        <v>10000000</v>
      </c>
      <c r="L3463" s="98" t="s">
        <v>2386</v>
      </c>
      <c r="M3463" s="23">
        <v>720</v>
      </c>
      <c r="N3463" s="23">
        <v>1</v>
      </c>
      <c r="O3463" s="107">
        <v>10000000</v>
      </c>
      <c r="P3463" s="23">
        <v>180</v>
      </c>
      <c r="Q3463" s="23">
        <v>2</v>
      </c>
      <c r="R3463" s="23">
        <v>2</v>
      </c>
      <c r="S3463" s="23">
        <v>0</v>
      </c>
      <c r="T3463" s="47">
        <v>2.5</v>
      </c>
      <c r="U3463" s="98" t="s">
        <v>111</v>
      </c>
      <c r="V3463" s="98" t="s">
        <v>3139</v>
      </c>
      <c r="W3463" s="69">
        <f t="shared" si="108"/>
        <v>3.8934407239207131E-4</v>
      </c>
    </row>
    <row r="3464" spans="1:23">
      <c r="A3464">
        <f t="shared" si="109"/>
        <v>1146</v>
      </c>
      <c r="B3464" s="99">
        <v>44408</v>
      </c>
      <c r="C3464" s="23">
        <v>1061</v>
      </c>
      <c r="D3464" s="23">
        <v>5</v>
      </c>
      <c r="E3464" s="98" t="s">
        <v>49</v>
      </c>
      <c r="F3464" s="98" t="s">
        <v>164</v>
      </c>
      <c r="G3464" s="98" t="s">
        <v>4120</v>
      </c>
      <c r="H3464" s="98" t="s">
        <v>1366</v>
      </c>
      <c r="I3464" s="98" t="s">
        <v>10040</v>
      </c>
      <c r="J3464" s="99">
        <v>45554</v>
      </c>
      <c r="K3464" s="107">
        <v>6000000</v>
      </c>
      <c r="L3464" s="98" t="s">
        <v>2387</v>
      </c>
      <c r="M3464" s="23">
        <v>1800</v>
      </c>
      <c r="N3464" s="23">
        <v>1</v>
      </c>
      <c r="O3464" s="107">
        <v>6000000</v>
      </c>
      <c r="P3464" s="23">
        <v>30</v>
      </c>
      <c r="Q3464" s="23">
        <v>2</v>
      </c>
      <c r="R3464" s="23">
        <v>2</v>
      </c>
      <c r="S3464" s="23">
        <v>0</v>
      </c>
      <c r="T3464" s="47">
        <v>3.8</v>
      </c>
      <c r="U3464" s="98" t="s">
        <v>111</v>
      </c>
      <c r="V3464" s="98" t="s">
        <v>3139</v>
      </c>
      <c r="W3464" s="69">
        <f t="shared" si="108"/>
        <v>1.3564124531623936E-2</v>
      </c>
    </row>
    <row r="3465" spans="1:23">
      <c r="A3465">
        <f t="shared" si="109"/>
        <v>1146</v>
      </c>
      <c r="B3465" s="99">
        <v>44408</v>
      </c>
      <c r="C3465" s="23">
        <v>1062</v>
      </c>
      <c r="D3465" s="23">
        <v>5</v>
      </c>
      <c r="E3465" s="98" t="s">
        <v>49</v>
      </c>
      <c r="F3465" s="98" t="s">
        <v>164</v>
      </c>
      <c r="G3465" s="98" t="s">
        <v>4120</v>
      </c>
      <c r="H3465" s="98" t="s">
        <v>1366</v>
      </c>
      <c r="I3465" s="98" t="s">
        <v>10040</v>
      </c>
      <c r="J3465" s="99">
        <v>45554</v>
      </c>
      <c r="K3465" s="107">
        <v>7000000</v>
      </c>
      <c r="L3465" s="98" t="s">
        <v>2388</v>
      </c>
      <c r="M3465" s="23">
        <v>1800</v>
      </c>
      <c r="N3465" s="23">
        <v>1</v>
      </c>
      <c r="O3465" s="107">
        <v>7000000</v>
      </c>
      <c r="P3465" s="23">
        <v>180</v>
      </c>
      <c r="Q3465" s="23">
        <v>2</v>
      </c>
      <c r="R3465" s="23">
        <v>2</v>
      </c>
      <c r="S3465" s="23">
        <v>2.74</v>
      </c>
      <c r="T3465" s="47">
        <v>5.1145670000000001</v>
      </c>
      <c r="U3465" s="98" t="s">
        <v>111</v>
      </c>
      <c r="V3465" s="98" t="s">
        <v>3139</v>
      </c>
      <c r="W3465" s="69">
        <f t="shared" si="108"/>
        <v>1.8256479924561645E-2</v>
      </c>
    </row>
    <row r="3466" spans="1:23">
      <c r="A3466">
        <f t="shared" si="109"/>
        <v>1285</v>
      </c>
      <c r="B3466" s="99">
        <v>44408</v>
      </c>
      <c r="C3466" s="23">
        <v>1063</v>
      </c>
      <c r="D3466" s="23">
        <v>5</v>
      </c>
      <c r="E3466" s="98" t="s">
        <v>49</v>
      </c>
      <c r="F3466" s="98" t="s">
        <v>164</v>
      </c>
      <c r="G3466" s="98" t="s">
        <v>4120</v>
      </c>
      <c r="H3466" s="98" t="s">
        <v>1366</v>
      </c>
      <c r="I3466" s="98" t="s">
        <v>10040</v>
      </c>
      <c r="J3466" s="99">
        <v>45693</v>
      </c>
      <c r="K3466" s="107">
        <v>15000000</v>
      </c>
      <c r="L3466" s="98" t="s">
        <v>2389</v>
      </c>
      <c r="M3466" s="23">
        <v>1800</v>
      </c>
      <c r="N3466" s="23">
        <v>1</v>
      </c>
      <c r="O3466" s="107">
        <v>15000000</v>
      </c>
      <c r="P3466" s="23">
        <v>90</v>
      </c>
      <c r="Q3466" s="23">
        <v>2</v>
      </c>
      <c r="R3466" s="23">
        <v>2</v>
      </c>
      <c r="S3466" s="23">
        <v>0</v>
      </c>
      <c r="T3466" s="47">
        <v>11.25</v>
      </c>
      <c r="U3466" s="98" t="s">
        <v>111</v>
      </c>
      <c r="V3466" s="98" t="s">
        <v>3139</v>
      </c>
      <c r="W3466" s="69">
        <f t="shared" si="108"/>
        <v>4.502764197214304E-2</v>
      </c>
    </row>
    <row r="3467" spans="1:23">
      <c r="A3467">
        <f t="shared" si="109"/>
        <v>1146</v>
      </c>
      <c r="B3467" s="99">
        <v>44408</v>
      </c>
      <c r="C3467" s="23">
        <v>1064</v>
      </c>
      <c r="D3467" s="23">
        <v>5</v>
      </c>
      <c r="E3467" s="98" t="s">
        <v>49</v>
      </c>
      <c r="F3467" s="98" t="s">
        <v>164</v>
      </c>
      <c r="G3467" s="98" t="s">
        <v>4120</v>
      </c>
      <c r="H3467" s="98" t="s">
        <v>1366</v>
      </c>
      <c r="I3467" s="98" t="s">
        <v>10040</v>
      </c>
      <c r="J3467" s="99">
        <v>45554</v>
      </c>
      <c r="K3467" s="107">
        <v>13000000</v>
      </c>
      <c r="L3467" s="98" t="s">
        <v>2390</v>
      </c>
      <c r="M3467" s="23">
        <v>1800</v>
      </c>
      <c r="N3467" s="23">
        <v>1</v>
      </c>
      <c r="O3467" s="107">
        <v>13000000</v>
      </c>
      <c r="P3467" s="23">
        <v>180</v>
      </c>
      <c r="Q3467" s="23">
        <v>2</v>
      </c>
      <c r="R3467" s="23">
        <v>2</v>
      </c>
      <c r="S3467" s="23">
        <v>0</v>
      </c>
      <c r="T3467" s="47">
        <v>9.1</v>
      </c>
      <c r="U3467" s="98" t="s">
        <v>111</v>
      </c>
      <c r="V3467" s="98" t="s">
        <v>3139</v>
      </c>
      <c r="W3467" s="69">
        <f t="shared" si="108"/>
        <v>3.2482508746783642E-2</v>
      </c>
    </row>
    <row r="3468" spans="1:23">
      <c r="A3468">
        <f t="shared" si="109"/>
        <v>1146</v>
      </c>
      <c r="B3468" s="99">
        <v>44408</v>
      </c>
      <c r="C3468" s="23">
        <v>1065</v>
      </c>
      <c r="D3468" s="23">
        <v>5</v>
      </c>
      <c r="E3468" s="98" t="s">
        <v>49</v>
      </c>
      <c r="F3468" s="98" t="s">
        <v>164</v>
      </c>
      <c r="G3468" s="98" t="s">
        <v>4120</v>
      </c>
      <c r="H3468" s="98" t="s">
        <v>1366</v>
      </c>
      <c r="I3468" s="98" t="s">
        <v>10040</v>
      </c>
      <c r="J3468" s="99">
        <v>45554</v>
      </c>
      <c r="K3468" s="107">
        <v>30000000</v>
      </c>
      <c r="L3468" s="98" t="s">
        <v>2391</v>
      </c>
      <c r="M3468" s="23">
        <v>1800</v>
      </c>
      <c r="N3468" s="23">
        <v>1</v>
      </c>
      <c r="O3468" s="107">
        <v>30000000</v>
      </c>
      <c r="P3468" s="23">
        <v>180</v>
      </c>
      <c r="Q3468" s="23">
        <v>2</v>
      </c>
      <c r="R3468" s="23">
        <v>2</v>
      </c>
      <c r="S3468" s="23">
        <v>0</v>
      </c>
      <c r="T3468" s="47">
        <v>21</v>
      </c>
      <c r="U3468" s="98" t="s">
        <v>111</v>
      </c>
      <c r="V3468" s="98" t="s">
        <v>3139</v>
      </c>
      <c r="W3468" s="69">
        <f t="shared" si="108"/>
        <v>7.4959635569500707E-2</v>
      </c>
    </row>
    <row r="3469" spans="1:23">
      <c r="A3469">
        <f t="shared" si="109"/>
        <v>416</v>
      </c>
      <c r="B3469" s="99">
        <v>44408</v>
      </c>
      <c r="C3469" s="23">
        <v>1066</v>
      </c>
      <c r="D3469" s="23">
        <v>5</v>
      </c>
      <c r="E3469" s="98" t="s">
        <v>49</v>
      </c>
      <c r="F3469" s="98" t="s">
        <v>164</v>
      </c>
      <c r="G3469" s="98" t="s">
        <v>4120</v>
      </c>
      <c r="H3469" s="98" t="s">
        <v>1366</v>
      </c>
      <c r="I3469" s="98" t="s">
        <v>10041</v>
      </c>
      <c r="J3469" s="99">
        <v>44824</v>
      </c>
      <c r="K3469" s="107">
        <v>11000000</v>
      </c>
      <c r="L3469" s="98" t="s">
        <v>2392</v>
      </c>
      <c r="M3469" s="23">
        <v>1260</v>
      </c>
      <c r="N3469" s="23">
        <v>1</v>
      </c>
      <c r="O3469" s="107">
        <v>11000000</v>
      </c>
      <c r="P3469" s="23">
        <v>180</v>
      </c>
      <c r="Q3469" s="23">
        <v>2</v>
      </c>
      <c r="R3469" s="23">
        <v>2</v>
      </c>
      <c r="S3469" s="23">
        <v>0</v>
      </c>
      <c r="T3469" s="47">
        <v>3</v>
      </c>
      <c r="U3469" s="98" t="s">
        <v>111</v>
      </c>
      <c r="V3469" s="98" t="s">
        <v>3139</v>
      </c>
      <c r="W3469" s="69">
        <f t="shared" si="108"/>
        <v>3.8872112187624398E-3</v>
      </c>
    </row>
    <row r="3470" spans="1:23">
      <c r="A3470">
        <f t="shared" si="109"/>
        <v>1147</v>
      </c>
      <c r="B3470" s="99">
        <v>44408</v>
      </c>
      <c r="C3470" s="23">
        <v>1067</v>
      </c>
      <c r="D3470" s="23">
        <v>5</v>
      </c>
      <c r="E3470" s="98" t="s">
        <v>49</v>
      </c>
      <c r="F3470" s="98" t="s">
        <v>164</v>
      </c>
      <c r="G3470" s="98" t="s">
        <v>4120</v>
      </c>
      <c r="H3470" s="98" t="s">
        <v>1366</v>
      </c>
      <c r="I3470" s="98" t="s">
        <v>10041</v>
      </c>
      <c r="J3470" s="99">
        <v>45555</v>
      </c>
      <c r="K3470" s="107">
        <v>20000000</v>
      </c>
      <c r="L3470" s="98" t="s">
        <v>2393</v>
      </c>
      <c r="M3470" s="23">
        <v>1800</v>
      </c>
      <c r="N3470" s="23">
        <v>1</v>
      </c>
      <c r="O3470" s="107">
        <v>20000000</v>
      </c>
      <c r="P3470" s="23">
        <v>180</v>
      </c>
      <c r="Q3470" s="23">
        <v>2</v>
      </c>
      <c r="R3470" s="23">
        <v>2</v>
      </c>
      <c r="S3470" s="23">
        <v>2.77</v>
      </c>
      <c r="T3470" s="47">
        <v>14.619666</v>
      </c>
      <c r="U3470" s="98" t="s">
        <v>111</v>
      </c>
      <c r="V3470" s="98" t="s">
        <v>3139</v>
      </c>
      <c r="W3470" s="69">
        <f t="shared" si="108"/>
        <v>5.2230528809418669E-2</v>
      </c>
    </row>
    <row r="3471" spans="1:23">
      <c r="A3471">
        <f t="shared" si="109"/>
        <v>1147</v>
      </c>
      <c r="B3471" s="99">
        <v>44408</v>
      </c>
      <c r="C3471" s="23">
        <v>1068</v>
      </c>
      <c r="D3471" s="23">
        <v>5</v>
      </c>
      <c r="E3471" s="98" t="s">
        <v>49</v>
      </c>
      <c r="F3471" s="98" t="s">
        <v>164</v>
      </c>
      <c r="G3471" s="98" t="s">
        <v>4120</v>
      </c>
      <c r="H3471" s="98" t="s">
        <v>1366</v>
      </c>
      <c r="I3471" s="98" t="s">
        <v>10041</v>
      </c>
      <c r="J3471" s="99">
        <v>45555</v>
      </c>
      <c r="K3471" s="107">
        <v>7500000</v>
      </c>
      <c r="L3471" s="98" t="s">
        <v>2394</v>
      </c>
      <c r="M3471" s="23">
        <v>1800</v>
      </c>
      <c r="N3471" s="23">
        <v>1</v>
      </c>
      <c r="O3471" s="107">
        <v>7500000</v>
      </c>
      <c r="P3471" s="23">
        <v>180</v>
      </c>
      <c r="Q3471" s="23">
        <v>2</v>
      </c>
      <c r="R3471" s="23">
        <v>2</v>
      </c>
      <c r="S3471" s="23">
        <v>0</v>
      </c>
      <c r="T3471" s="47">
        <v>5.25</v>
      </c>
      <c r="U3471" s="98" t="s">
        <v>111</v>
      </c>
      <c r="V3471" s="98" t="s">
        <v>3139</v>
      </c>
      <c r="W3471" s="69">
        <f t="shared" si="108"/>
        <v>1.8756261343415643E-2</v>
      </c>
    </row>
    <row r="3472" spans="1:23">
      <c r="A3472">
        <f t="shared" si="109"/>
        <v>1147</v>
      </c>
      <c r="B3472" s="99">
        <v>44408</v>
      </c>
      <c r="C3472" s="23">
        <v>1069</v>
      </c>
      <c r="D3472" s="23">
        <v>5</v>
      </c>
      <c r="E3472" s="98" t="s">
        <v>49</v>
      </c>
      <c r="F3472" s="98" t="s">
        <v>164</v>
      </c>
      <c r="G3472" s="98" t="s">
        <v>4120</v>
      </c>
      <c r="H3472" s="98" t="s">
        <v>1366</v>
      </c>
      <c r="I3472" s="98" t="s">
        <v>10041</v>
      </c>
      <c r="J3472" s="99">
        <v>45555</v>
      </c>
      <c r="K3472" s="107">
        <v>11000000</v>
      </c>
      <c r="L3472" s="98" t="s">
        <v>2395</v>
      </c>
      <c r="M3472" s="23">
        <v>1620</v>
      </c>
      <c r="N3472" s="23">
        <v>1</v>
      </c>
      <c r="O3472" s="107">
        <v>11000000</v>
      </c>
      <c r="P3472" s="23">
        <v>180</v>
      </c>
      <c r="Q3472" s="23">
        <v>2</v>
      </c>
      <c r="R3472" s="23">
        <v>2</v>
      </c>
      <c r="S3472" s="23">
        <v>0</v>
      </c>
      <c r="T3472" s="47">
        <v>4.7242100000000002</v>
      </c>
      <c r="U3472" s="98" t="s">
        <v>111</v>
      </c>
      <c r="V3472" s="98" t="s">
        <v>3139</v>
      </c>
      <c r="W3472" s="69">
        <f t="shared" si="108"/>
        <v>1.6877812838319545E-2</v>
      </c>
    </row>
    <row r="3473" spans="1:23">
      <c r="A3473">
        <f t="shared" si="109"/>
        <v>1147</v>
      </c>
      <c r="B3473" s="99">
        <v>44408</v>
      </c>
      <c r="C3473" s="23">
        <v>1070</v>
      </c>
      <c r="D3473" s="23">
        <v>5</v>
      </c>
      <c r="E3473" s="98" t="s">
        <v>49</v>
      </c>
      <c r="F3473" s="98" t="s">
        <v>164</v>
      </c>
      <c r="G3473" s="98" t="s">
        <v>4120</v>
      </c>
      <c r="H3473" s="98" t="s">
        <v>1366</v>
      </c>
      <c r="I3473" s="98" t="s">
        <v>10041</v>
      </c>
      <c r="J3473" s="99">
        <v>45555</v>
      </c>
      <c r="K3473" s="107">
        <v>20000000</v>
      </c>
      <c r="L3473" s="98" t="s">
        <v>2396</v>
      </c>
      <c r="M3473" s="23">
        <v>1800</v>
      </c>
      <c r="N3473" s="23">
        <v>1</v>
      </c>
      <c r="O3473" s="107">
        <v>20000000</v>
      </c>
      <c r="P3473" s="23">
        <v>180</v>
      </c>
      <c r="Q3473" s="23">
        <v>2</v>
      </c>
      <c r="R3473" s="23">
        <v>2</v>
      </c>
      <c r="S3473" s="23">
        <v>0</v>
      </c>
      <c r="T3473" s="47">
        <v>14</v>
      </c>
      <c r="U3473" s="98" t="s">
        <v>111</v>
      </c>
      <c r="V3473" s="98" t="s">
        <v>3139</v>
      </c>
      <c r="W3473" s="69">
        <f t="shared" si="108"/>
        <v>5.0016696915775045E-2</v>
      </c>
    </row>
    <row r="3474" spans="1:23">
      <c r="A3474">
        <f t="shared" si="109"/>
        <v>1147</v>
      </c>
      <c r="B3474" s="99">
        <v>44408</v>
      </c>
      <c r="C3474" s="23">
        <v>1071</v>
      </c>
      <c r="D3474" s="23">
        <v>5</v>
      </c>
      <c r="E3474" s="98" t="s">
        <v>49</v>
      </c>
      <c r="F3474" s="98" t="s">
        <v>164</v>
      </c>
      <c r="G3474" s="98" t="s">
        <v>4120</v>
      </c>
      <c r="H3474" s="98" t="s">
        <v>1366</v>
      </c>
      <c r="I3474" s="98" t="s">
        <v>10041</v>
      </c>
      <c r="J3474" s="99">
        <v>45555</v>
      </c>
      <c r="K3474" s="107">
        <v>25000000</v>
      </c>
      <c r="L3474" s="98" t="s">
        <v>2397</v>
      </c>
      <c r="M3474" s="23">
        <v>1800</v>
      </c>
      <c r="N3474" s="23">
        <v>1</v>
      </c>
      <c r="O3474" s="107">
        <v>25000000</v>
      </c>
      <c r="P3474" s="23">
        <v>180</v>
      </c>
      <c r="Q3474" s="23">
        <v>2</v>
      </c>
      <c r="R3474" s="23">
        <v>2</v>
      </c>
      <c r="S3474" s="23">
        <v>0</v>
      </c>
      <c r="T3474" s="47">
        <v>17.5</v>
      </c>
      <c r="U3474" s="98" t="s">
        <v>111</v>
      </c>
      <c r="V3474" s="98" t="s">
        <v>3139</v>
      </c>
      <c r="W3474" s="69">
        <f t="shared" si="108"/>
        <v>6.2520871144718812E-2</v>
      </c>
    </row>
    <row r="3475" spans="1:23">
      <c r="A3475">
        <f t="shared" si="109"/>
        <v>1147</v>
      </c>
      <c r="B3475" s="99">
        <v>44408</v>
      </c>
      <c r="C3475" s="23">
        <v>1072</v>
      </c>
      <c r="D3475" s="23">
        <v>5</v>
      </c>
      <c r="E3475" s="98" t="s">
        <v>49</v>
      </c>
      <c r="F3475" s="98" t="s">
        <v>164</v>
      </c>
      <c r="G3475" s="98" t="s">
        <v>4120</v>
      </c>
      <c r="H3475" s="98" t="s">
        <v>1366</v>
      </c>
      <c r="I3475" s="98" t="s">
        <v>10041</v>
      </c>
      <c r="J3475" s="99">
        <v>45555</v>
      </c>
      <c r="K3475" s="107">
        <v>13000000</v>
      </c>
      <c r="L3475" s="98" t="s">
        <v>2398</v>
      </c>
      <c r="M3475" s="23">
        <v>1800</v>
      </c>
      <c r="N3475" s="23">
        <v>1</v>
      </c>
      <c r="O3475" s="107">
        <v>13000000</v>
      </c>
      <c r="P3475" s="23">
        <v>180</v>
      </c>
      <c r="Q3475" s="23">
        <v>2</v>
      </c>
      <c r="R3475" s="23">
        <v>2</v>
      </c>
      <c r="S3475" s="23">
        <v>0</v>
      </c>
      <c r="T3475" s="47">
        <v>9.1</v>
      </c>
      <c r="U3475" s="98" t="s">
        <v>111</v>
      </c>
      <c r="V3475" s="98" t="s">
        <v>3139</v>
      </c>
      <c r="W3475" s="69">
        <f t="shared" si="108"/>
        <v>3.2510852995253782E-2</v>
      </c>
    </row>
    <row r="3476" spans="1:23">
      <c r="A3476">
        <f t="shared" si="109"/>
        <v>1147</v>
      </c>
      <c r="B3476" s="99">
        <v>44408</v>
      </c>
      <c r="C3476" s="23">
        <v>1073</v>
      </c>
      <c r="D3476" s="23">
        <v>5</v>
      </c>
      <c r="E3476" s="98" t="s">
        <v>49</v>
      </c>
      <c r="F3476" s="98" t="s">
        <v>164</v>
      </c>
      <c r="G3476" s="98" t="s">
        <v>4120</v>
      </c>
      <c r="H3476" s="98" t="s">
        <v>1366</v>
      </c>
      <c r="I3476" s="98" t="s">
        <v>10041</v>
      </c>
      <c r="J3476" s="99">
        <v>45555</v>
      </c>
      <c r="K3476" s="107">
        <v>50000000</v>
      </c>
      <c r="L3476" s="98" t="s">
        <v>2399</v>
      </c>
      <c r="M3476" s="23">
        <v>1800</v>
      </c>
      <c r="N3476" s="23">
        <v>1</v>
      </c>
      <c r="O3476" s="107">
        <v>50000000</v>
      </c>
      <c r="P3476" s="23">
        <v>180</v>
      </c>
      <c r="Q3476" s="23">
        <v>2</v>
      </c>
      <c r="R3476" s="23">
        <v>2</v>
      </c>
      <c r="S3476" s="23">
        <v>0</v>
      </c>
      <c r="T3476" s="47">
        <v>35</v>
      </c>
      <c r="U3476" s="98" t="s">
        <v>111</v>
      </c>
      <c r="V3476" s="98" t="s">
        <v>3139</v>
      </c>
      <c r="W3476" s="69">
        <f t="shared" si="108"/>
        <v>0.12504174228943762</v>
      </c>
    </row>
    <row r="3477" spans="1:23">
      <c r="A3477">
        <f t="shared" si="109"/>
        <v>1147</v>
      </c>
      <c r="B3477" s="99">
        <v>44408</v>
      </c>
      <c r="C3477" s="23">
        <v>1074</v>
      </c>
      <c r="D3477" s="23">
        <v>5</v>
      </c>
      <c r="E3477" s="98" t="s">
        <v>49</v>
      </c>
      <c r="F3477" s="98" t="s">
        <v>164</v>
      </c>
      <c r="G3477" s="98" t="s">
        <v>4120</v>
      </c>
      <c r="H3477" s="98" t="s">
        <v>1366</v>
      </c>
      <c r="I3477" s="98" t="s">
        <v>10041</v>
      </c>
      <c r="J3477" s="99">
        <v>45555</v>
      </c>
      <c r="K3477" s="107">
        <v>10000000</v>
      </c>
      <c r="L3477" s="98" t="s">
        <v>2400</v>
      </c>
      <c r="M3477" s="23">
        <v>1800</v>
      </c>
      <c r="N3477" s="23">
        <v>1</v>
      </c>
      <c r="O3477" s="107">
        <v>10000000</v>
      </c>
      <c r="P3477" s="23">
        <v>180</v>
      </c>
      <c r="Q3477" s="23">
        <v>2</v>
      </c>
      <c r="R3477" s="23">
        <v>2</v>
      </c>
      <c r="S3477" s="23">
        <v>0</v>
      </c>
      <c r="T3477" s="47">
        <v>7</v>
      </c>
      <c r="U3477" s="98" t="s">
        <v>111</v>
      </c>
      <c r="V3477" s="98" t="s">
        <v>3139</v>
      </c>
      <c r="W3477" s="69">
        <f t="shared" si="108"/>
        <v>2.5008348457887523E-2</v>
      </c>
    </row>
    <row r="3478" spans="1:23">
      <c r="A3478">
        <f t="shared" si="109"/>
        <v>1147</v>
      </c>
      <c r="B3478" s="99">
        <v>44408</v>
      </c>
      <c r="C3478" s="23">
        <v>1075</v>
      </c>
      <c r="D3478" s="23">
        <v>5</v>
      </c>
      <c r="E3478" s="98" t="s">
        <v>49</v>
      </c>
      <c r="F3478" s="98" t="s">
        <v>164</v>
      </c>
      <c r="G3478" s="98" t="s">
        <v>4120</v>
      </c>
      <c r="H3478" s="98" t="s">
        <v>1366</v>
      </c>
      <c r="I3478" s="98" t="s">
        <v>10041</v>
      </c>
      <c r="J3478" s="99">
        <v>45555</v>
      </c>
      <c r="K3478" s="107">
        <v>25000000</v>
      </c>
      <c r="L3478" s="98" t="s">
        <v>2401</v>
      </c>
      <c r="M3478" s="23">
        <v>1800</v>
      </c>
      <c r="N3478" s="23">
        <v>1</v>
      </c>
      <c r="O3478" s="107">
        <v>25000000</v>
      </c>
      <c r="P3478" s="23">
        <v>90</v>
      </c>
      <c r="Q3478" s="23">
        <v>2</v>
      </c>
      <c r="R3478" s="23">
        <v>2</v>
      </c>
      <c r="S3478" s="23">
        <v>0</v>
      </c>
      <c r="T3478" s="47">
        <v>16.25</v>
      </c>
      <c r="U3478" s="98" t="s">
        <v>111</v>
      </c>
      <c r="V3478" s="98" t="s">
        <v>3139</v>
      </c>
      <c r="W3478" s="69">
        <f t="shared" si="108"/>
        <v>5.805509463438175E-2</v>
      </c>
    </row>
    <row r="3479" spans="1:23">
      <c r="A3479">
        <f t="shared" si="109"/>
        <v>1147</v>
      </c>
      <c r="B3479" s="99">
        <v>44408</v>
      </c>
      <c r="C3479" s="23">
        <v>1076</v>
      </c>
      <c r="D3479" s="23">
        <v>5</v>
      </c>
      <c r="E3479" s="98" t="s">
        <v>49</v>
      </c>
      <c r="F3479" s="98" t="s">
        <v>164</v>
      </c>
      <c r="G3479" s="98" t="s">
        <v>4120</v>
      </c>
      <c r="H3479" s="98" t="s">
        <v>1366</v>
      </c>
      <c r="I3479" s="98" t="s">
        <v>10041</v>
      </c>
      <c r="J3479" s="99">
        <v>45555</v>
      </c>
      <c r="K3479" s="107">
        <v>30000000</v>
      </c>
      <c r="L3479" s="98" t="s">
        <v>2402</v>
      </c>
      <c r="M3479" s="23">
        <v>1800</v>
      </c>
      <c r="N3479" s="23">
        <v>1</v>
      </c>
      <c r="O3479" s="107">
        <v>30000000</v>
      </c>
      <c r="P3479" s="23">
        <v>360</v>
      </c>
      <c r="Q3479" s="23">
        <v>2</v>
      </c>
      <c r="R3479" s="23">
        <v>2</v>
      </c>
      <c r="S3479" s="23">
        <v>0</v>
      </c>
      <c r="T3479" s="47">
        <v>24</v>
      </c>
      <c r="U3479" s="98" t="s">
        <v>111</v>
      </c>
      <c r="V3479" s="98" t="s">
        <v>3139</v>
      </c>
      <c r="W3479" s="69">
        <f t="shared" si="108"/>
        <v>8.5742908998471506E-2</v>
      </c>
    </row>
    <row r="3480" spans="1:23">
      <c r="A3480">
        <f t="shared" si="109"/>
        <v>1147</v>
      </c>
      <c r="B3480" s="99">
        <v>44408</v>
      </c>
      <c r="C3480" s="23">
        <v>1077</v>
      </c>
      <c r="D3480" s="23">
        <v>5</v>
      </c>
      <c r="E3480" s="98" t="s">
        <v>49</v>
      </c>
      <c r="F3480" s="98" t="s">
        <v>164</v>
      </c>
      <c r="G3480" s="98" t="s">
        <v>4120</v>
      </c>
      <c r="H3480" s="98" t="s">
        <v>1366</v>
      </c>
      <c r="I3480" s="98" t="s">
        <v>10041</v>
      </c>
      <c r="J3480" s="99">
        <v>45555</v>
      </c>
      <c r="K3480" s="107">
        <v>11000000</v>
      </c>
      <c r="L3480" s="98" t="s">
        <v>2403</v>
      </c>
      <c r="M3480" s="23">
        <v>1800</v>
      </c>
      <c r="N3480" s="23">
        <v>1</v>
      </c>
      <c r="O3480" s="107">
        <v>11000000</v>
      </c>
      <c r="P3480" s="23">
        <v>180</v>
      </c>
      <c r="Q3480" s="23">
        <v>2</v>
      </c>
      <c r="R3480" s="23">
        <v>2</v>
      </c>
      <c r="S3480" s="23">
        <v>0</v>
      </c>
      <c r="T3480" s="47">
        <v>7.7</v>
      </c>
      <c r="U3480" s="98" t="s">
        <v>111</v>
      </c>
      <c r="V3480" s="98" t="s">
        <v>3139</v>
      </c>
      <c r="W3480" s="69">
        <f t="shared" si="108"/>
        <v>2.7509183303676278E-2</v>
      </c>
    </row>
    <row r="3481" spans="1:23">
      <c r="A3481">
        <f t="shared" si="109"/>
        <v>1147</v>
      </c>
      <c r="B3481" s="99">
        <v>44408</v>
      </c>
      <c r="C3481" s="23">
        <v>1078</v>
      </c>
      <c r="D3481" s="23">
        <v>5</v>
      </c>
      <c r="E3481" s="98" t="s">
        <v>49</v>
      </c>
      <c r="F3481" s="98" t="s">
        <v>164</v>
      </c>
      <c r="G3481" s="98" t="s">
        <v>4120</v>
      </c>
      <c r="H3481" s="98" t="s">
        <v>1366</v>
      </c>
      <c r="I3481" s="98" t="s">
        <v>10041</v>
      </c>
      <c r="J3481" s="99">
        <v>45555</v>
      </c>
      <c r="K3481" s="107">
        <v>15000000</v>
      </c>
      <c r="L3481" s="98" t="s">
        <v>2404</v>
      </c>
      <c r="M3481" s="23">
        <v>1800</v>
      </c>
      <c r="N3481" s="23">
        <v>1</v>
      </c>
      <c r="O3481" s="107">
        <v>15000000</v>
      </c>
      <c r="P3481" s="23">
        <v>30</v>
      </c>
      <c r="Q3481" s="23">
        <v>2</v>
      </c>
      <c r="R3481" s="23">
        <v>2</v>
      </c>
      <c r="S3481" s="23">
        <v>0</v>
      </c>
      <c r="T3481" s="47">
        <v>9.5</v>
      </c>
      <c r="U3481" s="98" t="s">
        <v>111</v>
      </c>
      <c r="V3481" s="98" t="s">
        <v>3139</v>
      </c>
      <c r="W3481" s="69">
        <f t="shared" si="108"/>
        <v>3.3939901478561643E-2</v>
      </c>
    </row>
    <row r="3482" spans="1:23">
      <c r="A3482">
        <f t="shared" si="109"/>
        <v>1147</v>
      </c>
      <c r="B3482" s="99">
        <v>44408</v>
      </c>
      <c r="C3482" s="23">
        <v>1079</v>
      </c>
      <c r="D3482" s="23">
        <v>5</v>
      </c>
      <c r="E3482" s="98" t="s">
        <v>49</v>
      </c>
      <c r="F3482" s="98" t="s">
        <v>164</v>
      </c>
      <c r="G3482" s="98" t="s">
        <v>4120</v>
      </c>
      <c r="H3482" s="98" t="s">
        <v>1366</v>
      </c>
      <c r="I3482" s="98" t="s">
        <v>10041</v>
      </c>
      <c r="J3482" s="99">
        <v>45555</v>
      </c>
      <c r="K3482" s="107">
        <v>13000000</v>
      </c>
      <c r="L3482" s="98" t="s">
        <v>2405</v>
      </c>
      <c r="M3482" s="23">
        <v>1800</v>
      </c>
      <c r="N3482" s="23">
        <v>1</v>
      </c>
      <c r="O3482" s="107">
        <v>13000000</v>
      </c>
      <c r="P3482" s="23">
        <v>180</v>
      </c>
      <c r="Q3482" s="23">
        <v>2</v>
      </c>
      <c r="R3482" s="23">
        <v>2</v>
      </c>
      <c r="S3482" s="23">
        <v>0</v>
      </c>
      <c r="T3482" s="47">
        <v>9.1</v>
      </c>
      <c r="U3482" s="98" t="s">
        <v>111</v>
      </c>
      <c r="V3482" s="98" t="s">
        <v>3139</v>
      </c>
      <c r="W3482" s="69">
        <f t="shared" si="108"/>
        <v>3.2510852995253782E-2</v>
      </c>
    </row>
    <row r="3483" spans="1:23">
      <c r="A3483">
        <f t="shared" si="109"/>
        <v>1147</v>
      </c>
      <c r="B3483" s="99">
        <v>44408</v>
      </c>
      <c r="C3483" s="23">
        <v>1080</v>
      </c>
      <c r="D3483" s="23">
        <v>5</v>
      </c>
      <c r="E3483" s="98" t="s">
        <v>49</v>
      </c>
      <c r="F3483" s="98" t="s">
        <v>164</v>
      </c>
      <c r="G3483" s="98" t="s">
        <v>4120</v>
      </c>
      <c r="H3483" s="98" t="s">
        <v>1366</v>
      </c>
      <c r="I3483" s="98" t="s">
        <v>10041</v>
      </c>
      <c r="J3483" s="99">
        <v>45555</v>
      </c>
      <c r="K3483" s="107">
        <v>5500000</v>
      </c>
      <c r="L3483" s="98" t="s">
        <v>2406</v>
      </c>
      <c r="M3483" s="23">
        <v>1800</v>
      </c>
      <c r="N3483" s="23">
        <v>1</v>
      </c>
      <c r="O3483" s="107">
        <v>5500000</v>
      </c>
      <c r="P3483" s="23">
        <v>180</v>
      </c>
      <c r="Q3483" s="23">
        <v>2</v>
      </c>
      <c r="R3483" s="23">
        <v>2</v>
      </c>
      <c r="S3483" s="23">
        <v>0</v>
      </c>
      <c r="T3483" s="47">
        <v>3.85</v>
      </c>
      <c r="U3483" s="98" t="s">
        <v>111</v>
      </c>
      <c r="V3483" s="98" t="s">
        <v>3139</v>
      </c>
      <c r="W3483" s="69">
        <f t="shared" si="108"/>
        <v>1.3754591651838139E-2</v>
      </c>
    </row>
    <row r="3484" spans="1:23">
      <c r="A3484">
        <f t="shared" si="109"/>
        <v>1150</v>
      </c>
      <c r="B3484" s="99">
        <v>44408</v>
      </c>
      <c r="C3484" s="23">
        <v>1081</v>
      </c>
      <c r="D3484" s="23">
        <v>5</v>
      </c>
      <c r="E3484" s="98" t="s">
        <v>49</v>
      </c>
      <c r="F3484" s="98" t="s">
        <v>164</v>
      </c>
      <c r="G3484" s="98" t="s">
        <v>4120</v>
      </c>
      <c r="H3484" s="98" t="s">
        <v>1366</v>
      </c>
      <c r="I3484" s="98" t="s">
        <v>10715</v>
      </c>
      <c r="J3484" s="99">
        <v>45558</v>
      </c>
      <c r="K3484" s="107">
        <v>5500000</v>
      </c>
      <c r="L3484" s="98" t="s">
        <v>2407</v>
      </c>
      <c r="M3484" s="23">
        <v>1800</v>
      </c>
      <c r="N3484" s="23">
        <v>1</v>
      </c>
      <c r="O3484" s="107">
        <v>5500000</v>
      </c>
      <c r="P3484" s="23">
        <v>180</v>
      </c>
      <c r="Q3484" s="23">
        <v>2</v>
      </c>
      <c r="R3484" s="23">
        <v>2</v>
      </c>
      <c r="S3484" s="23">
        <v>0</v>
      </c>
      <c r="T3484" s="47">
        <v>3.85</v>
      </c>
      <c r="U3484" s="98" t="s">
        <v>111</v>
      </c>
      <c r="V3484" s="98" t="s">
        <v>3139</v>
      </c>
      <c r="W3484" s="69">
        <f t="shared" si="108"/>
        <v>1.3790567044127166E-2</v>
      </c>
    </row>
    <row r="3485" spans="1:23">
      <c r="A3485">
        <f t="shared" si="109"/>
        <v>1150</v>
      </c>
      <c r="B3485" s="99">
        <v>44408</v>
      </c>
      <c r="C3485" s="23">
        <v>1082</v>
      </c>
      <c r="D3485" s="23">
        <v>5</v>
      </c>
      <c r="E3485" s="98" t="s">
        <v>49</v>
      </c>
      <c r="F3485" s="98" t="s">
        <v>164</v>
      </c>
      <c r="G3485" s="98" t="s">
        <v>4120</v>
      </c>
      <c r="H3485" s="98" t="s">
        <v>1366</v>
      </c>
      <c r="I3485" s="98" t="s">
        <v>10715</v>
      </c>
      <c r="J3485" s="99">
        <v>45558</v>
      </c>
      <c r="K3485" s="107">
        <v>30000000</v>
      </c>
      <c r="L3485" s="98" t="s">
        <v>2408</v>
      </c>
      <c r="M3485" s="23">
        <v>1800</v>
      </c>
      <c r="N3485" s="23">
        <v>1</v>
      </c>
      <c r="O3485" s="107">
        <v>30000000</v>
      </c>
      <c r="P3485" s="23">
        <v>180</v>
      </c>
      <c r="Q3485" s="23">
        <v>2</v>
      </c>
      <c r="R3485" s="23">
        <v>2</v>
      </c>
      <c r="S3485" s="23">
        <v>0</v>
      </c>
      <c r="T3485" s="47">
        <v>21</v>
      </c>
      <c r="U3485" s="98" t="s">
        <v>111</v>
      </c>
      <c r="V3485" s="98" t="s">
        <v>3139</v>
      </c>
      <c r="W3485" s="69">
        <f t="shared" si="108"/>
        <v>7.5221274786148179E-2</v>
      </c>
    </row>
    <row r="3486" spans="1:23">
      <c r="A3486">
        <f t="shared" si="109"/>
        <v>1150</v>
      </c>
      <c r="B3486" s="99">
        <v>44408</v>
      </c>
      <c r="C3486" s="23">
        <v>1083</v>
      </c>
      <c r="D3486" s="23">
        <v>5</v>
      </c>
      <c r="E3486" s="98" t="s">
        <v>49</v>
      </c>
      <c r="F3486" s="98" t="s">
        <v>164</v>
      </c>
      <c r="G3486" s="98" t="s">
        <v>4120</v>
      </c>
      <c r="H3486" s="98" t="s">
        <v>1366</v>
      </c>
      <c r="I3486" s="98" t="s">
        <v>10715</v>
      </c>
      <c r="J3486" s="99">
        <v>45558</v>
      </c>
      <c r="K3486" s="107">
        <v>6000000</v>
      </c>
      <c r="L3486" s="98" t="s">
        <v>2409</v>
      </c>
      <c r="M3486" s="23">
        <v>1800</v>
      </c>
      <c r="N3486" s="23">
        <v>1</v>
      </c>
      <c r="O3486" s="107">
        <v>6000000</v>
      </c>
      <c r="P3486" s="23">
        <v>180</v>
      </c>
      <c r="Q3486" s="23">
        <v>2</v>
      </c>
      <c r="R3486" s="23">
        <v>2</v>
      </c>
      <c r="S3486" s="23">
        <v>0</v>
      </c>
      <c r="T3486" s="47">
        <v>4.2</v>
      </c>
      <c r="U3486" s="98" t="s">
        <v>111</v>
      </c>
      <c r="V3486" s="98" t="s">
        <v>3139</v>
      </c>
      <c r="W3486" s="69">
        <f t="shared" si="108"/>
        <v>1.5044254957229636E-2</v>
      </c>
    </row>
    <row r="3487" spans="1:23">
      <c r="A3487">
        <f t="shared" si="109"/>
        <v>104</v>
      </c>
      <c r="B3487" s="99">
        <v>44408</v>
      </c>
      <c r="C3487" s="23">
        <v>1084</v>
      </c>
      <c r="D3487" s="23">
        <v>5</v>
      </c>
      <c r="E3487" s="98" t="s">
        <v>49</v>
      </c>
      <c r="F3487" s="98" t="s">
        <v>164</v>
      </c>
      <c r="G3487" s="98" t="s">
        <v>4120</v>
      </c>
      <c r="H3487" s="98" t="s">
        <v>1366</v>
      </c>
      <c r="I3487" s="98" t="s">
        <v>10715</v>
      </c>
      <c r="J3487" s="99">
        <v>44512</v>
      </c>
      <c r="K3487" s="107">
        <v>15000000</v>
      </c>
      <c r="L3487" s="98" t="s">
        <v>2410</v>
      </c>
      <c r="M3487" s="23">
        <v>720</v>
      </c>
      <c r="N3487" s="23">
        <v>1</v>
      </c>
      <c r="O3487" s="107">
        <v>15000000</v>
      </c>
      <c r="P3487" s="23">
        <v>180</v>
      </c>
      <c r="Q3487" s="23">
        <v>2</v>
      </c>
      <c r="R3487" s="23">
        <v>2</v>
      </c>
      <c r="S3487" s="23">
        <v>0</v>
      </c>
      <c r="T3487" s="47">
        <v>3.75</v>
      </c>
      <c r="U3487" s="98" t="s">
        <v>111</v>
      </c>
      <c r="V3487" s="98" t="s">
        <v>3139</v>
      </c>
      <c r="W3487" s="69">
        <f t="shared" si="108"/>
        <v>1.2147535058632626E-3</v>
      </c>
    </row>
    <row r="3488" spans="1:23">
      <c r="A3488">
        <f t="shared" si="109"/>
        <v>1150</v>
      </c>
      <c r="B3488" s="99">
        <v>44408</v>
      </c>
      <c r="C3488" s="23">
        <v>1085</v>
      </c>
      <c r="D3488" s="23">
        <v>5</v>
      </c>
      <c r="E3488" s="98" t="s">
        <v>49</v>
      </c>
      <c r="F3488" s="98" t="s">
        <v>164</v>
      </c>
      <c r="G3488" s="98" t="s">
        <v>4120</v>
      </c>
      <c r="H3488" s="98" t="s">
        <v>1366</v>
      </c>
      <c r="I3488" s="98" t="s">
        <v>10715</v>
      </c>
      <c r="J3488" s="99">
        <v>45558</v>
      </c>
      <c r="K3488" s="107">
        <v>30000000</v>
      </c>
      <c r="L3488" s="98" t="s">
        <v>2411</v>
      </c>
      <c r="M3488" s="23">
        <v>1800</v>
      </c>
      <c r="N3488" s="23">
        <v>1</v>
      </c>
      <c r="O3488" s="107">
        <v>30000000</v>
      </c>
      <c r="P3488" s="23">
        <v>180</v>
      </c>
      <c r="Q3488" s="23">
        <v>2</v>
      </c>
      <c r="R3488" s="23">
        <v>2</v>
      </c>
      <c r="S3488" s="23">
        <v>0</v>
      </c>
      <c r="T3488" s="47">
        <v>21</v>
      </c>
      <c r="U3488" s="98" t="s">
        <v>111</v>
      </c>
      <c r="V3488" s="98" t="s">
        <v>3139</v>
      </c>
      <c r="W3488" s="69">
        <f t="shared" si="108"/>
        <v>7.5221274786148179E-2</v>
      </c>
    </row>
    <row r="3489" spans="1:23">
      <c r="A3489">
        <f t="shared" si="109"/>
        <v>1150</v>
      </c>
      <c r="B3489" s="99">
        <v>44408</v>
      </c>
      <c r="C3489" s="23">
        <v>1086</v>
      </c>
      <c r="D3489" s="23">
        <v>5</v>
      </c>
      <c r="E3489" s="98" t="s">
        <v>49</v>
      </c>
      <c r="F3489" s="98" t="s">
        <v>164</v>
      </c>
      <c r="G3489" s="98" t="s">
        <v>4120</v>
      </c>
      <c r="H3489" s="98" t="s">
        <v>1366</v>
      </c>
      <c r="I3489" s="98" t="s">
        <v>10715</v>
      </c>
      <c r="J3489" s="99">
        <v>45558</v>
      </c>
      <c r="K3489" s="107">
        <v>20000000</v>
      </c>
      <c r="L3489" s="98" t="s">
        <v>2412</v>
      </c>
      <c r="M3489" s="23">
        <v>1800</v>
      </c>
      <c r="N3489" s="23">
        <v>1</v>
      </c>
      <c r="O3489" s="107">
        <v>20000000</v>
      </c>
      <c r="P3489" s="23">
        <v>180</v>
      </c>
      <c r="Q3489" s="23">
        <v>2</v>
      </c>
      <c r="R3489" s="23">
        <v>2</v>
      </c>
      <c r="S3489" s="23">
        <v>0</v>
      </c>
      <c r="T3489" s="47">
        <v>14</v>
      </c>
      <c r="U3489" s="98" t="s">
        <v>111</v>
      </c>
      <c r="V3489" s="98" t="s">
        <v>3139</v>
      </c>
      <c r="W3489" s="69">
        <f t="shared" si="108"/>
        <v>5.0147516524098781E-2</v>
      </c>
    </row>
    <row r="3490" spans="1:23">
      <c r="A3490">
        <f t="shared" si="109"/>
        <v>1150</v>
      </c>
      <c r="B3490" s="99">
        <v>44408</v>
      </c>
      <c r="C3490" s="23">
        <v>1087</v>
      </c>
      <c r="D3490" s="23">
        <v>5</v>
      </c>
      <c r="E3490" s="98" t="s">
        <v>49</v>
      </c>
      <c r="F3490" s="98" t="s">
        <v>164</v>
      </c>
      <c r="G3490" s="98" t="s">
        <v>4120</v>
      </c>
      <c r="H3490" s="98" t="s">
        <v>1366</v>
      </c>
      <c r="I3490" s="98" t="s">
        <v>10715</v>
      </c>
      <c r="J3490" s="99">
        <v>45558</v>
      </c>
      <c r="K3490" s="107">
        <v>50000000</v>
      </c>
      <c r="L3490" s="98" t="s">
        <v>2413</v>
      </c>
      <c r="M3490" s="23">
        <v>1800</v>
      </c>
      <c r="N3490" s="23">
        <v>1</v>
      </c>
      <c r="O3490" s="107">
        <v>50000000</v>
      </c>
      <c r="P3490" s="23">
        <v>180</v>
      </c>
      <c r="Q3490" s="23">
        <v>2</v>
      </c>
      <c r="R3490" s="23">
        <v>2</v>
      </c>
      <c r="S3490" s="23">
        <v>2.27</v>
      </c>
      <c r="T3490" s="47">
        <v>35.278874999999999</v>
      </c>
      <c r="U3490" s="98" t="s">
        <v>111</v>
      </c>
      <c r="V3490" s="98" t="s">
        <v>3139</v>
      </c>
      <c r="W3490" s="69">
        <f t="shared" si="108"/>
        <v>0.12636771192957968</v>
      </c>
    </row>
    <row r="3491" spans="1:23">
      <c r="A3491">
        <f t="shared" si="109"/>
        <v>1151</v>
      </c>
      <c r="B3491" s="99">
        <v>44408</v>
      </c>
      <c r="C3491" s="23">
        <v>1088</v>
      </c>
      <c r="D3491" s="23">
        <v>5</v>
      </c>
      <c r="E3491" s="98" t="s">
        <v>49</v>
      </c>
      <c r="F3491" s="98" t="s">
        <v>164</v>
      </c>
      <c r="G3491" s="98" t="s">
        <v>4120</v>
      </c>
      <c r="H3491" s="98" t="s">
        <v>1366</v>
      </c>
      <c r="I3491" s="98" t="s">
        <v>6890</v>
      </c>
      <c r="J3491" s="99">
        <v>45559</v>
      </c>
      <c r="K3491" s="107">
        <v>6000000</v>
      </c>
      <c r="L3491" s="98" t="s">
        <v>2414</v>
      </c>
      <c r="M3491" s="23">
        <v>1800</v>
      </c>
      <c r="N3491" s="23">
        <v>1</v>
      </c>
      <c r="O3491" s="107">
        <v>6000000</v>
      </c>
      <c r="P3491" s="23">
        <v>180</v>
      </c>
      <c r="Q3491" s="23">
        <v>2</v>
      </c>
      <c r="R3491" s="23">
        <v>2</v>
      </c>
      <c r="S3491" s="23">
        <v>0</v>
      </c>
      <c r="T3491" s="47">
        <v>4.2</v>
      </c>
      <c r="U3491" s="98" t="s">
        <v>111</v>
      </c>
      <c r="V3491" s="98" t="s">
        <v>3139</v>
      </c>
      <c r="W3491" s="69">
        <f t="shared" si="108"/>
        <v>1.5057336918062009E-2</v>
      </c>
    </row>
    <row r="3492" spans="1:23">
      <c r="A3492">
        <f t="shared" si="109"/>
        <v>1151</v>
      </c>
      <c r="B3492" s="99">
        <v>44408</v>
      </c>
      <c r="C3492" s="23">
        <v>1089</v>
      </c>
      <c r="D3492" s="23">
        <v>5</v>
      </c>
      <c r="E3492" s="98" t="s">
        <v>49</v>
      </c>
      <c r="F3492" s="98" t="s">
        <v>164</v>
      </c>
      <c r="G3492" s="98" t="s">
        <v>4120</v>
      </c>
      <c r="H3492" s="98" t="s">
        <v>1366</v>
      </c>
      <c r="I3492" s="98" t="s">
        <v>6890</v>
      </c>
      <c r="J3492" s="99">
        <v>45559</v>
      </c>
      <c r="K3492" s="107">
        <v>19500000</v>
      </c>
      <c r="L3492" s="98" t="s">
        <v>2415</v>
      </c>
      <c r="M3492" s="23">
        <v>1800</v>
      </c>
      <c r="N3492" s="23">
        <v>1</v>
      </c>
      <c r="O3492" s="107">
        <v>19500000</v>
      </c>
      <c r="P3492" s="23">
        <v>180</v>
      </c>
      <c r="Q3492" s="23">
        <v>2</v>
      </c>
      <c r="R3492" s="23">
        <v>2</v>
      </c>
      <c r="S3492" s="23">
        <v>0</v>
      </c>
      <c r="T3492" s="47">
        <v>13.65</v>
      </c>
      <c r="U3492" s="98" t="s">
        <v>111</v>
      </c>
      <c r="V3492" s="98" t="s">
        <v>3139</v>
      </c>
      <c r="W3492" s="69">
        <f t="shared" si="108"/>
        <v>4.893634498370153E-2</v>
      </c>
    </row>
    <row r="3493" spans="1:23">
      <c r="A3493">
        <f t="shared" si="109"/>
        <v>1151</v>
      </c>
      <c r="B3493" s="99">
        <v>44408</v>
      </c>
      <c r="C3493" s="23">
        <v>1090</v>
      </c>
      <c r="D3493" s="23">
        <v>5</v>
      </c>
      <c r="E3493" s="98" t="s">
        <v>49</v>
      </c>
      <c r="F3493" s="98" t="s">
        <v>164</v>
      </c>
      <c r="G3493" s="98" t="s">
        <v>4120</v>
      </c>
      <c r="H3493" s="98" t="s">
        <v>1366</v>
      </c>
      <c r="I3493" s="98" t="s">
        <v>6890</v>
      </c>
      <c r="J3493" s="99">
        <v>45559</v>
      </c>
      <c r="K3493" s="107">
        <v>16000000</v>
      </c>
      <c r="L3493" s="98" t="s">
        <v>2416</v>
      </c>
      <c r="M3493" s="23">
        <v>1800</v>
      </c>
      <c r="N3493" s="23">
        <v>1</v>
      </c>
      <c r="O3493" s="107">
        <v>16000000</v>
      </c>
      <c r="P3493" s="23">
        <v>180</v>
      </c>
      <c r="Q3493" s="23">
        <v>2</v>
      </c>
      <c r="R3493" s="23">
        <v>2</v>
      </c>
      <c r="S3493" s="23">
        <v>0</v>
      </c>
      <c r="T3493" s="47">
        <v>11.2</v>
      </c>
      <c r="U3493" s="98" t="s">
        <v>111</v>
      </c>
      <c r="V3493" s="98" t="s">
        <v>3139</v>
      </c>
      <c r="W3493" s="69">
        <f t="shared" si="108"/>
        <v>4.0152898448165358E-2</v>
      </c>
    </row>
    <row r="3494" spans="1:23">
      <c r="A3494">
        <f t="shared" si="109"/>
        <v>1151</v>
      </c>
      <c r="B3494" s="99">
        <v>44408</v>
      </c>
      <c r="C3494" s="23">
        <v>1091</v>
      </c>
      <c r="D3494" s="23">
        <v>5</v>
      </c>
      <c r="E3494" s="98" t="s">
        <v>49</v>
      </c>
      <c r="F3494" s="98" t="s">
        <v>164</v>
      </c>
      <c r="G3494" s="98" t="s">
        <v>4120</v>
      </c>
      <c r="H3494" s="98" t="s">
        <v>1366</v>
      </c>
      <c r="I3494" s="98" t="s">
        <v>6890</v>
      </c>
      <c r="J3494" s="99">
        <v>45559</v>
      </c>
      <c r="K3494" s="107">
        <v>14000000</v>
      </c>
      <c r="L3494" s="98" t="s">
        <v>2417</v>
      </c>
      <c r="M3494" s="23">
        <v>1800</v>
      </c>
      <c r="N3494" s="23">
        <v>1</v>
      </c>
      <c r="O3494" s="107">
        <v>14000000</v>
      </c>
      <c r="P3494" s="23">
        <v>180</v>
      </c>
      <c r="Q3494" s="23">
        <v>2</v>
      </c>
      <c r="R3494" s="23">
        <v>2</v>
      </c>
      <c r="S3494" s="23">
        <v>0</v>
      </c>
      <c r="T3494" s="47">
        <v>9.8000000000000007</v>
      </c>
      <c r="U3494" s="98" t="s">
        <v>111</v>
      </c>
      <c r="V3494" s="98" t="s">
        <v>3139</v>
      </c>
      <c r="W3494" s="69">
        <f t="shared" si="108"/>
        <v>3.5133786142144692E-2</v>
      </c>
    </row>
    <row r="3495" spans="1:23">
      <c r="A3495">
        <f t="shared" si="109"/>
        <v>1151</v>
      </c>
      <c r="B3495" s="99">
        <v>44408</v>
      </c>
      <c r="C3495" s="23">
        <v>1092</v>
      </c>
      <c r="D3495" s="23">
        <v>5</v>
      </c>
      <c r="E3495" s="98" t="s">
        <v>49</v>
      </c>
      <c r="F3495" s="98" t="s">
        <v>164</v>
      </c>
      <c r="G3495" s="98" t="s">
        <v>4120</v>
      </c>
      <c r="H3495" s="98" t="s">
        <v>1366</v>
      </c>
      <c r="I3495" s="98" t="s">
        <v>6890</v>
      </c>
      <c r="J3495" s="99">
        <v>45559</v>
      </c>
      <c r="K3495" s="107">
        <v>8000000</v>
      </c>
      <c r="L3495" s="98" t="s">
        <v>2418</v>
      </c>
      <c r="M3495" s="23">
        <v>1800</v>
      </c>
      <c r="N3495" s="23">
        <v>1</v>
      </c>
      <c r="O3495" s="107">
        <v>8000000</v>
      </c>
      <c r="P3495" s="23">
        <v>180</v>
      </c>
      <c r="Q3495" s="23">
        <v>2</v>
      </c>
      <c r="R3495" s="23">
        <v>2</v>
      </c>
      <c r="S3495" s="23">
        <v>0</v>
      </c>
      <c r="T3495" s="47">
        <v>5.6</v>
      </c>
      <c r="U3495" s="98" t="s">
        <v>111</v>
      </c>
      <c r="V3495" s="98" t="s">
        <v>3139</v>
      </c>
      <c r="W3495" s="69">
        <f t="shared" si="108"/>
        <v>2.0076449224082679E-2</v>
      </c>
    </row>
    <row r="3496" spans="1:23">
      <c r="A3496">
        <f t="shared" si="109"/>
        <v>1151</v>
      </c>
      <c r="B3496" s="99">
        <v>44408</v>
      </c>
      <c r="C3496" s="23">
        <v>1093</v>
      </c>
      <c r="D3496" s="23">
        <v>5</v>
      </c>
      <c r="E3496" s="98" t="s">
        <v>49</v>
      </c>
      <c r="F3496" s="98" t="s">
        <v>164</v>
      </c>
      <c r="G3496" s="98" t="s">
        <v>4120</v>
      </c>
      <c r="H3496" s="98" t="s">
        <v>1366</v>
      </c>
      <c r="I3496" s="98" t="s">
        <v>6890</v>
      </c>
      <c r="J3496" s="99">
        <v>45559</v>
      </c>
      <c r="K3496" s="107">
        <v>13500000</v>
      </c>
      <c r="L3496" s="98" t="s">
        <v>2419</v>
      </c>
      <c r="M3496" s="23">
        <v>1800</v>
      </c>
      <c r="N3496" s="23">
        <v>1</v>
      </c>
      <c r="O3496" s="107">
        <v>13500000</v>
      </c>
      <c r="P3496" s="23">
        <v>360</v>
      </c>
      <c r="Q3496" s="23">
        <v>2</v>
      </c>
      <c r="R3496" s="23">
        <v>2</v>
      </c>
      <c r="S3496" s="23">
        <v>0</v>
      </c>
      <c r="T3496" s="47">
        <v>10.8</v>
      </c>
      <c r="U3496" s="98" t="s">
        <v>111</v>
      </c>
      <c r="V3496" s="98" t="s">
        <v>3139</v>
      </c>
      <c r="W3496" s="69">
        <f t="shared" si="108"/>
        <v>3.871886636073088E-2</v>
      </c>
    </row>
    <row r="3497" spans="1:23">
      <c r="A3497">
        <f t="shared" si="109"/>
        <v>1151</v>
      </c>
      <c r="B3497" s="99">
        <v>44408</v>
      </c>
      <c r="C3497" s="23">
        <v>1094</v>
      </c>
      <c r="D3497" s="23">
        <v>5</v>
      </c>
      <c r="E3497" s="98" t="s">
        <v>49</v>
      </c>
      <c r="F3497" s="98" t="s">
        <v>164</v>
      </c>
      <c r="G3497" s="98" t="s">
        <v>4120</v>
      </c>
      <c r="H3497" s="98" t="s">
        <v>1366</v>
      </c>
      <c r="I3497" s="98" t="s">
        <v>6890</v>
      </c>
      <c r="J3497" s="99">
        <v>45559</v>
      </c>
      <c r="K3497" s="107">
        <v>25000000</v>
      </c>
      <c r="L3497" s="98" t="s">
        <v>2420</v>
      </c>
      <c r="M3497" s="23">
        <v>1800</v>
      </c>
      <c r="N3497" s="23">
        <v>1</v>
      </c>
      <c r="O3497" s="107">
        <v>25000000</v>
      </c>
      <c r="P3497" s="23">
        <v>180</v>
      </c>
      <c r="Q3497" s="23">
        <v>2</v>
      </c>
      <c r="R3497" s="23">
        <v>2</v>
      </c>
      <c r="S3497" s="23">
        <v>2.77</v>
      </c>
      <c r="T3497" s="47">
        <v>18.276506000000001</v>
      </c>
      <c r="U3497" s="98" t="s">
        <v>111</v>
      </c>
      <c r="V3497" s="98" t="s">
        <v>3139</v>
      </c>
      <c r="W3497" s="69">
        <f t="shared" si="108"/>
        <v>6.5522740125471865E-2</v>
      </c>
    </row>
    <row r="3498" spans="1:23">
      <c r="A3498">
        <f t="shared" si="109"/>
        <v>1152</v>
      </c>
      <c r="B3498" s="99">
        <v>44408</v>
      </c>
      <c r="C3498" s="23">
        <v>1095</v>
      </c>
      <c r="D3498" s="23">
        <v>5</v>
      </c>
      <c r="E3498" s="98" t="s">
        <v>49</v>
      </c>
      <c r="F3498" s="98" t="s">
        <v>164</v>
      </c>
      <c r="G3498" s="98" t="s">
        <v>4120</v>
      </c>
      <c r="H3498" s="98" t="s">
        <v>1366</v>
      </c>
      <c r="I3498" s="98" t="s">
        <v>6462</v>
      </c>
      <c r="J3498" s="99">
        <v>45560</v>
      </c>
      <c r="K3498" s="107">
        <v>24000000</v>
      </c>
      <c r="L3498" s="98" t="s">
        <v>2421</v>
      </c>
      <c r="M3498" s="23">
        <v>1800</v>
      </c>
      <c r="N3498" s="23">
        <v>1</v>
      </c>
      <c r="O3498" s="107">
        <v>24000000</v>
      </c>
      <c r="P3498" s="23">
        <v>180</v>
      </c>
      <c r="Q3498" s="23">
        <v>2</v>
      </c>
      <c r="R3498" s="23">
        <v>2</v>
      </c>
      <c r="S3498" s="23">
        <v>0</v>
      </c>
      <c r="T3498" s="47">
        <v>16.8</v>
      </c>
      <c r="U3498" s="98" t="s">
        <v>111</v>
      </c>
      <c r="V3498" s="98" t="s">
        <v>3139</v>
      </c>
      <c r="W3498" s="69">
        <f t="shared" si="108"/>
        <v>6.0281675515577532E-2</v>
      </c>
    </row>
    <row r="3499" spans="1:23">
      <c r="A3499">
        <f t="shared" si="109"/>
        <v>1152</v>
      </c>
      <c r="B3499" s="99">
        <v>44408</v>
      </c>
      <c r="C3499" s="23">
        <v>1096</v>
      </c>
      <c r="D3499" s="23">
        <v>5</v>
      </c>
      <c r="E3499" s="98" t="s">
        <v>49</v>
      </c>
      <c r="F3499" s="98" t="s">
        <v>164</v>
      </c>
      <c r="G3499" s="98" t="s">
        <v>4120</v>
      </c>
      <c r="H3499" s="98" t="s">
        <v>1366</v>
      </c>
      <c r="I3499" s="98" t="s">
        <v>6462</v>
      </c>
      <c r="J3499" s="99">
        <v>45560</v>
      </c>
      <c r="K3499" s="107">
        <v>13000000</v>
      </c>
      <c r="L3499" s="98" t="s">
        <v>2422</v>
      </c>
      <c r="M3499" s="23">
        <v>1800</v>
      </c>
      <c r="N3499" s="23">
        <v>1</v>
      </c>
      <c r="O3499" s="107">
        <v>13000000</v>
      </c>
      <c r="P3499" s="23">
        <v>180</v>
      </c>
      <c r="Q3499" s="23">
        <v>2</v>
      </c>
      <c r="R3499" s="23">
        <v>2</v>
      </c>
      <c r="S3499" s="23">
        <v>0</v>
      </c>
      <c r="T3499" s="47">
        <v>9.1</v>
      </c>
      <c r="U3499" s="98" t="s">
        <v>111</v>
      </c>
      <c r="V3499" s="98" t="s">
        <v>3139</v>
      </c>
      <c r="W3499" s="69">
        <f t="shared" si="108"/>
        <v>3.2652574237604495E-2</v>
      </c>
    </row>
    <row r="3500" spans="1:23">
      <c r="A3500">
        <f t="shared" si="109"/>
        <v>1152</v>
      </c>
      <c r="B3500" s="99">
        <v>44408</v>
      </c>
      <c r="C3500" s="23">
        <v>1097</v>
      </c>
      <c r="D3500" s="23">
        <v>5</v>
      </c>
      <c r="E3500" s="98" t="s">
        <v>49</v>
      </c>
      <c r="F3500" s="98" t="s">
        <v>164</v>
      </c>
      <c r="G3500" s="98" t="s">
        <v>4120</v>
      </c>
      <c r="H3500" s="98" t="s">
        <v>1366</v>
      </c>
      <c r="I3500" s="98" t="s">
        <v>6462</v>
      </c>
      <c r="J3500" s="99">
        <v>45560</v>
      </c>
      <c r="K3500" s="107">
        <v>20000000</v>
      </c>
      <c r="L3500" s="98" t="s">
        <v>2423</v>
      </c>
      <c r="M3500" s="23">
        <v>1800</v>
      </c>
      <c r="N3500" s="23">
        <v>1</v>
      </c>
      <c r="O3500" s="107">
        <v>20000000</v>
      </c>
      <c r="P3500" s="23">
        <v>180</v>
      </c>
      <c r="Q3500" s="23">
        <v>2</v>
      </c>
      <c r="R3500" s="23">
        <v>2</v>
      </c>
      <c r="S3500" s="23">
        <v>0</v>
      </c>
      <c r="T3500" s="47">
        <v>14</v>
      </c>
      <c r="U3500" s="98" t="s">
        <v>111</v>
      </c>
      <c r="V3500" s="98" t="s">
        <v>3139</v>
      </c>
      <c r="W3500" s="69">
        <f t="shared" si="108"/>
        <v>5.0234729596314608E-2</v>
      </c>
    </row>
    <row r="3501" spans="1:23">
      <c r="A3501">
        <f t="shared" si="109"/>
        <v>1152</v>
      </c>
      <c r="B3501" s="99">
        <v>44408</v>
      </c>
      <c r="C3501" s="23">
        <v>1098</v>
      </c>
      <c r="D3501" s="23">
        <v>5</v>
      </c>
      <c r="E3501" s="98" t="s">
        <v>49</v>
      </c>
      <c r="F3501" s="98" t="s">
        <v>164</v>
      </c>
      <c r="G3501" s="98" t="s">
        <v>4120</v>
      </c>
      <c r="H3501" s="98" t="s">
        <v>1366</v>
      </c>
      <c r="I3501" s="98" t="s">
        <v>6462</v>
      </c>
      <c r="J3501" s="99">
        <v>45560</v>
      </c>
      <c r="K3501" s="107">
        <v>6000000</v>
      </c>
      <c r="L3501" s="98" t="s">
        <v>2424</v>
      </c>
      <c r="M3501" s="23">
        <v>1800</v>
      </c>
      <c r="N3501" s="23">
        <v>1</v>
      </c>
      <c r="O3501" s="107">
        <v>6000000</v>
      </c>
      <c r="P3501" s="23">
        <v>180</v>
      </c>
      <c r="Q3501" s="23">
        <v>2</v>
      </c>
      <c r="R3501" s="23">
        <v>2</v>
      </c>
      <c r="S3501" s="23">
        <v>0</v>
      </c>
      <c r="T3501" s="47">
        <v>4.2</v>
      </c>
      <c r="U3501" s="98" t="s">
        <v>111</v>
      </c>
      <c r="V3501" s="98" t="s">
        <v>3139</v>
      </c>
      <c r="W3501" s="69">
        <f t="shared" si="108"/>
        <v>1.5070418878894383E-2</v>
      </c>
    </row>
    <row r="3502" spans="1:23">
      <c r="A3502">
        <f t="shared" si="109"/>
        <v>1172</v>
      </c>
      <c r="B3502" s="99">
        <v>44408</v>
      </c>
      <c r="C3502" s="23">
        <v>1099</v>
      </c>
      <c r="D3502" s="23">
        <v>5</v>
      </c>
      <c r="E3502" s="98" t="s">
        <v>49</v>
      </c>
      <c r="F3502" s="98" t="s">
        <v>164</v>
      </c>
      <c r="G3502" s="98" t="s">
        <v>4120</v>
      </c>
      <c r="H3502" s="98" t="s">
        <v>1366</v>
      </c>
      <c r="I3502" s="98" t="s">
        <v>6462</v>
      </c>
      <c r="J3502" s="99">
        <v>45580</v>
      </c>
      <c r="K3502" s="107">
        <v>12000000</v>
      </c>
      <c r="L3502" s="98" t="s">
        <v>2425</v>
      </c>
      <c r="M3502" s="23">
        <v>1800</v>
      </c>
      <c r="N3502" s="23">
        <v>1</v>
      </c>
      <c r="O3502" s="107">
        <v>12000000</v>
      </c>
      <c r="P3502" s="23">
        <v>180</v>
      </c>
      <c r="Q3502" s="23">
        <v>2</v>
      </c>
      <c r="R3502" s="23">
        <v>2</v>
      </c>
      <c r="S3502" s="23">
        <v>0</v>
      </c>
      <c r="T3502" s="47">
        <v>8.4</v>
      </c>
      <c r="U3502" s="98" t="s">
        <v>111</v>
      </c>
      <c r="V3502" s="98" t="s">
        <v>3139</v>
      </c>
      <c r="W3502" s="69">
        <f t="shared" si="108"/>
        <v>3.0664116191083713E-2</v>
      </c>
    </row>
    <row r="3503" spans="1:23">
      <c r="A3503">
        <f t="shared" si="109"/>
        <v>421</v>
      </c>
      <c r="B3503" s="99">
        <v>44408</v>
      </c>
      <c r="C3503" s="23">
        <v>1100</v>
      </c>
      <c r="D3503" s="23">
        <v>5</v>
      </c>
      <c r="E3503" s="98" t="s">
        <v>49</v>
      </c>
      <c r="F3503" s="98" t="s">
        <v>164</v>
      </c>
      <c r="G3503" s="98" t="s">
        <v>4120</v>
      </c>
      <c r="H3503" s="98" t="s">
        <v>1366</v>
      </c>
      <c r="I3503" s="98" t="s">
        <v>6462</v>
      </c>
      <c r="J3503" s="99">
        <v>44829</v>
      </c>
      <c r="K3503" s="107">
        <v>5000000</v>
      </c>
      <c r="L3503" s="98" t="s">
        <v>2426</v>
      </c>
      <c r="M3503" s="23">
        <v>1080</v>
      </c>
      <c r="N3503" s="23">
        <v>1</v>
      </c>
      <c r="O3503" s="107">
        <v>5000000</v>
      </c>
      <c r="P3503" s="23">
        <v>180</v>
      </c>
      <c r="Q3503" s="23">
        <v>2</v>
      </c>
      <c r="R3503" s="23">
        <v>2</v>
      </c>
      <c r="S3503" s="23">
        <v>0</v>
      </c>
      <c r="T3503" s="47">
        <v>2.5000010000000001</v>
      </c>
      <c r="U3503" s="98" t="s">
        <v>111</v>
      </c>
      <c r="V3503" s="98" t="s">
        <v>3139</v>
      </c>
      <c r="W3503" s="69">
        <f t="shared" si="108"/>
        <v>3.2782784008520767E-3</v>
      </c>
    </row>
    <row r="3504" spans="1:23">
      <c r="A3504">
        <f t="shared" si="109"/>
        <v>1152</v>
      </c>
      <c r="B3504" s="99">
        <v>44408</v>
      </c>
      <c r="C3504" s="23">
        <v>1101</v>
      </c>
      <c r="D3504" s="23">
        <v>5</v>
      </c>
      <c r="E3504" s="98" t="s">
        <v>49</v>
      </c>
      <c r="F3504" s="98" t="s">
        <v>164</v>
      </c>
      <c r="G3504" s="98" t="s">
        <v>4120</v>
      </c>
      <c r="H3504" s="98" t="s">
        <v>1366</v>
      </c>
      <c r="I3504" s="98" t="s">
        <v>6462</v>
      </c>
      <c r="J3504" s="99">
        <v>45560</v>
      </c>
      <c r="K3504" s="107">
        <v>11000000</v>
      </c>
      <c r="L3504" s="98" t="s">
        <v>2427</v>
      </c>
      <c r="M3504" s="23">
        <v>1800</v>
      </c>
      <c r="N3504" s="23">
        <v>1</v>
      </c>
      <c r="O3504" s="107">
        <v>11000000</v>
      </c>
      <c r="P3504" s="23">
        <v>180</v>
      </c>
      <c r="Q3504" s="23">
        <v>2</v>
      </c>
      <c r="R3504" s="23">
        <v>2</v>
      </c>
      <c r="S3504" s="23">
        <v>0</v>
      </c>
      <c r="T3504" s="47">
        <v>7.7</v>
      </c>
      <c r="U3504" s="98" t="s">
        <v>111</v>
      </c>
      <c r="V3504" s="98" t="s">
        <v>3139</v>
      </c>
      <c r="W3504" s="69">
        <f t="shared" si="108"/>
        <v>2.7629101277973037E-2</v>
      </c>
    </row>
    <row r="3505" spans="1:23">
      <c r="A3505">
        <f t="shared" si="109"/>
        <v>56</v>
      </c>
      <c r="B3505" s="99">
        <v>44408</v>
      </c>
      <c r="C3505" s="23">
        <v>1102</v>
      </c>
      <c r="D3505" s="23">
        <v>5</v>
      </c>
      <c r="E3505" s="98" t="s">
        <v>49</v>
      </c>
      <c r="F3505" s="98" t="s">
        <v>164</v>
      </c>
      <c r="G3505" s="98" t="s">
        <v>4120</v>
      </c>
      <c r="H3505" s="98" t="s">
        <v>1366</v>
      </c>
      <c r="I3505" s="98" t="s">
        <v>6462</v>
      </c>
      <c r="J3505" s="99">
        <v>44464</v>
      </c>
      <c r="K3505" s="107">
        <v>18000000</v>
      </c>
      <c r="L3505" s="98" t="s">
        <v>2428</v>
      </c>
      <c r="M3505" s="23">
        <v>720</v>
      </c>
      <c r="N3505" s="23">
        <v>1</v>
      </c>
      <c r="O3505" s="107">
        <v>18000000</v>
      </c>
      <c r="P3505" s="23">
        <v>180</v>
      </c>
      <c r="Q3505" s="23">
        <v>2</v>
      </c>
      <c r="R3505" s="23">
        <v>2</v>
      </c>
      <c r="S3505" s="23">
        <v>0</v>
      </c>
      <c r="T3505" s="47">
        <v>4.5</v>
      </c>
      <c r="U3505" s="98" t="s">
        <v>111</v>
      </c>
      <c r="V3505" s="98" t="s">
        <v>3139</v>
      </c>
      <c r="W3505" s="69">
        <f t="shared" si="108"/>
        <v>7.8491764994241574E-4</v>
      </c>
    </row>
    <row r="3506" spans="1:23">
      <c r="A3506">
        <f t="shared" si="109"/>
        <v>1153</v>
      </c>
      <c r="B3506" s="99">
        <v>44408</v>
      </c>
      <c r="C3506" s="23">
        <v>1103</v>
      </c>
      <c r="D3506" s="23">
        <v>5</v>
      </c>
      <c r="E3506" s="98" t="s">
        <v>49</v>
      </c>
      <c r="F3506" s="98" t="s">
        <v>164</v>
      </c>
      <c r="G3506" s="98" t="s">
        <v>4120</v>
      </c>
      <c r="H3506" s="98" t="s">
        <v>1366</v>
      </c>
      <c r="I3506" s="98" t="s">
        <v>7246</v>
      </c>
      <c r="J3506" s="99">
        <v>45561</v>
      </c>
      <c r="K3506" s="107">
        <v>15000000</v>
      </c>
      <c r="L3506" s="98" t="s">
        <v>2429</v>
      </c>
      <c r="M3506" s="23">
        <v>1800</v>
      </c>
      <c r="N3506" s="23">
        <v>1</v>
      </c>
      <c r="O3506" s="107">
        <v>15000000</v>
      </c>
      <c r="P3506" s="23">
        <v>180</v>
      </c>
      <c r="Q3506" s="23">
        <v>2</v>
      </c>
      <c r="R3506" s="23">
        <v>2</v>
      </c>
      <c r="S3506" s="23">
        <v>0</v>
      </c>
      <c r="T3506" s="47">
        <v>10.5</v>
      </c>
      <c r="U3506" s="98" t="s">
        <v>111</v>
      </c>
      <c r="V3506" s="98" t="s">
        <v>3139</v>
      </c>
      <c r="W3506" s="69">
        <f t="shared" si="108"/>
        <v>3.7708752099316893E-2</v>
      </c>
    </row>
    <row r="3507" spans="1:23">
      <c r="A3507">
        <f t="shared" si="109"/>
        <v>1153</v>
      </c>
      <c r="B3507" s="99">
        <v>44408</v>
      </c>
      <c r="C3507" s="23">
        <v>1104</v>
      </c>
      <c r="D3507" s="23">
        <v>5</v>
      </c>
      <c r="E3507" s="98" t="s">
        <v>49</v>
      </c>
      <c r="F3507" s="98" t="s">
        <v>164</v>
      </c>
      <c r="G3507" s="98" t="s">
        <v>4120</v>
      </c>
      <c r="H3507" s="98" t="s">
        <v>1366</v>
      </c>
      <c r="I3507" s="98" t="s">
        <v>7246</v>
      </c>
      <c r="J3507" s="99">
        <v>45561</v>
      </c>
      <c r="K3507" s="107">
        <v>20000000</v>
      </c>
      <c r="L3507" s="98" t="s">
        <v>2430</v>
      </c>
      <c r="M3507" s="23">
        <v>1800</v>
      </c>
      <c r="N3507" s="23">
        <v>1</v>
      </c>
      <c r="O3507" s="107">
        <v>20000000</v>
      </c>
      <c r="P3507" s="23">
        <v>180</v>
      </c>
      <c r="Q3507" s="23">
        <v>2</v>
      </c>
      <c r="R3507" s="23">
        <v>2</v>
      </c>
      <c r="S3507" s="23">
        <v>2.77</v>
      </c>
      <c r="T3507" s="47">
        <v>14.392690999999999</v>
      </c>
      <c r="U3507" s="98" t="s">
        <v>111</v>
      </c>
      <c r="V3507" s="98" t="s">
        <v>3139</v>
      </c>
      <c r="W3507" s="69">
        <f t="shared" si="108"/>
        <v>5.1688611139149458E-2</v>
      </c>
    </row>
    <row r="3508" spans="1:23">
      <c r="A3508">
        <f t="shared" si="109"/>
        <v>1153</v>
      </c>
      <c r="B3508" s="99">
        <v>44408</v>
      </c>
      <c r="C3508" s="23">
        <v>1105</v>
      </c>
      <c r="D3508" s="23">
        <v>5</v>
      </c>
      <c r="E3508" s="98" t="s">
        <v>49</v>
      </c>
      <c r="F3508" s="98" t="s">
        <v>164</v>
      </c>
      <c r="G3508" s="98" t="s">
        <v>4120</v>
      </c>
      <c r="H3508" s="98" t="s">
        <v>1366</v>
      </c>
      <c r="I3508" s="98" t="s">
        <v>7246</v>
      </c>
      <c r="J3508" s="99">
        <v>45561</v>
      </c>
      <c r="K3508" s="107">
        <v>10000000</v>
      </c>
      <c r="L3508" s="98" t="s">
        <v>2431</v>
      </c>
      <c r="M3508" s="23">
        <v>1800</v>
      </c>
      <c r="N3508" s="23">
        <v>1</v>
      </c>
      <c r="O3508" s="107">
        <v>10000000</v>
      </c>
      <c r="P3508" s="23">
        <v>180</v>
      </c>
      <c r="Q3508" s="23">
        <v>2</v>
      </c>
      <c r="R3508" s="23">
        <v>2</v>
      </c>
      <c r="S3508" s="23">
        <v>0</v>
      </c>
      <c r="T3508" s="47">
        <v>7</v>
      </c>
      <c r="U3508" s="98" t="s">
        <v>111</v>
      </c>
      <c r="V3508" s="98" t="s">
        <v>3139</v>
      </c>
      <c r="W3508" s="69">
        <f t="shared" si="108"/>
        <v>2.5139168066211259E-2</v>
      </c>
    </row>
    <row r="3509" spans="1:23">
      <c r="A3509">
        <f t="shared" si="109"/>
        <v>1153</v>
      </c>
      <c r="B3509" s="99">
        <v>44408</v>
      </c>
      <c r="C3509" s="23">
        <v>1106</v>
      </c>
      <c r="D3509" s="23">
        <v>5</v>
      </c>
      <c r="E3509" s="98" t="s">
        <v>49</v>
      </c>
      <c r="F3509" s="98" t="s">
        <v>164</v>
      </c>
      <c r="G3509" s="98" t="s">
        <v>4120</v>
      </c>
      <c r="H3509" s="98" t="s">
        <v>1366</v>
      </c>
      <c r="I3509" s="98" t="s">
        <v>7246</v>
      </c>
      <c r="J3509" s="99">
        <v>45561</v>
      </c>
      <c r="K3509" s="107">
        <v>10000000</v>
      </c>
      <c r="L3509" s="98" t="s">
        <v>2432</v>
      </c>
      <c r="M3509" s="23">
        <v>1800</v>
      </c>
      <c r="N3509" s="23">
        <v>1</v>
      </c>
      <c r="O3509" s="107">
        <v>10000000</v>
      </c>
      <c r="P3509" s="23">
        <v>180</v>
      </c>
      <c r="Q3509" s="23">
        <v>2</v>
      </c>
      <c r="R3509" s="23">
        <v>2</v>
      </c>
      <c r="S3509" s="23">
        <v>0</v>
      </c>
      <c r="T3509" s="47">
        <v>7</v>
      </c>
      <c r="U3509" s="98" t="s">
        <v>111</v>
      </c>
      <c r="V3509" s="98" t="s">
        <v>3139</v>
      </c>
      <c r="W3509" s="69">
        <f t="shared" si="108"/>
        <v>2.5139168066211259E-2</v>
      </c>
    </row>
    <row r="3510" spans="1:23">
      <c r="A3510">
        <f t="shared" si="109"/>
        <v>1153</v>
      </c>
      <c r="B3510" s="99">
        <v>44408</v>
      </c>
      <c r="C3510" s="23">
        <v>1107</v>
      </c>
      <c r="D3510" s="23">
        <v>5</v>
      </c>
      <c r="E3510" s="98" t="s">
        <v>49</v>
      </c>
      <c r="F3510" s="98" t="s">
        <v>164</v>
      </c>
      <c r="G3510" s="98" t="s">
        <v>4120</v>
      </c>
      <c r="H3510" s="98" t="s">
        <v>1366</v>
      </c>
      <c r="I3510" s="98" t="s">
        <v>7246</v>
      </c>
      <c r="J3510" s="99">
        <v>45561</v>
      </c>
      <c r="K3510" s="107">
        <v>12000000</v>
      </c>
      <c r="L3510" s="98" t="s">
        <v>2433</v>
      </c>
      <c r="M3510" s="23">
        <v>1800</v>
      </c>
      <c r="N3510" s="23">
        <v>1</v>
      </c>
      <c r="O3510" s="107">
        <v>12000000</v>
      </c>
      <c r="P3510" s="23">
        <v>180</v>
      </c>
      <c r="Q3510" s="23">
        <v>2</v>
      </c>
      <c r="R3510" s="23">
        <v>2</v>
      </c>
      <c r="S3510" s="23">
        <v>0</v>
      </c>
      <c r="T3510" s="47">
        <v>8.4</v>
      </c>
      <c r="U3510" s="98" t="s">
        <v>111</v>
      </c>
      <c r="V3510" s="98" t="s">
        <v>3139</v>
      </c>
      <c r="W3510" s="69">
        <f t="shared" si="108"/>
        <v>3.0167001679453517E-2</v>
      </c>
    </row>
    <row r="3511" spans="1:23">
      <c r="A3511">
        <f t="shared" si="109"/>
        <v>1153</v>
      </c>
      <c r="B3511" s="99">
        <v>44408</v>
      </c>
      <c r="C3511" s="23">
        <v>1108</v>
      </c>
      <c r="D3511" s="23">
        <v>5</v>
      </c>
      <c r="E3511" s="98" t="s">
        <v>49</v>
      </c>
      <c r="F3511" s="98" t="s">
        <v>164</v>
      </c>
      <c r="G3511" s="98" t="s">
        <v>4120</v>
      </c>
      <c r="H3511" s="98" t="s">
        <v>1366</v>
      </c>
      <c r="I3511" s="98" t="s">
        <v>7246</v>
      </c>
      <c r="J3511" s="99">
        <v>45561</v>
      </c>
      <c r="K3511" s="107">
        <v>13000000</v>
      </c>
      <c r="L3511" s="98" t="s">
        <v>2434</v>
      </c>
      <c r="M3511" s="23">
        <v>1800</v>
      </c>
      <c r="N3511" s="23">
        <v>1</v>
      </c>
      <c r="O3511" s="107">
        <v>13000000</v>
      </c>
      <c r="P3511" s="23">
        <v>180</v>
      </c>
      <c r="Q3511" s="23">
        <v>2</v>
      </c>
      <c r="R3511" s="23">
        <v>2</v>
      </c>
      <c r="S3511" s="23">
        <v>0</v>
      </c>
      <c r="T3511" s="47">
        <v>9.1</v>
      </c>
      <c r="U3511" s="98" t="s">
        <v>111</v>
      </c>
      <c r="V3511" s="98" t="s">
        <v>3139</v>
      </c>
      <c r="W3511" s="69">
        <f t="shared" si="108"/>
        <v>3.2680918486074635E-2</v>
      </c>
    </row>
    <row r="3512" spans="1:23">
      <c r="A3512">
        <f t="shared" si="109"/>
        <v>1153</v>
      </c>
      <c r="B3512" s="99">
        <v>44408</v>
      </c>
      <c r="C3512" s="23">
        <v>1109</v>
      </c>
      <c r="D3512" s="23">
        <v>5</v>
      </c>
      <c r="E3512" s="98" t="s">
        <v>49</v>
      </c>
      <c r="F3512" s="98" t="s">
        <v>164</v>
      </c>
      <c r="G3512" s="98" t="s">
        <v>4120</v>
      </c>
      <c r="H3512" s="98" t="s">
        <v>1366</v>
      </c>
      <c r="I3512" s="98" t="s">
        <v>7246</v>
      </c>
      <c r="J3512" s="99">
        <v>45561</v>
      </c>
      <c r="K3512" s="107">
        <v>30000000</v>
      </c>
      <c r="L3512" s="98" t="s">
        <v>2435</v>
      </c>
      <c r="M3512" s="23">
        <v>1800</v>
      </c>
      <c r="N3512" s="23">
        <v>1</v>
      </c>
      <c r="O3512" s="107">
        <v>30000000</v>
      </c>
      <c r="P3512" s="23">
        <v>180</v>
      </c>
      <c r="Q3512" s="23">
        <v>2</v>
      </c>
      <c r="R3512" s="23">
        <v>2</v>
      </c>
      <c r="S3512" s="23">
        <v>2.77</v>
      </c>
      <c r="T3512" s="47">
        <v>21.588837000000002</v>
      </c>
      <c r="U3512" s="98" t="s">
        <v>111</v>
      </c>
      <c r="V3512" s="98" t="s">
        <v>3139</v>
      </c>
      <c r="W3512" s="69">
        <f t="shared" si="108"/>
        <v>7.7532200242434304E-2</v>
      </c>
    </row>
    <row r="3513" spans="1:23">
      <c r="A3513">
        <f t="shared" si="109"/>
        <v>1153</v>
      </c>
      <c r="B3513" s="99">
        <v>44408</v>
      </c>
      <c r="C3513" s="23">
        <v>1110</v>
      </c>
      <c r="D3513" s="23">
        <v>5</v>
      </c>
      <c r="E3513" s="98" t="s">
        <v>49</v>
      </c>
      <c r="F3513" s="98" t="s">
        <v>164</v>
      </c>
      <c r="G3513" s="98" t="s">
        <v>4120</v>
      </c>
      <c r="H3513" s="98" t="s">
        <v>1366</v>
      </c>
      <c r="I3513" s="98" t="s">
        <v>7246</v>
      </c>
      <c r="J3513" s="99">
        <v>45561</v>
      </c>
      <c r="K3513" s="107">
        <v>20000000</v>
      </c>
      <c r="L3513" s="98" t="s">
        <v>2436</v>
      </c>
      <c r="M3513" s="23">
        <v>1800</v>
      </c>
      <c r="N3513" s="23">
        <v>1</v>
      </c>
      <c r="O3513" s="107">
        <v>20000000</v>
      </c>
      <c r="P3513" s="23">
        <v>180</v>
      </c>
      <c r="Q3513" s="23">
        <v>2</v>
      </c>
      <c r="R3513" s="23">
        <v>2</v>
      </c>
      <c r="S3513" s="23">
        <v>0</v>
      </c>
      <c r="T3513" s="47">
        <v>14</v>
      </c>
      <c r="U3513" s="98" t="s">
        <v>111</v>
      </c>
      <c r="V3513" s="98" t="s">
        <v>3139</v>
      </c>
      <c r="W3513" s="69">
        <f t="shared" si="108"/>
        <v>5.0278336132422517E-2</v>
      </c>
    </row>
    <row r="3514" spans="1:23">
      <c r="A3514">
        <f t="shared" si="109"/>
        <v>1158</v>
      </c>
      <c r="B3514" s="99">
        <v>44408</v>
      </c>
      <c r="C3514" s="23">
        <v>1111</v>
      </c>
      <c r="D3514" s="23">
        <v>5</v>
      </c>
      <c r="E3514" s="98" t="s">
        <v>49</v>
      </c>
      <c r="F3514" s="98" t="s">
        <v>164</v>
      </c>
      <c r="G3514" s="98" t="s">
        <v>4120</v>
      </c>
      <c r="H3514" s="98" t="s">
        <v>1366</v>
      </c>
      <c r="I3514" s="98" t="s">
        <v>7246</v>
      </c>
      <c r="J3514" s="99">
        <v>45566</v>
      </c>
      <c r="K3514" s="107">
        <v>30000000</v>
      </c>
      <c r="L3514" s="98" t="s">
        <v>2437</v>
      </c>
      <c r="M3514" s="23">
        <v>1800</v>
      </c>
      <c r="N3514" s="23">
        <v>1</v>
      </c>
      <c r="O3514" s="107">
        <v>30000000</v>
      </c>
      <c r="P3514" s="23">
        <v>180</v>
      </c>
      <c r="Q3514" s="23">
        <v>2</v>
      </c>
      <c r="R3514" s="23">
        <v>2</v>
      </c>
      <c r="S3514" s="23">
        <v>2.74</v>
      </c>
      <c r="T3514" s="47">
        <v>21.191400000000002</v>
      </c>
      <c r="U3514" s="98" t="s">
        <v>111</v>
      </c>
      <c r="V3514" s="98" t="s">
        <v>3139</v>
      </c>
      <c r="W3514" s="69">
        <f t="shared" si="108"/>
        <v>7.6434910718786053E-2</v>
      </c>
    </row>
    <row r="3515" spans="1:23">
      <c r="A3515">
        <f t="shared" si="109"/>
        <v>1158</v>
      </c>
      <c r="B3515" s="99">
        <v>44408</v>
      </c>
      <c r="C3515" s="23">
        <v>1112</v>
      </c>
      <c r="D3515" s="23">
        <v>5</v>
      </c>
      <c r="E3515" s="98" t="s">
        <v>49</v>
      </c>
      <c r="F3515" s="98" t="s">
        <v>164</v>
      </c>
      <c r="G3515" s="98" t="s">
        <v>4120</v>
      </c>
      <c r="H3515" s="98" t="s">
        <v>1366</v>
      </c>
      <c r="I3515" s="98" t="s">
        <v>7246</v>
      </c>
      <c r="J3515" s="99">
        <v>45566</v>
      </c>
      <c r="K3515" s="107">
        <v>20000000</v>
      </c>
      <c r="L3515" s="98" t="s">
        <v>2438</v>
      </c>
      <c r="M3515" s="23">
        <v>1800</v>
      </c>
      <c r="N3515" s="23">
        <v>1</v>
      </c>
      <c r="O3515" s="107">
        <v>20000000</v>
      </c>
      <c r="P3515" s="23">
        <v>180</v>
      </c>
      <c r="Q3515" s="23">
        <v>2</v>
      </c>
      <c r="R3515" s="23">
        <v>2</v>
      </c>
      <c r="S3515" s="23">
        <v>2.74</v>
      </c>
      <c r="T3515" s="47">
        <v>14.127615</v>
      </c>
      <c r="U3515" s="98" t="s">
        <v>111</v>
      </c>
      <c r="V3515" s="98" t="s">
        <v>3139</v>
      </c>
      <c r="W3515" s="69">
        <f t="shared" si="108"/>
        <v>5.0956661249109664E-2</v>
      </c>
    </row>
    <row r="3516" spans="1:23">
      <c r="A3516">
        <f t="shared" si="109"/>
        <v>58</v>
      </c>
      <c r="B3516" s="99">
        <v>44408</v>
      </c>
      <c r="C3516" s="23">
        <v>1113</v>
      </c>
      <c r="D3516" s="23">
        <v>5</v>
      </c>
      <c r="E3516" s="98" t="s">
        <v>49</v>
      </c>
      <c r="F3516" s="98" t="s">
        <v>164</v>
      </c>
      <c r="G3516" s="98" t="s">
        <v>4120</v>
      </c>
      <c r="H3516" s="98" t="s">
        <v>1366</v>
      </c>
      <c r="I3516" s="98" t="s">
        <v>10716</v>
      </c>
      <c r="J3516" s="99">
        <v>44466</v>
      </c>
      <c r="K3516" s="107">
        <v>5000000</v>
      </c>
      <c r="L3516" s="98" t="s">
        <v>2439</v>
      </c>
      <c r="M3516" s="23">
        <v>720</v>
      </c>
      <c r="N3516" s="23">
        <v>1</v>
      </c>
      <c r="O3516" s="107">
        <v>5000000</v>
      </c>
      <c r="P3516" s="23">
        <v>180</v>
      </c>
      <c r="Q3516" s="23">
        <v>2</v>
      </c>
      <c r="R3516" s="23">
        <v>2</v>
      </c>
      <c r="S3516" s="23">
        <v>0</v>
      </c>
      <c r="T3516" s="47">
        <v>1.25</v>
      </c>
      <c r="U3516" s="98" t="s">
        <v>111</v>
      </c>
      <c r="V3516" s="98" t="s">
        <v>3139</v>
      </c>
      <c r="W3516" s="69">
        <f t="shared" si="108"/>
        <v>2.2581956198740137E-4</v>
      </c>
    </row>
    <row r="3517" spans="1:23">
      <c r="A3517">
        <f t="shared" si="109"/>
        <v>1158</v>
      </c>
      <c r="B3517" s="99">
        <v>44408</v>
      </c>
      <c r="C3517" s="23">
        <v>1114</v>
      </c>
      <c r="D3517" s="23">
        <v>5</v>
      </c>
      <c r="E3517" s="98" t="s">
        <v>49</v>
      </c>
      <c r="F3517" s="98" t="s">
        <v>164</v>
      </c>
      <c r="G3517" s="98" t="s">
        <v>4120</v>
      </c>
      <c r="H3517" s="98" t="s">
        <v>1366</v>
      </c>
      <c r="I3517" s="98" t="s">
        <v>10716</v>
      </c>
      <c r="J3517" s="99">
        <v>45566</v>
      </c>
      <c r="K3517" s="107">
        <v>10000000</v>
      </c>
      <c r="L3517" s="98" t="s">
        <v>2440</v>
      </c>
      <c r="M3517" s="23">
        <v>1800</v>
      </c>
      <c r="N3517" s="23">
        <v>1</v>
      </c>
      <c r="O3517" s="107">
        <v>10000000</v>
      </c>
      <c r="P3517" s="23">
        <v>180</v>
      </c>
      <c r="Q3517" s="23">
        <v>2</v>
      </c>
      <c r="R3517" s="23">
        <v>2</v>
      </c>
      <c r="S3517" s="23">
        <v>2.74</v>
      </c>
      <c r="T3517" s="47">
        <v>7.0638069999999997</v>
      </c>
      <c r="U3517" s="98" t="s">
        <v>111</v>
      </c>
      <c r="V3517" s="98" t="s">
        <v>3139</v>
      </c>
      <c r="W3517" s="69">
        <f t="shared" si="108"/>
        <v>2.5478328821113085E-2</v>
      </c>
    </row>
    <row r="3518" spans="1:23">
      <c r="A3518">
        <f t="shared" si="109"/>
        <v>62</v>
      </c>
      <c r="B3518" s="99">
        <v>44408</v>
      </c>
      <c r="C3518" s="23">
        <v>1115</v>
      </c>
      <c r="D3518" s="23">
        <v>5</v>
      </c>
      <c r="E3518" s="98" t="s">
        <v>49</v>
      </c>
      <c r="F3518" s="98" t="s">
        <v>164</v>
      </c>
      <c r="G3518" s="98" t="s">
        <v>4120</v>
      </c>
      <c r="H3518" s="98" t="s">
        <v>1366</v>
      </c>
      <c r="I3518" s="98" t="s">
        <v>10716</v>
      </c>
      <c r="J3518" s="99">
        <v>44470</v>
      </c>
      <c r="K3518" s="107">
        <v>40000000</v>
      </c>
      <c r="L3518" s="98" t="s">
        <v>2441</v>
      </c>
      <c r="M3518" s="23">
        <v>720</v>
      </c>
      <c r="N3518" s="23">
        <v>1</v>
      </c>
      <c r="O3518" s="107">
        <v>40000000</v>
      </c>
      <c r="P3518" s="23">
        <v>180</v>
      </c>
      <c r="Q3518" s="23">
        <v>2</v>
      </c>
      <c r="R3518" s="23">
        <v>2</v>
      </c>
      <c r="S3518" s="23">
        <v>2.74</v>
      </c>
      <c r="T3518" s="47">
        <v>10.094256</v>
      </c>
      <c r="U3518" s="98" t="s">
        <v>111</v>
      </c>
      <c r="V3518" s="98" t="s">
        <v>3139</v>
      </c>
      <c r="W3518" s="69">
        <f t="shared" si="108"/>
        <v>1.9493488144488177E-3</v>
      </c>
    </row>
    <row r="3519" spans="1:23">
      <c r="A3519">
        <f t="shared" si="109"/>
        <v>1158</v>
      </c>
      <c r="B3519" s="99">
        <v>44408</v>
      </c>
      <c r="C3519" s="23">
        <v>1116</v>
      </c>
      <c r="D3519" s="23">
        <v>5</v>
      </c>
      <c r="E3519" s="98" t="s">
        <v>49</v>
      </c>
      <c r="F3519" s="98" t="s">
        <v>164</v>
      </c>
      <c r="G3519" s="98" t="s">
        <v>4120</v>
      </c>
      <c r="H3519" s="98" t="s">
        <v>1366</v>
      </c>
      <c r="I3519" s="98" t="s">
        <v>10716</v>
      </c>
      <c r="J3519" s="99">
        <v>45566</v>
      </c>
      <c r="K3519" s="107">
        <v>50000000</v>
      </c>
      <c r="L3519" s="98" t="s">
        <v>2442</v>
      </c>
      <c r="M3519" s="23">
        <v>1800</v>
      </c>
      <c r="N3519" s="23">
        <v>1</v>
      </c>
      <c r="O3519" s="107">
        <v>50000000</v>
      </c>
      <c r="P3519" s="23">
        <v>180</v>
      </c>
      <c r="Q3519" s="23">
        <v>2</v>
      </c>
      <c r="R3519" s="23">
        <v>2</v>
      </c>
      <c r="S3519" s="23">
        <v>0</v>
      </c>
      <c r="T3519" s="47">
        <v>35</v>
      </c>
      <c r="U3519" s="98" t="s">
        <v>111</v>
      </c>
      <c r="V3519" s="98" t="s">
        <v>3139</v>
      </c>
      <c r="W3519" s="69">
        <f t="shared" si="108"/>
        <v>0.1262409220324052</v>
      </c>
    </row>
    <row r="3520" spans="1:23">
      <c r="A3520">
        <f t="shared" si="109"/>
        <v>1154</v>
      </c>
      <c r="B3520" s="99">
        <v>44408</v>
      </c>
      <c r="C3520" s="23">
        <v>1117</v>
      </c>
      <c r="D3520" s="23">
        <v>5</v>
      </c>
      <c r="E3520" s="98" t="s">
        <v>49</v>
      </c>
      <c r="F3520" s="98" t="s">
        <v>164</v>
      </c>
      <c r="G3520" s="98" t="s">
        <v>4120</v>
      </c>
      <c r="H3520" s="98" t="s">
        <v>1366</v>
      </c>
      <c r="I3520" s="98" t="s">
        <v>10716</v>
      </c>
      <c r="J3520" s="99">
        <v>45562</v>
      </c>
      <c r="K3520" s="107">
        <v>15000000</v>
      </c>
      <c r="L3520" s="98" t="s">
        <v>2443</v>
      </c>
      <c r="M3520" s="23">
        <v>1800</v>
      </c>
      <c r="N3520" s="23">
        <v>1</v>
      </c>
      <c r="O3520" s="107">
        <v>15000000</v>
      </c>
      <c r="P3520" s="23">
        <v>180</v>
      </c>
      <c r="Q3520" s="23">
        <v>2</v>
      </c>
      <c r="R3520" s="23">
        <v>2</v>
      </c>
      <c r="S3520" s="23">
        <v>0</v>
      </c>
      <c r="T3520" s="47">
        <v>10.5</v>
      </c>
      <c r="U3520" s="98" t="s">
        <v>111</v>
      </c>
      <c r="V3520" s="98" t="s">
        <v>3139</v>
      </c>
      <c r="W3520" s="69">
        <f t="shared" si="108"/>
        <v>3.7741457001397825E-2</v>
      </c>
    </row>
    <row r="3521" spans="1:23">
      <c r="A3521">
        <f t="shared" si="109"/>
        <v>1158</v>
      </c>
      <c r="B3521" s="99">
        <v>44408</v>
      </c>
      <c r="C3521" s="23">
        <v>1118</v>
      </c>
      <c r="D3521" s="23">
        <v>5</v>
      </c>
      <c r="E3521" s="98" t="s">
        <v>49</v>
      </c>
      <c r="F3521" s="98" t="s">
        <v>164</v>
      </c>
      <c r="G3521" s="98" t="s">
        <v>4120</v>
      </c>
      <c r="H3521" s="98" t="s">
        <v>1366</v>
      </c>
      <c r="I3521" s="98" t="s">
        <v>10716</v>
      </c>
      <c r="J3521" s="99">
        <v>45566</v>
      </c>
      <c r="K3521" s="107">
        <v>50000000</v>
      </c>
      <c r="L3521" s="98" t="s">
        <v>2444</v>
      </c>
      <c r="M3521" s="23">
        <v>1260</v>
      </c>
      <c r="N3521" s="23">
        <v>1</v>
      </c>
      <c r="O3521" s="107">
        <v>50000000</v>
      </c>
      <c r="P3521" s="23">
        <v>180</v>
      </c>
      <c r="Q3521" s="23">
        <v>2</v>
      </c>
      <c r="R3521" s="23">
        <v>2</v>
      </c>
      <c r="S3521" s="23">
        <v>2.87</v>
      </c>
      <c r="T3521" s="47">
        <v>19.085381999999999</v>
      </c>
      <c r="U3521" s="98" t="s">
        <v>111</v>
      </c>
      <c r="V3521" s="98" t="s">
        <v>3139</v>
      </c>
      <c r="W3521" s="69">
        <f t="shared" si="108"/>
        <v>6.8838749172019126E-2</v>
      </c>
    </row>
    <row r="3522" spans="1:23">
      <c r="A3522">
        <f t="shared" si="109"/>
        <v>1157</v>
      </c>
      <c r="B3522" s="99">
        <v>44408</v>
      </c>
      <c r="C3522" s="23">
        <v>1119</v>
      </c>
      <c r="D3522" s="23">
        <v>5</v>
      </c>
      <c r="E3522" s="98" t="s">
        <v>49</v>
      </c>
      <c r="F3522" s="98" t="s">
        <v>164</v>
      </c>
      <c r="G3522" s="98" t="s">
        <v>4120</v>
      </c>
      <c r="H3522" s="98" t="s">
        <v>1366</v>
      </c>
      <c r="I3522" s="98" t="s">
        <v>7003</v>
      </c>
      <c r="J3522" s="99">
        <v>45565</v>
      </c>
      <c r="K3522" s="107">
        <v>6000000</v>
      </c>
      <c r="L3522" s="98" t="s">
        <v>2445</v>
      </c>
      <c r="M3522" s="23">
        <v>1800</v>
      </c>
      <c r="N3522" s="23">
        <v>1</v>
      </c>
      <c r="O3522" s="107">
        <v>6000000</v>
      </c>
      <c r="P3522" s="23">
        <v>180</v>
      </c>
      <c r="Q3522" s="23">
        <v>2</v>
      </c>
      <c r="R3522" s="23">
        <v>2</v>
      </c>
      <c r="S3522" s="23">
        <v>0</v>
      </c>
      <c r="T3522" s="47">
        <v>4.2</v>
      </c>
      <c r="U3522" s="98" t="s">
        <v>111</v>
      </c>
      <c r="V3522" s="98" t="s">
        <v>3139</v>
      </c>
      <c r="W3522" s="69">
        <f t="shared" ref="W3522:W3585" si="110">+T3522/SUM($T$2:$T$5848)*A3522</f>
        <v>1.5135828683056253E-2</v>
      </c>
    </row>
    <row r="3523" spans="1:23">
      <c r="A3523">
        <f t="shared" ref="A3523:A3586" si="111">+J3523-B3523</f>
        <v>426</v>
      </c>
      <c r="B3523" s="99">
        <v>44408</v>
      </c>
      <c r="C3523" s="23">
        <v>1120</v>
      </c>
      <c r="D3523" s="23">
        <v>5</v>
      </c>
      <c r="E3523" s="98" t="s">
        <v>49</v>
      </c>
      <c r="F3523" s="98" t="s">
        <v>164</v>
      </c>
      <c r="G3523" s="98" t="s">
        <v>4120</v>
      </c>
      <c r="H3523" s="98" t="s">
        <v>1366</v>
      </c>
      <c r="I3523" s="98" t="s">
        <v>7003</v>
      </c>
      <c r="J3523" s="99">
        <v>44834</v>
      </c>
      <c r="K3523" s="107">
        <v>6000000</v>
      </c>
      <c r="L3523" s="98" t="s">
        <v>2446</v>
      </c>
      <c r="M3523" s="23">
        <v>1080</v>
      </c>
      <c r="N3523" s="23">
        <v>1</v>
      </c>
      <c r="O3523" s="107">
        <v>6000000</v>
      </c>
      <c r="P3523" s="23">
        <v>180</v>
      </c>
      <c r="Q3523" s="23">
        <v>2</v>
      </c>
      <c r="R3523" s="23">
        <v>2</v>
      </c>
      <c r="S3523" s="23">
        <v>0</v>
      </c>
      <c r="T3523" s="47">
        <v>3</v>
      </c>
      <c r="U3523" s="98" t="s">
        <v>111</v>
      </c>
      <c r="V3523" s="98" t="s">
        <v>3139</v>
      </c>
      <c r="W3523" s="69">
        <f t="shared" si="110"/>
        <v>3.9806537961365367E-3</v>
      </c>
    </row>
    <row r="3524" spans="1:23">
      <c r="A3524">
        <f t="shared" si="111"/>
        <v>1157</v>
      </c>
      <c r="B3524" s="99">
        <v>44408</v>
      </c>
      <c r="C3524" s="23">
        <v>1121</v>
      </c>
      <c r="D3524" s="23">
        <v>5</v>
      </c>
      <c r="E3524" s="98" t="s">
        <v>49</v>
      </c>
      <c r="F3524" s="98" t="s">
        <v>164</v>
      </c>
      <c r="G3524" s="98" t="s">
        <v>4120</v>
      </c>
      <c r="H3524" s="98" t="s">
        <v>1366</v>
      </c>
      <c r="I3524" s="98" t="s">
        <v>7003</v>
      </c>
      <c r="J3524" s="99">
        <v>45565</v>
      </c>
      <c r="K3524" s="107">
        <v>14000000</v>
      </c>
      <c r="L3524" s="98" t="s">
        <v>2447</v>
      </c>
      <c r="M3524" s="23">
        <v>1800</v>
      </c>
      <c r="N3524" s="23">
        <v>1</v>
      </c>
      <c r="O3524" s="107">
        <v>14000000</v>
      </c>
      <c r="P3524" s="23">
        <v>180</v>
      </c>
      <c r="Q3524" s="23">
        <v>2</v>
      </c>
      <c r="R3524" s="23">
        <v>2</v>
      </c>
      <c r="S3524" s="23">
        <v>0</v>
      </c>
      <c r="T3524" s="47">
        <v>9.8000000000000007</v>
      </c>
      <c r="U3524" s="98" t="s">
        <v>111</v>
      </c>
      <c r="V3524" s="98" t="s">
        <v>3139</v>
      </c>
      <c r="W3524" s="69">
        <f t="shared" si="110"/>
        <v>3.5316933593797922E-2</v>
      </c>
    </row>
    <row r="3525" spans="1:23">
      <c r="A3525">
        <f t="shared" si="111"/>
        <v>1157</v>
      </c>
      <c r="B3525" s="99">
        <v>44408</v>
      </c>
      <c r="C3525" s="23">
        <v>1122</v>
      </c>
      <c r="D3525" s="23">
        <v>5</v>
      </c>
      <c r="E3525" s="98" t="s">
        <v>49</v>
      </c>
      <c r="F3525" s="98" t="s">
        <v>164</v>
      </c>
      <c r="G3525" s="98" t="s">
        <v>4120</v>
      </c>
      <c r="H3525" s="98" t="s">
        <v>1366</v>
      </c>
      <c r="I3525" s="98" t="s">
        <v>7003</v>
      </c>
      <c r="J3525" s="99">
        <v>45565</v>
      </c>
      <c r="K3525" s="107">
        <v>5000000</v>
      </c>
      <c r="L3525" s="98" t="s">
        <v>2448</v>
      </c>
      <c r="M3525" s="23">
        <v>1800</v>
      </c>
      <c r="N3525" s="23">
        <v>1</v>
      </c>
      <c r="O3525" s="107">
        <v>5000000</v>
      </c>
      <c r="P3525" s="23">
        <v>180</v>
      </c>
      <c r="Q3525" s="23">
        <v>2</v>
      </c>
      <c r="R3525" s="23">
        <v>2</v>
      </c>
      <c r="S3525" s="23">
        <v>0</v>
      </c>
      <c r="T3525" s="47">
        <v>3.5</v>
      </c>
      <c r="U3525" s="98" t="s">
        <v>111</v>
      </c>
      <c r="V3525" s="98" t="s">
        <v>3139</v>
      </c>
      <c r="W3525" s="69">
        <f t="shared" si="110"/>
        <v>1.2613190569213542E-2</v>
      </c>
    </row>
    <row r="3526" spans="1:23">
      <c r="A3526">
        <f t="shared" si="111"/>
        <v>1157</v>
      </c>
      <c r="B3526" s="99">
        <v>44408</v>
      </c>
      <c r="C3526" s="23">
        <v>1123</v>
      </c>
      <c r="D3526" s="23">
        <v>5</v>
      </c>
      <c r="E3526" s="98" t="s">
        <v>49</v>
      </c>
      <c r="F3526" s="98" t="s">
        <v>164</v>
      </c>
      <c r="G3526" s="98" t="s">
        <v>4120</v>
      </c>
      <c r="H3526" s="98" t="s">
        <v>1366</v>
      </c>
      <c r="I3526" s="98" t="s">
        <v>7003</v>
      </c>
      <c r="J3526" s="99">
        <v>45565</v>
      </c>
      <c r="K3526" s="107">
        <v>25000000</v>
      </c>
      <c r="L3526" s="98" t="s">
        <v>2449</v>
      </c>
      <c r="M3526" s="23">
        <v>1800</v>
      </c>
      <c r="N3526" s="23">
        <v>1</v>
      </c>
      <c r="O3526" s="107">
        <v>25000000</v>
      </c>
      <c r="P3526" s="23">
        <v>180</v>
      </c>
      <c r="Q3526" s="23">
        <v>2</v>
      </c>
      <c r="R3526" s="23">
        <v>2</v>
      </c>
      <c r="S3526" s="23">
        <v>0</v>
      </c>
      <c r="T3526" s="47">
        <v>17.5</v>
      </c>
      <c r="U3526" s="98" t="s">
        <v>111</v>
      </c>
      <c r="V3526" s="98" t="s">
        <v>3139</v>
      </c>
      <c r="W3526" s="69">
        <f t="shared" si="110"/>
        <v>6.306595284606771E-2</v>
      </c>
    </row>
    <row r="3527" spans="1:23">
      <c r="A3527">
        <f t="shared" si="111"/>
        <v>1157</v>
      </c>
      <c r="B3527" s="99">
        <v>44408</v>
      </c>
      <c r="C3527" s="23">
        <v>1124</v>
      </c>
      <c r="D3527" s="23">
        <v>5</v>
      </c>
      <c r="E3527" s="98" t="s">
        <v>49</v>
      </c>
      <c r="F3527" s="98" t="s">
        <v>164</v>
      </c>
      <c r="G3527" s="98" t="s">
        <v>4120</v>
      </c>
      <c r="H3527" s="98" t="s">
        <v>1366</v>
      </c>
      <c r="I3527" s="98" t="s">
        <v>7003</v>
      </c>
      <c r="J3527" s="99">
        <v>45565</v>
      </c>
      <c r="K3527" s="107">
        <v>15000000</v>
      </c>
      <c r="L3527" s="98" t="s">
        <v>2450</v>
      </c>
      <c r="M3527" s="23">
        <v>1800</v>
      </c>
      <c r="N3527" s="23">
        <v>1</v>
      </c>
      <c r="O3527" s="107">
        <v>15000000</v>
      </c>
      <c r="P3527" s="23">
        <v>180</v>
      </c>
      <c r="Q3527" s="23">
        <v>2</v>
      </c>
      <c r="R3527" s="23">
        <v>2</v>
      </c>
      <c r="S3527" s="23">
        <v>0</v>
      </c>
      <c r="T3527" s="47">
        <v>10.5</v>
      </c>
      <c r="U3527" s="98" t="s">
        <v>111</v>
      </c>
      <c r="V3527" s="98" t="s">
        <v>3139</v>
      </c>
      <c r="W3527" s="69">
        <f t="shared" si="110"/>
        <v>3.7839571707640629E-2</v>
      </c>
    </row>
    <row r="3528" spans="1:23">
      <c r="A3528">
        <f t="shared" si="111"/>
        <v>61</v>
      </c>
      <c r="B3528" s="99">
        <v>44408</v>
      </c>
      <c r="C3528" s="23">
        <v>1125</v>
      </c>
      <c r="D3528" s="23">
        <v>5</v>
      </c>
      <c r="E3528" s="98" t="s">
        <v>49</v>
      </c>
      <c r="F3528" s="98" t="s">
        <v>164</v>
      </c>
      <c r="G3528" s="98" t="s">
        <v>4120</v>
      </c>
      <c r="H3528" s="98" t="s">
        <v>1366</v>
      </c>
      <c r="I3528" s="98" t="s">
        <v>7003</v>
      </c>
      <c r="J3528" s="99">
        <v>44469</v>
      </c>
      <c r="K3528" s="107">
        <v>8500000</v>
      </c>
      <c r="L3528" s="98" t="s">
        <v>2451</v>
      </c>
      <c r="M3528" s="23">
        <v>720</v>
      </c>
      <c r="N3528" s="23">
        <v>1</v>
      </c>
      <c r="O3528" s="107">
        <v>8500000</v>
      </c>
      <c r="P3528" s="23">
        <v>180</v>
      </c>
      <c r="Q3528" s="23">
        <v>2</v>
      </c>
      <c r="R3528" s="23">
        <v>2</v>
      </c>
      <c r="S3528" s="23">
        <v>0</v>
      </c>
      <c r="T3528" s="47">
        <v>2.125</v>
      </c>
      <c r="U3528" s="98" t="s">
        <v>111</v>
      </c>
      <c r="V3528" s="98" t="s">
        <v>3139</v>
      </c>
      <c r="W3528" s="69">
        <f t="shared" si="110"/>
        <v>4.0374980307057793E-4</v>
      </c>
    </row>
    <row r="3529" spans="1:23">
      <c r="A3529">
        <f t="shared" si="111"/>
        <v>1281</v>
      </c>
      <c r="B3529" s="99">
        <v>44408</v>
      </c>
      <c r="C3529" s="23">
        <v>1126</v>
      </c>
      <c r="D3529" s="23">
        <v>5</v>
      </c>
      <c r="E3529" s="98" t="s">
        <v>49</v>
      </c>
      <c r="F3529" s="98" t="s">
        <v>164</v>
      </c>
      <c r="G3529" s="98" t="s">
        <v>4120</v>
      </c>
      <c r="H3529" s="98" t="s">
        <v>1366</v>
      </c>
      <c r="I3529" s="98" t="s">
        <v>7003</v>
      </c>
      <c r="J3529" s="99">
        <v>45689</v>
      </c>
      <c r="K3529" s="107">
        <v>50000000</v>
      </c>
      <c r="L3529" s="98" t="s">
        <v>2452</v>
      </c>
      <c r="M3529" s="23">
        <v>1800</v>
      </c>
      <c r="N3529" s="23">
        <v>1</v>
      </c>
      <c r="O3529" s="107">
        <v>50000000</v>
      </c>
      <c r="P3529" s="23">
        <v>180</v>
      </c>
      <c r="Q3529" s="23">
        <v>2</v>
      </c>
      <c r="R3529" s="23">
        <v>2</v>
      </c>
      <c r="S3529" s="23">
        <v>2.93</v>
      </c>
      <c r="T3529" s="47">
        <v>40.574590000000001</v>
      </c>
      <c r="U3529" s="98" t="s">
        <v>111</v>
      </c>
      <c r="V3529" s="98" t="s">
        <v>3139</v>
      </c>
      <c r="W3529" s="69">
        <f t="shared" si="110"/>
        <v>0.1618925351367333</v>
      </c>
    </row>
    <row r="3530" spans="1:23">
      <c r="A3530">
        <f t="shared" si="111"/>
        <v>1157</v>
      </c>
      <c r="B3530" s="99">
        <v>44408</v>
      </c>
      <c r="C3530" s="23">
        <v>1127</v>
      </c>
      <c r="D3530" s="23">
        <v>5</v>
      </c>
      <c r="E3530" s="98" t="s">
        <v>49</v>
      </c>
      <c r="F3530" s="98" t="s">
        <v>164</v>
      </c>
      <c r="G3530" s="98" t="s">
        <v>4120</v>
      </c>
      <c r="H3530" s="98" t="s">
        <v>1366</v>
      </c>
      <c r="I3530" s="98" t="s">
        <v>7003</v>
      </c>
      <c r="J3530" s="99">
        <v>45565</v>
      </c>
      <c r="K3530" s="107">
        <v>20000000</v>
      </c>
      <c r="L3530" s="98" t="s">
        <v>2453</v>
      </c>
      <c r="M3530" s="23">
        <v>1800</v>
      </c>
      <c r="N3530" s="23">
        <v>1</v>
      </c>
      <c r="O3530" s="107">
        <v>20000000</v>
      </c>
      <c r="P3530" s="23">
        <v>180</v>
      </c>
      <c r="Q3530" s="23">
        <v>2</v>
      </c>
      <c r="R3530" s="23">
        <v>2</v>
      </c>
      <c r="S3530" s="23">
        <v>0</v>
      </c>
      <c r="T3530" s="47">
        <v>14</v>
      </c>
      <c r="U3530" s="98" t="s">
        <v>111</v>
      </c>
      <c r="V3530" s="98" t="s">
        <v>3139</v>
      </c>
      <c r="W3530" s="69">
        <f t="shared" si="110"/>
        <v>5.045276227685417E-2</v>
      </c>
    </row>
    <row r="3531" spans="1:23">
      <c r="A3531">
        <f t="shared" si="111"/>
        <v>1157</v>
      </c>
      <c r="B3531" s="99">
        <v>44408</v>
      </c>
      <c r="C3531" s="23">
        <v>1128</v>
      </c>
      <c r="D3531" s="23">
        <v>5</v>
      </c>
      <c r="E3531" s="98" t="s">
        <v>49</v>
      </c>
      <c r="F3531" s="98" t="s">
        <v>164</v>
      </c>
      <c r="G3531" s="98" t="s">
        <v>4120</v>
      </c>
      <c r="H3531" s="98" t="s">
        <v>1366</v>
      </c>
      <c r="I3531" s="98" t="s">
        <v>7003</v>
      </c>
      <c r="J3531" s="99">
        <v>45565</v>
      </c>
      <c r="K3531" s="107">
        <v>30000000</v>
      </c>
      <c r="L3531" s="98" t="s">
        <v>2454</v>
      </c>
      <c r="M3531" s="23">
        <v>1800</v>
      </c>
      <c r="N3531" s="23">
        <v>1</v>
      </c>
      <c r="O3531" s="107">
        <v>30000000</v>
      </c>
      <c r="P3531" s="23">
        <v>180</v>
      </c>
      <c r="Q3531" s="23">
        <v>2</v>
      </c>
      <c r="R3531" s="23">
        <v>2</v>
      </c>
      <c r="S3531" s="23">
        <v>0</v>
      </c>
      <c r="T3531" s="47">
        <v>21</v>
      </c>
      <c r="U3531" s="98" t="s">
        <v>111</v>
      </c>
      <c r="V3531" s="98" t="s">
        <v>3139</v>
      </c>
      <c r="W3531" s="69">
        <f t="shared" si="110"/>
        <v>7.5679143415281258E-2</v>
      </c>
    </row>
    <row r="3532" spans="1:23">
      <c r="A3532">
        <f t="shared" si="111"/>
        <v>1157</v>
      </c>
      <c r="B3532" s="99">
        <v>44408</v>
      </c>
      <c r="C3532" s="23">
        <v>1129</v>
      </c>
      <c r="D3532" s="23">
        <v>5</v>
      </c>
      <c r="E3532" s="98" t="s">
        <v>49</v>
      </c>
      <c r="F3532" s="98" t="s">
        <v>164</v>
      </c>
      <c r="G3532" s="98" t="s">
        <v>4120</v>
      </c>
      <c r="H3532" s="98" t="s">
        <v>1366</v>
      </c>
      <c r="I3532" s="98" t="s">
        <v>7003</v>
      </c>
      <c r="J3532" s="99">
        <v>45565</v>
      </c>
      <c r="K3532" s="107">
        <v>12000000</v>
      </c>
      <c r="L3532" s="98" t="s">
        <v>2455</v>
      </c>
      <c r="M3532" s="23">
        <v>1800</v>
      </c>
      <c r="N3532" s="23">
        <v>1</v>
      </c>
      <c r="O3532" s="107">
        <v>12000000</v>
      </c>
      <c r="P3532" s="23">
        <v>180</v>
      </c>
      <c r="Q3532" s="23">
        <v>2</v>
      </c>
      <c r="R3532" s="23">
        <v>2</v>
      </c>
      <c r="S3532" s="23">
        <v>0</v>
      </c>
      <c r="T3532" s="47">
        <v>8.4</v>
      </c>
      <c r="U3532" s="98" t="s">
        <v>111</v>
      </c>
      <c r="V3532" s="98" t="s">
        <v>3139</v>
      </c>
      <c r="W3532" s="69">
        <f t="shared" si="110"/>
        <v>3.0271657366112505E-2</v>
      </c>
    </row>
    <row r="3533" spans="1:23">
      <c r="A3533">
        <f t="shared" si="111"/>
        <v>427</v>
      </c>
      <c r="B3533" s="99">
        <v>44408</v>
      </c>
      <c r="C3533" s="23">
        <v>1130</v>
      </c>
      <c r="D3533" s="23">
        <v>5</v>
      </c>
      <c r="E3533" s="98" t="s">
        <v>49</v>
      </c>
      <c r="F3533" s="98" t="s">
        <v>164</v>
      </c>
      <c r="G3533" s="98" t="s">
        <v>4120</v>
      </c>
      <c r="H3533" s="98" t="s">
        <v>1366</v>
      </c>
      <c r="I3533" s="98" t="s">
        <v>6726</v>
      </c>
      <c r="J3533" s="99">
        <v>44835</v>
      </c>
      <c r="K3533" s="107">
        <v>20000000</v>
      </c>
      <c r="L3533" s="98" t="s">
        <v>2456</v>
      </c>
      <c r="M3533" s="23">
        <v>1080</v>
      </c>
      <c r="N3533" s="23">
        <v>1</v>
      </c>
      <c r="O3533" s="107">
        <v>20000000</v>
      </c>
      <c r="P3533" s="23">
        <v>180</v>
      </c>
      <c r="Q3533" s="23">
        <v>2</v>
      </c>
      <c r="R3533" s="23">
        <v>2</v>
      </c>
      <c r="S3533" s="23">
        <v>0</v>
      </c>
      <c r="T3533" s="47">
        <v>10.000000999999999</v>
      </c>
      <c r="U3533" s="98" t="s">
        <v>111</v>
      </c>
      <c r="V3533" s="98" t="s">
        <v>3139</v>
      </c>
      <c r="W3533" s="69">
        <f t="shared" si="110"/>
        <v>1.3299994842912506E-2</v>
      </c>
    </row>
    <row r="3534" spans="1:23">
      <c r="A3534">
        <f t="shared" si="111"/>
        <v>1158</v>
      </c>
      <c r="B3534" s="99">
        <v>44408</v>
      </c>
      <c r="C3534" s="23">
        <v>1131</v>
      </c>
      <c r="D3534" s="23">
        <v>5</v>
      </c>
      <c r="E3534" s="98" t="s">
        <v>49</v>
      </c>
      <c r="F3534" s="98" t="s">
        <v>164</v>
      </c>
      <c r="G3534" s="98" t="s">
        <v>4120</v>
      </c>
      <c r="H3534" s="98" t="s">
        <v>1366</v>
      </c>
      <c r="I3534" s="98" t="s">
        <v>6726</v>
      </c>
      <c r="J3534" s="99">
        <v>45566</v>
      </c>
      <c r="K3534" s="107">
        <v>15000000</v>
      </c>
      <c r="L3534" s="98" t="s">
        <v>2457</v>
      </c>
      <c r="M3534" s="23">
        <v>1800</v>
      </c>
      <c r="N3534" s="23">
        <v>1</v>
      </c>
      <c r="O3534" s="107">
        <v>15000000</v>
      </c>
      <c r="P3534" s="23">
        <v>180</v>
      </c>
      <c r="Q3534" s="23">
        <v>2</v>
      </c>
      <c r="R3534" s="23">
        <v>2</v>
      </c>
      <c r="S3534" s="23">
        <v>0</v>
      </c>
      <c r="T3534" s="47">
        <v>10.5</v>
      </c>
      <c r="U3534" s="98" t="s">
        <v>111</v>
      </c>
      <c r="V3534" s="98" t="s">
        <v>3139</v>
      </c>
      <c r="W3534" s="69">
        <f t="shared" si="110"/>
        <v>3.7872276609721561E-2</v>
      </c>
    </row>
    <row r="3535" spans="1:23">
      <c r="A3535">
        <f t="shared" si="111"/>
        <v>1158</v>
      </c>
      <c r="B3535" s="99">
        <v>44408</v>
      </c>
      <c r="C3535" s="23">
        <v>1132</v>
      </c>
      <c r="D3535" s="23">
        <v>5</v>
      </c>
      <c r="E3535" s="98" t="s">
        <v>49</v>
      </c>
      <c r="F3535" s="98" t="s">
        <v>164</v>
      </c>
      <c r="G3535" s="98" t="s">
        <v>4120</v>
      </c>
      <c r="H3535" s="98" t="s">
        <v>1366</v>
      </c>
      <c r="I3535" s="98" t="s">
        <v>6726</v>
      </c>
      <c r="J3535" s="99">
        <v>45566</v>
      </c>
      <c r="K3535" s="107">
        <v>13000000</v>
      </c>
      <c r="L3535" s="98" t="s">
        <v>2458</v>
      </c>
      <c r="M3535" s="23">
        <v>1800</v>
      </c>
      <c r="N3535" s="23">
        <v>1</v>
      </c>
      <c r="O3535" s="107">
        <v>13000000</v>
      </c>
      <c r="P3535" s="23">
        <v>180</v>
      </c>
      <c r="Q3535" s="23">
        <v>2</v>
      </c>
      <c r="R3535" s="23">
        <v>2</v>
      </c>
      <c r="S3535" s="23">
        <v>0</v>
      </c>
      <c r="T3535" s="47">
        <v>9.1</v>
      </c>
      <c r="U3535" s="98" t="s">
        <v>111</v>
      </c>
      <c r="V3535" s="98" t="s">
        <v>3139</v>
      </c>
      <c r="W3535" s="69">
        <f t="shared" si="110"/>
        <v>3.2822639728425355E-2</v>
      </c>
    </row>
    <row r="3536" spans="1:23">
      <c r="A3536">
        <f t="shared" si="111"/>
        <v>1158</v>
      </c>
      <c r="B3536" s="99">
        <v>44408</v>
      </c>
      <c r="C3536" s="23">
        <v>1133</v>
      </c>
      <c r="D3536" s="23">
        <v>5</v>
      </c>
      <c r="E3536" s="98" t="s">
        <v>49</v>
      </c>
      <c r="F3536" s="98" t="s">
        <v>164</v>
      </c>
      <c r="G3536" s="98" t="s">
        <v>4120</v>
      </c>
      <c r="H3536" s="98" t="s">
        <v>1366</v>
      </c>
      <c r="I3536" s="98" t="s">
        <v>6726</v>
      </c>
      <c r="J3536" s="99">
        <v>45566</v>
      </c>
      <c r="K3536" s="107">
        <v>30000000</v>
      </c>
      <c r="L3536" s="98" t="s">
        <v>2459</v>
      </c>
      <c r="M3536" s="23">
        <v>1800</v>
      </c>
      <c r="N3536" s="23">
        <v>1</v>
      </c>
      <c r="O3536" s="107">
        <v>30000000</v>
      </c>
      <c r="P3536" s="23">
        <v>360</v>
      </c>
      <c r="Q3536" s="23">
        <v>2</v>
      </c>
      <c r="R3536" s="23">
        <v>2</v>
      </c>
      <c r="S3536" s="23">
        <v>2.3199999999999998</v>
      </c>
      <c r="T3536" s="47">
        <v>24.462553</v>
      </c>
      <c r="U3536" s="98" t="s">
        <v>111</v>
      </c>
      <c r="V3536" s="98" t="s">
        <v>3139</v>
      </c>
      <c r="W3536" s="69">
        <f t="shared" si="110"/>
        <v>8.8233578456759415E-2</v>
      </c>
    </row>
    <row r="3537" spans="1:23">
      <c r="A3537">
        <f t="shared" si="111"/>
        <v>1158</v>
      </c>
      <c r="B3537" s="99">
        <v>44408</v>
      </c>
      <c r="C3537" s="23">
        <v>1134</v>
      </c>
      <c r="D3537" s="23">
        <v>5</v>
      </c>
      <c r="E3537" s="98" t="s">
        <v>49</v>
      </c>
      <c r="F3537" s="98" t="s">
        <v>164</v>
      </c>
      <c r="G3537" s="98" t="s">
        <v>4120</v>
      </c>
      <c r="H3537" s="98" t="s">
        <v>1366</v>
      </c>
      <c r="I3537" s="98" t="s">
        <v>6726</v>
      </c>
      <c r="J3537" s="99">
        <v>45566</v>
      </c>
      <c r="K3537" s="107">
        <v>20000000</v>
      </c>
      <c r="L3537" s="98" t="s">
        <v>2460</v>
      </c>
      <c r="M3537" s="23">
        <v>1800</v>
      </c>
      <c r="N3537" s="23">
        <v>1</v>
      </c>
      <c r="O3537" s="107">
        <v>20000000</v>
      </c>
      <c r="P3537" s="23">
        <v>180</v>
      </c>
      <c r="Q3537" s="23">
        <v>2</v>
      </c>
      <c r="R3537" s="23">
        <v>2</v>
      </c>
      <c r="S3537" s="23">
        <v>0</v>
      </c>
      <c r="T3537" s="47">
        <v>14</v>
      </c>
      <c r="U3537" s="98" t="s">
        <v>111</v>
      </c>
      <c r="V3537" s="98" t="s">
        <v>3139</v>
      </c>
      <c r="W3537" s="69">
        <f t="shared" si="110"/>
        <v>5.0496368812962079E-2</v>
      </c>
    </row>
    <row r="3538" spans="1:23">
      <c r="A3538">
        <f t="shared" si="111"/>
        <v>62</v>
      </c>
      <c r="B3538" s="99">
        <v>44408</v>
      </c>
      <c r="C3538" s="23">
        <v>1135</v>
      </c>
      <c r="D3538" s="23">
        <v>5</v>
      </c>
      <c r="E3538" s="98" t="s">
        <v>49</v>
      </c>
      <c r="F3538" s="98" t="s">
        <v>164</v>
      </c>
      <c r="G3538" s="98" t="s">
        <v>4120</v>
      </c>
      <c r="H3538" s="98" t="s">
        <v>1366</v>
      </c>
      <c r="I3538" s="98" t="s">
        <v>6726</v>
      </c>
      <c r="J3538" s="99">
        <v>44470</v>
      </c>
      <c r="K3538" s="107">
        <v>6000000</v>
      </c>
      <c r="L3538" s="98" t="s">
        <v>2461</v>
      </c>
      <c r="M3538" s="23">
        <v>720</v>
      </c>
      <c r="N3538" s="23">
        <v>1</v>
      </c>
      <c r="O3538" s="107">
        <v>6000000</v>
      </c>
      <c r="P3538" s="23">
        <v>180</v>
      </c>
      <c r="Q3538" s="23">
        <v>2</v>
      </c>
      <c r="R3538" s="23">
        <v>2</v>
      </c>
      <c r="S3538" s="23">
        <v>0</v>
      </c>
      <c r="T3538" s="47">
        <v>1.5</v>
      </c>
      <c r="U3538" s="98" t="s">
        <v>111</v>
      </c>
      <c r="V3538" s="98" t="s">
        <v>3139</v>
      </c>
      <c r="W3538" s="69">
        <f t="shared" si="110"/>
        <v>2.8967198985970107E-4</v>
      </c>
    </row>
    <row r="3539" spans="1:23">
      <c r="A3539">
        <f t="shared" si="111"/>
        <v>1159</v>
      </c>
      <c r="B3539" s="99">
        <v>44408</v>
      </c>
      <c r="C3539" s="23">
        <v>1136</v>
      </c>
      <c r="D3539" s="23">
        <v>5</v>
      </c>
      <c r="E3539" s="98" t="s">
        <v>49</v>
      </c>
      <c r="F3539" s="98" t="s">
        <v>164</v>
      </c>
      <c r="G3539" s="98" t="s">
        <v>4120</v>
      </c>
      <c r="H3539" s="98" t="s">
        <v>1366</v>
      </c>
      <c r="I3539" s="98" t="s">
        <v>10717</v>
      </c>
      <c r="J3539" s="99">
        <v>45567</v>
      </c>
      <c r="K3539" s="107">
        <v>30000000</v>
      </c>
      <c r="L3539" s="98" t="s">
        <v>2462</v>
      </c>
      <c r="M3539" s="23">
        <v>1800</v>
      </c>
      <c r="N3539" s="23">
        <v>1</v>
      </c>
      <c r="O3539" s="107">
        <v>30000000</v>
      </c>
      <c r="P3539" s="23">
        <v>180</v>
      </c>
      <c r="Q3539" s="23">
        <v>2</v>
      </c>
      <c r="R3539" s="23">
        <v>2</v>
      </c>
      <c r="S3539" s="23">
        <v>0</v>
      </c>
      <c r="T3539" s="47">
        <v>21</v>
      </c>
      <c r="U3539" s="98" t="s">
        <v>111</v>
      </c>
      <c r="V3539" s="98" t="s">
        <v>3139</v>
      </c>
      <c r="W3539" s="69">
        <f t="shared" si="110"/>
        <v>7.5809963023604987E-2</v>
      </c>
    </row>
    <row r="3540" spans="1:23">
      <c r="A3540">
        <f t="shared" si="111"/>
        <v>1159</v>
      </c>
      <c r="B3540" s="99">
        <v>44408</v>
      </c>
      <c r="C3540" s="23">
        <v>1137</v>
      </c>
      <c r="D3540" s="23">
        <v>5</v>
      </c>
      <c r="E3540" s="98" t="s">
        <v>49</v>
      </c>
      <c r="F3540" s="98" t="s">
        <v>164</v>
      </c>
      <c r="G3540" s="98" t="s">
        <v>4120</v>
      </c>
      <c r="H3540" s="98" t="s">
        <v>1366</v>
      </c>
      <c r="I3540" s="98" t="s">
        <v>10717</v>
      </c>
      <c r="J3540" s="99">
        <v>45567</v>
      </c>
      <c r="K3540" s="107">
        <v>10000000</v>
      </c>
      <c r="L3540" s="98" t="s">
        <v>2463</v>
      </c>
      <c r="M3540" s="23">
        <v>1800</v>
      </c>
      <c r="N3540" s="23">
        <v>1</v>
      </c>
      <c r="O3540" s="107">
        <v>10000000</v>
      </c>
      <c r="P3540" s="23">
        <v>180</v>
      </c>
      <c r="Q3540" s="23">
        <v>2</v>
      </c>
      <c r="R3540" s="23">
        <v>2</v>
      </c>
      <c r="S3540" s="23">
        <v>0</v>
      </c>
      <c r="T3540" s="47">
        <v>7</v>
      </c>
      <c r="U3540" s="98" t="s">
        <v>111</v>
      </c>
      <c r="V3540" s="98" t="s">
        <v>3139</v>
      </c>
      <c r="W3540" s="69">
        <f t="shared" si="110"/>
        <v>2.5269987674534995E-2</v>
      </c>
    </row>
    <row r="3541" spans="1:23">
      <c r="A3541">
        <f t="shared" si="111"/>
        <v>1159</v>
      </c>
      <c r="B3541" s="99">
        <v>44408</v>
      </c>
      <c r="C3541" s="23">
        <v>1138</v>
      </c>
      <c r="D3541" s="23">
        <v>5</v>
      </c>
      <c r="E3541" s="98" t="s">
        <v>49</v>
      </c>
      <c r="F3541" s="98" t="s">
        <v>164</v>
      </c>
      <c r="G3541" s="98" t="s">
        <v>4120</v>
      </c>
      <c r="H3541" s="98" t="s">
        <v>1366</v>
      </c>
      <c r="I3541" s="98" t="s">
        <v>10717</v>
      </c>
      <c r="J3541" s="99">
        <v>45567</v>
      </c>
      <c r="K3541" s="107">
        <v>14000000</v>
      </c>
      <c r="L3541" s="98" t="s">
        <v>2464</v>
      </c>
      <c r="M3541" s="23">
        <v>1800</v>
      </c>
      <c r="N3541" s="23">
        <v>1</v>
      </c>
      <c r="O3541" s="107">
        <v>14000000</v>
      </c>
      <c r="P3541" s="23">
        <v>180</v>
      </c>
      <c r="Q3541" s="23">
        <v>2</v>
      </c>
      <c r="R3541" s="23">
        <v>2</v>
      </c>
      <c r="S3541" s="23">
        <v>0</v>
      </c>
      <c r="T3541" s="47">
        <v>9.8000000000000007</v>
      </c>
      <c r="U3541" s="98" t="s">
        <v>111</v>
      </c>
      <c r="V3541" s="98" t="s">
        <v>3139</v>
      </c>
      <c r="W3541" s="69">
        <f t="shared" si="110"/>
        <v>3.5377982744349001E-2</v>
      </c>
    </row>
    <row r="3542" spans="1:23">
      <c r="A3542">
        <f t="shared" si="111"/>
        <v>1159</v>
      </c>
      <c r="B3542" s="99">
        <v>44408</v>
      </c>
      <c r="C3542" s="23">
        <v>1139</v>
      </c>
      <c r="D3542" s="23">
        <v>5</v>
      </c>
      <c r="E3542" s="98" t="s">
        <v>49</v>
      </c>
      <c r="F3542" s="98" t="s">
        <v>164</v>
      </c>
      <c r="G3542" s="98" t="s">
        <v>4120</v>
      </c>
      <c r="H3542" s="98" t="s">
        <v>1366</v>
      </c>
      <c r="I3542" s="98" t="s">
        <v>10717</v>
      </c>
      <c r="J3542" s="99">
        <v>45567</v>
      </c>
      <c r="K3542" s="107">
        <v>12000000</v>
      </c>
      <c r="L3542" s="98" t="s">
        <v>2465</v>
      </c>
      <c r="M3542" s="23">
        <v>1800</v>
      </c>
      <c r="N3542" s="23">
        <v>1</v>
      </c>
      <c r="O3542" s="107">
        <v>12000000</v>
      </c>
      <c r="P3542" s="23">
        <v>360</v>
      </c>
      <c r="Q3542" s="23">
        <v>2</v>
      </c>
      <c r="R3542" s="23">
        <v>2</v>
      </c>
      <c r="S3542" s="23">
        <v>2.3199999999999998</v>
      </c>
      <c r="T3542" s="47">
        <v>9.7844619999999995</v>
      </c>
      <c r="U3542" s="98" t="s">
        <v>111</v>
      </c>
      <c r="V3542" s="98" t="s">
        <v>3139</v>
      </c>
      <c r="W3542" s="69">
        <f t="shared" si="110"/>
        <v>3.5321890591708004E-2</v>
      </c>
    </row>
    <row r="3543" spans="1:23">
      <c r="A3543">
        <f t="shared" si="111"/>
        <v>1159</v>
      </c>
      <c r="B3543" s="99">
        <v>44408</v>
      </c>
      <c r="C3543" s="23">
        <v>1140</v>
      </c>
      <c r="D3543" s="23">
        <v>5</v>
      </c>
      <c r="E3543" s="98" t="s">
        <v>49</v>
      </c>
      <c r="F3543" s="98" t="s">
        <v>164</v>
      </c>
      <c r="G3543" s="98" t="s">
        <v>4120</v>
      </c>
      <c r="H3543" s="98" t="s">
        <v>1366</v>
      </c>
      <c r="I3543" s="98" t="s">
        <v>10717</v>
      </c>
      <c r="J3543" s="99">
        <v>45567</v>
      </c>
      <c r="K3543" s="107">
        <v>8000000</v>
      </c>
      <c r="L3543" s="98" t="s">
        <v>2466</v>
      </c>
      <c r="M3543" s="23">
        <v>1800</v>
      </c>
      <c r="N3543" s="23">
        <v>1</v>
      </c>
      <c r="O3543" s="107">
        <v>8000000</v>
      </c>
      <c r="P3543" s="23">
        <v>180</v>
      </c>
      <c r="Q3543" s="23">
        <v>2</v>
      </c>
      <c r="R3543" s="23">
        <v>2</v>
      </c>
      <c r="S3543" s="23">
        <v>2.74</v>
      </c>
      <c r="T3543" s="47">
        <v>5.6504000000000003</v>
      </c>
      <c r="U3543" s="98" t="s">
        <v>111</v>
      </c>
      <c r="V3543" s="98" t="s">
        <v>3139</v>
      </c>
      <c r="W3543" s="69">
        <f t="shared" si="110"/>
        <v>2.039793405088465E-2</v>
      </c>
    </row>
    <row r="3544" spans="1:23">
      <c r="A3544">
        <f t="shared" si="111"/>
        <v>1159</v>
      </c>
      <c r="B3544" s="99">
        <v>44408</v>
      </c>
      <c r="C3544" s="23">
        <v>1141</v>
      </c>
      <c r="D3544" s="23">
        <v>5</v>
      </c>
      <c r="E3544" s="98" t="s">
        <v>49</v>
      </c>
      <c r="F3544" s="98" t="s">
        <v>164</v>
      </c>
      <c r="G3544" s="98" t="s">
        <v>4120</v>
      </c>
      <c r="H3544" s="98" t="s">
        <v>1366</v>
      </c>
      <c r="I3544" s="98" t="s">
        <v>10717</v>
      </c>
      <c r="J3544" s="99">
        <v>45567</v>
      </c>
      <c r="K3544" s="107">
        <v>6500000</v>
      </c>
      <c r="L3544" s="98" t="s">
        <v>2467</v>
      </c>
      <c r="M3544" s="23">
        <v>1800</v>
      </c>
      <c r="N3544" s="23">
        <v>1</v>
      </c>
      <c r="O3544" s="107">
        <v>6500000</v>
      </c>
      <c r="P3544" s="23">
        <v>180</v>
      </c>
      <c r="Q3544" s="23">
        <v>2</v>
      </c>
      <c r="R3544" s="23">
        <v>2</v>
      </c>
      <c r="S3544" s="23">
        <v>0</v>
      </c>
      <c r="T3544" s="47">
        <v>4.55</v>
      </c>
      <c r="U3544" s="98" t="s">
        <v>111</v>
      </c>
      <c r="V3544" s="98" t="s">
        <v>3139</v>
      </c>
      <c r="W3544" s="69">
        <f t="shared" si="110"/>
        <v>1.6425491988447748E-2</v>
      </c>
    </row>
    <row r="3545" spans="1:23">
      <c r="A3545">
        <f t="shared" si="111"/>
        <v>1159</v>
      </c>
      <c r="B3545" s="99">
        <v>44408</v>
      </c>
      <c r="C3545" s="23">
        <v>1142</v>
      </c>
      <c r="D3545" s="23">
        <v>5</v>
      </c>
      <c r="E3545" s="98" t="s">
        <v>49</v>
      </c>
      <c r="F3545" s="98" t="s">
        <v>164</v>
      </c>
      <c r="G3545" s="98" t="s">
        <v>4120</v>
      </c>
      <c r="H3545" s="98" t="s">
        <v>1366</v>
      </c>
      <c r="I3545" s="98" t="s">
        <v>10717</v>
      </c>
      <c r="J3545" s="99">
        <v>45567</v>
      </c>
      <c r="K3545" s="107">
        <v>64500000</v>
      </c>
      <c r="L3545" s="98" t="s">
        <v>2468</v>
      </c>
      <c r="M3545" s="23">
        <v>1800</v>
      </c>
      <c r="N3545" s="23">
        <v>1</v>
      </c>
      <c r="O3545" s="107">
        <v>64500000</v>
      </c>
      <c r="P3545" s="23">
        <v>180</v>
      </c>
      <c r="Q3545" s="23">
        <v>2</v>
      </c>
      <c r="R3545" s="23">
        <v>2</v>
      </c>
      <c r="S3545" s="23">
        <v>2.74</v>
      </c>
      <c r="T3545" s="47">
        <v>45.556688999999999</v>
      </c>
      <c r="U3545" s="98" t="s">
        <v>111</v>
      </c>
      <c r="V3545" s="98" t="s">
        <v>3139</v>
      </c>
      <c r="W3545" s="69">
        <f t="shared" si="110"/>
        <v>0.16445956707466058</v>
      </c>
    </row>
    <row r="3546" spans="1:23">
      <c r="A3546">
        <f t="shared" si="111"/>
        <v>1160</v>
      </c>
      <c r="B3546" s="99">
        <v>44408</v>
      </c>
      <c r="C3546" s="23">
        <v>1143</v>
      </c>
      <c r="D3546" s="23">
        <v>5</v>
      </c>
      <c r="E3546" s="98" t="s">
        <v>49</v>
      </c>
      <c r="F3546" s="98" t="s">
        <v>164</v>
      </c>
      <c r="G3546" s="98" t="s">
        <v>4120</v>
      </c>
      <c r="H3546" s="98" t="s">
        <v>1366</v>
      </c>
      <c r="I3546" s="98" t="s">
        <v>7086</v>
      </c>
      <c r="J3546" s="99">
        <v>45568</v>
      </c>
      <c r="K3546" s="107">
        <v>20000000</v>
      </c>
      <c r="L3546" s="98" t="s">
        <v>2469</v>
      </c>
      <c r="M3546" s="23">
        <v>1800</v>
      </c>
      <c r="N3546" s="23">
        <v>1</v>
      </c>
      <c r="O3546" s="107">
        <v>20000000</v>
      </c>
      <c r="P3546" s="23">
        <v>180</v>
      </c>
      <c r="Q3546" s="23">
        <v>2</v>
      </c>
      <c r="R3546" s="23">
        <v>2</v>
      </c>
      <c r="S3546" s="23">
        <v>0</v>
      </c>
      <c r="T3546" s="47">
        <v>14</v>
      </c>
      <c r="U3546" s="98" t="s">
        <v>111</v>
      </c>
      <c r="V3546" s="98" t="s">
        <v>3139</v>
      </c>
      <c r="W3546" s="69">
        <f t="shared" si="110"/>
        <v>5.0583581885177906E-2</v>
      </c>
    </row>
    <row r="3547" spans="1:23">
      <c r="A3547">
        <f t="shared" si="111"/>
        <v>1161</v>
      </c>
      <c r="B3547" s="99">
        <v>44408</v>
      </c>
      <c r="C3547" s="23">
        <v>1144</v>
      </c>
      <c r="D3547" s="23">
        <v>5</v>
      </c>
      <c r="E3547" s="98" t="s">
        <v>49</v>
      </c>
      <c r="F3547" s="98" t="s">
        <v>164</v>
      </c>
      <c r="G3547" s="98" t="s">
        <v>4120</v>
      </c>
      <c r="H3547" s="98" t="s">
        <v>1366</v>
      </c>
      <c r="I3547" s="98" t="s">
        <v>9560</v>
      </c>
      <c r="J3547" s="99">
        <v>45569</v>
      </c>
      <c r="K3547" s="107">
        <v>12000000</v>
      </c>
      <c r="L3547" s="98" t="s">
        <v>2470</v>
      </c>
      <c r="M3547" s="23">
        <v>1800</v>
      </c>
      <c r="N3547" s="23">
        <v>1</v>
      </c>
      <c r="O3547" s="107">
        <v>12000000</v>
      </c>
      <c r="P3547" s="23">
        <v>180</v>
      </c>
      <c r="Q3547" s="23">
        <v>2</v>
      </c>
      <c r="R3547" s="23">
        <v>2</v>
      </c>
      <c r="S3547" s="23">
        <v>0</v>
      </c>
      <c r="T3547" s="47">
        <v>8.4</v>
      </c>
      <c r="U3547" s="98" t="s">
        <v>111</v>
      </c>
      <c r="V3547" s="98" t="s">
        <v>3139</v>
      </c>
      <c r="W3547" s="69">
        <f t="shared" si="110"/>
        <v>3.0376313052771494E-2</v>
      </c>
    </row>
    <row r="3548" spans="1:23">
      <c r="A3548">
        <f t="shared" si="111"/>
        <v>1161</v>
      </c>
      <c r="B3548" s="99">
        <v>44408</v>
      </c>
      <c r="C3548" s="23">
        <v>1145</v>
      </c>
      <c r="D3548" s="23">
        <v>5</v>
      </c>
      <c r="E3548" s="98" t="s">
        <v>49</v>
      </c>
      <c r="F3548" s="98" t="s">
        <v>164</v>
      </c>
      <c r="G3548" s="98" t="s">
        <v>4120</v>
      </c>
      <c r="H3548" s="98" t="s">
        <v>1366</v>
      </c>
      <c r="I3548" s="98" t="s">
        <v>9560</v>
      </c>
      <c r="J3548" s="99">
        <v>45569</v>
      </c>
      <c r="K3548" s="107">
        <v>10000000</v>
      </c>
      <c r="L3548" s="98" t="s">
        <v>2471</v>
      </c>
      <c r="M3548" s="23">
        <v>1800</v>
      </c>
      <c r="N3548" s="23">
        <v>1</v>
      </c>
      <c r="O3548" s="107">
        <v>10000000</v>
      </c>
      <c r="P3548" s="23">
        <v>180</v>
      </c>
      <c r="Q3548" s="23">
        <v>2</v>
      </c>
      <c r="R3548" s="23">
        <v>2</v>
      </c>
      <c r="S3548" s="23">
        <v>0</v>
      </c>
      <c r="T3548" s="47">
        <v>7</v>
      </c>
      <c r="U3548" s="98" t="s">
        <v>111</v>
      </c>
      <c r="V3548" s="98" t="s">
        <v>3139</v>
      </c>
      <c r="W3548" s="69">
        <f t="shared" si="110"/>
        <v>2.5313594210642908E-2</v>
      </c>
    </row>
    <row r="3549" spans="1:23">
      <c r="A3549">
        <f t="shared" si="111"/>
        <v>1161</v>
      </c>
      <c r="B3549" s="99">
        <v>44408</v>
      </c>
      <c r="C3549" s="23">
        <v>1146</v>
      </c>
      <c r="D3549" s="23">
        <v>5</v>
      </c>
      <c r="E3549" s="98" t="s">
        <v>49</v>
      </c>
      <c r="F3549" s="98" t="s">
        <v>164</v>
      </c>
      <c r="G3549" s="98" t="s">
        <v>4120</v>
      </c>
      <c r="H3549" s="98" t="s">
        <v>1366</v>
      </c>
      <c r="I3549" s="98" t="s">
        <v>9560</v>
      </c>
      <c r="J3549" s="99">
        <v>45569</v>
      </c>
      <c r="K3549" s="107">
        <v>10000000</v>
      </c>
      <c r="L3549" s="98" t="s">
        <v>2472</v>
      </c>
      <c r="M3549" s="23">
        <v>1800</v>
      </c>
      <c r="N3549" s="23">
        <v>1</v>
      </c>
      <c r="O3549" s="107">
        <v>10000000</v>
      </c>
      <c r="P3549" s="23">
        <v>180</v>
      </c>
      <c r="Q3549" s="23">
        <v>2</v>
      </c>
      <c r="R3549" s="23">
        <v>2</v>
      </c>
      <c r="S3549" s="23">
        <v>0</v>
      </c>
      <c r="T3549" s="47">
        <v>7</v>
      </c>
      <c r="U3549" s="98" t="s">
        <v>111</v>
      </c>
      <c r="V3549" s="98" t="s">
        <v>3139</v>
      </c>
      <c r="W3549" s="69">
        <f t="shared" si="110"/>
        <v>2.5313594210642908E-2</v>
      </c>
    </row>
    <row r="3550" spans="1:23">
      <c r="A3550">
        <f t="shared" si="111"/>
        <v>1161</v>
      </c>
      <c r="B3550" s="99">
        <v>44408</v>
      </c>
      <c r="C3550" s="23">
        <v>1147</v>
      </c>
      <c r="D3550" s="23">
        <v>5</v>
      </c>
      <c r="E3550" s="98" t="s">
        <v>49</v>
      </c>
      <c r="F3550" s="98" t="s">
        <v>164</v>
      </c>
      <c r="G3550" s="98" t="s">
        <v>4120</v>
      </c>
      <c r="H3550" s="98" t="s">
        <v>1366</v>
      </c>
      <c r="I3550" s="98" t="s">
        <v>9560</v>
      </c>
      <c r="J3550" s="99">
        <v>45569</v>
      </c>
      <c r="K3550" s="107">
        <v>10000000</v>
      </c>
      <c r="L3550" s="98" t="s">
        <v>2473</v>
      </c>
      <c r="M3550" s="23">
        <v>1800</v>
      </c>
      <c r="N3550" s="23">
        <v>1</v>
      </c>
      <c r="O3550" s="107">
        <v>10000000</v>
      </c>
      <c r="P3550" s="23">
        <v>180</v>
      </c>
      <c r="Q3550" s="23">
        <v>2</v>
      </c>
      <c r="R3550" s="23">
        <v>2</v>
      </c>
      <c r="S3550" s="23">
        <v>0</v>
      </c>
      <c r="T3550" s="47">
        <v>7</v>
      </c>
      <c r="U3550" s="98" t="s">
        <v>111</v>
      </c>
      <c r="V3550" s="98" t="s">
        <v>3139</v>
      </c>
      <c r="W3550" s="69">
        <f t="shared" si="110"/>
        <v>2.5313594210642908E-2</v>
      </c>
    </row>
    <row r="3551" spans="1:23">
      <c r="A3551">
        <f t="shared" si="111"/>
        <v>1161</v>
      </c>
      <c r="B3551" s="99">
        <v>44408</v>
      </c>
      <c r="C3551" s="23">
        <v>1148</v>
      </c>
      <c r="D3551" s="23">
        <v>5</v>
      </c>
      <c r="E3551" s="98" t="s">
        <v>49</v>
      </c>
      <c r="F3551" s="98" t="s">
        <v>164</v>
      </c>
      <c r="G3551" s="98" t="s">
        <v>4120</v>
      </c>
      <c r="H3551" s="98" t="s">
        <v>1366</v>
      </c>
      <c r="I3551" s="98" t="s">
        <v>9560</v>
      </c>
      <c r="J3551" s="99">
        <v>45569</v>
      </c>
      <c r="K3551" s="107">
        <v>18000000</v>
      </c>
      <c r="L3551" s="98" t="s">
        <v>2474</v>
      </c>
      <c r="M3551" s="23">
        <v>1800</v>
      </c>
      <c r="N3551" s="23">
        <v>1</v>
      </c>
      <c r="O3551" s="107">
        <v>18000000</v>
      </c>
      <c r="P3551" s="23">
        <v>180</v>
      </c>
      <c r="Q3551" s="23">
        <v>2</v>
      </c>
      <c r="R3551" s="23">
        <v>2</v>
      </c>
      <c r="S3551" s="23">
        <v>0</v>
      </c>
      <c r="T3551" s="47">
        <v>12.6</v>
      </c>
      <c r="U3551" s="98" t="s">
        <v>111</v>
      </c>
      <c r="V3551" s="98" t="s">
        <v>3139</v>
      </c>
      <c r="W3551" s="69">
        <f t="shared" si="110"/>
        <v>4.5564469579157232E-2</v>
      </c>
    </row>
    <row r="3552" spans="1:23">
      <c r="A3552">
        <f t="shared" si="111"/>
        <v>1161</v>
      </c>
      <c r="B3552" s="99">
        <v>44408</v>
      </c>
      <c r="C3552" s="23">
        <v>1149</v>
      </c>
      <c r="D3552" s="23">
        <v>5</v>
      </c>
      <c r="E3552" s="98" t="s">
        <v>49</v>
      </c>
      <c r="F3552" s="98" t="s">
        <v>164</v>
      </c>
      <c r="G3552" s="98" t="s">
        <v>4120</v>
      </c>
      <c r="H3552" s="98" t="s">
        <v>1366</v>
      </c>
      <c r="I3552" s="98" t="s">
        <v>9560</v>
      </c>
      <c r="J3552" s="99">
        <v>45569</v>
      </c>
      <c r="K3552" s="107">
        <v>5500000</v>
      </c>
      <c r="L3552" s="98" t="s">
        <v>2475</v>
      </c>
      <c r="M3552" s="23">
        <v>1800</v>
      </c>
      <c r="N3552" s="23">
        <v>1</v>
      </c>
      <c r="O3552" s="107">
        <v>5500000</v>
      </c>
      <c r="P3552" s="23">
        <v>180</v>
      </c>
      <c r="Q3552" s="23">
        <v>2</v>
      </c>
      <c r="R3552" s="23">
        <v>2</v>
      </c>
      <c r="S3552" s="23">
        <v>0</v>
      </c>
      <c r="T3552" s="47">
        <v>3.85</v>
      </c>
      <c r="U3552" s="98" t="s">
        <v>111</v>
      </c>
      <c r="V3552" s="98" t="s">
        <v>3139</v>
      </c>
      <c r="W3552" s="69">
        <f t="shared" si="110"/>
        <v>1.39224768158536E-2</v>
      </c>
    </row>
    <row r="3553" spans="1:23">
      <c r="A3553">
        <f t="shared" si="111"/>
        <v>1161</v>
      </c>
      <c r="B3553" s="99">
        <v>44408</v>
      </c>
      <c r="C3553" s="23">
        <v>1150</v>
      </c>
      <c r="D3553" s="23">
        <v>5</v>
      </c>
      <c r="E3553" s="98" t="s">
        <v>49</v>
      </c>
      <c r="F3553" s="98" t="s">
        <v>164</v>
      </c>
      <c r="G3553" s="98" t="s">
        <v>4120</v>
      </c>
      <c r="H3553" s="98" t="s">
        <v>1366</v>
      </c>
      <c r="I3553" s="98" t="s">
        <v>9560</v>
      </c>
      <c r="J3553" s="99">
        <v>45569</v>
      </c>
      <c r="K3553" s="107">
        <v>10000000</v>
      </c>
      <c r="L3553" s="98" t="s">
        <v>2476</v>
      </c>
      <c r="M3553" s="23">
        <v>1800</v>
      </c>
      <c r="N3553" s="23">
        <v>1</v>
      </c>
      <c r="O3553" s="107">
        <v>10000000</v>
      </c>
      <c r="P3553" s="23">
        <v>180</v>
      </c>
      <c r="Q3553" s="23">
        <v>2</v>
      </c>
      <c r="R3553" s="23">
        <v>2</v>
      </c>
      <c r="S3553" s="23">
        <v>0</v>
      </c>
      <c r="T3553" s="47">
        <v>7</v>
      </c>
      <c r="U3553" s="98" t="s">
        <v>111</v>
      </c>
      <c r="V3553" s="98" t="s">
        <v>3139</v>
      </c>
      <c r="W3553" s="69">
        <f t="shared" si="110"/>
        <v>2.5313594210642908E-2</v>
      </c>
    </row>
    <row r="3554" spans="1:23">
      <c r="A3554">
        <f t="shared" si="111"/>
        <v>1164</v>
      </c>
      <c r="B3554" s="99">
        <v>44408</v>
      </c>
      <c r="C3554" s="23">
        <v>1151</v>
      </c>
      <c r="D3554" s="23">
        <v>5</v>
      </c>
      <c r="E3554" s="98" t="s">
        <v>49</v>
      </c>
      <c r="F3554" s="98" t="s">
        <v>164</v>
      </c>
      <c r="G3554" s="98" t="s">
        <v>4120</v>
      </c>
      <c r="H3554" s="98" t="s">
        <v>1366</v>
      </c>
      <c r="I3554" s="98" t="s">
        <v>10718</v>
      </c>
      <c r="J3554" s="99">
        <v>45572</v>
      </c>
      <c r="K3554" s="107">
        <v>10500000</v>
      </c>
      <c r="L3554" s="98" t="s">
        <v>2477</v>
      </c>
      <c r="M3554" s="23">
        <v>1800</v>
      </c>
      <c r="N3554" s="23">
        <v>1</v>
      </c>
      <c r="O3554" s="107">
        <v>10500000</v>
      </c>
      <c r="P3554" s="23">
        <v>180</v>
      </c>
      <c r="Q3554" s="23">
        <v>2</v>
      </c>
      <c r="R3554" s="23">
        <v>2</v>
      </c>
      <c r="S3554" s="23">
        <v>0</v>
      </c>
      <c r="T3554" s="47">
        <v>7.35</v>
      </c>
      <c r="U3554" s="98" t="s">
        <v>111</v>
      </c>
      <c r="V3554" s="98" t="s">
        <v>3139</v>
      </c>
      <c r="W3554" s="69">
        <f t="shared" si="110"/>
        <v>2.6647954215545014E-2</v>
      </c>
    </row>
    <row r="3555" spans="1:23">
      <c r="A3555">
        <f t="shared" si="111"/>
        <v>1165</v>
      </c>
      <c r="B3555" s="99">
        <v>44408</v>
      </c>
      <c r="C3555" s="23">
        <v>1152</v>
      </c>
      <c r="D3555" s="23">
        <v>5</v>
      </c>
      <c r="E3555" s="98" t="s">
        <v>49</v>
      </c>
      <c r="F3555" s="98" t="s">
        <v>164</v>
      </c>
      <c r="G3555" s="98" t="s">
        <v>4120</v>
      </c>
      <c r="H3555" s="98" t="s">
        <v>1366</v>
      </c>
      <c r="I3555" s="98" t="s">
        <v>10719</v>
      </c>
      <c r="J3555" s="99">
        <v>45573</v>
      </c>
      <c r="K3555" s="107">
        <v>20000000</v>
      </c>
      <c r="L3555" s="98" t="s">
        <v>2478</v>
      </c>
      <c r="M3555" s="23">
        <v>1800</v>
      </c>
      <c r="N3555" s="23">
        <v>1</v>
      </c>
      <c r="O3555" s="107">
        <v>20000000</v>
      </c>
      <c r="P3555" s="23">
        <v>180</v>
      </c>
      <c r="Q3555" s="23">
        <v>2</v>
      </c>
      <c r="R3555" s="23">
        <v>2</v>
      </c>
      <c r="S3555" s="23">
        <v>0</v>
      </c>
      <c r="T3555" s="47">
        <v>14</v>
      </c>
      <c r="U3555" s="98" t="s">
        <v>111</v>
      </c>
      <c r="V3555" s="98" t="s">
        <v>3139</v>
      </c>
      <c r="W3555" s="69">
        <f t="shared" si="110"/>
        <v>5.0801614565717461E-2</v>
      </c>
    </row>
    <row r="3556" spans="1:23">
      <c r="A3556">
        <f t="shared" si="111"/>
        <v>435</v>
      </c>
      <c r="B3556" s="99">
        <v>44408</v>
      </c>
      <c r="C3556" s="23">
        <v>1153</v>
      </c>
      <c r="D3556" s="23">
        <v>5</v>
      </c>
      <c r="E3556" s="98" t="s">
        <v>49</v>
      </c>
      <c r="F3556" s="98" t="s">
        <v>164</v>
      </c>
      <c r="G3556" s="98" t="s">
        <v>4120</v>
      </c>
      <c r="H3556" s="98" t="s">
        <v>1366</v>
      </c>
      <c r="I3556" s="98" t="s">
        <v>6483</v>
      </c>
      <c r="J3556" s="99">
        <v>44843</v>
      </c>
      <c r="K3556" s="107">
        <v>6000000</v>
      </c>
      <c r="L3556" s="98" t="s">
        <v>2479</v>
      </c>
      <c r="M3556" s="23">
        <v>1080</v>
      </c>
      <c r="N3556" s="23">
        <v>1</v>
      </c>
      <c r="O3556" s="107">
        <v>6000000</v>
      </c>
      <c r="P3556" s="23">
        <v>180</v>
      </c>
      <c r="Q3556" s="23">
        <v>2</v>
      </c>
      <c r="R3556" s="23">
        <v>2</v>
      </c>
      <c r="S3556" s="23">
        <v>0</v>
      </c>
      <c r="T3556" s="47">
        <v>3</v>
      </c>
      <c r="U3556" s="98" t="s">
        <v>111</v>
      </c>
      <c r="V3556" s="98" t="s">
        <v>3139</v>
      </c>
      <c r="W3556" s="69">
        <f t="shared" si="110"/>
        <v>4.0647521157732248E-3</v>
      </c>
    </row>
    <row r="3557" spans="1:23">
      <c r="A3557">
        <f t="shared" si="111"/>
        <v>1166</v>
      </c>
      <c r="B3557" s="99">
        <v>44408</v>
      </c>
      <c r="C3557" s="23">
        <v>1154</v>
      </c>
      <c r="D3557" s="23">
        <v>5</v>
      </c>
      <c r="E3557" s="98" t="s">
        <v>49</v>
      </c>
      <c r="F3557" s="98" t="s">
        <v>164</v>
      </c>
      <c r="G3557" s="98" t="s">
        <v>4120</v>
      </c>
      <c r="H3557" s="98" t="s">
        <v>1366</v>
      </c>
      <c r="I3557" s="98" t="s">
        <v>6483</v>
      </c>
      <c r="J3557" s="99">
        <v>45574</v>
      </c>
      <c r="K3557" s="107">
        <v>5700000</v>
      </c>
      <c r="L3557" s="98" t="s">
        <v>2480</v>
      </c>
      <c r="M3557" s="23">
        <v>1800</v>
      </c>
      <c r="N3557" s="23">
        <v>1</v>
      </c>
      <c r="O3557" s="107">
        <v>5700000</v>
      </c>
      <c r="P3557" s="23">
        <v>180</v>
      </c>
      <c r="Q3557" s="23">
        <v>2</v>
      </c>
      <c r="R3557" s="23">
        <v>2</v>
      </c>
      <c r="S3557" s="23">
        <v>0</v>
      </c>
      <c r="T3557" s="47">
        <v>3.99</v>
      </c>
      <c r="U3557" s="98" t="s">
        <v>111</v>
      </c>
      <c r="V3557" s="98" t="s">
        <v>3139</v>
      </c>
      <c r="W3557" s="69">
        <f t="shared" si="110"/>
        <v>1.4490888014020233E-2</v>
      </c>
    </row>
    <row r="3558" spans="1:23">
      <c r="A3558">
        <f t="shared" si="111"/>
        <v>435</v>
      </c>
      <c r="B3558" s="99">
        <v>44408</v>
      </c>
      <c r="C3558" s="23">
        <v>1155</v>
      </c>
      <c r="D3558" s="23">
        <v>5</v>
      </c>
      <c r="E3558" s="98" t="s">
        <v>49</v>
      </c>
      <c r="F3558" s="98" t="s">
        <v>164</v>
      </c>
      <c r="G3558" s="98" t="s">
        <v>4120</v>
      </c>
      <c r="H3558" s="98" t="s">
        <v>1366</v>
      </c>
      <c r="I3558" s="98" t="s">
        <v>6483</v>
      </c>
      <c r="J3558" s="99">
        <v>44843</v>
      </c>
      <c r="K3558" s="107">
        <v>20000000</v>
      </c>
      <c r="L3558" s="98" t="s">
        <v>2481</v>
      </c>
      <c r="M3558" s="23">
        <v>1080</v>
      </c>
      <c r="N3558" s="23">
        <v>1</v>
      </c>
      <c r="O3558" s="107">
        <v>20000000</v>
      </c>
      <c r="P3558" s="23">
        <v>180</v>
      </c>
      <c r="Q3558" s="23">
        <v>2</v>
      </c>
      <c r="R3558" s="23">
        <v>2</v>
      </c>
      <c r="S3558" s="23">
        <v>0</v>
      </c>
      <c r="T3558" s="47">
        <v>10.000000999999999</v>
      </c>
      <c r="U3558" s="98" t="s">
        <v>111</v>
      </c>
      <c r="V3558" s="98" t="s">
        <v>3139</v>
      </c>
      <c r="W3558" s="69">
        <f t="shared" si="110"/>
        <v>1.3549175074161453E-2</v>
      </c>
    </row>
    <row r="3559" spans="1:23">
      <c r="A3559">
        <f t="shared" si="111"/>
        <v>1166</v>
      </c>
      <c r="B3559" s="99">
        <v>44408</v>
      </c>
      <c r="C3559" s="23">
        <v>1156</v>
      </c>
      <c r="D3559" s="23">
        <v>5</v>
      </c>
      <c r="E3559" s="98" t="s">
        <v>49</v>
      </c>
      <c r="F3559" s="98" t="s">
        <v>164</v>
      </c>
      <c r="G3559" s="98" t="s">
        <v>4120</v>
      </c>
      <c r="H3559" s="98" t="s">
        <v>1366</v>
      </c>
      <c r="I3559" s="98" t="s">
        <v>6483</v>
      </c>
      <c r="J3559" s="99">
        <v>45574</v>
      </c>
      <c r="K3559" s="107">
        <v>13000000</v>
      </c>
      <c r="L3559" s="98" t="s">
        <v>2482</v>
      </c>
      <c r="M3559" s="23">
        <v>1800</v>
      </c>
      <c r="N3559" s="23">
        <v>1</v>
      </c>
      <c r="O3559" s="107">
        <v>13000000</v>
      </c>
      <c r="P3559" s="23">
        <v>180</v>
      </c>
      <c r="Q3559" s="23">
        <v>2</v>
      </c>
      <c r="R3559" s="23">
        <v>2</v>
      </c>
      <c r="S3559" s="23">
        <v>0</v>
      </c>
      <c r="T3559" s="47">
        <v>9.1</v>
      </c>
      <c r="U3559" s="98" t="s">
        <v>111</v>
      </c>
      <c r="V3559" s="98" t="s">
        <v>3139</v>
      </c>
      <c r="W3559" s="69">
        <f t="shared" si="110"/>
        <v>3.3049393716186495E-2</v>
      </c>
    </row>
    <row r="3560" spans="1:23">
      <c r="A3560">
        <f t="shared" si="111"/>
        <v>1167</v>
      </c>
      <c r="B3560" s="99">
        <v>44408</v>
      </c>
      <c r="C3560" s="23">
        <v>1157</v>
      </c>
      <c r="D3560" s="23">
        <v>5</v>
      </c>
      <c r="E3560" s="98" t="s">
        <v>49</v>
      </c>
      <c r="F3560" s="98" t="s">
        <v>164</v>
      </c>
      <c r="G3560" s="98" t="s">
        <v>4120</v>
      </c>
      <c r="H3560" s="98" t="s">
        <v>1366</v>
      </c>
      <c r="I3560" s="98" t="s">
        <v>6996</v>
      </c>
      <c r="J3560" s="99">
        <v>45575</v>
      </c>
      <c r="K3560" s="107">
        <v>26000000</v>
      </c>
      <c r="L3560" s="98" t="s">
        <v>2483</v>
      </c>
      <c r="M3560" s="23">
        <v>1800</v>
      </c>
      <c r="N3560" s="23">
        <v>1</v>
      </c>
      <c r="O3560" s="107">
        <v>26000000</v>
      </c>
      <c r="P3560" s="23">
        <v>180</v>
      </c>
      <c r="Q3560" s="23">
        <v>2</v>
      </c>
      <c r="R3560" s="23">
        <v>2</v>
      </c>
      <c r="S3560" s="23">
        <v>0</v>
      </c>
      <c r="T3560" s="47">
        <v>18.2</v>
      </c>
      <c r="U3560" s="98" t="s">
        <v>111</v>
      </c>
      <c r="V3560" s="98" t="s">
        <v>3139</v>
      </c>
      <c r="W3560" s="69">
        <f t="shared" si="110"/>
        <v>6.615547592931327E-2</v>
      </c>
    </row>
    <row r="3561" spans="1:23">
      <c r="A3561">
        <f t="shared" si="111"/>
        <v>1167</v>
      </c>
      <c r="B3561" s="99">
        <v>44408</v>
      </c>
      <c r="C3561" s="23">
        <v>1158</v>
      </c>
      <c r="D3561" s="23">
        <v>5</v>
      </c>
      <c r="E3561" s="98" t="s">
        <v>49</v>
      </c>
      <c r="F3561" s="98" t="s">
        <v>164</v>
      </c>
      <c r="G3561" s="98" t="s">
        <v>4120</v>
      </c>
      <c r="H3561" s="98" t="s">
        <v>1366</v>
      </c>
      <c r="I3561" s="98" t="s">
        <v>6996</v>
      </c>
      <c r="J3561" s="99">
        <v>45575</v>
      </c>
      <c r="K3561" s="107">
        <v>8000000</v>
      </c>
      <c r="L3561" s="98" t="s">
        <v>2484</v>
      </c>
      <c r="M3561" s="23">
        <v>1800</v>
      </c>
      <c r="N3561" s="23">
        <v>1</v>
      </c>
      <c r="O3561" s="107">
        <v>8000000</v>
      </c>
      <c r="P3561" s="23">
        <v>180</v>
      </c>
      <c r="Q3561" s="23">
        <v>2</v>
      </c>
      <c r="R3561" s="23">
        <v>2</v>
      </c>
      <c r="S3561" s="23">
        <v>0</v>
      </c>
      <c r="T3561" s="47">
        <v>5.6</v>
      </c>
      <c r="U3561" s="98" t="s">
        <v>111</v>
      </c>
      <c r="V3561" s="98" t="s">
        <v>3139</v>
      </c>
      <c r="W3561" s="69">
        <f t="shared" si="110"/>
        <v>2.0355531055173317E-2</v>
      </c>
    </row>
    <row r="3562" spans="1:23">
      <c r="A3562">
        <f t="shared" si="111"/>
        <v>1167</v>
      </c>
      <c r="B3562" s="99">
        <v>44408</v>
      </c>
      <c r="C3562" s="23">
        <v>1159</v>
      </c>
      <c r="D3562" s="23">
        <v>5</v>
      </c>
      <c r="E3562" s="98" t="s">
        <v>49</v>
      </c>
      <c r="F3562" s="98" t="s">
        <v>164</v>
      </c>
      <c r="G3562" s="98" t="s">
        <v>4120</v>
      </c>
      <c r="H3562" s="98" t="s">
        <v>1366</v>
      </c>
      <c r="I3562" s="98" t="s">
        <v>6996</v>
      </c>
      <c r="J3562" s="99">
        <v>45575</v>
      </c>
      <c r="K3562" s="107">
        <v>5000000</v>
      </c>
      <c r="L3562" s="98" t="s">
        <v>2485</v>
      </c>
      <c r="M3562" s="23">
        <v>1800</v>
      </c>
      <c r="N3562" s="23">
        <v>1</v>
      </c>
      <c r="O3562" s="107">
        <v>5000000</v>
      </c>
      <c r="P3562" s="23">
        <v>180</v>
      </c>
      <c r="Q3562" s="23">
        <v>2</v>
      </c>
      <c r="R3562" s="23">
        <v>2</v>
      </c>
      <c r="S3562" s="23">
        <v>0</v>
      </c>
      <c r="T3562" s="47">
        <v>3.5</v>
      </c>
      <c r="U3562" s="98" t="s">
        <v>111</v>
      </c>
      <c r="V3562" s="98" t="s">
        <v>3139</v>
      </c>
      <c r="W3562" s="69">
        <f t="shared" si="110"/>
        <v>1.2722206909483322E-2</v>
      </c>
    </row>
    <row r="3563" spans="1:23">
      <c r="A3563">
        <f t="shared" si="111"/>
        <v>1167</v>
      </c>
      <c r="B3563" s="99">
        <v>44408</v>
      </c>
      <c r="C3563" s="23">
        <v>1160</v>
      </c>
      <c r="D3563" s="23">
        <v>5</v>
      </c>
      <c r="E3563" s="98" t="s">
        <v>49</v>
      </c>
      <c r="F3563" s="98" t="s">
        <v>164</v>
      </c>
      <c r="G3563" s="98" t="s">
        <v>4120</v>
      </c>
      <c r="H3563" s="98" t="s">
        <v>1366</v>
      </c>
      <c r="I3563" s="98" t="s">
        <v>6996</v>
      </c>
      <c r="J3563" s="99">
        <v>45575</v>
      </c>
      <c r="K3563" s="107">
        <v>12000000</v>
      </c>
      <c r="L3563" s="98" t="s">
        <v>2486</v>
      </c>
      <c r="M3563" s="23">
        <v>1800</v>
      </c>
      <c r="N3563" s="23">
        <v>1</v>
      </c>
      <c r="O3563" s="107">
        <v>12000000</v>
      </c>
      <c r="P3563" s="23">
        <v>180</v>
      </c>
      <c r="Q3563" s="23">
        <v>2</v>
      </c>
      <c r="R3563" s="23">
        <v>2</v>
      </c>
      <c r="S3563" s="23">
        <v>0</v>
      </c>
      <c r="T3563" s="47">
        <v>8.4</v>
      </c>
      <c r="U3563" s="98" t="s">
        <v>111</v>
      </c>
      <c r="V3563" s="98" t="s">
        <v>3139</v>
      </c>
      <c r="W3563" s="69">
        <f t="shared" si="110"/>
        <v>3.0533296582759977E-2</v>
      </c>
    </row>
    <row r="3564" spans="1:23">
      <c r="A3564">
        <f t="shared" si="111"/>
        <v>1167</v>
      </c>
      <c r="B3564" s="99">
        <v>44408</v>
      </c>
      <c r="C3564" s="23">
        <v>1161</v>
      </c>
      <c r="D3564" s="23">
        <v>5</v>
      </c>
      <c r="E3564" s="98" t="s">
        <v>49</v>
      </c>
      <c r="F3564" s="98" t="s">
        <v>164</v>
      </c>
      <c r="G3564" s="98" t="s">
        <v>4120</v>
      </c>
      <c r="H3564" s="98" t="s">
        <v>1366</v>
      </c>
      <c r="I3564" s="98" t="s">
        <v>6996</v>
      </c>
      <c r="J3564" s="99">
        <v>45575</v>
      </c>
      <c r="K3564" s="107">
        <v>20000000</v>
      </c>
      <c r="L3564" s="98" t="s">
        <v>2487</v>
      </c>
      <c r="M3564" s="23">
        <v>1800</v>
      </c>
      <c r="N3564" s="23">
        <v>1</v>
      </c>
      <c r="O3564" s="107">
        <v>20000000</v>
      </c>
      <c r="P3564" s="23">
        <v>180</v>
      </c>
      <c r="Q3564" s="23">
        <v>2</v>
      </c>
      <c r="R3564" s="23">
        <v>2</v>
      </c>
      <c r="S3564" s="23">
        <v>0</v>
      </c>
      <c r="T3564" s="47">
        <v>14</v>
      </c>
      <c r="U3564" s="98" t="s">
        <v>111</v>
      </c>
      <c r="V3564" s="98" t="s">
        <v>3139</v>
      </c>
      <c r="W3564" s="69">
        <f t="shared" si="110"/>
        <v>5.0888827637933287E-2</v>
      </c>
    </row>
    <row r="3565" spans="1:23">
      <c r="A3565">
        <f t="shared" si="111"/>
        <v>1168</v>
      </c>
      <c r="B3565" s="99">
        <v>44408</v>
      </c>
      <c r="C3565" s="23">
        <v>1162</v>
      </c>
      <c r="D3565" s="23">
        <v>5</v>
      </c>
      <c r="E3565" s="98" t="s">
        <v>49</v>
      </c>
      <c r="F3565" s="98" t="s">
        <v>164</v>
      </c>
      <c r="G3565" s="98" t="s">
        <v>4120</v>
      </c>
      <c r="H3565" s="98" t="s">
        <v>1366</v>
      </c>
      <c r="I3565" s="98" t="s">
        <v>10088</v>
      </c>
      <c r="J3565" s="99">
        <v>45576</v>
      </c>
      <c r="K3565" s="107">
        <v>20000000</v>
      </c>
      <c r="L3565" s="98" t="s">
        <v>2488</v>
      </c>
      <c r="M3565" s="23">
        <v>1800</v>
      </c>
      <c r="N3565" s="23">
        <v>1</v>
      </c>
      <c r="O3565" s="107">
        <v>20000000</v>
      </c>
      <c r="P3565" s="23">
        <v>180</v>
      </c>
      <c r="Q3565" s="23">
        <v>2</v>
      </c>
      <c r="R3565" s="23">
        <v>2</v>
      </c>
      <c r="S3565" s="23">
        <v>1.74</v>
      </c>
      <c r="T3565" s="47">
        <v>14.072792</v>
      </c>
      <c r="U3565" s="98" t="s">
        <v>111</v>
      </c>
      <c r="V3565" s="98" t="s">
        <v>3139</v>
      </c>
      <c r="W3565" s="69">
        <f t="shared" si="110"/>
        <v>5.1197253727498108E-2</v>
      </c>
    </row>
    <row r="3566" spans="1:23">
      <c r="A3566">
        <f t="shared" si="111"/>
        <v>1168</v>
      </c>
      <c r="B3566" s="99">
        <v>44408</v>
      </c>
      <c r="C3566" s="23">
        <v>1163</v>
      </c>
      <c r="D3566" s="23">
        <v>5</v>
      </c>
      <c r="E3566" s="98" t="s">
        <v>49</v>
      </c>
      <c r="F3566" s="98" t="s">
        <v>164</v>
      </c>
      <c r="G3566" s="98" t="s">
        <v>4120</v>
      </c>
      <c r="H3566" s="98" t="s">
        <v>1366</v>
      </c>
      <c r="I3566" s="98" t="s">
        <v>10088</v>
      </c>
      <c r="J3566" s="99">
        <v>45576</v>
      </c>
      <c r="K3566" s="107">
        <v>10000000</v>
      </c>
      <c r="L3566" s="98" t="s">
        <v>2489</v>
      </c>
      <c r="M3566" s="23">
        <v>1800</v>
      </c>
      <c r="N3566" s="23">
        <v>1</v>
      </c>
      <c r="O3566" s="107">
        <v>10000000</v>
      </c>
      <c r="P3566" s="23">
        <v>180</v>
      </c>
      <c r="Q3566" s="23">
        <v>2</v>
      </c>
      <c r="R3566" s="23">
        <v>2</v>
      </c>
      <c r="S3566" s="23">
        <v>0</v>
      </c>
      <c r="T3566" s="47">
        <v>7</v>
      </c>
      <c r="U3566" s="98" t="s">
        <v>111</v>
      </c>
      <c r="V3566" s="98" t="s">
        <v>3139</v>
      </c>
      <c r="W3566" s="69">
        <f t="shared" si="110"/>
        <v>2.5466217087020598E-2</v>
      </c>
    </row>
    <row r="3567" spans="1:23">
      <c r="A3567">
        <f t="shared" si="111"/>
        <v>1168</v>
      </c>
      <c r="B3567" s="99">
        <v>44408</v>
      </c>
      <c r="C3567" s="23">
        <v>1164</v>
      </c>
      <c r="D3567" s="23">
        <v>5</v>
      </c>
      <c r="E3567" s="98" t="s">
        <v>49</v>
      </c>
      <c r="F3567" s="98" t="s">
        <v>164</v>
      </c>
      <c r="G3567" s="98" t="s">
        <v>4120</v>
      </c>
      <c r="H3567" s="98" t="s">
        <v>1366</v>
      </c>
      <c r="I3567" s="98" t="s">
        <v>10088</v>
      </c>
      <c r="J3567" s="99">
        <v>45576</v>
      </c>
      <c r="K3567" s="107">
        <v>12000000</v>
      </c>
      <c r="L3567" s="98" t="s">
        <v>2490</v>
      </c>
      <c r="M3567" s="23">
        <v>1800</v>
      </c>
      <c r="N3567" s="23">
        <v>1</v>
      </c>
      <c r="O3567" s="107">
        <v>12000000</v>
      </c>
      <c r="P3567" s="23">
        <v>180</v>
      </c>
      <c r="Q3567" s="23">
        <v>2</v>
      </c>
      <c r="R3567" s="23">
        <v>2</v>
      </c>
      <c r="S3567" s="23">
        <v>0</v>
      </c>
      <c r="T3567" s="47">
        <v>8.4</v>
      </c>
      <c r="U3567" s="98" t="s">
        <v>111</v>
      </c>
      <c r="V3567" s="98" t="s">
        <v>3139</v>
      </c>
      <c r="W3567" s="69">
        <f t="shared" si="110"/>
        <v>3.0559460504424724E-2</v>
      </c>
    </row>
    <row r="3568" spans="1:23">
      <c r="A3568">
        <f t="shared" si="111"/>
        <v>437</v>
      </c>
      <c r="B3568" s="99">
        <v>44408</v>
      </c>
      <c r="C3568" s="23">
        <v>1165</v>
      </c>
      <c r="D3568" s="23">
        <v>5</v>
      </c>
      <c r="E3568" s="98" t="s">
        <v>49</v>
      </c>
      <c r="F3568" s="98" t="s">
        <v>164</v>
      </c>
      <c r="G3568" s="98" t="s">
        <v>4120</v>
      </c>
      <c r="H3568" s="98" t="s">
        <v>1366</v>
      </c>
      <c r="I3568" s="98" t="s">
        <v>10088</v>
      </c>
      <c r="J3568" s="99">
        <v>44845</v>
      </c>
      <c r="K3568" s="107">
        <v>15000000</v>
      </c>
      <c r="L3568" s="98" t="s">
        <v>2491</v>
      </c>
      <c r="M3568" s="23">
        <v>1080</v>
      </c>
      <c r="N3568" s="23">
        <v>1</v>
      </c>
      <c r="O3568" s="107">
        <v>15000000</v>
      </c>
      <c r="P3568" s="23">
        <v>180</v>
      </c>
      <c r="Q3568" s="23">
        <v>2</v>
      </c>
      <c r="R3568" s="23">
        <v>2</v>
      </c>
      <c r="S3568" s="23">
        <v>2.74</v>
      </c>
      <c r="T3568" s="47">
        <v>7.5612360000000001</v>
      </c>
      <c r="U3568" s="98" t="s">
        <v>111</v>
      </c>
      <c r="V3568" s="98" t="s">
        <v>3139</v>
      </c>
      <c r="W3568" s="69">
        <f t="shared" si="110"/>
        <v>1.0291952768285144E-2</v>
      </c>
    </row>
    <row r="3569" spans="1:23">
      <c r="A3569">
        <f t="shared" si="111"/>
        <v>1172</v>
      </c>
      <c r="B3569" s="99">
        <v>44408</v>
      </c>
      <c r="C3569" s="23">
        <v>1166</v>
      </c>
      <c r="D3569" s="23">
        <v>5</v>
      </c>
      <c r="E3569" s="98" t="s">
        <v>49</v>
      </c>
      <c r="F3569" s="98" t="s">
        <v>164</v>
      </c>
      <c r="G3569" s="98" t="s">
        <v>4120</v>
      </c>
      <c r="H3569" s="98" t="s">
        <v>1366</v>
      </c>
      <c r="I3569" s="98" t="s">
        <v>10028</v>
      </c>
      <c r="J3569" s="99">
        <v>45580</v>
      </c>
      <c r="K3569" s="107">
        <v>7000000</v>
      </c>
      <c r="L3569" s="98" t="s">
        <v>2492</v>
      </c>
      <c r="M3569" s="23">
        <v>1800</v>
      </c>
      <c r="N3569" s="23">
        <v>1</v>
      </c>
      <c r="O3569" s="107">
        <v>7000000</v>
      </c>
      <c r="P3569" s="23">
        <v>180</v>
      </c>
      <c r="Q3569" s="23">
        <v>2</v>
      </c>
      <c r="R3569" s="23">
        <v>2</v>
      </c>
      <c r="S3569" s="23">
        <v>0</v>
      </c>
      <c r="T3569" s="47">
        <v>4.9000000000000004</v>
      </c>
      <c r="U3569" s="98" t="s">
        <v>111</v>
      </c>
      <c r="V3569" s="98" t="s">
        <v>3139</v>
      </c>
      <c r="W3569" s="69">
        <f t="shared" si="110"/>
        <v>1.7887401111465501E-2</v>
      </c>
    </row>
    <row r="3570" spans="1:23">
      <c r="A3570">
        <f t="shared" si="111"/>
        <v>76</v>
      </c>
      <c r="B3570" s="99">
        <v>44408</v>
      </c>
      <c r="C3570" s="23">
        <v>1167</v>
      </c>
      <c r="D3570" s="23">
        <v>5</v>
      </c>
      <c r="E3570" s="98" t="s">
        <v>49</v>
      </c>
      <c r="F3570" s="98" t="s">
        <v>164</v>
      </c>
      <c r="G3570" s="98" t="s">
        <v>4120</v>
      </c>
      <c r="H3570" s="98" t="s">
        <v>1366</v>
      </c>
      <c r="I3570" s="98" t="s">
        <v>10028</v>
      </c>
      <c r="J3570" s="99">
        <v>44484</v>
      </c>
      <c r="K3570" s="107">
        <v>10000000</v>
      </c>
      <c r="L3570" s="98" t="s">
        <v>2493</v>
      </c>
      <c r="M3570" s="23">
        <v>720</v>
      </c>
      <c r="N3570" s="23">
        <v>1</v>
      </c>
      <c r="O3570" s="107">
        <v>10000000</v>
      </c>
      <c r="P3570" s="23">
        <v>180</v>
      </c>
      <c r="Q3570" s="23">
        <v>2</v>
      </c>
      <c r="R3570" s="23">
        <v>2</v>
      </c>
      <c r="S3570" s="23">
        <v>0</v>
      </c>
      <c r="T3570" s="47">
        <v>2.5</v>
      </c>
      <c r="U3570" s="98" t="s">
        <v>111</v>
      </c>
      <c r="V3570" s="98" t="s">
        <v>3139</v>
      </c>
      <c r="W3570" s="69">
        <f t="shared" si="110"/>
        <v>5.918029900359484E-4</v>
      </c>
    </row>
    <row r="3571" spans="1:23">
      <c r="A3571">
        <f t="shared" si="111"/>
        <v>1172</v>
      </c>
      <c r="B3571" s="99">
        <v>44408</v>
      </c>
      <c r="C3571" s="23">
        <v>1168</v>
      </c>
      <c r="D3571" s="23">
        <v>5</v>
      </c>
      <c r="E3571" s="98" t="s">
        <v>49</v>
      </c>
      <c r="F3571" s="98" t="s">
        <v>164</v>
      </c>
      <c r="G3571" s="98" t="s">
        <v>4120</v>
      </c>
      <c r="H3571" s="98" t="s">
        <v>1366</v>
      </c>
      <c r="I3571" s="98" t="s">
        <v>10028</v>
      </c>
      <c r="J3571" s="99">
        <v>45580</v>
      </c>
      <c r="K3571" s="107">
        <v>40000000</v>
      </c>
      <c r="L3571" s="98" t="s">
        <v>2494</v>
      </c>
      <c r="M3571" s="23">
        <v>1800</v>
      </c>
      <c r="N3571" s="23">
        <v>1</v>
      </c>
      <c r="O3571" s="107">
        <v>40000000</v>
      </c>
      <c r="P3571" s="23">
        <v>180</v>
      </c>
      <c r="Q3571" s="23">
        <v>2</v>
      </c>
      <c r="R3571" s="23">
        <v>2</v>
      </c>
      <c r="S3571" s="23">
        <v>2.74</v>
      </c>
      <c r="T3571" s="47">
        <v>28.222284999999999</v>
      </c>
      <c r="U3571" s="98" t="s">
        <v>111</v>
      </c>
      <c r="V3571" s="98" t="s">
        <v>3139</v>
      </c>
      <c r="W3571" s="69">
        <f t="shared" si="110"/>
        <v>0.10302516981165225</v>
      </c>
    </row>
    <row r="3572" spans="1:23">
      <c r="A3572">
        <f t="shared" si="111"/>
        <v>1172</v>
      </c>
      <c r="B3572" s="99">
        <v>44408</v>
      </c>
      <c r="C3572" s="23">
        <v>1169</v>
      </c>
      <c r="D3572" s="23">
        <v>5</v>
      </c>
      <c r="E3572" s="98" t="s">
        <v>49</v>
      </c>
      <c r="F3572" s="98" t="s">
        <v>164</v>
      </c>
      <c r="G3572" s="98" t="s">
        <v>4120</v>
      </c>
      <c r="H3572" s="98" t="s">
        <v>1366</v>
      </c>
      <c r="I3572" s="98" t="s">
        <v>10028</v>
      </c>
      <c r="J3572" s="99">
        <v>45580</v>
      </c>
      <c r="K3572" s="107">
        <v>10000000</v>
      </c>
      <c r="L3572" s="98" t="s">
        <v>2495</v>
      </c>
      <c r="M3572" s="23">
        <v>1800</v>
      </c>
      <c r="N3572" s="23">
        <v>1</v>
      </c>
      <c r="O3572" s="107">
        <v>10000000</v>
      </c>
      <c r="P3572" s="23">
        <v>180</v>
      </c>
      <c r="Q3572" s="23">
        <v>2</v>
      </c>
      <c r="R3572" s="23">
        <v>2</v>
      </c>
      <c r="S3572" s="23">
        <v>0</v>
      </c>
      <c r="T3572" s="47">
        <v>7</v>
      </c>
      <c r="U3572" s="98" t="s">
        <v>111</v>
      </c>
      <c r="V3572" s="98" t="s">
        <v>3139</v>
      </c>
      <c r="W3572" s="69">
        <f t="shared" si="110"/>
        <v>2.5553430159236425E-2</v>
      </c>
    </row>
    <row r="3573" spans="1:23">
      <c r="A3573">
        <f t="shared" si="111"/>
        <v>1172</v>
      </c>
      <c r="B3573" s="99">
        <v>44408</v>
      </c>
      <c r="C3573" s="23">
        <v>1170</v>
      </c>
      <c r="D3573" s="23">
        <v>5</v>
      </c>
      <c r="E3573" s="98" t="s">
        <v>49</v>
      </c>
      <c r="F3573" s="98" t="s">
        <v>164</v>
      </c>
      <c r="G3573" s="98" t="s">
        <v>4120</v>
      </c>
      <c r="H3573" s="98" t="s">
        <v>1366</v>
      </c>
      <c r="I3573" s="98" t="s">
        <v>10028</v>
      </c>
      <c r="J3573" s="99">
        <v>45580</v>
      </c>
      <c r="K3573" s="107">
        <v>30000000</v>
      </c>
      <c r="L3573" s="98" t="s">
        <v>2496</v>
      </c>
      <c r="M3573" s="23">
        <v>1800</v>
      </c>
      <c r="N3573" s="23">
        <v>1</v>
      </c>
      <c r="O3573" s="107">
        <v>30000000</v>
      </c>
      <c r="P3573" s="23">
        <v>180</v>
      </c>
      <c r="Q3573" s="23">
        <v>2</v>
      </c>
      <c r="R3573" s="23">
        <v>2</v>
      </c>
      <c r="S3573" s="23">
        <v>1.74</v>
      </c>
      <c r="T3573" s="47">
        <v>21.106155000000001</v>
      </c>
      <c r="U3573" s="98" t="s">
        <v>111</v>
      </c>
      <c r="V3573" s="98" t="s">
        <v>3139</v>
      </c>
      <c r="W3573" s="69">
        <f t="shared" si="110"/>
        <v>7.7047808246074101E-2</v>
      </c>
    </row>
    <row r="3574" spans="1:23">
      <c r="A3574">
        <f t="shared" si="111"/>
        <v>1173</v>
      </c>
      <c r="B3574" s="99">
        <v>44408</v>
      </c>
      <c r="C3574" s="23">
        <v>1171</v>
      </c>
      <c r="D3574" s="23">
        <v>5</v>
      </c>
      <c r="E3574" s="98" t="s">
        <v>49</v>
      </c>
      <c r="F3574" s="98" t="s">
        <v>164</v>
      </c>
      <c r="G3574" s="98" t="s">
        <v>4120</v>
      </c>
      <c r="H3574" s="98" t="s">
        <v>1366</v>
      </c>
      <c r="I3574" s="98" t="s">
        <v>6527</v>
      </c>
      <c r="J3574" s="99">
        <v>45581</v>
      </c>
      <c r="K3574" s="107">
        <v>15000000</v>
      </c>
      <c r="L3574" s="98" t="s">
        <v>2497</v>
      </c>
      <c r="M3574" s="23">
        <v>1800</v>
      </c>
      <c r="N3574" s="23">
        <v>1</v>
      </c>
      <c r="O3574" s="107">
        <v>15000000</v>
      </c>
      <c r="P3574" s="23">
        <v>180</v>
      </c>
      <c r="Q3574" s="23">
        <v>2</v>
      </c>
      <c r="R3574" s="23">
        <v>2</v>
      </c>
      <c r="S3574" s="23">
        <v>0</v>
      </c>
      <c r="T3574" s="47">
        <v>10.5</v>
      </c>
      <c r="U3574" s="98" t="s">
        <v>111</v>
      </c>
      <c r="V3574" s="98" t="s">
        <v>3139</v>
      </c>
      <c r="W3574" s="69">
        <f t="shared" si="110"/>
        <v>3.8362850140935573E-2</v>
      </c>
    </row>
    <row r="3575" spans="1:23">
      <c r="A3575">
        <f t="shared" si="111"/>
        <v>1173</v>
      </c>
      <c r="B3575" s="99">
        <v>44408</v>
      </c>
      <c r="C3575" s="23">
        <v>1172</v>
      </c>
      <c r="D3575" s="23">
        <v>5</v>
      </c>
      <c r="E3575" s="98" t="s">
        <v>49</v>
      </c>
      <c r="F3575" s="98" t="s">
        <v>164</v>
      </c>
      <c r="G3575" s="98" t="s">
        <v>4120</v>
      </c>
      <c r="H3575" s="98" t="s">
        <v>1366</v>
      </c>
      <c r="I3575" s="98" t="s">
        <v>6527</v>
      </c>
      <c r="J3575" s="99">
        <v>45581</v>
      </c>
      <c r="K3575" s="107">
        <v>6500000</v>
      </c>
      <c r="L3575" s="98" t="s">
        <v>2498</v>
      </c>
      <c r="M3575" s="23">
        <v>1800</v>
      </c>
      <c r="N3575" s="23">
        <v>1</v>
      </c>
      <c r="O3575" s="107">
        <v>6500000</v>
      </c>
      <c r="P3575" s="23">
        <v>180</v>
      </c>
      <c r="Q3575" s="23">
        <v>2</v>
      </c>
      <c r="R3575" s="23">
        <v>2</v>
      </c>
      <c r="S3575" s="23">
        <v>0</v>
      </c>
      <c r="T3575" s="47">
        <v>4.55</v>
      </c>
      <c r="U3575" s="98" t="s">
        <v>111</v>
      </c>
      <c r="V3575" s="98" t="s">
        <v>3139</v>
      </c>
      <c r="W3575" s="69">
        <f t="shared" si="110"/>
        <v>1.6623901727738748E-2</v>
      </c>
    </row>
    <row r="3576" spans="1:23">
      <c r="A3576">
        <f t="shared" si="111"/>
        <v>1173</v>
      </c>
      <c r="B3576" s="99">
        <v>44408</v>
      </c>
      <c r="C3576" s="23">
        <v>1173</v>
      </c>
      <c r="D3576" s="23">
        <v>5</v>
      </c>
      <c r="E3576" s="98" t="s">
        <v>49</v>
      </c>
      <c r="F3576" s="98" t="s">
        <v>164</v>
      </c>
      <c r="G3576" s="98" t="s">
        <v>4120</v>
      </c>
      <c r="H3576" s="98" t="s">
        <v>1366</v>
      </c>
      <c r="I3576" s="98" t="s">
        <v>6527</v>
      </c>
      <c r="J3576" s="99">
        <v>45581</v>
      </c>
      <c r="K3576" s="107">
        <v>20000000</v>
      </c>
      <c r="L3576" s="98" t="s">
        <v>2499</v>
      </c>
      <c r="M3576" s="23">
        <v>1800</v>
      </c>
      <c r="N3576" s="23">
        <v>1</v>
      </c>
      <c r="O3576" s="107">
        <v>20000000</v>
      </c>
      <c r="P3576" s="23">
        <v>180</v>
      </c>
      <c r="Q3576" s="23">
        <v>2</v>
      </c>
      <c r="R3576" s="23">
        <v>2</v>
      </c>
      <c r="S3576" s="23">
        <v>0</v>
      </c>
      <c r="T3576" s="47">
        <v>14</v>
      </c>
      <c r="U3576" s="98" t="s">
        <v>111</v>
      </c>
      <c r="V3576" s="98" t="s">
        <v>3139</v>
      </c>
      <c r="W3576" s="69">
        <f t="shared" si="110"/>
        <v>5.1150466854580759E-2</v>
      </c>
    </row>
    <row r="3577" spans="1:23">
      <c r="A3577">
        <f t="shared" si="111"/>
        <v>442</v>
      </c>
      <c r="B3577" s="99">
        <v>44408</v>
      </c>
      <c r="C3577" s="23">
        <v>1174</v>
      </c>
      <c r="D3577" s="23">
        <v>5</v>
      </c>
      <c r="E3577" s="98" t="s">
        <v>49</v>
      </c>
      <c r="F3577" s="98" t="s">
        <v>164</v>
      </c>
      <c r="G3577" s="98" t="s">
        <v>4120</v>
      </c>
      <c r="H3577" s="98" t="s">
        <v>1366</v>
      </c>
      <c r="I3577" s="98" t="s">
        <v>6527</v>
      </c>
      <c r="J3577" s="99">
        <v>44850</v>
      </c>
      <c r="K3577" s="107">
        <v>5000000</v>
      </c>
      <c r="L3577" s="98" t="s">
        <v>2500</v>
      </c>
      <c r="M3577" s="23">
        <v>1080</v>
      </c>
      <c r="N3577" s="23">
        <v>1</v>
      </c>
      <c r="O3577" s="107">
        <v>5000000</v>
      </c>
      <c r="P3577" s="23">
        <v>180</v>
      </c>
      <c r="Q3577" s="23">
        <v>2</v>
      </c>
      <c r="R3577" s="23">
        <v>2</v>
      </c>
      <c r="S3577" s="23">
        <v>0</v>
      </c>
      <c r="T3577" s="47">
        <v>2.5000010000000001</v>
      </c>
      <c r="U3577" s="98" t="s">
        <v>111</v>
      </c>
      <c r="V3577" s="98" t="s">
        <v>3139</v>
      </c>
      <c r="W3577" s="69">
        <f t="shared" si="110"/>
        <v>3.4418029766665505E-3</v>
      </c>
    </row>
    <row r="3578" spans="1:23">
      <c r="A3578">
        <f t="shared" si="111"/>
        <v>1173</v>
      </c>
      <c r="B3578" s="99">
        <v>44408</v>
      </c>
      <c r="C3578" s="23">
        <v>1175</v>
      </c>
      <c r="D3578" s="23">
        <v>5</v>
      </c>
      <c r="E3578" s="98" t="s">
        <v>49</v>
      </c>
      <c r="F3578" s="98" t="s">
        <v>164</v>
      </c>
      <c r="G3578" s="98" t="s">
        <v>4120</v>
      </c>
      <c r="H3578" s="98" t="s">
        <v>1366</v>
      </c>
      <c r="I3578" s="98" t="s">
        <v>6527</v>
      </c>
      <c r="J3578" s="99">
        <v>45581</v>
      </c>
      <c r="K3578" s="107">
        <v>18000000</v>
      </c>
      <c r="L3578" s="98" t="s">
        <v>2501</v>
      </c>
      <c r="M3578" s="23">
        <v>1800</v>
      </c>
      <c r="N3578" s="23">
        <v>1</v>
      </c>
      <c r="O3578" s="107">
        <v>18000000</v>
      </c>
      <c r="P3578" s="23">
        <v>180</v>
      </c>
      <c r="Q3578" s="23">
        <v>2</v>
      </c>
      <c r="R3578" s="23">
        <v>2</v>
      </c>
      <c r="S3578" s="23">
        <v>0</v>
      </c>
      <c r="T3578" s="47">
        <v>12.6</v>
      </c>
      <c r="U3578" s="98" t="s">
        <v>111</v>
      </c>
      <c r="V3578" s="98" t="s">
        <v>3139</v>
      </c>
      <c r="W3578" s="69">
        <f t="shared" si="110"/>
        <v>4.6035420169122682E-2</v>
      </c>
    </row>
    <row r="3579" spans="1:23">
      <c r="A3579">
        <f t="shared" si="111"/>
        <v>1173</v>
      </c>
      <c r="B3579" s="99">
        <v>44408</v>
      </c>
      <c r="C3579" s="23">
        <v>1176</v>
      </c>
      <c r="D3579" s="23">
        <v>5</v>
      </c>
      <c r="E3579" s="98" t="s">
        <v>49</v>
      </c>
      <c r="F3579" s="98" t="s">
        <v>164</v>
      </c>
      <c r="G3579" s="98" t="s">
        <v>4120</v>
      </c>
      <c r="H3579" s="98" t="s">
        <v>1366</v>
      </c>
      <c r="I3579" s="98" t="s">
        <v>6527</v>
      </c>
      <c r="J3579" s="99">
        <v>45581</v>
      </c>
      <c r="K3579" s="107">
        <v>6500000</v>
      </c>
      <c r="L3579" s="98" t="s">
        <v>2502</v>
      </c>
      <c r="M3579" s="23">
        <v>1800</v>
      </c>
      <c r="N3579" s="23">
        <v>1</v>
      </c>
      <c r="O3579" s="107">
        <v>6500000</v>
      </c>
      <c r="P3579" s="23">
        <v>180</v>
      </c>
      <c r="Q3579" s="23">
        <v>2</v>
      </c>
      <c r="R3579" s="23">
        <v>2</v>
      </c>
      <c r="S3579" s="23">
        <v>0</v>
      </c>
      <c r="T3579" s="47">
        <v>4.55</v>
      </c>
      <c r="U3579" s="98" t="s">
        <v>111</v>
      </c>
      <c r="V3579" s="98" t="s">
        <v>3139</v>
      </c>
      <c r="W3579" s="69">
        <f t="shared" si="110"/>
        <v>1.6623901727738748E-2</v>
      </c>
    </row>
    <row r="3580" spans="1:23">
      <c r="A3580">
        <f t="shared" si="111"/>
        <v>442</v>
      </c>
      <c r="B3580" s="99">
        <v>44408</v>
      </c>
      <c r="C3580" s="23">
        <v>1177</v>
      </c>
      <c r="D3580" s="23">
        <v>5</v>
      </c>
      <c r="E3580" s="98" t="s">
        <v>49</v>
      </c>
      <c r="F3580" s="98" t="s">
        <v>164</v>
      </c>
      <c r="G3580" s="98" t="s">
        <v>4120</v>
      </c>
      <c r="H3580" s="98" t="s">
        <v>1366</v>
      </c>
      <c r="I3580" s="98" t="s">
        <v>6527</v>
      </c>
      <c r="J3580" s="99">
        <v>44850</v>
      </c>
      <c r="K3580" s="107">
        <v>6500000</v>
      </c>
      <c r="L3580" s="98" t="s">
        <v>2503</v>
      </c>
      <c r="M3580" s="23">
        <v>1080</v>
      </c>
      <c r="N3580" s="23">
        <v>1</v>
      </c>
      <c r="O3580" s="107">
        <v>6500000</v>
      </c>
      <c r="P3580" s="23">
        <v>30</v>
      </c>
      <c r="Q3580" s="23">
        <v>2</v>
      </c>
      <c r="R3580" s="23">
        <v>2</v>
      </c>
      <c r="S3580" s="23">
        <v>0</v>
      </c>
      <c r="T3580" s="47">
        <v>2.7083240000000002</v>
      </c>
      <c r="U3580" s="98" t="s">
        <v>111</v>
      </c>
      <c r="V3580" s="98" t="s">
        <v>3139</v>
      </c>
      <c r="W3580" s="69">
        <f t="shared" si="110"/>
        <v>3.7286055505487631E-3</v>
      </c>
    </row>
    <row r="3581" spans="1:23">
      <c r="A3581">
        <f t="shared" si="111"/>
        <v>1173</v>
      </c>
      <c r="B3581" s="99">
        <v>44408</v>
      </c>
      <c r="C3581" s="23">
        <v>1178</v>
      </c>
      <c r="D3581" s="23">
        <v>5</v>
      </c>
      <c r="E3581" s="98" t="s">
        <v>49</v>
      </c>
      <c r="F3581" s="98" t="s">
        <v>164</v>
      </c>
      <c r="G3581" s="98" t="s">
        <v>4120</v>
      </c>
      <c r="H3581" s="98" t="s">
        <v>1366</v>
      </c>
      <c r="I3581" s="98" t="s">
        <v>6527</v>
      </c>
      <c r="J3581" s="99">
        <v>45581</v>
      </c>
      <c r="K3581" s="107">
        <v>15000000</v>
      </c>
      <c r="L3581" s="98" t="s">
        <v>2504</v>
      </c>
      <c r="M3581" s="23">
        <v>1800</v>
      </c>
      <c r="N3581" s="23">
        <v>1</v>
      </c>
      <c r="O3581" s="107">
        <v>15000000</v>
      </c>
      <c r="P3581" s="23">
        <v>180</v>
      </c>
      <c r="Q3581" s="23">
        <v>2</v>
      </c>
      <c r="R3581" s="23">
        <v>2</v>
      </c>
      <c r="S3581" s="23">
        <v>0</v>
      </c>
      <c r="T3581" s="47">
        <v>10.5</v>
      </c>
      <c r="U3581" s="98" t="s">
        <v>111</v>
      </c>
      <c r="V3581" s="98" t="s">
        <v>3139</v>
      </c>
      <c r="W3581" s="69">
        <f t="shared" si="110"/>
        <v>3.8362850140935573E-2</v>
      </c>
    </row>
    <row r="3582" spans="1:23">
      <c r="A3582">
        <f t="shared" si="111"/>
        <v>1174</v>
      </c>
      <c r="B3582" s="99">
        <v>44408</v>
      </c>
      <c r="C3582" s="23">
        <v>1179</v>
      </c>
      <c r="D3582" s="23">
        <v>5</v>
      </c>
      <c r="E3582" s="98" t="s">
        <v>49</v>
      </c>
      <c r="F3582" s="98" t="s">
        <v>164</v>
      </c>
      <c r="G3582" s="98" t="s">
        <v>4120</v>
      </c>
      <c r="H3582" s="98" t="s">
        <v>1366</v>
      </c>
      <c r="I3582" s="98" t="s">
        <v>10096</v>
      </c>
      <c r="J3582" s="99">
        <v>45582</v>
      </c>
      <c r="K3582" s="107">
        <v>14000000</v>
      </c>
      <c r="L3582" s="98" t="s">
        <v>2505</v>
      </c>
      <c r="M3582" s="23">
        <v>1260</v>
      </c>
      <c r="N3582" s="23">
        <v>1</v>
      </c>
      <c r="O3582" s="107">
        <v>14000000</v>
      </c>
      <c r="P3582" s="23">
        <v>180</v>
      </c>
      <c r="Q3582" s="23">
        <v>2</v>
      </c>
      <c r="R3582" s="23">
        <v>2</v>
      </c>
      <c r="S3582" s="23">
        <v>0</v>
      </c>
      <c r="T3582" s="47">
        <v>8.3227130000000002</v>
      </c>
      <c r="U3582" s="98" t="s">
        <v>111</v>
      </c>
      <c r="V3582" s="98" t="s">
        <v>3139</v>
      </c>
      <c r="W3582" s="69">
        <f t="shared" si="110"/>
        <v>3.043382715225991E-2</v>
      </c>
    </row>
    <row r="3583" spans="1:23">
      <c r="A3583">
        <f t="shared" si="111"/>
        <v>1174</v>
      </c>
      <c r="B3583" s="99">
        <v>44408</v>
      </c>
      <c r="C3583" s="23">
        <v>1180</v>
      </c>
      <c r="D3583" s="23">
        <v>5</v>
      </c>
      <c r="E3583" s="98" t="s">
        <v>49</v>
      </c>
      <c r="F3583" s="98" t="s">
        <v>164</v>
      </c>
      <c r="G3583" s="98" t="s">
        <v>4120</v>
      </c>
      <c r="H3583" s="98" t="s">
        <v>1366</v>
      </c>
      <c r="I3583" s="98" t="s">
        <v>10096</v>
      </c>
      <c r="J3583" s="99">
        <v>45582</v>
      </c>
      <c r="K3583" s="107">
        <v>8000000</v>
      </c>
      <c r="L3583" s="98" t="s">
        <v>2506</v>
      </c>
      <c r="M3583" s="23">
        <v>1800</v>
      </c>
      <c r="N3583" s="23">
        <v>1</v>
      </c>
      <c r="O3583" s="107">
        <v>8000000</v>
      </c>
      <c r="P3583" s="23">
        <v>180</v>
      </c>
      <c r="Q3583" s="23">
        <v>2</v>
      </c>
      <c r="R3583" s="23">
        <v>2</v>
      </c>
      <c r="S3583" s="23">
        <v>0</v>
      </c>
      <c r="T3583" s="47">
        <v>5.6</v>
      </c>
      <c r="U3583" s="98" t="s">
        <v>111</v>
      </c>
      <c r="V3583" s="98" t="s">
        <v>3139</v>
      </c>
      <c r="W3583" s="69">
        <f t="shared" si="110"/>
        <v>2.0477629356275468E-2</v>
      </c>
    </row>
    <row r="3584" spans="1:23">
      <c r="A3584">
        <f t="shared" si="111"/>
        <v>443</v>
      </c>
      <c r="B3584" s="99">
        <v>44408</v>
      </c>
      <c r="C3584" s="23">
        <v>1181</v>
      </c>
      <c r="D3584" s="23">
        <v>5</v>
      </c>
      <c r="E3584" s="98" t="s">
        <v>49</v>
      </c>
      <c r="F3584" s="98" t="s">
        <v>164</v>
      </c>
      <c r="G3584" s="98" t="s">
        <v>4120</v>
      </c>
      <c r="H3584" s="98" t="s">
        <v>1366</v>
      </c>
      <c r="I3584" s="98" t="s">
        <v>10096</v>
      </c>
      <c r="J3584" s="99">
        <v>44851</v>
      </c>
      <c r="K3584" s="107">
        <v>16000000</v>
      </c>
      <c r="L3584" s="98" t="s">
        <v>2507</v>
      </c>
      <c r="M3584" s="23">
        <v>1080</v>
      </c>
      <c r="N3584" s="23">
        <v>1</v>
      </c>
      <c r="O3584" s="107">
        <v>16000000</v>
      </c>
      <c r="P3584" s="23">
        <v>180</v>
      </c>
      <c r="Q3584" s="23">
        <v>2</v>
      </c>
      <c r="R3584" s="23">
        <v>2</v>
      </c>
      <c r="S3584" s="23">
        <v>0</v>
      </c>
      <c r="T3584" s="47">
        <v>7.9999989999999999</v>
      </c>
      <c r="U3584" s="98" t="s">
        <v>111</v>
      </c>
      <c r="V3584" s="98" t="s">
        <v>3139</v>
      </c>
      <c r="W3584" s="69">
        <f t="shared" si="110"/>
        <v>1.1038681760624612E-2</v>
      </c>
    </row>
    <row r="3585" spans="1:23">
      <c r="A3585">
        <f t="shared" si="111"/>
        <v>1174</v>
      </c>
      <c r="B3585" s="99">
        <v>44408</v>
      </c>
      <c r="C3585" s="23">
        <v>1182</v>
      </c>
      <c r="D3585" s="23">
        <v>5</v>
      </c>
      <c r="E3585" s="98" t="s">
        <v>49</v>
      </c>
      <c r="F3585" s="98" t="s">
        <v>164</v>
      </c>
      <c r="G3585" s="98" t="s">
        <v>4120</v>
      </c>
      <c r="H3585" s="98" t="s">
        <v>1366</v>
      </c>
      <c r="I3585" s="98" t="s">
        <v>10096</v>
      </c>
      <c r="J3585" s="99">
        <v>45582</v>
      </c>
      <c r="K3585" s="107">
        <v>8000000</v>
      </c>
      <c r="L3585" s="98" t="s">
        <v>2508</v>
      </c>
      <c r="M3585" s="23">
        <v>1800</v>
      </c>
      <c r="N3585" s="23">
        <v>1</v>
      </c>
      <c r="O3585" s="107">
        <v>8000000</v>
      </c>
      <c r="P3585" s="23">
        <v>180</v>
      </c>
      <c r="Q3585" s="23">
        <v>2</v>
      </c>
      <c r="R3585" s="23">
        <v>2</v>
      </c>
      <c r="S3585" s="23">
        <v>0</v>
      </c>
      <c r="T3585" s="47">
        <v>5.6</v>
      </c>
      <c r="U3585" s="98" t="s">
        <v>111</v>
      </c>
      <c r="V3585" s="98" t="s">
        <v>3139</v>
      </c>
      <c r="W3585" s="69">
        <f t="shared" si="110"/>
        <v>2.0477629356275468E-2</v>
      </c>
    </row>
    <row r="3586" spans="1:23">
      <c r="A3586">
        <f t="shared" si="111"/>
        <v>1174</v>
      </c>
      <c r="B3586" s="99">
        <v>44408</v>
      </c>
      <c r="C3586" s="23">
        <v>1183</v>
      </c>
      <c r="D3586" s="23">
        <v>5</v>
      </c>
      <c r="E3586" s="98" t="s">
        <v>49</v>
      </c>
      <c r="F3586" s="98" t="s">
        <v>164</v>
      </c>
      <c r="G3586" s="98" t="s">
        <v>4120</v>
      </c>
      <c r="H3586" s="98" t="s">
        <v>1366</v>
      </c>
      <c r="I3586" s="98" t="s">
        <v>10096</v>
      </c>
      <c r="J3586" s="99">
        <v>45582</v>
      </c>
      <c r="K3586" s="107">
        <v>10500000</v>
      </c>
      <c r="L3586" s="98" t="s">
        <v>2509</v>
      </c>
      <c r="M3586" s="23">
        <v>1800</v>
      </c>
      <c r="N3586" s="23">
        <v>1</v>
      </c>
      <c r="O3586" s="107">
        <v>10500000</v>
      </c>
      <c r="P3586" s="23">
        <v>180</v>
      </c>
      <c r="Q3586" s="23">
        <v>2</v>
      </c>
      <c r="R3586" s="23">
        <v>2</v>
      </c>
      <c r="S3586" s="23">
        <v>0</v>
      </c>
      <c r="T3586" s="47">
        <v>7.35</v>
      </c>
      <c r="U3586" s="98" t="s">
        <v>111</v>
      </c>
      <c r="V3586" s="98" t="s">
        <v>3139</v>
      </c>
      <c r="W3586" s="69">
        <f t="shared" ref="W3586:W3649" si="112">+T3586/SUM($T$2:$T$5848)*A3586</f>
        <v>2.6876888530111553E-2</v>
      </c>
    </row>
    <row r="3587" spans="1:23">
      <c r="A3587">
        <f t="shared" ref="A3587:A3650" si="113">+J3587-B3587</f>
        <v>1174</v>
      </c>
      <c r="B3587" s="99">
        <v>44408</v>
      </c>
      <c r="C3587" s="23">
        <v>1184</v>
      </c>
      <c r="D3587" s="23">
        <v>5</v>
      </c>
      <c r="E3587" s="98" t="s">
        <v>49</v>
      </c>
      <c r="F3587" s="98" t="s">
        <v>164</v>
      </c>
      <c r="G3587" s="98" t="s">
        <v>4120</v>
      </c>
      <c r="H3587" s="98" t="s">
        <v>1366</v>
      </c>
      <c r="I3587" s="98" t="s">
        <v>10096</v>
      </c>
      <c r="J3587" s="99">
        <v>45582</v>
      </c>
      <c r="K3587" s="107">
        <v>13000000</v>
      </c>
      <c r="L3587" s="98" t="s">
        <v>2510</v>
      </c>
      <c r="M3587" s="23">
        <v>1800</v>
      </c>
      <c r="N3587" s="23">
        <v>1</v>
      </c>
      <c r="O3587" s="107">
        <v>13000000</v>
      </c>
      <c r="P3587" s="23">
        <v>180</v>
      </c>
      <c r="Q3587" s="23">
        <v>2</v>
      </c>
      <c r="R3587" s="23">
        <v>2</v>
      </c>
      <c r="S3587" s="23">
        <v>0</v>
      </c>
      <c r="T3587" s="47">
        <v>9.1</v>
      </c>
      <c r="U3587" s="98" t="s">
        <v>111</v>
      </c>
      <c r="V3587" s="98" t="s">
        <v>3139</v>
      </c>
      <c r="W3587" s="69">
        <f t="shared" si="112"/>
        <v>3.3276147703947635E-2</v>
      </c>
    </row>
    <row r="3588" spans="1:23">
      <c r="A3588">
        <f t="shared" si="113"/>
        <v>1174</v>
      </c>
      <c r="B3588" s="99">
        <v>44408</v>
      </c>
      <c r="C3588" s="23">
        <v>1185</v>
      </c>
      <c r="D3588" s="23">
        <v>5</v>
      </c>
      <c r="E3588" s="98" t="s">
        <v>49</v>
      </c>
      <c r="F3588" s="98" t="s">
        <v>164</v>
      </c>
      <c r="G3588" s="98" t="s">
        <v>4120</v>
      </c>
      <c r="H3588" s="98" t="s">
        <v>1366</v>
      </c>
      <c r="I3588" s="98" t="s">
        <v>10096</v>
      </c>
      <c r="J3588" s="99">
        <v>45582</v>
      </c>
      <c r="K3588" s="107">
        <v>20000000</v>
      </c>
      <c r="L3588" s="98" t="s">
        <v>2511</v>
      </c>
      <c r="M3588" s="23">
        <v>1800</v>
      </c>
      <c r="N3588" s="23">
        <v>1</v>
      </c>
      <c r="O3588" s="107">
        <v>20000000</v>
      </c>
      <c r="P3588" s="23">
        <v>180</v>
      </c>
      <c r="Q3588" s="23">
        <v>2</v>
      </c>
      <c r="R3588" s="23">
        <v>2</v>
      </c>
      <c r="S3588" s="23">
        <v>0</v>
      </c>
      <c r="T3588" s="47">
        <v>14</v>
      </c>
      <c r="U3588" s="98" t="s">
        <v>111</v>
      </c>
      <c r="V3588" s="98" t="s">
        <v>3139</v>
      </c>
      <c r="W3588" s="69">
        <f t="shared" si="112"/>
        <v>5.1194073390688669E-2</v>
      </c>
    </row>
    <row r="3589" spans="1:23">
      <c r="A3589">
        <f t="shared" si="113"/>
        <v>1174</v>
      </c>
      <c r="B3589" s="99">
        <v>44408</v>
      </c>
      <c r="C3589" s="23">
        <v>1186</v>
      </c>
      <c r="D3589" s="23">
        <v>5</v>
      </c>
      <c r="E3589" s="98" t="s">
        <v>49</v>
      </c>
      <c r="F3589" s="98" t="s">
        <v>164</v>
      </c>
      <c r="G3589" s="98" t="s">
        <v>4120</v>
      </c>
      <c r="H3589" s="98" t="s">
        <v>1366</v>
      </c>
      <c r="I3589" s="98" t="s">
        <v>10096</v>
      </c>
      <c r="J3589" s="99">
        <v>45582</v>
      </c>
      <c r="K3589" s="107">
        <v>20000000</v>
      </c>
      <c r="L3589" s="98" t="s">
        <v>2512</v>
      </c>
      <c r="M3589" s="23">
        <v>1800</v>
      </c>
      <c r="N3589" s="23">
        <v>1</v>
      </c>
      <c r="O3589" s="107">
        <v>20000000</v>
      </c>
      <c r="P3589" s="23">
        <v>180</v>
      </c>
      <c r="Q3589" s="23">
        <v>2</v>
      </c>
      <c r="R3589" s="23">
        <v>2</v>
      </c>
      <c r="S3589" s="23">
        <v>0</v>
      </c>
      <c r="T3589" s="47">
        <v>14</v>
      </c>
      <c r="U3589" s="98" t="s">
        <v>111</v>
      </c>
      <c r="V3589" s="98" t="s">
        <v>3139</v>
      </c>
      <c r="W3589" s="69">
        <f t="shared" si="112"/>
        <v>5.1194073390688669E-2</v>
      </c>
    </row>
    <row r="3590" spans="1:23">
      <c r="A3590">
        <f t="shared" si="113"/>
        <v>443</v>
      </c>
      <c r="B3590" s="99">
        <v>44408</v>
      </c>
      <c r="C3590" s="23">
        <v>1187</v>
      </c>
      <c r="D3590" s="23">
        <v>5</v>
      </c>
      <c r="E3590" s="98" t="s">
        <v>49</v>
      </c>
      <c r="F3590" s="98" t="s">
        <v>164</v>
      </c>
      <c r="G3590" s="98" t="s">
        <v>4120</v>
      </c>
      <c r="H3590" s="98" t="s">
        <v>1366</v>
      </c>
      <c r="I3590" s="98" t="s">
        <v>10096</v>
      </c>
      <c r="J3590" s="99">
        <v>44851</v>
      </c>
      <c r="K3590" s="107">
        <v>20000000</v>
      </c>
      <c r="L3590" s="98" t="s">
        <v>2513</v>
      </c>
      <c r="M3590" s="23">
        <v>1080</v>
      </c>
      <c r="N3590" s="23">
        <v>1</v>
      </c>
      <c r="O3590" s="107">
        <v>20000000</v>
      </c>
      <c r="P3590" s="23">
        <v>180</v>
      </c>
      <c r="Q3590" s="23">
        <v>2</v>
      </c>
      <c r="R3590" s="23">
        <v>2</v>
      </c>
      <c r="S3590" s="23">
        <v>0</v>
      </c>
      <c r="T3590" s="47">
        <v>10.000000999999999</v>
      </c>
      <c r="U3590" s="98" t="s">
        <v>111</v>
      </c>
      <c r="V3590" s="98" t="s">
        <v>3139</v>
      </c>
      <c r="W3590" s="69">
        <f t="shared" si="112"/>
        <v>1.3798355305410398E-2</v>
      </c>
    </row>
    <row r="3591" spans="1:23">
      <c r="A3591">
        <f t="shared" si="113"/>
        <v>1175</v>
      </c>
      <c r="B3591" s="99">
        <v>44408</v>
      </c>
      <c r="C3591" s="23">
        <v>1188</v>
      </c>
      <c r="D3591" s="23">
        <v>5</v>
      </c>
      <c r="E3591" s="98" t="s">
        <v>49</v>
      </c>
      <c r="F3591" s="98" t="s">
        <v>164</v>
      </c>
      <c r="G3591" s="98" t="s">
        <v>4120</v>
      </c>
      <c r="H3591" s="98" t="s">
        <v>1366</v>
      </c>
      <c r="I3591" s="98" t="s">
        <v>10720</v>
      </c>
      <c r="J3591" s="99">
        <v>45583</v>
      </c>
      <c r="K3591" s="107">
        <v>6500000</v>
      </c>
      <c r="L3591" s="98" t="s">
        <v>2514</v>
      </c>
      <c r="M3591" s="23">
        <v>1800</v>
      </c>
      <c r="N3591" s="23">
        <v>1</v>
      </c>
      <c r="O3591" s="107">
        <v>6500000</v>
      </c>
      <c r="P3591" s="23">
        <v>180</v>
      </c>
      <c r="Q3591" s="23">
        <v>2</v>
      </c>
      <c r="R3591" s="23">
        <v>2</v>
      </c>
      <c r="S3591" s="23">
        <v>0</v>
      </c>
      <c r="T3591" s="47">
        <v>4.55</v>
      </c>
      <c r="U3591" s="98" t="s">
        <v>111</v>
      </c>
      <c r="V3591" s="98" t="s">
        <v>3139</v>
      </c>
      <c r="W3591" s="69">
        <f t="shared" si="112"/>
        <v>1.6652245976208891E-2</v>
      </c>
    </row>
    <row r="3592" spans="1:23">
      <c r="A3592">
        <f t="shared" si="113"/>
        <v>1175</v>
      </c>
      <c r="B3592" s="99">
        <v>44408</v>
      </c>
      <c r="C3592" s="23">
        <v>1189</v>
      </c>
      <c r="D3592" s="23">
        <v>5</v>
      </c>
      <c r="E3592" s="98" t="s">
        <v>49</v>
      </c>
      <c r="F3592" s="98" t="s">
        <v>164</v>
      </c>
      <c r="G3592" s="98" t="s">
        <v>4120</v>
      </c>
      <c r="H3592" s="98" t="s">
        <v>1366</v>
      </c>
      <c r="I3592" s="98" t="s">
        <v>10720</v>
      </c>
      <c r="J3592" s="99">
        <v>45583</v>
      </c>
      <c r="K3592" s="107">
        <v>6000000</v>
      </c>
      <c r="L3592" s="98" t="s">
        <v>2515</v>
      </c>
      <c r="M3592" s="23">
        <v>1800</v>
      </c>
      <c r="N3592" s="23">
        <v>1</v>
      </c>
      <c r="O3592" s="107">
        <v>6000000</v>
      </c>
      <c r="P3592" s="23">
        <v>180</v>
      </c>
      <c r="Q3592" s="23">
        <v>2</v>
      </c>
      <c r="R3592" s="23">
        <v>2</v>
      </c>
      <c r="S3592" s="23">
        <v>0</v>
      </c>
      <c r="T3592" s="47">
        <v>4.2</v>
      </c>
      <c r="U3592" s="98" t="s">
        <v>111</v>
      </c>
      <c r="V3592" s="98" t="s">
        <v>3139</v>
      </c>
      <c r="W3592" s="69">
        <f t="shared" si="112"/>
        <v>1.5371303978038977E-2</v>
      </c>
    </row>
    <row r="3593" spans="1:23">
      <c r="A3593">
        <f t="shared" si="113"/>
        <v>1175</v>
      </c>
      <c r="B3593" s="99">
        <v>44408</v>
      </c>
      <c r="C3593" s="23">
        <v>1190</v>
      </c>
      <c r="D3593" s="23">
        <v>5</v>
      </c>
      <c r="E3593" s="98" t="s">
        <v>49</v>
      </c>
      <c r="F3593" s="98" t="s">
        <v>164</v>
      </c>
      <c r="G3593" s="98" t="s">
        <v>4120</v>
      </c>
      <c r="H3593" s="98" t="s">
        <v>1366</v>
      </c>
      <c r="I3593" s="98" t="s">
        <v>10720</v>
      </c>
      <c r="J3593" s="99">
        <v>45583</v>
      </c>
      <c r="K3593" s="107">
        <v>5900000</v>
      </c>
      <c r="L3593" s="98" t="s">
        <v>2516</v>
      </c>
      <c r="M3593" s="23">
        <v>1260</v>
      </c>
      <c r="N3593" s="23">
        <v>1</v>
      </c>
      <c r="O3593" s="107">
        <v>5900000</v>
      </c>
      <c r="P3593" s="23">
        <v>180</v>
      </c>
      <c r="Q3593" s="23">
        <v>2</v>
      </c>
      <c r="R3593" s="23">
        <v>2</v>
      </c>
      <c r="S3593" s="23">
        <v>0</v>
      </c>
      <c r="T3593" s="47">
        <v>2.40157</v>
      </c>
      <c r="U3593" s="98" t="s">
        <v>111</v>
      </c>
      <c r="V3593" s="98" t="s">
        <v>3139</v>
      </c>
      <c r="W3593" s="69">
        <f t="shared" si="112"/>
        <v>8.789348212985491E-3</v>
      </c>
    </row>
    <row r="3594" spans="1:23">
      <c r="A3594">
        <f t="shared" si="113"/>
        <v>79</v>
      </c>
      <c r="B3594" s="99">
        <v>44408</v>
      </c>
      <c r="C3594" s="23">
        <v>1191</v>
      </c>
      <c r="D3594" s="23">
        <v>5</v>
      </c>
      <c r="E3594" s="98" t="s">
        <v>49</v>
      </c>
      <c r="F3594" s="98" t="s">
        <v>164</v>
      </c>
      <c r="G3594" s="98" t="s">
        <v>4120</v>
      </c>
      <c r="H3594" s="98" t="s">
        <v>1366</v>
      </c>
      <c r="I3594" s="98" t="s">
        <v>10720</v>
      </c>
      <c r="J3594" s="99">
        <v>44487</v>
      </c>
      <c r="K3594" s="107">
        <v>13000000</v>
      </c>
      <c r="L3594" s="98" t="s">
        <v>2517</v>
      </c>
      <c r="M3594" s="23">
        <v>720</v>
      </c>
      <c r="N3594" s="23">
        <v>1</v>
      </c>
      <c r="O3594" s="107">
        <v>13000000</v>
      </c>
      <c r="P3594" s="23">
        <v>180</v>
      </c>
      <c r="Q3594" s="23">
        <v>2</v>
      </c>
      <c r="R3594" s="23">
        <v>2</v>
      </c>
      <c r="S3594" s="23">
        <v>0</v>
      </c>
      <c r="T3594" s="47">
        <v>3.25</v>
      </c>
      <c r="U3594" s="98" t="s">
        <v>111</v>
      </c>
      <c r="V3594" s="98" t="s">
        <v>3139</v>
      </c>
      <c r="W3594" s="69">
        <f t="shared" si="112"/>
        <v>7.9971272469331442E-4</v>
      </c>
    </row>
    <row r="3595" spans="1:23">
      <c r="A3595">
        <f t="shared" si="113"/>
        <v>1175</v>
      </c>
      <c r="B3595" s="99">
        <v>44408</v>
      </c>
      <c r="C3595" s="23">
        <v>1192</v>
      </c>
      <c r="D3595" s="23">
        <v>5</v>
      </c>
      <c r="E3595" s="98" t="s">
        <v>49</v>
      </c>
      <c r="F3595" s="98" t="s">
        <v>164</v>
      </c>
      <c r="G3595" s="98" t="s">
        <v>4120</v>
      </c>
      <c r="H3595" s="98" t="s">
        <v>1366</v>
      </c>
      <c r="I3595" s="98" t="s">
        <v>10720</v>
      </c>
      <c r="J3595" s="99">
        <v>45583</v>
      </c>
      <c r="K3595" s="107">
        <v>20000000</v>
      </c>
      <c r="L3595" s="98" t="s">
        <v>2518</v>
      </c>
      <c r="M3595" s="23">
        <v>1800</v>
      </c>
      <c r="N3595" s="23">
        <v>1</v>
      </c>
      <c r="O3595" s="107">
        <v>20000000</v>
      </c>
      <c r="P3595" s="23">
        <v>180</v>
      </c>
      <c r="Q3595" s="23">
        <v>2</v>
      </c>
      <c r="R3595" s="23">
        <v>2</v>
      </c>
      <c r="S3595" s="23">
        <v>0</v>
      </c>
      <c r="T3595" s="47">
        <v>14</v>
      </c>
      <c r="U3595" s="98" t="s">
        <v>111</v>
      </c>
      <c r="V3595" s="98" t="s">
        <v>3139</v>
      </c>
      <c r="W3595" s="69">
        <f t="shared" si="112"/>
        <v>5.1237679926796585E-2</v>
      </c>
    </row>
    <row r="3596" spans="1:23">
      <c r="A3596">
        <f t="shared" si="113"/>
        <v>1175</v>
      </c>
      <c r="B3596" s="99">
        <v>44408</v>
      </c>
      <c r="C3596" s="23">
        <v>1193</v>
      </c>
      <c r="D3596" s="23">
        <v>5</v>
      </c>
      <c r="E3596" s="98" t="s">
        <v>49</v>
      </c>
      <c r="F3596" s="98" t="s">
        <v>164</v>
      </c>
      <c r="G3596" s="98" t="s">
        <v>4120</v>
      </c>
      <c r="H3596" s="98" t="s">
        <v>1366</v>
      </c>
      <c r="I3596" s="98" t="s">
        <v>10720</v>
      </c>
      <c r="J3596" s="99">
        <v>45583</v>
      </c>
      <c r="K3596" s="107">
        <v>30000000</v>
      </c>
      <c r="L3596" s="98" t="s">
        <v>2519</v>
      </c>
      <c r="M3596" s="23">
        <v>1800</v>
      </c>
      <c r="N3596" s="23">
        <v>1</v>
      </c>
      <c r="O3596" s="107">
        <v>30000000</v>
      </c>
      <c r="P3596" s="23">
        <v>180</v>
      </c>
      <c r="Q3596" s="23">
        <v>2</v>
      </c>
      <c r="R3596" s="23">
        <v>2</v>
      </c>
      <c r="S3596" s="23">
        <v>1.76</v>
      </c>
      <c r="T3596" s="47">
        <v>21.104846999999999</v>
      </c>
      <c r="U3596" s="98" t="s">
        <v>111</v>
      </c>
      <c r="V3596" s="98" t="s">
        <v>3139</v>
      </c>
      <c r="W3596" s="69">
        <f t="shared" si="112"/>
        <v>7.7240242535000933E-2</v>
      </c>
    </row>
    <row r="3597" spans="1:23">
      <c r="A3597">
        <f t="shared" si="113"/>
        <v>812</v>
      </c>
      <c r="B3597" s="99">
        <v>44408</v>
      </c>
      <c r="C3597" s="23">
        <v>1194</v>
      </c>
      <c r="D3597" s="23">
        <v>5</v>
      </c>
      <c r="E3597" s="98" t="s">
        <v>49</v>
      </c>
      <c r="F3597" s="98" t="s">
        <v>164</v>
      </c>
      <c r="G3597" s="98" t="s">
        <v>4120</v>
      </c>
      <c r="H3597" s="98" t="s">
        <v>1366</v>
      </c>
      <c r="I3597" s="98" t="s">
        <v>10303</v>
      </c>
      <c r="J3597" s="99">
        <v>45220</v>
      </c>
      <c r="K3597" s="107">
        <v>8000000</v>
      </c>
      <c r="L3597" s="98" t="s">
        <v>2520</v>
      </c>
      <c r="M3597" s="23">
        <v>1440</v>
      </c>
      <c r="N3597" s="23">
        <v>1</v>
      </c>
      <c r="O3597" s="107">
        <v>8000000</v>
      </c>
      <c r="P3597" s="23">
        <v>180</v>
      </c>
      <c r="Q3597" s="23">
        <v>2</v>
      </c>
      <c r="R3597" s="23">
        <v>2</v>
      </c>
      <c r="S3597" s="23">
        <v>0</v>
      </c>
      <c r="T3597" s="47">
        <v>5</v>
      </c>
      <c r="U3597" s="98" t="s">
        <v>111</v>
      </c>
      <c r="V3597" s="98" t="s">
        <v>3139</v>
      </c>
      <c r="W3597" s="69">
        <f t="shared" si="112"/>
        <v>1.2645895471294476E-2</v>
      </c>
    </row>
    <row r="3598" spans="1:23">
      <c r="A3598">
        <f t="shared" si="113"/>
        <v>447</v>
      </c>
      <c r="B3598" s="99">
        <v>44408</v>
      </c>
      <c r="C3598" s="23">
        <v>1195</v>
      </c>
      <c r="D3598" s="23">
        <v>5</v>
      </c>
      <c r="E3598" s="98" t="s">
        <v>49</v>
      </c>
      <c r="F3598" s="98" t="s">
        <v>164</v>
      </c>
      <c r="G3598" s="98" t="s">
        <v>4120</v>
      </c>
      <c r="H3598" s="98" t="s">
        <v>1366</v>
      </c>
      <c r="I3598" s="98" t="s">
        <v>10303</v>
      </c>
      <c r="J3598" s="99">
        <v>44855</v>
      </c>
      <c r="K3598" s="107">
        <v>19000000</v>
      </c>
      <c r="L3598" s="98" t="s">
        <v>2521</v>
      </c>
      <c r="M3598" s="23">
        <v>1080</v>
      </c>
      <c r="N3598" s="23">
        <v>1</v>
      </c>
      <c r="O3598" s="107">
        <v>19000000</v>
      </c>
      <c r="P3598" s="23">
        <v>180</v>
      </c>
      <c r="Q3598" s="23">
        <v>2</v>
      </c>
      <c r="R3598" s="23">
        <v>2</v>
      </c>
      <c r="S3598" s="23">
        <v>0</v>
      </c>
      <c r="T3598" s="47">
        <v>9.4999990000000007</v>
      </c>
      <c r="U3598" s="98" t="s">
        <v>111</v>
      </c>
      <c r="V3598" s="98" t="s">
        <v>3139</v>
      </c>
      <c r="W3598" s="69">
        <f t="shared" si="112"/>
        <v>1.3226795435009046E-2</v>
      </c>
    </row>
    <row r="3599" spans="1:23">
      <c r="A3599">
        <f t="shared" si="113"/>
        <v>1178</v>
      </c>
      <c r="B3599" s="99">
        <v>44408</v>
      </c>
      <c r="C3599" s="23">
        <v>1196</v>
      </c>
      <c r="D3599" s="23">
        <v>5</v>
      </c>
      <c r="E3599" s="98" t="s">
        <v>49</v>
      </c>
      <c r="F3599" s="98" t="s">
        <v>164</v>
      </c>
      <c r="G3599" s="98" t="s">
        <v>4120</v>
      </c>
      <c r="H3599" s="98" t="s">
        <v>1366</v>
      </c>
      <c r="I3599" s="98" t="s">
        <v>10303</v>
      </c>
      <c r="J3599" s="99">
        <v>45586</v>
      </c>
      <c r="K3599" s="107">
        <v>8000000</v>
      </c>
      <c r="L3599" s="98" t="s">
        <v>2522</v>
      </c>
      <c r="M3599" s="23">
        <v>1800</v>
      </c>
      <c r="N3599" s="23">
        <v>1</v>
      </c>
      <c r="O3599" s="107">
        <v>8000000</v>
      </c>
      <c r="P3599" s="23">
        <v>180</v>
      </c>
      <c r="Q3599" s="23">
        <v>2</v>
      </c>
      <c r="R3599" s="23">
        <v>2</v>
      </c>
      <c r="S3599" s="23">
        <v>0</v>
      </c>
      <c r="T3599" s="47">
        <v>5.6</v>
      </c>
      <c r="U3599" s="98" t="s">
        <v>111</v>
      </c>
      <c r="V3599" s="98" t="s">
        <v>3139</v>
      </c>
      <c r="W3599" s="69">
        <f t="shared" si="112"/>
        <v>2.0547399814048128E-2</v>
      </c>
    </row>
    <row r="3600" spans="1:23">
      <c r="A3600">
        <f t="shared" si="113"/>
        <v>1178</v>
      </c>
      <c r="B3600" s="99">
        <v>44408</v>
      </c>
      <c r="C3600" s="23">
        <v>1197</v>
      </c>
      <c r="D3600" s="23">
        <v>5</v>
      </c>
      <c r="E3600" s="98" t="s">
        <v>49</v>
      </c>
      <c r="F3600" s="98" t="s">
        <v>164</v>
      </c>
      <c r="G3600" s="98" t="s">
        <v>4120</v>
      </c>
      <c r="H3600" s="98" t="s">
        <v>1366</v>
      </c>
      <c r="I3600" s="98" t="s">
        <v>10303</v>
      </c>
      <c r="J3600" s="99">
        <v>45586</v>
      </c>
      <c r="K3600" s="107">
        <v>5000000</v>
      </c>
      <c r="L3600" s="98" t="s">
        <v>2523</v>
      </c>
      <c r="M3600" s="23">
        <v>1800</v>
      </c>
      <c r="N3600" s="23">
        <v>1</v>
      </c>
      <c r="O3600" s="107">
        <v>5000000</v>
      </c>
      <c r="P3600" s="23">
        <v>180</v>
      </c>
      <c r="Q3600" s="23">
        <v>2</v>
      </c>
      <c r="R3600" s="23">
        <v>2</v>
      </c>
      <c r="S3600" s="23">
        <v>0</v>
      </c>
      <c r="T3600" s="47">
        <v>3.5</v>
      </c>
      <c r="U3600" s="98" t="s">
        <v>111</v>
      </c>
      <c r="V3600" s="98" t="s">
        <v>3139</v>
      </c>
      <c r="W3600" s="69">
        <f t="shared" si="112"/>
        <v>1.284212488378008E-2</v>
      </c>
    </row>
    <row r="3601" spans="1:23">
      <c r="A3601">
        <f t="shared" si="113"/>
        <v>1178</v>
      </c>
      <c r="B3601" s="99">
        <v>44408</v>
      </c>
      <c r="C3601" s="23">
        <v>1198</v>
      </c>
      <c r="D3601" s="23">
        <v>5</v>
      </c>
      <c r="E3601" s="98" t="s">
        <v>49</v>
      </c>
      <c r="F3601" s="98" t="s">
        <v>164</v>
      </c>
      <c r="G3601" s="98" t="s">
        <v>4120</v>
      </c>
      <c r="H3601" s="98" t="s">
        <v>1366</v>
      </c>
      <c r="I3601" s="98" t="s">
        <v>10303</v>
      </c>
      <c r="J3601" s="99">
        <v>45586</v>
      </c>
      <c r="K3601" s="107">
        <v>10000000</v>
      </c>
      <c r="L3601" s="98" t="s">
        <v>2524</v>
      </c>
      <c r="M3601" s="23">
        <v>1800</v>
      </c>
      <c r="N3601" s="23">
        <v>1</v>
      </c>
      <c r="O3601" s="107">
        <v>10000000</v>
      </c>
      <c r="P3601" s="23">
        <v>180</v>
      </c>
      <c r="Q3601" s="23">
        <v>2</v>
      </c>
      <c r="R3601" s="23">
        <v>2</v>
      </c>
      <c r="S3601" s="23">
        <v>0</v>
      </c>
      <c r="T3601" s="47">
        <v>7</v>
      </c>
      <c r="U3601" s="98" t="s">
        <v>111</v>
      </c>
      <c r="V3601" s="98" t="s">
        <v>3139</v>
      </c>
      <c r="W3601" s="69">
        <f t="shared" si="112"/>
        <v>2.5684249767560161E-2</v>
      </c>
    </row>
    <row r="3602" spans="1:23">
      <c r="A3602">
        <f t="shared" si="113"/>
        <v>1178</v>
      </c>
      <c r="B3602" s="99">
        <v>44408</v>
      </c>
      <c r="C3602" s="23">
        <v>1199</v>
      </c>
      <c r="D3602" s="23">
        <v>5</v>
      </c>
      <c r="E3602" s="98" t="s">
        <v>49</v>
      </c>
      <c r="F3602" s="98" t="s">
        <v>164</v>
      </c>
      <c r="G3602" s="98" t="s">
        <v>4120</v>
      </c>
      <c r="H3602" s="98" t="s">
        <v>1366</v>
      </c>
      <c r="I3602" s="98" t="s">
        <v>10303</v>
      </c>
      <c r="J3602" s="99">
        <v>45586</v>
      </c>
      <c r="K3602" s="107">
        <v>12000000</v>
      </c>
      <c r="L3602" s="98" t="s">
        <v>2525</v>
      </c>
      <c r="M3602" s="23">
        <v>1800</v>
      </c>
      <c r="N3602" s="23">
        <v>1</v>
      </c>
      <c r="O3602" s="107">
        <v>12000000</v>
      </c>
      <c r="P3602" s="23">
        <v>180</v>
      </c>
      <c r="Q3602" s="23">
        <v>2</v>
      </c>
      <c r="R3602" s="23">
        <v>2</v>
      </c>
      <c r="S3602" s="23">
        <v>0</v>
      </c>
      <c r="T3602" s="47">
        <v>8.4</v>
      </c>
      <c r="U3602" s="98" t="s">
        <v>111</v>
      </c>
      <c r="V3602" s="98" t="s">
        <v>3139</v>
      </c>
      <c r="W3602" s="69">
        <f t="shared" si="112"/>
        <v>3.0821099721072196E-2</v>
      </c>
    </row>
    <row r="3603" spans="1:23">
      <c r="A3603">
        <f t="shared" si="113"/>
        <v>1178</v>
      </c>
      <c r="B3603" s="99">
        <v>44408</v>
      </c>
      <c r="C3603" s="23">
        <v>1200</v>
      </c>
      <c r="D3603" s="23">
        <v>5</v>
      </c>
      <c r="E3603" s="98" t="s">
        <v>49</v>
      </c>
      <c r="F3603" s="98" t="s">
        <v>164</v>
      </c>
      <c r="G3603" s="98" t="s">
        <v>4120</v>
      </c>
      <c r="H3603" s="98" t="s">
        <v>1366</v>
      </c>
      <c r="I3603" s="98" t="s">
        <v>10303</v>
      </c>
      <c r="J3603" s="99">
        <v>45586</v>
      </c>
      <c r="K3603" s="107">
        <v>16000000</v>
      </c>
      <c r="L3603" s="98" t="s">
        <v>2526</v>
      </c>
      <c r="M3603" s="23">
        <v>1800</v>
      </c>
      <c r="N3603" s="23">
        <v>1</v>
      </c>
      <c r="O3603" s="107">
        <v>16000000</v>
      </c>
      <c r="P3603" s="23">
        <v>180</v>
      </c>
      <c r="Q3603" s="23">
        <v>2</v>
      </c>
      <c r="R3603" s="23">
        <v>2</v>
      </c>
      <c r="S3603" s="23">
        <v>0</v>
      </c>
      <c r="T3603" s="47">
        <v>11.2</v>
      </c>
      <c r="U3603" s="98" t="s">
        <v>111</v>
      </c>
      <c r="V3603" s="98" t="s">
        <v>3139</v>
      </c>
      <c r="W3603" s="69">
        <f t="shared" si="112"/>
        <v>4.1094799628096257E-2</v>
      </c>
    </row>
    <row r="3604" spans="1:23">
      <c r="A3604">
        <f t="shared" si="113"/>
        <v>83</v>
      </c>
      <c r="B3604" s="99">
        <v>44408</v>
      </c>
      <c r="C3604" s="23">
        <v>1201</v>
      </c>
      <c r="D3604" s="23">
        <v>5</v>
      </c>
      <c r="E3604" s="98" t="s">
        <v>49</v>
      </c>
      <c r="F3604" s="98" t="s">
        <v>164</v>
      </c>
      <c r="G3604" s="98" t="s">
        <v>4120</v>
      </c>
      <c r="H3604" s="98" t="s">
        <v>1366</v>
      </c>
      <c r="I3604" s="98" t="s">
        <v>9964</v>
      </c>
      <c r="J3604" s="99">
        <v>44491</v>
      </c>
      <c r="K3604" s="107">
        <v>10000000</v>
      </c>
      <c r="L3604" s="98" t="s">
        <v>2527</v>
      </c>
      <c r="M3604" s="23">
        <v>720</v>
      </c>
      <c r="N3604" s="23">
        <v>1</v>
      </c>
      <c r="O3604" s="107">
        <v>10000000</v>
      </c>
      <c r="P3604" s="23">
        <v>180</v>
      </c>
      <c r="Q3604" s="23">
        <v>2</v>
      </c>
      <c r="R3604" s="23">
        <v>2</v>
      </c>
      <c r="S3604" s="23">
        <v>0</v>
      </c>
      <c r="T3604" s="47">
        <v>2.5</v>
      </c>
      <c r="U3604" s="98" t="s">
        <v>111</v>
      </c>
      <c r="V3604" s="98" t="s">
        <v>3139</v>
      </c>
      <c r="W3604" s="69">
        <f t="shared" si="112"/>
        <v>6.463111601708384E-4</v>
      </c>
    </row>
    <row r="3605" spans="1:23">
      <c r="A3605">
        <f t="shared" si="113"/>
        <v>1179</v>
      </c>
      <c r="B3605" s="99">
        <v>44408</v>
      </c>
      <c r="C3605" s="23">
        <v>1202</v>
      </c>
      <c r="D3605" s="23">
        <v>5</v>
      </c>
      <c r="E3605" s="98" t="s">
        <v>49</v>
      </c>
      <c r="F3605" s="98" t="s">
        <v>164</v>
      </c>
      <c r="G3605" s="98" t="s">
        <v>4120</v>
      </c>
      <c r="H3605" s="98" t="s">
        <v>1366</v>
      </c>
      <c r="I3605" s="98" t="s">
        <v>9964</v>
      </c>
      <c r="J3605" s="99">
        <v>45587</v>
      </c>
      <c r="K3605" s="107">
        <v>50000000</v>
      </c>
      <c r="L3605" s="98" t="s">
        <v>2528</v>
      </c>
      <c r="M3605" s="23">
        <v>1800</v>
      </c>
      <c r="N3605" s="23">
        <v>1</v>
      </c>
      <c r="O3605" s="107">
        <v>50000000</v>
      </c>
      <c r="P3605" s="23">
        <v>360</v>
      </c>
      <c r="Q3605" s="23">
        <v>2</v>
      </c>
      <c r="R3605" s="23">
        <v>2</v>
      </c>
      <c r="S3605" s="23">
        <v>0</v>
      </c>
      <c r="T3605" s="47">
        <v>40</v>
      </c>
      <c r="U3605" s="98" t="s">
        <v>111</v>
      </c>
      <c r="V3605" s="98" t="s">
        <v>3139</v>
      </c>
      <c r="W3605" s="69">
        <f t="shared" si="112"/>
        <v>0.14689173163208066</v>
      </c>
    </row>
    <row r="3606" spans="1:23">
      <c r="A3606">
        <f t="shared" si="113"/>
        <v>1179</v>
      </c>
      <c r="B3606" s="99">
        <v>44408</v>
      </c>
      <c r="C3606" s="23">
        <v>1203</v>
      </c>
      <c r="D3606" s="23">
        <v>5</v>
      </c>
      <c r="E3606" s="98" t="s">
        <v>49</v>
      </c>
      <c r="F3606" s="98" t="s">
        <v>164</v>
      </c>
      <c r="G3606" s="98" t="s">
        <v>4120</v>
      </c>
      <c r="H3606" s="98" t="s">
        <v>1366</v>
      </c>
      <c r="I3606" s="98" t="s">
        <v>9964</v>
      </c>
      <c r="J3606" s="99">
        <v>45587</v>
      </c>
      <c r="K3606" s="107">
        <v>13000000</v>
      </c>
      <c r="L3606" s="98" t="s">
        <v>2529</v>
      </c>
      <c r="M3606" s="23">
        <v>1620</v>
      </c>
      <c r="N3606" s="23">
        <v>1</v>
      </c>
      <c r="O3606" s="107">
        <v>13000000</v>
      </c>
      <c r="P3606" s="23">
        <v>180</v>
      </c>
      <c r="Q3606" s="23">
        <v>2</v>
      </c>
      <c r="R3606" s="23">
        <v>2</v>
      </c>
      <c r="S3606" s="23">
        <v>0</v>
      </c>
      <c r="T3606" s="47">
        <v>9.1</v>
      </c>
      <c r="U3606" s="98" t="s">
        <v>111</v>
      </c>
      <c r="V3606" s="98" t="s">
        <v>3139</v>
      </c>
      <c r="W3606" s="69">
        <f t="shared" si="112"/>
        <v>3.3417868946298349E-2</v>
      </c>
    </row>
    <row r="3607" spans="1:23">
      <c r="A3607">
        <f t="shared" si="113"/>
        <v>1179</v>
      </c>
      <c r="B3607" s="99">
        <v>44408</v>
      </c>
      <c r="C3607" s="23">
        <v>1204</v>
      </c>
      <c r="D3607" s="23">
        <v>5</v>
      </c>
      <c r="E3607" s="98" t="s">
        <v>49</v>
      </c>
      <c r="F3607" s="98" t="s">
        <v>164</v>
      </c>
      <c r="G3607" s="98" t="s">
        <v>4120</v>
      </c>
      <c r="H3607" s="98" t="s">
        <v>1366</v>
      </c>
      <c r="I3607" s="98" t="s">
        <v>9964</v>
      </c>
      <c r="J3607" s="99">
        <v>45587</v>
      </c>
      <c r="K3607" s="107">
        <v>15000000</v>
      </c>
      <c r="L3607" s="98" t="s">
        <v>2530</v>
      </c>
      <c r="M3607" s="23">
        <v>1800</v>
      </c>
      <c r="N3607" s="23">
        <v>1</v>
      </c>
      <c r="O3607" s="107">
        <v>15000000</v>
      </c>
      <c r="P3607" s="23">
        <v>180</v>
      </c>
      <c r="Q3607" s="23">
        <v>2</v>
      </c>
      <c r="R3607" s="23">
        <v>2</v>
      </c>
      <c r="S3607" s="23">
        <v>0</v>
      </c>
      <c r="T3607" s="47">
        <v>10.5</v>
      </c>
      <c r="U3607" s="98" t="s">
        <v>111</v>
      </c>
      <c r="V3607" s="98" t="s">
        <v>3139</v>
      </c>
      <c r="W3607" s="69">
        <f t="shared" si="112"/>
        <v>3.8559079553421173E-2</v>
      </c>
    </row>
    <row r="3608" spans="1:23">
      <c r="A3608">
        <f t="shared" si="113"/>
        <v>1179</v>
      </c>
      <c r="B3608" s="99">
        <v>44408</v>
      </c>
      <c r="C3608" s="23">
        <v>1205</v>
      </c>
      <c r="D3608" s="23">
        <v>5</v>
      </c>
      <c r="E3608" s="98" t="s">
        <v>49</v>
      </c>
      <c r="F3608" s="98" t="s">
        <v>164</v>
      </c>
      <c r="G3608" s="98" t="s">
        <v>4120</v>
      </c>
      <c r="H3608" s="98" t="s">
        <v>1366</v>
      </c>
      <c r="I3608" s="98" t="s">
        <v>9964</v>
      </c>
      <c r="J3608" s="99">
        <v>45587</v>
      </c>
      <c r="K3608" s="107">
        <v>15000000</v>
      </c>
      <c r="L3608" s="98" t="s">
        <v>2531</v>
      </c>
      <c r="M3608" s="23">
        <v>1800</v>
      </c>
      <c r="N3608" s="23">
        <v>1</v>
      </c>
      <c r="O3608" s="107">
        <v>15000000</v>
      </c>
      <c r="P3608" s="23">
        <v>180</v>
      </c>
      <c r="Q3608" s="23">
        <v>2</v>
      </c>
      <c r="R3608" s="23">
        <v>2</v>
      </c>
      <c r="S3608" s="23">
        <v>0</v>
      </c>
      <c r="T3608" s="47">
        <v>10.5</v>
      </c>
      <c r="U3608" s="98" t="s">
        <v>111</v>
      </c>
      <c r="V3608" s="98" t="s">
        <v>3139</v>
      </c>
      <c r="W3608" s="69">
        <f t="shared" si="112"/>
        <v>3.8559079553421173E-2</v>
      </c>
    </row>
    <row r="3609" spans="1:23">
      <c r="A3609">
        <f t="shared" si="113"/>
        <v>1179</v>
      </c>
      <c r="B3609" s="99">
        <v>44408</v>
      </c>
      <c r="C3609" s="23">
        <v>1206</v>
      </c>
      <c r="D3609" s="23">
        <v>5</v>
      </c>
      <c r="E3609" s="98" t="s">
        <v>49</v>
      </c>
      <c r="F3609" s="98" t="s">
        <v>164</v>
      </c>
      <c r="G3609" s="98" t="s">
        <v>4120</v>
      </c>
      <c r="H3609" s="98" t="s">
        <v>1366</v>
      </c>
      <c r="I3609" s="98" t="s">
        <v>9964</v>
      </c>
      <c r="J3609" s="99">
        <v>45587</v>
      </c>
      <c r="K3609" s="107">
        <v>7500000</v>
      </c>
      <c r="L3609" s="98" t="s">
        <v>2532</v>
      </c>
      <c r="M3609" s="23">
        <v>1800</v>
      </c>
      <c r="N3609" s="23">
        <v>1</v>
      </c>
      <c r="O3609" s="107">
        <v>7500000</v>
      </c>
      <c r="P3609" s="23">
        <v>180</v>
      </c>
      <c r="Q3609" s="23">
        <v>2</v>
      </c>
      <c r="R3609" s="23">
        <v>2</v>
      </c>
      <c r="S3609" s="23">
        <v>0</v>
      </c>
      <c r="T3609" s="47">
        <v>5.25</v>
      </c>
      <c r="U3609" s="98" t="s">
        <v>111</v>
      </c>
      <c r="V3609" s="98" t="s">
        <v>3139</v>
      </c>
      <c r="W3609" s="69">
        <f t="shared" si="112"/>
        <v>1.9279539776710587E-2</v>
      </c>
    </row>
    <row r="3610" spans="1:23">
      <c r="A3610">
        <f t="shared" si="113"/>
        <v>1179</v>
      </c>
      <c r="B3610" s="99">
        <v>44408</v>
      </c>
      <c r="C3610" s="23">
        <v>1207</v>
      </c>
      <c r="D3610" s="23">
        <v>5</v>
      </c>
      <c r="E3610" s="98" t="s">
        <v>49</v>
      </c>
      <c r="F3610" s="98" t="s">
        <v>164</v>
      </c>
      <c r="G3610" s="98" t="s">
        <v>4120</v>
      </c>
      <c r="H3610" s="98" t="s">
        <v>1366</v>
      </c>
      <c r="I3610" s="98" t="s">
        <v>9964</v>
      </c>
      <c r="J3610" s="99">
        <v>45587</v>
      </c>
      <c r="K3610" s="107">
        <v>6500000</v>
      </c>
      <c r="L3610" s="98" t="s">
        <v>2533</v>
      </c>
      <c r="M3610" s="23">
        <v>1800</v>
      </c>
      <c r="N3610" s="23">
        <v>1</v>
      </c>
      <c r="O3610" s="107">
        <v>6500000</v>
      </c>
      <c r="P3610" s="23">
        <v>180</v>
      </c>
      <c r="Q3610" s="23">
        <v>2</v>
      </c>
      <c r="R3610" s="23">
        <v>2</v>
      </c>
      <c r="S3610" s="23">
        <v>0</v>
      </c>
      <c r="T3610" s="47">
        <v>4.55</v>
      </c>
      <c r="U3610" s="98" t="s">
        <v>111</v>
      </c>
      <c r="V3610" s="98" t="s">
        <v>3139</v>
      </c>
      <c r="W3610" s="69">
        <f t="shared" si="112"/>
        <v>1.6708934473149174E-2</v>
      </c>
    </row>
    <row r="3611" spans="1:23">
      <c r="A3611">
        <f t="shared" si="113"/>
        <v>1179</v>
      </c>
      <c r="B3611" s="99">
        <v>44408</v>
      </c>
      <c r="C3611" s="23">
        <v>1208</v>
      </c>
      <c r="D3611" s="23">
        <v>5</v>
      </c>
      <c r="E3611" s="98" t="s">
        <v>49</v>
      </c>
      <c r="F3611" s="98" t="s">
        <v>164</v>
      </c>
      <c r="G3611" s="98" t="s">
        <v>4120</v>
      </c>
      <c r="H3611" s="98" t="s">
        <v>1366</v>
      </c>
      <c r="I3611" s="98" t="s">
        <v>9964</v>
      </c>
      <c r="J3611" s="99">
        <v>45587</v>
      </c>
      <c r="K3611" s="107">
        <v>20000000</v>
      </c>
      <c r="L3611" s="98" t="s">
        <v>2534</v>
      </c>
      <c r="M3611" s="23">
        <v>1800</v>
      </c>
      <c r="N3611" s="23">
        <v>1</v>
      </c>
      <c r="O3611" s="107">
        <v>20000000</v>
      </c>
      <c r="P3611" s="23">
        <v>180</v>
      </c>
      <c r="Q3611" s="23">
        <v>2</v>
      </c>
      <c r="R3611" s="23">
        <v>2</v>
      </c>
      <c r="S3611" s="23">
        <v>2.76</v>
      </c>
      <c r="T3611" s="47">
        <v>14.591815</v>
      </c>
      <c r="U3611" s="98" t="s">
        <v>111</v>
      </c>
      <c r="V3611" s="98" t="s">
        <v>3139</v>
      </c>
      <c r="W3611" s="69">
        <f t="shared" si="112"/>
        <v>5.3585424325124226E-2</v>
      </c>
    </row>
    <row r="3612" spans="1:23">
      <c r="A3612">
        <f t="shared" si="113"/>
        <v>83</v>
      </c>
      <c r="B3612" s="99">
        <v>44408</v>
      </c>
      <c r="C3612" s="23">
        <v>1209</v>
      </c>
      <c r="D3612" s="23">
        <v>5</v>
      </c>
      <c r="E3612" s="98" t="s">
        <v>49</v>
      </c>
      <c r="F3612" s="98" t="s">
        <v>164</v>
      </c>
      <c r="G3612" s="98" t="s">
        <v>4120</v>
      </c>
      <c r="H3612" s="98" t="s">
        <v>1366</v>
      </c>
      <c r="I3612" s="98" t="s">
        <v>9964</v>
      </c>
      <c r="J3612" s="99">
        <v>44491</v>
      </c>
      <c r="K3612" s="107">
        <v>20000000</v>
      </c>
      <c r="L3612" s="98" t="s">
        <v>2535</v>
      </c>
      <c r="M3612" s="23">
        <v>720</v>
      </c>
      <c r="N3612" s="23">
        <v>1</v>
      </c>
      <c r="O3612" s="107">
        <v>20000000</v>
      </c>
      <c r="P3612" s="23">
        <v>180</v>
      </c>
      <c r="Q3612" s="23">
        <v>2</v>
      </c>
      <c r="R3612" s="23">
        <v>2</v>
      </c>
      <c r="S3612" s="23">
        <v>2.76</v>
      </c>
      <c r="T3612" s="47">
        <v>5.443899</v>
      </c>
      <c r="U3612" s="98" t="s">
        <v>111</v>
      </c>
      <c r="V3612" s="98" t="s">
        <v>3139</v>
      </c>
      <c r="W3612" s="69">
        <f t="shared" si="112"/>
        <v>1.4073810714171468E-3</v>
      </c>
    </row>
    <row r="3613" spans="1:23">
      <c r="A3613">
        <f t="shared" si="113"/>
        <v>1179</v>
      </c>
      <c r="B3613" s="99">
        <v>44408</v>
      </c>
      <c r="C3613" s="23">
        <v>1210</v>
      </c>
      <c r="D3613" s="23">
        <v>5</v>
      </c>
      <c r="E3613" s="98" t="s">
        <v>49</v>
      </c>
      <c r="F3613" s="98" t="s">
        <v>164</v>
      </c>
      <c r="G3613" s="98" t="s">
        <v>4120</v>
      </c>
      <c r="H3613" s="98" t="s">
        <v>1366</v>
      </c>
      <c r="I3613" s="98" t="s">
        <v>9964</v>
      </c>
      <c r="J3613" s="99">
        <v>45587</v>
      </c>
      <c r="K3613" s="107">
        <v>40000000</v>
      </c>
      <c r="L3613" s="98" t="s">
        <v>2536</v>
      </c>
      <c r="M3613" s="23">
        <v>1800</v>
      </c>
      <c r="N3613" s="23">
        <v>1</v>
      </c>
      <c r="O3613" s="107">
        <v>40000000</v>
      </c>
      <c r="P3613" s="23">
        <v>180</v>
      </c>
      <c r="Q3613" s="23">
        <v>2</v>
      </c>
      <c r="R3613" s="23">
        <v>2</v>
      </c>
      <c r="S3613" s="23">
        <v>1.76</v>
      </c>
      <c r="T3613" s="47">
        <v>28.935786</v>
      </c>
      <c r="U3613" s="98" t="s">
        <v>111</v>
      </c>
      <c r="V3613" s="98" t="s">
        <v>3139</v>
      </c>
      <c r="W3613" s="69">
        <f t="shared" si="112"/>
        <v>0.10626069279188292</v>
      </c>
    </row>
    <row r="3614" spans="1:23">
      <c r="A3614">
        <f t="shared" si="113"/>
        <v>83</v>
      </c>
      <c r="B3614" s="99">
        <v>44408</v>
      </c>
      <c r="C3614" s="23">
        <v>1211</v>
      </c>
      <c r="D3614" s="23">
        <v>5</v>
      </c>
      <c r="E3614" s="98" t="s">
        <v>49</v>
      </c>
      <c r="F3614" s="98" t="s">
        <v>164</v>
      </c>
      <c r="G3614" s="98" t="s">
        <v>4120</v>
      </c>
      <c r="H3614" s="98" t="s">
        <v>1366</v>
      </c>
      <c r="I3614" s="98" t="s">
        <v>9964</v>
      </c>
      <c r="J3614" s="99">
        <v>44491</v>
      </c>
      <c r="K3614" s="107">
        <v>30000000</v>
      </c>
      <c r="L3614" s="98" t="s">
        <v>2537</v>
      </c>
      <c r="M3614" s="23">
        <v>720</v>
      </c>
      <c r="N3614" s="23">
        <v>1</v>
      </c>
      <c r="O3614" s="107">
        <v>30000000</v>
      </c>
      <c r="P3614" s="23">
        <v>180</v>
      </c>
      <c r="Q3614" s="23">
        <v>2</v>
      </c>
      <c r="R3614" s="23">
        <v>2</v>
      </c>
      <c r="S3614" s="23">
        <v>0</v>
      </c>
      <c r="T3614" s="47">
        <v>7.5</v>
      </c>
      <c r="U3614" s="98" t="s">
        <v>111</v>
      </c>
      <c r="V3614" s="98" t="s">
        <v>3139</v>
      </c>
      <c r="W3614" s="69">
        <f t="shared" si="112"/>
        <v>1.9389334805125153E-3</v>
      </c>
    </row>
    <row r="3615" spans="1:23">
      <c r="A3615">
        <f t="shared" si="113"/>
        <v>448</v>
      </c>
      <c r="B3615" s="99">
        <v>44408</v>
      </c>
      <c r="C3615" s="23">
        <v>1212</v>
      </c>
      <c r="D3615" s="23">
        <v>5</v>
      </c>
      <c r="E3615" s="98" t="s">
        <v>49</v>
      </c>
      <c r="F3615" s="98" t="s">
        <v>164</v>
      </c>
      <c r="G3615" s="98" t="s">
        <v>4120</v>
      </c>
      <c r="H3615" s="98" t="s">
        <v>1366</v>
      </c>
      <c r="I3615" s="98" t="s">
        <v>9964</v>
      </c>
      <c r="J3615" s="99">
        <v>44856</v>
      </c>
      <c r="K3615" s="107">
        <v>5000000</v>
      </c>
      <c r="L3615" s="98" t="s">
        <v>2538</v>
      </c>
      <c r="M3615" s="23">
        <v>1080</v>
      </c>
      <c r="N3615" s="23">
        <v>1</v>
      </c>
      <c r="O3615" s="107">
        <v>5000000</v>
      </c>
      <c r="P3615" s="23">
        <v>360</v>
      </c>
      <c r="Q3615" s="23">
        <v>2</v>
      </c>
      <c r="R3615" s="23">
        <v>2</v>
      </c>
      <c r="S3615" s="23">
        <v>0</v>
      </c>
      <c r="T3615" s="47">
        <v>3.3333330000000001</v>
      </c>
      <c r="U3615" s="98" t="s">
        <v>111</v>
      </c>
      <c r="V3615" s="98" t="s">
        <v>3139</v>
      </c>
      <c r="W3615" s="69">
        <f t="shared" si="112"/>
        <v>4.6513633863742273E-3</v>
      </c>
    </row>
    <row r="3616" spans="1:23">
      <c r="A3616">
        <f t="shared" si="113"/>
        <v>449</v>
      </c>
      <c r="B3616" s="99">
        <v>44408</v>
      </c>
      <c r="C3616" s="23">
        <v>1213</v>
      </c>
      <c r="D3616" s="23">
        <v>5</v>
      </c>
      <c r="E3616" s="98" t="s">
        <v>49</v>
      </c>
      <c r="F3616" s="98" t="s">
        <v>164</v>
      </c>
      <c r="G3616" s="98" t="s">
        <v>4120</v>
      </c>
      <c r="H3616" s="98" t="s">
        <v>1366</v>
      </c>
      <c r="I3616" s="98" t="s">
        <v>6171</v>
      </c>
      <c r="J3616" s="99">
        <v>44857</v>
      </c>
      <c r="K3616" s="107">
        <v>7000000</v>
      </c>
      <c r="L3616" s="98" t="s">
        <v>2539</v>
      </c>
      <c r="M3616" s="23">
        <v>1080</v>
      </c>
      <c r="N3616" s="23">
        <v>1</v>
      </c>
      <c r="O3616" s="107">
        <v>7000000</v>
      </c>
      <c r="P3616" s="23">
        <v>180</v>
      </c>
      <c r="Q3616" s="23">
        <v>2</v>
      </c>
      <c r="R3616" s="23">
        <v>2</v>
      </c>
      <c r="S3616" s="23">
        <v>0</v>
      </c>
      <c r="T3616" s="47">
        <v>3.4999989999999999</v>
      </c>
      <c r="U3616" s="98" t="s">
        <v>111</v>
      </c>
      <c r="V3616" s="98" t="s">
        <v>3139</v>
      </c>
      <c r="W3616" s="69">
        <f t="shared" si="112"/>
        <v>4.894832279589212E-3</v>
      </c>
    </row>
    <row r="3617" spans="1:23">
      <c r="A3617">
        <f t="shared" si="113"/>
        <v>1180</v>
      </c>
      <c r="B3617" s="99">
        <v>44408</v>
      </c>
      <c r="C3617" s="23">
        <v>1214</v>
      </c>
      <c r="D3617" s="23">
        <v>5</v>
      </c>
      <c r="E3617" s="98" t="s">
        <v>49</v>
      </c>
      <c r="F3617" s="98" t="s">
        <v>164</v>
      </c>
      <c r="G3617" s="98" t="s">
        <v>4120</v>
      </c>
      <c r="H3617" s="98" t="s">
        <v>1366</v>
      </c>
      <c r="I3617" s="98" t="s">
        <v>6171</v>
      </c>
      <c r="J3617" s="99">
        <v>45588</v>
      </c>
      <c r="K3617" s="107">
        <v>25000000</v>
      </c>
      <c r="L3617" s="98" t="s">
        <v>2540</v>
      </c>
      <c r="M3617" s="23">
        <v>1800</v>
      </c>
      <c r="N3617" s="23">
        <v>1</v>
      </c>
      <c r="O3617" s="107">
        <v>25000000</v>
      </c>
      <c r="P3617" s="23">
        <v>180</v>
      </c>
      <c r="Q3617" s="23">
        <v>2</v>
      </c>
      <c r="R3617" s="23">
        <v>2</v>
      </c>
      <c r="S3617" s="23">
        <v>0</v>
      </c>
      <c r="T3617" s="47">
        <v>17.5</v>
      </c>
      <c r="U3617" s="98" t="s">
        <v>111</v>
      </c>
      <c r="V3617" s="98" t="s">
        <v>3139</v>
      </c>
      <c r="W3617" s="69">
        <f t="shared" si="112"/>
        <v>6.4319640759170182E-2</v>
      </c>
    </row>
    <row r="3618" spans="1:23">
      <c r="A3618">
        <f t="shared" si="113"/>
        <v>1180</v>
      </c>
      <c r="B3618" s="99">
        <v>44408</v>
      </c>
      <c r="C3618" s="23">
        <v>1215</v>
      </c>
      <c r="D3618" s="23">
        <v>5</v>
      </c>
      <c r="E3618" s="98" t="s">
        <v>49</v>
      </c>
      <c r="F3618" s="98" t="s">
        <v>164</v>
      </c>
      <c r="G3618" s="98" t="s">
        <v>4120</v>
      </c>
      <c r="H3618" s="98" t="s">
        <v>1366</v>
      </c>
      <c r="I3618" s="98" t="s">
        <v>6171</v>
      </c>
      <c r="J3618" s="99">
        <v>45588</v>
      </c>
      <c r="K3618" s="107">
        <v>5000000</v>
      </c>
      <c r="L3618" s="98" t="s">
        <v>2541</v>
      </c>
      <c r="M3618" s="23">
        <v>1800</v>
      </c>
      <c r="N3618" s="23">
        <v>1</v>
      </c>
      <c r="O3618" s="107">
        <v>5000000</v>
      </c>
      <c r="P3618" s="23">
        <v>180</v>
      </c>
      <c r="Q3618" s="23">
        <v>2</v>
      </c>
      <c r="R3618" s="23">
        <v>2</v>
      </c>
      <c r="S3618" s="23">
        <v>0</v>
      </c>
      <c r="T3618" s="47">
        <v>3.5</v>
      </c>
      <c r="U3618" s="98" t="s">
        <v>111</v>
      </c>
      <c r="V3618" s="98" t="s">
        <v>3139</v>
      </c>
      <c r="W3618" s="69">
        <f t="shared" si="112"/>
        <v>1.2863928151834035E-2</v>
      </c>
    </row>
    <row r="3619" spans="1:23">
      <c r="A3619">
        <f t="shared" si="113"/>
        <v>1180</v>
      </c>
      <c r="B3619" s="99">
        <v>44408</v>
      </c>
      <c r="C3619" s="23">
        <v>1216</v>
      </c>
      <c r="D3619" s="23">
        <v>5</v>
      </c>
      <c r="E3619" s="98" t="s">
        <v>49</v>
      </c>
      <c r="F3619" s="98" t="s">
        <v>164</v>
      </c>
      <c r="G3619" s="98" t="s">
        <v>4120</v>
      </c>
      <c r="H3619" s="98" t="s">
        <v>1366</v>
      </c>
      <c r="I3619" s="98" t="s">
        <v>6171</v>
      </c>
      <c r="J3619" s="99">
        <v>45588</v>
      </c>
      <c r="K3619" s="107">
        <v>18000000</v>
      </c>
      <c r="L3619" s="98" t="s">
        <v>2542</v>
      </c>
      <c r="M3619" s="23">
        <v>1800</v>
      </c>
      <c r="N3619" s="23">
        <v>1</v>
      </c>
      <c r="O3619" s="107">
        <v>18000000</v>
      </c>
      <c r="P3619" s="23">
        <v>180</v>
      </c>
      <c r="Q3619" s="23">
        <v>2</v>
      </c>
      <c r="R3619" s="23">
        <v>2</v>
      </c>
      <c r="S3619" s="23">
        <v>0</v>
      </c>
      <c r="T3619" s="47">
        <v>12.6</v>
      </c>
      <c r="U3619" s="98" t="s">
        <v>111</v>
      </c>
      <c r="V3619" s="98" t="s">
        <v>3139</v>
      </c>
      <c r="W3619" s="69">
        <f t="shared" si="112"/>
        <v>4.6310141346602524E-2</v>
      </c>
    </row>
    <row r="3620" spans="1:23">
      <c r="A3620">
        <f t="shared" si="113"/>
        <v>1180</v>
      </c>
      <c r="B3620" s="99">
        <v>44408</v>
      </c>
      <c r="C3620" s="23">
        <v>1217</v>
      </c>
      <c r="D3620" s="23">
        <v>5</v>
      </c>
      <c r="E3620" s="98" t="s">
        <v>49</v>
      </c>
      <c r="F3620" s="98" t="s">
        <v>164</v>
      </c>
      <c r="G3620" s="98" t="s">
        <v>4120</v>
      </c>
      <c r="H3620" s="98" t="s">
        <v>1366</v>
      </c>
      <c r="I3620" s="98" t="s">
        <v>6171</v>
      </c>
      <c r="J3620" s="99">
        <v>45588</v>
      </c>
      <c r="K3620" s="107">
        <v>15000000</v>
      </c>
      <c r="L3620" s="98" t="s">
        <v>2543</v>
      </c>
      <c r="M3620" s="23">
        <v>1800</v>
      </c>
      <c r="N3620" s="23">
        <v>1</v>
      </c>
      <c r="O3620" s="107">
        <v>15000000</v>
      </c>
      <c r="P3620" s="23">
        <v>180</v>
      </c>
      <c r="Q3620" s="23">
        <v>2</v>
      </c>
      <c r="R3620" s="23">
        <v>2</v>
      </c>
      <c r="S3620" s="23">
        <v>0</v>
      </c>
      <c r="T3620" s="47">
        <v>10.5</v>
      </c>
      <c r="U3620" s="98" t="s">
        <v>111</v>
      </c>
      <c r="V3620" s="98" t="s">
        <v>3139</v>
      </c>
      <c r="W3620" s="69">
        <f t="shared" si="112"/>
        <v>3.8591784455502105E-2</v>
      </c>
    </row>
    <row r="3621" spans="1:23">
      <c r="A3621">
        <f t="shared" si="113"/>
        <v>1180</v>
      </c>
      <c r="B3621" s="99">
        <v>44408</v>
      </c>
      <c r="C3621" s="23">
        <v>1218</v>
      </c>
      <c r="D3621" s="23">
        <v>5</v>
      </c>
      <c r="E3621" s="98" t="s">
        <v>49</v>
      </c>
      <c r="F3621" s="98" t="s">
        <v>164</v>
      </c>
      <c r="G3621" s="98" t="s">
        <v>4120</v>
      </c>
      <c r="H3621" s="98" t="s">
        <v>1366</v>
      </c>
      <c r="I3621" s="98" t="s">
        <v>6171</v>
      </c>
      <c r="J3621" s="99">
        <v>45588</v>
      </c>
      <c r="K3621" s="107">
        <v>13000000</v>
      </c>
      <c r="L3621" s="98" t="s">
        <v>2544</v>
      </c>
      <c r="M3621" s="23">
        <v>1800</v>
      </c>
      <c r="N3621" s="23">
        <v>1</v>
      </c>
      <c r="O3621" s="107">
        <v>13000000</v>
      </c>
      <c r="P3621" s="23">
        <v>180</v>
      </c>
      <c r="Q3621" s="23">
        <v>2</v>
      </c>
      <c r="R3621" s="23">
        <v>2</v>
      </c>
      <c r="S3621" s="23">
        <v>0</v>
      </c>
      <c r="T3621" s="47">
        <v>9.1</v>
      </c>
      <c r="U3621" s="98" t="s">
        <v>111</v>
      </c>
      <c r="V3621" s="98" t="s">
        <v>3139</v>
      </c>
      <c r="W3621" s="69">
        <f t="shared" si="112"/>
        <v>3.3446213194768495E-2</v>
      </c>
    </row>
    <row r="3622" spans="1:23">
      <c r="A3622">
        <f t="shared" si="113"/>
        <v>85</v>
      </c>
      <c r="B3622" s="99">
        <v>44408</v>
      </c>
      <c r="C3622" s="23">
        <v>1219</v>
      </c>
      <c r="D3622" s="23">
        <v>5</v>
      </c>
      <c r="E3622" s="98" t="s">
        <v>49</v>
      </c>
      <c r="F3622" s="98" t="s">
        <v>164</v>
      </c>
      <c r="G3622" s="98" t="s">
        <v>4120</v>
      </c>
      <c r="H3622" s="98" t="s">
        <v>1366</v>
      </c>
      <c r="I3622" s="98" t="s">
        <v>6161</v>
      </c>
      <c r="J3622" s="99">
        <v>44493</v>
      </c>
      <c r="K3622" s="107">
        <v>20000000</v>
      </c>
      <c r="L3622" s="98" t="s">
        <v>2545</v>
      </c>
      <c r="M3622" s="23">
        <v>720</v>
      </c>
      <c r="N3622" s="23">
        <v>1</v>
      </c>
      <c r="O3622" s="107">
        <v>20000000</v>
      </c>
      <c r="P3622" s="23">
        <v>180</v>
      </c>
      <c r="Q3622" s="23">
        <v>2</v>
      </c>
      <c r="R3622" s="23">
        <v>2</v>
      </c>
      <c r="S3622" s="23">
        <v>2.78</v>
      </c>
      <c r="T3622" s="47">
        <v>5.0368240000000002</v>
      </c>
      <c r="U3622" s="98" t="s">
        <v>111</v>
      </c>
      <c r="V3622" s="98" t="s">
        <v>3139</v>
      </c>
      <c r="W3622" s="69">
        <f t="shared" si="112"/>
        <v>1.3335191462958433E-3</v>
      </c>
    </row>
    <row r="3623" spans="1:23">
      <c r="A3623">
        <f t="shared" si="113"/>
        <v>1181</v>
      </c>
      <c r="B3623" s="99">
        <v>44408</v>
      </c>
      <c r="C3623" s="23">
        <v>1220</v>
      </c>
      <c r="D3623" s="23">
        <v>5</v>
      </c>
      <c r="E3623" s="98" t="s">
        <v>49</v>
      </c>
      <c r="F3623" s="98" t="s">
        <v>164</v>
      </c>
      <c r="G3623" s="98" t="s">
        <v>4120</v>
      </c>
      <c r="H3623" s="98" t="s">
        <v>1366</v>
      </c>
      <c r="I3623" s="98" t="s">
        <v>6161</v>
      </c>
      <c r="J3623" s="99">
        <v>45589</v>
      </c>
      <c r="K3623" s="107">
        <v>13000000</v>
      </c>
      <c r="L3623" s="98" t="s">
        <v>2546</v>
      </c>
      <c r="M3623" s="23">
        <v>1800</v>
      </c>
      <c r="N3623" s="23">
        <v>1</v>
      </c>
      <c r="O3623" s="107">
        <v>13000000</v>
      </c>
      <c r="P3623" s="23">
        <v>180</v>
      </c>
      <c r="Q3623" s="23">
        <v>2</v>
      </c>
      <c r="R3623" s="23">
        <v>2</v>
      </c>
      <c r="S3623" s="23">
        <v>0</v>
      </c>
      <c r="T3623" s="47">
        <v>11.375</v>
      </c>
      <c r="U3623" s="98" t="s">
        <v>111</v>
      </c>
      <c r="V3623" s="98" t="s">
        <v>3139</v>
      </c>
      <c r="W3623" s="69">
        <f t="shared" si="112"/>
        <v>4.1843196804048299E-2</v>
      </c>
    </row>
    <row r="3624" spans="1:23">
      <c r="A3624">
        <f t="shared" si="113"/>
        <v>1181</v>
      </c>
      <c r="B3624" s="99">
        <v>44408</v>
      </c>
      <c r="C3624" s="23">
        <v>1221</v>
      </c>
      <c r="D3624" s="23">
        <v>5</v>
      </c>
      <c r="E3624" s="98" t="s">
        <v>49</v>
      </c>
      <c r="F3624" s="98" t="s">
        <v>164</v>
      </c>
      <c r="G3624" s="98" t="s">
        <v>4120</v>
      </c>
      <c r="H3624" s="98" t="s">
        <v>1366</v>
      </c>
      <c r="I3624" s="98" t="s">
        <v>6161</v>
      </c>
      <c r="J3624" s="99">
        <v>45589</v>
      </c>
      <c r="K3624" s="107">
        <v>12000000</v>
      </c>
      <c r="L3624" s="98" t="s">
        <v>2547</v>
      </c>
      <c r="M3624" s="23">
        <v>1800</v>
      </c>
      <c r="N3624" s="23">
        <v>1</v>
      </c>
      <c r="O3624" s="107">
        <v>12000000</v>
      </c>
      <c r="P3624" s="23">
        <v>180</v>
      </c>
      <c r="Q3624" s="23">
        <v>2</v>
      </c>
      <c r="R3624" s="23">
        <v>2</v>
      </c>
      <c r="S3624" s="23">
        <v>0</v>
      </c>
      <c r="T3624" s="47">
        <v>8.4</v>
      </c>
      <c r="U3624" s="98" t="s">
        <v>111</v>
      </c>
      <c r="V3624" s="98" t="s">
        <v>3139</v>
      </c>
      <c r="W3624" s="69">
        <f t="shared" si="112"/>
        <v>3.0899591486066438E-2</v>
      </c>
    </row>
    <row r="3625" spans="1:23">
      <c r="A3625">
        <f t="shared" si="113"/>
        <v>815</v>
      </c>
      <c r="B3625" s="99">
        <v>44408</v>
      </c>
      <c r="C3625" s="23">
        <v>1222</v>
      </c>
      <c r="D3625" s="23">
        <v>5</v>
      </c>
      <c r="E3625" s="98" t="s">
        <v>49</v>
      </c>
      <c r="F3625" s="98" t="s">
        <v>164</v>
      </c>
      <c r="G3625" s="98" t="s">
        <v>4120</v>
      </c>
      <c r="H3625" s="98" t="s">
        <v>1366</v>
      </c>
      <c r="I3625" s="98" t="s">
        <v>6161</v>
      </c>
      <c r="J3625" s="99">
        <v>45223</v>
      </c>
      <c r="K3625" s="107">
        <v>15000000</v>
      </c>
      <c r="L3625" s="98" t="s">
        <v>2548</v>
      </c>
      <c r="M3625" s="23">
        <v>1440</v>
      </c>
      <c r="N3625" s="23">
        <v>1</v>
      </c>
      <c r="O3625" s="107">
        <v>15000000</v>
      </c>
      <c r="P3625" s="23">
        <v>180</v>
      </c>
      <c r="Q3625" s="23">
        <v>2</v>
      </c>
      <c r="R3625" s="23">
        <v>2</v>
      </c>
      <c r="S3625" s="23">
        <v>0</v>
      </c>
      <c r="T3625" s="47">
        <v>9.375</v>
      </c>
      <c r="U3625" s="98" t="s">
        <v>111</v>
      </c>
      <c r="V3625" s="98" t="s">
        <v>3139</v>
      </c>
      <c r="W3625" s="69">
        <f t="shared" si="112"/>
        <v>2.3798656424965359E-2</v>
      </c>
    </row>
    <row r="3626" spans="1:23">
      <c r="A3626">
        <f t="shared" si="113"/>
        <v>1181</v>
      </c>
      <c r="B3626" s="99">
        <v>44408</v>
      </c>
      <c r="C3626" s="23">
        <v>1223</v>
      </c>
      <c r="D3626" s="23">
        <v>5</v>
      </c>
      <c r="E3626" s="98" t="s">
        <v>49</v>
      </c>
      <c r="F3626" s="98" t="s">
        <v>164</v>
      </c>
      <c r="G3626" s="98" t="s">
        <v>4120</v>
      </c>
      <c r="H3626" s="98" t="s">
        <v>1366</v>
      </c>
      <c r="I3626" s="98" t="s">
        <v>6161</v>
      </c>
      <c r="J3626" s="99">
        <v>45589</v>
      </c>
      <c r="K3626" s="107">
        <v>30000000</v>
      </c>
      <c r="L3626" s="98" t="s">
        <v>2549</v>
      </c>
      <c r="M3626" s="23">
        <v>1800</v>
      </c>
      <c r="N3626" s="23">
        <v>1</v>
      </c>
      <c r="O3626" s="107">
        <v>30000000</v>
      </c>
      <c r="P3626" s="23">
        <v>180</v>
      </c>
      <c r="Q3626" s="23">
        <v>2</v>
      </c>
      <c r="R3626" s="23">
        <v>2</v>
      </c>
      <c r="S3626" s="23">
        <v>2.78</v>
      </c>
      <c r="T3626" s="47">
        <v>21.153406</v>
      </c>
      <c r="U3626" s="98" t="s">
        <v>111</v>
      </c>
      <c r="V3626" s="98" t="s">
        <v>3139</v>
      </c>
      <c r="W3626" s="69">
        <f t="shared" si="112"/>
        <v>7.7813286183203156E-2</v>
      </c>
    </row>
    <row r="3627" spans="1:23">
      <c r="A3627">
        <f t="shared" si="113"/>
        <v>1181</v>
      </c>
      <c r="B3627" s="99">
        <v>44408</v>
      </c>
      <c r="C3627" s="23">
        <v>1224</v>
      </c>
      <c r="D3627" s="23">
        <v>5</v>
      </c>
      <c r="E3627" s="98" t="s">
        <v>49</v>
      </c>
      <c r="F3627" s="98" t="s">
        <v>164</v>
      </c>
      <c r="G3627" s="98" t="s">
        <v>4120</v>
      </c>
      <c r="H3627" s="98" t="s">
        <v>1366</v>
      </c>
      <c r="I3627" s="98" t="s">
        <v>6161</v>
      </c>
      <c r="J3627" s="99">
        <v>45589</v>
      </c>
      <c r="K3627" s="107">
        <v>10000000</v>
      </c>
      <c r="L3627" s="98" t="s">
        <v>2550</v>
      </c>
      <c r="M3627" s="23">
        <v>1800</v>
      </c>
      <c r="N3627" s="23">
        <v>1</v>
      </c>
      <c r="O3627" s="107">
        <v>10000000</v>
      </c>
      <c r="P3627" s="23">
        <v>180</v>
      </c>
      <c r="Q3627" s="23">
        <v>2</v>
      </c>
      <c r="R3627" s="23">
        <v>2</v>
      </c>
      <c r="S3627" s="23">
        <v>0</v>
      </c>
      <c r="T3627" s="47">
        <v>7</v>
      </c>
      <c r="U3627" s="98" t="s">
        <v>111</v>
      </c>
      <c r="V3627" s="98" t="s">
        <v>3139</v>
      </c>
      <c r="W3627" s="69">
        <f t="shared" si="112"/>
        <v>2.5749659571722028E-2</v>
      </c>
    </row>
    <row r="3628" spans="1:23">
      <c r="A3628">
        <f t="shared" si="113"/>
        <v>1181</v>
      </c>
      <c r="B3628" s="99">
        <v>44408</v>
      </c>
      <c r="C3628" s="23">
        <v>1225</v>
      </c>
      <c r="D3628" s="23">
        <v>5</v>
      </c>
      <c r="E3628" s="98" t="s">
        <v>49</v>
      </c>
      <c r="F3628" s="98" t="s">
        <v>164</v>
      </c>
      <c r="G3628" s="98" t="s">
        <v>4120</v>
      </c>
      <c r="H3628" s="98" t="s">
        <v>1366</v>
      </c>
      <c r="I3628" s="98" t="s">
        <v>6161</v>
      </c>
      <c r="J3628" s="99">
        <v>45589</v>
      </c>
      <c r="K3628" s="107">
        <v>20000000</v>
      </c>
      <c r="L3628" s="98" t="s">
        <v>2551</v>
      </c>
      <c r="M3628" s="23">
        <v>1800</v>
      </c>
      <c r="N3628" s="23">
        <v>1</v>
      </c>
      <c r="O3628" s="107">
        <v>20000000</v>
      </c>
      <c r="P3628" s="23">
        <v>180</v>
      </c>
      <c r="Q3628" s="23">
        <v>2</v>
      </c>
      <c r="R3628" s="23">
        <v>2</v>
      </c>
      <c r="S3628" s="23">
        <v>0</v>
      </c>
      <c r="T3628" s="47">
        <v>14</v>
      </c>
      <c r="U3628" s="98" t="s">
        <v>111</v>
      </c>
      <c r="V3628" s="98" t="s">
        <v>3139</v>
      </c>
      <c r="W3628" s="69">
        <f t="shared" si="112"/>
        <v>5.1499319143444057E-2</v>
      </c>
    </row>
    <row r="3629" spans="1:23">
      <c r="A3629">
        <f t="shared" si="113"/>
        <v>1182</v>
      </c>
      <c r="B3629" s="99">
        <v>44408</v>
      </c>
      <c r="C3629" s="23">
        <v>1226</v>
      </c>
      <c r="D3629" s="23">
        <v>5</v>
      </c>
      <c r="E3629" s="98" t="s">
        <v>49</v>
      </c>
      <c r="F3629" s="98" t="s">
        <v>164</v>
      </c>
      <c r="G3629" s="98" t="s">
        <v>4120</v>
      </c>
      <c r="H3629" s="98" t="s">
        <v>1366</v>
      </c>
      <c r="I3629" s="98" t="s">
        <v>10042</v>
      </c>
      <c r="J3629" s="99">
        <v>45590</v>
      </c>
      <c r="K3629" s="107">
        <v>7500000</v>
      </c>
      <c r="L3629" s="98" t="s">
        <v>2552</v>
      </c>
      <c r="M3629" s="23">
        <v>1800</v>
      </c>
      <c r="N3629" s="23">
        <v>1</v>
      </c>
      <c r="O3629" s="107">
        <v>7500000</v>
      </c>
      <c r="P3629" s="23">
        <v>180</v>
      </c>
      <c r="Q3629" s="23">
        <v>2</v>
      </c>
      <c r="R3629" s="23">
        <v>2</v>
      </c>
      <c r="S3629" s="23">
        <v>0</v>
      </c>
      <c r="T3629" s="47">
        <v>5.25</v>
      </c>
      <c r="U3629" s="98" t="s">
        <v>111</v>
      </c>
      <c r="V3629" s="98" t="s">
        <v>3139</v>
      </c>
      <c r="W3629" s="69">
        <f t="shared" si="112"/>
        <v>1.9328597129831988E-2</v>
      </c>
    </row>
    <row r="3630" spans="1:23">
      <c r="A3630">
        <f t="shared" si="113"/>
        <v>1182</v>
      </c>
      <c r="B3630" s="99">
        <v>44408</v>
      </c>
      <c r="C3630" s="23">
        <v>1227</v>
      </c>
      <c r="D3630" s="23">
        <v>5</v>
      </c>
      <c r="E3630" s="98" t="s">
        <v>49</v>
      </c>
      <c r="F3630" s="98" t="s">
        <v>164</v>
      </c>
      <c r="G3630" s="98" t="s">
        <v>4120</v>
      </c>
      <c r="H3630" s="98" t="s">
        <v>1366</v>
      </c>
      <c r="I3630" s="98" t="s">
        <v>10042</v>
      </c>
      <c r="J3630" s="99">
        <v>45590</v>
      </c>
      <c r="K3630" s="107">
        <v>26000000</v>
      </c>
      <c r="L3630" s="98" t="s">
        <v>2553</v>
      </c>
      <c r="M3630" s="23">
        <v>1800</v>
      </c>
      <c r="N3630" s="23">
        <v>1</v>
      </c>
      <c r="O3630" s="107">
        <v>26000000</v>
      </c>
      <c r="P3630" s="23">
        <v>180</v>
      </c>
      <c r="Q3630" s="23">
        <v>2</v>
      </c>
      <c r="R3630" s="23">
        <v>2</v>
      </c>
      <c r="S3630" s="23">
        <v>0</v>
      </c>
      <c r="T3630" s="47">
        <v>18.2</v>
      </c>
      <c r="U3630" s="98" t="s">
        <v>111</v>
      </c>
      <c r="V3630" s="98" t="s">
        <v>3139</v>
      </c>
      <c r="W3630" s="69">
        <f t="shared" si="112"/>
        <v>6.7005803383417564E-2</v>
      </c>
    </row>
    <row r="3631" spans="1:23">
      <c r="A3631">
        <f t="shared" si="113"/>
        <v>451</v>
      </c>
      <c r="B3631" s="99">
        <v>44408</v>
      </c>
      <c r="C3631" s="23">
        <v>1228</v>
      </c>
      <c r="D3631" s="23">
        <v>5</v>
      </c>
      <c r="E3631" s="98" t="s">
        <v>49</v>
      </c>
      <c r="F3631" s="98" t="s">
        <v>164</v>
      </c>
      <c r="G3631" s="98" t="s">
        <v>4120</v>
      </c>
      <c r="H3631" s="98" t="s">
        <v>1366</v>
      </c>
      <c r="I3631" s="98" t="s">
        <v>10042</v>
      </c>
      <c r="J3631" s="99">
        <v>44859</v>
      </c>
      <c r="K3631" s="107">
        <v>7500000</v>
      </c>
      <c r="L3631" s="98" t="s">
        <v>2554</v>
      </c>
      <c r="M3631" s="23">
        <v>1080</v>
      </c>
      <c r="N3631" s="23">
        <v>1</v>
      </c>
      <c r="O3631" s="107">
        <v>7500000</v>
      </c>
      <c r="P3631" s="23">
        <v>180</v>
      </c>
      <c r="Q3631" s="23">
        <v>2</v>
      </c>
      <c r="R3631" s="23">
        <v>2</v>
      </c>
      <c r="S3631" s="23">
        <v>0</v>
      </c>
      <c r="T3631" s="47">
        <v>3.75</v>
      </c>
      <c r="U3631" s="98" t="s">
        <v>111</v>
      </c>
      <c r="V3631" s="98" t="s">
        <v>3139</v>
      </c>
      <c r="W3631" s="69">
        <f t="shared" si="112"/>
        <v>5.267825299464725E-3</v>
      </c>
    </row>
    <row r="3632" spans="1:23">
      <c r="A3632">
        <f t="shared" si="113"/>
        <v>451</v>
      </c>
      <c r="B3632" s="99">
        <v>44408</v>
      </c>
      <c r="C3632" s="23">
        <v>1229</v>
      </c>
      <c r="D3632" s="23">
        <v>5</v>
      </c>
      <c r="E3632" s="98" t="s">
        <v>49</v>
      </c>
      <c r="F3632" s="98" t="s">
        <v>164</v>
      </c>
      <c r="G3632" s="98" t="s">
        <v>4120</v>
      </c>
      <c r="H3632" s="98" t="s">
        <v>1366</v>
      </c>
      <c r="I3632" s="98" t="s">
        <v>10042</v>
      </c>
      <c r="J3632" s="99">
        <v>44859</v>
      </c>
      <c r="K3632" s="107">
        <v>5000000</v>
      </c>
      <c r="L3632" s="98" t="s">
        <v>2555</v>
      </c>
      <c r="M3632" s="23">
        <v>1080</v>
      </c>
      <c r="N3632" s="23">
        <v>1</v>
      </c>
      <c r="O3632" s="107">
        <v>5000000</v>
      </c>
      <c r="P3632" s="23">
        <v>180</v>
      </c>
      <c r="Q3632" s="23">
        <v>2</v>
      </c>
      <c r="R3632" s="23">
        <v>2</v>
      </c>
      <c r="S3632" s="23">
        <v>0</v>
      </c>
      <c r="T3632" s="47">
        <v>2.5000010000000001</v>
      </c>
      <c r="U3632" s="98" t="s">
        <v>111</v>
      </c>
      <c r="V3632" s="98" t="s">
        <v>3139</v>
      </c>
      <c r="W3632" s="69">
        <f t="shared" si="112"/>
        <v>3.5118849377298966E-3</v>
      </c>
    </row>
    <row r="3633" spans="1:23">
      <c r="A3633">
        <f t="shared" si="113"/>
        <v>1182</v>
      </c>
      <c r="B3633" s="99">
        <v>44408</v>
      </c>
      <c r="C3633" s="23">
        <v>1230</v>
      </c>
      <c r="D3633" s="23">
        <v>5</v>
      </c>
      <c r="E3633" s="98" t="s">
        <v>49</v>
      </c>
      <c r="F3633" s="98" t="s">
        <v>164</v>
      </c>
      <c r="G3633" s="98" t="s">
        <v>4120</v>
      </c>
      <c r="H3633" s="98" t="s">
        <v>1366</v>
      </c>
      <c r="I3633" s="98" t="s">
        <v>10042</v>
      </c>
      <c r="J3633" s="99">
        <v>45590</v>
      </c>
      <c r="K3633" s="107">
        <v>6000000</v>
      </c>
      <c r="L3633" s="98" t="s">
        <v>2556</v>
      </c>
      <c r="M3633" s="23">
        <v>1800</v>
      </c>
      <c r="N3633" s="23">
        <v>1</v>
      </c>
      <c r="O3633" s="107">
        <v>6000000</v>
      </c>
      <c r="P3633" s="23">
        <v>180</v>
      </c>
      <c r="Q3633" s="23">
        <v>2</v>
      </c>
      <c r="R3633" s="23">
        <v>2</v>
      </c>
      <c r="S3633" s="23">
        <v>0</v>
      </c>
      <c r="T3633" s="47">
        <v>4.2</v>
      </c>
      <c r="U3633" s="98" t="s">
        <v>111</v>
      </c>
      <c r="V3633" s="98" t="s">
        <v>3139</v>
      </c>
      <c r="W3633" s="69">
        <f t="shared" si="112"/>
        <v>1.5462877703865592E-2</v>
      </c>
    </row>
    <row r="3634" spans="1:23">
      <c r="A3634">
        <f t="shared" si="113"/>
        <v>1182</v>
      </c>
      <c r="B3634" s="99">
        <v>44408</v>
      </c>
      <c r="C3634" s="23">
        <v>1231</v>
      </c>
      <c r="D3634" s="23">
        <v>5</v>
      </c>
      <c r="E3634" s="98" t="s">
        <v>49</v>
      </c>
      <c r="F3634" s="98" t="s">
        <v>164</v>
      </c>
      <c r="G3634" s="98" t="s">
        <v>4120</v>
      </c>
      <c r="H3634" s="98" t="s">
        <v>1366</v>
      </c>
      <c r="I3634" s="98" t="s">
        <v>10042</v>
      </c>
      <c r="J3634" s="99">
        <v>45590</v>
      </c>
      <c r="K3634" s="107">
        <v>15000000</v>
      </c>
      <c r="L3634" s="98" t="s">
        <v>2557</v>
      </c>
      <c r="M3634" s="23">
        <v>1800</v>
      </c>
      <c r="N3634" s="23">
        <v>1</v>
      </c>
      <c r="O3634" s="107">
        <v>15000000</v>
      </c>
      <c r="P3634" s="23">
        <v>180</v>
      </c>
      <c r="Q3634" s="23">
        <v>2</v>
      </c>
      <c r="R3634" s="23">
        <v>2</v>
      </c>
      <c r="S3634" s="23">
        <v>0</v>
      </c>
      <c r="T3634" s="47">
        <v>10.5</v>
      </c>
      <c r="U3634" s="98" t="s">
        <v>111</v>
      </c>
      <c r="V3634" s="98" t="s">
        <v>3139</v>
      </c>
      <c r="W3634" s="69">
        <f t="shared" si="112"/>
        <v>3.8657194259663977E-2</v>
      </c>
    </row>
    <row r="3635" spans="1:23">
      <c r="A3635">
        <f t="shared" si="113"/>
        <v>1182</v>
      </c>
      <c r="B3635" s="99">
        <v>44408</v>
      </c>
      <c r="C3635" s="23">
        <v>1232</v>
      </c>
      <c r="D3635" s="23">
        <v>5</v>
      </c>
      <c r="E3635" s="98" t="s">
        <v>49</v>
      </c>
      <c r="F3635" s="98" t="s">
        <v>164</v>
      </c>
      <c r="G3635" s="98" t="s">
        <v>4120</v>
      </c>
      <c r="H3635" s="98" t="s">
        <v>1366</v>
      </c>
      <c r="I3635" s="98" t="s">
        <v>10042</v>
      </c>
      <c r="J3635" s="99">
        <v>45590</v>
      </c>
      <c r="K3635" s="107">
        <v>19000000</v>
      </c>
      <c r="L3635" s="98" t="s">
        <v>2558</v>
      </c>
      <c r="M3635" s="23">
        <v>1800</v>
      </c>
      <c r="N3635" s="23">
        <v>1</v>
      </c>
      <c r="O3635" s="107">
        <v>19000000</v>
      </c>
      <c r="P3635" s="23">
        <v>180</v>
      </c>
      <c r="Q3635" s="23">
        <v>2</v>
      </c>
      <c r="R3635" s="23">
        <v>2</v>
      </c>
      <c r="S3635" s="23">
        <v>0</v>
      </c>
      <c r="T3635" s="47">
        <v>13.3</v>
      </c>
      <c r="U3635" s="98" t="s">
        <v>111</v>
      </c>
      <c r="V3635" s="98" t="s">
        <v>3139</v>
      </c>
      <c r="W3635" s="69">
        <f t="shared" si="112"/>
        <v>4.8965779395574373E-2</v>
      </c>
    </row>
    <row r="3636" spans="1:23">
      <c r="A3636">
        <f t="shared" si="113"/>
        <v>1185</v>
      </c>
      <c r="B3636" s="99">
        <v>44408</v>
      </c>
      <c r="C3636" s="23">
        <v>1233</v>
      </c>
      <c r="D3636" s="23">
        <v>5</v>
      </c>
      <c r="E3636" s="98" t="s">
        <v>49</v>
      </c>
      <c r="F3636" s="98" t="s">
        <v>164</v>
      </c>
      <c r="G3636" s="98" t="s">
        <v>4120</v>
      </c>
      <c r="H3636" s="98" t="s">
        <v>1366</v>
      </c>
      <c r="I3636" s="98" t="s">
        <v>10411</v>
      </c>
      <c r="J3636" s="99">
        <v>45593</v>
      </c>
      <c r="K3636" s="107">
        <v>10000000</v>
      </c>
      <c r="L3636" s="98" t="s">
        <v>2559</v>
      </c>
      <c r="M3636" s="23">
        <v>1800</v>
      </c>
      <c r="N3636" s="23">
        <v>1</v>
      </c>
      <c r="O3636" s="107">
        <v>10000000</v>
      </c>
      <c r="P3636" s="23">
        <v>180</v>
      </c>
      <c r="Q3636" s="23">
        <v>2</v>
      </c>
      <c r="R3636" s="23">
        <v>2</v>
      </c>
      <c r="S3636" s="23">
        <v>0</v>
      </c>
      <c r="T3636" s="47">
        <v>7</v>
      </c>
      <c r="U3636" s="98" t="s">
        <v>111</v>
      </c>
      <c r="V3636" s="98" t="s">
        <v>3139</v>
      </c>
      <c r="W3636" s="69">
        <f t="shared" si="112"/>
        <v>2.5836872643937851E-2</v>
      </c>
    </row>
    <row r="3637" spans="1:23">
      <c r="A3637">
        <f t="shared" si="113"/>
        <v>1185</v>
      </c>
      <c r="B3637" s="99">
        <v>44408</v>
      </c>
      <c r="C3637" s="23">
        <v>1234</v>
      </c>
      <c r="D3637" s="23">
        <v>5</v>
      </c>
      <c r="E3637" s="98" t="s">
        <v>49</v>
      </c>
      <c r="F3637" s="98" t="s">
        <v>164</v>
      </c>
      <c r="G3637" s="98" t="s">
        <v>4120</v>
      </c>
      <c r="H3637" s="98" t="s">
        <v>1366</v>
      </c>
      <c r="I3637" s="98" t="s">
        <v>10411</v>
      </c>
      <c r="J3637" s="99">
        <v>45593</v>
      </c>
      <c r="K3637" s="107">
        <v>12000000</v>
      </c>
      <c r="L3637" s="98" t="s">
        <v>2560</v>
      </c>
      <c r="M3637" s="23">
        <v>1800</v>
      </c>
      <c r="N3637" s="23">
        <v>1</v>
      </c>
      <c r="O3637" s="107">
        <v>12000000</v>
      </c>
      <c r="P3637" s="23">
        <v>180</v>
      </c>
      <c r="Q3637" s="23">
        <v>2</v>
      </c>
      <c r="R3637" s="23">
        <v>2</v>
      </c>
      <c r="S3637" s="23">
        <v>0</v>
      </c>
      <c r="T3637" s="47">
        <v>8.4</v>
      </c>
      <c r="U3637" s="98" t="s">
        <v>111</v>
      </c>
      <c r="V3637" s="98" t="s">
        <v>3139</v>
      </c>
      <c r="W3637" s="69">
        <f t="shared" si="112"/>
        <v>3.1004247172725426E-2</v>
      </c>
    </row>
    <row r="3638" spans="1:23">
      <c r="A3638">
        <f t="shared" si="113"/>
        <v>1185</v>
      </c>
      <c r="B3638" s="99">
        <v>44408</v>
      </c>
      <c r="C3638" s="23">
        <v>1235</v>
      </c>
      <c r="D3638" s="23">
        <v>5</v>
      </c>
      <c r="E3638" s="98" t="s">
        <v>49</v>
      </c>
      <c r="F3638" s="98" t="s">
        <v>164</v>
      </c>
      <c r="G3638" s="98" t="s">
        <v>4120</v>
      </c>
      <c r="H3638" s="98" t="s">
        <v>1366</v>
      </c>
      <c r="I3638" s="98" t="s">
        <v>10411</v>
      </c>
      <c r="J3638" s="99">
        <v>45593</v>
      </c>
      <c r="K3638" s="107">
        <v>8000000</v>
      </c>
      <c r="L3638" s="98" t="s">
        <v>2561</v>
      </c>
      <c r="M3638" s="23">
        <v>1800</v>
      </c>
      <c r="N3638" s="23">
        <v>1</v>
      </c>
      <c r="O3638" s="107">
        <v>8000000</v>
      </c>
      <c r="P3638" s="23">
        <v>180</v>
      </c>
      <c r="Q3638" s="23">
        <v>2</v>
      </c>
      <c r="R3638" s="23">
        <v>2</v>
      </c>
      <c r="S3638" s="23">
        <v>0</v>
      </c>
      <c r="T3638" s="47">
        <v>5.6</v>
      </c>
      <c r="U3638" s="98" t="s">
        <v>111</v>
      </c>
      <c r="V3638" s="98" t="s">
        <v>3139</v>
      </c>
      <c r="W3638" s="69">
        <f t="shared" si="112"/>
        <v>2.0669498115150283E-2</v>
      </c>
    </row>
    <row r="3639" spans="1:23">
      <c r="A3639">
        <f t="shared" si="113"/>
        <v>1185</v>
      </c>
      <c r="B3639" s="99">
        <v>44408</v>
      </c>
      <c r="C3639" s="23">
        <v>1236</v>
      </c>
      <c r="D3639" s="23">
        <v>5</v>
      </c>
      <c r="E3639" s="98" t="s">
        <v>49</v>
      </c>
      <c r="F3639" s="98" t="s">
        <v>164</v>
      </c>
      <c r="G3639" s="98" t="s">
        <v>4120</v>
      </c>
      <c r="H3639" s="98" t="s">
        <v>1366</v>
      </c>
      <c r="I3639" s="98" t="s">
        <v>10411</v>
      </c>
      <c r="J3639" s="99">
        <v>45593</v>
      </c>
      <c r="K3639" s="107">
        <v>10000000</v>
      </c>
      <c r="L3639" s="98" t="s">
        <v>2562</v>
      </c>
      <c r="M3639" s="23">
        <v>1800</v>
      </c>
      <c r="N3639" s="23">
        <v>1</v>
      </c>
      <c r="O3639" s="107">
        <v>10000000</v>
      </c>
      <c r="P3639" s="23">
        <v>180</v>
      </c>
      <c r="Q3639" s="23">
        <v>2</v>
      </c>
      <c r="R3639" s="23">
        <v>2</v>
      </c>
      <c r="S3639" s="23">
        <v>0</v>
      </c>
      <c r="T3639" s="47">
        <v>7</v>
      </c>
      <c r="U3639" s="98" t="s">
        <v>111</v>
      </c>
      <c r="V3639" s="98" t="s">
        <v>3139</v>
      </c>
      <c r="W3639" s="69">
        <f t="shared" si="112"/>
        <v>2.5836872643937851E-2</v>
      </c>
    </row>
    <row r="3640" spans="1:23">
      <c r="A3640">
        <f t="shared" si="113"/>
        <v>454</v>
      </c>
      <c r="B3640" s="99">
        <v>44408</v>
      </c>
      <c r="C3640" s="23">
        <v>1237</v>
      </c>
      <c r="D3640" s="23">
        <v>5</v>
      </c>
      <c r="E3640" s="98" t="s">
        <v>49</v>
      </c>
      <c r="F3640" s="98" t="s">
        <v>164</v>
      </c>
      <c r="G3640" s="98" t="s">
        <v>4120</v>
      </c>
      <c r="H3640" s="98" t="s">
        <v>1366</v>
      </c>
      <c r="I3640" s="98" t="s">
        <v>10411</v>
      </c>
      <c r="J3640" s="99">
        <v>44862</v>
      </c>
      <c r="K3640" s="107">
        <v>6000000</v>
      </c>
      <c r="L3640" s="98" t="s">
        <v>2563</v>
      </c>
      <c r="M3640" s="23">
        <v>1080</v>
      </c>
      <c r="N3640" s="23">
        <v>1</v>
      </c>
      <c r="O3640" s="107">
        <v>6000000</v>
      </c>
      <c r="P3640" s="23">
        <v>180</v>
      </c>
      <c r="Q3640" s="23">
        <v>2</v>
      </c>
      <c r="R3640" s="23">
        <v>2</v>
      </c>
      <c r="S3640" s="23">
        <v>0</v>
      </c>
      <c r="T3640" s="47">
        <v>3</v>
      </c>
      <c r="U3640" s="98" t="s">
        <v>111</v>
      </c>
      <c r="V3640" s="98" t="s">
        <v>3139</v>
      </c>
      <c r="W3640" s="69">
        <f t="shared" si="112"/>
        <v>4.2422930127840094E-3</v>
      </c>
    </row>
    <row r="3641" spans="1:23">
      <c r="A3641">
        <f t="shared" si="113"/>
        <v>1185</v>
      </c>
      <c r="B3641" s="99">
        <v>44408</v>
      </c>
      <c r="C3641" s="23">
        <v>1238</v>
      </c>
      <c r="D3641" s="23">
        <v>5</v>
      </c>
      <c r="E3641" s="98" t="s">
        <v>49</v>
      </c>
      <c r="F3641" s="98" t="s">
        <v>164</v>
      </c>
      <c r="G3641" s="98" t="s">
        <v>4120</v>
      </c>
      <c r="H3641" s="98" t="s">
        <v>1366</v>
      </c>
      <c r="I3641" s="98" t="s">
        <v>10411</v>
      </c>
      <c r="J3641" s="99">
        <v>45593</v>
      </c>
      <c r="K3641" s="107">
        <v>30000000</v>
      </c>
      <c r="L3641" s="98" t="s">
        <v>2564</v>
      </c>
      <c r="M3641" s="23">
        <v>1800</v>
      </c>
      <c r="N3641" s="23">
        <v>1</v>
      </c>
      <c r="O3641" s="107">
        <v>30000000</v>
      </c>
      <c r="P3641" s="23">
        <v>180</v>
      </c>
      <c r="Q3641" s="23">
        <v>2</v>
      </c>
      <c r="R3641" s="23">
        <v>2</v>
      </c>
      <c r="S3641" s="23">
        <v>0</v>
      </c>
      <c r="T3641" s="47">
        <v>21</v>
      </c>
      <c r="U3641" s="98" t="s">
        <v>111</v>
      </c>
      <c r="V3641" s="98" t="s">
        <v>3139</v>
      </c>
      <c r="W3641" s="69">
        <f t="shared" si="112"/>
        <v>7.7510617931813561E-2</v>
      </c>
    </row>
    <row r="3642" spans="1:23">
      <c r="A3642">
        <f t="shared" si="113"/>
        <v>454</v>
      </c>
      <c r="B3642" s="99">
        <v>44408</v>
      </c>
      <c r="C3642" s="23">
        <v>1239</v>
      </c>
      <c r="D3642" s="23">
        <v>5</v>
      </c>
      <c r="E3642" s="98" t="s">
        <v>49</v>
      </c>
      <c r="F3642" s="98" t="s">
        <v>164</v>
      </c>
      <c r="G3642" s="98" t="s">
        <v>4120</v>
      </c>
      <c r="H3642" s="98" t="s">
        <v>1366</v>
      </c>
      <c r="I3642" s="98" t="s">
        <v>10411</v>
      </c>
      <c r="J3642" s="99">
        <v>44862</v>
      </c>
      <c r="K3642" s="107">
        <v>6500000</v>
      </c>
      <c r="L3642" s="98" t="s">
        <v>2565</v>
      </c>
      <c r="M3642" s="23">
        <v>1080</v>
      </c>
      <c r="N3642" s="23">
        <v>1</v>
      </c>
      <c r="O3642" s="107">
        <v>6500000</v>
      </c>
      <c r="P3642" s="23">
        <v>180</v>
      </c>
      <c r="Q3642" s="23">
        <v>2</v>
      </c>
      <c r="R3642" s="23">
        <v>2</v>
      </c>
      <c r="S3642" s="23">
        <v>0</v>
      </c>
      <c r="T3642" s="47">
        <v>3.2500010000000001</v>
      </c>
      <c r="U3642" s="98" t="s">
        <v>111</v>
      </c>
      <c r="V3642" s="98" t="s">
        <v>3139</v>
      </c>
      <c r="W3642" s="69">
        <f t="shared" si="112"/>
        <v>4.5958188446136809E-3</v>
      </c>
    </row>
    <row r="3643" spans="1:23">
      <c r="A3643">
        <f t="shared" si="113"/>
        <v>1185</v>
      </c>
      <c r="B3643" s="99">
        <v>44408</v>
      </c>
      <c r="C3643" s="23">
        <v>1240</v>
      </c>
      <c r="D3643" s="23">
        <v>5</v>
      </c>
      <c r="E3643" s="98" t="s">
        <v>49</v>
      </c>
      <c r="F3643" s="98" t="s">
        <v>164</v>
      </c>
      <c r="G3643" s="98" t="s">
        <v>4120</v>
      </c>
      <c r="H3643" s="98" t="s">
        <v>1366</v>
      </c>
      <c r="I3643" s="98" t="s">
        <v>10411</v>
      </c>
      <c r="J3643" s="99">
        <v>45593</v>
      </c>
      <c r="K3643" s="107">
        <v>12000000</v>
      </c>
      <c r="L3643" s="98" t="s">
        <v>2566</v>
      </c>
      <c r="M3643" s="23">
        <v>1800</v>
      </c>
      <c r="N3643" s="23">
        <v>1</v>
      </c>
      <c r="O3643" s="107">
        <v>12000000</v>
      </c>
      <c r="P3643" s="23">
        <v>180</v>
      </c>
      <c r="Q3643" s="23">
        <v>2</v>
      </c>
      <c r="R3643" s="23">
        <v>2</v>
      </c>
      <c r="S3643" s="23">
        <v>0</v>
      </c>
      <c r="T3643" s="47">
        <v>8.4</v>
      </c>
      <c r="U3643" s="98" t="s">
        <v>111</v>
      </c>
      <c r="V3643" s="98" t="s">
        <v>3139</v>
      </c>
      <c r="W3643" s="69">
        <f t="shared" si="112"/>
        <v>3.1004247172725426E-2</v>
      </c>
    </row>
    <row r="3644" spans="1:23">
      <c r="A3644">
        <f t="shared" si="113"/>
        <v>1186</v>
      </c>
      <c r="B3644" s="99">
        <v>44408</v>
      </c>
      <c r="C3644" s="23">
        <v>1241</v>
      </c>
      <c r="D3644" s="23">
        <v>5</v>
      </c>
      <c r="E3644" s="98" t="s">
        <v>49</v>
      </c>
      <c r="F3644" s="98" t="s">
        <v>164</v>
      </c>
      <c r="G3644" s="98" t="s">
        <v>4120</v>
      </c>
      <c r="H3644" s="98" t="s">
        <v>1366</v>
      </c>
      <c r="I3644" s="98" t="s">
        <v>10090</v>
      </c>
      <c r="J3644" s="99">
        <v>45594</v>
      </c>
      <c r="K3644" s="107">
        <v>13000000</v>
      </c>
      <c r="L3644" s="98" t="s">
        <v>2567</v>
      </c>
      <c r="M3644" s="23">
        <v>1800</v>
      </c>
      <c r="N3644" s="23">
        <v>1</v>
      </c>
      <c r="O3644" s="107">
        <v>13000000</v>
      </c>
      <c r="P3644" s="23">
        <v>180</v>
      </c>
      <c r="Q3644" s="23">
        <v>2</v>
      </c>
      <c r="R3644" s="23">
        <v>2</v>
      </c>
      <c r="S3644" s="23">
        <v>0</v>
      </c>
      <c r="T3644" s="47">
        <v>9.1</v>
      </c>
      <c r="U3644" s="98" t="s">
        <v>111</v>
      </c>
      <c r="V3644" s="98" t="s">
        <v>3139</v>
      </c>
      <c r="W3644" s="69">
        <f t="shared" si="112"/>
        <v>3.3616278685589349E-2</v>
      </c>
    </row>
    <row r="3645" spans="1:23">
      <c r="A3645">
        <f t="shared" si="113"/>
        <v>1186</v>
      </c>
      <c r="B3645" s="99">
        <v>44408</v>
      </c>
      <c r="C3645" s="23">
        <v>1242</v>
      </c>
      <c r="D3645" s="23">
        <v>5</v>
      </c>
      <c r="E3645" s="98" t="s">
        <v>49</v>
      </c>
      <c r="F3645" s="98" t="s">
        <v>164</v>
      </c>
      <c r="G3645" s="98" t="s">
        <v>4120</v>
      </c>
      <c r="H3645" s="98" t="s">
        <v>1366</v>
      </c>
      <c r="I3645" s="98" t="s">
        <v>10090</v>
      </c>
      <c r="J3645" s="99">
        <v>45594</v>
      </c>
      <c r="K3645" s="107">
        <v>13000000</v>
      </c>
      <c r="L3645" s="98" t="s">
        <v>2568</v>
      </c>
      <c r="M3645" s="23">
        <v>1800</v>
      </c>
      <c r="N3645" s="23">
        <v>1</v>
      </c>
      <c r="O3645" s="107">
        <v>13000000</v>
      </c>
      <c r="P3645" s="23">
        <v>180</v>
      </c>
      <c r="Q3645" s="23">
        <v>2</v>
      </c>
      <c r="R3645" s="23">
        <v>2</v>
      </c>
      <c r="S3645" s="23">
        <v>0</v>
      </c>
      <c r="T3645" s="47">
        <v>9.1</v>
      </c>
      <c r="U3645" s="98" t="s">
        <v>111</v>
      </c>
      <c r="V3645" s="98" t="s">
        <v>3139</v>
      </c>
      <c r="W3645" s="69">
        <f t="shared" si="112"/>
        <v>3.3616278685589349E-2</v>
      </c>
    </row>
    <row r="3646" spans="1:23">
      <c r="A3646">
        <f t="shared" si="113"/>
        <v>1186</v>
      </c>
      <c r="B3646" s="99">
        <v>44408</v>
      </c>
      <c r="C3646" s="23">
        <v>1243</v>
      </c>
      <c r="D3646" s="23">
        <v>5</v>
      </c>
      <c r="E3646" s="98" t="s">
        <v>49</v>
      </c>
      <c r="F3646" s="98" t="s">
        <v>164</v>
      </c>
      <c r="G3646" s="98" t="s">
        <v>4120</v>
      </c>
      <c r="H3646" s="98" t="s">
        <v>1366</v>
      </c>
      <c r="I3646" s="98" t="s">
        <v>10090</v>
      </c>
      <c r="J3646" s="99">
        <v>45594</v>
      </c>
      <c r="K3646" s="107">
        <v>18000000</v>
      </c>
      <c r="L3646" s="98" t="s">
        <v>2569</v>
      </c>
      <c r="M3646" s="23">
        <v>1800</v>
      </c>
      <c r="N3646" s="23">
        <v>1</v>
      </c>
      <c r="O3646" s="107">
        <v>18000000</v>
      </c>
      <c r="P3646" s="23">
        <v>180</v>
      </c>
      <c r="Q3646" s="23">
        <v>2</v>
      </c>
      <c r="R3646" s="23">
        <v>2</v>
      </c>
      <c r="S3646" s="23">
        <v>0</v>
      </c>
      <c r="T3646" s="47">
        <v>12.6</v>
      </c>
      <c r="U3646" s="98" t="s">
        <v>111</v>
      </c>
      <c r="V3646" s="98" t="s">
        <v>3139</v>
      </c>
      <c r="W3646" s="69">
        <f t="shared" si="112"/>
        <v>4.6545616641585248E-2</v>
      </c>
    </row>
    <row r="3647" spans="1:23">
      <c r="A3647">
        <f t="shared" si="113"/>
        <v>1186</v>
      </c>
      <c r="B3647" s="99">
        <v>44408</v>
      </c>
      <c r="C3647" s="23">
        <v>1244</v>
      </c>
      <c r="D3647" s="23">
        <v>5</v>
      </c>
      <c r="E3647" s="98" t="s">
        <v>49</v>
      </c>
      <c r="F3647" s="98" t="s">
        <v>164</v>
      </c>
      <c r="G3647" s="98" t="s">
        <v>4120</v>
      </c>
      <c r="H3647" s="98" t="s">
        <v>1366</v>
      </c>
      <c r="I3647" s="98" t="s">
        <v>10090</v>
      </c>
      <c r="J3647" s="99">
        <v>45594</v>
      </c>
      <c r="K3647" s="107">
        <v>6500000</v>
      </c>
      <c r="L3647" s="98" t="s">
        <v>2570</v>
      </c>
      <c r="M3647" s="23">
        <v>1800</v>
      </c>
      <c r="N3647" s="23">
        <v>1</v>
      </c>
      <c r="O3647" s="107">
        <v>6500000</v>
      </c>
      <c r="P3647" s="23">
        <v>180</v>
      </c>
      <c r="Q3647" s="23">
        <v>2</v>
      </c>
      <c r="R3647" s="23">
        <v>2</v>
      </c>
      <c r="S3647" s="23">
        <v>0</v>
      </c>
      <c r="T3647" s="47">
        <v>4.55</v>
      </c>
      <c r="U3647" s="98" t="s">
        <v>111</v>
      </c>
      <c r="V3647" s="98" t="s">
        <v>3139</v>
      </c>
      <c r="W3647" s="69">
        <f t="shared" si="112"/>
        <v>1.6808139342794674E-2</v>
      </c>
    </row>
    <row r="3648" spans="1:23">
      <c r="A3648">
        <f t="shared" si="113"/>
        <v>94</v>
      </c>
      <c r="B3648" s="99">
        <v>44408</v>
      </c>
      <c r="C3648" s="23">
        <v>1245</v>
      </c>
      <c r="D3648" s="23">
        <v>5</v>
      </c>
      <c r="E3648" s="98" t="s">
        <v>49</v>
      </c>
      <c r="F3648" s="98" t="s">
        <v>164</v>
      </c>
      <c r="G3648" s="98" t="s">
        <v>4120</v>
      </c>
      <c r="H3648" s="98" t="s">
        <v>1366</v>
      </c>
      <c r="I3648" s="98" t="s">
        <v>10090</v>
      </c>
      <c r="J3648" s="99">
        <v>44502</v>
      </c>
      <c r="K3648" s="107">
        <v>22000000</v>
      </c>
      <c r="L3648" s="98" t="s">
        <v>2571</v>
      </c>
      <c r="M3648" s="23">
        <v>720</v>
      </c>
      <c r="N3648" s="23">
        <v>1</v>
      </c>
      <c r="O3648" s="107">
        <v>22000000</v>
      </c>
      <c r="P3648" s="23">
        <v>30</v>
      </c>
      <c r="Q3648" s="23">
        <v>2</v>
      </c>
      <c r="R3648" s="23">
        <v>2</v>
      </c>
      <c r="S3648" s="23">
        <v>2.41</v>
      </c>
      <c r="T3648" s="47">
        <v>3.6734640000000001</v>
      </c>
      <c r="U3648" s="98" t="s">
        <v>111</v>
      </c>
      <c r="V3648" s="98" t="s">
        <v>3139</v>
      </c>
      <c r="W3648" s="69">
        <f t="shared" si="112"/>
        <v>1.0755415580263423E-3</v>
      </c>
    </row>
    <row r="3649" spans="1:23">
      <c r="A3649">
        <f t="shared" si="113"/>
        <v>1187</v>
      </c>
      <c r="B3649" s="99">
        <v>44408</v>
      </c>
      <c r="C3649" s="23">
        <v>1246</v>
      </c>
      <c r="D3649" s="23">
        <v>5</v>
      </c>
      <c r="E3649" s="98" t="s">
        <v>49</v>
      </c>
      <c r="F3649" s="98" t="s">
        <v>164</v>
      </c>
      <c r="G3649" s="98" t="s">
        <v>4120</v>
      </c>
      <c r="H3649" s="98" t="s">
        <v>1366</v>
      </c>
      <c r="I3649" s="98" t="s">
        <v>10019</v>
      </c>
      <c r="J3649" s="99">
        <v>45595</v>
      </c>
      <c r="K3649" s="107">
        <v>10000000</v>
      </c>
      <c r="L3649" s="98" t="s">
        <v>2572</v>
      </c>
      <c r="M3649" s="23">
        <v>1800</v>
      </c>
      <c r="N3649" s="23">
        <v>1</v>
      </c>
      <c r="O3649" s="107">
        <v>10000000</v>
      </c>
      <c r="P3649" s="23">
        <v>180</v>
      </c>
      <c r="Q3649" s="23">
        <v>2</v>
      </c>
      <c r="R3649" s="23">
        <v>2</v>
      </c>
      <c r="S3649" s="23">
        <v>0</v>
      </c>
      <c r="T3649" s="47">
        <v>7</v>
      </c>
      <c r="U3649" s="98" t="s">
        <v>111</v>
      </c>
      <c r="V3649" s="98" t="s">
        <v>3139</v>
      </c>
      <c r="W3649" s="69">
        <f t="shared" si="112"/>
        <v>2.5880479180045764E-2</v>
      </c>
    </row>
    <row r="3650" spans="1:23">
      <c r="A3650">
        <f t="shared" si="113"/>
        <v>1187</v>
      </c>
      <c r="B3650" s="99">
        <v>44408</v>
      </c>
      <c r="C3650" s="23">
        <v>1247</v>
      </c>
      <c r="D3650" s="23">
        <v>5</v>
      </c>
      <c r="E3650" s="98" t="s">
        <v>49</v>
      </c>
      <c r="F3650" s="98" t="s">
        <v>164</v>
      </c>
      <c r="G3650" s="98" t="s">
        <v>4120</v>
      </c>
      <c r="H3650" s="98" t="s">
        <v>1366</v>
      </c>
      <c r="I3650" s="98" t="s">
        <v>10019</v>
      </c>
      <c r="J3650" s="99">
        <v>45595</v>
      </c>
      <c r="K3650" s="107">
        <v>13000000</v>
      </c>
      <c r="L3650" s="98" t="s">
        <v>2573</v>
      </c>
      <c r="M3650" s="23">
        <v>1800</v>
      </c>
      <c r="N3650" s="23">
        <v>1</v>
      </c>
      <c r="O3650" s="107">
        <v>13000000</v>
      </c>
      <c r="P3650" s="23">
        <v>180</v>
      </c>
      <c r="Q3650" s="23">
        <v>2</v>
      </c>
      <c r="R3650" s="23">
        <v>2</v>
      </c>
      <c r="S3650" s="23">
        <v>0</v>
      </c>
      <c r="T3650" s="47">
        <v>9.1</v>
      </c>
      <c r="U3650" s="98" t="s">
        <v>111</v>
      </c>
      <c r="V3650" s="98" t="s">
        <v>3139</v>
      </c>
      <c r="W3650" s="69">
        <f t="shared" ref="W3650:W3713" si="114">+T3650/SUM($T$2:$T$5848)*A3650</f>
        <v>3.3644622934059495E-2</v>
      </c>
    </row>
    <row r="3651" spans="1:23">
      <c r="A3651">
        <f t="shared" ref="A3651:A3714" si="115">+J3651-B3651</f>
        <v>821</v>
      </c>
      <c r="B3651" s="99">
        <v>44408</v>
      </c>
      <c r="C3651" s="23">
        <v>1248</v>
      </c>
      <c r="D3651" s="23">
        <v>5</v>
      </c>
      <c r="E3651" s="98" t="s">
        <v>49</v>
      </c>
      <c r="F3651" s="98" t="s">
        <v>164</v>
      </c>
      <c r="G3651" s="98" t="s">
        <v>4120</v>
      </c>
      <c r="H3651" s="98" t="s">
        <v>1366</v>
      </c>
      <c r="I3651" s="98" t="s">
        <v>10019</v>
      </c>
      <c r="J3651" s="99">
        <v>45229</v>
      </c>
      <c r="K3651" s="107">
        <v>10000000</v>
      </c>
      <c r="L3651" s="98" t="s">
        <v>2574</v>
      </c>
      <c r="M3651" s="23">
        <v>1440</v>
      </c>
      <c r="N3651" s="23">
        <v>1</v>
      </c>
      <c r="O3651" s="107">
        <v>10000000</v>
      </c>
      <c r="P3651" s="23">
        <v>180</v>
      </c>
      <c r="Q3651" s="23">
        <v>2</v>
      </c>
      <c r="R3651" s="23">
        <v>2</v>
      </c>
      <c r="S3651" s="23">
        <v>0</v>
      </c>
      <c r="T3651" s="47">
        <v>6.25</v>
      </c>
      <c r="U3651" s="98" t="s">
        <v>111</v>
      </c>
      <c r="V3651" s="98" t="s">
        <v>3139</v>
      </c>
      <c r="W3651" s="69">
        <f t="shared" si="114"/>
        <v>1.5982574171694526E-2</v>
      </c>
    </row>
    <row r="3652" spans="1:23">
      <c r="A3652">
        <f t="shared" si="115"/>
        <v>1187</v>
      </c>
      <c r="B3652" s="99">
        <v>44408</v>
      </c>
      <c r="C3652" s="23">
        <v>1249</v>
      </c>
      <c r="D3652" s="23">
        <v>5</v>
      </c>
      <c r="E3652" s="98" t="s">
        <v>49</v>
      </c>
      <c r="F3652" s="98" t="s">
        <v>164</v>
      </c>
      <c r="G3652" s="98" t="s">
        <v>4120</v>
      </c>
      <c r="H3652" s="98" t="s">
        <v>1366</v>
      </c>
      <c r="I3652" s="98" t="s">
        <v>10019</v>
      </c>
      <c r="J3652" s="99">
        <v>45595</v>
      </c>
      <c r="K3652" s="107">
        <v>15000000</v>
      </c>
      <c r="L3652" s="98" t="s">
        <v>2575</v>
      </c>
      <c r="M3652" s="23">
        <v>1800</v>
      </c>
      <c r="N3652" s="23">
        <v>1</v>
      </c>
      <c r="O3652" s="107">
        <v>15000000</v>
      </c>
      <c r="P3652" s="23">
        <v>180</v>
      </c>
      <c r="Q3652" s="23">
        <v>2</v>
      </c>
      <c r="R3652" s="23">
        <v>2</v>
      </c>
      <c r="S3652" s="23">
        <v>0</v>
      </c>
      <c r="T3652" s="47">
        <v>10.5</v>
      </c>
      <c r="U3652" s="98" t="s">
        <v>111</v>
      </c>
      <c r="V3652" s="98" t="s">
        <v>3139</v>
      </c>
      <c r="W3652" s="69">
        <f t="shared" si="114"/>
        <v>3.8820718770068645E-2</v>
      </c>
    </row>
    <row r="3653" spans="1:23">
      <c r="A3653">
        <f t="shared" si="115"/>
        <v>1187</v>
      </c>
      <c r="B3653" s="99">
        <v>44408</v>
      </c>
      <c r="C3653" s="23">
        <v>1250</v>
      </c>
      <c r="D3653" s="23">
        <v>5</v>
      </c>
      <c r="E3653" s="98" t="s">
        <v>49</v>
      </c>
      <c r="F3653" s="98" t="s">
        <v>164</v>
      </c>
      <c r="G3653" s="98" t="s">
        <v>4120</v>
      </c>
      <c r="H3653" s="98" t="s">
        <v>1366</v>
      </c>
      <c r="I3653" s="98" t="s">
        <v>10019</v>
      </c>
      <c r="J3653" s="99">
        <v>45595</v>
      </c>
      <c r="K3653" s="107">
        <v>13000000</v>
      </c>
      <c r="L3653" s="98" t="s">
        <v>2576</v>
      </c>
      <c r="M3653" s="23">
        <v>1800</v>
      </c>
      <c r="N3653" s="23">
        <v>1</v>
      </c>
      <c r="O3653" s="107">
        <v>13000000</v>
      </c>
      <c r="P3653" s="23">
        <v>180</v>
      </c>
      <c r="Q3653" s="23">
        <v>2</v>
      </c>
      <c r="R3653" s="23">
        <v>2</v>
      </c>
      <c r="S3653" s="23">
        <v>0</v>
      </c>
      <c r="T3653" s="47">
        <v>9.1</v>
      </c>
      <c r="U3653" s="98" t="s">
        <v>111</v>
      </c>
      <c r="V3653" s="98" t="s">
        <v>3139</v>
      </c>
      <c r="W3653" s="69">
        <f t="shared" si="114"/>
        <v>3.3644622934059495E-2</v>
      </c>
    </row>
    <row r="3654" spans="1:23">
      <c r="A3654">
        <f t="shared" si="115"/>
        <v>1187</v>
      </c>
      <c r="B3654" s="99">
        <v>44408</v>
      </c>
      <c r="C3654" s="23">
        <v>1251</v>
      </c>
      <c r="D3654" s="23">
        <v>5</v>
      </c>
      <c r="E3654" s="98" t="s">
        <v>49</v>
      </c>
      <c r="F3654" s="98" t="s">
        <v>164</v>
      </c>
      <c r="G3654" s="98" t="s">
        <v>4120</v>
      </c>
      <c r="H3654" s="98" t="s">
        <v>1366</v>
      </c>
      <c r="I3654" s="98" t="s">
        <v>10019</v>
      </c>
      <c r="J3654" s="99">
        <v>45595</v>
      </c>
      <c r="K3654" s="107">
        <v>30000000</v>
      </c>
      <c r="L3654" s="98" t="s">
        <v>2577</v>
      </c>
      <c r="M3654" s="23">
        <v>1800</v>
      </c>
      <c r="N3654" s="23">
        <v>1</v>
      </c>
      <c r="O3654" s="107">
        <v>30000000</v>
      </c>
      <c r="P3654" s="23">
        <v>180</v>
      </c>
      <c r="Q3654" s="23">
        <v>2</v>
      </c>
      <c r="R3654" s="23">
        <v>2</v>
      </c>
      <c r="S3654" s="23">
        <v>0</v>
      </c>
      <c r="T3654" s="47">
        <v>21</v>
      </c>
      <c r="U3654" s="98" t="s">
        <v>111</v>
      </c>
      <c r="V3654" s="98" t="s">
        <v>3139</v>
      </c>
      <c r="W3654" s="69">
        <f t="shared" si="114"/>
        <v>7.764143754013729E-2</v>
      </c>
    </row>
    <row r="3655" spans="1:23">
      <c r="A3655">
        <f t="shared" si="115"/>
        <v>1187</v>
      </c>
      <c r="B3655" s="99">
        <v>44408</v>
      </c>
      <c r="C3655" s="23">
        <v>1252</v>
      </c>
      <c r="D3655" s="23">
        <v>5</v>
      </c>
      <c r="E3655" s="98" t="s">
        <v>49</v>
      </c>
      <c r="F3655" s="98" t="s">
        <v>164</v>
      </c>
      <c r="G3655" s="98" t="s">
        <v>4120</v>
      </c>
      <c r="H3655" s="98" t="s">
        <v>1366</v>
      </c>
      <c r="I3655" s="98" t="s">
        <v>10019</v>
      </c>
      <c r="J3655" s="99">
        <v>45595</v>
      </c>
      <c r="K3655" s="107">
        <v>30000000</v>
      </c>
      <c r="L3655" s="98" t="s">
        <v>2578</v>
      </c>
      <c r="M3655" s="23">
        <v>1800</v>
      </c>
      <c r="N3655" s="23">
        <v>1</v>
      </c>
      <c r="O3655" s="107">
        <v>30000000</v>
      </c>
      <c r="P3655" s="23">
        <v>180</v>
      </c>
      <c r="Q3655" s="23">
        <v>2</v>
      </c>
      <c r="R3655" s="23">
        <v>2</v>
      </c>
      <c r="S3655" s="23">
        <v>0</v>
      </c>
      <c r="T3655" s="47">
        <v>21</v>
      </c>
      <c r="U3655" s="98" t="s">
        <v>111</v>
      </c>
      <c r="V3655" s="98" t="s">
        <v>3139</v>
      </c>
      <c r="W3655" s="69">
        <f t="shared" si="114"/>
        <v>7.764143754013729E-2</v>
      </c>
    </row>
    <row r="3656" spans="1:23">
      <c r="A3656">
        <f t="shared" si="115"/>
        <v>1187</v>
      </c>
      <c r="B3656" s="99">
        <v>44408</v>
      </c>
      <c r="C3656" s="23">
        <v>1253</v>
      </c>
      <c r="D3656" s="23">
        <v>5</v>
      </c>
      <c r="E3656" s="98" t="s">
        <v>49</v>
      </c>
      <c r="F3656" s="98" t="s">
        <v>164</v>
      </c>
      <c r="G3656" s="98" t="s">
        <v>4120</v>
      </c>
      <c r="H3656" s="98" t="s">
        <v>1366</v>
      </c>
      <c r="I3656" s="98" t="s">
        <v>10019</v>
      </c>
      <c r="J3656" s="99">
        <v>45595</v>
      </c>
      <c r="K3656" s="107">
        <v>15000000</v>
      </c>
      <c r="L3656" s="98" t="s">
        <v>2579</v>
      </c>
      <c r="M3656" s="23">
        <v>1800</v>
      </c>
      <c r="N3656" s="23">
        <v>1</v>
      </c>
      <c r="O3656" s="107">
        <v>15000000</v>
      </c>
      <c r="P3656" s="23">
        <v>180</v>
      </c>
      <c r="Q3656" s="23">
        <v>2</v>
      </c>
      <c r="R3656" s="23">
        <v>2</v>
      </c>
      <c r="S3656" s="23">
        <v>0</v>
      </c>
      <c r="T3656" s="47">
        <v>10.5</v>
      </c>
      <c r="U3656" s="98" t="s">
        <v>111</v>
      </c>
      <c r="V3656" s="98" t="s">
        <v>3139</v>
      </c>
      <c r="W3656" s="69">
        <f t="shared" si="114"/>
        <v>3.8820718770068645E-2</v>
      </c>
    </row>
    <row r="3657" spans="1:23">
      <c r="A3657">
        <f t="shared" si="115"/>
        <v>1192</v>
      </c>
      <c r="B3657" s="99">
        <v>44408</v>
      </c>
      <c r="C3657" s="23">
        <v>1254</v>
      </c>
      <c r="D3657" s="23">
        <v>5</v>
      </c>
      <c r="E3657" s="98" t="s">
        <v>49</v>
      </c>
      <c r="F3657" s="98" t="s">
        <v>164</v>
      </c>
      <c r="G3657" s="98" t="s">
        <v>4120</v>
      </c>
      <c r="H3657" s="98" t="s">
        <v>1366</v>
      </c>
      <c r="I3657" s="98" t="s">
        <v>10019</v>
      </c>
      <c r="J3657" s="99">
        <v>45600</v>
      </c>
      <c r="K3657" s="107">
        <v>30000000</v>
      </c>
      <c r="L3657" s="98" t="s">
        <v>2580</v>
      </c>
      <c r="M3657" s="23">
        <v>1800</v>
      </c>
      <c r="N3657" s="23">
        <v>1</v>
      </c>
      <c r="O3657" s="107">
        <v>30000000</v>
      </c>
      <c r="P3657" s="23">
        <v>180</v>
      </c>
      <c r="Q3657" s="23">
        <v>2</v>
      </c>
      <c r="R3657" s="23">
        <v>2</v>
      </c>
      <c r="S3657" s="23">
        <v>2.8</v>
      </c>
      <c r="T3657" s="47">
        <v>21.139585</v>
      </c>
      <c r="U3657" s="98" t="s">
        <v>111</v>
      </c>
      <c r="V3657" s="98" t="s">
        <v>3139</v>
      </c>
      <c r="W3657" s="69">
        <f t="shared" si="114"/>
        <v>7.8486735665547092E-2</v>
      </c>
    </row>
    <row r="3658" spans="1:23">
      <c r="A3658">
        <f t="shared" si="115"/>
        <v>1187</v>
      </c>
      <c r="B3658" s="99">
        <v>44408</v>
      </c>
      <c r="C3658" s="23">
        <v>1255</v>
      </c>
      <c r="D3658" s="23">
        <v>5</v>
      </c>
      <c r="E3658" s="98" t="s">
        <v>49</v>
      </c>
      <c r="F3658" s="98" t="s">
        <v>164</v>
      </c>
      <c r="G3658" s="98" t="s">
        <v>4120</v>
      </c>
      <c r="H3658" s="98" t="s">
        <v>1366</v>
      </c>
      <c r="I3658" s="98" t="s">
        <v>6768</v>
      </c>
      <c r="J3658" s="99">
        <v>45595</v>
      </c>
      <c r="K3658" s="107">
        <v>28000000</v>
      </c>
      <c r="L3658" s="98" t="s">
        <v>2581</v>
      </c>
      <c r="M3658" s="23">
        <v>1800</v>
      </c>
      <c r="N3658" s="23">
        <v>1</v>
      </c>
      <c r="O3658" s="107">
        <v>28000000</v>
      </c>
      <c r="P3658" s="23">
        <v>180</v>
      </c>
      <c r="Q3658" s="23">
        <v>2</v>
      </c>
      <c r="R3658" s="23">
        <v>2</v>
      </c>
      <c r="S3658" s="23">
        <v>0</v>
      </c>
      <c r="T3658" s="47">
        <v>19.600000000000001</v>
      </c>
      <c r="U3658" s="98" t="s">
        <v>111</v>
      </c>
      <c r="V3658" s="98" t="s">
        <v>3139</v>
      </c>
      <c r="W3658" s="69">
        <f t="shared" si="114"/>
        <v>7.2465341704128147E-2</v>
      </c>
    </row>
    <row r="3659" spans="1:23">
      <c r="A3659">
        <f t="shared" si="115"/>
        <v>1187</v>
      </c>
      <c r="B3659" s="99">
        <v>44408</v>
      </c>
      <c r="C3659" s="23">
        <v>1256</v>
      </c>
      <c r="D3659" s="23">
        <v>5</v>
      </c>
      <c r="E3659" s="98" t="s">
        <v>49</v>
      </c>
      <c r="F3659" s="98" t="s">
        <v>164</v>
      </c>
      <c r="G3659" s="98" t="s">
        <v>4120</v>
      </c>
      <c r="H3659" s="98" t="s">
        <v>1366</v>
      </c>
      <c r="I3659" s="98" t="s">
        <v>6768</v>
      </c>
      <c r="J3659" s="99">
        <v>45595</v>
      </c>
      <c r="K3659" s="107">
        <v>15000000</v>
      </c>
      <c r="L3659" s="98" t="s">
        <v>2582</v>
      </c>
      <c r="M3659" s="23">
        <v>1800</v>
      </c>
      <c r="N3659" s="23">
        <v>1</v>
      </c>
      <c r="O3659" s="107">
        <v>15000000</v>
      </c>
      <c r="P3659" s="23">
        <v>180</v>
      </c>
      <c r="Q3659" s="23">
        <v>2</v>
      </c>
      <c r="R3659" s="23">
        <v>2</v>
      </c>
      <c r="S3659" s="23">
        <v>0</v>
      </c>
      <c r="T3659" s="47">
        <v>10.5</v>
      </c>
      <c r="U3659" s="98" t="s">
        <v>111</v>
      </c>
      <c r="V3659" s="98" t="s">
        <v>3139</v>
      </c>
      <c r="W3659" s="69">
        <f t="shared" si="114"/>
        <v>3.8820718770068645E-2</v>
      </c>
    </row>
    <row r="3660" spans="1:23">
      <c r="A3660">
        <f t="shared" si="115"/>
        <v>1187</v>
      </c>
      <c r="B3660" s="99">
        <v>44408</v>
      </c>
      <c r="C3660" s="23">
        <v>1257</v>
      </c>
      <c r="D3660" s="23">
        <v>5</v>
      </c>
      <c r="E3660" s="98" t="s">
        <v>49</v>
      </c>
      <c r="F3660" s="98" t="s">
        <v>164</v>
      </c>
      <c r="G3660" s="98" t="s">
        <v>4120</v>
      </c>
      <c r="H3660" s="98" t="s">
        <v>1366</v>
      </c>
      <c r="I3660" s="98" t="s">
        <v>6768</v>
      </c>
      <c r="J3660" s="99">
        <v>45595</v>
      </c>
      <c r="K3660" s="107">
        <v>30000000</v>
      </c>
      <c r="L3660" s="98" t="s">
        <v>2583</v>
      </c>
      <c r="M3660" s="23">
        <v>1800</v>
      </c>
      <c r="N3660" s="23">
        <v>1</v>
      </c>
      <c r="O3660" s="107">
        <v>30000000</v>
      </c>
      <c r="P3660" s="23">
        <v>180</v>
      </c>
      <c r="Q3660" s="23">
        <v>2</v>
      </c>
      <c r="R3660" s="23">
        <v>2</v>
      </c>
      <c r="S3660" s="23">
        <v>0</v>
      </c>
      <c r="T3660" s="47">
        <v>21</v>
      </c>
      <c r="U3660" s="98" t="s">
        <v>111</v>
      </c>
      <c r="V3660" s="98" t="s">
        <v>3139</v>
      </c>
      <c r="W3660" s="69">
        <f t="shared" si="114"/>
        <v>7.764143754013729E-2</v>
      </c>
    </row>
    <row r="3661" spans="1:23">
      <c r="A3661">
        <f t="shared" si="115"/>
        <v>1189</v>
      </c>
      <c r="B3661" s="99">
        <v>44408</v>
      </c>
      <c r="C3661" s="23">
        <v>1258</v>
      </c>
      <c r="D3661" s="23">
        <v>5</v>
      </c>
      <c r="E3661" s="98" t="s">
        <v>49</v>
      </c>
      <c r="F3661" s="98" t="s">
        <v>164</v>
      </c>
      <c r="G3661" s="98" t="s">
        <v>4120</v>
      </c>
      <c r="H3661" s="98" t="s">
        <v>1366</v>
      </c>
      <c r="I3661" s="98" t="s">
        <v>6852</v>
      </c>
      <c r="J3661" s="99">
        <v>45597</v>
      </c>
      <c r="K3661" s="107">
        <v>10000000</v>
      </c>
      <c r="L3661" s="98" t="s">
        <v>2584</v>
      </c>
      <c r="M3661" s="23">
        <v>1800</v>
      </c>
      <c r="N3661" s="23">
        <v>1</v>
      </c>
      <c r="O3661" s="107">
        <v>10000000</v>
      </c>
      <c r="P3661" s="23">
        <v>180</v>
      </c>
      <c r="Q3661" s="23">
        <v>2</v>
      </c>
      <c r="R3661" s="23">
        <v>2</v>
      </c>
      <c r="S3661" s="23">
        <v>0</v>
      </c>
      <c r="T3661" s="47">
        <v>7</v>
      </c>
      <c r="U3661" s="98" t="s">
        <v>111</v>
      </c>
      <c r="V3661" s="98" t="s">
        <v>3139</v>
      </c>
      <c r="W3661" s="69">
        <f t="shared" si="114"/>
        <v>2.5924085716153674E-2</v>
      </c>
    </row>
    <row r="3662" spans="1:23">
      <c r="A3662">
        <f t="shared" si="115"/>
        <v>1189</v>
      </c>
      <c r="B3662" s="99">
        <v>44408</v>
      </c>
      <c r="C3662" s="23">
        <v>1259</v>
      </c>
      <c r="D3662" s="23">
        <v>5</v>
      </c>
      <c r="E3662" s="98" t="s">
        <v>49</v>
      </c>
      <c r="F3662" s="98" t="s">
        <v>164</v>
      </c>
      <c r="G3662" s="98" t="s">
        <v>4120</v>
      </c>
      <c r="H3662" s="98" t="s">
        <v>1366</v>
      </c>
      <c r="I3662" s="98" t="s">
        <v>6852</v>
      </c>
      <c r="J3662" s="99">
        <v>45597</v>
      </c>
      <c r="K3662" s="107">
        <v>11200000</v>
      </c>
      <c r="L3662" s="98" t="s">
        <v>2585</v>
      </c>
      <c r="M3662" s="23">
        <v>1800</v>
      </c>
      <c r="N3662" s="23">
        <v>1</v>
      </c>
      <c r="O3662" s="107">
        <v>11200000</v>
      </c>
      <c r="P3662" s="23">
        <v>180</v>
      </c>
      <c r="Q3662" s="23">
        <v>2</v>
      </c>
      <c r="R3662" s="23">
        <v>2</v>
      </c>
      <c r="S3662" s="23">
        <v>0</v>
      </c>
      <c r="T3662" s="47">
        <v>7.84</v>
      </c>
      <c r="U3662" s="98" t="s">
        <v>111</v>
      </c>
      <c r="V3662" s="98" t="s">
        <v>3139</v>
      </c>
      <c r="W3662" s="69">
        <f t="shared" si="114"/>
        <v>2.9034976002092115E-2</v>
      </c>
    </row>
    <row r="3663" spans="1:23">
      <c r="A3663">
        <f t="shared" si="115"/>
        <v>1193</v>
      </c>
      <c r="B3663" s="99">
        <v>44408</v>
      </c>
      <c r="C3663" s="23">
        <v>1260</v>
      </c>
      <c r="D3663" s="23">
        <v>5</v>
      </c>
      <c r="E3663" s="98" t="s">
        <v>49</v>
      </c>
      <c r="F3663" s="98" t="s">
        <v>164</v>
      </c>
      <c r="G3663" s="98" t="s">
        <v>4120</v>
      </c>
      <c r="H3663" s="98" t="s">
        <v>1366</v>
      </c>
      <c r="I3663" s="98" t="s">
        <v>10412</v>
      </c>
      <c r="J3663" s="99">
        <v>45601</v>
      </c>
      <c r="K3663" s="107">
        <v>30000000</v>
      </c>
      <c r="L3663" s="98" t="s">
        <v>2586</v>
      </c>
      <c r="M3663" s="23">
        <v>1800</v>
      </c>
      <c r="N3663" s="23">
        <v>1</v>
      </c>
      <c r="O3663" s="107">
        <v>30000000</v>
      </c>
      <c r="P3663" s="23">
        <v>180</v>
      </c>
      <c r="Q3663" s="23">
        <v>2</v>
      </c>
      <c r="R3663" s="23">
        <v>2</v>
      </c>
      <c r="S3663" s="23">
        <v>0</v>
      </c>
      <c r="T3663" s="47">
        <v>21</v>
      </c>
      <c r="U3663" s="98" t="s">
        <v>111</v>
      </c>
      <c r="V3663" s="98" t="s">
        <v>3139</v>
      </c>
      <c r="W3663" s="69">
        <f t="shared" si="114"/>
        <v>7.8033896365108504E-2</v>
      </c>
    </row>
    <row r="3664" spans="1:23">
      <c r="A3664">
        <f t="shared" si="115"/>
        <v>1193</v>
      </c>
      <c r="B3664" s="99">
        <v>44408</v>
      </c>
      <c r="C3664" s="23">
        <v>1261</v>
      </c>
      <c r="D3664" s="23">
        <v>5</v>
      </c>
      <c r="E3664" s="98" t="s">
        <v>49</v>
      </c>
      <c r="F3664" s="98" t="s">
        <v>164</v>
      </c>
      <c r="G3664" s="98" t="s">
        <v>4120</v>
      </c>
      <c r="H3664" s="98" t="s">
        <v>1366</v>
      </c>
      <c r="I3664" s="98" t="s">
        <v>10412</v>
      </c>
      <c r="J3664" s="99">
        <v>45601</v>
      </c>
      <c r="K3664" s="107">
        <v>25000000</v>
      </c>
      <c r="L3664" s="98" t="s">
        <v>2587</v>
      </c>
      <c r="M3664" s="23">
        <v>1800</v>
      </c>
      <c r="N3664" s="23">
        <v>1</v>
      </c>
      <c r="O3664" s="107">
        <v>25000000</v>
      </c>
      <c r="P3664" s="23">
        <v>180</v>
      </c>
      <c r="Q3664" s="23">
        <v>2</v>
      </c>
      <c r="R3664" s="23">
        <v>2</v>
      </c>
      <c r="S3664" s="23">
        <v>0</v>
      </c>
      <c r="T3664" s="47">
        <v>17.5</v>
      </c>
      <c r="U3664" s="98" t="s">
        <v>111</v>
      </c>
      <c r="V3664" s="98" t="s">
        <v>3139</v>
      </c>
      <c r="W3664" s="69">
        <f t="shared" si="114"/>
        <v>6.5028246970923742E-2</v>
      </c>
    </row>
    <row r="3665" spans="1:23">
      <c r="A3665">
        <f t="shared" si="115"/>
        <v>1193</v>
      </c>
      <c r="B3665" s="99">
        <v>44408</v>
      </c>
      <c r="C3665" s="23">
        <v>1262</v>
      </c>
      <c r="D3665" s="23">
        <v>5</v>
      </c>
      <c r="E3665" s="98" t="s">
        <v>49</v>
      </c>
      <c r="F3665" s="98" t="s">
        <v>164</v>
      </c>
      <c r="G3665" s="98" t="s">
        <v>4120</v>
      </c>
      <c r="H3665" s="98" t="s">
        <v>1366</v>
      </c>
      <c r="I3665" s="98" t="s">
        <v>10412</v>
      </c>
      <c r="J3665" s="99">
        <v>45601</v>
      </c>
      <c r="K3665" s="107">
        <v>13800000</v>
      </c>
      <c r="L3665" s="98" t="s">
        <v>2588</v>
      </c>
      <c r="M3665" s="23">
        <v>1800</v>
      </c>
      <c r="N3665" s="23">
        <v>1</v>
      </c>
      <c r="O3665" s="107">
        <v>13800000</v>
      </c>
      <c r="P3665" s="23">
        <v>180</v>
      </c>
      <c r="Q3665" s="23">
        <v>2</v>
      </c>
      <c r="R3665" s="23">
        <v>2</v>
      </c>
      <c r="S3665" s="23">
        <v>0</v>
      </c>
      <c r="T3665" s="47">
        <v>9.66</v>
      </c>
      <c r="U3665" s="98" t="s">
        <v>111</v>
      </c>
      <c r="V3665" s="98" t="s">
        <v>3139</v>
      </c>
      <c r="W3665" s="69">
        <f t="shared" si="114"/>
        <v>3.5895592327949907E-2</v>
      </c>
    </row>
    <row r="3666" spans="1:23">
      <c r="A3666">
        <f t="shared" si="115"/>
        <v>1194</v>
      </c>
      <c r="B3666" s="99">
        <v>44408</v>
      </c>
      <c r="C3666" s="23">
        <v>1263</v>
      </c>
      <c r="D3666" s="23">
        <v>5</v>
      </c>
      <c r="E3666" s="98" t="s">
        <v>49</v>
      </c>
      <c r="F3666" s="98" t="s">
        <v>164</v>
      </c>
      <c r="G3666" s="98" t="s">
        <v>4120</v>
      </c>
      <c r="H3666" s="98" t="s">
        <v>1366</v>
      </c>
      <c r="I3666" s="98" t="s">
        <v>6164</v>
      </c>
      <c r="J3666" s="99">
        <v>45602</v>
      </c>
      <c r="K3666" s="107">
        <v>20000000</v>
      </c>
      <c r="L3666" s="98" t="s">
        <v>2589</v>
      </c>
      <c r="M3666" s="23">
        <v>1800</v>
      </c>
      <c r="N3666" s="23">
        <v>1</v>
      </c>
      <c r="O3666" s="107">
        <v>20000000</v>
      </c>
      <c r="P3666" s="23">
        <v>180</v>
      </c>
      <c r="Q3666" s="23">
        <v>2</v>
      </c>
      <c r="R3666" s="23">
        <v>2</v>
      </c>
      <c r="S3666" s="23">
        <v>0</v>
      </c>
      <c r="T3666" s="47">
        <v>14</v>
      </c>
      <c r="U3666" s="98" t="s">
        <v>111</v>
      </c>
      <c r="V3666" s="98" t="s">
        <v>3139</v>
      </c>
      <c r="W3666" s="69">
        <f t="shared" si="114"/>
        <v>5.206620411284691E-2</v>
      </c>
    </row>
    <row r="3667" spans="1:23">
      <c r="A3667">
        <f t="shared" si="115"/>
        <v>1194</v>
      </c>
      <c r="B3667" s="99">
        <v>44408</v>
      </c>
      <c r="C3667" s="23">
        <v>1264</v>
      </c>
      <c r="D3667" s="23">
        <v>5</v>
      </c>
      <c r="E3667" s="98" t="s">
        <v>49</v>
      </c>
      <c r="F3667" s="98" t="s">
        <v>164</v>
      </c>
      <c r="G3667" s="98" t="s">
        <v>4120</v>
      </c>
      <c r="H3667" s="98" t="s">
        <v>1366</v>
      </c>
      <c r="I3667" s="98" t="s">
        <v>6164</v>
      </c>
      <c r="J3667" s="99">
        <v>45602</v>
      </c>
      <c r="K3667" s="107">
        <v>15500000</v>
      </c>
      <c r="L3667" s="98" t="s">
        <v>2590</v>
      </c>
      <c r="M3667" s="23">
        <v>1800</v>
      </c>
      <c r="N3667" s="23">
        <v>1</v>
      </c>
      <c r="O3667" s="107">
        <v>15500000</v>
      </c>
      <c r="P3667" s="23">
        <v>90</v>
      </c>
      <c r="Q3667" s="23">
        <v>2</v>
      </c>
      <c r="R3667" s="23">
        <v>2</v>
      </c>
      <c r="S3667" s="23">
        <v>0</v>
      </c>
      <c r="T3667" s="47">
        <v>10.85</v>
      </c>
      <c r="U3667" s="98" t="s">
        <v>111</v>
      </c>
      <c r="V3667" s="98" t="s">
        <v>3139</v>
      </c>
      <c r="W3667" s="69">
        <f t="shared" si="114"/>
        <v>4.0351308187456351E-2</v>
      </c>
    </row>
    <row r="3668" spans="1:23">
      <c r="A3668">
        <f t="shared" si="115"/>
        <v>1195</v>
      </c>
      <c r="B3668" s="99">
        <v>44408</v>
      </c>
      <c r="C3668" s="23">
        <v>1265</v>
      </c>
      <c r="D3668" s="23">
        <v>5</v>
      </c>
      <c r="E3668" s="98" t="s">
        <v>49</v>
      </c>
      <c r="F3668" s="98" t="s">
        <v>164</v>
      </c>
      <c r="G3668" s="98" t="s">
        <v>4120</v>
      </c>
      <c r="H3668" s="98" t="s">
        <v>1366</v>
      </c>
      <c r="I3668" s="98" t="s">
        <v>10413</v>
      </c>
      <c r="J3668" s="99">
        <v>45603</v>
      </c>
      <c r="K3668" s="107">
        <v>8000000</v>
      </c>
      <c r="L3668" s="98" t="s">
        <v>2591</v>
      </c>
      <c r="M3668" s="23">
        <v>1800</v>
      </c>
      <c r="N3668" s="23">
        <v>1</v>
      </c>
      <c r="O3668" s="107">
        <v>8000000</v>
      </c>
      <c r="P3668" s="23">
        <v>180</v>
      </c>
      <c r="Q3668" s="23">
        <v>2</v>
      </c>
      <c r="R3668" s="23">
        <v>2</v>
      </c>
      <c r="S3668" s="23">
        <v>0</v>
      </c>
      <c r="T3668" s="47">
        <v>5.6</v>
      </c>
      <c r="U3668" s="98" t="s">
        <v>111</v>
      </c>
      <c r="V3668" s="98" t="s">
        <v>3139</v>
      </c>
      <c r="W3668" s="69">
        <f t="shared" si="114"/>
        <v>2.0843924259581929E-2</v>
      </c>
    </row>
    <row r="3669" spans="1:23">
      <c r="A3669">
        <f t="shared" si="115"/>
        <v>1195</v>
      </c>
      <c r="B3669" s="99">
        <v>44408</v>
      </c>
      <c r="C3669" s="23">
        <v>1266</v>
      </c>
      <c r="D3669" s="23">
        <v>5</v>
      </c>
      <c r="E3669" s="98" t="s">
        <v>49</v>
      </c>
      <c r="F3669" s="98" t="s">
        <v>164</v>
      </c>
      <c r="G3669" s="98" t="s">
        <v>4120</v>
      </c>
      <c r="H3669" s="98" t="s">
        <v>1366</v>
      </c>
      <c r="I3669" s="98" t="s">
        <v>10413</v>
      </c>
      <c r="J3669" s="99">
        <v>45603</v>
      </c>
      <c r="K3669" s="107">
        <v>10000000</v>
      </c>
      <c r="L3669" s="98" t="s">
        <v>2592</v>
      </c>
      <c r="M3669" s="23">
        <v>1800</v>
      </c>
      <c r="N3669" s="23">
        <v>1</v>
      </c>
      <c r="O3669" s="107">
        <v>10000000</v>
      </c>
      <c r="P3669" s="23">
        <v>180</v>
      </c>
      <c r="Q3669" s="23">
        <v>2</v>
      </c>
      <c r="R3669" s="23">
        <v>2</v>
      </c>
      <c r="S3669" s="23">
        <v>0</v>
      </c>
      <c r="T3669" s="47">
        <v>7</v>
      </c>
      <c r="U3669" s="98" t="s">
        <v>111</v>
      </c>
      <c r="V3669" s="98" t="s">
        <v>3139</v>
      </c>
      <c r="W3669" s="69">
        <f t="shared" si="114"/>
        <v>2.605490532447741E-2</v>
      </c>
    </row>
    <row r="3670" spans="1:23">
      <c r="A3670">
        <f t="shared" si="115"/>
        <v>464</v>
      </c>
      <c r="B3670" s="99">
        <v>44408</v>
      </c>
      <c r="C3670" s="23">
        <v>1267</v>
      </c>
      <c r="D3670" s="23">
        <v>5</v>
      </c>
      <c r="E3670" s="98" t="s">
        <v>49</v>
      </c>
      <c r="F3670" s="98" t="s">
        <v>164</v>
      </c>
      <c r="G3670" s="98" t="s">
        <v>4120</v>
      </c>
      <c r="H3670" s="98" t="s">
        <v>1366</v>
      </c>
      <c r="I3670" s="98" t="s">
        <v>10413</v>
      </c>
      <c r="J3670" s="99">
        <v>44872</v>
      </c>
      <c r="K3670" s="107">
        <v>10000000</v>
      </c>
      <c r="L3670" s="98" t="s">
        <v>2593</v>
      </c>
      <c r="M3670" s="23">
        <v>1080</v>
      </c>
      <c r="N3670" s="23">
        <v>1</v>
      </c>
      <c r="O3670" s="107">
        <v>10000000</v>
      </c>
      <c r="P3670" s="23">
        <v>180</v>
      </c>
      <c r="Q3670" s="23">
        <v>2</v>
      </c>
      <c r="R3670" s="23">
        <v>2</v>
      </c>
      <c r="S3670" s="23">
        <v>0</v>
      </c>
      <c r="T3670" s="47">
        <v>4.9999989999999999</v>
      </c>
      <c r="U3670" s="98" t="s">
        <v>111</v>
      </c>
      <c r="V3670" s="98" t="s">
        <v>3139</v>
      </c>
      <c r="W3670" s="69">
        <f t="shared" si="114"/>
        <v>7.226224538351647E-3</v>
      </c>
    </row>
    <row r="3671" spans="1:23">
      <c r="A3671">
        <f t="shared" si="115"/>
        <v>1195</v>
      </c>
      <c r="B3671" s="99">
        <v>44408</v>
      </c>
      <c r="C3671" s="23">
        <v>1268</v>
      </c>
      <c r="D3671" s="23">
        <v>5</v>
      </c>
      <c r="E3671" s="98" t="s">
        <v>49</v>
      </c>
      <c r="F3671" s="98" t="s">
        <v>164</v>
      </c>
      <c r="G3671" s="98" t="s">
        <v>4120</v>
      </c>
      <c r="H3671" s="98" t="s">
        <v>1366</v>
      </c>
      <c r="I3671" s="98" t="s">
        <v>10413</v>
      </c>
      <c r="J3671" s="99">
        <v>45603</v>
      </c>
      <c r="K3671" s="107">
        <v>21000000</v>
      </c>
      <c r="L3671" s="98" t="s">
        <v>2594</v>
      </c>
      <c r="M3671" s="23">
        <v>1800</v>
      </c>
      <c r="N3671" s="23">
        <v>1</v>
      </c>
      <c r="O3671" s="107">
        <v>21000000</v>
      </c>
      <c r="P3671" s="23">
        <v>180</v>
      </c>
      <c r="Q3671" s="23">
        <v>2</v>
      </c>
      <c r="R3671" s="23">
        <v>2</v>
      </c>
      <c r="S3671" s="23">
        <v>0</v>
      </c>
      <c r="T3671" s="47">
        <v>14.7</v>
      </c>
      <c r="U3671" s="98" t="s">
        <v>111</v>
      </c>
      <c r="V3671" s="98" t="s">
        <v>3139</v>
      </c>
      <c r="W3671" s="69">
        <f t="shared" si="114"/>
        <v>5.4715301181402567E-2</v>
      </c>
    </row>
    <row r="3672" spans="1:23">
      <c r="A3672">
        <f t="shared" si="115"/>
        <v>99</v>
      </c>
      <c r="B3672" s="99">
        <v>44408</v>
      </c>
      <c r="C3672" s="23">
        <v>1269</v>
      </c>
      <c r="D3672" s="23">
        <v>5</v>
      </c>
      <c r="E3672" s="98" t="s">
        <v>49</v>
      </c>
      <c r="F3672" s="98" t="s">
        <v>164</v>
      </c>
      <c r="G3672" s="98" t="s">
        <v>4120</v>
      </c>
      <c r="H3672" s="98" t="s">
        <v>1366</v>
      </c>
      <c r="I3672" s="98" t="s">
        <v>10413</v>
      </c>
      <c r="J3672" s="99">
        <v>44507</v>
      </c>
      <c r="K3672" s="107">
        <v>5000000</v>
      </c>
      <c r="L3672" s="98" t="s">
        <v>2595</v>
      </c>
      <c r="M3672" s="23">
        <v>720</v>
      </c>
      <c r="N3672" s="23">
        <v>1</v>
      </c>
      <c r="O3672" s="107">
        <v>5000000</v>
      </c>
      <c r="P3672" s="23">
        <v>180</v>
      </c>
      <c r="Q3672" s="23">
        <v>2</v>
      </c>
      <c r="R3672" s="23">
        <v>2</v>
      </c>
      <c r="S3672" s="23">
        <v>0</v>
      </c>
      <c r="T3672" s="47">
        <v>1.25</v>
      </c>
      <c r="U3672" s="98" t="s">
        <v>111</v>
      </c>
      <c r="V3672" s="98" t="s">
        <v>3139</v>
      </c>
      <c r="W3672" s="69">
        <f t="shared" si="114"/>
        <v>3.8545063166815064E-4</v>
      </c>
    </row>
    <row r="3673" spans="1:23">
      <c r="A3673">
        <f t="shared" si="115"/>
        <v>1195</v>
      </c>
      <c r="B3673" s="99">
        <v>44408</v>
      </c>
      <c r="C3673" s="23">
        <v>1270</v>
      </c>
      <c r="D3673" s="23">
        <v>5</v>
      </c>
      <c r="E3673" s="98" t="s">
        <v>49</v>
      </c>
      <c r="F3673" s="98" t="s">
        <v>164</v>
      </c>
      <c r="G3673" s="98" t="s">
        <v>4120</v>
      </c>
      <c r="H3673" s="98" t="s">
        <v>1366</v>
      </c>
      <c r="I3673" s="98" t="s">
        <v>10413</v>
      </c>
      <c r="J3673" s="99">
        <v>45603</v>
      </c>
      <c r="K3673" s="107">
        <v>30000000</v>
      </c>
      <c r="L3673" s="98" t="s">
        <v>2596</v>
      </c>
      <c r="M3673" s="23">
        <v>1800</v>
      </c>
      <c r="N3673" s="23">
        <v>1</v>
      </c>
      <c r="O3673" s="107">
        <v>30000000</v>
      </c>
      <c r="P3673" s="23">
        <v>180</v>
      </c>
      <c r="Q3673" s="23">
        <v>2</v>
      </c>
      <c r="R3673" s="23">
        <v>2</v>
      </c>
      <c r="S3673" s="23">
        <v>0</v>
      </c>
      <c r="T3673" s="47">
        <v>21</v>
      </c>
      <c r="U3673" s="98" t="s">
        <v>111</v>
      </c>
      <c r="V3673" s="98" t="s">
        <v>3139</v>
      </c>
      <c r="W3673" s="69">
        <f t="shared" si="114"/>
        <v>7.8164715973432233E-2</v>
      </c>
    </row>
    <row r="3674" spans="1:23">
      <c r="A3674">
        <f t="shared" si="115"/>
        <v>1196</v>
      </c>
      <c r="B3674" s="99">
        <v>44408</v>
      </c>
      <c r="C3674" s="23">
        <v>1271</v>
      </c>
      <c r="D3674" s="23">
        <v>5</v>
      </c>
      <c r="E3674" s="98" t="s">
        <v>49</v>
      </c>
      <c r="F3674" s="98" t="s">
        <v>164</v>
      </c>
      <c r="G3674" s="98" t="s">
        <v>4120</v>
      </c>
      <c r="H3674" s="98" t="s">
        <v>1366</v>
      </c>
      <c r="I3674" s="98" t="s">
        <v>10721</v>
      </c>
      <c r="J3674" s="99">
        <v>45604</v>
      </c>
      <c r="K3674" s="107">
        <v>10000000</v>
      </c>
      <c r="L3674" s="98" t="s">
        <v>2597</v>
      </c>
      <c r="M3674" s="23">
        <v>1800</v>
      </c>
      <c r="N3674" s="23">
        <v>1</v>
      </c>
      <c r="O3674" s="107">
        <v>10000000</v>
      </c>
      <c r="P3674" s="23">
        <v>180</v>
      </c>
      <c r="Q3674" s="23">
        <v>2</v>
      </c>
      <c r="R3674" s="23">
        <v>2</v>
      </c>
      <c r="S3674" s="23">
        <v>0</v>
      </c>
      <c r="T3674" s="47">
        <v>7</v>
      </c>
      <c r="U3674" s="98" t="s">
        <v>111</v>
      </c>
      <c r="V3674" s="98" t="s">
        <v>3139</v>
      </c>
      <c r="W3674" s="69">
        <f t="shared" si="114"/>
        <v>2.6076708592531368E-2</v>
      </c>
    </row>
    <row r="3675" spans="1:23">
      <c r="A3675">
        <f t="shared" si="115"/>
        <v>1196</v>
      </c>
      <c r="B3675" s="99">
        <v>44408</v>
      </c>
      <c r="C3675" s="23">
        <v>1272</v>
      </c>
      <c r="D3675" s="23">
        <v>5</v>
      </c>
      <c r="E3675" s="98" t="s">
        <v>49</v>
      </c>
      <c r="F3675" s="98" t="s">
        <v>164</v>
      </c>
      <c r="G3675" s="98" t="s">
        <v>4120</v>
      </c>
      <c r="H3675" s="98" t="s">
        <v>1366</v>
      </c>
      <c r="I3675" s="98" t="s">
        <v>10721</v>
      </c>
      <c r="J3675" s="99">
        <v>45604</v>
      </c>
      <c r="K3675" s="107">
        <v>8000000</v>
      </c>
      <c r="L3675" s="98" t="s">
        <v>2598</v>
      </c>
      <c r="M3675" s="23">
        <v>1800</v>
      </c>
      <c r="N3675" s="23">
        <v>1</v>
      </c>
      <c r="O3675" s="107">
        <v>8000000</v>
      </c>
      <c r="P3675" s="23">
        <v>180</v>
      </c>
      <c r="Q3675" s="23">
        <v>2</v>
      </c>
      <c r="R3675" s="23">
        <v>2</v>
      </c>
      <c r="S3675" s="23">
        <v>0</v>
      </c>
      <c r="T3675" s="47">
        <v>5.6</v>
      </c>
      <c r="U3675" s="98" t="s">
        <v>111</v>
      </c>
      <c r="V3675" s="98" t="s">
        <v>3139</v>
      </c>
      <c r="W3675" s="69">
        <f t="shared" si="114"/>
        <v>2.0861366874025095E-2</v>
      </c>
    </row>
    <row r="3676" spans="1:23">
      <c r="A3676">
        <f t="shared" si="115"/>
        <v>1196</v>
      </c>
      <c r="B3676" s="99">
        <v>44408</v>
      </c>
      <c r="C3676" s="23">
        <v>1273</v>
      </c>
      <c r="D3676" s="23">
        <v>5</v>
      </c>
      <c r="E3676" s="98" t="s">
        <v>49</v>
      </c>
      <c r="F3676" s="98" t="s">
        <v>164</v>
      </c>
      <c r="G3676" s="98" t="s">
        <v>4120</v>
      </c>
      <c r="H3676" s="98" t="s">
        <v>1366</v>
      </c>
      <c r="I3676" s="98" t="s">
        <v>10721</v>
      </c>
      <c r="J3676" s="99">
        <v>45604</v>
      </c>
      <c r="K3676" s="107">
        <v>10000000</v>
      </c>
      <c r="L3676" s="98" t="s">
        <v>2599</v>
      </c>
      <c r="M3676" s="23">
        <v>1800</v>
      </c>
      <c r="N3676" s="23">
        <v>1</v>
      </c>
      <c r="O3676" s="107">
        <v>10000000</v>
      </c>
      <c r="P3676" s="23">
        <v>180</v>
      </c>
      <c r="Q3676" s="23">
        <v>2</v>
      </c>
      <c r="R3676" s="23">
        <v>2</v>
      </c>
      <c r="S3676" s="23">
        <v>0</v>
      </c>
      <c r="T3676" s="47">
        <v>7</v>
      </c>
      <c r="U3676" s="98" t="s">
        <v>111</v>
      </c>
      <c r="V3676" s="98" t="s">
        <v>3139</v>
      </c>
      <c r="W3676" s="69">
        <f t="shared" si="114"/>
        <v>2.6076708592531368E-2</v>
      </c>
    </row>
    <row r="3677" spans="1:23">
      <c r="A3677">
        <f t="shared" si="115"/>
        <v>1196</v>
      </c>
      <c r="B3677" s="99">
        <v>44408</v>
      </c>
      <c r="C3677" s="23">
        <v>1274</v>
      </c>
      <c r="D3677" s="23">
        <v>5</v>
      </c>
      <c r="E3677" s="98" t="s">
        <v>49</v>
      </c>
      <c r="F3677" s="98" t="s">
        <v>164</v>
      </c>
      <c r="G3677" s="98" t="s">
        <v>4120</v>
      </c>
      <c r="H3677" s="98" t="s">
        <v>1366</v>
      </c>
      <c r="I3677" s="98" t="s">
        <v>10721</v>
      </c>
      <c r="J3677" s="99">
        <v>45604</v>
      </c>
      <c r="K3677" s="107">
        <v>10000000</v>
      </c>
      <c r="L3677" s="98" t="s">
        <v>2600</v>
      </c>
      <c r="M3677" s="23">
        <v>1260</v>
      </c>
      <c r="N3677" s="23">
        <v>1</v>
      </c>
      <c r="O3677" s="107">
        <v>10000000</v>
      </c>
      <c r="P3677" s="23">
        <v>180</v>
      </c>
      <c r="Q3677" s="23">
        <v>2</v>
      </c>
      <c r="R3677" s="23">
        <v>2</v>
      </c>
      <c r="S3677" s="23">
        <v>0</v>
      </c>
      <c r="T3677" s="47">
        <v>4.2399979999999999</v>
      </c>
      <c r="U3677" s="98" t="s">
        <v>111</v>
      </c>
      <c r="V3677" s="98" t="s">
        <v>3139</v>
      </c>
      <c r="W3677" s="69">
        <f t="shared" si="114"/>
        <v>1.5795027468416545E-2</v>
      </c>
    </row>
    <row r="3678" spans="1:23">
      <c r="A3678">
        <f t="shared" si="115"/>
        <v>1196</v>
      </c>
      <c r="B3678" s="99">
        <v>44408</v>
      </c>
      <c r="C3678" s="23">
        <v>1275</v>
      </c>
      <c r="D3678" s="23">
        <v>5</v>
      </c>
      <c r="E3678" s="98" t="s">
        <v>49</v>
      </c>
      <c r="F3678" s="98" t="s">
        <v>164</v>
      </c>
      <c r="G3678" s="98" t="s">
        <v>4120</v>
      </c>
      <c r="H3678" s="98" t="s">
        <v>1366</v>
      </c>
      <c r="I3678" s="98" t="s">
        <v>10721</v>
      </c>
      <c r="J3678" s="99">
        <v>45604</v>
      </c>
      <c r="K3678" s="107">
        <v>10000000</v>
      </c>
      <c r="L3678" s="98" t="s">
        <v>2601</v>
      </c>
      <c r="M3678" s="23">
        <v>1800</v>
      </c>
      <c r="N3678" s="23">
        <v>1</v>
      </c>
      <c r="O3678" s="107">
        <v>10000000</v>
      </c>
      <c r="P3678" s="23">
        <v>180</v>
      </c>
      <c r="Q3678" s="23">
        <v>2</v>
      </c>
      <c r="R3678" s="23">
        <v>2</v>
      </c>
      <c r="S3678" s="23">
        <v>0</v>
      </c>
      <c r="T3678" s="47">
        <v>7</v>
      </c>
      <c r="U3678" s="98" t="s">
        <v>111</v>
      </c>
      <c r="V3678" s="98" t="s">
        <v>3139</v>
      </c>
      <c r="W3678" s="69">
        <f t="shared" si="114"/>
        <v>2.6076708592531368E-2</v>
      </c>
    </row>
    <row r="3679" spans="1:23">
      <c r="A3679">
        <f t="shared" si="115"/>
        <v>1196</v>
      </c>
      <c r="B3679" s="99">
        <v>44408</v>
      </c>
      <c r="C3679" s="23">
        <v>1276</v>
      </c>
      <c r="D3679" s="23">
        <v>5</v>
      </c>
      <c r="E3679" s="98" t="s">
        <v>49</v>
      </c>
      <c r="F3679" s="98" t="s">
        <v>164</v>
      </c>
      <c r="G3679" s="98" t="s">
        <v>4120</v>
      </c>
      <c r="H3679" s="98" t="s">
        <v>1366</v>
      </c>
      <c r="I3679" s="98" t="s">
        <v>10721</v>
      </c>
      <c r="J3679" s="99">
        <v>45604</v>
      </c>
      <c r="K3679" s="107">
        <v>15000000</v>
      </c>
      <c r="L3679" s="98" t="s">
        <v>2602</v>
      </c>
      <c r="M3679" s="23">
        <v>1800</v>
      </c>
      <c r="N3679" s="23">
        <v>1</v>
      </c>
      <c r="O3679" s="107">
        <v>15000000</v>
      </c>
      <c r="P3679" s="23">
        <v>180</v>
      </c>
      <c r="Q3679" s="23">
        <v>2</v>
      </c>
      <c r="R3679" s="23">
        <v>2</v>
      </c>
      <c r="S3679" s="23">
        <v>0</v>
      </c>
      <c r="T3679" s="47">
        <v>10.5</v>
      </c>
      <c r="U3679" s="98" t="s">
        <v>111</v>
      </c>
      <c r="V3679" s="98" t="s">
        <v>3139</v>
      </c>
      <c r="W3679" s="69">
        <f t="shared" si="114"/>
        <v>3.9115062888797049E-2</v>
      </c>
    </row>
    <row r="3680" spans="1:23">
      <c r="A3680">
        <f t="shared" si="115"/>
        <v>1196</v>
      </c>
      <c r="B3680" s="99">
        <v>44408</v>
      </c>
      <c r="C3680" s="23">
        <v>1277</v>
      </c>
      <c r="D3680" s="23">
        <v>5</v>
      </c>
      <c r="E3680" s="98" t="s">
        <v>49</v>
      </c>
      <c r="F3680" s="98" t="s">
        <v>164</v>
      </c>
      <c r="G3680" s="98" t="s">
        <v>4120</v>
      </c>
      <c r="H3680" s="98" t="s">
        <v>1366</v>
      </c>
      <c r="I3680" s="98" t="s">
        <v>10721</v>
      </c>
      <c r="J3680" s="99">
        <v>45604</v>
      </c>
      <c r="K3680" s="107">
        <v>12000000</v>
      </c>
      <c r="L3680" s="98" t="s">
        <v>2603</v>
      </c>
      <c r="M3680" s="23">
        <v>1800</v>
      </c>
      <c r="N3680" s="23">
        <v>1</v>
      </c>
      <c r="O3680" s="107">
        <v>12000000</v>
      </c>
      <c r="P3680" s="23">
        <v>180</v>
      </c>
      <c r="Q3680" s="23">
        <v>2</v>
      </c>
      <c r="R3680" s="23">
        <v>2</v>
      </c>
      <c r="S3680" s="23">
        <v>0</v>
      </c>
      <c r="T3680" s="47">
        <v>8.4</v>
      </c>
      <c r="U3680" s="98" t="s">
        <v>111</v>
      </c>
      <c r="V3680" s="98" t="s">
        <v>3139</v>
      </c>
      <c r="W3680" s="69">
        <f t="shared" si="114"/>
        <v>3.1292050311037642E-2</v>
      </c>
    </row>
    <row r="3681" spans="1:23">
      <c r="A3681">
        <f t="shared" si="115"/>
        <v>1196</v>
      </c>
      <c r="B3681" s="99">
        <v>44408</v>
      </c>
      <c r="C3681" s="23">
        <v>1278</v>
      </c>
      <c r="D3681" s="23">
        <v>5</v>
      </c>
      <c r="E3681" s="98" t="s">
        <v>49</v>
      </c>
      <c r="F3681" s="98" t="s">
        <v>164</v>
      </c>
      <c r="G3681" s="98" t="s">
        <v>4120</v>
      </c>
      <c r="H3681" s="98" t="s">
        <v>1366</v>
      </c>
      <c r="I3681" s="98" t="s">
        <v>10721</v>
      </c>
      <c r="J3681" s="99">
        <v>45604</v>
      </c>
      <c r="K3681" s="107">
        <v>10500000</v>
      </c>
      <c r="L3681" s="98" t="s">
        <v>2604</v>
      </c>
      <c r="M3681" s="23">
        <v>1800</v>
      </c>
      <c r="N3681" s="23">
        <v>1</v>
      </c>
      <c r="O3681" s="107">
        <v>10500000</v>
      </c>
      <c r="P3681" s="23">
        <v>360</v>
      </c>
      <c r="Q3681" s="23">
        <v>2</v>
      </c>
      <c r="R3681" s="23">
        <v>2</v>
      </c>
      <c r="S3681" s="23">
        <v>1.97</v>
      </c>
      <c r="T3681" s="47">
        <v>8.5200600000000009</v>
      </c>
      <c r="U3681" s="98" t="s">
        <v>111</v>
      </c>
      <c r="V3681" s="98" t="s">
        <v>3139</v>
      </c>
      <c r="W3681" s="69">
        <f t="shared" si="114"/>
        <v>3.1739303115840403E-2</v>
      </c>
    </row>
    <row r="3682" spans="1:23">
      <c r="A3682">
        <f t="shared" si="115"/>
        <v>1200</v>
      </c>
      <c r="B3682" s="99">
        <v>44408</v>
      </c>
      <c r="C3682" s="23">
        <v>1279</v>
      </c>
      <c r="D3682" s="23">
        <v>5</v>
      </c>
      <c r="E3682" s="98" t="s">
        <v>49</v>
      </c>
      <c r="F3682" s="98" t="s">
        <v>164</v>
      </c>
      <c r="G3682" s="98" t="s">
        <v>4120</v>
      </c>
      <c r="H3682" s="98" t="s">
        <v>1366</v>
      </c>
      <c r="I3682" s="98" t="s">
        <v>10152</v>
      </c>
      <c r="J3682" s="99">
        <v>45608</v>
      </c>
      <c r="K3682" s="107">
        <v>12000000</v>
      </c>
      <c r="L3682" s="98" t="s">
        <v>2605</v>
      </c>
      <c r="M3682" s="23">
        <v>1800</v>
      </c>
      <c r="N3682" s="23">
        <v>1</v>
      </c>
      <c r="O3682" s="107">
        <v>12000000</v>
      </c>
      <c r="P3682" s="23">
        <v>180</v>
      </c>
      <c r="Q3682" s="23">
        <v>2</v>
      </c>
      <c r="R3682" s="23">
        <v>2</v>
      </c>
      <c r="S3682" s="23">
        <v>0</v>
      </c>
      <c r="T3682" s="47">
        <v>8.4</v>
      </c>
      <c r="U3682" s="98" t="s">
        <v>111</v>
      </c>
      <c r="V3682" s="98" t="s">
        <v>3139</v>
      </c>
      <c r="W3682" s="69">
        <f t="shared" si="114"/>
        <v>3.1396705997696631E-2</v>
      </c>
    </row>
    <row r="3683" spans="1:23">
      <c r="A3683">
        <f t="shared" si="115"/>
        <v>469</v>
      </c>
      <c r="B3683" s="99">
        <v>44408</v>
      </c>
      <c r="C3683" s="23">
        <v>1280</v>
      </c>
      <c r="D3683" s="23">
        <v>5</v>
      </c>
      <c r="E3683" s="98" t="s">
        <v>49</v>
      </c>
      <c r="F3683" s="98" t="s">
        <v>164</v>
      </c>
      <c r="G3683" s="98" t="s">
        <v>4120</v>
      </c>
      <c r="H3683" s="98" t="s">
        <v>1366</v>
      </c>
      <c r="I3683" s="98" t="s">
        <v>10152</v>
      </c>
      <c r="J3683" s="99">
        <v>44877</v>
      </c>
      <c r="K3683" s="107">
        <v>5500000</v>
      </c>
      <c r="L3683" s="98" t="s">
        <v>2606</v>
      </c>
      <c r="M3683" s="23">
        <v>1080</v>
      </c>
      <c r="N3683" s="23">
        <v>1</v>
      </c>
      <c r="O3683" s="107">
        <v>5500000</v>
      </c>
      <c r="P3683" s="23">
        <v>180</v>
      </c>
      <c r="Q3683" s="23">
        <v>2</v>
      </c>
      <c r="R3683" s="23">
        <v>2</v>
      </c>
      <c r="S3683" s="23">
        <v>0</v>
      </c>
      <c r="T3683" s="47">
        <v>2.7499989999999999</v>
      </c>
      <c r="U3683" s="98" t="s">
        <v>111</v>
      </c>
      <c r="V3683" s="98" t="s">
        <v>3139</v>
      </c>
      <c r="W3683" s="69">
        <f t="shared" si="114"/>
        <v>4.0172506781224315E-3</v>
      </c>
    </row>
    <row r="3684" spans="1:23">
      <c r="A3684">
        <f t="shared" si="115"/>
        <v>1200</v>
      </c>
      <c r="B3684" s="99">
        <v>44408</v>
      </c>
      <c r="C3684" s="23">
        <v>1281</v>
      </c>
      <c r="D3684" s="23">
        <v>5</v>
      </c>
      <c r="E3684" s="98" t="s">
        <v>49</v>
      </c>
      <c r="F3684" s="98" t="s">
        <v>164</v>
      </c>
      <c r="G3684" s="98" t="s">
        <v>4120</v>
      </c>
      <c r="H3684" s="98" t="s">
        <v>1366</v>
      </c>
      <c r="I3684" s="98" t="s">
        <v>10152</v>
      </c>
      <c r="J3684" s="99">
        <v>45608</v>
      </c>
      <c r="K3684" s="107">
        <v>30000000</v>
      </c>
      <c r="L3684" s="98" t="s">
        <v>2607</v>
      </c>
      <c r="M3684" s="23">
        <v>1800</v>
      </c>
      <c r="N3684" s="23">
        <v>1</v>
      </c>
      <c r="O3684" s="107">
        <v>30000000</v>
      </c>
      <c r="P3684" s="23">
        <v>180</v>
      </c>
      <c r="Q3684" s="23">
        <v>2</v>
      </c>
      <c r="R3684" s="23">
        <v>2</v>
      </c>
      <c r="S3684" s="23">
        <v>1.8</v>
      </c>
      <c r="T3684" s="47">
        <v>21.323737000000001</v>
      </c>
      <c r="U3684" s="98" t="s">
        <v>111</v>
      </c>
      <c r="V3684" s="98" t="s">
        <v>3139</v>
      </c>
      <c r="W3684" s="69">
        <f t="shared" si="114"/>
        <v>7.9701797781095901E-2</v>
      </c>
    </row>
    <row r="3685" spans="1:23">
      <c r="A3685">
        <f t="shared" si="115"/>
        <v>1200</v>
      </c>
      <c r="B3685" s="99">
        <v>44408</v>
      </c>
      <c r="C3685" s="23">
        <v>1282</v>
      </c>
      <c r="D3685" s="23">
        <v>5</v>
      </c>
      <c r="E3685" s="98" t="s">
        <v>49</v>
      </c>
      <c r="F3685" s="98" t="s">
        <v>164</v>
      </c>
      <c r="G3685" s="98" t="s">
        <v>4120</v>
      </c>
      <c r="H3685" s="98" t="s">
        <v>1366</v>
      </c>
      <c r="I3685" s="98" t="s">
        <v>10152</v>
      </c>
      <c r="J3685" s="99">
        <v>45608</v>
      </c>
      <c r="K3685" s="107">
        <v>12000000</v>
      </c>
      <c r="L3685" s="98" t="s">
        <v>2608</v>
      </c>
      <c r="M3685" s="23">
        <v>1800</v>
      </c>
      <c r="N3685" s="23">
        <v>1</v>
      </c>
      <c r="O3685" s="107">
        <v>12000000</v>
      </c>
      <c r="P3685" s="23">
        <v>180</v>
      </c>
      <c r="Q3685" s="23">
        <v>2</v>
      </c>
      <c r="R3685" s="23">
        <v>2</v>
      </c>
      <c r="S3685" s="23">
        <v>0</v>
      </c>
      <c r="T3685" s="47">
        <v>8.4</v>
      </c>
      <c r="U3685" s="98" t="s">
        <v>111</v>
      </c>
      <c r="V3685" s="98" t="s">
        <v>3139</v>
      </c>
      <c r="W3685" s="69">
        <f t="shared" si="114"/>
        <v>3.1396705997696631E-2</v>
      </c>
    </row>
    <row r="3686" spans="1:23">
      <c r="A3686">
        <f t="shared" si="115"/>
        <v>104</v>
      </c>
      <c r="B3686" s="99">
        <v>44408</v>
      </c>
      <c r="C3686" s="23">
        <v>1283</v>
      </c>
      <c r="D3686" s="23">
        <v>5</v>
      </c>
      <c r="E3686" s="98" t="s">
        <v>49</v>
      </c>
      <c r="F3686" s="98" t="s">
        <v>164</v>
      </c>
      <c r="G3686" s="98" t="s">
        <v>4120</v>
      </c>
      <c r="H3686" s="98" t="s">
        <v>1366</v>
      </c>
      <c r="I3686" s="98" t="s">
        <v>10152</v>
      </c>
      <c r="J3686" s="99">
        <v>44512</v>
      </c>
      <c r="K3686" s="107">
        <v>12000000</v>
      </c>
      <c r="L3686" s="98" t="s">
        <v>2609</v>
      </c>
      <c r="M3686" s="23">
        <v>720</v>
      </c>
      <c r="N3686" s="23">
        <v>1</v>
      </c>
      <c r="O3686" s="107">
        <v>12000000</v>
      </c>
      <c r="P3686" s="23">
        <v>30</v>
      </c>
      <c r="Q3686" s="23">
        <v>2</v>
      </c>
      <c r="R3686" s="23">
        <v>2</v>
      </c>
      <c r="S3686" s="23">
        <v>2.8</v>
      </c>
      <c r="T3686" s="47">
        <v>2.010176</v>
      </c>
      <c r="U3686" s="98" t="s">
        <v>111</v>
      </c>
      <c r="V3686" s="98" t="s">
        <v>3139</v>
      </c>
      <c r="W3686" s="69">
        <f t="shared" si="114"/>
        <v>6.5116489157391721E-4</v>
      </c>
    </row>
    <row r="3687" spans="1:23">
      <c r="A3687">
        <f t="shared" si="115"/>
        <v>1475</v>
      </c>
      <c r="B3687" s="99">
        <v>44408</v>
      </c>
      <c r="C3687" s="23">
        <v>1284</v>
      </c>
      <c r="D3687" s="23">
        <v>5</v>
      </c>
      <c r="E3687" s="98" t="s">
        <v>49</v>
      </c>
      <c r="F3687" s="98" t="s">
        <v>164</v>
      </c>
      <c r="G3687" s="98" t="s">
        <v>4120</v>
      </c>
      <c r="H3687" s="98" t="s">
        <v>1366</v>
      </c>
      <c r="I3687" s="98" t="s">
        <v>9960</v>
      </c>
      <c r="J3687" s="99">
        <v>45883</v>
      </c>
      <c r="K3687" s="107">
        <v>18000000</v>
      </c>
      <c r="L3687" s="98" t="s">
        <v>2610</v>
      </c>
      <c r="M3687" s="23">
        <v>1800</v>
      </c>
      <c r="N3687" s="23">
        <v>1</v>
      </c>
      <c r="O3687" s="107">
        <v>18000000</v>
      </c>
      <c r="P3687" s="23">
        <v>180</v>
      </c>
      <c r="Q3687" s="23">
        <v>2</v>
      </c>
      <c r="R3687" s="23">
        <v>2</v>
      </c>
      <c r="S3687" s="23">
        <v>0</v>
      </c>
      <c r="T3687" s="47">
        <v>14.4</v>
      </c>
      <c r="U3687" s="98" t="s">
        <v>111</v>
      </c>
      <c r="V3687" s="98" t="s">
        <v>3139</v>
      </c>
      <c r="W3687" s="69">
        <f t="shared" si="114"/>
        <v>6.6157344780860758E-2</v>
      </c>
    </row>
    <row r="3688" spans="1:23">
      <c r="A3688">
        <f t="shared" si="115"/>
        <v>1201</v>
      </c>
      <c r="B3688" s="99">
        <v>44408</v>
      </c>
      <c r="C3688" s="23">
        <v>1285</v>
      </c>
      <c r="D3688" s="23">
        <v>5</v>
      </c>
      <c r="E3688" s="98" t="s">
        <v>49</v>
      </c>
      <c r="F3688" s="98" t="s">
        <v>164</v>
      </c>
      <c r="G3688" s="98" t="s">
        <v>4120</v>
      </c>
      <c r="H3688" s="98" t="s">
        <v>1366</v>
      </c>
      <c r="I3688" s="98" t="s">
        <v>9960</v>
      </c>
      <c r="J3688" s="99">
        <v>45609</v>
      </c>
      <c r="K3688" s="107">
        <v>13000000</v>
      </c>
      <c r="L3688" s="98" t="s">
        <v>2611</v>
      </c>
      <c r="M3688" s="23">
        <v>1800</v>
      </c>
      <c r="N3688" s="23">
        <v>1</v>
      </c>
      <c r="O3688" s="107">
        <v>13000000</v>
      </c>
      <c r="P3688" s="23">
        <v>180</v>
      </c>
      <c r="Q3688" s="23">
        <v>2</v>
      </c>
      <c r="R3688" s="23">
        <v>2</v>
      </c>
      <c r="S3688" s="23">
        <v>0</v>
      </c>
      <c r="T3688" s="47">
        <v>9.1</v>
      </c>
      <c r="U3688" s="98" t="s">
        <v>111</v>
      </c>
      <c r="V3688" s="98" t="s">
        <v>3139</v>
      </c>
      <c r="W3688" s="69">
        <f t="shared" si="114"/>
        <v>3.4041442412641496E-2</v>
      </c>
    </row>
    <row r="3689" spans="1:23">
      <c r="A3689">
        <f t="shared" si="115"/>
        <v>1201</v>
      </c>
      <c r="B3689" s="99">
        <v>44408</v>
      </c>
      <c r="C3689" s="23">
        <v>1286</v>
      </c>
      <c r="D3689" s="23">
        <v>5</v>
      </c>
      <c r="E3689" s="98" t="s">
        <v>49</v>
      </c>
      <c r="F3689" s="98" t="s">
        <v>164</v>
      </c>
      <c r="G3689" s="98" t="s">
        <v>4120</v>
      </c>
      <c r="H3689" s="98" t="s">
        <v>1366</v>
      </c>
      <c r="I3689" s="98" t="s">
        <v>9960</v>
      </c>
      <c r="J3689" s="99">
        <v>45609</v>
      </c>
      <c r="K3689" s="107">
        <v>20000000</v>
      </c>
      <c r="L3689" s="98" t="s">
        <v>2612</v>
      </c>
      <c r="M3689" s="23">
        <v>1800</v>
      </c>
      <c r="N3689" s="23">
        <v>1</v>
      </c>
      <c r="O3689" s="107">
        <v>20000000</v>
      </c>
      <c r="P3689" s="23">
        <v>180</v>
      </c>
      <c r="Q3689" s="23">
        <v>2</v>
      </c>
      <c r="R3689" s="23">
        <v>2</v>
      </c>
      <c r="S3689" s="23">
        <v>0</v>
      </c>
      <c r="T3689" s="47">
        <v>14</v>
      </c>
      <c r="U3689" s="98" t="s">
        <v>111</v>
      </c>
      <c r="V3689" s="98" t="s">
        <v>3139</v>
      </c>
      <c r="W3689" s="69">
        <f t="shared" si="114"/>
        <v>5.2371449865602292E-2</v>
      </c>
    </row>
    <row r="3690" spans="1:23">
      <c r="A3690">
        <f t="shared" si="115"/>
        <v>1201</v>
      </c>
      <c r="B3690" s="99">
        <v>44408</v>
      </c>
      <c r="C3690" s="23">
        <v>1287</v>
      </c>
      <c r="D3690" s="23">
        <v>5</v>
      </c>
      <c r="E3690" s="98" t="s">
        <v>49</v>
      </c>
      <c r="F3690" s="98" t="s">
        <v>164</v>
      </c>
      <c r="G3690" s="98" t="s">
        <v>4120</v>
      </c>
      <c r="H3690" s="98" t="s">
        <v>1366</v>
      </c>
      <c r="I3690" s="98" t="s">
        <v>9960</v>
      </c>
      <c r="J3690" s="99">
        <v>45609</v>
      </c>
      <c r="K3690" s="107">
        <v>15000000</v>
      </c>
      <c r="L3690" s="98" t="s">
        <v>2613</v>
      </c>
      <c r="M3690" s="23">
        <v>1800</v>
      </c>
      <c r="N3690" s="23">
        <v>1</v>
      </c>
      <c r="O3690" s="107">
        <v>15000000</v>
      </c>
      <c r="P3690" s="23">
        <v>180</v>
      </c>
      <c r="Q3690" s="23">
        <v>2</v>
      </c>
      <c r="R3690" s="23">
        <v>2</v>
      </c>
      <c r="S3690" s="23">
        <v>0</v>
      </c>
      <c r="T3690" s="47">
        <v>10.5</v>
      </c>
      <c r="U3690" s="98" t="s">
        <v>111</v>
      </c>
      <c r="V3690" s="98" t="s">
        <v>3139</v>
      </c>
      <c r="W3690" s="69">
        <f t="shared" si="114"/>
        <v>3.9278587399201724E-2</v>
      </c>
    </row>
    <row r="3691" spans="1:23">
      <c r="A3691">
        <f t="shared" si="115"/>
        <v>1202</v>
      </c>
      <c r="B3691" s="99">
        <v>44408</v>
      </c>
      <c r="C3691" s="23">
        <v>1288</v>
      </c>
      <c r="D3691" s="23">
        <v>5</v>
      </c>
      <c r="E3691" s="98" t="s">
        <v>49</v>
      </c>
      <c r="F3691" s="98" t="s">
        <v>164</v>
      </c>
      <c r="G3691" s="98" t="s">
        <v>4120</v>
      </c>
      <c r="H3691" s="98" t="s">
        <v>1366</v>
      </c>
      <c r="I3691" s="98" t="s">
        <v>10722</v>
      </c>
      <c r="J3691" s="99">
        <v>45610</v>
      </c>
      <c r="K3691" s="107">
        <v>15000000</v>
      </c>
      <c r="L3691" s="98" t="s">
        <v>2614</v>
      </c>
      <c r="M3691" s="23">
        <v>1800</v>
      </c>
      <c r="N3691" s="23">
        <v>1</v>
      </c>
      <c r="O3691" s="107">
        <v>15000000</v>
      </c>
      <c r="P3691" s="23">
        <v>180</v>
      </c>
      <c r="Q3691" s="23">
        <v>2</v>
      </c>
      <c r="R3691" s="23">
        <v>2</v>
      </c>
      <c r="S3691" s="23">
        <v>0</v>
      </c>
      <c r="T3691" s="47">
        <v>10.5</v>
      </c>
      <c r="U3691" s="98" t="s">
        <v>111</v>
      </c>
      <c r="V3691" s="98" t="s">
        <v>3139</v>
      </c>
      <c r="W3691" s="69">
        <f t="shared" si="114"/>
        <v>3.9311292301282656E-2</v>
      </c>
    </row>
    <row r="3692" spans="1:23">
      <c r="A3692">
        <f t="shared" si="115"/>
        <v>106</v>
      </c>
      <c r="B3692" s="99">
        <v>44408</v>
      </c>
      <c r="C3692" s="23">
        <v>1289</v>
      </c>
      <c r="D3692" s="23">
        <v>5</v>
      </c>
      <c r="E3692" s="98" t="s">
        <v>49</v>
      </c>
      <c r="F3692" s="98" t="s">
        <v>164</v>
      </c>
      <c r="G3692" s="98" t="s">
        <v>4120</v>
      </c>
      <c r="H3692" s="98" t="s">
        <v>1366</v>
      </c>
      <c r="I3692" s="98" t="s">
        <v>10722</v>
      </c>
      <c r="J3692" s="99">
        <v>44514</v>
      </c>
      <c r="K3692" s="107">
        <v>40000000</v>
      </c>
      <c r="L3692" s="98" t="s">
        <v>2615</v>
      </c>
      <c r="M3692" s="23">
        <v>720</v>
      </c>
      <c r="N3692" s="23">
        <v>1</v>
      </c>
      <c r="O3692" s="107">
        <v>40000000</v>
      </c>
      <c r="P3692" s="23">
        <v>180</v>
      </c>
      <c r="Q3692" s="23">
        <v>2</v>
      </c>
      <c r="R3692" s="23">
        <v>2</v>
      </c>
      <c r="S3692" s="23">
        <v>0</v>
      </c>
      <c r="T3692" s="47">
        <v>8.7501060000000006</v>
      </c>
      <c r="U3692" s="98" t="s">
        <v>111</v>
      </c>
      <c r="V3692" s="98" t="s">
        <v>3139</v>
      </c>
      <c r="W3692" s="69">
        <f t="shared" si="114"/>
        <v>2.8889680145091482E-3</v>
      </c>
    </row>
    <row r="3693" spans="1:23">
      <c r="A3693">
        <f t="shared" si="115"/>
        <v>471</v>
      </c>
      <c r="B3693" s="99">
        <v>44408</v>
      </c>
      <c r="C3693" s="23">
        <v>1290</v>
      </c>
      <c r="D3693" s="23">
        <v>5</v>
      </c>
      <c r="E3693" s="98" t="s">
        <v>49</v>
      </c>
      <c r="F3693" s="98" t="s">
        <v>164</v>
      </c>
      <c r="G3693" s="98" t="s">
        <v>4120</v>
      </c>
      <c r="H3693" s="98" t="s">
        <v>1366</v>
      </c>
      <c r="I3693" s="98" t="s">
        <v>10722</v>
      </c>
      <c r="J3693" s="99">
        <v>44879</v>
      </c>
      <c r="K3693" s="107">
        <v>5500000</v>
      </c>
      <c r="L3693" s="98" t="s">
        <v>2616</v>
      </c>
      <c r="M3693" s="23">
        <v>1080</v>
      </c>
      <c r="N3693" s="23">
        <v>1</v>
      </c>
      <c r="O3693" s="107">
        <v>5500000</v>
      </c>
      <c r="P3693" s="23">
        <v>180</v>
      </c>
      <c r="Q3693" s="23">
        <v>2</v>
      </c>
      <c r="R3693" s="23">
        <v>2</v>
      </c>
      <c r="S3693" s="23">
        <v>0</v>
      </c>
      <c r="T3693" s="47">
        <v>2.7499989999999999</v>
      </c>
      <c r="U3693" s="98" t="s">
        <v>111</v>
      </c>
      <c r="V3693" s="98" t="s">
        <v>3139</v>
      </c>
      <c r="W3693" s="69">
        <f t="shared" si="114"/>
        <v>4.0343818110781778E-3</v>
      </c>
    </row>
    <row r="3694" spans="1:23">
      <c r="A3694">
        <f t="shared" si="115"/>
        <v>471</v>
      </c>
      <c r="B3694" s="99">
        <v>44408</v>
      </c>
      <c r="C3694" s="23">
        <v>1291</v>
      </c>
      <c r="D3694" s="23">
        <v>5</v>
      </c>
      <c r="E3694" s="98" t="s">
        <v>49</v>
      </c>
      <c r="F3694" s="98" t="s">
        <v>164</v>
      </c>
      <c r="G3694" s="98" t="s">
        <v>4120</v>
      </c>
      <c r="H3694" s="98" t="s">
        <v>1366</v>
      </c>
      <c r="I3694" s="98" t="s">
        <v>10722</v>
      </c>
      <c r="J3694" s="99">
        <v>44879</v>
      </c>
      <c r="K3694" s="107">
        <v>5500000</v>
      </c>
      <c r="L3694" s="98" t="s">
        <v>2617</v>
      </c>
      <c r="M3694" s="23">
        <v>1080</v>
      </c>
      <c r="N3694" s="23">
        <v>1</v>
      </c>
      <c r="O3694" s="107">
        <v>5500000</v>
      </c>
      <c r="P3694" s="23">
        <v>180</v>
      </c>
      <c r="Q3694" s="23">
        <v>2</v>
      </c>
      <c r="R3694" s="23">
        <v>2</v>
      </c>
      <c r="S3694" s="23">
        <v>0</v>
      </c>
      <c r="T3694" s="47">
        <v>2.7499989999999999</v>
      </c>
      <c r="U3694" s="98" t="s">
        <v>111</v>
      </c>
      <c r="V3694" s="98" t="s">
        <v>3139</v>
      </c>
      <c r="W3694" s="69">
        <f t="shared" si="114"/>
        <v>4.0343818110781778E-3</v>
      </c>
    </row>
    <row r="3695" spans="1:23">
      <c r="A3695">
        <f t="shared" si="115"/>
        <v>1202</v>
      </c>
      <c r="B3695" s="99">
        <v>44408</v>
      </c>
      <c r="C3695" s="23">
        <v>1292</v>
      </c>
      <c r="D3695" s="23">
        <v>5</v>
      </c>
      <c r="E3695" s="98" t="s">
        <v>49</v>
      </c>
      <c r="F3695" s="98" t="s">
        <v>164</v>
      </c>
      <c r="G3695" s="98" t="s">
        <v>4120</v>
      </c>
      <c r="H3695" s="98" t="s">
        <v>1366</v>
      </c>
      <c r="I3695" s="98" t="s">
        <v>10722</v>
      </c>
      <c r="J3695" s="99">
        <v>45610</v>
      </c>
      <c r="K3695" s="107">
        <v>26000000</v>
      </c>
      <c r="L3695" s="98" t="s">
        <v>2618</v>
      </c>
      <c r="M3695" s="23">
        <v>1800</v>
      </c>
      <c r="N3695" s="23">
        <v>1</v>
      </c>
      <c r="O3695" s="107">
        <v>26000000</v>
      </c>
      <c r="P3695" s="23">
        <v>180</v>
      </c>
      <c r="Q3695" s="23">
        <v>2</v>
      </c>
      <c r="R3695" s="23">
        <v>2</v>
      </c>
      <c r="S3695" s="23">
        <v>0</v>
      </c>
      <c r="T3695" s="47">
        <v>18.2</v>
      </c>
      <c r="U3695" s="98" t="s">
        <v>111</v>
      </c>
      <c r="V3695" s="98" t="s">
        <v>3139</v>
      </c>
      <c r="W3695" s="69">
        <f t="shared" si="114"/>
        <v>6.8139573322223271E-2</v>
      </c>
    </row>
    <row r="3696" spans="1:23">
      <c r="A3696">
        <f t="shared" si="115"/>
        <v>1202</v>
      </c>
      <c r="B3696" s="99">
        <v>44408</v>
      </c>
      <c r="C3696" s="23">
        <v>1293</v>
      </c>
      <c r="D3696" s="23">
        <v>5</v>
      </c>
      <c r="E3696" s="98" t="s">
        <v>49</v>
      </c>
      <c r="F3696" s="98" t="s">
        <v>164</v>
      </c>
      <c r="G3696" s="98" t="s">
        <v>4120</v>
      </c>
      <c r="H3696" s="98" t="s">
        <v>1366</v>
      </c>
      <c r="I3696" s="98" t="s">
        <v>10722</v>
      </c>
      <c r="J3696" s="99">
        <v>45610</v>
      </c>
      <c r="K3696" s="107">
        <v>13000000</v>
      </c>
      <c r="L3696" s="98" t="s">
        <v>2619</v>
      </c>
      <c r="M3696" s="23">
        <v>1260</v>
      </c>
      <c r="N3696" s="23">
        <v>1</v>
      </c>
      <c r="O3696" s="107">
        <v>13000000</v>
      </c>
      <c r="P3696" s="23">
        <v>180</v>
      </c>
      <c r="Q3696" s="23">
        <v>2</v>
      </c>
      <c r="R3696" s="23">
        <v>2</v>
      </c>
      <c r="S3696" s="23">
        <v>0</v>
      </c>
      <c r="T3696" s="47">
        <v>5.6</v>
      </c>
      <c r="U3696" s="98" t="s">
        <v>111</v>
      </c>
      <c r="V3696" s="98" t="s">
        <v>3139</v>
      </c>
      <c r="W3696" s="69">
        <f t="shared" si="114"/>
        <v>2.0966022560684083E-2</v>
      </c>
    </row>
    <row r="3697" spans="1:23">
      <c r="A3697">
        <f t="shared" si="115"/>
        <v>1202</v>
      </c>
      <c r="B3697" s="99">
        <v>44408</v>
      </c>
      <c r="C3697" s="23">
        <v>1294</v>
      </c>
      <c r="D3697" s="23">
        <v>5</v>
      </c>
      <c r="E3697" s="98" t="s">
        <v>49</v>
      </c>
      <c r="F3697" s="98" t="s">
        <v>164</v>
      </c>
      <c r="G3697" s="98" t="s">
        <v>4120</v>
      </c>
      <c r="H3697" s="98" t="s">
        <v>1366</v>
      </c>
      <c r="I3697" s="98" t="s">
        <v>10722</v>
      </c>
      <c r="J3697" s="99">
        <v>45610</v>
      </c>
      <c r="K3697" s="107">
        <v>8000000</v>
      </c>
      <c r="L3697" s="98" t="s">
        <v>2620</v>
      </c>
      <c r="M3697" s="23">
        <v>1800</v>
      </c>
      <c r="N3697" s="23">
        <v>1</v>
      </c>
      <c r="O3697" s="107">
        <v>8000000</v>
      </c>
      <c r="P3697" s="23">
        <v>180</v>
      </c>
      <c r="Q3697" s="23">
        <v>2</v>
      </c>
      <c r="R3697" s="23">
        <v>2</v>
      </c>
      <c r="S3697" s="23">
        <v>0</v>
      </c>
      <c r="T3697" s="47">
        <v>5.6</v>
      </c>
      <c r="U3697" s="98" t="s">
        <v>111</v>
      </c>
      <c r="V3697" s="98" t="s">
        <v>3139</v>
      </c>
      <c r="W3697" s="69">
        <f t="shared" si="114"/>
        <v>2.0966022560684083E-2</v>
      </c>
    </row>
    <row r="3698" spans="1:23">
      <c r="A3698">
        <f t="shared" si="115"/>
        <v>471</v>
      </c>
      <c r="B3698" s="99">
        <v>44408</v>
      </c>
      <c r="C3698" s="23">
        <v>1295</v>
      </c>
      <c r="D3698" s="23">
        <v>5</v>
      </c>
      <c r="E3698" s="98" t="s">
        <v>49</v>
      </c>
      <c r="F3698" s="98" t="s">
        <v>164</v>
      </c>
      <c r="G3698" s="98" t="s">
        <v>4120</v>
      </c>
      <c r="H3698" s="98" t="s">
        <v>1366</v>
      </c>
      <c r="I3698" s="98" t="s">
        <v>10722</v>
      </c>
      <c r="J3698" s="99">
        <v>44879</v>
      </c>
      <c r="K3698" s="107">
        <v>8000000</v>
      </c>
      <c r="L3698" s="98" t="s">
        <v>2621</v>
      </c>
      <c r="M3698" s="23">
        <v>1080</v>
      </c>
      <c r="N3698" s="23">
        <v>1</v>
      </c>
      <c r="O3698" s="107">
        <v>8000000</v>
      </c>
      <c r="P3698" s="23">
        <v>180</v>
      </c>
      <c r="Q3698" s="23">
        <v>2</v>
      </c>
      <c r="R3698" s="23">
        <v>2</v>
      </c>
      <c r="S3698" s="23">
        <v>0</v>
      </c>
      <c r="T3698" s="47">
        <v>4.0000010000000001</v>
      </c>
      <c r="U3698" s="98" t="s">
        <v>111</v>
      </c>
      <c r="V3698" s="98" t="s">
        <v>3139</v>
      </c>
      <c r="W3698" s="69">
        <f t="shared" si="114"/>
        <v>5.8681953261417634E-3</v>
      </c>
    </row>
    <row r="3699" spans="1:23">
      <c r="A3699">
        <f t="shared" si="115"/>
        <v>1203</v>
      </c>
      <c r="B3699" s="99">
        <v>44408</v>
      </c>
      <c r="C3699" s="23">
        <v>1296</v>
      </c>
      <c r="D3699" s="23">
        <v>5</v>
      </c>
      <c r="E3699" s="98" t="s">
        <v>49</v>
      </c>
      <c r="F3699" s="98" t="s">
        <v>164</v>
      </c>
      <c r="G3699" s="98" t="s">
        <v>4120</v>
      </c>
      <c r="H3699" s="98" t="s">
        <v>1366</v>
      </c>
      <c r="I3699" s="98" t="s">
        <v>10091</v>
      </c>
      <c r="J3699" s="99">
        <v>45611</v>
      </c>
      <c r="K3699" s="107">
        <v>5500000</v>
      </c>
      <c r="L3699" s="98" t="s">
        <v>2622</v>
      </c>
      <c r="M3699" s="23">
        <v>1800</v>
      </c>
      <c r="N3699" s="23">
        <v>1</v>
      </c>
      <c r="O3699" s="107">
        <v>5500000</v>
      </c>
      <c r="P3699" s="23">
        <v>360</v>
      </c>
      <c r="Q3699" s="23">
        <v>2</v>
      </c>
      <c r="R3699" s="23">
        <v>2</v>
      </c>
      <c r="S3699" s="23">
        <v>0</v>
      </c>
      <c r="T3699" s="47">
        <v>4.4000000000000004</v>
      </c>
      <c r="U3699" s="98" t="s">
        <v>111</v>
      </c>
      <c r="V3699" s="98" t="s">
        <v>3139</v>
      </c>
      <c r="W3699" s="69">
        <f t="shared" si="114"/>
        <v>1.6487008351885695E-2</v>
      </c>
    </row>
    <row r="3700" spans="1:23">
      <c r="A3700">
        <f t="shared" si="115"/>
        <v>1203</v>
      </c>
      <c r="B3700" s="99">
        <v>44408</v>
      </c>
      <c r="C3700" s="23">
        <v>1297</v>
      </c>
      <c r="D3700" s="23">
        <v>5</v>
      </c>
      <c r="E3700" s="98" t="s">
        <v>49</v>
      </c>
      <c r="F3700" s="98" t="s">
        <v>164</v>
      </c>
      <c r="G3700" s="98" t="s">
        <v>4120</v>
      </c>
      <c r="H3700" s="98" t="s">
        <v>1366</v>
      </c>
      <c r="I3700" s="98" t="s">
        <v>10091</v>
      </c>
      <c r="J3700" s="99">
        <v>45611</v>
      </c>
      <c r="K3700" s="107">
        <v>20000000</v>
      </c>
      <c r="L3700" s="98" t="s">
        <v>2623</v>
      </c>
      <c r="M3700" s="23">
        <v>1800</v>
      </c>
      <c r="N3700" s="23">
        <v>1</v>
      </c>
      <c r="O3700" s="107">
        <v>20000000</v>
      </c>
      <c r="P3700" s="23">
        <v>180</v>
      </c>
      <c r="Q3700" s="23">
        <v>2</v>
      </c>
      <c r="R3700" s="23">
        <v>2</v>
      </c>
      <c r="S3700" s="23">
        <v>0</v>
      </c>
      <c r="T3700" s="47">
        <v>14</v>
      </c>
      <c r="U3700" s="98" t="s">
        <v>111</v>
      </c>
      <c r="V3700" s="98" t="s">
        <v>3139</v>
      </c>
      <c r="W3700" s="69">
        <f t="shared" si="114"/>
        <v>5.2458662937818118E-2</v>
      </c>
    </row>
    <row r="3701" spans="1:23">
      <c r="A3701">
        <f t="shared" si="115"/>
        <v>472</v>
      </c>
      <c r="B3701" s="99">
        <v>44408</v>
      </c>
      <c r="C3701" s="23">
        <v>1298</v>
      </c>
      <c r="D3701" s="23">
        <v>5</v>
      </c>
      <c r="E3701" s="98" t="s">
        <v>49</v>
      </c>
      <c r="F3701" s="98" t="s">
        <v>164</v>
      </c>
      <c r="G3701" s="98" t="s">
        <v>4120</v>
      </c>
      <c r="H3701" s="98" t="s">
        <v>1366</v>
      </c>
      <c r="I3701" s="98" t="s">
        <v>10091</v>
      </c>
      <c r="J3701" s="99">
        <v>44880</v>
      </c>
      <c r="K3701" s="107">
        <v>8000000</v>
      </c>
      <c r="L3701" s="98" t="s">
        <v>2624</v>
      </c>
      <c r="M3701" s="23">
        <v>1080</v>
      </c>
      <c r="N3701" s="23">
        <v>1</v>
      </c>
      <c r="O3701" s="107">
        <v>8000000</v>
      </c>
      <c r="P3701" s="23">
        <v>180</v>
      </c>
      <c r="Q3701" s="23">
        <v>2</v>
      </c>
      <c r="R3701" s="23">
        <v>2</v>
      </c>
      <c r="S3701" s="23">
        <v>0</v>
      </c>
      <c r="T3701" s="47">
        <v>4.0000010000000001</v>
      </c>
      <c r="U3701" s="98" t="s">
        <v>111</v>
      </c>
      <c r="V3701" s="98" t="s">
        <v>3139</v>
      </c>
      <c r="W3701" s="69">
        <f t="shared" si="114"/>
        <v>5.8806543395730623E-3</v>
      </c>
    </row>
    <row r="3702" spans="1:23">
      <c r="A3702">
        <f t="shared" si="115"/>
        <v>1203</v>
      </c>
      <c r="B3702" s="99">
        <v>44408</v>
      </c>
      <c r="C3702" s="23">
        <v>1299</v>
      </c>
      <c r="D3702" s="23">
        <v>5</v>
      </c>
      <c r="E3702" s="98" t="s">
        <v>49</v>
      </c>
      <c r="F3702" s="98" t="s">
        <v>164</v>
      </c>
      <c r="G3702" s="98" t="s">
        <v>4120</v>
      </c>
      <c r="H3702" s="98" t="s">
        <v>1366</v>
      </c>
      <c r="I3702" s="98" t="s">
        <v>10091</v>
      </c>
      <c r="J3702" s="99">
        <v>45611</v>
      </c>
      <c r="K3702" s="107">
        <v>16000000</v>
      </c>
      <c r="L3702" s="98" t="s">
        <v>2625</v>
      </c>
      <c r="M3702" s="23">
        <v>1800</v>
      </c>
      <c r="N3702" s="23">
        <v>1</v>
      </c>
      <c r="O3702" s="107">
        <v>16000000</v>
      </c>
      <c r="P3702" s="23">
        <v>180</v>
      </c>
      <c r="Q3702" s="23">
        <v>2</v>
      </c>
      <c r="R3702" s="23">
        <v>2</v>
      </c>
      <c r="S3702" s="23">
        <v>0</v>
      </c>
      <c r="T3702" s="47">
        <v>11.2</v>
      </c>
      <c r="U3702" s="98" t="s">
        <v>111</v>
      </c>
      <c r="V3702" s="98" t="s">
        <v>3139</v>
      </c>
      <c r="W3702" s="69">
        <f t="shared" si="114"/>
        <v>4.1966930350254499E-2</v>
      </c>
    </row>
    <row r="3703" spans="1:23">
      <c r="A3703">
        <f t="shared" si="115"/>
        <v>475</v>
      </c>
      <c r="B3703" s="99">
        <v>44408</v>
      </c>
      <c r="C3703" s="23">
        <v>1300</v>
      </c>
      <c r="D3703" s="23">
        <v>5</v>
      </c>
      <c r="E3703" s="98" t="s">
        <v>49</v>
      </c>
      <c r="F3703" s="98" t="s">
        <v>164</v>
      </c>
      <c r="G3703" s="98" t="s">
        <v>4120</v>
      </c>
      <c r="H3703" s="98" t="s">
        <v>1366</v>
      </c>
      <c r="I3703" s="98" t="s">
        <v>6191</v>
      </c>
      <c r="J3703" s="99">
        <v>44883</v>
      </c>
      <c r="K3703" s="107">
        <v>6000000</v>
      </c>
      <c r="L3703" s="98" t="s">
        <v>2626</v>
      </c>
      <c r="M3703" s="23">
        <v>1080</v>
      </c>
      <c r="N3703" s="23">
        <v>1</v>
      </c>
      <c r="O3703" s="107">
        <v>6000000</v>
      </c>
      <c r="P3703" s="23">
        <v>180</v>
      </c>
      <c r="Q3703" s="23">
        <v>2</v>
      </c>
      <c r="R3703" s="23">
        <v>2</v>
      </c>
      <c r="S3703" s="23">
        <v>0</v>
      </c>
      <c r="T3703" s="47">
        <v>3</v>
      </c>
      <c r="U3703" s="98" t="s">
        <v>111</v>
      </c>
      <c r="V3703" s="98" t="s">
        <v>3139</v>
      </c>
      <c r="W3703" s="69">
        <f t="shared" si="114"/>
        <v>4.4385224252696132E-3</v>
      </c>
    </row>
    <row r="3704" spans="1:23">
      <c r="A3704">
        <f t="shared" si="115"/>
        <v>475</v>
      </c>
      <c r="B3704" s="99">
        <v>44408</v>
      </c>
      <c r="C3704" s="23">
        <v>1301</v>
      </c>
      <c r="D3704" s="23">
        <v>5</v>
      </c>
      <c r="E3704" s="98" t="s">
        <v>49</v>
      </c>
      <c r="F3704" s="98" t="s">
        <v>164</v>
      </c>
      <c r="G3704" s="98" t="s">
        <v>4120</v>
      </c>
      <c r="H3704" s="98" t="s">
        <v>1366</v>
      </c>
      <c r="I3704" s="98" t="s">
        <v>6191</v>
      </c>
      <c r="J3704" s="99">
        <v>44883</v>
      </c>
      <c r="K3704" s="107">
        <v>8000000</v>
      </c>
      <c r="L3704" s="98" t="s">
        <v>2627</v>
      </c>
      <c r="M3704" s="23">
        <v>1080</v>
      </c>
      <c r="N3704" s="23">
        <v>1</v>
      </c>
      <c r="O3704" s="107">
        <v>8000000</v>
      </c>
      <c r="P3704" s="23">
        <v>180</v>
      </c>
      <c r="Q3704" s="23">
        <v>2</v>
      </c>
      <c r="R3704" s="23">
        <v>2</v>
      </c>
      <c r="S3704" s="23">
        <v>0</v>
      </c>
      <c r="T3704" s="47">
        <v>4.0000010000000001</v>
      </c>
      <c r="U3704" s="98" t="s">
        <v>111</v>
      </c>
      <c r="V3704" s="98" t="s">
        <v>3139</v>
      </c>
      <c r="W3704" s="69">
        <f t="shared" si="114"/>
        <v>5.9180313798669589E-3</v>
      </c>
    </row>
    <row r="3705" spans="1:23">
      <c r="A3705">
        <f t="shared" si="115"/>
        <v>110</v>
      </c>
      <c r="B3705" s="99">
        <v>44408</v>
      </c>
      <c r="C3705" s="23">
        <v>1302</v>
      </c>
      <c r="D3705" s="23">
        <v>5</v>
      </c>
      <c r="E3705" s="98" t="s">
        <v>49</v>
      </c>
      <c r="F3705" s="98" t="s">
        <v>164</v>
      </c>
      <c r="G3705" s="98" t="s">
        <v>4120</v>
      </c>
      <c r="H3705" s="98" t="s">
        <v>1366</v>
      </c>
      <c r="I3705" s="98" t="s">
        <v>6191</v>
      </c>
      <c r="J3705" s="99">
        <v>44518</v>
      </c>
      <c r="K3705" s="107">
        <v>50000000</v>
      </c>
      <c r="L3705" s="98" t="s">
        <v>2628</v>
      </c>
      <c r="M3705" s="23">
        <v>720</v>
      </c>
      <c r="N3705" s="23">
        <v>1</v>
      </c>
      <c r="O3705" s="107">
        <v>50000000</v>
      </c>
      <c r="P3705" s="23">
        <v>180</v>
      </c>
      <c r="Q3705" s="23">
        <v>2</v>
      </c>
      <c r="R3705" s="23">
        <v>2</v>
      </c>
      <c r="S3705" s="23">
        <v>2.8</v>
      </c>
      <c r="T3705" s="47">
        <v>12.568256</v>
      </c>
      <c r="U3705" s="98" t="s">
        <v>111</v>
      </c>
      <c r="V3705" s="98" t="s">
        <v>3139</v>
      </c>
      <c r="W3705" s="69">
        <f t="shared" si="114"/>
        <v>4.3061708570373541E-3</v>
      </c>
    </row>
    <row r="3706" spans="1:23">
      <c r="A3706">
        <f t="shared" si="115"/>
        <v>475</v>
      </c>
      <c r="B3706" s="99">
        <v>44408</v>
      </c>
      <c r="C3706" s="23">
        <v>1303</v>
      </c>
      <c r="D3706" s="23">
        <v>5</v>
      </c>
      <c r="E3706" s="98" t="s">
        <v>49</v>
      </c>
      <c r="F3706" s="98" t="s">
        <v>164</v>
      </c>
      <c r="G3706" s="98" t="s">
        <v>4120</v>
      </c>
      <c r="H3706" s="98" t="s">
        <v>1366</v>
      </c>
      <c r="I3706" s="98" t="s">
        <v>6191</v>
      </c>
      <c r="J3706" s="99">
        <v>44883</v>
      </c>
      <c r="K3706" s="107">
        <v>10000000</v>
      </c>
      <c r="L3706" s="98" t="s">
        <v>2629</v>
      </c>
      <c r="M3706" s="23">
        <v>1080</v>
      </c>
      <c r="N3706" s="23">
        <v>1</v>
      </c>
      <c r="O3706" s="107">
        <v>10000000</v>
      </c>
      <c r="P3706" s="23">
        <v>180</v>
      </c>
      <c r="Q3706" s="23">
        <v>2</v>
      </c>
      <c r="R3706" s="23">
        <v>2</v>
      </c>
      <c r="S3706" s="23">
        <v>0</v>
      </c>
      <c r="T3706" s="47">
        <v>4.9999989999999999</v>
      </c>
      <c r="U3706" s="98" t="s">
        <v>111</v>
      </c>
      <c r="V3706" s="98" t="s">
        <v>3139</v>
      </c>
      <c r="W3706" s="69">
        <f t="shared" si="114"/>
        <v>7.3975358959418799E-3</v>
      </c>
    </row>
    <row r="3707" spans="1:23">
      <c r="A3707">
        <f t="shared" si="115"/>
        <v>1206</v>
      </c>
      <c r="B3707" s="99">
        <v>44408</v>
      </c>
      <c r="C3707" s="23">
        <v>1304</v>
      </c>
      <c r="D3707" s="23">
        <v>5</v>
      </c>
      <c r="E3707" s="98" t="s">
        <v>49</v>
      </c>
      <c r="F3707" s="98" t="s">
        <v>164</v>
      </c>
      <c r="G3707" s="98" t="s">
        <v>4120</v>
      </c>
      <c r="H3707" s="98" t="s">
        <v>1366</v>
      </c>
      <c r="I3707" s="98" t="s">
        <v>6191</v>
      </c>
      <c r="J3707" s="99">
        <v>45614</v>
      </c>
      <c r="K3707" s="107">
        <v>30000000</v>
      </c>
      <c r="L3707" s="98" t="s">
        <v>2630</v>
      </c>
      <c r="M3707" s="23">
        <v>1800</v>
      </c>
      <c r="N3707" s="23">
        <v>1</v>
      </c>
      <c r="O3707" s="107">
        <v>30000000</v>
      </c>
      <c r="P3707" s="23">
        <v>180</v>
      </c>
      <c r="Q3707" s="23">
        <v>2</v>
      </c>
      <c r="R3707" s="23">
        <v>2</v>
      </c>
      <c r="S3707" s="23">
        <v>2.8</v>
      </c>
      <c r="T3707" s="47">
        <v>21.114695999999999</v>
      </c>
      <c r="U3707" s="98" t="s">
        <v>111</v>
      </c>
      <c r="V3707" s="98" t="s">
        <v>3139</v>
      </c>
      <c r="W3707" s="69">
        <f t="shared" si="114"/>
        <v>7.9315066911363655E-2</v>
      </c>
    </row>
    <row r="3708" spans="1:23">
      <c r="A3708">
        <f t="shared" si="115"/>
        <v>1206</v>
      </c>
      <c r="B3708" s="99">
        <v>44408</v>
      </c>
      <c r="C3708" s="23">
        <v>1305</v>
      </c>
      <c r="D3708" s="23">
        <v>5</v>
      </c>
      <c r="E3708" s="98" t="s">
        <v>49</v>
      </c>
      <c r="F3708" s="98" t="s">
        <v>164</v>
      </c>
      <c r="G3708" s="98" t="s">
        <v>4120</v>
      </c>
      <c r="H3708" s="98" t="s">
        <v>1366</v>
      </c>
      <c r="I3708" s="98" t="s">
        <v>6191</v>
      </c>
      <c r="J3708" s="99">
        <v>45614</v>
      </c>
      <c r="K3708" s="107">
        <v>25000000</v>
      </c>
      <c r="L3708" s="98" t="s">
        <v>2631</v>
      </c>
      <c r="M3708" s="23">
        <v>1800</v>
      </c>
      <c r="N3708" s="23">
        <v>1</v>
      </c>
      <c r="O3708" s="107">
        <v>25000000</v>
      </c>
      <c r="P3708" s="23">
        <v>180</v>
      </c>
      <c r="Q3708" s="23">
        <v>2</v>
      </c>
      <c r="R3708" s="23">
        <v>2</v>
      </c>
      <c r="S3708" s="23">
        <v>2.8</v>
      </c>
      <c r="T3708" s="47">
        <v>17.595616</v>
      </c>
      <c r="U3708" s="98" t="s">
        <v>111</v>
      </c>
      <c r="V3708" s="98" t="s">
        <v>3139</v>
      </c>
      <c r="W3708" s="69">
        <f t="shared" si="114"/>
        <v>6.6096024322901029E-2</v>
      </c>
    </row>
    <row r="3709" spans="1:23">
      <c r="A3709">
        <f t="shared" si="115"/>
        <v>1206</v>
      </c>
      <c r="B3709" s="99">
        <v>44408</v>
      </c>
      <c r="C3709" s="23">
        <v>1306</v>
      </c>
      <c r="D3709" s="23">
        <v>5</v>
      </c>
      <c r="E3709" s="98" t="s">
        <v>49</v>
      </c>
      <c r="F3709" s="98" t="s">
        <v>164</v>
      </c>
      <c r="G3709" s="98" t="s">
        <v>4120</v>
      </c>
      <c r="H3709" s="98" t="s">
        <v>1366</v>
      </c>
      <c r="I3709" s="98" t="s">
        <v>6191</v>
      </c>
      <c r="J3709" s="99">
        <v>45614</v>
      </c>
      <c r="K3709" s="107">
        <v>20000000</v>
      </c>
      <c r="L3709" s="98" t="s">
        <v>2632</v>
      </c>
      <c r="M3709" s="23">
        <v>1800</v>
      </c>
      <c r="N3709" s="23">
        <v>1</v>
      </c>
      <c r="O3709" s="107">
        <v>20000000</v>
      </c>
      <c r="P3709" s="23">
        <v>180</v>
      </c>
      <c r="Q3709" s="23">
        <v>2</v>
      </c>
      <c r="R3709" s="23">
        <v>2</v>
      </c>
      <c r="S3709" s="23">
        <v>0</v>
      </c>
      <c r="T3709" s="47">
        <v>14</v>
      </c>
      <c r="U3709" s="98" t="s">
        <v>111</v>
      </c>
      <c r="V3709" s="98" t="s">
        <v>3139</v>
      </c>
      <c r="W3709" s="69">
        <f t="shared" si="114"/>
        <v>5.2589482546141854E-2</v>
      </c>
    </row>
    <row r="3710" spans="1:23">
      <c r="A3710">
        <f t="shared" si="115"/>
        <v>1207</v>
      </c>
      <c r="B3710" s="99">
        <v>44408</v>
      </c>
      <c r="C3710" s="23">
        <v>1307</v>
      </c>
      <c r="D3710" s="23">
        <v>5</v>
      </c>
      <c r="E3710" s="98" t="s">
        <v>49</v>
      </c>
      <c r="F3710" s="98" t="s">
        <v>164</v>
      </c>
      <c r="G3710" s="98" t="s">
        <v>4120</v>
      </c>
      <c r="H3710" s="98" t="s">
        <v>1366</v>
      </c>
      <c r="I3710" s="98" t="s">
        <v>10029</v>
      </c>
      <c r="J3710" s="99">
        <v>45615</v>
      </c>
      <c r="K3710" s="107">
        <v>10000000</v>
      </c>
      <c r="L3710" s="98" t="s">
        <v>2633</v>
      </c>
      <c r="M3710" s="23">
        <v>1800</v>
      </c>
      <c r="N3710" s="23">
        <v>1</v>
      </c>
      <c r="O3710" s="107">
        <v>10000000</v>
      </c>
      <c r="P3710" s="23">
        <v>180</v>
      </c>
      <c r="Q3710" s="23">
        <v>2</v>
      </c>
      <c r="R3710" s="23">
        <v>2</v>
      </c>
      <c r="S3710" s="23">
        <v>0</v>
      </c>
      <c r="T3710" s="47">
        <v>7</v>
      </c>
      <c r="U3710" s="98" t="s">
        <v>111</v>
      </c>
      <c r="V3710" s="98" t="s">
        <v>3139</v>
      </c>
      <c r="W3710" s="69">
        <f t="shared" si="114"/>
        <v>2.6316544541124882E-2</v>
      </c>
    </row>
    <row r="3711" spans="1:23">
      <c r="A3711">
        <f t="shared" si="115"/>
        <v>1207</v>
      </c>
      <c r="B3711" s="99">
        <v>44408</v>
      </c>
      <c r="C3711" s="23">
        <v>1308</v>
      </c>
      <c r="D3711" s="23">
        <v>5</v>
      </c>
      <c r="E3711" s="98" t="s">
        <v>49</v>
      </c>
      <c r="F3711" s="98" t="s">
        <v>164</v>
      </c>
      <c r="G3711" s="98" t="s">
        <v>4120</v>
      </c>
      <c r="H3711" s="98" t="s">
        <v>1366</v>
      </c>
      <c r="I3711" s="98" t="s">
        <v>10029</v>
      </c>
      <c r="J3711" s="99">
        <v>45615</v>
      </c>
      <c r="K3711" s="107">
        <v>6000000</v>
      </c>
      <c r="L3711" s="98" t="s">
        <v>2634</v>
      </c>
      <c r="M3711" s="23">
        <v>1800</v>
      </c>
      <c r="N3711" s="23">
        <v>1</v>
      </c>
      <c r="O3711" s="107">
        <v>6000000</v>
      </c>
      <c r="P3711" s="23">
        <v>180</v>
      </c>
      <c r="Q3711" s="23">
        <v>2</v>
      </c>
      <c r="R3711" s="23">
        <v>2</v>
      </c>
      <c r="S3711" s="23">
        <v>0</v>
      </c>
      <c r="T3711" s="47">
        <v>4.2</v>
      </c>
      <c r="U3711" s="98" t="s">
        <v>111</v>
      </c>
      <c r="V3711" s="98" t="s">
        <v>3139</v>
      </c>
      <c r="W3711" s="69">
        <f t="shared" si="114"/>
        <v>1.578992672467493E-2</v>
      </c>
    </row>
    <row r="3712" spans="1:23">
      <c r="A3712">
        <f t="shared" si="115"/>
        <v>1207</v>
      </c>
      <c r="B3712" s="99">
        <v>44408</v>
      </c>
      <c r="C3712" s="23">
        <v>1309</v>
      </c>
      <c r="D3712" s="23">
        <v>5</v>
      </c>
      <c r="E3712" s="98" t="s">
        <v>49</v>
      </c>
      <c r="F3712" s="98" t="s">
        <v>164</v>
      </c>
      <c r="G3712" s="98" t="s">
        <v>4120</v>
      </c>
      <c r="H3712" s="98" t="s">
        <v>1366</v>
      </c>
      <c r="I3712" s="98" t="s">
        <v>10029</v>
      </c>
      <c r="J3712" s="99">
        <v>45615</v>
      </c>
      <c r="K3712" s="107">
        <v>5000000</v>
      </c>
      <c r="L3712" s="98" t="s">
        <v>2635</v>
      </c>
      <c r="M3712" s="23">
        <v>1800</v>
      </c>
      <c r="N3712" s="23">
        <v>1</v>
      </c>
      <c r="O3712" s="107">
        <v>5000000</v>
      </c>
      <c r="P3712" s="23">
        <v>180</v>
      </c>
      <c r="Q3712" s="23">
        <v>2</v>
      </c>
      <c r="R3712" s="23">
        <v>2</v>
      </c>
      <c r="S3712" s="23">
        <v>0</v>
      </c>
      <c r="T3712" s="47">
        <v>3.5</v>
      </c>
      <c r="U3712" s="98" t="s">
        <v>111</v>
      </c>
      <c r="V3712" s="98" t="s">
        <v>3139</v>
      </c>
      <c r="W3712" s="69">
        <f t="shared" si="114"/>
        <v>1.3158272270562441E-2</v>
      </c>
    </row>
    <row r="3713" spans="1:23">
      <c r="A3713">
        <f t="shared" si="115"/>
        <v>1207</v>
      </c>
      <c r="B3713" s="99">
        <v>44408</v>
      </c>
      <c r="C3713" s="23">
        <v>1310</v>
      </c>
      <c r="D3713" s="23">
        <v>5</v>
      </c>
      <c r="E3713" s="98" t="s">
        <v>49</v>
      </c>
      <c r="F3713" s="98" t="s">
        <v>164</v>
      </c>
      <c r="G3713" s="98" t="s">
        <v>4120</v>
      </c>
      <c r="H3713" s="98" t="s">
        <v>1366</v>
      </c>
      <c r="I3713" s="98" t="s">
        <v>10029</v>
      </c>
      <c r="J3713" s="99">
        <v>45615</v>
      </c>
      <c r="K3713" s="107">
        <v>8000000</v>
      </c>
      <c r="L3713" s="98" t="s">
        <v>2636</v>
      </c>
      <c r="M3713" s="23">
        <v>1800</v>
      </c>
      <c r="N3713" s="23">
        <v>1</v>
      </c>
      <c r="O3713" s="107">
        <v>8000000</v>
      </c>
      <c r="P3713" s="23">
        <v>180</v>
      </c>
      <c r="Q3713" s="23">
        <v>2</v>
      </c>
      <c r="R3713" s="23">
        <v>2</v>
      </c>
      <c r="S3713" s="23">
        <v>0</v>
      </c>
      <c r="T3713" s="47">
        <v>5.6</v>
      </c>
      <c r="U3713" s="98" t="s">
        <v>111</v>
      </c>
      <c r="V3713" s="98" t="s">
        <v>3139</v>
      </c>
      <c r="W3713" s="69">
        <f t="shared" si="114"/>
        <v>2.1053235632899906E-2</v>
      </c>
    </row>
    <row r="3714" spans="1:23">
      <c r="A3714">
        <f t="shared" si="115"/>
        <v>1207</v>
      </c>
      <c r="B3714" s="99">
        <v>44408</v>
      </c>
      <c r="C3714" s="23">
        <v>1311</v>
      </c>
      <c r="D3714" s="23">
        <v>5</v>
      </c>
      <c r="E3714" s="98" t="s">
        <v>49</v>
      </c>
      <c r="F3714" s="98" t="s">
        <v>164</v>
      </c>
      <c r="G3714" s="98" t="s">
        <v>4120</v>
      </c>
      <c r="H3714" s="98" t="s">
        <v>1366</v>
      </c>
      <c r="I3714" s="98" t="s">
        <v>10029</v>
      </c>
      <c r="J3714" s="99">
        <v>45615</v>
      </c>
      <c r="K3714" s="107">
        <v>5000000</v>
      </c>
      <c r="L3714" s="98" t="s">
        <v>2637</v>
      </c>
      <c r="M3714" s="23">
        <v>1800</v>
      </c>
      <c r="N3714" s="23">
        <v>1</v>
      </c>
      <c r="O3714" s="107">
        <v>5000000</v>
      </c>
      <c r="P3714" s="23">
        <v>180</v>
      </c>
      <c r="Q3714" s="23">
        <v>2</v>
      </c>
      <c r="R3714" s="23">
        <v>2</v>
      </c>
      <c r="S3714" s="23">
        <v>0</v>
      </c>
      <c r="T3714" s="47">
        <v>3.5</v>
      </c>
      <c r="U3714" s="98" t="s">
        <v>111</v>
      </c>
      <c r="V3714" s="98" t="s">
        <v>3139</v>
      </c>
      <c r="W3714" s="69">
        <f t="shared" ref="W3714:W3777" si="116">+T3714/SUM($T$2:$T$5848)*A3714</f>
        <v>1.3158272270562441E-2</v>
      </c>
    </row>
    <row r="3715" spans="1:23">
      <c r="A3715">
        <f t="shared" ref="A3715:A3778" si="117">+J3715-B3715</f>
        <v>1207</v>
      </c>
      <c r="B3715" s="99">
        <v>44408</v>
      </c>
      <c r="C3715" s="23">
        <v>1312</v>
      </c>
      <c r="D3715" s="23">
        <v>5</v>
      </c>
      <c r="E3715" s="98" t="s">
        <v>49</v>
      </c>
      <c r="F3715" s="98" t="s">
        <v>164</v>
      </c>
      <c r="G3715" s="98" t="s">
        <v>4120</v>
      </c>
      <c r="H3715" s="98" t="s">
        <v>1366</v>
      </c>
      <c r="I3715" s="98" t="s">
        <v>10029</v>
      </c>
      <c r="J3715" s="99">
        <v>45615</v>
      </c>
      <c r="K3715" s="107">
        <v>13000000</v>
      </c>
      <c r="L3715" s="98" t="s">
        <v>2638</v>
      </c>
      <c r="M3715" s="23">
        <v>1800</v>
      </c>
      <c r="N3715" s="23">
        <v>1</v>
      </c>
      <c r="O3715" s="107">
        <v>13000000</v>
      </c>
      <c r="P3715" s="23">
        <v>180</v>
      </c>
      <c r="Q3715" s="23">
        <v>2</v>
      </c>
      <c r="R3715" s="23">
        <v>2</v>
      </c>
      <c r="S3715" s="23">
        <v>0</v>
      </c>
      <c r="T3715" s="47">
        <v>9.1</v>
      </c>
      <c r="U3715" s="98" t="s">
        <v>111</v>
      </c>
      <c r="V3715" s="98" t="s">
        <v>3139</v>
      </c>
      <c r="W3715" s="69">
        <f t="shared" si="116"/>
        <v>3.4211507903462349E-2</v>
      </c>
    </row>
    <row r="3716" spans="1:23">
      <c r="A3716">
        <f t="shared" si="117"/>
        <v>1207</v>
      </c>
      <c r="B3716" s="99">
        <v>44408</v>
      </c>
      <c r="C3716" s="23">
        <v>1313</v>
      </c>
      <c r="D3716" s="23">
        <v>5</v>
      </c>
      <c r="E3716" s="98" t="s">
        <v>49</v>
      </c>
      <c r="F3716" s="98" t="s">
        <v>164</v>
      </c>
      <c r="G3716" s="98" t="s">
        <v>4120</v>
      </c>
      <c r="H3716" s="98" t="s">
        <v>1366</v>
      </c>
      <c r="I3716" s="98" t="s">
        <v>10029</v>
      </c>
      <c r="J3716" s="99">
        <v>45615</v>
      </c>
      <c r="K3716" s="107">
        <v>5000000</v>
      </c>
      <c r="L3716" s="98" t="s">
        <v>2639</v>
      </c>
      <c r="M3716" s="23">
        <v>1800</v>
      </c>
      <c r="N3716" s="23">
        <v>1</v>
      </c>
      <c r="O3716" s="107">
        <v>5000000</v>
      </c>
      <c r="P3716" s="23">
        <v>180</v>
      </c>
      <c r="Q3716" s="23">
        <v>2</v>
      </c>
      <c r="R3716" s="23">
        <v>2</v>
      </c>
      <c r="S3716" s="23">
        <v>0</v>
      </c>
      <c r="T3716" s="47">
        <v>3.5</v>
      </c>
      <c r="U3716" s="98" t="s">
        <v>111</v>
      </c>
      <c r="V3716" s="98" t="s">
        <v>3139</v>
      </c>
      <c r="W3716" s="69">
        <f t="shared" si="116"/>
        <v>1.3158272270562441E-2</v>
      </c>
    </row>
    <row r="3717" spans="1:23">
      <c r="A3717">
        <f t="shared" si="117"/>
        <v>1207</v>
      </c>
      <c r="B3717" s="99">
        <v>44408</v>
      </c>
      <c r="C3717" s="23">
        <v>1314</v>
      </c>
      <c r="D3717" s="23">
        <v>5</v>
      </c>
      <c r="E3717" s="98" t="s">
        <v>49</v>
      </c>
      <c r="F3717" s="98" t="s">
        <v>164</v>
      </c>
      <c r="G3717" s="98" t="s">
        <v>4120</v>
      </c>
      <c r="H3717" s="98" t="s">
        <v>1366</v>
      </c>
      <c r="I3717" s="98" t="s">
        <v>10029</v>
      </c>
      <c r="J3717" s="99">
        <v>45615</v>
      </c>
      <c r="K3717" s="107">
        <v>10000000</v>
      </c>
      <c r="L3717" s="98" t="s">
        <v>2640</v>
      </c>
      <c r="M3717" s="23">
        <v>1800</v>
      </c>
      <c r="N3717" s="23">
        <v>1</v>
      </c>
      <c r="O3717" s="107">
        <v>10000000</v>
      </c>
      <c r="P3717" s="23">
        <v>180</v>
      </c>
      <c r="Q3717" s="23">
        <v>2</v>
      </c>
      <c r="R3717" s="23">
        <v>2</v>
      </c>
      <c r="S3717" s="23">
        <v>0</v>
      </c>
      <c r="T3717" s="47">
        <v>7</v>
      </c>
      <c r="U3717" s="98" t="s">
        <v>111</v>
      </c>
      <c r="V3717" s="98" t="s">
        <v>3139</v>
      </c>
      <c r="W3717" s="69">
        <f t="shared" si="116"/>
        <v>2.6316544541124882E-2</v>
      </c>
    </row>
    <row r="3718" spans="1:23">
      <c r="A3718">
        <f t="shared" si="117"/>
        <v>1207</v>
      </c>
      <c r="B3718" s="99">
        <v>44408</v>
      </c>
      <c r="C3718" s="23">
        <v>1315</v>
      </c>
      <c r="D3718" s="23">
        <v>5</v>
      </c>
      <c r="E3718" s="98" t="s">
        <v>49</v>
      </c>
      <c r="F3718" s="98" t="s">
        <v>164</v>
      </c>
      <c r="G3718" s="98" t="s">
        <v>4120</v>
      </c>
      <c r="H3718" s="98" t="s">
        <v>1366</v>
      </c>
      <c r="I3718" s="98" t="s">
        <v>10029</v>
      </c>
      <c r="J3718" s="99">
        <v>45615</v>
      </c>
      <c r="K3718" s="107">
        <v>13000000</v>
      </c>
      <c r="L3718" s="98" t="s">
        <v>2641</v>
      </c>
      <c r="M3718" s="23">
        <v>1800</v>
      </c>
      <c r="N3718" s="23">
        <v>1</v>
      </c>
      <c r="O3718" s="107">
        <v>13000000</v>
      </c>
      <c r="P3718" s="23">
        <v>180</v>
      </c>
      <c r="Q3718" s="23">
        <v>2</v>
      </c>
      <c r="R3718" s="23">
        <v>2</v>
      </c>
      <c r="S3718" s="23">
        <v>0</v>
      </c>
      <c r="T3718" s="47">
        <v>9.1</v>
      </c>
      <c r="U3718" s="98" t="s">
        <v>111</v>
      </c>
      <c r="V3718" s="98" t="s">
        <v>3139</v>
      </c>
      <c r="W3718" s="69">
        <f t="shared" si="116"/>
        <v>3.4211507903462349E-2</v>
      </c>
    </row>
    <row r="3719" spans="1:23">
      <c r="A3719">
        <f t="shared" si="117"/>
        <v>1207</v>
      </c>
      <c r="B3719" s="99">
        <v>44408</v>
      </c>
      <c r="C3719" s="23">
        <v>1316</v>
      </c>
      <c r="D3719" s="23">
        <v>5</v>
      </c>
      <c r="E3719" s="98" t="s">
        <v>49</v>
      </c>
      <c r="F3719" s="98" t="s">
        <v>164</v>
      </c>
      <c r="G3719" s="98" t="s">
        <v>4120</v>
      </c>
      <c r="H3719" s="98" t="s">
        <v>1366</v>
      </c>
      <c r="I3719" s="98" t="s">
        <v>10029</v>
      </c>
      <c r="J3719" s="99">
        <v>45615</v>
      </c>
      <c r="K3719" s="107">
        <v>8000000</v>
      </c>
      <c r="L3719" s="98" t="s">
        <v>2642</v>
      </c>
      <c r="M3719" s="23">
        <v>1800</v>
      </c>
      <c r="N3719" s="23">
        <v>1</v>
      </c>
      <c r="O3719" s="107">
        <v>8000000</v>
      </c>
      <c r="P3719" s="23">
        <v>180</v>
      </c>
      <c r="Q3719" s="23">
        <v>2</v>
      </c>
      <c r="R3719" s="23">
        <v>2</v>
      </c>
      <c r="S3719" s="23">
        <v>0</v>
      </c>
      <c r="T3719" s="47">
        <v>5.6</v>
      </c>
      <c r="U3719" s="98" t="s">
        <v>111</v>
      </c>
      <c r="V3719" s="98" t="s">
        <v>3139</v>
      </c>
      <c r="W3719" s="69">
        <f t="shared" si="116"/>
        <v>2.1053235632899906E-2</v>
      </c>
    </row>
    <row r="3720" spans="1:23">
      <c r="A3720">
        <f t="shared" si="117"/>
        <v>1208</v>
      </c>
      <c r="B3720" s="99">
        <v>44408</v>
      </c>
      <c r="C3720" s="23">
        <v>1317</v>
      </c>
      <c r="D3720" s="23">
        <v>5</v>
      </c>
      <c r="E3720" s="98" t="s">
        <v>49</v>
      </c>
      <c r="F3720" s="98" t="s">
        <v>164</v>
      </c>
      <c r="G3720" s="98" t="s">
        <v>4120</v>
      </c>
      <c r="H3720" s="98" t="s">
        <v>1366</v>
      </c>
      <c r="I3720" s="98" t="s">
        <v>6130</v>
      </c>
      <c r="J3720" s="99">
        <v>45616</v>
      </c>
      <c r="K3720" s="107">
        <v>5000000</v>
      </c>
      <c r="L3720" s="98" t="s">
        <v>2643</v>
      </c>
      <c r="M3720" s="23">
        <v>1800</v>
      </c>
      <c r="N3720" s="23">
        <v>1</v>
      </c>
      <c r="O3720" s="107">
        <v>5000000</v>
      </c>
      <c r="P3720" s="23">
        <v>180</v>
      </c>
      <c r="Q3720" s="23">
        <v>2</v>
      </c>
      <c r="R3720" s="23">
        <v>2</v>
      </c>
      <c r="S3720" s="23">
        <v>0</v>
      </c>
      <c r="T3720" s="47">
        <v>3.5</v>
      </c>
      <c r="U3720" s="98" t="s">
        <v>111</v>
      </c>
      <c r="V3720" s="98" t="s">
        <v>3139</v>
      </c>
      <c r="W3720" s="69">
        <f t="shared" si="116"/>
        <v>1.316917390458942E-2</v>
      </c>
    </row>
    <row r="3721" spans="1:23">
      <c r="A3721">
        <f t="shared" si="117"/>
        <v>1208</v>
      </c>
      <c r="B3721" s="99">
        <v>44408</v>
      </c>
      <c r="C3721" s="23">
        <v>1318</v>
      </c>
      <c r="D3721" s="23">
        <v>5</v>
      </c>
      <c r="E3721" s="98" t="s">
        <v>49</v>
      </c>
      <c r="F3721" s="98" t="s">
        <v>164</v>
      </c>
      <c r="G3721" s="98" t="s">
        <v>4120</v>
      </c>
      <c r="H3721" s="98" t="s">
        <v>1366</v>
      </c>
      <c r="I3721" s="98" t="s">
        <v>6130</v>
      </c>
      <c r="J3721" s="99">
        <v>45616</v>
      </c>
      <c r="K3721" s="107">
        <v>30000000</v>
      </c>
      <c r="L3721" s="98" t="s">
        <v>2644</v>
      </c>
      <c r="M3721" s="23">
        <v>1800</v>
      </c>
      <c r="N3721" s="23">
        <v>1</v>
      </c>
      <c r="O3721" s="107">
        <v>30000000</v>
      </c>
      <c r="P3721" s="23">
        <v>180</v>
      </c>
      <c r="Q3721" s="23">
        <v>2</v>
      </c>
      <c r="R3721" s="23">
        <v>2</v>
      </c>
      <c r="S3721" s="23">
        <v>0</v>
      </c>
      <c r="T3721" s="47">
        <v>21</v>
      </c>
      <c r="U3721" s="98" t="s">
        <v>111</v>
      </c>
      <c r="V3721" s="98" t="s">
        <v>3139</v>
      </c>
      <c r="W3721" s="69">
        <f t="shared" si="116"/>
        <v>7.9015043427536513E-2</v>
      </c>
    </row>
    <row r="3722" spans="1:23">
      <c r="A3722">
        <f t="shared" si="117"/>
        <v>1208</v>
      </c>
      <c r="B3722" s="99">
        <v>44408</v>
      </c>
      <c r="C3722" s="23">
        <v>1319</v>
      </c>
      <c r="D3722" s="23">
        <v>5</v>
      </c>
      <c r="E3722" s="98" t="s">
        <v>49</v>
      </c>
      <c r="F3722" s="98" t="s">
        <v>164</v>
      </c>
      <c r="G3722" s="98" t="s">
        <v>4120</v>
      </c>
      <c r="H3722" s="98" t="s">
        <v>1366</v>
      </c>
      <c r="I3722" s="98" t="s">
        <v>6130</v>
      </c>
      <c r="J3722" s="99">
        <v>45616</v>
      </c>
      <c r="K3722" s="107">
        <v>15000000</v>
      </c>
      <c r="L3722" s="98" t="s">
        <v>2645</v>
      </c>
      <c r="M3722" s="23">
        <v>1800</v>
      </c>
      <c r="N3722" s="23">
        <v>1</v>
      </c>
      <c r="O3722" s="107">
        <v>15000000</v>
      </c>
      <c r="P3722" s="23">
        <v>90</v>
      </c>
      <c r="Q3722" s="23">
        <v>2</v>
      </c>
      <c r="R3722" s="23">
        <v>2</v>
      </c>
      <c r="S3722" s="23">
        <v>0</v>
      </c>
      <c r="T3722" s="47">
        <v>10.5</v>
      </c>
      <c r="U3722" s="98" t="s">
        <v>111</v>
      </c>
      <c r="V3722" s="98" t="s">
        <v>3139</v>
      </c>
      <c r="W3722" s="69">
        <f t="shared" si="116"/>
        <v>3.9507521713768257E-2</v>
      </c>
    </row>
    <row r="3723" spans="1:23">
      <c r="A3723">
        <f t="shared" si="117"/>
        <v>1208</v>
      </c>
      <c r="B3723" s="99">
        <v>44408</v>
      </c>
      <c r="C3723" s="23">
        <v>1320</v>
      </c>
      <c r="D3723" s="23">
        <v>5</v>
      </c>
      <c r="E3723" s="98" t="s">
        <v>49</v>
      </c>
      <c r="F3723" s="98" t="s">
        <v>164</v>
      </c>
      <c r="G3723" s="98" t="s">
        <v>4120</v>
      </c>
      <c r="H3723" s="98" t="s">
        <v>1366</v>
      </c>
      <c r="I3723" s="98" t="s">
        <v>6130</v>
      </c>
      <c r="J3723" s="99">
        <v>45616</v>
      </c>
      <c r="K3723" s="107">
        <v>13000000</v>
      </c>
      <c r="L3723" s="98" t="s">
        <v>2646</v>
      </c>
      <c r="M3723" s="23">
        <v>1800</v>
      </c>
      <c r="N3723" s="23">
        <v>1</v>
      </c>
      <c r="O3723" s="107">
        <v>13000000</v>
      </c>
      <c r="P3723" s="23">
        <v>180</v>
      </c>
      <c r="Q3723" s="23">
        <v>2</v>
      </c>
      <c r="R3723" s="23">
        <v>2</v>
      </c>
      <c r="S3723" s="23">
        <v>0</v>
      </c>
      <c r="T3723" s="47">
        <v>9.1</v>
      </c>
      <c r="U3723" s="98" t="s">
        <v>111</v>
      </c>
      <c r="V3723" s="98" t="s">
        <v>3139</v>
      </c>
      <c r="W3723" s="69">
        <f t="shared" si="116"/>
        <v>3.4239852151932489E-2</v>
      </c>
    </row>
    <row r="3724" spans="1:23">
      <c r="A3724">
        <f t="shared" si="117"/>
        <v>1208</v>
      </c>
      <c r="B3724" s="99">
        <v>44408</v>
      </c>
      <c r="C3724" s="23">
        <v>1321</v>
      </c>
      <c r="D3724" s="23">
        <v>5</v>
      </c>
      <c r="E3724" s="98" t="s">
        <v>49</v>
      </c>
      <c r="F3724" s="98" t="s">
        <v>164</v>
      </c>
      <c r="G3724" s="98" t="s">
        <v>4120</v>
      </c>
      <c r="H3724" s="98" t="s">
        <v>1366</v>
      </c>
      <c r="I3724" s="98" t="s">
        <v>6130</v>
      </c>
      <c r="J3724" s="99">
        <v>45616</v>
      </c>
      <c r="K3724" s="107">
        <v>20000000</v>
      </c>
      <c r="L3724" s="98" t="s">
        <v>2647</v>
      </c>
      <c r="M3724" s="23">
        <v>1800</v>
      </c>
      <c r="N3724" s="23">
        <v>1</v>
      </c>
      <c r="O3724" s="107">
        <v>20000000</v>
      </c>
      <c r="P3724" s="23">
        <v>180</v>
      </c>
      <c r="Q3724" s="23">
        <v>2</v>
      </c>
      <c r="R3724" s="23">
        <v>2</v>
      </c>
      <c r="S3724" s="23">
        <v>0</v>
      </c>
      <c r="T3724" s="47">
        <v>14</v>
      </c>
      <c r="U3724" s="98" t="s">
        <v>111</v>
      </c>
      <c r="V3724" s="98" t="s">
        <v>3139</v>
      </c>
      <c r="W3724" s="69">
        <f t="shared" si="116"/>
        <v>5.267669561835768E-2</v>
      </c>
    </row>
    <row r="3725" spans="1:23">
      <c r="A3725">
        <f t="shared" si="117"/>
        <v>477</v>
      </c>
      <c r="B3725" s="99">
        <v>44408</v>
      </c>
      <c r="C3725" s="23">
        <v>1322</v>
      </c>
      <c r="D3725" s="23">
        <v>5</v>
      </c>
      <c r="E3725" s="98" t="s">
        <v>49</v>
      </c>
      <c r="F3725" s="98" t="s">
        <v>164</v>
      </c>
      <c r="G3725" s="98" t="s">
        <v>4120</v>
      </c>
      <c r="H3725" s="98" t="s">
        <v>1366</v>
      </c>
      <c r="I3725" s="98" t="s">
        <v>6130</v>
      </c>
      <c r="J3725" s="99">
        <v>44885</v>
      </c>
      <c r="K3725" s="107">
        <v>15000000</v>
      </c>
      <c r="L3725" s="98" t="s">
        <v>2648</v>
      </c>
      <c r="M3725" s="23">
        <v>1080</v>
      </c>
      <c r="N3725" s="23">
        <v>1</v>
      </c>
      <c r="O3725" s="107">
        <v>15000000</v>
      </c>
      <c r="P3725" s="23">
        <v>180</v>
      </c>
      <c r="Q3725" s="23">
        <v>2</v>
      </c>
      <c r="R3725" s="23">
        <v>2</v>
      </c>
      <c r="S3725" s="23">
        <v>0</v>
      </c>
      <c r="T3725" s="47">
        <v>7.5</v>
      </c>
      <c r="U3725" s="98" t="s">
        <v>111</v>
      </c>
      <c r="V3725" s="98" t="s">
        <v>3139</v>
      </c>
      <c r="W3725" s="69">
        <f t="shared" si="116"/>
        <v>1.1143027351861082E-2</v>
      </c>
    </row>
    <row r="3726" spans="1:23">
      <c r="A3726">
        <f t="shared" si="117"/>
        <v>842</v>
      </c>
      <c r="B3726" s="99">
        <v>44408</v>
      </c>
      <c r="C3726" s="23">
        <v>1323</v>
      </c>
      <c r="D3726" s="23">
        <v>5</v>
      </c>
      <c r="E3726" s="98" t="s">
        <v>49</v>
      </c>
      <c r="F3726" s="98" t="s">
        <v>164</v>
      </c>
      <c r="G3726" s="98" t="s">
        <v>4120</v>
      </c>
      <c r="H3726" s="98" t="s">
        <v>1366</v>
      </c>
      <c r="I3726" s="98" t="s">
        <v>6130</v>
      </c>
      <c r="J3726" s="99">
        <v>45250</v>
      </c>
      <c r="K3726" s="107">
        <v>15000000</v>
      </c>
      <c r="L3726" s="98" t="s">
        <v>2649</v>
      </c>
      <c r="M3726" s="23">
        <v>1440</v>
      </c>
      <c r="N3726" s="23">
        <v>1</v>
      </c>
      <c r="O3726" s="107">
        <v>15000000</v>
      </c>
      <c r="P3726" s="23">
        <v>180</v>
      </c>
      <c r="Q3726" s="23">
        <v>2</v>
      </c>
      <c r="R3726" s="23">
        <v>2</v>
      </c>
      <c r="S3726" s="23">
        <v>2.75</v>
      </c>
      <c r="T3726" s="47">
        <v>9.4247700000000005</v>
      </c>
      <c r="U3726" s="98" t="s">
        <v>111</v>
      </c>
      <c r="V3726" s="98" t="s">
        <v>3139</v>
      </c>
      <c r="W3726" s="69">
        <f t="shared" si="116"/>
        <v>2.4717606052156477E-2</v>
      </c>
    </row>
    <row r="3727" spans="1:23">
      <c r="A3727">
        <f t="shared" si="117"/>
        <v>1208</v>
      </c>
      <c r="B3727" s="99">
        <v>44408</v>
      </c>
      <c r="C3727" s="23">
        <v>1324</v>
      </c>
      <c r="D3727" s="23">
        <v>5</v>
      </c>
      <c r="E3727" s="98" t="s">
        <v>49</v>
      </c>
      <c r="F3727" s="98" t="s">
        <v>164</v>
      </c>
      <c r="G3727" s="98" t="s">
        <v>4120</v>
      </c>
      <c r="H3727" s="98" t="s">
        <v>1366</v>
      </c>
      <c r="I3727" s="98" t="s">
        <v>6130</v>
      </c>
      <c r="J3727" s="99">
        <v>45616</v>
      </c>
      <c r="K3727" s="107">
        <v>30000000</v>
      </c>
      <c r="L3727" s="98" t="s">
        <v>2650</v>
      </c>
      <c r="M3727" s="23">
        <v>1800</v>
      </c>
      <c r="N3727" s="23">
        <v>1</v>
      </c>
      <c r="O3727" s="107">
        <v>30000000</v>
      </c>
      <c r="P3727" s="23">
        <v>180</v>
      </c>
      <c r="Q3727" s="23">
        <v>2</v>
      </c>
      <c r="R3727" s="23">
        <v>2</v>
      </c>
      <c r="S3727" s="23">
        <v>0</v>
      </c>
      <c r="T3727" s="47">
        <v>21</v>
      </c>
      <c r="U3727" s="98" t="s">
        <v>111</v>
      </c>
      <c r="V3727" s="98" t="s">
        <v>3139</v>
      </c>
      <c r="W3727" s="69">
        <f t="shared" si="116"/>
        <v>7.9015043427536513E-2</v>
      </c>
    </row>
    <row r="3728" spans="1:23">
      <c r="A3728">
        <f t="shared" si="117"/>
        <v>112</v>
      </c>
      <c r="B3728" s="99">
        <v>44408</v>
      </c>
      <c r="C3728" s="23">
        <v>1325</v>
      </c>
      <c r="D3728" s="23">
        <v>5</v>
      </c>
      <c r="E3728" s="98" t="s">
        <v>49</v>
      </c>
      <c r="F3728" s="98" t="s">
        <v>164</v>
      </c>
      <c r="G3728" s="98" t="s">
        <v>4120</v>
      </c>
      <c r="H3728" s="98" t="s">
        <v>1366</v>
      </c>
      <c r="I3728" s="98" t="s">
        <v>6130</v>
      </c>
      <c r="J3728" s="99">
        <v>44520</v>
      </c>
      <c r="K3728" s="107">
        <v>30000000</v>
      </c>
      <c r="L3728" s="98" t="s">
        <v>2651</v>
      </c>
      <c r="M3728" s="23">
        <v>720</v>
      </c>
      <c r="N3728" s="23">
        <v>1</v>
      </c>
      <c r="O3728" s="107">
        <v>30000000</v>
      </c>
      <c r="P3728" s="23">
        <v>180</v>
      </c>
      <c r="Q3728" s="23">
        <v>2</v>
      </c>
      <c r="R3728" s="23">
        <v>2</v>
      </c>
      <c r="S3728" s="23">
        <v>2.75</v>
      </c>
      <c r="T3728" s="47">
        <v>7.5398300000000003</v>
      </c>
      <c r="U3728" s="98" t="s">
        <v>111</v>
      </c>
      <c r="V3728" s="98" t="s">
        <v>3139</v>
      </c>
      <c r="W3728" s="69">
        <f t="shared" si="116"/>
        <v>2.630286953140144E-3</v>
      </c>
    </row>
    <row r="3729" spans="1:23">
      <c r="A3729">
        <f t="shared" si="117"/>
        <v>1209</v>
      </c>
      <c r="B3729" s="99">
        <v>44408</v>
      </c>
      <c r="C3729" s="23">
        <v>1326</v>
      </c>
      <c r="D3729" s="23">
        <v>5</v>
      </c>
      <c r="E3729" s="98" t="s">
        <v>49</v>
      </c>
      <c r="F3729" s="98" t="s">
        <v>164</v>
      </c>
      <c r="G3729" s="98" t="s">
        <v>4120</v>
      </c>
      <c r="H3729" s="98" t="s">
        <v>1366</v>
      </c>
      <c r="I3729" s="98" t="s">
        <v>10043</v>
      </c>
      <c r="J3729" s="99">
        <v>45617</v>
      </c>
      <c r="K3729" s="107">
        <v>10000000</v>
      </c>
      <c r="L3729" s="98" t="s">
        <v>2652</v>
      </c>
      <c r="M3729" s="23">
        <v>1800</v>
      </c>
      <c r="N3729" s="23">
        <v>1</v>
      </c>
      <c r="O3729" s="107">
        <v>10000000</v>
      </c>
      <c r="P3729" s="23">
        <v>180</v>
      </c>
      <c r="Q3729" s="23">
        <v>2</v>
      </c>
      <c r="R3729" s="23">
        <v>2</v>
      </c>
      <c r="S3729" s="23">
        <v>0</v>
      </c>
      <c r="T3729" s="47">
        <v>7</v>
      </c>
      <c r="U3729" s="98" t="s">
        <v>111</v>
      </c>
      <c r="V3729" s="98" t="s">
        <v>3139</v>
      </c>
      <c r="W3729" s="69">
        <f t="shared" si="116"/>
        <v>2.6360151077232795E-2</v>
      </c>
    </row>
    <row r="3730" spans="1:23">
      <c r="A3730">
        <f t="shared" si="117"/>
        <v>1209</v>
      </c>
      <c r="B3730" s="99">
        <v>44408</v>
      </c>
      <c r="C3730" s="23">
        <v>1327</v>
      </c>
      <c r="D3730" s="23">
        <v>5</v>
      </c>
      <c r="E3730" s="98" t="s">
        <v>49</v>
      </c>
      <c r="F3730" s="98" t="s">
        <v>164</v>
      </c>
      <c r="G3730" s="98" t="s">
        <v>4120</v>
      </c>
      <c r="H3730" s="98" t="s">
        <v>1366</v>
      </c>
      <c r="I3730" s="98" t="s">
        <v>10043</v>
      </c>
      <c r="J3730" s="99">
        <v>45617</v>
      </c>
      <c r="K3730" s="107">
        <v>13000000</v>
      </c>
      <c r="L3730" s="98" t="s">
        <v>2653</v>
      </c>
      <c r="M3730" s="23">
        <v>1800</v>
      </c>
      <c r="N3730" s="23">
        <v>1</v>
      </c>
      <c r="O3730" s="107">
        <v>13000000</v>
      </c>
      <c r="P3730" s="23">
        <v>180</v>
      </c>
      <c r="Q3730" s="23">
        <v>2</v>
      </c>
      <c r="R3730" s="23">
        <v>2</v>
      </c>
      <c r="S3730" s="23">
        <v>0</v>
      </c>
      <c r="T3730" s="47">
        <v>9.1</v>
      </c>
      <c r="U3730" s="98" t="s">
        <v>111</v>
      </c>
      <c r="V3730" s="98" t="s">
        <v>3139</v>
      </c>
      <c r="W3730" s="69">
        <f t="shared" si="116"/>
        <v>3.4268196400402635E-2</v>
      </c>
    </row>
    <row r="3731" spans="1:23">
      <c r="A3731">
        <f t="shared" si="117"/>
        <v>1209</v>
      </c>
      <c r="B3731" s="99">
        <v>44408</v>
      </c>
      <c r="C3731" s="23">
        <v>1328</v>
      </c>
      <c r="D3731" s="23">
        <v>5</v>
      </c>
      <c r="E3731" s="98" t="s">
        <v>49</v>
      </c>
      <c r="F3731" s="98" t="s">
        <v>164</v>
      </c>
      <c r="G3731" s="98" t="s">
        <v>4120</v>
      </c>
      <c r="H3731" s="98" t="s">
        <v>1366</v>
      </c>
      <c r="I3731" s="98" t="s">
        <v>10043</v>
      </c>
      <c r="J3731" s="99">
        <v>45617</v>
      </c>
      <c r="K3731" s="107">
        <v>13000000</v>
      </c>
      <c r="L3731" s="98" t="s">
        <v>2654</v>
      </c>
      <c r="M3731" s="23">
        <v>1800</v>
      </c>
      <c r="N3731" s="23">
        <v>1</v>
      </c>
      <c r="O3731" s="107">
        <v>13000000</v>
      </c>
      <c r="P3731" s="23">
        <v>180</v>
      </c>
      <c r="Q3731" s="23">
        <v>2</v>
      </c>
      <c r="R3731" s="23">
        <v>2</v>
      </c>
      <c r="S3731" s="23">
        <v>0</v>
      </c>
      <c r="T3731" s="47">
        <v>9.1</v>
      </c>
      <c r="U3731" s="98" t="s">
        <v>111</v>
      </c>
      <c r="V3731" s="98" t="s">
        <v>3139</v>
      </c>
      <c r="W3731" s="69">
        <f t="shared" si="116"/>
        <v>3.4268196400402635E-2</v>
      </c>
    </row>
    <row r="3732" spans="1:23">
      <c r="A3732">
        <f t="shared" si="117"/>
        <v>478</v>
      </c>
      <c r="B3732" s="99">
        <v>44408</v>
      </c>
      <c r="C3732" s="23">
        <v>1329</v>
      </c>
      <c r="D3732" s="23">
        <v>5</v>
      </c>
      <c r="E3732" s="98" t="s">
        <v>49</v>
      </c>
      <c r="F3732" s="98" t="s">
        <v>164</v>
      </c>
      <c r="G3732" s="98" t="s">
        <v>4120</v>
      </c>
      <c r="H3732" s="98" t="s">
        <v>1366</v>
      </c>
      <c r="I3732" s="98" t="s">
        <v>10043</v>
      </c>
      <c r="J3732" s="99">
        <v>44886</v>
      </c>
      <c r="K3732" s="107">
        <v>5000000</v>
      </c>
      <c r="L3732" s="98" t="s">
        <v>2655</v>
      </c>
      <c r="M3732" s="23">
        <v>1080</v>
      </c>
      <c r="N3732" s="23">
        <v>1</v>
      </c>
      <c r="O3732" s="107">
        <v>5000000</v>
      </c>
      <c r="P3732" s="23">
        <v>180</v>
      </c>
      <c r="Q3732" s="23">
        <v>2</v>
      </c>
      <c r="R3732" s="23">
        <v>2</v>
      </c>
      <c r="S3732" s="23">
        <v>0</v>
      </c>
      <c r="T3732" s="47">
        <v>2.5000010000000001</v>
      </c>
      <c r="U3732" s="98" t="s">
        <v>111</v>
      </c>
      <c r="V3732" s="98" t="s">
        <v>3139</v>
      </c>
      <c r="W3732" s="69">
        <f t="shared" si="116"/>
        <v>3.722130820919935E-3</v>
      </c>
    </row>
    <row r="3733" spans="1:23">
      <c r="A3733">
        <f t="shared" si="117"/>
        <v>1209</v>
      </c>
      <c r="B3733" s="99">
        <v>44408</v>
      </c>
      <c r="C3733" s="23">
        <v>1330</v>
      </c>
      <c r="D3733" s="23">
        <v>5</v>
      </c>
      <c r="E3733" s="98" t="s">
        <v>49</v>
      </c>
      <c r="F3733" s="98" t="s">
        <v>164</v>
      </c>
      <c r="G3733" s="98" t="s">
        <v>4120</v>
      </c>
      <c r="H3733" s="98" t="s">
        <v>1366</v>
      </c>
      <c r="I3733" s="98" t="s">
        <v>10043</v>
      </c>
      <c r="J3733" s="99">
        <v>45617</v>
      </c>
      <c r="K3733" s="107">
        <v>30000000</v>
      </c>
      <c r="L3733" s="98" t="s">
        <v>2656</v>
      </c>
      <c r="M3733" s="23">
        <v>1800</v>
      </c>
      <c r="N3733" s="23">
        <v>1</v>
      </c>
      <c r="O3733" s="107">
        <v>30000000</v>
      </c>
      <c r="P3733" s="23">
        <v>180</v>
      </c>
      <c r="Q3733" s="23">
        <v>2</v>
      </c>
      <c r="R3733" s="23">
        <v>2</v>
      </c>
      <c r="S3733" s="23">
        <v>0</v>
      </c>
      <c r="T3733" s="47">
        <v>21</v>
      </c>
      <c r="U3733" s="98" t="s">
        <v>111</v>
      </c>
      <c r="V3733" s="98" t="s">
        <v>3139</v>
      </c>
      <c r="W3733" s="69">
        <f t="shared" si="116"/>
        <v>7.9080453231698392E-2</v>
      </c>
    </row>
    <row r="3734" spans="1:23">
      <c r="A3734">
        <f t="shared" si="117"/>
        <v>1209</v>
      </c>
      <c r="B3734" s="99">
        <v>44408</v>
      </c>
      <c r="C3734" s="23">
        <v>1331</v>
      </c>
      <c r="D3734" s="23">
        <v>5</v>
      </c>
      <c r="E3734" s="98" t="s">
        <v>49</v>
      </c>
      <c r="F3734" s="98" t="s">
        <v>164</v>
      </c>
      <c r="G3734" s="98" t="s">
        <v>4120</v>
      </c>
      <c r="H3734" s="98" t="s">
        <v>1366</v>
      </c>
      <c r="I3734" s="98" t="s">
        <v>10043</v>
      </c>
      <c r="J3734" s="99">
        <v>45617</v>
      </c>
      <c r="K3734" s="107">
        <v>50000000</v>
      </c>
      <c r="L3734" s="98" t="s">
        <v>2657</v>
      </c>
      <c r="M3734" s="23">
        <v>1800</v>
      </c>
      <c r="N3734" s="23">
        <v>1</v>
      </c>
      <c r="O3734" s="107">
        <v>50000000</v>
      </c>
      <c r="P3734" s="23">
        <v>180</v>
      </c>
      <c r="Q3734" s="23">
        <v>2</v>
      </c>
      <c r="R3734" s="23">
        <v>2</v>
      </c>
      <c r="S3734" s="23">
        <v>2.75</v>
      </c>
      <c r="T3734" s="47">
        <v>35.183194999999998</v>
      </c>
      <c r="U3734" s="98" t="s">
        <v>111</v>
      </c>
      <c r="V3734" s="98" t="s">
        <v>3139</v>
      </c>
      <c r="W3734" s="69">
        <f t="shared" si="116"/>
        <v>0.13249061936853448</v>
      </c>
    </row>
    <row r="3735" spans="1:23">
      <c r="A3735">
        <f t="shared" si="117"/>
        <v>479</v>
      </c>
      <c r="B3735" s="99">
        <v>44408</v>
      </c>
      <c r="C3735" s="23">
        <v>1332</v>
      </c>
      <c r="D3735" s="23">
        <v>5</v>
      </c>
      <c r="E3735" s="98" t="s">
        <v>49</v>
      </c>
      <c r="F3735" s="98" t="s">
        <v>164</v>
      </c>
      <c r="G3735" s="98" t="s">
        <v>4120</v>
      </c>
      <c r="H3735" s="98" t="s">
        <v>1366</v>
      </c>
      <c r="I3735" s="98" t="s">
        <v>9742</v>
      </c>
      <c r="J3735" s="99">
        <v>44887</v>
      </c>
      <c r="K3735" s="107">
        <v>5000000</v>
      </c>
      <c r="L3735" s="98" t="s">
        <v>2658</v>
      </c>
      <c r="M3735" s="23">
        <v>1080</v>
      </c>
      <c r="N3735" s="23">
        <v>1</v>
      </c>
      <c r="O3735" s="107">
        <v>5000000</v>
      </c>
      <c r="P3735" s="23">
        <v>180</v>
      </c>
      <c r="Q3735" s="23">
        <v>2</v>
      </c>
      <c r="R3735" s="23">
        <v>2</v>
      </c>
      <c r="S3735" s="23">
        <v>0</v>
      </c>
      <c r="T3735" s="47">
        <v>2.5000010000000001</v>
      </c>
      <c r="U3735" s="98" t="s">
        <v>111</v>
      </c>
      <c r="V3735" s="98" t="s">
        <v>3139</v>
      </c>
      <c r="W3735" s="69">
        <f t="shared" si="116"/>
        <v>3.7299177054825289E-3</v>
      </c>
    </row>
    <row r="3736" spans="1:23">
      <c r="A3736">
        <f t="shared" si="117"/>
        <v>479</v>
      </c>
      <c r="B3736" s="99">
        <v>44408</v>
      </c>
      <c r="C3736" s="23">
        <v>1333</v>
      </c>
      <c r="D3736" s="23">
        <v>5</v>
      </c>
      <c r="E3736" s="98" t="s">
        <v>49</v>
      </c>
      <c r="F3736" s="98" t="s">
        <v>164</v>
      </c>
      <c r="G3736" s="98" t="s">
        <v>4120</v>
      </c>
      <c r="H3736" s="98" t="s">
        <v>1366</v>
      </c>
      <c r="I3736" s="98" t="s">
        <v>9742</v>
      </c>
      <c r="J3736" s="99">
        <v>44887</v>
      </c>
      <c r="K3736" s="107">
        <v>10000000</v>
      </c>
      <c r="L3736" s="98" t="s">
        <v>2659</v>
      </c>
      <c r="M3736" s="23">
        <v>1080</v>
      </c>
      <c r="N3736" s="23">
        <v>1</v>
      </c>
      <c r="O3736" s="107">
        <v>10000000</v>
      </c>
      <c r="P3736" s="23">
        <v>180</v>
      </c>
      <c r="Q3736" s="23">
        <v>2</v>
      </c>
      <c r="R3736" s="23">
        <v>2</v>
      </c>
      <c r="S3736" s="23">
        <v>0</v>
      </c>
      <c r="T3736" s="47">
        <v>4.9999989999999999</v>
      </c>
      <c r="U3736" s="98" t="s">
        <v>111</v>
      </c>
      <c r="V3736" s="98" t="s">
        <v>3139</v>
      </c>
      <c r="W3736" s="69">
        <f t="shared" si="116"/>
        <v>7.4598309350656011E-3</v>
      </c>
    </row>
    <row r="3737" spans="1:23">
      <c r="A3737">
        <f t="shared" si="117"/>
        <v>1210</v>
      </c>
      <c r="B3737" s="99">
        <v>44408</v>
      </c>
      <c r="C3737" s="23">
        <v>1334</v>
      </c>
      <c r="D3737" s="23">
        <v>5</v>
      </c>
      <c r="E3737" s="98" t="s">
        <v>49</v>
      </c>
      <c r="F3737" s="98" t="s">
        <v>164</v>
      </c>
      <c r="G3737" s="98" t="s">
        <v>4120</v>
      </c>
      <c r="H3737" s="98" t="s">
        <v>1366</v>
      </c>
      <c r="I3737" s="98" t="s">
        <v>9742</v>
      </c>
      <c r="J3737" s="99">
        <v>45618</v>
      </c>
      <c r="K3737" s="107">
        <v>10000000</v>
      </c>
      <c r="L3737" s="98" t="s">
        <v>2660</v>
      </c>
      <c r="M3737" s="23">
        <v>1800</v>
      </c>
      <c r="N3737" s="23">
        <v>1</v>
      </c>
      <c r="O3737" s="107">
        <v>10000000</v>
      </c>
      <c r="P3737" s="23">
        <v>180</v>
      </c>
      <c r="Q3737" s="23">
        <v>2</v>
      </c>
      <c r="R3737" s="23">
        <v>2</v>
      </c>
      <c r="S3737" s="23">
        <v>0</v>
      </c>
      <c r="T3737" s="47">
        <v>7</v>
      </c>
      <c r="U3737" s="98" t="s">
        <v>111</v>
      </c>
      <c r="V3737" s="98" t="s">
        <v>3139</v>
      </c>
      <c r="W3737" s="69">
        <f t="shared" si="116"/>
        <v>2.638195434528675E-2</v>
      </c>
    </row>
    <row r="3738" spans="1:23">
      <c r="A3738">
        <f t="shared" si="117"/>
        <v>479</v>
      </c>
      <c r="B3738" s="99">
        <v>44408</v>
      </c>
      <c r="C3738" s="23">
        <v>1335</v>
      </c>
      <c r="D3738" s="23">
        <v>5</v>
      </c>
      <c r="E3738" s="98" t="s">
        <v>49</v>
      </c>
      <c r="F3738" s="98" t="s">
        <v>164</v>
      </c>
      <c r="G3738" s="98" t="s">
        <v>4120</v>
      </c>
      <c r="H3738" s="98" t="s">
        <v>1366</v>
      </c>
      <c r="I3738" s="98" t="s">
        <v>9742</v>
      </c>
      <c r="J3738" s="99">
        <v>44887</v>
      </c>
      <c r="K3738" s="107">
        <v>15000000</v>
      </c>
      <c r="L3738" s="98" t="s">
        <v>2661</v>
      </c>
      <c r="M3738" s="23">
        <v>1080</v>
      </c>
      <c r="N3738" s="23">
        <v>1</v>
      </c>
      <c r="O3738" s="107">
        <v>15000000</v>
      </c>
      <c r="P3738" s="23">
        <v>180</v>
      </c>
      <c r="Q3738" s="23">
        <v>2</v>
      </c>
      <c r="R3738" s="23">
        <v>2</v>
      </c>
      <c r="S3738" s="23">
        <v>0</v>
      </c>
      <c r="T3738" s="47">
        <v>7.5</v>
      </c>
      <c r="U3738" s="98" t="s">
        <v>111</v>
      </c>
      <c r="V3738" s="98" t="s">
        <v>3139</v>
      </c>
      <c r="W3738" s="69">
        <f t="shared" si="116"/>
        <v>1.118974864054813E-2</v>
      </c>
    </row>
    <row r="3739" spans="1:23">
      <c r="A3739">
        <f t="shared" si="117"/>
        <v>1213</v>
      </c>
      <c r="B3739" s="99">
        <v>44408</v>
      </c>
      <c r="C3739" s="23">
        <v>1336</v>
      </c>
      <c r="D3739" s="23">
        <v>5</v>
      </c>
      <c r="E3739" s="98" t="s">
        <v>49</v>
      </c>
      <c r="F3739" s="98" t="s">
        <v>164</v>
      </c>
      <c r="G3739" s="98" t="s">
        <v>4120</v>
      </c>
      <c r="H3739" s="98" t="s">
        <v>1366</v>
      </c>
      <c r="I3739" s="98" t="s">
        <v>6450</v>
      </c>
      <c r="J3739" s="99">
        <v>45621</v>
      </c>
      <c r="K3739" s="107">
        <v>15000000</v>
      </c>
      <c r="L3739" s="98" t="s">
        <v>2662</v>
      </c>
      <c r="M3739" s="23">
        <v>1800</v>
      </c>
      <c r="N3739" s="23">
        <v>1</v>
      </c>
      <c r="O3739" s="107">
        <v>15000000</v>
      </c>
      <c r="P3739" s="23">
        <v>180</v>
      </c>
      <c r="Q3739" s="23">
        <v>2</v>
      </c>
      <c r="R3739" s="23">
        <v>2</v>
      </c>
      <c r="S3739" s="23">
        <v>0</v>
      </c>
      <c r="T3739" s="47">
        <v>10.5</v>
      </c>
      <c r="U3739" s="98" t="s">
        <v>111</v>
      </c>
      <c r="V3739" s="98" t="s">
        <v>3139</v>
      </c>
      <c r="W3739" s="69">
        <f t="shared" si="116"/>
        <v>3.9671046224172932E-2</v>
      </c>
    </row>
    <row r="3740" spans="1:23">
      <c r="A3740">
        <f t="shared" si="117"/>
        <v>1213</v>
      </c>
      <c r="B3740" s="99">
        <v>44408</v>
      </c>
      <c r="C3740" s="23">
        <v>1337</v>
      </c>
      <c r="D3740" s="23">
        <v>5</v>
      </c>
      <c r="E3740" s="98" t="s">
        <v>49</v>
      </c>
      <c r="F3740" s="98" t="s">
        <v>164</v>
      </c>
      <c r="G3740" s="98" t="s">
        <v>4120</v>
      </c>
      <c r="H3740" s="98" t="s">
        <v>1366</v>
      </c>
      <c r="I3740" s="98" t="s">
        <v>6450</v>
      </c>
      <c r="J3740" s="99">
        <v>45621</v>
      </c>
      <c r="K3740" s="107">
        <v>15000000</v>
      </c>
      <c r="L3740" s="98" t="s">
        <v>2663</v>
      </c>
      <c r="M3740" s="23">
        <v>1800</v>
      </c>
      <c r="N3740" s="23">
        <v>1</v>
      </c>
      <c r="O3740" s="107">
        <v>15000000</v>
      </c>
      <c r="P3740" s="23">
        <v>180</v>
      </c>
      <c r="Q3740" s="23">
        <v>2</v>
      </c>
      <c r="R3740" s="23">
        <v>2</v>
      </c>
      <c r="S3740" s="23">
        <v>0</v>
      </c>
      <c r="T3740" s="47">
        <v>10.5</v>
      </c>
      <c r="U3740" s="98" t="s">
        <v>111</v>
      </c>
      <c r="V3740" s="98" t="s">
        <v>3139</v>
      </c>
      <c r="W3740" s="69">
        <f t="shared" si="116"/>
        <v>3.9671046224172932E-2</v>
      </c>
    </row>
    <row r="3741" spans="1:23">
      <c r="A3741">
        <f t="shared" si="117"/>
        <v>1213</v>
      </c>
      <c r="B3741" s="99">
        <v>44408</v>
      </c>
      <c r="C3741" s="23">
        <v>1338</v>
      </c>
      <c r="D3741" s="23">
        <v>5</v>
      </c>
      <c r="E3741" s="98" t="s">
        <v>49</v>
      </c>
      <c r="F3741" s="98" t="s">
        <v>164</v>
      </c>
      <c r="G3741" s="98" t="s">
        <v>4120</v>
      </c>
      <c r="H3741" s="98" t="s">
        <v>1366</v>
      </c>
      <c r="I3741" s="98" t="s">
        <v>6450</v>
      </c>
      <c r="J3741" s="99">
        <v>45621</v>
      </c>
      <c r="K3741" s="107">
        <v>20000000</v>
      </c>
      <c r="L3741" s="98" t="s">
        <v>2664</v>
      </c>
      <c r="M3741" s="23">
        <v>1800</v>
      </c>
      <c r="N3741" s="23">
        <v>1</v>
      </c>
      <c r="O3741" s="107">
        <v>20000000</v>
      </c>
      <c r="P3741" s="23">
        <v>180</v>
      </c>
      <c r="Q3741" s="23">
        <v>2</v>
      </c>
      <c r="R3741" s="23">
        <v>2</v>
      </c>
      <c r="S3741" s="23">
        <v>0</v>
      </c>
      <c r="T3741" s="47">
        <v>14</v>
      </c>
      <c r="U3741" s="98" t="s">
        <v>111</v>
      </c>
      <c r="V3741" s="98" t="s">
        <v>3139</v>
      </c>
      <c r="W3741" s="69">
        <f t="shared" si="116"/>
        <v>5.2894728298897235E-2</v>
      </c>
    </row>
    <row r="3742" spans="1:23">
      <c r="A3742">
        <f t="shared" si="117"/>
        <v>1213</v>
      </c>
      <c r="B3742" s="99">
        <v>44408</v>
      </c>
      <c r="C3742" s="23">
        <v>1339</v>
      </c>
      <c r="D3742" s="23">
        <v>5</v>
      </c>
      <c r="E3742" s="98" t="s">
        <v>49</v>
      </c>
      <c r="F3742" s="98" t="s">
        <v>164</v>
      </c>
      <c r="G3742" s="98" t="s">
        <v>4120</v>
      </c>
      <c r="H3742" s="98" t="s">
        <v>1366</v>
      </c>
      <c r="I3742" s="98" t="s">
        <v>6450</v>
      </c>
      <c r="J3742" s="99">
        <v>45621</v>
      </c>
      <c r="K3742" s="107">
        <v>13000000</v>
      </c>
      <c r="L3742" s="98" t="s">
        <v>2665</v>
      </c>
      <c r="M3742" s="23">
        <v>1800</v>
      </c>
      <c r="N3742" s="23">
        <v>1</v>
      </c>
      <c r="O3742" s="107">
        <v>13000000</v>
      </c>
      <c r="P3742" s="23">
        <v>180</v>
      </c>
      <c r="Q3742" s="23">
        <v>2</v>
      </c>
      <c r="R3742" s="23">
        <v>2</v>
      </c>
      <c r="S3742" s="23">
        <v>0</v>
      </c>
      <c r="T3742" s="47">
        <v>9.1</v>
      </c>
      <c r="U3742" s="98" t="s">
        <v>111</v>
      </c>
      <c r="V3742" s="98" t="s">
        <v>3139</v>
      </c>
      <c r="W3742" s="69">
        <f t="shared" si="116"/>
        <v>3.4381573394283209E-2</v>
      </c>
    </row>
    <row r="3743" spans="1:23">
      <c r="A3743">
        <f t="shared" si="117"/>
        <v>117</v>
      </c>
      <c r="B3743" s="99">
        <v>44408</v>
      </c>
      <c r="C3743" s="23">
        <v>1340</v>
      </c>
      <c r="D3743" s="23">
        <v>5</v>
      </c>
      <c r="E3743" s="98" t="s">
        <v>49</v>
      </c>
      <c r="F3743" s="98" t="s">
        <v>164</v>
      </c>
      <c r="G3743" s="98" t="s">
        <v>4120</v>
      </c>
      <c r="H3743" s="98" t="s">
        <v>1366</v>
      </c>
      <c r="I3743" s="98" t="s">
        <v>6450</v>
      </c>
      <c r="J3743" s="99">
        <v>44525</v>
      </c>
      <c r="K3743" s="107">
        <v>10000000</v>
      </c>
      <c r="L3743" s="98" t="s">
        <v>2666</v>
      </c>
      <c r="M3743" s="23">
        <v>720</v>
      </c>
      <c r="N3743" s="23">
        <v>1</v>
      </c>
      <c r="O3743" s="107">
        <v>10000000</v>
      </c>
      <c r="P3743" s="23">
        <v>180</v>
      </c>
      <c r="Q3743" s="23">
        <v>2</v>
      </c>
      <c r="R3743" s="23">
        <v>2</v>
      </c>
      <c r="S3743" s="23">
        <v>0</v>
      </c>
      <c r="T3743" s="47">
        <v>2.5</v>
      </c>
      <c r="U3743" s="98" t="s">
        <v>111</v>
      </c>
      <c r="V3743" s="98" t="s">
        <v>3139</v>
      </c>
      <c r="W3743" s="69">
        <f t="shared" si="116"/>
        <v>9.1106512939744693E-4</v>
      </c>
    </row>
    <row r="3744" spans="1:23">
      <c r="A3744">
        <f t="shared" si="117"/>
        <v>1213</v>
      </c>
      <c r="B3744" s="99">
        <v>44408</v>
      </c>
      <c r="C3744" s="23">
        <v>1341</v>
      </c>
      <c r="D3744" s="23">
        <v>5</v>
      </c>
      <c r="E3744" s="98" t="s">
        <v>49</v>
      </c>
      <c r="F3744" s="98" t="s">
        <v>164</v>
      </c>
      <c r="G3744" s="98" t="s">
        <v>4120</v>
      </c>
      <c r="H3744" s="98" t="s">
        <v>1366</v>
      </c>
      <c r="I3744" s="98" t="s">
        <v>6450</v>
      </c>
      <c r="J3744" s="99">
        <v>45621</v>
      </c>
      <c r="K3744" s="107">
        <v>12000000</v>
      </c>
      <c r="L3744" s="98" t="s">
        <v>2667</v>
      </c>
      <c r="M3744" s="23">
        <v>1800</v>
      </c>
      <c r="N3744" s="23">
        <v>1</v>
      </c>
      <c r="O3744" s="107">
        <v>12000000</v>
      </c>
      <c r="P3744" s="23">
        <v>180</v>
      </c>
      <c r="Q3744" s="23">
        <v>2</v>
      </c>
      <c r="R3744" s="23">
        <v>2</v>
      </c>
      <c r="S3744" s="23">
        <v>0</v>
      </c>
      <c r="T3744" s="47">
        <v>8.4</v>
      </c>
      <c r="U3744" s="98" t="s">
        <v>111</v>
      </c>
      <c r="V3744" s="98" t="s">
        <v>3139</v>
      </c>
      <c r="W3744" s="69">
        <f t="shared" si="116"/>
        <v>3.1736836979338344E-2</v>
      </c>
    </row>
    <row r="3745" spans="1:23">
      <c r="A3745">
        <f t="shared" si="117"/>
        <v>482</v>
      </c>
      <c r="B3745" s="99">
        <v>44408</v>
      </c>
      <c r="C3745" s="23">
        <v>1342</v>
      </c>
      <c r="D3745" s="23">
        <v>5</v>
      </c>
      <c r="E3745" s="98" t="s">
        <v>49</v>
      </c>
      <c r="F3745" s="98" t="s">
        <v>164</v>
      </c>
      <c r="G3745" s="98" t="s">
        <v>4120</v>
      </c>
      <c r="H3745" s="98" t="s">
        <v>1366</v>
      </c>
      <c r="I3745" s="98" t="s">
        <v>6450</v>
      </c>
      <c r="J3745" s="99">
        <v>44890</v>
      </c>
      <c r="K3745" s="107">
        <v>15000000</v>
      </c>
      <c r="L3745" s="98" t="s">
        <v>2668</v>
      </c>
      <c r="M3745" s="23">
        <v>1080</v>
      </c>
      <c r="N3745" s="23">
        <v>1</v>
      </c>
      <c r="O3745" s="107">
        <v>15000000</v>
      </c>
      <c r="P3745" s="23">
        <v>180</v>
      </c>
      <c r="Q3745" s="23">
        <v>2</v>
      </c>
      <c r="R3745" s="23">
        <v>2</v>
      </c>
      <c r="S3745" s="23">
        <v>0</v>
      </c>
      <c r="T3745" s="47">
        <v>7.5</v>
      </c>
      <c r="U3745" s="98" t="s">
        <v>111</v>
      </c>
      <c r="V3745" s="98" t="s">
        <v>3139</v>
      </c>
      <c r="W3745" s="69">
        <f t="shared" si="116"/>
        <v>1.1259830573578702E-2</v>
      </c>
    </row>
    <row r="3746" spans="1:23">
      <c r="A3746">
        <f t="shared" si="117"/>
        <v>1213</v>
      </c>
      <c r="B3746" s="99">
        <v>44408</v>
      </c>
      <c r="C3746" s="23">
        <v>1343</v>
      </c>
      <c r="D3746" s="23">
        <v>5</v>
      </c>
      <c r="E3746" s="98" t="s">
        <v>49</v>
      </c>
      <c r="F3746" s="98" t="s">
        <v>164</v>
      </c>
      <c r="G3746" s="98" t="s">
        <v>4120</v>
      </c>
      <c r="H3746" s="98" t="s">
        <v>1366</v>
      </c>
      <c r="I3746" s="98" t="s">
        <v>6450</v>
      </c>
      <c r="J3746" s="99">
        <v>45621</v>
      </c>
      <c r="K3746" s="107">
        <v>26000000</v>
      </c>
      <c r="L3746" s="98" t="s">
        <v>2669</v>
      </c>
      <c r="M3746" s="23">
        <v>1800</v>
      </c>
      <c r="N3746" s="23">
        <v>1</v>
      </c>
      <c r="O3746" s="107">
        <v>26000000</v>
      </c>
      <c r="P3746" s="23">
        <v>180</v>
      </c>
      <c r="Q3746" s="23">
        <v>2</v>
      </c>
      <c r="R3746" s="23">
        <v>2</v>
      </c>
      <c r="S3746" s="23">
        <v>0</v>
      </c>
      <c r="T3746" s="47">
        <v>18.2</v>
      </c>
      <c r="U3746" s="98" t="s">
        <v>111</v>
      </c>
      <c r="V3746" s="98" t="s">
        <v>3139</v>
      </c>
      <c r="W3746" s="69">
        <f t="shared" si="116"/>
        <v>6.8763146788566418E-2</v>
      </c>
    </row>
    <row r="3747" spans="1:23">
      <c r="A3747">
        <f t="shared" si="117"/>
        <v>482</v>
      </c>
      <c r="B3747" s="99">
        <v>44408</v>
      </c>
      <c r="C3747" s="23">
        <v>1344</v>
      </c>
      <c r="D3747" s="23">
        <v>5</v>
      </c>
      <c r="E3747" s="98" t="s">
        <v>49</v>
      </c>
      <c r="F3747" s="98" t="s">
        <v>164</v>
      </c>
      <c r="G3747" s="98" t="s">
        <v>4120</v>
      </c>
      <c r="H3747" s="98" t="s">
        <v>1366</v>
      </c>
      <c r="I3747" s="98" t="s">
        <v>6450</v>
      </c>
      <c r="J3747" s="99">
        <v>44890</v>
      </c>
      <c r="K3747" s="107">
        <v>20000000</v>
      </c>
      <c r="L3747" s="98" t="s">
        <v>2670</v>
      </c>
      <c r="M3747" s="23">
        <v>1080</v>
      </c>
      <c r="N3747" s="23">
        <v>1</v>
      </c>
      <c r="O3747" s="107">
        <v>20000000</v>
      </c>
      <c r="P3747" s="23">
        <v>180</v>
      </c>
      <c r="Q3747" s="23">
        <v>2</v>
      </c>
      <c r="R3747" s="23">
        <v>2</v>
      </c>
      <c r="S3747" s="23">
        <v>0</v>
      </c>
      <c r="T3747" s="47">
        <v>10.000000999999999</v>
      </c>
      <c r="U3747" s="98" t="s">
        <v>111</v>
      </c>
      <c r="V3747" s="98" t="s">
        <v>3139</v>
      </c>
      <c r="W3747" s="69">
        <f t="shared" si="116"/>
        <v>1.5013108932749012E-2</v>
      </c>
    </row>
    <row r="3748" spans="1:23">
      <c r="A3748">
        <f t="shared" si="117"/>
        <v>483</v>
      </c>
      <c r="B3748" s="99">
        <v>44408</v>
      </c>
      <c r="C3748" s="23">
        <v>1345</v>
      </c>
      <c r="D3748" s="23">
        <v>5</v>
      </c>
      <c r="E3748" s="98" t="s">
        <v>49</v>
      </c>
      <c r="F3748" s="98" t="s">
        <v>164</v>
      </c>
      <c r="G3748" s="98" t="s">
        <v>4120</v>
      </c>
      <c r="H3748" s="98" t="s">
        <v>1366</v>
      </c>
      <c r="I3748" s="98" t="s">
        <v>10723</v>
      </c>
      <c r="J3748" s="99">
        <v>44891</v>
      </c>
      <c r="K3748" s="107">
        <v>10000000</v>
      </c>
      <c r="L3748" s="98" t="s">
        <v>2671</v>
      </c>
      <c r="M3748" s="23">
        <v>1080</v>
      </c>
      <c r="N3748" s="23">
        <v>1</v>
      </c>
      <c r="O3748" s="107">
        <v>10000000</v>
      </c>
      <c r="P3748" s="23">
        <v>180</v>
      </c>
      <c r="Q3748" s="23">
        <v>2</v>
      </c>
      <c r="R3748" s="23">
        <v>2</v>
      </c>
      <c r="S3748" s="23">
        <v>0</v>
      </c>
      <c r="T3748" s="47">
        <v>4.9999989999999999</v>
      </c>
      <c r="U3748" s="98" t="s">
        <v>111</v>
      </c>
      <c r="V3748" s="98" t="s">
        <v>3139</v>
      </c>
      <c r="W3748" s="69">
        <f t="shared" si="116"/>
        <v>7.5221259741893223E-3</v>
      </c>
    </row>
    <row r="3749" spans="1:23">
      <c r="A3749">
        <f t="shared" si="117"/>
        <v>1214</v>
      </c>
      <c r="B3749" s="99">
        <v>44408</v>
      </c>
      <c r="C3749" s="23">
        <v>1346</v>
      </c>
      <c r="D3749" s="23">
        <v>5</v>
      </c>
      <c r="E3749" s="98" t="s">
        <v>49</v>
      </c>
      <c r="F3749" s="98" t="s">
        <v>164</v>
      </c>
      <c r="G3749" s="98" t="s">
        <v>4120</v>
      </c>
      <c r="H3749" s="98" t="s">
        <v>1366</v>
      </c>
      <c r="I3749" s="98" t="s">
        <v>10723</v>
      </c>
      <c r="J3749" s="99">
        <v>45622</v>
      </c>
      <c r="K3749" s="107">
        <v>18000000</v>
      </c>
      <c r="L3749" s="98" t="s">
        <v>2672</v>
      </c>
      <c r="M3749" s="23">
        <v>1800</v>
      </c>
      <c r="N3749" s="23">
        <v>1</v>
      </c>
      <c r="O3749" s="107">
        <v>18000000</v>
      </c>
      <c r="P3749" s="23">
        <v>180</v>
      </c>
      <c r="Q3749" s="23">
        <v>2</v>
      </c>
      <c r="R3749" s="23">
        <v>2</v>
      </c>
      <c r="S3749" s="23">
        <v>0</v>
      </c>
      <c r="T3749" s="47">
        <v>12.6</v>
      </c>
      <c r="U3749" s="98" t="s">
        <v>111</v>
      </c>
      <c r="V3749" s="98" t="s">
        <v>3139</v>
      </c>
      <c r="W3749" s="69">
        <f t="shared" si="116"/>
        <v>4.764450135150463E-2</v>
      </c>
    </row>
    <row r="3750" spans="1:23">
      <c r="A3750">
        <f t="shared" si="117"/>
        <v>483</v>
      </c>
      <c r="B3750" s="99">
        <v>44408</v>
      </c>
      <c r="C3750" s="23">
        <v>1347</v>
      </c>
      <c r="D3750" s="23">
        <v>5</v>
      </c>
      <c r="E3750" s="98" t="s">
        <v>49</v>
      </c>
      <c r="F3750" s="98" t="s">
        <v>164</v>
      </c>
      <c r="G3750" s="98" t="s">
        <v>4120</v>
      </c>
      <c r="H3750" s="98" t="s">
        <v>1366</v>
      </c>
      <c r="I3750" s="98" t="s">
        <v>10723</v>
      </c>
      <c r="J3750" s="99">
        <v>44891</v>
      </c>
      <c r="K3750" s="107">
        <v>10000000</v>
      </c>
      <c r="L3750" s="98" t="s">
        <v>2673</v>
      </c>
      <c r="M3750" s="23">
        <v>1080</v>
      </c>
      <c r="N3750" s="23">
        <v>1</v>
      </c>
      <c r="O3750" s="107">
        <v>10000000</v>
      </c>
      <c r="P3750" s="23">
        <v>180</v>
      </c>
      <c r="Q3750" s="23">
        <v>2</v>
      </c>
      <c r="R3750" s="23">
        <v>2</v>
      </c>
      <c r="S3750" s="23">
        <v>0</v>
      </c>
      <c r="T3750" s="47">
        <v>4.9999989999999999</v>
      </c>
      <c r="U3750" s="98" t="s">
        <v>111</v>
      </c>
      <c r="V3750" s="98" t="s">
        <v>3139</v>
      </c>
      <c r="W3750" s="69">
        <f t="shared" si="116"/>
        <v>7.5221259741893223E-3</v>
      </c>
    </row>
    <row r="3751" spans="1:23">
      <c r="A3751">
        <f t="shared" si="117"/>
        <v>1214</v>
      </c>
      <c r="B3751" s="99">
        <v>44408</v>
      </c>
      <c r="C3751" s="23">
        <v>1348</v>
      </c>
      <c r="D3751" s="23">
        <v>5</v>
      </c>
      <c r="E3751" s="98" t="s">
        <v>49</v>
      </c>
      <c r="F3751" s="98" t="s">
        <v>164</v>
      </c>
      <c r="G3751" s="98" t="s">
        <v>4120</v>
      </c>
      <c r="H3751" s="98" t="s">
        <v>1366</v>
      </c>
      <c r="I3751" s="98" t="s">
        <v>10723</v>
      </c>
      <c r="J3751" s="99">
        <v>45622</v>
      </c>
      <c r="K3751" s="107">
        <v>15000000</v>
      </c>
      <c r="L3751" s="98" t="s">
        <v>2674</v>
      </c>
      <c r="M3751" s="23">
        <v>1800</v>
      </c>
      <c r="N3751" s="23">
        <v>1</v>
      </c>
      <c r="O3751" s="107">
        <v>15000000</v>
      </c>
      <c r="P3751" s="23">
        <v>180</v>
      </c>
      <c r="Q3751" s="23">
        <v>2</v>
      </c>
      <c r="R3751" s="23">
        <v>2</v>
      </c>
      <c r="S3751" s="23">
        <v>0</v>
      </c>
      <c r="T3751" s="47">
        <v>10.5</v>
      </c>
      <c r="U3751" s="98" t="s">
        <v>111</v>
      </c>
      <c r="V3751" s="98" t="s">
        <v>3139</v>
      </c>
      <c r="W3751" s="69">
        <f t="shared" si="116"/>
        <v>3.9703751126253864E-2</v>
      </c>
    </row>
    <row r="3752" spans="1:23">
      <c r="A3752">
        <f t="shared" si="117"/>
        <v>848</v>
      </c>
      <c r="B3752" s="99">
        <v>44408</v>
      </c>
      <c r="C3752" s="23">
        <v>1349</v>
      </c>
      <c r="D3752" s="23">
        <v>5</v>
      </c>
      <c r="E3752" s="98" t="s">
        <v>49</v>
      </c>
      <c r="F3752" s="98" t="s">
        <v>164</v>
      </c>
      <c r="G3752" s="98" t="s">
        <v>4120</v>
      </c>
      <c r="H3752" s="98" t="s">
        <v>1366</v>
      </c>
      <c r="I3752" s="98" t="s">
        <v>10723</v>
      </c>
      <c r="J3752" s="99">
        <v>45256</v>
      </c>
      <c r="K3752" s="107">
        <v>15000000</v>
      </c>
      <c r="L3752" s="98" t="s">
        <v>2675</v>
      </c>
      <c r="M3752" s="23">
        <v>1440</v>
      </c>
      <c r="N3752" s="23">
        <v>1</v>
      </c>
      <c r="O3752" s="107">
        <v>15000000</v>
      </c>
      <c r="P3752" s="23">
        <v>180</v>
      </c>
      <c r="Q3752" s="23">
        <v>2</v>
      </c>
      <c r="R3752" s="23">
        <v>2</v>
      </c>
      <c r="S3752" s="23">
        <v>0</v>
      </c>
      <c r="T3752" s="47">
        <v>9.375</v>
      </c>
      <c r="U3752" s="98" t="s">
        <v>111</v>
      </c>
      <c r="V3752" s="98" t="s">
        <v>3139</v>
      </c>
      <c r="W3752" s="69">
        <f t="shared" si="116"/>
        <v>2.4762283004135736E-2</v>
      </c>
    </row>
    <row r="3753" spans="1:23">
      <c r="A3753">
        <f t="shared" si="117"/>
        <v>1219</v>
      </c>
      <c r="B3753" s="99">
        <v>44408</v>
      </c>
      <c r="C3753" s="23">
        <v>1350</v>
      </c>
      <c r="D3753" s="23">
        <v>5</v>
      </c>
      <c r="E3753" s="98" t="s">
        <v>49</v>
      </c>
      <c r="F3753" s="98" t="s">
        <v>164</v>
      </c>
      <c r="G3753" s="98" t="s">
        <v>4120</v>
      </c>
      <c r="H3753" s="98" t="s">
        <v>1366</v>
      </c>
      <c r="I3753" s="98" t="s">
        <v>10723</v>
      </c>
      <c r="J3753" s="99">
        <v>45627</v>
      </c>
      <c r="K3753" s="107">
        <v>20000000</v>
      </c>
      <c r="L3753" s="98" t="s">
        <v>2676</v>
      </c>
      <c r="M3753" s="23">
        <v>1800</v>
      </c>
      <c r="N3753" s="23">
        <v>1</v>
      </c>
      <c r="O3753" s="107">
        <v>20000000</v>
      </c>
      <c r="P3753" s="23">
        <v>180</v>
      </c>
      <c r="Q3753" s="23">
        <v>2</v>
      </c>
      <c r="R3753" s="23">
        <v>2</v>
      </c>
      <c r="S3753" s="23">
        <v>2.89</v>
      </c>
      <c r="T3753" s="47">
        <v>14.065844</v>
      </c>
      <c r="U3753" s="98" t="s">
        <v>111</v>
      </c>
      <c r="V3753" s="98" t="s">
        <v>3139</v>
      </c>
      <c r="W3753" s="69">
        <f t="shared" si="116"/>
        <v>5.3406369505737107E-2</v>
      </c>
    </row>
    <row r="3754" spans="1:23">
      <c r="A3754">
        <f t="shared" si="117"/>
        <v>1220</v>
      </c>
      <c r="B3754" s="99">
        <v>44408</v>
      </c>
      <c r="C3754" s="23">
        <v>1351</v>
      </c>
      <c r="D3754" s="23">
        <v>5</v>
      </c>
      <c r="E3754" s="98" t="s">
        <v>49</v>
      </c>
      <c r="F3754" s="98" t="s">
        <v>164</v>
      </c>
      <c r="G3754" s="98" t="s">
        <v>4120</v>
      </c>
      <c r="H3754" s="98" t="s">
        <v>1366</v>
      </c>
      <c r="I3754" s="98" t="s">
        <v>10724</v>
      </c>
      <c r="J3754" s="99">
        <v>45628</v>
      </c>
      <c r="K3754" s="107">
        <v>30000000</v>
      </c>
      <c r="L3754" s="98" t="s">
        <v>2677</v>
      </c>
      <c r="M3754" s="23">
        <v>1800</v>
      </c>
      <c r="N3754" s="23">
        <v>1</v>
      </c>
      <c r="O3754" s="107">
        <v>30000000</v>
      </c>
      <c r="P3754" s="23">
        <v>180</v>
      </c>
      <c r="Q3754" s="23">
        <v>2</v>
      </c>
      <c r="R3754" s="23">
        <v>2</v>
      </c>
      <c r="S3754" s="23">
        <v>2.89</v>
      </c>
      <c r="T3754" s="47">
        <v>21.097092</v>
      </c>
      <c r="U3754" s="98" t="s">
        <v>111</v>
      </c>
      <c r="V3754" s="98" t="s">
        <v>3139</v>
      </c>
      <c r="W3754" s="69">
        <f t="shared" si="116"/>
        <v>8.0168910497523435E-2</v>
      </c>
    </row>
    <row r="3755" spans="1:23">
      <c r="A3755">
        <f t="shared" si="117"/>
        <v>1215</v>
      </c>
      <c r="B3755" s="99">
        <v>44408</v>
      </c>
      <c r="C3755" s="23">
        <v>1352</v>
      </c>
      <c r="D3755" s="23">
        <v>5</v>
      </c>
      <c r="E3755" s="98" t="s">
        <v>49</v>
      </c>
      <c r="F3755" s="98" t="s">
        <v>164</v>
      </c>
      <c r="G3755" s="98" t="s">
        <v>4120</v>
      </c>
      <c r="H3755" s="98" t="s">
        <v>1366</v>
      </c>
      <c r="I3755" s="98" t="s">
        <v>10724</v>
      </c>
      <c r="J3755" s="99">
        <v>45623</v>
      </c>
      <c r="K3755" s="107">
        <v>7000000</v>
      </c>
      <c r="L3755" s="98" t="s">
        <v>2678</v>
      </c>
      <c r="M3755" s="23">
        <v>1800</v>
      </c>
      <c r="N3755" s="23">
        <v>1</v>
      </c>
      <c r="O3755" s="107">
        <v>7000000</v>
      </c>
      <c r="P3755" s="23">
        <v>180</v>
      </c>
      <c r="Q3755" s="23">
        <v>2</v>
      </c>
      <c r="R3755" s="23">
        <v>2</v>
      </c>
      <c r="S3755" s="23">
        <v>0</v>
      </c>
      <c r="T3755" s="47">
        <v>4.9000000000000004</v>
      </c>
      <c r="U3755" s="98" t="s">
        <v>111</v>
      </c>
      <c r="V3755" s="98" t="s">
        <v>3139</v>
      </c>
      <c r="W3755" s="69">
        <f t="shared" si="116"/>
        <v>1.8543679479889576E-2</v>
      </c>
    </row>
    <row r="3756" spans="1:23">
      <c r="A3756">
        <f t="shared" si="117"/>
        <v>1215</v>
      </c>
      <c r="B3756" s="99">
        <v>44408</v>
      </c>
      <c r="C3756" s="23">
        <v>1353</v>
      </c>
      <c r="D3756" s="23">
        <v>5</v>
      </c>
      <c r="E3756" s="98" t="s">
        <v>49</v>
      </c>
      <c r="F3756" s="98" t="s">
        <v>164</v>
      </c>
      <c r="G3756" s="98" t="s">
        <v>4120</v>
      </c>
      <c r="H3756" s="98" t="s">
        <v>1366</v>
      </c>
      <c r="I3756" s="98" t="s">
        <v>10724</v>
      </c>
      <c r="J3756" s="99">
        <v>45623</v>
      </c>
      <c r="K3756" s="107">
        <v>7000000</v>
      </c>
      <c r="L3756" s="98" t="s">
        <v>2679</v>
      </c>
      <c r="M3756" s="23">
        <v>1800</v>
      </c>
      <c r="N3756" s="23">
        <v>1</v>
      </c>
      <c r="O3756" s="107">
        <v>7000000</v>
      </c>
      <c r="P3756" s="23">
        <v>180</v>
      </c>
      <c r="Q3756" s="23">
        <v>2</v>
      </c>
      <c r="R3756" s="23">
        <v>2</v>
      </c>
      <c r="S3756" s="23">
        <v>0</v>
      </c>
      <c r="T3756" s="47">
        <v>4.9000000000000004</v>
      </c>
      <c r="U3756" s="98" t="s">
        <v>111</v>
      </c>
      <c r="V3756" s="98" t="s">
        <v>3139</v>
      </c>
      <c r="W3756" s="69">
        <f t="shared" si="116"/>
        <v>1.8543679479889576E-2</v>
      </c>
    </row>
    <row r="3757" spans="1:23">
      <c r="A3757">
        <f t="shared" si="117"/>
        <v>1216</v>
      </c>
      <c r="B3757" s="99">
        <v>44408</v>
      </c>
      <c r="C3757" s="23">
        <v>1354</v>
      </c>
      <c r="D3757" s="23">
        <v>5</v>
      </c>
      <c r="E3757" s="98" t="s">
        <v>49</v>
      </c>
      <c r="F3757" s="98" t="s">
        <v>164</v>
      </c>
      <c r="G3757" s="98" t="s">
        <v>4120</v>
      </c>
      <c r="H3757" s="98" t="s">
        <v>1366</v>
      </c>
      <c r="I3757" s="98" t="s">
        <v>7249</v>
      </c>
      <c r="J3757" s="99">
        <v>45624</v>
      </c>
      <c r="K3757" s="107">
        <v>10000000</v>
      </c>
      <c r="L3757" s="98" t="s">
        <v>2680</v>
      </c>
      <c r="M3757" s="23">
        <v>1800</v>
      </c>
      <c r="N3757" s="23">
        <v>1</v>
      </c>
      <c r="O3757" s="107">
        <v>10000000</v>
      </c>
      <c r="P3757" s="23">
        <v>180</v>
      </c>
      <c r="Q3757" s="23">
        <v>2</v>
      </c>
      <c r="R3757" s="23">
        <v>2</v>
      </c>
      <c r="S3757" s="23">
        <v>0</v>
      </c>
      <c r="T3757" s="47">
        <v>7</v>
      </c>
      <c r="U3757" s="98" t="s">
        <v>111</v>
      </c>
      <c r="V3757" s="98" t="s">
        <v>3139</v>
      </c>
      <c r="W3757" s="69">
        <f t="shared" si="116"/>
        <v>2.6512773953610486E-2</v>
      </c>
    </row>
    <row r="3758" spans="1:23">
      <c r="A3758">
        <f t="shared" si="117"/>
        <v>850</v>
      </c>
      <c r="B3758" s="99">
        <v>44408</v>
      </c>
      <c r="C3758" s="23">
        <v>1355</v>
      </c>
      <c r="D3758" s="23">
        <v>5</v>
      </c>
      <c r="E3758" s="98" t="s">
        <v>49</v>
      </c>
      <c r="F3758" s="98" t="s">
        <v>164</v>
      </c>
      <c r="G3758" s="98" t="s">
        <v>4120</v>
      </c>
      <c r="H3758" s="98" t="s">
        <v>1366</v>
      </c>
      <c r="I3758" s="98" t="s">
        <v>7249</v>
      </c>
      <c r="J3758" s="99">
        <v>45258</v>
      </c>
      <c r="K3758" s="107">
        <v>7000000</v>
      </c>
      <c r="L3758" s="98" t="s">
        <v>2681</v>
      </c>
      <c r="M3758" s="23">
        <v>1440</v>
      </c>
      <c r="N3758" s="23">
        <v>1</v>
      </c>
      <c r="O3758" s="107">
        <v>7000000</v>
      </c>
      <c r="P3758" s="23">
        <v>180</v>
      </c>
      <c r="Q3758" s="23">
        <v>2</v>
      </c>
      <c r="R3758" s="23">
        <v>2</v>
      </c>
      <c r="S3758" s="23">
        <v>0</v>
      </c>
      <c r="T3758" s="47">
        <v>4.375</v>
      </c>
      <c r="U3758" s="98" t="s">
        <v>111</v>
      </c>
      <c r="V3758" s="98" t="s">
        <v>3139</v>
      </c>
      <c r="W3758" s="69">
        <f t="shared" si="116"/>
        <v>1.1582986153664121E-2</v>
      </c>
    </row>
    <row r="3759" spans="1:23">
      <c r="A3759">
        <f t="shared" si="117"/>
        <v>1216</v>
      </c>
      <c r="B3759" s="99">
        <v>44408</v>
      </c>
      <c r="C3759" s="23">
        <v>1356</v>
      </c>
      <c r="D3759" s="23">
        <v>5</v>
      </c>
      <c r="E3759" s="98" t="s">
        <v>49</v>
      </c>
      <c r="F3759" s="98" t="s">
        <v>164</v>
      </c>
      <c r="G3759" s="98" t="s">
        <v>4120</v>
      </c>
      <c r="H3759" s="98" t="s">
        <v>1366</v>
      </c>
      <c r="I3759" s="98" t="s">
        <v>7249</v>
      </c>
      <c r="J3759" s="99">
        <v>45624</v>
      </c>
      <c r="K3759" s="107">
        <v>6000000</v>
      </c>
      <c r="L3759" s="98" t="s">
        <v>2682</v>
      </c>
      <c r="M3759" s="23">
        <v>1800</v>
      </c>
      <c r="N3759" s="23">
        <v>1</v>
      </c>
      <c r="O3759" s="107">
        <v>6000000</v>
      </c>
      <c r="P3759" s="23">
        <v>180</v>
      </c>
      <c r="Q3759" s="23">
        <v>2</v>
      </c>
      <c r="R3759" s="23">
        <v>2</v>
      </c>
      <c r="S3759" s="23">
        <v>0</v>
      </c>
      <c r="T3759" s="47">
        <v>4.2</v>
      </c>
      <c r="U3759" s="98" t="s">
        <v>111</v>
      </c>
      <c r="V3759" s="98" t="s">
        <v>3139</v>
      </c>
      <c r="W3759" s="69">
        <f t="shared" si="116"/>
        <v>1.5907664372166293E-2</v>
      </c>
    </row>
    <row r="3760" spans="1:23">
      <c r="A3760">
        <f t="shared" si="117"/>
        <v>120</v>
      </c>
      <c r="B3760" s="99">
        <v>44408</v>
      </c>
      <c r="C3760" s="23">
        <v>1357</v>
      </c>
      <c r="D3760" s="23">
        <v>5</v>
      </c>
      <c r="E3760" s="98" t="s">
        <v>49</v>
      </c>
      <c r="F3760" s="98" t="s">
        <v>164</v>
      </c>
      <c r="G3760" s="98" t="s">
        <v>4120</v>
      </c>
      <c r="H3760" s="98" t="s">
        <v>1366</v>
      </c>
      <c r="I3760" s="98" t="s">
        <v>7249</v>
      </c>
      <c r="J3760" s="99">
        <v>44528</v>
      </c>
      <c r="K3760" s="107">
        <v>5000000</v>
      </c>
      <c r="L3760" s="98" t="s">
        <v>2683</v>
      </c>
      <c r="M3760" s="23">
        <v>720</v>
      </c>
      <c r="N3760" s="23">
        <v>1</v>
      </c>
      <c r="O3760" s="107">
        <v>5000000</v>
      </c>
      <c r="P3760" s="23">
        <v>180</v>
      </c>
      <c r="Q3760" s="23">
        <v>2</v>
      </c>
      <c r="R3760" s="23">
        <v>2</v>
      </c>
      <c r="S3760" s="23">
        <v>0</v>
      </c>
      <c r="T3760" s="47">
        <v>1.25</v>
      </c>
      <c r="U3760" s="98" t="s">
        <v>111</v>
      </c>
      <c r="V3760" s="98" t="s">
        <v>3139</v>
      </c>
      <c r="W3760" s="69">
        <f t="shared" si="116"/>
        <v>4.6721288687048558E-4</v>
      </c>
    </row>
    <row r="3761" spans="1:23">
      <c r="A3761">
        <f t="shared" si="117"/>
        <v>1216</v>
      </c>
      <c r="B3761" s="99">
        <v>44408</v>
      </c>
      <c r="C3761" s="23">
        <v>1358</v>
      </c>
      <c r="D3761" s="23">
        <v>5</v>
      </c>
      <c r="E3761" s="98" t="s">
        <v>49</v>
      </c>
      <c r="F3761" s="98" t="s">
        <v>164</v>
      </c>
      <c r="G3761" s="98" t="s">
        <v>4120</v>
      </c>
      <c r="H3761" s="98" t="s">
        <v>1366</v>
      </c>
      <c r="I3761" s="98" t="s">
        <v>7249</v>
      </c>
      <c r="J3761" s="99">
        <v>45624</v>
      </c>
      <c r="K3761" s="107">
        <v>5500000</v>
      </c>
      <c r="L3761" s="98" t="s">
        <v>2684</v>
      </c>
      <c r="M3761" s="23">
        <v>1800</v>
      </c>
      <c r="N3761" s="23">
        <v>1</v>
      </c>
      <c r="O3761" s="107">
        <v>5500000</v>
      </c>
      <c r="P3761" s="23">
        <v>180</v>
      </c>
      <c r="Q3761" s="23">
        <v>2</v>
      </c>
      <c r="R3761" s="23">
        <v>2</v>
      </c>
      <c r="S3761" s="23">
        <v>0</v>
      </c>
      <c r="T3761" s="47">
        <v>3.85</v>
      </c>
      <c r="U3761" s="98" t="s">
        <v>111</v>
      </c>
      <c r="V3761" s="98" t="s">
        <v>3139</v>
      </c>
      <c r="W3761" s="69">
        <f t="shared" si="116"/>
        <v>1.458202567448577E-2</v>
      </c>
    </row>
    <row r="3762" spans="1:23">
      <c r="A3762">
        <f t="shared" si="117"/>
        <v>1216</v>
      </c>
      <c r="B3762" s="99">
        <v>44408</v>
      </c>
      <c r="C3762" s="23">
        <v>1359</v>
      </c>
      <c r="D3762" s="23">
        <v>5</v>
      </c>
      <c r="E3762" s="98" t="s">
        <v>49</v>
      </c>
      <c r="F3762" s="98" t="s">
        <v>164</v>
      </c>
      <c r="G3762" s="98" t="s">
        <v>4120</v>
      </c>
      <c r="H3762" s="98" t="s">
        <v>1366</v>
      </c>
      <c r="I3762" s="98" t="s">
        <v>7249</v>
      </c>
      <c r="J3762" s="99">
        <v>45624</v>
      </c>
      <c r="K3762" s="107">
        <v>21000000</v>
      </c>
      <c r="L3762" s="98" t="s">
        <v>2685</v>
      </c>
      <c r="M3762" s="23">
        <v>1800</v>
      </c>
      <c r="N3762" s="23">
        <v>1</v>
      </c>
      <c r="O3762" s="107">
        <v>21000000</v>
      </c>
      <c r="P3762" s="23">
        <v>180</v>
      </c>
      <c r="Q3762" s="23">
        <v>2</v>
      </c>
      <c r="R3762" s="23">
        <v>2</v>
      </c>
      <c r="S3762" s="23">
        <v>0</v>
      </c>
      <c r="T3762" s="47">
        <v>14.7</v>
      </c>
      <c r="U3762" s="98" t="s">
        <v>111</v>
      </c>
      <c r="V3762" s="98" t="s">
        <v>3139</v>
      </c>
      <c r="W3762" s="69">
        <f t="shared" si="116"/>
        <v>5.5676825302582028E-2</v>
      </c>
    </row>
    <row r="3763" spans="1:23">
      <c r="A3763">
        <f t="shared" si="117"/>
        <v>1216</v>
      </c>
      <c r="B3763" s="99">
        <v>44408</v>
      </c>
      <c r="C3763" s="23">
        <v>1360</v>
      </c>
      <c r="D3763" s="23">
        <v>5</v>
      </c>
      <c r="E3763" s="98" t="s">
        <v>49</v>
      </c>
      <c r="F3763" s="98" t="s">
        <v>164</v>
      </c>
      <c r="G3763" s="98" t="s">
        <v>4120</v>
      </c>
      <c r="H3763" s="98" t="s">
        <v>1366</v>
      </c>
      <c r="I3763" s="98" t="s">
        <v>7249</v>
      </c>
      <c r="J3763" s="99">
        <v>45624</v>
      </c>
      <c r="K3763" s="107">
        <v>11000000</v>
      </c>
      <c r="L3763" s="98" t="s">
        <v>2686</v>
      </c>
      <c r="M3763" s="23">
        <v>1800</v>
      </c>
      <c r="N3763" s="23">
        <v>1</v>
      </c>
      <c r="O3763" s="107">
        <v>11000000</v>
      </c>
      <c r="P3763" s="23">
        <v>180</v>
      </c>
      <c r="Q3763" s="23">
        <v>2</v>
      </c>
      <c r="R3763" s="23">
        <v>2</v>
      </c>
      <c r="S3763" s="23">
        <v>0</v>
      </c>
      <c r="T3763" s="47">
        <v>7.7</v>
      </c>
      <c r="U3763" s="98" t="s">
        <v>111</v>
      </c>
      <c r="V3763" s="98" t="s">
        <v>3139</v>
      </c>
      <c r="W3763" s="69">
        <f t="shared" si="116"/>
        <v>2.9164051348971539E-2</v>
      </c>
    </row>
    <row r="3764" spans="1:23">
      <c r="A3764">
        <f t="shared" si="117"/>
        <v>1219</v>
      </c>
      <c r="B3764" s="99">
        <v>44408</v>
      </c>
      <c r="C3764" s="23">
        <v>1361</v>
      </c>
      <c r="D3764" s="23">
        <v>5</v>
      </c>
      <c r="E3764" s="98" t="s">
        <v>49</v>
      </c>
      <c r="F3764" s="98" t="s">
        <v>164</v>
      </c>
      <c r="G3764" s="98" t="s">
        <v>4120</v>
      </c>
      <c r="H3764" s="98" t="s">
        <v>1366</v>
      </c>
      <c r="I3764" s="98" t="s">
        <v>7249</v>
      </c>
      <c r="J3764" s="99">
        <v>45627</v>
      </c>
      <c r="K3764" s="107">
        <v>30000000</v>
      </c>
      <c r="L3764" s="98" t="s">
        <v>2687</v>
      </c>
      <c r="M3764" s="23">
        <v>1800</v>
      </c>
      <c r="N3764" s="23">
        <v>1</v>
      </c>
      <c r="O3764" s="107">
        <v>30000000</v>
      </c>
      <c r="P3764" s="23">
        <v>180</v>
      </c>
      <c r="Q3764" s="23">
        <v>2</v>
      </c>
      <c r="R3764" s="23">
        <v>2</v>
      </c>
      <c r="S3764" s="23">
        <v>2.89</v>
      </c>
      <c r="T3764" s="47">
        <v>21.098766000000001</v>
      </c>
      <c r="U3764" s="98" t="s">
        <v>111</v>
      </c>
      <c r="V3764" s="98" t="s">
        <v>3139</v>
      </c>
      <c r="W3764" s="69">
        <f t="shared" si="116"/>
        <v>8.0109554258605664E-2</v>
      </c>
    </row>
    <row r="3765" spans="1:23">
      <c r="A3765">
        <f t="shared" si="117"/>
        <v>1216</v>
      </c>
      <c r="B3765" s="99">
        <v>44408</v>
      </c>
      <c r="C3765" s="23">
        <v>1362</v>
      </c>
      <c r="D3765" s="23">
        <v>5</v>
      </c>
      <c r="E3765" s="98" t="s">
        <v>49</v>
      </c>
      <c r="F3765" s="98" t="s">
        <v>164</v>
      </c>
      <c r="G3765" s="98" t="s">
        <v>4120</v>
      </c>
      <c r="H3765" s="98" t="s">
        <v>1366</v>
      </c>
      <c r="I3765" s="98" t="s">
        <v>7249</v>
      </c>
      <c r="J3765" s="99">
        <v>45624</v>
      </c>
      <c r="K3765" s="107">
        <v>14000000</v>
      </c>
      <c r="L3765" s="98" t="s">
        <v>2688</v>
      </c>
      <c r="M3765" s="23">
        <v>1800</v>
      </c>
      <c r="N3765" s="23">
        <v>1</v>
      </c>
      <c r="O3765" s="107">
        <v>14000000</v>
      </c>
      <c r="P3765" s="23">
        <v>180</v>
      </c>
      <c r="Q3765" s="23">
        <v>2</v>
      </c>
      <c r="R3765" s="23">
        <v>2</v>
      </c>
      <c r="S3765" s="23">
        <v>0</v>
      </c>
      <c r="T3765" s="47">
        <v>9.8000000000000007</v>
      </c>
      <c r="U3765" s="98" t="s">
        <v>111</v>
      </c>
      <c r="V3765" s="98" t="s">
        <v>3139</v>
      </c>
      <c r="W3765" s="69">
        <f t="shared" si="116"/>
        <v>3.7117883535054685E-2</v>
      </c>
    </row>
    <row r="3766" spans="1:23">
      <c r="A3766">
        <f t="shared" si="117"/>
        <v>1219</v>
      </c>
      <c r="B3766" s="99">
        <v>44408</v>
      </c>
      <c r="C3766" s="23">
        <v>1363</v>
      </c>
      <c r="D3766" s="23">
        <v>5</v>
      </c>
      <c r="E3766" s="98" t="s">
        <v>49</v>
      </c>
      <c r="F3766" s="98" t="s">
        <v>164</v>
      </c>
      <c r="G3766" s="98" t="s">
        <v>4120</v>
      </c>
      <c r="H3766" s="98" t="s">
        <v>1366</v>
      </c>
      <c r="I3766" s="98" t="s">
        <v>7249</v>
      </c>
      <c r="J3766" s="99">
        <v>45627</v>
      </c>
      <c r="K3766" s="107">
        <v>30300000</v>
      </c>
      <c r="L3766" s="98" t="s">
        <v>2689</v>
      </c>
      <c r="M3766" s="23">
        <v>1800</v>
      </c>
      <c r="N3766" s="23">
        <v>1</v>
      </c>
      <c r="O3766" s="107">
        <v>30300000</v>
      </c>
      <c r="P3766" s="23">
        <v>180</v>
      </c>
      <c r="Q3766" s="23">
        <v>2</v>
      </c>
      <c r="R3766" s="23">
        <v>2</v>
      </c>
      <c r="S3766" s="23">
        <v>2.89</v>
      </c>
      <c r="T3766" s="47">
        <v>21.309768999999999</v>
      </c>
      <c r="U3766" s="98" t="s">
        <v>111</v>
      </c>
      <c r="V3766" s="98" t="s">
        <v>3139</v>
      </c>
      <c r="W3766" s="69">
        <f t="shared" si="116"/>
        <v>8.0910708045382987E-2</v>
      </c>
    </row>
    <row r="3767" spans="1:23">
      <c r="A3767">
        <f t="shared" si="117"/>
        <v>1219</v>
      </c>
      <c r="B3767" s="99">
        <v>44408</v>
      </c>
      <c r="C3767" s="23">
        <v>1364</v>
      </c>
      <c r="D3767" s="23">
        <v>5</v>
      </c>
      <c r="E3767" s="98" t="s">
        <v>49</v>
      </c>
      <c r="F3767" s="98" t="s">
        <v>164</v>
      </c>
      <c r="G3767" s="98" t="s">
        <v>4120</v>
      </c>
      <c r="H3767" s="98" t="s">
        <v>1366</v>
      </c>
      <c r="I3767" s="98" t="s">
        <v>6536</v>
      </c>
      <c r="J3767" s="99">
        <v>45627</v>
      </c>
      <c r="K3767" s="107">
        <v>161000000</v>
      </c>
      <c r="L3767" s="98" t="s">
        <v>2690</v>
      </c>
      <c r="M3767" s="23">
        <v>1800</v>
      </c>
      <c r="N3767" s="23">
        <v>1</v>
      </c>
      <c r="O3767" s="107">
        <v>161000000</v>
      </c>
      <c r="P3767" s="23">
        <v>180</v>
      </c>
      <c r="Q3767" s="23">
        <v>2</v>
      </c>
      <c r="R3767" s="23">
        <v>2</v>
      </c>
      <c r="S3767" s="23">
        <v>2.89</v>
      </c>
      <c r="T3767" s="47">
        <v>113.229997</v>
      </c>
      <c r="U3767" s="98" t="s">
        <v>111</v>
      </c>
      <c r="V3767" s="98" t="s">
        <v>3139</v>
      </c>
      <c r="W3767" s="69">
        <f t="shared" si="116"/>
        <v>0.42992109530828754</v>
      </c>
    </row>
    <row r="3768" spans="1:23">
      <c r="A3768">
        <f t="shared" si="117"/>
        <v>1217</v>
      </c>
      <c r="B3768" s="99">
        <v>44408</v>
      </c>
      <c r="C3768" s="23">
        <v>1365</v>
      </c>
      <c r="D3768" s="23">
        <v>5</v>
      </c>
      <c r="E3768" s="98" t="s">
        <v>49</v>
      </c>
      <c r="F3768" s="98" t="s">
        <v>164</v>
      </c>
      <c r="G3768" s="98" t="s">
        <v>4120</v>
      </c>
      <c r="H3768" s="98" t="s">
        <v>1366</v>
      </c>
      <c r="I3768" s="98" t="s">
        <v>6536</v>
      </c>
      <c r="J3768" s="99">
        <v>45625</v>
      </c>
      <c r="K3768" s="107">
        <v>10000000</v>
      </c>
      <c r="L3768" s="98" t="s">
        <v>2691</v>
      </c>
      <c r="M3768" s="23">
        <v>1800</v>
      </c>
      <c r="N3768" s="23">
        <v>1</v>
      </c>
      <c r="O3768" s="107">
        <v>10000000</v>
      </c>
      <c r="P3768" s="23">
        <v>180</v>
      </c>
      <c r="Q3768" s="23">
        <v>2</v>
      </c>
      <c r="R3768" s="23">
        <v>2</v>
      </c>
      <c r="S3768" s="23">
        <v>0</v>
      </c>
      <c r="T3768" s="47">
        <v>7</v>
      </c>
      <c r="U3768" s="98" t="s">
        <v>111</v>
      </c>
      <c r="V3768" s="98" t="s">
        <v>3139</v>
      </c>
      <c r="W3768" s="69">
        <f t="shared" si="116"/>
        <v>2.6534577221664444E-2</v>
      </c>
    </row>
    <row r="3769" spans="1:23">
      <c r="A3769">
        <f t="shared" si="117"/>
        <v>1217</v>
      </c>
      <c r="B3769" s="99">
        <v>44408</v>
      </c>
      <c r="C3769" s="23">
        <v>1366</v>
      </c>
      <c r="D3769" s="23">
        <v>5</v>
      </c>
      <c r="E3769" s="98" t="s">
        <v>49</v>
      </c>
      <c r="F3769" s="98" t="s">
        <v>164</v>
      </c>
      <c r="G3769" s="98" t="s">
        <v>4120</v>
      </c>
      <c r="H3769" s="98" t="s">
        <v>1366</v>
      </c>
      <c r="I3769" s="98" t="s">
        <v>6536</v>
      </c>
      <c r="J3769" s="99">
        <v>45625</v>
      </c>
      <c r="K3769" s="107">
        <v>10000000</v>
      </c>
      <c r="L3769" s="98" t="s">
        <v>2692</v>
      </c>
      <c r="M3769" s="23">
        <v>1800</v>
      </c>
      <c r="N3769" s="23">
        <v>1</v>
      </c>
      <c r="O3769" s="107">
        <v>10000000</v>
      </c>
      <c r="P3769" s="23">
        <v>180</v>
      </c>
      <c r="Q3769" s="23">
        <v>2</v>
      </c>
      <c r="R3769" s="23">
        <v>2</v>
      </c>
      <c r="S3769" s="23">
        <v>0</v>
      </c>
      <c r="T3769" s="47">
        <v>7</v>
      </c>
      <c r="U3769" s="98" t="s">
        <v>111</v>
      </c>
      <c r="V3769" s="98" t="s">
        <v>3139</v>
      </c>
      <c r="W3769" s="69">
        <f t="shared" si="116"/>
        <v>2.6534577221664444E-2</v>
      </c>
    </row>
    <row r="3770" spans="1:23">
      <c r="A3770">
        <f t="shared" si="117"/>
        <v>1217</v>
      </c>
      <c r="B3770" s="99">
        <v>44408</v>
      </c>
      <c r="C3770" s="23">
        <v>1367</v>
      </c>
      <c r="D3770" s="23">
        <v>5</v>
      </c>
      <c r="E3770" s="98" t="s">
        <v>49</v>
      </c>
      <c r="F3770" s="98" t="s">
        <v>164</v>
      </c>
      <c r="G3770" s="98" t="s">
        <v>4120</v>
      </c>
      <c r="H3770" s="98" t="s">
        <v>1366</v>
      </c>
      <c r="I3770" s="98" t="s">
        <v>6536</v>
      </c>
      <c r="J3770" s="99">
        <v>45625</v>
      </c>
      <c r="K3770" s="107">
        <v>30000000</v>
      </c>
      <c r="L3770" s="98" t="s">
        <v>2693</v>
      </c>
      <c r="M3770" s="23">
        <v>1800</v>
      </c>
      <c r="N3770" s="23">
        <v>1</v>
      </c>
      <c r="O3770" s="107">
        <v>30000000</v>
      </c>
      <c r="P3770" s="23">
        <v>180</v>
      </c>
      <c r="Q3770" s="23">
        <v>2</v>
      </c>
      <c r="R3770" s="23">
        <v>2</v>
      </c>
      <c r="S3770" s="23">
        <v>0</v>
      </c>
      <c r="T3770" s="47">
        <v>21</v>
      </c>
      <c r="U3770" s="98" t="s">
        <v>111</v>
      </c>
      <c r="V3770" s="98" t="s">
        <v>3139</v>
      </c>
      <c r="W3770" s="69">
        <f t="shared" si="116"/>
        <v>7.9603731664993335E-2</v>
      </c>
    </row>
    <row r="3771" spans="1:23">
      <c r="A3771">
        <f t="shared" si="117"/>
        <v>1217</v>
      </c>
      <c r="B3771" s="99">
        <v>44408</v>
      </c>
      <c r="C3771" s="23">
        <v>1368</v>
      </c>
      <c r="D3771" s="23">
        <v>5</v>
      </c>
      <c r="E3771" s="98" t="s">
        <v>49</v>
      </c>
      <c r="F3771" s="98" t="s">
        <v>164</v>
      </c>
      <c r="G3771" s="98" t="s">
        <v>4120</v>
      </c>
      <c r="H3771" s="98" t="s">
        <v>1366</v>
      </c>
      <c r="I3771" s="98" t="s">
        <v>6536</v>
      </c>
      <c r="J3771" s="99">
        <v>45625</v>
      </c>
      <c r="K3771" s="107">
        <v>11000000</v>
      </c>
      <c r="L3771" s="98" t="s">
        <v>2694</v>
      </c>
      <c r="M3771" s="23">
        <v>1800</v>
      </c>
      <c r="N3771" s="23">
        <v>1</v>
      </c>
      <c r="O3771" s="107">
        <v>11000000</v>
      </c>
      <c r="P3771" s="23">
        <v>180</v>
      </c>
      <c r="Q3771" s="23">
        <v>2</v>
      </c>
      <c r="R3771" s="23">
        <v>2</v>
      </c>
      <c r="S3771" s="23">
        <v>0</v>
      </c>
      <c r="T3771" s="47">
        <v>7.7</v>
      </c>
      <c r="U3771" s="98" t="s">
        <v>111</v>
      </c>
      <c r="V3771" s="98" t="s">
        <v>3139</v>
      </c>
      <c r="W3771" s="69">
        <f t="shared" si="116"/>
        <v>2.918803494383089E-2</v>
      </c>
    </row>
    <row r="3772" spans="1:23">
      <c r="A3772">
        <f t="shared" si="117"/>
        <v>1217</v>
      </c>
      <c r="B3772" s="99">
        <v>44408</v>
      </c>
      <c r="C3772" s="23">
        <v>1369</v>
      </c>
      <c r="D3772" s="23">
        <v>5</v>
      </c>
      <c r="E3772" s="98" t="s">
        <v>49</v>
      </c>
      <c r="F3772" s="98" t="s">
        <v>164</v>
      </c>
      <c r="G3772" s="98" t="s">
        <v>4120</v>
      </c>
      <c r="H3772" s="98" t="s">
        <v>1366</v>
      </c>
      <c r="I3772" s="98" t="s">
        <v>6536</v>
      </c>
      <c r="J3772" s="99">
        <v>45625</v>
      </c>
      <c r="K3772" s="107">
        <v>20000000</v>
      </c>
      <c r="L3772" s="98" t="s">
        <v>2695</v>
      </c>
      <c r="M3772" s="23">
        <v>1800</v>
      </c>
      <c r="N3772" s="23">
        <v>1</v>
      </c>
      <c r="O3772" s="107">
        <v>20000000</v>
      </c>
      <c r="P3772" s="23">
        <v>180</v>
      </c>
      <c r="Q3772" s="23">
        <v>2</v>
      </c>
      <c r="R3772" s="23">
        <v>2</v>
      </c>
      <c r="S3772" s="23">
        <v>0</v>
      </c>
      <c r="T3772" s="47">
        <v>14</v>
      </c>
      <c r="U3772" s="98" t="s">
        <v>111</v>
      </c>
      <c r="V3772" s="98" t="s">
        <v>3139</v>
      </c>
      <c r="W3772" s="69">
        <f t="shared" si="116"/>
        <v>5.3069154443328888E-2</v>
      </c>
    </row>
    <row r="3773" spans="1:23">
      <c r="A3773">
        <f t="shared" si="117"/>
        <v>1217</v>
      </c>
      <c r="B3773" s="99">
        <v>44408</v>
      </c>
      <c r="C3773" s="23">
        <v>1370</v>
      </c>
      <c r="D3773" s="23">
        <v>5</v>
      </c>
      <c r="E3773" s="98" t="s">
        <v>49</v>
      </c>
      <c r="F3773" s="98" t="s">
        <v>164</v>
      </c>
      <c r="G3773" s="98" t="s">
        <v>4120</v>
      </c>
      <c r="H3773" s="98" t="s">
        <v>1366</v>
      </c>
      <c r="I3773" s="98" t="s">
        <v>6536</v>
      </c>
      <c r="J3773" s="99">
        <v>45625</v>
      </c>
      <c r="K3773" s="107">
        <v>9000000</v>
      </c>
      <c r="L3773" s="98" t="s">
        <v>2696</v>
      </c>
      <c r="M3773" s="23">
        <v>1800</v>
      </c>
      <c r="N3773" s="23">
        <v>1</v>
      </c>
      <c r="O3773" s="107">
        <v>9000000</v>
      </c>
      <c r="P3773" s="23">
        <v>180</v>
      </c>
      <c r="Q3773" s="23">
        <v>2</v>
      </c>
      <c r="R3773" s="23">
        <v>2</v>
      </c>
      <c r="S3773" s="23">
        <v>0</v>
      </c>
      <c r="T3773" s="47">
        <v>6.3</v>
      </c>
      <c r="U3773" s="98" t="s">
        <v>111</v>
      </c>
      <c r="V3773" s="98" t="s">
        <v>3139</v>
      </c>
      <c r="W3773" s="69">
        <f t="shared" si="116"/>
        <v>2.3881119499497998E-2</v>
      </c>
    </row>
    <row r="3774" spans="1:23">
      <c r="A3774">
        <f t="shared" si="117"/>
        <v>1217</v>
      </c>
      <c r="B3774" s="99">
        <v>44408</v>
      </c>
      <c r="C3774" s="23">
        <v>1371</v>
      </c>
      <c r="D3774" s="23">
        <v>5</v>
      </c>
      <c r="E3774" s="98" t="s">
        <v>49</v>
      </c>
      <c r="F3774" s="98" t="s">
        <v>164</v>
      </c>
      <c r="G3774" s="98" t="s">
        <v>4120</v>
      </c>
      <c r="H3774" s="98" t="s">
        <v>1366</v>
      </c>
      <c r="I3774" s="98" t="s">
        <v>6536</v>
      </c>
      <c r="J3774" s="99">
        <v>45625</v>
      </c>
      <c r="K3774" s="107">
        <v>14000000</v>
      </c>
      <c r="L3774" s="98" t="s">
        <v>2697</v>
      </c>
      <c r="M3774" s="23">
        <v>1800</v>
      </c>
      <c r="N3774" s="23">
        <v>1</v>
      </c>
      <c r="O3774" s="107">
        <v>14000000</v>
      </c>
      <c r="P3774" s="23">
        <v>180</v>
      </c>
      <c r="Q3774" s="23">
        <v>2</v>
      </c>
      <c r="R3774" s="23">
        <v>2</v>
      </c>
      <c r="S3774" s="23">
        <v>0</v>
      </c>
      <c r="T3774" s="47">
        <v>9.8000000000000007</v>
      </c>
      <c r="U3774" s="98" t="s">
        <v>111</v>
      </c>
      <c r="V3774" s="98" t="s">
        <v>3139</v>
      </c>
      <c r="W3774" s="69">
        <f t="shared" si="116"/>
        <v>3.7148408110330225E-2</v>
      </c>
    </row>
    <row r="3775" spans="1:23">
      <c r="A3775">
        <f t="shared" si="117"/>
        <v>1217</v>
      </c>
      <c r="B3775" s="99">
        <v>44408</v>
      </c>
      <c r="C3775" s="23">
        <v>1372</v>
      </c>
      <c r="D3775" s="23">
        <v>5</v>
      </c>
      <c r="E3775" s="98" t="s">
        <v>49</v>
      </c>
      <c r="F3775" s="98" t="s">
        <v>164</v>
      </c>
      <c r="G3775" s="98" t="s">
        <v>4120</v>
      </c>
      <c r="H3775" s="98" t="s">
        <v>1366</v>
      </c>
      <c r="I3775" s="98" t="s">
        <v>6536</v>
      </c>
      <c r="J3775" s="99">
        <v>45625</v>
      </c>
      <c r="K3775" s="107">
        <v>12000000</v>
      </c>
      <c r="L3775" s="98" t="s">
        <v>2698</v>
      </c>
      <c r="M3775" s="23">
        <v>1800</v>
      </c>
      <c r="N3775" s="23">
        <v>1</v>
      </c>
      <c r="O3775" s="107">
        <v>12000000</v>
      </c>
      <c r="P3775" s="23">
        <v>180</v>
      </c>
      <c r="Q3775" s="23">
        <v>2</v>
      </c>
      <c r="R3775" s="23">
        <v>2</v>
      </c>
      <c r="S3775" s="23">
        <v>0</v>
      </c>
      <c r="T3775" s="47">
        <v>8.4</v>
      </c>
      <c r="U3775" s="98" t="s">
        <v>111</v>
      </c>
      <c r="V3775" s="98" t="s">
        <v>3139</v>
      </c>
      <c r="W3775" s="69">
        <f t="shared" si="116"/>
        <v>3.1841492665997333E-2</v>
      </c>
    </row>
    <row r="3776" spans="1:23">
      <c r="A3776">
        <f t="shared" si="117"/>
        <v>1219</v>
      </c>
      <c r="B3776" s="99">
        <v>44408</v>
      </c>
      <c r="C3776" s="23">
        <v>1373</v>
      </c>
      <c r="D3776" s="23">
        <v>5</v>
      </c>
      <c r="E3776" s="98" t="s">
        <v>49</v>
      </c>
      <c r="F3776" s="98" t="s">
        <v>164</v>
      </c>
      <c r="G3776" s="98" t="s">
        <v>4120</v>
      </c>
      <c r="H3776" s="98" t="s">
        <v>1366</v>
      </c>
      <c r="I3776" s="98" t="s">
        <v>6536</v>
      </c>
      <c r="J3776" s="99">
        <v>45627</v>
      </c>
      <c r="K3776" s="107">
        <v>30000000</v>
      </c>
      <c r="L3776" s="98" t="s">
        <v>2699</v>
      </c>
      <c r="M3776" s="23">
        <v>1800</v>
      </c>
      <c r="N3776" s="23">
        <v>1</v>
      </c>
      <c r="O3776" s="107">
        <v>30000000</v>
      </c>
      <c r="P3776" s="23">
        <v>180</v>
      </c>
      <c r="Q3776" s="23">
        <v>2</v>
      </c>
      <c r="R3776" s="23">
        <v>2</v>
      </c>
      <c r="S3776" s="23">
        <v>2.89</v>
      </c>
      <c r="T3776" s="47">
        <v>21.098766000000001</v>
      </c>
      <c r="U3776" s="98" t="s">
        <v>111</v>
      </c>
      <c r="V3776" s="98" t="s">
        <v>3139</v>
      </c>
      <c r="W3776" s="69">
        <f t="shared" si="116"/>
        <v>8.0109554258605664E-2</v>
      </c>
    </row>
    <row r="3777" spans="1:23">
      <c r="A3777">
        <f t="shared" si="117"/>
        <v>124</v>
      </c>
      <c r="B3777" s="99">
        <v>44408</v>
      </c>
      <c r="C3777" s="23">
        <v>1374</v>
      </c>
      <c r="D3777" s="23">
        <v>5</v>
      </c>
      <c r="E3777" s="98" t="s">
        <v>49</v>
      </c>
      <c r="F3777" s="98" t="s">
        <v>164</v>
      </c>
      <c r="G3777" s="98" t="s">
        <v>4120</v>
      </c>
      <c r="H3777" s="98" t="s">
        <v>1366</v>
      </c>
      <c r="I3777" s="98" t="s">
        <v>10725</v>
      </c>
      <c r="J3777" s="99">
        <v>44532</v>
      </c>
      <c r="K3777" s="107">
        <v>15000000</v>
      </c>
      <c r="L3777" s="98" t="s">
        <v>2700</v>
      </c>
      <c r="M3777" s="23">
        <v>720</v>
      </c>
      <c r="N3777" s="23">
        <v>1</v>
      </c>
      <c r="O3777" s="107">
        <v>15000000</v>
      </c>
      <c r="P3777" s="23">
        <v>180</v>
      </c>
      <c r="Q3777" s="23">
        <v>2</v>
      </c>
      <c r="R3777" s="23">
        <v>2</v>
      </c>
      <c r="S3777" s="23">
        <v>0</v>
      </c>
      <c r="T3777" s="47">
        <v>3.75</v>
      </c>
      <c r="U3777" s="98" t="s">
        <v>111</v>
      </c>
      <c r="V3777" s="98" t="s">
        <v>3139</v>
      </c>
      <c r="W3777" s="69">
        <f t="shared" si="116"/>
        <v>1.4483599492985052E-3</v>
      </c>
    </row>
    <row r="3778" spans="1:23">
      <c r="A3778">
        <f t="shared" si="117"/>
        <v>1220</v>
      </c>
      <c r="B3778" s="99">
        <v>44408</v>
      </c>
      <c r="C3778" s="23">
        <v>1375</v>
      </c>
      <c r="D3778" s="23">
        <v>5</v>
      </c>
      <c r="E3778" s="98" t="s">
        <v>49</v>
      </c>
      <c r="F3778" s="98" t="s">
        <v>164</v>
      </c>
      <c r="G3778" s="98" t="s">
        <v>4120</v>
      </c>
      <c r="H3778" s="98" t="s">
        <v>1366</v>
      </c>
      <c r="I3778" s="98" t="s">
        <v>10725</v>
      </c>
      <c r="J3778" s="99">
        <v>45628</v>
      </c>
      <c r="K3778" s="107">
        <v>9000000</v>
      </c>
      <c r="L3778" s="98" t="s">
        <v>2701</v>
      </c>
      <c r="M3778" s="23">
        <v>1800</v>
      </c>
      <c r="N3778" s="23">
        <v>1</v>
      </c>
      <c r="O3778" s="107">
        <v>9000000</v>
      </c>
      <c r="P3778" s="23">
        <v>180</v>
      </c>
      <c r="Q3778" s="23">
        <v>2</v>
      </c>
      <c r="R3778" s="23">
        <v>2</v>
      </c>
      <c r="S3778" s="23">
        <v>0</v>
      </c>
      <c r="T3778" s="47">
        <v>6.3</v>
      </c>
      <c r="U3778" s="98" t="s">
        <v>111</v>
      </c>
      <c r="V3778" s="98" t="s">
        <v>3139</v>
      </c>
      <c r="W3778" s="69">
        <f t="shared" ref="W3778:W3841" si="118">+T3778/SUM($T$2:$T$5848)*A3778</f>
        <v>2.3939988323243677E-2</v>
      </c>
    </row>
    <row r="3779" spans="1:23">
      <c r="A3779">
        <f t="shared" ref="A3779:A3842" si="119">+J3779-B3779</f>
        <v>489</v>
      </c>
      <c r="B3779" s="99">
        <v>44408</v>
      </c>
      <c r="C3779" s="23">
        <v>1376</v>
      </c>
      <c r="D3779" s="23">
        <v>5</v>
      </c>
      <c r="E3779" s="98" t="s">
        <v>49</v>
      </c>
      <c r="F3779" s="98" t="s">
        <v>164</v>
      </c>
      <c r="G3779" s="98" t="s">
        <v>4120</v>
      </c>
      <c r="H3779" s="98" t="s">
        <v>1366</v>
      </c>
      <c r="I3779" s="98" t="s">
        <v>10725</v>
      </c>
      <c r="J3779" s="99">
        <v>44897</v>
      </c>
      <c r="K3779" s="107">
        <v>6000000</v>
      </c>
      <c r="L3779" s="98" t="s">
        <v>2702</v>
      </c>
      <c r="M3779" s="23">
        <v>1080</v>
      </c>
      <c r="N3779" s="23">
        <v>1</v>
      </c>
      <c r="O3779" s="107">
        <v>6000000</v>
      </c>
      <c r="P3779" s="23">
        <v>180</v>
      </c>
      <c r="Q3779" s="23">
        <v>2</v>
      </c>
      <c r="R3779" s="23">
        <v>2</v>
      </c>
      <c r="S3779" s="23">
        <v>0</v>
      </c>
      <c r="T3779" s="47">
        <v>3</v>
      </c>
      <c r="U3779" s="98" t="s">
        <v>111</v>
      </c>
      <c r="V3779" s="98" t="s">
        <v>3139</v>
      </c>
      <c r="W3779" s="69">
        <f t="shared" si="118"/>
        <v>4.5693420335933491E-3</v>
      </c>
    </row>
    <row r="3780" spans="1:23">
      <c r="A3780">
        <f t="shared" si="119"/>
        <v>1220</v>
      </c>
      <c r="B3780" s="99">
        <v>44408</v>
      </c>
      <c r="C3780" s="23">
        <v>1377</v>
      </c>
      <c r="D3780" s="23">
        <v>5</v>
      </c>
      <c r="E3780" s="98" t="s">
        <v>49</v>
      </c>
      <c r="F3780" s="98" t="s">
        <v>164</v>
      </c>
      <c r="G3780" s="98" t="s">
        <v>4120</v>
      </c>
      <c r="H3780" s="98" t="s">
        <v>1366</v>
      </c>
      <c r="I3780" s="98" t="s">
        <v>10725</v>
      </c>
      <c r="J3780" s="99">
        <v>45628</v>
      </c>
      <c r="K3780" s="107">
        <v>30000000</v>
      </c>
      <c r="L3780" s="98" t="s">
        <v>2703</v>
      </c>
      <c r="M3780" s="23">
        <v>1800</v>
      </c>
      <c r="N3780" s="23">
        <v>1</v>
      </c>
      <c r="O3780" s="107">
        <v>30000000</v>
      </c>
      <c r="P3780" s="23">
        <v>180</v>
      </c>
      <c r="Q3780" s="23">
        <v>2</v>
      </c>
      <c r="R3780" s="23">
        <v>2</v>
      </c>
      <c r="S3780" s="23">
        <v>0</v>
      </c>
      <c r="T3780" s="47">
        <v>21</v>
      </c>
      <c r="U3780" s="98" t="s">
        <v>111</v>
      </c>
      <c r="V3780" s="98" t="s">
        <v>3139</v>
      </c>
      <c r="W3780" s="69">
        <f t="shared" si="118"/>
        <v>7.9799961077478929E-2</v>
      </c>
    </row>
    <row r="3781" spans="1:23">
      <c r="A3781">
        <f t="shared" si="119"/>
        <v>1220</v>
      </c>
      <c r="B3781" s="99">
        <v>44408</v>
      </c>
      <c r="C3781" s="23">
        <v>1378</v>
      </c>
      <c r="D3781" s="23">
        <v>5</v>
      </c>
      <c r="E3781" s="98" t="s">
        <v>49</v>
      </c>
      <c r="F3781" s="98" t="s">
        <v>164</v>
      </c>
      <c r="G3781" s="98" t="s">
        <v>4120</v>
      </c>
      <c r="H3781" s="98" t="s">
        <v>1366</v>
      </c>
      <c r="I3781" s="98" t="s">
        <v>10725</v>
      </c>
      <c r="J3781" s="99">
        <v>45628</v>
      </c>
      <c r="K3781" s="107">
        <v>20000000</v>
      </c>
      <c r="L3781" s="98" t="s">
        <v>2704</v>
      </c>
      <c r="M3781" s="23">
        <v>1800</v>
      </c>
      <c r="N3781" s="23">
        <v>1</v>
      </c>
      <c r="O3781" s="107">
        <v>20000000</v>
      </c>
      <c r="P3781" s="23">
        <v>180</v>
      </c>
      <c r="Q3781" s="23">
        <v>2</v>
      </c>
      <c r="R3781" s="23">
        <v>2</v>
      </c>
      <c r="S3781" s="23">
        <v>0</v>
      </c>
      <c r="T3781" s="47">
        <v>14</v>
      </c>
      <c r="U3781" s="98" t="s">
        <v>111</v>
      </c>
      <c r="V3781" s="98" t="s">
        <v>3139</v>
      </c>
      <c r="W3781" s="69">
        <f t="shared" si="118"/>
        <v>5.3199974051652624E-2</v>
      </c>
    </row>
    <row r="3782" spans="1:23">
      <c r="A3782">
        <f t="shared" si="119"/>
        <v>1220</v>
      </c>
      <c r="B3782" s="99">
        <v>44408</v>
      </c>
      <c r="C3782" s="23">
        <v>1379</v>
      </c>
      <c r="D3782" s="23">
        <v>5</v>
      </c>
      <c r="E3782" s="98" t="s">
        <v>49</v>
      </c>
      <c r="F3782" s="98" t="s">
        <v>164</v>
      </c>
      <c r="G3782" s="98" t="s">
        <v>4120</v>
      </c>
      <c r="H3782" s="98" t="s">
        <v>1366</v>
      </c>
      <c r="I3782" s="98" t="s">
        <v>10725</v>
      </c>
      <c r="J3782" s="99">
        <v>45628</v>
      </c>
      <c r="K3782" s="107">
        <v>20000000</v>
      </c>
      <c r="L3782" s="98" t="s">
        <v>2705</v>
      </c>
      <c r="M3782" s="23">
        <v>1800</v>
      </c>
      <c r="N3782" s="23">
        <v>1</v>
      </c>
      <c r="O3782" s="107">
        <v>20000000</v>
      </c>
      <c r="P3782" s="23">
        <v>180</v>
      </c>
      <c r="Q3782" s="23">
        <v>2</v>
      </c>
      <c r="R3782" s="23">
        <v>2</v>
      </c>
      <c r="S3782" s="23">
        <v>0</v>
      </c>
      <c r="T3782" s="47">
        <v>14</v>
      </c>
      <c r="U3782" s="98" t="s">
        <v>111</v>
      </c>
      <c r="V3782" s="98" t="s">
        <v>3139</v>
      </c>
      <c r="W3782" s="69">
        <f t="shared" si="118"/>
        <v>5.3199974051652624E-2</v>
      </c>
    </row>
    <row r="3783" spans="1:23">
      <c r="A3783">
        <f t="shared" si="119"/>
        <v>489</v>
      </c>
      <c r="B3783" s="99">
        <v>44408</v>
      </c>
      <c r="C3783" s="23">
        <v>1380</v>
      </c>
      <c r="D3783" s="23">
        <v>5</v>
      </c>
      <c r="E3783" s="98" t="s">
        <v>49</v>
      </c>
      <c r="F3783" s="98" t="s">
        <v>164</v>
      </c>
      <c r="G3783" s="98" t="s">
        <v>4120</v>
      </c>
      <c r="H3783" s="98" t="s">
        <v>1366</v>
      </c>
      <c r="I3783" s="98" t="s">
        <v>10725</v>
      </c>
      <c r="J3783" s="99">
        <v>44897</v>
      </c>
      <c r="K3783" s="107">
        <v>6000000</v>
      </c>
      <c r="L3783" s="98" t="s">
        <v>2706</v>
      </c>
      <c r="M3783" s="23">
        <v>1080</v>
      </c>
      <c r="N3783" s="23">
        <v>1</v>
      </c>
      <c r="O3783" s="107">
        <v>6000000</v>
      </c>
      <c r="P3783" s="23">
        <v>180</v>
      </c>
      <c r="Q3783" s="23">
        <v>2</v>
      </c>
      <c r="R3783" s="23">
        <v>2</v>
      </c>
      <c r="S3783" s="23">
        <v>0</v>
      </c>
      <c r="T3783" s="47">
        <v>3</v>
      </c>
      <c r="U3783" s="98" t="s">
        <v>111</v>
      </c>
      <c r="V3783" s="98" t="s">
        <v>3139</v>
      </c>
      <c r="W3783" s="69">
        <f t="shared" si="118"/>
        <v>4.5693420335933491E-3</v>
      </c>
    </row>
    <row r="3784" spans="1:23">
      <c r="A3784">
        <f t="shared" si="119"/>
        <v>489</v>
      </c>
      <c r="B3784" s="99">
        <v>44408</v>
      </c>
      <c r="C3784" s="23">
        <v>1381</v>
      </c>
      <c r="D3784" s="23">
        <v>5</v>
      </c>
      <c r="E3784" s="98" t="s">
        <v>49</v>
      </c>
      <c r="F3784" s="98" t="s">
        <v>164</v>
      </c>
      <c r="G3784" s="98" t="s">
        <v>4120</v>
      </c>
      <c r="H3784" s="98" t="s">
        <v>1366</v>
      </c>
      <c r="I3784" s="98" t="s">
        <v>10725</v>
      </c>
      <c r="J3784" s="99">
        <v>44897</v>
      </c>
      <c r="K3784" s="107">
        <v>15000000</v>
      </c>
      <c r="L3784" s="98" t="s">
        <v>2707</v>
      </c>
      <c r="M3784" s="23">
        <v>1080</v>
      </c>
      <c r="N3784" s="23">
        <v>1</v>
      </c>
      <c r="O3784" s="107">
        <v>15000000</v>
      </c>
      <c r="P3784" s="23">
        <v>180</v>
      </c>
      <c r="Q3784" s="23">
        <v>2</v>
      </c>
      <c r="R3784" s="23">
        <v>2</v>
      </c>
      <c r="S3784" s="23">
        <v>0</v>
      </c>
      <c r="T3784" s="47">
        <v>7.5</v>
      </c>
      <c r="U3784" s="98" t="s">
        <v>111</v>
      </c>
      <c r="V3784" s="98" t="s">
        <v>3139</v>
      </c>
      <c r="W3784" s="69">
        <f t="shared" si="118"/>
        <v>1.1423355083983372E-2</v>
      </c>
    </row>
    <row r="3785" spans="1:23">
      <c r="A3785">
        <f t="shared" si="119"/>
        <v>1220</v>
      </c>
      <c r="B3785" s="99">
        <v>44408</v>
      </c>
      <c r="C3785" s="23">
        <v>1382</v>
      </c>
      <c r="D3785" s="23">
        <v>5</v>
      </c>
      <c r="E3785" s="98" t="s">
        <v>49</v>
      </c>
      <c r="F3785" s="98" t="s">
        <v>164</v>
      </c>
      <c r="G3785" s="98" t="s">
        <v>4120</v>
      </c>
      <c r="H3785" s="98" t="s">
        <v>1366</v>
      </c>
      <c r="I3785" s="98" t="s">
        <v>10725</v>
      </c>
      <c r="J3785" s="99">
        <v>45628</v>
      </c>
      <c r="K3785" s="107">
        <v>15000000</v>
      </c>
      <c r="L3785" s="98" t="s">
        <v>2708</v>
      </c>
      <c r="M3785" s="23">
        <v>1800</v>
      </c>
      <c r="N3785" s="23">
        <v>1</v>
      </c>
      <c r="O3785" s="107">
        <v>15000000</v>
      </c>
      <c r="P3785" s="23">
        <v>180</v>
      </c>
      <c r="Q3785" s="23">
        <v>2</v>
      </c>
      <c r="R3785" s="23">
        <v>2</v>
      </c>
      <c r="S3785" s="23">
        <v>0</v>
      </c>
      <c r="T3785" s="47">
        <v>10.5</v>
      </c>
      <c r="U3785" s="98" t="s">
        <v>111</v>
      </c>
      <c r="V3785" s="98" t="s">
        <v>3139</v>
      </c>
      <c r="W3785" s="69">
        <f t="shared" si="118"/>
        <v>3.9899980538739464E-2</v>
      </c>
    </row>
    <row r="3786" spans="1:23">
      <c r="A3786">
        <f t="shared" si="119"/>
        <v>1220</v>
      </c>
      <c r="B3786" s="99">
        <v>44408</v>
      </c>
      <c r="C3786" s="23">
        <v>1383</v>
      </c>
      <c r="D3786" s="23">
        <v>5</v>
      </c>
      <c r="E3786" s="98" t="s">
        <v>49</v>
      </c>
      <c r="F3786" s="98" t="s">
        <v>164</v>
      </c>
      <c r="G3786" s="98" t="s">
        <v>4120</v>
      </c>
      <c r="H3786" s="98" t="s">
        <v>1366</v>
      </c>
      <c r="I3786" s="98" t="s">
        <v>10725</v>
      </c>
      <c r="J3786" s="99">
        <v>45628</v>
      </c>
      <c r="K3786" s="107">
        <v>18000000</v>
      </c>
      <c r="L3786" s="98" t="s">
        <v>2709</v>
      </c>
      <c r="M3786" s="23">
        <v>1440</v>
      </c>
      <c r="N3786" s="23">
        <v>1</v>
      </c>
      <c r="O3786" s="107">
        <v>18000000</v>
      </c>
      <c r="P3786" s="23">
        <v>180</v>
      </c>
      <c r="Q3786" s="23">
        <v>2</v>
      </c>
      <c r="R3786" s="23">
        <v>2</v>
      </c>
      <c r="S3786" s="23">
        <v>0</v>
      </c>
      <c r="T3786" s="47">
        <v>12.6</v>
      </c>
      <c r="U3786" s="98" t="s">
        <v>111</v>
      </c>
      <c r="V3786" s="98" t="s">
        <v>3139</v>
      </c>
      <c r="W3786" s="69">
        <f t="shared" si="118"/>
        <v>4.7879976646487354E-2</v>
      </c>
    </row>
    <row r="3787" spans="1:23">
      <c r="A3787">
        <f t="shared" si="119"/>
        <v>1221</v>
      </c>
      <c r="B3787" s="99">
        <v>44408</v>
      </c>
      <c r="C3787" s="23">
        <v>1384</v>
      </c>
      <c r="D3787" s="23">
        <v>5</v>
      </c>
      <c r="E3787" s="98" t="s">
        <v>49</v>
      </c>
      <c r="F3787" s="98" t="s">
        <v>164</v>
      </c>
      <c r="G3787" s="98" t="s">
        <v>4120</v>
      </c>
      <c r="H3787" s="98" t="s">
        <v>1366</v>
      </c>
      <c r="I3787" s="98" t="s">
        <v>10020</v>
      </c>
      <c r="J3787" s="99">
        <v>45629</v>
      </c>
      <c r="K3787" s="107">
        <v>20000000</v>
      </c>
      <c r="L3787" s="98" t="s">
        <v>2710</v>
      </c>
      <c r="M3787" s="23">
        <v>1800</v>
      </c>
      <c r="N3787" s="23">
        <v>1</v>
      </c>
      <c r="O3787" s="107">
        <v>20000000</v>
      </c>
      <c r="P3787" s="23">
        <v>180</v>
      </c>
      <c r="Q3787" s="23">
        <v>2</v>
      </c>
      <c r="R3787" s="23">
        <v>2</v>
      </c>
      <c r="S3787" s="23">
        <v>0</v>
      </c>
      <c r="T3787" s="47">
        <v>14</v>
      </c>
      <c r="U3787" s="98" t="s">
        <v>111</v>
      </c>
      <c r="V3787" s="98" t="s">
        <v>3139</v>
      </c>
      <c r="W3787" s="69">
        <f t="shared" si="118"/>
        <v>5.3243580587760533E-2</v>
      </c>
    </row>
    <row r="3788" spans="1:23">
      <c r="A3788">
        <f t="shared" si="119"/>
        <v>1221</v>
      </c>
      <c r="B3788" s="99">
        <v>44408</v>
      </c>
      <c r="C3788" s="23">
        <v>1385</v>
      </c>
      <c r="D3788" s="23">
        <v>5</v>
      </c>
      <c r="E3788" s="98" t="s">
        <v>49</v>
      </c>
      <c r="F3788" s="98" t="s">
        <v>164</v>
      </c>
      <c r="G3788" s="98" t="s">
        <v>4120</v>
      </c>
      <c r="H3788" s="98" t="s">
        <v>1366</v>
      </c>
      <c r="I3788" s="98" t="s">
        <v>10020</v>
      </c>
      <c r="J3788" s="99">
        <v>45629</v>
      </c>
      <c r="K3788" s="107">
        <v>13000000</v>
      </c>
      <c r="L3788" s="98" t="s">
        <v>2711</v>
      </c>
      <c r="M3788" s="23">
        <v>1800</v>
      </c>
      <c r="N3788" s="23">
        <v>1</v>
      </c>
      <c r="O3788" s="107">
        <v>13000000</v>
      </c>
      <c r="P3788" s="23">
        <v>180</v>
      </c>
      <c r="Q3788" s="23">
        <v>2</v>
      </c>
      <c r="R3788" s="23">
        <v>2</v>
      </c>
      <c r="S3788" s="23">
        <v>0</v>
      </c>
      <c r="T3788" s="47">
        <v>9.1</v>
      </c>
      <c r="U3788" s="98" t="s">
        <v>111</v>
      </c>
      <c r="V3788" s="98" t="s">
        <v>3139</v>
      </c>
      <c r="W3788" s="69">
        <f t="shared" si="118"/>
        <v>3.4608327382044349E-2</v>
      </c>
    </row>
    <row r="3789" spans="1:23">
      <c r="A3789">
        <f t="shared" si="119"/>
        <v>490</v>
      </c>
      <c r="B3789" s="99">
        <v>44408</v>
      </c>
      <c r="C3789" s="23">
        <v>1386</v>
      </c>
      <c r="D3789" s="23">
        <v>5</v>
      </c>
      <c r="E3789" s="98" t="s">
        <v>49</v>
      </c>
      <c r="F3789" s="98" t="s">
        <v>164</v>
      </c>
      <c r="G3789" s="98" t="s">
        <v>4120</v>
      </c>
      <c r="H3789" s="98" t="s">
        <v>1366</v>
      </c>
      <c r="I3789" s="98" t="s">
        <v>10020</v>
      </c>
      <c r="J3789" s="99">
        <v>44898</v>
      </c>
      <c r="K3789" s="107">
        <v>8070754</v>
      </c>
      <c r="L3789" s="98" t="s">
        <v>2712</v>
      </c>
      <c r="M3789" s="23">
        <v>1080</v>
      </c>
      <c r="N3789" s="23">
        <v>1</v>
      </c>
      <c r="O3789" s="107">
        <v>8070754</v>
      </c>
      <c r="P3789" s="23">
        <v>360</v>
      </c>
      <c r="Q3789" s="23">
        <v>2</v>
      </c>
      <c r="R3789" s="23">
        <v>2</v>
      </c>
      <c r="S3789" s="23">
        <v>2.96</v>
      </c>
      <c r="T3789" s="47">
        <v>5.4852569999999998</v>
      </c>
      <c r="U3789" s="98" t="s">
        <v>111</v>
      </c>
      <c r="V3789" s="98" t="s">
        <v>3139</v>
      </c>
      <c r="W3789" s="69">
        <f t="shared" si="118"/>
        <v>8.3717570101086939E-3</v>
      </c>
    </row>
    <row r="3790" spans="1:23">
      <c r="A3790">
        <f t="shared" si="119"/>
        <v>1221</v>
      </c>
      <c r="B3790" s="99">
        <v>44408</v>
      </c>
      <c r="C3790" s="23">
        <v>1387</v>
      </c>
      <c r="D3790" s="23">
        <v>5</v>
      </c>
      <c r="E3790" s="98" t="s">
        <v>49</v>
      </c>
      <c r="F3790" s="98" t="s">
        <v>164</v>
      </c>
      <c r="G3790" s="98" t="s">
        <v>4120</v>
      </c>
      <c r="H3790" s="98" t="s">
        <v>1366</v>
      </c>
      <c r="I3790" s="98" t="s">
        <v>10020</v>
      </c>
      <c r="J3790" s="99">
        <v>45629</v>
      </c>
      <c r="K3790" s="107">
        <v>7500000</v>
      </c>
      <c r="L3790" s="98" t="s">
        <v>2713</v>
      </c>
      <c r="M3790" s="23">
        <v>1800</v>
      </c>
      <c r="N3790" s="23">
        <v>1</v>
      </c>
      <c r="O3790" s="107">
        <v>7500000</v>
      </c>
      <c r="P3790" s="23">
        <v>180</v>
      </c>
      <c r="Q3790" s="23">
        <v>2</v>
      </c>
      <c r="R3790" s="23">
        <v>2</v>
      </c>
      <c r="S3790" s="23">
        <v>0</v>
      </c>
      <c r="T3790" s="47">
        <v>5.25</v>
      </c>
      <c r="U3790" s="98" t="s">
        <v>111</v>
      </c>
      <c r="V3790" s="98" t="s">
        <v>3139</v>
      </c>
      <c r="W3790" s="69">
        <f t="shared" si="118"/>
        <v>1.9966342720410202E-2</v>
      </c>
    </row>
    <row r="3791" spans="1:23">
      <c r="A3791">
        <f t="shared" si="119"/>
        <v>1222</v>
      </c>
      <c r="B3791" s="99">
        <v>44408</v>
      </c>
      <c r="C3791" s="23">
        <v>1388</v>
      </c>
      <c r="D3791" s="23">
        <v>5</v>
      </c>
      <c r="E3791" s="98" t="s">
        <v>49</v>
      </c>
      <c r="F3791" s="98" t="s">
        <v>164</v>
      </c>
      <c r="G3791" s="98" t="s">
        <v>4120</v>
      </c>
      <c r="H3791" s="98" t="s">
        <v>1366</v>
      </c>
      <c r="I3791" s="98" t="s">
        <v>10021</v>
      </c>
      <c r="J3791" s="99">
        <v>45630</v>
      </c>
      <c r="K3791" s="107">
        <v>11000000</v>
      </c>
      <c r="L3791" s="98" t="s">
        <v>2714</v>
      </c>
      <c r="M3791" s="23">
        <v>1800</v>
      </c>
      <c r="N3791" s="23">
        <v>1</v>
      </c>
      <c r="O3791" s="107">
        <v>11000000</v>
      </c>
      <c r="P3791" s="23">
        <v>180</v>
      </c>
      <c r="Q3791" s="23">
        <v>2</v>
      </c>
      <c r="R3791" s="23">
        <v>2</v>
      </c>
      <c r="S3791" s="23">
        <v>0</v>
      </c>
      <c r="T3791" s="47">
        <v>7.7</v>
      </c>
      <c r="U3791" s="98" t="s">
        <v>111</v>
      </c>
      <c r="V3791" s="98" t="s">
        <v>3139</v>
      </c>
      <c r="W3791" s="69">
        <f t="shared" si="118"/>
        <v>2.9307952918127649E-2</v>
      </c>
    </row>
    <row r="3792" spans="1:23">
      <c r="A3792">
        <f t="shared" si="119"/>
        <v>491</v>
      </c>
      <c r="B3792" s="99">
        <v>44408</v>
      </c>
      <c r="C3792" s="23">
        <v>1389</v>
      </c>
      <c r="D3792" s="23">
        <v>5</v>
      </c>
      <c r="E3792" s="98" t="s">
        <v>49</v>
      </c>
      <c r="F3792" s="98" t="s">
        <v>164</v>
      </c>
      <c r="G3792" s="98" t="s">
        <v>4120</v>
      </c>
      <c r="H3792" s="98" t="s">
        <v>1366</v>
      </c>
      <c r="I3792" s="98" t="s">
        <v>10021</v>
      </c>
      <c r="J3792" s="99">
        <v>44899</v>
      </c>
      <c r="K3792" s="107">
        <v>5500000</v>
      </c>
      <c r="L3792" s="98" t="s">
        <v>2715</v>
      </c>
      <c r="M3792" s="23">
        <v>1080</v>
      </c>
      <c r="N3792" s="23">
        <v>1</v>
      </c>
      <c r="O3792" s="107">
        <v>5500000</v>
      </c>
      <c r="P3792" s="23">
        <v>180</v>
      </c>
      <c r="Q3792" s="23">
        <v>2</v>
      </c>
      <c r="R3792" s="23">
        <v>2</v>
      </c>
      <c r="S3792" s="23">
        <v>0</v>
      </c>
      <c r="T3792" s="47">
        <v>2.7499989999999999</v>
      </c>
      <c r="U3792" s="98" t="s">
        <v>111</v>
      </c>
      <c r="V3792" s="98" t="s">
        <v>3139</v>
      </c>
      <c r="W3792" s="69">
        <f t="shared" si="118"/>
        <v>4.2056931406356376E-3</v>
      </c>
    </row>
    <row r="3793" spans="1:23">
      <c r="A3793">
        <f t="shared" si="119"/>
        <v>491</v>
      </c>
      <c r="B3793" s="99">
        <v>44408</v>
      </c>
      <c r="C3793" s="23">
        <v>1390</v>
      </c>
      <c r="D3793" s="23">
        <v>5</v>
      </c>
      <c r="E3793" s="98" t="s">
        <v>49</v>
      </c>
      <c r="F3793" s="98" t="s">
        <v>164</v>
      </c>
      <c r="G3793" s="98" t="s">
        <v>4120</v>
      </c>
      <c r="H3793" s="98" t="s">
        <v>1366</v>
      </c>
      <c r="I3793" s="98" t="s">
        <v>10021</v>
      </c>
      <c r="J3793" s="99">
        <v>44899</v>
      </c>
      <c r="K3793" s="107">
        <v>6000000</v>
      </c>
      <c r="L3793" s="98" t="s">
        <v>2716</v>
      </c>
      <c r="M3793" s="23">
        <v>1080</v>
      </c>
      <c r="N3793" s="23">
        <v>1</v>
      </c>
      <c r="O3793" s="107">
        <v>6000000</v>
      </c>
      <c r="P3793" s="23">
        <v>360</v>
      </c>
      <c r="Q3793" s="23">
        <v>2</v>
      </c>
      <c r="R3793" s="23">
        <v>2</v>
      </c>
      <c r="S3793" s="23">
        <v>0</v>
      </c>
      <c r="T3793" s="47">
        <v>4</v>
      </c>
      <c r="U3793" s="98" t="s">
        <v>111</v>
      </c>
      <c r="V3793" s="98" t="s">
        <v>3139</v>
      </c>
      <c r="W3793" s="69">
        <f t="shared" si="118"/>
        <v>6.1173740654242243E-3</v>
      </c>
    </row>
    <row r="3794" spans="1:23">
      <c r="A3794">
        <f t="shared" si="119"/>
        <v>491</v>
      </c>
      <c r="B3794" s="99">
        <v>44408</v>
      </c>
      <c r="C3794" s="23">
        <v>1391</v>
      </c>
      <c r="D3794" s="23">
        <v>5</v>
      </c>
      <c r="E3794" s="98" t="s">
        <v>49</v>
      </c>
      <c r="F3794" s="98" t="s">
        <v>164</v>
      </c>
      <c r="G3794" s="98" t="s">
        <v>4120</v>
      </c>
      <c r="H3794" s="98" t="s">
        <v>1366</v>
      </c>
      <c r="I3794" s="98" t="s">
        <v>10021</v>
      </c>
      <c r="J3794" s="99">
        <v>44899</v>
      </c>
      <c r="K3794" s="107">
        <v>8000000</v>
      </c>
      <c r="L3794" s="98" t="s">
        <v>2717</v>
      </c>
      <c r="M3794" s="23">
        <v>1080</v>
      </c>
      <c r="N3794" s="23">
        <v>1</v>
      </c>
      <c r="O3794" s="107">
        <v>8000000</v>
      </c>
      <c r="P3794" s="23">
        <v>180</v>
      </c>
      <c r="Q3794" s="23">
        <v>2</v>
      </c>
      <c r="R3794" s="23">
        <v>2</v>
      </c>
      <c r="S3794" s="23">
        <v>0</v>
      </c>
      <c r="T3794" s="47">
        <v>4.0000010000000001</v>
      </c>
      <c r="U3794" s="98" t="s">
        <v>111</v>
      </c>
      <c r="V3794" s="98" t="s">
        <v>3139</v>
      </c>
      <c r="W3794" s="69">
        <f t="shared" si="118"/>
        <v>6.1173755947677407E-3</v>
      </c>
    </row>
    <row r="3795" spans="1:23">
      <c r="A3795">
        <f t="shared" si="119"/>
        <v>491</v>
      </c>
      <c r="B3795" s="99">
        <v>44408</v>
      </c>
      <c r="C3795" s="23">
        <v>1392</v>
      </c>
      <c r="D3795" s="23">
        <v>5</v>
      </c>
      <c r="E3795" s="98" t="s">
        <v>49</v>
      </c>
      <c r="F3795" s="98" t="s">
        <v>164</v>
      </c>
      <c r="G3795" s="98" t="s">
        <v>4120</v>
      </c>
      <c r="H3795" s="98" t="s">
        <v>1366</v>
      </c>
      <c r="I3795" s="98" t="s">
        <v>10021</v>
      </c>
      <c r="J3795" s="99">
        <v>44899</v>
      </c>
      <c r="K3795" s="107">
        <v>15000000</v>
      </c>
      <c r="L3795" s="98" t="s">
        <v>2718</v>
      </c>
      <c r="M3795" s="23">
        <v>1080</v>
      </c>
      <c r="N3795" s="23">
        <v>1</v>
      </c>
      <c r="O3795" s="107">
        <v>15000000</v>
      </c>
      <c r="P3795" s="23">
        <v>180</v>
      </c>
      <c r="Q3795" s="23">
        <v>2</v>
      </c>
      <c r="R3795" s="23">
        <v>2</v>
      </c>
      <c r="S3795" s="23">
        <v>0</v>
      </c>
      <c r="T3795" s="47">
        <v>7.5</v>
      </c>
      <c r="U3795" s="98" t="s">
        <v>111</v>
      </c>
      <c r="V3795" s="98" t="s">
        <v>3139</v>
      </c>
      <c r="W3795" s="69">
        <f t="shared" si="118"/>
        <v>1.1470076372670421E-2</v>
      </c>
    </row>
    <row r="3796" spans="1:23">
      <c r="A3796">
        <f t="shared" si="119"/>
        <v>1222</v>
      </c>
      <c r="B3796" s="99">
        <v>44408</v>
      </c>
      <c r="C3796" s="23">
        <v>1393</v>
      </c>
      <c r="D3796" s="23">
        <v>5</v>
      </c>
      <c r="E3796" s="98" t="s">
        <v>49</v>
      </c>
      <c r="F3796" s="98" t="s">
        <v>164</v>
      </c>
      <c r="G3796" s="98" t="s">
        <v>4120</v>
      </c>
      <c r="H3796" s="98" t="s">
        <v>1366</v>
      </c>
      <c r="I3796" s="98" t="s">
        <v>10021</v>
      </c>
      <c r="J3796" s="99">
        <v>45630</v>
      </c>
      <c r="K3796" s="107">
        <v>20000000</v>
      </c>
      <c r="L3796" s="98" t="s">
        <v>2719</v>
      </c>
      <c r="M3796" s="23">
        <v>1800</v>
      </c>
      <c r="N3796" s="23">
        <v>1</v>
      </c>
      <c r="O3796" s="107">
        <v>20000000</v>
      </c>
      <c r="P3796" s="23">
        <v>180</v>
      </c>
      <c r="Q3796" s="23">
        <v>2</v>
      </c>
      <c r="R3796" s="23">
        <v>2</v>
      </c>
      <c r="S3796" s="23">
        <v>0</v>
      </c>
      <c r="T3796" s="47">
        <v>14</v>
      </c>
      <c r="U3796" s="98" t="s">
        <v>111</v>
      </c>
      <c r="V3796" s="98" t="s">
        <v>3139</v>
      </c>
      <c r="W3796" s="69">
        <f t="shared" si="118"/>
        <v>5.328718712386845E-2</v>
      </c>
    </row>
    <row r="3797" spans="1:23">
      <c r="A3797">
        <f t="shared" si="119"/>
        <v>1222</v>
      </c>
      <c r="B3797" s="99">
        <v>44408</v>
      </c>
      <c r="C3797" s="23">
        <v>1394</v>
      </c>
      <c r="D3797" s="23">
        <v>5</v>
      </c>
      <c r="E3797" s="98" t="s">
        <v>49</v>
      </c>
      <c r="F3797" s="98" t="s">
        <v>164</v>
      </c>
      <c r="G3797" s="98" t="s">
        <v>4120</v>
      </c>
      <c r="H3797" s="98" t="s">
        <v>1366</v>
      </c>
      <c r="I3797" s="98" t="s">
        <v>10021</v>
      </c>
      <c r="J3797" s="99">
        <v>45630</v>
      </c>
      <c r="K3797" s="107">
        <v>22000000</v>
      </c>
      <c r="L3797" s="98" t="s">
        <v>2720</v>
      </c>
      <c r="M3797" s="23">
        <v>1800</v>
      </c>
      <c r="N3797" s="23">
        <v>1</v>
      </c>
      <c r="O3797" s="107">
        <v>22000000</v>
      </c>
      <c r="P3797" s="23">
        <v>180</v>
      </c>
      <c r="Q3797" s="23">
        <v>2</v>
      </c>
      <c r="R3797" s="23">
        <v>2</v>
      </c>
      <c r="S3797" s="23">
        <v>0</v>
      </c>
      <c r="T3797" s="47">
        <v>15.4</v>
      </c>
      <c r="U3797" s="98" t="s">
        <v>111</v>
      </c>
      <c r="V3797" s="98" t="s">
        <v>3139</v>
      </c>
      <c r="W3797" s="69">
        <f t="shared" si="118"/>
        <v>5.8615905836255297E-2</v>
      </c>
    </row>
    <row r="3798" spans="1:23">
      <c r="A3798">
        <f t="shared" si="119"/>
        <v>492</v>
      </c>
      <c r="B3798" s="99">
        <v>44408</v>
      </c>
      <c r="C3798" s="23">
        <v>1395</v>
      </c>
      <c r="D3798" s="23">
        <v>5</v>
      </c>
      <c r="E3798" s="98" t="s">
        <v>49</v>
      </c>
      <c r="F3798" s="98" t="s">
        <v>164</v>
      </c>
      <c r="G3798" s="98" t="s">
        <v>4120</v>
      </c>
      <c r="H3798" s="98" t="s">
        <v>1366</v>
      </c>
      <c r="I3798" s="98" t="s">
        <v>10037</v>
      </c>
      <c r="J3798" s="99">
        <v>44900</v>
      </c>
      <c r="K3798" s="107">
        <v>15000000</v>
      </c>
      <c r="L3798" s="98" t="s">
        <v>2721</v>
      </c>
      <c r="M3798" s="23">
        <v>1080</v>
      </c>
      <c r="N3798" s="23">
        <v>1</v>
      </c>
      <c r="O3798" s="107">
        <v>15000000</v>
      </c>
      <c r="P3798" s="23">
        <v>180</v>
      </c>
      <c r="Q3798" s="23">
        <v>2</v>
      </c>
      <c r="R3798" s="23">
        <v>2</v>
      </c>
      <c r="S3798" s="23">
        <v>0</v>
      </c>
      <c r="T3798" s="47">
        <v>7.5</v>
      </c>
      <c r="U3798" s="98" t="s">
        <v>111</v>
      </c>
      <c r="V3798" s="98" t="s">
        <v>3139</v>
      </c>
      <c r="W3798" s="69">
        <f t="shared" si="118"/>
        <v>1.1493437017013946E-2</v>
      </c>
    </row>
    <row r="3799" spans="1:23">
      <c r="A3799">
        <f t="shared" si="119"/>
        <v>1223</v>
      </c>
      <c r="B3799" s="99">
        <v>44408</v>
      </c>
      <c r="C3799" s="23">
        <v>1396</v>
      </c>
      <c r="D3799" s="23">
        <v>5</v>
      </c>
      <c r="E3799" s="98" t="s">
        <v>49</v>
      </c>
      <c r="F3799" s="98" t="s">
        <v>164</v>
      </c>
      <c r="G3799" s="98" t="s">
        <v>4120</v>
      </c>
      <c r="H3799" s="98" t="s">
        <v>1366</v>
      </c>
      <c r="I3799" s="98" t="s">
        <v>10037</v>
      </c>
      <c r="J3799" s="99">
        <v>45631</v>
      </c>
      <c r="K3799" s="107">
        <v>13000000</v>
      </c>
      <c r="L3799" s="98" t="s">
        <v>2722</v>
      </c>
      <c r="M3799" s="23">
        <v>1800</v>
      </c>
      <c r="N3799" s="23">
        <v>1</v>
      </c>
      <c r="O3799" s="107">
        <v>13000000</v>
      </c>
      <c r="P3799" s="23">
        <v>180</v>
      </c>
      <c r="Q3799" s="23">
        <v>2</v>
      </c>
      <c r="R3799" s="23">
        <v>2</v>
      </c>
      <c r="S3799" s="23">
        <v>0</v>
      </c>
      <c r="T3799" s="47">
        <v>9.1</v>
      </c>
      <c r="U3799" s="98" t="s">
        <v>111</v>
      </c>
      <c r="V3799" s="98" t="s">
        <v>3139</v>
      </c>
      <c r="W3799" s="69">
        <f t="shared" si="118"/>
        <v>3.4665015878984635E-2</v>
      </c>
    </row>
    <row r="3800" spans="1:23">
      <c r="A3800">
        <f t="shared" si="119"/>
        <v>1223</v>
      </c>
      <c r="B3800" s="99">
        <v>44408</v>
      </c>
      <c r="C3800" s="23">
        <v>1397</v>
      </c>
      <c r="D3800" s="23">
        <v>5</v>
      </c>
      <c r="E3800" s="98" t="s">
        <v>49</v>
      </c>
      <c r="F3800" s="98" t="s">
        <v>164</v>
      </c>
      <c r="G3800" s="98" t="s">
        <v>4120</v>
      </c>
      <c r="H3800" s="98" t="s">
        <v>1366</v>
      </c>
      <c r="I3800" s="98" t="s">
        <v>10037</v>
      </c>
      <c r="J3800" s="99">
        <v>45631</v>
      </c>
      <c r="K3800" s="107">
        <v>15000000</v>
      </c>
      <c r="L3800" s="98" t="s">
        <v>2723</v>
      </c>
      <c r="M3800" s="23">
        <v>1800</v>
      </c>
      <c r="N3800" s="23">
        <v>1</v>
      </c>
      <c r="O3800" s="107">
        <v>15000000</v>
      </c>
      <c r="P3800" s="23">
        <v>180</v>
      </c>
      <c r="Q3800" s="23">
        <v>2</v>
      </c>
      <c r="R3800" s="23">
        <v>2</v>
      </c>
      <c r="S3800" s="23">
        <v>0</v>
      </c>
      <c r="T3800" s="47">
        <v>10.5</v>
      </c>
      <c r="U3800" s="98" t="s">
        <v>111</v>
      </c>
      <c r="V3800" s="98" t="s">
        <v>3139</v>
      </c>
      <c r="W3800" s="69">
        <f t="shared" si="118"/>
        <v>3.9998095244982268E-2</v>
      </c>
    </row>
    <row r="3801" spans="1:23">
      <c r="A3801">
        <f t="shared" si="119"/>
        <v>492</v>
      </c>
      <c r="B3801" s="99">
        <v>44408</v>
      </c>
      <c r="C3801" s="23">
        <v>1398</v>
      </c>
      <c r="D3801" s="23">
        <v>5</v>
      </c>
      <c r="E3801" s="98" t="s">
        <v>49</v>
      </c>
      <c r="F3801" s="98" t="s">
        <v>164</v>
      </c>
      <c r="G3801" s="98" t="s">
        <v>4120</v>
      </c>
      <c r="H3801" s="98" t="s">
        <v>1366</v>
      </c>
      <c r="I3801" s="98" t="s">
        <v>10037</v>
      </c>
      <c r="J3801" s="99">
        <v>44900</v>
      </c>
      <c r="K3801" s="107">
        <v>9000000</v>
      </c>
      <c r="L3801" s="98" t="s">
        <v>2724</v>
      </c>
      <c r="M3801" s="23">
        <v>1080</v>
      </c>
      <c r="N3801" s="23">
        <v>1</v>
      </c>
      <c r="O3801" s="107">
        <v>9000000</v>
      </c>
      <c r="P3801" s="23">
        <v>360</v>
      </c>
      <c r="Q3801" s="23">
        <v>2</v>
      </c>
      <c r="R3801" s="23">
        <v>2</v>
      </c>
      <c r="S3801" s="23">
        <v>0</v>
      </c>
      <c r="T3801" s="47">
        <v>6</v>
      </c>
      <c r="U3801" s="98" t="s">
        <v>111</v>
      </c>
      <c r="V3801" s="98" t="s">
        <v>3139</v>
      </c>
      <c r="W3801" s="69">
        <f t="shared" si="118"/>
        <v>9.1947496136111553E-3</v>
      </c>
    </row>
    <row r="3802" spans="1:23">
      <c r="A3802">
        <f t="shared" si="119"/>
        <v>1223</v>
      </c>
      <c r="B3802" s="99">
        <v>44408</v>
      </c>
      <c r="C3802" s="23">
        <v>1399</v>
      </c>
      <c r="D3802" s="23">
        <v>5</v>
      </c>
      <c r="E3802" s="98" t="s">
        <v>49</v>
      </c>
      <c r="F3802" s="98" t="s">
        <v>164</v>
      </c>
      <c r="G3802" s="98" t="s">
        <v>4120</v>
      </c>
      <c r="H3802" s="98" t="s">
        <v>1366</v>
      </c>
      <c r="I3802" s="98" t="s">
        <v>10037</v>
      </c>
      <c r="J3802" s="99">
        <v>45631</v>
      </c>
      <c r="K3802" s="107">
        <v>10000000</v>
      </c>
      <c r="L3802" s="98" t="s">
        <v>2725</v>
      </c>
      <c r="M3802" s="23">
        <v>1800</v>
      </c>
      <c r="N3802" s="23">
        <v>1</v>
      </c>
      <c r="O3802" s="107">
        <v>10000000</v>
      </c>
      <c r="P3802" s="23">
        <v>180</v>
      </c>
      <c r="Q3802" s="23">
        <v>2</v>
      </c>
      <c r="R3802" s="23">
        <v>2</v>
      </c>
      <c r="S3802" s="23">
        <v>0</v>
      </c>
      <c r="T3802" s="47">
        <v>7</v>
      </c>
      <c r="U3802" s="98" t="s">
        <v>111</v>
      </c>
      <c r="V3802" s="98" t="s">
        <v>3139</v>
      </c>
      <c r="W3802" s="69">
        <f t="shared" si="118"/>
        <v>2.666539682998818E-2</v>
      </c>
    </row>
    <row r="3803" spans="1:23">
      <c r="A3803">
        <f t="shared" si="119"/>
        <v>1223</v>
      </c>
      <c r="B3803" s="99">
        <v>44408</v>
      </c>
      <c r="C3803" s="23">
        <v>1400</v>
      </c>
      <c r="D3803" s="23">
        <v>5</v>
      </c>
      <c r="E3803" s="98" t="s">
        <v>49</v>
      </c>
      <c r="F3803" s="98" t="s">
        <v>164</v>
      </c>
      <c r="G3803" s="98" t="s">
        <v>4120</v>
      </c>
      <c r="H3803" s="98" t="s">
        <v>1366</v>
      </c>
      <c r="I3803" s="98" t="s">
        <v>10037</v>
      </c>
      <c r="J3803" s="99">
        <v>45631</v>
      </c>
      <c r="K3803" s="107">
        <v>15000000</v>
      </c>
      <c r="L3803" s="98" t="s">
        <v>2726</v>
      </c>
      <c r="M3803" s="23">
        <v>1800</v>
      </c>
      <c r="N3803" s="23">
        <v>1</v>
      </c>
      <c r="O3803" s="107">
        <v>15000000</v>
      </c>
      <c r="P3803" s="23">
        <v>180</v>
      </c>
      <c r="Q3803" s="23">
        <v>2</v>
      </c>
      <c r="R3803" s="23">
        <v>2</v>
      </c>
      <c r="S3803" s="23">
        <v>0</v>
      </c>
      <c r="T3803" s="47">
        <v>10.5</v>
      </c>
      <c r="U3803" s="98" t="s">
        <v>111</v>
      </c>
      <c r="V3803" s="98" t="s">
        <v>3139</v>
      </c>
      <c r="W3803" s="69">
        <f t="shared" si="118"/>
        <v>3.9998095244982268E-2</v>
      </c>
    </row>
    <row r="3804" spans="1:23">
      <c r="A3804">
        <f t="shared" si="119"/>
        <v>1223</v>
      </c>
      <c r="B3804" s="99">
        <v>44408</v>
      </c>
      <c r="C3804" s="23">
        <v>1401</v>
      </c>
      <c r="D3804" s="23">
        <v>5</v>
      </c>
      <c r="E3804" s="98" t="s">
        <v>49</v>
      </c>
      <c r="F3804" s="98" t="s">
        <v>164</v>
      </c>
      <c r="G3804" s="98" t="s">
        <v>4120</v>
      </c>
      <c r="H3804" s="98" t="s">
        <v>1366</v>
      </c>
      <c r="I3804" s="98" t="s">
        <v>10037</v>
      </c>
      <c r="J3804" s="99">
        <v>45631</v>
      </c>
      <c r="K3804" s="107">
        <v>6300000</v>
      </c>
      <c r="L3804" s="98" t="s">
        <v>2727</v>
      </c>
      <c r="M3804" s="23">
        <v>1800</v>
      </c>
      <c r="N3804" s="23">
        <v>1</v>
      </c>
      <c r="O3804" s="107">
        <v>6300000</v>
      </c>
      <c r="P3804" s="23">
        <v>180</v>
      </c>
      <c r="Q3804" s="23">
        <v>2</v>
      </c>
      <c r="R3804" s="23">
        <v>2</v>
      </c>
      <c r="S3804" s="23">
        <v>0</v>
      </c>
      <c r="T3804" s="47">
        <v>4.41</v>
      </c>
      <c r="U3804" s="98" t="s">
        <v>111</v>
      </c>
      <c r="V3804" s="98" t="s">
        <v>3139</v>
      </c>
      <c r="W3804" s="69">
        <f t="shared" si="118"/>
        <v>1.6799200002892554E-2</v>
      </c>
    </row>
    <row r="3805" spans="1:23">
      <c r="A3805">
        <f t="shared" si="119"/>
        <v>127</v>
      </c>
      <c r="B3805" s="99">
        <v>44408</v>
      </c>
      <c r="C3805" s="23">
        <v>1402</v>
      </c>
      <c r="D3805" s="23">
        <v>5</v>
      </c>
      <c r="E3805" s="98" t="s">
        <v>49</v>
      </c>
      <c r="F3805" s="98" t="s">
        <v>164</v>
      </c>
      <c r="G3805" s="98" t="s">
        <v>4120</v>
      </c>
      <c r="H3805" s="98" t="s">
        <v>1366</v>
      </c>
      <c r="I3805" s="98" t="s">
        <v>10037</v>
      </c>
      <c r="J3805" s="99">
        <v>44535</v>
      </c>
      <c r="K3805" s="107">
        <v>20000000</v>
      </c>
      <c r="L3805" s="98" t="s">
        <v>2728</v>
      </c>
      <c r="M3805" s="23">
        <v>720</v>
      </c>
      <c r="N3805" s="23">
        <v>1</v>
      </c>
      <c r="O3805" s="107">
        <v>20000000</v>
      </c>
      <c r="P3805" s="23">
        <v>180</v>
      </c>
      <c r="Q3805" s="23">
        <v>2</v>
      </c>
      <c r="R3805" s="23">
        <v>2</v>
      </c>
      <c r="S3805" s="23">
        <v>0</v>
      </c>
      <c r="T3805" s="47">
        <v>5</v>
      </c>
      <c r="U3805" s="98" t="s">
        <v>111</v>
      </c>
      <c r="V3805" s="98" t="s">
        <v>3139</v>
      </c>
      <c r="W3805" s="69">
        <f t="shared" si="118"/>
        <v>1.9778678877517223E-3</v>
      </c>
    </row>
    <row r="3806" spans="1:23">
      <c r="A3806">
        <f t="shared" si="119"/>
        <v>1224</v>
      </c>
      <c r="B3806" s="99">
        <v>44408</v>
      </c>
      <c r="C3806" s="23">
        <v>1403</v>
      </c>
      <c r="D3806" s="23">
        <v>5</v>
      </c>
      <c r="E3806" s="98" t="s">
        <v>49</v>
      </c>
      <c r="F3806" s="98" t="s">
        <v>164</v>
      </c>
      <c r="G3806" s="98" t="s">
        <v>4120</v>
      </c>
      <c r="H3806" s="98" t="s">
        <v>1366</v>
      </c>
      <c r="I3806" s="98" t="s">
        <v>10726</v>
      </c>
      <c r="J3806" s="99">
        <v>45632</v>
      </c>
      <c r="K3806" s="107">
        <v>10000000</v>
      </c>
      <c r="L3806" s="98" t="s">
        <v>2729</v>
      </c>
      <c r="M3806" s="23">
        <v>1800</v>
      </c>
      <c r="N3806" s="23">
        <v>1</v>
      </c>
      <c r="O3806" s="107">
        <v>10000000</v>
      </c>
      <c r="P3806" s="23">
        <v>180</v>
      </c>
      <c r="Q3806" s="23">
        <v>2</v>
      </c>
      <c r="R3806" s="23">
        <v>2</v>
      </c>
      <c r="S3806" s="23">
        <v>0</v>
      </c>
      <c r="T3806" s="47">
        <v>7</v>
      </c>
      <c r="U3806" s="98" t="s">
        <v>111</v>
      </c>
      <c r="V3806" s="98" t="s">
        <v>3139</v>
      </c>
      <c r="W3806" s="69">
        <f t="shared" si="118"/>
        <v>2.6687200098042135E-2</v>
      </c>
    </row>
    <row r="3807" spans="1:23">
      <c r="A3807">
        <f t="shared" si="119"/>
        <v>1224</v>
      </c>
      <c r="B3807" s="99">
        <v>44408</v>
      </c>
      <c r="C3807" s="23">
        <v>1404</v>
      </c>
      <c r="D3807" s="23">
        <v>5</v>
      </c>
      <c r="E3807" s="98" t="s">
        <v>49</v>
      </c>
      <c r="F3807" s="98" t="s">
        <v>164</v>
      </c>
      <c r="G3807" s="98" t="s">
        <v>4120</v>
      </c>
      <c r="H3807" s="98" t="s">
        <v>1366</v>
      </c>
      <c r="I3807" s="98" t="s">
        <v>10726</v>
      </c>
      <c r="J3807" s="99">
        <v>45632</v>
      </c>
      <c r="K3807" s="107">
        <v>30000000</v>
      </c>
      <c r="L3807" s="98" t="s">
        <v>2730</v>
      </c>
      <c r="M3807" s="23">
        <v>1440</v>
      </c>
      <c r="N3807" s="23">
        <v>1</v>
      </c>
      <c r="O3807" s="107">
        <v>30000000</v>
      </c>
      <c r="P3807" s="23">
        <v>180</v>
      </c>
      <c r="Q3807" s="23">
        <v>2</v>
      </c>
      <c r="R3807" s="23">
        <v>2</v>
      </c>
      <c r="S3807" s="23">
        <v>0</v>
      </c>
      <c r="T3807" s="47">
        <v>21</v>
      </c>
      <c r="U3807" s="98" t="s">
        <v>111</v>
      </c>
      <c r="V3807" s="98" t="s">
        <v>3139</v>
      </c>
      <c r="W3807" s="69">
        <f t="shared" si="118"/>
        <v>8.00616002941264E-2</v>
      </c>
    </row>
    <row r="3808" spans="1:23">
      <c r="A3808">
        <f t="shared" si="119"/>
        <v>1224</v>
      </c>
      <c r="B3808" s="99">
        <v>44408</v>
      </c>
      <c r="C3808" s="23">
        <v>1405</v>
      </c>
      <c r="D3808" s="23">
        <v>5</v>
      </c>
      <c r="E3808" s="98" t="s">
        <v>49</v>
      </c>
      <c r="F3808" s="98" t="s">
        <v>164</v>
      </c>
      <c r="G3808" s="98" t="s">
        <v>4120</v>
      </c>
      <c r="H3808" s="98" t="s">
        <v>1366</v>
      </c>
      <c r="I3808" s="98" t="s">
        <v>10726</v>
      </c>
      <c r="J3808" s="99">
        <v>45632</v>
      </c>
      <c r="K3808" s="107">
        <v>15000000</v>
      </c>
      <c r="L3808" s="98" t="s">
        <v>2731</v>
      </c>
      <c r="M3808" s="23">
        <v>1800</v>
      </c>
      <c r="N3808" s="23">
        <v>1</v>
      </c>
      <c r="O3808" s="107">
        <v>15000000</v>
      </c>
      <c r="P3808" s="23">
        <v>180</v>
      </c>
      <c r="Q3808" s="23">
        <v>2</v>
      </c>
      <c r="R3808" s="23">
        <v>2</v>
      </c>
      <c r="S3808" s="23">
        <v>0</v>
      </c>
      <c r="T3808" s="47">
        <v>10.5</v>
      </c>
      <c r="U3808" s="98" t="s">
        <v>111</v>
      </c>
      <c r="V3808" s="98" t="s">
        <v>3139</v>
      </c>
      <c r="W3808" s="69">
        <f t="shared" si="118"/>
        <v>4.00308001470632E-2</v>
      </c>
    </row>
    <row r="3809" spans="1:23">
      <c r="A3809">
        <f t="shared" si="119"/>
        <v>1227</v>
      </c>
      <c r="B3809" s="99">
        <v>44408</v>
      </c>
      <c r="C3809" s="23">
        <v>1406</v>
      </c>
      <c r="D3809" s="23">
        <v>5</v>
      </c>
      <c r="E3809" s="98" t="s">
        <v>49</v>
      </c>
      <c r="F3809" s="98" t="s">
        <v>164</v>
      </c>
      <c r="G3809" s="98" t="s">
        <v>4120</v>
      </c>
      <c r="H3809" s="98" t="s">
        <v>1366</v>
      </c>
      <c r="I3809" s="98" t="s">
        <v>10044</v>
      </c>
      <c r="J3809" s="99">
        <v>45635</v>
      </c>
      <c r="K3809" s="107">
        <v>10000000</v>
      </c>
      <c r="L3809" s="98" t="s">
        <v>2732</v>
      </c>
      <c r="M3809" s="23">
        <v>1800</v>
      </c>
      <c r="N3809" s="23">
        <v>1</v>
      </c>
      <c r="O3809" s="107">
        <v>10000000</v>
      </c>
      <c r="P3809" s="23">
        <v>180</v>
      </c>
      <c r="Q3809" s="23">
        <v>2</v>
      </c>
      <c r="R3809" s="23">
        <v>2</v>
      </c>
      <c r="S3809" s="23">
        <v>0</v>
      </c>
      <c r="T3809" s="47">
        <v>7</v>
      </c>
      <c r="U3809" s="98" t="s">
        <v>111</v>
      </c>
      <c r="V3809" s="98" t="s">
        <v>3139</v>
      </c>
      <c r="W3809" s="69">
        <f t="shared" si="118"/>
        <v>2.6752609902204003E-2</v>
      </c>
    </row>
    <row r="3810" spans="1:23">
      <c r="A3810">
        <f t="shared" si="119"/>
        <v>1227</v>
      </c>
      <c r="B3810" s="99">
        <v>44408</v>
      </c>
      <c r="C3810" s="23">
        <v>1407</v>
      </c>
      <c r="D3810" s="23">
        <v>5</v>
      </c>
      <c r="E3810" s="98" t="s">
        <v>49</v>
      </c>
      <c r="F3810" s="98" t="s">
        <v>164</v>
      </c>
      <c r="G3810" s="98" t="s">
        <v>4120</v>
      </c>
      <c r="H3810" s="98" t="s">
        <v>1366</v>
      </c>
      <c r="I3810" s="98" t="s">
        <v>10044</v>
      </c>
      <c r="J3810" s="99">
        <v>45635</v>
      </c>
      <c r="K3810" s="107">
        <v>13000000</v>
      </c>
      <c r="L3810" s="98" t="s">
        <v>2733</v>
      </c>
      <c r="M3810" s="23">
        <v>1800</v>
      </c>
      <c r="N3810" s="23">
        <v>1</v>
      </c>
      <c r="O3810" s="107">
        <v>13000000</v>
      </c>
      <c r="P3810" s="23">
        <v>180</v>
      </c>
      <c r="Q3810" s="23">
        <v>2</v>
      </c>
      <c r="R3810" s="23">
        <v>2</v>
      </c>
      <c r="S3810" s="23">
        <v>0</v>
      </c>
      <c r="T3810" s="47">
        <v>9.1</v>
      </c>
      <c r="U3810" s="98" t="s">
        <v>111</v>
      </c>
      <c r="V3810" s="98" t="s">
        <v>3139</v>
      </c>
      <c r="W3810" s="69">
        <f t="shared" si="118"/>
        <v>3.4778392872865202E-2</v>
      </c>
    </row>
    <row r="3811" spans="1:23">
      <c r="A3811">
        <f t="shared" si="119"/>
        <v>496</v>
      </c>
      <c r="B3811" s="99">
        <v>44408</v>
      </c>
      <c r="C3811" s="23">
        <v>1408</v>
      </c>
      <c r="D3811" s="23">
        <v>5</v>
      </c>
      <c r="E3811" s="98" t="s">
        <v>49</v>
      </c>
      <c r="F3811" s="98" t="s">
        <v>164</v>
      </c>
      <c r="G3811" s="98" t="s">
        <v>4120</v>
      </c>
      <c r="H3811" s="98" t="s">
        <v>1366</v>
      </c>
      <c r="I3811" s="98" t="s">
        <v>10044</v>
      </c>
      <c r="J3811" s="99">
        <v>44904</v>
      </c>
      <c r="K3811" s="107">
        <v>5000000</v>
      </c>
      <c r="L3811" s="98" t="s">
        <v>2734</v>
      </c>
      <c r="M3811" s="23">
        <v>1080</v>
      </c>
      <c r="N3811" s="23">
        <v>1</v>
      </c>
      <c r="O3811" s="107">
        <v>5000000</v>
      </c>
      <c r="P3811" s="23">
        <v>180</v>
      </c>
      <c r="Q3811" s="23">
        <v>2</v>
      </c>
      <c r="R3811" s="23">
        <v>2</v>
      </c>
      <c r="S3811" s="23">
        <v>0</v>
      </c>
      <c r="T3811" s="47">
        <v>2.5000010000000001</v>
      </c>
      <c r="U3811" s="98" t="s">
        <v>111</v>
      </c>
      <c r="V3811" s="98" t="s">
        <v>3139</v>
      </c>
      <c r="W3811" s="69">
        <f t="shared" si="118"/>
        <v>3.8622947430466269E-3</v>
      </c>
    </row>
    <row r="3812" spans="1:23">
      <c r="A3812">
        <f t="shared" si="119"/>
        <v>1227</v>
      </c>
      <c r="B3812" s="99">
        <v>44408</v>
      </c>
      <c r="C3812" s="23">
        <v>1409</v>
      </c>
      <c r="D3812" s="23">
        <v>5</v>
      </c>
      <c r="E3812" s="98" t="s">
        <v>49</v>
      </c>
      <c r="F3812" s="98" t="s">
        <v>164</v>
      </c>
      <c r="G3812" s="98" t="s">
        <v>4120</v>
      </c>
      <c r="H3812" s="98" t="s">
        <v>1366</v>
      </c>
      <c r="I3812" s="98" t="s">
        <v>10044</v>
      </c>
      <c r="J3812" s="99">
        <v>45635</v>
      </c>
      <c r="K3812" s="107">
        <v>5000000</v>
      </c>
      <c r="L3812" s="98" t="s">
        <v>2735</v>
      </c>
      <c r="M3812" s="23">
        <v>1800</v>
      </c>
      <c r="N3812" s="23">
        <v>1</v>
      </c>
      <c r="O3812" s="107">
        <v>5000000</v>
      </c>
      <c r="P3812" s="23">
        <v>180</v>
      </c>
      <c r="Q3812" s="23">
        <v>2</v>
      </c>
      <c r="R3812" s="23">
        <v>2</v>
      </c>
      <c r="S3812" s="23">
        <v>0</v>
      </c>
      <c r="T3812" s="47">
        <v>3.5</v>
      </c>
      <c r="U3812" s="98" t="s">
        <v>111</v>
      </c>
      <c r="V3812" s="98" t="s">
        <v>3139</v>
      </c>
      <c r="W3812" s="69">
        <f t="shared" si="118"/>
        <v>1.3376304951102001E-2</v>
      </c>
    </row>
    <row r="3813" spans="1:23">
      <c r="A3813">
        <f t="shared" si="119"/>
        <v>1227</v>
      </c>
      <c r="B3813" s="99">
        <v>44408</v>
      </c>
      <c r="C3813" s="23">
        <v>1410</v>
      </c>
      <c r="D3813" s="23">
        <v>5</v>
      </c>
      <c r="E3813" s="98" t="s">
        <v>49</v>
      </c>
      <c r="F3813" s="98" t="s">
        <v>164</v>
      </c>
      <c r="G3813" s="98" t="s">
        <v>4120</v>
      </c>
      <c r="H3813" s="98" t="s">
        <v>1366</v>
      </c>
      <c r="I3813" s="98" t="s">
        <v>10044</v>
      </c>
      <c r="J3813" s="99">
        <v>45635</v>
      </c>
      <c r="K3813" s="107">
        <v>10000000</v>
      </c>
      <c r="L3813" s="98" t="s">
        <v>2736</v>
      </c>
      <c r="M3813" s="23">
        <v>1800</v>
      </c>
      <c r="N3813" s="23">
        <v>1</v>
      </c>
      <c r="O3813" s="107">
        <v>10000000</v>
      </c>
      <c r="P3813" s="23">
        <v>180</v>
      </c>
      <c r="Q3813" s="23">
        <v>2</v>
      </c>
      <c r="R3813" s="23">
        <v>2</v>
      </c>
      <c r="S3813" s="23">
        <v>0</v>
      </c>
      <c r="T3813" s="47">
        <v>7</v>
      </c>
      <c r="U3813" s="98" t="s">
        <v>111</v>
      </c>
      <c r="V3813" s="98" t="s">
        <v>3139</v>
      </c>
      <c r="W3813" s="69">
        <f t="shared" si="118"/>
        <v>2.6752609902204003E-2</v>
      </c>
    </row>
    <row r="3814" spans="1:23">
      <c r="A3814">
        <f t="shared" si="119"/>
        <v>861</v>
      </c>
      <c r="B3814" s="99">
        <v>44408</v>
      </c>
      <c r="C3814" s="23">
        <v>1411</v>
      </c>
      <c r="D3814" s="23">
        <v>5</v>
      </c>
      <c r="E3814" s="98" t="s">
        <v>49</v>
      </c>
      <c r="F3814" s="98" t="s">
        <v>164</v>
      </c>
      <c r="G3814" s="98" t="s">
        <v>4120</v>
      </c>
      <c r="H3814" s="98" t="s">
        <v>1366</v>
      </c>
      <c r="I3814" s="98" t="s">
        <v>10044</v>
      </c>
      <c r="J3814" s="99">
        <v>45269</v>
      </c>
      <c r="K3814" s="107">
        <v>8000000</v>
      </c>
      <c r="L3814" s="98" t="s">
        <v>2737</v>
      </c>
      <c r="M3814" s="23">
        <v>1440</v>
      </c>
      <c r="N3814" s="23">
        <v>1</v>
      </c>
      <c r="O3814" s="107">
        <v>8000000</v>
      </c>
      <c r="P3814" s="23">
        <v>180</v>
      </c>
      <c r="Q3814" s="23">
        <v>2</v>
      </c>
      <c r="R3814" s="23">
        <v>2</v>
      </c>
      <c r="S3814" s="23">
        <v>0</v>
      </c>
      <c r="T3814" s="47">
        <v>5</v>
      </c>
      <c r="U3814" s="98" t="s">
        <v>111</v>
      </c>
      <c r="V3814" s="98" t="s">
        <v>3139</v>
      </c>
      <c r="W3814" s="69">
        <f t="shared" si="118"/>
        <v>1.3409009853182937E-2</v>
      </c>
    </row>
    <row r="3815" spans="1:23">
      <c r="A3815">
        <f t="shared" si="119"/>
        <v>1228</v>
      </c>
      <c r="B3815" s="99">
        <v>44408</v>
      </c>
      <c r="C3815" s="23">
        <v>1412</v>
      </c>
      <c r="D3815" s="23">
        <v>5</v>
      </c>
      <c r="E3815" s="98" t="s">
        <v>49</v>
      </c>
      <c r="F3815" s="98" t="s">
        <v>164</v>
      </c>
      <c r="G3815" s="98" t="s">
        <v>4120</v>
      </c>
      <c r="H3815" s="98" t="s">
        <v>1366</v>
      </c>
      <c r="I3815" s="98" t="s">
        <v>10153</v>
      </c>
      <c r="J3815" s="99">
        <v>45636</v>
      </c>
      <c r="K3815" s="107">
        <v>15000000</v>
      </c>
      <c r="L3815" s="98" t="s">
        <v>2738</v>
      </c>
      <c r="M3815" s="23">
        <v>1800</v>
      </c>
      <c r="N3815" s="23">
        <v>1</v>
      </c>
      <c r="O3815" s="107">
        <v>15000000</v>
      </c>
      <c r="P3815" s="23">
        <v>180</v>
      </c>
      <c r="Q3815" s="23">
        <v>2</v>
      </c>
      <c r="R3815" s="23">
        <v>2</v>
      </c>
      <c r="S3815" s="23">
        <v>0</v>
      </c>
      <c r="T3815" s="47">
        <v>10.5</v>
      </c>
      <c r="U3815" s="98" t="s">
        <v>111</v>
      </c>
      <c r="V3815" s="98" t="s">
        <v>3139</v>
      </c>
      <c r="W3815" s="69">
        <f t="shared" si="118"/>
        <v>4.0161619755386936E-2</v>
      </c>
    </row>
    <row r="3816" spans="1:23">
      <c r="A3816">
        <f t="shared" si="119"/>
        <v>1228</v>
      </c>
      <c r="B3816" s="99">
        <v>44408</v>
      </c>
      <c r="C3816" s="23">
        <v>1413</v>
      </c>
      <c r="D3816" s="23">
        <v>5</v>
      </c>
      <c r="E3816" s="98" t="s">
        <v>49</v>
      </c>
      <c r="F3816" s="98" t="s">
        <v>164</v>
      </c>
      <c r="G3816" s="98" t="s">
        <v>4120</v>
      </c>
      <c r="H3816" s="98" t="s">
        <v>1366</v>
      </c>
      <c r="I3816" s="98" t="s">
        <v>10153</v>
      </c>
      <c r="J3816" s="99">
        <v>45636</v>
      </c>
      <c r="K3816" s="107">
        <v>10000000</v>
      </c>
      <c r="L3816" s="98" t="s">
        <v>2739</v>
      </c>
      <c r="M3816" s="23">
        <v>1800</v>
      </c>
      <c r="N3816" s="23">
        <v>1</v>
      </c>
      <c r="O3816" s="107">
        <v>10000000</v>
      </c>
      <c r="P3816" s="23">
        <v>180</v>
      </c>
      <c r="Q3816" s="23">
        <v>2</v>
      </c>
      <c r="R3816" s="23">
        <v>2</v>
      </c>
      <c r="S3816" s="23">
        <v>0</v>
      </c>
      <c r="T3816" s="47">
        <v>7</v>
      </c>
      <c r="U3816" s="98" t="s">
        <v>111</v>
      </c>
      <c r="V3816" s="98" t="s">
        <v>3139</v>
      </c>
      <c r="W3816" s="69">
        <f t="shared" si="118"/>
        <v>2.6774413170257961E-2</v>
      </c>
    </row>
    <row r="3817" spans="1:23">
      <c r="A3817">
        <f t="shared" si="119"/>
        <v>1228</v>
      </c>
      <c r="B3817" s="99">
        <v>44408</v>
      </c>
      <c r="C3817" s="23">
        <v>1414</v>
      </c>
      <c r="D3817" s="23">
        <v>5</v>
      </c>
      <c r="E3817" s="98" t="s">
        <v>49</v>
      </c>
      <c r="F3817" s="98" t="s">
        <v>164</v>
      </c>
      <c r="G3817" s="98" t="s">
        <v>4120</v>
      </c>
      <c r="H3817" s="98" t="s">
        <v>1366</v>
      </c>
      <c r="I3817" s="98" t="s">
        <v>10153</v>
      </c>
      <c r="J3817" s="99">
        <v>45636</v>
      </c>
      <c r="K3817" s="107">
        <v>7000000</v>
      </c>
      <c r="L3817" s="98" t="s">
        <v>2740</v>
      </c>
      <c r="M3817" s="23">
        <v>1800</v>
      </c>
      <c r="N3817" s="23">
        <v>1</v>
      </c>
      <c r="O3817" s="107">
        <v>7000000</v>
      </c>
      <c r="P3817" s="23">
        <v>180</v>
      </c>
      <c r="Q3817" s="23">
        <v>2</v>
      </c>
      <c r="R3817" s="23">
        <v>2</v>
      </c>
      <c r="S3817" s="23">
        <v>0</v>
      </c>
      <c r="T3817" s="47">
        <v>4.9000000000000004</v>
      </c>
      <c r="U3817" s="98" t="s">
        <v>111</v>
      </c>
      <c r="V3817" s="98" t="s">
        <v>3139</v>
      </c>
      <c r="W3817" s="69">
        <f t="shared" si="118"/>
        <v>1.8742089219180576E-2</v>
      </c>
    </row>
    <row r="3818" spans="1:23">
      <c r="A3818">
        <f t="shared" si="119"/>
        <v>132</v>
      </c>
      <c r="B3818" s="99">
        <v>44408</v>
      </c>
      <c r="C3818" s="23">
        <v>1415</v>
      </c>
      <c r="D3818" s="23">
        <v>5</v>
      </c>
      <c r="E3818" s="98" t="s">
        <v>49</v>
      </c>
      <c r="F3818" s="98" t="s">
        <v>164</v>
      </c>
      <c r="G3818" s="98" t="s">
        <v>4120</v>
      </c>
      <c r="H3818" s="98" t="s">
        <v>1366</v>
      </c>
      <c r="I3818" s="98" t="s">
        <v>10153</v>
      </c>
      <c r="J3818" s="99">
        <v>44540</v>
      </c>
      <c r="K3818" s="107">
        <v>6000000</v>
      </c>
      <c r="L3818" s="98" t="s">
        <v>2741</v>
      </c>
      <c r="M3818" s="23">
        <v>720</v>
      </c>
      <c r="N3818" s="23">
        <v>1</v>
      </c>
      <c r="O3818" s="107">
        <v>6000000</v>
      </c>
      <c r="P3818" s="23">
        <v>180</v>
      </c>
      <c r="Q3818" s="23">
        <v>2</v>
      </c>
      <c r="R3818" s="23">
        <v>2</v>
      </c>
      <c r="S3818" s="23">
        <v>0</v>
      </c>
      <c r="T3818" s="47">
        <v>1.5</v>
      </c>
      <c r="U3818" s="98" t="s">
        <v>111</v>
      </c>
      <c r="V3818" s="98" t="s">
        <v>3139</v>
      </c>
      <c r="W3818" s="69">
        <f t="shared" si="118"/>
        <v>6.1672101066904093E-4</v>
      </c>
    </row>
    <row r="3819" spans="1:23">
      <c r="A3819">
        <f t="shared" si="119"/>
        <v>1229</v>
      </c>
      <c r="B3819" s="99">
        <v>44408</v>
      </c>
      <c r="C3819" s="23">
        <v>1416</v>
      </c>
      <c r="D3819" s="23">
        <v>5</v>
      </c>
      <c r="E3819" s="98" t="s">
        <v>49</v>
      </c>
      <c r="F3819" s="98" t="s">
        <v>164</v>
      </c>
      <c r="G3819" s="98" t="s">
        <v>4120</v>
      </c>
      <c r="H3819" s="98" t="s">
        <v>1366</v>
      </c>
      <c r="I3819" s="98" t="s">
        <v>10727</v>
      </c>
      <c r="J3819" s="99">
        <v>45637</v>
      </c>
      <c r="K3819" s="107">
        <v>10600000</v>
      </c>
      <c r="L3819" s="98" t="s">
        <v>2742</v>
      </c>
      <c r="M3819" s="23">
        <v>1800</v>
      </c>
      <c r="N3819" s="23">
        <v>1</v>
      </c>
      <c r="O3819" s="107">
        <v>10600000</v>
      </c>
      <c r="P3819" s="23">
        <v>180</v>
      </c>
      <c r="Q3819" s="23">
        <v>2</v>
      </c>
      <c r="R3819" s="23">
        <v>2</v>
      </c>
      <c r="S3819" s="23">
        <v>0</v>
      </c>
      <c r="T3819" s="47">
        <v>7.42</v>
      </c>
      <c r="U3819" s="98" t="s">
        <v>111</v>
      </c>
      <c r="V3819" s="98" t="s">
        <v>3139</v>
      </c>
      <c r="W3819" s="69">
        <f t="shared" si="118"/>
        <v>2.8403989424610629E-2</v>
      </c>
    </row>
    <row r="3820" spans="1:23">
      <c r="A3820">
        <f t="shared" si="119"/>
        <v>1229</v>
      </c>
      <c r="B3820" s="99">
        <v>44408</v>
      </c>
      <c r="C3820" s="23">
        <v>1417</v>
      </c>
      <c r="D3820" s="23">
        <v>5</v>
      </c>
      <c r="E3820" s="98" t="s">
        <v>49</v>
      </c>
      <c r="F3820" s="98" t="s">
        <v>164</v>
      </c>
      <c r="G3820" s="98" t="s">
        <v>4120</v>
      </c>
      <c r="H3820" s="98" t="s">
        <v>1366</v>
      </c>
      <c r="I3820" s="98" t="s">
        <v>10727</v>
      </c>
      <c r="J3820" s="99">
        <v>45637</v>
      </c>
      <c r="K3820" s="107">
        <v>10000000</v>
      </c>
      <c r="L3820" s="98" t="s">
        <v>2743</v>
      </c>
      <c r="M3820" s="23">
        <v>1800</v>
      </c>
      <c r="N3820" s="23">
        <v>1</v>
      </c>
      <c r="O3820" s="107">
        <v>10000000</v>
      </c>
      <c r="P3820" s="23">
        <v>180</v>
      </c>
      <c r="Q3820" s="23">
        <v>2</v>
      </c>
      <c r="R3820" s="23">
        <v>2</v>
      </c>
      <c r="S3820" s="23">
        <v>0</v>
      </c>
      <c r="T3820" s="47">
        <v>7</v>
      </c>
      <c r="U3820" s="98" t="s">
        <v>111</v>
      </c>
      <c r="V3820" s="98" t="s">
        <v>3139</v>
      </c>
      <c r="W3820" s="69">
        <f t="shared" si="118"/>
        <v>2.6796216438311916E-2</v>
      </c>
    </row>
    <row r="3821" spans="1:23">
      <c r="A3821">
        <f t="shared" si="119"/>
        <v>1229</v>
      </c>
      <c r="B3821" s="99">
        <v>44408</v>
      </c>
      <c r="C3821" s="23">
        <v>1418</v>
      </c>
      <c r="D3821" s="23">
        <v>5</v>
      </c>
      <c r="E3821" s="98" t="s">
        <v>49</v>
      </c>
      <c r="F3821" s="98" t="s">
        <v>164</v>
      </c>
      <c r="G3821" s="98" t="s">
        <v>4120</v>
      </c>
      <c r="H3821" s="98" t="s">
        <v>1366</v>
      </c>
      <c r="I3821" s="98" t="s">
        <v>10727</v>
      </c>
      <c r="J3821" s="99">
        <v>45637</v>
      </c>
      <c r="K3821" s="107">
        <v>6000000</v>
      </c>
      <c r="L3821" s="98" t="s">
        <v>2744</v>
      </c>
      <c r="M3821" s="23">
        <v>1800</v>
      </c>
      <c r="N3821" s="23">
        <v>1</v>
      </c>
      <c r="O3821" s="107">
        <v>6000000</v>
      </c>
      <c r="P3821" s="23">
        <v>180</v>
      </c>
      <c r="Q3821" s="23">
        <v>2</v>
      </c>
      <c r="R3821" s="23">
        <v>2</v>
      </c>
      <c r="S3821" s="23">
        <v>0</v>
      </c>
      <c r="T3821" s="47">
        <v>4.2</v>
      </c>
      <c r="U3821" s="98" t="s">
        <v>111</v>
      </c>
      <c r="V3821" s="98" t="s">
        <v>3139</v>
      </c>
      <c r="W3821" s="69">
        <f t="shared" si="118"/>
        <v>1.6077729862987149E-2</v>
      </c>
    </row>
    <row r="3822" spans="1:23">
      <c r="A3822">
        <f t="shared" si="119"/>
        <v>1229</v>
      </c>
      <c r="B3822" s="99">
        <v>44408</v>
      </c>
      <c r="C3822" s="23">
        <v>1419</v>
      </c>
      <c r="D3822" s="23">
        <v>5</v>
      </c>
      <c r="E3822" s="98" t="s">
        <v>49</v>
      </c>
      <c r="F3822" s="98" t="s">
        <v>164</v>
      </c>
      <c r="G3822" s="98" t="s">
        <v>4120</v>
      </c>
      <c r="H3822" s="98" t="s">
        <v>1366</v>
      </c>
      <c r="I3822" s="98" t="s">
        <v>10727</v>
      </c>
      <c r="J3822" s="99">
        <v>45637</v>
      </c>
      <c r="K3822" s="107">
        <v>13000000</v>
      </c>
      <c r="L3822" s="98" t="s">
        <v>2745</v>
      </c>
      <c r="M3822" s="23">
        <v>1800</v>
      </c>
      <c r="N3822" s="23">
        <v>1</v>
      </c>
      <c r="O3822" s="107">
        <v>13000000</v>
      </c>
      <c r="P3822" s="23">
        <v>180</v>
      </c>
      <c r="Q3822" s="23">
        <v>2</v>
      </c>
      <c r="R3822" s="23">
        <v>2</v>
      </c>
      <c r="S3822" s="23">
        <v>0</v>
      </c>
      <c r="T3822" s="47">
        <v>9.1</v>
      </c>
      <c r="U3822" s="98" t="s">
        <v>111</v>
      </c>
      <c r="V3822" s="98" t="s">
        <v>3139</v>
      </c>
      <c r="W3822" s="69">
        <f t="shared" si="118"/>
        <v>3.4835081369805489E-2</v>
      </c>
    </row>
    <row r="3823" spans="1:23">
      <c r="A3823">
        <f t="shared" si="119"/>
        <v>498</v>
      </c>
      <c r="B3823" s="99">
        <v>44408</v>
      </c>
      <c r="C3823" s="23">
        <v>1420</v>
      </c>
      <c r="D3823" s="23">
        <v>5</v>
      </c>
      <c r="E3823" s="98" t="s">
        <v>49</v>
      </c>
      <c r="F3823" s="98" t="s">
        <v>164</v>
      </c>
      <c r="G3823" s="98" t="s">
        <v>4120</v>
      </c>
      <c r="H3823" s="98" t="s">
        <v>1366</v>
      </c>
      <c r="I3823" s="98" t="s">
        <v>10727</v>
      </c>
      <c r="J3823" s="99">
        <v>44906</v>
      </c>
      <c r="K3823" s="107">
        <v>6000000</v>
      </c>
      <c r="L3823" s="98" t="s">
        <v>2746</v>
      </c>
      <c r="M3823" s="23">
        <v>1080</v>
      </c>
      <c r="N3823" s="23">
        <v>1</v>
      </c>
      <c r="O3823" s="107">
        <v>6000000</v>
      </c>
      <c r="P3823" s="23">
        <v>180</v>
      </c>
      <c r="Q3823" s="23">
        <v>2</v>
      </c>
      <c r="R3823" s="23">
        <v>2</v>
      </c>
      <c r="S3823" s="23">
        <v>0</v>
      </c>
      <c r="T3823" s="47">
        <v>3</v>
      </c>
      <c r="U3823" s="98" t="s">
        <v>111</v>
      </c>
      <c r="V3823" s="98" t="s">
        <v>3139</v>
      </c>
      <c r="W3823" s="69">
        <f t="shared" si="118"/>
        <v>4.6534403532300364E-3</v>
      </c>
    </row>
    <row r="3824" spans="1:23">
      <c r="A3824">
        <f t="shared" si="119"/>
        <v>1229</v>
      </c>
      <c r="B3824" s="99">
        <v>44408</v>
      </c>
      <c r="C3824" s="23">
        <v>1421</v>
      </c>
      <c r="D3824" s="23">
        <v>5</v>
      </c>
      <c r="E3824" s="98" t="s">
        <v>49</v>
      </c>
      <c r="F3824" s="98" t="s">
        <v>164</v>
      </c>
      <c r="G3824" s="98" t="s">
        <v>4120</v>
      </c>
      <c r="H3824" s="98" t="s">
        <v>1366</v>
      </c>
      <c r="I3824" s="98" t="s">
        <v>10727</v>
      </c>
      <c r="J3824" s="99">
        <v>45637</v>
      </c>
      <c r="K3824" s="107">
        <v>15000000</v>
      </c>
      <c r="L3824" s="98" t="s">
        <v>2747</v>
      </c>
      <c r="M3824" s="23">
        <v>1800</v>
      </c>
      <c r="N3824" s="23">
        <v>1</v>
      </c>
      <c r="O3824" s="107">
        <v>15000000</v>
      </c>
      <c r="P3824" s="23">
        <v>180</v>
      </c>
      <c r="Q3824" s="23">
        <v>2</v>
      </c>
      <c r="R3824" s="23">
        <v>2</v>
      </c>
      <c r="S3824" s="23">
        <v>0</v>
      </c>
      <c r="T3824" s="47">
        <v>10.5</v>
      </c>
      <c r="U3824" s="98" t="s">
        <v>111</v>
      </c>
      <c r="V3824" s="98" t="s">
        <v>3139</v>
      </c>
      <c r="W3824" s="69">
        <f t="shared" si="118"/>
        <v>4.0194324657467875E-2</v>
      </c>
    </row>
    <row r="3825" spans="1:23">
      <c r="A3825">
        <f t="shared" si="119"/>
        <v>1229</v>
      </c>
      <c r="B3825" s="99">
        <v>44408</v>
      </c>
      <c r="C3825" s="23">
        <v>1422</v>
      </c>
      <c r="D3825" s="23">
        <v>5</v>
      </c>
      <c r="E3825" s="98" t="s">
        <v>49</v>
      </c>
      <c r="F3825" s="98" t="s">
        <v>164</v>
      </c>
      <c r="G3825" s="98" t="s">
        <v>4120</v>
      </c>
      <c r="H3825" s="98" t="s">
        <v>1366</v>
      </c>
      <c r="I3825" s="98" t="s">
        <v>10727</v>
      </c>
      <c r="J3825" s="99">
        <v>45637</v>
      </c>
      <c r="K3825" s="107">
        <v>30000000</v>
      </c>
      <c r="L3825" s="98" t="s">
        <v>2748</v>
      </c>
      <c r="M3825" s="23">
        <v>1800</v>
      </c>
      <c r="N3825" s="23">
        <v>1</v>
      </c>
      <c r="O3825" s="107">
        <v>30000000</v>
      </c>
      <c r="P3825" s="23">
        <v>180</v>
      </c>
      <c r="Q3825" s="23">
        <v>2</v>
      </c>
      <c r="R3825" s="23">
        <v>2</v>
      </c>
      <c r="S3825" s="23">
        <v>0</v>
      </c>
      <c r="T3825" s="47">
        <v>21</v>
      </c>
      <c r="U3825" s="98" t="s">
        <v>111</v>
      </c>
      <c r="V3825" s="98" t="s">
        <v>3139</v>
      </c>
      <c r="W3825" s="69">
        <f t="shared" si="118"/>
        <v>8.0388649314935751E-2</v>
      </c>
    </row>
    <row r="3826" spans="1:23">
      <c r="A3826">
        <f t="shared" si="119"/>
        <v>1230</v>
      </c>
      <c r="B3826" s="99">
        <v>44408</v>
      </c>
      <c r="C3826" s="23">
        <v>1423</v>
      </c>
      <c r="D3826" s="23">
        <v>5</v>
      </c>
      <c r="E3826" s="98" t="s">
        <v>49</v>
      </c>
      <c r="F3826" s="98" t="s">
        <v>164</v>
      </c>
      <c r="G3826" s="98" t="s">
        <v>4120</v>
      </c>
      <c r="H3826" s="98" t="s">
        <v>1366</v>
      </c>
      <c r="I3826" s="98" t="s">
        <v>6583</v>
      </c>
      <c r="J3826" s="99">
        <v>45638</v>
      </c>
      <c r="K3826" s="107">
        <v>10400000</v>
      </c>
      <c r="L3826" s="98" t="s">
        <v>2749</v>
      </c>
      <c r="M3826" s="23">
        <v>1800</v>
      </c>
      <c r="N3826" s="23">
        <v>1</v>
      </c>
      <c r="O3826" s="107">
        <v>10400000</v>
      </c>
      <c r="P3826" s="23">
        <v>180</v>
      </c>
      <c r="Q3826" s="23">
        <v>2</v>
      </c>
      <c r="R3826" s="23">
        <v>2</v>
      </c>
      <c r="S3826" s="23">
        <v>0</v>
      </c>
      <c r="T3826" s="47">
        <v>7.28</v>
      </c>
      <c r="U3826" s="98" t="s">
        <v>111</v>
      </c>
      <c r="V3826" s="98" t="s">
        <v>3139</v>
      </c>
      <c r="W3826" s="69">
        <f t="shared" si="118"/>
        <v>2.7890740494620508E-2</v>
      </c>
    </row>
    <row r="3827" spans="1:23">
      <c r="A3827">
        <f t="shared" si="119"/>
        <v>1230</v>
      </c>
      <c r="B3827" s="99">
        <v>44408</v>
      </c>
      <c r="C3827" s="23">
        <v>1424</v>
      </c>
      <c r="D3827" s="23">
        <v>5</v>
      </c>
      <c r="E3827" s="98" t="s">
        <v>49</v>
      </c>
      <c r="F3827" s="98" t="s">
        <v>164</v>
      </c>
      <c r="G3827" s="98" t="s">
        <v>4120</v>
      </c>
      <c r="H3827" s="98" t="s">
        <v>1366</v>
      </c>
      <c r="I3827" s="98" t="s">
        <v>6583</v>
      </c>
      <c r="J3827" s="99">
        <v>45638</v>
      </c>
      <c r="K3827" s="107">
        <v>20000000</v>
      </c>
      <c r="L3827" s="98" t="s">
        <v>2750</v>
      </c>
      <c r="M3827" s="23">
        <v>1800</v>
      </c>
      <c r="N3827" s="23">
        <v>1</v>
      </c>
      <c r="O3827" s="107">
        <v>20000000</v>
      </c>
      <c r="P3827" s="23">
        <v>180</v>
      </c>
      <c r="Q3827" s="23">
        <v>2</v>
      </c>
      <c r="R3827" s="23">
        <v>2</v>
      </c>
      <c r="S3827" s="23">
        <v>0</v>
      </c>
      <c r="T3827" s="47">
        <v>14</v>
      </c>
      <c r="U3827" s="98" t="s">
        <v>111</v>
      </c>
      <c r="V3827" s="98" t="s">
        <v>3139</v>
      </c>
      <c r="W3827" s="69">
        <f t="shared" si="118"/>
        <v>5.3636039412731741E-2</v>
      </c>
    </row>
    <row r="3828" spans="1:23">
      <c r="A3828">
        <f t="shared" si="119"/>
        <v>1230</v>
      </c>
      <c r="B3828" s="99">
        <v>44408</v>
      </c>
      <c r="C3828" s="23">
        <v>1425</v>
      </c>
      <c r="D3828" s="23">
        <v>5</v>
      </c>
      <c r="E3828" s="98" t="s">
        <v>49</v>
      </c>
      <c r="F3828" s="98" t="s">
        <v>164</v>
      </c>
      <c r="G3828" s="98" t="s">
        <v>4120</v>
      </c>
      <c r="H3828" s="98" t="s">
        <v>1366</v>
      </c>
      <c r="I3828" s="98" t="s">
        <v>6583</v>
      </c>
      <c r="J3828" s="99">
        <v>45638</v>
      </c>
      <c r="K3828" s="107">
        <v>10000000</v>
      </c>
      <c r="L3828" s="98" t="s">
        <v>2751</v>
      </c>
      <c r="M3828" s="23">
        <v>1800</v>
      </c>
      <c r="N3828" s="23">
        <v>1</v>
      </c>
      <c r="O3828" s="107">
        <v>10000000</v>
      </c>
      <c r="P3828" s="23">
        <v>180</v>
      </c>
      <c r="Q3828" s="23">
        <v>2</v>
      </c>
      <c r="R3828" s="23">
        <v>2</v>
      </c>
      <c r="S3828" s="23">
        <v>0</v>
      </c>
      <c r="T3828" s="47">
        <v>7</v>
      </c>
      <c r="U3828" s="98" t="s">
        <v>111</v>
      </c>
      <c r="V3828" s="98" t="s">
        <v>3139</v>
      </c>
      <c r="W3828" s="69">
        <f t="shared" si="118"/>
        <v>2.6818019706365871E-2</v>
      </c>
    </row>
    <row r="3829" spans="1:23">
      <c r="A3829">
        <f t="shared" si="119"/>
        <v>134</v>
      </c>
      <c r="B3829" s="99">
        <v>44408</v>
      </c>
      <c r="C3829" s="23">
        <v>1426</v>
      </c>
      <c r="D3829" s="23">
        <v>5</v>
      </c>
      <c r="E3829" s="98" t="s">
        <v>49</v>
      </c>
      <c r="F3829" s="98" t="s">
        <v>164</v>
      </c>
      <c r="G3829" s="98" t="s">
        <v>4120</v>
      </c>
      <c r="H3829" s="98" t="s">
        <v>1366</v>
      </c>
      <c r="I3829" s="98" t="s">
        <v>6583</v>
      </c>
      <c r="J3829" s="99">
        <v>44542</v>
      </c>
      <c r="K3829" s="107">
        <v>10000000</v>
      </c>
      <c r="L3829" s="98" t="s">
        <v>2752</v>
      </c>
      <c r="M3829" s="23">
        <v>720</v>
      </c>
      <c r="N3829" s="23">
        <v>1</v>
      </c>
      <c r="O3829" s="107">
        <v>10000000</v>
      </c>
      <c r="P3829" s="23">
        <v>180</v>
      </c>
      <c r="Q3829" s="23">
        <v>2</v>
      </c>
      <c r="R3829" s="23">
        <v>2</v>
      </c>
      <c r="S3829" s="23">
        <v>0</v>
      </c>
      <c r="T3829" s="47">
        <v>2.5</v>
      </c>
      <c r="U3829" s="98" t="s">
        <v>111</v>
      </c>
      <c r="V3829" s="98" t="s">
        <v>3139</v>
      </c>
      <c r="W3829" s="69">
        <f t="shared" si="118"/>
        <v>1.0434421140107513E-3</v>
      </c>
    </row>
    <row r="3830" spans="1:23">
      <c r="A3830">
        <f t="shared" si="119"/>
        <v>1230</v>
      </c>
      <c r="B3830" s="99">
        <v>44408</v>
      </c>
      <c r="C3830" s="23">
        <v>1427</v>
      </c>
      <c r="D3830" s="23">
        <v>5</v>
      </c>
      <c r="E3830" s="98" t="s">
        <v>49</v>
      </c>
      <c r="F3830" s="98" t="s">
        <v>164</v>
      </c>
      <c r="G3830" s="98" t="s">
        <v>4120</v>
      </c>
      <c r="H3830" s="98" t="s">
        <v>1366</v>
      </c>
      <c r="I3830" s="98" t="s">
        <v>6583</v>
      </c>
      <c r="J3830" s="99">
        <v>45638</v>
      </c>
      <c r="K3830" s="107">
        <v>7000000</v>
      </c>
      <c r="L3830" s="98" t="s">
        <v>2753</v>
      </c>
      <c r="M3830" s="23">
        <v>1800</v>
      </c>
      <c r="N3830" s="23">
        <v>1</v>
      </c>
      <c r="O3830" s="107">
        <v>7000000</v>
      </c>
      <c r="P3830" s="23">
        <v>180</v>
      </c>
      <c r="Q3830" s="23">
        <v>2</v>
      </c>
      <c r="R3830" s="23">
        <v>2</v>
      </c>
      <c r="S3830" s="23">
        <v>0</v>
      </c>
      <c r="T3830" s="47">
        <v>4.9000000000000004</v>
      </c>
      <c r="U3830" s="98" t="s">
        <v>111</v>
      </c>
      <c r="V3830" s="98" t="s">
        <v>3139</v>
      </c>
      <c r="W3830" s="69">
        <f t="shared" si="118"/>
        <v>1.8772613794456113E-2</v>
      </c>
    </row>
    <row r="3831" spans="1:23">
      <c r="A3831">
        <f t="shared" si="119"/>
        <v>134</v>
      </c>
      <c r="B3831" s="99">
        <v>44408</v>
      </c>
      <c r="C3831" s="23">
        <v>1428</v>
      </c>
      <c r="D3831" s="23">
        <v>5</v>
      </c>
      <c r="E3831" s="98" t="s">
        <v>49</v>
      </c>
      <c r="F3831" s="98" t="s">
        <v>164</v>
      </c>
      <c r="G3831" s="98" t="s">
        <v>4120</v>
      </c>
      <c r="H3831" s="98" t="s">
        <v>1366</v>
      </c>
      <c r="I3831" s="98" t="s">
        <v>6583</v>
      </c>
      <c r="J3831" s="99">
        <v>44542</v>
      </c>
      <c r="K3831" s="107">
        <v>30000000</v>
      </c>
      <c r="L3831" s="98" t="s">
        <v>2754</v>
      </c>
      <c r="M3831" s="23">
        <v>720</v>
      </c>
      <c r="N3831" s="23">
        <v>1</v>
      </c>
      <c r="O3831" s="107">
        <v>30000000</v>
      </c>
      <c r="P3831" s="23">
        <v>30</v>
      </c>
      <c r="Q3831" s="23">
        <v>2</v>
      </c>
      <c r="R3831" s="23">
        <v>2</v>
      </c>
      <c r="S3831" s="23">
        <v>0</v>
      </c>
      <c r="T3831" s="47">
        <v>6.25</v>
      </c>
      <c r="U3831" s="98" t="s">
        <v>111</v>
      </c>
      <c r="V3831" s="98" t="s">
        <v>3139</v>
      </c>
      <c r="W3831" s="69">
        <f t="shared" si="118"/>
        <v>2.6086052850268775E-3</v>
      </c>
    </row>
    <row r="3832" spans="1:23">
      <c r="A3832">
        <f t="shared" si="119"/>
        <v>1231</v>
      </c>
      <c r="B3832" s="99">
        <v>44408</v>
      </c>
      <c r="C3832" s="23">
        <v>1429</v>
      </c>
      <c r="D3832" s="23">
        <v>5</v>
      </c>
      <c r="E3832" s="98" t="s">
        <v>49</v>
      </c>
      <c r="F3832" s="98" t="s">
        <v>164</v>
      </c>
      <c r="G3832" s="98" t="s">
        <v>4120</v>
      </c>
      <c r="H3832" s="98" t="s">
        <v>1366</v>
      </c>
      <c r="I3832" s="98" t="s">
        <v>6321</v>
      </c>
      <c r="J3832" s="99">
        <v>45639</v>
      </c>
      <c r="K3832" s="107">
        <v>15000000</v>
      </c>
      <c r="L3832" s="98" t="s">
        <v>2755</v>
      </c>
      <c r="M3832" s="23">
        <v>1800</v>
      </c>
      <c r="N3832" s="23">
        <v>1</v>
      </c>
      <c r="O3832" s="107">
        <v>15000000</v>
      </c>
      <c r="P3832" s="23">
        <v>180</v>
      </c>
      <c r="Q3832" s="23">
        <v>2</v>
      </c>
      <c r="R3832" s="23">
        <v>2</v>
      </c>
      <c r="S3832" s="23">
        <v>0</v>
      </c>
      <c r="T3832" s="47">
        <v>10.5</v>
      </c>
      <c r="U3832" s="98" t="s">
        <v>111</v>
      </c>
      <c r="V3832" s="98" t="s">
        <v>3139</v>
      </c>
      <c r="W3832" s="69">
        <f t="shared" si="118"/>
        <v>4.025973446162974E-2</v>
      </c>
    </row>
    <row r="3833" spans="1:23">
      <c r="A3833">
        <f t="shared" si="119"/>
        <v>1231</v>
      </c>
      <c r="B3833" s="99">
        <v>44408</v>
      </c>
      <c r="C3833" s="23">
        <v>1430</v>
      </c>
      <c r="D3833" s="23">
        <v>5</v>
      </c>
      <c r="E3833" s="98" t="s">
        <v>49</v>
      </c>
      <c r="F3833" s="98" t="s">
        <v>164</v>
      </c>
      <c r="G3833" s="98" t="s">
        <v>4120</v>
      </c>
      <c r="H3833" s="98" t="s">
        <v>1366</v>
      </c>
      <c r="I3833" s="98" t="s">
        <v>6321</v>
      </c>
      <c r="J3833" s="99">
        <v>45639</v>
      </c>
      <c r="K3833" s="107">
        <v>20000000</v>
      </c>
      <c r="L3833" s="98" t="s">
        <v>2756</v>
      </c>
      <c r="M3833" s="23">
        <v>1800</v>
      </c>
      <c r="N3833" s="23">
        <v>1</v>
      </c>
      <c r="O3833" s="107">
        <v>20000000</v>
      </c>
      <c r="P3833" s="23">
        <v>180</v>
      </c>
      <c r="Q3833" s="23">
        <v>2</v>
      </c>
      <c r="R3833" s="23">
        <v>2</v>
      </c>
      <c r="S3833" s="23">
        <v>0</v>
      </c>
      <c r="T3833" s="47">
        <v>14</v>
      </c>
      <c r="U3833" s="98" t="s">
        <v>111</v>
      </c>
      <c r="V3833" s="98" t="s">
        <v>3139</v>
      </c>
      <c r="W3833" s="69">
        <f t="shared" si="118"/>
        <v>5.3679645948839658E-2</v>
      </c>
    </row>
    <row r="3834" spans="1:23">
      <c r="A3834">
        <f t="shared" si="119"/>
        <v>1231</v>
      </c>
      <c r="B3834" s="99">
        <v>44408</v>
      </c>
      <c r="C3834" s="23">
        <v>1431</v>
      </c>
      <c r="D3834" s="23">
        <v>5</v>
      </c>
      <c r="E3834" s="98" t="s">
        <v>49</v>
      </c>
      <c r="F3834" s="98" t="s">
        <v>164</v>
      </c>
      <c r="G3834" s="98" t="s">
        <v>4120</v>
      </c>
      <c r="H3834" s="98" t="s">
        <v>1366</v>
      </c>
      <c r="I3834" s="98" t="s">
        <v>6321</v>
      </c>
      <c r="J3834" s="99">
        <v>45639</v>
      </c>
      <c r="K3834" s="107">
        <v>10000000</v>
      </c>
      <c r="L3834" s="98" t="s">
        <v>2757</v>
      </c>
      <c r="M3834" s="23">
        <v>1800</v>
      </c>
      <c r="N3834" s="23">
        <v>1</v>
      </c>
      <c r="O3834" s="107">
        <v>10000000</v>
      </c>
      <c r="P3834" s="23">
        <v>180</v>
      </c>
      <c r="Q3834" s="23">
        <v>2</v>
      </c>
      <c r="R3834" s="23">
        <v>2</v>
      </c>
      <c r="S3834" s="23">
        <v>0</v>
      </c>
      <c r="T3834" s="47">
        <v>7</v>
      </c>
      <c r="U3834" s="98" t="s">
        <v>111</v>
      </c>
      <c r="V3834" s="98" t="s">
        <v>3139</v>
      </c>
      <c r="W3834" s="69">
        <f t="shared" si="118"/>
        <v>2.6839822974419829E-2</v>
      </c>
    </row>
    <row r="3835" spans="1:23">
      <c r="A3835">
        <f t="shared" si="119"/>
        <v>1231</v>
      </c>
      <c r="B3835" s="99">
        <v>44408</v>
      </c>
      <c r="C3835" s="23">
        <v>1432</v>
      </c>
      <c r="D3835" s="23">
        <v>5</v>
      </c>
      <c r="E3835" s="98" t="s">
        <v>49</v>
      </c>
      <c r="F3835" s="98" t="s">
        <v>164</v>
      </c>
      <c r="G3835" s="98" t="s">
        <v>4120</v>
      </c>
      <c r="H3835" s="98" t="s">
        <v>1366</v>
      </c>
      <c r="I3835" s="98" t="s">
        <v>6321</v>
      </c>
      <c r="J3835" s="99">
        <v>45639</v>
      </c>
      <c r="K3835" s="107">
        <v>15000000</v>
      </c>
      <c r="L3835" s="98" t="s">
        <v>2758</v>
      </c>
      <c r="M3835" s="23">
        <v>1800</v>
      </c>
      <c r="N3835" s="23">
        <v>1</v>
      </c>
      <c r="O3835" s="107">
        <v>15000000</v>
      </c>
      <c r="P3835" s="23">
        <v>180</v>
      </c>
      <c r="Q3835" s="23">
        <v>2</v>
      </c>
      <c r="R3835" s="23">
        <v>2</v>
      </c>
      <c r="S3835" s="23">
        <v>0</v>
      </c>
      <c r="T3835" s="47">
        <v>10.5</v>
      </c>
      <c r="U3835" s="98" t="s">
        <v>111</v>
      </c>
      <c r="V3835" s="98" t="s">
        <v>3139</v>
      </c>
      <c r="W3835" s="69">
        <f t="shared" si="118"/>
        <v>4.025973446162974E-2</v>
      </c>
    </row>
    <row r="3836" spans="1:23">
      <c r="A3836">
        <f t="shared" si="119"/>
        <v>1231</v>
      </c>
      <c r="B3836" s="99">
        <v>44408</v>
      </c>
      <c r="C3836" s="23">
        <v>1433</v>
      </c>
      <c r="D3836" s="23">
        <v>5</v>
      </c>
      <c r="E3836" s="98" t="s">
        <v>49</v>
      </c>
      <c r="F3836" s="98" t="s">
        <v>164</v>
      </c>
      <c r="G3836" s="98" t="s">
        <v>4120</v>
      </c>
      <c r="H3836" s="98" t="s">
        <v>1366</v>
      </c>
      <c r="I3836" s="98" t="s">
        <v>6321</v>
      </c>
      <c r="J3836" s="99">
        <v>45639</v>
      </c>
      <c r="K3836" s="107">
        <v>7000000</v>
      </c>
      <c r="L3836" s="98" t="s">
        <v>2759</v>
      </c>
      <c r="M3836" s="23">
        <v>1800</v>
      </c>
      <c r="N3836" s="23">
        <v>1</v>
      </c>
      <c r="O3836" s="107">
        <v>7000000</v>
      </c>
      <c r="P3836" s="23">
        <v>180</v>
      </c>
      <c r="Q3836" s="23">
        <v>2</v>
      </c>
      <c r="R3836" s="23">
        <v>2</v>
      </c>
      <c r="S3836" s="23">
        <v>0</v>
      </c>
      <c r="T3836" s="47">
        <v>4.9000000000000004</v>
      </c>
      <c r="U3836" s="98" t="s">
        <v>111</v>
      </c>
      <c r="V3836" s="98" t="s">
        <v>3139</v>
      </c>
      <c r="W3836" s="69">
        <f t="shared" si="118"/>
        <v>1.8787876082093882E-2</v>
      </c>
    </row>
    <row r="3837" spans="1:23">
      <c r="A3837">
        <f t="shared" si="119"/>
        <v>1231</v>
      </c>
      <c r="B3837" s="99">
        <v>44408</v>
      </c>
      <c r="C3837" s="23">
        <v>1434</v>
      </c>
      <c r="D3837" s="23">
        <v>5</v>
      </c>
      <c r="E3837" s="98" t="s">
        <v>49</v>
      </c>
      <c r="F3837" s="98" t="s">
        <v>164</v>
      </c>
      <c r="G3837" s="98" t="s">
        <v>4120</v>
      </c>
      <c r="H3837" s="98" t="s">
        <v>1366</v>
      </c>
      <c r="I3837" s="98" t="s">
        <v>6321</v>
      </c>
      <c r="J3837" s="99">
        <v>45639</v>
      </c>
      <c r="K3837" s="107">
        <v>20000000</v>
      </c>
      <c r="L3837" s="98" t="s">
        <v>2760</v>
      </c>
      <c r="M3837" s="23">
        <v>1800</v>
      </c>
      <c r="N3837" s="23">
        <v>1</v>
      </c>
      <c r="O3837" s="107">
        <v>20000000</v>
      </c>
      <c r="P3837" s="23">
        <v>180</v>
      </c>
      <c r="Q3837" s="23">
        <v>2</v>
      </c>
      <c r="R3837" s="23">
        <v>2</v>
      </c>
      <c r="S3837" s="23">
        <v>0</v>
      </c>
      <c r="T3837" s="47">
        <v>14</v>
      </c>
      <c r="U3837" s="98" t="s">
        <v>111</v>
      </c>
      <c r="V3837" s="98" t="s">
        <v>3139</v>
      </c>
      <c r="W3837" s="69">
        <f t="shared" si="118"/>
        <v>5.3679645948839658E-2</v>
      </c>
    </row>
    <row r="3838" spans="1:23">
      <c r="A3838">
        <f t="shared" si="119"/>
        <v>500</v>
      </c>
      <c r="B3838" s="99">
        <v>44408</v>
      </c>
      <c r="C3838" s="23">
        <v>1435</v>
      </c>
      <c r="D3838" s="23">
        <v>5</v>
      </c>
      <c r="E3838" s="98" t="s">
        <v>49</v>
      </c>
      <c r="F3838" s="98" t="s">
        <v>164</v>
      </c>
      <c r="G3838" s="98" t="s">
        <v>4120</v>
      </c>
      <c r="H3838" s="98" t="s">
        <v>1366</v>
      </c>
      <c r="I3838" s="98" t="s">
        <v>6321</v>
      </c>
      <c r="J3838" s="99">
        <v>44908</v>
      </c>
      <c r="K3838" s="107">
        <v>10000000</v>
      </c>
      <c r="L3838" s="98" t="s">
        <v>2761</v>
      </c>
      <c r="M3838" s="23">
        <v>1080</v>
      </c>
      <c r="N3838" s="23">
        <v>1</v>
      </c>
      <c r="O3838" s="107">
        <v>10000000</v>
      </c>
      <c r="P3838" s="23">
        <v>30</v>
      </c>
      <c r="Q3838" s="23">
        <v>2</v>
      </c>
      <c r="R3838" s="23">
        <v>2</v>
      </c>
      <c r="S3838" s="23">
        <v>2.8</v>
      </c>
      <c r="T3838" s="47">
        <v>4.728389</v>
      </c>
      <c r="U3838" s="98" t="s">
        <v>111</v>
      </c>
      <c r="V3838" s="98" t="s">
        <v>3139</v>
      </c>
      <c r="W3838" s="69">
        <f t="shared" si="118"/>
        <v>7.3638809164554946E-3</v>
      </c>
    </row>
    <row r="3839" spans="1:23">
      <c r="A3839">
        <f t="shared" si="119"/>
        <v>1234</v>
      </c>
      <c r="B3839" s="99">
        <v>44408</v>
      </c>
      <c r="C3839" s="23">
        <v>1436</v>
      </c>
      <c r="D3839" s="23">
        <v>5</v>
      </c>
      <c r="E3839" s="98" t="s">
        <v>49</v>
      </c>
      <c r="F3839" s="98" t="s">
        <v>164</v>
      </c>
      <c r="G3839" s="98" t="s">
        <v>4120</v>
      </c>
      <c r="H3839" s="98" t="s">
        <v>1366</v>
      </c>
      <c r="I3839" s="98" t="s">
        <v>10045</v>
      </c>
      <c r="J3839" s="99">
        <v>45642</v>
      </c>
      <c r="K3839" s="107">
        <v>12000000</v>
      </c>
      <c r="L3839" s="98" t="s">
        <v>2762</v>
      </c>
      <c r="M3839" s="23">
        <v>1800</v>
      </c>
      <c r="N3839" s="23">
        <v>1</v>
      </c>
      <c r="O3839" s="107">
        <v>12000000</v>
      </c>
      <c r="P3839" s="23">
        <v>180</v>
      </c>
      <c r="Q3839" s="23">
        <v>2</v>
      </c>
      <c r="R3839" s="23">
        <v>2</v>
      </c>
      <c r="S3839" s="23">
        <v>0</v>
      </c>
      <c r="T3839" s="47">
        <v>8.4</v>
      </c>
      <c r="U3839" s="98" t="s">
        <v>111</v>
      </c>
      <c r="V3839" s="98" t="s">
        <v>3139</v>
      </c>
      <c r="W3839" s="69">
        <f t="shared" si="118"/>
        <v>3.2286279334298035E-2</v>
      </c>
    </row>
    <row r="3840" spans="1:23">
      <c r="A3840">
        <f t="shared" si="119"/>
        <v>138</v>
      </c>
      <c r="B3840" s="99">
        <v>44408</v>
      </c>
      <c r="C3840" s="23">
        <v>1437</v>
      </c>
      <c r="D3840" s="23">
        <v>5</v>
      </c>
      <c r="E3840" s="98" t="s">
        <v>49</v>
      </c>
      <c r="F3840" s="98" t="s">
        <v>164</v>
      </c>
      <c r="G3840" s="98" t="s">
        <v>4120</v>
      </c>
      <c r="H3840" s="98" t="s">
        <v>1366</v>
      </c>
      <c r="I3840" s="98" t="s">
        <v>10045</v>
      </c>
      <c r="J3840" s="99">
        <v>44546</v>
      </c>
      <c r="K3840" s="107">
        <v>11000000</v>
      </c>
      <c r="L3840" s="98" t="s">
        <v>2763</v>
      </c>
      <c r="M3840" s="23">
        <v>720</v>
      </c>
      <c r="N3840" s="23">
        <v>1</v>
      </c>
      <c r="O3840" s="107">
        <v>11000000</v>
      </c>
      <c r="P3840" s="23">
        <v>30</v>
      </c>
      <c r="Q3840" s="23">
        <v>2</v>
      </c>
      <c r="R3840" s="23">
        <v>2</v>
      </c>
      <c r="S3840" s="23">
        <v>0</v>
      </c>
      <c r="T3840" s="47">
        <v>2.2916729999999998</v>
      </c>
      <c r="U3840" s="98" t="s">
        <v>111</v>
      </c>
      <c r="V3840" s="98" t="s">
        <v>3139</v>
      </c>
      <c r="W3840" s="69">
        <f t="shared" si="118"/>
        <v>9.8504322544569456E-4</v>
      </c>
    </row>
    <row r="3841" spans="1:23">
      <c r="A3841">
        <f t="shared" si="119"/>
        <v>503</v>
      </c>
      <c r="B3841" s="99">
        <v>44408</v>
      </c>
      <c r="C3841" s="23">
        <v>1438</v>
      </c>
      <c r="D3841" s="23">
        <v>5</v>
      </c>
      <c r="E3841" s="98" t="s">
        <v>49</v>
      </c>
      <c r="F3841" s="98" t="s">
        <v>164</v>
      </c>
      <c r="G3841" s="98" t="s">
        <v>4120</v>
      </c>
      <c r="H3841" s="98" t="s">
        <v>1366</v>
      </c>
      <c r="I3841" s="98" t="s">
        <v>10045</v>
      </c>
      <c r="J3841" s="99">
        <v>44911</v>
      </c>
      <c r="K3841" s="107">
        <v>8000000</v>
      </c>
      <c r="L3841" s="98" t="s">
        <v>2764</v>
      </c>
      <c r="M3841" s="23">
        <v>1080</v>
      </c>
      <c r="N3841" s="23">
        <v>1</v>
      </c>
      <c r="O3841" s="107">
        <v>8000000</v>
      </c>
      <c r="P3841" s="23">
        <v>180</v>
      </c>
      <c r="Q3841" s="23">
        <v>2</v>
      </c>
      <c r="R3841" s="23">
        <v>2</v>
      </c>
      <c r="S3841" s="23">
        <v>0</v>
      </c>
      <c r="T3841" s="47">
        <v>4.0000010000000001</v>
      </c>
      <c r="U3841" s="98" t="s">
        <v>111</v>
      </c>
      <c r="V3841" s="98" t="s">
        <v>3139</v>
      </c>
      <c r="W3841" s="69">
        <f t="shared" si="118"/>
        <v>6.266883755943327E-3</v>
      </c>
    </row>
    <row r="3842" spans="1:23">
      <c r="A3842">
        <f t="shared" si="119"/>
        <v>507</v>
      </c>
      <c r="B3842" s="99">
        <v>44408</v>
      </c>
      <c r="C3842" s="23">
        <v>1439</v>
      </c>
      <c r="D3842" s="23">
        <v>5</v>
      </c>
      <c r="E3842" s="98" t="s">
        <v>49</v>
      </c>
      <c r="F3842" s="98" t="s">
        <v>164</v>
      </c>
      <c r="G3842" s="98" t="s">
        <v>4120</v>
      </c>
      <c r="H3842" s="98" t="s">
        <v>1366</v>
      </c>
      <c r="I3842" s="98" t="s">
        <v>10045</v>
      </c>
      <c r="J3842" s="99">
        <v>44915</v>
      </c>
      <c r="K3842" s="107">
        <v>14230313</v>
      </c>
      <c r="L3842" s="98" t="s">
        <v>2765</v>
      </c>
      <c r="M3842" s="23">
        <v>1080</v>
      </c>
      <c r="N3842" s="23">
        <v>1</v>
      </c>
      <c r="O3842" s="107">
        <v>14230313</v>
      </c>
      <c r="P3842" s="23">
        <v>180</v>
      </c>
      <c r="Q3842" s="23">
        <v>2</v>
      </c>
      <c r="R3842" s="23">
        <v>2</v>
      </c>
      <c r="S3842" s="23">
        <v>2.93</v>
      </c>
      <c r="T3842" s="47">
        <v>7.1375060000000001</v>
      </c>
      <c r="U3842" s="98" t="s">
        <v>111</v>
      </c>
      <c r="V3842" s="98" t="s">
        <v>3139</v>
      </c>
      <c r="W3842" s="69">
        <f t="shared" ref="W3842:W3905" si="120">+T3842/SUM($T$2:$T$5848)*A3842</f>
        <v>1.1271403567606092E-2</v>
      </c>
    </row>
    <row r="3843" spans="1:23">
      <c r="A3843">
        <f t="shared" ref="A3843:A3906" si="121">+J3843-B3843</f>
        <v>503</v>
      </c>
      <c r="B3843" s="99">
        <v>44408</v>
      </c>
      <c r="C3843" s="23">
        <v>1440</v>
      </c>
      <c r="D3843" s="23">
        <v>5</v>
      </c>
      <c r="E3843" s="98" t="s">
        <v>49</v>
      </c>
      <c r="F3843" s="98" t="s">
        <v>164</v>
      </c>
      <c r="G3843" s="98" t="s">
        <v>4120</v>
      </c>
      <c r="H3843" s="98" t="s">
        <v>1366</v>
      </c>
      <c r="I3843" s="98" t="s">
        <v>10045</v>
      </c>
      <c r="J3843" s="99">
        <v>44911</v>
      </c>
      <c r="K3843" s="107">
        <v>10000000</v>
      </c>
      <c r="L3843" s="98" t="s">
        <v>2766</v>
      </c>
      <c r="M3843" s="23">
        <v>1080</v>
      </c>
      <c r="N3843" s="23">
        <v>1</v>
      </c>
      <c r="O3843" s="107">
        <v>10000000</v>
      </c>
      <c r="P3843" s="23">
        <v>180</v>
      </c>
      <c r="Q3843" s="23">
        <v>2</v>
      </c>
      <c r="R3843" s="23">
        <v>2</v>
      </c>
      <c r="S3843" s="23">
        <v>0</v>
      </c>
      <c r="T3843" s="47">
        <v>4.9999989999999999</v>
      </c>
      <c r="U3843" s="98" t="s">
        <v>111</v>
      </c>
      <c r="V3843" s="98" t="s">
        <v>3139</v>
      </c>
      <c r="W3843" s="69">
        <f t="shared" si="120"/>
        <v>7.8336011698079272E-3</v>
      </c>
    </row>
    <row r="3844" spans="1:23">
      <c r="A3844">
        <f t="shared" si="121"/>
        <v>503</v>
      </c>
      <c r="B3844" s="99">
        <v>44408</v>
      </c>
      <c r="C3844" s="23">
        <v>1441</v>
      </c>
      <c r="D3844" s="23">
        <v>5</v>
      </c>
      <c r="E3844" s="98" t="s">
        <v>49</v>
      </c>
      <c r="F3844" s="98" t="s">
        <v>164</v>
      </c>
      <c r="G3844" s="98" t="s">
        <v>4120</v>
      </c>
      <c r="H3844" s="98" t="s">
        <v>1366</v>
      </c>
      <c r="I3844" s="98" t="s">
        <v>10045</v>
      </c>
      <c r="J3844" s="99">
        <v>44911</v>
      </c>
      <c r="K3844" s="107">
        <v>20000000</v>
      </c>
      <c r="L3844" s="98" t="s">
        <v>2767</v>
      </c>
      <c r="M3844" s="23">
        <v>1080</v>
      </c>
      <c r="N3844" s="23">
        <v>1</v>
      </c>
      <c r="O3844" s="107">
        <v>20000000</v>
      </c>
      <c r="P3844" s="23">
        <v>180</v>
      </c>
      <c r="Q3844" s="23">
        <v>2</v>
      </c>
      <c r="R3844" s="23">
        <v>2</v>
      </c>
      <c r="S3844" s="23">
        <v>0</v>
      </c>
      <c r="T3844" s="47">
        <v>10.000000999999999</v>
      </c>
      <c r="U3844" s="98" t="s">
        <v>111</v>
      </c>
      <c r="V3844" s="98" t="s">
        <v>3139</v>
      </c>
      <c r="W3844" s="69">
        <f t="shared" si="120"/>
        <v>1.5667207039777496E-2</v>
      </c>
    </row>
    <row r="3845" spans="1:23">
      <c r="A3845">
        <f t="shared" si="121"/>
        <v>503</v>
      </c>
      <c r="B3845" s="99">
        <v>44408</v>
      </c>
      <c r="C3845" s="23">
        <v>1442</v>
      </c>
      <c r="D3845" s="23">
        <v>5</v>
      </c>
      <c r="E3845" s="98" t="s">
        <v>49</v>
      </c>
      <c r="F3845" s="98" t="s">
        <v>164</v>
      </c>
      <c r="G3845" s="98" t="s">
        <v>4120</v>
      </c>
      <c r="H3845" s="98" t="s">
        <v>1366</v>
      </c>
      <c r="I3845" s="98" t="s">
        <v>10045</v>
      </c>
      <c r="J3845" s="99">
        <v>44911</v>
      </c>
      <c r="K3845" s="107">
        <v>12000000</v>
      </c>
      <c r="L3845" s="98" t="s">
        <v>2768</v>
      </c>
      <c r="M3845" s="23">
        <v>1080</v>
      </c>
      <c r="N3845" s="23">
        <v>1</v>
      </c>
      <c r="O3845" s="107">
        <v>12000000</v>
      </c>
      <c r="P3845" s="23">
        <v>180</v>
      </c>
      <c r="Q3845" s="23">
        <v>2</v>
      </c>
      <c r="R3845" s="23">
        <v>2</v>
      </c>
      <c r="S3845" s="23">
        <v>0</v>
      </c>
      <c r="T3845" s="47">
        <v>6</v>
      </c>
      <c r="U3845" s="98" t="s">
        <v>111</v>
      </c>
      <c r="V3845" s="98" t="s">
        <v>3139</v>
      </c>
      <c r="W3845" s="69">
        <f t="shared" si="120"/>
        <v>9.4003232838341701E-3</v>
      </c>
    </row>
    <row r="3846" spans="1:23">
      <c r="A3846">
        <f t="shared" si="121"/>
        <v>1235</v>
      </c>
      <c r="B3846" s="99">
        <v>44408</v>
      </c>
      <c r="C3846" s="23">
        <v>1443</v>
      </c>
      <c r="D3846" s="23">
        <v>5</v>
      </c>
      <c r="E3846" s="98" t="s">
        <v>49</v>
      </c>
      <c r="F3846" s="98" t="s">
        <v>164</v>
      </c>
      <c r="G3846" s="98" t="s">
        <v>4120</v>
      </c>
      <c r="H3846" s="98" t="s">
        <v>1366</v>
      </c>
      <c r="I3846" s="98" t="s">
        <v>10289</v>
      </c>
      <c r="J3846" s="99">
        <v>45643</v>
      </c>
      <c r="K3846" s="107">
        <v>15000000</v>
      </c>
      <c r="L3846" s="98" t="s">
        <v>2769</v>
      </c>
      <c r="M3846" s="23">
        <v>1800</v>
      </c>
      <c r="N3846" s="23">
        <v>1</v>
      </c>
      <c r="O3846" s="107">
        <v>15000000</v>
      </c>
      <c r="P3846" s="23">
        <v>180</v>
      </c>
      <c r="Q3846" s="23">
        <v>2</v>
      </c>
      <c r="R3846" s="23">
        <v>2</v>
      </c>
      <c r="S3846" s="23">
        <v>0</v>
      </c>
      <c r="T3846" s="47">
        <v>10.5</v>
      </c>
      <c r="U3846" s="98" t="s">
        <v>111</v>
      </c>
      <c r="V3846" s="98" t="s">
        <v>3139</v>
      </c>
      <c r="W3846" s="69">
        <f t="shared" si="120"/>
        <v>4.0390554069953476E-2</v>
      </c>
    </row>
    <row r="3847" spans="1:23">
      <c r="A3847">
        <f t="shared" si="121"/>
        <v>1235</v>
      </c>
      <c r="B3847" s="99">
        <v>44408</v>
      </c>
      <c r="C3847" s="23">
        <v>1444</v>
      </c>
      <c r="D3847" s="23">
        <v>5</v>
      </c>
      <c r="E3847" s="98" t="s">
        <v>49</v>
      </c>
      <c r="F3847" s="98" t="s">
        <v>164</v>
      </c>
      <c r="G3847" s="98" t="s">
        <v>4120</v>
      </c>
      <c r="H3847" s="98" t="s">
        <v>1366</v>
      </c>
      <c r="I3847" s="98" t="s">
        <v>10289</v>
      </c>
      <c r="J3847" s="99">
        <v>45643</v>
      </c>
      <c r="K3847" s="107">
        <v>30000000</v>
      </c>
      <c r="L3847" s="98" t="s">
        <v>2770</v>
      </c>
      <c r="M3847" s="23">
        <v>1800</v>
      </c>
      <c r="N3847" s="23">
        <v>1</v>
      </c>
      <c r="O3847" s="107">
        <v>30000000</v>
      </c>
      <c r="P3847" s="23">
        <v>180</v>
      </c>
      <c r="Q3847" s="23">
        <v>2</v>
      </c>
      <c r="R3847" s="23">
        <v>2</v>
      </c>
      <c r="S3847" s="23">
        <v>2.93</v>
      </c>
      <c r="T3847" s="47">
        <v>21.072970999999999</v>
      </c>
      <c r="U3847" s="98" t="s">
        <v>111</v>
      </c>
      <c r="V3847" s="98" t="s">
        <v>3139</v>
      </c>
      <c r="W3847" s="69">
        <f t="shared" si="120"/>
        <v>8.10618071038154E-2</v>
      </c>
    </row>
    <row r="3848" spans="1:23">
      <c r="A3848">
        <f t="shared" si="121"/>
        <v>1235</v>
      </c>
      <c r="B3848" s="99">
        <v>44408</v>
      </c>
      <c r="C3848" s="23">
        <v>1445</v>
      </c>
      <c r="D3848" s="23">
        <v>5</v>
      </c>
      <c r="E3848" s="98" t="s">
        <v>49</v>
      </c>
      <c r="F3848" s="98" t="s">
        <v>164</v>
      </c>
      <c r="G3848" s="98" t="s">
        <v>4120</v>
      </c>
      <c r="H3848" s="98" t="s">
        <v>1366</v>
      </c>
      <c r="I3848" s="98" t="s">
        <v>10289</v>
      </c>
      <c r="J3848" s="99">
        <v>45643</v>
      </c>
      <c r="K3848" s="107">
        <v>12000000</v>
      </c>
      <c r="L3848" s="98" t="s">
        <v>2771</v>
      </c>
      <c r="M3848" s="23">
        <v>1800</v>
      </c>
      <c r="N3848" s="23">
        <v>1</v>
      </c>
      <c r="O3848" s="107">
        <v>12000000</v>
      </c>
      <c r="P3848" s="23">
        <v>180</v>
      </c>
      <c r="Q3848" s="23">
        <v>2</v>
      </c>
      <c r="R3848" s="23">
        <v>2</v>
      </c>
      <c r="S3848" s="23">
        <v>0</v>
      </c>
      <c r="T3848" s="47">
        <v>8.4</v>
      </c>
      <c r="U3848" s="98" t="s">
        <v>111</v>
      </c>
      <c r="V3848" s="98" t="s">
        <v>3139</v>
      </c>
      <c r="W3848" s="69">
        <f t="shared" si="120"/>
        <v>3.2312443255962782E-2</v>
      </c>
    </row>
    <row r="3849" spans="1:23">
      <c r="A3849">
        <f t="shared" si="121"/>
        <v>504</v>
      </c>
      <c r="B3849" s="99">
        <v>44408</v>
      </c>
      <c r="C3849" s="23">
        <v>1446</v>
      </c>
      <c r="D3849" s="23">
        <v>5</v>
      </c>
      <c r="E3849" s="98" t="s">
        <v>49</v>
      </c>
      <c r="F3849" s="98" t="s">
        <v>164</v>
      </c>
      <c r="G3849" s="98" t="s">
        <v>4120</v>
      </c>
      <c r="H3849" s="98" t="s">
        <v>1366</v>
      </c>
      <c r="I3849" s="98" t="s">
        <v>10289</v>
      </c>
      <c r="J3849" s="99">
        <v>44912</v>
      </c>
      <c r="K3849" s="107">
        <v>10000000</v>
      </c>
      <c r="L3849" s="98" t="s">
        <v>2772</v>
      </c>
      <c r="M3849" s="23">
        <v>1080</v>
      </c>
      <c r="N3849" s="23">
        <v>1</v>
      </c>
      <c r="O3849" s="107">
        <v>10000000</v>
      </c>
      <c r="P3849" s="23">
        <v>180</v>
      </c>
      <c r="Q3849" s="23">
        <v>2</v>
      </c>
      <c r="R3849" s="23">
        <v>2</v>
      </c>
      <c r="S3849" s="23">
        <v>0</v>
      </c>
      <c r="T3849" s="47">
        <v>4.9999989999999999</v>
      </c>
      <c r="U3849" s="98" t="s">
        <v>111</v>
      </c>
      <c r="V3849" s="98" t="s">
        <v>3139</v>
      </c>
      <c r="W3849" s="69">
        <f t="shared" si="120"/>
        <v>7.8491749295888577E-3</v>
      </c>
    </row>
    <row r="3850" spans="1:23">
      <c r="A3850">
        <f t="shared" si="121"/>
        <v>504</v>
      </c>
      <c r="B3850" s="99">
        <v>44408</v>
      </c>
      <c r="C3850" s="23">
        <v>1447</v>
      </c>
      <c r="D3850" s="23">
        <v>5</v>
      </c>
      <c r="E3850" s="98" t="s">
        <v>49</v>
      </c>
      <c r="F3850" s="98" t="s">
        <v>164</v>
      </c>
      <c r="G3850" s="98" t="s">
        <v>4120</v>
      </c>
      <c r="H3850" s="98" t="s">
        <v>1366</v>
      </c>
      <c r="I3850" s="98" t="s">
        <v>10289</v>
      </c>
      <c r="J3850" s="99">
        <v>44912</v>
      </c>
      <c r="K3850" s="107">
        <v>9000000</v>
      </c>
      <c r="L3850" s="98" t="s">
        <v>2773</v>
      </c>
      <c r="M3850" s="23">
        <v>1080</v>
      </c>
      <c r="N3850" s="23">
        <v>1</v>
      </c>
      <c r="O3850" s="107">
        <v>9000000</v>
      </c>
      <c r="P3850" s="23">
        <v>180</v>
      </c>
      <c r="Q3850" s="23">
        <v>2</v>
      </c>
      <c r="R3850" s="23">
        <v>2</v>
      </c>
      <c r="S3850" s="23">
        <v>0</v>
      </c>
      <c r="T3850" s="47">
        <v>4.5</v>
      </c>
      <c r="U3850" s="98" t="s">
        <v>111</v>
      </c>
      <c r="V3850" s="98" t="s">
        <v>3139</v>
      </c>
      <c r="W3850" s="69">
        <f t="shared" si="120"/>
        <v>7.0642588494817414E-3</v>
      </c>
    </row>
    <row r="3851" spans="1:23">
      <c r="A3851">
        <f t="shared" si="121"/>
        <v>1236</v>
      </c>
      <c r="B3851" s="99">
        <v>44408</v>
      </c>
      <c r="C3851" s="23">
        <v>1448</v>
      </c>
      <c r="D3851" s="23">
        <v>5</v>
      </c>
      <c r="E3851" s="98" t="s">
        <v>49</v>
      </c>
      <c r="F3851" s="98" t="s">
        <v>164</v>
      </c>
      <c r="G3851" s="98" t="s">
        <v>4120</v>
      </c>
      <c r="H3851" s="98" t="s">
        <v>1366</v>
      </c>
      <c r="I3851" s="98" t="s">
        <v>10081</v>
      </c>
      <c r="J3851" s="99">
        <v>45644</v>
      </c>
      <c r="K3851" s="107">
        <v>26000000</v>
      </c>
      <c r="L3851" s="98" t="s">
        <v>2774</v>
      </c>
      <c r="M3851" s="23">
        <v>1800</v>
      </c>
      <c r="N3851" s="23">
        <v>1</v>
      </c>
      <c r="O3851" s="107">
        <v>26000000</v>
      </c>
      <c r="P3851" s="23">
        <v>180</v>
      </c>
      <c r="Q3851" s="23">
        <v>2</v>
      </c>
      <c r="R3851" s="23">
        <v>2</v>
      </c>
      <c r="S3851" s="23">
        <v>0</v>
      </c>
      <c r="T3851" s="47">
        <v>18.2</v>
      </c>
      <c r="U3851" s="98" t="s">
        <v>111</v>
      </c>
      <c r="V3851" s="98" t="s">
        <v>3139</v>
      </c>
      <c r="W3851" s="69">
        <f t="shared" si="120"/>
        <v>7.0066982218192977E-2</v>
      </c>
    </row>
    <row r="3852" spans="1:23">
      <c r="A3852">
        <f t="shared" si="121"/>
        <v>505</v>
      </c>
      <c r="B3852" s="99">
        <v>44408</v>
      </c>
      <c r="C3852" s="23">
        <v>1449</v>
      </c>
      <c r="D3852" s="23">
        <v>5</v>
      </c>
      <c r="E3852" s="98" t="s">
        <v>49</v>
      </c>
      <c r="F3852" s="98" t="s">
        <v>164</v>
      </c>
      <c r="G3852" s="98" t="s">
        <v>4120</v>
      </c>
      <c r="H3852" s="98" t="s">
        <v>1366</v>
      </c>
      <c r="I3852" s="98" t="s">
        <v>10081</v>
      </c>
      <c r="J3852" s="99">
        <v>44913</v>
      </c>
      <c r="K3852" s="107">
        <v>6000000</v>
      </c>
      <c r="L3852" s="98" t="s">
        <v>2775</v>
      </c>
      <c r="M3852" s="23">
        <v>1080</v>
      </c>
      <c r="N3852" s="23">
        <v>1</v>
      </c>
      <c r="O3852" s="107">
        <v>6000000</v>
      </c>
      <c r="P3852" s="23">
        <v>180</v>
      </c>
      <c r="Q3852" s="23">
        <v>2</v>
      </c>
      <c r="R3852" s="23">
        <v>2</v>
      </c>
      <c r="S3852" s="23">
        <v>0</v>
      </c>
      <c r="T3852" s="47">
        <v>3</v>
      </c>
      <c r="U3852" s="98" t="s">
        <v>111</v>
      </c>
      <c r="V3852" s="98" t="s">
        <v>3139</v>
      </c>
      <c r="W3852" s="69">
        <f t="shared" si="120"/>
        <v>4.7188501573919043E-3</v>
      </c>
    </row>
    <row r="3853" spans="1:23">
      <c r="A3853">
        <f t="shared" si="121"/>
        <v>1236</v>
      </c>
      <c r="B3853" s="99">
        <v>44408</v>
      </c>
      <c r="C3853" s="23">
        <v>1450</v>
      </c>
      <c r="D3853" s="23">
        <v>5</v>
      </c>
      <c r="E3853" s="98" t="s">
        <v>49</v>
      </c>
      <c r="F3853" s="98" t="s">
        <v>164</v>
      </c>
      <c r="G3853" s="98" t="s">
        <v>4120</v>
      </c>
      <c r="H3853" s="98" t="s">
        <v>1366</v>
      </c>
      <c r="I3853" s="98" t="s">
        <v>10081</v>
      </c>
      <c r="J3853" s="99">
        <v>45644</v>
      </c>
      <c r="K3853" s="107">
        <v>14000000</v>
      </c>
      <c r="L3853" s="98" t="s">
        <v>2776</v>
      </c>
      <c r="M3853" s="23">
        <v>1800</v>
      </c>
      <c r="N3853" s="23">
        <v>1</v>
      </c>
      <c r="O3853" s="107">
        <v>14000000</v>
      </c>
      <c r="P3853" s="23">
        <v>180</v>
      </c>
      <c r="Q3853" s="23">
        <v>2</v>
      </c>
      <c r="R3853" s="23">
        <v>2</v>
      </c>
      <c r="S3853" s="23">
        <v>0</v>
      </c>
      <c r="T3853" s="47">
        <v>9.8000000000000007</v>
      </c>
      <c r="U3853" s="98" t="s">
        <v>111</v>
      </c>
      <c r="V3853" s="98" t="s">
        <v>3139</v>
      </c>
      <c r="W3853" s="69">
        <f t="shared" si="120"/>
        <v>3.7728375040565455E-2</v>
      </c>
    </row>
    <row r="3854" spans="1:23">
      <c r="A3854">
        <f t="shared" si="121"/>
        <v>1236</v>
      </c>
      <c r="B3854" s="99">
        <v>44408</v>
      </c>
      <c r="C3854" s="23">
        <v>1451</v>
      </c>
      <c r="D3854" s="23">
        <v>5</v>
      </c>
      <c r="E3854" s="98" t="s">
        <v>49</v>
      </c>
      <c r="F3854" s="98" t="s">
        <v>164</v>
      </c>
      <c r="G3854" s="98" t="s">
        <v>4120</v>
      </c>
      <c r="H3854" s="98" t="s">
        <v>1366</v>
      </c>
      <c r="I3854" s="98" t="s">
        <v>10081</v>
      </c>
      <c r="J3854" s="99">
        <v>45644</v>
      </c>
      <c r="K3854" s="107">
        <v>14000000</v>
      </c>
      <c r="L3854" s="98" t="s">
        <v>2777</v>
      </c>
      <c r="M3854" s="23">
        <v>1800</v>
      </c>
      <c r="N3854" s="23">
        <v>1</v>
      </c>
      <c r="O3854" s="107">
        <v>14000000</v>
      </c>
      <c r="P3854" s="23">
        <v>180</v>
      </c>
      <c r="Q3854" s="23">
        <v>2</v>
      </c>
      <c r="R3854" s="23">
        <v>2</v>
      </c>
      <c r="S3854" s="23">
        <v>2.93</v>
      </c>
      <c r="T3854" s="47">
        <v>9.8332639999999998</v>
      </c>
      <c r="U3854" s="98" t="s">
        <v>111</v>
      </c>
      <c r="V3854" s="98" t="s">
        <v>3139</v>
      </c>
      <c r="W3854" s="69">
        <f t="shared" si="120"/>
        <v>3.785643592498885E-2</v>
      </c>
    </row>
    <row r="3855" spans="1:23">
      <c r="A3855">
        <f t="shared" si="121"/>
        <v>505</v>
      </c>
      <c r="B3855" s="99">
        <v>44408</v>
      </c>
      <c r="C3855" s="23">
        <v>1452</v>
      </c>
      <c r="D3855" s="23">
        <v>5</v>
      </c>
      <c r="E3855" s="98" t="s">
        <v>49</v>
      </c>
      <c r="F3855" s="98" t="s">
        <v>164</v>
      </c>
      <c r="G3855" s="98" t="s">
        <v>4120</v>
      </c>
      <c r="H3855" s="98" t="s">
        <v>1366</v>
      </c>
      <c r="I3855" s="98" t="s">
        <v>10081</v>
      </c>
      <c r="J3855" s="99">
        <v>44913</v>
      </c>
      <c r="K3855" s="107">
        <v>8000000</v>
      </c>
      <c r="L3855" s="98" t="s">
        <v>2778</v>
      </c>
      <c r="M3855" s="23">
        <v>1080</v>
      </c>
      <c r="N3855" s="23">
        <v>1</v>
      </c>
      <c r="O3855" s="107">
        <v>8000000</v>
      </c>
      <c r="P3855" s="23">
        <v>180</v>
      </c>
      <c r="Q3855" s="23">
        <v>2</v>
      </c>
      <c r="R3855" s="23">
        <v>2</v>
      </c>
      <c r="S3855" s="23">
        <v>0</v>
      </c>
      <c r="T3855" s="47">
        <v>4.0000010000000001</v>
      </c>
      <c r="U3855" s="98" t="s">
        <v>111</v>
      </c>
      <c r="V3855" s="98" t="s">
        <v>3139</v>
      </c>
      <c r="W3855" s="69">
        <f t="shared" si="120"/>
        <v>6.2918017828059248E-3</v>
      </c>
    </row>
    <row r="3856" spans="1:23">
      <c r="A3856">
        <f t="shared" si="121"/>
        <v>1236</v>
      </c>
      <c r="B3856" s="99">
        <v>44408</v>
      </c>
      <c r="C3856" s="23">
        <v>1453</v>
      </c>
      <c r="D3856" s="23">
        <v>5</v>
      </c>
      <c r="E3856" s="98" t="s">
        <v>49</v>
      </c>
      <c r="F3856" s="98" t="s">
        <v>164</v>
      </c>
      <c r="G3856" s="98" t="s">
        <v>4120</v>
      </c>
      <c r="H3856" s="98" t="s">
        <v>1366</v>
      </c>
      <c r="I3856" s="98" t="s">
        <v>10081</v>
      </c>
      <c r="J3856" s="99">
        <v>45644</v>
      </c>
      <c r="K3856" s="107">
        <v>30000000</v>
      </c>
      <c r="L3856" s="98" t="s">
        <v>2779</v>
      </c>
      <c r="M3856" s="23">
        <v>1800</v>
      </c>
      <c r="N3856" s="23">
        <v>1</v>
      </c>
      <c r="O3856" s="107">
        <v>30000000</v>
      </c>
      <c r="P3856" s="23">
        <v>180</v>
      </c>
      <c r="Q3856" s="23">
        <v>2</v>
      </c>
      <c r="R3856" s="23">
        <v>2</v>
      </c>
      <c r="S3856" s="23">
        <v>0</v>
      </c>
      <c r="T3856" s="47">
        <v>21</v>
      </c>
      <c r="U3856" s="98" t="s">
        <v>111</v>
      </c>
      <c r="V3856" s="98" t="s">
        <v>3139</v>
      </c>
      <c r="W3856" s="69">
        <f t="shared" si="120"/>
        <v>8.0846517944068816E-2</v>
      </c>
    </row>
    <row r="3857" spans="1:23">
      <c r="A3857">
        <f t="shared" si="121"/>
        <v>505</v>
      </c>
      <c r="B3857" s="99">
        <v>44408</v>
      </c>
      <c r="C3857" s="23">
        <v>1454</v>
      </c>
      <c r="D3857" s="23">
        <v>5</v>
      </c>
      <c r="E3857" s="98" t="s">
        <v>49</v>
      </c>
      <c r="F3857" s="98" t="s">
        <v>164</v>
      </c>
      <c r="G3857" s="98" t="s">
        <v>4120</v>
      </c>
      <c r="H3857" s="98" t="s">
        <v>1366</v>
      </c>
      <c r="I3857" s="98" t="s">
        <v>10081</v>
      </c>
      <c r="J3857" s="99">
        <v>44913</v>
      </c>
      <c r="K3857" s="107">
        <v>10000000</v>
      </c>
      <c r="L3857" s="98" t="s">
        <v>2780</v>
      </c>
      <c r="M3857" s="23">
        <v>1080</v>
      </c>
      <c r="N3857" s="23">
        <v>1</v>
      </c>
      <c r="O3857" s="107">
        <v>10000000</v>
      </c>
      <c r="P3857" s="23">
        <v>60</v>
      </c>
      <c r="Q3857" s="23">
        <v>2</v>
      </c>
      <c r="R3857" s="23">
        <v>2</v>
      </c>
      <c r="S3857" s="23">
        <v>0</v>
      </c>
      <c r="T3857" s="47">
        <v>4.9999960000000003</v>
      </c>
      <c r="U3857" s="98" t="s">
        <v>111</v>
      </c>
      <c r="V3857" s="98" t="s">
        <v>3139</v>
      </c>
      <c r="W3857" s="69">
        <f t="shared" si="120"/>
        <v>7.8647439705196321E-3</v>
      </c>
    </row>
    <row r="3858" spans="1:23">
      <c r="A3858">
        <f t="shared" si="121"/>
        <v>1236</v>
      </c>
      <c r="B3858" s="99">
        <v>44408</v>
      </c>
      <c r="C3858" s="23">
        <v>1455</v>
      </c>
      <c r="D3858" s="23">
        <v>5</v>
      </c>
      <c r="E3858" s="98" t="s">
        <v>49</v>
      </c>
      <c r="F3858" s="98" t="s">
        <v>164</v>
      </c>
      <c r="G3858" s="98" t="s">
        <v>4120</v>
      </c>
      <c r="H3858" s="98" t="s">
        <v>1366</v>
      </c>
      <c r="I3858" s="98" t="s">
        <v>10081</v>
      </c>
      <c r="J3858" s="99">
        <v>45644</v>
      </c>
      <c r="K3858" s="107">
        <v>15000000</v>
      </c>
      <c r="L3858" s="98" t="s">
        <v>2781</v>
      </c>
      <c r="M3858" s="23">
        <v>1800</v>
      </c>
      <c r="N3858" s="23">
        <v>1</v>
      </c>
      <c r="O3858" s="107">
        <v>15000000</v>
      </c>
      <c r="P3858" s="23">
        <v>180</v>
      </c>
      <c r="Q3858" s="23">
        <v>2</v>
      </c>
      <c r="R3858" s="23">
        <v>2</v>
      </c>
      <c r="S3858" s="23">
        <v>0</v>
      </c>
      <c r="T3858" s="47">
        <v>10.5</v>
      </c>
      <c r="U3858" s="98" t="s">
        <v>111</v>
      </c>
      <c r="V3858" s="98" t="s">
        <v>3139</v>
      </c>
      <c r="W3858" s="69">
        <f t="shared" si="120"/>
        <v>4.0423258972034408E-2</v>
      </c>
    </row>
    <row r="3859" spans="1:23">
      <c r="A3859">
        <f t="shared" si="121"/>
        <v>1236</v>
      </c>
      <c r="B3859" s="99">
        <v>44408</v>
      </c>
      <c r="C3859" s="23">
        <v>1456</v>
      </c>
      <c r="D3859" s="23">
        <v>5</v>
      </c>
      <c r="E3859" s="98" t="s">
        <v>49</v>
      </c>
      <c r="F3859" s="98" t="s">
        <v>164</v>
      </c>
      <c r="G3859" s="98" t="s">
        <v>4120</v>
      </c>
      <c r="H3859" s="98" t="s">
        <v>1366</v>
      </c>
      <c r="I3859" s="98" t="s">
        <v>10081</v>
      </c>
      <c r="J3859" s="99">
        <v>45644</v>
      </c>
      <c r="K3859" s="107">
        <v>5000000</v>
      </c>
      <c r="L3859" s="98" t="s">
        <v>2782</v>
      </c>
      <c r="M3859" s="23">
        <v>1800</v>
      </c>
      <c r="N3859" s="23">
        <v>1</v>
      </c>
      <c r="O3859" s="107">
        <v>5000000</v>
      </c>
      <c r="P3859" s="23">
        <v>180</v>
      </c>
      <c r="Q3859" s="23">
        <v>2</v>
      </c>
      <c r="R3859" s="23">
        <v>2</v>
      </c>
      <c r="S3859" s="23">
        <v>0</v>
      </c>
      <c r="T3859" s="47">
        <v>3.5</v>
      </c>
      <c r="U3859" s="98" t="s">
        <v>111</v>
      </c>
      <c r="V3859" s="98" t="s">
        <v>3139</v>
      </c>
      <c r="W3859" s="69">
        <f t="shared" si="120"/>
        <v>1.3474419657344803E-2</v>
      </c>
    </row>
    <row r="3860" spans="1:23">
      <c r="A3860">
        <f t="shared" si="121"/>
        <v>1236</v>
      </c>
      <c r="B3860" s="99">
        <v>44408</v>
      </c>
      <c r="C3860" s="23">
        <v>1457</v>
      </c>
      <c r="D3860" s="23">
        <v>5</v>
      </c>
      <c r="E3860" s="98" t="s">
        <v>49</v>
      </c>
      <c r="F3860" s="98" t="s">
        <v>164</v>
      </c>
      <c r="G3860" s="98" t="s">
        <v>4120</v>
      </c>
      <c r="H3860" s="98" t="s">
        <v>1366</v>
      </c>
      <c r="I3860" s="98" t="s">
        <v>10081</v>
      </c>
      <c r="J3860" s="99">
        <v>45644</v>
      </c>
      <c r="K3860" s="107">
        <v>15000000</v>
      </c>
      <c r="L3860" s="98" t="s">
        <v>2783</v>
      </c>
      <c r="M3860" s="23">
        <v>1800</v>
      </c>
      <c r="N3860" s="23">
        <v>1</v>
      </c>
      <c r="O3860" s="107">
        <v>15000000</v>
      </c>
      <c r="P3860" s="23">
        <v>180</v>
      </c>
      <c r="Q3860" s="23">
        <v>2</v>
      </c>
      <c r="R3860" s="23">
        <v>2</v>
      </c>
      <c r="S3860" s="23">
        <v>0</v>
      </c>
      <c r="T3860" s="47">
        <v>10.5</v>
      </c>
      <c r="U3860" s="98" t="s">
        <v>111</v>
      </c>
      <c r="V3860" s="98" t="s">
        <v>3139</v>
      </c>
      <c r="W3860" s="69">
        <f t="shared" si="120"/>
        <v>4.0423258972034408E-2</v>
      </c>
    </row>
    <row r="3861" spans="1:23">
      <c r="A3861">
        <f t="shared" si="121"/>
        <v>1236</v>
      </c>
      <c r="B3861" s="99">
        <v>44408</v>
      </c>
      <c r="C3861" s="23">
        <v>1458</v>
      </c>
      <c r="D3861" s="23">
        <v>5</v>
      </c>
      <c r="E3861" s="98" t="s">
        <v>49</v>
      </c>
      <c r="F3861" s="98" t="s">
        <v>164</v>
      </c>
      <c r="G3861" s="98" t="s">
        <v>4120</v>
      </c>
      <c r="H3861" s="98" t="s">
        <v>1366</v>
      </c>
      <c r="I3861" s="98" t="s">
        <v>10081</v>
      </c>
      <c r="J3861" s="99">
        <v>45644</v>
      </c>
      <c r="K3861" s="107">
        <v>20000000</v>
      </c>
      <c r="L3861" s="98" t="s">
        <v>2784</v>
      </c>
      <c r="M3861" s="23">
        <v>1800</v>
      </c>
      <c r="N3861" s="23">
        <v>1</v>
      </c>
      <c r="O3861" s="107">
        <v>20000000</v>
      </c>
      <c r="P3861" s="23">
        <v>180</v>
      </c>
      <c r="Q3861" s="23">
        <v>2</v>
      </c>
      <c r="R3861" s="23">
        <v>2</v>
      </c>
      <c r="S3861" s="23">
        <v>0</v>
      </c>
      <c r="T3861" s="47">
        <v>14</v>
      </c>
      <c r="U3861" s="98" t="s">
        <v>111</v>
      </c>
      <c r="V3861" s="98" t="s">
        <v>3139</v>
      </c>
      <c r="W3861" s="69">
        <f t="shared" si="120"/>
        <v>5.3897678629379213E-2</v>
      </c>
    </row>
    <row r="3862" spans="1:23">
      <c r="A3862">
        <f t="shared" si="121"/>
        <v>506</v>
      </c>
      <c r="B3862" s="99">
        <v>44408</v>
      </c>
      <c r="C3862" s="23">
        <v>1459</v>
      </c>
      <c r="D3862" s="23">
        <v>5</v>
      </c>
      <c r="E3862" s="98" t="s">
        <v>49</v>
      </c>
      <c r="F3862" s="98" t="s">
        <v>164</v>
      </c>
      <c r="G3862" s="98" t="s">
        <v>4120</v>
      </c>
      <c r="H3862" s="98" t="s">
        <v>1366</v>
      </c>
      <c r="I3862" s="98" t="s">
        <v>9975</v>
      </c>
      <c r="J3862" s="99">
        <v>44914</v>
      </c>
      <c r="K3862" s="107">
        <v>6000000</v>
      </c>
      <c r="L3862" s="98" t="s">
        <v>2785</v>
      </c>
      <c r="M3862" s="23">
        <v>1080</v>
      </c>
      <c r="N3862" s="23">
        <v>1</v>
      </c>
      <c r="O3862" s="107">
        <v>6000000</v>
      </c>
      <c r="P3862" s="23">
        <v>180</v>
      </c>
      <c r="Q3862" s="23">
        <v>2</v>
      </c>
      <c r="R3862" s="23">
        <v>2</v>
      </c>
      <c r="S3862" s="23">
        <v>0</v>
      </c>
      <c r="T3862" s="47">
        <v>3</v>
      </c>
      <c r="U3862" s="98" t="s">
        <v>111</v>
      </c>
      <c r="V3862" s="98" t="s">
        <v>3139</v>
      </c>
      <c r="W3862" s="69">
        <f t="shared" si="120"/>
        <v>4.7281944151293144E-3</v>
      </c>
    </row>
    <row r="3863" spans="1:23">
      <c r="A3863">
        <f t="shared" si="121"/>
        <v>1602</v>
      </c>
      <c r="B3863" s="99">
        <v>44408</v>
      </c>
      <c r="C3863" s="23">
        <v>1460</v>
      </c>
      <c r="D3863" s="23">
        <v>5</v>
      </c>
      <c r="E3863" s="98" t="s">
        <v>49</v>
      </c>
      <c r="F3863" s="98" t="s">
        <v>164</v>
      </c>
      <c r="G3863" s="98" t="s">
        <v>4120</v>
      </c>
      <c r="H3863" s="98" t="s">
        <v>1366</v>
      </c>
      <c r="I3863" s="98" t="s">
        <v>9975</v>
      </c>
      <c r="J3863" s="99">
        <v>46010</v>
      </c>
      <c r="K3863" s="107">
        <v>13000000</v>
      </c>
      <c r="L3863" s="98" t="s">
        <v>2786</v>
      </c>
      <c r="M3863" s="23">
        <v>2160</v>
      </c>
      <c r="N3863" s="23">
        <v>1</v>
      </c>
      <c r="O3863" s="107">
        <v>13000000</v>
      </c>
      <c r="P3863" s="23">
        <v>180</v>
      </c>
      <c r="Q3863" s="23">
        <v>2</v>
      </c>
      <c r="R3863" s="23">
        <v>2</v>
      </c>
      <c r="S3863" s="23">
        <v>0</v>
      </c>
      <c r="T3863" s="47">
        <v>9.7500009999999993</v>
      </c>
      <c r="U3863" s="98" t="s">
        <v>111</v>
      </c>
      <c r="V3863" s="98" t="s">
        <v>3139</v>
      </c>
      <c r="W3863" s="69">
        <f t="shared" si="120"/>
        <v>4.8650882899657286E-2</v>
      </c>
    </row>
    <row r="3864" spans="1:23">
      <c r="A3864">
        <f t="shared" si="121"/>
        <v>506</v>
      </c>
      <c r="B3864" s="99">
        <v>44408</v>
      </c>
      <c r="C3864" s="23">
        <v>1461</v>
      </c>
      <c r="D3864" s="23">
        <v>5</v>
      </c>
      <c r="E3864" s="98" t="s">
        <v>49</v>
      </c>
      <c r="F3864" s="98" t="s">
        <v>164</v>
      </c>
      <c r="G3864" s="98" t="s">
        <v>4120</v>
      </c>
      <c r="H3864" s="98" t="s">
        <v>1366</v>
      </c>
      <c r="I3864" s="98" t="s">
        <v>9975</v>
      </c>
      <c r="J3864" s="99">
        <v>44914</v>
      </c>
      <c r="K3864" s="107">
        <v>30000000</v>
      </c>
      <c r="L3864" s="98" t="s">
        <v>2787</v>
      </c>
      <c r="M3864" s="23">
        <v>1080</v>
      </c>
      <c r="N3864" s="23">
        <v>1</v>
      </c>
      <c r="O3864" s="107">
        <v>30000000</v>
      </c>
      <c r="P3864" s="23">
        <v>30</v>
      </c>
      <c r="Q3864" s="23">
        <v>2</v>
      </c>
      <c r="R3864" s="23">
        <v>2</v>
      </c>
      <c r="S3864" s="23">
        <v>0</v>
      </c>
      <c r="T3864" s="47">
        <v>14.166672999999999</v>
      </c>
      <c r="U3864" s="98" t="s">
        <v>111</v>
      </c>
      <c r="V3864" s="98" t="s">
        <v>3139</v>
      </c>
      <c r="W3864" s="69">
        <f t="shared" si="120"/>
        <v>2.2327594719854411E-2</v>
      </c>
    </row>
    <row r="3865" spans="1:23">
      <c r="A3865">
        <f t="shared" si="121"/>
        <v>1237</v>
      </c>
      <c r="B3865" s="99">
        <v>44408</v>
      </c>
      <c r="C3865" s="23">
        <v>1462</v>
      </c>
      <c r="D3865" s="23">
        <v>5</v>
      </c>
      <c r="E3865" s="98" t="s">
        <v>49</v>
      </c>
      <c r="F3865" s="98" t="s">
        <v>164</v>
      </c>
      <c r="G3865" s="98" t="s">
        <v>4120</v>
      </c>
      <c r="H3865" s="98" t="s">
        <v>1366</v>
      </c>
      <c r="I3865" s="98" t="s">
        <v>9975</v>
      </c>
      <c r="J3865" s="99">
        <v>45645</v>
      </c>
      <c r="K3865" s="107">
        <v>30000000</v>
      </c>
      <c r="L3865" s="98" t="s">
        <v>2788</v>
      </c>
      <c r="M3865" s="23">
        <v>1800</v>
      </c>
      <c r="N3865" s="23">
        <v>1</v>
      </c>
      <c r="O3865" s="107">
        <v>30000000</v>
      </c>
      <c r="P3865" s="23">
        <v>180</v>
      </c>
      <c r="Q3865" s="23">
        <v>2</v>
      </c>
      <c r="R3865" s="23">
        <v>2</v>
      </c>
      <c r="S3865" s="23">
        <v>1.93</v>
      </c>
      <c r="T3865" s="47">
        <v>21.045110000000001</v>
      </c>
      <c r="U3865" s="98" t="s">
        <v>111</v>
      </c>
      <c r="V3865" s="98" t="s">
        <v>3139</v>
      </c>
      <c r="W3865" s="69">
        <f t="shared" si="120"/>
        <v>8.1085734274931764E-2</v>
      </c>
    </row>
    <row r="3866" spans="1:23">
      <c r="A3866">
        <f t="shared" si="121"/>
        <v>507</v>
      </c>
      <c r="B3866" s="99">
        <v>44408</v>
      </c>
      <c r="C3866" s="23">
        <v>1463</v>
      </c>
      <c r="D3866" s="23">
        <v>5</v>
      </c>
      <c r="E3866" s="98" t="s">
        <v>49</v>
      </c>
      <c r="F3866" s="98" t="s">
        <v>164</v>
      </c>
      <c r="G3866" s="98" t="s">
        <v>4120</v>
      </c>
      <c r="H3866" s="98" t="s">
        <v>1366</v>
      </c>
      <c r="I3866" s="98" t="s">
        <v>6741</v>
      </c>
      <c r="J3866" s="99">
        <v>44915</v>
      </c>
      <c r="K3866" s="107">
        <v>20000000</v>
      </c>
      <c r="L3866" s="98" t="s">
        <v>2789</v>
      </c>
      <c r="M3866" s="23">
        <v>1080</v>
      </c>
      <c r="N3866" s="23">
        <v>1</v>
      </c>
      <c r="O3866" s="107">
        <v>20000000</v>
      </c>
      <c r="P3866" s="23">
        <v>90</v>
      </c>
      <c r="Q3866" s="23">
        <v>2</v>
      </c>
      <c r="R3866" s="23">
        <v>2</v>
      </c>
      <c r="S3866" s="23">
        <v>0</v>
      </c>
      <c r="T3866" s="47">
        <v>9.9999979999999997</v>
      </c>
      <c r="U3866" s="98" t="s">
        <v>111</v>
      </c>
      <c r="V3866" s="98" t="s">
        <v>3139</v>
      </c>
      <c r="W3866" s="69">
        <f t="shared" si="120"/>
        <v>1.5791792417863298E-2</v>
      </c>
    </row>
    <row r="3867" spans="1:23">
      <c r="A3867">
        <f t="shared" si="121"/>
        <v>1238</v>
      </c>
      <c r="B3867" s="99">
        <v>44408</v>
      </c>
      <c r="C3867" s="23">
        <v>1464</v>
      </c>
      <c r="D3867" s="23">
        <v>5</v>
      </c>
      <c r="E3867" s="98" t="s">
        <v>49</v>
      </c>
      <c r="F3867" s="98" t="s">
        <v>164</v>
      </c>
      <c r="G3867" s="98" t="s">
        <v>4120</v>
      </c>
      <c r="H3867" s="98" t="s">
        <v>1366</v>
      </c>
      <c r="I3867" s="98" t="s">
        <v>6741</v>
      </c>
      <c r="J3867" s="99">
        <v>45646</v>
      </c>
      <c r="K3867" s="107">
        <v>10000000</v>
      </c>
      <c r="L3867" s="98" t="s">
        <v>2790</v>
      </c>
      <c r="M3867" s="23">
        <v>1800</v>
      </c>
      <c r="N3867" s="23">
        <v>1</v>
      </c>
      <c r="O3867" s="107">
        <v>10000000</v>
      </c>
      <c r="P3867" s="23">
        <v>180</v>
      </c>
      <c r="Q3867" s="23">
        <v>2</v>
      </c>
      <c r="R3867" s="23">
        <v>2</v>
      </c>
      <c r="S3867" s="23">
        <v>0</v>
      </c>
      <c r="T3867" s="47">
        <v>7</v>
      </c>
      <c r="U3867" s="98" t="s">
        <v>111</v>
      </c>
      <c r="V3867" s="98" t="s">
        <v>3139</v>
      </c>
      <c r="W3867" s="69">
        <f t="shared" si="120"/>
        <v>2.699244585079752E-2</v>
      </c>
    </row>
    <row r="3868" spans="1:23">
      <c r="A3868">
        <f t="shared" si="121"/>
        <v>1238</v>
      </c>
      <c r="B3868" s="99">
        <v>44408</v>
      </c>
      <c r="C3868" s="23">
        <v>1465</v>
      </c>
      <c r="D3868" s="23">
        <v>5</v>
      </c>
      <c r="E3868" s="98" t="s">
        <v>49</v>
      </c>
      <c r="F3868" s="98" t="s">
        <v>164</v>
      </c>
      <c r="G3868" s="98" t="s">
        <v>4120</v>
      </c>
      <c r="H3868" s="98" t="s">
        <v>1366</v>
      </c>
      <c r="I3868" s="98" t="s">
        <v>6741</v>
      </c>
      <c r="J3868" s="99">
        <v>45646</v>
      </c>
      <c r="K3868" s="107">
        <v>15000000</v>
      </c>
      <c r="L3868" s="98" t="s">
        <v>2791</v>
      </c>
      <c r="M3868" s="23">
        <v>1800</v>
      </c>
      <c r="N3868" s="23">
        <v>1</v>
      </c>
      <c r="O3868" s="107">
        <v>15000000</v>
      </c>
      <c r="P3868" s="23">
        <v>180</v>
      </c>
      <c r="Q3868" s="23">
        <v>2</v>
      </c>
      <c r="R3868" s="23">
        <v>2</v>
      </c>
      <c r="S3868" s="23">
        <v>0</v>
      </c>
      <c r="T3868" s="47">
        <v>10.5</v>
      </c>
      <c r="U3868" s="98" t="s">
        <v>111</v>
      </c>
      <c r="V3868" s="98" t="s">
        <v>3139</v>
      </c>
      <c r="W3868" s="69">
        <f t="shared" si="120"/>
        <v>4.0488668776196279E-2</v>
      </c>
    </row>
    <row r="3869" spans="1:23">
      <c r="A3869">
        <f t="shared" si="121"/>
        <v>1238</v>
      </c>
      <c r="B3869" s="99">
        <v>44408</v>
      </c>
      <c r="C3869" s="23">
        <v>1466</v>
      </c>
      <c r="D3869" s="23">
        <v>5</v>
      </c>
      <c r="E3869" s="98" t="s">
        <v>49</v>
      </c>
      <c r="F3869" s="98" t="s">
        <v>164</v>
      </c>
      <c r="G3869" s="98" t="s">
        <v>4120</v>
      </c>
      <c r="H3869" s="98" t="s">
        <v>1366</v>
      </c>
      <c r="I3869" s="98" t="s">
        <v>6741</v>
      </c>
      <c r="J3869" s="99">
        <v>45646</v>
      </c>
      <c r="K3869" s="107">
        <v>18000000</v>
      </c>
      <c r="L3869" s="98" t="s">
        <v>2792</v>
      </c>
      <c r="M3869" s="23">
        <v>1800</v>
      </c>
      <c r="N3869" s="23">
        <v>1</v>
      </c>
      <c r="O3869" s="107">
        <v>18000000</v>
      </c>
      <c r="P3869" s="23">
        <v>180</v>
      </c>
      <c r="Q3869" s="23">
        <v>2</v>
      </c>
      <c r="R3869" s="23">
        <v>2</v>
      </c>
      <c r="S3869" s="23">
        <v>0</v>
      </c>
      <c r="T3869" s="47">
        <v>12.6</v>
      </c>
      <c r="U3869" s="98" t="s">
        <v>111</v>
      </c>
      <c r="V3869" s="98" t="s">
        <v>3139</v>
      </c>
      <c r="W3869" s="69">
        <f t="shared" si="120"/>
        <v>4.8586402531435528E-2</v>
      </c>
    </row>
    <row r="3870" spans="1:23">
      <c r="A3870">
        <f t="shared" si="121"/>
        <v>872</v>
      </c>
      <c r="B3870" s="99">
        <v>44408</v>
      </c>
      <c r="C3870" s="23">
        <v>1467</v>
      </c>
      <c r="D3870" s="23">
        <v>5</v>
      </c>
      <c r="E3870" s="98" t="s">
        <v>49</v>
      </c>
      <c r="F3870" s="98" t="s">
        <v>164</v>
      </c>
      <c r="G3870" s="98" t="s">
        <v>4120</v>
      </c>
      <c r="H3870" s="98" t="s">
        <v>1366</v>
      </c>
      <c r="I3870" s="98" t="s">
        <v>6741</v>
      </c>
      <c r="J3870" s="99">
        <v>45280</v>
      </c>
      <c r="K3870" s="107">
        <v>30000000</v>
      </c>
      <c r="L3870" s="98" t="s">
        <v>2793</v>
      </c>
      <c r="M3870" s="23">
        <v>1440</v>
      </c>
      <c r="N3870" s="23">
        <v>1</v>
      </c>
      <c r="O3870" s="107">
        <v>30000000</v>
      </c>
      <c r="P3870" s="23">
        <v>180</v>
      </c>
      <c r="Q3870" s="23">
        <v>2</v>
      </c>
      <c r="R3870" s="23">
        <v>2</v>
      </c>
      <c r="S3870" s="23">
        <v>0</v>
      </c>
      <c r="T3870" s="47">
        <v>18.75</v>
      </c>
      <c r="U3870" s="98" t="s">
        <v>111</v>
      </c>
      <c r="V3870" s="98" t="s">
        <v>3139</v>
      </c>
      <c r="W3870" s="69">
        <f t="shared" si="120"/>
        <v>5.0926204668882931E-2</v>
      </c>
    </row>
    <row r="3871" spans="1:23">
      <c r="A3871">
        <f t="shared" si="121"/>
        <v>1238</v>
      </c>
      <c r="B3871" s="99">
        <v>44408</v>
      </c>
      <c r="C3871" s="23">
        <v>1468</v>
      </c>
      <c r="D3871" s="23">
        <v>5</v>
      </c>
      <c r="E3871" s="98" t="s">
        <v>49</v>
      </c>
      <c r="F3871" s="98" t="s">
        <v>164</v>
      </c>
      <c r="G3871" s="98" t="s">
        <v>4120</v>
      </c>
      <c r="H3871" s="98" t="s">
        <v>1366</v>
      </c>
      <c r="I3871" s="98" t="s">
        <v>6741</v>
      </c>
      <c r="J3871" s="99">
        <v>45646</v>
      </c>
      <c r="K3871" s="107">
        <v>20000000</v>
      </c>
      <c r="L3871" s="98" t="s">
        <v>2794</v>
      </c>
      <c r="M3871" s="23">
        <v>1800</v>
      </c>
      <c r="N3871" s="23">
        <v>1</v>
      </c>
      <c r="O3871" s="107">
        <v>20000000</v>
      </c>
      <c r="P3871" s="23">
        <v>180</v>
      </c>
      <c r="Q3871" s="23">
        <v>2</v>
      </c>
      <c r="R3871" s="23">
        <v>2</v>
      </c>
      <c r="S3871" s="23">
        <v>0</v>
      </c>
      <c r="T3871" s="47">
        <v>14</v>
      </c>
      <c r="U3871" s="98" t="s">
        <v>111</v>
      </c>
      <c r="V3871" s="98" t="s">
        <v>3139</v>
      </c>
      <c r="W3871" s="69">
        <f t="shared" si="120"/>
        <v>5.3984891701595039E-2</v>
      </c>
    </row>
    <row r="3872" spans="1:23">
      <c r="A3872">
        <f t="shared" si="121"/>
        <v>507</v>
      </c>
      <c r="B3872" s="99">
        <v>44408</v>
      </c>
      <c r="C3872" s="23">
        <v>1469</v>
      </c>
      <c r="D3872" s="23">
        <v>5</v>
      </c>
      <c r="E3872" s="98" t="s">
        <v>49</v>
      </c>
      <c r="F3872" s="98" t="s">
        <v>164</v>
      </c>
      <c r="G3872" s="98" t="s">
        <v>4120</v>
      </c>
      <c r="H3872" s="98" t="s">
        <v>1366</v>
      </c>
      <c r="I3872" s="98" t="s">
        <v>6741</v>
      </c>
      <c r="J3872" s="99">
        <v>44915</v>
      </c>
      <c r="K3872" s="107">
        <v>7000000</v>
      </c>
      <c r="L3872" s="98" t="s">
        <v>2795</v>
      </c>
      <c r="M3872" s="23">
        <v>1080</v>
      </c>
      <c r="N3872" s="23">
        <v>1</v>
      </c>
      <c r="O3872" s="107">
        <v>7000000</v>
      </c>
      <c r="P3872" s="23">
        <v>180</v>
      </c>
      <c r="Q3872" s="23">
        <v>2</v>
      </c>
      <c r="R3872" s="23">
        <v>2</v>
      </c>
      <c r="S3872" s="23">
        <v>0</v>
      </c>
      <c r="T3872" s="47">
        <v>3.4999989999999999</v>
      </c>
      <c r="U3872" s="98" t="s">
        <v>111</v>
      </c>
      <c r="V3872" s="98" t="s">
        <v>3139</v>
      </c>
      <c r="W3872" s="69">
        <f t="shared" si="120"/>
        <v>5.5271268724982866E-3</v>
      </c>
    </row>
    <row r="3873" spans="1:23">
      <c r="A3873">
        <f t="shared" si="121"/>
        <v>1238</v>
      </c>
      <c r="B3873" s="99">
        <v>44408</v>
      </c>
      <c r="C3873" s="23">
        <v>1470</v>
      </c>
      <c r="D3873" s="23">
        <v>5</v>
      </c>
      <c r="E3873" s="98" t="s">
        <v>49</v>
      </c>
      <c r="F3873" s="98" t="s">
        <v>164</v>
      </c>
      <c r="G3873" s="98" t="s">
        <v>4120</v>
      </c>
      <c r="H3873" s="98" t="s">
        <v>1366</v>
      </c>
      <c r="I3873" s="98" t="s">
        <v>6741</v>
      </c>
      <c r="J3873" s="99">
        <v>45646</v>
      </c>
      <c r="K3873" s="107">
        <v>15000000</v>
      </c>
      <c r="L3873" s="98" t="s">
        <v>2796</v>
      </c>
      <c r="M3873" s="23">
        <v>1620</v>
      </c>
      <c r="N3873" s="23">
        <v>1</v>
      </c>
      <c r="O3873" s="107">
        <v>15000000</v>
      </c>
      <c r="P3873" s="23">
        <v>180</v>
      </c>
      <c r="Q3873" s="23">
        <v>2</v>
      </c>
      <c r="R3873" s="23">
        <v>2</v>
      </c>
      <c r="S3873" s="23">
        <v>2.93</v>
      </c>
      <c r="T3873" s="47">
        <v>9.1649960000000004</v>
      </c>
      <c r="U3873" s="98" t="s">
        <v>111</v>
      </c>
      <c r="V3873" s="98" t="s">
        <v>3139</v>
      </c>
      <c r="W3873" s="69">
        <f t="shared" si="120"/>
        <v>3.5340808321825123E-2</v>
      </c>
    </row>
    <row r="3874" spans="1:23">
      <c r="A3874">
        <f t="shared" si="121"/>
        <v>1241</v>
      </c>
      <c r="B3874" s="99">
        <v>44408</v>
      </c>
      <c r="C3874" s="23">
        <v>1471</v>
      </c>
      <c r="D3874" s="23">
        <v>5</v>
      </c>
      <c r="E3874" s="98" t="s">
        <v>49</v>
      </c>
      <c r="F3874" s="98" t="s">
        <v>164</v>
      </c>
      <c r="G3874" s="98" t="s">
        <v>4120</v>
      </c>
      <c r="H3874" s="98" t="s">
        <v>1366</v>
      </c>
      <c r="I3874" s="98" t="s">
        <v>10046</v>
      </c>
      <c r="J3874" s="99">
        <v>45649</v>
      </c>
      <c r="K3874" s="107">
        <v>35000000</v>
      </c>
      <c r="L3874" s="98" t="s">
        <v>2797</v>
      </c>
      <c r="M3874" s="23">
        <v>1800</v>
      </c>
      <c r="N3874" s="23">
        <v>1</v>
      </c>
      <c r="O3874" s="107">
        <v>35000000</v>
      </c>
      <c r="P3874" s="23">
        <v>180</v>
      </c>
      <c r="Q3874" s="23">
        <v>2</v>
      </c>
      <c r="R3874" s="23">
        <v>2</v>
      </c>
      <c r="S3874" s="23">
        <v>2.92</v>
      </c>
      <c r="T3874" s="47">
        <v>24.573001000000001</v>
      </c>
      <c r="U3874" s="98" t="s">
        <v>111</v>
      </c>
      <c r="V3874" s="98" t="s">
        <v>3139</v>
      </c>
      <c r="W3874" s="69">
        <f t="shared" si="120"/>
        <v>9.4984673438167536E-2</v>
      </c>
    </row>
    <row r="3875" spans="1:23">
      <c r="A3875">
        <f t="shared" si="121"/>
        <v>510</v>
      </c>
      <c r="B3875" s="99">
        <v>44408</v>
      </c>
      <c r="C3875" s="23">
        <v>1472</v>
      </c>
      <c r="D3875" s="23">
        <v>5</v>
      </c>
      <c r="E3875" s="98" t="s">
        <v>49</v>
      </c>
      <c r="F3875" s="98" t="s">
        <v>164</v>
      </c>
      <c r="G3875" s="98" t="s">
        <v>4120</v>
      </c>
      <c r="H3875" s="98" t="s">
        <v>1366</v>
      </c>
      <c r="I3875" s="98" t="s">
        <v>10046</v>
      </c>
      <c r="J3875" s="99">
        <v>44918</v>
      </c>
      <c r="K3875" s="107">
        <v>5000000</v>
      </c>
      <c r="L3875" s="98" t="s">
        <v>2798</v>
      </c>
      <c r="M3875" s="23">
        <v>1080</v>
      </c>
      <c r="N3875" s="23">
        <v>1</v>
      </c>
      <c r="O3875" s="107">
        <v>5000000</v>
      </c>
      <c r="P3875" s="23">
        <v>180</v>
      </c>
      <c r="Q3875" s="23">
        <v>2</v>
      </c>
      <c r="R3875" s="23">
        <v>2</v>
      </c>
      <c r="S3875" s="23">
        <v>0</v>
      </c>
      <c r="T3875" s="47">
        <v>2.5000010000000001</v>
      </c>
      <c r="U3875" s="98" t="s">
        <v>111</v>
      </c>
      <c r="V3875" s="98" t="s">
        <v>3139</v>
      </c>
      <c r="W3875" s="69">
        <f t="shared" si="120"/>
        <v>3.9713111269229434E-3</v>
      </c>
    </row>
    <row r="3876" spans="1:23">
      <c r="A3876">
        <f t="shared" si="121"/>
        <v>510</v>
      </c>
      <c r="B3876" s="99">
        <v>44408</v>
      </c>
      <c r="C3876" s="23">
        <v>1473</v>
      </c>
      <c r="D3876" s="23">
        <v>5</v>
      </c>
      <c r="E3876" s="98" t="s">
        <v>49</v>
      </c>
      <c r="F3876" s="98" t="s">
        <v>164</v>
      </c>
      <c r="G3876" s="98" t="s">
        <v>4120</v>
      </c>
      <c r="H3876" s="98" t="s">
        <v>1366</v>
      </c>
      <c r="I3876" s="98" t="s">
        <v>10046</v>
      </c>
      <c r="J3876" s="99">
        <v>44918</v>
      </c>
      <c r="K3876" s="107">
        <v>8600000</v>
      </c>
      <c r="L3876" s="98" t="s">
        <v>2799</v>
      </c>
      <c r="M3876" s="23">
        <v>1080</v>
      </c>
      <c r="N3876" s="23">
        <v>1</v>
      </c>
      <c r="O3876" s="107">
        <v>8600000</v>
      </c>
      <c r="P3876" s="23">
        <v>180</v>
      </c>
      <c r="Q3876" s="23">
        <v>2</v>
      </c>
      <c r="R3876" s="23">
        <v>2</v>
      </c>
      <c r="S3876" s="23">
        <v>0</v>
      </c>
      <c r="T3876" s="47">
        <v>4.300001</v>
      </c>
      <c r="U3876" s="98" t="s">
        <v>111</v>
      </c>
      <c r="V3876" s="98" t="s">
        <v>3139</v>
      </c>
      <c r="W3876" s="69">
        <f t="shared" si="120"/>
        <v>6.830653994570314E-3</v>
      </c>
    </row>
    <row r="3877" spans="1:23">
      <c r="A3877">
        <f t="shared" si="121"/>
        <v>1241</v>
      </c>
      <c r="B3877" s="99">
        <v>44408</v>
      </c>
      <c r="C3877" s="23">
        <v>1474</v>
      </c>
      <c r="D3877" s="23">
        <v>5</v>
      </c>
      <c r="E3877" s="98" t="s">
        <v>49</v>
      </c>
      <c r="F3877" s="98" t="s">
        <v>164</v>
      </c>
      <c r="G3877" s="98" t="s">
        <v>4120</v>
      </c>
      <c r="H3877" s="98" t="s">
        <v>1366</v>
      </c>
      <c r="I3877" s="98" t="s">
        <v>10046</v>
      </c>
      <c r="J3877" s="99">
        <v>45649</v>
      </c>
      <c r="K3877" s="107">
        <v>5000000</v>
      </c>
      <c r="L3877" s="98" t="s">
        <v>2800</v>
      </c>
      <c r="M3877" s="23">
        <v>1800</v>
      </c>
      <c r="N3877" s="23">
        <v>1</v>
      </c>
      <c r="O3877" s="107">
        <v>5000000</v>
      </c>
      <c r="P3877" s="23">
        <v>180</v>
      </c>
      <c r="Q3877" s="23">
        <v>2</v>
      </c>
      <c r="R3877" s="23">
        <v>2</v>
      </c>
      <c r="S3877" s="23">
        <v>0</v>
      </c>
      <c r="T3877" s="47">
        <v>3.5</v>
      </c>
      <c r="U3877" s="98" t="s">
        <v>111</v>
      </c>
      <c r="V3877" s="98" t="s">
        <v>3139</v>
      </c>
      <c r="W3877" s="69">
        <f t="shared" si="120"/>
        <v>1.3528927827479694E-2</v>
      </c>
    </row>
    <row r="3878" spans="1:23">
      <c r="A3878">
        <f t="shared" si="121"/>
        <v>510</v>
      </c>
      <c r="B3878" s="99">
        <v>44408</v>
      </c>
      <c r="C3878" s="23">
        <v>1475</v>
      </c>
      <c r="D3878" s="23">
        <v>5</v>
      </c>
      <c r="E3878" s="98" t="s">
        <v>49</v>
      </c>
      <c r="F3878" s="98" t="s">
        <v>164</v>
      </c>
      <c r="G3878" s="98" t="s">
        <v>4120</v>
      </c>
      <c r="H3878" s="98" t="s">
        <v>1366</v>
      </c>
      <c r="I3878" s="98" t="s">
        <v>10046</v>
      </c>
      <c r="J3878" s="99">
        <v>44918</v>
      </c>
      <c r="K3878" s="107">
        <v>27000000</v>
      </c>
      <c r="L3878" s="98" t="s">
        <v>2801</v>
      </c>
      <c r="M3878" s="23">
        <v>720</v>
      </c>
      <c r="N3878" s="23">
        <v>1</v>
      </c>
      <c r="O3878" s="107">
        <v>27000000</v>
      </c>
      <c r="P3878" s="23">
        <v>180</v>
      </c>
      <c r="Q3878" s="23">
        <v>2</v>
      </c>
      <c r="R3878" s="23">
        <v>2</v>
      </c>
      <c r="S3878" s="23">
        <v>2.92</v>
      </c>
      <c r="T3878" s="47">
        <v>5.0846159999999996</v>
      </c>
      <c r="U3878" s="98" t="s">
        <v>111</v>
      </c>
      <c r="V3878" s="98" t="s">
        <v>3139</v>
      </c>
      <c r="W3878" s="69">
        <f t="shared" si="120"/>
        <v>8.0770336079587259E-3</v>
      </c>
    </row>
    <row r="3879" spans="1:23">
      <c r="A3879">
        <f t="shared" si="121"/>
        <v>510</v>
      </c>
      <c r="B3879" s="99">
        <v>44408</v>
      </c>
      <c r="C3879" s="23">
        <v>1476</v>
      </c>
      <c r="D3879" s="23">
        <v>5</v>
      </c>
      <c r="E3879" s="98" t="s">
        <v>49</v>
      </c>
      <c r="F3879" s="98" t="s">
        <v>164</v>
      </c>
      <c r="G3879" s="98" t="s">
        <v>4120</v>
      </c>
      <c r="H3879" s="98" t="s">
        <v>1366</v>
      </c>
      <c r="I3879" s="98" t="s">
        <v>10046</v>
      </c>
      <c r="J3879" s="99">
        <v>44918</v>
      </c>
      <c r="K3879" s="107">
        <v>7500000</v>
      </c>
      <c r="L3879" s="98" t="s">
        <v>2802</v>
      </c>
      <c r="M3879" s="23">
        <v>1080</v>
      </c>
      <c r="N3879" s="23">
        <v>1</v>
      </c>
      <c r="O3879" s="107">
        <v>7500000</v>
      </c>
      <c r="P3879" s="23">
        <v>180</v>
      </c>
      <c r="Q3879" s="23">
        <v>2</v>
      </c>
      <c r="R3879" s="23">
        <v>2</v>
      </c>
      <c r="S3879" s="23">
        <v>0</v>
      </c>
      <c r="T3879" s="47">
        <v>3.75</v>
      </c>
      <c r="U3879" s="98" t="s">
        <v>111</v>
      </c>
      <c r="V3879" s="98" t="s">
        <v>3139</v>
      </c>
      <c r="W3879" s="69">
        <f t="shared" si="120"/>
        <v>5.9569643075986917E-3</v>
      </c>
    </row>
    <row r="3880" spans="1:23">
      <c r="A3880">
        <f t="shared" si="121"/>
        <v>1241</v>
      </c>
      <c r="B3880" s="99">
        <v>44408</v>
      </c>
      <c r="C3880" s="23">
        <v>1477</v>
      </c>
      <c r="D3880" s="23">
        <v>5</v>
      </c>
      <c r="E3880" s="98" t="s">
        <v>49</v>
      </c>
      <c r="F3880" s="98" t="s">
        <v>164</v>
      </c>
      <c r="G3880" s="98" t="s">
        <v>4120</v>
      </c>
      <c r="H3880" s="98" t="s">
        <v>1366</v>
      </c>
      <c r="I3880" s="98" t="s">
        <v>10046</v>
      </c>
      <c r="J3880" s="99">
        <v>45649</v>
      </c>
      <c r="K3880" s="107">
        <v>21000000</v>
      </c>
      <c r="L3880" s="98" t="s">
        <v>2803</v>
      </c>
      <c r="M3880" s="23">
        <v>1800</v>
      </c>
      <c r="N3880" s="23">
        <v>1</v>
      </c>
      <c r="O3880" s="107">
        <v>21000000</v>
      </c>
      <c r="P3880" s="23">
        <v>180</v>
      </c>
      <c r="Q3880" s="23">
        <v>2</v>
      </c>
      <c r="R3880" s="23">
        <v>2</v>
      </c>
      <c r="S3880" s="23">
        <v>0</v>
      </c>
      <c r="T3880" s="47">
        <v>14.7</v>
      </c>
      <c r="U3880" s="98" t="s">
        <v>111</v>
      </c>
      <c r="V3880" s="98" t="s">
        <v>3139</v>
      </c>
      <c r="W3880" s="69">
        <f t="shared" si="120"/>
        <v>5.6821496875414712E-2</v>
      </c>
    </row>
    <row r="3881" spans="1:23">
      <c r="A3881">
        <f t="shared" si="121"/>
        <v>1244</v>
      </c>
      <c r="B3881" s="99">
        <v>44408</v>
      </c>
      <c r="C3881" s="23">
        <v>1478</v>
      </c>
      <c r="D3881" s="23">
        <v>5</v>
      </c>
      <c r="E3881" s="98" t="s">
        <v>49</v>
      </c>
      <c r="F3881" s="98" t="s">
        <v>164</v>
      </c>
      <c r="G3881" s="98" t="s">
        <v>4120</v>
      </c>
      <c r="H3881" s="98" t="s">
        <v>1366</v>
      </c>
      <c r="I3881" s="98" t="s">
        <v>6498</v>
      </c>
      <c r="J3881" s="99">
        <v>45652</v>
      </c>
      <c r="K3881" s="107">
        <v>30000000</v>
      </c>
      <c r="L3881" s="98" t="s">
        <v>2804</v>
      </c>
      <c r="M3881" s="23">
        <v>1800</v>
      </c>
      <c r="N3881" s="23">
        <v>1</v>
      </c>
      <c r="O3881" s="107">
        <v>30000000</v>
      </c>
      <c r="P3881" s="23">
        <v>180</v>
      </c>
      <c r="Q3881" s="23">
        <v>2</v>
      </c>
      <c r="R3881" s="23">
        <v>2</v>
      </c>
      <c r="S3881" s="23">
        <v>0</v>
      </c>
      <c r="T3881" s="47">
        <v>21</v>
      </c>
      <c r="U3881" s="98" t="s">
        <v>111</v>
      </c>
      <c r="V3881" s="98" t="s">
        <v>3139</v>
      </c>
      <c r="W3881" s="69">
        <f t="shared" si="120"/>
        <v>8.1369796377363759E-2</v>
      </c>
    </row>
    <row r="3882" spans="1:23">
      <c r="A3882">
        <f t="shared" si="121"/>
        <v>1245</v>
      </c>
      <c r="B3882" s="99">
        <v>44408</v>
      </c>
      <c r="C3882" s="23">
        <v>1479</v>
      </c>
      <c r="D3882" s="23">
        <v>5</v>
      </c>
      <c r="E3882" s="98" t="s">
        <v>49</v>
      </c>
      <c r="F3882" s="98" t="s">
        <v>164</v>
      </c>
      <c r="G3882" s="98" t="s">
        <v>4120</v>
      </c>
      <c r="H3882" s="98" t="s">
        <v>1366</v>
      </c>
      <c r="I3882" s="98" t="s">
        <v>9967</v>
      </c>
      <c r="J3882" s="99">
        <v>45653</v>
      </c>
      <c r="K3882" s="107">
        <v>6000000</v>
      </c>
      <c r="L3882" s="98" t="s">
        <v>2805</v>
      </c>
      <c r="M3882" s="23">
        <v>1800</v>
      </c>
      <c r="N3882" s="23">
        <v>1</v>
      </c>
      <c r="O3882" s="107">
        <v>6000000</v>
      </c>
      <c r="P3882" s="23">
        <v>180</v>
      </c>
      <c r="Q3882" s="23">
        <v>2</v>
      </c>
      <c r="R3882" s="23">
        <v>2</v>
      </c>
      <c r="S3882" s="23">
        <v>0</v>
      </c>
      <c r="T3882" s="47">
        <v>4.2</v>
      </c>
      <c r="U3882" s="98" t="s">
        <v>111</v>
      </c>
      <c r="V3882" s="98" t="s">
        <v>3139</v>
      </c>
      <c r="W3882" s="69">
        <f t="shared" si="120"/>
        <v>1.6287041236305127E-2</v>
      </c>
    </row>
    <row r="3883" spans="1:23">
      <c r="A3883">
        <f t="shared" si="121"/>
        <v>1245</v>
      </c>
      <c r="B3883" s="99">
        <v>44408</v>
      </c>
      <c r="C3883" s="23">
        <v>1480</v>
      </c>
      <c r="D3883" s="23">
        <v>5</v>
      </c>
      <c r="E3883" s="98" t="s">
        <v>49</v>
      </c>
      <c r="F3883" s="98" t="s">
        <v>164</v>
      </c>
      <c r="G3883" s="98" t="s">
        <v>4120</v>
      </c>
      <c r="H3883" s="98" t="s">
        <v>1366</v>
      </c>
      <c r="I3883" s="98" t="s">
        <v>9967</v>
      </c>
      <c r="J3883" s="99">
        <v>45653</v>
      </c>
      <c r="K3883" s="107">
        <v>15000000</v>
      </c>
      <c r="L3883" s="98" t="s">
        <v>2806</v>
      </c>
      <c r="M3883" s="23">
        <v>1800</v>
      </c>
      <c r="N3883" s="23">
        <v>1</v>
      </c>
      <c r="O3883" s="107">
        <v>15000000</v>
      </c>
      <c r="P3883" s="23">
        <v>180</v>
      </c>
      <c r="Q3883" s="23">
        <v>2</v>
      </c>
      <c r="R3883" s="23">
        <v>2</v>
      </c>
      <c r="S3883" s="23">
        <v>0</v>
      </c>
      <c r="T3883" s="47">
        <v>10.5</v>
      </c>
      <c r="U3883" s="98" t="s">
        <v>111</v>
      </c>
      <c r="V3883" s="98" t="s">
        <v>3139</v>
      </c>
      <c r="W3883" s="69">
        <f t="shared" si="120"/>
        <v>4.0717603090762819E-2</v>
      </c>
    </row>
    <row r="3884" spans="1:23">
      <c r="A3884">
        <f t="shared" si="121"/>
        <v>1245</v>
      </c>
      <c r="B3884" s="99">
        <v>44408</v>
      </c>
      <c r="C3884" s="23">
        <v>1481</v>
      </c>
      <c r="D3884" s="23">
        <v>5</v>
      </c>
      <c r="E3884" s="98" t="s">
        <v>49</v>
      </c>
      <c r="F3884" s="98" t="s">
        <v>164</v>
      </c>
      <c r="G3884" s="98" t="s">
        <v>4120</v>
      </c>
      <c r="H3884" s="98" t="s">
        <v>1366</v>
      </c>
      <c r="I3884" s="98" t="s">
        <v>9967</v>
      </c>
      <c r="J3884" s="99">
        <v>45653</v>
      </c>
      <c r="K3884" s="107">
        <v>7000000</v>
      </c>
      <c r="L3884" s="98" t="s">
        <v>2807</v>
      </c>
      <c r="M3884" s="23">
        <v>1800</v>
      </c>
      <c r="N3884" s="23">
        <v>1</v>
      </c>
      <c r="O3884" s="107">
        <v>7000000</v>
      </c>
      <c r="P3884" s="23">
        <v>180</v>
      </c>
      <c r="Q3884" s="23">
        <v>2</v>
      </c>
      <c r="R3884" s="23">
        <v>2</v>
      </c>
      <c r="S3884" s="23">
        <v>0</v>
      </c>
      <c r="T3884" s="47">
        <v>4.9000000000000004</v>
      </c>
      <c r="U3884" s="98" t="s">
        <v>111</v>
      </c>
      <c r="V3884" s="98" t="s">
        <v>3139</v>
      </c>
      <c r="W3884" s="69">
        <f t="shared" si="120"/>
        <v>1.9001548109022652E-2</v>
      </c>
    </row>
    <row r="3885" spans="1:23">
      <c r="A3885">
        <f t="shared" si="121"/>
        <v>1245</v>
      </c>
      <c r="B3885" s="99">
        <v>44408</v>
      </c>
      <c r="C3885" s="23">
        <v>1482</v>
      </c>
      <c r="D3885" s="23">
        <v>5</v>
      </c>
      <c r="E3885" s="98" t="s">
        <v>49</v>
      </c>
      <c r="F3885" s="98" t="s">
        <v>164</v>
      </c>
      <c r="G3885" s="98" t="s">
        <v>4120</v>
      </c>
      <c r="H3885" s="98" t="s">
        <v>1366</v>
      </c>
      <c r="I3885" s="98" t="s">
        <v>9967</v>
      </c>
      <c r="J3885" s="99">
        <v>45653</v>
      </c>
      <c r="K3885" s="107">
        <v>6500000</v>
      </c>
      <c r="L3885" s="98" t="s">
        <v>2808</v>
      </c>
      <c r="M3885" s="23">
        <v>1800</v>
      </c>
      <c r="N3885" s="23">
        <v>1</v>
      </c>
      <c r="O3885" s="107">
        <v>6500000</v>
      </c>
      <c r="P3885" s="23">
        <v>180</v>
      </c>
      <c r="Q3885" s="23">
        <v>2</v>
      </c>
      <c r="R3885" s="23">
        <v>2</v>
      </c>
      <c r="S3885" s="23">
        <v>0</v>
      </c>
      <c r="T3885" s="47">
        <v>4.55</v>
      </c>
      <c r="U3885" s="98" t="s">
        <v>111</v>
      </c>
      <c r="V3885" s="98" t="s">
        <v>3139</v>
      </c>
      <c r="W3885" s="69">
        <f t="shared" si="120"/>
        <v>1.7644294672663888E-2</v>
      </c>
    </row>
    <row r="3886" spans="1:23">
      <c r="A3886">
        <f t="shared" si="121"/>
        <v>1245</v>
      </c>
      <c r="B3886" s="99">
        <v>44408</v>
      </c>
      <c r="C3886" s="23">
        <v>1483</v>
      </c>
      <c r="D3886" s="23">
        <v>5</v>
      </c>
      <c r="E3886" s="98" t="s">
        <v>49</v>
      </c>
      <c r="F3886" s="98" t="s">
        <v>164</v>
      </c>
      <c r="G3886" s="98" t="s">
        <v>4120</v>
      </c>
      <c r="H3886" s="98" t="s">
        <v>1366</v>
      </c>
      <c r="I3886" s="98" t="s">
        <v>9967</v>
      </c>
      <c r="J3886" s="99">
        <v>45653</v>
      </c>
      <c r="K3886" s="107">
        <v>18000000</v>
      </c>
      <c r="L3886" s="98" t="s">
        <v>2809</v>
      </c>
      <c r="M3886" s="23">
        <v>1800</v>
      </c>
      <c r="N3886" s="23">
        <v>1</v>
      </c>
      <c r="O3886" s="107">
        <v>18000000</v>
      </c>
      <c r="P3886" s="23">
        <v>180</v>
      </c>
      <c r="Q3886" s="23">
        <v>2</v>
      </c>
      <c r="R3886" s="23">
        <v>2</v>
      </c>
      <c r="S3886" s="23">
        <v>0</v>
      </c>
      <c r="T3886" s="47">
        <v>12.6</v>
      </c>
      <c r="U3886" s="98" t="s">
        <v>111</v>
      </c>
      <c r="V3886" s="98" t="s">
        <v>3139</v>
      </c>
      <c r="W3886" s="69">
        <f t="shared" si="120"/>
        <v>4.8861123708915377E-2</v>
      </c>
    </row>
    <row r="3887" spans="1:23">
      <c r="A3887">
        <f t="shared" si="121"/>
        <v>1245</v>
      </c>
      <c r="B3887" s="99">
        <v>44408</v>
      </c>
      <c r="C3887" s="23">
        <v>1484</v>
      </c>
      <c r="D3887" s="23">
        <v>5</v>
      </c>
      <c r="E3887" s="98" t="s">
        <v>49</v>
      </c>
      <c r="F3887" s="98" t="s">
        <v>164</v>
      </c>
      <c r="G3887" s="98" t="s">
        <v>4120</v>
      </c>
      <c r="H3887" s="98" t="s">
        <v>1366</v>
      </c>
      <c r="I3887" s="98" t="s">
        <v>9967</v>
      </c>
      <c r="J3887" s="99">
        <v>45653</v>
      </c>
      <c r="K3887" s="107">
        <v>15000000</v>
      </c>
      <c r="L3887" s="98" t="s">
        <v>2810</v>
      </c>
      <c r="M3887" s="23">
        <v>1800</v>
      </c>
      <c r="N3887" s="23">
        <v>1</v>
      </c>
      <c r="O3887" s="107">
        <v>15000000</v>
      </c>
      <c r="P3887" s="23">
        <v>180</v>
      </c>
      <c r="Q3887" s="23">
        <v>2</v>
      </c>
      <c r="R3887" s="23">
        <v>2</v>
      </c>
      <c r="S3887" s="23">
        <v>0</v>
      </c>
      <c r="T3887" s="47">
        <v>10.5</v>
      </c>
      <c r="U3887" s="98" t="s">
        <v>111</v>
      </c>
      <c r="V3887" s="98" t="s">
        <v>3139</v>
      </c>
      <c r="W3887" s="69">
        <f t="shared" si="120"/>
        <v>4.0717603090762819E-2</v>
      </c>
    </row>
    <row r="3888" spans="1:23">
      <c r="A3888">
        <f t="shared" si="121"/>
        <v>1245</v>
      </c>
      <c r="B3888" s="99">
        <v>44408</v>
      </c>
      <c r="C3888" s="23">
        <v>1485</v>
      </c>
      <c r="D3888" s="23">
        <v>5</v>
      </c>
      <c r="E3888" s="98" t="s">
        <v>49</v>
      </c>
      <c r="F3888" s="98" t="s">
        <v>164</v>
      </c>
      <c r="G3888" s="98" t="s">
        <v>4120</v>
      </c>
      <c r="H3888" s="98" t="s">
        <v>1366</v>
      </c>
      <c r="I3888" s="98" t="s">
        <v>9967</v>
      </c>
      <c r="J3888" s="99">
        <v>45653</v>
      </c>
      <c r="K3888" s="107">
        <v>7500000</v>
      </c>
      <c r="L3888" s="98" t="s">
        <v>2811</v>
      </c>
      <c r="M3888" s="23">
        <v>1800</v>
      </c>
      <c r="N3888" s="23">
        <v>1</v>
      </c>
      <c r="O3888" s="107">
        <v>7500000</v>
      </c>
      <c r="P3888" s="23">
        <v>180</v>
      </c>
      <c r="Q3888" s="23">
        <v>2</v>
      </c>
      <c r="R3888" s="23">
        <v>2</v>
      </c>
      <c r="S3888" s="23">
        <v>0</v>
      </c>
      <c r="T3888" s="47">
        <v>5.25</v>
      </c>
      <c r="U3888" s="98" t="s">
        <v>111</v>
      </c>
      <c r="V3888" s="98" t="s">
        <v>3139</v>
      </c>
      <c r="W3888" s="69">
        <f t="shared" si="120"/>
        <v>2.0358801545381409E-2</v>
      </c>
    </row>
    <row r="3889" spans="1:23">
      <c r="A3889">
        <f t="shared" si="121"/>
        <v>1245</v>
      </c>
      <c r="B3889" s="99">
        <v>44408</v>
      </c>
      <c r="C3889" s="23">
        <v>1486</v>
      </c>
      <c r="D3889" s="23">
        <v>5</v>
      </c>
      <c r="E3889" s="98" t="s">
        <v>49</v>
      </c>
      <c r="F3889" s="98" t="s">
        <v>164</v>
      </c>
      <c r="G3889" s="98" t="s">
        <v>4120</v>
      </c>
      <c r="H3889" s="98" t="s">
        <v>1366</v>
      </c>
      <c r="I3889" s="98" t="s">
        <v>9967</v>
      </c>
      <c r="J3889" s="99">
        <v>45653</v>
      </c>
      <c r="K3889" s="107">
        <v>13000000</v>
      </c>
      <c r="L3889" s="98" t="s">
        <v>2812</v>
      </c>
      <c r="M3889" s="23">
        <v>1800</v>
      </c>
      <c r="N3889" s="23">
        <v>1</v>
      </c>
      <c r="O3889" s="107">
        <v>13000000</v>
      </c>
      <c r="P3889" s="23">
        <v>180</v>
      </c>
      <c r="Q3889" s="23">
        <v>2</v>
      </c>
      <c r="R3889" s="23">
        <v>2</v>
      </c>
      <c r="S3889" s="23">
        <v>0</v>
      </c>
      <c r="T3889" s="47">
        <v>9.1</v>
      </c>
      <c r="U3889" s="98" t="s">
        <v>111</v>
      </c>
      <c r="V3889" s="98" t="s">
        <v>3139</v>
      </c>
      <c r="W3889" s="69">
        <f t="shared" si="120"/>
        <v>3.5288589345327775E-2</v>
      </c>
    </row>
    <row r="3890" spans="1:23">
      <c r="A3890">
        <f t="shared" si="121"/>
        <v>1245</v>
      </c>
      <c r="B3890" s="99">
        <v>44408</v>
      </c>
      <c r="C3890" s="23">
        <v>1487</v>
      </c>
      <c r="D3890" s="23">
        <v>5</v>
      </c>
      <c r="E3890" s="98" t="s">
        <v>49</v>
      </c>
      <c r="F3890" s="98" t="s">
        <v>164</v>
      </c>
      <c r="G3890" s="98" t="s">
        <v>4120</v>
      </c>
      <c r="H3890" s="98" t="s">
        <v>1366</v>
      </c>
      <c r="I3890" s="98" t="s">
        <v>9967</v>
      </c>
      <c r="J3890" s="99">
        <v>45653</v>
      </c>
      <c r="K3890" s="107">
        <v>10000000</v>
      </c>
      <c r="L3890" s="98" t="s">
        <v>2813</v>
      </c>
      <c r="M3890" s="23">
        <v>1800</v>
      </c>
      <c r="N3890" s="23">
        <v>1</v>
      </c>
      <c r="O3890" s="107">
        <v>10000000</v>
      </c>
      <c r="P3890" s="23">
        <v>180</v>
      </c>
      <c r="Q3890" s="23">
        <v>2</v>
      </c>
      <c r="R3890" s="23">
        <v>2</v>
      </c>
      <c r="S3890" s="23">
        <v>0</v>
      </c>
      <c r="T3890" s="47">
        <v>7</v>
      </c>
      <c r="U3890" s="98" t="s">
        <v>111</v>
      </c>
      <c r="V3890" s="98" t="s">
        <v>3139</v>
      </c>
      <c r="W3890" s="69">
        <f t="shared" si="120"/>
        <v>2.714506872717521E-2</v>
      </c>
    </row>
    <row r="3891" spans="1:23">
      <c r="A3891">
        <f t="shared" si="121"/>
        <v>1245</v>
      </c>
      <c r="B3891" s="99">
        <v>44408</v>
      </c>
      <c r="C3891" s="23">
        <v>1488</v>
      </c>
      <c r="D3891" s="23">
        <v>5</v>
      </c>
      <c r="E3891" s="98" t="s">
        <v>49</v>
      </c>
      <c r="F3891" s="98" t="s">
        <v>164</v>
      </c>
      <c r="G3891" s="98" t="s">
        <v>4120</v>
      </c>
      <c r="H3891" s="98" t="s">
        <v>1366</v>
      </c>
      <c r="I3891" s="98" t="s">
        <v>9967</v>
      </c>
      <c r="J3891" s="99">
        <v>45653</v>
      </c>
      <c r="K3891" s="107">
        <v>18000000</v>
      </c>
      <c r="L3891" s="98" t="s">
        <v>2814</v>
      </c>
      <c r="M3891" s="23">
        <v>1800</v>
      </c>
      <c r="N3891" s="23">
        <v>1</v>
      </c>
      <c r="O3891" s="107">
        <v>18000000</v>
      </c>
      <c r="P3891" s="23">
        <v>180</v>
      </c>
      <c r="Q3891" s="23">
        <v>2</v>
      </c>
      <c r="R3891" s="23">
        <v>2</v>
      </c>
      <c r="S3891" s="23">
        <v>0</v>
      </c>
      <c r="T3891" s="47">
        <v>12.6</v>
      </c>
      <c r="U3891" s="98" t="s">
        <v>111</v>
      </c>
      <c r="V3891" s="98" t="s">
        <v>3139</v>
      </c>
      <c r="W3891" s="69">
        <f t="shared" si="120"/>
        <v>4.8861123708915377E-2</v>
      </c>
    </row>
    <row r="3892" spans="1:23">
      <c r="A3892">
        <f t="shared" si="121"/>
        <v>514</v>
      </c>
      <c r="B3892" s="99">
        <v>44408</v>
      </c>
      <c r="C3892" s="23">
        <v>1489</v>
      </c>
      <c r="D3892" s="23">
        <v>5</v>
      </c>
      <c r="E3892" s="98" t="s">
        <v>49</v>
      </c>
      <c r="F3892" s="98" t="s">
        <v>164</v>
      </c>
      <c r="G3892" s="98" t="s">
        <v>4120</v>
      </c>
      <c r="H3892" s="98" t="s">
        <v>1366</v>
      </c>
      <c r="I3892" s="98" t="s">
        <v>9967</v>
      </c>
      <c r="J3892" s="99">
        <v>44922</v>
      </c>
      <c r="K3892" s="107">
        <v>15000000</v>
      </c>
      <c r="L3892" s="98" t="s">
        <v>2815</v>
      </c>
      <c r="M3892" s="23">
        <v>1080</v>
      </c>
      <c r="N3892" s="23">
        <v>1</v>
      </c>
      <c r="O3892" s="107">
        <v>15000000</v>
      </c>
      <c r="P3892" s="23">
        <v>180</v>
      </c>
      <c r="Q3892" s="23">
        <v>2</v>
      </c>
      <c r="R3892" s="23">
        <v>2</v>
      </c>
      <c r="S3892" s="23">
        <v>0</v>
      </c>
      <c r="T3892" s="47">
        <v>7.5</v>
      </c>
      <c r="U3892" s="98" t="s">
        <v>111</v>
      </c>
      <c r="V3892" s="98" t="s">
        <v>3139</v>
      </c>
      <c r="W3892" s="69">
        <f t="shared" si="120"/>
        <v>1.2007371192571479E-2</v>
      </c>
    </row>
    <row r="3893" spans="1:23">
      <c r="A3893">
        <f t="shared" si="121"/>
        <v>1245</v>
      </c>
      <c r="B3893" s="99">
        <v>44408</v>
      </c>
      <c r="C3893" s="23">
        <v>1490</v>
      </c>
      <c r="D3893" s="23">
        <v>5</v>
      </c>
      <c r="E3893" s="98" t="s">
        <v>49</v>
      </c>
      <c r="F3893" s="98" t="s">
        <v>164</v>
      </c>
      <c r="G3893" s="98" t="s">
        <v>4120</v>
      </c>
      <c r="H3893" s="98" t="s">
        <v>1366</v>
      </c>
      <c r="I3893" s="98" t="s">
        <v>9967</v>
      </c>
      <c r="J3893" s="99">
        <v>45653</v>
      </c>
      <c r="K3893" s="107">
        <v>12000000</v>
      </c>
      <c r="L3893" s="98" t="s">
        <v>2816</v>
      </c>
      <c r="M3893" s="23">
        <v>1800</v>
      </c>
      <c r="N3893" s="23">
        <v>1</v>
      </c>
      <c r="O3893" s="107">
        <v>12000000</v>
      </c>
      <c r="P3893" s="23">
        <v>180</v>
      </c>
      <c r="Q3893" s="23">
        <v>2</v>
      </c>
      <c r="R3893" s="23">
        <v>2</v>
      </c>
      <c r="S3893" s="23">
        <v>0</v>
      </c>
      <c r="T3893" s="47">
        <v>8.4</v>
      </c>
      <c r="U3893" s="98" t="s">
        <v>111</v>
      </c>
      <c r="V3893" s="98" t="s">
        <v>3139</v>
      </c>
      <c r="W3893" s="69">
        <f t="shared" si="120"/>
        <v>3.2574082472610254E-2</v>
      </c>
    </row>
    <row r="3894" spans="1:23">
      <c r="A3894">
        <f t="shared" si="121"/>
        <v>1245</v>
      </c>
      <c r="B3894" s="99">
        <v>44408</v>
      </c>
      <c r="C3894" s="23">
        <v>1491</v>
      </c>
      <c r="D3894" s="23">
        <v>5</v>
      </c>
      <c r="E3894" s="98" t="s">
        <v>49</v>
      </c>
      <c r="F3894" s="98" t="s">
        <v>164</v>
      </c>
      <c r="G3894" s="98" t="s">
        <v>4120</v>
      </c>
      <c r="H3894" s="98" t="s">
        <v>1366</v>
      </c>
      <c r="I3894" s="98" t="s">
        <v>9967</v>
      </c>
      <c r="J3894" s="99">
        <v>45653</v>
      </c>
      <c r="K3894" s="107">
        <v>12600000</v>
      </c>
      <c r="L3894" s="98" t="s">
        <v>2817</v>
      </c>
      <c r="M3894" s="23">
        <v>1800</v>
      </c>
      <c r="N3894" s="23">
        <v>1</v>
      </c>
      <c r="O3894" s="107">
        <v>12600000</v>
      </c>
      <c r="P3894" s="23">
        <v>360</v>
      </c>
      <c r="Q3894" s="23">
        <v>2</v>
      </c>
      <c r="R3894" s="23">
        <v>2</v>
      </c>
      <c r="S3894" s="23">
        <v>0</v>
      </c>
      <c r="T3894" s="47">
        <v>10.08</v>
      </c>
      <c r="U3894" s="98" t="s">
        <v>111</v>
      </c>
      <c r="V3894" s="98" t="s">
        <v>3139</v>
      </c>
      <c r="W3894" s="69">
        <f t="shared" si="120"/>
        <v>3.9088898967132309E-2</v>
      </c>
    </row>
    <row r="3895" spans="1:23">
      <c r="A3895">
        <f t="shared" si="121"/>
        <v>1245</v>
      </c>
      <c r="B3895" s="99">
        <v>44408</v>
      </c>
      <c r="C3895" s="23">
        <v>1492</v>
      </c>
      <c r="D3895" s="23">
        <v>5</v>
      </c>
      <c r="E3895" s="98" t="s">
        <v>49</v>
      </c>
      <c r="F3895" s="98" t="s">
        <v>164</v>
      </c>
      <c r="G3895" s="98" t="s">
        <v>4120</v>
      </c>
      <c r="H3895" s="98" t="s">
        <v>1366</v>
      </c>
      <c r="I3895" s="98" t="s">
        <v>9967</v>
      </c>
      <c r="J3895" s="99">
        <v>45653</v>
      </c>
      <c r="K3895" s="107">
        <v>30000000</v>
      </c>
      <c r="L3895" s="98" t="s">
        <v>2818</v>
      </c>
      <c r="M3895" s="23">
        <v>1800</v>
      </c>
      <c r="N3895" s="23">
        <v>1</v>
      </c>
      <c r="O3895" s="107">
        <v>30000000</v>
      </c>
      <c r="P3895" s="23">
        <v>180</v>
      </c>
      <c r="Q3895" s="23">
        <v>2</v>
      </c>
      <c r="R3895" s="23">
        <v>2</v>
      </c>
      <c r="S3895" s="23">
        <v>2.92</v>
      </c>
      <c r="T3895" s="47">
        <v>21.396346999999999</v>
      </c>
      <c r="U3895" s="98" t="s">
        <v>111</v>
      </c>
      <c r="V3895" s="98" t="s">
        <v>3139</v>
      </c>
      <c r="W3895" s="69">
        <f t="shared" si="120"/>
        <v>8.2972187117927018E-2</v>
      </c>
    </row>
    <row r="3896" spans="1:23">
      <c r="A3896">
        <f t="shared" si="121"/>
        <v>1248</v>
      </c>
      <c r="B3896" s="99">
        <v>44408</v>
      </c>
      <c r="C3896" s="23">
        <v>1493</v>
      </c>
      <c r="D3896" s="23">
        <v>5</v>
      </c>
      <c r="E3896" s="98" t="s">
        <v>49</v>
      </c>
      <c r="F3896" s="98" t="s">
        <v>164</v>
      </c>
      <c r="G3896" s="98" t="s">
        <v>4120</v>
      </c>
      <c r="H3896" s="98" t="s">
        <v>1366</v>
      </c>
      <c r="I3896" s="98" t="s">
        <v>6773</v>
      </c>
      <c r="J3896" s="99">
        <v>45656</v>
      </c>
      <c r="K3896" s="107">
        <v>14000000</v>
      </c>
      <c r="L3896" s="98" t="s">
        <v>2819</v>
      </c>
      <c r="M3896" s="23">
        <v>1800</v>
      </c>
      <c r="N3896" s="23">
        <v>1</v>
      </c>
      <c r="O3896" s="107">
        <v>14000000</v>
      </c>
      <c r="P3896" s="23">
        <v>180</v>
      </c>
      <c r="Q3896" s="23">
        <v>2</v>
      </c>
      <c r="R3896" s="23">
        <v>2</v>
      </c>
      <c r="S3896" s="23">
        <v>0</v>
      </c>
      <c r="T3896" s="47">
        <v>9.8000000000000007</v>
      </c>
      <c r="U3896" s="98" t="s">
        <v>111</v>
      </c>
      <c r="V3896" s="98" t="s">
        <v>3139</v>
      </c>
      <c r="W3896" s="69">
        <f t="shared" si="120"/>
        <v>3.8094669943871916E-2</v>
      </c>
    </row>
    <row r="3897" spans="1:23">
      <c r="A3897">
        <f t="shared" si="121"/>
        <v>1248</v>
      </c>
      <c r="B3897" s="99">
        <v>44408</v>
      </c>
      <c r="C3897" s="23">
        <v>1494</v>
      </c>
      <c r="D3897" s="23">
        <v>5</v>
      </c>
      <c r="E3897" s="98" t="s">
        <v>49</v>
      </c>
      <c r="F3897" s="98" t="s">
        <v>164</v>
      </c>
      <c r="G3897" s="98" t="s">
        <v>4120</v>
      </c>
      <c r="H3897" s="98" t="s">
        <v>1366</v>
      </c>
      <c r="I3897" s="98" t="s">
        <v>6773</v>
      </c>
      <c r="J3897" s="99">
        <v>45656</v>
      </c>
      <c r="K3897" s="107">
        <v>40000000</v>
      </c>
      <c r="L3897" s="98" t="s">
        <v>2820</v>
      </c>
      <c r="M3897" s="23">
        <v>1800</v>
      </c>
      <c r="N3897" s="23">
        <v>1</v>
      </c>
      <c r="O3897" s="107">
        <v>40000000</v>
      </c>
      <c r="P3897" s="23">
        <v>180</v>
      </c>
      <c r="Q3897" s="23">
        <v>2</v>
      </c>
      <c r="R3897" s="23">
        <v>2</v>
      </c>
      <c r="S3897" s="23">
        <v>0</v>
      </c>
      <c r="T3897" s="47">
        <v>28</v>
      </c>
      <c r="U3897" s="98" t="s">
        <v>111</v>
      </c>
      <c r="V3897" s="98" t="s">
        <v>3139</v>
      </c>
      <c r="W3897" s="69">
        <f t="shared" si="120"/>
        <v>0.10884191412534831</v>
      </c>
    </row>
    <row r="3898" spans="1:23">
      <c r="A3898">
        <f t="shared" si="121"/>
        <v>1248</v>
      </c>
      <c r="B3898" s="99">
        <v>44408</v>
      </c>
      <c r="C3898" s="23">
        <v>1495</v>
      </c>
      <c r="D3898" s="23">
        <v>5</v>
      </c>
      <c r="E3898" s="98" t="s">
        <v>49</v>
      </c>
      <c r="F3898" s="98" t="s">
        <v>164</v>
      </c>
      <c r="G3898" s="98" t="s">
        <v>4120</v>
      </c>
      <c r="H3898" s="98" t="s">
        <v>1366</v>
      </c>
      <c r="I3898" s="98" t="s">
        <v>6773</v>
      </c>
      <c r="J3898" s="99">
        <v>45656</v>
      </c>
      <c r="K3898" s="107">
        <v>10000000</v>
      </c>
      <c r="L3898" s="98" t="s">
        <v>2821</v>
      </c>
      <c r="M3898" s="23">
        <v>1800</v>
      </c>
      <c r="N3898" s="23">
        <v>1</v>
      </c>
      <c r="O3898" s="107">
        <v>10000000</v>
      </c>
      <c r="P3898" s="23">
        <v>180</v>
      </c>
      <c r="Q3898" s="23">
        <v>2</v>
      </c>
      <c r="R3898" s="23">
        <v>2</v>
      </c>
      <c r="S3898" s="23">
        <v>0</v>
      </c>
      <c r="T3898" s="47">
        <v>7</v>
      </c>
      <c r="U3898" s="98" t="s">
        <v>111</v>
      </c>
      <c r="V3898" s="98" t="s">
        <v>3139</v>
      </c>
      <c r="W3898" s="69">
        <f t="shared" si="120"/>
        <v>2.7210478531337078E-2</v>
      </c>
    </row>
    <row r="3899" spans="1:23">
      <c r="A3899">
        <f t="shared" si="121"/>
        <v>1248</v>
      </c>
      <c r="B3899" s="99">
        <v>44408</v>
      </c>
      <c r="C3899" s="23">
        <v>1496</v>
      </c>
      <c r="D3899" s="23">
        <v>5</v>
      </c>
      <c r="E3899" s="98" t="s">
        <v>49</v>
      </c>
      <c r="F3899" s="98" t="s">
        <v>164</v>
      </c>
      <c r="G3899" s="98" t="s">
        <v>4120</v>
      </c>
      <c r="H3899" s="98" t="s">
        <v>1366</v>
      </c>
      <c r="I3899" s="98" t="s">
        <v>6773</v>
      </c>
      <c r="J3899" s="99">
        <v>45656</v>
      </c>
      <c r="K3899" s="107">
        <v>20000000</v>
      </c>
      <c r="L3899" s="98" t="s">
        <v>2822</v>
      </c>
      <c r="M3899" s="23">
        <v>1800</v>
      </c>
      <c r="N3899" s="23">
        <v>1</v>
      </c>
      <c r="O3899" s="107">
        <v>20000000</v>
      </c>
      <c r="P3899" s="23">
        <v>180</v>
      </c>
      <c r="Q3899" s="23">
        <v>2</v>
      </c>
      <c r="R3899" s="23">
        <v>2</v>
      </c>
      <c r="S3899" s="23">
        <v>0</v>
      </c>
      <c r="T3899" s="47">
        <v>14</v>
      </c>
      <c r="U3899" s="98" t="s">
        <v>111</v>
      </c>
      <c r="V3899" s="98" t="s">
        <v>3139</v>
      </c>
      <c r="W3899" s="69">
        <f t="shared" si="120"/>
        <v>5.4420957062674157E-2</v>
      </c>
    </row>
    <row r="3900" spans="1:23">
      <c r="A3900">
        <f t="shared" si="121"/>
        <v>1248</v>
      </c>
      <c r="B3900" s="99">
        <v>44408</v>
      </c>
      <c r="C3900" s="23">
        <v>1497</v>
      </c>
      <c r="D3900" s="23">
        <v>5</v>
      </c>
      <c r="E3900" s="98" t="s">
        <v>49</v>
      </c>
      <c r="F3900" s="98" t="s">
        <v>164</v>
      </c>
      <c r="G3900" s="98" t="s">
        <v>4120</v>
      </c>
      <c r="H3900" s="98" t="s">
        <v>1366</v>
      </c>
      <c r="I3900" s="98" t="s">
        <v>6773</v>
      </c>
      <c r="J3900" s="99">
        <v>45656</v>
      </c>
      <c r="K3900" s="107">
        <v>20000000</v>
      </c>
      <c r="L3900" s="98" t="s">
        <v>2823</v>
      </c>
      <c r="M3900" s="23">
        <v>1800</v>
      </c>
      <c r="N3900" s="23">
        <v>1</v>
      </c>
      <c r="O3900" s="107">
        <v>20000000</v>
      </c>
      <c r="P3900" s="23">
        <v>180</v>
      </c>
      <c r="Q3900" s="23">
        <v>2</v>
      </c>
      <c r="R3900" s="23">
        <v>2</v>
      </c>
      <c r="S3900" s="23">
        <v>0</v>
      </c>
      <c r="T3900" s="47">
        <v>14</v>
      </c>
      <c r="U3900" s="98" t="s">
        <v>111</v>
      </c>
      <c r="V3900" s="98" t="s">
        <v>3139</v>
      </c>
      <c r="W3900" s="69">
        <f t="shared" si="120"/>
        <v>5.4420957062674157E-2</v>
      </c>
    </row>
    <row r="3901" spans="1:23">
      <c r="A3901">
        <f t="shared" si="121"/>
        <v>1248</v>
      </c>
      <c r="B3901" s="99">
        <v>44408</v>
      </c>
      <c r="C3901" s="23">
        <v>1498</v>
      </c>
      <c r="D3901" s="23">
        <v>5</v>
      </c>
      <c r="E3901" s="98" t="s">
        <v>49</v>
      </c>
      <c r="F3901" s="98" t="s">
        <v>164</v>
      </c>
      <c r="G3901" s="98" t="s">
        <v>4120</v>
      </c>
      <c r="H3901" s="98" t="s">
        <v>1366</v>
      </c>
      <c r="I3901" s="98" t="s">
        <v>6773</v>
      </c>
      <c r="J3901" s="99">
        <v>45656</v>
      </c>
      <c r="K3901" s="107">
        <v>12000000</v>
      </c>
      <c r="L3901" s="98" t="s">
        <v>2824</v>
      </c>
      <c r="M3901" s="23">
        <v>1800</v>
      </c>
      <c r="N3901" s="23">
        <v>1</v>
      </c>
      <c r="O3901" s="107">
        <v>12000000</v>
      </c>
      <c r="P3901" s="23">
        <v>180</v>
      </c>
      <c r="Q3901" s="23">
        <v>2</v>
      </c>
      <c r="R3901" s="23">
        <v>2</v>
      </c>
      <c r="S3901" s="23">
        <v>0</v>
      </c>
      <c r="T3901" s="47">
        <v>8.4</v>
      </c>
      <c r="U3901" s="98" t="s">
        <v>111</v>
      </c>
      <c r="V3901" s="98" t="s">
        <v>3139</v>
      </c>
      <c r="W3901" s="69">
        <f t="shared" si="120"/>
        <v>3.2652574237604495E-2</v>
      </c>
    </row>
    <row r="3902" spans="1:23">
      <c r="A3902">
        <f t="shared" si="121"/>
        <v>1248</v>
      </c>
      <c r="B3902" s="99">
        <v>44408</v>
      </c>
      <c r="C3902" s="23">
        <v>1499</v>
      </c>
      <c r="D3902" s="23">
        <v>5</v>
      </c>
      <c r="E3902" s="98" t="s">
        <v>49</v>
      </c>
      <c r="F3902" s="98" t="s">
        <v>164</v>
      </c>
      <c r="G3902" s="98" t="s">
        <v>4120</v>
      </c>
      <c r="H3902" s="98" t="s">
        <v>1366</v>
      </c>
      <c r="I3902" s="98" t="s">
        <v>6773</v>
      </c>
      <c r="J3902" s="99">
        <v>45656</v>
      </c>
      <c r="K3902" s="107">
        <v>20000000</v>
      </c>
      <c r="L3902" s="98" t="s">
        <v>2825</v>
      </c>
      <c r="M3902" s="23">
        <v>1800</v>
      </c>
      <c r="N3902" s="23">
        <v>1</v>
      </c>
      <c r="O3902" s="107">
        <v>20000000</v>
      </c>
      <c r="P3902" s="23">
        <v>180</v>
      </c>
      <c r="Q3902" s="23">
        <v>2</v>
      </c>
      <c r="R3902" s="23">
        <v>2</v>
      </c>
      <c r="S3902" s="23">
        <v>2.91</v>
      </c>
      <c r="T3902" s="47">
        <v>14.033720000000001</v>
      </c>
      <c r="U3902" s="98" t="s">
        <v>111</v>
      </c>
      <c r="V3902" s="98" t="s">
        <v>3139</v>
      </c>
      <c r="W3902" s="69">
        <f t="shared" si="120"/>
        <v>5.4552033824970828E-2</v>
      </c>
    </row>
    <row r="3903" spans="1:23">
      <c r="A3903">
        <f t="shared" si="121"/>
        <v>3074</v>
      </c>
      <c r="B3903" s="99">
        <v>44408</v>
      </c>
      <c r="C3903" s="23">
        <v>1500</v>
      </c>
      <c r="D3903" s="23">
        <v>5</v>
      </c>
      <c r="E3903" s="98" t="s">
        <v>49</v>
      </c>
      <c r="F3903" s="98" t="s">
        <v>164</v>
      </c>
      <c r="G3903" s="98" t="s">
        <v>4120</v>
      </c>
      <c r="H3903" s="98" t="s">
        <v>1366</v>
      </c>
      <c r="I3903" s="98" t="s">
        <v>6773</v>
      </c>
      <c r="J3903" s="99">
        <v>47482</v>
      </c>
      <c r="K3903" s="107">
        <v>70000000</v>
      </c>
      <c r="L3903" s="98" t="s">
        <v>2826</v>
      </c>
      <c r="M3903" s="23">
        <v>3600</v>
      </c>
      <c r="N3903" s="23">
        <v>1</v>
      </c>
      <c r="O3903" s="107">
        <v>70000000</v>
      </c>
      <c r="P3903" s="23">
        <v>180</v>
      </c>
      <c r="Q3903" s="23">
        <v>2</v>
      </c>
      <c r="R3903" s="23">
        <v>2</v>
      </c>
      <c r="S3903" s="23">
        <v>2.91</v>
      </c>
      <c r="T3903" s="47">
        <v>44.031354999999998</v>
      </c>
      <c r="U3903" s="98" t="s">
        <v>111</v>
      </c>
      <c r="V3903" s="98" t="s">
        <v>3139</v>
      </c>
      <c r="W3903" s="69">
        <f t="shared" si="120"/>
        <v>0.4215891911120192</v>
      </c>
    </row>
    <row r="3904" spans="1:23">
      <c r="A3904">
        <f t="shared" si="121"/>
        <v>1248</v>
      </c>
      <c r="B3904" s="99">
        <v>44408</v>
      </c>
      <c r="C3904" s="23">
        <v>1501</v>
      </c>
      <c r="D3904" s="23">
        <v>5</v>
      </c>
      <c r="E3904" s="98" t="s">
        <v>49</v>
      </c>
      <c r="F3904" s="98" t="s">
        <v>164</v>
      </c>
      <c r="G3904" s="98" t="s">
        <v>4120</v>
      </c>
      <c r="H3904" s="98" t="s">
        <v>1366</v>
      </c>
      <c r="I3904" s="98" t="s">
        <v>6773</v>
      </c>
      <c r="J3904" s="99">
        <v>45656</v>
      </c>
      <c r="K3904" s="107">
        <v>10000000</v>
      </c>
      <c r="L3904" s="98" t="s">
        <v>2827</v>
      </c>
      <c r="M3904" s="23">
        <v>1800</v>
      </c>
      <c r="N3904" s="23">
        <v>1</v>
      </c>
      <c r="O3904" s="107">
        <v>10000000</v>
      </c>
      <c r="P3904" s="23">
        <v>180</v>
      </c>
      <c r="Q3904" s="23">
        <v>2</v>
      </c>
      <c r="R3904" s="23">
        <v>2</v>
      </c>
      <c r="S3904" s="23">
        <v>0</v>
      </c>
      <c r="T3904" s="47">
        <v>7</v>
      </c>
      <c r="U3904" s="98" t="s">
        <v>111</v>
      </c>
      <c r="V3904" s="98" t="s">
        <v>3139</v>
      </c>
      <c r="W3904" s="69">
        <f t="shared" si="120"/>
        <v>2.7210478531337078E-2</v>
      </c>
    </row>
    <row r="3905" spans="1:23">
      <c r="A3905">
        <f t="shared" si="121"/>
        <v>1248</v>
      </c>
      <c r="B3905" s="99">
        <v>44408</v>
      </c>
      <c r="C3905" s="23">
        <v>1502</v>
      </c>
      <c r="D3905" s="23">
        <v>5</v>
      </c>
      <c r="E3905" s="98" t="s">
        <v>49</v>
      </c>
      <c r="F3905" s="98" t="s">
        <v>164</v>
      </c>
      <c r="G3905" s="98" t="s">
        <v>4120</v>
      </c>
      <c r="H3905" s="98" t="s">
        <v>1366</v>
      </c>
      <c r="I3905" s="98" t="s">
        <v>6773</v>
      </c>
      <c r="J3905" s="99">
        <v>45656</v>
      </c>
      <c r="K3905" s="107">
        <v>20000000</v>
      </c>
      <c r="L3905" s="98" t="s">
        <v>2828</v>
      </c>
      <c r="M3905" s="23">
        <v>1440</v>
      </c>
      <c r="N3905" s="23">
        <v>1</v>
      </c>
      <c r="O3905" s="107">
        <v>20000000</v>
      </c>
      <c r="P3905" s="23">
        <v>180</v>
      </c>
      <c r="Q3905" s="23">
        <v>2</v>
      </c>
      <c r="R3905" s="23">
        <v>2</v>
      </c>
      <c r="S3905" s="23">
        <v>0</v>
      </c>
      <c r="T3905" s="47">
        <v>14</v>
      </c>
      <c r="U3905" s="98" t="s">
        <v>111</v>
      </c>
      <c r="V3905" s="98" t="s">
        <v>3139</v>
      </c>
      <c r="W3905" s="69">
        <f t="shared" si="120"/>
        <v>5.4420957062674157E-2</v>
      </c>
    </row>
    <row r="3906" spans="1:23">
      <c r="A3906">
        <f t="shared" si="121"/>
        <v>1248</v>
      </c>
      <c r="B3906" s="99">
        <v>44408</v>
      </c>
      <c r="C3906" s="23">
        <v>1503</v>
      </c>
      <c r="D3906" s="23">
        <v>5</v>
      </c>
      <c r="E3906" s="98" t="s">
        <v>49</v>
      </c>
      <c r="F3906" s="98" t="s">
        <v>164</v>
      </c>
      <c r="G3906" s="98" t="s">
        <v>4120</v>
      </c>
      <c r="H3906" s="98" t="s">
        <v>1366</v>
      </c>
      <c r="I3906" s="98" t="s">
        <v>6773</v>
      </c>
      <c r="J3906" s="99">
        <v>45656</v>
      </c>
      <c r="K3906" s="107">
        <v>20000000</v>
      </c>
      <c r="L3906" s="98" t="s">
        <v>2829</v>
      </c>
      <c r="M3906" s="23">
        <v>1800</v>
      </c>
      <c r="N3906" s="23">
        <v>1</v>
      </c>
      <c r="O3906" s="107">
        <v>20000000</v>
      </c>
      <c r="P3906" s="23">
        <v>180</v>
      </c>
      <c r="Q3906" s="23">
        <v>2</v>
      </c>
      <c r="R3906" s="23">
        <v>2</v>
      </c>
      <c r="S3906" s="23">
        <v>2.91</v>
      </c>
      <c r="T3906" s="47">
        <v>14.033720000000001</v>
      </c>
      <c r="U3906" s="98" t="s">
        <v>111</v>
      </c>
      <c r="V3906" s="98" t="s">
        <v>3139</v>
      </c>
      <c r="W3906" s="69">
        <f t="shared" ref="W3906:W3969" si="122">+T3906/SUM($T$2:$T$5848)*A3906</f>
        <v>5.4552033824970828E-2</v>
      </c>
    </row>
    <row r="3907" spans="1:23">
      <c r="A3907">
        <f t="shared" ref="A3907:A3970" si="123">+J3907-B3907</f>
        <v>517</v>
      </c>
      <c r="B3907" s="99">
        <v>44408</v>
      </c>
      <c r="C3907" s="23">
        <v>1504</v>
      </c>
      <c r="D3907" s="23">
        <v>5</v>
      </c>
      <c r="E3907" s="98" t="s">
        <v>49</v>
      </c>
      <c r="F3907" s="98" t="s">
        <v>164</v>
      </c>
      <c r="G3907" s="98" t="s">
        <v>4120</v>
      </c>
      <c r="H3907" s="98" t="s">
        <v>1366</v>
      </c>
      <c r="I3907" s="98" t="s">
        <v>6773</v>
      </c>
      <c r="J3907" s="99">
        <v>44925</v>
      </c>
      <c r="K3907" s="107">
        <v>15000000</v>
      </c>
      <c r="L3907" s="98" t="s">
        <v>2830</v>
      </c>
      <c r="M3907" s="23">
        <v>1080</v>
      </c>
      <c r="N3907" s="23">
        <v>1</v>
      </c>
      <c r="O3907" s="107">
        <v>15000000</v>
      </c>
      <c r="P3907" s="23">
        <v>180</v>
      </c>
      <c r="Q3907" s="23">
        <v>2</v>
      </c>
      <c r="R3907" s="23">
        <v>2</v>
      </c>
      <c r="S3907" s="23">
        <v>2.91</v>
      </c>
      <c r="T3907" s="47">
        <v>7.5180600000000002</v>
      </c>
      <c r="U3907" s="98" t="s">
        <v>111</v>
      </c>
      <c r="V3907" s="98" t="s">
        <v>3139</v>
      </c>
      <c r="W3907" s="69">
        <f t="shared" si="122"/>
        <v>1.2106535632728501E-2</v>
      </c>
    </row>
    <row r="3908" spans="1:23">
      <c r="A3908">
        <f t="shared" si="123"/>
        <v>155</v>
      </c>
      <c r="B3908" s="99">
        <v>44408</v>
      </c>
      <c r="C3908" s="23">
        <v>1505</v>
      </c>
      <c r="D3908" s="23">
        <v>5</v>
      </c>
      <c r="E3908" s="98" t="s">
        <v>49</v>
      </c>
      <c r="F3908" s="98" t="s">
        <v>164</v>
      </c>
      <c r="G3908" s="98" t="s">
        <v>4120</v>
      </c>
      <c r="H3908" s="98" t="s">
        <v>1366</v>
      </c>
      <c r="I3908" s="98" t="s">
        <v>10728</v>
      </c>
      <c r="J3908" s="99">
        <v>44563</v>
      </c>
      <c r="K3908" s="107">
        <v>15000000</v>
      </c>
      <c r="L3908" s="98" t="s">
        <v>2831</v>
      </c>
      <c r="M3908" s="23">
        <v>720</v>
      </c>
      <c r="N3908" s="23">
        <v>1</v>
      </c>
      <c r="O3908" s="107">
        <v>15000000</v>
      </c>
      <c r="P3908" s="23">
        <v>180</v>
      </c>
      <c r="Q3908" s="23">
        <v>2</v>
      </c>
      <c r="R3908" s="23">
        <v>2</v>
      </c>
      <c r="S3908" s="23">
        <v>0</v>
      </c>
      <c r="T3908" s="47">
        <v>3.75</v>
      </c>
      <c r="U3908" s="98" t="s">
        <v>111</v>
      </c>
      <c r="V3908" s="98" t="s">
        <v>3139</v>
      </c>
      <c r="W3908" s="69">
        <f t="shared" si="122"/>
        <v>1.8104499366231317E-3</v>
      </c>
    </row>
    <row r="3909" spans="1:23">
      <c r="A3909">
        <f t="shared" si="123"/>
        <v>1251</v>
      </c>
      <c r="B3909" s="99">
        <v>44408</v>
      </c>
      <c r="C3909" s="23">
        <v>1506</v>
      </c>
      <c r="D3909" s="23">
        <v>5</v>
      </c>
      <c r="E3909" s="98" t="s">
        <v>49</v>
      </c>
      <c r="F3909" s="98" t="s">
        <v>164</v>
      </c>
      <c r="G3909" s="98" t="s">
        <v>4120</v>
      </c>
      <c r="H3909" s="98" t="s">
        <v>1366</v>
      </c>
      <c r="I3909" s="98" t="s">
        <v>10728</v>
      </c>
      <c r="J3909" s="99">
        <v>45659</v>
      </c>
      <c r="K3909" s="107">
        <v>6000000</v>
      </c>
      <c r="L3909" s="98" t="s">
        <v>2832</v>
      </c>
      <c r="M3909" s="23">
        <v>1800</v>
      </c>
      <c r="N3909" s="23">
        <v>1</v>
      </c>
      <c r="O3909" s="107">
        <v>6000000</v>
      </c>
      <c r="P3909" s="23">
        <v>180</v>
      </c>
      <c r="Q3909" s="23">
        <v>2</v>
      </c>
      <c r="R3909" s="23">
        <v>2</v>
      </c>
      <c r="S3909" s="23">
        <v>0</v>
      </c>
      <c r="T3909" s="47">
        <v>4.2</v>
      </c>
      <c r="U3909" s="98" t="s">
        <v>111</v>
      </c>
      <c r="V3909" s="98" t="s">
        <v>3139</v>
      </c>
      <c r="W3909" s="69">
        <f t="shared" si="122"/>
        <v>1.6365533001299368E-2</v>
      </c>
    </row>
    <row r="3910" spans="1:23">
      <c r="A3910">
        <f t="shared" si="123"/>
        <v>520</v>
      </c>
      <c r="B3910" s="99">
        <v>44408</v>
      </c>
      <c r="C3910" s="23">
        <v>1507</v>
      </c>
      <c r="D3910" s="23">
        <v>5</v>
      </c>
      <c r="E3910" s="98" t="s">
        <v>49</v>
      </c>
      <c r="F3910" s="98" t="s">
        <v>164</v>
      </c>
      <c r="G3910" s="98" t="s">
        <v>4120</v>
      </c>
      <c r="H3910" s="98" t="s">
        <v>1366</v>
      </c>
      <c r="I3910" s="98" t="s">
        <v>10728</v>
      </c>
      <c r="J3910" s="99">
        <v>44928</v>
      </c>
      <c r="K3910" s="107">
        <v>6000000</v>
      </c>
      <c r="L3910" s="98" t="s">
        <v>2833</v>
      </c>
      <c r="M3910" s="23">
        <v>1080</v>
      </c>
      <c r="N3910" s="23">
        <v>1</v>
      </c>
      <c r="O3910" s="107">
        <v>6000000</v>
      </c>
      <c r="P3910" s="23">
        <v>180</v>
      </c>
      <c r="Q3910" s="23">
        <v>2</v>
      </c>
      <c r="R3910" s="23">
        <v>2</v>
      </c>
      <c r="S3910" s="23">
        <v>0</v>
      </c>
      <c r="T3910" s="47">
        <v>3</v>
      </c>
      <c r="U3910" s="98" t="s">
        <v>111</v>
      </c>
      <c r="V3910" s="98" t="s">
        <v>3139</v>
      </c>
      <c r="W3910" s="69">
        <f t="shared" si="122"/>
        <v>4.8590140234530503E-3</v>
      </c>
    </row>
    <row r="3911" spans="1:23">
      <c r="A3911">
        <f t="shared" si="123"/>
        <v>1251</v>
      </c>
      <c r="B3911" s="99">
        <v>44408</v>
      </c>
      <c r="C3911" s="23">
        <v>1508</v>
      </c>
      <c r="D3911" s="23">
        <v>5</v>
      </c>
      <c r="E3911" s="98" t="s">
        <v>49</v>
      </c>
      <c r="F3911" s="98" t="s">
        <v>164</v>
      </c>
      <c r="G3911" s="98" t="s">
        <v>4120</v>
      </c>
      <c r="H3911" s="98" t="s">
        <v>1366</v>
      </c>
      <c r="I3911" s="98" t="s">
        <v>10728</v>
      </c>
      <c r="J3911" s="99">
        <v>45659</v>
      </c>
      <c r="K3911" s="107">
        <v>7000000</v>
      </c>
      <c r="L3911" s="98" t="s">
        <v>2834</v>
      </c>
      <c r="M3911" s="23">
        <v>1800</v>
      </c>
      <c r="N3911" s="23">
        <v>1</v>
      </c>
      <c r="O3911" s="107">
        <v>7000000</v>
      </c>
      <c r="P3911" s="23">
        <v>180</v>
      </c>
      <c r="Q3911" s="23">
        <v>2</v>
      </c>
      <c r="R3911" s="23">
        <v>2</v>
      </c>
      <c r="S3911" s="23">
        <v>0</v>
      </c>
      <c r="T3911" s="47">
        <v>4.9000000000000004</v>
      </c>
      <c r="U3911" s="98" t="s">
        <v>111</v>
      </c>
      <c r="V3911" s="98" t="s">
        <v>3139</v>
      </c>
      <c r="W3911" s="69">
        <f t="shared" si="122"/>
        <v>1.9093121834849267E-2</v>
      </c>
    </row>
    <row r="3912" spans="1:23">
      <c r="A3912">
        <f t="shared" si="123"/>
        <v>1251</v>
      </c>
      <c r="B3912" s="99">
        <v>44408</v>
      </c>
      <c r="C3912" s="23">
        <v>1509</v>
      </c>
      <c r="D3912" s="23">
        <v>5</v>
      </c>
      <c r="E3912" s="98" t="s">
        <v>49</v>
      </c>
      <c r="F3912" s="98" t="s">
        <v>164</v>
      </c>
      <c r="G3912" s="98" t="s">
        <v>4120</v>
      </c>
      <c r="H3912" s="98" t="s">
        <v>1366</v>
      </c>
      <c r="I3912" s="98" t="s">
        <v>10728</v>
      </c>
      <c r="J3912" s="99">
        <v>45659</v>
      </c>
      <c r="K3912" s="107">
        <v>10000000</v>
      </c>
      <c r="L3912" s="98" t="s">
        <v>2835</v>
      </c>
      <c r="M3912" s="23">
        <v>1800</v>
      </c>
      <c r="N3912" s="23">
        <v>1</v>
      </c>
      <c r="O3912" s="107">
        <v>10000000</v>
      </c>
      <c r="P3912" s="23">
        <v>180</v>
      </c>
      <c r="Q3912" s="23">
        <v>2</v>
      </c>
      <c r="R3912" s="23">
        <v>2</v>
      </c>
      <c r="S3912" s="23">
        <v>0</v>
      </c>
      <c r="T3912" s="47">
        <v>7</v>
      </c>
      <c r="U3912" s="98" t="s">
        <v>111</v>
      </c>
      <c r="V3912" s="98" t="s">
        <v>3139</v>
      </c>
      <c r="W3912" s="69">
        <f t="shared" si="122"/>
        <v>2.7275888335498946E-2</v>
      </c>
    </row>
    <row r="3913" spans="1:23">
      <c r="A3913">
        <f t="shared" si="123"/>
        <v>1257</v>
      </c>
      <c r="B3913" s="99">
        <v>44408</v>
      </c>
      <c r="C3913" s="23">
        <v>1510</v>
      </c>
      <c r="D3913" s="23">
        <v>5</v>
      </c>
      <c r="E3913" s="98" t="s">
        <v>49</v>
      </c>
      <c r="F3913" s="98" t="s">
        <v>164</v>
      </c>
      <c r="G3913" s="98" t="s">
        <v>4120</v>
      </c>
      <c r="H3913" s="98" t="s">
        <v>1366</v>
      </c>
      <c r="I3913" s="98" t="s">
        <v>9482</v>
      </c>
      <c r="J3913" s="99">
        <v>45665</v>
      </c>
      <c r="K3913" s="107">
        <v>15000000</v>
      </c>
      <c r="L3913" s="98" t="s">
        <v>2836</v>
      </c>
      <c r="M3913" s="23">
        <v>1800</v>
      </c>
      <c r="N3913" s="23">
        <v>1</v>
      </c>
      <c r="O3913" s="107">
        <v>15000000</v>
      </c>
      <c r="P3913" s="23">
        <v>180</v>
      </c>
      <c r="Q3913" s="23">
        <v>2</v>
      </c>
      <c r="R3913" s="23">
        <v>2</v>
      </c>
      <c r="S3913" s="23">
        <v>0</v>
      </c>
      <c r="T3913" s="47">
        <v>10.5</v>
      </c>
      <c r="U3913" s="98" t="s">
        <v>111</v>
      </c>
      <c r="V3913" s="98" t="s">
        <v>3139</v>
      </c>
      <c r="W3913" s="69">
        <f t="shared" si="122"/>
        <v>4.1110061915734027E-2</v>
      </c>
    </row>
    <row r="3914" spans="1:23">
      <c r="A3914">
        <f t="shared" si="123"/>
        <v>1257</v>
      </c>
      <c r="B3914" s="99">
        <v>44408</v>
      </c>
      <c r="C3914" s="23">
        <v>1511</v>
      </c>
      <c r="D3914" s="23">
        <v>5</v>
      </c>
      <c r="E3914" s="98" t="s">
        <v>49</v>
      </c>
      <c r="F3914" s="98" t="s">
        <v>164</v>
      </c>
      <c r="G3914" s="98" t="s">
        <v>4120</v>
      </c>
      <c r="H3914" s="98" t="s">
        <v>1366</v>
      </c>
      <c r="I3914" s="98" t="s">
        <v>9482</v>
      </c>
      <c r="J3914" s="99">
        <v>45665</v>
      </c>
      <c r="K3914" s="107">
        <v>15000000</v>
      </c>
      <c r="L3914" s="98" t="s">
        <v>2837</v>
      </c>
      <c r="M3914" s="23">
        <v>1800</v>
      </c>
      <c r="N3914" s="23">
        <v>1</v>
      </c>
      <c r="O3914" s="107">
        <v>15000000</v>
      </c>
      <c r="P3914" s="23">
        <v>180</v>
      </c>
      <c r="Q3914" s="23">
        <v>2</v>
      </c>
      <c r="R3914" s="23">
        <v>2</v>
      </c>
      <c r="S3914" s="23">
        <v>0</v>
      </c>
      <c r="T3914" s="47">
        <v>10.5</v>
      </c>
      <c r="U3914" s="98" t="s">
        <v>111</v>
      </c>
      <c r="V3914" s="98" t="s">
        <v>3139</v>
      </c>
      <c r="W3914" s="69">
        <f t="shared" si="122"/>
        <v>4.1110061915734027E-2</v>
      </c>
    </row>
    <row r="3915" spans="1:23">
      <c r="A3915">
        <f t="shared" si="123"/>
        <v>1257</v>
      </c>
      <c r="B3915" s="99">
        <v>44408</v>
      </c>
      <c r="C3915" s="23">
        <v>1512</v>
      </c>
      <c r="D3915" s="23">
        <v>5</v>
      </c>
      <c r="E3915" s="98" t="s">
        <v>49</v>
      </c>
      <c r="F3915" s="98" t="s">
        <v>164</v>
      </c>
      <c r="G3915" s="98" t="s">
        <v>4120</v>
      </c>
      <c r="H3915" s="98" t="s">
        <v>1366</v>
      </c>
      <c r="I3915" s="98" t="s">
        <v>9482</v>
      </c>
      <c r="J3915" s="99">
        <v>45665</v>
      </c>
      <c r="K3915" s="107">
        <v>30000000</v>
      </c>
      <c r="L3915" s="98" t="s">
        <v>2838</v>
      </c>
      <c r="M3915" s="23">
        <v>1800</v>
      </c>
      <c r="N3915" s="23">
        <v>1</v>
      </c>
      <c r="O3915" s="107">
        <v>30000000</v>
      </c>
      <c r="P3915" s="23">
        <v>180</v>
      </c>
      <c r="Q3915" s="23">
        <v>2</v>
      </c>
      <c r="R3915" s="23">
        <v>2</v>
      </c>
      <c r="S3915" s="23">
        <v>0</v>
      </c>
      <c r="T3915" s="47">
        <v>21</v>
      </c>
      <c r="U3915" s="98" t="s">
        <v>111</v>
      </c>
      <c r="V3915" s="98" t="s">
        <v>3139</v>
      </c>
      <c r="W3915" s="69">
        <f t="shared" si="122"/>
        <v>8.2220123831468053E-2</v>
      </c>
    </row>
    <row r="3916" spans="1:23">
      <c r="A3916">
        <f t="shared" si="123"/>
        <v>526</v>
      </c>
      <c r="B3916" s="99">
        <v>44408</v>
      </c>
      <c r="C3916" s="23">
        <v>1513</v>
      </c>
      <c r="D3916" s="23">
        <v>5</v>
      </c>
      <c r="E3916" s="98" t="s">
        <v>49</v>
      </c>
      <c r="F3916" s="98" t="s">
        <v>164</v>
      </c>
      <c r="G3916" s="98" t="s">
        <v>4120</v>
      </c>
      <c r="H3916" s="98" t="s">
        <v>1366</v>
      </c>
      <c r="I3916" s="98" t="s">
        <v>9482</v>
      </c>
      <c r="J3916" s="99">
        <v>44934</v>
      </c>
      <c r="K3916" s="107">
        <v>5000000</v>
      </c>
      <c r="L3916" s="98" t="s">
        <v>2839</v>
      </c>
      <c r="M3916" s="23">
        <v>1080</v>
      </c>
      <c r="N3916" s="23">
        <v>1</v>
      </c>
      <c r="O3916" s="107">
        <v>5000000</v>
      </c>
      <c r="P3916" s="23">
        <v>180</v>
      </c>
      <c r="Q3916" s="23">
        <v>2</v>
      </c>
      <c r="R3916" s="23">
        <v>2</v>
      </c>
      <c r="S3916" s="23">
        <v>0</v>
      </c>
      <c r="T3916" s="47">
        <v>2.5000010000000001</v>
      </c>
      <c r="U3916" s="98" t="s">
        <v>111</v>
      </c>
      <c r="V3916" s="98" t="s">
        <v>3139</v>
      </c>
      <c r="W3916" s="69">
        <f t="shared" si="122"/>
        <v>4.0959012799244472E-3</v>
      </c>
    </row>
    <row r="3917" spans="1:23">
      <c r="A3917">
        <f t="shared" si="123"/>
        <v>1257</v>
      </c>
      <c r="B3917" s="99">
        <v>44408</v>
      </c>
      <c r="C3917" s="23">
        <v>1514</v>
      </c>
      <c r="D3917" s="23">
        <v>5</v>
      </c>
      <c r="E3917" s="98" t="s">
        <v>49</v>
      </c>
      <c r="F3917" s="98" t="s">
        <v>164</v>
      </c>
      <c r="G3917" s="98" t="s">
        <v>4120</v>
      </c>
      <c r="H3917" s="98" t="s">
        <v>1366</v>
      </c>
      <c r="I3917" s="98" t="s">
        <v>9482</v>
      </c>
      <c r="J3917" s="99">
        <v>45665</v>
      </c>
      <c r="K3917" s="107">
        <v>13000000</v>
      </c>
      <c r="L3917" s="98" t="s">
        <v>2840</v>
      </c>
      <c r="M3917" s="23">
        <v>1800</v>
      </c>
      <c r="N3917" s="23">
        <v>1</v>
      </c>
      <c r="O3917" s="107">
        <v>13000000</v>
      </c>
      <c r="P3917" s="23">
        <v>180</v>
      </c>
      <c r="Q3917" s="23">
        <v>2</v>
      </c>
      <c r="R3917" s="23">
        <v>2</v>
      </c>
      <c r="S3917" s="23">
        <v>0</v>
      </c>
      <c r="T3917" s="47">
        <v>9.1</v>
      </c>
      <c r="U3917" s="98" t="s">
        <v>111</v>
      </c>
      <c r="V3917" s="98" t="s">
        <v>3139</v>
      </c>
      <c r="W3917" s="69">
        <f t="shared" si="122"/>
        <v>3.5628720326969489E-2</v>
      </c>
    </row>
    <row r="3918" spans="1:23">
      <c r="A3918">
        <f t="shared" si="123"/>
        <v>1258</v>
      </c>
      <c r="B3918" s="99">
        <v>44408</v>
      </c>
      <c r="C3918" s="23">
        <v>1515</v>
      </c>
      <c r="D3918" s="23">
        <v>5</v>
      </c>
      <c r="E3918" s="98" t="s">
        <v>49</v>
      </c>
      <c r="F3918" s="98" t="s">
        <v>164</v>
      </c>
      <c r="G3918" s="98" t="s">
        <v>4120</v>
      </c>
      <c r="H3918" s="98" t="s">
        <v>1366</v>
      </c>
      <c r="I3918" s="98" t="s">
        <v>9483</v>
      </c>
      <c r="J3918" s="99">
        <v>45666</v>
      </c>
      <c r="K3918" s="107">
        <v>15000000</v>
      </c>
      <c r="L3918" s="98" t="s">
        <v>2841</v>
      </c>
      <c r="M3918" s="23">
        <v>1800</v>
      </c>
      <c r="N3918" s="23">
        <v>1</v>
      </c>
      <c r="O3918" s="107">
        <v>15000000</v>
      </c>
      <c r="P3918" s="23">
        <v>180</v>
      </c>
      <c r="Q3918" s="23">
        <v>2</v>
      </c>
      <c r="R3918" s="23">
        <v>2</v>
      </c>
      <c r="S3918" s="23">
        <v>0</v>
      </c>
      <c r="T3918" s="47">
        <v>10.5</v>
      </c>
      <c r="U3918" s="98" t="s">
        <v>111</v>
      </c>
      <c r="V3918" s="98" t="s">
        <v>3139</v>
      </c>
      <c r="W3918" s="69">
        <f t="shared" si="122"/>
        <v>4.1142766817814959E-2</v>
      </c>
    </row>
    <row r="3919" spans="1:23">
      <c r="A3919">
        <f t="shared" si="123"/>
        <v>1259</v>
      </c>
      <c r="B3919" s="99">
        <v>44408</v>
      </c>
      <c r="C3919" s="23">
        <v>1516</v>
      </c>
      <c r="D3919" s="23">
        <v>5</v>
      </c>
      <c r="E3919" s="98" t="s">
        <v>49</v>
      </c>
      <c r="F3919" s="98" t="s">
        <v>164</v>
      </c>
      <c r="G3919" s="98" t="s">
        <v>4120</v>
      </c>
      <c r="H3919" s="98" t="s">
        <v>1366</v>
      </c>
      <c r="I3919" s="98" t="s">
        <v>7221</v>
      </c>
      <c r="J3919" s="99">
        <v>45667</v>
      </c>
      <c r="K3919" s="107">
        <v>15000000</v>
      </c>
      <c r="L3919" s="98" t="s">
        <v>2842</v>
      </c>
      <c r="M3919" s="23">
        <v>1800</v>
      </c>
      <c r="N3919" s="23">
        <v>1</v>
      </c>
      <c r="O3919" s="107">
        <v>15000000</v>
      </c>
      <c r="P3919" s="23">
        <v>180</v>
      </c>
      <c r="Q3919" s="23">
        <v>2</v>
      </c>
      <c r="R3919" s="23">
        <v>2</v>
      </c>
      <c r="S3919" s="23">
        <v>0</v>
      </c>
      <c r="T3919" s="47">
        <v>10.5</v>
      </c>
      <c r="U3919" s="98" t="s">
        <v>111</v>
      </c>
      <c r="V3919" s="98" t="s">
        <v>3139</v>
      </c>
      <c r="W3919" s="69">
        <f t="shared" si="122"/>
        <v>4.1175471719895891E-2</v>
      </c>
    </row>
    <row r="3920" spans="1:23">
      <c r="A3920">
        <f t="shared" si="123"/>
        <v>1259</v>
      </c>
      <c r="B3920" s="99">
        <v>44408</v>
      </c>
      <c r="C3920" s="23">
        <v>1517</v>
      </c>
      <c r="D3920" s="23">
        <v>5</v>
      </c>
      <c r="E3920" s="98" t="s">
        <v>49</v>
      </c>
      <c r="F3920" s="98" t="s">
        <v>164</v>
      </c>
      <c r="G3920" s="98" t="s">
        <v>4120</v>
      </c>
      <c r="H3920" s="98" t="s">
        <v>1366</v>
      </c>
      <c r="I3920" s="98" t="s">
        <v>7221</v>
      </c>
      <c r="J3920" s="99">
        <v>45667</v>
      </c>
      <c r="K3920" s="107">
        <v>6500000</v>
      </c>
      <c r="L3920" s="98" t="s">
        <v>2843</v>
      </c>
      <c r="M3920" s="23">
        <v>1800</v>
      </c>
      <c r="N3920" s="23">
        <v>1</v>
      </c>
      <c r="O3920" s="107">
        <v>6500000</v>
      </c>
      <c r="P3920" s="23">
        <v>180</v>
      </c>
      <c r="Q3920" s="23">
        <v>2</v>
      </c>
      <c r="R3920" s="23">
        <v>2</v>
      </c>
      <c r="S3920" s="23">
        <v>0</v>
      </c>
      <c r="T3920" s="47">
        <v>4.55</v>
      </c>
      <c r="U3920" s="98" t="s">
        <v>111</v>
      </c>
      <c r="V3920" s="98" t="s">
        <v>3139</v>
      </c>
      <c r="W3920" s="69">
        <f t="shared" si="122"/>
        <v>1.7842704411954888E-2</v>
      </c>
    </row>
    <row r="3921" spans="1:23">
      <c r="A3921">
        <f t="shared" si="123"/>
        <v>163</v>
      </c>
      <c r="B3921" s="99">
        <v>44408</v>
      </c>
      <c r="C3921" s="23">
        <v>1518</v>
      </c>
      <c r="D3921" s="23">
        <v>5</v>
      </c>
      <c r="E3921" s="98" t="s">
        <v>49</v>
      </c>
      <c r="F3921" s="98" t="s">
        <v>164</v>
      </c>
      <c r="G3921" s="98" t="s">
        <v>4120</v>
      </c>
      <c r="H3921" s="98" t="s">
        <v>1366</v>
      </c>
      <c r="I3921" s="98" t="s">
        <v>7221</v>
      </c>
      <c r="J3921" s="99">
        <v>44571</v>
      </c>
      <c r="K3921" s="107">
        <v>10000000</v>
      </c>
      <c r="L3921" s="98" t="s">
        <v>2844</v>
      </c>
      <c r="M3921" s="23">
        <v>720</v>
      </c>
      <c r="N3921" s="23">
        <v>1</v>
      </c>
      <c r="O3921" s="107">
        <v>10000000</v>
      </c>
      <c r="P3921" s="23">
        <v>180</v>
      </c>
      <c r="Q3921" s="23">
        <v>2</v>
      </c>
      <c r="R3921" s="23">
        <v>2</v>
      </c>
      <c r="S3921" s="23">
        <v>0</v>
      </c>
      <c r="T3921" s="47">
        <v>2.5</v>
      </c>
      <c r="U3921" s="98" t="s">
        <v>111</v>
      </c>
      <c r="V3921" s="98" t="s">
        <v>3139</v>
      </c>
      <c r="W3921" s="69">
        <f t="shared" si="122"/>
        <v>1.2692616759981525E-3</v>
      </c>
    </row>
    <row r="3922" spans="1:23">
      <c r="A3922">
        <f t="shared" si="123"/>
        <v>1259</v>
      </c>
      <c r="B3922" s="99">
        <v>44408</v>
      </c>
      <c r="C3922" s="23">
        <v>1519</v>
      </c>
      <c r="D3922" s="23">
        <v>5</v>
      </c>
      <c r="E3922" s="98" t="s">
        <v>49</v>
      </c>
      <c r="F3922" s="98" t="s">
        <v>164</v>
      </c>
      <c r="G3922" s="98" t="s">
        <v>4120</v>
      </c>
      <c r="H3922" s="98" t="s">
        <v>1366</v>
      </c>
      <c r="I3922" s="98" t="s">
        <v>7221</v>
      </c>
      <c r="J3922" s="99">
        <v>45667</v>
      </c>
      <c r="K3922" s="107">
        <v>15000000</v>
      </c>
      <c r="L3922" s="98" t="s">
        <v>2845</v>
      </c>
      <c r="M3922" s="23">
        <v>1800</v>
      </c>
      <c r="N3922" s="23">
        <v>1</v>
      </c>
      <c r="O3922" s="107">
        <v>15000000</v>
      </c>
      <c r="P3922" s="23">
        <v>180</v>
      </c>
      <c r="Q3922" s="23">
        <v>2</v>
      </c>
      <c r="R3922" s="23">
        <v>2</v>
      </c>
      <c r="S3922" s="23">
        <v>0</v>
      </c>
      <c r="T3922" s="47">
        <v>10.5</v>
      </c>
      <c r="U3922" s="98" t="s">
        <v>111</v>
      </c>
      <c r="V3922" s="98" t="s">
        <v>3139</v>
      </c>
      <c r="W3922" s="69">
        <f t="shared" si="122"/>
        <v>4.1175471719895891E-2</v>
      </c>
    </row>
    <row r="3923" spans="1:23">
      <c r="A3923">
        <f t="shared" si="123"/>
        <v>1259</v>
      </c>
      <c r="B3923" s="99">
        <v>44408</v>
      </c>
      <c r="C3923" s="23">
        <v>1520</v>
      </c>
      <c r="D3923" s="23">
        <v>5</v>
      </c>
      <c r="E3923" s="98" t="s">
        <v>49</v>
      </c>
      <c r="F3923" s="98" t="s">
        <v>164</v>
      </c>
      <c r="G3923" s="98" t="s">
        <v>4120</v>
      </c>
      <c r="H3923" s="98" t="s">
        <v>1366</v>
      </c>
      <c r="I3923" s="98" t="s">
        <v>7221</v>
      </c>
      <c r="J3923" s="99">
        <v>45667</v>
      </c>
      <c r="K3923" s="107">
        <v>20000000</v>
      </c>
      <c r="L3923" s="98" t="s">
        <v>2846</v>
      </c>
      <c r="M3923" s="23">
        <v>1800</v>
      </c>
      <c r="N3923" s="23">
        <v>1</v>
      </c>
      <c r="O3923" s="107">
        <v>20000000</v>
      </c>
      <c r="P3923" s="23">
        <v>180</v>
      </c>
      <c r="Q3923" s="23">
        <v>2</v>
      </c>
      <c r="R3923" s="23">
        <v>2</v>
      </c>
      <c r="S3923" s="23">
        <v>0</v>
      </c>
      <c r="T3923" s="47">
        <v>14</v>
      </c>
      <c r="U3923" s="98" t="s">
        <v>111</v>
      </c>
      <c r="V3923" s="98" t="s">
        <v>3139</v>
      </c>
      <c r="W3923" s="69">
        <f t="shared" si="122"/>
        <v>5.490062895986119E-2</v>
      </c>
    </row>
    <row r="3924" spans="1:23">
      <c r="A3924">
        <f t="shared" si="123"/>
        <v>1262</v>
      </c>
      <c r="B3924" s="99">
        <v>44408</v>
      </c>
      <c r="C3924" s="23">
        <v>1521</v>
      </c>
      <c r="D3924" s="23">
        <v>5</v>
      </c>
      <c r="E3924" s="98" t="s">
        <v>49</v>
      </c>
      <c r="F3924" s="98" t="s">
        <v>164</v>
      </c>
      <c r="G3924" s="98" t="s">
        <v>4120</v>
      </c>
      <c r="H3924" s="98" t="s">
        <v>1366</v>
      </c>
      <c r="I3924" s="98" t="s">
        <v>9484</v>
      </c>
      <c r="J3924" s="99">
        <v>45670</v>
      </c>
      <c r="K3924" s="107">
        <v>7000000</v>
      </c>
      <c r="L3924" s="98" t="s">
        <v>2847</v>
      </c>
      <c r="M3924" s="23">
        <v>1620</v>
      </c>
      <c r="N3924" s="23">
        <v>1</v>
      </c>
      <c r="O3924" s="107">
        <v>7000000</v>
      </c>
      <c r="P3924" s="23">
        <v>180</v>
      </c>
      <c r="Q3924" s="23">
        <v>2</v>
      </c>
      <c r="R3924" s="23">
        <v>2</v>
      </c>
      <c r="S3924" s="23">
        <v>0</v>
      </c>
      <c r="T3924" s="47">
        <v>6.125</v>
      </c>
      <c r="U3924" s="98" t="s">
        <v>111</v>
      </c>
      <c r="V3924" s="98" t="s">
        <v>3139</v>
      </c>
      <c r="W3924" s="69">
        <f t="shared" si="122"/>
        <v>2.4076258748580905E-2</v>
      </c>
    </row>
    <row r="3925" spans="1:23">
      <c r="A3925">
        <f t="shared" si="123"/>
        <v>166</v>
      </c>
      <c r="B3925" s="99">
        <v>44408</v>
      </c>
      <c r="C3925" s="23">
        <v>1522</v>
      </c>
      <c r="D3925" s="23">
        <v>5</v>
      </c>
      <c r="E3925" s="98" t="s">
        <v>49</v>
      </c>
      <c r="F3925" s="98" t="s">
        <v>164</v>
      </c>
      <c r="G3925" s="98" t="s">
        <v>4120</v>
      </c>
      <c r="H3925" s="98" t="s">
        <v>1366</v>
      </c>
      <c r="I3925" s="98" t="s">
        <v>9484</v>
      </c>
      <c r="J3925" s="99">
        <v>44574</v>
      </c>
      <c r="K3925" s="107">
        <v>5000000</v>
      </c>
      <c r="L3925" s="98" t="s">
        <v>2848</v>
      </c>
      <c r="M3925" s="23">
        <v>720</v>
      </c>
      <c r="N3925" s="23">
        <v>1</v>
      </c>
      <c r="O3925" s="107">
        <v>5000000</v>
      </c>
      <c r="P3925" s="23">
        <v>180</v>
      </c>
      <c r="Q3925" s="23">
        <v>2</v>
      </c>
      <c r="R3925" s="23">
        <v>2</v>
      </c>
      <c r="S3925" s="23">
        <v>0</v>
      </c>
      <c r="T3925" s="47">
        <v>1.25</v>
      </c>
      <c r="U3925" s="98" t="s">
        <v>111</v>
      </c>
      <c r="V3925" s="98" t="s">
        <v>3139</v>
      </c>
      <c r="W3925" s="69">
        <f t="shared" si="122"/>
        <v>6.463111601708384E-4</v>
      </c>
    </row>
    <row r="3926" spans="1:23">
      <c r="A3926">
        <f t="shared" si="123"/>
        <v>1262</v>
      </c>
      <c r="B3926" s="99">
        <v>44408</v>
      </c>
      <c r="C3926" s="23">
        <v>1523</v>
      </c>
      <c r="D3926" s="23">
        <v>5</v>
      </c>
      <c r="E3926" s="98" t="s">
        <v>49</v>
      </c>
      <c r="F3926" s="98" t="s">
        <v>164</v>
      </c>
      <c r="G3926" s="98" t="s">
        <v>4120</v>
      </c>
      <c r="H3926" s="98" t="s">
        <v>1366</v>
      </c>
      <c r="I3926" s="98" t="s">
        <v>9484</v>
      </c>
      <c r="J3926" s="99">
        <v>45670</v>
      </c>
      <c r="K3926" s="107">
        <v>31250000</v>
      </c>
      <c r="L3926" s="98" t="s">
        <v>2849</v>
      </c>
      <c r="M3926" s="23">
        <v>1800</v>
      </c>
      <c r="N3926" s="23">
        <v>1</v>
      </c>
      <c r="O3926" s="107">
        <v>31250000</v>
      </c>
      <c r="P3926" s="23">
        <v>180</v>
      </c>
      <c r="Q3926" s="23">
        <v>2</v>
      </c>
      <c r="R3926" s="23">
        <v>2</v>
      </c>
      <c r="S3926" s="23">
        <v>2.8</v>
      </c>
      <c r="T3926" s="47">
        <v>21.903729999999999</v>
      </c>
      <c r="U3926" s="98" t="s">
        <v>111</v>
      </c>
      <c r="V3926" s="98" t="s">
        <v>3139</v>
      </c>
      <c r="W3926" s="69">
        <f t="shared" si="122"/>
        <v>8.6099570781886375E-2</v>
      </c>
    </row>
    <row r="3927" spans="1:23">
      <c r="A3927">
        <f t="shared" si="123"/>
        <v>166</v>
      </c>
      <c r="B3927" s="99">
        <v>44408</v>
      </c>
      <c r="C3927" s="23">
        <v>1524</v>
      </c>
      <c r="D3927" s="23">
        <v>5</v>
      </c>
      <c r="E3927" s="98" t="s">
        <v>49</v>
      </c>
      <c r="F3927" s="98" t="s">
        <v>164</v>
      </c>
      <c r="G3927" s="98" t="s">
        <v>4120</v>
      </c>
      <c r="H3927" s="98" t="s">
        <v>1366</v>
      </c>
      <c r="I3927" s="98" t="s">
        <v>9484</v>
      </c>
      <c r="J3927" s="99">
        <v>44574</v>
      </c>
      <c r="K3927" s="107">
        <v>5000000</v>
      </c>
      <c r="L3927" s="98" t="s">
        <v>2850</v>
      </c>
      <c r="M3927" s="23">
        <v>720</v>
      </c>
      <c r="N3927" s="23">
        <v>1</v>
      </c>
      <c r="O3927" s="107">
        <v>5000000</v>
      </c>
      <c r="P3927" s="23">
        <v>180</v>
      </c>
      <c r="Q3927" s="23">
        <v>2</v>
      </c>
      <c r="R3927" s="23">
        <v>2</v>
      </c>
      <c r="S3927" s="23">
        <v>0</v>
      </c>
      <c r="T3927" s="47">
        <v>1.25</v>
      </c>
      <c r="U3927" s="98" t="s">
        <v>111</v>
      </c>
      <c r="V3927" s="98" t="s">
        <v>3139</v>
      </c>
      <c r="W3927" s="69">
        <f t="shared" si="122"/>
        <v>6.463111601708384E-4</v>
      </c>
    </row>
    <row r="3928" spans="1:23">
      <c r="A3928">
        <f t="shared" si="123"/>
        <v>1262</v>
      </c>
      <c r="B3928" s="99">
        <v>44408</v>
      </c>
      <c r="C3928" s="23">
        <v>1525</v>
      </c>
      <c r="D3928" s="23">
        <v>5</v>
      </c>
      <c r="E3928" s="98" t="s">
        <v>49</v>
      </c>
      <c r="F3928" s="98" t="s">
        <v>164</v>
      </c>
      <c r="G3928" s="98" t="s">
        <v>4120</v>
      </c>
      <c r="H3928" s="98" t="s">
        <v>1366</v>
      </c>
      <c r="I3928" s="98" t="s">
        <v>9484</v>
      </c>
      <c r="J3928" s="99">
        <v>45670</v>
      </c>
      <c r="K3928" s="107">
        <v>20000000</v>
      </c>
      <c r="L3928" s="98" t="s">
        <v>2851</v>
      </c>
      <c r="M3928" s="23">
        <v>1800</v>
      </c>
      <c r="N3928" s="23">
        <v>1</v>
      </c>
      <c r="O3928" s="107">
        <v>20000000</v>
      </c>
      <c r="P3928" s="23">
        <v>180</v>
      </c>
      <c r="Q3928" s="23">
        <v>2</v>
      </c>
      <c r="R3928" s="23">
        <v>2</v>
      </c>
      <c r="S3928" s="23">
        <v>0</v>
      </c>
      <c r="T3928" s="47">
        <v>14</v>
      </c>
      <c r="U3928" s="98" t="s">
        <v>111</v>
      </c>
      <c r="V3928" s="98" t="s">
        <v>3139</v>
      </c>
      <c r="W3928" s="69">
        <f t="shared" si="122"/>
        <v>5.5031448568184926E-2</v>
      </c>
    </row>
    <row r="3929" spans="1:23">
      <c r="A3929">
        <f t="shared" si="123"/>
        <v>1263</v>
      </c>
      <c r="B3929" s="99">
        <v>44408</v>
      </c>
      <c r="C3929" s="23">
        <v>1526</v>
      </c>
      <c r="D3929" s="23">
        <v>5</v>
      </c>
      <c r="E3929" s="98" t="s">
        <v>49</v>
      </c>
      <c r="F3929" s="98" t="s">
        <v>164</v>
      </c>
      <c r="G3929" s="98" t="s">
        <v>4120</v>
      </c>
      <c r="H3929" s="98" t="s">
        <v>1366</v>
      </c>
      <c r="I3929" s="98" t="s">
        <v>9485</v>
      </c>
      <c r="J3929" s="99">
        <v>45671</v>
      </c>
      <c r="K3929" s="107">
        <v>30000000</v>
      </c>
      <c r="L3929" s="98" t="s">
        <v>2852</v>
      </c>
      <c r="M3929" s="23">
        <v>1800</v>
      </c>
      <c r="N3929" s="23">
        <v>1</v>
      </c>
      <c r="O3929" s="107">
        <v>30000000</v>
      </c>
      <c r="P3929" s="23">
        <v>180</v>
      </c>
      <c r="Q3929" s="23">
        <v>2</v>
      </c>
      <c r="R3929" s="23">
        <v>2</v>
      </c>
      <c r="S3929" s="23">
        <v>0</v>
      </c>
      <c r="T3929" s="47">
        <v>21</v>
      </c>
      <c r="U3929" s="98" t="s">
        <v>111</v>
      </c>
      <c r="V3929" s="98" t="s">
        <v>3139</v>
      </c>
      <c r="W3929" s="69">
        <f t="shared" si="122"/>
        <v>8.2612582656439254E-2</v>
      </c>
    </row>
    <row r="3930" spans="1:23">
      <c r="A3930">
        <f t="shared" si="123"/>
        <v>1263</v>
      </c>
      <c r="B3930" s="99">
        <v>44408</v>
      </c>
      <c r="C3930" s="23">
        <v>1527</v>
      </c>
      <c r="D3930" s="23">
        <v>5</v>
      </c>
      <c r="E3930" s="98" t="s">
        <v>49</v>
      </c>
      <c r="F3930" s="98" t="s">
        <v>164</v>
      </c>
      <c r="G3930" s="98" t="s">
        <v>4120</v>
      </c>
      <c r="H3930" s="98" t="s">
        <v>1366</v>
      </c>
      <c r="I3930" s="98" t="s">
        <v>9485</v>
      </c>
      <c r="J3930" s="99">
        <v>45671</v>
      </c>
      <c r="K3930" s="107">
        <v>23000000</v>
      </c>
      <c r="L3930" s="98" t="s">
        <v>2853</v>
      </c>
      <c r="M3930" s="23">
        <v>1800</v>
      </c>
      <c r="N3930" s="23">
        <v>1</v>
      </c>
      <c r="O3930" s="107">
        <v>23000000</v>
      </c>
      <c r="P3930" s="23">
        <v>180</v>
      </c>
      <c r="Q3930" s="23">
        <v>2</v>
      </c>
      <c r="R3930" s="23">
        <v>2</v>
      </c>
      <c r="S3930" s="23">
        <v>0</v>
      </c>
      <c r="T3930" s="47">
        <v>16.100000000000001</v>
      </c>
      <c r="U3930" s="98" t="s">
        <v>111</v>
      </c>
      <c r="V3930" s="98" t="s">
        <v>3139</v>
      </c>
      <c r="W3930" s="69">
        <f t="shared" si="122"/>
        <v>6.3336313369936767E-2</v>
      </c>
    </row>
    <row r="3931" spans="1:23">
      <c r="A3931">
        <f t="shared" si="123"/>
        <v>1264</v>
      </c>
      <c r="B3931" s="99">
        <v>44408</v>
      </c>
      <c r="C3931" s="23">
        <v>1528</v>
      </c>
      <c r="D3931" s="23">
        <v>5</v>
      </c>
      <c r="E3931" s="98" t="s">
        <v>49</v>
      </c>
      <c r="F3931" s="98" t="s">
        <v>164</v>
      </c>
      <c r="G3931" s="98" t="s">
        <v>4120</v>
      </c>
      <c r="H3931" s="98" t="s">
        <v>1366</v>
      </c>
      <c r="I3931" s="98" t="s">
        <v>7044</v>
      </c>
      <c r="J3931" s="99">
        <v>45672</v>
      </c>
      <c r="K3931" s="107">
        <v>10000000</v>
      </c>
      <c r="L3931" s="98" t="s">
        <v>2854</v>
      </c>
      <c r="M3931" s="23">
        <v>1800</v>
      </c>
      <c r="N3931" s="23">
        <v>1</v>
      </c>
      <c r="O3931" s="107">
        <v>10000000</v>
      </c>
      <c r="P3931" s="23">
        <v>180</v>
      </c>
      <c r="Q3931" s="23">
        <v>2</v>
      </c>
      <c r="R3931" s="23">
        <v>2</v>
      </c>
      <c r="S3931" s="23">
        <v>0</v>
      </c>
      <c r="T3931" s="47">
        <v>7</v>
      </c>
      <c r="U3931" s="98" t="s">
        <v>111</v>
      </c>
      <c r="V3931" s="98" t="s">
        <v>3139</v>
      </c>
      <c r="W3931" s="69">
        <f t="shared" si="122"/>
        <v>2.7559330820200376E-2</v>
      </c>
    </row>
    <row r="3932" spans="1:23">
      <c r="A3932">
        <f t="shared" si="123"/>
        <v>1264</v>
      </c>
      <c r="B3932" s="99">
        <v>44408</v>
      </c>
      <c r="C3932" s="23">
        <v>1529</v>
      </c>
      <c r="D3932" s="23">
        <v>5</v>
      </c>
      <c r="E3932" s="98" t="s">
        <v>49</v>
      </c>
      <c r="F3932" s="98" t="s">
        <v>164</v>
      </c>
      <c r="G3932" s="98" t="s">
        <v>4120</v>
      </c>
      <c r="H3932" s="98" t="s">
        <v>1366</v>
      </c>
      <c r="I3932" s="98" t="s">
        <v>7044</v>
      </c>
      <c r="J3932" s="99">
        <v>45672</v>
      </c>
      <c r="K3932" s="107">
        <v>15000000</v>
      </c>
      <c r="L3932" s="98" t="s">
        <v>2855</v>
      </c>
      <c r="M3932" s="23">
        <v>1440</v>
      </c>
      <c r="N3932" s="23">
        <v>1</v>
      </c>
      <c r="O3932" s="107">
        <v>15000000</v>
      </c>
      <c r="P3932" s="23">
        <v>180</v>
      </c>
      <c r="Q3932" s="23">
        <v>2</v>
      </c>
      <c r="R3932" s="23">
        <v>2</v>
      </c>
      <c r="S3932" s="23">
        <v>0</v>
      </c>
      <c r="T3932" s="47">
        <v>7.2163909999999998</v>
      </c>
      <c r="U3932" s="98" t="s">
        <v>111</v>
      </c>
      <c r="V3932" s="98" t="s">
        <v>3139</v>
      </c>
      <c r="W3932" s="69">
        <f t="shared" si="122"/>
        <v>2.841127241384523E-2</v>
      </c>
    </row>
    <row r="3933" spans="1:23">
      <c r="A3933">
        <f t="shared" si="123"/>
        <v>1264</v>
      </c>
      <c r="B3933" s="99">
        <v>44408</v>
      </c>
      <c r="C3933" s="23">
        <v>1530</v>
      </c>
      <c r="D3933" s="23">
        <v>5</v>
      </c>
      <c r="E3933" s="98" t="s">
        <v>49</v>
      </c>
      <c r="F3933" s="98" t="s">
        <v>164</v>
      </c>
      <c r="G3933" s="98" t="s">
        <v>4120</v>
      </c>
      <c r="H3933" s="98" t="s">
        <v>1366</v>
      </c>
      <c r="I3933" s="98" t="s">
        <v>7044</v>
      </c>
      <c r="J3933" s="99">
        <v>45672</v>
      </c>
      <c r="K3933" s="107">
        <v>10000000</v>
      </c>
      <c r="L3933" s="98" t="s">
        <v>2856</v>
      </c>
      <c r="M3933" s="23">
        <v>1800</v>
      </c>
      <c r="N3933" s="23">
        <v>1</v>
      </c>
      <c r="O3933" s="107">
        <v>10000000</v>
      </c>
      <c r="P3933" s="23">
        <v>180</v>
      </c>
      <c r="Q3933" s="23">
        <v>2</v>
      </c>
      <c r="R3933" s="23">
        <v>2</v>
      </c>
      <c r="S3933" s="23">
        <v>0</v>
      </c>
      <c r="T3933" s="47">
        <v>7</v>
      </c>
      <c r="U3933" s="98" t="s">
        <v>111</v>
      </c>
      <c r="V3933" s="98" t="s">
        <v>3139</v>
      </c>
      <c r="W3933" s="69">
        <f t="shared" si="122"/>
        <v>2.7559330820200376E-2</v>
      </c>
    </row>
    <row r="3934" spans="1:23">
      <c r="A3934">
        <f t="shared" si="123"/>
        <v>1265</v>
      </c>
      <c r="B3934" s="99">
        <v>44408</v>
      </c>
      <c r="C3934" s="23">
        <v>1531</v>
      </c>
      <c r="D3934" s="23">
        <v>5</v>
      </c>
      <c r="E3934" s="98" t="s">
        <v>49</v>
      </c>
      <c r="F3934" s="98" t="s">
        <v>164</v>
      </c>
      <c r="G3934" s="98" t="s">
        <v>4120</v>
      </c>
      <c r="H3934" s="98" t="s">
        <v>1366</v>
      </c>
      <c r="I3934" s="98" t="s">
        <v>6133</v>
      </c>
      <c r="J3934" s="99">
        <v>45673</v>
      </c>
      <c r="K3934" s="107">
        <v>12000000</v>
      </c>
      <c r="L3934" s="98" t="s">
        <v>2857</v>
      </c>
      <c r="M3934" s="23">
        <v>1800</v>
      </c>
      <c r="N3934" s="23">
        <v>1</v>
      </c>
      <c r="O3934" s="107">
        <v>12000000</v>
      </c>
      <c r="P3934" s="23">
        <v>180</v>
      </c>
      <c r="Q3934" s="23">
        <v>2</v>
      </c>
      <c r="R3934" s="23">
        <v>2</v>
      </c>
      <c r="S3934" s="23">
        <v>0</v>
      </c>
      <c r="T3934" s="47">
        <v>8.4</v>
      </c>
      <c r="U3934" s="98" t="s">
        <v>111</v>
      </c>
      <c r="V3934" s="98" t="s">
        <v>3139</v>
      </c>
      <c r="W3934" s="69">
        <f t="shared" si="122"/>
        <v>3.3097360905905197E-2</v>
      </c>
    </row>
    <row r="3935" spans="1:23">
      <c r="A3935">
        <f t="shared" si="123"/>
        <v>534</v>
      </c>
      <c r="B3935" s="99">
        <v>44408</v>
      </c>
      <c r="C3935" s="23">
        <v>1532</v>
      </c>
      <c r="D3935" s="23">
        <v>5</v>
      </c>
      <c r="E3935" s="98" t="s">
        <v>49</v>
      </c>
      <c r="F3935" s="98" t="s">
        <v>164</v>
      </c>
      <c r="G3935" s="98" t="s">
        <v>4120</v>
      </c>
      <c r="H3935" s="98" t="s">
        <v>1366</v>
      </c>
      <c r="I3935" s="98" t="s">
        <v>6133</v>
      </c>
      <c r="J3935" s="99">
        <v>44942</v>
      </c>
      <c r="K3935" s="107">
        <v>6000000</v>
      </c>
      <c r="L3935" s="98" t="s">
        <v>2858</v>
      </c>
      <c r="M3935" s="23">
        <v>1080</v>
      </c>
      <c r="N3935" s="23">
        <v>1</v>
      </c>
      <c r="O3935" s="107">
        <v>6000000</v>
      </c>
      <c r="P3935" s="23">
        <v>180</v>
      </c>
      <c r="Q3935" s="23">
        <v>2</v>
      </c>
      <c r="R3935" s="23">
        <v>2</v>
      </c>
      <c r="S3935" s="23">
        <v>0</v>
      </c>
      <c r="T3935" s="47">
        <v>3</v>
      </c>
      <c r="U3935" s="98" t="s">
        <v>111</v>
      </c>
      <c r="V3935" s="98" t="s">
        <v>3139</v>
      </c>
      <c r="W3935" s="69">
        <f t="shared" si="122"/>
        <v>4.9898336317767862E-3</v>
      </c>
    </row>
    <row r="3936" spans="1:23">
      <c r="A3936">
        <f t="shared" si="123"/>
        <v>1265</v>
      </c>
      <c r="B3936" s="99">
        <v>44408</v>
      </c>
      <c r="C3936" s="23">
        <v>1533</v>
      </c>
      <c r="D3936" s="23">
        <v>5</v>
      </c>
      <c r="E3936" s="98" t="s">
        <v>49</v>
      </c>
      <c r="F3936" s="98" t="s">
        <v>164</v>
      </c>
      <c r="G3936" s="98" t="s">
        <v>4120</v>
      </c>
      <c r="H3936" s="98" t="s">
        <v>1366</v>
      </c>
      <c r="I3936" s="98" t="s">
        <v>6133</v>
      </c>
      <c r="J3936" s="99">
        <v>45673</v>
      </c>
      <c r="K3936" s="107">
        <v>10000000</v>
      </c>
      <c r="L3936" s="98" t="s">
        <v>2859</v>
      </c>
      <c r="M3936" s="23">
        <v>1800</v>
      </c>
      <c r="N3936" s="23">
        <v>1</v>
      </c>
      <c r="O3936" s="107">
        <v>10000000</v>
      </c>
      <c r="P3936" s="23">
        <v>180</v>
      </c>
      <c r="Q3936" s="23">
        <v>2</v>
      </c>
      <c r="R3936" s="23">
        <v>2</v>
      </c>
      <c r="S3936" s="23">
        <v>0</v>
      </c>
      <c r="T3936" s="47">
        <v>7</v>
      </c>
      <c r="U3936" s="98" t="s">
        <v>111</v>
      </c>
      <c r="V3936" s="98" t="s">
        <v>3139</v>
      </c>
      <c r="W3936" s="69">
        <f t="shared" si="122"/>
        <v>2.7581134088254331E-2</v>
      </c>
    </row>
    <row r="3937" spans="1:23">
      <c r="A3937">
        <f t="shared" si="123"/>
        <v>1265</v>
      </c>
      <c r="B3937" s="99">
        <v>44408</v>
      </c>
      <c r="C3937" s="23">
        <v>1534</v>
      </c>
      <c r="D3937" s="23">
        <v>5</v>
      </c>
      <c r="E3937" s="98" t="s">
        <v>49</v>
      </c>
      <c r="F3937" s="98" t="s">
        <v>164</v>
      </c>
      <c r="G3937" s="98" t="s">
        <v>4120</v>
      </c>
      <c r="H3937" s="98" t="s">
        <v>1366</v>
      </c>
      <c r="I3937" s="98" t="s">
        <v>6133</v>
      </c>
      <c r="J3937" s="99">
        <v>45673</v>
      </c>
      <c r="K3937" s="107">
        <v>10000000</v>
      </c>
      <c r="L3937" s="98" t="s">
        <v>2860</v>
      </c>
      <c r="M3937" s="23">
        <v>1800</v>
      </c>
      <c r="N3937" s="23">
        <v>1</v>
      </c>
      <c r="O3937" s="107">
        <v>10000000</v>
      </c>
      <c r="P3937" s="23">
        <v>180</v>
      </c>
      <c r="Q3937" s="23">
        <v>2</v>
      </c>
      <c r="R3937" s="23">
        <v>2</v>
      </c>
      <c r="S3937" s="23">
        <v>0</v>
      </c>
      <c r="T3937" s="47">
        <v>7</v>
      </c>
      <c r="U3937" s="98" t="s">
        <v>111</v>
      </c>
      <c r="V3937" s="98" t="s">
        <v>3139</v>
      </c>
      <c r="W3937" s="69">
        <f t="shared" si="122"/>
        <v>2.7581134088254331E-2</v>
      </c>
    </row>
    <row r="3938" spans="1:23">
      <c r="A3938">
        <f t="shared" si="123"/>
        <v>1266</v>
      </c>
      <c r="B3938" s="99">
        <v>44408</v>
      </c>
      <c r="C3938" s="23">
        <v>1535</v>
      </c>
      <c r="D3938" s="23">
        <v>5</v>
      </c>
      <c r="E3938" s="98" t="s">
        <v>49</v>
      </c>
      <c r="F3938" s="98" t="s">
        <v>164</v>
      </c>
      <c r="G3938" s="98" t="s">
        <v>4120</v>
      </c>
      <c r="H3938" s="98" t="s">
        <v>1366</v>
      </c>
      <c r="I3938" s="98" t="s">
        <v>9489</v>
      </c>
      <c r="J3938" s="99">
        <v>45674</v>
      </c>
      <c r="K3938" s="107">
        <v>30000000</v>
      </c>
      <c r="L3938" s="98" t="s">
        <v>2861</v>
      </c>
      <c r="M3938" s="23">
        <v>1800</v>
      </c>
      <c r="N3938" s="23">
        <v>1</v>
      </c>
      <c r="O3938" s="107">
        <v>30000000</v>
      </c>
      <c r="P3938" s="23">
        <v>180</v>
      </c>
      <c r="Q3938" s="23">
        <v>2</v>
      </c>
      <c r="R3938" s="23">
        <v>2</v>
      </c>
      <c r="S3938" s="23">
        <v>2.91</v>
      </c>
      <c r="T3938" s="47">
        <v>21.024598999999998</v>
      </c>
      <c r="U3938" s="98" t="s">
        <v>111</v>
      </c>
      <c r="V3938" s="98" t="s">
        <v>3139</v>
      </c>
      <c r="W3938" s="69">
        <f t="shared" si="122"/>
        <v>8.2905812734071674E-2</v>
      </c>
    </row>
    <row r="3939" spans="1:23">
      <c r="A3939">
        <f t="shared" si="123"/>
        <v>1266</v>
      </c>
      <c r="B3939" s="99">
        <v>44408</v>
      </c>
      <c r="C3939" s="23">
        <v>1536</v>
      </c>
      <c r="D3939" s="23">
        <v>5</v>
      </c>
      <c r="E3939" s="98" t="s">
        <v>49</v>
      </c>
      <c r="F3939" s="98" t="s">
        <v>164</v>
      </c>
      <c r="G3939" s="98" t="s">
        <v>4120</v>
      </c>
      <c r="H3939" s="98" t="s">
        <v>1366</v>
      </c>
      <c r="I3939" s="98" t="s">
        <v>9489</v>
      </c>
      <c r="J3939" s="99">
        <v>45674</v>
      </c>
      <c r="K3939" s="107">
        <v>7000000</v>
      </c>
      <c r="L3939" s="98" t="s">
        <v>2862</v>
      </c>
      <c r="M3939" s="23">
        <v>1800</v>
      </c>
      <c r="N3939" s="23">
        <v>1</v>
      </c>
      <c r="O3939" s="107">
        <v>7000000</v>
      </c>
      <c r="P3939" s="23">
        <v>180</v>
      </c>
      <c r="Q3939" s="23">
        <v>2</v>
      </c>
      <c r="R3939" s="23">
        <v>2</v>
      </c>
      <c r="S3939" s="23">
        <v>0</v>
      </c>
      <c r="T3939" s="47">
        <v>4.9000000000000004</v>
      </c>
      <c r="U3939" s="98" t="s">
        <v>111</v>
      </c>
      <c r="V3939" s="98" t="s">
        <v>3139</v>
      </c>
      <c r="W3939" s="69">
        <f t="shared" si="122"/>
        <v>1.9322056149415803E-2</v>
      </c>
    </row>
    <row r="3940" spans="1:23">
      <c r="A3940">
        <f t="shared" si="123"/>
        <v>535</v>
      </c>
      <c r="B3940" s="99">
        <v>44408</v>
      </c>
      <c r="C3940" s="23">
        <v>1537</v>
      </c>
      <c r="D3940" s="23">
        <v>5</v>
      </c>
      <c r="E3940" s="98" t="s">
        <v>49</v>
      </c>
      <c r="F3940" s="98" t="s">
        <v>164</v>
      </c>
      <c r="G3940" s="98" t="s">
        <v>4120</v>
      </c>
      <c r="H3940" s="98" t="s">
        <v>1366</v>
      </c>
      <c r="I3940" s="98" t="s">
        <v>9489</v>
      </c>
      <c r="J3940" s="99">
        <v>44943</v>
      </c>
      <c r="K3940" s="107">
        <v>5500000</v>
      </c>
      <c r="L3940" s="98" t="s">
        <v>2863</v>
      </c>
      <c r="M3940" s="23">
        <v>1080</v>
      </c>
      <c r="N3940" s="23">
        <v>1</v>
      </c>
      <c r="O3940" s="107">
        <v>5500000</v>
      </c>
      <c r="P3940" s="23">
        <v>180</v>
      </c>
      <c r="Q3940" s="23">
        <v>2</v>
      </c>
      <c r="R3940" s="23">
        <v>2</v>
      </c>
      <c r="S3940" s="23">
        <v>0</v>
      </c>
      <c r="T3940" s="47">
        <v>2.7499989999999999</v>
      </c>
      <c r="U3940" s="98" t="s">
        <v>111</v>
      </c>
      <c r="V3940" s="98" t="s">
        <v>3139</v>
      </c>
      <c r="W3940" s="69">
        <f t="shared" si="122"/>
        <v>4.5825780656620491E-3</v>
      </c>
    </row>
    <row r="3941" spans="1:23">
      <c r="A3941">
        <f t="shared" si="123"/>
        <v>1266</v>
      </c>
      <c r="B3941" s="99">
        <v>44408</v>
      </c>
      <c r="C3941" s="23">
        <v>1538</v>
      </c>
      <c r="D3941" s="23">
        <v>5</v>
      </c>
      <c r="E3941" s="98" t="s">
        <v>49</v>
      </c>
      <c r="F3941" s="98" t="s">
        <v>164</v>
      </c>
      <c r="G3941" s="98" t="s">
        <v>4120</v>
      </c>
      <c r="H3941" s="98" t="s">
        <v>1366</v>
      </c>
      <c r="I3941" s="98" t="s">
        <v>9489</v>
      </c>
      <c r="J3941" s="99">
        <v>45674</v>
      </c>
      <c r="K3941" s="107">
        <v>5500000</v>
      </c>
      <c r="L3941" s="98" t="s">
        <v>2864</v>
      </c>
      <c r="M3941" s="23">
        <v>1800</v>
      </c>
      <c r="N3941" s="23">
        <v>1</v>
      </c>
      <c r="O3941" s="107">
        <v>5500000</v>
      </c>
      <c r="P3941" s="23">
        <v>180</v>
      </c>
      <c r="Q3941" s="23">
        <v>2</v>
      </c>
      <c r="R3941" s="23">
        <v>2</v>
      </c>
      <c r="S3941" s="23">
        <v>0</v>
      </c>
      <c r="T3941" s="47">
        <v>3.85</v>
      </c>
      <c r="U3941" s="98" t="s">
        <v>111</v>
      </c>
      <c r="V3941" s="98" t="s">
        <v>3139</v>
      </c>
      <c r="W3941" s="69">
        <f t="shared" si="122"/>
        <v>1.5181615545969558E-2</v>
      </c>
    </row>
    <row r="3942" spans="1:23">
      <c r="A3942">
        <f t="shared" si="123"/>
        <v>535</v>
      </c>
      <c r="B3942" s="99">
        <v>44408</v>
      </c>
      <c r="C3942" s="23">
        <v>1539</v>
      </c>
      <c r="D3942" s="23">
        <v>5</v>
      </c>
      <c r="E3942" s="98" t="s">
        <v>49</v>
      </c>
      <c r="F3942" s="98" t="s">
        <v>164</v>
      </c>
      <c r="G3942" s="98" t="s">
        <v>4120</v>
      </c>
      <c r="H3942" s="98" t="s">
        <v>1366</v>
      </c>
      <c r="I3942" s="98" t="s">
        <v>9489</v>
      </c>
      <c r="J3942" s="99">
        <v>44943</v>
      </c>
      <c r="K3942" s="107">
        <v>10000000</v>
      </c>
      <c r="L3942" s="98" t="s">
        <v>2865</v>
      </c>
      <c r="M3942" s="23">
        <v>1080</v>
      </c>
      <c r="N3942" s="23">
        <v>1</v>
      </c>
      <c r="O3942" s="107">
        <v>10000000</v>
      </c>
      <c r="P3942" s="23">
        <v>180</v>
      </c>
      <c r="Q3942" s="23">
        <v>2</v>
      </c>
      <c r="R3942" s="23">
        <v>2</v>
      </c>
      <c r="S3942" s="23">
        <v>0</v>
      </c>
      <c r="T3942" s="47">
        <v>4.9999989999999999</v>
      </c>
      <c r="U3942" s="98" t="s">
        <v>111</v>
      </c>
      <c r="V3942" s="98" t="s">
        <v>3139</v>
      </c>
      <c r="W3942" s="69">
        <f t="shared" si="122"/>
        <v>8.3319614827976965E-3</v>
      </c>
    </row>
    <row r="3943" spans="1:23">
      <c r="A3943">
        <f t="shared" si="123"/>
        <v>1266</v>
      </c>
      <c r="B3943" s="99">
        <v>44408</v>
      </c>
      <c r="C3943" s="23">
        <v>1540</v>
      </c>
      <c r="D3943" s="23">
        <v>5</v>
      </c>
      <c r="E3943" s="98" t="s">
        <v>49</v>
      </c>
      <c r="F3943" s="98" t="s">
        <v>164</v>
      </c>
      <c r="G3943" s="98" t="s">
        <v>4120</v>
      </c>
      <c r="H3943" s="98" t="s">
        <v>1366</v>
      </c>
      <c r="I3943" s="98" t="s">
        <v>9489</v>
      </c>
      <c r="J3943" s="99">
        <v>45674</v>
      </c>
      <c r="K3943" s="107">
        <v>8000000</v>
      </c>
      <c r="L3943" s="98" t="s">
        <v>2866</v>
      </c>
      <c r="M3943" s="23">
        <v>1800</v>
      </c>
      <c r="N3943" s="23">
        <v>1</v>
      </c>
      <c r="O3943" s="107">
        <v>8000000</v>
      </c>
      <c r="P3943" s="23">
        <v>180</v>
      </c>
      <c r="Q3943" s="23">
        <v>2</v>
      </c>
      <c r="R3943" s="23">
        <v>2</v>
      </c>
      <c r="S3943" s="23">
        <v>0</v>
      </c>
      <c r="T3943" s="47">
        <v>5.6</v>
      </c>
      <c r="U3943" s="98" t="s">
        <v>111</v>
      </c>
      <c r="V3943" s="98" t="s">
        <v>3139</v>
      </c>
      <c r="W3943" s="69">
        <f t="shared" si="122"/>
        <v>2.2082349885046631E-2</v>
      </c>
    </row>
    <row r="3944" spans="1:23">
      <c r="A3944">
        <f t="shared" si="123"/>
        <v>170</v>
      </c>
      <c r="B3944" s="99">
        <v>44408</v>
      </c>
      <c r="C3944" s="23">
        <v>1541</v>
      </c>
      <c r="D3944" s="23">
        <v>5</v>
      </c>
      <c r="E3944" s="98" t="s">
        <v>49</v>
      </c>
      <c r="F3944" s="98" t="s">
        <v>164</v>
      </c>
      <c r="G3944" s="98" t="s">
        <v>4120</v>
      </c>
      <c r="H3944" s="98" t="s">
        <v>1366</v>
      </c>
      <c r="I3944" s="98" t="s">
        <v>9489</v>
      </c>
      <c r="J3944" s="99">
        <v>44578</v>
      </c>
      <c r="K3944" s="107">
        <v>5000000</v>
      </c>
      <c r="L3944" s="98" t="s">
        <v>2867</v>
      </c>
      <c r="M3944" s="23">
        <v>720</v>
      </c>
      <c r="N3944" s="23">
        <v>1</v>
      </c>
      <c r="O3944" s="107">
        <v>5000000</v>
      </c>
      <c r="P3944" s="23">
        <v>180</v>
      </c>
      <c r="Q3944" s="23">
        <v>2</v>
      </c>
      <c r="R3944" s="23">
        <v>2</v>
      </c>
      <c r="S3944" s="23">
        <v>0</v>
      </c>
      <c r="T3944" s="47">
        <v>1.25</v>
      </c>
      <c r="U3944" s="98" t="s">
        <v>111</v>
      </c>
      <c r="V3944" s="98" t="s">
        <v>3139</v>
      </c>
      <c r="W3944" s="69">
        <f t="shared" si="122"/>
        <v>6.6188492306652128E-4</v>
      </c>
    </row>
    <row r="3945" spans="1:23">
      <c r="A3945">
        <f t="shared" si="123"/>
        <v>1269</v>
      </c>
      <c r="B3945" s="99">
        <v>44408</v>
      </c>
      <c r="C3945" s="23">
        <v>1542</v>
      </c>
      <c r="D3945" s="23">
        <v>5</v>
      </c>
      <c r="E3945" s="98" t="s">
        <v>49</v>
      </c>
      <c r="F3945" s="98" t="s">
        <v>164</v>
      </c>
      <c r="G3945" s="98" t="s">
        <v>4120</v>
      </c>
      <c r="H3945" s="98" t="s">
        <v>1366</v>
      </c>
      <c r="I3945" s="98" t="s">
        <v>10047</v>
      </c>
      <c r="J3945" s="99">
        <v>45677</v>
      </c>
      <c r="K3945" s="107">
        <v>10000000</v>
      </c>
      <c r="L3945" s="98" t="s">
        <v>2868</v>
      </c>
      <c r="M3945" s="23">
        <v>1800</v>
      </c>
      <c r="N3945" s="23">
        <v>1</v>
      </c>
      <c r="O3945" s="107">
        <v>10000000</v>
      </c>
      <c r="P3945" s="23">
        <v>180</v>
      </c>
      <c r="Q3945" s="23">
        <v>2</v>
      </c>
      <c r="R3945" s="23">
        <v>2</v>
      </c>
      <c r="S3945" s="23">
        <v>0</v>
      </c>
      <c r="T3945" s="47">
        <v>7</v>
      </c>
      <c r="U3945" s="98" t="s">
        <v>111</v>
      </c>
      <c r="V3945" s="98" t="s">
        <v>3139</v>
      </c>
      <c r="W3945" s="69">
        <f t="shared" si="122"/>
        <v>2.7668347160470154E-2</v>
      </c>
    </row>
    <row r="3946" spans="1:23">
      <c r="A3946">
        <f t="shared" si="123"/>
        <v>538</v>
      </c>
      <c r="B3946" s="99">
        <v>44408</v>
      </c>
      <c r="C3946" s="23">
        <v>1543</v>
      </c>
      <c r="D3946" s="23">
        <v>5</v>
      </c>
      <c r="E3946" s="98" t="s">
        <v>49</v>
      </c>
      <c r="F3946" s="98" t="s">
        <v>164</v>
      </c>
      <c r="G3946" s="98" t="s">
        <v>4120</v>
      </c>
      <c r="H3946" s="98" t="s">
        <v>1366</v>
      </c>
      <c r="I3946" s="98" t="s">
        <v>10047</v>
      </c>
      <c r="J3946" s="99">
        <v>44946</v>
      </c>
      <c r="K3946" s="107">
        <v>5000000</v>
      </c>
      <c r="L3946" s="98" t="s">
        <v>2869</v>
      </c>
      <c r="M3946" s="23">
        <v>1080</v>
      </c>
      <c r="N3946" s="23">
        <v>1</v>
      </c>
      <c r="O3946" s="107">
        <v>5000000</v>
      </c>
      <c r="P3946" s="23">
        <v>180</v>
      </c>
      <c r="Q3946" s="23">
        <v>2</v>
      </c>
      <c r="R3946" s="23">
        <v>2</v>
      </c>
      <c r="S3946" s="23">
        <v>0</v>
      </c>
      <c r="T3946" s="47">
        <v>2.5000010000000001</v>
      </c>
      <c r="U3946" s="98" t="s">
        <v>111</v>
      </c>
      <c r="V3946" s="98" t="s">
        <v>3139</v>
      </c>
      <c r="W3946" s="69">
        <f t="shared" si="122"/>
        <v>4.1893438946755748E-3</v>
      </c>
    </row>
    <row r="3947" spans="1:23">
      <c r="A3947">
        <f t="shared" si="123"/>
        <v>1269</v>
      </c>
      <c r="B3947" s="99">
        <v>44408</v>
      </c>
      <c r="C3947" s="23">
        <v>1544</v>
      </c>
      <c r="D3947" s="23">
        <v>5</v>
      </c>
      <c r="E3947" s="98" t="s">
        <v>49</v>
      </c>
      <c r="F3947" s="98" t="s">
        <v>164</v>
      </c>
      <c r="G3947" s="98" t="s">
        <v>4120</v>
      </c>
      <c r="H3947" s="98" t="s">
        <v>1366</v>
      </c>
      <c r="I3947" s="98" t="s">
        <v>10047</v>
      </c>
      <c r="J3947" s="99">
        <v>45677</v>
      </c>
      <c r="K3947" s="107">
        <v>20000000</v>
      </c>
      <c r="L3947" s="98" t="s">
        <v>2870</v>
      </c>
      <c r="M3947" s="23">
        <v>1800</v>
      </c>
      <c r="N3947" s="23">
        <v>1</v>
      </c>
      <c r="O3947" s="107">
        <v>20000000</v>
      </c>
      <c r="P3947" s="23">
        <v>180</v>
      </c>
      <c r="Q3947" s="23">
        <v>2</v>
      </c>
      <c r="R3947" s="23">
        <v>2</v>
      </c>
      <c r="S3947" s="23">
        <v>0</v>
      </c>
      <c r="T3947" s="47">
        <v>14</v>
      </c>
      <c r="U3947" s="98" t="s">
        <v>111</v>
      </c>
      <c r="V3947" s="98" t="s">
        <v>3139</v>
      </c>
      <c r="W3947" s="69">
        <f t="shared" si="122"/>
        <v>5.5336694320940308E-2</v>
      </c>
    </row>
    <row r="3948" spans="1:23">
      <c r="A3948">
        <f t="shared" si="123"/>
        <v>1269</v>
      </c>
      <c r="B3948" s="99">
        <v>44408</v>
      </c>
      <c r="C3948" s="23">
        <v>1545</v>
      </c>
      <c r="D3948" s="23">
        <v>5</v>
      </c>
      <c r="E3948" s="98" t="s">
        <v>49</v>
      </c>
      <c r="F3948" s="98" t="s">
        <v>164</v>
      </c>
      <c r="G3948" s="98" t="s">
        <v>4120</v>
      </c>
      <c r="H3948" s="98" t="s">
        <v>1366</v>
      </c>
      <c r="I3948" s="98" t="s">
        <v>10047</v>
      </c>
      <c r="J3948" s="99">
        <v>45677</v>
      </c>
      <c r="K3948" s="107">
        <v>15000000</v>
      </c>
      <c r="L3948" s="98" t="s">
        <v>2871</v>
      </c>
      <c r="M3948" s="23">
        <v>1800</v>
      </c>
      <c r="N3948" s="23">
        <v>1</v>
      </c>
      <c r="O3948" s="107">
        <v>15000000</v>
      </c>
      <c r="P3948" s="23">
        <v>180</v>
      </c>
      <c r="Q3948" s="23">
        <v>2</v>
      </c>
      <c r="R3948" s="23">
        <v>2</v>
      </c>
      <c r="S3948" s="23">
        <v>0</v>
      </c>
      <c r="T3948" s="47">
        <v>10.5</v>
      </c>
      <c r="U3948" s="98" t="s">
        <v>111</v>
      </c>
      <c r="V3948" s="98" t="s">
        <v>3139</v>
      </c>
      <c r="W3948" s="69">
        <f t="shared" si="122"/>
        <v>4.1502520740705234E-2</v>
      </c>
    </row>
    <row r="3949" spans="1:23">
      <c r="A3949">
        <f t="shared" si="123"/>
        <v>538</v>
      </c>
      <c r="B3949" s="99">
        <v>44408</v>
      </c>
      <c r="C3949" s="23">
        <v>1546</v>
      </c>
      <c r="D3949" s="23">
        <v>5</v>
      </c>
      <c r="E3949" s="98" t="s">
        <v>49</v>
      </c>
      <c r="F3949" s="98" t="s">
        <v>164</v>
      </c>
      <c r="G3949" s="98" t="s">
        <v>4120</v>
      </c>
      <c r="H3949" s="98" t="s">
        <v>1366</v>
      </c>
      <c r="I3949" s="98" t="s">
        <v>10047</v>
      </c>
      <c r="J3949" s="99">
        <v>44946</v>
      </c>
      <c r="K3949" s="107">
        <v>15000000</v>
      </c>
      <c r="L3949" s="98" t="s">
        <v>2872</v>
      </c>
      <c r="M3949" s="23">
        <v>1080</v>
      </c>
      <c r="N3949" s="23">
        <v>1</v>
      </c>
      <c r="O3949" s="107">
        <v>15000000</v>
      </c>
      <c r="P3949" s="23">
        <v>90</v>
      </c>
      <c r="Q3949" s="23">
        <v>2</v>
      </c>
      <c r="R3949" s="23">
        <v>2</v>
      </c>
      <c r="S3949" s="23">
        <v>0</v>
      </c>
      <c r="T3949" s="47">
        <v>7.5</v>
      </c>
      <c r="U3949" s="98" t="s">
        <v>111</v>
      </c>
      <c r="V3949" s="98" t="s">
        <v>3139</v>
      </c>
      <c r="W3949" s="69">
        <f t="shared" si="122"/>
        <v>1.2568026656816063E-2</v>
      </c>
    </row>
    <row r="3950" spans="1:23">
      <c r="A3950">
        <f t="shared" si="123"/>
        <v>1270</v>
      </c>
      <c r="B3950" s="99">
        <v>44408</v>
      </c>
      <c r="C3950" s="23">
        <v>1547</v>
      </c>
      <c r="D3950" s="23">
        <v>5</v>
      </c>
      <c r="E3950" s="98" t="s">
        <v>49</v>
      </c>
      <c r="F3950" s="98" t="s">
        <v>164</v>
      </c>
      <c r="G3950" s="98" t="s">
        <v>4120</v>
      </c>
      <c r="H3950" s="98" t="s">
        <v>1366</v>
      </c>
      <c r="I3950" s="98" t="s">
        <v>10729</v>
      </c>
      <c r="J3950" s="99">
        <v>45678</v>
      </c>
      <c r="K3950" s="107">
        <v>16000000</v>
      </c>
      <c r="L3950" s="98" t="s">
        <v>2873</v>
      </c>
      <c r="M3950" s="23">
        <v>1800</v>
      </c>
      <c r="N3950" s="23">
        <v>1</v>
      </c>
      <c r="O3950" s="107">
        <v>16000000</v>
      </c>
      <c r="P3950" s="23">
        <v>180</v>
      </c>
      <c r="Q3950" s="23">
        <v>2</v>
      </c>
      <c r="R3950" s="23">
        <v>2</v>
      </c>
      <c r="S3950" s="23">
        <v>0</v>
      </c>
      <c r="T3950" s="47">
        <v>11.2</v>
      </c>
      <c r="U3950" s="98" t="s">
        <v>111</v>
      </c>
      <c r="V3950" s="98" t="s">
        <v>3139</v>
      </c>
      <c r="W3950" s="69">
        <f t="shared" si="122"/>
        <v>4.4304240685638582E-2</v>
      </c>
    </row>
    <row r="3951" spans="1:23">
      <c r="A3951">
        <f t="shared" si="123"/>
        <v>539</v>
      </c>
      <c r="B3951" s="99">
        <v>44408</v>
      </c>
      <c r="C3951" s="23">
        <v>1548</v>
      </c>
      <c r="D3951" s="23">
        <v>5</v>
      </c>
      <c r="E3951" s="98" t="s">
        <v>49</v>
      </c>
      <c r="F3951" s="98" t="s">
        <v>164</v>
      </c>
      <c r="G3951" s="98" t="s">
        <v>4120</v>
      </c>
      <c r="H3951" s="98" t="s">
        <v>1366</v>
      </c>
      <c r="I3951" s="98" t="s">
        <v>10729</v>
      </c>
      <c r="J3951" s="99">
        <v>44947</v>
      </c>
      <c r="K3951" s="107">
        <v>6000000</v>
      </c>
      <c r="L3951" s="98" t="s">
        <v>2874</v>
      </c>
      <c r="M3951" s="23">
        <v>1080</v>
      </c>
      <c r="N3951" s="23">
        <v>1</v>
      </c>
      <c r="O3951" s="107">
        <v>6000000</v>
      </c>
      <c r="P3951" s="23">
        <v>180</v>
      </c>
      <c r="Q3951" s="23">
        <v>2</v>
      </c>
      <c r="R3951" s="23">
        <v>2</v>
      </c>
      <c r="S3951" s="23">
        <v>0</v>
      </c>
      <c r="T3951" s="47">
        <v>3</v>
      </c>
      <c r="U3951" s="98" t="s">
        <v>111</v>
      </c>
      <c r="V3951" s="98" t="s">
        <v>3139</v>
      </c>
      <c r="W3951" s="69">
        <f t="shared" si="122"/>
        <v>5.0365549204638349E-3</v>
      </c>
    </row>
    <row r="3952" spans="1:23">
      <c r="A3952">
        <f t="shared" si="123"/>
        <v>1270</v>
      </c>
      <c r="B3952" s="99">
        <v>44408</v>
      </c>
      <c r="C3952" s="23">
        <v>1549</v>
      </c>
      <c r="D3952" s="23">
        <v>5</v>
      </c>
      <c r="E3952" s="98" t="s">
        <v>49</v>
      </c>
      <c r="F3952" s="98" t="s">
        <v>164</v>
      </c>
      <c r="G3952" s="98" t="s">
        <v>4120</v>
      </c>
      <c r="H3952" s="98" t="s">
        <v>1366</v>
      </c>
      <c r="I3952" s="98" t="s">
        <v>10729</v>
      </c>
      <c r="J3952" s="99">
        <v>45678</v>
      </c>
      <c r="K3952" s="107">
        <v>10000000</v>
      </c>
      <c r="L3952" s="98" t="s">
        <v>2875</v>
      </c>
      <c r="M3952" s="23">
        <v>1800</v>
      </c>
      <c r="N3952" s="23">
        <v>1</v>
      </c>
      <c r="O3952" s="107">
        <v>10000000</v>
      </c>
      <c r="P3952" s="23">
        <v>180</v>
      </c>
      <c r="Q3952" s="23">
        <v>2</v>
      </c>
      <c r="R3952" s="23">
        <v>2</v>
      </c>
      <c r="S3952" s="23">
        <v>0</v>
      </c>
      <c r="T3952" s="47">
        <v>7</v>
      </c>
      <c r="U3952" s="98" t="s">
        <v>111</v>
      </c>
      <c r="V3952" s="98" t="s">
        <v>3139</v>
      </c>
      <c r="W3952" s="69">
        <f t="shared" si="122"/>
        <v>2.7690150428524112E-2</v>
      </c>
    </row>
    <row r="3953" spans="1:23">
      <c r="A3953">
        <f t="shared" si="123"/>
        <v>1270</v>
      </c>
      <c r="B3953" s="99">
        <v>44408</v>
      </c>
      <c r="C3953" s="23">
        <v>1550</v>
      </c>
      <c r="D3953" s="23">
        <v>5</v>
      </c>
      <c r="E3953" s="98" t="s">
        <v>49</v>
      </c>
      <c r="F3953" s="98" t="s">
        <v>164</v>
      </c>
      <c r="G3953" s="98" t="s">
        <v>4120</v>
      </c>
      <c r="H3953" s="98" t="s">
        <v>1366</v>
      </c>
      <c r="I3953" s="98" t="s">
        <v>10729</v>
      </c>
      <c r="J3953" s="99">
        <v>45678</v>
      </c>
      <c r="K3953" s="107">
        <v>10000000</v>
      </c>
      <c r="L3953" s="98" t="s">
        <v>2876</v>
      </c>
      <c r="M3953" s="23">
        <v>1800</v>
      </c>
      <c r="N3953" s="23">
        <v>1</v>
      </c>
      <c r="O3953" s="107">
        <v>10000000</v>
      </c>
      <c r="P3953" s="23">
        <v>180</v>
      </c>
      <c r="Q3953" s="23">
        <v>2</v>
      </c>
      <c r="R3953" s="23">
        <v>2</v>
      </c>
      <c r="S3953" s="23">
        <v>0</v>
      </c>
      <c r="T3953" s="47">
        <v>7</v>
      </c>
      <c r="U3953" s="98" t="s">
        <v>111</v>
      </c>
      <c r="V3953" s="98" t="s">
        <v>3139</v>
      </c>
      <c r="W3953" s="69">
        <f t="shared" si="122"/>
        <v>2.7690150428524112E-2</v>
      </c>
    </row>
    <row r="3954" spans="1:23">
      <c r="A3954">
        <f t="shared" si="123"/>
        <v>540</v>
      </c>
      <c r="B3954" s="99">
        <v>44408</v>
      </c>
      <c r="C3954" s="23">
        <v>1551</v>
      </c>
      <c r="D3954" s="23">
        <v>5</v>
      </c>
      <c r="E3954" s="98" t="s">
        <v>49</v>
      </c>
      <c r="F3954" s="98" t="s">
        <v>164</v>
      </c>
      <c r="G3954" s="98" t="s">
        <v>4120</v>
      </c>
      <c r="H3954" s="98" t="s">
        <v>1366</v>
      </c>
      <c r="I3954" s="98" t="s">
        <v>10415</v>
      </c>
      <c r="J3954" s="99">
        <v>44948</v>
      </c>
      <c r="K3954" s="107">
        <v>10000000</v>
      </c>
      <c r="L3954" s="98" t="s">
        <v>2877</v>
      </c>
      <c r="M3954" s="23">
        <v>1080</v>
      </c>
      <c r="N3954" s="23">
        <v>1</v>
      </c>
      <c r="O3954" s="107">
        <v>10000000</v>
      </c>
      <c r="P3954" s="23">
        <v>360</v>
      </c>
      <c r="Q3954" s="23">
        <v>2</v>
      </c>
      <c r="R3954" s="23">
        <v>2</v>
      </c>
      <c r="S3954" s="23">
        <v>0</v>
      </c>
      <c r="T3954" s="47">
        <v>6.6666670000000003</v>
      </c>
      <c r="U3954" s="98" t="s">
        <v>111</v>
      </c>
      <c r="V3954" s="98" t="s">
        <v>3139</v>
      </c>
      <c r="W3954" s="69">
        <f t="shared" si="122"/>
        <v>1.1213109845547119E-2</v>
      </c>
    </row>
    <row r="3955" spans="1:23">
      <c r="A3955">
        <f t="shared" si="123"/>
        <v>175</v>
      </c>
      <c r="B3955" s="99">
        <v>44408</v>
      </c>
      <c r="C3955" s="23">
        <v>1552</v>
      </c>
      <c r="D3955" s="23">
        <v>5</v>
      </c>
      <c r="E3955" s="98" t="s">
        <v>49</v>
      </c>
      <c r="F3955" s="98" t="s">
        <v>164</v>
      </c>
      <c r="G3955" s="98" t="s">
        <v>4120</v>
      </c>
      <c r="H3955" s="98" t="s">
        <v>1366</v>
      </c>
      <c r="I3955" s="98" t="s">
        <v>10415</v>
      </c>
      <c r="J3955" s="99">
        <v>44583</v>
      </c>
      <c r="K3955" s="107">
        <v>7000000</v>
      </c>
      <c r="L3955" s="98" t="s">
        <v>2878</v>
      </c>
      <c r="M3955" s="23">
        <v>720</v>
      </c>
      <c r="N3955" s="23">
        <v>1</v>
      </c>
      <c r="O3955" s="107">
        <v>7000000</v>
      </c>
      <c r="P3955" s="23">
        <v>180</v>
      </c>
      <c r="Q3955" s="23">
        <v>2</v>
      </c>
      <c r="R3955" s="23">
        <v>2</v>
      </c>
      <c r="S3955" s="23">
        <v>0</v>
      </c>
      <c r="T3955" s="47">
        <v>1.75</v>
      </c>
      <c r="U3955" s="98" t="s">
        <v>111</v>
      </c>
      <c r="V3955" s="98" t="s">
        <v>3139</v>
      </c>
      <c r="W3955" s="69">
        <f t="shared" si="122"/>
        <v>9.5389297736057465E-4</v>
      </c>
    </row>
    <row r="3956" spans="1:23">
      <c r="A3956">
        <f t="shared" si="123"/>
        <v>1271</v>
      </c>
      <c r="B3956" s="99">
        <v>44408</v>
      </c>
      <c r="C3956" s="23">
        <v>1553</v>
      </c>
      <c r="D3956" s="23">
        <v>5</v>
      </c>
      <c r="E3956" s="98" t="s">
        <v>49</v>
      </c>
      <c r="F3956" s="98" t="s">
        <v>164</v>
      </c>
      <c r="G3956" s="98" t="s">
        <v>4120</v>
      </c>
      <c r="H3956" s="98" t="s">
        <v>1366</v>
      </c>
      <c r="I3956" s="98" t="s">
        <v>10415</v>
      </c>
      <c r="J3956" s="99">
        <v>45679</v>
      </c>
      <c r="K3956" s="107">
        <v>8000000</v>
      </c>
      <c r="L3956" s="98" t="s">
        <v>2879</v>
      </c>
      <c r="M3956" s="23">
        <v>1800</v>
      </c>
      <c r="N3956" s="23">
        <v>1</v>
      </c>
      <c r="O3956" s="107">
        <v>8000000</v>
      </c>
      <c r="P3956" s="23">
        <v>180</v>
      </c>
      <c r="Q3956" s="23">
        <v>2</v>
      </c>
      <c r="R3956" s="23">
        <v>2</v>
      </c>
      <c r="S3956" s="23">
        <v>0</v>
      </c>
      <c r="T3956" s="47">
        <v>5.6</v>
      </c>
      <c r="U3956" s="98" t="s">
        <v>111</v>
      </c>
      <c r="V3956" s="98" t="s">
        <v>3139</v>
      </c>
      <c r="W3956" s="69">
        <f t="shared" si="122"/>
        <v>2.2169562957262454E-2</v>
      </c>
    </row>
    <row r="3957" spans="1:23">
      <c r="A3957">
        <f t="shared" si="123"/>
        <v>1271</v>
      </c>
      <c r="B3957" s="99">
        <v>44408</v>
      </c>
      <c r="C3957" s="23">
        <v>1554</v>
      </c>
      <c r="D3957" s="23">
        <v>5</v>
      </c>
      <c r="E3957" s="98" t="s">
        <v>49</v>
      </c>
      <c r="F3957" s="98" t="s">
        <v>164</v>
      </c>
      <c r="G3957" s="98" t="s">
        <v>4120</v>
      </c>
      <c r="H3957" s="98" t="s">
        <v>1366</v>
      </c>
      <c r="I3957" s="98" t="s">
        <v>10415</v>
      </c>
      <c r="J3957" s="99">
        <v>45679</v>
      </c>
      <c r="K3957" s="107">
        <v>10000000</v>
      </c>
      <c r="L3957" s="98" t="s">
        <v>2880</v>
      </c>
      <c r="M3957" s="23">
        <v>1620</v>
      </c>
      <c r="N3957" s="23">
        <v>1</v>
      </c>
      <c r="O3957" s="107">
        <v>10000000</v>
      </c>
      <c r="P3957" s="23">
        <v>180</v>
      </c>
      <c r="Q3957" s="23">
        <v>2</v>
      </c>
      <c r="R3957" s="23">
        <v>2</v>
      </c>
      <c r="S3957" s="23">
        <v>0</v>
      </c>
      <c r="T3957" s="47">
        <v>6.8747369999999997</v>
      </c>
      <c r="U3957" s="98" t="s">
        <v>111</v>
      </c>
      <c r="V3957" s="98" t="s">
        <v>3139</v>
      </c>
      <c r="W3957" s="69">
        <f t="shared" si="122"/>
        <v>2.7216056202878858E-2</v>
      </c>
    </row>
    <row r="3958" spans="1:23">
      <c r="A3958">
        <f t="shared" si="123"/>
        <v>1272</v>
      </c>
      <c r="B3958" s="99">
        <v>44408</v>
      </c>
      <c r="C3958" s="23">
        <v>1555</v>
      </c>
      <c r="D3958" s="23">
        <v>5</v>
      </c>
      <c r="E3958" s="98" t="s">
        <v>49</v>
      </c>
      <c r="F3958" s="98" t="s">
        <v>164</v>
      </c>
      <c r="G3958" s="98" t="s">
        <v>4120</v>
      </c>
      <c r="H3958" s="98" t="s">
        <v>1366</v>
      </c>
      <c r="I3958" s="98" t="s">
        <v>10022</v>
      </c>
      <c r="J3958" s="99">
        <v>45680</v>
      </c>
      <c r="K3958" s="107">
        <v>10000000</v>
      </c>
      <c r="L3958" s="98" t="s">
        <v>2881</v>
      </c>
      <c r="M3958" s="23">
        <v>1800</v>
      </c>
      <c r="N3958" s="23">
        <v>1</v>
      </c>
      <c r="O3958" s="107">
        <v>10000000</v>
      </c>
      <c r="P3958" s="23">
        <v>180</v>
      </c>
      <c r="Q3958" s="23">
        <v>2</v>
      </c>
      <c r="R3958" s="23">
        <v>2</v>
      </c>
      <c r="S3958" s="23">
        <v>0</v>
      </c>
      <c r="T3958" s="47">
        <v>7</v>
      </c>
      <c r="U3958" s="98" t="s">
        <v>111</v>
      </c>
      <c r="V3958" s="98" t="s">
        <v>3139</v>
      </c>
      <c r="W3958" s="69">
        <f t="shared" si="122"/>
        <v>2.7733756964632022E-2</v>
      </c>
    </row>
    <row r="3959" spans="1:23">
      <c r="A3959">
        <f t="shared" si="123"/>
        <v>1272</v>
      </c>
      <c r="B3959" s="99">
        <v>44408</v>
      </c>
      <c r="C3959" s="23">
        <v>1556</v>
      </c>
      <c r="D3959" s="23">
        <v>5</v>
      </c>
      <c r="E3959" s="98" t="s">
        <v>49</v>
      </c>
      <c r="F3959" s="98" t="s">
        <v>164</v>
      </c>
      <c r="G3959" s="98" t="s">
        <v>4120</v>
      </c>
      <c r="H3959" s="98" t="s">
        <v>1366</v>
      </c>
      <c r="I3959" s="98" t="s">
        <v>10022</v>
      </c>
      <c r="J3959" s="99">
        <v>45680</v>
      </c>
      <c r="K3959" s="107">
        <v>6000000</v>
      </c>
      <c r="L3959" s="98" t="s">
        <v>2882</v>
      </c>
      <c r="M3959" s="23">
        <v>1800</v>
      </c>
      <c r="N3959" s="23">
        <v>1</v>
      </c>
      <c r="O3959" s="107">
        <v>6000000</v>
      </c>
      <c r="P3959" s="23">
        <v>180</v>
      </c>
      <c r="Q3959" s="23">
        <v>2</v>
      </c>
      <c r="R3959" s="23">
        <v>2</v>
      </c>
      <c r="S3959" s="23">
        <v>0</v>
      </c>
      <c r="T3959" s="47">
        <v>4.2</v>
      </c>
      <c r="U3959" s="98" t="s">
        <v>111</v>
      </c>
      <c r="V3959" s="98" t="s">
        <v>3139</v>
      </c>
      <c r="W3959" s="69">
        <f t="shared" si="122"/>
        <v>1.6640254178779214E-2</v>
      </c>
    </row>
    <row r="3960" spans="1:23">
      <c r="A3960">
        <f t="shared" si="123"/>
        <v>1272</v>
      </c>
      <c r="B3960" s="99">
        <v>44408</v>
      </c>
      <c r="C3960" s="23">
        <v>1557</v>
      </c>
      <c r="D3960" s="23">
        <v>5</v>
      </c>
      <c r="E3960" s="98" t="s">
        <v>49</v>
      </c>
      <c r="F3960" s="98" t="s">
        <v>164</v>
      </c>
      <c r="G3960" s="98" t="s">
        <v>4120</v>
      </c>
      <c r="H3960" s="98" t="s">
        <v>1366</v>
      </c>
      <c r="I3960" s="98" t="s">
        <v>10022</v>
      </c>
      <c r="J3960" s="99">
        <v>45680</v>
      </c>
      <c r="K3960" s="107">
        <v>30000000</v>
      </c>
      <c r="L3960" s="98" t="s">
        <v>2883</v>
      </c>
      <c r="M3960" s="23">
        <v>1800</v>
      </c>
      <c r="N3960" s="23">
        <v>1</v>
      </c>
      <c r="O3960" s="107">
        <v>30000000</v>
      </c>
      <c r="P3960" s="23">
        <v>180</v>
      </c>
      <c r="Q3960" s="23">
        <v>2</v>
      </c>
      <c r="R3960" s="23">
        <v>2</v>
      </c>
      <c r="S3960" s="23">
        <v>0</v>
      </c>
      <c r="T3960" s="47">
        <v>21</v>
      </c>
      <c r="U3960" s="98" t="s">
        <v>111</v>
      </c>
      <c r="V3960" s="98" t="s">
        <v>3139</v>
      </c>
      <c r="W3960" s="69">
        <f t="shared" si="122"/>
        <v>8.3201270893896062E-2</v>
      </c>
    </row>
    <row r="3961" spans="1:23">
      <c r="A3961">
        <f t="shared" si="123"/>
        <v>1272</v>
      </c>
      <c r="B3961" s="99">
        <v>44408</v>
      </c>
      <c r="C3961" s="23">
        <v>1558</v>
      </c>
      <c r="D3961" s="23">
        <v>5</v>
      </c>
      <c r="E3961" s="98" t="s">
        <v>49</v>
      </c>
      <c r="F3961" s="98" t="s">
        <v>164</v>
      </c>
      <c r="G3961" s="98" t="s">
        <v>4120</v>
      </c>
      <c r="H3961" s="98" t="s">
        <v>1366</v>
      </c>
      <c r="I3961" s="98" t="s">
        <v>10022</v>
      </c>
      <c r="J3961" s="99">
        <v>45680</v>
      </c>
      <c r="K3961" s="107">
        <v>10000000</v>
      </c>
      <c r="L3961" s="98" t="s">
        <v>2884</v>
      </c>
      <c r="M3961" s="23">
        <v>1800</v>
      </c>
      <c r="N3961" s="23">
        <v>1</v>
      </c>
      <c r="O3961" s="107">
        <v>10000000</v>
      </c>
      <c r="P3961" s="23">
        <v>180</v>
      </c>
      <c r="Q3961" s="23">
        <v>2</v>
      </c>
      <c r="R3961" s="23">
        <v>2</v>
      </c>
      <c r="S3961" s="23">
        <v>0</v>
      </c>
      <c r="T3961" s="47">
        <v>7</v>
      </c>
      <c r="U3961" s="98" t="s">
        <v>111</v>
      </c>
      <c r="V3961" s="98" t="s">
        <v>3139</v>
      </c>
      <c r="W3961" s="69">
        <f t="shared" si="122"/>
        <v>2.7733756964632022E-2</v>
      </c>
    </row>
    <row r="3962" spans="1:23">
      <c r="A3962">
        <f t="shared" si="123"/>
        <v>542</v>
      </c>
      <c r="B3962" s="99">
        <v>44408</v>
      </c>
      <c r="C3962" s="23">
        <v>1559</v>
      </c>
      <c r="D3962" s="23">
        <v>5</v>
      </c>
      <c r="E3962" s="98" t="s">
        <v>49</v>
      </c>
      <c r="F3962" s="98" t="s">
        <v>164</v>
      </c>
      <c r="G3962" s="98" t="s">
        <v>4120</v>
      </c>
      <c r="H3962" s="98" t="s">
        <v>1366</v>
      </c>
      <c r="I3962" s="98" t="s">
        <v>10048</v>
      </c>
      <c r="J3962" s="99">
        <v>44950</v>
      </c>
      <c r="K3962" s="107">
        <v>5200000</v>
      </c>
      <c r="L3962" s="98" t="s">
        <v>2885</v>
      </c>
      <c r="M3962" s="23">
        <v>1080</v>
      </c>
      <c r="N3962" s="23">
        <v>1</v>
      </c>
      <c r="O3962" s="107">
        <v>5200000</v>
      </c>
      <c r="P3962" s="23">
        <v>180</v>
      </c>
      <c r="Q3962" s="23">
        <v>2</v>
      </c>
      <c r="R3962" s="23">
        <v>2</v>
      </c>
      <c r="S3962" s="23">
        <v>0</v>
      </c>
      <c r="T3962" s="47">
        <v>2.5999989999999999</v>
      </c>
      <c r="U3962" s="98" t="s">
        <v>111</v>
      </c>
      <c r="V3962" s="98" t="s">
        <v>3139</v>
      </c>
      <c r="W3962" s="69">
        <f t="shared" si="122"/>
        <v>4.3893076463233571E-3</v>
      </c>
    </row>
    <row r="3963" spans="1:23">
      <c r="A3963">
        <f t="shared" si="123"/>
        <v>1273</v>
      </c>
      <c r="B3963" s="99">
        <v>44408</v>
      </c>
      <c r="C3963" s="23">
        <v>1560</v>
      </c>
      <c r="D3963" s="23">
        <v>5</v>
      </c>
      <c r="E3963" s="98" t="s">
        <v>49</v>
      </c>
      <c r="F3963" s="98" t="s">
        <v>164</v>
      </c>
      <c r="G3963" s="98" t="s">
        <v>4120</v>
      </c>
      <c r="H3963" s="98" t="s">
        <v>1366</v>
      </c>
      <c r="I3963" s="98" t="s">
        <v>10048</v>
      </c>
      <c r="J3963" s="99">
        <v>45681</v>
      </c>
      <c r="K3963" s="107">
        <v>14000000</v>
      </c>
      <c r="L3963" s="98" t="s">
        <v>2886</v>
      </c>
      <c r="M3963" s="23">
        <v>1800</v>
      </c>
      <c r="N3963" s="23">
        <v>1</v>
      </c>
      <c r="O3963" s="107">
        <v>14000000</v>
      </c>
      <c r="P3963" s="23">
        <v>180</v>
      </c>
      <c r="Q3963" s="23">
        <v>2</v>
      </c>
      <c r="R3963" s="23">
        <v>2</v>
      </c>
      <c r="S3963" s="23">
        <v>0</v>
      </c>
      <c r="T3963" s="47">
        <v>9.8000000000000007</v>
      </c>
      <c r="U3963" s="98" t="s">
        <v>111</v>
      </c>
      <c r="V3963" s="98" t="s">
        <v>3139</v>
      </c>
      <c r="W3963" s="69">
        <f t="shared" si="122"/>
        <v>3.8857784325760376E-2</v>
      </c>
    </row>
    <row r="3964" spans="1:23">
      <c r="A3964">
        <f t="shared" si="123"/>
        <v>542</v>
      </c>
      <c r="B3964" s="99">
        <v>44408</v>
      </c>
      <c r="C3964" s="23">
        <v>1561</v>
      </c>
      <c r="D3964" s="23">
        <v>5</v>
      </c>
      <c r="E3964" s="98" t="s">
        <v>49</v>
      </c>
      <c r="F3964" s="98" t="s">
        <v>164</v>
      </c>
      <c r="G3964" s="98" t="s">
        <v>4120</v>
      </c>
      <c r="H3964" s="98" t="s">
        <v>1366</v>
      </c>
      <c r="I3964" s="98" t="s">
        <v>10048</v>
      </c>
      <c r="J3964" s="99">
        <v>44950</v>
      </c>
      <c r="K3964" s="107">
        <v>10000000</v>
      </c>
      <c r="L3964" s="98" t="s">
        <v>2887</v>
      </c>
      <c r="M3964" s="23">
        <v>1080</v>
      </c>
      <c r="N3964" s="23">
        <v>1</v>
      </c>
      <c r="O3964" s="107">
        <v>10000000</v>
      </c>
      <c r="P3964" s="23">
        <v>180</v>
      </c>
      <c r="Q3964" s="23">
        <v>2</v>
      </c>
      <c r="R3964" s="23">
        <v>2</v>
      </c>
      <c r="S3964" s="23">
        <v>0</v>
      </c>
      <c r="T3964" s="47">
        <v>4.9999989999999999</v>
      </c>
      <c r="U3964" s="98" t="s">
        <v>111</v>
      </c>
      <c r="V3964" s="98" t="s">
        <v>3139</v>
      </c>
      <c r="W3964" s="69">
        <f t="shared" si="122"/>
        <v>8.4409778012642083E-3</v>
      </c>
    </row>
    <row r="3965" spans="1:23">
      <c r="A3965">
        <f t="shared" si="123"/>
        <v>1273</v>
      </c>
      <c r="B3965" s="99">
        <v>44408</v>
      </c>
      <c r="C3965" s="23">
        <v>1562</v>
      </c>
      <c r="D3965" s="23">
        <v>5</v>
      </c>
      <c r="E3965" s="98" t="s">
        <v>49</v>
      </c>
      <c r="F3965" s="98" t="s">
        <v>164</v>
      </c>
      <c r="G3965" s="98" t="s">
        <v>4120</v>
      </c>
      <c r="H3965" s="98" t="s">
        <v>1366</v>
      </c>
      <c r="I3965" s="98" t="s">
        <v>10048</v>
      </c>
      <c r="J3965" s="99">
        <v>45681</v>
      </c>
      <c r="K3965" s="107">
        <v>22000000</v>
      </c>
      <c r="L3965" s="98" t="s">
        <v>2888</v>
      </c>
      <c r="M3965" s="23">
        <v>1800</v>
      </c>
      <c r="N3965" s="23">
        <v>1</v>
      </c>
      <c r="O3965" s="107">
        <v>22000000</v>
      </c>
      <c r="P3965" s="23">
        <v>180</v>
      </c>
      <c r="Q3965" s="23">
        <v>2</v>
      </c>
      <c r="R3965" s="23">
        <v>2</v>
      </c>
      <c r="S3965" s="23">
        <v>0</v>
      </c>
      <c r="T3965" s="47">
        <v>15.4</v>
      </c>
      <c r="U3965" s="98" t="s">
        <v>111</v>
      </c>
      <c r="V3965" s="98" t="s">
        <v>3139</v>
      </c>
      <c r="W3965" s="69">
        <f t="shared" si="122"/>
        <v>6.1062232511909155E-2</v>
      </c>
    </row>
    <row r="3966" spans="1:23">
      <c r="A3966">
        <f t="shared" si="123"/>
        <v>180</v>
      </c>
      <c r="B3966" s="99">
        <v>44408</v>
      </c>
      <c r="C3966" s="23">
        <v>1563</v>
      </c>
      <c r="D3966" s="23">
        <v>5</v>
      </c>
      <c r="E3966" s="98" t="s">
        <v>49</v>
      </c>
      <c r="F3966" s="98" t="s">
        <v>164</v>
      </c>
      <c r="G3966" s="98" t="s">
        <v>4120</v>
      </c>
      <c r="H3966" s="98" t="s">
        <v>1366</v>
      </c>
      <c r="I3966" s="98" t="s">
        <v>10293</v>
      </c>
      <c r="J3966" s="99">
        <v>44588</v>
      </c>
      <c r="K3966" s="107">
        <v>17000000</v>
      </c>
      <c r="L3966" s="98" t="s">
        <v>2889</v>
      </c>
      <c r="M3966" s="23">
        <v>720</v>
      </c>
      <c r="N3966" s="23">
        <v>1</v>
      </c>
      <c r="O3966" s="107">
        <v>17000000</v>
      </c>
      <c r="P3966" s="23">
        <v>180</v>
      </c>
      <c r="Q3966" s="23">
        <v>2</v>
      </c>
      <c r="R3966" s="23">
        <v>2</v>
      </c>
      <c r="S3966" s="23">
        <v>0</v>
      </c>
      <c r="T3966" s="47">
        <v>4.25</v>
      </c>
      <c r="U3966" s="98" t="s">
        <v>111</v>
      </c>
      <c r="V3966" s="98" t="s">
        <v>3139</v>
      </c>
      <c r="W3966" s="69">
        <f t="shared" si="122"/>
        <v>2.3827857230394765E-3</v>
      </c>
    </row>
    <row r="3967" spans="1:23">
      <c r="A3967">
        <f t="shared" si="123"/>
        <v>545</v>
      </c>
      <c r="B3967" s="99">
        <v>44408</v>
      </c>
      <c r="C3967" s="23">
        <v>1564</v>
      </c>
      <c r="D3967" s="23">
        <v>5</v>
      </c>
      <c r="E3967" s="98" t="s">
        <v>49</v>
      </c>
      <c r="F3967" s="98" t="s">
        <v>164</v>
      </c>
      <c r="G3967" s="98" t="s">
        <v>4120</v>
      </c>
      <c r="H3967" s="98" t="s">
        <v>1366</v>
      </c>
      <c r="I3967" s="98" t="s">
        <v>10293</v>
      </c>
      <c r="J3967" s="99">
        <v>44953</v>
      </c>
      <c r="K3967" s="107">
        <v>10000000</v>
      </c>
      <c r="L3967" s="98" t="s">
        <v>2890</v>
      </c>
      <c r="M3967" s="23">
        <v>1080</v>
      </c>
      <c r="N3967" s="23">
        <v>1</v>
      </c>
      <c r="O3967" s="107">
        <v>10000000</v>
      </c>
      <c r="P3967" s="23">
        <v>180</v>
      </c>
      <c r="Q3967" s="23">
        <v>2</v>
      </c>
      <c r="R3967" s="23">
        <v>2</v>
      </c>
      <c r="S3967" s="23">
        <v>0</v>
      </c>
      <c r="T3967" s="47">
        <v>4.9999989999999999</v>
      </c>
      <c r="U3967" s="98" t="s">
        <v>111</v>
      </c>
      <c r="V3967" s="98" t="s">
        <v>3139</v>
      </c>
      <c r="W3967" s="69">
        <f t="shared" si="122"/>
        <v>8.4876990806069998E-3</v>
      </c>
    </row>
    <row r="3968" spans="1:23">
      <c r="A3968">
        <f t="shared" si="123"/>
        <v>1276</v>
      </c>
      <c r="B3968" s="99">
        <v>44408</v>
      </c>
      <c r="C3968" s="23">
        <v>1565</v>
      </c>
      <c r="D3968" s="23">
        <v>5</v>
      </c>
      <c r="E3968" s="98" t="s">
        <v>49</v>
      </c>
      <c r="F3968" s="98" t="s">
        <v>164</v>
      </c>
      <c r="G3968" s="98" t="s">
        <v>4120</v>
      </c>
      <c r="H3968" s="98" t="s">
        <v>1366</v>
      </c>
      <c r="I3968" s="98" t="s">
        <v>10293</v>
      </c>
      <c r="J3968" s="99">
        <v>45684</v>
      </c>
      <c r="K3968" s="107">
        <v>6500000</v>
      </c>
      <c r="L3968" s="98" t="s">
        <v>2891</v>
      </c>
      <c r="M3968" s="23">
        <v>1800</v>
      </c>
      <c r="N3968" s="23">
        <v>1</v>
      </c>
      <c r="O3968" s="107">
        <v>6500000</v>
      </c>
      <c r="P3968" s="23">
        <v>180</v>
      </c>
      <c r="Q3968" s="23">
        <v>2</v>
      </c>
      <c r="R3968" s="23">
        <v>2</v>
      </c>
      <c r="S3968" s="23">
        <v>0</v>
      </c>
      <c r="T3968" s="47">
        <v>4.55</v>
      </c>
      <c r="U3968" s="98" t="s">
        <v>111</v>
      </c>
      <c r="V3968" s="98" t="s">
        <v>3139</v>
      </c>
      <c r="W3968" s="69">
        <f t="shared" si="122"/>
        <v>1.8083630523951101E-2</v>
      </c>
    </row>
    <row r="3969" spans="1:23">
      <c r="A3969">
        <f t="shared" si="123"/>
        <v>1276</v>
      </c>
      <c r="B3969" s="99">
        <v>44408</v>
      </c>
      <c r="C3969" s="23">
        <v>1566</v>
      </c>
      <c r="D3969" s="23">
        <v>5</v>
      </c>
      <c r="E3969" s="98" t="s">
        <v>49</v>
      </c>
      <c r="F3969" s="98" t="s">
        <v>164</v>
      </c>
      <c r="G3969" s="98" t="s">
        <v>4120</v>
      </c>
      <c r="H3969" s="98" t="s">
        <v>1366</v>
      </c>
      <c r="I3969" s="98" t="s">
        <v>10293</v>
      </c>
      <c r="J3969" s="99">
        <v>45684</v>
      </c>
      <c r="K3969" s="107">
        <v>20000000</v>
      </c>
      <c r="L3969" s="98" t="s">
        <v>2892</v>
      </c>
      <c r="M3969" s="23">
        <v>1800</v>
      </c>
      <c r="N3969" s="23">
        <v>1</v>
      </c>
      <c r="O3969" s="107">
        <v>20000000</v>
      </c>
      <c r="P3969" s="23">
        <v>180</v>
      </c>
      <c r="Q3969" s="23">
        <v>2</v>
      </c>
      <c r="R3969" s="23">
        <v>2</v>
      </c>
      <c r="S3969" s="23">
        <v>0</v>
      </c>
      <c r="T3969" s="47">
        <v>14</v>
      </c>
      <c r="U3969" s="98" t="s">
        <v>111</v>
      </c>
      <c r="V3969" s="98" t="s">
        <v>3139</v>
      </c>
      <c r="W3969" s="69">
        <f t="shared" si="122"/>
        <v>5.5641940073695696E-2</v>
      </c>
    </row>
    <row r="3970" spans="1:23">
      <c r="A3970">
        <f t="shared" si="123"/>
        <v>1277</v>
      </c>
      <c r="B3970" s="99">
        <v>44408</v>
      </c>
      <c r="C3970" s="23">
        <v>1567</v>
      </c>
      <c r="D3970" s="23">
        <v>5</v>
      </c>
      <c r="E3970" s="98" t="s">
        <v>49</v>
      </c>
      <c r="F3970" s="98" t="s">
        <v>164</v>
      </c>
      <c r="G3970" s="98" t="s">
        <v>4120</v>
      </c>
      <c r="H3970" s="98" t="s">
        <v>1366</v>
      </c>
      <c r="I3970" s="98" t="s">
        <v>7015</v>
      </c>
      <c r="J3970" s="99">
        <v>45685</v>
      </c>
      <c r="K3970" s="107">
        <v>30000000</v>
      </c>
      <c r="L3970" s="98" t="s">
        <v>2893</v>
      </c>
      <c r="M3970" s="23">
        <v>1800</v>
      </c>
      <c r="N3970" s="23">
        <v>1</v>
      </c>
      <c r="O3970" s="107">
        <v>30000000</v>
      </c>
      <c r="P3970" s="23">
        <v>180</v>
      </c>
      <c r="Q3970" s="23">
        <v>2</v>
      </c>
      <c r="R3970" s="23">
        <v>2</v>
      </c>
      <c r="S3970" s="23">
        <v>0</v>
      </c>
      <c r="T3970" s="47">
        <v>21</v>
      </c>
      <c r="U3970" s="98" t="s">
        <v>111</v>
      </c>
      <c r="V3970" s="98" t="s">
        <v>3139</v>
      </c>
      <c r="W3970" s="69">
        <f t="shared" ref="W3970:W4033" si="124">+T3970/SUM($T$2:$T$5848)*A3970</f>
        <v>8.3528319914705412E-2</v>
      </c>
    </row>
    <row r="3971" spans="1:23">
      <c r="A3971">
        <f t="shared" ref="A3971:A4034" si="125">+J3971-B3971</f>
        <v>1277</v>
      </c>
      <c r="B3971" s="99">
        <v>44408</v>
      </c>
      <c r="C3971" s="23">
        <v>1568</v>
      </c>
      <c r="D3971" s="23">
        <v>5</v>
      </c>
      <c r="E3971" s="98" t="s">
        <v>49</v>
      </c>
      <c r="F3971" s="98" t="s">
        <v>164</v>
      </c>
      <c r="G3971" s="98" t="s">
        <v>4120</v>
      </c>
      <c r="H3971" s="98" t="s">
        <v>1366</v>
      </c>
      <c r="I3971" s="98" t="s">
        <v>7015</v>
      </c>
      <c r="J3971" s="99">
        <v>45685</v>
      </c>
      <c r="K3971" s="107">
        <v>16000000</v>
      </c>
      <c r="L3971" s="98" t="s">
        <v>2894</v>
      </c>
      <c r="M3971" s="23">
        <v>1800</v>
      </c>
      <c r="N3971" s="23">
        <v>1</v>
      </c>
      <c r="O3971" s="107">
        <v>16000000</v>
      </c>
      <c r="P3971" s="23">
        <v>180</v>
      </c>
      <c r="Q3971" s="23">
        <v>2</v>
      </c>
      <c r="R3971" s="23">
        <v>2</v>
      </c>
      <c r="S3971" s="23">
        <v>0</v>
      </c>
      <c r="T3971" s="47">
        <v>11.2</v>
      </c>
      <c r="U3971" s="98" t="s">
        <v>111</v>
      </c>
      <c r="V3971" s="98" t="s">
        <v>3139</v>
      </c>
      <c r="W3971" s="69">
        <f t="shared" si="124"/>
        <v>4.4548437287842885E-2</v>
      </c>
    </row>
    <row r="3972" spans="1:23">
      <c r="A3972">
        <f t="shared" si="125"/>
        <v>1278</v>
      </c>
      <c r="B3972" s="99">
        <v>44408</v>
      </c>
      <c r="C3972" s="23">
        <v>1569</v>
      </c>
      <c r="D3972" s="23">
        <v>5</v>
      </c>
      <c r="E3972" s="98" t="s">
        <v>49</v>
      </c>
      <c r="F3972" s="98" t="s">
        <v>164</v>
      </c>
      <c r="G3972" s="98" t="s">
        <v>4120</v>
      </c>
      <c r="H3972" s="98" t="s">
        <v>1366</v>
      </c>
      <c r="I3972" s="98" t="s">
        <v>10416</v>
      </c>
      <c r="J3972" s="99">
        <v>45686</v>
      </c>
      <c r="K3972" s="107">
        <v>12000000</v>
      </c>
      <c r="L3972" s="98" t="s">
        <v>2895</v>
      </c>
      <c r="M3972" s="23">
        <v>1800</v>
      </c>
      <c r="N3972" s="23">
        <v>1</v>
      </c>
      <c r="O3972" s="107">
        <v>12000000</v>
      </c>
      <c r="P3972" s="23">
        <v>30</v>
      </c>
      <c r="Q3972" s="23">
        <v>2</v>
      </c>
      <c r="R3972" s="23">
        <v>2</v>
      </c>
      <c r="S3972" s="23">
        <v>0</v>
      </c>
      <c r="T3972" s="47">
        <v>8.4</v>
      </c>
      <c r="U3972" s="98" t="s">
        <v>111</v>
      </c>
      <c r="V3972" s="98" t="s">
        <v>3139</v>
      </c>
      <c r="W3972" s="69">
        <f t="shared" si="124"/>
        <v>3.3437491887546911E-2</v>
      </c>
    </row>
    <row r="3973" spans="1:23">
      <c r="A3973">
        <f t="shared" si="125"/>
        <v>1278</v>
      </c>
      <c r="B3973" s="99">
        <v>44408</v>
      </c>
      <c r="C3973" s="23">
        <v>1570</v>
      </c>
      <c r="D3973" s="23">
        <v>5</v>
      </c>
      <c r="E3973" s="98" t="s">
        <v>49</v>
      </c>
      <c r="F3973" s="98" t="s">
        <v>164</v>
      </c>
      <c r="G3973" s="98" t="s">
        <v>4120</v>
      </c>
      <c r="H3973" s="98" t="s">
        <v>1366</v>
      </c>
      <c r="I3973" s="98" t="s">
        <v>10416</v>
      </c>
      <c r="J3973" s="99">
        <v>45686</v>
      </c>
      <c r="K3973" s="107">
        <v>15000000</v>
      </c>
      <c r="L3973" s="98" t="s">
        <v>2896</v>
      </c>
      <c r="M3973" s="23">
        <v>1800</v>
      </c>
      <c r="N3973" s="23">
        <v>1</v>
      </c>
      <c r="O3973" s="107">
        <v>15000000</v>
      </c>
      <c r="P3973" s="23">
        <v>180</v>
      </c>
      <c r="Q3973" s="23">
        <v>2</v>
      </c>
      <c r="R3973" s="23">
        <v>2</v>
      </c>
      <c r="S3973" s="23">
        <v>0</v>
      </c>
      <c r="T3973" s="47">
        <v>10.5</v>
      </c>
      <c r="U3973" s="98" t="s">
        <v>111</v>
      </c>
      <c r="V3973" s="98" t="s">
        <v>3139</v>
      </c>
      <c r="W3973" s="69">
        <f t="shared" si="124"/>
        <v>4.1796864859433638E-2</v>
      </c>
    </row>
    <row r="3974" spans="1:23">
      <c r="A3974">
        <f t="shared" si="125"/>
        <v>547</v>
      </c>
      <c r="B3974" s="99">
        <v>44408</v>
      </c>
      <c r="C3974" s="23">
        <v>1571</v>
      </c>
      <c r="D3974" s="23">
        <v>5</v>
      </c>
      <c r="E3974" s="98" t="s">
        <v>49</v>
      </c>
      <c r="F3974" s="98" t="s">
        <v>164</v>
      </c>
      <c r="G3974" s="98" t="s">
        <v>4120</v>
      </c>
      <c r="H3974" s="98" t="s">
        <v>1366</v>
      </c>
      <c r="I3974" s="98" t="s">
        <v>10416</v>
      </c>
      <c r="J3974" s="99">
        <v>44955</v>
      </c>
      <c r="K3974" s="107">
        <v>10000000</v>
      </c>
      <c r="L3974" s="98" t="s">
        <v>2897</v>
      </c>
      <c r="M3974" s="23">
        <v>1080</v>
      </c>
      <c r="N3974" s="23">
        <v>1</v>
      </c>
      <c r="O3974" s="107">
        <v>10000000</v>
      </c>
      <c r="P3974" s="23">
        <v>180</v>
      </c>
      <c r="Q3974" s="23">
        <v>2</v>
      </c>
      <c r="R3974" s="23">
        <v>2</v>
      </c>
      <c r="S3974" s="23">
        <v>0</v>
      </c>
      <c r="T3974" s="47">
        <v>4.9999989999999999</v>
      </c>
      <c r="U3974" s="98" t="s">
        <v>111</v>
      </c>
      <c r="V3974" s="98" t="s">
        <v>3139</v>
      </c>
      <c r="W3974" s="69">
        <f t="shared" si="124"/>
        <v>8.5188466001688591E-3</v>
      </c>
    </row>
    <row r="3975" spans="1:23">
      <c r="A3975">
        <f t="shared" si="125"/>
        <v>1279</v>
      </c>
      <c r="B3975" s="99">
        <v>44408</v>
      </c>
      <c r="C3975" s="23">
        <v>1572</v>
      </c>
      <c r="D3975" s="23">
        <v>5</v>
      </c>
      <c r="E3975" s="98" t="s">
        <v>49</v>
      </c>
      <c r="F3975" s="98" t="s">
        <v>164</v>
      </c>
      <c r="G3975" s="98" t="s">
        <v>4120</v>
      </c>
      <c r="H3975" s="98" t="s">
        <v>1366</v>
      </c>
      <c r="I3975" s="98" t="s">
        <v>6559</v>
      </c>
      <c r="J3975" s="99">
        <v>45687</v>
      </c>
      <c r="K3975" s="107">
        <v>6500000</v>
      </c>
      <c r="L3975" s="98" t="s">
        <v>2898</v>
      </c>
      <c r="M3975" s="23">
        <v>1800</v>
      </c>
      <c r="N3975" s="23">
        <v>1</v>
      </c>
      <c r="O3975" s="107">
        <v>6500000</v>
      </c>
      <c r="P3975" s="23">
        <v>180</v>
      </c>
      <c r="Q3975" s="23">
        <v>2</v>
      </c>
      <c r="R3975" s="23">
        <v>2</v>
      </c>
      <c r="S3975" s="23">
        <v>0</v>
      </c>
      <c r="T3975" s="47">
        <v>4.55</v>
      </c>
      <c r="U3975" s="98" t="s">
        <v>111</v>
      </c>
      <c r="V3975" s="98" t="s">
        <v>3139</v>
      </c>
      <c r="W3975" s="69">
        <f t="shared" si="124"/>
        <v>1.8126146896656314E-2</v>
      </c>
    </row>
    <row r="3976" spans="1:23">
      <c r="A3976">
        <f t="shared" si="125"/>
        <v>1279</v>
      </c>
      <c r="B3976" s="99">
        <v>44408</v>
      </c>
      <c r="C3976" s="23">
        <v>1573</v>
      </c>
      <c r="D3976" s="23">
        <v>5</v>
      </c>
      <c r="E3976" s="98" t="s">
        <v>49</v>
      </c>
      <c r="F3976" s="98" t="s">
        <v>164</v>
      </c>
      <c r="G3976" s="98" t="s">
        <v>4120</v>
      </c>
      <c r="H3976" s="98" t="s">
        <v>1366</v>
      </c>
      <c r="I3976" s="98" t="s">
        <v>6559</v>
      </c>
      <c r="J3976" s="99">
        <v>45687</v>
      </c>
      <c r="K3976" s="107">
        <v>13000000</v>
      </c>
      <c r="L3976" s="98" t="s">
        <v>2899</v>
      </c>
      <c r="M3976" s="23">
        <v>1800</v>
      </c>
      <c r="N3976" s="23">
        <v>1</v>
      </c>
      <c r="O3976" s="107">
        <v>13000000</v>
      </c>
      <c r="P3976" s="23">
        <v>180</v>
      </c>
      <c r="Q3976" s="23">
        <v>2</v>
      </c>
      <c r="R3976" s="23">
        <v>2</v>
      </c>
      <c r="S3976" s="23">
        <v>0</v>
      </c>
      <c r="T3976" s="47">
        <v>9.1</v>
      </c>
      <c r="U3976" s="98" t="s">
        <v>111</v>
      </c>
      <c r="V3976" s="98" t="s">
        <v>3139</v>
      </c>
      <c r="W3976" s="69">
        <f t="shared" si="124"/>
        <v>3.6252293793312629E-2</v>
      </c>
    </row>
    <row r="3977" spans="1:23">
      <c r="A3977">
        <f t="shared" si="125"/>
        <v>1279</v>
      </c>
      <c r="B3977" s="99">
        <v>44408</v>
      </c>
      <c r="C3977" s="23">
        <v>1574</v>
      </c>
      <c r="D3977" s="23">
        <v>5</v>
      </c>
      <c r="E3977" s="98" t="s">
        <v>49</v>
      </c>
      <c r="F3977" s="98" t="s">
        <v>164</v>
      </c>
      <c r="G3977" s="98" t="s">
        <v>4120</v>
      </c>
      <c r="H3977" s="98" t="s">
        <v>1366</v>
      </c>
      <c r="I3977" s="98" t="s">
        <v>6559</v>
      </c>
      <c r="J3977" s="99">
        <v>45687</v>
      </c>
      <c r="K3977" s="107">
        <v>12000000</v>
      </c>
      <c r="L3977" s="98" t="s">
        <v>2900</v>
      </c>
      <c r="M3977" s="23">
        <v>1800</v>
      </c>
      <c r="N3977" s="23">
        <v>1</v>
      </c>
      <c r="O3977" s="107">
        <v>12000000</v>
      </c>
      <c r="P3977" s="23">
        <v>180</v>
      </c>
      <c r="Q3977" s="23">
        <v>2</v>
      </c>
      <c r="R3977" s="23">
        <v>2</v>
      </c>
      <c r="S3977" s="23">
        <v>0</v>
      </c>
      <c r="T3977" s="47">
        <v>8.4</v>
      </c>
      <c r="U3977" s="98" t="s">
        <v>111</v>
      </c>
      <c r="V3977" s="98" t="s">
        <v>3139</v>
      </c>
      <c r="W3977" s="69">
        <f t="shared" si="124"/>
        <v>3.3463655809211658E-2</v>
      </c>
    </row>
    <row r="3978" spans="1:23">
      <c r="A3978">
        <f t="shared" si="125"/>
        <v>1279</v>
      </c>
      <c r="B3978" s="99">
        <v>44408</v>
      </c>
      <c r="C3978" s="23">
        <v>1575</v>
      </c>
      <c r="D3978" s="23">
        <v>5</v>
      </c>
      <c r="E3978" s="98" t="s">
        <v>49</v>
      </c>
      <c r="F3978" s="98" t="s">
        <v>164</v>
      </c>
      <c r="G3978" s="98" t="s">
        <v>4120</v>
      </c>
      <c r="H3978" s="98" t="s">
        <v>1366</v>
      </c>
      <c r="I3978" s="98" t="s">
        <v>6559</v>
      </c>
      <c r="J3978" s="99">
        <v>45687</v>
      </c>
      <c r="K3978" s="107">
        <v>9000000</v>
      </c>
      <c r="L3978" s="98" t="s">
        <v>2901</v>
      </c>
      <c r="M3978" s="23">
        <v>1800</v>
      </c>
      <c r="N3978" s="23">
        <v>1</v>
      </c>
      <c r="O3978" s="107">
        <v>9000000</v>
      </c>
      <c r="P3978" s="23">
        <v>180</v>
      </c>
      <c r="Q3978" s="23">
        <v>2</v>
      </c>
      <c r="R3978" s="23">
        <v>2</v>
      </c>
      <c r="S3978" s="23">
        <v>0</v>
      </c>
      <c r="T3978" s="47">
        <v>6.3</v>
      </c>
      <c r="U3978" s="98" t="s">
        <v>111</v>
      </c>
      <c r="V3978" s="98" t="s">
        <v>3139</v>
      </c>
      <c r="W3978" s="69">
        <f t="shared" si="124"/>
        <v>2.5097741856908742E-2</v>
      </c>
    </row>
    <row r="3979" spans="1:23">
      <c r="A3979">
        <f t="shared" si="125"/>
        <v>1280</v>
      </c>
      <c r="B3979" s="99">
        <v>44408</v>
      </c>
      <c r="C3979" s="23">
        <v>1576</v>
      </c>
      <c r="D3979" s="23">
        <v>5</v>
      </c>
      <c r="E3979" s="98" t="s">
        <v>49</v>
      </c>
      <c r="F3979" s="98" t="s">
        <v>164</v>
      </c>
      <c r="G3979" s="98" t="s">
        <v>4120</v>
      </c>
      <c r="H3979" s="98" t="s">
        <v>1366</v>
      </c>
      <c r="I3979" s="98" t="s">
        <v>6719</v>
      </c>
      <c r="J3979" s="99">
        <v>45688</v>
      </c>
      <c r="K3979" s="107">
        <v>13000000</v>
      </c>
      <c r="L3979" s="98" t="s">
        <v>2902</v>
      </c>
      <c r="M3979" s="23">
        <v>1800</v>
      </c>
      <c r="N3979" s="23">
        <v>1</v>
      </c>
      <c r="O3979" s="107">
        <v>13000000</v>
      </c>
      <c r="P3979" s="23">
        <v>180</v>
      </c>
      <c r="Q3979" s="23">
        <v>2</v>
      </c>
      <c r="R3979" s="23">
        <v>2</v>
      </c>
      <c r="S3979" s="23">
        <v>0</v>
      </c>
      <c r="T3979" s="47">
        <v>10.4</v>
      </c>
      <c r="U3979" s="98" t="s">
        <v>111</v>
      </c>
      <c r="V3979" s="98" t="s">
        <v>3139</v>
      </c>
      <c r="W3979" s="69">
        <f t="shared" si="124"/>
        <v>4.1463586333466029E-2</v>
      </c>
    </row>
    <row r="3980" spans="1:23">
      <c r="A3980">
        <f t="shared" si="125"/>
        <v>1280</v>
      </c>
      <c r="B3980" s="99">
        <v>44408</v>
      </c>
      <c r="C3980" s="23">
        <v>1577</v>
      </c>
      <c r="D3980" s="23">
        <v>5</v>
      </c>
      <c r="E3980" s="98" t="s">
        <v>49</v>
      </c>
      <c r="F3980" s="98" t="s">
        <v>164</v>
      </c>
      <c r="G3980" s="98" t="s">
        <v>4120</v>
      </c>
      <c r="H3980" s="98" t="s">
        <v>1366</v>
      </c>
      <c r="I3980" s="98" t="s">
        <v>6719</v>
      </c>
      <c r="J3980" s="99">
        <v>45688</v>
      </c>
      <c r="K3980" s="107">
        <v>13000000</v>
      </c>
      <c r="L3980" s="98" t="s">
        <v>2903</v>
      </c>
      <c r="M3980" s="23">
        <v>1800</v>
      </c>
      <c r="N3980" s="23">
        <v>1</v>
      </c>
      <c r="O3980" s="107">
        <v>13000000</v>
      </c>
      <c r="P3980" s="23">
        <v>180</v>
      </c>
      <c r="Q3980" s="23">
        <v>2</v>
      </c>
      <c r="R3980" s="23">
        <v>2</v>
      </c>
      <c r="S3980" s="23">
        <v>0</v>
      </c>
      <c r="T3980" s="47">
        <v>10.4</v>
      </c>
      <c r="U3980" s="98" t="s">
        <v>111</v>
      </c>
      <c r="V3980" s="98" t="s">
        <v>3139</v>
      </c>
      <c r="W3980" s="69">
        <f t="shared" si="124"/>
        <v>4.1463586333466029E-2</v>
      </c>
    </row>
    <row r="3981" spans="1:23">
      <c r="A3981">
        <f t="shared" si="125"/>
        <v>1280</v>
      </c>
      <c r="B3981" s="99">
        <v>44408</v>
      </c>
      <c r="C3981" s="23">
        <v>1578</v>
      </c>
      <c r="D3981" s="23">
        <v>5</v>
      </c>
      <c r="E3981" s="98" t="s">
        <v>49</v>
      </c>
      <c r="F3981" s="98" t="s">
        <v>164</v>
      </c>
      <c r="G3981" s="98" t="s">
        <v>4120</v>
      </c>
      <c r="H3981" s="98" t="s">
        <v>1366</v>
      </c>
      <c r="I3981" s="98" t="s">
        <v>6719</v>
      </c>
      <c r="J3981" s="99">
        <v>45688</v>
      </c>
      <c r="K3981" s="107">
        <v>20000000</v>
      </c>
      <c r="L3981" s="98" t="s">
        <v>2904</v>
      </c>
      <c r="M3981" s="23">
        <v>1800</v>
      </c>
      <c r="N3981" s="23">
        <v>1</v>
      </c>
      <c r="O3981" s="107">
        <v>20000000</v>
      </c>
      <c r="P3981" s="23">
        <v>360</v>
      </c>
      <c r="Q3981" s="23">
        <v>2</v>
      </c>
      <c r="R3981" s="23">
        <v>2</v>
      </c>
      <c r="S3981" s="23">
        <v>0</v>
      </c>
      <c r="T3981" s="47">
        <v>16</v>
      </c>
      <c r="U3981" s="98" t="s">
        <v>111</v>
      </c>
      <c r="V3981" s="98" t="s">
        <v>3139</v>
      </c>
      <c r="W3981" s="69">
        <f t="shared" si="124"/>
        <v>6.3790132820716966E-2</v>
      </c>
    </row>
    <row r="3982" spans="1:23">
      <c r="A3982">
        <f t="shared" si="125"/>
        <v>1280</v>
      </c>
      <c r="B3982" s="99">
        <v>44408</v>
      </c>
      <c r="C3982" s="23">
        <v>1579</v>
      </c>
      <c r="D3982" s="23">
        <v>5</v>
      </c>
      <c r="E3982" s="98" t="s">
        <v>49</v>
      </c>
      <c r="F3982" s="98" t="s">
        <v>164</v>
      </c>
      <c r="G3982" s="98" t="s">
        <v>4120</v>
      </c>
      <c r="H3982" s="98" t="s">
        <v>1366</v>
      </c>
      <c r="I3982" s="98" t="s">
        <v>6719</v>
      </c>
      <c r="J3982" s="99">
        <v>45688</v>
      </c>
      <c r="K3982" s="107">
        <v>10000000</v>
      </c>
      <c r="L3982" s="98" t="s">
        <v>2905</v>
      </c>
      <c r="M3982" s="23">
        <v>1800</v>
      </c>
      <c r="N3982" s="23">
        <v>1</v>
      </c>
      <c r="O3982" s="107">
        <v>10000000</v>
      </c>
      <c r="P3982" s="23">
        <v>180</v>
      </c>
      <c r="Q3982" s="23">
        <v>2</v>
      </c>
      <c r="R3982" s="23">
        <v>2</v>
      </c>
      <c r="S3982" s="23">
        <v>0</v>
      </c>
      <c r="T3982" s="47">
        <v>8</v>
      </c>
      <c r="U3982" s="98" t="s">
        <v>111</v>
      </c>
      <c r="V3982" s="98" t="s">
        <v>3139</v>
      </c>
      <c r="W3982" s="69">
        <f t="shared" si="124"/>
        <v>3.1895066410358483E-2</v>
      </c>
    </row>
    <row r="3983" spans="1:23">
      <c r="A3983">
        <f t="shared" si="125"/>
        <v>549</v>
      </c>
      <c r="B3983" s="99">
        <v>44408</v>
      </c>
      <c r="C3983" s="23">
        <v>1580</v>
      </c>
      <c r="D3983" s="23">
        <v>5</v>
      </c>
      <c r="E3983" s="98" t="s">
        <v>49</v>
      </c>
      <c r="F3983" s="98" t="s">
        <v>164</v>
      </c>
      <c r="G3983" s="98" t="s">
        <v>4120</v>
      </c>
      <c r="H3983" s="98" t="s">
        <v>1366</v>
      </c>
      <c r="I3983" s="98" t="s">
        <v>6719</v>
      </c>
      <c r="J3983" s="99">
        <v>44957</v>
      </c>
      <c r="K3983" s="107">
        <v>10000000</v>
      </c>
      <c r="L3983" s="98" t="s">
        <v>2906</v>
      </c>
      <c r="M3983" s="23">
        <v>1080</v>
      </c>
      <c r="N3983" s="23">
        <v>1</v>
      </c>
      <c r="O3983" s="107">
        <v>10000000</v>
      </c>
      <c r="P3983" s="23">
        <v>180</v>
      </c>
      <c r="Q3983" s="23">
        <v>2</v>
      </c>
      <c r="R3983" s="23">
        <v>2</v>
      </c>
      <c r="S3983" s="23">
        <v>0</v>
      </c>
      <c r="T3983" s="47">
        <v>6.6666660000000002</v>
      </c>
      <c r="U3983" s="98" t="s">
        <v>111</v>
      </c>
      <c r="V3983" s="98" t="s">
        <v>3139</v>
      </c>
      <c r="W3983" s="69">
        <f t="shared" si="124"/>
        <v>1.1399993299640405E-2</v>
      </c>
    </row>
    <row r="3984" spans="1:23">
      <c r="A3984">
        <f t="shared" si="125"/>
        <v>549</v>
      </c>
      <c r="B3984" s="99">
        <v>44408</v>
      </c>
      <c r="C3984" s="23">
        <v>1581</v>
      </c>
      <c r="D3984" s="23">
        <v>5</v>
      </c>
      <c r="E3984" s="98" t="s">
        <v>49</v>
      </c>
      <c r="F3984" s="98" t="s">
        <v>164</v>
      </c>
      <c r="G3984" s="98" t="s">
        <v>4120</v>
      </c>
      <c r="H3984" s="98" t="s">
        <v>1366</v>
      </c>
      <c r="I3984" s="98" t="s">
        <v>6719</v>
      </c>
      <c r="J3984" s="99">
        <v>44957</v>
      </c>
      <c r="K3984" s="107">
        <v>30000000</v>
      </c>
      <c r="L3984" s="98" t="s">
        <v>2907</v>
      </c>
      <c r="M3984" s="23">
        <v>1080</v>
      </c>
      <c r="N3984" s="23">
        <v>1</v>
      </c>
      <c r="O3984" s="107">
        <v>30000000</v>
      </c>
      <c r="P3984" s="23">
        <v>180</v>
      </c>
      <c r="Q3984" s="23">
        <v>2</v>
      </c>
      <c r="R3984" s="23">
        <v>2</v>
      </c>
      <c r="S3984" s="23">
        <v>0</v>
      </c>
      <c r="T3984" s="47">
        <v>20</v>
      </c>
      <c r="U3984" s="98" t="s">
        <v>111</v>
      </c>
      <c r="V3984" s="98" t="s">
        <v>3139</v>
      </c>
      <c r="W3984" s="69">
        <f t="shared" si="124"/>
        <v>3.4199983318919547E-2</v>
      </c>
    </row>
    <row r="3985" spans="1:23">
      <c r="A3985">
        <f t="shared" si="125"/>
        <v>1280</v>
      </c>
      <c r="B3985" s="99">
        <v>44408</v>
      </c>
      <c r="C3985" s="23">
        <v>1582</v>
      </c>
      <c r="D3985" s="23">
        <v>5</v>
      </c>
      <c r="E3985" s="98" t="s">
        <v>49</v>
      </c>
      <c r="F3985" s="98" t="s">
        <v>164</v>
      </c>
      <c r="G3985" s="98" t="s">
        <v>4120</v>
      </c>
      <c r="H3985" s="98" t="s">
        <v>1366</v>
      </c>
      <c r="I3985" s="98" t="s">
        <v>6719</v>
      </c>
      <c r="J3985" s="99">
        <v>45688</v>
      </c>
      <c r="K3985" s="107">
        <v>9000000</v>
      </c>
      <c r="L3985" s="98" t="s">
        <v>2908</v>
      </c>
      <c r="M3985" s="23">
        <v>1800</v>
      </c>
      <c r="N3985" s="23">
        <v>1</v>
      </c>
      <c r="O3985" s="107">
        <v>9000000</v>
      </c>
      <c r="P3985" s="23">
        <v>180</v>
      </c>
      <c r="Q3985" s="23">
        <v>2</v>
      </c>
      <c r="R3985" s="23">
        <v>2</v>
      </c>
      <c r="S3985" s="23">
        <v>0</v>
      </c>
      <c r="T3985" s="47">
        <v>7.2</v>
      </c>
      <c r="U3985" s="98" t="s">
        <v>111</v>
      </c>
      <c r="V3985" s="98" t="s">
        <v>3139</v>
      </c>
      <c r="W3985" s="69">
        <f t="shared" si="124"/>
        <v>2.8705559769322632E-2</v>
      </c>
    </row>
    <row r="3986" spans="1:23">
      <c r="A3986">
        <f t="shared" si="125"/>
        <v>187</v>
      </c>
      <c r="B3986" s="99">
        <v>44408</v>
      </c>
      <c r="C3986" s="23">
        <v>1583</v>
      </c>
      <c r="D3986" s="23">
        <v>5</v>
      </c>
      <c r="E3986" s="98" t="s">
        <v>49</v>
      </c>
      <c r="F3986" s="98" t="s">
        <v>164</v>
      </c>
      <c r="G3986" s="98" t="s">
        <v>4120</v>
      </c>
      <c r="H3986" s="98" t="s">
        <v>1366</v>
      </c>
      <c r="I3986" s="98" t="s">
        <v>10049</v>
      </c>
      <c r="J3986" s="99">
        <v>44595</v>
      </c>
      <c r="K3986" s="107">
        <v>10000000</v>
      </c>
      <c r="L3986" s="98" t="s">
        <v>2909</v>
      </c>
      <c r="M3986" s="23">
        <v>720</v>
      </c>
      <c r="N3986" s="23">
        <v>1</v>
      </c>
      <c r="O3986" s="107">
        <v>10000000</v>
      </c>
      <c r="P3986" s="23">
        <v>180</v>
      </c>
      <c r="Q3986" s="23">
        <v>2</v>
      </c>
      <c r="R3986" s="23">
        <v>2</v>
      </c>
      <c r="S3986" s="23">
        <v>0</v>
      </c>
      <c r="T3986" s="47">
        <v>5</v>
      </c>
      <c r="U3986" s="98" t="s">
        <v>111</v>
      </c>
      <c r="V3986" s="98" t="s">
        <v>3139</v>
      </c>
      <c r="W3986" s="69">
        <f t="shared" si="124"/>
        <v>2.9122936614926933E-3</v>
      </c>
    </row>
    <row r="3987" spans="1:23">
      <c r="A3987">
        <f t="shared" si="125"/>
        <v>1283</v>
      </c>
      <c r="B3987" s="99">
        <v>44408</v>
      </c>
      <c r="C3987" s="23">
        <v>1584</v>
      </c>
      <c r="D3987" s="23">
        <v>5</v>
      </c>
      <c r="E3987" s="98" t="s">
        <v>49</v>
      </c>
      <c r="F3987" s="98" t="s">
        <v>164</v>
      </c>
      <c r="G3987" s="98" t="s">
        <v>4120</v>
      </c>
      <c r="H3987" s="98" t="s">
        <v>1366</v>
      </c>
      <c r="I3987" s="98" t="s">
        <v>10049</v>
      </c>
      <c r="J3987" s="99">
        <v>45691</v>
      </c>
      <c r="K3987" s="107">
        <v>12000000</v>
      </c>
      <c r="L3987" s="98" t="s">
        <v>2910</v>
      </c>
      <c r="M3987" s="23">
        <v>1800</v>
      </c>
      <c r="N3987" s="23">
        <v>1</v>
      </c>
      <c r="O3987" s="107">
        <v>12000000</v>
      </c>
      <c r="P3987" s="23">
        <v>360</v>
      </c>
      <c r="Q3987" s="23">
        <v>2</v>
      </c>
      <c r="R3987" s="23">
        <v>2</v>
      </c>
      <c r="S3987" s="23">
        <v>0</v>
      </c>
      <c r="T3987" s="47">
        <v>9.6</v>
      </c>
      <c r="U3987" s="98" t="s">
        <v>111</v>
      </c>
      <c r="V3987" s="98" t="s">
        <v>3139</v>
      </c>
      <c r="W3987" s="69">
        <f t="shared" si="124"/>
        <v>3.8363784566709309E-2</v>
      </c>
    </row>
    <row r="3988" spans="1:23">
      <c r="A3988">
        <f t="shared" si="125"/>
        <v>1283</v>
      </c>
      <c r="B3988" s="99">
        <v>44408</v>
      </c>
      <c r="C3988" s="23">
        <v>1585</v>
      </c>
      <c r="D3988" s="23">
        <v>5</v>
      </c>
      <c r="E3988" s="98" t="s">
        <v>49</v>
      </c>
      <c r="F3988" s="98" t="s">
        <v>164</v>
      </c>
      <c r="G3988" s="98" t="s">
        <v>4120</v>
      </c>
      <c r="H3988" s="98" t="s">
        <v>1366</v>
      </c>
      <c r="I3988" s="98" t="s">
        <v>10049</v>
      </c>
      <c r="J3988" s="99">
        <v>45691</v>
      </c>
      <c r="K3988" s="107">
        <v>7000000</v>
      </c>
      <c r="L3988" s="98" t="s">
        <v>2911</v>
      </c>
      <c r="M3988" s="23">
        <v>1800</v>
      </c>
      <c r="N3988" s="23">
        <v>1</v>
      </c>
      <c r="O3988" s="107">
        <v>7000000</v>
      </c>
      <c r="P3988" s="23">
        <v>180</v>
      </c>
      <c r="Q3988" s="23">
        <v>2</v>
      </c>
      <c r="R3988" s="23">
        <v>2</v>
      </c>
      <c r="S3988" s="23">
        <v>0</v>
      </c>
      <c r="T3988" s="47">
        <v>5.6</v>
      </c>
      <c r="U3988" s="98" t="s">
        <v>111</v>
      </c>
      <c r="V3988" s="98" t="s">
        <v>3139</v>
      </c>
      <c r="W3988" s="69">
        <f t="shared" si="124"/>
        <v>2.2378874330580431E-2</v>
      </c>
    </row>
    <row r="3989" spans="1:23">
      <c r="A3989">
        <f t="shared" si="125"/>
        <v>1283</v>
      </c>
      <c r="B3989" s="99">
        <v>44408</v>
      </c>
      <c r="C3989" s="23">
        <v>1586</v>
      </c>
      <c r="D3989" s="23">
        <v>5</v>
      </c>
      <c r="E3989" s="98" t="s">
        <v>49</v>
      </c>
      <c r="F3989" s="98" t="s">
        <v>164</v>
      </c>
      <c r="G3989" s="98" t="s">
        <v>4120</v>
      </c>
      <c r="H3989" s="98" t="s">
        <v>1366</v>
      </c>
      <c r="I3989" s="98" t="s">
        <v>10049</v>
      </c>
      <c r="J3989" s="99">
        <v>45691</v>
      </c>
      <c r="K3989" s="107">
        <v>20000000</v>
      </c>
      <c r="L3989" s="98" t="s">
        <v>2912</v>
      </c>
      <c r="M3989" s="23">
        <v>1800</v>
      </c>
      <c r="N3989" s="23">
        <v>1</v>
      </c>
      <c r="O3989" s="107">
        <v>20000000</v>
      </c>
      <c r="P3989" s="23">
        <v>180</v>
      </c>
      <c r="Q3989" s="23">
        <v>2</v>
      </c>
      <c r="R3989" s="23">
        <v>2</v>
      </c>
      <c r="S3989" s="23">
        <v>0</v>
      </c>
      <c r="T3989" s="47">
        <v>16</v>
      </c>
      <c r="U3989" s="98" t="s">
        <v>111</v>
      </c>
      <c r="V3989" s="98" t="s">
        <v>3139</v>
      </c>
      <c r="W3989" s="69">
        <f t="shared" si="124"/>
        <v>6.3939640944515513E-2</v>
      </c>
    </row>
    <row r="3990" spans="1:23">
      <c r="A3990">
        <f t="shared" si="125"/>
        <v>369</v>
      </c>
      <c r="B3990" s="99">
        <v>44408</v>
      </c>
      <c r="C3990" s="23">
        <v>1587</v>
      </c>
      <c r="D3990" s="23">
        <v>5</v>
      </c>
      <c r="E3990" s="98" t="s">
        <v>49</v>
      </c>
      <c r="F3990" s="98" t="s">
        <v>164</v>
      </c>
      <c r="G3990" s="98" t="s">
        <v>4120</v>
      </c>
      <c r="H3990" s="98" t="s">
        <v>1366</v>
      </c>
      <c r="I3990" s="98" t="s">
        <v>10730</v>
      </c>
      <c r="J3990" s="99">
        <v>44777</v>
      </c>
      <c r="K3990" s="107">
        <v>10000000</v>
      </c>
      <c r="L3990" s="98" t="s">
        <v>2913</v>
      </c>
      <c r="M3990" s="23">
        <v>900</v>
      </c>
      <c r="N3990" s="23">
        <v>1</v>
      </c>
      <c r="O3990" s="107">
        <v>10000000</v>
      </c>
      <c r="P3990" s="23">
        <v>30</v>
      </c>
      <c r="Q3990" s="23">
        <v>2</v>
      </c>
      <c r="R3990" s="23">
        <v>2</v>
      </c>
      <c r="S3990" s="23">
        <v>0</v>
      </c>
      <c r="T3990" s="47">
        <v>4.3333389999999996</v>
      </c>
      <c r="U3990" s="98" t="s">
        <v>111</v>
      </c>
      <c r="V3990" s="98" t="s">
        <v>3139</v>
      </c>
      <c r="W3990" s="69">
        <f t="shared" si="124"/>
        <v>4.9804958869870191E-3</v>
      </c>
    </row>
    <row r="3991" spans="1:23">
      <c r="A3991">
        <f t="shared" si="125"/>
        <v>554</v>
      </c>
      <c r="B3991" s="99">
        <v>44408</v>
      </c>
      <c r="C3991" s="23">
        <v>1588</v>
      </c>
      <c r="D3991" s="23">
        <v>5</v>
      </c>
      <c r="E3991" s="98" t="s">
        <v>49</v>
      </c>
      <c r="F3991" s="98" t="s">
        <v>164</v>
      </c>
      <c r="G3991" s="98" t="s">
        <v>4120</v>
      </c>
      <c r="H3991" s="98" t="s">
        <v>1366</v>
      </c>
      <c r="I3991" s="98" t="s">
        <v>6953</v>
      </c>
      <c r="J3991" s="99">
        <v>44962</v>
      </c>
      <c r="K3991" s="107">
        <v>5000000</v>
      </c>
      <c r="L3991" s="98" t="s">
        <v>2914</v>
      </c>
      <c r="M3991" s="23">
        <v>1080</v>
      </c>
      <c r="N3991" s="23">
        <v>1</v>
      </c>
      <c r="O3991" s="107">
        <v>5000000</v>
      </c>
      <c r="P3991" s="23">
        <v>180</v>
      </c>
      <c r="Q3991" s="23">
        <v>2</v>
      </c>
      <c r="R3991" s="23">
        <v>2</v>
      </c>
      <c r="S3991" s="23">
        <v>0</v>
      </c>
      <c r="T3991" s="47">
        <v>3.3333339999999998</v>
      </c>
      <c r="U3991" s="98" t="s">
        <v>111</v>
      </c>
      <c r="V3991" s="98" t="s">
        <v>3139</v>
      </c>
      <c r="W3991" s="69">
        <f t="shared" si="124"/>
        <v>5.7519109131874855E-3</v>
      </c>
    </row>
    <row r="3992" spans="1:23">
      <c r="A3992">
        <f t="shared" si="125"/>
        <v>1285</v>
      </c>
      <c r="B3992" s="99">
        <v>44408</v>
      </c>
      <c r="C3992" s="23">
        <v>1589</v>
      </c>
      <c r="D3992" s="23">
        <v>5</v>
      </c>
      <c r="E3992" s="98" t="s">
        <v>49</v>
      </c>
      <c r="F3992" s="98" t="s">
        <v>164</v>
      </c>
      <c r="G3992" s="98" t="s">
        <v>4120</v>
      </c>
      <c r="H3992" s="98" t="s">
        <v>1366</v>
      </c>
      <c r="I3992" s="98" t="s">
        <v>6953</v>
      </c>
      <c r="J3992" s="99">
        <v>45693</v>
      </c>
      <c r="K3992" s="107">
        <v>10000000</v>
      </c>
      <c r="L3992" s="98" t="s">
        <v>2915</v>
      </c>
      <c r="M3992" s="23">
        <v>1800</v>
      </c>
      <c r="N3992" s="23">
        <v>1</v>
      </c>
      <c r="O3992" s="107">
        <v>10000000</v>
      </c>
      <c r="P3992" s="23">
        <v>180</v>
      </c>
      <c r="Q3992" s="23">
        <v>2</v>
      </c>
      <c r="R3992" s="23">
        <v>2</v>
      </c>
      <c r="S3992" s="23">
        <v>0</v>
      </c>
      <c r="T3992" s="47">
        <v>8</v>
      </c>
      <c r="U3992" s="98" t="s">
        <v>111</v>
      </c>
      <c r="V3992" s="98" t="s">
        <v>3139</v>
      </c>
      <c r="W3992" s="69">
        <f t="shared" si="124"/>
        <v>3.2019656513523946E-2</v>
      </c>
    </row>
    <row r="3993" spans="1:23">
      <c r="A3993">
        <f t="shared" si="125"/>
        <v>1285</v>
      </c>
      <c r="B3993" s="99">
        <v>44408</v>
      </c>
      <c r="C3993" s="23">
        <v>1590</v>
      </c>
      <c r="D3993" s="23">
        <v>5</v>
      </c>
      <c r="E3993" s="98" t="s">
        <v>49</v>
      </c>
      <c r="F3993" s="98" t="s">
        <v>164</v>
      </c>
      <c r="G3993" s="98" t="s">
        <v>4120</v>
      </c>
      <c r="H3993" s="98" t="s">
        <v>1366</v>
      </c>
      <c r="I3993" s="98" t="s">
        <v>6953</v>
      </c>
      <c r="J3993" s="99">
        <v>45693</v>
      </c>
      <c r="K3993" s="107">
        <v>10000000</v>
      </c>
      <c r="L3993" s="98" t="s">
        <v>2916</v>
      </c>
      <c r="M3993" s="23">
        <v>1800</v>
      </c>
      <c r="N3993" s="23">
        <v>1</v>
      </c>
      <c r="O3993" s="107">
        <v>10000000</v>
      </c>
      <c r="P3993" s="23">
        <v>180</v>
      </c>
      <c r="Q3993" s="23">
        <v>2</v>
      </c>
      <c r="R3993" s="23">
        <v>2</v>
      </c>
      <c r="S3993" s="23">
        <v>0</v>
      </c>
      <c r="T3993" s="47">
        <v>8</v>
      </c>
      <c r="U3993" s="98" t="s">
        <v>111</v>
      </c>
      <c r="V3993" s="98" t="s">
        <v>3139</v>
      </c>
      <c r="W3993" s="69">
        <f t="shared" si="124"/>
        <v>3.2019656513523946E-2</v>
      </c>
    </row>
    <row r="3994" spans="1:23">
      <c r="A3994">
        <f t="shared" si="125"/>
        <v>554</v>
      </c>
      <c r="B3994" s="99">
        <v>44408</v>
      </c>
      <c r="C3994" s="23">
        <v>1591</v>
      </c>
      <c r="D3994" s="23">
        <v>5</v>
      </c>
      <c r="E3994" s="98" t="s">
        <v>49</v>
      </c>
      <c r="F3994" s="98" t="s">
        <v>164</v>
      </c>
      <c r="G3994" s="98" t="s">
        <v>4120</v>
      </c>
      <c r="H3994" s="98" t="s">
        <v>1366</v>
      </c>
      <c r="I3994" s="98" t="s">
        <v>6953</v>
      </c>
      <c r="J3994" s="99">
        <v>44962</v>
      </c>
      <c r="K3994" s="107">
        <v>5000000</v>
      </c>
      <c r="L3994" s="98" t="s">
        <v>2917</v>
      </c>
      <c r="M3994" s="23">
        <v>1080</v>
      </c>
      <c r="N3994" s="23">
        <v>1</v>
      </c>
      <c r="O3994" s="107">
        <v>5000000</v>
      </c>
      <c r="P3994" s="23">
        <v>180</v>
      </c>
      <c r="Q3994" s="23">
        <v>2</v>
      </c>
      <c r="R3994" s="23">
        <v>2</v>
      </c>
      <c r="S3994" s="23">
        <v>0</v>
      </c>
      <c r="T3994" s="47">
        <v>3.3333339999999998</v>
      </c>
      <c r="U3994" s="98" t="s">
        <v>111</v>
      </c>
      <c r="V3994" s="98" t="s">
        <v>3139</v>
      </c>
      <c r="W3994" s="69">
        <f t="shared" si="124"/>
        <v>5.7519109131874855E-3</v>
      </c>
    </row>
    <row r="3995" spans="1:23">
      <c r="A3995">
        <f t="shared" si="125"/>
        <v>1286</v>
      </c>
      <c r="B3995" s="99">
        <v>44408</v>
      </c>
      <c r="C3995" s="23">
        <v>1592</v>
      </c>
      <c r="D3995" s="23">
        <v>5</v>
      </c>
      <c r="E3995" s="98" t="s">
        <v>49</v>
      </c>
      <c r="F3995" s="98" t="s">
        <v>164</v>
      </c>
      <c r="G3995" s="98" t="s">
        <v>4120</v>
      </c>
      <c r="H3995" s="98" t="s">
        <v>1366</v>
      </c>
      <c r="I3995" s="98" t="s">
        <v>10050</v>
      </c>
      <c r="J3995" s="99">
        <v>45694</v>
      </c>
      <c r="K3995" s="107">
        <v>10000000</v>
      </c>
      <c r="L3995" s="98" t="s">
        <v>2918</v>
      </c>
      <c r="M3995" s="23">
        <v>1800</v>
      </c>
      <c r="N3995" s="23">
        <v>1</v>
      </c>
      <c r="O3995" s="107">
        <v>10000000</v>
      </c>
      <c r="P3995" s="23">
        <v>180</v>
      </c>
      <c r="Q3995" s="23">
        <v>2</v>
      </c>
      <c r="R3995" s="23">
        <v>2</v>
      </c>
      <c r="S3995" s="23">
        <v>0</v>
      </c>
      <c r="T3995" s="47">
        <v>8</v>
      </c>
      <c r="U3995" s="98" t="s">
        <v>111</v>
      </c>
      <c r="V3995" s="98" t="s">
        <v>3139</v>
      </c>
      <c r="W3995" s="69">
        <f t="shared" si="124"/>
        <v>3.2044574534157037E-2</v>
      </c>
    </row>
    <row r="3996" spans="1:23">
      <c r="A3996">
        <f t="shared" si="125"/>
        <v>1286</v>
      </c>
      <c r="B3996" s="99">
        <v>44408</v>
      </c>
      <c r="C3996" s="23">
        <v>1593</v>
      </c>
      <c r="D3996" s="23">
        <v>5</v>
      </c>
      <c r="E3996" s="98" t="s">
        <v>49</v>
      </c>
      <c r="F3996" s="98" t="s">
        <v>164</v>
      </c>
      <c r="G3996" s="98" t="s">
        <v>4120</v>
      </c>
      <c r="H3996" s="98" t="s">
        <v>1366</v>
      </c>
      <c r="I3996" s="98" t="s">
        <v>10050</v>
      </c>
      <c r="J3996" s="99">
        <v>45694</v>
      </c>
      <c r="K3996" s="107">
        <v>6000000</v>
      </c>
      <c r="L3996" s="98" t="s">
        <v>2919</v>
      </c>
      <c r="M3996" s="23">
        <v>1800</v>
      </c>
      <c r="N3996" s="23">
        <v>1</v>
      </c>
      <c r="O3996" s="107">
        <v>6000000</v>
      </c>
      <c r="P3996" s="23">
        <v>180</v>
      </c>
      <c r="Q3996" s="23">
        <v>2</v>
      </c>
      <c r="R3996" s="23">
        <v>2</v>
      </c>
      <c r="S3996" s="23">
        <v>0</v>
      </c>
      <c r="T3996" s="47">
        <v>4.8</v>
      </c>
      <c r="U3996" s="98" t="s">
        <v>111</v>
      </c>
      <c r="V3996" s="98" t="s">
        <v>3139</v>
      </c>
      <c r="W3996" s="69">
        <f t="shared" si="124"/>
        <v>1.922674472049422E-2</v>
      </c>
    </row>
    <row r="3997" spans="1:23">
      <c r="A3997">
        <f t="shared" si="125"/>
        <v>1286</v>
      </c>
      <c r="B3997" s="99">
        <v>44408</v>
      </c>
      <c r="C3997" s="23">
        <v>1594</v>
      </c>
      <c r="D3997" s="23">
        <v>5</v>
      </c>
      <c r="E3997" s="98" t="s">
        <v>49</v>
      </c>
      <c r="F3997" s="98" t="s">
        <v>164</v>
      </c>
      <c r="G3997" s="98" t="s">
        <v>4120</v>
      </c>
      <c r="H3997" s="98" t="s">
        <v>1366</v>
      </c>
      <c r="I3997" s="98" t="s">
        <v>10050</v>
      </c>
      <c r="J3997" s="99">
        <v>45694</v>
      </c>
      <c r="K3997" s="107">
        <v>12000000</v>
      </c>
      <c r="L3997" s="98" t="s">
        <v>2920</v>
      </c>
      <c r="M3997" s="23">
        <v>1800</v>
      </c>
      <c r="N3997" s="23">
        <v>1</v>
      </c>
      <c r="O3997" s="107">
        <v>12000000</v>
      </c>
      <c r="P3997" s="23">
        <v>180</v>
      </c>
      <c r="Q3997" s="23">
        <v>2</v>
      </c>
      <c r="R3997" s="23">
        <v>2</v>
      </c>
      <c r="S3997" s="23">
        <v>0</v>
      </c>
      <c r="T3997" s="47">
        <v>9.6</v>
      </c>
      <c r="U3997" s="98" t="s">
        <v>111</v>
      </c>
      <c r="V3997" s="98" t="s">
        <v>3139</v>
      </c>
      <c r="W3997" s="69">
        <f t="shared" si="124"/>
        <v>3.8453489440988441E-2</v>
      </c>
    </row>
    <row r="3998" spans="1:23">
      <c r="A3998">
        <f t="shared" si="125"/>
        <v>1286</v>
      </c>
      <c r="B3998" s="99">
        <v>44408</v>
      </c>
      <c r="C3998" s="23">
        <v>1595</v>
      </c>
      <c r="D3998" s="23">
        <v>5</v>
      </c>
      <c r="E3998" s="98" t="s">
        <v>49</v>
      </c>
      <c r="F3998" s="98" t="s">
        <v>164</v>
      </c>
      <c r="G3998" s="98" t="s">
        <v>4120</v>
      </c>
      <c r="H3998" s="98" t="s">
        <v>1366</v>
      </c>
      <c r="I3998" s="98" t="s">
        <v>10050</v>
      </c>
      <c r="J3998" s="99">
        <v>45694</v>
      </c>
      <c r="K3998" s="107">
        <v>13000000</v>
      </c>
      <c r="L3998" s="98" t="s">
        <v>2921</v>
      </c>
      <c r="M3998" s="23">
        <v>1800</v>
      </c>
      <c r="N3998" s="23">
        <v>1</v>
      </c>
      <c r="O3998" s="107">
        <v>13000000</v>
      </c>
      <c r="P3998" s="23">
        <v>180</v>
      </c>
      <c r="Q3998" s="23">
        <v>2</v>
      </c>
      <c r="R3998" s="23">
        <v>2</v>
      </c>
      <c r="S3998" s="23">
        <v>0</v>
      </c>
      <c r="T3998" s="47">
        <v>10.4</v>
      </c>
      <c r="U3998" s="98" t="s">
        <v>111</v>
      </c>
      <c r="V3998" s="98" t="s">
        <v>3139</v>
      </c>
      <c r="W3998" s="69">
        <f t="shared" si="124"/>
        <v>4.1657946894404149E-2</v>
      </c>
    </row>
    <row r="3999" spans="1:23">
      <c r="A3999">
        <f t="shared" si="125"/>
        <v>555</v>
      </c>
      <c r="B3999" s="99">
        <v>44408</v>
      </c>
      <c r="C3999" s="23">
        <v>1596</v>
      </c>
      <c r="D3999" s="23">
        <v>5</v>
      </c>
      <c r="E3999" s="98" t="s">
        <v>49</v>
      </c>
      <c r="F3999" s="98" t="s">
        <v>164</v>
      </c>
      <c r="G3999" s="98" t="s">
        <v>4120</v>
      </c>
      <c r="H3999" s="98" t="s">
        <v>1366</v>
      </c>
      <c r="I3999" s="98" t="s">
        <v>10050</v>
      </c>
      <c r="J3999" s="99">
        <v>44963</v>
      </c>
      <c r="K3999" s="107">
        <v>10000000</v>
      </c>
      <c r="L3999" s="98" t="s">
        <v>2922</v>
      </c>
      <c r="M3999" s="23">
        <v>1080</v>
      </c>
      <c r="N3999" s="23">
        <v>1</v>
      </c>
      <c r="O3999" s="107">
        <v>10000000</v>
      </c>
      <c r="P3999" s="23">
        <v>360</v>
      </c>
      <c r="Q3999" s="23">
        <v>2</v>
      </c>
      <c r="R3999" s="23">
        <v>2</v>
      </c>
      <c r="S3999" s="23">
        <v>0</v>
      </c>
      <c r="T3999" s="47">
        <v>6.6666670000000003</v>
      </c>
      <c r="U3999" s="98" t="s">
        <v>111</v>
      </c>
      <c r="V3999" s="98" t="s">
        <v>3139</v>
      </c>
      <c r="W3999" s="69">
        <f t="shared" si="124"/>
        <v>1.152458511903454E-2</v>
      </c>
    </row>
    <row r="4000" spans="1:23">
      <c r="A4000">
        <f t="shared" si="125"/>
        <v>1286</v>
      </c>
      <c r="B4000" s="99">
        <v>44408</v>
      </c>
      <c r="C4000" s="23">
        <v>1597</v>
      </c>
      <c r="D4000" s="23">
        <v>5</v>
      </c>
      <c r="E4000" s="98" t="s">
        <v>49</v>
      </c>
      <c r="F4000" s="98" t="s">
        <v>164</v>
      </c>
      <c r="G4000" s="98" t="s">
        <v>4120</v>
      </c>
      <c r="H4000" s="98" t="s">
        <v>1366</v>
      </c>
      <c r="I4000" s="98" t="s">
        <v>10050</v>
      </c>
      <c r="J4000" s="99">
        <v>45694</v>
      </c>
      <c r="K4000" s="107">
        <v>6500000</v>
      </c>
      <c r="L4000" s="98" t="s">
        <v>2923</v>
      </c>
      <c r="M4000" s="23">
        <v>1800</v>
      </c>
      <c r="N4000" s="23">
        <v>1</v>
      </c>
      <c r="O4000" s="107">
        <v>6500000</v>
      </c>
      <c r="P4000" s="23">
        <v>180</v>
      </c>
      <c r="Q4000" s="23">
        <v>2</v>
      </c>
      <c r="R4000" s="23">
        <v>2</v>
      </c>
      <c r="S4000" s="23">
        <v>0</v>
      </c>
      <c r="T4000" s="47">
        <v>5.2</v>
      </c>
      <c r="U4000" s="98" t="s">
        <v>111</v>
      </c>
      <c r="V4000" s="98" t="s">
        <v>3139</v>
      </c>
      <c r="W4000" s="69">
        <f t="shared" si="124"/>
        <v>2.0828973447202075E-2</v>
      </c>
    </row>
    <row r="4001" spans="1:23">
      <c r="A4001">
        <f t="shared" si="125"/>
        <v>191</v>
      </c>
      <c r="B4001" s="99">
        <v>44408</v>
      </c>
      <c r="C4001" s="23">
        <v>1598</v>
      </c>
      <c r="D4001" s="23">
        <v>5</v>
      </c>
      <c r="E4001" s="98" t="s">
        <v>49</v>
      </c>
      <c r="F4001" s="98" t="s">
        <v>164</v>
      </c>
      <c r="G4001" s="98" t="s">
        <v>4120</v>
      </c>
      <c r="H4001" s="98" t="s">
        <v>1366</v>
      </c>
      <c r="I4001" s="98" t="s">
        <v>6602</v>
      </c>
      <c r="J4001" s="99">
        <v>44599</v>
      </c>
      <c r="K4001" s="107">
        <v>6000000</v>
      </c>
      <c r="L4001" s="98" t="s">
        <v>2924</v>
      </c>
      <c r="M4001" s="23">
        <v>720</v>
      </c>
      <c r="N4001" s="23">
        <v>1</v>
      </c>
      <c r="O4001" s="107">
        <v>6000000</v>
      </c>
      <c r="P4001" s="23">
        <v>180</v>
      </c>
      <c r="Q4001" s="23">
        <v>2</v>
      </c>
      <c r="R4001" s="23">
        <v>2</v>
      </c>
      <c r="S4001" s="23">
        <v>0</v>
      </c>
      <c r="T4001" s="47">
        <v>3</v>
      </c>
      <c r="U4001" s="98" t="s">
        <v>111</v>
      </c>
      <c r="V4001" s="98" t="s">
        <v>3139</v>
      </c>
      <c r="W4001" s="69">
        <f t="shared" si="124"/>
        <v>1.7847532278452548E-3</v>
      </c>
    </row>
    <row r="4002" spans="1:23">
      <c r="A4002">
        <f t="shared" si="125"/>
        <v>1287</v>
      </c>
      <c r="B4002" s="99">
        <v>44408</v>
      </c>
      <c r="C4002" s="23">
        <v>1599</v>
      </c>
      <c r="D4002" s="23">
        <v>5</v>
      </c>
      <c r="E4002" s="98" t="s">
        <v>49</v>
      </c>
      <c r="F4002" s="98" t="s">
        <v>164</v>
      </c>
      <c r="G4002" s="98" t="s">
        <v>4120</v>
      </c>
      <c r="H4002" s="98" t="s">
        <v>1366</v>
      </c>
      <c r="I4002" s="98" t="s">
        <v>6602</v>
      </c>
      <c r="J4002" s="99">
        <v>45695</v>
      </c>
      <c r="K4002" s="107">
        <v>10000000</v>
      </c>
      <c r="L4002" s="98" t="s">
        <v>2925</v>
      </c>
      <c r="M4002" s="23">
        <v>1800</v>
      </c>
      <c r="N4002" s="23">
        <v>1</v>
      </c>
      <c r="O4002" s="107">
        <v>10000000</v>
      </c>
      <c r="P4002" s="23">
        <v>180</v>
      </c>
      <c r="Q4002" s="23">
        <v>2</v>
      </c>
      <c r="R4002" s="23">
        <v>2</v>
      </c>
      <c r="S4002" s="23">
        <v>0</v>
      </c>
      <c r="T4002" s="47">
        <v>8</v>
      </c>
      <c r="U4002" s="98" t="s">
        <v>111</v>
      </c>
      <c r="V4002" s="98" t="s">
        <v>3139</v>
      </c>
      <c r="W4002" s="69">
        <f t="shared" si="124"/>
        <v>3.2069492554790129E-2</v>
      </c>
    </row>
    <row r="4003" spans="1:23">
      <c r="A4003">
        <f t="shared" si="125"/>
        <v>1287</v>
      </c>
      <c r="B4003" s="99">
        <v>44408</v>
      </c>
      <c r="C4003" s="23">
        <v>1600</v>
      </c>
      <c r="D4003" s="23">
        <v>5</v>
      </c>
      <c r="E4003" s="98" t="s">
        <v>49</v>
      </c>
      <c r="F4003" s="98" t="s">
        <v>164</v>
      </c>
      <c r="G4003" s="98" t="s">
        <v>4120</v>
      </c>
      <c r="H4003" s="98" t="s">
        <v>1366</v>
      </c>
      <c r="I4003" s="98" t="s">
        <v>6602</v>
      </c>
      <c r="J4003" s="99">
        <v>45695</v>
      </c>
      <c r="K4003" s="107">
        <v>7000000</v>
      </c>
      <c r="L4003" s="98" t="s">
        <v>2926</v>
      </c>
      <c r="M4003" s="23">
        <v>1800</v>
      </c>
      <c r="N4003" s="23">
        <v>1</v>
      </c>
      <c r="O4003" s="107">
        <v>7000000</v>
      </c>
      <c r="P4003" s="23">
        <v>90</v>
      </c>
      <c r="Q4003" s="23">
        <v>2</v>
      </c>
      <c r="R4003" s="23">
        <v>2</v>
      </c>
      <c r="S4003" s="23">
        <v>0</v>
      </c>
      <c r="T4003" s="47">
        <v>5.25</v>
      </c>
      <c r="U4003" s="98" t="s">
        <v>111</v>
      </c>
      <c r="V4003" s="98" t="s">
        <v>3139</v>
      </c>
      <c r="W4003" s="69">
        <f t="shared" si="124"/>
        <v>2.1045604489081021E-2</v>
      </c>
    </row>
    <row r="4004" spans="1:23">
      <c r="A4004">
        <f t="shared" si="125"/>
        <v>556</v>
      </c>
      <c r="B4004" s="99">
        <v>44408</v>
      </c>
      <c r="C4004" s="23">
        <v>1601</v>
      </c>
      <c r="D4004" s="23">
        <v>5</v>
      </c>
      <c r="E4004" s="98" t="s">
        <v>49</v>
      </c>
      <c r="F4004" s="98" t="s">
        <v>164</v>
      </c>
      <c r="G4004" s="98" t="s">
        <v>4120</v>
      </c>
      <c r="H4004" s="98" t="s">
        <v>1366</v>
      </c>
      <c r="I4004" s="98" t="s">
        <v>6602</v>
      </c>
      <c r="J4004" s="99">
        <v>44964</v>
      </c>
      <c r="K4004" s="107">
        <v>8600000</v>
      </c>
      <c r="L4004" s="98" t="s">
        <v>2927</v>
      </c>
      <c r="M4004" s="23">
        <v>1080</v>
      </c>
      <c r="N4004" s="23">
        <v>1</v>
      </c>
      <c r="O4004" s="107">
        <v>8600000</v>
      </c>
      <c r="P4004" s="23">
        <v>180</v>
      </c>
      <c r="Q4004" s="23">
        <v>2</v>
      </c>
      <c r="R4004" s="23">
        <v>2</v>
      </c>
      <c r="S4004" s="23">
        <v>0</v>
      </c>
      <c r="T4004" s="47">
        <v>5.7333340000000002</v>
      </c>
      <c r="U4004" s="98" t="s">
        <v>111</v>
      </c>
      <c r="V4004" s="98" t="s">
        <v>3139</v>
      </c>
      <c r="W4004" s="69">
        <f t="shared" si="124"/>
        <v>9.9290017761345731E-3</v>
      </c>
    </row>
    <row r="4005" spans="1:23">
      <c r="A4005">
        <f t="shared" si="125"/>
        <v>1287</v>
      </c>
      <c r="B4005" s="99">
        <v>44408</v>
      </c>
      <c r="C4005" s="23">
        <v>1602</v>
      </c>
      <c r="D4005" s="23">
        <v>5</v>
      </c>
      <c r="E4005" s="98" t="s">
        <v>49</v>
      </c>
      <c r="F4005" s="98" t="s">
        <v>164</v>
      </c>
      <c r="G4005" s="98" t="s">
        <v>4120</v>
      </c>
      <c r="H4005" s="98" t="s">
        <v>1366</v>
      </c>
      <c r="I4005" s="98" t="s">
        <v>6602</v>
      </c>
      <c r="J4005" s="99">
        <v>45695</v>
      </c>
      <c r="K4005" s="107">
        <v>6000000</v>
      </c>
      <c r="L4005" s="98" t="s">
        <v>2928</v>
      </c>
      <c r="M4005" s="23">
        <v>1800</v>
      </c>
      <c r="N4005" s="23">
        <v>1</v>
      </c>
      <c r="O4005" s="107">
        <v>6000000</v>
      </c>
      <c r="P4005" s="23">
        <v>180</v>
      </c>
      <c r="Q4005" s="23">
        <v>2</v>
      </c>
      <c r="R4005" s="23">
        <v>2</v>
      </c>
      <c r="S4005" s="23">
        <v>0</v>
      </c>
      <c r="T4005" s="47">
        <v>4.8</v>
      </c>
      <c r="U4005" s="98" t="s">
        <v>111</v>
      </c>
      <c r="V4005" s="98" t="s">
        <v>3139</v>
      </c>
      <c r="W4005" s="69">
        <f t="shared" si="124"/>
        <v>1.9241695532874078E-2</v>
      </c>
    </row>
    <row r="4006" spans="1:23">
      <c r="A4006">
        <f t="shared" si="125"/>
        <v>1287</v>
      </c>
      <c r="B4006" s="99">
        <v>44408</v>
      </c>
      <c r="C4006" s="23">
        <v>1603</v>
      </c>
      <c r="D4006" s="23">
        <v>5</v>
      </c>
      <c r="E4006" s="98" t="s">
        <v>49</v>
      </c>
      <c r="F4006" s="98" t="s">
        <v>164</v>
      </c>
      <c r="G4006" s="98" t="s">
        <v>4120</v>
      </c>
      <c r="H4006" s="98" t="s">
        <v>1366</v>
      </c>
      <c r="I4006" s="98" t="s">
        <v>6602</v>
      </c>
      <c r="J4006" s="99">
        <v>45695</v>
      </c>
      <c r="K4006" s="107">
        <v>15000000</v>
      </c>
      <c r="L4006" s="98" t="s">
        <v>2929</v>
      </c>
      <c r="M4006" s="23">
        <v>1800</v>
      </c>
      <c r="N4006" s="23">
        <v>1</v>
      </c>
      <c r="O4006" s="107">
        <v>15000000</v>
      </c>
      <c r="P4006" s="23">
        <v>180</v>
      </c>
      <c r="Q4006" s="23">
        <v>2</v>
      </c>
      <c r="R4006" s="23">
        <v>2</v>
      </c>
      <c r="S4006" s="23">
        <v>0</v>
      </c>
      <c r="T4006" s="47">
        <v>12</v>
      </c>
      <c r="U4006" s="98" t="s">
        <v>111</v>
      </c>
      <c r="V4006" s="98" t="s">
        <v>3139</v>
      </c>
      <c r="W4006" s="69">
        <f t="shared" si="124"/>
        <v>4.8104238832185196E-2</v>
      </c>
    </row>
    <row r="4007" spans="1:23">
      <c r="A4007">
        <f t="shared" si="125"/>
        <v>194</v>
      </c>
      <c r="B4007" s="99">
        <v>44408</v>
      </c>
      <c r="C4007" s="23">
        <v>1604</v>
      </c>
      <c r="D4007" s="23">
        <v>5</v>
      </c>
      <c r="E4007" s="98" t="s">
        <v>49</v>
      </c>
      <c r="F4007" s="98" t="s">
        <v>164</v>
      </c>
      <c r="G4007" s="98" t="s">
        <v>4120</v>
      </c>
      <c r="H4007" s="98" t="s">
        <v>1366</v>
      </c>
      <c r="I4007" s="98" t="s">
        <v>10023</v>
      </c>
      <c r="J4007" s="99">
        <v>44602</v>
      </c>
      <c r="K4007" s="107">
        <v>12000000</v>
      </c>
      <c r="L4007" s="98" t="s">
        <v>2930</v>
      </c>
      <c r="M4007" s="23">
        <v>360</v>
      </c>
      <c r="N4007" s="23">
        <v>1</v>
      </c>
      <c r="O4007" s="107">
        <v>12000000</v>
      </c>
      <c r="P4007" s="23">
        <v>180</v>
      </c>
      <c r="Q4007" s="23">
        <v>2</v>
      </c>
      <c r="R4007" s="23">
        <v>2</v>
      </c>
      <c r="S4007" s="23">
        <v>0</v>
      </c>
      <c r="T4007" s="47">
        <v>3</v>
      </c>
      <c r="U4007" s="98" t="s">
        <v>111</v>
      </c>
      <c r="V4007" s="98" t="s">
        <v>3139</v>
      </c>
      <c r="W4007" s="69">
        <f t="shared" si="124"/>
        <v>1.812786001057484E-3</v>
      </c>
    </row>
    <row r="4008" spans="1:23">
      <c r="A4008">
        <f t="shared" si="125"/>
        <v>1290</v>
      </c>
      <c r="B4008" s="99">
        <v>44408</v>
      </c>
      <c r="C4008" s="23">
        <v>1605</v>
      </c>
      <c r="D4008" s="23">
        <v>5</v>
      </c>
      <c r="E4008" s="98" t="s">
        <v>49</v>
      </c>
      <c r="F4008" s="98" t="s">
        <v>164</v>
      </c>
      <c r="G4008" s="98" t="s">
        <v>4120</v>
      </c>
      <c r="H4008" s="98" t="s">
        <v>1366</v>
      </c>
      <c r="I4008" s="98" t="s">
        <v>10023</v>
      </c>
      <c r="J4008" s="99">
        <v>45698</v>
      </c>
      <c r="K4008" s="107">
        <v>50000000</v>
      </c>
      <c r="L4008" s="98" t="s">
        <v>2931</v>
      </c>
      <c r="M4008" s="23">
        <v>1800</v>
      </c>
      <c r="N4008" s="23">
        <v>1</v>
      </c>
      <c r="O4008" s="107">
        <v>50000000</v>
      </c>
      <c r="P4008" s="23">
        <v>180</v>
      </c>
      <c r="Q4008" s="23">
        <v>2</v>
      </c>
      <c r="R4008" s="23">
        <v>2</v>
      </c>
      <c r="S4008" s="23">
        <v>1.83</v>
      </c>
      <c r="T4008" s="47">
        <v>40.344079999999998</v>
      </c>
      <c r="U4008" s="98" t="s">
        <v>111</v>
      </c>
      <c r="V4008" s="98" t="s">
        <v>3139</v>
      </c>
      <c r="W4008" s="69">
        <f t="shared" si="124"/>
        <v>0.16210375713043085</v>
      </c>
    </row>
    <row r="4009" spans="1:23">
      <c r="A4009">
        <f t="shared" si="125"/>
        <v>559</v>
      </c>
      <c r="B4009" s="99">
        <v>44408</v>
      </c>
      <c r="C4009" s="23">
        <v>1606</v>
      </c>
      <c r="D4009" s="23">
        <v>5</v>
      </c>
      <c r="E4009" s="98" t="s">
        <v>49</v>
      </c>
      <c r="F4009" s="98" t="s">
        <v>164</v>
      </c>
      <c r="G4009" s="98" t="s">
        <v>4120</v>
      </c>
      <c r="H4009" s="98" t="s">
        <v>1366</v>
      </c>
      <c r="I4009" s="98" t="s">
        <v>10023</v>
      </c>
      <c r="J4009" s="99">
        <v>44967</v>
      </c>
      <c r="K4009" s="107">
        <v>7000000</v>
      </c>
      <c r="L4009" s="98" t="s">
        <v>2932</v>
      </c>
      <c r="M4009" s="23">
        <v>1080</v>
      </c>
      <c r="N4009" s="23">
        <v>1</v>
      </c>
      <c r="O4009" s="107">
        <v>7000000</v>
      </c>
      <c r="P4009" s="23">
        <v>180</v>
      </c>
      <c r="Q4009" s="23">
        <v>2</v>
      </c>
      <c r="R4009" s="23">
        <v>2</v>
      </c>
      <c r="S4009" s="23">
        <v>0</v>
      </c>
      <c r="T4009" s="47">
        <v>4.6666660000000002</v>
      </c>
      <c r="U4009" s="98" t="s">
        <v>111</v>
      </c>
      <c r="V4009" s="98" t="s">
        <v>3139</v>
      </c>
      <c r="W4009" s="69">
        <f t="shared" si="124"/>
        <v>8.1253500673431397E-3</v>
      </c>
    </row>
    <row r="4010" spans="1:23">
      <c r="A4010">
        <f t="shared" si="125"/>
        <v>1290</v>
      </c>
      <c r="B4010" s="99">
        <v>44408</v>
      </c>
      <c r="C4010" s="23">
        <v>1607</v>
      </c>
      <c r="D4010" s="23">
        <v>5</v>
      </c>
      <c r="E4010" s="98" t="s">
        <v>49</v>
      </c>
      <c r="F4010" s="98" t="s">
        <v>164</v>
      </c>
      <c r="G4010" s="98" t="s">
        <v>4120</v>
      </c>
      <c r="H4010" s="98" t="s">
        <v>1366</v>
      </c>
      <c r="I4010" s="98" t="s">
        <v>10023</v>
      </c>
      <c r="J4010" s="99">
        <v>45698</v>
      </c>
      <c r="K4010" s="107">
        <v>9000000</v>
      </c>
      <c r="L4010" s="98" t="s">
        <v>2933</v>
      </c>
      <c r="M4010" s="23">
        <v>1800</v>
      </c>
      <c r="N4010" s="23">
        <v>1</v>
      </c>
      <c r="O4010" s="107">
        <v>9000000</v>
      </c>
      <c r="P4010" s="23">
        <v>180</v>
      </c>
      <c r="Q4010" s="23">
        <v>2</v>
      </c>
      <c r="R4010" s="23">
        <v>2</v>
      </c>
      <c r="S4010" s="23">
        <v>0</v>
      </c>
      <c r="T4010" s="47">
        <v>7.2</v>
      </c>
      <c r="U4010" s="98" t="s">
        <v>111</v>
      </c>
      <c r="V4010" s="98" t="s">
        <v>3139</v>
      </c>
      <c r="W4010" s="69">
        <f t="shared" si="124"/>
        <v>2.8929821955020467E-2</v>
      </c>
    </row>
    <row r="4011" spans="1:23">
      <c r="A4011">
        <f t="shared" si="125"/>
        <v>1290</v>
      </c>
      <c r="B4011" s="99">
        <v>44408</v>
      </c>
      <c r="C4011" s="23">
        <v>1608</v>
      </c>
      <c r="D4011" s="23">
        <v>5</v>
      </c>
      <c r="E4011" s="98" t="s">
        <v>49</v>
      </c>
      <c r="F4011" s="98" t="s">
        <v>164</v>
      </c>
      <c r="G4011" s="98" t="s">
        <v>4120</v>
      </c>
      <c r="H4011" s="98" t="s">
        <v>1366</v>
      </c>
      <c r="I4011" s="98" t="s">
        <v>10023</v>
      </c>
      <c r="J4011" s="99">
        <v>45698</v>
      </c>
      <c r="K4011" s="107">
        <v>10500000</v>
      </c>
      <c r="L4011" s="98" t="s">
        <v>2934</v>
      </c>
      <c r="M4011" s="23">
        <v>1800</v>
      </c>
      <c r="N4011" s="23">
        <v>1</v>
      </c>
      <c r="O4011" s="107">
        <v>10500000</v>
      </c>
      <c r="P4011" s="23">
        <v>360</v>
      </c>
      <c r="Q4011" s="23">
        <v>2</v>
      </c>
      <c r="R4011" s="23">
        <v>2</v>
      </c>
      <c r="S4011" s="23">
        <v>0</v>
      </c>
      <c r="T4011" s="47">
        <v>8.4</v>
      </c>
      <c r="U4011" s="98" t="s">
        <v>111</v>
      </c>
      <c r="V4011" s="98" t="s">
        <v>3139</v>
      </c>
      <c r="W4011" s="69">
        <f t="shared" si="124"/>
        <v>3.3751458947523884E-2</v>
      </c>
    </row>
    <row r="4012" spans="1:23">
      <c r="A4012">
        <f t="shared" si="125"/>
        <v>924</v>
      </c>
      <c r="B4012" s="99">
        <v>44408</v>
      </c>
      <c r="C4012" s="23">
        <v>1609</v>
      </c>
      <c r="D4012" s="23">
        <v>5</v>
      </c>
      <c r="E4012" s="98" t="s">
        <v>49</v>
      </c>
      <c r="F4012" s="98" t="s">
        <v>164</v>
      </c>
      <c r="G4012" s="98" t="s">
        <v>4120</v>
      </c>
      <c r="H4012" s="98" t="s">
        <v>1366</v>
      </c>
      <c r="I4012" s="98" t="s">
        <v>10023</v>
      </c>
      <c r="J4012" s="99">
        <v>45332</v>
      </c>
      <c r="K4012" s="107">
        <v>10000000</v>
      </c>
      <c r="L4012" s="98" t="s">
        <v>2935</v>
      </c>
      <c r="M4012" s="23">
        <v>1440</v>
      </c>
      <c r="N4012" s="23">
        <v>1</v>
      </c>
      <c r="O4012" s="107">
        <v>10000000</v>
      </c>
      <c r="P4012" s="23">
        <v>30</v>
      </c>
      <c r="Q4012" s="23">
        <v>2</v>
      </c>
      <c r="R4012" s="23">
        <v>2</v>
      </c>
      <c r="S4012" s="23">
        <v>0</v>
      </c>
      <c r="T4012" s="47">
        <v>6.4583389999999996</v>
      </c>
      <c r="U4012" s="98" t="s">
        <v>111</v>
      </c>
      <c r="V4012" s="98" t="s">
        <v>3139</v>
      </c>
      <c r="W4012" s="69">
        <f t="shared" si="124"/>
        <v>1.8587302324841987E-2</v>
      </c>
    </row>
    <row r="4013" spans="1:23">
      <c r="A4013">
        <f t="shared" si="125"/>
        <v>559</v>
      </c>
      <c r="B4013" s="99">
        <v>44408</v>
      </c>
      <c r="C4013" s="23">
        <v>1610</v>
      </c>
      <c r="D4013" s="23">
        <v>5</v>
      </c>
      <c r="E4013" s="98" t="s">
        <v>49</v>
      </c>
      <c r="F4013" s="98" t="s">
        <v>164</v>
      </c>
      <c r="G4013" s="98" t="s">
        <v>4120</v>
      </c>
      <c r="H4013" s="98" t="s">
        <v>1366</v>
      </c>
      <c r="I4013" s="98" t="s">
        <v>10023</v>
      </c>
      <c r="J4013" s="99">
        <v>44967</v>
      </c>
      <c r="K4013" s="107">
        <v>7000000</v>
      </c>
      <c r="L4013" s="98" t="s">
        <v>2936</v>
      </c>
      <c r="M4013" s="23">
        <v>1080</v>
      </c>
      <c r="N4013" s="23">
        <v>1</v>
      </c>
      <c r="O4013" s="107">
        <v>7000000</v>
      </c>
      <c r="P4013" s="23">
        <v>180</v>
      </c>
      <c r="Q4013" s="23">
        <v>2</v>
      </c>
      <c r="R4013" s="23">
        <v>2</v>
      </c>
      <c r="S4013" s="23">
        <v>0</v>
      </c>
      <c r="T4013" s="47">
        <v>4.6666660000000002</v>
      </c>
      <c r="U4013" s="98" t="s">
        <v>111</v>
      </c>
      <c r="V4013" s="98" t="s">
        <v>3139</v>
      </c>
      <c r="W4013" s="69">
        <f t="shared" si="124"/>
        <v>8.1253500673431397E-3</v>
      </c>
    </row>
    <row r="4014" spans="1:23">
      <c r="A4014">
        <f t="shared" si="125"/>
        <v>195</v>
      </c>
      <c r="B4014" s="99">
        <v>44408</v>
      </c>
      <c r="C4014" s="23">
        <v>1611</v>
      </c>
      <c r="D4014" s="23">
        <v>5</v>
      </c>
      <c r="E4014" s="98" t="s">
        <v>49</v>
      </c>
      <c r="F4014" s="98" t="s">
        <v>164</v>
      </c>
      <c r="G4014" s="98" t="s">
        <v>4120</v>
      </c>
      <c r="H4014" s="98" t="s">
        <v>1366</v>
      </c>
      <c r="I4014" s="98" t="s">
        <v>10051</v>
      </c>
      <c r="J4014" s="99">
        <v>44603</v>
      </c>
      <c r="K4014" s="107">
        <v>10000000</v>
      </c>
      <c r="L4014" s="98" t="s">
        <v>2937</v>
      </c>
      <c r="M4014" s="23">
        <v>720</v>
      </c>
      <c r="N4014" s="23">
        <v>1</v>
      </c>
      <c r="O4014" s="107">
        <v>10000000</v>
      </c>
      <c r="P4014" s="23">
        <v>180</v>
      </c>
      <c r="Q4014" s="23">
        <v>2</v>
      </c>
      <c r="R4014" s="23">
        <v>2</v>
      </c>
      <c r="S4014" s="23">
        <v>0</v>
      </c>
      <c r="T4014" s="47">
        <v>5</v>
      </c>
      <c r="U4014" s="98" t="s">
        <v>111</v>
      </c>
      <c r="V4014" s="98" t="s">
        <v>3139</v>
      </c>
      <c r="W4014" s="69">
        <f t="shared" si="124"/>
        <v>3.0368837646581564E-3</v>
      </c>
    </row>
    <row r="4015" spans="1:23">
      <c r="A4015">
        <f t="shared" si="125"/>
        <v>1291</v>
      </c>
      <c r="B4015" s="99">
        <v>44408</v>
      </c>
      <c r="C4015" s="23">
        <v>1612</v>
      </c>
      <c r="D4015" s="23">
        <v>5</v>
      </c>
      <c r="E4015" s="98" t="s">
        <v>49</v>
      </c>
      <c r="F4015" s="98" t="s">
        <v>164</v>
      </c>
      <c r="G4015" s="98" t="s">
        <v>4120</v>
      </c>
      <c r="H4015" s="98" t="s">
        <v>1366</v>
      </c>
      <c r="I4015" s="98" t="s">
        <v>10051</v>
      </c>
      <c r="J4015" s="99">
        <v>45699</v>
      </c>
      <c r="K4015" s="107">
        <v>9000000</v>
      </c>
      <c r="L4015" s="98" t="s">
        <v>2938</v>
      </c>
      <c r="M4015" s="23">
        <v>1800</v>
      </c>
      <c r="N4015" s="23">
        <v>1</v>
      </c>
      <c r="O4015" s="107">
        <v>9000000</v>
      </c>
      <c r="P4015" s="23">
        <v>180</v>
      </c>
      <c r="Q4015" s="23">
        <v>2</v>
      </c>
      <c r="R4015" s="23">
        <v>2</v>
      </c>
      <c r="S4015" s="23">
        <v>0</v>
      </c>
      <c r="T4015" s="47">
        <v>7.2</v>
      </c>
      <c r="U4015" s="98" t="s">
        <v>111</v>
      </c>
      <c r="V4015" s="98" t="s">
        <v>3139</v>
      </c>
      <c r="W4015" s="69">
        <f t="shared" si="124"/>
        <v>2.895224817359025E-2</v>
      </c>
    </row>
    <row r="4016" spans="1:23">
      <c r="A4016">
        <f t="shared" si="125"/>
        <v>560</v>
      </c>
      <c r="B4016" s="99">
        <v>44408</v>
      </c>
      <c r="C4016" s="23">
        <v>1613</v>
      </c>
      <c r="D4016" s="23">
        <v>5</v>
      </c>
      <c r="E4016" s="98" t="s">
        <v>49</v>
      </c>
      <c r="F4016" s="98" t="s">
        <v>164</v>
      </c>
      <c r="G4016" s="98" t="s">
        <v>4120</v>
      </c>
      <c r="H4016" s="98" t="s">
        <v>1366</v>
      </c>
      <c r="I4016" s="98" t="s">
        <v>10051</v>
      </c>
      <c r="J4016" s="99">
        <v>44968</v>
      </c>
      <c r="K4016" s="107">
        <v>8500000</v>
      </c>
      <c r="L4016" s="98" t="s">
        <v>2939</v>
      </c>
      <c r="M4016" s="23">
        <v>1080</v>
      </c>
      <c r="N4016" s="23">
        <v>1</v>
      </c>
      <c r="O4016" s="107">
        <v>8500000</v>
      </c>
      <c r="P4016" s="23">
        <v>180</v>
      </c>
      <c r="Q4016" s="23">
        <v>2</v>
      </c>
      <c r="R4016" s="23">
        <v>2</v>
      </c>
      <c r="S4016" s="23">
        <v>0</v>
      </c>
      <c r="T4016" s="47">
        <v>5.6666660000000002</v>
      </c>
      <c r="U4016" s="98" t="s">
        <v>111</v>
      </c>
      <c r="V4016" s="98" t="s">
        <v>3139</v>
      </c>
      <c r="W4016" s="69">
        <f t="shared" si="124"/>
        <v>9.8841470216190861E-3</v>
      </c>
    </row>
    <row r="4017" spans="1:23">
      <c r="A4017">
        <f t="shared" si="125"/>
        <v>1291</v>
      </c>
      <c r="B4017" s="99">
        <v>44408</v>
      </c>
      <c r="C4017" s="23">
        <v>1614</v>
      </c>
      <c r="D4017" s="23">
        <v>5</v>
      </c>
      <c r="E4017" s="98" t="s">
        <v>49</v>
      </c>
      <c r="F4017" s="98" t="s">
        <v>164</v>
      </c>
      <c r="G4017" s="98" t="s">
        <v>4120</v>
      </c>
      <c r="H4017" s="98" t="s">
        <v>1366</v>
      </c>
      <c r="I4017" s="98" t="s">
        <v>10051</v>
      </c>
      <c r="J4017" s="99">
        <v>45699</v>
      </c>
      <c r="K4017" s="107">
        <v>20000000</v>
      </c>
      <c r="L4017" s="98" t="s">
        <v>2940</v>
      </c>
      <c r="M4017" s="23">
        <v>1800</v>
      </c>
      <c r="N4017" s="23">
        <v>1</v>
      </c>
      <c r="O4017" s="107">
        <v>20000000</v>
      </c>
      <c r="P4017" s="23">
        <v>180</v>
      </c>
      <c r="Q4017" s="23">
        <v>2</v>
      </c>
      <c r="R4017" s="23">
        <v>2</v>
      </c>
      <c r="S4017" s="23">
        <v>0</v>
      </c>
      <c r="T4017" s="47">
        <v>16</v>
      </c>
      <c r="U4017" s="98" t="s">
        <v>111</v>
      </c>
      <c r="V4017" s="98" t="s">
        <v>3139</v>
      </c>
      <c r="W4017" s="69">
        <f t="shared" si="124"/>
        <v>6.4338329274645001E-2</v>
      </c>
    </row>
    <row r="4018" spans="1:23">
      <c r="A4018">
        <f t="shared" si="125"/>
        <v>1291</v>
      </c>
      <c r="B4018" s="99">
        <v>44408</v>
      </c>
      <c r="C4018" s="23">
        <v>1615</v>
      </c>
      <c r="D4018" s="23">
        <v>5</v>
      </c>
      <c r="E4018" s="98" t="s">
        <v>49</v>
      </c>
      <c r="F4018" s="98" t="s">
        <v>164</v>
      </c>
      <c r="G4018" s="98" t="s">
        <v>4120</v>
      </c>
      <c r="H4018" s="98" t="s">
        <v>1366</v>
      </c>
      <c r="I4018" s="98" t="s">
        <v>10051</v>
      </c>
      <c r="J4018" s="99">
        <v>45699</v>
      </c>
      <c r="K4018" s="107">
        <v>10000000</v>
      </c>
      <c r="L4018" s="98" t="s">
        <v>2941</v>
      </c>
      <c r="M4018" s="23">
        <v>1800</v>
      </c>
      <c r="N4018" s="23">
        <v>1</v>
      </c>
      <c r="O4018" s="107">
        <v>10000000</v>
      </c>
      <c r="P4018" s="23">
        <v>180</v>
      </c>
      <c r="Q4018" s="23">
        <v>2</v>
      </c>
      <c r="R4018" s="23">
        <v>2</v>
      </c>
      <c r="S4018" s="23">
        <v>0</v>
      </c>
      <c r="T4018" s="47">
        <v>8</v>
      </c>
      <c r="U4018" s="98" t="s">
        <v>111</v>
      </c>
      <c r="V4018" s="98" t="s">
        <v>3139</v>
      </c>
      <c r="W4018" s="69">
        <f t="shared" si="124"/>
        <v>3.21691646373225E-2</v>
      </c>
    </row>
    <row r="4019" spans="1:23">
      <c r="A4019">
        <f t="shared" si="125"/>
        <v>1291</v>
      </c>
      <c r="B4019" s="99">
        <v>44408</v>
      </c>
      <c r="C4019" s="23">
        <v>1616</v>
      </c>
      <c r="D4019" s="23">
        <v>5</v>
      </c>
      <c r="E4019" s="98" t="s">
        <v>49</v>
      </c>
      <c r="F4019" s="98" t="s">
        <v>164</v>
      </c>
      <c r="G4019" s="98" t="s">
        <v>4120</v>
      </c>
      <c r="H4019" s="98" t="s">
        <v>1366</v>
      </c>
      <c r="I4019" s="98" t="s">
        <v>10051</v>
      </c>
      <c r="J4019" s="99">
        <v>45699</v>
      </c>
      <c r="K4019" s="107">
        <v>20000000</v>
      </c>
      <c r="L4019" s="98" t="s">
        <v>2942</v>
      </c>
      <c r="M4019" s="23">
        <v>1800</v>
      </c>
      <c r="N4019" s="23">
        <v>1</v>
      </c>
      <c r="O4019" s="107">
        <v>20000000</v>
      </c>
      <c r="P4019" s="23">
        <v>180</v>
      </c>
      <c r="Q4019" s="23">
        <v>2</v>
      </c>
      <c r="R4019" s="23">
        <v>2</v>
      </c>
      <c r="S4019" s="23">
        <v>0</v>
      </c>
      <c r="T4019" s="47">
        <v>16</v>
      </c>
      <c r="U4019" s="98" t="s">
        <v>111</v>
      </c>
      <c r="V4019" s="98" t="s">
        <v>3139</v>
      </c>
      <c r="W4019" s="69">
        <f t="shared" si="124"/>
        <v>6.4338329274645001E-2</v>
      </c>
    </row>
    <row r="4020" spans="1:23">
      <c r="A4020">
        <f t="shared" si="125"/>
        <v>1291</v>
      </c>
      <c r="B4020" s="99">
        <v>44408</v>
      </c>
      <c r="C4020" s="23">
        <v>1617</v>
      </c>
      <c r="D4020" s="23">
        <v>5</v>
      </c>
      <c r="E4020" s="98" t="s">
        <v>49</v>
      </c>
      <c r="F4020" s="98" t="s">
        <v>164</v>
      </c>
      <c r="G4020" s="98" t="s">
        <v>4120</v>
      </c>
      <c r="H4020" s="98" t="s">
        <v>1366</v>
      </c>
      <c r="I4020" s="98" t="s">
        <v>10051</v>
      </c>
      <c r="J4020" s="99">
        <v>45699</v>
      </c>
      <c r="K4020" s="107">
        <v>15000000</v>
      </c>
      <c r="L4020" s="98" t="s">
        <v>2943</v>
      </c>
      <c r="M4020" s="23">
        <v>1800</v>
      </c>
      <c r="N4020" s="23">
        <v>1</v>
      </c>
      <c r="O4020" s="107">
        <v>15000000</v>
      </c>
      <c r="P4020" s="23">
        <v>180</v>
      </c>
      <c r="Q4020" s="23">
        <v>2</v>
      </c>
      <c r="R4020" s="23">
        <v>2</v>
      </c>
      <c r="S4020" s="23">
        <v>0</v>
      </c>
      <c r="T4020" s="47">
        <v>12</v>
      </c>
      <c r="U4020" s="98" t="s">
        <v>111</v>
      </c>
      <c r="V4020" s="98" t="s">
        <v>3139</v>
      </c>
      <c r="W4020" s="69">
        <f t="shared" si="124"/>
        <v>4.8253746955983751E-2</v>
      </c>
    </row>
    <row r="4021" spans="1:23">
      <c r="A4021">
        <f t="shared" si="125"/>
        <v>196</v>
      </c>
      <c r="B4021" s="99">
        <v>44408</v>
      </c>
      <c r="C4021" s="23">
        <v>1618</v>
      </c>
      <c r="D4021" s="23">
        <v>5</v>
      </c>
      <c r="E4021" s="98" t="s">
        <v>49</v>
      </c>
      <c r="F4021" s="98" t="s">
        <v>164</v>
      </c>
      <c r="G4021" s="98" t="s">
        <v>4120</v>
      </c>
      <c r="H4021" s="98" t="s">
        <v>1366</v>
      </c>
      <c r="I4021" s="98" t="s">
        <v>10308</v>
      </c>
      <c r="J4021" s="99">
        <v>44604</v>
      </c>
      <c r="K4021" s="107">
        <v>10000000</v>
      </c>
      <c r="L4021" s="98" t="s">
        <v>2944</v>
      </c>
      <c r="M4021" s="23">
        <v>720</v>
      </c>
      <c r="N4021" s="23">
        <v>1</v>
      </c>
      <c r="O4021" s="107">
        <v>10000000</v>
      </c>
      <c r="P4021" s="23">
        <v>180</v>
      </c>
      <c r="Q4021" s="23">
        <v>2</v>
      </c>
      <c r="R4021" s="23">
        <v>2</v>
      </c>
      <c r="S4021" s="23">
        <v>0</v>
      </c>
      <c r="T4021" s="47">
        <v>5</v>
      </c>
      <c r="U4021" s="98" t="s">
        <v>111</v>
      </c>
      <c r="V4021" s="98" t="s">
        <v>3139</v>
      </c>
      <c r="W4021" s="69">
        <f t="shared" si="124"/>
        <v>3.0524575275538393E-3</v>
      </c>
    </row>
    <row r="4022" spans="1:23">
      <c r="A4022">
        <f t="shared" si="125"/>
        <v>1292</v>
      </c>
      <c r="B4022" s="99">
        <v>44408</v>
      </c>
      <c r="C4022" s="23">
        <v>1619</v>
      </c>
      <c r="D4022" s="23">
        <v>5</v>
      </c>
      <c r="E4022" s="98" t="s">
        <v>49</v>
      </c>
      <c r="F4022" s="98" t="s">
        <v>164</v>
      </c>
      <c r="G4022" s="98" t="s">
        <v>4120</v>
      </c>
      <c r="H4022" s="98" t="s">
        <v>1366</v>
      </c>
      <c r="I4022" s="98" t="s">
        <v>10308</v>
      </c>
      <c r="J4022" s="99">
        <v>45700</v>
      </c>
      <c r="K4022" s="107">
        <v>20000000</v>
      </c>
      <c r="L4022" s="98" t="s">
        <v>2945</v>
      </c>
      <c r="M4022" s="23">
        <v>1800</v>
      </c>
      <c r="N4022" s="23">
        <v>1</v>
      </c>
      <c r="O4022" s="107">
        <v>20000000</v>
      </c>
      <c r="P4022" s="23">
        <v>180</v>
      </c>
      <c r="Q4022" s="23">
        <v>2</v>
      </c>
      <c r="R4022" s="23">
        <v>2</v>
      </c>
      <c r="S4022" s="23">
        <v>0</v>
      </c>
      <c r="T4022" s="47">
        <v>16</v>
      </c>
      <c r="U4022" s="98" t="s">
        <v>111</v>
      </c>
      <c r="V4022" s="98" t="s">
        <v>3139</v>
      </c>
      <c r="W4022" s="69">
        <f t="shared" si="124"/>
        <v>6.4388165315911183E-2</v>
      </c>
    </row>
    <row r="4023" spans="1:23">
      <c r="A4023">
        <f t="shared" si="125"/>
        <v>1292</v>
      </c>
      <c r="B4023" s="99">
        <v>44408</v>
      </c>
      <c r="C4023" s="23">
        <v>1620</v>
      </c>
      <c r="D4023" s="23">
        <v>5</v>
      </c>
      <c r="E4023" s="98" t="s">
        <v>49</v>
      </c>
      <c r="F4023" s="98" t="s">
        <v>164</v>
      </c>
      <c r="G4023" s="98" t="s">
        <v>4120</v>
      </c>
      <c r="H4023" s="98" t="s">
        <v>1366</v>
      </c>
      <c r="I4023" s="98" t="s">
        <v>10308</v>
      </c>
      <c r="J4023" s="99">
        <v>45700</v>
      </c>
      <c r="K4023" s="107">
        <v>10000000</v>
      </c>
      <c r="L4023" s="98" t="s">
        <v>2946</v>
      </c>
      <c r="M4023" s="23">
        <v>1800</v>
      </c>
      <c r="N4023" s="23">
        <v>1</v>
      </c>
      <c r="O4023" s="107">
        <v>10000000</v>
      </c>
      <c r="P4023" s="23">
        <v>180</v>
      </c>
      <c r="Q4023" s="23">
        <v>2</v>
      </c>
      <c r="R4023" s="23">
        <v>2</v>
      </c>
      <c r="S4023" s="23">
        <v>0</v>
      </c>
      <c r="T4023" s="47">
        <v>8</v>
      </c>
      <c r="U4023" s="98" t="s">
        <v>111</v>
      </c>
      <c r="V4023" s="98" t="s">
        <v>3139</v>
      </c>
      <c r="W4023" s="69">
        <f t="shared" si="124"/>
        <v>3.2194082657955592E-2</v>
      </c>
    </row>
    <row r="4024" spans="1:23">
      <c r="A4024">
        <f t="shared" si="125"/>
        <v>1292</v>
      </c>
      <c r="B4024" s="99">
        <v>44408</v>
      </c>
      <c r="C4024" s="23">
        <v>1621</v>
      </c>
      <c r="D4024" s="23">
        <v>5</v>
      </c>
      <c r="E4024" s="98" t="s">
        <v>49</v>
      </c>
      <c r="F4024" s="98" t="s">
        <v>164</v>
      </c>
      <c r="G4024" s="98" t="s">
        <v>4120</v>
      </c>
      <c r="H4024" s="98" t="s">
        <v>1366</v>
      </c>
      <c r="I4024" s="98" t="s">
        <v>10308</v>
      </c>
      <c r="J4024" s="99">
        <v>45700</v>
      </c>
      <c r="K4024" s="107">
        <v>8000000</v>
      </c>
      <c r="L4024" s="98" t="s">
        <v>2947</v>
      </c>
      <c r="M4024" s="23">
        <v>1800</v>
      </c>
      <c r="N4024" s="23">
        <v>1</v>
      </c>
      <c r="O4024" s="107">
        <v>8000000</v>
      </c>
      <c r="P4024" s="23">
        <v>180</v>
      </c>
      <c r="Q4024" s="23">
        <v>2</v>
      </c>
      <c r="R4024" s="23">
        <v>2</v>
      </c>
      <c r="S4024" s="23">
        <v>0</v>
      </c>
      <c r="T4024" s="47">
        <v>6.4</v>
      </c>
      <c r="U4024" s="98" t="s">
        <v>111</v>
      </c>
      <c r="V4024" s="98" t="s">
        <v>3139</v>
      </c>
      <c r="W4024" s="69">
        <f t="shared" si="124"/>
        <v>2.5755266126364473E-2</v>
      </c>
    </row>
    <row r="4025" spans="1:23">
      <c r="A4025">
        <f t="shared" si="125"/>
        <v>1292</v>
      </c>
      <c r="B4025" s="99">
        <v>44408</v>
      </c>
      <c r="C4025" s="23">
        <v>1622</v>
      </c>
      <c r="D4025" s="23">
        <v>5</v>
      </c>
      <c r="E4025" s="98" t="s">
        <v>49</v>
      </c>
      <c r="F4025" s="98" t="s">
        <v>164</v>
      </c>
      <c r="G4025" s="98" t="s">
        <v>4120</v>
      </c>
      <c r="H4025" s="98" t="s">
        <v>1366</v>
      </c>
      <c r="I4025" s="98" t="s">
        <v>10308</v>
      </c>
      <c r="J4025" s="99">
        <v>45700</v>
      </c>
      <c r="K4025" s="107">
        <v>8000000</v>
      </c>
      <c r="L4025" s="98" t="s">
        <v>2948</v>
      </c>
      <c r="M4025" s="23">
        <v>1800</v>
      </c>
      <c r="N4025" s="23">
        <v>1</v>
      </c>
      <c r="O4025" s="107">
        <v>8000000</v>
      </c>
      <c r="P4025" s="23">
        <v>180</v>
      </c>
      <c r="Q4025" s="23">
        <v>2</v>
      </c>
      <c r="R4025" s="23">
        <v>2</v>
      </c>
      <c r="S4025" s="23">
        <v>0</v>
      </c>
      <c r="T4025" s="47">
        <v>6.4</v>
      </c>
      <c r="U4025" s="98" t="s">
        <v>111</v>
      </c>
      <c r="V4025" s="98" t="s">
        <v>3139</v>
      </c>
      <c r="W4025" s="69">
        <f t="shared" si="124"/>
        <v>2.5755266126364473E-2</v>
      </c>
    </row>
    <row r="4026" spans="1:23">
      <c r="A4026">
        <f t="shared" si="125"/>
        <v>561</v>
      </c>
      <c r="B4026" s="99">
        <v>44408</v>
      </c>
      <c r="C4026" s="23">
        <v>1623</v>
      </c>
      <c r="D4026" s="23">
        <v>5</v>
      </c>
      <c r="E4026" s="98" t="s">
        <v>49</v>
      </c>
      <c r="F4026" s="98" t="s">
        <v>164</v>
      </c>
      <c r="G4026" s="98" t="s">
        <v>4120</v>
      </c>
      <c r="H4026" s="98" t="s">
        <v>1366</v>
      </c>
      <c r="I4026" s="98" t="s">
        <v>10308</v>
      </c>
      <c r="J4026" s="99">
        <v>44969</v>
      </c>
      <c r="K4026" s="107">
        <v>30000000</v>
      </c>
      <c r="L4026" s="98" t="s">
        <v>2949</v>
      </c>
      <c r="M4026" s="23">
        <v>1080</v>
      </c>
      <c r="N4026" s="23">
        <v>1</v>
      </c>
      <c r="O4026" s="107">
        <v>30000000</v>
      </c>
      <c r="P4026" s="23">
        <v>180</v>
      </c>
      <c r="Q4026" s="23">
        <v>2</v>
      </c>
      <c r="R4026" s="23">
        <v>2</v>
      </c>
      <c r="S4026" s="23">
        <v>2.83</v>
      </c>
      <c r="T4026" s="47">
        <v>20.262248</v>
      </c>
      <c r="U4026" s="98" t="s">
        <v>111</v>
      </c>
      <c r="V4026" s="98" t="s">
        <v>3139</v>
      </c>
      <c r="W4026" s="69">
        <f t="shared" si="124"/>
        <v>3.5405769850795799E-2</v>
      </c>
    </row>
    <row r="4027" spans="1:23">
      <c r="A4027">
        <f t="shared" si="125"/>
        <v>1292</v>
      </c>
      <c r="B4027" s="99">
        <v>44408</v>
      </c>
      <c r="C4027" s="23">
        <v>1624</v>
      </c>
      <c r="D4027" s="23">
        <v>5</v>
      </c>
      <c r="E4027" s="98" t="s">
        <v>49</v>
      </c>
      <c r="F4027" s="98" t="s">
        <v>164</v>
      </c>
      <c r="G4027" s="98" t="s">
        <v>4120</v>
      </c>
      <c r="H4027" s="98" t="s">
        <v>1366</v>
      </c>
      <c r="I4027" s="98" t="s">
        <v>10308</v>
      </c>
      <c r="J4027" s="99">
        <v>45700</v>
      </c>
      <c r="K4027" s="107">
        <v>5000000</v>
      </c>
      <c r="L4027" s="98" t="s">
        <v>2950</v>
      </c>
      <c r="M4027" s="23">
        <v>1800</v>
      </c>
      <c r="N4027" s="23">
        <v>1</v>
      </c>
      <c r="O4027" s="107">
        <v>5000000</v>
      </c>
      <c r="P4027" s="23">
        <v>180</v>
      </c>
      <c r="Q4027" s="23">
        <v>2</v>
      </c>
      <c r="R4027" s="23">
        <v>2</v>
      </c>
      <c r="S4027" s="23">
        <v>0</v>
      </c>
      <c r="T4027" s="47">
        <v>4</v>
      </c>
      <c r="U4027" s="98" t="s">
        <v>111</v>
      </c>
      <c r="V4027" s="98" t="s">
        <v>3139</v>
      </c>
      <c r="W4027" s="69">
        <f t="shared" si="124"/>
        <v>1.6097041328977796E-2</v>
      </c>
    </row>
    <row r="4028" spans="1:23">
      <c r="A4028">
        <f t="shared" si="125"/>
        <v>1292</v>
      </c>
      <c r="B4028" s="99">
        <v>44408</v>
      </c>
      <c r="C4028" s="23">
        <v>1625</v>
      </c>
      <c r="D4028" s="23">
        <v>5</v>
      </c>
      <c r="E4028" s="98" t="s">
        <v>49</v>
      </c>
      <c r="F4028" s="98" t="s">
        <v>164</v>
      </c>
      <c r="G4028" s="98" t="s">
        <v>4120</v>
      </c>
      <c r="H4028" s="98" t="s">
        <v>1366</v>
      </c>
      <c r="I4028" s="98" t="s">
        <v>10308</v>
      </c>
      <c r="J4028" s="99">
        <v>45700</v>
      </c>
      <c r="K4028" s="107">
        <v>12000000</v>
      </c>
      <c r="L4028" s="98" t="s">
        <v>2951</v>
      </c>
      <c r="M4028" s="23">
        <v>1800</v>
      </c>
      <c r="N4028" s="23">
        <v>1</v>
      </c>
      <c r="O4028" s="107">
        <v>12000000</v>
      </c>
      <c r="P4028" s="23">
        <v>180</v>
      </c>
      <c r="Q4028" s="23">
        <v>2</v>
      </c>
      <c r="R4028" s="23">
        <v>2</v>
      </c>
      <c r="S4028" s="23">
        <v>0</v>
      </c>
      <c r="T4028" s="47">
        <v>9.6</v>
      </c>
      <c r="U4028" s="98" t="s">
        <v>111</v>
      </c>
      <c r="V4028" s="98" t="s">
        <v>3139</v>
      </c>
      <c r="W4028" s="69">
        <f t="shared" si="124"/>
        <v>3.863289918954671E-2</v>
      </c>
    </row>
    <row r="4029" spans="1:23">
      <c r="A4029">
        <f t="shared" si="125"/>
        <v>196</v>
      </c>
      <c r="B4029" s="99">
        <v>44408</v>
      </c>
      <c r="C4029" s="23">
        <v>1626</v>
      </c>
      <c r="D4029" s="23">
        <v>5</v>
      </c>
      <c r="E4029" s="98" t="s">
        <v>49</v>
      </c>
      <c r="F4029" s="98" t="s">
        <v>164</v>
      </c>
      <c r="G4029" s="98" t="s">
        <v>4120</v>
      </c>
      <c r="H4029" s="98" t="s">
        <v>1366</v>
      </c>
      <c r="I4029" s="98" t="s">
        <v>10308</v>
      </c>
      <c r="J4029" s="99">
        <v>44604</v>
      </c>
      <c r="K4029" s="107">
        <v>9000000</v>
      </c>
      <c r="L4029" s="98" t="s">
        <v>2952</v>
      </c>
      <c r="M4029" s="23">
        <v>720</v>
      </c>
      <c r="N4029" s="23">
        <v>1</v>
      </c>
      <c r="O4029" s="107">
        <v>9000000</v>
      </c>
      <c r="P4029" s="23">
        <v>360</v>
      </c>
      <c r="Q4029" s="23">
        <v>2</v>
      </c>
      <c r="R4029" s="23">
        <v>2</v>
      </c>
      <c r="S4029" s="23">
        <v>2.83</v>
      </c>
      <c r="T4029" s="47">
        <v>4.5594720000000004</v>
      </c>
      <c r="U4029" s="98" t="s">
        <v>111</v>
      </c>
      <c r="V4029" s="98" t="s">
        <v>3139</v>
      </c>
      <c r="W4029" s="69">
        <f t="shared" si="124"/>
        <v>2.7835189256141916E-3</v>
      </c>
    </row>
    <row r="4030" spans="1:23">
      <c r="A4030">
        <f t="shared" si="125"/>
        <v>1386</v>
      </c>
      <c r="B4030" s="99">
        <v>44408</v>
      </c>
      <c r="C4030" s="23">
        <v>1627</v>
      </c>
      <c r="D4030" s="23">
        <v>5</v>
      </c>
      <c r="E4030" s="98" t="s">
        <v>49</v>
      </c>
      <c r="F4030" s="98" t="s">
        <v>164</v>
      </c>
      <c r="G4030" s="98" t="s">
        <v>4120</v>
      </c>
      <c r="H4030" s="98" t="s">
        <v>1366</v>
      </c>
      <c r="I4030" s="98" t="s">
        <v>10123</v>
      </c>
      <c r="J4030" s="99">
        <v>45794</v>
      </c>
      <c r="K4030" s="107">
        <v>8000000</v>
      </c>
      <c r="L4030" s="98" t="s">
        <v>2953</v>
      </c>
      <c r="M4030" s="23">
        <v>1800</v>
      </c>
      <c r="N4030" s="23">
        <v>1</v>
      </c>
      <c r="O4030" s="107">
        <v>8000000</v>
      </c>
      <c r="P4030" s="23">
        <v>180</v>
      </c>
      <c r="Q4030" s="23">
        <v>2</v>
      </c>
      <c r="R4030" s="23">
        <v>2</v>
      </c>
      <c r="S4030" s="23">
        <v>0</v>
      </c>
      <c r="T4030" s="47">
        <v>6.4</v>
      </c>
      <c r="U4030" s="98" t="s">
        <v>111</v>
      </c>
      <c r="V4030" s="98" t="s">
        <v>3139</v>
      </c>
      <c r="W4030" s="69">
        <f t="shared" si="124"/>
        <v>2.7629101277973033E-2</v>
      </c>
    </row>
    <row r="4031" spans="1:23">
      <c r="A4031">
        <f t="shared" si="125"/>
        <v>197</v>
      </c>
      <c r="B4031" s="99">
        <v>44408</v>
      </c>
      <c r="C4031" s="23">
        <v>1628</v>
      </c>
      <c r="D4031" s="23">
        <v>5</v>
      </c>
      <c r="E4031" s="98" t="s">
        <v>49</v>
      </c>
      <c r="F4031" s="98" t="s">
        <v>164</v>
      </c>
      <c r="G4031" s="98" t="s">
        <v>4120</v>
      </c>
      <c r="H4031" s="98" t="s">
        <v>1366</v>
      </c>
      <c r="I4031" s="98" t="s">
        <v>10123</v>
      </c>
      <c r="J4031" s="99">
        <v>44605</v>
      </c>
      <c r="K4031" s="107">
        <v>5000000</v>
      </c>
      <c r="L4031" s="98" t="s">
        <v>2954</v>
      </c>
      <c r="M4031" s="23">
        <v>720</v>
      </c>
      <c r="N4031" s="23">
        <v>1</v>
      </c>
      <c r="O4031" s="107">
        <v>5000000</v>
      </c>
      <c r="P4031" s="23">
        <v>180</v>
      </c>
      <c r="Q4031" s="23">
        <v>2</v>
      </c>
      <c r="R4031" s="23">
        <v>2</v>
      </c>
      <c r="S4031" s="23">
        <v>0</v>
      </c>
      <c r="T4031" s="47">
        <v>2.5</v>
      </c>
      <c r="U4031" s="98" t="s">
        <v>111</v>
      </c>
      <c r="V4031" s="98" t="s">
        <v>3139</v>
      </c>
      <c r="W4031" s="69">
        <f t="shared" si="124"/>
        <v>1.5340156452247611E-3</v>
      </c>
    </row>
    <row r="4032" spans="1:23">
      <c r="A4032">
        <f t="shared" si="125"/>
        <v>562</v>
      </c>
      <c r="B4032" s="99">
        <v>44408</v>
      </c>
      <c r="C4032" s="23">
        <v>1629</v>
      </c>
      <c r="D4032" s="23">
        <v>5</v>
      </c>
      <c r="E4032" s="98" t="s">
        <v>49</v>
      </c>
      <c r="F4032" s="98" t="s">
        <v>164</v>
      </c>
      <c r="G4032" s="98" t="s">
        <v>4120</v>
      </c>
      <c r="H4032" s="98" t="s">
        <v>1366</v>
      </c>
      <c r="I4032" s="98" t="s">
        <v>10123</v>
      </c>
      <c r="J4032" s="99">
        <v>44970</v>
      </c>
      <c r="K4032" s="107">
        <v>5000000</v>
      </c>
      <c r="L4032" s="98" t="s">
        <v>2955</v>
      </c>
      <c r="M4032" s="23">
        <v>1080</v>
      </c>
      <c r="N4032" s="23">
        <v>1</v>
      </c>
      <c r="O4032" s="107">
        <v>5000000</v>
      </c>
      <c r="P4032" s="23">
        <v>180</v>
      </c>
      <c r="Q4032" s="23">
        <v>2</v>
      </c>
      <c r="R4032" s="23">
        <v>2</v>
      </c>
      <c r="S4032" s="23">
        <v>2.81</v>
      </c>
      <c r="T4032" s="47">
        <v>3.3763619999999999</v>
      </c>
      <c r="U4032" s="98" t="s">
        <v>111</v>
      </c>
      <c r="V4032" s="98" t="s">
        <v>3139</v>
      </c>
      <c r="W4032" s="69">
        <f t="shared" si="124"/>
        <v>5.910291123150474E-3</v>
      </c>
    </row>
    <row r="4033" spans="1:23">
      <c r="A4033">
        <f t="shared" si="125"/>
        <v>197</v>
      </c>
      <c r="B4033" s="99">
        <v>44408</v>
      </c>
      <c r="C4033" s="23">
        <v>1630</v>
      </c>
      <c r="D4033" s="23">
        <v>5</v>
      </c>
      <c r="E4033" s="98" t="s">
        <v>49</v>
      </c>
      <c r="F4033" s="98" t="s">
        <v>164</v>
      </c>
      <c r="G4033" s="98" t="s">
        <v>4120</v>
      </c>
      <c r="H4033" s="98" t="s">
        <v>1366</v>
      </c>
      <c r="I4033" s="98" t="s">
        <v>10123</v>
      </c>
      <c r="J4033" s="99">
        <v>44605</v>
      </c>
      <c r="K4033" s="107">
        <v>10000000</v>
      </c>
      <c r="L4033" s="98" t="s">
        <v>2956</v>
      </c>
      <c r="M4033" s="23">
        <v>720</v>
      </c>
      <c r="N4033" s="23">
        <v>1</v>
      </c>
      <c r="O4033" s="107">
        <v>10000000</v>
      </c>
      <c r="P4033" s="23">
        <v>180</v>
      </c>
      <c r="Q4033" s="23">
        <v>2</v>
      </c>
      <c r="R4033" s="23">
        <v>2</v>
      </c>
      <c r="S4033" s="23">
        <v>0</v>
      </c>
      <c r="T4033" s="47">
        <v>5</v>
      </c>
      <c r="U4033" s="98" t="s">
        <v>111</v>
      </c>
      <c r="V4033" s="98" t="s">
        <v>3139</v>
      </c>
      <c r="W4033" s="69">
        <f t="shared" si="124"/>
        <v>3.0680312904495222E-3</v>
      </c>
    </row>
    <row r="4034" spans="1:23">
      <c r="A4034">
        <f t="shared" si="125"/>
        <v>197</v>
      </c>
      <c r="B4034" s="99">
        <v>44408</v>
      </c>
      <c r="C4034" s="23">
        <v>1631</v>
      </c>
      <c r="D4034" s="23">
        <v>5</v>
      </c>
      <c r="E4034" s="98" t="s">
        <v>49</v>
      </c>
      <c r="F4034" s="98" t="s">
        <v>164</v>
      </c>
      <c r="G4034" s="98" t="s">
        <v>4120</v>
      </c>
      <c r="H4034" s="98" t="s">
        <v>1366</v>
      </c>
      <c r="I4034" s="98" t="s">
        <v>10123</v>
      </c>
      <c r="J4034" s="99">
        <v>44605</v>
      </c>
      <c r="K4034" s="107">
        <v>10000000</v>
      </c>
      <c r="L4034" s="98" t="s">
        <v>2957</v>
      </c>
      <c r="M4034" s="23">
        <v>720</v>
      </c>
      <c r="N4034" s="23">
        <v>1</v>
      </c>
      <c r="O4034" s="107">
        <v>10000000</v>
      </c>
      <c r="P4034" s="23">
        <v>180</v>
      </c>
      <c r="Q4034" s="23">
        <v>2</v>
      </c>
      <c r="R4034" s="23">
        <v>2</v>
      </c>
      <c r="S4034" s="23">
        <v>0</v>
      </c>
      <c r="T4034" s="47">
        <v>5</v>
      </c>
      <c r="U4034" s="98" t="s">
        <v>111</v>
      </c>
      <c r="V4034" s="98" t="s">
        <v>3139</v>
      </c>
      <c r="W4034" s="69">
        <f t="shared" ref="W4034:W4097" si="126">+T4034/SUM($T$2:$T$5848)*A4034</f>
        <v>3.0680312904495222E-3</v>
      </c>
    </row>
    <row r="4035" spans="1:23">
      <c r="A4035">
        <f t="shared" ref="A4035:A4098" si="127">+J4035-B4035</f>
        <v>927</v>
      </c>
      <c r="B4035" s="99">
        <v>44408</v>
      </c>
      <c r="C4035" s="23">
        <v>1632</v>
      </c>
      <c r="D4035" s="23">
        <v>5</v>
      </c>
      <c r="E4035" s="98" t="s">
        <v>49</v>
      </c>
      <c r="F4035" s="98" t="s">
        <v>164</v>
      </c>
      <c r="G4035" s="98" t="s">
        <v>4120</v>
      </c>
      <c r="H4035" s="98" t="s">
        <v>1366</v>
      </c>
      <c r="I4035" s="98" t="s">
        <v>10123</v>
      </c>
      <c r="J4035" s="99">
        <v>45335</v>
      </c>
      <c r="K4035" s="107">
        <v>15000000</v>
      </c>
      <c r="L4035" s="98" t="s">
        <v>2958</v>
      </c>
      <c r="M4035" s="23">
        <v>1440</v>
      </c>
      <c r="N4035" s="23">
        <v>1</v>
      </c>
      <c r="O4035" s="107">
        <v>15000000</v>
      </c>
      <c r="P4035" s="23">
        <v>360</v>
      </c>
      <c r="Q4035" s="23">
        <v>2</v>
      </c>
      <c r="R4035" s="23">
        <v>2</v>
      </c>
      <c r="S4035" s="23">
        <v>0</v>
      </c>
      <c r="T4035" s="47">
        <v>7</v>
      </c>
      <c r="U4035" s="98" t="s">
        <v>111</v>
      </c>
      <c r="V4035" s="98" t="s">
        <v>3139</v>
      </c>
      <c r="W4035" s="69">
        <f t="shared" si="126"/>
        <v>2.0211629486017204E-2</v>
      </c>
    </row>
    <row r="4036" spans="1:23">
      <c r="A4036">
        <f t="shared" si="127"/>
        <v>198</v>
      </c>
      <c r="B4036" s="99">
        <v>44408</v>
      </c>
      <c r="C4036" s="23">
        <v>1633</v>
      </c>
      <c r="D4036" s="23">
        <v>5</v>
      </c>
      <c r="E4036" s="98" t="s">
        <v>49</v>
      </c>
      <c r="F4036" s="98" t="s">
        <v>164</v>
      </c>
      <c r="G4036" s="98" t="s">
        <v>4120</v>
      </c>
      <c r="H4036" s="98" t="s">
        <v>1366</v>
      </c>
      <c r="I4036" s="98" t="s">
        <v>10417</v>
      </c>
      <c r="J4036" s="99">
        <v>44606</v>
      </c>
      <c r="K4036" s="107">
        <v>14000000</v>
      </c>
      <c r="L4036" s="98" t="s">
        <v>2959</v>
      </c>
      <c r="M4036" s="23">
        <v>720</v>
      </c>
      <c r="N4036" s="23">
        <v>1</v>
      </c>
      <c r="O4036" s="107">
        <v>14000000</v>
      </c>
      <c r="P4036" s="23">
        <v>180</v>
      </c>
      <c r="Q4036" s="23">
        <v>2</v>
      </c>
      <c r="R4036" s="23">
        <v>2</v>
      </c>
      <c r="S4036" s="23">
        <v>0</v>
      </c>
      <c r="T4036" s="47">
        <v>7</v>
      </c>
      <c r="U4036" s="98" t="s">
        <v>111</v>
      </c>
      <c r="V4036" s="98" t="s">
        <v>3139</v>
      </c>
      <c r="W4036" s="69">
        <f t="shared" si="126"/>
        <v>4.3170470746832865E-3</v>
      </c>
    </row>
    <row r="4037" spans="1:23">
      <c r="A4037">
        <f t="shared" si="127"/>
        <v>563</v>
      </c>
      <c r="B4037" s="99">
        <v>44408</v>
      </c>
      <c r="C4037" s="23">
        <v>1634</v>
      </c>
      <c r="D4037" s="23">
        <v>5</v>
      </c>
      <c r="E4037" s="98" t="s">
        <v>49</v>
      </c>
      <c r="F4037" s="98" t="s">
        <v>164</v>
      </c>
      <c r="G4037" s="98" t="s">
        <v>4120</v>
      </c>
      <c r="H4037" s="98" t="s">
        <v>1366</v>
      </c>
      <c r="I4037" s="98" t="s">
        <v>10417</v>
      </c>
      <c r="J4037" s="99">
        <v>44971</v>
      </c>
      <c r="K4037" s="107">
        <v>15000000</v>
      </c>
      <c r="L4037" s="98" t="s">
        <v>2960</v>
      </c>
      <c r="M4037" s="23">
        <v>1080</v>
      </c>
      <c r="N4037" s="23">
        <v>1</v>
      </c>
      <c r="O4037" s="107">
        <v>15000000</v>
      </c>
      <c r="P4037" s="23">
        <v>180</v>
      </c>
      <c r="Q4037" s="23">
        <v>2</v>
      </c>
      <c r="R4037" s="23">
        <v>2</v>
      </c>
      <c r="S4037" s="23">
        <v>0</v>
      </c>
      <c r="T4037" s="47">
        <v>10</v>
      </c>
      <c r="U4037" s="98" t="s">
        <v>111</v>
      </c>
      <c r="V4037" s="98" t="s">
        <v>3139</v>
      </c>
      <c r="W4037" s="69">
        <f t="shared" si="126"/>
        <v>1.7536057020538894E-2</v>
      </c>
    </row>
    <row r="4038" spans="1:23">
      <c r="A4038">
        <f t="shared" si="127"/>
        <v>1294</v>
      </c>
      <c r="B4038" s="99">
        <v>44408</v>
      </c>
      <c r="C4038" s="23">
        <v>1635</v>
      </c>
      <c r="D4038" s="23">
        <v>5</v>
      </c>
      <c r="E4038" s="98" t="s">
        <v>49</v>
      </c>
      <c r="F4038" s="98" t="s">
        <v>164</v>
      </c>
      <c r="G4038" s="98" t="s">
        <v>4120</v>
      </c>
      <c r="H4038" s="98" t="s">
        <v>1366</v>
      </c>
      <c r="I4038" s="98" t="s">
        <v>10417</v>
      </c>
      <c r="J4038" s="99">
        <v>45702</v>
      </c>
      <c r="K4038" s="107">
        <v>16000000</v>
      </c>
      <c r="L4038" s="98" t="s">
        <v>2961</v>
      </c>
      <c r="M4038" s="23">
        <v>1800</v>
      </c>
      <c r="N4038" s="23">
        <v>1</v>
      </c>
      <c r="O4038" s="107">
        <v>16000000</v>
      </c>
      <c r="P4038" s="23">
        <v>180</v>
      </c>
      <c r="Q4038" s="23">
        <v>2</v>
      </c>
      <c r="R4038" s="23">
        <v>2</v>
      </c>
      <c r="S4038" s="23">
        <v>0</v>
      </c>
      <c r="T4038" s="47">
        <v>12.8</v>
      </c>
      <c r="U4038" s="98" t="s">
        <v>111</v>
      </c>
      <c r="V4038" s="98" t="s">
        <v>3139</v>
      </c>
      <c r="W4038" s="69">
        <f t="shared" si="126"/>
        <v>5.1590269918754844E-2</v>
      </c>
    </row>
    <row r="4039" spans="1:23">
      <c r="A4039">
        <f t="shared" si="127"/>
        <v>1294</v>
      </c>
      <c r="B4039" s="99">
        <v>44408</v>
      </c>
      <c r="C4039" s="23">
        <v>1636</v>
      </c>
      <c r="D4039" s="23">
        <v>5</v>
      </c>
      <c r="E4039" s="98" t="s">
        <v>49</v>
      </c>
      <c r="F4039" s="98" t="s">
        <v>164</v>
      </c>
      <c r="G4039" s="98" t="s">
        <v>4120</v>
      </c>
      <c r="H4039" s="98" t="s">
        <v>1366</v>
      </c>
      <c r="I4039" s="98" t="s">
        <v>10417</v>
      </c>
      <c r="J4039" s="99">
        <v>45702</v>
      </c>
      <c r="K4039" s="107">
        <v>12000000</v>
      </c>
      <c r="L4039" s="98" t="s">
        <v>2962</v>
      </c>
      <c r="M4039" s="23">
        <v>1800</v>
      </c>
      <c r="N4039" s="23">
        <v>1</v>
      </c>
      <c r="O4039" s="107">
        <v>12000000</v>
      </c>
      <c r="P4039" s="23">
        <v>180</v>
      </c>
      <c r="Q4039" s="23">
        <v>2</v>
      </c>
      <c r="R4039" s="23">
        <v>2</v>
      </c>
      <c r="S4039" s="23">
        <v>0</v>
      </c>
      <c r="T4039" s="47">
        <v>9.6</v>
      </c>
      <c r="U4039" s="98" t="s">
        <v>111</v>
      </c>
      <c r="V4039" s="98" t="s">
        <v>3139</v>
      </c>
      <c r="W4039" s="69">
        <f t="shared" si="126"/>
        <v>3.8692702439066133E-2</v>
      </c>
    </row>
    <row r="4040" spans="1:23">
      <c r="A4040">
        <f t="shared" si="127"/>
        <v>563</v>
      </c>
      <c r="B4040" s="99">
        <v>44408</v>
      </c>
      <c r="C4040" s="23">
        <v>1637</v>
      </c>
      <c r="D4040" s="23">
        <v>5</v>
      </c>
      <c r="E4040" s="98" t="s">
        <v>49</v>
      </c>
      <c r="F4040" s="98" t="s">
        <v>164</v>
      </c>
      <c r="G4040" s="98" t="s">
        <v>4120</v>
      </c>
      <c r="H4040" s="98" t="s">
        <v>1366</v>
      </c>
      <c r="I4040" s="98" t="s">
        <v>10417</v>
      </c>
      <c r="J4040" s="99">
        <v>44971</v>
      </c>
      <c r="K4040" s="107">
        <v>20000000</v>
      </c>
      <c r="L4040" s="98" t="s">
        <v>2963</v>
      </c>
      <c r="M4040" s="23">
        <v>1080</v>
      </c>
      <c r="N4040" s="23">
        <v>1</v>
      </c>
      <c r="O4040" s="107">
        <v>20000000</v>
      </c>
      <c r="P4040" s="23">
        <v>180</v>
      </c>
      <c r="Q4040" s="23">
        <v>2</v>
      </c>
      <c r="R4040" s="23">
        <v>2</v>
      </c>
      <c r="S4040" s="23">
        <v>0</v>
      </c>
      <c r="T4040" s="47">
        <v>13.333334000000001</v>
      </c>
      <c r="U4040" s="98" t="s">
        <v>111</v>
      </c>
      <c r="V4040" s="98" t="s">
        <v>3139</v>
      </c>
      <c r="W4040" s="69">
        <f t="shared" si="126"/>
        <v>2.3381410529788992E-2</v>
      </c>
    </row>
    <row r="4041" spans="1:23">
      <c r="A4041">
        <f t="shared" si="127"/>
        <v>1294</v>
      </c>
      <c r="B4041" s="99">
        <v>44408</v>
      </c>
      <c r="C4041" s="23">
        <v>1638</v>
      </c>
      <c r="D4041" s="23">
        <v>5</v>
      </c>
      <c r="E4041" s="98" t="s">
        <v>49</v>
      </c>
      <c r="F4041" s="98" t="s">
        <v>164</v>
      </c>
      <c r="G4041" s="98" t="s">
        <v>4120</v>
      </c>
      <c r="H4041" s="98" t="s">
        <v>1366</v>
      </c>
      <c r="I4041" s="98" t="s">
        <v>10417</v>
      </c>
      <c r="J4041" s="99">
        <v>45702</v>
      </c>
      <c r="K4041" s="107">
        <v>7500000</v>
      </c>
      <c r="L4041" s="98" t="s">
        <v>2964</v>
      </c>
      <c r="M4041" s="23">
        <v>1800</v>
      </c>
      <c r="N4041" s="23">
        <v>1</v>
      </c>
      <c r="O4041" s="107">
        <v>7500000</v>
      </c>
      <c r="P4041" s="23">
        <v>180</v>
      </c>
      <c r="Q4041" s="23">
        <v>2</v>
      </c>
      <c r="R4041" s="23">
        <v>2</v>
      </c>
      <c r="S4041" s="23">
        <v>0</v>
      </c>
      <c r="T4041" s="47">
        <v>6</v>
      </c>
      <c r="U4041" s="98" t="s">
        <v>111</v>
      </c>
      <c r="V4041" s="98" t="s">
        <v>3139</v>
      </c>
      <c r="W4041" s="69">
        <f t="shared" si="126"/>
        <v>2.4182939024416334E-2</v>
      </c>
    </row>
    <row r="4042" spans="1:23">
      <c r="A4042">
        <f t="shared" si="127"/>
        <v>1294</v>
      </c>
      <c r="B4042" s="99">
        <v>44408</v>
      </c>
      <c r="C4042" s="23">
        <v>1639</v>
      </c>
      <c r="D4042" s="23">
        <v>5</v>
      </c>
      <c r="E4042" s="98" t="s">
        <v>49</v>
      </c>
      <c r="F4042" s="98" t="s">
        <v>164</v>
      </c>
      <c r="G4042" s="98" t="s">
        <v>4120</v>
      </c>
      <c r="H4042" s="98" t="s">
        <v>1366</v>
      </c>
      <c r="I4042" s="98" t="s">
        <v>10417</v>
      </c>
      <c r="J4042" s="99">
        <v>45702</v>
      </c>
      <c r="K4042" s="107">
        <v>5000000</v>
      </c>
      <c r="L4042" s="98" t="s">
        <v>2965</v>
      </c>
      <c r="M4042" s="23">
        <v>1800</v>
      </c>
      <c r="N4042" s="23">
        <v>1</v>
      </c>
      <c r="O4042" s="107">
        <v>5000000</v>
      </c>
      <c r="P4042" s="23">
        <v>180</v>
      </c>
      <c r="Q4042" s="23">
        <v>2</v>
      </c>
      <c r="R4042" s="23">
        <v>2</v>
      </c>
      <c r="S4042" s="23">
        <v>0</v>
      </c>
      <c r="T4042" s="47">
        <v>4</v>
      </c>
      <c r="U4042" s="98" t="s">
        <v>111</v>
      </c>
      <c r="V4042" s="98" t="s">
        <v>3139</v>
      </c>
      <c r="W4042" s="69">
        <f t="shared" si="126"/>
        <v>1.6121959349610887E-2</v>
      </c>
    </row>
    <row r="4043" spans="1:23">
      <c r="A4043">
        <f t="shared" si="127"/>
        <v>566</v>
      </c>
      <c r="B4043" s="99">
        <v>44408</v>
      </c>
      <c r="C4043" s="23">
        <v>1640</v>
      </c>
      <c r="D4043" s="23">
        <v>5</v>
      </c>
      <c r="E4043" s="98" t="s">
        <v>49</v>
      </c>
      <c r="F4043" s="98" t="s">
        <v>164</v>
      </c>
      <c r="G4043" s="98" t="s">
        <v>4120</v>
      </c>
      <c r="H4043" s="98" t="s">
        <v>1366</v>
      </c>
      <c r="I4043" s="98" t="s">
        <v>7209</v>
      </c>
      <c r="J4043" s="99">
        <v>44974</v>
      </c>
      <c r="K4043" s="107">
        <v>20000000</v>
      </c>
      <c r="L4043" s="98" t="s">
        <v>2966</v>
      </c>
      <c r="M4043" s="23">
        <v>1080</v>
      </c>
      <c r="N4043" s="23">
        <v>1</v>
      </c>
      <c r="O4043" s="107">
        <v>20000000</v>
      </c>
      <c r="P4043" s="23">
        <v>180</v>
      </c>
      <c r="Q4043" s="23">
        <v>2</v>
      </c>
      <c r="R4043" s="23">
        <v>2</v>
      </c>
      <c r="S4043" s="23">
        <v>0</v>
      </c>
      <c r="T4043" s="47">
        <v>13.333334000000001</v>
      </c>
      <c r="U4043" s="98" t="s">
        <v>111</v>
      </c>
      <c r="V4043" s="98" t="s">
        <v>3139</v>
      </c>
      <c r="W4043" s="69">
        <f t="shared" si="126"/>
        <v>2.3506000639183962E-2</v>
      </c>
    </row>
    <row r="4044" spans="1:23">
      <c r="A4044">
        <f t="shared" si="127"/>
        <v>1297</v>
      </c>
      <c r="B4044" s="99">
        <v>44408</v>
      </c>
      <c r="C4044" s="23">
        <v>1641</v>
      </c>
      <c r="D4044" s="23">
        <v>5</v>
      </c>
      <c r="E4044" s="98" t="s">
        <v>49</v>
      </c>
      <c r="F4044" s="98" t="s">
        <v>164</v>
      </c>
      <c r="G4044" s="98" t="s">
        <v>4120</v>
      </c>
      <c r="H4044" s="98" t="s">
        <v>1366</v>
      </c>
      <c r="I4044" s="98" t="s">
        <v>7209</v>
      </c>
      <c r="J4044" s="99">
        <v>45705</v>
      </c>
      <c r="K4044" s="107">
        <v>20000000</v>
      </c>
      <c r="L4044" s="98" t="s">
        <v>2967</v>
      </c>
      <c r="M4044" s="23">
        <v>1800</v>
      </c>
      <c r="N4044" s="23">
        <v>1</v>
      </c>
      <c r="O4044" s="107">
        <v>20000000</v>
      </c>
      <c r="P4044" s="23">
        <v>180</v>
      </c>
      <c r="Q4044" s="23">
        <v>2</v>
      </c>
      <c r="R4044" s="23">
        <v>2</v>
      </c>
      <c r="S4044" s="23">
        <v>0</v>
      </c>
      <c r="T4044" s="47">
        <v>16</v>
      </c>
      <c r="U4044" s="98" t="s">
        <v>111</v>
      </c>
      <c r="V4044" s="98" t="s">
        <v>3139</v>
      </c>
      <c r="W4044" s="69">
        <f t="shared" si="126"/>
        <v>6.4637345522242109E-2</v>
      </c>
    </row>
    <row r="4045" spans="1:23">
      <c r="A4045">
        <f t="shared" si="127"/>
        <v>1297</v>
      </c>
      <c r="B4045" s="99">
        <v>44408</v>
      </c>
      <c r="C4045" s="23">
        <v>1642</v>
      </c>
      <c r="D4045" s="23">
        <v>5</v>
      </c>
      <c r="E4045" s="98" t="s">
        <v>49</v>
      </c>
      <c r="F4045" s="98" t="s">
        <v>164</v>
      </c>
      <c r="G4045" s="98" t="s">
        <v>4120</v>
      </c>
      <c r="H4045" s="98" t="s">
        <v>1366</v>
      </c>
      <c r="I4045" s="98" t="s">
        <v>7209</v>
      </c>
      <c r="J4045" s="99">
        <v>45705</v>
      </c>
      <c r="K4045" s="107">
        <v>10000000</v>
      </c>
      <c r="L4045" s="98" t="s">
        <v>2968</v>
      </c>
      <c r="M4045" s="23">
        <v>1800</v>
      </c>
      <c r="N4045" s="23">
        <v>1</v>
      </c>
      <c r="O4045" s="107">
        <v>10000000</v>
      </c>
      <c r="P4045" s="23">
        <v>180</v>
      </c>
      <c r="Q4045" s="23">
        <v>2</v>
      </c>
      <c r="R4045" s="23">
        <v>2</v>
      </c>
      <c r="S4045" s="23">
        <v>0</v>
      </c>
      <c r="T4045" s="47">
        <v>8</v>
      </c>
      <c r="U4045" s="98" t="s">
        <v>111</v>
      </c>
      <c r="V4045" s="98" t="s">
        <v>3139</v>
      </c>
      <c r="W4045" s="69">
        <f t="shared" si="126"/>
        <v>3.2318672761121055E-2</v>
      </c>
    </row>
    <row r="4046" spans="1:23">
      <c r="A4046">
        <f t="shared" si="127"/>
        <v>566</v>
      </c>
      <c r="B4046" s="99">
        <v>44408</v>
      </c>
      <c r="C4046" s="23">
        <v>1643</v>
      </c>
      <c r="D4046" s="23">
        <v>5</v>
      </c>
      <c r="E4046" s="98" t="s">
        <v>49</v>
      </c>
      <c r="F4046" s="98" t="s">
        <v>164</v>
      </c>
      <c r="G4046" s="98" t="s">
        <v>4120</v>
      </c>
      <c r="H4046" s="98" t="s">
        <v>1366</v>
      </c>
      <c r="I4046" s="98" t="s">
        <v>7209</v>
      </c>
      <c r="J4046" s="99">
        <v>44974</v>
      </c>
      <c r="K4046" s="107">
        <v>15000000</v>
      </c>
      <c r="L4046" s="98" t="s">
        <v>2969</v>
      </c>
      <c r="M4046" s="23">
        <v>1080</v>
      </c>
      <c r="N4046" s="23">
        <v>1</v>
      </c>
      <c r="O4046" s="107">
        <v>15000000</v>
      </c>
      <c r="P4046" s="23">
        <v>30</v>
      </c>
      <c r="Q4046" s="23">
        <v>2</v>
      </c>
      <c r="R4046" s="23">
        <v>2</v>
      </c>
      <c r="S4046" s="23">
        <v>0</v>
      </c>
      <c r="T4046" s="47">
        <v>7.9166610000000004</v>
      </c>
      <c r="U4046" s="98" t="s">
        <v>111</v>
      </c>
      <c r="V4046" s="98" t="s">
        <v>3139</v>
      </c>
      <c r="W4046" s="69">
        <f t="shared" si="126"/>
        <v>1.3956677191631345E-2</v>
      </c>
    </row>
    <row r="4047" spans="1:23">
      <c r="A4047">
        <f t="shared" si="127"/>
        <v>1297</v>
      </c>
      <c r="B4047" s="99">
        <v>44408</v>
      </c>
      <c r="C4047" s="23">
        <v>1644</v>
      </c>
      <c r="D4047" s="23">
        <v>5</v>
      </c>
      <c r="E4047" s="98" t="s">
        <v>49</v>
      </c>
      <c r="F4047" s="98" t="s">
        <v>164</v>
      </c>
      <c r="G4047" s="98" t="s">
        <v>4120</v>
      </c>
      <c r="H4047" s="98" t="s">
        <v>1366</v>
      </c>
      <c r="I4047" s="98" t="s">
        <v>7209</v>
      </c>
      <c r="J4047" s="99">
        <v>45705</v>
      </c>
      <c r="K4047" s="107">
        <v>35000000</v>
      </c>
      <c r="L4047" s="98" t="s">
        <v>2970</v>
      </c>
      <c r="M4047" s="23">
        <v>1800</v>
      </c>
      <c r="N4047" s="23">
        <v>1</v>
      </c>
      <c r="O4047" s="107">
        <v>35000000</v>
      </c>
      <c r="P4047" s="23">
        <v>180</v>
      </c>
      <c r="Q4047" s="23">
        <v>2</v>
      </c>
      <c r="R4047" s="23">
        <v>2</v>
      </c>
      <c r="S4047" s="23">
        <v>2.81</v>
      </c>
      <c r="T4047" s="47">
        <v>28.959978</v>
      </c>
      <c r="U4047" s="98" t="s">
        <v>111</v>
      </c>
      <c r="V4047" s="98" t="s">
        <v>3139</v>
      </c>
      <c r="W4047" s="69">
        <f t="shared" si="126"/>
        <v>0.11699350651890812</v>
      </c>
    </row>
    <row r="4048" spans="1:23">
      <c r="A4048">
        <f t="shared" si="127"/>
        <v>1298</v>
      </c>
      <c r="B4048" s="99">
        <v>44408</v>
      </c>
      <c r="C4048" s="23">
        <v>1645</v>
      </c>
      <c r="D4048" s="23">
        <v>5</v>
      </c>
      <c r="E4048" s="98" t="s">
        <v>49</v>
      </c>
      <c r="F4048" s="98" t="s">
        <v>164</v>
      </c>
      <c r="G4048" s="98" t="s">
        <v>4120</v>
      </c>
      <c r="H4048" s="98" t="s">
        <v>1366</v>
      </c>
      <c r="I4048" s="98" t="s">
        <v>9496</v>
      </c>
      <c r="J4048" s="99">
        <v>45706</v>
      </c>
      <c r="K4048" s="107">
        <v>5000000</v>
      </c>
      <c r="L4048" s="98" t="s">
        <v>2971</v>
      </c>
      <c r="M4048" s="23">
        <v>1800</v>
      </c>
      <c r="N4048" s="23">
        <v>1</v>
      </c>
      <c r="O4048" s="107">
        <v>5000000</v>
      </c>
      <c r="P4048" s="23">
        <v>180</v>
      </c>
      <c r="Q4048" s="23">
        <v>2</v>
      </c>
      <c r="R4048" s="23">
        <v>2</v>
      </c>
      <c r="S4048" s="23">
        <v>0</v>
      </c>
      <c r="T4048" s="47">
        <v>4</v>
      </c>
      <c r="U4048" s="98" t="s">
        <v>111</v>
      </c>
      <c r="V4048" s="98" t="s">
        <v>3139</v>
      </c>
      <c r="W4048" s="69">
        <f t="shared" si="126"/>
        <v>1.6171795390877073E-2</v>
      </c>
    </row>
    <row r="4049" spans="1:23">
      <c r="A4049">
        <f t="shared" si="127"/>
        <v>202</v>
      </c>
      <c r="B4049" s="99">
        <v>44408</v>
      </c>
      <c r="C4049" s="23">
        <v>1646</v>
      </c>
      <c r="D4049" s="23">
        <v>5</v>
      </c>
      <c r="E4049" s="98" t="s">
        <v>49</v>
      </c>
      <c r="F4049" s="98" t="s">
        <v>164</v>
      </c>
      <c r="G4049" s="98" t="s">
        <v>4120</v>
      </c>
      <c r="H4049" s="98" t="s">
        <v>1366</v>
      </c>
      <c r="I4049" s="98" t="s">
        <v>9496</v>
      </c>
      <c r="J4049" s="99">
        <v>44610</v>
      </c>
      <c r="K4049" s="107">
        <v>10000000</v>
      </c>
      <c r="L4049" s="98" t="s">
        <v>2972</v>
      </c>
      <c r="M4049" s="23">
        <v>720</v>
      </c>
      <c r="N4049" s="23">
        <v>1</v>
      </c>
      <c r="O4049" s="107">
        <v>10000000</v>
      </c>
      <c r="P4049" s="23">
        <v>180</v>
      </c>
      <c r="Q4049" s="23">
        <v>2</v>
      </c>
      <c r="R4049" s="23">
        <v>2</v>
      </c>
      <c r="S4049" s="23">
        <v>0</v>
      </c>
      <c r="T4049" s="47">
        <v>5</v>
      </c>
      <c r="U4049" s="98" t="s">
        <v>111</v>
      </c>
      <c r="V4049" s="98" t="s">
        <v>3139</v>
      </c>
      <c r="W4049" s="69">
        <f t="shared" si="126"/>
        <v>3.1459001049279362E-3</v>
      </c>
    </row>
    <row r="4050" spans="1:23">
      <c r="A4050">
        <f t="shared" si="127"/>
        <v>202</v>
      </c>
      <c r="B4050" s="99">
        <v>44408</v>
      </c>
      <c r="C4050" s="23">
        <v>1647</v>
      </c>
      <c r="D4050" s="23">
        <v>5</v>
      </c>
      <c r="E4050" s="98" t="s">
        <v>49</v>
      </c>
      <c r="F4050" s="98" t="s">
        <v>164</v>
      </c>
      <c r="G4050" s="98" t="s">
        <v>4120</v>
      </c>
      <c r="H4050" s="98" t="s">
        <v>1366</v>
      </c>
      <c r="I4050" s="98" t="s">
        <v>9496</v>
      </c>
      <c r="J4050" s="99">
        <v>44610</v>
      </c>
      <c r="K4050" s="107">
        <v>5500000</v>
      </c>
      <c r="L4050" s="98" t="s">
        <v>2973</v>
      </c>
      <c r="M4050" s="23">
        <v>720</v>
      </c>
      <c r="N4050" s="23">
        <v>1</v>
      </c>
      <c r="O4050" s="107">
        <v>5500000</v>
      </c>
      <c r="P4050" s="23">
        <v>30</v>
      </c>
      <c r="Q4050" s="23">
        <v>2</v>
      </c>
      <c r="R4050" s="23">
        <v>2</v>
      </c>
      <c r="S4050" s="23">
        <v>0</v>
      </c>
      <c r="T4050" s="47">
        <v>1.6041609999999999</v>
      </c>
      <c r="U4050" s="98" t="s">
        <v>111</v>
      </c>
      <c r="V4050" s="98" t="s">
        <v>3139</v>
      </c>
      <c r="W4050" s="69">
        <f t="shared" si="126"/>
        <v>1.0093060516442604E-3</v>
      </c>
    </row>
    <row r="4051" spans="1:23">
      <c r="A4051">
        <f t="shared" si="127"/>
        <v>1298</v>
      </c>
      <c r="B4051" s="99">
        <v>44408</v>
      </c>
      <c r="C4051" s="23">
        <v>1648</v>
      </c>
      <c r="D4051" s="23">
        <v>5</v>
      </c>
      <c r="E4051" s="98" t="s">
        <v>49</v>
      </c>
      <c r="F4051" s="98" t="s">
        <v>164</v>
      </c>
      <c r="G4051" s="98" t="s">
        <v>4120</v>
      </c>
      <c r="H4051" s="98" t="s">
        <v>1366</v>
      </c>
      <c r="I4051" s="98" t="s">
        <v>9496</v>
      </c>
      <c r="J4051" s="99">
        <v>45706</v>
      </c>
      <c r="K4051" s="107">
        <v>16000000</v>
      </c>
      <c r="L4051" s="98" t="s">
        <v>2974</v>
      </c>
      <c r="M4051" s="23">
        <v>1800</v>
      </c>
      <c r="N4051" s="23">
        <v>1</v>
      </c>
      <c r="O4051" s="107">
        <v>16000000</v>
      </c>
      <c r="P4051" s="23">
        <v>180</v>
      </c>
      <c r="Q4051" s="23">
        <v>2</v>
      </c>
      <c r="R4051" s="23">
        <v>2</v>
      </c>
      <c r="S4051" s="23">
        <v>0</v>
      </c>
      <c r="T4051" s="47">
        <v>12.8</v>
      </c>
      <c r="U4051" s="98" t="s">
        <v>111</v>
      </c>
      <c r="V4051" s="98" t="s">
        <v>3139</v>
      </c>
      <c r="W4051" s="69">
        <f t="shared" si="126"/>
        <v>5.1749745250806639E-2</v>
      </c>
    </row>
    <row r="4052" spans="1:23">
      <c r="A4052">
        <f t="shared" si="127"/>
        <v>1298</v>
      </c>
      <c r="B4052" s="99">
        <v>44408</v>
      </c>
      <c r="C4052" s="23">
        <v>1649</v>
      </c>
      <c r="D4052" s="23">
        <v>5</v>
      </c>
      <c r="E4052" s="98" t="s">
        <v>49</v>
      </c>
      <c r="F4052" s="98" t="s">
        <v>164</v>
      </c>
      <c r="G4052" s="98" t="s">
        <v>4120</v>
      </c>
      <c r="H4052" s="98" t="s">
        <v>1366</v>
      </c>
      <c r="I4052" s="98" t="s">
        <v>9496</v>
      </c>
      <c r="J4052" s="99">
        <v>45706</v>
      </c>
      <c r="K4052" s="107">
        <v>25000000</v>
      </c>
      <c r="L4052" s="98" t="s">
        <v>2975</v>
      </c>
      <c r="M4052" s="23">
        <v>1800</v>
      </c>
      <c r="N4052" s="23">
        <v>1</v>
      </c>
      <c r="O4052" s="107">
        <v>25000000</v>
      </c>
      <c r="P4052" s="23">
        <v>180</v>
      </c>
      <c r="Q4052" s="23">
        <v>2</v>
      </c>
      <c r="R4052" s="23">
        <v>2</v>
      </c>
      <c r="S4052" s="23">
        <v>2.81</v>
      </c>
      <c r="T4052" s="47">
        <v>20.251100000000001</v>
      </c>
      <c r="U4052" s="98" t="s">
        <v>111</v>
      </c>
      <c r="V4052" s="98" t="s">
        <v>3139</v>
      </c>
      <c r="W4052" s="69">
        <f t="shared" si="126"/>
        <v>8.1874161410047677E-2</v>
      </c>
    </row>
    <row r="4053" spans="1:23">
      <c r="A4053">
        <f t="shared" si="127"/>
        <v>567</v>
      </c>
      <c r="B4053" s="99">
        <v>44408</v>
      </c>
      <c r="C4053" s="23">
        <v>1650</v>
      </c>
      <c r="D4053" s="23">
        <v>5</v>
      </c>
      <c r="E4053" s="98" t="s">
        <v>49</v>
      </c>
      <c r="F4053" s="98" t="s">
        <v>164</v>
      </c>
      <c r="G4053" s="98" t="s">
        <v>4120</v>
      </c>
      <c r="H4053" s="98" t="s">
        <v>1366</v>
      </c>
      <c r="I4053" s="98" t="s">
        <v>9496</v>
      </c>
      <c r="J4053" s="99">
        <v>44975</v>
      </c>
      <c r="K4053" s="107">
        <v>6000000</v>
      </c>
      <c r="L4053" s="98" t="s">
        <v>2976</v>
      </c>
      <c r="M4053" s="23">
        <v>1080</v>
      </c>
      <c r="N4053" s="23">
        <v>1</v>
      </c>
      <c r="O4053" s="107">
        <v>6000000</v>
      </c>
      <c r="P4053" s="23">
        <v>180</v>
      </c>
      <c r="Q4053" s="23">
        <v>2</v>
      </c>
      <c r="R4053" s="23">
        <v>2</v>
      </c>
      <c r="S4053" s="23">
        <v>0</v>
      </c>
      <c r="T4053" s="47">
        <v>4</v>
      </c>
      <c r="U4053" s="98" t="s">
        <v>111</v>
      </c>
      <c r="V4053" s="98" t="s">
        <v>3139</v>
      </c>
      <c r="W4053" s="69">
        <f t="shared" si="126"/>
        <v>7.0642588494817414E-3</v>
      </c>
    </row>
    <row r="4054" spans="1:23">
      <c r="A4054">
        <f t="shared" si="127"/>
        <v>1298</v>
      </c>
      <c r="B4054" s="99">
        <v>44408</v>
      </c>
      <c r="C4054" s="23">
        <v>1651</v>
      </c>
      <c r="D4054" s="23">
        <v>5</v>
      </c>
      <c r="E4054" s="98" t="s">
        <v>49</v>
      </c>
      <c r="F4054" s="98" t="s">
        <v>164</v>
      </c>
      <c r="G4054" s="98" t="s">
        <v>4120</v>
      </c>
      <c r="H4054" s="98" t="s">
        <v>1366</v>
      </c>
      <c r="I4054" s="98" t="s">
        <v>9496</v>
      </c>
      <c r="J4054" s="99">
        <v>45706</v>
      </c>
      <c r="K4054" s="107">
        <v>10000000</v>
      </c>
      <c r="L4054" s="98" t="s">
        <v>2977</v>
      </c>
      <c r="M4054" s="23">
        <v>1800</v>
      </c>
      <c r="N4054" s="23">
        <v>1</v>
      </c>
      <c r="O4054" s="107">
        <v>10000000</v>
      </c>
      <c r="P4054" s="23">
        <v>180</v>
      </c>
      <c r="Q4054" s="23">
        <v>2</v>
      </c>
      <c r="R4054" s="23">
        <v>2</v>
      </c>
      <c r="S4054" s="23">
        <v>1.81</v>
      </c>
      <c r="T4054" s="47">
        <v>8.0648</v>
      </c>
      <c r="U4054" s="98" t="s">
        <v>111</v>
      </c>
      <c r="V4054" s="98" t="s">
        <v>3139</v>
      </c>
      <c r="W4054" s="69">
        <f t="shared" si="126"/>
        <v>3.260557386708636E-2</v>
      </c>
    </row>
    <row r="4055" spans="1:23">
      <c r="A4055">
        <f t="shared" si="127"/>
        <v>1299</v>
      </c>
      <c r="B4055" s="99">
        <v>44408</v>
      </c>
      <c r="C4055" s="23">
        <v>1652</v>
      </c>
      <c r="D4055" s="23">
        <v>5</v>
      </c>
      <c r="E4055" s="98" t="s">
        <v>49</v>
      </c>
      <c r="F4055" s="98" t="s">
        <v>164</v>
      </c>
      <c r="G4055" s="98" t="s">
        <v>4120</v>
      </c>
      <c r="H4055" s="98" t="s">
        <v>1366</v>
      </c>
      <c r="I4055" s="98" t="s">
        <v>6952</v>
      </c>
      <c r="J4055" s="99">
        <v>45707</v>
      </c>
      <c r="K4055" s="107">
        <v>21000000</v>
      </c>
      <c r="L4055" s="98" t="s">
        <v>2978</v>
      </c>
      <c r="M4055" s="23">
        <v>1800</v>
      </c>
      <c r="N4055" s="23">
        <v>1</v>
      </c>
      <c r="O4055" s="107">
        <v>21000000</v>
      </c>
      <c r="P4055" s="23">
        <v>180</v>
      </c>
      <c r="Q4055" s="23">
        <v>2</v>
      </c>
      <c r="R4055" s="23">
        <v>2</v>
      </c>
      <c r="S4055" s="23">
        <v>0</v>
      </c>
      <c r="T4055" s="47">
        <v>16.8</v>
      </c>
      <c r="U4055" s="98" t="s">
        <v>111</v>
      </c>
      <c r="V4055" s="98" t="s">
        <v>3139</v>
      </c>
      <c r="W4055" s="69">
        <f t="shared" si="126"/>
        <v>6.7973868485013217E-2</v>
      </c>
    </row>
    <row r="4056" spans="1:23">
      <c r="A4056">
        <f t="shared" si="127"/>
        <v>568</v>
      </c>
      <c r="B4056" s="99">
        <v>44408</v>
      </c>
      <c r="C4056" s="23">
        <v>1653</v>
      </c>
      <c r="D4056" s="23">
        <v>5</v>
      </c>
      <c r="E4056" s="98" t="s">
        <v>49</v>
      </c>
      <c r="F4056" s="98" t="s">
        <v>164</v>
      </c>
      <c r="G4056" s="98" t="s">
        <v>4120</v>
      </c>
      <c r="H4056" s="98" t="s">
        <v>1366</v>
      </c>
      <c r="I4056" s="98" t="s">
        <v>6952</v>
      </c>
      <c r="J4056" s="99">
        <v>44976</v>
      </c>
      <c r="K4056" s="107">
        <v>6000000</v>
      </c>
      <c r="L4056" s="98" t="s">
        <v>2979</v>
      </c>
      <c r="M4056" s="23">
        <v>1080</v>
      </c>
      <c r="N4056" s="23">
        <v>1</v>
      </c>
      <c r="O4056" s="107">
        <v>6000000</v>
      </c>
      <c r="P4056" s="23">
        <v>30</v>
      </c>
      <c r="Q4056" s="23">
        <v>2</v>
      </c>
      <c r="R4056" s="23">
        <v>2</v>
      </c>
      <c r="S4056" s="23">
        <v>0</v>
      </c>
      <c r="T4056" s="47">
        <v>3.1666609999999999</v>
      </c>
      <c r="U4056" s="98" t="s">
        <v>111</v>
      </c>
      <c r="V4056" s="98" t="s">
        <v>3139</v>
      </c>
      <c r="W4056" s="69">
        <f t="shared" si="126"/>
        <v>5.6023916136566767E-3</v>
      </c>
    </row>
    <row r="4057" spans="1:23">
      <c r="A4057">
        <f t="shared" si="127"/>
        <v>1299</v>
      </c>
      <c r="B4057" s="99">
        <v>44408</v>
      </c>
      <c r="C4057" s="23">
        <v>1654</v>
      </c>
      <c r="D4057" s="23">
        <v>5</v>
      </c>
      <c r="E4057" s="98" t="s">
        <v>49</v>
      </c>
      <c r="F4057" s="98" t="s">
        <v>164</v>
      </c>
      <c r="G4057" s="98" t="s">
        <v>4120</v>
      </c>
      <c r="H4057" s="98" t="s">
        <v>1366</v>
      </c>
      <c r="I4057" s="98" t="s">
        <v>6952</v>
      </c>
      <c r="J4057" s="99">
        <v>45707</v>
      </c>
      <c r="K4057" s="107">
        <v>12000000</v>
      </c>
      <c r="L4057" s="98" t="s">
        <v>2980</v>
      </c>
      <c r="M4057" s="23">
        <v>1800</v>
      </c>
      <c r="N4057" s="23">
        <v>1</v>
      </c>
      <c r="O4057" s="107">
        <v>12000000</v>
      </c>
      <c r="P4057" s="23">
        <v>180</v>
      </c>
      <c r="Q4057" s="23">
        <v>2</v>
      </c>
      <c r="R4057" s="23">
        <v>2</v>
      </c>
      <c r="S4057" s="23">
        <v>0</v>
      </c>
      <c r="T4057" s="47">
        <v>9.6</v>
      </c>
      <c r="U4057" s="98" t="s">
        <v>111</v>
      </c>
      <c r="V4057" s="98" t="s">
        <v>3139</v>
      </c>
      <c r="W4057" s="69">
        <f t="shared" si="126"/>
        <v>3.8842210562864687E-2</v>
      </c>
    </row>
    <row r="4058" spans="1:23">
      <c r="A4058">
        <f t="shared" si="127"/>
        <v>1299</v>
      </c>
      <c r="B4058" s="99">
        <v>44408</v>
      </c>
      <c r="C4058" s="23">
        <v>1655</v>
      </c>
      <c r="D4058" s="23">
        <v>5</v>
      </c>
      <c r="E4058" s="98" t="s">
        <v>49</v>
      </c>
      <c r="F4058" s="98" t="s">
        <v>164</v>
      </c>
      <c r="G4058" s="98" t="s">
        <v>4120</v>
      </c>
      <c r="H4058" s="98" t="s">
        <v>1366</v>
      </c>
      <c r="I4058" s="98" t="s">
        <v>6952</v>
      </c>
      <c r="J4058" s="99">
        <v>45707</v>
      </c>
      <c r="K4058" s="107">
        <v>20000000</v>
      </c>
      <c r="L4058" s="98" t="s">
        <v>2981</v>
      </c>
      <c r="M4058" s="23">
        <v>1800</v>
      </c>
      <c r="N4058" s="23">
        <v>1</v>
      </c>
      <c r="O4058" s="107">
        <v>20000000</v>
      </c>
      <c r="P4058" s="23">
        <v>180</v>
      </c>
      <c r="Q4058" s="23">
        <v>2</v>
      </c>
      <c r="R4058" s="23">
        <v>2</v>
      </c>
      <c r="S4058" s="23">
        <v>0</v>
      </c>
      <c r="T4058" s="47">
        <v>16</v>
      </c>
      <c r="U4058" s="98" t="s">
        <v>111</v>
      </c>
      <c r="V4058" s="98" t="s">
        <v>3139</v>
      </c>
      <c r="W4058" s="69">
        <f t="shared" si="126"/>
        <v>6.4737017604774474E-2</v>
      </c>
    </row>
    <row r="4059" spans="1:23">
      <c r="A4059">
        <f t="shared" si="127"/>
        <v>1299</v>
      </c>
      <c r="B4059" s="99">
        <v>44408</v>
      </c>
      <c r="C4059" s="23">
        <v>1656</v>
      </c>
      <c r="D4059" s="23">
        <v>5</v>
      </c>
      <c r="E4059" s="98" t="s">
        <v>49</v>
      </c>
      <c r="F4059" s="98" t="s">
        <v>164</v>
      </c>
      <c r="G4059" s="98" t="s">
        <v>4120</v>
      </c>
      <c r="H4059" s="98" t="s">
        <v>1366</v>
      </c>
      <c r="I4059" s="98" t="s">
        <v>6952</v>
      </c>
      <c r="J4059" s="99">
        <v>45707</v>
      </c>
      <c r="K4059" s="107">
        <v>10000000</v>
      </c>
      <c r="L4059" s="98" t="s">
        <v>2982</v>
      </c>
      <c r="M4059" s="23">
        <v>1800</v>
      </c>
      <c r="N4059" s="23">
        <v>1</v>
      </c>
      <c r="O4059" s="107">
        <v>10000000</v>
      </c>
      <c r="P4059" s="23">
        <v>180</v>
      </c>
      <c r="Q4059" s="23">
        <v>2</v>
      </c>
      <c r="R4059" s="23">
        <v>2</v>
      </c>
      <c r="S4059" s="23">
        <v>0</v>
      </c>
      <c r="T4059" s="47">
        <v>8</v>
      </c>
      <c r="U4059" s="98" t="s">
        <v>111</v>
      </c>
      <c r="V4059" s="98" t="s">
        <v>3139</v>
      </c>
      <c r="W4059" s="69">
        <f t="shared" si="126"/>
        <v>3.2368508802387237E-2</v>
      </c>
    </row>
    <row r="4060" spans="1:23">
      <c r="A4060">
        <f t="shared" si="127"/>
        <v>1299</v>
      </c>
      <c r="B4060" s="99">
        <v>44408</v>
      </c>
      <c r="C4060" s="23">
        <v>1657</v>
      </c>
      <c r="D4060" s="23">
        <v>5</v>
      </c>
      <c r="E4060" s="98" t="s">
        <v>49</v>
      </c>
      <c r="F4060" s="98" t="s">
        <v>164</v>
      </c>
      <c r="G4060" s="98" t="s">
        <v>4120</v>
      </c>
      <c r="H4060" s="98" t="s">
        <v>1366</v>
      </c>
      <c r="I4060" s="98" t="s">
        <v>6952</v>
      </c>
      <c r="J4060" s="99">
        <v>45707</v>
      </c>
      <c r="K4060" s="107">
        <v>21000000</v>
      </c>
      <c r="L4060" s="98" t="s">
        <v>2983</v>
      </c>
      <c r="M4060" s="23">
        <v>1800</v>
      </c>
      <c r="N4060" s="23">
        <v>1</v>
      </c>
      <c r="O4060" s="107">
        <v>21000000</v>
      </c>
      <c r="P4060" s="23">
        <v>180</v>
      </c>
      <c r="Q4060" s="23">
        <v>2</v>
      </c>
      <c r="R4060" s="23">
        <v>2</v>
      </c>
      <c r="S4060" s="23">
        <v>0</v>
      </c>
      <c r="T4060" s="47">
        <v>16.8</v>
      </c>
      <c r="U4060" s="98" t="s">
        <v>111</v>
      </c>
      <c r="V4060" s="98" t="s">
        <v>3139</v>
      </c>
      <c r="W4060" s="69">
        <f t="shared" si="126"/>
        <v>6.7973868485013217E-2</v>
      </c>
    </row>
    <row r="4061" spans="1:23">
      <c r="A4061">
        <f t="shared" si="127"/>
        <v>569</v>
      </c>
      <c r="B4061" s="99">
        <v>44408</v>
      </c>
      <c r="C4061" s="23">
        <v>1658</v>
      </c>
      <c r="D4061" s="23">
        <v>5</v>
      </c>
      <c r="E4061" s="98" t="s">
        <v>49</v>
      </c>
      <c r="F4061" s="98" t="s">
        <v>164</v>
      </c>
      <c r="G4061" s="98" t="s">
        <v>4120</v>
      </c>
      <c r="H4061" s="98" t="s">
        <v>1366</v>
      </c>
      <c r="I4061" s="98" t="s">
        <v>10111</v>
      </c>
      <c r="J4061" s="99">
        <v>44977</v>
      </c>
      <c r="K4061" s="107">
        <v>5300000</v>
      </c>
      <c r="L4061" s="98" t="s">
        <v>2984</v>
      </c>
      <c r="M4061" s="23">
        <v>1080</v>
      </c>
      <c r="N4061" s="23">
        <v>1</v>
      </c>
      <c r="O4061" s="107">
        <v>5300000</v>
      </c>
      <c r="P4061" s="23">
        <v>180</v>
      </c>
      <c r="Q4061" s="23">
        <v>2</v>
      </c>
      <c r="R4061" s="23">
        <v>2</v>
      </c>
      <c r="S4061" s="23">
        <v>0</v>
      </c>
      <c r="T4061" s="47">
        <v>3.533334</v>
      </c>
      <c r="U4061" s="98" t="s">
        <v>111</v>
      </c>
      <c r="V4061" s="98" t="s">
        <v>3139</v>
      </c>
      <c r="W4061" s="69">
        <f t="shared" si="126"/>
        <v>6.262107416797582E-3</v>
      </c>
    </row>
    <row r="4062" spans="1:23">
      <c r="A4062">
        <f t="shared" si="127"/>
        <v>1300</v>
      </c>
      <c r="B4062" s="99">
        <v>44408</v>
      </c>
      <c r="C4062" s="23">
        <v>1659</v>
      </c>
      <c r="D4062" s="23">
        <v>5</v>
      </c>
      <c r="E4062" s="98" t="s">
        <v>49</v>
      </c>
      <c r="F4062" s="98" t="s">
        <v>164</v>
      </c>
      <c r="G4062" s="98" t="s">
        <v>4120</v>
      </c>
      <c r="H4062" s="98" t="s">
        <v>1366</v>
      </c>
      <c r="I4062" s="98" t="s">
        <v>10111</v>
      </c>
      <c r="J4062" s="99">
        <v>45708</v>
      </c>
      <c r="K4062" s="107">
        <v>30000000</v>
      </c>
      <c r="L4062" s="98" t="s">
        <v>2985</v>
      </c>
      <c r="M4062" s="23">
        <v>1800</v>
      </c>
      <c r="N4062" s="23">
        <v>1</v>
      </c>
      <c r="O4062" s="107">
        <v>30000000</v>
      </c>
      <c r="P4062" s="23">
        <v>180</v>
      </c>
      <c r="Q4062" s="23">
        <v>2</v>
      </c>
      <c r="R4062" s="23">
        <v>2</v>
      </c>
      <c r="S4062" s="23">
        <v>0</v>
      </c>
      <c r="T4062" s="47">
        <v>24</v>
      </c>
      <c r="U4062" s="98" t="s">
        <v>111</v>
      </c>
      <c r="V4062" s="98" t="s">
        <v>3139</v>
      </c>
      <c r="W4062" s="69">
        <f t="shared" si="126"/>
        <v>9.7180280469061006E-2</v>
      </c>
    </row>
    <row r="4063" spans="1:23">
      <c r="A4063">
        <f t="shared" si="127"/>
        <v>1300</v>
      </c>
      <c r="B4063" s="99">
        <v>44408</v>
      </c>
      <c r="C4063" s="23">
        <v>1660</v>
      </c>
      <c r="D4063" s="23">
        <v>5</v>
      </c>
      <c r="E4063" s="98" t="s">
        <v>49</v>
      </c>
      <c r="F4063" s="98" t="s">
        <v>164</v>
      </c>
      <c r="G4063" s="98" t="s">
        <v>4120</v>
      </c>
      <c r="H4063" s="98" t="s">
        <v>1366</v>
      </c>
      <c r="I4063" s="98" t="s">
        <v>10111</v>
      </c>
      <c r="J4063" s="99">
        <v>45708</v>
      </c>
      <c r="K4063" s="107">
        <v>12000000</v>
      </c>
      <c r="L4063" s="98" t="s">
        <v>2986</v>
      </c>
      <c r="M4063" s="23">
        <v>1800</v>
      </c>
      <c r="N4063" s="23">
        <v>1</v>
      </c>
      <c r="O4063" s="107">
        <v>12000000</v>
      </c>
      <c r="P4063" s="23">
        <v>180</v>
      </c>
      <c r="Q4063" s="23">
        <v>2</v>
      </c>
      <c r="R4063" s="23">
        <v>2</v>
      </c>
      <c r="S4063" s="23">
        <v>0</v>
      </c>
      <c r="T4063" s="47">
        <v>9.6</v>
      </c>
      <c r="U4063" s="98" t="s">
        <v>111</v>
      </c>
      <c r="V4063" s="98" t="s">
        <v>3139</v>
      </c>
      <c r="W4063" s="69">
        <f t="shared" si="126"/>
        <v>3.8872112187624396E-2</v>
      </c>
    </row>
    <row r="4064" spans="1:23">
      <c r="A4064">
        <f t="shared" si="127"/>
        <v>1300</v>
      </c>
      <c r="B4064" s="99">
        <v>44408</v>
      </c>
      <c r="C4064" s="23">
        <v>1661</v>
      </c>
      <c r="D4064" s="23">
        <v>5</v>
      </c>
      <c r="E4064" s="98" t="s">
        <v>49</v>
      </c>
      <c r="F4064" s="98" t="s">
        <v>164</v>
      </c>
      <c r="G4064" s="98" t="s">
        <v>4120</v>
      </c>
      <c r="H4064" s="98" t="s">
        <v>1366</v>
      </c>
      <c r="I4064" s="98" t="s">
        <v>10111</v>
      </c>
      <c r="J4064" s="99">
        <v>45708</v>
      </c>
      <c r="K4064" s="107">
        <v>13000000</v>
      </c>
      <c r="L4064" s="98" t="s">
        <v>2987</v>
      </c>
      <c r="M4064" s="23">
        <v>1800</v>
      </c>
      <c r="N4064" s="23">
        <v>1</v>
      </c>
      <c r="O4064" s="107">
        <v>13000000</v>
      </c>
      <c r="P4064" s="23">
        <v>180</v>
      </c>
      <c r="Q4064" s="23">
        <v>2</v>
      </c>
      <c r="R4064" s="23">
        <v>2</v>
      </c>
      <c r="S4064" s="23">
        <v>0</v>
      </c>
      <c r="T4064" s="47">
        <v>10.4</v>
      </c>
      <c r="U4064" s="98" t="s">
        <v>111</v>
      </c>
      <c r="V4064" s="98" t="s">
        <v>3139</v>
      </c>
      <c r="W4064" s="69">
        <f t="shared" si="126"/>
        <v>4.2111454869926436E-2</v>
      </c>
    </row>
    <row r="4065" spans="1:23">
      <c r="A4065">
        <f t="shared" si="127"/>
        <v>1300</v>
      </c>
      <c r="B4065" s="99">
        <v>44408</v>
      </c>
      <c r="C4065" s="23">
        <v>1662</v>
      </c>
      <c r="D4065" s="23">
        <v>5</v>
      </c>
      <c r="E4065" s="98" t="s">
        <v>49</v>
      </c>
      <c r="F4065" s="98" t="s">
        <v>164</v>
      </c>
      <c r="G4065" s="98" t="s">
        <v>4120</v>
      </c>
      <c r="H4065" s="98" t="s">
        <v>1366</v>
      </c>
      <c r="I4065" s="98" t="s">
        <v>10111</v>
      </c>
      <c r="J4065" s="99">
        <v>45708</v>
      </c>
      <c r="K4065" s="107">
        <v>13000000</v>
      </c>
      <c r="L4065" s="98" t="s">
        <v>2988</v>
      </c>
      <c r="M4065" s="23">
        <v>1800</v>
      </c>
      <c r="N4065" s="23">
        <v>1</v>
      </c>
      <c r="O4065" s="107">
        <v>13000000</v>
      </c>
      <c r="P4065" s="23">
        <v>360</v>
      </c>
      <c r="Q4065" s="23">
        <v>2</v>
      </c>
      <c r="R4065" s="23">
        <v>2</v>
      </c>
      <c r="S4065" s="23">
        <v>0</v>
      </c>
      <c r="T4065" s="47">
        <v>10.4</v>
      </c>
      <c r="U4065" s="98" t="s">
        <v>111</v>
      </c>
      <c r="V4065" s="98" t="s">
        <v>3139</v>
      </c>
      <c r="W4065" s="69">
        <f t="shared" si="126"/>
        <v>4.2111454869926436E-2</v>
      </c>
    </row>
    <row r="4066" spans="1:23">
      <c r="A4066">
        <f t="shared" si="127"/>
        <v>1301</v>
      </c>
      <c r="B4066" s="99">
        <v>44408</v>
      </c>
      <c r="C4066" s="23">
        <v>1663</v>
      </c>
      <c r="D4066" s="23">
        <v>5</v>
      </c>
      <c r="E4066" s="98" t="s">
        <v>49</v>
      </c>
      <c r="F4066" s="98" t="s">
        <v>164</v>
      </c>
      <c r="G4066" s="98" t="s">
        <v>4120</v>
      </c>
      <c r="H4066" s="98" t="s">
        <v>1366</v>
      </c>
      <c r="I4066" s="98" t="s">
        <v>6979</v>
      </c>
      <c r="J4066" s="99">
        <v>45709</v>
      </c>
      <c r="K4066" s="107">
        <v>10000000</v>
      </c>
      <c r="L4066" s="98" t="s">
        <v>2989</v>
      </c>
      <c r="M4066" s="23">
        <v>1800</v>
      </c>
      <c r="N4066" s="23">
        <v>1</v>
      </c>
      <c r="O4066" s="107">
        <v>10000000</v>
      </c>
      <c r="P4066" s="23">
        <v>180</v>
      </c>
      <c r="Q4066" s="23">
        <v>2</v>
      </c>
      <c r="R4066" s="23">
        <v>2</v>
      </c>
      <c r="S4066" s="23">
        <v>0</v>
      </c>
      <c r="T4066" s="47">
        <v>8</v>
      </c>
      <c r="U4066" s="98" t="s">
        <v>111</v>
      </c>
      <c r="V4066" s="98" t="s">
        <v>3139</v>
      </c>
      <c r="W4066" s="69">
        <f t="shared" si="126"/>
        <v>3.2418344843653427E-2</v>
      </c>
    </row>
    <row r="4067" spans="1:23">
      <c r="A4067">
        <f t="shared" si="127"/>
        <v>205</v>
      </c>
      <c r="B4067" s="99">
        <v>44408</v>
      </c>
      <c r="C4067" s="23">
        <v>1664</v>
      </c>
      <c r="D4067" s="23">
        <v>5</v>
      </c>
      <c r="E4067" s="98" t="s">
        <v>49</v>
      </c>
      <c r="F4067" s="98" t="s">
        <v>164</v>
      </c>
      <c r="G4067" s="98" t="s">
        <v>4120</v>
      </c>
      <c r="H4067" s="98" t="s">
        <v>1366</v>
      </c>
      <c r="I4067" s="98" t="s">
        <v>6979</v>
      </c>
      <c r="J4067" s="99">
        <v>44613</v>
      </c>
      <c r="K4067" s="107">
        <v>5000000</v>
      </c>
      <c r="L4067" s="98" t="s">
        <v>2990</v>
      </c>
      <c r="M4067" s="23">
        <v>720</v>
      </c>
      <c r="N4067" s="23">
        <v>1</v>
      </c>
      <c r="O4067" s="107">
        <v>5000000</v>
      </c>
      <c r="P4067" s="23">
        <v>30</v>
      </c>
      <c r="Q4067" s="23">
        <v>2</v>
      </c>
      <c r="R4067" s="23">
        <v>2</v>
      </c>
      <c r="S4067" s="23">
        <v>0</v>
      </c>
      <c r="T4067" s="47">
        <v>1.4583390000000001</v>
      </c>
      <c r="U4067" s="98" t="s">
        <v>111</v>
      </c>
      <c r="V4067" s="98" t="s">
        <v>3139</v>
      </c>
      <c r="W4067" s="69">
        <f t="shared" si="126"/>
        <v>9.3118485810861676E-4</v>
      </c>
    </row>
    <row r="4068" spans="1:23">
      <c r="A4068">
        <f t="shared" si="127"/>
        <v>570</v>
      </c>
      <c r="B4068" s="99">
        <v>44408</v>
      </c>
      <c r="C4068" s="23">
        <v>1665</v>
      </c>
      <c r="D4068" s="23">
        <v>5</v>
      </c>
      <c r="E4068" s="98" t="s">
        <v>49</v>
      </c>
      <c r="F4068" s="98" t="s">
        <v>164</v>
      </c>
      <c r="G4068" s="98" t="s">
        <v>4120</v>
      </c>
      <c r="H4068" s="98" t="s">
        <v>1366</v>
      </c>
      <c r="I4068" s="98" t="s">
        <v>6979</v>
      </c>
      <c r="J4068" s="99">
        <v>44978</v>
      </c>
      <c r="K4068" s="107">
        <v>10000000</v>
      </c>
      <c r="L4068" s="98" t="s">
        <v>2991</v>
      </c>
      <c r="M4068" s="23">
        <v>720</v>
      </c>
      <c r="N4068" s="23">
        <v>1</v>
      </c>
      <c r="O4068" s="107">
        <v>10000000</v>
      </c>
      <c r="P4068" s="23">
        <v>180</v>
      </c>
      <c r="Q4068" s="23">
        <v>2</v>
      </c>
      <c r="R4068" s="23">
        <v>2</v>
      </c>
      <c r="S4068" s="23">
        <v>0</v>
      </c>
      <c r="T4068" s="47">
        <v>4.9999989999999999</v>
      </c>
      <c r="U4068" s="98" t="s">
        <v>111</v>
      </c>
      <c r="V4068" s="98" t="s">
        <v>3139</v>
      </c>
      <c r="W4068" s="69">
        <f t="shared" si="126"/>
        <v>8.8770430751302556E-3</v>
      </c>
    </row>
    <row r="4069" spans="1:23">
      <c r="A4069">
        <f t="shared" si="127"/>
        <v>205</v>
      </c>
      <c r="B4069" s="99">
        <v>44408</v>
      </c>
      <c r="C4069" s="23">
        <v>1666</v>
      </c>
      <c r="D4069" s="23">
        <v>5</v>
      </c>
      <c r="E4069" s="98" t="s">
        <v>49</v>
      </c>
      <c r="F4069" s="98" t="s">
        <v>164</v>
      </c>
      <c r="G4069" s="98" t="s">
        <v>4120</v>
      </c>
      <c r="H4069" s="98" t="s">
        <v>1366</v>
      </c>
      <c r="I4069" s="98" t="s">
        <v>6979</v>
      </c>
      <c r="J4069" s="99">
        <v>44613</v>
      </c>
      <c r="K4069" s="107">
        <v>5500000</v>
      </c>
      <c r="L4069" s="98" t="s">
        <v>2992</v>
      </c>
      <c r="M4069" s="23">
        <v>720</v>
      </c>
      <c r="N4069" s="23">
        <v>1</v>
      </c>
      <c r="O4069" s="107">
        <v>5500000</v>
      </c>
      <c r="P4069" s="23">
        <v>180</v>
      </c>
      <c r="Q4069" s="23">
        <v>2</v>
      </c>
      <c r="R4069" s="23">
        <v>2</v>
      </c>
      <c r="S4069" s="23">
        <v>0</v>
      </c>
      <c r="T4069" s="47">
        <v>2.75</v>
      </c>
      <c r="U4069" s="98" t="s">
        <v>111</v>
      </c>
      <c r="V4069" s="98" t="s">
        <v>3139</v>
      </c>
      <c r="W4069" s="69">
        <f t="shared" si="126"/>
        <v>1.7559417664882414E-3</v>
      </c>
    </row>
    <row r="4070" spans="1:23">
      <c r="A4070">
        <f t="shared" si="127"/>
        <v>1301</v>
      </c>
      <c r="B4070" s="99">
        <v>44408</v>
      </c>
      <c r="C4070" s="23">
        <v>1667</v>
      </c>
      <c r="D4070" s="23">
        <v>5</v>
      </c>
      <c r="E4070" s="98" t="s">
        <v>49</v>
      </c>
      <c r="F4070" s="98" t="s">
        <v>164</v>
      </c>
      <c r="G4070" s="98" t="s">
        <v>4120</v>
      </c>
      <c r="H4070" s="98" t="s">
        <v>1366</v>
      </c>
      <c r="I4070" s="98" t="s">
        <v>6979</v>
      </c>
      <c r="J4070" s="99">
        <v>45709</v>
      </c>
      <c r="K4070" s="107">
        <v>8000000</v>
      </c>
      <c r="L4070" s="98" t="s">
        <v>2993</v>
      </c>
      <c r="M4070" s="23">
        <v>1800</v>
      </c>
      <c r="N4070" s="23">
        <v>1</v>
      </c>
      <c r="O4070" s="107">
        <v>8000000</v>
      </c>
      <c r="P4070" s="23">
        <v>180</v>
      </c>
      <c r="Q4070" s="23">
        <v>2</v>
      </c>
      <c r="R4070" s="23">
        <v>2</v>
      </c>
      <c r="S4070" s="23">
        <v>0</v>
      </c>
      <c r="T4070" s="47">
        <v>6.4</v>
      </c>
      <c r="U4070" s="98" t="s">
        <v>111</v>
      </c>
      <c r="V4070" s="98" t="s">
        <v>3139</v>
      </c>
      <c r="W4070" s="69">
        <f t="shared" si="126"/>
        <v>2.5934675874922739E-2</v>
      </c>
    </row>
    <row r="4071" spans="1:23">
      <c r="A4071">
        <f t="shared" si="127"/>
        <v>570</v>
      </c>
      <c r="B4071" s="99">
        <v>44408</v>
      </c>
      <c r="C4071" s="23">
        <v>1668</v>
      </c>
      <c r="D4071" s="23">
        <v>5</v>
      </c>
      <c r="E4071" s="98" t="s">
        <v>49</v>
      </c>
      <c r="F4071" s="98" t="s">
        <v>164</v>
      </c>
      <c r="G4071" s="98" t="s">
        <v>4120</v>
      </c>
      <c r="H4071" s="98" t="s">
        <v>1366</v>
      </c>
      <c r="I4071" s="98" t="s">
        <v>6979</v>
      </c>
      <c r="J4071" s="99">
        <v>44978</v>
      </c>
      <c r="K4071" s="107">
        <v>5000000</v>
      </c>
      <c r="L4071" s="98" t="s">
        <v>2994</v>
      </c>
      <c r="M4071" s="23">
        <v>1080</v>
      </c>
      <c r="N4071" s="23">
        <v>1</v>
      </c>
      <c r="O4071" s="107">
        <v>5000000</v>
      </c>
      <c r="P4071" s="23">
        <v>180</v>
      </c>
      <c r="Q4071" s="23">
        <v>2</v>
      </c>
      <c r="R4071" s="23">
        <v>2</v>
      </c>
      <c r="S4071" s="23">
        <v>0</v>
      </c>
      <c r="T4071" s="47">
        <v>3.3333339999999998</v>
      </c>
      <c r="U4071" s="98" t="s">
        <v>111</v>
      </c>
      <c r="V4071" s="98" t="s">
        <v>3139</v>
      </c>
      <c r="W4071" s="69">
        <f t="shared" si="126"/>
        <v>5.9180310839654637E-3</v>
      </c>
    </row>
    <row r="4072" spans="1:23">
      <c r="A4072">
        <f t="shared" si="127"/>
        <v>935</v>
      </c>
      <c r="B4072" s="99">
        <v>44408</v>
      </c>
      <c r="C4072" s="23">
        <v>1669</v>
      </c>
      <c r="D4072" s="23">
        <v>5</v>
      </c>
      <c r="E4072" s="98" t="s">
        <v>49</v>
      </c>
      <c r="F4072" s="98" t="s">
        <v>164</v>
      </c>
      <c r="G4072" s="98" t="s">
        <v>4120</v>
      </c>
      <c r="H4072" s="98" t="s">
        <v>1366</v>
      </c>
      <c r="I4072" s="98" t="s">
        <v>6979</v>
      </c>
      <c r="J4072" s="99">
        <v>45343</v>
      </c>
      <c r="K4072" s="107">
        <v>10000000</v>
      </c>
      <c r="L4072" s="98" t="s">
        <v>2995</v>
      </c>
      <c r="M4072" s="23">
        <v>1440</v>
      </c>
      <c r="N4072" s="23">
        <v>1</v>
      </c>
      <c r="O4072" s="107">
        <v>10000000</v>
      </c>
      <c r="P4072" s="23">
        <v>180</v>
      </c>
      <c r="Q4072" s="23">
        <v>2</v>
      </c>
      <c r="R4072" s="23">
        <v>2</v>
      </c>
      <c r="S4072" s="23">
        <v>0</v>
      </c>
      <c r="T4072" s="47">
        <v>7.5</v>
      </c>
      <c r="U4072" s="98" t="s">
        <v>111</v>
      </c>
      <c r="V4072" s="98" t="s">
        <v>3139</v>
      </c>
      <c r="W4072" s="69">
        <f t="shared" si="126"/>
        <v>2.1842202461195202E-2</v>
      </c>
    </row>
    <row r="4073" spans="1:23">
      <c r="A4073">
        <f t="shared" si="127"/>
        <v>205</v>
      </c>
      <c r="B4073" s="99">
        <v>44408</v>
      </c>
      <c r="C4073" s="23">
        <v>1670</v>
      </c>
      <c r="D4073" s="23">
        <v>5</v>
      </c>
      <c r="E4073" s="98" t="s">
        <v>49</v>
      </c>
      <c r="F4073" s="98" t="s">
        <v>164</v>
      </c>
      <c r="G4073" s="98" t="s">
        <v>4120</v>
      </c>
      <c r="H4073" s="98" t="s">
        <v>1366</v>
      </c>
      <c r="I4073" s="98" t="s">
        <v>6979</v>
      </c>
      <c r="J4073" s="99">
        <v>44613</v>
      </c>
      <c r="K4073" s="107">
        <v>5000000</v>
      </c>
      <c r="L4073" s="98" t="s">
        <v>2996</v>
      </c>
      <c r="M4073" s="23">
        <v>720</v>
      </c>
      <c r="N4073" s="23">
        <v>1</v>
      </c>
      <c r="O4073" s="107">
        <v>5000000</v>
      </c>
      <c r="P4073" s="23">
        <v>180</v>
      </c>
      <c r="Q4073" s="23">
        <v>2</v>
      </c>
      <c r="R4073" s="23">
        <v>2</v>
      </c>
      <c r="S4073" s="23">
        <v>0</v>
      </c>
      <c r="T4073" s="47">
        <v>2.5</v>
      </c>
      <c r="U4073" s="98" t="s">
        <v>111</v>
      </c>
      <c r="V4073" s="98" t="s">
        <v>3139</v>
      </c>
      <c r="W4073" s="69">
        <f t="shared" si="126"/>
        <v>1.5963106968074924E-3</v>
      </c>
    </row>
    <row r="4074" spans="1:23">
      <c r="A4074">
        <f t="shared" si="127"/>
        <v>1301</v>
      </c>
      <c r="B4074" s="99">
        <v>44408</v>
      </c>
      <c r="C4074" s="23">
        <v>1671</v>
      </c>
      <c r="D4074" s="23">
        <v>5</v>
      </c>
      <c r="E4074" s="98" t="s">
        <v>49</v>
      </c>
      <c r="F4074" s="98" t="s">
        <v>164</v>
      </c>
      <c r="G4074" s="98" t="s">
        <v>4120</v>
      </c>
      <c r="H4074" s="98" t="s">
        <v>1366</v>
      </c>
      <c r="I4074" s="98" t="s">
        <v>6979</v>
      </c>
      <c r="J4074" s="99">
        <v>45709</v>
      </c>
      <c r="K4074" s="107">
        <v>10000000</v>
      </c>
      <c r="L4074" s="98" t="s">
        <v>2997</v>
      </c>
      <c r="M4074" s="23">
        <v>1800</v>
      </c>
      <c r="N4074" s="23">
        <v>1</v>
      </c>
      <c r="O4074" s="107">
        <v>10000000</v>
      </c>
      <c r="P4074" s="23">
        <v>180</v>
      </c>
      <c r="Q4074" s="23">
        <v>2</v>
      </c>
      <c r="R4074" s="23">
        <v>2</v>
      </c>
      <c r="S4074" s="23">
        <v>0</v>
      </c>
      <c r="T4074" s="47">
        <v>8</v>
      </c>
      <c r="U4074" s="98" t="s">
        <v>111</v>
      </c>
      <c r="V4074" s="98" t="s">
        <v>3139</v>
      </c>
      <c r="W4074" s="69">
        <f t="shared" si="126"/>
        <v>3.2418344843653427E-2</v>
      </c>
    </row>
    <row r="4075" spans="1:23">
      <c r="A4075">
        <f t="shared" si="127"/>
        <v>570</v>
      </c>
      <c r="B4075" s="99">
        <v>44408</v>
      </c>
      <c r="C4075" s="23">
        <v>1672</v>
      </c>
      <c r="D4075" s="23">
        <v>5</v>
      </c>
      <c r="E4075" s="98" t="s">
        <v>49</v>
      </c>
      <c r="F4075" s="98" t="s">
        <v>164</v>
      </c>
      <c r="G4075" s="98" t="s">
        <v>4120</v>
      </c>
      <c r="H4075" s="98" t="s">
        <v>1366</v>
      </c>
      <c r="I4075" s="98" t="s">
        <v>6979</v>
      </c>
      <c r="J4075" s="99">
        <v>44978</v>
      </c>
      <c r="K4075" s="107">
        <v>8000000</v>
      </c>
      <c r="L4075" s="98" t="s">
        <v>2998</v>
      </c>
      <c r="M4075" s="23">
        <v>1080</v>
      </c>
      <c r="N4075" s="23">
        <v>1</v>
      </c>
      <c r="O4075" s="107">
        <v>8000000</v>
      </c>
      <c r="P4075" s="23">
        <v>180</v>
      </c>
      <c r="Q4075" s="23">
        <v>2</v>
      </c>
      <c r="R4075" s="23">
        <v>2</v>
      </c>
      <c r="S4075" s="23">
        <v>0</v>
      </c>
      <c r="T4075" s="47">
        <v>5.3333339999999998</v>
      </c>
      <c r="U4075" s="98" t="s">
        <v>111</v>
      </c>
      <c r="V4075" s="98" t="s">
        <v>3139</v>
      </c>
      <c r="W4075" s="69">
        <f t="shared" si="126"/>
        <v>9.4688490241811533E-3</v>
      </c>
    </row>
    <row r="4076" spans="1:23">
      <c r="A4076">
        <f t="shared" si="127"/>
        <v>1301</v>
      </c>
      <c r="B4076" s="99">
        <v>44408</v>
      </c>
      <c r="C4076" s="23">
        <v>1673</v>
      </c>
      <c r="D4076" s="23">
        <v>5</v>
      </c>
      <c r="E4076" s="98" t="s">
        <v>49</v>
      </c>
      <c r="F4076" s="98" t="s">
        <v>164</v>
      </c>
      <c r="G4076" s="98" t="s">
        <v>4120</v>
      </c>
      <c r="H4076" s="98" t="s">
        <v>1366</v>
      </c>
      <c r="I4076" s="98" t="s">
        <v>6979</v>
      </c>
      <c r="J4076" s="99">
        <v>45709</v>
      </c>
      <c r="K4076" s="107">
        <v>30000000</v>
      </c>
      <c r="L4076" s="98" t="s">
        <v>2999</v>
      </c>
      <c r="M4076" s="23">
        <v>1800</v>
      </c>
      <c r="N4076" s="23">
        <v>1</v>
      </c>
      <c r="O4076" s="107">
        <v>30000000</v>
      </c>
      <c r="P4076" s="23">
        <v>180</v>
      </c>
      <c r="Q4076" s="23">
        <v>2</v>
      </c>
      <c r="R4076" s="23">
        <v>2</v>
      </c>
      <c r="S4076" s="23">
        <v>2.81</v>
      </c>
      <c r="T4076" s="47">
        <v>24.293880000000001</v>
      </c>
      <c r="U4076" s="98" t="s">
        <v>111</v>
      </c>
      <c r="V4076" s="98" t="s">
        <v>3139</v>
      </c>
      <c r="W4076" s="69">
        <f t="shared" si="126"/>
        <v>9.8445922428791882E-2</v>
      </c>
    </row>
    <row r="4077" spans="1:23">
      <c r="A4077">
        <f t="shared" si="127"/>
        <v>1301</v>
      </c>
      <c r="B4077" s="99">
        <v>44408</v>
      </c>
      <c r="C4077" s="23">
        <v>1674</v>
      </c>
      <c r="D4077" s="23">
        <v>5</v>
      </c>
      <c r="E4077" s="98" t="s">
        <v>49</v>
      </c>
      <c r="F4077" s="98" t="s">
        <v>164</v>
      </c>
      <c r="G4077" s="98" t="s">
        <v>4120</v>
      </c>
      <c r="H4077" s="98" t="s">
        <v>1366</v>
      </c>
      <c r="I4077" s="98" t="s">
        <v>6979</v>
      </c>
      <c r="J4077" s="99">
        <v>45709</v>
      </c>
      <c r="K4077" s="107">
        <v>50000000</v>
      </c>
      <c r="L4077" s="98" t="s">
        <v>3000</v>
      </c>
      <c r="M4077" s="23">
        <v>1800</v>
      </c>
      <c r="N4077" s="23">
        <v>1</v>
      </c>
      <c r="O4077" s="107">
        <v>50000000</v>
      </c>
      <c r="P4077" s="23">
        <v>180</v>
      </c>
      <c r="Q4077" s="23">
        <v>2</v>
      </c>
      <c r="R4077" s="23">
        <v>2</v>
      </c>
      <c r="S4077" s="23">
        <v>1.81</v>
      </c>
      <c r="T4077" s="47">
        <v>40.316316</v>
      </c>
      <c r="U4077" s="98" t="s">
        <v>111</v>
      </c>
      <c r="V4077" s="98" t="s">
        <v>3139</v>
      </c>
      <c r="W4077" s="69">
        <f t="shared" si="126"/>
        <v>0.16337352936421273</v>
      </c>
    </row>
    <row r="4078" spans="1:23">
      <c r="A4078">
        <f t="shared" si="127"/>
        <v>1301</v>
      </c>
      <c r="B4078" s="99">
        <v>44408</v>
      </c>
      <c r="C4078" s="23">
        <v>1675</v>
      </c>
      <c r="D4078" s="23">
        <v>5</v>
      </c>
      <c r="E4078" s="98" t="s">
        <v>49</v>
      </c>
      <c r="F4078" s="98" t="s">
        <v>164</v>
      </c>
      <c r="G4078" s="98" t="s">
        <v>4120</v>
      </c>
      <c r="H4078" s="98" t="s">
        <v>1366</v>
      </c>
      <c r="I4078" s="98" t="s">
        <v>6979</v>
      </c>
      <c r="J4078" s="99">
        <v>45709</v>
      </c>
      <c r="K4078" s="107">
        <v>20000000</v>
      </c>
      <c r="L4078" s="98" t="s">
        <v>3001</v>
      </c>
      <c r="M4078" s="23">
        <v>1800</v>
      </c>
      <c r="N4078" s="23">
        <v>1</v>
      </c>
      <c r="O4078" s="107">
        <v>20000000</v>
      </c>
      <c r="P4078" s="23">
        <v>180</v>
      </c>
      <c r="Q4078" s="23">
        <v>2</v>
      </c>
      <c r="R4078" s="23">
        <v>2</v>
      </c>
      <c r="S4078" s="23">
        <v>0</v>
      </c>
      <c r="T4078" s="47">
        <v>16</v>
      </c>
      <c r="U4078" s="98" t="s">
        <v>111</v>
      </c>
      <c r="V4078" s="98" t="s">
        <v>3139</v>
      </c>
      <c r="W4078" s="69">
        <f t="shared" si="126"/>
        <v>6.4836689687306853E-2</v>
      </c>
    </row>
    <row r="4079" spans="1:23">
      <c r="A4079">
        <f t="shared" si="127"/>
        <v>205</v>
      </c>
      <c r="B4079" s="99">
        <v>44408</v>
      </c>
      <c r="C4079" s="23">
        <v>1676</v>
      </c>
      <c r="D4079" s="23">
        <v>5</v>
      </c>
      <c r="E4079" s="98" t="s">
        <v>49</v>
      </c>
      <c r="F4079" s="98" t="s">
        <v>164</v>
      </c>
      <c r="G4079" s="98" t="s">
        <v>4120</v>
      </c>
      <c r="H4079" s="98" t="s">
        <v>1366</v>
      </c>
      <c r="I4079" s="98" t="s">
        <v>6979</v>
      </c>
      <c r="J4079" s="99">
        <v>44613</v>
      </c>
      <c r="K4079" s="107">
        <v>25000000</v>
      </c>
      <c r="L4079" s="98" t="s">
        <v>3002</v>
      </c>
      <c r="M4079" s="23">
        <v>720</v>
      </c>
      <c r="N4079" s="23">
        <v>1</v>
      </c>
      <c r="O4079" s="107">
        <v>25000000</v>
      </c>
      <c r="P4079" s="23">
        <v>180</v>
      </c>
      <c r="Q4079" s="23">
        <v>2</v>
      </c>
      <c r="R4079" s="23">
        <v>2</v>
      </c>
      <c r="S4079" s="23">
        <v>0</v>
      </c>
      <c r="T4079" s="47">
        <v>12.5</v>
      </c>
      <c r="U4079" s="98" t="s">
        <v>111</v>
      </c>
      <c r="V4079" s="98" t="s">
        <v>3139</v>
      </c>
      <c r="W4079" s="69">
        <f t="shared" si="126"/>
        <v>7.9815534840374618E-3</v>
      </c>
    </row>
    <row r="4080" spans="1:23">
      <c r="A4080">
        <f t="shared" si="127"/>
        <v>1301</v>
      </c>
      <c r="B4080" s="99">
        <v>44408</v>
      </c>
      <c r="C4080" s="23">
        <v>1677</v>
      </c>
      <c r="D4080" s="23">
        <v>5</v>
      </c>
      <c r="E4080" s="98" t="s">
        <v>49</v>
      </c>
      <c r="F4080" s="98" t="s">
        <v>164</v>
      </c>
      <c r="G4080" s="98" t="s">
        <v>4120</v>
      </c>
      <c r="H4080" s="98" t="s">
        <v>1366</v>
      </c>
      <c r="I4080" s="98" t="s">
        <v>6979</v>
      </c>
      <c r="J4080" s="99">
        <v>45709</v>
      </c>
      <c r="K4080" s="107">
        <v>10000000</v>
      </c>
      <c r="L4080" s="98" t="s">
        <v>3003</v>
      </c>
      <c r="M4080" s="23">
        <v>1800</v>
      </c>
      <c r="N4080" s="23">
        <v>1</v>
      </c>
      <c r="O4080" s="107">
        <v>10000000</v>
      </c>
      <c r="P4080" s="23">
        <v>180</v>
      </c>
      <c r="Q4080" s="23">
        <v>2</v>
      </c>
      <c r="R4080" s="23">
        <v>2</v>
      </c>
      <c r="S4080" s="23">
        <v>2.81</v>
      </c>
      <c r="T4080" s="47">
        <v>8.0979600000000005</v>
      </c>
      <c r="U4080" s="98" t="s">
        <v>111</v>
      </c>
      <c r="V4080" s="98" t="s">
        <v>3139</v>
      </c>
      <c r="W4080" s="69">
        <f t="shared" si="126"/>
        <v>3.2815307476263968E-2</v>
      </c>
    </row>
    <row r="4081" spans="1:23">
      <c r="A4081">
        <f t="shared" si="127"/>
        <v>1301</v>
      </c>
      <c r="B4081" s="99">
        <v>44408</v>
      </c>
      <c r="C4081" s="23">
        <v>1678</v>
      </c>
      <c r="D4081" s="23">
        <v>5</v>
      </c>
      <c r="E4081" s="98" t="s">
        <v>49</v>
      </c>
      <c r="F4081" s="98" t="s">
        <v>164</v>
      </c>
      <c r="G4081" s="98" t="s">
        <v>4120</v>
      </c>
      <c r="H4081" s="98" t="s">
        <v>1366</v>
      </c>
      <c r="I4081" s="98" t="s">
        <v>6979</v>
      </c>
      <c r="J4081" s="99">
        <v>45709</v>
      </c>
      <c r="K4081" s="107">
        <v>10000000</v>
      </c>
      <c r="L4081" s="98" t="s">
        <v>3004</v>
      </c>
      <c r="M4081" s="23">
        <v>1800</v>
      </c>
      <c r="N4081" s="23">
        <v>1</v>
      </c>
      <c r="O4081" s="107">
        <v>10000000</v>
      </c>
      <c r="P4081" s="23">
        <v>180</v>
      </c>
      <c r="Q4081" s="23">
        <v>2</v>
      </c>
      <c r="R4081" s="23">
        <v>2</v>
      </c>
      <c r="S4081" s="23">
        <v>0</v>
      </c>
      <c r="T4081" s="47">
        <v>8</v>
      </c>
      <c r="U4081" s="98" t="s">
        <v>111</v>
      </c>
      <c r="V4081" s="98" t="s">
        <v>3139</v>
      </c>
      <c r="W4081" s="69">
        <f t="shared" si="126"/>
        <v>3.2418344843653427E-2</v>
      </c>
    </row>
    <row r="4082" spans="1:23">
      <c r="A4082">
        <f t="shared" si="127"/>
        <v>1301</v>
      </c>
      <c r="B4082" s="99">
        <v>44408</v>
      </c>
      <c r="C4082" s="23">
        <v>1679</v>
      </c>
      <c r="D4082" s="23">
        <v>5</v>
      </c>
      <c r="E4082" s="98" t="s">
        <v>49</v>
      </c>
      <c r="F4082" s="98" t="s">
        <v>164</v>
      </c>
      <c r="G4082" s="98" t="s">
        <v>4120</v>
      </c>
      <c r="H4082" s="98" t="s">
        <v>1366</v>
      </c>
      <c r="I4082" s="98" t="s">
        <v>6979</v>
      </c>
      <c r="J4082" s="99">
        <v>45709</v>
      </c>
      <c r="K4082" s="107">
        <v>8000000</v>
      </c>
      <c r="L4082" s="98" t="s">
        <v>3005</v>
      </c>
      <c r="M4082" s="23">
        <v>1800</v>
      </c>
      <c r="N4082" s="23">
        <v>1</v>
      </c>
      <c r="O4082" s="107">
        <v>8000000</v>
      </c>
      <c r="P4082" s="23">
        <v>180</v>
      </c>
      <c r="Q4082" s="23">
        <v>2</v>
      </c>
      <c r="R4082" s="23">
        <v>2</v>
      </c>
      <c r="S4082" s="23">
        <v>0</v>
      </c>
      <c r="T4082" s="47">
        <v>6.4</v>
      </c>
      <c r="U4082" s="98" t="s">
        <v>111</v>
      </c>
      <c r="V4082" s="98" t="s">
        <v>3139</v>
      </c>
      <c r="W4082" s="69">
        <f t="shared" si="126"/>
        <v>2.5934675874922739E-2</v>
      </c>
    </row>
    <row r="4083" spans="1:23">
      <c r="A4083">
        <f t="shared" si="127"/>
        <v>24</v>
      </c>
      <c r="B4083" s="99">
        <v>44408</v>
      </c>
      <c r="C4083" s="23">
        <v>1680</v>
      </c>
      <c r="D4083" s="23">
        <v>5</v>
      </c>
      <c r="E4083" s="98" t="s">
        <v>49</v>
      </c>
      <c r="F4083" s="98" t="s">
        <v>164</v>
      </c>
      <c r="G4083" s="98" t="s">
        <v>4120</v>
      </c>
      <c r="H4083" s="98" t="s">
        <v>1366</v>
      </c>
      <c r="I4083" s="98" t="s">
        <v>6818</v>
      </c>
      <c r="J4083" s="99">
        <v>44432</v>
      </c>
      <c r="K4083" s="107">
        <v>7000000</v>
      </c>
      <c r="L4083" s="98" t="s">
        <v>3006</v>
      </c>
      <c r="M4083" s="23">
        <v>540</v>
      </c>
      <c r="N4083" s="23">
        <v>1</v>
      </c>
      <c r="O4083" s="107">
        <v>7000000</v>
      </c>
      <c r="P4083" s="23">
        <v>90</v>
      </c>
      <c r="Q4083" s="23">
        <v>2</v>
      </c>
      <c r="R4083" s="23">
        <v>2</v>
      </c>
      <c r="S4083" s="23">
        <v>0</v>
      </c>
      <c r="T4083" s="47">
        <v>1.1666650000000001</v>
      </c>
      <c r="U4083" s="98" t="s">
        <v>111</v>
      </c>
      <c r="V4083" s="98" t="s">
        <v>3139</v>
      </c>
      <c r="W4083" s="69">
        <f t="shared" si="126"/>
        <v>8.7212947625720817E-5</v>
      </c>
    </row>
    <row r="4084" spans="1:23">
      <c r="A4084">
        <f t="shared" si="127"/>
        <v>1304</v>
      </c>
      <c r="B4084" s="99">
        <v>44408</v>
      </c>
      <c r="C4084" s="23">
        <v>1681</v>
      </c>
      <c r="D4084" s="23">
        <v>5</v>
      </c>
      <c r="E4084" s="98" t="s">
        <v>49</v>
      </c>
      <c r="F4084" s="98" t="s">
        <v>164</v>
      </c>
      <c r="G4084" s="98" t="s">
        <v>4120</v>
      </c>
      <c r="H4084" s="98" t="s">
        <v>1366</v>
      </c>
      <c r="I4084" s="98" t="s">
        <v>6818</v>
      </c>
      <c r="J4084" s="99">
        <v>45712</v>
      </c>
      <c r="K4084" s="107">
        <v>6000000</v>
      </c>
      <c r="L4084" s="98" t="s">
        <v>3007</v>
      </c>
      <c r="M4084" s="23">
        <v>1800</v>
      </c>
      <c r="N4084" s="23">
        <v>1</v>
      </c>
      <c r="O4084" s="107">
        <v>6000000</v>
      </c>
      <c r="P4084" s="23">
        <v>180</v>
      </c>
      <c r="Q4084" s="23">
        <v>2</v>
      </c>
      <c r="R4084" s="23">
        <v>2</v>
      </c>
      <c r="S4084" s="23">
        <v>0</v>
      </c>
      <c r="T4084" s="47">
        <v>4.8</v>
      </c>
      <c r="U4084" s="98" t="s">
        <v>111</v>
      </c>
      <c r="V4084" s="98" t="s">
        <v>3139</v>
      </c>
      <c r="W4084" s="69">
        <f t="shared" si="126"/>
        <v>1.9495859343331621E-2</v>
      </c>
    </row>
    <row r="4085" spans="1:23">
      <c r="A4085">
        <f t="shared" si="127"/>
        <v>1304</v>
      </c>
      <c r="B4085" s="99">
        <v>44408</v>
      </c>
      <c r="C4085" s="23">
        <v>1682</v>
      </c>
      <c r="D4085" s="23">
        <v>5</v>
      </c>
      <c r="E4085" s="98" t="s">
        <v>49</v>
      </c>
      <c r="F4085" s="98" t="s">
        <v>164</v>
      </c>
      <c r="G4085" s="98" t="s">
        <v>4120</v>
      </c>
      <c r="H4085" s="98" t="s">
        <v>1366</v>
      </c>
      <c r="I4085" s="98" t="s">
        <v>6818</v>
      </c>
      <c r="J4085" s="99">
        <v>45712</v>
      </c>
      <c r="K4085" s="107">
        <v>15000000</v>
      </c>
      <c r="L4085" s="98" t="s">
        <v>3008</v>
      </c>
      <c r="M4085" s="23">
        <v>1800</v>
      </c>
      <c r="N4085" s="23">
        <v>1</v>
      </c>
      <c r="O4085" s="107">
        <v>15000000</v>
      </c>
      <c r="P4085" s="23">
        <v>180</v>
      </c>
      <c r="Q4085" s="23">
        <v>2</v>
      </c>
      <c r="R4085" s="23">
        <v>2</v>
      </c>
      <c r="S4085" s="23">
        <v>0</v>
      </c>
      <c r="T4085" s="47">
        <v>12</v>
      </c>
      <c r="U4085" s="98" t="s">
        <v>111</v>
      </c>
      <c r="V4085" s="98" t="s">
        <v>3139</v>
      </c>
      <c r="W4085" s="69">
        <f t="shared" si="126"/>
        <v>4.8739648358329057E-2</v>
      </c>
    </row>
    <row r="4086" spans="1:23">
      <c r="A4086">
        <f t="shared" si="127"/>
        <v>573</v>
      </c>
      <c r="B4086" s="99">
        <v>44408</v>
      </c>
      <c r="C4086" s="23">
        <v>1683</v>
      </c>
      <c r="D4086" s="23">
        <v>5</v>
      </c>
      <c r="E4086" s="98" t="s">
        <v>49</v>
      </c>
      <c r="F4086" s="98" t="s">
        <v>164</v>
      </c>
      <c r="G4086" s="98" t="s">
        <v>4120</v>
      </c>
      <c r="H4086" s="98" t="s">
        <v>1366</v>
      </c>
      <c r="I4086" s="98" t="s">
        <v>6818</v>
      </c>
      <c r="J4086" s="99">
        <v>44981</v>
      </c>
      <c r="K4086" s="107">
        <v>10000000</v>
      </c>
      <c r="L4086" s="98" t="s">
        <v>3009</v>
      </c>
      <c r="M4086" s="23">
        <v>1080</v>
      </c>
      <c r="N4086" s="23">
        <v>1</v>
      </c>
      <c r="O4086" s="107">
        <v>10000000</v>
      </c>
      <c r="P4086" s="23">
        <v>180</v>
      </c>
      <c r="Q4086" s="23">
        <v>2</v>
      </c>
      <c r="R4086" s="23">
        <v>2</v>
      </c>
      <c r="S4086" s="23">
        <v>0</v>
      </c>
      <c r="T4086" s="47">
        <v>6.6666660000000002</v>
      </c>
      <c r="U4086" s="98" t="s">
        <v>111</v>
      </c>
      <c r="V4086" s="98" t="s">
        <v>3139</v>
      </c>
      <c r="W4086" s="69">
        <f t="shared" si="126"/>
        <v>1.1898353662466214E-2</v>
      </c>
    </row>
    <row r="4087" spans="1:23">
      <c r="A4087">
        <f t="shared" si="127"/>
        <v>208</v>
      </c>
      <c r="B4087" s="99">
        <v>44408</v>
      </c>
      <c r="C4087" s="23">
        <v>1684</v>
      </c>
      <c r="D4087" s="23">
        <v>5</v>
      </c>
      <c r="E4087" s="98" t="s">
        <v>49</v>
      </c>
      <c r="F4087" s="98" t="s">
        <v>164</v>
      </c>
      <c r="G4087" s="98" t="s">
        <v>4120</v>
      </c>
      <c r="H4087" s="98" t="s">
        <v>1366</v>
      </c>
      <c r="I4087" s="98" t="s">
        <v>6818</v>
      </c>
      <c r="J4087" s="99">
        <v>44616</v>
      </c>
      <c r="K4087" s="107">
        <v>30000000</v>
      </c>
      <c r="L4087" s="98" t="s">
        <v>3010</v>
      </c>
      <c r="M4087" s="23">
        <v>720</v>
      </c>
      <c r="N4087" s="23">
        <v>1</v>
      </c>
      <c r="O4087" s="107">
        <v>30000000</v>
      </c>
      <c r="P4087" s="23">
        <v>180</v>
      </c>
      <c r="Q4087" s="23">
        <v>2</v>
      </c>
      <c r="R4087" s="23">
        <v>2</v>
      </c>
      <c r="S4087" s="23">
        <v>0</v>
      </c>
      <c r="T4087" s="47">
        <v>15</v>
      </c>
      <c r="U4087" s="98" t="s">
        <v>111</v>
      </c>
      <c r="V4087" s="98" t="s">
        <v>3139</v>
      </c>
      <c r="W4087" s="69">
        <f t="shared" si="126"/>
        <v>9.7180280469061006E-3</v>
      </c>
    </row>
    <row r="4088" spans="1:23">
      <c r="A4088">
        <f t="shared" si="127"/>
        <v>3130</v>
      </c>
      <c r="B4088" s="99">
        <v>44408</v>
      </c>
      <c r="C4088" s="23">
        <v>1685</v>
      </c>
      <c r="D4088" s="23">
        <v>5</v>
      </c>
      <c r="E4088" s="98" t="s">
        <v>49</v>
      </c>
      <c r="F4088" s="98" t="s">
        <v>164</v>
      </c>
      <c r="G4088" s="98" t="s">
        <v>4120</v>
      </c>
      <c r="H4088" s="98" t="s">
        <v>1366</v>
      </c>
      <c r="I4088" s="98" t="s">
        <v>6818</v>
      </c>
      <c r="J4088" s="99">
        <v>47538</v>
      </c>
      <c r="K4088" s="107">
        <v>60000000</v>
      </c>
      <c r="L4088" s="98" t="s">
        <v>3011</v>
      </c>
      <c r="M4088" s="23">
        <v>3600</v>
      </c>
      <c r="N4088" s="23">
        <v>1</v>
      </c>
      <c r="O4088" s="107">
        <v>60000000</v>
      </c>
      <c r="P4088" s="23">
        <v>180</v>
      </c>
      <c r="Q4088" s="23">
        <v>2</v>
      </c>
      <c r="R4088" s="23">
        <v>2</v>
      </c>
      <c r="S4088" s="23">
        <v>0</v>
      </c>
      <c r="T4088" s="47">
        <v>54</v>
      </c>
      <c r="U4088" s="98" t="s">
        <v>111</v>
      </c>
      <c r="V4088" s="98" t="s">
        <v>3139</v>
      </c>
      <c r="W4088" s="69">
        <f t="shared" si="126"/>
        <v>0.52645548092566319</v>
      </c>
    </row>
    <row r="4089" spans="1:23">
      <c r="A4089">
        <f t="shared" si="127"/>
        <v>938</v>
      </c>
      <c r="B4089" s="99">
        <v>44408</v>
      </c>
      <c r="C4089" s="23">
        <v>1686</v>
      </c>
      <c r="D4089" s="23">
        <v>5</v>
      </c>
      <c r="E4089" s="98" t="s">
        <v>49</v>
      </c>
      <c r="F4089" s="98" t="s">
        <v>164</v>
      </c>
      <c r="G4089" s="98" t="s">
        <v>4120</v>
      </c>
      <c r="H4089" s="98" t="s">
        <v>1366</v>
      </c>
      <c r="I4089" s="98" t="s">
        <v>6818</v>
      </c>
      <c r="J4089" s="99">
        <v>45346</v>
      </c>
      <c r="K4089" s="107">
        <v>15000000</v>
      </c>
      <c r="L4089" s="98" t="s">
        <v>3012</v>
      </c>
      <c r="M4089" s="23">
        <v>1440</v>
      </c>
      <c r="N4089" s="23">
        <v>1</v>
      </c>
      <c r="O4089" s="107">
        <v>15000000</v>
      </c>
      <c r="P4089" s="23">
        <v>180</v>
      </c>
      <c r="Q4089" s="23">
        <v>2</v>
      </c>
      <c r="R4089" s="23">
        <v>2</v>
      </c>
      <c r="S4089" s="23">
        <v>2.81</v>
      </c>
      <c r="T4089" s="47">
        <v>11.386032</v>
      </c>
      <c r="U4089" s="98" t="s">
        <v>111</v>
      </c>
      <c r="V4089" s="98" t="s">
        <v>3139</v>
      </c>
      <c r="W4089" s="69">
        <f t="shared" si="126"/>
        <v>3.3265862840767373E-2</v>
      </c>
    </row>
    <row r="4090" spans="1:23">
      <c r="A4090">
        <f t="shared" si="127"/>
        <v>574</v>
      </c>
      <c r="B4090" s="99">
        <v>44408</v>
      </c>
      <c r="C4090" s="23">
        <v>1687</v>
      </c>
      <c r="D4090" s="23">
        <v>5</v>
      </c>
      <c r="E4090" s="98" t="s">
        <v>49</v>
      </c>
      <c r="F4090" s="98" t="s">
        <v>164</v>
      </c>
      <c r="G4090" s="98" t="s">
        <v>4120</v>
      </c>
      <c r="H4090" s="98" t="s">
        <v>1366</v>
      </c>
      <c r="I4090" s="98" t="s">
        <v>6176</v>
      </c>
      <c r="J4090" s="99">
        <v>44982</v>
      </c>
      <c r="K4090" s="107">
        <v>6500000</v>
      </c>
      <c r="L4090" s="98" t="s">
        <v>3013</v>
      </c>
      <c r="M4090" s="23">
        <v>1080</v>
      </c>
      <c r="N4090" s="23">
        <v>1</v>
      </c>
      <c r="O4090" s="107">
        <v>6500000</v>
      </c>
      <c r="P4090" s="23">
        <v>180</v>
      </c>
      <c r="Q4090" s="23">
        <v>2</v>
      </c>
      <c r="R4090" s="23">
        <v>2</v>
      </c>
      <c r="S4090" s="23">
        <v>0</v>
      </c>
      <c r="T4090" s="47">
        <v>4.3333339999999998</v>
      </c>
      <c r="U4090" s="98" t="s">
        <v>111</v>
      </c>
      <c r="V4090" s="98" t="s">
        <v>3139</v>
      </c>
      <c r="W4090" s="69">
        <f t="shared" si="126"/>
        <v>7.7474291070843493E-3</v>
      </c>
    </row>
    <row r="4091" spans="1:23">
      <c r="A4091">
        <f t="shared" si="127"/>
        <v>574</v>
      </c>
      <c r="B4091" s="99">
        <v>44408</v>
      </c>
      <c r="C4091" s="23">
        <v>1688</v>
      </c>
      <c r="D4091" s="23">
        <v>5</v>
      </c>
      <c r="E4091" s="98" t="s">
        <v>49</v>
      </c>
      <c r="F4091" s="98" t="s">
        <v>164</v>
      </c>
      <c r="G4091" s="98" t="s">
        <v>4120</v>
      </c>
      <c r="H4091" s="98" t="s">
        <v>1366</v>
      </c>
      <c r="I4091" s="98" t="s">
        <v>6176</v>
      </c>
      <c r="J4091" s="99">
        <v>44982</v>
      </c>
      <c r="K4091" s="107">
        <v>5000000</v>
      </c>
      <c r="L4091" s="98" t="s">
        <v>3014</v>
      </c>
      <c r="M4091" s="23">
        <v>1080</v>
      </c>
      <c r="N4091" s="23">
        <v>1</v>
      </c>
      <c r="O4091" s="107">
        <v>5000000</v>
      </c>
      <c r="P4091" s="23">
        <v>180</v>
      </c>
      <c r="Q4091" s="23">
        <v>2</v>
      </c>
      <c r="R4091" s="23">
        <v>2</v>
      </c>
      <c r="S4091" s="23">
        <v>0</v>
      </c>
      <c r="T4091" s="47">
        <v>3.3333339999999998</v>
      </c>
      <c r="U4091" s="98" t="s">
        <v>111</v>
      </c>
      <c r="V4091" s="98" t="s">
        <v>3139</v>
      </c>
      <c r="W4091" s="69">
        <f t="shared" si="126"/>
        <v>5.9595611266599581E-3</v>
      </c>
    </row>
    <row r="4092" spans="1:23">
      <c r="A4092">
        <f t="shared" si="127"/>
        <v>1305</v>
      </c>
      <c r="B4092" s="99">
        <v>44408</v>
      </c>
      <c r="C4092" s="23">
        <v>1689</v>
      </c>
      <c r="D4092" s="23">
        <v>5</v>
      </c>
      <c r="E4092" s="98" t="s">
        <v>49</v>
      </c>
      <c r="F4092" s="98" t="s">
        <v>164</v>
      </c>
      <c r="G4092" s="98" t="s">
        <v>4120</v>
      </c>
      <c r="H4092" s="98" t="s">
        <v>1366</v>
      </c>
      <c r="I4092" s="98" t="s">
        <v>6176</v>
      </c>
      <c r="J4092" s="99">
        <v>45713</v>
      </c>
      <c r="K4092" s="107">
        <v>13000000</v>
      </c>
      <c r="L4092" s="98" t="s">
        <v>3015</v>
      </c>
      <c r="M4092" s="23">
        <v>1800</v>
      </c>
      <c r="N4092" s="23">
        <v>1</v>
      </c>
      <c r="O4092" s="107">
        <v>13000000</v>
      </c>
      <c r="P4092" s="23">
        <v>180</v>
      </c>
      <c r="Q4092" s="23">
        <v>2</v>
      </c>
      <c r="R4092" s="23">
        <v>2</v>
      </c>
      <c r="S4092" s="23">
        <v>0</v>
      </c>
      <c r="T4092" s="47">
        <v>10.4</v>
      </c>
      <c r="U4092" s="98" t="s">
        <v>111</v>
      </c>
      <c r="V4092" s="98" t="s">
        <v>3139</v>
      </c>
      <c r="W4092" s="69">
        <f t="shared" si="126"/>
        <v>4.2273422004041536E-2</v>
      </c>
    </row>
    <row r="4093" spans="1:23">
      <c r="A4093">
        <f t="shared" si="127"/>
        <v>1305</v>
      </c>
      <c r="B4093" s="99">
        <v>44408</v>
      </c>
      <c r="C4093" s="23">
        <v>1690</v>
      </c>
      <c r="D4093" s="23">
        <v>5</v>
      </c>
      <c r="E4093" s="98" t="s">
        <v>49</v>
      </c>
      <c r="F4093" s="98" t="s">
        <v>164</v>
      </c>
      <c r="G4093" s="98" t="s">
        <v>4120</v>
      </c>
      <c r="H4093" s="98" t="s">
        <v>1366</v>
      </c>
      <c r="I4093" s="98" t="s">
        <v>6176</v>
      </c>
      <c r="J4093" s="99">
        <v>45713</v>
      </c>
      <c r="K4093" s="107">
        <v>21000000</v>
      </c>
      <c r="L4093" s="98" t="s">
        <v>3016</v>
      </c>
      <c r="M4093" s="23">
        <v>1800</v>
      </c>
      <c r="N4093" s="23">
        <v>1</v>
      </c>
      <c r="O4093" s="107">
        <v>21000000</v>
      </c>
      <c r="P4093" s="23">
        <v>180</v>
      </c>
      <c r="Q4093" s="23">
        <v>2</v>
      </c>
      <c r="R4093" s="23">
        <v>2</v>
      </c>
      <c r="S4093" s="23">
        <v>0</v>
      </c>
      <c r="T4093" s="47">
        <v>16.8</v>
      </c>
      <c r="U4093" s="98" t="s">
        <v>111</v>
      </c>
      <c r="V4093" s="98" t="s">
        <v>3139</v>
      </c>
      <c r="W4093" s="69">
        <f t="shared" si="126"/>
        <v>6.8287835544990183E-2</v>
      </c>
    </row>
    <row r="4094" spans="1:23">
      <c r="A4094">
        <f t="shared" si="127"/>
        <v>1309</v>
      </c>
      <c r="B4094" s="99">
        <v>44408</v>
      </c>
      <c r="C4094" s="23">
        <v>1691</v>
      </c>
      <c r="D4094" s="23">
        <v>5</v>
      </c>
      <c r="E4094" s="98" t="s">
        <v>49</v>
      </c>
      <c r="F4094" s="98" t="s">
        <v>164</v>
      </c>
      <c r="G4094" s="98" t="s">
        <v>4120</v>
      </c>
      <c r="H4094" s="98" t="s">
        <v>1366</v>
      </c>
      <c r="I4094" s="98" t="s">
        <v>6176</v>
      </c>
      <c r="J4094" s="99">
        <v>45717</v>
      </c>
      <c r="K4094" s="107">
        <v>50000000</v>
      </c>
      <c r="L4094" s="98" t="s">
        <v>3017</v>
      </c>
      <c r="M4094" s="23">
        <v>1800</v>
      </c>
      <c r="N4094" s="23">
        <v>1</v>
      </c>
      <c r="O4094" s="107">
        <v>50000000</v>
      </c>
      <c r="P4094" s="23">
        <v>180</v>
      </c>
      <c r="Q4094" s="23">
        <v>2</v>
      </c>
      <c r="R4094" s="23">
        <v>2</v>
      </c>
      <c r="S4094" s="23">
        <v>2.77</v>
      </c>
      <c r="T4094" s="47">
        <v>40.455492999999997</v>
      </c>
      <c r="U4094" s="98" t="s">
        <v>111</v>
      </c>
      <c r="V4094" s="98" t="s">
        <v>3139</v>
      </c>
      <c r="W4094" s="69">
        <f t="shared" si="126"/>
        <v>0.16494558617104682</v>
      </c>
    </row>
    <row r="4095" spans="1:23">
      <c r="A4095">
        <f t="shared" si="127"/>
        <v>1305</v>
      </c>
      <c r="B4095" s="99">
        <v>44408</v>
      </c>
      <c r="C4095" s="23">
        <v>1692</v>
      </c>
      <c r="D4095" s="23">
        <v>5</v>
      </c>
      <c r="E4095" s="98" t="s">
        <v>49</v>
      </c>
      <c r="F4095" s="98" t="s">
        <v>164</v>
      </c>
      <c r="G4095" s="98" t="s">
        <v>4120</v>
      </c>
      <c r="H4095" s="98" t="s">
        <v>1366</v>
      </c>
      <c r="I4095" s="98" t="s">
        <v>6176</v>
      </c>
      <c r="J4095" s="99">
        <v>45713</v>
      </c>
      <c r="K4095" s="107">
        <v>10000000</v>
      </c>
      <c r="L4095" s="98" t="s">
        <v>3018</v>
      </c>
      <c r="M4095" s="23">
        <v>1800</v>
      </c>
      <c r="N4095" s="23">
        <v>1</v>
      </c>
      <c r="O4095" s="107">
        <v>10000000</v>
      </c>
      <c r="P4095" s="23">
        <v>180</v>
      </c>
      <c r="Q4095" s="23">
        <v>2</v>
      </c>
      <c r="R4095" s="23">
        <v>2</v>
      </c>
      <c r="S4095" s="23">
        <v>0</v>
      </c>
      <c r="T4095" s="47">
        <v>8</v>
      </c>
      <c r="U4095" s="98" t="s">
        <v>111</v>
      </c>
      <c r="V4095" s="98" t="s">
        <v>3139</v>
      </c>
      <c r="W4095" s="69">
        <f t="shared" si="126"/>
        <v>3.2518016926185792E-2</v>
      </c>
    </row>
    <row r="4096" spans="1:23">
      <c r="A4096">
        <f t="shared" si="127"/>
        <v>1305</v>
      </c>
      <c r="B4096" s="99">
        <v>44408</v>
      </c>
      <c r="C4096" s="23">
        <v>1693</v>
      </c>
      <c r="D4096" s="23">
        <v>5</v>
      </c>
      <c r="E4096" s="98" t="s">
        <v>49</v>
      </c>
      <c r="F4096" s="98" t="s">
        <v>164</v>
      </c>
      <c r="G4096" s="98" t="s">
        <v>4120</v>
      </c>
      <c r="H4096" s="98" t="s">
        <v>1366</v>
      </c>
      <c r="I4096" s="98" t="s">
        <v>6176</v>
      </c>
      <c r="J4096" s="99">
        <v>45713</v>
      </c>
      <c r="K4096" s="107">
        <v>15000000</v>
      </c>
      <c r="L4096" s="98" t="s">
        <v>3019</v>
      </c>
      <c r="M4096" s="23">
        <v>1800</v>
      </c>
      <c r="N4096" s="23">
        <v>1</v>
      </c>
      <c r="O4096" s="107">
        <v>15000000</v>
      </c>
      <c r="P4096" s="23">
        <v>180</v>
      </c>
      <c r="Q4096" s="23">
        <v>2</v>
      </c>
      <c r="R4096" s="23">
        <v>2</v>
      </c>
      <c r="S4096" s="23">
        <v>0</v>
      </c>
      <c r="T4096" s="47">
        <v>12</v>
      </c>
      <c r="U4096" s="98" t="s">
        <v>111</v>
      </c>
      <c r="V4096" s="98" t="s">
        <v>3139</v>
      </c>
      <c r="W4096" s="69">
        <f t="shared" si="126"/>
        <v>4.8777025389278694E-2</v>
      </c>
    </row>
    <row r="4097" spans="1:23">
      <c r="A4097">
        <f t="shared" si="127"/>
        <v>1306</v>
      </c>
      <c r="B4097" s="99">
        <v>44408</v>
      </c>
      <c r="C4097" s="23">
        <v>1694</v>
      </c>
      <c r="D4097" s="23">
        <v>5</v>
      </c>
      <c r="E4097" s="98" t="s">
        <v>49</v>
      </c>
      <c r="F4097" s="98" t="s">
        <v>164</v>
      </c>
      <c r="G4097" s="98" t="s">
        <v>4120</v>
      </c>
      <c r="H4097" s="98" t="s">
        <v>1366</v>
      </c>
      <c r="I4097" s="98" t="s">
        <v>7059</v>
      </c>
      <c r="J4097" s="99">
        <v>45714</v>
      </c>
      <c r="K4097" s="107">
        <v>7000000</v>
      </c>
      <c r="L4097" s="98" t="s">
        <v>3020</v>
      </c>
      <c r="M4097" s="23">
        <v>1800</v>
      </c>
      <c r="N4097" s="23">
        <v>1</v>
      </c>
      <c r="O4097" s="107">
        <v>7000000</v>
      </c>
      <c r="P4097" s="23">
        <v>180</v>
      </c>
      <c r="Q4097" s="23">
        <v>2</v>
      </c>
      <c r="R4097" s="23">
        <v>2</v>
      </c>
      <c r="S4097" s="23">
        <v>2.81</v>
      </c>
      <c r="T4097" s="47">
        <v>5.666836</v>
      </c>
      <c r="U4097" s="98" t="s">
        <v>111</v>
      </c>
      <c r="V4097" s="98" t="s">
        <v>3139</v>
      </c>
      <c r="W4097" s="69">
        <f t="shared" si="126"/>
        <v>2.3051934412786423E-2</v>
      </c>
    </row>
    <row r="4098" spans="1:23">
      <c r="A4098">
        <f t="shared" si="127"/>
        <v>1306</v>
      </c>
      <c r="B4098" s="99">
        <v>44408</v>
      </c>
      <c r="C4098" s="23">
        <v>1695</v>
      </c>
      <c r="D4098" s="23">
        <v>5</v>
      </c>
      <c r="E4098" s="98" t="s">
        <v>49</v>
      </c>
      <c r="F4098" s="98" t="s">
        <v>164</v>
      </c>
      <c r="G4098" s="98" t="s">
        <v>4120</v>
      </c>
      <c r="H4098" s="98" t="s">
        <v>1366</v>
      </c>
      <c r="I4098" s="98" t="s">
        <v>7059</v>
      </c>
      <c r="J4098" s="99">
        <v>45714</v>
      </c>
      <c r="K4098" s="107">
        <v>10600000</v>
      </c>
      <c r="L4098" s="98" t="s">
        <v>3021</v>
      </c>
      <c r="M4098" s="23">
        <v>1800</v>
      </c>
      <c r="N4098" s="23">
        <v>1</v>
      </c>
      <c r="O4098" s="107">
        <v>10600000</v>
      </c>
      <c r="P4098" s="23">
        <v>180</v>
      </c>
      <c r="Q4098" s="23">
        <v>2</v>
      </c>
      <c r="R4098" s="23">
        <v>2</v>
      </c>
      <c r="S4098" s="23">
        <v>0</v>
      </c>
      <c r="T4098" s="47">
        <v>8.48</v>
      </c>
      <c r="U4098" s="98" t="s">
        <v>111</v>
      </c>
      <c r="V4098" s="98" t="s">
        <v>3139</v>
      </c>
      <c r="W4098" s="69">
        <f t="shared" ref="W4098:W4161" si="128">+T4098/SUM($T$2:$T$5848)*A4098</f>
        <v>3.4495511043628024E-2</v>
      </c>
    </row>
    <row r="4099" spans="1:23">
      <c r="A4099">
        <f t="shared" ref="A4099:A4162" si="129">+J4099-B4099</f>
        <v>210</v>
      </c>
      <c r="B4099" s="99">
        <v>44408</v>
      </c>
      <c r="C4099" s="23">
        <v>1696</v>
      </c>
      <c r="D4099" s="23">
        <v>5</v>
      </c>
      <c r="E4099" s="98" t="s">
        <v>49</v>
      </c>
      <c r="F4099" s="98" t="s">
        <v>164</v>
      </c>
      <c r="G4099" s="98" t="s">
        <v>4120</v>
      </c>
      <c r="H4099" s="98" t="s">
        <v>1366</v>
      </c>
      <c r="I4099" s="98" t="s">
        <v>7059</v>
      </c>
      <c r="J4099" s="99">
        <v>44618</v>
      </c>
      <c r="K4099" s="107">
        <v>15000000</v>
      </c>
      <c r="L4099" s="98" t="s">
        <v>3022</v>
      </c>
      <c r="M4099" s="23">
        <v>720</v>
      </c>
      <c r="N4099" s="23">
        <v>1</v>
      </c>
      <c r="O4099" s="107">
        <v>15000000</v>
      </c>
      <c r="P4099" s="23">
        <v>180</v>
      </c>
      <c r="Q4099" s="23">
        <v>2</v>
      </c>
      <c r="R4099" s="23">
        <v>2</v>
      </c>
      <c r="S4099" s="23">
        <v>0</v>
      </c>
      <c r="T4099" s="47">
        <v>7.5</v>
      </c>
      <c r="U4099" s="98" t="s">
        <v>111</v>
      </c>
      <c r="V4099" s="98" t="s">
        <v>3139</v>
      </c>
      <c r="W4099" s="69">
        <f t="shared" si="128"/>
        <v>4.905735312140099E-3</v>
      </c>
    </row>
    <row r="4100" spans="1:23">
      <c r="A4100">
        <f t="shared" si="129"/>
        <v>1307</v>
      </c>
      <c r="B4100" s="99">
        <v>44408</v>
      </c>
      <c r="C4100" s="23">
        <v>1697</v>
      </c>
      <c r="D4100" s="23">
        <v>5</v>
      </c>
      <c r="E4100" s="98" t="s">
        <v>49</v>
      </c>
      <c r="F4100" s="98" t="s">
        <v>164</v>
      </c>
      <c r="G4100" s="98" t="s">
        <v>4120</v>
      </c>
      <c r="H4100" s="98" t="s">
        <v>1366</v>
      </c>
      <c r="I4100" s="98" t="s">
        <v>6644</v>
      </c>
      <c r="J4100" s="99">
        <v>45715</v>
      </c>
      <c r="K4100" s="107">
        <v>30000000</v>
      </c>
      <c r="L4100" s="98" t="s">
        <v>3023</v>
      </c>
      <c r="M4100" s="23">
        <v>1800</v>
      </c>
      <c r="N4100" s="23">
        <v>1</v>
      </c>
      <c r="O4100" s="107">
        <v>30000000</v>
      </c>
      <c r="P4100" s="23">
        <v>180</v>
      </c>
      <c r="Q4100" s="23">
        <v>2</v>
      </c>
      <c r="R4100" s="23">
        <v>2</v>
      </c>
      <c r="S4100" s="23">
        <v>0</v>
      </c>
      <c r="T4100" s="47">
        <v>24</v>
      </c>
      <c r="U4100" s="98" t="s">
        <v>111</v>
      </c>
      <c r="V4100" s="98" t="s">
        <v>3139</v>
      </c>
      <c r="W4100" s="69">
        <f t="shared" si="128"/>
        <v>9.770355890235595E-2</v>
      </c>
    </row>
    <row r="4101" spans="1:23">
      <c r="A4101">
        <f t="shared" si="129"/>
        <v>1307</v>
      </c>
      <c r="B4101" s="99">
        <v>44408</v>
      </c>
      <c r="C4101" s="23">
        <v>1698</v>
      </c>
      <c r="D4101" s="23">
        <v>5</v>
      </c>
      <c r="E4101" s="98" t="s">
        <v>49</v>
      </c>
      <c r="F4101" s="98" t="s">
        <v>164</v>
      </c>
      <c r="G4101" s="98" t="s">
        <v>4120</v>
      </c>
      <c r="H4101" s="98" t="s">
        <v>1366</v>
      </c>
      <c r="I4101" s="98" t="s">
        <v>6644</v>
      </c>
      <c r="J4101" s="99">
        <v>45715</v>
      </c>
      <c r="K4101" s="107">
        <v>15000000</v>
      </c>
      <c r="L4101" s="98" t="s">
        <v>3024</v>
      </c>
      <c r="M4101" s="23">
        <v>1800</v>
      </c>
      <c r="N4101" s="23">
        <v>1</v>
      </c>
      <c r="O4101" s="107">
        <v>15000000</v>
      </c>
      <c r="P4101" s="23">
        <v>180</v>
      </c>
      <c r="Q4101" s="23">
        <v>2</v>
      </c>
      <c r="R4101" s="23">
        <v>2</v>
      </c>
      <c r="S4101" s="23">
        <v>0</v>
      </c>
      <c r="T4101" s="47">
        <v>12</v>
      </c>
      <c r="U4101" s="98" t="s">
        <v>111</v>
      </c>
      <c r="V4101" s="98" t="s">
        <v>3139</v>
      </c>
      <c r="W4101" s="69">
        <f t="shared" si="128"/>
        <v>4.8851779451177975E-2</v>
      </c>
    </row>
    <row r="4102" spans="1:23">
      <c r="A4102">
        <f t="shared" si="129"/>
        <v>1307</v>
      </c>
      <c r="B4102" s="99">
        <v>44408</v>
      </c>
      <c r="C4102" s="23">
        <v>1699</v>
      </c>
      <c r="D4102" s="23">
        <v>5</v>
      </c>
      <c r="E4102" s="98" t="s">
        <v>49</v>
      </c>
      <c r="F4102" s="98" t="s">
        <v>164</v>
      </c>
      <c r="G4102" s="98" t="s">
        <v>4120</v>
      </c>
      <c r="H4102" s="98" t="s">
        <v>1366</v>
      </c>
      <c r="I4102" s="98" t="s">
        <v>6644</v>
      </c>
      <c r="J4102" s="99">
        <v>45715</v>
      </c>
      <c r="K4102" s="107">
        <v>20000000</v>
      </c>
      <c r="L4102" s="98" t="s">
        <v>3025</v>
      </c>
      <c r="M4102" s="23">
        <v>1800</v>
      </c>
      <c r="N4102" s="23">
        <v>1</v>
      </c>
      <c r="O4102" s="107">
        <v>20000000</v>
      </c>
      <c r="P4102" s="23">
        <v>180</v>
      </c>
      <c r="Q4102" s="23">
        <v>2</v>
      </c>
      <c r="R4102" s="23">
        <v>2</v>
      </c>
      <c r="S4102" s="23">
        <v>0</v>
      </c>
      <c r="T4102" s="47">
        <v>16</v>
      </c>
      <c r="U4102" s="98" t="s">
        <v>111</v>
      </c>
      <c r="V4102" s="98" t="s">
        <v>3139</v>
      </c>
      <c r="W4102" s="69">
        <f t="shared" si="128"/>
        <v>6.5135705934903962E-2</v>
      </c>
    </row>
    <row r="4103" spans="1:23">
      <c r="A4103">
        <f t="shared" si="129"/>
        <v>1307</v>
      </c>
      <c r="B4103" s="99">
        <v>44408</v>
      </c>
      <c r="C4103" s="23">
        <v>1700</v>
      </c>
      <c r="D4103" s="23">
        <v>5</v>
      </c>
      <c r="E4103" s="98" t="s">
        <v>49</v>
      </c>
      <c r="F4103" s="98" t="s">
        <v>164</v>
      </c>
      <c r="G4103" s="98" t="s">
        <v>4120</v>
      </c>
      <c r="H4103" s="98" t="s">
        <v>1366</v>
      </c>
      <c r="I4103" s="98" t="s">
        <v>6644</v>
      </c>
      <c r="J4103" s="99">
        <v>45715</v>
      </c>
      <c r="K4103" s="107">
        <v>13000000</v>
      </c>
      <c r="L4103" s="98" t="s">
        <v>3026</v>
      </c>
      <c r="M4103" s="23">
        <v>1800</v>
      </c>
      <c r="N4103" s="23">
        <v>1</v>
      </c>
      <c r="O4103" s="107">
        <v>13000000</v>
      </c>
      <c r="P4103" s="23">
        <v>180</v>
      </c>
      <c r="Q4103" s="23">
        <v>2</v>
      </c>
      <c r="R4103" s="23">
        <v>2</v>
      </c>
      <c r="S4103" s="23">
        <v>0</v>
      </c>
      <c r="T4103" s="47">
        <v>10.4</v>
      </c>
      <c r="U4103" s="98" t="s">
        <v>111</v>
      </c>
      <c r="V4103" s="98" t="s">
        <v>3139</v>
      </c>
      <c r="W4103" s="69">
        <f t="shared" si="128"/>
        <v>4.2338208857687576E-2</v>
      </c>
    </row>
    <row r="4104" spans="1:23">
      <c r="A4104">
        <f t="shared" si="129"/>
        <v>1307</v>
      </c>
      <c r="B4104" s="99">
        <v>44408</v>
      </c>
      <c r="C4104" s="23">
        <v>1701</v>
      </c>
      <c r="D4104" s="23">
        <v>5</v>
      </c>
      <c r="E4104" s="98" t="s">
        <v>49</v>
      </c>
      <c r="F4104" s="98" t="s">
        <v>164</v>
      </c>
      <c r="G4104" s="98" t="s">
        <v>4120</v>
      </c>
      <c r="H4104" s="98" t="s">
        <v>1366</v>
      </c>
      <c r="I4104" s="98" t="s">
        <v>6644</v>
      </c>
      <c r="J4104" s="99">
        <v>45715</v>
      </c>
      <c r="K4104" s="107">
        <v>14000000</v>
      </c>
      <c r="L4104" s="98" t="s">
        <v>3027</v>
      </c>
      <c r="M4104" s="23">
        <v>1800</v>
      </c>
      <c r="N4104" s="23">
        <v>1</v>
      </c>
      <c r="O4104" s="107">
        <v>14000000</v>
      </c>
      <c r="P4104" s="23">
        <v>30</v>
      </c>
      <c r="Q4104" s="23">
        <v>2</v>
      </c>
      <c r="R4104" s="23">
        <v>2</v>
      </c>
      <c r="S4104" s="23">
        <v>0</v>
      </c>
      <c r="T4104" s="47">
        <v>10.033339</v>
      </c>
      <c r="U4104" s="98" t="s">
        <v>111</v>
      </c>
      <c r="V4104" s="98" t="s">
        <v>3139</v>
      </c>
      <c r="W4104" s="69">
        <f t="shared" si="128"/>
        <v>4.0845538665575214E-2</v>
      </c>
    </row>
    <row r="4105" spans="1:23">
      <c r="A4105">
        <f t="shared" si="129"/>
        <v>211</v>
      </c>
      <c r="B4105" s="99">
        <v>44408</v>
      </c>
      <c r="C4105" s="23">
        <v>1702</v>
      </c>
      <c r="D4105" s="23">
        <v>5</v>
      </c>
      <c r="E4105" s="98" t="s">
        <v>49</v>
      </c>
      <c r="F4105" s="98" t="s">
        <v>164</v>
      </c>
      <c r="G4105" s="98" t="s">
        <v>4120</v>
      </c>
      <c r="H4105" s="98" t="s">
        <v>1366</v>
      </c>
      <c r="I4105" s="98" t="s">
        <v>6644</v>
      </c>
      <c r="J4105" s="99">
        <v>44619</v>
      </c>
      <c r="K4105" s="107">
        <v>10000000</v>
      </c>
      <c r="L4105" s="98" t="s">
        <v>3028</v>
      </c>
      <c r="M4105" s="23">
        <v>720</v>
      </c>
      <c r="N4105" s="23">
        <v>1</v>
      </c>
      <c r="O4105" s="107">
        <v>10000000</v>
      </c>
      <c r="P4105" s="23">
        <v>90</v>
      </c>
      <c r="Q4105" s="23">
        <v>2</v>
      </c>
      <c r="R4105" s="23">
        <v>2</v>
      </c>
      <c r="S4105" s="23">
        <v>0</v>
      </c>
      <c r="T4105" s="47">
        <v>3.75</v>
      </c>
      <c r="U4105" s="98" t="s">
        <v>111</v>
      </c>
      <c r="V4105" s="98" t="s">
        <v>3139</v>
      </c>
      <c r="W4105" s="69">
        <f t="shared" si="128"/>
        <v>2.4645479782418114E-3</v>
      </c>
    </row>
    <row r="4106" spans="1:23">
      <c r="A4106">
        <f t="shared" si="129"/>
        <v>1307</v>
      </c>
      <c r="B4106" s="99">
        <v>44408</v>
      </c>
      <c r="C4106" s="23">
        <v>1703</v>
      </c>
      <c r="D4106" s="23">
        <v>5</v>
      </c>
      <c r="E4106" s="98" t="s">
        <v>49</v>
      </c>
      <c r="F4106" s="98" t="s">
        <v>164</v>
      </c>
      <c r="G4106" s="98" t="s">
        <v>4120</v>
      </c>
      <c r="H4106" s="98" t="s">
        <v>1366</v>
      </c>
      <c r="I4106" s="98" t="s">
        <v>6644</v>
      </c>
      <c r="J4106" s="99">
        <v>45715</v>
      </c>
      <c r="K4106" s="107">
        <v>10000000</v>
      </c>
      <c r="L4106" s="98" t="s">
        <v>3029</v>
      </c>
      <c r="M4106" s="23">
        <v>1800</v>
      </c>
      <c r="N4106" s="23">
        <v>1</v>
      </c>
      <c r="O4106" s="107">
        <v>10000000</v>
      </c>
      <c r="P4106" s="23">
        <v>180</v>
      </c>
      <c r="Q4106" s="23">
        <v>2</v>
      </c>
      <c r="R4106" s="23">
        <v>2</v>
      </c>
      <c r="S4106" s="23">
        <v>0</v>
      </c>
      <c r="T4106" s="47">
        <v>8</v>
      </c>
      <c r="U4106" s="98" t="s">
        <v>111</v>
      </c>
      <c r="V4106" s="98" t="s">
        <v>3139</v>
      </c>
      <c r="W4106" s="69">
        <f t="shared" si="128"/>
        <v>3.2567852967451981E-2</v>
      </c>
    </row>
    <row r="4107" spans="1:23">
      <c r="A4107">
        <f t="shared" si="129"/>
        <v>1308</v>
      </c>
      <c r="B4107" s="99">
        <v>44408</v>
      </c>
      <c r="C4107" s="23">
        <v>1704</v>
      </c>
      <c r="D4107" s="23">
        <v>5</v>
      </c>
      <c r="E4107" s="98" t="s">
        <v>49</v>
      </c>
      <c r="F4107" s="98" t="s">
        <v>164</v>
      </c>
      <c r="G4107" s="98" t="s">
        <v>4120</v>
      </c>
      <c r="H4107" s="98" t="s">
        <v>1366</v>
      </c>
      <c r="I4107" s="98" t="s">
        <v>6748</v>
      </c>
      <c r="J4107" s="99">
        <v>45716</v>
      </c>
      <c r="K4107" s="107">
        <v>14000000</v>
      </c>
      <c r="L4107" s="98" t="s">
        <v>3030</v>
      </c>
      <c r="M4107" s="23">
        <v>1800</v>
      </c>
      <c r="N4107" s="23">
        <v>1</v>
      </c>
      <c r="O4107" s="107">
        <v>14000000</v>
      </c>
      <c r="P4107" s="23">
        <v>180</v>
      </c>
      <c r="Q4107" s="23">
        <v>2</v>
      </c>
      <c r="R4107" s="23">
        <v>2</v>
      </c>
      <c r="S4107" s="23">
        <v>0</v>
      </c>
      <c r="T4107" s="47">
        <v>11.2</v>
      </c>
      <c r="U4107" s="98" t="s">
        <v>111</v>
      </c>
      <c r="V4107" s="98" t="s">
        <v>3139</v>
      </c>
      <c r="W4107" s="69">
        <f t="shared" si="128"/>
        <v>4.5629879383319104E-2</v>
      </c>
    </row>
    <row r="4108" spans="1:23">
      <c r="A4108">
        <f t="shared" si="129"/>
        <v>212</v>
      </c>
      <c r="B4108" s="99">
        <v>44408</v>
      </c>
      <c r="C4108" s="23">
        <v>1705</v>
      </c>
      <c r="D4108" s="23">
        <v>5</v>
      </c>
      <c r="E4108" s="98" t="s">
        <v>49</v>
      </c>
      <c r="F4108" s="98" t="s">
        <v>164</v>
      </c>
      <c r="G4108" s="98" t="s">
        <v>4120</v>
      </c>
      <c r="H4108" s="98" t="s">
        <v>1366</v>
      </c>
      <c r="I4108" s="98" t="s">
        <v>6748</v>
      </c>
      <c r="J4108" s="99">
        <v>44620</v>
      </c>
      <c r="K4108" s="107">
        <v>12000000</v>
      </c>
      <c r="L4108" s="98" t="s">
        <v>3031</v>
      </c>
      <c r="M4108" s="23">
        <v>720</v>
      </c>
      <c r="N4108" s="23">
        <v>1</v>
      </c>
      <c r="O4108" s="107">
        <v>12000000</v>
      </c>
      <c r="P4108" s="23">
        <v>30</v>
      </c>
      <c r="Q4108" s="23">
        <v>2</v>
      </c>
      <c r="R4108" s="23">
        <v>2</v>
      </c>
      <c r="S4108" s="23">
        <v>0</v>
      </c>
      <c r="T4108" s="47">
        <v>3.5</v>
      </c>
      <c r="U4108" s="98" t="s">
        <v>111</v>
      </c>
      <c r="V4108" s="98" t="s">
        <v>3139</v>
      </c>
      <c r="W4108" s="69">
        <f t="shared" si="128"/>
        <v>2.3111464137193353E-3</v>
      </c>
    </row>
    <row r="4109" spans="1:23">
      <c r="A4109">
        <f t="shared" si="129"/>
        <v>1308</v>
      </c>
      <c r="B4109" s="99">
        <v>44408</v>
      </c>
      <c r="C4109" s="23">
        <v>1706</v>
      </c>
      <c r="D4109" s="23">
        <v>5</v>
      </c>
      <c r="E4109" s="98" t="s">
        <v>49</v>
      </c>
      <c r="F4109" s="98" t="s">
        <v>164</v>
      </c>
      <c r="G4109" s="98" t="s">
        <v>4120</v>
      </c>
      <c r="H4109" s="98" t="s">
        <v>1366</v>
      </c>
      <c r="I4109" s="98" t="s">
        <v>6748</v>
      </c>
      <c r="J4109" s="99">
        <v>45716</v>
      </c>
      <c r="K4109" s="107">
        <v>14000000</v>
      </c>
      <c r="L4109" s="98" t="s">
        <v>3032</v>
      </c>
      <c r="M4109" s="23">
        <v>1800</v>
      </c>
      <c r="N4109" s="23">
        <v>1</v>
      </c>
      <c r="O4109" s="107">
        <v>14000000</v>
      </c>
      <c r="P4109" s="23">
        <v>90</v>
      </c>
      <c r="Q4109" s="23">
        <v>2</v>
      </c>
      <c r="R4109" s="23">
        <v>2</v>
      </c>
      <c r="S4109" s="23">
        <v>0</v>
      </c>
      <c r="T4109" s="47">
        <v>10.5</v>
      </c>
      <c r="U4109" s="98" t="s">
        <v>111</v>
      </c>
      <c r="V4109" s="98" t="s">
        <v>3139</v>
      </c>
      <c r="W4109" s="69">
        <f t="shared" si="128"/>
        <v>4.2778011921861661E-2</v>
      </c>
    </row>
    <row r="4110" spans="1:23">
      <c r="A4110">
        <f t="shared" si="129"/>
        <v>1308</v>
      </c>
      <c r="B4110" s="99">
        <v>44408</v>
      </c>
      <c r="C4110" s="23">
        <v>1707</v>
      </c>
      <c r="D4110" s="23">
        <v>5</v>
      </c>
      <c r="E4110" s="98" t="s">
        <v>49</v>
      </c>
      <c r="F4110" s="98" t="s">
        <v>164</v>
      </c>
      <c r="G4110" s="98" t="s">
        <v>4120</v>
      </c>
      <c r="H4110" s="98" t="s">
        <v>1366</v>
      </c>
      <c r="I4110" s="98" t="s">
        <v>6748</v>
      </c>
      <c r="J4110" s="99">
        <v>45716</v>
      </c>
      <c r="K4110" s="107">
        <v>10000000</v>
      </c>
      <c r="L4110" s="98" t="s">
        <v>3033</v>
      </c>
      <c r="M4110" s="23">
        <v>1800</v>
      </c>
      <c r="N4110" s="23">
        <v>1</v>
      </c>
      <c r="O4110" s="107">
        <v>10000000</v>
      </c>
      <c r="P4110" s="23">
        <v>180</v>
      </c>
      <c r="Q4110" s="23">
        <v>2</v>
      </c>
      <c r="R4110" s="23">
        <v>2</v>
      </c>
      <c r="S4110" s="23">
        <v>0</v>
      </c>
      <c r="T4110" s="47">
        <v>8</v>
      </c>
      <c r="U4110" s="98" t="s">
        <v>111</v>
      </c>
      <c r="V4110" s="98" t="s">
        <v>3139</v>
      </c>
      <c r="W4110" s="69">
        <f t="shared" si="128"/>
        <v>3.2592770988085072E-2</v>
      </c>
    </row>
    <row r="4111" spans="1:23">
      <c r="A4111">
        <f t="shared" si="129"/>
        <v>212</v>
      </c>
      <c r="B4111" s="99">
        <v>44408</v>
      </c>
      <c r="C4111" s="23">
        <v>1708</v>
      </c>
      <c r="D4111" s="23">
        <v>5</v>
      </c>
      <c r="E4111" s="98" t="s">
        <v>49</v>
      </c>
      <c r="F4111" s="98" t="s">
        <v>164</v>
      </c>
      <c r="G4111" s="98" t="s">
        <v>4120</v>
      </c>
      <c r="H4111" s="98" t="s">
        <v>1366</v>
      </c>
      <c r="I4111" s="98" t="s">
        <v>6748</v>
      </c>
      <c r="J4111" s="99">
        <v>44620</v>
      </c>
      <c r="K4111" s="107">
        <v>20000000</v>
      </c>
      <c r="L4111" s="98" t="s">
        <v>3034</v>
      </c>
      <c r="M4111" s="23">
        <v>720</v>
      </c>
      <c r="N4111" s="23">
        <v>1</v>
      </c>
      <c r="O4111" s="107">
        <v>20000000</v>
      </c>
      <c r="P4111" s="23">
        <v>180</v>
      </c>
      <c r="Q4111" s="23">
        <v>2</v>
      </c>
      <c r="R4111" s="23">
        <v>2</v>
      </c>
      <c r="S4111" s="23">
        <v>0</v>
      </c>
      <c r="T4111" s="47">
        <v>10</v>
      </c>
      <c r="U4111" s="98" t="s">
        <v>111</v>
      </c>
      <c r="V4111" s="98" t="s">
        <v>3139</v>
      </c>
      <c r="W4111" s="69">
        <f t="shared" si="128"/>
        <v>6.6032754677695293E-3</v>
      </c>
    </row>
    <row r="4112" spans="1:23">
      <c r="A4112">
        <f t="shared" si="129"/>
        <v>1308</v>
      </c>
      <c r="B4112" s="99">
        <v>44408</v>
      </c>
      <c r="C4112" s="23">
        <v>1709</v>
      </c>
      <c r="D4112" s="23">
        <v>5</v>
      </c>
      <c r="E4112" s="98" t="s">
        <v>49</v>
      </c>
      <c r="F4112" s="98" t="s">
        <v>164</v>
      </c>
      <c r="G4112" s="98" t="s">
        <v>4120</v>
      </c>
      <c r="H4112" s="98" t="s">
        <v>1366</v>
      </c>
      <c r="I4112" s="98" t="s">
        <v>6748</v>
      </c>
      <c r="J4112" s="99">
        <v>45716</v>
      </c>
      <c r="K4112" s="107">
        <v>13000000</v>
      </c>
      <c r="L4112" s="98" t="s">
        <v>3035</v>
      </c>
      <c r="M4112" s="23">
        <v>1800</v>
      </c>
      <c r="N4112" s="23">
        <v>1</v>
      </c>
      <c r="O4112" s="107">
        <v>13000000</v>
      </c>
      <c r="P4112" s="23">
        <v>180</v>
      </c>
      <c r="Q4112" s="23">
        <v>2</v>
      </c>
      <c r="R4112" s="23">
        <v>2</v>
      </c>
      <c r="S4112" s="23">
        <v>0</v>
      </c>
      <c r="T4112" s="47">
        <v>10.4</v>
      </c>
      <c r="U4112" s="98" t="s">
        <v>111</v>
      </c>
      <c r="V4112" s="98" t="s">
        <v>3139</v>
      </c>
      <c r="W4112" s="69">
        <f t="shared" si="128"/>
        <v>4.2370602284510596E-2</v>
      </c>
    </row>
    <row r="4113" spans="1:23">
      <c r="A4113">
        <f t="shared" si="129"/>
        <v>212</v>
      </c>
      <c r="B4113" s="99">
        <v>44408</v>
      </c>
      <c r="C4113" s="23">
        <v>1710</v>
      </c>
      <c r="D4113" s="23">
        <v>5</v>
      </c>
      <c r="E4113" s="98" t="s">
        <v>49</v>
      </c>
      <c r="F4113" s="98" t="s">
        <v>164</v>
      </c>
      <c r="G4113" s="98" t="s">
        <v>4120</v>
      </c>
      <c r="H4113" s="98" t="s">
        <v>1366</v>
      </c>
      <c r="I4113" s="98" t="s">
        <v>6748</v>
      </c>
      <c r="J4113" s="99">
        <v>44620</v>
      </c>
      <c r="K4113" s="107">
        <v>20000000</v>
      </c>
      <c r="L4113" s="98" t="s">
        <v>3036</v>
      </c>
      <c r="M4113" s="23">
        <v>720</v>
      </c>
      <c r="N4113" s="23">
        <v>1</v>
      </c>
      <c r="O4113" s="107">
        <v>20000000</v>
      </c>
      <c r="P4113" s="23">
        <v>180</v>
      </c>
      <c r="Q4113" s="23">
        <v>2</v>
      </c>
      <c r="R4113" s="23">
        <v>2</v>
      </c>
      <c r="S4113" s="23">
        <v>2.77</v>
      </c>
      <c r="T4113" s="47">
        <v>10.11848</v>
      </c>
      <c r="U4113" s="98" t="s">
        <v>111</v>
      </c>
      <c r="V4113" s="98" t="s">
        <v>3139</v>
      </c>
      <c r="W4113" s="69">
        <f t="shared" si="128"/>
        <v>6.6815110755116622E-3</v>
      </c>
    </row>
    <row r="4114" spans="1:23">
      <c r="A4114">
        <f t="shared" si="129"/>
        <v>28</v>
      </c>
      <c r="B4114" s="99">
        <v>44408</v>
      </c>
      <c r="C4114" s="23">
        <v>1711</v>
      </c>
      <c r="D4114" s="23">
        <v>5</v>
      </c>
      <c r="E4114" s="98" t="s">
        <v>49</v>
      </c>
      <c r="F4114" s="98" t="s">
        <v>164</v>
      </c>
      <c r="G4114" s="98" t="s">
        <v>4120</v>
      </c>
      <c r="H4114" s="98" t="s">
        <v>1366</v>
      </c>
      <c r="I4114" s="98" t="s">
        <v>6748</v>
      </c>
      <c r="J4114" s="99">
        <v>44436</v>
      </c>
      <c r="K4114" s="107">
        <v>5400000</v>
      </c>
      <c r="L4114" s="98" t="s">
        <v>3037</v>
      </c>
      <c r="M4114" s="23">
        <v>540</v>
      </c>
      <c r="N4114" s="23">
        <v>1</v>
      </c>
      <c r="O4114" s="107">
        <v>5400000</v>
      </c>
      <c r="P4114" s="23">
        <v>180</v>
      </c>
      <c r="Q4114" s="23">
        <v>2</v>
      </c>
      <c r="R4114" s="23">
        <v>2</v>
      </c>
      <c r="S4114" s="23">
        <v>0</v>
      </c>
      <c r="T4114" s="47">
        <v>1.8</v>
      </c>
      <c r="U4114" s="98" t="s">
        <v>111</v>
      </c>
      <c r="V4114" s="98" t="s">
        <v>3139</v>
      </c>
      <c r="W4114" s="69">
        <f t="shared" si="128"/>
        <v>1.5698352998848314E-4</v>
      </c>
    </row>
    <row r="4115" spans="1:23">
      <c r="A4115">
        <f t="shared" si="129"/>
        <v>579</v>
      </c>
      <c r="B4115" s="99">
        <v>44408</v>
      </c>
      <c r="C4115" s="23">
        <v>1712</v>
      </c>
      <c r="D4115" s="23">
        <v>5</v>
      </c>
      <c r="E4115" s="98" t="s">
        <v>49</v>
      </c>
      <c r="F4115" s="98" t="s">
        <v>164</v>
      </c>
      <c r="G4115" s="98" t="s">
        <v>4120</v>
      </c>
      <c r="H4115" s="98" t="s">
        <v>1366</v>
      </c>
      <c r="I4115" s="98" t="s">
        <v>6533</v>
      </c>
      <c r="J4115" s="99">
        <v>44987</v>
      </c>
      <c r="K4115" s="107">
        <v>5500000</v>
      </c>
      <c r="L4115" s="98" t="s">
        <v>4638</v>
      </c>
      <c r="M4115" s="23">
        <v>1080</v>
      </c>
      <c r="N4115" s="23">
        <v>1</v>
      </c>
      <c r="O4115" s="107">
        <v>5500000</v>
      </c>
      <c r="P4115" s="23">
        <v>180</v>
      </c>
      <c r="Q4115" s="23">
        <v>2</v>
      </c>
      <c r="R4115" s="23">
        <v>2</v>
      </c>
      <c r="S4115" s="23">
        <v>0</v>
      </c>
      <c r="T4115" s="47">
        <v>3.6666660000000002</v>
      </c>
      <c r="U4115" s="98" t="s">
        <v>111</v>
      </c>
      <c r="V4115" s="98" t="s">
        <v>3139</v>
      </c>
      <c r="W4115" s="69">
        <f t="shared" si="128"/>
        <v>6.6126185232124437E-3</v>
      </c>
    </row>
    <row r="4116" spans="1:23">
      <c r="A4116">
        <f t="shared" si="129"/>
        <v>1310</v>
      </c>
      <c r="B4116" s="99">
        <v>44408</v>
      </c>
      <c r="C4116" s="23">
        <v>1713</v>
      </c>
      <c r="D4116" s="23">
        <v>5</v>
      </c>
      <c r="E4116" s="98" t="s">
        <v>49</v>
      </c>
      <c r="F4116" s="98" t="s">
        <v>164</v>
      </c>
      <c r="G4116" s="98" t="s">
        <v>4120</v>
      </c>
      <c r="H4116" s="98" t="s">
        <v>1366</v>
      </c>
      <c r="I4116" s="98" t="s">
        <v>6533</v>
      </c>
      <c r="J4116" s="99">
        <v>45718</v>
      </c>
      <c r="K4116" s="107">
        <v>10000000</v>
      </c>
      <c r="L4116" s="98" t="s">
        <v>4639</v>
      </c>
      <c r="M4116" s="23">
        <v>1800</v>
      </c>
      <c r="N4116" s="23">
        <v>1</v>
      </c>
      <c r="O4116" s="107">
        <v>10000000</v>
      </c>
      <c r="P4116" s="23">
        <v>180</v>
      </c>
      <c r="Q4116" s="23">
        <v>2</v>
      </c>
      <c r="R4116" s="23">
        <v>2</v>
      </c>
      <c r="S4116" s="23">
        <v>0</v>
      </c>
      <c r="T4116" s="47">
        <v>8</v>
      </c>
      <c r="U4116" s="98" t="s">
        <v>111</v>
      </c>
      <c r="V4116" s="98" t="s">
        <v>3139</v>
      </c>
      <c r="W4116" s="69">
        <f t="shared" si="128"/>
        <v>3.2642607029351255E-2</v>
      </c>
    </row>
    <row r="4117" spans="1:23">
      <c r="A4117">
        <f t="shared" si="129"/>
        <v>579</v>
      </c>
      <c r="B4117" s="99">
        <v>44408</v>
      </c>
      <c r="C4117" s="23">
        <v>1714</v>
      </c>
      <c r="D4117" s="23">
        <v>5</v>
      </c>
      <c r="E4117" s="98" t="s">
        <v>49</v>
      </c>
      <c r="F4117" s="98" t="s">
        <v>164</v>
      </c>
      <c r="G4117" s="98" t="s">
        <v>4120</v>
      </c>
      <c r="H4117" s="98" t="s">
        <v>1366</v>
      </c>
      <c r="I4117" s="98" t="s">
        <v>6533</v>
      </c>
      <c r="J4117" s="99">
        <v>44987</v>
      </c>
      <c r="K4117" s="107">
        <v>8000000</v>
      </c>
      <c r="L4117" s="98" t="s">
        <v>4640</v>
      </c>
      <c r="M4117" s="23">
        <v>1080</v>
      </c>
      <c r="N4117" s="23">
        <v>1</v>
      </c>
      <c r="O4117" s="107">
        <v>8000000</v>
      </c>
      <c r="P4117" s="23">
        <v>180</v>
      </c>
      <c r="Q4117" s="23">
        <v>2</v>
      </c>
      <c r="R4117" s="23">
        <v>2</v>
      </c>
      <c r="S4117" s="23">
        <v>0</v>
      </c>
      <c r="T4117" s="47">
        <v>5.3333339999999998</v>
      </c>
      <c r="U4117" s="98" t="s">
        <v>111</v>
      </c>
      <c r="V4117" s="98" t="s">
        <v>3139</v>
      </c>
      <c r="W4117" s="69">
        <f t="shared" si="128"/>
        <v>9.6183571666682236E-3</v>
      </c>
    </row>
    <row r="4118" spans="1:23">
      <c r="A4118">
        <f t="shared" si="129"/>
        <v>1310</v>
      </c>
      <c r="B4118" s="99">
        <v>44408</v>
      </c>
      <c r="C4118" s="23">
        <v>1715</v>
      </c>
      <c r="D4118" s="23">
        <v>5</v>
      </c>
      <c r="E4118" s="98" t="s">
        <v>49</v>
      </c>
      <c r="F4118" s="98" t="s">
        <v>164</v>
      </c>
      <c r="G4118" s="98" t="s">
        <v>4120</v>
      </c>
      <c r="H4118" s="98" t="s">
        <v>1366</v>
      </c>
      <c r="I4118" s="98" t="s">
        <v>6533</v>
      </c>
      <c r="J4118" s="99">
        <v>45718</v>
      </c>
      <c r="K4118" s="107">
        <v>20000000</v>
      </c>
      <c r="L4118" s="98" t="s">
        <v>4641</v>
      </c>
      <c r="M4118" s="23">
        <v>1800</v>
      </c>
      <c r="N4118" s="23">
        <v>1</v>
      </c>
      <c r="O4118" s="107">
        <v>20000000</v>
      </c>
      <c r="P4118" s="23">
        <v>180</v>
      </c>
      <c r="Q4118" s="23">
        <v>2</v>
      </c>
      <c r="R4118" s="23">
        <v>2</v>
      </c>
      <c r="S4118" s="23">
        <v>0</v>
      </c>
      <c r="T4118" s="47">
        <v>16</v>
      </c>
      <c r="U4118" s="98" t="s">
        <v>111</v>
      </c>
      <c r="V4118" s="98" t="s">
        <v>3139</v>
      </c>
      <c r="W4118" s="69">
        <f t="shared" si="128"/>
        <v>6.5285214058702509E-2</v>
      </c>
    </row>
    <row r="4119" spans="1:23">
      <c r="A4119">
        <f t="shared" si="129"/>
        <v>1311</v>
      </c>
      <c r="B4119" s="99">
        <v>44408</v>
      </c>
      <c r="C4119" s="23">
        <v>1716</v>
      </c>
      <c r="D4119" s="23">
        <v>5</v>
      </c>
      <c r="E4119" s="98" t="s">
        <v>49</v>
      </c>
      <c r="F4119" s="98" t="s">
        <v>164</v>
      </c>
      <c r="G4119" s="98" t="s">
        <v>4120</v>
      </c>
      <c r="H4119" s="98" t="s">
        <v>1366</v>
      </c>
      <c r="I4119" s="98" t="s">
        <v>6853</v>
      </c>
      <c r="J4119" s="99">
        <v>45719</v>
      </c>
      <c r="K4119" s="107">
        <v>15500000</v>
      </c>
      <c r="L4119" s="98" t="s">
        <v>4642</v>
      </c>
      <c r="M4119" s="23">
        <v>1800</v>
      </c>
      <c r="N4119" s="23">
        <v>1</v>
      </c>
      <c r="O4119" s="107">
        <v>15500000</v>
      </c>
      <c r="P4119" s="23">
        <v>180</v>
      </c>
      <c r="Q4119" s="23">
        <v>2</v>
      </c>
      <c r="R4119" s="23">
        <v>2</v>
      </c>
      <c r="S4119" s="23">
        <v>2.77</v>
      </c>
      <c r="T4119" s="47">
        <v>12.539356</v>
      </c>
      <c r="U4119" s="98" t="s">
        <v>111</v>
      </c>
      <c r="V4119" s="98" t="s">
        <v>3139</v>
      </c>
      <c r="W4119" s="69">
        <f t="shared" si="128"/>
        <v>5.1203715780083946E-2</v>
      </c>
    </row>
    <row r="4120" spans="1:23">
      <c r="A4120">
        <f t="shared" si="129"/>
        <v>580</v>
      </c>
      <c r="B4120" s="99">
        <v>44408</v>
      </c>
      <c r="C4120" s="23">
        <v>1717</v>
      </c>
      <c r="D4120" s="23">
        <v>5</v>
      </c>
      <c r="E4120" s="98" t="s">
        <v>49</v>
      </c>
      <c r="F4120" s="98" t="s">
        <v>164</v>
      </c>
      <c r="G4120" s="98" t="s">
        <v>4120</v>
      </c>
      <c r="H4120" s="98" t="s">
        <v>1366</v>
      </c>
      <c r="I4120" s="98" t="s">
        <v>6853</v>
      </c>
      <c r="J4120" s="99">
        <v>44988</v>
      </c>
      <c r="K4120" s="107">
        <v>10000000</v>
      </c>
      <c r="L4120" s="98" t="s">
        <v>4643</v>
      </c>
      <c r="M4120" s="23">
        <v>1080</v>
      </c>
      <c r="N4120" s="23">
        <v>1</v>
      </c>
      <c r="O4120" s="107">
        <v>10000000</v>
      </c>
      <c r="P4120" s="23">
        <v>180</v>
      </c>
      <c r="Q4120" s="23">
        <v>2</v>
      </c>
      <c r="R4120" s="23">
        <v>2</v>
      </c>
      <c r="S4120" s="23">
        <v>0</v>
      </c>
      <c r="T4120" s="47">
        <v>6.6666660000000002</v>
      </c>
      <c r="U4120" s="98" t="s">
        <v>111</v>
      </c>
      <c r="V4120" s="98" t="s">
        <v>3139</v>
      </c>
      <c r="W4120" s="69">
        <f t="shared" si="128"/>
        <v>1.2043708768290409E-2</v>
      </c>
    </row>
    <row r="4121" spans="1:23">
      <c r="A4121">
        <f t="shared" si="129"/>
        <v>1313</v>
      </c>
      <c r="B4121" s="99">
        <v>44408</v>
      </c>
      <c r="C4121" s="23">
        <v>1718</v>
      </c>
      <c r="D4121" s="23">
        <v>5</v>
      </c>
      <c r="E4121" s="98" t="s">
        <v>49</v>
      </c>
      <c r="F4121" s="98" t="s">
        <v>164</v>
      </c>
      <c r="G4121" s="98" t="s">
        <v>4120</v>
      </c>
      <c r="H4121" s="98" t="s">
        <v>1366</v>
      </c>
      <c r="I4121" s="98" t="s">
        <v>7213</v>
      </c>
      <c r="J4121" s="99">
        <v>45721</v>
      </c>
      <c r="K4121" s="107">
        <v>20000000</v>
      </c>
      <c r="L4121" s="98" t="s">
        <v>4644</v>
      </c>
      <c r="M4121" s="23">
        <v>1800</v>
      </c>
      <c r="N4121" s="23">
        <v>1</v>
      </c>
      <c r="O4121" s="107">
        <v>20000000</v>
      </c>
      <c r="P4121" s="23">
        <v>180</v>
      </c>
      <c r="Q4121" s="23">
        <v>2</v>
      </c>
      <c r="R4121" s="23">
        <v>2</v>
      </c>
      <c r="S4121" s="23">
        <v>0</v>
      </c>
      <c r="T4121" s="47">
        <v>16</v>
      </c>
      <c r="U4121" s="98" t="s">
        <v>111</v>
      </c>
      <c r="V4121" s="98" t="s">
        <v>3139</v>
      </c>
      <c r="W4121" s="69">
        <f t="shared" si="128"/>
        <v>6.5434722182501071E-2</v>
      </c>
    </row>
    <row r="4122" spans="1:23">
      <c r="A4122">
        <f t="shared" si="129"/>
        <v>1313</v>
      </c>
      <c r="B4122" s="99">
        <v>44408</v>
      </c>
      <c r="C4122" s="23">
        <v>1719</v>
      </c>
      <c r="D4122" s="23">
        <v>5</v>
      </c>
      <c r="E4122" s="98" t="s">
        <v>49</v>
      </c>
      <c r="F4122" s="98" t="s">
        <v>164</v>
      </c>
      <c r="G4122" s="98" t="s">
        <v>4120</v>
      </c>
      <c r="H4122" s="98" t="s">
        <v>1366</v>
      </c>
      <c r="I4122" s="98" t="s">
        <v>7213</v>
      </c>
      <c r="J4122" s="99">
        <v>45721</v>
      </c>
      <c r="K4122" s="107">
        <v>35000000</v>
      </c>
      <c r="L4122" s="98" t="s">
        <v>4645</v>
      </c>
      <c r="M4122" s="23">
        <v>1800</v>
      </c>
      <c r="N4122" s="23">
        <v>1</v>
      </c>
      <c r="O4122" s="107">
        <v>35000000</v>
      </c>
      <c r="P4122" s="23">
        <v>360</v>
      </c>
      <c r="Q4122" s="23">
        <v>2</v>
      </c>
      <c r="R4122" s="23">
        <v>2</v>
      </c>
      <c r="S4122" s="23">
        <v>1.77</v>
      </c>
      <c r="T4122" s="47">
        <v>28.199665</v>
      </c>
      <c r="U4122" s="98" t="s">
        <v>111</v>
      </c>
      <c r="V4122" s="98" t="s">
        <v>3139</v>
      </c>
      <c r="W4122" s="69">
        <f t="shared" si="128"/>
        <v>0.11532732780716244</v>
      </c>
    </row>
    <row r="4123" spans="1:23">
      <c r="A4123">
        <f t="shared" si="129"/>
        <v>1314</v>
      </c>
      <c r="B4123" s="99">
        <v>44408</v>
      </c>
      <c r="C4123" s="23">
        <v>1720</v>
      </c>
      <c r="D4123" s="23">
        <v>5</v>
      </c>
      <c r="E4123" s="98" t="s">
        <v>49</v>
      </c>
      <c r="F4123" s="98" t="s">
        <v>164</v>
      </c>
      <c r="G4123" s="98" t="s">
        <v>4120</v>
      </c>
      <c r="H4123" s="98" t="s">
        <v>1366</v>
      </c>
      <c r="I4123" s="98" t="s">
        <v>10121</v>
      </c>
      <c r="J4123" s="99">
        <v>45722</v>
      </c>
      <c r="K4123" s="107">
        <v>30000000</v>
      </c>
      <c r="L4123" s="98" t="s">
        <v>4646</v>
      </c>
      <c r="M4123" s="23">
        <v>1800</v>
      </c>
      <c r="N4123" s="23">
        <v>1</v>
      </c>
      <c r="O4123" s="107">
        <v>30000000</v>
      </c>
      <c r="P4123" s="23">
        <v>30</v>
      </c>
      <c r="Q4123" s="23">
        <v>2</v>
      </c>
      <c r="R4123" s="23">
        <v>2</v>
      </c>
      <c r="S4123" s="23">
        <v>0</v>
      </c>
      <c r="T4123" s="47">
        <v>22</v>
      </c>
      <c r="U4123" s="98" t="s">
        <v>111</v>
      </c>
      <c r="V4123" s="98" t="s">
        <v>3139</v>
      </c>
      <c r="W4123" s="69">
        <f t="shared" si="128"/>
        <v>9.0041267557679966E-2</v>
      </c>
    </row>
    <row r="4124" spans="1:23">
      <c r="A4124">
        <f t="shared" si="129"/>
        <v>1314</v>
      </c>
      <c r="B4124" s="99">
        <v>44408</v>
      </c>
      <c r="C4124" s="23">
        <v>1721</v>
      </c>
      <c r="D4124" s="23">
        <v>5</v>
      </c>
      <c r="E4124" s="98" t="s">
        <v>49</v>
      </c>
      <c r="F4124" s="98" t="s">
        <v>164</v>
      </c>
      <c r="G4124" s="98" t="s">
        <v>4120</v>
      </c>
      <c r="H4124" s="98" t="s">
        <v>1366</v>
      </c>
      <c r="I4124" s="98" t="s">
        <v>10121</v>
      </c>
      <c r="J4124" s="99">
        <v>45722</v>
      </c>
      <c r="K4124" s="107">
        <v>10000000</v>
      </c>
      <c r="L4124" s="98" t="s">
        <v>4647</v>
      </c>
      <c r="M4124" s="23">
        <v>1440</v>
      </c>
      <c r="N4124" s="23">
        <v>1</v>
      </c>
      <c r="O4124" s="107">
        <v>10000000</v>
      </c>
      <c r="P4124" s="23">
        <v>180</v>
      </c>
      <c r="Q4124" s="23">
        <v>2</v>
      </c>
      <c r="R4124" s="23">
        <v>2</v>
      </c>
      <c r="S4124" s="23">
        <v>0</v>
      </c>
      <c r="T4124" s="47">
        <v>4</v>
      </c>
      <c r="U4124" s="98" t="s">
        <v>111</v>
      </c>
      <c r="V4124" s="98" t="s">
        <v>3139</v>
      </c>
      <c r="W4124" s="69">
        <f t="shared" si="128"/>
        <v>1.6371139555941813E-2</v>
      </c>
    </row>
    <row r="4125" spans="1:23">
      <c r="A4125">
        <f t="shared" si="129"/>
        <v>1317</v>
      </c>
      <c r="B4125" s="99">
        <v>44408</v>
      </c>
      <c r="C4125" s="23">
        <v>1722</v>
      </c>
      <c r="D4125" s="23">
        <v>5</v>
      </c>
      <c r="E4125" s="98" t="s">
        <v>49</v>
      </c>
      <c r="F4125" s="98" t="s">
        <v>164</v>
      </c>
      <c r="G4125" s="98" t="s">
        <v>4120</v>
      </c>
      <c r="H4125" s="98" t="s">
        <v>1366</v>
      </c>
      <c r="I4125" s="98" t="s">
        <v>10418</v>
      </c>
      <c r="J4125" s="99">
        <v>45725</v>
      </c>
      <c r="K4125" s="107">
        <v>5000000</v>
      </c>
      <c r="L4125" s="98" t="s">
        <v>4648</v>
      </c>
      <c r="M4125" s="23">
        <v>1800</v>
      </c>
      <c r="N4125" s="23">
        <v>1</v>
      </c>
      <c r="O4125" s="107">
        <v>5000000</v>
      </c>
      <c r="P4125" s="23">
        <v>180</v>
      </c>
      <c r="Q4125" s="23">
        <v>2</v>
      </c>
      <c r="R4125" s="23">
        <v>2</v>
      </c>
      <c r="S4125" s="23">
        <v>0</v>
      </c>
      <c r="T4125" s="47">
        <v>4</v>
      </c>
      <c r="U4125" s="98" t="s">
        <v>111</v>
      </c>
      <c r="V4125" s="98" t="s">
        <v>3139</v>
      </c>
      <c r="W4125" s="69">
        <f t="shared" si="128"/>
        <v>1.6408516586891454E-2</v>
      </c>
    </row>
    <row r="4126" spans="1:23">
      <c r="A4126">
        <f t="shared" si="129"/>
        <v>586</v>
      </c>
      <c r="B4126" s="99">
        <v>44408</v>
      </c>
      <c r="C4126" s="23">
        <v>1723</v>
      </c>
      <c r="D4126" s="23">
        <v>5</v>
      </c>
      <c r="E4126" s="98" t="s">
        <v>49</v>
      </c>
      <c r="F4126" s="98" t="s">
        <v>164</v>
      </c>
      <c r="G4126" s="98" t="s">
        <v>4120</v>
      </c>
      <c r="H4126" s="98" t="s">
        <v>1366</v>
      </c>
      <c r="I4126" s="98" t="s">
        <v>10418</v>
      </c>
      <c r="J4126" s="99">
        <v>44994</v>
      </c>
      <c r="K4126" s="107">
        <v>8000000</v>
      </c>
      <c r="L4126" s="98" t="s">
        <v>4649</v>
      </c>
      <c r="M4126" s="23">
        <v>1080</v>
      </c>
      <c r="N4126" s="23">
        <v>1</v>
      </c>
      <c r="O4126" s="107">
        <v>8000000</v>
      </c>
      <c r="P4126" s="23">
        <v>180</v>
      </c>
      <c r="Q4126" s="23">
        <v>2</v>
      </c>
      <c r="R4126" s="23">
        <v>2</v>
      </c>
      <c r="S4126" s="23">
        <v>0</v>
      </c>
      <c r="T4126" s="47">
        <v>5.3333339999999998</v>
      </c>
      <c r="U4126" s="98" t="s">
        <v>111</v>
      </c>
      <c r="V4126" s="98" t="s">
        <v>3139</v>
      </c>
      <c r="W4126" s="69">
        <f t="shared" si="128"/>
        <v>9.7346412774915025E-3</v>
      </c>
    </row>
    <row r="4127" spans="1:23">
      <c r="A4127">
        <f t="shared" si="129"/>
        <v>1317</v>
      </c>
      <c r="B4127" s="99">
        <v>44408</v>
      </c>
      <c r="C4127" s="23">
        <v>1724</v>
      </c>
      <c r="D4127" s="23">
        <v>5</v>
      </c>
      <c r="E4127" s="98" t="s">
        <v>49</v>
      </c>
      <c r="F4127" s="98" t="s">
        <v>164</v>
      </c>
      <c r="G4127" s="98" t="s">
        <v>4120</v>
      </c>
      <c r="H4127" s="98" t="s">
        <v>1366</v>
      </c>
      <c r="I4127" s="98" t="s">
        <v>10418</v>
      </c>
      <c r="J4127" s="99">
        <v>45725</v>
      </c>
      <c r="K4127" s="107">
        <v>30000000</v>
      </c>
      <c r="L4127" s="98" t="s">
        <v>4650</v>
      </c>
      <c r="M4127" s="23">
        <v>1800</v>
      </c>
      <c r="N4127" s="23">
        <v>1</v>
      </c>
      <c r="O4127" s="107">
        <v>30000000</v>
      </c>
      <c r="P4127" s="23">
        <v>180</v>
      </c>
      <c r="Q4127" s="23">
        <v>2</v>
      </c>
      <c r="R4127" s="23">
        <v>2</v>
      </c>
      <c r="S4127" s="23">
        <v>0</v>
      </c>
      <c r="T4127" s="47">
        <v>24</v>
      </c>
      <c r="U4127" s="98" t="s">
        <v>111</v>
      </c>
      <c r="V4127" s="98" t="s">
        <v>3139</v>
      </c>
      <c r="W4127" s="69">
        <f t="shared" si="128"/>
        <v>9.8451099521348714E-2</v>
      </c>
    </row>
    <row r="4128" spans="1:23">
      <c r="A4128">
        <f t="shared" si="129"/>
        <v>586</v>
      </c>
      <c r="B4128" s="99">
        <v>44408</v>
      </c>
      <c r="C4128" s="23">
        <v>1725</v>
      </c>
      <c r="D4128" s="23">
        <v>5</v>
      </c>
      <c r="E4128" s="98" t="s">
        <v>49</v>
      </c>
      <c r="F4128" s="98" t="s">
        <v>164</v>
      </c>
      <c r="G4128" s="98" t="s">
        <v>4120</v>
      </c>
      <c r="H4128" s="98" t="s">
        <v>1366</v>
      </c>
      <c r="I4128" s="98" t="s">
        <v>10418</v>
      </c>
      <c r="J4128" s="99">
        <v>44994</v>
      </c>
      <c r="K4128" s="107">
        <v>7000000</v>
      </c>
      <c r="L4128" s="98" t="s">
        <v>4651</v>
      </c>
      <c r="M4128" s="23">
        <v>1080</v>
      </c>
      <c r="N4128" s="23">
        <v>1</v>
      </c>
      <c r="O4128" s="107">
        <v>7000000</v>
      </c>
      <c r="P4128" s="23">
        <v>180</v>
      </c>
      <c r="Q4128" s="23">
        <v>2</v>
      </c>
      <c r="R4128" s="23">
        <v>2</v>
      </c>
      <c r="S4128" s="23">
        <v>0</v>
      </c>
      <c r="T4128" s="47">
        <v>4.6666660000000002</v>
      </c>
      <c r="U4128" s="98" t="s">
        <v>111</v>
      </c>
      <c r="V4128" s="98" t="s">
        <v>3139</v>
      </c>
      <c r="W4128" s="69">
        <f t="shared" si="128"/>
        <v>8.5178088362488011E-3</v>
      </c>
    </row>
    <row r="4129" spans="1:23">
      <c r="A4129">
        <f t="shared" si="129"/>
        <v>1317</v>
      </c>
      <c r="B4129" s="99">
        <v>44408</v>
      </c>
      <c r="C4129" s="23">
        <v>1726</v>
      </c>
      <c r="D4129" s="23">
        <v>5</v>
      </c>
      <c r="E4129" s="98" t="s">
        <v>49</v>
      </c>
      <c r="F4129" s="98" t="s">
        <v>164</v>
      </c>
      <c r="G4129" s="98" t="s">
        <v>4120</v>
      </c>
      <c r="H4129" s="98" t="s">
        <v>1366</v>
      </c>
      <c r="I4129" s="98" t="s">
        <v>10418</v>
      </c>
      <c r="J4129" s="99">
        <v>45725</v>
      </c>
      <c r="K4129" s="107">
        <v>10000000</v>
      </c>
      <c r="L4129" s="98" t="s">
        <v>4652</v>
      </c>
      <c r="M4129" s="23">
        <v>1800</v>
      </c>
      <c r="N4129" s="23">
        <v>1</v>
      </c>
      <c r="O4129" s="107">
        <v>10000000</v>
      </c>
      <c r="P4129" s="23">
        <v>180</v>
      </c>
      <c r="Q4129" s="23">
        <v>2</v>
      </c>
      <c r="R4129" s="23">
        <v>2</v>
      </c>
      <c r="S4129" s="23">
        <v>0</v>
      </c>
      <c r="T4129" s="47">
        <v>8</v>
      </c>
      <c r="U4129" s="98" t="s">
        <v>111</v>
      </c>
      <c r="V4129" s="98" t="s">
        <v>3139</v>
      </c>
      <c r="W4129" s="69">
        <f t="shared" si="128"/>
        <v>3.2817033173782907E-2</v>
      </c>
    </row>
    <row r="4130" spans="1:23">
      <c r="A4130">
        <f t="shared" si="129"/>
        <v>1317</v>
      </c>
      <c r="B4130" s="99">
        <v>44408</v>
      </c>
      <c r="C4130" s="23">
        <v>1727</v>
      </c>
      <c r="D4130" s="23">
        <v>5</v>
      </c>
      <c r="E4130" s="98" t="s">
        <v>49</v>
      </c>
      <c r="F4130" s="98" t="s">
        <v>164</v>
      </c>
      <c r="G4130" s="98" t="s">
        <v>4120</v>
      </c>
      <c r="H4130" s="98" t="s">
        <v>1366</v>
      </c>
      <c r="I4130" s="98" t="s">
        <v>10418</v>
      </c>
      <c r="J4130" s="99">
        <v>45725</v>
      </c>
      <c r="K4130" s="107">
        <v>45000000</v>
      </c>
      <c r="L4130" s="98" t="s">
        <v>4653</v>
      </c>
      <c r="M4130" s="23">
        <v>1800</v>
      </c>
      <c r="N4130" s="23">
        <v>1</v>
      </c>
      <c r="O4130" s="107">
        <v>45000000</v>
      </c>
      <c r="P4130" s="23">
        <v>180</v>
      </c>
      <c r="Q4130" s="23">
        <v>2</v>
      </c>
      <c r="R4130" s="23">
        <v>2</v>
      </c>
      <c r="S4130" s="23">
        <v>1.89</v>
      </c>
      <c r="T4130" s="47">
        <v>36.265220999999997</v>
      </c>
      <c r="U4130" s="98" t="s">
        <v>111</v>
      </c>
      <c r="V4130" s="98" t="s">
        <v>3139</v>
      </c>
      <c r="W4130" s="69">
        <f t="shared" si="128"/>
        <v>0.14876462007644606</v>
      </c>
    </row>
    <row r="4131" spans="1:23">
      <c r="A4131">
        <f t="shared" si="129"/>
        <v>221</v>
      </c>
      <c r="B4131" s="99">
        <v>44408</v>
      </c>
      <c r="C4131" s="23">
        <v>1728</v>
      </c>
      <c r="D4131" s="23">
        <v>5</v>
      </c>
      <c r="E4131" s="98" t="s">
        <v>49</v>
      </c>
      <c r="F4131" s="98" t="s">
        <v>164</v>
      </c>
      <c r="G4131" s="98" t="s">
        <v>4120</v>
      </c>
      <c r="H4131" s="98" t="s">
        <v>1366</v>
      </c>
      <c r="I4131" s="98" t="s">
        <v>10418</v>
      </c>
      <c r="J4131" s="99">
        <v>44629</v>
      </c>
      <c r="K4131" s="107">
        <v>47000000</v>
      </c>
      <c r="L4131" s="98" t="s">
        <v>4654</v>
      </c>
      <c r="M4131" s="23">
        <v>720</v>
      </c>
      <c r="N4131" s="23">
        <v>1</v>
      </c>
      <c r="O4131" s="107">
        <v>47000000</v>
      </c>
      <c r="P4131" s="23">
        <v>30</v>
      </c>
      <c r="Q4131" s="23">
        <v>2</v>
      </c>
      <c r="R4131" s="23">
        <v>2</v>
      </c>
      <c r="S4131" s="23">
        <v>2.85</v>
      </c>
      <c r="T4131" s="47">
        <v>15.692384000000001</v>
      </c>
      <c r="U4131" s="98" t="s">
        <v>111</v>
      </c>
      <c r="V4131" s="98" t="s">
        <v>3139</v>
      </c>
      <c r="W4131" s="69">
        <f t="shared" si="128"/>
        <v>1.0802014471633122E-2</v>
      </c>
    </row>
    <row r="4132" spans="1:23">
      <c r="A4132">
        <f t="shared" si="129"/>
        <v>1318</v>
      </c>
      <c r="B4132" s="99">
        <v>44408</v>
      </c>
      <c r="C4132" s="23">
        <v>1729</v>
      </c>
      <c r="D4132" s="23">
        <v>5</v>
      </c>
      <c r="E4132" s="98" t="s">
        <v>49</v>
      </c>
      <c r="F4132" s="98" t="s">
        <v>164</v>
      </c>
      <c r="G4132" s="98" t="s">
        <v>4120</v>
      </c>
      <c r="H4132" s="98" t="s">
        <v>1366</v>
      </c>
      <c r="I4132" s="98" t="s">
        <v>10133</v>
      </c>
      <c r="J4132" s="99">
        <v>45726</v>
      </c>
      <c r="K4132" s="107">
        <v>10000000</v>
      </c>
      <c r="L4132" s="98" t="s">
        <v>4655</v>
      </c>
      <c r="M4132" s="23">
        <v>1800</v>
      </c>
      <c r="N4132" s="23">
        <v>1</v>
      </c>
      <c r="O4132" s="107">
        <v>10000000</v>
      </c>
      <c r="P4132" s="23">
        <v>180</v>
      </c>
      <c r="Q4132" s="23">
        <v>2</v>
      </c>
      <c r="R4132" s="23">
        <v>2</v>
      </c>
      <c r="S4132" s="23">
        <v>0</v>
      </c>
      <c r="T4132" s="47">
        <v>8</v>
      </c>
      <c r="U4132" s="98" t="s">
        <v>111</v>
      </c>
      <c r="V4132" s="98" t="s">
        <v>3139</v>
      </c>
      <c r="W4132" s="69">
        <f t="shared" si="128"/>
        <v>3.2841951194415998E-2</v>
      </c>
    </row>
    <row r="4133" spans="1:23">
      <c r="A4133">
        <f t="shared" si="129"/>
        <v>1318</v>
      </c>
      <c r="B4133" s="99">
        <v>44408</v>
      </c>
      <c r="C4133" s="23">
        <v>1730</v>
      </c>
      <c r="D4133" s="23">
        <v>5</v>
      </c>
      <c r="E4133" s="98" t="s">
        <v>49</v>
      </c>
      <c r="F4133" s="98" t="s">
        <v>164</v>
      </c>
      <c r="G4133" s="98" t="s">
        <v>4120</v>
      </c>
      <c r="H4133" s="98" t="s">
        <v>1366</v>
      </c>
      <c r="I4133" s="98" t="s">
        <v>10133</v>
      </c>
      <c r="J4133" s="99">
        <v>45726</v>
      </c>
      <c r="K4133" s="107">
        <v>8000000</v>
      </c>
      <c r="L4133" s="98" t="s">
        <v>4656</v>
      </c>
      <c r="M4133" s="23">
        <v>1800</v>
      </c>
      <c r="N4133" s="23">
        <v>1</v>
      </c>
      <c r="O4133" s="107">
        <v>8000000</v>
      </c>
      <c r="P4133" s="23">
        <v>180</v>
      </c>
      <c r="Q4133" s="23">
        <v>2</v>
      </c>
      <c r="R4133" s="23">
        <v>2</v>
      </c>
      <c r="S4133" s="23">
        <v>0</v>
      </c>
      <c r="T4133" s="47">
        <v>6.4</v>
      </c>
      <c r="U4133" s="98" t="s">
        <v>111</v>
      </c>
      <c r="V4133" s="98" t="s">
        <v>3139</v>
      </c>
      <c r="W4133" s="69">
        <f t="shared" si="128"/>
        <v>2.62735609555328E-2</v>
      </c>
    </row>
    <row r="4134" spans="1:23">
      <c r="A4134">
        <f t="shared" si="129"/>
        <v>1318</v>
      </c>
      <c r="B4134" s="99">
        <v>44408</v>
      </c>
      <c r="C4134" s="23">
        <v>1731</v>
      </c>
      <c r="D4134" s="23">
        <v>5</v>
      </c>
      <c r="E4134" s="98" t="s">
        <v>49</v>
      </c>
      <c r="F4134" s="98" t="s">
        <v>164</v>
      </c>
      <c r="G4134" s="98" t="s">
        <v>4120</v>
      </c>
      <c r="H4134" s="98" t="s">
        <v>1366</v>
      </c>
      <c r="I4134" s="98" t="s">
        <v>10133</v>
      </c>
      <c r="J4134" s="99">
        <v>45726</v>
      </c>
      <c r="K4134" s="107">
        <v>10000000</v>
      </c>
      <c r="L4134" s="98" t="s">
        <v>4657</v>
      </c>
      <c r="M4134" s="23">
        <v>1800</v>
      </c>
      <c r="N4134" s="23">
        <v>1</v>
      </c>
      <c r="O4134" s="107">
        <v>10000000</v>
      </c>
      <c r="P4134" s="23">
        <v>180</v>
      </c>
      <c r="Q4134" s="23">
        <v>2</v>
      </c>
      <c r="R4134" s="23">
        <v>2</v>
      </c>
      <c r="S4134" s="23">
        <v>0</v>
      </c>
      <c r="T4134" s="47">
        <v>8</v>
      </c>
      <c r="U4134" s="98" t="s">
        <v>111</v>
      </c>
      <c r="V4134" s="98" t="s">
        <v>3139</v>
      </c>
      <c r="W4134" s="69">
        <f t="shared" si="128"/>
        <v>3.2841951194415998E-2</v>
      </c>
    </row>
    <row r="4135" spans="1:23">
      <c r="A4135">
        <f t="shared" si="129"/>
        <v>1318</v>
      </c>
      <c r="B4135" s="99">
        <v>44408</v>
      </c>
      <c r="C4135" s="23">
        <v>1732</v>
      </c>
      <c r="D4135" s="23">
        <v>5</v>
      </c>
      <c r="E4135" s="98" t="s">
        <v>49</v>
      </c>
      <c r="F4135" s="98" t="s">
        <v>164</v>
      </c>
      <c r="G4135" s="98" t="s">
        <v>4120</v>
      </c>
      <c r="H4135" s="98" t="s">
        <v>1366</v>
      </c>
      <c r="I4135" s="98" t="s">
        <v>10133</v>
      </c>
      <c r="J4135" s="99">
        <v>45726</v>
      </c>
      <c r="K4135" s="107">
        <v>18000000</v>
      </c>
      <c r="L4135" s="98" t="s">
        <v>4658</v>
      </c>
      <c r="M4135" s="23">
        <v>1800</v>
      </c>
      <c r="N4135" s="23">
        <v>1</v>
      </c>
      <c r="O4135" s="107">
        <v>18000000</v>
      </c>
      <c r="P4135" s="23">
        <v>180</v>
      </c>
      <c r="Q4135" s="23">
        <v>2</v>
      </c>
      <c r="R4135" s="23">
        <v>2</v>
      </c>
      <c r="S4135" s="23">
        <v>0</v>
      </c>
      <c r="T4135" s="47">
        <v>14.4</v>
      </c>
      <c r="U4135" s="98" t="s">
        <v>111</v>
      </c>
      <c r="V4135" s="98" t="s">
        <v>3139</v>
      </c>
      <c r="W4135" s="69">
        <f t="shared" si="128"/>
        <v>5.9115512149948798E-2</v>
      </c>
    </row>
    <row r="4136" spans="1:23">
      <c r="A4136">
        <f t="shared" si="129"/>
        <v>587</v>
      </c>
      <c r="B4136" s="99">
        <v>44408</v>
      </c>
      <c r="C4136" s="23">
        <v>1733</v>
      </c>
      <c r="D4136" s="23">
        <v>5</v>
      </c>
      <c r="E4136" s="98" t="s">
        <v>49</v>
      </c>
      <c r="F4136" s="98" t="s">
        <v>164</v>
      </c>
      <c r="G4136" s="98" t="s">
        <v>4120</v>
      </c>
      <c r="H4136" s="98" t="s">
        <v>1366</v>
      </c>
      <c r="I4136" s="98" t="s">
        <v>10133</v>
      </c>
      <c r="J4136" s="99">
        <v>44995</v>
      </c>
      <c r="K4136" s="107">
        <v>8000000</v>
      </c>
      <c r="L4136" s="98" t="s">
        <v>4659</v>
      </c>
      <c r="M4136" s="23">
        <v>1080</v>
      </c>
      <c r="N4136" s="23">
        <v>1</v>
      </c>
      <c r="O4136" s="107">
        <v>8000000</v>
      </c>
      <c r="P4136" s="23">
        <v>180</v>
      </c>
      <c r="Q4136" s="23">
        <v>2</v>
      </c>
      <c r="R4136" s="23">
        <v>2</v>
      </c>
      <c r="S4136" s="23">
        <v>0</v>
      </c>
      <c r="T4136" s="47">
        <v>5.3333339999999998</v>
      </c>
      <c r="U4136" s="98" t="s">
        <v>111</v>
      </c>
      <c r="V4136" s="98" t="s">
        <v>3139</v>
      </c>
      <c r="W4136" s="69">
        <f t="shared" si="128"/>
        <v>9.7512532933233982E-3</v>
      </c>
    </row>
    <row r="4137" spans="1:23">
      <c r="A4137">
        <f t="shared" si="129"/>
        <v>1318</v>
      </c>
      <c r="B4137" s="99">
        <v>44408</v>
      </c>
      <c r="C4137" s="23">
        <v>1734</v>
      </c>
      <c r="D4137" s="23">
        <v>5</v>
      </c>
      <c r="E4137" s="98" t="s">
        <v>49</v>
      </c>
      <c r="F4137" s="98" t="s">
        <v>164</v>
      </c>
      <c r="G4137" s="98" t="s">
        <v>4120</v>
      </c>
      <c r="H4137" s="98" t="s">
        <v>1366</v>
      </c>
      <c r="I4137" s="98" t="s">
        <v>10133</v>
      </c>
      <c r="J4137" s="99">
        <v>45726</v>
      </c>
      <c r="K4137" s="107">
        <v>13000000</v>
      </c>
      <c r="L4137" s="98" t="s">
        <v>4660</v>
      </c>
      <c r="M4137" s="23">
        <v>1800</v>
      </c>
      <c r="N4137" s="23">
        <v>1</v>
      </c>
      <c r="O4137" s="107">
        <v>13000000</v>
      </c>
      <c r="P4137" s="23">
        <v>180</v>
      </c>
      <c r="Q4137" s="23">
        <v>2</v>
      </c>
      <c r="R4137" s="23">
        <v>2</v>
      </c>
      <c r="S4137" s="23">
        <v>0</v>
      </c>
      <c r="T4137" s="47">
        <v>10.4</v>
      </c>
      <c r="U4137" s="98" t="s">
        <v>111</v>
      </c>
      <c r="V4137" s="98" t="s">
        <v>3139</v>
      </c>
      <c r="W4137" s="69">
        <f t="shared" si="128"/>
        <v>4.2694536552740803E-2</v>
      </c>
    </row>
    <row r="4138" spans="1:23">
      <c r="A4138">
        <f t="shared" si="129"/>
        <v>1318</v>
      </c>
      <c r="B4138" s="99">
        <v>44408</v>
      </c>
      <c r="C4138" s="23">
        <v>1735</v>
      </c>
      <c r="D4138" s="23">
        <v>5</v>
      </c>
      <c r="E4138" s="98" t="s">
        <v>49</v>
      </c>
      <c r="F4138" s="98" t="s">
        <v>164</v>
      </c>
      <c r="G4138" s="98" t="s">
        <v>4120</v>
      </c>
      <c r="H4138" s="98" t="s">
        <v>1366</v>
      </c>
      <c r="I4138" s="98" t="s">
        <v>10133</v>
      </c>
      <c r="J4138" s="99">
        <v>45726</v>
      </c>
      <c r="K4138" s="107">
        <v>15000000</v>
      </c>
      <c r="L4138" s="98" t="s">
        <v>4661</v>
      </c>
      <c r="M4138" s="23">
        <v>1800</v>
      </c>
      <c r="N4138" s="23">
        <v>1</v>
      </c>
      <c r="O4138" s="107">
        <v>15000000</v>
      </c>
      <c r="P4138" s="23">
        <v>180</v>
      </c>
      <c r="Q4138" s="23">
        <v>2</v>
      </c>
      <c r="R4138" s="23">
        <v>2</v>
      </c>
      <c r="S4138" s="23">
        <v>0</v>
      </c>
      <c r="T4138" s="47">
        <v>12</v>
      </c>
      <c r="U4138" s="98" t="s">
        <v>111</v>
      </c>
      <c r="V4138" s="98" t="s">
        <v>3139</v>
      </c>
      <c r="W4138" s="69">
        <f t="shared" si="128"/>
        <v>4.9262926791624001E-2</v>
      </c>
    </row>
    <row r="4139" spans="1:23">
      <c r="A4139">
        <f t="shared" si="129"/>
        <v>588</v>
      </c>
      <c r="B4139" s="99">
        <v>44408</v>
      </c>
      <c r="C4139" s="23">
        <v>1736</v>
      </c>
      <c r="D4139" s="23">
        <v>5</v>
      </c>
      <c r="E4139" s="98" t="s">
        <v>49</v>
      </c>
      <c r="F4139" s="98" t="s">
        <v>164</v>
      </c>
      <c r="G4139" s="98" t="s">
        <v>4120</v>
      </c>
      <c r="H4139" s="98" t="s">
        <v>1366</v>
      </c>
      <c r="I4139" s="98" t="s">
        <v>10024</v>
      </c>
      <c r="J4139" s="99">
        <v>44996</v>
      </c>
      <c r="K4139" s="107">
        <v>10000000</v>
      </c>
      <c r="L4139" s="98" t="s">
        <v>4662</v>
      </c>
      <c r="M4139" s="23">
        <v>1080</v>
      </c>
      <c r="N4139" s="23">
        <v>1</v>
      </c>
      <c r="O4139" s="107">
        <v>10000000</v>
      </c>
      <c r="P4139" s="23">
        <v>180</v>
      </c>
      <c r="Q4139" s="23">
        <v>2</v>
      </c>
      <c r="R4139" s="23">
        <v>2</v>
      </c>
      <c r="S4139" s="23">
        <v>0</v>
      </c>
      <c r="T4139" s="47">
        <v>6.6666660000000002</v>
      </c>
      <c r="U4139" s="98" t="s">
        <v>111</v>
      </c>
      <c r="V4139" s="98" t="s">
        <v>3139</v>
      </c>
      <c r="W4139" s="69">
        <f t="shared" si="128"/>
        <v>1.2209828889232346E-2</v>
      </c>
    </row>
    <row r="4140" spans="1:23">
      <c r="A4140">
        <f t="shared" si="129"/>
        <v>588</v>
      </c>
      <c r="B4140" s="99">
        <v>44408</v>
      </c>
      <c r="C4140" s="23">
        <v>1737</v>
      </c>
      <c r="D4140" s="23">
        <v>5</v>
      </c>
      <c r="E4140" s="98" t="s">
        <v>49</v>
      </c>
      <c r="F4140" s="98" t="s">
        <v>164</v>
      </c>
      <c r="G4140" s="98" t="s">
        <v>4120</v>
      </c>
      <c r="H4140" s="98" t="s">
        <v>1366</v>
      </c>
      <c r="I4140" s="98" t="s">
        <v>10024</v>
      </c>
      <c r="J4140" s="99">
        <v>44996</v>
      </c>
      <c r="K4140" s="107">
        <v>15000000</v>
      </c>
      <c r="L4140" s="98" t="s">
        <v>4663</v>
      </c>
      <c r="M4140" s="23">
        <v>1080</v>
      </c>
      <c r="N4140" s="23">
        <v>1</v>
      </c>
      <c r="O4140" s="107">
        <v>15000000</v>
      </c>
      <c r="P4140" s="23">
        <v>360</v>
      </c>
      <c r="Q4140" s="23">
        <v>2</v>
      </c>
      <c r="R4140" s="23">
        <v>2</v>
      </c>
      <c r="S4140" s="23">
        <v>0</v>
      </c>
      <c r="T4140" s="47">
        <v>10</v>
      </c>
      <c r="U4140" s="98" t="s">
        <v>111</v>
      </c>
      <c r="V4140" s="98" t="s">
        <v>3139</v>
      </c>
      <c r="W4140" s="69">
        <f t="shared" si="128"/>
        <v>1.8314745165323037E-2</v>
      </c>
    </row>
    <row r="4141" spans="1:23">
      <c r="A4141">
        <f t="shared" si="129"/>
        <v>1319</v>
      </c>
      <c r="B4141" s="99">
        <v>44408</v>
      </c>
      <c r="C4141" s="23">
        <v>1738</v>
      </c>
      <c r="D4141" s="23">
        <v>5</v>
      </c>
      <c r="E4141" s="98" t="s">
        <v>49</v>
      </c>
      <c r="F4141" s="98" t="s">
        <v>164</v>
      </c>
      <c r="G4141" s="98" t="s">
        <v>4120</v>
      </c>
      <c r="H4141" s="98" t="s">
        <v>1366</v>
      </c>
      <c r="I4141" s="98" t="s">
        <v>10024</v>
      </c>
      <c r="J4141" s="99">
        <v>45727</v>
      </c>
      <c r="K4141" s="107">
        <v>18000000</v>
      </c>
      <c r="L4141" s="98" t="s">
        <v>4664</v>
      </c>
      <c r="M4141" s="23">
        <v>1800</v>
      </c>
      <c r="N4141" s="23">
        <v>1</v>
      </c>
      <c r="O4141" s="107">
        <v>18000000</v>
      </c>
      <c r="P4141" s="23">
        <v>180</v>
      </c>
      <c r="Q4141" s="23">
        <v>2</v>
      </c>
      <c r="R4141" s="23">
        <v>2</v>
      </c>
      <c r="S4141" s="23">
        <v>0</v>
      </c>
      <c r="T4141" s="47">
        <v>14.4</v>
      </c>
      <c r="U4141" s="98" t="s">
        <v>111</v>
      </c>
      <c r="V4141" s="98" t="s">
        <v>3139</v>
      </c>
      <c r="W4141" s="69">
        <f t="shared" si="128"/>
        <v>5.9160364587088364E-2</v>
      </c>
    </row>
    <row r="4142" spans="1:23">
      <c r="A4142">
        <f t="shared" si="129"/>
        <v>1319</v>
      </c>
      <c r="B4142" s="99">
        <v>44408</v>
      </c>
      <c r="C4142" s="23">
        <v>1739</v>
      </c>
      <c r="D4142" s="23">
        <v>5</v>
      </c>
      <c r="E4142" s="98" t="s">
        <v>49</v>
      </c>
      <c r="F4142" s="98" t="s">
        <v>164</v>
      </c>
      <c r="G4142" s="98" t="s">
        <v>4120</v>
      </c>
      <c r="H4142" s="98" t="s">
        <v>1366</v>
      </c>
      <c r="I4142" s="98" t="s">
        <v>10024</v>
      </c>
      <c r="J4142" s="99">
        <v>45727</v>
      </c>
      <c r="K4142" s="107">
        <v>10000000</v>
      </c>
      <c r="L4142" s="98" t="s">
        <v>4665</v>
      </c>
      <c r="M4142" s="23">
        <v>1800</v>
      </c>
      <c r="N4142" s="23">
        <v>1</v>
      </c>
      <c r="O4142" s="107">
        <v>10000000</v>
      </c>
      <c r="P4142" s="23">
        <v>180</v>
      </c>
      <c r="Q4142" s="23">
        <v>2</v>
      </c>
      <c r="R4142" s="23">
        <v>2</v>
      </c>
      <c r="S4142" s="23">
        <v>0</v>
      </c>
      <c r="T4142" s="47">
        <v>8</v>
      </c>
      <c r="U4142" s="98" t="s">
        <v>111</v>
      </c>
      <c r="V4142" s="98" t="s">
        <v>3139</v>
      </c>
      <c r="W4142" s="69">
        <f t="shared" si="128"/>
        <v>3.286686921504909E-2</v>
      </c>
    </row>
    <row r="4143" spans="1:23">
      <c r="A4143">
        <f t="shared" si="129"/>
        <v>223</v>
      </c>
      <c r="B4143" s="99">
        <v>44408</v>
      </c>
      <c r="C4143" s="23">
        <v>1740</v>
      </c>
      <c r="D4143" s="23">
        <v>5</v>
      </c>
      <c r="E4143" s="98" t="s">
        <v>49</v>
      </c>
      <c r="F4143" s="98" t="s">
        <v>164</v>
      </c>
      <c r="G4143" s="98" t="s">
        <v>4120</v>
      </c>
      <c r="H4143" s="98" t="s">
        <v>1366</v>
      </c>
      <c r="I4143" s="98" t="s">
        <v>10024</v>
      </c>
      <c r="J4143" s="99">
        <v>44631</v>
      </c>
      <c r="K4143" s="107">
        <v>15000000</v>
      </c>
      <c r="L4143" s="98" t="s">
        <v>4666</v>
      </c>
      <c r="M4143" s="23">
        <v>720</v>
      </c>
      <c r="N4143" s="23">
        <v>1</v>
      </c>
      <c r="O4143" s="107">
        <v>15000000</v>
      </c>
      <c r="P4143" s="23">
        <v>180</v>
      </c>
      <c r="Q4143" s="23">
        <v>2</v>
      </c>
      <c r="R4143" s="23">
        <v>2</v>
      </c>
      <c r="S4143" s="23">
        <v>0</v>
      </c>
      <c r="T4143" s="47">
        <v>4.7171390000000004</v>
      </c>
      <c r="U4143" s="98" t="s">
        <v>111</v>
      </c>
      <c r="V4143" s="98" t="s">
        <v>3139</v>
      </c>
      <c r="W4143" s="69">
        <f t="shared" si="128"/>
        <v>3.2764767532062421E-3</v>
      </c>
    </row>
    <row r="4144" spans="1:23">
      <c r="A4144">
        <f t="shared" si="129"/>
        <v>1319</v>
      </c>
      <c r="B4144" s="99">
        <v>44408</v>
      </c>
      <c r="C4144" s="23">
        <v>1741</v>
      </c>
      <c r="D4144" s="23">
        <v>5</v>
      </c>
      <c r="E4144" s="98" t="s">
        <v>49</v>
      </c>
      <c r="F4144" s="98" t="s">
        <v>164</v>
      </c>
      <c r="G4144" s="98" t="s">
        <v>4120</v>
      </c>
      <c r="H4144" s="98" t="s">
        <v>1366</v>
      </c>
      <c r="I4144" s="98" t="s">
        <v>10024</v>
      </c>
      <c r="J4144" s="99">
        <v>45727</v>
      </c>
      <c r="K4144" s="107">
        <v>16000000</v>
      </c>
      <c r="L4144" s="98" t="s">
        <v>4667</v>
      </c>
      <c r="M4144" s="23">
        <v>1800</v>
      </c>
      <c r="N4144" s="23">
        <v>1</v>
      </c>
      <c r="O4144" s="107">
        <v>16000000</v>
      </c>
      <c r="P4144" s="23">
        <v>180</v>
      </c>
      <c r="Q4144" s="23">
        <v>2</v>
      </c>
      <c r="R4144" s="23">
        <v>2</v>
      </c>
      <c r="S4144" s="23">
        <v>0</v>
      </c>
      <c r="T4144" s="47">
        <v>12.8</v>
      </c>
      <c r="U4144" s="98" t="s">
        <v>111</v>
      </c>
      <c r="V4144" s="98" t="s">
        <v>3139</v>
      </c>
      <c r="W4144" s="69">
        <f t="shared" si="128"/>
        <v>5.2586990744078549E-2</v>
      </c>
    </row>
    <row r="4145" spans="1:23">
      <c r="A4145">
        <f t="shared" si="129"/>
        <v>588</v>
      </c>
      <c r="B4145" s="99">
        <v>44408</v>
      </c>
      <c r="C4145" s="23">
        <v>1742</v>
      </c>
      <c r="D4145" s="23">
        <v>5</v>
      </c>
      <c r="E4145" s="98" t="s">
        <v>49</v>
      </c>
      <c r="F4145" s="98" t="s">
        <v>164</v>
      </c>
      <c r="G4145" s="98" t="s">
        <v>4120</v>
      </c>
      <c r="H4145" s="98" t="s">
        <v>1366</v>
      </c>
      <c r="I4145" s="98" t="s">
        <v>10024</v>
      </c>
      <c r="J4145" s="99">
        <v>44996</v>
      </c>
      <c r="K4145" s="107">
        <v>5500000</v>
      </c>
      <c r="L4145" s="98" t="s">
        <v>4668</v>
      </c>
      <c r="M4145" s="23">
        <v>1080</v>
      </c>
      <c r="N4145" s="23">
        <v>1</v>
      </c>
      <c r="O4145" s="107">
        <v>5500000</v>
      </c>
      <c r="P4145" s="23">
        <v>180</v>
      </c>
      <c r="Q4145" s="23">
        <v>2</v>
      </c>
      <c r="R4145" s="23">
        <v>2</v>
      </c>
      <c r="S4145" s="23">
        <v>0</v>
      </c>
      <c r="T4145" s="47">
        <v>3.6666660000000002</v>
      </c>
      <c r="U4145" s="98" t="s">
        <v>111</v>
      </c>
      <c r="V4145" s="98" t="s">
        <v>3139</v>
      </c>
      <c r="W4145" s="69">
        <f t="shared" si="128"/>
        <v>6.715405339635435E-3</v>
      </c>
    </row>
    <row r="4146" spans="1:23">
      <c r="A4146">
        <f t="shared" si="129"/>
        <v>1319</v>
      </c>
      <c r="B4146" s="99">
        <v>44408</v>
      </c>
      <c r="C4146" s="23">
        <v>1743</v>
      </c>
      <c r="D4146" s="23">
        <v>5</v>
      </c>
      <c r="E4146" s="98" t="s">
        <v>49</v>
      </c>
      <c r="F4146" s="98" t="s">
        <v>164</v>
      </c>
      <c r="G4146" s="98" t="s">
        <v>4120</v>
      </c>
      <c r="H4146" s="98" t="s">
        <v>1366</v>
      </c>
      <c r="I4146" s="98" t="s">
        <v>10024</v>
      </c>
      <c r="J4146" s="99">
        <v>45727</v>
      </c>
      <c r="K4146" s="107">
        <v>25000000</v>
      </c>
      <c r="L4146" s="98" t="s">
        <v>4669</v>
      </c>
      <c r="M4146" s="23">
        <v>1800</v>
      </c>
      <c r="N4146" s="23">
        <v>1</v>
      </c>
      <c r="O4146" s="107">
        <v>25000000</v>
      </c>
      <c r="P4146" s="23">
        <v>180</v>
      </c>
      <c r="Q4146" s="23">
        <v>2</v>
      </c>
      <c r="R4146" s="23">
        <v>2</v>
      </c>
      <c r="S4146" s="23">
        <v>0</v>
      </c>
      <c r="T4146" s="47">
        <v>20</v>
      </c>
      <c r="U4146" s="98" t="s">
        <v>111</v>
      </c>
      <c r="V4146" s="98" t="s">
        <v>3139</v>
      </c>
      <c r="W4146" s="69">
        <f t="shared" si="128"/>
        <v>8.2167173037622734E-2</v>
      </c>
    </row>
    <row r="4147" spans="1:23">
      <c r="A4147">
        <f t="shared" si="129"/>
        <v>1319</v>
      </c>
      <c r="B4147" s="99">
        <v>44408</v>
      </c>
      <c r="C4147" s="23">
        <v>1744</v>
      </c>
      <c r="D4147" s="23">
        <v>5</v>
      </c>
      <c r="E4147" s="98" t="s">
        <v>49</v>
      </c>
      <c r="F4147" s="98" t="s">
        <v>164</v>
      </c>
      <c r="G4147" s="98" t="s">
        <v>4120</v>
      </c>
      <c r="H4147" s="98" t="s">
        <v>1366</v>
      </c>
      <c r="I4147" s="98" t="s">
        <v>10024</v>
      </c>
      <c r="J4147" s="99">
        <v>45727</v>
      </c>
      <c r="K4147" s="107">
        <v>10500000</v>
      </c>
      <c r="L4147" s="98" t="s">
        <v>4670</v>
      </c>
      <c r="M4147" s="23">
        <v>1800</v>
      </c>
      <c r="N4147" s="23">
        <v>1</v>
      </c>
      <c r="O4147" s="107">
        <v>10500000</v>
      </c>
      <c r="P4147" s="23">
        <v>180</v>
      </c>
      <c r="Q4147" s="23">
        <v>2</v>
      </c>
      <c r="R4147" s="23">
        <v>2</v>
      </c>
      <c r="S4147" s="23">
        <v>0</v>
      </c>
      <c r="T4147" s="47">
        <v>8.4</v>
      </c>
      <c r="U4147" s="98" t="s">
        <v>111</v>
      </c>
      <c r="V4147" s="98" t="s">
        <v>3139</v>
      </c>
      <c r="W4147" s="69">
        <f t="shared" si="128"/>
        <v>3.4510212675801552E-2</v>
      </c>
    </row>
    <row r="4148" spans="1:23">
      <c r="A4148">
        <f t="shared" si="129"/>
        <v>1319</v>
      </c>
      <c r="B4148" s="99">
        <v>44408</v>
      </c>
      <c r="C4148" s="23">
        <v>1745</v>
      </c>
      <c r="D4148" s="23">
        <v>5</v>
      </c>
      <c r="E4148" s="98" t="s">
        <v>49</v>
      </c>
      <c r="F4148" s="98" t="s">
        <v>164</v>
      </c>
      <c r="G4148" s="98" t="s">
        <v>4120</v>
      </c>
      <c r="H4148" s="98" t="s">
        <v>1366</v>
      </c>
      <c r="I4148" s="98" t="s">
        <v>10024</v>
      </c>
      <c r="J4148" s="99">
        <v>45727</v>
      </c>
      <c r="K4148" s="107">
        <v>10000000</v>
      </c>
      <c r="L4148" s="98" t="s">
        <v>4671</v>
      </c>
      <c r="M4148" s="23">
        <v>1800</v>
      </c>
      <c r="N4148" s="23">
        <v>1</v>
      </c>
      <c r="O4148" s="107">
        <v>10000000</v>
      </c>
      <c r="P4148" s="23">
        <v>180</v>
      </c>
      <c r="Q4148" s="23">
        <v>2</v>
      </c>
      <c r="R4148" s="23">
        <v>2</v>
      </c>
      <c r="S4148" s="23">
        <v>0</v>
      </c>
      <c r="T4148" s="47">
        <v>8</v>
      </c>
      <c r="U4148" s="98" t="s">
        <v>111</v>
      </c>
      <c r="V4148" s="98" t="s">
        <v>3139</v>
      </c>
      <c r="W4148" s="69">
        <f t="shared" si="128"/>
        <v>3.286686921504909E-2</v>
      </c>
    </row>
    <row r="4149" spans="1:23">
      <c r="A4149">
        <f t="shared" si="129"/>
        <v>1319</v>
      </c>
      <c r="B4149" s="99">
        <v>44408</v>
      </c>
      <c r="C4149" s="23">
        <v>1746</v>
      </c>
      <c r="D4149" s="23">
        <v>5</v>
      </c>
      <c r="E4149" s="98" t="s">
        <v>49</v>
      </c>
      <c r="F4149" s="98" t="s">
        <v>164</v>
      </c>
      <c r="G4149" s="98" t="s">
        <v>4120</v>
      </c>
      <c r="H4149" s="98" t="s">
        <v>1366</v>
      </c>
      <c r="I4149" s="98" t="s">
        <v>10024</v>
      </c>
      <c r="J4149" s="99">
        <v>45727</v>
      </c>
      <c r="K4149" s="107">
        <v>10000000</v>
      </c>
      <c r="L4149" s="98" t="s">
        <v>4672</v>
      </c>
      <c r="M4149" s="23">
        <v>1800</v>
      </c>
      <c r="N4149" s="23">
        <v>1</v>
      </c>
      <c r="O4149" s="107">
        <v>10000000</v>
      </c>
      <c r="P4149" s="23">
        <v>180</v>
      </c>
      <c r="Q4149" s="23">
        <v>2</v>
      </c>
      <c r="R4149" s="23">
        <v>2</v>
      </c>
      <c r="S4149" s="23">
        <v>0</v>
      </c>
      <c r="T4149" s="47">
        <v>8</v>
      </c>
      <c r="U4149" s="98" t="s">
        <v>111</v>
      </c>
      <c r="V4149" s="98" t="s">
        <v>3139</v>
      </c>
      <c r="W4149" s="69">
        <f t="shared" si="128"/>
        <v>3.286686921504909E-2</v>
      </c>
    </row>
    <row r="4150" spans="1:23">
      <c r="A4150">
        <f t="shared" si="129"/>
        <v>1320</v>
      </c>
      <c r="B4150" s="99">
        <v>44408</v>
      </c>
      <c r="C4150" s="23">
        <v>1747</v>
      </c>
      <c r="D4150" s="23">
        <v>5</v>
      </c>
      <c r="E4150" s="98" t="s">
        <v>49</v>
      </c>
      <c r="F4150" s="98" t="s">
        <v>164</v>
      </c>
      <c r="G4150" s="98" t="s">
        <v>4120</v>
      </c>
      <c r="H4150" s="98" t="s">
        <v>1366</v>
      </c>
      <c r="I4150" s="98" t="s">
        <v>9594</v>
      </c>
      <c r="J4150" s="99">
        <v>45728</v>
      </c>
      <c r="K4150" s="107">
        <v>13000000</v>
      </c>
      <c r="L4150" s="98" t="s">
        <v>4673</v>
      </c>
      <c r="M4150" s="23">
        <v>1800</v>
      </c>
      <c r="N4150" s="23">
        <v>1</v>
      </c>
      <c r="O4150" s="107">
        <v>13000000</v>
      </c>
      <c r="P4150" s="23">
        <v>180</v>
      </c>
      <c r="Q4150" s="23">
        <v>2</v>
      </c>
      <c r="R4150" s="23">
        <v>2</v>
      </c>
      <c r="S4150" s="23">
        <v>0</v>
      </c>
      <c r="T4150" s="47">
        <v>10.4</v>
      </c>
      <c r="U4150" s="98" t="s">
        <v>111</v>
      </c>
      <c r="V4150" s="98" t="s">
        <v>3139</v>
      </c>
      <c r="W4150" s="69">
        <f t="shared" si="128"/>
        <v>4.2759323406386843E-2</v>
      </c>
    </row>
    <row r="4151" spans="1:23">
      <c r="A4151">
        <f t="shared" si="129"/>
        <v>1320</v>
      </c>
      <c r="B4151" s="99">
        <v>44408</v>
      </c>
      <c r="C4151" s="23">
        <v>1748</v>
      </c>
      <c r="D4151" s="23">
        <v>5</v>
      </c>
      <c r="E4151" s="98" t="s">
        <v>49</v>
      </c>
      <c r="F4151" s="98" t="s">
        <v>164</v>
      </c>
      <c r="G4151" s="98" t="s">
        <v>4120</v>
      </c>
      <c r="H4151" s="98" t="s">
        <v>1366</v>
      </c>
      <c r="I4151" s="98" t="s">
        <v>9594</v>
      </c>
      <c r="J4151" s="99">
        <v>45728</v>
      </c>
      <c r="K4151" s="107">
        <v>13000000</v>
      </c>
      <c r="L4151" s="98" t="s">
        <v>4674</v>
      </c>
      <c r="M4151" s="23">
        <v>1800</v>
      </c>
      <c r="N4151" s="23">
        <v>1</v>
      </c>
      <c r="O4151" s="107">
        <v>13000000</v>
      </c>
      <c r="P4151" s="23">
        <v>180</v>
      </c>
      <c r="Q4151" s="23">
        <v>2</v>
      </c>
      <c r="R4151" s="23">
        <v>2</v>
      </c>
      <c r="S4151" s="23">
        <v>0</v>
      </c>
      <c r="T4151" s="47">
        <v>10.4</v>
      </c>
      <c r="U4151" s="98" t="s">
        <v>111</v>
      </c>
      <c r="V4151" s="98" t="s">
        <v>3139</v>
      </c>
      <c r="W4151" s="69">
        <f t="shared" si="128"/>
        <v>4.2759323406386843E-2</v>
      </c>
    </row>
    <row r="4152" spans="1:23">
      <c r="A4152">
        <f t="shared" si="129"/>
        <v>1320</v>
      </c>
      <c r="B4152" s="99">
        <v>44408</v>
      </c>
      <c r="C4152" s="23">
        <v>1749</v>
      </c>
      <c r="D4152" s="23">
        <v>5</v>
      </c>
      <c r="E4152" s="98" t="s">
        <v>49</v>
      </c>
      <c r="F4152" s="98" t="s">
        <v>164</v>
      </c>
      <c r="G4152" s="98" t="s">
        <v>4120</v>
      </c>
      <c r="H4152" s="98" t="s">
        <v>1366</v>
      </c>
      <c r="I4152" s="98" t="s">
        <v>9594</v>
      </c>
      <c r="J4152" s="99">
        <v>45728</v>
      </c>
      <c r="K4152" s="107">
        <v>15000000</v>
      </c>
      <c r="L4152" s="98" t="s">
        <v>4675</v>
      </c>
      <c r="M4152" s="23">
        <v>1800</v>
      </c>
      <c r="N4152" s="23">
        <v>1</v>
      </c>
      <c r="O4152" s="107">
        <v>15000000</v>
      </c>
      <c r="P4152" s="23">
        <v>180</v>
      </c>
      <c r="Q4152" s="23">
        <v>2</v>
      </c>
      <c r="R4152" s="23">
        <v>2</v>
      </c>
      <c r="S4152" s="23">
        <v>2.89</v>
      </c>
      <c r="T4152" s="47">
        <v>12.131928</v>
      </c>
      <c r="U4152" s="98" t="s">
        <v>111</v>
      </c>
      <c r="V4152" s="98" t="s">
        <v>3139</v>
      </c>
      <c r="W4152" s="69">
        <f t="shared" si="128"/>
        <v>4.9880099316826916E-2</v>
      </c>
    </row>
    <row r="4153" spans="1:23">
      <c r="A4153">
        <f t="shared" si="129"/>
        <v>589</v>
      </c>
      <c r="B4153" s="99">
        <v>44408</v>
      </c>
      <c r="C4153" s="23">
        <v>1750</v>
      </c>
      <c r="D4153" s="23">
        <v>5</v>
      </c>
      <c r="E4153" s="98" t="s">
        <v>49</v>
      </c>
      <c r="F4153" s="98" t="s">
        <v>164</v>
      </c>
      <c r="G4153" s="98" t="s">
        <v>4120</v>
      </c>
      <c r="H4153" s="98" t="s">
        <v>1366</v>
      </c>
      <c r="I4153" s="98" t="s">
        <v>9594</v>
      </c>
      <c r="J4153" s="99">
        <v>44997</v>
      </c>
      <c r="K4153" s="107">
        <v>6000000</v>
      </c>
      <c r="L4153" s="98" t="s">
        <v>4676</v>
      </c>
      <c r="M4153" s="23">
        <v>1080</v>
      </c>
      <c r="N4153" s="23">
        <v>1</v>
      </c>
      <c r="O4153" s="107">
        <v>6000000</v>
      </c>
      <c r="P4153" s="23">
        <v>90</v>
      </c>
      <c r="Q4153" s="23">
        <v>2</v>
      </c>
      <c r="R4153" s="23">
        <v>2</v>
      </c>
      <c r="S4153" s="23">
        <v>0</v>
      </c>
      <c r="T4153" s="47">
        <v>3.5</v>
      </c>
      <c r="U4153" s="98" t="s">
        <v>111</v>
      </c>
      <c r="V4153" s="98" t="s">
        <v>3139</v>
      </c>
      <c r="W4153" s="69">
        <f t="shared" si="128"/>
        <v>6.4210624418900401E-3</v>
      </c>
    </row>
    <row r="4154" spans="1:23">
      <c r="A4154">
        <f t="shared" si="129"/>
        <v>589</v>
      </c>
      <c r="B4154" s="99">
        <v>44408</v>
      </c>
      <c r="C4154" s="23">
        <v>1751</v>
      </c>
      <c r="D4154" s="23">
        <v>5</v>
      </c>
      <c r="E4154" s="98" t="s">
        <v>49</v>
      </c>
      <c r="F4154" s="98" t="s">
        <v>164</v>
      </c>
      <c r="G4154" s="98" t="s">
        <v>4120</v>
      </c>
      <c r="H4154" s="98" t="s">
        <v>1366</v>
      </c>
      <c r="I4154" s="98" t="s">
        <v>9594</v>
      </c>
      <c r="J4154" s="99">
        <v>44997</v>
      </c>
      <c r="K4154" s="107">
        <v>5000000</v>
      </c>
      <c r="L4154" s="98" t="s">
        <v>4677</v>
      </c>
      <c r="M4154" s="23">
        <v>1080</v>
      </c>
      <c r="N4154" s="23">
        <v>1</v>
      </c>
      <c r="O4154" s="107">
        <v>5000000</v>
      </c>
      <c r="P4154" s="23">
        <v>180</v>
      </c>
      <c r="Q4154" s="23">
        <v>2</v>
      </c>
      <c r="R4154" s="23">
        <v>2</v>
      </c>
      <c r="S4154" s="23">
        <v>0</v>
      </c>
      <c r="T4154" s="47">
        <v>3.3333339999999998</v>
      </c>
      <c r="U4154" s="98" t="s">
        <v>111</v>
      </c>
      <c r="V4154" s="98" t="s">
        <v>3139</v>
      </c>
      <c r="W4154" s="69">
        <f t="shared" si="128"/>
        <v>6.1152987867643125E-3</v>
      </c>
    </row>
    <row r="4155" spans="1:23">
      <c r="A4155">
        <f t="shared" si="129"/>
        <v>1320</v>
      </c>
      <c r="B4155" s="99">
        <v>44408</v>
      </c>
      <c r="C4155" s="23">
        <v>1752</v>
      </c>
      <c r="D4155" s="23">
        <v>5</v>
      </c>
      <c r="E4155" s="98" t="s">
        <v>49</v>
      </c>
      <c r="F4155" s="98" t="s">
        <v>164</v>
      </c>
      <c r="G4155" s="98" t="s">
        <v>4120</v>
      </c>
      <c r="H4155" s="98" t="s">
        <v>1366</v>
      </c>
      <c r="I4155" s="98" t="s">
        <v>9594</v>
      </c>
      <c r="J4155" s="99">
        <v>45728</v>
      </c>
      <c r="K4155" s="107">
        <v>15000000</v>
      </c>
      <c r="L4155" s="98" t="s">
        <v>4678</v>
      </c>
      <c r="M4155" s="23">
        <v>1800</v>
      </c>
      <c r="N4155" s="23">
        <v>1</v>
      </c>
      <c r="O4155" s="107">
        <v>15000000</v>
      </c>
      <c r="P4155" s="23">
        <v>180</v>
      </c>
      <c r="Q4155" s="23">
        <v>2</v>
      </c>
      <c r="R4155" s="23">
        <v>2</v>
      </c>
      <c r="S4155" s="23">
        <v>0</v>
      </c>
      <c r="T4155" s="47">
        <v>12</v>
      </c>
      <c r="U4155" s="98" t="s">
        <v>111</v>
      </c>
      <c r="V4155" s="98" t="s">
        <v>3139</v>
      </c>
      <c r="W4155" s="69">
        <f t="shared" si="128"/>
        <v>4.9337680853523275E-2</v>
      </c>
    </row>
    <row r="4156" spans="1:23">
      <c r="A4156">
        <f t="shared" si="129"/>
        <v>589</v>
      </c>
      <c r="B4156" s="99">
        <v>44408</v>
      </c>
      <c r="C4156" s="23">
        <v>1753</v>
      </c>
      <c r="D4156" s="23">
        <v>5</v>
      </c>
      <c r="E4156" s="98" t="s">
        <v>49</v>
      </c>
      <c r="F4156" s="98" t="s">
        <v>164</v>
      </c>
      <c r="G4156" s="98" t="s">
        <v>4120</v>
      </c>
      <c r="H4156" s="98" t="s">
        <v>1366</v>
      </c>
      <c r="I4156" s="98" t="s">
        <v>9594</v>
      </c>
      <c r="J4156" s="99">
        <v>44997</v>
      </c>
      <c r="K4156" s="107">
        <v>6000000</v>
      </c>
      <c r="L4156" s="98" t="s">
        <v>4679</v>
      </c>
      <c r="M4156" s="23">
        <v>1080</v>
      </c>
      <c r="N4156" s="23">
        <v>1</v>
      </c>
      <c r="O4156" s="107">
        <v>6000000</v>
      </c>
      <c r="P4156" s="23">
        <v>180</v>
      </c>
      <c r="Q4156" s="23">
        <v>2</v>
      </c>
      <c r="R4156" s="23">
        <v>2</v>
      </c>
      <c r="S4156" s="23">
        <v>0</v>
      </c>
      <c r="T4156" s="47">
        <v>4</v>
      </c>
      <c r="U4156" s="98" t="s">
        <v>111</v>
      </c>
      <c r="V4156" s="98" t="s">
        <v>3139</v>
      </c>
      <c r="W4156" s="69">
        <f t="shared" si="128"/>
        <v>7.3383570764457597E-3</v>
      </c>
    </row>
    <row r="4157" spans="1:23">
      <c r="A4157">
        <f t="shared" si="129"/>
        <v>224</v>
      </c>
      <c r="B4157" s="99">
        <v>44408</v>
      </c>
      <c r="C4157" s="23">
        <v>1754</v>
      </c>
      <c r="D4157" s="23">
        <v>5</v>
      </c>
      <c r="E4157" s="98" t="s">
        <v>49</v>
      </c>
      <c r="F4157" s="98" t="s">
        <v>164</v>
      </c>
      <c r="G4157" s="98" t="s">
        <v>4120</v>
      </c>
      <c r="H4157" s="98" t="s">
        <v>1366</v>
      </c>
      <c r="I4157" s="98" t="s">
        <v>9594</v>
      </c>
      <c r="J4157" s="99">
        <v>44632</v>
      </c>
      <c r="K4157" s="107">
        <v>10000000</v>
      </c>
      <c r="L4157" s="98" t="s">
        <v>4680</v>
      </c>
      <c r="M4157" s="23">
        <v>720</v>
      </c>
      <c r="N4157" s="23">
        <v>1</v>
      </c>
      <c r="O4157" s="107">
        <v>10000000</v>
      </c>
      <c r="P4157" s="23">
        <v>180</v>
      </c>
      <c r="Q4157" s="23">
        <v>2</v>
      </c>
      <c r="R4157" s="23">
        <v>2</v>
      </c>
      <c r="S4157" s="23">
        <v>0</v>
      </c>
      <c r="T4157" s="47">
        <v>5</v>
      </c>
      <c r="U4157" s="98" t="s">
        <v>111</v>
      </c>
      <c r="V4157" s="98" t="s">
        <v>3139</v>
      </c>
      <c r="W4157" s="69">
        <f t="shared" si="128"/>
        <v>3.4885228886329589E-3</v>
      </c>
    </row>
    <row r="4158" spans="1:23">
      <c r="A4158">
        <f t="shared" si="129"/>
        <v>1320</v>
      </c>
      <c r="B4158" s="99">
        <v>44408</v>
      </c>
      <c r="C4158" s="23">
        <v>1755</v>
      </c>
      <c r="D4158" s="23">
        <v>5</v>
      </c>
      <c r="E4158" s="98" t="s">
        <v>49</v>
      </c>
      <c r="F4158" s="98" t="s">
        <v>164</v>
      </c>
      <c r="G4158" s="98" t="s">
        <v>4120</v>
      </c>
      <c r="H4158" s="98" t="s">
        <v>1366</v>
      </c>
      <c r="I4158" s="98" t="s">
        <v>9594</v>
      </c>
      <c r="J4158" s="99">
        <v>45728</v>
      </c>
      <c r="K4158" s="107">
        <v>50000000</v>
      </c>
      <c r="L4158" s="98" t="s">
        <v>4681</v>
      </c>
      <c r="M4158" s="23">
        <v>1800</v>
      </c>
      <c r="N4158" s="23">
        <v>1</v>
      </c>
      <c r="O4158" s="107">
        <v>50000000</v>
      </c>
      <c r="P4158" s="23">
        <v>360</v>
      </c>
      <c r="Q4158" s="23">
        <v>2</v>
      </c>
      <c r="R4158" s="23">
        <v>2</v>
      </c>
      <c r="S4158" s="23">
        <v>1.89</v>
      </c>
      <c r="T4158" s="47">
        <v>40.2898</v>
      </c>
      <c r="U4158" s="98" t="s">
        <v>111</v>
      </c>
      <c r="V4158" s="98" t="s">
        <v>3139</v>
      </c>
      <c r="W4158" s="69">
        <f t="shared" si="128"/>
        <v>0.16565044117102351</v>
      </c>
    </row>
    <row r="4159" spans="1:23">
      <c r="A4159">
        <f t="shared" si="129"/>
        <v>1320</v>
      </c>
      <c r="B4159" s="99">
        <v>44408</v>
      </c>
      <c r="C4159" s="23">
        <v>1756</v>
      </c>
      <c r="D4159" s="23">
        <v>5</v>
      </c>
      <c r="E4159" s="98" t="s">
        <v>49</v>
      </c>
      <c r="F4159" s="98" t="s">
        <v>164</v>
      </c>
      <c r="G4159" s="98" t="s">
        <v>4120</v>
      </c>
      <c r="H4159" s="98" t="s">
        <v>1366</v>
      </c>
      <c r="I4159" s="98" t="s">
        <v>9594</v>
      </c>
      <c r="J4159" s="99">
        <v>45728</v>
      </c>
      <c r="K4159" s="107">
        <v>10000000</v>
      </c>
      <c r="L4159" s="98" t="s">
        <v>4682</v>
      </c>
      <c r="M4159" s="23">
        <v>1800</v>
      </c>
      <c r="N4159" s="23">
        <v>1</v>
      </c>
      <c r="O4159" s="107">
        <v>10000000</v>
      </c>
      <c r="P4159" s="23">
        <v>180</v>
      </c>
      <c r="Q4159" s="23">
        <v>2</v>
      </c>
      <c r="R4159" s="23">
        <v>2</v>
      </c>
      <c r="S4159" s="23">
        <v>0</v>
      </c>
      <c r="T4159" s="47">
        <v>8</v>
      </c>
      <c r="U4159" s="98" t="s">
        <v>111</v>
      </c>
      <c r="V4159" s="98" t="s">
        <v>3139</v>
      </c>
      <c r="W4159" s="69">
        <f t="shared" si="128"/>
        <v>3.2891787235682181E-2</v>
      </c>
    </row>
    <row r="4160" spans="1:23">
      <c r="A4160">
        <f t="shared" si="129"/>
        <v>1320</v>
      </c>
      <c r="B4160" s="99">
        <v>44408</v>
      </c>
      <c r="C4160" s="23">
        <v>1757</v>
      </c>
      <c r="D4160" s="23">
        <v>5</v>
      </c>
      <c r="E4160" s="98" t="s">
        <v>49</v>
      </c>
      <c r="F4160" s="98" t="s">
        <v>164</v>
      </c>
      <c r="G4160" s="98" t="s">
        <v>4120</v>
      </c>
      <c r="H4160" s="98" t="s">
        <v>1366</v>
      </c>
      <c r="I4160" s="98" t="s">
        <v>9594</v>
      </c>
      <c r="J4160" s="99">
        <v>45728</v>
      </c>
      <c r="K4160" s="107">
        <v>8000000</v>
      </c>
      <c r="L4160" s="98" t="s">
        <v>4683</v>
      </c>
      <c r="M4160" s="23">
        <v>1800</v>
      </c>
      <c r="N4160" s="23">
        <v>1</v>
      </c>
      <c r="O4160" s="107">
        <v>8000000</v>
      </c>
      <c r="P4160" s="23">
        <v>180</v>
      </c>
      <c r="Q4160" s="23">
        <v>2</v>
      </c>
      <c r="R4160" s="23">
        <v>2</v>
      </c>
      <c r="S4160" s="23">
        <v>0</v>
      </c>
      <c r="T4160" s="47">
        <v>6.4</v>
      </c>
      <c r="U4160" s="98" t="s">
        <v>111</v>
      </c>
      <c r="V4160" s="98" t="s">
        <v>3139</v>
      </c>
      <c r="W4160" s="69">
        <f t="shared" si="128"/>
        <v>2.6313429788545749E-2</v>
      </c>
    </row>
    <row r="4161" spans="1:23">
      <c r="A4161">
        <f t="shared" si="129"/>
        <v>1320</v>
      </c>
      <c r="B4161" s="99">
        <v>44408</v>
      </c>
      <c r="C4161" s="23">
        <v>1758</v>
      </c>
      <c r="D4161" s="23">
        <v>5</v>
      </c>
      <c r="E4161" s="98" t="s">
        <v>49</v>
      </c>
      <c r="F4161" s="98" t="s">
        <v>164</v>
      </c>
      <c r="G4161" s="98" t="s">
        <v>4120</v>
      </c>
      <c r="H4161" s="98" t="s">
        <v>1366</v>
      </c>
      <c r="I4161" s="98" t="s">
        <v>9594</v>
      </c>
      <c r="J4161" s="99">
        <v>45728</v>
      </c>
      <c r="K4161" s="107">
        <v>14000000</v>
      </c>
      <c r="L4161" s="98" t="s">
        <v>4684</v>
      </c>
      <c r="M4161" s="23">
        <v>1800</v>
      </c>
      <c r="N4161" s="23">
        <v>1</v>
      </c>
      <c r="O4161" s="107">
        <v>14000000</v>
      </c>
      <c r="P4161" s="23">
        <v>180</v>
      </c>
      <c r="Q4161" s="23">
        <v>2</v>
      </c>
      <c r="R4161" s="23">
        <v>2</v>
      </c>
      <c r="S4161" s="23">
        <v>0</v>
      </c>
      <c r="T4161" s="47">
        <v>5.831607</v>
      </c>
      <c r="U4161" s="98" t="s">
        <v>111</v>
      </c>
      <c r="V4161" s="98" t="s">
        <v>3139</v>
      </c>
      <c r="W4161" s="69">
        <f t="shared" si="128"/>
        <v>2.397649708576436E-2</v>
      </c>
    </row>
    <row r="4162" spans="1:23">
      <c r="A4162">
        <f t="shared" si="129"/>
        <v>1321</v>
      </c>
      <c r="B4162" s="99">
        <v>44408</v>
      </c>
      <c r="C4162" s="23">
        <v>1759</v>
      </c>
      <c r="D4162" s="23">
        <v>5</v>
      </c>
      <c r="E4162" s="98" t="s">
        <v>49</v>
      </c>
      <c r="F4162" s="98" t="s">
        <v>164</v>
      </c>
      <c r="G4162" s="98" t="s">
        <v>4120</v>
      </c>
      <c r="H4162" s="98" t="s">
        <v>1366</v>
      </c>
      <c r="I4162" s="98" t="s">
        <v>9599</v>
      </c>
      <c r="J4162" s="99">
        <v>45729</v>
      </c>
      <c r="K4162" s="107">
        <v>25000000</v>
      </c>
      <c r="L4162" s="98" t="s">
        <v>4685</v>
      </c>
      <c r="M4162" s="23">
        <v>1800</v>
      </c>
      <c r="N4162" s="23">
        <v>1</v>
      </c>
      <c r="O4162" s="107">
        <v>25000000</v>
      </c>
      <c r="P4162" s="23">
        <v>180</v>
      </c>
      <c r="Q4162" s="23">
        <v>2</v>
      </c>
      <c r="R4162" s="23">
        <v>2</v>
      </c>
      <c r="S4162" s="23">
        <v>0</v>
      </c>
      <c r="T4162" s="47">
        <v>20</v>
      </c>
      <c r="U4162" s="98" t="s">
        <v>111</v>
      </c>
      <c r="V4162" s="98" t="s">
        <v>3139</v>
      </c>
      <c r="W4162" s="69">
        <f t="shared" ref="W4162:W4225" si="130">+T4162/SUM($T$2:$T$5848)*A4162</f>
        <v>8.2291763140788191E-2</v>
      </c>
    </row>
    <row r="4163" spans="1:23">
      <c r="A4163">
        <f t="shared" ref="A4163:A4226" si="131">+J4163-B4163</f>
        <v>1321</v>
      </c>
      <c r="B4163" s="99">
        <v>44408</v>
      </c>
      <c r="C4163" s="23">
        <v>1760</v>
      </c>
      <c r="D4163" s="23">
        <v>5</v>
      </c>
      <c r="E4163" s="98" t="s">
        <v>49</v>
      </c>
      <c r="F4163" s="98" t="s">
        <v>164</v>
      </c>
      <c r="G4163" s="98" t="s">
        <v>4120</v>
      </c>
      <c r="H4163" s="98" t="s">
        <v>1366</v>
      </c>
      <c r="I4163" s="98" t="s">
        <v>9599</v>
      </c>
      <c r="J4163" s="99">
        <v>45729</v>
      </c>
      <c r="K4163" s="107">
        <v>30000000</v>
      </c>
      <c r="L4163" s="98" t="s">
        <v>4686</v>
      </c>
      <c r="M4163" s="23">
        <v>1800</v>
      </c>
      <c r="N4163" s="23">
        <v>1</v>
      </c>
      <c r="O4163" s="107">
        <v>30000000</v>
      </c>
      <c r="P4163" s="23">
        <v>180</v>
      </c>
      <c r="Q4163" s="23">
        <v>2</v>
      </c>
      <c r="R4163" s="23">
        <v>2</v>
      </c>
      <c r="S4163" s="23">
        <v>0</v>
      </c>
      <c r="T4163" s="47">
        <v>24</v>
      </c>
      <c r="U4163" s="98" t="s">
        <v>111</v>
      </c>
      <c r="V4163" s="98" t="s">
        <v>3139</v>
      </c>
      <c r="W4163" s="69">
        <f t="shared" si="130"/>
        <v>9.8750115768945837E-2</v>
      </c>
    </row>
    <row r="4164" spans="1:23">
      <c r="A4164">
        <f t="shared" si="131"/>
        <v>1321</v>
      </c>
      <c r="B4164" s="99">
        <v>44408</v>
      </c>
      <c r="C4164" s="23">
        <v>1761</v>
      </c>
      <c r="D4164" s="23">
        <v>5</v>
      </c>
      <c r="E4164" s="98" t="s">
        <v>49</v>
      </c>
      <c r="F4164" s="98" t="s">
        <v>164</v>
      </c>
      <c r="G4164" s="98" t="s">
        <v>4120</v>
      </c>
      <c r="H4164" s="98" t="s">
        <v>1366</v>
      </c>
      <c r="I4164" s="98" t="s">
        <v>9599</v>
      </c>
      <c r="J4164" s="99">
        <v>45729</v>
      </c>
      <c r="K4164" s="107">
        <v>30000000</v>
      </c>
      <c r="L4164" s="98" t="s">
        <v>4687</v>
      </c>
      <c r="M4164" s="23">
        <v>1800</v>
      </c>
      <c r="N4164" s="23">
        <v>1</v>
      </c>
      <c r="O4164" s="107">
        <v>30000000</v>
      </c>
      <c r="P4164" s="23">
        <v>180</v>
      </c>
      <c r="Q4164" s="23">
        <v>2</v>
      </c>
      <c r="R4164" s="23">
        <v>2</v>
      </c>
      <c r="S4164" s="23">
        <v>0</v>
      </c>
      <c r="T4164" s="47">
        <v>24</v>
      </c>
      <c r="U4164" s="98" t="s">
        <v>111</v>
      </c>
      <c r="V4164" s="98" t="s">
        <v>3139</v>
      </c>
      <c r="W4164" s="69">
        <f t="shared" si="130"/>
        <v>9.8750115768945837E-2</v>
      </c>
    </row>
    <row r="4165" spans="1:23">
      <c r="A4165">
        <f t="shared" si="131"/>
        <v>1321</v>
      </c>
      <c r="B4165" s="99">
        <v>44408</v>
      </c>
      <c r="C4165" s="23">
        <v>1762</v>
      </c>
      <c r="D4165" s="23">
        <v>5</v>
      </c>
      <c r="E4165" s="98" t="s">
        <v>49</v>
      </c>
      <c r="F4165" s="98" t="s">
        <v>164</v>
      </c>
      <c r="G4165" s="98" t="s">
        <v>4120</v>
      </c>
      <c r="H4165" s="98" t="s">
        <v>1366</v>
      </c>
      <c r="I4165" s="98" t="s">
        <v>9599</v>
      </c>
      <c r="J4165" s="99">
        <v>45729</v>
      </c>
      <c r="K4165" s="107">
        <v>7000000</v>
      </c>
      <c r="L4165" s="98" t="s">
        <v>4688</v>
      </c>
      <c r="M4165" s="23">
        <v>1440</v>
      </c>
      <c r="N4165" s="23">
        <v>1</v>
      </c>
      <c r="O4165" s="107">
        <v>7000000</v>
      </c>
      <c r="P4165" s="23">
        <v>180</v>
      </c>
      <c r="Q4165" s="23">
        <v>2</v>
      </c>
      <c r="R4165" s="23">
        <v>2</v>
      </c>
      <c r="S4165" s="23">
        <v>0</v>
      </c>
      <c r="T4165" s="47">
        <v>4.5235120000000002</v>
      </c>
      <c r="U4165" s="98" t="s">
        <v>111</v>
      </c>
      <c r="V4165" s="98" t="s">
        <v>3139</v>
      </c>
      <c r="W4165" s="69">
        <f t="shared" si="130"/>
        <v>1.8612388903425654E-2</v>
      </c>
    </row>
    <row r="4166" spans="1:23">
      <c r="A4166">
        <f t="shared" si="131"/>
        <v>590</v>
      </c>
      <c r="B4166" s="99">
        <v>44408</v>
      </c>
      <c r="C4166" s="23">
        <v>1763</v>
      </c>
      <c r="D4166" s="23">
        <v>5</v>
      </c>
      <c r="E4166" s="98" t="s">
        <v>49</v>
      </c>
      <c r="F4166" s="98" t="s">
        <v>164</v>
      </c>
      <c r="G4166" s="98" t="s">
        <v>4120</v>
      </c>
      <c r="H4166" s="98" t="s">
        <v>1366</v>
      </c>
      <c r="I4166" s="98" t="s">
        <v>9599</v>
      </c>
      <c r="J4166" s="99">
        <v>44998</v>
      </c>
      <c r="K4166" s="107">
        <v>21000000</v>
      </c>
      <c r="L4166" s="98" t="s">
        <v>4689</v>
      </c>
      <c r="M4166" s="23">
        <v>1080</v>
      </c>
      <c r="N4166" s="23">
        <v>1</v>
      </c>
      <c r="O4166" s="107">
        <v>21000000</v>
      </c>
      <c r="P4166" s="23">
        <v>180</v>
      </c>
      <c r="Q4166" s="23">
        <v>2</v>
      </c>
      <c r="R4166" s="23">
        <v>2</v>
      </c>
      <c r="S4166" s="23">
        <v>0</v>
      </c>
      <c r="T4166" s="47">
        <v>14</v>
      </c>
      <c r="U4166" s="98" t="s">
        <v>111</v>
      </c>
      <c r="V4166" s="98" t="s">
        <v>3139</v>
      </c>
      <c r="W4166" s="69">
        <f t="shared" si="130"/>
        <v>2.572785630366807E-2</v>
      </c>
    </row>
    <row r="4167" spans="1:23">
      <c r="A4167">
        <f t="shared" si="131"/>
        <v>1321</v>
      </c>
      <c r="B4167" s="99">
        <v>44408</v>
      </c>
      <c r="C4167" s="23">
        <v>1764</v>
      </c>
      <c r="D4167" s="23">
        <v>5</v>
      </c>
      <c r="E4167" s="98" t="s">
        <v>49</v>
      </c>
      <c r="F4167" s="98" t="s">
        <v>164</v>
      </c>
      <c r="G4167" s="98" t="s">
        <v>4120</v>
      </c>
      <c r="H4167" s="98" t="s">
        <v>1366</v>
      </c>
      <c r="I4167" s="98" t="s">
        <v>9599</v>
      </c>
      <c r="J4167" s="99">
        <v>45729</v>
      </c>
      <c r="K4167" s="107">
        <v>70000000</v>
      </c>
      <c r="L4167" s="98" t="s">
        <v>4690</v>
      </c>
      <c r="M4167" s="23">
        <v>1800</v>
      </c>
      <c r="N4167" s="23">
        <v>1</v>
      </c>
      <c r="O4167" s="107">
        <v>70000000</v>
      </c>
      <c r="P4167" s="23">
        <v>180</v>
      </c>
      <c r="Q4167" s="23">
        <v>2</v>
      </c>
      <c r="R4167" s="23">
        <v>2</v>
      </c>
      <c r="S4167" s="23">
        <v>2.89</v>
      </c>
      <c r="T4167" s="47">
        <v>56.577527000000003</v>
      </c>
      <c r="U4167" s="98" t="s">
        <v>111</v>
      </c>
      <c r="V4167" s="98" t="s">
        <v>3139</v>
      </c>
      <c r="W4167" s="69">
        <f t="shared" si="130"/>
        <v>0.23279322254877743</v>
      </c>
    </row>
    <row r="4168" spans="1:23">
      <c r="A4168">
        <f t="shared" si="131"/>
        <v>1321</v>
      </c>
      <c r="B4168" s="99">
        <v>44408</v>
      </c>
      <c r="C4168" s="23">
        <v>1765</v>
      </c>
      <c r="D4168" s="23">
        <v>5</v>
      </c>
      <c r="E4168" s="98" t="s">
        <v>49</v>
      </c>
      <c r="F4168" s="98" t="s">
        <v>164</v>
      </c>
      <c r="G4168" s="98" t="s">
        <v>4120</v>
      </c>
      <c r="H4168" s="98" t="s">
        <v>1366</v>
      </c>
      <c r="I4168" s="98" t="s">
        <v>9599</v>
      </c>
      <c r="J4168" s="99">
        <v>45729</v>
      </c>
      <c r="K4168" s="107">
        <v>8000000</v>
      </c>
      <c r="L4168" s="98" t="s">
        <v>4691</v>
      </c>
      <c r="M4168" s="23">
        <v>1800</v>
      </c>
      <c r="N4168" s="23">
        <v>1</v>
      </c>
      <c r="O4168" s="107">
        <v>8000000</v>
      </c>
      <c r="P4168" s="23">
        <v>180</v>
      </c>
      <c r="Q4168" s="23">
        <v>2</v>
      </c>
      <c r="R4168" s="23">
        <v>2</v>
      </c>
      <c r="S4168" s="23">
        <v>0</v>
      </c>
      <c r="T4168" s="47">
        <v>6.4</v>
      </c>
      <c r="U4168" s="98" t="s">
        <v>111</v>
      </c>
      <c r="V4168" s="98" t="s">
        <v>3139</v>
      </c>
      <c r="W4168" s="69">
        <f t="shared" si="130"/>
        <v>2.633336420505222E-2</v>
      </c>
    </row>
    <row r="4169" spans="1:23">
      <c r="A4169">
        <f t="shared" si="131"/>
        <v>1321</v>
      </c>
      <c r="B4169" s="99">
        <v>44408</v>
      </c>
      <c r="C4169" s="23">
        <v>1766</v>
      </c>
      <c r="D4169" s="23">
        <v>5</v>
      </c>
      <c r="E4169" s="98" t="s">
        <v>49</v>
      </c>
      <c r="F4169" s="98" t="s">
        <v>164</v>
      </c>
      <c r="G4169" s="98" t="s">
        <v>4120</v>
      </c>
      <c r="H4169" s="98" t="s">
        <v>1366</v>
      </c>
      <c r="I4169" s="98" t="s">
        <v>9599</v>
      </c>
      <c r="J4169" s="99">
        <v>45729</v>
      </c>
      <c r="K4169" s="107">
        <v>11000000</v>
      </c>
      <c r="L4169" s="98" t="s">
        <v>4692</v>
      </c>
      <c r="M4169" s="23">
        <v>1800</v>
      </c>
      <c r="N4169" s="23">
        <v>1</v>
      </c>
      <c r="O4169" s="107">
        <v>11000000</v>
      </c>
      <c r="P4169" s="23">
        <v>180</v>
      </c>
      <c r="Q4169" s="23">
        <v>2</v>
      </c>
      <c r="R4169" s="23">
        <v>2</v>
      </c>
      <c r="S4169" s="23">
        <v>0</v>
      </c>
      <c r="T4169" s="47">
        <v>8.8000000000000007</v>
      </c>
      <c r="U4169" s="98" t="s">
        <v>111</v>
      </c>
      <c r="V4169" s="98" t="s">
        <v>3139</v>
      </c>
      <c r="W4169" s="69">
        <f t="shared" si="130"/>
        <v>3.6208375781946807E-2</v>
      </c>
    </row>
    <row r="4170" spans="1:23">
      <c r="A4170">
        <f t="shared" si="131"/>
        <v>1321</v>
      </c>
      <c r="B4170" s="99">
        <v>44408</v>
      </c>
      <c r="C4170" s="23">
        <v>1767</v>
      </c>
      <c r="D4170" s="23">
        <v>5</v>
      </c>
      <c r="E4170" s="98" t="s">
        <v>49</v>
      </c>
      <c r="F4170" s="98" t="s">
        <v>164</v>
      </c>
      <c r="G4170" s="98" t="s">
        <v>4120</v>
      </c>
      <c r="H4170" s="98" t="s">
        <v>1366</v>
      </c>
      <c r="I4170" s="98" t="s">
        <v>9599</v>
      </c>
      <c r="J4170" s="99">
        <v>45729</v>
      </c>
      <c r="K4170" s="107">
        <v>20000000</v>
      </c>
      <c r="L4170" s="98" t="s">
        <v>4693</v>
      </c>
      <c r="M4170" s="23">
        <v>1800</v>
      </c>
      <c r="N4170" s="23">
        <v>1</v>
      </c>
      <c r="O4170" s="107">
        <v>20000000</v>
      </c>
      <c r="P4170" s="23">
        <v>180</v>
      </c>
      <c r="Q4170" s="23">
        <v>2</v>
      </c>
      <c r="R4170" s="23">
        <v>2</v>
      </c>
      <c r="S4170" s="23">
        <v>2.89</v>
      </c>
      <c r="T4170" s="47">
        <v>16.165085000000001</v>
      </c>
      <c r="U4170" s="98" t="s">
        <v>111</v>
      </c>
      <c r="V4170" s="98" t="s">
        <v>3139</v>
      </c>
      <c r="W4170" s="69">
        <f t="shared" si="130"/>
        <v>6.6512667298535402E-2</v>
      </c>
    </row>
    <row r="4171" spans="1:23">
      <c r="A4171">
        <f t="shared" si="131"/>
        <v>590</v>
      </c>
      <c r="B4171" s="99">
        <v>44408</v>
      </c>
      <c r="C4171" s="23">
        <v>1768</v>
      </c>
      <c r="D4171" s="23">
        <v>5</v>
      </c>
      <c r="E4171" s="98" t="s">
        <v>49</v>
      </c>
      <c r="F4171" s="98" t="s">
        <v>164</v>
      </c>
      <c r="G4171" s="98" t="s">
        <v>4120</v>
      </c>
      <c r="H4171" s="98" t="s">
        <v>1366</v>
      </c>
      <c r="I4171" s="98" t="s">
        <v>9599</v>
      </c>
      <c r="J4171" s="99">
        <v>44998</v>
      </c>
      <c r="K4171" s="107">
        <v>8000000</v>
      </c>
      <c r="L4171" s="98" t="s">
        <v>4694</v>
      </c>
      <c r="M4171" s="23">
        <v>1080</v>
      </c>
      <c r="N4171" s="23">
        <v>1</v>
      </c>
      <c r="O4171" s="107">
        <v>8000000</v>
      </c>
      <c r="P4171" s="23">
        <v>180</v>
      </c>
      <c r="Q4171" s="23">
        <v>2</v>
      </c>
      <c r="R4171" s="23">
        <v>2</v>
      </c>
      <c r="S4171" s="23">
        <v>0</v>
      </c>
      <c r="T4171" s="47">
        <v>5.3333339999999998</v>
      </c>
      <c r="U4171" s="98" t="s">
        <v>111</v>
      </c>
      <c r="V4171" s="98" t="s">
        <v>3139</v>
      </c>
      <c r="W4171" s="69">
        <f t="shared" si="130"/>
        <v>9.8010893408190889E-3</v>
      </c>
    </row>
    <row r="4172" spans="1:23">
      <c r="A4172">
        <f t="shared" si="131"/>
        <v>1321</v>
      </c>
      <c r="B4172" s="99">
        <v>44408</v>
      </c>
      <c r="C4172" s="23">
        <v>1769</v>
      </c>
      <c r="D4172" s="23">
        <v>5</v>
      </c>
      <c r="E4172" s="98" t="s">
        <v>49</v>
      </c>
      <c r="F4172" s="98" t="s">
        <v>164</v>
      </c>
      <c r="G4172" s="98" t="s">
        <v>4120</v>
      </c>
      <c r="H4172" s="98" t="s">
        <v>1366</v>
      </c>
      <c r="I4172" s="98" t="s">
        <v>9599</v>
      </c>
      <c r="J4172" s="99">
        <v>45729</v>
      </c>
      <c r="K4172" s="107">
        <v>10000000</v>
      </c>
      <c r="L4172" s="98" t="s">
        <v>4695</v>
      </c>
      <c r="M4172" s="23">
        <v>1800</v>
      </c>
      <c r="N4172" s="23">
        <v>1</v>
      </c>
      <c r="O4172" s="107">
        <v>10000000</v>
      </c>
      <c r="P4172" s="23">
        <v>180</v>
      </c>
      <c r="Q4172" s="23">
        <v>2</v>
      </c>
      <c r="R4172" s="23">
        <v>2</v>
      </c>
      <c r="S4172" s="23">
        <v>0</v>
      </c>
      <c r="T4172" s="47">
        <v>8</v>
      </c>
      <c r="U4172" s="98" t="s">
        <v>111</v>
      </c>
      <c r="V4172" s="98" t="s">
        <v>3139</v>
      </c>
      <c r="W4172" s="69">
        <f t="shared" si="130"/>
        <v>3.2916705256315272E-2</v>
      </c>
    </row>
    <row r="4173" spans="1:23">
      <c r="A4173">
        <f t="shared" si="131"/>
        <v>228</v>
      </c>
      <c r="B4173" s="99">
        <v>44408</v>
      </c>
      <c r="C4173" s="23">
        <v>1770</v>
      </c>
      <c r="D4173" s="23">
        <v>5</v>
      </c>
      <c r="E4173" s="98" t="s">
        <v>49</v>
      </c>
      <c r="F4173" s="98" t="s">
        <v>164</v>
      </c>
      <c r="G4173" s="98" t="s">
        <v>4120</v>
      </c>
      <c r="H4173" s="98" t="s">
        <v>1366</v>
      </c>
      <c r="I4173" s="98" t="s">
        <v>6215</v>
      </c>
      <c r="J4173" s="99">
        <v>44636</v>
      </c>
      <c r="K4173" s="107">
        <v>20000000</v>
      </c>
      <c r="L4173" s="98" t="s">
        <v>4696</v>
      </c>
      <c r="M4173" s="23">
        <v>720</v>
      </c>
      <c r="N4173" s="23">
        <v>1</v>
      </c>
      <c r="O4173" s="107">
        <v>20000000</v>
      </c>
      <c r="P4173" s="23">
        <v>180</v>
      </c>
      <c r="Q4173" s="23">
        <v>2</v>
      </c>
      <c r="R4173" s="23">
        <v>2</v>
      </c>
      <c r="S4173" s="23">
        <v>0</v>
      </c>
      <c r="T4173" s="47">
        <v>10</v>
      </c>
      <c r="U4173" s="98" t="s">
        <v>111</v>
      </c>
      <c r="V4173" s="98" t="s">
        <v>3139</v>
      </c>
      <c r="W4173" s="69">
        <f t="shared" si="130"/>
        <v>7.1016358804313808E-3</v>
      </c>
    </row>
    <row r="4174" spans="1:23">
      <c r="A4174">
        <f t="shared" si="131"/>
        <v>1324</v>
      </c>
      <c r="B4174" s="99">
        <v>44408</v>
      </c>
      <c r="C4174" s="23">
        <v>1771</v>
      </c>
      <c r="D4174" s="23">
        <v>5</v>
      </c>
      <c r="E4174" s="98" t="s">
        <v>49</v>
      </c>
      <c r="F4174" s="98" t="s">
        <v>164</v>
      </c>
      <c r="G4174" s="98" t="s">
        <v>4120</v>
      </c>
      <c r="H4174" s="98" t="s">
        <v>1366</v>
      </c>
      <c r="I4174" s="98" t="s">
        <v>6215</v>
      </c>
      <c r="J4174" s="99">
        <v>45732</v>
      </c>
      <c r="K4174" s="107">
        <v>10000000</v>
      </c>
      <c r="L4174" s="98" t="s">
        <v>4697</v>
      </c>
      <c r="M4174" s="23">
        <v>1800</v>
      </c>
      <c r="N4174" s="23">
        <v>1</v>
      </c>
      <c r="O4174" s="107">
        <v>10000000</v>
      </c>
      <c r="P4174" s="23">
        <v>30</v>
      </c>
      <c r="Q4174" s="23">
        <v>2</v>
      </c>
      <c r="R4174" s="23">
        <v>2</v>
      </c>
      <c r="S4174" s="23">
        <v>0</v>
      </c>
      <c r="T4174" s="47">
        <v>7.3333279999999998</v>
      </c>
      <c r="U4174" s="98" t="s">
        <v>111</v>
      </c>
      <c r="V4174" s="98" t="s">
        <v>3139</v>
      </c>
      <c r="W4174" s="69">
        <f t="shared" si="130"/>
        <v>3.0242149047390459E-2</v>
      </c>
    </row>
    <row r="4175" spans="1:23">
      <c r="A4175">
        <f t="shared" si="131"/>
        <v>1324</v>
      </c>
      <c r="B4175" s="99">
        <v>44408</v>
      </c>
      <c r="C4175" s="23">
        <v>1772</v>
      </c>
      <c r="D4175" s="23">
        <v>5</v>
      </c>
      <c r="E4175" s="98" t="s">
        <v>49</v>
      </c>
      <c r="F4175" s="98" t="s">
        <v>164</v>
      </c>
      <c r="G4175" s="98" t="s">
        <v>4120</v>
      </c>
      <c r="H4175" s="98" t="s">
        <v>1366</v>
      </c>
      <c r="I4175" s="98" t="s">
        <v>6215</v>
      </c>
      <c r="J4175" s="99">
        <v>45732</v>
      </c>
      <c r="K4175" s="107">
        <v>12000000</v>
      </c>
      <c r="L4175" s="98" t="s">
        <v>4698</v>
      </c>
      <c r="M4175" s="23">
        <v>1800</v>
      </c>
      <c r="N4175" s="23">
        <v>1</v>
      </c>
      <c r="O4175" s="107">
        <v>12000000</v>
      </c>
      <c r="P4175" s="23">
        <v>180</v>
      </c>
      <c r="Q4175" s="23">
        <v>2</v>
      </c>
      <c r="R4175" s="23">
        <v>2</v>
      </c>
      <c r="S4175" s="23">
        <v>0</v>
      </c>
      <c r="T4175" s="47">
        <v>9.6</v>
      </c>
      <c r="U4175" s="98" t="s">
        <v>111</v>
      </c>
      <c r="V4175" s="98" t="s">
        <v>3139</v>
      </c>
      <c r="W4175" s="69">
        <f t="shared" si="130"/>
        <v>3.9589751181857466E-2</v>
      </c>
    </row>
    <row r="4176" spans="1:23">
      <c r="A4176">
        <f t="shared" si="131"/>
        <v>1324</v>
      </c>
      <c r="B4176" s="99">
        <v>44408</v>
      </c>
      <c r="C4176" s="23">
        <v>1773</v>
      </c>
      <c r="D4176" s="23">
        <v>5</v>
      </c>
      <c r="E4176" s="98" t="s">
        <v>49</v>
      </c>
      <c r="F4176" s="98" t="s">
        <v>164</v>
      </c>
      <c r="G4176" s="98" t="s">
        <v>4120</v>
      </c>
      <c r="H4176" s="98" t="s">
        <v>1366</v>
      </c>
      <c r="I4176" s="98" t="s">
        <v>6215</v>
      </c>
      <c r="J4176" s="99">
        <v>45732</v>
      </c>
      <c r="K4176" s="107">
        <v>20000000</v>
      </c>
      <c r="L4176" s="98" t="s">
        <v>4699</v>
      </c>
      <c r="M4176" s="23">
        <v>1800</v>
      </c>
      <c r="N4176" s="23">
        <v>1</v>
      </c>
      <c r="O4176" s="107">
        <v>20000000</v>
      </c>
      <c r="P4176" s="23">
        <v>180</v>
      </c>
      <c r="Q4176" s="23">
        <v>2</v>
      </c>
      <c r="R4176" s="23">
        <v>2</v>
      </c>
      <c r="S4176" s="23">
        <v>0</v>
      </c>
      <c r="T4176" s="47">
        <v>16</v>
      </c>
      <c r="U4176" s="98" t="s">
        <v>111</v>
      </c>
      <c r="V4176" s="98" t="s">
        <v>3139</v>
      </c>
      <c r="W4176" s="69">
        <f t="shared" si="130"/>
        <v>6.5982918636429105E-2</v>
      </c>
    </row>
    <row r="4177" spans="1:23">
      <c r="A4177">
        <f t="shared" si="131"/>
        <v>1325</v>
      </c>
      <c r="B4177" s="99">
        <v>44408</v>
      </c>
      <c r="C4177" s="23">
        <v>1774</v>
      </c>
      <c r="D4177" s="23">
        <v>5</v>
      </c>
      <c r="E4177" s="98" t="s">
        <v>49</v>
      </c>
      <c r="F4177" s="98" t="s">
        <v>164</v>
      </c>
      <c r="G4177" s="98" t="s">
        <v>4120</v>
      </c>
      <c r="H4177" s="98" t="s">
        <v>1366</v>
      </c>
      <c r="I4177" s="98" t="s">
        <v>10304</v>
      </c>
      <c r="J4177" s="99">
        <v>45733</v>
      </c>
      <c r="K4177" s="107">
        <v>20000000</v>
      </c>
      <c r="L4177" s="98" t="s">
        <v>4700</v>
      </c>
      <c r="M4177" s="23">
        <v>1800</v>
      </c>
      <c r="N4177" s="23">
        <v>1</v>
      </c>
      <c r="O4177" s="107">
        <v>20000000</v>
      </c>
      <c r="P4177" s="23">
        <v>180</v>
      </c>
      <c r="Q4177" s="23">
        <v>2</v>
      </c>
      <c r="R4177" s="23">
        <v>2</v>
      </c>
      <c r="S4177" s="23">
        <v>0</v>
      </c>
      <c r="T4177" s="47">
        <v>16</v>
      </c>
      <c r="U4177" s="98" t="s">
        <v>111</v>
      </c>
      <c r="V4177" s="98" t="s">
        <v>3139</v>
      </c>
      <c r="W4177" s="69">
        <f t="shared" si="130"/>
        <v>6.6032754677695288E-2</v>
      </c>
    </row>
    <row r="4178" spans="1:23">
      <c r="A4178">
        <f t="shared" si="131"/>
        <v>229</v>
      </c>
      <c r="B4178" s="99">
        <v>44408</v>
      </c>
      <c r="C4178" s="23">
        <v>1775</v>
      </c>
      <c r="D4178" s="23">
        <v>5</v>
      </c>
      <c r="E4178" s="98" t="s">
        <v>49</v>
      </c>
      <c r="F4178" s="98" t="s">
        <v>164</v>
      </c>
      <c r="G4178" s="98" t="s">
        <v>4120</v>
      </c>
      <c r="H4178" s="98" t="s">
        <v>1366</v>
      </c>
      <c r="I4178" s="98" t="s">
        <v>10304</v>
      </c>
      <c r="J4178" s="99">
        <v>44637</v>
      </c>
      <c r="K4178" s="107">
        <v>5300000</v>
      </c>
      <c r="L4178" s="98" t="s">
        <v>4701</v>
      </c>
      <c r="M4178" s="23">
        <v>720</v>
      </c>
      <c r="N4178" s="23">
        <v>1</v>
      </c>
      <c r="O4178" s="107">
        <v>5300000</v>
      </c>
      <c r="P4178" s="23">
        <v>180</v>
      </c>
      <c r="Q4178" s="23">
        <v>2</v>
      </c>
      <c r="R4178" s="23">
        <v>2</v>
      </c>
      <c r="S4178" s="23">
        <v>0</v>
      </c>
      <c r="T4178" s="47">
        <v>2.65</v>
      </c>
      <c r="U4178" s="98" t="s">
        <v>111</v>
      </c>
      <c r="V4178" s="98" t="s">
        <v>3139</v>
      </c>
      <c r="W4178" s="69">
        <f t="shared" si="130"/>
        <v>1.8901876026490277E-3</v>
      </c>
    </row>
    <row r="4179" spans="1:23">
      <c r="A4179">
        <f t="shared" si="131"/>
        <v>229</v>
      </c>
      <c r="B4179" s="99">
        <v>44408</v>
      </c>
      <c r="C4179" s="23">
        <v>1776</v>
      </c>
      <c r="D4179" s="23">
        <v>5</v>
      </c>
      <c r="E4179" s="98" t="s">
        <v>49</v>
      </c>
      <c r="F4179" s="98" t="s">
        <v>164</v>
      </c>
      <c r="G4179" s="98" t="s">
        <v>4120</v>
      </c>
      <c r="H4179" s="98" t="s">
        <v>1366</v>
      </c>
      <c r="I4179" s="98" t="s">
        <v>10304</v>
      </c>
      <c r="J4179" s="99">
        <v>44637</v>
      </c>
      <c r="K4179" s="107">
        <v>10000000</v>
      </c>
      <c r="L4179" s="98" t="s">
        <v>4702</v>
      </c>
      <c r="M4179" s="23">
        <v>720</v>
      </c>
      <c r="N4179" s="23">
        <v>1</v>
      </c>
      <c r="O4179" s="107">
        <v>10000000</v>
      </c>
      <c r="P4179" s="23">
        <v>180</v>
      </c>
      <c r="Q4179" s="23">
        <v>2</v>
      </c>
      <c r="R4179" s="23">
        <v>2</v>
      </c>
      <c r="S4179" s="23">
        <v>0</v>
      </c>
      <c r="T4179" s="47">
        <v>5</v>
      </c>
      <c r="U4179" s="98" t="s">
        <v>111</v>
      </c>
      <c r="V4179" s="98" t="s">
        <v>3139</v>
      </c>
      <c r="W4179" s="69">
        <f t="shared" si="130"/>
        <v>3.5663917031113733E-3</v>
      </c>
    </row>
    <row r="4180" spans="1:23">
      <c r="A4180">
        <f t="shared" si="131"/>
        <v>1325</v>
      </c>
      <c r="B4180" s="99">
        <v>44408</v>
      </c>
      <c r="C4180" s="23">
        <v>1777</v>
      </c>
      <c r="D4180" s="23">
        <v>5</v>
      </c>
      <c r="E4180" s="98" t="s">
        <v>49</v>
      </c>
      <c r="F4180" s="98" t="s">
        <v>164</v>
      </c>
      <c r="G4180" s="98" t="s">
        <v>4120</v>
      </c>
      <c r="H4180" s="98" t="s">
        <v>1366</v>
      </c>
      <c r="I4180" s="98" t="s">
        <v>10304</v>
      </c>
      <c r="J4180" s="99">
        <v>45733</v>
      </c>
      <c r="K4180" s="107">
        <v>6000000</v>
      </c>
      <c r="L4180" s="98" t="s">
        <v>4703</v>
      </c>
      <c r="M4180" s="23">
        <v>1800</v>
      </c>
      <c r="N4180" s="23">
        <v>1</v>
      </c>
      <c r="O4180" s="107">
        <v>6000000</v>
      </c>
      <c r="P4180" s="23">
        <v>180</v>
      </c>
      <c r="Q4180" s="23">
        <v>2</v>
      </c>
      <c r="R4180" s="23">
        <v>2</v>
      </c>
      <c r="S4180" s="23">
        <v>0</v>
      </c>
      <c r="T4180" s="47">
        <v>4.8</v>
      </c>
      <c r="U4180" s="98" t="s">
        <v>111</v>
      </c>
      <c r="V4180" s="98" t="s">
        <v>3139</v>
      </c>
      <c r="W4180" s="69">
        <f t="shared" si="130"/>
        <v>1.9809826403308587E-2</v>
      </c>
    </row>
    <row r="4181" spans="1:23">
      <c r="A4181">
        <f t="shared" si="131"/>
        <v>1325</v>
      </c>
      <c r="B4181" s="99">
        <v>44408</v>
      </c>
      <c r="C4181" s="23">
        <v>1778</v>
      </c>
      <c r="D4181" s="23">
        <v>5</v>
      </c>
      <c r="E4181" s="98" t="s">
        <v>49</v>
      </c>
      <c r="F4181" s="98" t="s">
        <v>164</v>
      </c>
      <c r="G4181" s="98" t="s">
        <v>4120</v>
      </c>
      <c r="H4181" s="98" t="s">
        <v>1366</v>
      </c>
      <c r="I4181" s="98" t="s">
        <v>10304</v>
      </c>
      <c r="J4181" s="99">
        <v>45733</v>
      </c>
      <c r="K4181" s="107">
        <v>40000000</v>
      </c>
      <c r="L4181" s="98" t="s">
        <v>4704</v>
      </c>
      <c r="M4181" s="23">
        <v>1800</v>
      </c>
      <c r="N4181" s="23">
        <v>1</v>
      </c>
      <c r="O4181" s="107">
        <v>40000000</v>
      </c>
      <c r="P4181" s="23">
        <v>180</v>
      </c>
      <c r="Q4181" s="23">
        <v>2</v>
      </c>
      <c r="R4181" s="23">
        <v>2</v>
      </c>
      <c r="S4181" s="23">
        <v>2.74</v>
      </c>
      <c r="T4181" s="47">
        <v>32.321727000000003</v>
      </c>
      <c r="U4181" s="98" t="s">
        <v>111</v>
      </c>
      <c r="V4181" s="98" t="s">
        <v>3139</v>
      </c>
      <c r="W4181" s="69">
        <f t="shared" si="130"/>
        <v>0.13339329185940255</v>
      </c>
    </row>
    <row r="4182" spans="1:23">
      <c r="A4182">
        <f t="shared" si="131"/>
        <v>1326</v>
      </c>
      <c r="B4182" s="99">
        <v>44408</v>
      </c>
      <c r="C4182" s="23">
        <v>1779</v>
      </c>
      <c r="D4182" s="23">
        <v>5</v>
      </c>
      <c r="E4182" s="98" t="s">
        <v>49</v>
      </c>
      <c r="F4182" s="98" t="s">
        <v>164</v>
      </c>
      <c r="G4182" s="98" t="s">
        <v>4120</v>
      </c>
      <c r="H4182" s="98" t="s">
        <v>1366</v>
      </c>
      <c r="I4182" s="98" t="s">
        <v>10288</v>
      </c>
      <c r="J4182" s="99">
        <v>45734</v>
      </c>
      <c r="K4182" s="107">
        <v>10000000</v>
      </c>
      <c r="L4182" s="98" t="s">
        <v>4705</v>
      </c>
      <c r="M4182" s="23">
        <v>1800</v>
      </c>
      <c r="N4182" s="23">
        <v>1</v>
      </c>
      <c r="O4182" s="107">
        <v>10000000</v>
      </c>
      <c r="P4182" s="23">
        <v>180</v>
      </c>
      <c r="Q4182" s="23">
        <v>2</v>
      </c>
      <c r="R4182" s="23">
        <v>2</v>
      </c>
      <c r="S4182" s="23">
        <v>0</v>
      </c>
      <c r="T4182" s="47">
        <v>8</v>
      </c>
      <c r="U4182" s="98" t="s">
        <v>111</v>
      </c>
      <c r="V4182" s="98" t="s">
        <v>3139</v>
      </c>
      <c r="W4182" s="69">
        <f t="shared" si="130"/>
        <v>3.3041295359480735E-2</v>
      </c>
    </row>
    <row r="4183" spans="1:23">
      <c r="A4183">
        <f t="shared" si="131"/>
        <v>595</v>
      </c>
      <c r="B4183" s="99">
        <v>44408</v>
      </c>
      <c r="C4183" s="23">
        <v>1780</v>
      </c>
      <c r="D4183" s="23">
        <v>5</v>
      </c>
      <c r="E4183" s="98" t="s">
        <v>49</v>
      </c>
      <c r="F4183" s="98" t="s">
        <v>164</v>
      </c>
      <c r="G4183" s="98" t="s">
        <v>4120</v>
      </c>
      <c r="H4183" s="98" t="s">
        <v>1366</v>
      </c>
      <c r="I4183" s="98" t="s">
        <v>10288</v>
      </c>
      <c r="J4183" s="99">
        <v>45003</v>
      </c>
      <c r="K4183" s="107">
        <v>6000000</v>
      </c>
      <c r="L4183" s="98" t="s">
        <v>4706</v>
      </c>
      <c r="M4183" s="23">
        <v>1080</v>
      </c>
      <c r="N4183" s="23">
        <v>1</v>
      </c>
      <c r="O4183" s="107">
        <v>6000000</v>
      </c>
      <c r="P4183" s="23">
        <v>180</v>
      </c>
      <c r="Q4183" s="23">
        <v>2</v>
      </c>
      <c r="R4183" s="23">
        <v>2</v>
      </c>
      <c r="S4183" s="23">
        <v>0</v>
      </c>
      <c r="T4183" s="47">
        <v>4</v>
      </c>
      <c r="U4183" s="98" t="s">
        <v>111</v>
      </c>
      <c r="V4183" s="98" t="s">
        <v>3139</v>
      </c>
      <c r="W4183" s="69">
        <f t="shared" si="130"/>
        <v>7.4131111383450377E-3</v>
      </c>
    </row>
    <row r="4184" spans="1:23">
      <c r="A4184">
        <f t="shared" si="131"/>
        <v>961</v>
      </c>
      <c r="B4184" s="99">
        <v>44408</v>
      </c>
      <c r="C4184" s="23">
        <v>1781</v>
      </c>
      <c r="D4184" s="23">
        <v>5</v>
      </c>
      <c r="E4184" s="98" t="s">
        <v>49</v>
      </c>
      <c r="F4184" s="98" t="s">
        <v>164</v>
      </c>
      <c r="G4184" s="98" t="s">
        <v>4120</v>
      </c>
      <c r="H4184" s="98" t="s">
        <v>1366</v>
      </c>
      <c r="I4184" s="98" t="s">
        <v>10288</v>
      </c>
      <c r="J4184" s="99">
        <v>45369</v>
      </c>
      <c r="K4184" s="107">
        <v>10000000</v>
      </c>
      <c r="L4184" s="98" t="s">
        <v>4707</v>
      </c>
      <c r="M4184" s="23">
        <v>1440</v>
      </c>
      <c r="N4184" s="23">
        <v>1</v>
      </c>
      <c r="O4184" s="107">
        <v>10000000</v>
      </c>
      <c r="P4184" s="23">
        <v>180</v>
      </c>
      <c r="Q4184" s="23">
        <v>2</v>
      </c>
      <c r="R4184" s="23">
        <v>2</v>
      </c>
      <c r="S4184" s="23">
        <v>0</v>
      </c>
      <c r="T4184" s="47">
        <v>7.5</v>
      </c>
      <c r="U4184" s="98" t="s">
        <v>111</v>
      </c>
      <c r="V4184" s="98" t="s">
        <v>3139</v>
      </c>
      <c r="W4184" s="69">
        <f t="shared" si="130"/>
        <v>2.2449579214126832E-2</v>
      </c>
    </row>
    <row r="4185" spans="1:23">
      <c r="A4185">
        <f t="shared" si="131"/>
        <v>1326</v>
      </c>
      <c r="B4185" s="99">
        <v>44408</v>
      </c>
      <c r="C4185" s="23">
        <v>1782</v>
      </c>
      <c r="D4185" s="23">
        <v>5</v>
      </c>
      <c r="E4185" s="98" t="s">
        <v>49</v>
      </c>
      <c r="F4185" s="98" t="s">
        <v>164</v>
      </c>
      <c r="G4185" s="98" t="s">
        <v>4120</v>
      </c>
      <c r="H4185" s="98" t="s">
        <v>1366</v>
      </c>
      <c r="I4185" s="98" t="s">
        <v>10288</v>
      </c>
      <c r="J4185" s="99">
        <v>45734</v>
      </c>
      <c r="K4185" s="107">
        <v>8000000</v>
      </c>
      <c r="L4185" s="98" t="s">
        <v>4708</v>
      </c>
      <c r="M4185" s="23">
        <v>1800</v>
      </c>
      <c r="N4185" s="23">
        <v>1</v>
      </c>
      <c r="O4185" s="107">
        <v>8000000</v>
      </c>
      <c r="P4185" s="23">
        <v>180</v>
      </c>
      <c r="Q4185" s="23">
        <v>2</v>
      </c>
      <c r="R4185" s="23">
        <v>2</v>
      </c>
      <c r="S4185" s="23">
        <v>0</v>
      </c>
      <c r="T4185" s="47">
        <v>6.4</v>
      </c>
      <c r="U4185" s="98" t="s">
        <v>111</v>
      </c>
      <c r="V4185" s="98" t="s">
        <v>3139</v>
      </c>
      <c r="W4185" s="69">
        <f t="shared" si="130"/>
        <v>2.6433036287584592E-2</v>
      </c>
    </row>
    <row r="4186" spans="1:23">
      <c r="A4186">
        <f t="shared" si="131"/>
        <v>1326</v>
      </c>
      <c r="B4186" s="99">
        <v>44408</v>
      </c>
      <c r="C4186" s="23">
        <v>1783</v>
      </c>
      <c r="D4186" s="23">
        <v>5</v>
      </c>
      <c r="E4186" s="98" t="s">
        <v>49</v>
      </c>
      <c r="F4186" s="98" t="s">
        <v>164</v>
      </c>
      <c r="G4186" s="98" t="s">
        <v>4120</v>
      </c>
      <c r="H4186" s="98" t="s">
        <v>1366</v>
      </c>
      <c r="I4186" s="98" t="s">
        <v>10288</v>
      </c>
      <c r="J4186" s="99">
        <v>45734</v>
      </c>
      <c r="K4186" s="107">
        <v>5000000</v>
      </c>
      <c r="L4186" s="98" t="s">
        <v>4709</v>
      </c>
      <c r="M4186" s="23">
        <v>1800</v>
      </c>
      <c r="N4186" s="23">
        <v>1</v>
      </c>
      <c r="O4186" s="107">
        <v>5000000</v>
      </c>
      <c r="P4186" s="23">
        <v>180</v>
      </c>
      <c r="Q4186" s="23">
        <v>2</v>
      </c>
      <c r="R4186" s="23">
        <v>2</v>
      </c>
      <c r="S4186" s="23">
        <v>0</v>
      </c>
      <c r="T4186" s="47">
        <v>4</v>
      </c>
      <c r="U4186" s="98" t="s">
        <v>111</v>
      </c>
      <c r="V4186" s="98" t="s">
        <v>3139</v>
      </c>
      <c r="W4186" s="69">
        <f t="shared" si="130"/>
        <v>1.6520647679740368E-2</v>
      </c>
    </row>
    <row r="4187" spans="1:23">
      <c r="A4187">
        <f t="shared" si="131"/>
        <v>1326</v>
      </c>
      <c r="B4187" s="99">
        <v>44408</v>
      </c>
      <c r="C4187" s="23">
        <v>1784</v>
      </c>
      <c r="D4187" s="23">
        <v>5</v>
      </c>
      <c r="E4187" s="98" t="s">
        <v>49</v>
      </c>
      <c r="F4187" s="98" t="s">
        <v>164</v>
      </c>
      <c r="G4187" s="98" t="s">
        <v>4120</v>
      </c>
      <c r="H4187" s="98" t="s">
        <v>1366</v>
      </c>
      <c r="I4187" s="98" t="s">
        <v>10288</v>
      </c>
      <c r="J4187" s="99">
        <v>45734</v>
      </c>
      <c r="K4187" s="107">
        <v>12000000</v>
      </c>
      <c r="L4187" s="98" t="s">
        <v>4710</v>
      </c>
      <c r="M4187" s="23">
        <v>1800</v>
      </c>
      <c r="N4187" s="23">
        <v>1</v>
      </c>
      <c r="O4187" s="107">
        <v>12000000</v>
      </c>
      <c r="P4187" s="23">
        <v>180</v>
      </c>
      <c r="Q4187" s="23">
        <v>2</v>
      </c>
      <c r="R4187" s="23">
        <v>2</v>
      </c>
      <c r="S4187" s="23">
        <v>0</v>
      </c>
      <c r="T4187" s="47">
        <v>9.6</v>
      </c>
      <c r="U4187" s="98" t="s">
        <v>111</v>
      </c>
      <c r="V4187" s="98" t="s">
        <v>3139</v>
      </c>
      <c r="W4187" s="69">
        <f t="shared" si="130"/>
        <v>3.9649554431376882E-2</v>
      </c>
    </row>
    <row r="4188" spans="1:23">
      <c r="A4188">
        <f t="shared" si="131"/>
        <v>1326</v>
      </c>
      <c r="B4188" s="99">
        <v>44408</v>
      </c>
      <c r="C4188" s="23">
        <v>1785</v>
      </c>
      <c r="D4188" s="23">
        <v>5</v>
      </c>
      <c r="E4188" s="98" t="s">
        <v>49</v>
      </c>
      <c r="F4188" s="98" t="s">
        <v>164</v>
      </c>
      <c r="G4188" s="98" t="s">
        <v>4120</v>
      </c>
      <c r="H4188" s="98" t="s">
        <v>1366</v>
      </c>
      <c r="I4188" s="98" t="s">
        <v>10288</v>
      </c>
      <c r="J4188" s="99">
        <v>45734</v>
      </c>
      <c r="K4188" s="107">
        <v>12000000</v>
      </c>
      <c r="L4188" s="98" t="s">
        <v>4711</v>
      </c>
      <c r="M4188" s="23">
        <v>1800</v>
      </c>
      <c r="N4188" s="23">
        <v>1</v>
      </c>
      <c r="O4188" s="107">
        <v>12000000</v>
      </c>
      <c r="P4188" s="23">
        <v>180</v>
      </c>
      <c r="Q4188" s="23">
        <v>2</v>
      </c>
      <c r="R4188" s="23">
        <v>2</v>
      </c>
      <c r="S4188" s="23">
        <v>0</v>
      </c>
      <c r="T4188" s="47">
        <v>9.6</v>
      </c>
      <c r="U4188" s="98" t="s">
        <v>111</v>
      </c>
      <c r="V4188" s="98" t="s">
        <v>3139</v>
      </c>
      <c r="W4188" s="69">
        <f t="shared" si="130"/>
        <v>3.9649554431376882E-2</v>
      </c>
    </row>
    <row r="4189" spans="1:23">
      <c r="A4189">
        <f t="shared" si="131"/>
        <v>1326</v>
      </c>
      <c r="B4189" s="99">
        <v>44408</v>
      </c>
      <c r="C4189" s="23">
        <v>1786</v>
      </c>
      <c r="D4189" s="23">
        <v>5</v>
      </c>
      <c r="E4189" s="98" t="s">
        <v>49</v>
      </c>
      <c r="F4189" s="98" t="s">
        <v>164</v>
      </c>
      <c r="G4189" s="98" t="s">
        <v>4120</v>
      </c>
      <c r="H4189" s="98" t="s">
        <v>1366</v>
      </c>
      <c r="I4189" s="98" t="s">
        <v>10288</v>
      </c>
      <c r="J4189" s="99">
        <v>45734</v>
      </c>
      <c r="K4189" s="107">
        <v>10000000</v>
      </c>
      <c r="L4189" s="98" t="s">
        <v>4712</v>
      </c>
      <c r="M4189" s="23">
        <v>1800</v>
      </c>
      <c r="N4189" s="23">
        <v>1</v>
      </c>
      <c r="O4189" s="107">
        <v>10000000</v>
      </c>
      <c r="P4189" s="23">
        <v>180</v>
      </c>
      <c r="Q4189" s="23">
        <v>2</v>
      </c>
      <c r="R4189" s="23">
        <v>2</v>
      </c>
      <c r="S4189" s="23">
        <v>0</v>
      </c>
      <c r="T4189" s="47">
        <v>8</v>
      </c>
      <c r="U4189" s="98" t="s">
        <v>111</v>
      </c>
      <c r="V4189" s="98" t="s">
        <v>3139</v>
      </c>
      <c r="W4189" s="69">
        <f t="shared" si="130"/>
        <v>3.3041295359480735E-2</v>
      </c>
    </row>
    <row r="4190" spans="1:23">
      <c r="A4190">
        <f t="shared" si="131"/>
        <v>230</v>
      </c>
      <c r="B4190" s="99">
        <v>44408</v>
      </c>
      <c r="C4190" s="23">
        <v>1787</v>
      </c>
      <c r="D4190" s="23">
        <v>5</v>
      </c>
      <c r="E4190" s="98" t="s">
        <v>49</v>
      </c>
      <c r="F4190" s="98" t="s">
        <v>164</v>
      </c>
      <c r="G4190" s="98" t="s">
        <v>4120</v>
      </c>
      <c r="H4190" s="98" t="s">
        <v>1366</v>
      </c>
      <c r="I4190" s="98" t="s">
        <v>10288</v>
      </c>
      <c r="J4190" s="99">
        <v>44638</v>
      </c>
      <c r="K4190" s="107">
        <v>10000000</v>
      </c>
      <c r="L4190" s="98" t="s">
        <v>4713</v>
      </c>
      <c r="M4190" s="23">
        <v>720</v>
      </c>
      <c r="N4190" s="23">
        <v>1</v>
      </c>
      <c r="O4190" s="107">
        <v>10000000</v>
      </c>
      <c r="P4190" s="23">
        <v>360</v>
      </c>
      <c r="Q4190" s="23">
        <v>2</v>
      </c>
      <c r="R4190" s="23">
        <v>2</v>
      </c>
      <c r="S4190" s="23">
        <v>0</v>
      </c>
      <c r="T4190" s="47">
        <v>5</v>
      </c>
      <c r="U4190" s="98" t="s">
        <v>111</v>
      </c>
      <c r="V4190" s="98" t="s">
        <v>3139</v>
      </c>
      <c r="W4190" s="69">
        <f t="shared" si="130"/>
        <v>3.5819654660070562E-3</v>
      </c>
    </row>
    <row r="4191" spans="1:23">
      <c r="A4191">
        <f t="shared" si="131"/>
        <v>595</v>
      </c>
      <c r="B4191" s="99">
        <v>44408</v>
      </c>
      <c r="C4191" s="23">
        <v>1788</v>
      </c>
      <c r="D4191" s="23">
        <v>5</v>
      </c>
      <c r="E4191" s="98" t="s">
        <v>49</v>
      </c>
      <c r="F4191" s="98" t="s">
        <v>164</v>
      </c>
      <c r="G4191" s="98" t="s">
        <v>4120</v>
      </c>
      <c r="H4191" s="98" t="s">
        <v>1366</v>
      </c>
      <c r="I4191" s="98" t="s">
        <v>10288</v>
      </c>
      <c r="J4191" s="99">
        <v>45003</v>
      </c>
      <c r="K4191" s="107">
        <v>10500000</v>
      </c>
      <c r="L4191" s="98" t="s">
        <v>4714</v>
      </c>
      <c r="M4191" s="23">
        <v>1080</v>
      </c>
      <c r="N4191" s="23">
        <v>1</v>
      </c>
      <c r="O4191" s="107">
        <v>10500000</v>
      </c>
      <c r="P4191" s="23">
        <v>180</v>
      </c>
      <c r="Q4191" s="23">
        <v>2</v>
      </c>
      <c r="R4191" s="23">
        <v>2</v>
      </c>
      <c r="S4191" s="23">
        <v>0</v>
      </c>
      <c r="T4191" s="47">
        <v>7</v>
      </c>
      <c r="U4191" s="98" t="s">
        <v>111</v>
      </c>
      <c r="V4191" s="98" t="s">
        <v>3139</v>
      </c>
      <c r="W4191" s="69">
        <f t="shared" si="130"/>
        <v>1.2972944492103816E-2</v>
      </c>
    </row>
    <row r="4192" spans="1:23">
      <c r="A4192">
        <f t="shared" si="131"/>
        <v>1327</v>
      </c>
      <c r="B4192" s="99">
        <v>44408</v>
      </c>
      <c r="C4192" s="23">
        <v>1789</v>
      </c>
      <c r="D4192" s="23">
        <v>5</v>
      </c>
      <c r="E4192" s="98" t="s">
        <v>49</v>
      </c>
      <c r="F4192" s="98" t="s">
        <v>164</v>
      </c>
      <c r="G4192" s="98" t="s">
        <v>4120</v>
      </c>
      <c r="H4192" s="98" t="s">
        <v>1366</v>
      </c>
      <c r="I4192" s="98" t="s">
        <v>9968</v>
      </c>
      <c r="J4192" s="99">
        <v>45735</v>
      </c>
      <c r="K4192" s="107">
        <v>26000000</v>
      </c>
      <c r="L4192" s="98" t="s">
        <v>4715</v>
      </c>
      <c r="M4192" s="23">
        <v>1800</v>
      </c>
      <c r="N4192" s="23">
        <v>1</v>
      </c>
      <c r="O4192" s="107">
        <v>26000000</v>
      </c>
      <c r="P4192" s="23">
        <v>180</v>
      </c>
      <c r="Q4192" s="23">
        <v>2</v>
      </c>
      <c r="R4192" s="23">
        <v>2</v>
      </c>
      <c r="S4192" s="23">
        <v>0</v>
      </c>
      <c r="T4192" s="47">
        <v>20.8</v>
      </c>
      <c r="U4192" s="98" t="s">
        <v>111</v>
      </c>
      <c r="V4192" s="98" t="s">
        <v>3139</v>
      </c>
      <c r="W4192" s="69">
        <f t="shared" si="130"/>
        <v>8.5972154788295965E-2</v>
      </c>
    </row>
    <row r="4193" spans="1:23">
      <c r="A4193">
        <f t="shared" si="131"/>
        <v>1327</v>
      </c>
      <c r="B4193" s="99">
        <v>44408</v>
      </c>
      <c r="C4193" s="23">
        <v>1790</v>
      </c>
      <c r="D4193" s="23">
        <v>5</v>
      </c>
      <c r="E4193" s="98" t="s">
        <v>49</v>
      </c>
      <c r="F4193" s="98" t="s">
        <v>164</v>
      </c>
      <c r="G4193" s="98" t="s">
        <v>4120</v>
      </c>
      <c r="H4193" s="98" t="s">
        <v>1366</v>
      </c>
      <c r="I4193" s="98" t="s">
        <v>9968</v>
      </c>
      <c r="J4193" s="99">
        <v>45735</v>
      </c>
      <c r="K4193" s="107">
        <v>5000000</v>
      </c>
      <c r="L4193" s="98" t="s">
        <v>4716</v>
      </c>
      <c r="M4193" s="23">
        <v>1800</v>
      </c>
      <c r="N4193" s="23">
        <v>1</v>
      </c>
      <c r="O4193" s="107">
        <v>5000000</v>
      </c>
      <c r="P4193" s="23">
        <v>180</v>
      </c>
      <c r="Q4193" s="23">
        <v>2</v>
      </c>
      <c r="R4193" s="23">
        <v>2</v>
      </c>
      <c r="S4193" s="23">
        <v>0</v>
      </c>
      <c r="T4193" s="47">
        <v>4</v>
      </c>
      <c r="U4193" s="98" t="s">
        <v>111</v>
      </c>
      <c r="V4193" s="98" t="s">
        <v>3139</v>
      </c>
      <c r="W4193" s="69">
        <f t="shared" si="130"/>
        <v>1.6533106690056917E-2</v>
      </c>
    </row>
    <row r="4194" spans="1:23">
      <c r="A4194">
        <f t="shared" si="131"/>
        <v>1327</v>
      </c>
      <c r="B4194" s="99">
        <v>44408</v>
      </c>
      <c r="C4194" s="23">
        <v>1791</v>
      </c>
      <c r="D4194" s="23">
        <v>5</v>
      </c>
      <c r="E4194" s="98" t="s">
        <v>49</v>
      </c>
      <c r="F4194" s="98" t="s">
        <v>164</v>
      </c>
      <c r="G4194" s="98" t="s">
        <v>4120</v>
      </c>
      <c r="H4194" s="98" t="s">
        <v>1366</v>
      </c>
      <c r="I4194" s="98" t="s">
        <v>9968</v>
      </c>
      <c r="J4194" s="99">
        <v>45735</v>
      </c>
      <c r="K4194" s="107">
        <v>17000000</v>
      </c>
      <c r="L4194" s="98" t="s">
        <v>4717</v>
      </c>
      <c r="M4194" s="23">
        <v>1800</v>
      </c>
      <c r="N4194" s="23">
        <v>1</v>
      </c>
      <c r="O4194" s="107">
        <v>17000000</v>
      </c>
      <c r="P4194" s="23">
        <v>180</v>
      </c>
      <c r="Q4194" s="23">
        <v>2</v>
      </c>
      <c r="R4194" s="23">
        <v>2</v>
      </c>
      <c r="S4194" s="23">
        <v>0</v>
      </c>
      <c r="T4194" s="47">
        <v>13.6</v>
      </c>
      <c r="U4194" s="98" t="s">
        <v>111</v>
      </c>
      <c r="V4194" s="98" t="s">
        <v>3139</v>
      </c>
      <c r="W4194" s="69">
        <f t="shared" si="130"/>
        <v>5.621256274619351E-2</v>
      </c>
    </row>
    <row r="4195" spans="1:23">
      <c r="A4195">
        <f t="shared" si="131"/>
        <v>1327</v>
      </c>
      <c r="B4195" s="99">
        <v>44408</v>
      </c>
      <c r="C4195" s="23">
        <v>1792</v>
      </c>
      <c r="D4195" s="23">
        <v>5</v>
      </c>
      <c r="E4195" s="98" t="s">
        <v>49</v>
      </c>
      <c r="F4195" s="98" t="s">
        <v>164</v>
      </c>
      <c r="G4195" s="98" t="s">
        <v>4120</v>
      </c>
      <c r="H4195" s="98" t="s">
        <v>1366</v>
      </c>
      <c r="I4195" s="98" t="s">
        <v>9968</v>
      </c>
      <c r="J4195" s="99">
        <v>45735</v>
      </c>
      <c r="K4195" s="107">
        <v>30000000</v>
      </c>
      <c r="L4195" s="98" t="s">
        <v>4718</v>
      </c>
      <c r="M4195" s="23">
        <v>1800</v>
      </c>
      <c r="N4195" s="23">
        <v>1</v>
      </c>
      <c r="O4195" s="107">
        <v>30000000</v>
      </c>
      <c r="P4195" s="23">
        <v>180</v>
      </c>
      <c r="Q4195" s="23">
        <v>2</v>
      </c>
      <c r="R4195" s="23">
        <v>2</v>
      </c>
      <c r="S4195" s="23">
        <v>2.74</v>
      </c>
      <c r="T4195" s="47">
        <v>25.005655000000001</v>
      </c>
      <c r="U4195" s="98" t="s">
        <v>111</v>
      </c>
      <c r="V4195" s="98" t="s">
        <v>3139</v>
      </c>
      <c r="W4195" s="69">
        <f t="shared" si="130"/>
        <v>0.1033552904924388</v>
      </c>
    </row>
    <row r="4196" spans="1:23">
      <c r="A4196">
        <f t="shared" si="131"/>
        <v>1327</v>
      </c>
      <c r="B4196" s="99">
        <v>44408</v>
      </c>
      <c r="C4196" s="23">
        <v>1793</v>
      </c>
      <c r="D4196" s="23">
        <v>5</v>
      </c>
      <c r="E4196" s="98" t="s">
        <v>49</v>
      </c>
      <c r="F4196" s="98" t="s">
        <v>164</v>
      </c>
      <c r="G4196" s="98" t="s">
        <v>4120</v>
      </c>
      <c r="H4196" s="98" t="s">
        <v>1366</v>
      </c>
      <c r="I4196" s="98" t="s">
        <v>9968</v>
      </c>
      <c r="J4196" s="99">
        <v>45735</v>
      </c>
      <c r="K4196" s="107">
        <v>9727614</v>
      </c>
      <c r="L4196" s="98" t="s">
        <v>4719</v>
      </c>
      <c r="M4196" s="23">
        <v>1800</v>
      </c>
      <c r="N4196" s="23">
        <v>1</v>
      </c>
      <c r="O4196" s="107">
        <v>9727614</v>
      </c>
      <c r="P4196" s="23">
        <v>180</v>
      </c>
      <c r="Q4196" s="23">
        <v>2</v>
      </c>
      <c r="R4196" s="23">
        <v>2</v>
      </c>
      <c r="S4196" s="23">
        <v>0</v>
      </c>
      <c r="T4196" s="47">
        <v>7.7820919999999996</v>
      </c>
      <c r="U4196" s="98" t="s">
        <v>111</v>
      </c>
      <c r="V4196" s="98" t="s">
        <v>3139</v>
      </c>
      <c r="W4196" s="69">
        <f t="shared" si="130"/>
        <v>3.2165539326959598E-2</v>
      </c>
    </row>
    <row r="4197" spans="1:23">
      <c r="A4197">
        <f t="shared" si="131"/>
        <v>1327</v>
      </c>
      <c r="B4197" s="99">
        <v>44408</v>
      </c>
      <c r="C4197" s="23">
        <v>1794</v>
      </c>
      <c r="D4197" s="23">
        <v>5</v>
      </c>
      <c r="E4197" s="98" t="s">
        <v>49</v>
      </c>
      <c r="F4197" s="98" t="s">
        <v>164</v>
      </c>
      <c r="G4197" s="98" t="s">
        <v>4120</v>
      </c>
      <c r="H4197" s="98" t="s">
        <v>1366</v>
      </c>
      <c r="I4197" s="98" t="s">
        <v>9968</v>
      </c>
      <c r="J4197" s="99">
        <v>45735</v>
      </c>
      <c r="K4197" s="107">
        <v>40000000</v>
      </c>
      <c r="L4197" s="98" t="s">
        <v>4720</v>
      </c>
      <c r="M4197" s="23">
        <v>1800</v>
      </c>
      <c r="N4197" s="23">
        <v>1</v>
      </c>
      <c r="O4197" s="107">
        <v>40000000</v>
      </c>
      <c r="P4197" s="23">
        <v>180</v>
      </c>
      <c r="Q4197" s="23">
        <v>2</v>
      </c>
      <c r="R4197" s="23">
        <v>2</v>
      </c>
      <c r="S4197" s="23">
        <v>1.74</v>
      </c>
      <c r="T4197" s="47">
        <v>32.552447000000001</v>
      </c>
      <c r="U4197" s="98" t="s">
        <v>111</v>
      </c>
      <c r="V4197" s="98" t="s">
        <v>3139</v>
      </c>
      <c r="W4197" s="69">
        <f t="shared" si="130"/>
        <v>0.1345482698183558</v>
      </c>
    </row>
    <row r="4198" spans="1:23">
      <c r="A4198">
        <f t="shared" si="131"/>
        <v>1334</v>
      </c>
      <c r="B4198" s="99">
        <v>44408</v>
      </c>
      <c r="C4198" s="23">
        <v>1795</v>
      </c>
      <c r="D4198" s="23">
        <v>5</v>
      </c>
      <c r="E4198" s="98" t="s">
        <v>49</v>
      </c>
      <c r="F4198" s="98" t="s">
        <v>164</v>
      </c>
      <c r="G4198" s="98" t="s">
        <v>4120</v>
      </c>
      <c r="H4198" s="98" t="s">
        <v>1366</v>
      </c>
      <c r="I4198" s="98" t="s">
        <v>10117</v>
      </c>
      <c r="J4198" s="99">
        <v>45742</v>
      </c>
      <c r="K4198" s="107">
        <v>6000000</v>
      </c>
      <c r="L4198" s="98" t="s">
        <v>4721</v>
      </c>
      <c r="M4198" s="23">
        <v>1800</v>
      </c>
      <c r="N4198" s="23">
        <v>1</v>
      </c>
      <c r="O4198" s="107">
        <v>6000000</v>
      </c>
      <c r="P4198" s="23">
        <v>180</v>
      </c>
      <c r="Q4198" s="23">
        <v>2</v>
      </c>
      <c r="R4198" s="23">
        <v>2</v>
      </c>
      <c r="S4198" s="23">
        <v>0</v>
      </c>
      <c r="T4198" s="47">
        <v>4.8</v>
      </c>
      <c r="U4198" s="98" t="s">
        <v>111</v>
      </c>
      <c r="V4198" s="98" t="s">
        <v>3139</v>
      </c>
      <c r="W4198" s="69">
        <f t="shared" si="130"/>
        <v>1.9944383714727287E-2</v>
      </c>
    </row>
    <row r="4199" spans="1:23">
      <c r="A4199">
        <f t="shared" si="131"/>
        <v>1334</v>
      </c>
      <c r="B4199" s="99">
        <v>44408</v>
      </c>
      <c r="C4199" s="23">
        <v>1796</v>
      </c>
      <c r="D4199" s="23">
        <v>5</v>
      </c>
      <c r="E4199" s="98" t="s">
        <v>49</v>
      </c>
      <c r="F4199" s="98" t="s">
        <v>164</v>
      </c>
      <c r="G4199" s="98" t="s">
        <v>4120</v>
      </c>
      <c r="H4199" s="98" t="s">
        <v>1366</v>
      </c>
      <c r="I4199" s="98" t="s">
        <v>10117</v>
      </c>
      <c r="J4199" s="99">
        <v>45742</v>
      </c>
      <c r="K4199" s="107">
        <v>13000000</v>
      </c>
      <c r="L4199" s="98" t="s">
        <v>4722</v>
      </c>
      <c r="M4199" s="23">
        <v>1800</v>
      </c>
      <c r="N4199" s="23">
        <v>1</v>
      </c>
      <c r="O4199" s="107">
        <v>13000000</v>
      </c>
      <c r="P4199" s="23">
        <v>180</v>
      </c>
      <c r="Q4199" s="23">
        <v>2</v>
      </c>
      <c r="R4199" s="23">
        <v>2</v>
      </c>
      <c r="S4199" s="23">
        <v>0</v>
      </c>
      <c r="T4199" s="47">
        <v>10.4</v>
      </c>
      <c r="U4199" s="98" t="s">
        <v>111</v>
      </c>
      <c r="V4199" s="98" t="s">
        <v>3139</v>
      </c>
      <c r="W4199" s="69">
        <f t="shared" si="130"/>
        <v>4.3212831381909123E-2</v>
      </c>
    </row>
    <row r="4200" spans="1:23">
      <c r="A4200">
        <f t="shared" si="131"/>
        <v>1334</v>
      </c>
      <c r="B4200" s="99">
        <v>44408</v>
      </c>
      <c r="C4200" s="23">
        <v>1797</v>
      </c>
      <c r="D4200" s="23">
        <v>5</v>
      </c>
      <c r="E4200" s="98" t="s">
        <v>49</v>
      </c>
      <c r="F4200" s="98" t="s">
        <v>164</v>
      </c>
      <c r="G4200" s="98" t="s">
        <v>4120</v>
      </c>
      <c r="H4200" s="98" t="s">
        <v>1366</v>
      </c>
      <c r="I4200" s="98" t="s">
        <v>10117</v>
      </c>
      <c r="J4200" s="99">
        <v>45742</v>
      </c>
      <c r="K4200" s="107">
        <v>20000000</v>
      </c>
      <c r="L4200" s="98" t="s">
        <v>4723</v>
      </c>
      <c r="M4200" s="23">
        <v>1800</v>
      </c>
      <c r="N4200" s="23">
        <v>1</v>
      </c>
      <c r="O4200" s="107">
        <v>20000000</v>
      </c>
      <c r="P4200" s="23">
        <v>180</v>
      </c>
      <c r="Q4200" s="23">
        <v>2</v>
      </c>
      <c r="R4200" s="23">
        <v>2</v>
      </c>
      <c r="S4200" s="23">
        <v>0</v>
      </c>
      <c r="T4200" s="47">
        <v>16</v>
      </c>
      <c r="U4200" s="98" t="s">
        <v>111</v>
      </c>
      <c r="V4200" s="98" t="s">
        <v>3139</v>
      </c>
      <c r="W4200" s="69">
        <f t="shared" si="130"/>
        <v>6.6481279049090958E-2</v>
      </c>
    </row>
    <row r="4201" spans="1:23">
      <c r="A4201">
        <f t="shared" si="131"/>
        <v>1334</v>
      </c>
      <c r="B4201" s="99">
        <v>44408</v>
      </c>
      <c r="C4201" s="23">
        <v>1798</v>
      </c>
      <c r="D4201" s="23">
        <v>5</v>
      </c>
      <c r="E4201" s="98" t="s">
        <v>49</v>
      </c>
      <c r="F4201" s="98" t="s">
        <v>164</v>
      </c>
      <c r="G4201" s="98" t="s">
        <v>4120</v>
      </c>
      <c r="H4201" s="98" t="s">
        <v>1366</v>
      </c>
      <c r="I4201" s="98" t="s">
        <v>10117</v>
      </c>
      <c r="J4201" s="99">
        <v>45742</v>
      </c>
      <c r="K4201" s="107">
        <v>10000000</v>
      </c>
      <c r="L4201" s="98" t="s">
        <v>4724</v>
      </c>
      <c r="M4201" s="23">
        <v>1800</v>
      </c>
      <c r="N4201" s="23">
        <v>1</v>
      </c>
      <c r="O4201" s="107">
        <v>10000000</v>
      </c>
      <c r="P4201" s="23">
        <v>180</v>
      </c>
      <c r="Q4201" s="23">
        <v>2</v>
      </c>
      <c r="R4201" s="23">
        <v>2</v>
      </c>
      <c r="S4201" s="23">
        <v>0</v>
      </c>
      <c r="T4201" s="47">
        <v>8</v>
      </c>
      <c r="U4201" s="98" t="s">
        <v>111</v>
      </c>
      <c r="V4201" s="98" t="s">
        <v>3139</v>
      </c>
      <c r="W4201" s="69">
        <f t="shared" si="130"/>
        <v>3.3240639524545479E-2</v>
      </c>
    </row>
    <row r="4202" spans="1:23">
      <c r="A4202">
        <f t="shared" si="131"/>
        <v>1334</v>
      </c>
      <c r="B4202" s="99">
        <v>44408</v>
      </c>
      <c r="C4202" s="23">
        <v>1799</v>
      </c>
      <c r="D4202" s="23">
        <v>5</v>
      </c>
      <c r="E4202" s="98" t="s">
        <v>49</v>
      </c>
      <c r="F4202" s="98" t="s">
        <v>164</v>
      </c>
      <c r="G4202" s="98" t="s">
        <v>4120</v>
      </c>
      <c r="H4202" s="98" t="s">
        <v>1366</v>
      </c>
      <c r="I4202" s="98" t="s">
        <v>10117</v>
      </c>
      <c r="J4202" s="99">
        <v>45742</v>
      </c>
      <c r="K4202" s="107">
        <v>15000000</v>
      </c>
      <c r="L4202" s="98" t="s">
        <v>4725</v>
      </c>
      <c r="M4202" s="23">
        <v>1800</v>
      </c>
      <c r="N4202" s="23">
        <v>1</v>
      </c>
      <c r="O4202" s="107">
        <v>15000000</v>
      </c>
      <c r="P4202" s="23">
        <v>180</v>
      </c>
      <c r="Q4202" s="23">
        <v>2</v>
      </c>
      <c r="R4202" s="23">
        <v>2</v>
      </c>
      <c r="S4202" s="23">
        <v>0</v>
      </c>
      <c r="T4202" s="47">
        <v>12</v>
      </c>
      <c r="U4202" s="98" t="s">
        <v>111</v>
      </c>
      <c r="V4202" s="98" t="s">
        <v>3139</v>
      </c>
      <c r="W4202" s="69">
        <f t="shared" si="130"/>
        <v>4.9860959286818218E-2</v>
      </c>
    </row>
    <row r="4203" spans="1:23">
      <c r="A4203">
        <f t="shared" si="131"/>
        <v>603</v>
      </c>
      <c r="B4203" s="99">
        <v>44408</v>
      </c>
      <c r="C4203" s="23">
        <v>1800</v>
      </c>
      <c r="D4203" s="23">
        <v>5</v>
      </c>
      <c r="E4203" s="98" t="s">
        <v>49</v>
      </c>
      <c r="F4203" s="98" t="s">
        <v>164</v>
      </c>
      <c r="G4203" s="98" t="s">
        <v>4120</v>
      </c>
      <c r="H4203" s="98" t="s">
        <v>1366</v>
      </c>
      <c r="I4203" s="98" t="s">
        <v>10117</v>
      </c>
      <c r="J4203" s="99">
        <v>45011</v>
      </c>
      <c r="K4203" s="107">
        <v>20000000</v>
      </c>
      <c r="L4203" s="98" t="s">
        <v>4726</v>
      </c>
      <c r="M4203" s="23">
        <v>1080</v>
      </c>
      <c r="N4203" s="23">
        <v>1</v>
      </c>
      <c r="O4203" s="107">
        <v>20000000</v>
      </c>
      <c r="P4203" s="23">
        <v>180</v>
      </c>
      <c r="Q4203" s="23">
        <v>2</v>
      </c>
      <c r="R4203" s="23">
        <v>2</v>
      </c>
      <c r="S4203" s="23">
        <v>0</v>
      </c>
      <c r="T4203" s="47">
        <v>13.333334000000001</v>
      </c>
      <c r="U4203" s="98" t="s">
        <v>111</v>
      </c>
      <c r="V4203" s="98" t="s">
        <v>3139</v>
      </c>
      <c r="W4203" s="69">
        <f t="shared" si="130"/>
        <v>2.5042611988388565E-2</v>
      </c>
    </row>
    <row r="4204" spans="1:23">
      <c r="A4204">
        <f t="shared" si="131"/>
        <v>603</v>
      </c>
      <c r="B4204" s="99">
        <v>44408</v>
      </c>
      <c r="C4204" s="23">
        <v>1801</v>
      </c>
      <c r="D4204" s="23">
        <v>5</v>
      </c>
      <c r="E4204" s="98" t="s">
        <v>49</v>
      </c>
      <c r="F4204" s="98" t="s">
        <v>164</v>
      </c>
      <c r="G4204" s="98" t="s">
        <v>4120</v>
      </c>
      <c r="H4204" s="98" t="s">
        <v>1366</v>
      </c>
      <c r="I4204" s="98" t="s">
        <v>10117</v>
      </c>
      <c r="J4204" s="99">
        <v>45011</v>
      </c>
      <c r="K4204" s="107">
        <v>5000000</v>
      </c>
      <c r="L4204" s="98" t="s">
        <v>4727</v>
      </c>
      <c r="M4204" s="23">
        <v>1080</v>
      </c>
      <c r="N4204" s="23">
        <v>1</v>
      </c>
      <c r="O4204" s="107">
        <v>5000000</v>
      </c>
      <c r="P4204" s="23">
        <v>180</v>
      </c>
      <c r="Q4204" s="23">
        <v>2</v>
      </c>
      <c r="R4204" s="23">
        <v>2</v>
      </c>
      <c r="S4204" s="23">
        <v>0</v>
      </c>
      <c r="T4204" s="47">
        <v>3.3333339999999998</v>
      </c>
      <c r="U4204" s="98" t="s">
        <v>111</v>
      </c>
      <c r="V4204" s="98" t="s">
        <v>3139</v>
      </c>
      <c r="W4204" s="69">
        <f t="shared" si="130"/>
        <v>6.2606539361950431E-3</v>
      </c>
    </row>
    <row r="4205" spans="1:23">
      <c r="A4205">
        <f t="shared" si="131"/>
        <v>1334</v>
      </c>
      <c r="B4205" s="99">
        <v>44408</v>
      </c>
      <c r="C4205" s="23">
        <v>1802</v>
      </c>
      <c r="D4205" s="23">
        <v>5</v>
      </c>
      <c r="E4205" s="98" t="s">
        <v>49</v>
      </c>
      <c r="F4205" s="98" t="s">
        <v>164</v>
      </c>
      <c r="G4205" s="98" t="s">
        <v>4120</v>
      </c>
      <c r="H4205" s="98" t="s">
        <v>1366</v>
      </c>
      <c r="I4205" s="98" t="s">
        <v>10117</v>
      </c>
      <c r="J4205" s="99">
        <v>45742</v>
      </c>
      <c r="K4205" s="107">
        <v>20000000</v>
      </c>
      <c r="L4205" s="98" t="s">
        <v>4728</v>
      </c>
      <c r="M4205" s="23">
        <v>1800</v>
      </c>
      <c r="N4205" s="23">
        <v>1</v>
      </c>
      <c r="O4205" s="107">
        <v>20000000</v>
      </c>
      <c r="P4205" s="23">
        <v>180</v>
      </c>
      <c r="Q4205" s="23">
        <v>2</v>
      </c>
      <c r="R4205" s="23">
        <v>2</v>
      </c>
      <c r="S4205" s="23">
        <v>0</v>
      </c>
      <c r="T4205" s="47">
        <v>16</v>
      </c>
      <c r="U4205" s="98" t="s">
        <v>111</v>
      </c>
      <c r="V4205" s="98" t="s">
        <v>3139</v>
      </c>
      <c r="W4205" s="69">
        <f t="shared" si="130"/>
        <v>6.6481279049090958E-2</v>
      </c>
    </row>
    <row r="4206" spans="1:23">
      <c r="A4206">
        <f t="shared" si="131"/>
        <v>1334</v>
      </c>
      <c r="B4206" s="99">
        <v>44408</v>
      </c>
      <c r="C4206" s="23">
        <v>1803</v>
      </c>
      <c r="D4206" s="23">
        <v>5</v>
      </c>
      <c r="E4206" s="98" t="s">
        <v>49</v>
      </c>
      <c r="F4206" s="98" t="s">
        <v>164</v>
      </c>
      <c r="G4206" s="98" t="s">
        <v>4120</v>
      </c>
      <c r="H4206" s="98" t="s">
        <v>1366</v>
      </c>
      <c r="I4206" s="98" t="s">
        <v>10117</v>
      </c>
      <c r="J4206" s="99">
        <v>45742</v>
      </c>
      <c r="K4206" s="107">
        <v>25000000</v>
      </c>
      <c r="L4206" s="98" t="s">
        <v>4729</v>
      </c>
      <c r="M4206" s="23">
        <v>1800</v>
      </c>
      <c r="N4206" s="23">
        <v>1</v>
      </c>
      <c r="O4206" s="107">
        <v>25000000</v>
      </c>
      <c r="P4206" s="23">
        <v>180</v>
      </c>
      <c r="Q4206" s="23">
        <v>2</v>
      </c>
      <c r="R4206" s="23">
        <v>2</v>
      </c>
      <c r="S4206" s="23">
        <v>0</v>
      </c>
      <c r="T4206" s="47">
        <v>20</v>
      </c>
      <c r="U4206" s="98" t="s">
        <v>111</v>
      </c>
      <c r="V4206" s="98" t="s">
        <v>3139</v>
      </c>
      <c r="W4206" s="69">
        <f t="shared" si="130"/>
        <v>8.3101598811363697E-2</v>
      </c>
    </row>
    <row r="4207" spans="1:23">
      <c r="A4207">
        <f t="shared" si="131"/>
        <v>1334</v>
      </c>
      <c r="B4207" s="99">
        <v>44408</v>
      </c>
      <c r="C4207" s="23">
        <v>1804</v>
      </c>
      <c r="D4207" s="23">
        <v>5</v>
      </c>
      <c r="E4207" s="98" t="s">
        <v>49</v>
      </c>
      <c r="F4207" s="98" t="s">
        <v>164</v>
      </c>
      <c r="G4207" s="98" t="s">
        <v>4120</v>
      </c>
      <c r="H4207" s="98" t="s">
        <v>1366</v>
      </c>
      <c r="I4207" s="98" t="s">
        <v>10117</v>
      </c>
      <c r="J4207" s="99">
        <v>45742</v>
      </c>
      <c r="K4207" s="107">
        <v>25000000</v>
      </c>
      <c r="L4207" s="98" t="s">
        <v>4730</v>
      </c>
      <c r="M4207" s="23">
        <v>1800</v>
      </c>
      <c r="N4207" s="23">
        <v>1</v>
      </c>
      <c r="O4207" s="107">
        <v>25000000</v>
      </c>
      <c r="P4207" s="23">
        <v>180</v>
      </c>
      <c r="Q4207" s="23">
        <v>2</v>
      </c>
      <c r="R4207" s="23">
        <v>2</v>
      </c>
      <c r="S4207" s="23">
        <v>0</v>
      </c>
      <c r="T4207" s="47">
        <v>20</v>
      </c>
      <c r="U4207" s="98" t="s">
        <v>111</v>
      </c>
      <c r="V4207" s="98" t="s">
        <v>3139</v>
      </c>
      <c r="W4207" s="69">
        <f t="shared" si="130"/>
        <v>8.3101598811363697E-2</v>
      </c>
    </row>
    <row r="4208" spans="1:23">
      <c r="A4208">
        <f t="shared" si="131"/>
        <v>1334</v>
      </c>
      <c r="B4208" s="99">
        <v>44408</v>
      </c>
      <c r="C4208" s="23">
        <v>1805</v>
      </c>
      <c r="D4208" s="23">
        <v>5</v>
      </c>
      <c r="E4208" s="98" t="s">
        <v>49</v>
      </c>
      <c r="F4208" s="98" t="s">
        <v>164</v>
      </c>
      <c r="G4208" s="98" t="s">
        <v>4120</v>
      </c>
      <c r="H4208" s="98" t="s">
        <v>1366</v>
      </c>
      <c r="I4208" s="98" t="s">
        <v>10117</v>
      </c>
      <c r="J4208" s="99">
        <v>45742</v>
      </c>
      <c r="K4208" s="107">
        <v>12000000</v>
      </c>
      <c r="L4208" s="98" t="s">
        <v>4731</v>
      </c>
      <c r="M4208" s="23">
        <v>1800</v>
      </c>
      <c r="N4208" s="23">
        <v>1</v>
      </c>
      <c r="O4208" s="107">
        <v>12000000</v>
      </c>
      <c r="P4208" s="23">
        <v>180</v>
      </c>
      <c r="Q4208" s="23">
        <v>2</v>
      </c>
      <c r="R4208" s="23">
        <v>2</v>
      </c>
      <c r="S4208" s="23">
        <v>0</v>
      </c>
      <c r="T4208" s="47">
        <v>9.6</v>
      </c>
      <c r="U4208" s="98" t="s">
        <v>111</v>
      </c>
      <c r="V4208" s="98" t="s">
        <v>3139</v>
      </c>
      <c r="W4208" s="69">
        <f t="shared" si="130"/>
        <v>3.9888767429454575E-2</v>
      </c>
    </row>
    <row r="4209" spans="1:23">
      <c r="A4209">
        <f t="shared" si="131"/>
        <v>1334</v>
      </c>
      <c r="B4209" s="99">
        <v>44408</v>
      </c>
      <c r="C4209" s="23">
        <v>1806</v>
      </c>
      <c r="D4209" s="23">
        <v>5</v>
      </c>
      <c r="E4209" s="98" t="s">
        <v>49</v>
      </c>
      <c r="F4209" s="98" t="s">
        <v>164</v>
      </c>
      <c r="G4209" s="98" t="s">
        <v>4120</v>
      </c>
      <c r="H4209" s="98" t="s">
        <v>1366</v>
      </c>
      <c r="I4209" s="98" t="s">
        <v>10117</v>
      </c>
      <c r="J4209" s="99">
        <v>45742</v>
      </c>
      <c r="K4209" s="107">
        <v>13000000</v>
      </c>
      <c r="L4209" s="98" t="s">
        <v>4732</v>
      </c>
      <c r="M4209" s="23">
        <v>1800</v>
      </c>
      <c r="N4209" s="23">
        <v>1</v>
      </c>
      <c r="O4209" s="107">
        <v>13000000</v>
      </c>
      <c r="P4209" s="23">
        <v>180</v>
      </c>
      <c r="Q4209" s="23">
        <v>2</v>
      </c>
      <c r="R4209" s="23">
        <v>2</v>
      </c>
      <c r="S4209" s="23">
        <v>0</v>
      </c>
      <c r="T4209" s="47">
        <v>10.4</v>
      </c>
      <c r="U4209" s="98" t="s">
        <v>111</v>
      </c>
      <c r="V4209" s="98" t="s">
        <v>3139</v>
      </c>
      <c r="W4209" s="69">
        <f t="shared" si="130"/>
        <v>4.3212831381909123E-2</v>
      </c>
    </row>
    <row r="4210" spans="1:23">
      <c r="A4210">
        <f t="shared" si="131"/>
        <v>1334</v>
      </c>
      <c r="B4210" s="99">
        <v>44408</v>
      </c>
      <c r="C4210" s="23">
        <v>1807</v>
      </c>
      <c r="D4210" s="23">
        <v>5</v>
      </c>
      <c r="E4210" s="98" t="s">
        <v>49</v>
      </c>
      <c r="F4210" s="98" t="s">
        <v>164</v>
      </c>
      <c r="G4210" s="98" t="s">
        <v>4120</v>
      </c>
      <c r="H4210" s="98" t="s">
        <v>1366</v>
      </c>
      <c r="I4210" s="98" t="s">
        <v>10117</v>
      </c>
      <c r="J4210" s="99">
        <v>45742</v>
      </c>
      <c r="K4210" s="107">
        <v>11525000</v>
      </c>
      <c r="L4210" s="98" t="s">
        <v>4733</v>
      </c>
      <c r="M4210" s="23">
        <v>1800</v>
      </c>
      <c r="N4210" s="23">
        <v>1</v>
      </c>
      <c r="O4210" s="107">
        <v>11525000</v>
      </c>
      <c r="P4210" s="23">
        <v>180</v>
      </c>
      <c r="Q4210" s="23">
        <v>2</v>
      </c>
      <c r="R4210" s="23">
        <v>2</v>
      </c>
      <c r="S4210" s="23">
        <v>0</v>
      </c>
      <c r="T4210" s="47">
        <v>9.2200000000000006</v>
      </c>
      <c r="U4210" s="98" t="s">
        <v>111</v>
      </c>
      <c r="V4210" s="98" t="s">
        <v>3139</v>
      </c>
      <c r="W4210" s="69">
        <f t="shared" si="130"/>
        <v>3.8309837052038671E-2</v>
      </c>
    </row>
    <row r="4211" spans="1:23">
      <c r="A4211">
        <f t="shared" si="131"/>
        <v>1334</v>
      </c>
      <c r="B4211" s="99">
        <v>44408</v>
      </c>
      <c r="C4211" s="23">
        <v>1808</v>
      </c>
      <c r="D4211" s="23">
        <v>5</v>
      </c>
      <c r="E4211" s="98" t="s">
        <v>49</v>
      </c>
      <c r="F4211" s="98" t="s">
        <v>164</v>
      </c>
      <c r="G4211" s="98" t="s">
        <v>4120</v>
      </c>
      <c r="H4211" s="98" t="s">
        <v>1366</v>
      </c>
      <c r="I4211" s="98" t="s">
        <v>10117</v>
      </c>
      <c r="J4211" s="99">
        <v>45742</v>
      </c>
      <c r="K4211" s="107">
        <v>10000000</v>
      </c>
      <c r="L4211" s="98" t="s">
        <v>4734</v>
      </c>
      <c r="M4211" s="23">
        <v>1800</v>
      </c>
      <c r="N4211" s="23">
        <v>1</v>
      </c>
      <c r="O4211" s="107">
        <v>10000000</v>
      </c>
      <c r="P4211" s="23">
        <v>180</v>
      </c>
      <c r="Q4211" s="23">
        <v>2</v>
      </c>
      <c r="R4211" s="23">
        <v>2</v>
      </c>
      <c r="S4211" s="23">
        <v>0</v>
      </c>
      <c r="T4211" s="47">
        <v>8</v>
      </c>
      <c r="U4211" s="98" t="s">
        <v>111</v>
      </c>
      <c r="V4211" s="98" t="s">
        <v>3139</v>
      </c>
      <c r="W4211" s="69">
        <f t="shared" si="130"/>
        <v>3.3240639524545479E-2</v>
      </c>
    </row>
    <row r="4212" spans="1:23">
      <c r="A4212">
        <f t="shared" si="131"/>
        <v>1334</v>
      </c>
      <c r="B4212" s="99">
        <v>44408</v>
      </c>
      <c r="C4212" s="23">
        <v>1809</v>
      </c>
      <c r="D4212" s="23">
        <v>5</v>
      </c>
      <c r="E4212" s="98" t="s">
        <v>49</v>
      </c>
      <c r="F4212" s="98" t="s">
        <v>164</v>
      </c>
      <c r="G4212" s="98" t="s">
        <v>4120</v>
      </c>
      <c r="H4212" s="98" t="s">
        <v>1366</v>
      </c>
      <c r="I4212" s="98" t="s">
        <v>10117</v>
      </c>
      <c r="J4212" s="99">
        <v>45742</v>
      </c>
      <c r="K4212" s="107">
        <v>10000000</v>
      </c>
      <c r="L4212" s="98" t="s">
        <v>4735</v>
      </c>
      <c r="M4212" s="23">
        <v>1800</v>
      </c>
      <c r="N4212" s="23">
        <v>1</v>
      </c>
      <c r="O4212" s="107">
        <v>10000000</v>
      </c>
      <c r="P4212" s="23">
        <v>180</v>
      </c>
      <c r="Q4212" s="23">
        <v>2</v>
      </c>
      <c r="R4212" s="23">
        <v>2</v>
      </c>
      <c r="S4212" s="23">
        <v>0</v>
      </c>
      <c r="T4212" s="47">
        <v>8</v>
      </c>
      <c r="U4212" s="98" t="s">
        <v>111</v>
      </c>
      <c r="V4212" s="98" t="s">
        <v>3139</v>
      </c>
      <c r="W4212" s="69">
        <f t="shared" si="130"/>
        <v>3.3240639524545479E-2</v>
      </c>
    </row>
    <row r="4213" spans="1:23">
      <c r="A4213">
        <f t="shared" si="131"/>
        <v>1334</v>
      </c>
      <c r="B4213" s="99">
        <v>44408</v>
      </c>
      <c r="C4213" s="23">
        <v>1810</v>
      </c>
      <c r="D4213" s="23">
        <v>5</v>
      </c>
      <c r="E4213" s="98" t="s">
        <v>49</v>
      </c>
      <c r="F4213" s="98" t="s">
        <v>164</v>
      </c>
      <c r="G4213" s="98" t="s">
        <v>4120</v>
      </c>
      <c r="H4213" s="98" t="s">
        <v>1366</v>
      </c>
      <c r="I4213" s="98" t="s">
        <v>10117</v>
      </c>
      <c r="J4213" s="99">
        <v>45742</v>
      </c>
      <c r="K4213" s="107">
        <v>25000000</v>
      </c>
      <c r="L4213" s="98" t="s">
        <v>4736</v>
      </c>
      <c r="M4213" s="23">
        <v>1800</v>
      </c>
      <c r="N4213" s="23">
        <v>1</v>
      </c>
      <c r="O4213" s="107">
        <v>25000000</v>
      </c>
      <c r="P4213" s="23">
        <v>180</v>
      </c>
      <c r="Q4213" s="23">
        <v>2</v>
      </c>
      <c r="R4213" s="23">
        <v>2</v>
      </c>
      <c r="S4213" s="23">
        <v>0</v>
      </c>
      <c r="T4213" s="47">
        <v>20</v>
      </c>
      <c r="U4213" s="98" t="s">
        <v>111</v>
      </c>
      <c r="V4213" s="98" t="s">
        <v>3139</v>
      </c>
      <c r="W4213" s="69">
        <f t="shared" si="130"/>
        <v>8.3101598811363697E-2</v>
      </c>
    </row>
    <row r="4214" spans="1:23">
      <c r="A4214">
        <f t="shared" si="131"/>
        <v>603</v>
      </c>
      <c r="B4214" s="99">
        <v>44408</v>
      </c>
      <c r="C4214" s="23">
        <v>1811</v>
      </c>
      <c r="D4214" s="23">
        <v>5</v>
      </c>
      <c r="E4214" s="98" t="s">
        <v>49</v>
      </c>
      <c r="F4214" s="98" t="s">
        <v>164</v>
      </c>
      <c r="G4214" s="98" t="s">
        <v>4120</v>
      </c>
      <c r="H4214" s="98" t="s">
        <v>1366</v>
      </c>
      <c r="I4214" s="98" t="s">
        <v>10117</v>
      </c>
      <c r="J4214" s="99">
        <v>45011</v>
      </c>
      <c r="K4214" s="107">
        <v>10000000</v>
      </c>
      <c r="L4214" s="98" t="s">
        <v>4737</v>
      </c>
      <c r="M4214" s="23">
        <v>1080</v>
      </c>
      <c r="N4214" s="23">
        <v>1</v>
      </c>
      <c r="O4214" s="107">
        <v>10000000</v>
      </c>
      <c r="P4214" s="23">
        <v>180</v>
      </c>
      <c r="Q4214" s="23">
        <v>2</v>
      </c>
      <c r="R4214" s="23">
        <v>2</v>
      </c>
      <c r="S4214" s="23">
        <v>0</v>
      </c>
      <c r="T4214" s="47">
        <v>6.6666660000000002</v>
      </c>
      <c r="U4214" s="98" t="s">
        <v>111</v>
      </c>
      <c r="V4214" s="98" t="s">
        <v>3139</v>
      </c>
      <c r="W4214" s="69">
        <f t="shared" si="130"/>
        <v>1.2521304115998477E-2</v>
      </c>
    </row>
    <row r="4215" spans="1:23">
      <c r="A4215">
        <f t="shared" si="131"/>
        <v>1334</v>
      </c>
      <c r="B4215" s="99">
        <v>44408</v>
      </c>
      <c r="C4215" s="23">
        <v>1812</v>
      </c>
      <c r="D4215" s="23">
        <v>5</v>
      </c>
      <c r="E4215" s="98" t="s">
        <v>49</v>
      </c>
      <c r="F4215" s="98" t="s">
        <v>164</v>
      </c>
      <c r="G4215" s="98" t="s">
        <v>4120</v>
      </c>
      <c r="H4215" s="98" t="s">
        <v>1366</v>
      </c>
      <c r="I4215" s="98" t="s">
        <v>10117</v>
      </c>
      <c r="J4215" s="99">
        <v>45742</v>
      </c>
      <c r="K4215" s="107">
        <v>17200000</v>
      </c>
      <c r="L4215" s="98" t="s">
        <v>4738</v>
      </c>
      <c r="M4215" s="23">
        <v>1800</v>
      </c>
      <c r="N4215" s="23">
        <v>1</v>
      </c>
      <c r="O4215" s="107">
        <v>17200000</v>
      </c>
      <c r="P4215" s="23">
        <v>180</v>
      </c>
      <c r="Q4215" s="23">
        <v>2</v>
      </c>
      <c r="R4215" s="23">
        <v>2</v>
      </c>
      <c r="S4215" s="23">
        <v>2.77</v>
      </c>
      <c r="T4215" s="47">
        <v>14.141721</v>
      </c>
      <c r="U4215" s="98" t="s">
        <v>111</v>
      </c>
      <c r="V4215" s="98" t="s">
        <v>3139</v>
      </c>
      <c r="W4215" s="69">
        <f t="shared" si="130"/>
        <v>5.8759981252211851E-2</v>
      </c>
    </row>
    <row r="4216" spans="1:23">
      <c r="A4216">
        <f t="shared" si="131"/>
        <v>1334</v>
      </c>
      <c r="B4216" s="99">
        <v>44408</v>
      </c>
      <c r="C4216" s="23">
        <v>1813</v>
      </c>
      <c r="D4216" s="23">
        <v>5</v>
      </c>
      <c r="E4216" s="98" t="s">
        <v>49</v>
      </c>
      <c r="F4216" s="98" t="s">
        <v>164</v>
      </c>
      <c r="G4216" s="98" t="s">
        <v>4120</v>
      </c>
      <c r="H4216" s="98" t="s">
        <v>1366</v>
      </c>
      <c r="I4216" s="98" t="s">
        <v>10117</v>
      </c>
      <c r="J4216" s="99">
        <v>45742</v>
      </c>
      <c r="K4216" s="107">
        <v>24000000</v>
      </c>
      <c r="L4216" s="98" t="s">
        <v>4739</v>
      </c>
      <c r="M4216" s="23">
        <v>1800</v>
      </c>
      <c r="N4216" s="23">
        <v>1</v>
      </c>
      <c r="O4216" s="107">
        <v>24000000</v>
      </c>
      <c r="P4216" s="23">
        <v>180</v>
      </c>
      <c r="Q4216" s="23">
        <v>2</v>
      </c>
      <c r="R4216" s="23">
        <v>2</v>
      </c>
      <c r="S4216" s="23">
        <v>0</v>
      </c>
      <c r="T4216" s="47">
        <v>19.2</v>
      </c>
      <c r="U4216" s="98" t="s">
        <v>111</v>
      </c>
      <c r="V4216" s="98" t="s">
        <v>3139</v>
      </c>
      <c r="W4216" s="69">
        <f t="shared" si="130"/>
        <v>7.9777534858909149E-2</v>
      </c>
    </row>
    <row r="4217" spans="1:23">
      <c r="A4217">
        <f t="shared" si="131"/>
        <v>1334</v>
      </c>
      <c r="B4217" s="99">
        <v>44408</v>
      </c>
      <c r="C4217" s="23">
        <v>1814</v>
      </c>
      <c r="D4217" s="23">
        <v>5</v>
      </c>
      <c r="E4217" s="98" t="s">
        <v>49</v>
      </c>
      <c r="F4217" s="98" t="s">
        <v>164</v>
      </c>
      <c r="G4217" s="98" t="s">
        <v>4120</v>
      </c>
      <c r="H4217" s="98" t="s">
        <v>1366</v>
      </c>
      <c r="I4217" s="98" t="s">
        <v>10117</v>
      </c>
      <c r="J4217" s="99">
        <v>45742</v>
      </c>
      <c r="K4217" s="107">
        <v>15000000</v>
      </c>
      <c r="L4217" s="98" t="s">
        <v>4740</v>
      </c>
      <c r="M4217" s="23">
        <v>1800</v>
      </c>
      <c r="N4217" s="23">
        <v>1</v>
      </c>
      <c r="O4217" s="107">
        <v>15000000</v>
      </c>
      <c r="P4217" s="23">
        <v>180</v>
      </c>
      <c r="Q4217" s="23">
        <v>2</v>
      </c>
      <c r="R4217" s="23">
        <v>2</v>
      </c>
      <c r="S4217" s="23">
        <v>0</v>
      </c>
      <c r="T4217" s="47">
        <v>12</v>
      </c>
      <c r="U4217" s="98" t="s">
        <v>111</v>
      </c>
      <c r="V4217" s="98" t="s">
        <v>3139</v>
      </c>
      <c r="W4217" s="69">
        <f t="shared" si="130"/>
        <v>4.9860959286818218E-2</v>
      </c>
    </row>
    <row r="4218" spans="1:23">
      <c r="A4218">
        <f t="shared" si="131"/>
        <v>1334</v>
      </c>
      <c r="B4218" s="99">
        <v>44408</v>
      </c>
      <c r="C4218" s="23">
        <v>1815</v>
      </c>
      <c r="D4218" s="23">
        <v>5</v>
      </c>
      <c r="E4218" s="98" t="s">
        <v>49</v>
      </c>
      <c r="F4218" s="98" t="s">
        <v>164</v>
      </c>
      <c r="G4218" s="98" t="s">
        <v>4120</v>
      </c>
      <c r="H4218" s="98" t="s">
        <v>1366</v>
      </c>
      <c r="I4218" s="98" t="s">
        <v>10117</v>
      </c>
      <c r="J4218" s="99">
        <v>45742</v>
      </c>
      <c r="K4218" s="107">
        <v>15000000</v>
      </c>
      <c r="L4218" s="98" t="s">
        <v>4741</v>
      </c>
      <c r="M4218" s="23">
        <v>1800</v>
      </c>
      <c r="N4218" s="23">
        <v>1</v>
      </c>
      <c r="O4218" s="107">
        <v>15000000</v>
      </c>
      <c r="P4218" s="23">
        <v>180</v>
      </c>
      <c r="Q4218" s="23">
        <v>2</v>
      </c>
      <c r="R4218" s="23">
        <v>2</v>
      </c>
      <c r="S4218" s="23">
        <v>0</v>
      </c>
      <c r="T4218" s="47">
        <v>12</v>
      </c>
      <c r="U4218" s="98" t="s">
        <v>111</v>
      </c>
      <c r="V4218" s="98" t="s">
        <v>3139</v>
      </c>
      <c r="W4218" s="69">
        <f t="shared" si="130"/>
        <v>4.9860959286818218E-2</v>
      </c>
    </row>
    <row r="4219" spans="1:23">
      <c r="A4219">
        <f t="shared" si="131"/>
        <v>603</v>
      </c>
      <c r="B4219" s="99">
        <v>44408</v>
      </c>
      <c r="C4219" s="23">
        <v>1816</v>
      </c>
      <c r="D4219" s="23">
        <v>5</v>
      </c>
      <c r="E4219" s="98" t="s">
        <v>49</v>
      </c>
      <c r="F4219" s="98" t="s">
        <v>164</v>
      </c>
      <c r="G4219" s="98" t="s">
        <v>4120</v>
      </c>
      <c r="H4219" s="98" t="s">
        <v>1366</v>
      </c>
      <c r="I4219" s="98" t="s">
        <v>10117</v>
      </c>
      <c r="J4219" s="99">
        <v>45011</v>
      </c>
      <c r="K4219" s="107">
        <v>7000000</v>
      </c>
      <c r="L4219" s="98" t="s">
        <v>4742</v>
      </c>
      <c r="M4219" s="23">
        <v>1080</v>
      </c>
      <c r="N4219" s="23">
        <v>1</v>
      </c>
      <c r="O4219" s="107">
        <v>7000000</v>
      </c>
      <c r="P4219" s="23">
        <v>360</v>
      </c>
      <c r="Q4219" s="23">
        <v>2</v>
      </c>
      <c r="R4219" s="23">
        <v>2</v>
      </c>
      <c r="S4219" s="23">
        <v>0</v>
      </c>
      <c r="T4219" s="47">
        <v>4.6666670000000003</v>
      </c>
      <c r="U4219" s="98" t="s">
        <v>111</v>
      </c>
      <c r="V4219" s="98" t="s">
        <v>3139</v>
      </c>
      <c r="W4219" s="69">
        <f t="shared" si="130"/>
        <v>8.764914383755578E-3</v>
      </c>
    </row>
    <row r="4220" spans="1:23">
      <c r="A4220">
        <f t="shared" si="131"/>
        <v>1334</v>
      </c>
      <c r="B4220" s="99">
        <v>44408</v>
      </c>
      <c r="C4220" s="23">
        <v>1817</v>
      </c>
      <c r="D4220" s="23">
        <v>5</v>
      </c>
      <c r="E4220" s="98" t="s">
        <v>49</v>
      </c>
      <c r="F4220" s="98" t="s">
        <v>164</v>
      </c>
      <c r="G4220" s="98" t="s">
        <v>4120</v>
      </c>
      <c r="H4220" s="98" t="s">
        <v>1366</v>
      </c>
      <c r="I4220" s="98" t="s">
        <v>10117</v>
      </c>
      <c r="J4220" s="99">
        <v>45742</v>
      </c>
      <c r="K4220" s="107">
        <v>10000000</v>
      </c>
      <c r="L4220" s="98" t="s">
        <v>4743</v>
      </c>
      <c r="M4220" s="23">
        <v>1800</v>
      </c>
      <c r="N4220" s="23">
        <v>1</v>
      </c>
      <c r="O4220" s="107">
        <v>10000000</v>
      </c>
      <c r="P4220" s="23">
        <v>180</v>
      </c>
      <c r="Q4220" s="23">
        <v>2</v>
      </c>
      <c r="R4220" s="23">
        <v>2</v>
      </c>
      <c r="S4220" s="23">
        <v>0</v>
      </c>
      <c r="T4220" s="47">
        <v>8</v>
      </c>
      <c r="U4220" s="98" t="s">
        <v>111</v>
      </c>
      <c r="V4220" s="98" t="s">
        <v>3139</v>
      </c>
      <c r="W4220" s="69">
        <f t="shared" si="130"/>
        <v>3.3240639524545479E-2</v>
      </c>
    </row>
    <row r="4221" spans="1:23">
      <c r="A4221">
        <f t="shared" si="131"/>
        <v>1334</v>
      </c>
      <c r="B4221" s="99">
        <v>44408</v>
      </c>
      <c r="C4221" s="23">
        <v>1818</v>
      </c>
      <c r="D4221" s="23">
        <v>5</v>
      </c>
      <c r="E4221" s="98" t="s">
        <v>49</v>
      </c>
      <c r="F4221" s="98" t="s">
        <v>164</v>
      </c>
      <c r="G4221" s="98" t="s">
        <v>4120</v>
      </c>
      <c r="H4221" s="98" t="s">
        <v>1366</v>
      </c>
      <c r="I4221" s="98" t="s">
        <v>10117</v>
      </c>
      <c r="J4221" s="99">
        <v>45742</v>
      </c>
      <c r="K4221" s="107">
        <v>15000000</v>
      </c>
      <c r="L4221" s="98" t="s">
        <v>4744</v>
      </c>
      <c r="M4221" s="23">
        <v>1800</v>
      </c>
      <c r="N4221" s="23">
        <v>1</v>
      </c>
      <c r="O4221" s="107">
        <v>15000000</v>
      </c>
      <c r="P4221" s="23">
        <v>180</v>
      </c>
      <c r="Q4221" s="23">
        <v>2</v>
      </c>
      <c r="R4221" s="23">
        <v>2</v>
      </c>
      <c r="S4221" s="23">
        <v>0</v>
      </c>
      <c r="T4221" s="47">
        <v>12</v>
      </c>
      <c r="U4221" s="98" t="s">
        <v>111</v>
      </c>
      <c r="V4221" s="98" t="s">
        <v>3139</v>
      </c>
      <c r="W4221" s="69">
        <f t="shared" si="130"/>
        <v>4.9860959286818218E-2</v>
      </c>
    </row>
    <row r="4222" spans="1:23">
      <c r="A4222">
        <f t="shared" si="131"/>
        <v>604</v>
      </c>
      <c r="B4222" s="99">
        <v>44408</v>
      </c>
      <c r="C4222" s="23">
        <v>1819</v>
      </c>
      <c r="D4222" s="23">
        <v>5</v>
      </c>
      <c r="E4222" s="98" t="s">
        <v>49</v>
      </c>
      <c r="F4222" s="98" t="s">
        <v>164</v>
      </c>
      <c r="G4222" s="98" t="s">
        <v>4120</v>
      </c>
      <c r="H4222" s="98" t="s">
        <v>1366</v>
      </c>
      <c r="I4222" s="98" t="s">
        <v>10419</v>
      </c>
      <c r="J4222" s="99">
        <v>45012</v>
      </c>
      <c r="K4222" s="107">
        <v>5000000</v>
      </c>
      <c r="L4222" s="98" t="s">
        <v>4745</v>
      </c>
      <c r="M4222" s="23">
        <v>1080</v>
      </c>
      <c r="N4222" s="23">
        <v>1</v>
      </c>
      <c r="O4222" s="107">
        <v>5000000</v>
      </c>
      <c r="P4222" s="23">
        <v>180</v>
      </c>
      <c r="Q4222" s="23">
        <v>2</v>
      </c>
      <c r="R4222" s="23">
        <v>2</v>
      </c>
      <c r="S4222" s="23">
        <v>0</v>
      </c>
      <c r="T4222" s="47">
        <v>3.3333339999999998</v>
      </c>
      <c r="U4222" s="98" t="s">
        <v>111</v>
      </c>
      <c r="V4222" s="98" t="s">
        <v>3139</v>
      </c>
      <c r="W4222" s="69">
        <f t="shared" si="130"/>
        <v>6.2710364468686669E-3</v>
      </c>
    </row>
    <row r="4223" spans="1:23">
      <c r="A4223">
        <f t="shared" si="131"/>
        <v>1335</v>
      </c>
      <c r="B4223" s="99">
        <v>44408</v>
      </c>
      <c r="C4223" s="23">
        <v>1820</v>
      </c>
      <c r="D4223" s="23">
        <v>5</v>
      </c>
      <c r="E4223" s="98" t="s">
        <v>49</v>
      </c>
      <c r="F4223" s="98" t="s">
        <v>164</v>
      </c>
      <c r="G4223" s="98" t="s">
        <v>4120</v>
      </c>
      <c r="H4223" s="98" t="s">
        <v>1366</v>
      </c>
      <c r="I4223" s="98" t="s">
        <v>10419</v>
      </c>
      <c r="J4223" s="99">
        <v>45743</v>
      </c>
      <c r="K4223" s="107">
        <v>30000000</v>
      </c>
      <c r="L4223" s="98" t="s">
        <v>4746</v>
      </c>
      <c r="M4223" s="23">
        <v>1800</v>
      </c>
      <c r="N4223" s="23">
        <v>1</v>
      </c>
      <c r="O4223" s="107">
        <v>30000000</v>
      </c>
      <c r="P4223" s="23">
        <v>90</v>
      </c>
      <c r="Q4223" s="23">
        <v>2</v>
      </c>
      <c r="R4223" s="23">
        <v>2</v>
      </c>
      <c r="S4223" s="23">
        <v>0</v>
      </c>
      <c r="T4223" s="47">
        <v>22.5</v>
      </c>
      <c r="U4223" s="98" t="s">
        <v>111</v>
      </c>
      <c r="V4223" s="98" t="s">
        <v>3139</v>
      </c>
      <c r="W4223" s="69">
        <f t="shared" si="130"/>
        <v>9.3559380595814728E-2</v>
      </c>
    </row>
    <row r="4224" spans="1:23">
      <c r="A4224">
        <f t="shared" si="131"/>
        <v>1335</v>
      </c>
      <c r="B4224" s="99">
        <v>44408</v>
      </c>
      <c r="C4224" s="23">
        <v>1821</v>
      </c>
      <c r="D4224" s="23">
        <v>5</v>
      </c>
      <c r="E4224" s="98" t="s">
        <v>49</v>
      </c>
      <c r="F4224" s="98" t="s">
        <v>164</v>
      </c>
      <c r="G4224" s="98" t="s">
        <v>4120</v>
      </c>
      <c r="H4224" s="98" t="s">
        <v>1366</v>
      </c>
      <c r="I4224" s="98" t="s">
        <v>10419</v>
      </c>
      <c r="J4224" s="99">
        <v>45743</v>
      </c>
      <c r="K4224" s="107">
        <v>5000000</v>
      </c>
      <c r="L4224" s="98" t="s">
        <v>4747</v>
      </c>
      <c r="M4224" s="23">
        <v>1800</v>
      </c>
      <c r="N4224" s="23">
        <v>1</v>
      </c>
      <c r="O4224" s="107">
        <v>5000000</v>
      </c>
      <c r="P4224" s="23">
        <v>180</v>
      </c>
      <c r="Q4224" s="23">
        <v>2</v>
      </c>
      <c r="R4224" s="23">
        <v>2</v>
      </c>
      <c r="S4224" s="23">
        <v>0</v>
      </c>
      <c r="T4224" s="47">
        <v>4</v>
      </c>
      <c r="U4224" s="98" t="s">
        <v>111</v>
      </c>
      <c r="V4224" s="98" t="s">
        <v>3139</v>
      </c>
      <c r="W4224" s="69">
        <f t="shared" si="130"/>
        <v>1.6632778772589285E-2</v>
      </c>
    </row>
    <row r="4225" spans="1:23">
      <c r="A4225">
        <f t="shared" si="131"/>
        <v>1335</v>
      </c>
      <c r="B4225" s="99">
        <v>44408</v>
      </c>
      <c r="C4225" s="23">
        <v>1822</v>
      </c>
      <c r="D4225" s="23">
        <v>5</v>
      </c>
      <c r="E4225" s="98" t="s">
        <v>49</v>
      </c>
      <c r="F4225" s="98" t="s">
        <v>164</v>
      </c>
      <c r="G4225" s="98" t="s">
        <v>4120</v>
      </c>
      <c r="H4225" s="98" t="s">
        <v>1366</v>
      </c>
      <c r="I4225" s="98" t="s">
        <v>10419</v>
      </c>
      <c r="J4225" s="99">
        <v>45743</v>
      </c>
      <c r="K4225" s="107">
        <v>30000000</v>
      </c>
      <c r="L4225" s="98" t="s">
        <v>4748</v>
      </c>
      <c r="M4225" s="23">
        <v>1800</v>
      </c>
      <c r="N4225" s="23">
        <v>1</v>
      </c>
      <c r="O4225" s="107">
        <v>30000000</v>
      </c>
      <c r="P4225" s="23">
        <v>180</v>
      </c>
      <c r="Q4225" s="23">
        <v>2</v>
      </c>
      <c r="R4225" s="23">
        <v>2</v>
      </c>
      <c r="S4225" s="23">
        <v>0</v>
      </c>
      <c r="T4225" s="47">
        <v>24</v>
      </c>
      <c r="U4225" s="98" t="s">
        <v>111</v>
      </c>
      <c r="V4225" s="98" t="s">
        <v>3139</v>
      </c>
      <c r="W4225" s="69">
        <f t="shared" si="130"/>
        <v>9.9796672635535724E-2</v>
      </c>
    </row>
    <row r="4226" spans="1:23">
      <c r="A4226">
        <f t="shared" si="131"/>
        <v>1335</v>
      </c>
      <c r="B4226" s="99">
        <v>44408</v>
      </c>
      <c r="C4226" s="23">
        <v>1823</v>
      </c>
      <c r="D4226" s="23">
        <v>5</v>
      </c>
      <c r="E4226" s="98" t="s">
        <v>49</v>
      </c>
      <c r="F4226" s="98" t="s">
        <v>164</v>
      </c>
      <c r="G4226" s="98" t="s">
        <v>4120</v>
      </c>
      <c r="H4226" s="98" t="s">
        <v>1366</v>
      </c>
      <c r="I4226" s="98" t="s">
        <v>10419</v>
      </c>
      <c r="J4226" s="99">
        <v>45743</v>
      </c>
      <c r="K4226" s="107">
        <v>7000000</v>
      </c>
      <c r="L4226" s="98" t="s">
        <v>4749</v>
      </c>
      <c r="M4226" s="23">
        <v>1800</v>
      </c>
      <c r="N4226" s="23">
        <v>1</v>
      </c>
      <c r="O4226" s="107">
        <v>7000000</v>
      </c>
      <c r="P4226" s="23">
        <v>180</v>
      </c>
      <c r="Q4226" s="23">
        <v>2</v>
      </c>
      <c r="R4226" s="23">
        <v>2</v>
      </c>
      <c r="S4226" s="23">
        <v>0</v>
      </c>
      <c r="T4226" s="47">
        <v>5.6</v>
      </c>
      <c r="U4226" s="98" t="s">
        <v>111</v>
      </c>
      <c r="V4226" s="98" t="s">
        <v>3139</v>
      </c>
      <c r="W4226" s="69">
        <f t="shared" ref="W4226:W4289" si="132">+T4226/SUM($T$2:$T$5848)*A4226</f>
        <v>2.3285890281625001E-2</v>
      </c>
    </row>
    <row r="4227" spans="1:23">
      <c r="A4227">
        <f t="shared" ref="A4227:A4290" si="133">+J4227-B4227</f>
        <v>1335</v>
      </c>
      <c r="B4227" s="99">
        <v>44408</v>
      </c>
      <c r="C4227" s="23">
        <v>1824</v>
      </c>
      <c r="D4227" s="23">
        <v>5</v>
      </c>
      <c r="E4227" s="98" t="s">
        <v>49</v>
      </c>
      <c r="F4227" s="98" t="s">
        <v>164</v>
      </c>
      <c r="G4227" s="98" t="s">
        <v>4120</v>
      </c>
      <c r="H4227" s="98" t="s">
        <v>1366</v>
      </c>
      <c r="I4227" s="98" t="s">
        <v>10419</v>
      </c>
      <c r="J4227" s="99">
        <v>45743</v>
      </c>
      <c r="K4227" s="107">
        <v>20000000</v>
      </c>
      <c r="L4227" s="98" t="s">
        <v>4750</v>
      </c>
      <c r="M4227" s="23">
        <v>1800</v>
      </c>
      <c r="N4227" s="23">
        <v>1</v>
      </c>
      <c r="O4227" s="107">
        <v>20000000</v>
      </c>
      <c r="P4227" s="23">
        <v>180</v>
      </c>
      <c r="Q4227" s="23">
        <v>2</v>
      </c>
      <c r="R4227" s="23">
        <v>2</v>
      </c>
      <c r="S4227" s="23">
        <v>0</v>
      </c>
      <c r="T4227" s="47">
        <v>16</v>
      </c>
      <c r="U4227" s="98" t="s">
        <v>111</v>
      </c>
      <c r="V4227" s="98" t="s">
        <v>3139</v>
      </c>
      <c r="W4227" s="69">
        <f t="shared" si="132"/>
        <v>6.653111509035714E-2</v>
      </c>
    </row>
    <row r="4228" spans="1:23">
      <c r="A4228">
        <f t="shared" si="133"/>
        <v>604</v>
      </c>
      <c r="B4228" s="99">
        <v>44408</v>
      </c>
      <c r="C4228" s="23">
        <v>1825</v>
      </c>
      <c r="D4228" s="23">
        <v>5</v>
      </c>
      <c r="E4228" s="98" t="s">
        <v>49</v>
      </c>
      <c r="F4228" s="98" t="s">
        <v>164</v>
      </c>
      <c r="G4228" s="98" t="s">
        <v>4120</v>
      </c>
      <c r="H4228" s="98" t="s">
        <v>1366</v>
      </c>
      <c r="I4228" s="98" t="s">
        <v>10419</v>
      </c>
      <c r="J4228" s="99">
        <v>45012</v>
      </c>
      <c r="K4228" s="107">
        <v>10000000</v>
      </c>
      <c r="L4228" s="98" t="s">
        <v>4751</v>
      </c>
      <c r="M4228" s="23">
        <v>900</v>
      </c>
      <c r="N4228" s="23">
        <v>1</v>
      </c>
      <c r="O4228" s="107">
        <v>10000000</v>
      </c>
      <c r="P4228" s="23">
        <v>180</v>
      </c>
      <c r="Q4228" s="23">
        <v>2</v>
      </c>
      <c r="R4228" s="23">
        <v>2</v>
      </c>
      <c r="S4228" s="23">
        <v>0</v>
      </c>
      <c r="T4228" s="47">
        <v>6.6666660000000002</v>
      </c>
      <c r="U4228" s="98" t="s">
        <v>111</v>
      </c>
      <c r="V4228" s="98" t="s">
        <v>3139</v>
      </c>
      <c r="W4228" s="69">
        <f t="shared" si="132"/>
        <v>1.254206913111622E-2</v>
      </c>
    </row>
    <row r="4229" spans="1:23">
      <c r="A4229">
        <f t="shared" si="133"/>
        <v>604</v>
      </c>
      <c r="B4229" s="99">
        <v>44408</v>
      </c>
      <c r="C4229" s="23">
        <v>1826</v>
      </c>
      <c r="D4229" s="23">
        <v>5</v>
      </c>
      <c r="E4229" s="98" t="s">
        <v>49</v>
      </c>
      <c r="F4229" s="98" t="s">
        <v>164</v>
      </c>
      <c r="G4229" s="98" t="s">
        <v>4120</v>
      </c>
      <c r="H4229" s="98" t="s">
        <v>1366</v>
      </c>
      <c r="I4229" s="98" t="s">
        <v>10419</v>
      </c>
      <c r="J4229" s="99">
        <v>45012</v>
      </c>
      <c r="K4229" s="107">
        <v>15000000</v>
      </c>
      <c r="L4229" s="98" t="s">
        <v>4752</v>
      </c>
      <c r="M4229" s="23">
        <v>1080</v>
      </c>
      <c r="N4229" s="23">
        <v>1</v>
      </c>
      <c r="O4229" s="107">
        <v>15000000</v>
      </c>
      <c r="P4229" s="23">
        <v>180</v>
      </c>
      <c r="Q4229" s="23">
        <v>2</v>
      </c>
      <c r="R4229" s="23">
        <v>2</v>
      </c>
      <c r="S4229" s="23">
        <v>0</v>
      </c>
      <c r="T4229" s="47">
        <v>10</v>
      </c>
      <c r="U4229" s="98" t="s">
        <v>111</v>
      </c>
      <c r="V4229" s="98" t="s">
        <v>3139</v>
      </c>
      <c r="W4229" s="69">
        <f t="shared" si="132"/>
        <v>1.8813105577984886E-2</v>
      </c>
    </row>
    <row r="4230" spans="1:23">
      <c r="A4230">
        <f t="shared" si="133"/>
        <v>604</v>
      </c>
      <c r="B4230" s="99">
        <v>44408</v>
      </c>
      <c r="C4230" s="23">
        <v>1827</v>
      </c>
      <c r="D4230" s="23">
        <v>5</v>
      </c>
      <c r="E4230" s="98" t="s">
        <v>49</v>
      </c>
      <c r="F4230" s="98" t="s">
        <v>164</v>
      </c>
      <c r="G4230" s="98" t="s">
        <v>4120</v>
      </c>
      <c r="H4230" s="98" t="s">
        <v>1366</v>
      </c>
      <c r="I4230" s="98" t="s">
        <v>10419</v>
      </c>
      <c r="J4230" s="99">
        <v>45012</v>
      </c>
      <c r="K4230" s="107">
        <v>6000000</v>
      </c>
      <c r="L4230" s="98" t="s">
        <v>4753</v>
      </c>
      <c r="M4230" s="23">
        <v>1080</v>
      </c>
      <c r="N4230" s="23">
        <v>1</v>
      </c>
      <c r="O4230" s="107">
        <v>6000000</v>
      </c>
      <c r="P4230" s="23">
        <v>180</v>
      </c>
      <c r="Q4230" s="23">
        <v>2</v>
      </c>
      <c r="R4230" s="23">
        <v>2</v>
      </c>
      <c r="S4230" s="23">
        <v>0</v>
      </c>
      <c r="T4230" s="47">
        <v>4</v>
      </c>
      <c r="U4230" s="98" t="s">
        <v>111</v>
      </c>
      <c r="V4230" s="98" t="s">
        <v>3139</v>
      </c>
      <c r="W4230" s="69">
        <f t="shared" si="132"/>
        <v>7.5252422311939543E-3</v>
      </c>
    </row>
    <row r="4231" spans="1:23">
      <c r="A4231">
        <f t="shared" si="133"/>
        <v>1335</v>
      </c>
      <c r="B4231" s="99">
        <v>44408</v>
      </c>
      <c r="C4231" s="23">
        <v>1828</v>
      </c>
      <c r="D4231" s="23">
        <v>5</v>
      </c>
      <c r="E4231" s="98" t="s">
        <v>49</v>
      </c>
      <c r="F4231" s="98" t="s">
        <v>164</v>
      </c>
      <c r="G4231" s="98" t="s">
        <v>4120</v>
      </c>
      <c r="H4231" s="98" t="s">
        <v>1366</v>
      </c>
      <c r="I4231" s="98" t="s">
        <v>10419</v>
      </c>
      <c r="J4231" s="99">
        <v>45743</v>
      </c>
      <c r="K4231" s="107">
        <v>6000000</v>
      </c>
      <c r="L4231" s="98" t="s">
        <v>4754</v>
      </c>
      <c r="M4231" s="23">
        <v>1800</v>
      </c>
      <c r="N4231" s="23">
        <v>1</v>
      </c>
      <c r="O4231" s="107">
        <v>6000000</v>
      </c>
      <c r="P4231" s="23">
        <v>180</v>
      </c>
      <c r="Q4231" s="23">
        <v>2</v>
      </c>
      <c r="R4231" s="23">
        <v>2</v>
      </c>
      <c r="S4231" s="23">
        <v>0</v>
      </c>
      <c r="T4231" s="47">
        <v>4.8</v>
      </c>
      <c r="U4231" s="98" t="s">
        <v>111</v>
      </c>
      <c r="V4231" s="98" t="s">
        <v>3139</v>
      </c>
      <c r="W4231" s="69">
        <f t="shared" si="132"/>
        <v>1.9959334527107141E-2</v>
      </c>
    </row>
    <row r="4232" spans="1:23">
      <c r="A4232">
        <f t="shared" si="133"/>
        <v>1335</v>
      </c>
      <c r="B4232" s="99">
        <v>44408</v>
      </c>
      <c r="C4232" s="23">
        <v>1829</v>
      </c>
      <c r="D4232" s="23">
        <v>5</v>
      </c>
      <c r="E4232" s="98" t="s">
        <v>49</v>
      </c>
      <c r="F4232" s="98" t="s">
        <v>164</v>
      </c>
      <c r="G4232" s="98" t="s">
        <v>4120</v>
      </c>
      <c r="H4232" s="98" t="s">
        <v>1366</v>
      </c>
      <c r="I4232" s="98" t="s">
        <v>10419</v>
      </c>
      <c r="J4232" s="99">
        <v>45743</v>
      </c>
      <c r="K4232" s="107">
        <v>50000000</v>
      </c>
      <c r="L4232" s="98" t="s">
        <v>4755</v>
      </c>
      <c r="M4232" s="23">
        <v>1800</v>
      </c>
      <c r="N4232" s="23">
        <v>1</v>
      </c>
      <c r="O4232" s="107">
        <v>50000000</v>
      </c>
      <c r="P4232" s="23">
        <v>360</v>
      </c>
      <c r="Q4232" s="23">
        <v>2</v>
      </c>
      <c r="R4232" s="23">
        <v>2</v>
      </c>
      <c r="S4232" s="23">
        <v>0</v>
      </c>
      <c r="T4232" s="47">
        <v>40</v>
      </c>
      <c r="U4232" s="98" t="s">
        <v>111</v>
      </c>
      <c r="V4232" s="98" t="s">
        <v>3139</v>
      </c>
      <c r="W4232" s="69">
        <f t="shared" si="132"/>
        <v>0.16632778772589288</v>
      </c>
    </row>
    <row r="4233" spans="1:23">
      <c r="A4233">
        <f t="shared" si="133"/>
        <v>1338</v>
      </c>
      <c r="B4233" s="99">
        <v>44408</v>
      </c>
      <c r="C4233" s="23">
        <v>1830</v>
      </c>
      <c r="D4233" s="23">
        <v>5</v>
      </c>
      <c r="E4233" s="98" t="s">
        <v>49</v>
      </c>
      <c r="F4233" s="98" t="s">
        <v>164</v>
      </c>
      <c r="G4233" s="98" t="s">
        <v>4120</v>
      </c>
      <c r="H4233" s="98" t="s">
        <v>1366</v>
      </c>
      <c r="I4233" s="98" t="s">
        <v>9403</v>
      </c>
      <c r="J4233" s="99">
        <v>45746</v>
      </c>
      <c r="K4233" s="107">
        <v>10000000</v>
      </c>
      <c r="L4233" s="98" t="s">
        <v>4756</v>
      </c>
      <c r="M4233" s="23">
        <v>1800</v>
      </c>
      <c r="N4233" s="23">
        <v>1</v>
      </c>
      <c r="O4233" s="107">
        <v>10000000</v>
      </c>
      <c r="P4233" s="23">
        <v>180</v>
      </c>
      <c r="Q4233" s="23">
        <v>2</v>
      </c>
      <c r="R4233" s="23">
        <v>2</v>
      </c>
      <c r="S4233" s="23">
        <v>0</v>
      </c>
      <c r="T4233" s="47">
        <v>8</v>
      </c>
      <c r="U4233" s="98" t="s">
        <v>111</v>
      </c>
      <c r="V4233" s="98" t="s">
        <v>3139</v>
      </c>
      <c r="W4233" s="69">
        <f t="shared" si="132"/>
        <v>3.3340311607077851E-2</v>
      </c>
    </row>
    <row r="4234" spans="1:23">
      <c r="A4234">
        <f t="shared" si="133"/>
        <v>1338</v>
      </c>
      <c r="B4234" s="99">
        <v>44408</v>
      </c>
      <c r="C4234" s="23">
        <v>1831</v>
      </c>
      <c r="D4234" s="23">
        <v>5</v>
      </c>
      <c r="E4234" s="98" t="s">
        <v>49</v>
      </c>
      <c r="F4234" s="98" t="s">
        <v>164</v>
      </c>
      <c r="G4234" s="98" t="s">
        <v>4120</v>
      </c>
      <c r="H4234" s="98" t="s">
        <v>1366</v>
      </c>
      <c r="I4234" s="98" t="s">
        <v>9403</v>
      </c>
      <c r="J4234" s="99">
        <v>45746</v>
      </c>
      <c r="K4234" s="107">
        <v>12000000</v>
      </c>
      <c r="L4234" s="98" t="s">
        <v>4757</v>
      </c>
      <c r="M4234" s="23">
        <v>1800</v>
      </c>
      <c r="N4234" s="23">
        <v>1</v>
      </c>
      <c r="O4234" s="107">
        <v>12000000</v>
      </c>
      <c r="P4234" s="23">
        <v>180</v>
      </c>
      <c r="Q4234" s="23">
        <v>2</v>
      </c>
      <c r="R4234" s="23">
        <v>2</v>
      </c>
      <c r="S4234" s="23">
        <v>0</v>
      </c>
      <c r="T4234" s="47">
        <v>9.6</v>
      </c>
      <c r="U4234" s="98" t="s">
        <v>111</v>
      </c>
      <c r="V4234" s="98" t="s">
        <v>3139</v>
      </c>
      <c r="W4234" s="69">
        <f t="shared" si="132"/>
        <v>4.0008373928493421E-2</v>
      </c>
    </row>
    <row r="4235" spans="1:23">
      <c r="A4235">
        <f t="shared" si="133"/>
        <v>1338</v>
      </c>
      <c r="B4235" s="99">
        <v>44408</v>
      </c>
      <c r="C4235" s="23">
        <v>1832</v>
      </c>
      <c r="D4235" s="23">
        <v>5</v>
      </c>
      <c r="E4235" s="98" t="s">
        <v>49</v>
      </c>
      <c r="F4235" s="98" t="s">
        <v>164</v>
      </c>
      <c r="G4235" s="98" t="s">
        <v>4120</v>
      </c>
      <c r="H4235" s="98" t="s">
        <v>1366</v>
      </c>
      <c r="I4235" s="98" t="s">
        <v>9403</v>
      </c>
      <c r="J4235" s="99">
        <v>45746</v>
      </c>
      <c r="K4235" s="107">
        <v>15000000</v>
      </c>
      <c r="L4235" s="98" t="s">
        <v>4758</v>
      </c>
      <c r="M4235" s="23">
        <v>1800</v>
      </c>
      <c r="N4235" s="23">
        <v>1</v>
      </c>
      <c r="O4235" s="107">
        <v>15000000</v>
      </c>
      <c r="P4235" s="23">
        <v>180</v>
      </c>
      <c r="Q4235" s="23">
        <v>2</v>
      </c>
      <c r="R4235" s="23">
        <v>2</v>
      </c>
      <c r="S4235" s="23">
        <v>0</v>
      </c>
      <c r="T4235" s="47">
        <v>12</v>
      </c>
      <c r="U4235" s="98" t="s">
        <v>111</v>
      </c>
      <c r="V4235" s="98" t="s">
        <v>3139</v>
      </c>
      <c r="W4235" s="69">
        <f t="shared" si="132"/>
        <v>5.0010467410616773E-2</v>
      </c>
    </row>
    <row r="4236" spans="1:23">
      <c r="A4236">
        <f t="shared" si="133"/>
        <v>1340</v>
      </c>
      <c r="B4236" s="99">
        <v>44408</v>
      </c>
      <c r="C4236" s="23">
        <v>1833</v>
      </c>
      <c r="D4236" s="23">
        <v>5</v>
      </c>
      <c r="E4236" s="98" t="s">
        <v>49</v>
      </c>
      <c r="F4236" s="98" t="s">
        <v>164</v>
      </c>
      <c r="G4236" s="98" t="s">
        <v>4120</v>
      </c>
      <c r="H4236" s="98" t="s">
        <v>1366</v>
      </c>
      <c r="I4236" s="98" t="s">
        <v>9403</v>
      </c>
      <c r="J4236" s="99">
        <v>45748</v>
      </c>
      <c r="K4236" s="107">
        <v>30000000</v>
      </c>
      <c r="L4236" s="98" t="s">
        <v>4759</v>
      </c>
      <c r="M4236" s="23">
        <v>1800</v>
      </c>
      <c r="N4236" s="23">
        <v>1</v>
      </c>
      <c r="O4236" s="107">
        <v>30000000</v>
      </c>
      <c r="P4236" s="23">
        <v>180</v>
      </c>
      <c r="Q4236" s="23">
        <v>2</v>
      </c>
      <c r="R4236" s="23">
        <v>2</v>
      </c>
      <c r="S4236" s="23">
        <v>2.74</v>
      </c>
      <c r="T4236" s="47">
        <v>24.21855</v>
      </c>
      <c r="U4236" s="98" t="s">
        <v>111</v>
      </c>
      <c r="V4236" s="98" t="s">
        <v>3139</v>
      </c>
      <c r="W4236" s="69">
        <f t="shared" si="132"/>
        <v>0.10108262004110032</v>
      </c>
    </row>
    <row r="4237" spans="1:23">
      <c r="A4237">
        <f t="shared" si="133"/>
        <v>1340</v>
      </c>
      <c r="B4237" s="99">
        <v>44408</v>
      </c>
      <c r="C4237" s="23">
        <v>1834</v>
      </c>
      <c r="D4237" s="23">
        <v>5</v>
      </c>
      <c r="E4237" s="98" t="s">
        <v>49</v>
      </c>
      <c r="F4237" s="98" t="s">
        <v>164</v>
      </c>
      <c r="G4237" s="98" t="s">
        <v>4120</v>
      </c>
      <c r="H4237" s="98" t="s">
        <v>1366</v>
      </c>
      <c r="I4237" s="98" t="s">
        <v>9403</v>
      </c>
      <c r="J4237" s="99">
        <v>45748</v>
      </c>
      <c r="K4237" s="107">
        <v>70000000</v>
      </c>
      <c r="L4237" s="98" t="s">
        <v>4760</v>
      </c>
      <c r="M4237" s="23">
        <v>1800</v>
      </c>
      <c r="N4237" s="23">
        <v>1</v>
      </c>
      <c r="O4237" s="107">
        <v>70000000</v>
      </c>
      <c r="P4237" s="23">
        <v>180</v>
      </c>
      <c r="Q4237" s="23">
        <v>2</v>
      </c>
      <c r="R4237" s="23">
        <v>2</v>
      </c>
      <c r="S4237" s="23">
        <v>2.74</v>
      </c>
      <c r="T4237" s="47">
        <v>56.509926</v>
      </c>
      <c r="U4237" s="98" t="s">
        <v>111</v>
      </c>
      <c r="V4237" s="98" t="s">
        <v>3139</v>
      </c>
      <c r="W4237" s="69">
        <f t="shared" si="132"/>
        <v>0.23585934659212443</v>
      </c>
    </row>
    <row r="4238" spans="1:23">
      <c r="A4238">
        <f t="shared" si="133"/>
        <v>1338</v>
      </c>
      <c r="B4238" s="99">
        <v>44408</v>
      </c>
      <c r="C4238" s="23">
        <v>1835</v>
      </c>
      <c r="D4238" s="23">
        <v>5</v>
      </c>
      <c r="E4238" s="98" t="s">
        <v>49</v>
      </c>
      <c r="F4238" s="98" t="s">
        <v>164</v>
      </c>
      <c r="G4238" s="98" t="s">
        <v>4120</v>
      </c>
      <c r="H4238" s="98" t="s">
        <v>1366</v>
      </c>
      <c r="I4238" s="98" t="s">
        <v>9403</v>
      </c>
      <c r="J4238" s="99">
        <v>45746</v>
      </c>
      <c r="K4238" s="107">
        <v>12000000</v>
      </c>
      <c r="L4238" s="98" t="s">
        <v>4761</v>
      </c>
      <c r="M4238" s="23">
        <v>1800</v>
      </c>
      <c r="N4238" s="23">
        <v>1</v>
      </c>
      <c r="O4238" s="107">
        <v>12000000</v>
      </c>
      <c r="P4238" s="23">
        <v>180</v>
      </c>
      <c r="Q4238" s="23">
        <v>2</v>
      </c>
      <c r="R4238" s="23">
        <v>2</v>
      </c>
      <c r="S4238" s="23">
        <v>0</v>
      </c>
      <c r="T4238" s="47">
        <v>9.6</v>
      </c>
      <c r="U4238" s="98" t="s">
        <v>111</v>
      </c>
      <c r="V4238" s="98" t="s">
        <v>3139</v>
      </c>
      <c r="W4238" s="69">
        <f t="shared" si="132"/>
        <v>4.0008373928493421E-2</v>
      </c>
    </row>
    <row r="4239" spans="1:23">
      <c r="A4239">
        <f t="shared" si="133"/>
        <v>607</v>
      </c>
      <c r="B4239" s="99">
        <v>44408</v>
      </c>
      <c r="C4239" s="23">
        <v>1836</v>
      </c>
      <c r="D4239" s="23">
        <v>5</v>
      </c>
      <c r="E4239" s="98" t="s">
        <v>49</v>
      </c>
      <c r="F4239" s="98" t="s">
        <v>164</v>
      </c>
      <c r="G4239" s="98" t="s">
        <v>4120</v>
      </c>
      <c r="H4239" s="98" t="s">
        <v>1366</v>
      </c>
      <c r="I4239" s="98" t="s">
        <v>6463</v>
      </c>
      <c r="J4239" s="99">
        <v>45015</v>
      </c>
      <c r="K4239" s="107">
        <v>12000000</v>
      </c>
      <c r="L4239" s="98" t="s">
        <v>4762</v>
      </c>
      <c r="M4239" s="23">
        <v>1080</v>
      </c>
      <c r="N4239" s="23">
        <v>1</v>
      </c>
      <c r="O4239" s="107">
        <v>12000000</v>
      </c>
      <c r="P4239" s="23">
        <v>180</v>
      </c>
      <c r="Q4239" s="23">
        <v>2</v>
      </c>
      <c r="R4239" s="23">
        <v>2</v>
      </c>
      <c r="S4239" s="23">
        <v>0</v>
      </c>
      <c r="T4239" s="47">
        <v>8</v>
      </c>
      <c r="U4239" s="98" t="s">
        <v>111</v>
      </c>
      <c r="V4239" s="98" t="s">
        <v>3139</v>
      </c>
      <c r="W4239" s="69">
        <f t="shared" si="132"/>
        <v>1.5125238524287186E-2</v>
      </c>
    </row>
    <row r="4240" spans="1:23">
      <c r="A4240">
        <f t="shared" si="133"/>
        <v>1340</v>
      </c>
      <c r="B4240" s="99">
        <v>44408</v>
      </c>
      <c r="C4240" s="23">
        <v>1837</v>
      </c>
      <c r="D4240" s="23">
        <v>5</v>
      </c>
      <c r="E4240" s="98" t="s">
        <v>49</v>
      </c>
      <c r="F4240" s="98" t="s">
        <v>164</v>
      </c>
      <c r="G4240" s="98" t="s">
        <v>4120</v>
      </c>
      <c r="H4240" s="98" t="s">
        <v>1366</v>
      </c>
      <c r="I4240" s="98" t="s">
        <v>6463</v>
      </c>
      <c r="J4240" s="99">
        <v>45748</v>
      </c>
      <c r="K4240" s="107">
        <v>70000000</v>
      </c>
      <c r="L4240" s="98" t="s">
        <v>4763</v>
      </c>
      <c r="M4240" s="23">
        <v>1800</v>
      </c>
      <c r="N4240" s="23">
        <v>1</v>
      </c>
      <c r="O4240" s="107">
        <v>70000000</v>
      </c>
      <c r="P4240" s="23">
        <v>180</v>
      </c>
      <c r="Q4240" s="23">
        <v>2</v>
      </c>
      <c r="R4240" s="23">
        <v>2</v>
      </c>
      <c r="S4240" s="23">
        <v>3.74</v>
      </c>
      <c r="T4240" s="47">
        <v>56.692779999999999</v>
      </c>
      <c r="U4240" s="98" t="s">
        <v>111</v>
      </c>
      <c r="V4240" s="98" t="s">
        <v>3139</v>
      </c>
      <c r="W4240" s="69">
        <f t="shared" si="132"/>
        <v>0.23662253684938572</v>
      </c>
    </row>
    <row r="4241" spans="1:23">
      <c r="A4241">
        <f t="shared" si="133"/>
        <v>607</v>
      </c>
      <c r="B4241" s="99">
        <v>44408</v>
      </c>
      <c r="C4241" s="23">
        <v>1838</v>
      </c>
      <c r="D4241" s="23">
        <v>5</v>
      </c>
      <c r="E4241" s="98" t="s">
        <v>49</v>
      </c>
      <c r="F4241" s="98" t="s">
        <v>164</v>
      </c>
      <c r="G4241" s="98" t="s">
        <v>4120</v>
      </c>
      <c r="H4241" s="98" t="s">
        <v>1366</v>
      </c>
      <c r="I4241" s="98" t="s">
        <v>6463</v>
      </c>
      <c r="J4241" s="99">
        <v>45015</v>
      </c>
      <c r="K4241" s="107">
        <v>15000000</v>
      </c>
      <c r="L4241" s="98" t="s">
        <v>4764</v>
      </c>
      <c r="M4241" s="23">
        <v>1080</v>
      </c>
      <c r="N4241" s="23">
        <v>1</v>
      </c>
      <c r="O4241" s="107">
        <v>15000000</v>
      </c>
      <c r="P4241" s="23">
        <v>180</v>
      </c>
      <c r="Q4241" s="23">
        <v>2</v>
      </c>
      <c r="R4241" s="23">
        <v>2</v>
      </c>
      <c r="S4241" s="23">
        <v>0</v>
      </c>
      <c r="T4241" s="47">
        <v>10</v>
      </c>
      <c r="U4241" s="98" t="s">
        <v>111</v>
      </c>
      <c r="V4241" s="98" t="s">
        <v>3139</v>
      </c>
      <c r="W4241" s="69">
        <f t="shared" si="132"/>
        <v>1.8906548155358985E-2</v>
      </c>
    </row>
    <row r="4242" spans="1:23">
      <c r="A4242">
        <f t="shared" si="133"/>
        <v>607</v>
      </c>
      <c r="B4242" s="99">
        <v>44408</v>
      </c>
      <c r="C4242" s="23">
        <v>1839</v>
      </c>
      <c r="D4242" s="23">
        <v>5</v>
      </c>
      <c r="E4242" s="98" t="s">
        <v>49</v>
      </c>
      <c r="F4242" s="98" t="s">
        <v>164</v>
      </c>
      <c r="G4242" s="98" t="s">
        <v>4120</v>
      </c>
      <c r="H4242" s="98" t="s">
        <v>1366</v>
      </c>
      <c r="I4242" s="98" t="s">
        <v>6463</v>
      </c>
      <c r="J4242" s="99">
        <v>45015</v>
      </c>
      <c r="K4242" s="107">
        <v>10000000</v>
      </c>
      <c r="L4242" s="98" t="s">
        <v>4765</v>
      </c>
      <c r="M4242" s="23">
        <v>720</v>
      </c>
      <c r="N4242" s="23">
        <v>1</v>
      </c>
      <c r="O4242" s="107">
        <v>10000000</v>
      </c>
      <c r="P4242" s="23">
        <v>180</v>
      </c>
      <c r="Q4242" s="23">
        <v>2</v>
      </c>
      <c r="R4242" s="23">
        <v>2</v>
      </c>
      <c r="S4242" s="23">
        <v>0</v>
      </c>
      <c r="T4242" s="47">
        <v>4.9999989999999999</v>
      </c>
      <c r="U4242" s="98" t="s">
        <v>111</v>
      </c>
      <c r="V4242" s="98" t="s">
        <v>3139</v>
      </c>
      <c r="W4242" s="69">
        <f t="shared" si="132"/>
        <v>9.4532721870246757E-3</v>
      </c>
    </row>
    <row r="4243" spans="1:23">
      <c r="A4243">
        <f t="shared" si="133"/>
        <v>1279</v>
      </c>
      <c r="B4243" s="99">
        <v>44408</v>
      </c>
      <c r="C4243" s="23">
        <v>1840</v>
      </c>
      <c r="D4243" s="23">
        <v>5</v>
      </c>
      <c r="E4243" s="98" t="s">
        <v>49</v>
      </c>
      <c r="F4243" s="98" t="s">
        <v>164</v>
      </c>
      <c r="G4243" s="98" t="s">
        <v>4120</v>
      </c>
      <c r="H4243" s="98" t="s">
        <v>1366</v>
      </c>
      <c r="I4243" s="98" t="s">
        <v>6463</v>
      </c>
      <c r="J4243" s="99">
        <v>45687</v>
      </c>
      <c r="K4243" s="107">
        <v>50000000</v>
      </c>
      <c r="L4243" s="98" t="s">
        <v>4766</v>
      </c>
      <c r="M4243" s="23">
        <v>1800</v>
      </c>
      <c r="N4243" s="23">
        <v>1</v>
      </c>
      <c r="O4243" s="107">
        <v>50000000</v>
      </c>
      <c r="P4243" s="23">
        <v>30</v>
      </c>
      <c r="Q4243" s="23">
        <v>2</v>
      </c>
      <c r="R4243" s="23">
        <v>2</v>
      </c>
      <c r="S4243" s="23">
        <v>2.91</v>
      </c>
      <c r="T4243" s="47">
        <v>36.666671999999998</v>
      </c>
      <c r="U4243" s="98" t="s">
        <v>111</v>
      </c>
      <c r="V4243" s="98" t="s">
        <v>3139</v>
      </c>
      <c r="W4243" s="69">
        <f t="shared" si="132"/>
        <v>0.14607153469967363</v>
      </c>
    </row>
    <row r="4244" spans="1:23">
      <c r="A4244">
        <f t="shared" si="133"/>
        <v>607</v>
      </c>
      <c r="B4244" s="99">
        <v>44408</v>
      </c>
      <c r="C4244" s="23">
        <v>1841</v>
      </c>
      <c r="D4244" s="23">
        <v>5</v>
      </c>
      <c r="E4244" s="98" t="s">
        <v>49</v>
      </c>
      <c r="F4244" s="98" t="s">
        <v>164</v>
      </c>
      <c r="G4244" s="98" t="s">
        <v>4120</v>
      </c>
      <c r="H4244" s="98" t="s">
        <v>1366</v>
      </c>
      <c r="I4244" s="98" t="s">
        <v>6463</v>
      </c>
      <c r="J4244" s="99">
        <v>45015</v>
      </c>
      <c r="K4244" s="107">
        <v>8000000</v>
      </c>
      <c r="L4244" s="98" t="s">
        <v>4767</v>
      </c>
      <c r="M4244" s="23">
        <v>1080</v>
      </c>
      <c r="N4244" s="23">
        <v>1</v>
      </c>
      <c r="O4244" s="107">
        <v>8000000</v>
      </c>
      <c r="P4244" s="23">
        <v>180</v>
      </c>
      <c r="Q4244" s="23">
        <v>2</v>
      </c>
      <c r="R4244" s="23">
        <v>2</v>
      </c>
      <c r="S4244" s="23">
        <v>2.73</v>
      </c>
      <c r="T4244" s="47">
        <v>5.3815739999999996</v>
      </c>
      <c r="U4244" s="98" t="s">
        <v>111</v>
      </c>
      <c r="V4244" s="98" t="s">
        <v>3139</v>
      </c>
      <c r="W4244" s="69">
        <f t="shared" si="132"/>
        <v>1.0174698798262785E-2</v>
      </c>
    </row>
    <row r="4245" spans="1:23">
      <c r="A4245">
        <f t="shared" si="133"/>
        <v>242</v>
      </c>
      <c r="B4245" s="99">
        <v>44408</v>
      </c>
      <c r="C4245" s="23">
        <v>1842</v>
      </c>
      <c r="D4245" s="23">
        <v>5</v>
      </c>
      <c r="E4245" s="98" t="s">
        <v>49</v>
      </c>
      <c r="F4245" s="98" t="s">
        <v>164</v>
      </c>
      <c r="G4245" s="98" t="s">
        <v>4120</v>
      </c>
      <c r="H4245" s="98" t="s">
        <v>1366</v>
      </c>
      <c r="I4245" s="98" t="s">
        <v>6463</v>
      </c>
      <c r="J4245" s="99">
        <v>44650</v>
      </c>
      <c r="K4245" s="107">
        <v>5000000</v>
      </c>
      <c r="L4245" s="98" t="s">
        <v>4768</v>
      </c>
      <c r="M4245" s="23">
        <v>720</v>
      </c>
      <c r="N4245" s="23">
        <v>1</v>
      </c>
      <c r="O4245" s="107">
        <v>5000000</v>
      </c>
      <c r="P4245" s="23">
        <v>180</v>
      </c>
      <c r="Q4245" s="23">
        <v>2</v>
      </c>
      <c r="R4245" s="23">
        <v>2</v>
      </c>
      <c r="S4245" s="23">
        <v>0</v>
      </c>
      <c r="T4245" s="47">
        <v>2.5</v>
      </c>
      <c r="U4245" s="98" t="s">
        <v>111</v>
      </c>
      <c r="V4245" s="98" t="s">
        <v>3139</v>
      </c>
      <c r="W4245" s="69">
        <f t="shared" si="132"/>
        <v>1.8844253103776252E-3</v>
      </c>
    </row>
    <row r="4246" spans="1:23">
      <c r="A4246">
        <f t="shared" si="133"/>
        <v>1338</v>
      </c>
      <c r="B4246" s="99">
        <v>44408</v>
      </c>
      <c r="C4246" s="23">
        <v>1843</v>
      </c>
      <c r="D4246" s="23">
        <v>5</v>
      </c>
      <c r="E4246" s="98" t="s">
        <v>49</v>
      </c>
      <c r="F4246" s="98" t="s">
        <v>164</v>
      </c>
      <c r="G4246" s="98" t="s">
        <v>4120</v>
      </c>
      <c r="H4246" s="98" t="s">
        <v>1366</v>
      </c>
      <c r="I4246" s="98" t="s">
        <v>6463</v>
      </c>
      <c r="J4246" s="99">
        <v>45746</v>
      </c>
      <c r="K4246" s="107">
        <v>25000000</v>
      </c>
      <c r="L4246" s="98" t="s">
        <v>4769</v>
      </c>
      <c r="M4246" s="23">
        <v>1800</v>
      </c>
      <c r="N4246" s="23">
        <v>1</v>
      </c>
      <c r="O4246" s="107">
        <v>25000000</v>
      </c>
      <c r="P4246" s="23">
        <v>180</v>
      </c>
      <c r="Q4246" s="23">
        <v>2</v>
      </c>
      <c r="R4246" s="23">
        <v>2</v>
      </c>
      <c r="S4246" s="23">
        <v>1.73</v>
      </c>
      <c r="T4246" s="47">
        <v>14.250398000000001</v>
      </c>
      <c r="U4246" s="98" t="s">
        <v>111</v>
      </c>
      <c r="V4246" s="98" t="s">
        <v>3139</v>
      </c>
      <c r="W4246" s="69">
        <f t="shared" si="132"/>
        <v>5.9389088730609871E-2</v>
      </c>
    </row>
    <row r="4247" spans="1:23">
      <c r="A4247">
        <f t="shared" si="133"/>
        <v>1340</v>
      </c>
      <c r="B4247" s="99">
        <v>44408</v>
      </c>
      <c r="C4247" s="23">
        <v>1844</v>
      </c>
      <c r="D4247" s="23">
        <v>5</v>
      </c>
      <c r="E4247" s="98" t="s">
        <v>49</v>
      </c>
      <c r="F4247" s="98" t="s">
        <v>164</v>
      </c>
      <c r="G4247" s="98" t="s">
        <v>4120</v>
      </c>
      <c r="H4247" s="98" t="s">
        <v>1366</v>
      </c>
      <c r="I4247" s="98" t="s">
        <v>6463</v>
      </c>
      <c r="J4247" s="99">
        <v>45748</v>
      </c>
      <c r="K4247" s="107">
        <v>50000000</v>
      </c>
      <c r="L4247" s="98" t="s">
        <v>4770</v>
      </c>
      <c r="M4247" s="23">
        <v>1800</v>
      </c>
      <c r="N4247" s="23">
        <v>1</v>
      </c>
      <c r="O4247" s="107">
        <v>50000000</v>
      </c>
      <c r="P4247" s="23">
        <v>180</v>
      </c>
      <c r="Q4247" s="23">
        <v>2</v>
      </c>
      <c r="R4247" s="23">
        <v>2</v>
      </c>
      <c r="S4247" s="23">
        <v>1.74</v>
      </c>
      <c r="T4247" s="47">
        <v>40.232906999999997</v>
      </c>
      <c r="U4247" s="98" t="s">
        <v>111</v>
      </c>
      <c r="V4247" s="98" t="s">
        <v>3139</v>
      </c>
      <c r="W4247" s="69">
        <f t="shared" si="132"/>
        <v>0.16792283813151179</v>
      </c>
    </row>
    <row r="4248" spans="1:23">
      <c r="A4248">
        <f t="shared" si="133"/>
        <v>1338</v>
      </c>
      <c r="B4248" s="99">
        <v>44408</v>
      </c>
      <c r="C4248" s="23">
        <v>1845</v>
      </c>
      <c r="D4248" s="23">
        <v>5</v>
      </c>
      <c r="E4248" s="98" t="s">
        <v>49</v>
      </c>
      <c r="F4248" s="98" t="s">
        <v>164</v>
      </c>
      <c r="G4248" s="98" t="s">
        <v>4120</v>
      </c>
      <c r="H4248" s="98" t="s">
        <v>1366</v>
      </c>
      <c r="I4248" s="98" t="s">
        <v>6463</v>
      </c>
      <c r="J4248" s="99">
        <v>45746</v>
      </c>
      <c r="K4248" s="107">
        <v>6000000</v>
      </c>
      <c r="L4248" s="98" t="s">
        <v>4771</v>
      </c>
      <c r="M4248" s="23">
        <v>1800</v>
      </c>
      <c r="N4248" s="23">
        <v>1</v>
      </c>
      <c r="O4248" s="107">
        <v>6000000</v>
      </c>
      <c r="P4248" s="23">
        <v>180</v>
      </c>
      <c r="Q4248" s="23">
        <v>2</v>
      </c>
      <c r="R4248" s="23">
        <v>2</v>
      </c>
      <c r="S4248" s="23">
        <v>0</v>
      </c>
      <c r="T4248" s="47">
        <v>4.8</v>
      </c>
      <c r="U4248" s="98" t="s">
        <v>111</v>
      </c>
      <c r="V4248" s="98" t="s">
        <v>3139</v>
      </c>
      <c r="W4248" s="69">
        <f t="shared" si="132"/>
        <v>2.000418696424671E-2</v>
      </c>
    </row>
    <row r="4249" spans="1:23">
      <c r="A4249">
        <f t="shared" si="133"/>
        <v>609</v>
      </c>
      <c r="B4249" s="99">
        <v>44408</v>
      </c>
      <c r="C4249" s="23">
        <v>1846</v>
      </c>
      <c r="D4249" s="23">
        <v>5</v>
      </c>
      <c r="E4249" s="98" t="s">
        <v>49</v>
      </c>
      <c r="F4249" s="98" t="s">
        <v>164</v>
      </c>
      <c r="G4249" s="98" t="s">
        <v>4120</v>
      </c>
      <c r="H4249" s="98" t="s">
        <v>1366</v>
      </c>
      <c r="I4249" s="98" t="s">
        <v>6300</v>
      </c>
      <c r="J4249" s="99">
        <v>45017</v>
      </c>
      <c r="K4249" s="107">
        <v>5000000</v>
      </c>
      <c r="L4249" s="98" t="s">
        <v>4772</v>
      </c>
      <c r="M4249" s="23">
        <v>1080</v>
      </c>
      <c r="N4249" s="23">
        <v>1</v>
      </c>
      <c r="O4249" s="107">
        <v>5000000</v>
      </c>
      <c r="P4249" s="23">
        <v>30</v>
      </c>
      <c r="Q4249" s="23">
        <v>2</v>
      </c>
      <c r="R4249" s="23">
        <v>2</v>
      </c>
      <c r="S4249" s="23">
        <v>0</v>
      </c>
      <c r="T4249" s="47">
        <v>2.9166650000000001</v>
      </c>
      <c r="U4249" s="98" t="s">
        <v>111</v>
      </c>
      <c r="V4249" s="98" t="s">
        <v>3139</v>
      </c>
      <c r="W4249" s="69">
        <f t="shared" si="132"/>
        <v>5.5325761072174658E-3</v>
      </c>
    </row>
    <row r="4250" spans="1:23">
      <c r="A4250">
        <f t="shared" si="133"/>
        <v>1340</v>
      </c>
      <c r="B4250" s="99">
        <v>44408</v>
      </c>
      <c r="C4250" s="23">
        <v>1847</v>
      </c>
      <c r="D4250" s="23">
        <v>5</v>
      </c>
      <c r="E4250" s="98" t="s">
        <v>49</v>
      </c>
      <c r="F4250" s="98" t="s">
        <v>164</v>
      </c>
      <c r="G4250" s="98" t="s">
        <v>4120</v>
      </c>
      <c r="H4250" s="98" t="s">
        <v>1366</v>
      </c>
      <c r="I4250" s="98" t="s">
        <v>6300</v>
      </c>
      <c r="J4250" s="99">
        <v>45748</v>
      </c>
      <c r="K4250" s="107">
        <v>10000000</v>
      </c>
      <c r="L4250" s="98" t="s">
        <v>4773</v>
      </c>
      <c r="M4250" s="23">
        <v>1800</v>
      </c>
      <c r="N4250" s="23">
        <v>1</v>
      </c>
      <c r="O4250" s="107">
        <v>10000000</v>
      </c>
      <c r="P4250" s="23">
        <v>180</v>
      </c>
      <c r="Q4250" s="23">
        <v>2</v>
      </c>
      <c r="R4250" s="23">
        <v>2</v>
      </c>
      <c r="S4250" s="23">
        <v>0</v>
      </c>
      <c r="T4250" s="47">
        <v>8</v>
      </c>
      <c r="U4250" s="98" t="s">
        <v>111</v>
      </c>
      <c r="V4250" s="98" t="s">
        <v>3139</v>
      </c>
      <c r="W4250" s="69">
        <f t="shared" si="132"/>
        <v>3.3390147648344033E-2</v>
      </c>
    </row>
    <row r="4251" spans="1:23">
      <c r="A4251">
        <f t="shared" si="133"/>
        <v>1342</v>
      </c>
      <c r="B4251" s="99">
        <v>44408</v>
      </c>
      <c r="C4251" s="23">
        <v>1848</v>
      </c>
      <c r="D4251" s="23">
        <v>5</v>
      </c>
      <c r="E4251" s="98" t="s">
        <v>49</v>
      </c>
      <c r="F4251" s="98" t="s">
        <v>164</v>
      </c>
      <c r="G4251" s="98" t="s">
        <v>4120</v>
      </c>
      <c r="H4251" s="98" t="s">
        <v>1366</v>
      </c>
      <c r="I4251" s="98" t="s">
        <v>9970</v>
      </c>
      <c r="J4251" s="99">
        <v>45750</v>
      </c>
      <c r="K4251" s="107">
        <v>21000000</v>
      </c>
      <c r="L4251" s="98" t="s">
        <v>4774</v>
      </c>
      <c r="M4251" s="23">
        <v>1800</v>
      </c>
      <c r="N4251" s="23">
        <v>1</v>
      </c>
      <c r="O4251" s="107">
        <v>21000000</v>
      </c>
      <c r="P4251" s="23">
        <v>180</v>
      </c>
      <c r="Q4251" s="23">
        <v>2</v>
      </c>
      <c r="R4251" s="23">
        <v>2</v>
      </c>
      <c r="S4251" s="23">
        <v>0</v>
      </c>
      <c r="T4251" s="47">
        <v>16.8</v>
      </c>
      <c r="U4251" s="98" t="s">
        <v>111</v>
      </c>
      <c r="V4251" s="98" t="s">
        <v>3139</v>
      </c>
      <c r="W4251" s="69">
        <f t="shared" si="132"/>
        <v>7.0223965748181474E-2</v>
      </c>
    </row>
    <row r="4252" spans="1:23">
      <c r="A4252">
        <f t="shared" si="133"/>
        <v>1346</v>
      </c>
      <c r="B4252" s="99">
        <v>44408</v>
      </c>
      <c r="C4252" s="23">
        <v>1849</v>
      </c>
      <c r="D4252" s="23">
        <v>5</v>
      </c>
      <c r="E4252" s="98" t="s">
        <v>49</v>
      </c>
      <c r="F4252" s="98" t="s">
        <v>164</v>
      </c>
      <c r="G4252" s="98" t="s">
        <v>4120</v>
      </c>
      <c r="H4252" s="98" t="s">
        <v>1366</v>
      </c>
      <c r="I4252" s="98" t="s">
        <v>6587</v>
      </c>
      <c r="J4252" s="99">
        <v>45754</v>
      </c>
      <c r="K4252" s="107">
        <v>20000000</v>
      </c>
      <c r="L4252" s="98" t="s">
        <v>4775</v>
      </c>
      <c r="M4252" s="23">
        <v>1800</v>
      </c>
      <c r="N4252" s="23">
        <v>1</v>
      </c>
      <c r="O4252" s="107">
        <v>20000000</v>
      </c>
      <c r="P4252" s="23">
        <v>180</v>
      </c>
      <c r="Q4252" s="23">
        <v>2</v>
      </c>
      <c r="R4252" s="23">
        <v>2</v>
      </c>
      <c r="S4252" s="23">
        <v>0</v>
      </c>
      <c r="T4252" s="47">
        <v>16</v>
      </c>
      <c r="U4252" s="98" t="s">
        <v>111</v>
      </c>
      <c r="V4252" s="98" t="s">
        <v>3139</v>
      </c>
      <c r="W4252" s="69">
        <f t="shared" si="132"/>
        <v>6.7079311544285175E-2</v>
      </c>
    </row>
    <row r="4253" spans="1:23">
      <c r="A4253">
        <f t="shared" si="133"/>
        <v>250</v>
      </c>
      <c r="B4253" s="99">
        <v>44408</v>
      </c>
      <c r="C4253" s="23">
        <v>1850</v>
      </c>
      <c r="D4253" s="23">
        <v>5</v>
      </c>
      <c r="E4253" s="98" t="s">
        <v>49</v>
      </c>
      <c r="F4253" s="98" t="s">
        <v>164</v>
      </c>
      <c r="G4253" s="98" t="s">
        <v>4120</v>
      </c>
      <c r="H4253" s="98" t="s">
        <v>1366</v>
      </c>
      <c r="I4253" s="98" t="s">
        <v>6587</v>
      </c>
      <c r="J4253" s="99">
        <v>44658</v>
      </c>
      <c r="K4253" s="107">
        <v>16000000</v>
      </c>
      <c r="L4253" s="98" t="s">
        <v>4776</v>
      </c>
      <c r="M4253" s="23">
        <v>720</v>
      </c>
      <c r="N4253" s="23">
        <v>1</v>
      </c>
      <c r="O4253" s="107">
        <v>16000000</v>
      </c>
      <c r="P4253" s="23">
        <v>180</v>
      </c>
      <c r="Q4253" s="23">
        <v>2</v>
      </c>
      <c r="R4253" s="23">
        <v>2</v>
      </c>
      <c r="S4253" s="23">
        <v>0</v>
      </c>
      <c r="T4253" s="47">
        <v>8</v>
      </c>
      <c r="U4253" s="98" t="s">
        <v>111</v>
      </c>
      <c r="V4253" s="98" t="s">
        <v>3139</v>
      </c>
      <c r="W4253" s="69">
        <f t="shared" si="132"/>
        <v>6.2295051582731409E-3</v>
      </c>
    </row>
    <row r="4254" spans="1:23">
      <c r="A4254">
        <f t="shared" si="133"/>
        <v>1346</v>
      </c>
      <c r="B4254" s="99">
        <v>44408</v>
      </c>
      <c r="C4254" s="23">
        <v>1851</v>
      </c>
      <c r="D4254" s="23">
        <v>5</v>
      </c>
      <c r="E4254" s="98" t="s">
        <v>49</v>
      </c>
      <c r="F4254" s="98" t="s">
        <v>164</v>
      </c>
      <c r="G4254" s="98" t="s">
        <v>4120</v>
      </c>
      <c r="H4254" s="98" t="s">
        <v>1366</v>
      </c>
      <c r="I4254" s="98" t="s">
        <v>6587</v>
      </c>
      <c r="J4254" s="99">
        <v>45754</v>
      </c>
      <c r="K4254" s="107">
        <v>30000000</v>
      </c>
      <c r="L4254" s="98" t="s">
        <v>4777</v>
      </c>
      <c r="M4254" s="23">
        <v>1800</v>
      </c>
      <c r="N4254" s="23">
        <v>1</v>
      </c>
      <c r="O4254" s="107">
        <v>30000000</v>
      </c>
      <c r="P4254" s="23">
        <v>180</v>
      </c>
      <c r="Q4254" s="23">
        <v>2</v>
      </c>
      <c r="R4254" s="23">
        <v>2</v>
      </c>
      <c r="S4254" s="23">
        <v>2.74</v>
      </c>
      <c r="T4254" s="47">
        <v>24.204982000000001</v>
      </c>
      <c r="U4254" s="98" t="s">
        <v>111</v>
      </c>
      <c r="V4254" s="98" t="s">
        <v>3139</v>
      </c>
      <c r="W4254" s="69">
        <f t="shared" si="132"/>
        <v>0.10147834553136345</v>
      </c>
    </row>
    <row r="4255" spans="1:23">
      <c r="A4255">
        <f t="shared" si="133"/>
        <v>1311</v>
      </c>
      <c r="B4255" s="99">
        <v>44408</v>
      </c>
      <c r="C4255" s="23">
        <v>1852</v>
      </c>
      <c r="D4255" s="23">
        <v>5</v>
      </c>
      <c r="E4255" s="98" t="s">
        <v>49</v>
      </c>
      <c r="F4255" s="98" t="s">
        <v>164</v>
      </c>
      <c r="G4255" s="98" t="s">
        <v>4120</v>
      </c>
      <c r="H4255" s="98" t="s">
        <v>1366</v>
      </c>
      <c r="I4255" s="98" t="s">
        <v>10731</v>
      </c>
      <c r="J4255" s="99">
        <v>45719</v>
      </c>
      <c r="K4255" s="107">
        <v>8000000</v>
      </c>
      <c r="L4255" s="98" t="s">
        <v>4778</v>
      </c>
      <c r="M4255" s="23">
        <v>1800</v>
      </c>
      <c r="N4255" s="23">
        <v>1</v>
      </c>
      <c r="O4255" s="107">
        <v>8000000</v>
      </c>
      <c r="P4255" s="23">
        <v>180</v>
      </c>
      <c r="Q4255" s="23">
        <v>2</v>
      </c>
      <c r="R4255" s="23">
        <v>2</v>
      </c>
      <c r="S4255" s="23">
        <v>0</v>
      </c>
      <c r="T4255" s="47">
        <v>6.4</v>
      </c>
      <c r="U4255" s="98" t="s">
        <v>111</v>
      </c>
      <c r="V4255" s="98" t="s">
        <v>3139</v>
      </c>
      <c r="W4255" s="69">
        <f t="shared" si="132"/>
        <v>2.6134020039987479E-2</v>
      </c>
    </row>
    <row r="4256" spans="1:23">
      <c r="A4256">
        <f t="shared" si="133"/>
        <v>257</v>
      </c>
      <c r="B4256" s="99">
        <v>44408</v>
      </c>
      <c r="C4256" s="23">
        <v>1853</v>
      </c>
      <c r="D4256" s="23">
        <v>5</v>
      </c>
      <c r="E4256" s="98" t="s">
        <v>49</v>
      </c>
      <c r="F4256" s="98" t="s">
        <v>164</v>
      </c>
      <c r="G4256" s="98" t="s">
        <v>4120</v>
      </c>
      <c r="H4256" s="98" t="s">
        <v>1366</v>
      </c>
      <c r="I4256" s="98" t="s">
        <v>6760</v>
      </c>
      <c r="J4256" s="99">
        <v>44665</v>
      </c>
      <c r="K4256" s="107">
        <v>10000000</v>
      </c>
      <c r="L4256" s="98" t="s">
        <v>4779</v>
      </c>
      <c r="M4256" s="23">
        <v>720</v>
      </c>
      <c r="N4256" s="23">
        <v>1</v>
      </c>
      <c r="O4256" s="107">
        <v>10000000</v>
      </c>
      <c r="P4256" s="23">
        <v>360</v>
      </c>
      <c r="Q4256" s="23">
        <v>2</v>
      </c>
      <c r="R4256" s="23">
        <v>2</v>
      </c>
      <c r="S4256" s="23">
        <v>0</v>
      </c>
      <c r="T4256" s="47">
        <v>5</v>
      </c>
      <c r="U4256" s="98" t="s">
        <v>111</v>
      </c>
      <c r="V4256" s="98" t="s">
        <v>3139</v>
      </c>
      <c r="W4256" s="69">
        <f t="shared" si="132"/>
        <v>4.0024570641904933E-3</v>
      </c>
    </row>
    <row r="4257" spans="1:23">
      <c r="A4257">
        <f t="shared" si="133"/>
        <v>631</v>
      </c>
      <c r="B4257" s="99">
        <v>44408</v>
      </c>
      <c r="C4257" s="23">
        <v>1854</v>
      </c>
      <c r="D4257" s="23">
        <v>5</v>
      </c>
      <c r="E4257" s="98" t="s">
        <v>49</v>
      </c>
      <c r="F4257" s="98" t="s">
        <v>164</v>
      </c>
      <c r="G4257" s="98" t="s">
        <v>4120</v>
      </c>
      <c r="H4257" s="98" t="s">
        <v>1366</v>
      </c>
      <c r="I4257" s="98" t="s">
        <v>6469</v>
      </c>
      <c r="J4257" s="99">
        <v>45039</v>
      </c>
      <c r="K4257" s="107">
        <v>6000000</v>
      </c>
      <c r="L4257" s="98" t="s">
        <v>4780</v>
      </c>
      <c r="M4257" s="23">
        <v>1080</v>
      </c>
      <c r="N4257" s="23">
        <v>1</v>
      </c>
      <c r="O4257" s="107">
        <v>6000000</v>
      </c>
      <c r="P4257" s="23">
        <v>360</v>
      </c>
      <c r="Q4257" s="23">
        <v>2</v>
      </c>
      <c r="R4257" s="23">
        <v>2</v>
      </c>
      <c r="S4257" s="23">
        <v>0</v>
      </c>
      <c r="T4257" s="47">
        <v>4</v>
      </c>
      <c r="U4257" s="98" t="s">
        <v>111</v>
      </c>
      <c r="V4257" s="98" t="s">
        <v>3139</v>
      </c>
      <c r="W4257" s="69">
        <f t="shared" si="132"/>
        <v>7.8616355097407033E-3</v>
      </c>
    </row>
    <row r="4258" spans="1:23">
      <c r="A4258">
        <f t="shared" si="133"/>
        <v>1362</v>
      </c>
      <c r="B4258" s="99">
        <v>44408</v>
      </c>
      <c r="C4258" s="23">
        <v>1855</v>
      </c>
      <c r="D4258" s="23">
        <v>5</v>
      </c>
      <c r="E4258" s="98" t="s">
        <v>49</v>
      </c>
      <c r="F4258" s="98" t="s">
        <v>164</v>
      </c>
      <c r="G4258" s="98" t="s">
        <v>4120</v>
      </c>
      <c r="H4258" s="98" t="s">
        <v>1366</v>
      </c>
      <c r="I4258" s="98" t="s">
        <v>6469</v>
      </c>
      <c r="J4258" s="99">
        <v>45770</v>
      </c>
      <c r="K4258" s="107">
        <v>20000000</v>
      </c>
      <c r="L4258" s="98" t="s">
        <v>4781</v>
      </c>
      <c r="M4258" s="23">
        <v>1800</v>
      </c>
      <c r="N4258" s="23">
        <v>1</v>
      </c>
      <c r="O4258" s="107">
        <v>20000000</v>
      </c>
      <c r="P4258" s="23">
        <v>180</v>
      </c>
      <c r="Q4258" s="23">
        <v>2</v>
      </c>
      <c r="R4258" s="23">
        <v>2</v>
      </c>
      <c r="S4258" s="23">
        <v>2.76</v>
      </c>
      <c r="T4258" s="47">
        <v>16.118145999999999</v>
      </c>
      <c r="U4258" s="98" t="s">
        <v>111</v>
      </c>
      <c r="V4258" s="98" t="s">
        <v>3139</v>
      </c>
      <c r="W4258" s="69">
        <f t="shared" si="132"/>
        <v>6.8377898154832514E-2</v>
      </c>
    </row>
    <row r="4259" spans="1:23">
      <c r="A4259">
        <f t="shared" si="133"/>
        <v>1366</v>
      </c>
      <c r="B4259" s="99">
        <v>44408</v>
      </c>
      <c r="C4259" s="23">
        <v>1856</v>
      </c>
      <c r="D4259" s="23">
        <v>5</v>
      </c>
      <c r="E4259" s="98" t="s">
        <v>49</v>
      </c>
      <c r="F4259" s="98" t="s">
        <v>164</v>
      </c>
      <c r="G4259" s="98" t="s">
        <v>4120</v>
      </c>
      <c r="H4259" s="98" t="s">
        <v>1366</v>
      </c>
      <c r="I4259" s="98" t="s">
        <v>10732</v>
      </c>
      <c r="J4259" s="99">
        <v>45774</v>
      </c>
      <c r="K4259" s="107">
        <v>10000000</v>
      </c>
      <c r="L4259" s="98" t="s">
        <v>4782</v>
      </c>
      <c r="M4259" s="23">
        <v>1800</v>
      </c>
      <c r="N4259" s="23">
        <v>1</v>
      </c>
      <c r="O4259" s="107">
        <v>10000000</v>
      </c>
      <c r="P4259" s="23">
        <v>180</v>
      </c>
      <c r="Q4259" s="23">
        <v>2</v>
      </c>
      <c r="R4259" s="23">
        <v>2</v>
      </c>
      <c r="S4259" s="23">
        <v>0</v>
      </c>
      <c r="T4259" s="47">
        <v>8</v>
      </c>
      <c r="U4259" s="98" t="s">
        <v>111</v>
      </c>
      <c r="V4259" s="98" t="s">
        <v>3139</v>
      </c>
      <c r="W4259" s="69">
        <f t="shared" si="132"/>
        <v>3.403801618480444E-2</v>
      </c>
    </row>
    <row r="4260" spans="1:23">
      <c r="A4260">
        <f t="shared" si="133"/>
        <v>1367</v>
      </c>
      <c r="B4260" s="99">
        <v>44408</v>
      </c>
      <c r="C4260" s="23">
        <v>1857</v>
      </c>
      <c r="D4260" s="23">
        <v>5</v>
      </c>
      <c r="E4260" s="98" t="s">
        <v>49</v>
      </c>
      <c r="F4260" s="98" t="s">
        <v>164</v>
      </c>
      <c r="G4260" s="98" t="s">
        <v>4120</v>
      </c>
      <c r="H4260" s="98" t="s">
        <v>1366</v>
      </c>
      <c r="I4260" s="98" t="s">
        <v>6722</v>
      </c>
      <c r="J4260" s="99">
        <v>45775</v>
      </c>
      <c r="K4260" s="107">
        <v>11000000</v>
      </c>
      <c r="L4260" s="98" t="s">
        <v>4783</v>
      </c>
      <c r="M4260" s="23">
        <v>1800</v>
      </c>
      <c r="N4260" s="23">
        <v>1</v>
      </c>
      <c r="O4260" s="107">
        <v>11000000</v>
      </c>
      <c r="P4260" s="23">
        <v>180</v>
      </c>
      <c r="Q4260" s="23">
        <v>2</v>
      </c>
      <c r="R4260" s="23">
        <v>2</v>
      </c>
      <c r="S4260" s="23">
        <v>0</v>
      </c>
      <c r="T4260" s="47">
        <v>8.8000000000000007</v>
      </c>
      <c r="U4260" s="98" t="s">
        <v>111</v>
      </c>
      <c r="V4260" s="98" t="s">
        <v>3139</v>
      </c>
      <c r="W4260" s="69">
        <f t="shared" si="132"/>
        <v>3.7469227625981288E-2</v>
      </c>
    </row>
    <row r="4261" spans="1:23">
      <c r="A4261">
        <f t="shared" si="133"/>
        <v>1367</v>
      </c>
      <c r="B4261" s="99">
        <v>44408</v>
      </c>
      <c r="C4261" s="23">
        <v>1858</v>
      </c>
      <c r="D4261" s="23">
        <v>5</v>
      </c>
      <c r="E4261" s="98" t="s">
        <v>49</v>
      </c>
      <c r="F4261" s="98" t="s">
        <v>164</v>
      </c>
      <c r="G4261" s="98" t="s">
        <v>4120</v>
      </c>
      <c r="H4261" s="98" t="s">
        <v>1366</v>
      </c>
      <c r="I4261" s="98" t="s">
        <v>6722</v>
      </c>
      <c r="J4261" s="99">
        <v>45775</v>
      </c>
      <c r="K4261" s="107">
        <v>12000000</v>
      </c>
      <c r="L4261" s="98" t="s">
        <v>4784</v>
      </c>
      <c r="M4261" s="23">
        <v>1800</v>
      </c>
      <c r="N4261" s="23">
        <v>1</v>
      </c>
      <c r="O4261" s="107">
        <v>12000000</v>
      </c>
      <c r="P4261" s="23">
        <v>180</v>
      </c>
      <c r="Q4261" s="23">
        <v>2</v>
      </c>
      <c r="R4261" s="23">
        <v>2</v>
      </c>
      <c r="S4261" s="23">
        <v>0</v>
      </c>
      <c r="T4261" s="47">
        <v>9.6</v>
      </c>
      <c r="U4261" s="98" t="s">
        <v>111</v>
      </c>
      <c r="V4261" s="98" t="s">
        <v>3139</v>
      </c>
      <c r="W4261" s="69">
        <f t="shared" si="132"/>
        <v>4.0875521046525039E-2</v>
      </c>
    </row>
    <row r="4262" spans="1:23">
      <c r="A4262">
        <f t="shared" si="133"/>
        <v>1373</v>
      </c>
      <c r="B4262" s="99">
        <v>44408</v>
      </c>
      <c r="C4262" s="23">
        <v>1859</v>
      </c>
      <c r="D4262" s="23">
        <v>5</v>
      </c>
      <c r="E4262" s="98" t="s">
        <v>49</v>
      </c>
      <c r="F4262" s="98" t="s">
        <v>164</v>
      </c>
      <c r="G4262" s="98" t="s">
        <v>4120</v>
      </c>
      <c r="H4262" s="98" t="s">
        <v>1366</v>
      </c>
      <c r="I4262" s="98" t="s">
        <v>10053</v>
      </c>
      <c r="J4262" s="99">
        <v>45781</v>
      </c>
      <c r="K4262" s="107">
        <v>10000000</v>
      </c>
      <c r="L4262" s="98" t="s">
        <v>4785</v>
      </c>
      <c r="M4262" s="23">
        <v>1800</v>
      </c>
      <c r="N4262" s="23">
        <v>1</v>
      </c>
      <c r="O4262" s="107">
        <v>10000000</v>
      </c>
      <c r="P4262" s="23">
        <v>180</v>
      </c>
      <c r="Q4262" s="23">
        <v>2</v>
      </c>
      <c r="R4262" s="23">
        <v>2</v>
      </c>
      <c r="S4262" s="23">
        <v>0</v>
      </c>
      <c r="T4262" s="47">
        <v>8</v>
      </c>
      <c r="U4262" s="98" t="s">
        <v>111</v>
      </c>
      <c r="V4262" s="98" t="s">
        <v>3139</v>
      </c>
      <c r="W4262" s="69">
        <f t="shared" si="132"/>
        <v>3.4212442329236085E-2</v>
      </c>
    </row>
    <row r="4263" spans="1:23">
      <c r="A4263">
        <f t="shared" si="133"/>
        <v>1349</v>
      </c>
      <c r="B4263" s="99">
        <v>44408</v>
      </c>
      <c r="C4263" s="23">
        <v>1860</v>
      </c>
      <c r="D4263" s="23">
        <v>5</v>
      </c>
      <c r="E4263" s="98" t="s">
        <v>49</v>
      </c>
      <c r="F4263" s="98" t="s">
        <v>164</v>
      </c>
      <c r="G4263" s="98" t="s">
        <v>4120</v>
      </c>
      <c r="H4263" s="98" t="s">
        <v>1366</v>
      </c>
      <c r="I4263" s="98" t="s">
        <v>6557</v>
      </c>
      <c r="J4263" s="99">
        <v>45757</v>
      </c>
      <c r="K4263" s="107">
        <v>9000000</v>
      </c>
      <c r="L4263" s="98" t="s">
        <v>4786</v>
      </c>
      <c r="M4263" s="23">
        <v>1800</v>
      </c>
      <c r="N4263" s="23">
        <v>1</v>
      </c>
      <c r="O4263" s="107">
        <v>9000000</v>
      </c>
      <c r="P4263" s="23">
        <v>180</v>
      </c>
      <c r="Q4263" s="23">
        <v>2</v>
      </c>
      <c r="R4263" s="23">
        <v>2</v>
      </c>
      <c r="S4263" s="23">
        <v>0</v>
      </c>
      <c r="T4263" s="47">
        <v>7.2</v>
      </c>
      <c r="U4263" s="98" t="s">
        <v>111</v>
      </c>
      <c r="V4263" s="98" t="s">
        <v>3139</v>
      </c>
      <c r="W4263" s="69">
        <f t="shared" si="132"/>
        <v>3.025296885063768E-2</v>
      </c>
    </row>
    <row r="4264" spans="1:23">
      <c r="A4264">
        <f t="shared" si="133"/>
        <v>1375</v>
      </c>
      <c r="B4264" s="99">
        <v>44408</v>
      </c>
      <c r="C4264" s="23">
        <v>1861</v>
      </c>
      <c r="D4264" s="23">
        <v>5</v>
      </c>
      <c r="E4264" s="98" t="s">
        <v>49</v>
      </c>
      <c r="F4264" s="98" t="s">
        <v>164</v>
      </c>
      <c r="G4264" s="98" t="s">
        <v>4120</v>
      </c>
      <c r="H4264" s="98" t="s">
        <v>1366</v>
      </c>
      <c r="I4264" s="98" t="s">
        <v>6557</v>
      </c>
      <c r="J4264" s="99">
        <v>45783</v>
      </c>
      <c r="K4264" s="107">
        <v>13000000</v>
      </c>
      <c r="L4264" s="98" t="s">
        <v>4787</v>
      </c>
      <c r="M4264" s="23">
        <v>1800</v>
      </c>
      <c r="N4264" s="23">
        <v>1</v>
      </c>
      <c r="O4264" s="107">
        <v>13000000</v>
      </c>
      <c r="P4264" s="23">
        <v>180</v>
      </c>
      <c r="Q4264" s="23">
        <v>2</v>
      </c>
      <c r="R4264" s="23">
        <v>2</v>
      </c>
      <c r="S4264" s="23">
        <v>0</v>
      </c>
      <c r="T4264" s="47">
        <v>10.4</v>
      </c>
      <c r="U4264" s="98" t="s">
        <v>111</v>
      </c>
      <c r="V4264" s="98" t="s">
        <v>3139</v>
      </c>
      <c r="W4264" s="69">
        <f t="shared" si="132"/>
        <v>4.4540961881652956E-2</v>
      </c>
    </row>
    <row r="4265" spans="1:23">
      <c r="A4265">
        <f t="shared" si="133"/>
        <v>1375</v>
      </c>
      <c r="B4265" s="99">
        <v>44408</v>
      </c>
      <c r="C4265" s="23">
        <v>1862</v>
      </c>
      <c r="D4265" s="23">
        <v>5</v>
      </c>
      <c r="E4265" s="98" t="s">
        <v>49</v>
      </c>
      <c r="F4265" s="98" t="s">
        <v>164</v>
      </c>
      <c r="G4265" s="98" t="s">
        <v>4120</v>
      </c>
      <c r="H4265" s="98" t="s">
        <v>1366</v>
      </c>
      <c r="I4265" s="98" t="s">
        <v>6557</v>
      </c>
      <c r="J4265" s="99">
        <v>45783</v>
      </c>
      <c r="K4265" s="107">
        <v>20000000</v>
      </c>
      <c r="L4265" s="98" t="s">
        <v>4788</v>
      </c>
      <c r="M4265" s="23">
        <v>1800</v>
      </c>
      <c r="N4265" s="23">
        <v>1</v>
      </c>
      <c r="O4265" s="107">
        <v>20000000</v>
      </c>
      <c r="P4265" s="23">
        <v>180</v>
      </c>
      <c r="Q4265" s="23">
        <v>2</v>
      </c>
      <c r="R4265" s="23">
        <v>2</v>
      </c>
      <c r="S4265" s="23">
        <v>0</v>
      </c>
      <c r="T4265" s="47">
        <v>16</v>
      </c>
      <c r="U4265" s="98" t="s">
        <v>111</v>
      </c>
      <c r="V4265" s="98" t="s">
        <v>3139</v>
      </c>
      <c r="W4265" s="69">
        <f t="shared" si="132"/>
        <v>6.852455674100455E-2</v>
      </c>
    </row>
    <row r="4266" spans="1:23">
      <c r="A4266">
        <f t="shared" si="133"/>
        <v>1375</v>
      </c>
      <c r="B4266" s="99">
        <v>44408</v>
      </c>
      <c r="C4266" s="23">
        <v>1863</v>
      </c>
      <c r="D4266" s="23">
        <v>5</v>
      </c>
      <c r="E4266" s="98" t="s">
        <v>49</v>
      </c>
      <c r="F4266" s="98" t="s">
        <v>164</v>
      </c>
      <c r="G4266" s="98" t="s">
        <v>4120</v>
      </c>
      <c r="H4266" s="98" t="s">
        <v>1366</v>
      </c>
      <c r="I4266" s="98" t="s">
        <v>6557</v>
      </c>
      <c r="J4266" s="99">
        <v>45783</v>
      </c>
      <c r="K4266" s="107">
        <v>10000000</v>
      </c>
      <c r="L4266" s="98" t="s">
        <v>4789</v>
      </c>
      <c r="M4266" s="23">
        <v>1800</v>
      </c>
      <c r="N4266" s="23">
        <v>1</v>
      </c>
      <c r="O4266" s="107">
        <v>10000000</v>
      </c>
      <c r="P4266" s="23">
        <v>180</v>
      </c>
      <c r="Q4266" s="23">
        <v>2</v>
      </c>
      <c r="R4266" s="23">
        <v>2</v>
      </c>
      <c r="S4266" s="23">
        <v>0</v>
      </c>
      <c r="T4266" s="47">
        <v>8</v>
      </c>
      <c r="U4266" s="98" t="s">
        <v>111</v>
      </c>
      <c r="V4266" s="98" t="s">
        <v>3139</v>
      </c>
      <c r="W4266" s="69">
        <f t="shared" si="132"/>
        <v>3.4262278370502275E-2</v>
      </c>
    </row>
    <row r="4267" spans="1:23">
      <c r="A4267">
        <f t="shared" si="133"/>
        <v>646</v>
      </c>
      <c r="B4267" s="99">
        <v>44408</v>
      </c>
      <c r="C4267" s="23">
        <v>1864</v>
      </c>
      <c r="D4267" s="23">
        <v>5</v>
      </c>
      <c r="E4267" s="98" t="s">
        <v>49</v>
      </c>
      <c r="F4267" s="98" t="s">
        <v>164</v>
      </c>
      <c r="G4267" s="98" t="s">
        <v>4120</v>
      </c>
      <c r="H4267" s="98" t="s">
        <v>1366</v>
      </c>
      <c r="I4267" s="98" t="s">
        <v>10733</v>
      </c>
      <c r="J4267" s="99">
        <v>45054</v>
      </c>
      <c r="K4267" s="107">
        <v>5500000</v>
      </c>
      <c r="L4267" s="98" t="s">
        <v>4790</v>
      </c>
      <c r="M4267" s="23">
        <v>1080</v>
      </c>
      <c r="N4267" s="23">
        <v>1</v>
      </c>
      <c r="O4267" s="107">
        <v>5500000</v>
      </c>
      <c r="P4267" s="23">
        <v>180</v>
      </c>
      <c r="Q4267" s="23">
        <v>2</v>
      </c>
      <c r="R4267" s="23">
        <v>2</v>
      </c>
      <c r="S4267" s="23">
        <v>0</v>
      </c>
      <c r="T4267" s="47">
        <v>3.6666660000000002</v>
      </c>
      <c r="U4267" s="98" t="s">
        <v>111</v>
      </c>
      <c r="V4267" s="98" t="s">
        <v>3139</v>
      </c>
      <c r="W4267" s="69">
        <f t="shared" si="132"/>
        <v>7.3778092676947127E-3</v>
      </c>
    </row>
    <row r="4268" spans="1:23">
      <c r="A4268">
        <f t="shared" si="133"/>
        <v>1380</v>
      </c>
      <c r="B4268" s="99">
        <v>44408</v>
      </c>
      <c r="C4268" s="23">
        <v>1865</v>
      </c>
      <c r="D4268" s="23">
        <v>5</v>
      </c>
      <c r="E4268" s="98" t="s">
        <v>49</v>
      </c>
      <c r="F4268" s="98" t="s">
        <v>164</v>
      </c>
      <c r="G4268" s="98" t="s">
        <v>4120</v>
      </c>
      <c r="H4268" s="98" t="s">
        <v>1366</v>
      </c>
      <c r="I4268" s="98" t="s">
        <v>10071</v>
      </c>
      <c r="J4268" s="99">
        <v>45788</v>
      </c>
      <c r="K4268" s="107">
        <v>10000000</v>
      </c>
      <c r="L4268" s="98" t="s">
        <v>4791</v>
      </c>
      <c r="M4268" s="23">
        <v>1800</v>
      </c>
      <c r="N4268" s="23">
        <v>1</v>
      </c>
      <c r="O4268" s="107">
        <v>10000000</v>
      </c>
      <c r="P4268" s="23">
        <v>180</v>
      </c>
      <c r="Q4268" s="23">
        <v>2</v>
      </c>
      <c r="R4268" s="23">
        <v>2</v>
      </c>
      <c r="S4268" s="23">
        <v>0</v>
      </c>
      <c r="T4268" s="47">
        <v>8</v>
      </c>
      <c r="U4268" s="98" t="s">
        <v>111</v>
      </c>
      <c r="V4268" s="98" t="s">
        <v>3139</v>
      </c>
      <c r="W4268" s="69">
        <f t="shared" si="132"/>
        <v>3.4386868473667738E-2</v>
      </c>
    </row>
    <row r="4269" spans="1:23">
      <c r="A4269">
        <f t="shared" si="133"/>
        <v>1380</v>
      </c>
      <c r="B4269" s="99">
        <v>44408</v>
      </c>
      <c r="C4269" s="23">
        <v>1866</v>
      </c>
      <c r="D4269" s="23">
        <v>5</v>
      </c>
      <c r="E4269" s="98" t="s">
        <v>49</v>
      </c>
      <c r="F4269" s="98" t="s">
        <v>164</v>
      </c>
      <c r="G4269" s="98" t="s">
        <v>4120</v>
      </c>
      <c r="H4269" s="98" t="s">
        <v>1366</v>
      </c>
      <c r="I4269" s="98" t="s">
        <v>10071</v>
      </c>
      <c r="J4269" s="99">
        <v>45788</v>
      </c>
      <c r="K4269" s="107">
        <v>19000000</v>
      </c>
      <c r="L4269" s="98" t="s">
        <v>4792</v>
      </c>
      <c r="M4269" s="23">
        <v>1800</v>
      </c>
      <c r="N4269" s="23">
        <v>1</v>
      </c>
      <c r="O4269" s="107">
        <v>19000000</v>
      </c>
      <c r="P4269" s="23">
        <v>180</v>
      </c>
      <c r="Q4269" s="23">
        <v>2</v>
      </c>
      <c r="R4269" s="23">
        <v>2</v>
      </c>
      <c r="S4269" s="23">
        <v>0</v>
      </c>
      <c r="T4269" s="47">
        <v>15.2</v>
      </c>
      <c r="U4269" s="98" t="s">
        <v>111</v>
      </c>
      <c r="V4269" s="98" t="s">
        <v>3139</v>
      </c>
      <c r="W4269" s="69">
        <f t="shared" si="132"/>
        <v>6.5335050099968706E-2</v>
      </c>
    </row>
    <row r="4270" spans="1:23">
      <c r="A4270">
        <f t="shared" si="133"/>
        <v>1381</v>
      </c>
      <c r="B4270" s="99">
        <v>44408</v>
      </c>
      <c r="C4270" s="23">
        <v>1867</v>
      </c>
      <c r="D4270" s="23">
        <v>5</v>
      </c>
      <c r="E4270" s="98" t="s">
        <v>49</v>
      </c>
      <c r="F4270" s="98" t="s">
        <v>164</v>
      </c>
      <c r="G4270" s="98" t="s">
        <v>4120</v>
      </c>
      <c r="H4270" s="98" t="s">
        <v>1366</v>
      </c>
      <c r="I4270" s="98" t="s">
        <v>10734</v>
      </c>
      <c r="J4270" s="99">
        <v>45789</v>
      </c>
      <c r="K4270" s="107">
        <v>13000000</v>
      </c>
      <c r="L4270" s="98" t="s">
        <v>4793</v>
      </c>
      <c r="M4270" s="23">
        <v>1800</v>
      </c>
      <c r="N4270" s="23">
        <v>1</v>
      </c>
      <c r="O4270" s="107">
        <v>13000000</v>
      </c>
      <c r="P4270" s="23">
        <v>180</v>
      </c>
      <c r="Q4270" s="23">
        <v>2</v>
      </c>
      <c r="R4270" s="23">
        <v>2</v>
      </c>
      <c r="S4270" s="23">
        <v>0</v>
      </c>
      <c r="T4270" s="47">
        <v>10.4</v>
      </c>
      <c r="U4270" s="98" t="s">
        <v>111</v>
      </c>
      <c r="V4270" s="98" t="s">
        <v>3139</v>
      </c>
      <c r="W4270" s="69">
        <f t="shared" si="132"/>
        <v>4.4735322442591083E-2</v>
      </c>
    </row>
    <row r="4271" spans="1:23">
      <c r="A4271">
        <f t="shared" si="133"/>
        <v>1382</v>
      </c>
      <c r="B4271" s="99">
        <v>44408</v>
      </c>
      <c r="C4271" s="23">
        <v>1868</v>
      </c>
      <c r="D4271" s="23">
        <v>5</v>
      </c>
      <c r="E4271" s="98" t="s">
        <v>49</v>
      </c>
      <c r="F4271" s="98" t="s">
        <v>164</v>
      </c>
      <c r="G4271" s="98" t="s">
        <v>4120</v>
      </c>
      <c r="H4271" s="98" t="s">
        <v>1366</v>
      </c>
      <c r="I4271" s="98" t="s">
        <v>9393</v>
      </c>
      <c r="J4271" s="99">
        <v>45790</v>
      </c>
      <c r="K4271" s="107">
        <v>10000000</v>
      </c>
      <c r="L4271" s="98" t="s">
        <v>4794</v>
      </c>
      <c r="M4271" s="23">
        <v>1800</v>
      </c>
      <c r="N4271" s="23">
        <v>1</v>
      </c>
      <c r="O4271" s="107">
        <v>10000000</v>
      </c>
      <c r="P4271" s="23">
        <v>180</v>
      </c>
      <c r="Q4271" s="23">
        <v>2</v>
      </c>
      <c r="R4271" s="23">
        <v>2</v>
      </c>
      <c r="S4271" s="23">
        <v>0</v>
      </c>
      <c r="T4271" s="47">
        <v>8</v>
      </c>
      <c r="U4271" s="98" t="s">
        <v>111</v>
      </c>
      <c r="V4271" s="98" t="s">
        <v>3139</v>
      </c>
      <c r="W4271" s="69">
        <f t="shared" si="132"/>
        <v>3.443670451493392E-2</v>
      </c>
    </row>
    <row r="4272" spans="1:23">
      <c r="A4272">
        <f t="shared" si="133"/>
        <v>1382</v>
      </c>
      <c r="B4272" s="99">
        <v>44408</v>
      </c>
      <c r="C4272" s="23">
        <v>1869</v>
      </c>
      <c r="D4272" s="23">
        <v>5</v>
      </c>
      <c r="E4272" s="98" t="s">
        <v>49</v>
      </c>
      <c r="F4272" s="98" t="s">
        <v>164</v>
      </c>
      <c r="G4272" s="98" t="s">
        <v>4120</v>
      </c>
      <c r="H4272" s="98" t="s">
        <v>1366</v>
      </c>
      <c r="I4272" s="98" t="s">
        <v>9393</v>
      </c>
      <c r="J4272" s="99">
        <v>45790</v>
      </c>
      <c r="K4272" s="107">
        <v>10000000</v>
      </c>
      <c r="L4272" s="98" t="s">
        <v>4795</v>
      </c>
      <c r="M4272" s="23">
        <v>1800</v>
      </c>
      <c r="N4272" s="23">
        <v>1</v>
      </c>
      <c r="O4272" s="107">
        <v>10000000</v>
      </c>
      <c r="P4272" s="23">
        <v>180</v>
      </c>
      <c r="Q4272" s="23">
        <v>2</v>
      </c>
      <c r="R4272" s="23">
        <v>2</v>
      </c>
      <c r="S4272" s="23">
        <v>0</v>
      </c>
      <c r="T4272" s="47">
        <v>8</v>
      </c>
      <c r="U4272" s="98" t="s">
        <v>111</v>
      </c>
      <c r="V4272" s="98" t="s">
        <v>3139</v>
      </c>
      <c r="W4272" s="69">
        <f t="shared" si="132"/>
        <v>3.443670451493392E-2</v>
      </c>
    </row>
    <row r="4273" spans="1:23">
      <c r="A4273">
        <f t="shared" si="133"/>
        <v>1382</v>
      </c>
      <c r="B4273" s="99">
        <v>44408</v>
      </c>
      <c r="C4273" s="23">
        <v>1870</v>
      </c>
      <c r="D4273" s="23">
        <v>5</v>
      </c>
      <c r="E4273" s="98" t="s">
        <v>49</v>
      </c>
      <c r="F4273" s="98" t="s">
        <v>164</v>
      </c>
      <c r="G4273" s="98" t="s">
        <v>4120</v>
      </c>
      <c r="H4273" s="98" t="s">
        <v>1366</v>
      </c>
      <c r="I4273" s="98" t="s">
        <v>9393</v>
      </c>
      <c r="J4273" s="99">
        <v>45790</v>
      </c>
      <c r="K4273" s="107">
        <v>8000000</v>
      </c>
      <c r="L4273" s="98" t="s">
        <v>4796</v>
      </c>
      <c r="M4273" s="23">
        <v>1800</v>
      </c>
      <c r="N4273" s="23">
        <v>1</v>
      </c>
      <c r="O4273" s="107">
        <v>8000000</v>
      </c>
      <c r="P4273" s="23">
        <v>180</v>
      </c>
      <c r="Q4273" s="23">
        <v>2</v>
      </c>
      <c r="R4273" s="23">
        <v>2</v>
      </c>
      <c r="S4273" s="23">
        <v>0</v>
      </c>
      <c r="T4273" s="47">
        <v>6.4</v>
      </c>
      <c r="U4273" s="98" t="s">
        <v>111</v>
      </c>
      <c r="V4273" s="98" t="s">
        <v>3139</v>
      </c>
      <c r="W4273" s="69">
        <f t="shared" si="132"/>
        <v>2.7549363611947139E-2</v>
      </c>
    </row>
    <row r="4274" spans="1:23">
      <c r="A4274">
        <f t="shared" si="133"/>
        <v>1018</v>
      </c>
      <c r="B4274" s="99">
        <v>44408</v>
      </c>
      <c r="C4274" s="23">
        <v>1871</v>
      </c>
      <c r="D4274" s="23">
        <v>5</v>
      </c>
      <c r="E4274" s="98" t="s">
        <v>49</v>
      </c>
      <c r="F4274" s="98" t="s">
        <v>164</v>
      </c>
      <c r="G4274" s="98" t="s">
        <v>4120</v>
      </c>
      <c r="H4274" s="98" t="s">
        <v>1366</v>
      </c>
      <c r="I4274" s="98" t="s">
        <v>10421</v>
      </c>
      <c r="J4274" s="99">
        <v>45426</v>
      </c>
      <c r="K4274" s="107">
        <v>20000000</v>
      </c>
      <c r="L4274" s="98" t="s">
        <v>4797</v>
      </c>
      <c r="M4274" s="23">
        <v>1440</v>
      </c>
      <c r="N4274" s="23">
        <v>1</v>
      </c>
      <c r="O4274" s="107">
        <v>20000000</v>
      </c>
      <c r="P4274" s="23">
        <v>180</v>
      </c>
      <c r="Q4274" s="23">
        <v>2</v>
      </c>
      <c r="R4274" s="23">
        <v>2</v>
      </c>
      <c r="S4274" s="23">
        <v>2.8</v>
      </c>
      <c r="T4274" s="47">
        <v>15.089162</v>
      </c>
      <c r="U4274" s="98" t="s">
        <v>111</v>
      </c>
      <c r="V4274" s="98" t="s">
        <v>3139</v>
      </c>
      <c r="W4274" s="69">
        <f t="shared" si="132"/>
        <v>4.7844988369126706E-2</v>
      </c>
    </row>
    <row r="4275" spans="1:23">
      <c r="A4275">
        <f t="shared" si="133"/>
        <v>1383</v>
      </c>
      <c r="B4275" s="99">
        <v>44408</v>
      </c>
      <c r="C4275" s="23">
        <v>1872</v>
      </c>
      <c r="D4275" s="23">
        <v>5</v>
      </c>
      <c r="E4275" s="98" t="s">
        <v>49</v>
      </c>
      <c r="F4275" s="98" t="s">
        <v>164</v>
      </c>
      <c r="G4275" s="98" t="s">
        <v>4120</v>
      </c>
      <c r="H4275" s="98" t="s">
        <v>1366</v>
      </c>
      <c r="I4275" s="98" t="s">
        <v>10421</v>
      </c>
      <c r="J4275" s="99">
        <v>45791</v>
      </c>
      <c r="K4275" s="107">
        <v>10000000</v>
      </c>
      <c r="L4275" s="98" t="s">
        <v>4798</v>
      </c>
      <c r="M4275" s="23">
        <v>1800</v>
      </c>
      <c r="N4275" s="23">
        <v>1</v>
      </c>
      <c r="O4275" s="107">
        <v>10000000</v>
      </c>
      <c r="P4275" s="23">
        <v>180</v>
      </c>
      <c r="Q4275" s="23">
        <v>2</v>
      </c>
      <c r="R4275" s="23">
        <v>2</v>
      </c>
      <c r="S4275" s="23">
        <v>0</v>
      </c>
      <c r="T4275" s="47">
        <v>8</v>
      </c>
      <c r="U4275" s="98" t="s">
        <v>111</v>
      </c>
      <c r="V4275" s="98" t="s">
        <v>3139</v>
      </c>
      <c r="W4275" s="69">
        <f t="shared" si="132"/>
        <v>3.4461622535567012E-2</v>
      </c>
    </row>
    <row r="4276" spans="1:23">
      <c r="A4276">
        <f t="shared" si="133"/>
        <v>1018</v>
      </c>
      <c r="B4276" s="99">
        <v>44408</v>
      </c>
      <c r="C4276" s="23">
        <v>1873</v>
      </c>
      <c r="D4276" s="23">
        <v>5</v>
      </c>
      <c r="E4276" s="98" t="s">
        <v>49</v>
      </c>
      <c r="F4276" s="98" t="s">
        <v>164</v>
      </c>
      <c r="G4276" s="98" t="s">
        <v>4120</v>
      </c>
      <c r="H4276" s="98" t="s">
        <v>1366</v>
      </c>
      <c r="I4276" s="98" t="s">
        <v>10421</v>
      </c>
      <c r="J4276" s="99">
        <v>45426</v>
      </c>
      <c r="K4276" s="107">
        <v>20000000</v>
      </c>
      <c r="L4276" s="98" t="s">
        <v>4799</v>
      </c>
      <c r="M4276" s="23">
        <v>1440</v>
      </c>
      <c r="N4276" s="23">
        <v>1</v>
      </c>
      <c r="O4276" s="107">
        <v>20000000</v>
      </c>
      <c r="P4276" s="23">
        <v>180</v>
      </c>
      <c r="Q4276" s="23">
        <v>2</v>
      </c>
      <c r="R4276" s="23">
        <v>2</v>
      </c>
      <c r="S4276" s="23">
        <v>2.8</v>
      </c>
      <c r="T4276" s="47">
        <v>15.089162</v>
      </c>
      <c r="U4276" s="98" t="s">
        <v>111</v>
      </c>
      <c r="V4276" s="98" t="s">
        <v>3139</v>
      </c>
      <c r="W4276" s="69">
        <f t="shared" si="132"/>
        <v>4.7844988369126706E-2</v>
      </c>
    </row>
    <row r="4277" spans="1:23">
      <c r="A4277">
        <f t="shared" si="133"/>
        <v>1384</v>
      </c>
      <c r="B4277" s="99">
        <v>44408</v>
      </c>
      <c r="C4277" s="23">
        <v>1874</v>
      </c>
      <c r="D4277" s="23">
        <v>5</v>
      </c>
      <c r="E4277" s="98" t="s">
        <v>49</v>
      </c>
      <c r="F4277" s="98" t="s">
        <v>164</v>
      </c>
      <c r="G4277" s="98" t="s">
        <v>4120</v>
      </c>
      <c r="H4277" s="98" t="s">
        <v>1366</v>
      </c>
      <c r="I4277" s="98" t="s">
        <v>6742</v>
      </c>
      <c r="J4277" s="99">
        <v>45792</v>
      </c>
      <c r="K4277" s="107">
        <v>5000000</v>
      </c>
      <c r="L4277" s="98" t="s">
        <v>4800</v>
      </c>
      <c r="M4277" s="23">
        <v>1800</v>
      </c>
      <c r="N4277" s="23">
        <v>1</v>
      </c>
      <c r="O4277" s="107">
        <v>5000000</v>
      </c>
      <c r="P4277" s="23">
        <v>180</v>
      </c>
      <c r="Q4277" s="23">
        <v>2</v>
      </c>
      <c r="R4277" s="23">
        <v>2</v>
      </c>
      <c r="S4277" s="23">
        <v>0</v>
      </c>
      <c r="T4277" s="47">
        <v>4</v>
      </c>
      <c r="U4277" s="98" t="s">
        <v>111</v>
      </c>
      <c r="V4277" s="98" t="s">
        <v>3139</v>
      </c>
      <c r="W4277" s="69">
        <f t="shared" si="132"/>
        <v>1.7243270278100055E-2</v>
      </c>
    </row>
    <row r="4278" spans="1:23">
      <c r="A4278">
        <f t="shared" si="133"/>
        <v>1384</v>
      </c>
      <c r="B4278" s="99">
        <v>44408</v>
      </c>
      <c r="C4278" s="23">
        <v>1875</v>
      </c>
      <c r="D4278" s="23">
        <v>5</v>
      </c>
      <c r="E4278" s="98" t="s">
        <v>49</v>
      </c>
      <c r="F4278" s="98" t="s">
        <v>164</v>
      </c>
      <c r="G4278" s="98" t="s">
        <v>4120</v>
      </c>
      <c r="H4278" s="98" t="s">
        <v>1366</v>
      </c>
      <c r="I4278" s="98" t="s">
        <v>6742</v>
      </c>
      <c r="J4278" s="99">
        <v>45792</v>
      </c>
      <c r="K4278" s="107">
        <v>50000000</v>
      </c>
      <c r="L4278" s="98" t="s">
        <v>4801</v>
      </c>
      <c r="M4278" s="23">
        <v>1800</v>
      </c>
      <c r="N4278" s="23">
        <v>1</v>
      </c>
      <c r="O4278" s="107">
        <v>50000000</v>
      </c>
      <c r="P4278" s="23">
        <v>180</v>
      </c>
      <c r="Q4278" s="23">
        <v>2</v>
      </c>
      <c r="R4278" s="23">
        <v>2</v>
      </c>
      <c r="S4278" s="23">
        <v>2.8</v>
      </c>
      <c r="T4278" s="47">
        <v>40.228254999999997</v>
      </c>
      <c r="U4278" s="98" t="s">
        <v>111</v>
      </c>
      <c r="V4278" s="98" t="s">
        <v>3139</v>
      </c>
      <c r="W4278" s="69">
        <f t="shared" si="132"/>
        <v>0.17341666844533249</v>
      </c>
    </row>
    <row r="4279" spans="1:23">
      <c r="A4279">
        <f t="shared" si="133"/>
        <v>656</v>
      </c>
      <c r="B4279" s="99">
        <v>44408</v>
      </c>
      <c r="C4279" s="23">
        <v>1876</v>
      </c>
      <c r="D4279" s="23">
        <v>5</v>
      </c>
      <c r="E4279" s="98" t="s">
        <v>49</v>
      </c>
      <c r="F4279" s="98" t="s">
        <v>164</v>
      </c>
      <c r="G4279" s="98" t="s">
        <v>4120</v>
      </c>
      <c r="H4279" s="98" t="s">
        <v>1366</v>
      </c>
      <c r="I4279" s="98" t="s">
        <v>9617</v>
      </c>
      <c r="J4279" s="99">
        <v>45064</v>
      </c>
      <c r="K4279" s="107">
        <v>5000000</v>
      </c>
      <c r="L4279" s="98" t="s">
        <v>4802</v>
      </c>
      <c r="M4279" s="23">
        <v>1080</v>
      </c>
      <c r="N4279" s="23">
        <v>1</v>
      </c>
      <c r="O4279" s="107">
        <v>5000000</v>
      </c>
      <c r="P4279" s="23">
        <v>180</v>
      </c>
      <c r="Q4279" s="23">
        <v>2</v>
      </c>
      <c r="R4279" s="23">
        <v>2</v>
      </c>
      <c r="S4279" s="23">
        <v>0</v>
      </c>
      <c r="T4279" s="47">
        <v>3.3333339999999998</v>
      </c>
      <c r="U4279" s="98" t="s">
        <v>111</v>
      </c>
      <c r="V4279" s="98" t="s">
        <v>3139</v>
      </c>
      <c r="W4279" s="69">
        <f t="shared" si="132"/>
        <v>6.8109270018970949E-3</v>
      </c>
    </row>
    <row r="4280" spans="1:23">
      <c r="A4280">
        <f t="shared" si="133"/>
        <v>1387</v>
      </c>
      <c r="B4280" s="99">
        <v>44408</v>
      </c>
      <c r="C4280" s="23">
        <v>1877</v>
      </c>
      <c r="D4280" s="23">
        <v>5</v>
      </c>
      <c r="E4280" s="98" t="s">
        <v>49</v>
      </c>
      <c r="F4280" s="98" t="s">
        <v>164</v>
      </c>
      <c r="G4280" s="98" t="s">
        <v>4120</v>
      </c>
      <c r="H4280" s="98" t="s">
        <v>1366</v>
      </c>
      <c r="I4280" s="98" t="s">
        <v>9617</v>
      </c>
      <c r="J4280" s="99">
        <v>45795</v>
      </c>
      <c r="K4280" s="107">
        <v>13000000</v>
      </c>
      <c r="L4280" s="98" t="s">
        <v>4803</v>
      </c>
      <c r="M4280" s="23">
        <v>1800</v>
      </c>
      <c r="N4280" s="23">
        <v>1</v>
      </c>
      <c r="O4280" s="107">
        <v>13000000</v>
      </c>
      <c r="P4280" s="23">
        <v>180</v>
      </c>
      <c r="Q4280" s="23">
        <v>2</v>
      </c>
      <c r="R4280" s="23">
        <v>2</v>
      </c>
      <c r="S4280" s="23">
        <v>0</v>
      </c>
      <c r="T4280" s="47">
        <v>10.4</v>
      </c>
      <c r="U4280" s="98" t="s">
        <v>111</v>
      </c>
      <c r="V4280" s="98" t="s">
        <v>3139</v>
      </c>
      <c r="W4280" s="69">
        <f t="shared" si="132"/>
        <v>4.4929683003529203E-2</v>
      </c>
    </row>
    <row r="4281" spans="1:23">
      <c r="A4281">
        <f t="shared" si="133"/>
        <v>1387</v>
      </c>
      <c r="B4281" s="99">
        <v>44408</v>
      </c>
      <c r="C4281" s="23">
        <v>1878</v>
      </c>
      <c r="D4281" s="23">
        <v>5</v>
      </c>
      <c r="E4281" s="98" t="s">
        <v>49</v>
      </c>
      <c r="F4281" s="98" t="s">
        <v>164</v>
      </c>
      <c r="G4281" s="98" t="s">
        <v>4120</v>
      </c>
      <c r="H4281" s="98" t="s">
        <v>1366</v>
      </c>
      <c r="I4281" s="98" t="s">
        <v>9617</v>
      </c>
      <c r="J4281" s="99">
        <v>45795</v>
      </c>
      <c r="K4281" s="107">
        <v>6000000</v>
      </c>
      <c r="L4281" s="98" t="s">
        <v>4804</v>
      </c>
      <c r="M4281" s="23">
        <v>1800</v>
      </c>
      <c r="N4281" s="23">
        <v>1</v>
      </c>
      <c r="O4281" s="107">
        <v>6000000</v>
      </c>
      <c r="P4281" s="23">
        <v>180</v>
      </c>
      <c r="Q4281" s="23">
        <v>2</v>
      </c>
      <c r="R4281" s="23">
        <v>2</v>
      </c>
      <c r="S4281" s="23">
        <v>0</v>
      </c>
      <c r="T4281" s="47">
        <v>4.8</v>
      </c>
      <c r="U4281" s="98" t="s">
        <v>111</v>
      </c>
      <c r="V4281" s="98" t="s">
        <v>3139</v>
      </c>
      <c r="W4281" s="69">
        <f t="shared" si="132"/>
        <v>2.0736776770859632E-2</v>
      </c>
    </row>
    <row r="4282" spans="1:23">
      <c r="A4282">
        <f t="shared" si="133"/>
        <v>1387</v>
      </c>
      <c r="B4282" s="99">
        <v>44408</v>
      </c>
      <c r="C4282" s="23">
        <v>1879</v>
      </c>
      <c r="D4282" s="23">
        <v>5</v>
      </c>
      <c r="E4282" s="98" t="s">
        <v>49</v>
      </c>
      <c r="F4282" s="98" t="s">
        <v>164</v>
      </c>
      <c r="G4282" s="98" t="s">
        <v>4120</v>
      </c>
      <c r="H4282" s="98" t="s">
        <v>1366</v>
      </c>
      <c r="I4282" s="98" t="s">
        <v>9617</v>
      </c>
      <c r="J4282" s="99">
        <v>45795</v>
      </c>
      <c r="K4282" s="107">
        <v>15000000</v>
      </c>
      <c r="L4282" s="98" t="s">
        <v>4805</v>
      </c>
      <c r="M4282" s="23">
        <v>1800</v>
      </c>
      <c r="N4282" s="23">
        <v>1</v>
      </c>
      <c r="O4282" s="107">
        <v>15000000</v>
      </c>
      <c r="P4282" s="23">
        <v>180</v>
      </c>
      <c r="Q4282" s="23">
        <v>2</v>
      </c>
      <c r="R4282" s="23">
        <v>2</v>
      </c>
      <c r="S4282" s="23">
        <v>1.8</v>
      </c>
      <c r="T4282" s="47">
        <v>12.041831999999999</v>
      </c>
      <c r="U4282" s="98" t="s">
        <v>111</v>
      </c>
      <c r="V4282" s="98" t="s">
        <v>3139</v>
      </c>
      <c r="W4282" s="69">
        <f t="shared" si="132"/>
        <v>5.2022662936707112E-2</v>
      </c>
    </row>
    <row r="4283" spans="1:23">
      <c r="A4283">
        <f t="shared" si="133"/>
        <v>1387</v>
      </c>
      <c r="B4283" s="99">
        <v>44408</v>
      </c>
      <c r="C4283" s="23">
        <v>1880</v>
      </c>
      <c r="D4283" s="23">
        <v>5</v>
      </c>
      <c r="E4283" s="98" t="s">
        <v>49</v>
      </c>
      <c r="F4283" s="98" t="s">
        <v>164</v>
      </c>
      <c r="G4283" s="98" t="s">
        <v>4120</v>
      </c>
      <c r="H4283" s="98" t="s">
        <v>1366</v>
      </c>
      <c r="I4283" s="98" t="s">
        <v>9617</v>
      </c>
      <c r="J4283" s="99">
        <v>45795</v>
      </c>
      <c r="K4283" s="107">
        <v>13000000</v>
      </c>
      <c r="L4283" s="98" t="s">
        <v>4806</v>
      </c>
      <c r="M4283" s="23">
        <v>1800</v>
      </c>
      <c r="N4283" s="23">
        <v>1</v>
      </c>
      <c r="O4283" s="107">
        <v>13000000</v>
      </c>
      <c r="P4283" s="23">
        <v>180</v>
      </c>
      <c r="Q4283" s="23">
        <v>2</v>
      </c>
      <c r="R4283" s="23">
        <v>2</v>
      </c>
      <c r="S4283" s="23">
        <v>0</v>
      </c>
      <c r="T4283" s="47">
        <v>10.4</v>
      </c>
      <c r="U4283" s="98" t="s">
        <v>111</v>
      </c>
      <c r="V4283" s="98" t="s">
        <v>3139</v>
      </c>
      <c r="W4283" s="69">
        <f t="shared" si="132"/>
        <v>4.4929683003529203E-2</v>
      </c>
    </row>
    <row r="4284" spans="1:23">
      <c r="A4284">
        <f t="shared" si="133"/>
        <v>291</v>
      </c>
      <c r="B4284" s="99">
        <v>44408</v>
      </c>
      <c r="C4284" s="23">
        <v>1881</v>
      </c>
      <c r="D4284" s="23">
        <v>5</v>
      </c>
      <c r="E4284" s="98" t="s">
        <v>49</v>
      </c>
      <c r="F4284" s="98" t="s">
        <v>164</v>
      </c>
      <c r="G4284" s="98" t="s">
        <v>4120</v>
      </c>
      <c r="H4284" s="98" t="s">
        <v>1366</v>
      </c>
      <c r="I4284" s="98" t="s">
        <v>9617</v>
      </c>
      <c r="J4284" s="99">
        <v>44699</v>
      </c>
      <c r="K4284" s="107">
        <v>10000000</v>
      </c>
      <c r="L4284" s="98" t="s">
        <v>4807</v>
      </c>
      <c r="M4284" s="23">
        <v>720</v>
      </c>
      <c r="N4284" s="23">
        <v>1</v>
      </c>
      <c r="O4284" s="107">
        <v>10000000</v>
      </c>
      <c r="P4284" s="23">
        <v>180</v>
      </c>
      <c r="Q4284" s="23">
        <v>2</v>
      </c>
      <c r="R4284" s="23">
        <v>2</v>
      </c>
      <c r="S4284" s="23">
        <v>0</v>
      </c>
      <c r="T4284" s="47">
        <v>5</v>
      </c>
      <c r="U4284" s="98" t="s">
        <v>111</v>
      </c>
      <c r="V4284" s="98" t="s">
        <v>3139</v>
      </c>
      <c r="W4284" s="69">
        <f t="shared" si="132"/>
        <v>4.5319650026437105E-3</v>
      </c>
    </row>
    <row r="4285" spans="1:23">
      <c r="A4285">
        <f t="shared" si="133"/>
        <v>1388</v>
      </c>
      <c r="B4285" s="99">
        <v>44408</v>
      </c>
      <c r="C4285" s="23">
        <v>1882</v>
      </c>
      <c r="D4285" s="23">
        <v>5</v>
      </c>
      <c r="E4285" s="98" t="s">
        <v>49</v>
      </c>
      <c r="F4285" s="98" t="s">
        <v>164</v>
      </c>
      <c r="G4285" s="98" t="s">
        <v>4120</v>
      </c>
      <c r="H4285" s="98" t="s">
        <v>1366</v>
      </c>
      <c r="I4285" s="98" t="s">
        <v>10735</v>
      </c>
      <c r="J4285" s="99">
        <v>45796</v>
      </c>
      <c r="K4285" s="107">
        <v>20000000</v>
      </c>
      <c r="L4285" s="98" t="s">
        <v>4808</v>
      </c>
      <c r="M4285" s="23">
        <v>1800</v>
      </c>
      <c r="N4285" s="23">
        <v>1</v>
      </c>
      <c r="O4285" s="107">
        <v>20000000</v>
      </c>
      <c r="P4285" s="23">
        <v>180</v>
      </c>
      <c r="Q4285" s="23">
        <v>2</v>
      </c>
      <c r="R4285" s="23">
        <v>2</v>
      </c>
      <c r="S4285" s="23">
        <v>2.75</v>
      </c>
      <c r="T4285" s="47">
        <v>16.086193999999999</v>
      </c>
      <c r="U4285" s="98" t="s">
        <v>111</v>
      </c>
      <c r="V4285" s="98" t="s">
        <v>3139</v>
      </c>
      <c r="W4285" s="69">
        <f t="shared" si="132"/>
        <v>6.9545065778987822E-2</v>
      </c>
    </row>
    <row r="4286" spans="1:23">
      <c r="A4286">
        <f t="shared" si="133"/>
        <v>657</v>
      </c>
      <c r="B4286" s="99">
        <v>44408</v>
      </c>
      <c r="C4286" s="23">
        <v>1883</v>
      </c>
      <c r="D4286" s="23">
        <v>5</v>
      </c>
      <c r="E4286" s="98" t="s">
        <v>49</v>
      </c>
      <c r="F4286" s="98" t="s">
        <v>164</v>
      </c>
      <c r="G4286" s="98" t="s">
        <v>4120</v>
      </c>
      <c r="H4286" s="98" t="s">
        <v>1366</v>
      </c>
      <c r="I4286" s="98" t="s">
        <v>10735</v>
      </c>
      <c r="J4286" s="99">
        <v>45065</v>
      </c>
      <c r="K4286" s="107">
        <v>25000000</v>
      </c>
      <c r="L4286" s="98" t="s">
        <v>4809</v>
      </c>
      <c r="M4286" s="23">
        <v>1080</v>
      </c>
      <c r="N4286" s="23">
        <v>1</v>
      </c>
      <c r="O4286" s="107">
        <v>25000000</v>
      </c>
      <c r="P4286" s="23">
        <v>180</v>
      </c>
      <c r="Q4286" s="23">
        <v>2</v>
      </c>
      <c r="R4286" s="23">
        <v>2</v>
      </c>
      <c r="S4286" s="23">
        <v>0</v>
      </c>
      <c r="T4286" s="47">
        <v>16.666665999999999</v>
      </c>
      <c r="U4286" s="98" t="s">
        <v>111</v>
      </c>
      <c r="V4286" s="98" t="s">
        <v>3139</v>
      </c>
      <c r="W4286" s="69">
        <f t="shared" si="132"/>
        <v>3.4106539377283814E-2</v>
      </c>
    </row>
    <row r="4287" spans="1:23">
      <c r="A4287">
        <f t="shared" si="133"/>
        <v>657</v>
      </c>
      <c r="B4287" s="99">
        <v>44408</v>
      </c>
      <c r="C4287" s="23">
        <v>1884</v>
      </c>
      <c r="D4287" s="23">
        <v>5</v>
      </c>
      <c r="E4287" s="98" t="s">
        <v>49</v>
      </c>
      <c r="F4287" s="98" t="s">
        <v>164</v>
      </c>
      <c r="G4287" s="98" t="s">
        <v>4120</v>
      </c>
      <c r="H4287" s="98" t="s">
        <v>1366</v>
      </c>
      <c r="I4287" s="98" t="s">
        <v>10735</v>
      </c>
      <c r="J4287" s="99">
        <v>45065</v>
      </c>
      <c r="K4287" s="107">
        <v>10000000</v>
      </c>
      <c r="L4287" s="98" t="s">
        <v>4810</v>
      </c>
      <c r="M4287" s="23">
        <v>1080</v>
      </c>
      <c r="N4287" s="23">
        <v>1</v>
      </c>
      <c r="O4287" s="107">
        <v>10000000</v>
      </c>
      <c r="P4287" s="23">
        <v>180</v>
      </c>
      <c r="Q4287" s="23">
        <v>2</v>
      </c>
      <c r="R4287" s="23">
        <v>2</v>
      </c>
      <c r="S4287" s="23">
        <v>0</v>
      </c>
      <c r="T4287" s="47">
        <v>6.6666660000000002</v>
      </c>
      <c r="U4287" s="98" t="s">
        <v>111</v>
      </c>
      <c r="V4287" s="98" t="s">
        <v>3139</v>
      </c>
      <c r="W4287" s="69">
        <f t="shared" si="132"/>
        <v>1.364261493235655E-2</v>
      </c>
    </row>
    <row r="4288" spans="1:23">
      <c r="A4288">
        <f t="shared" si="133"/>
        <v>1025</v>
      </c>
      <c r="B4288" s="99">
        <v>44408</v>
      </c>
      <c r="C4288" s="23">
        <v>1885</v>
      </c>
      <c r="D4288" s="23">
        <v>5</v>
      </c>
      <c r="E4288" s="98" t="s">
        <v>49</v>
      </c>
      <c r="F4288" s="98" t="s">
        <v>164</v>
      </c>
      <c r="G4288" s="98" t="s">
        <v>4120</v>
      </c>
      <c r="H4288" s="98" t="s">
        <v>1366</v>
      </c>
      <c r="I4288" s="98" t="s">
        <v>10055</v>
      </c>
      <c r="J4288" s="99">
        <v>45433</v>
      </c>
      <c r="K4288" s="107">
        <v>15000000</v>
      </c>
      <c r="L4288" s="98" t="s">
        <v>4811</v>
      </c>
      <c r="M4288" s="23">
        <v>1440</v>
      </c>
      <c r="N4288" s="23">
        <v>1</v>
      </c>
      <c r="O4288" s="107">
        <v>15000000</v>
      </c>
      <c r="P4288" s="23">
        <v>180</v>
      </c>
      <c r="Q4288" s="23">
        <v>2</v>
      </c>
      <c r="R4288" s="23">
        <v>2</v>
      </c>
      <c r="S4288" s="23">
        <v>0</v>
      </c>
      <c r="T4288" s="47">
        <v>11.25</v>
      </c>
      <c r="U4288" s="98" t="s">
        <v>111</v>
      </c>
      <c r="V4288" s="98" t="s">
        <v>3139</v>
      </c>
      <c r="W4288" s="69">
        <f t="shared" si="132"/>
        <v>3.5916990678168573E-2</v>
      </c>
    </row>
    <row r="4289" spans="1:23">
      <c r="A4289">
        <f t="shared" si="133"/>
        <v>1390</v>
      </c>
      <c r="B4289" s="99">
        <v>44408</v>
      </c>
      <c r="C4289" s="23">
        <v>1886</v>
      </c>
      <c r="D4289" s="23">
        <v>5</v>
      </c>
      <c r="E4289" s="98" t="s">
        <v>49</v>
      </c>
      <c r="F4289" s="98" t="s">
        <v>164</v>
      </c>
      <c r="G4289" s="98" t="s">
        <v>4120</v>
      </c>
      <c r="H4289" s="98" t="s">
        <v>1366</v>
      </c>
      <c r="I4289" s="98" t="s">
        <v>10055</v>
      </c>
      <c r="J4289" s="99">
        <v>45798</v>
      </c>
      <c r="K4289" s="107">
        <v>15000000</v>
      </c>
      <c r="L4289" s="98" t="s">
        <v>4812</v>
      </c>
      <c r="M4289" s="23">
        <v>1800</v>
      </c>
      <c r="N4289" s="23">
        <v>1</v>
      </c>
      <c r="O4289" s="107">
        <v>15000000</v>
      </c>
      <c r="P4289" s="23">
        <v>180</v>
      </c>
      <c r="Q4289" s="23">
        <v>2</v>
      </c>
      <c r="R4289" s="23">
        <v>2</v>
      </c>
      <c r="S4289" s="23">
        <v>0</v>
      </c>
      <c r="T4289" s="47">
        <v>12</v>
      </c>
      <c r="U4289" s="98" t="s">
        <v>111</v>
      </c>
      <c r="V4289" s="98" t="s">
        <v>3139</v>
      </c>
      <c r="W4289" s="69">
        <f t="shared" si="132"/>
        <v>5.1954073019997993E-2</v>
      </c>
    </row>
    <row r="4290" spans="1:23">
      <c r="A4290">
        <f t="shared" si="133"/>
        <v>1390</v>
      </c>
      <c r="B4290" s="99">
        <v>44408</v>
      </c>
      <c r="C4290" s="23">
        <v>1887</v>
      </c>
      <c r="D4290" s="23">
        <v>5</v>
      </c>
      <c r="E4290" s="98" t="s">
        <v>49</v>
      </c>
      <c r="F4290" s="98" t="s">
        <v>164</v>
      </c>
      <c r="G4290" s="98" t="s">
        <v>4120</v>
      </c>
      <c r="H4290" s="98" t="s">
        <v>1366</v>
      </c>
      <c r="I4290" s="98" t="s">
        <v>10055</v>
      </c>
      <c r="J4290" s="99">
        <v>45798</v>
      </c>
      <c r="K4290" s="107">
        <v>10000000</v>
      </c>
      <c r="L4290" s="98" t="s">
        <v>4813</v>
      </c>
      <c r="M4290" s="23">
        <v>1800</v>
      </c>
      <c r="N4290" s="23">
        <v>1</v>
      </c>
      <c r="O4290" s="107">
        <v>10000000</v>
      </c>
      <c r="P4290" s="23">
        <v>180</v>
      </c>
      <c r="Q4290" s="23">
        <v>2</v>
      </c>
      <c r="R4290" s="23">
        <v>2</v>
      </c>
      <c r="S4290" s="23">
        <v>0</v>
      </c>
      <c r="T4290" s="47">
        <v>8</v>
      </c>
      <c r="U4290" s="98" t="s">
        <v>111</v>
      </c>
      <c r="V4290" s="98" t="s">
        <v>3139</v>
      </c>
      <c r="W4290" s="69">
        <f t="shared" ref="W4290:W4353" si="134">+T4290/SUM($T$2:$T$5848)*A4290</f>
        <v>3.4636048679998664E-2</v>
      </c>
    </row>
    <row r="4291" spans="1:23">
      <c r="A4291">
        <f t="shared" ref="A4291:A4354" si="135">+J4291-B4291</f>
        <v>1390</v>
      </c>
      <c r="B4291" s="99">
        <v>44408</v>
      </c>
      <c r="C4291" s="23">
        <v>1888</v>
      </c>
      <c r="D4291" s="23">
        <v>5</v>
      </c>
      <c r="E4291" s="98" t="s">
        <v>49</v>
      </c>
      <c r="F4291" s="98" t="s">
        <v>164</v>
      </c>
      <c r="G4291" s="98" t="s">
        <v>4120</v>
      </c>
      <c r="H4291" s="98" t="s">
        <v>1366</v>
      </c>
      <c r="I4291" s="98" t="s">
        <v>10055</v>
      </c>
      <c r="J4291" s="99">
        <v>45798</v>
      </c>
      <c r="K4291" s="107">
        <v>18000000</v>
      </c>
      <c r="L4291" s="98" t="s">
        <v>4814</v>
      </c>
      <c r="M4291" s="23">
        <v>1800</v>
      </c>
      <c r="N4291" s="23">
        <v>1</v>
      </c>
      <c r="O4291" s="107">
        <v>18000000</v>
      </c>
      <c r="P4291" s="23">
        <v>180</v>
      </c>
      <c r="Q4291" s="23">
        <v>2</v>
      </c>
      <c r="R4291" s="23">
        <v>2</v>
      </c>
      <c r="S4291" s="23">
        <v>0</v>
      </c>
      <c r="T4291" s="47">
        <v>14.4</v>
      </c>
      <c r="U4291" s="98" t="s">
        <v>111</v>
      </c>
      <c r="V4291" s="98" t="s">
        <v>3139</v>
      </c>
      <c r="W4291" s="69">
        <f t="shared" si="134"/>
        <v>6.2344887623997591E-2</v>
      </c>
    </row>
    <row r="4292" spans="1:23">
      <c r="A4292">
        <f t="shared" si="135"/>
        <v>660</v>
      </c>
      <c r="B4292" s="99">
        <v>44408</v>
      </c>
      <c r="C4292" s="23">
        <v>1889</v>
      </c>
      <c r="D4292" s="23">
        <v>5</v>
      </c>
      <c r="E4292" s="98" t="s">
        <v>49</v>
      </c>
      <c r="F4292" s="98" t="s">
        <v>164</v>
      </c>
      <c r="G4292" s="98" t="s">
        <v>4120</v>
      </c>
      <c r="H4292" s="98" t="s">
        <v>1366</v>
      </c>
      <c r="I4292" s="98" t="s">
        <v>10097</v>
      </c>
      <c r="J4292" s="99">
        <v>45068</v>
      </c>
      <c r="K4292" s="107">
        <v>25000000</v>
      </c>
      <c r="L4292" s="98" t="s">
        <v>4815</v>
      </c>
      <c r="M4292" s="23">
        <v>1080</v>
      </c>
      <c r="N4292" s="23">
        <v>1</v>
      </c>
      <c r="O4292" s="107">
        <v>25000000</v>
      </c>
      <c r="P4292" s="23">
        <v>180</v>
      </c>
      <c r="Q4292" s="23">
        <v>2</v>
      </c>
      <c r="R4292" s="23">
        <v>2</v>
      </c>
      <c r="S4292" s="23">
        <v>2.87</v>
      </c>
      <c r="T4292" s="47">
        <v>16.755426</v>
      </c>
      <c r="U4292" s="98" t="s">
        <v>111</v>
      </c>
      <c r="V4292" s="98" t="s">
        <v>3139</v>
      </c>
      <c r="W4292" s="69">
        <f t="shared" si="134"/>
        <v>3.4444744189701088E-2</v>
      </c>
    </row>
    <row r="4293" spans="1:23">
      <c r="A4293">
        <f t="shared" si="135"/>
        <v>1391</v>
      </c>
      <c r="B4293" s="99">
        <v>44408</v>
      </c>
      <c r="C4293" s="23">
        <v>1890</v>
      </c>
      <c r="D4293" s="23">
        <v>5</v>
      </c>
      <c r="E4293" s="98" t="s">
        <v>49</v>
      </c>
      <c r="F4293" s="98" t="s">
        <v>164</v>
      </c>
      <c r="G4293" s="98" t="s">
        <v>4120</v>
      </c>
      <c r="H4293" s="98" t="s">
        <v>1366</v>
      </c>
      <c r="I4293" s="98" t="s">
        <v>10097</v>
      </c>
      <c r="J4293" s="99">
        <v>45799</v>
      </c>
      <c r="K4293" s="107">
        <v>30000000</v>
      </c>
      <c r="L4293" s="98" t="s">
        <v>4816</v>
      </c>
      <c r="M4293" s="23">
        <v>1800</v>
      </c>
      <c r="N4293" s="23">
        <v>1</v>
      </c>
      <c r="O4293" s="107">
        <v>30000000</v>
      </c>
      <c r="P4293" s="23">
        <v>180</v>
      </c>
      <c r="Q4293" s="23">
        <v>2</v>
      </c>
      <c r="R4293" s="23">
        <v>2</v>
      </c>
      <c r="S4293" s="23">
        <v>0</v>
      </c>
      <c r="T4293" s="47">
        <v>24</v>
      </c>
      <c r="U4293" s="98" t="s">
        <v>111</v>
      </c>
      <c r="V4293" s="98" t="s">
        <v>3139</v>
      </c>
      <c r="W4293" s="69">
        <f t="shared" si="134"/>
        <v>0.10398290010189527</v>
      </c>
    </row>
    <row r="4294" spans="1:23">
      <c r="A4294">
        <f t="shared" si="135"/>
        <v>295</v>
      </c>
      <c r="B4294" s="99">
        <v>44408</v>
      </c>
      <c r="C4294" s="23">
        <v>1891</v>
      </c>
      <c r="D4294" s="23">
        <v>5</v>
      </c>
      <c r="E4294" s="98" t="s">
        <v>49</v>
      </c>
      <c r="F4294" s="98" t="s">
        <v>164</v>
      </c>
      <c r="G4294" s="98" t="s">
        <v>4120</v>
      </c>
      <c r="H4294" s="98" t="s">
        <v>1366</v>
      </c>
      <c r="I4294" s="98" t="s">
        <v>10097</v>
      </c>
      <c r="J4294" s="99">
        <v>44703</v>
      </c>
      <c r="K4294" s="107">
        <v>10000000</v>
      </c>
      <c r="L4294" s="98" t="s">
        <v>4817</v>
      </c>
      <c r="M4294" s="23">
        <v>720</v>
      </c>
      <c r="N4294" s="23">
        <v>1</v>
      </c>
      <c r="O4294" s="107">
        <v>10000000</v>
      </c>
      <c r="P4294" s="23">
        <v>30</v>
      </c>
      <c r="Q4294" s="23">
        <v>2</v>
      </c>
      <c r="R4294" s="23">
        <v>2</v>
      </c>
      <c r="S4294" s="23">
        <v>0</v>
      </c>
      <c r="T4294" s="47">
        <v>4.1666619999999996</v>
      </c>
      <c r="U4294" s="98" t="s">
        <v>111</v>
      </c>
      <c r="V4294" s="98" t="s">
        <v>3139</v>
      </c>
      <c r="W4294" s="69">
        <f t="shared" si="134"/>
        <v>3.8285457572126503E-3</v>
      </c>
    </row>
    <row r="4295" spans="1:23">
      <c r="A4295">
        <f t="shared" si="135"/>
        <v>1391</v>
      </c>
      <c r="B4295" s="99">
        <v>44408</v>
      </c>
      <c r="C4295" s="23">
        <v>1892</v>
      </c>
      <c r="D4295" s="23">
        <v>5</v>
      </c>
      <c r="E4295" s="98" t="s">
        <v>49</v>
      </c>
      <c r="F4295" s="98" t="s">
        <v>164</v>
      </c>
      <c r="G4295" s="98" t="s">
        <v>4120</v>
      </c>
      <c r="H4295" s="98" t="s">
        <v>1366</v>
      </c>
      <c r="I4295" s="98" t="s">
        <v>10097</v>
      </c>
      <c r="J4295" s="99">
        <v>45799</v>
      </c>
      <c r="K4295" s="107">
        <v>21000000</v>
      </c>
      <c r="L4295" s="98" t="s">
        <v>4818</v>
      </c>
      <c r="M4295" s="23">
        <v>1800</v>
      </c>
      <c r="N4295" s="23">
        <v>1</v>
      </c>
      <c r="O4295" s="107">
        <v>21000000</v>
      </c>
      <c r="P4295" s="23">
        <v>180</v>
      </c>
      <c r="Q4295" s="23">
        <v>2</v>
      </c>
      <c r="R4295" s="23">
        <v>2</v>
      </c>
      <c r="S4295" s="23">
        <v>0</v>
      </c>
      <c r="T4295" s="47">
        <v>16.8</v>
      </c>
      <c r="U4295" s="98" t="s">
        <v>111</v>
      </c>
      <c r="V4295" s="98" t="s">
        <v>3139</v>
      </c>
      <c r="W4295" s="69">
        <f t="shared" si="134"/>
        <v>7.2788030071326698E-2</v>
      </c>
    </row>
    <row r="4296" spans="1:23">
      <c r="A4296">
        <f t="shared" si="135"/>
        <v>1391</v>
      </c>
      <c r="B4296" s="99">
        <v>44408</v>
      </c>
      <c r="C4296" s="23">
        <v>1893</v>
      </c>
      <c r="D4296" s="23">
        <v>5</v>
      </c>
      <c r="E4296" s="98" t="s">
        <v>49</v>
      </c>
      <c r="F4296" s="98" t="s">
        <v>164</v>
      </c>
      <c r="G4296" s="98" t="s">
        <v>4120</v>
      </c>
      <c r="H4296" s="98" t="s">
        <v>1366</v>
      </c>
      <c r="I4296" s="98" t="s">
        <v>10097</v>
      </c>
      <c r="J4296" s="99">
        <v>45799</v>
      </c>
      <c r="K4296" s="107">
        <v>5300000</v>
      </c>
      <c r="L4296" s="98" t="s">
        <v>4819</v>
      </c>
      <c r="M4296" s="23">
        <v>1800</v>
      </c>
      <c r="N4296" s="23">
        <v>1</v>
      </c>
      <c r="O4296" s="107">
        <v>5300000</v>
      </c>
      <c r="P4296" s="23">
        <v>180</v>
      </c>
      <c r="Q4296" s="23">
        <v>2</v>
      </c>
      <c r="R4296" s="23">
        <v>2</v>
      </c>
      <c r="S4296" s="23">
        <v>0</v>
      </c>
      <c r="T4296" s="47">
        <v>4.24</v>
      </c>
      <c r="U4296" s="98" t="s">
        <v>111</v>
      </c>
      <c r="V4296" s="98" t="s">
        <v>3139</v>
      </c>
      <c r="W4296" s="69">
        <f t="shared" si="134"/>
        <v>1.8370312351334833E-2</v>
      </c>
    </row>
    <row r="4297" spans="1:23">
      <c r="A4297">
        <f t="shared" si="135"/>
        <v>1395</v>
      </c>
      <c r="B4297" s="99">
        <v>44408</v>
      </c>
      <c r="C4297" s="23">
        <v>1894</v>
      </c>
      <c r="D4297" s="23">
        <v>5</v>
      </c>
      <c r="E4297" s="98" t="s">
        <v>49</v>
      </c>
      <c r="F4297" s="98" t="s">
        <v>164</v>
      </c>
      <c r="G4297" s="98" t="s">
        <v>4120</v>
      </c>
      <c r="H4297" s="98" t="s">
        <v>1366</v>
      </c>
      <c r="I4297" s="98" t="s">
        <v>10155</v>
      </c>
      <c r="J4297" s="99">
        <v>45803</v>
      </c>
      <c r="K4297" s="107">
        <v>6000000</v>
      </c>
      <c r="L4297" s="98" t="s">
        <v>4820</v>
      </c>
      <c r="M4297" s="23">
        <v>1800</v>
      </c>
      <c r="N4297" s="23">
        <v>1</v>
      </c>
      <c r="O4297" s="107">
        <v>6000000</v>
      </c>
      <c r="P4297" s="23">
        <v>360</v>
      </c>
      <c r="Q4297" s="23">
        <v>2</v>
      </c>
      <c r="R4297" s="23">
        <v>2</v>
      </c>
      <c r="S4297" s="23">
        <v>0</v>
      </c>
      <c r="T4297" s="47">
        <v>4.8</v>
      </c>
      <c r="U4297" s="98" t="s">
        <v>111</v>
      </c>
      <c r="V4297" s="98" t="s">
        <v>3139</v>
      </c>
      <c r="W4297" s="69">
        <f t="shared" si="134"/>
        <v>2.0856383269898474E-2</v>
      </c>
    </row>
    <row r="4298" spans="1:23">
      <c r="A4298">
        <f t="shared" si="135"/>
        <v>1395</v>
      </c>
      <c r="B4298" s="99">
        <v>44408</v>
      </c>
      <c r="C4298" s="23">
        <v>1895</v>
      </c>
      <c r="D4298" s="23">
        <v>5</v>
      </c>
      <c r="E4298" s="98" t="s">
        <v>49</v>
      </c>
      <c r="F4298" s="98" t="s">
        <v>164</v>
      </c>
      <c r="G4298" s="98" t="s">
        <v>4120</v>
      </c>
      <c r="H4298" s="98" t="s">
        <v>1366</v>
      </c>
      <c r="I4298" s="98" t="s">
        <v>10155</v>
      </c>
      <c r="J4298" s="99">
        <v>45803</v>
      </c>
      <c r="K4298" s="107">
        <v>29986591</v>
      </c>
      <c r="L4298" s="98" t="s">
        <v>4821</v>
      </c>
      <c r="M4298" s="23">
        <v>1800</v>
      </c>
      <c r="N4298" s="23">
        <v>1</v>
      </c>
      <c r="O4298" s="107">
        <v>29986591</v>
      </c>
      <c r="P4298" s="23">
        <v>180</v>
      </c>
      <c r="Q4298" s="23">
        <v>2</v>
      </c>
      <c r="R4298" s="23">
        <v>2</v>
      </c>
      <c r="S4298" s="23">
        <v>0</v>
      </c>
      <c r="T4298" s="47">
        <v>23.989273000000001</v>
      </c>
      <c r="U4298" s="98" t="s">
        <v>111</v>
      </c>
      <c r="V4298" s="98" t="s">
        <v>3139</v>
      </c>
      <c r="W4298" s="69">
        <f t="shared" si="134"/>
        <v>0.10423530667796402</v>
      </c>
    </row>
    <row r="4299" spans="1:23">
      <c r="A4299">
        <f t="shared" si="135"/>
        <v>1395</v>
      </c>
      <c r="B4299" s="99">
        <v>44408</v>
      </c>
      <c r="C4299" s="23">
        <v>1896</v>
      </c>
      <c r="D4299" s="23">
        <v>5</v>
      </c>
      <c r="E4299" s="98" t="s">
        <v>49</v>
      </c>
      <c r="F4299" s="98" t="s">
        <v>164</v>
      </c>
      <c r="G4299" s="98" t="s">
        <v>4120</v>
      </c>
      <c r="H4299" s="98" t="s">
        <v>1366</v>
      </c>
      <c r="I4299" s="98" t="s">
        <v>10155</v>
      </c>
      <c r="J4299" s="99">
        <v>45803</v>
      </c>
      <c r="K4299" s="107">
        <v>7000000</v>
      </c>
      <c r="L4299" s="98" t="s">
        <v>4822</v>
      </c>
      <c r="M4299" s="23">
        <v>1800</v>
      </c>
      <c r="N4299" s="23">
        <v>1</v>
      </c>
      <c r="O4299" s="107">
        <v>7000000</v>
      </c>
      <c r="P4299" s="23">
        <v>90</v>
      </c>
      <c r="Q4299" s="23">
        <v>2</v>
      </c>
      <c r="R4299" s="23">
        <v>2</v>
      </c>
      <c r="S4299" s="23">
        <v>0</v>
      </c>
      <c r="T4299" s="47">
        <v>5.6</v>
      </c>
      <c r="U4299" s="98" t="s">
        <v>111</v>
      </c>
      <c r="V4299" s="98" t="s">
        <v>3139</v>
      </c>
      <c r="W4299" s="69">
        <f t="shared" si="134"/>
        <v>2.4332447148214888E-2</v>
      </c>
    </row>
    <row r="4300" spans="1:23">
      <c r="A4300">
        <f t="shared" si="135"/>
        <v>664</v>
      </c>
      <c r="B4300" s="99">
        <v>44408</v>
      </c>
      <c r="C4300" s="23">
        <v>1897</v>
      </c>
      <c r="D4300" s="23">
        <v>5</v>
      </c>
      <c r="E4300" s="98" t="s">
        <v>49</v>
      </c>
      <c r="F4300" s="98" t="s">
        <v>164</v>
      </c>
      <c r="G4300" s="98" t="s">
        <v>4120</v>
      </c>
      <c r="H4300" s="98" t="s">
        <v>1366</v>
      </c>
      <c r="I4300" s="98" t="s">
        <v>10155</v>
      </c>
      <c r="J4300" s="99">
        <v>45072</v>
      </c>
      <c r="K4300" s="107">
        <v>8000000</v>
      </c>
      <c r="L4300" s="98" t="s">
        <v>4823</v>
      </c>
      <c r="M4300" s="23">
        <v>1080</v>
      </c>
      <c r="N4300" s="23">
        <v>1</v>
      </c>
      <c r="O4300" s="107">
        <v>8000000</v>
      </c>
      <c r="P4300" s="23">
        <v>180</v>
      </c>
      <c r="Q4300" s="23">
        <v>2</v>
      </c>
      <c r="R4300" s="23">
        <v>2</v>
      </c>
      <c r="S4300" s="23">
        <v>0</v>
      </c>
      <c r="T4300" s="47">
        <v>5.3333339999999998</v>
      </c>
      <c r="U4300" s="98" t="s">
        <v>111</v>
      </c>
      <c r="V4300" s="98" t="s">
        <v>3139</v>
      </c>
      <c r="W4300" s="69">
        <f t="shared" si="134"/>
        <v>1.1030378512379448E-2</v>
      </c>
    </row>
    <row r="4301" spans="1:23">
      <c r="A4301">
        <f t="shared" si="135"/>
        <v>1395</v>
      </c>
      <c r="B4301" s="99">
        <v>44408</v>
      </c>
      <c r="C4301" s="23">
        <v>1898</v>
      </c>
      <c r="D4301" s="23">
        <v>5</v>
      </c>
      <c r="E4301" s="98" t="s">
        <v>49</v>
      </c>
      <c r="F4301" s="98" t="s">
        <v>164</v>
      </c>
      <c r="G4301" s="98" t="s">
        <v>4120</v>
      </c>
      <c r="H4301" s="98" t="s">
        <v>1366</v>
      </c>
      <c r="I4301" s="98" t="s">
        <v>10155</v>
      </c>
      <c r="J4301" s="99">
        <v>45803</v>
      </c>
      <c r="K4301" s="107">
        <v>10000000</v>
      </c>
      <c r="L4301" s="98" t="s">
        <v>4824</v>
      </c>
      <c r="M4301" s="23">
        <v>1800</v>
      </c>
      <c r="N4301" s="23">
        <v>1</v>
      </c>
      <c r="O4301" s="107">
        <v>10000000</v>
      </c>
      <c r="P4301" s="23">
        <v>180</v>
      </c>
      <c r="Q4301" s="23">
        <v>2</v>
      </c>
      <c r="R4301" s="23">
        <v>2</v>
      </c>
      <c r="S4301" s="23">
        <v>0</v>
      </c>
      <c r="T4301" s="47">
        <v>8</v>
      </c>
      <c r="U4301" s="98" t="s">
        <v>111</v>
      </c>
      <c r="V4301" s="98" t="s">
        <v>3139</v>
      </c>
      <c r="W4301" s="69">
        <f t="shared" si="134"/>
        <v>3.4760638783164127E-2</v>
      </c>
    </row>
    <row r="4302" spans="1:23">
      <c r="A4302">
        <f t="shared" si="135"/>
        <v>1030</v>
      </c>
      <c r="B4302" s="99">
        <v>44408</v>
      </c>
      <c r="C4302" s="23">
        <v>1899</v>
      </c>
      <c r="D4302" s="23">
        <v>5</v>
      </c>
      <c r="E4302" s="98" t="s">
        <v>49</v>
      </c>
      <c r="F4302" s="98" t="s">
        <v>164</v>
      </c>
      <c r="G4302" s="98" t="s">
        <v>4120</v>
      </c>
      <c r="H4302" s="98" t="s">
        <v>1366</v>
      </c>
      <c r="I4302" s="98" t="s">
        <v>10155</v>
      </c>
      <c r="J4302" s="99">
        <v>45438</v>
      </c>
      <c r="K4302" s="107">
        <v>15000000</v>
      </c>
      <c r="L4302" s="98" t="s">
        <v>4825</v>
      </c>
      <c r="M4302" s="23">
        <v>1440</v>
      </c>
      <c r="N4302" s="23">
        <v>1</v>
      </c>
      <c r="O4302" s="107">
        <v>15000000</v>
      </c>
      <c r="P4302" s="23">
        <v>180</v>
      </c>
      <c r="Q4302" s="23">
        <v>2</v>
      </c>
      <c r="R4302" s="23">
        <v>2</v>
      </c>
      <c r="S4302" s="23">
        <v>0</v>
      </c>
      <c r="T4302" s="47">
        <v>11.25</v>
      </c>
      <c r="U4302" s="98" t="s">
        <v>111</v>
      </c>
      <c r="V4302" s="98" t="s">
        <v>3139</v>
      </c>
      <c r="W4302" s="69">
        <f t="shared" si="134"/>
        <v>3.6092195510745009E-2</v>
      </c>
    </row>
    <row r="4303" spans="1:23">
      <c r="A4303">
        <f t="shared" si="135"/>
        <v>299</v>
      </c>
      <c r="B4303" s="99">
        <v>44408</v>
      </c>
      <c r="C4303" s="23">
        <v>1900</v>
      </c>
      <c r="D4303" s="23">
        <v>5</v>
      </c>
      <c r="E4303" s="98" t="s">
        <v>49</v>
      </c>
      <c r="F4303" s="98" t="s">
        <v>164</v>
      </c>
      <c r="G4303" s="98" t="s">
        <v>4120</v>
      </c>
      <c r="H4303" s="98" t="s">
        <v>1366</v>
      </c>
      <c r="I4303" s="98" t="s">
        <v>10155</v>
      </c>
      <c r="J4303" s="99">
        <v>44707</v>
      </c>
      <c r="K4303" s="107">
        <v>5000000</v>
      </c>
      <c r="L4303" s="98" t="s">
        <v>4826</v>
      </c>
      <c r="M4303" s="23">
        <v>720</v>
      </c>
      <c r="N4303" s="23">
        <v>1</v>
      </c>
      <c r="O4303" s="107">
        <v>5000000</v>
      </c>
      <c r="P4303" s="23">
        <v>180</v>
      </c>
      <c r="Q4303" s="23">
        <v>2</v>
      </c>
      <c r="R4303" s="23">
        <v>2</v>
      </c>
      <c r="S4303" s="23">
        <v>0</v>
      </c>
      <c r="T4303" s="47">
        <v>2.5</v>
      </c>
      <c r="U4303" s="98" t="s">
        <v>111</v>
      </c>
      <c r="V4303" s="98" t="s">
        <v>3139</v>
      </c>
      <c r="W4303" s="69">
        <f t="shared" si="134"/>
        <v>2.3282775529045864E-3</v>
      </c>
    </row>
    <row r="4304" spans="1:23">
      <c r="A4304">
        <f t="shared" si="135"/>
        <v>1395</v>
      </c>
      <c r="B4304" s="99">
        <v>44408</v>
      </c>
      <c r="C4304" s="23">
        <v>1901</v>
      </c>
      <c r="D4304" s="23">
        <v>5</v>
      </c>
      <c r="E4304" s="98" t="s">
        <v>49</v>
      </c>
      <c r="F4304" s="98" t="s">
        <v>164</v>
      </c>
      <c r="G4304" s="98" t="s">
        <v>4120</v>
      </c>
      <c r="H4304" s="98" t="s">
        <v>1366</v>
      </c>
      <c r="I4304" s="98" t="s">
        <v>10155</v>
      </c>
      <c r="J4304" s="99">
        <v>45803</v>
      </c>
      <c r="K4304" s="107">
        <v>20000000</v>
      </c>
      <c r="L4304" s="98" t="s">
        <v>4827</v>
      </c>
      <c r="M4304" s="23">
        <v>1800</v>
      </c>
      <c r="N4304" s="23">
        <v>1</v>
      </c>
      <c r="O4304" s="107">
        <v>20000000</v>
      </c>
      <c r="P4304" s="23">
        <v>180</v>
      </c>
      <c r="Q4304" s="23">
        <v>2</v>
      </c>
      <c r="R4304" s="23">
        <v>2</v>
      </c>
      <c r="S4304" s="23">
        <v>0</v>
      </c>
      <c r="T4304" s="47">
        <v>16</v>
      </c>
      <c r="U4304" s="98" t="s">
        <v>111</v>
      </c>
      <c r="V4304" s="98" t="s">
        <v>3139</v>
      </c>
      <c r="W4304" s="69">
        <f t="shared" si="134"/>
        <v>6.9521277566328255E-2</v>
      </c>
    </row>
    <row r="4305" spans="1:23">
      <c r="A4305">
        <f t="shared" si="135"/>
        <v>1401</v>
      </c>
      <c r="B4305" s="99">
        <v>44408</v>
      </c>
      <c r="C4305" s="23">
        <v>1902</v>
      </c>
      <c r="D4305" s="23">
        <v>5</v>
      </c>
      <c r="E4305" s="98" t="s">
        <v>49</v>
      </c>
      <c r="F4305" s="98" t="s">
        <v>164</v>
      </c>
      <c r="G4305" s="98" t="s">
        <v>4120</v>
      </c>
      <c r="H4305" s="98" t="s">
        <v>1366</v>
      </c>
      <c r="I4305" s="98" t="s">
        <v>10155</v>
      </c>
      <c r="J4305" s="99">
        <v>45809</v>
      </c>
      <c r="K4305" s="107">
        <v>30000000</v>
      </c>
      <c r="L4305" s="98" t="s">
        <v>4828</v>
      </c>
      <c r="M4305" s="23">
        <v>1980</v>
      </c>
      <c r="N4305" s="23">
        <v>1</v>
      </c>
      <c r="O4305" s="107">
        <v>30000000</v>
      </c>
      <c r="P4305" s="23">
        <v>180</v>
      </c>
      <c r="Q4305" s="23">
        <v>2</v>
      </c>
      <c r="R4305" s="23">
        <v>2</v>
      </c>
      <c r="S4305" s="23">
        <v>2.89</v>
      </c>
      <c r="T4305" s="47">
        <v>24.112867000000001</v>
      </c>
      <c r="U4305" s="98" t="s">
        <v>111</v>
      </c>
      <c r="V4305" s="98" t="s">
        <v>3139</v>
      </c>
      <c r="W4305" s="69">
        <f t="shared" si="134"/>
        <v>0.10522296616475656</v>
      </c>
    </row>
    <row r="4306" spans="1:23">
      <c r="A4306">
        <f t="shared" si="135"/>
        <v>1395</v>
      </c>
      <c r="B4306" s="99">
        <v>44408</v>
      </c>
      <c r="C4306" s="23">
        <v>1903</v>
      </c>
      <c r="D4306" s="23">
        <v>5</v>
      </c>
      <c r="E4306" s="98" t="s">
        <v>49</v>
      </c>
      <c r="F4306" s="98" t="s">
        <v>164</v>
      </c>
      <c r="G4306" s="98" t="s">
        <v>4120</v>
      </c>
      <c r="H4306" s="98" t="s">
        <v>1366</v>
      </c>
      <c r="I4306" s="98" t="s">
        <v>10155</v>
      </c>
      <c r="J4306" s="99">
        <v>45803</v>
      </c>
      <c r="K4306" s="107">
        <v>21000000</v>
      </c>
      <c r="L4306" s="98" t="s">
        <v>4829</v>
      </c>
      <c r="M4306" s="23">
        <v>1800</v>
      </c>
      <c r="N4306" s="23">
        <v>1</v>
      </c>
      <c r="O4306" s="107">
        <v>21000000</v>
      </c>
      <c r="P4306" s="23">
        <v>180</v>
      </c>
      <c r="Q4306" s="23">
        <v>2</v>
      </c>
      <c r="R4306" s="23">
        <v>2</v>
      </c>
      <c r="S4306" s="23">
        <v>2.87</v>
      </c>
      <c r="T4306" s="47">
        <v>16.885120000000001</v>
      </c>
      <c r="U4306" s="98" t="s">
        <v>111</v>
      </c>
      <c r="V4306" s="98" t="s">
        <v>3139</v>
      </c>
      <c r="W4306" s="69">
        <f t="shared" si="134"/>
        <v>7.336719464129754E-2</v>
      </c>
    </row>
    <row r="4307" spans="1:23">
      <c r="A4307">
        <f t="shared" si="135"/>
        <v>1395</v>
      </c>
      <c r="B4307" s="99">
        <v>44408</v>
      </c>
      <c r="C4307" s="23">
        <v>1904</v>
      </c>
      <c r="D4307" s="23">
        <v>5</v>
      </c>
      <c r="E4307" s="98" t="s">
        <v>49</v>
      </c>
      <c r="F4307" s="98" t="s">
        <v>164</v>
      </c>
      <c r="G4307" s="98" t="s">
        <v>4120</v>
      </c>
      <c r="H4307" s="98" t="s">
        <v>1366</v>
      </c>
      <c r="I4307" s="98" t="s">
        <v>10155</v>
      </c>
      <c r="J4307" s="99">
        <v>45803</v>
      </c>
      <c r="K4307" s="107">
        <v>16000000</v>
      </c>
      <c r="L4307" s="98" t="s">
        <v>4830</v>
      </c>
      <c r="M4307" s="23">
        <v>1800</v>
      </c>
      <c r="N4307" s="23">
        <v>1</v>
      </c>
      <c r="O4307" s="107">
        <v>16000000</v>
      </c>
      <c r="P4307" s="23">
        <v>180</v>
      </c>
      <c r="Q4307" s="23">
        <v>2</v>
      </c>
      <c r="R4307" s="23">
        <v>2</v>
      </c>
      <c r="S4307" s="23">
        <v>0</v>
      </c>
      <c r="T4307" s="47">
        <v>12.8</v>
      </c>
      <c r="U4307" s="98" t="s">
        <v>111</v>
      </c>
      <c r="V4307" s="98" t="s">
        <v>3139</v>
      </c>
      <c r="W4307" s="69">
        <f t="shared" si="134"/>
        <v>5.5617022053062605E-2</v>
      </c>
    </row>
    <row r="4308" spans="1:23">
      <c r="A4308">
        <f t="shared" si="135"/>
        <v>664</v>
      </c>
      <c r="B4308" s="99">
        <v>44408</v>
      </c>
      <c r="C4308" s="23">
        <v>1905</v>
      </c>
      <c r="D4308" s="23">
        <v>5</v>
      </c>
      <c r="E4308" s="98" t="s">
        <v>49</v>
      </c>
      <c r="F4308" s="98" t="s">
        <v>164</v>
      </c>
      <c r="G4308" s="98" t="s">
        <v>4120</v>
      </c>
      <c r="H4308" s="98" t="s">
        <v>1366</v>
      </c>
      <c r="I4308" s="98" t="s">
        <v>10155</v>
      </c>
      <c r="J4308" s="99">
        <v>45072</v>
      </c>
      <c r="K4308" s="107">
        <v>8000000</v>
      </c>
      <c r="L4308" s="98" t="s">
        <v>4831</v>
      </c>
      <c r="M4308" s="23">
        <v>1080</v>
      </c>
      <c r="N4308" s="23">
        <v>1</v>
      </c>
      <c r="O4308" s="107">
        <v>8000000</v>
      </c>
      <c r="P4308" s="23">
        <v>180</v>
      </c>
      <c r="Q4308" s="23">
        <v>2</v>
      </c>
      <c r="R4308" s="23">
        <v>2</v>
      </c>
      <c r="S4308" s="23">
        <v>0</v>
      </c>
      <c r="T4308" s="47">
        <v>5.3333339999999998</v>
      </c>
      <c r="U4308" s="98" t="s">
        <v>111</v>
      </c>
      <c r="V4308" s="98" t="s">
        <v>3139</v>
      </c>
      <c r="W4308" s="69">
        <f t="shared" si="134"/>
        <v>1.1030378512379448E-2</v>
      </c>
    </row>
    <row r="4309" spans="1:23">
      <c r="A4309">
        <f t="shared" si="135"/>
        <v>664</v>
      </c>
      <c r="B4309" s="99">
        <v>44408</v>
      </c>
      <c r="C4309" s="23">
        <v>1906</v>
      </c>
      <c r="D4309" s="23">
        <v>5</v>
      </c>
      <c r="E4309" s="98" t="s">
        <v>49</v>
      </c>
      <c r="F4309" s="98" t="s">
        <v>164</v>
      </c>
      <c r="G4309" s="98" t="s">
        <v>4120</v>
      </c>
      <c r="H4309" s="98" t="s">
        <v>1366</v>
      </c>
      <c r="I4309" s="98" t="s">
        <v>10155</v>
      </c>
      <c r="J4309" s="99">
        <v>45072</v>
      </c>
      <c r="K4309" s="107">
        <v>50000000</v>
      </c>
      <c r="L4309" s="98" t="s">
        <v>4832</v>
      </c>
      <c r="M4309" s="23">
        <v>1080</v>
      </c>
      <c r="N4309" s="23">
        <v>1</v>
      </c>
      <c r="O4309" s="107">
        <v>50000000</v>
      </c>
      <c r="P4309" s="23">
        <v>180</v>
      </c>
      <c r="Q4309" s="23">
        <v>2</v>
      </c>
      <c r="R4309" s="23">
        <v>2</v>
      </c>
      <c r="S4309" s="23">
        <v>2.87</v>
      </c>
      <c r="T4309" s="47">
        <v>33.502229999999997</v>
      </c>
      <c r="U4309" s="98" t="s">
        <v>111</v>
      </c>
      <c r="V4309" s="98" t="s">
        <v>3139</v>
      </c>
      <c r="W4309" s="69">
        <f t="shared" si="134"/>
        <v>6.9289168446752841E-2</v>
      </c>
    </row>
    <row r="4310" spans="1:23">
      <c r="A4310">
        <f t="shared" si="135"/>
        <v>1031</v>
      </c>
      <c r="B4310" s="99">
        <v>44408</v>
      </c>
      <c r="C4310" s="23">
        <v>1907</v>
      </c>
      <c r="D4310" s="23">
        <v>5</v>
      </c>
      <c r="E4310" s="98" t="s">
        <v>49</v>
      </c>
      <c r="F4310" s="98" t="s">
        <v>164</v>
      </c>
      <c r="G4310" s="98" t="s">
        <v>4120</v>
      </c>
      <c r="H4310" s="98" t="s">
        <v>1366</v>
      </c>
      <c r="I4310" s="98" t="s">
        <v>10736</v>
      </c>
      <c r="J4310" s="99">
        <v>45439</v>
      </c>
      <c r="K4310" s="107">
        <v>15000000</v>
      </c>
      <c r="L4310" s="98" t="s">
        <v>4833</v>
      </c>
      <c r="M4310" s="23">
        <v>1440</v>
      </c>
      <c r="N4310" s="23">
        <v>1</v>
      </c>
      <c r="O4310" s="107">
        <v>15000000</v>
      </c>
      <c r="P4310" s="23">
        <v>30</v>
      </c>
      <c r="Q4310" s="23">
        <v>2</v>
      </c>
      <c r="R4310" s="23">
        <v>2</v>
      </c>
      <c r="S4310" s="23">
        <v>0</v>
      </c>
      <c r="T4310" s="47">
        <v>10.625</v>
      </c>
      <c r="U4310" s="98" t="s">
        <v>111</v>
      </c>
      <c r="V4310" s="98" t="s">
        <v>3139</v>
      </c>
      <c r="W4310" s="69">
        <f t="shared" si="134"/>
        <v>3.412016778407917E-2</v>
      </c>
    </row>
    <row r="4311" spans="1:23">
      <c r="A4311">
        <f t="shared" si="135"/>
        <v>1396</v>
      </c>
      <c r="B4311" s="99">
        <v>44408</v>
      </c>
      <c r="C4311" s="23">
        <v>1908</v>
      </c>
      <c r="D4311" s="23">
        <v>5</v>
      </c>
      <c r="E4311" s="98" t="s">
        <v>49</v>
      </c>
      <c r="F4311" s="98" t="s">
        <v>164</v>
      </c>
      <c r="G4311" s="98" t="s">
        <v>4120</v>
      </c>
      <c r="H4311" s="98" t="s">
        <v>1366</v>
      </c>
      <c r="I4311" s="98" t="s">
        <v>10736</v>
      </c>
      <c r="J4311" s="99">
        <v>45804</v>
      </c>
      <c r="K4311" s="107">
        <v>12000000</v>
      </c>
      <c r="L4311" s="98" t="s">
        <v>4834</v>
      </c>
      <c r="M4311" s="23">
        <v>1800</v>
      </c>
      <c r="N4311" s="23">
        <v>1</v>
      </c>
      <c r="O4311" s="107">
        <v>12000000</v>
      </c>
      <c r="P4311" s="23">
        <v>180</v>
      </c>
      <c r="Q4311" s="23">
        <v>2</v>
      </c>
      <c r="R4311" s="23">
        <v>2</v>
      </c>
      <c r="S4311" s="23">
        <v>0</v>
      </c>
      <c r="T4311" s="47">
        <v>9.6</v>
      </c>
      <c r="U4311" s="98" t="s">
        <v>111</v>
      </c>
      <c r="V4311" s="98" t="s">
        <v>3139</v>
      </c>
      <c r="W4311" s="69">
        <f t="shared" si="134"/>
        <v>4.1742668164556664E-2</v>
      </c>
    </row>
    <row r="4312" spans="1:23">
      <c r="A4312">
        <f t="shared" si="135"/>
        <v>1401</v>
      </c>
      <c r="B4312" s="99">
        <v>44408</v>
      </c>
      <c r="C4312" s="23">
        <v>1909</v>
      </c>
      <c r="D4312" s="23">
        <v>5</v>
      </c>
      <c r="E4312" s="98" t="s">
        <v>49</v>
      </c>
      <c r="F4312" s="98" t="s">
        <v>164</v>
      </c>
      <c r="G4312" s="98" t="s">
        <v>4120</v>
      </c>
      <c r="H4312" s="98" t="s">
        <v>1366</v>
      </c>
      <c r="I4312" s="98" t="s">
        <v>10736</v>
      </c>
      <c r="J4312" s="99">
        <v>45809</v>
      </c>
      <c r="K4312" s="107">
        <v>15000000</v>
      </c>
      <c r="L4312" s="98" t="s">
        <v>4835</v>
      </c>
      <c r="M4312" s="23">
        <v>1980</v>
      </c>
      <c r="N4312" s="23">
        <v>1</v>
      </c>
      <c r="O4312" s="107">
        <v>15000000</v>
      </c>
      <c r="P4312" s="23">
        <v>180</v>
      </c>
      <c r="Q4312" s="23">
        <v>2</v>
      </c>
      <c r="R4312" s="23">
        <v>2</v>
      </c>
      <c r="S4312" s="23">
        <v>2.89</v>
      </c>
      <c r="T4312" s="47">
        <v>12.056404000000001</v>
      </c>
      <c r="U4312" s="98" t="s">
        <v>111</v>
      </c>
      <c r="V4312" s="98" t="s">
        <v>3139</v>
      </c>
      <c r="W4312" s="69">
        <f t="shared" si="134"/>
        <v>5.2611354351211566E-2</v>
      </c>
    </row>
    <row r="4313" spans="1:23">
      <c r="A4313">
        <f t="shared" si="135"/>
        <v>1396</v>
      </c>
      <c r="B4313" s="99">
        <v>44408</v>
      </c>
      <c r="C4313" s="23">
        <v>1910</v>
      </c>
      <c r="D4313" s="23">
        <v>5</v>
      </c>
      <c r="E4313" s="98" t="s">
        <v>49</v>
      </c>
      <c r="F4313" s="98" t="s">
        <v>164</v>
      </c>
      <c r="G4313" s="98" t="s">
        <v>4120</v>
      </c>
      <c r="H4313" s="98" t="s">
        <v>1366</v>
      </c>
      <c r="I4313" s="98" t="s">
        <v>10736</v>
      </c>
      <c r="J4313" s="99">
        <v>45804</v>
      </c>
      <c r="K4313" s="107">
        <v>25000000</v>
      </c>
      <c r="L4313" s="98" t="s">
        <v>4836</v>
      </c>
      <c r="M4313" s="23">
        <v>1800</v>
      </c>
      <c r="N4313" s="23">
        <v>1</v>
      </c>
      <c r="O4313" s="107">
        <v>25000000</v>
      </c>
      <c r="P4313" s="23">
        <v>180</v>
      </c>
      <c r="Q4313" s="23">
        <v>2</v>
      </c>
      <c r="R4313" s="23">
        <v>2</v>
      </c>
      <c r="S4313" s="23">
        <v>0</v>
      </c>
      <c r="T4313" s="47">
        <v>20</v>
      </c>
      <c r="U4313" s="98" t="s">
        <v>111</v>
      </c>
      <c r="V4313" s="98" t="s">
        <v>3139</v>
      </c>
      <c r="W4313" s="69">
        <f t="shared" si="134"/>
        <v>8.6963892009493046E-2</v>
      </c>
    </row>
    <row r="4314" spans="1:23">
      <c r="A4314">
        <f t="shared" si="135"/>
        <v>665</v>
      </c>
      <c r="B4314" s="99">
        <v>44408</v>
      </c>
      <c r="C4314" s="23">
        <v>1911</v>
      </c>
      <c r="D4314" s="23">
        <v>5</v>
      </c>
      <c r="E4314" s="98" t="s">
        <v>49</v>
      </c>
      <c r="F4314" s="98" t="s">
        <v>164</v>
      </c>
      <c r="G4314" s="98" t="s">
        <v>4120</v>
      </c>
      <c r="H4314" s="98" t="s">
        <v>1366</v>
      </c>
      <c r="I4314" s="98" t="s">
        <v>10736</v>
      </c>
      <c r="J4314" s="99">
        <v>45073</v>
      </c>
      <c r="K4314" s="107">
        <v>6500000</v>
      </c>
      <c r="L4314" s="98" t="s">
        <v>4837</v>
      </c>
      <c r="M4314" s="23">
        <v>1080</v>
      </c>
      <c r="N4314" s="23">
        <v>1</v>
      </c>
      <c r="O4314" s="107">
        <v>6500000</v>
      </c>
      <c r="P4314" s="23">
        <v>180</v>
      </c>
      <c r="Q4314" s="23">
        <v>2</v>
      </c>
      <c r="R4314" s="23">
        <v>2</v>
      </c>
      <c r="S4314" s="23">
        <v>0</v>
      </c>
      <c r="T4314" s="47">
        <v>4.3333339999999998</v>
      </c>
      <c r="U4314" s="98" t="s">
        <v>111</v>
      </c>
      <c r="V4314" s="98" t="s">
        <v>3139</v>
      </c>
      <c r="W4314" s="69">
        <f t="shared" si="134"/>
        <v>8.9756800630855262E-3</v>
      </c>
    </row>
    <row r="4315" spans="1:23">
      <c r="A4315">
        <f t="shared" si="135"/>
        <v>1396</v>
      </c>
      <c r="B4315" s="99">
        <v>44408</v>
      </c>
      <c r="C4315" s="23">
        <v>1912</v>
      </c>
      <c r="D4315" s="23">
        <v>5</v>
      </c>
      <c r="E4315" s="98" t="s">
        <v>49</v>
      </c>
      <c r="F4315" s="98" t="s">
        <v>164</v>
      </c>
      <c r="G4315" s="98" t="s">
        <v>4120</v>
      </c>
      <c r="H4315" s="98" t="s">
        <v>1366</v>
      </c>
      <c r="I4315" s="98" t="s">
        <v>10736</v>
      </c>
      <c r="J4315" s="99">
        <v>45804</v>
      </c>
      <c r="K4315" s="107">
        <v>13000000</v>
      </c>
      <c r="L4315" s="98" t="s">
        <v>4838</v>
      </c>
      <c r="M4315" s="23">
        <v>1800</v>
      </c>
      <c r="N4315" s="23">
        <v>1</v>
      </c>
      <c r="O4315" s="107">
        <v>13000000</v>
      </c>
      <c r="P4315" s="23">
        <v>180</v>
      </c>
      <c r="Q4315" s="23">
        <v>2</v>
      </c>
      <c r="R4315" s="23">
        <v>2</v>
      </c>
      <c r="S4315" s="23">
        <v>0</v>
      </c>
      <c r="T4315" s="47">
        <v>10.4</v>
      </c>
      <c r="U4315" s="98" t="s">
        <v>111</v>
      </c>
      <c r="V4315" s="98" t="s">
        <v>3139</v>
      </c>
      <c r="W4315" s="69">
        <f t="shared" si="134"/>
        <v>4.522122384493639E-2</v>
      </c>
    </row>
    <row r="4316" spans="1:23">
      <c r="A4316">
        <f t="shared" si="135"/>
        <v>1397</v>
      </c>
      <c r="B4316" s="99">
        <v>44408</v>
      </c>
      <c r="C4316" s="23">
        <v>1913</v>
      </c>
      <c r="D4316" s="23">
        <v>5</v>
      </c>
      <c r="E4316" s="98" t="s">
        <v>49</v>
      </c>
      <c r="F4316" s="98" t="s">
        <v>164</v>
      </c>
      <c r="G4316" s="98" t="s">
        <v>4120</v>
      </c>
      <c r="H4316" s="98" t="s">
        <v>1366</v>
      </c>
      <c r="I4316" s="98" t="s">
        <v>10422</v>
      </c>
      <c r="J4316" s="99">
        <v>45805</v>
      </c>
      <c r="K4316" s="107">
        <v>25000000</v>
      </c>
      <c r="L4316" s="98" t="s">
        <v>4839</v>
      </c>
      <c r="M4316" s="23">
        <v>1800</v>
      </c>
      <c r="N4316" s="23">
        <v>1</v>
      </c>
      <c r="O4316" s="107">
        <v>25000000</v>
      </c>
      <c r="P4316" s="23">
        <v>180</v>
      </c>
      <c r="Q4316" s="23">
        <v>2</v>
      </c>
      <c r="R4316" s="23">
        <v>2</v>
      </c>
      <c r="S4316" s="23">
        <v>0</v>
      </c>
      <c r="T4316" s="47">
        <v>20</v>
      </c>
      <c r="U4316" s="98" t="s">
        <v>111</v>
      </c>
      <c r="V4316" s="98" t="s">
        <v>3139</v>
      </c>
      <c r="W4316" s="69">
        <f t="shared" si="134"/>
        <v>8.7026187061075788E-2</v>
      </c>
    </row>
    <row r="4317" spans="1:23">
      <c r="A4317">
        <f t="shared" si="135"/>
        <v>1397</v>
      </c>
      <c r="B4317" s="99">
        <v>44408</v>
      </c>
      <c r="C4317" s="23">
        <v>1914</v>
      </c>
      <c r="D4317" s="23">
        <v>5</v>
      </c>
      <c r="E4317" s="98" t="s">
        <v>49</v>
      </c>
      <c r="F4317" s="98" t="s">
        <v>164</v>
      </c>
      <c r="G4317" s="98" t="s">
        <v>4120</v>
      </c>
      <c r="H4317" s="98" t="s">
        <v>1366</v>
      </c>
      <c r="I4317" s="98" t="s">
        <v>10422</v>
      </c>
      <c r="J4317" s="99">
        <v>45805</v>
      </c>
      <c r="K4317" s="107">
        <v>25000000</v>
      </c>
      <c r="L4317" s="98" t="s">
        <v>4840</v>
      </c>
      <c r="M4317" s="23">
        <v>1800</v>
      </c>
      <c r="N4317" s="23">
        <v>1</v>
      </c>
      <c r="O4317" s="107">
        <v>25000000</v>
      </c>
      <c r="P4317" s="23">
        <v>180</v>
      </c>
      <c r="Q4317" s="23">
        <v>2</v>
      </c>
      <c r="R4317" s="23">
        <v>2</v>
      </c>
      <c r="S4317" s="23">
        <v>0</v>
      </c>
      <c r="T4317" s="47">
        <v>20</v>
      </c>
      <c r="U4317" s="98" t="s">
        <v>111</v>
      </c>
      <c r="V4317" s="98" t="s">
        <v>3139</v>
      </c>
      <c r="W4317" s="69">
        <f t="shared" si="134"/>
        <v>8.7026187061075788E-2</v>
      </c>
    </row>
    <row r="4318" spans="1:23">
      <c r="A4318">
        <f t="shared" si="135"/>
        <v>666</v>
      </c>
      <c r="B4318" s="99">
        <v>44408</v>
      </c>
      <c r="C4318" s="23">
        <v>1915</v>
      </c>
      <c r="D4318" s="23">
        <v>5</v>
      </c>
      <c r="E4318" s="98" t="s">
        <v>49</v>
      </c>
      <c r="F4318" s="98" t="s">
        <v>164</v>
      </c>
      <c r="G4318" s="98" t="s">
        <v>4120</v>
      </c>
      <c r="H4318" s="98" t="s">
        <v>1366</v>
      </c>
      <c r="I4318" s="98" t="s">
        <v>10422</v>
      </c>
      <c r="J4318" s="99">
        <v>45074</v>
      </c>
      <c r="K4318" s="107">
        <v>7500000</v>
      </c>
      <c r="L4318" s="98" t="s">
        <v>4841</v>
      </c>
      <c r="M4318" s="23">
        <v>1080</v>
      </c>
      <c r="N4318" s="23">
        <v>1</v>
      </c>
      <c r="O4318" s="107">
        <v>7500000</v>
      </c>
      <c r="P4318" s="23">
        <v>180</v>
      </c>
      <c r="Q4318" s="23">
        <v>2</v>
      </c>
      <c r="R4318" s="23">
        <v>2</v>
      </c>
      <c r="S4318" s="23">
        <v>0</v>
      </c>
      <c r="T4318" s="47">
        <v>5</v>
      </c>
      <c r="U4318" s="98" t="s">
        <v>111</v>
      </c>
      <c r="V4318" s="98" t="s">
        <v>3139</v>
      </c>
      <c r="W4318" s="69">
        <f t="shared" si="134"/>
        <v>1.037212608852478E-2</v>
      </c>
    </row>
    <row r="4319" spans="1:23">
      <c r="A4319">
        <f t="shared" si="135"/>
        <v>301</v>
      </c>
      <c r="B4319" s="99">
        <v>44408</v>
      </c>
      <c r="C4319" s="23">
        <v>1916</v>
      </c>
      <c r="D4319" s="23">
        <v>5</v>
      </c>
      <c r="E4319" s="98" t="s">
        <v>49</v>
      </c>
      <c r="F4319" s="98" t="s">
        <v>164</v>
      </c>
      <c r="G4319" s="98" t="s">
        <v>4120</v>
      </c>
      <c r="H4319" s="98" t="s">
        <v>1366</v>
      </c>
      <c r="I4319" s="98" t="s">
        <v>10422</v>
      </c>
      <c r="J4319" s="99">
        <v>44709</v>
      </c>
      <c r="K4319" s="107">
        <v>15000000</v>
      </c>
      <c r="L4319" s="98" t="s">
        <v>4842</v>
      </c>
      <c r="M4319" s="23">
        <v>720</v>
      </c>
      <c r="N4319" s="23">
        <v>1</v>
      </c>
      <c r="O4319" s="107">
        <v>15000000</v>
      </c>
      <c r="P4319" s="23">
        <v>180</v>
      </c>
      <c r="Q4319" s="23">
        <v>2</v>
      </c>
      <c r="R4319" s="23">
        <v>2</v>
      </c>
      <c r="S4319" s="23">
        <v>0</v>
      </c>
      <c r="T4319" s="47">
        <v>7.5</v>
      </c>
      <c r="U4319" s="98" t="s">
        <v>111</v>
      </c>
      <c r="V4319" s="98" t="s">
        <v>3139</v>
      </c>
      <c r="W4319" s="69">
        <f t="shared" si="134"/>
        <v>7.0315539474008083E-3</v>
      </c>
    </row>
    <row r="4320" spans="1:23">
      <c r="A4320">
        <f t="shared" si="135"/>
        <v>1401</v>
      </c>
      <c r="B4320" s="99">
        <v>44408</v>
      </c>
      <c r="C4320" s="23">
        <v>1917</v>
      </c>
      <c r="D4320" s="23">
        <v>5</v>
      </c>
      <c r="E4320" s="98" t="s">
        <v>49</v>
      </c>
      <c r="F4320" s="98" t="s">
        <v>164</v>
      </c>
      <c r="G4320" s="98" t="s">
        <v>4120</v>
      </c>
      <c r="H4320" s="98" t="s">
        <v>1366</v>
      </c>
      <c r="I4320" s="98" t="s">
        <v>10422</v>
      </c>
      <c r="J4320" s="99">
        <v>45809</v>
      </c>
      <c r="K4320" s="107">
        <v>30000000</v>
      </c>
      <c r="L4320" s="98" t="s">
        <v>4843</v>
      </c>
      <c r="M4320" s="23">
        <v>1980</v>
      </c>
      <c r="N4320" s="23">
        <v>1</v>
      </c>
      <c r="O4320" s="107">
        <v>30000000</v>
      </c>
      <c r="P4320" s="23">
        <v>180</v>
      </c>
      <c r="Q4320" s="23">
        <v>2</v>
      </c>
      <c r="R4320" s="23">
        <v>2</v>
      </c>
      <c r="S4320" s="23">
        <v>2.89</v>
      </c>
      <c r="T4320" s="47">
        <v>24.112867000000001</v>
      </c>
      <c r="U4320" s="98" t="s">
        <v>111</v>
      </c>
      <c r="V4320" s="98" t="s">
        <v>3139</v>
      </c>
      <c r="W4320" s="69">
        <f t="shared" si="134"/>
        <v>0.10522296616475656</v>
      </c>
    </row>
    <row r="4321" spans="1:23">
      <c r="A4321">
        <f t="shared" si="135"/>
        <v>1397</v>
      </c>
      <c r="B4321" s="99">
        <v>44408</v>
      </c>
      <c r="C4321" s="23">
        <v>1918</v>
      </c>
      <c r="D4321" s="23">
        <v>5</v>
      </c>
      <c r="E4321" s="98" t="s">
        <v>49</v>
      </c>
      <c r="F4321" s="98" t="s">
        <v>164</v>
      </c>
      <c r="G4321" s="98" t="s">
        <v>4120</v>
      </c>
      <c r="H4321" s="98" t="s">
        <v>1366</v>
      </c>
      <c r="I4321" s="98" t="s">
        <v>10422</v>
      </c>
      <c r="J4321" s="99">
        <v>45805</v>
      </c>
      <c r="K4321" s="107">
        <v>7000000</v>
      </c>
      <c r="L4321" s="98" t="s">
        <v>4844</v>
      </c>
      <c r="M4321" s="23">
        <v>1800</v>
      </c>
      <c r="N4321" s="23">
        <v>1</v>
      </c>
      <c r="O4321" s="107">
        <v>7000000</v>
      </c>
      <c r="P4321" s="23">
        <v>180</v>
      </c>
      <c r="Q4321" s="23">
        <v>2</v>
      </c>
      <c r="R4321" s="23">
        <v>2</v>
      </c>
      <c r="S4321" s="23">
        <v>0</v>
      </c>
      <c r="T4321" s="47">
        <v>5.6</v>
      </c>
      <c r="U4321" s="98" t="s">
        <v>111</v>
      </c>
      <c r="V4321" s="98" t="s">
        <v>3139</v>
      </c>
      <c r="W4321" s="69">
        <f t="shared" si="134"/>
        <v>2.436733237710122E-2</v>
      </c>
    </row>
    <row r="4322" spans="1:23">
      <c r="A4322">
        <f t="shared" si="135"/>
        <v>1397</v>
      </c>
      <c r="B4322" s="99">
        <v>44408</v>
      </c>
      <c r="C4322" s="23">
        <v>1919</v>
      </c>
      <c r="D4322" s="23">
        <v>5</v>
      </c>
      <c r="E4322" s="98" t="s">
        <v>49</v>
      </c>
      <c r="F4322" s="98" t="s">
        <v>164</v>
      </c>
      <c r="G4322" s="98" t="s">
        <v>4120</v>
      </c>
      <c r="H4322" s="98" t="s">
        <v>1366</v>
      </c>
      <c r="I4322" s="98" t="s">
        <v>10422</v>
      </c>
      <c r="J4322" s="99">
        <v>45805</v>
      </c>
      <c r="K4322" s="107">
        <v>18000000</v>
      </c>
      <c r="L4322" s="98" t="s">
        <v>4845</v>
      </c>
      <c r="M4322" s="23">
        <v>1800</v>
      </c>
      <c r="N4322" s="23">
        <v>1</v>
      </c>
      <c r="O4322" s="107">
        <v>18000000</v>
      </c>
      <c r="P4322" s="23">
        <v>180</v>
      </c>
      <c r="Q4322" s="23">
        <v>2</v>
      </c>
      <c r="R4322" s="23">
        <v>2</v>
      </c>
      <c r="S4322" s="23">
        <v>0</v>
      </c>
      <c r="T4322" s="47">
        <v>14.4</v>
      </c>
      <c r="U4322" s="98" t="s">
        <v>111</v>
      </c>
      <c r="V4322" s="98" t="s">
        <v>3139</v>
      </c>
      <c r="W4322" s="69">
        <f t="shared" si="134"/>
        <v>6.2658854683974557E-2</v>
      </c>
    </row>
    <row r="4323" spans="1:23">
      <c r="A4323">
        <f t="shared" si="135"/>
        <v>666</v>
      </c>
      <c r="B4323" s="99">
        <v>44408</v>
      </c>
      <c r="C4323" s="23">
        <v>1920</v>
      </c>
      <c r="D4323" s="23">
        <v>5</v>
      </c>
      <c r="E4323" s="98" t="s">
        <v>49</v>
      </c>
      <c r="F4323" s="98" t="s">
        <v>164</v>
      </c>
      <c r="G4323" s="98" t="s">
        <v>4120</v>
      </c>
      <c r="H4323" s="98" t="s">
        <v>1366</v>
      </c>
      <c r="I4323" s="98" t="s">
        <v>10422</v>
      </c>
      <c r="J4323" s="99">
        <v>45074</v>
      </c>
      <c r="K4323" s="107">
        <v>30000000</v>
      </c>
      <c r="L4323" s="98" t="s">
        <v>4846</v>
      </c>
      <c r="M4323" s="23">
        <v>1080</v>
      </c>
      <c r="N4323" s="23">
        <v>1</v>
      </c>
      <c r="O4323" s="107">
        <v>30000000</v>
      </c>
      <c r="P4323" s="23">
        <v>360</v>
      </c>
      <c r="Q4323" s="23">
        <v>2</v>
      </c>
      <c r="R4323" s="23">
        <v>2</v>
      </c>
      <c r="S4323" s="23">
        <v>2.87</v>
      </c>
      <c r="T4323" s="47">
        <v>20.098828000000001</v>
      </c>
      <c r="U4323" s="98" t="s">
        <v>111</v>
      </c>
      <c r="V4323" s="98" t="s">
        <v>3139</v>
      </c>
      <c r="W4323" s="69">
        <f t="shared" si="134"/>
        <v>4.169351564951447E-2</v>
      </c>
    </row>
    <row r="4324" spans="1:23">
      <c r="A4324">
        <f t="shared" si="135"/>
        <v>1033</v>
      </c>
      <c r="B4324" s="99">
        <v>44408</v>
      </c>
      <c r="C4324" s="23">
        <v>1921</v>
      </c>
      <c r="D4324" s="23">
        <v>5</v>
      </c>
      <c r="E4324" s="98" t="s">
        <v>49</v>
      </c>
      <c r="F4324" s="98" t="s">
        <v>164</v>
      </c>
      <c r="G4324" s="98" t="s">
        <v>4120</v>
      </c>
      <c r="H4324" s="98" t="s">
        <v>1366</v>
      </c>
      <c r="I4324" s="98" t="s">
        <v>10156</v>
      </c>
      <c r="J4324" s="99">
        <v>45441</v>
      </c>
      <c r="K4324" s="107">
        <v>8000000</v>
      </c>
      <c r="L4324" s="98" t="s">
        <v>4847</v>
      </c>
      <c r="M4324" s="23">
        <v>1440</v>
      </c>
      <c r="N4324" s="23">
        <v>1</v>
      </c>
      <c r="O4324" s="107">
        <v>8000000</v>
      </c>
      <c r="P4324" s="23">
        <v>180</v>
      </c>
      <c r="Q4324" s="23">
        <v>2</v>
      </c>
      <c r="R4324" s="23">
        <v>2</v>
      </c>
      <c r="S4324" s="23">
        <v>0</v>
      </c>
      <c r="T4324" s="47">
        <v>6</v>
      </c>
      <c r="U4324" s="98" t="s">
        <v>111</v>
      </c>
      <c r="V4324" s="98" t="s">
        <v>3139</v>
      </c>
      <c r="W4324" s="69">
        <f t="shared" si="134"/>
        <v>1.9305236485488465E-2</v>
      </c>
    </row>
    <row r="4325" spans="1:23">
      <c r="A4325">
        <f t="shared" si="135"/>
        <v>667</v>
      </c>
      <c r="B4325" s="99">
        <v>44408</v>
      </c>
      <c r="C4325" s="23">
        <v>1922</v>
      </c>
      <c r="D4325" s="23">
        <v>5</v>
      </c>
      <c r="E4325" s="98" t="s">
        <v>49</v>
      </c>
      <c r="F4325" s="98" t="s">
        <v>164</v>
      </c>
      <c r="G4325" s="98" t="s">
        <v>4120</v>
      </c>
      <c r="H4325" s="98" t="s">
        <v>1366</v>
      </c>
      <c r="I4325" s="98" t="s">
        <v>10156</v>
      </c>
      <c r="J4325" s="99">
        <v>45075</v>
      </c>
      <c r="K4325" s="107">
        <v>6000000</v>
      </c>
      <c r="L4325" s="98" t="s">
        <v>4848</v>
      </c>
      <c r="M4325" s="23">
        <v>1080</v>
      </c>
      <c r="N4325" s="23">
        <v>1</v>
      </c>
      <c r="O4325" s="107">
        <v>6000000</v>
      </c>
      <c r="P4325" s="23">
        <v>180</v>
      </c>
      <c r="Q4325" s="23">
        <v>2</v>
      </c>
      <c r="R4325" s="23">
        <v>2</v>
      </c>
      <c r="S4325" s="23">
        <v>0</v>
      </c>
      <c r="T4325" s="47">
        <v>4</v>
      </c>
      <c r="U4325" s="98" t="s">
        <v>111</v>
      </c>
      <c r="V4325" s="98" t="s">
        <v>3139</v>
      </c>
      <c r="W4325" s="69">
        <f t="shared" si="134"/>
        <v>8.3101598811363697E-3</v>
      </c>
    </row>
    <row r="4326" spans="1:23">
      <c r="A4326">
        <f t="shared" si="135"/>
        <v>667</v>
      </c>
      <c r="B4326" s="99">
        <v>44408</v>
      </c>
      <c r="C4326" s="23">
        <v>1923</v>
      </c>
      <c r="D4326" s="23">
        <v>5</v>
      </c>
      <c r="E4326" s="98" t="s">
        <v>49</v>
      </c>
      <c r="F4326" s="98" t="s">
        <v>164</v>
      </c>
      <c r="G4326" s="98" t="s">
        <v>4120</v>
      </c>
      <c r="H4326" s="98" t="s">
        <v>1366</v>
      </c>
      <c r="I4326" s="98" t="s">
        <v>10156</v>
      </c>
      <c r="J4326" s="99">
        <v>45075</v>
      </c>
      <c r="K4326" s="107">
        <v>13000000</v>
      </c>
      <c r="L4326" s="98" t="s">
        <v>4849</v>
      </c>
      <c r="M4326" s="23">
        <v>1080</v>
      </c>
      <c r="N4326" s="23">
        <v>1</v>
      </c>
      <c r="O4326" s="107">
        <v>13000000</v>
      </c>
      <c r="P4326" s="23">
        <v>180</v>
      </c>
      <c r="Q4326" s="23">
        <v>2</v>
      </c>
      <c r="R4326" s="23">
        <v>2</v>
      </c>
      <c r="S4326" s="23">
        <v>0</v>
      </c>
      <c r="T4326" s="47">
        <v>8.6666659999999993</v>
      </c>
      <c r="U4326" s="98" t="s">
        <v>111</v>
      </c>
      <c r="V4326" s="98" t="s">
        <v>3139</v>
      </c>
      <c r="W4326" s="69">
        <f t="shared" si="134"/>
        <v>1.8005345024102153E-2</v>
      </c>
    </row>
    <row r="4327" spans="1:23">
      <c r="A4327">
        <f t="shared" si="135"/>
        <v>1401</v>
      </c>
      <c r="B4327" s="99">
        <v>44408</v>
      </c>
      <c r="C4327" s="23">
        <v>1924</v>
      </c>
      <c r="D4327" s="23">
        <v>5</v>
      </c>
      <c r="E4327" s="98" t="s">
        <v>49</v>
      </c>
      <c r="F4327" s="98" t="s">
        <v>164</v>
      </c>
      <c r="G4327" s="98" t="s">
        <v>4120</v>
      </c>
      <c r="H4327" s="98" t="s">
        <v>1366</v>
      </c>
      <c r="I4327" s="98" t="s">
        <v>10156</v>
      </c>
      <c r="J4327" s="99">
        <v>45809</v>
      </c>
      <c r="K4327" s="107">
        <v>30000000</v>
      </c>
      <c r="L4327" s="98" t="s">
        <v>4850</v>
      </c>
      <c r="M4327" s="23">
        <v>1980</v>
      </c>
      <c r="N4327" s="23">
        <v>1</v>
      </c>
      <c r="O4327" s="107">
        <v>30000000</v>
      </c>
      <c r="P4327" s="23">
        <v>180</v>
      </c>
      <c r="Q4327" s="23">
        <v>2</v>
      </c>
      <c r="R4327" s="23">
        <v>2</v>
      </c>
      <c r="S4327" s="23">
        <v>3.89</v>
      </c>
      <c r="T4327" s="47">
        <v>24.151571000000001</v>
      </c>
      <c r="U4327" s="98" t="s">
        <v>111</v>
      </c>
      <c r="V4327" s="98" t="s">
        <v>3139</v>
      </c>
      <c r="W4327" s="69">
        <f t="shared" si="134"/>
        <v>0.10539186145549245</v>
      </c>
    </row>
    <row r="4328" spans="1:23">
      <c r="A4328">
        <f t="shared" si="135"/>
        <v>1033</v>
      </c>
      <c r="B4328" s="99">
        <v>44408</v>
      </c>
      <c r="C4328" s="23">
        <v>1925</v>
      </c>
      <c r="D4328" s="23">
        <v>5</v>
      </c>
      <c r="E4328" s="98" t="s">
        <v>49</v>
      </c>
      <c r="F4328" s="98" t="s">
        <v>164</v>
      </c>
      <c r="G4328" s="98" t="s">
        <v>4120</v>
      </c>
      <c r="H4328" s="98" t="s">
        <v>1366</v>
      </c>
      <c r="I4328" s="98" t="s">
        <v>10156</v>
      </c>
      <c r="J4328" s="99">
        <v>45441</v>
      </c>
      <c r="K4328" s="107">
        <v>20000000</v>
      </c>
      <c r="L4328" s="98" t="s">
        <v>4851</v>
      </c>
      <c r="M4328" s="23">
        <v>1440</v>
      </c>
      <c r="N4328" s="23">
        <v>1</v>
      </c>
      <c r="O4328" s="107">
        <v>20000000</v>
      </c>
      <c r="P4328" s="23">
        <v>180</v>
      </c>
      <c r="Q4328" s="23">
        <v>2</v>
      </c>
      <c r="R4328" s="23">
        <v>2</v>
      </c>
      <c r="S4328" s="23">
        <v>0</v>
      </c>
      <c r="T4328" s="47">
        <v>15</v>
      </c>
      <c r="U4328" s="98" t="s">
        <v>111</v>
      </c>
      <c r="V4328" s="98" t="s">
        <v>3139</v>
      </c>
      <c r="W4328" s="69">
        <f t="shared" si="134"/>
        <v>4.826309121372116E-2</v>
      </c>
    </row>
    <row r="4329" spans="1:23">
      <c r="A4329">
        <f t="shared" si="135"/>
        <v>1398</v>
      </c>
      <c r="B4329" s="99">
        <v>44408</v>
      </c>
      <c r="C4329" s="23">
        <v>1926</v>
      </c>
      <c r="D4329" s="23">
        <v>5</v>
      </c>
      <c r="E4329" s="98" t="s">
        <v>49</v>
      </c>
      <c r="F4329" s="98" t="s">
        <v>164</v>
      </c>
      <c r="G4329" s="98" t="s">
        <v>4120</v>
      </c>
      <c r="H4329" s="98" t="s">
        <v>1366</v>
      </c>
      <c r="I4329" s="98" t="s">
        <v>10156</v>
      </c>
      <c r="J4329" s="99">
        <v>45806</v>
      </c>
      <c r="K4329" s="107">
        <v>20000000</v>
      </c>
      <c r="L4329" s="98" t="s">
        <v>4852</v>
      </c>
      <c r="M4329" s="23">
        <v>1800</v>
      </c>
      <c r="N4329" s="23">
        <v>1</v>
      </c>
      <c r="O4329" s="107">
        <v>20000000</v>
      </c>
      <c r="P4329" s="23">
        <v>180</v>
      </c>
      <c r="Q4329" s="23">
        <v>2</v>
      </c>
      <c r="R4329" s="23">
        <v>2</v>
      </c>
      <c r="S4329" s="23">
        <v>0</v>
      </c>
      <c r="T4329" s="47">
        <v>16</v>
      </c>
      <c r="U4329" s="98" t="s">
        <v>111</v>
      </c>
      <c r="V4329" s="98" t="s">
        <v>3139</v>
      </c>
      <c r="W4329" s="69">
        <f t="shared" si="134"/>
        <v>6.9670785690126802E-2</v>
      </c>
    </row>
    <row r="4330" spans="1:23">
      <c r="A4330">
        <f t="shared" si="135"/>
        <v>667</v>
      </c>
      <c r="B4330" s="99">
        <v>44408</v>
      </c>
      <c r="C4330" s="23">
        <v>1927</v>
      </c>
      <c r="D4330" s="23">
        <v>5</v>
      </c>
      <c r="E4330" s="98" t="s">
        <v>49</v>
      </c>
      <c r="F4330" s="98" t="s">
        <v>164</v>
      </c>
      <c r="G4330" s="98" t="s">
        <v>4120</v>
      </c>
      <c r="H4330" s="98" t="s">
        <v>1366</v>
      </c>
      <c r="I4330" s="98" t="s">
        <v>10156</v>
      </c>
      <c r="J4330" s="99">
        <v>45075</v>
      </c>
      <c r="K4330" s="107">
        <v>5500000</v>
      </c>
      <c r="L4330" s="98" t="s">
        <v>4853</v>
      </c>
      <c r="M4330" s="23">
        <v>1080</v>
      </c>
      <c r="N4330" s="23">
        <v>1</v>
      </c>
      <c r="O4330" s="107">
        <v>5500000</v>
      </c>
      <c r="P4330" s="23">
        <v>180</v>
      </c>
      <c r="Q4330" s="23">
        <v>2</v>
      </c>
      <c r="R4330" s="23">
        <v>2</v>
      </c>
      <c r="S4330" s="23">
        <v>0</v>
      </c>
      <c r="T4330" s="47">
        <v>3.6666660000000002</v>
      </c>
      <c r="U4330" s="98" t="s">
        <v>111</v>
      </c>
      <c r="V4330" s="98" t="s">
        <v>3139</v>
      </c>
      <c r="W4330" s="69">
        <f t="shared" si="134"/>
        <v>7.617645172681692E-3</v>
      </c>
    </row>
    <row r="4331" spans="1:23">
      <c r="A4331">
        <f t="shared" si="135"/>
        <v>667</v>
      </c>
      <c r="B4331" s="99">
        <v>44408</v>
      </c>
      <c r="C4331" s="23">
        <v>1928</v>
      </c>
      <c r="D4331" s="23">
        <v>5</v>
      </c>
      <c r="E4331" s="98" t="s">
        <v>49</v>
      </c>
      <c r="F4331" s="98" t="s">
        <v>164</v>
      </c>
      <c r="G4331" s="98" t="s">
        <v>4120</v>
      </c>
      <c r="H4331" s="98" t="s">
        <v>1366</v>
      </c>
      <c r="I4331" s="98" t="s">
        <v>10156</v>
      </c>
      <c r="J4331" s="99">
        <v>45075</v>
      </c>
      <c r="K4331" s="107">
        <v>5000000</v>
      </c>
      <c r="L4331" s="98" t="s">
        <v>4854</v>
      </c>
      <c r="M4331" s="23">
        <v>1080</v>
      </c>
      <c r="N4331" s="23">
        <v>1</v>
      </c>
      <c r="O4331" s="107">
        <v>5000000</v>
      </c>
      <c r="P4331" s="23">
        <v>180</v>
      </c>
      <c r="Q4331" s="23">
        <v>2</v>
      </c>
      <c r="R4331" s="23">
        <v>2</v>
      </c>
      <c r="S4331" s="23">
        <v>0</v>
      </c>
      <c r="T4331" s="47">
        <v>3.3333339999999998</v>
      </c>
      <c r="U4331" s="98" t="s">
        <v>111</v>
      </c>
      <c r="V4331" s="98" t="s">
        <v>3139</v>
      </c>
      <c r="W4331" s="69">
        <f t="shared" si="134"/>
        <v>6.925134619306955E-3</v>
      </c>
    </row>
    <row r="4332" spans="1:23">
      <c r="A4332">
        <f t="shared" si="135"/>
        <v>667</v>
      </c>
      <c r="B4332" s="99">
        <v>44408</v>
      </c>
      <c r="C4332" s="23">
        <v>1929</v>
      </c>
      <c r="D4332" s="23">
        <v>5</v>
      </c>
      <c r="E4332" s="98" t="s">
        <v>49</v>
      </c>
      <c r="F4332" s="98" t="s">
        <v>164</v>
      </c>
      <c r="G4332" s="98" t="s">
        <v>4120</v>
      </c>
      <c r="H4332" s="98" t="s">
        <v>1366</v>
      </c>
      <c r="I4332" s="98" t="s">
        <v>10156</v>
      </c>
      <c r="J4332" s="99">
        <v>45075</v>
      </c>
      <c r="K4332" s="107">
        <v>5000000</v>
      </c>
      <c r="L4332" s="98" t="s">
        <v>4855</v>
      </c>
      <c r="M4332" s="23">
        <v>1080</v>
      </c>
      <c r="N4332" s="23">
        <v>1</v>
      </c>
      <c r="O4332" s="107">
        <v>5000000</v>
      </c>
      <c r="P4332" s="23">
        <v>180</v>
      </c>
      <c r="Q4332" s="23">
        <v>2</v>
      </c>
      <c r="R4332" s="23">
        <v>2</v>
      </c>
      <c r="S4332" s="23">
        <v>0</v>
      </c>
      <c r="T4332" s="47">
        <v>3.3333339999999998</v>
      </c>
      <c r="U4332" s="98" t="s">
        <v>111</v>
      </c>
      <c r="V4332" s="98" t="s">
        <v>3139</v>
      </c>
      <c r="W4332" s="69">
        <f t="shared" si="134"/>
        <v>6.925134619306955E-3</v>
      </c>
    </row>
    <row r="4333" spans="1:23">
      <c r="A4333">
        <f t="shared" si="135"/>
        <v>667</v>
      </c>
      <c r="B4333" s="99">
        <v>44408</v>
      </c>
      <c r="C4333" s="23">
        <v>1930</v>
      </c>
      <c r="D4333" s="23">
        <v>5</v>
      </c>
      <c r="E4333" s="98" t="s">
        <v>49</v>
      </c>
      <c r="F4333" s="98" t="s">
        <v>164</v>
      </c>
      <c r="G4333" s="98" t="s">
        <v>4120</v>
      </c>
      <c r="H4333" s="98" t="s">
        <v>1366</v>
      </c>
      <c r="I4333" s="98" t="s">
        <v>10156</v>
      </c>
      <c r="J4333" s="99">
        <v>45075</v>
      </c>
      <c r="K4333" s="107">
        <v>10000000</v>
      </c>
      <c r="L4333" s="98" t="s">
        <v>4856</v>
      </c>
      <c r="M4333" s="23">
        <v>1080</v>
      </c>
      <c r="N4333" s="23">
        <v>1</v>
      </c>
      <c r="O4333" s="107">
        <v>10000000</v>
      </c>
      <c r="P4333" s="23">
        <v>180</v>
      </c>
      <c r="Q4333" s="23">
        <v>2</v>
      </c>
      <c r="R4333" s="23">
        <v>2</v>
      </c>
      <c r="S4333" s="23">
        <v>0</v>
      </c>
      <c r="T4333" s="47">
        <v>6.6666660000000002</v>
      </c>
      <c r="U4333" s="98" t="s">
        <v>111</v>
      </c>
      <c r="V4333" s="98" t="s">
        <v>3139</v>
      </c>
      <c r="W4333" s="69">
        <f t="shared" si="134"/>
        <v>1.385026508353397E-2</v>
      </c>
    </row>
    <row r="4334" spans="1:23">
      <c r="A4334">
        <f t="shared" si="135"/>
        <v>670</v>
      </c>
      <c r="B4334" s="99">
        <v>44408</v>
      </c>
      <c r="C4334" s="23">
        <v>1931</v>
      </c>
      <c r="D4334" s="23">
        <v>5</v>
      </c>
      <c r="E4334" s="98" t="s">
        <v>49</v>
      </c>
      <c r="F4334" s="98" t="s">
        <v>164</v>
      </c>
      <c r="G4334" s="98" t="s">
        <v>4120</v>
      </c>
      <c r="H4334" s="98" t="s">
        <v>1366</v>
      </c>
      <c r="I4334" s="98" t="s">
        <v>7242</v>
      </c>
      <c r="J4334" s="99">
        <v>45078</v>
      </c>
      <c r="K4334" s="107">
        <v>17000000</v>
      </c>
      <c r="L4334" s="98" t="s">
        <v>4857</v>
      </c>
      <c r="M4334" s="23">
        <v>1080</v>
      </c>
      <c r="N4334" s="23">
        <v>1</v>
      </c>
      <c r="O4334" s="107">
        <v>17000000</v>
      </c>
      <c r="P4334" s="23">
        <v>180</v>
      </c>
      <c r="Q4334" s="23">
        <v>2</v>
      </c>
      <c r="R4334" s="23">
        <v>2</v>
      </c>
      <c r="S4334" s="23">
        <v>0</v>
      </c>
      <c r="T4334" s="47">
        <v>11.333334000000001</v>
      </c>
      <c r="U4334" s="98" t="s">
        <v>111</v>
      </c>
      <c r="V4334" s="98" t="s">
        <v>3139</v>
      </c>
      <c r="W4334" s="69">
        <f t="shared" si="134"/>
        <v>2.3651355975499843E-2</v>
      </c>
    </row>
    <row r="4335" spans="1:23">
      <c r="A4335">
        <f t="shared" si="135"/>
        <v>670</v>
      </c>
      <c r="B4335" s="99">
        <v>44408</v>
      </c>
      <c r="C4335" s="23">
        <v>1932</v>
      </c>
      <c r="D4335" s="23">
        <v>5</v>
      </c>
      <c r="E4335" s="98" t="s">
        <v>49</v>
      </c>
      <c r="F4335" s="98" t="s">
        <v>164</v>
      </c>
      <c r="G4335" s="98" t="s">
        <v>4120</v>
      </c>
      <c r="H4335" s="98" t="s">
        <v>1366</v>
      </c>
      <c r="I4335" s="98" t="s">
        <v>7242</v>
      </c>
      <c r="J4335" s="99">
        <v>45078</v>
      </c>
      <c r="K4335" s="107">
        <v>10000000</v>
      </c>
      <c r="L4335" s="98" t="s">
        <v>4858</v>
      </c>
      <c r="M4335" s="23">
        <v>1080</v>
      </c>
      <c r="N4335" s="23">
        <v>1</v>
      </c>
      <c r="O4335" s="107">
        <v>10000000</v>
      </c>
      <c r="P4335" s="23">
        <v>180</v>
      </c>
      <c r="Q4335" s="23">
        <v>2</v>
      </c>
      <c r="R4335" s="23">
        <v>2</v>
      </c>
      <c r="S4335" s="23">
        <v>0</v>
      </c>
      <c r="T4335" s="47">
        <v>6.6666660000000002</v>
      </c>
      <c r="U4335" s="98" t="s">
        <v>111</v>
      </c>
      <c r="V4335" s="98" t="s">
        <v>3139</v>
      </c>
      <c r="W4335" s="69">
        <f t="shared" si="134"/>
        <v>1.3912560128887197E-2</v>
      </c>
    </row>
    <row r="4336" spans="1:23">
      <c r="A4336">
        <f t="shared" si="135"/>
        <v>1401</v>
      </c>
      <c r="B4336" s="99">
        <v>44408</v>
      </c>
      <c r="C4336" s="23">
        <v>1933</v>
      </c>
      <c r="D4336" s="23">
        <v>5</v>
      </c>
      <c r="E4336" s="98" t="s">
        <v>49</v>
      </c>
      <c r="F4336" s="98" t="s">
        <v>164</v>
      </c>
      <c r="G4336" s="98" t="s">
        <v>4120</v>
      </c>
      <c r="H4336" s="98" t="s">
        <v>1366</v>
      </c>
      <c r="I4336" s="98" t="s">
        <v>7242</v>
      </c>
      <c r="J4336" s="99">
        <v>45809</v>
      </c>
      <c r="K4336" s="107">
        <v>43000000</v>
      </c>
      <c r="L4336" s="98" t="s">
        <v>4859</v>
      </c>
      <c r="M4336" s="23">
        <v>1800</v>
      </c>
      <c r="N4336" s="23">
        <v>1</v>
      </c>
      <c r="O4336" s="107">
        <v>43000000</v>
      </c>
      <c r="P4336" s="23">
        <v>360</v>
      </c>
      <c r="Q4336" s="23">
        <v>2</v>
      </c>
      <c r="R4336" s="23">
        <v>2</v>
      </c>
      <c r="S4336" s="23">
        <v>0</v>
      </c>
      <c r="T4336" s="47">
        <v>34.4</v>
      </c>
      <c r="U4336" s="98" t="s">
        <v>111</v>
      </c>
      <c r="V4336" s="98" t="s">
        <v>3139</v>
      </c>
      <c r="W4336" s="69">
        <f t="shared" si="134"/>
        <v>0.15011363169993952</v>
      </c>
    </row>
    <row r="4337" spans="1:23">
      <c r="A4337">
        <f t="shared" si="135"/>
        <v>670</v>
      </c>
      <c r="B4337" s="99">
        <v>44408</v>
      </c>
      <c r="C4337" s="23">
        <v>1934</v>
      </c>
      <c r="D4337" s="23">
        <v>5</v>
      </c>
      <c r="E4337" s="98" t="s">
        <v>49</v>
      </c>
      <c r="F4337" s="98" t="s">
        <v>164</v>
      </c>
      <c r="G4337" s="98" t="s">
        <v>4120</v>
      </c>
      <c r="H4337" s="98" t="s">
        <v>1366</v>
      </c>
      <c r="I4337" s="98" t="s">
        <v>7242</v>
      </c>
      <c r="J4337" s="99">
        <v>45078</v>
      </c>
      <c r="K4337" s="107">
        <v>13000000</v>
      </c>
      <c r="L4337" s="98" t="s">
        <v>4860</v>
      </c>
      <c r="M4337" s="23">
        <v>1080</v>
      </c>
      <c r="N4337" s="23">
        <v>1</v>
      </c>
      <c r="O4337" s="107">
        <v>13000000</v>
      </c>
      <c r="P4337" s="23">
        <v>180</v>
      </c>
      <c r="Q4337" s="23">
        <v>2</v>
      </c>
      <c r="R4337" s="23">
        <v>2</v>
      </c>
      <c r="S4337" s="23">
        <v>0</v>
      </c>
      <c r="T4337" s="47">
        <v>8.6666659999999993</v>
      </c>
      <c r="U4337" s="98" t="s">
        <v>111</v>
      </c>
      <c r="V4337" s="98" t="s">
        <v>3139</v>
      </c>
      <c r="W4337" s="69">
        <f t="shared" si="134"/>
        <v>1.80863285849302E-2</v>
      </c>
    </row>
    <row r="4338" spans="1:23">
      <c r="A4338">
        <f t="shared" si="135"/>
        <v>670</v>
      </c>
      <c r="B4338" s="99">
        <v>44408</v>
      </c>
      <c r="C4338" s="23">
        <v>1935</v>
      </c>
      <c r="D4338" s="23">
        <v>5</v>
      </c>
      <c r="E4338" s="98" t="s">
        <v>49</v>
      </c>
      <c r="F4338" s="98" t="s">
        <v>164</v>
      </c>
      <c r="G4338" s="98" t="s">
        <v>4120</v>
      </c>
      <c r="H4338" s="98" t="s">
        <v>1366</v>
      </c>
      <c r="I4338" s="98" t="s">
        <v>7242</v>
      </c>
      <c r="J4338" s="99">
        <v>45078</v>
      </c>
      <c r="K4338" s="107">
        <v>12000000</v>
      </c>
      <c r="L4338" s="98" t="s">
        <v>4861</v>
      </c>
      <c r="M4338" s="23">
        <v>1080</v>
      </c>
      <c r="N4338" s="23">
        <v>1</v>
      </c>
      <c r="O4338" s="107">
        <v>12000000</v>
      </c>
      <c r="P4338" s="23">
        <v>180</v>
      </c>
      <c r="Q4338" s="23">
        <v>2</v>
      </c>
      <c r="R4338" s="23">
        <v>2</v>
      </c>
      <c r="S4338" s="23">
        <v>0</v>
      </c>
      <c r="T4338" s="47">
        <v>8</v>
      </c>
      <c r="U4338" s="98" t="s">
        <v>111</v>
      </c>
      <c r="V4338" s="98" t="s">
        <v>3139</v>
      </c>
      <c r="W4338" s="69">
        <f t="shared" si="134"/>
        <v>1.6695073824172017E-2</v>
      </c>
    </row>
    <row r="4339" spans="1:23">
      <c r="A4339">
        <f t="shared" si="135"/>
        <v>1401</v>
      </c>
      <c r="B4339" s="99">
        <v>44408</v>
      </c>
      <c r="C4339" s="23">
        <v>1936</v>
      </c>
      <c r="D4339" s="23">
        <v>5</v>
      </c>
      <c r="E4339" s="98" t="s">
        <v>49</v>
      </c>
      <c r="F4339" s="98" t="s">
        <v>164</v>
      </c>
      <c r="G4339" s="98" t="s">
        <v>4120</v>
      </c>
      <c r="H4339" s="98" t="s">
        <v>1366</v>
      </c>
      <c r="I4339" s="98" t="s">
        <v>7242</v>
      </c>
      <c r="J4339" s="99">
        <v>45809</v>
      </c>
      <c r="K4339" s="107">
        <v>22000000</v>
      </c>
      <c r="L4339" s="98" t="s">
        <v>4862</v>
      </c>
      <c r="M4339" s="23">
        <v>1800</v>
      </c>
      <c r="N4339" s="23">
        <v>1</v>
      </c>
      <c r="O4339" s="107">
        <v>22000000</v>
      </c>
      <c r="P4339" s="23">
        <v>90</v>
      </c>
      <c r="Q4339" s="23">
        <v>2</v>
      </c>
      <c r="R4339" s="23">
        <v>2</v>
      </c>
      <c r="S4339" s="23">
        <v>2.89</v>
      </c>
      <c r="T4339" s="47">
        <v>17.682482</v>
      </c>
      <c r="U4339" s="98" t="s">
        <v>111</v>
      </c>
      <c r="V4339" s="98" t="s">
        <v>3139</v>
      </c>
      <c r="W4339" s="69">
        <f t="shared" si="134"/>
        <v>7.7162255537465405E-2</v>
      </c>
    </row>
    <row r="4340" spans="1:23">
      <c r="A4340">
        <f t="shared" si="135"/>
        <v>670</v>
      </c>
      <c r="B4340" s="99">
        <v>44408</v>
      </c>
      <c r="C4340" s="23">
        <v>1937</v>
      </c>
      <c r="D4340" s="23">
        <v>5</v>
      </c>
      <c r="E4340" s="98" t="s">
        <v>49</v>
      </c>
      <c r="F4340" s="98" t="s">
        <v>164</v>
      </c>
      <c r="G4340" s="98" t="s">
        <v>4120</v>
      </c>
      <c r="H4340" s="98" t="s">
        <v>1366</v>
      </c>
      <c r="I4340" s="98" t="s">
        <v>7242</v>
      </c>
      <c r="J4340" s="99">
        <v>45078</v>
      </c>
      <c r="K4340" s="107">
        <v>5000000</v>
      </c>
      <c r="L4340" s="98" t="s">
        <v>4863</v>
      </c>
      <c r="M4340" s="23">
        <v>1080</v>
      </c>
      <c r="N4340" s="23">
        <v>1</v>
      </c>
      <c r="O4340" s="107">
        <v>5000000</v>
      </c>
      <c r="P4340" s="23">
        <v>360</v>
      </c>
      <c r="Q4340" s="23">
        <v>2</v>
      </c>
      <c r="R4340" s="23">
        <v>2</v>
      </c>
      <c r="S4340" s="23">
        <v>0</v>
      </c>
      <c r="T4340" s="47">
        <v>3.3333330000000001</v>
      </c>
      <c r="U4340" s="98" t="s">
        <v>111</v>
      </c>
      <c r="V4340" s="98" t="s">
        <v>3139</v>
      </c>
      <c r="W4340" s="69">
        <f t="shared" si="134"/>
        <v>6.9562800644435985E-3</v>
      </c>
    </row>
    <row r="4341" spans="1:23">
      <c r="A4341">
        <f t="shared" si="135"/>
        <v>670</v>
      </c>
      <c r="B4341" s="99">
        <v>44408</v>
      </c>
      <c r="C4341" s="23">
        <v>1938</v>
      </c>
      <c r="D4341" s="23">
        <v>5</v>
      </c>
      <c r="E4341" s="98" t="s">
        <v>49</v>
      </c>
      <c r="F4341" s="98" t="s">
        <v>164</v>
      </c>
      <c r="G4341" s="98" t="s">
        <v>4120</v>
      </c>
      <c r="H4341" s="98" t="s">
        <v>1366</v>
      </c>
      <c r="I4341" s="98" t="s">
        <v>7242</v>
      </c>
      <c r="J4341" s="99">
        <v>45078</v>
      </c>
      <c r="K4341" s="107">
        <v>30000000</v>
      </c>
      <c r="L4341" s="98" t="s">
        <v>4864</v>
      </c>
      <c r="M4341" s="23">
        <v>1080</v>
      </c>
      <c r="N4341" s="23">
        <v>1</v>
      </c>
      <c r="O4341" s="107">
        <v>30000000</v>
      </c>
      <c r="P4341" s="23">
        <v>180</v>
      </c>
      <c r="Q4341" s="23">
        <v>2</v>
      </c>
      <c r="R4341" s="23">
        <v>2</v>
      </c>
      <c r="S4341" s="23">
        <v>0</v>
      </c>
      <c r="T4341" s="47">
        <v>20</v>
      </c>
      <c r="U4341" s="98" t="s">
        <v>111</v>
      </c>
      <c r="V4341" s="98" t="s">
        <v>3139</v>
      </c>
      <c r="W4341" s="69">
        <f t="shared" si="134"/>
        <v>4.1737684560430047E-2</v>
      </c>
    </row>
    <row r="4342" spans="1:23">
      <c r="A4342">
        <f t="shared" si="135"/>
        <v>1401</v>
      </c>
      <c r="B4342" s="99">
        <v>44408</v>
      </c>
      <c r="C4342" s="23">
        <v>1939</v>
      </c>
      <c r="D4342" s="23">
        <v>5</v>
      </c>
      <c r="E4342" s="98" t="s">
        <v>49</v>
      </c>
      <c r="F4342" s="98" t="s">
        <v>164</v>
      </c>
      <c r="G4342" s="98" t="s">
        <v>4120</v>
      </c>
      <c r="H4342" s="98" t="s">
        <v>1366</v>
      </c>
      <c r="I4342" s="98" t="s">
        <v>7242</v>
      </c>
      <c r="J4342" s="99">
        <v>45809</v>
      </c>
      <c r="K4342" s="107">
        <v>8000000</v>
      </c>
      <c r="L4342" s="98" t="s">
        <v>4865</v>
      </c>
      <c r="M4342" s="23">
        <v>1800</v>
      </c>
      <c r="N4342" s="23">
        <v>1</v>
      </c>
      <c r="O4342" s="107">
        <v>8000000</v>
      </c>
      <c r="P4342" s="23">
        <v>180</v>
      </c>
      <c r="Q4342" s="23">
        <v>2</v>
      </c>
      <c r="R4342" s="23">
        <v>2</v>
      </c>
      <c r="S4342" s="23">
        <v>0</v>
      </c>
      <c r="T4342" s="47">
        <v>6.4</v>
      </c>
      <c r="U4342" s="98" t="s">
        <v>111</v>
      </c>
      <c r="V4342" s="98" t="s">
        <v>3139</v>
      </c>
      <c r="W4342" s="69">
        <f t="shared" si="134"/>
        <v>2.7928117525570145E-2</v>
      </c>
    </row>
    <row r="4343" spans="1:23">
      <c r="A4343">
        <f t="shared" si="135"/>
        <v>671</v>
      </c>
      <c r="B4343" s="99">
        <v>44408</v>
      </c>
      <c r="C4343" s="23">
        <v>1940</v>
      </c>
      <c r="D4343" s="23">
        <v>5</v>
      </c>
      <c r="E4343" s="98" t="s">
        <v>49</v>
      </c>
      <c r="F4343" s="98" t="s">
        <v>164</v>
      </c>
      <c r="G4343" s="98" t="s">
        <v>4120</v>
      </c>
      <c r="H4343" s="98" t="s">
        <v>1366</v>
      </c>
      <c r="I4343" s="98" t="s">
        <v>9969</v>
      </c>
      <c r="J4343" s="99">
        <v>45079</v>
      </c>
      <c r="K4343" s="107">
        <v>10000000</v>
      </c>
      <c r="L4343" s="98" t="s">
        <v>4866</v>
      </c>
      <c r="M4343" s="23">
        <v>1080</v>
      </c>
      <c r="N4343" s="23">
        <v>1</v>
      </c>
      <c r="O4343" s="107">
        <v>10000000</v>
      </c>
      <c r="P4343" s="23">
        <v>180</v>
      </c>
      <c r="Q4343" s="23">
        <v>2</v>
      </c>
      <c r="R4343" s="23">
        <v>2</v>
      </c>
      <c r="S4343" s="23">
        <v>0</v>
      </c>
      <c r="T4343" s="47">
        <v>6.6666660000000002</v>
      </c>
      <c r="U4343" s="98" t="s">
        <v>111</v>
      </c>
      <c r="V4343" s="98" t="s">
        <v>3139</v>
      </c>
      <c r="W4343" s="69">
        <f t="shared" si="134"/>
        <v>1.393332514400494E-2</v>
      </c>
    </row>
    <row r="4344" spans="1:23">
      <c r="A4344">
        <f t="shared" si="135"/>
        <v>306</v>
      </c>
      <c r="B4344" s="99">
        <v>44408</v>
      </c>
      <c r="C4344" s="23">
        <v>1941</v>
      </c>
      <c r="D4344" s="23">
        <v>5</v>
      </c>
      <c r="E4344" s="98" t="s">
        <v>49</v>
      </c>
      <c r="F4344" s="98" t="s">
        <v>164</v>
      </c>
      <c r="G4344" s="98" t="s">
        <v>4120</v>
      </c>
      <c r="H4344" s="98" t="s">
        <v>1366</v>
      </c>
      <c r="I4344" s="98" t="s">
        <v>9969</v>
      </c>
      <c r="J4344" s="99">
        <v>44714</v>
      </c>
      <c r="K4344" s="107">
        <v>10000000</v>
      </c>
      <c r="L4344" s="98" t="s">
        <v>4867</v>
      </c>
      <c r="M4344" s="23">
        <v>540</v>
      </c>
      <c r="N4344" s="23">
        <v>1</v>
      </c>
      <c r="O4344" s="107">
        <v>10000000</v>
      </c>
      <c r="P4344" s="23">
        <v>180</v>
      </c>
      <c r="Q4344" s="23">
        <v>2</v>
      </c>
      <c r="R4344" s="23">
        <v>2</v>
      </c>
      <c r="S4344" s="23">
        <v>0</v>
      </c>
      <c r="T4344" s="47">
        <v>5</v>
      </c>
      <c r="U4344" s="98" t="s">
        <v>111</v>
      </c>
      <c r="V4344" s="98" t="s">
        <v>3139</v>
      </c>
      <c r="W4344" s="69">
        <f t="shared" si="134"/>
        <v>4.765571446078953E-3</v>
      </c>
    </row>
    <row r="4345" spans="1:23">
      <c r="A4345">
        <f t="shared" si="135"/>
        <v>124</v>
      </c>
      <c r="B4345" s="99">
        <v>44408</v>
      </c>
      <c r="C4345" s="23">
        <v>1942</v>
      </c>
      <c r="D4345" s="23">
        <v>5</v>
      </c>
      <c r="E4345" s="98" t="s">
        <v>49</v>
      </c>
      <c r="F4345" s="98" t="s">
        <v>164</v>
      </c>
      <c r="G4345" s="98" t="s">
        <v>4120</v>
      </c>
      <c r="H4345" s="98" t="s">
        <v>1366</v>
      </c>
      <c r="I4345" s="98" t="s">
        <v>9969</v>
      </c>
      <c r="J4345" s="99">
        <v>44532</v>
      </c>
      <c r="K4345" s="107">
        <v>5500000</v>
      </c>
      <c r="L4345" s="98" t="s">
        <v>4868</v>
      </c>
      <c r="M4345" s="23">
        <v>540</v>
      </c>
      <c r="N4345" s="23">
        <v>1</v>
      </c>
      <c r="O4345" s="107">
        <v>5500000</v>
      </c>
      <c r="P4345" s="23">
        <v>30</v>
      </c>
      <c r="Q4345" s="23">
        <v>2</v>
      </c>
      <c r="R4345" s="23">
        <v>2</v>
      </c>
      <c r="S4345" s="23">
        <v>0</v>
      </c>
      <c r="T4345" s="47">
        <v>1.5277719999999999</v>
      </c>
      <c r="U4345" s="98" t="s">
        <v>111</v>
      </c>
      <c r="V4345" s="98" t="s">
        <v>3139</v>
      </c>
      <c r="W4345" s="69">
        <f t="shared" si="134"/>
        <v>5.9007034038924678E-4</v>
      </c>
    </row>
    <row r="4346" spans="1:23">
      <c r="A4346">
        <f t="shared" si="135"/>
        <v>1403</v>
      </c>
      <c r="B4346" s="99">
        <v>44408</v>
      </c>
      <c r="C4346" s="23">
        <v>1943</v>
      </c>
      <c r="D4346" s="23">
        <v>5</v>
      </c>
      <c r="E4346" s="98" t="s">
        <v>49</v>
      </c>
      <c r="F4346" s="98" t="s">
        <v>164</v>
      </c>
      <c r="G4346" s="98" t="s">
        <v>4120</v>
      </c>
      <c r="H4346" s="98" t="s">
        <v>1366</v>
      </c>
      <c r="I4346" s="98" t="s">
        <v>10423</v>
      </c>
      <c r="J4346" s="99">
        <v>45811</v>
      </c>
      <c r="K4346" s="107">
        <v>6000000</v>
      </c>
      <c r="L4346" s="98" t="s">
        <v>4869</v>
      </c>
      <c r="M4346" s="23">
        <v>1800</v>
      </c>
      <c r="N4346" s="23">
        <v>1</v>
      </c>
      <c r="O4346" s="107">
        <v>6000000</v>
      </c>
      <c r="P4346" s="23">
        <v>180</v>
      </c>
      <c r="Q4346" s="23">
        <v>2</v>
      </c>
      <c r="R4346" s="23">
        <v>2</v>
      </c>
      <c r="S4346" s="23">
        <v>0</v>
      </c>
      <c r="T4346" s="47">
        <v>4.8</v>
      </c>
      <c r="U4346" s="98" t="s">
        <v>111</v>
      </c>
      <c r="V4346" s="98" t="s">
        <v>3139</v>
      </c>
      <c r="W4346" s="69">
        <f t="shared" si="134"/>
        <v>2.0975989768937321E-2</v>
      </c>
    </row>
    <row r="4347" spans="1:23">
      <c r="A4347">
        <f t="shared" si="135"/>
        <v>672</v>
      </c>
      <c r="B4347" s="99">
        <v>44408</v>
      </c>
      <c r="C4347" s="23">
        <v>1944</v>
      </c>
      <c r="D4347" s="23">
        <v>5</v>
      </c>
      <c r="E4347" s="98" t="s">
        <v>49</v>
      </c>
      <c r="F4347" s="98" t="s">
        <v>164</v>
      </c>
      <c r="G4347" s="98" t="s">
        <v>4120</v>
      </c>
      <c r="H4347" s="98" t="s">
        <v>1366</v>
      </c>
      <c r="I4347" s="98" t="s">
        <v>10423</v>
      </c>
      <c r="J4347" s="99">
        <v>45080</v>
      </c>
      <c r="K4347" s="107">
        <v>10000000</v>
      </c>
      <c r="L4347" s="98" t="s">
        <v>4870</v>
      </c>
      <c r="M4347" s="23">
        <v>1080</v>
      </c>
      <c r="N4347" s="23">
        <v>1</v>
      </c>
      <c r="O4347" s="107">
        <v>10000000</v>
      </c>
      <c r="P4347" s="23">
        <v>180</v>
      </c>
      <c r="Q4347" s="23">
        <v>2</v>
      </c>
      <c r="R4347" s="23">
        <v>2</v>
      </c>
      <c r="S4347" s="23">
        <v>0</v>
      </c>
      <c r="T4347" s="47">
        <v>6.6666660000000002</v>
      </c>
      <c r="U4347" s="98" t="s">
        <v>111</v>
      </c>
      <c r="V4347" s="98" t="s">
        <v>3139</v>
      </c>
      <c r="W4347" s="69">
        <f t="shared" si="134"/>
        <v>1.3954090159122681E-2</v>
      </c>
    </row>
    <row r="4348" spans="1:23">
      <c r="A4348">
        <f t="shared" si="135"/>
        <v>1403</v>
      </c>
      <c r="B4348" s="99">
        <v>44408</v>
      </c>
      <c r="C4348" s="23">
        <v>1945</v>
      </c>
      <c r="D4348" s="23">
        <v>5</v>
      </c>
      <c r="E4348" s="98" t="s">
        <v>49</v>
      </c>
      <c r="F4348" s="98" t="s">
        <v>164</v>
      </c>
      <c r="G4348" s="98" t="s">
        <v>4120</v>
      </c>
      <c r="H4348" s="98" t="s">
        <v>1366</v>
      </c>
      <c r="I4348" s="98" t="s">
        <v>10423</v>
      </c>
      <c r="J4348" s="99">
        <v>45811</v>
      </c>
      <c r="K4348" s="107">
        <v>16000000</v>
      </c>
      <c r="L4348" s="98" t="s">
        <v>4871</v>
      </c>
      <c r="M4348" s="23">
        <v>1800</v>
      </c>
      <c r="N4348" s="23">
        <v>1</v>
      </c>
      <c r="O4348" s="107">
        <v>16000000</v>
      </c>
      <c r="P4348" s="23">
        <v>180</v>
      </c>
      <c r="Q4348" s="23">
        <v>2</v>
      </c>
      <c r="R4348" s="23">
        <v>2</v>
      </c>
      <c r="S4348" s="23">
        <v>0</v>
      </c>
      <c r="T4348" s="47">
        <v>12.8</v>
      </c>
      <c r="U4348" s="98" t="s">
        <v>111</v>
      </c>
      <c r="V4348" s="98" t="s">
        <v>3139</v>
      </c>
      <c r="W4348" s="69">
        <f t="shared" si="134"/>
        <v>5.5935972717166188E-2</v>
      </c>
    </row>
    <row r="4349" spans="1:23">
      <c r="A4349">
        <f t="shared" si="135"/>
        <v>672</v>
      </c>
      <c r="B4349" s="99">
        <v>44408</v>
      </c>
      <c r="C4349" s="23">
        <v>1946</v>
      </c>
      <c r="D4349" s="23">
        <v>5</v>
      </c>
      <c r="E4349" s="98" t="s">
        <v>49</v>
      </c>
      <c r="F4349" s="98" t="s">
        <v>164</v>
      </c>
      <c r="G4349" s="98" t="s">
        <v>4120</v>
      </c>
      <c r="H4349" s="98" t="s">
        <v>1366</v>
      </c>
      <c r="I4349" s="98" t="s">
        <v>10423</v>
      </c>
      <c r="J4349" s="99">
        <v>45080</v>
      </c>
      <c r="K4349" s="107">
        <v>10000000</v>
      </c>
      <c r="L4349" s="98" t="s">
        <v>4872</v>
      </c>
      <c r="M4349" s="23">
        <v>1080</v>
      </c>
      <c r="N4349" s="23">
        <v>1</v>
      </c>
      <c r="O4349" s="107">
        <v>10000000</v>
      </c>
      <c r="P4349" s="23">
        <v>180</v>
      </c>
      <c r="Q4349" s="23">
        <v>2</v>
      </c>
      <c r="R4349" s="23">
        <v>2</v>
      </c>
      <c r="S4349" s="23">
        <v>0</v>
      </c>
      <c r="T4349" s="47">
        <v>6.6666660000000002</v>
      </c>
      <c r="U4349" s="98" t="s">
        <v>111</v>
      </c>
      <c r="V4349" s="98" t="s">
        <v>3139</v>
      </c>
      <c r="W4349" s="69">
        <f t="shared" si="134"/>
        <v>1.3954090159122681E-2</v>
      </c>
    </row>
    <row r="4350" spans="1:23">
      <c r="A4350">
        <f t="shared" si="135"/>
        <v>672</v>
      </c>
      <c r="B4350" s="99">
        <v>44408</v>
      </c>
      <c r="C4350" s="23">
        <v>1947</v>
      </c>
      <c r="D4350" s="23">
        <v>5</v>
      </c>
      <c r="E4350" s="98" t="s">
        <v>49</v>
      </c>
      <c r="F4350" s="98" t="s">
        <v>164</v>
      </c>
      <c r="G4350" s="98" t="s">
        <v>4120</v>
      </c>
      <c r="H4350" s="98" t="s">
        <v>1366</v>
      </c>
      <c r="I4350" s="98" t="s">
        <v>10423</v>
      </c>
      <c r="J4350" s="99">
        <v>45080</v>
      </c>
      <c r="K4350" s="107">
        <v>8000000</v>
      </c>
      <c r="L4350" s="98" t="s">
        <v>4873</v>
      </c>
      <c r="M4350" s="23">
        <v>1080</v>
      </c>
      <c r="N4350" s="23">
        <v>1</v>
      </c>
      <c r="O4350" s="107">
        <v>8000000</v>
      </c>
      <c r="P4350" s="23">
        <v>360</v>
      </c>
      <c r="Q4350" s="23">
        <v>2</v>
      </c>
      <c r="R4350" s="23">
        <v>2</v>
      </c>
      <c r="S4350" s="23">
        <v>0</v>
      </c>
      <c r="T4350" s="47">
        <v>5.3333329999999997</v>
      </c>
      <c r="U4350" s="98" t="s">
        <v>111</v>
      </c>
      <c r="V4350" s="98" t="s">
        <v>3139</v>
      </c>
      <c r="W4350" s="69">
        <f t="shared" si="134"/>
        <v>1.116327254592089E-2</v>
      </c>
    </row>
    <row r="4351" spans="1:23">
      <c r="A4351">
        <f t="shared" si="135"/>
        <v>1404</v>
      </c>
      <c r="B4351" s="99">
        <v>44408</v>
      </c>
      <c r="C4351" s="23">
        <v>1948</v>
      </c>
      <c r="D4351" s="23">
        <v>5</v>
      </c>
      <c r="E4351" s="98" t="s">
        <v>49</v>
      </c>
      <c r="F4351" s="98" t="s">
        <v>164</v>
      </c>
      <c r="G4351" s="98" t="s">
        <v>4120</v>
      </c>
      <c r="H4351" s="98" t="s">
        <v>1366</v>
      </c>
      <c r="I4351" s="98" t="s">
        <v>10157</v>
      </c>
      <c r="J4351" s="99">
        <v>45812</v>
      </c>
      <c r="K4351" s="107">
        <v>10000000</v>
      </c>
      <c r="L4351" s="98" t="s">
        <v>4874</v>
      </c>
      <c r="M4351" s="23">
        <v>1800</v>
      </c>
      <c r="N4351" s="23">
        <v>1</v>
      </c>
      <c r="O4351" s="107">
        <v>10000000</v>
      </c>
      <c r="P4351" s="23">
        <v>180</v>
      </c>
      <c r="Q4351" s="23">
        <v>2</v>
      </c>
      <c r="R4351" s="23">
        <v>2</v>
      </c>
      <c r="S4351" s="23">
        <v>0</v>
      </c>
      <c r="T4351" s="47">
        <v>8</v>
      </c>
      <c r="U4351" s="98" t="s">
        <v>111</v>
      </c>
      <c r="V4351" s="98" t="s">
        <v>3139</v>
      </c>
      <c r="W4351" s="69">
        <f t="shared" si="134"/>
        <v>3.4984900968861955E-2</v>
      </c>
    </row>
    <row r="4352" spans="1:23">
      <c r="A4352">
        <f t="shared" si="135"/>
        <v>673</v>
      </c>
      <c r="B4352" s="99">
        <v>44408</v>
      </c>
      <c r="C4352" s="23">
        <v>1949</v>
      </c>
      <c r="D4352" s="23">
        <v>5</v>
      </c>
      <c r="E4352" s="98" t="s">
        <v>49</v>
      </c>
      <c r="F4352" s="98" t="s">
        <v>164</v>
      </c>
      <c r="G4352" s="98" t="s">
        <v>4120</v>
      </c>
      <c r="H4352" s="98" t="s">
        <v>1366</v>
      </c>
      <c r="I4352" s="98" t="s">
        <v>10157</v>
      </c>
      <c r="J4352" s="99">
        <v>45081</v>
      </c>
      <c r="K4352" s="107">
        <v>10000000</v>
      </c>
      <c r="L4352" s="98" t="s">
        <v>4875</v>
      </c>
      <c r="M4352" s="23">
        <v>1080</v>
      </c>
      <c r="N4352" s="23">
        <v>1</v>
      </c>
      <c r="O4352" s="107">
        <v>10000000</v>
      </c>
      <c r="P4352" s="23">
        <v>180</v>
      </c>
      <c r="Q4352" s="23">
        <v>2</v>
      </c>
      <c r="R4352" s="23">
        <v>2</v>
      </c>
      <c r="S4352" s="23">
        <v>0</v>
      </c>
      <c r="T4352" s="47">
        <v>6.6666660000000002</v>
      </c>
      <c r="U4352" s="98" t="s">
        <v>111</v>
      </c>
      <c r="V4352" s="98" t="s">
        <v>3139</v>
      </c>
      <c r="W4352" s="69">
        <f t="shared" si="134"/>
        <v>1.3974855174240424E-2</v>
      </c>
    </row>
    <row r="4353" spans="1:23">
      <c r="A4353">
        <f t="shared" si="135"/>
        <v>1404</v>
      </c>
      <c r="B4353" s="99">
        <v>44408</v>
      </c>
      <c r="C4353" s="23">
        <v>1950</v>
      </c>
      <c r="D4353" s="23">
        <v>5</v>
      </c>
      <c r="E4353" s="98" t="s">
        <v>49</v>
      </c>
      <c r="F4353" s="98" t="s">
        <v>164</v>
      </c>
      <c r="G4353" s="98" t="s">
        <v>4120</v>
      </c>
      <c r="H4353" s="98" t="s">
        <v>1366</v>
      </c>
      <c r="I4353" s="98" t="s">
        <v>10157</v>
      </c>
      <c r="J4353" s="99">
        <v>45812</v>
      </c>
      <c r="K4353" s="107">
        <v>6000000</v>
      </c>
      <c r="L4353" s="98" t="s">
        <v>4876</v>
      </c>
      <c r="M4353" s="23">
        <v>1800</v>
      </c>
      <c r="N4353" s="23">
        <v>1</v>
      </c>
      <c r="O4353" s="107">
        <v>6000000</v>
      </c>
      <c r="P4353" s="23">
        <v>180</v>
      </c>
      <c r="Q4353" s="23">
        <v>2</v>
      </c>
      <c r="R4353" s="23">
        <v>2</v>
      </c>
      <c r="S4353" s="23">
        <v>0</v>
      </c>
      <c r="T4353" s="47">
        <v>4.8</v>
      </c>
      <c r="U4353" s="98" t="s">
        <v>111</v>
      </c>
      <c r="V4353" s="98" t="s">
        <v>3139</v>
      </c>
      <c r="W4353" s="69">
        <f t="shared" si="134"/>
        <v>2.0990940581317175E-2</v>
      </c>
    </row>
    <row r="4354" spans="1:23">
      <c r="A4354">
        <f t="shared" si="135"/>
        <v>673</v>
      </c>
      <c r="B4354" s="99">
        <v>44408</v>
      </c>
      <c r="C4354" s="23">
        <v>1951</v>
      </c>
      <c r="D4354" s="23">
        <v>5</v>
      </c>
      <c r="E4354" s="98" t="s">
        <v>49</v>
      </c>
      <c r="F4354" s="98" t="s">
        <v>164</v>
      </c>
      <c r="G4354" s="98" t="s">
        <v>4120</v>
      </c>
      <c r="H4354" s="98" t="s">
        <v>1366</v>
      </c>
      <c r="I4354" s="98" t="s">
        <v>10157</v>
      </c>
      <c r="J4354" s="99">
        <v>45081</v>
      </c>
      <c r="K4354" s="107">
        <v>5500000</v>
      </c>
      <c r="L4354" s="98" t="s">
        <v>4877</v>
      </c>
      <c r="M4354" s="23">
        <v>1080</v>
      </c>
      <c r="N4354" s="23">
        <v>1</v>
      </c>
      <c r="O4354" s="107">
        <v>5500000</v>
      </c>
      <c r="P4354" s="23">
        <v>180</v>
      </c>
      <c r="Q4354" s="23">
        <v>2</v>
      </c>
      <c r="R4354" s="23">
        <v>2</v>
      </c>
      <c r="S4354" s="23">
        <v>0</v>
      </c>
      <c r="T4354" s="47">
        <v>3.6666660000000002</v>
      </c>
      <c r="U4354" s="98" t="s">
        <v>111</v>
      </c>
      <c r="V4354" s="98" t="s">
        <v>3139</v>
      </c>
      <c r="W4354" s="69">
        <f t="shared" ref="W4354:W4417" si="136">+T4354/SUM($T$2:$T$5848)*A4354</f>
        <v>7.6861697169636868E-3</v>
      </c>
    </row>
    <row r="4355" spans="1:23">
      <c r="A4355">
        <f t="shared" ref="A4355:A4418" si="137">+J4355-B4355</f>
        <v>673</v>
      </c>
      <c r="B4355" s="99">
        <v>44408</v>
      </c>
      <c r="C4355" s="23">
        <v>1952</v>
      </c>
      <c r="D4355" s="23">
        <v>5</v>
      </c>
      <c r="E4355" s="98" t="s">
        <v>49</v>
      </c>
      <c r="F4355" s="98" t="s">
        <v>164</v>
      </c>
      <c r="G4355" s="98" t="s">
        <v>4120</v>
      </c>
      <c r="H4355" s="98" t="s">
        <v>1366</v>
      </c>
      <c r="I4355" s="98" t="s">
        <v>10157</v>
      </c>
      <c r="J4355" s="99">
        <v>45081</v>
      </c>
      <c r="K4355" s="107">
        <v>12000000</v>
      </c>
      <c r="L4355" s="98" t="s">
        <v>4878</v>
      </c>
      <c r="M4355" s="23">
        <v>1080</v>
      </c>
      <c r="N4355" s="23">
        <v>1</v>
      </c>
      <c r="O4355" s="107">
        <v>12000000</v>
      </c>
      <c r="P4355" s="23">
        <v>180</v>
      </c>
      <c r="Q4355" s="23">
        <v>2</v>
      </c>
      <c r="R4355" s="23">
        <v>2</v>
      </c>
      <c r="S4355" s="23">
        <v>0</v>
      </c>
      <c r="T4355" s="47">
        <v>8</v>
      </c>
      <c r="U4355" s="98" t="s">
        <v>111</v>
      </c>
      <c r="V4355" s="98" t="s">
        <v>3139</v>
      </c>
      <c r="W4355" s="69">
        <f t="shared" si="136"/>
        <v>1.6769827886071294E-2</v>
      </c>
    </row>
    <row r="4356" spans="1:23">
      <c r="A4356">
        <f t="shared" si="137"/>
        <v>1404</v>
      </c>
      <c r="B4356" s="99">
        <v>44408</v>
      </c>
      <c r="C4356" s="23">
        <v>1953</v>
      </c>
      <c r="D4356" s="23">
        <v>5</v>
      </c>
      <c r="E4356" s="98" t="s">
        <v>49</v>
      </c>
      <c r="F4356" s="98" t="s">
        <v>164</v>
      </c>
      <c r="G4356" s="98" t="s">
        <v>4120</v>
      </c>
      <c r="H4356" s="98" t="s">
        <v>1366</v>
      </c>
      <c r="I4356" s="98" t="s">
        <v>10157</v>
      </c>
      <c r="J4356" s="99">
        <v>45812</v>
      </c>
      <c r="K4356" s="107">
        <v>7000000</v>
      </c>
      <c r="L4356" s="98" t="s">
        <v>4879</v>
      </c>
      <c r="M4356" s="23">
        <v>1800</v>
      </c>
      <c r="N4356" s="23">
        <v>1</v>
      </c>
      <c r="O4356" s="107">
        <v>7000000</v>
      </c>
      <c r="P4356" s="23">
        <v>180</v>
      </c>
      <c r="Q4356" s="23">
        <v>2</v>
      </c>
      <c r="R4356" s="23">
        <v>2</v>
      </c>
      <c r="S4356" s="23">
        <v>0</v>
      </c>
      <c r="T4356" s="47">
        <v>5.6</v>
      </c>
      <c r="U4356" s="98" t="s">
        <v>111</v>
      </c>
      <c r="V4356" s="98" t="s">
        <v>3139</v>
      </c>
      <c r="W4356" s="69">
        <f t="shared" si="136"/>
        <v>2.4489430678203371E-2</v>
      </c>
    </row>
    <row r="4357" spans="1:23">
      <c r="A4357">
        <f t="shared" si="137"/>
        <v>674</v>
      </c>
      <c r="B4357" s="99">
        <v>44408</v>
      </c>
      <c r="C4357" s="23">
        <v>1954</v>
      </c>
      <c r="D4357" s="23">
        <v>5</v>
      </c>
      <c r="E4357" s="98" t="s">
        <v>49</v>
      </c>
      <c r="F4357" s="98" t="s">
        <v>164</v>
      </c>
      <c r="G4357" s="98" t="s">
        <v>4120</v>
      </c>
      <c r="H4357" s="98" t="s">
        <v>1366</v>
      </c>
      <c r="I4357" s="98" t="s">
        <v>6036</v>
      </c>
      <c r="J4357" s="99">
        <v>45082</v>
      </c>
      <c r="K4357" s="107">
        <v>10000000</v>
      </c>
      <c r="L4357" s="98" t="s">
        <v>4880</v>
      </c>
      <c r="M4357" s="23">
        <v>1080</v>
      </c>
      <c r="N4357" s="23">
        <v>1</v>
      </c>
      <c r="O4357" s="107">
        <v>10000000</v>
      </c>
      <c r="P4357" s="23">
        <v>180</v>
      </c>
      <c r="Q4357" s="23">
        <v>2</v>
      </c>
      <c r="R4357" s="23">
        <v>2</v>
      </c>
      <c r="S4357" s="23">
        <v>0</v>
      </c>
      <c r="T4357" s="47">
        <v>6.6666660000000002</v>
      </c>
      <c r="U4357" s="98" t="s">
        <v>111</v>
      </c>
      <c r="V4357" s="98" t="s">
        <v>3139</v>
      </c>
      <c r="W4357" s="69">
        <f t="shared" si="136"/>
        <v>1.3995620189358165E-2</v>
      </c>
    </row>
    <row r="4358" spans="1:23">
      <c r="A4358">
        <f t="shared" si="137"/>
        <v>674</v>
      </c>
      <c r="B4358" s="99">
        <v>44408</v>
      </c>
      <c r="C4358" s="23">
        <v>1955</v>
      </c>
      <c r="D4358" s="23">
        <v>5</v>
      </c>
      <c r="E4358" s="98" t="s">
        <v>49</v>
      </c>
      <c r="F4358" s="98" t="s">
        <v>164</v>
      </c>
      <c r="G4358" s="98" t="s">
        <v>4120</v>
      </c>
      <c r="H4358" s="98" t="s">
        <v>1366</v>
      </c>
      <c r="I4358" s="98" t="s">
        <v>6036</v>
      </c>
      <c r="J4358" s="99">
        <v>45082</v>
      </c>
      <c r="K4358" s="107">
        <v>10000000</v>
      </c>
      <c r="L4358" s="98" t="s">
        <v>4881</v>
      </c>
      <c r="M4358" s="23">
        <v>1080</v>
      </c>
      <c r="N4358" s="23">
        <v>1</v>
      </c>
      <c r="O4358" s="107">
        <v>10000000</v>
      </c>
      <c r="P4358" s="23">
        <v>180</v>
      </c>
      <c r="Q4358" s="23">
        <v>2</v>
      </c>
      <c r="R4358" s="23">
        <v>2</v>
      </c>
      <c r="S4358" s="23">
        <v>0</v>
      </c>
      <c r="T4358" s="47">
        <v>6.6666660000000002</v>
      </c>
      <c r="U4358" s="98" t="s">
        <v>111</v>
      </c>
      <c r="V4358" s="98" t="s">
        <v>3139</v>
      </c>
      <c r="W4358" s="69">
        <f t="shared" si="136"/>
        <v>1.3995620189358165E-2</v>
      </c>
    </row>
    <row r="4359" spans="1:23">
      <c r="A4359">
        <f t="shared" si="137"/>
        <v>677</v>
      </c>
      <c r="B4359" s="99">
        <v>44408</v>
      </c>
      <c r="C4359" s="23">
        <v>1956</v>
      </c>
      <c r="D4359" s="23">
        <v>5</v>
      </c>
      <c r="E4359" s="98" t="s">
        <v>49</v>
      </c>
      <c r="F4359" s="98" t="s">
        <v>164</v>
      </c>
      <c r="G4359" s="98" t="s">
        <v>4120</v>
      </c>
      <c r="H4359" s="98" t="s">
        <v>1366</v>
      </c>
      <c r="I4359" s="98" t="s">
        <v>6765</v>
      </c>
      <c r="J4359" s="99">
        <v>45085</v>
      </c>
      <c r="K4359" s="107">
        <v>7000000</v>
      </c>
      <c r="L4359" s="98" t="s">
        <v>4882</v>
      </c>
      <c r="M4359" s="23">
        <v>1080</v>
      </c>
      <c r="N4359" s="23">
        <v>1</v>
      </c>
      <c r="O4359" s="107">
        <v>7000000</v>
      </c>
      <c r="P4359" s="23">
        <v>180</v>
      </c>
      <c r="Q4359" s="23">
        <v>2</v>
      </c>
      <c r="R4359" s="23">
        <v>2</v>
      </c>
      <c r="S4359" s="23">
        <v>0</v>
      </c>
      <c r="T4359" s="47">
        <v>4.6666660000000002</v>
      </c>
      <c r="U4359" s="98" t="s">
        <v>111</v>
      </c>
      <c r="V4359" s="98" t="s">
        <v>3139</v>
      </c>
      <c r="W4359" s="69">
        <f t="shared" si="136"/>
        <v>9.8405402425604752E-3</v>
      </c>
    </row>
    <row r="4360" spans="1:23">
      <c r="A4360">
        <f t="shared" si="137"/>
        <v>1408</v>
      </c>
      <c r="B4360" s="99">
        <v>44408</v>
      </c>
      <c r="C4360" s="23">
        <v>1957</v>
      </c>
      <c r="D4360" s="23">
        <v>5</v>
      </c>
      <c r="E4360" s="98" t="s">
        <v>49</v>
      </c>
      <c r="F4360" s="98" t="s">
        <v>164</v>
      </c>
      <c r="G4360" s="98" t="s">
        <v>4120</v>
      </c>
      <c r="H4360" s="98" t="s">
        <v>1366</v>
      </c>
      <c r="I4360" s="98" t="s">
        <v>6765</v>
      </c>
      <c r="J4360" s="99">
        <v>45816</v>
      </c>
      <c r="K4360" s="107">
        <v>20000000</v>
      </c>
      <c r="L4360" s="98" t="s">
        <v>4883</v>
      </c>
      <c r="M4360" s="23">
        <v>1800</v>
      </c>
      <c r="N4360" s="23">
        <v>1</v>
      </c>
      <c r="O4360" s="107">
        <v>20000000</v>
      </c>
      <c r="P4360" s="23">
        <v>180</v>
      </c>
      <c r="Q4360" s="23">
        <v>2</v>
      </c>
      <c r="R4360" s="23">
        <v>2</v>
      </c>
      <c r="S4360" s="23">
        <v>0</v>
      </c>
      <c r="T4360" s="47">
        <v>16</v>
      </c>
      <c r="U4360" s="98" t="s">
        <v>111</v>
      </c>
      <c r="V4360" s="98" t="s">
        <v>3139</v>
      </c>
      <c r="W4360" s="69">
        <f t="shared" si="136"/>
        <v>7.0169146102788654E-2</v>
      </c>
    </row>
    <row r="4361" spans="1:23">
      <c r="A4361">
        <f t="shared" si="137"/>
        <v>677</v>
      </c>
      <c r="B4361" s="99">
        <v>44408</v>
      </c>
      <c r="C4361" s="23">
        <v>1958</v>
      </c>
      <c r="D4361" s="23">
        <v>5</v>
      </c>
      <c r="E4361" s="98" t="s">
        <v>49</v>
      </c>
      <c r="F4361" s="98" t="s">
        <v>164</v>
      </c>
      <c r="G4361" s="98" t="s">
        <v>4120</v>
      </c>
      <c r="H4361" s="98" t="s">
        <v>1366</v>
      </c>
      <c r="I4361" s="98" t="s">
        <v>6765</v>
      </c>
      <c r="J4361" s="99">
        <v>45085</v>
      </c>
      <c r="K4361" s="107">
        <v>8000000</v>
      </c>
      <c r="L4361" s="98" t="s">
        <v>4884</v>
      </c>
      <c r="M4361" s="23">
        <v>1080</v>
      </c>
      <c r="N4361" s="23">
        <v>1</v>
      </c>
      <c r="O4361" s="107">
        <v>8000000</v>
      </c>
      <c r="P4361" s="23">
        <v>180</v>
      </c>
      <c r="Q4361" s="23">
        <v>2</v>
      </c>
      <c r="R4361" s="23">
        <v>2</v>
      </c>
      <c r="S4361" s="23">
        <v>0</v>
      </c>
      <c r="T4361" s="47">
        <v>5.3333339999999998</v>
      </c>
      <c r="U4361" s="98" t="s">
        <v>111</v>
      </c>
      <c r="V4361" s="98" t="s">
        <v>3139</v>
      </c>
      <c r="W4361" s="69">
        <f t="shared" si="136"/>
        <v>1.1246334718194107E-2</v>
      </c>
    </row>
    <row r="4362" spans="1:23">
      <c r="A4362">
        <f t="shared" si="137"/>
        <v>677</v>
      </c>
      <c r="B4362" s="99">
        <v>44408</v>
      </c>
      <c r="C4362" s="23">
        <v>1959</v>
      </c>
      <c r="D4362" s="23">
        <v>5</v>
      </c>
      <c r="E4362" s="98" t="s">
        <v>49</v>
      </c>
      <c r="F4362" s="98" t="s">
        <v>164</v>
      </c>
      <c r="G4362" s="98" t="s">
        <v>4120</v>
      </c>
      <c r="H4362" s="98" t="s">
        <v>1366</v>
      </c>
      <c r="I4362" s="98" t="s">
        <v>6765</v>
      </c>
      <c r="J4362" s="99">
        <v>45085</v>
      </c>
      <c r="K4362" s="107">
        <v>6000000</v>
      </c>
      <c r="L4362" s="98" t="s">
        <v>4885</v>
      </c>
      <c r="M4362" s="23">
        <v>1080</v>
      </c>
      <c r="N4362" s="23">
        <v>1</v>
      </c>
      <c r="O4362" s="107">
        <v>6000000</v>
      </c>
      <c r="P4362" s="23">
        <v>180</v>
      </c>
      <c r="Q4362" s="23">
        <v>2</v>
      </c>
      <c r="R4362" s="23">
        <v>2</v>
      </c>
      <c r="S4362" s="23">
        <v>0</v>
      </c>
      <c r="T4362" s="47">
        <v>4</v>
      </c>
      <c r="U4362" s="98" t="s">
        <v>111</v>
      </c>
      <c r="V4362" s="98" t="s">
        <v>3139</v>
      </c>
      <c r="W4362" s="69">
        <f t="shared" si="136"/>
        <v>8.4347499843018328E-3</v>
      </c>
    </row>
    <row r="4363" spans="1:23">
      <c r="A4363">
        <f t="shared" si="137"/>
        <v>1408</v>
      </c>
      <c r="B4363" s="99">
        <v>44408</v>
      </c>
      <c r="C4363" s="23">
        <v>1960</v>
      </c>
      <c r="D4363" s="23">
        <v>5</v>
      </c>
      <c r="E4363" s="98" t="s">
        <v>49</v>
      </c>
      <c r="F4363" s="98" t="s">
        <v>164</v>
      </c>
      <c r="G4363" s="98" t="s">
        <v>4120</v>
      </c>
      <c r="H4363" s="98" t="s">
        <v>1366</v>
      </c>
      <c r="I4363" s="98" t="s">
        <v>6765</v>
      </c>
      <c r="J4363" s="99">
        <v>45816</v>
      </c>
      <c r="K4363" s="107">
        <v>13000000</v>
      </c>
      <c r="L4363" s="98" t="s">
        <v>4886</v>
      </c>
      <c r="M4363" s="23">
        <v>1800</v>
      </c>
      <c r="N4363" s="23">
        <v>1</v>
      </c>
      <c r="O4363" s="107">
        <v>13000000</v>
      </c>
      <c r="P4363" s="23">
        <v>180</v>
      </c>
      <c r="Q4363" s="23">
        <v>2</v>
      </c>
      <c r="R4363" s="23">
        <v>2</v>
      </c>
      <c r="S4363" s="23">
        <v>0</v>
      </c>
      <c r="T4363" s="47">
        <v>10.4</v>
      </c>
      <c r="U4363" s="98" t="s">
        <v>111</v>
      </c>
      <c r="V4363" s="98" t="s">
        <v>3139</v>
      </c>
      <c r="W4363" s="69">
        <f t="shared" si="136"/>
        <v>4.5609944966812629E-2</v>
      </c>
    </row>
    <row r="4364" spans="1:23">
      <c r="A4364">
        <f t="shared" si="137"/>
        <v>1409</v>
      </c>
      <c r="B4364" s="99">
        <v>44408</v>
      </c>
      <c r="C4364" s="23">
        <v>1961</v>
      </c>
      <c r="D4364" s="23">
        <v>5</v>
      </c>
      <c r="E4364" s="98" t="s">
        <v>49</v>
      </c>
      <c r="F4364" s="98" t="s">
        <v>164</v>
      </c>
      <c r="G4364" s="98" t="s">
        <v>4120</v>
      </c>
      <c r="H4364" s="98" t="s">
        <v>1366</v>
      </c>
      <c r="I4364" s="98" t="s">
        <v>10424</v>
      </c>
      <c r="J4364" s="99">
        <v>45817</v>
      </c>
      <c r="K4364" s="107">
        <v>5000000</v>
      </c>
      <c r="L4364" s="98" t="s">
        <v>4887</v>
      </c>
      <c r="M4364" s="23">
        <v>1800</v>
      </c>
      <c r="N4364" s="23">
        <v>1</v>
      </c>
      <c r="O4364" s="107">
        <v>5000000</v>
      </c>
      <c r="P4364" s="23">
        <v>180</v>
      </c>
      <c r="Q4364" s="23">
        <v>2</v>
      </c>
      <c r="R4364" s="23">
        <v>2</v>
      </c>
      <c r="S4364" s="23">
        <v>0</v>
      </c>
      <c r="T4364" s="47">
        <v>4</v>
      </c>
      <c r="U4364" s="98" t="s">
        <v>111</v>
      </c>
      <c r="V4364" s="98" t="s">
        <v>3139</v>
      </c>
      <c r="W4364" s="69">
        <f t="shared" si="136"/>
        <v>1.7554745536013709E-2</v>
      </c>
    </row>
    <row r="4365" spans="1:23">
      <c r="A4365">
        <f t="shared" si="137"/>
        <v>1409</v>
      </c>
      <c r="B4365" s="99">
        <v>44408</v>
      </c>
      <c r="C4365" s="23">
        <v>1962</v>
      </c>
      <c r="D4365" s="23">
        <v>5</v>
      </c>
      <c r="E4365" s="98" t="s">
        <v>49</v>
      </c>
      <c r="F4365" s="98" t="s">
        <v>164</v>
      </c>
      <c r="G4365" s="98" t="s">
        <v>4120</v>
      </c>
      <c r="H4365" s="98" t="s">
        <v>1366</v>
      </c>
      <c r="I4365" s="98" t="s">
        <v>10424</v>
      </c>
      <c r="J4365" s="99">
        <v>45817</v>
      </c>
      <c r="K4365" s="107">
        <v>12000000</v>
      </c>
      <c r="L4365" s="98" t="s">
        <v>4888</v>
      </c>
      <c r="M4365" s="23">
        <v>1800</v>
      </c>
      <c r="N4365" s="23">
        <v>1</v>
      </c>
      <c r="O4365" s="107">
        <v>12000000</v>
      </c>
      <c r="P4365" s="23">
        <v>180</v>
      </c>
      <c r="Q4365" s="23">
        <v>2</v>
      </c>
      <c r="R4365" s="23">
        <v>2</v>
      </c>
      <c r="S4365" s="23">
        <v>0</v>
      </c>
      <c r="T4365" s="47">
        <v>9.6</v>
      </c>
      <c r="U4365" s="98" t="s">
        <v>111</v>
      </c>
      <c r="V4365" s="98" t="s">
        <v>3139</v>
      </c>
      <c r="W4365" s="69">
        <f t="shared" si="136"/>
        <v>4.2131389286432903E-2</v>
      </c>
    </row>
    <row r="4366" spans="1:23">
      <c r="A4366">
        <f t="shared" si="137"/>
        <v>1409</v>
      </c>
      <c r="B4366" s="99">
        <v>44408</v>
      </c>
      <c r="C4366" s="23">
        <v>1963</v>
      </c>
      <c r="D4366" s="23">
        <v>5</v>
      </c>
      <c r="E4366" s="98" t="s">
        <v>49</v>
      </c>
      <c r="F4366" s="98" t="s">
        <v>164</v>
      </c>
      <c r="G4366" s="98" t="s">
        <v>4120</v>
      </c>
      <c r="H4366" s="98" t="s">
        <v>1366</v>
      </c>
      <c r="I4366" s="98" t="s">
        <v>10424</v>
      </c>
      <c r="J4366" s="99">
        <v>45817</v>
      </c>
      <c r="K4366" s="107">
        <v>5000000</v>
      </c>
      <c r="L4366" s="98" t="s">
        <v>4889</v>
      </c>
      <c r="M4366" s="23">
        <v>1800</v>
      </c>
      <c r="N4366" s="23">
        <v>1</v>
      </c>
      <c r="O4366" s="107">
        <v>5000000</v>
      </c>
      <c r="P4366" s="23">
        <v>180</v>
      </c>
      <c r="Q4366" s="23">
        <v>2</v>
      </c>
      <c r="R4366" s="23">
        <v>2</v>
      </c>
      <c r="S4366" s="23">
        <v>0</v>
      </c>
      <c r="T4366" s="47">
        <v>4</v>
      </c>
      <c r="U4366" s="98" t="s">
        <v>111</v>
      </c>
      <c r="V4366" s="98" t="s">
        <v>3139</v>
      </c>
      <c r="W4366" s="69">
        <f t="shared" si="136"/>
        <v>1.7554745536013709E-2</v>
      </c>
    </row>
    <row r="4367" spans="1:23">
      <c r="A4367">
        <f t="shared" si="137"/>
        <v>1410</v>
      </c>
      <c r="B4367" s="99">
        <v>44408</v>
      </c>
      <c r="C4367" s="23">
        <v>1964</v>
      </c>
      <c r="D4367" s="23">
        <v>5</v>
      </c>
      <c r="E4367" s="98" t="s">
        <v>49</v>
      </c>
      <c r="F4367" s="98" t="s">
        <v>164</v>
      </c>
      <c r="G4367" s="98" t="s">
        <v>4120</v>
      </c>
      <c r="H4367" s="98" t="s">
        <v>1366</v>
      </c>
      <c r="I4367" s="98" t="s">
        <v>6242</v>
      </c>
      <c r="J4367" s="99">
        <v>45818</v>
      </c>
      <c r="K4367" s="107">
        <v>15000000</v>
      </c>
      <c r="L4367" s="98" t="s">
        <v>4890</v>
      </c>
      <c r="M4367" s="23">
        <v>1800</v>
      </c>
      <c r="N4367" s="23">
        <v>1</v>
      </c>
      <c r="O4367" s="107">
        <v>15000000</v>
      </c>
      <c r="P4367" s="23">
        <v>180</v>
      </c>
      <c r="Q4367" s="23">
        <v>2</v>
      </c>
      <c r="R4367" s="23">
        <v>2</v>
      </c>
      <c r="S4367" s="23">
        <v>0</v>
      </c>
      <c r="T4367" s="47">
        <v>12</v>
      </c>
      <c r="U4367" s="98" t="s">
        <v>111</v>
      </c>
      <c r="V4367" s="98" t="s">
        <v>3139</v>
      </c>
      <c r="W4367" s="69">
        <f t="shared" si="136"/>
        <v>5.2701613638990771E-2</v>
      </c>
    </row>
    <row r="4368" spans="1:23">
      <c r="A4368">
        <f t="shared" si="137"/>
        <v>314</v>
      </c>
      <c r="B4368" s="99">
        <v>44408</v>
      </c>
      <c r="C4368" s="23">
        <v>1965</v>
      </c>
      <c r="D4368" s="23">
        <v>5</v>
      </c>
      <c r="E4368" s="98" t="s">
        <v>49</v>
      </c>
      <c r="F4368" s="98" t="s">
        <v>164</v>
      </c>
      <c r="G4368" s="98" t="s">
        <v>4120</v>
      </c>
      <c r="H4368" s="98" t="s">
        <v>1366</v>
      </c>
      <c r="I4368" s="98" t="s">
        <v>6242</v>
      </c>
      <c r="J4368" s="99">
        <v>44722</v>
      </c>
      <c r="K4368" s="107">
        <v>10000000</v>
      </c>
      <c r="L4368" s="98" t="s">
        <v>4891</v>
      </c>
      <c r="M4368" s="23">
        <v>720</v>
      </c>
      <c r="N4368" s="23">
        <v>1</v>
      </c>
      <c r="O4368" s="107">
        <v>10000000</v>
      </c>
      <c r="P4368" s="23">
        <v>180</v>
      </c>
      <c r="Q4368" s="23">
        <v>2</v>
      </c>
      <c r="R4368" s="23">
        <v>2</v>
      </c>
      <c r="S4368" s="23">
        <v>0</v>
      </c>
      <c r="T4368" s="47">
        <v>5</v>
      </c>
      <c r="U4368" s="98" t="s">
        <v>111</v>
      </c>
      <c r="V4368" s="98" t="s">
        <v>3139</v>
      </c>
      <c r="W4368" s="69">
        <f t="shared" si="136"/>
        <v>4.8901615492444161E-3</v>
      </c>
    </row>
    <row r="4369" spans="1:23">
      <c r="A4369">
        <f t="shared" si="137"/>
        <v>1410</v>
      </c>
      <c r="B4369" s="99">
        <v>44408</v>
      </c>
      <c r="C4369" s="23">
        <v>1966</v>
      </c>
      <c r="D4369" s="23">
        <v>5</v>
      </c>
      <c r="E4369" s="98" t="s">
        <v>49</v>
      </c>
      <c r="F4369" s="98" t="s">
        <v>164</v>
      </c>
      <c r="G4369" s="98" t="s">
        <v>4120</v>
      </c>
      <c r="H4369" s="98" t="s">
        <v>1366</v>
      </c>
      <c r="I4369" s="98" t="s">
        <v>6242</v>
      </c>
      <c r="J4369" s="99">
        <v>45818</v>
      </c>
      <c r="K4369" s="107">
        <v>10000000</v>
      </c>
      <c r="L4369" s="98" t="s">
        <v>4892</v>
      </c>
      <c r="M4369" s="23">
        <v>1800</v>
      </c>
      <c r="N4369" s="23">
        <v>1</v>
      </c>
      <c r="O4369" s="107">
        <v>10000000</v>
      </c>
      <c r="P4369" s="23">
        <v>180</v>
      </c>
      <c r="Q4369" s="23">
        <v>2</v>
      </c>
      <c r="R4369" s="23">
        <v>2</v>
      </c>
      <c r="S4369" s="23">
        <v>0</v>
      </c>
      <c r="T4369" s="47">
        <v>8</v>
      </c>
      <c r="U4369" s="98" t="s">
        <v>111</v>
      </c>
      <c r="V4369" s="98" t="s">
        <v>3139</v>
      </c>
      <c r="W4369" s="69">
        <f t="shared" si="136"/>
        <v>3.5134409092660517E-2</v>
      </c>
    </row>
    <row r="4370" spans="1:23">
      <c r="A4370">
        <f t="shared" si="137"/>
        <v>1411</v>
      </c>
      <c r="B4370" s="99">
        <v>44408</v>
      </c>
      <c r="C4370" s="23">
        <v>1967</v>
      </c>
      <c r="D4370" s="23">
        <v>5</v>
      </c>
      <c r="E4370" s="98" t="s">
        <v>49</v>
      </c>
      <c r="F4370" s="98" t="s">
        <v>164</v>
      </c>
      <c r="G4370" s="98" t="s">
        <v>4120</v>
      </c>
      <c r="H4370" s="98" t="s">
        <v>1366</v>
      </c>
      <c r="I4370" s="98" t="s">
        <v>10072</v>
      </c>
      <c r="J4370" s="99">
        <v>45819</v>
      </c>
      <c r="K4370" s="107">
        <v>11000000</v>
      </c>
      <c r="L4370" s="98" t="s">
        <v>4893</v>
      </c>
      <c r="M4370" s="23">
        <v>1800</v>
      </c>
      <c r="N4370" s="23">
        <v>1</v>
      </c>
      <c r="O4370" s="107">
        <v>11000000</v>
      </c>
      <c r="P4370" s="23">
        <v>180</v>
      </c>
      <c r="Q4370" s="23">
        <v>2</v>
      </c>
      <c r="R4370" s="23">
        <v>2</v>
      </c>
      <c r="S4370" s="23">
        <v>0</v>
      </c>
      <c r="T4370" s="47">
        <v>8.8000000000000007</v>
      </c>
      <c r="U4370" s="98" t="s">
        <v>111</v>
      </c>
      <c r="V4370" s="98" t="s">
        <v>3139</v>
      </c>
      <c r="W4370" s="69">
        <f t="shared" si="136"/>
        <v>3.8675259824622971E-2</v>
      </c>
    </row>
    <row r="4371" spans="1:23">
      <c r="A4371">
        <f t="shared" si="137"/>
        <v>1411</v>
      </c>
      <c r="B4371" s="99">
        <v>44408</v>
      </c>
      <c r="C4371" s="23">
        <v>1968</v>
      </c>
      <c r="D4371" s="23">
        <v>5</v>
      </c>
      <c r="E4371" s="98" t="s">
        <v>49</v>
      </c>
      <c r="F4371" s="98" t="s">
        <v>164</v>
      </c>
      <c r="G4371" s="98" t="s">
        <v>4120</v>
      </c>
      <c r="H4371" s="98" t="s">
        <v>1366</v>
      </c>
      <c r="I4371" s="98" t="s">
        <v>10072</v>
      </c>
      <c r="J4371" s="99">
        <v>45819</v>
      </c>
      <c r="K4371" s="107">
        <v>11000000</v>
      </c>
      <c r="L4371" s="98" t="s">
        <v>4894</v>
      </c>
      <c r="M4371" s="23">
        <v>1800</v>
      </c>
      <c r="N4371" s="23">
        <v>1</v>
      </c>
      <c r="O4371" s="107">
        <v>11000000</v>
      </c>
      <c r="P4371" s="23">
        <v>180</v>
      </c>
      <c r="Q4371" s="23">
        <v>2</v>
      </c>
      <c r="R4371" s="23">
        <v>2</v>
      </c>
      <c r="S4371" s="23">
        <v>0</v>
      </c>
      <c r="T4371" s="47">
        <v>8.8000000000000007</v>
      </c>
      <c r="U4371" s="98" t="s">
        <v>111</v>
      </c>
      <c r="V4371" s="98" t="s">
        <v>3139</v>
      </c>
      <c r="W4371" s="69">
        <f t="shared" si="136"/>
        <v>3.8675259824622971E-2</v>
      </c>
    </row>
    <row r="4372" spans="1:23">
      <c r="A4372">
        <f t="shared" si="137"/>
        <v>680</v>
      </c>
      <c r="B4372" s="99">
        <v>44408</v>
      </c>
      <c r="C4372" s="23">
        <v>1969</v>
      </c>
      <c r="D4372" s="23">
        <v>5</v>
      </c>
      <c r="E4372" s="98" t="s">
        <v>49</v>
      </c>
      <c r="F4372" s="98" t="s">
        <v>164</v>
      </c>
      <c r="G4372" s="98" t="s">
        <v>4120</v>
      </c>
      <c r="H4372" s="98" t="s">
        <v>1366</v>
      </c>
      <c r="I4372" s="98" t="s">
        <v>10072</v>
      </c>
      <c r="J4372" s="99">
        <v>45088</v>
      </c>
      <c r="K4372" s="107">
        <v>14000000</v>
      </c>
      <c r="L4372" s="98" t="s">
        <v>4895</v>
      </c>
      <c r="M4372" s="23">
        <v>1080</v>
      </c>
      <c r="N4372" s="23">
        <v>1</v>
      </c>
      <c r="O4372" s="107">
        <v>14000000</v>
      </c>
      <c r="P4372" s="23">
        <v>180</v>
      </c>
      <c r="Q4372" s="23">
        <v>2</v>
      </c>
      <c r="R4372" s="23">
        <v>2</v>
      </c>
      <c r="S4372" s="23">
        <v>0</v>
      </c>
      <c r="T4372" s="47">
        <v>9.3333340000000007</v>
      </c>
      <c r="U4372" s="98" t="s">
        <v>111</v>
      </c>
      <c r="V4372" s="98" t="s">
        <v>3139</v>
      </c>
      <c r="W4372" s="69">
        <f t="shared" si="136"/>
        <v>1.9768297780941271E-2</v>
      </c>
    </row>
    <row r="4373" spans="1:23">
      <c r="A4373">
        <f t="shared" si="137"/>
        <v>1411</v>
      </c>
      <c r="B4373" s="99">
        <v>44408</v>
      </c>
      <c r="C4373" s="23">
        <v>1970</v>
      </c>
      <c r="D4373" s="23">
        <v>5</v>
      </c>
      <c r="E4373" s="98" t="s">
        <v>49</v>
      </c>
      <c r="F4373" s="98" t="s">
        <v>164</v>
      </c>
      <c r="G4373" s="98" t="s">
        <v>4120</v>
      </c>
      <c r="H4373" s="98" t="s">
        <v>1366</v>
      </c>
      <c r="I4373" s="98" t="s">
        <v>10072</v>
      </c>
      <c r="J4373" s="99">
        <v>45819</v>
      </c>
      <c r="K4373" s="107">
        <v>7500000</v>
      </c>
      <c r="L4373" s="98" t="s">
        <v>4896</v>
      </c>
      <c r="M4373" s="23">
        <v>1800</v>
      </c>
      <c r="N4373" s="23">
        <v>1</v>
      </c>
      <c r="O4373" s="107">
        <v>7500000</v>
      </c>
      <c r="P4373" s="23">
        <v>180</v>
      </c>
      <c r="Q4373" s="23">
        <v>2</v>
      </c>
      <c r="R4373" s="23">
        <v>2</v>
      </c>
      <c r="S4373" s="23">
        <v>0</v>
      </c>
      <c r="T4373" s="47">
        <v>6</v>
      </c>
      <c r="U4373" s="98" t="s">
        <v>111</v>
      </c>
      <c r="V4373" s="98" t="s">
        <v>3139</v>
      </c>
      <c r="W4373" s="69">
        <f t="shared" si="136"/>
        <v>2.6369495334970204E-2</v>
      </c>
    </row>
    <row r="4374" spans="1:23">
      <c r="A4374">
        <f t="shared" si="137"/>
        <v>1411</v>
      </c>
      <c r="B4374" s="99">
        <v>44408</v>
      </c>
      <c r="C4374" s="23">
        <v>1971</v>
      </c>
      <c r="D4374" s="23">
        <v>5</v>
      </c>
      <c r="E4374" s="98" t="s">
        <v>49</v>
      </c>
      <c r="F4374" s="98" t="s">
        <v>164</v>
      </c>
      <c r="G4374" s="98" t="s">
        <v>4120</v>
      </c>
      <c r="H4374" s="98" t="s">
        <v>1366</v>
      </c>
      <c r="I4374" s="98" t="s">
        <v>10072</v>
      </c>
      <c r="J4374" s="99">
        <v>45819</v>
      </c>
      <c r="K4374" s="107">
        <v>7000000</v>
      </c>
      <c r="L4374" s="98" t="s">
        <v>4897</v>
      </c>
      <c r="M4374" s="23">
        <v>1800</v>
      </c>
      <c r="N4374" s="23">
        <v>1</v>
      </c>
      <c r="O4374" s="107">
        <v>7000000</v>
      </c>
      <c r="P4374" s="23">
        <v>180</v>
      </c>
      <c r="Q4374" s="23">
        <v>2</v>
      </c>
      <c r="R4374" s="23">
        <v>2</v>
      </c>
      <c r="S4374" s="23">
        <v>0</v>
      </c>
      <c r="T4374" s="47">
        <v>5.6</v>
      </c>
      <c r="U4374" s="98" t="s">
        <v>111</v>
      </c>
      <c r="V4374" s="98" t="s">
        <v>3139</v>
      </c>
      <c r="W4374" s="69">
        <f t="shared" si="136"/>
        <v>2.4611528979305526E-2</v>
      </c>
    </row>
    <row r="4375" spans="1:23">
      <c r="A4375">
        <f t="shared" si="137"/>
        <v>1046</v>
      </c>
      <c r="B4375" s="99">
        <v>44408</v>
      </c>
      <c r="C4375" s="23">
        <v>1972</v>
      </c>
      <c r="D4375" s="23">
        <v>5</v>
      </c>
      <c r="E4375" s="98" t="s">
        <v>49</v>
      </c>
      <c r="F4375" s="98" t="s">
        <v>164</v>
      </c>
      <c r="G4375" s="98" t="s">
        <v>4120</v>
      </c>
      <c r="H4375" s="98" t="s">
        <v>1366</v>
      </c>
      <c r="I4375" s="98" t="s">
        <v>10072</v>
      </c>
      <c r="J4375" s="99">
        <v>45454</v>
      </c>
      <c r="K4375" s="107">
        <v>18000000</v>
      </c>
      <c r="L4375" s="98" t="s">
        <v>4898</v>
      </c>
      <c r="M4375" s="23">
        <v>1440</v>
      </c>
      <c r="N4375" s="23">
        <v>1</v>
      </c>
      <c r="O4375" s="107">
        <v>18000000</v>
      </c>
      <c r="P4375" s="23">
        <v>180</v>
      </c>
      <c r="Q4375" s="23">
        <v>2</v>
      </c>
      <c r="R4375" s="23">
        <v>2</v>
      </c>
      <c r="S4375" s="23">
        <v>0</v>
      </c>
      <c r="T4375" s="47">
        <v>13.5</v>
      </c>
      <c r="U4375" s="98" t="s">
        <v>111</v>
      </c>
      <c r="V4375" s="98" t="s">
        <v>3139</v>
      </c>
      <c r="W4375" s="69">
        <f t="shared" si="136"/>
        <v>4.3983421169987512E-2</v>
      </c>
    </row>
    <row r="4376" spans="1:23">
      <c r="A4376">
        <f t="shared" si="137"/>
        <v>680</v>
      </c>
      <c r="B4376" s="99">
        <v>44408</v>
      </c>
      <c r="C4376" s="23">
        <v>1973</v>
      </c>
      <c r="D4376" s="23">
        <v>5</v>
      </c>
      <c r="E4376" s="98" t="s">
        <v>49</v>
      </c>
      <c r="F4376" s="98" t="s">
        <v>164</v>
      </c>
      <c r="G4376" s="98" t="s">
        <v>4120</v>
      </c>
      <c r="H4376" s="98" t="s">
        <v>1366</v>
      </c>
      <c r="I4376" s="98" t="s">
        <v>10072</v>
      </c>
      <c r="J4376" s="99">
        <v>45088</v>
      </c>
      <c r="K4376" s="107">
        <v>10000000</v>
      </c>
      <c r="L4376" s="98" t="s">
        <v>4899</v>
      </c>
      <c r="M4376" s="23">
        <v>1080</v>
      </c>
      <c r="N4376" s="23">
        <v>1</v>
      </c>
      <c r="O4376" s="107">
        <v>10000000</v>
      </c>
      <c r="P4376" s="23">
        <v>180</v>
      </c>
      <c r="Q4376" s="23">
        <v>2</v>
      </c>
      <c r="R4376" s="23">
        <v>2</v>
      </c>
      <c r="S4376" s="23">
        <v>0</v>
      </c>
      <c r="T4376" s="47">
        <v>6.6666660000000002</v>
      </c>
      <c r="U4376" s="98" t="s">
        <v>111</v>
      </c>
      <c r="V4376" s="98" t="s">
        <v>3139</v>
      </c>
      <c r="W4376" s="69">
        <f t="shared" si="136"/>
        <v>1.4120210280064618E-2</v>
      </c>
    </row>
    <row r="4377" spans="1:23">
      <c r="A4377">
        <f t="shared" si="137"/>
        <v>1411</v>
      </c>
      <c r="B4377" s="99">
        <v>44408</v>
      </c>
      <c r="C4377" s="23">
        <v>1974</v>
      </c>
      <c r="D4377" s="23">
        <v>5</v>
      </c>
      <c r="E4377" s="98" t="s">
        <v>49</v>
      </c>
      <c r="F4377" s="98" t="s">
        <v>164</v>
      </c>
      <c r="G4377" s="98" t="s">
        <v>4120</v>
      </c>
      <c r="H4377" s="98" t="s">
        <v>1366</v>
      </c>
      <c r="I4377" s="98" t="s">
        <v>10072</v>
      </c>
      <c r="J4377" s="99">
        <v>45819</v>
      </c>
      <c r="K4377" s="107">
        <v>20000000</v>
      </c>
      <c r="L4377" s="98" t="s">
        <v>4900</v>
      </c>
      <c r="M4377" s="23">
        <v>1800</v>
      </c>
      <c r="N4377" s="23">
        <v>1</v>
      </c>
      <c r="O4377" s="107">
        <v>20000000</v>
      </c>
      <c r="P4377" s="23">
        <v>180</v>
      </c>
      <c r="Q4377" s="23">
        <v>2</v>
      </c>
      <c r="R4377" s="23">
        <v>2</v>
      </c>
      <c r="S4377" s="23">
        <v>0</v>
      </c>
      <c r="T4377" s="47">
        <v>16</v>
      </c>
      <c r="U4377" s="98" t="s">
        <v>111</v>
      </c>
      <c r="V4377" s="98" t="s">
        <v>3139</v>
      </c>
      <c r="W4377" s="69">
        <f t="shared" si="136"/>
        <v>7.0318654226587216E-2</v>
      </c>
    </row>
    <row r="4378" spans="1:23">
      <c r="A4378">
        <f t="shared" si="137"/>
        <v>680</v>
      </c>
      <c r="B4378" s="99">
        <v>44408</v>
      </c>
      <c r="C4378" s="23">
        <v>1975</v>
      </c>
      <c r="D4378" s="23">
        <v>5</v>
      </c>
      <c r="E4378" s="98" t="s">
        <v>49</v>
      </c>
      <c r="F4378" s="98" t="s">
        <v>164</v>
      </c>
      <c r="G4378" s="98" t="s">
        <v>4120</v>
      </c>
      <c r="H4378" s="98" t="s">
        <v>1366</v>
      </c>
      <c r="I4378" s="98" t="s">
        <v>10072</v>
      </c>
      <c r="J4378" s="99">
        <v>45088</v>
      </c>
      <c r="K4378" s="107">
        <v>5000000</v>
      </c>
      <c r="L4378" s="98" t="s">
        <v>4901</v>
      </c>
      <c r="M4378" s="23">
        <v>1080</v>
      </c>
      <c r="N4378" s="23">
        <v>1</v>
      </c>
      <c r="O4378" s="107">
        <v>5000000</v>
      </c>
      <c r="P4378" s="23">
        <v>180</v>
      </c>
      <c r="Q4378" s="23">
        <v>2</v>
      </c>
      <c r="R4378" s="23">
        <v>2</v>
      </c>
      <c r="S4378" s="23">
        <v>0</v>
      </c>
      <c r="T4378" s="47">
        <v>3.3333339999999998</v>
      </c>
      <c r="U4378" s="98" t="s">
        <v>111</v>
      </c>
      <c r="V4378" s="98" t="s">
        <v>3139</v>
      </c>
      <c r="W4378" s="69">
        <f t="shared" si="136"/>
        <v>7.0601072580640618E-3</v>
      </c>
    </row>
    <row r="4379" spans="1:23">
      <c r="A4379">
        <f t="shared" si="137"/>
        <v>680</v>
      </c>
      <c r="B4379" s="99">
        <v>44408</v>
      </c>
      <c r="C4379" s="23">
        <v>1976</v>
      </c>
      <c r="D4379" s="23">
        <v>5</v>
      </c>
      <c r="E4379" s="98" t="s">
        <v>49</v>
      </c>
      <c r="F4379" s="98" t="s">
        <v>164</v>
      </c>
      <c r="G4379" s="98" t="s">
        <v>4120</v>
      </c>
      <c r="H4379" s="98" t="s">
        <v>1366</v>
      </c>
      <c r="I4379" s="98" t="s">
        <v>10072</v>
      </c>
      <c r="J4379" s="99">
        <v>45088</v>
      </c>
      <c r="K4379" s="107">
        <v>10000000</v>
      </c>
      <c r="L4379" s="98" t="s">
        <v>4902</v>
      </c>
      <c r="M4379" s="23">
        <v>1080</v>
      </c>
      <c r="N4379" s="23">
        <v>1</v>
      </c>
      <c r="O4379" s="107">
        <v>10000000</v>
      </c>
      <c r="P4379" s="23">
        <v>180</v>
      </c>
      <c r="Q4379" s="23">
        <v>2</v>
      </c>
      <c r="R4379" s="23">
        <v>2</v>
      </c>
      <c r="S4379" s="23">
        <v>0</v>
      </c>
      <c r="T4379" s="47">
        <v>6.6666660000000002</v>
      </c>
      <c r="U4379" s="98" t="s">
        <v>111</v>
      </c>
      <c r="V4379" s="98" t="s">
        <v>3139</v>
      </c>
      <c r="W4379" s="69">
        <f t="shared" si="136"/>
        <v>1.4120210280064618E-2</v>
      </c>
    </row>
    <row r="4380" spans="1:23">
      <c r="A4380">
        <f t="shared" si="137"/>
        <v>1411</v>
      </c>
      <c r="B4380" s="99">
        <v>44408</v>
      </c>
      <c r="C4380" s="23">
        <v>1977</v>
      </c>
      <c r="D4380" s="23">
        <v>5</v>
      </c>
      <c r="E4380" s="98" t="s">
        <v>49</v>
      </c>
      <c r="F4380" s="98" t="s">
        <v>164</v>
      </c>
      <c r="G4380" s="98" t="s">
        <v>4120</v>
      </c>
      <c r="H4380" s="98" t="s">
        <v>1366</v>
      </c>
      <c r="I4380" s="98" t="s">
        <v>10072</v>
      </c>
      <c r="J4380" s="99">
        <v>45819</v>
      </c>
      <c r="K4380" s="107">
        <v>10000000</v>
      </c>
      <c r="L4380" s="98" t="s">
        <v>4903</v>
      </c>
      <c r="M4380" s="23">
        <v>1800</v>
      </c>
      <c r="N4380" s="23">
        <v>1</v>
      </c>
      <c r="O4380" s="107">
        <v>10000000</v>
      </c>
      <c r="P4380" s="23">
        <v>180</v>
      </c>
      <c r="Q4380" s="23">
        <v>2</v>
      </c>
      <c r="R4380" s="23">
        <v>2</v>
      </c>
      <c r="S4380" s="23">
        <v>0</v>
      </c>
      <c r="T4380" s="47">
        <v>8</v>
      </c>
      <c r="U4380" s="98" t="s">
        <v>111</v>
      </c>
      <c r="V4380" s="98" t="s">
        <v>3139</v>
      </c>
      <c r="W4380" s="69">
        <f t="shared" si="136"/>
        <v>3.5159327113293608E-2</v>
      </c>
    </row>
    <row r="4381" spans="1:23">
      <c r="A4381">
        <f t="shared" si="137"/>
        <v>315</v>
      </c>
      <c r="B4381" s="99">
        <v>44408</v>
      </c>
      <c r="C4381" s="23">
        <v>1978</v>
      </c>
      <c r="D4381" s="23">
        <v>5</v>
      </c>
      <c r="E4381" s="98" t="s">
        <v>49</v>
      </c>
      <c r="F4381" s="98" t="s">
        <v>164</v>
      </c>
      <c r="G4381" s="98" t="s">
        <v>4120</v>
      </c>
      <c r="H4381" s="98" t="s">
        <v>1366</v>
      </c>
      <c r="I4381" s="98" t="s">
        <v>10072</v>
      </c>
      <c r="J4381" s="99">
        <v>44723</v>
      </c>
      <c r="K4381" s="107">
        <v>6000000</v>
      </c>
      <c r="L4381" s="98" t="s">
        <v>4904</v>
      </c>
      <c r="M4381" s="23">
        <v>720</v>
      </c>
      <c r="N4381" s="23">
        <v>1</v>
      </c>
      <c r="O4381" s="107">
        <v>6000000</v>
      </c>
      <c r="P4381" s="23">
        <v>180</v>
      </c>
      <c r="Q4381" s="23">
        <v>2</v>
      </c>
      <c r="R4381" s="23">
        <v>2</v>
      </c>
      <c r="S4381" s="23">
        <v>0</v>
      </c>
      <c r="T4381" s="47">
        <v>3</v>
      </c>
      <c r="U4381" s="98" t="s">
        <v>111</v>
      </c>
      <c r="V4381" s="98" t="s">
        <v>3139</v>
      </c>
      <c r="W4381" s="69">
        <f t="shared" si="136"/>
        <v>2.9434411872840591E-3</v>
      </c>
    </row>
    <row r="4382" spans="1:23">
      <c r="A4382">
        <f t="shared" si="137"/>
        <v>680</v>
      </c>
      <c r="B4382" s="99">
        <v>44408</v>
      </c>
      <c r="C4382" s="23">
        <v>1979</v>
      </c>
      <c r="D4382" s="23">
        <v>5</v>
      </c>
      <c r="E4382" s="98" t="s">
        <v>49</v>
      </c>
      <c r="F4382" s="98" t="s">
        <v>164</v>
      </c>
      <c r="G4382" s="98" t="s">
        <v>4120</v>
      </c>
      <c r="H4382" s="98" t="s">
        <v>1366</v>
      </c>
      <c r="I4382" s="98" t="s">
        <v>10072</v>
      </c>
      <c r="J4382" s="99">
        <v>45088</v>
      </c>
      <c r="K4382" s="107">
        <v>40000000</v>
      </c>
      <c r="L4382" s="98" t="s">
        <v>4905</v>
      </c>
      <c r="M4382" s="23">
        <v>1080</v>
      </c>
      <c r="N4382" s="23">
        <v>1</v>
      </c>
      <c r="O4382" s="107">
        <v>40000000</v>
      </c>
      <c r="P4382" s="23">
        <v>180</v>
      </c>
      <c r="Q4382" s="23">
        <v>2</v>
      </c>
      <c r="R4382" s="23">
        <v>2</v>
      </c>
      <c r="S4382" s="23">
        <v>0</v>
      </c>
      <c r="T4382" s="47">
        <v>26.666665999999999</v>
      </c>
      <c r="U4382" s="98" t="s">
        <v>111</v>
      </c>
      <c r="V4382" s="98" t="s">
        <v>3139</v>
      </c>
      <c r="W4382" s="69">
        <f t="shared" si="136"/>
        <v>5.6480845356321974E-2</v>
      </c>
    </row>
    <row r="4383" spans="1:23">
      <c r="A4383">
        <f t="shared" si="137"/>
        <v>1412</v>
      </c>
      <c r="B4383" s="99">
        <v>44408</v>
      </c>
      <c r="C4383" s="23">
        <v>1980</v>
      </c>
      <c r="D4383" s="23">
        <v>5</v>
      </c>
      <c r="E4383" s="98" t="s">
        <v>49</v>
      </c>
      <c r="F4383" s="98" t="s">
        <v>164</v>
      </c>
      <c r="G4383" s="98" t="s">
        <v>4120</v>
      </c>
      <c r="H4383" s="98" t="s">
        <v>1366</v>
      </c>
      <c r="I4383" s="98" t="s">
        <v>7190</v>
      </c>
      <c r="J4383" s="99">
        <v>45820</v>
      </c>
      <c r="K4383" s="107">
        <v>20000000</v>
      </c>
      <c r="L4383" s="98" t="s">
        <v>4906</v>
      </c>
      <c r="M4383" s="23">
        <v>1800</v>
      </c>
      <c r="N4383" s="23">
        <v>1</v>
      </c>
      <c r="O4383" s="107">
        <v>20000000</v>
      </c>
      <c r="P4383" s="23">
        <v>180</v>
      </c>
      <c r="Q4383" s="23">
        <v>2</v>
      </c>
      <c r="R4383" s="23">
        <v>2</v>
      </c>
      <c r="S4383" s="23">
        <v>0</v>
      </c>
      <c r="T4383" s="47">
        <v>16</v>
      </c>
      <c r="U4383" s="98" t="s">
        <v>111</v>
      </c>
      <c r="V4383" s="98" t="s">
        <v>3139</v>
      </c>
      <c r="W4383" s="69">
        <f t="shared" si="136"/>
        <v>7.0368490267853398E-2</v>
      </c>
    </row>
    <row r="4384" spans="1:23">
      <c r="A4384">
        <f t="shared" si="137"/>
        <v>1412</v>
      </c>
      <c r="B4384" s="99">
        <v>44408</v>
      </c>
      <c r="C4384" s="23">
        <v>1981</v>
      </c>
      <c r="D4384" s="23">
        <v>5</v>
      </c>
      <c r="E4384" s="98" t="s">
        <v>49</v>
      </c>
      <c r="F4384" s="98" t="s">
        <v>164</v>
      </c>
      <c r="G4384" s="98" t="s">
        <v>4120</v>
      </c>
      <c r="H4384" s="98" t="s">
        <v>1366</v>
      </c>
      <c r="I4384" s="98" t="s">
        <v>7190</v>
      </c>
      <c r="J4384" s="99">
        <v>45820</v>
      </c>
      <c r="K4384" s="107">
        <v>6000000</v>
      </c>
      <c r="L4384" s="98" t="s">
        <v>4907</v>
      </c>
      <c r="M4384" s="23">
        <v>1800</v>
      </c>
      <c r="N4384" s="23">
        <v>1</v>
      </c>
      <c r="O4384" s="107">
        <v>6000000</v>
      </c>
      <c r="P4384" s="23">
        <v>30</v>
      </c>
      <c r="Q4384" s="23">
        <v>2</v>
      </c>
      <c r="R4384" s="23">
        <v>2</v>
      </c>
      <c r="S4384" s="23">
        <v>0</v>
      </c>
      <c r="T4384" s="47">
        <v>4.7</v>
      </c>
      <c r="U4384" s="98" t="s">
        <v>111</v>
      </c>
      <c r="V4384" s="98" t="s">
        <v>3139</v>
      </c>
      <c r="W4384" s="69">
        <f t="shared" si="136"/>
        <v>2.0670744016181939E-2</v>
      </c>
    </row>
    <row r="4385" spans="1:23">
      <c r="A4385">
        <f t="shared" si="137"/>
        <v>681</v>
      </c>
      <c r="B4385" s="99">
        <v>44408</v>
      </c>
      <c r="C4385" s="23">
        <v>1982</v>
      </c>
      <c r="D4385" s="23">
        <v>5</v>
      </c>
      <c r="E4385" s="98" t="s">
        <v>49</v>
      </c>
      <c r="F4385" s="98" t="s">
        <v>164</v>
      </c>
      <c r="G4385" s="98" t="s">
        <v>4120</v>
      </c>
      <c r="H4385" s="98" t="s">
        <v>1366</v>
      </c>
      <c r="I4385" s="98" t="s">
        <v>7190</v>
      </c>
      <c r="J4385" s="99">
        <v>45089</v>
      </c>
      <c r="K4385" s="107">
        <v>6500000</v>
      </c>
      <c r="L4385" s="98" t="s">
        <v>4908</v>
      </c>
      <c r="M4385" s="23">
        <v>1080</v>
      </c>
      <c r="N4385" s="23">
        <v>1</v>
      </c>
      <c r="O4385" s="107">
        <v>6500000</v>
      </c>
      <c r="P4385" s="23">
        <v>180</v>
      </c>
      <c r="Q4385" s="23">
        <v>2</v>
      </c>
      <c r="R4385" s="23">
        <v>2</v>
      </c>
      <c r="S4385" s="23">
        <v>0</v>
      </c>
      <c r="T4385" s="47">
        <v>4.3333339999999998</v>
      </c>
      <c r="U4385" s="98" t="s">
        <v>111</v>
      </c>
      <c r="V4385" s="98" t="s">
        <v>3139</v>
      </c>
      <c r="W4385" s="69">
        <f t="shared" si="136"/>
        <v>9.1916362751296894E-3</v>
      </c>
    </row>
    <row r="4386" spans="1:23">
      <c r="A4386">
        <f t="shared" si="137"/>
        <v>1047</v>
      </c>
      <c r="B4386" s="99">
        <v>44408</v>
      </c>
      <c r="C4386" s="23">
        <v>1983</v>
      </c>
      <c r="D4386" s="23">
        <v>5</v>
      </c>
      <c r="E4386" s="98" t="s">
        <v>49</v>
      </c>
      <c r="F4386" s="98" t="s">
        <v>164</v>
      </c>
      <c r="G4386" s="98" t="s">
        <v>4120</v>
      </c>
      <c r="H4386" s="98" t="s">
        <v>1366</v>
      </c>
      <c r="I4386" s="98" t="s">
        <v>7190</v>
      </c>
      <c r="J4386" s="99">
        <v>45455</v>
      </c>
      <c r="K4386" s="107">
        <v>15000000</v>
      </c>
      <c r="L4386" s="98" t="s">
        <v>4909</v>
      </c>
      <c r="M4386" s="23">
        <v>1440</v>
      </c>
      <c r="N4386" s="23">
        <v>1</v>
      </c>
      <c r="O4386" s="107">
        <v>15000000</v>
      </c>
      <c r="P4386" s="23">
        <v>180</v>
      </c>
      <c r="Q4386" s="23">
        <v>2</v>
      </c>
      <c r="R4386" s="23">
        <v>2</v>
      </c>
      <c r="S4386" s="23">
        <v>0</v>
      </c>
      <c r="T4386" s="47">
        <v>11.25</v>
      </c>
      <c r="U4386" s="98" t="s">
        <v>111</v>
      </c>
      <c r="V4386" s="98" t="s">
        <v>3139</v>
      </c>
      <c r="W4386" s="69">
        <f t="shared" si="136"/>
        <v>3.6687891941504874E-2</v>
      </c>
    </row>
    <row r="4387" spans="1:23">
      <c r="A4387">
        <f t="shared" si="137"/>
        <v>681</v>
      </c>
      <c r="B4387" s="99">
        <v>44408</v>
      </c>
      <c r="C4387" s="23">
        <v>1984</v>
      </c>
      <c r="D4387" s="23">
        <v>5</v>
      </c>
      <c r="E4387" s="98" t="s">
        <v>49</v>
      </c>
      <c r="F4387" s="98" t="s">
        <v>164</v>
      </c>
      <c r="G4387" s="98" t="s">
        <v>4120</v>
      </c>
      <c r="H4387" s="98" t="s">
        <v>1366</v>
      </c>
      <c r="I4387" s="98" t="s">
        <v>7190</v>
      </c>
      <c r="J4387" s="99">
        <v>45089</v>
      </c>
      <c r="K4387" s="107">
        <v>10000000</v>
      </c>
      <c r="L4387" s="98" t="s">
        <v>4910</v>
      </c>
      <c r="M4387" s="23">
        <v>1080</v>
      </c>
      <c r="N4387" s="23">
        <v>1</v>
      </c>
      <c r="O4387" s="107">
        <v>10000000</v>
      </c>
      <c r="P4387" s="23">
        <v>180</v>
      </c>
      <c r="Q4387" s="23">
        <v>2</v>
      </c>
      <c r="R4387" s="23">
        <v>2</v>
      </c>
      <c r="S4387" s="23">
        <v>0</v>
      </c>
      <c r="T4387" s="47">
        <v>6.6666660000000002</v>
      </c>
      <c r="U4387" s="98" t="s">
        <v>111</v>
      </c>
      <c r="V4387" s="98" t="s">
        <v>3139</v>
      </c>
      <c r="W4387" s="69">
        <f t="shared" si="136"/>
        <v>1.414097529518236E-2</v>
      </c>
    </row>
    <row r="4388" spans="1:23">
      <c r="A4388">
        <f t="shared" si="137"/>
        <v>1412</v>
      </c>
      <c r="B4388" s="99">
        <v>44408</v>
      </c>
      <c r="C4388" s="23">
        <v>1985</v>
      </c>
      <c r="D4388" s="23">
        <v>5</v>
      </c>
      <c r="E4388" s="98" t="s">
        <v>49</v>
      </c>
      <c r="F4388" s="98" t="s">
        <v>164</v>
      </c>
      <c r="G4388" s="98" t="s">
        <v>4120</v>
      </c>
      <c r="H4388" s="98" t="s">
        <v>1366</v>
      </c>
      <c r="I4388" s="98" t="s">
        <v>7190</v>
      </c>
      <c r="J4388" s="99">
        <v>45820</v>
      </c>
      <c r="K4388" s="107">
        <v>13000000</v>
      </c>
      <c r="L4388" s="98" t="s">
        <v>4911</v>
      </c>
      <c r="M4388" s="23">
        <v>1800</v>
      </c>
      <c r="N4388" s="23">
        <v>1</v>
      </c>
      <c r="O4388" s="107">
        <v>13000000</v>
      </c>
      <c r="P4388" s="23">
        <v>180</v>
      </c>
      <c r="Q4388" s="23">
        <v>2</v>
      </c>
      <c r="R4388" s="23">
        <v>2</v>
      </c>
      <c r="S4388" s="23">
        <v>0</v>
      </c>
      <c r="T4388" s="47">
        <v>10.4</v>
      </c>
      <c r="U4388" s="98" t="s">
        <v>111</v>
      </c>
      <c r="V4388" s="98" t="s">
        <v>3139</v>
      </c>
      <c r="W4388" s="69">
        <f t="shared" si="136"/>
        <v>4.5739518674104709E-2</v>
      </c>
    </row>
    <row r="4389" spans="1:23">
      <c r="A4389">
        <f t="shared" si="137"/>
        <v>1412</v>
      </c>
      <c r="B4389" s="99">
        <v>44408</v>
      </c>
      <c r="C4389" s="23">
        <v>1986</v>
      </c>
      <c r="D4389" s="23">
        <v>5</v>
      </c>
      <c r="E4389" s="98" t="s">
        <v>49</v>
      </c>
      <c r="F4389" s="98" t="s">
        <v>164</v>
      </c>
      <c r="G4389" s="98" t="s">
        <v>4120</v>
      </c>
      <c r="H4389" s="98" t="s">
        <v>1366</v>
      </c>
      <c r="I4389" s="98" t="s">
        <v>7190</v>
      </c>
      <c r="J4389" s="99">
        <v>45820</v>
      </c>
      <c r="K4389" s="107">
        <v>12000000</v>
      </c>
      <c r="L4389" s="98" t="s">
        <v>4912</v>
      </c>
      <c r="M4389" s="23">
        <v>1800</v>
      </c>
      <c r="N4389" s="23">
        <v>1</v>
      </c>
      <c r="O4389" s="107">
        <v>12000000</v>
      </c>
      <c r="P4389" s="23">
        <v>180</v>
      </c>
      <c r="Q4389" s="23">
        <v>2</v>
      </c>
      <c r="R4389" s="23">
        <v>2</v>
      </c>
      <c r="S4389" s="23">
        <v>0</v>
      </c>
      <c r="T4389" s="47">
        <v>9.6</v>
      </c>
      <c r="U4389" s="98" t="s">
        <v>111</v>
      </c>
      <c r="V4389" s="98" t="s">
        <v>3139</v>
      </c>
      <c r="W4389" s="69">
        <f t="shared" si="136"/>
        <v>4.2221094160712035E-2</v>
      </c>
    </row>
    <row r="4390" spans="1:23">
      <c r="A4390">
        <f t="shared" si="137"/>
        <v>681</v>
      </c>
      <c r="B4390" s="99">
        <v>44408</v>
      </c>
      <c r="C4390" s="23">
        <v>1987</v>
      </c>
      <c r="D4390" s="23">
        <v>5</v>
      </c>
      <c r="E4390" s="98" t="s">
        <v>49</v>
      </c>
      <c r="F4390" s="98" t="s">
        <v>164</v>
      </c>
      <c r="G4390" s="98" t="s">
        <v>4120</v>
      </c>
      <c r="H4390" s="98" t="s">
        <v>1366</v>
      </c>
      <c r="I4390" s="98" t="s">
        <v>7190</v>
      </c>
      <c r="J4390" s="99">
        <v>45089</v>
      </c>
      <c r="K4390" s="107">
        <v>13000000</v>
      </c>
      <c r="L4390" s="98" t="s">
        <v>4913</v>
      </c>
      <c r="M4390" s="23">
        <v>1080</v>
      </c>
      <c r="N4390" s="23">
        <v>1</v>
      </c>
      <c r="O4390" s="107">
        <v>13000000</v>
      </c>
      <c r="P4390" s="23">
        <v>180</v>
      </c>
      <c r="Q4390" s="23">
        <v>2</v>
      </c>
      <c r="R4390" s="23">
        <v>2</v>
      </c>
      <c r="S4390" s="23">
        <v>2.93</v>
      </c>
      <c r="T4390" s="47">
        <v>8.6999220000000008</v>
      </c>
      <c r="U4390" s="98" t="s">
        <v>111</v>
      </c>
      <c r="V4390" s="98" t="s">
        <v>3139</v>
      </c>
      <c r="W4390" s="69">
        <f t="shared" si="136"/>
        <v>1.8453809156182943E-2</v>
      </c>
    </row>
    <row r="4391" spans="1:23">
      <c r="A4391">
        <f t="shared" si="137"/>
        <v>681</v>
      </c>
      <c r="B4391" s="99">
        <v>44408</v>
      </c>
      <c r="C4391" s="23">
        <v>1988</v>
      </c>
      <c r="D4391" s="23">
        <v>5</v>
      </c>
      <c r="E4391" s="98" t="s">
        <v>49</v>
      </c>
      <c r="F4391" s="98" t="s">
        <v>164</v>
      </c>
      <c r="G4391" s="98" t="s">
        <v>4120</v>
      </c>
      <c r="H4391" s="98" t="s">
        <v>1366</v>
      </c>
      <c r="I4391" s="98" t="s">
        <v>7190</v>
      </c>
      <c r="J4391" s="99">
        <v>45089</v>
      </c>
      <c r="K4391" s="107">
        <v>12000000</v>
      </c>
      <c r="L4391" s="98" t="s">
        <v>4914</v>
      </c>
      <c r="M4391" s="23">
        <v>1080</v>
      </c>
      <c r="N4391" s="23">
        <v>1</v>
      </c>
      <c r="O4391" s="107">
        <v>12000000</v>
      </c>
      <c r="P4391" s="23">
        <v>180</v>
      </c>
      <c r="Q4391" s="23">
        <v>2</v>
      </c>
      <c r="R4391" s="23">
        <v>2</v>
      </c>
      <c r="S4391" s="23">
        <v>0</v>
      </c>
      <c r="T4391" s="47">
        <v>8</v>
      </c>
      <c r="U4391" s="98" t="s">
        <v>111</v>
      </c>
      <c r="V4391" s="98" t="s">
        <v>3139</v>
      </c>
      <c r="W4391" s="69">
        <f t="shared" si="136"/>
        <v>1.6969172051136034E-2</v>
      </c>
    </row>
    <row r="4392" spans="1:23">
      <c r="A4392">
        <f t="shared" si="137"/>
        <v>1412</v>
      </c>
      <c r="B4392" s="99">
        <v>44408</v>
      </c>
      <c r="C4392" s="23">
        <v>1989</v>
      </c>
      <c r="D4392" s="23">
        <v>5</v>
      </c>
      <c r="E4392" s="98" t="s">
        <v>49</v>
      </c>
      <c r="F4392" s="98" t="s">
        <v>164</v>
      </c>
      <c r="G4392" s="98" t="s">
        <v>4120</v>
      </c>
      <c r="H4392" s="98" t="s">
        <v>1366</v>
      </c>
      <c r="I4392" s="98" t="s">
        <v>7190</v>
      </c>
      <c r="J4392" s="99">
        <v>45820</v>
      </c>
      <c r="K4392" s="107">
        <v>15000000</v>
      </c>
      <c r="L4392" s="98" t="s">
        <v>4915</v>
      </c>
      <c r="M4392" s="23">
        <v>1800</v>
      </c>
      <c r="N4392" s="23">
        <v>1</v>
      </c>
      <c r="O4392" s="107">
        <v>15000000</v>
      </c>
      <c r="P4392" s="23">
        <v>180</v>
      </c>
      <c r="Q4392" s="23">
        <v>2</v>
      </c>
      <c r="R4392" s="23">
        <v>2</v>
      </c>
      <c r="S4392" s="23">
        <v>0</v>
      </c>
      <c r="T4392" s="47">
        <v>12</v>
      </c>
      <c r="U4392" s="98" t="s">
        <v>111</v>
      </c>
      <c r="V4392" s="98" t="s">
        <v>3139</v>
      </c>
      <c r="W4392" s="69">
        <f t="shared" si="136"/>
        <v>5.2776367700890052E-2</v>
      </c>
    </row>
    <row r="4393" spans="1:23">
      <c r="A4393">
        <f t="shared" si="137"/>
        <v>1412</v>
      </c>
      <c r="B4393" s="99">
        <v>44408</v>
      </c>
      <c r="C4393" s="23">
        <v>1990</v>
      </c>
      <c r="D4393" s="23">
        <v>5</v>
      </c>
      <c r="E4393" s="98" t="s">
        <v>49</v>
      </c>
      <c r="F4393" s="98" t="s">
        <v>164</v>
      </c>
      <c r="G4393" s="98" t="s">
        <v>4120</v>
      </c>
      <c r="H4393" s="98" t="s">
        <v>1366</v>
      </c>
      <c r="I4393" s="98" t="s">
        <v>7190</v>
      </c>
      <c r="J4393" s="99">
        <v>45820</v>
      </c>
      <c r="K4393" s="107">
        <v>9000000</v>
      </c>
      <c r="L4393" s="98" t="s">
        <v>4916</v>
      </c>
      <c r="M4393" s="23">
        <v>1800</v>
      </c>
      <c r="N4393" s="23">
        <v>1</v>
      </c>
      <c r="O4393" s="107">
        <v>9000000</v>
      </c>
      <c r="P4393" s="23">
        <v>180</v>
      </c>
      <c r="Q4393" s="23">
        <v>2</v>
      </c>
      <c r="R4393" s="23">
        <v>2</v>
      </c>
      <c r="S4393" s="23">
        <v>0</v>
      </c>
      <c r="T4393" s="47">
        <v>7.2</v>
      </c>
      <c r="U4393" s="98" t="s">
        <v>111</v>
      </c>
      <c r="V4393" s="98" t="s">
        <v>3139</v>
      </c>
      <c r="W4393" s="69">
        <f t="shared" si="136"/>
        <v>3.1665820620534031E-2</v>
      </c>
    </row>
    <row r="4394" spans="1:23">
      <c r="A4394">
        <f t="shared" si="137"/>
        <v>316</v>
      </c>
      <c r="B4394" s="99">
        <v>44408</v>
      </c>
      <c r="C4394" s="23">
        <v>1991</v>
      </c>
      <c r="D4394" s="23">
        <v>5</v>
      </c>
      <c r="E4394" s="98" t="s">
        <v>49</v>
      </c>
      <c r="F4394" s="98" t="s">
        <v>164</v>
      </c>
      <c r="G4394" s="98" t="s">
        <v>4120</v>
      </c>
      <c r="H4394" s="98" t="s">
        <v>1366</v>
      </c>
      <c r="I4394" s="98" t="s">
        <v>7190</v>
      </c>
      <c r="J4394" s="99">
        <v>44724</v>
      </c>
      <c r="K4394" s="107">
        <v>30000000</v>
      </c>
      <c r="L4394" s="98" t="s">
        <v>4917</v>
      </c>
      <c r="M4394" s="23">
        <v>720</v>
      </c>
      <c r="N4394" s="23">
        <v>1</v>
      </c>
      <c r="O4394" s="107">
        <v>30000000</v>
      </c>
      <c r="P4394" s="23">
        <v>360</v>
      </c>
      <c r="Q4394" s="23">
        <v>2</v>
      </c>
      <c r="R4394" s="23">
        <v>2</v>
      </c>
      <c r="S4394" s="23">
        <v>2.93</v>
      </c>
      <c r="T4394" s="47">
        <v>15.063195</v>
      </c>
      <c r="U4394" s="98" t="s">
        <v>111</v>
      </c>
      <c r="V4394" s="98" t="s">
        <v>3139</v>
      </c>
      <c r="W4394" s="69">
        <f t="shared" si="136"/>
        <v>1.4826127650506723E-2</v>
      </c>
    </row>
    <row r="4395" spans="1:23">
      <c r="A4395">
        <f t="shared" si="137"/>
        <v>1416</v>
      </c>
      <c r="B4395" s="99">
        <v>44408</v>
      </c>
      <c r="C4395" s="23">
        <v>1992</v>
      </c>
      <c r="D4395" s="23">
        <v>5</v>
      </c>
      <c r="E4395" s="98" t="s">
        <v>49</v>
      </c>
      <c r="F4395" s="98" t="s">
        <v>164</v>
      </c>
      <c r="G4395" s="98" t="s">
        <v>4120</v>
      </c>
      <c r="H4395" s="98" t="s">
        <v>1366</v>
      </c>
      <c r="I4395" s="98" t="s">
        <v>7232</v>
      </c>
      <c r="J4395" s="99">
        <v>45824</v>
      </c>
      <c r="K4395" s="107">
        <v>35000000</v>
      </c>
      <c r="L4395" s="98" t="s">
        <v>4918</v>
      </c>
      <c r="M4395" s="23">
        <v>1800</v>
      </c>
      <c r="N4395" s="23">
        <v>1</v>
      </c>
      <c r="O4395" s="107">
        <v>35000000</v>
      </c>
      <c r="P4395" s="23">
        <v>180</v>
      </c>
      <c r="Q4395" s="23">
        <v>2</v>
      </c>
      <c r="R4395" s="23">
        <v>2</v>
      </c>
      <c r="S4395" s="23">
        <v>1.93</v>
      </c>
      <c r="T4395" s="47">
        <v>28.065736000000001</v>
      </c>
      <c r="U4395" s="98" t="s">
        <v>111</v>
      </c>
      <c r="V4395" s="98" t="s">
        <v>3139</v>
      </c>
      <c r="W4395" s="69">
        <f t="shared" si="136"/>
        <v>0.12378363820537439</v>
      </c>
    </row>
    <row r="4396" spans="1:23">
      <c r="A4396">
        <f t="shared" si="137"/>
        <v>1431</v>
      </c>
      <c r="B4396" s="99">
        <v>44408</v>
      </c>
      <c r="C4396" s="23">
        <v>1993</v>
      </c>
      <c r="D4396" s="23">
        <v>5</v>
      </c>
      <c r="E4396" s="98" t="s">
        <v>49</v>
      </c>
      <c r="F4396" s="98" t="s">
        <v>164</v>
      </c>
      <c r="G4396" s="98" t="s">
        <v>4120</v>
      </c>
      <c r="H4396" s="98" t="s">
        <v>1366</v>
      </c>
      <c r="I4396" s="98" t="s">
        <v>7232</v>
      </c>
      <c r="J4396" s="99">
        <v>45839</v>
      </c>
      <c r="K4396" s="107">
        <v>20000000</v>
      </c>
      <c r="L4396" s="98" t="s">
        <v>4919</v>
      </c>
      <c r="M4396" s="23">
        <v>1800</v>
      </c>
      <c r="N4396" s="23">
        <v>1</v>
      </c>
      <c r="O4396" s="107">
        <v>20000000</v>
      </c>
      <c r="P4396" s="23">
        <v>90</v>
      </c>
      <c r="Q4396" s="23">
        <v>2</v>
      </c>
      <c r="R4396" s="23">
        <v>2</v>
      </c>
      <c r="S4396" s="23">
        <v>0</v>
      </c>
      <c r="T4396" s="47">
        <v>16</v>
      </c>
      <c r="U4396" s="98" t="s">
        <v>111</v>
      </c>
      <c r="V4396" s="98" t="s">
        <v>3139</v>
      </c>
      <c r="W4396" s="69">
        <f t="shared" si="136"/>
        <v>7.131537505191092E-2</v>
      </c>
    </row>
    <row r="4397" spans="1:23">
      <c r="A4397">
        <f t="shared" si="137"/>
        <v>1416</v>
      </c>
      <c r="B4397" s="99">
        <v>44408</v>
      </c>
      <c r="C4397" s="23">
        <v>1994</v>
      </c>
      <c r="D4397" s="23">
        <v>5</v>
      </c>
      <c r="E4397" s="98" t="s">
        <v>49</v>
      </c>
      <c r="F4397" s="98" t="s">
        <v>164</v>
      </c>
      <c r="G4397" s="98" t="s">
        <v>4120</v>
      </c>
      <c r="H4397" s="98" t="s">
        <v>1366</v>
      </c>
      <c r="I4397" s="98" t="s">
        <v>7232</v>
      </c>
      <c r="J4397" s="99">
        <v>45824</v>
      </c>
      <c r="K4397" s="107">
        <v>30000000</v>
      </c>
      <c r="L4397" s="98" t="s">
        <v>4920</v>
      </c>
      <c r="M4397" s="23">
        <v>1800</v>
      </c>
      <c r="N4397" s="23">
        <v>1</v>
      </c>
      <c r="O4397" s="107">
        <v>30000000</v>
      </c>
      <c r="P4397" s="23">
        <v>180</v>
      </c>
      <c r="Q4397" s="23">
        <v>2</v>
      </c>
      <c r="R4397" s="23">
        <v>2</v>
      </c>
      <c r="S4397" s="23">
        <v>0</v>
      </c>
      <c r="T4397" s="47">
        <v>24</v>
      </c>
      <c r="U4397" s="98" t="s">
        <v>111</v>
      </c>
      <c r="V4397" s="98" t="s">
        <v>3139</v>
      </c>
      <c r="W4397" s="69">
        <f t="shared" si="136"/>
        <v>0.10585175164937721</v>
      </c>
    </row>
    <row r="4398" spans="1:23">
      <c r="A4398">
        <f t="shared" si="137"/>
        <v>1416</v>
      </c>
      <c r="B4398" s="99">
        <v>44408</v>
      </c>
      <c r="C4398" s="23">
        <v>1995</v>
      </c>
      <c r="D4398" s="23">
        <v>5</v>
      </c>
      <c r="E4398" s="98" t="s">
        <v>49</v>
      </c>
      <c r="F4398" s="98" t="s">
        <v>164</v>
      </c>
      <c r="G4398" s="98" t="s">
        <v>4120</v>
      </c>
      <c r="H4398" s="98" t="s">
        <v>1366</v>
      </c>
      <c r="I4398" s="98" t="s">
        <v>7232</v>
      </c>
      <c r="J4398" s="99">
        <v>45824</v>
      </c>
      <c r="K4398" s="107">
        <v>10000000</v>
      </c>
      <c r="L4398" s="98" t="s">
        <v>4921</v>
      </c>
      <c r="M4398" s="23">
        <v>1800</v>
      </c>
      <c r="N4398" s="23">
        <v>1</v>
      </c>
      <c r="O4398" s="107">
        <v>10000000</v>
      </c>
      <c r="P4398" s="23">
        <v>180</v>
      </c>
      <c r="Q4398" s="23">
        <v>2</v>
      </c>
      <c r="R4398" s="23">
        <v>2</v>
      </c>
      <c r="S4398" s="23">
        <v>0</v>
      </c>
      <c r="T4398" s="47">
        <v>8</v>
      </c>
      <c r="U4398" s="98" t="s">
        <v>111</v>
      </c>
      <c r="V4398" s="98" t="s">
        <v>3139</v>
      </c>
      <c r="W4398" s="69">
        <f t="shared" si="136"/>
        <v>3.5283917216459071E-2</v>
      </c>
    </row>
    <row r="4399" spans="1:23">
      <c r="A4399">
        <f t="shared" si="137"/>
        <v>1416</v>
      </c>
      <c r="B4399" s="99">
        <v>44408</v>
      </c>
      <c r="C4399" s="23">
        <v>1996</v>
      </c>
      <c r="D4399" s="23">
        <v>5</v>
      </c>
      <c r="E4399" s="98" t="s">
        <v>49</v>
      </c>
      <c r="F4399" s="98" t="s">
        <v>164</v>
      </c>
      <c r="G4399" s="98" t="s">
        <v>4120</v>
      </c>
      <c r="H4399" s="98" t="s">
        <v>1366</v>
      </c>
      <c r="I4399" s="98" t="s">
        <v>7232</v>
      </c>
      <c r="J4399" s="99">
        <v>45824</v>
      </c>
      <c r="K4399" s="107">
        <v>13000000</v>
      </c>
      <c r="L4399" s="98" t="s">
        <v>4922</v>
      </c>
      <c r="M4399" s="23">
        <v>1800</v>
      </c>
      <c r="N4399" s="23">
        <v>1</v>
      </c>
      <c r="O4399" s="107">
        <v>13000000</v>
      </c>
      <c r="P4399" s="23">
        <v>180</v>
      </c>
      <c r="Q4399" s="23">
        <v>2</v>
      </c>
      <c r="R4399" s="23">
        <v>2</v>
      </c>
      <c r="S4399" s="23">
        <v>0</v>
      </c>
      <c r="T4399" s="47">
        <v>10.4</v>
      </c>
      <c r="U4399" s="98" t="s">
        <v>111</v>
      </c>
      <c r="V4399" s="98" t="s">
        <v>3139</v>
      </c>
      <c r="W4399" s="69">
        <f t="shared" si="136"/>
        <v>4.5869092381396796E-2</v>
      </c>
    </row>
    <row r="4400" spans="1:23">
      <c r="A4400">
        <f t="shared" si="137"/>
        <v>685</v>
      </c>
      <c r="B4400" s="99">
        <v>44408</v>
      </c>
      <c r="C4400" s="23">
        <v>1997</v>
      </c>
      <c r="D4400" s="23">
        <v>5</v>
      </c>
      <c r="E4400" s="98" t="s">
        <v>49</v>
      </c>
      <c r="F4400" s="98" t="s">
        <v>164</v>
      </c>
      <c r="G4400" s="98" t="s">
        <v>4120</v>
      </c>
      <c r="H4400" s="98" t="s">
        <v>1366</v>
      </c>
      <c r="I4400" s="98" t="s">
        <v>7232</v>
      </c>
      <c r="J4400" s="99">
        <v>45093</v>
      </c>
      <c r="K4400" s="107">
        <v>6000000</v>
      </c>
      <c r="L4400" s="98" t="s">
        <v>4923</v>
      </c>
      <c r="M4400" s="23">
        <v>1080</v>
      </c>
      <c r="N4400" s="23">
        <v>1</v>
      </c>
      <c r="O4400" s="107">
        <v>6000000</v>
      </c>
      <c r="P4400" s="23">
        <v>180</v>
      </c>
      <c r="Q4400" s="23">
        <v>2</v>
      </c>
      <c r="R4400" s="23">
        <v>2</v>
      </c>
      <c r="S4400" s="23">
        <v>0</v>
      </c>
      <c r="T4400" s="47">
        <v>4</v>
      </c>
      <c r="U4400" s="98" t="s">
        <v>111</v>
      </c>
      <c r="V4400" s="98" t="s">
        <v>3139</v>
      </c>
      <c r="W4400" s="69">
        <f t="shared" si="136"/>
        <v>8.5344220668342029E-3</v>
      </c>
    </row>
    <row r="4401" spans="1:23">
      <c r="A4401">
        <f t="shared" si="137"/>
        <v>1416</v>
      </c>
      <c r="B4401" s="99">
        <v>44408</v>
      </c>
      <c r="C4401" s="23">
        <v>1998</v>
      </c>
      <c r="D4401" s="23">
        <v>5</v>
      </c>
      <c r="E4401" s="98" t="s">
        <v>49</v>
      </c>
      <c r="F4401" s="98" t="s">
        <v>164</v>
      </c>
      <c r="G4401" s="98" t="s">
        <v>4120</v>
      </c>
      <c r="H4401" s="98" t="s">
        <v>1366</v>
      </c>
      <c r="I4401" s="98" t="s">
        <v>7232</v>
      </c>
      <c r="J4401" s="99">
        <v>45824</v>
      </c>
      <c r="K4401" s="107">
        <v>16000000</v>
      </c>
      <c r="L4401" s="98" t="s">
        <v>4924</v>
      </c>
      <c r="M4401" s="23">
        <v>1800</v>
      </c>
      <c r="N4401" s="23">
        <v>1</v>
      </c>
      <c r="O4401" s="107">
        <v>16000000</v>
      </c>
      <c r="P4401" s="23">
        <v>180</v>
      </c>
      <c r="Q4401" s="23">
        <v>2</v>
      </c>
      <c r="R4401" s="23">
        <v>2</v>
      </c>
      <c r="S4401" s="23">
        <v>0</v>
      </c>
      <c r="T4401" s="47">
        <v>12.8</v>
      </c>
      <c r="U4401" s="98" t="s">
        <v>111</v>
      </c>
      <c r="V4401" s="98" t="s">
        <v>3139</v>
      </c>
      <c r="W4401" s="69">
        <f t="shared" si="136"/>
        <v>5.6454267546334515E-2</v>
      </c>
    </row>
    <row r="4402" spans="1:23">
      <c r="A4402">
        <f t="shared" si="137"/>
        <v>685</v>
      </c>
      <c r="B4402" s="99">
        <v>44408</v>
      </c>
      <c r="C4402" s="23">
        <v>1999</v>
      </c>
      <c r="D4402" s="23">
        <v>5</v>
      </c>
      <c r="E4402" s="98" t="s">
        <v>49</v>
      </c>
      <c r="F4402" s="98" t="s">
        <v>164</v>
      </c>
      <c r="G4402" s="98" t="s">
        <v>4120</v>
      </c>
      <c r="H4402" s="98" t="s">
        <v>1366</v>
      </c>
      <c r="I4402" s="98" t="s">
        <v>7232</v>
      </c>
      <c r="J4402" s="99">
        <v>45093</v>
      </c>
      <c r="K4402" s="107">
        <v>5000000</v>
      </c>
      <c r="L4402" s="98" t="s">
        <v>4925</v>
      </c>
      <c r="M4402" s="23">
        <v>1080</v>
      </c>
      <c r="N4402" s="23">
        <v>1</v>
      </c>
      <c r="O4402" s="107">
        <v>5000000</v>
      </c>
      <c r="P4402" s="23">
        <v>180</v>
      </c>
      <c r="Q4402" s="23">
        <v>2</v>
      </c>
      <c r="R4402" s="23">
        <v>2</v>
      </c>
      <c r="S4402" s="23">
        <v>0</v>
      </c>
      <c r="T4402" s="47">
        <v>3.3333339999999998</v>
      </c>
      <c r="U4402" s="98" t="s">
        <v>111</v>
      </c>
      <c r="V4402" s="98" t="s">
        <v>3139</v>
      </c>
      <c r="W4402" s="69">
        <f t="shared" si="136"/>
        <v>7.1120198114321799E-3</v>
      </c>
    </row>
    <row r="4403" spans="1:23">
      <c r="A4403">
        <f t="shared" si="137"/>
        <v>320</v>
      </c>
      <c r="B4403" s="99">
        <v>44408</v>
      </c>
      <c r="C4403" s="23">
        <v>2000</v>
      </c>
      <c r="D4403" s="23">
        <v>5</v>
      </c>
      <c r="E4403" s="98" t="s">
        <v>49</v>
      </c>
      <c r="F4403" s="98" t="s">
        <v>164</v>
      </c>
      <c r="G4403" s="98" t="s">
        <v>4120</v>
      </c>
      <c r="H4403" s="98" t="s">
        <v>1366</v>
      </c>
      <c r="I4403" s="98" t="s">
        <v>7232</v>
      </c>
      <c r="J4403" s="99">
        <v>44728</v>
      </c>
      <c r="K4403" s="107">
        <v>5000000</v>
      </c>
      <c r="L4403" s="98" t="s">
        <v>4926</v>
      </c>
      <c r="M4403" s="23">
        <v>720</v>
      </c>
      <c r="N4403" s="23">
        <v>1</v>
      </c>
      <c r="O4403" s="107">
        <v>5000000</v>
      </c>
      <c r="P4403" s="23">
        <v>180</v>
      </c>
      <c r="Q4403" s="23">
        <v>2</v>
      </c>
      <c r="R4403" s="23">
        <v>2</v>
      </c>
      <c r="S4403" s="23">
        <v>0</v>
      </c>
      <c r="T4403" s="47">
        <v>2.5</v>
      </c>
      <c r="U4403" s="98" t="s">
        <v>111</v>
      </c>
      <c r="V4403" s="98" t="s">
        <v>3139</v>
      </c>
      <c r="W4403" s="69">
        <f t="shared" si="136"/>
        <v>2.4918020633092567E-3</v>
      </c>
    </row>
    <row r="4404" spans="1:23">
      <c r="A4404">
        <f t="shared" si="137"/>
        <v>1416</v>
      </c>
      <c r="B4404" s="99">
        <v>44408</v>
      </c>
      <c r="C4404" s="23">
        <v>2001</v>
      </c>
      <c r="D4404" s="23">
        <v>5</v>
      </c>
      <c r="E4404" s="98" t="s">
        <v>49</v>
      </c>
      <c r="F4404" s="98" t="s">
        <v>164</v>
      </c>
      <c r="G4404" s="98" t="s">
        <v>4120</v>
      </c>
      <c r="H4404" s="98" t="s">
        <v>1366</v>
      </c>
      <c r="I4404" s="98" t="s">
        <v>7232</v>
      </c>
      <c r="J4404" s="99">
        <v>45824</v>
      </c>
      <c r="K4404" s="107">
        <v>10000000</v>
      </c>
      <c r="L4404" s="98" t="s">
        <v>4927</v>
      </c>
      <c r="M4404" s="23">
        <v>1800</v>
      </c>
      <c r="N4404" s="23">
        <v>1</v>
      </c>
      <c r="O4404" s="107">
        <v>10000000</v>
      </c>
      <c r="P4404" s="23">
        <v>180</v>
      </c>
      <c r="Q4404" s="23">
        <v>2</v>
      </c>
      <c r="R4404" s="23">
        <v>2</v>
      </c>
      <c r="S4404" s="23">
        <v>0</v>
      </c>
      <c r="T4404" s="47">
        <v>8</v>
      </c>
      <c r="U4404" s="98" t="s">
        <v>111</v>
      </c>
      <c r="V4404" s="98" t="s">
        <v>3139</v>
      </c>
      <c r="W4404" s="69">
        <f t="shared" si="136"/>
        <v>3.5283917216459071E-2</v>
      </c>
    </row>
    <row r="4405" spans="1:23">
      <c r="A4405">
        <f t="shared" si="137"/>
        <v>1416</v>
      </c>
      <c r="B4405" s="99">
        <v>44408</v>
      </c>
      <c r="C4405" s="23">
        <v>2002</v>
      </c>
      <c r="D4405" s="23">
        <v>5</v>
      </c>
      <c r="E4405" s="98" t="s">
        <v>49</v>
      </c>
      <c r="F4405" s="98" t="s">
        <v>164</v>
      </c>
      <c r="G4405" s="98" t="s">
        <v>4120</v>
      </c>
      <c r="H4405" s="98" t="s">
        <v>1366</v>
      </c>
      <c r="I4405" s="98" t="s">
        <v>7232</v>
      </c>
      <c r="J4405" s="99">
        <v>45824</v>
      </c>
      <c r="K4405" s="107">
        <v>14000000</v>
      </c>
      <c r="L4405" s="98" t="s">
        <v>4928</v>
      </c>
      <c r="M4405" s="23">
        <v>1800</v>
      </c>
      <c r="N4405" s="23">
        <v>1</v>
      </c>
      <c r="O4405" s="107">
        <v>14000000</v>
      </c>
      <c r="P4405" s="23">
        <v>180</v>
      </c>
      <c r="Q4405" s="23">
        <v>2</v>
      </c>
      <c r="R4405" s="23">
        <v>2</v>
      </c>
      <c r="S4405" s="23">
        <v>0</v>
      </c>
      <c r="T4405" s="47">
        <v>11.2</v>
      </c>
      <c r="U4405" s="98" t="s">
        <v>111</v>
      </c>
      <c r="V4405" s="98" t="s">
        <v>3139</v>
      </c>
      <c r="W4405" s="69">
        <f t="shared" si="136"/>
        <v>4.9397484103042698E-2</v>
      </c>
    </row>
    <row r="4406" spans="1:23">
      <c r="A4406">
        <f t="shared" si="137"/>
        <v>1416</v>
      </c>
      <c r="B4406" s="99">
        <v>44408</v>
      </c>
      <c r="C4406" s="23">
        <v>2003</v>
      </c>
      <c r="D4406" s="23">
        <v>5</v>
      </c>
      <c r="E4406" s="98" t="s">
        <v>49</v>
      </c>
      <c r="F4406" s="98" t="s">
        <v>164</v>
      </c>
      <c r="G4406" s="98" t="s">
        <v>4120</v>
      </c>
      <c r="H4406" s="98" t="s">
        <v>1366</v>
      </c>
      <c r="I4406" s="98" t="s">
        <v>7232</v>
      </c>
      <c r="J4406" s="99">
        <v>45824</v>
      </c>
      <c r="K4406" s="107">
        <v>18000000</v>
      </c>
      <c r="L4406" s="98" t="s">
        <v>4929</v>
      </c>
      <c r="M4406" s="23">
        <v>1800</v>
      </c>
      <c r="N4406" s="23">
        <v>1</v>
      </c>
      <c r="O4406" s="107">
        <v>18000000</v>
      </c>
      <c r="P4406" s="23">
        <v>180</v>
      </c>
      <c r="Q4406" s="23">
        <v>2</v>
      </c>
      <c r="R4406" s="23">
        <v>2</v>
      </c>
      <c r="S4406" s="23">
        <v>0</v>
      </c>
      <c r="T4406" s="47">
        <v>14.4</v>
      </c>
      <c r="U4406" s="98" t="s">
        <v>111</v>
      </c>
      <c r="V4406" s="98" t="s">
        <v>3139</v>
      </c>
      <c r="W4406" s="69">
        <f t="shared" si="136"/>
        <v>6.3511050989626325E-2</v>
      </c>
    </row>
    <row r="4407" spans="1:23">
      <c r="A4407">
        <f t="shared" si="137"/>
        <v>1416</v>
      </c>
      <c r="B4407" s="99">
        <v>44408</v>
      </c>
      <c r="C4407" s="23">
        <v>2004</v>
      </c>
      <c r="D4407" s="23">
        <v>5</v>
      </c>
      <c r="E4407" s="98" t="s">
        <v>49</v>
      </c>
      <c r="F4407" s="98" t="s">
        <v>164</v>
      </c>
      <c r="G4407" s="98" t="s">
        <v>4120</v>
      </c>
      <c r="H4407" s="98" t="s">
        <v>1366</v>
      </c>
      <c r="I4407" s="98" t="s">
        <v>7232</v>
      </c>
      <c r="J4407" s="99">
        <v>45824</v>
      </c>
      <c r="K4407" s="107">
        <v>26000000</v>
      </c>
      <c r="L4407" s="98" t="s">
        <v>4930</v>
      </c>
      <c r="M4407" s="23">
        <v>1800</v>
      </c>
      <c r="N4407" s="23">
        <v>1</v>
      </c>
      <c r="O4407" s="107">
        <v>26000000</v>
      </c>
      <c r="P4407" s="23">
        <v>180</v>
      </c>
      <c r="Q4407" s="23">
        <v>2</v>
      </c>
      <c r="R4407" s="23">
        <v>2</v>
      </c>
      <c r="S4407" s="23">
        <v>0</v>
      </c>
      <c r="T4407" s="47">
        <v>20.8</v>
      </c>
      <c r="U4407" s="98" t="s">
        <v>111</v>
      </c>
      <c r="V4407" s="98" t="s">
        <v>3139</v>
      </c>
      <c r="W4407" s="69">
        <f t="shared" si="136"/>
        <v>9.1738184762793593E-2</v>
      </c>
    </row>
    <row r="4408" spans="1:23">
      <c r="A4408">
        <f t="shared" si="137"/>
        <v>1417</v>
      </c>
      <c r="B4408" s="99">
        <v>44408</v>
      </c>
      <c r="C4408" s="23">
        <v>2005</v>
      </c>
      <c r="D4408" s="23">
        <v>5</v>
      </c>
      <c r="E4408" s="98" t="s">
        <v>49</v>
      </c>
      <c r="F4408" s="98" t="s">
        <v>164</v>
      </c>
      <c r="G4408" s="98" t="s">
        <v>4120</v>
      </c>
      <c r="H4408" s="98" t="s">
        <v>1366</v>
      </c>
      <c r="I4408" s="98" t="s">
        <v>6723</v>
      </c>
      <c r="J4408" s="99">
        <v>45825</v>
      </c>
      <c r="K4408" s="107">
        <v>13000000</v>
      </c>
      <c r="L4408" s="98" t="s">
        <v>4931</v>
      </c>
      <c r="M4408" s="23">
        <v>1800</v>
      </c>
      <c r="N4408" s="23">
        <v>1</v>
      </c>
      <c r="O4408" s="107">
        <v>13000000</v>
      </c>
      <c r="P4408" s="23">
        <v>180</v>
      </c>
      <c r="Q4408" s="23">
        <v>2</v>
      </c>
      <c r="R4408" s="23">
        <v>2</v>
      </c>
      <c r="S4408" s="23">
        <v>0</v>
      </c>
      <c r="T4408" s="47">
        <v>10.4</v>
      </c>
      <c r="U4408" s="98" t="s">
        <v>111</v>
      </c>
      <c r="V4408" s="98" t="s">
        <v>3139</v>
      </c>
      <c r="W4408" s="69">
        <f t="shared" si="136"/>
        <v>4.5901485808219816E-2</v>
      </c>
    </row>
    <row r="4409" spans="1:23">
      <c r="A4409">
        <f t="shared" si="137"/>
        <v>1417</v>
      </c>
      <c r="B4409" s="99">
        <v>44408</v>
      </c>
      <c r="C4409" s="23">
        <v>2006</v>
      </c>
      <c r="D4409" s="23">
        <v>5</v>
      </c>
      <c r="E4409" s="98" t="s">
        <v>49</v>
      </c>
      <c r="F4409" s="98" t="s">
        <v>164</v>
      </c>
      <c r="G4409" s="98" t="s">
        <v>4120</v>
      </c>
      <c r="H4409" s="98" t="s">
        <v>1366</v>
      </c>
      <c r="I4409" s="98" t="s">
        <v>6723</v>
      </c>
      <c r="J4409" s="99">
        <v>45825</v>
      </c>
      <c r="K4409" s="107">
        <v>10000000</v>
      </c>
      <c r="L4409" s="98" t="s">
        <v>4932</v>
      </c>
      <c r="M4409" s="23">
        <v>1800</v>
      </c>
      <c r="N4409" s="23">
        <v>1</v>
      </c>
      <c r="O4409" s="107">
        <v>10000000</v>
      </c>
      <c r="P4409" s="23">
        <v>180</v>
      </c>
      <c r="Q4409" s="23">
        <v>2</v>
      </c>
      <c r="R4409" s="23">
        <v>2</v>
      </c>
      <c r="S4409" s="23">
        <v>0</v>
      </c>
      <c r="T4409" s="47">
        <v>8</v>
      </c>
      <c r="U4409" s="98" t="s">
        <v>111</v>
      </c>
      <c r="V4409" s="98" t="s">
        <v>3139</v>
      </c>
      <c r="W4409" s="69">
        <f t="shared" si="136"/>
        <v>3.5308835237092162E-2</v>
      </c>
    </row>
    <row r="4410" spans="1:23">
      <c r="A4410">
        <f t="shared" si="137"/>
        <v>1417</v>
      </c>
      <c r="B4410" s="99">
        <v>44408</v>
      </c>
      <c r="C4410" s="23">
        <v>2007</v>
      </c>
      <c r="D4410" s="23">
        <v>5</v>
      </c>
      <c r="E4410" s="98" t="s">
        <v>49</v>
      </c>
      <c r="F4410" s="98" t="s">
        <v>164</v>
      </c>
      <c r="G4410" s="98" t="s">
        <v>4120</v>
      </c>
      <c r="H4410" s="98" t="s">
        <v>1366</v>
      </c>
      <c r="I4410" s="98" t="s">
        <v>6723</v>
      </c>
      <c r="J4410" s="99">
        <v>45825</v>
      </c>
      <c r="K4410" s="107">
        <v>11000000</v>
      </c>
      <c r="L4410" s="98" t="s">
        <v>4933</v>
      </c>
      <c r="M4410" s="23">
        <v>1800</v>
      </c>
      <c r="N4410" s="23">
        <v>1</v>
      </c>
      <c r="O4410" s="107">
        <v>11000000</v>
      </c>
      <c r="P4410" s="23">
        <v>180</v>
      </c>
      <c r="Q4410" s="23">
        <v>2</v>
      </c>
      <c r="R4410" s="23">
        <v>2</v>
      </c>
      <c r="S4410" s="23">
        <v>0</v>
      </c>
      <c r="T4410" s="47">
        <v>8.8000000000000007</v>
      </c>
      <c r="U4410" s="98" t="s">
        <v>111</v>
      </c>
      <c r="V4410" s="98" t="s">
        <v>3139</v>
      </c>
      <c r="W4410" s="69">
        <f t="shared" si="136"/>
        <v>3.8839718760801382E-2</v>
      </c>
    </row>
    <row r="4411" spans="1:23">
      <c r="A4411">
        <f t="shared" si="137"/>
        <v>1417</v>
      </c>
      <c r="B4411" s="99">
        <v>44408</v>
      </c>
      <c r="C4411" s="23">
        <v>2008</v>
      </c>
      <c r="D4411" s="23">
        <v>5</v>
      </c>
      <c r="E4411" s="98" t="s">
        <v>49</v>
      </c>
      <c r="F4411" s="98" t="s">
        <v>164</v>
      </c>
      <c r="G4411" s="98" t="s">
        <v>4120</v>
      </c>
      <c r="H4411" s="98" t="s">
        <v>1366</v>
      </c>
      <c r="I4411" s="98" t="s">
        <v>6723</v>
      </c>
      <c r="J4411" s="99">
        <v>45825</v>
      </c>
      <c r="K4411" s="107">
        <v>10000000</v>
      </c>
      <c r="L4411" s="98" t="s">
        <v>4934</v>
      </c>
      <c r="M4411" s="23">
        <v>1800</v>
      </c>
      <c r="N4411" s="23">
        <v>1</v>
      </c>
      <c r="O4411" s="107">
        <v>10000000</v>
      </c>
      <c r="P4411" s="23">
        <v>180</v>
      </c>
      <c r="Q4411" s="23">
        <v>2</v>
      </c>
      <c r="R4411" s="23">
        <v>2</v>
      </c>
      <c r="S4411" s="23">
        <v>0</v>
      </c>
      <c r="T4411" s="47">
        <v>8</v>
      </c>
      <c r="U4411" s="98" t="s">
        <v>111</v>
      </c>
      <c r="V4411" s="98" t="s">
        <v>3139</v>
      </c>
      <c r="W4411" s="69">
        <f t="shared" si="136"/>
        <v>3.5308835237092162E-2</v>
      </c>
    </row>
    <row r="4412" spans="1:23">
      <c r="A4412">
        <f t="shared" si="137"/>
        <v>1411</v>
      </c>
      <c r="B4412" s="99">
        <v>44408</v>
      </c>
      <c r="C4412" s="23">
        <v>2009</v>
      </c>
      <c r="D4412" s="23">
        <v>5</v>
      </c>
      <c r="E4412" s="98" t="s">
        <v>49</v>
      </c>
      <c r="F4412" s="98" t="s">
        <v>164</v>
      </c>
      <c r="G4412" s="98" t="s">
        <v>4120</v>
      </c>
      <c r="H4412" s="98" t="s">
        <v>1366</v>
      </c>
      <c r="I4412" s="98" t="s">
        <v>6723</v>
      </c>
      <c r="J4412" s="99">
        <v>45819</v>
      </c>
      <c r="K4412" s="107">
        <v>12000000</v>
      </c>
      <c r="L4412" s="98" t="s">
        <v>4935</v>
      </c>
      <c r="M4412" s="23">
        <v>1800</v>
      </c>
      <c r="N4412" s="23">
        <v>1</v>
      </c>
      <c r="O4412" s="107">
        <v>12000000</v>
      </c>
      <c r="P4412" s="23">
        <v>180</v>
      </c>
      <c r="Q4412" s="23">
        <v>2</v>
      </c>
      <c r="R4412" s="23">
        <v>2</v>
      </c>
      <c r="S4412" s="23">
        <v>0</v>
      </c>
      <c r="T4412" s="47">
        <v>9.6</v>
      </c>
      <c r="U4412" s="98" t="s">
        <v>111</v>
      </c>
      <c r="V4412" s="98" t="s">
        <v>3139</v>
      </c>
      <c r="W4412" s="69">
        <f t="shared" si="136"/>
        <v>4.2191192535952327E-2</v>
      </c>
    </row>
    <row r="4413" spans="1:23">
      <c r="A4413">
        <f t="shared" si="137"/>
        <v>686</v>
      </c>
      <c r="B4413" s="99">
        <v>44408</v>
      </c>
      <c r="C4413" s="23">
        <v>2010</v>
      </c>
      <c r="D4413" s="23">
        <v>5</v>
      </c>
      <c r="E4413" s="98" t="s">
        <v>49</v>
      </c>
      <c r="F4413" s="98" t="s">
        <v>164</v>
      </c>
      <c r="G4413" s="98" t="s">
        <v>4120</v>
      </c>
      <c r="H4413" s="98" t="s">
        <v>1366</v>
      </c>
      <c r="I4413" s="98" t="s">
        <v>6723</v>
      </c>
      <c r="J4413" s="99">
        <v>45094</v>
      </c>
      <c r="K4413" s="107">
        <v>5000000</v>
      </c>
      <c r="L4413" s="98" t="s">
        <v>4936</v>
      </c>
      <c r="M4413" s="23">
        <v>1080</v>
      </c>
      <c r="N4413" s="23">
        <v>1</v>
      </c>
      <c r="O4413" s="107">
        <v>5000000</v>
      </c>
      <c r="P4413" s="23">
        <v>180</v>
      </c>
      <c r="Q4413" s="23">
        <v>2</v>
      </c>
      <c r="R4413" s="23">
        <v>2</v>
      </c>
      <c r="S4413" s="23">
        <v>0</v>
      </c>
      <c r="T4413" s="47">
        <v>3.3333339999999998</v>
      </c>
      <c r="U4413" s="98" t="s">
        <v>111</v>
      </c>
      <c r="V4413" s="98" t="s">
        <v>3139</v>
      </c>
      <c r="W4413" s="69">
        <f t="shared" si="136"/>
        <v>7.1224023221058037E-3</v>
      </c>
    </row>
    <row r="4414" spans="1:23">
      <c r="A4414">
        <f t="shared" si="137"/>
        <v>687</v>
      </c>
      <c r="B4414" s="99">
        <v>44408</v>
      </c>
      <c r="C4414" s="23">
        <v>2011</v>
      </c>
      <c r="D4414" s="23">
        <v>5</v>
      </c>
      <c r="E4414" s="98" t="s">
        <v>49</v>
      </c>
      <c r="F4414" s="98" t="s">
        <v>164</v>
      </c>
      <c r="G4414" s="98" t="s">
        <v>4120</v>
      </c>
      <c r="H4414" s="98" t="s">
        <v>1366</v>
      </c>
      <c r="I4414" s="98" t="s">
        <v>6788</v>
      </c>
      <c r="J4414" s="99">
        <v>45095</v>
      </c>
      <c r="K4414" s="107">
        <v>8000000</v>
      </c>
      <c r="L4414" s="98" t="s">
        <v>4937</v>
      </c>
      <c r="M4414" s="23">
        <v>1080</v>
      </c>
      <c r="N4414" s="23">
        <v>1</v>
      </c>
      <c r="O4414" s="107">
        <v>8000000</v>
      </c>
      <c r="P4414" s="23">
        <v>360</v>
      </c>
      <c r="Q4414" s="23">
        <v>2</v>
      </c>
      <c r="R4414" s="23">
        <v>2</v>
      </c>
      <c r="S4414" s="23">
        <v>0</v>
      </c>
      <c r="T4414" s="47">
        <v>5.3333329999999997</v>
      </c>
      <c r="U4414" s="98" t="s">
        <v>111</v>
      </c>
      <c r="V4414" s="98" t="s">
        <v>3139</v>
      </c>
      <c r="W4414" s="69">
        <f t="shared" si="136"/>
        <v>1.1412452736678052E-2</v>
      </c>
    </row>
    <row r="4415" spans="1:23">
      <c r="A4415">
        <f t="shared" si="137"/>
        <v>1418</v>
      </c>
      <c r="B4415" s="99">
        <v>44408</v>
      </c>
      <c r="C4415" s="23">
        <v>2012</v>
      </c>
      <c r="D4415" s="23">
        <v>5</v>
      </c>
      <c r="E4415" s="98" t="s">
        <v>49</v>
      </c>
      <c r="F4415" s="98" t="s">
        <v>164</v>
      </c>
      <c r="G4415" s="98" t="s">
        <v>4120</v>
      </c>
      <c r="H4415" s="98" t="s">
        <v>1366</v>
      </c>
      <c r="I4415" s="98" t="s">
        <v>6788</v>
      </c>
      <c r="J4415" s="99">
        <v>45826</v>
      </c>
      <c r="K4415" s="107">
        <v>10000000</v>
      </c>
      <c r="L4415" s="98" t="s">
        <v>4938</v>
      </c>
      <c r="M4415" s="23">
        <v>1800</v>
      </c>
      <c r="N4415" s="23">
        <v>1</v>
      </c>
      <c r="O4415" s="107">
        <v>10000000</v>
      </c>
      <c r="P4415" s="23">
        <v>180</v>
      </c>
      <c r="Q4415" s="23">
        <v>2</v>
      </c>
      <c r="R4415" s="23">
        <v>2</v>
      </c>
      <c r="S4415" s="23">
        <v>0</v>
      </c>
      <c r="T4415" s="47">
        <v>8</v>
      </c>
      <c r="U4415" s="98" t="s">
        <v>111</v>
      </c>
      <c r="V4415" s="98" t="s">
        <v>3139</v>
      </c>
      <c r="W4415" s="69">
        <f t="shared" si="136"/>
        <v>3.5333753257725253E-2</v>
      </c>
    </row>
    <row r="4416" spans="1:23">
      <c r="A4416">
        <f t="shared" si="137"/>
        <v>687</v>
      </c>
      <c r="B4416" s="99">
        <v>44408</v>
      </c>
      <c r="C4416" s="23">
        <v>2013</v>
      </c>
      <c r="D4416" s="23">
        <v>5</v>
      </c>
      <c r="E4416" s="98" t="s">
        <v>49</v>
      </c>
      <c r="F4416" s="98" t="s">
        <v>164</v>
      </c>
      <c r="G4416" s="98" t="s">
        <v>4120</v>
      </c>
      <c r="H4416" s="98" t="s">
        <v>1366</v>
      </c>
      <c r="I4416" s="98" t="s">
        <v>6788</v>
      </c>
      <c r="J4416" s="99">
        <v>45095</v>
      </c>
      <c r="K4416" s="107">
        <v>8000000</v>
      </c>
      <c r="L4416" s="98" t="s">
        <v>4939</v>
      </c>
      <c r="M4416" s="23">
        <v>1080</v>
      </c>
      <c r="N4416" s="23">
        <v>1</v>
      </c>
      <c r="O4416" s="107">
        <v>8000000</v>
      </c>
      <c r="P4416" s="23">
        <v>180</v>
      </c>
      <c r="Q4416" s="23">
        <v>2</v>
      </c>
      <c r="R4416" s="23">
        <v>2</v>
      </c>
      <c r="S4416" s="23">
        <v>0</v>
      </c>
      <c r="T4416" s="47">
        <v>5.3333339999999998</v>
      </c>
      <c r="U4416" s="98" t="s">
        <v>111</v>
      </c>
      <c r="V4416" s="98" t="s">
        <v>3139</v>
      </c>
      <c r="W4416" s="69">
        <f t="shared" si="136"/>
        <v>1.1412454876513075E-2</v>
      </c>
    </row>
    <row r="4417" spans="1:23">
      <c r="A4417">
        <f t="shared" si="137"/>
        <v>1418</v>
      </c>
      <c r="B4417" s="99">
        <v>44408</v>
      </c>
      <c r="C4417" s="23">
        <v>2014</v>
      </c>
      <c r="D4417" s="23">
        <v>5</v>
      </c>
      <c r="E4417" s="98" t="s">
        <v>49</v>
      </c>
      <c r="F4417" s="98" t="s">
        <v>164</v>
      </c>
      <c r="G4417" s="98" t="s">
        <v>4120</v>
      </c>
      <c r="H4417" s="98" t="s">
        <v>1366</v>
      </c>
      <c r="I4417" s="98" t="s">
        <v>6788</v>
      </c>
      <c r="J4417" s="99">
        <v>45826</v>
      </c>
      <c r="K4417" s="107">
        <v>30000000</v>
      </c>
      <c r="L4417" s="98" t="s">
        <v>4940</v>
      </c>
      <c r="M4417" s="23">
        <v>1800</v>
      </c>
      <c r="N4417" s="23">
        <v>1</v>
      </c>
      <c r="O4417" s="107">
        <v>30000000</v>
      </c>
      <c r="P4417" s="23">
        <v>180</v>
      </c>
      <c r="Q4417" s="23">
        <v>2</v>
      </c>
      <c r="R4417" s="23">
        <v>2</v>
      </c>
      <c r="S4417" s="23">
        <v>1.93</v>
      </c>
      <c r="T4417" s="47">
        <v>24.053802000000001</v>
      </c>
      <c r="U4417" s="98" t="s">
        <v>111</v>
      </c>
      <c r="V4417" s="98" t="s">
        <v>3139</v>
      </c>
      <c r="W4417" s="69">
        <f t="shared" si="136"/>
        <v>0.10623888809727228</v>
      </c>
    </row>
    <row r="4418" spans="1:23">
      <c r="A4418">
        <f t="shared" si="137"/>
        <v>687</v>
      </c>
      <c r="B4418" s="99">
        <v>44408</v>
      </c>
      <c r="C4418" s="23">
        <v>2015</v>
      </c>
      <c r="D4418" s="23">
        <v>5</v>
      </c>
      <c r="E4418" s="98" t="s">
        <v>49</v>
      </c>
      <c r="F4418" s="98" t="s">
        <v>164</v>
      </c>
      <c r="G4418" s="98" t="s">
        <v>4120</v>
      </c>
      <c r="H4418" s="98" t="s">
        <v>1366</v>
      </c>
      <c r="I4418" s="98" t="s">
        <v>6788</v>
      </c>
      <c r="J4418" s="99">
        <v>45095</v>
      </c>
      <c r="K4418" s="107">
        <v>10000000</v>
      </c>
      <c r="L4418" s="98" t="s">
        <v>4941</v>
      </c>
      <c r="M4418" s="23">
        <v>1080</v>
      </c>
      <c r="N4418" s="23">
        <v>1</v>
      </c>
      <c r="O4418" s="107">
        <v>10000000</v>
      </c>
      <c r="P4418" s="23">
        <v>180</v>
      </c>
      <c r="Q4418" s="23">
        <v>2</v>
      </c>
      <c r="R4418" s="23">
        <v>2</v>
      </c>
      <c r="S4418" s="23">
        <v>0</v>
      </c>
      <c r="T4418" s="47">
        <v>6.6666660000000002</v>
      </c>
      <c r="U4418" s="98" t="s">
        <v>111</v>
      </c>
      <c r="V4418" s="98" t="s">
        <v>3139</v>
      </c>
      <c r="W4418" s="69">
        <f t="shared" ref="W4418:W4481" si="138">+T4418/SUM($T$2:$T$5848)*A4418</f>
        <v>1.4265565385888813E-2</v>
      </c>
    </row>
    <row r="4419" spans="1:23">
      <c r="A4419">
        <f t="shared" ref="A4419:A4482" si="139">+J4419-B4419</f>
        <v>687</v>
      </c>
      <c r="B4419" s="99">
        <v>44408</v>
      </c>
      <c r="C4419" s="23">
        <v>2016</v>
      </c>
      <c r="D4419" s="23">
        <v>5</v>
      </c>
      <c r="E4419" s="98" t="s">
        <v>49</v>
      </c>
      <c r="F4419" s="98" t="s">
        <v>164</v>
      </c>
      <c r="G4419" s="98" t="s">
        <v>4120</v>
      </c>
      <c r="H4419" s="98" t="s">
        <v>1366</v>
      </c>
      <c r="I4419" s="98" t="s">
        <v>6788</v>
      </c>
      <c r="J4419" s="99">
        <v>45095</v>
      </c>
      <c r="K4419" s="107">
        <v>8000000</v>
      </c>
      <c r="L4419" s="98" t="s">
        <v>4942</v>
      </c>
      <c r="M4419" s="23">
        <v>1080</v>
      </c>
      <c r="N4419" s="23">
        <v>1</v>
      </c>
      <c r="O4419" s="107">
        <v>8000000</v>
      </c>
      <c r="P4419" s="23">
        <v>180</v>
      </c>
      <c r="Q4419" s="23">
        <v>2</v>
      </c>
      <c r="R4419" s="23">
        <v>2</v>
      </c>
      <c r="S4419" s="23">
        <v>0</v>
      </c>
      <c r="T4419" s="47">
        <v>5.3333339999999998</v>
      </c>
      <c r="U4419" s="98" t="s">
        <v>111</v>
      </c>
      <c r="V4419" s="98" t="s">
        <v>3139</v>
      </c>
      <c r="W4419" s="69">
        <f t="shared" si="138"/>
        <v>1.1412454876513075E-2</v>
      </c>
    </row>
    <row r="4420" spans="1:23">
      <c r="A4420">
        <f t="shared" si="139"/>
        <v>1418</v>
      </c>
      <c r="B4420" s="99">
        <v>44408</v>
      </c>
      <c r="C4420" s="23">
        <v>2017</v>
      </c>
      <c r="D4420" s="23">
        <v>5</v>
      </c>
      <c r="E4420" s="98" t="s">
        <v>49</v>
      </c>
      <c r="F4420" s="98" t="s">
        <v>164</v>
      </c>
      <c r="G4420" s="98" t="s">
        <v>4120</v>
      </c>
      <c r="H4420" s="98" t="s">
        <v>1366</v>
      </c>
      <c r="I4420" s="98" t="s">
        <v>6788</v>
      </c>
      <c r="J4420" s="99">
        <v>45826</v>
      </c>
      <c r="K4420" s="107">
        <v>27000000</v>
      </c>
      <c r="L4420" s="98" t="s">
        <v>4943</v>
      </c>
      <c r="M4420" s="23">
        <v>1800</v>
      </c>
      <c r="N4420" s="23">
        <v>1</v>
      </c>
      <c r="O4420" s="107">
        <v>27000000</v>
      </c>
      <c r="P4420" s="23">
        <v>180</v>
      </c>
      <c r="Q4420" s="23">
        <v>2</v>
      </c>
      <c r="R4420" s="23">
        <v>2</v>
      </c>
      <c r="S4420" s="23">
        <v>0</v>
      </c>
      <c r="T4420" s="47">
        <v>21.6</v>
      </c>
      <c r="U4420" s="98" t="s">
        <v>111</v>
      </c>
      <c r="V4420" s="98" t="s">
        <v>3139</v>
      </c>
      <c r="W4420" s="69">
        <f t="shared" si="138"/>
        <v>9.5401133795858198E-2</v>
      </c>
    </row>
    <row r="4421" spans="1:23">
      <c r="A4421">
        <f t="shared" si="139"/>
        <v>1418</v>
      </c>
      <c r="B4421" s="99">
        <v>44408</v>
      </c>
      <c r="C4421" s="23">
        <v>2018</v>
      </c>
      <c r="D4421" s="23">
        <v>5</v>
      </c>
      <c r="E4421" s="98" t="s">
        <v>49</v>
      </c>
      <c r="F4421" s="98" t="s">
        <v>164</v>
      </c>
      <c r="G4421" s="98" t="s">
        <v>4120</v>
      </c>
      <c r="H4421" s="98" t="s">
        <v>1366</v>
      </c>
      <c r="I4421" s="98" t="s">
        <v>6788</v>
      </c>
      <c r="J4421" s="99">
        <v>45826</v>
      </c>
      <c r="K4421" s="107">
        <v>12000000</v>
      </c>
      <c r="L4421" s="98" t="s">
        <v>4944</v>
      </c>
      <c r="M4421" s="23">
        <v>1800</v>
      </c>
      <c r="N4421" s="23">
        <v>1</v>
      </c>
      <c r="O4421" s="107">
        <v>12000000</v>
      </c>
      <c r="P4421" s="23">
        <v>180</v>
      </c>
      <c r="Q4421" s="23">
        <v>2</v>
      </c>
      <c r="R4421" s="23">
        <v>2</v>
      </c>
      <c r="S4421" s="23">
        <v>0</v>
      </c>
      <c r="T4421" s="47">
        <v>9.6</v>
      </c>
      <c r="U4421" s="98" t="s">
        <v>111</v>
      </c>
      <c r="V4421" s="98" t="s">
        <v>3139</v>
      </c>
      <c r="W4421" s="69">
        <f t="shared" si="138"/>
        <v>4.2400503909270304E-2</v>
      </c>
    </row>
    <row r="4422" spans="1:23">
      <c r="A4422">
        <f t="shared" si="139"/>
        <v>687</v>
      </c>
      <c r="B4422" s="99">
        <v>44408</v>
      </c>
      <c r="C4422" s="23">
        <v>2019</v>
      </c>
      <c r="D4422" s="23">
        <v>5</v>
      </c>
      <c r="E4422" s="98" t="s">
        <v>49</v>
      </c>
      <c r="F4422" s="98" t="s">
        <v>164</v>
      </c>
      <c r="G4422" s="98" t="s">
        <v>4120</v>
      </c>
      <c r="H4422" s="98" t="s">
        <v>1366</v>
      </c>
      <c r="I4422" s="98" t="s">
        <v>6788</v>
      </c>
      <c r="J4422" s="99">
        <v>45095</v>
      </c>
      <c r="K4422" s="107">
        <v>10000000</v>
      </c>
      <c r="L4422" s="98" t="s">
        <v>4945</v>
      </c>
      <c r="M4422" s="23">
        <v>1080</v>
      </c>
      <c r="N4422" s="23">
        <v>1</v>
      </c>
      <c r="O4422" s="107">
        <v>10000000</v>
      </c>
      <c r="P4422" s="23">
        <v>180</v>
      </c>
      <c r="Q4422" s="23">
        <v>2</v>
      </c>
      <c r="R4422" s="23">
        <v>2</v>
      </c>
      <c r="S4422" s="23">
        <v>0</v>
      </c>
      <c r="T4422" s="47">
        <v>6.6666660000000002</v>
      </c>
      <c r="U4422" s="98" t="s">
        <v>111</v>
      </c>
      <c r="V4422" s="98" t="s">
        <v>3139</v>
      </c>
      <c r="W4422" s="69">
        <f t="shared" si="138"/>
        <v>1.4265565385888813E-2</v>
      </c>
    </row>
    <row r="4423" spans="1:23">
      <c r="A4423">
        <f t="shared" si="139"/>
        <v>322</v>
      </c>
      <c r="B4423" s="99">
        <v>44408</v>
      </c>
      <c r="C4423" s="23">
        <v>2020</v>
      </c>
      <c r="D4423" s="23">
        <v>5</v>
      </c>
      <c r="E4423" s="98" t="s">
        <v>49</v>
      </c>
      <c r="F4423" s="98" t="s">
        <v>164</v>
      </c>
      <c r="G4423" s="98" t="s">
        <v>4120</v>
      </c>
      <c r="H4423" s="98" t="s">
        <v>1366</v>
      </c>
      <c r="I4423" s="98" t="s">
        <v>6788</v>
      </c>
      <c r="J4423" s="99">
        <v>44730</v>
      </c>
      <c r="K4423" s="107">
        <v>5000000</v>
      </c>
      <c r="L4423" s="98" t="s">
        <v>4946</v>
      </c>
      <c r="M4423" s="23">
        <v>720</v>
      </c>
      <c r="N4423" s="23">
        <v>1</v>
      </c>
      <c r="O4423" s="107">
        <v>5000000</v>
      </c>
      <c r="P4423" s="23">
        <v>180</v>
      </c>
      <c r="Q4423" s="23">
        <v>2</v>
      </c>
      <c r="R4423" s="23">
        <v>2</v>
      </c>
      <c r="S4423" s="23">
        <v>0</v>
      </c>
      <c r="T4423" s="47">
        <v>2.5</v>
      </c>
      <c r="U4423" s="98" t="s">
        <v>111</v>
      </c>
      <c r="V4423" s="98" t="s">
        <v>3139</v>
      </c>
      <c r="W4423" s="69">
        <f t="shared" si="138"/>
        <v>2.5073758262049392E-3</v>
      </c>
    </row>
    <row r="4424" spans="1:23">
      <c r="A4424">
        <f t="shared" si="139"/>
        <v>687</v>
      </c>
      <c r="B4424" s="99">
        <v>44408</v>
      </c>
      <c r="C4424" s="23">
        <v>2021</v>
      </c>
      <c r="D4424" s="23">
        <v>5</v>
      </c>
      <c r="E4424" s="98" t="s">
        <v>49</v>
      </c>
      <c r="F4424" s="98" t="s">
        <v>164</v>
      </c>
      <c r="G4424" s="98" t="s">
        <v>4120</v>
      </c>
      <c r="H4424" s="98" t="s">
        <v>1366</v>
      </c>
      <c r="I4424" s="98" t="s">
        <v>6788</v>
      </c>
      <c r="J4424" s="99">
        <v>45095</v>
      </c>
      <c r="K4424" s="107">
        <v>5000000</v>
      </c>
      <c r="L4424" s="98" t="s">
        <v>4947</v>
      </c>
      <c r="M4424" s="23">
        <v>1080</v>
      </c>
      <c r="N4424" s="23">
        <v>1</v>
      </c>
      <c r="O4424" s="107">
        <v>5000000</v>
      </c>
      <c r="P4424" s="23">
        <v>180</v>
      </c>
      <c r="Q4424" s="23">
        <v>2</v>
      </c>
      <c r="R4424" s="23">
        <v>2</v>
      </c>
      <c r="S4424" s="23">
        <v>0</v>
      </c>
      <c r="T4424" s="47">
        <v>3.3333339999999998</v>
      </c>
      <c r="U4424" s="98" t="s">
        <v>111</v>
      </c>
      <c r="V4424" s="98" t="s">
        <v>3139</v>
      </c>
      <c r="W4424" s="69">
        <f t="shared" si="138"/>
        <v>7.1327848327794275E-3</v>
      </c>
    </row>
    <row r="4425" spans="1:23">
      <c r="A4425">
        <f t="shared" si="139"/>
        <v>1418</v>
      </c>
      <c r="B4425" s="99">
        <v>44408</v>
      </c>
      <c r="C4425" s="23">
        <v>2022</v>
      </c>
      <c r="D4425" s="23">
        <v>5</v>
      </c>
      <c r="E4425" s="98" t="s">
        <v>49</v>
      </c>
      <c r="F4425" s="98" t="s">
        <v>164</v>
      </c>
      <c r="G4425" s="98" t="s">
        <v>4120</v>
      </c>
      <c r="H4425" s="98" t="s">
        <v>1366</v>
      </c>
      <c r="I4425" s="98" t="s">
        <v>6788</v>
      </c>
      <c r="J4425" s="99">
        <v>45826</v>
      </c>
      <c r="K4425" s="107">
        <v>30000000</v>
      </c>
      <c r="L4425" s="98" t="s">
        <v>4948</v>
      </c>
      <c r="M4425" s="23">
        <v>1800</v>
      </c>
      <c r="N4425" s="23">
        <v>1</v>
      </c>
      <c r="O4425" s="107">
        <v>30000000</v>
      </c>
      <c r="P4425" s="23">
        <v>180</v>
      </c>
      <c r="Q4425" s="23">
        <v>2</v>
      </c>
      <c r="R4425" s="23">
        <v>2</v>
      </c>
      <c r="S4425" s="23">
        <v>1.93</v>
      </c>
      <c r="T4425" s="47">
        <v>24.053802000000001</v>
      </c>
      <c r="U4425" s="98" t="s">
        <v>111</v>
      </c>
      <c r="V4425" s="98" t="s">
        <v>3139</v>
      </c>
      <c r="W4425" s="69">
        <f t="shared" si="138"/>
        <v>0.10623888809727228</v>
      </c>
    </row>
    <row r="4426" spans="1:23">
      <c r="A4426">
        <f t="shared" si="139"/>
        <v>1419</v>
      </c>
      <c r="B4426" s="99">
        <v>44408</v>
      </c>
      <c r="C4426" s="23">
        <v>2023</v>
      </c>
      <c r="D4426" s="23">
        <v>5</v>
      </c>
      <c r="E4426" s="98" t="s">
        <v>49</v>
      </c>
      <c r="F4426" s="98" t="s">
        <v>164</v>
      </c>
      <c r="G4426" s="98" t="s">
        <v>4120</v>
      </c>
      <c r="H4426" s="98" t="s">
        <v>1366</v>
      </c>
      <c r="I4426" s="98" t="s">
        <v>7191</v>
      </c>
      <c r="J4426" s="99">
        <v>45827</v>
      </c>
      <c r="K4426" s="107">
        <v>10000000</v>
      </c>
      <c r="L4426" s="98" t="s">
        <v>4949</v>
      </c>
      <c r="M4426" s="23">
        <v>1800</v>
      </c>
      <c r="N4426" s="23">
        <v>1</v>
      </c>
      <c r="O4426" s="107">
        <v>10000000</v>
      </c>
      <c r="P4426" s="23">
        <v>180</v>
      </c>
      <c r="Q4426" s="23">
        <v>2</v>
      </c>
      <c r="R4426" s="23">
        <v>2</v>
      </c>
      <c r="S4426" s="23">
        <v>0</v>
      </c>
      <c r="T4426" s="47">
        <v>8</v>
      </c>
      <c r="U4426" s="98" t="s">
        <v>111</v>
      </c>
      <c r="V4426" s="98" t="s">
        <v>3139</v>
      </c>
      <c r="W4426" s="69">
        <f t="shared" si="138"/>
        <v>3.5358671278358345E-2</v>
      </c>
    </row>
    <row r="4427" spans="1:23">
      <c r="A4427">
        <f t="shared" si="139"/>
        <v>1419</v>
      </c>
      <c r="B4427" s="99">
        <v>44408</v>
      </c>
      <c r="C4427" s="23">
        <v>2024</v>
      </c>
      <c r="D4427" s="23">
        <v>5</v>
      </c>
      <c r="E4427" s="98" t="s">
        <v>49</v>
      </c>
      <c r="F4427" s="98" t="s">
        <v>164</v>
      </c>
      <c r="G4427" s="98" t="s">
        <v>4120</v>
      </c>
      <c r="H4427" s="98" t="s">
        <v>1366</v>
      </c>
      <c r="I4427" s="98" t="s">
        <v>7191</v>
      </c>
      <c r="J4427" s="99">
        <v>45827</v>
      </c>
      <c r="K4427" s="107">
        <v>9000000</v>
      </c>
      <c r="L4427" s="98" t="s">
        <v>4950</v>
      </c>
      <c r="M4427" s="23">
        <v>1800</v>
      </c>
      <c r="N4427" s="23">
        <v>1</v>
      </c>
      <c r="O4427" s="107">
        <v>9000000</v>
      </c>
      <c r="P4427" s="23">
        <v>180</v>
      </c>
      <c r="Q4427" s="23">
        <v>2</v>
      </c>
      <c r="R4427" s="23">
        <v>2</v>
      </c>
      <c r="S4427" s="23">
        <v>0</v>
      </c>
      <c r="T4427" s="47">
        <v>7.2</v>
      </c>
      <c r="U4427" s="98" t="s">
        <v>111</v>
      </c>
      <c r="V4427" s="98" t="s">
        <v>3139</v>
      </c>
      <c r="W4427" s="69">
        <f t="shared" si="138"/>
        <v>3.1822804150522514E-2</v>
      </c>
    </row>
    <row r="4428" spans="1:23">
      <c r="A4428">
        <f t="shared" si="139"/>
        <v>688</v>
      </c>
      <c r="B4428" s="99">
        <v>44408</v>
      </c>
      <c r="C4428" s="23">
        <v>2025</v>
      </c>
      <c r="D4428" s="23">
        <v>5</v>
      </c>
      <c r="E4428" s="98" t="s">
        <v>49</v>
      </c>
      <c r="F4428" s="98" t="s">
        <v>164</v>
      </c>
      <c r="G4428" s="98" t="s">
        <v>4120</v>
      </c>
      <c r="H4428" s="98" t="s">
        <v>1366</v>
      </c>
      <c r="I4428" s="98" t="s">
        <v>7191</v>
      </c>
      <c r="J4428" s="99">
        <v>45096</v>
      </c>
      <c r="K4428" s="107">
        <v>13000000</v>
      </c>
      <c r="L4428" s="98" t="s">
        <v>4951</v>
      </c>
      <c r="M4428" s="23">
        <v>1080</v>
      </c>
      <c r="N4428" s="23">
        <v>1</v>
      </c>
      <c r="O4428" s="107">
        <v>13000000</v>
      </c>
      <c r="P4428" s="23">
        <v>180</v>
      </c>
      <c r="Q4428" s="23">
        <v>2</v>
      </c>
      <c r="R4428" s="23">
        <v>2</v>
      </c>
      <c r="S4428" s="23">
        <v>0</v>
      </c>
      <c r="T4428" s="47">
        <v>8.6666659999999993</v>
      </c>
      <c r="U4428" s="98" t="s">
        <v>111</v>
      </c>
      <c r="V4428" s="98" t="s">
        <v>3139</v>
      </c>
      <c r="W4428" s="69">
        <f t="shared" si="138"/>
        <v>1.8572229949898472E-2</v>
      </c>
    </row>
    <row r="4429" spans="1:23">
      <c r="A4429">
        <f t="shared" si="139"/>
        <v>688</v>
      </c>
      <c r="B4429" s="99">
        <v>44408</v>
      </c>
      <c r="C4429" s="23">
        <v>2026</v>
      </c>
      <c r="D4429" s="23">
        <v>5</v>
      </c>
      <c r="E4429" s="98" t="s">
        <v>49</v>
      </c>
      <c r="F4429" s="98" t="s">
        <v>164</v>
      </c>
      <c r="G4429" s="98" t="s">
        <v>4120</v>
      </c>
      <c r="H4429" s="98" t="s">
        <v>1366</v>
      </c>
      <c r="I4429" s="98" t="s">
        <v>7191</v>
      </c>
      <c r="J4429" s="99">
        <v>45096</v>
      </c>
      <c r="K4429" s="107">
        <v>6500000</v>
      </c>
      <c r="L4429" s="98" t="s">
        <v>4952</v>
      </c>
      <c r="M4429" s="23">
        <v>1080</v>
      </c>
      <c r="N4429" s="23">
        <v>1</v>
      </c>
      <c r="O4429" s="107">
        <v>6500000</v>
      </c>
      <c r="P4429" s="23">
        <v>90</v>
      </c>
      <c r="Q4429" s="23">
        <v>2</v>
      </c>
      <c r="R4429" s="23">
        <v>2</v>
      </c>
      <c r="S4429" s="23">
        <v>0</v>
      </c>
      <c r="T4429" s="47">
        <v>4.3333320000000004</v>
      </c>
      <c r="U4429" s="98" t="s">
        <v>111</v>
      </c>
      <c r="V4429" s="98" t="s">
        <v>3139</v>
      </c>
      <c r="W4429" s="69">
        <f t="shared" si="138"/>
        <v>9.2861128319994633E-3</v>
      </c>
    </row>
    <row r="4430" spans="1:23">
      <c r="A4430">
        <f t="shared" si="139"/>
        <v>1419</v>
      </c>
      <c r="B4430" s="99">
        <v>44408</v>
      </c>
      <c r="C4430" s="23">
        <v>2027</v>
      </c>
      <c r="D4430" s="23">
        <v>5</v>
      </c>
      <c r="E4430" s="98" t="s">
        <v>49</v>
      </c>
      <c r="F4430" s="98" t="s">
        <v>164</v>
      </c>
      <c r="G4430" s="98" t="s">
        <v>4120</v>
      </c>
      <c r="H4430" s="98" t="s">
        <v>1366</v>
      </c>
      <c r="I4430" s="98" t="s">
        <v>7191</v>
      </c>
      <c r="J4430" s="99">
        <v>45827</v>
      </c>
      <c r="K4430" s="107">
        <v>5200000</v>
      </c>
      <c r="L4430" s="98" t="s">
        <v>4953</v>
      </c>
      <c r="M4430" s="23">
        <v>1800</v>
      </c>
      <c r="N4430" s="23">
        <v>1</v>
      </c>
      <c r="O4430" s="107">
        <v>5200000</v>
      </c>
      <c r="P4430" s="23">
        <v>30</v>
      </c>
      <c r="Q4430" s="23">
        <v>2</v>
      </c>
      <c r="R4430" s="23">
        <v>2</v>
      </c>
      <c r="S4430" s="23">
        <v>0</v>
      </c>
      <c r="T4430" s="47">
        <v>4.0733290000000002</v>
      </c>
      <c r="U4430" s="98" t="s">
        <v>111</v>
      </c>
      <c r="V4430" s="98" t="s">
        <v>3139</v>
      </c>
      <c r="W4430" s="69">
        <f t="shared" si="138"/>
        <v>1.8003437639950517E-2</v>
      </c>
    </row>
    <row r="4431" spans="1:23">
      <c r="A4431">
        <f t="shared" si="139"/>
        <v>1419</v>
      </c>
      <c r="B4431" s="99">
        <v>44408</v>
      </c>
      <c r="C4431" s="23">
        <v>2028</v>
      </c>
      <c r="D4431" s="23">
        <v>5</v>
      </c>
      <c r="E4431" s="98" t="s">
        <v>49</v>
      </c>
      <c r="F4431" s="98" t="s">
        <v>164</v>
      </c>
      <c r="G4431" s="98" t="s">
        <v>4120</v>
      </c>
      <c r="H4431" s="98" t="s">
        <v>1366</v>
      </c>
      <c r="I4431" s="98" t="s">
        <v>7191</v>
      </c>
      <c r="J4431" s="99">
        <v>45827</v>
      </c>
      <c r="K4431" s="107">
        <v>26000000</v>
      </c>
      <c r="L4431" s="98" t="s">
        <v>4954</v>
      </c>
      <c r="M4431" s="23">
        <v>1800</v>
      </c>
      <c r="N4431" s="23">
        <v>1</v>
      </c>
      <c r="O4431" s="107">
        <v>26000000</v>
      </c>
      <c r="P4431" s="23">
        <v>180</v>
      </c>
      <c r="Q4431" s="23">
        <v>2</v>
      </c>
      <c r="R4431" s="23">
        <v>2</v>
      </c>
      <c r="S4431" s="23">
        <v>0</v>
      </c>
      <c r="T4431" s="47">
        <v>20.8</v>
      </c>
      <c r="U4431" s="98" t="s">
        <v>111</v>
      </c>
      <c r="V4431" s="98" t="s">
        <v>3139</v>
      </c>
      <c r="W4431" s="69">
        <f t="shared" si="138"/>
        <v>9.1932545323731713E-2</v>
      </c>
    </row>
    <row r="4432" spans="1:23">
      <c r="A4432">
        <f t="shared" si="139"/>
        <v>1419</v>
      </c>
      <c r="B4432" s="99">
        <v>44408</v>
      </c>
      <c r="C4432" s="23">
        <v>2029</v>
      </c>
      <c r="D4432" s="23">
        <v>5</v>
      </c>
      <c r="E4432" s="98" t="s">
        <v>49</v>
      </c>
      <c r="F4432" s="98" t="s">
        <v>164</v>
      </c>
      <c r="G4432" s="98" t="s">
        <v>4120</v>
      </c>
      <c r="H4432" s="98" t="s">
        <v>1366</v>
      </c>
      <c r="I4432" s="98" t="s">
        <v>7191</v>
      </c>
      <c r="J4432" s="99">
        <v>45827</v>
      </c>
      <c r="K4432" s="107">
        <v>10000000</v>
      </c>
      <c r="L4432" s="98" t="s">
        <v>4955</v>
      </c>
      <c r="M4432" s="23">
        <v>1800</v>
      </c>
      <c r="N4432" s="23">
        <v>1</v>
      </c>
      <c r="O4432" s="107">
        <v>10000000</v>
      </c>
      <c r="P4432" s="23">
        <v>180</v>
      </c>
      <c r="Q4432" s="23">
        <v>2</v>
      </c>
      <c r="R4432" s="23">
        <v>2</v>
      </c>
      <c r="S4432" s="23">
        <v>0</v>
      </c>
      <c r="T4432" s="47">
        <v>8</v>
      </c>
      <c r="U4432" s="98" t="s">
        <v>111</v>
      </c>
      <c r="V4432" s="98" t="s">
        <v>3139</v>
      </c>
      <c r="W4432" s="69">
        <f t="shared" si="138"/>
        <v>3.5358671278358345E-2</v>
      </c>
    </row>
    <row r="4433" spans="1:23">
      <c r="A4433">
        <f t="shared" si="139"/>
        <v>688</v>
      </c>
      <c r="B4433" s="99">
        <v>44408</v>
      </c>
      <c r="C4433" s="23">
        <v>2030</v>
      </c>
      <c r="D4433" s="23">
        <v>5</v>
      </c>
      <c r="E4433" s="98" t="s">
        <v>49</v>
      </c>
      <c r="F4433" s="98" t="s">
        <v>164</v>
      </c>
      <c r="G4433" s="98" t="s">
        <v>4120</v>
      </c>
      <c r="H4433" s="98" t="s">
        <v>1366</v>
      </c>
      <c r="I4433" s="98" t="s">
        <v>7191</v>
      </c>
      <c r="J4433" s="99">
        <v>45096</v>
      </c>
      <c r="K4433" s="107">
        <v>10000000</v>
      </c>
      <c r="L4433" s="98" t="s">
        <v>4956</v>
      </c>
      <c r="M4433" s="23">
        <v>1080</v>
      </c>
      <c r="N4433" s="23">
        <v>1</v>
      </c>
      <c r="O4433" s="107">
        <v>10000000</v>
      </c>
      <c r="P4433" s="23">
        <v>180</v>
      </c>
      <c r="Q4433" s="23">
        <v>2</v>
      </c>
      <c r="R4433" s="23">
        <v>2</v>
      </c>
      <c r="S4433" s="23">
        <v>0</v>
      </c>
      <c r="T4433" s="47">
        <v>6.6666660000000002</v>
      </c>
      <c r="U4433" s="98" t="s">
        <v>111</v>
      </c>
      <c r="V4433" s="98" t="s">
        <v>3139</v>
      </c>
      <c r="W4433" s="69">
        <f t="shared" si="138"/>
        <v>1.4286330401006554E-2</v>
      </c>
    </row>
    <row r="4434" spans="1:23">
      <c r="A4434">
        <f t="shared" si="139"/>
        <v>1423</v>
      </c>
      <c r="B4434" s="99">
        <v>44408</v>
      </c>
      <c r="C4434" s="23">
        <v>2031</v>
      </c>
      <c r="D4434" s="23">
        <v>5</v>
      </c>
      <c r="E4434" s="98" t="s">
        <v>49</v>
      </c>
      <c r="F4434" s="98" t="s">
        <v>164</v>
      </c>
      <c r="G4434" s="98" t="s">
        <v>4120</v>
      </c>
      <c r="H4434" s="98" t="s">
        <v>1366</v>
      </c>
      <c r="I4434" s="98" t="s">
        <v>9562</v>
      </c>
      <c r="J4434" s="99">
        <v>45831</v>
      </c>
      <c r="K4434" s="107">
        <v>20000000</v>
      </c>
      <c r="L4434" s="98" t="s">
        <v>4957</v>
      </c>
      <c r="M4434" s="23">
        <v>1800</v>
      </c>
      <c r="N4434" s="23">
        <v>1</v>
      </c>
      <c r="O4434" s="107">
        <v>20000000</v>
      </c>
      <c r="P4434" s="23">
        <v>180</v>
      </c>
      <c r="Q4434" s="23">
        <v>2</v>
      </c>
      <c r="R4434" s="23">
        <v>2</v>
      </c>
      <c r="S4434" s="23">
        <v>0</v>
      </c>
      <c r="T4434" s="47">
        <v>16</v>
      </c>
      <c r="U4434" s="98" t="s">
        <v>111</v>
      </c>
      <c r="V4434" s="98" t="s">
        <v>3139</v>
      </c>
      <c r="W4434" s="69">
        <f t="shared" si="138"/>
        <v>7.0916686721781433E-2</v>
      </c>
    </row>
    <row r="4435" spans="1:23">
      <c r="A4435">
        <f t="shared" si="139"/>
        <v>692</v>
      </c>
      <c r="B4435" s="99">
        <v>44408</v>
      </c>
      <c r="C4435" s="23">
        <v>2032</v>
      </c>
      <c r="D4435" s="23">
        <v>5</v>
      </c>
      <c r="E4435" s="98" t="s">
        <v>49</v>
      </c>
      <c r="F4435" s="98" t="s">
        <v>164</v>
      </c>
      <c r="G4435" s="98" t="s">
        <v>4120</v>
      </c>
      <c r="H4435" s="98" t="s">
        <v>1366</v>
      </c>
      <c r="I4435" s="98" t="s">
        <v>9562</v>
      </c>
      <c r="J4435" s="99">
        <v>45100</v>
      </c>
      <c r="K4435" s="107">
        <v>15000000</v>
      </c>
      <c r="L4435" s="98" t="s">
        <v>4958</v>
      </c>
      <c r="M4435" s="23">
        <v>1080</v>
      </c>
      <c r="N4435" s="23">
        <v>1</v>
      </c>
      <c r="O4435" s="107">
        <v>15000000</v>
      </c>
      <c r="P4435" s="23">
        <v>180</v>
      </c>
      <c r="Q4435" s="23">
        <v>2</v>
      </c>
      <c r="R4435" s="23">
        <v>2</v>
      </c>
      <c r="S4435" s="23">
        <v>0</v>
      </c>
      <c r="T4435" s="47">
        <v>10</v>
      </c>
      <c r="U4435" s="98" t="s">
        <v>111</v>
      </c>
      <c r="V4435" s="98" t="s">
        <v>3139</v>
      </c>
      <c r="W4435" s="69">
        <f t="shared" si="138"/>
        <v>2.1554087847625067E-2</v>
      </c>
    </row>
    <row r="4436" spans="1:23">
      <c r="A4436">
        <f t="shared" si="139"/>
        <v>1423</v>
      </c>
      <c r="B4436" s="99">
        <v>44408</v>
      </c>
      <c r="C4436" s="23">
        <v>2033</v>
      </c>
      <c r="D4436" s="23">
        <v>5</v>
      </c>
      <c r="E4436" s="98" t="s">
        <v>49</v>
      </c>
      <c r="F4436" s="98" t="s">
        <v>164</v>
      </c>
      <c r="G4436" s="98" t="s">
        <v>4120</v>
      </c>
      <c r="H4436" s="98" t="s">
        <v>1366</v>
      </c>
      <c r="I4436" s="98" t="s">
        <v>9562</v>
      </c>
      <c r="J4436" s="99">
        <v>45831</v>
      </c>
      <c r="K4436" s="107">
        <v>10000000</v>
      </c>
      <c r="L4436" s="98" t="s">
        <v>4959</v>
      </c>
      <c r="M4436" s="23">
        <v>1800</v>
      </c>
      <c r="N4436" s="23">
        <v>1</v>
      </c>
      <c r="O4436" s="107">
        <v>10000000</v>
      </c>
      <c r="P4436" s="23">
        <v>180</v>
      </c>
      <c r="Q4436" s="23">
        <v>2</v>
      </c>
      <c r="R4436" s="23">
        <v>2</v>
      </c>
      <c r="S4436" s="23">
        <v>0</v>
      </c>
      <c r="T4436" s="47">
        <v>8</v>
      </c>
      <c r="U4436" s="98" t="s">
        <v>111</v>
      </c>
      <c r="V4436" s="98" t="s">
        <v>3139</v>
      </c>
      <c r="W4436" s="69">
        <f t="shared" si="138"/>
        <v>3.5458343360890716E-2</v>
      </c>
    </row>
    <row r="4437" spans="1:23">
      <c r="A4437">
        <f t="shared" si="139"/>
        <v>692</v>
      </c>
      <c r="B4437" s="99">
        <v>44408</v>
      </c>
      <c r="C4437" s="23">
        <v>2034</v>
      </c>
      <c r="D4437" s="23">
        <v>5</v>
      </c>
      <c r="E4437" s="98" t="s">
        <v>49</v>
      </c>
      <c r="F4437" s="98" t="s">
        <v>164</v>
      </c>
      <c r="G4437" s="98" t="s">
        <v>4120</v>
      </c>
      <c r="H4437" s="98" t="s">
        <v>1366</v>
      </c>
      <c r="I4437" s="98" t="s">
        <v>9562</v>
      </c>
      <c r="J4437" s="99">
        <v>45100</v>
      </c>
      <c r="K4437" s="107">
        <v>5000000</v>
      </c>
      <c r="L4437" s="98" t="s">
        <v>4960</v>
      </c>
      <c r="M4437" s="23">
        <v>1080</v>
      </c>
      <c r="N4437" s="23">
        <v>1</v>
      </c>
      <c r="O4437" s="107">
        <v>5000000</v>
      </c>
      <c r="P4437" s="23">
        <v>180</v>
      </c>
      <c r="Q4437" s="23">
        <v>2</v>
      </c>
      <c r="R4437" s="23">
        <v>2</v>
      </c>
      <c r="S4437" s="23">
        <v>0</v>
      </c>
      <c r="T4437" s="47">
        <v>3.3333339999999998</v>
      </c>
      <c r="U4437" s="98" t="s">
        <v>111</v>
      </c>
      <c r="V4437" s="98" t="s">
        <v>3139</v>
      </c>
      <c r="W4437" s="69">
        <f t="shared" si="138"/>
        <v>7.1846973861475457E-3</v>
      </c>
    </row>
    <row r="4438" spans="1:23">
      <c r="A4438">
        <f t="shared" si="139"/>
        <v>327</v>
      </c>
      <c r="B4438" s="99">
        <v>44408</v>
      </c>
      <c r="C4438" s="23">
        <v>2035</v>
      </c>
      <c r="D4438" s="23">
        <v>5</v>
      </c>
      <c r="E4438" s="98" t="s">
        <v>49</v>
      </c>
      <c r="F4438" s="98" t="s">
        <v>164</v>
      </c>
      <c r="G4438" s="98" t="s">
        <v>4120</v>
      </c>
      <c r="H4438" s="98" t="s">
        <v>1366</v>
      </c>
      <c r="I4438" s="98" t="s">
        <v>9562</v>
      </c>
      <c r="J4438" s="99">
        <v>44735</v>
      </c>
      <c r="K4438" s="107">
        <v>8000000</v>
      </c>
      <c r="L4438" s="98" t="s">
        <v>4961</v>
      </c>
      <c r="M4438" s="23">
        <v>720</v>
      </c>
      <c r="N4438" s="23">
        <v>1</v>
      </c>
      <c r="O4438" s="107">
        <v>8000000</v>
      </c>
      <c r="P4438" s="23">
        <v>30</v>
      </c>
      <c r="Q4438" s="23">
        <v>2</v>
      </c>
      <c r="R4438" s="23">
        <v>2</v>
      </c>
      <c r="S4438" s="23">
        <v>0</v>
      </c>
      <c r="T4438" s="47">
        <v>3.666671</v>
      </c>
      <c r="U4438" s="98" t="s">
        <v>111</v>
      </c>
      <c r="V4438" s="98" t="s">
        <v>3139</v>
      </c>
      <c r="W4438" s="69">
        <f t="shared" si="138"/>
        <v>3.7345927559891529E-3</v>
      </c>
    </row>
    <row r="4439" spans="1:23">
      <c r="A4439">
        <f t="shared" si="139"/>
        <v>1423</v>
      </c>
      <c r="B4439" s="99">
        <v>44408</v>
      </c>
      <c r="C4439" s="23">
        <v>2036</v>
      </c>
      <c r="D4439" s="23">
        <v>5</v>
      </c>
      <c r="E4439" s="98" t="s">
        <v>49</v>
      </c>
      <c r="F4439" s="98" t="s">
        <v>164</v>
      </c>
      <c r="G4439" s="98" t="s">
        <v>4120</v>
      </c>
      <c r="H4439" s="98" t="s">
        <v>1366</v>
      </c>
      <c r="I4439" s="98" t="s">
        <v>9562</v>
      </c>
      <c r="J4439" s="99">
        <v>45831</v>
      </c>
      <c r="K4439" s="107">
        <v>20000000</v>
      </c>
      <c r="L4439" s="98" t="s">
        <v>4962</v>
      </c>
      <c r="M4439" s="23">
        <v>1800</v>
      </c>
      <c r="N4439" s="23">
        <v>1</v>
      </c>
      <c r="O4439" s="107">
        <v>20000000</v>
      </c>
      <c r="P4439" s="23">
        <v>180</v>
      </c>
      <c r="Q4439" s="23">
        <v>2</v>
      </c>
      <c r="R4439" s="23">
        <v>2</v>
      </c>
      <c r="S4439" s="23">
        <v>0</v>
      </c>
      <c r="T4439" s="47">
        <v>16</v>
      </c>
      <c r="U4439" s="98" t="s">
        <v>111</v>
      </c>
      <c r="V4439" s="98" t="s">
        <v>3139</v>
      </c>
      <c r="W4439" s="69">
        <f t="shared" si="138"/>
        <v>7.0916686721781433E-2</v>
      </c>
    </row>
    <row r="4440" spans="1:23">
      <c r="A4440">
        <f t="shared" si="139"/>
        <v>692</v>
      </c>
      <c r="B4440" s="99">
        <v>44408</v>
      </c>
      <c r="C4440" s="23">
        <v>2037</v>
      </c>
      <c r="D4440" s="23">
        <v>5</v>
      </c>
      <c r="E4440" s="98" t="s">
        <v>49</v>
      </c>
      <c r="F4440" s="98" t="s">
        <v>164</v>
      </c>
      <c r="G4440" s="98" t="s">
        <v>4120</v>
      </c>
      <c r="H4440" s="98" t="s">
        <v>1366</v>
      </c>
      <c r="I4440" s="98" t="s">
        <v>9562</v>
      </c>
      <c r="J4440" s="99">
        <v>45100</v>
      </c>
      <c r="K4440" s="107">
        <v>15000000</v>
      </c>
      <c r="L4440" s="98" t="s">
        <v>4963</v>
      </c>
      <c r="M4440" s="23">
        <v>1080</v>
      </c>
      <c r="N4440" s="23">
        <v>1</v>
      </c>
      <c r="O4440" s="107">
        <v>15000000</v>
      </c>
      <c r="P4440" s="23">
        <v>180</v>
      </c>
      <c r="Q4440" s="23">
        <v>2</v>
      </c>
      <c r="R4440" s="23">
        <v>2</v>
      </c>
      <c r="S4440" s="23">
        <v>0</v>
      </c>
      <c r="T4440" s="47">
        <v>10</v>
      </c>
      <c r="U4440" s="98" t="s">
        <v>111</v>
      </c>
      <c r="V4440" s="98" t="s">
        <v>3139</v>
      </c>
      <c r="W4440" s="69">
        <f t="shared" si="138"/>
        <v>2.1554087847625067E-2</v>
      </c>
    </row>
    <row r="4441" spans="1:23">
      <c r="A4441">
        <f t="shared" si="139"/>
        <v>692</v>
      </c>
      <c r="B4441" s="99">
        <v>44408</v>
      </c>
      <c r="C4441" s="23">
        <v>2038</v>
      </c>
      <c r="D4441" s="23">
        <v>5</v>
      </c>
      <c r="E4441" s="98" t="s">
        <v>49</v>
      </c>
      <c r="F4441" s="98" t="s">
        <v>164</v>
      </c>
      <c r="G4441" s="98" t="s">
        <v>4120</v>
      </c>
      <c r="H4441" s="98" t="s">
        <v>1366</v>
      </c>
      <c r="I4441" s="98" t="s">
        <v>9562</v>
      </c>
      <c r="J4441" s="99">
        <v>45100</v>
      </c>
      <c r="K4441" s="107">
        <v>12000000</v>
      </c>
      <c r="L4441" s="98" t="s">
        <v>4964</v>
      </c>
      <c r="M4441" s="23">
        <v>1080</v>
      </c>
      <c r="N4441" s="23">
        <v>1</v>
      </c>
      <c r="O4441" s="107">
        <v>12000000</v>
      </c>
      <c r="P4441" s="23">
        <v>180</v>
      </c>
      <c r="Q4441" s="23">
        <v>2</v>
      </c>
      <c r="R4441" s="23">
        <v>2</v>
      </c>
      <c r="S4441" s="23">
        <v>0</v>
      </c>
      <c r="T4441" s="47">
        <v>8</v>
      </c>
      <c r="U4441" s="98" t="s">
        <v>111</v>
      </c>
      <c r="V4441" s="98" t="s">
        <v>3139</v>
      </c>
      <c r="W4441" s="69">
        <f t="shared" si="138"/>
        <v>1.7243270278100055E-2</v>
      </c>
    </row>
    <row r="4442" spans="1:23">
      <c r="A4442">
        <f t="shared" si="139"/>
        <v>692</v>
      </c>
      <c r="B4442" s="99">
        <v>44408</v>
      </c>
      <c r="C4442" s="23">
        <v>2039</v>
      </c>
      <c r="D4442" s="23">
        <v>5</v>
      </c>
      <c r="E4442" s="98" t="s">
        <v>49</v>
      </c>
      <c r="F4442" s="98" t="s">
        <v>164</v>
      </c>
      <c r="G4442" s="98" t="s">
        <v>4120</v>
      </c>
      <c r="H4442" s="98" t="s">
        <v>1366</v>
      </c>
      <c r="I4442" s="98" t="s">
        <v>9562</v>
      </c>
      <c r="J4442" s="99">
        <v>45100</v>
      </c>
      <c r="K4442" s="107">
        <v>8000000</v>
      </c>
      <c r="L4442" s="98" t="s">
        <v>4965</v>
      </c>
      <c r="M4442" s="23">
        <v>1080</v>
      </c>
      <c r="N4442" s="23">
        <v>1</v>
      </c>
      <c r="O4442" s="107">
        <v>8000000</v>
      </c>
      <c r="P4442" s="23">
        <v>180</v>
      </c>
      <c r="Q4442" s="23">
        <v>2</v>
      </c>
      <c r="R4442" s="23">
        <v>2</v>
      </c>
      <c r="S4442" s="23">
        <v>0</v>
      </c>
      <c r="T4442" s="47">
        <v>5.3333339999999998</v>
      </c>
      <c r="U4442" s="98" t="s">
        <v>111</v>
      </c>
      <c r="V4442" s="98" t="s">
        <v>3139</v>
      </c>
      <c r="W4442" s="69">
        <f t="shared" si="138"/>
        <v>1.1495514955672559E-2</v>
      </c>
    </row>
    <row r="4443" spans="1:23">
      <c r="A4443">
        <f t="shared" si="139"/>
        <v>692</v>
      </c>
      <c r="B4443" s="99">
        <v>44408</v>
      </c>
      <c r="C4443" s="23">
        <v>2040</v>
      </c>
      <c r="D4443" s="23">
        <v>5</v>
      </c>
      <c r="E4443" s="98" t="s">
        <v>49</v>
      </c>
      <c r="F4443" s="98" t="s">
        <v>164</v>
      </c>
      <c r="G4443" s="98" t="s">
        <v>4120</v>
      </c>
      <c r="H4443" s="98" t="s">
        <v>1366</v>
      </c>
      <c r="I4443" s="98" t="s">
        <v>9562</v>
      </c>
      <c r="J4443" s="99">
        <v>45100</v>
      </c>
      <c r="K4443" s="107">
        <v>6000000</v>
      </c>
      <c r="L4443" s="98" t="s">
        <v>4966</v>
      </c>
      <c r="M4443" s="23">
        <v>1080</v>
      </c>
      <c r="N4443" s="23">
        <v>1</v>
      </c>
      <c r="O4443" s="107">
        <v>6000000</v>
      </c>
      <c r="P4443" s="23">
        <v>180</v>
      </c>
      <c r="Q4443" s="23">
        <v>2</v>
      </c>
      <c r="R4443" s="23">
        <v>2</v>
      </c>
      <c r="S4443" s="23">
        <v>0</v>
      </c>
      <c r="T4443" s="47">
        <v>4</v>
      </c>
      <c r="U4443" s="98" t="s">
        <v>111</v>
      </c>
      <c r="V4443" s="98" t="s">
        <v>3139</v>
      </c>
      <c r="W4443" s="69">
        <f t="shared" si="138"/>
        <v>8.6216351390500275E-3</v>
      </c>
    </row>
    <row r="4444" spans="1:23">
      <c r="A4444">
        <f t="shared" si="139"/>
        <v>692</v>
      </c>
      <c r="B4444" s="99">
        <v>44408</v>
      </c>
      <c r="C4444" s="23">
        <v>2041</v>
      </c>
      <c r="D4444" s="23">
        <v>5</v>
      </c>
      <c r="E4444" s="98" t="s">
        <v>49</v>
      </c>
      <c r="F4444" s="98" t="s">
        <v>164</v>
      </c>
      <c r="G4444" s="98" t="s">
        <v>4120</v>
      </c>
      <c r="H4444" s="98" t="s">
        <v>1366</v>
      </c>
      <c r="I4444" s="98" t="s">
        <v>9562</v>
      </c>
      <c r="J4444" s="99">
        <v>45100</v>
      </c>
      <c r="K4444" s="107">
        <v>14000000</v>
      </c>
      <c r="L4444" s="98" t="s">
        <v>4967</v>
      </c>
      <c r="M4444" s="23">
        <v>1080</v>
      </c>
      <c r="N4444" s="23">
        <v>1</v>
      </c>
      <c r="O4444" s="107">
        <v>14000000</v>
      </c>
      <c r="P4444" s="23">
        <v>180</v>
      </c>
      <c r="Q4444" s="23">
        <v>2</v>
      </c>
      <c r="R4444" s="23">
        <v>2</v>
      </c>
      <c r="S4444" s="23">
        <v>0</v>
      </c>
      <c r="T4444" s="47">
        <v>9.3333340000000007</v>
      </c>
      <c r="U4444" s="98" t="s">
        <v>111</v>
      </c>
      <c r="V4444" s="98" t="s">
        <v>3139</v>
      </c>
      <c r="W4444" s="69">
        <f t="shared" si="138"/>
        <v>2.0117150094722588E-2</v>
      </c>
    </row>
    <row r="4445" spans="1:23">
      <c r="A4445">
        <f t="shared" si="139"/>
        <v>1423</v>
      </c>
      <c r="B4445" s="99">
        <v>44408</v>
      </c>
      <c r="C4445" s="23">
        <v>2042</v>
      </c>
      <c r="D4445" s="23">
        <v>5</v>
      </c>
      <c r="E4445" s="98" t="s">
        <v>49</v>
      </c>
      <c r="F4445" s="98" t="s">
        <v>164</v>
      </c>
      <c r="G4445" s="98" t="s">
        <v>4120</v>
      </c>
      <c r="H4445" s="98" t="s">
        <v>1366</v>
      </c>
      <c r="I4445" s="98" t="s">
        <v>9562</v>
      </c>
      <c r="J4445" s="99">
        <v>45831</v>
      </c>
      <c r="K4445" s="107">
        <v>22000000</v>
      </c>
      <c r="L4445" s="98" t="s">
        <v>4968</v>
      </c>
      <c r="M4445" s="23">
        <v>1800</v>
      </c>
      <c r="N4445" s="23">
        <v>1</v>
      </c>
      <c r="O4445" s="107">
        <v>22000000</v>
      </c>
      <c r="P4445" s="23">
        <v>180</v>
      </c>
      <c r="Q4445" s="23">
        <v>2</v>
      </c>
      <c r="R4445" s="23">
        <v>2</v>
      </c>
      <c r="S4445" s="23">
        <v>0</v>
      </c>
      <c r="T4445" s="47">
        <v>17.600000000000001</v>
      </c>
      <c r="U4445" s="98" t="s">
        <v>111</v>
      </c>
      <c r="V4445" s="98" t="s">
        <v>3139</v>
      </c>
      <c r="W4445" s="69">
        <f t="shared" si="138"/>
        <v>7.8008355393959589E-2</v>
      </c>
    </row>
    <row r="4446" spans="1:23">
      <c r="A4446">
        <f t="shared" si="139"/>
        <v>1423</v>
      </c>
      <c r="B4446" s="99">
        <v>44408</v>
      </c>
      <c r="C4446" s="23">
        <v>2043</v>
      </c>
      <c r="D4446" s="23">
        <v>5</v>
      </c>
      <c r="E4446" s="98" t="s">
        <v>49</v>
      </c>
      <c r="F4446" s="98" t="s">
        <v>164</v>
      </c>
      <c r="G4446" s="98" t="s">
        <v>4120</v>
      </c>
      <c r="H4446" s="98" t="s">
        <v>1366</v>
      </c>
      <c r="I4446" s="98" t="s">
        <v>9562</v>
      </c>
      <c r="J4446" s="99">
        <v>45831</v>
      </c>
      <c r="K4446" s="107">
        <v>5500000</v>
      </c>
      <c r="L4446" s="98" t="s">
        <v>4969</v>
      </c>
      <c r="M4446" s="23">
        <v>1800</v>
      </c>
      <c r="N4446" s="23">
        <v>1</v>
      </c>
      <c r="O4446" s="107">
        <v>5500000</v>
      </c>
      <c r="P4446" s="23">
        <v>180</v>
      </c>
      <c r="Q4446" s="23">
        <v>2</v>
      </c>
      <c r="R4446" s="23">
        <v>2</v>
      </c>
      <c r="S4446" s="23">
        <v>0</v>
      </c>
      <c r="T4446" s="47">
        <v>4.4000000000000004</v>
      </c>
      <c r="U4446" s="98" t="s">
        <v>111</v>
      </c>
      <c r="V4446" s="98" t="s">
        <v>3139</v>
      </c>
      <c r="W4446" s="69">
        <f t="shared" si="138"/>
        <v>1.9502088848489897E-2</v>
      </c>
    </row>
    <row r="4447" spans="1:23">
      <c r="A4447">
        <f t="shared" si="139"/>
        <v>692</v>
      </c>
      <c r="B4447" s="99">
        <v>44408</v>
      </c>
      <c r="C4447" s="23">
        <v>2044</v>
      </c>
      <c r="D4447" s="23">
        <v>5</v>
      </c>
      <c r="E4447" s="98" t="s">
        <v>49</v>
      </c>
      <c r="F4447" s="98" t="s">
        <v>164</v>
      </c>
      <c r="G4447" s="98" t="s">
        <v>4120</v>
      </c>
      <c r="H4447" s="98" t="s">
        <v>1366</v>
      </c>
      <c r="I4447" s="98" t="s">
        <v>9562</v>
      </c>
      <c r="J4447" s="99">
        <v>45100</v>
      </c>
      <c r="K4447" s="107">
        <v>10000000</v>
      </c>
      <c r="L4447" s="98" t="s">
        <v>4970</v>
      </c>
      <c r="M4447" s="23">
        <v>1080</v>
      </c>
      <c r="N4447" s="23">
        <v>1</v>
      </c>
      <c r="O4447" s="107">
        <v>10000000</v>
      </c>
      <c r="P4447" s="23">
        <v>180</v>
      </c>
      <c r="Q4447" s="23">
        <v>2</v>
      </c>
      <c r="R4447" s="23">
        <v>2</v>
      </c>
      <c r="S4447" s="23">
        <v>0</v>
      </c>
      <c r="T4447" s="47">
        <v>6.6666660000000002</v>
      </c>
      <c r="U4447" s="98" t="s">
        <v>111</v>
      </c>
      <c r="V4447" s="98" t="s">
        <v>3139</v>
      </c>
      <c r="W4447" s="69">
        <f t="shared" si="138"/>
        <v>1.4369390461477524E-2</v>
      </c>
    </row>
    <row r="4448" spans="1:23">
      <c r="A4448">
        <f t="shared" si="139"/>
        <v>1423</v>
      </c>
      <c r="B4448" s="99">
        <v>44408</v>
      </c>
      <c r="C4448" s="23">
        <v>2045</v>
      </c>
      <c r="D4448" s="23">
        <v>5</v>
      </c>
      <c r="E4448" s="98" t="s">
        <v>49</v>
      </c>
      <c r="F4448" s="98" t="s">
        <v>164</v>
      </c>
      <c r="G4448" s="98" t="s">
        <v>4120</v>
      </c>
      <c r="H4448" s="98" t="s">
        <v>1366</v>
      </c>
      <c r="I4448" s="98" t="s">
        <v>9562</v>
      </c>
      <c r="J4448" s="99">
        <v>45831</v>
      </c>
      <c r="K4448" s="107">
        <v>21000000</v>
      </c>
      <c r="L4448" s="98" t="s">
        <v>4971</v>
      </c>
      <c r="M4448" s="23">
        <v>1800</v>
      </c>
      <c r="N4448" s="23">
        <v>1</v>
      </c>
      <c r="O4448" s="107">
        <v>21000000</v>
      </c>
      <c r="P4448" s="23">
        <v>180</v>
      </c>
      <c r="Q4448" s="23">
        <v>2</v>
      </c>
      <c r="R4448" s="23">
        <v>2</v>
      </c>
      <c r="S4448" s="23">
        <v>0</v>
      </c>
      <c r="T4448" s="47">
        <v>16.8</v>
      </c>
      <c r="U4448" s="98" t="s">
        <v>111</v>
      </c>
      <c r="V4448" s="98" t="s">
        <v>3139</v>
      </c>
      <c r="W4448" s="69">
        <f t="shared" si="138"/>
        <v>7.4462521057870518E-2</v>
      </c>
    </row>
    <row r="4449" spans="1:23">
      <c r="A4449">
        <f t="shared" si="139"/>
        <v>692</v>
      </c>
      <c r="B4449" s="99">
        <v>44408</v>
      </c>
      <c r="C4449" s="23">
        <v>2046</v>
      </c>
      <c r="D4449" s="23">
        <v>5</v>
      </c>
      <c r="E4449" s="98" t="s">
        <v>49</v>
      </c>
      <c r="F4449" s="98" t="s">
        <v>164</v>
      </c>
      <c r="G4449" s="98" t="s">
        <v>4120</v>
      </c>
      <c r="H4449" s="98" t="s">
        <v>1366</v>
      </c>
      <c r="I4449" s="98" t="s">
        <v>9562</v>
      </c>
      <c r="J4449" s="99">
        <v>45100</v>
      </c>
      <c r="K4449" s="107">
        <v>8000000</v>
      </c>
      <c r="L4449" s="98" t="s">
        <v>4972</v>
      </c>
      <c r="M4449" s="23">
        <v>1080</v>
      </c>
      <c r="N4449" s="23">
        <v>1</v>
      </c>
      <c r="O4449" s="107">
        <v>8000000</v>
      </c>
      <c r="P4449" s="23">
        <v>180</v>
      </c>
      <c r="Q4449" s="23">
        <v>2</v>
      </c>
      <c r="R4449" s="23">
        <v>2</v>
      </c>
      <c r="S4449" s="23">
        <v>0</v>
      </c>
      <c r="T4449" s="47">
        <v>5.3333339999999998</v>
      </c>
      <c r="U4449" s="98" t="s">
        <v>111</v>
      </c>
      <c r="V4449" s="98" t="s">
        <v>3139</v>
      </c>
      <c r="W4449" s="69">
        <f t="shared" si="138"/>
        <v>1.1495514955672559E-2</v>
      </c>
    </row>
    <row r="4450" spans="1:23">
      <c r="A4450">
        <f t="shared" si="139"/>
        <v>1424</v>
      </c>
      <c r="B4450" s="99">
        <v>44408</v>
      </c>
      <c r="C4450" s="23">
        <v>2047</v>
      </c>
      <c r="D4450" s="23">
        <v>5</v>
      </c>
      <c r="E4450" s="98" t="s">
        <v>49</v>
      </c>
      <c r="F4450" s="98" t="s">
        <v>164</v>
      </c>
      <c r="G4450" s="98" t="s">
        <v>4120</v>
      </c>
      <c r="H4450" s="98" t="s">
        <v>1366</v>
      </c>
      <c r="I4450" s="98" t="s">
        <v>9743</v>
      </c>
      <c r="J4450" s="99">
        <v>45832</v>
      </c>
      <c r="K4450" s="107">
        <v>13000000</v>
      </c>
      <c r="L4450" s="98" t="s">
        <v>4973</v>
      </c>
      <c r="M4450" s="23">
        <v>1800</v>
      </c>
      <c r="N4450" s="23">
        <v>1</v>
      </c>
      <c r="O4450" s="107">
        <v>13000000</v>
      </c>
      <c r="P4450" s="23">
        <v>180</v>
      </c>
      <c r="Q4450" s="23">
        <v>2</v>
      </c>
      <c r="R4450" s="23">
        <v>2</v>
      </c>
      <c r="S4450" s="23">
        <v>0</v>
      </c>
      <c r="T4450" s="47">
        <v>10.4</v>
      </c>
      <c r="U4450" s="98" t="s">
        <v>111</v>
      </c>
      <c r="V4450" s="98" t="s">
        <v>3139</v>
      </c>
      <c r="W4450" s="69">
        <f t="shared" si="138"/>
        <v>4.6128239795980956E-2</v>
      </c>
    </row>
    <row r="4451" spans="1:23">
      <c r="A4451">
        <f t="shared" si="139"/>
        <v>1424</v>
      </c>
      <c r="B4451" s="99">
        <v>44408</v>
      </c>
      <c r="C4451" s="23">
        <v>2048</v>
      </c>
      <c r="D4451" s="23">
        <v>5</v>
      </c>
      <c r="E4451" s="98" t="s">
        <v>49</v>
      </c>
      <c r="F4451" s="98" t="s">
        <v>164</v>
      </c>
      <c r="G4451" s="98" t="s">
        <v>4120</v>
      </c>
      <c r="H4451" s="98" t="s">
        <v>1366</v>
      </c>
      <c r="I4451" s="98" t="s">
        <v>9743</v>
      </c>
      <c r="J4451" s="99">
        <v>45832</v>
      </c>
      <c r="K4451" s="107">
        <v>12500000</v>
      </c>
      <c r="L4451" s="98" t="s">
        <v>4974</v>
      </c>
      <c r="M4451" s="23">
        <v>1800</v>
      </c>
      <c r="N4451" s="23">
        <v>1</v>
      </c>
      <c r="O4451" s="107">
        <v>12500000</v>
      </c>
      <c r="P4451" s="23">
        <v>180</v>
      </c>
      <c r="Q4451" s="23">
        <v>2</v>
      </c>
      <c r="R4451" s="23">
        <v>2</v>
      </c>
      <c r="S4451" s="23">
        <v>0</v>
      </c>
      <c r="T4451" s="47">
        <v>10</v>
      </c>
      <c r="U4451" s="98" t="s">
        <v>111</v>
      </c>
      <c r="V4451" s="98" t="s">
        <v>3139</v>
      </c>
      <c r="W4451" s="69">
        <f t="shared" si="138"/>
        <v>4.4354076726904765E-2</v>
      </c>
    </row>
    <row r="4452" spans="1:23">
      <c r="A4452">
        <f t="shared" si="139"/>
        <v>1424</v>
      </c>
      <c r="B4452" s="99">
        <v>44408</v>
      </c>
      <c r="C4452" s="23">
        <v>2049</v>
      </c>
      <c r="D4452" s="23">
        <v>5</v>
      </c>
      <c r="E4452" s="98" t="s">
        <v>49</v>
      </c>
      <c r="F4452" s="98" t="s">
        <v>164</v>
      </c>
      <c r="G4452" s="98" t="s">
        <v>4120</v>
      </c>
      <c r="H4452" s="98" t="s">
        <v>1366</v>
      </c>
      <c r="I4452" s="98" t="s">
        <v>9743</v>
      </c>
      <c r="J4452" s="99">
        <v>45832</v>
      </c>
      <c r="K4452" s="107">
        <v>13000000</v>
      </c>
      <c r="L4452" s="98" t="s">
        <v>4975</v>
      </c>
      <c r="M4452" s="23">
        <v>1800</v>
      </c>
      <c r="N4452" s="23">
        <v>1</v>
      </c>
      <c r="O4452" s="107">
        <v>13000000</v>
      </c>
      <c r="P4452" s="23">
        <v>180</v>
      </c>
      <c r="Q4452" s="23">
        <v>2</v>
      </c>
      <c r="R4452" s="23">
        <v>2</v>
      </c>
      <c r="S4452" s="23">
        <v>0</v>
      </c>
      <c r="T4452" s="47">
        <v>10.4</v>
      </c>
      <c r="U4452" s="98" t="s">
        <v>111</v>
      </c>
      <c r="V4452" s="98" t="s">
        <v>3139</v>
      </c>
      <c r="W4452" s="69">
        <f t="shared" si="138"/>
        <v>4.6128239795980956E-2</v>
      </c>
    </row>
    <row r="4453" spans="1:23">
      <c r="A4453">
        <f t="shared" si="139"/>
        <v>1424</v>
      </c>
      <c r="B4453" s="99">
        <v>44408</v>
      </c>
      <c r="C4453" s="23">
        <v>2050</v>
      </c>
      <c r="D4453" s="23">
        <v>5</v>
      </c>
      <c r="E4453" s="98" t="s">
        <v>49</v>
      </c>
      <c r="F4453" s="98" t="s">
        <v>164</v>
      </c>
      <c r="G4453" s="98" t="s">
        <v>4120</v>
      </c>
      <c r="H4453" s="98" t="s">
        <v>1366</v>
      </c>
      <c r="I4453" s="98" t="s">
        <v>9743</v>
      </c>
      <c r="J4453" s="99">
        <v>45832</v>
      </c>
      <c r="K4453" s="107">
        <v>5500000</v>
      </c>
      <c r="L4453" s="98" t="s">
        <v>4976</v>
      </c>
      <c r="M4453" s="23">
        <v>1800</v>
      </c>
      <c r="N4453" s="23">
        <v>1</v>
      </c>
      <c r="O4453" s="107">
        <v>5500000</v>
      </c>
      <c r="P4453" s="23">
        <v>180</v>
      </c>
      <c r="Q4453" s="23">
        <v>2</v>
      </c>
      <c r="R4453" s="23">
        <v>2</v>
      </c>
      <c r="S4453" s="23">
        <v>0</v>
      </c>
      <c r="T4453" s="47">
        <v>4.4000000000000004</v>
      </c>
      <c r="U4453" s="98" t="s">
        <v>111</v>
      </c>
      <c r="V4453" s="98" t="s">
        <v>3139</v>
      </c>
      <c r="W4453" s="69">
        <f t="shared" si="138"/>
        <v>1.9515793759838099E-2</v>
      </c>
    </row>
    <row r="4454" spans="1:23">
      <c r="A4454">
        <f t="shared" si="139"/>
        <v>1424</v>
      </c>
      <c r="B4454" s="99">
        <v>44408</v>
      </c>
      <c r="C4454" s="23">
        <v>2051</v>
      </c>
      <c r="D4454" s="23">
        <v>5</v>
      </c>
      <c r="E4454" s="98" t="s">
        <v>49</v>
      </c>
      <c r="F4454" s="98" t="s">
        <v>164</v>
      </c>
      <c r="G4454" s="98" t="s">
        <v>4120</v>
      </c>
      <c r="H4454" s="98" t="s">
        <v>1366</v>
      </c>
      <c r="I4454" s="98" t="s">
        <v>9743</v>
      </c>
      <c r="J4454" s="99">
        <v>45832</v>
      </c>
      <c r="K4454" s="107">
        <v>15000000</v>
      </c>
      <c r="L4454" s="98" t="s">
        <v>4977</v>
      </c>
      <c r="M4454" s="23">
        <v>1800</v>
      </c>
      <c r="N4454" s="23">
        <v>1</v>
      </c>
      <c r="O4454" s="107">
        <v>15000000</v>
      </c>
      <c r="P4454" s="23">
        <v>180</v>
      </c>
      <c r="Q4454" s="23">
        <v>2</v>
      </c>
      <c r="R4454" s="23">
        <v>2</v>
      </c>
      <c r="S4454" s="23">
        <v>0</v>
      </c>
      <c r="T4454" s="47">
        <v>12</v>
      </c>
      <c r="U4454" s="98" t="s">
        <v>111</v>
      </c>
      <c r="V4454" s="98" t="s">
        <v>3139</v>
      </c>
      <c r="W4454" s="69">
        <f t="shared" si="138"/>
        <v>5.3224892072285715E-2</v>
      </c>
    </row>
    <row r="4455" spans="1:23">
      <c r="A4455">
        <f t="shared" si="139"/>
        <v>1424</v>
      </c>
      <c r="B4455" s="99">
        <v>44408</v>
      </c>
      <c r="C4455" s="23">
        <v>2052</v>
      </c>
      <c r="D4455" s="23">
        <v>5</v>
      </c>
      <c r="E4455" s="98" t="s">
        <v>49</v>
      </c>
      <c r="F4455" s="98" t="s">
        <v>164</v>
      </c>
      <c r="G4455" s="98" t="s">
        <v>4120</v>
      </c>
      <c r="H4455" s="98" t="s">
        <v>1366</v>
      </c>
      <c r="I4455" s="98" t="s">
        <v>9743</v>
      </c>
      <c r="J4455" s="99">
        <v>45832</v>
      </c>
      <c r="K4455" s="107">
        <v>13000000</v>
      </c>
      <c r="L4455" s="98" t="s">
        <v>4978</v>
      </c>
      <c r="M4455" s="23">
        <v>1800</v>
      </c>
      <c r="N4455" s="23">
        <v>1</v>
      </c>
      <c r="O4455" s="107">
        <v>13000000</v>
      </c>
      <c r="P4455" s="23">
        <v>180</v>
      </c>
      <c r="Q4455" s="23">
        <v>2</v>
      </c>
      <c r="R4455" s="23">
        <v>2</v>
      </c>
      <c r="S4455" s="23">
        <v>0</v>
      </c>
      <c r="T4455" s="47">
        <v>10.4</v>
      </c>
      <c r="U4455" s="98" t="s">
        <v>111</v>
      </c>
      <c r="V4455" s="98" t="s">
        <v>3139</v>
      </c>
      <c r="W4455" s="69">
        <f t="shared" si="138"/>
        <v>4.6128239795980956E-2</v>
      </c>
    </row>
    <row r="4456" spans="1:23">
      <c r="A4456">
        <f t="shared" si="139"/>
        <v>1424</v>
      </c>
      <c r="B4456" s="99">
        <v>44408</v>
      </c>
      <c r="C4456" s="23">
        <v>2053</v>
      </c>
      <c r="D4456" s="23">
        <v>5</v>
      </c>
      <c r="E4456" s="98" t="s">
        <v>49</v>
      </c>
      <c r="F4456" s="98" t="s">
        <v>164</v>
      </c>
      <c r="G4456" s="98" t="s">
        <v>4120</v>
      </c>
      <c r="H4456" s="98" t="s">
        <v>1366</v>
      </c>
      <c r="I4456" s="98" t="s">
        <v>9743</v>
      </c>
      <c r="J4456" s="99">
        <v>45832</v>
      </c>
      <c r="K4456" s="107">
        <v>11000000</v>
      </c>
      <c r="L4456" s="98" t="s">
        <v>4979</v>
      </c>
      <c r="M4456" s="23">
        <v>1800</v>
      </c>
      <c r="N4456" s="23">
        <v>1</v>
      </c>
      <c r="O4456" s="107">
        <v>11000000</v>
      </c>
      <c r="P4456" s="23">
        <v>180</v>
      </c>
      <c r="Q4456" s="23">
        <v>2</v>
      </c>
      <c r="R4456" s="23">
        <v>2</v>
      </c>
      <c r="S4456" s="23">
        <v>0</v>
      </c>
      <c r="T4456" s="47">
        <v>8.8000000000000007</v>
      </c>
      <c r="U4456" s="98" t="s">
        <v>111</v>
      </c>
      <c r="V4456" s="98" t="s">
        <v>3139</v>
      </c>
      <c r="W4456" s="69">
        <f t="shared" si="138"/>
        <v>3.9031587519676197E-2</v>
      </c>
    </row>
    <row r="4457" spans="1:23">
      <c r="A4457">
        <f t="shared" si="139"/>
        <v>1424</v>
      </c>
      <c r="B4457" s="99">
        <v>44408</v>
      </c>
      <c r="C4457" s="23">
        <v>2054</v>
      </c>
      <c r="D4457" s="23">
        <v>5</v>
      </c>
      <c r="E4457" s="98" t="s">
        <v>49</v>
      </c>
      <c r="F4457" s="98" t="s">
        <v>164</v>
      </c>
      <c r="G4457" s="98" t="s">
        <v>4120</v>
      </c>
      <c r="H4457" s="98" t="s">
        <v>1366</v>
      </c>
      <c r="I4457" s="98" t="s">
        <v>9743</v>
      </c>
      <c r="J4457" s="99">
        <v>45832</v>
      </c>
      <c r="K4457" s="107">
        <v>25000000</v>
      </c>
      <c r="L4457" s="98" t="s">
        <v>4980</v>
      </c>
      <c r="M4457" s="23">
        <v>1800</v>
      </c>
      <c r="N4457" s="23">
        <v>1</v>
      </c>
      <c r="O4457" s="107">
        <v>25000000</v>
      </c>
      <c r="P4457" s="23">
        <v>180</v>
      </c>
      <c r="Q4457" s="23">
        <v>2</v>
      </c>
      <c r="R4457" s="23">
        <v>2</v>
      </c>
      <c r="S4457" s="23">
        <v>0</v>
      </c>
      <c r="T4457" s="47">
        <v>20</v>
      </c>
      <c r="U4457" s="98" t="s">
        <v>111</v>
      </c>
      <c r="V4457" s="98" t="s">
        <v>3139</v>
      </c>
      <c r="W4457" s="69">
        <f t="shared" si="138"/>
        <v>8.870815345380953E-2</v>
      </c>
    </row>
    <row r="4458" spans="1:23">
      <c r="A4458">
        <f t="shared" si="139"/>
        <v>1424</v>
      </c>
      <c r="B4458" s="99">
        <v>44408</v>
      </c>
      <c r="C4458" s="23">
        <v>2055</v>
      </c>
      <c r="D4458" s="23">
        <v>5</v>
      </c>
      <c r="E4458" s="98" t="s">
        <v>49</v>
      </c>
      <c r="F4458" s="98" t="s">
        <v>164</v>
      </c>
      <c r="G4458" s="98" t="s">
        <v>4120</v>
      </c>
      <c r="H4458" s="98" t="s">
        <v>1366</v>
      </c>
      <c r="I4458" s="98" t="s">
        <v>9743</v>
      </c>
      <c r="J4458" s="99">
        <v>45832</v>
      </c>
      <c r="K4458" s="107">
        <v>5000000</v>
      </c>
      <c r="L4458" s="98" t="s">
        <v>4981</v>
      </c>
      <c r="M4458" s="23">
        <v>1800</v>
      </c>
      <c r="N4458" s="23">
        <v>1</v>
      </c>
      <c r="O4458" s="107">
        <v>5000000</v>
      </c>
      <c r="P4458" s="23">
        <v>180</v>
      </c>
      <c r="Q4458" s="23">
        <v>2</v>
      </c>
      <c r="R4458" s="23">
        <v>2</v>
      </c>
      <c r="S4458" s="23">
        <v>0</v>
      </c>
      <c r="T4458" s="47">
        <v>4</v>
      </c>
      <c r="U4458" s="98" t="s">
        <v>111</v>
      </c>
      <c r="V4458" s="98" t="s">
        <v>3139</v>
      </c>
      <c r="W4458" s="69">
        <f t="shared" si="138"/>
        <v>1.7741630690761904E-2</v>
      </c>
    </row>
    <row r="4459" spans="1:23">
      <c r="A4459">
        <f t="shared" si="139"/>
        <v>693</v>
      </c>
      <c r="B4459" s="99">
        <v>44408</v>
      </c>
      <c r="C4459" s="23">
        <v>2056</v>
      </c>
      <c r="D4459" s="23">
        <v>5</v>
      </c>
      <c r="E4459" s="98" t="s">
        <v>49</v>
      </c>
      <c r="F4459" s="98" t="s">
        <v>164</v>
      </c>
      <c r="G4459" s="98" t="s">
        <v>4120</v>
      </c>
      <c r="H4459" s="98" t="s">
        <v>1366</v>
      </c>
      <c r="I4459" s="98" t="s">
        <v>9743</v>
      </c>
      <c r="J4459" s="99">
        <v>45101</v>
      </c>
      <c r="K4459" s="107">
        <v>10000000</v>
      </c>
      <c r="L4459" s="98" t="s">
        <v>4982</v>
      </c>
      <c r="M4459" s="23">
        <v>900</v>
      </c>
      <c r="N4459" s="23">
        <v>1</v>
      </c>
      <c r="O4459" s="107">
        <v>10000000</v>
      </c>
      <c r="P4459" s="23">
        <v>180</v>
      </c>
      <c r="Q4459" s="23">
        <v>2</v>
      </c>
      <c r="R4459" s="23">
        <v>2</v>
      </c>
      <c r="S4459" s="23">
        <v>0</v>
      </c>
      <c r="T4459" s="47">
        <v>6.6666660000000002</v>
      </c>
      <c r="U4459" s="98" t="s">
        <v>111</v>
      </c>
      <c r="V4459" s="98" t="s">
        <v>3139</v>
      </c>
      <c r="W4459" s="69">
        <f t="shared" si="138"/>
        <v>1.4390155476595265E-2</v>
      </c>
    </row>
    <row r="4460" spans="1:23">
      <c r="A4460">
        <f t="shared" si="139"/>
        <v>1424</v>
      </c>
      <c r="B4460" s="99">
        <v>44408</v>
      </c>
      <c r="C4460" s="23">
        <v>2057</v>
      </c>
      <c r="D4460" s="23">
        <v>5</v>
      </c>
      <c r="E4460" s="98" t="s">
        <v>49</v>
      </c>
      <c r="F4460" s="98" t="s">
        <v>164</v>
      </c>
      <c r="G4460" s="98" t="s">
        <v>4120</v>
      </c>
      <c r="H4460" s="98" t="s">
        <v>1366</v>
      </c>
      <c r="I4460" s="98" t="s">
        <v>9743</v>
      </c>
      <c r="J4460" s="99">
        <v>45832</v>
      </c>
      <c r="K4460" s="107">
        <v>6000000</v>
      </c>
      <c r="L4460" s="98" t="s">
        <v>4983</v>
      </c>
      <c r="M4460" s="23">
        <v>1800</v>
      </c>
      <c r="N4460" s="23">
        <v>1</v>
      </c>
      <c r="O4460" s="107">
        <v>6000000</v>
      </c>
      <c r="P4460" s="23">
        <v>180</v>
      </c>
      <c r="Q4460" s="23">
        <v>2</v>
      </c>
      <c r="R4460" s="23">
        <v>2</v>
      </c>
      <c r="S4460" s="23">
        <v>0</v>
      </c>
      <c r="T4460" s="47">
        <v>4.8</v>
      </c>
      <c r="U4460" s="98" t="s">
        <v>111</v>
      </c>
      <c r="V4460" s="98" t="s">
        <v>3139</v>
      </c>
      <c r="W4460" s="69">
        <f t="shared" si="138"/>
        <v>2.1289956828914287E-2</v>
      </c>
    </row>
    <row r="4461" spans="1:23">
      <c r="A4461">
        <f t="shared" si="139"/>
        <v>693</v>
      </c>
      <c r="B4461" s="99">
        <v>44408</v>
      </c>
      <c r="C4461" s="23">
        <v>2058</v>
      </c>
      <c r="D4461" s="23">
        <v>5</v>
      </c>
      <c r="E4461" s="98" t="s">
        <v>49</v>
      </c>
      <c r="F4461" s="98" t="s">
        <v>164</v>
      </c>
      <c r="G4461" s="98" t="s">
        <v>4120</v>
      </c>
      <c r="H4461" s="98" t="s">
        <v>1366</v>
      </c>
      <c r="I4461" s="98" t="s">
        <v>9743</v>
      </c>
      <c r="J4461" s="99">
        <v>45101</v>
      </c>
      <c r="K4461" s="107">
        <v>6500000</v>
      </c>
      <c r="L4461" s="98" t="s">
        <v>4984</v>
      </c>
      <c r="M4461" s="23">
        <v>1080</v>
      </c>
      <c r="N4461" s="23">
        <v>1</v>
      </c>
      <c r="O4461" s="107">
        <v>6500000</v>
      </c>
      <c r="P4461" s="23">
        <v>30</v>
      </c>
      <c r="Q4461" s="23">
        <v>2</v>
      </c>
      <c r="R4461" s="23">
        <v>2</v>
      </c>
      <c r="S4461" s="23">
        <v>0</v>
      </c>
      <c r="T4461" s="47">
        <v>4.1527719999999997</v>
      </c>
      <c r="U4461" s="98" t="s">
        <v>111</v>
      </c>
      <c r="V4461" s="98" t="s">
        <v>3139</v>
      </c>
      <c r="W4461" s="69">
        <f t="shared" si="138"/>
        <v>8.9638561072133294E-3</v>
      </c>
    </row>
    <row r="4462" spans="1:23">
      <c r="A4462">
        <f t="shared" si="139"/>
        <v>472</v>
      </c>
      <c r="B4462" s="99">
        <v>44408</v>
      </c>
      <c r="C4462" s="23">
        <v>2059</v>
      </c>
      <c r="D4462" s="23">
        <v>5</v>
      </c>
      <c r="E4462" s="98" t="s">
        <v>49</v>
      </c>
      <c r="F4462" s="98" t="s">
        <v>164</v>
      </c>
      <c r="G4462" s="98" t="s">
        <v>4120</v>
      </c>
      <c r="H4462" s="98" t="s">
        <v>1366</v>
      </c>
      <c r="I4462" s="98" t="s">
        <v>9743</v>
      </c>
      <c r="J4462" s="99">
        <v>44880</v>
      </c>
      <c r="K4462" s="107">
        <v>6000000</v>
      </c>
      <c r="L4462" s="98" t="s">
        <v>4985</v>
      </c>
      <c r="M4462" s="23">
        <v>720</v>
      </c>
      <c r="N4462" s="23">
        <v>1</v>
      </c>
      <c r="O4462" s="107">
        <v>6000000</v>
      </c>
      <c r="P4462" s="23">
        <v>360</v>
      </c>
      <c r="Q4462" s="23">
        <v>2</v>
      </c>
      <c r="R4462" s="23">
        <v>2</v>
      </c>
      <c r="S4462" s="23">
        <v>0</v>
      </c>
      <c r="T4462" s="47">
        <v>6</v>
      </c>
      <c r="U4462" s="98" t="s">
        <v>111</v>
      </c>
      <c r="V4462" s="98" t="s">
        <v>3139</v>
      </c>
      <c r="W4462" s="69">
        <f t="shared" si="138"/>
        <v>8.8209793041147677E-3</v>
      </c>
    </row>
    <row r="4463" spans="1:23">
      <c r="A4463">
        <f t="shared" si="139"/>
        <v>1424</v>
      </c>
      <c r="B4463" s="99">
        <v>44408</v>
      </c>
      <c r="C4463" s="23">
        <v>2060</v>
      </c>
      <c r="D4463" s="23">
        <v>5</v>
      </c>
      <c r="E4463" s="98" t="s">
        <v>49</v>
      </c>
      <c r="F4463" s="98" t="s">
        <v>164</v>
      </c>
      <c r="G4463" s="98" t="s">
        <v>4120</v>
      </c>
      <c r="H4463" s="98" t="s">
        <v>1366</v>
      </c>
      <c r="I4463" s="98" t="s">
        <v>9743</v>
      </c>
      <c r="J4463" s="99">
        <v>45832</v>
      </c>
      <c r="K4463" s="107">
        <v>50000000</v>
      </c>
      <c r="L4463" s="98" t="s">
        <v>4986</v>
      </c>
      <c r="M4463" s="23">
        <v>1800</v>
      </c>
      <c r="N4463" s="23">
        <v>1</v>
      </c>
      <c r="O4463" s="107">
        <v>50000000</v>
      </c>
      <c r="P4463" s="23">
        <v>180</v>
      </c>
      <c r="Q4463" s="23">
        <v>2</v>
      </c>
      <c r="R4463" s="23">
        <v>2</v>
      </c>
      <c r="S4463" s="23">
        <v>2.92</v>
      </c>
      <c r="T4463" s="47">
        <v>40.115955999999997</v>
      </c>
      <c r="U4463" s="98" t="s">
        <v>111</v>
      </c>
      <c r="V4463" s="98" t="s">
        <v>3139</v>
      </c>
      <c r="W4463" s="69">
        <f t="shared" si="138"/>
        <v>0.17793061903971355</v>
      </c>
    </row>
    <row r="4464" spans="1:23">
      <c r="A4464">
        <f t="shared" si="139"/>
        <v>1425</v>
      </c>
      <c r="B4464" s="99">
        <v>44408</v>
      </c>
      <c r="C4464" s="23">
        <v>2061</v>
      </c>
      <c r="D4464" s="23">
        <v>5</v>
      </c>
      <c r="E4464" s="98" t="s">
        <v>49</v>
      </c>
      <c r="F4464" s="98" t="s">
        <v>164</v>
      </c>
      <c r="G4464" s="98" t="s">
        <v>4120</v>
      </c>
      <c r="H4464" s="98" t="s">
        <v>1366</v>
      </c>
      <c r="I4464" s="98" t="s">
        <v>6337</v>
      </c>
      <c r="J4464" s="99">
        <v>45833</v>
      </c>
      <c r="K4464" s="107">
        <v>30000000</v>
      </c>
      <c r="L4464" s="98" t="s">
        <v>4987</v>
      </c>
      <c r="M4464" s="23">
        <v>1800</v>
      </c>
      <c r="N4464" s="23">
        <v>1</v>
      </c>
      <c r="O4464" s="107">
        <v>30000000</v>
      </c>
      <c r="P4464" s="23">
        <v>180</v>
      </c>
      <c r="Q4464" s="23">
        <v>2</v>
      </c>
      <c r="R4464" s="23">
        <v>2</v>
      </c>
      <c r="S4464" s="23">
        <v>0</v>
      </c>
      <c r="T4464" s="47">
        <v>24</v>
      </c>
      <c r="U4464" s="98" t="s">
        <v>111</v>
      </c>
      <c r="V4464" s="98" t="s">
        <v>3139</v>
      </c>
      <c r="W4464" s="69">
        <f t="shared" si="138"/>
        <v>0.10652453820647072</v>
      </c>
    </row>
    <row r="4465" spans="1:23">
      <c r="A4465">
        <f t="shared" si="139"/>
        <v>1425</v>
      </c>
      <c r="B4465" s="99">
        <v>44408</v>
      </c>
      <c r="C4465" s="23">
        <v>2062</v>
      </c>
      <c r="D4465" s="23">
        <v>5</v>
      </c>
      <c r="E4465" s="98" t="s">
        <v>49</v>
      </c>
      <c r="F4465" s="98" t="s">
        <v>164</v>
      </c>
      <c r="G4465" s="98" t="s">
        <v>4120</v>
      </c>
      <c r="H4465" s="98" t="s">
        <v>1366</v>
      </c>
      <c r="I4465" s="98" t="s">
        <v>6337</v>
      </c>
      <c r="J4465" s="99">
        <v>45833</v>
      </c>
      <c r="K4465" s="107">
        <v>14000000</v>
      </c>
      <c r="L4465" s="98" t="s">
        <v>4988</v>
      </c>
      <c r="M4465" s="23">
        <v>1800</v>
      </c>
      <c r="N4465" s="23">
        <v>1</v>
      </c>
      <c r="O4465" s="107">
        <v>14000000</v>
      </c>
      <c r="P4465" s="23">
        <v>180</v>
      </c>
      <c r="Q4465" s="23">
        <v>2</v>
      </c>
      <c r="R4465" s="23">
        <v>2</v>
      </c>
      <c r="S4465" s="23">
        <v>0</v>
      </c>
      <c r="T4465" s="47">
        <v>11.2</v>
      </c>
      <c r="U4465" s="98" t="s">
        <v>111</v>
      </c>
      <c r="V4465" s="98" t="s">
        <v>3139</v>
      </c>
      <c r="W4465" s="69">
        <f t="shared" si="138"/>
        <v>4.9711451163019664E-2</v>
      </c>
    </row>
    <row r="4466" spans="1:23">
      <c r="A4466">
        <f t="shared" si="139"/>
        <v>1425</v>
      </c>
      <c r="B4466" s="99">
        <v>44408</v>
      </c>
      <c r="C4466" s="23">
        <v>2063</v>
      </c>
      <c r="D4466" s="23">
        <v>5</v>
      </c>
      <c r="E4466" s="98" t="s">
        <v>49</v>
      </c>
      <c r="F4466" s="98" t="s">
        <v>164</v>
      </c>
      <c r="G4466" s="98" t="s">
        <v>4120</v>
      </c>
      <c r="H4466" s="98" t="s">
        <v>1366</v>
      </c>
      <c r="I4466" s="98" t="s">
        <v>6337</v>
      </c>
      <c r="J4466" s="99">
        <v>45833</v>
      </c>
      <c r="K4466" s="107">
        <v>13000000</v>
      </c>
      <c r="L4466" s="98" t="s">
        <v>4989</v>
      </c>
      <c r="M4466" s="23">
        <v>1800</v>
      </c>
      <c r="N4466" s="23">
        <v>1</v>
      </c>
      <c r="O4466" s="107">
        <v>13000000</v>
      </c>
      <c r="P4466" s="23">
        <v>180</v>
      </c>
      <c r="Q4466" s="23">
        <v>2</v>
      </c>
      <c r="R4466" s="23">
        <v>2</v>
      </c>
      <c r="S4466" s="23">
        <v>0</v>
      </c>
      <c r="T4466" s="47">
        <v>10.4</v>
      </c>
      <c r="U4466" s="98" t="s">
        <v>111</v>
      </c>
      <c r="V4466" s="98" t="s">
        <v>3139</v>
      </c>
      <c r="W4466" s="69">
        <f t="shared" si="138"/>
        <v>4.6160633222803976E-2</v>
      </c>
    </row>
    <row r="4467" spans="1:23">
      <c r="A4467">
        <f t="shared" si="139"/>
        <v>1425</v>
      </c>
      <c r="B4467" s="99">
        <v>44408</v>
      </c>
      <c r="C4467" s="23">
        <v>2064</v>
      </c>
      <c r="D4467" s="23">
        <v>5</v>
      </c>
      <c r="E4467" s="98" t="s">
        <v>49</v>
      </c>
      <c r="F4467" s="98" t="s">
        <v>164</v>
      </c>
      <c r="G4467" s="98" t="s">
        <v>4120</v>
      </c>
      <c r="H4467" s="98" t="s">
        <v>1366</v>
      </c>
      <c r="I4467" s="98" t="s">
        <v>6337</v>
      </c>
      <c r="J4467" s="99">
        <v>45833</v>
      </c>
      <c r="K4467" s="107">
        <v>15000000</v>
      </c>
      <c r="L4467" s="98" t="s">
        <v>4990</v>
      </c>
      <c r="M4467" s="23">
        <v>1800</v>
      </c>
      <c r="N4467" s="23">
        <v>1</v>
      </c>
      <c r="O4467" s="107">
        <v>15000000</v>
      </c>
      <c r="P4467" s="23">
        <v>30</v>
      </c>
      <c r="Q4467" s="23">
        <v>2</v>
      </c>
      <c r="R4467" s="23">
        <v>2</v>
      </c>
      <c r="S4467" s="23">
        <v>0</v>
      </c>
      <c r="T4467" s="47">
        <v>11.75</v>
      </c>
      <c r="U4467" s="98" t="s">
        <v>111</v>
      </c>
      <c r="V4467" s="98" t="s">
        <v>3139</v>
      </c>
      <c r="W4467" s="69">
        <f t="shared" si="138"/>
        <v>5.2152638496917952E-2</v>
      </c>
    </row>
    <row r="4468" spans="1:23">
      <c r="A4468">
        <f t="shared" si="139"/>
        <v>513</v>
      </c>
      <c r="B4468" s="99">
        <v>44408</v>
      </c>
      <c r="C4468" s="23">
        <v>2065</v>
      </c>
      <c r="D4468" s="23">
        <v>5</v>
      </c>
      <c r="E4468" s="98" t="s">
        <v>49</v>
      </c>
      <c r="F4468" s="98" t="s">
        <v>164</v>
      </c>
      <c r="G4468" s="98" t="s">
        <v>4120</v>
      </c>
      <c r="H4468" s="98" t="s">
        <v>1366</v>
      </c>
      <c r="I4468" s="98" t="s">
        <v>6256</v>
      </c>
      <c r="J4468" s="99">
        <v>44921</v>
      </c>
      <c r="K4468" s="107">
        <v>8500000</v>
      </c>
      <c r="L4468" s="98" t="s">
        <v>4991</v>
      </c>
      <c r="M4468" s="23">
        <v>900</v>
      </c>
      <c r="N4468" s="23">
        <v>1</v>
      </c>
      <c r="O4468" s="107">
        <v>8500000</v>
      </c>
      <c r="P4468" s="23">
        <v>30</v>
      </c>
      <c r="Q4468" s="23">
        <v>2</v>
      </c>
      <c r="R4468" s="23">
        <v>2</v>
      </c>
      <c r="S4468" s="23">
        <v>0</v>
      </c>
      <c r="T4468" s="47">
        <v>4.8166710000000004</v>
      </c>
      <c r="U4468" s="98" t="s">
        <v>111</v>
      </c>
      <c r="V4468" s="98" t="s">
        <v>3139</v>
      </c>
      <c r="W4468" s="69">
        <f t="shared" si="138"/>
        <v>7.6964048095124922E-3</v>
      </c>
    </row>
    <row r="4469" spans="1:23">
      <c r="A4469">
        <f t="shared" si="139"/>
        <v>695</v>
      </c>
      <c r="B4469" s="99">
        <v>44408</v>
      </c>
      <c r="C4469" s="23">
        <v>2066</v>
      </c>
      <c r="D4469" s="23">
        <v>5</v>
      </c>
      <c r="E4469" s="98" t="s">
        <v>49</v>
      </c>
      <c r="F4469" s="98" t="s">
        <v>164</v>
      </c>
      <c r="G4469" s="98" t="s">
        <v>4120</v>
      </c>
      <c r="H4469" s="98" t="s">
        <v>1366</v>
      </c>
      <c r="I4469" s="98" t="s">
        <v>6256</v>
      </c>
      <c r="J4469" s="99">
        <v>45103</v>
      </c>
      <c r="K4469" s="107">
        <v>17500000</v>
      </c>
      <c r="L4469" s="98" t="s">
        <v>4992</v>
      </c>
      <c r="M4469" s="23">
        <v>1080</v>
      </c>
      <c r="N4469" s="23">
        <v>1</v>
      </c>
      <c r="O4469" s="107">
        <v>17500000</v>
      </c>
      <c r="P4469" s="23">
        <v>180</v>
      </c>
      <c r="Q4469" s="23">
        <v>2</v>
      </c>
      <c r="R4469" s="23">
        <v>2</v>
      </c>
      <c r="S4469" s="23">
        <v>0</v>
      </c>
      <c r="T4469" s="47">
        <v>11.666665999999999</v>
      </c>
      <c r="U4469" s="98" t="s">
        <v>111</v>
      </c>
      <c r="V4469" s="98" t="s">
        <v>3139</v>
      </c>
      <c r="W4469" s="69">
        <f t="shared" si="138"/>
        <v>2.525545071933033E-2</v>
      </c>
    </row>
    <row r="4470" spans="1:23">
      <c r="A4470">
        <f t="shared" si="139"/>
        <v>695</v>
      </c>
      <c r="B4470" s="99">
        <v>44408</v>
      </c>
      <c r="C4470" s="23">
        <v>2067</v>
      </c>
      <c r="D4470" s="23">
        <v>5</v>
      </c>
      <c r="E4470" s="98" t="s">
        <v>49</v>
      </c>
      <c r="F4470" s="98" t="s">
        <v>164</v>
      </c>
      <c r="G4470" s="98" t="s">
        <v>4120</v>
      </c>
      <c r="H4470" s="98" t="s">
        <v>1366</v>
      </c>
      <c r="I4470" s="98" t="s">
        <v>6256</v>
      </c>
      <c r="J4470" s="99">
        <v>45103</v>
      </c>
      <c r="K4470" s="107">
        <v>10000000</v>
      </c>
      <c r="L4470" s="98" t="s">
        <v>4993</v>
      </c>
      <c r="M4470" s="23">
        <v>1080</v>
      </c>
      <c r="N4470" s="23">
        <v>1</v>
      </c>
      <c r="O4470" s="107">
        <v>10000000</v>
      </c>
      <c r="P4470" s="23">
        <v>180</v>
      </c>
      <c r="Q4470" s="23">
        <v>2</v>
      </c>
      <c r="R4470" s="23">
        <v>2</v>
      </c>
      <c r="S4470" s="23">
        <v>0</v>
      </c>
      <c r="T4470" s="47">
        <v>6.6666660000000002</v>
      </c>
      <c r="U4470" s="98" t="s">
        <v>111</v>
      </c>
      <c r="V4470" s="98" t="s">
        <v>3139</v>
      </c>
      <c r="W4470" s="69">
        <f t="shared" si="138"/>
        <v>1.4431685506830749E-2</v>
      </c>
    </row>
    <row r="4471" spans="1:23">
      <c r="A4471">
        <f t="shared" si="139"/>
        <v>695</v>
      </c>
      <c r="B4471" s="99">
        <v>44408</v>
      </c>
      <c r="C4471" s="23">
        <v>2068</v>
      </c>
      <c r="D4471" s="23">
        <v>5</v>
      </c>
      <c r="E4471" s="98" t="s">
        <v>49</v>
      </c>
      <c r="F4471" s="98" t="s">
        <v>164</v>
      </c>
      <c r="G4471" s="98" t="s">
        <v>4120</v>
      </c>
      <c r="H4471" s="98" t="s">
        <v>1366</v>
      </c>
      <c r="I4471" s="98" t="s">
        <v>6256</v>
      </c>
      <c r="J4471" s="99">
        <v>45103</v>
      </c>
      <c r="K4471" s="107">
        <v>30000000</v>
      </c>
      <c r="L4471" s="98" t="s">
        <v>4994</v>
      </c>
      <c r="M4471" s="23">
        <v>1080</v>
      </c>
      <c r="N4471" s="23">
        <v>1</v>
      </c>
      <c r="O4471" s="107">
        <v>30000000</v>
      </c>
      <c r="P4471" s="23">
        <v>360</v>
      </c>
      <c r="Q4471" s="23">
        <v>2</v>
      </c>
      <c r="R4471" s="23">
        <v>2</v>
      </c>
      <c r="S4471" s="23">
        <v>2.92</v>
      </c>
      <c r="T4471" s="47">
        <v>21.47193</v>
      </c>
      <c r="U4471" s="98" t="s">
        <v>111</v>
      </c>
      <c r="V4471" s="98" t="s">
        <v>3139</v>
      </c>
      <c r="W4471" s="69">
        <f t="shared" si="138"/>
        <v>4.6481425795845237E-2</v>
      </c>
    </row>
    <row r="4472" spans="1:23">
      <c r="A4472">
        <f t="shared" si="139"/>
        <v>1426</v>
      </c>
      <c r="B4472" s="99">
        <v>44408</v>
      </c>
      <c r="C4472" s="23">
        <v>2069</v>
      </c>
      <c r="D4472" s="23">
        <v>5</v>
      </c>
      <c r="E4472" s="98" t="s">
        <v>49</v>
      </c>
      <c r="F4472" s="98" t="s">
        <v>164</v>
      </c>
      <c r="G4472" s="98" t="s">
        <v>4120</v>
      </c>
      <c r="H4472" s="98" t="s">
        <v>1366</v>
      </c>
      <c r="I4472" s="98" t="s">
        <v>6256</v>
      </c>
      <c r="J4472" s="99">
        <v>45834</v>
      </c>
      <c r="K4472" s="107">
        <v>16000000</v>
      </c>
      <c r="L4472" s="98" t="s">
        <v>4995</v>
      </c>
      <c r="M4472" s="23">
        <v>1800</v>
      </c>
      <c r="N4472" s="23">
        <v>1</v>
      </c>
      <c r="O4472" s="107">
        <v>16000000</v>
      </c>
      <c r="P4472" s="23">
        <v>180</v>
      </c>
      <c r="Q4472" s="23">
        <v>2</v>
      </c>
      <c r="R4472" s="23">
        <v>2</v>
      </c>
      <c r="S4472" s="23">
        <v>1.92</v>
      </c>
      <c r="T4472" s="47">
        <v>12.957896</v>
      </c>
      <c r="U4472" s="98" t="s">
        <v>111</v>
      </c>
      <c r="V4472" s="98" t="s">
        <v>3139</v>
      </c>
      <c r="W4472" s="69">
        <f t="shared" si="138"/>
        <v>5.7554272620297595E-2</v>
      </c>
    </row>
    <row r="4473" spans="1:23">
      <c r="A4473">
        <f t="shared" si="139"/>
        <v>695</v>
      </c>
      <c r="B4473" s="99">
        <v>44408</v>
      </c>
      <c r="C4473" s="23">
        <v>2070</v>
      </c>
      <c r="D4473" s="23">
        <v>5</v>
      </c>
      <c r="E4473" s="98" t="s">
        <v>49</v>
      </c>
      <c r="F4473" s="98" t="s">
        <v>164</v>
      </c>
      <c r="G4473" s="98" t="s">
        <v>4120</v>
      </c>
      <c r="H4473" s="98" t="s">
        <v>1366</v>
      </c>
      <c r="I4473" s="98" t="s">
        <v>6256</v>
      </c>
      <c r="J4473" s="99">
        <v>45103</v>
      </c>
      <c r="K4473" s="107">
        <v>15000000</v>
      </c>
      <c r="L4473" s="98" t="s">
        <v>4996</v>
      </c>
      <c r="M4473" s="23">
        <v>1080</v>
      </c>
      <c r="N4473" s="23">
        <v>1</v>
      </c>
      <c r="O4473" s="107">
        <v>15000000</v>
      </c>
      <c r="P4473" s="23">
        <v>180</v>
      </c>
      <c r="Q4473" s="23">
        <v>2</v>
      </c>
      <c r="R4473" s="23">
        <v>2</v>
      </c>
      <c r="S4473" s="23">
        <v>0</v>
      </c>
      <c r="T4473" s="47">
        <v>10</v>
      </c>
      <c r="U4473" s="98" t="s">
        <v>111</v>
      </c>
      <c r="V4473" s="98" t="s">
        <v>3139</v>
      </c>
      <c r="W4473" s="69">
        <f t="shared" si="138"/>
        <v>2.1647530424999166E-2</v>
      </c>
    </row>
    <row r="4474" spans="1:23">
      <c r="A4474">
        <f t="shared" si="139"/>
        <v>1426</v>
      </c>
      <c r="B4474" s="99">
        <v>44408</v>
      </c>
      <c r="C4474" s="23">
        <v>2071</v>
      </c>
      <c r="D4474" s="23">
        <v>5</v>
      </c>
      <c r="E4474" s="98" t="s">
        <v>49</v>
      </c>
      <c r="F4474" s="98" t="s">
        <v>164</v>
      </c>
      <c r="G4474" s="98" t="s">
        <v>4120</v>
      </c>
      <c r="H4474" s="98" t="s">
        <v>1366</v>
      </c>
      <c r="I4474" s="98" t="s">
        <v>6256</v>
      </c>
      <c r="J4474" s="99">
        <v>45834</v>
      </c>
      <c r="K4474" s="107">
        <v>15000000</v>
      </c>
      <c r="L4474" s="98" t="s">
        <v>4997</v>
      </c>
      <c r="M4474" s="23">
        <v>1800</v>
      </c>
      <c r="N4474" s="23">
        <v>1</v>
      </c>
      <c r="O4474" s="107">
        <v>15000000</v>
      </c>
      <c r="P4474" s="23">
        <v>180</v>
      </c>
      <c r="Q4474" s="23">
        <v>2</v>
      </c>
      <c r="R4474" s="23">
        <v>2</v>
      </c>
      <c r="S4474" s="23">
        <v>0</v>
      </c>
      <c r="T4474" s="47">
        <v>12</v>
      </c>
      <c r="U4474" s="98" t="s">
        <v>111</v>
      </c>
      <c r="V4474" s="98" t="s">
        <v>3139</v>
      </c>
      <c r="W4474" s="69">
        <f t="shared" si="138"/>
        <v>5.3299646134184996E-2</v>
      </c>
    </row>
    <row r="4475" spans="1:23">
      <c r="A4475">
        <f t="shared" si="139"/>
        <v>695</v>
      </c>
      <c r="B4475" s="99">
        <v>44408</v>
      </c>
      <c r="C4475" s="23">
        <v>2072</v>
      </c>
      <c r="D4475" s="23">
        <v>5</v>
      </c>
      <c r="E4475" s="98" t="s">
        <v>49</v>
      </c>
      <c r="F4475" s="98" t="s">
        <v>164</v>
      </c>
      <c r="G4475" s="98" t="s">
        <v>4120</v>
      </c>
      <c r="H4475" s="98" t="s">
        <v>1366</v>
      </c>
      <c r="I4475" s="98" t="s">
        <v>6256</v>
      </c>
      <c r="J4475" s="99">
        <v>45103</v>
      </c>
      <c r="K4475" s="107">
        <v>25000000</v>
      </c>
      <c r="L4475" s="98" t="s">
        <v>4998</v>
      </c>
      <c r="M4475" s="23">
        <v>1080</v>
      </c>
      <c r="N4475" s="23">
        <v>1</v>
      </c>
      <c r="O4475" s="107">
        <v>25000000</v>
      </c>
      <c r="P4475" s="23">
        <v>180</v>
      </c>
      <c r="Q4475" s="23">
        <v>2</v>
      </c>
      <c r="R4475" s="23">
        <v>2</v>
      </c>
      <c r="S4475" s="23">
        <v>0</v>
      </c>
      <c r="T4475" s="47">
        <v>16.666665999999999</v>
      </c>
      <c r="U4475" s="98" t="s">
        <v>111</v>
      </c>
      <c r="V4475" s="98" t="s">
        <v>3139</v>
      </c>
      <c r="W4475" s="69">
        <f t="shared" si="138"/>
        <v>3.607921593182991E-2</v>
      </c>
    </row>
    <row r="4476" spans="1:23">
      <c r="A4476">
        <f t="shared" si="139"/>
        <v>695</v>
      </c>
      <c r="B4476" s="99">
        <v>44408</v>
      </c>
      <c r="C4476" s="23">
        <v>2073</v>
      </c>
      <c r="D4476" s="23">
        <v>5</v>
      </c>
      <c r="E4476" s="98" t="s">
        <v>49</v>
      </c>
      <c r="F4476" s="98" t="s">
        <v>164</v>
      </c>
      <c r="G4476" s="98" t="s">
        <v>4120</v>
      </c>
      <c r="H4476" s="98" t="s">
        <v>1366</v>
      </c>
      <c r="I4476" s="98" t="s">
        <v>6256</v>
      </c>
      <c r="J4476" s="99">
        <v>45103</v>
      </c>
      <c r="K4476" s="107">
        <v>10500000</v>
      </c>
      <c r="L4476" s="98" t="s">
        <v>4999</v>
      </c>
      <c r="M4476" s="23">
        <v>1080</v>
      </c>
      <c r="N4476" s="23">
        <v>1</v>
      </c>
      <c r="O4476" s="107">
        <v>10500000</v>
      </c>
      <c r="P4476" s="23">
        <v>180</v>
      </c>
      <c r="Q4476" s="23">
        <v>2</v>
      </c>
      <c r="R4476" s="23">
        <v>2</v>
      </c>
      <c r="S4476" s="23">
        <v>0</v>
      </c>
      <c r="T4476" s="47">
        <v>7</v>
      </c>
      <c r="U4476" s="98" t="s">
        <v>111</v>
      </c>
      <c r="V4476" s="98" t="s">
        <v>3139</v>
      </c>
      <c r="W4476" s="69">
        <f t="shared" si="138"/>
        <v>1.5153271297499415E-2</v>
      </c>
    </row>
    <row r="4477" spans="1:23">
      <c r="A4477">
        <f t="shared" si="139"/>
        <v>695</v>
      </c>
      <c r="B4477" s="99">
        <v>44408</v>
      </c>
      <c r="C4477" s="23">
        <v>2074</v>
      </c>
      <c r="D4477" s="23">
        <v>5</v>
      </c>
      <c r="E4477" s="98" t="s">
        <v>49</v>
      </c>
      <c r="F4477" s="98" t="s">
        <v>164</v>
      </c>
      <c r="G4477" s="98" t="s">
        <v>4120</v>
      </c>
      <c r="H4477" s="98" t="s">
        <v>1366</v>
      </c>
      <c r="I4477" s="98" t="s">
        <v>6256</v>
      </c>
      <c r="J4477" s="99">
        <v>45103</v>
      </c>
      <c r="K4477" s="107">
        <v>20000000</v>
      </c>
      <c r="L4477" s="98" t="s">
        <v>5000</v>
      </c>
      <c r="M4477" s="23">
        <v>1080</v>
      </c>
      <c r="N4477" s="23">
        <v>1</v>
      </c>
      <c r="O4477" s="107">
        <v>20000000</v>
      </c>
      <c r="P4477" s="23">
        <v>180</v>
      </c>
      <c r="Q4477" s="23">
        <v>2</v>
      </c>
      <c r="R4477" s="23">
        <v>2</v>
      </c>
      <c r="S4477" s="23">
        <v>0</v>
      </c>
      <c r="T4477" s="47">
        <v>13.333334000000001</v>
      </c>
      <c r="U4477" s="98" t="s">
        <v>111</v>
      </c>
      <c r="V4477" s="98" t="s">
        <v>3139</v>
      </c>
      <c r="W4477" s="69">
        <f t="shared" si="138"/>
        <v>2.8863375343167585E-2</v>
      </c>
    </row>
    <row r="4478" spans="1:23">
      <c r="A4478">
        <f t="shared" si="139"/>
        <v>1426</v>
      </c>
      <c r="B4478" s="99">
        <v>44408</v>
      </c>
      <c r="C4478" s="23">
        <v>2075</v>
      </c>
      <c r="D4478" s="23">
        <v>5</v>
      </c>
      <c r="E4478" s="98" t="s">
        <v>49</v>
      </c>
      <c r="F4478" s="98" t="s">
        <v>164</v>
      </c>
      <c r="G4478" s="98" t="s">
        <v>4120</v>
      </c>
      <c r="H4478" s="98" t="s">
        <v>1366</v>
      </c>
      <c r="I4478" s="98" t="s">
        <v>6256</v>
      </c>
      <c r="J4478" s="99">
        <v>45834</v>
      </c>
      <c r="K4478" s="107">
        <v>10000000</v>
      </c>
      <c r="L4478" s="98" t="s">
        <v>5001</v>
      </c>
      <c r="M4478" s="23">
        <v>1800</v>
      </c>
      <c r="N4478" s="23">
        <v>1</v>
      </c>
      <c r="O4478" s="107">
        <v>10000000</v>
      </c>
      <c r="P4478" s="23">
        <v>180</v>
      </c>
      <c r="Q4478" s="23">
        <v>2</v>
      </c>
      <c r="R4478" s="23">
        <v>2</v>
      </c>
      <c r="S4478" s="23">
        <v>0</v>
      </c>
      <c r="T4478" s="47">
        <v>8</v>
      </c>
      <c r="U4478" s="98" t="s">
        <v>111</v>
      </c>
      <c r="V4478" s="98" t="s">
        <v>3139</v>
      </c>
      <c r="W4478" s="69">
        <f t="shared" si="138"/>
        <v>3.5533097422789997E-2</v>
      </c>
    </row>
    <row r="4479" spans="1:23">
      <c r="A4479">
        <f t="shared" si="139"/>
        <v>695</v>
      </c>
      <c r="B4479" s="99">
        <v>44408</v>
      </c>
      <c r="C4479" s="23">
        <v>2076</v>
      </c>
      <c r="D4479" s="23">
        <v>5</v>
      </c>
      <c r="E4479" s="98" t="s">
        <v>49</v>
      </c>
      <c r="F4479" s="98" t="s">
        <v>164</v>
      </c>
      <c r="G4479" s="98" t="s">
        <v>4120</v>
      </c>
      <c r="H4479" s="98" t="s">
        <v>1366</v>
      </c>
      <c r="I4479" s="98" t="s">
        <v>6256</v>
      </c>
      <c r="J4479" s="99">
        <v>45103</v>
      </c>
      <c r="K4479" s="107">
        <v>25000000</v>
      </c>
      <c r="L4479" s="98" t="s">
        <v>5002</v>
      </c>
      <c r="M4479" s="23">
        <v>1080</v>
      </c>
      <c r="N4479" s="23">
        <v>1</v>
      </c>
      <c r="O4479" s="107">
        <v>25000000</v>
      </c>
      <c r="P4479" s="23">
        <v>180</v>
      </c>
      <c r="Q4479" s="23">
        <v>2</v>
      </c>
      <c r="R4479" s="23">
        <v>2</v>
      </c>
      <c r="S4479" s="23">
        <v>0</v>
      </c>
      <c r="T4479" s="47">
        <v>16.666665999999999</v>
      </c>
      <c r="U4479" s="98" t="s">
        <v>111</v>
      </c>
      <c r="V4479" s="98" t="s">
        <v>3139</v>
      </c>
      <c r="W4479" s="69">
        <f t="shared" si="138"/>
        <v>3.607921593182991E-2</v>
      </c>
    </row>
    <row r="4480" spans="1:23">
      <c r="A4480">
        <f t="shared" si="139"/>
        <v>1434</v>
      </c>
      <c r="B4480" s="99">
        <v>44408</v>
      </c>
      <c r="C4480" s="23">
        <v>2077</v>
      </c>
      <c r="D4480" s="23">
        <v>5</v>
      </c>
      <c r="E4480" s="98" t="s">
        <v>49</v>
      </c>
      <c r="F4480" s="98" t="s">
        <v>164</v>
      </c>
      <c r="G4480" s="98" t="s">
        <v>4120</v>
      </c>
      <c r="H4480" s="98" t="s">
        <v>1366</v>
      </c>
      <c r="I4480" s="98" t="s">
        <v>6256</v>
      </c>
      <c r="J4480" s="99">
        <v>45842</v>
      </c>
      <c r="K4480" s="107">
        <v>20000000</v>
      </c>
      <c r="L4480" s="98" t="s">
        <v>5003</v>
      </c>
      <c r="M4480" s="23">
        <v>1980</v>
      </c>
      <c r="N4480" s="23">
        <v>1</v>
      </c>
      <c r="O4480" s="107">
        <v>20000000</v>
      </c>
      <c r="P4480" s="23">
        <v>180</v>
      </c>
      <c r="Q4480" s="23">
        <v>2</v>
      </c>
      <c r="R4480" s="23">
        <v>2</v>
      </c>
      <c r="S4480" s="23">
        <v>2.91</v>
      </c>
      <c r="T4480" s="47">
        <v>16.031697000000001</v>
      </c>
      <c r="U4480" s="98" t="s">
        <v>111</v>
      </c>
      <c r="V4480" s="98" t="s">
        <v>3139</v>
      </c>
      <c r="W4480" s="69">
        <f t="shared" si="138"/>
        <v>7.1606459575835751E-2</v>
      </c>
    </row>
    <row r="4481" spans="1:23">
      <c r="A4481">
        <f t="shared" si="139"/>
        <v>695</v>
      </c>
      <c r="B4481" s="99">
        <v>44408</v>
      </c>
      <c r="C4481" s="23">
        <v>2078</v>
      </c>
      <c r="D4481" s="23">
        <v>5</v>
      </c>
      <c r="E4481" s="98" t="s">
        <v>49</v>
      </c>
      <c r="F4481" s="98" t="s">
        <v>164</v>
      </c>
      <c r="G4481" s="98" t="s">
        <v>4120</v>
      </c>
      <c r="H4481" s="98" t="s">
        <v>1366</v>
      </c>
      <c r="I4481" s="98" t="s">
        <v>6256</v>
      </c>
      <c r="J4481" s="99">
        <v>45103</v>
      </c>
      <c r="K4481" s="107">
        <v>10000000</v>
      </c>
      <c r="L4481" s="98" t="s">
        <v>5004</v>
      </c>
      <c r="M4481" s="23">
        <v>1080</v>
      </c>
      <c r="N4481" s="23">
        <v>1</v>
      </c>
      <c r="O4481" s="107">
        <v>10000000</v>
      </c>
      <c r="P4481" s="23">
        <v>180</v>
      </c>
      <c r="Q4481" s="23">
        <v>2</v>
      </c>
      <c r="R4481" s="23">
        <v>2</v>
      </c>
      <c r="S4481" s="23">
        <v>0</v>
      </c>
      <c r="T4481" s="47">
        <v>6.6666660000000002</v>
      </c>
      <c r="U4481" s="98" t="s">
        <v>111</v>
      </c>
      <c r="V4481" s="98" t="s">
        <v>3139</v>
      </c>
      <c r="W4481" s="69">
        <f t="shared" si="138"/>
        <v>1.4431685506830749E-2</v>
      </c>
    </row>
    <row r="4482" spans="1:23">
      <c r="A4482">
        <f t="shared" si="139"/>
        <v>695</v>
      </c>
      <c r="B4482" s="99">
        <v>44408</v>
      </c>
      <c r="C4482" s="23">
        <v>2079</v>
      </c>
      <c r="D4482" s="23">
        <v>5</v>
      </c>
      <c r="E4482" s="98" t="s">
        <v>49</v>
      </c>
      <c r="F4482" s="98" t="s">
        <v>164</v>
      </c>
      <c r="G4482" s="98" t="s">
        <v>4120</v>
      </c>
      <c r="H4482" s="98" t="s">
        <v>1366</v>
      </c>
      <c r="I4482" s="98" t="s">
        <v>6256</v>
      </c>
      <c r="J4482" s="99">
        <v>45103</v>
      </c>
      <c r="K4482" s="107">
        <v>5500000</v>
      </c>
      <c r="L4482" s="98" t="s">
        <v>5005</v>
      </c>
      <c r="M4482" s="23">
        <v>1080</v>
      </c>
      <c r="N4482" s="23">
        <v>1</v>
      </c>
      <c r="O4482" s="107">
        <v>5500000</v>
      </c>
      <c r="P4482" s="23">
        <v>180</v>
      </c>
      <c r="Q4482" s="23">
        <v>2</v>
      </c>
      <c r="R4482" s="23">
        <v>2</v>
      </c>
      <c r="S4482" s="23">
        <v>0</v>
      </c>
      <c r="T4482" s="47">
        <v>3.6666660000000002</v>
      </c>
      <c r="U4482" s="98" t="s">
        <v>111</v>
      </c>
      <c r="V4482" s="98" t="s">
        <v>3139</v>
      </c>
      <c r="W4482" s="69">
        <f t="shared" ref="W4482:W4545" si="140">+T4482/SUM($T$2:$T$5848)*A4482</f>
        <v>7.9374263793309981E-3</v>
      </c>
    </row>
    <row r="4483" spans="1:23">
      <c r="A4483">
        <f t="shared" ref="A4483:A4546" si="141">+J4483-B4483</f>
        <v>1426</v>
      </c>
      <c r="B4483" s="99">
        <v>44408</v>
      </c>
      <c r="C4483" s="23">
        <v>2080</v>
      </c>
      <c r="D4483" s="23">
        <v>5</v>
      </c>
      <c r="E4483" s="98" t="s">
        <v>49</v>
      </c>
      <c r="F4483" s="98" t="s">
        <v>164</v>
      </c>
      <c r="G4483" s="98" t="s">
        <v>4120</v>
      </c>
      <c r="H4483" s="98" t="s">
        <v>1366</v>
      </c>
      <c r="I4483" s="98" t="s">
        <v>6256</v>
      </c>
      <c r="J4483" s="99">
        <v>45834</v>
      </c>
      <c r="K4483" s="107">
        <v>15000000</v>
      </c>
      <c r="L4483" s="98" t="s">
        <v>5006</v>
      </c>
      <c r="M4483" s="23">
        <v>1800</v>
      </c>
      <c r="N4483" s="23">
        <v>1</v>
      </c>
      <c r="O4483" s="107">
        <v>15000000</v>
      </c>
      <c r="P4483" s="23">
        <v>180</v>
      </c>
      <c r="Q4483" s="23">
        <v>2</v>
      </c>
      <c r="R4483" s="23">
        <v>2</v>
      </c>
      <c r="S4483" s="23">
        <v>0</v>
      </c>
      <c r="T4483" s="47">
        <v>12</v>
      </c>
      <c r="U4483" s="98" t="s">
        <v>111</v>
      </c>
      <c r="V4483" s="98" t="s">
        <v>3139</v>
      </c>
      <c r="W4483" s="69">
        <f t="shared" si="140"/>
        <v>5.3299646134184996E-2</v>
      </c>
    </row>
    <row r="4484" spans="1:23">
      <c r="A4484">
        <f t="shared" si="141"/>
        <v>699</v>
      </c>
      <c r="B4484" s="99">
        <v>44408</v>
      </c>
      <c r="C4484" s="23">
        <v>2081</v>
      </c>
      <c r="D4484" s="23">
        <v>5</v>
      </c>
      <c r="E4484" s="98" t="s">
        <v>49</v>
      </c>
      <c r="F4484" s="98" t="s">
        <v>164</v>
      </c>
      <c r="G4484" s="98" t="s">
        <v>4120</v>
      </c>
      <c r="H4484" s="98" t="s">
        <v>1366</v>
      </c>
      <c r="I4484" s="98" t="s">
        <v>6193</v>
      </c>
      <c r="J4484" s="99">
        <v>45107</v>
      </c>
      <c r="K4484" s="107">
        <v>9000000</v>
      </c>
      <c r="L4484" s="98" t="s">
        <v>5007</v>
      </c>
      <c r="M4484" s="23">
        <v>1080</v>
      </c>
      <c r="N4484" s="23">
        <v>1</v>
      </c>
      <c r="O4484" s="107">
        <v>9000000</v>
      </c>
      <c r="P4484" s="23">
        <v>180</v>
      </c>
      <c r="Q4484" s="23">
        <v>2</v>
      </c>
      <c r="R4484" s="23">
        <v>2</v>
      </c>
      <c r="S4484" s="23">
        <v>0</v>
      </c>
      <c r="T4484" s="47">
        <v>6</v>
      </c>
      <c r="U4484" s="98" t="s">
        <v>111</v>
      </c>
      <c r="V4484" s="98" t="s">
        <v>3139</v>
      </c>
      <c r="W4484" s="69">
        <f t="shared" si="140"/>
        <v>1.3063272316898777E-2</v>
      </c>
    </row>
    <row r="4485" spans="1:23">
      <c r="A4485">
        <f t="shared" si="141"/>
        <v>1430</v>
      </c>
      <c r="B4485" s="99">
        <v>44408</v>
      </c>
      <c r="C4485" s="23">
        <v>2082</v>
      </c>
      <c r="D4485" s="23">
        <v>5</v>
      </c>
      <c r="E4485" s="98" t="s">
        <v>49</v>
      </c>
      <c r="F4485" s="98" t="s">
        <v>164</v>
      </c>
      <c r="G4485" s="98" t="s">
        <v>4120</v>
      </c>
      <c r="H4485" s="98" t="s">
        <v>1366</v>
      </c>
      <c r="I4485" s="98" t="s">
        <v>6193</v>
      </c>
      <c r="J4485" s="99">
        <v>45838</v>
      </c>
      <c r="K4485" s="107">
        <v>15000000</v>
      </c>
      <c r="L4485" s="98" t="s">
        <v>5008</v>
      </c>
      <c r="M4485" s="23">
        <v>1800</v>
      </c>
      <c r="N4485" s="23">
        <v>1</v>
      </c>
      <c r="O4485" s="107">
        <v>15000000</v>
      </c>
      <c r="P4485" s="23">
        <v>180</v>
      </c>
      <c r="Q4485" s="23">
        <v>2</v>
      </c>
      <c r="R4485" s="23">
        <v>2</v>
      </c>
      <c r="S4485" s="23">
        <v>0</v>
      </c>
      <c r="T4485" s="47">
        <v>12</v>
      </c>
      <c r="U4485" s="98" t="s">
        <v>111</v>
      </c>
      <c r="V4485" s="98" t="s">
        <v>3139</v>
      </c>
      <c r="W4485" s="69">
        <f t="shared" si="140"/>
        <v>5.344915425798355E-2</v>
      </c>
    </row>
    <row r="4486" spans="1:23">
      <c r="A4486">
        <f t="shared" si="141"/>
        <v>208</v>
      </c>
      <c r="B4486" s="99">
        <v>44408</v>
      </c>
      <c r="C4486" s="23">
        <v>2083</v>
      </c>
      <c r="D4486" s="23">
        <v>5</v>
      </c>
      <c r="E4486" s="98" t="s">
        <v>49</v>
      </c>
      <c r="F4486" s="98" t="s">
        <v>164</v>
      </c>
      <c r="G4486" s="98" t="s">
        <v>4120</v>
      </c>
      <c r="H4486" s="98" t="s">
        <v>1366</v>
      </c>
      <c r="I4486" s="98" t="s">
        <v>6193</v>
      </c>
      <c r="J4486" s="99">
        <v>44616</v>
      </c>
      <c r="K4486" s="107">
        <v>6000000</v>
      </c>
      <c r="L4486" s="98" t="s">
        <v>5009</v>
      </c>
      <c r="M4486" s="23">
        <v>720</v>
      </c>
      <c r="N4486" s="23">
        <v>1</v>
      </c>
      <c r="O4486" s="107">
        <v>6000000</v>
      </c>
      <c r="P4486" s="23">
        <v>180</v>
      </c>
      <c r="Q4486" s="23">
        <v>2</v>
      </c>
      <c r="R4486" s="23">
        <v>2</v>
      </c>
      <c r="S4486" s="23">
        <v>0</v>
      </c>
      <c r="T4486" s="47">
        <v>3</v>
      </c>
      <c r="U4486" s="98" t="s">
        <v>111</v>
      </c>
      <c r="V4486" s="98" t="s">
        <v>3139</v>
      </c>
      <c r="W4486" s="69">
        <f t="shared" si="140"/>
        <v>1.9436056093812199E-3</v>
      </c>
    </row>
    <row r="4487" spans="1:23">
      <c r="A4487">
        <f t="shared" si="141"/>
        <v>1430</v>
      </c>
      <c r="B4487" s="99">
        <v>44408</v>
      </c>
      <c r="C4487" s="23">
        <v>2084</v>
      </c>
      <c r="D4487" s="23">
        <v>5</v>
      </c>
      <c r="E4487" s="98" t="s">
        <v>49</v>
      </c>
      <c r="F4487" s="98" t="s">
        <v>164</v>
      </c>
      <c r="G4487" s="98" t="s">
        <v>4120</v>
      </c>
      <c r="H4487" s="98" t="s">
        <v>1366</v>
      </c>
      <c r="I4487" s="98" t="s">
        <v>6193</v>
      </c>
      <c r="J4487" s="99">
        <v>45838</v>
      </c>
      <c r="K4487" s="107">
        <v>18000000</v>
      </c>
      <c r="L4487" s="98" t="s">
        <v>5010</v>
      </c>
      <c r="M4487" s="23">
        <v>1800</v>
      </c>
      <c r="N4487" s="23">
        <v>1</v>
      </c>
      <c r="O4487" s="107">
        <v>18000000</v>
      </c>
      <c r="P4487" s="23">
        <v>180</v>
      </c>
      <c r="Q4487" s="23">
        <v>2</v>
      </c>
      <c r="R4487" s="23">
        <v>2</v>
      </c>
      <c r="S4487" s="23">
        <v>0</v>
      </c>
      <c r="T4487" s="47">
        <v>14.4</v>
      </c>
      <c r="U4487" s="98" t="s">
        <v>111</v>
      </c>
      <c r="V4487" s="98" t="s">
        <v>3139</v>
      </c>
      <c r="W4487" s="69">
        <f t="shared" si="140"/>
        <v>6.4138985109580257E-2</v>
      </c>
    </row>
    <row r="4488" spans="1:23">
      <c r="A4488">
        <f t="shared" si="141"/>
        <v>699</v>
      </c>
      <c r="B4488" s="99">
        <v>44408</v>
      </c>
      <c r="C4488" s="23">
        <v>2085</v>
      </c>
      <c r="D4488" s="23">
        <v>5</v>
      </c>
      <c r="E4488" s="98" t="s">
        <v>49</v>
      </c>
      <c r="F4488" s="98" t="s">
        <v>164</v>
      </c>
      <c r="G4488" s="98" t="s">
        <v>4120</v>
      </c>
      <c r="H4488" s="98" t="s">
        <v>1366</v>
      </c>
      <c r="I4488" s="98" t="s">
        <v>6193</v>
      </c>
      <c r="J4488" s="99">
        <v>45107</v>
      </c>
      <c r="K4488" s="107">
        <v>6500000</v>
      </c>
      <c r="L4488" s="98" t="s">
        <v>5011</v>
      </c>
      <c r="M4488" s="23">
        <v>1080</v>
      </c>
      <c r="N4488" s="23">
        <v>1</v>
      </c>
      <c r="O4488" s="107">
        <v>6500000</v>
      </c>
      <c r="P4488" s="23">
        <v>180</v>
      </c>
      <c r="Q4488" s="23">
        <v>2</v>
      </c>
      <c r="R4488" s="23">
        <v>2</v>
      </c>
      <c r="S4488" s="23">
        <v>0</v>
      </c>
      <c r="T4488" s="47">
        <v>4.3333339999999998</v>
      </c>
      <c r="U4488" s="98" t="s">
        <v>111</v>
      </c>
      <c r="V4488" s="98" t="s">
        <v>3139</v>
      </c>
      <c r="W4488" s="69">
        <f t="shared" si="140"/>
        <v>9.4345870136793731E-3</v>
      </c>
    </row>
    <row r="4489" spans="1:23">
      <c r="A4489">
        <f t="shared" si="141"/>
        <v>699</v>
      </c>
      <c r="B4489" s="99">
        <v>44408</v>
      </c>
      <c r="C4489" s="23">
        <v>2086</v>
      </c>
      <c r="D4489" s="23">
        <v>5</v>
      </c>
      <c r="E4489" s="98" t="s">
        <v>49</v>
      </c>
      <c r="F4489" s="98" t="s">
        <v>164</v>
      </c>
      <c r="G4489" s="98" t="s">
        <v>4120</v>
      </c>
      <c r="H4489" s="98" t="s">
        <v>1366</v>
      </c>
      <c r="I4489" s="98" t="s">
        <v>6193</v>
      </c>
      <c r="J4489" s="99">
        <v>45107</v>
      </c>
      <c r="K4489" s="107">
        <v>10000000</v>
      </c>
      <c r="L4489" s="98" t="s">
        <v>5012</v>
      </c>
      <c r="M4489" s="23">
        <v>1080</v>
      </c>
      <c r="N4489" s="23">
        <v>1</v>
      </c>
      <c r="O4489" s="107">
        <v>10000000</v>
      </c>
      <c r="P4489" s="23">
        <v>30</v>
      </c>
      <c r="Q4489" s="23">
        <v>2</v>
      </c>
      <c r="R4489" s="23">
        <v>2</v>
      </c>
      <c r="S4489" s="23">
        <v>0</v>
      </c>
      <c r="T4489" s="47">
        <v>6.3888860000000003</v>
      </c>
      <c r="U4489" s="98" t="s">
        <v>111</v>
      </c>
      <c r="V4489" s="98" t="s">
        <v>3139</v>
      </c>
      <c r="W4489" s="69">
        <f t="shared" si="140"/>
        <v>1.390995960327036E-2</v>
      </c>
    </row>
    <row r="4490" spans="1:23">
      <c r="A4490">
        <f t="shared" si="141"/>
        <v>837</v>
      </c>
      <c r="B4490" s="99">
        <v>44408</v>
      </c>
      <c r="C4490" s="23">
        <v>2087</v>
      </c>
      <c r="D4490" s="23">
        <v>5</v>
      </c>
      <c r="E4490" s="98" t="s">
        <v>49</v>
      </c>
      <c r="F4490" s="98" t="s">
        <v>164</v>
      </c>
      <c r="G4490" s="98" t="s">
        <v>4120</v>
      </c>
      <c r="H4490" s="98" t="s">
        <v>1366</v>
      </c>
      <c r="I4490" s="98" t="s">
        <v>6193</v>
      </c>
      <c r="J4490" s="99">
        <v>45245</v>
      </c>
      <c r="K4490" s="107">
        <v>5000000</v>
      </c>
      <c r="L4490" s="98" t="s">
        <v>5013</v>
      </c>
      <c r="M4490" s="23">
        <v>1080</v>
      </c>
      <c r="N4490" s="23">
        <v>1</v>
      </c>
      <c r="O4490" s="107">
        <v>5000000</v>
      </c>
      <c r="P4490" s="23">
        <v>360</v>
      </c>
      <c r="Q4490" s="23">
        <v>2</v>
      </c>
      <c r="R4490" s="23">
        <v>2</v>
      </c>
      <c r="S4490" s="23">
        <v>0</v>
      </c>
      <c r="T4490" s="47">
        <v>5</v>
      </c>
      <c r="U4490" s="98" t="s">
        <v>111</v>
      </c>
      <c r="V4490" s="98" t="s">
        <v>3139</v>
      </c>
      <c r="W4490" s="69">
        <f t="shared" si="140"/>
        <v>1.3035239543686548E-2</v>
      </c>
    </row>
    <row r="4491" spans="1:23">
      <c r="A4491">
        <f t="shared" si="141"/>
        <v>1430</v>
      </c>
      <c r="B4491" s="99">
        <v>44408</v>
      </c>
      <c r="C4491" s="23">
        <v>2088</v>
      </c>
      <c r="D4491" s="23">
        <v>5</v>
      </c>
      <c r="E4491" s="98" t="s">
        <v>49</v>
      </c>
      <c r="F4491" s="98" t="s">
        <v>164</v>
      </c>
      <c r="G4491" s="98" t="s">
        <v>4120</v>
      </c>
      <c r="H4491" s="98" t="s">
        <v>1366</v>
      </c>
      <c r="I4491" s="98" t="s">
        <v>6193</v>
      </c>
      <c r="J4491" s="99">
        <v>45838</v>
      </c>
      <c r="K4491" s="107">
        <v>14000000</v>
      </c>
      <c r="L4491" s="98" t="s">
        <v>5014</v>
      </c>
      <c r="M4491" s="23">
        <v>1800</v>
      </c>
      <c r="N4491" s="23">
        <v>1</v>
      </c>
      <c r="O4491" s="107">
        <v>14000000</v>
      </c>
      <c r="P4491" s="23">
        <v>180</v>
      </c>
      <c r="Q4491" s="23">
        <v>2</v>
      </c>
      <c r="R4491" s="23">
        <v>2</v>
      </c>
      <c r="S4491" s="23">
        <v>0</v>
      </c>
      <c r="T4491" s="47">
        <v>11.2</v>
      </c>
      <c r="U4491" s="98" t="s">
        <v>111</v>
      </c>
      <c r="V4491" s="98" t="s">
        <v>3139</v>
      </c>
      <c r="W4491" s="69">
        <f t="shared" si="140"/>
        <v>4.9885877307451316E-2</v>
      </c>
    </row>
    <row r="4492" spans="1:23">
      <c r="A4492">
        <f t="shared" si="141"/>
        <v>1430</v>
      </c>
      <c r="B4492" s="99">
        <v>44408</v>
      </c>
      <c r="C4492" s="23">
        <v>2089</v>
      </c>
      <c r="D4492" s="23">
        <v>5</v>
      </c>
      <c r="E4492" s="98" t="s">
        <v>49</v>
      </c>
      <c r="F4492" s="98" t="s">
        <v>164</v>
      </c>
      <c r="G4492" s="98" t="s">
        <v>4120</v>
      </c>
      <c r="H4492" s="98" t="s">
        <v>1366</v>
      </c>
      <c r="I4492" s="98" t="s">
        <v>6193</v>
      </c>
      <c r="J4492" s="99">
        <v>45838</v>
      </c>
      <c r="K4492" s="107">
        <v>10000000</v>
      </c>
      <c r="L4492" s="98" t="s">
        <v>5015</v>
      </c>
      <c r="M4492" s="23">
        <v>1800</v>
      </c>
      <c r="N4492" s="23">
        <v>1</v>
      </c>
      <c r="O4492" s="107">
        <v>10000000</v>
      </c>
      <c r="P4492" s="23">
        <v>180</v>
      </c>
      <c r="Q4492" s="23">
        <v>2</v>
      </c>
      <c r="R4492" s="23">
        <v>2</v>
      </c>
      <c r="S4492" s="23">
        <v>0</v>
      </c>
      <c r="T4492" s="47">
        <v>8</v>
      </c>
      <c r="U4492" s="98" t="s">
        <v>111</v>
      </c>
      <c r="V4492" s="98" t="s">
        <v>3139</v>
      </c>
      <c r="W4492" s="69">
        <f t="shared" si="140"/>
        <v>3.5632769505322362E-2</v>
      </c>
    </row>
    <row r="4493" spans="1:23">
      <c r="A4493">
        <f t="shared" si="141"/>
        <v>699</v>
      </c>
      <c r="B4493" s="99">
        <v>44408</v>
      </c>
      <c r="C4493" s="23">
        <v>2090</v>
      </c>
      <c r="D4493" s="23">
        <v>5</v>
      </c>
      <c r="E4493" s="98" t="s">
        <v>49</v>
      </c>
      <c r="F4493" s="98" t="s">
        <v>164</v>
      </c>
      <c r="G4493" s="98" t="s">
        <v>4120</v>
      </c>
      <c r="H4493" s="98" t="s">
        <v>1366</v>
      </c>
      <c r="I4493" s="98" t="s">
        <v>6193</v>
      </c>
      <c r="J4493" s="99">
        <v>45107</v>
      </c>
      <c r="K4493" s="107">
        <v>10000000</v>
      </c>
      <c r="L4493" s="98" t="s">
        <v>5016</v>
      </c>
      <c r="M4493" s="23">
        <v>1080</v>
      </c>
      <c r="N4493" s="23">
        <v>1</v>
      </c>
      <c r="O4493" s="107">
        <v>10000000</v>
      </c>
      <c r="P4493" s="23">
        <v>180</v>
      </c>
      <c r="Q4493" s="23">
        <v>2</v>
      </c>
      <c r="R4493" s="23">
        <v>2</v>
      </c>
      <c r="S4493" s="23">
        <v>0</v>
      </c>
      <c r="T4493" s="47">
        <v>6.6666660000000002</v>
      </c>
      <c r="U4493" s="98" t="s">
        <v>111</v>
      </c>
      <c r="V4493" s="98" t="s">
        <v>3139</v>
      </c>
      <c r="W4493" s="69">
        <f t="shared" si="140"/>
        <v>1.4514745567301719E-2</v>
      </c>
    </row>
    <row r="4494" spans="1:23">
      <c r="A4494">
        <f t="shared" si="141"/>
        <v>1430</v>
      </c>
      <c r="B4494" s="99">
        <v>44408</v>
      </c>
      <c r="C4494" s="23">
        <v>2091</v>
      </c>
      <c r="D4494" s="23">
        <v>5</v>
      </c>
      <c r="E4494" s="98" t="s">
        <v>49</v>
      </c>
      <c r="F4494" s="98" t="s">
        <v>164</v>
      </c>
      <c r="G4494" s="98" t="s">
        <v>4120</v>
      </c>
      <c r="H4494" s="98" t="s">
        <v>1366</v>
      </c>
      <c r="I4494" s="98" t="s">
        <v>6193</v>
      </c>
      <c r="J4494" s="99">
        <v>45838</v>
      </c>
      <c r="K4494" s="107">
        <v>6000000</v>
      </c>
      <c r="L4494" s="98" t="s">
        <v>5017</v>
      </c>
      <c r="M4494" s="23">
        <v>1800</v>
      </c>
      <c r="N4494" s="23">
        <v>1</v>
      </c>
      <c r="O4494" s="107">
        <v>6000000</v>
      </c>
      <c r="P4494" s="23">
        <v>180</v>
      </c>
      <c r="Q4494" s="23">
        <v>2</v>
      </c>
      <c r="R4494" s="23">
        <v>2</v>
      </c>
      <c r="S4494" s="23">
        <v>0</v>
      </c>
      <c r="T4494" s="47">
        <v>4.8</v>
      </c>
      <c r="U4494" s="98" t="s">
        <v>111</v>
      </c>
      <c r="V4494" s="98" t="s">
        <v>3139</v>
      </c>
      <c r="W4494" s="69">
        <f t="shared" si="140"/>
        <v>2.1379661703193418E-2</v>
      </c>
    </row>
    <row r="4495" spans="1:23">
      <c r="A4495">
        <f t="shared" si="141"/>
        <v>699</v>
      </c>
      <c r="B4495" s="99">
        <v>44408</v>
      </c>
      <c r="C4495" s="23">
        <v>2092</v>
      </c>
      <c r="D4495" s="23">
        <v>5</v>
      </c>
      <c r="E4495" s="98" t="s">
        <v>49</v>
      </c>
      <c r="F4495" s="98" t="s">
        <v>164</v>
      </c>
      <c r="G4495" s="98" t="s">
        <v>4120</v>
      </c>
      <c r="H4495" s="98" t="s">
        <v>1366</v>
      </c>
      <c r="I4495" s="98" t="s">
        <v>6193</v>
      </c>
      <c r="J4495" s="99">
        <v>45107</v>
      </c>
      <c r="K4495" s="107">
        <v>10000000</v>
      </c>
      <c r="L4495" s="98" t="s">
        <v>5018</v>
      </c>
      <c r="M4495" s="23">
        <v>1080</v>
      </c>
      <c r="N4495" s="23">
        <v>1</v>
      </c>
      <c r="O4495" s="107">
        <v>10000000</v>
      </c>
      <c r="P4495" s="23">
        <v>180</v>
      </c>
      <c r="Q4495" s="23">
        <v>2</v>
      </c>
      <c r="R4495" s="23">
        <v>2</v>
      </c>
      <c r="S4495" s="23">
        <v>0</v>
      </c>
      <c r="T4495" s="47">
        <v>6.6666660000000002</v>
      </c>
      <c r="U4495" s="98" t="s">
        <v>111</v>
      </c>
      <c r="V4495" s="98" t="s">
        <v>3139</v>
      </c>
      <c r="W4495" s="69">
        <f t="shared" si="140"/>
        <v>1.4514745567301719E-2</v>
      </c>
    </row>
    <row r="4496" spans="1:23">
      <c r="A4496">
        <f t="shared" si="141"/>
        <v>699</v>
      </c>
      <c r="B4496" s="99">
        <v>44408</v>
      </c>
      <c r="C4496" s="23">
        <v>2093</v>
      </c>
      <c r="D4496" s="23">
        <v>5</v>
      </c>
      <c r="E4496" s="98" t="s">
        <v>49</v>
      </c>
      <c r="F4496" s="98" t="s">
        <v>164</v>
      </c>
      <c r="G4496" s="98" t="s">
        <v>4120</v>
      </c>
      <c r="H4496" s="98" t="s">
        <v>1366</v>
      </c>
      <c r="I4496" s="98" t="s">
        <v>6193</v>
      </c>
      <c r="J4496" s="99">
        <v>45107</v>
      </c>
      <c r="K4496" s="107">
        <v>10000000</v>
      </c>
      <c r="L4496" s="98" t="s">
        <v>5019</v>
      </c>
      <c r="M4496" s="23">
        <v>1080</v>
      </c>
      <c r="N4496" s="23">
        <v>1</v>
      </c>
      <c r="O4496" s="107">
        <v>10000000</v>
      </c>
      <c r="P4496" s="23">
        <v>180</v>
      </c>
      <c r="Q4496" s="23">
        <v>2</v>
      </c>
      <c r="R4496" s="23">
        <v>2</v>
      </c>
      <c r="S4496" s="23">
        <v>0</v>
      </c>
      <c r="T4496" s="47">
        <v>6.6666660000000002</v>
      </c>
      <c r="U4496" s="98" t="s">
        <v>111</v>
      </c>
      <c r="V4496" s="98" t="s">
        <v>3139</v>
      </c>
      <c r="W4496" s="69">
        <f t="shared" si="140"/>
        <v>1.4514745567301719E-2</v>
      </c>
    </row>
    <row r="4497" spans="1:23">
      <c r="A4497">
        <f t="shared" si="141"/>
        <v>1430</v>
      </c>
      <c r="B4497" s="99">
        <v>44408</v>
      </c>
      <c r="C4497" s="23">
        <v>2094</v>
      </c>
      <c r="D4497" s="23">
        <v>5</v>
      </c>
      <c r="E4497" s="98" t="s">
        <v>49</v>
      </c>
      <c r="F4497" s="98" t="s">
        <v>164</v>
      </c>
      <c r="G4497" s="98" t="s">
        <v>4120</v>
      </c>
      <c r="H4497" s="98" t="s">
        <v>1366</v>
      </c>
      <c r="I4497" s="98" t="s">
        <v>6193</v>
      </c>
      <c r="J4497" s="99">
        <v>45838</v>
      </c>
      <c r="K4497" s="107">
        <v>10000000</v>
      </c>
      <c r="L4497" s="98" t="s">
        <v>5020</v>
      </c>
      <c r="M4497" s="23">
        <v>1800</v>
      </c>
      <c r="N4497" s="23">
        <v>1</v>
      </c>
      <c r="O4497" s="107">
        <v>10000000</v>
      </c>
      <c r="P4497" s="23">
        <v>180</v>
      </c>
      <c r="Q4497" s="23">
        <v>2</v>
      </c>
      <c r="R4497" s="23">
        <v>2</v>
      </c>
      <c r="S4497" s="23">
        <v>0</v>
      </c>
      <c r="T4497" s="47">
        <v>8</v>
      </c>
      <c r="U4497" s="98" t="s">
        <v>111</v>
      </c>
      <c r="V4497" s="98" t="s">
        <v>3139</v>
      </c>
      <c r="W4497" s="69">
        <f t="shared" si="140"/>
        <v>3.5632769505322362E-2</v>
      </c>
    </row>
    <row r="4498" spans="1:23">
      <c r="A4498">
        <f t="shared" si="141"/>
        <v>699</v>
      </c>
      <c r="B4498" s="99">
        <v>44408</v>
      </c>
      <c r="C4498" s="23">
        <v>2095</v>
      </c>
      <c r="D4498" s="23">
        <v>5</v>
      </c>
      <c r="E4498" s="98" t="s">
        <v>49</v>
      </c>
      <c r="F4498" s="98" t="s">
        <v>164</v>
      </c>
      <c r="G4498" s="98" t="s">
        <v>4120</v>
      </c>
      <c r="H4498" s="98" t="s">
        <v>1366</v>
      </c>
      <c r="I4498" s="98" t="s">
        <v>6193</v>
      </c>
      <c r="J4498" s="99">
        <v>45107</v>
      </c>
      <c r="K4498" s="107">
        <v>6000000</v>
      </c>
      <c r="L4498" s="98" t="s">
        <v>5021</v>
      </c>
      <c r="M4498" s="23">
        <v>1080</v>
      </c>
      <c r="N4498" s="23">
        <v>1</v>
      </c>
      <c r="O4498" s="107">
        <v>6000000</v>
      </c>
      <c r="P4498" s="23">
        <v>180</v>
      </c>
      <c r="Q4498" s="23">
        <v>2</v>
      </c>
      <c r="R4498" s="23">
        <v>2</v>
      </c>
      <c r="S4498" s="23">
        <v>0</v>
      </c>
      <c r="T4498" s="47">
        <v>4</v>
      </c>
      <c r="U4498" s="98" t="s">
        <v>111</v>
      </c>
      <c r="V4498" s="98" t="s">
        <v>3139</v>
      </c>
      <c r="W4498" s="69">
        <f t="shared" si="140"/>
        <v>8.7088482112658502E-3</v>
      </c>
    </row>
    <row r="4499" spans="1:23">
      <c r="A4499">
        <f t="shared" si="141"/>
        <v>699</v>
      </c>
      <c r="B4499" s="99">
        <v>44408</v>
      </c>
      <c r="C4499" s="23">
        <v>2096</v>
      </c>
      <c r="D4499" s="23">
        <v>5</v>
      </c>
      <c r="E4499" s="98" t="s">
        <v>49</v>
      </c>
      <c r="F4499" s="98" t="s">
        <v>164</v>
      </c>
      <c r="G4499" s="98" t="s">
        <v>4120</v>
      </c>
      <c r="H4499" s="98" t="s">
        <v>1366</v>
      </c>
      <c r="I4499" s="98" t="s">
        <v>6193</v>
      </c>
      <c r="J4499" s="99">
        <v>45107</v>
      </c>
      <c r="K4499" s="107">
        <v>7350000</v>
      </c>
      <c r="L4499" s="98" t="s">
        <v>5022</v>
      </c>
      <c r="M4499" s="23">
        <v>1080</v>
      </c>
      <c r="N4499" s="23">
        <v>1</v>
      </c>
      <c r="O4499" s="107">
        <v>7350000</v>
      </c>
      <c r="P4499" s="23">
        <v>180</v>
      </c>
      <c r="Q4499" s="23">
        <v>2</v>
      </c>
      <c r="R4499" s="23">
        <v>2</v>
      </c>
      <c r="S4499" s="23">
        <v>0</v>
      </c>
      <c r="T4499" s="47">
        <v>4.9000000000000004</v>
      </c>
      <c r="U4499" s="98" t="s">
        <v>111</v>
      </c>
      <c r="V4499" s="98" t="s">
        <v>3139</v>
      </c>
      <c r="W4499" s="69">
        <f t="shared" si="140"/>
        <v>1.066833905880067E-2</v>
      </c>
    </row>
    <row r="4500" spans="1:23">
      <c r="A4500">
        <f t="shared" si="141"/>
        <v>334</v>
      </c>
      <c r="B4500" s="99">
        <v>44408</v>
      </c>
      <c r="C4500" s="23">
        <v>2097</v>
      </c>
      <c r="D4500" s="23">
        <v>5</v>
      </c>
      <c r="E4500" s="98" t="s">
        <v>49</v>
      </c>
      <c r="F4500" s="98" t="s">
        <v>164</v>
      </c>
      <c r="G4500" s="98" t="s">
        <v>4120</v>
      </c>
      <c r="H4500" s="98" t="s">
        <v>1366</v>
      </c>
      <c r="I4500" s="98" t="s">
        <v>6193</v>
      </c>
      <c r="J4500" s="99">
        <v>44742</v>
      </c>
      <c r="K4500" s="107">
        <v>20000000</v>
      </c>
      <c r="L4500" s="98" t="s">
        <v>5023</v>
      </c>
      <c r="M4500" s="23">
        <v>720</v>
      </c>
      <c r="N4500" s="23">
        <v>1</v>
      </c>
      <c r="O4500" s="107">
        <v>20000000</v>
      </c>
      <c r="P4500" s="23">
        <v>180</v>
      </c>
      <c r="Q4500" s="23">
        <v>2</v>
      </c>
      <c r="R4500" s="23">
        <v>2</v>
      </c>
      <c r="S4500" s="23">
        <v>0</v>
      </c>
      <c r="T4500" s="47">
        <v>10</v>
      </c>
      <c r="U4500" s="98" t="s">
        <v>111</v>
      </c>
      <c r="V4500" s="98" t="s">
        <v>3139</v>
      </c>
      <c r="W4500" s="69">
        <f t="shared" si="140"/>
        <v>1.0403273614316146E-2</v>
      </c>
    </row>
    <row r="4501" spans="1:23">
      <c r="A4501">
        <f t="shared" si="141"/>
        <v>699</v>
      </c>
      <c r="B4501" s="99">
        <v>44408</v>
      </c>
      <c r="C4501" s="23">
        <v>2098</v>
      </c>
      <c r="D4501" s="23">
        <v>5</v>
      </c>
      <c r="E4501" s="98" t="s">
        <v>49</v>
      </c>
      <c r="F4501" s="98" t="s">
        <v>164</v>
      </c>
      <c r="G4501" s="98" t="s">
        <v>4120</v>
      </c>
      <c r="H4501" s="98" t="s">
        <v>1366</v>
      </c>
      <c r="I4501" s="98" t="s">
        <v>6193</v>
      </c>
      <c r="J4501" s="99">
        <v>45107</v>
      </c>
      <c r="K4501" s="107">
        <v>10000000</v>
      </c>
      <c r="L4501" s="98" t="s">
        <v>5024</v>
      </c>
      <c r="M4501" s="23">
        <v>1080</v>
      </c>
      <c r="N4501" s="23">
        <v>1</v>
      </c>
      <c r="O4501" s="107">
        <v>10000000</v>
      </c>
      <c r="P4501" s="23">
        <v>180</v>
      </c>
      <c r="Q4501" s="23">
        <v>2</v>
      </c>
      <c r="R4501" s="23">
        <v>2</v>
      </c>
      <c r="S4501" s="23">
        <v>0</v>
      </c>
      <c r="T4501" s="47">
        <v>6.6666660000000002</v>
      </c>
      <c r="U4501" s="98" t="s">
        <v>111</v>
      </c>
      <c r="V4501" s="98" t="s">
        <v>3139</v>
      </c>
      <c r="W4501" s="69">
        <f t="shared" si="140"/>
        <v>1.4514745567301719E-2</v>
      </c>
    </row>
    <row r="4502" spans="1:23">
      <c r="A4502">
        <f t="shared" si="141"/>
        <v>699</v>
      </c>
      <c r="B4502" s="99">
        <v>44408</v>
      </c>
      <c r="C4502" s="23">
        <v>2099</v>
      </c>
      <c r="D4502" s="23">
        <v>5</v>
      </c>
      <c r="E4502" s="98" t="s">
        <v>49</v>
      </c>
      <c r="F4502" s="98" t="s">
        <v>164</v>
      </c>
      <c r="G4502" s="98" t="s">
        <v>4120</v>
      </c>
      <c r="H4502" s="98" t="s">
        <v>1366</v>
      </c>
      <c r="I4502" s="98" t="s">
        <v>6193</v>
      </c>
      <c r="J4502" s="99">
        <v>45107</v>
      </c>
      <c r="K4502" s="107">
        <v>17000000</v>
      </c>
      <c r="L4502" s="98" t="s">
        <v>5025</v>
      </c>
      <c r="M4502" s="23">
        <v>1080</v>
      </c>
      <c r="N4502" s="23">
        <v>1</v>
      </c>
      <c r="O4502" s="107">
        <v>17000000</v>
      </c>
      <c r="P4502" s="23">
        <v>180</v>
      </c>
      <c r="Q4502" s="23">
        <v>2</v>
      </c>
      <c r="R4502" s="23">
        <v>2</v>
      </c>
      <c r="S4502" s="23">
        <v>0</v>
      </c>
      <c r="T4502" s="47">
        <v>11.333334000000001</v>
      </c>
      <c r="U4502" s="98" t="s">
        <v>111</v>
      </c>
      <c r="V4502" s="98" t="s">
        <v>3139</v>
      </c>
      <c r="W4502" s="69">
        <f t="shared" si="140"/>
        <v>2.4675071383394611E-2</v>
      </c>
    </row>
    <row r="4503" spans="1:23">
      <c r="A4503">
        <f t="shared" si="141"/>
        <v>1430</v>
      </c>
      <c r="B4503" s="99">
        <v>44408</v>
      </c>
      <c r="C4503" s="23">
        <v>2100</v>
      </c>
      <c r="D4503" s="23">
        <v>5</v>
      </c>
      <c r="E4503" s="98" t="s">
        <v>49</v>
      </c>
      <c r="F4503" s="98" t="s">
        <v>164</v>
      </c>
      <c r="G4503" s="98" t="s">
        <v>4120</v>
      </c>
      <c r="H4503" s="98" t="s">
        <v>1366</v>
      </c>
      <c r="I4503" s="98" t="s">
        <v>6193</v>
      </c>
      <c r="J4503" s="99">
        <v>45838</v>
      </c>
      <c r="K4503" s="107">
        <v>25000000</v>
      </c>
      <c r="L4503" s="98" t="s">
        <v>5026</v>
      </c>
      <c r="M4503" s="23">
        <v>1800</v>
      </c>
      <c r="N4503" s="23">
        <v>1</v>
      </c>
      <c r="O4503" s="107">
        <v>25000000</v>
      </c>
      <c r="P4503" s="23">
        <v>180</v>
      </c>
      <c r="Q4503" s="23">
        <v>2</v>
      </c>
      <c r="R4503" s="23">
        <v>2</v>
      </c>
      <c r="S4503" s="23">
        <v>0</v>
      </c>
      <c r="T4503" s="47">
        <v>20</v>
      </c>
      <c r="U4503" s="98" t="s">
        <v>111</v>
      </c>
      <c r="V4503" s="98" t="s">
        <v>3139</v>
      </c>
      <c r="W4503" s="69">
        <f t="shared" si="140"/>
        <v>8.9081923763305926E-2</v>
      </c>
    </row>
    <row r="4504" spans="1:23">
      <c r="A4504">
        <f t="shared" si="141"/>
        <v>1430</v>
      </c>
      <c r="B4504" s="99">
        <v>44408</v>
      </c>
      <c r="C4504" s="23">
        <v>2101</v>
      </c>
      <c r="D4504" s="23">
        <v>5</v>
      </c>
      <c r="E4504" s="98" t="s">
        <v>49</v>
      </c>
      <c r="F4504" s="98" t="s">
        <v>164</v>
      </c>
      <c r="G4504" s="98" t="s">
        <v>4120</v>
      </c>
      <c r="H4504" s="98" t="s">
        <v>1366</v>
      </c>
      <c r="I4504" s="98" t="s">
        <v>6193</v>
      </c>
      <c r="J4504" s="99">
        <v>45838</v>
      </c>
      <c r="K4504" s="107">
        <v>28000000</v>
      </c>
      <c r="L4504" s="98" t="s">
        <v>5027</v>
      </c>
      <c r="M4504" s="23">
        <v>1800</v>
      </c>
      <c r="N4504" s="23">
        <v>1</v>
      </c>
      <c r="O4504" s="107">
        <v>28000000</v>
      </c>
      <c r="P4504" s="23">
        <v>180</v>
      </c>
      <c r="Q4504" s="23">
        <v>2</v>
      </c>
      <c r="R4504" s="23">
        <v>2</v>
      </c>
      <c r="S4504" s="23">
        <v>0</v>
      </c>
      <c r="T4504" s="47">
        <v>22.4</v>
      </c>
      <c r="U4504" s="98" t="s">
        <v>111</v>
      </c>
      <c r="V4504" s="98" t="s">
        <v>3139</v>
      </c>
      <c r="W4504" s="69">
        <f t="shared" si="140"/>
        <v>9.9771754614902633E-2</v>
      </c>
    </row>
    <row r="4505" spans="1:23">
      <c r="A4505">
        <f t="shared" si="141"/>
        <v>1431</v>
      </c>
      <c r="B4505" s="99">
        <v>44408</v>
      </c>
      <c r="C4505" s="23">
        <v>2102</v>
      </c>
      <c r="D4505" s="23">
        <v>5</v>
      </c>
      <c r="E4505" s="98" t="s">
        <v>49</v>
      </c>
      <c r="F4505" s="98" t="s">
        <v>164</v>
      </c>
      <c r="G4505" s="98" t="s">
        <v>4120</v>
      </c>
      <c r="H4505" s="98" t="s">
        <v>1366</v>
      </c>
      <c r="I4505" s="98" t="s">
        <v>10056</v>
      </c>
      <c r="J4505" s="99">
        <v>45839</v>
      </c>
      <c r="K4505" s="107">
        <v>20000000</v>
      </c>
      <c r="L4505" s="98" t="s">
        <v>5028</v>
      </c>
      <c r="M4505" s="23">
        <v>1800</v>
      </c>
      <c r="N4505" s="23">
        <v>1</v>
      </c>
      <c r="O4505" s="107">
        <v>20000000</v>
      </c>
      <c r="P4505" s="23">
        <v>180</v>
      </c>
      <c r="Q4505" s="23">
        <v>2</v>
      </c>
      <c r="R4505" s="23">
        <v>2</v>
      </c>
      <c r="S4505" s="23">
        <v>0</v>
      </c>
      <c r="T4505" s="47">
        <v>16</v>
      </c>
      <c r="U4505" s="98" t="s">
        <v>111</v>
      </c>
      <c r="V4505" s="98" t="s">
        <v>3139</v>
      </c>
      <c r="W4505" s="69">
        <f t="shared" si="140"/>
        <v>7.131537505191092E-2</v>
      </c>
    </row>
    <row r="4506" spans="1:23">
      <c r="A4506">
        <f t="shared" si="141"/>
        <v>700</v>
      </c>
      <c r="B4506" s="99">
        <v>44408</v>
      </c>
      <c r="C4506" s="23">
        <v>2103</v>
      </c>
      <c r="D4506" s="23">
        <v>5</v>
      </c>
      <c r="E4506" s="98" t="s">
        <v>49</v>
      </c>
      <c r="F4506" s="98" t="s">
        <v>164</v>
      </c>
      <c r="G4506" s="98" t="s">
        <v>4120</v>
      </c>
      <c r="H4506" s="98" t="s">
        <v>1366</v>
      </c>
      <c r="I4506" s="98" t="s">
        <v>10056</v>
      </c>
      <c r="J4506" s="99">
        <v>45108</v>
      </c>
      <c r="K4506" s="107">
        <v>17500000</v>
      </c>
      <c r="L4506" s="98" t="s">
        <v>5029</v>
      </c>
      <c r="M4506" s="23">
        <v>1080</v>
      </c>
      <c r="N4506" s="23">
        <v>1</v>
      </c>
      <c r="O4506" s="107">
        <v>17500000</v>
      </c>
      <c r="P4506" s="23">
        <v>180</v>
      </c>
      <c r="Q4506" s="23">
        <v>2</v>
      </c>
      <c r="R4506" s="23">
        <v>2</v>
      </c>
      <c r="S4506" s="23">
        <v>0</v>
      </c>
      <c r="T4506" s="47">
        <v>11.666665999999999</v>
      </c>
      <c r="U4506" s="98" t="s">
        <v>111</v>
      </c>
      <c r="V4506" s="98" t="s">
        <v>3139</v>
      </c>
      <c r="W4506" s="69">
        <f t="shared" si="140"/>
        <v>2.5437144609397454E-2</v>
      </c>
    </row>
    <row r="4507" spans="1:23">
      <c r="A4507">
        <f t="shared" si="141"/>
        <v>700</v>
      </c>
      <c r="B4507" s="99">
        <v>44408</v>
      </c>
      <c r="C4507" s="23">
        <v>2104</v>
      </c>
      <c r="D4507" s="23">
        <v>5</v>
      </c>
      <c r="E4507" s="98" t="s">
        <v>49</v>
      </c>
      <c r="F4507" s="98" t="s">
        <v>164</v>
      </c>
      <c r="G4507" s="98" t="s">
        <v>4120</v>
      </c>
      <c r="H4507" s="98" t="s">
        <v>1366</v>
      </c>
      <c r="I4507" s="98" t="s">
        <v>10056</v>
      </c>
      <c r="J4507" s="99">
        <v>45108</v>
      </c>
      <c r="K4507" s="107">
        <v>8000000</v>
      </c>
      <c r="L4507" s="98" t="s">
        <v>5030</v>
      </c>
      <c r="M4507" s="23">
        <v>1080</v>
      </c>
      <c r="N4507" s="23">
        <v>1</v>
      </c>
      <c r="O4507" s="107">
        <v>8000000</v>
      </c>
      <c r="P4507" s="23">
        <v>180</v>
      </c>
      <c r="Q4507" s="23">
        <v>2</v>
      </c>
      <c r="R4507" s="23">
        <v>2</v>
      </c>
      <c r="S4507" s="23">
        <v>0</v>
      </c>
      <c r="T4507" s="47">
        <v>5.3333339999999998</v>
      </c>
      <c r="U4507" s="98" t="s">
        <v>111</v>
      </c>
      <c r="V4507" s="98" t="s">
        <v>3139</v>
      </c>
      <c r="W4507" s="69">
        <f t="shared" si="140"/>
        <v>1.1628411082327733E-2</v>
      </c>
    </row>
    <row r="4508" spans="1:23">
      <c r="A4508">
        <f t="shared" si="141"/>
        <v>1431</v>
      </c>
      <c r="B4508" s="99">
        <v>44408</v>
      </c>
      <c r="C4508" s="23">
        <v>2105</v>
      </c>
      <c r="D4508" s="23">
        <v>5</v>
      </c>
      <c r="E4508" s="98" t="s">
        <v>49</v>
      </c>
      <c r="F4508" s="98" t="s">
        <v>164</v>
      </c>
      <c r="G4508" s="98" t="s">
        <v>4120</v>
      </c>
      <c r="H4508" s="98" t="s">
        <v>1366</v>
      </c>
      <c r="I4508" s="98" t="s">
        <v>10056</v>
      </c>
      <c r="J4508" s="99">
        <v>45839</v>
      </c>
      <c r="K4508" s="107">
        <v>21000000</v>
      </c>
      <c r="L4508" s="98" t="s">
        <v>5031</v>
      </c>
      <c r="M4508" s="23">
        <v>1620</v>
      </c>
      <c r="N4508" s="23">
        <v>1</v>
      </c>
      <c r="O4508" s="107">
        <v>21000000</v>
      </c>
      <c r="P4508" s="23">
        <v>180</v>
      </c>
      <c r="Q4508" s="23">
        <v>2</v>
      </c>
      <c r="R4508" s="23">
        <v>2</v>
      </c>
      <c r="S4508" s="23">
        <v>0</v>
      </c>
      <c r="T4508" s="47">
        <v>16.8</v>
      </c>
      <c r="U4508" s="98" t="s">
        <v>111</v>
      </c>
      <c r="V4508" s="98" t="s">
        <v>3139</v>
      </c>
      <c r="W4508" s="69">
        <f t="shared" si="140"/>
        <v>7.4881143804506473E-2</v>
      </c>
    </row>
    <row r="4509" spans="1:23">
      <c r="A4509">
        <f t="shared" si="141"/>
        <v>700</v>
      </c>
      <c r="B4509" s="99">
        <v>44408</v>
      </c>
      <c r="C4509" s="23">
        <v>2106</v>
      </c>
      <c r="D4509" s="23">
        <v>5</v>
      </c>
      <c r="E4509" s="98" t="s">
        <v>49</v>
      </c>
      <c r="F4509" s="98" t="s">
        <v>164</v>
      </c>
      <c r="G4509" s="98" t="s">
        <v>4120</v>
      </c>
      <c r="H4509" s="98" t="s">
        <v>1366</v>
      </c>
      <c r="I4509" s="98" t="s">
        <v>10056</v>
      </c>
      <c r="J4509" s="99">
        <v>45108</v>
      </c>
      <c r="K4509" s="107">
        <v>17500000</v>
      </c>
      <c r="L4509" s="98" t="s">
        <v>5032</v>
      </c>
      <c r="M4509" s="23">
        <v>1080</v>
      </c>
      <c r="N4509" s="23">
        <v>1</v>
      </c>
      <c r="O4509" s="107">
        <v>17500000</v>
      </c>
      <c r="P4509" s="23">
        <v>180</v>
      </c>
      <c r="Q4509" s="23">
        <v>2</v>
      </c>
      <c r="R4509" s="23">
        <v>2</v>
      </c>
      <c r="S4509" s="23">
        <v>0</v>
      </c>
      <c r="T4509" s="47">
        <v>11.666665999999999</v>
      </c>
      <c r="U4509" s="98" t="s">
        <v>111</v>
      </c>
      <c r="V4509" s="98" t="s">
        <v>3139</v>
      </c>
      <c r="W4509" s="69">
        <f t="shared" si="140"/>
        <v>2.5437144609397454E-2</v>
      </c>
    </row>
    <row r="4510" spans="1:23">
      <c r="A4510">
        <f t="shared" si="141"/>
        <v>700</v>
      </c>
      <c r="B4510" s="99">
        <v>44408</v>
      </c>
      <c r="C4510" s="23">
        <v>2107</v>
      </c>
      <c r="D4510" s="23">
        <v>5</v>
      </c>
      <c r="E4510" s="98" t="s">
        <v>49</v>
      </c>
      <c r="F4510" s="98" t="s">
        <v>164</v>
      </c>
      <c r="G4510" s="98" t="s">
        <v>4120</v>
      </c>
      <c r="H4510" s="98" t="s">
        <v>1366</v>
      </c>
      <c r="I4510" s="98" t="s">
        <v>10056</v>
      </c>
      <c r="J4510" s="99">
        <v>45108</v>
      </c>
      <c r="K4510" s="107">
        <v>50000000</v>
      </c>
      <c r="L4510" s="98" t="s">
        <v>5033</v>
      </c>
      <c r="M4510" s="23">
        <v>1080</v>
      </c>
      <c r="N4510" s="23">
        <v>1</v>
      </c>
      <c r="O4510" s="107">
        <v>50000000</v>
      </c>
      <c r="P4510" s="23">
        <v>180</v>
      </c>
      <c r="Q4510" s="23">
        <v>2</v>
      </c>
      <c r="R4510" s="23">
        <v>2</v>
      </c>
      <c r="S4510" s="23">
        <v>2.91</v>
      </c>
      <c r="T4510" s="47">
        <v>33.412478</v>
      </c>
      <c r="U4510" s="98" t="s">
        <v>111</v>
      </c>
      <c r="V4510" s="98" t="s">
        <v>3139</v>
      </c>
      <c r="W4510" s="69">
        <f t="shared" si="140"/>
        <v>7.2850121418090746E-2</v>
      </c>
    </row>
    <row r="4511" spans="1:23">
      <c r="A4511">
        <f t="shared" si="141"/>
        <v>700</v>
      </c>
      <c r="B4511" s="99">
        <v>44408</v>
      </c>
      <c r="C4511" s="23">
        <v>2108</v>
      </c>
      <c r="D4511" s="23">
        <v>5</v>
      </c>
      <c r="E4511" s="98" t="s">
        <v>49</v>
      </c>
      <c r="F4511" s="98" t="s">
        <v>164</v>
      </c>
      <c r="G4511" s="98" t="s">
        <v>4120</v>
      </c>
      <c r="H4511" s="98" t="s">
        <v>1366</v>
      </c>
      <c r="I4511" s="98" t="s">
        <v>10056</v>
      </c>
      <c r="J4511" s="99">
        <v>45108</v>
      </c>
      <c r="K4511" s="107">
        <v>6000000</v>
      </c>
      <c r="L4511" s="98" t="s">
        <v>5034</v>
      </c>
      <c r="M4511" s="23">
        <v>1080</v>
      </c>
      <c r="N4511" s="23">
        <v>1</v>
      </c>
      <c r="O4511" s="107">
        <v>6000000</v>
      </c>
      <c r="P4511" s="23">
        <v>180</v>
      </c>
      <c r="Q4511" s="23">
        <v>2</v>
      </c>
      <c r="R4511" s="23">
        <v>2</v>
      </c>
      <c r="S4511" s="23">
        <v>0</v>
      </c>
      <c r="T4511" s="47">
        <v>4</v>
      </c>
      <c r="U4511" s="98" t="s">
        <v>111</v>
      </c>
      <c r="V4511" s="98" t="s">
        <v>3139</v>
      </c>
      <c r="W4511" s="69">
        <f t="shared" si="140"/>
        <v>8.7213072215823976E-3</v>
      </c>
    </row>
    <row r="4512" spans="1:23">
      <c r="A4512">
        <f t="shared" si="141"/>
        <v>1431</v>
      </c>
      <c r="B4512" s="99">
        <v>44408</v>
      </c>
      <c r="C4512" s="23">
        <v>2109</v>
      </c>
      <c r="D4512" s="23">
        <v>5</v>
      </c>
      <c r="E4512" s="98" t="s">
        <v>49</v>
      </c>
      <c r="F4512" s="98" t="s">
        <v>164</v>
      </c>
      <c r="G4512" s="98" t="s">
        <v>4120</v>
      </c>
      <c r="H4512" s="98" t="s">
        <v>1366</v>
      </c>
      <c r="I4512" s="98" t="s">
        <v>10056</v>
      </c>
      <c r="J4512" s="99">
        <v>45839</v>
      </c>
      <c r="K4512" s="107">
        <v>30000000</v>
      </c>
      <c r="L4512" s="98" t="s">
        <v>5035</v>
      </c>
      <c r="M4512" s="23">
        <v>1800</v>
      </c>
      <c r="N4512" s="23">
        <v>1</v>
      </c>
      <c r="O4512" s="107">
        <v>30000000</v>
      </c>
      <c r="P4512" s="23">
        <v>180</v>
      </c>
      <c r="Q4512" s="23">
        <v>2</v>
      </c>
      <c r="R4512" s="23">
        <v>2</v>
      </c>
      <c r="S4512" s="23">
        <v>0</v>
      </c>
      <c r="T4512" s="47">
        <v>24</v>
      </c>
      <c r="U4512" s="98" t="s">
        <v>111</v>
      </c>
      <c r="V4512" s="98" t="s">
        <v>3139</v>
      </c>
      <c r="W4512" s="69">
        <f t="shared" si="140"/>
        <v>0.10697306257786637</v>
      </c>
    </row>
    <row r="4513" spans="1:23">
      <c r="A4513">
        <f t="shared" si="141"/>
        <v>700</v>
      </c>
      <c r="B4513" s="99">
        <v>44408</v>
      </c>
      <c r="C4513" s="23">
        <v>2110</v>
      </c>
      <c r="D4513" s="23">
        <v>5</v>
      </c>
      <c r="E4513" s="98" t="s">
        <v>49</v>
      </c>
      <c r="F4513" s="98" t="s">
        <v>164</v>
      </c>
      <c r="G4513" s="98" t="s">
        <v>4120</v>
      </c>
      <c r="H4513" s="98" t="s">
        <v>1366</v>
      </c>
      <c r="I4513" s="98" t="s">
        <v>10056</v>
      </c>
      <c r="J4513" s="99">
        <v>45108</v>
      </c>
      <c r="K4513" s="107">
        <v>10000000</v>
      </c>
      <c r="L4513" s="98" t="s">
        <v>5036</v>
      </c>
      <c r="M4513" s="23">
        <v>1080</v>
      </c>
      <c r="N4513" s="23">
        <v>1</v>
      </c>
      <c r="O4513" s="107">
        <v>10000000</v>
      </c>
      <c r="P4513" s="23">
        <v>30</v>
      </c>
      <c r="Q4513" s="23">
        <v>2</v>
      </c>
      <c r="R4513" s="23">
        <v>2</v>
      </c>
      <c r="S4513" s="23">
        <v>0</v>
      </c>
      <c r="T4513" s="47">
        <v>6.6666639999999999</v>
      </c>
      <c r="U4513" s="98" t="s">
        <v>111</v>
      </c>
      <c r="V4513" s="98" t="s">
        <v>3139</v>
      </c>
      <c r="W4513" s="69">
        <f t="shared" si="140"/>
        <v>1.4535506221765849E-2</v>
      </c>
    </row>
    <row r="4514" spans="1:23">
      <c r="A4514">
        <f t="shared" si="141"/>
        <v>1431</v>
      </c>
      <c r="B4514" s="99">
        <v>44408</v>
      </c>
      <c r="C4514" s="23">
        <v>2111</v>
      </c>
      <c r="D4514" s="23">
        <v>5</v>
      </c>
      <c r="E4514" s="98" t="s">
        <v>49</v>
      </c>
      <c r="F4514" s="98" t="s">
        <v>164</v>
      </c>
      <c r="G4514" s="98" t="s">
        <v>4120</v>
      </c>
      <c r="H4514" s="98" t="s">
        <v>1366</v>
      </c>
      <c r="I4514" s="98" t="s">
        <v>10056</v>
      </c>
      <c r="J4514" s="99">
        <v>45839</v>
      </c>
      <c r="K4514" s="107">
        <v>15000000</v>
      </c>
      <c r="L4514" s="98" t="s">
        <v>5037</v>
      </c>
      <c r="M4514" s="23">
        <v>1800</v>
      </c>
      <c r="N4514" s="23">
        <v>1</v>
      </c>
      <c r="O4514" s="107">
        <v>15000000</v>
      </c>
      <c r="P4514" s="23">
        <v>180</v>
      </c>
      <c r="Q4514" s="23">
        <v>2</v>
      </c>
      <c r="R4514" s="23">
        <v>2</v>
      </c>
      <c r="S4514" s="23">
        <v>0</v>
      </c>
      <c r="T4514" s="47">
        <v>12</v>
      </c>
      <c r="U4514" s="98" t="s">
        <v>111</v>
      </c>
      <c r="V4514" s="98" t="s">
        <v>3139</v>
      </c>
      <c r="W4514" s="69">
        <f t="shared" si="140"/>
        <v>5.3486531288933187E-2</v>
      </c>
    </row>
    <row r="4515" spans="1:23">
      <c r="A4515">
        <f t="shared" si="141"/>
        <v>1431</v>
      </c>
      <c r="B4515" s="99">
        <v>44408</v>
      </c>
      <c r="C4515" s="23">
        <v>2112</v>
      </c>
      <c r="D4515" s="23">
        <v>5</v>
      </c>
      <c r="E4515" s="98" t="s">
        <v>49</v>
      </c>
      <c r="F4515" s="98" t="s">
        <v>164</v>
      </c>
      <c r="G4515" s="98" t="s">
        <v>4120</v>
      </c>
      <c r="H4515" s="98" t="s">
        <v>1366</v>
      </c>
      <c r="I4515" s="98" t="s">
        <v>10056</v>
      </c>
      <c r="J4515" s="99">
        <v>45839</v>
      </c>
      <c r="K4515" s="107">
        <v>30000000</v>
      </c>
      <c r="L4515" s="98" t="s">
        <v>5038</v>
      </c>
      <c r="M4515" s="23">
        <v>1800</v>
      </c>
      <c r="N4515" s="23">
        <v>1</v>
      </c>
      <c r="O4515" s="107">
        <v>30000000</v>
      </c>
      <c r="P4515" s="23">
        <v>180</v>
      </c>
      <c r="Q4515" s="23">
        <v>2</v>
      </c>
      <c r="R4515" s="23">
        <v>2</v>
      </c>
      <c r="S4515" s="23">
        <v>2.91</v>
      </c>
      <c r="T4515" s="47">
        <v>24.056256000000001</v>
      </c>
      <c r="U4515" s="98" t="s">
        <v>111</v>
      </c>
      <c r="V4515" s="98" t="s">
        <v>3139</v>
      </c>
      <c r="W4515" s="69">
        <f t="shared" si="140"/>
        <v>0.1072238074365489</v>
      </c>
    </row>
    <row r="4516" spans="1:23">
      <c r="A4516">
        <f t="shared" si="141"/>
        <v>1431</v>
      </c>
      <c r="B4516" s="99">
        <v>44408</v>
      </c>
      <c r="C4516" s="23">
        <v>2113</v>
      </c>
      <c r="D4516" s="23">
        <v>5</v>
      </c>
      <c r="E4516" s="98" t="s">
        <v>49</v>
      </c>
      <c r="F4516" s="98" t="s">
        <v>164</v>
      </c>
      <c r="G4516" s="98" t="s">
        <v>4120</v>
      </c>
      <c r="H4516" s="98" t="s">
        <v>1366</v>
      </c>
      <c r="I4516" s="98" t="s">
        <v>10056</v>
      </c>
      <c r="J4516" s="99">
        <v>45839</v>
      </c>
      <c r="K4516" s="107">
        <v>13000000</v>
      </c>
      <c r="L4516" s="98" t="s">
        <v>5039</v>
      </c>
      <c r="M4516" s="23">
        <v>1800</v>
      </c>
      <c r="N4516" s="23">
        <v>1</v>
      </c>
      <c r="O4516" s="107">
        <v>13000000</v>
      </c>
      <c r="P4516" s="23">
        <v>180</v>
      </c>
      <c r="Q4516" s="23">
        <v>2</v>
      </c>
      <c r="R4516" s="23">
        <v>2</v>
      </c>
      <c r="S4516" s="23">
        <v>0</v>
      </c>
      <c r="T4516" s="47">
        <v>10.4</v>
      </c>
      <c r="U4516" s="98" t="s">
        <v>111</v>
      </c>
      <c r="V4516" s="98" t="s">
        <v>3139</v>
      </c>
      <c r="W4516" s="69">
        <f t="shared" si="140"/>
        <v>4.6354993783742096E-2</v>
      </c>
    </row>
    <row r="4517" spans="1:23">
      <c r="A4517">
        <f t="shared" si="141"/>
        <v>700</v>
      </c>
      <c r="B4517" s="99">
        <v>44408</v>
      </c>
      <c r="C4517" s="23">
        <v>2114</v>
      </c>
      <c r="D4517" s="23">
        <v>5</v>
      </c>
      <c r="E4517" s="98" t="s">
        <v>49</v>
      </c>
      <c r="F4517" s="98" t="s">
        <v>164</v>
      </c>
      <c r="G4517" s="98" t="s">
        <v>4120</v>
      </c>
      <c r="H4517" s="98" t="s">
        <v>1366</v>
      </c>
      <c r="I4517" s="98" t="s">
        <v>10056</v>
      </c>
      <c r="J4517" s="99">
        <v>45108</v>
      </c>
      <c r="K4517" s="107">
        <v>12300000</v>
      </c>
      <c r="L4517" s="98" t="s">
        <v>5040</v>
      </c>
      <c r="M4517" s="23">
        <v>1080</v>
      </c>
      <c r="N4517" s="23">
        <v>1</v>
      </c>
      <c r="O4517" s="107">
        <v>12300000</v>
      </c>
      <c r="P4517" s="23">
        <v>180</v>
      </c>
      <c r="Q4517" s="23">
        <v>2</v>
      </c>
      <c r="R4517" s="23">
        <v>2</v>
      </c>
      <c r="S4517" s="23">
        <v>0</v>
      </c>
      <c r="T4517" s="47">
        <v>8.1999999999999993</v>
      </c>
      <c r="U4517" s="98" t="s">
        <v>111</v>
      </c>
      <c r="V4517" s="98" t="s">
        <v>3139</v>
      </c>
      <c r="W4517" s="69">
        <f t="shared" si="140"/>
        <v>1.7878679804243913E-2</v>
      </c>
    </row>
    <row r="4518" spans="1:23">
      <c r="A4518">
        <f t="shared" si="141"/>
        <v>700</v>
      </c>
      <c r="B4518" s="99">
        <v>44408</v>
      </c>
      <c r="C4518" s="23">
        <v>2115</v>
      </c>
      <c r="D4518" s="23">
        <v>5</v>
      </c>
      <c r="E4518" s="98" t="s">
        <v>49</v>
      </c>
      <c r="F4518" s="98" t="s">
        <v>164</v>
      </c>
      <c r="G4518" s="98" t="s">
        <v>4120</v>
      </c>
      <c r="H4518" s="98" t="s">
        <v>1366</v>
      </c>
      <c r="I4518" s="98" t="s">
        <v>10056</v>
      </c>
      <c r="J4518" s="99">
        <v>45108</v>
      </c>
      <c r="K4518" s="107">
        <v>20000000</v>
      </c>
      <c r="L4518" s="98" t="s">
        <v>5041</v>
      </c>
      <c r="M4518" s="23">
        <v>1080</v>
      </c>
      <c r="N4518" s="23">
        <v>1</v>
      </c>
      <c r="O4518" s="107">
        <v>20000000</v>
      </c>
      <c r="P4518" s="23">
        <v>180</v>
      </c>
      <c r="Q4518" s="23">
        <v>2</v>
      </c>
      <c r="R4518" s="23">
        <v>2</v>
      </c>
      <c r="S4518" s="23">
        <v>0</v>
      </c>
      <c r="T4518" s="47">
        <v>13.333334000000001</v>
      </c>
      <c r="U4518" s="98" t="s">
        <v>111</v>
      </c>
      <c r="V4518" s="98" t="s">
        <v>3139</v>
      </c>
      <c r="W4518" s="69">
        <f t="shared" si="140"/>
        <v>2.9071025525492532E-2</v>
      </c>
    </row>
    <row r="4519" spans="1:23">
      <c r="A4519">
        <f t="shared" si="141"/>
        <v>700</v>
      </c>
      <c r="B4519" s="99">
        <v>44408</v>
      </c>
      <c r="C4519" s="23">
        <v>2116</v>
      </c>
      <c r="D4519" s="23">
        <v>5</v>
      </c>
      <c r="E4519" s="98" t="s">
        <v>49</v>
      </c>
      <c r="F4519" s="98" t="s">
        <v>164</v>
      </c>
      <c r="G4519" s="98" t="s">
        <v>4120</v>
      </c>
      <c r="H4519" s="98" t="s">
        <v>1366</v>
      </c>
      <c r="I4519" s="98" t="s">
        <v>10056</v>
      </c>
      <c r="J4519" s="99">
        <v>45108</v>
      </c>
      <c r="K4519" s="107">
        <v>17000000</v>
      </c>
      <c r="L4519" s="98" t="s">
        <v>5042</v>
      </c>
      <c r="M4519" s="23">
        <v>1080</v>
      </c>
      <c r="N4519" s="23">
        <v>1</v>
      </c>
      <c r="O4519" s="107">
        <v>17000000</v>
      </c>
      <c r="P4519" s="23">
        <v>180</v>
      </c>
      <c r="Q4519" s="23">
        <v>2</v>
      </c>
      <c r="R4519" s="23">
        <v>2</v>
      </c>
      <c r="S4519" s="23">
        <v>0</v>
      </c>
      <c r="T4519" s="47">
        <v>11.333334000000001</v>
      </c>
      <c r="U4519" s="98" t="s">
        <v>111</v>
      </c>
      <c r="V4519" s="98" t="s">
        <v>3139</v>
      </c>
      <c r="W4519" s="69">
        <f t="shared" si="140"/>
        <v>2.4710371914701327E-2</v>
      </c>
    </row>
    <row r="4520" spans="1:23">
      <c r="A4520">
        <f t="shared" si="141"/>
        <v>1432</v>
      </c>
      <c r="B4520" s="99">
        <v>44408</v>
      </c>
      <c r="C4520" s="23">
        <v>2117</v>
      </c>
      <c r="D4520" s="23">
        <v>5</v>
      </c>
      <c r="E4520" s="98" t="s">
        <v>49</v>
      </c>
      <c r="F4520" s="98" t="s">
        <v>164</v>
      </c>
      <c r="G4520" s="98" t="s">
        <v>4120</v>
      </c>
      <c r="H4520" s="98" t="s">
        <v>1366</v>
      </c>
      <c r="I4520" s="98" t="s">
        <v>6048</v>
      </c>
      <c r="J4520" s="99">
        <v>45840</v>
      </c>
      <c r="K4520" s="107">
        <v>20000000</v>
      </c>
      <c r="L4520" s="98" t="s">
        <v>5043</v>
      </c>
      <c r="M4520" s="23">
        <v>1800</v>
      </c>
      <c r="N4520" s="23">
        <v>1</v>
      </c>
      <c r="O4520" s="107">
        <v>20000000</v>
      </c>
      <c r="P4520" s="23">
        <v>180</v>
      </c>
      <c r="Q4520" s="23">
        <v>2</v>
      </c>
      <c r="R4520" s="23">
        <v>2</v>
      </c>
      <c r="S4520" s="23">
        <v>0</v>
      </c>
      <c r="T4520" s="47">
        <v>16</v>
      </c>
      <c r="U4520" s="98" t="s">
        <v>111</v>
      </c>
      <c r="V4520" s="98" t="s">
        <v>3139</v>
      </c>
      <c r="W4520" s="69">
        <f t="shared" si="140"/>
        <v>7.1365211093177103E-2</v>
      </c>
    </row>
    <row r="4521" spans="1:23">
      <c r="A4521">
        <f t="shared" si="141"/>
        <v>701</v>
      </c>
      <c r="B4521" s="99">
        <v>44408</v>
      </c>
      <c r="C4521" s="23">
        <v>2118</v>
      </c>
      <c r="D4521" s="23">
        <v>5</v>
      </c>
      <c r="E4521" s="98" t="s">
        <v>49</v>
      </c>
      <c r="F4521" s="98" t="s">
        <v>164</v>
      </c>
      <c r="G4521" s="98" t="s">
        <v>4120</v>
      </c>
      <c r="H4521" s="98" t="s">
        <v>1366</v>
      </c>
      <c r="I4521" s="98" t="s">
        <v>6048</v>
      </c>
      <c r="J4521" s="99">
        <v>45109</v>
      </c>
      <c r="K4521" s="107">
        <v>10000000</v>
      </c>
      <c r="L4521" s="98" t="s">
        <v>5044</v>
      </c>
      <c r="M4521" s="23">
        <v>1080</v>
      </c>
      <c r="N4521" s="23">
        <v>1</v>
      </c>
      <c r="O4521" s="107">
        <v>10000000</v>
      </c>
      <c r="P4521" s="23">
        <v>180</v>
      </c>
      <c r="Q4521" s="23">
        <v>2</v>
      </c>
      <c r="R4521" s="23">
        <v>2</v>
      </c>
      <c r="S4521" s="23">
        <v>0</v>
      </c>
      <c r="T4521" s="47">
        <v>6.6666660000000002</v>
      </c>
      <c r="U4521" s="98" t="s">
        <v>111</v>
      </c>
      <c r="V4521" s="98" t="s">
        <v>3139</v>
      </c>
      <c r="W4521" s="69">
        <f t="shared" si="140"/>
        <v>1.4556275597537202E-2</v>
      </c>
    </row>
    <row r="4522" spans="1:23">
      <c r="A4522">
        <f t="shared" si="141"/>
        <v>1432</v>
      </c>
      <c r="B4522" s="99">
        <v>44408</v>
      </c>
      <c r="C4522" s="23">
        <v>2119</v>
      </c>
      <c r="D4522" s="23">
        <v>5</v>
      </c>
      <c r="E4522" s="98" t="s">
        <v>49</v>
      </c>
      <c r="F4522" s="98" t="s">
        <v>164</v>
      </c>
      <c r="G4522" s="98" t="s">
        <v>4120</v>
      </c>
      <c r="H4522" s="98" t="s">
        <v>1366</v>
      </c>
      <c r="I4522" s="98" t="s">
        <v>6048</v>
      </c>
      <c r="J4522" s="99">
        <v>45840</v>
      </c>
      <c r="K4522" s="107">
        <v>10000000</v>
      </c>
      <c r="L4522" s="98" t="s">
        <v>5045</v>
      </c>
      <c r="M4522" s="23">
        <v>1620</v>
      </c>
      <c r="N4522" s="23">
        <v>1</v>
      </c>
      <c r="O4522" s="107">
        <v>10000000</v>
      </c>
      <c r="P4522" s="23">
        <v>180</v>
      </c>
      <c r="Q4522" s="23">
        <v>2</v>
      </c>
      <c r="R4522" s="23">
        <v>2</v>
      </c>
      <c r="S4522" s="23">
        <v>0</v>
      </c>
      <c r="T4522" s="47">
        <v>8</v>
      </c>
      <c r="U4522" s="98" t="s">
        <v>111</v>
      </c>
      <c r="V4522" s="98" t="s">
        <v>3139</v>
      </c>
      <c r="W4522" s="69">
        <f t="shared" si="140"/>
        <v>3.5682605546588551E-2</v>
      </c>
    </row>
    <row r="4523" spans="1:23">
      <c r="A4523">
        <f t="shared" si="141"/>
        <v>1432</v>
      </c>
      <c r="B4523" s="99">
        <v>44408</v>
      </c>
      <c r="C4523" s="23">
        <v>2120</v>
      </c>
      <c r="D4523" s="23">
        <v>5</v>
      </c>
      <c r="E4523" s="98" t="s">
        <v>49</v>
      </c>
      <c r="F4523" s="98" t="s">
        <v>164</v>
      </c>
      <c r="G4523" s="98" t="s">
        <v>4120</v>
      </c>
      <c r="H4523" s="98" t="s">
        <v>1366</v>
      </c>
      <c r="I4523" s="98" t="s">
        <v>6048</v>
      </c>
      <c r="J4523" s="99">
        <v>45840</v>
      </c>
      <c r="K4523" s="107">
        <v>18000000</v>
      </c>
      <c r="L4523" s="98" t="s">
        <v>5046</v>
      </c>
      <c r="M4523" s="23">
        <v>1800</v>
      </c>
      <c r="N4523" s="23">
        <v>1</v>
      </c>
      <c r="O4523" s="107">
        <v>18000000</v>
      </c>
      <c r="P4523" s="23">
        <v>180</v>
      </c>
      <c r="Q4523" s="23">
        <v>2</v>
      </c>
      <c r="R4523" s="23">
        <v>2</v>
      </c>
      <c r="S4523" s="23">
        <v>0</v>
      </c>
      <c r="T4523" s="47">
        <v>14.4</v>
      </c>
      <c r="U4523" s="98" t="s">
        <v>111</v>
      </c>
      <c r="V4523" s="98" t="s">
        <v>3139</v>
      </c>
      <c r="W4523" s="69">
        <f t="shared" si="140"/>
        <v>6.4228689983859388E-2</v>
      </c>
    </row>
    <row r="4524" spans="1:23">
      <c r="A4524">
        <f t="shared" si="141"/>
        <v>1430</v>
      </c>
      <c r="B4524" s="99">
        <v>44408</v>
      </c>
      <c r="C4524" s="23">
        <v>2121</v>
      </c>
      <c r="D4524" s="23">
        <v>5</v>
      </c>
      <c r="E4524" s="98" t="s">
        <v>49</v>
      </c>
      <c r="F4524" s="98" t="s">
        <v>164</v>
      </c>
      <c r="G4524" s="98" t="s">
        <v>4120</v>
      </c>
      <c r="H4524" s="98" t="s">
        <v>1366</v>
      </c>
      <c r="I4524" s="98" t="s">
        <v>6048</v>
      </c>
      <c r="J4524" s="99">
        <v>45838</v>
      </c>
      <c r="K4524" s="107">
        <v>13000000</v>
      </c>
      <c r="L4524" s="98" t="s">
        <v>5047</v>
      </c>
      <c r="M4524" s="23">
        <v>1800</v>
      </c>
      <c r="N4524" s="23">
        <v>1</v>
      </c>
      <c r="O4524" s="107">
        <v>13000000</v>
      </c>
      <c r="P4524" s="23">
        <v>180</v>
      </c>
      <c r="Q4524" s="23">
        <v>2</v>
      </c>
      <c r="R4524" s="23">
        <v>2</v>
      </c>
      <c r="S4524" s="23">
        <v>0</v>
      </c>
      <c r="T4524" s="47">
        <v>10.4</v>
      </c>
      <c r="U4524" s="98" t="s">
        <v>111</v>
      </c>
      <c r="V4524" s="98" t="s">
        <v>3139</v>
      </c>
      <c r="W4524" s="69">
        <f t="shared" si="140"/>
        <v>4.6322600356919076E-2</v>
      </c>
    </row>
    <row r="4525" spans="1:23">
      <c r="A4525">
        <f t="shared" si="141"/>
        <v>520</v>
      </c>
      <c r="B4525" s="99">
        <v>44408</v>
      </c>
      <c r="C4525" s="23">
        <v>2122</v>
      </c>
      <c r="D4525" s="23">
        <v>5</v>
      </c>
      <c r="E4525" s="98" t="s">
        <v>49</v>
      </c>
      <c r="F4525" s="98" t="s">
        <v>164</v>
      </c>
      <c r="G4525" s="98" t="s">
        <v>4120</v>
      </c>
      <c r="H4525" s="98" t="s">
        <v>1366</v>
      </c>
      <c r="I4525" s="98" t="s">
        <v>6048</v>
      </c>
      <c r="J4525" s="99">
        <v>44928</v>
      </c>
      <c r="K4525" s="107">
        <v>15200000</v>
      </c>
      <c r="L4525" s="98" t="s">
        <v>5048</v>
      </c>
      <c r="M4525" s="23">
        <v>900</v>
      </c>
      <c r="N4525" s="23">
        <v>1</v>
      </c>
      <c r="O4525" s="107">
        <v>15200000</v>
      </c>
      <c r="P4525" s="23">
        <v>180</v>
      </c>
      <c r="Q4525" s="23">
        <v>2</v>
      </c>
      <c r="R4525" s="23">
        <v>2</v>
      </c>
      <c r="S4525" s="23">
        <v>0</v>
      </c>
      <c r="T4525" s="47">
        <v>9.1199999999999992</v>
      </c>
      <c r="U4525" s="98" t="s">
        <v>111</v>
      </c>
      <c r="V4525" s="98" t="s">
        <v>3139</v>
      </c>
      <c r="W4525" s="69">
        <f t="shared" si="140"/>
        <v>1.4771402631297271E-2</v>
      </c>
    </row>
    <row r="4526" spans="1:23">
      <c r="A4526">
        <f t="shared" si="141"/>
        <v>1433</v>
      </c>
      <c r="B4526" s="99">
        <v>44408</v>
      </c>
      <c r="C4526" s="23">
        <v>2123</v>
      </c>
      <c r="D4526" s="23">
        <v>5</v>
      </c>
      <c r="E4526" s="98" t="s">
        <v>49</v>
      </c>
      <c r="F4526" s="98" t="s">
        <v>164</v>
      </c>
      <c r="G4526" s="98" t="s">
        <v>4120</v>
      </c>
      <c r="H4526" s="98" t="s">
        <v>1366</v>
      </c>
      <c r="I4526" s="98" t="s">
        <v>6963</v>
      </c>
      <c r="J4526" s="99">
        <v>45841</v>
      </c>
      <c r="K4526" s="107">
        <v>22000000</v>
      </c>
      <c r="L4526" s="98" t="s">
        <v>5049</v>
      </c>
      <c r="M4526" s="23">
        <v>1800</v>
      </c>
      <c r="N4526" s="23">
        <v>1</v>
      </c>
      <c r="O4526" s="107">
        <v>22000000</v>
      </c>
      <c r="P4526" s="23">
        <v>180</v>
      </c>
      <c r="Q4526" s="23">
        <v>2</v>
      </c>
      <c r="R4526" s="23">
        <v>2</v>
      </c>
      <c r="S4526" s="23">
        <v>0</v>
      </c>
      <c r="T4526" s="47">
        <v>17.600000000000001</v>
      </c>
      <c r="U4526" s="98" t="s">
        <v>111</v>
      </c>
      <c r="V4526" s="98" t="s">
        <v>3139</v>
      </c>
      <c r="W4526" s="69">
        <f t="shared" si="140"/>
        <v>7.8556551847887623E-2</v>
      </c>
    </row>
    <row r="4527" spans="1:23">
      <c r="A4527">
        <f t="shared" si="141"/>
        <v>702</v>
      </c>
      <c r="B4527" s="99">
        <v>44408</v>
      </c>
      <c r="C4527" s="23">
        <v>2124</v>
      </c>
      <c r="D4527" s="23">
        <v>5</v>
      </c>
      <c r="E4527" s="98" t="s">
        <v>49</v>
      </c>
      <c r="F4527" s="98" t="s">
        <v>164</v>
      </c>
      <c r="G4527" s="98" t="s">
        <v>4120</v>
      </c>
      <c r="H4527" s="98" t="s">
        <v>1366</v>
      </c>
      <c r="I4527" s="98" t="s">
        <v>6963</v>
      </c>
      <c r="J4527" s="99">
        <v>45110</v>
      </c>
      <c r="K4527" s="107">
        <v>12000000</v>
      </c>
      <c r="L4527" s="98" t="s">
        <v>5050</v>
      </c>
      <c r="M4527" s="23">
        <v>1080</v>
      </c>
      <c r="N4527" s="23">
        <v>1</v>
      </c>
      <c r="O4527" s="107">
        <v>12000000</v>
      </c>
      <c r="P4527" s="23">
        <v>180</v>
      </c>
      <c r="Q4527" s="23">
        <v>2</v>
      </c>
      <c r="R4527" s="23">
        <v>2</v>
      </c>
      <c r="S4527" s="23">
        <v>0</v>
      </c>
      <c r="T4527" s="47">
        <v>8</v>
      </c>
      <c r="U4527" s="98" t="s">
        <v>111</v>
      </c>
      <c r="V4527" s="98" t="s">
        <v>3139</v>
      </c>
      <c r="W4527" s="69">
        <f t="shared" si="140"/>
        <v>1.7492450484430978E-2</v>
      </c>
    </row>
    <row r="4528" spans="1:23">
      <c r="A4528">
        <f t="shared" si="141"/>
        <v>702</v>
      </c>
      <c r="B4528" s="99">
        <v>44408</v>
      </c>
      <c r="C4528" s="23">
        <v>2125</v>
      </c>
      <c r="D4528" s="23">
        <v>5</v>
      </c>
      <c r="E4528" s="98" t="s">
        <v>49</v>
      </c>
      <c r="F4528" s="98" t="s">
        <v>164</v>
      </c>
      <c r="G4528" s="98" t="s">
        <v>4120</v>
      </c>
      <c r="H4528" s="98" t="s">
        <v>1366</v>
      </c>
      <c r="I4528" s="98" t="s">
        <v>6963</v>
      </c>
      <c r="J4528" s="99">
        <v>45110</v>
      </c>
      <c r="K4528" s="107">
        <v>5500000</v>
      </c>
      <c r="L4528" s="98" t="s">
        <v>5051</v>
      </c>
      <c r="M4528" s="23">
        <v>1080</v>
      </c>
      <c r="N4528" s="23">
        <v>1</v>
      </c>
      <c r="O4528" s="107">
        <v>5500000</v>
      </c>
      <c r="P4528" s="23">
        <v>360</v>
      </c>
      <c r="Q4528" s="23">
        <v>2</v>
      </c>
      <c r="R4528" s="23">
        <v>2</v>
      </c>
      <c r="S4528" s="23">
        <v>0</v>
      </c>
      <c r="T4528" s="47">
        <v>3.6670370000000001</v>
      </c>
      <c r="U4528" s="98" t="s">
        <v>111</v>
      </c>
      <c r="V4528" s="98" t="s">
        <v>3139</v>
      </c>
      <c r="W4528" s="69">
        <f t="shared" si="140"/>
        <v>8.0181828933845404E-3</v>
      </c>
    </row>
    <row r="4529" spans="1:23">
      <c r="A4529">
        <f t="shared" si="141"/>
        <v>1433</v>
      </c>
      <c r="B4529" s="99">
        <v>44408</v>
      </c>
      <c r="C4529" s="23">
        <v>2126</v>
      </c>
      <c r="D4529" s="23">
        <v>5</v>
      </c>
      <c r="E4529" s="98" t="s">
        <v>49</v>
      </c>
      <c r="F4529" s="98" t="s">
        <v>164</v>
      </c>
      <c r="G4529" s="98" t="s">
        <v>4120</v>
      </c>
      <c r="H4529" s="98" t="s">
        <v>1366</v>
      </c>
      <c r="I4529" s="98" t="s">
        <v>6963</v>
      </c>
      <c r="J4529" s="99">
        <v>45841</v>
      </c>
      <c r="K4529" s="107">
        <v>11000000</v>
      </c>
      <c r="L4529" s="98" t="s">
        <v>5052</v>
      </c>
      <c r="M4529" s="23">
        <v>1800</v>
      </c>
      <c r="N4529" s="23">
        <v>1</v>
      </c>
      <c r="O4529" s="107">
        <v>11000000</v>
      </c>
      <c r="P4529" s="23">
        <v>180</v>
      </c>
      <c r="Q4529" s="23">
        <v>2</v>
      </c>
      <c r="R4529" s="23">
        <v>2</v>
      </c>
      <c r="S4529" s="23">
        <v>0</v>
      </c>
      <c r="T4529" s="47">
        <v>8.8000000000000007</v>
      </c>
      <c r="U4529" s="98" t="s">
        <v>111</v>
      </c>
      <c r="V4529" s="98" t="s">
        <v>3139</v>
      </c>
      <c r="W4529" s="69">
        <f t="shared" si="140"/>
        <v>3.9278275923943812E-2</v>
      </c>
    </row>
    <row r="4530" spans="1:23">
      <c r="A4530">
        <f t="shared" si="141"/>
        <v>702</v>
      </c>
      <c r="B4530" s="99">
        <v>44408</v>
      </c>
      <c r="C4530" s="23">
        <v>2127</v>
      </c>
      <c r="D4530" s="23">
        <v>5</v>
      </c>
      <c r="E4530" s="98" t="s">
        <v>49</v>
      </c>
      <c r="F4530" s="98" t="s">
        <v>164</v>
      </c>
      <c r="G4530" s="98" t="s">
        <v>4120</v>
      </c>
      <c r="H4530" s="98" t="s">
        <v>1366</v>
      </c>
      <c r="I4530" s="98" t="s">
        <v>6963</v>
      </c>
      <c r="J4530" s="99">
        <v>45110</v>
      </c>
      <c r="K4530" s="107">
        <v>12000000</v>
      </c>
      <c r="L4530" s="98" t="s">
        <v>5053</v>
      </c>
      <c r="M4530" s="23">
        <v>1080</v>
      </c>
      <c r="N4530" s="23">
        <v>1</v>
      </c>
      <c r="O4530" s="107">
        <v>12000000</v>
      </c>
      <c r="P4530" s="23">
        <v>180</v>
      </c>
      <c r="Q4530" s="23">
        <v>2</v>
      </c>
      <c r="R4530" s="23">
        <v>2</v>
      </c>
      <c r="S4530" s="23">
        <v>0</v>
      </c>
      <c r="T4530" s="47">
        <v>8</v>
      </c>
      <c r="U4530" s="98" t="s">
        <v>111</v>
      </c>
      <c r="V4530" s="98" t="s">
        <v>3139</v>
      </c>
      <c r="W4530" s="69">
        <f t="shared" si="140"/>
        <v>1.7492450484430978E-2</v>
      </c>
    </row>
    <row r="4531" spans="1:23">
      <c r="A4531">
        <f t="shared" si="141"/>
        <v>702</v>
      </c>
      <c r="B4531" s="99">
        <v>44408</v>
      </c>
      <c r="C4531" s="23">
        <v>2128</v>
      </c>
      <c r="D4531" s="23">
        <v>5</v>
      </c>
      <c r="E4531" s="98" t="s">
        <v>49</v>
      </c>
      <c r="F4531" s="98" t="s">
        <v>164</v>
      </c>
      <c r="G4531" s="98" t="s">
        <v>4120</v>
      </c>
      <c r="H4531" s="98" t="s">
        <v>1366</v>
      </c>
      <c r="I4531" s="98" t="s">
        <v>6963</v>
      </c>
      <c r="J4531" s="99">
        <v>45110</v>
      </c>
      <c r="K4531" s="107">
        <v>10000000</v>
      </c>
      <c r="L4531" s="98" t="s">
        <v>5054</v>
      </c>
      <c r="M4531" s="23">
        <v>1080</v>
      </c>
      <c r="N4531" s="23">
        <v>1</v>
      </c>
      <c r="O4531" s="107">
        <v>10000000</v>
      </c>
      <c r="P4531" s="23">
        <v>90</v>
      </c>
      <c r="Q4531" s="23">
        <v>2</v>
      </c>
      <c r="R4531" s="23">
        <v>2</v>
      </c>
      <c r="S4531" s="23">
        <v>0</v>
      </c>
      <c r="T4531" s="47">
        <v>6.6666679999999996</v>
      </c>
      <c r="U4531" s="98" t="s">
        <v>111</v>
      </c>
      <c r="V4531" s="98" t="s">
        <v>3139</v>
      </c>
      <c r="W4531" s="69">
        <f t="shared" si="140"/>
        <v>1.4577044985767564E-2</v>
      </c>
    </row>
    <row r="4532" spans="1:23">
      <c r="A4532">
        <f t="shared" si="141"/>
        <v>1436</v>
      </c>
      <c r="B4532" s="99">
        <v>44408</v>
      </c>
      <c r="C4532" s="23">
        <v>2129</v>
      </c>
      <c r="D4532" s="23">
        <v>5</v>
      </c>
      <c r="E4532" s="98" t="s">
        <v>49</v>
      </c>
      <c r="F4532" s="98" t="s">
        <v>164</v>
      </c>
      <c r="G4532" s="98" t="s">
        <v>4120</v>
      </c>
      <c r="H4532" s="98" t="s">
        <v>1366</v>
      </c>
      <c r="I4532" s="98" t="s">
        <v>10057</v>
      </c>
      <c r="J4532" s="99">
        <v>45844</v>
      </c>
      <c r="K4532" s="107">
        <v>40000000</v>
      </c>
      <c r="L4532" s="98" t="s">
        <v>5055</v>
      </c>
      <c r="M4532" s="23">
        <v>1800</v>
      </c>
      <c r="N4532" s="23">
        <v>1</v>
      </c>
      <c r="O4532" s="107">
        <v>40000000</v>
      </c>
      <c r="P4532" s="23">
        <v>180</v>
      </c>
      <c r="Q4532" s="23">
        <v>2</v>
      </c>
      <c r="R4532" s="23">
        <v>2</v>
      </c>
      <c r="S4532" s="23">
        <v>0</v>
      </c>
      <c r="T4532" s="47">
        <v>32</v>
      </c>
      <c r="U4532" s="98" t="s">
        <v>111</v>
      </c>
      <c r="V4532" s="98" t="s">
        <v>3139</v>
      </c>
      <c r="W4532" s="69">
        <f t="shared" si="140"/>
        <v>0.14312911051648369</v>
      </c>
    </row>
    <row r="4533" spans="1:23">
      <c r="A4533">
        <f t="shared" si="141"/>
        <v>827</v>
      </c>
      <c r="B4533" s="99">
        <v>44408</v>
      </c>
      <c r="C4533" s="23">
        <v>2130</v>
      </c>
      <c r="D4533" s="23">
        <v>5</v>
      </c>
      <c r="E4533" s="98" t="s">
        <v>49</v>
      </c>
      <c r="F4533" s="98" t="s">
        <v>164</v>
      </c>
      <c r="G4533" s="98" t="s">
        <v>4120</v>
      </c>
      <c r="H4533" s="98" t="s">
        <v>1366</v>
      </c>
      <c r="I4533" s="98" t="s">
        <v>10057</v>
      </c>
      <c r="J4533" s="99">
        <v>45235</v>
      </c>
      <c r="K4533" s="107">
        <v>5000000</v>
      </c>
      <c r="L4533" s="98" t="s">
        <v>5056</v>
      </c>
      <c r="M4533" s="23">
        <v>1080</v>
      </c>
      <c r="N4533" s="23">
        <v>1</v>
      </c>
      <c r="O4533" s="107">
        <v>5000000</v>
      </c>
      <c r="P4533" s="23">
        <v>360</v>
      </c>
      <c r="Q4533" s="23">
        <v>2</v>
      </c>
      <c r="R4533" s="23">
        <v>2</v>
      </c>
      <c r="S4533" s="23">
        <v>0</v>
      </c>
      <c r="T4533" s="47">
        <v>5</v>
      </c>
      <c r="U4533" s="98" t="s">
        <v>111</v>
      </c>
      <c r="V4533" s="98" t="s">
        <v>3139</v>
      </c>
      <c r="W4533" s="69">
        <f t="shared" si="140"/>
        <v>1.2879501914729719E-2</v>
      </c>
    </row>
    <row r="4534" spans="1:23">
      <c r="A4534">
        <f t="shared" si="141"/>
        <v>1436</v>
      </c>
      <c r="B4534" s="99">
        <v>44408</v>
      </c>
      <c r="C4534" s="23">
        <v>2131</v>
      </c>
      <c r="D4534" s="23">
        <v>5</v>
      </c>
      <c r="E4534" s="98" t="s">
        <v>49</v>
      </c>
      <c r="F4534" s="98" t="s">
        <v>164</v>
      </c>
      <c r="G4534" s="98" t="s">
        <v>4120</v>
      </c>
      <c r="H4534" s="98" t="s">
        <v>1366</v>
      </c>
      <c r="I4534" s="98" t="s">
        <v>10057</v>
      </c>
      <c r="J4534" s="99">
        <v>45844</v>
      </c>
      <c r="K4534" s="107">
        <v>30000000</v>
      </c>
      <c r="L4534" s="98" t="s">
        <v>5057</v>
      </c>
      <c r="M4534" s="23">
        <v>1800</v>
      </c>
      <c r="N4534" s="23">
        <v>1</v>
      </c>
      <c r="O4534" s="107">
        <v>30000000</v>
      </c>
      <c r="P4534" s="23">
        <v>180</v>
      </c>
      <c r="Q4534" s="23">
        <v>2</v>
      </c>
      <c r="R4534" s="23">
        <v>2</v>
      </c>
      <c r="S4534" s="23">
        <v>0</v>
      </c>
      <c r="T4534" s="47">
        <v>24</v>
      </c>
      <c r="U4534" s="98" t="s">
        <v>111</v>
      </c>
      <c r="V4534" s="98" t="s">
        <v>3139</v>
      </c>
      <c r="W4534" s="69">
        <f t="shared" si="140"/>
        <v>0.10734683288736277</v>
      </c>
    </row>
    <row r="4535" spans="1:23">
      <c r="A4535">
        <f t="shared" si="141"/>
        <v>867</v>
      </c>
      <c r="B4535" s="99">
        <v>44408</v>
      </c>
      <c r="C4535" s="23">
        <v>2132</v>
      </c>
      <c r="D4535" s="23">
        <v>5</v>
      </c>
      <c r="E4535" s="98" t="s">
        <v>49</v>
      </c>
      <c r="F4535" s="98" t="s">
        <v>164</v>
      </c>
      <c r="G4535" s="98" t="s">
        <v>4120</v>
      </c>
      <c r="H4535" s="98" t="s">
        <v>1366</v>
      </c>
      <c r="I4535" s="98" t="s">
        <v>10057</v>
      </c>
      <c r="J4535" s="99">
        <v>45275</v>
      </c>
      <c r="K4535" s="107">
        <v>8000000</v>
      </c>
      <c r="L4535" s="98" t="s">
        <v>5058</v>
      </c>
      <c r="M4535" s="23">
        <v>1080</v>
      </c>
      <c r="N4535" s="23">
        <v>1</v>
      </c>
      <c r="O4535" s="107">
        <v>8000000</v>
      </c>
      <c r="P4535" s="23">
        <v>360</v>
      </c>
      <c r="Q4535" s="23">
        <v>2</v>
      </c>
      <c r="R4535" s="23">
        <v>2</v>
      </c>
      <c r="S4535" s="23">
        <v>0</v>
      </c>
      <c r="T4535" s="47">
        <v>8</v>
      </c>
      <c r="U4535" s="98" t="s">
        <v>111</v>
      </c>
      <c r="V4535" s="98" t="s">
        <v>3139</v>
      </c>
      <c r="W4535" s="69">
        <f t="shared" si="140"/>
        <v>2.1603923888891253E-2</v>
      </c>
    </row>
    <row r="4536" spans="1:23">
      <c r="A4536">
        <f t="shared" si="141"/>
        <v>1436</v>
      </c>
      <c r="B4536" s="99">
        <v>44408</v>
      </c>
      <c r="C4536" s="23">
        <v>2133</v>
      </c>
      <c r="D4536" s="23">
        <v>5</v>
      </c>
      <c r="E4536" s="98" t="s">
        <v>49</v>
      </c>
      <c r="F4536" s="98" t="s">
        <v>164</v>
      </c>
      <c r="G4536" s="98" t="s">
        <v>4120</v>
      </c>
      <c r="H4536" s="98" t="s">
        <v>1366</v>
      </c>
      <c r="I4536" s="98" t="s">
        <v>10057</v>
      </c>
      <c r="J4536" s="99">
        <v>45844</v>
      </c>
      <c r="K4536" s="107">
        <v>20000000</v>
      </c>
      <c r="L4536" s="98" t="s">
        <v>5059</v>
      </c>
      <c r="M4536" s="23">
        <v>1800</v>
      </c>
      <c r="N4536" s="23">
        <v>1</v>
      </c>
      <c r="O4536" s="107">
        <v>20000000</v>
      </c>
      <c r="P4536" s="23">
        <v>30</v>
      </c>
      <c r="Q4536" s="23">
        <v>2</v>
      </c>
      <c r="R4536" s="23">
        <v>2</v>
      </c>
      <c r="S4536" s="23">
        <v>2.91</v>
      </c>
      <c r="T4536" s="47">
        <v>16.065688999999999</v>
      </c>
      <c r="U4536" s="98" t="s">
        <v>111</v>
      </c>
      <c r="V4536" s="98" t="s">
        <v>3139</v>
      </c>
      <c r="W4536" s="69">
        <f t="shared" si="140"/>
        <v>7.1858368012639257E-2</v>
      </c>
    </row>
    <row r="4537" spans="1:23">
      <c r="A4537">
        <f t="shared" si="141"/>
        <v>705</v>
      </c>
      <c r="B4537" s="99">
        <v>44408</v>
      </c>
      <c r="C4537" s="23">
        <v>2134</v>
      </c>
      <c r="D4537" s="23">
        <v>5</v>
      </c>
      <c r="E4537" s="98" t="s">
        <v>49</v>
      </c>
      <c r="F4537" s="98" t="s">
        <v>164</v>
      </c>
      <c r="G4537" s="98" t="s">
        <v>4120</v>
      </c>
      <c r="H4537" s="98" t="s">
        <v>1366</v>
      </c>
      <c r="I4537" s="98" t="s">
        <v>10057</v>
      </c>
      <c r="J4537" s="99">
        <v>45113</v>
      </c>
      <c r="K4537" s="107">
        <v>5000000</v>
      </c>
      <c r="L4537" s="98" t="s">
        <v>5060</v>
      </c>
      <c r="M4537" s="23">
        <v>1080</v>
      </c>
      <c r="N4537" s="23">
        <v>1</v>
      </c>
      <c r="O4537" s="107">
        <v>5000000</v>
      </c>
      <c r="P4537" s="23">
        <v>180</v>
      </c>
      <c r="Q4537" s="23">
        <v>2</v>
      </c>
      <c r="R4537" s="23">
        <v>2</v>
      </c>
      <c r="S4537" s="23">
        <v>0</v>
      </c>
      <c r="T4537" s="47">
        <v>3.3333339999999998</v>
      </c>
      <c r="U4537" s="98" t="s">
        <v>111</v>
      </c>
      <c r="V4537" s="98" t="s">
        <v>3139</v>
      </c>
      <c r="W4537" s="69">
        <f t="shared" si="140"/>
        <v>7.3196700249046525E-3</v>
      </c>
    </row>
    <row r="4538" spans="1:23">
      <c r="A4538">
        <f t="shared" si="141"/>
        <v>1436</v>
      </c>
      <c r="B4538" s="99">
        <v>44408</v>
      </c>
      <c r="C4538" s="23">
        <v>2135</v>
      </c>
      <c r="D4538" s="23">
        <v>5</v>
      </c>
      <c r="E4538" s="98" t="s">
        <v>49</v>
      </c>
      <c r="F4538" s="98" t="s">
        <v>164</v>
      </c>
      <c r="G4538" s="98" t="s">
        <v>4120</v>
      </c>
      <c r="H4538" s="98" t="s">
        <v>1366</v>
      </c>
      <c r="I4538" s="98" t="s">
        <v>10057</v>
      </c>
      <c r="J4538" s="99">
        <v>45844</v>
      </c>
      <c r="K4538" s="107">
        <v>30000000</v>
      </c>
      <c r="L4538" s="98" t="s">
        <v>5061</v>
      </c>
      <c r="M4538" s="23">
        <v>1620</v>
      </c>
      <c r="N4538" s="23">
        <v>1</v>
      </c>
      <c r="O4538" s="107">
        <v>30000000</v>
      </c>
      <c r="P4538" s="23">
        <v>180</v>
      </c>
      <c r="Q4538" s="23">
        <v>2</v>
      </c>
      <c r="R4538" s="23">
        <v>2</v>
      </c>
      <c r="S4538" s="23">
        <v>0</v>
      </c>
      <c r="T4538" s="47">
        <v>24</v>
      </c>
      <c r="U4538" s="98" t="s">
        <v>111</v>
      </c>
      <c r="V4538" s="98" t="s">
        <v>3139</v>
      </c>
      <c r="W4538" s="69">
        <f t="shared" si="140"/>
        <v>0.10734683288736277</v>
      </c>
    </row>
    <row r="4539" spans="1:23">
      <c r="A4539">
        <f t="shared" si="141"/>
        <v>1436</v>
      </c>
      <c r="B4539" s="99">
        <v>44408</v>
      </c>
      <c r="C4539" s="23">
        <v>2136</v>
      </c>
      <c r="D4539" s="23">
        <v>5</v>
      </c>
      <c r="E4539" s="98" t="s">
        <v>49</v>
      </c>
      <c r="F4539" s="98" t="s">
        <v>164</v>
      </c>
      <c r="G4539" s="98" t="s">
        <v>4120</v>
      </c>
      <c r="H4539" s="98" t="s">
        <v>1366</v>
      </c>
      <c r="I4539" s="98" t="s">
        <v>10057</v>
      </c>
      <c r="J4539" s="99">
        <v>45844</v>
      </c>
      <c r="K4539" s="107">
        <v>18000000</v>
      </c>
      <c r="L4539" s="98" t="s">
        <v>5062</v>
      </c>
      <c r="M4539" s="23">
        <v>1800</v>
      </c>
      <c r="N4539" s="23">
        <v>1</v>
      </c>
      <c r="O4539" s="107">
        <v>18000000</v>
      </c>
      <c r="P4539" s="23">
        <v>180</v>
      </c>
      <c r="Q4539" s="23">
        <v>2</v>
      </c>
      <c r="R4539" s="23">
        <v>2</v>
      </c>
      <c r="S4539" s="23">
        <v>0</v>
      </c>
      <c r="T4539" s="47">
        <v>14.4</v>
      </c>
      <c r="U4539" s="98" t="s">
        <v>111</v>
      </c>
      <c r="V4539" s="98" t="s">
        <v>3139</v>
      </c>
      <c r="W4539" s="69">
        <f t="shared" si="140"/>
        <v>6.4408099732417651E-2</v>
      </c>
    </row>
    <row r="4540" spans="1:23">
      <c r="A4540">
        <f t="shared" si="141"/>
        <v>1436</v>
      </c>
      <c r="B4540" s="99">
        <v>44408</v>
      </c>
      <c r="C4540" s="23">
        <v>2137</v>
      </c>
      <c r="D4540" s="23">
        <v>5</v>
      </c>
      <c r="E4540" s="98" t="s">
        <v>49</v>
      </c>
      <c r="F4540" s="98" t="s">
        <v>164</v>
      </c>
      <c r="G4540" s="98" t="s">
        <v>4120</v>
      </c>
      <c r="H4540" s="98" t="s">
        <v>1366</v>
      </c>
      <c r="I4540" s="98" t="s">
        <v>10057</v>
      </c>
      <c r="J4540" s="99">
        <v>45844</v>
      </c>
      <c r="K4540" s="107">
        <v>11000000</v>
      </c>
      <c r="L4540" s="98" t="s">
        <v>5063</v>
      </c>
      <c r="M4540" s="23">
        <v>1800</v>
      </c>
      <c r="N4540" s="23">
        <v>1</v>
      </c>
      <c r="O4540" s="107">
        <v>11000000</v>
      </c>
      <c r="P4540" s="23">
        <v>180</v>
      </c>
      <c r="Q4540" s="23">
        <v>2</v>
      </c>
      <c r="R4540" s="23">
        <v>2</v>
      </c>
      <c r="S4540" s="23">
        <v>0</v>
      </c>
      <c r="T4540" s="47">
        <v>8.8000000000000007</v>
      </c>
      <c r="U4540" s="98" t="s">
        <v>111</v>
      </c>
      <c r="V4540" s="98" t="s">
        <v>3139</v>
      </c>
      <c r="W4540" s="69">
        <f t="shared" si="140"/>
        <v>3.9360505392033014E-2</v>
      </c>
    </row>
    <row r="4541" spans="1:23">
      <c r="A4541">
        <f t="shared" si="141"/>
        <v>1436</v>
      </c>
      <c r="B4541" s="99">
        <v>44408</v>
      </c>
      <c r="C4541" s="23">
        <v>2138</v>
      </c>
      <c r="D4541" s="23">
        <v>5</v>
      </c>
      <c r="E4541" s="98" t="s">
        <v>49</v>
      </c>
      <c r="F4541" s="98" t="s">
        <v>164</v>
      </c>
      <c r="G4541" s="98" t="s">
        <v>4120</v>
      </c>
      <c r="H4541" s="98" t="s">
        <v>1366</v>
      </c>
      <c r="I4541" s="98" t="s">
        <v>10057</v>
      </c>
      <c r="J4541" s="99">
        <v>45844</v>
      </c>
      <c r="K4541" s="107">
        <v>8000000</v>
      </c>
      <c r="L4541" s="98" t="s">
        <v>5064</v>
      </c>
      <c r="M4541" s="23">
        <v>1800</v>
      </c>
      <c r="N4541" s="23">
        <v>1</v>
      </c>
      <c r="O4541" s="107">
        <v>8000000</v>
      </c>
      <c r="P4541" s="23">
        <v>180</v>
      </c>
      <c r="Q4541" s="23">
        <v>2</v>
      </c>
      <c r="R4541" s="23">
        <v>2</v>
      </c>
      <c r="S4541" s="23">
        <v>0</v>
      </c>
      <c r="T4541" s="47">
        <v>6.4</v>
      </c>
      <c r="U4541" s="98" t="s">
        <v>111</v>
      </c>
      <c r="V4541" s="98" t="s">
        <v>3139</v>
      </c>
      <c r="W4541" s="69">
        <f t="shared" si="140"/>
        <v>2.8625822103296738E-2</v>
      </c>
    </row>
    <row r="4542" spans="1:23">
      <c r="A4542">
        <f t="shared" si="141"/>
        <v>1436</v>
      </c>
      <c r="B4542" s="99">
        <v>44408</v>
      </c>
      <c r="C4542" s="23">
        <v>2139</v>
      </c>
      <c r="D4542" s="23">
        <v>5</v>
      </c>
      <c r="E4542" s="98" t="s">
        <v>49</v>
      </c>
      <c r="F4542" s="98" t="s">
        <v>164</v>
      </c>
      <c r="G4542" s="98" t="s">
        <v>4120</v>
      </c>
      <c r="H4542" s="98" t="s">
        <v>1366</v>
      </c>
      <c r="I4542" s="98" t="s">
        <v>10057</v>
      </c>
      <c r="J4542" s="99">
        <v>45844</v>
      </c>
      <c r="K4542" s="107">
        <v>15000000</v>
      </c>
      <c r="L4542" s="98" t="s">
        <v>5065</v>
      </c>
      <c r="M4542" s="23">
        <v>1800</v>
      </c>
      <c r="N4542" s="23">
        <v>1</v>
      </c>
      <c r="O4542" s="107">
        <v>15000000</v>
      </c>
      <c r="P4542" s="23">
        <v>180</v>
      </c>
      <c r="Q4542" s="23">
        <v>2</v>
      </c>
      <c r="R4542" s="23">
        <v>2</v>
      </c>
      <c r="S4542" s="23">
        <v>0</v>
      </c>
      <c r="T4542" s="47">
        <v>12</v>
      </c>
      <c r="U4542" s="98" t="s">
        <v>111</v>
      </c>
      <c r="V4542" s="98" t="s">
        <v>3139</v>
      </c>
      <c r="W4542" s="69">
        <f t="shared" si="140"/>
        <v>5.3673416443681385E-2</v>
      </c>
    </row>
    <row r="4543" spans="1:23">
      <c r="A4543">
        <f t="shared" si="141"/>
        <v>705</v>
      </c>
      <c r="B4543" s="99">
        <v>44408</v>
      </c>
      <c r="C4543" s="23">
        <v>2140</v>
      </c>
      <c r="D4543" s="23">
        <v>5</v>
      </c>
      <c r="E4543" s="98" t="s">
        <v>49</v>
      </c>
      <c r="F4543" s="98" t="s">
        <v>164</v>
      </c>
      <c r="G4543" s="98" t="s">
        <v>4120</v>
      </c>
      <c r="H4543" s="98" t="s">
        <v>1366</v>
      </c>
      <c r="I4543" s="98" t="s">
        <v>10057</v>
      </c>
      <c r="J4543" s="99">
        <v>45113</v>
      </c>
      <c r="K4543" s="107">
        <v>30000000</v>
      </c>
      <c r="L4543" s="98" t="s">
        <v>5066</v>
      </c>
      <c r="M4543" s="23">
        <v>1080</v>
      </c>
      <c r="N4543" s="23">
        <v>1</v>
      </c>
      <c r="O4543" s="107">
        <v>30000000</v>
      </c>
      <c r="P4543" s="23">
        <v>180</v>
      </c>
      <c r="Q4543" s="23">
        <v>2</v>
      </c>
      <c r="R4543" s="23">
        <v>2</v>
      </c>
      <c r="S4543" s="23">
        <v>0</v>
      </c>
      <c r="T4543" s="47">
        <v>20</v>
      </c>
      <c r="U4543" s="98" t="s">
        <v>111</v>
      </c>
      <c r="V4543" s="98" t="s">
        <v>3139</v>
      </c>
      <c r="W4543" s="69">
        <f t="shared" si="140"/>
        <v>4.3918011365825647E-2</v>
      </c>
    </row>
    <row r="4544" spans="1:23">
      <c r="A4544">
        <f t="shared" si="141"/>
        <v>1436</v>
      </c>
      <c r="B4544" s="99">
        <v>44408</v>
      </c>
      <c r="C4544" s="23">
        <v>2141</v>
      </c>
      <c r="D4544" s="23">
        <v>5</v>
      </c>
      <c r="E4544" s="98" t="s">
        <v>49</v>
      </c>
      <c r="F4544" s="98" t="s">
        <v>164</v>
      </c>
      <c r="G4544" s="98" t="s">
        <v>4120</v>
      </c>
      <c r="H4544" s="98" t="s">
        <v>1366</v>
      </c>
      <c r="I4544" s="98" t="s">
        <v>10057</v>
      </c>
      <c r="J4544" s="99">
        <v>45844</v>
      </c>
      <c r="K4544" s="107">
        <v>30000000</v>
      </c>
      <c r="L4544" s="98" t="s">
        <v>5067</v>
      </c>
      <c r="M4544" s="23">
        <v>1800</v>
      </c>
      <c r="N4544" s="23">
        <v>1</v>
      </c>
      <c r="O4544" s="107">
        <v>30000000</v>
      </c>
      <c r="P4544" s="23">
        <v>180</v>
      </c>
      <c r="Q4544" s="23">
        <v>2</v>
      </c>
      <c r="R4544" s="23">
        <v>2</v>
      </c>
      <c r="S4544" s="23">
        <v>0</v>
      </c>
      <c r="T4544" s="47">
        <v>24</v>
      </c>
      <c r="U4544" s="98" t="s">
        <v>111</v>
      </c>
      <c r="V4544" s="98" t="s">
        <v>3139</v>
      </c>
      <c r="W4544" s="69">
        <f t="shared" si="140"/>
        <v>0.10734683288736277</v>
      </c>
    </row>
    <row r="4545" spans="1:23">
      <c r="A4545">
        <f t="shared" si="141"/>
        <v>705</v>
      </c>
      <c r="B4545" s="99">
        <v>44408</v>
      </c>
      <c r="C4545" s="23">
        <v>2142</v>
      </c>
      <c r="D4545" s="23">
        <v>5</v>
      </c>
      <c r="E4545" s="98" t="s">
        <v>49</v>
      </c>
      <c r="F4545" s="98" t="s">
        <v>164</v>
      </c>
      <c r="G4545" s="98" t="s">
        <v>4120</v>
      </c>
      <c r="H4545" s="98" t="s">
        <v>1366</v>
      </c>
      <c r="I4545" s="98" t="s">
        <v>10057</v>
      </c>
      <c r="J4545" s="99">
        <v>45113</v>
      </c>
      <c r="K4545" s="107">
        <v>9000000</v>
      </c>
      <c r="L4545" s="98" t="s">
        <v>5068</v>
      </c>
      <c r="M4545" s="23">
        <v>1080</v>
      </c>
      <c r="N4545" s="23">
        <v>1</v>
      </c>
      <c r="O4545" s="107">
        <v>9000000</v>
      </c>
      <c r="P4545" s="23">
        <v>180</v>
      </c>
      <c r="Q4545" s="23">
        <v>2</v>
      </c>
      <c r="R4545" s="23">
        <v>2</v>
      </c>
      <c r="S4545" s="23">
        <v>0</v>
      </c>
      <c r="T4545" s="47">
        <v>6</v>
      </c>
      <c r="U4545" s="98" t="s">
        <v>111</v>
      </c>
      <c r="V4545" s="98" t="s">
        <v>3139</v>
      </c>
      <c r="W4545" s="69">
        <f t="shared" si="140"/>
        <v>1.3175403409747693E-2</v>
      </c>
    </row>
    <row r="4546" spans="1:23">
      <c r="A4546">
        <f t="shared" si="141"/>
        <v>705</v>
      </c>
      <c r="B4546" s="99">
        <v>44408</v>
      </c>
      <c r="C4546" s="23">
        <v>2143</v>
      </c>
      <c r="D4546" s="23">
        <v>5</v>
      </c>
      <c r="E4546" s="98" t="s">
        <v>49</v>
      </c>
      <c r="F4546" s="98" t="s">
        <v>164</v>
      </c>
      <c r="G4546" s="98" t="s">
        <v>4120</v>
      </c>
      <c r="H4546" s="98" t="s">
        <v>1366</v>
      </c>
      <c r="I4546" s="98" t="s">
        <v>10057</v>
      </c>
      <c r="J4546" s="99">
        <v>45113</v>
      </c>
      <c r="K4546" s="107">
        <v>5000000</v>
      </c>
      <c r="L4546" s="98" t="s">
        <v>5069</v>
      </c>
      <c r="M4546" s="23">
        <v>1080</v>
      </c>
      <c r="N4546" s="23">
        <v>1</v>
      </c>
      <c r="O4546" s="107">
        <v>5000000</v>
      </c>
      <c r="P4546" s="23">
        <v>180</v>
      </c>
      <c r="Q4546" s="23">
        <v>2</v>
      </c>
      <c r="R4546" s="23">
        <v>2</v>
      </c>
      <c r="S4546" s="23">
        <v>0</v>
      </c>
      <c r="T4546" s="47">
        <v>3.3333339999999998</v>
      </c>
      <c r="U4546" s="98" t="s">
        <v>111</v>
      </c>
      <c r="V4546" s="98" t="s">
        <v>3139</v>
      </c>
      <c r="W4546" s="69">
        <f t="shared" ref="W4546:W4609" si="142">+T4546/SUM($T$2:$T$5848)*A4546</f>
        <v>7.3196700249046525E-3</v>
      </c>
    </row>
    <row r="4547" spans="1:23">
      <c r="A4547">
        <f t="shared" ref="A4547:A4610" si="143">+J4547-B4547</f>
        <v>1436</v>
      </c>
      <c r="B4547" s="99">
        <v>44408</v>
      </c>
      <c r="C4547" s="23">
        <v>2144</v>
      </c>
      <c r="D4547" s="23">
        <v>5</v>
      </c>
      <c r="E4547" s="98" t="s">
        <v>49</v>
      </c>
      <c r="F4547" s="98" t="s">
        <v>164</v>
      </c>
      <c r="G4547" s="98" t="s">
        <v>4120</v>
      </c>
      <c r="H4547" s="98" t="s">
        <v>1366</v>
      </c>
      <c r="I4547" s="98" t="s">
        <v>10057</v>
      </c>
      <c r="J4547" s="99">
        <v>45844</v>
      </c>
      <c r="K4547" s="107">
        <v>15000000</v>
      </c>
      <c r="L4547" s="98" t="s">
        <v>5070</v>
      </c>
      <c r="M4547" s="23">
        <v>1800</v>
      </c>
      <c r="N4547" s="23">
        <v>1</v>
      </c>
      <c r="O4547" s="107">
        <v>15000000</v>
      </c>
      <c r="P4547" s="23">
        <v>180</v>
      </c>
      <c r="Q4547" s="23">
        <v>2</v>
      </c>
      <c r="R4547" s="23">
        <v>2</v>
      </c>
      <c r="S4547" s="23">
        <v>0</v>
      </c>
      <c r="T4547" s="47">
        <v>12</v>
      </c>
      <c r="U4547" s="98" t="s">
        <v>111</v>
      </c>
      <c r="V4547" s="98" t="s">
        <v>3139</v>
      </c>
      <c r="W4547" s="69">
        <f t="shared" si="142"/>
        <v>5.3673416443681385E-2</v>
      </c>
    </row>
    <row r="4548" spans="1:23">
      <c r="A4548">
        <f t="shared" si="143"/>
        <v>1436</v>
      </c>
      <c r="B4548" s="99">
        <v>44408</v>
      </c>
      <c r="C4548" s="23">
        <v>2145</v>
      </c>
      <c r="D4548" s="23">
        <v>5</v>
      </c>
      <c r="E4548" s="98" t="s">
        <v>49</v>
      </c>
      <c r="F4548" s="98" t="s">
        <v>164</v>
      </c>
      <c r="G4548" s="98" t="s">
        <v>4120</v>
      </c>
      <c r="H4548" s="98" t="s">
        <v>1366</v>
      </c>
      <c r="I4548" s="98" t="s">
        <v>10057</v>
      </c>
      <c r="J4548" s="99">
        <v>45844</v>
      </c>
      <c r="K4548" s="107">
        <v>14000000</v>
      </c>
      <c r="L4548" s="98" t="s">
        <v>5071</v>
      </c>
      <c r="M4548" s="23">
        <v>1800</v>
      </c>
      <c r="N4548" s="23">
        <v>1</v>
      </c>
      <c r="O4548" s="107">
        <v>14000000</v>
      </c>
      <c r="P4548" s="23">
        <v>180</v>
      </c>
      <c r="Q4548" s="23">
        <v>2</v>
      </c>
      <c r="R4548" s="23">
        <v>2</v>
      </c>
      <c r="S4548" s="23">
        <v>0</v>
      </c>
      <c r="T4548" s="47">
        <v>11.2</v>
      </c>
      <c r="U4548" s="98" t="s">
        <v>111</v>
      </c>
      <c r="V4548" s="98" t="s">
        <v>3139</v>
      </c>
      <c r="W4548" s="69">
        <f t="shared" si="142"/>
        <v>5.0095188680769294E-2</v>
      </c>
    </row>
    <row r="4549" spans="1:23">
      <c r="A4549">
        <f t="shared" si="143"/>
        <v>1436</v>
      </c>
      <c r="B4549" s="99">
        <v>44408</v>
      </c>
      <c r="C4549" s="23">
        <v>2146</v>
      </c>
      <c r="D4549" s="23">
        <v>5</v>
      </c>
      <c r="E4549" s="98" t="s">
        <v>49</v>
      </c>
      <c r="F4549" s="98" t="s">
        <v>164</v>
      </c>
      <c r="G4549" s="98" t="s">
        <v>4120</v>
      </c>
      <c r="H4549" s="98" t="s">
        <v>1366</v>
      </c>
      <c r="I4549" s="98" t="s">
        <v>10057</v>
      </c>
      <c r="J4549" s="99">
        <v>45844</v>
      </c>
      <c r="K4549" s="107">
        <v>30000000</v>
      </c>
      <c r="L4549" s="98" t="s">
        <v>5072</v>
      </c>
      <c r="M4549" s="23">
        <v>1800</v>
      </c>
      <c r="N4549" s="23">
        <v>1</v>
      </c>
      <c r="O4549" s="107">
        <v>30000000</v>
      </c>
      <c r="P4549" s="23">
        <v>180</v>
      </c>
      <c r="Q4549" s="23">
        <v>2</v>
      </c>
      <c r="R4549" s="23">
        <v>2</v>
      </c>
      <c r="S4549" s="23">
        <v>0</v>
      </c>
      <c r="T4549" s="47">
        <v>26.666667</v>
      </c>
      <c r="U4549" s="98" t="s">
        <v>111</v>
      </c>
      <c r="V4549" s="98" t="s">
        <v>3139</v>
      </c>
      <c r="W4549" s="69">
        <f t="shared" si="142"/>
        <v>0.11927426025466464</v>
      </c>
    </row>
    <row r="4550" spans="1:23">
      <c r="A4550">
        <f t="shared" si="143"/>
        <v>1436</v>
      </c>
      <c r="B4550" s="99">
        <v>44408</v>
      </c>
      <c r="C4550" s="23">
        <v>2147</v>
      </c>
      <c r="D4550" s="23">
        <v>5</v>
      </c>
      <c r="E4550" s="98" t="s">
        <v>49</v>
      </c>
      <c r="F4550" s="98" t="s">
        <v>164</v>
      </c>
      <c r="G4550" s="98" t="s">
        <v>4120</v>
      </c>
      <c r="H4550" s="98" t="s">
        <v>1366</v>
      </c>
      <c r="I4550" s="98" t="s">
        <v>10057</v>
      </c>
      <c r="J4550" s="99">
        <v>45844</v>
      </c>
      <c r="K4550" s="107">
        <v>15000000</v>
      </c>
      <c r="L4550" s="98" t="s">
        <v>5073</v>
      </c>
      <c r="M4550" s="23">
        <v>1800</v>
      </c>
      <c r="N4550" s="23">
        <v>1</v>
      </c>
      <c r="O4550" s="107">
        <v>15000000</v>
      </c>
      <c r="P4550" s="23">
        <v>180</v>
      </c>
      <c r="Q4550" s="23">
        <v>2</v>
      </c>
      <c r="R4550" s="23">
        <v>2</v>
      </c>
      <c r="S4550" s="23">
        <v>0</v>
      </c>
      <c r="T4550" s="47">
        <v>12</v>
      </c>
      <c r="U4550" s="98" t="s">
        <v>111</v>
      </c>
      <c r="V4550" s="98" t="s">
        <v>3139</v>
      </c>
      <c r="W4550" s="69">
        <f t="shared" si="142"/>
        <v>5.3673416443681385E-2</v>
      </c>
    </row>
    <row r="4551" spans="1:23">
      <c r="A4551">
        <f t="shared" si="143"/>
        <v>1436</v>
      </c>
      <c r="B4551" s="99">
        <v>44408</v>
      </c>
      <c r="C4551" s="23">
        <v>2148</v>
      </c>
      <c r="D4551" s="23">
        <v>5</v>
      </c>
      <c r="E4551" s="98" t="s">
        <v>49</v>
      </c>
      <c r="F4551" s="98" t="s">
        <v>164</v>
      </c>
      <c r="G4551" s="98" t="s">
        <v>4120</v>
      </c>
      <c r="H4551" s="98" t="s">
        <v>1366</v>
      </c>
      <c r="I4551" s="98" t="s">
        <v>10057</v>
      </c>
      <c r="J4551" s="99">
        <v>45844</v>
      </c>
      <c r="K4551" s="107">
        <v>12000000</v>
      </c>
      <c r="L4551" s="98" t="s">
        <v>5074</v>
      </c>
      <c r="M4551" s="23">
        <v>1800</v>
      </c>
      <c r="N4551" s="23">
        <v>1</v>
      </c>
      <c r="O4551" s="107">
        <v>12000000</v>
      </c>
      <c r="P4551" s="23">
        <v>180</v>
      </c>
      <c r="Q4551" s="23">
        <v>2</v>
      </c>
      <c r="R4551" s="23">
        <v>2</v>
      </c>
      <c r="S4551" s="23">
        <v>0</v>
      </c>
      <c r="T4551" s="47">
        <v>9.6</v>
      </c>
      <c r="U4551" s="98" t="s">
        <v>111</v>
      </c>
      <c r="V4551" s="98" t="s">
        <v>3139</v>
      </c>
      <c r="W4551" s="69">
        <f t="shared" si="142"/>
        <v>4.2938733154945105E-2</v>
      </c>
    </row>
    <row r="4552" spans="1:23">
      <c r="A4552">
        <f t="shared" si="143"/>
        <v>706</v>
      </c>
      <c r="B4552" s="99">
        <v>44408</v>
      </c>
      <c r="C4552" s="23">
        <v>2149</v>
      </c>
      <c r="D4552" s="23">
        <v>5</v>
      </c>
      <c r="E4552" s="98" t="s">
        <v>49</v>
      </c>
      <c r="F4552" s="98" t="s">
        <v>164</v>
      </c>
      <c r="G4552" s="98" t="s">
        <v>4120</v>
      </c>
      <c r="H4552" s="98" t="s">
        <v>1366</v>
      </c>
      <c r="I4552" s="98" t="s">
        <v>6956</v>
      </c>
      <c r="J4552" s="99">
        <v>45114</v>
      </c>
      <c r="K4552" s="107">
        <v>12000000</v>
      </c>
      <c r="L4552" s="98" t="s">
        <v>5075</v>
      </c>
      <c r="M4552" s="23">
        <v>1080</v>
      </c>
      <c r="N4552" s="23">
        <v>1</v>
      </c>
      <c r="O4552" s="107">
        <v>12000000</v>
      </c>
      <c r="P4552" s="23">
        <v>180</v>
      </c>
      <c r="Q4552" s="23">
        <v>2</v>
      </c>
      <c r="R4552" s="23">
        <v>2</v>
      </c>
      <c r="S4552" s="23">
        <v>0</v>
      </c>
      <c r="T4552" s="47">
        <v>8</v>
      </c>
      <c r="U4552" s="98" t="s">
        <v>111</v>
      </c>
      <c r="V4552" s="98" t="s">
        <v>3139</v>
      </c>
      <c r="W4552" s="69">
        <f t="shared" si="142"/>
        <v>1.759212256696335E-2</v>
      </c>
    </row>
    <row r="4553" spans="1:23">
      <c r="A4553">
        <f t="shared" si="143"/>
        <v>1437</v>
      </c>
      <c r="B4553" s="99">
        <v>44408</v>
      </c>
      <c r="C4553" s="23">
        <v>2150</v>
      </c>
      <c r="D4553" s="23">
        <v>5</v>
      </c>
      <c r="E4553" s="98" t="s">
        <v>49</v>
      </c>
      <c r="F4553" s="98" t="s">
        <v>164</v>
      </c>
      <c r="G4553" s="98" t="s">
        <v>4120</v>
      </c>
      <c r="H4553" s="98" t="s">
        <v>1366</v>
      </c>
      <c r="I4553" s="98" t="s">
        <v>6956</v>
      </c>
      <c r="J4553" s="99">
        <v>45845</v>
      </c>
      <c r="K4553" s="107">
        <v>20000000</v>
      </c>
      <c r="L4553" s="98" t="s">
        <v>5076</v>
      </c>
      <c r="M4553" s="23">
        <v>1800</v>
      </c>
      <c r="N4553" s="23">
        <v>1</v>
      </c>
      <c r="O4553" s="107">
        <v>20000000</v>
      </c>
      <c r="P4553" s="23">
        <v>180</v>
      </c>
      <c r="Q4553" s="23">
        <v>2</v>
      </c>
      <c r="R4553" s="23">
        <v>2</v>
      </c>
      <c r="S4553" s="23">
        <v>0</v>
      </c>
      <c r="T4553" s="47">
        <v>16</v>
      </c>
      <c r="U4553" s="98" t="s">
        <v>111</v>
      </c>
      <c r="V4553" s="98" t="s">
        <v>3139</v>
      </c>
      <c r="W4553" s="69">
        <f t="shared" si="142"/>
        <v>7.1614391299508029E-2</v>
      </c>
    </row>
    <row r="4554" spans="1:23">
      <c r="A4554">
        <f t="shared" si="143"/>
        <v>1437</v>
      </c>
      <c r="B4554" s="99">
        <v>44408</v>
      </c>
      <c r="C4554" s="23">
        <v>2151</v>
      </c>
      <c r="D4554" s="23">
        <v>5</v>
      </c>
      <c r="E4554" s="98" t="s">
        <v>49</v>
      </c>
      <c r="F4554" s="98" t="s">
        <v>164</v>
      </c>
      <c r="G4554" s="98" t="s">
        <v>4120</v>
      </c>
      <c r="H4554" s="98" t="s">
        <v>1366</v>
      </c>
      <c r="I4554" s="98" t="s">
        <v>6956</v>
      </c>
      <c r="J4554" s="99">
        <v>45845</v>
      </c>
      <c r="K4554" s="107">
        <v>13000000</v>
      </c>
      <c r="L4554" s="98" t="s">
        <v>5077</v>
      </c>
      <c r="M4554" s="23">
        <v>1800</v>
      </c>
      <c r="N4554" s="23">
        <v>1</v>
      </c>
      <c r="O4554" s="107">
        <v>13000000</v>
      </c>
      <c r="P4554" s="23">
        <v>180</v>
      </c>
      <c r="Q4554" s="23">
        <v>2</v>
      </c>
      <c r="R4554" s="23">
        <v>2</v>
      </c>
      <c r="S4554" s="23">
        <v>0</v>
      </c>
      <c r="T4554" s="47">
        <v>10.4</v>
      </c>
      <c r="U4554" s="98" t="s">
        <v>111</v>
      </c>
      <c r="V4554" s="98" t="s">
        <v>3139</v>
      </c>
      <c r="W4554" s="69">
        <f t="shared" si="142"/>
        <v>4.6549354344680223E-2</v>
      </c>
    </row>
    <row r="4555" spans="1:23">
      <c r="A4555">
        <f t="shared" si="143"/>
        <v>706</v>
      </c>
      <c r="B4555" s="99">
        <v>44408</v>
      </c>
      <c r="C4555" s="23">
        <v>2152</v>
      </c>
      <c r="D4555" s="23">
        <v>5</v>
      </c>
      <c r="E4555" s="98" t="s">
        <v>49</v>
      </c>
      <c r="F4555" s="98" t="s">
        <v>164</v>
      </c>
      <c r="G4555" s="98" t="s">
        <v>4120</v>
      </c>
      <c r="H4555" s="98" t="s">
        <v>1366</v>
      </c>
      <c r="I4555" s="98" t="s">
        <v>6956</v>
      </c>
      <c r="J4555" s="99">
        <v>45114</v>
      </c>
      <c r="K4555" s="107">
        <v>6000000</v>
      </c>
      <c r="L4555" s="98" t="s">
        <v>5078</v>
      </c>
      <c r="M4555" s="23">
        <v>1080</v>
      </c>
      <c r="N4555" s="23">
        <v>1</v>
      </c>
      <c r="O4555" s="107">
        <v>6000000</v>
      </c>
      <c r="P4555" s="23">
        <v>180</v>
      </c>
      <c r="Q4555" s="23">
        <v>2</v>
      </c>
      <c r="R4555" s="23">
        <v>2</v>
      </c>
      <c r="S4555" s="23">
        <v>0</v>
      </c>
      <c r="T4555" s="47">
        <v>4</v>
      </c>
      <c r="U4555" s="98" t="s">
        <v>111</v>
      </c>
      <c r="V4555" s="98" t="s">
        <v>3139</v>
      </c>
      <c r="W4555" s="69">
        <f t="shared" si="142"/>
        <v>8.7960612834816748E-3</v>
      </c>
    </row>
    <row r="4556" spans="1:23">
      <c r="A4556">
        <f t="shared" si="143"/>
        <v>1437</v>
      </c>
      <c r="B4556" s="99">
        <v>44408</v>
      </c>
      <c r="C4556" s="23">
        <v>2153</v>
      </c>
      <c r="D4556" s="23">
        <v>5</v>
      </c>
      <c r="E4556" s="98" t="s">
        <v>49</v>
      </c>
      <c r="F4556" s="98" t="s">
        <v>164</v>
      </c>
      <c r="G4556" s="98" t="s">
        <v>4120</v>
      </c>
      <c r="H4556" s="98" t="s">
        <v>1366</v>
      </c>
      <c r="I4556" s="98" t="s">
        <v>6956</v>
      </c>
      <c r="J4556" s="99">
        <v>45845</v>
      </c>
      <c r="K4556" s="107">
        <v>15000000</v>
      </c>
      <c r="L4556" s="98" t="s">
        <v>5079</v>
      </c>
      <c r="M4556" s="23">
        <v>1800</v>
      </c>
      <c r="N4556" s="23">
        <v>1</v>
      </c>
      <c r="O4556" s="107">
        <v>15000000</v>
      </c>
      <c r="P4556" s="23">
        <v>180</v>
      </c>
      <c r="Q4556" s="23">
        <v>2</v>
      </c>
      <c r="R4556" s="23">
        <v>2</v>
      </c>
      <c r="S4556" s="23">
        <v>0</v>
      </c>
      <c r="T4556" s="47">
        <v>12</v>
      </c>
      <c r="U4556" s="98" t="s">
        <v>111</v>
      </c>
      <c r="V4556" s="98" t="s">
        <v>3139</v>
      </c>
      <c r="W4556" s="69">
        <f t="shared" si="142"/>
        <v>5.3710793474631022E-2</v>
      </c>
    </row>
    <row r="4557" spans="1:23">
      <c r="A4557">
        <f t="shared" si="143"/>
        <v>1437</v>
      </c>
      <c r="B4557" s="99">
        <v>44408</v>
      </c>
      <c r="C4557" s="23">
        <v>2154</v>
      </c>
      <c r="D4557" s="23">
        <v>5</v>
      </c>
      <c r="E4557" s="98" t="s">
        <v>49</v>
      </c>
      <c r="F4557" s="98" t="s">
        <v>164</v>
      </c>
      <c r="G4557" s="98" t="s">
        <v>4120</v>
      </c>
      <c r="H4557" s="98" t="s">
        <v>1366</v>
      </c>
      <c r="I4557" s="98" t="s">
        <v>6956</v>
      </c>
      <c r="J4557" s="99">
        <v>45845</v>
      </c>
      <c r="K4557" s="107">
        <v>15000000</v>
      </c>
      <c r="L4557" s="98" t="s">
        <v>5080</v>
      </c>
      <c r="M4557" s="23">
        <v>1800</v>
      </c>
      <c r="N4557" s="23">
        <v>1</v>
      </c>
      <c r="O4557" s="107">
        <v>15000000</v>
      </c>
      <c r="P4557" s="23">
        <v>180</v>
      </c>
      <c r="Q4557" s="23">
        <v>2</v>
      </c>
      <c r="R4557" s="23">
        <v>2</v>
      </c>
      <c r="S4557" s="23">
        <v>0</v>
      </c>
      <c r="T4557" s="47">
        <v>12</v>
      </c>
      <c r="U4557" s="98" t="s">
        <v>111</v>
      </c>
      <c r="V4557" s="98" t="s">
        <v>3139</v>
      </c>
      <c r="W4557" s="69">
        <f t="shared" si="142"/>
        <v>5.3710793474631022E-2</v>
      </c>
    </row>
    <row r="4558" spans="1:23">
      <c r="A4558">
        <f t="shared" si="143"/>
        <v>1437</v>
      </c>
      <c r="B4558" s="99">
        <v>44408</v>
      </c>
      <c r="C4558" s="23">
        <v>2155</v>
      </c>
      <c r="D4558" s="23">
        <v>5</v>
      </c>
      <c r="E4558" s="98" t="s">
        <v>49</v>
      </c>
      <c r="F4558" s="98" t="s">
        <v>164</v>
      </c>
      <c r="G4558" s="98" t="s">
        <v>4120</v>
      </c>
      <c r="H4558" s="98" t="s">
        <v>1366</v>
      </c>
      <c r="I4558" s="98" t="s">
        <v>6956</v>
      </c>
      <c r="J4558" s="99">
        <v>45845</v>
      </c>
      <c r="K4558" s="107">
        <v>13000000</v>
      </c>
      <c r="L4558" s="98" t="s">
        <v>5081</v>
      </c>
      <c r="M4558" s="23">
        <v>1800</v>
      </c>
      <c r="N4558" s="23">
        <v>1</v>
      </c>
      <c r="O4558" s="107">
        <v>13000000</v>
      </c>
      <c r="P4558" s="23">
        <v>180</v>
      </c>
      <c r="Q4558" s="23">
        <v>2</v>
      </c>
      <c r="R4558" s="23">
        <v>2</v>
      </c>
      <c r="S4558" s="23">
        <v>0</v>
      </c>
      <c r="T4558" s="47">
        <v>10.4</v>
      </c>
      <c r="U4558" s="98" t="s">
        <v>111</v>
      </c>
      <c r="V4558" s="98" t="s">
        <v>3139</v>
      </c>
      <c r="W4558" s="69">
        <f t="shared" si="142"/>
        <v>4.6549354344680223E-2</v>
      </c>
    </row>
    <row r="4559" spans="1:23">
      <c r="A4559">
        <f t="shared" si="143"/>
        <v>1437</v>
      </c>
      <c r="B4559" s="99">
        <v>44408</v>
      </c>
      <c r="C4559" s="23">
        <v>2156</v>
      </c>
      <c r="D4559" s="23">
        <v>5</v>
      </c>
      <c r="E4559" s="98" t="s">
        <v>49</v>
      </c>
      <c r="F4559" s="98" t="s">
        <v>164</v>
      </c>
      <c r="G4559" s="98" t="s">
        <v>4120</v>
      </c>
      <c r="H4559" s="98" t="s">
        <v>1366</v>
      </c>
      <c r="I4559" s="98" t="s">
        <v>6956</v>
      </c>
      <c r="J4559" s="99">
        <v>45845</v>
      </c>
      <c r="K4559" s="107">
        <v>8000000</v>
      </c>
      <c r="L4559" s="98" t="s">
        <v>5082</v>
      </c>
      <c r="M4559" s="23">
        <v>1800</v>
      </c>
      <c r="N4559" s="23">
        <v>1</v>
      </c>
      <c r="O4559" s="107">
        <v>8000000</v>
      </c>
      <c r="P4559" s="23">
        <v>180</v>
      </c>
      <c r="Q4559" s="23">
        <v>2</v>
      </c>
      <c r="R4559" s="23">
        <v>2</v>
      </c>
      <c r="S4559" s="23">
        <v>0</v>
      </c>
      <c r="T4559" s="47">
        <v>6.4</v>
      </c>
      <c r="U4559" s="98" t="s">
        <v>111</v>
      </c>
      <c r="V4559" s="98" t="s">
        <v>3139</v>
      </c>
      <c r="W4559" s="69">
        <f t="shared" si="142"/>
        <v>2.8645756519803212E-2</v>
      </c>
    </row>
    <row r="4560" spans="1:23">
      <c r="A4560">
        <f t="shared" si="143"/>
        <v>706</v>
      </c>
      <c r="B4560" s="99">
        <v>44408</v>
      </c>
      <c r="C4560" s="23">
        <v>2157</v>
      </c>
      <c r="D4560" s="23">
        <v>5</v>
      </c>
      <c r="E4560" s="98" t="s">
        <v>49</v>
      </c>
      <c r="F4560" s="98" t="s">
        <v>164</v>
      </c>
      <c r="G4560" s="98" t="s">
        <v>4120</v>
      </c>
      <c r="H4560" s="98" t="s">
        <v>1366</v>
      </c>
      <c r="I4560" s="98" t="s">
        <v>6956</v>
      </c>
      <c r="J4560" s="99">
        <v>45114</v>
      </c>
      <c r="K4560" s="107">
        <v>17500000</v>
      </c>
      <c r="L4560" s="98" t="s">
        <v>5083</v>
      </c>
      <c r="M4560" s="23">
        <v>1080</v>
      </c>
      <c r="N4560" s="23">
        <v>1</v>
      </c>
      <c r="O4560" s="107">
        <v>17500000</v>
      </c>
      <c r="P4560" s="23">
        <v>180</v>
      </c>
      <c r="Q4560" s="23">
        <v>2</v>
      </c>
      <c r="R4560" s="23">
        <v>2</v>
      </c>
      <c r="S4560" s="23">
        <v>0</v>
      </c>
      <c r="T4560" s="47">
        <v>11.666665999999999</v>
      </c>
      <c r="U4560" s="98" t="s">
        <v>111</v>
      </c>
      <c r="V4560" s="98" t="s">
        <v>3139</v>
      </c>
      <c r="W4560" s="69">
        <f t="shared" si="142"/>
        <v>2.5655177277478004E-2</v>
      </c>
    </row>
    <row r="4561" spans="1:23">
      <c r="A4561">
        <f t="shared" si="143"/>
        <v>706</v>
      </c>
      <c r="B4561" s="99">
        <v>44408</v>
      </c>
      <c r="C4561" s="23">
        <v>2158</v>
      </c>
      <c r="D4561" s="23">
        <v>5</v>
      </c>
      <c r="E4561" s="98" t="s">
        <v>49</v>
      </c>
      <c r="F4561" s="98" t="s">
        <v>164</v>
      </c>
      <c r="G4561" s="98" t="s">
        <v>4120</v>
      </c>
      <c r="H4561" s="98" t="s">
        <v>1366</v>
      </c>
      <c r="I4561" s="98" t="s">
        <v>6956</v>
      </c>
      <c r="J4561" s="99">
        <v>45114</v>
      </c>
      <c r="K4561" s="107">
        <v>20000000</v>
      </c>
      <c r="L4561" s="98" t="s">
        <v>5084</v>
      </c>
      <c r="M4561" s="23">
        <v>1080</v>
      </c>
      <c r="N4561" s="23">
        <v>1</v>
      </c>
      <c r="O4561" s="107">
        <v>20000000</v>
      </c>
      <c r="P4561" s="23">
        <v>180</v>
      </c>
      <c r="Q4561" s="23">
        <v>2</v>
      </c>
      <c r="R4561" s="23">
        <v>2</v>
      </c>
      <c r="S4561" s="23">
        <v>0</v>
      </c>
      <c r="T4561" s="47">
        <v>13.333334000000001</v>
      </c>
      <c r="U4561" s="98" t="s">
        <v>111</v>
      </c>
      <c r="V4561" s="98" t="s">
        <v>3139</v>
      </c>
      <c r="W4561" s="69">
        <f t="shared" si="142"/>
        <v>2.9320205744282467E-2</v>
      </c>
    </row>
    <row r="4562" spans="1:23">
      <c r="A4562">
        <f t="shared" si="143"/>
        <v>1437</v>
      </c>
      <c r="B4562" s="99">
        <v>44408</v>
      </c>
      <c r="C4562" s="23">
        <v>2159</v>
      </c>
      <c r="D4562" s="23">
        <v>5</v>
      </c>
      <c r="E4562" s="98" t="s">
        <v>49</v>
      </c>
      <c r="F4562" s="98" t="s">
        <v>164</v>
      </c>
      <c r="G4562" s="98" t="s">
        <v>4120</v>
      </c>
      <c r="H4562" s="98" t="s">
        <v>1366</v>
      </c>
      <c r="I4562" s="98" t="s">
        <v>6956</v>
      </c>
      <c r="J4562" s="99">
        <v>45845</v>
      </c>
      <c r="K4562" s="107">
        <v>10000000</v>
      </c>
      <c r="L4562" s="98" t="s">
        <v>5085</v>
      </c>
      <c r="M4562" s="23">
        <v>1800</v>
      </c>
      <c r="N4562" s="23">
        <v>1</v>
      </c>
      <c r="O4562" s="107">
        <v>10000000</v>
      </c>
      <c r="P4562" s="23">
        <v>180</v>
      </c>
      <c r="Q4562" s="23">
        <v>2</v>
      </c>
      <c r="R4562" s="23">
        <v>2</v>
      </c>
      <c r="S4562" s="23">
        <v>0</v>
      </c>
      <c r="T4562" s="47">
        <v>8</v>
      </c>
      <c r="U4562" s="98" t="s">
        <v>111</v>
      </c>
      <c r="V4562" s="98" t="s">
        <v>3139</v>
      </c>
      <c r="W4562" s="69">
        <f t="shared" si="142"/>
        <v>3.5807195649754014E-2</v>
      </c>
    </row>
    <row r="4563" spans="1:23">
      <c r="A4563">
        <f t="shared" si="143"/>
        <v>1437</v>
      </c>
      <c r="B4563" s="99">
        <v>44408</v>
      </c>
      <c r="C4563" s="23">
        <v>2160</v>
      </c>
      <c r="D4563" s="23">
        <v>5</v>
      </c>
      <c r="E4563" s="98" t="s">
        <v>49</v>
      </c>
      <c r="F4563" s="98" t="s">
        <v>164</v>
      </c>
      <c r="G4563" s="98" t="s">
        <v>4120</v>
      </c>
      <c r="H4563" s="98" t="s">
        <v>1366</v>
      </c>
      <c r="I4563" s="98" t="s">
        <v>6956</v>
      </c>
      <c r="J4563" s="99">
        <v>45845</v>
      </c>
      <c r="K4563" s="107">
        <v>15000000</v>
      </c>
      <c r="L4563" s="98" t="s">
        <v>5086</v>
      </c>
      <c r="M4563" s="23">
        <v>1800</v>
      </c>
      <c r="N4563" s="23">
        <v>1</v>
      </c>
      <c r="O4563" s="107">
        <v>15000000</v>
      </c>
      <c r="P4563" s="23">
        <v>180</v>
      </c>
      <c r="Q4563" s="23">
        <v>2</v>
      </c>
      <c r="R4563" s="23">
        <v>2</v>
      </c>
      <c r="S4563" s="23">
        <v>0</v>
      </c>
      <c r="T4563" s="47">
        <v>12</v>
      </c>
      <c r="U4563" s="98" t="s">
        <v>111</v>
      </c>
      <c r="V4563" s="98" t="s">
        <v>3139</v>
      </c>
      <c r="W4563" s="69">
        <f t="shared" si="142"/>
        <v>5.3710793474631022E-2</v>
      </c>
    </row>
    <row r="4564" spans="1:23">
      <c r="A4564">
        <f t="shared" si="143"/>
        <v>1438</v>
      </c>
      <c r="B4564" s="99">
        <v>44408</v>
      </c>
      <c r="C4564" s="23">
        <v>2161</v>
      </c>
      <c r="D4564" s="23">
        <v>5</v>
      </c>
      <c r="E4564" s="98" t="s">
        <v>49</v>
      </c>
      <c r="F4564" s="98" t="s">
        <v>164</v>
      </c>
      <c r="G4564" s="98" t="s">
        <v>4120</v>
      </c>
      <c r="H4564" s="98" t="s">
        <v>1366</v>
      </c>
      <c r="I4564" s="98" t="s">
        <v>10058</v>
      </c>
      <c r="J4564" s="99">
        <v>45846</v>
      </c>
      <c r="K4564" s="107">
        <v>20000000</v>
      </c>
      <c r="L4564" s="98" t="s">
        <v>5087</v>
      </c>
      <c r="M4564" s="23">
        <v>1800</v>
      </c>
      <c r="N4564" s="23">
        <v>1</v>
      </c>
      <c r="O4564" s="107">
        <v>20000000</v>
      </c>
      <c r="P4564" s="23">
        <v>180</v>
      </c>
      <c r="Q4564" s="23">
        <v>2</v>
      </c>
      <c r="R4564" s="23">
        <v>2</v>
      </c>
      <c r="S4564" s="23">
        <v>0</v>
      </c>
      <c r="T4564" s="47">
        <v>16</v>
      </c>
      <c r="U4564" s="98" t="s">
        <v>111</v>
      </c>
      <c r="V4564" s="98" t="s">
        <v>3139</v>
      </c>
      <c r="W4564" s="69">
        <f t="shared" si="142"/>
        <v>7.1664227340774211E-2</v>
      </c>
    </row>
    <row r="4565" spans="1:23">
      <c r="A4565">
        <f t="shared" si="143"/>
        <v>1438</v>
      </c>
      <c r="B4565" s="99">
        <v>44408</v>
      </c>
      <c r="C4565" s="23">
        <v>2162</v>
      </c>
      <c r="D4565" s="23">
        <v>5</v>
      </c>
      <c r="E4565" s="98" t="s">
        <v>49</v>
      </c>
      <c r="F4565" s="98" t="s">
        <v>164</v>
      </c>
      <c r="G4565" s="98" t="s">
        <v>4120</v>
      </c>
      <c r="H4565" s="98" t="s">
        <v>1366</v>
      </c>
      <c r="I4565" s="98" t="s">
        <v>10058</v>
      </c>
      <c r="J4565" s="99">
        <v>45846</v>
      </c>
      <c r="K4565" s="107">
        <v>12000000</v>
      </c>
      <c r="L4565" s="98" t="s">
        <v>5088</v>
      </c>
      <c r="M4565" s="23">
        <v>1800</v>
      </c>
      <c r="N4565" s="23">
        <v>1</v>
      </c>
      <c r="O4565" s="107">
        <v>12000000</v>
      </c>
      <c r="P4565" s="23">
        <v>180</v>
      </c>
      <c r="Q4565" s="23">
        <v>2</v>
      </c>
      <c r="R4565" s="23">
        <v>2</v>
      </c>
      <c r="S4565" s="23">
        <v>0</v>
      </c>
      <c r="T4565" s="47">
        <v>9.6</v>
      </c>
      <c r="U4565" s="98" t="s">
        <v>111</v>
      </c>
      <c r="V4565" s="98" t="s">
        <v>3139</v>
      </c>
      <c r="W4565" s="69">
        <f t="shared" si="142"/>
        <v>4.2998536404464528E-2</v>
      </c>
    </row>
    <row r="4566" spans="1:23">
      <c r="A4566">
        <f t="shared" si="143"/>
        <v>707</v>
      </c>
      <c r="B4566" s="99">
        <v>44408</v>
      </c>
      <c r="C4566" s="23">
        <v>2163</v>
      </c>
      <c r="D4566" s="23">
        <v>5</v>
      </c>
      <c r="E4566" s="98" t="s">
        <v>49</v>
      </c>
      <c r="F4566" s="98" t="s">
        <v>164</v>
      </c>
      <c r="G4566" s="98" t="s">
        <v>4120</v>
      </c>
      <c r="H4566" s="98" t="s">
        <v>1366</v>
      </c>
      <c r="I4566" s="98" t="s">
        <v>10058</v>
      </c>
      <c r="J4566" s="99">
        <v>45115</v>
      </c>
      <c r="K4566" s="107">
        <v>6000000</v>
      </c>
      <c r="L4566" s="98" t="s">
        <v>5089</v>
      </c>
      <c r="M4566" s="23">
        <v>1080</v>
      </c>
      <c r="N4566" s="23">
        <v>1</v>
      </c>
      <c r="O4566" s="107">
        <v>6000000</v>
      </c>
      <c r="P4566" s="23">
        <v>180</v>
      </c>
      <c r="Q4566" s="23">
        <v>2</v>
      </c>
      <c r="R4566" s="23">
        <v>2</v>
      </c>
      <c r="S4566" s="23">
        <v>0</v>
      </c>
      <c r="T4566" s="47">
        <v>4</v>
      </c>
      <c r="U4566" s="98" t="s">
        <v>111</v>
      </c>
      <c r="V4566" s="98" t="s">
        <v>3139</v>
      </c>
      <c r="W4566" s="69">
        <f t="shared" si="142"/>
        <v>8.8085202937982204E-3</v>
      </c>
    </row>
    <row r="4567" spans="1:23">
      <c r="A4567">
        <f t="shared" si="143"/>
        <v>1438</v>
      </c>
      <c r="B4567" s="99">
        <v>44408</v>
      </c>
      <c r="C4567" s="23">
        <v>2164</v>
      </c>
      <c r="D4567" s="23">
        <v>5</v>
      </c>
      <c r="E4567" s="98" t="s">
        <v>49</v>
      </c>
      <c r="F4567" s="98" t="s">
        <v>164</v>
      </c>
      <c r="G4567" s="98" t="s">
        <v>4120</v>
      </c>
      <c r="H4567" s="98" t="s">
        <v>1366</v>
      </c>
      <c r="I4567" s="98" t="s">
        <v>10058</v>
      </c>
      <c r="J4567" s="99">
        <v>45846</v>
      </c>
      <c r="K4567" s="107">
        <v>7000000</v>
      </c>
      <c r="L4567" s="98" t="s">
        <v>5090</v>
      </c>
      <c r="M4567" s="23">
        <v>1800</v>
      </c>
      <c r="N4567" s="23">
        <v>1</v>
      </c>
      <c r="O4567" s="107">
        <v>7000000</v>
      </c>
      <c r="P4567" s="23">
        <v>180</v>
      </c>
      <c r="Q4567" s="23">
        <v>2</v>
      </c>
      <c r="R4567" s="23">
        <v>2</v>
      </c>
      <c r="S4567" s="23">
        <v>0</v>
      </c>
      <c r="T4567" s="47">
        <v>5.6</v>
      </c>
      <c r="U4567" s="98" t="s">
        <v>111</v>
      </c>
      <c r="V4567" s="98" t="s">
        <v>3139</v>
      </c>
      <c r="W4567" s="69">
        <f t="shared" si="142"/>
        <v>2.5082479569270975E-2</v>
      </c>
    </row>
    <row r="4568" spans="1:23">
      <c r="A4568">
        <f t="shared" si="143"/>
        <v>707</v>
      </c>
      <c r="B4568" s="99">
        <v>44408</v>
      </c>
      <c r="C4568" s="23">
        <v>2165</v>
      </c>
      <c r="D4568" s="23">
        <v>5</v>
      </c>
      <c r="E4568" s="98" t="s">
        <v>49</v>
      </c>
      <c r="F4568" s="98" t="s">
        <v>164</v>
      </c>
      <c r="G4568" s="98" t="s">
        <v>4120</v>
      </c>
      <c r="H4568" s="98" t="s">
        <v>1366</v>
      </c>
      <c r="I4568" s="98" t="s">
        <v>10058</v>
      </c>
      <c r="J4568" s="99">
        <v>45115</v>
      </c>
      <c r="K4568" s="107">
        <v>10000000</v>
      </c>
      <c r="L4568" s="98" t="s">
        <v>5091</v>
      </c>
      <c r="M4568" s="23">
        <v>1080</v>
      </c>
      <c r="N4568" s="23">
        <v>1</v>
      </c>
      <c r="O4568" s="107">
        <v>10000000</v>
      </c>
      <c r="P4568" s="23">
        <v>180</v>
      </c>
      <c r="Q4568" s="23">
        <v>2</v>
      </c>
      <c r="R4568" s="23">
        <v>2</v>
      </c>
      <c r="S4568" s="23">
        <v>0</v>
      </c>
      <c r="T4568" s="47">
        <v>6.6666660000000002</v>
      </c>
      <c r="U4568" s="98" t="s">
        <v>111</v>
      </c>
      <c r="V4568" s="98" t="s">
        <v>3139</v>
      </c>
      <c r="W4568" s="69">
        <f t="shared" si="142"/>
        <v>1.4680865688243654E-2</v>
      </c>
    </row>
    <row r="4569" spans="1:23">
      <c r="A4569">
        <f t="shared" si="143"/>
        <v>707</v>
      </c>
      <c r="B4569" s="99">
        <v>44408</v>
      </c>
      <c r="C4569" s="23">
        <v>2166</v>
      </c>
      <c r="D4569" s="23">
        <v>5</v>
      </c>
      <c r="E4569" s="98" t="s">
        <v>49</v>
      </c>
      <c r="F4569" s="98" t="s">
        <v>164</v>
      </c>
      <c r="G4569" s="98" t="s">
        <v>4120</v>
      </c>
      <c r="H4569" s="98" t="s">
        <v>1366</v>
      </c>
      <c r="I4569" s="98" t="s">
        <v>10058</v>
      </c>
      <c r="J4569" s="99">
        <v>45115</v>
      </c>
      <c r="K4569" s="107">
        <v>10000000</v>
      </c>
      <c r="L4569" s="98" t="s">
        <v>5092</v>
      </c>
      <c r="M4569" s="23">
        <v>1080</v>
      </c>
      <c r="N4569" s="23">
        <v>1</v>
      </c>
      <c r="O4569" s="107">
        <v>10000000</v>
      </c>
      <c r="P4569" s="23">
        <v>180</v>
      </c>
      <c r="Q4569" s="23">
        <v>2</v>
      </c>
      <c r="R4569" s="23">
        <v>2</v>
      </c>
      <c r="S4569" s="23">
        <v>0</v>
      </c>
      <c r="T4569" s="47">
        <v>6.6666660000000002</v>
      </c>
      <c r="U4569" s="98" t="s">
        <v>111</v>
      </c>
      <c r="V4569" s="98" t="s">
        <v>3139</v>
      </c>
      <c r="W4569" s="69">
        <f t="shared" si="142"/>
        <v>1.4680865688243654E-2</v>
      </c>
    </row>
    <row r="4570" spans="1:23">
      <c r="A4570">
        <f t="shared" si="143"/>
        <v>707</v>
      </c>
      <c r="B4570" s="99">
        <v>44408</v>
      </c>
      <c r="C4570" s="23">
        <v>2167</v>
      </c>
      <c r="D4570" s="23">
        <v>5</v>
      </c>
      <c r="E4570" s="98" t="s">
        <v>49</v>
      </c>
      <c r="F4570" s="98" t="s">
        <v>164</v>
      </c>
      <c r="G4570" s="98" t="s">
        <v>4120</v>
      </c>
      <c r="H4570" s="98" t="s">
        <v>1366</v>
      </c>
      <c r="I4570" s="98" t="s">
        <v>10058</v>
      </c>
      <c r="J4570" s="99">
        <v>45115</v>
      </c>
      <c r="K4570" s="107">
        <v>30000000</v>
      </c>
      <c r="L4570" s="98" t="s">
        <v>5093</v>
      </c>
      <c r="M4570" s="23">
        <v>900</v>
      </c>
      <c r="N4570" s="23">
        <v>1</v>
      </c>
      <c r="O4570" s="107">
        <v>30000000</v>
      </c>
      <c r="P4570" s="23">
        <v>180</v>
      </c>
      <c r="Q4570" s="23">
        <v>2</v>
      </c>
      <c r="R4570" s="23">
        <v>2</v>
      </c>
      <c r="S4570" s="23">
        <v>0</v>
      </c>
      <c r="T4570" s="47">
        <v>20</v>
      </c>
      <c r="U4570" s="98" t="s">
        <v>111</v>
      </c>
      <c r="V4570" s="98" t="s">
        <v>3139</v>
      </c>
      <c r="W4570" s="69">
        <f t="shared" si="142"/>
        <v>4.4042601468991111E-2</v>
      </c>
    </row>
    <row r="4571" spans="1:23">
      <c r="A4571">
        <f t="shared" si="143"/>
        <v>1439</v>
      </c>
      <c r="B4571" s="99">
        <v>44408</v>
      </c>
      <c r="C4571" s="23">
        <v>2168</v>
      </c>
      <c r="D4571" s="23">
        <v>5</v>
      </c>
      <c r="E4571" s="98" t="s">
        <v>49</v>
      </c>
      <c r="F4571" s="98" t="s">
        <v>164</v>
      </c>
      <c r="G4571" s="98" t="s">
        <v>4120</v>
      </c>
      <c r="H4571" s="98" t="s">
        <v>1366</v>
      </c>
      <c r="I4571" s="98" t="s">
        <v>6214</v>
      </c>
      <c r="J4571" s="99">
        <v>45847</v>
      </c>
      <c r="K4571" s="107">
        <v>14000000</v>
      </c>
      <c r="L4571" s="98" t="s">
        <v>5094</v>
      </c>
      <c r="M4571" s="23">
        <v>1800</v>
      </c>
      <c r="N4571" s="23">
        <v>1</v>
      </c>
      <c r="O4571" s="107">
        <v>14000000</v>
      </c>
      <c r="P4571" s="23">
        <v>180</v>
      </c>
      <c r="Q4571" s="23">
        <v>2</v>
      </c>
      <c r="R4571" s="23">
        <v>2</v>
      </c>
      <c r="S4571" s="23">
        <v>0</v>
      </c>
      <c r="T4571" s="47">
        <v>11.2</v>
      </c>
      <c r="U4571" s="98" t="s">
        <v>111</v>
      </c>
      <c r="V4571" s="98" t="s">
        <v>3139</v>
      </c>
      <c r="W4571" s="69">
        <f t="shared" si="142"/>
        <v>5.0199844367428283E-2</v>
      </c>
    </row>
    <row r="4572" spans="1:23">
      <c r="A4572">
        <f t="shared" si="143"/>
        <v>708</v>
      </c>
      <c r="B4572" s="99">
        <v>44408</v>
      </c>
      <c r="C4572" s="23">
        <v>2169</v>
      </c>
      <c r="D4572" s="23">
        <v>5</v>
      </c>
      <c r="E4572" s="98" t="s">
        <v>49</v>
      </c>
      <c r="F4572" s="98" t="s">
        <v>164</v>
      </c>
      <c r="G4572" s="98" t="s">
        <v>4120</v>
      </c>
      <c r="H4572" s="98" t="s">
        <v>1366</v>
      </c>
      <c r="I4572" s="98" t="s">
        <v>6214</v>
      </c>
      <c r="J4572" s="99">
        <v>45116</v>
      </c>
      <c r="K4572" s="107">
        <v>11000000</v>
      </c>
      <c r="L4572" s="98" t="s">
        <v>5095</v>
      </c>
      <c r="M4572" s="23">
        <v>1080</v>
      </c>
      <c r="N4572" s="23">
        <v>1</v>
      </c>
      <c r="O4572" s="107">
        <v>11000000</v>
      </c>
      <c r="P4572" s="23">
        <v>180</v>
      </c>
      <c r="Q4572" s="23">
        <v>2</v>
      </c>
      <c r="R4572" s="23">
        <v>2</v>
      </c>
      <c r="S4572" s="23">
        <v>0</v>
      </c>
      <c r="T4572" s="47">
        <v>7.3333339999999998</v>
      </c>
      <c r="U4572" s="98" t="s">
        <v>111</v>
      </c>
      <c r="V4572" s="98" t="s">
        <v>3139</v>
      </c>
      <c r="W4572" s="69">
        <f t="shared" si="142"/>
        <v>1.6171796861040293E-2</v>
      </c>
    </row>
    <row r="4573" spans="1:23">
      <c r="A4573">
        <f t="shared" si="143"/>
        <v>708</v>
      </c>
      <c r="B4573" s="99">
        <v>44408</v>
      </c>
      <c r="C4573" s="23">
        <v>2170</v>
      </c>
      <c r="D4573" s="23">
        <v>5</v>
      </c>
      <c r="E4573" s="98" t="s">
        <v>49</v>
      </c>
      <c r="F4573" s="98" t="s">
        <v>164</v>
      </c>
      <c r="G4573" s="98" t="s">
        <v>4120</v>
      </c>
      <c r="H4573" s="98" t="s">
        <v>1366</v>
      </c>
      <c r="I4573" s="98" t="s">
        <v>6214</v>
      </c>
      <c r="J4573" s="99">
        <v>45116</v>
      </c>
      <c r="K4573" s="107">
        <v>8000000</v>
      </c>
      <c r="L4573" s="98" t="s">
        <v>5096</v>
      </c>
      <c r="M4573" s="23">
        <v>1080</v>
      </c>
      <c r="N4573" s="23">
        <v>1</v>
      </c>
      <c r="O4573" s="107">
        <v>8000000</v>
      </c>
      <c r="P4573" s="23">
        <v>180</v>
      </c>
      <c r="Q4573" s="23">
        <v>2</v>
      </c>
      <c r="R4573" s="23">
        <v>2</v>
      </c>
      <c r="S4573" s="23">
        <v>0</v>
      </c>
      <c r="T4573" s="47">
        <v>5.3333339999999998</v>
      </c>
      <c r="U4573" s="98" t="s">
        <v>111</v>
      </c>
      <c r="V4573" s="98" t="s">
        <v>3139</v>
      </c>
      <c r="W4573" s="69">
        <f t="shared" si="142"/>
        <v>1.1761307208982906E-2</v>
      </c>
    </row>
    <row r="4574" spans="1:23">
      <c r="A4574">
        <f t="shared" si="143"/>
        <v>1439</v>
      </c>
      <c r="B4574" s="99">
        <v>44408</v>
      </c>
      <c r="C4574" s="23">
        <v>2171</v>
      </c>
      <c r="D4574" s="23">
        <v>5</v>
      </c>
      <c r="E4574" s="98" t="s">
        <v>49</v>
      </c>
      <c r="F4574" s="98" t="s">
        <v>164</v>
      </c>
      <c r="G4574" s="98" t="s">
        <v>4120</v>
      </c>
      <c r="H4574" s="98" t="s">
        <v>1366</v>
      </c>
      <c r="I4574" s="98" t="s">
        <v>6214</v>
      </c>
      <c r="J4574" s="99">
        <v>45847</v>
      </c>
      <c r="K4574" s="107">
        <v>6000000</v>
      </c>
      <c r="L4574" s="98" t="s">
        <v>5097</v>
      </c>
      <c r="M4574" s="23">
        <v>1800</v>
      </c>
      <c r="N4574" s="23">
        <v>1</v>
      </c>
      <c r="O4574" s="107">
        <v>6000000</v>
      </c>
      <c r="P4574" s="23">
        <v>180</v>
      </c>
      <c r="Q4574" s="23">
        <v>2</v>
      </c>
      <c r="R4574" s="23">
        <v>2</v>
      </c>
      <c r="S4574" s="23">
        <v>0</v>
      </c>
      <c r="T4574" s="47">
        <v>4.8</v>
      </c>
      <c r="U4574" s="98" t="s">
        <v>111</v>
      </c>
      <c r="V4574" s="98" t="s">
        <v>3139</v>
      </c>
      <c r="W4574" s="69">
        <f t="shared" si="142"/>
        <v>2.1514219014612118E-2</v>
      </c>
    </row>
    <row r="4575" spans="1:23">
      <c r="A4575">
        <f t="shared" si="143"/>
        <v>1439</v>
      </c>
      <c r="B4575" s="99">
        <v>44408</v>
      </c>
      <c r="C4575" s="23">
        <v>2172</v>
      </c>
      <c r="D4575" s="23">
        <v>5</v>
      </c>
      <c r="E4575" s="98" t="s">
        <v>49</v>
      </c>
      <c r="F4575" s="98" t="s">
        <v>164</v>
      </c>
      <c r="G4575" s="98" t="s">
        <v>4120</v>
      </c>
      <c r="H4575" s="98" t="s">
        <v>1366</v>
      </c>
      <c r="I4575" s="98" t="s">
        <v>6214</v>
      </c>
      <c r="J4575" s="99">
        <v>45847</v>
      </c>
      <c r="K4575" s="107">
        <v>30000000</v>
      </c>
      <c r="L4575" s="98" t="s">
        <v>5098</v>
      </c>
      <c r="M4575" s="23">
        <v>1800</v>
      </c>
      <c r="N4575" s="23">
        <v>1</v>
      </c>
      <c r="O4575" s="107">
        <v>30000000</v>
      </c>
      <c r="P4575" s="23">
        <v>180</v>
      </c>
      <c r="Q4575" s="23">
        <v>2</v>
      </c>
      <c r="R4575" s="23">
        <v>2</v>
      </c>
      <c r="S4575" s="23">
        <v>0</v>
      </c>
      <c r="T4575" s="47">
        <v>24</v>
      </c>
      <c r="U4575" s="98" t="s">
        <v>111</v>
      </c>
      <c r="V4575" s="98" t="s">
        <v>3139</v>
      </c>
      <c r="W4575" s="69">
        <f t="shared" si="142"/>
        <v>0.1075710950730606</v>
      </c>
    </row>
    <row r="4576" spans="1:23">
      <c r="A4576">
        <f t="shared" si="143"/>
        <v>708</v>
      </c>
      <c r="B4576" s="99">
        <v>44408</v>
      </c>
      <c r="C4576" s="23">
        <v>2173</v>
      </c>
      <c r="D4576" s="23">
        <v>5</v>
      </c>
      <c r="E4576" s="98" t="s">
        <v>49</v>
      </c>
      <c r="F4576" s="98" t="s">
        <v>164</v>
      </c>
      <c r="G4576" s="98" t="s">
        <v>4120</v>
      </c>
      <c r="H4576" s="98" t="s">
        <v>1366</v>
      </c>
      <c r="I4576" s="98" t="s">
        <v>6214</v>
      </c>
      <c r="J4576" s="99">
        <v>45116</v>
      </c>
      <c r="K4576" s="107">
        <v>10000000</v>
      </c>
      <c r="L4576" s="98" t="s">
        <v>5099</v>
      </c>
      <c r="M4576" s="23">
        <v>1080</v>
      </c>
      <c r="N4576" s="23">
        <v>1</v>
      </c>
      <c r="O4576" s="107">
        <v>10000000</v>
      </c>
      <c r="P4576" s="23">
        <v>180</v>
      </c>
      <c r="Q4576" s="23">
        <v>2</v>
      </c>
      <c r="R4576" s="23">
        <v>2</v>
      </c>
      <c r="S4576" s="23">
        <v>0</v>
      </c>
      <c r="T4576" s="47">
        <v>6.6666660000000002</v>
      </c>
      <c r="U4576" s="98" t="s">
        <v>111</v>
      </c>
      <c r="V4576" s="98" t="s">
        <v>3139</v>
      </c>
      <c r="W4576" s="69">
        <f t="shared" si="142"/>
        <v>1.4701630703361397E-2</v>
      </c>
    </row>
    <row r="4577" spans="1:23">
      <c r="A4577">
        <f t="shared" si="143"/>
        <v>1439</v>
      </c>
      <c r="B4577" s="99">
        <v>44408</v>
      </c>
      <c r="C4577" s="23">
        <v>2174</v>
      </c>
      <c r="D4577" s="23">
        <v>5</v>
      </c>
      <c r="E4577" s="98" t="s">
        <v>49</v>
      </c>
      <c r="F4577" s="98" t="s">
        <v>164</v>
      </c>
      <c r="G4577" s="98" t="s">
        <v>4120</v>
      </c>
      <c r="H4577" s="98" t="s">
        <v>1366</v>
      </c>
      <c r="I4577" s="98" t="s">
        <v>6214</v>
      </c>
      <c r="J4577" s="99">
        <v>45847</v>
      </c>
      <c r="K4577" s="107">
        <v>20000000</v>
      </c>
      <c r="L4577" s="98" t="s">
        <v>5100</v>
      </c>
      <c r="M4577" s="23">
        <v>1800</v>
      </c>
      <c r="N4577" s="23">
        <v>1</v>
      </c>
      <c r="O4577" s="107">
        <v>20000000</v>
      </c>
      <c r="P4577" s="23">
        <v>360</v>
      </c>
      <c r="Q4577" s="23">
        <v>2</v>
      </c>
      <c r="R4577" s="23">
        <v>2</v>
      </c>
      <c r="S4577" s="23">
        <v>1.85</v>
      </c>
      <c r="T4577" s="47">
        <v>14.322922999999999</v>
      </c>
      <c r="U4577" s="98" t="s">
        <v>111</v>
      </c>
      <c r="V4577" s="98" t="s">
        <v>3139</v>
      </c>
      <c r="W4577" s="69">
        <f t="shared" si="142"/>
        <v>6.4197187989880264E-2</v>
      </c>
    </row>
    <row r="4578" spans="1:23">
      <c r="A4578">
        <f t="shared" si="143"/>
        <v>1439</v>
      </c>
      <c r="B4578" s="99">
        <v>44408</v>
      </c>
      <c r="C4578" s="23">
        <v>2175</v>
      </c>
      <c r="D4578" s="23">
        <v>5</v>
      </c>
      <c r="E4578" s="98" t="s">
        <v>49</v>
      </c>
      <c r="F4578" s="98" t="s">
        <v>164</v>
      </c>
      <c r="G4578" s="98" t="s">
        <v>4120</v>
      </c>
      <c r="H4578" s="98" t="s">
        <v>1366</v>
      </c>
      <c r="I4578" s="98" t="s">
        <v>6214</v>
      </c>
      <c r="J4578" s="99">
        <v>45847</v>
      </c>
      <c r="K4578" s="107">
        <v>20000000</v>
      </c>
      <c r="L4578" s="98" t="s">
        <v>5101</v>
      </c>
      <c r="M4578" s="23">
        <v>1800</v>
      </c>
      <c r="N4578" s="23">
        <v>1</v>
      </c>
      <c r="O4578" s="107">
        <v>20000000</v>
      </c>
      <c r="P4578" s="23">
        <v>180</v>
      </c>
      <c r="Q4578" s="23">
        <v>2</v>
      </c>
      <c r="R4578" s="23">
        <v>2</v>
      </c>
      <c r="S4578" s="23">
        <v>0</v>
      </c>
      <c r="T4578" s="47">
        <v>16</v>
      </c>
      <c r="U4578" s="98" t="s">
        <v>111</v>
      </c>
      <c r="V4578" s="98" t="s">
        <v>3139</v>
      </c>
      <c r="W4578" s="69">
        <f t="shared" si="142"/>
        <v>7.1714063382040394E-2</v>
      </c>
    </row>
    <row r="4579" spans="1:23">
      <c r="A4579">
        <f t="shared" si="143"/>
        <v>708</v>
      </c>
      <c r="B4579" s="99">
        <v>44408</v>
      </c>
      <c r="C4579" s="23">
        <v>2176</v>
      </c>
      <c r="D4579" s="23">
        <v>5</v>
      </c>
      <c r="E4579" s="98" t="s">
        <v>49</v>
      </c>
      <c r="F4579" s="98" t="s">
        <v>164</v>
      </c>
      <c r="G4579" s="98" t="s">
        <v>4120</v>
      </c>
      <c r="H4579" s="98" t="s">
        <v>1366</v>
      </c>
      <c r="I4579" s="98" t="s">
        <v>6214</v>
      </c>
      <c r="J4579" s="99">
        <v>45116</v>
      </c>
      <c r="K4579" s="107">
        <v>15000000</v>
      </c>
      <c r="L4579" s="98" t="s">
        <v>5102</v>
      </c>
      <c r="M4579" s="23">
        <v>1080</v>
      </c>
      <c r="N4579" s="23">
        <v>1</v>
      </c>
      <c r="O4579" s="107">
        <v>15000000</v>
      </c>
      <c r="P4579" s="23">
        <v>180</v>
      </c>
      <c r="Q4579" s="23">
        <v>2</v>
      </c>
      <c r="R4579" s="23">
        <v>2</v>
      </c>
      <c r="S4579" s="23">
        <v>0</v>
      </c>
      <c r="T4579" s="47">
        <v>10</v>
      </c>
      <c r="U4579" s="98" t="s">
        <v>111</v>
      </c>
      <c r="V4579" s="98" t="s">
        <v>3139</v>
      </c>
      <c r="W4579" s="69">
        <f t="shared" si="142"/>
        <v>2.2052448260286919E-2</v>
      </c>
    </row>
    <row r="4580" spans="1:23">
      <c r="A4580">
        <f t="shared" si="143"/>
        <v>1440</v>
      </c>
      <c r="B4580" s="99">
        <v>44408</v>
      </c>
      <c r="C4580" s="23">
        <v>2177</v>
      </c>
      <c r="D4580" s="23">
        <v>5</v>
      </c>
      <c r="E4580" s="98" t="s">
        <v>49</v>
      </c>
      <c r="F4580" s="98" t="s">
        <v>164</v>
      </c>
      <c r="G4580" s="98" t="s">
        <v>4120</v>
      </c>
      <c r="H4580" s="98" t="s">
        <v>1366</v>
      </c>
      <c r="I4580" s="98" t="s">
        <v>10073</v>
      </c>
      <c r="J4580" s="99">
        <v>45848</v>
      </c>
      <c r="K4580" s="107">
        <v>15000000</v>
      </c>
      <c r="L4580" s="98" t="s">
        <v>5103</v>
      </c>
      <c r="M4580" s="23">
        <v>1800</v>
      </c>
      <c r="N4580" s="23">
        <v>1</v>
      </c>
      <c r="O4580" s="107">
        <v>15000000</v>
      </c>
      <c r="P4580" s="23">
        <v>180</v>
      </c>
      <c r="Q4580" s="23">
        <v>2</v>
      </c>
      <c r="R4580" s="23">
        <v>2</v>
      </c>
      <c r="S4580" s="23">
        <v>0</v>
      </c>
      <c r="T4580" s="47">
        <v>12</v>
      </c>
      <c r="U4580" s="98" t="s">
        <v>111</v>
      </c>
      <c r="V4580" s="98" t="s">
        <v>3139</v>
      </c>
      <c r="W4580" s="69">
        <f t="shared" si="142"/>
        <v>5.3822924567479939E-2</v>
      </c>
    </row>
    <row r="4581" spans="1:23">
      <c r="A4581">
        <f t="shared" si="143"/>
        <v>709</v>
      </c>
      <c r="B4581" s="99">
        <v>44408</v>
      </c>
      <c r="C4581" s="23">
        <v>2178</v>
      </c>
      <c r="D4581" s="23">
        <v>5</v>
      </c>
      <c r="E4581" s="98" t="s">
        <v>49</v>
      </c>
      <c r="F4581" s="98" t="s">
        <v>164</v>
      </c>
      <c r="G4581" s="98" t="s">
        <v>4120</v>
      </c>
      <c r="H4581" s="98" t="s">
        <v>1366</v>
      </c>
      <c r="I4581" s="98" t="s">
        <v>10073</v>
      </c>
      <c r="J4581" s="99">
        <v>45117</v>
      </c>
      <c r="K4581" s="107">
        <v>5500000</v>
      </c>
      <c r="L4581" s="98" t="s">
        <v>5104</v>
      </c>
      <c r="M4581" s="23">
        <v>1080</v>
      </c>
      <c r="N4581" s="23">
        <v>1</v>
      </c>
      <c r="O4581" s="107">
        <v>5500000</v>
      </c>
      <c r="P4581" s="23">
        <v>180</v>
      </c>
      <c r="Q4581" s="23">
        <v>2</v>
      </c>
      <c r="R4581" s="23">
        <v>2</v>
      </c>
      <c r="S4581" s="23">
        <v>0</v>
      </c>
      <c r="T4581" s="47">
        <v>3.6666660000000002</v>
      </c>
      <c r="U4581" s="98" t="s">
        <v>111</v>
      </c>
      <c r="V4581" s="98" t="s">
        <v>3139</v>
      </c>
      <c r="W4581" s="69">
        <f t="shared" si="142"/>
        <v>8.0973169826556515E-3</v>
      </c>
    </row>
    <row r="4582" spans="1:23">
      <c r="A4582">
        <f t="shared" si="143"/>
        <v>709</v>
      </c>
      <c r="B4582" s="99">
        <v>44408</v>
      </c>
      <c r="C4582" s="23">
        <v>2179</v>
      </c>
      <c r="D4582" s="23">
        <v>5</v>
      </c>
      <c r="E4582" s="98" t="s">
        <v>49</v>
      </c>
      <c r="F4582" s="98" t="s">
        <v>164</v>
      </c>
      <c r="G4582" s="98" t="s">
        <v>4120</v>
      </c>
      <c r="H4582" s="98" t="s">
        <v>1366</v>
      </c>
      <c r="I4582" s="98" t="s">
        <v>10073</v>
      </c>
      <c r="J4582" s="99">
        <v>45117</v>
      </c>
      <c r="K4582" s="107">
        <v>5000000</v>
      </c>
      <c r="L4582" s="98" t="s">
        <v>5105</v>
      </c>
      <c r="M4582" s="23">
        <v>1080</v>
      </c>
      <c r="N4582" s="23">
        <v>1</v>
      </c>
      <c r="O4582" s="107">
        <v>5000000</v>
      </c>
      <c r="P4582" s="23">
        <v>180</v>
      </c>
      <c r="Q4582" s="23">
        <v>2</v>
      </c>
      <c r="R4582" s="23">
        <v>2</v>
      </c>
      <c r="S4582" s="23">
        <v>0</v>
      </c>
      <c r="T4582" s="47">
        <v>3.3333339999999998</v>
      </c>
      <c r="U4582" s="98" t="s">
        <v>111</v>
      </c>
      <c r="V4582" s="98" t="s">
        <v>3139</v>
      </c>
      <c r="W4582" s="69">
        <f t="shared" si="142"/>
        <v>7.3612000675991468E-3</v>
      </c>
    </row>
    <row r="4583" spans="1:23">
      <c r="A4583">
        <f t="shared" si="143"/>
        <v>1440</v>
      </c>
      <c r="B4583" s="99">
        <v>44408</v>
      </c>
      <c r="C4583" s="23">
        <v>2180</v>
      </c>
      <c r="D4583" s="23">
        <v>5</v>
      </c>
      <c r="E4583" s="98" t="s">
        <v>49</v>
      </c>
      <c r="F4583" s="98" t="s">
        <v>164</v>
      </c>
      <c r="G4583" s="98" t="s">
        <v>4120</v>
      </c>
      <c r="H4583" s="98" t="s">
        <v>1366</v>
      </c>
      <c r="I4583" s="98" t="s">
        <v>10073</v>
      </c>
      <c r="J4583" s="99">
        <v>45848</v>
      </c>
      <c r="K4583" s="107">
        <v>15000000</v>
      </c>
      <c r="L4583" s="98" t="s">
        <v>5106</v>
      </c>
      <c r="M4583" s="23">
        <v>1800</v>
      </c>
      <c r="N4583" s="23">
        <v>1</v>
      </c>
      <c r="O4583" s="107">
        <v>15000000</v>
      </c>
      <c r="P4583" s="23">
        <v>180</v>
      </c>
      <c r="Q4583" s="23">
        <v>2</v>
      </c>
      <c r="R4583" s="23">
        <v>2</v>
      </c>
      <c r="S4583" s="23">
        <v>0</v>
      </c>
      <c r="T4583" s="47">
        <v>12</v>
      </c>
      <c r="U4583" s="98" t="s">
        <v>111</v>
      </c>
      <c r="V4583" s="98" t="s">
        <v>3139</v>
      </c>
      <c r="W4583" s="69">
        <f t="shared" si="142"/>
        <v>5.3822924567479939E-2</v>
      </c>
    </row>
    <row r="4584" spans="1:23">
      <c r="A4584">
        <f t="shared" si="143"/>
        <v>344</v>
      </c>
      <c r="B4584" s="99">
        <v>44408</v>
      </c>
      <c r="C4584" s="23">
        <v>2181</v>
      </c>
      <c r="D4584" s="23">
        <v>5</v>
      </c>
      <c r="E4584" s="98" t="s">
        <v>49</v>
      </c>
      <c r="F4584" s="98" t="s">
        <v>164</v>
      </c>
      <c r="G4584" s="98" t="s">
        <v>4120</v>
      </c>
      <c r="H4584" s="98" t="s">
        <v>1366</v>
      </c>
      <c r="I4584" s="98" t="s">
        <v>10073</v>
      </c>
      <c r="J4584" s="99">
        <v>44752</v>
      </c>
      <c r="K4584" s="107">
        <v>5000000</v>
      </c>
      <c r="L4584" s="98" t="s">
        <v>5107</v>
      </c>
      <c r="M4584" s="23">
        <v>720</v>
      </c>
      <c r="N4584" s="23">
        <v>1</v>
      </c>
      <c r="O4584" s="107">
        <v>5000000</v>
      </c>
      <c r="P4584" s="23">
        <v>180</v>
      </c>
      <c r="Q4584" s="23">
        <v>2</v>
      </c>
      <c r="R4584" s="23">
        <v>2</v>
      </c>
      <c r="S4584" s="23">
        <v>0</v>
      </c>
      <c r="T4584" s="47">
        <v>2.5</v>
      </c>
      <c r="U4584" s="98" t="s">
        <v>111</v>
      </c>
      <c r="V4584" s="98" t="s">
        <v>3139</v>
      </c>
      <c r="W4584" s="69">
        <f t="shared" si="142"/>
        <v>2.6786872180574509E-3</v>
      </c>
    </row>
    <row r="4585" spans="1:23">
      <c r="A4585">
        <f t="shared" si="143"/>
        <v>1440</v>
      </c>
      <c r="B4585" s="99">
        <v>44408</v>
      </c>
      <c r="C4585" s="23">
        <v>2182</v>
      </c>
      <c r="D4585" s="23">
        <v>5</v>
      </c>
      <c r="E4585" s="98" t="s">
        <v>49</v>
      </c>
      <c r="F4585" s="98" t="s">
        <v>164</v>
      </c>
      <c r="G4585" s="98" t="s">
        <v>4120</v>
      </c>
      <c r="H4585" s="98" t="s">
        <v>1366</v>
      </c>
      <c r="I4585" s="98" t="s">
        <v>10073</v>
      </c>
      <c r="J4585" s="99">
        <v>45848</v>
      </c>
      <c r="K4585" s="107">
        <v>25000000</v>
      </c>
      <c r="L4585" s="98" t="s">
        <v>5108</v>
      </c>
      <c r="M4585" s="23">
        <v>1800</v>
      </c>
      <c r="N4585" s="23">
        <v>1</v>
      </c>
      <c r="O4585" s="107">
        <v>25000000</v>
      </c>
      <c r="P4585" s="23">
        <v>180</v>
      </c>
      <c r="Q4585" s="23">
        <v>2</v>
      </c>
      <c r="R4585" s="23">
        <v>2</v>
      </c>
      <c r="S4585" s="23">
        <v>0</v>
      </c>
      <c r="T4585" s="47">
        <v>20</v>
      </c>
      <c r="U4585" s="98" t="s">
        <v>111</v>
      </c>
      <c r="V4585" s="98" t="s">
        <v>3139</v>
      </c>
      <c r="W4585" s="69">
        <f t="shared" si="142"/>
        <v>8.9704874279133234E-2</v>
      </c>
    </row>
    <row r="4586" spans="1:23">
      <c r="A4586">
        <f t="shared" si="143"/>
        <v>1440</v>
      </c>
      <c r="B4586" s="99">
        <v>44408</v>
      </c>
      <c r="C4586" s="23">
        <v>2183</v>
      </c>
      <c r="D4586" s="23">
        <v>5</v>
      </c>
      <c r="E4586" s="98" t="s">
        <v>49</v>
      </c>
      <c r="F4586" s="98" t="s">
        <v>164</v>
      </c>
      <c r="G4586" s="98" t="s">
        <v>4120</v>
      </c>
      <c r="H4586" s="98" t="s">
        <v>1366</v>
      </c>
      <c r="I4586" s="98" t="s">
        <v>10073</v>
      </c>
      <c r="J4586" s="99">
        <v>45848</v>
      </c>
      <c r="K4586" s="107">
        <v>5000000</v>
      </c>
      <c r="L4586" s="98" t="s">
        <v>5109</v>
      </c>
      <c r="M4586" s="23">
        <v>1800</v>
      </c>
      <c r="N4586" s="23">
        <v>1</v>
      </c>
      <c r="O4586" s="107">
        <v>5000000</v>
      </c>
      <c r="P4586" s="23">
        <v>180</v>
      </c>
      <c r="Q4586" s="23">
        <v>2</v>
      </c>
      <c r="R4586" s="23">
        <v>2</v>
      </c>
      <c r="S4586" s="23">
        <v>0</v>
      </c>
      <c r="T4586" s="47">
        <v>4</v>
      </c>
      <c r="U4586" s="98" t="s">
        <v>111</v>
      </c>
      <c r="V4586" s="98" t="s">
        <v>3139</v>
      </c>
      <c r="W4586" s="69">
        <f t="shared" si="142"/>
        <v>1.7940974855826644E-2</v>
      </c>
    </row>
    <row r="4587" spans="1:23">
      <c r="A4587">
        <f t="shared" si="143"/>
        <v>709</v>
      </c>
      <c r="B4587" s="99">
        <v>44408</v>
      </c>
      <c r="C4587" s="23">
        <v>2184</v>
      </c>
      <c r="D4587" s="23">
        <v>5</v>
      </c>
      <c r="E4587" s="98" t="s">
        <v>49</v>
      </c>
      <c r="F4587" s="98" t="s">
        <v>164</v>
      </c>
      <c r="G4587" s="98" t="s">
        <v>4120</v>
      </c>
      <c r="H4587" s="98" t="s">
        <v>1366</v>
      </c>
      <c r="I4587" s="98" t="s">
        <v>10073</v>
      </c>
      <c r="J4587" s="99">
        <v>45117</v>
      </c>
      <c r="K4587" s="107">
        <v>5000000</v>
      </c>
      <c r="L4587" s="98" t="s">
        <v>5110</v>
      </c>
      <c r="M4587" s="23">
        <v>1080</v>
      </c>
      <c r="N4587" s="23">
        <v>1</v>
      </c>
      <c r="O4587" s="107">
        <v>5000000</v>
      </c>
      <c r="P4587" s="23">
        <v>180</v>
      </c>
      <c r="Q4587" s="23">
        <v>2</v>
      </c>
      <c r="R4587" s="23">
        <v>2</v>
      </c>
      <c r="S4587" s="23">
        <v>0</v>
      </c>
      <c r="T4587" s="47">
        <v>3.3333339999999998</v>
      </c>
      <c r="U4587" s="98" t="s">
        <v>111</v>
      </c>
      <c r="V4587" s="98" t="s">
        <v>3139</v>
      </c>
      <c r="W4587" s="69">
        <f t="shared" si="142"/>
        <v>7.3612000675991468E-3</v>
      </c>
    </row>
    <row r="4588" spans="1:23">
      <c r="A4588">
        <f t="shared" si="143"/>
        <v>709</v>
      </c>
      <c r="B4588" s="99">
        <v>44408</v>
      </c>
      <c r="C4588" s="23">
        <v>2185</v>
      </c>
      <c r="D4588" s="23">
        <v>5</v>
      </c>
      <c r="E4588" s="98" t="s">
        <v>49</v>
      </c>
      <c r="F4588" s="98" t="s">
        <v>164</v>
      </c>
      <c r="G4588" s="98" t="s">
        <v>4120</v>
      </c>
      <c r="H4588" s="98" t="s">
        <v>1366</v>
      </c>
      <c r="I4588" s="98" t="s">
        <v>10073</v>
      </c>
      <c r="J4588" s="99">
        <v>45117</v>
      </c>
      <c r="K4588" s="107">
        <v>17500000</v>
      </c>
      <c r="L4588" s="98" t="s">
        <v>5111</v>
      </c>
      <c r="M4588" s="23">
        <v>1080</v>
      </c>
      <c r="N4588" s="23">
        <v>1</v>
      </c>
      <c r="O4588" s="107">
        <v>17500000</v>
      </c>
      <c r="P4588" s="23">
        <v>30</v>
      </c>
      <c r="Q4588" s="23">
        <v>2</v>
      </c>
      <c r="R4588" s="23">
        <v>2</v>
      </c>
      <c r="S4588" s="23">
        <v>0</v>
      </c>
      <c r="T4588" s="47">
        <v>11.666668</v>
      </c>
      <c r="U4588" s="98" t="s">
        <v>111</v>
      </c>
      <c r="V4588" s="98" t="s">
        <v>3139</v>
      </c>
      <c r="W4588" s="69">
        <f t="shared" si="142"/>
        <v>2.5764198028237435E-2</v>
      </c>
    </row>
    <row r="4589" spans="1:23">
      <c r="A4589">
        <f t="shared" si="143"/>
        <v>1440</v>
      </c>
      <c r="B4589" s="99">
        <v>44408</v>
      </c>
      <c r="C4589" s="23">
        <v>2186</v>
      </c>
      <c r="D4589" s="23">
        <v>5</v>
      </c>
      <c r="E4589" s="98" t="s">
        <v>49</v>
      </c>
      <c r="F4589" s="98" t="s">
        <v>164</v>
      </c>
      <c r="G4589" s="98" t="s">
        <v>4120</v>
      </c>
      <c r="H4589" s="98" t="s">
        <v>1366</v>
      </c>
      <c r="I4589" s="98" t="s">
        <v>10073</v>
      </c>
      <c r="J4589" s="99">
        <v>45848</v>
      </c>
      <c r="K4589" s="107">
        <v>5000000</v>
      </c>
      <c r="L4589" s="98" t="s">
        <v>5112</v>
      </c>
      <c r="M4589" s="23">
        <v>1800</v>
      </c>
      <c r="N4589" s="23">
        <v>1</v>
      </c>
      <c r="O4589" s="107">
        <v>5000000</v>
      </c>
      <c r="P4589" s="23">
        <v>180</v>
      </c>
      <c r="Q4589" s="23">
        <v>2</v>
      </c>
      <c r="R4589" s="23">
        <v>2</v>
      </c>
      <c r="S4589" s="23">
        <v>0</v>
      </c>
      <c r="T4589" s="47">
        <v>4</v>
      </c>
      <c r="U4589" s="98" t="s">
        <v>111</v>
      </c>
      <c r="V4589" s="98" t="s">
        <v>3139</v>
      </c>
      <c r="W4589" s="69">
        <f t="shared" si="142"/>
        <v>1.7940974855826644E-2</v>
      </c>
    </row>
    <row r="4590" spans="1:23">
      <c r="A4590">
        <f t="shared" si="143"/>
        <v>1440</v>
      </c>
      <c r="B4590" s="99">
        <v>44408</v>
      </c>
      <c r="C4590" s="23">
        <v>2187</v>
      </c>
      <c r="D4590" s="23">
        <v>5</v>
      </c>
      <c r="E4590" s="98" t="s">
        <v>49</v>
      </c>
      <c r="F4590" s="98" t="s">
        <v>164</v>
      </c>
      <c r="G4590" s="98" t="s">
        <v>4120</v>
      </c>
      <c r="H4590" s="98" t="s">
        <v>1366</v>
      </c>
      <c r="I4590" s="98" t="s">
        <v>10073</v>
      </c>
      <c r="J4590" s="99">
        <v>45848</v>
      </c>
      <c r="K4590" s="107">
        <v>8000000</v>
      </c>
      <c r="L4590" s="98" t="s">
        <v>5113</v>
      </c>
      <c r="M4590" s="23">
        <v>1800</v>
      </c>
      <c r="N4590" s="23">
        <v>1</v>
      </c>
      <c r="O4590" s="107">
        <v>8000000</v>
      </c>
      <c r="P4590" s="23">
        <v>180</v>
      </c>
      <c r="Q4590" s="23">
        <v>2</v>
      </c>
      <c r="R4590" s="23">
        <v>2</v>
      </c>
      <c r="S4590" s="23">
        <v>0</v>
      </c>
      <c r="T4590" s="47">
        <v>6.4</v>
      </c>
      <c r="U4590" s="98" t="s">
        <v>111</v>
      </c>
      <c r="V4590" s="98" t="s">
        <v>3139</v>
      </c>
      <c r="W4590" s="69">
        <f t="shared" si="142"/>
        <v>2.8705559769322632E-2</v>
      </c>
    </row>
    <row r="4591" spans="1:23">
      <c r="A4591">
        <f t="shared" si="143"/>
        <v>1075</v>
      </c>
      <c r="B4591" s="99">
        <v>44408</v>
      </c>
      <c r="C4591" s="23">
        <v>2188</v>
      </c>
      <c r="D4591" s="23">
        <v>5</v>
      </c>
      <c r="E4591" s="98" t="s">
        <v>49</v>
      </c>
      <c r="F4591" s="98" t="s">
        <v>164</v>
      </c>
      <c r="G4591" s="98" t="s">
        <v>4120</v>
      </c>
      <c r="H4591" s="98" t="s">
        <v>1366</v>
      </c>
      <c r="I4591" s="98" t="s">
        <v>10073</v>
      </c>
      <c r="J4591" s="99">
        <v>45483</v>
      </c>
      <c r="K4591" s="107">
        <v>7000000</v>
      </c>
      <c r="L4591" s="98" t="s">
        <v>5114</v>
      </c>
      <c r="M4591" s="23">
        <v>1440</v>
      </c>
      <c r="N4591" s="23">
        <v>1</v>
      </c>
      <c r="O4591" s="107">
        <v>7000000</v>
      </c>
      <c r="P4591" s="23">
        <v>180</v>
      </c>
      <c r="Q4591" s="23">
        <v>2</v>
      </c>
      <c r="R4591" s="23">
        <v>2</v>
      </c>
      <c r="S4591" s="23">
        <v>0</v>
      </c>
      <c r="T4591" s="47">
        <v>5.25</v>
      </c>
      <c r="U4591" s="98" t="s">
        <v>111</v>
      </c>
      <c r="V4591" s="98" t="s">
        <v>3139</v>
      </c>
      <c r="W4591" s="69">
        <f t="shared" si="142"/>
        <v>1.757888486850202E-2</v>
      </c>
    </row>
    <row r="4592" spans="1:23">
      <c r="A4592">
        <f t="shared" si="143"/>
        <v>1443</v>
      </c>
      <c r="B4592" s="99">
        <v>44408</v>
      </c>
      <c r="C4592" s="23">
        <v>2189</v>
      </c>
      <c r="D4592" s="23">
        <v>5</v>
      </c>
      <c r="E4592" s="98" t="s">
        <v>49</v>
      </c>
      <c r="F4592" s="98" t="s">
        <v>164</v>
      </c>
      <c r="G4592" s="98" t="s">
        <v>4120</v>
      </c>
      <c r="H4592" s="98" t="s">
        <v>1366</v>
      </c>
      <c r="I4592" s="98" t="s">
        <v>7118</v>
      </c>
      <c r="J4592" s="99">
        <v>45851</v>
      </c>
      <c r="K4592" s="107">
        <v>14000000</v>
      </c>
      <c r="L4592" s="98" t="s">
        <v>5115</v>
      </c>
      <c r="M4592" s="23">
        <v>1800</v>
      </c>
      <c r="N4592" s="23">
        <v>1</v>
      </c>
      <c r="O4592" s="107">
        <v>14000000</v>
      </c>
      <c r="P4592" s="23">
        <v>180</v>
      </c>
      <c r="Q4592" s="23">
        <v>2</v>
      </c>
      <c r="R4592" s="23">
        <v>2</v>
      </c>
      <c r="S4592" s="23">
        <v>0</v>
      </c>
      <c r="T4592" s="47">
        <v>11.2</v>
      </c>
      <c r="U4592" s="98" t="s">
        <v>111</v>
      </c>
      <c r="V4592" s="98" t="s">
        <v>3139</v>
      </c>
      <c r="W4592" s="69">
        <f t="shared" si="142"/>
        <v>5.0339385282973596E-2</v>
      </c>
    </row>
    <row r="4593" spans="1:23">
      <c r="A4593">
        <f t="shared" si="143"/>
        <v>712</v>
      </c>
      <c r="B4593" s="99">
        <v>44408</v>
      </c>
      <c r="C4593" s="23">
        <v>2190</v>
      </c>
      <c r="D4593" s="23">
        <v>5</v>
      </c>
      <c r="E4593" s="98" t="s">
        <v>49</v>
      </c>
      <c r="F4593" s="98" t="s">
        <v>164</v>
      </c>
      <c r="G4593" s="98" t="s">
        <v>4120</v>
      </c>
      <c r="H4593" s="98" t="s">
        <v>1366</v>
      </c>
      <c r="I4593" s="98" t="s">
        <v>7118</v>
      </c>
      <c r="J4593" s="99">
        <v>45120</v>
      </c>
      <c r="K4593" s="107">
        <v>5500000</v>
      </c>
      <c r="L4593" s="98" t="s">
        <v>5116</v>
      </c>
      <c r="M4593" s="23">
        <v>1080</v>
      </c>
      <c r="N4593" s="23">
        <v>1</v>
      </c>
      <c r="O4593" s="107">
        <v>5500000</v>
      </c>
      <c r="P4593" s="23">
        <v>180</v>
      </c>
      <c r="Q4593" s="23">
        <v>2</v>
      </c>
      <c r="R4593" s="23">
        <v>2</v>
      </c>
      <c r="S4593" s="23">
        <v>0</v>
      </c>
      <c r="T4593" s="47">
        <v>3.6666660000000002</v>
      </c>
      <c r="U4593" s="98" t="s">
        <v>111</v>
      </c>
      <c r="V4593" s="98" t="s">
        <v>3139</v>
      </c>
      <c r="W4593" s="69">
        <f t="shared" si="142"/>
        <v>8.1315792547966489E-3</v>
      </c>
    </row>
    <row r="4594" spans="1:23">
      <c r="A4594">
        <f t="shared" si="143"/>
        <v>712</v>
      </c>
      <c r="B4594" s="99">
        <v>44408</v>
      </c>
      <c r="C4594" s="23">
        <v>2191</v>
      </c>
      <c r="D4594" s="23">
        <v>5</v>
      </c>
      <c r="E4594" s="98" t="s">
        <v>49</v>
      </c>
      <c r="F4594" s="98" t="s">
        <v>164</v>
      </c>
      <c r="G4594" s="98" t="s">
        <v>4120</v>
      </c>
      <c r="H4594" s="98" t="s">
        <v>1366</v>
      </c>
      <c r="I4594" s="98" t="s">
        <v>7118</v>
      </c>
      <c r="J4594" s="99">
        <v>45120</v>
      </c>
      <c r="K4594" s="107">
        <v>7000000</v>
      </c>
      <c r="L4594" s="98" t="s">
        <v>5117</v>
      </c>
      <c r="M4594" s="23">
        <v>1080</v>
      </c>
      <c r="N4594" s="23">
        <v>1</v>
      </c>
      <c r="O4594" s="107">
        <v>7000000</v>
      </c>
      <c r="P4594" s="23">
        <v>180</v>
      </c>
      <c r="Q4594" s="23">
        <v>2</v>
      </c>
      <c r="R4594" s="23">
        <v>2</v>
      </c>
      <c r="S4594" s="23">
        <v>0</v>
      </c>
      <c r="T4594" s="47">
        <v>4.6666660000000002</v>
      </c>
      <c r="U4594" s="98" t="s">
        <v>111</v>
      </c>
      <c r="V4594" s="98" t="s">
        <v>3139</v>
      </c>
      <c r="W4594" s="69">
        <f t="shared" si="142"/>
        <v>1.0349283091141888E-2</v>
      </c>
    </row>
    <row r="4595" spans="1:23">
      <c r="A4595">
        <f t="shared" si="143"/>
        <v>1443</v>
      </c>
      <c r="B4595" s="99">
        <v>44408</v>
      </c>
      <c r="C4595" s="23">
        <v>2192</v>
      </c>
      <c r="D4595" s="23">
        <v>5</v>
      </c>
      <c r="E4595" s="98" t="s">
        <v>49</v>
      </c>
      <c r="F4595" s="98" t="s">
        <v>164</v>
      </c>
      <c r="G4595" s="98" t="s">
        <v>4120</v>
      </c>
      <c r="H4595" s="98" t="s">
        <v>1366</v>
      </c>
      <c r="I4595" s="98" t="s">
        <v>7118</v>
      </c>
      <c r="J4595" s="99">
        <v>45851</v>
      </c>
      <c r="K4595" s="107">
        <v>10000000</v>
      </c>
      <c r="L4595" s="98" t="s">
        <v>5118</v>
      </c>
      <c r="M4595" s="23">
        <v>1800</v>
      </c>
      <c r="N4595" s="23">
        <v>1</v>
      </c>
      <c r="O4595" s="107">
        <v>10000000</v>
      </c>
      <c r="P4595" s="23">
        <v>180</v>
      </c>
      <c r="Q4595" s="23">
        <v>2</v>
      </c>
      <c r="R4595" s="23">
        <v>2</v>
      </c>
      <c r="S4595" s="23">
        <v>0</v>
      </c>
      <c r="T4595" s="47">
        <v>8</v>
      </c>
      <c r="U4595" s="98" t="s">
        <v>111</v>
      </c>
      <c r="V4595" s="98" t="s">
        <v>3139</v>
      </c>
      <c r="W4595" s="69">
        <f t="shared" si="142"/>
        <v>3.5956703773552569E-2</v>
      </c>
    </row>
    <row r="4596" spans="1:23">
      <c r="A4596">
        <f t="shared" si="143"/>
        <v>1443</v>
      </c>
      <c r="B4596" s="99">
        <v>44408</v>
      </c>
      <c r="C4596" s="23">
        <v>2193</v>
      </c>
      <c r="D4596" s="23">
        <v>5</v>
      </c>
      <c r="E4596" s="98" t="s">
        <v>49</v>
      </c>
      <c r="F4596" s="98" t="s">
        <v>164</v>
      </c>
      <c r="G4596" s="98" t="s">
        <v>4120</v>
      </c>
      <c r="H4596" s="98" t="s">
        <v>1366</v>
      </c>
      <c r="I4596" s="98" t="s">
        <v>7118</v>
      </c>
      <c r="J4596" s="99">
        <v>45851</v>
      </c>
      <c r="K4596" s="107">
        <v>25000000</v>
      </c>
      <c r="L4596" s="98" t="s">
        <v>5119</v>
      </c>
      <c r="M4596" s="23">
        <v>1800</v>
      </c>
      <c r="N4596" s="23">
        <v>1</v>
      </c>
      <c r="O4596" s="107">
        <v>25000000</v>
      </c>
      <c r="P4596" s="23">
        <v>180</v>
      </c>
      <c r="Q4596" s="23">
        <v>2</v>
      </c>
      <c r="R4596" s="23">
        <v>2</v>
      </c>
      <c r="S4596" s="23">
        <v>0</v>
      </c>
      <c r="T4596" s="47">
        <v>20</v>
      </c>
      <c r="U4596" s="98" t="s">
        <v>111</v>
      </c>
      <c r="V4596" s="98" t="s">
        <v>3139</v>
      </c>
      <c r="W4596" s="69">
        <f t="shared" si="142"/>
        <v>8.9891759433881432E-2</v>
      </c>
    </row>
    <row r="4597" spans="1:23">
      <c r="A4597">
        <f t="shared" si="143"/>
        <v>1443</v>
      </c>
      <c r="B4597" s="99">
        <v>44408</v>
      </c>
      <c r="C4597" s="23">
        <v>2194</v>
      </c>
      <c r="D4597" s="23">
        <v>5</v>
      </c>
      <c r="E4597" s="98" t="s">
        <v>49</v>
      </c>
      <c r="F4597" s="98" t="s">
        <v>164</v>
      </c>
      <c r="G4597" s="98" t="s">
        <v>4120</v>
      </c>
      <c r="H4597" s="98" t="s">
        <v>1366</v>
      </c>
      <c r="I4597" s="98" t="s">
        <v>7118</v>
      </c>
      <c r="J4597" s="99">
        <v>45851</v>
      </c>
      <c r="K4597" s="107">
        <v>25000000</v>
      </c>
      <c r="L4597" s="98" t="s">
        <v>5120</v>
      </c>
      <c r="M4597" s="23">
        <v>1800</v>
      </c>
      <c r="N4597" s="23">
        <v>1</v>
      </c>
      <c r="O4597" s="107">
        <v>25000000</v>
      </c>
      <c r="P4597" s="23">
        <v>180</v>
      </c>
      <c r="Q4597" s="23">
        <v>2</v>
      </c>
      <c r="R4597" s="23">
        <v>2</v>
      </c>
      <c r="S4597" s="23">
        <v>0</v>
      </c>
      <c r="T4597" s="47">
        <v>20</v>
      </c>
      <c r="U4597" s="98" t="s">
        <v>111</v>
      </c>
      <c r="V4597" s="98" t="s">
        <v>3139</v>
      </c>
      <c r="W4597" s="69">
        <f t="shared" si="142"/>
        <v>8.9891759433881432E-2</v>
      </c>
    </row>
    <row r="4598" spans="1:23">
      <c r="A4598">
        <f t="shared" si="143"/>
        <v>1443</v>
      </c>
      <c r="B4598" s="99">
        <v>44408</v>
      </c>
      <c r="C4598" s="23">
        <v>2195</v>
      </c>
      <c r="D4598" s="23">
        <v>5</v>
      </c>
      <c r="E4598" s="98" t="s">
        <v>49</v>
      </c>
      <c r="F4598" s="98" t="s">
        <v>164</v>
      </c>
      <c r="G4598" s="98" t="s">
        <v>4120</v>
      </c>
      <c r="H4598" s="98" t="s">
        <v>1366</v>
      </c>
      <c r="I4598" s="98" t="s">
        <v>7118</v>
      </c>
      <c r="J4598" s="99">
        <v>45851</v>
      </c>
      <c r="K4598" s="107">
        <v>13000000</v>
      </c>
      <c r="L4598" s="98" t="s">
        <v>5121</v>
      </c>
      <c r="M4598" s="23">
        <v>1800</v>
      </c>
      <c r="N4598" s="23">
        <v>1</v>
      </c>
      <c r="O4598" s="107">
        <v>13000000</v>
      </c>
      <c r="P4598" s="23">
        <v>180</v>
      </c>
      <c r="Q4598" s="23">
        <v>2</v>
      </c>
      <c r="R4598" s="23">
        <v>2</v>
      </c>
      <c r="S4598" s="23">
        <v>0</v>
      </c>
      <c r="T4598" s="47">
        <v>10.4</v>
      </c>
      <c r="U4598" s="98" t="s">
        <v>111</v>
      </c>
      <c r="V4598" s="98" t="s">
        <v>3139</v>
      </c>
      <c r="W4598" s="69">
        <f t="shared" si="142"/>
        <v>4.6743714905618343E-2</v>
      </c>
    </row>
    <row r="4599" spans="1:23">
      <c r="A4599">
        <f t="shared" si="143"/>
        <v>1443</v>
      </c>
      <c r="B4599" s="99">
        <v>44408</v>
      </c>
      <c r="C4599" s="23">
        <v>2196</v>
      </c>
      <c r="D4599" s="23">
        <v>5</v>
      </c>
      <c r="E4599" s="98" t="s">
        <v>49</v>
      </c>
      <c r="F4599" s="98" t="s">
        <v>164</v>
      </c>
      <c r="G4599" s="98" t="s">
        <v>4120</v>
      </c>
      <c r="H4599" s="98" t="s">
        <v>1366</v>
      </c>
      <c r="I4599" s="98" t="s">
        <v>7118</v>
      </c>
      <c r="J4599" s="99">
        <v>45851</v>
      </c>
      <c r="K4599" s="107">
        <v>8000000</v>
      </c>
      <c r="L4599" s="98" t="s">
        <v>5122</v>
      </c>
      <c r="M4599" s="23">
        <v>1800</v>
      </c>
      <c r="N4599" s="23">
        <v>1</v>
      </c>
      <c r="O4599" s="107">
        <v>8000000</v>
      </c>
      <c r="P4599" s="23">
        <v>180</v>
      </c>
      <c r="Q4599" s="23">
        <v>2</v>
      </c>
      <c r="R4599" s="23">
        <v>2</v>
      </c>
      <c r="S4599" s="23">
        <v>0</v>
      </c>
      <c r="T4599" s="47">
        <v>6.4</v>
      </c>
      <c r="U4599" s="98" t="s">
        <v>111</v>
      </c>
      <c r="V4599" s="98" t="s">
        <v>3139</v>
      </c>
      <c r="W4599" s="69">
        <f t="shared" si="142"/>
        <v>2.8765363018842055E-2</v>
      </c>
    </row>
    <row r="4600" spans="1:23">
      <c r="A4600">
        <f t="shared" si="143"/>
        <v>712</v>
      </c>
      <c r="B4600" s="99">
        <v>44408</v>
      </c>
      <c r="C4600" s="23">
        <v>2197</v>
      </c>
      <c r="D4600" s="23">
        <v>5</v>
      </c>
      <c r="E4600" s="98" t="s">
        <v>49</v>
      </c>
      <c r="F4600" s="98" t="s">
        <v>164</v>
      </c>
      <c r="G4600" s="98" t="s">
        <v>4120</v>
      </c>
      <c r="H4600" s="98" t="s">
        <v>1366</v>
      </c>
      <c r="I4600" s="98" t="s">
        <v>7118</v>
      </c>
      <c r="J4600" s="99">
        <v>45120</v>
      </c>
      <c r="K4600" s="107">
        <v>10750000</v>
      </c>
      <c r="L4600" s="98" t="s">
        <v>5123</v>
      </c>
      <c r="M4600" s="23">
        <v>1080</v>
      </c>
      <c r="N4600" s="23">
        <v>1</v>
      </c>
      <c r="O4600" s="107">
        <v>10750000</v>
      </c>
      <c r="P4600" s="23">
        <v>30</v>
      </c>
      <c r="Q4600" s="23">
        <v>2</v>
      </c>
      <c r="R4600" s="23">
        <v>2</v>
      </c>
      <c r="S4600" s="23">
        <v>0</v>
      </c>
      <c r="T4600" s="47">
        <v>7.1666679999999996</v>
      </c>
      <c r="U4600" s="98" t="s">
        <v>111</v>
      </c>
      <c r="V4600" s="98" t="s">
        <v>3139</v>
      </c>
      <c r="W4600" s="69">
        <f t="shared" si="142"/>
        <v>1.5893547117412653E-2</v>
      </c>
    </row>
    <row r="4601" spans="1:23">
      <c r="A4601">
        <f t="shared" si="143"/>
        <v>712</v>
      </c>
      <c r="B4601" s="99">
        <v>44408</v>
      </c>
      <c r="C4601" s="23">
        <v>2198</v>
      </c>
      <c r="D4601" s="23">
        <v>5</v>
      </c>
      <c r="E4601" s="98" t="s">
        <v>49</v>
      </c>
      <c r="F4601" s="98" t="s">
        <v>164</v>
      </c>
      <c r="G4601" s="98" t="s">
        <v>4120</v>
      </c>
      <c r="H4601" s="98" t="s">
        <v>1366</v>
      </c>
      <c r="I4601" s="98" t="s">
        <v>7118</v>
      </c>
      <c r="J4601" s="99">
        <v>45120</v>
      </c>
      <c r="K4601" s="107">
        <v>10000000</v>
      </c>
      <c r="L4601" s="98" t="s">
        <v>5124</v>
      </c>
      <c r="M4601" s="23">
        <v>1080</v>
      </c>
      <c r="N4601" s="23">
        <v>1</v>
      </c>
      <c r="O4601" s="107">
        <v>10000000</v>
      </c>
      <c r="P4601" s="23">
        <v>180</v>
      </c>
      <c r="Q4601" s="23">
        <v>2</v>
      </c>
      <c r="R4601" s="23">
        <v>2</v>
      </c>
      <c r="S4601" s="23">
        <v>0</v>
      </c>
      <c r="T4601" s="47">
        <v>6.6666660000000002</v>
      </c>
      <c r="U4601" s="98" t="s">
        <v>111</v>
      </c>
      <c r="V4601" s="98" t="s">
        <v>3139</v>
      </c>
      <c r="W4601" s="69">
        <f t="shared" si="142"/>
        <v>1.4784690763832365E-2</v>
      </c>
    </row>
    <row r="4602" spans="1:23">
      <c r="A4602">
        <f t="shared" si="143"/>
        <v>712</v>
      </c>
      <c r="B4602" s="99">
        <v>44408</v>
      </c>
      <c r="C4602" s="23">
        <v>2199</v>
      </c>
      <c r="D4602" s="23">
        <v>5</v>
      </c>
      <c r="E4602" s="98" t="s">
        <v>49</v>
      </c>
      <c r="F4602" s="98" t="s">
        <v>164</v>
      </c>
      <c r="G4602" s="98" t="s">
        <v>4120</v>
      </c>
      <c r="H4602" s="98" t="s">
        <v>1366</v>
      </c>
      <c r="I4602" s="98" t="s">
        <v>7118</v>
      </c>
      <c r="J4602" s="99">
        <v>45120</v>
      </c>
      <c r="K4602" s="107">
        <v>30000000</v>
      </c>
      <c r="L4602" s="98" t="s">
        <v>5125</v>
      </c>
      <c r="M4602" s="23">
        <v>1080</v>
      </c>
      <c r="N4602" s="23">
        <v>1</v>
      </c>
      <c r="O4602" s="107">
        <v>30000000</v>
      </c>
      <c r="P4602" s="23">
        <v>180</v>
      </c>
      <c r="Q4602" s="23">
        <v>2</v>
      </c>
      <c r="R4602" s="23">
        <v>2</v>
      </c>
      <c r="S4602" s="23">
        <v>2.8</v>
      </c>
      <c r="T4602" s="47">
        <v>20.026264999999999</v>
      </c>
      <c r="U4602" s="98" t="s">
        <v>111</v>
      </c>
      <c r="V4602" s="98" t="s">
        <v>3139</v>
      </c>
      <c r="W4602" s="69">
        <f t="shared" si="142"/>
        <v>4.4412324718166363E-2</v>
      </c>
    </row>
    <row r="4603" spans="1:23">
      <c r="A4603">
        <f t="shared" si="143"/>
        <v>1443</v>
      </c>
      <c r="B4603" s="99">
        <v>44408</v>
      </c>
      <c r="C4603" s="23">
        <v>2200</v>
      </c>
      <c r="D4603" s="23">
        <v>5</v>
      </c>
      <c r="E4603" s="98" t="s">
        <v>49</v>
      </c>
      <c r="F4603" s="98" t="s">
        <v>164</v>
      </c>
      <c r="G4603" s="98" t="s">
        <v>4120</v>
      </c>
      <c r="H4603" s="98" t="s">
        <v>1366</v>
      </c>
      <c r="I4603" s="98" t="s">
        <v>7118</v>
      </c>
      <c r="J4603" s="99">
        <v>45851</v>
      </c>
      <c r="K4603" s="107">
        <v>15000000</v>
      </c>
      <c r="L4603" s="98" t="s">
        <v>5126</v>
      </c>
      <c r="M4603" s="23">
        <v>1800</v>
      </c>
      <c r="N4603" s="23">
        <v>1</v>
      </c>
      <c r="O4603" s="107">
        <v>15000000</v>
      </c>
      <c r="P4603" s="23">
        <v>180</v>
      </c>
      <c r="Q4603" s="23">
        <v>2</v>
      </c>
      <c r="R4603" s="23">
        <v>2</v>
      </c>
      <c r="S4603" s="23">
        <v>0</v>
      </c>
      <c r="T4603" s="47">
        <v>12</v>
      </c>
      <c r="U4603" s="98" t="s">
        <v>111</v>
      </c>
      <c r="V4603" s="98" t="s">
        <v>3139</v>
      </c>
      <c r="W4603" s="69">
        <f t="shared" si="142"/>
        <v>5.3935055660328857E-2</v>
      </c>
    </row>
    <row r="4604" spans="1:23">
      <c r="A4604">
        <f t="shared" si="143"/>
        <v>1443</v>
      </c>
      <c r="B4604" s="99">
        <v>44408</v>
      </c>
      <c r="C4604" s="23">
        <v>2201</v>
      </c>
      <c r="D4604" s="23">
        <v>5</v>
      </c>
      <c r="E4604" s="98" t="s">
        <v>49</v>
      </c>
      <c r="F4604" s="98" t="s">
        <v>164</v>
      </c>
      <c r="G4604" s="98" t="s">
        <v>4120</v>
      </c>
      <c r="H4604" s="98" t="s">
        <v>1366</v>
      </c>
      <c r="I4604" s="98" t="s">
        <v>7118</v>
      </c>
      <c r="J4604" s="99">
        <v>45851</v>
      </c>
      <c r="K4604" s="107">
        <v>25000000</v>
      </c>
      <c r="L4604" s="98" t="s">
        <v>5127</v>
      </c>
      <c r="M4604" s="23">
        <v>1800</v>
      </c>
      <c r="N4604" s="23">
        <v>1</v>
      </c>
      <c r="O4604" s="107">
        <v>25000000</v>
      </c>
      <c r="P4604" s="23">
        <v>180</v>
      </c>
      <c r="Q4604" s="23">
        <v>2</v>
      </c>
      <c r="R4604" s="23">
        <v>2</v>
      </c>
      <c r="S4604" s="23">
        <v>0</v>
      </c>
      <c r="T4604" s="47">
        <v>20</v>
      </c>
      <c r="U4604" s="98" t="s">
        <v>111</v>
      </c>
      <c r="V4604" s="98" t="s">
        <v>3139</v>
      </c>
      <c r="W4604" s="69">
        <f t="shared" si="142"/>
        <v>8.9891759433881432E-2</v>
      </c>
    </row>
    <row r="4605" spans="1:23">
      <c r="A4605">
        <f t="shared" si="143"/>
        <v>712</v>
      </c>
      <c r="B4605" s="99">
        <v>44408</v>
      </c>
      <c r="C4605" s="23">
        <v>2202</v>
      </c>
      <c r="D4605" s="23">
        <v>5</v>
      </c>
      <c r="E4605" s="98" t="s">
        <v>49</v>
      </c>
      <c r="F4605" s="98" t="s">
        <v>164</v>
      </c>
      <c r="G4605" s="98" t="s">
        <v>4120</v>
      </c>
      <c r="H4605" s="98" t="s">
        <v>1366</v>
      </c>
      <c r="I4605" s="98" t="s">
        <v>7118</v>
      </c>
      <c r="J4605" s="99">
        <v>45120</v>
      </c>
      <c r="K4605" s="107">
        <v>11000000</v>
      </c>
      <c r="L4605" s="98" t="s">
        <v>5128</v>
      </c>
      <c r="M4605" s="23">
        <v>900</v>
      </c>
      <c r="N4605" s="23">
        <v>1</v>
      </c>
      <c r="O4605" s="107">
        <v>11000000</v>
      </c>
      <c r="P4605" s="23">
        <v>180</v>
      </c>
      <c r="Q4605" s="23">
        <v>2</v>
      </c>
      <c r="R4605" s="23">
        <v>2</v>
      </c>
      <c r="S4605" s="23">
        <v>0</v>
      </c>
      <c r="T4605" s="47">
        <v>7.3333339999999998</v>
      </c>
      <c r="U4605" s="98" t="s">
        <v>111</v>
      </c>
      <c r="V4605" s="98" t="s">
        <v>3139</v>
      </c>
      <c r="W4605" s="69">
        <f t="shared" si="142"/>
        <v>1.6263162945000971E-2</v>
      </c>
    </row>
    <row r="4606" spans="1:23">
      <c r="A4606">
        <f t="shared" si="143"/>
        <v>1443</v>
      </c>
      <c r="B4606" s="99">
        <v>44408</v>
      </c>
      <c r="C4606" s="23">
        <v>2203</v>
      </c>
      <c r="D4606" s="23">
        <v>5</v>
      </c>
      <c r="E4606" s="98" t="s">
        <v>49</v>
      </c>
      <c r="F4606" s="98" t="s">
        <v>164</v>
      </c>
      <c r="G4606" s="98" t="s">
        <v>4120</v>
      </c>
      <c r="H4606" s="98" t="s">
        <v>1366</v>
      </c>
      <c r="I4606" s="98" t="s">
        <v>7118</v>
      </c>
      <c r="J4606" s="99">
        <v>45851</v>
      </c>
      <c r="K4606" s="107">
        <v>10000000</v>
      </c>
      <c r="L4606" s="98" t="s">
        <v>5129</v>
      </c>
      <c r="M4606" s="23">
        <v>1800</v>
      </c>
      <c r="N4606" s="23">
        <v>1</v>
      </c>
      <c r="O4606" s="107">
        <v>10000000</v>
      </c>
      <c r="P4606" s="23">
        <v>180</v>
      </c>
      <c r="Q4606" s="23">
        <v>2</v>
      </c>
      <c r="R4606" s="23">
        <v>2</v>
      </c>
      <c r="S4606" s="23">
        <v>0</v>
      </c>
      <c r="T4606" s="47">
        <v>8</v>
      </c>
      <c r="U4606" s="98" t="s">
        <v>111</v>
      </c>
      <c r="V4606" s="98" t="s">
        <v>3139</v>
      </c>
      <c r="W4606" s="69">
        <f t="shared" si="142"/>
        <v>3.5956703773552569E-2</v>
      </c>
    </row>
    <row r="4607" spans="1:23">
      <c r="A4607">
        <f t="shared" si="143"/>
        <v>1444</v>
      </c>
      <c r="B4607" s="99">
        <v>44408</v>
      </c>
      <c r="C4607" s="23">
        <v>2204</v>
      </c>
      <c r="D4607" s="23">
        <v>5</v>
      </c>
      <c r="E4607" s="98" t="s">
        <v>49</v>
      </c>
      <c r="F4607" s="98" t="s">
        <v>164</v>
      </c>
      <c r="G4607" s="98" t="s">
        <v>4120</v>
      </c>
      <c r="H4607" s="98" t="s">
        <v>1366</v>
      </c>
      <c r="I4607" s="98" t="s">
        <v>7043</v>
      </c>
      <c r="J4607" s="99">
        <v>45852</v>
      </c>
      <c r="K4607" s="107">
        <v>7000000</v>
      </c>
      <c r="L4607" s="98" t="s">
        <v>5130</v>
      </c>
      <c r="M4607" s="23">
        <v>1800</v>
      </c>
      <c r="N4607" s="23">
        <v>1</v>
      </c>
      <c r="O4607" s="107">
        <v>7000000</v>
      </c>
      <c r="P4607" s="23">
        <v>180</v>
      </c>
      <c r="Q4607" s="23">
        <v>2</v>
      </c>
      <c r="R4607" s="23">
        <v>2</v>
      </c>
      <c r="S4607" s="23">
        <v>0</v>
      </c>
      <c r="T4607" s="47">
        <v>5.6</v>
      </c>
      <c r="U4607" s="98" t="s">
        <v>111</v>
      </c>
      <c r="V4607" s="98" t="s">
        <v>3139</v>
      </c>
      <c r="W4607" s="69">
        <f t="shared" si="142"/>
        <v>2.5187135255929964E-2</v>
      </c>
    </row>
    <row r="4608" spans="1:23">
      <c r="A4608">
        <f t="shared" si="143"/>
        <v>713</v>
      </c>
      <c r="B4608" s="99">
        <v>44408</v>
      </c>
      <c r="C4608" s="23">
        <v>2205</v>
      </c>
      <c r="D4608" s="23">
        <v>5</v>
      </c>
      <c r="E4608" s="98" t="s">
        <v>49</v>
      </c>
      <c r="F4608" s="98" t="s">
        <v>164</v>
      </c>
      <c r="G4608" s="98" t="s">
        <v>4120</v>
      </c>
      <c r="H4608" s="98" t="s">
        <v>1366</v>
      </c>
      <c r="I4608" s="98" t="s">
        <v>7043</v>
      </c>
      <c r="J4608" s="99">
        <v>45121</v>
      </c>
      <c r="K4608" s="107">
        <v>10000000</v>
      </c>
      <c r="L4608" s="98" t="s">
        <v>5131</v>
      </c>
      <c r="M4608" s="23">
        <v>1080</v>
      </c>
      <c r="N4608" s="23">
        <v>1</v>
      </c>
      <c r="O4608" s="107">
        <v>10000000</v>
      </c>
      <c r="P4608" s="23">
        <v>180</v>
      </c>
      <c r="Q4608" s="23">
        <v>2</v>
      </c>
      <c r="R4608" s="23">
        <v>2</v>
      </c>
      <c r="S4608" s="23">
        <v>0</v>
      </c>
      <c r="T4608" s="47">
        <v>6.6666660000000002</v>
      </c>
      <c r="U4608" s="98" t="s">
        <v>111</v>
      </c>
      <c r="V4608" s="98" t="s">
        <v>3139</v>
      </c>
      <c r="W4608" s="69">
        <f t="shared" si="142"/>
        <v>1.4805455778950106E-2</v>
      </c>
    </row>
    <row r="4609" spans="1:23">
      <c r="A4609">
        <f t="shared" si="143"/>
        <v>713</v>
      </c>
      <c r="B4609" s="99">
        <v>44408</v>
      </c>
      <c r="C4609" s="23">
        <v>2206</v>
      </c>
      <c r="D4609" s="23">
        <v>5</v>
      </c>
      <c r="E4609" s="98" t="s">
        <v>49</v>
      </c>
      <c r="F4609" s="98" t="s">
        <v>164</v>
      </c>
      <c r="G4609" s="98" t="s">
        <v>4120</v>
      </c>
      <c r="H4609" s="98" t="s">
        <v>1366</v>
      </c>
      <c r="I4609" s="98" t="s">
        <v>7043</v>
      </c>
      <c r="J4609" s="99">
        <v>45121</v>
      </c>
      <c r="K4609" s="107">
        <v>10500000</v>
      </c>
      <c r="L4609" s="98" t="s">
        <v>5132</v>
      </c>
      <c r="M4609" s="23">
        <v>1080</v>
      </c>
      <c r="N4609" s="23">
        <v>1</v>
      </c>
      <c r="O4609" s="107">
        <v>10500000</v>
      </c>
      <c r="P4609" s="23">
        <v>180</v>
      </c>
      <c r="Q4609" s="23">
        <v>2</v>
      </c>
      <c r="R4609" s="23">
        <v>2</v>
      </c>
      <c r="S4609" s="23">
        <v>0</v>
      </c>
      <c r="T4609" s="47">
        <v>7</v>
      </c>
      <c r="U4609" s="98" t="s">
        <v>111</v>
      </c>
      <c r="V4609" s="98" t="s">
        <v>3139</v>
      </c>
      <c r="W4609" s="69">
        <f t="shared" si="142"/>
        <v>1.5545730122470623E-2</v>
      </c>
    </row>
    <row r="4610" spans="1:23">
      <c r="A4610">
        <f t="shared" si="143"/>
        <v>713</v>
      </c>
      <c r="B4610" s="99">
        <v>44408</v>
      </c>
      <c r="C4610" s="23">
        <v>2207</v>
      </c>
      <c r="D4610" s="23">
        <v>5</v>
      </c>
      <c r="E4610" s="98" t="s">
        <v>49</v>
      </c>
      <c r="F4610" s="98" t="s">
        <v>164</v>
      </c>
      <c r="G4610" s="98" t="s">
        <v>4120</v>
      </c>
      <c r="H4610" s="98" t="s">
        <v>1366</v>
      </c>
      <c r="I4610" s="98" t="s">
        <v>7043</v>
      </c>
      <c r="J4610" s="99">
        <v>45121</v>
      </c>
      <c r="K4610" s="107">
        <v>7000000</v>
      </c>
      <c r="L4610" s="98" t="s">
        <v>5133</v>
      </c>
      <c r="M4610" s="23">
        <v>1080</v>
      </c>
      <c r="N4610" s="23">
        <v>1</v>
      </c>
      <c r="O4610" s="107">
        <v>7000000</v>
      </c>
      <c r="P4610" s="23">
        <v>30</v>
      </c>
      <c r="Q4610" s="23">
        <v>2</v>
      </c>
      <c r="R4610" s="23">
        <v>2</v>
      </c>
      <c r="S4610" s="23">
        <v>0.15</v>
      </c>
      <c r="T4610" s="47">
        <v>4.6666720000000002</v>
      </c>
      <c r="U4610" s="98" t="s">
        <v>111</v>
      </c>
      <c r="V4610" s="98" t="s">
        <v>3139</v>
      </c>
      <c r="W4610" s="69">
        <f t="shared" ref="W4610:W4673" si="144">+T4610/SUM($T$2:$T$5848)*A4610</f>
        <v>1.036383192601289E-2</v>
      </c>
    </row>
    <row r="4611" spans="1:23">
      <c r="A4611">
        <f t="shared" ref="A4611:A4674" si="145">+J4611-B4611</f>
        <v>713</v>
      </c>
      <c r="B4611" s="99">
        <v>44408</v>
      </c>
      <c r="C4611" s="23">
        <v>2208</v>
      </c>
      <c r="D4611" s="23">
        <v>5</v>
      </c>
      <c r="E4611" s="98" t="s">
        <v>49</v>
      </c>
      <c r="F4611" s="98" t="s">
        <v>164</v>
      </c>
      <c r="G4611" s="98" t="s">
        <v>4120</v>
      </c>
      <c r="H4611" s="98" t="s">
        <v>1366</v>
      </c>
      <c r="I4611" s="98" t="s">
        <v>7043</v>
      </c>
      <c r="J4611" s="99">
        <v>45121</v>
      </c>
      <c r="K4611" s="107">
        <v>8000000</v>
      </c>
      <c r="L4611" s="98" t="s">
        <v>5134</v>
      </c>
      <c r="M4611" s="23">
        <v>1080</v>
      </c>
      <c r="N4611" s="23">
        <v>1</v>
      </c>
      <c r="O4611" s="107">
        <v>8000000</v>
      </c>
      <c r="P4611" s="23">
        <v>180</v>
      </c>
      <c r="Q4611" s="23">
        <v>2</v>
      </c>
      <c r="R4611" s="23">
        <v>2</v>
      </c>
      <c r="S4611" s="23">
        <v>0</v>
      </c>
      <c r="T4611" s="47">
        <v>5.3333339999999998</v>
      </c>
      <c r="U4611" s="98" t="s">
        <v>111</v>
      </c>
      <c r="V4611" s="98" t="s">
        <v>3139</v>
      </c>
      <c r="W4611" s="69">
        <f t="shared" si="144"/>
        <v>1.184436728814239E-2</v>
      </c>
    </row>
    <row r="4612" spans="1:23">
      <c r="A4612">
        <f t="shared" si="145"/>
        <v>1444</v>
      </c>
      <c r="B4612" s="99">
        <v>44408</v>
      </c>
      <c r="C4612" s="23">
        <v>2209</v>
      </c>
      <c r="D4612" s="23">
        <v>5</v>
      </c>
      <c r="E4612" s="98" t="s">
        <v>49</v>
      </c>
      <c r="F4612" s="98" t="s">
        <v>164</v>
      </c>
      <c r="G4612" s="98" t="s">
        <v>4120</v>
      </c>
      <c r="H4612" s="98" t="s">
        <v>1366</v>
      </c>
      <c r="I4612" s="98" t="s">
        <v>7043</v>
      </c>
      <c r="J4612" s="99">
        <v>45852</v>
      </c>
      <c r="K4612" s="107">
        <v>15000000</v>
      </c>
      <c r="L4612" s="98" t="s">
        <v>5135</v>
      </c>
      <c r="M4612" s="23">
        <v>1800</v>
      </c>
      <c r="N4612" s="23">
        <v>1</v>
      </c>
      <c r="O4612" s="107">
        <v>15000000</v>
      </c>
      <c r="P4612" s="23">
        <v>180</v>
      </c>
      <c r="Q4612" s="23">
        <v>2</v>
      </c>
      <c r="R4612" s="23">
        <v>2</v>
      </c>
      <c r="S4612" s="23">
        <v>0</v>
      </c>
      <c r="T4612" s="47">
        <v>12</v>
      </c>
      <c r="U4612" s="98" t="s">
        <v>111</v>
      </c>
      <c r="V4612" s="98" t="s">
        <v>3139</v>
      </c>
      <c r="W4612" s="69">
        <f t="shared" si="144"/>
        <v>5.3972432691278494E-2</v>
      </c>
    </row>
    <row r="4613" spans="1:23">
      <c r="A4613">
        <f t="shared" si="145"/>
        <v>713</v>
      </c>
      <c r="B4613" s="99">
        <v>44408</v>
      </c>
      <c r="C4613" s="23">
        <v>2210</v>
      </c>
      <c r="D4613" s="23">
        <v>5</v>
      </c>
      <c r="E4613" s="98" t="s">
        <v>49</v>
      </c>
      <c r="F4613" s="98" t="s">
        <v>164</v>
      </c>
      <c r="G4613" s="98" t="s">
        <v>4120</v>
      </c>
      <c r="H4613" s="98" t="s">
        <v>1366</v>
      </c>
      <c r="I4613" s="98" t="s">
        <v>7043</v>
      </c>
      <c r="J4613" s="99">
        <v>45121</v>
      </c>
      <c r="K4613" s="107">
        <v>5000000</v>
      </c>
      <c r="L4613" s="98" t="s">
        <v>5136</v>
      </c>
      <c r="M4613" s="23">
        <v>1080</v>
      </c>
      <c r="N4613" s="23">
        <v>1</v>
      </c>
      <c r="O4613" s="107">
        <v>5000000</v>
      </c>
      <c r="P4613" s="23">
        <v>180</v>
      </c>
      <c r="Q4613" s="23">
        <v>2</v>
      </c>
      <c r="R4613" s="23">
        <v>2</v>
      </c>
      <c r="S4613" s="23">
        <v>0</v>
      </c>
      <c r="T4613" s="47">
        <v>3.3333339999999998</v>
      </c>
      <c r="U4613" s="98" t="s">
        <v>111</v>
      </c>
      <c r="V4613" s="98" t="s">
        <v>3139</v>
      </c>
      <c r="W4613" s="69">
        <f t="shared" si="144"/>
        <v>7.4027301102936411E-3</v>
      </c>
    </row>
    <row r="4614" spans="1:23">
      <c r="A4614">
        <f t="shared" si="145"/>
        <v>1444</v>
      </c>
      <c r="B4614" s="99">
        <v>44408</v>
      </c>
      <c r="C4614" s="23">
        <v>2211</v>
      </c>
      <c r="D4614" s="23">
        <v>5</v>
      </c>
      <c r="E4614" s="98" t="s">
        <v>49</v>
      </c>
      <c r="F4614" s="98" t="s">
        <v>164</v>
      </c>
      <c r="G4614" s="98" t="s">
        <v>4120</v>
      </c>
      <c r="H4614" s="98" t="s">
        <v>1366</v>
      </c>
      <c r="I4614" s="98" t="s">
        <v>7043</v>
      </c>
      <c r="J4614" s="99">
        <v>45852</v>
      </c>
      <c r="K4614" s="107">
        <v>14000000</v>
      </c>
      <c r="L4614" s="98" t="s">
        <v>5137</v>
      </c>
      <c r="M4614" s="23">
        <v>1800</v>
      </c>
      <c r="N4614" s="23">
        <v>1</v>
      </c>
      <c r="O4614" s="107">
        <v>14000000</v>
      </c>
      <c r="P4614" s="23">
        <v>180</v>
      </c>
      <c r="Q4614" s="23">
        <v>2</v>
      </c>
      <c r="R4614" s="23">
        <v>2</v>
      </c>
      <c r="S4614" s="23">
        <v>0</v>
      </c>
      <c r="T4614" s="47">
        <v>11.2</v>
      </c>
      <c r="U4614" s="98" t="s">
        <v>111</v>
      </c>
      <c r="V4614" s="98" t="s">
        <v>3139</v>
      </c>
      <c r="W4614" s="69">
        <f t="shared" si="144"/>
        <v>5.0374270511859928E-2</v>
      </c>
    </row>
    <row r="4615" spans="1:23">
      <c r="A4615">
        <f t="shared" si="145"/>
        <v>1444</v>
      </c>
      <c r="B4615" s="99">
        <v>44408</v>
      </c>
      <c r="C4615" s="23">
        <v>2212</v>
      </c>
      <c r="D4615" s="23">
        <v>5</v>
      </c>
      <c r="E4615" s="98" t="s">
        <v>49</v>
      </c>
      <c r="F4615" s="98" t="s">
        <v>164</v>
      </c>
      <c r="G4615" s="98" t="s">
        <v>4120</v>
      </c>
      <c r="H4615" s="98" t="s">
        <v>1366</v>
      </c>
      <c r="I4615" s="98" t="s">
        <v>7043</v>
      </c>
      <c r="J4615" s="99">
        <v>45852</v>
      </c>
      <c r="K4615" s="107">
        <v>32000000</v>
      </c>
      <c r="L4615" s="98" t="s">
        <v>5138</v>
      </c>
      <c r="M4615" s="23">
        <v>1800</v>
      </c>
      <c r="N4615" s="23">
        <v>1</v>
      </c>
      <c r="O4615" s="107">
        <v>32000000</v>
      </c>
      <c r="P4615" s="23">
        <v>180</v>
      </c>
      <c r="Q4615" s="23">
        <v>2</v>
      </c>
      <c r="R4615" s="23">
        <v>2</v>
      </c>
      <c r="S4615" s="23">
        <v>0</v>
      </c>
      <c r="T4615" s="47">
        <v>25.6</v>
      </c>
      <c r="U4615" s="98" t="s">
        <v>111</v>
      </c>
      <c r="V4615" s="98" t="s">
        <v>3139</v>
      </c>
      <c r="W4615" s="69">
        <f t="shared" si="144"/>
        <v>0.11514118974139412</v>
      </c>
    </row>
    <row r="4616" spans="1:23">
      <c r="A4616">
        <f t="shared" si="145"/>
        <v>713</v>
      </c>
      <c r="B4616" s="99">
        <v>44408</v>
      </c>
      <c r="C4616" s="23">
        <v>2213</v>
      </c>
      <c r="D4616" s="23">
        <v>5</v>
      </c>
      <c r="E4616" s="98" t="s">
        <v>49</v>
      </c>
      <c r="F4616" s="98" t="s">
        <v>164</v>
      </c>
      <c r="G4616" s="98" t="s">
        <v>4120</v>
      </c>
      <c r="H4616" s="98" t="s">
        <v>1366</v>
      </c>
      <c r="I4616" s="98" t="s">
        <v>7043</v>
      </c>
      <c r="J4616" s="99">
        <v>45121</v>
      </c>
      <c r="K4616" s="107">
        <v>10000000</v>
      </c>
      <c r="L4616" s="98" t="s">
        <v>5139</v>
      </c>
      <c r="M4616" s="23">
        <v>1080</v>
      </c>
      <c r="N4616" s="23">
        <v>1</v>
      </c>
      <c r="O4616" s="107">
        <v>10000000</v>
      </c>
      <c r="P4616" s="23">
        <v>180</v>
      </c>
      <c r="Q4616" s="23">
        <v>2</v>
      </c>
      <c r="R4616" s="23">
        <v>2</v>
      </c>
      <c r="S4616" s="23">
        <v>0</v>
      </c>
      <c r="T4616" s="47">
        <v>6.6666660000000002</v>
      </c>
      <c r="U4616" s="98" t="s">
        <v>111</v>
      </c>
      <c r="V4616" s="98" t="s">
        <v>3139</v>
      </c>
      <c r="W4616" s="69">
        <f t="shared" si="144"/>
        <v>1.4805455778950106E-2</v>
      </c>
    </row>
    <row r="4617" spans="1:23">
      <c r="A4617">
        <f t="shared" si="145"/>
        <v>713</v>
      </c>
      <c r="B4617" s="99">
        <v>44408</v>
      </c>
      <c r="C4617" s="23">
        <v>2214</v>
      </c>
      <c r="D4617" s="23">
        <v>5</v>
      </c>
      <c r="E4617" s="98" t="s">
        <v>49</v>
      </c>
      <c r="F4617" s="98" t="s">
        <v>164</v>
      </c>
      <c r="G4617" s="98" t="s">
        <v>4120</v>
      </c>
      <c r="H4617" s="98" t="s">
        <v>1366</v>
      </c>
      <c r="I4617" s="98" t="s">
        <v>7043</v>
      </c>
      <c r="J4617" s="99">
        <v>45121</v>
      </c>
      <c r="K4617" s="107">
        <v>12000000</v>
      </c>
      <c r="L4617" s="98" t="s">
        <v>5140</v>
      </c>
      <c r="M4617" s="23">
        <v>1080</v>
      </c>
      <c r="N4617" s="23">
        <v>1</v>
      </c>
      <c r="O4617" s="107">
        <v>12000000</v>
      </c>
      <c r="P4617" s="23">
        <v>180</v>
      </c>
      <c r="Q4617" s="23">
        <v>2</v>
      </c>
      <c r="R4617" s="23">
        <v>2</v>
      </c>
      <c r="S4617" s="23">
        <v>0</v>
      </c>
      <c r="T4617" s="47">
        <v>8</v>
      </c>
      <c r="U4617" s="98" t="s">
        <v>111</v>
      </c>
      <c r="V4617" s="98" t="s">
        <v>3139</v>
      </c>
      <c r="W4617" s="69">
        <f t="shared" si="144"/>
        <v>1.7766548711394999E-2</v>
      </c>
    </row>
    <row r="4618" spans="1:23">
      <c r="A4618">
        <f t="shared" si="145"/>
        <v>714</v>
      </c>
      <c r="B4618" s="99">
        <v>44408</v>
      </c>
      <c r="C4618" s="23">
        <v>2215</v>
      </c>
      <c r="D4618" s="23">
        <v>5</v>
      </c>
      <c r="E4618" s="98" t="s">
        <v>49</v>
      </c>
      <c r="F4618" s="98" t="s">
        <v>164</v>
      </c>
      <c r="G4618" s="98" t="s">
        <v>4120</v>
      </c>
      <c r="H4618" s="98" t="s">
        <v>1366</v>
      </c>
      <c r="I4618" s="98" t="s">
        <v>10059</v>
      </c>
      <c r="J4618" s="99">
        <v>45122</v>
      </c>
      <c r="K4618" s="107">
        <v>14000000</v>
      </c>
      <c r="L4618" s="98" t="s">
        <v>5141</v>
      </c>
      <c r="M4618" s="23">
        <v>1080</v>
      </c>
      <c r="N4618" s="23">
        <v>1</v>
      </c>
      <c r="O4618" s="107">
        <v>14000000</v>
      </c>
      <c r="P4618" s="23">
        <v>180</v>
      </c>
      <c r="Q4618" s="23">
        <v>2</v>
      </c>
      <c r="R4618" s="23">
        <v>2</v>
      </c>
      <c r="S4618" s="23">
        <v>0</v>
      </c>
      <c r="T4618" s="47">
        <v>9.3333340000000007</v>
      </c>
      <c r="U4618" s="98" t="s">
        <v>111</v>
      </c>
      <c r="V4618" s="98" t="s">
        <v>3139</v>
      </c>
      <c r="W4618" s="69">
        <f t="shared" si="144"/>
        <v>2.0756712669988336E-2</v>
      </c>
    </row>
    <row r="4619" spans="1:23">
      <c r="A4619">
        <f t="shared" si="145"/>
        <v>1445</v>
      </c>
      <c r="B4619" s="99">
        <v>44408</v>
      </c>
      <c r="C4619" s="23">
        <v>2216</v>
      </c>
      <c r="D4619" s="23">
        <v>5</v>
      </c>
      <c r="E4619" s="98" t="s">
        <v>49</v>
      </c>
      <c r="F4619" s="98" t="s">
        <v>164</v>
      </c>
      <c r="G4619" s="98" t="s">
        <v>4120</v>
      </c>
      <c r="H4619" s="98" t="s">
        <v>1366</v>
      </c>
      <c r="I4619" s="98" t="s">
        <v>10059</v>
      </c>
      <c r="J4619" s="99">
        <v>45853</v>
      </c>
      <c r="K4619" s="107">
        <v>30000000</v>
      </c>
      <c r="L4619" s="98" t="s">
        <v>5142</v>
      </c>
      <c r="M4619" s="23">
        <v>1800</v>
      </c>
      <c r="N4619" s="23">
        <v>1</v>
      </c>
      <c r="O4619" s="107">
        <v>30000000</v>
      </c>
      <c r="P4619" s="23">
        <v>180</v>
      </c>
      <c r="Q4619" s="23">
        <v>2</v>
      </c>
      <c r="R4619" s="23">
        <v>2</v>
      </c>
      <c r="S4619" s="23">
        <v>0</v>
      </c>
      <c r="T4619" s="47">
        <v>24</v>
      </c>
      <c r="U4619" s="98" t="s">
        <v>111</v>
      </c>
      <c r="V4619" s="98" t="s">
        <v>3139</v>
      </c>
      <c r="W4619" s="69">
        <f t="shared" si="144"/>
        <v>0.10801961944445626</v>
      </c>
    </row>
    <row r="4620" spans="1:23">
      <c r="A4620">
        <f t="shared" si="145"/>
        <v>1445</v>
      </c>
      <c r="B4620" s="99">
        <v>44408</v>
      </c>
      <c r="C4620" s="23">
        <v>2217</v>
      </c>
      <c r="D4620" s="23">
        <v>5</v>
      </c>
      <c r="E4620" s="98" t="s">
        <v>49</v>
      </c>
      <c r="F4620" s="98" t="s">
        <v>164</v>
      </c>
      <c r="G4620" s="98" t="s">
        <v>4120</v>
      </c>
      <c r="H4620" s="98" t="s">
        <v>1366</v>
      </c>
      <c r="I4620" s="98" t="s">
        <v>10059</v>
      </c>
      <c r="J4620" s="99">
        <v>45853</v>
      </c>
      <c r="K4620" s="107">
        <v>20000000</v>
      </c>
      <c r="L4620" s="98" t="s">
        <v>5143</v>
      </c>
      <c r="M4620" s="23">
        <v>1800</v>
      </c>
      <c r="N4620" s="23">
        <v>1</v>
      </c>
      <c r="O4620" s="107">
        <v>20000000</v>
      </c>
      <c r="P4620" s="23">
        <v>180</v>
      </c>
      <c r="Q4620" s="23">
        <v>2</v>
      </c>
      <c r="R4620" s="23">
        <v>2</v>
      </c>
      <c r="S4620" s="23">
        <v>2.8</v>
      </c>
      <c r="T4620" s="47">
        <v>16.018540000000002</v>
      </c>
      <c r="U4620" s="98" t="s">
        <v>111</v>
      </c>
      <c r="V4620" s="98" t="s">
        <v>3139</v>
      </c>
      <c r="W4620" s="69">
        <f t="shared" si="144"/>
        <v>7.2096524785658353E-2</v>
      </c>
    </row>
    <row r="4621" spans="1:23">
      <c r="A4621">
        <f t="shared" si="145"/>
        <v>714</v>
      </c>
      <c r="B4621" s="99">
        <v>44408</v>
      </c>
      <c r="C4621" s="23">
        <v>2218</v>
      </c>
      <c r="D4621" s="23">
        <v>5</v>
      </c>
      <c r="E4621" s="98" t="s">
        <v>49</v>
      </c>
      <c r="F4621" s="98" t="s">
        <v>164</v>
      </c>
      <c r="G4621" s="98" t="s">
        <v>4120</v>
      </c>
      <c r="H4621" s="98" t="s">
        <v>1366</v>
      </c>
      <c r="I4621" s="98" t="s">
        <v>10059</v>
      </c>
      <c r="J4621" s="99">
        <v>45122</v>
      </c>
      <c r="K4621" s="107">
        <v>10000000</v>
      </c>
      <c r="L4621" s="98" t="s">
        <v>5144</v>
      </c>
      <c r="M4621" s="23">
        <v>1080</v>
      </c>
      <c r="N4621" s="23">
        <v>1</v>
      </c>
      <c r="O4621" s="107">
        <v>10000000</v>
      </c>
      <c r="P4621" s="23">
        <v>180</v>
      </c>
      <c r="Q4621" s="23">
        <v>2</v>
      </c>
      <c r="R4621" s="23">
        <v>2</v>
      </c>
      <c r="S4621" s="23">
        <v>0</v>
      </c>
      <c r="T4621" s="47">
        <v>6.6666660000000002</v>
      </c>
      <c r="U4621" s="98" t="s">
        <v>111</v>
      </c>
      <c r="V4621" s="98" t="s">
        <v>3139</v>
      </c>
      <c r="W4621" s="69">
        <f t="shared" si="144"/>
        <v>1.4826220794067849E-2</v>
      </c>
    </row>
    <row r="4622" spans="1:23">
      <c r="A4622">
        <f t="shared" si="145"/>
        <v>714</v>
      </c>
      <c r="B4622" s="99">
        <v>44408</v>
      </c>
      <c r="C4622" s="23">
        <v>2219</v>
      </c>
      <c r="D4622" s="23">
        <v>5</v>
      </c>
      <c r="E4622" s="98" t="s">
        <v>49</v>
      </c>
      <c r="F4622" s="98" t="s">
        <v>164</v>
      </c>
      <c r="G4622" s="98" t="s">
        <v>4120</v>
      </c>
      <c r="H4622" s="98" t="s">
        <v>1366</v>
      </c>
      <c r="I4622" s="98" t="s">
        <v>10059</v>
      </c>
      <c r="J4622" s="99">
        <v>45122</v>
      </c>
      <c r="K4622" s="107">
        <v>5000000</v>
      </c>
      <c r="L4622" s="98" t="s">
        <v>5145</v>
      </c>
      <c r="M4622" s="23">
        <v>1080</v>
      </c>
      <c r="N4622" s="23">
        <v>1</v>
      </c>
      <c r="O4622" s="107">
        <v>5000000</v>
      </c>
      <c r="P4622" s="23">
        <v>180</v>
      </c>
      <c r="Q4622" s="23">
        <v>2</v>
      </c>
      <c r="R4622" s="23">
        <v>2</v>
      </c>
      <c r="S4622" s="23">
        <v>0</v>
      </c>
      <c r="T4622" s="47">
        <v>3.3333339999999998</v>
      </c>
      <c r="U4622" s="98" t="s">
        <v>111</v>
      </c>
      <c r="V4622" s="98" t="s">
        <v>3139</v>
      </c>
      <c r="W4622" s="69">
        <f t="shared" si="144"/>
        <v>7.4131126209672649E-3</v>
      </c>
    </row>
    <row r="4623" spans="1:23">
      <c r="A4623">
        <f t="shared" si="145"/>
        <v>1445</v>
      </c>
      <c r="B4623" s="99">
        <v>44408</v>
      </c>
      <c r="C4623" s="23">
        <v>2220</v>
      </c>
      <c r="D4623" s="23">
        <v>5</v>
      </c>
      <c r="E4623" s="98" t="s">
        <v>49</v>
      </c>
      <c r="F4623" s="98" t="s">
        <v>164</v>
      </c>
      <c r="G4623" s="98" t="s">
        <v>4120</v>
      </c>
      <c r="H4623" s="98" t="s">
        <v>1366</v>
      </c>
      <c r="I4623" s="98" t="s">
        <v>10059</v>
      </c>
      <c r="J4623" s="99">
        <v>45853</v>
      </c>
      <c r="K4623" s="107">
        <v>32500000</v>
      </c>
      <c r="L4623" s="98" t="s">
        <v>5146</v>
      </c>
      <c r="M4623" s="23">
        <v>1800</v>
      </c>
      <c r="N4623" s="23">
        <v>1</v>
      </c>
      <c r="O4623" s="107">
        <v>32500000</v>
      </c>
      <c r="P4623" s="23">
        <v>180</v>
      </c>
      <c r="Q4623" s="23">
        <v>2</v>
      </c>
      <c r="R4623" s="23">
        <v>2</v>
      </c>
      <c r="S4623" s="23">
        <v>2.8</v>
      </c>
      <c r="T4623" s="47">
        <v>26.03012</v>
      </c>
      <c r="U4623" s="98" t="s">
        <v>111</v>
      </c>
      <c r="V4623" s="98" t="s">
        <v>3139</v>
      </c>
      <c r="W4623" s="69">
        <f t="shared" si="144"/>
        <v>0.11715681902056374</v>
      </c>
    </row>
    <row r="4624" spans="1:23">
      <c r="A4624">
        <f t="shared" si="145"/>
        <v>1445</v>
      </c>
      <c r="B4624" s="99">
        <v>44408</v>
      </c>
      <c r="C4624" s="23">
        <v>2221</v>
      </c>
      <c r="D4624" s="23">
        <v>5</v>
      </c>
      <c r="E4624" s="98" t="s">
        <v>49</v>
      </c>
      <c r="F4624" s="98" t="s">
        <v>164</v>
      </c>
      <c r="G4624" s="98" t="s">
        <v>4120</v>
      </c>
      <c r="H4624" s="98" t="s">
        <v>1366</v>
      </c>
      <c r="I4624" s="98" t="s">
        <v>10059</v>
      </c>
      <c r="J4624" s="99">
        <v>45853</v>
      </c>
      <c r="K4624" s="107">
        <v>5500000</v>
      </c>
      <c r="L4624" s="98" t="s">
        <v>5147</v>
      </c>
      <c r="M4624" s="23">
        <v>1800</v>
      </c>
      <c r="N4624" s="23">
        <v>1</v>
      </c>
      <c r="O4624" s="107">
        <v>5500000</v>
      </c>
      <c r="P4624" s="23">
        <v>30</v>
      </c>
      <c r="Q4624" s="23">
        <v>2</v>
      </c>
      <c r="R4624" s="23">
        <v>2</v>
      </c>
      <c r="S4624" s="23">
        <v>0</v>
      </c>
      <c r="T4624" s="47">
        <v>4.3999959999999998</v>
      </c>
      <c r="U4624" s="98" t="s">
        <v>111</v>
      </c>
      <c r="V4624" s="98" t="s">
        <v>3139</v>
      </c>
      <c r="W4624" s="69">
        <f t="shared" si="144"/>
        <v>1.9803578894880408E-2</v>
      </c>
    </row>
    <row r="4625" spans="1:23">
      <c r="A4625">
        <f t="shared" si="145"/>
        <v>1445</v>
      </c>
      <c r="B4625" s="99">
        <v>44408</v>
      </c>
      <c r="C4625" s="23">
        <v>2222</v>
      </c>
      <c r="D4625" s="23">
        <v>5</v>
      </c>
      <c r="E4625" s="98" t="s">
        <v>49</v>
      </c>
      <c r="F4625" s="98" t="s">
        <v>164</v>
      </c>
      <c r="G4625" s="98" t="s">
        <v>4120</v>
      </c>
      <c r="H4625" s="98" t="s">
        <v>1366</v>
      </c>
      <c r="I4625" s="98" t="s">
        <v>10059</v>
      </c>
      <c r="J4625" s="99">
        <v>45853</v>
      </c>
      <c r="K4625" s="107">
        <v>12000000</v>
      </c>
      <c r="L4625" s="98" t="s">
        <v>5148</v>
      </c>
      <c r="M4625" s="23">
        <v>1800</v>
      </c>
      <c r="N4625" s="23">
        <v>1</v>
      </c>
      <c r="O4625" s="107">
        <v>12000000</v>
      </c>
      <c r="P4625" s="23">
        <v>180</v>
      </c>
      <c r="Q4625" s="23">
        <v>2</v>
      </c>
      <c r="R4625" s="23">
        <v>2</v>
      </c>
      <c r="S4625" s="23">
        <v>0</v>
      </c>
      <c r="T4625" s="47">
        <v>9.6</v>
      </c>
      <c r="U4625" s="98" t="s">
        <v>111</v>
      </c>
      <c r="V4625" s="98" t="s">
        <v>3139</v>
      </c>
      <c r="W4625" s="69">
        <f t="shared" si="144"/>
        <v>4.3207847777782506E-2</v>
      </c>
    </row>
    <row r="4626" spans="1:23">
      <c r="A4626">
        <f t="shared" si="145"/>
        <v>714</v>
      </c>
      <c r="B4626" s="99">
        <v>44408</v>
      </c>
      <c r="C4626" s="23">
        <v>2223</v>
      </c>
      <c r="D4626" s="23">
        <v>5</v>
      </c>
      <c r="E4626" s="98" t="s">
        <v>49</v>
      </c>
      <c r="F4626" s="98" t="s">
        <v>164</v>
      </c>
      <c r="G4626" s="98" t="s">
        <v>4120</v>
      </c>
      <c r="H4626" s="98" t="s">
        <v>1366</v>
      </c>
      <c r="I4626" s="98" t="s">
        <v>10059</v>
      </c>
      <c r="J4626" s="99">
        <v>45122</v>
      </c>
      <c r="K4626" s="107">
        <v>5500000</v>
      </c>
      <c r="L4626" s="98" t="s">
        <v>5149</v>
      </c>
      <c r="M4626" s="23">
        <v>1080</v>
      </c>
      <c r="N4626" s="23">
        <v>1</v>
      </c>
      <c r="O4626" s="107">
        <v>5500000</v>
      </c>
      <c r="P4626" s="23">
        <v>180</v>
      </c>
      <c r="Q4626" s="23">
        <v>2</v>
      </c>
      <c r="R4626" s="23">
        <v>2</v>
      </c>
      <c r="S4626" s="23">
        <v>0</v>
      </c>
      <c r="T4626" s="47">
        <v>3.6666660000000002</v>
      </c>
      <c r="U4626" s="98" t="s">
        <v>111</v>
      </c>
      <c r="V4626" s="98" t="s">
        <v>3139</v>
      </c>
      <c r="W4626" s="69">
        <f t="shared" si="144"/>
        <v>8.1544207695573145E-3</v>
      </c>
    </row>
    <row r="4627" spans="1:23">
      <c r="A4627">
        <f t="shared" si="145"/>
        <v>1445</v>
      </c>
      <c r="B4627" s="99">
        <v>44408</v>
      </c>
      <c r="C4627" s="23">
        <v>2224</v>
      </c>
      <c r="D4627" s="23">
        <v>5</v>
      </c>
      <c r="E4627" s="98" t="s">
        <v>49</v>
      </c>
      <c r="F4627" s="98" t="s">
        <v>164</v>
      </c>
      <c r="G4627" s="98" t="s">
        <v>4120</v>
      </c>
      <c r="H4627" s="98" t="s">
        <v>1366</v>
      </c>
      <c r="I4627" s="98" t="s">
        <v>10059</v>
      </c>
      <c r="J4627" s="99">
        <v>45853</v>
      </c>
      <c r="K4627" s="107">
        <v>20000000</v>
      </c>
      <c r="L4627" s="98" t="s">
        <v>5150</v>
      </c>
      <c r="M4627" s="23">
        <v>1800</v>
      </c>
      <c r="N4627" s="23">
        <v>1</v>
      </c>
      <c r="O4627" s="107">
        <v>20000000</v>
      </c>
      <c r="P4627" s="23">
        <v>180</v>
      </c>
      <c r="Q4627" s="23">
        <v>2</v>
      </c>
      <c r="R4627" s="23">
        <v>2</v>
      </c>
      <c r="S4627" s="23">
        <v>0</v>
      </c>
      <c r="T4627" s="47">
        <v>16</v>
      </c>
      <c r="U4627" s="98" t="s">
        <v>111</v>
      </c>
      <c r="V4627" s="98" t="s">
        <v>3139</v>
      </c>
      <c r="W4627" s="69">
        <f t="shared" si="144"/>
        <v>7.2013079629637503E-2</v>
      </c>
    </row>
    <row r="4628" spans="1:23">
      <c r="A4628">
        <f t="shared" si="145"/>
        <v>1445</v>
      </c>
      <c r="B4628" s="99">
        <v>44408</v>
      </c>
      <c r="C4628" s="23">
        <v>2225</v>
      </c>
      <c r="D4628" s="23">
        <v>5</v>
      </c>
      <c r="E4628" s="98" t="s">
        <v>49</v>
      </c>
      <c r="F4628" s="98" t="s">
        <v>164</v>
      </c>
      <c r="G4628" s="98" t="s">
        <v>4120</v>
      </c>
      <c r="H4628" s="98" t="s">
        <v>1366</v>
      </c>
      <c r="I4628" s="98" t="s">
        <v>10059</v>
      </c>
      <c r="J4628" s="99">
        <v>45853</v>
      </c>
      <c r="K4628" s="107">
        <v>17000000</v>
      </c>
      <c r="L4628" s="98" t="s">
        <v>5151</v>
      </c>
      <c r="M4628" s="23">
        <v>1800</v>
      </c>
      <c r="N4628" s="23">
        <v>1</v>
      </c>
      <c r="O4628" s="107">
        <v>17000000</v>
      </c>
      <c r="P4628" s="23">
        <v>180</v>
      </c>
      <c r="Q4628" s="23">
        <v>2</v>
      </c>
      <c r="R4628" s="23">
        <v>2</v>
      </c>
      <c r="S4628" s="23">
        <v>0</v>
      </c>
      <c r="T4628" s="47">
        <v>13.6</v>
      </c>
      <c r="U4628" s="98" t="s">
        <v>111</v>
      </c>
      <c r="V4628" s="98" t="s">
        <v>3139</v>
      </c>
      <c r="W4628" s="69">
        <f t="shared" si="144"/>
        <v>6.1211117685191885E-2</v>
      </c>
    </row>
    <row r="4629" spans="1:23">
      <c r="A4629">
        <f t="shared" si="145"/>
        <v>714</v>
      </c>
      <c r="B4629" s="99">
        <v>44408</v>
      </c>
      <c r="C4629" s="23">
        <v>2226</v>
      </c>
      <c r="D4629" s="23">
        <v>5</v>
      </c>
      <c r="E4629" s="98" t="s">
        <v>49</v>
      </c>
      <c r="F4629" s="98" t="s">
        <v>164</v>
      </c>
      <c r="G4629" s="98" t="s">
        <v>4120</v>
      </c>
      <c r="H4629" s="98" t="s">
        <v>1366</v>
      </c>
      <c r="I4629" s="98" t="s">
        <v>10059</v>
      </c>
      <c r="J4629" s="99">
        <v>45122</v>
      </c>
      <c r="K4629" s="107">
        <v>30000000</v>
      </c>
      <c r="L4629" s="98" t="s">
        <v>5152</v>
      </c>
      <c r="M4629" s="23">
        <v>1080</v>
      </c>
      <c r="N4629" s="23">
        <v>1</v>
      </c>
      <c r="O4629" s="107">
        <v>30000000</v>
      </c>
      <c r="P4629" s="23">
        <v>180</v>
      </c>
      <c r="Q4629" s="23">
        <v>2</v>
      </c>
      <c r="R4629" s="23">
        <v>2</v>
      </c>
      <c r="S4629" s="23">
        <v>2.8</v>
      </c>
      <c r="T4629" s="47">
        <v>20.023174999999998</v>
      </c>
      <c r="U4629" s="98" t="s">
        <v>111</v>
      </c>
      <c r="V4629" s="98" t="s">
        <v>3139</v>
      </c>
      <c r="W4629" s="69">
        <f t="shared" si="144"/>
        <v>4.4530206485259564E-2</v>
      </c>
    </row>
    <row r="4630" spans="1:23">
      <c r="A4630">
        <f t="shared" si="145"/>
        <v>1445</v>
      </c>
      <c r="B4630" s="99">
        <v>44408</v>
      </c>
      <c r="C4630" s="23">
        <v>2227</v>
      </c>
      <c r="D4630" s="23">
        <v>5</v>
      </c>
      <c r="E4630" s="98" t="s">
        <v>49</v>
      </c>
      <c r="F4630" s="98" t="s">
        <v>164</v>
      </c>
      <c r="G4630" s="98" t="s">
        <v>4120</v>
      </c>
      <c r="H4630" s="98" t="s">
        <v>1366</v>
      </c>
      <c r="I4630" s="98" t="s">
        <v>10059</v>
      </c>
      <c r="J4630" s="99">
        <v>45853</v>
      </c>
      <c r="K4630" s="107">
        <v>8500000</v>
      </c>
      <c r="L4630" s="98" t="s">
        <v>5153</v>
      </c>
      <c r="M4630" s="23">
        <v>1800</v>
      </c>
      <c r="N4630" s="23">
        <v>1</v>
      </c>
      <c r="O4630" s="107">
        <v>8500000</v>
      </c>
      <c r="P4630" s="23">
        <v>180</v>
      </c>
      <c r="Q4630" s="23">
        <v>2</v>
      </c>
      <c r="R4630" s="23">
        <v>2</v>
      </c>
      <c r="S4630" s="23">
        <v>0</v>
      </c>
      <c r="T4630" s="47">
        <v>6.8</v>
      </c>
      <c r="U4630" s="98" t="s">
        <v>111</v>
      </c>
      <c r="V4630" s="98" t="s">
        <v>3139</v>
      </c>
      <c r="W4630" s="69">
        <f t="shared" si="144"/>
        <v>3.0605558842595942E-2</v>
      </c>
    </row>
    <row r="4631" spans="1:23">
      <c r="A4631">
        <f t="shared" si="145"/>
        <v>1445</v>
      </c>
      <c r="B4631" s="99">
        <v>44408</v>
      </c>
      <c r="C4631" s="23">
        <v>2228</v>
      </c>
      <c r="D4631" s="23">
        <v>5</v>
      </c>
      <c r="E4631" s="98" t="s">
        <v>49</v>
      </c>
      <c r="F4631" s="98" t="s">
        <v>164</v>
      </c>
      <c r="G4631" s="98" t="s">
        <v>4120</v>
      </c>
      <c r="H4631" s="98" t="s">
        <v>1366</v>
      </c>
      <c r="I4631" s="98" t="s">
        <v>10059</v>
      </c>
      <c r="J4631" s="99">
        <v>45853</v>
      </c>
      <c r="K4631" s="107">
        <v>30000000</v>
      </c>
      <c r="L4631" s="98" t="s">
        <v>5154</v>
      </c>
      <c r="M4631" s="23">
        <v>1800</v>
      </c>
      <c r="N4631" s="23">
        <v>1</v>
      </c>
      <c r="O4631" s="107">
        <v>30000000</v>
      </c>
      <c r="P4631" s="23">
        <v>30</v>
      </c>
      <c r="Q4631" s="23">
        <v>2</v>
      </c>
      <c r="R4631" s="23">
        <v>2</v>
      </c>
      <c r="S4631" s="23">
        <v>2.8</v>
      </c>
      <c r="T4631" s="47">
        <v>24.027645</v>
      </c>
      <c r="U4631" s="98" t="s">
        <v>111</v>
      </c>
      <c r="V4631" s="98" t="s">
        <v>3139</v>
      </c>
      <c r="W4631" s="69">
        <f t="shared" si="144"/>
        <v>0.10814404454360385</v>
      </c>
    </row>
    <row r="4632" spans="1:23">
      <c r="A4632">
        <f t="shared" si="145"/>
        <v>1446</v>
      </c>
      <c r="B4632" s="99">
        <v>44408</v>
      </c>
      <c r="C4632" s="23">
        <v>2229</v>
      </c>
      <c r="D4632" s="23">
        <v>5</v>
      </c>
      <c r="E4632" s="98" t="s">
        <v>49</v>
      </c>
      <c r="F4632" s="98" t="s">
        <v>164</v>
      </c>
      <c r="G4632" s="98" t="s">
        <v>4120</v>
      </c>
      <c r="H4632" s="98" t="s">
        <v>1366</v>
      </c>
      <c r="I4632" s="98" t="s">
        <v>6720</v>
      </c>
      <c r="J4632" s="99">
        <v>45854</v>
      </c>
      <c r="K4632" s="107">
        <v>17500000</v>
      </c>
      <c r="L4632" s="98" t="s">
        <v>5155</v>
      </c>
      <c r="M4632" s="23">
        <v>1800</v>
      </c>
      <c r="N4632" s="23">
        <v>1</v>
      </c>
      <c r="O4632" s="107">
        <v>17500000</v>
      </c>
      <c r="P4632" s="23">
        <v>180</v>
      </c>
      <c r="Q4632" s="23">
        <v>2</v>
      </c>
      <c r="R4632" s="23">
        <v>2</v>
      </c>
      <c r="S4632" s="23">
        <v>1.8</v>
      </c>
      <c r="T4632" s="47">
        <v>14.012881999999999</v>
      </c>
      <c r="U4632" s="98" t="s">
        <v>111</v>
      </c>
      <c r="V4632" s="98" t="s">
        <v>3139</v>
      </c>
      <c r="W4632" s="69">
        <f t="shared" si="144"/>
        <v>6.3113070867020268E-2</v>
      </c>
    </row>
    <row r="4633" spans="1:23">
      <c r="A4633">
        <f t="shared" si="145"/>
        <v>1446</v>
      </c>
      <c r="B4633" s="99">
        <v>44408</v>
      </c>
      <c r="C4633" s="23">
        <v>2230</v>
      </c>
      <c r="D4633" s="23">
        <v>5</v>
      </c>
      <c r="E4633" s="98" t="s">
        <v>49</v>
      </c>
      <c r="F4633" s="98" t="s">
        <v>164</v>
      </c>
      <c r="G4633" s="98" t="s">
        <v>4120</v>
      </c>
      <c r="H4633" s="98" t="s">
        <v>1366</v>
      </c>
      <c r="I4633" s="98" t="s">
        <v>6720</v>
      </c>
      <c r="J4633" s="99">
        <v>45854</v>
      </c>
      <c r="K4633" s="107">
        <v>42000000</v>
      </c>
      <c r="L4633" s="98" t="s">
        <v>5156</v>
      </c>
      <c r="M4633" s="23">
        <v>1800</v>
      </c>
      <c r="N4633" s="23">
        <v>1</v>
      </c>
      <c r="O4633" s="107">
        <v>42000000</v>
      </c>
      <c r="P4633" s="23">
        <v>180</v>
      </c>
      <c r="Q4633" s="23">
        <v>2</v>
      </c>
      <c r="R4633" s="23">
        <v>2</v>
      </c>
      <c r="S4633" s="23">
        <v>0</v>
      </c>
      <c r="T4633" s="47">
        <v>33.6</v>
      </c>
      <c r="U4633" s="98" t="s">
        <v>111</v>
      </c>
      <c r="V4633" s="98" t="s">
        <v>3139</v>
      </c>
      <c r="W4633" s="69">
        <f t="shared" si="144"/>
        <v>0.15133212290889778</v>
      </c>
    </row>
    <row r="4634" spans="1:23">
      <c r="A4634">
        <f t="shared" si="145"/>
        <v>715</v>
      </c>
      <c r="B4634" s="99">
        <v>44408</v>
      </c>
      <c r="C4634" s="23">
        <v>2231</v>
      </c>
      <c r="D4634" s="23">
        <v>5</v>
      </c>
      <c r="E4634" s="98" t="s">
        <v>49</v>
      </c>
      <c r="F4634" s="98" t="s">
        <v>164</v>
      </c>
      <c r="G4634" s="98" t="s">
        <v>4120</v>
      </c>
      <c r="H4634" s="98" t="s">
        <v>1366</v>
      </c>
      <c r="I4634" s="98" t="s">
        <v>6720</v>
      </c>
      <c r="J4634" s="99">
        <v>45123</v>
      </c>
      <c r="K4634" s="107">
        <v>30000000</v>
      </c>
      <c r="L4634" s="98" t="s">
        <v>5157</v>
      </c>
      <c r="M4634" s="23">
        <v>1080</v>
      </c>
      <c r="N4634" s="23">
        <v>1</v>
      </c>
      <c r="O4634" s="107">
        <v>30000000</v>
      </c>
      <c r="P4634" s="23">
        <v>180</v>
      </c>
      <c r="Q4634" s="23">
        <v>2</v>
      </c>
      <c r="R4634" s="23">
        <v>2</v>
      </c>
      <c r="S4634" s="23">
        <v>0</v>
      </c>
      <c r="T4634" s="47">
        <v>20</v>
      </c>
      <c r="U4634" s="98" t="s">
        <v>111</v>
      </c>
      <c r="V4634" s="98" t="s">
        <v>3139</v>
      </c>
      <c r="W4634" s="69">
        <f t="shared" si="144"/>
        <v>4.4540961881652963E-2</v>
      </c>
    </row>
    <row r="4635" spans="1:23">
      <c r="A4635">
        <f t="shared" si="145"/>
        <v>1446</v>
      </c>
      <c r="B4635" s="99">
        <v>44408</v>
      </c>
      <c r="C4635" s="23">
        <v>2232</v>
      </c>
      <c r="D4635" s="23">
        <v>5</v>
      </c>
      <c r="E4635" s="98" t="s">
        <v>49</v>
      </c>
      <c r="F4635" s="98" t="s">
        <v>164</v>
      </c>
      <c r="G4635" s="98" t="s">
        <v>4120</v>
      </c>
      <c r="H4635" s="98" t="s">
        <v>1366</v>
      </c>
      <c r="I4635" s="98" t="s">
        <v>6720</v>
      </c>
      <c r="J4635" s="99">
        <v>45854</v>
      </c>
      <c r="K4635" s="107">
        <v>13000000</v>
      </c>
      <c r="L4635" s="98" t="s">
        <v>5158</v>
      </c>
      <c r="M4635" s="23">
        <v>1800</v>
      </c>
      <c r="N4635" s="23">
        <v>1</v>
      </c>
      <c r="O4635" s="107">
        <v>13000000</v>
      </c>
      <c r="P4635" s="23">
        <v>180</v>
      </c>
      <c r="Q4635" s="23">
        <v>2</v>
      </c>
      <c r="R4635" s="23">
        <v>2</v>
      </c>
      <c r="S4635" s="23">
        <v>0</v>
      </c>
      <c r="T4635" s="47">
        <v>10.4</v>
      </c>
      <c r="U4635" s="98" t="s">
        <v>111</v>
      </c>
      <c r="V4635" s="98" t="s">
        <v>3139</v>
      </c>
      <c r="W4635" s="69">
        <f t="shared" si="144"/>
        <v>4.6840895186087403E-2</v>
      </c>
    </row>
    <row r="4636" spans="1:23">
      <c r="A4636">
        <f t="shared" si="145"/>
        <v>1446</v>
      </c>
      <c r="B4636" s="99">
        <v>44408</v>
      </c>
      <c r="C4636" s="23">
        <v>2233</v>
      </c>
      <c r="D4636" s="23">
        <v>5</v>
      </c>
      <c r="E4636" s="98" t="s">
        <v>49</v>
      </c>
      <c r="F4636" s="98" t="s">
        <v>164</v>
      </c>
      <c r="G4636" s="98" t="s">
        <v>4120</v>
      </c>
      <c r="H4636" s="98" t="s">
        <v>1366</v>
      </c>
      <c r="I4636" s="98" t="s">
        <v>6720</v>
      </c>
      <c r="J4636" s="99">
        <v>45854</v>
      </c>
      <c r="K4636" s="107">
        <v>13000000</v>
      </c>
      <c r="L4636" s="98" t="s">
        <v>5159</v>
      </c>
      <c r="M4636" s="23">
        <v>1800</v>
      </c>
      <c r="N4636" s="23">
        <v>1</v>
      </c>
      <c r="O4636" s="107">
        <v>13000000</v>
      </c>
      <c r="P4636" s="23">
        <v>180</v>
      </c>
      <c r="Q4636" s="23">
        <v>2</v>
      </c>
      <c r="R4636" s="23">
        <v>2</v>
      </c>
      <c r="S4636" s="23">
        <v>0</v>
      </c>
      <c r="T4636" s="47">
        <v>10.4</v>
      </c>
      <c r="U4636" s="98" t="s">
        <v>111</v>
      </c>
      <c r="V4636" s="98" t="s">
        <v>3139</v>
      </c>
      <c r="W4636" s="69">
        <f t="shared" si="144"/>
        <v>4.6840895186087403E-2</v>
      </c>
    </row>
    <row r="4637" spans="1:23">
      <c r="A4637">
        <f t="shared" si="145"/>
        <v>1446</v>
      </c>
      <c r="B4637" s="99">
        <v>44408</v>
      </c>
      <c r="C4637" s="23">
        <v>2234</v>
      </c>
      <c r="D4637" s="23">
        <v>5</v>
      </c>
      <c r="E4637" s="98" t="s">
        <v>49</v>
      </c>
      <c r="F4637" s="98" t="s">
        <v>164</v>
      </c>
      <c r="G4637" s="98" t="s">
        <v>4120</v>
      </c>
      <c r="H4637" s="98" t="s">
        <v>1366</v>
      </c>
      <c r="I4637" s="98" t="s">
        <v>6720</v>
      </c>
      <c r="J4637" s="99">
        <v>45854</v>
      </c>
      <c r="K4637" s="107">
        <v>13000000</v>
      </c>
      <c r="L4637" s="98" t="s">
        <v>5160</v>
      </c>
      <c r="M4637" s="23">
        <v>1800</v>
      </c>
      <c r="N4637" s="23">
        <v>1</v>
      </c>
      <c r="O4637" s="107">
        <v>13000000</v>
      </c>
      <c r="P4637" s="23">
        <v>180</v>
      </c>
      <c r="Q4637" s="23">
        <v>2</v>
      </c>
      <c r="R4637" s="23">
        <v>2</v>
      </c>
      <c r="S4637" s="23">
        <v>0</v>
      </c>
      <c r="T4637" s="47">
        <v>10.4</v>
      </c>
      <c r="U4637" s="98" t="s">
        <v>111</v>
      </c>
      <c r="V4637" s="98" t="s">
        <v>3139</v>
      </c>
      <c r="W4637" s="69">
        <f t="shared" si="144"/>
        <v>4.6840895186087403E-2</v>
      </c>
    </row>
    <row r="4638" spans="1:23">
      <c r="A4638">
        <f t="shared" si="145"/>
        <v>715</v>
      </c>
      <c r="B4638" s="99">
        <v>44408</v>
      </c>
      <c r="C4638" s="23">
        <v>2235</v>
      </c>
      <c r="D4638" s="23">
        <v>5</v>
      </c>
      <c r="E4638" s="98" t="s">
        <v>49</v>
      </c>
      <c r="F4638" s="98" t="s">
        <v>164</v>
      </c>
      <c r="G4638" s="98" t="s">
        <v>4120</v>
      </c>
      <c r="H4638" s="98" t="s">
        <v>1366</v>
      </c>
      <c r="I4638" s="98" t="s">
        <v>6720</v>
      </c>
      <c r="J4638" s="99">
        <v>45123</v>
      </c>
      <c r="K4638" s="107">
        <v>15000000</v>
      </c>
      <c r="L4638" s="98" t="s">
        <v>5161</v>
      </c>
      <c r="M4638" s="23">
        <v>1080</v>
      </c>
      <c r="N4638" s="23">
        <v>1</v>
      </c>
      <c r="O4638" s="107">
        <v>15000000</v>
      </c>
      <c r="P4638" s="23">
        <v>180</v>
      </c>
      <c r="Q4638" s="23">
        <v>2</v>
      </c>
      <c r="R4638" s="23">
        <v>2</v>
      </c>
      <c r="S4638" s="23">
        <v>0</v>
      </c>
      <c r="T4638" s="47">
        <v>10</v>
      </c>
      <c r="U4638" s="98" t="s">
        <v>111</v>
      </c>
      <c r="V4638" s="98" t="s">
        <v>3139</v>
      </c>
      <c r="W4638" s="69">
        <f t="shared" si="144"/>
        <v>2.2270480940826481E-2</v>
      </c>
    </row>
    <row r="4639" spans="1:23">
      <c r="A4639">
        <f t="shared" si="145"/>
        <v>715</v>
      </c>
      <c r="B4639" s="99">
        <v>44408</v>
      </c>
      <c r="C4639" s="23">
        <v>2236</v>
      </c>
      <c r="D4639" s="23">
        <v>5</v>
      </c>
      <c r="E4639" s="98" t="s">
        <v>49</v>
      </c>
      <c r="F4639" s="98" t="s">
        <v>164</v>
      </c>
      <c r="G4639" s="98" t="s">
        <v>4120</v>
      </c>
      <c r="H4639" s="98" t="s">
        <v>1366</v>
      </c>
      <c r="I4639" s="98" t="s">
        <v>6720</v>
      </c>
      <c r="J4639" s="99">
        <v>45123</v>
      </c>
      <c r="K4639" s="107">
        <v>5000000</v>
      </c>
      <c r="L4639" s="98" t="s">
        <v>5162</v>
      </c>
      <c r="M4639" s="23">
        <v>1080</v>
      </c>
      <c r="N4639" s="23">
        <v>1</v>
      </c>
      <c r="O4639" s="107">
        <v>5000000</v>
      </c>
      <c r="P4639" s="23">
        <v>180</v>
      </c>
      <c r="Q4639" s="23">
        <v>2</v>
      </c>
      <c r="R4639" s="23">
        <v>2</v>
      </c>
      <c r="S4639" s="23">
        <v>0</v>
      </c>
      <c r="T4639" s="47">
        <v>3.3333339999999998</v>
      </c>
      <c r="U4639" s="98" t="s">
        <v>111</v>
      </c>
      <c r="V4639" s="98" t="s">
        <v>3139</v>
      </c>
      <c r="W4639" s="69">
        <f t="shared" si="144"/>
        <v>7.4234951316408887E-3</v>
      </c>
    </row>
    <row r="4640" spans="1:23">
      <c r="A4640">
        <f t="shared" si="145"/>
        <v>715</v>
      </c>
      <c r="B4640" s="99">
        <v>44408</v>
      </c>
      <c r="C4640" s="23">
        <v>2237</v>
      </c>
      <c r="D4640" s="23">
        <v>5</v>
      </c>
      <c r="E4640" s="98" t="s">
        <v>49</v>
      </c>
      <c r="F4640" s="98" t="s">
        <v>164</v>
      </c>
      <c r="G4640" s="98" t="s">
        <v>4120</v>
      </c>
      <c r="H4640" s="98" t="s">
        <v>1366</v>
      </c>
      <c r="I4640" s="98" t="s">
        <v>6720</v>
      </c>
      <c r="J4640" s="99">
        <v>45123</v>
      </c>
      <c r="K4640" s="107">
        <v>7000000</v>
      </c>
      <c r="L4640" s="98" t="s">
        <v>5163</v>
      </c>
      <c r="M4640" s="23">
        <v>1080</v>
      </c>
      <c r="N4640" s="23">
        <v>1</v>
      </c>
      <c r="O4640" s="107">
        <v>7000000</v>
      </c>
      <c r="P4640" s="23">
        <v>180</v>
      </c>
      <c r="Q4640" s="23">
        <v>2</v>
      </c>
      <c r="R4640" s="23">
        <v>2</v>
      </c>
      <c r="S4640" s="23">
        <v>0</v>
      </c>
      <c r="T4640" s="47">
        <v>4.6666660000000002</v>
      </c>
      <c r="U4640" s="98" t="s">
        <v>111</v>
      </c>
      <c r="V4640" s="98" t="s">
        <v>3139</v>
      </c>
      <c r="W4640" s="69">
        <f t="shared" si="144"/>
        <v>1.0392889621020295E-2</v>
      </c>
    </row>
    <row r="4641" spans="1:23">
      <c r="A4641">
        <f t="shared" si="145"/>
        <v>715</v>
      </c>
      <c r="B4641" s="99">
        <v>44408</v>
      </c>
      <c r="C4641" s="23">
        <v>2238</v>
      </c>
      <c r="D4641" s="23">
        <v>5</v>
      </c>
      <c r="E4641" s="98" t="s">
        <v>49</v>
      </c>
      <c r="F4641" s="98" t="s">
        <v>164</v>
      </c>
      <c r="G4641" s="98" t="s">
        <v>4120</v>
      </c>
      <c r="H4641" s="98" t="s">
        <v>1366</v>
      </c>
      <c r="I4641" s="98" t="s">
        <v>6720</v>
      </c>
      <c r="J4641" s="99">
        <v>45123</v>
      </c>
      <c r="K4641" s="107">
        <v>8500000</v>
      </c>
      <c r="L4641" s="98" t="s">
        <v>5164</v>
      </c>
      <c r="M4641" s="23">
        <v>1080</v>
      </c>
      <c r="N4641" s="23">
        <v>1</v>
      </c>
      <c r="O4641" s="107">
        <v>8500000</v>
      </c>
      <c r="P4641" s="23">
        <v>90</v>
      </c>
      <c r="Q4641" s="23">
        <v>2</v>
      </c>
      <c r="R4641" s="23">
        <v>2</v>
      </c>
      <c r="S4641" s="23">
        <v>0</v>
      </c>
      <c r="T4641" s="47">
        <v>5.6666679999999996</v>
      </c>
      <c r="U4641" s="98" t="s">
        <v>111</v>
      </c>
      <c r="V4641" s="98" t="s">
        <v>3139</v>
      </c>
      <c r="W4641" s="69">
        <f t="shared" si="144"/>
        <v>1.2619942169199131E-2</v>
      </c>
    </row>
    <row r="4642" spans="1:23">
      <c r="A4642">
        <f t="shared" si="145"/>
        <v>350</v>
      </c>
      <c r="B4642" s="99">
        <v>44408</v>
      </c>
      <c r="C4642" s="23">
        <v>2239</v>
      </c>
      <c r="D4642" s="23">
        <v>5</v>
      </c>
      <c r="E4642" s="98" t="s">
        <v>49</v>
      </c>
      <c r="F4642" s="98" t="s">
        <v>164</v>
      </c>
      <c r="G4642" s="98" t="s">
        <v>4120</v>
      </c>
      <c r="H4642" s="98" t="s">
        <v>1366</v>
      </c>
      <c r="I4642" s="98" t="s">
        <v>6720</v>
      </c>
      <c r="J4642" s="99">
        <v>44758</v>
      </c>
      <c r="K4642" s="107">
        <v>8000000</v>
      </c>
      <c r="L4642" s="98" t="s">
        <v>5165</v>
      </c>
      <c r="M4642" s="23">
        <v>720</v>
      </c>
      <c r="N4642" s="23">
        <v>1</v>
      </c>
      <c r="O4642" s="107">
        <v>8000000</v>
      </c>
      <c r="P4642" s="23">
        <v>90</v>
      </c>
      <c r="Q4642" s="23">
        <v>2</v>
      </c>
      <c r="R4642" s="23">
        <v>2</v>
      </c>
      <c r="S4642" s="23">
        <v>0</v>
      </c>
      <c r="T4642" s="47">
        <v>4</v>
      </c>
      <c r="U4642" s="98" t="s">
        <v>111</v>
      </c>
      <c r="V4642" s="98" t="s">
        <v>3139</v>
      </c>
      <c r="W4642" s="69">
        <f t="shared" si="144"/>
        <v>4.3606536107911988E-3</v>
      </c>
    </row>
    <row r="4643" spans="1:23">
      <c r="A4643">
        <f t="shared" si="145"/>
        <v>715</v>
      </c>
      <c r="B4643" s="99">
        <v>44408</v>
      </c>
      <c r="C4643" s="23">
        <v>2240</v>
      </c>
      <c r="D4643" s="23">
        <v>5</v>
      </c>
      <c r="E4643" s="98" t="s">
        <v>49</v>
      </c>
      <c r="F4643" s="98" t="s">
        <v>164</v>
      </c>
      <c r="G4643" s="98" t="s">
        <v>4120</v>
      </c>
      <c r="H4643" s="98" t="s">
        <v>1366</v>
      </c>
      <c r="I4643" s="98" t="s">
        <v>6720</v>
      </c>
      <c r="J4643" s="99">
        <v>45123</v>
      </c>
      <c r="K4643" s="107">
        <v>5000000</v>
      </c>
      <c r="L4643" s="98" t="s">
        <v>5166</v>
      </c>
      <c r="M4643" s="23">
        <v>1080</v>
      </c>
      <c r="N4643" s="23">
        <v>1</v>
      </c>
      <c r="O4643" s="107">
        <v>5000000</v>
      </c>
      <c r="P4643" s="23">
        <v>180</v>
      </c>
      <c r="Q4643" s="23">
        <v>2</v>
      </c>
      <c r="R4643" s="23">
        <v>2</v>
      </c>
      <c r="S4643" s="23">
        <v>0</v>
      </c>
      <c r="T4643" s="47">
        <v>3.3333339999999998</v>
      </c>
      <c r="U4643" s="98" t="s">
        <v>111</v>
      </c>
      <c r="V4643" s="98" t="s">
        <v>3139</v>
      </c>
      <c r="W4643" s="69">
        <f t="shared" si="144"/>
        <v>7.4234951316408887E-3</v>
      </c>
    </row>
    <row r="4644" spans="1:23">
      <c r="A4644">
        <f t="shared" si="145"/>
        <v>1446</v>
      </c>
      <c r="B4644" s="99">
        <v>44408</v>
      </c>
      <c r="C4644" s="23">
        <v>2241</v>
      </c>
      <c r="D4644" s="23">
        <v>5</v>
      </c>
      <c r="E4644" s="98" t="s">
        <v>49</v>
      </c>
      <c r="F4644" s="98" t="s">
        <v>164</v>
      </c>
      <c r="G4644" s="98" t="s">
        <v>4120</v>
      </c>
      <c r="H4644" s="98" t="s">
        <v>1366</v>
      </c>
      <c r="I4644" s="98" t="s">
        <v>6720</v>
      </c>
      <c r="J4644" s="99">
        <v>45854</v>
      </c>
      <c r="K4644" s="107">
        <v>16000000</v>
      </c>
      <c r="L4644" s="98" t="s">
        <v>5167</v>
      </c>
      <c r="M4644" s="23">
        <v>1800</v>
      </c>
      <c r="N4644" s="23">
        <v>1</v>
      </c>
      <c r="O4644" s="107">
        <v>16000000</v>
      </c>
      <c r="P4644" s="23">
        <v>180</v>
      </c>
      <c r="Q4644" s="23">
        <v>2</v>
      </c>
      <c r="R4644" s="23">
        <v>2</v>
      </c>
      <c r="S4644" s="23">
        <v>0</v>
      </c>
      <c r="T4644" s="47">
        <v>12.8</v>
      </c>
      <c r="U4644" s="98" t="s">
        <v>111</v>
      </c>
      <c r="V4644" s="98" t="s">
        <v>3139</v>
      </c>
      <c r="W4644" s="69">
        <f t="shared" si="144"/>
        <v>5.7650332536722956E-2</v>
      </c>
    </row>
    <row r="4645" spans="1:23">
      <c r="A4645">
        <f t="shared" si="145"/>
        <v>1444</v>
      </c>
      <c r="B4645" s="99">
        <v>44408</v>
      </c>
      <c r="C4645" s="23">
        <v>2242</v>
      </c>
      <c r="D4645" s="23">
        <v>5</v>
      </c>
      <c r="E4645" s="98" t="s">
        <v>49</v>
      </c>
      <c r="F4645" s="98" t="s">
        <v>164</v>
      </c>
      <c r="G4645" s="98" t="s">
        <v>4120</v>
      </c>
      <c r="H4645" s="98" t="s">
        <v>1366</v>
      </c>
      <c r="I4645" s="98" t="s">
        <v>6720</v>
      </c>
      <c r="J4645" s="99">
        <v>45852</v>
      </c>
      <c r="K4645" s="107">
        <v>14000000</v>
      </c>
      <c r="L4645" s="98" t="s">
        <v>5168</v>
      </c>
      <c r="M4645" s="23">
        <v>1800</v>
      </c>
      <c r="N4645" s="23">
        <v>1</v>
      </c>
      <c r="O4645" s="107">
        <v>14000000</v>
      </c>
      <c r="P4645" s="23">
        <v>180</v>
      </c>
      <c r="Q4645" s="23">
        <v>2</v>
      </c>
      <c r="R4645" s="23">
        <v>2</v>
      </c>
      <c r="S4645" s="23">
        <v>0</v>
      </c>
      <c r="T4645" s="47">
        <v>11.2</v>
      </c>
      <c r="U4645" s="98" t="s">
        <v>111</v>
      </c>
      <c r="V4645" s="98" t="s">
        <v>3139</v>
      </c>
      <c r="W4645" s="69">
        <f t="shared" si="144"/>
        <v>5.0374270511859928E-2</v>
      </c>
    </row>
    <row r="4646" spans="1:23">
      <c r="A4646">
        <f t="shared" si="145"/>
        <v>1446</v>
      </c>
      <c r="B4646" s="99">
        <v>44408</v>
      </c>
      <c r="C4646" s="23">
        <v>2243</v>
      </c>
      <c r="D4646" s="23">
        <v>5</v>
      </c>
      <c r="E4646" s="98" t="s">
        <v>49</v>
      </c>
      <c r="F4646" s="98" t="s">
        <v>164</v>
      </c>
      <c r="G4646" s="98" t="s">
        <v>4120</v>
      </c>
      <c r="H4646" s="98" t="s">
        <v>1366</v>
      </c>
      <c r="I4646" s="98" t="s">
        <v>6720</v>
      </c>
      <c r="J4646" s="99">
        <v>45854</v>
      </c>
      <c r="K4646" s="107">
        <v>30000000</v>
      </c>
      <c r="L4646" s="98" t="s">
        <v>5169</v>
      </c>
      <c r="M4646" s="23">
        <v>1800</v>
      </c>
      <c r="N4646" s="23">
        <v>1</v>
      </c>
      <c r="O4646" s="107">
        <v>30000000</v>
      </c>
      <c r="P4646" s="23">
        <v>180</v>
      </c>
      <c r="Q4646" s="23">
        <v>2</v>
      </c>
      <c r="R4646" s="23">
        <v>2</v>
      </c>
      <c r="S4646" s="23">
        <v>0</v>
      </c>
      <c r="T4646" s="47">
        <v>24</v>
      </c>
      <c r="U4646" s="98" t="s">
        <v>111</v>
      </c>
      <c r="V4646" s="98" t="s">
        <v>3139</v>
      </c>
      <c r="W4646" s="69">
        <f t="shared" si="144"/>
        <v>0.10809437350635555</v>
      </c>
    </row>
    <row r="4647" spans="1:23">
      <c r="A4647">
        <f t="shared" si="145"/>
        <v>1446</v>
      </c>
      <c r="B4647" s="99">
        <v>44408</v>
      </c>
      <c r="C4647" s="23">
        <v>2244</v>
      </c>
      <c r="D4647" s="23">
        <v>5</v>
      </c>
      <c r="E4647" s="98" t="s">
        <v>49</v>
      </c>
      <c r="F4647" s="98" t="s">
        <v>164</v>
      </c>
      <c r="G4647" s="98" t="s">
        <v>4120</v>
      </c>
      <c r="H4647" s="98" t="s">
        <v>1366</v>
      </c>
      <c r="I4647" s="98" t="s">
        <v>6720</v>
      </c>
      <c r="J4647" s="99">
        <v>45854</v>
      </c>
      <c r="K4647" s="107">
        <v>30000000</v>
      </c>
      <c r="L4647" s="98" t="s">
        <v>5170</v>
      </c>
      <c r="M4647" s="23">
        <v>1800</v>
      </c>
      <c r="N4647" s="23">
        <v>1</v>
      </c>
      <c r="O4647" s="107">
        <v>30000000</v>
      </c>
      <c r="P4647" s="23">
        <v>180</v>
      </c>
      <c r="Q4647" s="23">
        <v>2</v>
      </c>
      <c r="R4647" s="23">
        <v>2</v>
      </c>
      <c r="S4647" s="23">
        <v>0</v>
      </c>
      <c r="T4647" s="47">
        <v>24</v>
      </c>
      <c r="U4647" s="98" t="s">
        <v>111</v>
      </c>
      <c r="V4647" s="98" t="s">
        <v>3139</v>
      </c>
      <c r="W4647" s="69">
        <f t="shared" si="144"/>
        <v>0.10809437350635555</v>
      </c>
    </row>
    <row r="4648" spans="1:23">
      <c r="A4648">
        <f t="shared" si="145"/>
        <v>1446</v>
      </c>
      <c r="B4648" s="99">
        <v>44408</v>
      </c>
      <c r="C4648" s="23">
        <v>2245</v>
      </c>
      <c r="D4648" s="23">
        <v>5</v>
      </c>
      <c r="E4648" s="98" t="s">
        <v>49</v>
      </c>
      <c r="F4648" s="98" t="s">
        <v>164</v>
      </c>
      <c r="G4648" s="98" t="s">
        <v>4120</v>
      </c>
      <c r="H4648" s="98" t="s">
        <v>1366</v>
      </c>
      <c r="I4648" s="98" t="s">
        <v>6720</v>
      </c>
      <c r="J4648" s="99">
        <v>45854</v>
      </c>
      <c r="K4648" s="107">
        <v>6000000</v>
      </c>
      <c r="L4648" s="98" t="s">
        <v>5171</v>
      </c>
      <c r="M4648" s="23">
        <v>1800</v>
      </c>
      <c r="N4648" s="23">
        <v>1</v>
      </c>
      <c r="O4648" s="107">
        <v>6000000</v>
      </c>
      <c r="P4648" s="23">
        <v>180</v>
      </c>
      <c r="Q4648" s="23">
        <v>2</v>
      </c>
      <c r="R4648" s="23">
        <v>2</v>
      </c>
      <c r="S4648" s="23">
        <v>0</v>
      </c>
      <c r="T4648" s="47">
        <v>4.8</v>
      </c>
      <c r="U4648" s="98" t="s">
        <v>111</v>
      </c>
      <c r="V4648" s="98" t="s">
        <v>3139</v>
      </c>
      <c r="W4648" s="69">
        <f t="shared" si="144"/>
        <v>2.1618874701271107E-2</v>
      </c>
    </row>
    <row r="4649" spans="1:23">
      <c r="A4649">
        <f t="shared" si="145"/>
        <v>1446</v>
      </c>
      <c r="B4649" s="99">
        <v>44408</v>
      </c>
      <c r="C4649" s="23">
        <v>2246</v>
      </c>
      <c r="D4649" s="23">
        <v>5</v>
      </c>
      <c r="E4649" s="98" t="s">
        <v>49</v>
      </c>
      <c r="F4649" s="98" t="s">
        <v>164</v>
      </c>
      <c r="G4649" s="98" t="s">
        <v>4120</v>
      </c>
      <c r="H4649" s="98" t="s">
        <v>1366</v>
      </c>
      <c r="I4649" s="98" t="s">
        <v>6720</v>
      </c>
      <c r="J4649" s="99">
        <v>45854</v>
      </c>
      <c r="K4649" s="107">
        <v>26000000</v>
      </c>
      <c r="L4649" s="98" t="s">
        <v>5172</v>
      </c>
      <c r="M4649" s="23">
        <v>1800</v>
      </c>
      <c r="N4649" s="23">
        <v>1</v>
      </c>
      <c r="O4649" s="107">
        <v>26000000</v>
      </c>
      <c r="P4649" s="23">
        <v>180</v>
      </c>
      <c r="Q4649" s="23">
        <v>2</v>
      </c>
      <c r="R4649" s="23">
        <v>2</v>
      </c>
      <c r="S4649" s="23">
        <v>0</v>
      </c>
      <c r="T4649" s="47">
        <v>20.8</v>
      </c>
      <c r="U4649" s="98" t="s">
        <v>111</v>
      </c>
      <c r="V4649" s="98" t="s">
        <v>3139</v>
      </c>
      <c r="W4649" s="69">
        <f t="shared" si="144"/>
        <v>9.3681790372174806E-2</v>
      </c>
    </row>
    <row r="4650" spans="1:23">
      <c r="A4650">
        <f t="shared" si="145"/>
        <v>1447</v>
      </c>
      <c r="B4650" s="99">
        <v>44408</v>
      </c>
      <c r="C4650" s="23">
        <v>2247</v>
      </c>
      <c r="D4650" s="23">
        <v>5</v>
      </c>
      <c r="E4650" s="98" t="s">
        <v>49</v>
      </c>
      <c r="F4650" s="98" t="s">
        <v>164</v>
      </c>
      <c r="G4650" s="98" t="s">
        <v>4120</v>
      </c>
      <c r="H4650" s="98" t="s">
        <v>1366</v>
      </c>
      <c r="I4650" s="98" t="s">
        <v>10158</v>
      </c>
      <c r="J4650" s="99">
        <v>45855</v>
      </c>
      <c r="K4650" s="107">
        <v>30000000</v>
      </c>
      <c r="L4650" s="98" t="s">
        <v>5173</v>
      </c>
      <c r="M4650" s="23">
        <v>1800</v>
      </c>
      <c r="N4650" s="23">
        <v>1</v>
      </c>
      <c r="O4650" s="107">
        <v>30000000</v>
      </c>
      <c r="P4650" s="23">
        <v>180</v>
      </c>
      <c r="Q4650" s="23">
        <v>2</v>
      </c>
      <c r="R4650" s="23">
        <v>2</v>
      </c>
      <c r="S4650" s="23">
        <v>0</v>
      </c>
      <c r="T4650" s="47">
        <v>24</v>
      </c>
      <c r="U4650" s="98" t="s">
        <v>111</v>
      </c>
      <c r="V4650" s="98" t="s">
        <v>3139</v>
      </c>
      <c r="W4650" s="69">
        <f t="shared" si="144"/>
        <v>0.10816912756825482</v>
      </c>
    </row>
    <row r="4651" spans="1:23">
      <c r="A4651">
        <f t="shared" si="145"/>
        <v>716</v>
      </c>
      <c r="B4651" s="99">
        <v>44408</v>
      </c>
      <c r="C4651" s="23">
        <v>2248</v>
      </c>
      <c r="D4651" s="23">
        <v>5</v>
      </c>
      <c r="E4651" s="98" t="s">
        <v>49</v>
      </c>
      <c r="F4651" s="98" t="s">
        <v>164</v>
      </c>
      <c r="G4651" s="98" t="s">
        <v>4120</v>
      </c>
      <c r="H4651" s="98" t="s">
        <v>1366</v>
      </c>
      <c r="I4651" s="98" t="s">
        <v>10158</v>
      </c>
      <c r="J4651" s="99">
        <v>45124</v>
      </c>
      <c r="K4651" s="107">
        <v>16000000</v>
      </c>
      <c r="L4651" s="98" t="s">
        <v>5174</v>
      </c>
      <c r="M4651" s="23">
        <v>1080</v>
      </c>
      <c r="N4651" s="23">
        <v>1</v>
      </c>
      <c r="O4651" s="107">
        <v>16000000</v>
      </c>
      <c r="P4651" s="23">
        <v>30</v>
      </c>
      <c r="Q4651" s="23">
        <v>2</v>
      </c>
      <c r="R4651" s="23">
        <v>2</v>
      </c>
      <c r="S4651" s="23">
        <v>0</v>
      </c>
      <c r="T4651" s="47">
        <v>10.666672</v>
      </c>
      <c r="U4651" s="98" t="s">
        <v>111</v>
      </c>
      <c r="V4651" s="98" t="s">
        <v>3139</v>
      </c>
      <c r="W4651" s="69">
        <f t="shared" si="144"/>
        <v>2.3788415591927549E-2</v>
      </c>
    </row>
    <row r="4652" spans="1:23">
      <c r="A4652">
        <f t="shared" si="145"/>
        <v>1447</v>
      </c>
      <c r="B4652" s="99">
        <v>44408</v>
      </c>
      <c r="C4652" s="23">
        <v>2249</v>
      </c>
      <c r="D4652" s="23">
        <v>5</v>
      </c>
      <c r="E4652" s="98" t="s">
        <v>49</v>
      </c>
      <c r="F4652" s="98" t="s">
        <v>164</v>
      </c>
      <c r="G4652" s="98" t="s">
        <v>4120</v>
      </c>
      <c r="H4652" s="98" t="s">
        <v>1366</v>
      </c>
      <c r="I4652" s="98" t="s">
        <v>10158</v>
      </c>
      <c r="J4652" s="99">
        <v>45855</v>
      </c>
      <c r="K4652" s="107">
        <v>10000000</v>
      </c>
      <c r="L4652" s="98" t="s">
        <v>5175</v>
      </c>
      <c r="M4652" s="23">
        <v>1800</v>
      </c>
      <c r="N4652" s="23">
        <v>1</v>
      </c>
      <c r="O4652" s="107">
        <v>10000000</v>
      </c>
      <c r="P4652" s="23">
        <v>180</v>
      </c>
      <c r="Q4652" s="23">
        <v>2</v>
      </c>
      <c r="R4652" s="23">
        <v>2</v>
      </c>
      <c r="S4652" s="23">
        <v>0</v>
      </c>
      <c r="T4652" s="47">
        <v>8</v>
      </c>
      <c r="U4652" s="98" t="s">
        <v>111</v>
      </c>
      <c r="V4652" s="98" t="s">
        <v>3139</v>
      </c>
      <c r="W4652" s="69">
        <f t="shared" si="144"/>
        <v>3.6056375856084941E-2</v>
      </c>
    </row>
    <row r="4653" spans="1:23">
      <c r="A4653">
        <f t="shared" si="145"/>
        <v>716</v>
      </c>
      <c r="B4653" s="99">
        <v>44408</v>
      </c>
      <c r="C4653" s="23">
        <v>2250</v>
      </c>
      <c r="D4653" s="23">
        <v>5</v>
      </c>
      <c r="E4653" s="98" t="s">
        <v>49</v>
      </c>
      <c r="F4653" s="98" t="s">
        <v>164</v>
      </c>
      <c r="G4653" s="98" t="s">
        <v>4120</v>
      </c>
      <c r="H4653" s="98" t="s">
        <v>1366</v>
      </c>
      <c r="I4653" s="98" t="s">
        <v>10158</v>
      </c>
      <c r="J4653" s="99">
        <v>45124</v>
      </c>
      <c r="K4653" s="107">
        <v>7500000</v>
      </c>
      <c r="L4653" s="98" t="s">
        <v>5176</v>
      </c>
      <c r="M4653" s="23">
        <v>1080</v>
      </c>
      <c r="N4653" s="23">
        <v>1</v>
      </c>
      <c r="O4653" s="107">
        <v>7500000</v>
      </c>
      <c r="P4653" s="23">
        <v>360</v>
      </c>
      <c r="Q4653" s="23">
        <v>2</v>
      </c>
      <c r="R4653" s="23">
        <v>2</v>
      </c>
      <c r="S4653" s="23">
        <v>0</v>
      </c>
      <c r="T4653" s="47">
        <v>5.0002000000000004</v>
      </c>
      <c r="U4653" s="98" t="s">
        <v>111</v>
      </c>
      <c r="V4653" s="98" t="s">
        <v>3139</v>
      </c>
      <c r="W4653" s="69">
        <f t="shared" si="144"/>
        <v>1.1151260265878255E-2</v>
      </c>
    </row>
    <row r="4654" spans="1:23">
      <c r="A4654">
        <f t="shared" si="145"/>
        <v>716</v>
      </c>
      <c r="B4654" s="99">
        <v>44408</v>
      </c>
      <c r="C4654" s="23">
        <v>2251</v>
      </c>
      <c r="D4654" s="23">
        <v>5</v>
      </c>
      <c r="E4654" s="98" t="s">
        <v>49</v>
      </c>
      <c r="F4654" s="98" t="s">
        <v>164</v>
      </c>
      <c r="G4654" s="98" t="s">
        <v>4120</v>
      </c>
      <c r="H4654" s="98" t="s">
        <v>1366</v>
      </c>
      <c r="I4654" s="98" t="s">
        <v>10158</v>
      </c>
      <c r="J4654" s="99">
        <v>45124</v>
      </c>
      <c r="K4654" s="107">
        <v>7000000</v>
      </c>
      <c r="L4654" s="98" t="s">
        <v>5177</v>
      </c>
      <c r="M4654" s="23">
        <v>1080</v>
      </c>
      <c r="N4654" s="23">
        <v>1</v>
      </c>
      <c r="O4654" s="107">
        <v>7000000</v>
      </c>
      <c r="P4654" s="23">
        <v>180</v>
      </c>
      <c r="Q4654" s="23">
        <v>2</v>
      </c>
      <c r="R4654" s="23">
        <v>2</v>
      </c>
      <c r="S4654" s="23">
        <v>0</v>
      </c>
      <c r="T4654" s="47">
        <v>4.6666660000000002</v>
      </c>
      <c r="U4654" s="98" t="s">
        <v>111</v>
      </c>
      <c r="V4654" s="98" t="s">
        <v>3139</v>
      </c>
      <c r="W4654" s="69">
        <f t="shared" si="144"/>
        <v>1.0407425130979763E-2</v>
      </c>
    </row>
    <row r="4655" spans="1:23">
      <c r="A4655">
        <f t="shared" si="145"/>
        <v>716</v>
      </c>
      <c r="B4655" s="99">
        <v>44408</v>
      </c>
      <c r="C4655" s="23">
        <v>2252</v>
      </c>
      <c r="D4655" s="23">
        <v>5</v>
      </c>
      <c r="E4655" s="98" t="s">
        <v>49</v>
      </c>
      <c r="F4655" s="98" t="s">
        <v>164</v>
      </c>
      <c r="G4655" s="98" t="s">
        <v>4120</v>
      </c>
      <c r="H4655" s="98" t="s">
        <v>1366</v>
      </c>
      <c r="I4655" s="98" t="s">
        <v>10158</v>
      </c>
      <c r="J4655" s="99">
        <v>45124</v>
      </c>
      <c r="K4655" s="107">
        <v>15000000</v>
      </c>
      <c r="L4655" s="98" t="s">
        <v>5178</v>
      </c>
      <c r="M4655" s="23">
        <v>1080</v>
      </c>
      <c r="N4655" s="23">
        <v>1</v>
      </c>
      <c r="O4655" s="107">
        <v>15000000</v>
      </c>
      <c r="P4655" s="23">
        <v>180</v>
      </c>
      <c r="Q4655" s="23">
        <v>2</v>
      </c>
      <c r="R4655" s="23">
        <v>2</v>
      </c>
      <c r="S4655" s="23">
        <v>0</v>
      </c>
      <c r="T4655" s="47">
        <v>10</v>
      </c>
      <c r="U4655" s="98" t="s">
        <v>111</v>
      </c>
      <c r="V4655" s="98" t="s">
        <v>3139</v>
      </c>
      <c r="W4655" s="69">
        <f t="shared" si="144"/>
        <v>2.2301628466617845E-2</v>
      </c>
    </row>
    <row r="4656" spans="1:23">
      <c r="A4656">
        <f t="shared" si="145"/>
        <v>1447</v>
      </c>
      <c r="B4656" s="99">
        <v>44408</v>
      </c>
      <c r="C4656" s="23">
        <v>2253</v>
      </c>
      <c r="D4656" s="23">
        <v>5</v>
      </c>
      <c r="E4656" s="98" t="s">
        <v>49</v>
      </c>
      <c r="F4656" s="98" t="s">
        <v>164</v>
      </c>
      <c r="G4656" s="98" t="s">
        <v>4120</v>
      </c>
      <c r="H4656" s="98" t="s">
        <v>1366</v>
      </c>
      <c r="I4656" s="98" t="s">
        <v>10158</v>
      </c>
      <c r="J4656" s="99">
        <v>45855</v>
      </c>
      <c r="K4656" s="107">
        <v>10000000</v>
      </c>
      <c r="L4656" s="98" t="s">
        <v>5179</v>
      </c>
      <c r="M4656" s="23">
        <v>1800</v>
      </c>
      <c r="N4656" s="23">
        <v>1</v>
      </c>
      <c r="O4656" s="107">
        <v>10000000</v>
      </c>
      <c r="P4656" s="23">
        <v>30</v>
      </c>
      <c r="Q4656" s="23">
        <v>2</v>
      </c>
      <c r="R4656" s="23">
        <v>2</v>
      </c>
      <c r="S4656" s="23">
        <v>0</v>
      </c>
      <c r="T4656" s="47">
        <v>7.9999960000000003</v>
      </c>
      <c r="U4656" s="98" t="s">
        <v>111</v>
      </c>
      <c r="V4656" s="98" t="s">
        <v>3139</v>
      </c>
      <c r="W4656" s="69">
        <f t="shared" si="144"/>
        <v>3.6056357827897012E-2</v>
      </c>
    </row>
    <row r="4657" spans="1:23">
      <c r="A4657">
        <f t="shared" si="145"/>
        <v>716</v>
      </c>
      <c r="B4657" s="99">
        <v>44408</v>
      </c>
      <c r="C4657" s="23">
        <v>2254</v>
      </c>
      <c r="D4657" s="23">
        <v>5</v>
      </c>
      <c r="E4657" s="98" t="s">
        <v>49</v>
      </c>
      <c r="F4657" s="98" t="s">
        <v>164</v>
      </c>
      <c r="G4657" s="98" t="s">
        <v>4120</v>
      </c>
      <c r="H4657" s="98" t="s">
        <v>1366</v>
      </c>
      <c r="I4657" s="98" t="s">
        <v>10158</v>
      </c>
      <c r="J4657" s="99">
        <v>45124</v>
      </c>
      <c r="K4657" s="107">
        <v>10000000</v>
      </c>
      <c r="L4657" s="98" t="s">
        <v>5180</v>
      </c>
      <c r="M4657" s="23">
        <v>1080</v>
      </c>
      <c r="N4657" s="23">
        <v>1</v>
      </c>
      <c r="O4657" s="107">
        <v>10000000</v>
      </c>
      <c r="P4657" s="23">
        <v>180</v>
      </c>
      <c r="Q4657" s="23">
        <v>2</v>
      </c>
      <c r="R4657" s="23">
        <v>2</v>
      </c>
      <c r="S4657" s="23">
        <v>0</v>
      </c>
      <c r="T4657" s="47">
        <v>6.6666660000000002</v>
      </c>
      <c r="U4657" s="98" t="s">
        <v>111</v>
      </c>
      <c r="V4657" s="98" t="s">
        <v>3139</v>
      </c>
      <c r="W4657" s="69">
        <f t="shared" si="144"/>
        <v>1.4867750824303333E-2</v>
      </c>
    </row>
    <row r="4658" spans="1:23">
      <c r="A4658">
        <f t="shared" si="145"/>
        <v>716</v>
      </c>
      <c r="B4658" s="99">
        <v>44408</v>
      </c>
      <c r="C4658" s="23">
        <v>2255</v>
      </c>
      <c r="D4658" s="23">
        <v>5</v>
      </c>
      <c r="E4658" s="98" t="s">
        <v>49</v>
      </c>
      <c r="F4658" s="98" t="s">
        <v>164</v>
      </c>
      <c r="G4658" s="98" t="s">
        <v>4120</v>
      </c>
      <c r="H4658" s="98" t="s">
        <v>1366</v>
      </c>
      <c r="I4658" s="98" t="s">
        <v>10158</v>
      </c>
      <c r="J4658" s="99">
        <v>45124</v>
      </c>
      <c r="K4658" s="107">
        <v>20000000</v>
      </c>
      <c r="L4658" s="98" t="s">
        <v>5181</v>
      </c>
      <c r="M4658" s="23">
        <v>1080</v>
      </c>
      <c r="N4658" s="23">
        <v>1</v>
      </c>
      <c r="O4658" s="107">
        <v>20000000</v>
      </c>
      <c r="P4658" s="23">
        <v>180</v>
      </c>
      <c r="Q4658" s="23">
        <v>2</v>
      </c>
      <c r="R4658" s="23">
        <v>2</v>
      </c>
      <c r="S4658" s="23">
        <v>0</v>
      </c>
      <c r="T4658" s="47">
        <v>13.333334000000001</v>
      </c>
      <c r="U4658" s="98" t="s">
        <v>111</v>
      </c>
      <c r="V4658" s="98" t="s">
        <v>3139</v>
      </c>
      <c r="W4658" s="69">
        <f t="shared" si="144"/>
        <v>2.9735506108932361E-2</v>
      </c>
    </row>
    <row r="4659" spans="1:23">
      <c r="A4659">
        <f t="shared" si="145"/>
        <v>716</v>
      </c>
      <c r="B4659" s="99">
        <v>44408</v>
      </c>
      <c r="C4659" s="23">
        <v>2256</v>
      </c>
      <c r="D4659" s="23">
        <v>5</v>
      </c>
      <c r="E4659" s="98" t="s">
        <v>49</v>
      </c>
      <c r="F4659" s="98" t="s">
        <v>164</v>
      </c>
      <c r="G4659" s="98" t="s">
        <v>4120</v>
      </c>
      <c r="H4659" s="98" t="s">
        <v>1366</v>
      </c>
      <c r="I4659" s="98" t="s">
        <v>10158</v>
      </c>
      <c r="J4659" s="99">
        <v>45124</v>
      </c>
      <c r="K4659" s="107">
        <v>5500000</v>
      </c>
      <c r="L4659" s="98" t="s">
        <v>5182</v>
      </c>
      <c r="M4659" s="23">
        <v>1080</v>
      </c>
      <c r="N4659" s="23">
        <v>1</v>
      </c>
      <c r="O4659" s="107">
        <v>5500000</v>
      </c>
      <c r="P4659" s="23">
        <v>180</v>
      </c>
      <c r="Q4659" s="23">
        <v>2</v>
      </c>
      <c r="R4659" s="23">
        <v>2</v>
      </c>
      <c r="S4659" s="23">
        <v>0</v>
      </c>
      <c r="T4659" s="47">
        <v>3.6666660000000002</v>
      </c>
      <c r="U4659" s="98" t="s">
        <v>111</v>
      </c>
      <c r="V4659" s="98" t="s">
        <v>3139</v>
      </c>
      <c r="W4659" s="69">
        <f t="shared" si="144"/>
        <v>8.1772622843179783E-3</v>
      </c>
    </row>
    <row r="4660" spans="1:23">
      <c r="A4660">
        <f t="shared" si="145"/>
        <v>1451</v>
      </c>
      <c r="B4660" s="99">
        <v>44408</v>
      </c>
      <c r="C4660" s="23">
        <v>2257</v>
      </c>
      <c r="D4660" s="23">
        <v>5</v>
      </c>
      <c r="E4660" s="98" t="s">
        <v>49</v>
      </c>
      <c r="F4660" s="98" t="s">
        <v>164</v>
      </c>
      <c r="G4660" s="98" t="s">
        <v>4120</v>
      </c>
      <c r="H4660" s="98" t="s">
        <v>1366</v>
      </c>
      <c r="I4660" s="98" t="s">
        <v>6770</v>
      </c>
      <c r="J4660" s="99">
        <v>45859</v>
      </c>
      <c r="K4660" s="107">
        <v>15000000</v>
      </c>
      <c r="L4660" s="98" t="s">
        <v>5183</v>
      </c>
      <c r="M4660" s="23">
        <v>1800</v>
      </c>
      <c r="N4660" s="23">
        <v>1</v>
      </c>
      <c r="O4660" s="107">
        <v>15000000</v>
      </c>
      <c r="P4660" s="23">
        <v>180</v>
      </c>
      <c r="Q4660" s="23">
        <v>2</v>
      </c>
      <c r="R4660" s="23">
        <v>2</v>
      </c>
      <c r="S4660" s="23">
        <v>0</v>
      </c>
      <c r="T4660" s="47">
        <v>12</v>
      </c>
      <c r="U4660" s="98" t="s">
        <v>111</v>
      </c>
      <c r="V4660" s="98" t="s">
        <v>3139</v>
      </c>
      <c r="W4660" s="69">
        <f t="shared" si="144"/>
        <v>5.4234071907925965E-2</v>
      </c>
    </row>
    <row r="4661" spans="1:23">
      <c r="A4661">
        <f t="shared" si="145"/>
        <v>1451</v>
      </c>
      <c r="B4661" s="99">
        <v>44408</v>
      </c>
      <c r="C4661" s="23">
        <v>2258</v>
      </c>
      <c r="D4661" s="23">
        <v>5</v>
      </c>
      <c r="E4661" s="98" t="s">
        <v>49</v>
      </c>
      <c r="F4661" s="98" t="s">
        <v>164</v>
      </c>
      <c r="G4661" s="98" t="s">
        <v>4120</v>
      </c>
      <c r="H4661" s="98" t="s">
        <v>1366</v>
      </c>
      <c r="I4661" s="98" t="s">
        <v>6770</v>
      </c>
      <c r="J4661" s="99">
        <v>45859</v>
      </c>
      <c r="K4661" s="107">
        <v>15000000</v>
      </c>
      <c r="L4661" s="98" t="s">
        <v>5184</v>
      </c>
      <c r="M4661" s="23">
        <v>1800</v>
      </c>
      <c r="N4661" s="23">
        <v>1</v>
      </c>
      <c r="O4661" s="107">
        <v>15000000</v>
      </c>
      <c r="P4661" s="23">
        <v>30</v>
      </c>
      <c r="Q4661" s="23">
        <v>2</v>
      </c>
      <c r="R4661" s="23">
        <v>2</v>
      </c>
      <c r="S4661" s="23">
        <v>0</v>
      </c>
      <c r="T4661" s="47">
        <v>12</v>
      </c>
      <c r="U4661" s="98" t="s">
        <v>111</v>
      </c>
      <c r="V4661" s="98" t="s">
        <v>3139</v>
      </c>
      <c r="W4661" s="69">
        <f t="shared" si="144"/>
        <v>5.4234071907925965E-2</v>
      </c>
    </row>
    <row r="4662" spans="1:23">
      <c r="A4662">
        <f t="shared" si="145"/>
        <v>1451</v>
      </c>
      <c r="B4662" s="99">
        <v>44408</v>
      </c>
      <c r="C4662" s="23">
        <v>2259</v>
      </c>
      <c r="D4662" s="23">
        <v>5</v>
      </c>
      <c r="E4662" s="98" t="s">
        <v>49</v>
      </c>
      <c r="F4662" s="98" t="s">
        <v>164</v>
      </c>
      <c r="G4662" s="98" t="s">
        <v>4120</v>
      </c>
      <c r="H4662" s="98" t="s">
        <v>1366</v>
      </c>
      <c r="I4662" s="98" t="s">
        <v>6770</v>
      </c>
      <c r="J4662" s="99">
        <v>45859</v>
      </c>
      <c r="K4662" s="107">
        <v>20000000</v>
      </c>
      <c r="L4662" s="98" t="s">
        <v>5185</v>
      </c>
      <c r="M4662" s="23">
        <v>1800</v>
      </c>
      <c r="N4662" s="23">
        <v>1</v>
      </c>
      <c r="O4662" s="107">
        <v>20000000</v>
      </c>
      <c r="P4662" s="23">
        <v>30</v>
      </c>
      <c r="Q4662" s="23">
        <v>2</v>
      </c>
      <c r="R4662" s="23">
        <v>2</v>
      </c>
      <c r="S4662" s="23">
        <v>0</v>
      </c>
      <c r="T4662" s="47">
        <v>16.000004000000001</v>
      </c>
      <c r="U4662" s="98" t="s">
        <v>111</v>
      </c>
      <c r="V4662" s="98" t="s">
        <v>3139</v>
      </c>
      <c r="W4662" s="69">
        <f t="shared" si="144"/>
        <v>7.2312113955258592E-2</v>
      </c>
    </row>
    <row r="4663" spans="1:23">
      <c r="A4663">
        <f t="shared" si="145"/>
        <v>355</v>
      </c>
      <c r="B4663" s="99">
        <v>44408</v>
      </c>
      <c r="C4663" s="23">
        <v>2260</v>
      </c>
      <c r="D4663" s="23">
        <v>5</v>
      </c>
      <c r="E4663" s="98" t="s">
        <v>49</v>
      </c>
      <c r="F4663" s="98" t="s">
        <v>164</v>
      </c>
      <c r="G4663" s="98" t="s">
        <v>4120</v>
      </c>
      <c r="H4663" s="98" t="s">
        <v>1366</v>
      </c>
      <c r="I4663" s="98" t="s">
        <v>6770</v>
      </c>
      <c r="J4663" s="99">
        <v>44763</v>
      </c>
      <c r="K4663" s="107">
        <v>15000000</v>
      </c>
      <c r="L4663" s="98" t="s">
        <v>5186</v>
      </c>
      <c r="M4663" s="23">
        <v>720</v>
      </c>
      <c r="N4663" s="23">
        <v>1</v>
      </c>
      <c r="O4663" s="107">
        <v>15000000</v>
      </c>
      <c r="P4663" s="23">
        <v>180</v>
      </c>
      <c r="Q4663" s="23">
        <v>2</v>
      </c>
      <c r="R4663" s="23">
        <v>2</v>
      </c>
      <c r="S4663" s="23">
        <v>0</v>
      </c>
      <c r="T4663" s="47">
        <v>7.5</v>
      </c>
      <c r="U4663" s="98" t="s">
        <v>111</v>
      </c>
      <c r="V4663" s="98" t="s">
        <v>3139</v>
      </c>
      <c r="W4663" s="69">
        <f t="shared" si="144"/>
        <v>8.2930287419511195E-3</v>
      </c>
    </row>
    <row r="4664" spans="1:23">
      <c r="A4664">
        <f t="shared" si="145"/>
        <v>720</v>
      </c>
      <c r="B4664" s="99">
        <v>44408</v>
      </c>
      <c r="C4664" s="23">
        <v>2261</v>
      </c>
      <c r="D4664" s="23">
        <v>5</v>
      </c>
      <c r="E4664" s="98" t="s">
        <v>49</v>
      </c>
      <c r="F4664" s="98" t="s">
        <v>164</v>
      </c>
      <c r="G4664" s="98" t="s">
        <v>4120</v>
      </c>
      <c r="H4664" s="98" t="s">
        <v>1366</v>
      </c>
      <c r="I4664" s="98" t="s">
        <v>6770</v>
      </c>
      <c r="J4664" s="99">
        <v>45128</v>
      </c>
      <c r="K4664" s="107">
        <v>12000000</v>
      </c>
      <c r="L4664" s="98" t="s">
        <v>5187</v>
      </c>
      <c r="M4664" s="23">
        <v>1080</v>
      </c>
      <c r="N4664" s="23">
        <v>1</v>
      </c>
      <c r="O4664" s="107">
        <v>12000000</v>
      </c>
      <c r="P4664" s="23">
        <v>180</v>
      </c>
      <c r="Q4664" s="23">
        <v>2</v>
      </c>
      <c r="R4664" s="23">
        <v>2</v>
      </c>
      <c r="S4664" s="23">
        <v>0</v>
      </c>
      <c r="T4664" s="47">
        <v>8</v>
      </c>
      <c r="U4664" s="98" t="s">
        <v>111</v>
      </c>
      <c r="V4664" s="98" t="s">
        <v>3139</v>
      </c>
      <c r="W4664" s="69">
        <f t="shared" si="144"/>
        <v>1.7940974855826644E-2</v>
      </c>
    </row>
    <row r="4665" spans="1:23">
      <c r="A4665">
        <f t="shared" si="145"/>
        <v>1451</v>
      </c>
      <c r="B4665" s="99">
        <v>44408</v>
      </c>
      <c r="C4665" s="23">
        <v>2262</v>
      </c>
      <c r="D4665" s="23">
        <v>5</v>
      </c>
      <c r="E4665" s="98" t="s">
        <v>49</v>
      </c>
      <c r="F4665" s="98" t="s">
        <v>164</v>
      </c>
      <c r="G4665" s="98" t="s">
        <v>4120</v>
      </c>
      <c r="H4665" s="98" t="s">
        <v>1366</v>
      </c>
      <c r="I4665" s="98" t="s">
        <v>6770</v>
      </c>
      <c r="J4665" s="99">
        <v>45859</v>
      </c>
      <c r="K4665" s="107">
        <v>22000000</v>
      </c>
      <c r="L4665" s="98" t="s">
        <v>5188</v>
      </c>
      <c r="M4665" s="23">
        <v>1800</v>
      </c>
      <c r="N4665" s="23">
        <v>1</v>
      </c>
      <c r="O4665" s="107">
        <v>22000000</v>
      </c>
      <c r="P4665" s="23">
        <v>180</v>
      </c>
      <c r="Q4665" s="23">
        <v>2</v>
      </c>
      <c r="R4665" s="23">
        <v>2</v>
      </c>
      <c r="S4665" s="23">
        <v>0</v>
      </c>
      <c r="T4665" s="47">
        <v>17.600000000000001</v>
      </c>
      <c r="U4665" s="98" t="s">
        <v>111</v>
      </c>
      <c r="V4665" s="98" t="s">
        <v>3139</v>
      </c>
      <c r="W4665" s="69">
        <f t="shared" si="144"/>
        <v>7.9543305464958095E-2</v>
      </c>
    </row>
    <row r="4666" spans="1:23">
      <c r="A4666">
        <f t="shared" si="145"/>
        <v>1452</v>
      </c>
      <c r="B4666" s="99">
        <v>44408</v>
      </c>
      <c r="C4666" s="23">
        <v>2263</v>
      </c>
      <c r="D4666" s="23">
        <v>5</v>
      </c>
      <c r="E4666" s="98" t="s">
        <v>49</v>
      </c>
      <c r="F4666" s="98" t="s">
        <v>164</v>
      </c>
      <c r="G4666" s="98" t="s">
        <v>4120</v>
      </c>
      <c r="H4666" s="98" t="s">
        <v>1366</v>
      </c>
      <c r="I4666" s="98" t="s">
        <v>10425</v>
      </c>
      <c r="J4666" s="99">
        <v>45860</v>
      </c>
      <c r="K4666" s="107">
        <v>30000000</v>
      </c>
      <c r="L4666" s="98" t="s">
        <v>5189</v>
      </c>
      <c r="M4666" s="23">
        <v>1800</v>
      </c>
      <c r="N4666" s="23">
        <v>1</v>
      </c>
      <c r="O4666" s="107">
        <v>30000000</v>
      </c>
      <c r="P4666" s="23">
        <v>30</v>
      </c>
      <c r="Q4666" s="23">
        <v>2</v>
      </c>
      <c r="R4666" s="23">
        <v>2</v>
      </c>
      <c r="S4666" s="23">
        <v>0</v>
      </c>
      <c r="T4666" s="47">
        <v>24</v>
      </c>
      <c r="U4666" s="98" t="s">
        <v>111</v>
      </c>
      <c r="V4666" s="98" t="s">
        <v>3139</v>
      </c>
      <c r="W4666" s="69">
        <f t="shared" si="144"/>
        <v>0.1085428978777512</v>
      </c>
    </row>
    <row r="4667" spans="1:23">
      <c r="A4667">
        <f t="shared" si="145"/>
        <v>1452</v>
      </c>
      <c r="B4667" s="99">
        <v>44408</v>
      </c>
      <c r="C4667" s="23">
        <v>2264</v>
      </c>
      <c r="D4667" s="23">
        <v>5</v>
      </c>
      <c r="E4667" s="98" t="s">
        <v>49</v>
      </c>
      <c r="F4667" s="98" t="s">
        <v>164</v>
      </c>
      <c r="G4667" s="98" t="s">
        <v>4120</v>
      </c>
      <c r="H4667" s="98" t="s">
        <v>1366</v>
      </c>
      <c r="I4667" s="98" t="s">
        <v>10425</v>
      </c>
      <c r="J4667" s="99">
        <v>45860</v>
      </c>
      <c r="K4667" s="107">
        <v>30000000</v>
      </c>
      <c r="L4667" s="98" t="s">
        <v>5190</v>
      </c>
      <c r="M4667" s="23">
        <v>1800</v>
      </c>
      <c r="N4667" s="23">
        <v>1</v>
      </c>
      <c r="O4667" s="107">
        <v>30000000</v>
      </c>
      <c r="P4667" s="23">
        <v>180</v>
      </c>
      <c r="Q4667" s="23">
        <v>2</v>
      </c>
      <c r="R4667" s="23">
        <v>2</v>
      </c>
      <c r="S4667" s="23">
        <v>0</v>
      </c>
      <c r="T4667" s="47">
        <v>24</v>
      </c>
      <c r="U4667" s="98" t="s">
        <v>111</v>
      </c>
      <c r="V4667" s="98" t="s">
        <v>3139</v>
      </c>
      <c r="W4667" s="69">
        <f t="shared" si="144"/>
        <v>0.1085428978777512</v>
      </c>
    </row>
    <row r="4668" spans="1:23">
      <c r="A4668">
        <f t="shared" si="145"/>
        <v>1452</v>
      </c>
      <c r="B4668" s="99">
        <v>44408</v>
      </c>
      <c r="C4668" s="23">
        <v>2265</v>
      </c>
      <c r="D4668" s="23">
        <v>5</v>
      </c>
      <c r="E4668" s="98" t="s">
        <v>49</v>
      </c>
      <c r="F4668" s="98" t="s">
        <v>164</v>
      </c>
      <c r="G4668" s="98" t="s">
        <v>4120</v>
      </c>
      <c r="H4668" s="98" t="s">
        <v>1366</v>
      </c>
      <c r="I4668" s="98" t="s">
        <v>10425</v>
      </c>
      <c r="J4668" s="99">
        <v>45860</v>
      </c>
      <c r="K4668" s="107">
        <v>30000000</v>
      </c>
      <c r="L4668" s="98" t="s">
        <v>5191</v>
      </c>
      <c r="M4668" s="23">
        <v>1800</v>
      </c>
      <c r="N4668" s="23">
        <v>1</v>
      </c>
      <c r="O4668" s="107">
        <v>30000000</v>
      </c>
      <c r="P4668" s="23">
        <v>180</v>
      </c>
      <c r="Q4668" s="23">
        <v>2</v>
      </c>
      <c r="R4668" s="23">
        <v>2</v>
      </c>
      <c r="S4668" s="23">
        <v>0</v>
      </c>
      <c r="T4668" s="47">
        <v>24</v>
      </c>
      <c r="U4668" s="98" t="s">
        <v>111</v>
      </c>
      <c r="V4668" s="98" t="s">
        <v>3139</v>
      </c>
      <c r="W4668" s="69">
        <f t="shared" si="144"/>
        <v>0.1085428978777512</v>
      </c>
    </row>
    <row r="4669" spans="1:23">
      <c r="A4669">
        <f t="shared" si="145"/>
        <v>721</v>
      </c>
      <c r="B4669" s="99">
        <v>44408</v>
      </c>
      <c r="C4669" s="23">
        <v>2266</v>
      </c>
      <c r="D4669" s="23">
        <v>5</v>
      </c>
      <c r="E4669" s="98" t="s">
        <v>49</v>
      </c>
      <c r="F4669" s="98" t="s">
        <v>164</v>
      </c>
      <c r="G4669" s="98" t="s">
        <v>4120</v>
      </c>
      <c r="H4669" s="98" t="s">
        <v>1366</v>
      </c>
      <c r="I4669" s="98" t="s">
        <v>10425</v>
      </c>
      <c r="J4669" s="99">
        <v>45129</v>
      </c>
      <c r="K4669" s="107">
        <v>13000000</v>
      </c>
      <c r="L4669" s="98" t="s">
        <v>5192</v>
      </c>
      <c r="M4669" s="23">
        <v>1080</v>
      </c>
      <c r="N4669" s="23">
        <v>1</v>
      </c>
      <c r="O4669" s="107">
        <v>13000000</v>
      </c>
      <c r="P4669" s="23">
        <v>180</v>
      </c>
      <c r="Q4669" s="23">
        <v>2</v>
      </c>
      <c r="R4669" s="23">
        <v>2</v>
      </c>
      <c r="S4669" s="23">
        <v>0</v>
      </c>
      <c r="T4669" s="47">
        <v>8.6666659999999993</v>
      </c>
      <c r="U4669" s="98" t="s">
        <v>111</v>
      </c>
      <c r="V4669" s="98" t="s">
        <v>3139</v>
      </c>
      <c r="W4669" s="69">
        <f t="shared" si="144"/>
        <v>1.9463049119006974E-2</v>
      </c>
    </row>
    <row r="4670" spans="1:23">
      <c r="A4670">
        <f t="shared" si="145"/>
        <v>1452</v>
      </c>
      <c r="B4670" s="99">
        <v>44408</v>
      </c>
      <c r="C4670" s="23">
        <v>2267</v>
      </c>
      <c r="D4670" s="23">
        <v>5</v>
      </c>
      <c r="E4670" s="98" t="s">
        <v>49</v>
      </c>
      <c r="F4670" s="98" t="s">
        <v>164</v>
      </c>
      <c r="G4670" s="98" t="s">
        <v>4120</v>
      </c>
      <c r="H4670" s="98" t="s">
        <v>1366</v>
      </c>
      <c r="I4670" s="98" t="s">
        <v>10425</v>
      </c>
      <c r="J4670" s="99">
        <v>45860</v>
      </c>
      <c r="K4670" s="107">
        <v>15000000</v>
      </c>
      <c r="L4670" s="98" t="s">
        <v>5193</v>
      </c>
      <c r="M4670" s="23">
        <v>1800</v>
      </c>
      <c r="N4670" s="23">
        <v>1</v>
      </c>
      <c r="O4670" s="107">
        <v>15000000</v>
      </c>
      <c r="P4670" s="23">
        <v>180</v>
      </c>
      <c r="Q4670" s="23">
        <v>2</v>
      </c>
      <c r="R4670" s="23">
        <v>2</v>
      </c>
      <c r="S4670" s="23">
        <v>0</v>
      </c>
      <c r="T4670" s="47">
        <v>12</v>
      </c>
      <c r="U4670" s="98" t="s">
        <v>111</v>
      </c>
      <c r="V4670" s="98" t="s">
        <v>3139</v>
      </c>
      <c r="W4670" s="69">
        <f t="shared" si="144"/>
        <v>5.4271448938875602E-2</v>
      </c>
    </row>
    <row r="4671" spans="1:23">
      <c r="A4671">
        <f t="shared" si="145"/>
        <v>1452</v>
      </c>
      <c r="B4671" s="99">
        <v>44408</v>
      </c>
      <c r="C4671" s="23">
        <v>2268</v>
      </c>
      <c r="D4671" s="23">
        <v>5</v>
      </c>
      <c r="E4671" s="98" t="s">
        <v>49</v>
      </c>
      <c r="F4671" s="98" t="s">
        <v>164</v>
      </c>
      <c r="G4671" s="98" t="s">
        <v>4120</v>
      </c>
      <c r="H4671" s="98" t="s">
        <v>1366</v>
      </c>
      <c r="I4671" s="98" t="s">
        <v>10425</v>
      </c>
      <c r="J4671" s="99">
        <v>45860</v>
      </c>
      <c r="K4671" s="107">
        <v>25000000</v>
      </c>
      <c r="L4671" s="98" t="s">
        <v>5194</v>
      </c>
      <c r="M4671" s="23">
        <v>1620</v>
      </c>
      <c r="N4671" s="23">
        <v>1</v>
      </c>
      <c r="O4671" s="107">
        <v>25000000</v>
      </c>
      <c r="P4671" s="23">
        <v>180</v>
      </c>
      <c r="Q4671" s="23">
        <v>2</v>
      </c>
      <c r="R4671" s="23">
        <v>2</v>
      </c>
      <c r="S4671" s="23">
        <v>0</v>
      </c>
      <c r="T4671" s="47">
        <v>20</v>
      </c>
      <c r="U4671" s="98" t="s">
        <v>111</v>
      </c>
      <c r="V4671" s="98" t="s">
        <v>3139</v>
      </c>
      <c r="W4671" s="69">
        <f t="shared" si="144"/>
        <v>9.0452414898126013E-2</v>
      </c>
    </row>
    <row r="4672" spans="1:23">
      <c r="A4672">
        <f t="shared" si="145"/>
        <v>1452</v>
      </c>
      <c r="B4672" s="99">
        <v>44408</v>
      </c>
      <c r="C4672" s="23">
        <v>2269</v>
      </c>
      <c r="D4672" s="23">
        <v>5</v>
      </c>
      <c r="E4672" s="98" t="s">
        <v>49</v>
      </c>
      <c r="F4672" s="98" t="s">
        <v>164</v>
      </c>
      <c r="G4672" s="98" t="s">
        <v>4120</v>
      </c>
      <c r="H4672" s="98" t="s">
        <v>1366</v>
      </c>
      <c r="I4672" s="98" t="s">
        <v>10425</v>
      </c>
      <c r="J4672" s="99">
        <v>45860</v>
      </c>
      <c r="K4672" s="107">
        <v>12000000</v>
      </c>
      <c r="L4672" s="98" t="s">
        <v>5195</v>
      </c>
      <c r="M4672" s="23">
        <v>1800</v>
      </c>
      <c r="N4672" s="23">
        <v>1</v>
      </c>
      <c r="O4672" s="107">
        <v>12000000</v>
      </c>
      <c r="P4672" s="23">
        <v>180</v>
      </c>
      <c r="Q4672" s="23">
        <v>2</v>
      </c>
      <c r="R4672" s="23">
        <v>2</v>
      </c>
      <c r="S4672" s="23">
        <v>0</v>
      </c>
      <c r="T4672" s="47">
        <v>9.6</v>
      </c>
      <c r="U4672" s="98" t="s">
        <v>111</v>
      </c>
      <c r="V4672" s="98" t="s">
        <v>3139</v>
      </c>
      <c r="W4672" s="69">
        <f t="shared" si="144"/>
        <v>4.3417159151100483E-2</v>
      </c>
    </row>
    <row r="4673" spans="1:23">
      <c r="A4673">
        <f t="shared" si="145"/>
        <v>721</v>
      </c>
      <c r="B4673" s="99">
        <v>44408</v>
      </c>
      <c r="C4673" s="23">
        <v>2270</v>
      </c>
      <c r="D4673" s="23">
        <v>5</v>
      </c>
      <c r="E4673" s="98" t="s">
        <v>49</v>
      </c>
      <c r="F4673" s="98" t="s">
        <v>164</v>
      </c>
      <c r="G4673" s="98" t="s">
        <v>4120</v>
      </c>
      <c r="H4673" s="98" t="s">
        <v>1366</v>
      </c>
      <c r="I4673" s="98" t="s">
        <v>10425</v>
      </c>
      <c r="J4673" s="99">
        <v>45129</v>
      </c>
      <c r="K4673" s="107">
        <v>8000000</v>
      </c>
      <c r="L4673" s="98" t="s">
        <v>5196</v>
      </c>
      <c r="M4673" s="23">
        <v>1080</v>
      </c>
      <c r="N4673" s="23">
        <v>1</v>
      </c>
      <c r="O4673" s="107">
        <v>8000000</v>
      </c>
      <c r="P4673" s="23">
        <v>180</v>
      </c>
      <c r="Q4673" s="23">
        <v>2</v>
      </c>
      <c r="R4673" s="23">
        <v>2</v>
      </c>
      <c r="S4673" s="23">
        <v>0</v>
      </c>
      <c r="T4673" s="47">
        <v>5.3333339999999998</v>
      </c>
      <c r="U4673" s="98" t="s">
        <v>111</v>
      </c>
      <c r="V4673" s="98" t="s">
        <v>3139</v>
      </c>
      <c r="W4673" s="69">
        <f t="shared" si="144"/>
        <v>1.1977263414797564E-2</v>
      </c>
    </row>
    <row r="4674" spans="1:23">
      <c r="A4674">
        <f t="shared" si="145"/>
        <v>1452</v>
      </c>
      <c r="B4674" s="99">
        <v>44408</v>
      </c>
      <c r="C4674" s="23">
        <v>2271</v>
      </c>
      <c r="D4674" s="23">
        <v>5</v>
      </c>
      <c r="E4674" s="98" t="s">
        <v>49</v>
      </c>
      <c r="F4674" s="98" t="s">
        <v>164</v>
      </c>
      <c r="G4674" s="98" t="s">
        <v>4120</v>
      </c>
      <c r="H4674" s="98" t="s">
        <v>1366</v>
      </c>
      <c r="I4674" s="98" t="s">
        <v>10425</v>
      </c>
      <c r="J4674" s="99">
        <v>45860</v>
      </c>
      <c r="K4674" s="107">
        <v>5000000</v>
      </c>
      <c r="L4674" s="98" t="s">
        <v>5197</v>
      </c>
      <c r="M4674" s="23">
        <v>1800</v>
      </c>
      <c r="N4674" s="23">
        <v>1</v>
      </c>
      <c r="O4674" s="107">
        <v>5000000</v>
      </c>
      <c r="P4674" s="23">
        <v>180</v>
      </c>
      <c r="Q4674" s="23">
        <v>2</v>
      </c>
      <c r="R4674" s="23">
        <v>2</v>
      </c>
      <c r="S4674" s="23">
        <v>0</v>
      </c>
      <c r="T4674" s="47">
        <v>4</v>
      </c>
      <c r="U4674" s="98" t="s">
        <v>111</v>
      </c>
      <c r="V4674" s="98" t="s">
        <v>3139</v>
      </c>
      <c r="W4674" s="69">
        <f t="shared" ref="W4674:W4737" si="146">+T4674/SUM($T$2:$T$5848)*A4674</f>
        <v>1.8090482979625202E-2</v>
      </c>
    </row>
    <row r="4675" spans="1:23">
      <c r="A4675">
        <f t="shared" ref="A4675:A4738" si="147">+J4675-B4675</f>
        <v>722</v>
      </c>
      <c r="B4675" s="99">
        <v>44408</v>
      </c>
      <c r="C4675" s="23">
        <v>2272</v>
      </c>
      <c r="D4675" s="23">
        <v>5</v>
      </c>
      <c r="E4675" s="98" t="s">
        <v>49</v>
      </c>
      <c r="F4675" s="98" t="s">
        <v>164</v>
      </c>
      <c r="G4675" s="98" t="s">
        <v>4120</v>
      </c>
      <c r="H4675" s="98" t="s">
        <v>1366</v>
      </c>
      <c r="I4675" s="98" t="s">
        <v>10737</v>
      </c>
      <c r="J4675" s="99">
        <v>45130</v>
      </c>
      <c r="K4675" s="107">
        <v>25000000</v>
      </c>
      <c r="L4675" s="98" t="s">
        <v>5198</v>
      </c>
      <c r="M4675" s="23">
        <v>1080</v>
      </c>
      <c r="N4675" s="23">
        <v>1</v>
      </c>
      <c r="O4675" s="107">
        <v>25000000</v>
      </c>
      <c r="P4675" s="23">
        <v>180</v>
      </c>
      <c r="Q4675" s="23">
        <v>2</v>
      </c>
      <c r="R4675" s="23">
        <v>2</v>
      </c>
      <c r="S4675" s="23">
        <v>0</v>
      </c>
      <c r="T4675" s="47">
        <v>16.666665999999999</v>
      </c>
      <c r="U4675" s="98" t="s">
        <v>111</v>
      </c>
      <c r="V4675" s="98" t="s">
        <v>3139</v>
      </c>
      <c r="W4675" s="69">
        <f t="shared" si="146"/>
        <v>3.748085453637582E-2</v>
      </c>
    </row>
    <row r="4676" spans="1:23">
      <c r="A4676">
        <f t="shared" si="147"/>
        <v>722</v>
      </c>
      <c r="B4676" s="99">
        <v>44408</v>
      </c>
      <c r="C4676" s="23">
        <v>2273</v>
      </c>
      <c r="D4676" s="23">
        <v>5</v>
      </c>
      <c r="E4676" s="98" t="s">
        <v>49</v>
      </c>
      <c r="F4676" s="98" t="s">
        <v>164</v>
      </c>
      <c r="G4676" s="98" t="s">
        <v>4120</v>
      </c>
      <c r="H4676" s="98" t="s">
        <v>1366</v>
      </c>
      <c r="I4676" s="98" t="s">
        <v>10737</v>
      </c>
      <c r="J4676" s="99">
        <v>45130</v>
      </c>
      <c r="K4676" s="107">
        <v>12000000</v>
      </c>
      <c r="L4676" s="98" t="s">
        <v>5199</v>
      </c>
      <c r="M4676" s="23">
        <v>1080</v>
      </c>
      <c r="N4676" s="23">
        <v>1</v>
      </c>
      <c r="O4676" s="107">
        <v>12000000</v>
      </c>
      <c r="P4676" s="23">
        <v>180</v>
      </c>
      <c r="Q4676" s="23">
        <v>2</v>
      </c>
      <c r="R4676" s="23">
        <v>2</v>
      </c>
      <c r="S4676" s="23">
        <v>0</v>
      </c>
      <c r="T4676" s="47">
        <v>8</v>
      </c>
      <c r="U4676" s="98" t="s">
        <v>111</v>
      </c>
      <c r="V4676" s="98" t="s">
        <v>3139</v>
      </c>
      <c r="W4676" s="69">
        <f t="shared" si="146"/>
        <v>1.799081089709283E-2</v>
      </c>
    </row>
    <row r="4677" spans="1:23">
      <c r="A4677">
        <f t="shared" si="147"/>
        <v>1453</v>
      </c>
      <c r="B4677" s="99">
        <v>44408</v>
      </c>
      <c r="C4677" s="23">
        <v>2274</v>
      </c>
      <c r="D4677" s="23">
        <v>5</v>
      </c>
      <c r="E4677" s="98" t="s">
        <v>49</v>
      </c>
      <c r="F4677" s="98" t="s">
        <v>164</v>
      </c>
      <c r="G4677" s="98" t="s">
        <v>4120</v>
      </c>
      <c r="H4677" s="98" t="s">
        <v>1366</v>
      </c>
      <c r="I4677" s="98" t="s">
        <v>10737</v>
      </c>
      <c r="J4677" s="99">
        <v>45861</v>
      </c>
      <c r="K4677" s="107">
        <v>30000000</v>
      </c>
      <c r="L4677" s="98" t="s">
        <v>5200</v>
      </c>
      <c r="M4677" s="23">
        <v>1620</v>
      </c>
      <c r="N4677" s="23">
        <v>1</v>
      </c>
      <c r="O4677" s="107">
        <v>30000000</v>
      </c>
      <c r="P4677" s="23">
        <v>180</v>
      </c>
      <c r="Q4677" s="23">
        <v>2</v>
      </c>
      <c r="R4677" s="23">
        <v>2</v>
      </c>
      <c r="S4677" s="23">
        <v>0</v>
      </c>
      <c r="T4677" s="47">
        <v>24</v>
      </c>
      <c r="U4677" s="98" t="s">
        <v>111</v>
      </c>
      <c r="V4677" s="98" t="s">
        <v>3139</v>
      </c>
      <c r="W4677" s="69">
        <f t="shared" si="146"/>
        <v>0.10861765193965049</v>
      </c>
    </row>
    <row r="4678" spans="1:23">
      <c r="A4678">
        <f t="shared" si="147"/>
        <v>1453</v>
      </c>
      <c r="B4678" s="99">
        <v>44408</v>
      </c>
      <c r="C4678" s="23">
        <v>2275</v>
      </c>
      <c r="D4678" s="23">
        <v>5</v>
      </c>
      <c r="E4678" s="98" t="s">
        <v>49</v>
      </c>
      <c r="F4678" s="98" t="s">
        <v>164</v>
      </c>
      <c r="G4678" s="98" t="s">
        <v>4120</v>
      </c>
      <c r="H4678" s="98" t="s">
        <v>1366</v>
      </c>
      <c r="I4678" s="98" t="s">
        <v>10737</v>
      </c>
      <c r="J4678" s="99">
        <v>45861</v>
      </c>
      <c r="K4678" s="107">
        <v>8000000</v>
      </c>
      <c r="L4678" s="98" t="s">
        <v>5201</v>
      </c>
      <c r="M4678" s="23">
        <v>1800</v>
      </c>
      <c r="N4678" s="23">
        <v>1</v>
      </c>
      <c r="O4678" s="107">
        <v>8000000</v>
      </c>
      <c r="P4678" s="23">
        <v>180</v>
      </c>
      <c r="Q4678" s="23">
        <v>2</v>
      </c>
      <c r="R4678" s="23">
        <v>2</v>
      </c>
      <c r="S4678" s="23">
        <v>0</v>
      </c>
      <c r="T4678" s="47">
        <v>6.4</v>
      </c>
      <c r="U4678" s="98" t="s">
        <v>111</v>
      </c>
      <c r="V4678" s="98" t="s">
        <v>3139</v>
      </c>
      <c r="W4678" s="69">
        <f t="shared" si="146"/>
        <v>2.8964707183906795E-2</v>
      </c>
    </row>
    <row r="4679" spans="1:23">
      <c r="A4679">
        <f t="shared" si="147"/>
        <v>722</v>
      </c>
      <c r="B4679" s="99">
        <v>44408</v>
      </c>
      <c r="C4679" s="23">
        <v>2276</v>
      </c>
      <c r="D4679" s="23">
        <v>5</v>
      </c>
      <c r="E4679" s="98" t="s">
        <v>49</v>
      </c>
      <c r="F4679" s="98" t="s">
        <v>164</v>
      </c>
      <c r="G4679" s="98" t="s">
        <v>4120</v>
      </c>
      <c r="H4679" s="98" t="s">
        <v>1366</v>
      </c>
      <c r="I4679" s="98" t="s">
        <v>10737</v>
      </c>
      <c r="J4679" s="99">
        <v>45130</v>
      </c>
      <c r="K4679" s="107">
        <v>11000000</v>
      </c>
      <c r="L4679" s="98" t="s">
        <v>5202</v>
      </c>
      <c r="M4679" s="23">
        <v>1080</v>
      </c>
      <c r="N4679" s="23">
        <v>1</v>
      </c>
      <c r="O4679" s="107">
        <v>11000000</v>
      </c>
      <c r="P4679" s="23">
        <v>180</v>
      </c>
      <c r="Q4679" s="23">
        <v>2</v>
      </c>
      <c r="R4679" s="23">
        <v>2</v>
      </c>
      <c r="S4679" s="23">
        <v>0</v>
      </c>
      <c r="T4679" s="47">
        <v>7.3333339999999998</v>
      </c>
      <c r="U4679" s="98" t="s">
        <v>111</v>
      </c>
      <c r="V4679" s="98" t="s">
        <v>3139</v>
      </c>
      <c r="W4679" s="69">
        <f t="shared" si="146"/>
        <v>1.649157815490267E-2</v>
      </c>
    </row>
    <row r="4680" spans="1:23">
      <c r="A4680">
        <f t="shared" si="147"/>
        <v>357</v>
      </c>
      <c r="B4680" s="99">
        <v>44408</v>
      </c>
      <c r="C4680" s="23">
        <v>2277</v>
      </c>
      <c r="D4680" s="23">
        <v>5</v>
      </c>
      <c r="E4680" s="98" t="s">
        <v>49</v>
      </c>
      <c r="F4680" s="98" t="s">
        <v>164</v>
      </c>
      <c r="G4680" s="98" t="s">
        <v>4120</v>
      </c>
      <c r="H4680" s="98" t="s">
        <v>1366</v>
      </c>
      <c r="I4680" s="98" t="s">
        <v>10737</v>
      </c>
      <c r="J4680" s="99">
        <v>44765</v>
      </c>
      <c r="K4680" s="107">
        <v>5000000</v>
      </c>
      <c r="L4680" s="98" t="s">
        <v>5203</v>
      </c>
      <c r="M4680" s="23">
        <v>720</v>
      </c>
      <c r="N4680" s="23">
        <v>1</v>
      </c>
      <c r="O4680" s="107">
        <v>5000000</v>
      </c>
      <c r="P4680" s="23">
        <v>180</v>
      </c>
      <c r="Q4680" s="23">
        <v>2</v>
      </c>
      <c r="R4680" s="23">
        <v>2</v>
      </c>
      <c r="S4680" s="23">
        <v>0</v>
      </c>
      <c r="T4680" s="47">
        <v>2.5</v>
      </c>
      <c r="U4680" s="98" t="s">
        <v>111</v>
      </c>
      <c r="V4680" s="98" t="s">
        <v>3139</v>
      </c>
      <c r="W4680" s="69">
        <f t="shared" si="146"/>
        <v>2.7799166768793892E-3</v>
      </c>
    </row>
    <row r="4681" spans="1:23">
      <c r="A4681">
        <f t="shared" si="147"/>
        <v>722</v>
      </c>
      <c r="B4681" s="99">
        <v>44408</v>
      </c>
      <c r="C4681" s="23">
        <v>2278</v>
      </c>
      <c r="D4681" s="23">
        <v>5</v>
      </c>
      <c r="E4681" s="98" t="s">
        <v>49</v>
      </c>
      <c r="F4681" s="98" t="s">
        <v>164</v>
      </c>
      <c r="G4681" s="98" t="s">
        <v>4120</v>
      </c>
      <c r="H4681" s="98" t="s">
        <v>1366</v>
      </c>
      <c r="I4681" s="98" t="s">
        <v>10737</v>
      </c>
      <c r="J4681" s="99">
        <v>45130</v>
      </c>
      <c r="K4681" s="107">
        <v>17500000</v>
      </c>
      <c r="L4681" s="98" t="s">
        <v>5204</v>
      </c>
      <c r="M4681" s="23">
        <v>1080</v>
      </c>
      <c r="N4681" s="23">
        <v>1</v>
      </c>
      <c r="O4681" s="107">
        <v>17500000</v>
      </c>
      <c r="P4681" s="23">
        <v>180</v>
      </c>
      <c r="Q4681" s="23">
        <v>2</v>
      </c>
      <c r="R4681" s="23">
        <v>2</v>
      </c>
      <c r="S4681" s="23">
        <v>0</v>
      </c>
      <c r="T4681" s="47">
        <v>11.666665999999999</v>
      </c>
      <c r="U4681" s="98" t="s">
        <v>111</v>
      </c>
      <c r="V4681" s="98" t="s">
        <v>3139</v>
      </c>
      <c r="W4681" s="69">
        <f t="shared" si="146"/>
        <v>2.6236597725692805E-2</v>
      </c>
    </row>
    <row r="4682" spans="1:23">
      <c r="A4682">
        <f t="shared" si="147"/>
        <v>722</v>
      </c>
      <c r="B4682" s="99">
        <v>44408</v>
      </c>
      <c r="C4682" s="23">
        <v>2279</v>
      </c>
      <c r="D4682" s="23">
        <v>5</v>
      </c>
      <c r="E4682" s="98" t="s">
        <v>49</v>
      </c>
      <c r="F4682" s="98" t="s">
        <v>164</v>
      </c>
      <c r="G4682" s="98" t="s">
        <v>4120</v>
      </c>
      <c r="H4682" s="98" t="s">
        <v>1366</v>
      </c>
      <c r="I4682" s="98" t="s">
        <v>10737</v>
      </c>
      <c r="J4682" s="99">
        <v>45130</v>
      </c>
      <c r="K4682" s="107">
        <v>15000000</v>
      </c>
      <c r="L4682" s="98" t="s">
        <v>5205</v>
      </c>
      <c r="M4682" s="23">
        <v>1080</v>
      </c>
      <c r="N4682" s="23">
        <v>1</v>
      </c>
      <c r="O4682" s="107">
        <v>15000000</v>
      </c>
      <c r="P4682" s="23">
        <v>180</v>
      </c>
      <c r="Q4682" s="23">
        <v>2</v>
      </c>
      <c r="R4682" s="23">
        <v>2</v>
      </c>
      <c r="S4682" s="23">
        <v>0</v>
      </c>
      <c r="T4682" s="47">
        <v>10</v>
      </c>
      <c r="U4682" s="98" t="s">
        <v>111</v>
      </c>
      <c r="V4682" s="98" t="s">
        <v>3139</v>
      </c>
      <c r="W4682" s="69">
        <f t="shared" si="146"/>
        <v>2.248851362136604E-2</v>
      </c>
    </row>
    <row r="4683" spans="1:23">
      <c r="A4683">
        <f t="shared" si="147"/>
        <v>722</v>
      </c>
      <c r="B4683" s="99">
        <v>44408</v>
      </c>
      <c r="C4683" s="23">
        <v>2280</v>
      </c>
      <c r="D4683" s="23">
        <v>5</v>
      </c>
      <c r="E4683" s="98" t="s">
        <v>49</v>
      </c>
      <c r="F4683" s="98" t="s">
        <v>164</v>
      </c>
      <c r="G4683" s="98" t="s">
        <v>4120</v>
      </c>
      <c r="H4683" s="98" t="s">
        <v>1366</v>
      </c>
      <c r="I4683" s="98" t="s">
        <v>10737</v>
      </c>
      <c r="J4683" s="99">
        <v>45130</v>
      </c>
      <c r="K4683" s="107">
        <v>5000000</v>
      </c>
      <c r="L4683" s="98" t="s">
        <v>5206</v>
      </c>
      <c r="M4683" s="23">
        <v>1080</v>
      </c>
      <c r="N4683" s="23">
        <v>1</v>
      </c>
      <c r="O4683" s="107">
        <v>5000000</v>
      </c>
      <c r="P4683" s="23">
        <v>180</v>
      </c>
      <c r="Q4683" s="23">
        <v>2</v>
      </c>
      <c r="R4683" s="23">
        <v>2</v>
      </c>
      <c r="S4683" s="23">
        <v>0</v>
      </c>
      <c r="T4683" s="47">
        <v>3.3333339999999998</v>
      </c>
      <c r="U4683" s="98" t="s">
        <v>111</v>
      </c>
      <c r="V4683" s="98" t="s">
        <v>3139</v>
      </c>
      <c r="W4683" s="69">
        <f t="shared" si="146"/>
        <v>7.4961727063562545E-3</v>
      </c>
    </row>
    <row r="4684" spans="1:23">
      <c r="A4684">
        <f t="shared" si="147"/>
        <v>722</v>
      </c>
      <c r="B4684" s="99">
        <v>44408</v>
      </c>
      <c r="C4684" s="23">
        <v>2281</v>
      </c>
      <c r="D4684" s="23">
        <v>5</v>
      </c>
      <c r="E4684" s="98" t="s">
        <v>49</v>
      </c>
      <c r="F4684" s="98" t="s">
        <v>164</v>
      </c>
      <c r="G4684" s="98" t="s">
        <v>4120</v>
      </c>
      <c r="H4684" s="98" t="s">
        <v>1366</v>
      </c>
      <c r="I4684" s="98" t="s">
        <v>10737</v>
      </c>
      <c r="J4684" s="99">
        <v>45130</v>
      </c>
      <c r="K4684" s="107">
        <v>12600000</v>
      </c>
      <c r="L4684" s="98" t="s">
        <v>5207</v>
      </c>
      <c r="M4684" s="23">
        <v>1080</v>
      </c>
      <c r="N4684" s="23">
        <v>1</v>
      </c>
      <c r="O4684" s="107">
        <v>12600000</v>
      </c>
      <c r="P4684" s="23">
        <v>180</v>
      </c>
      <c r="Q4684" s="23">
        <v>2</v>
      </c>
      <c r="R4684" s="23">
        <v>2</v>
      </c>
      <c r="S4684" s="23">
        <v>0</v>
      </c>
      <c r="T4684" s="47">
        <v>8.4</v>
      </c>
      <c r="U4684" s="98" t="s">
        <v>111</v>
      </c>
      <c r="V4684" s="98" t="s">
        <v>3139</v>
      </c>
      <c r="W4684" s="69">
        <f t="shared" si="146"/>
        <v>1.8890351441947475E-2</v>
      </c>
    </row>
    <row r="4685" spans="1:23">
      <c r="A4685">
        <f t="shared" si="147"/>
        <v>1453</v>
      </c>
      <c r="B4685" s="99">
        <v>44408</v>
      </c>
      <c r="C4685" s="23">
        <v>2282</v>
      </c>
      <c r="D4685" s="23">
        <v>5</v>
      </c>
      <c r="E4685" s="98" t="s">
        <v>49</v>
      </c>
      <c r="F4685" s="98" t="s">
        <v>164</v>
      </c>
      <c r="G4685" s="98" t="s">
        <v>4120</v>
      </c>
      <c r="H4685" s="98" t="s">
        <v>1366</v>
      </c>
      <c r="I4685" s="98" t="s">
        <v>10737</v>
      </c>
      <c r="J4685" s="99">
        <v>45861</v>
      </c>
      <c r="K4685" s="107">
        <v>8000000</v>
      </c>
      <c r="L4685" s="98" t="s">
        <v>5208</v>
      </c>
      <c r="M4685" s="23">
        <v>1800</v>
      </c>
      <c r="N4685" s="23">
        <v>1</v>
      </c>
      <c r="O4685" s="107">
        <v>8000000</v>
      </c>
      <c r="P4685" s="23">
        <v>180</v>
      </c>
      <c r="Q4685" s="23">
        <v>2</v>
      </c>
      <c r="R4685" s="23">
        <v>2</v>
      </c>
      <c r="S4685" s="23">
        <v>0</v>
      </c>
      <c r="T4685" s="47">
        <v>6.4</v>
      </c>
      <c r="U4685" s="98" t="s">
        <v>111</v>
      </c>
      <c r="V4685" s="98" t="s">
        <v>3139</v>
      </c>
      <c r="W4685" s="69">
        <f t="shared" si="146"/>
        <v>2.8964707183906795E-2</v>
      </c>
    </row>
    <row r="4686" spans="1:23">
      <c r="A4686">
        <f t="shared" si="147"/>
        <v>722</v>
      </c>
      <c r="B4686" s="99">
        <v>44408</v>
      </c>
      <c r="C4686" s="23">
        <v>2283</v>
      </c>
      <c r="D4686" s="23">
        <v>5</v>
      </c>
      <c r="E4686" s="98" t="s">
        <v>49</v>
      </c>
      <c r="F4686" s="98" t="s">
        <v>164</v>
      </c>
      <c r="G4686" s="98" t="s">
        <v>4120</v>
      </c>
      <c r="H4686" s="98" t="s">
        <v>1366</v>
      </c>
      <c r="I4686" s="98" t="s">
        <v>10737</v>
      </c>
      <c r="J4686" s="99">
        <v>45130</v>
      </c>
      <c r="K4686" s="107">
        <v>6000000</v>
      </c>
      <c r="L4686" s="98" t="s">
        <v>5209</v>
      </c>
      <c r="M4686" s="23">
        <v>1080</v>
      </c>
      <c r="N4686" s="23">
        <v>1</v>
      </c>
      <c r="O4686" s="107">
        <v>6000000</v>
      </c>
      <c r="P4686" s="23">
        <v>180</v>
      </c>
      <c r="Q4686" s="23">
        <v>2</v>
      </c>
      <c r="R4686" s="23">
        <v>2</v>
      </c>
      <c r="S4686" s="23">
        <v>0</v>
      </c>
      <c r="T4686" s="47">
        <v>4</v>
      </c>
      <c r="U4686" s="98" t="s">
        <v>111</v>
      </c>
      <c r="V4686" s="98" t="s">
        <v>3139</v>
      </c>
      <c r="W4686" s="69">
        <f t="shared" si="146"/>
        <v>8.995405448546415E-3</v>
      </c>
    </row>
    <row r="4687" spans="1:23">
      <c r="A4687">
        <f t="shared" si="147"/>
        <v>1453</v>
      </c>
      <c r="B4687" s="99">
        <v>44408</v>
      </c>
      <c r="C4687" s="23">
        <v>2284</v>
      </c>
      <c r="D4687" s="23">
        <v>5</v>
      </c>
      <c r="E4687" s="98" t="s">
        <v>49</v>
      </c>
      <c r="F4687" s="98" t="s">
        <v>164</v>
      </c>
      <c r="G4687" s="98" t="s">
        <v>4120</v>
      </c>
      <c r="H4687" s="98" t="s">
        <v>1366</v>
      </c>
      <c r="I4687" s="98" t="s">
        <v>10737</v>
      </c>
      <c r="J4687" s="99">
        <v>45861</v>
      </c>
      <c r="K4687" s="107">
        <v>20000000</v>
      </c>
      <c r="L4687" s="98" t="s">
        <v>5210</v>
      </c>
      <c r="M4687" s="23">
        <v>1620</v>
      </c>
      <c r="N4687" s="23">
        <v>1</v>
      </c>
      <c r="O4687" s="107">
        <v>20000000</v>
      </c>
      <c r="P4687" s="23">
        <v>180</v>
      </c>
      <c r="Q4687" s="23">
        <v>2</v>
      </c>
      <c r="R4687" s="23">
        <v>2</v>
      </c>
      <c r="S4687" s="23">
        <v>0</v>
      </c>
      <c r="T4687" s="47">
        <v>16</v>
      </c>
      <c r="U4687" s="98" t="s">
        <v>111</v>
      </c>
      <c r="V4687" s="98" t="s">
        <v>3139</v>
      </c>
      <c r="W4687" s="69">
        <f t="shared" si="146"/>
        <v>7.241176795976699E-2</v>
      </c>
    </row>
    <row r="4688" spans="1:23">
      <c r="A4688">
        <f t="shared" si="147"/>
        <v>722</v>
      </c>
      <c r="B4688" s="99">
        <v>44408</v>
      </c>
      <c r="C4688" s="23">
        <v>2285</v>
      </c>
      <c r="D4688" s="23">
        <v>5</v>
      </c>
      <c r="E4688" s="98" t="s">
        <v>49</v>
      </c>
      <c r="F4688" s="98" t="s">
        <v>164</v>
      </c>
      <c r="G4688" s="98" t="s">
        <v>4120</v>
      </c>
      <c r="H4688" s="98" t="s">
        <v>1366</v>
      </c>
      <c r="I4688" s="98" t="s">
        <v>10737</v>
      </c>
      <c r="J4688" s="99">
        <v>45130</v>
      </c>
      <c r="K4688" s="107">
        <v>20000000</v>
      </c>
      <c r="L4688" s="98" t="s">
        <v>5211</v>
      </c>
      <c r="M4688" s="23">
        <v>1080</v>
      </c>
      <c r="N4688" s="23">
        <v>1</v>
      </c>
      <c r="O4688" s="107">
        <v>20000000</v>
      </c>
      <c r="P4688" s="23">
        <v>180</v>
      </c>
      <c r="Q4688" s="23">
        <v>2</v>
      </c>
      <c r="R4688" s="23">
        <v>2</v>
      </c>
      <c r="S4688" s="23">
        <v>0</v>
      </c>
      <c r="T4688" s="47">
        <v>13.333334000000001</v>
      </c>
      <c r="U4688" s="98" t="s">
        <v>111</v>
      </c>
      <c r="V4688" s="98" t="s">
        <v>3139</v>
      </c>
      <c r="W4688" s="69">
        <f t="shared" si="146"/>
        <v>2.9984686327722297E-2</v>
      </c>
    </row>
    <row r="4689" spans="1:23">
      <c r="A4689">
        <f t="shared" si="147"/>
        <v>1453</v>
      </c>
      <c r="B4689" s="99">
        <v>44408</v>
      </c>
      <c r="C4689" s="23">
        <v>2286</v>
      </c>
      <c r="D4689" s="23">
        <v>5</v>
      </c>
      <c r="E4689" s="98" t="s">
        <v>49</v>
      </c>
      <c r="F4689" s="98" t="s">
        <v>164</v>
      </c>
      <c r="G4689" s="98" t="s">
        <v>4120</v>
      </c>
      <c r="H4689" s="98" t="s">
        <v>1366</v>
      </c>
      <c r="I4689" s="98" t="s">
        <v>10737</v>
      </c>
      <c r="J4689" s="99">
        <v>45861</v>
      </c>
      <c r="K4689" s="107">
        <v>15000000</v>
      </c>
      <c r="L4689" s="98" t="s">
        <v>5212</v>
      </c>
      <c r="M4689" s="23">
        <v>1800</v>
      </c>
      <c r="N4689" s="23">
        <v>1</v>
      </c>
      <c r="O4689" s="107">
        <v>15000000</v>
      </c>
      <c r="P4689" s="23">
        <v>180</v>
      </c>
      <c r="Q4689" s="23">
        <v>2</v>
      </c>
      <c r="R4689" s="23">
        <v>2</v>
      </c>
      <c r="S4689" s="23">
        <v>0</v>
      </c>
      <c r="T4689" s="47">
        <v>12</v>
      </c>
      <c r="U4689" s="98" t="s">
        <v>111</v>
      </c>
      <c r="V4689" s="98" t="s">
        <v>3139</v>
      </c>
      <c r="W4689" s="69">
        <f t="shared" si="146"/>
        <v>5.4308825969825246E-2</v>
      </c>
    </row>
    <row r="4690" spans="1:23">
      <c r="A4690">
        <f t="shared" si="147"/>
        <v>722</v>
      </c>
      <c r="B4690" s="99">
        <v>44408</v>
      </c>
      <c r="C4690" s="23">
        <v>2287</v>
      </c>
      <c r="D4690" s="23">
        <v>5</v>
      </c>
      <c r="E4690" s="98" t="s">
        <v>49</v>
      </c>
      <c r="F4690" s="98" t="s">
        <v>164</v>
      </c>
      <c r="G4690" s="98" t="s">
        <v>4120</v>
      </c>
      <c r="H4690" s="98" t="s">
        <v>1366</v>
      </c>
      <c r="I4690" s="98" t="s">
        <v>10737</v>
      </c>
      <c r="J4690" s="99">
        <v>45130</v>
      </c>
      <c r="K4690" s="107">
        <v>10000000</v>
      </c>
      <c r="L4690" s="98" t="s">
        <v>5213</v>
      </c>
      <c r="M4690" s="23">
        <v>1080</v>
      </c>
      <c r="N4690" s="23">
        <v>1</v>
      </c>
      <c r="O4690" s="107">
        <v>10000000</v>
      </c>
      <c r="P4690" s="23">
        <v>180</v>
      </c>
      <c r="Q4690" s="23">
        <v>2</v>
      </c>
      <c r="R4690" s="23">
        <v>2</v>
      </c>
      <c r="S4690" s="23">
        <v>0</v>
      </c>
      <c r="T4690" s="47">
        <v>6.6666660000000002</v>
      </c>
      <c r="U4690" s="98" t="s">
        <v>111</v>
      </c>
      <c r="V4690" s="98" t="s">
        <v>3139</v>
      </c>
      <c r="W4690" s="69">
        <f t="shared" si="146"/>
        <v>1.4992340915009787E-2</v>
      </c>
    </row>
    <row r="4691" spans="1:23">
      <c r="A4691">
        <f t="shared" si="147"/>
        <v>722</v>
      </c>
      <c r="B4691" s="99">
        <v>44408</v>
      </c>
      <c r="C4691" s="23">
        <v>2288</v>
      </c>
      <c r="D4691" s="23">
        <v>5</v>
      </c>
      <c r="E4691" s="98" t="s">
        <v>49</v>
      </c>
      <c r="F4691" s="98" t="s">
        <v>164</v>
      </c>
      <c r="G4691" s="98" t="s">
        <v>4120</v>
      </c>
      <c r="H4691" s="98" t="s">
        <v>1366</v>
      </c>
      <c r="I4691" s="98" t="s">
        <v>10737</v>
      </c>
      <c r="J4691" s="99">
        <v>45130</v>
      </c>
      <c r="K4691" s="107">
        <v>6000000</v>
      </c>
      <c r="L4691" s="98" t="s">
        <v>5214</v>
      </c>
      <c r="M4691" s="23">
        <v>1080</v>
      </c>
      <c r="N4691" s="23">
        <v>1</v>
      </c>
      <c r="O4691" s="107">
        <v>6000000</v>
      </c>
      <c r="P4691" s="23">
        <v>180</v>
      </c>
      <c r="Q4691" s="23">
        <v>2</v>
      </c>
      <c r="R4691" s="23">
        <v>2</v>
      </c>
      <c r="S4691" s="23">
        <v>0</v>
      </c>
      <c r="T4691" s="47">
        <v>4</v>
      </c>
      <c r="U4691" s="98" t="s">
        <v>111</v>
      </c>
      <c r="V4691" s="98" t="s">
        <v>3139</v>
      </c>
      <c r="W4691" s="69">
        <f t="shared" si="146"/>
        <v>8.995405448546415E-3</v>
      </c>
    </row>
    <row r="4692" spans="1:23">
      <c r="A4692">
        <f t="shared" si="147"/>
        <v>722</v>
      </c>
      <c r="B4692" s="99">
        <v>44408</v>
      </c>
      <c r="C4692" s="23">
        <v>2289</v>
      </c>
      <c r="D4692" s="23">
        <v>5</v>
      </c>
      <c r="E4692" s="98" t="s">
        <v>49</v>
      </c>
      <c r="F4692" s="98" t="s">
        <v>164</v>
      </c>
      <c r="G4692" s="98" t="s">
        <v>4120</v>
      </c>
      <c r="H4692" s="98" t="s">
        <v>1366</v>
      </c>
      <c r="I4692" s="98" t="s">
        <v>10737</v>
      </c>
      <c r="J4692" s="99">
        <v>45130</v>
      </c>
      <c r="K4692" s="107">
        <v>17500000</v>
      </c>
      <c r="L4692" s="98" t="s">
        <v>5215</v>
      </c>
      <c r="M4692" s="23">
        <v>1080</v>
      </c>
      <c r="N4692" s="23">
        <v>1</v>
      </c>
      <c r="O4692" s="107">
        <v>17500000</v>
      </c>
      <c r="P4692" s="23">
        <v>180</v>
      </c>
      <c r="Q4692" s="23">
        <v>2</v>
      </c>
      <c r="R4692" s="23">
        <v>2</v>
      </c>
      <c r="S4692" s="23">
        <v>0</v>
      </c>
      <c r="T4692" s="47">
        <v>11.666665999999999</v>
      </c>
      <c r="U4692" s="98" t="s">
        <v>111</v>
      </c>
      <c r="V4692" s="98" t="s">
        <v>3139</v>
      </c>
      <c r="W4692" s="69">
        <f t="shared" si="146"/>
        <v>2.6236597725692805E-2</v>
      </c>
    </row>
    <row r="4693" spans="1:23">
      <c r="A4693">
        <f t="shared" si="147"/>
        <v>722</v>
      </c>
      <c r="B4693" s="99">
        <v>44408</v>
      </c>
      <c r="C4693" s="23">
        <v>2290</v>
      </c>
      <c r="D4693" s="23">
        <v>5</v>
      </c>
      <c r="E4693" s="98" t="s">
        <v>49</v>
      </c>
      <c r="F4693" s="98" t="s">
        <v>164</v>
      </c>
      <c r="G4693" s="98" t="s">
        <v>4120</v>
      </c>
      <c r="H4693" s="98" t="s">
        <v>1366</v>
      </c>
      <c r="I4693" s="98" t="s">
        <v>10737</v>
      </c>
      <c r="J4693" s="99">
        <v>45130</v>
      </c>
      <c r="K4693" s="107">
        <v>5000000</v>
      </c>
      <c r="L4693" s="98" t="s">
        <v>5216</v>
      </c>
      <c r="M4693" s="23">
        <v>1080</v>
      </c>
      <c r="N4693" s="23">
        <v>1</v>
      </c>
      <c r="O4693" s="107">
        <v>5000000</v>
      </c>
      <c r="P4693" s="23">
        <v>360</v>
      </c>
      <c r="Q4693" s="23">
        <v>2</v>
      </c>
      <c r="R4693" s="23">
        <v>2</v>
      </c>
      <c r="S4693" s="23">
        <v>0</v>
      </c>
      <c r="T4693" s="47">
        <v>3.3333330000000001</v>
      </c>
      <c r="U4693" s="98" t="s">
        <v>111</v>
      </c>
      <c r="V4693" s="98" t="s">
        <v>3139</v>
      </c>
      <c r="W4693" s="69">
        <f t="shared" si="146"/>
        <v>7.4961704575048933E-3</v>
      </c>
    </row>
    <row r="4694" spans="1:23">
      <c r="A4694">
        <f t="shared" si="147"/>
        <v>1453</v>
      </c>
      <c r="B4694" s="99">
        <v>44408</v>
      </c>
      <c r="C4694" s="23">
        <v>2291</v>
      </c>
      <c r="D4694" s="23">
        <v>5</v>
      </c>
      <c r="E4694" s="98" t="s">
        <v>49</v>
      </c>
      <c r="F4694" s="98" t="s">
        <v>164</v>
      </c>
      <c r="G4694" s="98" t="s">
        <v>4120</v>
      </c>
      <c r="H4694" s="98" t="s">
        <v>1366</v>
      </c>
      <c r="I4694" s="98" t="s">
        <v>10737</v>
      </c>
      <c r="J4694" s="99">
        <v>45861</v>
      </c>
      <c r="K4694" s="107">
        <v>25500000</v>
      </c>
      <c r="L4694" s="98" t="s">
        <v>5217</v>
      </c>
      <c r="M4694" s="23">
        <v>1800</v>
      </c>
      <c r="N4694" s="23">
        <v>1</v>
      </c>
      <c r="O4694" s="107">
        <v>25500000</v>
      </c>
      <c r="P4694" s="23">
        <v>180</v>
      </c>
      <c r="Q4694" s="23">
        <v>2</v>
      </c>
      <c r="R4694" s="23">
        <v>2</v>
      </c>
      <c r="S4694" s="23">
        <v>0</v>
      </c>
      <c r="T4694" s="47">
        <v>20.399999999999999</v>
      </c>
      <c r="U4694" s="98" t="s">
        <v>111</v>
      </c>
      <c r="V4694" s="98" t="s">
        <v>3139</v>
      </c>
      <c r="W4694" s="69">
        <f t="shared" si="146"/>
        <v>9.2325004148702913E-2</v>
      </c>
    </row>
    <row r="4695" spans="1:23">
      <c r="A4695">
        <f t="shared" si="147"/>
        <v>723</v>
      </c>
      <c r="B4695" s="99">
        <v>44408</v>
      </c>
      <c r="C4695" s="23">
        <v>2292</v>
      </c>
      <c r="D4695" s="23">
        <v>5</v>
      </c>
      <c r="E4695" s="98" t="s">
        <v>49</v>
      </c>
      <c r="F4695" s="98" t="s">
        <v>164</v>
      </c>
      <c r="G4695" s="98" t="s">
        <v>4120</v>
      </c>
      <c r="H4695" s="98" t="s">
        <v>1366</v>
      </c>
      <c r="I4695" s="98" t="s">
        <v>6291</v>
      </c>
      <c r="J4695" s="99">
        <v>45131</v>
      </c>
      <c r="K4695" s="107">
        <v>17000000</v>
      </c>
      <c r="L4695" s="98" t="s">
        <v>5218</v>
      </c>
      <c r="M4695" s="23">
        <v>1080</v>
      </c>
      <c r="N4695" s="23">
        <v>1</v>
      </c>
      <c r="O4695" s="107">
        <v>17000000</v>
      </c>
      <c r="P4695" s="23">
        <v>30</v>
      </c>
      <c r="Q4695" s="23">
        <v>2</v>
      </c>
      <c r="R4695" s="23">
        <v>2</v>
      </c>
      <c r="S4695" s="23">
        <v>0</v>
      </c>
      <c r="T4695" s="47">
        <v>11.333335999999999</v>
      </c>
      <c r="U4695" s="98" t="s">
        <v>111</v>
      </c>
      <c r="V4695" s="98" t="s">
        <v>3139</v>
      </c>
      <c r="W4695" s="69">
        <f t="shared" si="146"/>
        <v>2.552228863868803E-2</v>
      </c>
    </row>
    <row r="4696" spans="1:23">
      <c r="A4696">
        <f t="shared" si="147"/>
        <v>723</v>
      </c>
      <c r="B4696" s="99">
        <v>44408</v>
      </c>
      <c r="C4696" s="23">
        <v>2293</v>
      </c>
      <c r="D4696" s="23">
        <v>5</v>
      </c>
      <c r="E4696" s="98" t="s">
        <v>49</v>
      </c>
      <c r="F4696" s="98" t="s">
        <v>164</v>
      </c>
      <c r="G4696" s="98" t="s">
        <v>4120</v>
      </c>
      <c r="H4696" s="98" t="s">
        <v>1366</v>
      </c>
      <c r="I4696" s="98" t="s">
        <v>6291</v>
      </c>
      <c r="J4696" s="99">
        <v>45131</v>
      </c>
      <c r="K4696" s="107">
        <v>30000000</v>
      </c>
      <c r="L4696" s="98" t="s">
        <v>5219</v>
      </c>
      <c r="M4696" s="23">
        <v>1080</v>
      </c>
      <c r="N4696" s="23">
        <v>1</v>
      </c>
      <c r="O4696" s="107">
        <v>30000000</v>
      </c>
      <c r="P4696" s="23">
        <v>180</v>
      </c>
      <c r="Q4696" s="23">
        <v>2</v>
      </c>
      <c r="R4696" s="23">
        <v>2</v>
      </c>
      <c r="S4696" s="23">
        <v>2.91</v>
      </c>
      <c r="T4696" s="47">
        <v>20.00844</v>
      </c>
      <c r="U4696" s="98" t="s">
        <v>111</v>
      </c>
      <c r="V4696" s="98" t="s">
        <v>3139</v>
      </c>
      <c r="W4696" s="69">
        <f t="shared" si="146"/>
        <v>4.5058328888323007E-2</v>
      </c>
    </row>
    <row r="4697" spans="1:23">
      <c r="A4697">
        <f t="shared" si="147"/>
        <v>723</v>
      </c>
      <c r="B4697" s="99">
        <v>44408</v>
      </c>
      <c r="C4697" s="23">
        <v>2294</v>
      </c>
      <c r="D4697" s="23">
        <v>5</v>
      </c>
      <c r="E4697" s="98" t="s">
        <v>49</v>
      </c>
      <c r="F4697" s="98" t="s">
        <v>164</v>
      </c>
      <c r="G4697" s="98" t="s">
        <v>4120</v>
      </c>
      <c r="H4697" s="98" t="s">
        <v>1366</v>
      </c>
      <c r="I4697" s="98" t="s">
        <v>6291</v>
      </c>
      <c r="J4697" s="99">
        <v>45131</v>
      </c>
      <c r="K4697" s="107">
        <v>10000000</v>
      </c>
      <c r="L4697" s="98" t="s">
        <v>5220</v>
      </c>
      <c r="M4697" s="23">
        <v>1080</v>
      </c>
      <c r="N4697" s="23">
        <v>1</v>
      </c>
      <c r="O4697" s="107">
        <v>10000000</v>
      </c>
      <c r="P4697" s="23">
        <v>180</v>
      </c>
      <c r="Q4697" s="23">
        <v>2</v>
      </c>
      <c r="R4697" s="23">
        <v>2</v>
      </c>
      <c r="S4697" s="23">
        <v>0</v>
      </c>
      <c r="T4697" s="47">
        <v>6.6666660000000002</v>
      </c>
      <c r="U4697" s="98" t="s">
        <v>111</v>
      </c>
      <c r="V4697" s="98" t="s">
        <v>3139</v>
      </c>
      <c r="W4697" s="69">
        <f t="shared" si="146"/>
        <v>1.5013105930127528E-2</v>
      </c>
    </row>
    <row r="4698" spans="1:23">
      <c r="A4698">
        <f t="shared" si="147"/>
        <v>1454</v>
      </c>
      <c r="B4698" s="99">
        <v>44408</v>
      </c>
      <c r="C4698" s="23">
        <v>2295</v>
      </c>
      <c r="D4698" s="23">
        <v>5</v>
      </c>
      <c r="E4698" s="98" t="s">
        <v>49</v>
      </c>
      <c r="F4698" s="98" t="s">
        <v>164</v>
      </c>
      <c r="G4698" s="98" t="s">
        <v>4120</v>
      </c>
      <c r="H4698" s="98" t="s">
        <v>1366</v>
      </c>
      <c r="I4698" s="98" t="s">
        <v>6291</v>
      </c>
      <c r="J4698" s="99">
        <v>45862</v>
      </c>
      <c r="K4698" s="107">
        <v>11000000</v>
      </c>
      <c r="L4698" s="98" t="s">
        <v>5221</v>
      </c>
      <c r="M4698" s="23">
        <v>1800</v>
      </c>
      <c r="N4698" s="23">
        <v>1</v>
      </c>
      <c r="O4698" s="107">
        <v>11000000</v>
      </c>
      <c r="P4698" s="23">
        <v>180</v>
      </c>
      <c r="Q4698" s="23">
        <v>2</v>
      </c>
      <c r="R4698" s="23">
        <v>2</v>
      </c>
      <c r="S4698" s="23">
        <v>0</v>
      </c>
      <c r="T4698" s="47">
        <v>8.8000000000000007</v>
      </c>
      <c r="U4698" s="98" t="s">
        <v>111</v>
      </c>
      <c r="V4698" s="98" t="s">
        <v>3139</v>
      </c>
      <c r="W4698" s="69">
        <f t="shared" si="146"/>
        <v>3.985388220056825E-2</v>
      </c>
    </row>
    <row r="4699" spans="1:23">
      <c r="A4699">
        <f t="shared" si="147"/>
        <v>1454</v>
      </c>
      <c r="B4699" s="99">
        <v>44408</v>
      </c>
      <c r="C4699" s="23">
        <v>2296</v>
      </c>
      <c r="D4699" s="23">
        <v>5</v>
      </c>
      <c r="E4699" s="98" t="s">
        <v>49</v>
      </c>
      <c r="F4699" s="98" t="s">
        <v>164</v>
      </c>
      <c r="G4699" s="98" t="s">
        <v>4120</v>
      </c>
      <c r="H4699" s="98" t="s">
        <v>1366</v>
      </c>
      <c r="I4699" s="98" t="s">
        <v>6291</v>
      </c>
      <c r="J4699" s="99">
        <v>45862</v>
      </c>
      <c r="K4699" s="107">
        <v>10500000</v>
      </c>
      <c r="L4699" s="98" t="s">
        <v>5222</v>
      </c>
      <c r="M4699" s="23">
        <v>1800</v>
      </c>
      <c r="N4699" s="23">
        <v>1</v>
      </c>
      <c r="O4699" s="107">
        <v>10500000</v>
      </c>
      <c r="P4699" s="23">
        <v>180</v>
      </c>
      <c r="Q4699" s="23">
        <v>2</v>
      </c>
      <c r="R4699" s="23">
        <v>2</v>
      </c>
      <c r="S4699" s="23">
        <v>0</v>
      </c>
      <c r="T4699" s="47">
        <v>8.4</v>
      </c>
      <c r="U4699" s="98" t="s">
        <v>111</v>
      </c>
      <c r="V4699" s="98" t="s">
        <v>3139</v>
      </c>
      <c r="W4699" s="69">
        <f t="shared" si="146"/>
        <v>3.8042342100542421E-2</v>
      </c>
    </row>
    <row r="4700" spans="1:23">
      <c r="A4700">
        <f t="shared" si="147"/>
        <v>723</v>
      </c>
      <c r="B4700" s="99">
        <v>44408</v>
      </c>
      <c r="C4700" s="23">
        <v>2297</v>
      </c>
      <c r="D4700" s="23">
        <v>5</v>
      </c>
      <c r="E4700" s="98" t="s">
        <v>49</v>
      </c>
      <c r="F4700" s="98" t="s">
        <v>164</v>
      </c>
      <c r="G4700" s="98" t="s">
        <v>4120</v>
      </c>
      <c r="H4700" s="98" t="s">
        <v>1366</v>
      </c>
      <c r="I4700" s="98" t="s">
        <v>6291</v>
      </c>
      <c r="J4700" s="99">
        <v>45131</v>
      </c>
      <c r="K4700" s="107">
        <v>10500000</v>
      </c>
      <c r="L4700" s="98" t="s">
        <v>5223</v>
      </c>
      <c r="M4700" s="23">
        <v>1080</v>
      </c>
      <c r="N4700" s="23">
        <v>1</v>
      </c>
      <c r="O4700" s="107">
        <v>10500000</v>
      </c>
      <c r="P4700" s="23">
        <v>180</v>
      </c>
      <c r="Q4700" s="23">
        <v>2</v>
      </c>
      <c r="R4700" s="23">
        <v>2</v>
      </c>
      <c r="S4700" s="23">
        <v>0</v>
      </c>
      <c r="T4700" s="47">
        <v>7</v>
      </c>
      <c r="U4700" s="98" t="s">
        <v>111</v>
      </c>
      <c r="V4700" s="98" t="s">
        <v>3139</v>
      </c>
      <c r="W4700" s="69">
        <f t="shared" si="146"/>
        <v>1.5763762803010183E-2</v>
      </c>
    </row>
    <row r="4701" spans="1:23">
      <c r="A4701">
        <f t="shared" si="147"/>
        <v>723</v>
      </c>
      <c r="B4701" s="99">
        <v>44408</v>
      </c>
      <c r="C4701" s="23">
        <v>2298</v>
      </c>
      <c r="D4701" s="23">
        <v>5</v>
      </c>
      <c r="E4701" s="98" t="s">
        <v>49</v>
      </c>
      <c r="F4701" s="98" t="s">
        <v>164</v>
      </c>
      <c r="G4701" s="98" t="s">
        <v>4120</v>
      </c>
      <c r="H4701" s="98" t="s">
        <v>1366</v>
      </c>
      <c r="I4701" s="98" t="s">
        <v>6291</v>
      </c>
      <c r="J4701" s="99">
        <v>45131</v>
      </c>
      <c r="K4701" s="107">
        <v>15000000</v>
      </c>
      <c r="L4701" s="98" t="s">
        <v>5224</v>
      </c>
      <c r="M4701" s="23">
        <v>1080</v>
      </c>
      <c r="N4701" s="23">
        <v>1</v>
      </c>
      <c r="O4701" s="107">
        <v>15000000</v>
      </c>
      <c r="P4701" s="23">
        <v>30</v>
      </c>
      <c r="Q4701" s="23">
        <v>2</v>
      </c>
      <c r="R4701" s="23">
        <v>2</v>
      </c>
      <c r="S4701" s="23">
        <v>0</v>
      </c>
      <c r="T4701" s="47">
        <v>9.9999959999999994</v>
      </c>
      <c r="U4701" s="98" t="s">
        <v>111</v>
      </c>
      <c r="V4701" s="98" t="s">
        <v>3139</v>
      </c>
      <c r="W4701" s="69">
        <f t="shared" si="146"/>
        <v>2.2519652139292946E-2</v>
      </c>
    </row>
    <row r="4702" spans="1:23">
      <c r="A4702">
        <f t="shared" si="147"/>
        <v>723</v>
      </c>
      <c r="B4702" s="99">
        <v>44408</v>
      </c>
      <c r="C4702" s="23">
        <v>2299</v>
      </c>
      <c r="D4702" s="23">
        <v>5</v>
      </c>
      <c r="E4702" s="98" t="s">
        <v>49</v>
      </c>
      <c r="F4702" s="98" t="s">
        <v>164</v>
      </c>
      <c r="G4702" s="98" t="s">
        <v>4120</v>
      </c>
      <c r="H4702" s="98" t="s">
        <v>1366</v>
      </c>
      <c r="I4702" s="98" t="s">
        <v>6291</v>
      </c>
      <c r="J4702" s="99">
        <v>45131</v>
      </c>
      <c r="K4702" s="107">
        <v>8000000</v>
      </c>
      <c r="L4702" s="98" t="s">
        <v>5225</v>
      </c>
      <c r="M4702" s="23">
        <v>1080</v>
      </c>
      <c r="N4702" s="23">
        <v>1</v>
      </c>
      <c r="O4702" s="107">
        <v>8000000</v>
      </c>
      <c r="P4702" s="23">
        <v>180</v>
      </c>
      <c r="Q4702" s="23">
        <v>2</v>
      </c>
      <c r="R4702" s="23">
        <v>2</v>
      </c>
      <c r="S4702" s="23">
        <v>0</v>
      </c>
      <c r="T4702" s="47">
        <v>5.3333339999999998</v>
      </c>
      <c r="U4702" s="98" t="s">
        <v>111</v>
      </c>
      <c r="V4702" s="98" t="s">
        <v>3139</v>
      </c>
      <c r="W4702" s="69">
        <f t="shared" si="146"/>
        <v>1.2010487446461358E-2</v>
      </c>
    </row>
    <row r="4703" spans="1:23">
      <c r="A4703">
        <f t="shared" si="147"/>
        <v>1454</v>
      </c>
      <c r="B4703" s="99">
        <v>44408</v>
      </c>
      <c r="C4703" s="23">
        <v>2300</v>
      </c>
      <c r="D4703" s="23">
        <v>5</v>
      </c>
      <c r="E4703" s="98" t="s">
        <v>49</v>
      </c>
      <c r="F4703" s="98" t="s">
        <v>164</v>
      </c>
      <c r="G4703" s="98" t="s">
        <v>4120</v>
      </c>
      <c r="H4703" s="98" t="s">
        <v>1366</v>
      </c>
      <c r="I4703" s="98" t="s">
        <v>6291</v>
      </c>
      <c r="J4703" s="99">
        <v>45862</v>
      </c>
      <c r="K4703" s="107">
        <v>15000000</v>
      </c>
      <c r="L4703" s="98" t="s">
        <v>5226</v>
      </c>
      <c r="M4703" s="23">
        <v>1800</v>
      </c>
      <c r="N4703" s="23">
        <v>1</v>
      </c>
      <c r="O4703" s="107">
        <v>15000000</v>
      </c>
      <c r="P4703" s="23">
        <v>180</v>
      </c>
      <c r="Q4703" s="23">
        <v>2</v>
      </c>
      <c r="R4703" s="23">
        <v>2</v>
      </c>
      <c r="S4703" s="23">
        <v>0</v>
      </c>
      <c r="T4703" s="47">
        <v>12</v>
      </c>
      <c r="U4703" s="98" t="s">
        <v>111</v>
      </c>
      <c r="V4703" s="98" t="s">
        <v>3139</v>
      </c>
      <c r="W4703" s="69">
        <f t="shared" si="146"/>
        <v>5.4346203000774883E-2</v>
      </c>
    </row>
    <row r="4704" spans="1:23">
      <c r="A4704">
        <f t="shared" si="147"/>
        <v>1454</v>
      </c>
      <c r="B4704" s="99">
        <v>44408</v>
      </c>
      <c r="C4704" s="23">
        <v>2301</v>
      </c>
      <c r="D4704" s="23">
        <v>5</v>
      </c>
      <c r="E4704" s="98" t="s">
        <v>49</v>
      </c>
      <c r="F4704" s="98" t="s">
        <v>164</v>
      </c>
      <c r="G4704" s="98" t="s">
        <v>4120</v>
      </c>
      <c r="H4704" s="98" t="s">
        <v>1366</v>
      </c>
      <c r="I4704" s="98" t="s">
        <v>6291</v>
      </c>
      <c r="J4704" s="99">
        <v>45862</v>
      </c>
      <c r="K4704" s="107">
        <v>15000000</v>
      </c>
      <c r="L4704" s="98" t="s">
        <v>5227</v>
      </c>
      <c r="M4704" s="23">
        <v>1800</v>
      </c>
      <c r="N4704" s="23">
        <v>1</v>
      </c>
      <c r="O4704" s="107">
        <v>15000000</v>
      </c>
      <c r="P4704" s="23">
        <v>180</v>
      </c>
      <c r="Q4704" s="23">
        <v>2</v>
      </c>
      <c r="R4704" s="23">
        <v>2</v>
      </c>
      <c r="S4704" s="23">
        <v>0</v>
      </c>
      <c r="T4704" s="47">
        <v>12</v>
      </c>
      <c r="U4704" s="98" t="s">
        <v>111</v>
      </c>
      <c r="V4704" s="98" t="s">
        <v>3139</v>
      </c>
      <c r="W4704" s="69">
        <f t="shared" si="146"/>
        <v>5.4346203000774883E-2</v>
      </c>
    </row>
    <row r="4705" spans="1:23">
      <c r="A4705">
        <f t="shared" si="147"/>
        <v>723</v>
      </c>
      <c r="B4705" s="99">
        <v>44408</v>
      </c>
      <c r="C4705" s="23">
        <v>2302</v>
      </c>
      <c r="D4705" s="23">
        <v>5</v>
      </c>
      <c r="E4705" s="98" t="s">
        <v>49</v>
      </c>
      <c r="F4705" s="98" t="s">
        <v>164</v>
      </c>
      <c r="G4705" s="98" t="s">
        <v>4120</v>
      </c>
      <c r="H4705" s="98" t="s">
        <v>1366</v>
      </c>
      <c r="I4705" s="98" t="s">
        <v>6291</v>
      </c>
      <c r="J4705" s="99">
        <v>45131</v>
      </c>
      <c r="K4705" s="107">
        <v>20600000</v>
      </c>
      <c r="L4705" s="98" t="s">
        <v>5228</v>
      </c>
      <c r="M4705" s="23">
        <v>1080</v>
      </c>
      <c r="N4705" s="23">
        <v>1</v>
      </c>
      <c r="O4705" s="107">
        <v>20600000</v>
      </c>
      <c r="P4705" s="23">
        <v>180</v>
      </c>
      <c r="Q4705" s="23">
        <v>2</v>
      </c>
      <c r="R4705" s="23">
        <v>2</v>
      </c>
      <c r="S4705" s="23">
        <v>0</v>
      </c>
      <c r="T4705" s="47">
        <v>13.733333999999999</v>
      </c>
      <c r="U4705" s="98" t="s">
        <v>111</v>
      </c>
      <c r="V4705" s="98" t="s">
        <v>3139</v>
      </c>
      <c r="W4705" s="69">
        <f t="shared" si="146"/>
        <v>3.0927002810073576E-2</v>
      </c>
    </row>
    <row r="4706" spans="1:23">
      <c r="A4706">
        <f t="shared" si="147"/>
        <v>723</v>
      </c>
      <c r="B4706" s="99">
        <v>44408</v>
      </c>
      <c r="C4706" s="23">
        <v>2303</v>
      </c>
      <c r="D4706" s="23">
        <v>5</v>
      </c>
      <c r="E4706" s="98" t="s">
        <v>49</v>
      </c>
      <c r="F4706" s="98" t="s">
        <v>164</v>
      </c>
      <c r="G4706" s="98" t="s">
        <v>4120</v>
      </c>
      <c r="H4706" s="98" t="s">
        <v>1366</v>
      </c>
      <c r="I4706" s="98" t="s">
        <v>6291</v>
      </c>
      <c r="J4706" s="99">
        <v>45131</v>
      </c>
      <c r="K4706" s="107">
        <v>6000000</v>
      </c>
      <c r="L4706" s="98" t="s">
        <v>5229</v>
      </c>
      <c r="M4706" s="23">
        <v>1080</v>
      </c>
      <c r="N4706" s="23">
        <v>1</v>
      </c>
      <c r="O4706" s="107">
        <v>6000000</v>
      </c>
      <c r="P4706" s="23">
        <v>180</v>
      </c>
      <c r="Q4706" s="23">
        <v>2</v>
      </c>
      <c r="R4706" s="23">
        <v>2</v>
      </c>
      <c r="S4706" s="23">
        <v>0</v>
      </c>
      <c r="T4706" s="47">
        <v>4</v>
      </c>
      <c r="U4706" s="98" t="s">
        <v>111</v>
      </c>
      <c r="V4706" s="98" t="s">
        <v>3139</v>
      </c>
      <c r="W4706" s="69">
        <f t="shared" si="146"/>
        <v>9.0078644588629606E-3</v>
      </c>
    </row>
    <row r="4707" spans="1:23">
      <c r="A4707">
        <f t="shared" si="147"/>
        <v>723</v>
      </c>
      <c r="B4707" s="99">
        <v>44408</v>
      </c>
      <c r="C4707" s="23">
        <v>2304</v>
      </c>
      <c r="D4707" s="23">
        <v>5</v>
      </c>
      <c r="E4707" s="98" t="s">
        <v>49</v>
      </c>
      <c r="F4707" s="98" t="s">
        <v>164</v>
      </c>
      <c r="G4707" s="98" t="s">
        <v>4120</v>
      </c>
      <c r="H4707" s="98" t="s">
        <v>1366</v>
      </c>
      <c r="I4707" s="98" t="s">
        <v>6291</v>
      </c>
      <c r="J4707" s="99">
        <v>45131</v>
      </c>
      <c r="K4707" s="107">
        <v>10000000</v>
      </c>
      <c r="L4707" s="98" t="s">
        <v>5230</v>
      </c>
      <c r="M4707" s="23">
        <v>1080</v>
      </c>
      <c r="N4707" s="23">
        <v>1</v>
      </c>
      <c r="O4707" s="107">
        <v>10000000</v>
      </c>
      <c r="P4707" s="23">
        <v>180</v>
      </c>
      <c r="Q4707" s="23">
        <v>2</v>
      </c>
      <c r="R4707" s="23">
        <v>2</v>
      </c>
      <c r="S4707" s="23">
        <v>0</v>
      </c>
      <c r="T4707" s="47">
        <v>6.6666660000000002</v>
      </c>
      <c r="U4707" s="98" t="s">
        <v>111</v>
      </c>
      <c r="V4707" s="98" t="s">
        <v>3139</v>
      </c>
      <c r="W4707" s="69">
        <f t="shared" si="146"/>
        <v>1.5013105930127528E-2</v>
      </c>
    </row>
    <row r="4708" spans="1:23">
      <c r="A4708">
        <f t="shared" si="147"/>
        <v>1454</v>
      </c>
      <c r="B4708" s="99">
        <v>44408</v>
      </c>
      <c r="C4708" s="23">
        <v>2305</v>
      </c>
      <c r="D4708" s="23">
        <v>5</v>
      </c>
      <c r="E4708" s="98" t="s">
        <v>49</v>
      </c>
      <c r="F4708" s="98" t="s">
        <v>164</v>
      </c>
      <c r="G4708" s="98" t="s">
        <v>4120</v>
      </c>
      <c r="H4708" s="98" t="s">
        <v>1366</v>
      </c>
      <c r="I4708" s="98" t="s">
        <v>6291</v>
      </c>
      <c r="J4708" s="99">
        <v>45862</v>
      </c>
      <c r="K4708" s="107">
        <v>20000000</v>
      </c>
      <c r="L4708" s="98" t="s">
        <v>5231</v>
      </c>
      <c r="M4708" s="23">
        <v>1800</v>
      </c>
      <c r="N4708" s="23">
        <v>1</v>
      </c>
      <c r="O4708" s="107">
        <v>20000000</v>
      </c>
      <c r="P4708" s="23">
        <v>180</v>
      </c>
      <c r="Q4708" s="23">
        <v>2</v>
      </c>
      <c r="R4708" s="23">
        <v>2</v>
      </c>
      <c r="S4708" s="23">
        <v>0</v>
      </c>
      <c r="T4708" s="47">
        <v>16</v>
      </c>
      <c r="U4708" s="98" t="s">
        <v>111</v>
      </c>
      <c r="V4708" s="98" t="s">
        <v>3139</v>
      </c>
      <c r="W4708" s="69">
        <f t="shared" si="146"/>
        <v>7.2461604001033172E-2</v>
      </c>
    </row>
    <row r="4709" spans="1:23">
      <c r="A4709">
        <f t="shared" si="147"/>
        <v>1454</v>
      </c>
      <c r="B4709" s="99">
        <v>44408</v>
      </c>
      <c r="C4709" s="23">
        <v>2306</v>
      </c>
      <c r="D4709" s="23">
        <v>5</v>
      </c>
      <c r="E4709" s="98" t="s">
        <v>49</v>
      </c>
      <c r="F4709" s="98" t="s">
        <v>164</v>
      </c>
      <c r="G4709" s="98" t="s">
        <v>4120</v>
      </c>
      <c r="H4709" s="98" t="s">
        <v>1366</v>
      </c>
      <c r="I4709" s="98" t="s">
        <v>6291</v>
      </c>
      <c r="J4709" s="99">
        <v>45862</v>
      </c>
      <c r="K4709" s="107">
        <v>10000000</v>
      </c>
      <c r="L4709" s="98" t="s">
        <v>5232</v>
      </c>
      <c r="M4709" s="23">
        <v>1800</v>
      </c>
      <c r="N4709" s="23">
        <v>1</v>
      </c>
      <c r="O4709" s="107">
        <v>10000000</v>
      </c>
      <c r="P4709" s="23">
        <v>180</v>
      </c>
      <c r="Q4709" s="23">
        <v>2</v>
      </c>
      <c r="R4709" s="23">
        <v>2</v>
      </c>
      <c r="S4709" s="23">
        <v>0</v>
      </c>
      <c r="T4709" s="47">
        <v>8</v>
      </c>
      <c r="U4709" s="98" t="s">
        <v>111</v>
      </c>
      <c r="V4709" s="98" t="s">
        <v>3139</v>
      </c>
      <c r="W4709" s="69">
        <f t="shared" si="146"/>
        <v>3.6230802000516586E-2</v>
      </c>
    </row>
    <row r="4710" spans="1:23">
      <c r="A4710">
        <f t="shared" si="147"/>
        <v>1454</v>
      </c>
      <c r="B4710" s="99">
        <v>44408</v>
      </c>
      <c r="C4710" s="23">
        <v>2307</v>
      </c>
      <c r="D4710" s="23">
        <v>5</v>
      </c>
      <c r="E4710" s="98" t="s">
        <v>49</v>
      </c>
      <c r="F4710" s="98" t="s">
        <v>164</v>
      </c>
      <c r="G4710" s="98" t="s">
        <v>4120</v>
      </c>
      <c r="H4710" s="98" t="s">
        <v>1366</v>
      </c>
      <c r="I4710" s="98" t="s">
        <v>6291</v>
      </c>
      <c r="J4710" s="99">
        <v>45862</v>
      </c>
      <c r="K4710" s="107">
        <v>25000000</v>
      </c>
      <c r="L4710" s="98" t="s">
        <v>5233</v>
      </c>
      <c r="M4710" s="23">
        <v>1800</v>
      </c>
      <c r="N4710" s="23">
        <v>1</v>
      </c>
      <c r="O4710" s="107">
        <v>25000000</v>
      </c>
      <c r="P4710" s="23">
        <v>180</v>
      </c>
      <c r="Q4710" s="23">
        <v>2</v>
      </c>
      <c r="R4710" s="23">
        <v>2</v>
      </c>
      <c r="S4710" s="23">
        <v>0</v>
      </c>
      <c r="T4710" s="47">
        <v>20</v>
      </c>
      <c r="U4710" s="98" t="s">
        <v>111</v>
      </c>
      <c r="V4710" s="98" t="s">
        <v>3139</v>
      </c>
      <c r="W4710" s="69">
        <f t="shared" si="146"/>
        <v>9.0577005001291469E-2</v>
      </c>
    </row>
    <row r="4711" spans="1:23">
      <c r="A4711">
        <f t="shared" si="147"/>
        <v>723</v>
      </c>
      <c r="B4711" s="99">
        <v>44408</v>
      </c>
      <c r="C4711" s="23">
        <v>2308</v>
      </c>
      <c r="D4711" s="23">
        <v>5</v>
      </c>
      <c r="E4711" s="98" t="s">
        <v>49</v>
      </c>
      <c r="F4711" s="98" t="s">
        <v>164</v>
      </c>
      <c r="G4711" s="98" t="s">
        <v>4120</v>
      </c>
      <c r="H4711" s="98" t="s">
        <v>1366</v>
      </c>
      <c r="I4711" s="98" t="s">
        <v>6291</v>
      </c>
      <c r="J4711" s="99">
        <v>45131</v>
      </c>
      <c r="K4711" s="107">
        <v>11000000</v>
      </c>
      <c r="L4711" s="98" t="s">
        <v>5234</v>
      </c>
      <c r="M4711" s="23">
        <v>1080</v>
      </c>
      <c r="N4711" s="23">
        <v>1</v>
      </c>
      <c r="O4711" s="107">
        <v>11000000</v>
      </c>
      <c r="P4711" s="23">
        <v>180</v>
      </c>
      <c r="Q4711" s="23">
        <v>2</v>
      </c>
      <c r="R4711" s="23">
        <v>2</v>
      </c>
      <c r="S4711" s="23">
        <v>0</v>
      </c>
      <c r="T4711" s="47">
        <v>7.3333339999999998</v>
      </c>
      <c r="U4711" s="98" t="s">
        <v>111</v>
      </c>
      <c r="V4711" s="98" t="s">
        <v>3139</v>
      </c>
      <c r="W4711" s="69">
        <f t="shared" si="146"/>
        <v>1.6514419675892841E-2</v>
      </c>
    </row>
    <row r="4712" spans="1:23">
      <c r="A4712">
        <f t="shared" si="147"/>
        <v>723</v>
      </c>
      <c r="B4712" s="99">
        <v>44408</v>
      </c>
      <c r="C4712" s="23">
        <v>2309</v>
      </c>
      <c r="D4712" s="23">
        <v>5</v>
      </c>
      <c r="E4712" s="98" t="s">
        <v>49</v>
      </c>
      <c r="F4712" s="98" t="s">
        <v>164</v>
      </c>
      <c r="G4712" s="98" t="s">
        <v>4120</v>
      </c>
      <c r="H4712" s="98" t="s">
        <v>1366</v>
      </c>
      <c r="I4712" s="98" t="s">
        <v>6291</v>
      </c>
      <c r="J4712" s="99">
        <v>45131</v>
      </c>
      <c r="K4712" s="107">
        <v>10000000</v>
      </c>
      <c r="L4712" s="98" t="s">
        <v>5235</v>
      </c>
      <c r="M4712" s="23">
        <v>1080</v>
      </c>
      <c r="N4712" s="23">
        <v>1</v>
      </c>
      <c r="O4712" s="107">
        <v>10000000</v>
      </c>
      <c r="P4712" s="23">
        <v>180</v>
      </c>
      <c r="Q4712" s="23">
        <v>2</v>
      </c>
      <c r="R4712" s="23">
        <v>2</v>
      </c>
      <c r="S4712" s="23">
        <v>0</v>
      </c>
      <c r="T4712" s="47">
        <v>6.6666660000000002</v>
      </c>
      <c r="U4712" s="98" t="s">
        <v>111</v>
      </c>
      <c r="V4712" s="98" t="s">
        <v>3139</v>
      </c>
      <c r="W4712" s="69">
        <f t="shared" si="146"/>
        <v>1.5013105930127528E-2</v>
      </c>
    </row>
    <row r="4713" spans="1:23">
      <c r="A4713">
        <f t="shared" si="147"/>
        <v>1454</v>
      </c>
      <c r="B4713" s="99">
        <v>44408</v>
      </c>
      <c r="C4713" s="23">
        <v>2310</v>
      </c>
      <c r="D4713" s="23">
        <v>5</v>
      </c>
      <c r="E4713" s="98" t="s">
        <v>49</v>
      </c>
      <c r="F4713" s="98" t="s">
        <v>164</v>
      </c>
      <c r="G4713" s="98" t="s">
        <v>4120</v>
      </c>
      <c r="H4713" s="98" t="s">
        <v>1366</v>
      </c>
      <c r="I4713" s="98" t="s">
        <v>6291</v>
      </c>
      <c r="J4713" s="99">
        <v>45862</v>
      </c>
      <c r="K4713" s="107">
        <v>6000000</v>
      </c>
      <c r="L4713" s="98" t="s">
        <v>5236</v>
      </c>
      <c r="M4713" s="23">
        <v>1800</v>
      </c>
      <c r="N4713" s="23">
        <v>1</v>
      </c>
      <c r="O4713" s="107">
        <v>6000000</v>
      </c>
      <c r="P4713" s="23">
        <v>180</v>
      </c>
      <c r="Q4713" s="23">
        <v>2</v>
      </c>
      <c r="R4713" s="23">
        <v>2</v>
      </c>
      <c r="S4713" s="23">
        <v>0</v>
      </c>
      <c r="T4713" s="47">
        <v>4.8</v>
      </c>
      <c r="U4713" s="98" t="s">
        <v>111</v>
      </c>
      <c r="V4713" s="98" t="s">
        <v>3139</v>
      </c>
      <c r="W4713" s="69">
        <f t="shared" si="146"/>
        <v>2.173848120030995E-2</v>
      </c>
    </row>
    <row r="4714" spans="1:23">
      <c r="A4714">
        <f t="shared" si="147"/>
        <v>723</v>
      </c>
      <c r="B4714" s="99">
        <v>44408</v>
      </c>
      <c r="C4714" s="23">
        <v>2311</v>
      </c>
      <c r="D4714" s="23">
        <v>5</v>
      </c>
      <c r="E4714" s="98" t="s">
        <v>49</v>
      </c>
      <c r="F4714" s="98" t="s">
        <v>164</v>
      </c>
      <c r="G4714" s="98" t="s">
        <v>4120</v>
      </c>
      <c r="H4714" s="98" t="s">
        <v>1366</v>
      </c>
      <c r="I4714" s="98" t="s">
        <v>6291</v>
      </c>
      <c r="J4714" s="99">
        <v>45131</v>
      </c>
      <c r="K4714" s="107">
        <v>8400000</v>
      </c>
      <c r="L4714" s="98" t="s">
        <v>5237</v>
      </c>
      <c r="M4714" s="23">
        <v>1080</v>
      </c>
      <c r="N4714" s="23">
        <v>1</v>
      </c>
      <c r="O4714" s="107">
        <v>8400000</v>
      </c>
      <c r="P4714" s="23">
        <v>180</v>
      </c>
      <c r="Q4714" s="23">
        <v>2</v>
      </c>
      <c r="R4714" s="23">
        <v>2</v>
      </c>
      <c r="S4714" s="23">
        <v>0</v>
      </c>
      <c r="T4714" s="47">
        <v>5.6</v>
      </c>
      <c r="U4714" s="98" t="s">
        <v>111</v>
      </c>
      <c r="V4714" s="98" t="s">
        <v>3139</v>
      </c>
      <c r="W4714" s="69">
        <f t="shared" si="146"/>
        <v>1.2611010242408146E-2</v>
      </c>
    </row>
    <row r="4715" spans="1:23">
      <c r="A4715">
        <f t="shared" si="147"/>
        <v>1454</v>
      </c>
      <c r="B4715" s="99">
        <v>44408</v>
      </c>
      <c r="C4715" s="23">
        <v>2312</v>
      </c>
      <c r="D4715" s="23">
        <v>5</v>
      </c>
      <c r="E4715" s="98" t="s">
        <v>49</v>
      </c>
      <c r="F4715" s="98" t="s">
        <v>164</v>
      </c>
      <c r="G4715" s="98" t="s">
        <v>4120</v>
      </c>
      <c r="H4715" s="98" t="s">
        <v>1366</v>
      </c>
      <c r="I4715" s="98" t="s">
        <v>6291</v>
      </c>
      <c r="J4715" s="99">
        <v>45862</v>
      </c>
      <c r="K4715" s="107">
        <v>5000000</v>
      </c>
      <c r="L4715" s="98" t="s">
        <v>5238</v>
      </c>
      <c r="M4715" s="23">
        <v>1800</v>
      </c>
      <c r="N4715" s="23">
        <v>1</v>
      </c>
      <c r="O4715" s="107">
        <v>5000000</v>
      </c>
      <c r="P4715" s="23">
        <v>180</v>
      </c>
      <c r="Q4715" s="23">
        <v>2</v>
      </c>
      <c r="R4715" s="23">
        <v>2</v>
      </c>
      <c r="S4715" s="23">
        <v>0</v>
      </c>
      <c r="T4715" s="47">
        <v>4</v>
      </c>
      <c r="U4715" s="98" t="s">
        <v>111</v>
      </c>
      <c r="V4715" s="98" t="s">
        <v>3139</v>
      </c>
      <c r="W4715" s="69">
        <f t="shared" si="146"/>
        <v>1.8115401000258293E-2</v>
      </c>
    </row>
    <row r="4716" spans="1:23">
      <c r="A4716">
        <f t="shared" si="147"/>
        <v>723</v>
      </c>
      <c r="B4716" s="99">
        <v>44408</v>
      </c>
      <c r="C4716" s="23">
        <v>2313</v>
      </c>
      <c r="D4716" s="23">
        <v>5</v>
      </c>
      <c r="E4716" s="98" t="s">
        <v>49</v>
      </c>
      <c r="F4716" s="98" t="s">
        <v>164</v>
      </c>
      <c r="G4716" s="98" t="s">
        <v>4120</v>
      </c>
      <c r="H4716" s="98" t="s">
        <v>1366</v>
      </c>
      <c r="I4716" s="98" t="s">
        <v>6291</v>
      </c>
      <c r="J4716" s="99">
        <v>45131</v>
      </c>
      <c r="K4716" s="107">
        <v>15000000</v>
      </c>
      <c r="L4716" s="98" t="s">
        <v>5239</v>
      </c>
      <c r="M4716" s="23">
        <v>1080</v>
      </c>
      <c r="N4716" s="23">
        <v>1</v>
      </c>
      <c r="O4716" s="107">
        <v>15000000</v>
      </c>
      <c r="P4716" s="23">
        <v>180</v>
      </c>
      <c r="Q4716" s="23">
        <v>2</v>
      </c>
      <c r="R4716" s="23">
        <v>2</v>
      </c>
      <c r="S4716" s="23">
        <v>0</v>
      </c>
      <c r="T4716" s="47">
        <v>10</v>
      </c>
      <c r="U4716" s="98" t="s">
        <v>111</v>
      </c>
      <c r="V4716" s="98" t="s">
        <v>3139</v>
      </c>
      <c r="W4716" s="69">
        <f t="shared" si="146"/>
        <v>2.2519661147157404E-2</v>
      </c>
    </row>
    <row r="4717" spans="1:23">
      <c r="A4717">
        <f t="shared" si="147"/>
        <v>722</v>
      </c>
      <c r="B4717" s="99">
        <v>44408</v>
      </c>
      <c r="C4717" s="23">
        <v>2314</v>
      </c>
      <c r="D4717" s="23">
        <v>5</v>
      </c>
      <c r="E4717" s="98" t="s">
        <v>49</v>
      </c>
      <c r="F4717" s="98" t="s">
        <v>164</v>
      </c>
      <c r="G4717" s="98" t="s">
        <v>4120</v>
      </c>
      <c r="H4717" s="98" t="s">
        <v>1366</v>
      </c>
      <c r="I4717" s="98" t="s">
        <v>7060</v>
      </c>
      <c r="J4717" s="99">
        <v>45130</v>
      </c>
      <c r="K4717" s="107">
        <v>25000000</v>
      </c>
      <c r="L4717" s="98" t="s">
        <v>5240</v>
      </c>
      <c r="M4717" s="23">
        <v>1080</v>
      </c>
      <c r="N4717" s="23">
        <v>1</v>
      </c>
      <c r="O4717" s="107">
        <v>25000000</v>
      </c>
      <c r="P4717" s="23">
        <v>90</v>
      </c>
      <c r="Q4717" s="23">
        <v>2</v>
      </c>
      <c r="R4717" s="23">
        <v>2</v>
      </c>
      <c r="S4717" s="23">
        <v>0</v>
      </c>
      <c r="T4717" s="47">
        <v>16.666668000000001</v>
      </c>
      <c r="U4717" s="98" t="s">
        <v>111</v>
      </c>
      <c r="V4717" s="98" t="s">
        <v>3139</v>
      </c>
      <c r="W4717" s="69">
        <f t="shared" si="146"/>
        <v>3.7480859034078551E-2</v>
      </c>
    </row>
    <row r="4718" spans="1:23">
      <c r="A4718">
        <f t="shared" si="147"/>
        <v>726</v>
      </c>
      <c r="B4718" s="99">
        <v>44408</v>
      </c>
      <c r="C4718" s="23">
        <v>2315</v>
      </c>
      <c r="D4718" s="23">
        <v>5</v>
      </c>
      <c r="E4718" s="98" t="s">
        <v>49</v>
      </c>
      <c r="F4718" s="98" t="s">
        <v>164</v>
      </c>
      <c r="G4718" s="98" t="s">
        <v>4120</v>
      </c>
      <c r="H4718" s="98" t="s">
        <v>1366</v>
      </c>
      <c r="I4718" s="98" t="s">
        <v>7060</v>
      </c>
      <c r="J4718" s="99">
        <v>45134</v>
      </c>
      <c r="K4718" s="107">
        <v>5000000</v>
      </c>
      <c r="L4718" s="98" t="s">
        <v>5241</v>
      </c>
      <c r="M4718" s="23">
        <v>1080</v>
      </c>
      <c r="N4718" s="23">
        <v>1</v>
      </c>
      <c r="O4718" s="107">
        <v>5000000</v>
      </c>
      <c r="P4718" s="23">
        <v>180</v>
      </c>
      <c r="Q4718" s="23">
        <v>2</v>
      </c>
      <c r="R4718" s="23">
        <v>2</v>
      </c>
      <c r="S4718" s="23">
        <v>0</v>
      </c>
      <c r="T4718" s="47">
        <v>3.3333339999999998</v>
      </c>
      <c r="U4718" s="98" t="s">
        <v>111</v>
      </c>
      <c r="V4718" s="98" t="s">
        <v>3139</v>
      </c>
      <c r="W4718" s="69">
        <f t="shared" si="146"/>
        <v>7.5377027490507488E-3</v>
      </c>
    </row>
    <row r="4719" spans="1:23">
      <c r="A4719">
        <f t="shared" si="147"/>
        <v>1457</v>
      </c>
      <c r="B4719" s="99">
        <v>44408</v>
      </c>
      <c r="C4719" s="23">
        <v>2316</v>
      </c>
      <c r="D4719" s="23">
        <v>5</v>
      </c>
      <c r="E4719" s="98" t="s">
        <v>49</v>
      </c>
      <c r="F4719" s="98" t="s">
        <v>164</v>
      </c>
      <c r="G4719" s="98" t="s">
        <v>4120</v>
      </c>
      <c r="H4719" s="98" t="s">
        <v>1366</v>
      </c>
      <c r="I4719" s="98" t="s">
        <v>7060</v>
      </c>
      <c r="J4719" s="99">
        <v>45865</v>
      </c>
      <c r="K4719" s="107">
        <v>25000000</v>
      </c>
      <c r="L4719" s="98" t="s">
        <v>5242</v>
      </c>
      <c r="M4719" s="23">
        <v>1800</v>
      </c>
      <c r="N4719" s="23">
        <v>1</v>
      </c>
      <c r="O4719" s="107">
        <v>25000000</v>
      </c>
      <c r="P4719" s="23">
        <v>360</v>
      </c>
      <c r="Q4719" s="23">
        <v>2</v>
      </c>
      <c r="R4719" s="23">
        <v>2</v>
      </c>
      <c r="S4719" s="23">
        <v>0</v>
      </c>
      <c r="T4719" s="47">
        <v>20</v>
      </c>
      <c r="U4719" s="98" t="s">
        <v>111</v>
      </c>
      <c r="V4719" s="98" t="s">
        <v>3139</v>
      </c>
      <c r="W4719" s="69">
        <f t="shared" si="146"/>
        <v>9.0763890156039667E-2</v>
      </c>
    </row>
    <row r="4720" spans="1:23">
      <c r="A4720">
        <f t="shared" si="147"/>
        <v>726</v>
      </c>
      <c r="B4720" s="99">
        <v>44408</v>
      </c>
      <c r="C4720" s="23">
        <v>2317</v>
      </c>
      <c r="D4720" s="23">
        <v>5</v>
      </c>
      <c r="E4720" s="98" t="s">
        <v>49</v>
      </c>
      <c r="F4720" s="98" t="s">
        <v>164</v>
      </c>
      <c r="G4720" s="98" t="s">
        <v>4120</v>
      </c>
      <c r="H4720" s="98" t="s">
        <v>1366</v>
      </c>
      <c r="I4720" s="98" t="s">
        <v>7060</v>
      </c>
      <c r="J4720" s="99">
        <v>45134</v>
      </c>
      <c r="K4720" s="107">
        <v>19000000</v>
      </c>
      <c r="L4720" s="98" t="s">
        <v>5243</v>
      </c>
      <c r="M4720" s="23">
        <v>1080</v>
      </c>
      <c r="N4720" s="23">
        <v>1</v>
      </c>
      <c r="O4720" s="107">
        <v>19000000</v>
      </c>
      <c r="P4720" s="23">
        <v>180</v>
      </c>
      <c r="Q4720" s="23">
        <v>2</v>
      </c>
      <c r="R4720" s="23">
        <v>2</v>
      </c>
      <c r="S4720" s="23">
        <v>0</v>
      </c>
      <c r="T4720" s="47">
        <v>12.666665999999999</v>
      </c>
      <c r="U4720" s="98" t="s">
        <v>111</v>
      </c>
      <c r="V4720" s="98" t="s">
        <v>3139</v>
      </c>
      <c r="W4720" s="69">
        <f t="shared" si="146"/>
        <v>2.8643263210199651E-2</v>
      </c>
    </row>
    <row r="4721" spans="1:23">
      <c r="A4721">
        <f t="shared" si="147"/>
        <v>1457</v>
      </c>
      <c r="B4721" s="99">
        <v>44408</v>
      </c>
      <c r="C4721" s="23">
        <v>2318</v>
      </c>
      <c r="D4721" s="23">
        <v>5</v>
      </c>
      <c r="E4721" s="98" t="s">
        <v>49</v>
      </c>
      <c r="F4721" s="98" t="s">
        <v>164</v>
      </c>
      <c r="G4721" s="98" t="s">
        <v>4120</v>
      </c>
      <c r="H4721" s="98" t="s">
        <v>1366</v>
      </c>
      <c r="I4721" s="98" t="s">
        <v>7060</v>
      </c>
      <c r="J4721" s="99">
        <v>45865</v>
      </c>
      <c r="K4721" s="107">
        <v>15000000</v>
      </c>
      <c r="L4721" s="98" t="s">
        <v>5244</v>
      </c>
      <c r="M4721" s="23">
        <v>1800</v>
      </c>
      <c r="N4721" s="23">
        <v>1</v>
      </c>
      <c r="O4721" s="107">
        <v>15000000</v>
      </c>
      <c r="P4721" s="23">
        <v>180</v>
      </c>
      <c r="Q4721" s="23">
        <v>2</v>
      </c>
      <c r="R4721" s="23">
        <v>2</v>
      </c>
      <c r="S4721" s="23">
        <v>0</v>
      </c>
      <c r="T4721" s="47">
        <v>12</v>
      </c>
      <c r="U4721" s="98" t="s">
        <v>111</v>
      </c>
      <c r="V4721" s="98" t="s">
        <v>3139</v>
      </c>
      <c r="W4721" s="69">
        <f t="shared" si="146"/>
        <v>5.44583340936238E-2</v>
      </c>
    </row>
    <row r="4722" spans="1:23">
      <c r="A4722">
        <f t="shared" si="147"/>
        <v>1457</v>
      </c>
      <c r="B4722" s="99">
        <v>44408</v>
      </c>
      <c r="C4722" s="23">
        <v>2319</v>
      </c>
      <c r="D4722" s="23">
        <v>5</v>
      </c>
      <c r="E4722" s="98" t="s">
        <v>49</v>
      </c>
      <c r="F4722" s="98" t="s">
        <v>164</v>
      </c>
      <c r="G4722" s="98" t="s">
        <v>4120</v>
      </c>
      <c r="H4722" s="98" t="s">
        <v>1366</v>
      </c>
      <c r="I4722" s="98" t="s">
        <v>7060</v>
      </c>
      <c r="J4722" s="99">
        <v>45865</v>
      </c>
      <c r="K4722" s="107">
        <v>15000000</v>
      </c>
      <c r="L4722" s="98" t="s">
        <v>5245</v>
      </c>
      <c r="M4722" s="23">
        <v>1800</v>
      </c>
      <c r="N4722" s="23">
        <v>1</v>
      </c>
      <c r="O4722" s="107">
        <v>15000000</v>
      </c>
      <c r="P4722" s="23">
        <v>180</v>
      </c>
      <c r="Q4722" s="23">
        <v>2</v>
      </c>
      <c r="R4722" s="23">
        <v>2</v>
      </c>
      <c r="S4722" s="23">
        <v>0</v>
      </c>
      <c r="T4722" s="47">
        <v>12</v>
      </c>
      <c r="U4722" s="98" t="s">
        <v>111</v>
      </c>
      <c r="V4722" s="98" t="s">
        <v>3139</v>
      </c>
      <c r="W4722" s="69">
        <f t="shared" si="146"/>
        <v>5.44583340936238E-2</v>
      </c>
    </row>
    <row r="4723" spans="1:23">
      <c r="A4723">
        <f t="shared" si="147"/>
        <v>726</v>
      </c>
      <c r="B4723" s="99">
        <v>44408</v>
      </c>
      <c r="C4723" s="23">
        <v>2320</v>
      </c>
      <c r="D4723" s="23">
        <v>5</v>
      </c>
      <c r="E4723" s="98" t="s">
        <v>49</v>
      </c>
      <c r="F4723" s="98" t="s">
        <v>164</v>
      </c>
      <c r="G4723" s="98" t="s">
        <v>4120</v>
      </c>
      <c r="H4723" s="98" t="s">
        <v>1366</v>
      </c>
      <c r="I4723" s="98" t="s">
        <v>7060</v>
      </c>
      <c r="J4723" s="99">
        <v>45134</v>
      </c>
      <c r="K4723" s="107">
        <v>7000000</v>
      </c>
      <c r="L4723" s="98" t="s">
        <v>5246</v>
      </c>
      <c r="M4723" s="23">
        <v>1080</v>
      </c>
      <c r="N4723" s="23">
        <v>1</v>
      </c>
      <c r="O4723" s="107">
        <v>7000000</v>
      </c>
      <c r="P4723" s="23">
        <v>180</v>
      </c>
      <c r="Q4723" s="23">
        <v>2</v>
      </c>
      <c r="R4723" s="23">
        <v>2</v>
      </c>
      <c r="S4723" s="23">
        <v>0</v>
      </c>
      <c r="T4723" s="47">
        <v>4.6666660000000002</v>
      </c>
      <c r="U4723" s="98" t="s">
        <v>111</v>
      </c>
      <c r="V4723" s="98" t="s">
        <v>3139</v>
      </c>
      <c r="W4723" s="69">
        <f t="shared" si="146"/>
        <v>1.0552780230574453E-2</v>
      </c>
    </row>
    <row r="4724" spans="1:23">
      <c r="A4724">
        <f t="shared" si="147"/>
        <v>726</v>
      </c>
      <c r="B4724" s="99">
        <v>44408</v>
      </c>
      <c r="C4724" s="23">
        <v>2321</v>
      </c>
      <c r="D4724" s="23">
        <v>5</v>
      </c>
      <c r="E4724" s="98" t="s">
        <v>49</v>
      </c>
      <c r="F4724" s="98" t="s">
        <v>164</v>
      </c>
      <c r="G4724" s="98" t="s">
        <v>4120</v>
      </c>
      <c r="H4724" s="98" t="s">
        <v>1366</v>
      </c>
      <c r="I4724" s="98" t="s">
        <v>7060</v>
      </c>
      <c r="J4724" s="99">
        <v>45134</v>
      </c>
      <c r="K4724" s="107">
        <v>5800000</v>
      </c>
      <c r="L4724" s="98" t="s">
        <v>5247</v>
      </c>
      <c r="M4724" s="23">
        <v>1080</v>
      </c>
      <c r="N4724" s="23">
        <v>1</v>
      </c>
      <c r="O4724" s="107">
        <v>5800000</v>
      </c>
      <c r="P4724" s="23">
        <v>180</v>
      </c>
      <c r="Q4724" s="23">
        <v>2</v>
      </c>
      <c r="R4724" s="23">
        <v>2</v>
      </c>
      <c r="S4724" s="23">
        <v>0</v>
      </c>
      <c r="T4724" s="47">
        <v>3.8666659999999999</v>
      </c>
      <c r="U4724" s="98" t="s">
        <v>111</v>
      </c>
      <c r="V4724" s="98" t="s">
        <v>3139</v>
      </c>
      <c r="W4724" s="69">
        <f t="shared" si="146"/>
        <v>8.7437319326119315E-3</v>
      </c>
    </row>
    <row r="4725" spans="1:23">
      <c r="A4725">
        <f t="shared" si="147"/>
        <v>1457</v>
      </c>
      <c r="B4725" s="99">
        <v>44408</v>
      </c>
      <c r="C4725" s="23">
        <v>2322</v>
      </c>
      <c r="D4725" s="23">
        <v>5</v>
      </c>
      <c r="E4725" s="98" t="s">
        <v>49</v>
      </c>
      <c r="F4725" s="98" t="s">
        <v>164</v>
      </c>
      <c r="G4725" s="98" t="s">
        <v>4120</v>
      </c>
      <c r="H4725" s="98" t="s">
        <v>1366</v>
      </c>
      <c r="I4725" s="98" t="s">
        <v>7060</v>
      </c>
      <c r="J4725" s="99">
        <v>45865</v>
      </c>
      <c r="K4725" s="107">
        <v>10000000</v>
      </c>
      <c r="L4725" s="98" t="s">
        <v>5248</v>
      </c>
      <c r="M4725" s="23">
        <v>1800</v>
      </c>
      <c r="N4725" s="23">
        <v>1</v>
      </c>
      <c r="O4725" s="107">
        <v>10000000</v>
      </c>
      <c r="P4725" s="23">
        <v>180</v>
      </c>
      <c r="Q4725" s="23">
        <v>2</v>
      </c>
      <c r="R4725" s="23">
        <v>2</v>
      </c>
      <c r="S4725" s="23">
        <v>0</v>
      </c>
      <c r="T4725" s="47">
        <v>8</v>
      </c>
      <c r="U4725" s="98" t="s">
        <v>111</v>
      </c>
      <c r="V4725" s="98" t="s">
        <v>3139</v>
      </c>
      <c r="W4725" s="69">
        <f t="shared" si="146"/>
        <v>3.6305556062415867E-2</v>
      </c>
    </row>
    <row r="4726" spans="1:23">
      <c r="A4726">
        <f t="shared" si="147"/>
        <v>726</v>
      </c>
      <c r="B4726" s="99">
        <v>44408</v>
      </c>
      <c r="C4726" s="23">
        <v>2323</v>
      </c>
      <c r="D4726" s="23">
        <v>5</v>
      </c>
      <c r="E4726" s="98" t="s">
        <v>49</v>
      </c>
      <c r="F4726" s="98" t="s">
        <v>164</v>
      </c>
      <c r="G4726" s="98" t="s">
        <v>4120</v>
      </c>
      <c r="H4726" s="98" t="s">
        <v>1366</v>
      </c>
      <c r="I4726" s="98" t="s">
        <v>7060</v>
      </c>
      <c r="J4726" s="99">
        <v>45134</v>
      </c>
      <c r="K4726" s="107">
        <v>6500000</v>
      </c>
      <c r="L4726" s="98" t="s">
        <v>5249</v>
      </c>
      <c r="M4726" s="23">
        <v>1080</v>
      </c>
      <c r="N4726" s="23">
        <v>1</v>
      </c>
      <c r="O4726" s="107">
        <v>6500000</v>
      </c>
      <c r="P4726" s="23">
        <v>180</v>
      </c>
      <c r="Q4726" s="23">
        <v>2</v>
      </c>
      <c r="R4726" s="23">
        <v>2</v>
      </c>
      <c r="S4726" s="23">
        <v>0</v>
      </c>
      <c r="T4726" s="47">
        <v>4.3333339999999998</v>
      </c>
      <c r="U4726" s="98" t="s">
        <v>111</v>
      </c>
      <c r="V4726" s="98" t="s">
        <v>3139</v>
      </c>
      <c r="W4726" s="69">
        <f t="shared" si="146"/>
        <v>9.7990131215038977E-3</v>
      </c>
    </row>
    <row r="4727" spans="1:23">
      <c r="A4727">
        <f t="shared" si="147"/>
        <v>1457</v>
      </c>
      <c r="B4727" s="99">
        <v>44408</v>
      </c>
      <c r="C4727" s="23">
        <v>2324</v>
      </c>
      <c r="D4727" s="23">
        <v>5</v>
      </c>
      <c r="E4727" s="98" t="s">
        <v>49</v>
      </c>
      <c r="F4727" s="98" t="s">
        <v>164</v>
      </c>
      <c r="G4727" s="98" t="s">
        <v>4120</v>
      </c>
      <c r="H4727" s="98" t="s">
        <v>1366</v>
      </c>
      <c r="I4727" s="98" t="s">
        <v>7060</v>
      </c>
      <c r="J4727" s="99">
        <v>45865</v>
      </c>
      <c r="K4727" s="107">
        <v>15000000</v>
      </c>
      <c r="L4727" s="98" t="s">
        <v>5250</v>
      </c>
      <c r="M4727" s="23">
        <v>1800</v>
      </c>
      <c r="N4727" s="23">
        <v>1</v>
      </c>
      <c r="O4727" s="107">
        <v>15000000</v>
      </c>
      <c r="P4727" s="23">
        <v>180</v>
      </c>
      <c r="Q4727" s="23">
        <v>2</v>
      </c>
      <c r="R4727" s="23">
        <v>2</v>
      </c>
      <c r="S4727" s="23">
        <v>0</v>
      </c>
      <c r="T4727" s="47">
        <v>12</v>
      </c>
      <c r="U4727" s="98" t="s">
        <v>111</v>
      </c>
      <c r="V4727" s="98" t="s">
        <v>3139</v>
      </c>
      <c r="W4727" s="69">
        <f t="shared" si="146"/>
        <v>5.44583340936238E-2</v>
      </c>
    </row>
    <row r="4728" spans="1:23">
      <c r="A4728">
        <f t="shared" si="147"/>
        <v>726</v>
      </c>
      <c r="B4728" s="99">
        <v>44408</v>
      </c>
      <c r="C4728" s="23">
        <v>2325</v>
      </c>
      <c r="D4728" s="23">
        <v>5</v>
      </c>
      <c r="E4728" s="98" t="s">
        <v>49</v>
      </c>
      <c r="F4728" s="98" t="s">
        <v>164</v>
      </c>
      <c r="G4728" s="98" t="s">
        <v>4120</v>
      </c>
      <c r="H4728" s="98" t="s">
        <v>1366</v>
      </c>
      <c r="I4728" s="98" t="s">
        <v>7060</v>
      </c>
      <c r="J4728" s="99">
        <v>45134</v>
      </c>
      <c r="K4728" s="107">
        <v>10200000</v>
      </c>
      <c r="L4728" s="98" t="s">
        <v>5251</v>
      </c>
      <c r="M4728" s="23">
        <v>1080</v>
      </c>
      <c r="N4728" s="23">
        <v>1</v>
      </c>
      <c r="O4728" s="107">
        <v>10200000</v>
      </c>
      <c r="P4728" s="23">
        <v>180</v>
      </c>
      <c r="Q4728" s="23">
        <v>2</v>
      </c>
      <c r="R4728" s="23">
        <v>2</v>
      </c>
      <c r="S4728" s="23">
        <v>0</v>
      </c>
      <c r="T4728" s="47">
        <v>6.8</v>
      </c>
      <c r="U4728" s="98" t="s">
        <v>111</v>
      </c>
      <c r="V4728" s="98" t="s">
        <v>3139</v>
      </c>
      <c r="W4728" s="69">
        <f t="shared" si="146"/>
        <v>1.537691053268142E-2</v>
      </c>
    </row>
    <row r="4729" spans="1:23">
      <c r="A4729">
        <f t="shared" si="147"/>
        <v>1457</v>
      </c>
      <c r="B4729" s="99">
        <v>44408</v>
      </c>
      <c r="C4729" s="23">
        <v>2326</v>
      </c>
      <c r="D4729" s="23">
        <v>5</v>
      </c>
      <c r="E4729" s="98" t="s">
        <v>49</v>
      </c>
      <c r="F4729" s="98" t="s">
        <v>164</v>
      </c>
      <c r="G4729" s="98" t="s">
        <v>4120</v>
      </c>
      <c r="H4729" s="98" t="s">
        <v>1366</v>
      </c>
      <c r="I4729" s="98" t="s">
        <v>7060</v>
      </c>
      <c r="J4729" s="99">
        <v>45865</v>
      </c>
      <c r="K4729" s="107">
        <v>20000000</v>
      </c>
      <c r="L4729" s="98" t="s">
        <v>5252</v>
      </c>
      <c r="M4729" s="23">
        <v>1800</v>
      </c>
      <c r="N4729" s="23">
        <v>1</v>
      </c>
      <c r="O4729" s="107">
        <v>20000000</v>
      </c>
      <c r="P4729" s="23">
        <v>180</v>
      </c>
      <c r="Q4729" s="23">
        <v>2</v>
      </c>
      <c r="R4729" s="23">
        <v>2</v>
      </c>
      <c r="S4729" s="23">
        <v>0</v>
      </c>
      <c r="T4729" s="47">
        <v>16</v>
      </c>
      <c r="U4729" s="98" t="s">
        <v>111</v>
      </c>
      <c r="V4729" s="98" t="s">
        <v>3139</v>
      </c>
      <c r="W4729" s="69">
        <f t="shared" si="146"/>
        <v>7.2611112124831734E-2</v>
      </c>
    </row>
    <row r="4730" spans="1:23">
      <c r="A4730">
        <f t="shared" si="147"/>
        <v>726</v>
      </c>
      <c r="B4730" s="99">
        <v>44408</v>
      </c>
      <c r="C4730" s="23">
        <v>2327</v>
      </c>
      <c r="D4730" s="23">
        <v>5</v>
      </c>
      <c r="E4730" s="98" t="s">
        <v>49</v>
      </c>
      <c r="F4730" s="98" t="s">
        <v>164</v>
      </c>
      <c r="G4730" s="98" t="s">
        <v>4120</v>
      </c>
      <c r="H4730" s="98" t="s">
        <v>1366</v>
      </c>
      <c r="I4730" s="98" t="s">
        <v>7060</v>
      </c>
      <c r="J4730" s="99">
        <v>45134</v>
      </c>
      <c r="K4730" s="107">
        <v>28000000</v>
      </c>
      <c r="L4730" s="98" t="s">
        <v>5253</v>
      </c>
      <c r="M4730" s="23">
        <v>1080</v>
      </c>
      <c r="N4730" s="23">
        <v>1</v>
      </c>
      <c r="O4730" s="107">
        <v>28000000</v>
      </c>
      <c r="P4730" s="23">
        <v>180</v>
      </c>
      <c r="Q4730" s="23">
        <v>2</v>
      </c>
      <c r="R4730" s="23">
        <v>2</v>
      </c>
      <c r="S4730" s="23">
        <v>0</v>
      </c>
      <c r="T4730" s="47">
        <v>18.666665999999999</v>
      </c>
      <c r="U4730" s="98" t="s">
        <v>111</v>
      </c>
      <c r="V4730" s="98" t="s">
        <v>3139</v>
      </c>
      <c r="W4730" s="69">
        <f t="shared" si="146"/>
        <v>4.2211125444918556E-2</v>
      </c>
    </row>
    <row r="4731" spans="1:23">
      <c r="A4731">
        <f t="shared" si="147"/>
        <v>1457</v>
      </c>
      <c r="B4731" s="99">
        <v>44408</v>
      </c>
      <c r="C4731" s="23">
        <v>2328</v>
      </c>
      <c r="D4731" s="23">
        <v>5</v>
      </c>
      <c r="E4731" s="98" t="s">
        <v>49</v>
      </c>
      <c r="F4731" s="98" t="s">
        <v>164</v>
      </c>
      <c r="G4731" s="98" t="s">
        <v>4120</v>
      </c>
      <c r="H4731" s="98" t="s">
        <v>1366</v>
      </c>
      <c r="I4731" s="98" t="s">
        <v>7060</v>
      </c>
      <c r="J4731" s="99">
        <v>45865</v>
      </c>
      <c r="K4731" s="107">
        <v>15000000</v>
      </c>
      <c r="L4731" s="98" t="s">
        <v>5254</v>
      </c>
      <c r="M4731" s="23">
        <v>1800</v>
      </c>
      <c r="N4731" s="23">
        <v>1</v>
      </c>
      <c r="O4731" s="107">
        <v>15000000</v>
      </c>
      <c r="P4731" s="23">
        <v>180</v>
      </c>
      <c r="Q4731" s="23">
        <v>2</v>
      </c>
      <c r="R4731" s="23">
        <v>2</v>
      </c>
      <c r="S4731" s="23">
        <v>0</v>
      </c>
      <c r="T4731" s="47">
        <v>12</v>
      </c>
      <c r="U4731" s="98" t="s">
        <v>111</v>
      </c>
      <c r="V4731" s="98" t="s">
        <v>3139</v>
      </c>
      <c r="W4731" s="69">
        <f t="shared" si="146"/>
        <v>5.44583340936238E-2</v>
      </c>
    </row>
    <row r="4732" spans="1:23">
      <c r="A4732">
        <f t="shared" si="147"/>
        <v>726</v>
      </c>
      <c r="B4732" s="99">
        <v>44408</v>
      </c>
      <c r="C4732" s="23">
        <v>2329</v>
      </c>
      <c r="D4732" s="23">
        <v>5</v>
      </c>
      <c r="E4732" s="98" t="s">
        <v>49</v>
      </c>
      <c r="F4732" s="98" t="s">
        <v>164</v>
      </c>
      <c r="G4732" s="98" t="s">
        <v>4120</v>
      </c>
      <c r="H4732" s="98" t="s">
        <v>1366</v>
      </c>
      <c r="I4732" s="98" t="s">
        <v>7060</v>
      </c>
      <c r="J4732" s="99">
        <v>45134</v>
      </c>
      <c r="K4732" s="107">
        <v>5500000</v>
      </c>
      <c r="L4732" s="98" t="s">
        <v>5255</v>
      </c>
      <c r="M4732" s="23">
        <v>1080</v>
      </c>
      <c r="N4732" s="23">
        <v>1</v>
      </c>
      <c r="O4732" s="107">
        <v>5500000</v>
      </c>
      <c r="P4732" s="23">
        <v>180</v>
      </c>
      <c r="Q4732" s="23">
        <v>2</v>
      </c>
      <c r="R4732" s="23">
        <v>2</v>
      </c>
      <c r="S4732" s="23">
        <v>0</v>
      </c>
      <c r="T4732" s="47">
        <v>3.6666660000000002</v>
      </c>
      <c r="U4732" s="98" t="s">
        <v>111</v>
      </c>
      <c r="V4732" s="98" t="s">
        <v>3139</v>
      </c>
      <c r="W4732" s="69">
        <f t="shared" si="146"/>
        <v>8.2914698581213024E-3</v>
      </c>
    </row>
    <row r="4733" spans="1:23">
      <c r="A4733">
        <f t="shared" si="147"/>
        <v>361</v>
      </c>
      <c r="B4733" s="99">
        <v>44408</v>
      </c>
      <c r="C4733" s="23">
        <v>2330</v>
      </c>
      <c r="D4733" s="23">
        <v>5</v>
      </c>
      <c r="E4733" s="98" t="s">
        <v>49</v>
      </c>
      <c r="F4733" s="98" t="s">
        <v>164</v>
      </c>
      <c r="G4733" s="98" t="s">
        <v>4120</v>
      </c>
      <c r="H4733" s="98" t="s">
        <v>1366</v>
      </c>
      <c r="I4733" s="98" t="s">
        <v>7060</v>
      </c>
      <c r="J4733" s="99">
        <v>44769</v>
      </c>
      <c r="K4733" s="107">
        <v>30000000</v>
      </c>
      <c r="L4733" s="98" t="s">
        <v>5256</v>
      </c>
      <c r="M4733" s="23">
        <v>720</v>
      </c>
      <c r="N4733" s="23">
        <v>1</v>
      </c>
      <c r="O4733" s="107">
        <v>30000000</v>
      </c>
      <c r="P4733" s="23">
        <v>180</v>
      </c>
      <c r="Q4733" s="23">
        <v>2</v>
      </c>
      <c r="R4733" s="23">
        <v>2</v>
      </c>
      <c r="S4733" s="23">
        <v>0</v>
      </c>
      <c r="T4733" s="47">
        <v>15</v>
      </c>
      <c r="U4733" s="98" t="s">
        <v>111</v>
      </c>
      <c r="V4733" s="98" t="s">
        <v>3139</v>
      </c>
      <c r="W4733" s="69">
        <f t="shared" si="146"/>
        <v>1.6866385216024529E-2</v>
      </c>
    </row>
    <row r="4734" spans="1:23">
      <c r="A4734">
        <f t="shared" si="147"/>
        <v>1457</v>
      </c>
      <c r="B4734" s="99">
        <v>44408</v>
      </c>
      <c r="C4734" s="23">
        <v>2331</v>
      </c>
      <c r="D4734" s="23">
        <v>5</v>
      </c>
      <c r="E4734" s="98" t="s">
        <v>49</v>
      </c>
      <c r="F4734" s="98" t="s">
        <v>164</v>
      </c>
      <c r="G4734" s="98" t="s">
        <v>4120</v>
      </c>
      <c r="H4734" s="98" t="s">
        <v>1366</v>
      </c>
      <c r="I4734" s="98" t="s">
        <v>7060</v>
      </c>
      <c r="J4734" s="99">
        <v>45865</v>
      </c>
      <c r="K4734" s="107">
        <v>10000000</v>
      </c>
      <c r="L4734" s="98" t="s">
        <v>5257</v>
      </c>
      <c r="M4734" s="23">
        <v>1800</v>
      </c>
      <c r="N4734" s="23">
        <v>1</v>
      </c>
      <c r="O4734" s="107">
        <v>10000000</v>
      </c>
      <c r="P4734" s="23">
        <v>180</v>
      </c>
      <c r="Q4734" s="23">
        <v>2</v>
      </c>
      <c r="R4734" s="23">
        <v>2</v>
      </c>
      <c r="S4734" s="23">
        <v>0</v>
      </c>
      <c r="T4734" s="47">
        <v>8</v>
      </c>
      <c r="U4734" s="98" t="s">
        <v>111</v>
      </c>
      <c r="V4734" s="98" t="s">
        <v>3139</v>
      </c>
      <c r="W4734" s="69">
        <f t="shared" si="146"/>
        <v>3.6305556062415867E-2</v>
      </c>
    </row>
    <row r="4735" spans="1:23">
      <c r="A4735">
        <f t="shared" si="147"/>
        <v>361</v>
      </c>
      <c r="B4735" s="99">
        <v>44408</v>
      </c>
      <c r="C4735" s="23">
        <v>2332</v>
      </c>
      <c r="D4735" s="23">
        <v>5</v>
      </c>
      <c r="E4735" s="98" t="s">
        <v>49</v>
      </c>
      <c r="F4735" s="98" t="s">
        <v>164</v>
      </c>
      <c r="G4735" s="98" t="s">
        <v>4120</v>
      </c>
      <c r="H4735" s="98" t="s">
        <v>1366</v>
      </c>
      <c r="I4735" s="98" t="s">
        <v>7060</v>
      </c>
      <c r="J4735" s="99">
        <v>44769</v>
      </c>
      <c r="K4735" s="107">
        <v>8000000</v>
      </c>
      <c r="L4735" s="98" t="s">
        <v>5258</v>
      </c>
      <c r="M4735" s="23">
        <v>720</v>
      </c>
      <c r="N4735" s="23">
        <v>1</v>
      </c>
      <c r="O4735" s="107">
        <v>8000000</v>
      </c>
      <c r="P4735" s="23">
        <v>30</v>
      </c>
      <c r="Q4735" s="23">
        <v>2</v>
      </c>
      <c r="R4735" s="23">
        <v>2</v>
      </c>
      <c r="S4735" s="23">
        <v>0</v>
      </c>
      <c r="T4735" s="47">
        <v>4.0000039999999997</v>
      </c>
      <c r="U4735" s="98" t="s">
        <v>111</v>
      </c>
      <c r="V4735" s="98" t="s">
        <v>3139</v>
      </c>
      <c r="W4735" s="69">
        <f t="shared" si="146"/>
        <v>4.4977072219759317E-3</v>
      </c>
    </row>
    <row r="4736" spans="1:23">
      <c r="A4736">
        <f t="shared" si="147"/>
        <v>1457</v>
      </c>
      <c r="B4736" s="99">
        <v>44408</v>
      </c>
      <c r="C4736" s="23">
        <v>2333</v>
      </c>
      <c r="D4736" s="23">
        <v>5</v>
      </c>
      <c r="E4736" s="98" t="s">
        <v>49</v>
      </c>
      <c r="F4736" s="98" t="s">
        <v>164</v>
      </c>
      <c r="G4736" s="98" t="s">
        <v>4120</v>
      </c>
      <c r="H4736" s="98" t="s">
        <v>1366</v>
      </c>
      <c r="I4736" s="98" t="s">
        <v>7060</v>
      </c>
      <c r="J4736" s="99">
        <v>45865</v>
      </c>
      <c r="K4736" s="107">
        <v>10000000</v>
      </c>
      <c r="L4736" s="98" t="s">
        <v>5259</v>
      </c>
      <c r="M4736" s="23">
        <v>1800</v>
      </c>
      <c r="N4736" s="23">
        <v>1</v>
      </c>
      <c r="O4736" s="107">
        <v>10000000</v>
      </c>
      <c r="P4736" s="23">
        <v>180</v>
      </c>
      <c r="Q4736" s="23">
        <v>2</v>
      </c>
      <c r="R4736" s="23">
        <v>2</v>
      </c>
      <c r="S4736" s="23">
        <v>0</v>
      </c>
      <c r="T4736" s="47">
        <v>8</v>
      </c>
      <c r="U4736" s="98" t="s">
        <v>111</v>
      </c>
      <c r="V4736" s="98" t="s">
        <v>3139</v>
      </c>
      <c r="W4736" s="69">
        <f t="shared" si="146"/>
        <v>3.6305556062415867E-2</v>
      </c>
    </row>
    <row r="4737" spans="1:23">
      <c r="A4737">
        <f t="shared" si="147"/>
        <v>726</v>
      </c>
      <c r="B4737" s="99">
        <v>44408</v>
      </c>
      <c r="C4737" s="23">
        <v>2334</v>
      </c>
      <c r="D4737" s="23">
        <v>5</v>
      </c>
      <c r="E4737" s="98" t="s">
        <v>49</v>
      </c>
      <c r="F4737" s="98" t="s">
        <v>164</v>
      </c>
      <c r="G4737" s="98" t="s">
        <v>4120</v>
      </c>
      <c r="H4737" s="98" t="s">
        <v>1366</v>
      </c>
      <c r="I4737" s="98" t="s">
        <v>7060</v>
      </c>
      <c r="J4737" s="99">
        <v>45134</v>
      </c>
      <c r="K4737" s="107">
        <v>5300000</v>
      </c>
      <c r="L4737" s="98" t="s">
        <v>5260</v>
      </c>
      <c r="M4737" s="23">
        <v>1080</v>
      </c>
      <c r="N4737" s="23">
        <v>1</v>
      </c>
      <c r="O4737" s="107">
        <v>5300000</v>
      </c>
      <c r="P4737" s="23">
        <v>90</v>
      </c>
      <c r="Q4737" s="23">
        <v>2</v>
      </c>
      <c r="R4737" s="23">
        <v>2</v>
      </c>
      <c r="S4737" s="23">
        <v>0</v>
      </c>
      <c r="T4737" s="47">
        <v>3.5333320000000001</v>
      </c>
      <c r="U4737" s="98" t="s">
        <v>111</v>
      </c>
      <c r="V4737" s="98" t="s">
        <v>3139</v>
      </c>
      <c r="W4737" s="69">
        <f t="shared" si="146"/>
        <v>7.9899603009206347E-3</v>
      </c>
    </row>
    <row r="4738" spans="1:23">
      <c r="A4738">
        <f t="shared" si="147"/>
        <v>1458</v>
      </c>
      <c r="B4738" s="99">
        <v>44408</v>
      </c>
      <c r="C4738" s="23">
        <v>2335</v>
      </c>
      <c r="D4738" s="23">
        <v>5</v>
      </c>
      <c r="E4738" s="98" t="s">
        <v>49</v>
      </c>
      <c r="F4738" s="98" t="s">
        <v>164</v>
      </c>
      <c r="G4738" s="98" t="s">
        <v>4120</v>
      </c>
      <c r="H4738" s="98" t="s">
        <v>1366</v>
      </c>
      <c r="I4738" s="98" t="s">
        <v>6825</v>
      </c>
      <c r="J4738" s="99">
        <v>45866</v>
      </c>
      <c r="K4738" s="107">
        <v>10000000</v>
      </c>
      <c r="L4738" s="98" t="s">
        <v>5261</v>
      </c>
      <c r="M4738" s="23">
        <v>1800</v>
      </c>
      <c r="N4738" s="23">
        <v>1</v>
      </c>
      <c r="O4738" s="107">
        <v>10000000</v>
      </c>
      <c r="P4738" s="23">
        <v>180</v>
      </c>
      <c r="Q4738" s="23">
        <v>2</v>
      </c>
      <c r="R4738" s="23">
        <v>2</v>
      </c>
      <c r="S4738" s="23">
        <v>0</v>
      </c>
      <c r="T4738" s="47">
        <v>8</v>
      </c>
      <c r="U4738" s="98" t="s">
        <v>111</v>
      </c>
      <c r="V4738" s="98" t="s">
        <v>3139</v>
      </c>
      <c r="W4738" s="69">
        <f t="shared" ref="W4738:W4801" si="148">+T4738/SUM($T$2:$T$5848)*A4738</f>
        <v>3.6330474083048958E-2</v>
      </c>
    </row>
    <row r="4739" spans="1:23">
      <c r="A4739">
        <f t="shared" ref="A4739:A4802" si="149">+J4739-B4739</f>
        <v>1458</v>
      </c>
      <c r="B4739" s="99">
        <v>44408</v>
      </c>
      <c r="C4739" s="23">
        <v>2336</v>
      </c>
      <c r="D4739" s="23">
        <v>5</v>
      </c>
      <c r="E4739" s="98" t="s">
        <v>49</v>
      </c>
      <c r="F4739" s="98" t="s">
        <v>164</v>
      </c>
      <c r="G4739" s="98" t="s">
        <v>4120</v>
      </c>
      <c r="H4739" s="98" t="s">
        <v>1366</v>
      </c>
      <c r="I4739" s="98" t="s">
        <v>6825</v>
      </c>
      <c r="J4739" s="99">
        <v>45866</v>
      </c>
      <c r="K4739" s="107">
        <v>17000000</v>
      </c>
      <c r="L4739" s="98" t="s">
        <v>5262</v>
      </c>
      <c r="M4739" s="23">
        <v>1800</v>
      </c>
      <c r="N4739" s="23">
        <v>1</v>
      </c>
      <c r="O4739" s="107">
        <v>17000000</v>
      </c>
      <c r="P4739" s="23">
        <v>180</v>
      </c>
      <c r="Q4739" s="23">
        <v>2</v>
      </c>
      <c r="R4739" s="23">
        <v>2</v>
      </c>
      <c r="S4739" s="23">
        <v>0</v>
      </c>
      <c r="T4739" s="47">
        <v>13.6</v>
      </c>
      <c r="U4739" s="98" t="s">
        <v>111</v>
      </c>
      <c r="V4739" s="98" t="s">
        <v>3139</v>
      </c>
      <c r="W4739" s="69">
        <f t="shared" si="148"/>
        <v>6.1761805941183225E-2</v>
      </c>
    </row>
    <row r="4740" spans="1:23">
      <c r="A4740">
        <f t="shared" si="149"/>
        <v>1093</v>
      </c>
      <c r="B4740" s="99">
        <v>44408</v>
      </c>
      <c r="C4740" s="23">
        <v>2337</v>
      </c>
      <c r="D4740" s="23">
        <v>5</v>
      </c>
      <c r="E4740" s="98" t="s">
        <v>49</v>
      </c>
      <c r="F4740" s="98" t="s">
        <v>164</v>
      </c>
      <c r="G4740" s="98" t="s">
        <v>4120</v>
      </c>
      <c r="H4740" s="98" t="s">
        <v>1366</v>
      </c>
      <c r="I4740" s="98" t="s">
        <v>6825</v>
      </c>
      <c r="J4740" s="99">
        <v>45501</v>
      </c>
      <c r="K4740" s="107">
        <v>6000000</v>
      </c>
      <c r="L4740" s="98" t="s">
        <v>5263</v>
      </c>
      <c r="M4740" s="23">
        <v>1440</v>
      </c>
      <c r="N4740" s="23">
        <v>1</v>
      </c>
      <c r="O4740" s="107">
        <v>6000000</v>
      </c>
      <c r="P4740" s="23">
        <v>180</v>
      </c>
      <c r="Q4740" s="23">
        <v>2</v>
      </c>
      <c r="R4740" s="23">
        <v>2</v>
      </c>
      <c r="S4740" s="23">
        <v>0</v>
      </c>
      <c r="T4740" s="47">
        <v>4.5</v>
      </c>
      <c r="U4740" s="98" t="s">
        <v>111</v>
      </c>
      <c r="V4740" s="98" t="s">
        <v>3139</v>
      </c>
      <c r="W4740" s="69">
        <f t="shared" si="148"/>
        <v>1.5319910560483221E-2</v>
      </c>
    </row>
    <row r="4741" spans="1:23">
      <c r="A4741">
        <f t="shared" si="149"/>
        <v>727</v>
      </c>
      <c r="B4741" s="99">
        <v>44408</v>
      </c>
      <c r="C4741" s="23">
        <v>2338</v>
      </c>
      <c r="D4741" s="23">
        <v>5</v>
      </c>
      <c r="E4741" s="98" t="s">
        <v>49</v>
      </c>
      <c r="F4741" s="98" t="s">
        <v>164</v>
      </c>
      <c r="G4741" s="98" t="s">
        <v>4120</v>
      </c>
      <c r="H4741" s="98" t="s">
        <v>1366</v>
      </c>
      <c r="I4741" s="98" t="s">
        <v>6825</v>
      </c>
      <c r="J4741" s="99">
        <v>45135</v>
      </c>
      <c r="K4741" s="107">
        <v>10500000</v>
      </c>
      <c r="L4741" s="98" t="s">
        <v>5264</v>
      </c>
      <c r="M4741" s="23">
        <v>1080</v>
      </c>
      <c r="N4741" s="23">
        <v>1</v>
      </c>
      <c r="O4741" s="107">
        <v>10500000</v>
      </c>
      <c r="P4741" s="23">
        <v>90</v>
      </c>
      <c r="Q4741" s="23">
        <v>2</v>
      </c>
      <c r="R4741" s="23">
        <v>2</v>
      </c>
      <c r="S4741" s="23">
        <v>0</v>
      </c>
      <c r="T4741" s="47">
        <v>7</v>
      </c>
      <c r="U4741" s="98" t="s">
        <v>111</v>
      </c>
      <c r="V4741" s="98" t="s">
        <v>3139</v>
      </c>
      <c r="W4741" s="69">
        <f t="shared" si="148"/>
        <v>1.5850975875226006E-2</v>
      </c>
    </row>
    <row r="4742" spans="1:23">
      <c r="A4742">
        <f t="shared" si="149"/>
        <v>727</v>
      </c>
      <c r="B4742" s="99">
        <v>44408</v>
      </c>
      <c r="C4742" s="23">
        <v>2339</v>
      </c>
      <c r="D4742" s="23">
        <v>5</v>
      </c>
      <c r="E4742" s="98" t="s">
        <v>49</v>
      </c>
      <c r="F4742" s="98" t="s">
        <v>164</v>
      </c>
      <c r="G4742" s="98" t="s">
        <v>4120</v>
      </c>
      <c r="H4742" s="98" t="s">
        <v>1366</v>
      </c>
      <c r="I4742" s="98" t="s">
        <v>6825</v>
      </c>
      <c r="J4742" s="99">
        <v>45135</v>
      </c>
      <c r="K4742" s="107">
        <v>5000000</v>
      </c>
      <c r="L4742" s="98" t="s">
        <v>5265</v>
      </c>
      <c r="M4742" s="23">
        <v>1080</v>
      </c>
      <c r="N4742" s="23">
        <v>1</v>
      </c>
      <c r="O4742" s="107">
        <v>5000000</v>
      </c>
      <c r="P4742" s="23">
        <v>90</v>
      </c>
      <c r="Q4742" s="23">
        <v>2</v>
      </c>
      <c r="R4742" s="23">
        <v>2</v>
      </c>
      <c r="S4742" s="23">
        <v>0</v>
      </c>
      <c r="T4742" s="47">
        <v>3.333332</v>
      </c>
      <c r="U4742" s="98" t="s">
        <v>111</v>
      </c>
      <c r="V4742" s="98" t="s">
        <v>3139</v>
      </c>
      <c r="W4742" s="69">
        <f t="shared" si="148"/>
        <v>7.5480807308741229E-3</v>
      </c>
    </row>
    <row r="4743" spans="1:23">
      <c r="A4743">
        <f t="shared" si="149"/>
        <v>1458</v>
      </c>
      <c r="B4743" s="99">
        <v>44408</v>
      </c>
      <c r="C4743" s="23">
        <v>2340</v>
      </c>
      <c r="D4743" s="23">
        <v>5</v>
      </c>
      <c r="E4743" s="98" t="s">
        <v>49</v>
      </c>
      <c r="F4743" s="98" t="s">
        <v>164</v>
      </c>
      <c r="G4743" s="98" t="s">
        <v>4120</v>
      </c>
      <c r="H4743" s="98" t="s">
        <v>1366</v>
      </c>
      <c r="I4743" s="98" t="s">
        <v>6825</v>
      </c>
      <c r="J4743" s="99">
        <v>45866</v>
      </c>
      <c r="K4743" s="107">
        <v>13000000</v>
      </c>
      <c r="L4743" s="98" t="s">
        <v>5266</v>
      </c>
      <c r="M4743" s="23">
        <v>1800</v>
      </c>
      <c r="N4743" s="23">
        <v>1</v>
      </c>
      <c r="O4743" s="107">
        <v>13000000</v>
      </c>
      <c r="P4743" s="23">
        <v>180</v>
      </c>
      <c r="Q4743" s="23">
        <v>2</v>
      </c>
      <c r="R4743" s="23">
        <v>2</v>
      </c>
      <c r="S4743" s="23">
        <v>0</v>
      </c>
      <c r="T4743" s="47">
        <v>10.4</v>
      </c>
      <c r="U4743" s="98" t="s">
        <v>111</v>
      </c>
      <c r="V4743" s="98" t="s">
        <v>3139</v>
      </c>
      <c r="W4743" s="69">
        <f t="shared" si="148"/>
        <v>4.722961630796365E-2</v>
      </c>
    </row>
    <row r="4744" spans="1:23">
      <c r="A4744">
        <f t="shared" si="149"/>
        <v>727</v>
      </c>
      <c r="B4744" s="99">
        <v>44408</v>
      </c>
      <c r="C4744" s="23">
        <v>2341</v>
      </c>
      <c r="D4744" s="23">
        <v>5</v>
      </c>
      <c r="E4744" s="98" t="s">
        <v>49</v>
      </c>
      <c r="F4744" s="98" t="s">
        <v>164</v>
      </c>
      <c r="G4744" s="98" t="s">
        <v>4120</v>
      </c>
      <c r="H4744" s="98" t="s">
        <v>1366</v>
      </c>
      <c r="I4744" s="98" t="s">
        <v>6825</v>
      </c>
      <c r="J4744" s="99">
        <v>45135</v>
      </c>
      <c r="K4744" s="107">
        <v>10000000</v>
      </c>
      <c r="L4744" s="98" t="s">
        <v>5267</v>
      </c>
      <c r="M4744" s="23">
        <v>1080</v>
      </c>
      <c r="N4744" s="23">
        <v>1</v>
      </c>
      <c r="O4744" s="107">
        <v>10000000</v>
      </c>
      <c r="P4744" s="23">
        <v>180</v>
      </c>
      <c r="Q4744" s="23">
        <v>2</v>
      </c>
      <c r="R4744" s="23">
        <v>2</v>
      </c>
      <c r="S4744" s="23">
        <v>0</v>
      </c>
      <c r="T4744" s="47">
        <v>6.6666660000000002</v>
      </c>
      <c r="U4744" s="98" t="s">
        <v>111</v>
      </c>
      <c r="V4744" s="98" t="s">
        <v>3139</v>
      </c>
      <c r="W4744" s="69">
        <f t="shared" si="148"/>
        <v>1.5096165990598496E-2</v>
      </c>
    </row>
    <row r="4745" spans="1:23">
      <c r="A4745">
        <f t="shared" si="149"/>
        <v>727</v>
      </c>
      <c r="B4745" s="99">
        <v>44408</v>
      </c>
      <c r="C4745" s="23">
        <v>2342</v>
      </c>
      <c r="D4745" s="23">
        <v>5</v>
      </c>
      <c r="E4745" s="98" t="s">
        <v>49</v>
      </c>
      <c r="F4745" s="98" t="s">
        <v>164</v>
      </c>
      <c r="G4745" s="98" t="s">
        <v>4120</v>
      </c>
      <c r="H4745" s="98" t="s">
        <v>1366</v>
      </c>
      <c r="I4745" s="98" t="s">
        <v>6825</v>
      </c>
      <c r="J4745" s="99">
        <v>45135</v>
      </c>
      <c r="K4745" s="107">
        <v>15000000</v>
      </c>
      <c r="L4745" s="98" t="s">
        <v>5268</v>
      </c>
      <c r="M4745" s="23">
        <v>1080</v>
      </c>
      <c r="N4745" s="23">
        <v>1</v>
      </c>
      <c r="O4745" s="107">
        <v>15000000</v>
      </c>
      <c r="P4745" s="23">
        <v>180</v>
      </c>
      <c r="Q4745" s="23">
        <v>2</v>
      </c>
      <c r="R4745" s="23">
        <v>2</v>
      </c>
      <c r="S4745" s="23">
        <v>0</v>
      </c>
      <c r="T4745" s="47">
        <v>10</v>
      </c>
      <c r="U4745" s="98" t="s">
        <v>111</v>
      </c>
      <c r="V4745" s="98" t="s">
        <v>3139</v>
      </c>
      <c r="W4745" s="69">
        <f t="shared" si="148"/>
        <v>2.2644251250322867E-2</v>
      </c>
    </row>
    <row r="4746" spans="1:23">
      <c r="A4746">
        <f t="shared" si="149"/>
        <v>1458</v>
      </c>
      <c r="B4746" s="99">
        <v>44408</v>
      </c>
      <c r="C4746" s="23">
        <v>2343</v>
      </c>
      <c r="D4746" s="23">
        <v>5</v>
      </c>
      <c r="E4746" s="98" t="s">
        <v>49</v>
      </c>
      <c r="F4746" s="98" t="s">
        <v>164</v>
      </c>
      <c r="G4746" s="98" t="s">
        <v>4120</v>
      </c>
      <c r="H4746" s="98" t="s">
        <v>1366</v>
      </c>
      <c r="I4746" s="98" t="s">
        <v>6825</v>
      </c>
      <c r="J4746" s="99">
        <v>45866</v>
      </c>
      <c r="K4746" s="107">
        <v>20000000</v>
      </c>
      <c r="L4746" s="98" t="s">
        <v>5269</v>
      </c>
      <c r="M4746" s="23">
        <v>1800</v>
      </c>
      <c r="N4746" s="23">
        <v>1</v>
      </c>
      <c r="O4746" s="107">
        <v>20000000</v>
      </c>
      <c r="P4746" s="23">
        <v>180</v>
      </c>
      <c r="Q4746" s="23">
        <v>2</v>
      </c>
      <c r="R4746" s="23">
        <v>2</v>
      </c>
      <c r="S4746" s="23">
        <v>0</v>
      </c>
      <c r="T4746" s="47">
        <v>16</v>
      </c>
      <c r="U4746" s="98" t="s">
        <v>111</v>
      </c>
      <c r="V4746" s="98" t="s">
        <v>3139</v>
      </c>
      <c r="W4746" s="69">
        <f t="shared" si="148"/>
        <v>7.2660948166097916E-2</v>
      </c>
    </row>
    <row r="4747" spans="1:23">
      <c r="A4747">
        <f t="shared" si="149"/>
        <v>1458</v>
      </c>
      <c r="B4747" s="99">
        <v>44408</v>
      </c>
      <c r="C4747" s="23">
        <v>2344</v>
      </c>
      <c r="D4747" s="23">
        <v>5</v>
      </c>
      <c r="E4747" s="98" t="s">
        <v>49</v>
      </c>
      <c r="F4747" s="98" t="s">
        <v>164</v>
      </c>
      <c r="G4747" s="98" t="s">
        <v>4120</v>
      </c>
      <c r="H4747" s="98" t="s">
        <v>1366</v>
      </c>
      <c r="I4747" s="98" t="s">
        <v>6825</v>
      </c>
      <c r="J4747" s="99">
        <v>45866</v>
      </c>
      <c r="K4747" s="107">
        <v>25000000</v>
      </c>
      <c r="L4747" s="98" t="s">
        <v>5270</v>
      </c>
      <c r="M4747" s="23">
        <v>1800</v>
      </c>
      <c r="N4747" s="23">
        <v>1</v>
      </c>
      <c r="O4747" s="107">
        <v>25000000</v>
      </c>
      <c r="P4747" s="23">
        <v>180</v>
      </c>
      <c r="Q4747" s="23">
        <v>2</v>
      </c>
      <c r="R4747" s="23">
        <v>2</v>
      </c>
      <c r="S4747" s="23">
        <v>0</v>
      </c>
      <c r="T4747" s="47">
        <v>20</v>
      </c>
      <c r="U4747" s="98" t="s">
        <v>111</v>
      </c>
      <c r="V4747" s="98" t="s">
        <v>3139</v>
      </c>
      <c r="W4747" s="69">
        <f t="shared" si="148"/>
        <v>9.0826185207622395E-2</v>
      </c>
    </row>
    <row r="4748" spans="1:23">
      <c r="A4748">
        <f t="shared" si="149"/>
        <v>727</v>
      </c>
      <c r="B4748" s="99">
        <v>44408</v>
      </c>
      <c r="C4748" s="23">
        <v>2345</v>
      </c>
      <c r="D4748" s="23">
        <v>5</v>
      </c>
      <c r="E4748" s="98" t="s">
        <v>49</v>
      </c>
      <c r="F4748" s="98" t="s">
        <v>164</v>
      </c>
      <c r="G4748" s="98" t="s">
        <v>4120</v>
      </c>
      <c r="H4748" s="98" t="s">
        <v>1366</v>
      </c>
      <c r="I4748" s="98" t="s">
        <v>6825</v>
      </c>
      <c r="J4748" s="99">
        <v>45135</v>
      </c>
      <c r="K4748" s="107">
        <v>10000000</v>
      </c>
      <c r="L4748" s="98" t="s">
        <v>5271</v>
      </c>
      <c r="M4748" s="23">
        <v>1080</v>
      </c>
      <c r="N4748" s="23">
        <v>1</v>
      </c>
      <c r="O4748" s="107">
        <v>10000000</v>
      </c>
      <c r="P4748" s="23">
        <v>360</v>
      </c>
      <c r="Q4748" s="23">
        <v>2</v>
      </c>
      <c r="R4748" s="23">
        <v>2</v>
      </c>
      <c r="S4748" s="23">
        <v>0</v>
      </c>
      <c r="T4748" s="47">
        <v>6.6666670000000003</v>
      </c>
      <c r="U4748" s="98" t="s">
        <v>111</v>
      </c>
      <c r="V4748" s="98" t="s">
        <v>3139</v>
      </c>
      <c r="W4748" s="69">
        <f t="shared" si="148"/>
        <v>1.5096168255023622E-2</v>
      </c>
    </row>
    <row r="4749" spans="1:23">
      <c r="A4749">
        <f t="shared" si="149"/>
        <v>727</v>
      </c>
      <c r="B4749" s="99">
        <v>44408</v>
      </c>
      <c r="C4749" s="23">
        <v>2346</v>
      </c>
      <c r="D4749" s="23">
        <v>5</v>
      </c>
      <c r="E4749" s="98" t="s">
        <v>49</v>
      </c>
      <c r="F4749" s="98" t="s">
        <v>164</v>
      </c>
      <c r="G4749" s="98" t="s">
        <v>4120</v>
      </c>
      <c r="H4749" s="98" t="s">
        <v>1366</v>
      </c>
      <c r="I4749" s="98" t="s">
        <v>6825</v>
      </c>
      <c r="J4749" s="99">
        <v>45135</v>
      </c>
      <c r="K4749" s="107">
        <v>5000000</v>
      </c>
      <c r="L4749" s="98" t="s">
        <v>5272</v>
      </c>
      <c r="M4749" s="23">
        <v>1080</v>
      </c>
      <c r="N4749" s="23">
        <v>1</v>
      </c>
      <c r="O4749" s="107">
        <v>5000000</v>
      </c>
      <c r="P4749" s="23">
        <v>360</v>
      </c>
      <c r="Q4749" s="23">
        <v>2</v>
      </c>
      <c r="R4749" s="23">
        <v>2</v>
      </c>
      <c r="S4749" s="23">
        <v>0</v>
      </c>
      <c r="T4749" s="47">
        <v>3.3333330000000001</v>
      </c>
      <c r="U4749" s="98" t="s">
        <v>111</v>
      </c>
      <c r="V4749" s="98" t="s">
        <v>3139</v>
      </c>
      <c r="W4749" s="69">
        <f t="shared" si="148"/>
        <v>7.5480829952992478E-3</v>
      </c>
    </row>
    <row r="4750" spans="1:23">
      <c r="A4750">
        <f t="shared" si="149"/>
        <v>362</v>
      </c>
      <c r="B4750" s="99">
        <v>44408</v>
      </c>
      <c r="C4750" s="23">
        <v>2347</v>
      </c>
      <c r="D4750" s="23">
        <v>5</v>
      </c>
      <c r="E4750" s="98" t="s">
        <v>49</v>
      </c>
      <c r="F4750" s="98" t="s">
        <v>164</v>
      </c>
      <c r="G4750" s="98" t="s">
        <v>4120</v>
      </c>
      <c r="H4750" s="98" t="s">
        <v>1366</v>
      </c>
      <c r="I4750" s="98" t="s">
        <v>6825</v>
      </c>
      <c r="J4750" s="99">
        <v>44770</v>
      </c>
      <c r="K4750" s="107">
        <v>5500000</v>
      </c>
      <c r="L4750" s="98" t="s">
        <v>5273</v>
      </c>
      <c r="M4750" s="23">
        <v>720</v>
      </c>
      <c r="N4750" s="23">
        <v>1</v>
      </c>
      <c r="O4750" s="107">
        <v>5500000</v>
      </c>
      <c r="P4750" s="23">
        <v>180</v>
      </c>
      <c r="Q4750" s="23">
        <v>2</v>
      </c>
      <c r="R4750" s="23">
        <v>2</v>
      </c>
      <c r="S4750" s="23">
        <v>0</v>
      </c>
      <c r="T4750" s="47">
        <v>2.75</v>
      </c>
      <c r="U4750" s="98" t="s">
        <v>111</v>
      </c>
      <c r="V4750" s="98" t="s">
        <v>3139</v>
      </c>
      <c r="W4750" s="69">
        <f t="shared" si="148"/>
        <v>3.1007361925304558E-3</v>
      </c>
    </row>
    <row r="4751" spans="1:23">
      <c r="A4751">
        <f t="shared" si="149"/>
        <v>1458</v>
      </c>
      <c r="B4751" s="99">
        <v>44408</v>
      </c>
      <c r="C4751" s="23">
        <v>2348</v>
      </c>
      <c r="D4751" s="23">
        <v>5</v>
      </c>
      <c r="E4751" s="98" t="s">
        <v>49</v>
      </c>
      <c r="F4751" s="98" t="s">
        <v>164</v>
      </c>
      <c r="G4751" s="98" t="s">
        <v>4120</v>
      </c>
      <c r="H4751" s="98" t="s">
        <v>1366</v>
      </c>
      <c r="I4751" s="98" t="s">
        <v>6825</v>
      </c>
      <c r="J4751" s="99">
        <v>45866</v>
      </c>
      <c r="K4751" s="107">
        <v>20000000</v>
      </c>
      <c r="L4751" s="98" t="s">
        <v>5274</v>
      </c>
      <c r="M4751" s="23">
        <v>1800</v>
      </c>
      <c r="N4751" s="23">
        <v>1</v>
      </c>
      <c r="O4751" s="107">
        <v>20000000</v>
      </c>
      <c r="P4751" s="23">
        <v>180</v>
      </c>
      <c r="Q4751" s="23">
        <v>2</v>
      </c>
      <c r="R4751" s="23">
        <v>2</v>
      </c>
      <c r="S4751" s="23">
        <v>2.91</v>
      </c>
      <c r="T4751" s="47">
        <v>16.002568</v>
      </c>
      <c r="U4751" s="98" t="s">
        <v>111</v>
      </c>
      <c r="V4751" s="98" t="s">
        <v>3139</v>
      </c>
      <c r="W4751" s="69">
        <f t="shared" si="148"/>
        <v>7.2672610248278577E-2</v>
      </c>
    </row>
    <row r="4752" spans="1:23">
      <c r="A4752">
        <f t="shared" si="149"/>
        <v>727</v>
      </c>
      <c r="B4752" s="99">
        <v>44408</v>
      </c>
      <c r="C4752" s="23">
        <v>2349</v>
      </c>
      <c r="D4752" s="23">
        <v>5</v>
      </c>
      <c r="E4752" s="98" t="s">
        <v>49</v>
      </c>
      <c r="F4752" s="98" t="s">
        <v>164</v>
      </c>
      <c r="G4752" s="98" t="s">
        <v>4120</v>
      </c>
      <c r="H4752" s="98" t="s">
        <v>1366</v>
      </c>
      <c r="I4752" s="98" t="s">
        <v>6825</v>
      </c>
      <c r="J4752" s="99">
        <v>45135</v>
      </c>
      <c r="K4752" s="107">
        <v>10000000</v>
      </c>
      <c r="L4752" s="98" t="s">
        <v>5275</v>
      </c>
      <c r="M4752" s="23">
        <v>1080</v>
      </c>
      <c r="N4752" s="23">
        <v>1</v>
      </c>
      <c r="O4752" s="107">
        <v>10000000</v>
      </c>
      <c r="P4752" s="23">
        <v>180</v>
      </c>
      <c r="Q4752" s="23">
        <v>2</v>
      </c>
      <c r="R4752" s="23">
        <v>2</v>
      </c>
      <c r="S4752" s="23">
        <v>0</v>
      </c>
      <c r="T4752" s="47">
        <v>6.6666660000000002</v>
      </c>
      <c r="U4752" s="98" t="s">
        <v>111</v>
      </c>
      <c r="V4752" s="98" t="s">
        <v>3139</v>
      </c>
      <c r="W4752" s="69">
        <f t="shared" si="148"/>
        <v>1.5096165990598496E-2</v>
      </c>
    </row>
    <row r="4753" spans="1:23">
      <c r="A4753">
        <f t="shared" si="149"/>
        <v>727</v>
      </c>
      <c r="B4753" s="99">
        <v>44408</v>
      </c>
      <c r="C4753" s="23">
        <v>2350</v>
      </c>
      <c r="D4753" s="23">
        <v>5</v>
      </c>
      <c r="E4753" s="98" t="s">
        <v>49</v>
      </c>
      <c r="F4753" s="98" t="s">
        <v>164</v>
      </c>
      <c r="G4753" s="98" t="s">
        <v>4120</v>
      </c>
      <c r="H4753" s="98" t="s">
        <v>1366</v>
      </c>
      <c r="I4753" s="98" t="s">
        <v>6825</v>
      </c>
      <c r="J4753" s="99">
        <v>45135</v>
      </c>
      <c r="K4753" s="107">
        <v>18000000</v>
      </c>
      <c r="L4753" s="98" t="s">
        <v>5276</v>
      </c>
      <c r="M4753" s="23">
        <v>1080</v>
      </c>
      <c r="N4753" s="23">
        <v>1</v>
      </c>
      <c r="O4753" s="107">
        <v>18000000</v>
      </c>
      <c r="P4753" s="23">
        <v>180</v>
      </c>
      <c r="Q4753" s="23">
        <v>2</v>
      </c>
      <c r="R4753" s="23">
        <v>2</v>
      </c>
      <c r="S4753" s="23">
        <v>0</v>
      </c>
      <c r="T4753" s="47">
        <v>12</v>
      </c>
      <c r="U4753" s="98" t="s">
        <v>111</v>
      </c>
      <c r="V4753" s="98" t="s">
        <v>3139</v>
      </c>
      <c r="W4753" s="69">
        <f t="shared" si="148"/>
        <v>2.7173101500387441E-2</v>
      </c>
    </row>
    <row r="4754" spans="1:23">
      <c r="A4754">
        <f t="shared" si="149"/>
        <v>1458</v>
      </c>
      <c r="B4754" s="99">
        <v>44408</v>
      </c>
      <c r="C4754" s="23">
        <v>2351</v>
      </c>
      <c r="D4754" s="23">
        <v>5</v>
      </c>
      <c r="E4754" s="98" t="s">
        <v>49</v>
      </c>
      <c r="F4754" s="98" t="s">
        <v>164</v>
      </c>
      <c r="G4754" s="98" t="s">
        <v>4120</v>
      </c>
      <c r="H4754" s="98" t="s">
        <v>1366</v>
      </c>
      <c r="I4754" s="98" t="s">
        <v>6825</v>
      </c>
      <c r="J4754" s="99">
        <v>45866</v>
      </c>
      <c r="K4754" s="107">
        <v>30000000</v>
      </c>
      <c r="L4754" s="98" t="s">
        <v>5277</v>
      </c>
      <c r="M4754" s="23">
        <v>1800</v>
      </c>
      <c r="N4754" s="23">
        <v>1</v>
      </c>
      <c r="O4754" s="107">
        <v>30000000</v>
      </c>
      <c r="P4754" s="23">
        <v>180</v>
      </c>
      <c r="Q4754" s="23">
        <v>2</v>
      </c>
      <c r="R4754" s="23">
        <v>2</v>
      </c>
      <c r="S4754" s="23">
        <v>0</v>
      </c>
      <c r="T4754" s="47">
        <v>24</v>
      </c>
      <c r="U4754" s="98" t="s">
        <v>111</v>
      </c>
      <c r="V4754" s="98" t="s">
        <v>3139</v>
      </c>
      <c r="W4754" s="69">
        <f t="shared" si="148"/>
        <v>0.10899142224914687</v>
      </c>
    </row>
    <row r="4755" spans="1:23">
      <c r="A4755">
        <f t="shared" si="149"/>
        <v>1458</v>
      </c>
      <c r="B4755" s="99">
        <v>44408</v>
      </c>
      <c r="C4755" s="23">
        <v>2352</v>
      </c>
      <c r="D4755" s="23">
        <v>5</v>
      </c>
      <c r="E4755" s="98" t="s">
        <v>49</v>
      </c>
      <c r="F4755" s="98" t="s">
        <v>164</v>
      </c>
      <c r="G4755" s="98" t="s">
        <v>4120</v>
      </c>
      <c r="H4755" s="98" t="s">
        <v>1366</v>
      </c>
      <c r="I4755" s="98" t="s">
        <v>6825</v>
      </c>
      <c r="J4755" s="99">
        <v>45866</v>
      </c>
      <c r="K4755" s="107">
        <v>25000000</v>
      </c>
      <c r="L4755" s="98" t="s">
        <v>5278</v>
      </c>
      <c r="M4755" s="23">
        <v>1800</v>
      </c>
      <c r="N4755" s="23">
        <v>1</v>
      </c>
      <c r="O4755" s="107">
        <v>25000000</v>
      </c>
      <c r="P4755" s="23">
        <v>180</v>
      </c>
      <c r="Q4755" s="23">
        <v>2</v>
      </c>
      <c r="R4755" s="23">
        <v>2</v>
      </c>
      <c r="S4755" s="23">
        <v>0</v>
      </c>
      <c r="T4755" s="47">
        <v>20</v>
      </c>
      <c r="U4755" s="98" t="s">
        <v>111</v>
      </c>
      <c r="V4755" s="98" t="s">
        <v>3139</v>
      </c>
      <c r="W4755" s="69">
        <f t="shared" si="148"/>
        <v>9.0826185207622395E-2</v>
      </c>
    </row>
    <row r="4756" spans="1:23">
      <c r="A4756">
        <f t="shared" si="149"/>
        <v>1458</v>
      </c>
      <c r="B4756" s="99">
        <v>44408</v>
      </c>
      <c r="C4756" s="23">
        <v>2353</v>
      </c>
      <c r="D4756" s="23">
        <v>5</v>
      </c>
      <c r="E4756" s="98" t="s">
        <v>49</v>
      </c>
      <c r="F4756" s="98" t="s">
        <v>164</v>
      </c>
      <c r="G4756" s="98" t="s">
        <v>4120</v>
      </c>
      <c r="H4756" s="98" t="s">
        <v>1366</v>
      </c>
      <c r="I4756" s="98" t="s">
        <v>6825</v>
      </c>
      <c r="J4756" s="99">
        <v>45866</v>
      </c>
      <c r="K4756" s="107">
        <v>15000000</v>
      </c>
      <c r="L4756" s="98" t="s">
        <v>5279</v>
      </c>
      <c r="M4756" s="23">
        <v>1800</v>
      </c>
      <c r="N4756" s="23">
        <v>1</v>
      </c>
      <c r="O4756" s="107">
        <v>15000000</v>
      </c>
      <c r="P4756" s="23">
        <v>180</v>
      </c>
      <c r="Q4756" s="23">
        <v>2</v>
      </c>
      <c r="R4756" s="23">
        <v>2</v>
      </c>
      <c r="S4756" s="23">
        <v>0</v>
      </c>
      <c r="T4756" s="47">
        <v>12</v>
      </c>
      <c r="U4756" s="98" t="s">
        <v>111</v>
      </c>
      <c r="V4756" s="98" t="s">
        <v>3139</v>
      </c>
      <c r="W4756" s="69">
        <f t="shared" si="148"/>
        <v>5.4495711124573437E-2</v>
      </c>
    </row>
    <row r="4757" spans="1:23">
      <c r="A4757">
        <f t="shared" si="149"/>
        <v>362</v>
      </c>
      <c r="B4757" s="99">
        <v>44408</v>
      </c>
      <c r="C4757" s="23">
        <v>2354</v>
      </c>
      <c r="D4757" s="23">
        <v>5</v>
      </c>
      <c r="E4757" s="98" t="s">
        <v>49</v>
      </c>
      <c r="F4757" s="98" t="s">
        <v>164</v>
      </c>
      <c r="G4757" s="98" t="s">
        <v>4120</v>
      </c>
      <c r="H4757" s="98" t="s">
        <v>1366</v>
      </c>
      <c r="I4757" s="98" t="s">
        <v>6825</v>
      </c>
      <c r="J4757" s="99">
        <v>44770</v>
      </c>
      <c r="K4757" s="107">
        <v>21000000</v>
      </c>
      <c r="L4757" s="98" t="s">
        <v>5280</v>
      </c>
      <c r="M4757" s="23">
        <v>720</v>
      </c>
      <c r="N4757" s="23">
        <v>1</v>
      </c>
      <c r="O4757" s="107">
        <v>21000000</v>
      </c>
      <c r="P4757" s="23">
        <v>180</v>
      </c>
      <c r="Q4757" s="23">
        <v>2</v>
      </c>
      <c r="R4757" s="23">
        <v>2</v>
      </c>
      <c r="S4757" s="23">
        <v>0</v>
      </c>
      <c r="T4757" s="47">
        <v>10.5</v>
      </c>
      <c r="U4757" s="98" t="s">
        <v>111</v>
      </c>
      <c r="V4757" s="98" t="s">
        <v>3139</v>
      </c>
      <c r="W4757" s="69">
        <f t="shared" si="148"/>
        <v>1.1839174553298104E-2</v>
      </c>
    </row>
    <row r="4758" spans="1:23">
      <c r="A4758">
        <f t="shared" si="149"/>
        <v>728</v>
      </c>
      <c r="B4758" s="99">
        <v>44408</v>
      </c>
      <c r="C4758" s="23">
        <v>2355</v>
      </c>
      <c r="D4758" s="23">
        <v>5</v>
      </c>
      <c r="E4758" s="98" t="s">
        <v>49</v>
      </c>
      <c r="F4758" s="98" t="s">
        <v>164</v>
      </c>
      <c r="G4758" s="98" t="s">
        <v>4120</v>
      </c>
      <c r="H4758" s="98" t="s">
        <v>1366</v>
      </c>
      <c r="I4758" s="98" t="s">
        <v>6968</v>
      </c>
      <c r="J4758" s="99">
        <v>45136</v>
      </c>
      <c r="K4758" s="107">
        <v>6000000</v>
      </c>
      <c r="L4758" s="98" t="s">
        <v>5281</v>
      </c>
      <c r="M4758" s="23">
        <v>1080</v>
      </c>
      <c r="N4758" s="23">
        <v>1</v>
      </c>
      <c r="O4758" s="107">
        <v>6000000</v>
      </c>
      <c r="P4758" s="23">
        <v>180</v>
      </c>
      <c r="Q4758" s="23">
        <v>2</v>
      </c>
      <c r="R4758" s="23">
        <v>2</v>
      </c>
      <c r="S4758" s="23">
        <v>0</v>
      </c>
      <c r="T4758" s="47">
        <v>4</v>
      </c>
      <c r="U4758" s="98" t="s">
        <v>111</v>
      </c>
      <c r="V4758" s="98" t="s">
        <v>3139</v>
      </c>
      <c r="W4758" s="69">
        <f t="shared" si="148"/>
        <v>9.0701595104456922E-3</v>
      </c>
    </row>
    <row r="4759" spans="1:23">
      <c r="A4759">
        <f t="shared" si="149"/>
        <v>728</v>
      </c>
      <c r="B4759" s="99">
        <v>44408</v>
      </c>
      <c r="C4759" s="23">
        <v>2356</v>
      </c>
      <c r="D4759" s="23">
        <v>5</v>
      </c>
      <c r="E4759" s="98" t="s">
        <v>49</v>
      </c>
      <c r="F4759" s="98" t="s">
        <v>164</v>
      </c>
      <c r="G4759" s="98" t="s">
        <v>4120</v>
      </c>
      <c r="H4759" s="98" t="s">
        <v>1366</v>
      </c>
      <c r="I4759" s="98" t="s">
        <v>6968</v>
      </c>
      <c r="J4759" s="99">
        <v>45136</v>
      </c>
      <c r="K4759" s="107">
        <v>7000000</v>
      </c>
      <c r="L4759" s="98" t="s">
        <v>5282</v>
      </c>
      <c r="M4759" s="23">
        <v>1080</v>
      </c>
      <c r="N4759" s="23">
        <v>1</v>
      </c>
      <c r="O4759" s="107">
        <v>7000000</v>
      </c>
      <c r="P4759" s="23">
        <v>360</v>
      </c>
      <c r="Q4759" s="23">
        <v>2</v>
      </c>
      <c r="R4759" s="23">
        <v>2</v>
      </c>
      <c r="S4759" s="23">
        <v>0</v>
      </c>
      <c r="T4759" s="47">
        <v>4.6666670000000003</v>
      </c>
      <c r="U4759" s="98" t="s">
        <v>111</v>
      </c>
      <c r="V4759" s="98" t="s">
        <v>3139</v>
      </c>
      <c r="W4759" s="69">
        <f t="shared" si="148"/>
        <v>1.0581853518033269E-2</v>
      </c>
    </row>
    <row r="4760" spans="1:23">
      <c r="A4760">
        <f t="shared" si="149"/>
        <v>728</v>
      </c>
      <c r="B4760" s="99">
        <v>44408</v>
      </c>
      <c r="C4760" s="23">
        <v>2357</v>
      </c>
      <c r="D4760" s="23">
        <v>5</v>
      </c>
      <c r="E4760" s="98" t="s">
        <v>49</v>
      </c>
      <c r="F4760" s="98" t="s">
        <v>164</v>
      </c>
      <c r="G4760" s="98" t="s">
        <v>4120</v>
      </c>
      <c r="H4760" s="98" t="s">
        <v>1366</v>
      </c>
      <c r="I4760" s="98" t="s">
        <v>6968</v>
      </c>
      <c r="J4760" s="99">
        <v>45136</v>
      </c>
      <c r="K4760" s="107">
        <v>15000000</v>
      </c>
      <c r="L4760" s="98" t="s">
        <v>5283</v>
      </c>
      <c r="M4760" s="23">
        <v>1080</v>
      </c>
      <c r="N4760" s="23">
        <v>1</v>
      </c>
      <c r="O4760" s="107">
        <v>15000000</v>
      </c>
      <c r="P4760" s="23">
        <v>180</v>
      </c>
      <c r="Q4760" s="23">
        <v>2</v>
      </c>
      <c r="R4760" s="23">
        <v>2</v>
      </c>
      <c r="S4760" s="23">
        <v>0</v>
      </c>
      <c r="T4760" s="47">
        <v>10</v>
      </c>
      <c r="U4760" s="98" t="s">
        <v>111</v>
      </c>
      <c r="V4760" s="98" t="s">
        <v>3139</v>
      </c>
      <c r="W4760" s="69">
        <f t="shared" si="148"/>
        <v>2.2675398776114235E-2</v>
      </c>
    </row>
    <row r="4761" spans="1:23">
      <c r="A4761">
        <f t="shared" si="149"/>
        <v>728</v>
      </c>
      <c r="B4761" s="99">
        <v>44408</v>
      </c>
      <c r="C4761" s="23">
        <v>2358</v>
      </c>
      <c r="D4761" s="23">
        <v>5</v>
      </c>
      <c r="E4761" s="98" t="s">
        <v>49</v>
      </c>
      <c r="F4761" s="98" t="s">
        <v>164</v>
      </c>
      <c r="G4761" s="98" t="s">
        <v>4120</v>
      </c>
      <c r="H4761" s="98" t="s">
        <v>1366</v>
      </c>
      <c r="I4761" s="98" t="s">
        <v>6968</v>
      </c>
      <c r="J4761" s="99">
        <v>45136</v>
      </c>
      <c r="K4761" s="107">
        <v>7300000</v>
      </c>
      <c r="L4761" s="98" t="s">
        <v>5284</v>
      </c>
      <c r="M4761" s="23">
        <v>1080</v>
      </c>
      <c r="N4761" s="23">
        <v>1</v>
      </c>
      <c r="O4761" s="107">
        <v>7300000</v>
      </c>
      <c r="P4761" s="23">
        <v>30</v>
      </c>
      <c r="Q4761" s="23">
        <v>2</v>
      </c>
      <c r="R4761" s="23">
        <v>2</v>
      </c>
      <c r="S4761" s="23">
        <v>0</v>
      </c>
      <c r="T4761" s="47">
        <v>4.8666640000000001</v>
      </c>
      <c r="U4761" s="98" t="s">
        <v>111</v>
      </c>
      <c r="V4761" s="98" t="s">
        <v>3139</v>
      </c>
      <c r="W4761" s="69">
        <f t="shared" si="148"/>
        <v>1.103535469093592E-2</v>
      </c>
    </row>
    <row r="4762" spans="1:23">
      <c r="A4762">
        <f t="shared" si="149"/>
        <v>1459</v>
      </c>
      <c r="B4762" s="99">
        <v>44408</v>
      </c>
      <c r="C4762" s="23">
        <v>2359</v>
      </c>
      <c r="D4762" s="23">
        <v>5</v>
      </c>
      <c r="E4762" s="98" t="s">
        <v>49</v>
      </c>
      <c r="F4762" s="98" t="s">
        <v>164</v>
      </c>
      <c r="G4762" s="98" t="s">
        <v>4120</v>
      </c>
      <c r="H4762" s="98" t="s">
        <v>1366</v>
      </c>
      <c r="I4762" s="98" t="s">
        <v>6968</v>
      </c>
      <c r="J4762" s="99">
        <v>45867</v>
      </c>
      <c r="K4762" s="107">
        <v>30000000</v>
      </c>
      <c r="L4762" s="98" t="s">
        <v>5285</v>
      </c>
      <c r="M4762" s="23">
        <v>1800</v>
      </c>
      <c r="N4762" s="23">
        <v>1</v>
      </c>
      <c r="O4762" s="107">
        <v>30000000</v>
      </c>
      <c r="P4762" s="23">
        <v>180</v>
      </c>
      <c r="Q4762" s="23">
        <v>2</v>
      </c>
      <c r="R4762" s="23">
        <v>2</v>
      </c>
      <c r="S4762" s="23">
        <v>0</v>
      </c>
      <c r="T4762" s="47">
        <v>24</v>
      </c>
      <c r="U4762" s="98" t="s">
        <v>111</v>
      </c>
      <c r="V4762" s="98" t="s">
        <v>3139</v>
      </c>
      <c r="W4762" s="69">
        <f t="shared" si="148"/>
        <v>0.10906617631104615</v>
      </c>
    </row>
    <row r="4763" spans="1:23">
      <c r="A4763">
        <f t="shared" si="149"/>
        <v>1459</v>
      </c>
      <c r="B4763" s="99">
        <v>44408</v>
      </c>
      <c r="C4763" s="23">
        <v>2360</v>
      </c>
      <c r="D4763" s="23">
        <v>5</v>
      </c>
      <c r="E4763" s="98" t="s">
        <v>49</v>
      </c>
      <c r="F4763" s="98" t="s">
        <v>164</v>
      </c>
      <c r="G4763" s="98" t="s">
        <v>4120</v>
      </c>
      <c r="H4763" s="98" t="s">
        <v>1366</v>
      </c>
      <c r="I4763" s="98" t="s">
        <v>6968</v>
      </c>
      <c r="J4763" s="99">
        <v>45867</v>
      </c>
      <c r="K4763" s="107">
        <v>15000000</v>
      </c>
      <c r="L4763" s="98" t="s">
        <v>5286</v>
      </c>
      <c r="M4763" s="23">
        <v>1800</v>
      </c>
      <c r="N4763" s="23">
        <v>1</v>
      </c>
      <c r="O4763" s="107">
        <v>15000000</v>
      </c>
      <c r="P4763" s="23">
        <v>180</v>
      </c>
      <c r="Q4763" s="23">
        <v>2</v>
      </c>
      <c r="R4763" s="23">
        <v>2</v>
      </c>
      <c r="S4763" s="23">
        <v>0</v>
      </c>
      <c r="T4763" s="47">
        <v>12</v>
      </c>
      <c r="U4763" s="98" t="s">
        <v>111</v>
      </c>
      <c r="V4763" s="98" t="s">
        <v>3139</v>
      </c>
      <c r="W4763" s="69">
        <f t="shared" si="148"/>
        <v>5.4533088155523074E-2</v>
      </c>
    </row>
    <row r="4764" spans="1:23">
      <c r="A4764">
        <f t="shared" si="149"/>
        <v>728</v>
      </c>
      <c r="B4764" s="99">
        <v>44408</v>
      </c>
      <c r="C4764" s="23">
        <v>2361</v>
      </c>
      <c r="D4764" s="23">
        <v>5</v>
      </c>
      <c r="E4764" s="98" t="s">
        <v>49</v>
      </c>
      <c r="F4764" s="98" t="s">
        <v>164</v>
      </c>
      <c r="G4764" s="98" t="s">
        <v>4120</v>
      </c>
      <c r="H4764" s="98" t="s">
        <v>1366</v>
      </c>
      <c r="I4764" s="98" t="s">
        <v>6968</v>
      </c>
      <c r="J4764" s="99">
        <v>45136</v>
      </c>
      <c r="K4764" s="107">
        <v>50000000</v>
      </c>
      <c r="L4764" s="98" t="s">
        <v>5287</v>
      </c>
      <c r="M4764" s="23">
        <v>900</v>
      </c>
      <c r="N4764" s="23">
        <v>1</v>
      </c>
      <c r="O4764" s="107">
        <v>50000000</v>
      </c>
      <c r="P4764" s="23">
        <v>180</v>
      </c>
      <c r="Q4764" s="23">
        <v>2</v>
      </c>
      <c r="R4764" s="23">
        <v>2</v>
      </c>
      <c r="S4764" s="23">
        <v>0</v>
      </c>
      <c r="T4764" s="47">
        <v>30.597065000000001</v>
      </c>
      <c r="U4764" s="98" t="s">
        <v>111</v>
      </c>
      <c r="V4764" s="98" t="s">
        <v>3139</v>
      </c>
      <c r="W4764" s="69">
        <f t="shared" si="148"/>
        <v>6.9380065025368767E-2</v>
      </c>
    </row>
    <row r="4765" spans="1:23">
      <c r="A4765">
        <f t="shared" si="149"/>
        <v>1459</v>
      </c>
      <c r="B4765" s="99">
        <v>44408</v>
      </c>
      <c r="C4765" s="23">
        <v>2362</v>
      </c>
      <c r="D4765" s="23">
        <v>5</v>
      </c>
      <c r="E4765" s="98" t="s">
        <v>49</v>
      </c>
      <c r="F4765" s="98" t="s">
        <v>164</v>
      </c>
      <c r="G4765" s="98" t="s">
        <v>4120</v>
      </c>
      <c r="H4765" s="98" t="s">
        <v>1366</v>
      </c>
      <c r="I4765" s="98" t="s">
        <v>6968</v>
      </c>
      <c r="J4765" s="99">
        <v>45867</v>
      </c>
      <c r="K4765" s="107">
        <v>15000000</v>
      </c>
      <c r="L4765" s="98" t="s">
        <v>5288</v>
      </c>
      <c r="M4765" s="23">
        <v>1800</v>
      </c>
      <c r="N4765" s="23">
        <v>1</v>
      </c>
      <c r="O4765" s="107">
        <v>15000000</v>
      </c>
      <c r="P4765" s="23">
        <v>180</v>
      </c>
      <c r="Q4765" s="23">
        <v>2</v>
      </c>
      <c r="R4765" s="23">
        <v>2</v>
      </c>
      <c r="S4765" s="23">
        <v>0</v>
      </c>
      <c r="T4765" s="47">
        <v>12</v>
      </c>
      <c r="U4765" s="98" t="s">
        <v>111</v>
      </c>
      <c r="V4765" s="98" t="s">
        <v>3139</v>
      </c>
      <c r="W4765" s="69">
        <f t="shared" si="148"/>
        <v>5.4533088155523074E-2</v>
      </c>
    </row>
    <row r="4766" spans="1:23">
      <c r="A4766">
        <f t="shared" si="149"/>
        <v>1459</v>
      </c>
      <c r="B4766" s="99">
        <v>44408</v>
      </c>
      <c r="C4766" s="23">
        <v>2363</v>
      </c>
      <c r="D4766" s="23">
        <v>5</v>
      </c>
      <c r="E4766" s="98" t="s">
        <v>49</v>
      </c>
      <c r="F4766" s="98" t="s">
        <v>164</v>
      </c>
      <c r="G4766" s="98" t="s">
        <v>4120</v>
      </c>
      <c r="H4766" s="98" t="s">
        <v>1366</v>
      </c>
      <c r="I4766" s="98" t="s">
        <v>6968</v>
      </c>
      <c r="J4766" s="99">
        <v>45867</v>
      </c>
      <c r="K4766" s="107">
        <v>20000000</v>
      </c>
      <c r="L4766" s="98" t="s">
        <v>5289</v>
      </c>
      <c r="M4766" s="23">
        <v>1620</v>
      </c>
      <c r="N4766" s="23">
        <v>1</v>
      </c>
      <c r="O4766" s="107">
        <v>20000000</v>
      </c>
      <c r="P4766" s="23">
        <v>180</v>
      </c>
      <c r="Q4766" s="23">
        <v>2</v>
      </c>
      <c r="R4766" s="23">
        <v>2</v>
      </c>
      <c r="S4766" s="23">
        <v>0</v>
      </c>
      <c r="T4766" s="47">
        <v>16</v>
      </c>
      <c r="U4766" s="98" t="s">
        <v>111</v>
      </c>
      <c r="V4766" s="98" t="s">
        <v>3139</v>
      </c>
      <c r="W4766" s="69">
        <f t="shared" si="148"/>
        <v>7.2710784207364099E-2</v>
      </c>
    </row>
    <row r="4767" spans="1:23">
      <c r="A4767">
        <f t="shared" si="149"/>
        <v>728</v>
      </c>
      <c r="B4767" s="99">
        <v>44408</v>
      </c>
      <c r="C4767" s="23">
        <v>2364</v>
      </c>
      <c r="D4767" s="23">
        <v>5</v>
      </c>
      <c r="E4767" s="98" t="s">
        <v>49</v>
      </c>
      <c r="F4767" s="98" t="s">
        <v>164</v>
      </c>
      <c r="G4767" s="98" t="s">
        <v>4120</v>
      </c>
      <c r="H4767" s="98" t="s">
        <v>1366</v>
      </c>
      <c r="I4767" s="98" t="s">
        <v>6968</v>
      </c>
      <c r="J4767" s="99">
        <v>45136</v>
      </c>
      <c r="K4767" s="107">
        <v>30000000</v>
      </c>
      <c r="L4767" s="98" t="s">
        <v>5290</v>
      </c>
      <c r="M4767" s="23">
        <v>1080</v>
      </c>
      <c r="N4767" s="23">
        <v>1</v>
      </c>
      <c r="O4767" s="107">
        <v>30000000</v>
      </c>
      <c r="P4767" s="23">
        <v>180</v>
      </c>
      <c r="Q4767" s="23">
        <v>2</v>
      </c>
      <c r="R4767" s="23">
        <v>2</v>
      </c>
      <c r="S4767" s="23">
        <v>2.91</v>
      </c>
      <c r="T4767" s="47">
        <v>20.001605000000001</v>
      </c>
      <c r="U4767" s="98" t="s">
        <v>111</v>
      </c>
      <c r="V4767" s="98" t="s">
        <v>3139</v>
      </c>
      <c r="W4767" s="69">
        <f t="shared" si="148"/>
        <v>4.5354436953732029E-2</v>
      </c>
    </row>
    <row r="4768" spans="1:23">
      <c r="A4768">
        <f t="shared" si="149"/>
        <v>1459</v>
      </c>
      <c r="B4768" s="99">
        <v>44408</v>
      </c>
      <c r="C4768" s="23">
        <v>2365</v>
      </c>
      <c r="D4768" s="23">
        <v>5</v>
      </c>
      <c r="E4768" s="98" t="s">
        <v>49</v>
      </c>
      <c r="F4768" s="98" t="s">
        <v>164</v>
      </c>
      <c r="G4768" s="98" t="s">
        <v>4120</v>
      </c>
      <c r="H4768" s="98" t="s">
        <v>1366</v>
      </c>
      <c r="I4768" s="98" t="s">
        <v>6968</v>
      </c>
      <c r="J4768" s="99">
        <v>45867</v>
      </c>
      <c r="K4768" s="107">
        <v>14000000</v>
      </c>
      <c r="L4768" s="98" t="s">
        <v>5291</v>
      </c>
      <c r="M4768" s="23">
        <v>1800</v>
      </c>
      <c r="N4768" s="23">
        <v>1</v>
      </c>
      <c r="O4768" s="107">
        <v>14000000</v>
      </c>
      <c r="P4768" s="23">
        <v>180</v>
      </c>
      <c r="Q4768" s="23">
        <v>2</v>
      </c>
      <c r="R4768" s="23">
        <v>2</v>
      </c>
      <c r="S4768" s="23">
        <v>0</v>
      </c>
      <c r="T4768" s="47">
        <v>11.2</v>
      </c>
      <c r="U4768" s="98" t="s">
        <v>111</v>
      </c>
      <c r="V4768" s="98" t="s">
        <v>3139</v>
      </c>
      <c r="W4768" s="69">
        <f t="shared" si="148"/>
        <v>5.0897548945154872E-2</v>
      </c>
    </row>
    <row r="4769" spans="1:23">
      <c r="A4769">
        <f t="shared" si="149"/>
        <v>1459</v>
      </c>
      <c r="B4769" s="99">
        <v>44408</v>
      </c>
      <c r="C4769" s="23">
        <v>2366</v>
      </c>
      <c r="D4769" s="23">
        <v>5</v>
      </c>
      <c r="E4769" s="98" t="s">
        <v>49</v>
      </c>
      <c r="F4769" s="98" t="s">
        <v>164</v>
      </c>
      <c r="G4769" s="98" t="s">
        <v>4120</v>
      </c>
      <c r="H4769" s="98" t="s">
        <v>1366</v>
      </c>
      <c r="I4769" s="98" t="s">
        <v>6968</v>
      </c>
      <c r="J4769" s="99">
        <v>45867</v>
      </c>
      <c r="K4769" s="107">
        <v>15000000</v>
      </c>
      <c r="L4769" s="98" t="s">
        <v>5292</v>
      </c>
      <c r="M4769" s="23">
        <v>1800</v>
      </c>
      <c r="N4769" s="23">
        <v>1</v>
      </c>
      <c r="O4769" s="107">
        <v>15000000</v>
      </c>
      <c r="P4769" s="23">
        <v>180</v>
      </c>
      <c r="Q4769" s="23">
        <v>2</v>
      </c>
      <c r="R4769" s="23">
        <v>2</v>
      </c>
      <c r="S4769" s="23">
        <v>0</v>
      </c>
      <c r="T4769" s="47">
        <v>12</v>
      </c>
      <c r="U4769" s="98" t="s">
        <v>111</v>
      </c>
      <c r="V4769" s="98" t="s">
        <v>3139</v>
      </c>
      <c r="W4769" s="69">
        <f t="shared" si="148"/>
        <v>5.4533088155523074E-2</v>
      </c>
    </row>
    <row r="4770" spans="1:23">
      <c r="A4770">
        <f t="shared" si="149"/>
        <v>728</v>
      </c>
      <c r="B4770" s="99">
        <v>44408</v>
      </c>
      <c r="C4770" s="23">
        <v>2367</v>
      </c>
      <c r="D4770" s="23">
        <v>5</v>
      </c>
      <c r="E4770" s="98" t="s">
        <v>49</v>
      </c>
      <c r="F4770" s="98" t="s">
        <v>164</v>
      </c>
      <c r="G4770" s="98" t="s">
        <v>4120</v>
      </c>
      <c r="H4770" s="98" t="s">
        <v>1366</v>
      </c>
      <c r="I4770" s="98" t="s">
        <v>6968</v>
      </c>
      <c r="J4770" s="99">
        <v>45136</v>
      </c>
      <c r="K4770" s="107">
        <v>15000000</v>
      </c>
      <c r="L4770" s="98" t="s">
        <v>5293</v>
      </c>
      <c r="M4770" s="23">
        <v>1080</v>
      </c>
      <c r="N4770" s="23">
        <v>1</v>
      </c>
      <c r="O4770" s="107">
        <v>15000000</v>
      </c>
      <c r="P4770" s="23">
        <v>180</v>
      </c>
      <c r="Q4770" s="23">
        <v>2</v>
      </c>
      <c r="R4770" s="23">
        <v>2</v>
      </c>
      <c r="S4770" s="23">
        <v>0</v>
      </c>
      <c r="T4770" s="47">
        <v>10</v>
      </c>
      <c r="U4770" s="98" t="s">
        <v>111</v>
      </c>
      <c r="V4770" s="98" t="s">
        <v>3139</v>
      </c>
      <c r="W4770" s="69">
        <f t="shared" si="148"/>
        <v>2.2675398776114235E-2</v>
      </c>
    </row>
    <row r="4771" spans="1:23">
      <c r="A4771">
        <f t="shared" si="149"/>
        <v>1460</v>
      </c>
      <c r="B4771" s="99">
        <v>44408</v>
      </c>
      <c r="C4771" s="23">
        <v>2368</v>
      </c>
      <c r="D4771" s="23">
        <v>5</v>
      </c>
      <c r="E4771" s="98" t="s">
        <v>49</v>
      </c>
      <c r="F4771" s="98" t="s">
        <v>164</v>
      </c>
      <c r="G4771" s="98" t="s">
        <v>4120</v>
      </c>
      <c r="H4771" s="98" t="s">
        <v>1366</v>
      </c>
      <c r="I4771" s="98" t="s">
        <v>6031</v>
      </c>
      <c r="J4771" s="99">
        <v>45868</v>
      </c>
      <c r="K4771" s="107">
        <v>17000000</v>
      </c>
      <c r="L4771" s="98" t="s">
        <v>5294</v>
      </c>
      <c r="M4771" s="23">
        <v>1800</v>
      </c>
      <c r="N4771" s="23">
        <v>1</v>
      </c>
      <c r="O4771" s="107">
        <v>17000000</v>
      </c>
      <c r="P4771" s="23">
        <v>30</v>
      </c>
      <c r="Q4771" s="23">
        <v>2</v>
      </c>
      <c r="R4771" s="23">
        <v>2</v>
      </c>
      <c r="S4771" s="23">
        <v>0</v>
      </c>
      <c r="T4771" s="47">
        <v>13.600004</v>
      </c>
      <c r="U4771" s="98" t="s">
        <v>111</v>
      </c>
      <c r="V4771" s="98" t="s">
        <v>3139</v>
      </c>
      <c r="W4771" s="69">
        <f t="shared" si="148"/>
        <v>6.1846545401490809E-2</v>
      </c>
    </row>
    <row r="4772" spans="1:23">
      <c r="A4772">
        <f t="shared" si="149"/>
        <v>364</v>
      </c>
      <c r="B4772" s="99">
        <v>44408</v>
      </c>
      <c r="C4772" s="23">
        <v>2369</v>
      </c>
      <c r="D4772" s="23">
        <v>5</v>
      </c>
      <c r="E4772" s="98" t="s">
        <v>49</v>
      </c>
      <c r="F4772" s="98" t="s">
        <v>164</v>
      </c>
      <c r="G4772" s="98" t="s">
        <v>4120</v>
      </c>
      <c r="H4772" s="98" t="s">
        <v>1366</v>
      </c>
      <c r="I4772" s="98" t="s">
        <v>6031</v>
      </c>
      <c r="J4772" s="99">
        <v>44772</v>
      </c>
      <c r="K4772" s="107">
        <v>15000000</v>
      </c>
      <c r="L4772" s="98" t="s">
        <v>5295</v>
      </c>
      <c r="M4772" s="23">
        <v>720</v>
      </c>
      <c r="N4772" s="23">
        <v>1</v>
      </c>
      <c r="O4772" s="107">
        <v>15000000</v>
      </c>
      <c r="P4772" s="23">
        <v>60</v>
      </c>
      <c r="Q4772" s="23">
        <v>2</v>
      </c>
      <c r="R4772" s="23">
        <v>2</v>
      </c>
      <c r="S4772" s="23">
        <v>0</v>
      </c>
      <c r="T4772" s="47">
        <v>7.5</v>
      </c>
      <c r="U4772" s="98" t="s">
        <v>111</v>
      </c>
      <c r="V4772" s="98" t="s">
        <v>3139</v>
      </c>
      <c r="W4772" s="69">
        <f t="shared" si="148"/>
        <v>8.5032745410428372E-3</v>
      </c>
    </row>
    <row r="4773" spans="1:23">
      <c r="A4773">
        <f t="shared" si="149"/>
        <v>729</v>
      </c>
      <c r="B4773" s="99">
        <v>44408</v>
      </c>
      <c r="C4773" s="23">
        <v>2370</v>
      </c>
      <c r="D4773" s="23">
        <v>5</v>
      </c>
      <c r="E4773" s="98" t="s">
        <v>49</v>
      </c>
      <c r="F4773" s="98" t="s">
        <v>164</v>
      </c>
      <c r="G4773" s="98" t="s">
        <v>4120</v>
      </c>
      <c r="H4773" s="98" t="s">
        <v>1366</v>
      </c>
      <c r="I4773" s="98" t="s">
        <v>6031</v>
      </c>
      <c r="J4773" s="99">
        <v>45137</v>
      </c>
      <c r="K4773" s="107">
        <v>16000000</v>
      </c>
      <c r="L4773" s="98" t="s">
        <v>5296</v>
      </c>
      <c r="M4773" s="23">
        <v>1080</v>
      </c>
      <c r="N4773" s="23">
        <v>1</v>
      </c>
      <c r="O4773" s="107">
        <v>16000000</v>
      </c>
      <c r="P4773" s="23">
        <v>180</v>
      </c>
      <c r="Q4773" s="23">
        <v>2</v>
      </c>
      <c r="R4773" s="23">
        <v>2</v>
      </c>
      <c r="S4773" s="23">
        <v>0</v>
      </c>
      <c r="T4773" s="47">
        <v>10.666665999999999</v>
      </c>
      <c r="U4773" s="98" t="s">
        <v>111</v>
      </c>
      <c r="V4773" s="98" t="s">
        <v>3139</v>
      </c>
      <c r="W4773" s="69">
        <f t="shared" si="148"/>
        <v>2.4220314541596216E-2</v>
      </c>
    </row>
    <row r="4774" spans="1:23">
      <c r="A4774">
        <f t="shared" si="149"/>
        <v>1460</v>
      </c>
      <c r="B4774" s="99">
        <v>44408</v>
      </c>
      <c r="C4774" s="23">
        <v>2371</v>
      </c>
      <c r="D4774" s="23">
        <v>5</v>
      </c>
      <c r="E4774" s="98" t="s">
        <v>49</v>
      </c>
      <c r="F4774" s="98" t="s">
        <v>164</v>
      </c>
      <c r="G4774" s="98" t="s">
        <v>4120</v>
      </c>
      <c r="H4774" s="98" t="s">
        <v>1366</v>
      </c>
      <c r="I4774" s="98" t="s">
        <v>6031</v>
      </c>
      <c r="J4774" s="99">
        <v>45868</v>
      </c>
      <c r="K4774" s="107">
        <v>12000000</v>
      </c>
      <c r="L4774" s="98" t="s">
        <v>5297</v>
      </c>
      <c r="M4774" s="23">
        <v>1800</v>
      </c>
      <c r="N4774" s="23">
        <v>1</v>
      </c>
      <c r="O4774" s="107">
        <v>12000000</v>
      </c>
      <c r="P4774" s="23">
        <v>180</v>
      </c>
      <c r="Q4774" s="23">
        <v>2</v>
      </c>
      <c r="R4774" s="23">
        <v>2</v>
      </c>
      <c r="S4774" s="23">
        <v>0</v>
      </c>
      <c r="T4774" s="47">
        <v>9.6</v>
      </c>
      <c r="U4774" s="98" t="s">
        <v>111</v>
      </c>
      <c r="V4774" s="98" t="s">
        <v>3139</v>
      </c>
      <c r="W4774" s="69">
        <f t="shared" si="148"/>
        <v>4.3656372149178169E-2</v>
      </c>
    </row>
    <row r="4775" spans="1:23">
      <c r="A4775">
        <f t="shared" si="149"/>
        <v>729</v>
      </c>
      <c r="B4775" s="99">
        <v>44408</v>
      </c>
      <c r="C4775" s="23">
        <v>2372</v>
      </c>
      <c r="D4775" s="23">
        <v>5</v>
      </c>
      <c r="E4775" s="98" t="s">
        <v>49</v>
      </c>
      <c r="F4775" s="98" t="s">
        <v>164</v>
      </c>
      <c r="G4775" s="98" t="s">
        <v>4120</v>
      </c>
      <c r="H4775" s="98" t="s">
        <v>1366</v>
      </c>
      <c r="I4775" s="98" t="s">
        <v>6031</v>
      </c>
      <c r="J4775" s="99">
        <v>45137</v>
      </c>
      <c r="K4775" s="107">
        <v>7000000</v>
      </c>
      <c r="L4775" s="98" t="s">
        <v>5298</v>
      </c>
      <c r="M4775" s="23">
        <v>1080</v>
      </c>
      <c r="N4775" s="23">
        <v>1</v>
      </c>
      <c r="O4775" s="107">
        <v>7000000</v>
      </c>
      <c r="P4775" s="23">
        <v>180</v>
      </c>
      <c r="Q4775" s="23">
        <v>2</v>
      </c>
      <c r="R4775" s="23">
        <v>2</v>
      </c>
      <c r="S4775" s="23">
        <v>0</v>
      </c>
      <c r="T4775" s="47">
        <v>4.6666660000000002</v>
      </c>
      <c r="U4775" s="98" t="s">
        <v>111</v>
      </c>
      <c r="V4775" s="98" t="s">
        <v>3139</v>
      </c>
      <c r="W4775" s="69">
        <f t="shared" si="148"/>
        <v>1.059638676045286E-2</v>
      </c>
    </row>
    <row r="4776" spans="1:23">
      <c r="A4776">
        <f t="shared" si="149"/>
        <v>729</v>
      </c>
      <c r="B4776" s="99">
        <v>44408</v>
      </c>
      <c r="C4776" s="23">
        <v>2373</v>
      </c>
      <c r="D4776" s="23">
        <v>5</v>
      </c>
      <c r="E4776" s="98" t="s">
        <v>49</v>
      </c>
      <c r="F4776" s="98" t="s">
        <v>164</v>
      </c>
      <c r="G4776" s="98" t="s">
        <v>4120</v>
      </c>
      <c r="H4776" s="98" t="s">
        <v>1366</v>
      </c>
      <c r="I4776" s="98" t="s">
        <v>6031</v>
      </c>
      <c r="J4776" s="99">
        <v>45137</v>
      </c>
      <c r="K4776" s="107">
        <v>30000000</v>
      </c>
      <c r="L4776" s="98" t="s">
        <v>5299</v>
      </c>
      <c r="M4776" s="23">
        <v>1080</v>
      </c>
      <c r="N4776" s="23">
        <v>1</v>
      </c>
      <c r="O4776" s="107">
        <v>30000000</v>
      </c>
      <c r="P4776" s="23">
        <v>180</v>
      </c>
      <c r="Q4776" s="23">
        <v>2</v>
      </c>
      <c r="R4776" s="23">
        <v>2</v>
      </c>
      <c r="S4776" s="23">
        <v>0</v>
      </c>
      <c r="T4776" s="47">
        <v>20</v>
      </c>
      <c r="U4776" s="98" t="s">
        <v>111</v>
      </c>
      <c r="V4776" s="98" t="s">
        <v>3139</v>
      </c>
      <c r="W4776" s="69">
        <f t="shared" si="148"/>
        <v>4.5413092603811198E-2</v>
      </c>
    </row>
    <row r="4777" spans="1:23">
      <c r="A4777">
        <f t="shared" si="149"/>
        <v>1460</v>
      </c>
      <c r="B4777" s="99">
        <v>44408</v>
      </c>
      <c r="C4777" s="23">
        <v>2374</v>
      </c>
      <c r="D4777" s="23">
        <v>5</v>
      </c>
      <c r="E4777" s="98" t="s">
        <v>49</v>
      </c>
      <c r="F4777" s="98" t="s">
        <v>164</v>
      </c>
      <c r="G4777" s="98" t="s">
        <v>4120</v>
      </c>
      <c r="H4777" s="98" t="s">
        <v>1366</v>
      </c>
      <c r="I4777" s="98" t="s">
        <v>6031</v>
      </c>
      <c r="J4777" s="99">
        <v>45868</v>
      </c>
      <c r="K4777" s="107">
        <v>12000000</v>
      </c>
      <c r="L4777" s="98" t="s">
        <v>5300</v>
      </c>
      <c r="M4777" s="23">
        <v>1800</v>
      </c>
      <c r="N4777" s="23">
        <v>1</v>
      </c>
      <c r="O4777" s="107">
        <v>12000000</v>
      </c>
      <c r="P4777" s="23">
        <v>180</v>
      </c>
      <c r="Q4777" s="23">
        <v>2</v>
      </c>
      <c r="R4777" s="23">
        <v>2</v>
      </c>
      <c r="S4777" s="23">
        <v>0</v>
      </c>
      <c r="T4777" s="47">
        <v>9.6</v>
      </c>
      <c r="U4777" s="98" t="s">
        <v>111</v>
      </c>
      <c r="V4777" s="98" t="s">
        <v>3139</v>
      </c>
      <c r="W4777" s="69">
        <f t="shared" si="148"/>
        <v>4.3656372149178169E-2</v>
      </c>
    </row>
    <row r="4778" spans="1:23">
      <c r="A4778">
        <f t="shared" si="149"/>
        <v>730</v>
      </c>
      <c r="B4778" s="99">
        <v>44408</v>
      </c>
      <c r="C4778" s="23">
        <v>2375</v>
      </c>
      <c r="D4778" s="23">
        <v>5</v>
      </c>
      <c r="E4778" s="98" t="s">
        <v>49</v>
      </c>
      <c r="F4778" s="98" t="s">
        <v>164</v>
      </c>
      <c r="G4778" s="98" t="s">
        <v>4120</v>
      </c>
      <c r="H4778" s="98" t="s">
        <v>1366</v>
      </c>
      <c r="I4778" s="98" t="s">
        <v>6014</v>
      </c>
      <c r="J4778" s="99">
        <v>45138</v>
      </c>
      <c r="K4778" s="107">
        <v>12000000</v>
      </c>
      <c r="L4778" s="98" t="s">
        <v>5301</v>
      </c>
      <c r="M4778" s="23">
        <v>1080</v>
      </c>
      <c r="N4778" s="23">
        <v>1</v>
      </c>
      <c r="O4778" s="107">
        <v>12000000</v>
      </c>
      <c r="P4778" s="23">
        <v>180</v>
      </c>
      <c r="Q4778" s="23">
        <v>2</v>
      </c>
      <c r="R4778" s="23">
        <v>2</v>
      </c>
      <c r="S4778" s="23">
        <v>0</v>
      </c>
      <c r="T4778" s="47">
        <v>10</v>
      </c>
      <c r="U4778" s="98" t="s">
        <v>111</v>
      </c>
      <c r="V4778" s="98" t="s">
        <v>3139</v>
      </c>
      <c r="W4778" s="69">
        <f t="shared" si="148"/>
        <v>2.2737693827696966E-2</v>
      </c>
    </row>
    <row r="4779" spans="1:23">
      <c r="A4779">
        <f t="shared" si="149"/>
        <v>730</v>
      </c>
      <c r="B4779" s="99">
        <v>44408</v>
      </c>
      <c r="C4779" s="23">
        <v>2376</v>
      </c>
      <c r="D4779" s="23">
        <v>5</v>
      </c>
      <c r="E4779" s="98" t="s">
        <v>49</v>
      </c>
      <c r="F4779" s="98" t="s">
        <v>164</v>
      </c>
      <c r="G4779" s="98" t="s">
        <v>4120</v>
      </c>
      <c r="H4779" s="98" t="s">
        <v>1366</v>
      </c>
      <c r="I4779" s="98" t="s">
        <v>6014</v>
      </c>
      <c r="J4779" s="99">
        <v>45138</v>
      </c>
      <c r="K4779" s="107">
        <v>5300000</v>
      </c>
      <c r="L4779" s="98" t="s">
        <v>5302</v>
      </c>
      <c r="M4779" s="23">
        <v>1080</v>
      </c>
      <c r="N4779" s="23">
        <v>1</v>
      </c>
      <c r="O4779" s="107">
        <v>5300000</v>
      </c>
      <c r="P4779" s="23">
        <v>180</v>
      </c>
      <c r="Q4779" s="23">
        <v>2</v>
      </c>
      <c r="R4779" s="23">
        <v>2</v>
      </c>
      <c r="S4779" s="23">
        <v>0</v>
      </c>
      <c r="T4779" s="47">
        <v>4.4166670000000003</v>
      </c>
      <c r="U4779" s="98" t="s">
        <v>111</v>
      </c>
      <c r="V4779" s="98" t="s">
        <v>3139</v>
      </c>
      <c r="W4779" s="69">
        <f t="shared" si="148"/>
        <v>1.0042482198489288E-2</v>
      </c>
    </row>
    <row r="4780" spans="1:23">
      <c r="A4780">
        <f t="shared" si="149"/>
        <v>1461</v>
      </c>
      <c r="B4780" s="99">
        <v>44408</v>
      </c>
      <c r="C4780" s="23">
        <v>2377</v>
      </c>
      <c r="D4780" s="23">
        <v>5</v>
      </c>
      <c r="E4780" s="98" t="s">
        <v>49</v>
      </c>
      <c r="F4780" s="98" t="s">
        <v>164</v>
      </c>
      <c r="G4780" s="98" t="s">
        <v>4120</v>
      </c>
      <c r="H4780" s="98" t="s">
        <v>1366</v>
      </c>
      <c r="I4780" s="98" t="s">
        <v>6014</v>
      </c>
      <c r="J4780" s="99">
        <v>45869</v>
      </c>
      <c r="K4780" s="107">
        <v>20000000</v>
      </c>
      <c r="L4780" s="98" t="s">
        <v>5303</v>
      </c>
      <c r="M4780" s="23">
        <v>1800</v>
      </c>
      <c r="N4780" s="23">
        <v>1</v>
      </c>
      <c r="O4780" s="107">
        <v>20000000</v>
      </c>
      <c r="P4780" s="23">
        <v>180</v>
      </c>
      <c r="Q4780" s="23">
        <v>2</v>
      </c>
      <c r="R4780" s="23">
        <v>2</v>
      </c>
      <c r="S4780" s="23">
        <v>0</v>
      </c>
      <c r="T4780" s="47">
        <v>18</v>
      </c>
      <c r="U4780" s="98" t="s">
        <v>111</v>
      </c>
      <c r="V4780" s="98" t="s">
        <v>3139</v>
      </c>
      <c r="W4780" s="69">
        <f t="shared" si="148"/>
        <v>8.1911763326133522E-2</v>
      </c>
    </row>
    <row r="4781" spans="1:23">
      <c r="A4781">
        <f t="shared" si="149"/>
        <v>1461</v>
      </c>
      <c r="B4781" s="99">
        <v>44408</v>
      </c>
      <c r="C4781" s="23">
        <v>2378</v>
      </c>
      <c r="D4781" s="23">
        <v>5</v>
      </c>
      <c r="E4781" s="98" t="s">
        <v>49</v>
      </c>
      <c r="F4781" s="98" t="s">
        <v>164</v>
      </c>
      <c r="G4781" s="98" t="s">
        <v>4120</v>
      </c>
      <c r="H4781" s="98" t="s">
        <v>1366</v>
      </c>
      <c r="I4781" s="98" t="s">
        <v>6014</v>
      </c>
      <c r="J4781" s="99">
        <v>45869</v>
      </c>
      <c r="K4781" s="107">
        <v>5000000</v>
      </c>
      <c r="L4781" s="98" t="s">
        <v>5304</v>
      </c>
      <c r="M4781" s="23">
        <v>1800</v>
      </c>
      <c r="N4781" s="23">
        <v>1</v>
      </c>
      <c r="O4781" s="107">
        <v>5000000</v>
      </c>
      <c r="P4781" s="23">
        <v>180</v>
      </c>
      <c r="Q4781" s="23">
        <v>2</v>
      </c>
      <c r="R4781" s="23">
        <v>2</v>
      </c>
      <c r="S4781" s="23">
        <v>0</v>
      </c>
      <c r="T4781" s="47">
        <v>4.5</v>
      </c>
      <c r="U4781" s="98" t="s">
        <v>111</v>
      </c>
      <c r="V4781" s="98" t="s">
        <v>3139</v>
      </c>
      <c r="W4781" s="69">
        <f t="shared" si="148"/>
        <v>2.047794083153338E-2</v>
      </c>
    </row>
    <row r="4782" spans="1:23">
      <c r="A4782">
        <f t="shared" si="149"/>
        <v>730</v>
      </c>
      <c r="B4782" s="99">
        <v>44408</v>
      </c>
      <c r="C4782" s="23">
        <v>2379</v>
      </c>
      <c r="D4782" s="23">
        <v>5</v>
      </c>
      <c r="E4782" s="98" t="s">
        <v>49</v>
      </c>
      <c r="F4782" s="98" t="s">
        <v>164</v>
      </c>
      <c r="G4782" s="98" t="s">
        <v>4120</v>
      </c>
      <c r="H4782" s="98" t="s">
        <v>1366</v>
      </c>
      <c r="I4782" s="98" t="s">
        <v>6014</v>
      </c>
      <c r="J4782" s="99">
        <v>45138</v>
      </c>
      <c r="K4782" s="107">
        <v>15000000</v>
      </c>
      <c r="L4782" s="98" t="s">
        <v>5305</v>
      </c>
      <c r="M4782" s="23">
        <v>1080</v>
      </c>
      <c r="N4782" s="23">
        <v>1</v>
      </c>
      <c r="O4782" s="107">
        <v>15000000</v>
      </c>
      <c r="P4782" s="23">
        <v>180</v>
      </c>
      <c r="Q4782" s="23">
        <v>2</v>
      </c>
      <c r="R4782" s="23">
        <v>2</v>
      </c>
      <c r="S4782" s="23">
        <v>0</v>
      </c>
      <c r="T4782" s="47">
        <v>12.5</v>
      </c>
      <c r="U4782" s="98" t="s">
        <v>111</v>
      </c>
      <c r="V4782" s="98" t="s">
        <v>3139</v>
      </c>
      <c r="W4782" s="69">
        <f t="shared" si="148"/>
        <v>2.8422117284621205E-2</v>
      </c>
    </row>
    <row r="4783" spans="1:23">
      <c r="A4783">
        <f t="shared" si="149"/>
        <v>730</v>
      </c>
      <c r="B4783" s="99">
        <v>44408</v>
      </c>
      <c r="C4783" s="23">
        <v>2380</v>
      </c>
      <c r="D4783" s="23">
        <v>5</v>
      </c>
      <c r="E4783" s="98" t="s">
        <v>49</v>
      </c>
      <c r="F4783" s="98" t="s">
        <v>164</v>
      </c>
      <c r="G4783" s="98" t="s">
        <v>4120</v>
      </c>
      <c r="H4783" s="98" t="s">
        <v>1366</v>
      </c>
      <c r="I4783" s="98" t="s">
        <v>6014</v>
      </c>
      <c r="J4783" s="99">
        <v>45138</v>
      </c>
      <c r="K4783" s="107">
        <v>13000000</v>
      </c>
      <c r="L4783" s="98" t="s">
        <v>5306</v>
      </c>
      <c r="M4783" s="23">
        <v>1080</v>
      </c>
      <c r="N4783" s="23">
        <v>1</v>
      </c>
      <c r="O4783" s="107">
        <v>13000000</v>
      </c>
      <c r="P4783" s="23">
        <v>30</v>
      </c>
      <c r="Q4783" s="23">
        <v>2</v>
      </c>
      <c r="R4783" s="23">
        <v>2</v>
      </c>
      <c r="S4783" s="23">
        <v>0</v>
      </c>
      <c r="T4783" s="47">
        <v>9.0277790000000007</v>
      </c>
      <c r="U4783" s="98" t="s">
        <v>111</v>
      </c>
      <c r="V4783" s="98" t="s">
        <v>3139</v>
      </c>
      <c r="W4783" s="69">
        <f t="shared" si="148"/>
        <v>2.0527087484611229E-2</v>
      </c>
    </row>
    <row r="4784" spans="1:23">
      <c r="A4784">
        <f t="shared" si="149"/>
        <v>730</v>
      </c>
      <c r="B4784" s="99">
        <v>44408</v>
      </c>
      <c r="C4784" s="23">
        <v>2381</v>
      </c>
      <c r="D4784" s="23">
        <v>5</v>
      </c>
      <c r="E4784" s="98" t="s">
        <v>49</v>
      </c>
      <c r="F4784" s="98" t="s">
        <v>164</v>
      </c>
      <c r="G4784" s="98" t="s">
        <v>4120</v>
      </c>
      <c r="H4784" s="98" t="s">
        <v>1366</v>
      </c>
      <c r="I4784" s="98" t="s">
        <v>6014</v>
      </c>
      <c r="J4784" s="99">
        <v>45138</v>
      </c>
      <c r="K4784" s="107">
        <v>30000000</v>
      </c>
      <c r="L4784" s="98" t="s">
        <v>5307</v>
      </c>
      <c r="M4784" s="23">
        <v>1080</v>
      </c>
      <c r="N4784" s="23">
        <v>1</v>
      </c>
      <c r="O4784" s="107">
        <v>30000000</v>
      </c>
      <c r="P4784" s="23">
        <v>180</v>
      </c>
      <c r="Q4784" s="23">
        <v>2</v>
      </c>
      <c r="R4784" s="23">
        <v>2</v>
      </c>
      <c r="S4784" s="23">
        <v>0</v>
      </c>
      <c r="T4784" s="47">
        <v>25</v>
      </c>
      <c r="U4784" s="98" t="s">
        <v>111</v>
      </c>
      <c r="V4784" s="98" t="s">
        <v>3139</v>
      </c>
      <c r="W4784" s="69">
        <f t="shared" si="148"/>
        <v>5.6844234569242411E-2</v>
      </c>
    </row>
    <row r="4785" spans="1:23">
      <c r="A4785">
        <f t="shared" si="149"/>
        <v>733</v>
      </c>
      <c r="B4785" s="99">
        <v>44408</v>
      </c>
      <c r="C4785" s="23">
        <v>2382</v>
      </c>
      <c r="D4785" s="23">
        <v>5</v>
      </c>
      <c r="E4785" s="98" t="s">
        <v>49</v>
      </c>
      <c r="F4785" s="98" t="s">
        <v>164</v>
      </c>
      <c r="G4785" s="98" t="s">
        <v>4120</v>
      </c>
      <c r="H4785" s="98" t="s">
        <v>1366</v>
      </c>
      <c r="I4785" s="98" t="s">
        <v>6033</v>
      </c>
      <c r="J4785" s="99">
        <v>45141</v>
      </c>
      <c r="K4785" s="107">
        <v>30000000</v>
      </c>
      <c r="L4785" s="98" t="s">
        <v>5308</v>
      </c>
      <c r="M4785" s="23">
        <v>1080</v>
      </c>
      <c r="N4785" s="23">
        <v>1</v>
      </c>
      <c r="O4785" s="107">
        <v>30000000</v>
      </c>
      <c r="P4785" s="23">
        <v>180</v>
      </c>
      <c r="Q4785" s="23">
        <v>2</v>
      </c>
      <c r="R4785" s="23">
        <v>2</v>
      </c>
      <c r="S4785" s="23">
        <v>0</v>
      </c>
      <c r="T4785" s="47">
        <v>25</v>
      </c>
      <c r="U4785" s="98" t="s">
        <v>111</v>
      </c>
      <c r="V4785" s="98" t="s">
        <v>3139</v>
      </c>
      <c r="W4785" s="69">
        <f t="shared" si="148"/>
        <v>5.7077841012677655E-2</v>
      </c>
    </row>
    <row r="4786" spans="1:23">
      <c r="A4786">
        <f t="shared" si="149"/>
        <v>1464</v>
      </c>
      <c r="B4786" s="99">
        <v>44408</v>
      </c>
      <c r="C4786" s="23">
        <v>2383</v>
      </c>
      <c r="D4786" s="23">
        <v>5</v>
      </c>
      <c r="E4786" s="98" t="s">
        <v>49</v>
      </c>
      <c r="F4786" s="98" t="s">
        <v>164</v>
      </c>
      <c r="G4786" s="98" t="s">
        <v>4120</v>
      </c>
      <c r="H4786" s="98" t="s">
        <v>1366</v>
      </c>
      <c r="I4786" s="98" t="s">
        <v>6033</v>
      </c>
      <c r="J4786" s="99">
        <v>45872</v>
      </c>
      <c r="K4786" s="107">
        <v>12000000</v>
      </c>
      <c r="L4786" s="98" t="s">
        <v>5309</v>
      </c>
      <c r="M4786" s="23">
        <v>1800</v>
      </c>
      <c r="N4786" s="23">
        <v>1</v>
      </c>
      <c r="O4786" s="107">
        <v>12000000</v>
      </c>
      <c r="P4786" s="23">
        <v>180</v>
      </c>
      <c r="Q4786" s="23">
        <v>2</v>
      </c>
      <c r="R4786" s="23">
        <v>2</v>
      </c>
      <c r="S4786" s="23">
        <v>0</v>
      </c>
      <c r="T4786" s="47">
        <v>10.8</v>
      </c>
      <c r="U4786" s="98" t="s">
        <v>111</v>
      </c>
      <c r="V4786" s="98" t="s">
        <v>3139</v>
      </c>
      <c r="W4786" s="69">
        <f t="shared" si="148"/>
        <v>4.9247975979244143E-2</v>
      </c>
    </row>
    <row r="4787" spans="1:23">
      <c r="A4787">
        <f t="shared" si="149"/>
        <v>733</v>
      </c>
      <c r="B4787" s="99">
        <v>44408</v>
      </c>
      <c r="C4787" s="23">
        <v>2384</v>
      </c>
      <c r="D4787" s="23">
        <v>5</v>
      </c>
      <c r="E4787" s="98" t="s">
        <v>49</v>
      </c>
      <c r="F4787" s="98" t="s">
        <v>164</v>
      </c>
      <c r="G4787" s="98" t="s">
        <v>4120</v>
      </c>
      <c r="H4787" s="98" t="s">
        <v>1366</v>
      </c>
      <c r="I4787" s="98" t="s">
        <v>6033</v>
      </c>
      <c r="J4787" s="99">
        <v>45141</v>
      </c>
      <c r="K4787" s="107">
        <v>10000000</v>
      </c>
      <c r="L4787" s="98" t="s">
        <v>5310</v>
      </c>
      <c r="M4787" s="23">
        <v>1080</v>
      </c>
      <c r="N4787" s="23">
        <v>1</v>
      </c>
      <c r="O4787" s="107">
        <v>10000000</v>
      </c>
      <c r="P4787" s="23">
        <v>180</v>
      </c>
      <c r="Q4787" s="23">
        <v>2</v>
      </c>
      <c r="R4787" s="23">
        <v>2</v>
      </c>
      <c r="S4787" s="23">
        <v>0</v>
      </c>
      <c r="T4787" s="47">
        <v>8.3333329999999997</v>
      </c>
      <c r="U4787" s="98" t="s">
        <v>111</v>
      </c>
      <c r="V4787" s="98" t="s">
        <v>3139</v>
      </c>
      <c r="W4787" s="69">
        <f t="shared" si="148"/>
        <v>1.9025946243188003E-2</v>
      </c>
    </row>
    <row r="4788" spans="1:23">
      <c r="A4788">
        <f t="shared" si="149"/>
        <v>733</v>
      </c>
      <c r="B4788" s="99">
        <v>44408</v>
      </c>
      <c r="C4788" s="23">
        <v>2385</v>
      </c>
      <c r="D4788" s="23">
        <v>5</v>
      </c>
      <c r="E4788" s="98" t="s">
        <v>49</v>
      </c>
      <c r="F4788" s="98" t="s">
        <v>164</v>
      </c>
      <c r="G4788" s="98" t="s">
        <v>4120</v>
      </c>
      <c r="H4788" s="98" t="s">
        <v>1366</v>
      </c>
      <c r="I4788" s="98" t="s">
        <v>6033</v>
      </c>
      <c r="J4788" s="99">
        <v>45141</v>
      </c>
      <c r="K4788" s="107">
        <v>10000000</v>
      </c>
      <c r="L4788" s="98" t="s">
        <v>5311</v>
      </c>
      <c r="M4788" s="23">
        <v>1080</v>
      </c>
      <c r="N4788" s="23">
        <v>1</v>
      </c>
      <c r="O4788" s="107">
        <v>10000000</v>
      </c>
      <c r="P4788" s="23">
        <v>90</v>
      </c>
      <c r="Q4788" s="23">
        <v>2</v>
      </c>
      <c r="R4788" s="23">
        <v>2</v>
      </c>
      <c r="S4788" s="23">
        <v>0</v>
      </c>
      <c r="T4788" s="47">
        <v>7.5000010000000001</v>
      </c>
      <c r="U4788" s="98" t="s">
        <v>111</v>
      </c>
      <c r="V4788" s="98" t="s">
        <v>3139</v>
      </c>
      <c r="W4788" s="69">
        <f t="shared" si="148"/>
        <v>1.7123354586916939E-2</v>
      </c>
    </row>
    <row r="4789" spans="1:23">
      <c r="A4789">
        <f t="shared" si="149"/>
        <v>734</v>
      </c>
      <c r="B4789" s="99">
        <v>44408</v>
      </c>
      <c r="C4789" s="23">
        <v>2386</v>
      </c>
      <c r="D4789" s="23">
        <v>5</v>
      </c>
      <c r="E4789" s="98" t="s">
        <v>49</v>
      </c>
      <c r="F4789" s="98" t="s">
        <v>164</v>
      </c>
      <c r="G4789" s="98" t="s">
        <v>4120</v>
      </c>
      <c r="H4789" s="98" t="s">
        <v>1366</v>
      </c>
      <c r="I4789" s="98" t="s">
        <v>10060</v>
      </c>
      <c r="J4789" s="99">
        <v>45142</v>
      </c>
      <c r="K4789" s="107">
        <v>10000000</v>
      </c>
      <c r="L4789" s="98" t="s">
        <v>5312</v>
      </c>
      <c r="M4789" s="23">
        <v>1080</v>
      </c>
      <c r="N4789" s="23">
        <v>1</v>
      </c>
      <c r="O4789" s="107">
        <v>10000000</v>
      </c>
      <c r="P4789" s="23">
        <v>180</v>
      </c>
      <c r="Q4789" s="23">
        <v>2</v>
      </c>
      <c r="R4789" s="23">
        <v>2</v>
      </c>
      <c r="S4789" s="23">
        <v>0</v>
      </c>
      <c r="T4789" s="47">
        <v>8.3333329999999997</v>
      </c>
      <c r="U4789" s="98" t="s">
        <v>111</v>
      </c>
      <c r="V4789" s="98" t="s">
        <v>3139</v>
      </c>
      <c r="W4789" s="69">
        <f t="shared" si="148"/>
        <v>1.9051902513642558E-2</v>
      </c>
    </row>
    <row r="4790" spans="1:23">
      <c r="A4790">
        <f t="shared" si="149"/>
        <v>734</v>
      </c>
      <c r="B4790" s="99">
        <v>44408</v>
      </c>
      <c r="C4790" s="23">
        <v>2387</v>
      </c>
      <c r="D4790" s="23">
        <v>5</v>
      </c>
      <c r="E4790" s="98" t="s">
        <v>49</v>
      </c>
      <c r="F4790" s="98" t="s">
        <v>164</v>
      </c>
      <c r="G4790" s="98" t="s">
        <v>4120</v>
      </c>
      <c r="H4790" s="98" t="s">
        <v>1366</v>
      </c>
      <c r="I4790" s="98" t="s">
        <v>10060</v>
      </c>
      <c r="J4790" s="99">
        <v>45142</v>
      </c>
      <c r="K4790" s="107">
        <v>5300000</v>
      </c>
      <c r="L4790" s="98" t="s">
        <v>5313</v>
      </c>
      <c r="M4790" s="23">
        <v>1080</v>
      </c>
      <c r="N4790" s="23">
        <v>1</v>
      </c>
      <c r="O4790" s="107">
        <v>5300000</v>
      </c>
      <c r="P4790" s="23">
        <v>180</v>
      </c>
      <c r="Q4790" s="23">
        <v>2</v>
      </c>
      <c r="R4790" s="23">
        <v>2</v>
      </c>
      <c r="S4790" s="23">
        <v>0</v>
      </c>
      <c r="T4790" s="47">
        <v>4.4166670000000003</v>
      </c>
      <c r="U4790" s="98" t="s">
        <v>111</v>
      </c>
      <c r="V4790" s="98" t="s">
        <v>3139</v>
      </c>
      <c r="W4790" s="69">
        <f t="shared" si="148"/>
        <v>1.0097509498207037E-2</v>
      </c>
    </row>
    <row r="4791" spans="1:23">
      <c r="A4791">
        <f t="shared" si="149"/>
        <v>734</v>
      </c>
      <c r="B4791" s="99">
        <v>44408</v>
      </c>
      <c r="C4791" s="23">
        <v>2388</v>
      </c>
      <c r="D4791" s="23">
        <v>5</v>
      </c>
      <c r="E4791" s="98" t="s">
        <v>49</v>
      </c>
      <c r="F4791" s="98" t="s">
        <v>164</v>
      </c>
      <c r="G4791" s="98" t="s">
        <v>4120</v>
      </c>
      <c r="H4791" s="98" t="s">
        <v>1366</v>
      </c>
      <c r="I4791" s="98" t="s">
        <v>10060</v>
      </c>
      <c r="J4791" s="99">
        <v>45142</v>
      </c>
      <c r="K4791" s="107">
        <v>15000000</v>
      </c>
      <c r="L4791" s="98" t="s">
        <v>5314</v>
      </c>
      <c r="M4791" s="23">
        <v>1080</v>
      </c>
      <c r="N4791" s="23">
        <v>1</v>
      </c>
      <c r="O4791" s="107">
        <v>15000000</v>
      </c>
      <c r="P4791" s="23">
        <v>90</v>
      </c>
      <c r="Q4791" s="23">
        <v>2</v>
      </c>
      <c r="R4791" s="23">
        <v>2</v>
      </c>
      <c r="S4791" s="23">
        <v>0</v>
      </c>
      <c r="T4791" s="47">
        <v>11.25</v>
      </c>
      <c r="U4791" s="98" t="s">
        <v>111</v>
      </c>
      <c r="V4791" s="98" t="s">
        <v>3139</v>
      </c>
      <c r="W4791" s="69">
        <f t="shared" si="148"/>
        <v>2.5720069422220229E-2</v>
      </c>
    </row>
    <row r="4792" spans="1:23">
      <c r="A4792">
        <f t="shared" si="149"/>
        <v>734</v>
      </c>
      <c r="B4792" s="99">
        <v>44408</v>
      </c>
      <c r="C4792" s="23">
        <v>2389</v>
      </c>
      <c r="D4792" s="23">
        <v>5</v>
      </c>
      <c r="E4792" s="98" t="s">
        <v>49</v>
      </c>
      <c r="F4792" s="98" t="s">
        <v>164</v>
      </c>
      <c r="G4792" s="98" t="s">
        <v>4120</v>
      </c>
      <c r="H4792" s="98" t="s">
        <v>1366</v>
      </c>
      <c r="I4792" s="98" t="s">
        <v>10060</v>
      </c>
      <c r="J4792" s="99">
        <v>45142</v>
      </c>
      <c r="K4792" s="107">
        <v>10000000</v>
      </c>
      <c r="L4792" s="98" t="s">
        <v>5315</v>
      </c>
      <c r="M4792" s="23">
        <v>1080</v>
      </c>
      <c r="N4792" s="23">
        <v>1</v>
      </c>
      <c r="O4792" s="107">
        <v>10000000</v>
      </c>
      <c r="P4792" s="23">
        <v>180</v>
      </c>
      <c r="Q4792" s="23">
        <v>2</v>
      </c>
      <c r="R4792" s="23">
        <v>2</v>
      </c>
      <c r="S4792" s="23">
        <v>0</v>
      </c>
      <c r="T4792" s="47">
        <v>8.3333329999999997</v>
      </c>
      <c r="U4792" s="98" t="s">
        <v>111</v>
      </c>
      <c r="V4792" s="98" t="s">
        <v>3139</v>
      </c>
      <c r="W4792" s="69">
        <f t="shared" si="148"/>
        <v>1.9051902513642558E-2</v>
      </c>
    </row>
    <row r="4793" spans="1:23">
      <c r="A4793">
        <f t="shared" si="149"/>
        <v>1465</v>
      </c>
      <c r="B4793" s="99">
        <v>44408</v>
      </c>
      <c r="C4793" s="23">
        <v>2390</v>
      </c>
      <c r="D4793" s="23">
        <v>5</v>
      </c>
      <c r="E4793" s="98" t="s">
        <v>49</v>
      </c>
      <c r="F4793" s="98" t="s">
        <v>164</v>
      </c>
      <c r="G4793" s="98" t="s">
        <v>4120</v>
      </c>
      <c r="H4793" s="98" t="s">
        <v>1366</v>
      </c>
      <c r="I4793" s="98" t="s">
        <v>10060</v>
      </c>
      <c r="J4793" s="99">
        <v>45873</v>
      </c>
      <c r="K4793" s="107">
        <v>8000000</v>
      </c>
      <c r="L4793" s="98" t="s">
        <v>5316</v>
      </c>
      <c r="M4793" s="23">
        <v>1800</v>
      </c>
      <c r="N4793" s="23">
        <v>1</v>
      </c>
      <c r="O4793" s="107">
        <v>8000000</v>
      </c>
      <c r="P4793" s="23">
        <v>180</v>
      </c>
      <c r="Q4793" s="23">
        <v>2</v>
      </c>
      <c r="R4793" s="23">
        <v>2</v>
      </c>
      <c r="S4793" s="23">
        <v>0</v>
      </c>
      <c r="T4793" s="47">
        <v>7.2</v>
      </c>
      <c r="U4793" s="98" t="s">
        <v>111</v>
      </c>
      <c r="V4793" s="98" t="s">
        <v>3139</v>
      </c>
      <c r="W4793" s="69">
        <f t="shared" si="148"/>
        <v>3.2854410204732544E-2</v>
      </c>
    </row>
    <row r="4794" spans="1:23">
      <c r="A4794">
        <f t="shared" si="149"/>
        <v>1465</v>
      </c>
      <c r="B4794" s="99">
        <v>44408</v>
      </c>
      <c r="C4794" s="23">
        <v>2391</v>
      </c>
      <c r="D4794" s="23">
        <v>5</v>
      </c>
      <c r="E4794" s="98" t="s">
        <v>49</v>
      </c>
      <c r="F4794" s="98" t="s">
        <v>164</v>
      </c>
      <c r="G4794" s="98" t="s">
        <v>4120</v>
      </c>
      <c r="H4794" s="98" t="s">
        <v>1366</v>
      </c>
      <c r="I4794" s="98" t="s">
        <v>10060</v>
      </c>
      <c r="J4794" s="99">
        <v>45873</v>
      </c>
      <c r="K4794" s="107">
        <v>18000000</v>
      </c>
      <c r="L4794" s="98" t="s">
        <v>5317</v>
      </c>
      <c r="M4794" s="23">
        <v>1800</v>
      </c>
      <c r="N4794" s="23">
        <v>1</v>
      </c>
      <c r="O4794" s="107">
        <v>18000000</v>
      </c>
      <c r="P4794" s="23">
        <v>180</v>
      </c>
      <c r="Q4794" s="23">
        <v>2</v>
      </c>
      <c r="R4794" s="23">
        <v>2</v>
      </c>
      <c r="S4794" s="23">
        <v>0</v>
      </c>
      <c r="T4794" s="47">
        <v>16.2</v>
      </c>
      <c r="U4794" s="98" t="s">
        <v>111</v>
      </c>
      <c r="V4794" s="98" t="s">
        <v>3139</v>
      </c>
      <c r="W4794" s="69">
        <f t="shared" si="148"/>
        <v>7.3922422960648215E-2</v>
      </c>
    </row>
    <row r="4795" spans="1:23">
      <c r="A4795">
        <f t="shared" si="149"/>
        <v>734</v>
      </c>
      <c r="B4795" s="99">
        <v>44408</v>
      </c>
      <c r="C4795" s="23">
        <v>2392</v>
      </c>
      <c r="D4795" s="23">
        <v>5</v>
      </c>
      <c r="E4795" s="98" t="s">
        <v>49</v>
      </c>
      <c r="F4795" s="98" t="s">
        <v>164</v>
      </c>
      <c r="G4795" s="98" t="s">
        <v>4120</v>
      </c>
      <c r="H4795" s="98" t="s">
        <v>1366</v>
      </c>
      <c r="I4795" s="98" t="s">
        <v>10060</v>
      </c>
      <c r="J4795" s="99">
        <v>45142</v>
      </c>
      <c r="K4795" s="107">
        <v>12000000</v>
      </c>
      <c r="L4795" s="98" t="s">
        <v>5318</v>
      </c>
      <c r="M4795" s="23">
        <v>1080</v>
      </c>
      <c r="N4795" s="23">
        <v>1</v>
      </c>
      <c r="O4795" s="107">
        <v>12000000</v>
      </c>
      <c r="P4795" s="23">
        <v>180</v>
      </c>
      <c r="Q4795" s="23">
        <v>2</v>
      </c>
      <c r="R4795" s="23">
        <v>2</v>
      </c>
      <c r="S4795" s="23">
        <v>0</v>
      </c>
      <c r="T4795" s="47">
        <v>10</v>
      </c>
      <c r="U4795" s="98" t="s">
        <v>111</v>
      </c>
      <c r="V4795" s="98" t="s">
        <v>3139</v>
      </c>
      <c r="W4795" s="69">
        <f t="shared" si="148"/>
        <v>2.2862283930862429E-2</v>
      </c>
    </row>
    <row r="4796" spans="1:23">
      <c r="A4796">
        <f t="shared" si="149"/>
        <v>734</v>
      </c>
      <c r="B4796" s="99">
        <v>44408</v>
      </c>
      <c r="C4796" s="23">
        <v>2393</v>
      </c>
      <c r="D4796" s="23">
        <v>5</v>
      </c>
      <c r="E4796" s="98" t="s">
        <v>49</v>
      </c>
      <c r="F4796" s="98" t="s">
        <v>164</v>
      </c>
      <c r="G4796" s="98" t="s">
        <v>4120</v>
      </c>
      <c r="H4796" s="98" t="s">
        <v>1366</v>
      </c>
      <c r="I4796" s="98" t="s">
        <v>10060</v>
      </c>
      <c r="J4796" s="99">
        <v>45142</v>
      </c>
      <c r="K4796" s="107">
        <v>12000000</v>
      </c>
      <c r="L4796" s="98" t="s">
        <v>5319</v>
      </c>
      <c r="M4796" s="23">
        <v>1080</v>
      </c>
      <c r="N4796" s="23">
        <v>1</v>
      </c>
      <c r="O4796" s="107">
        <v>12000000</v>
      </c>
      <c r="P4796" s="23">
        <v>180</v>
      </c>
      <c r="Q4796" s="23">
        <v>2</v>
      </c>
      <c r="R4796" s="23">
        <v>2</v>
      </c>
      <c r="S4796" s="23">
        <v>0</v>
      </c>
      <c r="T4796" s="47">
        <v>10</v>
      </c>
      <c r="U4796" s="98" t="s">
        <v>111</v>
      </c>
      <c r="V4796" s="98" t="s">
        <v>3139</v>
      </c>
      <c r="W4796" s="69">
        <f t="shared" si="148"/>
        <v>2.2862283930862429E-2</v>
      </c>
    </row>
    <row r="4797" spans="1:23">
      <c r="A4797">
        <f t="shared" si="149"/>
        <v>735</v>
      </c>
      <c r="B4797" s="99">
        <v>44408</v>
      </c>
      <c r="C4797" s="23">
        <v>2394</v>
      </c>
      <c r="D4797" s="23">
        <v>5</v>
      </c>
      <c r="E4797" s="98" t="s">
        <v>49</v>
      </c>
      <c r="F4797" s="98" t="s">
        <v>164</v>
      </c>
      <c r="G4797" s="98" t="s">
        <v>4120</v>
      </c>
      <c r="H4797" s="98" t="s">
        <v>1366</v>
      </c>
      <c r="I4797" s="98" t="s">
        <v>10026</v>
      </c>
      <c r="J4797" s="99">
        <v>45143</v>
      </c>
      <c r="K4797" s="107">
        <v>10000000</v>
      </c>
      <c r="L4797" s="98" t="s">
        <v>5320</v>
      </c>
      <c r="M4797" s="23">
        <v>900</v>
      </c>
      <c r="N4797" s="23">
        <v>1</v>
      </c>
      <c r="O4797" s="107">
        <v>10000000</v>
      </c>
      <c r="P4797" s="23">
        <v>180</v>
      </c>
      <c r="Q4797" s="23">
        <v>2</v>
      </c>
      <c r="R4797" s="23">
        <v>2</v>
      </c>
      <c r="S4797" s="23">
        <v>0</v>
      </c>
      <c r="T4797" s="47">
        <v>6.6666660000000002</v>
      </c>
      <c r="U4797" s="98" t="s">
        <v>111</v>
      </c>
      <c r="V4797" s="98" t="s">
        <v>3139</v>
      </c>
      <c r="W4797" s="69">
        <f t="shared" si="148"/>
        <v>1.5262286111540433E-2</v>
      </c>
    </row>
    <row r="4798" spans="1:23">
      <c r="A4798">
        <f t="shared" si="149"/>
        <v>735</v>
      </c>
      <c r="B4798" s="99">
        <v>44408</v>
      </c>
      <c r="C4798" s="23">
        <v>2395</v>
      </c>
      <c r="D4798" s="23">
        <v>5</v>
      </c>
      <c r="E4798" s="98" t="s">
        <v>49</v>
      </c>
      <c r="F4798" s="98" t="s">
        <v>164</v>
      </c>
      <c r="G4798" s="98" t="s">
        <v>4120</v>
      </c>
      <c r="H4798" s="98" t="s">
        <v>1366</v>
      </c>
      <c r="I4798" s="98" t="s">
        <v>10026</v>
      </c>
      <c r="J4798" s="99">
        <v>45143</v>
      </c>
      <c r="K4798" s="107">
        <v>10500000</v>
      </c>
      <c r="L4798" s="98" t="s">
        <v>5321</v>
      </c>
      <c r="M4798" s="23">
        <v>1080</v>
      </c>
      <c r="N4798" s="23">
        <v>1</v>
      </c>
      <c r="O4798" s="107">
        <v>10500000</v>
      </c>
      <c r="P4798" s="23">
        <v>180</v>
      </c>
      <c r="Q4798" s="23">
        <v>2</v>
      </c>
      <c r="R4798" s="23">
        <v>2</v>
      </c>
      <c r="S4798" s="23">
        <v>0</v>
      </c>
      <c r="T4798" s="47">
        <v>8.75</v>
      </c>
      <c r="U4798" s="98" t="s">
        <v>111</v>
      </c>
      <c r="V4798" s="98" t="s">
        <v>3139</v>
      </c>
      <c r="W4798" s="69">
        <f t="shared" si="148"/>
        <v>2.003175252457207E-2</v>
      </c>
    </row>
    <row r="4799" spans="1:23">
      <c r="A4799">
        <f t="shared" si="149"/>
        <v>735</v>
      </c>
      <c r="B4799" s="99">
        <v>44408</v>
      </c>
      <c r="C4799" s="23">
        <v>2396</v>
      </c>
      <c r="D4799" s="23">
        <v>5</v>
      </c>
      <c r="E4799" s="98" t="s">
        <v>49</v>
      </c>
      <c r="F4799" s="98" t="s">
        <v>164</v>
      </c>
      <c r="G4799" s="98" t="s">
        <v>4120</v>
      </c>
      <c r="H4799" s="98" t="s">
        <v>1366</v>
      </c>
      <c r="I4799" s="98" t="s">
        <v>10026</v>
      </c>
      <c r="J4799" s="99">
        <v>45143</v>
      </c>
      <c r="K4799" s="107">
        <v>15000000</v>
      </c>
      <c r="L4799" s="98" t="s">
        <v>5322</v>
      </c>
      <c r="M4799" s="23">
        <v>1080</v>
      </c>
      <c r="N4799" s="23">
        <v>1</v>
      </c>
      <c r="O4799" s="107">
        <v>15000000</v>
      </c>
      <c r="P4799" s="23">
        <v>180</v>
      </c>
      <c r="Q4799" s="23">
        <v>2</v>
      </c>
      <c r="R4799" s="23">
        <v>2</v>
      </c>
      <c r="S4799" s="23">
        <v>0</v>
      </c>
      <c r="T4799" s="47">
        <v>12.5</v>
      </c>
      <c r="U4799" s="98" t="s">
        <v>111</v>
      </c>
      <c r="V4799" s="98" t="s">
        <v>3139</v>
      </c>
      <c r="W4799" s="69">
        <f t="shared" si="148"/>
        <v>2.8616789320817241E-2</v>
      </c>
    </row>
    <row r="4800" spans="1:23">
      <c r="A4800">
        <f t="shared" si="149"/>
        <v>735</v>
      </c>
      <c r="B4800" s="99">
        <v>44408</v>
      </c>
      <c r="C4800" s="23">
        <v>2397</v>
      </c>
      <c r="D4800" s="23">
        <v>5</v>
      </c>
      <c r="E4800" s="98" t="s">
        <v>49</v>
      </c>
      <c r="F4800" s="98" t="s">
        <v>164</v>
      </c>
      <c r="G4800" s="98" t="s">
        <v>4120</v>
      </c>
      <c r="H4800" s="98" t="s">
        <v>1366</v>
      </c>
      <c r="I4800" s="98" t="s">
        <v>10026</v>
      </c>
      <c r="J4800" s="99">
        <v>45143</v>
      </c>
      <c r="K4800" s="107">
        <v>15000000</v>
      </c>
      <c r="L4800" s="98" t="s">
        <v>5323</v>
      </c>
      <c r="M4800" s="23">
        <v>1080</v>
      </c>
      <c r="N4800" s="23">
        <v>1</v>
      </c>
      <c r="O4800" s="107">
        <v>15000000</v>
      </c>
      <c r="P4800" s="23">
        <v>30</v>
      </c>
      <c r="Q4800" s="23">
        <v>2</v>
      </c>
      <c r="R4800" s="23">
        <v>2</v>
      </c>
      <c r="S4800" s="23">
        <v>0</v>
      </c>
      <c r="T4800" s="47">
        <v>10.416663</v>
      </c>
      <c r="U4800" s="98" t="s">
        <v>111</v>
      </c>
      <c r="V4800" s="98" t="s">
        <v>3139</v>
      </c>
      <c r="W4800" s="69">
        <f t="shared" si="148"/>
        <v>2.3847316039756167E-2</v>
      </c>
    </row>
    <row r="4801" spans="1:23">
      <c r="A4801">
        <f t="shared" si="149"/>
        <v>1101</v>
      </c>
      <c r="B4801" s="99">
        <v>44408</v>
      </c>
      <c r="C4801" s="23">
        <v>2398</v>
      </c>
      <c r="D4801" s="23">
        <v>5</v>
      </c>
      <c r="E4801" s="98" t="s">
        <v>49</v>
      </c>
      <c r="F4801" s="98" t="s">
        <v>164</v>
      </c>
      <c r="G4801" s="98" t="s">
        <v>4120</v>
      </c>
      <c r="H4801" s="98" t="s">
        <v>1366</v>
      </c>
      <c r="I4801" s="98" t="s">
        <v>10026</v>
      </c>
      <c r="J4801" s="99">
        <v>45509</v>
      </c>
      <c r="K4801" s="107">
        <v>21000000</v>
      </c>
      <c r="L4801" s="98" t="s">
        <v>5324</v>
      </c>
      <c r="M4801" s="23">
        <v>1440</v>
      </c>
      <c r="N4801" s="23">
        <v>1</v>
      </c>
      <c r="O4801" s="107">
        <v>21000000</v>
      </c>
      <c r="P4801" s="23">
        <v>180</v>
      </c>
      <c r="Q4801" s="23">
        <v>2</v>
      </c>
      <c r="R4801" s="23">
        <v>2</v>
      </c>
      <c r="S4801" s="23">
        <v>0</v>
      </c>
      <c r="T4801" s="47">
        <v>18.375</v>
      </c>
      <c r="U4801" s="98" t="s">
        <v>111</v>
      </c>
      <c r="V4801" s="98" t="s">
        <v>3139</v>
      </c>
      <c r="W4801" s="69">
        <f t="shared" si="148"/>
        <v>6.3014170084439561E-2</v>
      </c>
    </row>
    <row r="4802" spans="1:23">
      <c r="A4802">
        <f t="shared" si="149"/>
        <v>735</v>
      </c>
      <c r="B4802" s="99">
        <v>44408</v>
      </c>
      <c r="C4802" s="23">
        <v>2399</v>
      </c>
      <c r="D4802" s="23">
        <v>5</v>
      </c>
      <c r="E4802" s="98" t="s">
        <v>49</v>
      </c>
      <c r="F4802" s="98" t="s">
        <v>164</v>
      </c>
      <c r="G4802" s="98" t="s">
        <v>4120</v>
      </c>
      <c r="H4802" s="98" t="s">
        <v>1366</v>
      </c>
      <c r="I4802" s="98" t="s">
        <v>10026</v>
      </c>
      <c r="J4802" s="99">
        <v>45143</v>
      </c>
      <c r="K4802" s="107">
        <v>10000000</v>
      </c>
      <c r="L4802" s="98" t="s">
        <v>5325</v>
      </c>
      <c r="M4802" s="23">
        <v>1080</v>
      </c>
      <c r="N4802" s="23">
        <v>1</v>
      </c>
      <c r="O4802" s="107">
        <v>10000000</v>
      </c>
      <c r="P4802" s="23">
        <v>30</v>
      </c>
      <c r="Q4802" s="23">
        <v>2</v>
      </c>
      <c r="R4802" s="23">
        <v>2</v>
      </c>
      <c r="S4802" s="23">
        <v>0</v>
      </c>
      <c r="T4802" s="47">
        <v>6.9444419999999996</v>
      </c>
      <c r="U4802" s="98" t="s">
        <v>111</v>
      </c>
      <c r="V4802" s="98" t="s">
        <v>3139</v>
      </c>
      <c r="W4802" s="69">
        <f t="shared" ref="W4802:W4865" si="150">+T4802/SUM($T$2:$T$5848)*A4802</f>
        <v>1.5898210693170777E-2</v>
      </c>
    </row>
    <row r="4803" spans="1:23">
      <c r="A4803">
        <f t="shared" ref="A4803:A4866" si="151">+J4803-B4803</f>
        <v>1467</v>
      </c>
      <c r="B4803" s="99">
        <v>44408</v>
      </c>
      <c r="C4803" s="23">
        <v>2400</v>
      </c>
      <c r="D4803" s="23">
        <v>5</v>
      </c>
      <c r="E4803" s="98" t="s">
        <v>49</v>
      </c>
      <c r="F4803" s="98" t="s">
        <v>164</v>
      </c>
      <c r="G4803" s="98" t="s">
        <v>4120</v>
      </c>
      <c r="H4803" s="98" t="s">
        <v>1366</v>
      </c>
      <c r="I4803" s="98" t="s">
        <v>9528</v>
      </c>
      <c r="J4803" s="99">
        <v>45875</v>
      </c>
      <c r="K4803" s="107">
        <v>10000000</v>
      </c>
      <c r="L4803" s="98" t="s">
        <v>5326</v>
      </c>
      <c r="M4803" s="23">
        <v>1800</v>
      </c>
      <c r="N4803" s="23">
        <v>1</v>
      </c>
      <c r="O4803" s="107">
        <v>10000000</v>
      </c>
      <c r="P4803" s="23">
        <v>180</v>
      </c>
      <c r="Q4803" s="23">
        <v>2</v>
      </c>
      <c r="R4803" s="23">
        <v>2</v>
      </c>
      <c r="S4803" s="23">
        <v>0</v>
      </c>
      <c r="T4803" s="47">
        <v>9</v>
      </c>
      <c r="U4803" s="98" t="s">
        <v>111</v>
      </c>
      <c r="V4803" s="98" t="s">
        <v>3139</v>
      </c>
      <c r="W4803" s="69">
        <f t="shared" si="150"/>
        <v>4.112407830234014E-2</v>
      </c>
    </row>
    <row r="4804" spans="1:23">
      <c r="A4804">
        <f t="shared" si="151"/>
        <v>736</v>
      </c>
      <c r="B4804" s="99">
        <v>44408</v>
      </c>
      <c r="C4804" s="23">
        <v>2401</v>
      </c>
      <c r="D4804" s="23">
        <v>5</v>
      </c>
      <c r="E4804" s="98" t="s">
        <v>49</v>
      </c>
      <c r="F4804" s="98" t="s">
        <v>164</v>
      </c>
      <c r="G4804" s="98" t="s">
        <v>4120</v>
      </c>
      <c r="H4804" s="98" t="s">
        <v>1366</v>
      </c>
      <c r="I4804" s="98" t="s">
        <v>9528</v>
      </c>
      <c r="J4804" s="99">
        <v>45144</v>
      </c>
      <c r="K4804" s="107">
        <v>30000000</v>
      </c>
      <c r="L4804" s="98" t="s">
        <v>5327</v>
      </c>
      <c r="M4804" s="23">
        <v>1080</v>
      </c>
      <c r="N4804" s="23">
        <v>1</v>
      </c>
      <c r="O4804" s="107">
        <v>30000000</v>
      </c>
      <c r="P4804" s="23">
        <v>180</v>
      </c>
      <c r="Q4804" s="23">
        <v>2</v>
      </c>
      <c r="R4804" s="23">
        <v>2</v>
      </c>
      <c r="S4804" s="23">
        <v>0</v>
      </c>
      <c r="T4804" s="47">
        <v>25</v>
      </c>
      <c r="U4804" s="98" t="s">
        <v>111</v>
      </c>
      <c r="V4804" s="98" t="s">
        <v>3139</v>
      </c>
      <c r="W4804" s="69">
        <f t="shared" si="150"/>
        <v>5.7311447456112892E-2</v>
      </c>
    </row>
    <row r="4805" spans="1:23">
      <c r="A4805">
        <f t="shared" si="151"/>
        <v>736</v>
      </c>
      <c r="B4805" s="99">
        <v>44408</v>
      </c>
      <c r="C4805" s="23">
        <v>2402</v>
      </c>
      <c r="D4805" s="23">
        <v>5</v>
      </c>
      <c r="E4805" s="98" t="s">
        <v>49</v>
      </c>
      <c r="F4805" s="98" t="s">
        <v>164</v>
      </c>
      <c r="G4805" s="98" t="s">
        <v>4120</v>
      </c>
      <c r="H4805" s="98" t="s">
        <v>1366</v>
      </c>
      <c r="I4805" s="98" t="s">
        <v>9528</v>
      </c>
      <c r="J4805" s="99">
        <v>45144</v>
      </c>
      <c r="K4805" s="107">
        <v>30000000</v>
      </c>
      <c r="L4805" s="98" t="s">
        <v>5328</v>
      </c>
      <c r="M4805" s="23">
        <v>1080</v>
      </c>
      <c r="N4805" s="23">
        <v>1</v>
      </c>
      <c r="O4805" s="107">
        <v>30000000</v>
      </c>
      <c r="P4805" s="23">
        <v>180</v>
      </c>
      <c r="Q4805" s="23">
        <v>2</v>
      </c>
      <c r="R4805" s="23">
        <v>2</v>
      </c>
      <c r="S4805" s="23">
        <v>0</v>
      </c>
      <c r="T4805" s="47">
        <v>25</v>
      </c>
      <c r="U4805" s="98" t="s">
        <v>111</v>
      </c>
      <c r="V4805" s="98" t="s">
        <v>3139</v>
      </c>
      <c r="W4805" s="69">
        <f t="shared" si="150"/>
        <v>5.7311447456112892E-2</v>
      </c>
    </row>
    <row r="4806" spans="1:23">
      <c r="A4806">
        <f t="shared" si="151"/>
        <v>1467</v>
      </c>
      <c r="B4806" s="99">
        <v>44408</v>
      </c>
      <c r="C4806" s="23">
        <v>2403</v>
      </c>
      <c r="D4806" s="23">
        <v>5</v>
      </c>
      <c r="E4806" s="98" t="s">
        <v>49</v>
      </c>
      <c r="F4806" s="98" t="s">
        <v>164</v>
      </c>
      <c r="G4806" s="98" t="s">
        <v>4120</v>
      </c>
      <c r="H4806" s="98" t="s">
        <v>1366</v>
      </c>
      <c r="I4806" s="98" t="s">
        <v>9528</v>
      </c>
      <c r="J4806" s="99">
        <v>45875</v>
      </c>
      <c r="K4806" s="107">
        <v>10000000</v>
      </c>
      <c r="L4806" s="98" t="s">
        <v>5329</v>
      </c>
      <c r="M4806" s="23">
        <v>1800</v>
      </c>
      <c r="N4806" s="23">
        <v>1</v>
      </c>
      <c r="O4806" s="107">
        <v>10000000</v>
      </c>
      <c r="P4806" s="23">
        <v>180</v>
      </c>
      <c r="Q4806" s="23">
        <v>2</v>
      </c>
      <c r="R4806" s="23">
        <v>2</v>
      </c>
      <c r="S4806" s="23">
        <v>0</v>
      </c>
      <c r="T4806" s="47">
        <v>9</v>
      </c>
      <c r="U4806" s="98" t="s">
        <v>111</v>
      </c>
      <c r="V4806" s="98" t="s">
        <v>3139</v>
      </c>
      <c r="W4806" s="69">
        <f t="shared" si="150"/>
        <v>4.112407830234014E-2</v>
      </c>
    </row>
    <row r="4807" spans="1:23">
      <c r="A4807">
        <f t="shared" si="151"/>
        <v>1467</v>
      </c>
      <c r="B4807" s="99">
        <v>44408</v>
      </c>
      <c r="C4807" s="23">
        <v>2404</v>
      </c>
      <c r="D4807" s="23">
        <v>5</v>
      </c>
      <c r="E4807" s="98" t="s">
        <v>49</v>
      </c>
      <c r="F4807" s="98" t="s">
        <v>164</v>
      </c>
      <c r="G4807" s="98" t="s">
        <v>4120</v>
      </c>
      <c r="H4807" s="98" t="s">
        <v>1366</v>
      </c>
      <c r="I4807" s="98" t="s">
        <v>9528</v>
      </c>
      <c r="J4807" s="99">
        <v>45875</v>
      </c>
      <c r="K4807" s="107">
        <v>13000000</v>
      </c>
      <c r="L4807" s="98" t="s">
        <v>5330</v>
      </c>
      <c r="M4807" s="23">
        <v>1800</v>
      </c>
      <c r="N4807" s="23">
        <v>1</v>
      </c>
      <c r="O4807" s="107">
        <v>13000000</v>
      </c>
      <c r="P4807" s="23">
        <v>180</v>
      </c>
      <c r="Q4807" s="23">
        <v>2</v>
      </c>
      <c r="R4807" s="23">
        <v>2</v>
      </c>
      <c r="S4807" s="23">
        <v>0</v>
      </c>
      <c r="T4807" s="47">
        <v>11.7</v>
      </c>
      <c r="U4807" s="98" t="s">
        <v>111</v>
      </c>
      <c r="V4807" s="98" t="s">
        <v>3139</v>
      </c>
      <c r="W4807" s="69">
        <f t="shared" si="150"/>
        <v>5.3461301793042183E-2</v>
      </c>
    </row>
    <row r="4808" spans="1:23">
      <c r="A4808">
        <f t="shared" si="151"/>
        <v>1471</v>
      </c>
      <c r="B4808" s="99">
        <v>44408</v>
      </c>
      <c r="C4808" s="23">
        <v>2405</v>
      </c>
      <c r="D4808" s="23">
        <v>5</v>
      </c>
      <c r="E4808" s="98" t="s">
        <v>49</v>
      </c>
      <c r="F4808" s="98" t="s">
        <v>164</v>
      </c>
      <c r="G4808" s="98" t="s">
        <v>4120</v>
      </c>
      <c r="H4808" s="98" t="s">
        <v>1366</v>
      </c>
      <c r="I4808" s="98" t="s">
        <v>6969</v>
      </c>
      <c r="J4808" s="99">
        <v>45879</v>
      </c>
      <c r="K4808" s="107">
        <v>16000000</v>
      </c>
      <c r="L4808" s="98" t="s">
        <v>5331</v>
      </c>
      <c r="M4808" s="23">
        <v>1800</v>
      </c>
      <c r="N4808" s="23">
        <v>1</v>
      </c>
      <c r="O4808" s="107">
        <v>16000000</v>
      </c>
      <c r="P4808" s="23">
        <v>180</v>
      </c>
      <c r="Q4808" s="23">
        <v>2</v>
      </c>
      <c r="R4808" s="23">
        <v>2</v>
      </c>
      <c r="S4808" s="23">
        <v>0</v>
      </c>
      <c r="T4808" s="47">
        <v>14.4</v>
      </c>
      <c r="U4808" s="98" t="s">
        <v>111</v>
      </c>
      <c r="V4808" s="98" t="s">
        <v>3139</v>
      </c>
      <c r="W4808" s="69">
        <f t="shared" si="150"/>
        <v>6.5977935032302495E-2</v>
      </c>
    </row>
    <row r="4809" spans="1:23">
      <c r="A4809">
        <f t="shared" si="151"/>
        <v>1465</v>
      </c>
      <c r="B4809" s="99">
        <v>44408</v>
      </c>
      <c r="C4809" s="23">
        <v>2406</v>
      </c>
      <c r="D4809" s="23">
        <v>5</v>
      </c>
      <c r="E4809" s="98" t="s">
        <v>49</v>
      </c>
      <c r="F4809" s="98" t="s">
        <v>164</v>
      </c>
      <c r="G4809" s="98" t="s">
        <v>4120</v>
      </c>
      <c r="H4809" s="98" t="s">
        <v>1366</v>
      </c>
      <c r="I4809" s="98" t="s">
        <v>6969</v>
      </c>
      <c r="J4809" s="99">
        <v>45873</v>
      </c>
      <c r="K4809" s="107">
        <v>12000000</v>
      </c>
      <c r="L4809" s="98" t="s">
        <v>5332</v>
      </c>
      <c r="M4809" s="23">
        <v>1800</v>
      </c>
      <c r="N4809" s="23">
        <v>1</v>
      </c>
      <c r="O4809" s="107">
        <v>12000000</v>
      </c>
      <c r="P4809" s="23">
        <v>180</v>
      </c>
      <c r="Q4809" s="23">
        <v>2</v>
      </c>
      <c r="R4809" s="23">
        <v>2</v>
      </c>
      <c r="S4809" s="23">
        <v>0</v>
      </c>
      <c r="T4809" s="47">
        <v>10.8</v>
      </c>
      <c r="U4809" s="98" t="s">
        <v>111</v>
      </c>
      <c r="V4809" s="98" t="s">
        <v>3139</v>
      </c>
      <c r="W4809" s="69">
        <f t="shared" si="150"/>
        <v>4.9281615307098819E-2</v>
      </c>
    </row>
    <row r="4810" spans="1:23">
      <c r="A4810">
        <f t="shared" si="151"/>
        <v>740</v>
      </c>
      <c r="B4810" s="99">
        <v>44408</v>
      </c>
      <c r="C4810" s="23">
        <v>2407</v>
      </c>
      <c r="D4810" s="23">
        <v>5</v>
      </c>
      <c r="E4810" s="98" t="s">
        <v>49</v>
      </c>
      <c r="F4810" s="98" t="s">
        <v>164</v>
      </c>
      <c r="G4810" s="98" t="s">
        <v>4120</v>
      </c>
      <c r="H4810" s="98" t="s">
        <v>1366</v>
      </c>
      <c r="I4810" s="98" t="s">
        <v>6969</v>
      </c>
      <c r="J4810" s="99">
        <v>45148</v>
      </c>
      <c r="K4810" s="107">
        <v>10000000</v>
      </c>
      <c r="L4810" s="98" t="s">
        <v>5333</v>
      </c>
      <c r="M4810" s="23">
        <v>1080</v>
      </c>
      <c r="N4810" s="23">
        <v>1</v>
      </c>
      <c r="O4810" s="107">
        <v>10000000</v>
      </c>
      <c r="P4810" s="23">
        <v>180</v>
      </c>
      <c r="Q4810" s="23">
        <v>2</v>
      </c>
      <c r="R4810" s="23">
        <v>2</v>
      </c>
      <c r="S4810" s="23">
        <v>0</v>
      </c>
      <c r="T4810" s="47">
        <v>8.3333329999999997</v>
      </c>
      <c r="U4810" s="98" t="s">
        <v>111</v>
      </c>
      <c r="V4810" s="98" t="s">
        <v>3139</v>
      </c>
      <c r="W4810" s="69">
        <f t="shared" si="150"/>
        <v>1.9207640136369882E-2</v>
      </c>
    </row>
    <row r="4811" spans="1:23">
      <c r="A4811">
        <f t="shared" si="151"/>
        <v>1471</v>
      </c>
      <c r="B4811" s="99">
        <v>44408</v>
      </c>
      <c r="C4811" s="23">
        <v>2408</v>
      </c>
      <c r="D4811" s="23">
        <v>5</v>
      </c>
      <c r="E4811" s="98" t="s">
        <v>49</v>
      </c>
      <c r="F4811" s="98" t="s">
        <v>164</v>
      </c>
      <c r="G4811" s="98" t="s">
        <v>4120</v>
      </c>
      <c r="H4811" s="98" t="s">
        <v>1366</v>
      </c>
      <c r="I4811" s="98" t="s">
        <v>6969</v>
      </c>
      <c r="J4811" s="99">
        <v>45879</v>
      </c>
      <c r="K4811" s="107">
        <v>7000000</v>
      </c>
      <c r="L4811" s="98" t="s">
        <v>5334</v>
      </c>
      <c r="M4811" s="23">
        <v>1800</v>
      </c>
      <c r="N4811" s="23">
        <v>1</v>
      </c>
      <c r="O4811" s="107">
        <v>7000000</v>
      </c>
      <c r="P4811" s="23">
        <v>180</v>
      </c>
      <c r="Q4811" s="23">
        <v>2</v>
      </c>
      <c r="R4811" s="23">
        <v>2</v>
      </c>
      <c r="S4811" s="23">
        <v>0</v>
      </c>
      <c r="T4811" s="47">
        <v>6.3</v>
      </c>
      <c r="U4811" s="98" t="s">
        <v>111</v>
      </c>
      <c r="V4811" s="98" t="s">
        <v>3139</v>
      </c>
      <c r="W4811" s="69">
        <f t="shared" si="150"/>
        <v>2.8865346576632336E-2</v>
      </c>
    </row>
    <row r="4812" spans="1:23">
      <c r="A4812">
        <f t="shared" si="151"/>
        <v>1471</v>
      </c>
      <c r="B4812" s="99">
        <v>44408</v>
      </c>
      <c r="C4812" s="23">
        <v>2409</v>
      </c>
      <c r="D4812" s="23">
        <v>5</v>
      </c>
      <c r="E4812" s="98" t="s">
        <v>49</v>
      </c>
      <c r="F4812" s="98" t="s">
        <v>164</v>
      </c>
      <c r="G4812" s="98" t="s">
        <v>4120</v>
      </c>
      <c r="H4812" s="98" t="s">
        <v>1366</v>
      </c>
      <c r="I4812" s="98" t="s">
        <v>6969</v>
      </c>
      <c r="J4812" s="99">
        <v>45879</v>
      </c>
      <c r="K4812" s="107">
        <v>15000000</v>
      </c>
      <c r="L4812" s="98" t="s">
        <v>5335</v>
      </c>
      <c r="M4812" s="23">
        <v>1800</v>
      </c>
      <c r="N4812" s="23">
        <v>1</v>
      </c>
      <c r="O4812" s="107">
        <v>15000000</v>
      </c>
      <c r="P4812" s="23">
        <v>180</v>
      </c>
      <c r="Q4812" s="23">
        <v>2</v>
      </c>
      <c r="R4812" s="23">
        <v>2</v>
      </c>
      <c r="S4812" s="23">
        <v>0</v>
      </c>
      <c r="T4812" s="47">
        <v>13.5</v>
      </c>
      <c r="U4812" s="98" t="s">
        <v>111</v>
      </c>
      <c r="V4812" s="98" t="s">
        <v>3139</v>
      </c>
      <c r="W4812" s="69">
        <f t="shared" si="150"/>
        <v>6.1854314092783587E-2</v>
      </c>
    </row>
    <row r="4813" spans="1:23">
      <c r="A4813">
        <f t="shared" si="151"/>
        <v>1471</v>
      </c>
      <c r="B4813" s="99">
        <v>44408</v>
      </c>
      <c r="C4813" s="23">
        <v>2410</v>
      </c>
      <c r="D4813" s="23">
        <v>5</v>
      </c>
      <c r="E4813" s="98" t="s">
        <v>49</v>
      </c>
      <c r="F4813" s="98" t="s">
        <v>164</v>
      </c>
      <c r="G4813" s="98" t="s">
        <v>4120</v>
      </c>
      <c r="H4813" s="98" t="s">
        <v>1366</v>
      </c>
      <c r="I4813" s="98" t="s">
        <v>6969</v>
      </c>
      <c r="J4813" s="99">
        <v>45879</v>
      </c>
      <c r="K4813" s="107">
        <v>13000000</v>
      </c>
      <c r="L4813" s="98" t="s">
        <v>5336</v>
      </c>
      <c r="M4813" s="23">
        <v>1800</v>
      </c>
      <c r="N4813" s="23">
        <v>1</v>
      </c>
      <c r="O4813" s="107">
        <v>13000000</v>
      </c>
      <c r="P4813" s="23">
        <v>180</v>
      </c>
      <c r="Q4813" s="23">
        <v>2</v>
      </c>
      <c r="R4813" s="23">
        <v>2</v>
      </c>
      <c r="S4813" s="23">
        <v>0</v>
      </c>
      <c r="T4813" s="47">
        <v>11.7</v>
      </c>
      <c r="U4813" s="98" t="s">
        <v>111</v>
      </c>
      <c r="V4813" s="98" t="s">
        <v>3139</v>
      </c>
      <c r="W4813" s="69">
        <f t="shared" si="150"/>
        <v>5.360707221374577E-2</v>
      </c>
    </row>
    <row r="4814" spans="1:23">
      <c r="A4814">
        <f t="shared" si="151"/>
        <v>740</v>
      </c>
      <c r="B4814" s="99">
        <v>44408</v>
      </c>
      <c r="C4814" s="23">
        <v>2411</v>
      </c>
      <c r="D4814" s="23">
        <v>5</v>
      </c>
      <c r="E4814" s="98" t="s">
        <v>49</v>
      </c>
      <c r="F4814" s="98" t="s">
        <v>164</v>
      </c>
      <c r="G4814" s="98" t="s">
        <v>4120</v>
      </c>
      <c r="H4814" s="98" t="s">
        <v>1366</v>
      </c>
      <c r="I4814" s="98" t="s">
        <v>6969</v>
      </c>
      <c r="J4814" s="99">
        <v>45148</v>
      </c>
      <c r="K4814" s="107">
        <v>6000000</v>
      </c>
      <c r="L4814" s="98" t="s">
        <v>5337</v>
      </c>
      <c r="M4814" s="23">
        <v>1080</v>
      </c>
      <c r="N4814" s="23">
        <v>1</v>
      </c>
      <c r="O4814" s="107">
        <v>6000000</v>
      </c>
      <c r="P4814" s="23">
        <v>180</v>
      </c>
      <c r="Q4814" s="23">
        <v>2</v>
      </c>
      <c r="R4814" s="23">
        <v>2</v>
      </c>
      <c r="S4814" s="23">
        <v>0</v>
      </c>
      <c r="T4814" s="47">
        <v>5</v>
      </c>
      <c r="U4814" s="98" t="s">
        <v>111</v>
      </c>
      <c r="V4814" s="98" t="s">
        <v>3139</v>
      </c>
      <c r="W4814" s="69">
        <f t="shared" si="150"/>
        <v>1.1524584542805312E-2</v>
      </c>
    </row>
    <row r="4815" spans="1:23">
      <c r="A4815">
        <f t="shared" si="151"/>
        <v>740</v>
      </c>
      <c r="B4815" s="99">
        <v>44408</v>
      </c>
      <c r="C4815" s="23">
        <v>2412</v>
      </c>
      <c r="D4815" s="23">
        <v>5</v>
      </c>
      <c r="E4815" s="98" t="s">
        <v>49</v>
      </c>
      <c r="F4815" s="98" t="s">
        <v>164</v>
      </c>
      <c r="G4815" s="98" t="s">
        <v>4120</v>
      </c>
      <c r="H4815" s="98" t="s">
        <v>1366</v>
      </c>
      <c r="I4815" s="98" t="s">
        <v>6969</v>
      </c>
      <c r="J4815" s="99">
        <v>45148</v>
      </c>
      <c r="K4815" s="107">
        <v>6000000</v>
      </c>
      <c r="L4815" s="98" t="s">
        <v>5338</v>
      </c>
      <c r="M4815" s="23">
        <v>1080</v>
      </c>
      <c r="N4815" s="23">
        <v>1</v>
      </c>
      <c r="O4815" s="107">
        <v>6000000</v>
      </c>
      <c r="P4815" s="23">
        <v>180</v>
      </c>
      <c r="Q4815" s="23">
        <v>2</v>
      </c>
      <c r="R4815" s="23">
        <v>2</v>
      </c>
      <c r="S4815" s="23">
        <v>0</v>
      </c>
      <c r="T4815" s="47">
        <v>5</v>
      </c>
      <c r="U4815" s="98" t="s">
        <v>111</v>
      </c>
      <c r="V4815" s="98" t="s">
        <v>3139</v>
      </c>
      <c r="W4815" s="69">
        <f t="shared" si="150"/>
        <v>1.1524584542805312E-2</v>
      </c>
    </row>
    <row r="4816" spans="1:23">
      <c r="A4816">
        <f t="shared" si="151"/>
        <v>1471</v>
      </c>
      <c r="B4816" s="99">
        <v>44408</v>
      </c>
      <c r="C4816" s="23">
        <v>2413</v>
      </c>
      <c r="D4816" s="23">
        <v>5</v>
      </c>
      <c r="E4816" s="98" t="s">
        <v>49</v>
      </c>
      <c r="F4816" s="98" t="s">
        <v>164</v>
      </c>
      <c r="G4816" s="98" t="s">
        <v>4120</v>
      </c>
      <c r="H4816" s="98" t="s">
        <v>1366</v>
      </c>
      <c r="I4816" s="98" t="s">
        <v>6969</v>
      </c>
      <c r="J4816" s="99">
        <v>45879</v>
      </c>
      <c r="K4816" s="107">
        <v>10000000</v>
      </c>
      <c r="L4816" s="98" t="s">
        <v>5339</v>
      </c>
      <c r="M4816" s="23">
        <v>1800</v>
      </c>
      <c r="N4816" s="23">
        <v>1</v>
      </c>
      <c r="O4816" s="107">
        <v>10000000</v>
      </c>
      <c r="P4816" s="23">
        <v>180</v>
      </c>
      <c r="Q4816" s="23">
        <v>2</v>
      </c>
      <c r="R4816" s="23">
        <v>2</v>
      </c>
      <c r="S4816" s="23">
        <v>0</v>
      </c>
      <c r="T4816" s="47">
        <v>9</v>
      </c>
      <c r="U4816" s="98" t="s">
        <v>111</v>
      </c>
      <c r="V4816" s="98" t="s">
        <v>3139</v>
      </c>
      <c r="W4816" s="69">
        <f t="shared" si="150"/>
        <v>4.1236209395189051E-2</v>
      </c>
    </row>
    <row r="4817" spans="1:23">
      <c r="A4817">
        <f t="shared" si="151"/>
        <v>741</v>
      </c>
      <c r="B4817" s="99">
        <v>44408</v>
      </c>
      <c r="C4817" s="23">
        <v>2414</v>
      </c>
      <c r="D4817" s="23">
        <v>5</v>
      </c>
      <c r="E4817" s="98" t="s">
        <v>49</v>
      </c>
      <c r="F4817" s="98" t="s">
        <v>164</v>
      </c>
      <c r="G4817" s="98" t="s">
        <v>4120</v>
      </c>
      <c r="H4817" s="98" t="s">
        <v>1366</v>
      </c>
      <c r="I4817" s="98" t="s">
        <v>7119</v>
      </c>
      <c r="J4817" s="99">
        <v>45149</v>
      </c>
      <c r="K4817" s="107">
        <v>10000000</v>
      </c>
      <c r="L4817" s="98" t="s">
        <v>5340</v>
      </c>
      <c r="M4817" s="23">
        <v>1080</v>
      </c>
      <c r="N4817" s="23">
        <v>1</v>
      </c>
      <c r="O4817" s="107">
        <v>10000000</v>
      </c>
      <c r="P4817" s="23">
        <v>180</v>
      </c>
      <c r="Q4817" s="23">
        <v>2</v>
      </c>
      <c r="R4817" s="23">
        <v>2</v>
      </c>
      <c r="S4817" s="23">
        <v>0</v>
      </c>
      <c r="T4817" s="47">
        <v>8.3333329999999997</v>
      </c>
      <c r="U4817" s="98" t="s">
        <v>111</v>
      </c>
      <c r="V4817" s="98" t="s">
        <v>3139</v>
      </c>
      <c r="W4817" s="69">
        <f t="shared" si="150"/>
        <v>1.9233596406824434E-2</v>
      </c>
    </row>
    <row r="4818" spans="1:23">
      <c r="A4818">
        <f t="shared" si="151"/>
        <v>741</v>
      </c>
      <c r="B4818" s="99">
        <v>44408</v>
      </c>
      <c r="C4818" s="23">
        <v>2415</v>
      </c>
      <c r="D4818" s="23">
        <v>5</v>
      </c>
      <c r="E4818" s="98" t="s">
        <v>49</v>
      </c>
      <c r="F4818" s="98" t="s">
        <v>164</v>
      </c>
      <c r="G4818" s="98" t="s">
        <v>4120</v>
      </c>
      <c r="H4818" s="98" t="s">
        <v>1366</v>
      </c>
      <c r="I4818" s="98" t="s">
        <v>7119</v>
      </c>
      <c r="J4818" s="99">
        <v>45149</v>
      </c>
      <c r="K4818" s="107">
        <v>8000000</v>
      </c>
      <c r="L4818" s="98" t="s">
        <v>5341</v>
      </c>
      <c r="M4818" s="23">
        <v>1080</v>
      </c>
      <c r="N4818" s="23">
        <v>1</v>
      </c>
      <c r="O4818" s="107">
        <v>8000000</v>
      </c>
      <c r="P4818" s="23">
        <v>30</v>
      </c>
      <c r="Q4818" s="23">
        <v>2</v>
      </c>
      <c r="R4818" s="23">
        <v>2</v>
      </c>
      <c r="S4818" s="23">
        <v>0</v>
      </c>
      <c r="T4818" s="47">
        <v>5.5555580000000004</v>
      </c>
      <c r="U4818" s="98" t="s">
        <v>111</v>
      </c>
      <c r="V4818" s="98" t="s">
        <v>3139</v>
      </c>
      <c r="W4818" s="69">
        <f t="shared" si="150"/>
        <v>1.2822403759300721E-2</v>
      </c>
    </row>
    <row r="4819" spans="1:23">
      <c r="A4819">
        <f t="shared" si="151"/>
        <v>1472</v>
      </c>
      <c r="B4819" s="99">
        <v>44408</v>
      </c>
      <c r="C4819" s="23">
        <v>2416</v>
      </c>
      <c r="D4819" s="23">
        <v>5</v>
      </c>
      <c r="E4819" s="98" t="s">
        <v>49</v>
      </c>
      <c r="F4819" s="98" t="s">
        <v>164</v>
      </c>
      <c r="G4819" s="98" t="s">
        <v>4120</v>
      </c>
      <c r="H4819" s="98" t="s">
        <v>1366</v>
      </c>
      <c r="I4819" s="98" t="s">
        <v>7119</v>
      </c>
      <c r="J4819" s="99">
        <v>45880</v>
      </c>
      <c r="K4819" s="107">
        <v>10500000</v>
      </c>
      <c r="L4819" s="98" t="s">
        <v>5342</v>
      </c>
      <c r="M4819" s="23">
        <v>1800</v>
      </c>
      <c r="N4819" s="23">
        <v>1</v>
      </c>
      <c r="O4819" s="107">
        <v>10500000</v>
      </c>
      <c r="P4819" s="23">
        <v>180</v>
      </c>
      <c r="Q4819" s="23">
        <v>2</v>
      </c>
      <c r="R4819" s="23">
        <v>2</v>
      </c>
      <c r="S4819" s="23">
        <v>0</v>
      </c>
      <c r="T4819" s="47">
        <v>9.4499999999999993</v>
      </c>
      <c r="U4819" s="98" t="s">
        <v>111</v>
      </c>
      <c r="V4819" s="98" t="s">
        <v>3139</v>
      </c>
      <c r="W4819" s="69">
        <f t="shared" si="150"/>
        <v>4.3327454276821345E-2</v>
      </c>
    </row>
    <row r="4820" spans="1:23">
      <c r="A4820">
        <f t="shared" si="151"/>
        <v>1472</v>
      </c>
      <c r="B4820" s="99">
        <v>44408</v>
      </c>
      <c r="C4820" s="23">
        <v>2417</v>
      </c>
      <c r="D4820" s="23">
        <v>5</v>
      </c>
      <c r="E4820" s="98" t="s">
        <v>49</v>
      </c>
      <c r="F4820" s="98" t="s">
        <v>164</v>
      </c>
      <c r="G4820" s="98" t="s">
        <v>4120</v>
      </c>
      <c r="H4820" s="98" t="s">
        <v>1366</v>
      </c>
      <c r="I4820" s="98" t="s">
        <v>7119</v>
      </c>
      <c r="J4820" s="99">
        <v>45880</v>
      </c>
      <c r="K4820" s="107">
        <v>50000000</v>
      </c>
      <c r="L4820" s="98" t="s">
        <v>5343</v>
      </c>
      <c r="M4820" s="23">
        <v>1800</v>
      </c>
      <c r="N4820" s="23">
        <v>1</v>
      </c>
      <c r="O4820" s="107">
        <v>50000000</v>
      </c>
      <c r="P4820" s="23">
        <v>180</v>
      </c>
      <c r="Q4820" s="23">
        <v>2</v>
      </c>
      <c r="R4820" s="23">
        <v>2</v>
      </c>
      <c r="S4820" s="23">
        <v>2.83</v>
      </c>
      <c r="T4820" s="47">
        <v>45.593696999999999</v>
      </c>
      <c r="U4820" s="98" t="s">
        <v>111</v>
      </c>
      <c r="V4820" s="98" t="s">
        <v>3139</v>
      </c>
      <c r="W4820" s="69">
        <f t="shared" si="150"/>
        <v>0.20904326159563458</v>
      </c>
    </row>
    <row r="4821" spans="1:23">
      <c r="A4821">
        <f t="shared" si="151"/>
        <v>741</v>
      </c>
      <c r="B4821" s="99">
        <v>44408</v>
      </c>
      <c r="C4821" s="23">
        <v>2418</v>
      </c>
      <c r="D4821" s="23">
        <v>5</v>
      </c>
      <c r="E4821" s="98" t="s">
        <v>49</v>
      </c>
      <c r="F4821" s="98" t="s">
        <v>164</v>
      </c>
      <c r="G4821" s="98" t="s">
        <v>4120</v>
      </c>
      <c r="H4821" s="98" t="s">
        <v>1366</v>
      </c>
      <c r="I4821" s="98" t="s">
        <v>7119</v>
      </c>
      <c r="J4821" s="99">
        <v>45149</v>
      </c>
      <c r="K4821" s="107">
        <v>30000000</v>
      </c>
      <c r="L4821" s="98" t="s">
        <v>5344</v>
      </c>
      <c r="M4821" s="23">
        <v>1080</v>
      </c>
      <c r="N4821" s="23">
        <v>1</v>
      </c>
      <c r="O4821" s="107">
        <v>30000000</v>
      </c>
      <c r="P4821" s="23">
        <v>360</v>
      </c>
      <c r="Q4821" s="23">
        <v>2</v>
      </c>
      <c r="R4821" s="23">
        <v>2</v>
      </c>
      <c r="S4821" s="23">
        <v>0.5</v>
      </c>
      <c r="T4821" s="47">
        <v>30.145533</v>
      </c>
      <c r="U4821" s="98" t="s">
        <v>111</v>
      </c>
      <c r="V4821" s="98" t="s">
        <v>3139</v>
      </c>
      <c r="W4821" s="69">
        <f t="shared" si="150"/>
        <v>6.9576844605946681E-2</v>
      </c>
    </row>
    <row r="4822" spans="1:23">
      <c r="A4822">
        <f t="shared" si="151"/>
        <v>376</v>
      </c>
      <c r="B4822" s="99">
        <v>44408</v>
      </c>
      <c r="C4822" s="23">
        <v>2419</v>
      </c>
      <c r="D4822" s="23">
        <v>5</v>
      </c>
      <c r="E4822" s="98" t="s">
        <v>49</v>
      </c>
      <c r="F4822" s="98" t="s">
        <v>164</v>
      </c>
      <c r="G4822" s="98" t="s">
        <v>4120</v>
      </c>
      <c r="H4822" s="98" t="s">
        <v>1366</v>
      </c>
      <c r="I4822" s="98" t="s">
        <v>7119</v>
      </c>
      <c r="J4822" s="99">
        <v>44784</v>
      </c>
      <c r="K4822" s="107">
        <v>10000000</v>
      </c>
      <c r="L4822" s="98" t="s">
        <v>5345</v>
      </c>
      <c r="M4822" s="23">
        <v>720</v>
      </c>
      <c r="N4822" s="23">
        <v>1</v>
      </c>
      <c r="O4822" s="107">
        <v>10000000</v>
      </c>
      <c r="P4822" s="23">
        <v>180</v>
      </c>
      <c r="Q4822" s="23">
        <v>2</v>
      </c>
      <c r="R4822" s="23">
        <v>2</v>
      </c>
      <c r="S4822" s="23">
        <v>0</v>
      </c>
      <c r="T4822" s="47">
        <v>7.5</v>
      </c>
      <c r="U4822" s="98" t="s">
        <v>111</v>
      </c>
      <c r="V4822" s="98" t="s">
        <v>3139</v>
      </c>
      <c r="W4822" s="69">
        <f t="shared" si="150"/>
        <v>8.7836022731651291E-3</v>
      </c>
    </row>
    <row r="4823" spans="1:23">
      <c r="A4823">
        <f t="shared" si="151"/>
        <v>1472</v>
      </c>
      <c r="B4823" s="99">
        <v>44408</v>
      </c>
      <c r="C4823" s="23">
        <v>2420</v>
      </c>
      <c r="D4823" s="23">
        <v>5</v>
      </c>
      <c r="E4823" s="98" t="s">
        <v>49</v>
      </c>
      <c r="F4823" s="98" t="s">
        <v>164</v>
      </c>
      <c r="G4823" s="98" t="s">
        <v>4120</v>
      </c>
      <c r="H4823" s="98" t="s">
        <v>1366</v>
      </c>
      <c r="I4823" s="98" t="s">
        <v>7119</v>
      </c>
      <c r="J4823" s="99">
        <v>45880</v>
      </c>
      <c r="K4823" s="107">
        <v>21000000</v>
      </c>
      <c r="L4823" s="98" t="s">
        <v>5346</v>
      </c>
      <c r="M4823" s="23">
        <v>1800</v>
      </c>
      <c r="N4823" s="23">
        <v>1</v>
      </c>
      <c r="O4823" s="107">
        <v>21000000</v>
      </c>
      <c r="P4823" s="23">
        <v>180</v>
      </c>
      <c r="Q4823" s="23">
        <v>2</v>
      </c>
      <c r="R4823" s="23">
        <v>2</v>
      </c>
      <c r="S4823" s="23">
        <v>0</v>
      </c>
      <c r="T4823" s="47">
        <v>18.899999999999999</v>
      </c>
      <c r="U4823" s="98" t="s">
        <v>111</v>
      </c>
      <c r="V4823" s="98" t="s">
        <v>3139</v>
      </c>
      <c r="W4823" s="69">
        <f t="shared" si="150"/>
        <v>8.665490855364269E-2</v>
      </c>
    </row>
    <row r="4824" spans="1:23">
      <c r="A4824">
        <f t="shared" si="151"/>
        <v>1472</v>
      </c>
      <c r="B4824" s="99">
        <v>44408</v>
      </c>
      <c r="C4824" s="23">
        <v>2421</v>
      </c>
      <c r="D4824" s="23">
        <v>5</v>
      </c>
      <c r="E4824" s="98" t="s">
        <v>49</v>
      </c>
      <c r="F4824" s="98" t="s">
        <v>164</v>
      </c>
      <c r="G4824" s="98" t="s">
        <v>4120</v>
      </c>
      <c r="H4824" s="98" t="s">
        <v>1366</v>
      </c>
      <c r="I4824" s="98" t="s">
        <v>7119</v>
      </c>
      <c r="J4824" s="99">
        <v>45880</v>
      </c>
      <c r="K4824" s="107">
        <v>20000000</v>
      </c>
      <c r="L4824" s="98" t="s">
        <v>5347</v>
      </c>
      <c r="M4824" s="23">
        <v>1800</v>
      </c>
      <c r="N4824" s="23">
        <v>1</v>
      </c>
      <c r="O4824" s="107">
        <v>20000000</v>
      </c>
      <c r="P4824" s="23">
        <v>30</v>
      </c>
      <c r="Q4824" s="23">
        <v>2</v>
      </c>
      <c r="R4824" s="23">
        <v>2</v>
      </c>
      <c r="S4824" s="23">
        <v>0</v>
      </c>
      <c r="T4824" s="47">
        <v>16.333337</v>
      </c>
      <c r="U4824" s="98" t="s">
        <v>111</v>
      </c>
      <c r="V4824" s="98" t="s">
        <v>3139</v>
      </c>
      <c r="W4824" s="69">
        <f t="shared" si="150"/>
        <v>7.488697482067877E-2</v>
      </c>
    </row>
    <row r="4825" spans="1:23">
      <c r="A4825">
        <f t="shared" si="151"/>
        <v>1472</v>
      </c>
      <c r="B4825" s="99">
        <v>44408</v>
      </c>
      <c r="C4825" s="23">
        <v>2422</v>
      </c>
      <c r="D4825" s="23">
        <v>5</v>
      </c>
      <c r="E4825" s="98" t="s">
        <v>49</v>
      </c>
      <c r="F4825" s="98" t="s">
        <v>164</v>
      </c>
      <c r="G4825" s="98" t="s">
        <v>4120</v>
      </c>
      <c r="H4825" s="98" t="s">
        <v>1366</v>
      </c>
      <c r="I4825" s="98" t="s">
        <v>7119</v>
      </c>
      <c r="J4825" s="99">
        <v>45880</v>
      </c>
      <c r="K4825" s="107">
        <v>13000000</v>
      </c>
      <c r="L4825" s="98" t="s">
        <v>5348</v>
      </c>
      <c r="M4825" s="23">
        <v>1800</v>
      </c>
      <c r="N4825" s="23">
        <v>1</v>
      </c>
      <c r="O4825" s="107">
        <v>13000000</v>
      </c>
      <c r="P4825" s="23">
        <v>180</v>
      </c>
      <c r="Q4825" s="23">
        <v>2</v>
      </c>
      <c r="R4825" s="23">
        <v>2</v>
      </c>
      <c r="S4825" s="23">
        <v>0</v>
      </c>
      <c r="T4825" s="47">
        <v>11.7</v>
      </c>
      <c r="U4825" s="98" t="s">
        <v>111</v>
      </c>
      <c r="V4825" s="98" t="s">
        <v>3139</v>
      </c>
      <c r="W4825" s="69">
        <f t="shared" si="150"/>
        <v>5.364351481892167E-2</v>
      </c>
    </row>
    <row r="4826" spans="1:23">
      <c r="A4826">
        <f t="shared" si="151"/>
        <v>1472</v>
      </c>
      <c r="B4826" s="99">
        <v>44408</v>
      </c>
      <c r="C4826" s="23">
        <v>2423</v>
      </c>
      <c r="D4826" s="23">
        <v>5</v>
      </c>
      <c r="E4826" s="98" t="s">
        <v>49</v>
      </c>
      <c r="F4826" s="98" t="s">
        <v>164</v>
      </c>
      <c r="G4826" s="98" t="s">
        <v>4120</v>
      </c>
      <c r="H4826" s="98" t="s">
        <v>1366</v>
      </c>
      <c r="I4826" s="98" t="s">
        <v>7119</v>
      </c>
      <c r="J4826" s="99">
        <v>45880</v>
      </c>
      <c r="K4826" s="107">
        <v>30000000</v>
      </c>
      <c r="L4826" s="98" t="s">
        <v>5349</v>
      </c>
      <c r="M4826" s="23">
        <v>1800</v>
      </c>
      <c r="N4826" s="23">
        <v>1</v>
      </c>
      <c r="O4826" s="107">
        <v>30000000</v>
      </c>
      <c r="P4826" s="23">
        <v>180</v>
      </c>
      <c r="Q4826" s="23">
        <v>2</v>
      </c>
      <c r="R4826" s="23">
        <v>2</v>
      </c>
      <c r="S4826" s="23">
        <v>0</v>
      </c>
      <c r="T4826" s="47">
        <v>27</v>
      </c>
      <c r="U4826" s="98" t="s">
        <v>111</v>
      </c>
      <c r="V4826" s="98" t="s">
        <v>3139</v>
      </c>
      <c r="W4826" s="69">
        <f t="shared" si="150"/>
        <v>0.12379272650520386</v>
      </c>
    </row>
    <row r="4827" spans="1:23">
      <c r="A4827">
        <f t="shared" si="151"/>
        <v>1472</v>
      </c>
      <c r="B4827" s="99">
        <v>44408</v>
      </c>
      <c r="C4827" s="23">
        <v>2424</v>
      </c>
      <c r="D4827" s="23">
        <v>5</v>
      </c>
      <c r="E4827" s="98" t="s">
        <v>49</v>
      </c>
      <c r="F4827" s="98" t="s">
        <v>164</v>
      </c>
      <c r="G4827" s="98" t="s">
        <v>4120</v>
      </c>
      <c r="H4827" s="98" t="s">
        <v>1366</v>
      </c>
      <c r="I4827" s="98" t="s">
        <v>7119</v>
      </c>
      <c r="J4827" s="99">
        <v>45880</v>
      </c>
      <c r="K4827" s="107">
        <v>20000000</v>
      </c>
      <c r="L4827" s="98" t="s">
        <v>5350</v>
      </c>
      <c r="M4827" s="23">
        <v>1800</v>
      </c>
      <c r="N4827" s="23">
        <v>1</v>
      </c>
      <c r="O4827" s="107">
        <v>20000000</v>
      </c>
      <c r="P4827" s="23">
        <v>180</v>
      </c>
      <c r="Q4827" s="23">
        <v>2</v>
      </c>
      <c r="R4827" s="23">
        <v>2</v>
      </c>
      <c r="S4827" s="23">
        <v>0</v>
      </c>
      <c r="T4827" s="47">
        <v>18</v>
      </c>
      <c r="U4827" s="98" t="s">
        <v>111</v>
      </c>
      <c r="V4827" s="98" t="s">
        <v>3139</v>
      </c>
      <c r="W4827" s="69">
        <f t="shared" si="150"/>
        <v>8.2528484336802571E-2</v>
      </c>
    </row>
    <row r="4828" spans="1:23">
      <c r="A4828">
        <f t="shared" si="151"/>
        <v>1473</v>
      </c>
      <c r="B4828" s="99">
        <v>44408</v>
      </c>
      <c r="C4828" s="23">
        <v>2425</v>
      </c>
      <c r="D4828" s="23">
        <v>5</v>
      </c>
      <c r="E4828" s="98" t="s">
        <v>49</v>
      </c>
      <c r="F4828" s="98" t="s">
        <v>164</v>
      </c>
      <c r="G4828" s="98" t="s">
        <v>4120</v>
      </c>
      <c r="H4828" s="98" t="s">
        <v>1366</v>
      </c>
      <c r="I4828" s="98" t="s">
        <v>10061</v>
      </c>
      <c r="J4828" s="99">
        <v>45881</v>
      </c>
      <c r="K4828" s="107">
        <v>10000000</v>
      </c>
      <c r="L4828" s="98" t="s">
        <v>5351</v>
      </c>
      <c r="M4828" s="23">
        <v>1800</v>
      </c>
      <c r="N4828" s="23">
        <v>1</v>
      </c>
      <c r="O4828" s="107">
        <v>10000000</v>
      </c>
      <c r="P4828" s="23">
        <v>180</v>
      </c>
      <c r="Q4828" s="23">
        <v>2</v>
      </c>
      <c r="R4828" s="23">
        <v>2</v>
      </c>
      <c r="S4828" s="23">
        <v>0</v>
      </c>
      <c r="T4828" s="47">
        <v>9</v>
      </c>
      <c r="U4828" s="98" t="s">
        <v>111</v>
      </c>
      <c r="V4828" s="98" t="s">
        <v>3139</v>
      </c>
      <c r="W4828" s="69">
        <f t="shared" si="150"/>
        <v>4.1292274941613513E-2</v>
      </c>
    </row>
    <row r="4829" spans="1:23">
      <c r="A4829">
        <f t="shared" si="151"/>
        <v>1473</v>
      </c>
      <c r="B4829" s="99">
        <v>44408</v>
      </c>
      <c r="C4829" s="23">
        <v>2426</v>
      </c>
      <c r="D4829" s="23">
        <v>5</v>
      </c>
      <c r="E4829" s="98" t="s">
        <v>49</v>
      </c>
      <c r="F4829" s="98" t="s">
        <v>164</v>
      </c>
      <c r="G4829" s="98" t="s">
        <v>4120</v>
      </c>
      <c r="H4829" s="98" t="s">
        <v>1366</v>
      </c>
      <c r="I4829" s="98" t="s">
        <v>10061</v>
      </c>
      <c r="J4829" s="99">
        <v>45881</v>
      </c>
      <c r="K4829" s="107">
        <v>13000000</v>
      </c>
      <c r="L4829" s="98" t="s">
        <v>5352</v>
      </c>
      <c r="M4829" s="23">
        <v>1800</v>
      </c>
      <c r="N4829" s="23">
        <v>1</v>
      </c>
      <c r="O4829" s="107">
        <v>13000000</v>
      </c>
      <c r="P4829" s="23">
        <v>180</v>
      </c>
      <c r="Q4829" s="23">
        <v>2</v>
      </c>
      <c r="R4829" s="23">
        <v>2</v>
      </c>
      <c r="S4829" s="23">
        <v>0</v>
      </c>
      <c r="T4829" s="47">
        <v>11.7</v>
      </c>
      <c r="U4829" s="98" t="s">
        <v>111</v>
      </c>
      <c r="V4829" s="98" t="s">
        <v>3139</v>
      </c>
      <c r="W4829" s="69">
        <f t="shared" si="150"/>
        <v>5.367995742409757E-2</v>
      </c>
    </row>
    <row r="4830" spans="1:23">
      <c r="A4830">
        <f t="shared" si="151"/>
        <v>1473</v>
      </c>
      <c r="B4830" s="99">
        <v>44408</v>
      </c>
      <c r="C4830" s="23">
        <v>2427</v>
      </c>
      <c r="D4830" s="23">
        <v>5</v>
      </c>
      <c r="E4830" s="98" t="s">
        <v>49</v>
      </c>
      <c r="F4830" s="98" t="s">
        <v>164</v>
      </c>
      <c r="G4830" s="98" t="s">
        <v>4120</v>
      </c>
      <c r="H4830" s="98" t="s">
        <v>1366</v>
      </c>
      <c r="I4830" s="98" t="s">
        <v>10061</v>
      </c>
      <c r="J4830" s="99">
        <v>45881</v>
      </c>
      <c r="K4830" s="107">
        <v>20000000</v>
      </c>
      <c r="L4830" s="98" t="s">
        <v>5353</v>
      </c>
      <c r="M4830" s="23">
        <v>1800</v>
      </c>
      <c r="N4830" s="23">
        <v>1</v>
      </c>
      <c r="O4830" s="107">
        <v>20000000</v>
      </c>
      <c r="P4830" s="23">
        <v>180</v>
      </c>
      <c r="Q4830" s="23">
        <v>2</v>
      </c>
      <c r="R4830" s="23">
        <v>2</v>
      </c>
      <c r="S4830" s="23">
        <v>0</v>
      </c>
      <c r="T4830" s="47">
        <v>18</v>
      </c>
      <c r="U4830" s="98" t="s">
        <v>111</v>
      </c>
      <c r="V4830" s="98" t="s">
        <v>3139</v>
      </c>
      <c r="W4830" s="69">
        <f t="shared" si="150"/>
        <v>8.2584549883227026E-2</v>
      </c>
    </row>
    <row r="4831" spans="1:23">
      <c r="A4831">
        <f t="shared" si="151"/>
        <v>742</v>
      </c>
      <c r="B4831" s="99">
        <v>44408</v>
      </c>
      <c r="C4831" s="23">
        <v>2428</v>
      </c>
      <c r="D4831" s="23">
        <v>5</v>
      </c>
      <c r="E4831" s="98" t="s">
        <v>49</v>
      </c>
      <c r="F4831" s="98" t="s">
        <v>164</v>
      </c>
      <c r="G4831" s="98" t="s">
        <v>4120</v>
      </c>
      <c r="H4831" s="98" t="s">
        <v>1366</v>
      </c>
      <c r="I4831" s="98" t="s">
        <v>10061</v>
      </c>
      <c r="J4831" s="99">
        <v>45150</v>
      </c>
      <c r="K4831" s="107">
        <v>12000000</v>
      </c>
      <c r="L4831" s="98" t="s">
        <v>5354</v>
      </c>
      <c r="M4831" s="23">
        <v>1080</v>
      </c>
      <c r="N4831" s="23">
        <v>1</v>
      </c>
      <c r="O4831" s="107">
        <v>12000000</v>
      </c>
      <c r="P4831" s="23">
        <v>180</v>
      </c>
      <c r="Q4831" s="23">
        <v>2</v>
      </c>
      <c r="R4831" s="23">
        <v>2</v>
      </c>
      <c r="S4831" s="23">
        <v>0</v>
      </c>
      <c r="T4831" s="47">
        <v>10</v>
      </c>
      <c r="U4831" s="98" t="s">
        <v>111</v>
      </c>
      <c r="V4831" s="98" t="s">
        <v>3139</v>
      </c>
      <c r="W4831" s="69">
        <f t="shared" si="150"/>
        <v>2.3111464137193356E-2</v>
      </c>
    </row>
    <row r="4832" spans="1:23">
      <c r="A4832">
        <f t="shared" si="151"/>
        <v>742</v>
      </c>
      <c r="B4832" s="99">
        <v>44408</v>
      </c>
      <c r="C4832" s="23">
        <v>2429</v>
      </c>
      <c r="D4832" s="23">
        <v>5</v>
      </c>
      <c r="E4832" s="98" t="s">
        <v>49</v>
      </c>
      <c r="F4832" s="98" t="s">
        <v>164</v>
      </c>
      <c r="G4832" s="98" t="s">
        <v>4120</v>
      </c>
      <c r="H4832" s="98" t="s">
        <v>1366</v>
      </c>
      <c r="I4832" s="98" t="s">
        <v>10061</v>
      </c>
      <c r="J4832" s="99">
        <v>45150</v>
      </c>
      <c r="K4832" s="107">
        <v>5500000</v>
      </c>
      <c r="L4832" s="98" t="s">
        <v>5355</v>
      </c>
      <c r="M4832" s="23">
        <v>1080</v>
      </c>
      <c r="N4832" s="23">
        <v>1</v>
      </c>
      <c r="O4832" s="107">
        <v>5500000</v>
      </c>
      <c r="P4832" s="23">
        <v>180</v>
      </c>
      <c r="Q4832" s="23">
        <v>2</v>
      </c>
      <c r="R4832" s="23">
        <v>2</v>
      </c>
      <c r="S4832" s="23">
        <v>0</v>
      </c>
      <c r="T4832" s="47">
        <v>4.5833329999999997</v>
      </c>
      <c r="U4832" s="98" t="s">
        <v>111</v>
      </c>
      <c r="V4832" s="98" t="s">
        <v>3139</v>
      </c>
      <c r="W4832" s="69">
        <f t="shared" si="150"/>
        <v>1.0592753625831482E-2</v>
      </c>
    </row>
    <row r="4833" spans="1:23">
      <c r="A4833">
        <f t="shared" si="151"/>
        <v>1473</v>
      </c>
      <c r="B4833" s="99">
        <v>44408</v>
      </c>
      <c r="C4833" s="23">
        <v>2430</v>
      </c>
      <c r="D4833" s="23">
        <v>5</v>
      </c>
      <c r="E4833" s="98" t="s">
        <v>49</v>
      </c>
      <c r="F4833" s="98" t="s">
        <v>164</v>
      </c>
      <c r="G4833" s="98" t="s">
        <v>4120</v>
      </c>
      <c r="H4833" s="98" t="s">
        <v>1366</v>
      </c>
      <c r="I4833" s="98" t="s">
        <v>10061</v>
      </c>
      <c r="J4833" s="99">
        <v>45881</v>
      </c>
      <c r="K4833" s="107">
        <v>10000000</v>
      </c>
      <c r="L4833" s="98" t="s">
        <v>5356</v>
      </c>
      <c r="M4833" s="23">
        <v>1800</v>
      </c>
      <c r="N4833" s="23">
        <v>1</v>
      </c>
      <c r="O4833" s="107">
        <v>10000000</v>
      </c>
      <c r="P4833" s="23">
        <v>180</v>
      </c>
      <c r="Q4833" s="23">
        <v>2</v>
      </c>
      <c r="R4833" s="23">
        <v>2</v>
      </c>
      <c r="S4833" s="23">
        <v>0</v>
      </c>
      <c r="T4833" s="47">
        <v>9</v>
      </c>
      <c r="U4833" s="98" t="s">
        <v>111</v>
      </c>
      <c r="V4833" s="98" t="s">
        <v>3139</v>
      </c>
      <c r="W4833" s="69">
        <f t="shared" si="150"/>
        <v>4.1292274941613513E-2</v>
      </c>
    </row>
    <row r="4834" spans="1:23">
      <c r="A4834">
        <f t="shared" si="151"/>
        <v>1473</v>
      </c>
      <c r="B4834" s="99">
        <v>44408</v>
      </c>
      <c r="C4834" s="23">
        <v>2431</v>
      </c>
      <c r="D4834" s="23">
        <v>5</v>
      </c>
      <c r="E4834" s="98" t="s">
        <v>49</v>
      </c>
      <c r="F4834" s="98" t="s">
        <v>164</v>
      </c>
      <c r="G4834" s="98" t="s">
        <v>4120</v>
      </c>
      <c r="H4834" s="98" t="s">
        <v>1366</v>
      </c>
      <c r="I4834" s="98" t="s">
        <v>10061</v>
      </c>
      <c r="J4834" s="99">
        <v>45881</v>
      </c>
      <c r="K4834" s="107">
        <v>5000000</v>
      </c>
      <c r="L4834" s="98" t="s">
        <v>5357</v>
      </c>
      <c r="M4834" s="23">
        <v>1800</v>
      </c>
      <c r="N4834" s="23">
        <v>1</v>
      </c>
      <c r="O4834" s="107">
        <v>5000000</v>
      </c>
      <c r="P4834" s="23">
        <v>180</v>
      </c>
      <c r="Q4834" s="23">
        <v>2</v>
      </c>
      <c r="R4834" s="23">
        <v>2</v>
      </c>
      <c r="S4834" s="23">
        <v>0</v>
      </c>
      <c r="T4834" s="47">
        <v>4.5</v>
      </c>
      <c r="U4834" s="98" t="s">
        <v>111</v>
      </c>
      <c r="V4834" s="98" t="s">
        <v>3139</v>
      </c>
      <c r="W4834" s="69">
        <f t="shared" si="150"/>
        <v>2.0646137470806757E-2</v>
      </c>
    </row>
    <row r="4835" spans="1:23">
      <c r="A4835">
        <f t="shared" si="151"/>
        <v>1473</v>
      </c>
      <c r="B4835" s="99">
        <v>44408</v>
      </c>
      <c r="C4835" s="23">
        <v>2432</v>
      </c>
      <c r="D4835" s="23">
        <v>5</v>
      </c>
      <c r="E4835" s="98" t="s">
        <v>49</v>
      </c>
      <c r="F4835" s="98" t="s">
        <v>164</v>
      </c>
      <c r="G4835" s="98" t="s">
        <v>4120</v>
      </c>
      <c r="H4835" s="98" t="s">
        <v>1366</v>
      </c>
      <c r="I4835" s="98" t="s">
        <v>10061</v>
      </c>
      <c r="J4835" s="99">
        <v>45881</v>
      </c>
      <c r="K4835" s="107">
        <v>13000000</v>
      </c>
      <c r="L4835" s="98" t="s">
        <v>5358</v>
      </c>
      <c r="M4835" s="23">
        <v>1800</v>
      </c>
      <c r="N4835" s="23">
        <v>1</v>
      </c>
      <c r="O4835" s="107">
        <v>13000000</v>
      </c>
      <c r="P4835" s="23">
        <v>180</v>
      </c>
      <c r="Q4835" s="23">
        <v>2</v>
      </c>
      <c r="R4835" s="23">
        <v>2</v>
      </c>
      <c r="S4835" s="23">
        <v>0</v>
      </c>
      <c r="T4835" s="47">
        <v>11.7</v>
      </c>
      <c r="U4835" s="98" t="s">
        <v>111</v>
      </c>
      <c r="V4835" s="98" t="s">
        <v>3139</v>
      </c>
      <c r="W4835" s="69">
        <f t="shared" si="150"/>
        <v>5.367995742409757E-2</v>
      </c>
    </row>
    <row r="4836" spans="1:23">
      <c r="A4836">
        <f t="shared" si="151"/>
        <v>742</v>
      </c>
      <c r="B4836" s="99">
        <v>44408</v>
      </c>
      <c r="C4836" s="23">
        <v>2433</v>
      </c>
      <c r="D4836" s="23">
        <v>5</v>
      </c>
      <c r="E4836" s="98" t="s">
        <v>49</v>
      </c>
      <c r="F4836" s="98" t="s">
        <v>164</v>
      </c>
      <c r="G4836" s="98" t="s">
        <v>4120</v>
      </c>
      <c r="H4836" s="98" t="s">
        <v>1366</v>
      </c>
      <c r="I4836" s="98" t="s">
        <v>10061</v>
      </c>
      <c r="J4836" s="99">
        <v>45150</v>
      </c>
      <c r="K4836" s="107">
        <v>12000000</v>
      </c>
      <c r="L4836" s="98" t="s">
        <v>5359</v>
      </c>
      <c r="M4836" s="23">
        <v>1080</v>
      </c>
      <c r="N4836" s="23">
        <v>1</v>
      </c>
      <c r="O4836" s="107">
        <v>12000000</v>
      </c>
      <c r="P4836" s="23">
        <v>180</v>
      </c>
      <c r="Q4836" s="23">
        <v>2</v>
      </c>
      <c r="R4836" s="23">
        <v>2</v>
      </c>
      <c r="S4836" s="23">
        <v>0</v>
      </c>
      <c r="T4836" s="47">
        <v>10</v>
      </c>
      <c r="U4836" s="98" t="s">
        <v>111</v>
      </c>
      <c r="V4836" s="98" t="s">
        <v>3139</v>
      </c>
      <c r="W4836" s="69">
        <f t="shared" si="150"/>
        <v>2.3111464137193356E-2</v>
      </c>
    </row>
    <row r="4837" spans="1:23">
      <c r="A4837">
        <f t="shared" si="151"/>
        <v>742</v>
      </c>
      <c r="B4837" s="99">
        <v>44408</v>
      </c>
      <c r="C4837" s="23">
        <v>2434</v>
      </c>
      <c r="D4837" s="23">
        <v>5</v>
      </c>
      <c r="E4837" s="98" t="s">
        <v>49</v>
      </c>
      <c r="F4837" s="98" t="s">
        <v>164</v>
      </c>
      <c r="G4837" s="98" t="s">
        <v>4120</v>
      </c>
      <c r="H4837" s="98" t="s">
        <v>1366</v>
      </c>
      <c r="I4837" s="98" t="s">
        <v>10061</v>
      </c>
      <c r="J4837" s="99">
        <v>45150</v>
      </c>
      <c r="K4837" s="107">
        <v>15000000</v>
      </c>
      <c r="L4837" s="98" t="s">
        <v>5360</v>
      </c>
      <c r="M4837" s="23">
        <v>1080</v>
      </c>
      <c r="N4837" s="23">
        <v>1</v>
      </c>
      <c r="O4837" s="107">
        <v>15000000</v>
      </c>
      <c r="P4837" s="23">
        <v>180</v>
      </c>
      <c r="Q4837" s="23">
        <v>2</v>
      </c>
      <c r="R4837" s="23">
        <v>2</v>
      </c>
      <c r="S4837" s="23">
        <v>0</v>
      </c>
      <c r="T4837" s="47">
        <v>12.5</v>
      </c>
      <c r="U4837" s="98" t="s">
        <v>111</v>
      </c>
      <c r="V4837" s="98" t="s">
        <v>3139</v>
      </c>
      <c r="W4837" s="69">
        <f t="shared" si="150"/>
        <v>2.888933017149169E-2</v>
      </c>
    </row>
    <row r="4838" spans="1:23">
      <c r="A4838">
        <f t="shared" si="151"/>
        <v>742</v>
      </c>
      <c r="B4838" s="99">
        <v>44408</v>
      </c>
      <c r="C4838" s="23">
        <v>2435</v>
      </c>
      <c r="D4838" s="23">
        <v>5</v>
      </c>
      <c r="E4838" s="98" t="s">
        <v>49</v>
      </c>
      <c r="F4838" s="98" t="s">
        <v>164</v>
      </c>
      <c r="G4838" s="98" t="s">
        <v>4120</v>
      </c>
      <c r="H4838" s="98" t="s">
        <v>1366</v>
      </c>
      <c r="I4838" s="98" t="s">
        <v>10061</v>
      </c>
      <c r="J4838" s="99">
        <v>45150</v>
      </c>
      <c r="K4838" s="107">
        <v>15000000</v>
      </c>
      <c r="L4838" s="98" t="s">
        <v>5361</v>
      </c>
      <c r="M4838" s="23">
        <v>1080</v>
      </c>
      <c r="N4838" s="23">
        <v>1</v>
      </c>
      <c r="O4838" s="107">
        <v>15000000</v>
      </c>
      <c r="P4838" s="23">
        <v>180</v>
      </c>
      <c r="Q4838" s="23">
        <v>2</v>
      </c>
      <c r="R4838" s="23">
        <v>2</v>
      </c>
      <c r="S4838" s="23">
        <v>0</v>
      </c>
      <c r="T4838" s="47">
        <v>12.5</v>
      </c>
      <c r="U4838" s="98" t="s">
        <v>111</v>
      </c>
      <c r="V4838" s="98" t="s">
        <v>3139</v>
      </c>
      <c r="W4838" s="69">
        <f t="shared" si="150"/>
        <v>2.888933017149169E-2</v>
      </c>
    </row>
    <row r="4839" spans="1:23">
      <c r="A4839">
        <f t="shared" si="151"/>
        <v>743</v>
      </c>
      <c r="B4839" s="99">
        <v>44408</v>
      </c>
      <c r="C4839" s="23">
        <v>2436</v>
      </c>
      <c r="D4839" s="23">
        <v>5</v>
      </c>
      <c r="E4839" s="98" t="s">
        <v>49</v>
      </c>
      <c r="F4839" s="98" t="s">
        <v>164</v>
      </c>
      <c r="G4839" s="98" t="s">
        <v>4120</v>
      </c>
      <c r="H4839" s="98" t="s">
        <v>1366</v>
      </c>
      <c r="I4839" s="98" t="s">
        <v>6255</v>
      </c>
      <c r="J4839" s="99">
        <v>45151</v>
      </c>
      <c r="K4839" s="107">
        <v>15000000</v>
      </c>
      <c r="L4839" s="98" t="s">
        <v>5362</v>
      </c>
      <c r="M4839" s="23">
        <v>1080</v>
      </c>
      <c r="N4839" s="23">
        <v>1</v>
      </c>
      <c r="O4839" s="107">
        <v>15000000</v>
      </c>
      <c r="P4839" s="23">
        <v>180</v>
      </c>
      <c r="Q4839" s="23">
        <v>2</v>
      </c>
      <c r="R4839" s="23">
        <v>2</v>
      </c>
      <c r="S4839" s="23">
        <v>0</v>
      </c>
      <c r="T4839" s="47">
        <v>12.5</v>
      </c>
      <c r="U4839" s="98" t="s">
        <v>111</v>
      </c>
      <c r="V4839" s="98" t="s">
        <v>3139</v>
      </c>
      <c r="W4839" s="69">
        <f t="shared" si="150"/>
        <v>2.8928264578730899E-2</v>
      </c>
    </row>
    <row r="4840" spans="1:23">
      <c r="A4840">
        <f t="shared" si="151"/>
        <v>743</v>
      </c>
      <c r="B4840" s="99">
        <v>44408</v>
      </c>
      <c r="C4840" s="23">
        <v>2437</v>
      </c>
      <c r="D4840" s="23">
        <v>5</v>
      </c>
      <c r="E4840" s="98" t="s">
        <v>49</v>
      </c>
      <c r="F4840" s="98" t="s">
        <v>164</v>
      </c>
      <c r="G4840" s="98" t="s">
        <v>4120</v>
      </c>
      <c r="H4840" s="98" t="s">
        <v>1366</v>
      </c>
      <c r="I4840" s="98" t="s">
        <v>6255</v>
      </c>
      <c r="J4840" s="99">
        <v>45151</v>
      </c>
      <c r="K4840" s="107">
        <v>6000000</v>
      </c>
      <c r="L4840" s="98" t="s">
        <v>5363</v>
      </c>
      <c r="M4840" s="23">
        <v>1080</v>
      </c>
      <c r="N4840" s="23">
        <v>1</v>
      </c>
      <c r="O4840" s="107">
        <v>6000000</v>
      </c>
      <c r="P4840" s="23">
        <v>180</v>
      </c>
      <c r="Q4840" s="23">
        <v>2</v>
      </c>
      <c r="R4840" s="23">
        <v>2</v>
      </c>
      <c r="S4840" s="23">
        <v>0</v>
      </c>
      <c r="T4840" s="47">
        <v>5</v>
      </c>
      <c r="U4840" s="98" t="s">
        <v>111</v>
      </c>
      <c r="V4840" s="98" t="s">
        <v>3139</v>
      </c>
      <c r="W4840" s="69">
        <f t="shared" si="150"/>
        <v>1.157130583149236E-2</v>
      </c>
    </row>
    <row r="4841" spans="1:23">
      <c r="A4841">
        <f t="shared" si="151"/>
        <v>743</v>
      </c>
      <c r="B4841" s="99">
        <v>44408</v>
      </c>
      <c r="C4841" s="23">
        <v>2438</v>
      </c>
      <c r="D4841" s="23">
        <v>5</v>
      </c>
      <c r="E4841" s="98" t="s">
        <v>49</v>
      </c>
      <c r="F4841" s="98" t="s">
        <v>164</v>
      </c>
      <c r="G4841" s="98" t="s">
        <v>4120</v>
      </c>
      <c r="H4841" s="98" t="s">
        <v>1366</v>
      </c>
      <c r="I4841" s="98" t="s">
        <v>6255</v>
      </c>
      <c r="J4841" s="99">
        <v>45151</v>
      </c>
      <c r="K4841" s="107">
        <v>20000000</v>
      </c>
      <c r="L4841" s="98" t="s">
        <v>5364</v>
      </c>
      <c r="M4841" s="23">
        <v>1080</v>
      </c>
      <c r="N4841" s="23">
        <v>1</v>
      </c>
      <c r="O4841" s="107">
        <v>20000000</v>
      </c>
      <c r="P4841" s="23">
        <v>180</v>
      </c>
      <c r="Q4841" s="23">
        <v>2</v>
      </c>
      <c r="R4841" s="23">
        <v>2</v>
      </c>
      <c r="S4841" s="23">
        <v>0</v>
      </c>
      <c r="T4841" s="47">
        <v>16.666667</v>
      </c>
      <c r="U4841" s="98" t="s">
        <v>111</v>
      </c>
      <c r="V4841" s="98" t="s">
        <v>3139</v>
      </c>
      <c r="W4841" s="69">
        <f t="shared" si="150"/>
        <v>3.8571020209728253E-2</v>
      </c>
    </row>
    <row r="4842" spans="1:23">
      <c r="A4842">
        <f t="shared" si="151"/>
        <v>743</v>
      </c>
      <c r="B4842" s="99">
        <v>44408</v>
      </c>
      <c r="C4842" s="23">
        <v>2439</v>
      </c>
      <c r="D4842" s="23">
        <v>5</v>
      </c>
      <c r="E4842" s="98" t="s">
        <v>49</v>
      </c>
      <c r="F4842" s="98" t="s">
        <v>164</v>
      </c>
      <c r="G4842" s="98" t="s">
        <v>4120</v>
      </c>
      <c r="H4842" s="98" t="s">
        <v>1366</v>
      </c>
      <c r="I4842" s="98" t="s">
        <v>6255</v>
      </c>
      <c r="J4842" s="99">
        <v>45151</v>
      </c>
      <c r="K4842" s="107">
        <v>5700000</v>
      </c>
      <c r="L4842" s="98" t="s">
        <v>5365</v>
      </c>
      <c r="M4842" s="23">
        <v>1080</v>
      </c>
      <c r="N4842" s="23">
        <v>1</v>
      </c>
      <c r="O4842" s="107">
        <v>5700000</v>
      </c>
      <c r="P4842" s="23">
        <v>180</v>
      </c>
      <c r="Q4842" s="23">
        <v>2</v>
      </c>
      <c r="R4842" s="23">
        <v>2</v>
      </c>
      <c r="S4842" s="23">
        <v>0</v>
      </c>
      <c r="T4842" s="47">
        <v>4.75</v>
      </c>
      <c r="U4842" s="98" t="s">
        <v>111</v>
      </c>
      <c r="V4842" s="98" t="s">
        <v>3139</v>
      </c>
      <c r="W4842" s="69">
        <f t="shared" si="150"/>
        <v>1.0992740539917742E-2</v>
      </c>
    </row>
    <row r="4843" spans="1:23">
      <c r="A4843">
        <f t="shared" si="151"/>
        <v>743</v>
      </c>
      <c r="B4843" s="99">
        <v>44408</v>
      </c>
      <c r="C4843" s="23">
        <v>2440</v>
      </c>
      <c r="D4843" s="23">
        <v>5</v>
      </c>
      <c r="E4843" s="98" t="s">
        <v>49</v>
      </c>
      <c r="F4843" s="98" t="s">
        <v>164</v>
      </c>
      <c r="G4843" s="98" t="s">
        <v>4120</v>
      </c>
      <c r="H4843" s="98" t="s">
        <v>1366</v>
      </c>
      <c r="I4843" s="98" t="s">
        <v>6255</v>
      </c>
      <c r="J4843" s="99">
        <v>45151</v>
      </c>
      <c r="K4843" s="107">
        <v>10000000</v>
      </c>
      <c r="L4843" s="98" t="s">
        <v>5366</v>
      </c>
      <c r="M4843" s="23">
        <v>1080</v>
      </c>
      <c r="N4843" s="23">
        <v>1</v>
      </c>
      <c r="O4843" s="107">
        <v>10000000</v>
      </c>
      <c r="P4843" s="23">
        <v>180</v>
      </c>
      <c r="Q4843" s="23">
        <v>2</v>
      </c>
      <c r="R4843" s="23">
        <v>2</v>
      </c>
      <c r="S4843" s="23">
        <v>0</v>
      </c>
      <c r="T4843" s="47">
        <v>8.3333329999999997</v>
      </c>
      <c r="U4843" s="98" t="s">
        <v>111</v>
      </c>
      <c r="V4843" s="98" t="s">
        <v>3139</v>
      </c>
      <c r="W4843" s="69">
        <f t="shared" si="150"/>
        <v>1.9285508947733544E-2</v>
      </c>
    </row>
    <row r="4844" spans="1:23">
      <c r="A4844">
        <f t="shared" si="151"/>
        <v>1474</v>
      </c>
      <c r="B4844" s="99">
        <v>44408</v>
      </c>
      <c r="C4844" s="23">
        <v>2441</v>
      </c>
      <c r="D4844" s="23">
        <v>5</v>
      </c>
      <c r="E4844" s="98" t="s">
        <v>49</v>
      </c>
      <c r="F4844" s="98" t="s">
        <v>164</v>
      </c>
      <c r="G4844" s="98" t="s">
        <v>4120</v>
      </c>
      <c r="H4844" s="98" t="s">
        <v>1366</v>
      </c>
      <c r="I4844" s="98" t="s">
        <v>6255</v>
      </c>
      <c r="J4844" s="99">
        <v>45882</v>
      </c>
      <c r="K4844" s="107">
        <v>7000000</v>
      </c>
      <c r="L4844" s="98" t="s">
        <v>5367</v>
      </c>
      <c r="M4844" s="23">
        <v>1800</v>
      </c>
      <c r="N4844" s="23">
        <v>1</v>
      </c>
      <c r="O4844" s="107">
        <v>7000000</v>
      </c>
      <c r="P4844" s="23">
        <v>180</v>
      </c>
      <c r="Q4844" s="23">
        <v>2</v>
      </c>
      <c r="R4844" s="23">
        <v>2</v>
      </c>
      <c r="S4844" s="23">
        <v>0</v>
      </c>
      <c r="T4844" s="47">
        <v>6.3</v>
      </c>
      <c r="U4844" s="98" t="s">
        <v>111</v>
      </c>
      <c r="V4844" s="98" t="s">
        <v>3139</v>
      </c>
      <c r="W4844" s="69">
        <f t="shared" si="150"/>
        <v>2.8924215400378019E-2</v>
      </c>
    </row>
    <row r="4845" spans="1:23">
      <c r="A4845">
        <f t="shared" si="151"/>
        <v>743</v>
      </c>
      <c r="B4845" s="99">
        <v>44408</v>
      </c>
      <c r="C4845" s="23">
        <v>2442</v>
      </c>
      <c r="D4845" s="23">
        <v>5</v>
      </c>
      <c r="E4845" s="98" t="s">
        <v>49</v>
      </c>
      <c r="F4845" s="98" t="s">
        <v>164</v>
      </c>
      <c r="G4845" s="98" t="s">
        <v>4120</v>
      </c>
      <c r="H4845" s="98" t="s">
        <v>1366</v>
      </c>
      <c r="I4845" s="98" t="s">
        <v>6255</v>
      </c>
      <c r="J4845" s="99">
        <v>45151</v>
      </c>
      <c r="K4845" s="107">
        <v>20000000</v>
      </c>
      <c r="L4845" s="98" t="s">
        <v>5368</v>
      </c>
      <c r="M4845" s="23">
        <v>1080</v>
      </c>
      <c r="N4845" s="23">
        <v>1</v>
      </c>
      <c r="O4845" s="107">
        <v>20000000</v>
      </c>
      <c r="P4845" s="23">
        <v>180</v>
      </c>
      <c r="Q4845" s="23">
        <v>2</v>
      </c>
      <c r="R4845" s="23">
        <v>2</v>
      </c>
      <c r="S4845" s="23">
        <v>0</v>
      </c>
      <c r="T4845" s="47">
        <v>16.666667</v>
      </c>
      <c r="U4845" s="98" t="s">
        <v>111</v>
      </c>
      <c r="V4845" s="98" t="s">
        <v>3139</v>
      </c>
      <c r="W4845" s="69">
        <f t="shared" si="150"/>
        <v>3.8571020209728253E-2</v>
      </c>
    </row>
    <row r="4846" spans="1:23">
      <c r="A4846">
        <f t="shared" si="151"/>
        <v>743</v>
      </c>
      <c r="B4846" s="99">
        <v>44408</v>
      </c>
      <c r="C4846" s="23">
        <v>2443</v>
      </c>
      <c r="D4846" s="23">
        <v>5</v>
      </c>
      <c r="E4846" s="98" t="s">
        <v>49</v>
      </c>
      <c r="F4846" s="98" t="s">
        <v>164</v>
      </c>
      <c r="G4846" s="98" t="s">
        <v>4120</v>
      </c>
      <c r="H4846" s="98" t="s">
        <v>1366</v>
      </c>
      <c r="I4846" s="98" t="s">
        <v>6255</v>
      </c>
      <c r="J4846" s="99">
        <v>45151</v>
      </c>
      <c r="K4846" s="107">
        <v>11000000</v>
      </c>
      <c r="L4846" s="98" t="s">
        <v>5369</v>
      </c>
      <c r="M4846" s="23">
        <v>1080</v>
      </c>
      <c r="N4846" s="23">
        <v>1</v>
      </c>
      <c r="O4846" s="107">
        <v>11000000</v>
      </c>
      <c r="P4846" s="23">
        <v>180</v>
      </c>
      <c r="Q4846" s="23">
        <v>2</v>
      </c>
      <c r="R4846" s="23">
        <v>2</v>
      </c>
      <c r="S4846" s="23">
        <v>0</v>
      </c>
      <c r="T4846" s="47">
        <v>9.1666670000000003</v>
      </c>
      <c r="U4846" s="98" t="s">
        <v>111</v>
      </c>
      <c r="V4846" s="98" t="s">
        <v>3139</v>
      </c>
      <c r="W4846" s="69">
        <f t="shared" si="150"/>
        <v>2.1214061462489716E-2</v>
      </c>
    </row>
    <row r="4847" spans="1:23">
      <c r="A4847">
        <f t="shared" si="151"/>
        <v>743</v>
      </c>
      <c r="B4847" s="99">
        <v>44408</v>
      </c>
      <c r="C4847" s="23">
        <v>2444</v>
      </c>
      <c r="D4847" s="23">
        <v>5</v>
      </c>
      <c r="E4847" s="98" t="s">
        <v>49</v>
      </c>
      <c r="F4847" s="98" t="s">
        <v>164</v>
      </c>
      <c r="G4847" s="98" t="s">
        <v>4120</v>
      </c>
      <c r="H4847" s="98" t="s">
        <v>1366</v>
      </c>
      <c r="I4847" s="98" t="s">
        <v>6255</v>
      </c>
      <c r="J4847" s="99">
        <v>45151</v>
      </c>
      <c r="K4847" s="107">
        <v>30000000</v>
      </c>
      <c r="L4847" s="98" t="s">
        <v>5370</v>
      </c>
      <c r="M4847" s="23">
        <v>1080</v>
      </c>
      <c r="N4847" s="23">
        <v>1</v>
      </c>
      <c r="O4847" s="107">
        <v>30000000</v>
      </c>
      <c r="P4847" s="23">
        <v>180</v>
      </c>
      <c r="Q4847" s="23">
        <v>2</v>
      </c>
      <c r="R4847" s="23">
        <v>2</v>
      </c>
      <c r="S4847" s="23">
        <v>0</v>
      </c>
      <c r="T4847" s="47">
        <v>25</v>
      </c>
      <c r="U4847" s="98" t="s">
        <v>111</v>
      </c>
      <c r="V4847" s="98" t="s">
        <v>3139</v>
      </c>
      <c r="W4847" s="69">
        <f t="shared" si="150"/>
        <v>5.7856529157461797E-2</v>
      </c>
    </row>
    <row r="4848" spans="1:23">
      <c r="A4848">
        <f t="shared" si="151"/>
        <v>743</v>
      </c>
      <c r="B4848" s="99">
        <v>44408</v>
      </c>
      <c r="C4848" s="23">
        <v>2445</v>
      </c>
      <c r="D4848" s="23">
        <v>5</v>
      </c>
      <c r="E4848" s="98" t="s">
        <v>49</v>
      </c>
      <c r="F4848" s="98" t="s">
        <v>164</v>
      </c>
      <c r="G4848" s="98" t="s">
        <v>4120</v>
      </c>
      <c r="H4848" s="98" t="s">
        <v>1366</v>
      </c>
      <c r="I4848" s="98" t="s">
        <v>6255</v>
      </c>
      <c r="J4848" s="99">
        <v>45151</v>
      </c>
      <c r="K4848" s="107">
        <v>6000000</v>
      </c>
      <c r="L4848" s="98" t="s">
        <v>5371</v>
      </c>
      <c r="M4848" s="23">
        <v>1080</v>
      </c>
      <c r="N4848" s="23">
        <v>1</v>
      </c>
      <c r="O4848" s="107">
        <v>6000000</v>
      </c>
      <c r="P4848" s="23">
        <v>180</v>
      </c>
      <c r="Q4848" s="23">
        <v>2</v>
      </c>
      <c r="R4848" s="23">
        <v>2</v>
      </c>
      <c r="S4848" s="23">
        <v>0</v>
      </c>
      <c r="T4848" s="47">
        <v>5</v>
      </c>
      <c r="U4848" s="98" t="s">
        <v>111</v>
      </c>
      <c r="V4848" s="98" t="s">
        <v>3139</v>
      </c>
      <c r="W4848" s="69">
        <f t="shared" si="150"/>
        <v>1.157130583149236E-2</v>
      </c>
    </row>
    <row r="4849" spans="1:23">
      <c r="A4849">
        <f t="shared" si="151"/>
        <v>744</v>
      </c>
      <c r="B4849" s="99">
        <v>44408</v>
      </c>
      <c r="C4849" s="23">
        <v>2446</v>
      </c>
      <c r="D4849" s="23">
        <v>5</v>
      </c>
      <c r="E4849" s="98" t="s">
        <v>49</v>
      </c>
      <c r="F4849" s="98" t="s">
        <v>164</v>
      </c>
      <c r="G4849" s="98" t="s">
        <v>4120</v>
      </c>
      <c r="H4849" s="98" t="s">
        <v>1366</v>
      </c>
      <c r="I4849" s="98" t="s">
        <v>6970</v>
      </c>
      <c r="J4849" s="99">
        <v>45152</v>
      </c>
      <c r="K4849" s="107">
        <v>8000000</v>
      </c>
      <c r="L4849" s="98" t="s">
        <v>5372</v>
      </c>
      <c r="M4849" s="23">
        <v>1080</v>
      </c>
      <c r="N4849" s="23">
        <v>1</v>
      </c>
      <c r="O4849" s="107">
        <v>8000000</v>
      </c>
      <c r="P4849" s="23">
        <v>180</v>
      </c>
      <c r="Q4849" s="23">
        <v>2</v>
      </c>
      <c r="R4849" s="23">
        <v>2</v>
      </c>
      <c r="S4849" s="23">
        <v>0</v>
      </c>
      <c r="T4849" s="47">
        <v>6.6666670000000003</v>
      </c>
      <c r="U4849" s="98" t="s">
        <v>111</v>
      </c>
      <c r="V4849" s="98" t="s">
        <v>3139</v>
      </c>
      <c r="W4849" s="69">
        <f t="shared" si="150"/>
        <v>1.5449173564976031E-2</v>
      </c>
    </row>
    <row r="4850" spans="1:23">
      <c r="A4850">
        <f t="shared" si="151"/>
        <v>744</v>
      </c>
      <c r="B4850" s="99">
        <v>44408</v>
      </c>
      <c r="C4850" s="23">
        <v>2447</v>
      </c>
      <c r="D4850" s="23">
        <v>5</v>
      </c>
      <c r="E4850" s="98" t="s">
        <v>49</v>
      </c>
      <c r="F4850" s="98" t="s">
        <v>164</v>
      </c>
      <c r="G4850" s="98" t="s">
        <v>4120</v>
      </c>
      <c r="H4850" s="98" t="s">
        <v>1366</v>
      </c>
      <c r="I4850" s="98" t="s">
        <v>6970</v>
      </c>
      <c r="J4850" s="99">
        <v>45152</v>
      </c>
      <c r="K4850" s="107">
        <v>7000000</v>
      </c>
      <c r="L4850" s="98" t="s">
        <v>5373</v>
      </c>
      <c r="M4850" s="23">
        <v>1080</v>
      </c>
      <c r="N4850" s="23">
        <v>1</v>
      </c>
      <c r="O4850" s="107">
        <v>7000000</v>
      </c>
      <c r="P4850" s="23">
        <v>180</v>
      </c>
      <c r="Q4850" s="23">
        <v>2</v>
      </c>
      <c r="R4850" s="23">
        <v>2</v>
      </c>
      <c r="S4850" s="23">
        <v>0</v>
      </c>
      <c r="T4850" s="47">
        <v>5.8333329999999997</v>
      </c>
      <c r="U4850" s="98" t="s">
        <v>111</v>
      </c>
      <c r="V4850" s="98" t="s">
        <v>3139</v>
      </c>
      <c r="W4850" s="69">
        <f t="shared" si="150"/>
        <v>1.3518025420994076E-2</v>
      </c>
    </row>
    <row r="4851" spans="1:23">
      <c r="A4851">
        <f t="shared" si="151"/>
        <v>744</v>
      </c>
      <c r="B4851" s="99">
        <v>44408</v>
      </c>
      <c r="C4851" s="23">
        <v>2448</v>
      </c>
      <c r="D4851" s="23">
        <v>5</v>
      </c>
      <c r="E4851" s="98" t="s">
        <v>49</v>
      </c>
      <c r="F4851" s="98" t="s">
        <v>164</v>
      </c>
      <c r="G4851" s="98" t="s">
        <v>4120</v>
      </c>
      <c r="H4851" s="98" t="s">
        <v>1366</v>
      </c>
      <c r="I4851" s="98" t="s">
        <v>6970</v>
      </c>
      <c r="J4851" s="99">
        <v>45152</v>
      </c>
      <c r="K4851" s="107">
        <v>9000000</v>
      </c>
      <c r="L4851" s="98" t="s">
        <v>5374</v>
      </c>
      <c r="M4851" s="23">
        <v>1080</v>
      </c>
      <c r="N4851" s="23">
        <v>1</v>
      </c>
      <c r="O4851" s="107">
        <v>9000000</v>
      </c>
      <c r="P4851" s="23">
        <v>90</v>
      </c>
      <c r="Q4851" s="23">
        <v>2</v>
      </c>
      <c r="R4851" s="23">
        <v>2</v>
      </c>
      <c r="S4851" s="23">
        <v>0</v>
      </c>
      <c r="T4851" s="47">
        <v>6.75</v>
      </c>
      <c r="U4851" s="98" t="s">
        <v>111</v>
      </c>
      <c r="V4851" s="98" t="s">
        <v>3139</v>
      </c>
      <c r="W4851" s="69">
        <f t="shared" si="150"/>
        <v>1.5642287452423857E-2</v>
      </c>
    </row>
    <row r="4852" spans="1:23">
      <c r="A4852">
        <f t="shared" si="151"/>
        <v>744</v>
      </c>
      <c r="B4852" s="99">
        <v>44408</v>
      </c>
      <c r="C4852" s="23">
        <v>2449</v>
      </c>
      <c r="D4852" s="23">
        <v>5</v>
      </c>
      <c r="E4852" s="98" t="s">
        <v>49</v>
      </c>
      <c r="F4852" s="98" t="s">
        <v>164</v>
      </c>
      <c r="G4852" s="98" t="s">
        <v>4120</v>
      </c>
      <c r="H4852" s="98" t="s">
        <v>1366</v>
      </c>
      <c r="I4852" s="98" t="s">
        <v>6970</v>
      </c>
      <c r="J4852" s="99">
        <v>45152</v>
      </c>
      <c r="K4852" s="107">
        <v>10500000</v>
      </c>
      <c r="L4852" s="98" t="s">
        <v>5375</v>
      </c>
      <c r="M4852" s="23">
        <v>1080</v>
      </c>
      <c r="N4852" s="23">
        <v>1</v>
      </c>
      <c r="O4852" s="107">
        <v>10500000</v>
      </c>
      <c r="P4852" s="23">
        <v>30</v>
      </c>
      <c r="Q4852" s="23">
        <v>2</v>
      </c>
      <c r="R4852" s="23">
        <v>2</v>
      </c>
      <c r="S4852" s="23">
        <v>0.15</v>
      </c>
      <c r="T4852" s="47">
        <v>7.2916629999999998</v>
      </c>
      <c r="U4852" s="98" t="s">
        <v>111</v>
      </c>
      <c r="V4852" s="98" t="s">
        <v>3139</v>
      </c>
      <c r="W4852" s="69">
        <f t="shared" si="150"/>
        <v>1.6897524244770857E-2</v>
      </c>
    </row>
    <row r="4853" spans="1:23">
      <c r="A4853">
        <f t="shared" si="151"/>
        <v>1475</v>
      </c>
      <c r="B4853" s="99">
        <v>44408</v>
      </c>
      <c r="C4853" s="23">
        <v>2450</v>
      </c>
      <c r="D4853" s="23">
        <v>5</v>
      </c>
      <c r="E4853" s="98" t="s">
        <v>49</v>
      </c>
      <c r="F4853" s="98" t="s">
        <v>164</v>
      </c>
      <c r="G4853" s="98" t="s">
        <v>4120</v>
      </c>
      <c r="H4853" s="98" t="s">
        <v>1366</v>
      </c>
      <c r="I4853" s="98" t="s">
        <v>6970</v>
      </c>
      <c r="J4853" s="99">
        <v>45883</v>
      </c>
      <c r="K4853" s="107">
        <v>14000000</v>
      </c>
      <c r="L4853" s="98" t="s">
        <v>5376</v>
      </c>
      <c r="M4853" s="23">
        <v>1800</v>
      </c>
      <c r="N4853" s="23">
        <v>1</v>
      </c>
      <c r="O4853" s="107">
        <v>14000000</v>
      </c>
      <c r="P4853" s="23">
        <v>180</v>
      </c>
      <c r="Q4853" s="23">
        <v>2</v>
      </c>
      <c r="R4853" s="23">
        <v>2</v>
      </c>
      <c r="S4853" s="23">
        <v>0</v>
      </c>
      <c r="T4853" s="47">
        <v>12.6</v>
      </c>
      <c r="U4853" s="98" t="s">
        <v>111</v>
      </c>
      <c r="V4853" s="98" t="s">
        <v>3139</v>
      </c>
      <c r="W4853" s="69">
        <f t="shared" si="150"/>
        <v>5.7887676683253154E-2</v>
      </c>
    </row>
    <row r="4854" spans="1:23">
      <c r="A4854">
        <f t="shared" si="151"/>
        <v>744</v>
      </c>
      <c r="B4854" s="99">
        <v>44408</v>
      </c>
      <c r="C4854" s="23">
        <v>2451</v>
      </c>
      <c r="D4854" s="23">
        <v>5</v>
      </c>
      <c r="E4854" s="98" t="s">
        <v>49</v>
      </c>
      <c r="F4854" s="98" t="s">
        <v>164</v>
      </c>
      <c r="G4854" s="98" t="s">
        <v>4120</v>
      </c>
      <c r="H4854" s="98" t="s">
        <v>1366</v>
      </c>
      <c r="I4854" s="98" t="s">
        <v>6970</v>
      </c>
      <c r="J4854" s="99">
        <v>45152</v>
      </c>
      <c r="K4854" s="107">
        <v>10000000</v>
      </c>
      <c r="L4854" s="98" t="s">
        <v>5377</v>
      </c>
      <c r="M4854" s="23">
        <v>1080</v>
      </c>
      <c r="N4854" s="23">
        <v>1</v>
      </c>
      <c r="O4854" s="107">
        <v>10000000</v>
      </c>
      <c r="P4854" s="23">
        <v>180</v>
      </c>
      <c r="Q4854" s="23">
        <v>2</v>
      </c>
      <c r="R4854" s="23">
        <v>2</v>
      </c>
      <c r="S4854" s="23">
        <v>0</v>
      </c>
      <c r="T4854" s="47">
        <v>8.3333329999999997</v>
      </c>
      <c r="U4854" s="98" t="s">
        <v>111</v>
      </c>
      <c r="V4854" s="98" t="s">
        <v>3139</v>
      </c>
      <c r="W4854" s="69">
        <f t="shared" si="150"/>
        <v>1.9311465218188096E-2</v>
      </c>
    </row>
    <row r="4855" spans="1:23">
      <c r="A4855">
        <f t="shared" si="151"/>
        <v>1475</v>
      </c>
      <c r="B4855" s="99">
        <v>44408</v>
      </c>
      <c r="C4855" s="23">
        <v>2452</v>
      </c>
      <c r="D4855" s="23">
        <v>5</v>
      </c>
      <c r="E4855" s="98" t="s">
        <v>49</v>
      </c>
      <c r="F4855" s="98" t="s">
        <v>164</v>
      </c>
      <c r="G4855" s="98" t="s">
        <v>4120</v>
      </c>
      <c r="H4855" s="98" t="s">
        <v>1366</v>
      </c>
      <c r="I4855" s="98" t="s">
        <v>6970</v>
      </c>
      <c r="J4855" s="99">
        <v>45883</v>
      </c>
      <c r="K4855" s="107">
        <v>20000000</v>
      </c>
      <c r="L4855" s="98" t="s">
        <v>5378</v>
      </c>
      <c r="M4855" s="23">
        <v>1800</v>
      </c>
      <c r="N4855" s="23">
        <v>1</v>
      </c>
      <c r="O4855" s="107">
        <v>20000000</v>
      </c>
      <c r="P4855" s="23">
        <v>180</v>
      </c>
      <c r="Q4855" s="23">
        <v>2</v>
      </c>
      <c r="R4855" s="23">
        <v>2</v>
      </c>
      <c r="S4855" s="23">
        <v>2.81</v>
      </c>
      <c r="T4855" s="47">
        <v>18.230174999999999</v>
      </c>
      <c r="U4855" s="98" t="s">
        <v>111</v>
      </c>
      <c r="V4855" s="98" t="s">
        <v>3139</v>
      </c>
      <c r="W4855" s="69">
        <f t="shared" si="150"/>
        <v>8.3754164784057505E-2</v>
      </c>
    </row>
    <row r="4856" spans="1:23">
      <c r="A4856">
        <f t="shared" si="151"/>
        <v>748</v>
      </c>
      <c r="B4856" s="99">
        <v>44408</v>
      </c>
      <c r="C4856" s="23">
        <v>2453</v>
      </c>
      <c r="D4856" s="23">
        <v>5</v>
      </c>
      <c r="E4856" s="98" t="s">
        <v>49</v>
      </c>
      <c r="F4856" s="98" t="s">
        <v>164</v>
      </c>
      <c r="G4856" s="98" t="s">
        <v>4120</v>
      </c>
      <c r="H4856" s="98" t="s">
        <v>1366</v>
      </c>
      <c r="I4856" s="98" t="s">
        <v>10426</v>
      </c>
      <c r="J4856" s="99">
        <v>45156</v>
      </c>
      <c r="K4856" s="107">
        <v>10000000</v>
      </c>
      <c r="L4856" s="98" t="s">
        <v>5379</v>
      </c>
      <c r="M4856" s="23">
        <v>1080</v>
      </c>
      <c r="N4856" s="23">
        <v>1</v>
      </c>
      <c r="O4856" s="107">
        <v>10000000</v>
      </c>
      <c r="P4856" s="23">
        <v>180</v>
      </c>
      <c r="Q4856" s="23">
        <v>2</v>
      </c>
      <c r="R4856" s="23">
        <v>2</v>
      </c>
      <c r="S4856" s="23">
        <v>0</v>
      </c>
      <c r="T4856" s="47">
        <v>8.3333329999999997</v>
      </c>
      <c r="U4856" s="98" t="s">
        <v>111</v>
      </c>
      <c r="V4856" s="98" t="s">
        <v>3139</v>
      </c>
      <c r="W4856" s="69">
        <f t="shared" si="150"/>
        <v>1.9415290300006313E-2</v>
      </c>
    </row>
    <row r="4857" spans="1:23">
      <c r="A4857">
        <f t="shared" si="151"/>
        <v>748</v>
      </c>
      <c r="B4857" s="99">
        <v>44408</v>
      </c>
      <c r="C4857" s="23">
        <v>2454</v>
      </c>
      <c r="D4857" s="23">
        <v>5</v>
      </c>
      <c r="E4857" s="98" t="s">
        <v>49</v>
      </c>
      <c r="F4857" s="98" t="s">
        <v>164</v>
      </c>
      <c r="G4857" s="98" t="s">
        <v>4120</v>
      </c>
      <c r="H4857" s="98" t="s">
        <v>1366</v>
      </c>
      <c r="I4857" s="98" t="s">
        <v>10426</v>
      </c>
      <c r="J4857" s="99">
        <v>45156</v>
      </c>
      <c r="K4857" s="107">
        <v>5000000</v>
      </c>
      <c r="L4857" s="98" t="s">
        <v>5380</v>
      </c>
      <c r="M4857" s="23">
        <v>1080</v>
      </c>
      <c r="N4857" s="23">
        <v>1</v>
      </c>
      <c r="O4857" s="107">
        <v>5000000</v>
      </c>
      <c r="P4857" s="23">
        <v>30</v>
      </c>
      <c r="Q4857" s="23">
        <v>2</v>
      </c>
      <c r="R4857" s="23">
        <v>2</v>
      </c>
      <c r="S4857" s="23">
        <v>0</v>
      </c>
      <c r="T4857" s="47">
        <v>3.4722209999999998</v>
      </c>
      <c r="U4857" s="98" t="s">
        <v>111</v>
      </c>
      <c r="V4857" s="98" t="s">
        <v>3139</v>
      </c>
      <c r="W4857" s="69">
        <f t="shared" si="150"/>
        <v>8.0897017676814561E-3</v>
      </c>
    </row>
    <row r="4858" spans="1:23">
      <c r="A4858">
        <f t="shared" si="151"/>
        <v>748</v>
      </c>
      <c r="B4858" s="99">
        <v>44408</v>
      </c>
      <c r="C4858" s="23">
        <v>2455</v>
      </c>
      <c r="D4858" s="23">
        <v>5</v>
      </c>
      <c r="E4858" s="98" t="s">
        <v>49</v>
      </c>
      <c r="F4858" s="98" t="s">
        <v>164</v>
      </c>
      <c r="G4858" s="98" t="s">
        <v>4120</v>
      </c>
      <c r="H4858" s="98" t="s">
        <v>1366</v>
      </c>
      <c r="I4858" s="98" t="s">
        <v>10426</v>
      </c>
      <c r="J4858" s="99">
        <v>45156</v>
      </c>
      <c r="K4858" s="107">
        <v>5500000</v>
      </c>
      <c r="L4858" s="98" t="s">
        <v>5381</v>
      </c>
      <c r="M4858" s="23">
        <v>1080</v>
      </c>
      <c r="N4858" s="23">
        <v>1</v>
      </c>
      <c r="O4858" s="107">
        <v>5500000</v>
      </c>
      <c r="P4858" s="23">
        <v>180</v>
      </c>
      <c r="Q4858" s="23">
        <v>2</v>
      </c>
      <c r="R4858" s="23">
        <v>2</v>
      </c>
      <c r="S4858" s="23">
        <v>0</v>
      </c>
      <c r="T4858" s="47">
        <v>4.5833329999999997</v>
      </c>
      <c r="U4858" s="98" t="s">
        <v>111</v>
      </c>
      <c r="V4858" s="98" t="s">
        <v>3139</v>
      </c>
      <c r="W4858" s="69">
        <f t="shared" si="150"/>
        <v>1.0678409315528232E-2</v>
      </c>
    </row>
    <row r="4859" spans="1:23">
      <c r="A4859">
        <f t="shared" si="151"/>
        <v>1479</v>
      </c>
      <c r="B4859" s="99">
        <v>44408</v>
      </c>
      <c r="C4859" s="23">
        <v>2456</v>
      </c>
      <c r="D4859" s="23">
        <v>5</v>
      </c>
      <c r="E4859" s="98" t="s">
        <v>49</v>
      </c>
      <c r="F4859" s="98" t="s">
        <v>164</v>
      </c>
      <c r="G4859" s="98" t="s">
        <v>4120</v>
      </c>
      <c r="H4859" s="98" t="s">
        <v>1366</v>
      </c>
      <c r="I4859" s="98" t="s">
        <v>10426</v>
      </c>
      <c r="J4859" s="99">
        <v>45887</v>
      </c>
      <c r="K4859" s="107">
        <v>25000000</v>
      </c>
      <c r="L4859" s="98" t="s">
        <v>5382</v>
      </c>
      <c r="M4859" s="23">
        <v>1800</v>
      </c>
      <c r="N4859" s="23">
        <v>1</v>
      </c>
      <c r="O4859" s="107">
        <v>25000000</v>
      </c>
      <c r="P4859" s="23">
        <v>180</v>
      </c>
      <c r="Q4859" s="23">
        <v>2</v>
      </c>
      <c r="R4859" s="23">
        <v>2</v>
      </c>
      <c r="S4859" s="23">
        <v>0</v>
      </c>
      <c r="T4859" s="47">
        <v>22.5</v>
      </c>
      <c r="U4859" s="98" t="s">
        <v>111</v>
      </c>
      <c r="V4859" s="98" t="s">
        <v>3139</v>
      </c>
      <c r="W4859" s="69">
        <f t="shared" si="150"/>
        <v>0.10365117895221722</v>
      </c>
    </row>
    <row r="4860" spans="1:23">
      <c r="A4860">
        <f t="shared" si="151"/>
        <v>748</v>
      </c>
      <c r="B4860" s="99">
        <v>44408</v>
      </c>
      <c r="C4860" s="23">
        <v>2457</v>
      </c>
      <c r="D4860" s="23">
        <v>5</v>
      </c>
      <c r="E4860" s="98" t="s">
        <v>49</v>
      </c>
      <c r="F4860" s="98" t="s">
        <v>164</v>
      </c>
      <c r="G4860" s="98" t="s">
        <v>4120</v>
      </c>
      <c r="H4860" s="98" t="s">
        <v>1366</v>
      </c>
      <c r="I4860" s="98" t="s">
        <v>10426</v>
      </c>
      <c r="J4860" s="99">
        <v>45156</v>
      </c>
      <c r="K4860" s="107">
        <v>10000000</v>
      </c>
      <c r="L4860" s="98" t="s">
        <v>5383</v>
      </c>
      <c r="M4860" s="23">
        <v>1080</v>
      </c>
      <c r="N4860" s="23">
        <v>1</v>
      </c>
      <c r="O4860" s="107">
        <v>10000000</v>
      </c>
      <c r="P4860" s="23">
        <v>180</v>
      </c>
      <c r="Q4860" s="23">
        <v>2</v>
      </c>
      <c r="R4860" s="23">
        <v>2</v>
      </c>
      <c r="S4860" s="23">
        <v>0</v>
      </c>
      <c r="T4860" s="47">
        <v>8.3333329999999997</v>
      </c>
      <c r="U4860" s="98" t="s">
        <v>111</v>
      </c>
      <c r="V4860" s="98" t="s">
        <v>3139</v>
      </c>
      <c r="W4860" s="69">
        <f t="shared" si="150"/>
        <v>1.9415290300006313E-2</v>
      </c>
    </row>
    <row r="4861" spans="1:23">
      <c r="A4861">
        <f t="shared" si="151"/>
        <v>1479</v>
      </c>
      <c r="B4861" s="99">
        <v>44408</v>
      </c>
      <c r="C4861" s="23">
        <v>2458</v>
      </c>
      <c r="D4861" s="23">
        <v>5</v>
      </c>
      <c r="E4861" s="98" t="s">
        <v>49</v>
      </c>
      <c r="F4861" s="98" t="s">
        <v>164</v>
      </c>
      <c r="G4861" s="98" t="s">
        <v>4120</v>
      </c>
      <c r="H4861" s="98" t="s">
        <v>1366</v>
      </c>
      <c r="I4861" s="98" t="s">
        <v>10426</v>
      </c>
      <c r="J4861" s="99">
        <v>45887</v>
      </c>
      <c r="K4861" s="107">
        <v>30000000</v>
      </c>
      <c r="L4861" s="98" t="s">
        <v>5384</v>
      </c>
      <c r="M4861" s="23">
        <v>1800</v>
      </c>
      <c r="N4861" s="23">
        <v>1</v>
      </c>
      <c r="O4861" s="107">
        <v>30000000</v>
      </c>
      <c r="P4861" s="23">
        <v>180</v>
      </c>
      <c r="Q4861" s="23">
        <v>2</v>
      </c>
      <c r="R4861" s="23">
        <v>2</v>
      </c>
      <c r="S4861" s="23">
        <v>2.81</v>
      </c>
      <c r="T4861" s="47">
        <v>27.339065999999999</v>
      </c>
      <c r="U4861" s="98" t="s">
        <v>111</v>
      </c>
      <c r="V4861" s="98" t="s">
        <v>3139</v>
      </c>
      <c r="W4861" s="69">
        <f t="shared" si="150"/>
        <v>0.125943396548999</v>
      </c>
    </row>
    <row r="4862" spans="1:23">
      <c r="A4862">
        <f t="shared" si="151"/>
        <v>748</v>
      </c>
      <c r="B4862" s="99">
        <v>44408</v>
      </c>
      <c r="C4862" s="23">
        <v>2459</v>
      </c>
      <c r="D4862" s="23">
        <v>5</v>
      </c>
      <c r="E4862" s="98" t="s">
        <v>49</v>
      </c>
      <c r="F4862" s="98" t="s">
        <v>164</v>
      </c>
      <c r="G4862" s="98" t="s">
        <v>4120</v>
      </c>
      <c r="H4862" s="98" t="s">
        <v>1366</v>
      </c>
      <c r="I4862" s="98" t="s">
        <v>10426</v>
      </c>
      <c r="J4862" s="99">
        <v>45156</v>
      </c>
      <c r="K4862" s="107">
        <v>8000000</v>
      </c>
      <c r="L4862" s="98" t="s">
        <v>5385</v>
      </c>
      <c r="M4862" s="23">
        <v>1080</v>
      </c>
      <c r="N4862" s="23">
        <v>1</v>
      </c>
      <c r="O4862" s="107">
        <v>8000000</v>
      </c>
      <c r="P4862" s="23">
        <v>30</v>
      </c>
      <c r="Q4862" s="23">
        <v>2</v>
      </c>
      <c r="R4862" s="23">
        <v>2</v>
      </c>
      <c r="S4862" s="23">
        <v>0</v>
      </c>
      <c r="T4862" s="47">
        <v>5.5555580000000004</v>
      </c>
      <c r="U4862" s="98" t="s">
        <v>111</v>
      </c>
      <c r="V4862" s="98" t="s">
        <v>3139</v>
      </c>
      <c r="W4862" s="69">
        <f t="shared" si="150"/>
        <v>1.294353307956402E-2</v>
      </c>
    </row>
    <row r="4863" spans="1:23">
      <c r="A4863">
        <f t="shared" si="151"/>
        <v>1479</v>
      </c>
      <c r="B4863" s="99">
        <v>44408</v>
      </c>
      <c r="C4863" s="23">
        <v>2460</v>
      </c>
      <c r="D4863" s="23">
        <v>5</v>
      </c>
      <c r="E4863" s="98" t="s">
        <v>49</v>
      </c>
      <c r="F4863" s="98" t="s">
        <v>164</v>
      </c>
      <c r="G4863" s="98" t="s">
        <v>4120</v>
      </c>
      <c r="H4863" s="98" t="s">
        <v>1366</v>
      </c>
      <c r="I4863" s="98" t="s">
        <v>10426</v>
      </c>
      <c r="J4863" s="99">
        <v>45887</v>
      </c>
      <c r="K4863" s="107">
        <v>35000000</v>
      </c>
      <c r="L4863" s="98" t="s">
        <v>5386</v>
      </c>
      <c r="M4863" s="23">
        <v>1800</v>
      </c>
      <c r="N4863" s="23">
        <v>1</v>
      </c>
      <c r="O4863" s="107">
        <v>35000000</v>
      </c>
      <c r="P4863" s="23">
        <v>360</v>
      </c>
      <c r="Q4863" s="23">
        <v>2</v>
      </c>
      <c r="R4863" s="23">
        <v>2</v>
      </c>
      <c r="S4863" s="23">
        <v>2.92</v>
      </c>
      <c r="T4863" s="47">
        <v>28.072416</v>
      </c>
      <c r="U4863" s="98" t="s">
        <v>111</v>
      </c>
      <c r="V4863" s="98" t="s">
        <v>3139</v>
      </c>
      <c r="W4863" s="69">
        <f t="shared" si="150"/>
        <v>0.12932173397498162</v>
      </c>
    </row>
    <row r="4864" spans="1:23">
      <c r="A4864">
        <f t="shared" si="151"/>
        <v>383</v>
      </c>
      <c r="B4864" s="99">
        <v>44408</v>
      </c>
      <c r="C4864" s="23">
        <v>2461</v>
      </c>
      <c r="D4864" s="23">
        <v>5</v>
      </c>
      <c r="E4864" s="98" t="s">
        <v>49</v>
      </c>
      <c r="F4864" s="98" t="s">
        <v>164</v>
      </c>
      <c r="G4864" s="98" t="s">
        <v>4120</v>
      </c>
      <c r="H4864" s="98" t="s">
        <v>1366</v>
      </c>
      <c r="I4864" s="98" t="s">
        <v>10426</v>
      </c>
      <c r="J4864" s="99">
        <v>44791</v>
      </c>
      <c r="K4864" s="107">
        <v>12000000</v>
      </c>
      <c r="L4864" s="98" t="s">
        <v>5387</v>
      </c>
      <c r="M4864" s="23">
        <v>720</v>
      </c>
      <c r="N4864" s="23">
        <v>1</v>
      </c>
      <c r="O4864" s="107">
        <v>12000000</v>
      </c>
      <c r="P4864" s="23">
        <v>360</v>
      </c>
      <c r="Q4864" s="23">
        <v>2</v>
      </c>
      <c r="R4864" s="23">
        <v>2</v>
      </c>
      <c r="S4864" s="23">
        <v>0.43</v>
      </c>
      <c r="T4864" s="47">
        <v>12.048906000000001</v>
      </c>
      <c r="U4864" s="98" t="s">
        <v>111</v>
      </c>
      <c r="V4864" s="98" t="s">
        <v>3139</v>
      </c>
      <c r="W4864" s="69">
        <f t="shared" si="150"/>
        <v>1.437374527804198E-2</v>
      </c>
    </row>
    <row r="4865" spans="1:23">
      <c r="A4865">
        <f t="shared" si="151"/>
        <v>1479</v>
      </c>
      <c r="B4865" s="99">
        <v>44408</v>
      </c>
      <c r="C4865" s="23">
        <v>2462</v>
      </c>
      <c r="D4865" s="23">
        <v>5</v>
      </c>
      <c r="E4865" s="98" t="s">
        <v>49</v>
      </c>
      <c r="F4865" s="98" t="s">
        <v>164</v>
      </c>
      <c r="G4865" s="98" t="s">
        <v>4120</v>
      </c>
      <c r="H4865" s="98" t="s">
        <v>1366</v>
      </c>
      <c r="I4865" s="98" t="s">
        <v>10426</v>
      </c>
      <c r="J4865" s="99">
        <v>45887</v>
      </c>
      <c r="K4865" s="107">
        <v>20000000</v>
      </c>
      <c r="L4865" s="98" t="s">
        <v>5388</v>
      </c>
      <c r="M4865" s="23">
        <v>1800</v>
      </c>
      <c r="N4865" s="23">
        <v>1</v>
      </c>
      <c r="O4865" s="107">
        <v>20000000</v>
      </c>
      <c r="P4865" s="23">
        <v>180</v>
      </c>
      <c r="Q4865" s="23">
        <v>2</v>
      </c>
      <c r="R4865" s="23">
        <v>2</v>
      </c>
      <c r="S4865" s="23">
        <v>0</v>
      </c>
      <c r="T4865" s="47">
        <v>18</v>
      </c>
      <c r="U4865" s="98" t="s">
        <v>111</v>
      </c>
      <c r="V4865" s="98" t="s">
        <v>3139</v>
      </c>
      <c r="W4865" s="69">
        <f t="shared" si="150"/>
        <v>8.2920943161773772E-2</v>
      </c>
    </row>
    <row r="4866" spans="1:23">
      <c r="A4866">
        <f t="shared" si="151"/>
        <v>748</v>
      </c>
      <c r="B4866" s="99">
        <v>44408</v>
      </c>
      <c r="C4866" s="23">
        <v>2463</v>
      </c>
      <c r="D4866" s="23">
        <v>5</v>
      </c>
      <c r="E4866" s="98" t="s">
        <v>49</v>
      </c>
      <c r="F4866" s="98" t="s">
        <v>164</v>
      </c>
      <c r="G4866" s="98" t="s">
        <v>4120</v>
      </c>
      <c r="H4866" s="98" t="s">
        <v>1366</v>
      </c>
      <c r="I4866" s="98" t="s">
        <v>10426</v>
      </c>
      <c r="J4866" s="99">
        <v>45156</v>
      </c>
      <c r="K4866" s="107">
        <v>8000000</v>
      </c>
      <c r="L4866" s="98" t="s">
        <v>5389</v>
      </c>
      <c r="M4866" s="23">
        <v>1080</v>
      </c>
      <c r="N4866" s="23">
        <v>1</v>
      </c>
      <c r="O4866" s="107">
        <v>8000000</v>
      </c>
      <c r="P4866" s="23">
        <v>180</v>
      </c>
      <c r="Q4866" s="23">
        <v>2</v>
      </c>
      <c r="R4866" s="23">
        <v>2</v>
      </c>
      <c r="S4866" s="23">
        <v>0</v>
      </c>
      <c r="T4866" s="47">
        <v>6.6666670000000003</v>
      </c>
      <c r="U4866" s="98" t="s">
        <v>111</v>
      </c>
      <c r="V4866" s="98" t="s">
        <v>3139</v>
      </c>
      <c r="W4866" s="69">
        <f t="shared" ref="W4866:W4929" si="152">+T4866/SUM($T$2:$T$5848)*A4866</f>
        <v>1.5532233637906009E-2</v>
      </c>
    </row>
    <row r="4867" spans="1:23">
      <c r="A4867">
        <f t="shared" ref="A4867:A4930" si="153">+J4867-B4867</f>
        <v>748</v>
      </c>
      <c r="B4867" s="99">
        <v>44408</v>
      </c>
      <c r="C4867" s="23">
        <v>2464</v>
      </c>
      <c r="D4867" s="23">
        <v>5</v>
      </c>
      <c r="E4867" s="98" t="s">
        <v>49</v>
      </c>
      <c r="F4867" s="98" t="s">
        <v>164</v>
      </c>
      <c r="G4867" s="98" t="s">
        <v>4120</v>
      </c>
      <c r="H4867" s="98" t="s">
        <v>1366</v>
      </c>
      <c r="I4867" s="98" t="s">
        <v>10426</v>
      </c>
      <c r="J4867" s="99">
        <v>45156</v>
      </c>
      <c r="K4867" s="107">
        <v>10000000</v>
      </c>
      <c r="L4867" s="98" t="s">
        <v>5390</v>
      </c>
      <c r="M4867" s="23">
        <v>1080</v>
      </c>
      <c r="N4867" s="23">
        <v>1</v>
      </c>
      <c r="O4867" s="107">
        <v>10000000</v>
      </c>
      <c r="P4867" s="23">
        <v>180</v>
      </c>
      <c r="Q4867" s="23">
        <v>2</v>
      </c>
      <c r="R4867" s="23">
        <v>2</v>
      </c>
      <c r="S4867" s="23">
        <v>0</v>
      </c>
      <c r="T4867" s="47">
        <v>8.3333329999999997</v>
      </c>
      <c r="U4867" s="98" t="s">
        <v>111</v>
      </c>
      <c r="V4867" s="98" t="s">
        <v>3139</v>
      </c>
      <c r="W4867" s="69">
        <f t="shared" si="152"/>
        <v>1.9415290300006313E-2</v>
      </c>
    </row>
    <row r="4868" spans="1:23">
      <c r="A4868">
        <f t="shared" si="153"/>
        <v>1479</v>
      </c>
      <c r="B4868" s="99">
        <v>44408</v>
      </c>
      <c r="C4868" s="23">
        <v>2465</v>
      </c>
      <c r="D4868" s="23">
        <v>5</v>
      </c>
      <c r="E4868" s="98" t="s">
        <v>49</v>
      </c>
      <c r="F4868" s="98" t="s">
        <v>164</v>
      </c>
      <c r="G4868" s="98" t="s">
        <v>4120</v>
      </c>
      <c r="H4868" s="98" t="s">
        <v>1366</v>
      </c>
      <c r="I4868" s="98" t="s">
        <v>10426</v>
      </c>
      <c r="J4868" s="99">
        <v>45887</v>
      </c>
      <c r="K4868" s="107">
        <v>28000000</v>
      </c>
      <c r="L4868" s="98" t="s">
        <v>5391</v>
      </c>
      <c r="M4868" s="23">
        <v>1800</v>
      </c>
      <c r="N4868" s="23">
        <v>1</v>
      </c>
      <c r="O4868" s="107">
        <v>28000000</v>
      </c>
      <c r="P4868" s="23">
        <v>180</v>
      </c>
      <c r="Q4868" s="23">
        <v>2</v>
      </c>
      <c r="R4868" s="23">
        <v>2</v>
      </c>
      <c r="S4868" s="23">
        <v>0</v>
      </c>
      <c r="T4868" s="47">
        <v>25.2</v>
      </c>
      <c r="U4868" s="98" t="s">
        <v>111</v>
      </c>
      <c r="V4868" s="98" t="s">
        <v>3139</v>
      </c>
      <c r="W4868" s="69">
        <f t="shared" si="152"/>
        <v>0.11608932042648328</v>
      </c>
    </row>
    <row r="4869" spans="1:23">
      <c r="A4869">
        <f t="shared" si="153"/>
        <v>749</v>
      </c>
      <c r="B4869" s="99">
        <v>44408</v>
      </c>
      <c r="C4869" s="23">
        <v>2466</v>
      </c>
      <c r="D4869" s="23">
        <v>5</v>
      </c>
      <c r="E4869" s="98" t="s">
        <v>49</v>
      </c>
      <c r="F4869" s="98" t="s">
        <v>164</v>
      </c>
      <c r="G4869" s="98" t="s">
        <v>4120</v>
      </c>
      <c r="H4869" s="98" t="s">
        <v>1366</v>
      </c>
      <c r="I4869" s="98" t="s">
        <v>10062</v>
      </c>
      <c r="J4869" s="99">
        <v>45157</v>
      </c>
      <c r="K4869" s="107">
        <v>10000000</v>
      </c>
      <c r="L4869" s="98" t="s">
        <v>5392</v>
      </c>
      <c r="M4869" s="23">
        <v>1080</v>
      </c>
      <c r="N4869" s="23">
        <v>1</v>
      </c>
      <c r="O4869" s="107">
        <v>10000000</v>
      </c>
      <c r="P4869" s="23">
        <v>180</v>
      </c>
      <c r="Q4869" s="23">
        <v>2</v>
      </c>
      <c r="R4869" s="23">
        <v>2</v>
      </c>
      <c r="S4869" s="23">
        <v>0</v>
      </c>
      <c r="T4869" s="47">
        <v>8.3333329999999997</v>
      </c>
      <c r="U4869" s="98" t="s">
        <v>111</v>
      </c>
      <c r="V4869" s="98" t="s">
        <v>3139</v>
      </c>
      <c r="W4869" s="69">
        <f t="shared" si="152"/>
        <v>1.9441246570460868E-2</v>
      </c>
    </row>
    <row r="4870" spans="1:23">
      <c r="A4870">
        <f t="shared" si="153"/>
        <v>749</v>
      </c>
      <c r="B4870" s="99">
        <v>44408</v>
      </c>
      <c r="C4870" s="23">
        <v>2467</v>
      </c>
      <c r="D4870" s="23">
        <v>5</v>
      </c>
      <c r="E4870" s="98" t="s">
        <v>49</v>
      </c>
      <c r="F4870" s="98" t="s">
        <v>164</v>
      </c>
      <c r="G4870" s="98" t="s">
        <v>4120</v>
      </c>
      <c r="H4870" s="98" t="s">
        <v>1366</v>
      </c>
      <c r="I4870" s="98" t="s">
        <v>10062</v>
      </c>
      <c r="J4870" s="99">
        <v>45157</v>
      </c>
      <c r="K4870" s="107">
        <v>6000000</v>
      </c>
      <c r="L4870" s="98" t="s">
        <v>5393</v>
      </c>
      <c r="M4870" s="23">
        <v>1080</v>
      </c>
      <c r="N4870" s="23">
        <v>1</v>
      </c>
      <c r="O4870" s="107">
        <v>6000000</v>
      </c>
      <c r="P4870" s="23">
        <v>180</v>
      </c>
      <c r="Q4870" s="23">
        <v>2</v>
      </c>
      <c r="R4870" s="23">
        <v>2</v>
      </c>
      <c r="S4870" s="23">
        <v>0</v>
      </c>
      <c r="T4870" s="47">
        <v>5</v>
      </c>
      <c r="U4870" s="98" t="s">
        <v>111</v>
      </c>
      <c r="V4870" s="98" t="s">
        <v>3139</v>
      </c>
      <c r="W4870" s="69">
        <f t="shared" si="152"/>
        <v>1.1664748408866457E-2</v>
      </c>
    </row>
    <row r="4871" spans="1:23">
      <c r="A4871">
        <f t="shared" si="153"/>
        <v>749</v>
      </c>
      <c r="B4871" s="99">
        <v>44408</v>
      </c>
      <c r="C4871" s="23">
        <v>2468</v>
      </c>
      <c r="D4871" s="23">
        <v>5</v>
      </c>
      <c r="E4871" s="98" t="s">
        <v>49</v>
      </c>
      <c r="F4871" s="98" t="s">
        <v>164</v>
      </c>
      <c r="G4871" s="98" t="s">
        <v>4120</v>
      </c>
      <c r="H4871" s="98" t="s">
        <v>1366</v>
      </c>
      <c r="I4871" s="98" t="s">
        <v>10062</v>
      </c>
      <c r="J4871" s="99">
        <v>45157</v>
      </c>
      <c r="K4871" s="107">
        <v>6000000</v>
      </c>
      <c r="L4871" s="98" t="s">
        <v>5394</v>
      </c>
      <c r="M4871" s="23">
        <v>1080</v>
      </c>
      <c r="N4871" s="23">
        <v>1</v>
      </c>
      <c r="O4871" s="107">
        <v>6000000</v>
      </c>
      <c r="P4871" s="23">
        <v>180</v>
      </c>
      <c r="Q4871" s="23">
        <v>2</v>
      </c>
      <c r="R4871" s="23">
        <v>2</v>
      </c>
      <c r="S4871" s="23">
        <v>0</v>
      </c>
      <c r="T4871" s="47">
        <v>5</v>
      </c>
      <c r="U4871" s="98" t="s">
        <v>111</v>
      </c>
      <c r="V4871" s="98" t="s">
        <v>3139</v>
      </c>
      <c r="W4871" s="69">
        <f t="shared" si="152"/>
        <v>1.1664748408866457E-2</v>
      </c>
    </row>
    <row r="4872" spans="1:23">
      <c r="A4872">
        <f t="shared" si="153"/>
        <v>1480</v>
      </c>
      <c r="B4872" s="99">
        <v>44408</v>
      </c>
      <c r="C4872" s="23">
        <v>2469</v>
      </c>
      <c r="D4872" s="23">
        <v>5</v>
      </c>
      <c r="E4872" s="98" t="s">
        <v>49</v>
      </c>
      <c r="F4872" s="98" t="s">
        <v>164</v>
      </c>
      <c r="G4872" s="98" t="s">
        <v>4120</v>
      </c>
      <c r="H4872" s="98" t="s">
        <v>1366</v>
      </c>
      <c r="I4872" s="98" t="s">
        <v>10062</v>
      </c>
      <c r="J4872" s="99">
        <v>45888</v>
      </c>
      <c r="K4872" s="107">
        <v>30000000</v>
      </c>
      <c r="L4872" s="98" t="s">
        <v>5395</v>
      </c>
      <c r="M4872" s="23">
        <v>1800</v>
      </c>
      <c r="N4872" s="23">
        <v>1</v>
      </c>
      <c r="O4872" s="107">
        <v>30000000</v>
      </c>
      <c r="P4872" s="23">
        <v>180</v>
      </c>
      <c r="Q4872" s="23">
        <v>2</v>
      </c>
      <c r="R4872" s="23">
        <v>2</v>
      </c>
      <c r="S4872" s="23">
        <v>0</v>
      </c>
      <c r="T4872" s="47">
        <v>27</v>
      </c>
      <c r="U4872" s="98" t="s">
        <v>111</v>
      </c>
      <c r="V4872" s="98" t="s">
        <v>3139</v>
      </c>
      <c r="W4872" s="69">
        <f t="shared" si="152"/>
        <v>0.12446551306229736</v>
      </c>
    </row>
    <row r="4873" spans="1:23">
      <c r="A4873">
        <f t="shared" si="153"/>
        <v>749</v>
      </c>
      <c r="B4873" s="99">
        <v>44408</v>
      </c>
      <c r="C4873" s="23">
        <v>2470</v>
      </c>
      <c r="D4873" s="23">
        <v>5</v>
      </c>
      <c r="E4873" s="98" t="s">
        <v>49</v>
      </c>
      <c r="F4873" s="98" t="s">
        <v>164</v>
      </c>
      <c r="G4873" s="98" t="s">
        <v>4120</v>
      </c>
      <c r="H4873" s="98" t="s">
        <v>1366</v>
      </c>
      <c r="I4873" s="98" t="s">
        <v>10062</v>
      </c>
      <c r="J4873" s="99">
        <v>45157</v>
      </c>
      <c r="K4873" s="107">
        <v>10500000</v>
      </c>
      <c r="L4873" s="98" t="s">
        <v>5396</v>
      </c>
      <c r="M4873" s="23">
        <v>1080</v>
      </c>
      <c r="N4873" s="23">
        <v>1</v>
      </c>
      <c r="O4873" s="107">
        <v>10500000</v>
      </c>
      <c r="P4873" s="23">
        <v>180</v>
      </c>
      <c r="Q4873" s="23">
        <v>2</v>
      </c>
      <c r="R4873" s="23">
        <v>2</v>
      </c>
      <c r="S4873" s="23">
        <v>0</v>
      </c>
      <c r="T4873" s="47">
        <v>8.75</v>
      </c>
      <c r="U4873" s="98" t="s">
        <v>111</v>
      </c>
      <c r="V4873" s="98" t="s">
        <v>3139</v>
      </c>
      <c r="W4873" s="69">
        <f t="shared" si="152"/>
        <v>2.04133097155163E-2</v>
      </c>
    </row>
    <row r="4874" spans="1:23">
      <c r="A4874">
        <f t="shared" si="153"/>
        <v>749</v>
      </c>
      <c r="B4874" s="99">
        <v>44408</v>
      </c>
      <c r="C4874" s="23">
        <v>2471</v>
      </c>
      <c r="D4874" s="23">
        <v>5</v>
      </c>
      <c r="E4874" s="98" t="s">
        <v>49</v>
      </c>
      <c r="F4874" s="98" t="s">
        <v>164</v>
      </c>
      <c r="G4874" s="98" t="s">
        <v>4120</v>
      </c>
      <c r="H4874" s="98" t="s">
        <v>1366</v>
      </c>
      <c r="I4874" s="98" t="s">
        <v>10062</v>
      </c>
      <c r="J4874" s="99">
        <v>45157</v>
      </c>
      <c r="K4874" s="107">
        <v>15000000</v>
      </c>
      <c r="L4874" s="98" t="s">
        <v>5397</v>
      </c>
      <c r="M4874" s="23">
        <v>1080</v>
      </c>
      <c r="N4874" s="23">
        <v>1</v>
      </c>
      <c r="O4874" s="107">
        <v>15000000</v>
      </c>
      <c r="P4874" s="23">
        <v>180</v>
      </c>
      <c r="Q4874" s="23">
        <v>2</v>
      </c>
      <c r="R4874" s="23">
        <v>2</v>
      </c>
      <c r="S4874" s="23">
        <v>0</v>
      </c>
      <c r="T4874" s="47">
        <v>12.5</v>
      </c>
      <c r="U4874" s="98" t="s">
        <v>111</v>
      </c>
      <c r="V4874" s="98" t="s">
        <v>3139</v>
      </c>
      <c r="W4874" s="69">
        <f t="shared" si="152"/>
        <v>2.9161871022166139E-2</v>
      </c>
    </row>
    <row r="4875" spans="1:23">
      <c r="A4875">
        <f t="shared" si="153"/>
        <v>749</v>
      </c>
      <c r="B4875" s="99">
        <v>44408</v>
      </c>
      <c r="C4875" s="23">
        <v>2472</v>
      </c>
      <c r="D4875" s="23">
        <v>5</v>
      </c>
      <c r="E4875" s="98" t="s">
        <v>49</v>
      </c>
      <c r="F4875" s="98" t="s">
        <v>164</v>
      </c>
      <c r="G4875" s="98" t="s">
        <v>4120</v>
      </c>
      <c r="H4875" s="98" t="s">
        <v>1366</v>
      </c>
      <c r="I4875" s="98" t="s">
        <v>10062</v>
      </c>
      <c r="J4875" s="99">
        <v>45157</v>
      </c>
      <c r="K4875" s="107">
        <v>20000000</v>
      </c>
      <c r="L4875" s="98" t="s">
        <v>5398</v>
      </c>
      <c r="M4875" s="23">
        <v>1080</v>
      </c>
      <c r="N4875" s="23">
        <v>1</v>
      </c>
      <c r="O4875" s="107">
        <v>20000000</v>
      </c>
      <c r="P4875" s="23">
        <v>180</v>
      </c>
      <c r="Q4875" s="23">
        <v>2</v>
      </c>
      <c r="R4875" s="23">
        <v>2</v>
      </c>
      <c r="S4875" s="23">
        <v>0</v>
      </c>
      <c r="T4875" s="47">
        <v>16.666667</v>
      </c>
      <c r="U4875" s="98" t="s">
        <v>111</v>
      </c>
      <c r="V4875" s="98" t="s">
        <v>3139</v>
      </c>
      <c r="W4875" s="69">
        <f t="shared" si="152"/>
        <v>3.8882495473871417E-2</v>
      </c>
    </row>
    <row r="4876" spans="1:23">
      <c r="A4876">
        <f t="shared" si="153"/>
        <v>749</v>
      </c>
      <c r="B4876" s="99">
        <v>44408</v>
      </c>
      <c r="C4876" s="23">
        <v>2473</v>
      </c>
      <c r="D4876" s="23">
        <v>5</v>
      </c>
      <c r="E4876" s="98" t="s">
        <v>49</v>
      </c>
      <c r="F4876" s="98" t="s">
        <v>164</v>
      </c>
      <c r="G4876" s="98" t="s">
        <v>4120</v>
      </c>
      <c r="H4876" s="98" t="s">
        <v>1366</v>
      </c>
      <c r="I4876" s="98" t="s">
        <v>10062</v>
      </c>
      <c r="J4876" s="99">
        <v>45157</v>
      </c>
      <c r="K4876" s="107">
        <v>5000000</v>
      </c>
      <c r="L4876" s="98" t="s">
        <v>5399</v>
      </c>
      <c r="M4876" s="23">
        <v>1080</v>
      </c>
      <c r="N4876" s="23">
        <v>1</v>
      </c>
      <c r="O4876" s="107">
        <v>5000000</v>
      </c>
      <c r="P4876" s="23">
        <v>180</v>
      </c>
      <c r="Q4876" s="23">
        <v>2</v>
      </c>
      <c r="R4876" s="23">
        <v>2</v>
      </c>
      <c r="S4876" s="23">
        <v>0</v>
      </c>
      <c r="T4876" s="47">
        <v>4.1666670000000003</v>
      </c>
      <c r="U4876" s="98" t="s">
        <v>111</v>
      </c>
      <c r="V4876" s="98" t="s">
        <v>3139</v>
      </c>
      <c r="W4876" s="69">
        <f t="shared" si="152"/>
        <v>9.7206244517052745E-3</v>
      </c>
    </row>
    <row r="4877" spans="1:23">
      <c r="A4877">
        <f t="shared" si="153"/>
        <v>1480</v>
      </c>
      <c r="B4877" s="99">
        <v>44408</v>
      </c>
      <c r="C4877" s="23">
        <v>2474</v>
      </c>
      <c r="D4877" s="23">
        <v>5</v>
      </c>
      <c r="E4877" s="98" t="s">
        <v>49</v>
      </c>
      <c r="F4877" s="98" t="s">
        <v>164</v>
      </c>
      <c r="G4877" s="98" t="s">
        <v>4120</v>
      </c>
      <c r="H4877" s="98" t="s">
        <v>1366</v>
      </c>
      <c r="I4877" s="98" t="s">
        <v>10062</v>
      </c>
      <c r="J4877" s="99">
        <v>45888</v>
      </c>
      <c r="K4877" s="107">
        <v>15000000</v>
      </c>
      <c r="L4877" s="98" t="s">
        <v>5400</v>
      </c>
      <c r="M4877" s="23">
        <v>1800</v>
      </c>
      <c r="N4877" s="23">
        <v>1</v>
      </c>
      <c r="O4877" s="107">
        <v>15000000</v>
      </c>
      <c r="P4877" s="23">
        <v>180</v>
      </c>
      <c r="Q4877" s="23">
        <v>2</v>
      </c>
      <c r="R4877" s="23">
        <v>2</v>
      </c>
      <c r="S4877" s="23">
        <v>0</v>
      </c>
      <c r="T4877" s="47">
        <v>13.5</v>
      </c>
      <c r="U4877" s="98" t="s">
        <v>111</v>
      </c>
      <c r="V4877" s="98" t="s">
        <v>3139</v>
      </c>
      <c r="W4877" s="69">
        <f t="shared" si="152"/>
        <v>6.2232756531148681E-2</v>
      </c>
    </row>
    <row r="4878" spans="1:23">
      <c r="A4878">
        <f t="shared" si="153"/>
        <v>1480</v>
      </c>
      <c r="B4878" s="99">
        <v>44408</v>
      </c>
      <c r="C4878" s="23">
        <v>2475</v>
      </c>
      <c r="D4878" s="23">
        <v>5</v>
      </c>
      <c r="E4878" s="98" t="s">
        <v>49</v>
      </c>
      <c r="F4878" s="98" t="s">
        <v>164</v>
      </c>
      <c r="G4878" s="98" t="s">
        <v>4120</v>
      </c>
      <c r="H4878" s="98" t="s">
        <v>1366</v>
      </c>
      <c r="I4878" s="98" t="s">
        <v>10062</v>
      </c>
      <c r="J4878" s="99">
        <v>45888</v>
      </c>
      <c r="K4878" s="107">
        <v>10000000</v>
      </c>
      <c r="L4878" s="98" t="s">
        <v>5401</v>
      </c>
      <c r="M4878" s="23">
        <v>1800</v>
      </c>
      <c r="N4878" s="23">
        <v>1</v>
      </c>
      <c r="O4878" s="107">
        <v>10000000</v>
      </c>
      <c r="P4878" s="23">
        <v>180</v>
      </c>
      <c r="Q4878" s="23">
        <v>2</v>
      </c>
      <c r="R4878" s="23">
        <v>2</v>
      </c>
      <c r="S4878" s="23">
        <v>0</v>
      </c>
      <c r="T4878" s="47">
        <v>9</v>
      </c>
      <c r="U4878" s="98" t="s">
        <v>111</v>
      </c>
      <c r="V4878" s="98" t="s">
        <v>3139</v>
      </c>
      <c r="W4878" s="69">
        <f t="shared" si="152"/>
        <v>4.1488504354099114E-2</v>
      </c>
    </row>
    <row r="4879" spans="1:23">
      <c r="A4879">
        <f t="shared" si="153"/>
        <v>749</v>
      </c>
      <c r="B4879" s="99">
        <v>44408</v>
      </c>
      <c r="C4879" s="23">
        <v>2476</v>
      </c>
      <c r="D4879" s="23">
        <v>5</v>
      </c>
      <c r="E4879" s="98" t="s">
        <v>49</v>
      </c>
      <c r="F4879" s="98" t="s">
        <v>164</v>
      </c>
      <c r="G4879" s="98" t="s">
        <v>4120</v>
      </c>
      <c r="H4879" s="98" t="s">
        <v>1366</v>
      </c>
      <c r="I4879" s="98" t="s">
        <v>10062</v>
      </c>
      <c r="J4879" s="99">
        <v>45157</v>
      </c>
      <c r="K4879" s="107">
        <v>13000000</v>
      </c>
      <c r="L4879" s="98" t="s">
        <v>5402</v>
      </c>
      <c r="M4879" s="23">
        <v>1080</v>
      </c>
      <c r="N4879" s="23">
        <v>1</v>
      </c>
      <c r="O4879" s="107">
        <v>13000000</v>
      </c>
      <c r="P4879" s="23">
        <v>180</v>
      </c>
      <c r="Q4879" s="23">
        <v>2</v>
      </c>
      <c r="R4879" s="23">
        <v>2</v>
      </c>
      <c r="S4879" s="23">
        <v>0</v>
      </c>
      <c r="T4879" s="47">
        <v>10.833333</v>
      </c>
      <c r="U4879" s="98" t="s">
        <v>111</v>
      </c>
      <c r="V4879" s="98" t="s">
        <v>3139</v>
      </c>
      <c r="W4879" s="69">
        <f t="shared" si="152"/>
        <v>2.5273620774894093E-2</v>
      </c>
    </row>
    <row r="4880" spans="1:23">
      <c r="A4880">
        <f t="shared" si="153"/>
        <v>1480</v>
      </c>
      <c r="B4880" s="99">
        <v>44408</v>
      </c>
      <c r="C4880" s="23">
        <v>2477</v>
      </c>
      <c r="D4880" s="23">
        <v>5</v>
      </c>
      <c r="E4880" s="98" t="s">
        <v>49</v>
      </c>
      <c r="F4880" s="98" t="s">
        <v>164</v>
      </c>
      <c r="G4880" s="98" t="s">
        <v>4120</v>
      </c>
      <c r="H4880" s="98" t="s">
        <v>1366</v>
      </c>
      <c r="I4880" s="98" t="s">
        <v>10062</v>
      </c>
      <c r="J4880" s="99">
        <v>45888</v>
      </c>
      <c r="K4880" s="107">
        <v>5500000</v>
      </c>
      <c r="L4880" s="98" t="s">
        <v>5403</v>
      </c>
      <c r="M4880" s="23">
        <v>1800</v>
      </c>
      <c r="N4880" s="23">
        <v>1</v>
      </c>
      <c r="O4880" s="107">
        <v>5500000</v>
      </c>
      <c r="P4880" s="23">
        <v>180</v>
      </c>
      <c r="Q4880" s="23">
        <v>2</v>
      </c>
      <c r="R4880" s="23">
        <v>2</v>
      </c>
      <c r="S4880" s="23">
        <v>0</v>
      </c>
      <c r="T4880" s="47">
        <v>4.95</v>
      </c>
      <c r="U4880" s="98" t="s">
        <v>111</v>
      </c>
      <c r="V4880" s="98" t="s">
        <v>3139</v>
      </c>
      <c r="W4880" s="69">
        <f t="shared" si="152"/>
        <v>2.2818677394754516E-2</v>
      </c>
    </row>
    <row r="4881" spans="1:23">
      <c r="A4881">
        <f t="shared" si="153"/>
        <v>1480</v>
      </c>
      <c r="B4881" s="99">
        <v>44408</v>
      </c>
      <c r="C4881" s="23">
        <v>2478</v>
      </c>
      <c r="D4881" s="23">
        <v>5</v>
      </c>
      <c r="E4881" s="98" t="s">
        <v>49</v>
      </c>
      <c r="F4881" s="98" t="s">
        <v>164</v>
      </c>
      <c r="G4881" s="98" t="s">
        <v>4120</v>
      </c>
      <c r="H4881" s="98" t="s">
        <v>1366</v>
      </c>
      <c r="I4881" s="98" t="s">
        <v>10062</v>
      </c>
      <c r="J4881" s="99">
        <v>45888</v>
      </c>
      <c r="K4881" s="107">
        <v>10000000</v>
      </c>
      <c r="L4881" s="98" t="s">
        <v>5404</v>
      </c>
      <c r="M4881" s="23">
        <v>1800</v>
      </c>
      <c r="N4881" s="23">
        <v>1</v>
      </c>
      <c r="O4881" s="107">
        <v>10000000</v>
      </c>
      <c r="P4881" s="23">
        <v>180</v>
      </c>
      <c r="Q4881" s="23">
        <v>2</v>
      </c>
      <c r="R4881" s="23">
        <v>2</v>
      </c>
      <c r="S4881" s="23">
        <v>0</v>
      </c>
      <c r="T4881" s="47">
        <v>9</v>
      </c>
      <c r="U4881" s="98" t="s">
        <v>111</v>
      </c>
      <c r="V4881" s="98" t="s">
        <v>3139</v>
      </c>
      <c r="W4881" s="69">
        <f t="shared" si="152"/>
        <v>4.1488504354099114E-2</v>
      </c>
    </row>
    <row r="4882" spans="1:23">
      <c r="A4882">
        <f t="shared" si="153"/>
        <v>749</v>
      </c>
      <c r="B4882" s="99">
        <v>44408</v>
      </c>
      <c r="C4882" s="23">
        <v>2479</v>
      </c>
      <c r="D4882" s="23">
        <v>5</v>
      </c>
      <c r="E4882" s="98" t="s">
        <v>49</v>
      </c>
      <c r="F4882" s="98" t="s">
        <v>164</v>
      </c>
      <c r="G4882" s="98" t="s">
        <v>4120</v>
      </c>
      <c r="H4882" s="98" t="s">
        <v>1366</v>
      </c>
      <c r="I4882" s="98" t="s">
        <v>10062</v>
      </c>
      <c r="J4882" s="99">
        <v>45157</v>
      </c>
      <c r="K4882" s="107">
        <v>15000000</v>
      </c>
      <c r="L4882" s="98" t="s">
        <v>5405</v>
      </c>
      <c r="M4882" s="23">
        <v>1080</v>
      </c>
      <c r="N4882" s="23">
        <v>1</v>
      </c>
      <c r="O4882" s="107">
        <v>15000000</v>
      </c>
      <c r="P4882" s="23">
        <v>180</v>
      </c>
      <c r="Q4882" s="23">
        <v>2</v>
      </c>
      <c r="R4882" s="23">
        <v>2</v>
      </c>
      <c r="S4882" s="23">
        <v>0</v>
      </c>
      <c r="T4882" s="47">
        <v>12.5</v>
      </c>
      <c r="U4882" s="98" t="s">
        <v>111</v>
      </c>
      <c r="V4882" s="98" t="s">
        <v>3139</v>
      </c>
      <c r="W4882" s="69">
        <f t="shared" si="152"/>
        <v>2.9161871022166139E-2</v>
      </c>
    </row>
    <row r="4883" spans="1:23">
      <c r="A4883">
        <f t="shared" si="153"/>
        <v>750</v>
      </c>
      <c r="B4883" s="99">
        <v>44408</v>
      </c>
      <c r="C4883" s="23">
        <v>2480</v>
      </c>
      <c r="D4883" s="23">
        <v>5</v>
      </c>
      <c r="E4883" s="98" t="s">
        <v>49</v>
      </c>
      <c r="F4883" s="98" t="s">
        <v>164</v>
      </c>
      <c r="G4883" s="98" t="s">
        <v>4120</v>
      </c>
      <c r="H4883" s="98" t="s">
        <v>1366</v>
      </c>
      <c r="I4883" s="98" t="s">
        <v>7092</v>
      </c>
      <c r="J4883" s="99">
        <v>45158</v>
      </c>
      <c r="K4883" s="107">
        <v>10000000</v>
      </c>
      <c r="L4883" s="98" t="s">
        <v>5406</v>
      </c>
      <c r="M4883" s="23">
        <v>1080</v>
      </c>
      <c r="N4883" s="23">
        <v>1</v>
      </c>
      <c r="O4883" s="107">
        <v>10000000</v>
      </c>
      <c r="P4883" s="23">
        <v>180</v>
      </c>
      <c r="Q4883" s="23">
        <v>2</v>
      </c>
      <c r="R4883" s="23">
        <v>2</v>
      </c>
      <c r="S4883" s="23">
        <v>0</v>
      </c>
      <c r="T4883" s="47">
        <v>8.3333329999999997</v>
      </c>
      <c r="U4883" s="98" t="s">
        <v>111</v>
      </c>
      <c r="V4883" s="98" t="s">
        <v>3139</v>
      </c>
      <c r="W4883" s="69">
        <f t="shared" si="152"/>
        <v>1.946720284091542E-2</v>
      </c>
    </row>
    <row r="4884" spans="1:23">
      <c r="A4884">
        <f t="shared" si="153"/>
        <v>1481</v>
      </c>
      <c r="B4884" s="99">
        <v>44408</v>
      </c>
      <c r="C4884" s="23">
        <v>2481</v>
      </c>
      <c r="D4884" s="23">
        <v>5</v>
      </c>
      <c r="E4884" s="98" t="s">
        <v>49</v>
      </c>
      <c r="F4884" s="98" t="s">
        <v>164</v>
      </c>
      <c r="G4884" s="98" t="s">
        <v>4120</v>
      </c>
      <c r="H4884" s="98" t="s">
        <v>1366</v>
      </c>
      <c r="I4884" s="98" t="s">
        <v>7092</v>
      </c>
      <c r="J4884" s="99">
        <v>45889</v>
      </c>
      <c r="K4884" s="107">
        <v>15000000</v>
      </c>
      <c r="L4884" s="98" t="s">
        <v>5407</v>
      </c>
      <c r="M4884" s="23">
        <v>1800</v>
      </c>
      <c r="N4884" s="23">
        <v>1</v>
      </c>
      <c r="O4884" s="107">
        <v>15000000</v>
      </c>
      <c r="P4884" s="23">
        <v>180</v>
      </c>
      <c r="Q4884" s="23">
        <v>2</v>
      </c>
      <c r="R4884" s="23">
        <v>2</v>
      </c>
      <c r="S4884" s="23">
        <v>0</v>
      </c>
      <c r="T4884" s="47">
        <v>13.5</v>
      </c>
      <c r="U4884" s="98" t="s">
        <v>111</v>
      </c>
      <c r="V4884" s="98" t="s">
        <v>3139</v>
      </c>
      <c r="W4884" s="69">
        <f t="shared" si="152"/>
        <v>6.2274805690967022E-2</v>
      </c>
    </row>
    <row r="4885" spans="1:23">
      <c r="A4885">
        <f t="shared" si="153"/>
        <v>750</v>
      </c>
      <c r="B4885" s="99">
        <v>44408</v>
      </c>
      <c r="C4885" s="23">
        <v>2482</v>
      </c>
      <c r="D4885" s="23">
        <v>5</v>
      </c>
      <c r="E4885" s="98" t="s">
        <v>49</v>
      </c>
      <c r="F4885" s="98" t="s">
        <v>164</v>
      </c>
      <c r="G4885" s="98" t="s">
        <v>4120</v>
      </c>
      <c r="H4885" s="98" t="s">
        <v>1366</v>
      </c>
      <c r="I4885" s="98" t="s">
        <v>7092</v>
      </c>
      <c r="J4885" s="99">
        <v>45158</v>
      </c>
      <c r="K4885" s="107">
        <v>30000000</v>
      </c>
      <c r="L4885" s="98" t="s">
        <v>5408</v>
      </c>
      <c r="M4885" s="23">
        <v>1080</v>
      </c>
      <c r="N4885" s="23">
        <v>1</v>
      </c>
      <c r="O4885" s="107">
        <v>30000000</v>
      </c>
      <c r="P4885" s="23">
        <v>180</v>
      </c>
      <c r="Q4885" s="23">
        <v>2</v>
      </c>
      <c r="R4885" s="23">
        <v>2</v>
      </c>
      <c r="S4885" s="23">
        <v>0</v>
      </c>
      <c r="T4885" s="47">
        <v>25</v>
      </c>
      <c r="U4885" s="98" t="s">
        <v>111</v>
      </c>
      <c r="V4885" s="98" t="s">
        <v>3139</v>
      </c>
      <c r="W4885" s="69">
        <f t="shared" si="152"/>
        <v>5.8401610858810696E-2</v>
      </c>
    </row>
    <row r="4886" spans="1:23">
      <c r="A4886">
        <f t="shared" si="153"/>
        <v>750</v>
      </c>
      <c r="B4886" s="99">
        <v>44408</v>
      </c>
      <c r="C4886" s="23">
        <v>2483</v>
      </c>
      <c r="D4886" s="23">
        <v>5</v>
      </c>
      <c r="E4886" s="98" t="s">
        <v>49</v>
      </c>
      <c r="F4886" s="98" t="s">
        <v>164</v>
      </c>
      <c r="G4886" s="98" t="s">
        <v>4120</v>
      </c>
      <c r="H4886" s="98" t="s">
        <v>1366</v>
      </c>
      <c r="I4886" s="98" t="s">
        <v>7092</v>
      </c>
      <c r="J4886" s="99">
        <v>45158</v>
      </c>
      <c r="K4886" s="107">
        <v>30000000</v>
      </c>
      <c r="L4886" s="98" t="s">
        <v>5409</v>
      </c>
      <c r="M4886" s="23">
        <v>1080</v>
      </c>
      <c r="N4886" s="23">
        <v>1</v>
      </c>
      <c r="O4886" s="107">
        <v>30000000</v>
      </c>
      <c r="P4886" s="23">
        <v>180</v>
      </c>
      <c r="Q4886" s="23">
        <v>2</v>
      </c>
      <c r="R4886" s="23">
        <v>2</v>
      </c>
      <c r="S4886" s="23">
        <v>0</v>
      </c>
      <c r="T4886" s="47">
        <v>25</v>
      </c>
      <c r="U4886" s="98" t="s">
        <v>111</v>
      </c>
      <c r="V4886" s="98" t="s">
        <v>3139</v>
      </c>
      <c r="W4886" s="69">
        <f t="shared" si="152"/>
        <v>5.8401610858810696E-2</v>
      </c>
    </row>
    <row r="4887" spans="1:23">
      <c r="A4887">
        <f t="shared" si="153"/>
        <v>750</v>
      </c>
      <c r="B4887" s="99">
        <v>44408</v>
      </c>
      <c r="C4887" s="23">
        <v>2484</v>
      </c>
      <c r="D4887" s="23">
        <v>5</v>
      </c>
      <c r="E4887" s="98" t="s">
        <v>49</v>
      </c>
      <c r="F4887" s="98" t="s">
        <v>164</v>
      </c>
      <c r="G4887" s="98" t="s">
        <v>4120</v>
      </c>
      <c r="H4887" s="98" t="s">
        <v>1366</v>
      </c>
      <c r="I4887" s="98" t="s">
        <v>7092</v>
      </c>
      <c r="J4887" s="99">
        <v>45158</v>
      </c>
      <c r="K4887" s="107">
        <v>17500000</v>
      </c>
      <c r="L4887" s="98" t="s">
        <v>5410</v>
      </c>
      <c r="M4887" s="23">
        <v>1080</v>
      </c>
      <c r="N4887" s="23">
        <v>1</v>
      </c>
      <c r="O4887" s="107">
        <v>17500000</v>
      </c>
      <c r="P4887" s="23">
        <v>180</v>
      </c>
      <c r="Q4887" s="23">
        <v>2</v>
      </c>
      <c r="R4887" s="23">
        <v>2</v>
      </c>
      <c r="S4887" s="23">
        <v>2.81</v>
      </c>
      <c r="T4887" s="47">
        <v>14.763764999999999</v>
      </c>
      <c r="U4887" s="98" t="s">
        <v>111</v>
      </c>
      <c r="V4887" s="98" t="s">
        <v>3139</v>
      </c>
      <c r="W4887" s="69">
        <f t="shared" si="152"/>
        <v>3.4489106333637165E-2</v>
      </c>
    </row>
    <row r="4888" spans="1:23">
      <c r="A4888">
        <f t="shared" si="153"/>
        <v>750</v>
      </c>
      <c r="B4888" s="99">
        <v>44408</v>
      </c>
      <c r="C4888" s="23">
        <v>2485</v>
      </c>
      <c r="D4888" s="23">
        <v>5</v>
      </c>
      <c r="E4888" s="98" t="s">
        <v>49</v>
      </c>
      <c r="F4888" s="98" t="s">
        <v>164</v>
      </c>
      <c r="G4888" s="98" t="s">
        <v>4120</v>
      </c>
      <c r="H4888" s="98" t="s">
        <v>1366</v>
      </c>
      <c r="I4888" s="98" t="s">
        <v>7092</v>
      </c>
      <c r="J4888" s="99">
        <v>45158</v>
      </c>
      <c r="K4888" s="107">
        <v>5000000</v>
      </c>
      <c r="L4888" s="98" t="s">
        <v>5411</v>
      </c>
      <c r="M4888" s="23">
        <v>1080</v>
      </c>
      <c r="N4888" s="23">
        <v>1</v>
      </c>
      <c r="O4888" s="107">
        <v>5000000</v>
      </c>
      <c r="P4888" s="23">
        <v>30</v>
      </c>
      <c r="Q4888" s="23">
        <v>2</v>
      </c>
      <c r="R4888" s="23">
        <v>2</v>
      </c>
      <c r="S4888" s="23">
        <v>0</v>
      </c>
      <c r="T4888" s="47">
        <v>3.4722209999999998</v>
      </c>
      <c r="U4888" s="98" t="s">
        <v>111</v>
      </c>
      <c r="V4888" s="98" t="s">
        <v>3139</v>
      </c>
      <c r="W4888" s="69">
        <f t="shared" si="152"/>
        <v>8.1113319863116203E-3</v>
      </c>
    </row>
    <row r="4889" spans="1:23">
      <c r="A4889">
        <f t="shared" si="153"/>
        <v>1481</v>
      </c>
      <c r="B4889" s="99">
        <v>44408</v>
      </c>
      <c r="C4889" s="23">
        <v>2486</v>
      </c>
      <c r="D4889" s="23">
        <v>5</v>
      </c>
      <c r="E4889" s="98" t="s">
        <v>49</v>
      </c>
      <c r="F4889" s="98" t="s">
        <v>164</v>
      </c>
      <c r="G4889" s="98" t="s">
        <v>4120</v>
      </c>
      <c r="H4889" s="98" t="s">
        <v>1366</v>
      </c>
      <c r="I4889" s="98" t="s">
        <v>7092</v>
      </c>
      <c r="J4889" s="99">
        <v>45889</v>
      </c>
      <c r="K4889" s="107">
        <v>13000000</v>
      </c>
      <c r="L4889" s="98" t="s">
        <v>5412</v>
      </c>
      <c r="M4889" s="23">
        <v>1800</v>
      </c>
      <c r="N4889" s="23">
        <v>1</v>
      </c>
      <c r="O4889" s="107">
        <v>13000000</v>
      </c>
      <c r="P4889" s="23">
        <v>180</v>
      </c>
      <c r="Q4889" s="23">
        <v>2</v>
      </c>
      <c r="R4889" s="23">
        <v>2</v>
      </c>
      <c r="S4889" s="23">
        <v>0</v>
      </c>
      <c r="T4889" s="47">
        <v>11.7</v>
      </c>
      <c r="U4889" s="98" t="s">
        <v>111</v>
      </c>
      <c r="V4889" s="98" t="s">
        <v>3139</v>
      </c>
      <c r="W4889" s="69">
        <f t="shared" si="152"/>
        <v>5.397149826550475E-2</v>
      </c>
    </row>
    <row r="4890" spans="1:23">
      <c r="A4890">
        <f t="shared" si="153"/>
        <v>750</v>
      </c>
      <c r="B4890" s="99">
        <v>44408</v>
      </c>
      <c r="C4890" s="23">
        <v>2487</v>
      </c>
      <c r="D4890" s="23">
        <v>5</v>
      </c>
      <c r="E4890" s="98" t="s">
        <v>49</v>
      </c>
      <c r="F4890" s="98" t="s">
        <v>164</v>
      </c>
      <c r="G4890" s="98" t="s">
        <v>4120</v>
      </c>
      <c r="H4890" s="98" t="s">
        <v>1366</v>
      </c>
      <c r="I4890" s="98" t="s">
        <v>7092</v>
      </c>
      <c r="J4890" s="99">
        <v>45158</v>
      </c>
      <c r="K4890" s="107">
        <v>10000000</v>
      </c>
      <c r="L4890" s="98" t="s">
        <v>5413</v>
      </c>
      <c r="M4890" s="23">
        <v>1080</v>
      </c>
      <c r="N4890" s="23">
        <v>1</v>
      </c>
      <c r="O4890" s="107">
        <v>10000000</v>
      </c>
      <c r="P4890" s="23">
        <v>180</v>
      </c>
      <c r="Q4890" s="23">
        <v>2</v>
      </c>
      <c r="R4890" s="23">
        <v>2</v>
      </c>
      <c r="S4890" s="23">
        <v>0</v>
      </c>
      <c r="T4890" s="47">
        <v>8.3333329999999997</v>
      </c>
      <c r="U4890" s="98" t="s">
        <v>111</v>
      </c>
      <c r="V4890" s="98" t="s">
        <v>3139</v>
      </c>
      <c r="W4890" s="69">
        <f t="shared" si="152"/>
        <v>1.946720284091542E-2</v>
      </c>
    </row>
    <row r="4891" spans="1:23">
      <c r="A4891">
        <f t="shared" si="153"/>
        <v>750</v>
      </c>
      <c r="B4891" s="99">
        <v>44408</v>
      </c>
      <c r="C4891" s="23">
        <v>2488</v>
      </c>
      <c r="D4891" s="23">
        <v>5</v>
      </c>
      <c r="E4891" s="98" t="s">
        <v>49</v>
      </c>
      <c r="F4891" s="98" t="s">
        <v>164</v>
      </c>
      <c r="G4891" s="98" t="s">
        <v>4120</v>
      </c>
      <c r="H4891" s="98" t="s">
        <v>1366</v>
      </c>
      <c r="I4891" s="98" t="s">
        <v>7092</v>
      </c>
      <c r="J4891" s="99">
        <v>45158</v>
      </c>
      <c r="K4891" s="107">
        <v>10000000</v>
      </c>
      <c r="L4891" s="98" t="s">
        <v>5414</v>
      </c>
      <c r="M4891" s="23">
        <v>1080</v>
      </c>
      <c r="N4891" s="23">
        <v>1</v>
      </c>
      <c r="O4891" s="107">
        <v>10000000</v>
      </c>
      <c r="P4891" s="23">
        <v>30</v>
      </c>
      <c r="Q4891" s="23">
        <v>2</v>
      </c>
      <c r="R4891" s="23">
        <v>2</v>
      </c>
      <c r="S4891" s="23">
        <v>0</v>
      </c>
      <c r="T4891" s="47">
        <v>6.9444419999999996</v>
      </c>
      <c r="U4891" s="98" t="s">
        <v>111</v>
      </c>
      <c r="V4891" s="98" t="s">
        <v>3139</v>
      </c>
      <c r="W4891" s="69">
        <f t="shared" si="152"/>
        <v>1.6222663972623241E-2</v>
      </c>
    </row>
    <row r="4892" spans="1:23">
      <c r="A4892">
        <f t="shared" si="153"/>
        <v>751</v>
      </c>
      <c r="B4892" s="99">
        <v>44408</v>
      </c>
      <c r="C4892" s="23">
        <v>2489</v>
      </c>
      <c r="D4892" s="23">
        <v>5</v>
      </c>
      <c r="E4892" s="98" t="s">
        <v>49</v>
      </c>
      <c r="F4892" s="98" t="s">
        <v>164</v>
      </c>
      <c r="G4892" s="98" t="s">
        <v>4120</v>
      </c>
      <c r="H4892" s="98" t="s">
        <v>1366</v>
      </c>
      <c r="I4892" s="98" t="s">
        <v>7187</v>
      </c>
      <c r="J4892" s="99">
        <v>45159</v>
      </c>
      <c r="K4892" s="107">
        <v>20000000</v>
      </c>
      <c r="L4892" s="98" t="s">
        <v>5415</v>
      </c>
      <c r="M4892" s="23">
        <v>1080</v>
      </c>
      <c r="N4892" s="23">
        <v>1</v>
      </c>
      <c r="O4892" s="107">
        <v>20000000</v>
      </c>
      <c r="P4892" s="23">
        <v>180</v>
      </c>
      <c r="Q4892" s="23">
        <v>2</v>
      </c>
      <c r="R4892" s="23">
        <v>2</v>
      </c>
      <c r="S4892" s="23">
        <v>0</v>
      </c>
      <c r="T4892" s="47">
        <v>16.666667</v>
      </c>
      <c r="U4892" s="98" t="s">
        <v>111</v>
      </c>
      <c r="V4892" s="98" t="s">
        <v>3139</v>
      </c>
      <c r="W4892" s="69">
        <f t="shared" si="152"/>
        <v>3.8986320561919141E-2</v>
      </c>
    </row>
    <row r="4893" spans="1:23">
      <c r="A4893">
        <f t="shared" si="153"/>
        <v>751</v>
      </c>
      <c r="B4893" s="99">
        <v>44408</v>
      </c>
      <c r="C4893" s="23">
        <v>2490</v>
      </c>
      <c r="D4893" s="23">
        <v>5</v>
      </c>
      <c r="E4893" s="98" t="s">
        <v>49</v>
      </c>
      <c r="F4893" s="98" t="s">
        <v>164</v>
      </c>
      <c r="G4893" s="98" t="s">
        <v>4120</v>
      </c>
      <c r="H4893" s="98" t="s">
        <v>1366</v>
      </c>
      <c r="I4893" s="98" t="s">
        <v>7187</v>
      </c>
      <c r="J4893" s="99">
        <v>45159</v>
      </c>
      <c r="K4893" s="107">
        <v>5000000</v>
      </c>
      <c r="L4893" s="98" t="s">
        <v>5416</v>
      </c>
      <c r="M4893" s="23">
        <v>1080</v>
      </c>
      <c r="N4893" s="23">
        <v>1</v>
      </c>
      <c r="O4893" s="107">
        <v>5000000</v>
      </c>
      <c r="P4893" s="23">
        <v>180</v>
      </c>
      <c r="Q4893" s="23">
        <v>2</v>
      </c>
      <c r="R4893" s="23">
        <v>2</v>
      </c>
      <c r="S4893" s="23">
        <v>0</v>
      </c>
      <c r="T4893" s="47">
        <v>4.1666670000000003</v>
      </c>
      <c r="U4893" s="98" t="s">
        <v>111</v>
      </c>
      <c r="V4893" s="98" t="s">
        <v>3139</v>
      </c>
      <c r="W4893" s="69">
        <f t="shared" si="152"/>
        <v>9.7465807252745812E-3</v>
      </c>
    </row>
    <row r="4894" spans="1:23">
      <c r="A4894">
        <f t="shared" si="153"/>
        <v>751</v>
      </c>
      <c r="B4894" s="99">
        <v>44408</v>
      </c>
      <c r="C4894" s="23">
        <v>2491</v>
      </c>
      <c r="D4894" s="23">
        <v>5</v>
      </c>
      <c r="E4894" s="98" t="s">
        <v>49</v>
      </c>
      <c r="F4894" s="98" t="s">
        <v>164</v>
      </c>
      <c r="G4894" s="98" t="s">
        <v>4120</v>
      </c>
      <c r="H4894" s="98" t="s">
        <v>1366</v>
      </c>
      <c r="I4894" s="98" t="s">
        <v>7187</v>
      </c>
      <c r="J4894" s="99">
        <v>45159</v>
      </c>
      <c r="K4894" s="107">
        <v>17000000</v>
      </c>
      <c r="L4894" s="98" t="s">
        <v>5417</v>
      </c>
      <c r="M4894" s="23">
        <v>1080</v>
      </c>
      <c r="N4894" s="23">
        <v>1</v>
      </c>
      <c r="O4894" s="107">
        <v>17000000</v>
      </c>
      <c r="P4894" s="23">
        <v>180</v>
      </c>
      <c r="Q4894" s="23">
        <v>2</v>
      </c>
      <c r="R4894" s="23">
        <v>2</v>
      </c>
      <c r="S4894" s="23">
        <v>0</v>
      </c>
      <c r="T4894" s="47">
        <v>14.166667</v>
      </c>
      <c r="U4894" s="98" t="s">
        <v>111</v>
      </c>
      <c r="V4894" s="98" t="s">
        <v>3139</v>
      </c>
      <c r="W4894" s="69">
        <f t="shared" si="152"/>
        <v>3.3138372594590224E-2</v>
      </c>
    </row>
    <row r="4895" spans="1:23">
      <c r="A4895">
        <f t="shared" si="153"/>
        <v>1482</v>
      </c>
      <c r="B4895" s="99">
        <v>44408</v>
      </c>
      <c r="C4895" s="23">
        <v>2492</v>
      </c>
      <c r="D4895" s="23">
        <v>5</v>
      </c>
      <c r="E4895" s="98" t="s">
        <v>49</v>
      </c>
      <c r="F4895" s="98" t="s">
        <v>164</v>
      </c>
      <c r="G4895" s="98" t="s">
        <v>4120</v>
      </c>
      <c r="H4895" s="98" t="s">
        <v>1366</v>
      </c>
      <c r="I4895" s="98" t="s">
        <v>7187</v>
      </c>
      <c r="J4895" s="99">
        <v>45890</v>
      </c>
      <c r="K4895" s="107">
        <v>12000000</v>
      </c>
      <c r="L4895" s="98" t="s">
        <v>5418</v>
      </c>
      <c r="M4895" s="23">
        <v>1800</v>
      </c>
      <c r="N4895" s="23">
        <v>1</v>
      </c>
      <c r="O4895" s="107">
        <v>12000000</v>
      </c>
      <c r="P4895" s="23">
        <v>30</v>
      </c>
      <c r="Q4895" s="23">
        <v>2</v>
      </c>
      <c r="R4895" s="23">
        <v>2</v>
      </c>
      <c r="S4895" s="23">
        <v>0</v>
      </c>
      <c r="T4895" s="47">
        <v>9.8000000000000007</v>
      </c>
      <c r="U4895" s="98" t="s">
        <v>111</v>
      </c>
      <c r="V4895" s="98" t="s">
        <v>3139</v>
      </c>
      <c r="W4895" s="69">
        <f t="shared" si="152"/>
        <v>4.5237420558347903E-2</v>
      </c>
    </row>
    <row r="4896" spans="1:23">
      <c r="A4896">
        <f t="shared" si="153"/>
        <v>751</v>
      </c>
      <c r="B4896" s="99">
        <v>44408</v>
      </c>
      <c r="C4896" s="23">
        <v>2493</v>
      </c>
      <c r="D4896" s="23">
        <v>5</v>
      </c>
      <c r="E4896" s="98" t="s">
        <v>49</v>
      </c>
      <c r="F4896" s="98" t="s">
        <v>164</v>
      </c>
      <c r="G4896" s="98" t="s">
        <v>4120</v>
      </c>
      <c r="H4896" s="98" t="s">
        <v>1366</v>
      </c>
      <c r="I4896" s="98" t="s">
        <v>7187</v>
      </c>
      <c r="J4896" s="99">
        <v>45159</v>
      </c>
      <c r="K4896" s="107">
        <v>10000000</v>
      </c>
      <c r="L4896" s="98" t="s">
        <v>5419</v>
      </c>
      <c r="M4896" s="23">
        <v>1080</v>
      </c>
      <c r="N4896" s="23">
        <v>1</v>
      </c>
      <c r="O4896" s="107">
        <v>10000000</v>
      </c>
      <c r="P4896" s="23">
        <v>180</v>
      </c>
      <c r="Q4896" s="23">
        <v>2</v>
      </c>
      <c r="R4896" s="23">
        <v>2</v>
      </c>
      <c r="S4896" s="23">
        <v>0</v>
      </c>
      <c r="T4896" s="47">
        <v>8.3333329999999997</v>
      </c>
      <c r="U4896" s="98" t="s">
        <v>111</v>
      </c>
      <c r="V4896" s="98" t="s">
        <v>3139</v>
      </c>
      <c r="W4896" s="69">
        <f t="shared" si="152"/>
        <v>1.9493159111369975E-2</v>
      </c>
    </row>
    <row r="4897" spans="1:23">
      <c r="A4897">
        <f t="shared" si="153"/>
        <v>1482</v>
      </c>
      <c r="B4897" s="99">
        <v>44408</v>
      </c>
      <c r="C4897" s="23">
        <v>2494</v>
      </c>
      <c r="D4897" s="23">
        <v>5</v>
      </c>
      <c r="E4897" s="98" t="s">
        <v>49</v>
      </c>
      <c r="F4897" s="98" t="s">
        <v>164</v>
      </c>
      <c r="G4897" s="98" t="s">
        <v>4120</v>
      </c>
      <c r="H4897" s="98" t="s">
        <v>1366</v>
      </c>
      <c r="I4897" s="98" t="s">
        <v>7187</v>
      </c>
      <c r="J4897" s="99">
        <v>45890</v>
      </c>
      <c r="K4897" s="107">
        <v>7000000</v>
      </c>
      <c r="L4897" s="98" t="s">
        <v>5420</v>
      </c>
      <c r="M4897" s="23">
        <v>1800</v>
      </c>
      <c r="N4897" s="23">
        <v>1</v>
      </c>
      <c r="O4897" s="107">
        <v>7000000</v>
      </c>
      <c r="P4897" s="23">
        <v>180</v>
      </c>
      <c r="Q4897" s="23">
        <v>2</v>
      </c>
      <c r="R4897" s="23">
        <v>2</v>
      </c>
      <c r="S4897" s="23">
        <v>0</v>
      </c>
      <c r="T4897" s="47">
        <v>6.3</v>
      </c>
      <c r="U4897" s="98" t="s">
        <v>111</v>
      </c>
      <c r="V4897" s="98" t="s">
        <v>3139</v>
      </c>
      <c r="W4897" s="69">
        <f t="shared" si="152"/>
        <v>2.9081198930366502E-2</v>
      </c>
    </row>
    <row r="4898" spans="1:23">
      <c r="A4898">
        <f t="shared" si="153"/>
        <v>1482</v>
      </c>
      <c r="B4898" s="99">
        <v>44408</v>
      </c>
      <c r="C4898" s="23">
        <v>2495</v>
      </c>
      <c r="D4898" s="23">
        <v>5</v>
      </c>
      <c r="E4898" s="98" t="s">
        <v>49</v>
      </c>
      <c r="F4898" s="98" t="s">
        <v>164</v>
      </c>
      <c r="G4898" s="98" t="s">
        <v>4120</v>
      </c>
      <c r="H4898" s="98" t="s">
        <v>1366</v>
      </c>
      <c r="I4898" s="98" t="s">
        <v>7187</v>
      </c>
      <c r="J4898" s="99">
        <v>45890</v>
      </c>
      <c r="K4898" s="107">
        <v>10000000</v>
      </c>
      <c r="L4898" s="98" t="s">
        <v>5421</v>
      </c>
      <c r="M4898" s="23">
        <v>1800</v>
      </c>
      <c r="N4898" s="23">
        <v>1</v>
      </c>
      <c r="O4898" s="107">
        <v>10000000</v>
      </c>
      <c r="P4898" s="23">
        <v>180</v>
      </c>
      <c r="Q4898" s="23">
        <v>2</v>
      </c>
      <c r="R4898" s="23">
        <v>2</v>
      </c>
      <c r="S4898" s="23">
        <v>0</v>
      </c>
      <c r="T4898" s="47">
        <v>9</v>
      </c>
      <c r="U4898" s="98" t="s">
        <v>111</v>
      </c>
      <c r="V4898" s="98" t="s">
        <v>3139</v>
      </c>
      <c r="W4898" s="69">
        <f t="shared" si="152"/>
        <v>4.1544569900523576E-2</v>
      </c>
    </row>
    <row r="4899" spans="1:23">
      <c r="A4899">
        <f t="shared" si="153"/>
        <v>1482</v>
      </c>
      <c r="B4899" s="99">
        <v>44408</v>
      </c>
      <c r="C4899" s="23">
        <v>2496</v>
      </c>
      <c r="D4899" s="23">
        <v>5</v>
      </c>
      <c r="E4899" s="98" t="s">
        <v>49</v>
      </c>
      <c r="F4899" s="98" t="s">
        <v>164</v>
      </c>
      <c r="G4899" s="98" t="s">
        <v>4120</v>
      </c>
      <c r="H4899" s="98" t="s">
        <v>1366</v>
      </c>
      <c r="I4899" s="98" t="s">
        <v>7187</v>
      </c>
      <c r="J4899" s="99">
        <v>45890</v>
      </c>
      <c r="K4899" s="107">
        <v>13000000</v>
      </c>
      <c r="L4899" s="98" t="s">
        <v>5422</v>
      </c>
      <c r="M4899" s="23">
        <v>1800</v>
      </c>
      <c r="N4899" s="23">
        <v>1</v>
      </c>
      <c r="O4899" s="107">
        <v>13000000</v>
      </c>
      <c r="P4899" s="23">
        <v>180</v>
      </c>
      <c r="Q4899" s="23">
        <v>2</v>
      </c>
      <c r="R4899" s="23">
        <v>2</v>
      </c>
      <c r="S4899" s="23">
        <v>0</v>
      </c>
      <c r="T4899" s="47">
        <v>11.7</v>
      </c>
      <c r="U4899" s="98" t="s">
        <v>111</v>
      </c>
      <c r="V4899" s="98" t="s">
        <v>3139</v>
      </c>
      <c r="W4899" s="69">
        <f t="shared" si="152"/>
        <v>5.400794087068065E-2</v>
      </c>
    </row>
    <row r="4900" spans="1:23">
      <c r="A4900">
        <f t="shared" si="153"/>
        <v>1482</v>
      </c>
      <c r="B4900" s="99">
        <v>44408</v>
      </c>
      <c r="C4900" s="23">
        <v>2497</v>
      </c>
      <c r="D4900" s="23">
        <v>5</v>
      </c>
      <c r="E4900" s="98" t="s">
        <v>49</v>
      </c>
      <c r="F4900" s="98" t="s">
        <v>164</v>
      </c>
      <c r="G4900" s="98" t="s">
        <v>4120</v>
      </c>
      <c r="H4900" s="98" t="s">
        <v>1366</v>
      </c>
      <c r="I4900" s="98" t="s">
        <v>7187</v>
      </c>
      <c r="J4900" s="99">
        <v>45890</v>
      </c>
      <c r="K4900" s="107">
        <v>7000000</v>
      </c>
      <c r="L4900" s="98" t="s">
        <v>5423</v>
      </c>
      <c r="M4900" s="23">
        <v>1800</v>
      </c>
      <c r="N4900" s="23">
        <v>1</v>
      </c>
      <c r="O4900" s="107">
        <v>7000000</v>
      </c>
      <c r="P4900" s="23">
        <v>180</v>
      </c>
      <c r="Q4900" s="23">
        <v>2</v>
      </c>
      <c r="R4900" s="23">
        <v>2</v>
      </c>
      <c r="S4900" s="23">
        <v>0</v>
      </c>
      <c r="T4900" s="47">
        <v>6.3</v>
      </c>
      <c r="U4900" s="98" t="s">
        <v>111</v>
      </c>
      <c r="V4900" s="98" t="s">
        <v>3139</v>
      </c>
      <c r="W4900" s="69">
        <f t="shared" si="152"/>
        <v>2.9081198930366502E-2</v>
      </c>
    </row>
    <row r="4901" spans="1:23">
      <c r="A4901">
        <f t="shared" si="153"/>
        <v>1482</v>
      </c>
      <c r="B4901" s="99">
        <v>44408</v>
      </c>
      <c r="C4901" s="23">
        <v>2498</v>
      </c>
      <c r="D4901" s="23">
        <v>5</v>
      </c>
      <c r="E4901" s="98" t="s">
        <v>49</v>
      </c>
      <c r="F4901" s="98" t="s">
        <v>164</v>
      </c>
      <c r="G4901" s="98" t="s">
        <v>4120</v>
      </c>
      <c r="H4901" s="98" t="s">
        <v>1366</v>
      </c>
      <c r="I4901" s="98" t="s">
        <v>7187</v>
      </c>
      <c r="J4901" s="99">
        <v>45890</v>
      </c>
      <c r="K4901" s="107">
        <v>30000000</v>
      </c>
      <c r="L4901" s="98" t="s">
        <v>5424</v>
      </c>
      <c r="M4901" s="23">
        <v>1800</v>
      </c>
      <c r="N4901" s="23">
        <v>1</v>
      </c>
      <c r="O4901" s="107">
        <v>30000000</v>
      </c>
      <c r="P4901" s="23">
        <v>180</v>
      </c>
      <c r="Q4901" s="23">
        <v>2</v>
      </c>
      <c r="R4901" s="23">
        <v>2</v>
      </c>
      <c r="S4901" s="23">
        <v>0</v>
      </c>
      <c r="T4901" s="47">
        <v>27</v>
      </c>
      <c r="U4901" s="98" t="s">
        <v>111</v>
      </c>
      <c r="V4901" s="98" t="s">
        <v>3139</v>
      </c>
      <c r="W4901" s="69">
        <f t="shared" si="152"/>
        <v>0.12463370970157073</v>
      </c>
    </row>
    <row r="4902" spans="1:23">
      <c r="A4902">
        <f t="shared" si="153"/>
        <v>1482</v>
      </c>
      <c r="B4902" s="99">
        <v>44408</v>
      </c>
      <c r="C4902" s="23">
        <v>2499</v>
      </c>
      <c r="D4902" s="23">
        <v>5</v>
      </c>
      <c r="E4902" s="98" t="s">
        <v>49</v>
      </c>
      <c r="F4902" s="98" t="s">
        <v>164</v>
      </c>
      <c r="G4902" s="98" t="s">
        <v>4120</v>
      </c>
      <c r="H4902" s="98" t="s">
        <v>1366</v>
      </c>
      <c r="I4902" s="98" t="s">
        <v>7187</v>
      </c>
      <c r="J4902" s="99">
        <v>45890</v>
      </c>
      <c r="K4902" s="107">
        <v>30000000</v>
      </c>
      <c r="L4902" s="98" t="s">
        <v>5425</v>
      </c>
      <c r="M4902" s="23">
        <v>1800</v>
      </c>
      <c r="N4902" s="23">
        <v>1</v>
      </c>
      <c r="O4902" s="107">
        <v>30000000</v>
      </c>
      <c r="P4902" s="23">
        <v>180</v>
      </c>
      <c r="Q4902" s="23">
        <v>2</v>
      </c>
      <c r="R4902" s="23">
        <v>2</v>
      </c>
      <c r="S4902" s="23">
        <v>0</v>
      </c>
      <c r="T4902" s="47">
        <v>27</v>
      </c>
      <c r="U4902" s="98" t="s">
        <v>111</v>
      </c>
      <c r="V4902" s="98" t="s">
        <v>3139</v>
      </c>
      <c r="W4902" s="69">
        <f t="shared" si="152"/>
        <v>0.12463370970157073</v>
      </c>
    </row>
    <row r="4903" spans="1:23">
      <c r="A4903">
        <f t="shared" si="153"/>
        <v>751</v>
      </c>
      <c r="B4903" s="99">
        <v>44408</v>
      </c>
      <c r="C4903" s="23">
        <v>2500</v>
      </c>
      <c r="D4903" s="23">
        <v>5</v>
      </c>
      <c r="E4903" s="98" t="s">
        <v>49</v>
      </c>
      <c r="F4903" s="98" t="s">
        <v>164</v>
      </c>
      <c r="G4903" s="98" t="s">
        <v>4120</v>
      </c>
      <c r="H4903" s="98" t="s">
        <v>1366</v>
      </c>
      <c r="I4903" s="98" t="s">
        <v>7187</v>
      </c>
      <c r="J4903" s="99">
        <v>45159</v>
      </c>
      <c r="K4903" s="107">
        <v>9000000</v>
      </c>
      <c r="L4903" s="98" t="s">
        <v>5426</v>
      </c>
      <c r="M4903" s="23">
        <v>1080</v>
      </c>
      <c r="N4903" s="23">
        <v>1</v>
      </c>
      <c r="O4903" s="107">
        <v>9000000</v>
      </c>
      <c r="P4903" s="23">
        <v>30</v>
      </c>
      <c r="Q4903" s="23">
        <v>2</v>
      </c>
      <c r="R4903" s="23">
        <v>2</v>
      </c>
      <c r="S4903" s="23">
        <v>0</v>
      </c>
      <c r="T4903" s="47">
        <v>6.25</v>
      </c>
      <c r="U4903" s="98" t="s">
        <v>111</v>
      </c>
      <c r="V4903" s="98" t="s">
        <v>3139</v>
      </c>
      <c r="W4903" s="69">
        <f t="shared" si="152"/>
        <v>1.4619869918322276E-2</v>
      </c>
    </row>
    <row r="4904" spans="1:23">
      <c r="A4904">
        <f t="shared" si="153"/>
        <v>751</v>
      </c>
      <c r="B4904" s="99">
        <v>44408</v>
      </c>
      <c r="C4904" s="23">
        <v>2501</v>
      </c>
      <c r="D4904" s="23">
        <v>5</v>
      </c>
      <c r="E4904" s="98" t="s">
        <v>49</v>
      </c>
      <c r="F4904" s="98" t="s">
        <v>164</v>
      </c>
      <c r="G4904" s="98" t="s">
        <v>4120</v>
      </c>
      <c r="H4904" s="98" t="s">
        <v>1366</v>
      </c>
      <c r="I4904" s="98" t="s">
        <v>7187</v>
      </c>
      <c r="J4904" s="99">
        <v>45159</v>
      </c>
      <c r="K4904" s="107">
        <v>7000000</v>
      </c>
      <c r="L4904" s="98" t="s">
        <v>5427</v>
      </c>
      <c r="M4904" s="23">
        <v>1080</v>
      </c>
      <c r="N4904" s="23">
        <v>1</v>
      </c>
      <c r="O4904" s="107">
        <v>7000000</v>
      </c>
      <c r="P4904" s="23">
        <v>180</v>
      </c>
      <c r="Q4904" s="23">
        <v>2</v>
      </c>
      <c r="R4904" s="23">
        <v>2</v>
      </c>
      <c r="S4904" s="23">
        <v>0</v>
      </c>
      <c r="T4904" s="47">
        <v>5.8333329999999997</v>
      </c>
      <c r="U4904" s="98" t="s">
        <v>111</v>
      </c>
      <c r="V4904" s="98" t="s">
        <v>3139</v>
      </c>
      <c r="W4904" s="69">
        <f t="shared" si="152"/>
        <v>1.3645211144041063E-2</v>
      </c>
    </row>
    <row r="4905" spans="1:23">
      <c r="A4905">
        <f t="shared" si="153"/>
        <v>1485</v>
      </c>
      <c r="B4905" s="99">
        <v>44408</v>
      </c>
      <c r="C4905" s="23">
        <v>2502</v>
      </c>
      <c r="D4905" s="23">
        <v>5</v>
      </c>
      <c r="E4905" s="98" t="s">
        <v>49</v>
      </c>
      <c r="F4905" s="98" t="s">
        <v>164</v>
      </c>
      <c r="G4905" s="98" t="s">
        <v>4120</v>
      </c>
      <c r="H4905" s="98" t="s">
        <v>1366</v>
      </c>
      <c r="I4905" s="98" t="s">
        <v>6961</v>
      </c>
      <c r="J4905" s="99">
        <v>45893</v>
      </c>
      <c r="K4905" s="107">
        <v>10000000</v>
      </c>
      <c r="L4905" s="98" t="s">
        <v>5428</v>
      </c>
      <c r="M4905" s="23">
        <v>1800</v>
      </c>
      <c r="N4905" s="23">
        <v>1</v>
      </c>
      <c r="O4905" s="107">
        <v>10000000</v>
      </c>
      <c r="P4905" s="23">
        <v>180</v>
      </c>
      <c r="Q4905" s="23">
        <v>2</v>
      </c>
      <c r="R4905" s="23">
        <v>2</v>
      </c>
      <c r="S4905" s="23">
        <v>0</v>
      </c>
      <c r="T4905" s="47">
        <v>9</v>
      </c>
      <c r="U4905" s="98" t="s">
        <v>111</v>
      </c>
      <c r="V4905" s="98" t="s">
        <v>3139</v>
      </c>
      <c r="W4905" s="69">
        <f t="shared" si="152"/>
        <v>4.1628668220160259E-2</v>
      </c>
    </row>
    <row r="4906" spans="1:23">
      <c r="A4906">
        <f t="shared" si="153"/>
        <v>754</v>
      </c>
      <c r="B4906" s="99">
        <v>44408</v>
      </c>
      <c r="C4906" s="23">
        <v>2503</v>
      </c>
      <c r="D4906" s="23">
        <v>5</v>
      </c>
      <c r="E4906" s="98" t="s">
        <v>49</v>
      </c>
      <c r="F4906" s="98" t="s">
        <v>164</v>
      </c>
      <c r="G4906" s="98" t="s">
        <v>4120</v>
      </c>
      <c r="H4906" s="98" t="s">
        <v>1366</v>
      </c>
      <c r="I4906" s="98" t="s">
        <v>6961</v>
      </c>
      <c r="J4906" s="99">
        <v>45162</v>
      </c>
      <c r="K4906" s="107">
        <v>12000000</v>
      </c>
      <c r="L4906" s="98" t="s">
        <v>5429</v>
      </c>
      <c r="M4906" s="23">
        <v>1080</v>
      </c>
      <c r="N4906" s="23">
        <v>1</v>
      </c>
      <c r="O4906" s="107">
        <v>12000000</v>
      </c>
      <c r="P4906" s="23">
        <v>180</v>
      </c>
      <c r="Q4906" s="23">
        <v>2</v>
      </c>
      <c r="R4906" s="23">
        <v>2</v>
      </c>
      <c r="S4906" s="23">
        <v>0</v>
      </c>
      <c r="T4906" s="47">
        <v>10</v>
      </c>
      <c r="U4906" s="98" t="s">
        <v>111</v>
      </c>
      <c r="V4906" s="98" t="s">
        <v>3139</v>
      </c>
      <c r="W4906" s="69">
        <f t="shared" si="152"/>
        <v>2.3485234446689741E-2</v>
      </c>
    </row>
    <row r="4907" spans="1:23">
      <c r="A4907">
        <f t="shared" si="153"/>
        <v>754</v>
      </c>
      <c r="B4907" s="99">
        <v>44408</v>
      </c>
      <c r="C4907" s="23">
        <v>2504</v>
      </c>
      <c r="D4907" s="23">
        <v>5</v>
      </c>
      <c r="E4907" s="98" t="s">
        <v>49</v>
      </c>
      <c r="F4907" s="98" t="s">
        <v>164</v>
      </c>
      <c r="G4907" s="98" t="s">
        <v>4120</v>
      </c>
      <c r="H4907" s="98" t="s">
        <v>1366</v>
      </c>
      <c r="I4907" s="98" t="s">
        <v>6961</v>
      </c>
      <c r="J4907" s="99">
        <v>45162</v>
      </c>
      <c r="K4907" s="107">
        <v>12800000</v>
      </c>
      <c r="L4907" s="98" t="s">
        <v>5430</v>
      </c>
      <c r="M4907" s="23">
        <v>1080</v>
      </c>
      <c r="N4907" s="23">
        <v>1</v>
      </c>
      <c r="O4907" s="107">
        <v>12800000</v>
      </c>
      <c r="P4907" s="23">
        <v>30</v>
      </c>
      <c r="Q4907" s="23">
        <v>2</v>
      </c>
      <c r="R4907" s="23">
        <v>2</v>
      </c>
      <c r="S4907" s="23">
        <v>0</v>
      </c>
      <c r="T4907" s="47">
        <v>8.8888839999999991</v>
      </c>
      <c r="U4907" s="98" t="s">
        <v>111</v>
      </c>
      <c r="V4907" s="98" t="s">
        <v>3139</v>
      </c>
      <c r="W4907" s="69">
        <f t="shared" si="152"/>
        <v>2.0875752470942928E-2</v>
      </c>
    </row>
    <row r="4908" spans="1:23">
      <c r="A4908">
        <f t="shared" si="153"/>
        <v>1485</v>
      </c>
      <c r="B4908" s="99">
        <v>44408</v>
      </c>
      <c r="C4908" s="23">
        <v>2505</v>
      </c>
      <c r="D4908" s="23">
        <v>5</v>
      </c>
      <c r="E4908" s="98" t="s">
        <v>49</v>
      </c>
      <c r="F4908" s="98" t="s">
        <v>164</v>
      </c>
      <c r="G4908" s="98" t="s">
        <v>4120</v>
      </c>
      <c r="H4908" s="98" t="s">
        <v>1366</v>
      </c>
      <c r="I4908" s="98" t="s">
        <v>6961</v>
      </c>
      <c r="J4908" s="99">
        <v>45893</v>
      </c>
      <c r="K4908" s="107">
        <v>13000000</v>
      </c>
      <c r="L4908" s="98" t="s">
        <v>5431</v>
      </c>
      <c r="M4908" s="23">
        <v>1800</v>
      </c>
      <c r="N4908" s="23">
        <v>1</v>
      </c>
      <c r="O4908" s="107">
        <v>13000000</v>
      </c>
      <c r="P4908" s="23">
        <v>180</v>
      </c>
      <c r="Q4908" s="23">
        <v>2</v>
      </c>
      <c r="R4908" s="23">
        <v>2</v>
      </c>
      <c r="S4908" s="23">
        <v>0</v>
      </c>
      <c r="T4908" s="47">
        <v>11.7</v>
      </c>
      <c r="U4908" s="98" t="s">
        <v>111</v>
      </c>
      <c r="V4908" s="98" t="s">
        <v>3139</v>
      </c>
      <c r="W4908" s="69">
        <f t="shared" si="152"/>
        <v>5.4117268686208343E-2</v>
      </c>
    </row>
    <row r="4909" spans="1:23">
      <c r="A4909">
        <f t="shared" si="153"/>
        <v>754</v>
      </c>
      <c r="B4909" s="99">
        <v>44408</v>
      </c>
      <c r="C4909" s="23">
        <v>2506</v>
      </c>
      <c r="D4909" s="23">
        <v>5</v>
      </c>
      <c r="E4909" s="98" t="s">
        <v>49</v>
      </c>
      <c r="F4909" s="98" t="s">
        <v>164</v>
      </c>
      <c r="G4909" s="98" t="s">
        <v>4120</v>
      </c>
      <c r="H4909" s="98" t="s">
        <v>1366</v>
      </c>
      <c r="I4909" s="98" t="s">
        <v>6961</v>
      </c>
      <c r="J4909" s="99">
        <v>45162</v>
      </c>
      <c r="K4909" s="107">
        <v>6500000</v>
      </c>
      <c r="L4909" s="98" t="s">
        <v>5432</v>
      </c>
      <c r="M4909" s="23">
        <v>1080</v>
      </c>
      <c r="N4909" s="23">
        <v>1</v>
      </c>
      <c r="O4909" s="107">
        <v>6500000</v>
      </c>
      <c r="P4909" s="23">
        <v>180</v>
      </c>
      <c r="Q4909" s="23">
        <v>2</v>
      </c>
      <c r="R4909" s="23">
        <v>2</v>
      </c>
      <c r="S4909" s="23">
        <v>0</v>
      </c>
      <c r="T4909" s="47">
        <v>5.4166670000000003</v>
      </c>
      <c r="U4909" s="98" t="s">
        <v>111</v>
      </c>
      <c r="V4909" s="98" t="s">
        <v>3139</v>
      </c>
      <c r="W4909" s="69">
        <f t="shared" si="152"/>
        <v>1.2721169441464758E-2</v>
      </c>
    </row>
    <row r="4910" spans="1:23">
      <c r="A4910">
        <f t="shared" si="153"/>
        <v>754</v>
      </c>
      <c r="B4910" s="99">
        <v>44408</v>
      </c>
      <c r="C4910" s="23">
        <v>2507</v>
      </c>
      <c r="D4910" s="23">
        <v>5</v>
      </c>
      <c r="E4910" s="98" t="s">
        <v>49</v>
      </c>
      <c r="F4910" s="98" t="s">
        <v>164</v>
      </c>
      <c r="G4910" s="98" t="s">
        <v>4120</v>
      </c>
      <c r="H4910" s="98" t="s">
        <v>1366</v>
      </c>
      <c r="I4910" s="98" t="s">
        <v>6961</v>
      </c>
      <c r="J4910" s="99">
        <v>45162</v>
      </c>
      <c r="K4910" s="107">
        <v>7000000</v>
      </c>
      <c r="L4910" s="98" t="s">
        <v>5433</v>
      </c>
      <c r="M4910" s="23">
        <v>1080</v>
      </c>
      <c r="N4910" s="23">
        <v>1</v>
      </c>
      <c r="O4910" s="107">
        <v>7000000</v>
      </c>
      <c r="P4910" s="23">
        <v>180</v>
      </c>
      <c r="Q4910" s="23">
        <v>2</v>
      </c>
      <c r="R4910" s="23">
        <v>2</v>
      </c>
      <c r="S4910" s="23">
        <v>0</v>
      </c>
      <c r="T4910" s="47">
        <v>5.8333329999999997</v>
      </c>
      <c r="U4910" s="98" t="s">
        <v>111</v>
      </c>
      <c r="V4910" s="98" t="s">
        <v>3139</v>
      </c>
      <c r="W4910" s="69">
        <f t="shared" si="152"/>
        <v>1.36997193110612E-2</v>
      </c>
    </row>
    <row r="4911" spans="1:23">
      <c r="A4911">
        <f t="shared" si="153"/>
        <v>754</v>
      </c>
      <c r="B4911" s="99">
        <v>44408</v>
      </c>
      <c r="C4911" s="23">
        <v>2508</v>
      </c>
      <c r="D4911" s="23">
        <v>5</v>
      </c>
      <c r="E4911" s="98" t="s">
        <v>49</v>
      </c>
      <c r="F4911" s="98" t="s">
        <v>164</v>
      </c>
      <c r="G4911" s="98" t="s">
        <v>4120</v>
      </c>
      <c r="H4911" s="98" t="s">
        <v>1366</v>
      </c>
      <c r="I4911" s="98" t="s">
        <v>6961</v>
      </c>
      <c r="J4911" s="99">
        <v>45162</v>
      </c>
      <c r="K4911" s="107">
        <v>15000000</v>
      </c>
      <c r="L4911" s="98" t="s">
        <v>5434</v>
      </c>
      <c r="M4911" s="23">
        <v>1080</v>
      </c>
      <c r="N4911" s="23">
        <v>1</v>
      </c>
      <c r="O4911" s="107">
        <v>15000000</v>
      </c>
      <c r="P4911" s="23">
        <v>30</v>
      </c>
      <c r="Q4911" s="23">
        <v>2</v>
      </c>
      <c r="R4911" s="23">
        <v>2</v>
      </c>
      <c r="S4911" s="23">
        <v>0</v>
      </c>
      <c r="T4911" s="47">
        <v>10.416663</v>
      </c>
      <c r="U4911" s="98" t="s">
        <v>111</v>
      </c>
      <c r="V4911" s="98" t="s">
        <v>3139</v>
      </c>
      <c r="W4911" s="69">
        <f t="shared" si="152"/>
        <v>2.4463777270715848E-2</v>
      </c>
    </row>
    <row r="4912" spans="1:23">
      <c r="A4912">
        <f t="shared" si="153"/>
        <v>754</v>
      </c>
      <c r="B4912" s="99">
        <v>44408</v>
      </c>
      <c r="C4912" s="23">
        <v>2509</v>
      </c>
      <c r="D4912" s="23">
        <v>5</v>
      </c>
      <c r="E4912" s="98" t="s">
        <v>49</v>
      </c>
      <c r="F4912" s="98" t="s">
        <v>164</v>
      </c>
      <c r="G4912" s="98" t="s">
        <v>4120</v>
      </c>
      <c r="H4912" s="98" t="s">
        <v>1366</v>
      </c>
      <c r="I4912" s="98" t="s">
        <v>6961</v>
      </c>
      <c r="J4912" s="99">
        <v>45162</v>
      </c>
      <c r="K4912" s="107">
        <v>15000000</v>
      </c>
      <c r="L4912" s="98" t="s">
        <v>5435</v>
      </c>
      <c r="M4912" s="23">
        <v>1080</v>
      </c>
      <c r="N4912" s="23">
        <v>1</v>
      </c>
      <c r="O4912" s="107">
        <v>15000000</v>
      </c>
      <c r="P4912" s="23">
        <v>180</v>
      </c>
      <c r="Q4912" s="23">
        <v>2</v>
      </c>
      <c r="R4912" s="23">
        <v>2</v>
      </c>
      <c r="S4912" s="23">
        <v>0</v>
      </c>
      <c r="T4912" s="47">
        <v>12.5</v>
      </c>
      <c r="U4912" s="98" t="s">
        <v>111</v>
      </c>
      <c r="V4912" s="98" t="s">
        <v>3139</v>
      </c>
      <c r="W4912" s="69">
        <f t="shared" si="152"/>
        <v>2.9356543058362175E-2</v>
      </c>
    </row>
    <row r="4913" spans="1:23">
      <c r="A4913">
        <f t="shared" si="153"/>
        <v>754</v>
      </c>
      <c r="B4913" s="99">
        <v>44408</v>
      </c>
      <c r="C4913" s="23">
        <v>2510</v>
      </c>
      <c r="D4913" s="23">
        <v>5</v>
      </c>
      <c r="E4913" s="98" t="s">
        <v>49</v>
      </c>
      <c r="F4913" s="98" t="s">
        <v>164</v>
      </c>
      <c r="G4913" s="98" t="s">
        <v>4120</v>
      </c>
      <c r="H4913" s="98" t="s">
        <v>1366</v>
      </c>
      <c r="I4913" s="98" t="s">
        <v>6961</v>
      </c>
      <c r="J4913" s="99">
        <v>45162</v>
      </c>
      <c r="K4913" s="107">
        <v>10000000</v>
      </c>
      <c r="L4913" s="98" t="s">
        <v>5436</v>
      </c>
      <c r="M4913" s="23">
        <v>1080</v>
      </c>
      <c r="N4913" s="23">
        <v>1</v>
      </c>
      <c r="O4913" s="107">
        <v>10000000</v>
      </c>
      <c r="P4913" s="23">
        <v>180</v>
      </c>
      <c r="Q4913" s="23">
        <v>2</v>
      </c>
      <c r="R4913" s="23">
        <v>2</v>
      </c>
      <c r="S4913" s="23">
        <v>0</v>
      </c>
      <c r="T4913" s="47">
        <v>8.3333329999999997</v>
      </c>
      <c r="U4913" s="98" t="s">
        <v>111</v>
      </c>
      <c r="V4913" s="98" t="s">
        <v>3139</v>
      </c>
      <c r="W4913" s="69">
        <f t="shared" si="152"/>
        <v>1.9571027922733637E-2</v>
      </c>
    </row>
    <row r="4914" spans="1:23">
      <c r="A4914">
        <f t="shared" si="153"/>
        <v>1485</v>
      </c>
      <c r="B4914" s="99">
        <v>44408</v>
      </c>
      <c r="C4914" s="23">
        <v>2511</v>
      </c>
      <c r="D4914" s="23">
        <v>5</v>
      </c>
      <c r="E4914" s="98" t="s">
        <v>49</v>
      </c>
      <c r="F4914" s="98" t="s">
        <v>164</v>
      </c>
      <c r="G4914" s="98" t="s">
        <v>4120</v>
      </c>
      <c r="H4914" s="98" t="s">
        <v>1366</v>
      </c>
      <c r="I4914" s="98" t="s">
        <v>6961</v>
      </c>
      <c r="J4914" s="99">
        <v>45893</v>
      </c>
      <c r="K4914" s="107">
        <v>30000000</v>
      </c>
      <c r="L4914" s="98" t="s">
        <v>5437</v>
      </c>
      <c r="M4914" s="23">
        <v>1800</v>
      </c>
      <c r="N4914" s="23">
        <v>1</v>
      </c>
      <c r="O4914" s="107">
        <v>30000000</v>
      </c>
      <c r="P4914" s="23">
        <v>60</v>
      </c>
      <c r="Q4914" s="23">
        <v>2</v>
      </c>
      <c r="R4914" s="23">
        <v>2</v>
      </c>
      <c r="S4914" s="23">
        <v>2.92</v>
      </c>
      <c r="T4914" s="47">
        <v>25.072144000000002</v>
      </c>
      <c r="U4914" s="98" t="s">
        <v>111</v>
      </c>
      <c r="V4914" s="98" t="s">
        <v>3139</v>
      </c>
      <c r="W4914" s="69">
        <f t="shared" si="152"/>
        <v>0.11596888490489798</v>
      </c>
    </row>
    <row r="4915" spans="1:23">
      <c r="A4915">
        <f t="shared" si="153"/>
        <v>754</v>
      </c>
      <c r="B4915" s="99">
        <v>44408</v>
      </c>
      <c r="C4915" s="23">
        <v>2512</v>
      </c>
      <c r="D4915" s="23">
        <v>5</v>
      </c>
      <c r="E4915" s="98" t="s">
        <v>49</v>
      </c>
      <c r="F4915" s="98" t="s">
        <v>164</v>
      </c>
      <c r="G4915" s="98" t="s">
        <v>4120</v>
      </c>
      <c r="H4915" s="98" t="s">
        <v>1366</v>
      </c>
      <c r="I4915" s="98" t="s">
        <v>6961</v>
      </c>
      <c r="J4915" s="99">
        <v>45162</v>
      </c>
      <c r="K4915" s="107">
        <v>7000000</v>
      </c>
      <c r="L4915" s="98" t="s">
        <v>5438</v>
      </c>
      <c r="M4915" s="23">
        <v>1080</v>
      </c>
      <c r="N4915" s="23">
        <v>1</v>
      </c>
      <c r="O4915" s="107">
        <v>7000000</v>
      </c>
      <c r="P4915" s="23">
        <v>180</v>
      </c>
      <c r="Q4915" s="23">
        <v>2</v>
      </c>
      <c r="R4915" s="23">
        <v>2</v>
      </c>
      <c r="S4915" s="23">
        <v>0</v>
      </c>
      <c r="T4915" s="47">
        <v>5.8333329999999997</v>
      </c>
      <c r="U4915" s="98" t="s">
        <v>111</v>
      </c>
      <c r="V4915" s="98" t="s">
        <v>3139</v>
      </c>
      <c r="W4915" s="69">
        <f t="shared" si="152"/>
        <v>1.36997193110612E-2</v>
      </c>
    </row>
    <row r="4916" spans="1:23">
      <c r="A4916">
        <f t="shared" si="153"/>
        <v>754</v>
      </c>
      <c r="B4916" s="99">
        <v>44408</v>
      </c>
      <c r="C4916" s="23">
        <v>2513</v>
      </c>
      <c r="D4916" s="23">
        <v>5</v>
      </c>
      <c r="E4916" s="98" t="s">
        <v>49</v>
      </c>
      <c r="F4916" s="98" t="s">
        <v>164</v>
      </c>
      <c r="G4916" s="98" t="s">
        <v>4120</v>
      </c>
      <c r="H4916" s="98" t="s">
        <v>1366</v>
      </c>
      <c r="I4916" s="98" t="s">
        <v>6961</v>
      </c>
      <c r="J4916" s="99">
        <v>45162</v>
      </c>
      <c r="K4916" s="107">
        <v>7000000</v>
      </c>
      <c r="L4916" s="98" t="s">
        <v>5439</v>
      </c>
      <c r="M4916" s="23">
        <v>1080</v>
      </c>
      <c r="N4916" s="23">
        <v>1</v>
      </c>
      <c r="O4916" s="107">
        <v>7000000</v>
      </c>
      <c r="P4916" s="23">
        <v>180</v>
      </c>
      <c r="Q4916" s="23">
        <v>2</v>
      </c>
      <c r="R4916" s="23">
        <v>2</v>
      </c>
      <c r="S4916" s="23">
        <v>0</v>
      </c>
      <c r="T4916" s="47">
        <v>5.8333329999999997</v>
      </c>
      <c r="U4916" s="98" t="s">
        <v>111</v>
      </c>
      <c r="V4916" s="98" t="s">
        <v>3139</v>
      </c>
      <c r="W4916" s="69">
        <f t="shared" si="152"/>
        <v>1.36997193110612E-2</v>
      </c>
    </row>
    <row r="4917" spans="1:23">
      <c r="A4917">
        <f t="shared" si="153"/>
        <v>754</v>
      </c>
      <c r="B4917" s="99">
        <v>44408</v>
      </c>
      <c r="C4917" s="23">
        <v>2514</v>
      </c>
      <c r="D4917" s="23">
        <v>5</v>
      </c>
      <c r="E4917" s="98" t="s">
        <v>49</v>
      </c>
      <c r="F4917" s="98" t="s">
        <v>164</v>
      </c>
      <c r="G4917" s="98" t="s">
        <v>4120</v>
      </c>
      <c r="H4917" s="98" t="s">
        <v>1366</v>
      </c>
      <c r="I4917" s="98" t="s">
        <v>6961</v>
      </c>
      <c r="J4917" s="99">
        <v>45162</v>
      </c>
      <c r="K4917" s="107">
        <v>8000000</v>
      </c>
      <c r="L4917" s="98" t="s">
        <v>5440</v>
      </c>
      <c r="M4917" s="23">
        <v>1080</v>
      </c>
      <c r="N4917" s="23">
        <v>1</v>
      </c>
      <c r="O4917" s="107">
        <v>8000000</v>
      </c>
      <c r="P4917" s="23">
        <v>180</v>
      </c>
      <c r="Q4917" s="23">
        <v>2</v>
      </c>
      <c r="R4917" s="23">
        <v>2</v>
      </c>
      <c r="S4917" s="23">
        <v>0</v>
      </c>
      <c r="T4917" s="47">
        <v>6.6666670000000003</v>
      </c>
      <c r="U4917" s="98" t="s">
        <v>111</v>
      </c>
      <c r="V4917" s="98" t="s">
        <v>3139</v>
      </c>
      <c r="W4917" s="69">
        <f t="shared" si="152"/>
        <v>1.5656823747300978E-2</v>
      </c>
    </row>
    <row r="4918" spans="1:23">
      <c r="A4918">
        <f t="shared" si="153"/>
        <v>1485</v>
      </c>
      <c r="B4918" s="99">
        <v>44408</v>
      </c>
      <c r="C4918" s="23">
        <v>2515</v>
      </c>
      <c r="D4918" s="23">
        <v>5</v>
      </c>
      <c r="E4918" s="98" t="s">
        <v>49</v>
      </c>
      <c r="F4918" s="98" t="s">
        <v>164</v>
      </c>
      <c r="G4918" s="98" t="s">
        <v>4120</v>
      </c>
      <c r="H4918" s="98" t="s">
        <v>1366</v>
      </c>
      <c r="I4918" s="98" t="s">
        <v>6961</v>
      </c>
      <c r="J4918" s="99">
        <v>45893</v>
      </c>
      <c r="K4918" s="107">
        <v>20000000</v>
      </c>
      <c r="L4918" s="98" t="s">
        <v>5441</v>
      </c>
      <c r="M4918" s="23">
        <v>1800</v>
      </c>
      <c r="N4918" s="23">
        <v>1</v>
      </c>
      <c r="O4918" s="107">
        <v>20000000</v>
      </c>
      <c r="P4918" s="23">
        <v>180</v>
      </c>
      <c r="Q4918" s="23">
        <v>2</v>
      </c>
      <c r="R4918" s="23">
        <v>2</v>
      </c>
      <c r="S4918" s="23">
        <v>0</v>
      </c>
      <c r="T4918" s="47">
        <v>18</v>
      </c>
      <c r="U4918" s="98" t="s">
        <v>111</v>
      </c>
      <c r="V4918" s="98" t="s">
        <v>3139</v>
      </c>
      <c r="W4918" s="69">
        <f t="shared" si="152"/>
        <v>8.3257336440320517E-2</v>
      </c>
    </row>
    <row r="4919" spans="1:23">
      <c r="A4919">
        <f t="shared" si="153"/>
        <v>1486</v>
      </c>
      <c r="B4919" s="99">
        <v>44408</v>
      </c>
      <c r="C4919" s="23">
        <v>2516</v>
      </c>
      <c r="D4919" s="23">
        <v>5</v>
      </c>
      <c r="E4919" s="98" t="s">
        <v>49</v>
      </c>
      <c r="F4919" s="98" t="s">
        <v>164</v>
      </c>
      <c r="G4919" s="98" t="s">
        <v>4120</v>
      </c>
      <c r="H4919" s="98" t="s">
        <v>1366</v>
      </c>
      <c r="I4919" s="98" t="s">
        <v>7029</v>
      </c>
      <c r="J4919" s="99">
        <v>45894</v>
      </c>
      <c r="K4919" s="107">
        <v>20000000</v>
      </c>
      <c r="L4919" s="98" t="s">
        <v>5442</v>
      </c>
      <c r="M4919" s="23">
        <v>1800</v>
      </c>
      <c r="N4919" s="23">
        <v>1</v>
      </c>
      <c r="O4919" s="107">
        <v>20000000</v>
      </c>
      <c r="P4919" s="23">
        <v>180</v>
      </c>
      <c r="Q4919" s="23">
        <v>2</v>
      </c>
      <c r="R4919" s="23">
        <v>2</v>
      </c>
      <c r="S4919" s="23">
        <v>0</v>
      </c>
      <c r="T4919" s="47">
        <v>18</v>
      </c>
      <c r="U4919" s="98" t="s">
        <v>111</v>
      </c>
      <c r="V4919" s="98" t="s">
        <v>3139</v>
      </c>
      <c r="W4919" s="69">
        <f t="shared" si="152"/>
        <v>8.3313401986744987E-2</v>
      </c>
    </row>
    <row r="4920" spans="1:23">
      <c r="A4920">
        <f t="shared" si="153"/>
        <v>1486</v>
      </c>
      <c r="B4920" s="99">
        <v>44408</v>
      </c>
      <c r="C4920" s="23">
        <v>2517</v>
      </c>
      <c r="D4920" s="23">
        <v>5</v>
      </c>
      <c r="E4920" s="98" t="s">
        <v>49</v>
      </c>
      <c r="F4920" s="98" t="s">
        <v>164</v>
      </c>
      <c r="G4920" s="98" t="s">
        <v>4120</v>
      </c>
      <c r="H4920" s="98" t="s">
        <v>1366</v>
      </c>
      <c r="I4920" s="98" t="s">
        <v>7029</v>
      </c>
      <c r="J4920" s="99">
        <v>45894</v>
      </c>
      <c r="K4920" s="107">
        <v>20000000</v>
      </c>
      <c r="L4920" s="98" t="s">
        <v>5443</v>
      </c>
      <c r="M4920" s="23">
        <v>1800</v>
      </c>
      <c r="N4920" s="23">
        <v>1</v>
      </c>
      <c r="O4920" s="107">
        <v>20000000</v>
      </c>
      <c r="P4920" s="23">
        <v>30</v>
      </c>
      <c r="Q4920" s="23">
        <v>2</v>
      </c>
      <c r="R4920" s="23">
        <v>2</v>
      </c>
      <c r="S4920" s="23">
        <v>0</v>
      </c>
      <c r="T4920" s="47">
        <v>16.333337</v>
      </c>
      <c r="U4920" s="98" t="s">
        <v>111</v>
      </c>
      <c r="V4920" s="98" t="s">
        <v>3139</v>
      </c>
      <c r="W4920" s="69">
        <f t="shared" si="152"/>
        <v>7.559921507033196E-2</v>
      </c>
    </row>
    <row r="4921" spans="1:23">
      <c r="A4921">
        <f t="shared" si="153"/>
        <v>1486</v>
      </c>
      <c r="B4921" s="99">
        <v>44408</v>
      </c>
      <c r="C4921" s="23">
        <v>2518</v>
      </c>
      <c r="D4921" s="23">
        <v>5</v>
      </c>
      <c r="E4921" s="98" t="s">
        <v>49</v>
      </c>
      <c r="F4921" s="98" t="s">
        <v>164</v>
      </c>
      <c r="G4921" s="98" t="s">
        <v>4120</v>
      </c>
      <c r="H4921" s="98" t="s">
        <v>1366</v>
      </c>
      <c r="I4921" s="98" t="s">
        <v>7029</v>
      </c>
      <c r="J4921" s="99">
        <v>45894</v>
      </c>
      <c r="K4921" s="107">
        <v>8000000</v>
      </c>
      <c r="L4921" s="98" t="s">
        <v>5444</v>
      </c>
      <c r="M4921" s="23">
        <v>1800</v>
      </c>
      <c r="N4921" s="23">
        <v>1</v>
      </c>
      <c r="O4921" s="107">
        <v>8000000</v>
      </c>
      <c r="P4921" s="23">
        <v>180</v>
      </c>
      <c r="Q4921" s="23">
        <v>2</v>
      </c>
      <c r="R4921" s="23">
        <v>2</v>
      </c>
      <c r="S4921" s="23">
        <v>0</v>
      </c>
      <c r="T4921" s="47">
        <v>7.2</v>
      </c>
      <c r="U4921" s="98" t="s">
        <v>111</v>
      </c>
      <c r="V4921" s="98" t="s">
        <v>3139</v>
      </c>
      <c r="W4921" s="69">
        <f t="shared" si="152"/>
        <v>3.3325360794697993E-2</v>
      </c>
    </row>
    <row r="4922" spans="1:23">
      <c r="A4922">
        <f t="shared" si="153"/>
        <v>755</v>
      </c>
      <c r="B4922" s="99">
        <v>44408</v>
      </c>
      <c r="C4922" s="23">
        <v>2519</v>
      </c>
      <c r="D4922" s="23">
        <v>5</v>
      </c>
      <c r="E4922" s="98" t="s">
        <v>49</v>
      </c>
      <c r="F4922" s="98" t="s">
        <v>164</v>
      </c>
      <c r="G4922" s="98" t="s">
        <v>4120</v>
      </c>
      <c r="H4922" s="98" t="s">
        <v>1366</v>
      </c>
      <c r="I4922" s="98" t="s">
        <v>7029</v>
      </c>
      <c r="J4922" s="99">
        <v>45163</v>
      </c>
      <c r="K4922" s="107">
        <v>8600000</v>
      </c>
      <c r="L4922" s="98" t="s">
        <v>5445</v>
      </c>
      <c r="M4922" s="23">
        <v>1080</v>
      </c>
      <c r="N4922" s="23">
        <v>1</v>
      </c>
      <c r="O4922" s="107">
        <v>8600000</v>
      </c>
      <c r="P4922" s="23">
        <v>180</v>
      </c>
      <c r="Q4922" s="23">
        <v>2</v>
      </c>
      <c r="R4922" s="23">
        <v>2</v>
      </c>
      <c r="S4922" s="23">
        <v>0</v>
      </c>
      <c r="T4922" s="47">
        <v>7.1666670000000003</v>
      </c>
      <c r="U4922" s="98" t="s">
        <v>111</v>
      </c>
      <c r="V4922" s="98" t="s">
        <v>3139</v>
      </c>
      <c r="W4922" s="69">
        <f t="shared" si="152"/>
        <v>1.6853407864157528E-2</v>
      </c>
    </row>
    <row r="4923" spans="1:23">
      <c r="A4923">
        <f t="shared" si="153"/>
        <v>755</v>
      </c>
      <c r="B4923" s="99">
        <v>44408</v>
      </c>
      <c r="C4923" s="23">
        <v>2520</v>
      </c>
      <c r="D4923" s="23">
        <v>5</v>
      </c>
      <c r="E4923" s="98" t="s">
        <v>49</v>
      </c>
      <c r="F4923" s="98" t="s">
        <v>164</v>
      </c>
      <c r="G4923" s="98" t="s">
        <v>4120</v>
      </c>
      <c r="H4923" s="98" t="s">
        <v>1366</v>
      </c>
      <c r="I4923" s="98" t="s">
        <v>7029</v>
      </c>
      <c r="J4923" s="99">
        <v>45163</v>
      </c>
      <c r="K4923" s="107">
        <v>7000000</v>
      </c>
      <c r="L4923" s="98" t="s">
        <v>5446</v>
      </c>
      <c r="M4923" s="23">
        <v>1080</v>
      </c>
      <c r="N4923" s="23">
        <v>1</v>
      </c>
      <c r="O4923" s="107">
        <v>7000000</v>
      </c>
      <c r="P4923" s="23">
        <v>180</v>
      </c>
      <c r="Q4923" s="23">
        <v>2</v>
      </c>
      <c r="R4923" s="23">
        <v>2</v>
      </c>
      <c r="S4923" s="23">
        <v>0</v>
      </c>
      <c r="T4923" s="47">
        <v>5.8333329999999997</v>
      </c>
      <c r="U4923" s="98" t="s">
        <v>111</v>
      </c>
      <c r="V4923" s="98" t="s">
        <v>3139</v>
      </c>
      <c r="W4923" s="69">
        <f t="shared" si="152"/>
        <v>1.3717888700067913E-2</v>
      </c>
    </row>
    <row r="4924" spans="1:23">
      <c r="A4924">
        <f t="shared" si="153"/>
        <v>755</v>
      </c>
      <c r="B4924" s="99">
        <v>44408</v>
      </c>
      <c r="C4924" s="23">
        <v>2521</v>
      </c>
      <c r="D4924" s="23">
        <v>5</v>
      </c>
      <c r="E4924" s="98" t="s">
        <v>49</v>
      </c>
      <c r="F4924" s="98" t="s">
        <v>164</v>
      </c>
      <c r="G4924" s="98" t="s">
        <v>4120</v>
      </c>
      <c r="H4924" s="98" t="s">
        <v>1366</v>
      </c>
      <c r="I4924" s="98" t="s">
        <v>7029</v>
      </c>
      <c r="J4924" s="99">
        <v>45163</v>
      </c>
      <c r="K4924" s="107">
        <v>5000000</v>
      </c>
      <c r="L4924" s="98" t="s">
        <v>5447</v>
      </c>
      <c r="M4924" s="23">
        <v>1080</v>
      </c>
      <c r="N4924" s="23">
        <v>1</v>
      </c>
      <c r="O4924" s="107">
        <v>5000000</v>
      </c>
      <c r="P4924" s="23">
        <v>30</v>
      </c>
      <c r="Q4924" s="23">
        <v>2</v>
      </c>
      <c r="R4924" s="23">
        <v>2</v>
      </c>
      <c r="S4924" s="23">
        <v>0</v>
      </c>
      <c r="T4924" s="47">
        <v>3.4722209999999998</v>
      </c>
      <c r="U4924" s="98" t="s">
        <v>111</v>
      </c>
      <c r="V4924" s="98" t="s">
        <v>3139</v>
      </c>
      <c r="W4924" s="69">
        <f t="shared" si="152"/>
        <v>8.1654075328870309E-3</v>
      </c>
    </row>
    <row r="4925" spans="1:23">
      <c r="A4925">
        <f t="shared" si="153"/>
        <v>1486</v>
      </c>
      <c r="B4925" s="99">
        <v>44408</v>
      </c>
      <c r="C4925" s="23">
        <v>2522</v>
      </c>
      <c r="D4925" s="23">
        <v>5</v>
      </c>
      <c r="E4925" s="98" t="s">
        <v>49</v>
      </c>
      <c r="F4925" s="98" t="s">
        <v>164</v>
      </c>
      <c r="G4925" s="98" t="s">
        <v>4120</v>
      </c>
      <c r="H4925" s="98" t="s">
        <v>1366</v>
      </c>
      <c r="I4925" s="98" t="s">
        <v>7029</v>
      </c>
      <c r="J4925" s="99">
        <v>45894</v>
      </c>
      <c r="K4925" s="107">
        <v>10000000</v>
      </c>
      <c r="L4925" s="98" t="s">
        <v>5448</v>
      </c>
      <c r="M4925" s="23">
        <v>1800</v>
      </c>
      <c r="N4925" s="23">
        <v>1</v>
      </c>
      <c r="O4925" s="107">
        <v>10000000</v>
      </c>
      <c r="P4925" s="23">
        <v>180</v>
      </c>
      <c r="Q4925" s="23">
        <v>2</v>
      </c>
      <c r="R4925" s="23">
        <v>2</v>
      </c>
      <c r="S4925" s="23">
        <v>0</v>
      </c>
      <c r="T4925" s="47">
        <v>9</v>
      </c>
      <c r="U4925" s="98" t="s">
        <v>111</v>
      </c>
      <c r="V4925" s="98" t="s">
        <v>3139</v>
      </c>
      <c r="W4925" s="69">
        <f t="shared" si="152"/>
        <v>4.1656700993372493E-2</v>
      </c>
    </row>
    <row r="4926" spans="1:23">
      <c r="A4926">
        <f t="shared" si="153"/>
        <v>1486</v>
      </c>
      <c r="B4926" s="99">
        <v>44408</v>
      </c>
      <c r="C4926" s="23">
        <v>2523</v>
      </c>
      <c r="D4926" s="23">
        <v>5</v>
      </c>
      <c r="E4926" s="98" t="s">
        <v>49</v>
      </c>
      <c r="F4926" s="98" t="s">
        <v>164</v>
      </c>
      <c r="G4926" s="98" t="s">
        <v>4120</v>
      </c>
      <c r="H4926" s="98" t="s">
        <v>1366</v>
      </c>
      <c r="I4926" s="98" t="s">
        <v>7029</v>
      </c>
      <c r="J4926" s="99">
        <v>45894</v>
      </c>
      <c r="K4926" s="107">
        <v>20000000</v>
      </c>
      <c r="L4926" s="98" t="s">
        <v>5449</v>
      </c>
      <c r="M4926" s="23">
        <v>1800</v>
      </c>
      <c r="N4926" s="23">
        <v>1</v>
      </c>
      <c r="O4926" s="107">
        <v>20000000</v>
      </c>
      <c r="P4926" s="23">
        <v>180</v>
      </c>
      <c r="Q4926" s="23">
        <v>2</v>
      </c>
      <c r="R4926" s="23">
        <v>2</v>
      </c>
      <c r="S4926" s="23">
        <v>0</v>
      </c>
      <c r="T4926" s="47">
        <v>18</v>
      </c>
      <c r="U4926" s="98" t="s">
        <v>111</v>
      </c>
      <c r="V4926" s="98" t="s">
        <v>3139</v>
      </c>
      <c r="W4926" s="69">
        <f t="shared" si="152"/>
        <v>8.3313401986744987E-2</v>
      </c>
    </row>
    <row r="4927" spans="1:23">
      <c r="A4927">
        <f t="shared" si="153"/>
        <v>1486</v>
      </c>
      <c r="B4927" s="99">
        <v>44408</v>
      </c>
      <c r="C4927" s="23">
        <v>2524</v>
      </c>
      <c r="D4927" s="23">
        <v>5</v>
      </c>
      <c r="E4927" s="98" t="s">
        <v>49</v>
      </c>
      <c r="F4927" s="98" t="s">
        <v>164</v>
      </c>
      <c r="G4927" s="98" t="s">
        <v>4120</v>
      </c>
      <c r="H4927" s="98" t="s">
        <v>1366</v>
      </c>
      <c r="I4927" s="98" t="s">
        <v>7029</v>
      </c>
      <c r="J4927" s="99">
        <v>45894</v>
      </c>
      <c r="K4927" s="107">
        <v>14000000</v>
      </c>
      <c r="L4927" s="98" t="s">
        <v>5450</v>
      </c>
      <c r="M4927" s="23">
        <v>1800</v>
      </c>
      <c r="N4927" s="23">
        <v>1</v>
      </c>
      <c r="O4927" s="107">
        <v>14000000</v>
      </c>
      <c r="P4927" s="23">
        <v>180</v>
      </c>
      <c r="Q4927" s="23">
        <v>2</v>
      </c>
      <c r="R4927" s="23">
        <v>2</v>
      </c>
      <c r="S4927" s="23">
        <v>0</v>
      </c>
      <c r="T4927" s="47">
        <v>12.6</v>
      </c>
      <c r="U4927" s="98" t="s">
        <v>111</v>
      </c>
      <c r="V4927" s="98" t="s">
        <v>3139</v>
      </c>
      <c r="W4927" s="69">
        <f t="shared" si="152"/>
        <v>5.8319381390721486E-2</v>
      </c>
    </row>
    <row r="4928" spans="1:23">
      <c r="A4928">
        <f t="shared" si="153"/>
        <v>1486</v>
      </c>
      <c r="B4928" s="99">
        <v>44408</v>
      </c>
      <c r="C4928" s="23">
        <v>2525</v>
      </c>
      <c r="D4928" s="23">
        <v>5</v>
      </c>
      <c r="E4928" s="98" t="s">
        <v>49</v>
      </c>
      <c r="F4928" s="98" t="s">
        <v>164</v>
      </c>
      <c r="G4928" s="98" t="s">
        <v>4120</v>
      </c>
      <c r="H4928" s="98" t="s">
        <v>1366</v>
      </c>
      <c r="I4928" s="98" t="s">
        <v>7029</v>
      </c>
      <c r="J4928" s="99">
        <v>45894</v>
      </c>
      <c r="K4928" s="107">
        <v>8000000</v>
      </c>
      <c r="L4928" s="98" t="s">
        <v>5451</v>
      </c>
      <c r="M4928" s="23">
        <v>1800</v>
      </c>
      <c r="N4928" s="23">
        <v>1</v>
      </c>
      <c r="O4928" s="107">
        <v>8000000</v>
      </c>
      <c r="P4928" s="23">
        <v>180</v>
      </c>
      <c r="Q4928" s="23">
        <v>2</v>
      </c>
      <c r="R4928" s="23">
        <v>2</v>
      </c>
      <c r="S4928" s="23">
        <v>0</v>
      </c>
      <c r="T4928" s="47">
        <v>7.2</v>
      </c>
      <c r="U4928" s="98" t="s">
        <v>111</v>
      </c>
      <c r="V4928" s="98" t="s">
        <v>3139</v>
      </c>
      <c r="W4928" s="69">
        <f t="shared" si="152"/>
        <v>3.3325360794697993E-2</v>
      </c>
    </row>
    <row r="4929" spans="1:23">
      <c r="A4929">
        <f t="shared" si="153"/>
        <v>1486</v>
      </c>
      <c r="B4929" s="99">
        <v>44408</v>
      </c>
      <c r="C4929" s="23">
        <v>2526</v>
      </c>
      <c r="D4929" s="23">
        <v>5</v>
      </c>
      <c r="E4929" s="98" t="s">
        <v>49</v>
      </c>
      <c r="F4929" s="98" t="s">
        <v>164</v>
      </c>
      <c r="G4929" s="98" t="s">
        <v>4120</v>
      </c>
      <c r="H4929" s="98" t="s">
        <v>1366</v>
      </c>
      <c r="I4929" s="98" t="s">
        <v>7029</v>
      </c>
      <c r="J4929" s="99">
        <v>45894</v>
      </c>
      <c r="K4929" s="107">
        <v>6000000</v>
      </c>
      <c r="L4929" s="98" t="s">
        <v>5452</v>
      </c>
      <c r="M4929" s="23">
        <v>1800</v>
      </c>
      <c r="N4929" s="23">
        <v>1</v>
      </c>
      <c r="O4929" s="107">
        <v>6000000</v>
      </c>
      <c r="P4929" s="23">
        <v>180</v>
      </c>
      <c r="Q4929" s="23">
        <v>2</v>
      </c>
      <c r="R4929" s="23">
        <v>2</v>
      </c>
      <c r="S4929" s="23">
        <v>0</v>
      </c>
      <c r="T4929" s="47">
        <v>5.4</v>
      </c>
      <c r="U4929" s="98" t="s">
        <v>111</v>
      </c>
      <c r="V4929" s="98" t="s">
        <v>3139</v>
      </c>
      <c r="W4929" s="69">
        <f t="shared" si="152"/>
        <v>2.4994020596023497E-2</v>
      </c>
    </row>
    <row r="4930" spans="1:23">
      <c r="A4930">
        <f t="shared" si="153"/>
        <v>3077</v>
      </c>
      <c r="B4930" s="99">
        <v>44408</v>
      </c>
      <c r="C4930" s="23">
        <v>2527</v>
      </c>
      <c r="D4930" s="23">
        <v>5</v>
      </c>
      <c r="E4930" s="98" t="s">
        <v>49</v>
      </c>
      <c r="F4930" s="98" t="s">
        <v>164</v>
      </c>
      <c r="G4930" s="98" t="s">
        <v>4120</v>
      </c>
      <c r="H4930" s="98" t="s">
        <v>1366</v>
      </c>
      <c r="I4930" s="98" t="s">
        <v>7029</v>
      </c>
      <c r="J4930" s="99">
        <v>47485</v>
      </c>
      <c r="K4930" s="107">
        <v>15000000</v>
      </c>
      <c r="L4930" s="98" t="s">
        <v>5453</v>
      </c>
      <c r="M4930" s="23">
        <v>1080</v>
      </c>
      <c r="N4930" s="23">
        <v>1</v>
      </c>
      <c r="O4930" s="107">
        <v>15000000</v>
      </c>
      <c r="P4930" s="23">
        <v>180</v>
      </c>
      <c r="Q4930" s="23">
        <v>2</v>
      </c>
      <c r="R4930" s="23">
        <v>2</v>
      </c>
      <c r="S4930" s="23">
        <v>0</v>
      </c>
      <c r="T4930" s="47">
        <v>12.5</v>
      </c>
      <c r="U4930" s="98" t="s">
        <v>111</v>
      </c>
      <c r="V4930" s="98" t="s">
        <v>3139</v>
      </c>
      <c r="W4930" s="69">
        <f t="shared" ref="W4930:W4993" si="154">+T4930/SUM($T$2:$T$5848)*A4930</f>
        <v>0.11980117107504033</v>
      </c>
    </row>
    <row r="4931" spans="1:23">
      <c r="A4931">
        <f t="shared" ref="A4931:A4994" si="155">+J4931-B4931</f>
        <v>755</v>
      </c>
      <c r="B4931" s="99">
        <v>44408</v>
      </c>
      <c r="C4931" s="23">
        <v>2528</v>
      </c>
      <c r="D4931" s="23">
        <v>5</v>
      </c>
      <c r="E4931" s="98" t="s">
        <v>49</v>
      </c>
      <c r="F4931" s="98" t="s">
        <v>164</v>
      </c>
      <c r="G4931" s="98" t="s">
        <v>4120</v>
      </c>
      <c r="H4931" s="98" t="s">
        <v>1366</v>
      </c>
      <c r="I4931" s="98" t="s">
        <v>7029</v>
      </c>
      <c r="J4931" s="99">
        <v>45163</v>
      </c>
      <c r="K4931" s="107">
        <v>8000000</v>
      </c>
      <c r="L4931" s="98" t="s">
        <v>5454</v>
      </c>
      <c r="M4931" s="23">
        <v>1080</v>
      </c>
      <c r="N4931" s="23">
        <v>1</v>
      </c>
      <c r="O4931" s="107">
        <v>8000000</v>
      </c>
      <c r="P4931" s="23">
        <v>180</v>
      </c>
      <c r="Q4931" s="23">
        <v>2</v>
      </c>
      <c r="R4931" s="23">
        <v>2</v>
      </c>
      <c r="S4931" s="23">
        <v>0</v>
      </c>
      <c r="T4931" s="47">
        <v>6.6666670000000003</v>
      </c>
      <c r="U4931" s="98" t="s">
        <v>111</v>
      </c>
      <c r="V4931" s="98" t="s">
        <v>3139</v>
      </c>
      <c r="W4931" s="69">
        <f t="shared" si="154"/>
        <v>1.5677588765533473E-2</v>
      </c>
    </row>
    <row r="4932" spans="1:23">
      <c r="A4932">
        <f t="shared" si="155"/>
        <v>755</v>
      </c>
      <c r="B4932" s="99">
        <v>44408</v>
      </c>
      <c r="C4932" s="23">
        <v>2529</v>
      </c>
      <c r="D4932" s="23">
        <v>5</v>
      </c>
      <c r="E4932" s="98" t="s">
        <v>49</v>
      </c>
      <c r="F4932" s="98" t="s">
        <v>164</v>
      </c>
      <c r="G4932" s="98" t="s">
        <v>4120</v>
      </c>
      <c r="H4932" s="98" t="s">
        <v>1366</v>
      </c>
      <c r="I4932" s="98" t="s">
        <v>7029</v>
      </c>
      <c r="J4932" s="99">
        <v>45163</v>
      </c>
      <c r="K4932" s="107">
        <v>7000000</v>
      </c>
      <c r="L4932" s="98" t="s">
        <v>5455</v>
      </c>
      <c r="M4932" s="23">
        <v>1080</v>
      </c>
      <c r="N4932" s="23">
        <v>1</v>
      </c>
      <c r="O4932" s="107">
        <v>7000000</v>
      </c>
      <c r="P4932" s="23">
        <v>30</v>
      </c>
      <c r="Q4932" s="23">
        <v>2</v>
      </c>
      <c r="R4932" s="23">
        <v>2</v>
      </c>
      <c r="S4932" s="23">
        <v>0</v>
      </c>
      <c r="T4932" s="47">
        <v>4.861116</v>
      </c>
      <c r="U4932" s="98" t="s">
        <v>111</v>
      </c>
      <c r="V4932" s="98" t="s">
        <v>3139</v>
      </c>
      <c r="W4932" s="69">
        <f t="shared" si="154"/>
        <v>1.1431586066853947E-2</v>
      </c>
    </row>
    <row r="4933" spans="1:23">
      <c r="A4933">
        <f t="shared" si="155"/>
        <v>1487</v>
      </c>
      <c r="B4933" s="99">
        <v>44408</v>
      </c>
      <c r="C4933" s="23">
        <v>2530</v>
      </c>
      <c r="D4933" s="23">
        <v>5</v>
      </c>
      <c r="E4933" s="98" t="s">
        <v>49</v>
      </c>
      <c r="F4933" s="98" t="s">
        <v>164</v>
      </c>
      <c r="G4933" s="98" t="s">
        <v>4120</v>
      </c>
      <c r="H4933" s="98" t="s">
        <v>1366</v>
      </c>
      <c r="I4933" s="98" t="s">
        <v>6528</v>
      </c>
      <c r="J4933" s="99">
        <v>45895</v>
      </c>
      <c r="K4933" s="107">
        <v>15000000</v>
      </c>
      <c r="L4933" s="98" t="s">
        <v>5456</v>
      </c>
      <c r="M4933" s="23">
        <v>1800</v>
      </c>
      <c r="N4933" s="23">
        <v>1</v>
      </c>
      <c r="O4933" s="107">
        <v>15000000</v>
      </c>
      <c r="P4933" s="23">
        <v>180</v>
      </c>
      <c r="Q4933" s="23">
        <v>2</v>
      </c>
      <c r="R4933" s="23">
        <v>2</v>
      </c>
      <c r="S4933" s="23">
        <v>0</v>
      </c>
      <c r="T4933" s="47">
        <v>13.5</v>
      </c>
      <c r="U4933" s="98" t="s">
        <v>111</v>
      </c>
      <c r="V4933" s="98" t="s">
        <v>3139</v>
      </c>
      <c r="W4933" s="69">
        <f t="shared" si="154"/>
        <v>6.2527100649877085E-2</v>
      </c>
    </row>
    <row r="4934" spans="1:23">
      <c r="A4934">
        <f t="shared" si="155"/>
        <v>1487</v>
      </c>
      <c r="B4934" s="99">
        <v>44408</v>
      </c>
      <c r="C4934" s="23">
        <v>2531</v>
      </c>
      <c r="D4934" s="23">
        <v>5</v>
      </c>
      <c r="E4934" s="98" t="s">
        <v>49</v>
      </c>
      <c r="F4934" s="98" t="s">
        <v>164</v>
      </c>
      <c r="G4934" s="98" t="s">
        <v>4120</v>
      </c>
      <c r="H4934" s="98" t="s">
        <v>1366</v>
      </c>
      <c r="I4934" s="98" t="s">
        <v>6528</v>
      </c>
      <c r="J4934" s="99">
        <v>45895</v>
      </c>
      <c r="K4934" s="107">
        <v>14000000</v>
      </c>
      <c r="L4934" s="98" t="s">
        <v>5457</v>
      </c>
      <c r="M4934" s="23">
        <v>1800</v>
      </c>
      <c r="N4934" s="23">
        <v>1</v>
      </c>
      <c r="O4934" s="107">
        <v>14000000</v>
      </c>
      <c r="P4934" s="23">
        <v>180</v>
      </c>
      <c r="Q4934" s="23">
        <v>2</v>
      </c>
      <c r="R4934" s="23">
        <v>2</v>
      </c>
      <c r="S4934" s="23">
        <v>0</v>
      </c>
      <c r="T4934" s="47">
        <v>12.6</v>
      </c>
      <c r="U4934" s="98" t="s">
        <v>111</v>
      </c>
      <c r="V4934" s="98" t="s">
        <v>3139</v>
      </c>
      <c r="W4934" s="69">
        <f t="shared" si="154"/>
        <v>5.8358627273218604E-2</v>
      </c>
    </row>
    <row r="4935" spans="1:23">
      <c r="A4935">
        <f t="shared" si="155"/>
        <v>756</v>
      </c>
      <c r="B4935" s="99">
        <v>44408</v>
      </c>
      <c r="C4935" s="23">
        <v>2532</v>
      </c>
      <c r="D4935" s="23">
        <v>5</v>
      </c>
      <c r="E4935" s="98" t="s">
        <v>49</v>
      </c>
      <c r="F4935" s="98" t="s">
        <v>164</v>
      </c>
      <c r="G4935" s="98" t="s">
        <v>4120</v>
      </c>
      <c r="H4935" s="98" t="s">
        <v>1366</v>
      </c>
      <c r="I4935" s="98" t="s">
        <v>6528</v>
      </c>
      <c r="J4935" s="99">
        <v>45164</v>
      </c>
      <c r="K4935" s="107">
        <v>7000000</v>
      </c>
      <c r="L4935" s="98" t="s">
        <v>5458</v>
      </c>
      <c r="M4935" s="23">
        <v>1080</v>
      </c>
      <c r="N4935" s="23">
        <v>1</v>
      </c>
      <c r="O4935" s="107">
        <v>7000000</v>
      </c>
      <c r="P4935" s="23">
        <v>180</v>
      </c>
      <c r="Q4935" s="23">
        <v>2</v>
      </c>
      <c r="R4935" s="23">
        <v>2</v>
      </c>
      <c r="S4935" s="23">
        <v>0</v>
      </c>
      <c r="T4935" s="47">
        <v>5.8333329999999997</v>
      </c>
      <c r="U4935" s="98" t="s">
        <v>111</v>
      </c>
      <c r="V4935" s="98" t="s">
        <v>3139</v>
      </c>
      <c r="W4935" s="69">
        <f t="shared" si="154"/>
        <v>1.3736058089074625E-2</v>
      </c>
    </row>
    <row r="4936" spans="1:23">
      <c r="A4936">
        <f t="shared" si="155"/>
        <v>1487</v>
      </c>
      <c r="B4936" s="99">
        <v>44408</v>
      </c>
      <c r="C4936" s="23">
        <v>2533</v>
      </c>
      <c r="D4936" s="23">
        <v>5</v>
      </c>
      <c r="E4936" s="98" t="s">
        <v>49</v>
      </c>
      <c r="F4936" s="98" t="s">
        <v>164</v>
      </c>
      <c r="G4936" s="98" t="s">
        <v>4120</v>
      </c>
      <c r="H4936" s="98" t="s">
        <v>1366</v>
      </c>
      <c r="I4936" s="98" t="s">
        <v>6528</v>
      </c>
      <c r="J4936" s="99">
        <v>45895</v>
      </c>
      <c r="K4936" s="107">
        <v>30000000</v>
      </c>
      <c r="L4936" s="98" t="s">
        <v>5459</v>
      </c>
      <c r="M4936" s="23">
        <v>1800</v>
      </c>
      <c r="N4936" s="23">
        <v>1</v>
      </c>
      <c r="O4936" s="107">
        <v>30000000</v>
      </c>
      <c r="P4936" s="23">
        <v>180</v>
      </c>
      <c r="Q4936" s="23">
        <v>2</v>
      </c>
      <c r="R4936" s="23">
        <v>2</v>
      </c>
      <c r="S4936" s="23">
        <v>0</v>
      </c>
      <c r="T4936" s="47">
        <v>27</v>
      </c>
      <c r="U4936" s="98" t="s">
        <v>111</v>
      </c>
      <c r="V4936" s="98" t="s">
        <v>3139</v>
      </c>
      <c r="W4936" s="69">
        <f t="shared" si="154"/>
        <v>0.12505420129975417</v>
      </c>
    </row>
    <row r="4937" spans="1:23">
      <c r="A4937">
        <f t="shared" si="155"/>
        <v>756</v>
      </c>
      <c r="B4937" s="99">
        <v>44408</v>
      </c>
      <c r="C4937" s="23">
        <v>2534</v>
      </c>
      <c r="D4937" s="23">
        <v>5</v>
      </c>
      <c r="E4937" s="98" t="s">
        <v>49</v>
      </c>
      <c r="F4937" s="98" t="s">
        <v>164</v>
      </c>
      <c r="G4937" s="98" t="s">
        <v>4120</v>
      </c>
      <c r="H4937" s="98" t="s">
        <v>1366</v>
      </c>
      <c r="I4937" s="98" t="s">
        <v>6528</v>
      </c>
      <c r="J4937" s="99">
        <v>45164</v>
      </c>
      <c r="K4937" s="107">
        <v>20000000</v>
      </c>
      <c r="L4937" s="98" t="s">
        <v>5460</v>
      </c>
      <c r="M4937" s="23">
        <v>1080</v>
      </c>
      <c r="N4937" s="23">
        <v>1</v>
      </c>
      <c r="O4937" s="107">
        <v>20000000</v>
      </c>
      <c r="P4937" s="23">
        <v>30</v>
      </c>
      <c r="Q4937" s="23">
        <v>2</v>
      </c>
      <c r="R4937" s="23">
        <v>2</v>
      </c>
      <c r="S4937" s="23">
        <v>0</v>
      </c>
      <c r="T4937" s="47">
        <v>13.888883999999999</v>
      </c>
      <c r="U4937" s="98" t="s">
        <v>111</v>
      </c>
      <c r="V4937" s="98" t="s">
        <v>3139</v>
      </c>
      <c r="W4937" s="69">
        <f t="shared" si="154"/>
        <v>3.2704890568808452E-2</v>
      </c>
    </row>
    <row r="4938" spans="1:23">
      <c r="A4938">
        <f t="shared" si="155"/>
        <v>756</v>
      </c>
      <c r="B4938" s="99">
        <v>44408</v>
      </c>
      <c r="C4938" s="23">
        <v>2535</v>
      </c>
      <c r="D4938" s="23">
        <v>5</v>
      </c>
      <c r="E4938" s="98" t="s">
        <v>49</v>
      </c>
      <c r="F4938" s="98" t="s">
        <v>164</v>
      </c>
      <c r="G4938" s="98" t="s">
        <v>4120</v>
      </c>
      <c r="H4938" s="98" t="s">
        <v>1366</v>
      </c>
      <c r="I4938" s="98" t="s">
        <v>6528</v>
      </c>
      <c r="J4938" s="99">
        <v>45164</v>
      </c>
      <c r="K4938" s="107">
        <v>20000000</v>
      </c>
      <c r="L4938" s="98" t="s">
        <v>5461</v>
      </c>
      <c r="M4938" s="23">
        <v>1080</v>
      </c>
      <c r="N4938" s="23">
        <v>1</v>
      </c>
      <c r="O4938" s="107">
        <v>20000000</v>
      </c>
      <c r="P4938" s="23">
        <v>180</v>
      </c>
      <c r="Q4938" s="23">
        <v>2</v>
      </c>
      <c r="R4938" s="23">
        <v>2</v>
      </c>
      <c r="S4938" s="23">
        <v>0</v>
      </c>
      <c r="T4938" s="47">
        <v>16.666667</v>
      </c>
      <c r="U4938" s="98" t="s">
        <v>111</v>
      </c>
      <c r="V4938" s="98" t="s">
        <v>3139</v>
      </c>
      <c r="W4938" s="69">
        <f t="shared" si="154"/>
        <v>3.9245883282038443E-2</v>
      </c>
    </row>
    <row r="4939" spans="1:23">
      <c r="A4939">
        <f t="shared" si="155"/>
        <v>756</v>
      </c>
      <c r="B4939" s="99">
        <v>44408</v>
      </c>
      <c r="C4939" s="23">
        <v>2536</v>
      </c>
      <c r="D4939" s="23">
        <v>5</v>
      </c>
      <c r="E4939" s="98" t="s">
        <v>49</v>
      </c>
      <c r="F4939" s="98" t="s">
        <v>164</v>
      </c>
      <c r="G4939" s="98" t="s">
        <v>4120</v>
      </c>
      <c r="H4939" s="98" t="s">
        <v>1366</v>
      </c>
      <c r="I4939" s="98" t="s">
        <v>6528</v>
      </c>
      <c r="J4939" s="99">
        <v>45164</v>
      </c>
      <c r="K4939" s="107">
        <v>15000000</v>
      </c>
      <c r="L4939" s="98" t="s">
        <v>5462</v>
      </c>
      <c r="M4939" s="23">
        <v>1080</v>
      </c>
      <c r="N4939" s="23">
        <v>1</v>
      </c>
      <c r="O4939" s="107">
        <v>15000000</v>
      </c>
      <c r="P4939" s="23">
        <v>30</v>
      </c>
      <c r="Q4939" s="23">
        <v>2</v>
      </c>
      <c r="R4939" s="23">
        <v>2</v>
      </c>
      <c r="S4939" s="23">
        <v>0</v>
      </c>
      <c r="T4939" s="47">
        <v>10.416663</v>
      </c>
      <c r="U4939" s="98" t="s">
        <v>111</v>
      </c>
      <c r="V4939" s="98" t="s">
        <v>3139</v>
      </c>
      <c r="W4939" s="69">
        <f t="shared" si="154"/>
        <v>2.4528667926606344E-2</v>
      </c>
    </row>
    <row r="4940" spans="1:23">
      <c r="A4940">
        <f t="shared" si="155"/>
        <v>1122</v>
      </c>
      <c r="B4940" s="99">
        <v>44408</v>
      </c>
      <c r="C4940" s="23">
        <v>2537</v>
      </c>
      <c r="D4940" s="23">
        <v>5</v>
      </c>
      <c r="E4940" s="98" t="s">
        <v>49</v>
      </c>
      <c r="F4940" s="98" t="s">
        <v>164</v>
      </c>
      <c r="G4940" s="98" t="s">
        <v>4120</v>
      </c>
      <c r="H4940" s="98" t="s">
        <v>1366</v>
      </c>
      <c r="I4940" s="98" t="s">
        <v>6528</v>
      </c>
      <c r="J4940" s="99">
        <v>45530</v>
      </c>
      <c r="K4940" s="107">
        <v>8500000</v>
      </c>
      <c r="L4940" s="98" t="s">
        <v>5463</v>
      </c>
      <c r="M4940" s="23">
        <v>1440</v>
      </c>
      <c r="N4940" s="23">
        <v>1</v>
      </c>
      <c r="O4940" s="107">
        <v>8500000</v>
      </c>
      <c r="P4940" s="23">
        <v>180</v>
      </c>
      <c r="Q4940" s="23">
        <v>2</v>
      </c>
      <c r="R4940" s="23">
        <v>2</v>
      </c>
      <c r="S4940" s="23">
        <v>0</v>
      </c>
      <c r="T4940" s="47">
        <v>7.4375</v>
      </c>
      <c r="U4940" s="98" t="s">
        <v>111</v>
      </c>
      <c r="V4940" s="98" t="s">
        <v>3139</v>
      </c>
      <c r="W4940" s="69">
        <f t="shared" si="154"/>
        <v>2.599222092882229E-2</v>
      </c>
    </row>
    <row r="4941" spans="1:23">
      <c r="A4941">
        <f t="shared" si="155"/>
        <v>756</v>
      </c>
      <c r="B4941" s="99">
        <v>44408</v>
      </c>
      <c r="C4941" s="23">
        <v>2538</v>
      </c>
      <c r="D4941" s="23">
        <v>5</v>
      </c>
      <c r="E4941" s="98" t="s">
        <v>49</v>
      </c>
      <c r="F4941" s="98" t="s">
        <v>164</v>
      </c>
      <c r="G4941" s="98" t="s">
        <v>4120</v>
      </c>
      <c r="H4941" s="98" t="s">
        <v>1366</v>
      </c>
      <c r="I4941" s="98" t="s">
        <v>6528</v>
      </c>
      <c r="J4941" s="99">
        <v>45164</v>
      </c>
      <c r="K4941" s="107">
        <v>20000000</v>
      </c>
      <c r="L4941" s="98" t="s">
        <v>5464</v>
      </c>
      <c r="M4941" s="23">
        <v>1080</v>
      </c>
      <c r="N4941" s="23">
        <v>1</v>
      </c>
      <c r="O4941" s="107">
        <v>20000000</v>
      </c>
      <c r="P4941" s="23">
        <v>180</v>
      </c>
      <c r="Q4941" s="23">
        <v>2</v>
      </c>
      <c r="R4941" s="23">
        <v>2</v>
      </c>
      <c r="S4941" s="23">
        <v>0</v>
      </c>
      <c r="T4941" s="47">
        <v>16.666667</v>
      </c>
      <c r="U4941" s="98" t="s">
        <v>111</v>
      </c>
      <c r="V4941" s="98" t="s">
        <v>3139</v>
      </c>
      <c r="W4941" s="69">
        <f t="shared" si="154"/>
        <v>3.9245883282038443E-2</v>
      </c>
    </row>
    <row r="4942" spans="1:23">
      <c r="A4942">
        <f t="shared" si="155"/>
        <v>756</v>
      </c>
      <c r="B4942" s="99">
        <v>44408</v>
      </c>
      <c r="C4942" s="23">
        <v>2539</v>
      </c>
      <c r="D4942" s="23">
        <v>5</v>
      </c>
      <c r="E4942" s="98" t="s">
        <v>49</v>
      </c>
      <c r="F4942" s="98" t="s">
        <v>164</v>
      </c>
      <c r="G4942" s="98" t="s">
        <v>4120</v>
      </c>
      <c r="H4942" s="98" t="s">
        <v>1366</v>
      </c>
      <c r="I4942" s="98" t="s">
        <v>6528</v>
      </c>
      <c r="J4942" s="99">
        <v>45164</v>
      </c>
      <c r="K4942" s="107">
        <v>20000000</v>
      </c>
      <c r="L4942" s="98" t="s">
        <v>5465</v>
      </c>
      <c r="M4942" s="23">
        <v>1080</v>
      </c>
      <c r="N4942" s="23">
        <v>1</v>
      </c>
      <c r="O4942" s="107">
        <v>20000000</v>
      </c>
      <c r="P4942" s="23">
        <v>180</v>
      </c>
      <c r="Q4942" s="23">
        <v>2</v>
      </c>
      <c r="R4942" s="23">
        <v>2</v>
      </c>
      <c r="S4942" s="23">
        <v>0</v>
      </c>
      <c r="T4942" s="47">
        <v>16.666667</v>
      </c>
      <c r="U4942" s="98" t="s">
        <v>111</v>
      </c>
      <c r="V4942" s="98" t="s">
        <v>3139</v>
      </c>
      <c r="W4942" s="69">
        <f t="shared" si="154"/>
        <v>3.9245883282038443E-2</v>
      </c>
    </row>
    <row r="4943" spans="1:23">
      <c r="A4943">
        <f t="shared" si="155"/>
        <v>756</v>
      </c>
      <c r="B4943" s="99">
        <v>44408</v>
      </c>
      <c r="C4943" s="23">
        <v>2540</v>
      </c>
      <c r="D4943" s="23">
        <v>5</v>
      </c>
      <c r="E4943" s="98" t="s">
        <v>49</v>
      </c>
      <c r="F4943" s="98" t="s">
        <v>164</v>
      </c>
      <c r="G4943" s="98" t="s">
        <v>4120</v>
      </c>
      <c r="H4943" s="98" t="s">
        <v>1366</v>
      </c>
      <c r="I4943" s="98" t="s">
        <v>6528</v>
      </c>
      <c r="J4943" s="99">
        <v>45164</v>
      </c>
      <c r="K4943" s="107">
        <v>15000000</v>
      </c>
      <c r="L4943" s="98" t="s">
        <v>5466</v>
      </c>
      <c r="M4943" s="23">
        <v>1080</v>
      </c>
      <c r="N4943" s="23">
        <v>1</v>
      </c>
      <c r="O4943" s="107">
        <v>15000000</v>
      </c>
      <c r="P4943" s="23">
        <v>180</v>
      </c>
      <c r="Q4943" s="23">
        <v>2</v>
      </c>
      <c r="R4943" s="23">
        <v>2</v>
      </c>
      <c r="S4943" s="23">
        <v>0</v>
      </c>
      <c r="T4943" s="47">
        <v>12.5</v>
      </c>
      <c r="U4943" s="98" t="s">
        <v>111</v>
      </c>
      <c r="V4943" s="98" t="s">
        <v>3139</v>
      </c>
      <c r="W4943" s="69">
        <f t="shared" si="154"/>
        <v>2.9434411872840589E-2</v>
      </c>
    </row>
    <row r="4944" spans="1:23">
      <c r="A4944">
        <f t="shared" si="155"/>
        <v>756</v>
      </c>
      <c r="B4944" s="99">
        <v>44408</v>
      </c>
      <c r="C4944" s="23">
        <v>2541</v>
      </c>
      <c r="D4944" s="23">
        <v>5</v>
      </c>
      <c r="E4944" s="98" t="s">
        <v>49</v>
      </c>
      <c r="F4944" s="98" t="s">
        <v>164</v>
      </c>
      <c r="G4944" s="98" t="s">
        <v>4120</v>
      </c>
      <c r="H4944" s="98" t="s">
        <v>1366</v>
      </c>
      <c r="I4944" s="98" t="s">
        <v>6528</v>
      </c>
      <c r="J4944" s="99">
        <v>45164</v>
      </c>
      <c r="K4944" s="107">
        <v>10000000</v>
      </c>
      <c r="L4944" s="98" t="s">
        <v>5467</v>
      </c>
      <c r="M4944" s="23">
        <v>1080</v>
      </c>
      <c r="N4944" s="23">
        <v>1</v>
      </c>
      <c r="O4944" s="107">
        <v>10000000</v>
      </c>
      <c r="P4944" s="23">
        <v>180</v>
      </c>
      <c r="Q4944" s="23">
        <v>2</v>
      </c>
      <c r="R4944" s="23">
        <v>2</v>
      </c>
      <c r="S4944" s="23">
        <v>0</v>
      </c>
      <c r="T4944" s="47">
        <v>8.3333329999999997</v>
      </c>
      <c r="U4944" s="98" t="s">
        <v>111</v>
      </c>
      <c r="V4944" s="98" t="s">
        <v>3139</v>
      </c>
      <c r="W4944" s="69">
        <f t="shared" si="154"/>
        <v>1.9622940463642744E-2</v>
      </c>
    </row>
    <row r="4945" spans="1:23">
      <c r="A4945">
        <f t="shared" si="155"/>
        <v>756</v>
      </c>
      <c r="B4945" s="99">
        <v>44408</v>
      </c>
      <c r="C4945" s="23">
        <v>2542</v>
      </c>
      <c r="D4945" s="23">
        <v>5</v>
      </c>
      <c r="E4945" s="98" t="s">
        <v>49</v>
      </c>
      <c r="F4945" s="98" t="s">
        <v>164</v>
      </c>
      <c r="G4945" s="98" t="s">
        <v>4120</v>
      </c>
      <c r="H4945" s="98" t="s">
        <v>1366</v>
      </c>
      <c r="I4945" s="98" t="s">
        <v>6528</v>
      </c>
      <c r="J4945" s="99">
        <v>45164</v>
      </c>
      <c r="K4945" s="107">
        <v>10000000</v>
      </c>
      <c r="L4945" s="98" t="s">
        <v>5468</v>
      </c>
      <c r="M4945" s="23">
        <v>1080</v>
      </c>
      <c r="N4945" s="23">
        <v>1</v>
      </c>
      <c r="O4945" s="107">
        <v>10000000</v>
      </c>
      <c r="P4945" s="23">
        <v>30</v>
      </c>
      <c r="Q4945" s="23">
        <v>2</v>
      </c>
      <c r="R4945" s="23">
        <v>2</v>
      </c>
      <c r="S4945" s="23">
        <v>0</v>
      </c>
      <c r="T4945" s="47">
        <v>6.9444419999999996</v>
      </c>
      <c r="U4945" s="98" t="s">
        <v>111</v>
      </c>
      <c r="V4945" s="98" t="s">
        <v>3139</v>
      </c>
      <c r="W4945" s="69">
        <f t="shared" si="154"/>
        <v>1.6352445284404226E-2</v>
      </c>
    </row>
    <row r="4946" spans="1:23">
      <c r="A4946">
        <f t="shared" si="155"/>
        <v>1487</v>
      </c>
      <c r="B4946" s="99">
        <v>44408</v>
      </c>
      <c r="C4946" s="23">
        <v>2543</v>
      </c>
      <c r="D4946" s="23">
        <v>5</v>
      </c>
      <c r="E4946" s="98" t="s">
        <v>49</v>
      </c>
      <c r="F4946" s="98" t="s">
        <v>164</v>
      </c>
      <c r="G4946" s="98" t="s">
        <v>4120</v>
      </c>
      <c r="H4946" s="98" t="s">
        <v>1366</v>
      </c>
      <c r="I4946" s="98" t="s">
        <v>6528</v>
      </c>
      <c r="J4946" s="99">
        <v>45895</v>
      </c>
      <c r="K4946" s="107">
        <v>12000000</v>
      </c>
      <c r="L4946" s="98" t="s">
        <v>5469</v>
      </c>
      <c r="M4946" s="23">
        <v>1800</v>
      </c>
      <c r="N4946" s="23">
        <v>1</v>
      </c>
      <c r="O4946" s="107">
        <v>12000000</v>
      </c>
      <c r="P4946" s="23">
        <v>180</v>
      </c>
      <c r="Q4946" s="23">
        <v>2</v>
      </c>
      <c r="R4946" s="23">
        <v>2</v>
      </c>
      <c r="S4946" s="23">
        <v>0</v>
      </c>
      <c r="T4946" s="47">
        <v>10.8</v>
      </c>
      <c r="U4946" s="98" t="s">
        <v>111</v>
      </c>
      <c r="V4946" s="98" t="s">
        <v>3139</v>
      </c>
      <c r="W4946" s="69">
        <f t="shared" si="154"/>
        <v>5.0021680519901669E-2</v>
      </c>
    </row>
    <row r="4947" spans="1:23">
      <c r="A4947">
        <f t="shared" si="155"/>
        <v>1487</v>
      </c>
      <c r="B4947" s="99">
        <v>44408</v>
      </c>
      <c r="C4947" s="23">
        <v>2544</v>
      </c>
      <c r="D4947" s="23">
        <v>5</v>
      </c>
      <c r="E4947" s="98" t="s">
        <v>49</v>
      </c>
      <c r="F4947" s="98" t="s">
        <v>164</v>
      </c>
      <c r="G4947" s="98" t="s">
        <v>4120</v>
      </c>
      <c r="H4947" s="98" t="s">
        <v>1366</v>
      </c>
      <c r="I4947" s="98" t="s">
        <v>6528</v>
      </c>
      <c r="J4947" s="99">
        <v>45895</v>
      </c>
      <c r="K4947" s="107">
        <v>20000000</v>
      </c>
      <c r="L4947" s="98" t="s">
        <v>5470</v>
      </c>
      <c r="M4947" s="23">
        <v>1800</v>
      </c>
      <c r="N4947" s="23">
        <v>1</v>
      </c>
      <c r="O4947" s="107">
        <v>20000000</v>
      </c>
      <c r="P4947" s="23">
        <v>180</v>
      </c>
      <c r="Q4947" s="23">
        <v>2</v>
      </c>
      <c r="R4947" s="23">
        <v>2</v>
      </c>
      <c r="S4947" s="23">
        <v>0</v>
      </c>
      <c r="T4947" s="47">
        <v>18</v>
      </c>
      <c r="U4947" s="98" t="s">
        <v>111</v>
      </c>
      <c r="V4947" s="98" t="s">
        <v>3139</v>
      </c>
      <c r="W4947" s="69">
        <f t="shared" si="154"/>
        <v>8.3369467533169442E-2</v>
      </c>
    </row>
    <row r="4948" spans="1:23">
      <c r="A4948">
        <f t="shared" si="155"/>
        <v>756</v>
      </c>
      <c r="B4948" s="99">
        <v>44408</v>
      </c>
      <c r="C4948" s="23">
        <v>2545</v>
      </c>
      <c r="D4948" s="23">
        <v>5</v>
      </c>
      <c r="E4948" s="98" t="s">
        <v>49</v>
      </c>
      <c r="F4948" s="98" t="s">
        <v>164</v>
      </c>
      <c r="G4948" s="98" t="s">
        <v>4120</v>
      </c>
      <c r="H4948" s="98" t="s">
        <v>1366</v>
      </c>
      <c r="I4948" s="98" t="s">
        <v>6528</v>
      </c>
      <c r="J4948" s="99">
        <v>45164</v>
      </c>
      <c r="K4948" s="107">
        <v>8000000</v>
      </c>
      <c r="L4948" s="98" t="s">
        <v>5471</v>
      </c>
      <c r="M4948" s="23">
        <v>1080</v>
      </c>
      <c r="N4948" s="23">
        <v>1</v>
      </c>
      <c r="O4948" s="107">
        <v>8000000</v>
      </c>
      <c r="P4948" s="23">
        <v>180</v>
      </c>
      <c r="Q4948" s="23">
        <v>2</v>
      </c>
      <c r="R4948" s="23">
        <v>2</v>
      </c>
      <c r="S4948" s="23">
        <v>0</v>
      </c>
      <c r="T4948" s="47">
        <v>6.6666670000000003</v>
      </c>
      <c r="U4948" s="98" t="s">
        <v>111</v>
      </c>
      <c r="V4948" s="98" t="s">
        <v>3139</v>
      </c>
      <c r="W4948" s="69">
        <f t="shared" si="154"/>
        <v>1.5698353783765967E-2</v>
      </c>
    </row>
    <row r="4949" spans="1:23">
      <c r="A4949">
        <f t="shared" si="155"/>
        <v>756</v>
      </c>
      <c r="B4949" s="99">
        <v>44408</v>
      </c>
      <c r="C4949" s="23">
        <v>2546</v>
      </c>
      <c r="D4949" s="23">
        <v>5</v>
      </c>
      <c r="E4949" s="98" t="s">
        <v>49</v>
      </c>
      <c r="F4949" s="98" t="s">
        <v>164</v>
      </c>
      <c r="G4949" s="98" t="s">
        <v>4120</v>
      </c>
      <c r="H4949" s="98" t="s">
        <v>1366</v>
      </c>
      <c r="I4949" s="98" t="s">
        <v>6528</v>
      </c>
      <c r="J4949" s="99">
        <v>45164</v>
      </c>
      <c r="K4949" s="107">
        <v>35000000</v>
      </c>
      <c r="L4949" s="98" t="s">
        <v>5472</v>
      </c>
      <c r="M4949" s="23">
        <v>1080</v>
      </c>
      <c r="N4949" s="23">
        <v>1</v>
      </c>
      <c r="O4949" s="107">
        <v>35000000</v>
      </c>
      <c r="P4949" s="23">
        <v>180</v>
      </c>
      <c r="Q4949" s="23">
        <v>2</v>
      </c>
      <c r="R4949" s="23">
        <v>2</v>
      </c>
      <c r="S4949" s="23">
        <v>2.81</v>
      </c>
      <c r="T4949" s="47">
        <v>29.514861</v>
      </c>
      <c r="U4949" s="98" t="s">
        <v>111</v>
      </c>
      <c r="V4949" s="98" t="s">
        <v>3139</v>
      </c>
      <c r="W4949" s="69">
        <f t="shared" si="154"/>
        <v>6.9500206003491175E-2</v>
      </c>
    </row>
    <row r="4950" spans="1:23">
      <c r="A4950">
        <f t="shared" si="155"/>
        <v>1487</v>
      </c>
      <c r="B4950" s="99">
        <v>44408</v>
      </c>
      <c r="C4950" s="23">
        <v>2547</v>
      </c>
      <c r="D4950" s="23">
        <v>5</v>
      </c>
      <c r="E4950" s="98" t="s">
        <v>49</v>
      </c>
      <c r="F4950" s="98" t="s">
        <v>164</v>
      </c>
      <c r="G4950" s="98" t="s">
        <v>4120</v>
      </c>
      <c r="H4950" s="98" t="s">
        <v>1366</v>
      </c>
      <c r="I4950" s="98" t="s">
        <v>6528</v>
      </c>
      <c r="J4950" s="99">
        <v>45895</v>
      </c>
      <c r="K4950" s="107">
        <v>15000000</v>
      </c>
      <c r="L4950" s="98" t="s">
        <v>5473</v>
      </c>
      <c r="M4950" s="23">
        <v>1800</v>
      </c>
      <c r="N4950" s="23">
        <v>1</v>
      </c>
      <c r="O4950" s="107">
        <v>15000000</v>
      </c>
      <c r="P4950" s="23">
        <v>90</v>
      </c>
      <c r="Q4950" s="23">
        <v>2</v>
      </c>
      <c r="R4950" s="23">
        <v>2</v>
      </c>
      <c r="S4950" s="23">
        <v>0</v>
      </c>
      <c r="T4950" s="47">
        <v>12.75</v>
      </c>
      <c r="U4950" s="98" t="s">
        <v>111</v>
      </c>
      <c r="V4950" s="98" t="s">
        <v>3139</v>
      </c>
      <c r="W4950" s="69">
        <f t="shared" si="154"/>
        <v>5.9053372835995023E-2</v>
      </c>
    </row>
    <row r="4951" spans="1:23">
      <c r="A4951">
        <f t="shared" si="155"/>
        <v>1487</v>
      </c>
      <c r="B4951" s="99">
        <v>44408</v>
      </c>
      <c r="C4951" s="23">
        <v>2548</v>
      </c>
      <c r="D4951" s="23">
        <v>5</v>
      </c>
      <c r="E4951" s="98" t="s">
        <v>49</v>
      </c>
      <c r="F4951" s="98" t="s">
        <v>164</v>
      </c>
      <c r="G4951" s="98" t="s">
        <v>4120</v>
      </c>
      <c r="H4951" s="98" t="s">
        <v>1366</v>
      </c>
      <c r="I4951" s="98" t="s">
        <v>6528</v>
      </c>
      <c r="J4951" s="99">
        <v>45895</v>
      </c>
      <c r="K4951" s="107">
        <v>10000000</v>
      </c>
      <c r="L4951" s="98" t="s">
        <v>5474</v>
      </c>
      <c r="M4951" s="23">
        <v>1800</v>
      </c>
      <c r="N4951" s="23">
        <v>1</v>
      </c>
      <c r="O4951" s="107">
        <v>10000000</v>
      </c>
      <c r="P4951" s="23">
        <v>180</v>
      </c>
      <c r="Q4951" s="23">
        <v>2</v>
      </c>
      <c r="R4951" s="23">
        <v>2</v>
      </c>
      <c r="S4951" s="23">
        <v>0</v>
      </c>
      <c r="T4951" s="47">
        <v>9</v>
      </c>
      <c r="U4951" s="98" t="s">
        <v>111</v>
      </c>
      <c r="V4951" s="98" t="s">
        <v>3139</v>
      </c>
      <c r="W4951" s="69">
        <f t="shared" si="154"/>
        <v>4.1684733766584721E-2</v>
      </c>
    </row>
    <row r="4952" spans="1:23">
      <c r="A4952">
        <f t="shared" si="155"/>
        <v>756</v>
      </c>
      <c r="B4952" s="99">
        <v>44408</v>
      </c>
      <c r="C4952" s="23">
        <v>2549</v>
      </c>
      <c r="D4952" s="23">
        <v>5</v>
      </c>
      <c r="E4952" s="98" t="s">
        <v>49</v>
      </c>
      <c r="F4952" s="98" t="s">
        <v>164</v>
      </c>
      <c r="G4952" s="98" t="s">
        <v>4120</v>
      </c>
      <c r="H4952" s="98" t="s">
        <v>1366</v>
      </c>
      <c r="I4952" s="98" t="s">
        <v>6528</v>
      </c>
      <c r="J4952" s="99">
        <v>45164</v>
      </c>
      <c r="K4952" s="107">
        <v>20000000</v>
      </c>
      <c r="L4952" s="98" t="s">
        <v>5475</v>
      </c>
      <c r="M4952" s="23">
        <v>1080</v>
      </c>
      <c r="N4952" s="23">
        <v>1</v>
      </c>
      <c r="O4952" s="107">
        <v>20000000</v>
      </c>
      <c r="P4952" s="23">
        <v>180</v>
      </c>
      <c r="Q4952" s="23">
        <v>2</v>
      </c>
      <c r="R4952" s="23">
        <v>2</v>
      </c>
      <c r="S4952" s="23">
        <v>0</v>
      </c>
      <c r="T4952" s="47">
        <v>16.666667</v>
      </c>
      <c r="U4952" s="98" t="s">
        <v>111</v>
      </c>
      <c r="V4952" s="98" t="s">
        <v>3139</v>
      </c>
      <c r="W4952" s="69">
        <f t="shared" si="154"/>
        <v>3.9245883282038443E-2</v>
      </c>
    </row>
    <row r="4953" spans="1:23">
      <c r="A4953">
        <f t="shared" si="155"/>
        <v>1488</v>
      </c>
      <c r="B4953" s="99">
        <v>44408</v>
      </c>
      <c r="C4953" s="23">
        <v>2550</v>
      </c>
      <c r="D4953" s="23">
        <v>5</v>
      </c>
      <c r="E4953" s="98" t="s">
        <v>49</v>
      </c>
      <c r="F4953" s="98" t="s">
        <v>164</v>
      </c>
      <c r="G4953" s="98" t="s">
        <v>4120</v>
      </c>
      <c r="H4953" s="98" t="s">
        <v>1366</v>
      </c>
      <c r="I4953" s="98" t="s">
        <v>10063</v>
      </c>
      <c r="J4953" s="99">
        <v>45896</v>
      </c>
      <c r="K4953" s="107">
        <v>10000000</v>
      </c>
      <c r="L4953" s="98" t="s">
        <v>5476</v>
      </c>
      <c r="M4953" s="23">
        <v>1800</v>
      </c>
      <c r="N4953" s="23">
        <v>1</v>
      </c>
      <c r="O4953" s="107">
        <v>10000000</v>
      </c>
      <c r="P4953" s="23">
        <v>180</v>
      </c>
      <c r="Q4953" s="23">
        <v>2</v>
      </c>
      <c r="R4953" s="23">
        <v>2</v>
      </c>
      <c r="S4953" s="23">
        <v>0</v>
      </c>
      <c r="T4953" s="47">
        <v>9</v>
      </c>
      <c r="U4953" s="98" t="s">
        <v>111</v>
      </c>
      <c r="V4953" s="98" t="s">
        <v>3139</v>
      </c>
      <c r="W4953" s="69">
        <f t="shared" si="154"/>
        <v>4.1712766539796949E-2</v>
      </c>
    </row>
    <row r="4954" spans="1:23">
      <c r="A4954">
        <f t="shared" si="155"/>
        <v>757</v>
      </c>
      <c r="B4954" s="99">
        <v>44408</v>
      </c>
      <c r="C4954" s="23">
        <v>2551</v>
      </c>
      <c r="D4954" s="23">
        <v>5</v>
      </c>
      <c r="E4954" s="98" t="s">
        <v>49</v>
      </c>
      <c r="F4954" s="98" t="s">
        <v>164</v>
      </c>
      <c r="G4954" s="98" t="s">
        <v>4120</v>
      </c>
      <c r="H4954" s="98" t="s">
        <v>1366</v>
      </c>
      <c r="I4954" s="98" t="s">
        <v>10063</v>
      </c>
      <c r="J4954" s="99">
        <v>45165</v>
      </c>
      <c r="K4954" s="107">
        <v>7000000</v>
      </c>
      <c r="L4954" s="98" t="s">
        <v>5477</v>
      </c>
      <c r="M4954" s="23">
        <v>1080</v>
      </c>
      <c r="N4954" s="23">
        <v>1</v>
      </c>
      <c r="O4954" s="107">
        <v>7000000</v>
      </c>
      <c r="P4954" s="23">
        <v>90</v>
      </c>
      <c r="Q4954" s="23">
        <v>2</v>
      </c>
      <c r="R4954" s="23">
        <v>2</v>
      </c>
      <c r="S4954" s="23">
        <v>0</v>
      </c>
      <c r="T4954" s="47">
        <v>5.2500010000000001</v>
      </c>
      <c r="U4954" s="98" t="s">
        <v>111</v>
      </c>
      <c r="V4954" s="98" t="s">
        <v>3139</v>
      </c>
      <c r="W4954" s="69">
        <f t="shared" si="154"/>
        <v>1.2378807795501217E-2</v>
      </c>
    </row>
    <row r="4955" spans="1:23">
      <c r="A4955">
        <f t="shared" si="155"/>
        <v>1488</v>
      </c>
      <c r="B4955" s="99">
        <v>44408</v>
      </c>
      <c r="C4955" s="23">
        <v>2552</v>
      </c>
      <c r="D4955" s="23">
        <v>5</v>
      </c>
      <c r="E4955" s="98" t="s">
        <v>49</v>
      </c>
      <c r="F4955" s="98" t="s">
        <v>164</v>
      </c>
      <c r="G4955" s="98" t="s">
        <v>4120</v>
      </c>
      <c r="H4955" s="98" t="s">
        <v>1366</v>
      </c>
      <c r="I4955" s="98" t="s">
        <v>10063</v>
      </c>
      <c r="J4955" s="99">
        <v>45896</v>
      </c>
      <c r="K4955" s="107">
        <v>30000000</v>
      </c>
      <c r="L4955" s="98" t="s">
        <v>5478</v>
      </c>
      <c r="M4955" s="23">
        <v>1800</v>
      </c>
      <c r="N4955" s="23">
        <v>1</v>
      </c>
      <c r="O4955" s="107">
        <v>30000000</v>
      </c>
      <c r="P4955" s="23">
        <v>180</v>
      </c>
      <c r="Q4955" s="23">
        <v>2</v>
      </c>
      <c r="R4955" s="23">
        <v>2</v>
      </c>
      <c r="S4955" s="23">
        <v>0</v>
      </c>
      <c r="T4955" s="47">
        <v>27</v>
      </c>
      <c r="U4955" s="98" t="s">
        <v>111</v>
      </c>
      <c r="V4955" s="98" t="s">
        <v>3139</v>
      </c>
      <c r="W4955" s="69">
        <f t="shared" si="154"/>
        <v>0.12513829961939085</v>
      </c>
    </row>
    <row r="4956" spans="1:23">
      <c r="A4956">
        <f t="shared" si="155"/>
        <v>1488</v>
      </c>
      <c r="B4956" s="99">
        <v>44408</v>
      </c>
      <c r="C4956" s="23">
        <v>2553</v>
      </c>
      <c r="D4956" s="23">
        <v>5</v>
      </c>
      <c r="E4956" s="98" t="s">
        <v>49</v>
      </c>
      <c r="F4956" s="98" t="s">
        <v>164</v>
      </c>
      <c r="G4956" s="98" t="s">
        <v>4120</v>
      </c>
      <c r="H4956" s="98" t="s">
        <v>1366</v>
      </c>
      <c r="I4956" s="98" t="s">
        <v>10063</v>
      </c>
      <c r="J4956" s="99">
        <v>45896</v>
      </c>
      <c r="K4956" s="107">
        <v>18000000</v>
      </c>
      <c r="L4956" s="98" t="s">
        <v>5479</v>
      </c>
      <c r="M4956" s="23">
        <v>1800</v>
      </c>
      <c r="N4956" s="23">
        <v>1</v>
      </c>
      <c r="O4956" s="107">
        <v>18000000</v>
      </c>
      <c r="P4956" s="23">
        <v>180</v>
      </c>
      <c r="Q4956" s="23">
        <v>2</v>
      </c>
      <c r="R4956" s="23">
        <v>2</v>
      </c>
      <c r="S4956" s="23">
        <v>0</v>
      </c>
      <c r="T4956" s="47">
        <v>16.2</v>
      </c>
      <c r="U4956" s="98" t="s">
        <v>111</v>
      </c>
      <c r="V4956" s="98" t="s">
        <v>3139</v>
      </c>
      <c r="W4956" s="69">
        <f t="shared" si="154"/>
        <v>7.50829797716345E-2</v>
      </c>
    </row>
    <row r="4957" spans="1:23">
      <c r="A4957">
        <f t="shared" si="155"/>
        <v>757</v>
      </c>
      <c r="B4957" s="99">
        <v>44408</v>
      </c>
      <c r="C4957" s="23">
        <v>2554</v>
      </c>
      <c r="D4957" s="23">
        <v>5</v>
      </c>
      <c r="E4957" s="98" t="s">
        <v>49</v>
      </c>
      <c r="F4957" s="98" t="s">
        <v>164</v>
      </c>
      <c r="G4957" s="98" t="s">
        <v>4120</v>
      </c>
      <c r="H4957" s="98" t="s">
        <v>1366</v>
      </c>
      <c r="I4957" s="98" t="s">
        <v>10063</v>
      </c>
      <c r="J4957" s="99">
        <v>45165</v>
      </c>
      <c r="K4957" s="107">
        <v>20000000</v>
      </c>
      <c r="L4957" s="98" t="s">
        <v>5480</v>
      </c>
      <c r="M4957" s="23">
        <v>1080</v>
      </c>
      <c r="N4957" s="23">
        <v>1</v>
      </c>
      <c r="O4957" s="107">
        <v>20000000</v>
      </c>
      <c r="P4957" s="23">
        <v>180</v>
      </c>
      <c r="Q4957" s="23">
        <v>2</v>
      </c>
      <c r="R4957" s="23">
        <v>2</v>
      </c>
      <c r="S4957" s="23">
        <v>0</v>
      </c>
      <c r="T4957" s="47">
        <v>16.666667</v>
      </c>
      <c r="U4957" s="98" t="s">
        <v>111</v>
      </c>
      <c r="V4957" s="98" t="s">
        <v>3139</v>
      </c>
      <c r="W4957" s="69">
        <f t="shared" si="154"/>
        <v>3.9297795826062298E-2</v>
      </c>
    </row>
    <row r="4958" spans="1:23">
      <c r="A4958">
        <f t="shared" si="155"/>
        <v>757</v>
      </c>
      <c r="B4958" s="99">
        <v>44408</v>
      </c>
      <c r="C4958" s="23">
        <v>2555</v>
      </c>
      <c r="D4958" s="23">
        <v>5</v>
      </c>
      <c r="E4958" s="98" t="s">
        <v>49</v>
      </c>
      <c r="F4958" s="98" t="s">
        <v>164</v>
      </c>
      <c r="G4958" s="98" t="s">
        <v>4120</v>
      </c>
      <c r="H4958" s="98" t="s">
        <v>1366</v>
      </c>
      <c r="I4958" s="98" t="s">
        <v>10063</v>
      </c>
      <c r="J4958" s="99">
        <v>45165</v>
      </c>
      <c r="K4958" s="107">
        <v>30000000</v>
      </c>
      <c r="L4958" s="98" t="s">
        <v>5481</v>
      </c>
      <c r="M4958" s="23">
        <v>1080</v>
      </c>
      <c r="N4958" s="23">
        <v>1</v>
      </c>
      <c r="O4958" s="107">
        <v>30000000</v>
      </c>
      <c r="P4958" s="23">
        <v>180</v>
      </c>
      <c r="Q4958" s="23">
        <v>2</v>
      </c>
      <c r="R4958" s="23">
        <v>2</v>
      </c>
      <c r="S4958" s="23">
        <v>0</v>
      </c>
      <c r="T4958" s="47">
        <v>25</v>
      </c>
      <c r="U4958" s="98" t="s">
        <v>111</v>
      </c>
      <c r="V4958" s="98" t="s">
        <v>3139</v>
      </c>
      <c r="W4958" s="69">
        <f t="shared" si="154"/>
        <v>5.8946692560159594E-2</v>
      </c>
    </row>
    <row r="4959" spans="1:23">
      <c r="A4959">
        <f t="shared" si="155"/>
        <v>1488</v>
      </c>
      <c r="B4959" s="99">
        <v>44408</v>
      </c>
      <c r="C4959" s="23">
        <v>2556</v>
      </c>
      <c r="D4959" s="23">
        <v>5</v>
      </c>
      <c r="E4959" s="98" t="s">
        <v>49</v>
      </c>
      <c r="F4959" s="98" t="s">
        <v>164</v>
      </c>
      <c r="G4959" s="98" t="s">
        <v>4120</v>
      </c>
      <c r="H4959" s="98" t="s">
        <v>1366</v>
      </c>
      <c r="I4959" s="98" t="s">
        <v>10063</v>
      </c>
      <c r="J4959" s="99">
        <v>45896</v>
      </c>
      <c r="K4959" s="107">
        <v>10000000</v>
      </c>
      <c r="L4959" s="98" t="s">
        <v>5482</v>
      </c>
      <c r="M4959" s="23">
        <v>1800</v>
      </c>
      <c r="N4959" s="23">
        <v>1</v>
      </c>
      <c r="O4959" s="107">
        <v>10000000</v>
      </c>
      <c r="P4959" s="23">
        <v>180</v>
      </c>
      <c r="Q4959" s="23">
        <v>2</v>
      </c>
      <c r="R4959" s="23">
        <v>2</v>
      </c>
      <c r="S4959" s="23">
        <v>0</v>
      </c>
      <c r="T4959" s="47">
        <v>9</v>
      </c>
      <c r="U4959" s="98" t="s">
        <v>111</v>
      </c>
      <c r="V4959" s="98" t="s">
        <v>3139</v>
      </c>
      <c r="W4959" s="69">
        <f t="shared" si="154"/>
        <v>4.1712766539796949E-2</v>
      </c>
    </row>
    <row r="4960" spans="1:23">
      <c r="A4960">
        <f t="shared" si="155"/>
        <v>757</v>
      </c>
      <c r="B4960" s="99">
        <v>44408</v>
      </c>
      <c r="C4960" s="23">
        <v>2557</v>
      </c>
      <c r="D4960" s="23">
        <v>5</v>
      </c>
      <c r="E4960" s="98" t="s">
        <v>49</v>
      </c>
      <c r="F4960" s="98" t="s">
        <v>164</v>
      </c>
      <c r="G4960" s="98" t="s">
        <v>4120</v>
      </c>
      <c r="H4960" s="98" t="s">
        <v>1366</v>
      </c>
      <c r="I4960" s="98" t="s">
        <v>10063</v>
      </c>
      <c r="J4960" s="99">
        <v>45165</v>
      </c>
      <c r="K4960" s="107">
        <v>10000000</v>
      </c>
      <c r="L4960" s="98" t="s">
        <v>5483</v>
      </c>
      <c r="M4960" s="23">
        <v>1080</v>
      </c>
      <c r="N4960" s="23">
        <v>1</v>
      </c>
      <c r="O4960" s="107">
        <v>10000000</v>
      </c>
      <c r="P4960" s="23">
        <v>30</v>
      </c>
      <c r="Q4960" s="23">
        <v>2</v>
      </c>
      <c r="R4960" s="23">
        <v>2</v>
      </c>
      <c r="S4960" s="23">
        <v>0</v>
      </c>
      <c r="T4960" s="47">
        <v>6.9444419999999996</v>
      </c>
      <c r="U4960" s="98" t="s">
        <v>111</v>
      </c>
      <c r="V4960" s="98" t="s">
        <v>3139</v>
      </c>
      <c r="W4960" s="69">
        <f t="shared" si="154"/>
        <v>1.637407550303439E-2</v>
      </c>
    </row>
    <row r="4961" spans="1:23">
      <c r="A4961">
        <f t="shared" si="155"/>
        <v>757</v>
      </c>
      <c r="B4961" s="99">
        <v>44408</v>
      </c>
      <c r="C4961" s="23">
        <v>2558</v>
      </c>
      <c r="D4961" s="23">
        <v>5</v>
      </c>
      <c r="E4961" s="98" t="s">
        <v>49</v>
      </c>
      <c r="F4961" s="98" t="s">
        <v>164</v>
      </c>
      <c r="G4961" s="98" t="s">
        <v>4120</v>
      </c>
      <c r="H4961" s="98" t="s">
        <v>1366</v>
      </c>
      <c r="I4961" s="98" t="s">
        <v>10063</v>
      </c>
      <c r="J4961" s="99">
        <v>45165</v>
      </c>
      <c r="K4961" s="107">
        <v>10000000</v>
      </c>
      <c r="L4961" s="98" t="s">
        <v>5484</v>
      </c>
      <c r="M4961" s="23">
        <v>1080</v>
      </c>
      <c r="N4961" s="23">
        <v>1</v>
      </c>
      <c r="O4961" s="107">
        <v>10000000</v>
      </c>
      <c r="P4961" s="23">
        <v>180</v>
      </c>
      <c r="Q4961" s="23">
        <v>2</v>
      </c>
      <c r="R4961" s="23">
        <v>2</v>
      </c>
      <c r="S4961" s="23">
        <v>0</v>
      </c>
      <c r="T4961" s="47">
        <v>8.3333329999999997</v>
      </c>
      <c r="U4961" s="98" t="s">
        <v>111</v>
      </c>
      <c r="V4961" s="98" t="s">
        <v>3139</v>
      </c>
      <c r="W4961" s="69">
        <f t="shared" si="154"/>
        <v>1.9648896734097299E-2</v>
      </c>
    </row>
    <row r="4962" spans="1:23">
      <c r="A4962">
        <f t="shared" si="155"/>
        <v>1493</v>
      </c>
      <c r="B4962" s="99">
        <v>44408</v>
      </c>
      <c r="C4962" s="23">
        <v>2559</v>
      </c>
      <c r="D4962" s="23">
        <v>5</v>
      </c>
      <c r="E4962" s="98" t="s">
        <v>49</v>
      </c>
      <c r="F4962" s="98" t="s">
        <v>164</v>
      </c>
      <c r="G4962" s="98" t="s">
        <v>4120</v>
      </c>
      <c r="H4962" s="98" t="s">
        <v>1366</v>
      </c>
      <c r="I4962" s="98" t="s">
        <v>10063</v>
      </c>
      <c r="J4962" s="99">
        <v>45901</v>
      </c>
      <c r="K4962" s="107">
        <v>20000000</v>
      </c>
      <c r="L4962" s="98" t="s">
        <v>5485</v>
      </c>
      <c r="M4962" s="23">
        <v>1800</v>
      </c>
      <c r="N4962" s="23">
        <v>1</v>
      </c>
      <c r="O4962" s="107">
        <v>20000000</v>
      </c>
      <c r="P4962" s="23">
        <v>180</v>
      </c>
      <c r="Q4962" s="23">
        <v>2</v>
      </c>
      <c r="R4962" s="23">
        <v>2</v>
      </c>
      <c r="S4962" s="23">
        <v>2.77</v>
      </c>
      <c r="T4962" s="47">
        <v>18.205024000000002</v>
      </c>
      <c r="U4962" s="98" t="s">
        <v>111</v>
      </c>
      <c r="V4962" s="98" t="s">
        <v>3139</v>
      </c>
      <c r="W4962" s="69">
        <f t="shared" si="154"/>
        <v>8.4659289167664062E-2</v>
      </c>
    </row>
    <row r="4963" spans="1:23">
      <c r="A4963">
        <f t="shared" si="155"/>
        <v>1488</v>
      </c>
      <c r="B4963" s="99">
        <v>44408</v>
      </c>
      <c r="C4963" s="23">
        <v>2560</v>
      </c>
      <c r="D4963" s="23">
        <v>5</v>
      </c>
      <c r="E4963" s="98" t="s">
        <v>49</v>
      </c>
      <c r="F4963" s="98" t="s">
        <v>164</v>
      </c>
      <c r="G4963" s="98" t="s">
        <v>4120</v>
      </c>
      <c r="H4963" s="98" t="s">
        <v>1366</v>
      </c>
      <c r="I4963" s="98" t="s">
        <v>10063</v>
      </c>
      <c r="J4963" s="99">
        <v>45896</v>
      </c>
      <c r="K4963" s="107">
        <v>8000000</v>
      </c>
      <c r="L4963" s="98" t="s">
        <v>5486</v>
      </c>
      <c r="M4963" s="23">
        <v>1800</v>
      </c>
      <c r="N4963" s="23">
        <v>1</v>
      </c>
      <c r="O4963" s="107">
        <v>8000000</v>
      </c>
      <c r="P4963" s="23">
        <v>180</v>
      </c>
      <c r="Q4963" s="23">
        <v>2</v>
      </c>
      <c r="R4963" s="23">
        <v>2</v>
      </c>
      <c r="S4963" s="23">
        <v>0</v>
      </c>
      <c r="T4963" s="47">
        <v>7.2</v>
      </c>
      <c r="U4963" s="98" t="s">
        <v>111</v>
      </c>
      <c r="V4963" s="98" t="s">
        <v>3139</v>
      </c>
      <c r="W4963" s="69">
        <f t="shared" si="154"/>
        <v>3.3370213231837559E-2</v>
      </c>
    </row>
    <row r="4964" spans="1:23">
      <c r="A4964">
        <f t="shared" si="155"/>
        <v>1488</v>
      </c>
      <c r="B4964" s="99">
        <v>44408</v>
      </c>
      <c r="C4964" s="23">
        <v>2561</v>
      </c>
      <c r="D4964" s="23">
        <v>5</v>
      </c>
      <c r="E4964" s="98" t="s">
        <v>49</v>
      </c>
      <c r="F4964" s="98" t="s">
        <v>164</v>
      </c>
      <c r="G4964" s="98" t="s">
        <v>4120</v>
      </c>
      <c r="H4964" s="98" t="s">
        <v>1366</v>
      </c>
      <c r="I4964" s="98" t="s">
        <v>10063</v>
      </c>
      <c r="J4964" s="99">
        <v>45896</v>
      </c>
      <c r="K4964" s="107">
        <v>10000000</v>
      </c>
      <c r="L4964" s="98" t="s">
        <v>5487</v>
      </c>
      <c r="M4964" s="23">
        <v>1800</v>
      </c>
      <c r="N4964" s="23">
        <v>1</v>
      </c>
      <c r="O4964" s="107">
        <v>10000000</v>
      </c>
      <c r="P4964" s="23">
        <v>180</v>
      </c>
      <c r="Q4964" s="23">
        <v>2</v>
      </c>
      <c r="R4964" s="23">
        <v>2</v>
      </c>
      <c r="S4964" s="23">
        <v>0</v>
      </c>
      <c r="T4964" s="47">
        <v>9</v>
      </c>
      <c r="U4964" s="98" t="s">
        <v>111</v>
      </c>
      <c r="V4964" s="98" t="s">
        <v>3139</v>
      </c>
      <c r="W4964" s="69">
        <f t="shared" si="154"/>
        <v>4.1712766539796949E-2</v>
      </c>
    </row>
    <row r="4965" spans="1:23">
      <c r="A4965">
        <f t="shared" si="155"/>
        <v>757</v>
      </c>
      <c r="B4965" s="99">
        <v>44408</v>
      </c>
      <c r="C4965" s="23">
        <v>2562</v>
      </c>
      <c r="D4965" s="23">
        <v>5</v>
      </c>
      <c r="E4965" s="98" t="s">
        <v>49</v>
      </c>
      <c r="F4965" s="98" t="s">
        <v>164</v>
      </c>
      <c r="G4965" s="98" t="s">
        <v>4120</v>
      </c>
      <c r="H4965" s="98" t="s">
        <v>1366</v>
      </c>
      <c r="I4965" s="98" t="s">
        <v>10063</v>
      </c>
      <c r="J4965" s="99">
        <v>45165</v>
      </c>
      <c r="K4965" s="107">
        <v>11000000</v>
      </c>
      <c r="L4965" s="98" t="s">
        <v>5488</v>
      </c>
      <c r="M4965" s="23">
        <v>1080</v>
      </c>
      <c r="N4965" s="23">
        <v>1</v>
      </c>
      <c r="O4965" s="107">
        <v>11000000</v>
      </c>
      <c r="P4965" s="23">
        <v>180</v>
      </c>
      <c r="Q4965" s="23">
        <v>2</v>
      </c>
      <c r="R4965" s="23">
        <v>2</v>
      </c>
      <c r="S4965" s="23">
        <v>0</v>
      </c>
      <c r="T4965" s="47">
        <v>9.1666670000000003</v>
      </c>
      <c r="U4965" s="98" t="s">
        <v>111</v>
      </c>
      <c r="V4965" s="98" t="s">
        <v>3139</v>
      </c>
      <c r="W4965" s="69">
        <f t="shared" si="154"/>
        <v>2.1613788058014421E-2</v>
      </c>
    </row>
    <row r="4966" spans="1:23">
      <c r="A4966">
        <f t="shared" si="155"/>
        <v>757</v>
      </c>
      <c r="B4966" s="99">
        <v>44408</v>
      </c>
      <c r="C4966" s="23">
        <v>2563</v>
      </c>
      <c r="D4966" s="23">
        <v>5</v>
      </c>
      <c r="E4966" s="98" t="s">
        <v>49</v>
      </c>
      <c r="F4966" s="98" t="s">
        <v>164</v>
      </c>
      <c r="G4966" s="98" t="s">
        <v>4120</v>
      </c>
      <c r="H4966" s="98" t="s">
        <v>1366</v>
      </c>
      <c r="I4966" s="98" t="s">
        <v>10063</v>
      </c>
      <c r="J4966" s="99">
        <v>45165</v>
      </c>
      <c r="K4966" s="107">
        <v>20000000</v>
      </c>
      <c r="L4966" s="98" t="s">
        <v>5489</v>
      </c>
      <c r="M4966" s="23">
        <v>1080</v>
      </c>
      <c r="N4966" s="23">
        <v>1</v>
      </c>
      <c r="O4966" s="107">
        <v>20000000</v>
      </c>
      <c r="P4966" s="23">
        <v>180</v>
      </c>
      <c r="Q4966" s="23">
        <v>2</v>
      </c>
      <c r="R4966" s="23">
        <v>2</v>
      </c>
      <c r="S4966" s="23">
        <v>0</v>
      </c>
      <c r="T4966" s="47">
        <v>16.666667</v>
      </c>
      <c r="U4966" s="98" t="s">
        <v>111</v>
      </c>
      <c r="V4966" s="98" t="s">
        <v>3139</v>
      </c>
      <c r="W4966" s="69">
        <f t="shared" si="154"/>
        <v>3.9297795826062298E-2</v>
      </c>
    </row>
    <row r="4967" spans="1:23">
      <c r="A4967">
        <f t="shared" si="155"/>
        <v>1489</v>
      </c>
      <c r="B4967" s="99">
        <v>44408</v>
      </c>
      <c r="C4967" s="23">
        <v>2564</v>
      </c>
      <c r="D4967" s="23">
        <v>5</v>
      </c>
      <c r="E4967" s="98" t="s">
        <v>49</v>
      </c>
      <c r="F4967" s="98" t="s">
        <v>164</v>
      </c>
      <c r="G4967" s="98" t="s">
        <v>4120</v>
      </c>
      <c r="H4967" s="98" t="s">
        <v>1366</v>
      </c>
      <c r="I4967" s="98" t="s">
        <v>6839</v>
      </c>
      <c r="J4967" s="99">
        <v>45897</v>
      </c>
      <c r="K4967" s="107">
        <v>13000000</v>
      </c>
      <c r="L4967" s="98" t="s">
        <v>5490</v>
      </c>
      <c r="M4967" s="23">
        <v>1800</v>
      </c>
      <c r="N4967" s="23">
        <v>1</v>
      </c>
      <c r="O4967" s="107">
        <v>13000000</v>
      </c>
      <c r="P4967" s="23">
        <v>180</v>
      </c>
      <c r="Q4967" s="23">
        <v>2</v>
      </c>
      <c r="R4967" s="23">
        <v>2</v>
      </c>
      <c r="S4967" s="23">
        <v>0</v>
      </c>
      <c r="T4967" s="47">
        <v>11.7</v>
      </c>
      <c r="U4967" s="98" t="s">
        <v>111</v>
      </c>
      <c r="V4967" s="98" t="s">
        <v>3139</v>
      </c>
      <c r="W4967" s="69">
        <f t="shared" si="154"/>
        <v>5.4263039106911937E-2</v>
      </c>
    </row>
    <row r="4968" spans="1:23">
      <c r="A4968">
        <f t="shared" si="155"/>
        <v>1489</v>
      </c>
      <c r="B4968" s="99">
        <v>44408</v>
      </c>
      <c r="C4968" s="23">
        <v>2565</v>
      </c>
      <c r="D4968" s="23">
        <v>5</v>
      </c>
      <c r="E4968" s="98" t="s">
        <v>49</v>
      </c>
      <c r="F4968" s="98" t="s">
        <v>164</v>
      </c>
      <c r="G4968" s="98" t="s">
        <v>4120</v>
      </c>
      <c r="H4968" s="98" t="s">
        <v>1366</v>
      </c>
      <c r="I4968" s="98" t="s">
        <v>6839</v>
      </c>
      <c r="J4968" s="99">
        <v>45897</v>
      </c>
      <c r="K4968" s="107">
        <v>30000000</v>
      </c>
      <c r="L4968" s="98" t="s">
        <v>5491</v>
      </c>
      <c r="M4968" s="23">
        <v>1800</v>
      </c>
      <c r="N4968" s="23">
        <v>1</v>
      </c>
      <c r="O4968" s="107">
        <v>30000000</v>
      </c>
      <c r="P4968" s="23">
        <v>180</v>
      </c>
      <c r="Q4968" s="23">
        <v>2</v>
      </c>
      <c r="R4968" s="23">
        <v>2</v>
      </c>
      <c r="S4968" s="23">
        <v>0</v>
      </c>
      <c r="T4968" s="47">
        <v>27</v>
      </c>
      <c r="U4968" s="98" t="s">
        <v>111</v>
      </c>
      <c r="V4968" s="98" t="s">
        <v>3139</v>
      </c>
      <c r="W4968" s="69">
        <f t="shared" si="154"/>
        <v>0.12522239793902754</v>
      </c>
    </row>
    <row r="4969" spans="1:23">
      <c r="A4969">
        <f t="shared" si="155"/>
        <v>1489</v>
      </c>
      <c r="B4969" s="99">
        <v>44408</v>
      </c>
      <c r="C4969" s="23">
        <v>2566</v>
      </c>
      <c r="D4969" s="23">
        <v>5</v>
      </c>
      <c r="E4969" s="98" t="s">
        <v>49</v>
      </c>
      <c r="F4969" s="98" t="s">
        <v>164</v>
      </c>
      <c r="G4969" s="98" t="s">
        <v>4120</v>
      </c>
      <c r="H4969" s="98" t="s">
        <v>1366</v>
      </c>
      <c r="I4969" s="98" t="s">
        <v>6839</v>
      </c>
      <c r="J4969" s="99">
        <v>45897</v>
      </c>
      <c r="K4969" s="107">
        <v>29400000</v>
      </c>
      <c r="L4969" s="98" t="s">
        <v>5492</v>
      </c>
      <c r="M4969" s="23">
        <v>1800</v>
      </c>
      <c r="N4969" s="23">
        <v>1</v>
      </c>
      <c r="O4969" s="107">
        <v>29400000</v>
      </c>
      <c r="P4969" s="23">
        <v>180</v>
      </c>
      <c r="Q4969" s="23">
        <v>2</v>
      </c>
      <c r="R4969" s="23">
        <v>2</v>
      </c>
      <c r="S4969" s="23">
        <v>0</v>
      </c>
      <c r="T4969" s="47">
        <v>26.46</v>
      </c>
      <c r="U4969" s="98" t="s">
        <v>111</v>
      </c>
      <c r="V4969" s="98" t="s">
        <v>3139</v>
      </c>
      <c r="W4969" s="69">
        <f t="shared" si="154"/>
        <v>0.12271794998024699</v>
      </c>
    </row>
    <row r="4970" spans="1:23">
      <c r="A4970">
        <f t="shared" si="155"/>
        <v>758</v>
      </c>
      <c r="B4970" s="99">
        <v>44408</v>
      </c>
      <c r="C4970" s="23">
        <v>2567</v>
      </c>
      <c r="D4970" s="23">
        <v>5</v>
      </c>
      <c r="E4970" s="98" t="s">
        <v>49</v>
      </c>
      <c r="F4970" s="98" t="s">
        <v>164</v>
      </c>
      <c r="G4970" s="98" t="s">
        <v>4120</v>
      </c>
      <c r="H4970" s="98" t="s">
        <v>1366</v>
      </c>
      <c r="I4970" s="98" t="s">
        <v>6839</v>
      </c>
      <c r="J4970" s="99">
        <v>45166</v>
      </c>
      <c r="K4970" s="107">
        <v>8000000</v>
      </c>
      <c r="L4970" s="98" t="s">
        <v>5493</v>
      </c>
      <c r="M4970" s="23">
        <v>1080</v>
      </c>
      <c r="N4970" s="23">
        <v>1</v>
      </c>
      <c r="O4970" s="107">
        <v>8000000</v>
      </c>
      <c r="P4970" s="23">
        <v>180</v>
      </c>
      <c r="Q4970" s="23">
        <v>2</v>
      </c>
      <c r="R4970" s="23">
        <v>2</v>
      </c>
      <c r="S4970" s="23">
        <v>0</v>
      </c>
      <c r="T4970" s="47">
        <v>6.6666670000000003</v>
      </c>
      <c r="U4970" s="98" t="s">
        <v>111</v>
      </c>
      <c r="V4970" s="98" t="s">
        <v>3139</v>
      </c>
      <c r="W4970" s="69">
        <f t="shared" si="154"/>
        <v>1.5739883820230956E-2</v>
      </c>
    </row>
    <row r="4971" spans="1:23">
      <c r="A4971">
        <f t="shared" si="155"/>
        <v>1489</v>
      </c>
      <c r="B4971" s="99">
        <v>44408</v>
      </c>
      <c r="C4971" s="23">
        <v>2568</v>
      </c>
      <c r="D4971" s="23">
        <v>5</v>
      </c>
      <c r="E4971" s="98" t="s">
        <v>49</v>
      </c>
      <c r="F4971" s="98" t="s">
        <v>164</v>
      </c>
      <c r="G4971" s="98" t="s">
        <v>4120</v>
      </c>
      <c r="H4971" s="98" t="s">
        <v>1366</v>
      </c>
      <c r="I4971" s="98" t="s">
        <v>6839</v>
      </c>
      <c r="J4971" s="99">
        <v>45897</v>
      </c>
      <c r="K4971" s="107">
        <v>10000000</v>
      </c>
      <c r="L4971" s="98" t="s">
        <v>5494</v>
      </c>
      <c r="M4971" s="23">
        <v>1800</v>
      </c>
      <c r="N4971" s="23">
        <v>1</v>
      </c>
      <c r="O4971" s="107">
        <v>10000000</v>
      </c>
      <c r="P4971" s="23">
        <v>180</v>
      </c>
      <c r="Q4971" s="23">
        <v>2</v>
      </c>
      <c r="R4971" s="23">
        <v>2</v>
      </c>
      <c r="S4971" s="23">
        <v>0</v>
      </c>
      <c r="T4971" s="47">
        <v>9</v>
      </c>
      <c r="U4971" s="98" t="s">
        <v>111</v>
      </c>
      <c r="V4971" s="98" t="s">
        <v>3139</v>
      </c>
      <c r="W4971" s="69">
        <f t="shared" si="154"/>
        <v>4.1740799313009176E-2</v>
      </c>
    </row>
    <row r="4972" spans="1:23">
      <c r="A4972">
        <f t="shared" si="155"/>
        <v>758</v>
      </c>
      <c r="B4972" s="99">
        <v>44408</v>
      </c>
      <c r="C4972" s="23">
        <v>2569</v>
      </c>
      <c r="D4972" s="23">
        <v>5</v>
      </c>
      <c r="E4972" s="98" t="s">
        <v>49</v>
      </c>
      <c r="F4972" s="98" t="s">
        <v>164</v>
      </c>
      <c r="G4972" s="98" t="s">
        <v>4120</v>
      </c>
      <c r="H4972" s="98" t="s">
        <v>1366</v>
      </c>
      <c r="I4972" s="98" t="s">
        <v>6839</v>
      </c>
      <c r="J4972" s="99">
        <v>45166</v>
      </c>
      <c r="K4972" s="107">
        <v>8000000</v>
      </c>
      <c r="L4972" s="98" t="s">
        <v>5495</v>
      </c>
      <c r="M4972" s="23">
        <v>1080</v>
      </c>
      <c r="N4972" s="23">
        <v>1</v>
      </c>
      <c r="O4972" s="107">
        <v>8000000</v>
      </c>
      <c r="P4972" s="23">
        <v>180</v>
      </c>
      <c r="Q4972" s="23">
        <v>2</v>
      </c>
      <c r="R4972" s="23">
        <v>2</v>
      </c>
      <c r="S4972" s="23">
        <v>0</v>
      </c>
      <c r="T4972" s="47">
        <v>6.6666670000000003</v>
      </c>
      <c r="U4972" s="98" t="s">
        <v>111</v>
      </c>
      <c r="V4972" s="98" t="s">
        <v>3139</v>
      </c>
      <c r="W4972" s="69">
        <f t="shared" si="154"/>
        <v>1.5739883820230956E-2</v>
      </c>
    </row>
    <row r="4973" spans="1:23">
      <c r="A4973">
        <f t="shared" si="155"/>
        <v>1489</v>
      </c>
      <c r="B4973" s="99">
        <v>44408</v>
      </c>
      <c r="C4973" s="23">
        <v>2570</v>
      </c>
      <c r="D4973" s="23">
        <v>5</v>
      </c>
      <c r="E4973" s="98" t="s">
        <v>49</v>
      </c>
      <c r="F4973" s="98" t="s">
        <v>164</v>
      </c>
      <c r="G4973" s="98" t="s">
        <v>4120</v>
      </c>
      <c r="H4973" s="98" t="s">
        <v>1366</v>
      </c>
      <c r="I4973" s="98" t="s">
        <v>6839</v>
      </c>
      <c r="J4973" s="99">
        <v>45897</v>
      </c>
      <c r="K4973" s="107">
        <v>16000000</v>
      </c>
      <c r="L4973" s="98" t="s">
        <v>5496</v>
      </c>
      <c r="M4973" s="23">
        <v>1800</v>
      </c>
      <c r="N4973" s="23">
        <v>1</v>
      </c>
      <c r="O4973" s="107">
        <v>16000000</v>
      </c>
      <c r="P4973" s="23">
        <v>180</v>
      </c>
      <c r="Q4973" s="23">
        <v>2</v>
      </c>
      <c r="R4973" s="23">
        <v>2</v>
      </c>
      <c r="S4973" s="23">
        <v>0</v>
      </c>
      <c r="T4973" s="47">
        <v>14.4</v>
      </c>
      <c r="U4973" s="98" t="s">
        <v>111</v>
      </c>
      <c r="V4973" s="98" t="s">
        <v>3139</v>
      </c>
      <c r="W4973" s="69">
        <f t="shared" si="154"/>
        <v>6.678527890081469E-2</v>
      </c>
    </row>
    <row r="4974" spans="1:23">
      <c r="A4974">
        <f t="shared" si="155"/>
        <v>1489</v>
      </c>
      <c r="B4974" s="99">
        <v>44408</v>
      </c>
      <c r="C4974" s="23">
        <v>2571</v>
      </c>
      <c r="D4974" s="23">
        <v>5</v>
      </c>
      <c r="E4974" s="98" t="s">
        <v>49</v>
      </c>
      <c r="F4974" s="98" t="s">
        <v>164</v>
      </c>
      <c r="G4974" s="98" t="s">
        <v>4120</v>
      </c>
      <c r="H4974" s="98" t="s">
        <v>1366</v>
      </c>
      <c r="I4974" s="98" t="s">
        <v>6839</v>
      </c>
      <c r="J4974" s="99">
        <v>45897</v>
      </c>
      <c r="K4974" s="107">
        <v>9500000</v>
      </c>
      <c r="L4974" s="98" t="s">
        <v>5497</v>
      </c>
      <c r="M4974" s="23">
        <v>1800</v>
      </c>
      <c r="N4974" s="23">
        <v>1</v>
      </c>
      <c r="O4974" s="107">
        <v>9500000</v>
      </c>
      <c r="P4974" s="23">
        <v>180</v>
      </c>
      <c r="Q4974" s="23">
        <v>2</v>
      </c>
      <c r="R4974" s="23">
        <v>2</v>
      </c>
      <c r="S4974" s="23">
        <v>0</v>
      </c>
      <c r="T4974" s="47">
        <v>8.5500000000000007</v>
      </c>
      <c r="U4974" s="98" t="s">
        <v>111</v>
      </c>
      <c r="V4974" s="98" t="s">
        <v>3139</v>
      </c>
      <c r="W4974" s="69">
        <f t="shared" si="154"/>
        <v>3.9653759347358729E-2</v>
      </c>
    </row>
    <row r="4975" spans="1:23">
      <c r="A4975">
        <f t="shared" si="155"/>
        <v>758</v>
      </c>
      <c r="B4975" s="99">
        <v>44408</v>
      </c>
      <c r="C4975" s="23">
        <v>2572</v>
      </c>
      <c r="D4975" s="23">
        <v>5</v>
      </c>
      <c r="E4975" s="98" t="s">
        <v>49</v>
      </c>
      <c r="F4975" s="98" t="s">
        <v>164</v>
      </c>
      <c r="G4975" s="98" t="s">
        <v>4120</v>
      </c>
      <c r="H4975" s="98" t="s">
        <v>1366</v>
      </c>
      <c r="I4975" s="98" t="s">
        <v>6839</v>
      </c>
      <c r="J4975" s="99">
        <v>45166</v>
      </c>
      <c r="K4975" s="107">
        <v>10000000</v>
      </c>
      <c r="L4975" s="98" t="s">
        <v>5498</v>
      </c>
      <c r="M4975" s="23">
        <v>1080</v>
      </c>
      <c r="N4975" s="23">
        <v>1</v>
      </c>
      <c r="O4975" s="107">
        <v>10000000</v>
      </c>
      <c r="P4975" s="23">
        <v>180</v>
      </c>
      <c r="Q4975" s="23">
        <v>2</v>
      </c>
      <c r="R4975" s="23">
        <v>2</v>
      </c>
      <c r="S4975" s="23">
        <v>0</v>
      </c>
      <c r="T4975" s="47">
        <v>8.3333329999999997</v>
      </c>
      <c r="U4975" s="98" t="s">
        <v>111</v>
      </c>
      <c r="V4975" s="98" t="s">
        <v>3139</v>
      </c>
      <c r="W4975" s="69">
        <f t="shared" si="154"/>
        <v>1.9674853004551851E-2</v>
      </c>
    </row>
    <row r="4976" spans="1:23">
      <c r="A4976">
        <f t="shared" si="155"/>
        <v>1489</v>
      </c>
      <c r="B4976" s="99">
        <v>44408</v>
      </c>
      <c r="C4976" s="23">
        <v>2573</v>
      </c>
      <c r="D4976" s="23">
        <v>5</v>
      </c>
      <c r="E4976" s="98" t="s">
        <v>49</v>
      </c>
      <c r="F4976" s="98" t="s">
        <v>164</v>
      </c>
      <c r="G4976" s="98" t="s">
        <v>4120</v>
      </c>
      <c r="H4976" s="98" t="s">
        <v>1366</v>
      </c>
      <c r="I4976" s="98" t="s">
        <v>6839</v>
      </c>
      <c r="J4976" s="99">
        <v>45897</v>
      </c>
      <c r="K4976" s="107">
        <v>9100000</v>
      </c>
      <c r="L4976" s="98" t="s">
        <v>5499</v>
      </c>
      <c r="M4976" s="23">
        <v>1800</v>
      </c>
      <c r="N4976" s="23">
        <v>1</v>
      </c>
      <c r="O4976" s="107">
        <v>9100000</v>
      </c>
      <c r="P4976" s="23">
        <v>180</v>
      </c>
      <c r="Q4976" s="23">
        <v>2</v>
      </c>
      <c r="R4976" s="23">
        <v>2</v>
      </c>
      <c r="S4976" s="23">
        <v>0</v>
      </c>
      <c r="T4976" s="47">
        <v>8.19</v>
      </c>
      <c r="U4976" s="98" t="s">
        <v>111</v>
      </c>
      <c r="V4976" s="98" t="s">
        <v>3139</v>
      </c>
      <c r="W4976" s="69">
        <f t="shared" si="154"/>
        <v>3.7984127374838347E-2</v>
      </c>
    </row>
    <row r="4977" spans="1:23">
      <c r="A4977">
        <f t="shared" si="155"/>
        <v>-153</v>
      </c>
      <c r="B4977" s="99">
        <v>44408</v>
      </c>
      <c r="C4977" s="23">
        <v>2574</v>
      </c>
      <c r="D4977" s="23">
        <v>5</v>
      </c>
      <c r="E4977" s="98" t="s">
        <v>49</v>
      </c>
      <c r="F4977" s="98" t="s">
        <v>164</v>
      </c>
      <c r="G4977" s="98" t="s">
        <v>4120</v>
      </c>
      <c r="H4977" s="98" t="s">
        <v>1366</v>
      </c>
      <c r="I4977" s="98" t="s">
        <v>6393</v>
      </c>
      <c r="J4977" s="99">
        <v>44255</v>
      </c>
      <c r="K4977" s="107">
        <v>30000000</v>
      </c>
      <c r="L4977" s="98" t="s">
        <v>5500</v>
      </c>
      <c r="M4977" s="23">
        <v>1080</v>
      </c>
      <c r="N4977" s="23">
        <v>1</v>
      </c>
      <c r="O4977" s="107">
        <v>30000000</v>
      </c>
      <c r="P4977" s="23">
        <v>180</v>
      </c>
      <c r="Q4977" s="23">
        <v>2</v>
      </c>
      <c r="R4977" s="23">
        <v>2</v>
      </c>
      <c r="S4977" s="23">
        <v>0</v>
      </c>
      <c r="T4977" s="47">
        <v>25</v>
      </c>
      <c r="U4977" s="98" t="s">
        <v>111</v>
      </c>
      <c r="V4977" s="98" t="s">
        <v>3139</v>
      </c>
      <c r="W4977" s="69">
        <f t="shared" si="154"/>
        <v>-1.1913928615197382E-2</v>
      </c>
    </row>
    <row r="4978" spans="1:23">
      <c r="A4978">
        <f t="shared" si="155"/>
        <v>1489</v>
      </c>
      <c r="B4978" s="99">
        <v>44408</v>
      </c>
      <c r="C4978" s="23">
        <v>2575</v>
      </c>
      <c r="D4978" s="23">
        <v>5</v>
      </c>
      <c r="E4978" s="98" t="s">
        <v>49</v>
      </c>
      <c r="F4978" s="98" t="s">
        <v>164</v>
      </c>
      <c r="G4978" s="98" t="s">
        <v>4120</v>
      </c>
      <c r="H4978" s="98" t="s">
        <v>1366</v>
      </c>
      <c r="I4978" s="98" t="s">
        <v>6393</v>
      </c>
      <c r="J4978" s="99">
        <v>45897</v>
      </c>
      <c r="K4978" s="107">
        <v>13000000</v>
      </c>
      <c r="L4978" s="98" t="s">
        <v>5501</v>
      </c>
      <c r="M4978" s="23">
        <v>1800</v>
      </c>
      <c r="N4978" s="23">
        <v>1</v>
      </c>
      <c r="O4978" s="107">
        <v>13000000</v>
      </c>
      <c r="P4978" s="23">
        <v>180</v>
      </c>
      <c r="Q4978" s="23">
        <v>2</v>
      </c>
      <c r="R4978" s="23">
        <v>2</v>
      </c>
      <c r="S4978" s="23">
        <v>0</v>
      </c>
      <c r="T4978" s="47">
        <v>11.7</v>
      </c>
      <c r="U4978" s="98" t="s">
        <v>111</v>
      </c>
      <c r="V4978" s="98" t="s">
        <v>3139</v>
      </c>
      <c r="W4978" s="69">
        <f t="shared" si="154"/>
        <v>5.4263039106911937E-2</v>
      </c>
    </row>
    <row r="4979" spans="1:23">
      <c r="A4979">
        <f t="shared" si="155"/>
        <v>1491</v>
      </c>
      <c r="B4979" s="99">
        <v>44408</v>
      </c>
      <c r="C4979" s="23">
        <v>2576</v>
      </c>
      <c r="D4979" s="23">
        <v>5</v>
      </c>
      <c r="E4979" s="98" t="s">
        <v>49</v>
      </c>
      <c r="F4979" s="98" t="s">
        <v>164</v>
      </c>
      <c r="G4979" s="98" t="s">
        <v>4120</v>
      </c>
      <c r="H4979" s="98" t="s">
        <v>1366</v>
      </c>
      <c r="I4979" s="98" t="s">
        <v>6393</v>
      </c>
      <c r="J4979" s="99">
        <v>45899</v>
      </c>
      <c r="K4979" s="107">
        <v>10000000</v>
      </c>
      <c r="L4979" s="98" t="s">
        <v>5502</v>
      </c>
      <c r="M4979" s="23">
        <v>1800</v>
      </c>
      <c r="N4979" s="23">
        <v>1</v>
      </c>
      <c r="O4979" s="107">
        <v>10000000</v>
      </c>
      <c r="P4979" s="23">
        <v>90</v>
      </c>
      <c r="Q4979" s="23">
        <v>2</v>
      </c>
      <c r="R4979" s="23">
        <v>2</v>
      </c>
      <c r="S4979" s="23">
        <v>0</v>
      </c>
      <c r="T4979" s="47">
        <v>8.5</v>
      </c>
      <c r="U4979" s="98" t="s">
        <v>111</v>
      </c>
      <c r="V4979" s="98" t="s">
        <v>3139</v>
      </c>
      <c r="W4979" s="69">
        <f t="shared" si="154"/>
        <v>3.9474816811687324E-2</v>
      </c>
    </row>
    <row r="4980" spans="1:23">
      <c r="A4980">
        <f t="shared" si="155"/>
        <v>758</v>
      </c>
      <c r="B4980" s="99">
        <v>44408</v>
      </c>
      <c r="C4980" s="23">
        <v>2577</v>
      </c>
      <c r="D4980" s="23">
        <v>5</v>
      </c>
      <c r="E4980" s="98" t="s">
        <v>49</v>
      </c>
      <c r="F4980" s="98" t="s">
        <v>164</v>
      </c>
      <c r="G4980" s="98" t="s">
        <v>4120</v>
      </c>
      <c r="H4980" s="98" t="s">
        <v>1366</v>
      </c>
      <c r="I4980" s="98" t="s">
        <v>6393</v>
      </c>
      <c r="J4980" s="99">
        <v>45166</v>
      </c>
      <c r="K4980" s="107">
        <v>10000000</v>
      </c>
      <c r="L4980" s="98" t="s">
        <v>5503</v>
      </c>
      <c r="M4980" s="23">
        <v>1080</v>
      </c>
      <c r="N4980" s="23">
        <v>1</v>
      </c>
      <c r="O4980" s="107">
        <v>10000000</v>
      </c>
      <c r="P4980" s="23">
        <v>180</v>
      </c>
      <c r="Q4980" s="23">
        <v>2</v>
      </c>
      <c r="R4980" s="23">
        <v>2</v>
      </c>
      <c r="S4980" s="23">
        <v>0</v>
      </c>
      <c r="T4980" s="47">
        <v>8.3333329999999997</v>
      </c>
      <c r="U4980" s="98" t="s">
        <v>111</v>
      </c>
      <c r="V4980" s="98" t="s">
        <v>3139</v>
      </c>
      <c r="W4980" s="69">
        <f t="shared" si="154"/>
        <v>1.9674853004551851E-2</v>
      </c>
    </row>
    <row r="4981" spans="1:23">
      <c r="A4981">
        <f t="shared" si="155"/>
        <v>758</v>
      </c>
      <c r="B4981" s="99">
        <v>44408</v>
      </c>
      <c r="C4981" s="23">
        <v>2578</v>
      </c>
      <c r="D4981" s="23">
        <v>5</v>
      </c>
      <c r="E4981" s="98" t="s">
        <v>49</v>
      </c>
      <c r="F4981" s="98" t="s">
        <v>164</v>
      </c>
      <c r="G4981" s="98" t="s">
        <v>4120</v>
      </c>
      <c r="H4981" s="98" t="s">
        <v>1366</v>
      </c>
      <c r="I4981" s="98" t="s">
        <v>6393</v>
      </c>
      <c r="J4981" s="99">
        <v>45166</v>
      </c>
      <c r="K4981" s="107">
        <v>12000000</v>
      </c>
      <c r="L4981" s="98" t="s">
        <v>5504</v>
      </c>
      <c r="M4981" s="23">
        <v>1080</v>
      </c>
      <c r="N4981" s="23">
        <v>1</v>
      </c>
      <c r="O4981" s="107">
        <v>12000000</v>
      </c>
      <c r="P4981" s="23">
        <v>180</v>
      </c>
      <c r="Q4981" s="23">
        <v>2</v>
      </c>
      <c r="R4981" s="23">
        <v>2</v>
      </c>
      <c r="S4981" s="23">
        <v>0</v>
      </c>
      <c r="T4981" s="47">
        <v>10</v>
      </c>
      <c r="U4981" s="98" t="s">
        <v>111</v>
      </c>
      <c r="V4981" s="98" t="s">
        <v>3139</v>
      </c>
      <c r="W4981" s="69">
        <f t="shared" si="154"/>
        <v>2.3609824549855205E-2</v>
      </c>
    </row>
    <row r="4982" spans="1:23">
      <c r="A4982">
        <f t="shared" si="155"/>
        <v>1489</v>
      </c>
      <c r="B4982" s="99">
        <v>44408</v>
      </c>
      <c r="C4982" s="23">
        <v>2579</v>
      </c>
      <c r="D4982" s="23">
        <v>5</v>
      </c>
      <c r="E4982" s="98" t="s">
        <v>49</v>
      </c>
      <c r="F4982" s="98" t="s">
        <v>164</v>
      </c>
      <c r="G4982" s="98" t="s">
        <v>4120</v>
      </c>
      <c r="H4982" s="98" t="s">
        <v>1366</v>
      </c>
      <c r="I4982" s="98" t="s">
        <v>6393</v>
      </c>
      <c r="J4982" s="99">
        <v>45897</v>
      </c>
      <c r="K4982" s="107">
        <v>10000000</v>
      </c>
      <c r="L4982" s="98" t="s">
        <v>5505</v>
      </c>
      <c r="M4982" s="23">
        <v>1800</v>
      </c>
      <c r="N4982" s="23">
        <v>1</v>
      </c>
      <c r="O4982" s="107">
        <v>10000000</v>
      </c>
      <c r="P4982" s="23">
        <v>180</v>
      </c>
      <c r="Q4982" s="23">
        <v>2</v>
      </c>
      <c r="R4982" s="23">
        <v>2</v>
      </c>
      <c r="S4982" s="23">
        <v>0</v>
      </c>
      <c r="T4982" s="47">
        <v>9</v>
      </c>
      <c r="U4982" s="98" t="s">
        <v>111</v>
      </c>
      <c r="V4982" s="98" t="s">
        <v>3139</v>
      </c>
      <c r="W4982" s="69">
        <f t="shared" si="154"/>
        <v>4.1740799313009176E-2</v>
      </c>
    </row>
    <row r="4983" spans="1:23">
      <c r="A4983">
        <f t="shared" si="155"/>
        <v>761</v>
      </c>
      <c r="B4983" s="99">
        <v>44408</v>
      </c>
      <c r="C4983" s="23">
        <v>2580</v>
      </c>
      <c r="D4983" s="23">
        <v>5</v>
      </c>
      <c r="E4983" s="98" t="s">
        <v>49</v>
      </c>
      <c r="F4983" s="98" t="s">
        <v>164</v>
      </c>
      <c r="G4983" s="98" t="s">
        <v>4120</v>
      </c>
      <c r="H4983" s="98" t="s">
        <v>1366</v>
      </c>
      <c r="I4983" s="98" t="s">
        <v>6393</v>
      </c>
      <c r="J4983" s="99">
        <v>45169</v>
      </c>
      <c r="K4983" s="107">
        <v>5000000</v>
      </c>
      <c r="L4983" s="98" t="s">
        <v>5506</v>
      </c>
      <c r="M4983" s="23">
        <v>1080</v>
      </c>
      <c r="N4983" s="23">
        <v>1</v>
      </c>
      <c r="O4983" s="107">
        <v>5000000</v>
      </c>
      <c r="P4983" s="23">
        <v>360</v>
      </c>
      <c r="Q4983" s="23">
        <v>2</v>
      </c>
      <c r="R4983" s="23">
        <v>2</v>
      </c>
      <c r="S4983" s="23">
        <v>0.14000000000000001</v>
      </c>
      <c r="T4983" s="47">
        <v>5.0062699999999998</v>
      </c>
      <c r="U4983" s="98" t="s">
        <v>111</v>
      </c>
      <c r="V4983" s="98" t="s">
        <v>3139</v>
      </c>
      <c r="W4983" s="69">
        <f t="shared" si="154"/>
        <v>1.1866495512103422E-2</v>
      </c>
    </row>
    <row r="4984" spans="1:23">
      <c r="A4984">
        <f t="shared" si="155"/>
        <v>1489</v>
      </c>
      <c r="B4984" s="99">
        <v>44408</v>
      </c>
      <c r="C4984" s="23">
        <v>2581</v>
      </c>
      <c r="D4984" s="23">
        <v>5</v>
      </c>
      <c r="E4984" s="98" t="s">
        <v>49</v>
      </c>
      <c r="F4984" s="98" t="s">
        <v>164</v>
      </c>
      <c r="G4984" s="98" t="s">
        <v>4120</v>
      </c>
      <c r="H4984" s="98" t="s">
        <v>1366</v>
      </c>
      <c r="I4984" s="98" t="s">
        <v>6393</v>
      </c>
      <c r="J4984" s="99">
        <v>45897</v>
      </c>
      <c r="K4984" s="107">
        <v>10000000</v>
      </c>
      <c r="L4984" s="98" t="s">
        <v>5507</v>
      </c>
      <c r="M4984" s="23">
        <v>1800</v>
      </c>
      <c r="N4984" s="23">
        <v>1</v>
      </c>
      <c r="O4984" s="107">
        <v>10000000</v>
      </c>
      <c r="P4984" s="23">
        <v>180</v>
      </c>
      <c r="Q4984" s="23">
        <v>2</v>
      </c>
      <c r="R4984" s="23">
        <v>2</v>
      </c>
      <c r="S4984" s="23">
        <v>0</v>
      </c>
      <c r="T4984" s="47">
        <v>9</v>
      </c>
      <c r="U4984" s="98" t="s">
        <v>111</v>
      </c>
      <c r="V4984" s="98" t="s">
        <v>3139</v>
      </c>
      <c r="W4984" s="69">
        <f t="shared" si="154"/>
        <v>4.1740799313009176E-2</v>
      </c>
    </row>
    <row r="4985" spans="1:23">
      <c r="A4985">
        <f t="shared" si="155"/>
        <v>1489</v>
      </c>
      <c r="B4985" s="99">
        <v>44408</v>
      </c>
      <c r="C4985" s="23">
        <v>2582</v>
      </c>
      <c r="D4985" s="23">
        <v>5</v>
      </c>
      <c r="E4985" s="98" t="s">
        <v>49</v>
      </c>
      <c r="F4985" s="98" t="s">
        <v>164</v>
      </c>
      <c r="G4985" s="98" t="s">
        <v>4120</v>
      </c>
      <c r="H4985" s="98" t="s">
        <v>1366</v>
      </c>
      <c r="I4985" s="98" t="s">
        <v>6393</v>
      </c>
      <c r="J4985" s="99">
        <v>45897</v>
      </c>
      <c r="K4985" s="107">
        <v>22000000</v>
      </c>
      <c r="L4985" s="98" t="s">
        <v>5508</v>
      </c>
      <c r="M4985" s="23">
        <v>1800</v>
      </c>
      <c r="N4985" s="23">
        <v>1</v>
      </c>
      <c r="O4985" s="107">
        <v>22000000</v>
      </c>
      <c r="P4985" s="23">
        <v>180</v>
      </c>
      <c r="Q4985" s="23">
        <v>2</v>
      </c>
      <c r="R4985" s="23">
        <v>2</v>
      </c>
      <c r="S4985" s="23">
        <v>0</v>
      </c>
      <c r="T4985" s="47">
        <v>19.8</v>
      </c>
      <c r="U4985" s="98" t="s">
        <v>111</v>
      </c>
      <c r="V4985" s="98" t="s">
        <v>3139</v>
      </c>
      <c r="W4985" s="69">
        <f t="shared" si="154"/>
        <v>9.1829758488620211E-2</v>
      </c>
    </row>
    <row r="4986" spans="1:23">
      <c r="A4986">
        <f t="shared" si="155"/>
        <v>1489</v>
      </c>
      <c r="B4986" s="99">
        <v>44408</v>
      </c>
      <c r="C4986" s="23">
        <v>2583</v>
      </c>
      <c r="D4986" s="23">
        <v>5</v>
      </c>
      <c r="E4986" s="98" t="s">
        <v>49</v>
      </c>
      <c r="F4986" s="98" t="s">
        <v>164</v>
      </c>
      <c r="G4986" s="98" t="s">
        <v>4120</v>
      </c>
      <c r="H4986" s="98" t="s">
        <v>1366</v>
      </c>
      <c r="I4986" s="98" t="s">
        <v>6393</v>
      </c>
      <c r="J4986" s="99">
        <v>45897</v>
      </c>
      <c r="K4986" s="107">
        <v>25000000</v>
      </c>
      <c r="L4986" s="98" t="s">
        <v>5509</v>
      </c>
      <c r="M4986" s="23">
        <v>1800</v>
      </c>
      <c r="N4986" s="23">
        <v>1</v>
      </c>
      <c r="O4986" s="107">
        <v>25000000</v>
      </c>
      <c r="P4986" s="23">
        <v>180</v>
      </c>
      <c r="Q4986" s="23">
        <v>2</v>
      </c>
      <c r="R4986" s="23">
        <v>2</v>
      </c>
      <c r="S4986" s="23">
        <v>0</v>
      </c>
      <c r="T4986" s="47">
        <v>22.5</v>
      </c>
      <c r="U4986" s="98" t="s">
        <v>111</v>
      </c>
      <c r="V4986" s="98" t="s">
        <v>3139</v>
      </c>
      <c r="W4986" s="69">
        <f t="shared" si="154"/>
        <v>0.10435199828252294</v>
      </c>
    </row>
    <row r="4987" spans="1:23">
      <c r="A4987">
        <f t="shared" si="155"/>
        <v>760</v>
      </c>
      <c r="B4987" s="99">
        <v>44408</v>
      </c>
      <c r="C4987" s="23">
        <v>2584</v>
      </c>
      <c r="D4987" s="23">
        <v>5</v>
      </c>
      <c r="E4987" s="98" t="s">
        <v>49</v>
      </c>
      <c r="F4987" s="98" t="s">
        <v>164</v>
      </c>
      <c r="G4987" s="98" t="s">
        <v>4120</v>
      </c>
      <c r="H4987" s="98" t="s">
        <v>1366</v>
      </c>
      <c r="I4987" s="98" t="s">
        <v>6393</v>
      </c>
      <c r="J4987" s="99">
        <v>45168</v>
      </c>
      <c r="K4987" s="107">
        <v>20000000</v>
      </c>
      <c r="L4987" s="98" t="s">
        <v>5510</v>
      </c>
      <c r="M4987" s="23">
        <v>1080</v>
      </c>
      <c r="N4987" s="23">
        <v>1</v>
      </c>
      <c r="O4987" s="107">
        <v>20000000</v>
      </c>
      <c r="P4987" s="23">
        <v>30</v>
      </c>
      <c r="Q4987" s="23">
        <v>2</v>
      </c>
      <c r="R4987" s="23">
        <v>2</v>
      </c>
      <c r="S4987" s="23">
        <v>0</v>
      </c>
      <c r="T4987" s="47">
        <v>13.888883999999999</v>
      </c>
      <c r="U4987" s="98" t="s">
        <v>111</v>
      </c>
      <c r="V4987" s="98" t="s">
        <v>3139</v>
      </c>
      <c r="W4987" s="69">
        <f t="shared" si="154"/>
        <v>3.2877932317849766E-2</v>
      </c>
    </row>
    <row r="4988" spans="1:23">
      <c r="A4988">
        <f t="shared" si="155"/>
        <v>758</v>
      </c>
      <c r="B4988" s="99">
        <v>44408</v>
      </c>
      <c r="C4988" s="23">
        <v>2585</v>
      </c>
      <c r="D4988" s="23">
        <v>5</v>
      </c>
      <c r="E4988" s="98" t="s">
        <v>49</v>
      </c>
      <c r="F4988" s="98" t="s">
        <v>164</v>
      </c>
      <c r="G4988" s="98" t="s">
        <v>4120</v>
      </c>
      <c r="H4988" s="98" t="s">
        <v>1366</v>
      </c>
      <c r="I4988" s="98" t="s">
        <v>6393</v>
      </c>
      <c r="J4988" s="99">
        <v>45166</v>
      </c>
      <c r="K4988" s="107">
        <v>6000000</v>
      </c>
      <c r="L4988" s="98" t="s">
        <v>5511</v>
      </c>
      <c r="M4988" s="23">
        <v>1080</v>
      </c>
      <c r="N4988" s="23">
        <v>1</v>
      </c>
      <c r="O4988" s="107">
        <v>6000000</v>
      </c>
      <c r="P4988" s="23">
        <v>180</v>
      </c>
      <c r="Q4988" s="23">
        <v>2</v>
      </c>
      <c r="R4988" s="23">
        <v>2</v>
      </c>
      <c r="S4988" s="23">
        <v>0</v>
      </c>
      <c r="T4988" s="47">
        <v>5</v>
      </c>
      <c r="U4988" s="98" t="s">
        <v>111</v>
      </c>
      <c r="V4988" s="98" t="s">
        <v>3139</v>
      </c>
      <c r="W4988" s="69">
        <f t="shared" si="154"/>
        <v>1.1804912274927602E-2</v>
      </c>
    </row>
    <row r="4989" spans="1:23">
      <c r="A4989">
        <f t="shared" si="155"/>
        <v>760</v>
      </c>
      <c r="B4989" s="99">
        <v>44408</v>
      </c>
      <c r="C4989" s="23">
        <v>2586</v>
      </c>
      <c r="D4989" s="23">
        <v>5</v>
      </c>
      <c r="E4989" s="98" t="s">
        <v>49</v>
      </c>
      <c r="F4989" s="98" t="s">
        <v>164</v>
      </c>
      <c r="G4989" s="98" t="s">
        <v>4120</v>
      </c>
      <c r="H4989" s="98" t="s">
        <v>1366</v>
      </c>
      <c r="I4989" s="98" t="s">
        <v>6393</v>
      </c>
      <c r="J4989" s="99">
        <v>45168</v>
      </c>
      <c r="K4989" s="107">
        <v>6000000</v>
      </c>
      <c r="L4989" s="98" t="s">
        <v>5512</v>
      </c>
      <c r="M4989" s="23">
        <v>1080</v>
      </c>
      <c r="N4989" s="23">
        <v>1</v>
      </c>
      <c r="O4989" s="107">
        <v>6000000</v>
      </c>
      <c r="P4989" s="23">
        <v>30</v>
      </c>
      <c r="Q4989" s="23">
        <v>2</v>
      </c>
      <c r="R4989" s="23">
        <v>2</v>
      </c>
      <c r="S4989" s="23">
        <v>0</v>
      </c>
      <c r="T4989" s="47">
        <v>4.1666629999999998</v>
      </c>
      <c r="U4989" s="98" t="s">
        <v>111</v>
      </c>
      <c r="V4989" s="98" t="s">
        <v>3139</v>
      </c>
      <c r="W4989" s="69">
        <f t="shared" si="154"/>
        <v>9.8633744874886183E-3</v>
      </c>
    </row>
    <row r="4990" spans="1:23">
      <c r="A4990">
        <f t="shared" si="155"/>
        <v>1489</v>
      </c>
      <c r="B4990" s="99">
        <v>44408</v>
      </c>
      <c r="C4990" s="23">
        <v>2587</v>
      </c>
      <c r="D4990" s="23">
        <v>5</v>
      </c>
      <c r="E4990" s="98" t="s">
        <v>49</v>
      </c>
      <c r="F4990" s="98" t="s">
        <v>164</v>
      </c>
      <c r="G4990" s="98" t="s">
        <v>4120</v>
      </c>
      <c r="H4990" s="98" t="s">
        <v>1366</v>
      </c>
      <c r="I4990" s="98" t="s">
        <v>6393</v>
      </c>
      <c r="J4990" s="99">
        <v>45897</v>
      </c>
      <c r="K4990" s="107">
        <v>20000000</v>
      </c>
      <c r="L4990" s="98" t="s">
        <v>5513</v>
      </c>
      <c r="M4990" s="23">
        <v>1800</v>
      </c>
      <c r="N4990" s="23">
        <v>1</v>
      </c>
      <c r="O4990" s="107">
        <v>20000000</v>
      </c>
      <c r="P4990" s="23">
        <v>180</v>
      </c>
      <c r="Q4990" s="23">
        <v>2</v>
      </c>
      <c r="R4990" s="23">
        <v>2</v>
      </c>
      <c r="S4990" s="23">
        <v>0</v>
      </c>
      <c r="T4990" s="47">
        <v>18</v>
      </c>
      <c r="U4990" s="98" t="s">
        <v>111</v>
      </c>
      <c r="V4990" s="98" t="s">
        <v>3139</v>
      </c>
      <c r="W4990" s="69">
        <f t="shared" si="154"/>
        <v>8.3481598626018352E-2</v>
      </c>
    </row>
    <row r="4991" spans="1:23">
      <c r="A4991">
        <f t="shared" si="155"/>
        <v>1493</v>
      </c>
      <c r="B4991" s="99">
        <v>44408</v>
      </c>
      <c r="C4991" s="23">
        <v>2588</v>
      </c>
      <c r="D4991" s="23">
        <v>5</v>
      </c>
      <c r="E4991" s="98" t="s">
        <v>49</v>
      </c>
      <c r="F4991" s="98" t="s">
        <v>164</v>
      </c>
      <c r="G4991" s="98" t="s">
        <v>4120</v>
      </c>
      <c r="H4991" s="98" t="s">
        <v>1366</v>
      </c>
      <c r="I4991" s="98" t="s">
        <v>6393</v>
      </c>
      <c r="J4991" s="99">
        <v>45901</v>
      </c>
      <c r="K4991" s="107">
        <v>30000000</v>
      </c>
      <c r="L4991" s="98" t="s">
        <v>5514</v>
      </c>
      <c r="M4991" s="23">
        <v>1800</v>
      </c>
      <c r="N4991" s="23">
        <v>1</v>
      </c>
      <c r="O4991" s="107">
        <v>30000000</v>
      </c>
      <c r="P4991" s="23">
        <v>30</v>
      </c>
      <c r="Q4991" s="23">
        <v>2</v>
      </c>
      <c r="R4991" s="23">
        <v>2</v>
      </c>
      <c r="S4991" s="23">
        <v>2.91</v>
      </c>
      <c r="T4991" s="47">
        <v>25.057825999999999</v>
      </c>
      <c r="U4991" s="98" t="s">
        <v>111</v>
      </c>
      <c r="V4991" s="98" t="s">
        <v>3139</v>
      </c>
      <c r="W4991" s="69">
        <f t="shared" si="154"/>
        <v>0.11652704974445574</v>
      </c>
    </row>
    <row r="4992" spans="1:23">
      <c r="A4992">
        <f t="shared" si="155"/>
        <v>758</v>
      </c>
      <c r="B4992" s="99">
        <v>44408</v>
      </c>
      <c r="C4992" s="23">
        <v>2589</v>
      </c>
      <c r="D4992" s="23">
        <v>5</v>
      </c>
      <c r="E4992" s="98" t="s">
        <v>49</v>
      </c>
      <c r="F4992" s="98" t="s">
        <v>164</v>
      </c>
      <c r="G4992" s="98" t="s">
        <v>4120</v>
      </c>
      <c r="H4992" s="98" t="s">
        <v>1366</v>
      </c>
      <c r="I4992" s="98" t="s">
        <v>6393</v>
      </c>
      <c r="J4992" s="99">
        <v>45166</v>
      </c>
      <c r="K4992" s="107">
        <v>30000000</v>
      </c>
      <c r="L4992" s="98" t="s">
        <v>5515</v>
      </c>
      <c r="M4992" s="23">
        <v>900</v>
      </c>
      <c r="N4992" s="23">
        <v>1</v>
      </c>
      <c r="O4992" s="107">
        <v>30000000</v>
      </c>
      <c r="P4992" s="23">
        <v>180</v>
      </c>
      <c r="Q4992" s="23">
        <v>2</v>
      </c>
      <c r="R4992" s="23">
        <v>2</v>
      </c>
      <c r="S4992" s="23">
        <v>0</v>
      </c>
      <c r="T4992" s="47">
        <v>21.982759999999999</v>
      </c>
      <c r="U4992" s="98" t="s">
        <v>111</v>
      </c>
      <c r="V4992" s="98" t="s">
        <v>3139</v>
      </c>
      <c r="W4992" s="69">
        <f t="shared" si="154"/>
        <v>5.1900910672157491E-2</v>
      </c>
    </row>
    <row r="4993" spans="1:23">
      <c r="A4993">
        <f t="shared" si="155"/>
        <v>760</v>
      </c>
      <c r="B4993" s="99">
        <v>44408</v>
      </c>
      <c r="C4993" s="23">
        <v>2590</v>
      </c>
      <c r="D4993" s="23">
        <v>5</v>
      </c>
      <c r="E4993" s="98" t="s">
        <v>49</v>
      </c>
      <c r="F4993" s="98" t="s">
        <v>164</v>
      </c>
      <c r="G4993" s="98" t="s">
        <v>4120</v>
      </c>
      <c r="H4993" s="98" t="s">
        <v>1366</v>
      </c>
      <c r="I4993" s="98" t="s">
        <v>6393</v>
      </c>
      <c r="J4993" s="99">
        <v>45168</v>
      </c>
      <c r="K4993" s="107">
        <v>30000000</v>
      </c>
      <c r="L4993" s="98" t="s">
        <v>5516</v>
      </c>
      <c r="M4993" s="23">
        <v>1080</v>
      </c>
      <c r="N4993" s="23">
        <v>1</v>
      </c>
      <c r="O4993" s="107">
        <v>30000000</v>
      </c>
      <c r="P4993" s="23">
        <v>30</v>
      </c>
      <c r="Q4993" s="23">
        <v>2</v>
      </c>
      <c r="R4993" s="23">
        <v>2</v>
      </c>
      <c r="S4993" s="23">
        <v>0</v>
      </c>
      <c r="T4993" s="47">
        <v>20.833337</v>
      </c>
      <c r="U4993" s="98" t="s">
        <v>111</v>
      </c>
      <c r="V4993" s="98" t="s">
        <v>3139</v>
      </c>
      <c r="W4993" s="69">
        <f t="shared" si="154"/>
        <v>4.9316924516106218E-2</v>
      </c>
    </row>
    <row r="4994" spans="1:23">
      <c r="A4994">
        <f t="shared" si="155"/>
        <v>762</v>
      </c>
      <c r="B4994" s="99">
        <v>44408</v>
      </c>
      <c r="C4994" s="23">
        <v>2591</v>
      </c>
      <c r="D4994" s="23">
        <v>5</v>
      </c>
      <c r="E4994" s="98" t="s">
        <v>49</v>
      </c>
      <c r="F4994" s="98" t="s">
        <v>164</v>
      </c>
      <c r="G4994" s="98" t="s">
        <v>4120</v>
      </c>
      <c r="H4994" s="98" t="s">
        <v>1366</v>
      </c>
      <c r="I4994" s="98" t="s">
        <v>6140</v>
      </c>
      <c r="J4994" s="99">
        <v>45170</v>
      </c>
      <c r="K4994" s="107">
        <v>15000000</v>
      </c>
      <c r="L4994" s="98" t="s">
        <v>5517</v>
      </c>
      <c r="M4994" s="23">
        <v>1080</v>
      </c>
      <c r="N4994" s="23">
        <v>1</v>
      </c>
      <c r="O4994" s="107">
        <v>15000000</v>
      </c>
      <c r="P4994" s="23">
        <v>180</v>
      </c>
      <c r="Q4994" s="23">
        <v>2</v>
      </c>
      <c r="R4994" s="23">
        <v>2</v>
      </c>
      <c r="S4994" s="23">
        <v>0</v>
      </c>
      <c r="T4994" s="47">
        <v>12.5</v>
      </c>
      <c r="U4994" s="98" t="s">
        <v>111</v>
      </c>
      <c r="V4994" s="98" t="s">
        <v>3139</v>
      </c>
      <c r="W4994" s="69">
        <f t="shared" ref="W4994:W5057" si="156">+T4994/SUM($T$2:$T$5848)*A4994</f>
        <v>2.9668018316275833E-2</v>
      </c>
    </row>
    <row r="4995" spans="1:23">
      <c r="A4995">
        <f t="shared" ref="A4995:A5058" si="157">+J4995-B4995</f>
        <v>762</v>
      </c>
      <c r="B4995" s="99">
        <v>44408</v>
      </c>
      <c r="C4995" s="23">
        <v>2592</v>
      </c>
      <c r="D4995" s="23">
        <v>5</v>
      </c>
      <c r="E4995" s="98" t="s">
        <v>49</v>
      </c>
      <c r="F4995" s="98" t="s">
        <v>164</v>
      </c>
      <c r="G4995" s="98" t="s">
        <v>4120</v>
      </c>
      <c r="H4995" s="98" t="s">
        <v>1366</v>
      </c>
      <c r="I4995" s="98" t="s">
        <v>6140</v>
      </c>
      <c r="J4995" s="99">
        <v>45170</v>
      </c>
      <c r="K4995" s="107">
        <v>5500000</v>
      </c>
      <c r="L4995" s="98" t="s">
        <v>5518</v>
      </c>
      <c r="M4995" s="23">
        <v>1080</v>
      </c>
      <c r="N4995" s="23">
        <v>1</v>
      </c>
      <c r="O4995" s="107">
        <v>5500000</v>
      </c>
      <c r="P4995" s="23">
        <v>180</v>
      </c>
      <c r="Q4995" s="23">
        <v>2</v>
      </c>
      <c r="R4995" s="23">
        <v>2</v>
      </c>
      <c r="S4995" s="23">
        <v>0</v>
      </c>
      <c r="T4995" s="47">
        <v>4.5833329999999997</v>
      </c>
      <c r="U4995" s="98" t="s">
        <v>111</v>
      </c>
      <c r="V4995" s="98" t="s">
        <v>3139</v>
      </c>
      <c r="W4995" s="69">
        <f t="shared" si="156"/>
        <v>1.0878272591487317E-2</v>
      </c>
    </row>
    <row r="4996" spans="1:23">
      <c r="A4996">
        <f t="shared" si="157"/>
        <v>762</v>
      </c>
      <c r="B4996" s="99">
        <v>44408</v>
      </c>
      <c r="C4996" s="23">
        <v>2593</v>
      </c>
      <c r="D4996" s="23">
        <v>5</v>
      </c>
      <c r="E4996" s="98" t="s">
        <v>49</v>
      </c>
      <c r="F4996" s="98" t="s">
        <v>164</v>
      </c>
      <c r="G4996" s="98" t="s">
        <v>4120</v>
      </c>
      <c r="H4996" s="98" t="s">
        <v>1366</v>
      </c>
      <c r="I4996" s="98" t="s">
        <v>6140</v>
      </c>
      <c r="J4996" s="99">
        <v>45170</v>
      </c>
      <c r="K4996" s="107">
        <v>6000000</v>
      </c>
      <c r="L4996" s="98" t="s">
        <v>5519</v>
      </c>
      <c r="M4996" s="23">
        <v>1080</v>
      </c>
      <c r="N4996" s="23">
        <v>1</v>
      </c>
      <c r="O4996" s="107">
        <v>6000000</v>
      </c>
      <c r="P4996" s="23">
        <v>180</v>
      </c>
      <c r="Q4996" s="23">
        <v>2</v>
      </c>
      <c r="R4996" s="23">
        <v>2</v>
      </c>
      <c r="S4996" s="23">
        <v>0</v>
      </c>
      <c r="T4996" s="47">
        <v>5</v>
      </c>
      <c r="U4996" s="98" t="s">
        <v>111</v>
      </c>
      <c r="V4996" s="98" t="s">
        <v>3139</v>
      </c>
      <c r="W4996" s="69">
        <f t="shared" si="156"/>
        <v>1.1867207326510334E-2</v>
      </c>
    </row>
    <row r="4997" spans="1:23">
      <c r="A4997">
        <f t="shared" si="157"/>
        <v>762</v>
      </c>
      <c r="B4997" s="99">
        <v>44408</v>
      </c>
      <c r="C4997" s="23">
        <v>2594</v>
      </c>
      <c r="D4997" s="23">
        <v>5</v>
      </c>
      <c r="E4997" s="98" t="s">
        <v>49</v>
      </c>
      <c r="F4997" s="98" t="s">
        <v>164</v>
      </c>
      <c r="G4997" s="98" t="s">
        <v>4120</v>
      </c>
      <c r="H4997" s="98" t="s">
        <v>1366</v>
      </c>
      <c r="I4997" s="98" t="s">
        <v>6140</v>
      </c>
      <c r="J4997" s="99">
        <v>45170</v>
      </c>
      <c r="K4997" s="107">
        <v>25000000</v>
      </c>
      <c r="L4997" s="98" t="s">
        <v>5520</v>
      </c>
      <c r="M4997" s="23">
        <v>1080</v>
      </c>
      <c r="N4997" s="23">
        <v>1</v>
      </c>
      <c r="O4997" s="107">
        <v>25000000</v>
      </c>
      <c r="P4997" s="23">
        <v>180</v>
      </c>
      <c r="Q4997" s="23">
        <v>2</v>
      </c>
      <c r="R4997" s="23">
        <v>2</v>
      </c>
      <c r="S4997" s="23">
        <v>0</v>
      </c>
      <c r="T4997" s="47">
        <v>20.833333</v>
      </c>
      <c r="U4997" s="98" t="s">
        <v>111</v>
      </c>
      <c r="V4997" s="98" t="s">
        <v>3139</v>
      </c>
      <c r="W4997" s="69">
        <f t="shared" si="156"/>
        <v>4.9446696402645901E-2</v>
      </c>
    </row>
    <row r="4998" spans="1:23">
      <c r="A4998">
        <f t="shared" si="157"/>
        <v>397</v>
      </c>
      <c r="B4998" s="99">
        <v>44408</v>
      </c>
      <c r="C4998" s="23">
        <v>2595</v>
      </c>
      <c r="D4998" s="23">
        <v>5</v>
      </c>
      <c r="E4998" s="98" t="s">
        <v>49</v>
      </c>
      <c r="F4998" s="98" t="s">
        <v>164</v>
      </c>
      <c r="G4998" s="98" t="s">
        <v>4120</v>
      </c>
      <c r="H4998" s="98" t="s">
        <v>1366</v>
      </c>
      <c r="I4998" s="98" t="s">
        <v>6140</v>
      </c>
      <c r="J4998" s="99">
        <v>44805</v>
      </c>
      <c r="K4998" s="107">
        <v>15000000</v>
      </c>
      <c r="L4998" s="98" t="s">
        <v>5521</v>
      </c>
      <c r="M4998" s="23">
        <v>720</v>
      </c>
      <c r="N4998" s="23">
        <v>1</v>
      </c>
      <c r="O4998" s="107">
        <v>15000000</v>
      </c>
      <c r="P4998" s="23">
        <v>180</v>
      </c>
      <c r="Q4998" s="23">
        <v>2</v>
      </c>
      <c r="R4998" s="23">
        <v>2</v>
      </c>
      <c r="S4998" s="23">
        <v>0</v>
      </c>
      <c r="T4998" s="47">
        <v>11.25</v>
      </c>
      <c r="U4998" s="98" t="s">
        <v>111</v>
      </c>
      <c r="V4998" s="98" t="s">
        <v>3139</v>
      </c>
      <c r="W4998" s="69">
        <f t="shared" si="156"/>
        <v>1.3911263706568706E-2</v>
      </c>
    </row>
    <row r="4999" spans="1:23">
      <c r="A4999">
        <f t="shared" si="157"/>
        <v>762</v>
      </c>
      <c r="B4999" s="99">
        <v>44408</v>
      </c>
      <c r="C4999" s="23">
        <v>2596</v>
      </c>
      <c r="D4999" s="23">
        <v>5</v>
      </c>
      <c r="E4999" s="98" t="s">
        <v>49</v>
      </c>
      <c r="F4999" s="98" t="s">
        <v>164</v>
      </c>
      <c r="G4999" s="98" t="s">
        <v>4120</v>
      </c>
      <c r="H4999" s="98" t="s">
        <v>1366</v>
      </c>
      <c r="I4999" s="98" t="s">
        <v>6140</v>
      </c>
      <c r="J4999" s="99">
        <v>45170</v>
      </c>
      <c r="K4999" s="107">
        <v>15000000</v>
      </c>
      <c r="L4999" s="98" t="s">
        <v>5522</v>
      </c>
      <c r="M4999" s="23">
        <v>1080</v>
      </c>
      <c r="N4999" s="23">
        <v>1</v>
      </c>
      <c r="O4999" s="107">
        <v>15000000</v>
      </c>
      <c r="P4999" s="23">
        <v>30</v>
      </c>
      <c r="Q4999" s="23">
        <v>2</v>
      </c>
      <c r="R4999" s="23">
        <v>2</v>
      </c>
      <c r="S4999" s="23">
        <v>0</v>
      </c>
      <c r="T4999" s="47">
        <v>10.83333</v>
      </c>
      <c r="U4999" s="98" t="s">
        <v>111</v>
      </c>
      <c r="V4999" s="98" t="s">
        <v>3139</v>
      </c>
      <c r="W4999" s="69">
        <f t="shared" si="156"/>
        <v>2.5712274629300837E-2</v>
      </c>
    </row>
    <row r="5000" spans="1:23">
      <c r="A5000">
        <f t="shared" si="157"/>
        <v>762</v>
      </c>
      <c r="B5000" s="99">
        <v>44408</v>
      </c>
      <c r="C5000" s="23">
        <v>2597</v>
      </c>
      <c r="D5000" s="23">
        <v>5</v>
      </c>
      <c r="E5000" s="98" t="s">
        <v>49</v>
      </c>
      <c r="F5000" s="98" t="s">
        <v>164</v>
      </c>
      <c r="G5000" s="98" t="s">
        <v>4120</v>
      </c>
      <c r="H5000" s="98" t="s">
        <v>1366</v>
      </c>
      <c r="I5000" s="98" t="s">
        <v>6140</v>
      </c>
      <c r="J5000" s="99">
        <v>45170</v>
      </c>
      <c r="K5000" s="107">
        <v>10000000</v>
      </c>
      <c r="L5000" s="98" t="s">
        <v>5523</v>
      </c>
      <c r="M5000" s="23">
        <v>1080</v>
      </c>
      <c r="N5000" s="23">
        <v>1</v>
      </c>
      <c r="O5000" s="107">
        <v>10000000</v>
      </c>
      <c r="P5000" s="23">
        <v>180</v>
      </c>
      <c r="Q5000" s="23">
        <v>2</v>
      </c>
      <c r="R5000" s="23">
        <v>2</v>
      </c>
      <c r="S5000" s="23">
        <v>0</v>
      </c>
      <c r="T5000" s="47">
        <v>8.3333329999999997</v>
      </c>
      <c r="U5000" s="98" t="s">
        <v>111</v>
      </c>
      <c r="V5000" s="98" t="s">
        <v>3139</v>
      </c>
      <c r="W5000" s="69">
        <f t="shared" si="156"/>
        <v>1.9778678086370068E-2</v>
      </c>
    </row>
    <row r="5001" spans="1:23">
      <c r="A5001">
        <f t="shared" si="157"/>
        <v>762</v>
      </c>
      <c r="B5001" s="99">
        <v>44408</v>
      </c>
      <c r="C5001" s="23">
        <v>2598</v>
      </c>
      <c r="D5001" s="23">
        <v>5</v>
      </c>
      <c r="E5001" s="98" t="s">
        <v>49</v>
      </c>
      <c r="F5001" s="98" t="s">
        <v>164</v>
      </c>
      <c r="G5001" s="98" t="s">
        <v>4120</v>
      </c>
      <c r="H5001" s="98" t="s">
        <v>1366</v>
      </c>
      <c r="I5001" s="98" t="s">
        <v>6140</v>
      </c>
      <c r="J5001" s="99">
        <v>45170</v>
      </c>
      <c r="K5001" s="107">
        <v>6000000</v>
      </c>
      <c r="L5001" s="98" t="s">
        <v>5524</v>
      </c>
      <c r="M5001" s="23">
        <v>1080</v>
      </c>
      <c r="N5001" s="23">
        <v>1</v>
      </c>
      <c r="O5001" s="107">
        <v>6000000</v>
      </c>
      <c r="P5001" s="23">
        <v>180</v>
      </c>
      <c r="Q5001" s="23">
        <v>2</v>
      </c>
      <c r="R5001" s="23">
        <v>2</v>
      </c>
      <c r="S5001" s="23">
        <v>0</v>
      </c>
      <c r="T5001" s="47">
        <v>5</v>
      </c>
      <c r="U5001" s="98" t="s">
        <v>111</v>
      </c>
      <c r="V5001" s="98" t="s">
        <v>3139</v>
      </c>
      <c r="W5001" s="69">
        <f t="shared" si="156"/>
        <v>1.1867207326510334E-2</v>
      </c>
    </row>
    <row r="5002" spans="1:23">
      <c r="A5002">
        <f t="shared" si="157"/>
        <v>1493</v>
      </c>
      <c r="B5002" s="99">
        <v>44408</v>
      </c>
      <c r="C5002" s="23">
        <v>2599</v>
      </c>
      <c r="D5002" s="23">
        <v>5</v>
      </c>
      <c r="E5002" s="98" t="s">
        <v>49</v>
      </c>
      <c r="F5002" s="98" t="s">
        <v>164</v>
      </c>
      <c r="G5002" s="98" t="s">
        <v>4120</v>
      </c>
      <c r="H5002" s="98" t="s">
        <v>1366</v>
      </c>
      <c r="I5002" s="98" t="s">
        <v>6140</v>
      </c>
      <c r="J5002" s="99">
        <v>45901</v>
      </c>
      <c r="K5002" s="107">
        <v>30000000</v>
      </c>
      <c r="L5002" s="98" t="s">
        <v>5525</v>
      </c>
      <c r="M5002" s="23">
        <v>1800</v>
      </c>
      <c r="N5002" s="23">
        <v>1</v>
      </c>
      <c r="O5002" s="107">
        <v>30000000</v>
      </c>
      <c r="P5002" s="23">
        <v>180</v>
      </c>
      <c r="Q5002" s="23">
        <v>2</v>
      </c>
      <c r="R5002" s="23">
        <v>2</v>
      </c>
      <c r="S5002" s="23">
        <v>0</v>
      </c>
      <c r="T5002" s="47">
        <v>27</v>
      </c>
      <c r="U5002" s="98" t="s">
        <v>111</v>
      </c>
      <c r="V5002" s="98" t="s">
        <v>3139</v>
      </c>
      <c r="W5002" s="69">
        <f t="shared" si="156"/>
        <v>0.12555879121757429</v>
      </c>
    </row>
    <row r="5003" spans="1:23">
      <c r="A5003">
        <f t="shared" si="157"/>
        <v>762</v>
      </c>
      <c r="B5003" s="99">
        <v>44408</v>
      </c>
      <c r="C5003" s="23">
        <v>2600</v>
      </c>
      <c r="D5003" s="23">
        <v>5</v>
      </c>
      <c r="E5003" s="98" t="s">
        <v>49</v>
      </c>
      <c r="F5003" s="98" t="s">
        <v>164</v>
      </c>
      <c r="G5003" s="98" t="s">
        <v>4120</v>
      </c>
      <c r="H5003" s="98" t="s">
        <v>1366</v>
      </c>
      <c r="I5003" s="98" t="s">
        <v>6140</v>
      </c>
      <c r="J5003" s="99">
        <v>45170</v>
      </c>
      <c r="K5003" s="107">
        <v>10500000</v>
      </c>
      <c r="L5003" s="98" t="s">
        <v>5526</v>
      </c>
      <c r="M5003" s="23">
        <v>1080</v>
      </c>
      <c r="N5003" s="23">
        <v>1</v>
      </c>
      <c r="O5003" s="107">
        <v>10500000</v>
      </c>
      <c r="P5003" s="23">
        <v>30</v>
      </c>
      <c r="Q5003" s="23">
        <v>2</v>
      </c>
      <c r="R5003" s="23">
        <v>2</v>
      </c>
      <c r="S5003" s="23">
        <v>0</v>
      </c>
      <c r="T5003" s="47">
        <v>7.5833300000000001</v>
      </c>
      <c r="U5003" s="98" t="s">
        <v>111</v>
      </c>
      <c r="V5003" s="98" t="s">
        <v>3139</v>
      </c>
      <c r="W5003" s="69">
        <f t="shared" si="156"/>
        <v>1.7998589867069124E-2</v>
      </c>
    </row>
    <row r="5004" spans="1:23">
      <c r="A5004">
        <f t="shared" si="157"/>
        <v>1493</v>
      </c>
      <c r="B5004" s="99">
        <v>44408</v>
      </c>
      <c r="C5004" s="23">
        <v>2601</v>
      </c>
      <c r="D5004" s="23">
        <v>5</v>
      </c>
      <c r="E5004" s="98" t="s">
        <v>49</v>
      </c>
      <c r="F5004" s="98" t="s">
        <v>164</v>
      </c>
      <c r="G5004" s="98" t="s">
        <v>4120</v>
      </c>
      <c r="H5004" s="98" t="s">
        <v>1366</v>
      </c>
      <c r="I5004" s="98" t="s">
        <v>6140</v>
      </c>
      <c r="J5004" s="99">
        <v>45901</v>
      </c>
      <c r="K5004" s="107">
        <v>10500000</v>
      </c>
      <c r="L5004" s="98" t="s">
        <v>5527</v>
      </c>
      <c r="M5004" s="23">
        <v>1800</v>
      </c>
      <c r="N5004" s="23">
        <v>1</v>
      </c>
      <c r="O5004" s="107">
        <v>10500000</v>
      </c>
      <c r="P5004" s="23">
        <v>30</v>
      </c>
      <c r="Q5004" s="23">
        <v>2</v>
      </c>
      <c r="R5004" s="23">
        <v>2</v>
      </c>
      <c r="S5004" s="23">
        <v>0</v>
      </c>
      <c r="T5004" s="47">
        <v>8.75</v>
      </c>
      <c r="U5004" s="98" t="s">
        <v>111</v>
      </c>
      <c r="V5004" s="98" t="s">
        <v>3139</v>
      </c>
      <c r="W5004" s="69">
        <f t="shared" si="156"/>
        <v>4.0690349005695368E-2</v>
      </c>
    </row>
    <row r="5005" spans="1:23">
      <c r="A5005">
        <f t="shared" si="157"/>
        <v>1493</v>
      </c>
      <c r="B5005" s="99">
        <v>44408</v>
      </c>
      <c r="C5005" s="23">
        <v>2602</v>
      </c>
      <c r="D5005" s="23">
        <v>5</v>
      </c>
      <c r="E5005" s="98" t="s">
        <v>49</v>
      </c>
      <c r="F5005" s="98" t="s">
        <v>164</v>
      </c>
      <c r="G5005" s="98" t="s">
        <v>4120</v>
      </c>
      <c r="H5005" s="98" t="s">
        <v>1366</v>
      </c>
      <c r="I5005" s="98" t="s">
        <v>6140</v>
      </c>
      <c r="J5005" s="99">
        <v>45901</v>
      </c>
      <c r="K5005" s="107">
        <v>13000000</v>
      </c>
      <c r="L5005" s="98" t="s">
        <v>5528</v>
      </c>
      <c r="M5005" s="23">
        <v>1800</v>
      </c>
      <c r="N5005" s="23">
        <v>1</v>
      </c>
      <c r="O5005" s="107">
        <v>13000000</v>
      </c>
      <c r="P5005" s="23">
        <v>180</v>
      </c>
      <c r="Q5005" s="23">
        <v>2</v>
      </c>
      <c r="R5005" s="23">
        <v>2</v>
      </c>
      <c r="S5005" s="23">
        <v>0</v>
      </c>
      <c r="T5005" s="47">
        <v>11.7</v>
      </c>
      <c r="U5005" s="98" t="s">
        <v>111</v>
      </c>
      <c r="V5005" s="98" t="s">
        <v>3139</v>
      </c>
      <c r="W5005" s="69">
        <f t="shared" si="156"/>
        <v>5.4408809527615523E-2</v>
      </c>
    </row>
    <row r="5006" spans="1:23">
      <c r="A5006">
        <f t="shared" si="157"/>
        <v>762</v>
      </c>
      <c r="B5006" s="99">
        <v>44408</v>
      </c>
      <c r="C5006" s="23">
        <v>2603</v>
      </c>
      <c r="D5006" s="23">
        <v>5</v>
      </c>
      <c r="E5006" s="98" t="s">
        <v>49</v>
      </c>
      <c r="F5006" s="98" t="s">
        <v>164</v>
      </c>
      <c r="G5006" s="98" t="s">
        <v>4120</v>
      </c>
      <c r="H5006" s="98" t="s">
        <v>1366</v>
      </c>
      <c r="I5006" s="98" t="s">
        <v>6140</v>
      </c>
      <c r="J5006" s="99">
        <v>45170</v>
      </c>
      <c r="K5006" s="107">
        <v>5000000</v>
      </c>
      <c r="L5006" s="98" t="s">
        <v>5529</v>
      </c>
      <c r="M5006" s="23">
        <v>1080</v>
      </c>
      <c r="N5006" s="23">
        <v>1</v>
      </c>
      <c r="O5006" s="107">
        <v>5000000</v>
      </c>
      <c r="P5006" s="23">
        <v>180</v>
      </c>
      <c r="Q5006" s="23">
        <v>2</v>
      </c>
      <c r="R5006" s="23">
        <v>2</v>
      </c>
      <c r="S5006" s="23">
        <v>0</v>
      </c>
      <c r="T5006" s="47">
        <v>4.1666670000000003</v>
      </c>
      <c r="U5006" s="98" t="s">
        <v>111</v>
      </c>
      <c r="V5006" s="98" t="s">
        <v>3139</v>
      </c>
      <c r="W5006" s="69">
        <f t="shared" si="156"/>
        <v>9.8893402299057662E-3</v>
      </c>
    </row>
    <row r="5007" spans="1:23">
      <c r="A5007">
        <f t="shared" si="157"/>
        <v>1493</v>
      </c>
      <c r="B5007" s="99">
        <v>44408</v>
      </c>
      <c r="C5007" s="23">
        <v>2604</v>
      </c>
      <c r="D5007" s="23">
        <v>5</v>
      </c>
      <c r="E5007" s="98" t="s">
        <v>49</v>
      </c>
      <c r="F5007" s="98" t="s">
        <v>164</v>
      </c>
      <c r="G5007" s="98" t="s">
        <v>4120</v>
      </c>
      <c r="H5007" s="98" t="s">
        <v>1366</v>
      </c>
      <c r="I5007" s="98" t="s">
        <v>6140</v>
      </c>
      <c r="J5007" s="99">
        <v>45901</v>
      </c>
      <c r="K5007" s="107">
        <v>50000000</v>
      </c>
      <c r="L5007" s="98" t="s">
        <v>5530</v>
      </c>
      <c r="M5007" s="23">
        <v>1800</v>
      </c>
      <c r="N5007" s="23">
        <v>1</v>
      </c>
      <c r="O5007" s="107">
        <v>50000000</v>
      </c>
      <c r="P5007" s="23">
        <v>30</v>
      </c>
      <c r="Q5007" s="23">
        <v>2</v>
      </c>
      <c r="R5007" s="23">
        <v>2</v>
      </c>
      <c r="S5007" s="23">
        <v>2.41</v>
      </c>
      <c r="T5007" s="47">
        <v>41.746681000000002</v>
      </c>
      <c r="U5007" s="98" t="s">
        <v>111</v>
      </c>
      <c r="V5007" s="98" t="s">
        <v>3139</v>
      </c>
      <c r="W5007" s="69">
        <f t="shared" si="156"/>
        <v>0.19413565939650651</v>
      </c>
    </row>
    <row r="5008" spans="1:23">
      <c r="A5008">
        <f t="shared" si="157"/>
        <v>1493</v>
      </c>
      <c r="B5008" s="99">
        <v>44408</v>
      </c>
      <c r="C5008" s="23">
        <v>2605</v>
      </c>
      <c r="D5008" s="23">
        <v>5</v>
      </c>
      <c r="E5008" s="98" t="s">
        <v>49</v>
      </c>
      <c r="F5008" s="98" t="s">
        <v>164</v>
      </c>
      <c r="G5008" s="98" t="s">
        <v>4120</v>
      </c>
      <c r="H5008" s="98" t="s">
        <v>1366</v>
      </c>
      <c r="I5008" s="98" t="s">
        <v>6140</v>
      </c>
      <c r="J5008" s="99">
        <v>45901</v>
      </c>
      <c r="K5008" s="107">
        <v>30000000</v>
      </c>
      <c r="L5008" s="98" t="s">
        <v>5531</v>
      </c>
      <c r="M5008" s="23">
        <v>1800</v>
      </c>
      <c r="N5008" s="23">
        <v>1</v>
      </c>
      <c r="O5008" s="107">
        <v>30000000</v>
      </c>
      <c r="P5008" s="23">
        <v>30</v>
      </c>
      <c r="Q5008" s="23">
        <v>2</v>
      </c>
      <c r="R5008" s="23">
        <v>2</v>
      </c>
      <c r="S5008" s="23">
        <v>0</v>
      </c>
      <c r="T5008" s="47">
        <v>25</v>
      </c>
      <c r="U5008" s="98" t="s">
        <v>111</v>
      </c>
      <c r="V5008" s="98" t="s">
        <v>3139</v>
      </c>
      <c r="W5008" s="69">
        <f t="shared" si="156"/>
        <v>0.11625814001627249</v>
      </c>
    </row>
    <row r="5009" spans="1:23">
      <c r="A5009">
        <f t="shared" si="157"/>
        <v>1493</v>
      </c>
      <c r="B5009" s="99">
        <v>44408</v>
      </c>
      <c r="C5009" s="23">
        <v>2606</v>
      </c>
      <c r="D5009" s="23">
        <v>5</v>
      </c>
      <c r="E5009" s="98" t="s">
        <v>49</v>
      </c>
      <c r="F5009" s="98" t="s">
        <v>164</v>
      </c>
      <c r="G5009" s="98" t="s">
        <v>4120</v>
      </c>
      <c r="H5009" s="98" t="s">
        <v>1366</v>
      </c>
      <c r="I5009" s="98" t="s">
        <v>6140</v>
      </c>
      <c r="J5009" s="99">
        <v>45901</v>
      </c>
      <c r="K5009" s="107">
        <v>80000000</v>
      </c>
      <c r="L5009" s="98" t="s">
        <v>5532</v>
      </c>
      <c r="M5009" s="23">
        <v>1800</v>
      </c>
      <c r="N5009" s="23">
        <v>1</v>
      </c>
      <c r="O5009" s="107">
        <v>80000000</v>
      </c>
      <c r="P5009" s="23">
        <v>180</v>
      </c>
      <c r="Q5009" s="23">
        <v>2</v>
      </c>
      <c r="R5009" s="23">
        <v>2</v>
      </c>
      <c r="S5009" s="23">
        <v>2.77</v>
      </c>
      <c r="T5009" s="47">
        <v>72.819872000000004</v>
      </c>
      <c r="U5009" s="98" t="s">
        <v>111</v>
      </c>
      <c r="V5009" s="98" t="s">
        <v>3139</v>
      </c>
      <c r="W5009" s="69">
        <f t="shared" si="156"/>
        <v>0.33863611499772167</v>
      </c>
    </row>
    <row r="5010" spans="1:23">
      <c r="A5010">
        <f t="shared" si="157"/>
        <v>1129</v>
      </c>
      <c r="B5010" s="99">
        <v>44408</v>
      </c>
      <c r="C5010" s="23">
        <v>2607</v>
      </c>
      <c r="D5010" s="23">
        <v>5</v>
      </c>
      <c r="E5010" s="98" t="s">
        <v>49</v>
      </c>
      <c r="F5010" s="98" t="s">
        <v>164</v>
      </c>
      <c r="G5010" s="98" t="s">
        <v>4120</v>
      </c>
      <c r="H5010" s="98" t="s">
        <v>1366</v>
      </c>
      <c r="I5010" s="98" t="s">
        <v>10738</v>
      </c>
      <c r="J5010" s="99">
        <v>45537</v>
      </c>
      <c r="K5010" s="107">
        <v>20000000</v>
      </c>
      <c r="L5010" s="98" t="s">
        <v>5533</v>
      </c>
      <c r="M5010" s="23">
        <v>1440</v>
      </c>
      <c r="N5010" s="23">
        <v>1</v>
      </c>
      <c r="O5010" s="107">
        <v>20000000</v>
      </c>
      <c r="P5010" s="23">
        <v>180</v>
      </c>
      <c r="Q5010" s="23">
        <v>2</v>
      </c>
      <c r="R5010" s="23">
        <v>2</v>
      </c>
      <c r="S5010" s="23">
        <v>0</v>
      </c>
      <c r="T5010" s="47">
        <v>17.5</v>
      </c>
      <c r="U5010" s="98" t="s">
        <v>111</v>
      </c>
      <c r="V5010" s="98" t="s">
        <v>3139</v>
      </c>
      <c r="W5010" s="69">
        <f t="shared" si="156"/>
        <v>6.1539724082290789E-2</v>
      </c>
    </row>
    <row r="5011" spans="1:23">
      <c r="A5011">
        <f t="shared" si="157"/>
        <v>763</v>
      </c>
      <c r="B5011" s="99">
        <v>44408</v>
      </c>
      <c r="C5011" s="23">
        <v>2608</v>
      </c>
      <c r="D5011" s="23">
        <v>5</v>
      </c>
      <c r="E5011" s="98" t="s">
        <v>49</v>
      </c>
      <c r="F5011" s="98" t="s">
        <v>164</v>
      </c>
      <c r="G5011" s="98" t="s">
        <v>4120</v>
      </c>
      <c r="H5011" s="98" t="s">
        <v>1366</v>
      </c>
      <c r="I5011" s="98" t="s">
        <v>10738</v>
      </c>
      <c r="J5011" s="99">
        <v>45171</v>
      </c>
      <c r="K5011" s="107">
        <v>13000000</v>
      </c>
      <c r="L5011" s="98" t="s">
        <v>5534</v>
      </c>
      <c r="M5011" s="23">
        <v>1080</v>
      </c>
      <c r="N5011" s="23">
        <v>1</v>
      </c>
      <c r="O5011" s="107">
        <v>13000000</v>
      </c>
      <c r="P5011" s="23">
        <v>180</v>
      </c>
      <c r="Q5011" s="23">
        <v>2</v>
      </c>
      <c r="R5011" s="23">
        <v>2</v>
      </c>
      <c r="S5011" s="23">
        <v>0</v>
      </c>
      <c r="T5011" s="47">
        <v>10.833333</v>
      </c>
      <c r="U5011" s="98" t="s">
        <v>111</v>
      </c>
      <c r="V5011" s="98" t="s">
        <v>3139</v>
      </c>
      <c r="W5011" s="69">
        <f t="shared" si="156"/>
        <v>2.5746024901527626E-2</v>
      </c>
    </row>
    <row r="5012" spans="1:23">
      <c r="A5012">
        <f t="shared" si="157"/>
        <v>763</v>
      </c>
      <c r="B5012" s="99">
        <v>44408</v>
      </c>
      <c r="C5012" s="23">
        <v>2609</v>
      </c>
      <c r="D5012" s="23">
        <v>5</v>
      </c>
      <c r="E5012" s="98" t="s">
        <v>49</v>
      </c>
      <c r="F5012" s="98" t="s">
        <v>164</v>
      </c>
      <c r="G5012" s="98" t="s">
        <v>4120</v>
      </c>
      <c r="H5012" s="98" t="s">
        <v>1366</v>
      </c>
      <c r="I5012" s="98" t="s">
        <v>10738</v>
      </c>
      <c r="J5012" s="99">
        <v>45171</v>
      </c>
      <c r="K5012" s="107">
        <v>7500000</v>
      </c>
      <c r="L5012" s="98" t="s">
        <v>5535</v>
      </c>
      <c r="M5012" s="23">
        <v>1080</v>
      </c>
      <c r="N5012" s="23">
        <v>1</v>
      </c>
      <c r="O5012" s="107">
        <v>7500000</v>
      </c>
      <c r="P5012" s="23">
        <v>180</v>
      </c>
      <c r="Q5012" s="23">
        <v>2</v>
      </c>
      <c r="R5012" s="23">
        <v>2</v>
      </c>
      <c r="S5012" s="23">
        <v>0</v>
      </c>
      <c r="T5012" s="47">
        <v>6.25</v>
      </c>
      <c r="U5012" s="98" t="s">
        <v>111</v>
      </c>
      <c r="V5012" s="98" t="s">
        <v>3139</v>
      </c>
      <c r="W5012" s="69">
        <f t="shared" si="156"/>
        <v>1.4853476361757521E-2</v>
      </c>
    </row>
    <row r="5013" spans="1:23">
      <c r="A5013">
        <f t="shared" si="157"/>
        <v>764</v>
      </c>
      <c r="B5013" s="99">
        <v>44408</v>
      </c>
      <c r="C5013" s="23">
        <v>2610</v>
      </c>
      <c r="D5013" s="23">
        <v>5</v>
      </c>
      <c r="E5013" s="98" t="s">
        <v>49</v>
      </c>
      <c r="F5013" s="98" t="s">
        <v>164</v>
      </c>
      <c r="G5013" s="98" t="s">
        <v>4120</v>
      </c>
      <c r="H5013" s="98" t="s">
        <v>1366</v>
      </c>
      <c r="I5013" s="98" t="s">
        <v>6038</v>
      </c>
      <c r="J5013" s="99">
        <v>45172</v>
      </c>
      <c r="K5013" s="107">
        <v>8000000</v>
      </c>
      <c r="L5013" s="98" t="s">
        <v>5536</v>
      </c>
      <c r="M5013" s="23">
        <v>1080</v>
      </c>
      <c r="N5013" s="23">
        <v>1</v>
      </c>
      <c r="O5013" s="107">
        <v>8000000</v>
      </c>
      <c r="P5013" s="23">
        <v>180</v>
      </c>
      <c r="Q5013" s="23">
        <v>2</v>
      </c>
      <c r="R5013" s="23">
        <v>2</v>
      </c>
      <c r="S5013" s="23">
        <v>0</v>
      </c>
      <c r="T5013" s="47">
        <v>6.6666670000000003</v>
      </c>
      <c r="U5013" s="98" t="s">
        <v>111</v>
      </c>
      <c r="V5013" s="98" t="s">
        <v>3139</v>
      </c>
      <c r="W5013" s="69">
        <f t="shared" si="156"/>
        <v>1.5864473929625925E-2</v>
      </c>
    </row>
    <row r="5014" spans="1:23">
      <c r="A5014">
        <f t="shared" si="157"/>
        <v>764</v>
      </c>
      <c r="B5014" s="99">
        <v>44408</v>
      </c>
      <c r="C5014" s="23">
        <v>2611</v>
      </c>
      <c r="D5014" s="23">
        <v>5</v>
      </c>
      <c r="E5014" s="98" t="s">
        <v>49</v>
      </c>
      <c r="F5014" s="98" t="s">
        <v>164</v>
      </c>
      <c r="G5014" s="98" t="s">
        <v>4120</v>
      </c>
      <c r="H5014" s="98" t="s">
        <v>1366</v>
      </c>
      <c r="I5014" s="98" t="s">
        <v>6038</v>
      </c>
      <c r="J5014" s="99">
        <v>45172</v>
      </c>
      <c r="K5014" s="107">
        <v>20000000</v>
      </c>
      <c r="L5014" s="98" t="s">
        <v>5537</v>
      </c>
      <c r="M5014" s="23">
        <v>1080</v>
      </c>
      <c r="N5014" s="23">
        <v>1</v>
      </c>
      <c r="O5014" s="107">
        <v>20000000</v>
      </c>
      <c r="P5014" s="23">
        <v>180</v>
      </c>
      <c r="Q5014" s="23">
        <v>2</v>
      </c>
      <c r="R5014" s="23">
        <v>2</v>
      </c>
      <c r="S5014" s="23">
        <v>0</v>
      </c>
      <c r="T5014" s="47">
        <v>16.666667</v>
      </c>
      <c r="U5014" s="98" t="s">
        <v>111</v>
      </c>
      <c r="V5014" s="98" t="s">
        <v>3139</v>
      </c>
      <c r="W5014" s="69">
        <f t="shared" si="156"/>
        <v>3.9661183634229324E-2</v>
      </c>
    </row>
    <row r="5015" spans="1:23">
      <c r="A5015">
        <f t="shared" si="157"/>
        <v>1495</v>
      </c>
      <c r="B5015" s="99">
        <v>44408</v>
      </c>
      <c r="C5015" s="23">
        <v>2612</v>
      </c>
      <c r="D5015" s="23">
        <v>5</v>
      </c>
      <c r="E5015" s="98" t="s">
        <v>49</v>
      </c>
      <c r="F5015" s="98" t="s">
        <v>164</v>
      </c>
      <c r="G5015" s="98" t="s">
        <v>4120</v>
      </c>
      <c r="H5015" s="98" t="s">
        <v>1366</v>
      </c>
      <c r="I5015" s="98" t="s">
        <v>6038</v>
      </c>
      <c r="J5015" s="99">
        <v>45903</v>
      </c>
      <c r="K5015" s="107">
        <v>10000000</v>
      </c>
      <c r="L5015" s="98" t="s">
        <v>5538</v>
      </c>
      <c r="M5015" s="23">
        <v>1800</v>
      </c>
      <c r="N5015" s="23">
        <v>1</v>
      </c>
      <c r="O5015" s="107">
        <v>10000000</v>
      </c>
      <c r="P5015" s="23">
        <v>180</v>
      </c>
      <c r="Q5015" s="23">
        <v>2</v>
      </c>
      <c r="R5015" s="23">
        <v>2</v>
      </c>
      <c r="S5015" s="23">
        <v>0</v>
      </c>
      <c r="T5015" s="47">
        <v>9</v>
      </c>
      <c r="U5015" s="98" t="s">
        <v>111</v>
      </c>
      <c r="V5015" s="98" t="s">
        <v>3139</v>
      </c>
      <c r="W5015" s="69">
        <f t="shared" si="156"/>
        <v>4.1908995952282556E-2</v>
      </c>
    </row>
    <row r="5016" spans="1:23">
      <c r="A5016">
        <f t="shared" si="157"/>
        <v>1495</v>
      </c>
      <c r="B5016" s="99">
        <v>44408</v>
      </c>
      <c r="C5016" s="23">
        <v>2613</v>
      </c>
      <c r="D5016" s="23">
        <v>5</v>
      </c>
      <c r="E5016" s="98" t="s">
        <v>49</v>
      </c>
      <c r="F5016" s="98" t="s">
        <v>164</v>
      </c>
      <c r="G5016" s="98" t="s">
        <v>4120</v>
      </c>
      <c r="H5016" s="98" t="s">
        <v>1366</v>
      </c>
      <c r="I5016" s="98" t="s">
        <v>6038</v>
      </c>
      <c r="J5016" s="99">
        <v>45903</v>
      </c>
      <c r="K5016" s="107">
        <v>12000000</v>
      </c>
      <c r="L5016" s="98" t="s">
        <v>5539</v>
      </c>
      <c r="M5016" s="23">
        <v>1800</v>
      </c>
      <c r="N5016" s="23">
        <v>1</v>
      </c>
      <c r="O5016" s="107">
        <v>12000000</v>
      </c>
      <c r="P5016" s="23">
        <v>180</v>
      </c>
      <c r="Q5016" s="23">
        <v>2</v>
      </c>
      <c r="R5016" s="23">
        <v>2</v>
      </c>
      <c r="S5016" s="23">
        <v>0</v>
      </c>
      <c r="T5016" s="47">
        <v>10.8</v>
      </c>
      <c r="U5016" s="98" t="s">
        <v>111</v>
      </c>
      <c r="V5016" s="98" t="s">
        <v>3139</v>
      </c>
      <c r="W5016" s="69">
        <f t="shared" si="156"/>
        <v>5.029079514273907E-2</v>
      </c>
    </row>
    <row r="5017" spans="1:23">
      <c r="A5017">
        <f t="shared" si="157"/>
        <v>765</v>
      </c>
      <c r="B5017" s="99">
        <v>44408</v>
      </c>
      <c r="C5017" s="23">
        <v>2614</v>
      </c>
      <c r="D5017" s="23">
        <v>5</v>
      </c>
      <c r="E5017" s="98" t="s">
        <v>49</v>
      </c>
      <c r="F5017" s="98" t="s">
        <v>164</v>
      </c>
      <c r="G5017" s="98" t="s">
        <v>4120</v>
      </c>
      <c r="H5017" s="98" t="s">
        <v>1366</v>
      </c>
      <c r="I5017" s="98" t="s">
        <v>10739</v>
      </c>
      <c r="J5017" s="99">
        <v>45173</v>
      </c>
      <c r="K5017" s="107">
        <v>20000000</v>
      </c>
      <c r="L5017" s="98" t="s">
        <v>5540</v>
      </c>
      <c r="M5017" s="23">
        <v>1080</v>
      </c>
      <c r="N5017" s="23">
        <v>1</v>
      </c>
      <c r="O5017" s="107">
        <v>20000000</v>
      </c>
      <c r="P5017" s="23">
        <v>180</v>
      </c>
      <c r="Q5017" s="23">
        <v>2</v>
      </c>
      <c r="R5017" s="23">
        <v>2</v>
      </c>
      <c r="S5017" s="23">
        <v>2.77</v>
      </c>
      <c r="T5017" s="47">
        <v>16.852671000000001</v>
      </c>
      <c r="U5017" s="98" t="s">
        <v>111</v>
      </c>
      <c r="V5017" s="98" t="s">
        <v>3139</v>
      </c>
      <c r="W5017" s="69">
        <f t="shared" si="156"/>
        <v>4.0156303853881414E-2</v>
      </c>
    </row>
    <row r="5018" spans="1:23">
      <c r="A5018">
        <f t="shared" si="157"/>
        <v>765</v>
      </c>
      <c r="B5018" s="99">
        <v>44408</v>
      </c>
      <c r="C5018" s="23">
        <v>2615</v>
      </c>
      <c r="D5018" s="23">
        <v>5</v>
      </c>
      <c r="E5018" s="98" t="s">
        <v>49</v>
      </c>
      <c r="F5018" s="98" t="s">
        <v>164</v>
      </c>
      <c r="G5018" s="98" t="s">
        <v>4120</v>
      </c>
      <c r="H5018" s="98" t="s">
        <v>1366</v>
      </c>
      <c r="I5018" s="98" t="s">
        <v>10739</v>
      </c>
      <c r="J5018" s="99">
        <v>45173</v>
      </c>
      <c r="K5018" s="107">
        <v>13000000</v>
      </c>
      <c r="L5018" s="98" t="s">
        <v>5541</v>
      </c>
      <c r="M5018" s="23">
        <v>1080</v>
      </c>
      <c r="N5018" s="23">
        <v>1</v>
      </c>
      <c r="O5018" s="107">
        <v>13000000</v>
      </c>
      <c r="P5018" s="23">
        <v>180</v>
      </c>
      <c r="Q5018" s="23">
        <v>2</v>
      </c>
      <c r="R5018" s="23">
        <v>2</v>
      </c>
      <c r="S5018" s="23">
        <v>0</v>
      </c>
      <c r="T5018" s="47">
        <v>10.833333</v>
      </c>
      <c r="U5018" s="98" t="s">
        <v>111</v>
      </c>
      <c r="V5018" s="98" t="s">
        <v>3139</v>
      </c>
      <c r="W5018" s="69">
        <f t="shared" si="156"/>
        <v>2.5813511205332419E-2</v>
      </c>
    </row>
    <row r="5019" spans="1:23">
      <c r="A5019">
        <f t="shared" si="157"/>
        <v>765</v>
      </c>
      <c r="B5019" s="99">
        <v>44408</v>
      </c>
      <c r="C5019" s="23">
        <v>2616</v>
      </c>
      <c r="D5019" s="23">
        <v>5</v>
      </c>
      <c r="E5019" s="98" t="s">
        <v>49</v>
      </c>
      <c r="F5019" s="98" t="s">
        <v>164</v>
      </c>
      <c r="G5019" s="98" t="s">
        <v>4120</v>
      </c>
      <c r="H5019" s="98" t="s">
        <v>1366</v>
      </c>
      <c r="I5019" s="98" t="s">
        <v>10739</v>
      </c>
      <c r="J5019" s="99">
        <v>45173</v>
      </c>
      <c r="K5019" s="107">
        <v>10000000</v>
      </c>
      <c r="L5019" s="98" t="s">
        <v>5542</v>
      </c>
      <c r="M5019" s="23">
        <v>1080</v>
      </c>
      <c r="N5019" s="23">
        <v>1</v>
      </c>
      <c r="O5019" s="107">
        <v>10000000</v>
      </c>
      <c r="P5019" s="23">
        <v>180</v>
      </c>
      <c r="Q5019" s="23">
        <v>2</v>
      </c>
      <c r="R5019" s="23">
        <v>2</v>
      </c>
      <c r="S5019" s="23">
        <v>0</v>
      </c>
      <c r="T5019" s="47">
        <v>8.3333329999999997</v>
      </c>
      <c r="U5019" s="98" t="s">
        <v>111</v>
      </c>
      <c r="V5019" s="98" t="s">
        <v>3139</v>
      </c>
      <c r="W5019" s="69">
        <f t="shared" si="156"/>
        <v>1.985654689773373E-2</v>
      </c>
    </row>
    <row r="5020" spans="1:23">
      <c r="A5020">
        <f t="shared" si="157"/>
        <v>765</v>
      </c>
      <c r="B5020" s="99">
        <v>44408</v>
      </c>
      <c r="C5020" s="23">
        <v>2617</v>
      </c>
      <c r="D5020" s="23">
        <v>5</v>
      </c>
      <c r="E5020" s="98" t="s">
        <v>49</v>
      </c>
      <c r="F5020" s="98" t="s">
        <v>164</v>
      </c>
      <c r="G5020" s="98" t="s">
        <v>4120</v>
      </c>
      <c r="H5020" s="98" t="s">
        <v>1366</v>
      </c>
      <c r="I5020" s="98" t="s">
        <v>10739</v>
      </c>
      <c r="J5020" s="99">
        <v>45173</v>
      </c>
      <c r="K5020" s="107">
        <v>5000000</v>
      </c>
      <c r="L5020" s="98" t="s">
        <v>5543</v>
      </c>
      <c r="M5020" s="23">
        <v>1080</v>
      </c>
      <c r="N5020" s="23">
        <v>1</v>
      </c>
      <c r="O5020" s="107">
        <v>5000000</v>
      </c>
      <c r="P5020" s="23">
        <v>180</v>
      </c>
      <c r="Q5020" s="23">
        <v>2</v>
      </c>
      <c r="R5020" s="23">
        <v>2</v>
      </c>
      <c r="S5020" s="23">
        <v>0</v>
      </c>
      <c r="T5020" s="47">
        <v>4.1666670000000003</v>
      </c>
      <c r="U5020" s="98" t="s">
        <v>111</v>
      </c>
      <c r="V5020" s="98" t="s">
        <v>3139</v>
      </c>
      <c r="W5020" s="69">
        <f t="shared" si="156"/>
        <v>9.9282746402597263E-3</v>
      </c>
    </row>
    <row r="5021" spans="1:23">
      <c r="A5021">
        <f t="shared" si="157"/>
        <v>1499</v>
      </c>
      <c r="B5021" s="99">
        <v>44408</v>
      </c>
      <c r="C5021" s="23">
        <v>2618</v>
      </c>
      <c r="D5021" s="23">
        <v>5</v>
      </c>
      <c r="E5021" s="98" t="s">
        <v>49</v>
      </c>
      <c r="F5021" s="98" t="s">
        <v>164</v>
      </c>
      <c r="G5021" s="98" t="s">
        <v>4120</v>
      </c>
      <c r="H5021" s="98" t="s">
        <v>1366</v>
      </c>
      <c r="I5021" s="98" t="s">
        <v>7216</v>
      </c>
      <c r="J5021" s="99">
        <v>45907</v>
      </c>
      <c r="K5021" s="107">
        <v>10500000</v>
      </c>
      <c r="L5021" s="98" t="s">
        <v>5544</v>
      </c>
      <c r="M5021" s="23">
        <v>1800</v>
      </c>
      <c r="N5021" s="23">
        <v>1</v>
      </c>
      <c r="O5021" s="107">
        <v>10500000</v>
      </c>
      <c r="P5021" s="23">
        <v>180</v>
      </c>
      <c r="Q5021" s="23">
        <v>2</v>
      </c>
      <c r="R5021" s="23">
        <v>2</v>
      </c>
      <c r="S5021" s="23">
        <v>0</v>
      </c>
      <c r="T5021" s="47">
        <v>9.4499999999999993</v>
      </c>
      <c r="U5021" s="98" t="s">
        <v>111</v>
      </c>
      <c r="V5021" s="98" t="s">
        <v>3139</v>
      </c>
      <c r="W5021" s="69">
        <f t="shared" si="156"/>
        <v>4.4122183397388041E-2</v>
      </c>
    </row>
    <row r="5022" spans="1:23">
      <c r="A5022">
        <f t="shared" si="157"/>
        <v>768</v>
      </c>
      <c r="B5022" s="99">
        <v>44408</v>
      </c>
      <c r="C5022" s="23">
        <v>2619</v>
      </c>
      <c r="D5022" s="23">
        <v>5</v>
      </c>
      <c r="E5022" s="98" t="s">
        <v>49</v>
      </c>
      <c r="F5022" s="98" t="s">
        <v>164</v>
      </c>
      <c r="G5022" s="98" t="s">
        <v>4120</v>
      </c>
      <c r="H5022" s="98" t="s">
        <v>1366</v>
      </c>
      <c r="I5022" s="98" t="s">
        <v>7216</v>
      </c>
      <c r="J5022" s="99">
        <v>45176</v>
      </c>
      <c r="K5022" s="107">
        <v>12000000</v>
      </c>
      <c r="L5022" s="98" t="s">
        <v>5545</v>
      </c>
      <c r="M5022" s="23">
        <v>1080</v>
      </c>
      <c r="N5022" s="23">
        <v>1</v>
      </c>
      <c r="O5022" s="107">
        <v>12000000</v>
      </c>
      <c r="P5022" s="23">
        <v>180</v>
      </c>
      <c r="Q5022" s="23">
        <v>2</v>
      </c>
      <c r="R5022" s="23">
        <v>2</v>
      </c>
      <c r="S5022" s="23">
        <v>0</v>
      </c>
      <c r="T5022" s="47">
        <v>10</v>
      </c>
      <c r="U5022" s="98" t="s">
        <v>111</v>
      </c>
      <c r="V5022" s="98" t="s">
        <v>3139</v>
      </c>
      <c r="W5022" s="69">
        <f t="shared" si="156"/>
        <v>2.3921299807768862E-2</v>
      </c>
    </row>
    <row r="5023" spans="1:23">
      <c r="A5023">
        <f t="shared" si="157"/>
        <v>1499</v>
      </c>
      <c r="B5023" s="99">
        <v>44408</v>
      </c>
      <c r="C5023" s="23">
        <v>2620</v>
      </c>
      <c r="D5023" s="23">
        <v>5</v>
      </c>
      <c r="E5023" s="98" t="s">
        <v>49</v>
      </c>
      <c r="F5023" s="98" t="s">
        <v>164</v>
      </c>
      <c r="G5023" s="98" t="s">
        <v>4120</v>
      </c>
      <c r="H5023" s="98" t="s">
        <v>1366</v>
      </c>
      <c r="I5023" s="98" t="s">
        <v>7216</v>
      </c>
      <c r="J5023" s="99">
        <v>45907</v>
      </c>
      <c r="K5023" s="107">
        <v>12000000</v>
      </c>
      <c r="L5023" s="98" t="s">
        <v>5546</v>
      </c>
      <c r="M5023" s="23">
        <v>1800</v>
      </c>
      <c r="N5023" s="23">
        <v>1</v>
      </c>
      <c r="O5023" s="107">
        <v>12000000</v>
      </c>
      <c r="P5023" s="23">
        <v>180</v>
      </c>
      <c r="Q5023" s="23">
        <v>2</v>
      </c>
      <c r="R5023" s="23">
        <v>2</v>
      </c>
      <c r="S5023" s="23">
        <v>0</v>
      </c>
      <c r="T5023" s="47">
        <v>10.8</v>
      </c>
      <c r="U5023" s="98" t="s">
        <v>111</v>
      </c>
      <c r="V5023" s="98" t="s">
        <v>3139</v>
      </c>
      <c r="W5023" s="69">
        <f t="shared" si="156"/>
        <v>5.0425352454157767E-2</v>
      </c>
    </row>
    <row r="5024" spans="1:23">
      <c r="A5024">
        <f t="shared" si="157"/>
        <v>768</v>
      </c>
      <c r="B5024" s="99">
        <v>44408</v>
      </c>
      <c r="C5024" s="23">
        <v>2621</v>
      </c>
      <c r="D5024" s="23">
        <v>5</v>
      </c>
      <c r="E5024" s="98" t="s">
        <v>49</v>
      </c>
      <c r="F5024" s="98" t="s">
        <v>164</v>
      </c>
      <c r="G5024" s="98" t="s">
        <v>4120</v>
      </c>
      <c r="H5024" s="98" t="s">
        <v>1366</v>
      </c>
      <c r="I5024" s="98" t="s">
        <v>7216</v>
      </c>
      <c r="J5024" s="99">
        <v>45176</v>
      </c>
      <c r="K5024" s="107">
        <v>5000000</v>
      </c>
      <c r="L5024" s="98" t="s">
        <v>5547</v>
      </c>
      <c r="M5024" s="23">
        <v>1080</v>
      </c>
      <c r="N5024" s="23">
        <v>1</v>
      </c>
      <c r="O5024" s="107">
        <v>5000000</v>
      </c>
      <c r="P5024" s="23">
        <v>30</v>
      </c>
      <c r="Q5024" s="23">
        <v>2</v>
      </c>
      <c r="R5024" s="23">
        <v>2</v>
      </c>
      <c r="S5024" s="23">
        <v>0</v>
      </c>
      <c r="T5024" s="47">
        <v>3.61111</v>
      </c>
      <c r="U5024" s="98" t="s">
        <v>111</v>
      </c>
      <c r="V5024" s="98" t="s">
        <v>3139</v>
      </c>
      <c r="W5024" s="69">
        <f t="shared" si="156"/>
        <v>8.638244494883221E-3</v>
      </c>
    </row>
    <row r="5025" spans="1:23">
      <c r="A5025">
        <f t="shared" si="157"/>
        <v>1500</v>
      </c>
      <c r="B5025" s="99">
        <v>44408</v>
      </c>
      <c r="C5025" s="23">
        <v>2622</v>
      </c>
      <c r="D5025" s="23">
        <v>5</v>
      </c>
      <c r="E5025" s="98" t="s">
        <v>49</v>
      </c>
      <c r="F5025" s="98" t="s">
        <v>164</v>
      </c>
      <c r="G5025" s="98" t="s">
        <v>4120</v>
      </c>
      <c r="H5025" s="98" t="s">
        <v>1366</v>
      </c>
      <c r="I5025" s="98" t="s">
        <v>6827</v>
      </c>
      <c r="J5025" s="99">
        <v>45908</v>
      </c>
      <c r="K5025" s="107">
        <v>10500000</v>
      </c>
      <c r="L5025" s="98" t="s">
        <v>5548</v>
      </c>
      <c r="M5025" s="23">
        <v>1800</v>
      </c>
      <c r="N5025" s="23">
        <v>1</v>
      </c>
      <c r="O5025" s="107">
        <v>10500000</v>
      </c>
      <c r="P5025" s="23">
        <v>180</v>
      </c>
      <c r="Q5025" s="23">
        <v>2</v>
      </c>
      <c r="R5025" s="23">
        <v>2</v>
      </c>
      <c r="S5025" s="23">
        <v>0</v>
      </c>
      <c r="T5025" s="47">
        <v>9.4499999999999993</v>
      </c>
      <c r="U5025" s="98" t="s">
        <v>111</v>
      </c>
      <c r="V5025" s="98" t="s">
        <v>3139</v>
      </c>
      <c r="W5025" s="69">
        <f t="shared" si="156"/>
        <v>4.4151617809260885E-2</v>
      </c>
    </row>
    <row r="5026" spans="1:23">
      <c r="A5026">
        <f t="shared" si="157"/>
        <v>1500</v>
      </c>
      <c r="B5026" s="99">
        <v>44408</v>
      </c>
      <c r="C5026" s="23">
        <v>2623</v>
      </c>
      <c r="D5026" s="23">
        <v>5</v>
      </c>
      <c r="E5026" s="98" t="s">
        <v>49</v>
      </c>
      <c r="F5026" s="98" t="s">
        <v>164</v>
      </c>
      <c r="G5026" s="98" t="s">
        <v>4120</v>
      </c>
      <c r="H5026" s="98" t="s">
        <v>1366</v>
      </c>
      <c r="I5026" s="98" t="s">
        <v>6827</v>
      </c>
      <c r="J5026" s="99">
        <v>45908</v>
      </c>
      <c r="K5026" s="107">
        <v>6500000</v>
      </c>
      <c r="L5026" s="98" t="s">
        <v>5549</v>
      </c>
      <c r="M5026" s="23">
        <v>1800</v>
      </c>
      <c r="N5026" s="23">
        <v>1</v>
      </c>
      <c r="O5026" s="107">
        <v>6500000</v>
      </c>
      <c r="P5026" s="23">
        <v>180</v>
      </c>
      <c r="Q5026" s="23">
        <v>2</v>
      </c>
      <c r="R5026" s="23">
        <v>2</v>
      </c>
      <c r="S5026" s="23">
        <v>0</v>
      </c>
      <c r="T5026" s="47">
        <v>5.85</v>
      </c>
      <c r="U5026" s="98" t="s">
        <v>111</v>
      </c>
      <c r="V5026" s="98" t="s">
        <v>3139</v>
      </c>
      <c r="W5026" s="69">
        <f t="shared" si="156"/>
        <v>2.7331953881923405E-2</v>
      </c>
    </row>
    <row r="5027" spans="1:23">
      <c r="A5027">
        <f t="shared" si="157"/>
        <v>769</v>
      </c>
      <c r="B5027" s="99">
        <v>44408</v>
      </c>
      <c r="C5027" s="23">
        <v>2624</v>
      </c>
      <c r="D5027" s="23">
        <v>5</v>
      </c>
      <c r="E5027" s="98" t="s">
        <v>49</v>
      </c>
      <c r="F5027" s="98" t="s">
        <v>164</v>
      </c>
      <c r="G5027" s="98" t="s">
        <v>4120</v>
      </c>
      <c r="H5027" s="98" t="s">
        <v>1366</v>
      </c>
      <c r="I5027" s="98" t="s">
        <v>6827</v>
      </c>
      <c r="J5027" s="99">
        <v>45177</v>
      </c>
      <c r="K5027" s="107">
        <v>10000000</v>
      </c>
      <c r="L5027" s="98" t="s">
        <v>5550</v>
      </c>
      <c r="M5027" s="23">
        <v>1080</v>
      </c>
      <c r="N5027" s="23">
        <v>1</v>
      </c>
      <c r="O5027" s="107">
        <v>10000000</v>
      </c>
      <c r="P5027" s="23">
        <v>180</v>
      </c>
      <c r="Q5027" s="23">
        <v>2</v>
      </c>
      <c r="R5027" s="23">
        <v>2</v>
      </c>
      <c r="S5027" s="23">
        <v>0</v>
      </c>
      <c r="T5027" s="47">
        <v>8.3333329999999997</v>
      </c>
      <c r="U5027" s="98" t="s">
        <v>111</v>
      </c>
      <c r="V5027" s="98" t="s">
        <v>3139</v>
      </c>
      <c r="W5027" s="69">
        <f t="shared" si="156"/>
        <v>1.9960371979551944E-2</v>
      </c>
    </row>
    <row r="5028" spans="1:23">
      <c r="A5028">
        <f t="shared" si="157"/>
        <v>769</v>
      </c>
      <c r="B5028" s="99">
        <v>44408</v>
      </c>
      <c r="C5028" s="23">
        <v>2625</v>
      </c>
      <c r="D5028" s="23">
        <v>5</v>
      </c>
      <c r="E5028" s="98" t="s">
        <v>49</v>
      </c>
      <c r="F5028" s="98" t="s">
        <v>164</v>
      </c>
      <c r="G5028" s="98" t="s">
        <v>4120</v>
      </c>
      <c r="H5028" s="98" t="s">
        <v>1366</v>
      </c>
      <c r="I5028" s="98" t="s">
        <v>6827</v>
      </c>
      <c r="J5028" s="99">
        <v>45177</v>
      </c>
      <c r="K5028" s="107">
        <v>15500000</v>
      </c>
      <c r="L5028" s="98" t="s">
        <v>5551</v>
      </c>
      <c r="M5028" s="23">
        <v>1080</v>
      </c>
      <c r="N5028" s="23">
        <v>1</v>
      </c>
      <c r="O5028" s="107">
        <v>15500000</v>
      </c>
      <c r="P5028" s="23">
        <v>30</v>
      </c>
      <c r="Q5028" s="23">
        <v>2</v>
      </c>
      <c r="R5028" s="23">
        <v>2</v>
      </c>
      <c r="S5028" s="23">
        <v>0</v>
      </c>
      <c r="T5028" s="47">
        <v>11.19444</v>
      </c>
      <c r="U5028" s="98" t="s">
        <v>111</v>
      </c>
      <c r="V5028" s="98" t="s">
        <v>3139</v>
      </c>
      <c r="W5028" s="69">
        <f t="shared" si="156"/>
        <v>2.6813423452869994E-2</v>
      </c>
    </row>
    <row r="5029" spans="1:23">
      <c r="A5029">
        <f t="shared" si="157"/>
        <v>769</v>
      </c>
      <c r="B5029" s="99">
        <v>44408</v>
      </c>
      <c r="C5029" s="23">
        <v>2626</v>
      </c>
      <c r="D5029" s="23">
        <v>5</v>
      </c>
      <c r="E5029" s="98" t="s">
        <v>49</v>
      </c>
      <c r="F5029" s="98" t="s">
        <v>164</v>
      </c>
      <c r="G5029" s="98" t="s">
        <v>4120</v>
      </c>
      <c r="H5029" s="98" t="s">
        <v>1366</v>
      </c>
      <c r="I5029" s="98" t="s">
        <v>6827</v>
      </c>
      <c r="J5029" s="99">
        <v>45177</v>
      </c>
      <c r="K5029" s="107">
        <v>6000000</v>
      </c>
      <c r="L5029" s="98" t="s">
        <v>5552</v>
      </c>
      <c r="M5029" s="23">
        <v>1080</v>
      </c>
      <c r="N5029" s="23">
        <v>1</v>
      </c>
      <c r="O5029" s="107">
        <v>6000000</v>
      </c>
      <c r="P5029" s="23">
        <v>180</v>
      </c>
      <c r="Q5029" s="23">
        <v>2</v>
      </c>
      <c r="R5029" s="23">
        <v>2</v>
      </c>
      <c r="S5029" s="23">
        <v>0</v>
      </c>
      <c r="T5029" s="47">
        <v>5</v>
      </c>
      <c r="U5029" s="98" t="s">
        <v>111</v>
      </c>
      <c r="V5029" s="98" t="s">
        <v>3139</v>
      </c>
      <c r="W5029" s="69">
        <f t="shared" si="156"/>
        <v>1.1976223666780113E-2</v>
      </c>
    </row>
    <row r="5030" spans="1:23">
      <c r="A5030">
        <f t="shared" si="157"/>
        <v>769</v>
      </c>
      <c r="B5030" s="99">
        <v>44408</v>
      </c>
      <c r="C5030" s="23">
        <v>2627</v>
      </c>
      <c r="D5030" s="23">
        <v>5</v>
      </c>
      <c r="E5030" s="98" t="s">
        <v>49</v>
      </c>
      <c r="F5030" s="98" t="s">
        <v>164</v>
      </c>
      <c r="G5030" s="98" t="s">
        <v>4120</v>
      </c>
      <c r="H5030" s="98" t="s">
        <v>1366</v>
      </c>
      <c r="I5030" s="98" t="s">
        <v>6827</v>
      </c>
      <c r="J5030" s="99">
        <v>45177</v>
      </c>
      <c r="K5030" s="107">
        <v>10000000</v>
      </c>
      <c r="L5030" s="98" t="s">
        <v>5553</v>
      </c>
      <c r="M5030" s="23">
        <v>1080</v>
      </c>
      <c r="N5030" s="23">
        <v>1</v>
      </c>
      <c r="O5030" s="107">
        <v>10000000</v>
      </c>
      <c r="P5030" s="23">
        <v>90</v>
      </c>
      <c r="Q5030" s="23">
        <v>2</v>
      </c>
      <c r="R5030" s="23">
        <v>2</v>
      </c>
      <c r="S5030" s="23">
        <v>0</v>
      </c>
      <c r="T5030" s="47">
        <v>7.5000010000000001</v>
      </c>
      <c r="U5030" s="98" t="s">
        <v>111</v>
      </c>
      <c r="V5030" s="98" t="s">
        <v>3139</v>
      </c>
      <c r="W5030" s="69">
        <f t="shared" si="156"/>
        <v>1.7964337895414906E-2</v>
      </c>
    </row>
    <row r="5031" spans="1:23">
      <c r="A5031">
        <f t="shared" si="157"/>
        <v>1135</v>
      </c>
      <c r="B5031" s="99">
        <v>44408</v>
      </c>
      <c r="C5031" s="23">
        <v>2628</v>
      </c>
      <c r="D5031" s="23">
        <v>5</v>
      </c>
      <c r="E5031" s="98" t="s">
        <v>49</v>
      </c>
      <c r="F5031" s="98" t="s">
        <v>164</v>
      </c>
      <c r="G5031" s="98" t="s">
        <v>4120</v>
      </c>
      <c r="H5031" s="98" t="s">
        <v>1366</v>
      </c>
      <c r="I5031" s="98" t="s">
        <v>6827</v>
      </c>
      <c r="J5031" s="99">
        <v>45543</v>
      </c>
      <c r="K5031" s="107">
        <v>5000000</v>
      </c>
      <c r="L5031" s="98" t="s">
        <v>5554</v>
      </c>
      <c r="M5031" s="23">
        <v>1440</v>
      </c>
      <c r="N5031" s="23">
        <v>1</v>
      </c>
      <c r="O5031" s="107">
        <v>5000000</v>
      </c>
      <c r="P5031" s="23">
        <v>180</v>
      </c>
      <c r="Q5031" s="23">
        <v>2</v>
      </c>
      <c r="R5031" s="23">
        <v>2</v>
      </c>
      <c r="S5031" s="23">
        <v>0</v>
      </c>
      <c r="T5031" s="47">
        <v>4.375</v>
      </c>
      <c r="U5031" s="98" t="s">
        <v>111</v>
      </c>
      <c r="V5031" s="98" t="s">
        <v>3139</v>
      </c>
      <c r="W5031" s="69">
        <f t="shared" si="156"/>
        <v>1.5466693275775033E-2</v>
      </c>
    </row>
    <row r="5032" spans="1:23">
      <c r="A5032">
        <f t="shared" si="157"/>
        <v>1500</v>
      </c>
      <c r="B5032" s="99">
        <v>44408</v>
      </c>
      <c r="C5032" s="23">
        <v>2629</v>
      </c>
      <c r="D5032" s="23">
        <v>5</v>
      </c>
      <c r="E5032" s="98" t="s">
        <v>49</v>
      </c>
      <c r="F5032" s="98" t="s">
        <v>164</v>
      </c>
      <c r="G5032" s="98" t="s">
        <v>4120</v>
      </c>
      <c r="H5032" s="98" t="s">
        <v>1366</v>
      </c>
      <c r="I5032" s="98" t="s">
        <v>6827</v>
      </c>
      <c r="J5032" s="99">
        <v>45908</v>
      </c>
      <c r="K5032" s="107">
        <v>15000000</v>
      </c>
      <c r="L5032" s="98" t="s">
        <v>5555</v>
      </c>
      <c r="M5032" s="23">
        <v>1800</v>
      </c>
      <c r="N5032" s="23">
        <v>1</v>
      </c>
      <c r="O5032" s="107">
        <v>15000000</v>
      </c>
      <c r="P5032" s="23">
        <v>180</v>
      </c>
      <c r="Q5032" s="23">
        <v>2</v>
      </c>
      <c r="R5032" s="23">
        <v>2</v>
      </c>
      <c r="S5032" s="23">
        <v>0</v>
      </c>
      <c r="T5032" s="47">
        <v>13.5</v>
      </c>
      <c r="U5032" s="98" t="s">
        <v>111</v>
      </c>
      <c r="V5032" s="98" t="s">
        <v>3139</v>
      </c>
      <c r="W5032" s="69">
        <f t="shared" si="156"/>
        <v>6.3073739727515551E-2</v>
      </c>
    </row>
    <row r="5033" spans="1:23">
      <c r="A5033">
        <f t="shared" si="157"/>
        <v>1500</v>
      </c>
      <c r="B5033" s="99">
        <v>44408</v>
      </c>
      <c r="C5033" s="23">
        <v>2630</v>
      </c>
      <c r="D5033" s="23">
        <v>5</v>
      </c>
      <c r="E5033" s="98" t="s">
        <v>49</v>
      </c>
      <c r="F5033" s="98" t="s">
        <v>164</v>
      </c>
      <c r="G5033" s="98" t="s">
        <v>4120</v>
      </c>
      <c r="H5033" s="98" t="s">
        <v>1366</v>
      </c>
      <c r="I5033" s="98" t="s">
        <v>6827</v>
      </c>
      <c r="J5033" s="99">
        <v>45908</v>
      </c>
      <c r="K5033" s="107">
        <v>30000000</v>
      </c>
      <c r="L5033" s="98" t="s">
        <v>5556</v>
      </c>
      <c r="M5033" s="23">
        <v>1800</v>
      </c>
      <c r="N5033" s="23">
        <v>1</v>
      </c>
      <c r="O5033" s="107">
        <v>30000000</v>
      </c>
      <c r="P5033" s="23">
        <v>180</v>
      </c>
      <c r="Q5033" s="23">
        <v>2</v>
      </c>
      <c r="R5033" s="23">
        <v>2</v>
      </c>
      <c r="S5033" s="23">
        <v>0</v>
      </c>
      <c r="T5033" s="47">
        <v>27</v>
      </c>
      <c r="U5033" s="98" t="s">
        <v>111</v>
      </c>
      <c r="V5033" s="98" t="s">
        <v>3139</v>
      </c>
      <c r="W5033" s="69">
        <f t="shared" si="156"/>
        <v>0.1261474794550311</v>
      </c>
    </row>
    <row r="5034" spans="1:23">
      <c r="A5034">
        <f t="shared" si="157"/>
        <v>770</v>
      </c>
      <c r="B5034" s="99">
        <v>44408</v>
      </c>
      <c r="C5034" s="23">
        <v>2631</v>
      </c>
      <c r="D5034" s="23">
        <v>5</v>
      </c>
      <c r="E5034" s="98" t="s">
        <v>49</v>
      </c>
      <c r="F5034" s="98" t="s">
        <v>164</v>
      </c>
      <c r="G5034" s="98" t="s">
        <v>4120</v>
      </c>
      <c r="H5034" s="98" t="s">
        <v>1366</v>
      </c>
      <c r="I5034" s="98" t="s">
        <v>6735</v>
      </c>
      <c r="J5034" s="99">
        <v>45178</v>
      </c>
      <c r="K5034" s="107">
        <v>15000000</v>
      </c>
      <c r="L5034" s="98" t="s">
        <v>5557</v>
      </c>
      <c r="M5034" s="23">
        <v>1080</v>
      </c>
      <c r="N5034" s="23">
        <v>1</v>
      </c>
      <c r="O5034" s="107">
        <v>15000000</v>
      </c>
      <c r="P5034" s="23">
        <v>180</v>
      </c>
      <c r="Q5034" s="23">
        <v>2</v>
      </c>
      <c r="R5034" s="23">
        <v>2</v>
      </c>
      <c r="S5034" s="23">
        <v>0</v>
      </c>
      <c r="T5034" s="47">
        <v>12.5</v>
      </c>
      <c r="U5034" s="98" t="s">
        <v>111</v>
      </c>
      <c r="V5034" s="98" t="s">
        <v>3139</v>
      </c>
      <c r="W5034" s="69">
        <f t="shared" si="156"/>
        <v>2.9979493574189491E-2</v>
      </c>
    </row>
    <row r="5035" spans="1:23">
      <c r="A5035">
        <f t="shared" si="157"/>
        <v>1501</v>
      </c>
      <c r="B5035" s="99">
        <v>44408</v>
      </c>
      <c r="C5035" s="23">
        <v>2632</v>
      </c>
      <c r="D5035" s="23">
        <v>5</v>
      </c>
      <c r="E5035" s="98" t="s">
        <v>49</v>
      </c>
      <c r="F5035" s="98" t="s">
        <v>164</v>
      </c>
      <c r="G5035" s="98" t="s">
        <v>4120</v>
      </c>
      <c r="H5035" s="98" t="s">
        <v>1366</v>
      </c>
      <c r="I5035" s="98" t="s">
        <v>6735</v>
      </c>
      <c r="J5035" s="99">
        <v>45909</v>
      </c>
      <c r="K5035" s="107">
        <v>10000000</v>
      </c>
      <c r="L5035" s="98" t="s">
        <v>5558</v>
      </c>
      <c r="M5035" s="23">
        <v>1800</v>
      </c>
      <c r="N5035" s="23">
        <v>1</v>
      </c>
      <c r="O5035" s="107">
        <v>10000000</v>
      </c>
      <c r="P5035" s="23">
        <v>180</v>
      </c>
      <c r="Q5035" s="23">
        <v>2</v>
      </c>
      <c r="R5035" s="23">
        <v>2</v>
      </c>
      <c r="S5035" s="23">
        <v>0</v>
      </c>
      <c r="T5035" s="47">
        <v>9</v>
      </c>
      <c r="U5035" s="98" t="s">
        <v>111</v>
      </c>
      <c r="V5035" s="98" t="s">
        <v>3139</v>
      </c>
      <c r="W5035" s="69">
        <f t="shared" si="156"/>
        <v>4.2077192591555929E-2</v>
      </c>
    </row>
    <row r="5036" spans="1:23">
      <c r="A5036">
        <f t="shared" si="157"/>
        <v>1501</v>
      </c>
      <c r="B5036" s="99">
        <v>44408</v>
      </c>
      <c r="C5036" s="23">
        <v>2633</v>
      </c>
      <c r="D5036" s="23">
        <v>5</v>
      </c>
      <c r="E5036" s="98" t="s">
        <v>49</v>
      </c>
      <c r="F5036" s="98" t="s">
        <v>164</v>
      </c>
      <c r="G5036" s="98" t="s">
        <v>4120</v>
      </c>
      <c r="H5036" s="98" t="s">
        <v>1366</v>
      </c>
      <c r="I5036" s="98" t="s">
        <v>6735</v>
      </c>
      <c r="J5036" s="99">
        <v>45909</v>
      </c>
      <c r="K5036" s="107">
        <v>16000000</v>
      </c>
      <c r="L5036" s="98" t="s">
        <v>5559</v>
      </c>
      <c r="M5036" s="23">
        <v>1800</v>
      </c>
      <c r="N5036" s="23">
        <v>1</v>
      </c>
      <c r="O5036" s="107">
        <v>16000000</v>
      </c>
      <c r="P5036" s="23">
        <v>180</v>
      </c>
      <c r="Q5036" s="23">
        <v>2</v>
      </c>
      <c r="R5036" s="23">
        <v>2</v>
      </c>
      <c r="S5036" s="23">
        <v>0</v>
      </c>
      <c r="T5036" s="47">
        <v>14.4</v>
      </c>
      <c r="U5036" s="98" t="s">
        <v>111</v>
      </c>
      <c r="V5036" s="98" t="s">
        <v>3139</v>
      </c>
      <c r="W5036" s="69">
        <f t="shared" si="156"/>
        <v>6.7323508146489491E-2</v>
      </c>
    </row>
    <row r="5037" spans="1:23">
      <c r="A5037">
        <f t="shared" si="157"/>
        <v>770</v>
      </c>
      <c r="B5037" s="99">
        <v>44408</v>
      </c>
      <c r="C5037" s="23">
        <v>2634</v>
      </c>
      <c r="D5037" s="23">
        <v>5</v>
      </c>
      <c r="E5037" s="98" t="s">
        <v>49</v>
      </c>
      <c r="F5037" s="98" t="s">
        <v>164</v>
      </c>
      <c r="G5037" s="98" t="s">
        <v>4120</v>
      </c>
      <c r="H5037" s="98" t="s">
        <v>1366</v>
      </c>
      <c r="I5037" s="98" t="s">
        <v>6735</v>
      </c>
      <c r="J5037" s="99">
        <v>45178</v>
      </c>
      <c r="K5037" s="107">
        <v>8000000</v>
      </c>
      <c r="L5037" s="98" t="s">
        <v>5560</v>
      </c>
      <c r="M5037" s="23">
        <v>1080</v>
      </c>
      <c r="N5037" s="23">
        <v>1</v>
      </c>
      <c r="O5037" s="107">
        <v>8000000</v>
      </c>
      <c r="P5037" s="23">
        <v>180</v>
      </c>
      <c r="Q5037" s="23">
        <v>2</v>
      </c>
      <c r="R5037" s="23">
        <v>2</v>
      </c>
      <c r="S5037" s="23">
        <v>0</v>
      </c>
      <c r="T5037" s="47">
        <v>6.6666670000000003</v>
      </c>
      <c r="U5037" s="98" t="s">
        <v>111</v>
      </c>
      <c r="V5037" s="98" t="s">
        <v>3139</v>
      </c>
      <c r="W5037" s="69">
        <f t="shared" si="156"/>
        <v>1.5989064039020891E-2</v>
      </c>
    </row>
    <row r="5038" spans="1:23">
      <c r="A5038">
        <f t="shared" si="157"/>
        <v>1501</v>
      </c>
      <c r="B5038" s="99">
        <v>44408</v>
      </c>
      <c r="C5038" s="23">
        <v>2635</v>
      </c>
      <c r="D5038" s="23">
        <v>5</v>
      </c>
      <c r="E5038" s="98" t="s">
        <v>49</v>
      </c>
      <c r="F5038" s="98" t="s">
        <v>164</v>
      </c>
      <c r="G5038" s="98" t="s">
        <v>4120</v>
      </c>
      <c r="H5038" s="98" t="s">
        <v>1366</v>
      </c>
      <c r="I5038" s="98" t="s">
        <v>6735</v>
      </c>
      <c r="J5038" s="99">
        <v>45909</v>
      </c>
      <c r="K5038" s="107">
        <v>10000000</v>
      </c>
      <c r="L5038" s="98" t="s">
        <v>5561</v>
      </c>
      <c r="M5038" s="23">
        <v>1620</v>
      </c>
      <c r="N5038" s="23">
        <v>1</v>
      </c>
      <c r="O5038" s="107">
        <v>10000000</v>
      </c>
      <c r="P5038" s="23">
        <v>180</v>
      </c>
      <c r="Q5038" s="23">
        <v>2</v>
      </c>
      <c r="R5038" s="23">
        <v>2</v>
      </c>
      <c r="S5038" s="23">
        <v>0</v>
      </c>
      <c r="T5038" s="47">
        <v>7.5286</v>
      </c>
      <c r="U5038" s="98" t="s">
        <v>111</v>
      </c>
      <c r="V5038" s="98" t="s">
        <v>3139</v>
      </c>
      <c r="W5038" s="69">
        <f t="shared" si="156"/>
        <v>3.5198039127198662E-2</v>
      </c>
    </row>
    <row r="5039" spans="1:23">
      <c r="A5039">
        <f t="shared" si="157"/>
        <v>1866</v>
      </c>
      <c r="B5039" s="99">
        <v>44408</v>
      </c>
      <c r="C5039" s="23">
        <v>2636</v>
      </c>
      <c r="D5039" s="23">
        <v>5</v>
      </c>
      <c r="E5039" s="98" t="s">
        <v>49</v>
      </c>
      <c r="F5039" s="98" t="s">
        <v>164</v>
      </c>
      <c r="G5039" s="98" t="s">
        <v>4120</v>
      </c>
      <c r="H5039" s="98" t="s">
        <v>1366</v>
      </c>
      <c r="I5039" s="98" t="s">
        <v>6735</v>
      </c>
      <c r="J5039" s="99">
        <v>46274</v>
      </c>
      <c r="K5039" s="107">
        <v>21500000</v>
      </c>
      <c r="L5039" s="98" t="s">
        <v>5562</v>
      </c>
      <c r="M5039" s="23">
        <v>2160</v>
      </c>
      <c r="N5039" s="23">
        <v>1</v>
      </c>
      <c r="O5039" s="107">
        <v>21500000</v>
      </c>
      <c r="P5039" s="23">
        <v>180</v>
      </c>
      <c r="Q5039" s="23">
        <v>2</v>
      </c>
      <c r="R5039" s="23">
        <v>2</v>
      </c>
      <c r="S5039" s="23">
        <v>0</v>
      </c>
      <c r="T5039" s="47">
        <v>19.708333</v>
      </c>
      <c r="U5039" s="98" t="s">
        <v>111</v>
      </c>
      <c r="V5039" s="98" t="s">
        <v>3139</v>
      </c>
      <c r="W5039" s="69">
        <f t="shared" si="156"/>
        <v>0.11454736022480562</v>
      </c>
    </row>
    <row r="5040" spans="1:23">
      <c r="A5040">
        <f t="shared" si="157"/>
        <v>1136</v>
      </c>
      <c r="B5040" s="99">
        <v>44408</v>
      </c>
      <c r="C5040" s="23">
        <v>2637</v>
      </c>
      <c r="D5040" s="23">
        <v>5</v>
      </c>
      <c r="E5040" s="98" t="s">
        <v>49</v>
      </c>
      <c r="F5040" s="98" t="s">
        <v>164</v>
      </c>
      <c r="G5040" s="98" t="s">
        <v>4120</v>
      </c>
      <c r="H5040" s="98" t="s">
        <v>1366</v>
      </c>
      <c r="I5040" s="98" t="s">
        <v>6735</v>
      </c>
      <c r="J5040" s="99">
        <v>45544</v>
      </c>
      <c r="K5040" s="107">
        <v>8000000</v>
      </c>
      <c r="L5040" s="98" t="s">
        <v>5563</v>
      </c>
      <c r="M5040" s="23">
        <v>1440</v>
      </c>
      <c r="N5040" s="23">
        <v>1</v>
      </c>
      <c r="O5040" s="107">
        <v>8000000</v>
      </c>
      <c r="P5040" s="23">
        <v>360</v>
      </c>
      <c r="Q5040" s="23">
        <v>2</v>
      </c>
      <c r="R5040" s="23">
        <v>2</v>
      </c>
      <c r="S5040" s="23">
        <v>0.15</v>
      </c>
      <c r="T5040" s="47">
        <v>8.0105930000000001</v>
      </c>
      <c r="U5040" s="98" t="s">
        <v>111</v>
      </c>
      <c r="V5040" s="98" t="s">
        <v>3139</v>
      </c>
      <c r="W5040" s="69">
        <f t="shared" si="156"/>
        <v>2.8344353275337575E-2</v>
      </c>
    </row>
    <row r="5041" spans="1:23">
      <c r="A5041">
        <f t="shared" si="157"/>
        <v>770</v>
      </c>
      <c r="B5041" s="99">
        <v>44408</v>
      </c>
      <c r="C5041" s="23">
        <v>2638</v>
      </c>
      <c r="D5041" s="23">
        <v>5</v>
      </c>
      <c r="E5041" s="98" t="s">
        <v>49</v>
      </c>
      <c r="F5041" s="98" t="s">
        <v>164</v>
      </c>
      <c r="G5041" s="98" t="s">
        <v>4120</v>
      </c>
      <c r="H5041" s="98" t="s">
        <v>1366</v>
      </c>
      <c r="I5041" s="98" t="s">
        <v>6735</v>
      </c>
      <c r="J5041" s="99">
        <v>45178</v>
      </c>
      <c r="K5041" s="107">
        <v>12000000</v>
      </c>
      <c r="L5041" s="98" t="s">
        <v>5564</v>
      </c>
      <c r="M5041" s="23">
        <v>1080</v>
      </c>
      <c r="N5041" s="23">
        <v>1</v>
      </c>
      <c r="O5041" s="107">
        <v>12000000</v>
      </c>
      <c r="P5041" s="23">
        <v>180</v>
      </c>
      <c r="Q5041" s="23">
        <v>2</v>
      </c>
      <c r="R5041" s="23">
        <v>2</v>
      </c>
      <c r="S5041" s="23">
        <v>0</v>
      </c>
      <c r="T5041" s="47">
        <v>10</v>
      </c>
      <c r="U5041" s="98" t="s">
        <v>111</v>
      </c>
      <c r="V5041" s="98" t="s">
        <v>3139</v>
      </c>
      <c r="W5041" s="69">
        <f t="shared" si="156"/>
        <v>2.3983594859351594E-2</v>
      </c>
    </row>
    <row r="5042" spans="1:23">
      <c r="A5042">
        <f t="shared" si="157"/>
        <v>1501</v>
      </c>
      <c r="B5042" s="99">
        <v>44408</v>
      </c>
      <c r="C5042" s="23">
        <v>2639</v>
      </c>
      <c r="D5042" s="23">
        <v>5</v>
      </c>
      <c r="E5042" s="98" t="s">
        <v>49</v>
      </c>
      <c r="F5042" s="98" t="s">
        <v>164</v>
      </c>
      <c r="G5042" s="98" t="s">
        <v>4120</v>
      </c>
      <c r="H5042" s="98" t="s">
        <v>1366</v>
      </c>
      <c r="I5042" s="98" t="s">
        <v>6735</v>
      </c>
      <c r="J5042" s="99">
        <v>45909</v>
      </c>
      <c r="K5042" s="107">
        <v>10000000</v>
      </c>
      <c r="L5042" s="98" t="s">
        <v>5565</v>
      </c>
      <c r="M5042" s="23">
        <v>1800</v>
      </c>
      <c r="N5042" s="23">
        <v>1</v>
      </c>
      <c r="O5042" s="107">
        <v>10000000</v>
      </c>
      <c r="P5042" s="23">
        <v>180</v>
      </c>
      <c r="Q5042" s="23">
        <v>2</v>
      </c>
      <c r="R5042" s="23">
        <v>2</v>
      </c>
      <c r="S5042" s="23">
        <v>0</v>
      </c>
      <c r="T5042" s="47">
        <v>9</v>
      </c>
      <c r="U5042" s="98" t="s">
        <v>111</v>
      </c>
      <c r="V5042" s="98" t="s">
        <v>3139</v>
      </c>
      <c r="W5042" s="69">
        <f t="shared" si="156"/>
        <v>4.2077192591555929E-2</v>
      </c>
    </row>
    <row r="5043" spans="1:23">
      <c r="A5043">
        <f t="shared" si="157"/>
        <v>405</v>
      </c>
      <c r="B5043" s="99">
        <v>44408</v>
      </c>
      <c r="C5043" s="23">
        <v>2640</v>
      </c>
      <c r="D5043" s="23">
        <v>5</v>
      </c>
      <c r="E5043" s="98" t="s">
        <v>49</v>
      </c>
      <c r="F5043" s="98" t="s">
        <v>164</v>
      </c>
      <c r="G5043" s="98" t="s">
        <v>4120</v>
      </c>
      <c r="H5043" s="98" t="s">
        <v>1366</v>
      </c>
      <c r="I5043" s="98" t="s">
        <v>6735</v>
      </c>
      <c r="J5043" s="99">
        <v>44813</v>
      </c>
      <c r="K5043" s="107">
        <v>5000000</v>
      </c>
      <c r="L5043" s="98" t="s">
        <v>5566</v>
      </c>
      <c r="M5043" s="23">
        <v>720</v>
      </c>
      <c r="N5043" s="23">
        <v>1</v>
      </c>
      <c r="O5043" s="107">
        <v>5000000</v>
      </c>
      <c r="P5043" s="23">
        <v>180</v>
      </c>
      <c r="Q5043" s="23">
        <v>2</v>
      </c>
      <c r="R5043" s="23">
        <v>2</v>
      </c>
      <c r="S5043" s="23">
        <v>0</v>
      </c>
      <c r="T5043" s="47">
        <v>3.75</v>
      </c>
      <c r="U5043" s="98" t="s">
        <v>111</v>
      </c>
      <c r="V5043" s="98" t="s">
        <v>3139</v>
      </c>
      <c r="W5043" s="69">
        <f t="shared" si="156"/>
        <v>4.7305304795636667E-3</v>
      </c>
    </row>
    <row r="5044" spans="1:23">
      <c r="A5044">
        <f t="shared" si="157"/>
        <v>1501</v>
      </c>
      <c r="B5044" s="99">
        <v>44408</v>
      </c>
      <c r="C5044" s="23">
        <v>2641</v>
      </c>
      <c r="D5044" s="23">
        <v>5</v>
      </c>
      <c r="E5044" s="98" t="s">
        <v>49</v>
      </c>
      <c r="F5044" s="98" t="s">
        <v>164</v>
      </c>
      <c r="G5044" s="98" t="s">
        <v>4120</v>
      </c>
      <c r="H5044" s="98" t="s">
        <v>1366</v>
      </c>
      <c r="I5044" s="98" t="s">
        <v>6735</v>
      </c>
      <c r="J5044" s="99">
        <v>45909</v>
      </c>
      <c r="K5044" s="107">
        <v>15000000</v>
      </c>
      <c r="L5044" s="98" t="s">
        <v>5567</v>
      </c>
      <c r="M5044" s="23">
        <v>1800</v>
      </c>
      <c r="N5044" s="23">
        <v>1</v>
      </c>
      <c r="O5044" s="107">
        <v>15000000</v>
      </c>
      <c r="P5044" s="23">
        <v>180</v>
      </c>
      <c r="Q5044" s="23">
        <v>2</v>
      </c>
      <c r="R5044" s="23">
        <v>2</v>
      </c>
      <c r="S5044" s="23">
        <v>0</v>
      </c>
      <c r="T5044" s="47">
        <v>13.5</v>
      </c>
      <c r="U5044" s="98" t="s">
        <v>111</v>
      </c>
      <c r="V5044" s="98" t="s">
        <v>3139</v>
      </c>
      <c r="W5044" s="69">
        <f t="shared" si="156"/>
        <v>6.3115788887333893E-2</v>
      </c>
    </row>
    <row r="5045" spans="1:23">
      <c r="A5045">
        <f t="shared" si="157"/>
        <v>771</v>
      </c>
      <c r="B5045" s="99">
        <v>44408</v>
      </c>
      <c r="C5045" s="23">
        <v>2642</v>
      </c>
      <c r="D5045" s="23">
        <v>5</v>
      </c>
      <c r="E5045" s="98" t="s">
        <v>49</v>
      </c>
      <c r="F5045" s="98" t="s">
        <v>164</v>
      </c>
      <c r="G5045" s="98" t="s">
        <v>4120</v>
      </c>
      <c r="H5045" s="98" t="s">
        <v>1366</v>
      </c>
      <c r="I5045" s="98" t="s">
        <v>7017</v>
      </c>
      <c r="J5045" s="99">
        <v>45179</v>
      </c>
      <c r="K5045" s="107">
        <v>5000000</v>
      </c>
      <c r="L5045" s="98" t="s">
        <v>5568</v>
      </c>
      <c r="M5045" s="23">
        <v>1080</v>
      </c>
      <c r="N5045" s="23">
        <v>1</v>
      </c>
      <c r="O5045" s="107">
        <v>5000000</v>
      </c>
      <c r="P5045" s="23">
        <v>180</v>
      </c>
      <c r="Q5045" s="23">
        <v>2</v>
      </c>
      <c r="R5045" s="23">
        <v>2</v>
      </c>
      <c r="S5045" s="23">
        <v>0</v>
      </c>
      <c r="T5045" s="47">
        <v>4.1666670000000003</v>
      </c>
      <c r="U5045" s="98" t="s">
        <v>111</v>
      </c>
      <c r="V5045" s="98" t="s">
        <v>3139</v>
      </c>
      <c r="W5045" s="69">
        <f t="shared" si="156"/>
        <v>1.0006143460967646E-2</v>
      </c>
    </row>
    <row r="5046" spans="1:23">
      <c r="A5046">
        <f t="shared" si="157"/>
        <v>1502</v>
      </c>
      <c r="B5046" s="99">
        <v>44408</v>
      </c>
      <c r="C5046" s="23">
        <v>2643</v>
      </c>
      <c r="D5046" s="23">
        <v>5</v>
      </c>
      <c r="E5046" s="98" t="s">
        <v>49</v>
      </c>
      <c r="F5046" s="98" t="s">
        <v>164</v>
      </c>
      <c r="G5046" s="98" t="s">
        <v>4120</v>
      </c>
      <c r="H5046" s="98" t="s">
        <v>1366</v>
      </c>
      <c r="I5046" s="98" t="s">
        <v>7017</v>
      </c>
      <c r="J5046" s="99">
        <v>45910</v>
      </c>
      <c r="K5046" s="107">
        <v>5000000</v>
      </c>
      <c r="L5046" s="98" t="s">
        <v>5569</v>
      </c>
      <c r="M5046" s="23">
        <v>1800</v>
      </c>
      <c r="N5046" s="23">
        <v>1</v>
      </c>
      <c r="O5046" s="107">
        <v>5000000</v>
      </c>
      <c r="P5046" s="23">
        <v>180</v>
      </c>
      <c r="Q5046" s="23">
        <v>2</v>
      </c>
      <c r="R5046" s="23">
        <v>2</v>
      </c>
      <c r="S5046" s="23">
        <v>0</v>
      </c>
      <c r="T5046" s="47">
        <v>4.5</v>
      </c>
      <c r="U5046" s="98" t="s">
        <v>111</v>
      </c>
      <c r="V5046" s="98" t="s">
        <v>3139</v>
      </c>
      <c r="W5046" s="69">
        <f t="shared" si="156"/>
        <v>2.1052612682384078E-2</v>
      </c>
    </row>
    <row r="5047" spans="1:23">
      <c r="A5047">
        <f t="shared" si="157"/>
        <v>1502</v>
      </c>
      <c r="B5047" s="99">
        <v>44408</v>
      </c>
      <c r="C5047" s="23">
        <v>2644</v>
      </c>
      <c r="D5047" s="23">
        <v>5</v>
      </c>
      <c r="E5047" s="98" t="s">
        <v>49</v>
      </c>
      <c r="F5047" s="98" t="s">
        <v>164</v>
      </c>
      <c r="G5047" s="98" t="s">
        <v>4120</v>
      </c>
      <c r="H5047" s="98" t="s">
        <v>1366</v>
      </c>
      <c r="I5047" s="98" t="s">
        <v>7017</v>
      </c>
      <c r="J5047" s="99">
        <v>45910</v>
      </c>
      <c r="K5047" s="107">
        <v>20000000</v>
      </c>
      <c r="L5047" s="98" t="s">
        <v>5570</v>
      </c>
      <c r="M5047" s="23">
        <v>1800</v>
      </c>
      <c r="N5047" s="23">
        <v>1</v>
      </c>
      <c r="O5047" s="107">
        <v>20000000</v>
      </c>
      <c r="P5047" s="23">
        <v>180</v>
      </c>
      <c r="Q5047" s="23">
        <v>2</v>
      </c>
      <c r="R5047" s="23">
        <v>2</v>
      </c>
      <c r="S5047" s="23">
        <v>0</v>
      </c>
      <c r="T5047" s="47">
        <v>18</v>
      </c>
      <c r="U5047" s="98" t="s">
        <v>111</v>
      </c>
      <c r="V5047" s="98" t="s">
        <v>3139</v>
      </c>
      <c r="W5047" s="69">
        <f t="shared" si="156"/>
        <v>8.4210450729536312E-2</v>
      </c>
    </row>
    <row r="5048" spans="1:23">
      <c r="A5048">
        <f t="shared" si="157"/>
        <v>771</v>
      </c>
      <c r="B5048" s="99">
        <v>44408</v>
      </c>
      <c r="C5048" s="23">
        <v>2645</v>
      </c>
      <c r="D5048" s="23">
        <v>5</v>
      </c>
      <c r="E5048" s="98" t="s">
        <v>49</v>
      </c>
      <c r="F5048" s="98" t="s">
        <v>164</v>
      </c>
      <c r="G5048" s="98" t="s">
        <v>4120</v>
      </c>
      <c r="H5048" s="98" t="s">
        <v>1366</v>
      </c>
      <c r="I5048" s="98" t="s">
        <v>7017</v>
      </c>
      <c r="J5048" s="99">
        <v>45179</v>
      </c>
      <c r="K5048" s="107">
        <v>8500000</v>
      </c>
      <c r="L5048" s="98" t="s">
        <v>5571</v>
      </c>
      <c r="M5048" s="23">
        <v>1080</v>
      </c>
      <c r="N5048" s="23">
        <v>1</v>
      </c>
      <c r="O5048" s="107">
        <v>8500000</v>
      </c>
      <c r="P5048" s="23">
        <v>180</v>
      </c>
      <c r="Q5048" s="23">
        <v>2</v>
      </c>
      <c r="R5048" s="23">
        <v>2</v>
      </c>
      <c r="S5048" s="23">
        <v>0</v>
      </c>
      <c r="T5048" s="47">
        <v>7.0833329999999997</v>
      </c>
      <c r="U5048" s="98" t="s">
        <v>111</v>
      </c>
      <c r="V5048" s="98" t="s">
        <v>3139</v>
      </c>
      <c r="W5048" s="69">
        <f t="shared" si="156"/>
        <v>1.7010441722318182E-2</v>
      </c>
    </row>
    <row r="5049" spans="1:23">
      <c r="A5049">
        <f t="shared" si="157"/>
        <v>1502</v>
      </c>
      <c r="B5049" s="99">
        <v>44408</v>
      </c>
      <c r="C5049" s="23">
        <v>2646</v>
      </c>
      <c r="D5049" s="23">
        <v>5</v>
      </c>
      <c r="E5049" s="98" t="s">
        <v>49</v>
      </c>
      <c r="F5049" s="98" t="s">
        <v>164</v>
      </c>
      <c r="G5049" s="98" t="s">
        <v>4120</v>
      </c>
      <c r="H5049" s="98" t="s">
        <v>1366</v>
      </c>
      <c r="I5049" s="98" t="s">
        <v>7017</v>
      </c>
      <c r="J5049" s="99">
        <v>45910</v>
      </c>
      <c r="K5049" s="107">
        <v>12000000</v>
      </c>
      <c r="L5049" s="98" t="s">
        <v>5572</v>
      </c>
      <c r="M5049" s="23">
        <v>1800</v>
      </c>
      <c r="N5049" s="23">
        <v>1</v>
      </c>
      <c r="O5049" s="107">
        <v>12000000</v>
      </c>
      <c r="P5049" s="23">
        <v>180</v>
      </c>
      <c r="Q5049" s="23">
        <v>2</v>
      </c>
      <c r="R5049" s="23">
        <v>2</v>
      </c>
      <c r="S5049" s="23">
        <v>0</v>
      </c>
      <c r="T5049" s="47">
        <v>10.8</v>
      </c>
      <c r="U5049" s="98" t="s">
        <v>111</v>
      </c>
      <c r="V5049" s="98" t="s">
        <v>3139</v>
      </c>
      <c r="W5049" s="69">
        <f t="shared" si="156"/>
        <v>5.0526270437721794E-2</v>
      </c>
    </row>
    <row r="5050" spans="1:23">
      <c r="A5050">
        <f t="shared" si="157"/>
        <v>771</v>
      </c>
      <c r="B5050" s="99">
        <v>44408</v>
      </c>
      <c r="C5050" s="23">
        <v>2647</v>
      </c>
      <c r="D5050" s="23">
        <v>5</v>
      </c>
      <c r="E5050" s="98" t="s">
        <v>49</v>
      </c>
      <c r="F5050" s="98" t="s">
        <v>164</v>
      </c>
      <c r="G5050" s="98" t="s">
        <v>4120</v>
      </c>
      <c r="H5050" s="98" t="s">
        <v>1366</v>
      </c>
      <c r="I5050" s="98" t="s">
        <v>7017</v>
      </c>
      <c r="J5050" s="99">
        <v>45179</v>
      </c>
      <c r="K5050" s="107">
        <v>14000000</v>
      </c>
      <c r="L5050" s="98" t="s">
        <v>5573</v>
      </c>
      <c r="M5050" s="23">
        <v>1080</v>
      </c>
      <c r="N5050" s="23">
        <v>1</v>
      </c>
      <c r="O5050" s="107">
        <v>14000000</v>
      </c>
      <c r="P5050" s="23">
        <v>180</v>
      </c>
      <c r="Q5050" s="23">
        <v>2</v>
      </c>
      <c r="R5050" s="23">
        <v>2</v>
      </c>
      <c r="S5050" s="23">
        <v>0</v>
      </c>
      <c r="T5050" s="47">
        <v>11.666667</v>
      </c>
      <c r="U5050" s="98" t="s">
        <v>111</v>
      </c>
      <c r="V5050" s="98" t="s">
        <v>3139</v>
      </c>
      <c r="W5050" s="69">
        <f t="shared" si="156"/>
        <v>2.8017200249824865E-2</v>
      </c>
    </row>
    <row r="5051" spans="1:23">
      <c r="A5051">
        <f t="shared" si="157"/>
        <v>771</v>
      </c>
      <c r="B5051" s="99">
        <v>44408</v>
      </c>
      <c r="C5051" s="23">
        <v>2648</v>
      </c>
      <c r="D5051" s="23">
        <v>5</v>
      </c>
      <c r="E5051" s="98" t="s">
        <v>49</v>
      </c>
      <c r="F5051" s="98" t="s">
        <v>164</v>
      </c>
      <c r="G5051" s="98" t="s">
        <v>4120</v>
      </c>
      <c r="H5051" s="98" t="s">
        <v>1366</v>
      </c>
      <c r="I5051" s="98" t="s">
        <v>7017</v>
      </c>
      <c r="J5051" s="99">
        <v>45179</v>
      </c>
      <c r="K5051" s="107">
        <v>15000000</v>
      </c>
      <c r="L5051" s="98" t="s">
        <v>5574</v>
      </c>
      <c r="M5051" s="23">
        <v>1080</v>
      </c>
      <c r="N5051" s="23">
        <v>1</v>
      </c>
      <c r="O5051" s="107">
        <v>15000000</v>
      </c>
      <c r="P5051" s="23">
        <v>180</v>
      </c>
      <c r="Q5051" s="23">
        <v>2</v>
      </c>
      <c r="R5051" s="23">
        <v>2</v>
      </c>
      <c r="S5051" s="23">
        <v>0</v>
      </c>
      <c r="T5051" s="47">
        <v>12.5</v>
      </c>
      <c r="U5051" s="98" t="s">
        <v>111</v>
      </c>
      <c r="V5051" s="98" t="s">
        <v>3139</v>
      </c>
      <c r="W5051" s="69">
        <f t="shared" si="156"/>
        <v>3.0018427981428696E-2</v>
      </c>
    </row>
    <row r="5052" spans="1:23">
      <c r="A5052">
        <f t="shared" si="157"/>
        <v>771</v>
      </c>
      <c r="B5052" s="99">
        <v>44408</v>
      </c>
      <c r="C5052" s="23">
        <v>2649</v>
      </c>
      <c r="D5052" s="23">
        <v>5</v>
      </c>
      <c r="E5052" s="98" t="s">
        <v>49</v>
      </c>
      <c r="F5052" s="98" t="s">
        <v>164</v>
      </c>
      <c r="G5052" s="98" t="s">
        <v>4120</v>
      </c>
      <c r="H5052" s="98" t="s">
        <v>1366</v>
      </c>
      <c r="I5052" s="98" t="s">
        <v>7017</v>
      </c>
      <c r="J5052" s="99">
        <v>45179</v>
      </c>
      <c r="K5052" s="107">
        <v>15000000</v>
      </c>
      <c r="L5052" s="98" t="s">
        <v>5575</v>
      </c>
      <c r="M5052" s="23">
        <v>1080</v>
      </c>
      <c r="N5052" s="23">
        <v>1</v>
      </c>
      <c r="O5052" s="107">
        <v>15000000</v>
      </c>
      <c r="P5052" s="23">
        <v>180</v>
      </c>
      <c r="Q5052" s="23">
        <v>2</v>
      </c>
      <c r="R5052" s="23">
        <v>2</v>
      </c>
      <c r="S5052" s="23">
        <v>0</v>
      </c>
      <c r="T5052" s="47">
        <v>12.5</v>
      </c>
      <c r="U5052" s="98" t="s">
        <v>111</v>
      </c>
      <c r="V5052" s="98" t="s">
        <v>3139</v>
      </c>
      <c r="W5052" s="69">
        <f t="shared" si="156"/>
        <v>3.0018427981428696E-2</v>
      </c>
    </row>
    <row r="5053" spans="1:23">
      <c r="A5053">
        <f t="shared" si="157"/>
        <v>772</v>
      </c>
      <c r="B5053" s="99">
        <v>44408</v>
      </c>
      <c r="C5053" s="23">
        <v>2650</v>
      </c>
      <c r="D5053" s="23">
        <v>5</v>
      </c>
      <c r="E5053" s="98" t="s">
        <v>49</v>
      </c>
      <c r="F5053" s="98" t="s">
        <v>164</v>
      </c>
      <c r="G5053" s="98" t="s">
        <v>4120</v>
      </c>
      <c r="H5053" s="98" t="s">
        <v>1366</v>
      </c>
      <c r="I5053" s="98" t="s">
        <v>10159</v>
      </c>
      <c r="J5053" s="99">
        <v>45180</v>
      </c>
      <c r="K5053" s="107">
        <v>6500000</v>
      </c>
      <c r="L5053" s="98" t="s">
        <v>5576</v>
      </c>
      <c r="M5053" s="23">
        <v>1080</v>
      </c>
      <c r="N5053" s="23">
        <v>1</v>
      </c>
      <c r="O5053" s="107">
        <v>6500000</v>
      </c>
      <c r="P5053" s="23">
        <v>180</v>
      </c>
      <c r="Q5053" s="23">
        <v>2</v>
      </c>
      <c r="R5053" s="23">
        <v>2</v>
      </c>
      <c r="S5053" s="23">
        <v>0</v>
      </c>
      <c r="T5053" s="47">
        <v>5.4166670000000003</v>
      </c>
      <c r="U5053" s="98" t="s">
        <v>111</v>
      </c>
      <c r="V5053" s="98" t="s">
        <v>3139</v>
      </c>
      <c r="W5053" s="69">
        <f t="shared" si="156"/>
        <v>1.3024857836619089E-2</v>
      </c>
    </row>
    <row r="5054" spans="1:23">
      <c r="A5054">
        <f t="shared" si="157"/>
        <v>1503</v>
      </c>
      <c r="B5054" s="99">
        <v>44408</v>
      </c>
      <c r="C5054" s="23">
        <v>2651</v>
      </c>
      <c r="D5054" s="23">
        <v>5</v>
      </c>
      <c r="E5054" s="98" t="s">
        <v>49</v>
      </c>
      <c r="F5054" s="98" t="s">
        <v>164</v>
      </c>
      <c r="G5054" s="98" t="s">
        <v>4120</v>
      </c>
      <c r="H5054" s="98" t="s">
        <v>1366</v>
      </c>
      <c r="I5054" s="98" t="s">
        <v>10159</v>
      </c>
      <c r="J5054" s="99">
        <v>45911</v>
      </c>
      <c r="K5054" s="107">
        <v>13000000</v>
      </c>
      <c r="L5054" s="98" t="s">
        <v>5577</v>
      </c>
      <c r="M5054" s="23">
        <v>1800</v>
      </c>
      <c r="N5054" s="23">
        <v>1</v>
      </c>
      <c r="O5054" s="107">
        <v>13000000</v>
      </c>
      <c r="P5054" s="23">
        <v>180</v>
      </c>
      <c r="Q5054" s="23">
        <v>2</v>
      </c>
      <c r="R5054" s="23">
        <v>2</v>
      </c>
      <c r="S5054" s="23">
        <v>0</v>
      </c>
      <c r="T5054" s="47">
        <v>11.7</v>
      </c>
      <c r="U5054" s="98" t="s">
        <v>111</v>
      </c>
      <c r="V5054" s="98" t="s">
        <v>3139</v>
      </c>
      <c r="W5054" s="69">
        <f t="shared" si="156"/>
        <v>5.4773235579374503E-2</v>
      </c>
    </row>
    <row r="5055" spans="1:23">
      <c r="A5055">
        <f t="shared" si="157"/>
        <v>407</v>
      </c>
      <c r="B5055" s="99">
        <v>44408</v>
      </c>
      <c r="C5055" s="23">
        <v>2652</v>
      </c>
      <c r="D5055" s="23">
        <v>5</v>
      </c>
      <c r="E5055" s="98" t="s">
        <v>49</v>
      </c>
      <c r="F5055" s="98" t="s">
        <v>164</v>
      </c>
      <c r="G5055" s="98" t="s">
        <v>4120</v>
      </c>
      <c r="H5055" s="98" t="s">
        <v>1366</v>
      </c>
      <c r="I5055" s="98" t="s">
        <v>10159</v>
      </c>
      <c r="J5055" s="99">
        <v>44815</v>
      </c>
      <c r="K5055" s="107">
        <v>6000000</v>
      </c>
      <c r="L5055" s="98" t="s">
        <v>5578</v>
      </c>
      <c r="M5055" s="23">
        <v>720</v>
      </c>
      <c r="N5055" s="23">
        <v>1</v>
      </c>
      <c r="O5055" s="107">
        <v>6000000</v>
      </c>
      <c r="P5055" s="23">
        <v>180</v>
      </c>
      <c r="Q5055" s="23">
        <v>2</v>
      </c>
      <c r="R5055" s="23">
        <v>2</v>
      </c>
      <c r="S5055" s="23">
        <v>0</v>
      </c>
      <c r="T5055" s="47">
        <v>4.5</v>
      </c>
      <c r="U5055" s="98" t="s">
        <v>111</v>
      </c>
      <c r="V5055" s="98" t="s">
        <v>3139</v>
      </c>
      <c r="W5055" s="69">
        <f t="shared" si="156"/>
        <v>5.7046693486886282E-3</v>
      </c>
    </row>
    <row r="5056" spans="1:23">
      <c r="A5056">
        <f t="shared" si="157"/>
        <v>1503</v>
      </c>
      <c r="B5056" s="99">
        <v>44408</v>
      </c>
      <c r="C5056" s="23">
        <v>2653</v>
      </c>
      <c r="D5056" s="23">
        <v>5</v>
      </c>
      <c r="E5056" s="98" t="s">
        <v>49</v>
      </c>
      <c r="F5056" s="98" t="s">
        <v>164</v>
      </c>
      <c r="G5056" s="98" t="s">
        <v>4120</v>
      </c>
      <c r="H5056" s="98" t="s">
        <v>1366</v>
      </c>
      <c r="I5056" s="98" t="s">
        <v>10159</v>
      </c>
      <c r="J5056" s="99">
        <v>45911</v>
      </c>
      <c r="K5056" s="107">
        <v>29000000</v>
      </c>
      <c r="L5056" s="98" t="s">
        <v>5579</v>
      </c>
      <c r="M5056" s="23">
        <v>1800</v>
      </c>
      <c r="N5056" s="23">
        <v>1</v>
      </c>
      <c r="O5056" s="107">
        <v>29000000</v>
      </c>
      <c r="P5056" s="23">
        <v>180</v>
      </c>
      <c r="Q5056" s="23">
        <v>2</v>
      </c>
      <c r="R5056" s="23">
        <v>2</v>
      </c>
      <c r="S5056" s="23">
        <v>0</v>
      </c>
      <c r="T5056" s="47">
        <v>26.1</v>
      </c>
      <c r="U5056" s="98" t="s">
        <v>111</v>
      </c>
      <c r="V5056" s="98" t="s">
        <v>3139</v>
      </c>
      <c r="W5056" s="69">
        <f t="shared" si="156"/>
        <v>0.12218644860014312</v>
      </c>
    </row>
    <row r="5057" spans="1:23">
      <c r="A5057">
        <f t="shared" si="157"/>
        <v>772</v>
      </c>
      <c r="B5057" s="99">
        <v>44408</v>
      </c>
      <c r="C5057" s="23">
        <v>2654</v>
      </c>
      <c r="D5057" s="23">
        <v>5</v>
      </c>
      <c r="E5057" s="98" t="s">
        <v>49</v>
      </c>
      <c r="F5057" s="98" t="s">
        <v>164</v>
      </c>
      <c r="G5057" s="98" t="s">
        <v>4120</v>
      </c>
      <c r="H5057" s="98" t="s">
        <v>1366</v>
      </c>
      <c r="I5057" s="98" t="s">
        <v>10159</v>
      </c>
      <c r="J5057" s="99">
        <v>45180</v>
      </c>
      <c r="K5057" s="107">
        <v>5000000</v>
      </c>
      <c r="L5057" s="98" t="s">
        <v>5580</v>
      </c>
      <c r="M5057" s="23">
        <v>1080</v>
      </c>
      <c r="N5057" s="23">
        <v>1</v>
      </c>
      <c r="O5057" s="107">
        <v>5000000</v>
      </c>
      <c r="P5057" s="23">
        <v>180</v>
      </c>
      <c r="Q5057" s="23">
        <v>2</v>
      </c>
      <c r="R5057" s="23">
        <v>2</v>
      </c>
      <c r="S5057" s="23">
        <v>0</v>
      </c>
      <c r="T5057" s="47">
        <v>4.1666670000000003</v>
      </c>
      <c r="U5057" s="98" t="s">
        <v>111</v>
      </c>
      <c r="V5057" s="98" t="s">
        <v>3139</v>
      </c>
      <c r="W5057" s="69">
        <f t="shared" si="156"/>
        <v>1.00191215977523E-2</v>
      </c>
    </row>
    <row r="5058" spans="1:23">
      <c r="A5058">
        <f t="shared" si="157"/>
        <v>772</v>
      </c>
      <c r="B5058" s="99">
        <v>44408</v>
      </c>
      <c r="C5058" s="23">
        <v>2655</v>
      </c>
      <c r="D5058" s="23">
        <v>5</v>
      </c>
      <c r="E5058" s="98" t="s">
        <v>49</v>
      </c>
      <c r="F5058" s="98" t="s">
        <v>164</v>
      </c>
      <c r="G5058" s="98" t="s">
        <v>4120</v>
      </c>
      <c r="H5058" s="98" t="s">
        <v>1366</v>
      </c>
      <c r="I5058" s="98" t="s">
        <v>10159</v>
      </c>
      <c r="J5058" s="99">
        <v>45180</v>
      </c>
      <c r="K5058" s="107">
        <v>6000000</v>
      </c>
      <c r="L5058" s="98" t="s">
        <v>5581</v>
      </c>
      <c r="M5058" s="23">
        <v>1080</v>
      </c>
      <c r="N5058" s="23">
        <v>1</v>
      </c>
      <c r="O5058" s="107">
        <v>6000000</v>
      </c>
      <c r="P5058" s="23">
        <v>180</v>
      </c>
      <c r="Q5058" s="23">
        <v>2</v>
      </c>
      <c r="R5058" s="23">
        <v>2</v>
      </c>
      <c r="S5058" s="23">
        <v>0</v>
      </c>
      <c r="T5058" s="47">
        <v>5</v>
      </c>
      <c r="U5058" s="98" t="s">
        <v>111</v>
      </c>
      <c r="V5058" s="98" t="s">
        <v>3139</v>
      </c>
      <c r="W5058" s="69">
        <f t="shared" ref="W5058:W5121" si="158">+T5058/SUM($T$2:$T$5848)*A5058</f>
        <v>1.2022944955467163E-2</v>
      </c>
    </row>
    <row r="5059" spans="1:23">
      <c r="A5059">
        <f t="shared" ref="A5059:A5122" si="159">+J5059-B5059</f>
        <v>772</v>
      </c>
      <c r="B5059" s="99">
        <v>44408</v>
      </c>
      <c r="C5059" s="23">
        <v>2656</v>
      </c>
      <c r="D5059" s="23">
        <v>5</v>
      </c>
      <c r="E5059" s="98" t="s">
        <v>49</v>
      </c>
      <c r="F5059" s="98" t="s">
        <v>164</v>
      </c>
      <c r="G5059" s="98" t="s">
        <v>4120</v>
      </c>
      <c r="H5059" s="98" t="s">
        <v>1366</v>
      </c>
      <c r="I5059" s="98" t="s">
        <v>10159</v>
      </c>
      <c r="J5059" s="99">
        <v>45180</v>
      </c>
      <c r="K5059" s="107">
        <v>5000000</v>
      </c>
      <c r="L5059" s="98" t="s">
        <v>5582</v>
      </c>
      <c r="M5059" s="23">
        <v>1080</v>
      </c>
      <c r="N5059" s="23">
        <v>1</v>
      </c>
      <c r="O5059" s="107">
        <v>5000000</v>
      </c>
      <c r="P5059" s="23">
        <v>180</v>
      </c>
      <c r="Q5059" s="23">
        <v>2</v>
      </c>
      <c r="R5059" s="23">
        <v>2</v>
      </c>
      <c r="S5059" s="23">
        <v>0</v>
      </c>
      <c r="T5059" s="47">
        <v>4.1666670000000003</v>
      </c>
      <c r="U5059" s="98" t="s">
        <v>111</v>
      </c>
      <c r="V5059" s="98" t="s">
        <v>3139</v>
      </c>
      <c r="W5059" s="69">
        <f t="shared" si="158"/>
        <v>1.00191215977523E-2</v>
      </c>
    </row>
    <row r="5060" spans="1:23">
      <c r="A5060">
        <f t="shared" si="159"/>
        <v>772</v>
      </c>
      <c r="B5060" s="99">
        <v>44408</v>
      </c>
      <c r="C5060" s="23">
        <v>2657</v>
      </c>
      <c r="D5060" s="23">
        <v>5</v>
      </c>
      <c r="E5060" s="98" t="s">
        <v>49</v>
      </c>
      <c r="F5060" s="98" t="s">
        <v>164</v>
      </c>
      <c r="G5060" s="98" t="s">
        <v>4120</v>
      </c>
      <c r="H5060" s="98" t="s">
        <v>1366</v>
      </c>
      <c r="I5060" s="98" t="s">
        <v>10159</v>
      </c>
      <c r="J5060" s="99">
        <v>45180</v>
      </c>
      <c r="K5060" s="107">
        <v>10000000</v>
      </c>
      <c r="L5060" s="98" t="s">
        <v>5583</v>
      </c>
      <c r="M5060" s="23">
        <v>1080</v>
      </c>
      <c r="N5060" s="23">
        <v>1</v>
      </c>
      <c r="O5060" s="107">
        <v>10000000</v>
      </c>
      <c r="P5060" s="23">
        <v>180</v>
      </c>
      <c r="Q5060" s="23">
        <v>2</v>
      </c>
      <c r="R5060" s="23">
        <v>2</v>
      </c>
      <c r="S5060" s="23">
        <v>0</v>
      </c>
      <c r="T5060" s="47">
        <v>8.3333329999999997</v>
      </c>
      <c r="U5060" s="98" t="s">
        <v>111</v>
      </c>
      <c r="V5060" s="98" t="s">
        <v>3139</v>
      </c>
      <c r="W5060" s="69">
        <f t="shared" si="158"/>
        <v>2.0038240790915606E-2</v>
      </c>
    </row>
    <row r="5061" spans="1:23">
      <c r="A5061">
        <f t="shared" si="159"/>
        <v>772</v>
      </c>
      <c r="B5061" s="99">
        <v>44408</v>
      </c>
      <c r="C5061" s="23">
        <v>2658</v>
      </c>
      <c r="D5061" s="23">
        <v>5</v>
      </c>
      <c r="E5061" s="98" t="s">
        <v>49</v>
      </c>
      <c r="F5061" s="98" t="s">
        <v>164</v>
      </c>
      <c r="G5061" s="98" t="s">
        <v>4120</v>
      </c>
      <c r="H5061" s="98" t="s">
        <v>1366</v>
      </c>
      <c r="I5061" s="98" t="s">
        <v>10159</v>
      </c>
      <c r="J5061" s="99">
        <v>45180</v>
      </c>
      <c r="K5061" s="107">
        <v>5000000</v>
      </c>
      <c r="L5061" s="98" t="s">
        <v>5584</v>
      </c>
      <c r="M5061" s="23">
        <v>1080</v>
      </c>
      <c r="N5061" s="23">
        <v>1</v>
      </c>
      <c r="O5061" s="107">
        <v>5000000</v>
      </c>
      <c r="P5061" s="23">
        <v>180</v>
      </c>
      <c r="Q5061" s="23">
        <v>2</v>
      </c>
      <c r="R5061" s="23">
        <v>2</v>
      </c>
      <c r="S5061" s="23">
        <v>0</v>
      </c>
      <c r="T5061" s="47">
        <v>4.1666670000000003</v>
      </c>
      <c r="U5061" s="98" t="s">
        <v>111</v>
      </c>
      <c r="V5061" s="98" t="s">
        <v>3139</v>
      </c>
      <c r="W5061" s="69">
        <f t="shared" si="158"/>
        <v>1.00191215977523E-2</v>
      </c>
    </row>
    <row r="5062" spans="1:23">
      <c r="A5062">
        <f t="shared" si="159"/>
        <v>772</v>
      </c>
      <c r="B5062" s="99">
        <v>44408</v>
      </c>
      <c r="C5062" s="23">
        <v>2659</v>
      </c>
      <c r="D5062" s="23">
        <v>5</v>
      </c>
      <c r="E5062" s="98" t="s">
        <v>49</v>
      </c>
      <c r="F5062" s="98" t="s">
        <v>164</v>
      </c>
      <c r="G5062" s="98" t="s">
        <v>4120</v>
      </c>
      <c r="H5062" s="98" t="s">
        <v>1366</v>
      </c>
      <c r="I5062" s="98" t="s">
        <v>10159</v>
      </c>
      <c r="J5062" s="99">
        <v>45180</v>
      </c>
      <c r="K5062" s="107">
        <v>25000000</v>
      </c>
      <c r="L5062" s="98" t="s">
        <v>5585</v>
      </c>
      <c r="M5062" s="23">
        <v>1080</v>
      </c>
      <c r="N5062" s="23">
        <v>1</v>
      </c>
      <c r="O5062" s="107">
        <v>25000000</v>
      </c>
      <c r="P5062" s="23">
        <v>180</v>
      </c>
      <c r="Q5062" s="23">
        <v>2</v>
      </c>
      <c r="R5062" s="23">
        <v>2</v>
      </c>
      <c r="S5062" s="23">
        <v>0</v>
      </c>
      <c r="T5062" s="47">
        <v>20.833333</v>
      </c>
      <c r="U5062" s="98" t="s">
        <v>111</v>
      </c>
      <c r="V5062" s="98" t="s">
        <v>3139</v>
      </c>
      <c r="W5062" s="69">
        <f t="shared" si="158"/>
        <v>5.009560317958351E-2</v>
      </c>
    </row>
    <row r="5063" spans="1:23">
      <c r="A5063">
        <f t="shared" si="159"/>
        <v>1506</v>
      </c>
      <c r="B5063" s="99">
        <v>44408</v>
      </c>
      <c r="C5063" s="23">
        <v>2660</v>
      </c>
      <c r="D5063" s="23">
        <v>5</v>
      </c>
      <c r="E5063" s="98" t="s">
        <v>49</v>
      </c>
      <c r="F5063" s="98" t="s">
        <v>164</v>
      </c>
      <c r="G5063" s="98" t="s">
        <v>4120</v>
      </c>
      <c r="H5063" s="98" t="s">
        <v>1366</v>
      </c>
      <c r="I5063" s="98" t="s">
        <v>6861</v>
      </c>
      <c r="J5063" s="99">
        <v>45914</v>
      </c>
      <c r="K5063" s="107">
        <v>16000000</v>
      </c>
      <c r="L5063" s="98" t="s">
        <v>5586</v>
      </c>
      <c r="M5063" s="23">
        <v>1800</v>
      </c>
      <c r="N5063" s="23">
        <v>1</v>
      </c>
      <c r="O5063" s="107">
        <v>16000000</v>
      </c>
      <c r="P5063" s="23">
        <v>180</v>
      </c>
      <c r="Q5063" s="23">
        <v>2</v>
      </c>
      <c r="R5063" s="23">
        <v>2</v>
      </c>
      <c r="S5063" s="23">
        <v>0</v>
      </c>
      <c r="T5063" s="47">
        <v>14.4</v>
      </c>
      <c r="U5063" s="98" t="s">
        <v>111</v>
      </c>
      <c r="V5063" s="98" t="s">
        <v>3139</v>
      </c>
      <c r="W5063" s="69">
        <f t="shared" si="158"/>
        <v>6.7547770332187326E-2</v>
      </c>
    </row>
    <row r="5064" spans="1:23">
      <c r="A5064">
        <f t="shared" si="159"/>
        <v>1506</v>
      </c>
      <c r="B5064" s="99">
        <v>44408</v>
      </c>
      <c r="C5064" s="23">
        <v>2661</v>
      </c>
      <c r="D5064" s="23">
        <v>5</v>
      </c>
      <c r="E5064" s="98" t="s">
        <v>49</v>
      </c>
      <c r="F5064" s="98" t="s">
        <v>164</v>
      </c>
      <c r="G5064" s="98" t="s">
        <v>4120</v>
      </c>
      <c r="H5064" s="98" t="s">
        <v>1366</v>
      </c>
      <c r="I5064" s="98" t="s">
        <v>6861</v>
      </c>
      <c r="J5064" s="99">
        <v>45914</v>
      </c>
      <c r="K5064" s="107">
        <v>20000000</v>
      </c>
      <c r="L5064" s="98" t="s">
        <v>5587</v>
      </c>
      <c r="M5064" s="23">
        <v>1800</v>
      </c>
      <c r="N5064" s="23">
        <v>1</v>
      </c>
      <c r="O5064" s="107">
        <v>20000000</v>
      </c>
      <c r="P5064" s="23">
        <v>180</v>
      </c>
      <c r="Q5064" s="23">
        <v>2</v>
      </c>
      <c r="R5064" s="23">
        <v>2</v>
      </c>
      <c r="S5064" s="23">
        <v>0</v>
      </c>
      <c r="T5064" s="47">
        <v>18</v>
      </c>
      <c r="U5064" s="98" t="s">
        <v>111</v>
      </c>
      <c r="V5064" s="98" t="s">
        <v>3139</v>
      </c>
      <c r="W5064" s="69">
        <f t="shared" si="158"/>
        <v>8.4434712915234147E-2</v>
      </c>
    </row>
    <row r="5065" spans="1:23">
      <c r="A5065">
        <f t="shared" si="159"/>
        <v>775</v>
      </c>
      <c r="B5065" s="99">
        <v>44408</v>
      </c>
      <c r="C5065" s="23">
        <v>2662</v>
      </c>
      <c r="D5065" s="23">
        <v>5</v>
      </c>
      <c r="E5065" s="98" t="s">
        <v>49</v>
      </c>
      <c r="F5065" s="98" t="s">
        <v>164</v>
      </c>
      <c r="G5065" s="98" t="s">
        <v>4120</v>
      </c>
      <c r="H5065" s="98" t="s">
        <v>1366</v>
      </c>
      <c r="I5065" s="98" t="s">
        <v>6861</v>
      </c>
      <c r="J5065" s="99">
        <v>45183</v>
      </c>
      <c r="K5065" s="107">
        <v>10000000</v>
      </c>
      <c r="L5065" s="98" t="s">
        <v>5588</v>
      </c>
      <c r="M5065" s="23">
        <v>1080</v>
      </c>
      <c r="N5065" s="23">
        <v>1</v>
      </c>
      <c r="O5065" s="107">
        <v>10000000</v>
      </c>
      <c r="P5065" s="23">
        <v>180</v>
      </c>
      <c r="Q5065" s="23">
        <v>2</v>
      </c>
      <c r="R5065" s="23">
        <v>2</v>
      </c>
      <c r="S5065" s="23">
        <v>0</v>
      </c>
      <c r="T5065" s="47">
        <v>8.3333329999999997</v>
      </c>
      <c r="U5065" s="98" t="s">
        <v>111</v>
      </c>
      <c r="V5065" s="98" t="s">
        <v>3139</v>
      </c>
      <c r="W5065" s="69">
        <f t="shared" si="158"/>
        <v>2.0116109602279268E-2</v>
      </c>
    </row>
    <row r="5066" spans="1:23">
      <c r="A5066">
        <f t="shared" si="159"/>
        <v>775</v>
      </c>
      <c r="B5066" s="99">
        <v>44408</v>
      </c>
      <c r="C5066" s="23">
        <v>2663</v>
      </c>
      <c r="D5066" s="23">
        <v>5</v>
      </c>
      <c r="E5066" s="98" t="s">
        <v>49</v>
      </c>
      <c r="F5066" s="98" t="s">
        <v>164</v>
      </c>
      <c r="G5066" s="98" t="s">
        <v>4120</v>
      </c>
      <c r="H5066" s="98" t="s">
        <v>1366</v>
      </c>
      <c r="I5066" s="98" t="s">
        <v>6861</v>
      </c>
      <c r="J5066" s="99">
        <v>45183</v>
      </c>
      <c r="K5066" s="107">
        <v>5000000</v>
      </c>
      <c r="L5066" s="98" t="s">
        <v>5589</v>
      </c>
      <c r="M5066" s="23">
        <v>1080</v>
      </c>
      <c r="N5066" s="23">
        <v>1</v>
      </c>
      <c r="O5066" s="107">
        <v>5000000</v>
      </c>
      <c r="P5066" s="23">
        <v>180</v>
      </c>
      <c r="Q5066" s="23">
        <v>2</v>
      </c>
      <c r="R5066" s="23">
        <v>2</v>
      </c>
      <c r="S5066" s="23">
        <v>0</v>
      </c>
      <c r="T5066" s="47">
        <v>4.1666670000000003</v>
      </c>
      <c r="U5066" s="98" t="s">
        <v>111</v>
      </c>
      <c r="V5066" s="98" t="s">
        <v>3139</v>
      </c>
      <c r="W5066" s="69">
        <f t="shared" si="158"/>
        <v>1.0058056008106258E-2</v>
      </c>
    </row>
    <row r="5067" spans="1:23">
      <c r="A5067">
        <f t="shared" si="159"/>
        <v>1506</v>
      </c>
      <c r="B5067" s="99">
        <v>44408</v>
      </c>
      <c r="C5067" s="23">
        <v>2664</v>
      </c>
      <c r="D5067" s="23">
        <v>5</v>
      </c>
      <c r="E5067" s="98" t="s">
        <v>49</v>
      </c>
      <c r="F5067" s="98" t="s">
        <v>164</v>
      </c>
      <c r="G5067" s="98" t="s">
        <v>4120</v>
      </c>
      <c r="H5067" s="98" t="s">
        <v>1366</v>
      </c>
      <c r="I5067" s="98" t="s">
        <v>6861</v>
      </c>
      <c r="J5067" s="99">
        <v>45914</v>
      </c>
      <c r="K5067" s="107">
        <v>20000000</v>
      </c>
      <c r="L5067" s="98" t="s">
        <v>5590</v>
      </c>
      <c r="M5067" s="23">
        <v>1800</v>
      </c>
      <c r="N5067" s="23">
        <v>1</v>
      </c>
      <c r="O5067" s="107">
        <v>20000000</v>
      </c>
      <c r="P5067" s="23">
        <v>180</v>
      </c>
      <c r="Q5067" s="23">
        <v>2</v>
      </c>
      <c r="R5067" s="23">
        <v>2</v>
      </c>
      <c r="S5067" s="23">
        <v>0</v>
      </c>
      <c r="T5067" s="47">
        <v>18</v>
      </c>
      <c r="U5067" s="98" t="s">
        <v>111</v>
      </c>
      <c r="V5067" s="98" t="s">
        <v>3139</v>
      </c>
      <c r="W5067" s="69">
        <f t="shared" si="158"/>
        <v>8.4434712915234147E-2</v>
      </c>
    </row>
    <row r="5068" spans="1:23">
      <c r="A5068">
        <f t="shared" si="159"/>
        <v>1506</v>
      </c>
      <c r="B5068" s="99">
        <v>44408</v>
      </c>
      <c r="C5068" s="23">
        <v>2665</v>
      </c>
      <c r="D5068" s="23">
        <v>5</v>
      </c>
      <c r="E5068" s="98" t="s">
        <v>49</v>
      </c>
      <c r="F5068" s="98" t="s">
        <v>164</v>
      </c>
      <c r="G5068" s="98" t="s">
        <v>4120</v>
      </c>
      <c r="H5068" s="98" t="s">
        <v>1366</v>
      </c>
      <c r="I5068" s="98" t="s">
        <v>6861</v>
      </c>
      <c r="J5068" s="99">
        <v>45914</v>
      </c>
      <c r="K5068" s="107">
        <v>15000000</v>
      </c>
      <c r="L5068" s="98" t="s">
        <v>5591</v>
      </c>
      <c r="M5068" s="23">
        <v>1800</v>
      </c>
      <c r="N5068" s="23">
        <v>1</v>
      </c>
      <c r="O5068" s="107">
        <v>15000000</v>
      </c>
      <c r="P5068" s="23">
        <v>180</v>
      </c>
      <c r="Q5068" s="23">
        <v>2</v>
      </c>
      <c r="R5068" s="23">
        <v>2</v>
      </c>
      <c r="S5068" s="23">
        <v>0</v>
      </c>
      <c r="T5068" s="47">
        <v>13.5</v>
      </c>
      <c r="U5068" s="98" t="s">
        <v>111</v>
      </c>
      <c r="V5068" s="98" t="s">
        <v>3139</v>
      </c>
      <c r="W5068" s="69">
        <f t="shared" si="158"/>
        <v>6.3326034686425614E-2</v>
      </c>
    </row>
    <row r="5069" spans="1:23">
      <c r="A5069">
        <f t="shared" si="159"/>
        <v>1506</v>
      </c>
      <c r="B5069" s="99">
        <v>44408</v>
      </c>
      <c r="C5069" s="23">
        <v>2666</v>
      </c>
      <c r="D5069" s="23">
        <v>5</v>
      </c>
      <c r="E5069" s="98" t="s">
        <v>49</v>
      </c>
      <c r="F5069" s="98" t="s">
        <v>164</v>
      </c>
      <c r="G5069" s="98" t="s">
        <v>4120</v>
      </c>
      <c r="H5069" s="98" t="s">
        <v>1366</v>
      </c>
      <c r="I5069" s="98" t="s">
        <v>6861</v>
      </c>
      <c r="J5069" s="99">
        <v>45914</v>
      </c>
      <c r="K5069" s="107">
        <v>16000000</v>
      </c>
      <c r="L5069" s="98" t="s">
        <v>5592</v>
      </c>
      <c r="M5069" s="23">
        <v>1800</v>
      </c>
      <c r="N5069" s="23">
        <v>1</v>
      </c>
      <c r="O5069" s="107">
        <v>16000000</v>
      </c>
      <c r="P5069" s="23">
        <v>180</v>
      </c>
      <c r="Q5069" s="23">
        <v>2</v>
      </c>
      <c r="R5069" s="23">
        <v>2</v>
      </c>
      <c r="S5069" s="23">
        <v>0</v>
      </c>
      <c r="T5069" s="47">
        <v>14.4</v>
      </c>
      <c r="U5069" s="98" t="s">
        <v>111</v>
      </c>
      <c r="V5069" s="98" t="s">
        <v>3139</v>
      </c>
      <c r="W5069" s="69">
        <f t="shared" si="158"/>
        <v>6.7547770332187326E-2</v>
      </c>
    </row>
    <row r="5070" spans="1:23">
      <c r="A5070">
        <f t="shared" si="159"/>
        <v>775</v>
      </c>
      <c r="B5070" s="99">
        <v>44408</v>
      </c>
      <c r="C5070" s="23">
        <v>2667</v>
      </c>
      <c r="D5070" s="23">
        <v>5</v>
      </c>
      <c r="E5070" s="98" t="s">
        <v>49</v>
      </c>
      <c r="F5070" s="98" t="s">
        <v>164</v>
      </c>
      <c r="G5070" s="98" t="s">
        <v>4120</v>
      </c>
      <c r="H5070" s="98" t="s">
        <v>1366</v>
      </c>
      <c r="I5070" s="98" t="s">
        <v>6861</v>
      </c>
      <c r="J5070" s="99">
        <v>45183</v>
      </c>
      <c r="K5070" s="107">
        <v>20000000</v>
      </c>
      <c r="L5070" s="98" t="s">
        <v>5593</v>
      </c>
      <c r="M5070" s="23">
        <v>1080</v>
      </c>
      <c r="N5070" s="23">
        <v>1</v>
      </c>
      <c r="O5070" s="107">
        <v>20000000</v>
      </c>
      <c r="P5070" s="23">
        <v>180</v>
      </c>
      <c r="Q5070" s="23">
        <v>2</v>
      </c>
      <c r="R5070" s="23">
        <v>2</v>
      </c>
      <c r="S5070" s="23">
        <v>0</v>
      </c>
      <c r="T5070" s="47">
        <v>16.666667</v>
      </c>
      <c r="U5070" s="98" t="s">
        <v>111</v>
      </c>
      <c r="V5070" s="98" t="s">
        <v>3139</v>
      </c>
      <c r="W5070" s="69">
        <f t="shared" si="158"/>
        <v>4.0232221618491784E-2</v>
      </c>
    </row>
    <row r="5071" spans="1:23">
      <c r="A5071">
        <f t="shared" si="159"/>
        <v>775</v>
      </c>
      <c r="B5071" s="99">
        <v>44408</v>
      </c>
      <c r="C5071" s="23">
        <v>2668</v>
      </c>
      <c r="D5071" s="23">
        <v>5</v>
      </c>
      <c r="E5071" s="98" t="s">
        <v>49</v>
      </c>
      <c r="F5071" s="98" t="s">
        <v>164</v>
      </c>
      <c r="G5071" s="98" t="s">
        <v>4120</v>
      </c>
      <c r="H5071" s="98" t="s">
        <v>1366</v>
      </c>
      <c r="I5071" s="98" t="s">
        <v>6861</v>
      </c>
      <c r="J5071" s="99">
        <v>45183</v>
      </c>
      <c r="K5071" s="107">
        <v>6000000</v>
      </c>
      <c r="L5071" s="98" t="s">
        <v>5594</v>
      </c>
      <c r="M5071" s="23">
        <v>1080</v>
      </c>
      <c r="N5071" s="23">
        <v>1</v>
      </c>
      <c r="O5071" s="107">
        <v>6000000</v>
      </c>
      <c r="P5071" s="23">
        <v>180</v>
      </c>
      <c r="Q5071" s="23">
        <v>2</v>
      </c>
      <c r="R5071" s="23">
        <v>2</v>
      </c>
      <c r="S5071" s="23">
        <v>0</v>
      </c>
      <c r="T5071" s="47">
        <v>5</v>
      </c>
      <c r="U5071" s="98" t="s">
        <v>111</v>
      </c>
      <c r="V5071" s="98" t="s">
        <v>3139</v>
      </c>
      <c r="W5071" s="69">
        <f t="shared" si="158"/>
        <v>1.206966624415421E-2</v>
      </c>
    </row>
    <row r="5072" spans="1:23">
      <c r="A5072">
        <f t="shared" si="159"/>
        <v>1506</v>
      </c>
      <c r="B5072" s="99">
        <v>44408</v>
      </c>
      <c r="C5072" s="23">
        <v>2669</v>
      </c>
      <c r="D5072" s="23">
        <v>5</v>
      </c>
      <c r="E5072" s="98" t="s">
        <v>49</v>
      </c>
      <c r="F5072" s="98" t="s">
        <v>164</v>
      </c>
      <c r="G5072" s="98" t="s">
        <v>4120</v>
      </c>
      <c r="H5072" s="98" t="s">
        <v>1366</v>
      </c>
      <c r="I5072" s="98" t="s">
        <v>6861</v>
      </c>
      <c r="J5072" s="99">
        <v>45914</v>
      </c>
      <c r="K5072" s="107">
        <v>20000000</v>
      </c>
      <c r="L5072" s="98" t="s">
        <v>5595</v>
      </c>
      <c r="M5072" s="23">
        <v>1800</v>
      </c>
      <c r="N5072" s="23">
        <v>1</v>
      </c>
      <c r="O5072" s="107">
        <v>20000000</v>
      </c>
      <c r="P5072" s="23">
        <v>180</v>
      </c>
      <c r="Q5072" s="23">
        <v>2</v>
      </c>
      <c r="R5072" s="23">
        <v>2</v>
      </c>
      <c r="S5072" s="23">
        <v>0</v>
      </c>
      <c r="T5072" s="47">
        <v>18</v>
      </c>
      <c r="U5072" s="98" t="s">
        <v>111</v>
      </c>
      <c r="V5072" s="98" t="s">
        <v>3139</v>
      </c>
      <c r="W5072" s="69">
        <f t="shared" si="158"/>
        <v>8.4434712915234147E-2</v>
      </c>
    </row>
    <row r="5073" spans="1:23">
      <c r="A5073">
        <f t="shared" si="159"/>
        <v>776</v>
      </c>
      <c r="B5073" s="99">
        <v>44408</v>
      </c>
      <c r="C5073" s="23">
        <v>2670</v>
      </c>
      <c r="D5073" s="23">
        <v>5</v>
      </c>
      <c r="E5073" s="98" t="s">
        <v>49</v>
      </c>
      <c r="F5073" s="98" t="s">
        <v>164</v>
      </c>
      <c r="G5073" s="98" t="s">
        <v>4120</v>
      </c>
      <c r="H5073" s="98" t="s">
        <v>1366</v>
      </c>
      <c r="I5073" s="98" t="s">
        <v>10740</v>
      </c>
      <c r="J5073" s="99">
        <v>45184</v>
      </c>
      <c r="K5073" s="107">
        <v>5000000</v>
      </c>
      <c r="L5073" s="98" t="s">
        <v>5596</v>
      </c>
      <c r="M5073" s="23">
        <v>1080</v>
      </c>
      <c r="N5073" s="23">
        <v>1</v>
      </c>
      <c r="O5073" s="107">
        <v>5000000</v>
      </c>
      <c r="P5073" s="23">
        <v>180</v>
      </c>
      <c r="Q5073" s="23">
        <v>2</v>
      </c>
      <c r="R5073" s="23">
        <v>2</v>
      </c>
      <c r="S5073" s="23">
        <v>0</v>
      </c>
      <c r="T5073" s="47">
        <v>4.1666670000000003</v>
      </c>
      <c r="U5073" s="98" t="s">
        <v>111</v>
      </c>
      <c r="V5073" s="98" t="s">
        <v>3139</v>
      </c>
      <c r="W5073" s="69">
        <f t="shared" si="158"/>
        <v>1.0071034144890911E-2</v>
      </c>
    </row>
    <row r="5074" spans="1:23">
      <c r="A5074">
        <f t="shared" si="159"/>
        <v>776</v>
      </c>
      <c r="B5074" s="99">
        <v>44408</v>
      </c>
      <c r="C5074" s="23">
        <v>2671</v>
      </c>
      <c r="D5074" s="23">
        <v>5</v>
      </c>
      <c r="E5074" s="98" t="s">
        <v>49</v>
      </c>
      <c r="F5074" s="98" t="s">
        <v>164</v>
      </c>
      <c r="G5074" s="98" t="s">
        <v>4120</v>
      </c>
      <c r="H5074" s="98" t="s">
        <v>1366</v>
      </c>
      <c r="I5074" s="98" t="s">
        <v>10740</v>
      </c>
      <c r="J5074" s="99">
        <v>45184</v>
      </c>
      <c r="K5074" s="107">
        <v>17450000</v>
      </c>
      <c r="L5074" s="98" t="s">
        <v>5597</v>
      </c>
      <c r="M5074" s="23">
        <v>1080</v>
      </c>
      <c r="N5074" s="23">
        <v>1</v>
      </c>
      <c r="O5074" s="107">
        <v>17450000</v>
      </c>
      <c r="P5074" s="23">
        <v>180</v>
      </c>
      <c r="Q5074" s="23">
        <v>2</v>
      </c>
      <c r="R5074" s="23">
        <v>2</v>
      </c>
      <c r="S5074" s="23">
        <v>0</v>
      </c>
      <c r="T5074" s="47">
        <v>14.541667</v>
      </c>
      <c r="U5074" s="98" t="s">
        <v>111</v>
      </c>
      <c r="V5074" s="98" t="s">
        <v>3139</v>
      </c>
      <c r="W5074" s="69">
        <f t="shared" si="158"/>
        <v>3.5147907159519438E-2</v>
      </c>
    </row>
    <row r="5075" spans="1:23">
      <c r="A5075">
        <f t="shared" si="159"/>
        <v>776</v>
      </c>
      <c r="B5075" s="99">
        <v>44408</v>
      </c>
      <c r="C5075" s="23">
        <v>2672</v>
      </c>
      <c r="D5075" s="23">
        <v>5</v>
      </c>
      <c r="E5075" s="98" t="s">
        <v>49</v>
      </c>
      <c r="F5075" s="98" t="s">
        <v>164</v>
      </c>
      <c r="G5075" s="98" t="s">
        <v>4120</v>
      </c>
      <c r="H5075" s="98" t="s">
        <v>1366</v>
      </c>
      <c r="I5075" s="98" t="s">
        <v>10740</v>
      </c>
      <c r="J5075" s="99">
        <v>45184</v>
      </c>
      <c r="K5075" s="107">
        <v>6000000</v>
      </c>
      <c r="L5075" s="98" t="s">
        <v>5598</v>
      </c>
      <c r="M5075" s="23">
        <v>1080</v>
      </c>
      <c r="N5075" s="23">
        <v>1</v>
      </c>
      <c r="O5075" s="107">
        <v>6000000</v>
      </c>
      <c r="P5075" s="23">
        <v>180</v>
      </c>
      <c r="Q5075" s="23">
        <v>2</v>
      </c>
      <c r="R5075" s="23">
        <v>2</v>
      </c>
      <c r="S5075" s="23">
        <v>0</v>
      </c>
      <c r="T5075" s="47">
        <v>5</v>
      </c>
      <c r="U5075" s="98" t="s">
        <v>111</v>
      </c>
      <c r="V5075" s="98" t="s">
        <v>3139</v>
      </c>
      <c r="W5075" s="69">
        <f t="shared" si="158"/>
        <v>1.2085240007049894E-2</v>
      </c>
    </row>
    <row r="5076" spans="1:23">
      <c r="A5076">
        <f t="shared" si="159"/>
        <v>1507</v>
      </c>
      <c r="B5076" s="99">
        <v>44408</v>
      </c>
      <c r="C5076" s="23">
        <v>2673</v>
      </c>
      <c r="D5076" s="23">
        <v>5</v>
      </c>
      <c r="E5076" s="98" t="s">
        <v>49</v>
      </c>
      <c r="F5076" s="98" t="s">
        <v>164</v>
      </c>
      <c r="G5076" s="98" t="s">
        <v>4120</v>
      </c>
      <c r="H5076" s="98" t="s">
        <v>1366</v>
      </c>
      <c r="I5076" s="98" t="s">
        <v>10740</v>
      </c>
      <c r="J5076" s="99">
        <v>45915</v>
      </c>
      <c r="K5076" s="107">
        <v>29000000</v>
      </c>
      <c r="L5076" s="98" t="s">
        <v>5599</v>
      </c>
      <c r="M5076" s="23">
        <v>1800</v>
      </c>
      <c r="N5076" s="23">
        <v>1</v>
      </c>
      <c r="O5076" s="107">
        <v>29000000</v>
      </c>
      <c r="P5076" s="23">
        <v>180</v>
      </c>
      <c r="Q5076" s="23">
        <v>2</v>
      </c>
      <c r="R5076" s="23">
        <v>2</v>
      </c>
      <c r="S5076" s="23">
        <v>0</v>
      </c>
      <c r="T5076" s="47">
        <v>26.1</v>
      </c>
      <c r="U5076" s="98" t="s">
        <v>111</v>
      </c>
      <c r="V5076" s="98" t="s">
        <v>3139</v>
      </c>
      <c r="W5076" s="69">
        <f t="shared" si="158"/>
        <v>0.12251162876940498</v>
      </c>
    </row>
    <row r="5077" spans="1:23">
      <c r="A5077">
        <f t="shared" si="159"/>
        <v>1507</v>
      </c>
      <c r="B5077" s="99">
        <v>44408</v>
      </c>
      <c r="C5077" s="23">
        <v>2674</v>
      </c>
      <c r="D5077" s="23">
        <v>5</v>
      </c>
      <c r="E5077" s="98" t="s">
        <v>49</v>
      </c>
      <c r="F5077" s="98" t="s">
        <v>164</v>
      </c>
      <c r="G5077" s="98" t="s">
        <v>4120</v>
      </c>
      <c r="H5077" s="98" t="s">
        <v>1366</v>
      </c>
      <c r="I5077" s="98" t="s">
        <v>10740</v>
      </c>
      <c r="J5077" s="99">
        <v>45915</v>
      </c>
      <c r="K5077" s="107">
        <v>30000000</v>
      </c>
      <c r="L5077" s="98" t="s">
        <v>5600</v>
      </c>
      <c r="M5077" s="23">
        <v>1800</v>
      </c>
      <c r="N5077" s="23">
        <v>1</v>
      </c>
      <c r="O5077" s="107">
        <v>30000000</v>
      </c>
      <c r="P5077" s="23">
        <v>180</v>
      </c>
      <c r="Q5077" s="23">
        <v>2</v>
      </c>
      <c r="R5077" s="23">
        <v>2</v>
      </c>
      <c r="S5077" s="23">
        <v>0</v>
      </c>
      <c r="T5077" s="47">
        <v>27</v>
      </c>
      <c r="U5077" s="98" t="s">
        <v>111</v>
      </c>
      <c r="V5077" s="98" t="s">
        <v>3139</v>
      </c>
      <c r="W5077" s="69">
        <f t="shared" si="158"/>
        <v>0.12673616769248791</v>
      </c>
    </row>
    <row r="5078" spans="1:23">
      <c r="A5078">
        <f t="shared" si="159"/>
        <v>1507</v>
      </c>
      <c r="B5078" s="99">
        <v>44408</v>
      </c>
      <c r="C5078" s="23">
        <v>2675</v>
      </c>
      <c r="D5078" s="23">
        <v>5</v>
      </c>
      <c r="E5078" s="98" t="s">
        <v>49</v>
      </c>
      <c r="F5078" s="98" t="s">
        <v>164</v>
      </c>
      <c r="G5078" s="98" t="s">
        <v>4120</v>
      </c>
      <c r="H5078" s="98" t="s">
        <v>1366</v>
      </c>
      <c r="I5078" s="98" t="s">
        <v>10740</v>
      </c>
      <c r="J5078" s="99">
        <v>45915</v>
      </c>
      <c r="K5078" s="107">
        <v>15000000</v>
      </c>
      <c r="L5078" s="98" t="s">
        <v>5601</v>
      </c>
      <c r="M5078" s="23">
        <v>1800</v>
      </c>
      <c r="N5078" s="23">
        <v>1</v>
      </c>
      <c r="O5078" s="107">
        <v>15000000</v>
      </c>
      <c r="P5078" s="23">
        <v>180</v>
      </c>
      <c r="Q5078" s="23">
        <v>2</v>
      </c>
      <c r="R5078" s="23">
        <v>2</v>
      </c>
      <c r="S5078" s="23">
        <v>0</v>
      </c>
      <c r="T5078" s="47">
        <v>13.5</v>
      </c>
      <c r="U5078" s="98" t="s">
        <v>111</v>
      </c>
      <c r="V5078" s="98" t="s">
        <v>3139</v>
      </c>
      <c r="W5078" s="69">
        <f t="shared" si="158"/>
        <v>6.3368083846243956E-2</v>
      </c>
    </row>
    <row r="5079" spans="1:23">
      <c r="A5079">
        <f t="shared" si="159"/>
        <v>1507</v>
      </c>
      <c r="B5079" s="99">
        <v>44408</v>
      </c>
      <c r="C5079" s="23">
        <v>2676</v>
      </c>
      <c r="D5079" s="23">
        <v>5</v>
      </c>
      <c r="E5079" s="98" t="s">
        <v>49</v>
      </c>
      <c r="F5079" s="98" t="s">
        <v>164</v>
      </c>
      <c r="G5079" s="98" t="s">
        <v>4120</v>
      </c>
      <c r="H5079" s="98" t="s">
        <v>1366</v>
      </c>
      <c r="I5079" s="98" t="s">
        <v>10740</v>
      </c>
      <c r="J5079" s="99">
        <v>45915</v>
      </c>
      <c r="K5079" s="107">
        <v>7000000</v>
      </c>
      <c r="L5079" s="98" t="s">
        <v>5602</v>
      </c>
      <c r="M5079" s="23">
        <v>1800</v>
      </c>
      <c r="N5079" s="23">
        <v>1</v>
      </c>
      <c r="O5079" s="107">
        <v>7000000</v>
      </c>
      <c r="P5079" s="23">
        <v>180</v>
      </c>
      <c r="Q5079" s="23">
        <v>2</v>
      </c>
      <c r="R5079" s="23">
        <v>2</v>
      </c>
      <c r="S5079" s="23">
        <v>0</v>
      </c>
      <c r="T5079" s="47">
        <v>6.3</v>
      </c>
      <c r="U5079" s="98" t="s">
        <v>111</v>
      </c>
      <c r="V5079" s="98" t="s">
        <v>3139</v>
      </c>
      <c r="W5079" s="69">
        <f t="shared" si="158"/>
        <v>2.957177246158051E-2</v>
      </c>
    </row>
    <row r="5080" spans="1:23">
      <c r="A5080">
        <f t="shared" si="159"/>
        <v>776</v>
      </c>
      <c r="B5080" s="99">
        <v>44408</v>
      </c>
      <c r="C5080" s="23">
        <v>2677</v>
      </c>
      <c r="D5080" s="23">
        <v>5</v>
      </c>
      <c r="E5080" s="98" t="s">
        <v>49</v>
      </c>
      <c r="F5080" s="98" t="s">
        <v>164</v>
      </c>
      <c r="G5080" s="98" t="s">
        <v>4120</v>
      </c>
      <c r="H5080" s="98" t="s">
        <v>1366</v>
      </c>
      <c r="I5080" s="98" t="s">
        <v>10740</v>
      </c>
      <c r="J5080" s="99">
        <v>45184</v>
      </c>
      <c r="K5080" s="107">
        <v>6200000</v>
      </c>
      <c r="L5080" s="98" t="s">
        <v>5603</v>
      </c>
      <c r="M5080" s="23">
        <v>1080</v>
      </c>
      <c r="N5080" s="23">
        <v>1</v>
      </c>
      <c r="O5080" s="107">
        <v>6200000</v>
      </c>
      <c r="P5080" s="23">
        <v>180</v>
      </c>
      <c r="Q5080" s="23">
        <v>2</v>
      </c>
      <c r="R5080" s="23">
        <v>2</v>
      </c>
      <c r="S5080" s="23">
        <v>0</v>
      </c>
      <c r="T5080" s="47">
        <v>5.1666670000000003</v>
      </c>
      <c r="U5080" s="98" t="s">
        <v>111</v>
      </c>
      <c r="V5080" s="98" t="s">
        <v>3139</v>
      </c>
      <c r="W5080" s="69">
        <f t="shared" si="158"/>
        <v>1.2488082146300891E-2</v>
      </c>
    </row>
    <row r="5081" spans="1:23">
      <c r="A5081">
        <f t="shared" si="159"/>
        <v>776</v>
      </c>
      <c r="B5081" s="99">
        <v>44408</v>
      </c>
      <c r="C5081" s="23">
        <v>2678</v>
      </c>
      <c r="D5081" s="23">
        <v>5</v>
      </c>
      <c r="E5081" s="98" t="s">
        <v>49</v>
      </c>
      <c r="F5081" s="98" t="s">
        <v>164</v>
      </c>
      <c r="G5081" s="98" t="s">
        <v>4120</v>
      </c>
      <c r="H5081" s="98" t="s">
        <v>1366</v>
      </c>
      <c r="I5081" s="98" t="s">
        <v>10740</v>
      </c>
      <c r="J5081" s="99">
        <v>45184</v>
      </c>
      <c r="K5081" s="107">
        <v>7000000</v>
      </c>
      <c r="L5081" s="98" t="s">
        <v>5604</v>
      </c>
      <c r="M5081" s="23">
        <v>1080</v>
      </c>
      <c r="N5081" s="23">
        <v>1</v>
      </c>
      <c r="O5081" s="107">
        <v>7000000</v>
      </c>
      <c r="P5081" s="23">
        <v>180</v>
      </c>
      <c r="Q5081" s="23">
        <v>2</v>
      </c>
      <c r="R5081" s="23">
        <v>2</v>
      </c>
      <c r="S5081" s="23">
        <v>0</v>
      </c>
      <c r="T5081" s="47">
        <v>5.8333329999999997</v>
      </c>
      <c r="U5081" s="98" t="s">
        <v>111</v>
      </c>
      <c r="V5081" s="98" t="s">
        <v>3139</v>
      </c>
      <c r="W5081" s="69">
        <f t="shared" si="158"/>
        <v>1.4099445869208875E-2</v>
      </c>
    </row>
    <row r="5082" spans="1:23">
      <c r="A5082">
        <f t="shared" si="159"/>
        <v>1142</v>
      </c>
      <c r="B5082" s="99">
        <v>44408</v>
      </c>
      <c r="C5082" s="23">
        <v>2679</v>
      </c>
      <c r="D5082" s="23">
        <v>5</v>
      </c>
      <c r="E5082" s="98" t="s">
        <v>49</v>
      </c>
      <c r="F5082" s="98" t="s">
        <v>164</v>
      </c>
      <c r="G5082" s="98" t="s">
        <v>4120</v>
      </c>
      <c r="H5082" s="98" t="s">
        <v>1366</v>
      </c>
      <c r="I5082" s="98" t="s">
        <v>10740</v>
      </c>
      <c r="J5082" s="99">
        <v>45550</v>
      </c>
      <c r="K5082" s="107">
        <v>10000000</v>
      </c>
      <c r="L5082" s="98" t="s">
        <v>5605</v>
      </c>
      <c r="M5082" s="23">
        <v>1440</v>
      </c>
      <c r="N5082" s="23">
        <v>1</v>
      </c>
      <c r="O5082" s="107">
        <v>10000000</v>
      </c>
      <c r="P5082" s="23">
        <v>180</v>
      </c>
      <c r="Q5082" s="23">
        <v>2</v>
      </c>
      <c r="R5082" s="23">
        <v>2</v>
      </c>
      <c r="S5082" s="23">
        <v>0</v>
      </c>
      <c r="T5082" s="47">
        <v>8.75</v>
      </c>
      <c r="U5082" s="98" t="s">
        <v>111</v>
      </c>
      <c r="V5082" s="98" t="s">
        <v>3139</v>
      </c>
      <c r="W5082" s="69">
        <f t="shared" si="158"/>
        <v>3.1124165147022181E-2</v>
      </c>
    </row>
    <row r="5083" spans="1:23">
      <c r="A5083">
        <f t="shared" si="159"/>
        <v>777</v>
      </c>
      <c r="B5083" s="99">
        <v>44408</v>
      </c>
      <c r="C5083" s="23">
        <v>2680</v>
      </c>
      <c r="D5083" s="23">
        <v>5</v>
      </c>
      <c r="E5083" s="98" t="s">
        <v>49</v>
      </c>
      <c r="F5083" s="98" t="s">
        <v>164</v>
      </c>
      <c r="G5083" s="98" t="s">
        <v>4120</v>
      </c>
      <c r="H5083" s="98" t="s">
        <v>1366</v>
      </c>
      <c r="I5083" s="98" t="s">
        <v>7143</v>
      </c>
      <c r="J5083" s="99">
        <v>45185</v>
      </c>
      <c r="K5083" s="107">
        <v>10500000</v>
      </c>
      <c r="L5083" s="98" t="s">
        <v>5606</v>
      </c>
      <c r="M5083" s="23">
        <v>1080</v>
      </c>
      <c r="N5083" s="23">
        <v>1</v>
      </c>
      <c r="O5083" s="107">
        <v>10500000</v>
      </c>
      <c r="P5083" s="23">
        <v>90</v>
      </c>
      <c r="Q5083" s="23">
        <v>2</v>
      </c>
      <c r="R5083" s="23">
        <v>2</v>
      </c>
      <c r="S5083" s="23">
        <v>0</v>
      </c>
      <c r="T5083" s="47">
        <v>7.875</v>
      </c>
      <c r="U5083" s="98" t="s">
        <v>111</v>
      </c>
      <c r="V5083" s="98" t="s">
        <v>3139</v>
      </c>
      <c r="W5083" s="69">
        <f t="shared" si="158"/>
        <v>1.9058781687664283E-2</v>
      </c>
    </row>
    <row r="5084" spans="1:23">
      <c r="A5084">
        <f t="shared" si="159"/>
        <v>777</v>
      </c>
      <c r="B5084" s="99">
        <v>44408</v>
      </c>
      <c r="C5084" s="23">
        <v>2681</v>
      </c>
      <c r="D5084" s="23">
        <v>5</v>
      </c>
      <c r="E5084" s="98" t="s">
        <v>49</v>
      </c>
      <c r="F5084" s="98" t="s">
        <v>164</v>
      </c>
      <c r="G5084" s="98" t="s">
        <v>4120</v>
      </c>
      <c r="H5084" s="98" t="s">
        <v>1366</v>
      </c>
      <c r="I5084" s="98" t="s">
        <v>7143</v>
      </c>
      <c r="J5084" s="99">
        <v>45185</v>
      </c>
      <c r="K5084" s="107">
        <v>12000000</v>
      </c>
      <c r="L5084" s="98" t="s">
        <v>5607</v>
      </c>
      <c r="M5084" s="23">
        <v>1080</v>
      </c>
      <c r="N5084" s="23">
        <v>1</v>
      </c>
      <c r="O5084" s="107">
        <v>12000000</v>
      </c>
      <c r="P5084" s="23">
        <v>180</v>
      </c>
      <c r="Q5084" s="23">
        <v>2</v>
      </c>
      <c r="R5084" s="23">
        <v>2</v>
      </c>
      <c r="S5084" s="23">
        <v>0</v>
      </c>
      <c r="T5084" s="47">
        <v>10</v>
      </c>
      <c r="U5084" s="98" t="s">
        <v>111</v>
      </c>
      <c r="V5084" s="98" t="s">
        <v>3139</v>
      </c>
      <c r="W5084" s="69">
        <f t="shared" si="158"/>
        <v>2.4201627539891152E-2</v>
      </c>
    </row>
    <row r="5085" spans="1:23">
      <c r="A5085">
        <f t="shared" si="159"/>
        <v>47</v>
      </c>
      <c r="B5085" s="99">
        <v>44408</v>
      </c>
      <c r="C5085" s="23">
        <v>2682</v>
      </c>
      <c r="D5085" s="23">
        <v>5</v>
      </c>
      <c r="E5085" s="98" t="s">
        <v>49</v>
      </c>
      <c r="F5085" s="98" t="s">
        <v>164</v>
      </c>
      <c r="G5085" s="98" t="s">
        <v>4120</v>
      </c>
      <c r="H5085" s="98" t="s">
        <v>1366</v>
      </c>
      <c r="I5085" s="98" t="s">
        <v>7143</v>
      </c>
      <c r="J5085" s="99">
        <v>44455</v>
      </c>
      <c r="K5085" s="107">
        <v>6000000</v>
      </c>
      <c r="L5085" s="98" t="s">
        <v>5608</v>
      </c>
      <c r="M5085" s="23">
        <v>360</v>
      </c>
      <c r="N5085" s="23">
        <v>1</v>
      </c>
      <c r="O5085" s="107">
        <v>6000000</v>
      </c>
      <c r="P5085" s="23">
        <v>180</v>
      </c>
      <c r="Q5085" s="23">
        <v>2</v>
      </c>
      <c r="R5085" s="23">
        <v>2</v>
      </c>
      <c r="S5085" s="23">
        <v>0</v>
      </c>
      <c r="T5085" s="47">
        <v>3</v>
      </c>
      <c r="U5085" s="98" t="s">
        <v>111</v>
      </c>
      <c r="V5085" s="98" t="s">
        <v>3139</v>
      </c>
      <c r="W5085" s="69">
        <f t="shared" si="158"/>
        <v>4.3918011365825642E-4</v>
      </c>
    </row>
    <row r="5086" spans="1:23">
      <c r="A5086">
        <f t="shared" si="159"/>
        <v>1508</v>
      </c>
      <c r="B5086" s="99">
        <v>44408</v>
      </c>
      <c r="C5086" s="23">
        <v>2683</v>
      </c>
      <c r="D5086" s="23">
        <v>5</v>
      </c>
      <c r="E5086" s="98" t="s">
        <v>49</v>
      </c>
      <c r="F5086" s="98" t="s">
        <v>164</v>
      </c>
      <c r="G5086" s="98" t="s">
        <v>4120</v>
      </c>
      <c r="H5086" s="98" t="s">
        <v>1366</v>
      </c>
      <c r="I5086" s="98" t="s">
        <v>7143</v>
      </c>
      <c r="J5086" s="99">
        <v>45916</v>
      </c>
      <c r="K5086" s="107">
        <v>13000000</v>
      </c>
      <c r="L5086" s="98" t="s">
        <v>5609</v>
      </c>
      <c r="M5086" s="23">
        <v>1800</v>
      </c>
      <c r="N5086" s="23">
        <v>1</v>
      </c>
      <c r="O5086" s="107">
        <v>13000000</v>
      </c>
      <c r="P5086" s="23">
        <v>180</v>
      </c>
      <c r="Q5086" s="23">
        <v>2</v>
      </c>
      <c r="R5086" s="23">
        <v>2</v>
      </c>
      <c r="S5086" s="23">
        <v>0</v>
      </c>
      <c r="T5086" s="47">
        <v>11.7</v>
      </c>
      <c r="U5086" s="98" t="s">
        <v>111</v>
      </c>
      <c r="V5086" s="98" t="s">
        <v>3139</v>
      </c>
      <c r="W5086" s="69">
        <f t="shared" si="158"/>
        <v>5.495544860525399E-2</v>
      </c>
    </row>
    <row r="5087" spans="1:23">
      <c r="A5087">
        <f t="shared" si="159"/>
        <v>777</v>
      </c>
      <c r="B5087" s="99">
        <v>44408</v>
      </c>
      <c r="C5087" s="23">
        <v>2684</v>
      </c>
      <c r="D5087" s="23">
        <v>5</v>
      </c>
      <c r="E5087" s="98" t="s">
        <v>49</v>
      </c>
      <c r="F5087" s="98" t="s">
        <v>164</v>
      </c>
      <c r="G5087" s="98" t="s">
        <v>4120</v>
      </c>
      <c r="H5087" s="98" t="s">
        <v>1366</v>
      </c>
      <c r="I5087" s="98" t="s">
        <v>7143</v>
      </c>
      <c r="J5087" s="99">
        <v>45185</v>
      </c>
      <c r="K5087" s="107">
        <v>12000000</v>
      </c>
      <c r="L5087" s="98" t="s">
        <v>5610</v>
      </c>
      <c r="M5087" s="23">
        <v>1080</v>
      </c>
      <c r="N5087" s="23">
        <v>1</v>
      </c>
      <c r="O5087" s="107">
        <v>12000000</v>
      </c>
      <c r="P5087" s="23">
        <v>30</v>
      </c>
      <c r="Q5087" s="23">
        <v>2</v>
      </c>
      <c r="R5087" s="23">
        <v>2</v>
      </c>
      <c r="S5087" s="23">
        <v>0</v>
      </c>
      <c r="T5087" s="47">
        <v>8.6666699999999999</v>
      </c>
      <c r="U5087" s="98" t="s">
        <v>111</v>
      </c>
      <c r="V5087" s="98" t="s">
        <v>3139</v>
      </c>
      <c r="W5087" s="69">
        <f t="shared" si="158"/>
        <v>2.0974751935114843E-2</v>
      </c>
    </row>
    <row r="5088" spans="1:23">
      <c r="A5088">
        <f t="shared" si="159"/>
        <v>1508</v>
      </c>
      <c r="B5088" s="99">
        <v>44408</v>
      </c>
      <c r="C5088" s="23">
        <v>2685</v>
      </c>
      <c r="D5088" s="23">
        <v>5</v>
      </c>
      <c r="E5088" s="98" t="s">
        <v>49</v>
      </c>
      <c r="F5088" s="98" t="s">
        <v>164</v>
      </c>
      <c r="G5088" s="98" t="s">
        <v>4120</v>
      </c>
      <c r="H5088" s="98" t="s">
        <v>1366</v>
      </c>
      <c r="I5088" s="98" t="s">
        <v>7143</v>
      </c>
      <c r="J5088" s="99">
        <v>45916</v>
      </c>
      <c r="K5088" s="107">
        <v>12000000</v>
      </c>
      <c r="L5088" s="98" t="s">
        <v>5611</v>
      </c>
      <c r="M5088" s="23">
        <v>1800</v>
      </c>
      <c r="N5088" s="23">
        <v>1</v>
      </c>
      <c r="O5088" s="107">
        <v>12000000</v>
      </c>
      <c r="P5088" s="23">
        <v>180</v>
      </c>
      <c r="Q5088" s="23">
        <v>2</v>
      </c>
      <c r="R5088" s="23">
        <v>2</v>
      </c>
      <c r="S5088" s="23">
        <v>0</v>
      </c>
      <c r="T5088" s="47">
        <v>10.8</v>
      </c>
      <c r="U5088" s="98" t="s">
        <v>111</v>
      </c>
      <c r="V5088" s="98" t="s">
        <v>3139</v>
      </c>
      <c r="W5088" s="69">
        <f t="shared" si="158"/>
        <v>5.0728106404849843E-2</v>
      </c>
    </row>
    <row r="5089" spans="1:23">
      <c r="A5089">
        <f t="shared" si="159"/>
        <v>777</v>
      </c>
      <c r="B5089" s="99">
        <v>44408</v>
      </c>
      <c r="C5089" s="23">
        <v>2686</v>
      </c>
      <c r="D5089" s="23">
        <v>5</v>
      </c>
      <c r="E5089" s="98" t="s">
        <v>49</v>
      </c>
      <c r="F5089" s="98" t="s">
        <v>164</v>
      </c>
      <c r="G5089" s="98" t="s">
        <v>4120</v>
      </c>
      <c r="H5089" s="98" t="s">
        <v>1366</v>
      </c>
      <c r="I5089" s="98" t="s">
        <v>7143</v>
      </c>
      <c r="J5089" s="99">
        <v>45185</v>
      </c>
      <c r="K5089" s="107">
        <v>7000000</v>
      </c>
      <c r="L5089" s="98" t="s">
        <v>5612</v>
      </c>
      <c r="M5089" s="23">
        <v>1080</v>
      </c>
      <c r="N5089" s="23">
        <v>1</v>
      </c>
      <c r="O5089" s="107">
        <v>7000000</v>
      </c>
      <c r="P5089" s="23">
        <v>180</v>
      </c>
      <c r="Q5089" s="23">
        <v>2</v>
      </c>
      <c r="R5089" s="23">
        <v>2</v>
      </c>
      <c r="S5089" s="23">
        <v>0</v>
      </c>
      <c r="T5089" s="47">
        <v>5.8333329999999997</v>
      </c>
      <c r="U5089" s="98" t="s">
        <v>111</v>
      </c>
      <c r="V5089" s="98" t="s">
        <v>3139</v>
      </c>
      <c r="W5089" s="69">
        <f t="shared" si="158"/>
        <v>1.4117615258215588E-2</v>
      </c>
    </row>
    <row r="5090" spans="1:23">
      <c r="A5090">
        <f t="shared" si="159"/>
        <v>1508</v>
      </c>
      <c r="B5090" s="99">
        <v>44408</v>
      </c>
      <c r="C5090" s="23">
        <v>2687</v>
      </c>
      <c r="D5090" s="23">
        <v>5</v>
      </c>
      <c r="E5090" s="98" t="s">
        <v>49</v>
      </c>
      <c r="F5090" s="98" t="s">
        <v>164</v>
      </c>
      <c r="G5090" s="98" t="s">
        <v>4120</v>
      </c>
      <c r="H5090" s="98" t="s">
        <v>1366</v>
      </c>
      <c r="I5090" s="98" t="s">
        <v>7143</v>
      </c>
      <c r="J5090" s="99">
        <v>45916</v>
      </c>
      <c r="K5090" s="107">
        <v>30000000</v>
      </c>
      <c r="L5090" s="98" t="s">
        <v>5613</v>
      </c>
      <c r="M5090" s="23">
        <v>1800</v>
      </c>
      <c r="N5090" s="23">
        <v>1</v>
      </c>
      <c r="O5090" s="107">
        <v>30000000</v>
      </c>
      <c r="P5090" s="23">
        <v>180</v>
      </c>
      <c r="Q5090" s="23">
        <v>2</v>
      </c>
      <c r="R5090" s="23">
        <v>2</v>
      </c>
      <c r="S5090" s="23">
        <v>0</v>
      </c>
      <c r="T5090" s="47">
        <v>27</v>
      </c>
      <c r="U5090" s="98" t="s">
        <v>111</v>
      </c>
      <c r="V5090" s="98" t="s">
        <v>3139</v>
      </c>
      <c r="W5090" s="69">
        <f t="shared" si="158"/>
        <v>0.12682026601212459</v>
      </c>
    </row>
    <row r="5091" spans="1:23">
      <c r="A5091">
        <f t="shared" si="159"/>
        <v>1508</v>
      </c>
      <c r="B5091" s="99">
        <v>44408</v>
      </c>
      <c r="C5091" s="23">
        <v>2688</v>
      </c>
      <c r="D5091" s="23">
        <v>5</v>
      </c>
      <c r="E5091" s="98" t="s">
        <v>49</v>
      </c>
      <c r="F5091" s="98" t="s">
        <v>164</v>
      </c>
      <c r="G5091" s="98" t="s">
        <v>4120</v>
      </c>
      <c r="H5091" s="98" t="s">
        <v>1366</v>
      </c>
      <c r="I5091" s="98" t="s">
        <v>7143</v>
      </c>
      <c r="J5091" s="99">
        <v>45916</v>
      </c>
      <c r="K5091" s="107">
        <v>30000000</v>
      </c>
      <c r="L5091" s="98" t="s">
        <v>5614</v>
      </c>
      <c r="M5091" s="23">
        <v>1800</v>
      </c>
      <c r="N5091" s="23">
        <v>1</v>
      </c>
      <c r="O5091" s="107">
        <v>30000000</v>
      </c>
      <c r="P5091" s="23">
        <v>180</v>
      </c>
      <c r="Q5091" s="23">
        <v>2</v>
      </c>
      <c r="R5091" s="23">
        <v>2</v>
      </c>
      <c r="S5091" s="23">
        <v>0</v>
      </c>
      <c r="T5091" s="47">
        <v>27</v>
      </c>
      <c r="U5091" s="98" t="s">
        <v>111</v>
      </c>
      <c r="V5091" s="98" t="s">
        <v>3139</v>
      </c>
      <c r="W5091" s="69">
        <f t="shared" si="158"/>
        <v>0.12682026601212459</v>
      </c>
    </row>
    <row r="5092" spans="1:23">
      <c r="A5092">
        <f t="shared" si="159"/>
        <v>1508</v>
      </c>
      <c r="B5092" s="99">
        <v>44408</v>
      </c>
      <c r="C5092" s="23">
        <v>2689</v>
      </c>
      <c r="D5092" s="23">
        <v>5</v>
      </c>
      <c r="E5092" s="98" t="s">
        <v>49</v>
      </c>
      <c r="F5092" s="98" t="s">
        <v>164</v>
      </c>
      <c r="G5092" s="98" t="s">
        <v>4120</v>
      </c>
      <c r="H5092" s="98" t="s">
        <v>1366</v>
      </c>
      <c r="I5092" s="98" t="s">
        <v>7143</v>
      </c>
      <c r="J5092" s="99">
        <v>45916</v>
      </c>
      <c r="K5092" s="107">
        <v>5000000</v>
      </c>
      <c r="L5092" s="98" t="s">
        <v>5615</v>
      </c>
      <c r="M5092" s="23">
        <v>1800</v>
      </c>
      <c r="N5092" s="23">
        <v>1</v>
      </c>
      <c r="O5092" s="107">
        <v>5000000</v>
      </c>
      <c r="P5092" s="23">
        <v>180</v>
      </c>
      <c r="Q5092" s="23">
        <v>2</v>
      </c>
      <c r="R5092" s="23">
        <v>2</v>
      </c>
      <c r="S5092" s="23">
        <v>0</v>
      </c>
      <c r="T5092" s="47">
        <v>4.5</v>
      </c>
      <c r="U5092" s="98" t="s">
        <v>111</v>
      </c>
      <c r="V5092" s="98" t="s">
        <v>3139</v>
      </c>
      <c r="W5092" s="69">
        <f t="shared" si="158"/>
        <v>2.1136711002020764E-2</v>
      </c>
    </row>
    <row r="5093" spans="1:23">
      <c r="A5093">
        <f t="shared" si="159"/>
        <v>1509</v>
      </c>
      <c r="B5093" s="99">
        <v>44408</v>
      </c>
      <c r="C5093" s="23">
        <v>2690</v>
      </c>
      <c r="D5093" s="23">
        <v>5</v>
      </c>
      <c r="E5093" s="98" t="s">
        <v>49</v>
      </c>
      <c r="F5093" s="98" t="s">
        <v>164</v>
      </c>
      <c r="G5093" s="98" t="s">
        <v>4120</v>
      </c>
      <c r="H5093" s="98" t="s">
        <v>1366</v>
      </c>
      <c r="I5093" s="98" t="s">
        <v>6322</v>
      </c>
      <c r="J5093" s="99">
        <v>45917</v>
      </c>
      <c r="K5093" s="107">
        <v>12000000</v>
      </c>
      <c r="L5093" s="98" t="s">
        <v>5616</v>
      </c>
      <c r="M5093" s="23">
        <v>1800</v>
      </c>
      <c r="N5093" s="23">
        <v>1</v>
      </c>
      <c r="O5093" s="107">
        <v>12000000</v>
      </c>
      <c r="P5093" s="23">
        <v>180</v>
      </c>
      <c r="Q5093" s="23">
        <v>2</v>
      </c>
      <c r="R5093" s="23">
        <v>2</v>
      </c>
      <c r="S5093" s="23">
        <v>0</v>
      </c>
      <c r="T5093" s="47">
        <v>10.8</v>
      </c>
      <c r="U5093" s="98" t="s">
        <v>111</v>
      </c>
      <c r="V5093" s="98" t="s">
        <v>3139</v>
      </c>
      <c r="W5093" s="69">
        <f t="shared" si="158"/>
        <v>5.0761745732704519E-2</v>
      </c>
    </row>
    <row r="5094" spans="1:23">
      <c r="A5094">
        <f t="shared" si="159"/>
        <v>778</v>
      </c>
      <c r="B5094" s="99">
        <v>44408</v>
      </c>
      <c r="C5094" s="23">
        <v>2691</v>
      </c>
      <c r="D5094" s="23">
        <v>5</v>
      </c>
      <c r="E5094" s="98" t="s">
        <v>49</v>
      </c>
      <c r="F5094" s="98" t="s">
        <v>164</v>
      </c>
      <c r="G5094" s="98" t="s">
        <v>4120</v>
      </c>
      <c r="H5094" s="98" t="s">
        <v>1366</v>
      </c>
      <c r="I5094" s="98" t="s">
        <v>6322</v>
      </c>
      <c r="J5094" s="99">
        <v>45186</v>
      </c>
      <c r="K5094" s="107">
        <v>5500000</v>
      </c>
      <c r="L5094" s="98" t="s">
        <v>5617</v>
      </c>
      <c r="M5094" s="23">
        <v>1080</v>
      </c>
      <c r="N5094" s="23">
        <v>1</v>
      </c>
      <c r="O5094" s="107">
        <v>5500000</v>
      </c>
      <c r="P5094" s="23">
        <v>180</v>
      </c>
      <c r="Q5094" s="23">
        <v>2</v>
      </c>
      <c r="R5094" s="23">
        <v>2</v>
      </c>
      <c r="S5094" s="23">
        <v>0</v>
      </c>
      <c r="T5094" s="47">
        <v>4.5833329999999997</v>
      </c>
      <c r="U5094" s="98" t="s">
        <v>111</v>
      </c>
      <c r="V5094" s="98" t="s">
        <v>3139</v>
      </c>
      <c r="W5094" s="69">
        <f t="shared" si="158"/>
        <v>1.1106687764011984E-2</v>
      </c>
    </row>
    <row r="5095" spans="1:23">
      <c r="A5095">
        <f t="shared" si="159"/>
        <v>823</v>
      </c>
      <c r="B5095" s="99">
        <v>44408</v>
      </c>
      <c r="C5095" s="23">
        <v>2692</v>
      </c>
      <c r="D5095" s="23">
        <v>5</v>
      </c>
      <c r="E5095" s="98" t="s">
        <v>49</v>
      </c>
      <c r="F5095" s="98" t="s">
        <v>164</v>
      </c>
      <c r="G5095" s="98" t="s">
        <v>4120</v>
      </c>
      <c r="H5095" s="98" t="s">
        <v>1366</v>
      </c>
      <c r="I5095" s="98" t="s">
        <v>6322</v>
      </c>
      <c r="J5095" s="99">
        <v>45231</v>
      </c>
      <c r="K5095" s="107">
        <v>21000000</v>
      </c>
      <c r="L5095" s="98" t="s">
        <v>5618</v>
      </c>
      <c r="M5095" s="23">
        <v>1080</v>
      </c>
      <c r="N5095" s="23">
        <v>1</v>
      </c>
      <c r="O5095" s="107">
        <v>21000000</v>
      </c>
      <c r="P5095" s="23">
        <v>360</v>
      </c>
      <c r="Q5095" s="23">
        <v>2</v>
      </c>
      <c r="R5095" s="23">
        <v>2</v>
      </c>
      <c r="S5095" s="23">
        <v>0</v>
      </c>
      <c r="T5095" s="47">
        <v>21</v>
      </c>
      <c r="U5095" s="98" t="s">
        <v>111</v>
      </c>
      <c r="V5095" s="98" t="s">
        <v>3139</v>
      </c>
      <c r="W5095" s="69">
        <f t="shared" si="158"/>
        <v>5.3832268825217348E-2</v>
      </c>
    </row>
    <row r="5096" spans="1:23">
      <c r="A5096">
        <f t="shared" si="159"/>
        <v>778</v>
      </c>
      <c r="B5096" s="99">
        <v>44408</v>
      </c>
      <c r="C5096" s="23">
        <v>2693</v>
      </c>
      <c r="D5096" s="23">
        <v>5</v>
      </c>
      <c r="E5096" s="98" t="s">
        <v>49</v>
      </c>
      <c r="F5096" s="98" t="s">
        <v>164</v>
      </c>
      <c r="G5096" s="98" t="s">
        <v>4120</v>
      </c>
      <c r="H5096" s="98" t="s">
        <v>1366</v>
      </c>
      <c r="I5096" s="98" t="s">
        <v>6322</v>
      </c>
      <c r="J5096" s="99">
        <v>45186</v>
      </c>
      <c r="K5096" s="107">
        <v>7000000</v>
      </c>
      <c r="L5096" s="98" t="s">
        <v>5619</v>
      </c>
      <c r="M5096" s="23">
        <v>1080</v>
      </c>
      <c r="N5096" s="23">
        <v>1</v>
      </c>
      <c r="O5096" s="107">
        <v>7000000</v>
      </c>
      <c r="P5096" s="23">
        <v>180</v>
      </c>
      <c r="Q5096" s="23">
        <v>2</v>
      </c>
      <c r="R5096" s="23">
        <v>2</v>
      </c>
      <c r="S5096" s="23">
        <v>0</v>
      </c>
      <c r="T5096" s="47">
        <v>5.8333329999999997</v>
      </c>
      <c r="U5096" s="98" t="s">
        <v>111</v>
      </c>
      <c r="V5096" s="98" t="s">
        <v>3139</v>
      </c>
      <c r="W5096" s="69">
        <f t="shared" si="158"/>
        <v>1.41357846472223E-2</v>
      </c>
    </row>
    <row r="5097" spans="1:23">
      <c r="A5097">
        <f t="shared" si="159"/>
        <v>778</v>
      </c>
      <c r="B5097" s="99">
        <v>44408</v>
      </c>
      <c r="C5097" s="23">
        <v>2694</v>
      </c>
      <c r="D5097" s="23">
        <v>5</v>
      </c>
      <c r="E5097" s="98" t="s">
        <v>49</v>
      </c>
      <c r="F5097" s="98" t="s">
        <v>164</v>
      </c>
      <c r="G5097" s="98" t="s">
        <v>4120</v>
      </c>
      <c r="H5097" s="98" t="s">
        <v>1366</v>
      </c>
      <c r="I5097" s="98" t="s">
        <v>6322</v>
      </c>
      <c r="J5097" s="99">
        <v>45186</v>
      </c>
      <c r="K5097" s="107">
        <v>8600000</v>
      </c>
      <c r="L5097" s="98" t="s">
        <v>5620</v>
      </c>
      <c r="M5097" s="23">
        <v>1080</v>
      </c>
      <c r="N5097" s="23">
        <v>1</v>
      </c>
      <c r="O5097" s="107">
        <v>8600000</v>
      </c>
      <c r="P5097" s="23">
        <v>180</v>
      </c>
      <c r="Q5097" s="23">
        <v>2</v>
      </c>
      <c r="R5097" s="23">
        <v>2</v>
      </c>
      <c r="S5097" s="23">
        <v>0</v>
      </c>
      <c r="T5097" s="47">
        <v>7.1666670000000003</v>
      </c>
      <c r="U5097" s="98" t="s">
        <v>111</v>
      </c>
      <c r="V5097" s="98" t="s">
        <v>3139</v>
      </c>
      <c r="W5097" s="69">
        <f t="shared" si="158"/>
        <v>1.7366822938164973E-2</v>
      </c>
    </row>
    <row r="5098" spans="1:23">
      <c r="A5098">
        <f t="shared" si="159"/>
        <v>778</v>
      </c>
      <c r="B5098" s="99">
        <v>44408</v>
      </c>
      <c r="C5098" s="23">
        <v>2695</v>
      </c>
      <c r="D5098" s="23">
        <v>5</v>
      </c>
      <c r="E5098" s="98" t="s">
        <v>49</v>
      </c>
      <c r="F5098" s="98" t="s">
        <v>164</v>
      </c>
      <c r="G5098" s="98" t="s">
        <v>4120</v>
      </c>
      <c r="H5098" s="98" t="s">
        <v>1366</v>
      </c>
      <c r="I5098" s="98" t="s">
        <v>6322</v>
      </c>
      <c r="J5098" s="99">
        <v>45186</v>
      </c>
      <c r="K5098" s="107">
        <v>5500000</v>
      </c>
      <c r="L5098" s="98" t="s">
        <v>5621</v>
      </c>
      <c r="M5098" s="23">
        <v>1080</v>
      </c>
      <c r="N5098" s="23">
        <v>1</v>
      </c>
      <c r="O5098" s="107">
        <v>5500000</v>
      </c>
      <c r="P5098" s="23">
        <v>30</v>
      </c>
      <c r="Q5098" s="23">
        <v>2</v>
      </c>
      <c r="R5098" s="23">
        <v>2</v>
      </c>
      <c r="S5098" s="23">
        <v>0</v>
      </c>
      <c r="T5098" s="47">
        <v>3.9722200000000001</v>
      </c>
      <c r="U5098" s="98" t="s">
        <v>111</v>
      </c>
      <c r="V5098" s="98" t="s">
        <v>3139</v>
      </c>
      <c r="W5098" s="69">
        <f t="shared" si="158"/>
        <v>9.6257913771405409E-3</v>
      </c>
    </row>
    <row r="5099" spans="1:23">
      <c r="A5099">
        <f t="shared" si="159"/>
        <v>1509</v>
      </c>
      <c r="B5099" s="99">
        <v>44408</v>
      </c>
      <c r="C5099" s="23">
        <v>2696</v>
      </c>
      <c r="D5099" s="23">
        <v>5</v>
      </c>
      <c r="E5099" s="98" t="s">
        <v>49</v>
      </c>
      <c r="F5099" s="98" t="s">
        <v>164</v>
      </c>
      <c r="G5099" s="98" t="s">
        <v>4120</v>
      </c>
      <c r="H5099" s="98" t="s">
        <v>1366</v>
      </c>
      <c r="I5099" s="98" t="s">
        <v>6322</v>
      </c>
      <c r="J5099" s="99">
        <v>45917</v>
      </c>
      <c r="K5099" s="107">
        <v>10000000</v>
      </c>
      <c r="L5099" s="98" t="s">
        <v>5622</v>
      </c>
      <c r="M5099" s="23">
        <v>1800</v>
      </c>
      <c r="N5099" s="23">
        <v>1</v>
      </c>
      <c r="O5099" s="107">
        <v>10000000</v>
      </c>
      <c r="P5099" s="23">
        <v>180</v>
      </c>
      <c r="Q5099" s="23">
        <v>2</v>
      </c>
      <c r="R5099" s="23">
        <v>2</v>
      </c>
      <c r="S5099" s="23">
        <v>0</v>
      </c>
      <c r="T5099" s="47">
        <v>9</v>
      </c>
      <c r="U5099" s="98" t="s">
        <v>111</v>
      </c>
      <c r="V5099" s="98" t="s">
        <v>3139</v>
      </c>
      <c r="W5099" s="69">
        <f t="shared" si="158"/>
        <v>4.2301454777253764E-2</v>
      </c>
    </row>
    <row r="5100" spans="1:23">
      <c r="A5100">
        <f t="shared" si="159"/>
        <v>778</v>
      </c>
      <c r="B5100" s="99">
        <v>44408</v>
      </c>
      <c r="C5100" s="23">
        <v>2697</v>
      </c>
      <c r="D5100" s="23">
        <v>5</v>
      </c>
      <c r="E5100" s="98" t="s">
        <v>49</v>
      </c>
      <c r="F5100" s="98" t="s">
        <v>164</v>
      </c>
      <c r="G5100" s="98" t="s">
        <v>4120</v>
      </c>
      <c r="H5100" s="98" t="s">
        <v>1366</v>
      </c>
      <c r="I5100" s="98" t="s">
        <v>6322</v>
      </c>
      <c r="J5100" s="99">
        <v>45186</v>
      </c>
      <c r="K5100" s="107">
        <v>5000000</v>
      </c>
      <c r="L5100" s="98" t="s">
        <v>5623</v>
      </c>
      <c r="M5100" s="23">
        <v>1080</v>
      </c>
      <c r="N5100" s="23">
        <v>1</v>
      </c>
      <c r="O5100" s="107">
        <v>5000000</v>
      </c>
      <c r="P5100" s="23">
        <v>180</v>
      </c>
      <c r="Q5100" s="23">
        <v>2</v>
      </c>
      <c r="R5100" s="23">
        <v>2</v>
      </c>
      <c r="S5100" s="23">
        <v>0</v>
      </c>
      <c r="T5100" s="47">
        <v>4.1666670000000003</v>
      </c>
      <c r="U5100" s="98" t="s">
        <v>111</v>
      </c>
      <c r="V5100" s="98" t="s">
        <v>3139</v>
      </c>
      <c r="W5100" s="69">
        <f t="shared" si="158"/>
        <v>1.0096990418460218E-2</v>
      </c>
    </row>
    <row r="5101" spans="1:23">
      <c r="A5101">
        <f t="shared" si="159"/>
        <v>1509</v>
      </c>
      <c r="B5101" s="99">
        <v>44408</v>
      </c>
      <c r="C5101" s="23">
        <v>2698</v>
      </c>
      <c r="D5101" s="23">
        <v>5</v>
      </c>
      <c r="E5101" s="98" t="s">
        <v>49</v>
      </c>
      <c r="F5101" s="98" t="s">
        <v>164</v>
      </c>
      <c r="G5101" s="98" t="s">
        <v>4120</v>
      </c>
      <c r="H5101" s="98" t="s">
        <v>1366</v>
      </c>
      <c r="I5101" s="98" t="s">
        <v>6322</v>
      </c>
      <c r="J5101" s="99">
        <v>45917</v>
      </c>
      <c r="K5101" s="107">
        <v>30000000</v>
      </c>
      <c r="L5101" s="98" t="s">
        <v>5624</v>
      </c>
      <c r="M5101" s="23">
        <v>1800</v>
      </c>
      <c r="N5101" s="23">
        <v>1</v>
      </c>
      <c r="O5101" s="107">
        <v>30000000</v>
      </c>
      <c r="P5101" s="23">
        <v>180</v>
      </c>
      <c r="Q5101" s="23">
        <v>2</v>
      </c>
      <c r="R5101" s="23">
        <v>2</v>
      </c>
      <c r="S5101" s="23">
        <v>0</v>
      </c>
      <c r="T5101" s="47">
        <v>27</v>
      </c>
      <c r="U5101" s="98" t="s">
        <v>111</v>
      </c>
      <c r="V5101" s="98" t="s">
        <v>3139</v>
      </c>
      <c r="W5101" s="69">
        <f t="shared" si="158"/>
        <v>0.1269043643317613</v>
      </c>
    </row>
    <row r="5102" spans="1:23">
      <c r="A5102">
        <f t="shared" si="159"/>
        <v>778</v>
      </c>
      <c r="B5102" s="99">
        <v>44408</v>
      </c>
      <c r="C5102" s="23">
        <v>2699</v>
      </c>
      <c r="D5102" s="23">
        <v>5</v>
      </c>
      <c r="E5102" s="98" t="s">
        <v>49</v>
      </c>
      <c r="F5102" s="98" t="s">
        <v>164</v>
      </c>
      <c r="G5102" s="98" t="s">
        <v>4120</v>
      </c>
      <c r="H5102" s="98" t="s">
        <v>1366</v>
      </c>
      <c r="I5102" s="98" t="s">
        <v>6322</v>
      </c>
      <c r="J5102" s="99">
        <v>45186</v>
      </c>
      <c r="K5102" s="107">
        <v>6500000</v>
      </c>
      <c r="L5102" s="98" t="s">
        <v>5625</v>
      </c>
      <c r="M5102" s="23">
        <v>1080</v>
      </c>
      <c r="N5102" s="23">
        <v>1</v>
      </c>
      <c r="O5102" s="107">
        <v>6500000</v>
      </c>
      <c r="P5102" s="23">
        <v>180</v>
      </c>
      <c r="Q5102" s="23">
        <v>2</v>
      </c>
      <c r="R5102" s="23">
        <v>2</v>
      </c>
      <c r="S5102" s="23">
        <v>0</v>
      </c>
      <c r="T5102" s="47">
        <v>5.4166670000000003</v>
      </c>
      <c r="U5102" s="98" t="s">
        <v>111</v>
      </c>
      <c r="V5102" s="98" t="s">
        <v>3139</v>
      </c>
      <c r="W5102" s="69">
        <f t="shared" si="158"/>
        <v>1.3126087301670534E-2</v>
      </c>
    </row>
    <row r="5103" spans="1:23">
      <c r="A5103">
        <f t="shared" si="159"/>
        <v>778</v>
      </c>
      <c r="B5103" s="99">
        <v>44408</v>
      </c>
      <c r="C5103" s="23">
        <v>2700</v>
      </c>
      <c r="D5103" s="23">
        <v>5</v>
      </c>
      <c r="E5103" s="98" t="s">
        <v>49</v>
      </c>
      <c r="F5103" s="98" t="s">
        <v>164</v>
      </c>
      <c r="G5103" s="98" t="s">
        <v>4120</v>
      </c>
      <c r="H5103" s="98" t="s">
        <v>1366</v>
      </c>
      <c r="I5103" s="98" t="s">
        <v>6322</v>
      </c>
      <c r="J5103" s="99">
        <v>45186</v>
      </c>
      <c r="K5103" s="107">
        <v>6000000</v>
      </c>
      <c r="L5103" s="98" t="s">
        <v>5626</v>
      </c>
      <c r="M5103" s="23">
        <v>1080</v>
      </c>
      <c r="N5103" s="23">
        <v>1</v>
      </c>
      <c r="O5103" s="107">
        <v>6000000</v>
      </c>
      <c r="P5103" s="23">
        <v>180</v>
      </c>
      <c r="Q5103" s="23">
        <v>2</v>
      </c>
      <c r="R5103" s="23">
        <v>2</v>
      </c>
      <c r="S5103" s="23">
        <v>0</v>
      </c>
      <c r="T5103" s="47">
        <v>5</v>
      </c>
      <c r="U5103" s="98" t="s">
        <v>111</v>
      </c>
      <c r="V5103" s="98" t="s">
        <v>3139</v>
      </c>
      <c r="W5103" s="69">
        <f t="shared" si="158"/>
        <v>1.211638753284126E-2</v>
      </c>
    </row>
    <row r="5104" spans="1:23">
      <c r="A5104">
        <f t="shared" si="159"/>
        <v>1144</v>
      </c>
      <c r="B5104" s="99">
        <v>44408</v>
      </c>
      <c r="C5104" s="23">
        <v>2701</v>
      </c>
      <c r="D5104" s="23">
        <v>5</v>
      </c>
      <c r="E5104" s="98" t="s">
        <v>49</v>
      </c>
      <c r="F5104" s="98" t="s">
        <v>164</v>
      </c>
      <c r="G5104" s="98" t="s">
        <v>4120</v>
      </c>
      <c r="H5104" s="98" t="s">
        <v>1366</v>
      </c>
      <c r="I5104" s="98" t="s">
        <v>6322</v>
      </c>
      <c r="J5104" s="99">
        <v>45552</v>
      </c>
      <c r="K5104" s="107">
        <v>12000000</v>
      </c>
      <c r="L5104" s="98" t="s">
        <v>5627</v>
      </c>
      <c r="M5104" s="23">
        <v>1440</v>
      </c>
      <c r="N5104" s="23">
        <v>1</v>
      </c>
      <c r="O5104" s="107">
        <v>12000000</v>
      </c>
      <c r="P5104" s="23">
        <v>30</v>
      </c>
      <c r="Q5104" s="23">
        <v>2</v>
      </c>
      <c r="R5104" s="23">
        <v>2</v>
      </c>
      <c r="S5104" s="23">
        <v>0</v>
      </c>
      <c r="T5104" s="47">
        <v>9.5</v>
      </c>
      <c r="U5104" s="98" t="s">
        <v>111</v>
      </c>
      <c r="V5104" s="98" t="s">
        <v>3139</v>
      </c>
      <c r="W5104" s="69">
        <f t="shared" si="158"/>
        <v>3.3851131030056249E-2</v>
      </c>
    </row>
    <row r="5105" spans="1:23">
      <c r="A5105">
        <f t="shared" si="159"/>
        <v>778</v>
      </c>
      <c r="B5105" s="99">
        <v>44408</v>
      </c>
      <c r="C5105" s="23">
        <v>2702</v>
      </c>
      <c r="D5105" s="23">
        <v>5</v>
      </c>
      <c r="E5105" s="98" t="s">
        <v>49</v>
      </c>
      <c r="F5105" s="98" t="s">
        <v>164</v>
      </c>
      <c r="G5105" s="98" t="s">
        <v>4120</v>
      </c>
      <c r="H5105" s="98" t="s">
        <v>1366</v>
      </c>
      <c r="I5105" s="98" t="s">
        <v>6322</v>
      </c>
      <c r="J5105" s="99">
        <v>45186</v>
      </c>
      <c r="K5105" s="107">
        <v>5041992</v>
      </c>
      <c r="L5105" s="98" t="s">
        <v>5628</v>
      </c>
      <c r="M5105" s="23">
        <v>1080</v>
      </c>
      <c r="N5105" s="23">
        <v>1</v>
      </c>
      <c r="O5105" s="107">
        <v>5041992</v>
      </c>
      <c r="P5105" s="23">
        <v>180</v>
      </c>
      <c r="Q5105" s="23">
        <v>2</v>
      </c>
      <c r="R5105" s="23">
        <v>2</v>
      </c>
      <c r="S5105" s="23">
        <v>0</v>
      </c>
      <c r="T5105" s="47">
        <v>4.2016600000000004</v>
      </c>
      <c r="U5105" s="98" t="s">
        <v>111</v>
      </c>
      <c r="V5105" s="98" t="s">
        <v>3139</v>
      </c>
      <c r="W5105" s="69">
        <f t="shared" si="158"/>
        <v>1.0181788168247561E-2</v>
      </c>
    </row>
    <row r="5106" spans="1:23">
      <c r="A5106">
        <f t="shared" si="159"/>
        <v>779</v>
      </c>
      <c r="B5106" s="99">
        <v>44408</v>
      </c>
      <c r="C5106" s="23">
        <v>2703</v>
      </c>
      <c r="D5106" s="23">
        <v>5</v>
      </c>
      <c r="E5106" s="98" t="s">
        <v>49</v>
      </c>
      <c r="F5106" s="98" t="s">
        <v>164</v>
      </c>
      <c r="G5106" s="98" t="s">
        <v>4120</v>
      </c>
      <c r="H5106" s="98" t="s">
        <v>1366</v>
      </c>
      <c r="I5106" s="98" t="s">
        <v>10741</v>
      </c>
      <c r="J5106" s="99">
        <v>45187</v>
      </c>
      <c r="K5106" s="107">
        <v>10500000</v>
      </c>
      <c r="L5106" s="98" t="s">
        <v>5629</v>
      </c>
      <c r="M5106" s="23">
        <v>1080</v>
      </c>
      <c r="N5106" s="23">
        <v>1</v>
      </c>
      <c r="O5106" s="107">
        <v>10500000</v>
      </c>
      <c r="P5106" s="23">
        <v>180</v>
      </c>
      <c r="Q5106" s="23">
        <v>2</v>
      </c>
      <c r="R5106" s="23">
        <v>2</v>
      </c>
      <c r="S5106" s="23">
        <v>0</v>
      </c>
      <c r="T5106" s="47">
        <v>8.75</v>
      </c>
      <c r="U5106" s="98" t="s">
        <v>111</v>
      </c>
      <c r="V5106" s="98" t="s">
        <v>3139</v>
      </c>
      <c r="W5106" s="69">
        <f t="shared" si="158"/>
        <v>2.1230932267539648E-2</v>
      </c>
    </row>
    <row r="5107" spans="1:23">
      <c r="A5107">
        <f t="shared" si="159"/>
        <v>414</v>
      </c>
      <c r="B5107" s="99">
        <v>44408</v>
      </c>
      <c r="C5107" s="23">
        <v>2704</v>
      </c>
      <c r="D5107" s="23">
        <v>5</v>
      </c>
      <c r="E5107" s="98" t="s">
        <v>49</v>
      </c>
      <c r="F5107" s="98" t="s">
        <v>164</v>
      </c>
      <c r="G5107" s="98" t="s">
        <v>4120</v>
      </c>
      <c r="H5107" s="98" t="s">
        <v>1366</v>
      </c>
      <c r="I5107" s="98" t="s">
        <v>10741</v>
      </c>
      <c r="J5107" s="99">
        <v>44822</v>
      </c>
      <c r="K5107" s="107">
        <v>13000000</v>
      </c>
      <c r="L5107" s="98" t="s">
        <v>5630</v>
      </c>
      <c r="M5107" s="23">
        <v>900</v>
      </c>
      <c r="N5107" s="23">
        <v>1</v>
      </c>
      <c r="O5107" s="107">
        <v>13000000</v>
      </c>
      <c r="P5107" s="23">
        <v>180</v>
      </c>
      <c r="Q5107" s="23">
        <v>2</v>
      </c>
      <c r="R5107" s="23">
        <v>2</v>
      </c>
      <c r="S5107" s="23">
        <v>0</v>
      </c>
      <c r="T5107" s="47">
        <v>4.8333329999999997</v>
      </c>
      <c r="U5107" s="98" t="s">
        <v>111</v>
      </c>
      <c r="V5107" s="98" t="s">
        <v>3139</v>
      </c>
      <c r="W5107" s="69">
        <f t="shared" si="158"/>
        <v>6.2326194810164211E-3</v>
      </c>
    </row>
    <row r="5108" spans="1:23">
      <c r="A5108">
        <f t="shared" si="159"/>
        <v>1510</v>
      </c>
      <c r="B5108" s="99">
        <v>44408</v>
      </c>
      <c r="C5108" s="23">
        <v>2705</v>
      </c>
      <c r="D5108" s="23">
        <v>5</v>
      </c>
      <c r="E5108" s="98" t="s">
        <v>49</v>
      </c>
      <c r="F5108" s="98" t="s">
        <v>164</v>
      </c>
      <c r="G5108" s="98" t="s">
        <v>4120</v>
      </c>
      <c r="H5108" s="98" t="s">
        <v>1366</v>
      </c>
      <c r="I5108" s="98" t="s">
        <v>10741</v>
      </c>
      <c r="J5108" s="99">
        <v>45918</v>
      </c>
      <c r="K5108" s="107">
        <v>26000000</v>
      </c>
      <c r="L5108" s="98" t="s">
        <v>5631</v>
      </c>
      <c r="M5108" s="23">
        <v>1800</v>
      </c>
      <c r="N5108" s="23">
        <v>1</v>
      </c>
      <c r="O5108" s="107">
        <v>26000000</v>
      </c>
      <c r="P5108" s="23">
        <v>180</v>
      </c>
      <c r="Q5108" s="23">
        <v>2</v>
      </c>
      <c r="R5108" s="23">
        <v>2</v>
      </c>
      <c r="S5108" s="23">
        <v>0</v>
      </c>
      <c r="T5108" s="47">
        <v>23.4</v>
      </c>
      <c r="U5108" s="98" t="s">
        <v>111</v>
      </c>
      <c r="V5108" s="98" t="s">
        <v>3139</v>
      </c>
      <c r="W5108" s="69">
        <f t="shared" si="158"/>
        <v>0.11005666763121158</v>
      </c>
    </row>
    <row r="5109" spans="1:23">
      <c r="A5109">
        <f t="shared" si="159"/>
        <v>779</v>
      </c>
      <c r="B5109" s="99">
        <v>44408</v>
      </c>
      <c r="C5109" s="23">
        <v>2706</v>
      </c>
      <c r="D5109" s="23">
        <v>5</v>
      </c>
      <c r="E5109" s="98" t="s">
        <v>49</v>
      </c>
      <c r="F5109" s="98" t="s">
        <v>164</v>
      </c>
      <c r="G5109" s="98" t="s">
        <v>4120</v>
      </c>
      <c r="H5109" s="98" t="s">
        <v>1366</v>
      </c>
      <c r="I5109" s="98" t="s">
        <v>10741</v>
      </c>
      <c r="J5109" s="99">
        <v>45187</v>
      </c>
      <c r="K5109" s="107">
        <v>10000000</v>
      </c>
      <c r="L5109" s="98" t="s">
        <v>5632</v>
      </c>
      <c r="M5109" s="23">
        <v>1080</v>
      </c>
      <c r="N5109" s="23">
        <v>1</v>
      </c>
      <c r="O5109" s="107">
        <v>10000000</v>
      </c>
      <c r="P5109" s="23">
        <v>30</v>
      </c>
      <c r="Q5109" s="23">
        <v>2</v>
      </c>
      <c r="R5109" s="23">
        <v>2</v>
      </c>
      <c r="S5109" s="23">
        <v>0</v>
      </c>
      <c r="T5109" s="47">
        <v>7.2222200000000001</v>
      </c>
      <c r="U5109" s="98" t="s">
        <v>111</v>
      </c>
      <c r="V5109" s="98" t="s">
        <v>3139</v>
      </c>
      <c r="W5109" s="69">
        <f t="shared" si="158"/>
        <v>1.7523938701859452E-2</v>
      </c>
    </row>
    <row r="5110" spans="1:23">
      <c r="A5110">
        <f t="shared" si="159"/>
        <v>779</v>
      </c>
      <c r="B5110" s="99">
        <v>44408</v>
      </c>
      <c r="C5110" s="23">
        <v>2707</v>
      </c>
      <c r="D5110" s="23">
        <v>5</v>
      </c>
      <c r="E5110" s="98" t="s">
        <v>49</v>
      </c>
      <c r="F5110" s="98" t="s">
        <v>164</v>
      </c>
      <c r="G5110" s="98" t="s">
        <v>4120</v>
      </c>
      <c r="H5110" s="98" t="s">
        <v>1366</v>
      </c>
      <c r="I5110" s="98" t="s">
        <v>10741</v>
      </c>
      <c r="J5110" s="99">
        <v>45187</v>
      </c>
      <c r="K5110" s="107">
        <v>5000000</v>
      </c>
      <c r="L5110" s="98" t="s">
        <v>5633</v>
      </c>
      <c r="M5110" s="23">
        <v>1080</v>
      </c>
      <c r="N5110" s="23">
        <v>1</v>
      </c>
      <c r="O5110" s="107">
        <v>5000000</v>
      </c>
      <c r="P5110" s="23">
        <v>180</v>
      </c>
      <c r="Q5110" s="23">
        <v>2</v>
      </c>
      <c r="R5110" s="23">
        <v>2</v>
      </c>
      <c r="S5110" s="23">
        <v>0</v>
      </c>
      <c r="T5110" s="47">
        <v>4.1666670000000003</v>
      </c>
      <c r="U5110" s="98" t="s">
        <v>111</v>
      </c>
      <c r="V5110" s="98" t="s">
        <v>3139</v>
      </c>
      <c r="W5110" s="69">
        <f t="shared" si="158"/>
        <v>1.0109968555244871E-2</v>
      </c>
    </row>
    <row r="5111" spans="1:23">
      <c r="A5111">
        <f t="shared" si="159"/>
        <v>779</v>
      </c>
      <c r="B5111" s="99">
        <v>44408</v>
      </c>
      <c r="C5111" s="23">
        <v>2708</v>
      </c>
      <c r="D5111" s="23">
        <v>5</v>
      </c>
      <c r="E5111" s="98" t="s">
        <v>49</v>
      </c>
      <c r="F5111" s="98" t="s">
        <v>164</v>
      </c>
      <c r="G5111" s="98" t="s">
        <v>4120</v>
      </c>
      <c r="H5111" s="98" t="s">
        <v>1366</v>
      </c>
      <c r="I5111" s="98" t="s">
        <v>10741</v>
      </c>
      <c r="J5111" s="99">
        <v>45187</v>
      </c>
      <c r="K5111" s="107">
        <v>20000000</v>
      </c>
      <c r="L5111" s="98" t="s">
        <v>5634</v>
      </c>
      <c r="M5111" s="23">
        <v>1080</v>
      </c>
      <c r="N5111" s="23">
        <v>1</v>
      </c>
      <c r="O5111" s="107">
        <v>20000000</v>
      </c>
      <c r="P5111" s="23">
        <v>180</v>
      </c>
      <c r="Q5111" s="23">
        <v>2</v>
      </c>
      <c r="R5111" s="23">
        <v>2</v>
      </c>
      <c r="S5111" s="23">
        <v>0</v>
      </c>
      <c r="T5111" s="47">
        <v>16.666667</v>
      </c>
      <c r="U5111" s="98" t="s">
        <v>111</v>
      </c>
      <c r="V5111" s="98" t="s">
        <v>3139</v>
      </c>
      <c r="W5111" s="69">
        <f t="shared" si="158"/>
        <v>4.0439871794587232E-2</v>
      </c>
    </row>
    <row r="5112" spans="1:23">
      <c r="A5112">
        <f t="shared" si="159"/>
        <v>1510</v>
      </c>
      <c r="B5112" s="99">
        <v>44408</v>
      </c>
      <c r="C5112" s="23">
        <v>2709</v>
      </c>
      <c r="D5112" s="23">
        <v>5</v>
      </c>
      <c r="E5112" s="98" t="s">
        <v>49</v>
      </c>
      <c r="F5112" s="98" t="s">
        <v>164</v>
      </c>
      <c r="G5112" s="98" t="s">
        <v>4120</v>
      </c>
      <c r="H5112" s="98" t="s">
        <v>1366</v>
      </c>
      <c r="I5112" s="98" t="s">
        <v>10741</v>
      </c>
      <c r="J5112" s="99">
        <v>45918</v>
      </c>
      <c r="K5112" s="107">
        <v>30000000</v>
      </c>
      <c r="L5112" s="98" t="s">
        <v>5635</v>
      </c>
      <c r="M5112" s="23">
        <v>1800</v>
      </c>
      <c r="N5112" s="23">
        <v>1</v>
      </c>
      <c r="O5112" s="107">
        <v>30000000</v>
      </c>
      <c r="P5112" s="23">
        <v>180</v>
      </c>
      <c r="Q5112" s="23">
        <v>2</v>
      </c>
      <c r="R5112" s="23">
        <v>2</v>
      </c>
      <c r="S5112" s="23">
        <v>2.74</v>
      </c>
      <c r="T5112" s="47">
        <v>27.269411999999999</v>
      </c>
      <c r="U5112" s="98" t="s">
        <v>111</v>
      </c>
      <c r="V5112" s="98" t="s">
        <v>3139</v>
      </c>
      <c r="W5112" s="69">
        <f t="shared" si="158"/>
        <v>0.12825558175139198</v>
      </c>
    </row>
    <row r="5113" spans="1:23">
      <c r="A5113">
        <f t="shared" si="159"/>
        <v>417</v>
      </c>
      <c r="B5113" s="99">
        <v>44408</v>
      </c>
      <c r="C5113" s="23">
        <v>2710</v>
      </c>
      <c r="D5113" s="23">
        <v>5</v>
      </c>
      <c r="E5113" s="98" t="s">
        <v>49</v>
      </c>
      <c r="F5113" s="98" t="s">
        <v>164</v>
      </c>
      <c r="G5113" s="98" t="s">
        <v>4120</v>
      </c>
      <c r="H5113" s="98" t="s">
        <v>1366</v>
      </c>
      <c r="I5113" s="98" t="s">
        <v>6262</v>
      </c>
      <c r="J5113" s="99">
        <v>44825</v>
      </c>
      <c r="K5113" s="107">
        <v>5000000</v>
      </c>
      <c r="L5113" s="98" t="s">
        <v>5636</v>
      </c>
      <c r="M5113" s="23">
        <v>720</v>
      </c>
      <c r="N5113" s="23">
        <v>1</v>
      </c>
      <c r="O5113" s="107">
        <v>5000000</v>
      </c>
      <c r="P5113" s="23">
        <v>180</v>
      </c>
      <c r="Q5113" s="23">
        <v>2</v>
      </c>
      <c r="R5113" s="23">
        <v>2</v>
      </c>
      <c r="S5113" s="23">
        <v>0</v>
      </c>
      <c r="T5113" s="47">
        <v>3.75</v>
      </c>
      <c r="U5113" s="98" t="s">
        <v>111</v>
      </c>
      <c r="V5113" s="98" t="s">
        <v>3139</v>
      </c>
      <c r="W5113" s="69">
        <f t="shared" si="158"/>
        <v>4.8706943456248127E-3</v>
      </c>
    </row>
    <row r="5114" spans="1:23">
      <c r="A5114">
        <f t="shared" si="159"/>
        <v>1513</v>
      </c>
      <c r="B5114" s="99">
        <v>44408</v>
      </c>
      <c r="C5114" s="23">
        <v>2711</v>
      </c>
      <c r="D5114" s="23">
        <v>5</v>
      </c>
      <c r="E5114" s="98" t="s">
        <v>49</v>
      </c>
      <c r="F5114" s="98" t="s">
        <v>164</v>
      </c>
      <c r="G5114" s="98" t="s">
        <v>4120</v>
      </c>
      <c r="H5114" s="98" t="s">
        <v>1366</v>
      </c>
      <c r="I5114" s="98" t="s">
        <v>6262</v>
      </c>
      <c r="J5114" s="99">
        <v>45921</v>
      </c>
      <c r="K5114" s="107">
        <v>25000000</v>
      </c>
      <c r="L5114" s="98" t="s">
        <v>5637</v>
      </c>
      <c r="M5114" s="23">
        <v>1800</v>
      </c>
      <c r="N5114" s="23">
        <v>1</v>
      </c>
      <c r="O5114" s="107">
        <v>25000000</v>
      </c>
      <c r="P5114" s="23">
        <v>180</v>
      </c>
      <c r="Q5114" s="23">
        <v>2</v>
      </c>
      <c r="R5114" s="23">
        <v>2</v>
      </c>
      <c r="S5114" s="23">
        <v>0</v>
      </c>
      <c r="T5114" s="47">
        <v>22.5</v>
      </c>
      <c r="U5114" s="98" t="s">
        <v>111</v>
      </c>
      <c r="V5114" s="98" t="s">
        <v>3139</v>
      </c>
      <c r="W5114" s="69">
        <f t="shared" si="158"/>
        <v>0.10603396467525669</v>
      </c>
    </row>
    <row r="5115" spans="1:23">
      <c r="A5115">
        <f t="shared" si="159"/>
        <v>782</v>
      </c>
      <c r="B5115" s="99">
        <v>44408</v>
      </c>
      <c r="C5115" s="23">
        <v>2712</v>
      </c>
      <c r="D5115" s="23">
        <v>5</v>
      </c>
      <c r="E5115" s="98" t="s">
        <v>49</v>
      </c>
      <c r="F5115" s="98" t="s">
        <v>164</v>
      </c>
      <c r="G5115" s="98" t="s">
        <v>4120</v>
      </c>
      <c r="H5115" s="98" t="s">
        <v>1366</v>
      </c>
      <c r="I5115" s="98" t="s">
        <v>6262</v>
      </c>
      <c r="J5115" s="99">
        <v>45190</v>
      </c>
      <c r="K5115" s="107">
        <v>10500000</v>
      </c>
      <c r="L5115" s="98" t="s">
        <v>5638</v>
      </c>
      <c r="M5115" s="23">
        <v>1080</v>
      </c>
      <c r="N5115" s="23">
        <v>1</v>
      </c>
      <c r="O5115" s="107">
        <v>10500000</v>
      </c>
      <c r="P5115" s="23">
        <v>180</v>
      </c>
      <c r="Q5115" s="23">
        <v>2</v>
      </c>
      <c r="R5115" s="23">
        <v>2</v>
      </c>
      <c r="S5115" s="23">
        <v>0</v>
      </c>
      <c r="T5115" s="47">
        <v>8.75</v>
      </c>
      <c r="U5115" s="98" t="s">
        <v>111</v>
      </c>
      <c r="V5115" s="98" t="s">
        <v>3139</v>
      </c>
      <c r="W5115" s="69">
        <f t="shared" si="158"/>
        <v>2.1312694522741982E-2</v>
      </c>
    </row>
    <row r="5116" spans="1:23">
      <c r="A5116">
        <f t="shared" si="159"/>
        <v>782</v>
      </c>
      <c r="B5116" s="99">
        <v>44408</v>
      </c>
      <c r="C5116" s="23">
        <v>2713</v>
      </c>
      <c r="D5116" s="23">
        <v>5</v>
      </c>
      <c r="E5116" s="98" t="s">
        <v>49</v>
      </c>
      <c r="F5116" s="98" t="s">
        <v>164</v>
      </c>
      <c r="G5116" s="98" t="s">
        <v>4120</v>
      </c>
      <c r="H5116" s="98" t="s">
        <v>1366</v>
      </c>
      <c r="I5116" s="98" t="s">
        <v>6262</v>
      </c>
      <c r="J5116" s="99">
        <v>45190</v>
      </c>
      <c r="K5116" s="107">
        <v>10000000</v>
      </c>
      <c r="L5116" s="98" t="s">
        <v>5639</v>
      </c>
      <c r="M5116" s="23">
        <v>1080</v>
      </c>
      <c r="N5116" s="23">
        <v>1</v>
      </c>
      <c r="O5116" s="107">
        <v>10000000</v>
      </c>
      <c r="P5116" s="23">
        <v>180</v>
      </c>
      <c r="Q5116" s="23">
        <v>2</v>
      </c>
      <c r="R5116" s="23">
        <v>2</v>
      </c>
      <c r="S5116" s="23">
        <v>0</v>
      </c>
      <c r="T5116" s="47">
        <v>8.3333329999999997</v>
      </c>
      <c r="U5116" s="98" t="s">
        <v>111</v>
      </c>
      <c r="V5116" s="98" t="s">
        <v>3139</v>
      </c>
      <c r="W5116" s="69">
        <f t="shared" si="158"/>
        <v>2.0297803495461144E-2</v>
      </c>
    </row>
    <row r="5117" spans="1:23">
      <c r="A5117">
        <f t="shared" si="159"/>
        <v>1513</v>
      </c>
      <c r="B5117" s="99">
        <v>44408</v>
      </c>
      <c r="C5117" s="23">
        <v>2714</v>
      </c>
      <c r="D5117" s="23">
        <v>5</v>
      </c>
      <c r="E5117" s="98" t="s">
        <v>49</v>
      </c>
      <c r="F5117" s="98" t="s">
        <v>164</v>
      </c>
      <c r="G5117" s="98" t="s">
        <v>4120</v>
      </c>
      <c r="H5117" s="98" t="s">
        <v>1366</v>
      </c>
      <c r="I5117" s="98" t="s">
        <v>6262</v>
      </c>
      <c r="J5117" s="99">
        <v>45921</v>
      </c>
      <c r="K5117" s="107">
        <v>10000000</v>
      </c>
      <c r="L5117" s="98" t="s">
        <v>5640</v>
      </c>
      <c r="M5117" s="23">
        <v>1800</v>
      </c>
      <c r="N5117" s="23">
        <v>1</v>
      </c>
      <c r="O5117" s="107">
        <v>10000000</v>
      </c>
      <c r="P5117" s="23">
        <v>180</v>
      </c>
      <c r="Q5117" s="23">
        <v>2</v>
      </c>
      <c r="R5117" s="23">
        <v>2</v>
      </c>
      <c r="S5117" s="23">
        <v>0</v>
      </c>
      <c r="T5117" s="47">
        <v>9</v>
      </c>
      <c r="U5117" s="98" t="s">
        <v>111</v>
      </c>
      <c r="V5117" s="98" t="s">
        <v>3139</v>
      </c>
      <c r="W5117" s="69">
        <f t="shared" si="158"/>
        <v>4.2413585870102681E-2</v>
      </c>
    </row>
    <row r="5118" spans="1:23">
      <c r="A5118">
        <f t="shared" si="159"/>
        <v>782</v>
      </c>
      <c r="B5118" s="99">
        <v>44408</v>
      </c>
      <c r="C5118" s="23">
        <v>2715</v>
      </c>
      <c r="D5118" s="23">
        <v>5</v>
      </c>
      <c r="E5118" s="98" t="s">
        <v>49</v>
      </c>
      <c r="F5118" s="98" t="s">
        <v>164</v>
      </c>
      <c r="G5118" s="98" t="s">
        <v>4120</v>
      </c>
      <c r="H5118" s="98" t="s">
        <v>1366</v>
      </c>
      <c r="I5118" s="98" t="s">
        <v>6262</v>
      </c>
      <c r="J5118" s="99">
        <v>45190</v>
      </c>
      <c r="K5118" s="107">
        <v>9000000</v>
      </c>
      <c r="L5118" s="98" t="s">
        <v>8027</v>
      </c>
      <c r="M5118" s="23">
        <v>1080</v>
      </c>
      <c r="N5118" s="23">
        <v>1</v>
      </c>
      <c r="O5118" s="107">
        <v>9000000</v>
      </c>
      <c r="P5118" s="23">
        <v>180</v>
      </c>
      <c r="Q5118" s="23">
        <v>2</v>
      </c>
      <c r="R5118" s="23">
        <v>2</v>
      </c>
      <c r="S5118" s="23">
        <v>0</v>
      </c>
      <c r="T5118" s="47">
        <v>7.5</v>
      </c>
      <c r="U5118" s="98" t="s">
        <v>111</v>
      </c>
      <c r="V5118" s="98" t="s">
        <v>3139</v>
      </c>
      <c r="W5118" s="69">
        <f t="shared" si="158"/>
        <v>1.8268023876635987E-2</v>
      </c>
    </row>
    <row r="5119" spans="1:23">
      <c r="A5119">
        <f t="shared" si="159"/>
        <v>1513</v>
      </c>
      <c r="B5119" s="99">
        <v>44408</v>
      </c>
      <c r="C5119" s="23">
        <v>2716</v>
      </c>
      <c r="D5119" s="23">
        <v>5</v>
      </c>
      <c r="E5119" s="98" t="s">
        <v>49</v>
      </c>
      <c r="F5119" s="98" t="s">
        <v>164</v>
      </c>
      <c r="G5119" s="98" t="s">
        <v>4120</v>
      </c>
      <c r="H5119" s="98" t="s">
        <v>1366</v>
      </c>
      <c r="I5119" s="98" t="s">
        <v>6262</v>
      </c>
      <c r="J5119" s="99">
        <v>45921</v>
      </c>
      <c r="K5119" s="107">
        <v>8000000</v>
      </c>
      <c r="L5119" s="98" t="s">
        <v>5641</v>
      </c>
      <c r="M5119" s="23">
        <v>1800</v>
      </c>
      <c r="N5119" s="23">
        <v>1</v>
      </c>
      <c r="O5119" s="107">
        <v>8000000</v>
      </c>
      <c r="P5119" s="23">
        <v>180</v>
      </c>
      <c r="Q5119" s="23">
        <v>2</v>
      </c>
      <c r="R5119" s="23">
        <v>2</v>
      </c>
      <c r="S5119" s="23">
        <v>0</v>
      </c>
      <c r="T5119" s="47">
        <v>7.2</v>
      </c>
      <c r="U5119" s="98" t="s">
        <v>111</v>
      </c>
      <c r="V5119" s="98" t="s">
        <v>3139</v>
      </c>
      <c r="W5119" s="69">
        <f t="shared" si="158"/>
        <v>3.3930868696082146E-2</v>
      </c>
    </row>
    <row r="5120" spans="1:23">
      <c r="A5120">
        <f t="shared" si="159"/>
        <v>1513</v>
      </c>
      <c r="B5120" s="99">
        <v>44408</v>
      </c>
      <c r="C5120" s="23">
        <v>2717</v>
      </c>
      <c r="D5120" s="23">
        <v>5</v>
      </c>
      <c r="E5120" s="98" t="s">
        <v>49</v>
      </c>
      <c r="F5120" s="98" t="s">
        <v>164</v>
      </c>
      <c r="G5120" s="98" t="s">
        <v>4120</v>
      </c>
      <c r="H5120" s="98" t="s">
        <v>1366</v>
      </c>
      <c r="I5120" s="98" t="s">
        <v>6262</v>
      </c>
      <c r="J5120" s="99">
        <v>45921</v>
      </c>
      <c r="K5120" s="107">
        <v>20000000</v>
      </c>
      <c r="L5120" s="98" t="s">
        <v>5642</v>
      </c>
      <c r="M5120" s="23">
        <v>1800</v>
      </c>
      <c r="N5120" s="23">
        <v>1</v>
      </c>
      <c r="O5120" s="107">
        <v>20000000</v>
      </c>
      <c r="P5120" s="23">
        <v>180</v>
      </c>
      <c r="Q5120" s="23">
        <v>2</v>
      </c>
      <c r="R5120" s="23">
        <v>2</v>
      </c>
      <c r="S5120" s="23">
        <v>2.77</v>
      </c>
      <c r="T5120" s="47">
        <v>18.178553000000001</v>
      </c>
      <c r="U5120" s="98" t="s">
        <v>111</v>
      </c>
      <c r="V5120" s="98" t="s">
        <v>3139</v>
      </c>
      <c r="W5120" s="69">
        <f t="shared" si="158"/>
        <v>8.5668624295523632E-2</v>
      </c>
    </row>
    <row r="5121" spans="1:23">
      <c r="A5121">
        <f t="shared" si="159"/>
        <v>1148</v>
      </c>
      <c r="B5121" s="99">
        <v>44408</v>
      </c>
      <c r="C5121" s="23">
        <v>2718</v>
      </c>
      <c r="D5121" s="23">
        <v>5</v>
      </c>
      <c r="E5121" s="98" t="s">
        <v>49</v>
      </c>
      <c r="F5121" s="98" t="s">
        <v>164</v>
      </c>
      <c r="G5121" s="98" t="s">
        <v>4120</v>
      </c>
      <c r="H5121" s="98" t="s">
        <v>1366</v>
      </c>
      <c r="I5121" s="98" t="s">
        <v>6262</v>
      </c>
      <c r="J5121" s="99">
        <v>45556</v>
      </c>
      <c r="K5121" s="107">
        <v>5500000</v>
      </c>
      <c r="L5121" s="98" t="s">
        <v>5643</v>
      </c>
      <c r="M5121" s="23">
        <v>1440</v>
      </c>
      <c r="N5121" s="23">
        <v>1</v>
      </c>
      <c r="O5121" s="107">
        <v>5500000</v>
      </c>
      <c r="P5121" s="23">
        <v>180</v>
      </c>
      <c r="Q5121" s="23">
        <v>2</v>
      </c>
      <c r="R5121" s="23">
        <v>2</v>
      </c>
      <c r="S5121" s="23">
        <v>0</v>
      </c>
      <c r="T5121" s="47">
        <v>4.8125</v>
      </c>
      <c r="U5121" s="98" t="s">
        <v>111</v>
      </c>
      <c r="V5121" s="98" t="s">
        <v>3139</v>
      </c>
      <c r="W5121" s="69">
        <f t="shared" si="158"/>
        <v>1.7208229311584767E-2</v>
      </c>
    </row>
    <row r="5122" spans="1:23">
      <c r="A5122">
        <f t="shared" si="159"/>
        <v>1513</v>
      </c>
      <c r="B5122" s="99">
        <v>44408</v>
      </c>
      <c r="C5122" s="23">
        <v>2719</v>
      </c>
      <c r="D5122" s="23">
        <v>5</v>
      </c>
      <c r="E5122" s="98" t="s">
        <v>49</v>
      </c>
      <c r="F5122" s="98" t="s">
        <v>164</v>
      </c>
      <c r="G5122" s="98" t="s">
        <v>4120</v>
      </c>
      <c r="H5122" s="98" t="s">
        <v>1366</v>
      </c>
      <c r="I5122" s="98" t="s">
        <v>6262</v>
      </c>
      <c r="J5122" s="99">
        <v>45921</v>
      </c>
      <c r="K5122" s="107">
        <v>30000000</v>
      </c>
      <c r="L5122" s="98" t="s">
        <v>5644</v>
      </c>
      <c r="M5122" s="23">
        <v>1800</v>
      </c>
      <c r="N5122" s="23">
        <v>1</v>
      </c>
      <c r="O5122" s="107">
        <v>30000000</v>
      </c>
      <c r="P5122" s="23">
        <v>180</v>
      </c>
      <c r="Q5122" s="23">
        <v>2</v>
      </c>
      <c r="R5122" s="23">
        <v>2</v>
      </c>
      <c r="S5122" s="23">
        <v>2.77</v>
      </c>
      <c r="T5122" s="47">
        <v>27.267603000000001</v>
      </c>
      <c r="U5122" s="98" t="s">
        <v>111</v>
      </c>
      <c r="V5122" s="98" t="s">
        <v>3139</v>
      </c>
      <c r="W5122" s="69">
        <f t="shared" ref="W5122:W5185" si="160">+T5122/SUM($T$2:$T$5848)*A5122</f>
        <v>0.12850186903470773</v>
      </c>
    </row>
    <row r="5123" spans="1:23">
      <c r="A5123">
        <f t="shared" ref="A5123:A5186" si="161">+J5123-B5123</f>
        <v>782</v>
      </c>
      <c r="B5123" s="99">
        <v>44408</v>
      </c>
      <c r="C5123" s="23">
        <v>2720</v>
      </c>
      <c r="D5123" s="23">
        <v>5</v>
      </c>
      <c r="E5123" s="98" t="s">
        <v>49</v>
      </c>
      <c r="F5123" s="98" t="s">
        <v>164</v>
      </c>
      <c r="G5123" s="98" t="s">
        <v>4120</v>
      </c>
      <c r="H5123" s="98" t="s">
        <v>1366</v>
      </c>
      <c r="I5123" s="98" t="s">
        <v>6262</v>
      </c>
      <c r="J5123" s="99">
        <v>45190</v>
      </c>
      <c r="K5123" s="107">
        <v>13000000</v>
      </c>
      <c r="L5123" s="98" t="s">
        <v>5645</v>
      </c>
      <c r="M5123" s="23">
        <v>1080</v>
      </c>
      <c r="N5123" s="23">
        <v>1</v>
      </c>
      <c r="O5123" s="107">
        <v>13000000</v>
      </c>
      <c r="P5123" s="23">
        <v>180</v>
      </c>
      <c r="Q5123" s="23">
        <v>2</v>
      </c>
      <c r="R5123" s="23">
        <v>2</v>
      </c>
      <c r="S5123" s="23">
        <v>0</v>
      </c>
      <c r="T5123" s="47">
        <v>10.833333</v>
      </c>
      <c r="U5123" s="98" t="s">
        <v>111</v>
      </c>
      <c r="V5123" s="98" t="s">
        <v>3139</v>
      </c>
      <c r="W5123" s="69">
        <f t="shared" si="160"/>
        <v>2.6387144787673136E-2</v>
      </c>
    </row>
    <row r="5124" spans="1:23">
      <c r="A5124">
        <f t="shared" si="161"/>
        <v>782</v>
      </c>
      <c r="B5124" s="99">
        <v>44408</v>
      </c>
      <c r="C5124" s="23">
        <v>2721</v>
      </c>
      <c r="D5124" s="23">
        <v>5</v>
      </c>
      <c r="E5124" s="98" t="s">
        <v>49</v>
      </c>
      <c r="F5124" s="98" t="s">
        <v>164</v>
      </c>
      <c r="G5124" s="98" t="s">
        <v>4120</v>
      </c>
      <c r="H5124" s="98" t="s">
        <v>1366</v>
      </c>
      <c r="I5124" s="98" t="s">
        <v>6262</v>
      </c>
      <c r="J5124" s="99">
        <v>45190</v>
      </c>
      <c r="K5124" s="107">
        <v>17500000</v>
      </c>
      <c r="L5124" s="98" t="s">
        <v>5646</v>
      </c>
      <c r="M5124" s="23">
        <v>1080</v>
      </c>
      <c r="N5124" s="23">
        <v>1</v>
      </c>
      <c r="O5124" s="107">
        <v>17500000</v>
      </c>
      <c r="P5124" s="23">
        <v>180</v>
      </c>
      <c r="Q5124" s="23">
        <v>2</v>
      </c>
      <c r="R5124" s="23">
        <v>2</v>
      </c>
      <c r="S5124" s="23">
        <v>0</v>
      </c>
      <c r="T5124" s="47">
        <v>14.583333</v>
      </c>
      <c r="U5124" s="98" t="s">
        <v>111</v>
      </c>
      <c r="V5124" s="98" t="s">
        <v>3139</v>
      </c>
      <c r="W5124" s="69">
        <f t="shared" si="160"/>
        <v>3.5521156725991133E-2</v>
      </c>
    </row>
    <row r="5125" spans="1:23">
      <c r="A5125">
        <f t="shared" si="161"/>
        <v>782</v>
      </c>
      <c r="B5125" s="99">
        <v>44408</v>
      </c>
      <c r="C5125" s="23">
        <v>2722</v>
      </c>
      <c r="D5125" s="23">
        <v>5</v>
      </c>
      <c r="E5125" s="98" t="s">
        <v>49</v>
      </c>
      <c r="F5125" s="98" t="s">
        <v>164</v>
      </c>
      <c r="G5125" s="98" t="s">
        <v>4120</v>
      </c>
      <c r="H5125" s="98" t="s">
        <v>1366</v>
      </c>
      <c r="I5125" s="98" t="s">
        <v>6262</v>
      </c>
      <c r="J5125" s="99">
        <v>45190</v>
      </c>
      <c r="K5125" s="107">
        <v>8000000</v>
      </c>
      <c r="L5125" s="98" t="s">
        <v>5647</v>
      </c>
      <c r="M5125" s="23">
        <v>1080</v>
      </c>
      <c r="N5125" s="23">
        <v>1</v>
      </c>
      <c r="O5125" s="107">
        <v>8000000</v>
      </c>
      <c r="P5125" s="23">
        <v>180</v>
      </c>
      <c r="Q5125" s="23">
        <v>2</v>
      </c>
      <c r="R5125" s="23">
        <v>2</v>
      </c>
      <c r="S5125" s="23">
        <v>0</v>
      </c>
      <c r="T5125" s="47">
        <v>6.6666670000000003</v>
      </c>
      <c r="U5125" s="98" t="s">
        <v>111</v>
      </c>
      <c r="V5125" s="98" t="s">
        <v>3139</v>
      </c>
      <c r="W5125" s="69">
        <f t="shared" si="160"/>
        <v>1.6238244257810827E-2</v>
      </c>
    </row>
    <row r="5126" spans="1:23">
      <c r="A5126">
        <f t="shared" si="161"/>
        <v>1514</v>
      </c>
      <c r="B5126" s="99">
        <v>44408</v>
      </c>
      <c r="C5126" s="23">
        <v>2723</v>
      </c>
      <c r="D5126" s="23">
        <v>5</v>
      </c>
      <c r="E5126" s="98" t="s">
        <v>49</v>
      </c>
      <c r="F5126" s="98" t="s">
        <v>164</v>
      </c>
      <c r="G5126" s="98" t="s">
        <v>4120</v>
      </c>
      <c r="H5126" s="98" t="s">
        <v>1366</v>
      </c>
      <c r="I5126" s="98" t="s">
        <v>6465</v>
      </c>
      <c r="J5126" s="99">
        <v>45922</v>
      </c>
      <c r="K5126" s="107">
        <v>20000000</v>
      </c>
      <c r="L5126" s="98" t="s">
        <v>5648</v>
      </c>
      <c r="M5126" s="23">
        <v>1800</v>
      </c>
      <c r="N5126" s="23">
        <v>1</v>
      </c>
      <c r="O5126" s="107">
        <v>20000000</v>
      </c>
      <c r="P5126" s="23">
        <v>180</v>
      </c>
      <c r="Q5126" s="23">
        <v>2</v>
      </c>
      <c r="R5126" s="23">
        <v>2</v>
      </c>
      <c r="S5126" s="23">
        <v>0</v>
      </c>
      <c r="T5126" s="47">
        <v>18</v>
      </c>
      <c r="U5126" s="98" t="s">
        <v>111</v>
      </c>
      <c r="V5126" s="98" t="s">
        <v>3139</v>
      </c>
      <c r="W5126" s="69">
        <f t="shared" si="160"/>
        <v>8.4883237286629817E-2</v>
      </c>
    </row>
    <row r="5127" spans="1:23">
      <c r="A5127">
        <f t="shared" si="161"/>
        <v>783</v>
      </c>
      <c r="B5127" s="99">
        <v>44408</v>
      </c>
      <c r="C5127" s="23">
        <v>2724</v>
      </c>
      <c r="D5127" s="23">
        <v>5</v>
      </c>
      <c r="E5127" s="98" t="s">
        <v>49</v>
      </c>
      <c r="F5127" s="98" t="s">
        <v>164</v>
      </c>
      <c r="G5127" s="98" t="s">
        <v>4120</v>
      </c>
      <c r="H5127" s="98" t="s">
        <v>1366</v>
      </c>
      <c r="I5127" s="98" t="s">
        <v>6465</v>
      </c>
      <c r="J5127" s="99">
        <v>45191</v>
      </c>
      <c r="K5127" s="107">
        <v>16000000</v>
      </c>
      <c r="L5127" s="98" t="s">
        <v>5649</v>
      </c>
      <c r="M5127" s="23">
        <v>1080</v>
      </c>
      <c r="N5127" s="23">
        <v>1</v>
      </c>
      <c r="O5127" s="107">
        <v>16000000</v>
      </c>
      <c r="P5127" s="23">
        <v>180</v>
      </c>
      <c r="Q5127" s="23">
        <v>2</v>
      </c>
      <c r="R5127" s="23">
        <v>2</v>
      </c>
      <c r="S5127" s="23">
        <v>0</v>
      </c>
      <c r="T5127" s="47">
        <v>13.333333</v>
      </c>
      <c r="U5127" s="98" t="s">
        <v>111</v>
      </c>
      <c r="V5127" s="98" t="s">
        <v>3139</v>
      </c>
      <c r="W5127" s="69">
        <f t="shared" si="160"/>
        <v>3.2518016113235376E-2</v>
      </c>
    </row>
    <row r="5128" spans="1:23">
      <c r="A5128">
        <f t="shared" si="161"/>
        <v>783</v>
      </c>
      <c r="B5128" s="99">
        <v>44408</v>
      </c>
      <c r="C5128" s="23">
        <v>2725</v>
      </c>
      <c r="D5128" s="23">
        <v>5</v>
      </c>
      <c r="E5128" s="98" t="s">
        <v>49</v>
      </c>
      <c r="F5128" s="98" t="s">
        <v>164</v>
      </c>
      <c r="G5128" s="98" t="s">
        <v>4120</v>
      </c>
      <c r="H5128" s="98" t="s">
        <v>1366</v>
      </c>
      <c r="I5128" s="98" t="s">
        <v>6465</v>
      </c>
      <c r="J5128" s="99">
        <v>45191</v>
      </c>
      <c r="K5128" s="107">
        <v>8000000</v>
      </c>
      <c r="L5128" s="98" t="s">
        <v>5650</v>
      </c>
      <c r="M5128" s="23">
        <v>900</v>
      </c>
      <c r="N5128" s="23">
        <v>1</v>
      </c>
      <c r="O5128" s="107">
        <v>8000000</v>
      </c>
      <c r="P5128" s="23">
        <v>180</v>
      </c>
      <c r="Q5128" s="23">
        <v>2</v>
      </c>
      <c r="R5128" s="23">
        <v>2</v>
      </c>
      <c r="S5128" s="23">
        <v>0</v>
      </c>
      <c r="T5128" s="47">
        <v>5.3333339999999998</v>
      </c>
      <c r="U5128" s="98" t="s">
        <v>111</v>
      </c>
      <c r="V5128" s="98" t="s">
        <v>3139</v>
      </c>
      <c r="W5128" s="69">
        <f t="shared" si="160"/>
        <v>1.3007208396375163E-2</v>
      </c>
    </row>
    <row r="5129" spans="1:23">
      <c r="A5129">
        <f t="shared" si="161"/>
        <v>1149</v>
      </c>
      <c r="B5129" s="99">
        <v>44408</v>
      </c>
      <c r="C5129" s="23">
        <v>2726</v>
      </c>
      <c r="D5129" s="23">
        <v>5</v>
      </c>
      <c r="E5129" s="98" t="s">
        <v>49</v>
      </c>
      <c r="F5129" s="98" t="s">
        <v>164</v>
      </c>
      <c r="G5129" s="98" t="s">
        <v>4120</v>
      </c>
      <c r="H5129" s="98" t="s">
        <v>1366</v>
      </c>
      <c r="I5129" s="98" t="s">
        <v>6465</v>
      </c>
      <c r="J5129" s="99">
        <v>45557</v>
      </c>
      <c r="K5129" s="107">
        <v>10000000</v>
      </c>
      <c r="L5129" s="98" t="s">
        <v>5651</v>
      </c>
      <c r="M5129" s="23">
        <v>1440</v>
      </c>
      <c r="N5129" s="23">
        <v>1</v>
      </c>
      <c r="O5129" s="107">
        <v>10000000</v>
      </c>
      <c r="P5129" s="23">
        <v>180</v>
      </c>
      <c r="Q5129" s="23">
        <v>2</v>
      </c>
      <c r="R5129" s="23">
        <v>2</v>
      </c>
      <c r="S5129" s="23">
        <v>0</v>
      </c>
      <c r="T5129" s="47">
        <v>8.75</v>
      </c>
      <c r="U5129" s="98" t="s">
        <v>111</v>
      </c>
      <c r="V5129" s="98" t="s">
        <v>3139</v>
      </c>
      <c r="W5129" s="69">
        <f t="shared" si="160"/>
        <v>3.1314943742494293E-2</v>
      </c>
    </row>
    <row r="5130" spans="1:23">
      <c r="A5130">
        <f t="shared" si="161"/>
        <v>418</v>
      </c>
      <c r="B5130" s="99">
        <v>44408</v>
      </c>
      <c r="C5130" s="23">
        <v>2727</v>
      </c>
      <c r="D5130" s="23">
        <v>5</v>
      </c>
      <c r="E5130" s="98" t="s">
        <v>49</v>
      </c>
      <c r="F5130" s="98" t="s">
        <v>164</v>
      </c>
      <c r="G5130" s="98" t="s">
        <v>4120</v>
      </c>
      <c r="H5130" s="98" t="s">
        <v>1366</v>
      </c>
      <c r="I5130" s="98" t="s">
        <v>6465</v>
      </c>
      <c r="J5130" s="99">
        <v>44826</v>
      </c>
      <c r="K5130" s="107">
        <v>7000000</v>
      </c>
      <c r="L5130" s="98" t="s">
        <v>5652</v>
      </c>
      <c r="M5130" s="23">
        <v>720</v>
      </c>
      <c r="N5130" s="23">
        <v>1</v>
      </c>
      <c r="O5130" s="107">
        <v>7000000</v>
      </c>
      <c r="P5130" s="23">
        <v>180</v>
      </c>
      <c r="Q5130" s="23">
        <v>2</v>
      </c>
      <c r="R5130" s="23">
        <v>2</v>
      </c>
      <c r="S5130" s="23">
        <v>0</v>
      </c>
      <c r="T5130" s="47">
        <v>5.25</v>
      </c>
      <c r="U5130" s="98" t="s">
        <v>111</v>
      </c>
      <c r="V5130" s="98" t="s">
        <v>3139</v>
      </c>
      <c r="W5130" s="69">
        <f t="shared" si="160"/>
        <v>6.8353245349152035E-3</v>
      </c>
    </row>
    <row r="5131" spans="1:23">
      <c r="A5131">
        <f t="shared" si="161"/>
        <v>1514</v>
      </c>
      <c r="B5131" s="99">
        <v>44408</v>
      </c>
      <c r="C5131" s="23">
        <v>2728</v>
      </c>
      <c r="D5131" s="23">
        <v>5</v>
      </c>
      <c r="E5131" s="98" t="s">
        <v>49</v>
      </c>
      <c r="F5131" s="98" t="s">
        <v>164</v>
      </c>
      <c r="G5131" s="98" t="s">
        <v>4120</v>
      </c>
      <c r="H5131" s="98" t="s">
        <v>1366</v>
      </c>
      <c r="I5131" s="98" t="s">
        <v>6465</v>
      </c>
      <c r="J5131" s="99">
        <v>45922</v>
      </c>
      <c r="K5131" s="107">
        <v>20000000</v>
      </c>
      <c r="L5131" s="98" t="s">
        <v>5653</v>
      </c>
      <c r="M5131" s="23">
        <v>1800</v>
      </c>
      <c r="N5131" s="23">
        <v>1</v>
      </c>
      <c r="O5131" s="107">
        <v>20000000</v>
      </c>
      <c r="P5131" s="23">
        <v>180</v>
      </c>
      <c r="Q5131" s="23">
        <v>2</v>
      </c>
      <c r="R5131" s="23">
        <v>2</v>
      </c>
      <c r="S5131" s="23">
        <v>0</v>
      </c>
      <c r="T5131" s="47">
        <v>18</v>
      </c>
      <c r="U5131" s="98" t="s">
        <v>111</v>
      </c>
      <c r="V5131" s="98" t="s">
        <v>3139</v>
      </c>
      <c r="W5131" s="69">
        <f t="shared" si="160"/>
        <v>8.4883237286629817E-2</v>
      </c>
    </row>
    <row r="5132" spans="1:23">
      <c r="A5132">
        <f t="shared" si="161"/>
        <v>1514</v>
      </c>
      <c r="B5132" s="99">
        <v>44408</v>
      </c>
      <c r="C5132" s="23">
        <v>2729</v>
      </c>
      <c r="D5132" s="23">
        <v>5</v>
      </c>
      <c r="E5132" s="98" t="s">
        <v>49</v>
      </c>
      <c r="F5132" s="98" t="s">
        <v>164</v>
      </c>
      <c r="G5132" s="98" t="s">
        <v>4120</v>
      </c>
      <c r="H5132" s="98" t="s">
        <v>1366</v>
      </c>
      <c r="I5132" s="98" t="s">
        <v>6465</v>
      </c>
      <c r="J5132" s="99">
        <v>45922</v>
      </c>
      <c r="K5132" s="107">
        <v>19000000</v>
      </c>
      <c r="L5132" s="98" t="s">
        <v>5654</v>
      </c>
      <c r="M5132" s="23">
        <v>1800</v>
      </c>
      <c r="N5132" s="23">
        <v>1</v>
      </c>
      <c r="O5132" s="107">
        <v>19000000</v>
      </c>
      <c r="P5132" s="23">
        <v>180</v>
      </c>
      <c r="Q5132" s="23">
        <v>2</v>
      </c>
      <c r="R5132" s="23">
        <v>2</v>
      </c>
      <c r="S5132" s="23">
        <v>0</v>
      </c>
      <c r="T5132" s="47">
        <v>17.100000000000001</v>
      </c>
      <c r="U5132" s="98" t="s">
        <v>111</v>
      </c>
      <c r="V5132" s="98" t="s">
        <v>3139</v>
      </c>
      <c r="W5132" s="69">
        <f t="shared" si="160"/>
        <v>8.063907542229834E-2</v>
      </c>
    </row>
    <row r="5133" spans="1:23">
      <c r="A5133">
        <f t="shared" si="161"/>
        <v>1514</v>
      </c>
      <c r="B5133" s="99">
        <v>44408</v>
      </c>
      <c r="C5133" s="23">
        <v>2730</v>
      </c>
      <c r="D5133" s="23">
        <v>5</v>
      </c>
      <c r="E5133" s="98" t="s">
        <v>49</v>
      </c>
      <c r="F5133" s="98" t="s">
        <v>164</v>
      </c>
      <c r="G5133" s="98" t="s">
        <v>4120</v>
      </c>
      <c r="H5133" s="98" t="s">
        <v>1366</v>
      </c>
      <c r="I5133" s="98" t="s">
        <v>6465</v>
      </c>
      <c r="J5133" s="99">
        <v>45922</v>
      </c>
      <c r="K5133" s="107">
        <v>15000000</v>
      </c>
      <c r="L5133" s="98" t="s">
        <v>5655</v>
      </c>
      <c r="M5133" s="23">
        <v>1800</v>
      </c>
      <c r="N5133" s="23">
        <v>1</v>
      </c>
      <c r="O5133" s="107">
        <v>15000000</v>
      </c>
      <c r="P5133" s="23">
        <v>180</v>
      </c>
      <c r="Q5133" s="23">
        <v>2</v>
      </c>
      <c r="R5133" s="23">
        <v>2</v>
      </c>
      <c r="S5133" s="23">
        <v>0</v>
      </c>
      <c r="T5133" s="47">
        <v>13.5</v>
      </c>
      <c r="U5133" s="98" t="s">
        <v>111</v>
      </c>
      <c r="V5133" s="98" t="s">
        <v>3139</v>
      </c>
      <c r="W5133" s="69">
        <f t="shared" si="160"/>
        <v>6.366242796497236E-2</v>
      </c>
    </row>
    <row r="5134" spans="1:23">
      <c r="A5134">
        <f t="shared" si="161"/>
        <v>1514</v>
      </c>
      <c r="B5134" s="99">
        <v>44408</v>
      </c>
      <c r="C5134" s="23">
        <v>2731</v>
      </c>
      <c r="D5134" s="23">
        <v>5</v>
      </c>
      <c r="E5134" s="98" t="s">
        <v>49</v>
      </c>
      <c r="F5134" s="98" t="s">
        <v>164</v>
      </c>
      <c r="G5134" s="98" t="s">
        <v>4120</v>
      </c>
      <c r="H5134" s="98" t="s">
        <v>1366</v>
      </c>
      <c r="I5134" s="98" t="s">
        <v>6465</v>
      </c>
      <c r="J5134" s="99">
        <v>45922</v>
      </c>
      <c r="K5134" s="107">
        <v>15000000</v>
      </c>
      <c r="L5134" s="98" t="s">
        <v>5656</v>
      </c>
      <c r="M5134" s="23">
        <v>1800</v>
      </c>
      <c r="N5134" s="23">
        <v>1</v>
      </c>
      <c r="O5134" s="107">
        <v>15000000</v>
      </c>
      <c r="P5134" s="23">
        <v>180</v>
      </c>
      <c r="Q5134" s="23">
        <v>2</v>
      </c>
      <c r="R5134" s="23">
        <v>2</v>
      </c>
      <c r="S5134" s="23">
        <v>0</v>
      </c>
      <c r="T5134" s="47">
        <v>13.5</v>
      </c>
      <c r="U5134" s="98" t="s">
        <v>111</v>
      </c>
      <c r="V5134" s="98" t="s">
        <v>3139</v>
      </c>
      <c r="W5134" s="69">
        <f t="shared" si="160"/>
        <v>6.366242796497236E-2</v>
      </c>
    </row>
    <row r="5135" spans="1:23">
      <c r="A5135">
        <f t="shared" si="161"/>
        <v>1514</v>
      </c>
      <c r="B5135" s="99">
        <v>44408</v>
      </c>
      <c r="C5135" s="23">
        <v>2732</v>
      </c>
      <c r="D5135" s="23">
        <v>5</v>
      </c>
      <c r="E5135" s="98" t="s">
        <v>49</v>
      </c>
      <c r="F5135" s="98" t="s">
        <v>164</v>
      </c>
      <c r="G5135" s="98" t="s">
        <v>4120</v>
      </c>
      <c r="H5135" s="98" t="s">
        <v>1366</v>
      </c>
      <c r="I5135" s="98" t="s">
        <v>6465</v>
      </c>
      <c r="J5135" s="99">
        <v>45922</v>
      </c>
      <c r="K5135" s="107">
        <v>23000000</v>
      </c>
      <c r="L5135" s="98" t="s">
        <v>5657</v>
      </c>
      <c r="M5135" s="23">
        <v>1800</v>
      </c>
      <c r="N5135" s="23">
        <v>1</v>
      </c>
      <c r="O5135" s="107">
        <v>23000000</v>
      </c>
      <c r="P5135" s="23">
        <v>180</v>
      </c>
      <c r="Q5135" s="23">
        <v>2</v>
      </c>
      <c r="R5135" s="23">
        <v>2</v>
      </c>
      <c r="S5135" s="23">
        <v>0</v>
      </c>
      <c r="T5135" s="47">
        <v>20.7</v>
      </c>
      <c r="U5135" s="98" t="s">
        <v>111</v>
      </c>
      <c r="V5135" s="98" t="s">
        <v>3139</v>
      </c>
      <c r="W5135" s="69">
        <f t="shared" si="160"/>
        <v>9.7615722879624292E-2</v>
      </c>
    </row>
    <row r="5136" spans="1:23">
      <c r="A5136">
        <f t="shared" si="161"/>
        <v>783</v>
      </c>
      <c r="B5136" s="99">
        <v>44408</v>
      </c>
      <c r="C5136" s="23">
        <v>2733</v>
      </c>
      <c r="D5136" s="23">
        <v>5</v>
      </c>
      <c r="E5136" s="98" t="s">
        <v>49</v>
      </c>
      <c r="F5136" s="98" t="s">
        <v>164</v>
      </c>
      <c r="G5136" s="98" t="s">
        <v>4120</v>
      </c>
      <c r="H5136" s="98" t="s">
        <v>1366</v>
      </c>
      <c r="I5136" s="98" t="s">
        <v>6465</v>
      </c>
      <c r="J5136" s="99">
        <v>45191</v>
      </c>
      <c r="K5136" s="107">
        <v>6000000</v>
      </c>
      <c r="L5136" s="98" t="s">
        <v>5658</v>
      </c>
      <c r="M5136" s="23">
        <v>1080</v>
      </c>
      <c r="N5136" s="23">
        <v>1</v>
      </c>
      <c r="O5136" s="107">
        <v>6000000</v>
      </c>
      <c r="P5136" s="23">
        <v>30</v>
      </c>
      <c r="Q5136" s="23">
        <v>2</v>
      </c>
      <c r="R5136" s="23">
        <v>2</v>
      </c>
      <c r="S5136" s="23">
        <v>0</v>
      </c>
      <c r="T5136" s="47">
        <v>4.3333300000000001</v>
      </c>
      <c r="U5136" s="98" t="s">
        <v>111</v>
      </c>
      <c r="V5136" s="98" t="s">
        <v>3139</v>
      </c>
      <c r="W5136" s="69">
        <f t="shared" si="160"/>
        <v>1.0568347371506153E-2</v>
      </c>
    </row>
    <row r="5137" spans="1:23">
      <c r="A5137">
        <f t="shared" si="161"/>
        <v>1514</v>
      </c>
      <c r="B5137" s="99">
        <v>44408</v>
      </c>
      <c r="C5137" s="23">
        <v>2734</v>
      </c>
      <c r="D5137" s="23">
        <v>5</v>
      </c>
      <c r="E5137" s="98" t="s">
        <v>49</v>
      </c>
      <c r="F5137" s="98" t="s">
        <v>164</v>
      </c>
      <c r="G5137" s="98" t="s">
        <v>4120</v>
      </c>
      <c r="H5137" s="98" t="s">
        <v>1366</v>
      </c>
      <c r="I5137" s="98" t="s">
        <v>6465</v>
      </c>
      <c r="J5137" s="99">
        <v>45922</v>
      </c>
      <c r="K5137" s="107">
        <v>20000000</v>
      </c>
      <c r="L5137" s="98" t="s">
        <v>5659</v>
      </c>
      <c r="M5137" s="23">
        <v>1800</v>
      </c>
      <c r="N5137" s="23">
        <v>1</v>
      </c>
      <c r="O5137" s="107">
        <v>20000000</v>
      </c>
      <c r="P5137" s="23">
        <v>180</v>
      </c>
      <c r="Q5137" s="23">
        <v>2</v>
      </c>
      <c r="R5137" s="23">
        <v>2</v>
      </c>
      <c r="S5137" s="23">
        <v>0</v>
      </c>
      <c r="T5137" s="47">
        <v>18</v>
      </c>
      <c r="U5137" s="98" t="s">
        <v>111</v>
      </c>
      <c r="V5137" s="98" t="s">
        <v>3139</v>
      </c>
      <c r="W5137" s="69">
        <f t="shared" si="160"/>
        <v>8.4883237286629817E-2</v>
      </c>
    </row>
    <row r="5138" spans="1:23">
      <c r="A5138">
        <f t="shared" si="161"/>
        <v>783</v>
      </c>
      <c r="B5138" s="99">
        <v>44408</v>
      </c>
      <c r="C5138" s="23">
        <v>2735</v>
      </c>
      <c r="D5138" s="23">
        <v>5</v>
      </c>
      <c r="E5138" s="98" t="s">
        <v>49</v>
      </c>
      <c r="F5138" s="98" t="s">
        <v>164</v>
      </c>
      <c r="G5138" s="98" t="s">
        <v>4120</v>
      </c>
      <c r="H5138" s="98" t="s">
        <v>1366</v>
      </c>
      <c r="I5138" s="98" t="s">
        <v>6465</v>
      </c>
      <c r="J5138" s="99">
        <v>45191</v>
      </c>
      <c r="K5138" s="107">
        <v>6200000</v>
      </c>
      <c r="L5138" s="98" t="s">
        <v>5660</v>
      </c>
      <c r="M5138" s="23">
        <v>1080</v>
      </c>
      <c r="N5138" s="23">
        <v>1</v>
      </c>
      <c r="O5138" s="107">
        <v>6200000</v>
      </c>
      <c r="P5138" s="23">
        <v>180</v>
      </c>
      <c r="Q5138" s="23">
        <v>2</v>
      </c>
      <c r="R5138" s="23">
        <v>2</v>
      </c>
      <c r="S5138" s="23">
        <v>0</v>
      </c>
      <c r="T5138" s="47">
        <v>5.1666670000000003</v>
      </c>
      <c r="U5138" s="98" t="s">
        <v>111</v>
      </c>
      <c r="V5138" s="98" t="s">
        <v>3139</v>
      </c>
      <c r="W5138" s="69">
        <f t="shared" si="160"/>
        <v>1.2600732371847421E-2</v>
      </c>
    </row>
    <row r="5139" spans="1:23">
      <c r="A5139">
        <f t="shared" si="161"/>
        <v>783</v>
      </c>
      <c r="B5139" s="99">
        <v>44408</v>
      </c>
      <c r="C5139" s="23">
        <v>2736</v>
      </c>
      <c r="D5139" s="23">
        <v>5</v>
      </c>
      <c r="E5139" s="98" t="s">
        <v>49</v>
      </c>
      <c r="F5139" s="98" t="s">
        <v>164</v>
      </c>
      <c r="G5139" s="98" t="s">
        <v>4120</v>
      </c>
      <c r="H5139" s="98" t="s">
        <v>1366</v>
      </c>
      <c r="I5139" s="98" t="s">
        <v>6465</v>
      </c>
      <c r="J5139" s="99">
        <v>45191</v>
      </c>
      <c r="K5139" s="107">
        <v>6000000</v>
      </c>
      <c r="L5139" s="98" t="s">
        <v>5661</v>
      </c>
      <c r="M5139" s="23">
        <v>1080</v>
      </c>
      <c r="N5139" s="23">
        <v>1</v>
      </c>
      <c r="O5139" s="107">
        <v>6000000</v>
      </c>
      <c r="P5139" s="23">
        <v>30</v>
      </c>
      <c r="Q5139" s="23">
        <v>2</v>
      </c>
      <c r="R5139" s="23">
        <v>2</v>
      </c>
      <c r="S5139" s="23">
        <v>0</v>
      </c>
      <c r="T5139" s="47">
        <v>4.3333300000000001</v>
      </c>
      <c r="U5139" s="98" t="s">
        <v>111</v>
      </c>
      <c r="V5139" s="98" t="s">
        <v>3139</v>
      </c>
      <c r="W5139" s="69">
        <f t="shared" si="160"/>
        <v>1.0568347371506153E-2</v>
      </c>
    </row>
    <row r="5140" spans="1:23">
      <c r="A5140">
        <f t="shared" si="161"/>
        <v>783</v>
      </c>
      <c r="B5140" s="99">
        <v>44408</v>
      </c>
      <c r="C5140" s="23">
        <v>2737</v>
      </c>
      <c r="D5140" s="23">
        <v>5</v>
      </c>
      <c r="E5140" s="98" t="s">
        <v>49</v>
      </c>
      <c r="F5140" s="98" t="s">
        <v>164</v>
      </c>
      <c r="G5140" s="98" t="s">
        <v>4120</v>
      </c>
      <c r="H5140" s="98" t="s">
        <v>1366</v>
      </c>
      <c r="I5140" s="98" t="s">
        <v>6465</v>
      </c>
      <c r="J5140" s="99">
        <v>45191</v>
      </c>
      <c r="K5140" s="107">
        <v>10000000</v>
      </c>
      <c r="L5140" s="98" t="s">
        <v>5662</v>
      </c>
      <c r="M5140" s="23">
        <v>1080</v>
      </c>
      <c r="N5140" s="23">
        <v>1</v>
      </c>
      <c r="O5140" s="107">
        <v>10000000</v>
      </c>
      <c r="P5140" s="23">
        <v>180</v>
      </c>
      <c r="Q5140" s="23">
        <v>2</v>
      </c>
      <c r="R5140" s="23">
        <v>2</v>
      </c>
      <c r="S5140" s="23">
        <v>0</v>
      </c>
      <c r="T5140" s="47">
        <v>8.3333329999999997</v>
      </c>
      <c r="U5140" s="98" t="s">
        <v>111</v>
      </c>
      <c r="V5140" s="98" t="s">
        <v>3139</v>
      </c>
      <c r="W5140" s="69">
        <f t="shared" si="160"/>
        <v>2.0323759765915699E-2</v>
      </c>
    </row>
    <row r="5141" spans="1:23">
      <c r="A5141">
        <f t="shared" si="161"/>
        <v>783</v>
      </c>
      <c r="B5141" s="99">
        <v>44408</v>
      </c>
      <c r="C5141" s="23">
        <v>2738</v>
      </c>
      <c r="D5141" s="23">
        <v>5</v>
      </c>
      <c r="E5141" s="98" t="s">
        <v>49</v>
      </c>
      <c r="F5141" s="98" t="s">
        <v>164</v>
      </c>
      <c r="G5141" s="98" t="s">
        <v>4120</v>
      </c>
      <c r="H5141" s="98" t="s">
        <v>1366</v>
      </c>
      <c r="I5141" s="98" t="s">
        <v>6465</v>
      </c>
      <c r="J5141" s="99">
        <v>45191</v>
      </c>
      <c r="K5141" s="107">
        <v>17490000</v>
      </c>
      <c r="L5141" s="98" t="s">
        <v>5663</v>
      </c>
      <c r="M5141" s="23">
        <v>1080</v>
      </c>
      <c r="N5141" s="23">
        <v>1</v>
      </c>
      <c r="O5141" s="107">
        <v>17490000</v>
      </c>
      <c r="P5141" s="23">
        <v>180</v>
      </c>
      <c r="Q5141" s="23">
        <v>2</v>
      </c>
      <c r="R5141" s="23">
        <v>2</v>
      </c>
      <c r="S5141" s="23">
        <v>0</v>
      </c>
      <c r="T5141" s="47">
        <v>14.574999999999999</v>
      </c>
      <c r="U5141" s="98" t="s">
        <v>111</v>
      </c>
      <c r="V5141" s="98" t="s">
        <v>3139</v>
      </c>
      <c r="W5141" s="69">
        <f t="shared" si="160"/>
        <v>3.554625725243684E-2</v>
      </c>
    </row>
    <row r="5142" spans="1:23">
      <c r="A5142">
        <f t="shared" si="161"/>
        <v>783</v>
      </c>
      <c r="B5142" s="99">
        <v>44408</v>
      </c>
      <c r="C5142" s="23">
        <v>2739</v>
      </c>
      <c r="D5142" s="23">
        <v>5</v>
      </c>
      <c r="E5142" s="98" t="s">
        <v>49</v>
      </c>
      <c r="F5142" s="98" t="s">
        <v>164</v>
      </c>
      <c r="G5142" s="98" t="s">
        <v>4120</v>
      </c>
      <c r="H5142" s="98" t="s">
        <v>1366</v>
      </c>
      <c r="I5142" s="98" t="s">
        <v>6465</v>
      </c>
      <c r="J5142" s="99">
        <v>45191</v>
      </c>
      <c r="K5142" s="107">
        <v>17500000</v>
      </c>
      <c r="L5142" s="98" t="s">
        <v>5664</v>
      </c>
      <c r="M5142" s="23">
        <v>1080</v>
      </c>
      <c r="N5142" s="23">
        <v>1</v>
      </c>
      <c r="O5142" s="107">
        <v>17500000</v>
      </c>
      <c r="P5142" s="23">
        <v>180</v>
      </c>
      <c r="Q5142" s="23">
        <v>2</v>
      </c>
      <c r="R5142" s="23">
        <v>2</v>
      </c>
      <c r="S5142" s="23">
        <v>0</v>
      </c>
      <c r="T5142" s="47">
        <v>14.583333</v>
      </c>
      <c r="U5142" s="98" t="s">
        <v>111</v>
      </c>
      <c r="V5142" s="98" t="s">
        <v>3139</v>
      </c>
      <c r="W5142" s="69">
        <f t="shared" si="160"/>
        <v>3.5566580200065284E-2</v>
      </c>
    </row>
    <row r="5143" spans="1:23">
      <c r="A5143">
        <f t="shared" si="161"/>
        <v>783</v>
      </c>
      <c r="B5143" s="99">
        <v>44408</v>
      </c>
      <c r="C5143" s="23">
        <v>2740</v>
      </c>
      <c r="D5143" s="23">
        <v>5</v>
      </c>
      <c r="E5143" s="98" t="s">
        <v>49</v>
      </c>
      <c r="F5143" s="98" t="s">
        <v>164</v>
      </c>
      <c r="G5143" s="98" t="s">
        <v>4120</v>
      </c>
      <c r="H5143" s="98" t="s">
        <v>1366</v>
      </c>
      <c r="I5143" s="98" t="s">
        <v>6465</v>
      </c>
      <c r="J5143" s="99">
        <v>45191</v>
      </c>
      <c r="K5143" s="107">
        <v>20000000</v>
      </c>
      <c r="L5143" s="98" t="s">
        <v>5665</v>
      </c>
      <c r="M5143" s="23">
        <v>1080</v>
      </c>
      <c r="N5143" s="23">
        <v>1</v>
      </c>
      <c r="O5143" s="107">
        <v>20000000</v>
      </c>
      <c r="P5143" s="23">
        <v>180</v>
      </c>
      <c r="Q5143" s="23">
        <v>2</v>
      </c>
      <c r="R5143" s="23">
        <v>2</v>
      </c>
      <c r="S5143" s="23">
        <v>2.77</v>
      </c>
      <c r="T5143" s="47">
        <v>16.830397999999999</v>
      </c>
      <c r="U5143" s="98" t="s">
        <v>111</v>
      </c>
      <c r="V5143" s="98" t="s">
        <v>3139</v>
      </c>
      <c r="W5143" s="69">
        <f t="shared" si="160"/>
        <v>4.1046837527883268E-2</v>
      </c>
    </row>
    <row r="5144" spans="1:23">
      <c r="A5144">
        <f t="shared" si="161"/>
        <v>784</v>
      </c>
      <c r="B5144" s="99">
        <v>44408</v>
      </c>
      <c r="C5144" s="23">
        <v>2741</v>
      </c>
      <c r="D5144" s="23">
        <v>5</v>
      </c>
      <c r="E5144" s="98" t="s">
        <v>49</v>
      </c>
      <c r="F5144" s="98" t="s">
        <v>164</v>
      </c>
      <c r="G5144" s="98" t="s">
        <v>4120</v>
      </c>
      <c r="H5144" s="98" t="s">
        <v>1366</v>
      </c>
      <c r="I5144" s="98" t="s">
        <v>6757</v>
      </c>
      <c r="J5144" s="99">
        <v>45192</v>
      </c>
      <c r="K5144" s="107">
        <v>6000000</v>
      </c>
      <c r="L5144" s="98" t="s">
        <v>5666</v>
      </c>
      <c r="M5144" s="23">
        <v>1080</v>
      </c>
      <c r="N5144" s="23">
        <v>1</v>
      </c>
      <c r="O5144" s="107">
        <v>6000000</v>
      </c>
      <c r="P5144" s="23">
        <v>180</v>
      </c>
      <c r="Q5144" s="23">
        <v>2</v>
      </c>
      <c r="R5144" s="23">
        <v>2</v>
      </c>
      <c r="S5144" s="23">
        <v>0</v>
      </c>
      <c r="T5144" s="47">
        <v>5</v>
      </c>
      <c r="U5144" s="98" t="s">
        <v>111</v>
      </c>
      <c r="V5144" s="98" t="s">
        <v>3139</v>
      </c>
      <c r="W5144" s="69">
        <f t="shared" si="160"/>
        <v>1.2209830110215357E-2</v>
      </c>
    </row>
    <row r="5145" spans="1:23">
      <c r="A5145">
        <f t="shared" si="161"/>
        <v>784</v>
      </c>
      <c r="B5145" s="99">
        <v>44408</v>
      </c>
      <c r="C5145" s="23">
        <v>2742</v>
      </c>
      <c r="D5145" s="23">
        <v>5</v>
      </c>
      <c r="E5145" s="98" t="s">
        <v>49</v>
      </c>
      <c r="F5145" s="98" t="s">
        <v>164</v>
      </c>
      <c r="G5145" s="98" t="s">
        <v>4120</v>
      </c>
      <c r="H5145" s="98" t="s">
        <v>1366</v>
      </c>
      <c r="I5145" s="98" t="s">
        <v>6757</v>
      </c>
      <c r="J5145" s="99">
        <v>45192</v>
      </c>
      <c r="K5145" s="107">
        <v>20000000</v>
      </c>
      <c r="L5145" s="98" t="s">
        <v>5667</v>
      </c>
      <c r="M5145" s="23">
        <v>1080</v>
      </c>
      <c r="N5145" s="23">
        <v>1</v>
      </c>
      <c r="O5145" s="107">
        <v>20000000</v>
      </c>
      <c r="P5145" s="23">
        <v>180</v>
      </c>
      <c r="Q5145" s="23">
        <v>2</v>
      </c>
      <c r="R5145" s="23">
        <v>2</v>
      </c>
      <c r="S5145" s="23">
        <v>0</v>
      </c>
      <c r="T5145" s="47">
        <v>16.666667</v>
      </c>
      <c r="U5145" s="98" t="s">
        <v>111</v>
      </c>
      <c r="V5145" s="98" t="s">
        <v>3139</v>
      </c>
      <c r="W5145" s="69">
        <f t="shared" si="160"/>
        <v>4.0699434514706534E-2</v>
      </c>
    </row>
    <row r="5146" spans="1:23">
      <c r="A5146">
        <f t="shared" si="161"/>
        <v>784</v>
      </c>
      <c r="B5146" s="99">
        <v>44408</v>
      </c>
      <c r="C5146" s="23">
        <v>2743</v>
      </c>
      <c r="D5146" s="23">
        <v>5</v>
      </c>
      <c r="E5146" s="98" t="s">
        <v>49</v>
      </c>
      <c r="F5146" s="98" t="s">
        <v>164</v>
      </c>
      <c r="G5146" s="98" t="s">
        <v>4120</v>
      </c>
      <c r="H5146" s="98" t="s">
        <v>1366</v>
      </c>
      <c r="I5146" s="98" t="s">
        <v>6757</v>
      </c>
      <c r="J5146" s="99">
        <v>45192</v>
      </c>
      <c r="K5146" s="107">
        <v>5000000</v>
      </c>
      <c r="L5146" s="98" t="s">
        <v>5668</v>
      </c>
      <c r="M5146" s="23">
        <v>1080</v>
      </c>
      <c r="N5146" s="23">
        <v>1</v>
      </c>
      <c r="O5146" s="107">
        <v>5000000</v>
      </c>
      <c r="P5146" s="23">
        <v>180</v>
      </c>
      <c r="Q5146" s="23">
        <v>2</v>
      </c>
      <c r="R5146" s="23">
        <v>2</v>
      </c>
      <c r="S5146" s="23">
        <v>0</v>
      </c>
      <c r="T5146" s="47">
        <v>4.1666670000000003</v>
      </c>
      <c r="U5146" s="98" t="s">
        <v>111</v>
      </c>
      <c r="V5146" s="98" t="s">
        <v>3139</v>
      </c>
      <c r="W5146" s="69">
        <f t="shared" si="160"/>
        <v>1.0174859239168138E-2</v>
      </c>
    </row>
    <row r="5147" spans="1:23">
      <c r="A5147">
        <f t="shared" si="161"/>
        <v>1515</v>
      </c>
      <c r="B5147" s="99">
        <v>44408</v>
      </c>
      <c r="C5147" s="23">
        <v>2744</v>
      </c>
      <c r="D5147" s="23">
        <v>5</v>
      </c>
      <c r="E5147" s="98" t="s">
        <v>49</v>
      </c>
      <c r="F5147" s="98" t="s">
        <v>164</v>
      </c>
      <c r="G5147" s="98" t="s">
        <v>4120</v>
      </c>
      <c r="H5147" s="98" t="s">
        <v>1366</v>
      </c>
      <c r="I5147" s="98" t="s">
        <v>6757</v>
      </c>
      <c r="J5147" s="99">
        <v>45923</v>
      </c>
      <c r="K5147" s="107">
        <v>10000000</v>
      </c>
      <c r="L5147" s="98" t="s">
        <v>5669</v>
      </c>
      <c r="M5147" s="23">
        <v>1800</v>
      </c>
      <c r="N5147" s="23">
        <v>1</v>
      </c>
      <c r="O5147" s="107">
        <v>10000000</v>
      </c>
      <c r="P5147" s="23">
        <v>180</v>
      </c>
      <c r="Q5147" s="23">
        <v>2</v>
      </c>
      <c r="R5147" s="23">
        <v>2</v>
      </c>
      <c r="S5147" s="23">
        <v>0</v>
      </c>
      <c r="T5147" s="47">
        <v>9</v>
      </c>
      <c r="U5147" s="98" t="s">
        <v>111</v>
      </c>
      <c r="V5147" s="98" t="s">
        <v>3139</v>
      </c>
      <c r="W5147" s="69">
        <f t="shared" si="160"/>
        <v>4.2469651416527136E-2</v>
      </c>
    </row>
    <row r="5148" spans="1:23">
      <c r="A5148">
        <f t="shared" si="161"/>
        <v>1515</v>
      </c>
      <c r="B5148" s="99">
        <v>44408</v>
      </c>
      <c r="C5148" s="23">
        <v>2745</v>
      </c>
      <c r="D5148" s="23">
        <v>5</v>
      </c>
      <c r="E5148" s="98" t="s">
        <v>49</v>
      </c>
      <c r="F5148" s="98" t="s">
        <v>164</v>
      </c>
      <c r="G5148" s="98" t="s">
        <v>4120</v>
      </c>
      <c r="H5148" s="98" t="s">
        <v>1366</v>
      </c>
      <c r="I5148" s="98" t="s">
        <v>6757</v>
      </c>
      <c r="J5148" s="99">
        <v>45923</v>
      </c>
      <c r="K5148" s="107">
        <v>15000000</v>
      </c>
      <c r="L5148" s="98" t="s">
        <v>5670</v>
      </c>
      <c r="M5148" s="23">
        <v>1800</v>
      </c>
      <c r="N5148" s="23">
        <v>1</v>
      </c>
      <c r="O5148" s="107">
        <v>15000000</v>
      </c>
      <c r="P5148" s="23">
        <v>180</v>
      </c>
      <c r="Q5148" s="23">
        <v>2</v>
      </c>
      <c r="R5148" s="23">
        <v>2</v>
      </c>
      <c r="S5148" s="23">
        <v>0</v>
      </c>
      <c r="T5148" s="47">
        <v>13.5</v>
      </c>
      <c r="U5148" s="98" t="s">
        <v>111</v>
      </c>
      <c r="V5148" s="98" t="s">
        <v>3139</v>
      </c>
      <c r="W5148" s="69">
        <f t="shared" si="160"/>
        <v>6.3704477124790715E-2</v>
      </c>
    </row>
    <row r="5149" spans="1:23">
      <c r="A5149">
        <f t="shared" si="161"/>
        <v>1515</v>
      </c>
      <c r="B5149" s="99">
        <v>44408</v>
      </c>
      <c r="C5149" s="23">
        <v>2746</v>
      </c>
      <c r="D5149" s="23">
        <v>5</v>
      </c>
      <c r="E5149" s="98" t="s">
        <v>49</v>
      </c>
      <c r="F5149" s="98" t="s">
        <v>164</v>
      </c>
      <c r="G5149" s="98" t="s">
        <v>4120</v>
      </c>
      <c r="H5149" s="98" t="s">
        <v>1366</v>
      </c>
      <c r="I5149" s="98" t="s">
        <v>6757</v>
      </c>
      <c r="J5149" s="99">
        <v>45923</v>
      </c>
      <c r="K5149" s="107">
        <v>7000000</v>
      </c>
      <c r="L5149" s="98" t="s">
        <v>5671</v>
      </c>
      <c r="M5149" s="23">
        <v>1800</v>
      </c>
      <c r="N5149" s="23">
        <v>1</v>
      </c>
      <c r="O5149" s="107">
        <v>7000000</v>
      </c>
      <c r="P5149" s="23">
        <v>180</v>
      </c>
      <c r="Q5149" s="23">
        <v>2</v>
      </c>
      <c r="R5149" s="23">
        <v>2</v>
      </c>
      <c r="S5149" s="23">
        <v>0</v>
      </c>
      <c r="T5149" s="47">
        <v>6.3</v>
      </c>
      <c r="U5149" s="98" t="s">
        <v>111</v>
      </c>
      <c r="V5149" s="98" t="s">
        <v>3139</v>
      </c>
      <c r="W5149" s="69">
        <f t="shared" si="160"/>
        <v>2.9728755991568993E-2</v>
      </c>
    </row>
    <row r="5150" spans="1:23">
      <c r="A5150">
        <f t="shared" si="161"/>
        <v>419</v>
      </c>
      <c r="B5150" s="99">
        <v>44408</v>
      </c>
      <c r="C5150" s="23">
        <v>2747</v>
      </c>
      <c r="D5150" s="23">
        <v>5</v>
      </c>
      <c r="E5150" s="98" t="s">
        <v>49</v>
      </c>
      <c r="F5150" s="98" t="s">
        <v>164</v>
      </c>
      <c r="G5150" s="98" t="s">
        <v>4120</v>
      </c>
      <c r="H5150" s="98" t="s">
        <v>1366</v>
      </c>
      <c r="I5150" s="98" t="s">
        <v>6757</v>
      </c>
      <c r="J5150" s="99">
        <v>44827</v>
      </c>
      <c r="K5150" s="107">
        <v>15000000</v>
      </c>
      <c r="L5150" s="98" t="s">
        <v>5672</v>
      </c>
      <c r="M5150" s="23">
        <v>720</v>
      </c>
      <c r="N5150" s="23">
        <v>1</v>
      </c>
      <c r="O5150" s="107">
        <v>15000000</v>
      </c>
      <c r="P5150" s="23">
        <v>180</v>
      </c>
      <c r="Q5150" s="23">
        <v>2</v>
      </c>
      <c r="R5150" s="23">
        <v>2</v>
      </c>
      <c r="S5150" s="23">
        <v>0</v>
      </c>
      <c r="T5150" s="47">
        <v>11.25</v>
      </c>
      <c r="U5150" s="98" t="s">
        <v>111</v>
      </c>
      <c r="V5150" s="98" t="s">
        <v>3139</v>
      </c>
      <c r="W5150" s="69">
        <f t="shared" si="160"/>
        <v>1.4682164969905008E-2</v>
      </c>
    </row>
    <row r="5151" spans="1:23">
      <c r="A5151">
        <f t="shared" si="161"/>
        <v>784</v>
      </c>
      <c r="B5151" s="99">
        <v>44408</v>
      </c>
      <c r="C5151" s="23">
        <v>2748</v>
      </c>
      <c r="D5151" s="23">
        <v>5</v>
      </c>
      <c r="E5151" s="98" t="s">
        <v>49</v>
      </c>
      <c r="F5151" s="98" t="s">
        <v>164</v>
      </c>
      <c r="G5151" s="98" t="s">
        <v>4120</v>
      </c>
      <c r="H5151" s="98" t="s">
        <v>1366</v>
      </c>
      <c r="I5151" s="98" t="s">
        <v>6757</v>
      </c>
      <c r="J5151" s="99">
        <v>45192</v>
      </c>
      <c r="K5151" s="107">
        <v>12000000</v>
      </c>
      <c r="L5151" s="98" t="s">
        <v>5673</v>
      </c>
      <c r="M5151" s="23">
        <v>1080</v>
      </c>
      <c r="N5151" s="23">
        <v>1</v>
      </c>
      <c r="O5151" s="107">
        <v>12000000</v>
      </c>
      <c r="P5151" s="23">
        <v>180</v>
      </c>
      <c r="Q5151" s="23">
        <v>2</v>
      </c>
      <c r="R5151" s="23">
        <v>2</v>
      </c>
      <c r="S5151" s="23">
        <v>0</v>
      </c>
      <c r="T5151" s="47">
        <v>10</v>
      </c>
      <c r="U5151" s="98" t="s">
        <v>111</v>
      </c>
      <c r="V5151" s="98" t="s">
        <v>3139</v>
      </c>
      <c r="W5151" s="69">
        <f t="shared" si="160"/>
        <v>2.4419660220430715E-2</v>
      </c>
    </row>
    <row r="5152" spans="1:23">
      <c r="A5152">
        <f t="shared" si="161"/>
        <v>784</v>
      </c>
      <c r="B5152" s="99">
        <v>44408</v>
      </c>
      <c r="C5152" s="23">
        <v>2749</v>
      </c>
      <c r="D5152" s="23">
        <v>5</v>
      </c>
      <c r="E5152" s="98" t="s">
        <v>49</v>
      </c>
      <c r="F5152" s="98" t="s">
        <v>164</v>
      </c>
      <c r="G5152" s="98" t="s">
        <v>4120</v>
      </c>
      <c r="H5152" s="98" t="s">
        <v>1366</v>
      </c>
      <c r="I5152" s="98" t="s">
        <v>6757</v>
      </c>
      <c r="J5152" s="99">
        <v>45192</v>
      </c>
      <c r="K5152" s="107">
        <v>14000000</v>
      </c>
      <c r="L5152" s="98" t="s">
        <v>5674</v>
      </c>
      <c r="M5152" s="23">
        <v>1080</v>
      </c>
      <c r="N5152" s="23">
        <v>1</v>
      </c>
      <c r="O5152" s="107">
        <v>14000000</v>
      </c>
      <c r="P5152" s="23">
        <v>90</v>
      </c>
      <c r="Q5152" s="23">
        <v>2</v>
      </c>
      <c r="R5152" s="23">
        <v>2</v>
      </c>
      <c r="S5152" s="23">
        <v>2.92</v>
      </c>
      <c r="T5152" s="47">
        <v>10.531153</v>
      </c>
      <c r="U5152" s="98" t="s">
        <v>111</v>
      </c>
      <c r="V5152" s="98" t="s">
        <v>3139</v>
      </c>
      <c r="W5152" s="69">
        <f t="shared" si="160"/>
        <v>2.5716717798936955E-2</v>
      </c>
    </row>
    <row r="5153" spans="1:23">
      <c r="A5153">
        <f t="shared" si="161"/>
        <v>1515</v>
      </c>
      <c r="B5153" s="99">
        <v>44408</v>
      </c>
      <c r="C5153" s="23">
        <v>2750</v>
      </c>
      <c r="D5153" s="23">
        <v>5</v>
      </c>
      <c r="E5153" s="98" t="s">
        <v>49</v>
      </c>
      <c r="F5153" s="98" t="s">
        <v>164</v>
      </c>
      <c r="G5153" s="98" t="s">
        <v>4120</v>
      </c>
      <c r="H5153" s="98" t="s">
        <v>1366</v>
      </c>
      <c r="I5153" s="98" t="s">
        <v>6757</v>
      </c>
      <c r="J5153" s="99">
        <v>45923</v>
      </c>
      <c r="K5153" s="107">
        <v>16000000</v>
      </c>
      <c r="L5153" s="98" t="s">
        <v>5675</v>
      </c>
      <c r="M5153" s="23">
        <v>1800</v>
      </c>
      <c r="N5153" s="23">
        <v>1</v>
      </c>
      <c r="O5153" s="107">
        <v>16000000</v>
      </c>
      <c r="P5153" s="23">
        <v>180</v>
      </c>
      <c r="Q5153" s="23">
        <v>2</v>
      </c>
      <c r="R5153" s="23">
        <v>2</v>
      </c>
      <c r="S5153" s="23">
        <v>0</v>
      </c>
      <c r="T5153" s="47">
        <v>14.4</v>
      </c>
      <c r="U5153" s="98" t="s">
        <v>111</v>
      </c>
      <c r="V5153" s="98" t="s">
        <v>3139</v>
      </c>
      <c r="W5153" s="69">
        <f t="shared" si="160"/>
        <v>6.7951442266443424E-2</v>
      </c>
    </row>
    <row r="5154" spans="1:23">
      <c r="A5154">
        <f t="shared" si="161"/>
        <v>1515</v>
      </c>
      <c r="B5154" s="99">
        <v>44408</v>
      </c>
      <c r="C5154" s="23">
        <v>2751</v>
      </c>
      <c r="D5154" s="23">
        <v>5</v>
      </c>
      <c r="E5154" s="98" t="s">
        <v>49</v>
      </c>
      <c r="F5154" s="98" t="s">
        <v>164</v>
      </c>
      <c r="G5154" s="98" t="s">
        <v>4120</v>
      </c>
      <c r="H5154" s="98" t="s">
        <v>1366</v>
      </c>
      <c r="I5154" s="98" t="s">
        <v>6757</v>
      </c>
      <c r="J5154" s="99">
        <v>45923</v>
      </c>
      <c r="K5154" s="107">
        <v>20000000</v>
      </c>
      <c r="L5154" s="98" t="s">
        <v>5676</v>
      </c>
      <c r="M5154" s="23">
        <v>1800</v>
      </c>
      <c r="N5154" s="23">
        <v>1</v>
      </c>
      <c r="O5154" s="107">
        <v>20000000</v>
      </c>
      <c r="P5154" s="23">
        <v>180</v>
      </c>
      <c r="Q5154" s="23">
        <v>2</v>
      </c>
      <c r="R5154" s="23">
        <v>2</v>
      </c>
      <c r="S5154" s="23">
        <v>0</v>
      </c>
      <c r="T5154" s="47">
        <v>18</v>
      </c>
      <c r="U5154" s="98" t="s">
        <v>111</v>
      </c>
      <c r="V5154" s="98" t="s">
        <v>3139</v>
      </c>
      <c r="W5154" s="69">
        <f t="shared" si="160"/>
        <v>8.4939302833054273E-2</v>
      </c>
    </row>
    <row r="5155" spans="1:23">
      <c r="A5155">
        <f t="shared" si="161"/>
        <v>784</v>
      </c>
      <c r="B5155" s="99">
        <v>44408</v>
      </c>
      <c r="C5155" s="23">
        <v>2752</v>
      </c>
      <c r="D5155" s="23">
        <v>5</v>
      </c>
      <c r="E5155" s="98" t="s">
        <v>49</v>
      </c>
      <c r="F5155" s="98" t="s">
        <v>164</v>
      </c>
      <c r="G5155" s="98" t="s">
        <v>4120</v>
      </c>
      <c r="H5155" s="98" t="s">
        <v>1366</v>
      </c>
      <c r="I5155" s="98" t="s">
        <v>6757</v>
      </c>
      <c r="J5155" s="99">
        <v>45192</v>
      </c>
      <c r="K5155" s="107">
        <v>5000000</v>
      </c>
      <c r="L5155" s="98" t="s">
        <v>5677</v>
      </c>
      <c r="M5155" s="23">
        <v>1080</v>
      </c>
      <c r="N5155" s="23">
        <v>1</v>
      </c>
      <c r="O5155" s="107">
        <v>5000000</v>
      </c>
      <c r="P5155" s="23">
        <v>180</v>
      </c>
      <c r="Q5155" s="23">
        <v>2</v>
      </c>
      <c r="R5155" s="23">
        <v>2</v>
      </c>
      <c r="S5155" s="23">
        <v>0</v>
      </c>
      <c r="T5155" s="47">
        <v>4.1666670000000003</v>
      </c>
      <c r="U5155" s="98" t="s">
        <v>111</v>
      </c>
      <c r="V5155" s="98" t="s">
        <v>3139</v>
      </c>
      <c r="W5155" s="69">
        <f t="shared" si="160"/>
        <v>1.0174859239168138E-2</v>
      </c>
    </row>
    <row r="5156" spans="1:23">
      <c r="A5156">
        <f t="shared" si="161"/>
        <v>1515</v>
      </c>
      <c r="B5156" s="99">
        <v>44408</v>
      </c>
      <c r="C5156" s="23">
        <v>2753</v>
      </c>
      <c r="D5156" s="23">
        <v>5</v>
      </c>
      <c r="E5156" s="98" t="s">
        <v>49</v>
      </c>
      <c r="F5156" s="98" t="s">
        <v>164</v>
      </c>
      <c r="G5156" s="98" t="s">
        <v>4120</v>
      </c>
      <c r="H5156" s="98" t="s">
        <v>1366</v>
      </c>
      <c r="I5156" s="98" t="s">
        <v>6757</v>
      </c>
      <c r="J5156" s="99">
        <v>45923</v>
      </c>
      <c r="K5156" s="107">
        <v>8500000</v>
      </c>
      <c r="L5156" s="98" t="s">
        <v>5678</v>
      </c>
      <c r="M5156" s="23">
        <v>1800</v>
      </c>
      <c r="N5156" s="23">
        <v>1</v>
      </c>
      <c r="O5156" s="107">
        <v>8500000</v>
      </c>
      <c r="P5156" s="23">
        <v>360</v>
      </c>
      <c r="Q5156" s="23">
        <v>2</v>
      </c>
      <c r="R5156" s="23">
        <v>2</v>
      </c>
      <c r="S5156" s="23">
        <v>0</v>
      </c>
      <c r="T5156" s="47">
        <v>8.5</v>
      </c>
      <c r="U5156" s="98" t="s">
        <v>111</v>
      </c>
      <c r="V5156" s="98" t="s">
        <v>3139</v>
      </c>
      <c r="W5156" s="69">
        <f t="shared" si="160"/>
        <v>4.0110226337831185E-2</v>
      </c>
    </row>
    <row r="5157" spans="1:23">
      <c r="A5157">
        <f t="shared" si="161"/>
        <v>1515</v>
      </c>
      <c r="B5157" s="99">
        <v>44408</v>
      </c>
      <c r="C5157" s="23">
        <v>2754</v>
      </c>
      <c r="D5157" s="23">
        <v>5</v>
      </c>
      <c r="E5157" s="98" t="s">
        <v>49</v>
      </c>
      <c r="F5157" s="98" t="s">
        <v>164</v>
      </c>
      <c r="G5157" s="98" t="s">
        <v>4120</v>
      </c>
      <c r="H5157" s="98" t="s">
        <v>1366</v>
      </c>
      <c r="I5157" s="98" t="s">
        <v>6757</v>
      </c>
      <c r="J5157" s="99">
        <v>45923</v>
      </c>
      <c r="K5157" s="107">
        <v>10000000</v>
      </c>
      <c r="L5157" s="98" t="s">
        <v>5679</v>
      </c>
      <c r="M5157" s="23">
        <v>1800</v>
      </c>
      <c r="N5157" s="23">
        <v>1</v>
      </c>
      <c r="O5157" s="107">
        <v>10000000</v>
      </c>
      <c r="P5157" s="23">
        <v>180</v>
      </c>
      <c r="Q5157" s="23">
        <v>2</v>
      </c>
      <c r="R5157" s="23">
        <v>2</v>
      </c>
      <c r="S5157" s="23">
        <v>0</v>
      </c>
      <c r="T5157" s="47">
        <v>9</v>
      </c>
      <c r="U5157" s="98" t="s">
        <v>111</v>
      </c>
      <c r="V5157" s="98" t="s">
        <v>3139</v>
      </c>
      <c r="W5157" s="69">
        <f t="shared" si="160"/>
        <v>4.2469651416527136E-2</v>
      </c>
    </row>
    <row r="5158" spans="1:23">
      <c r="A5158">
        <f t="shared" si="161"/>
        <v>784</v>
      </c>
      <c r="B5158" s="99">
        <v>44408</v>
      </c>
      <c r="C5158" s="23">
        <v>2755</v>
      </c>
      <c r="D5158" s="23">
        <v>5</v>
      </c>
      <c r="E5158" s="98" t="s">
        <v>49</v>
      </c>
      <c r="F5158" s="98" t="s">
        <v>164</v>
      </c>
      <c r="G5158" s="98" t="s">
        <v>4120</v>
      </c>
      <c r="H5158" s="98" t="s">
        <v>1366</v>
      </c>
      <c r="I5158" s="98" t="s">
        <v>6757</v>
      </c>
      <c r="J5158" s="99">
        <v>45192</v>
      </c>
      <c r="K5158" s="107">
        <v>13000000</v>
      </c>
      <c r="L5158" s="98" t="s">
        <v>5680</v>
      </c>
      <c r="M5158" s="23">
        <v>1080</v>
      </c>
      <c r="N5158" s="23">
        <v>1</v>
      </c>
      <c r="O5158" s="107">
        <v>13000000</v>
      </c>
      <c r="P5158" s="23">
        <v>180</v>
      </c>
      <c r="Q5158" s="23">
        <v>2</v>
      </c>
      <c r="R5158" s="23">
        <v>2</v>
      </c>
      <c r="S5158" s="23">
        <v>0</v>
      </c>
      <c r="T5158" s="47">
        <v>10.833333</v>
      </c>
      <c r="U5158" s="98" t="s">
        <v>111</v>
      </c>
      <c r="V5158" s="98" t="s">
        <v>3139</v>
      </c>
      <c r="W5158" s="69">
        <f t="shared" si="160"/>
        <v>2.6454631091477929E-2</v>
      </c>
    </row>
    <row r="5159" spans="1:23">
      <c r="A5159">
        <f t="shared" si="161"/>
        <v>784</v>
      </c>
      <c r="B5159" s="99">
        <v>44408</v>
      </c>
      <c r="C5159" s="23">
        <v>2756</v>
      </c>
      <c r="D5159" s="23">
        <v>5</v>
      </c>
      <c r="E5159" s="98" t="s">
        <v>49</v>
      </c>
      <c r="F5159" s="98" t="s">
        <v>164</v>
      </c>
      <c r="G5159" s="98" t="s">
        <v>4120</v>
      </c>
      <c r="H5159" s="98" t="s">
        <v>1366</v>
      </c>
      <c r="I5159" s="98" t="s">
        <v>6757</v>
      </c>
      <c r="J5159" s="99">
        <v>45192</v>
      </c>
      <c r="K5159" s="107">
        <v>17000000</v>
      </c>
      <c r="L5159" s="98" t="s">
        <v>5681</v>
      </c>
      <c r="M5159" s="23">
        <v>1080</v>
      </c>
      <c r="N5159" s="23">
        <v>1</v>
      </c>
      <c r="O5159" s="107">
        <v>17000000</v>
      </c>
      <c r="P5159" s="23">
        <v>180</v>
      </c>
      <c r="Q5159" s="23">
        <v>2</v>
      </c>
      <c r="R5159" s="23">
        <v>2</v>
      </c>
      <c r="S5159" s="23">
        <v>0</v>
      </c>
      <c r="T5159" s="47">
        <v>14.166667</v>
      </c>
      <c r="U5159" s="98" t="s">
        <v>111</v>
      </c>
      <c r="V5159" s="98" t="s">
        <v>3139</v>
      </c>
      <c r="W5159" s="69">
        <f t="shared" si="160"/>
        <v>3.4594519459598849E-2</v>
      </c>
    </row>
    <row r="5160" spans="1:23">
      <c r="A5160">
        <f t="shared" si="161"/>
        <v>1515</v>
      </c>
      <c r="B5160" s="99">
        <v>44408</v>
      </c>
      <c r="C5160" s="23">
        <v>2757</v>
      </c>
      <c r="D5160" s="23">
        <v>5</v>
      </c>
      <c r="E5160" s="98" t="s">
        <v>49</v>
      </c>
      <c r="F5160" s="98" t="s">
        <v>164</v>
      </c>
      <c r="G5160" s="98" t="s">
        <v>4120</v>
      </c>
      <c r="H5160" s="98" t="s">
        <v>1366</v>
      </c>
      <c r="I5160" s="98" t="s">
        <v>6757</v>
      </c>
      <c r="J5160" s="99">
        <v>45923</v>
      </c>
      <c r="K5160" s="107">
        <v>20000000</v>
      </c>
      <c r="L5160" s="98" t="s">
        <v>5682</v>
      </c>
      <c r="M5160" s="23">
        <v>1800</v>
      </c>
      <c r="N5160" s="23">
        <v>1</v>
      </c>
      <c r="O5160" s="107">
        <v>20000000</v>
      </c>
      <c r="P5160" s="23">
        <v>180</v>
      </c>
      <c r="Q5160" s="23">
        <v>2</v>
      </c>
      <c r="R5160" s="23">
        <v>2</v>
      </c>
      <c r="S5160" s="23">
        <v>0</v>
      </c>
      <c r="T5160" s="47">
        <v>18</v>
      </c>
      <c r="U5160" s="98" t="s">
        <v>111</v>
      </c>
      <c r="V5160" s="98" t="s">
        <v>3139</v>
      </c>
      <c r="W5160" s="69">
        <f t="shared" si="160"/>
        <v>8.4939302833054273E-2</v>
      </c>
    </row>
    <row r="5161" spans="1:23">
      <c r="A5161">
        <f t="shared" si="161"/>
        <v>1515</v>
      </c>
      <c r="B5161" s="99">
        <v>44408</v>
      </c>
      <c r="C5161" s="23">
        <v>2758</v>
      </c>
      <c r="D5161" s="23">
        <v>5</v>
      </c>
      <c r="E5161" s="98" t="s">
        <v>49</v>
      </c>
      <c r="F5161" s="98" t="s">
        <v>164</v>
      </c>
      <c r="G5161" s="98" t="s">
        <v>4120</v>
      </c>
      <c r="H5161" s="98" t="s">
        <v>1366</v>
      </c>
      <c r="I5161" s="98" t="s">
        <v>6757</v>
      </c>
      <c r="J5161" s="99">
        <v>45923</v>
      </c>
      <c r="K5161" s="107">
        <v>10000000</v>
      </c>
      <c r="L5161" s="98" t="s">
        <v>5683</v>
      </c>
      <c r="M5161" s="23">
        <v>1800</v>
      </c>
      <c r="N5161" s="23">
        <v>1</v>
      </c>
      <c r="O5161" s="107">
        <v>10000000</v>
      </c>
      <c r="P5161" s="23">
        <v>180</v>
      </c>
      <c r="Q5161" s="23">
        <v>2</v>
      </c>
      <c r="R5161" s="23">
        <v>2</v>
      </c>
      <c r="S5161" s="23">
        <v>0</v>
      </c>
      <c r="T5161" s="47">
        <v>9</v>
      </c>
      <c r="U5161" s="98" t="s">
        <v>111</v>
      </c>
      <c r="V5161" s="98" t="s">
        <v>3139</v>
      </c>
      <c r="W5161" s="69">
        <f t="shared" si="160"/>
        <v>4.2469651416527136E-2</v>
      </c>
    </row>
    <row r="5162" spans="1:23">
      <c r="A5162">
        <f t="shared" si="161"/>
        <v>1515</v>
      </c>
      <c r="B5162" s="99">
        <v>44408</v>
      </c>
      <c r="C5162" s="23">
        <v>2759</v>
      </c>
      <c r="D5162" s="23">
        <v>5</v>
      </c>
      <c r="E5162" s="98" t="s">
        <v>49</v>
      </c>
      <c r="F5162" s="98" t="s">
        <v>164</v>
      </c>
      <c r="G5162" s="98" t="s">
        <v>4120</v>
      </c>
      <c r="H5162" s="98" t="s">
        <v>1366</v>
      </c>
      <c r="I5162" s="98" t="s">
        <v>6757</v>
      </c>
      <c r="J5162" s="99">
        <v>45923</v>
      </c>
      <c r="K5162" s="107">
        <v>12000000</v>
      </c>
      <c r="L5162" s="98" t="s">
        <v>5684</v>
      </c>
      <c r="M5162" s="23">
        <v>1800</v>
      </c>
      <c r="N5162" s="23">
        <v>1</v>
      </c>
      <c r="O5162" s="107">
        <v>12000000</v>
      </c>
      <c r="P5162" s="23">
        <v>180</v>
      </c>
      <c r="Q5162" s="23">
        <v>2</v>
      </c>
      <c r="R5162" s="23">
        <v>2</v>
      </c>
      <c r="S5162" s="23">
        <v>0</v>
      </c>
      <c r="T5162" s="47">
        <v>10.8</v>
      </c>
      <c r="U5162" s="98" t="s">
        <v>111</v>
      </c>
      <c r="V5162" s="98" t="s">
        <v>3139</v>
      </c>
      <c r="W5162" s="69">
        <f t="shared" si="160"/>
        <v>5.0963581699832568E-2</v>
      </c>
    </row>
    <row r="5163" spans="1:23">
      <c r="A5163">
        <f t="shared" si="161"/>
        <v>785</v>
      </c>
      <c r="B5163" s="99">
        <v>44408</v>
      </c>
      <c r="C5163" s="23">
        <v>2760</v>
      </c>
      <c r="D5163" s="23">
        <v>5</v>
      </c>
      <c r="E5163" s="98" t="s">
        <v>49</v>
      </c>
      <c r="F5163" s="98" t="s">
        <v>164</v>
      </c>
      <c r="G5163" s="98" t="s">
        <v>4120</v>
      </c>
      <c r="H5163" s="98" t="s">
        <v>1366</v>
      </c>
      <c r="I5163" s="98" t="s">
        <v>6042</v>
      </c>
      <c r="J5163" s="99">
        <v>45193</v>
      </c>
      <c r="K5163" s="107">
        <v>7000000</v>
      </c>
      <c r="L5163" s="98" t="s">
        <v>5685</v>
      </c>
      <c r="M5163" s="23">
        <v>1080</v>
      </c>
      <c r="N5163" s="23">
        <v>1</v>
      </c>
      <c r="O5163" s="107">
        <v>7000000</v>
      </c>
      <c r="P5163" s="23">
        <v>180</v>
      </c>
      <c r="Q5163" s="23">
        <v>2</v>
      </c>
      <c r="R5163" s="23">
        <v>2</v>
      </c>
      <c r="S5163" s="23">
        <v>0</v>
      </c>
      <c r="T5163" s="47">
        <v>5.8333329999999997</v>
      </c>
      <c r="U5163" s="98" t="s">
        <v>111</v>
      </c>
      <c r="V5163" s="98" t="s">
        <v>3139</v>
      </c>
      <c r="W5163" s="69">
        <f t="shared" si="160"/>
        <v>1.4262970370269287E-2</v>
      </c>
    </row>
    <row r="5164" spans="1:23">
      <c r="A5164">
        <f t="shared" si="161"/>
        <v>785</v>
      </c>
      <c r="B5164" s="99">
        <v>44408</v>
      </c>
      <c r="C5164" s="23">
        <v>2761</v>
      </c>
      <c r="D5164" s="23">
        <v>5</v>
      </c>
      <c r="E5164" s="98" t="s">
        <v>49</v>
      </c>
      <c r="F5164" s="98" t="s">
        <v>164</v>
      </c>
      <c r="G5164" s="98" t="s">
        <v>4120</v>
      </c>
      <c r="H5164" s="98" t="s">
        <v>1366</v>
      </c>
      <c r="I5164" s="98" t="s">
        <v>6042</v>
      </c>
      <c r="J5164" s="99">
        <v>45193</v>
      </c>
      <c r="K5164" s="107">
        <v>5000000</v>
      </c>
      <c r="L5164" s="98" t="s">
        <v>5686</v>
      </c>
      <c r="M5164" s="23">
        <v>1080</v>
      </c>
      <c r="N5164" s="23">
        <v>1</v>
      </c>
      <c r="O5164" s="107">
        <v>5000000</v>
      </c>
      <c r="P5164" s="23">
        <v>180</v>
      </c>
      <c r="Q5164" s="23">
        <v>2</v>
      </c>
      <c r="R5164" s="23">
        <v>2</v>
      </c>
      <c r="S5164" s="23">
        <v>0</v>
      </c>
      <c r="T5164" s="47">
        <v>4.1666670000000003</v>
      </c>
      <c r="U5164" s="98" t="s">
        <v>111</v>
      </c>
      <c r="V5164" s="98" t="s">
        <v>3139</v>
      </c>
      <c r="W5164" s="69">
        <f t="shared" si="160"/>
        <v>1.0187837375952791E-2</v>
      </c>
    </row>
    <row r="5165" spans="1:23">
      <c r="A5165">
        <f t="shared" si="161"/>
        <v>785</v>
      </c>
      <c r="B5165" s="99">
        <v>44408</v>
      </c>
      <c r="C5165" s="23">
        <v>2762</v>
      </c>
      <c r="D5165" s="23">
        <v>5</v>
      </c>
      <c r="E5165" s="98" t="s">
        <v>49</v>
      </c>
      <c r="F5165" s="98" t="s">
        <v>164</v>
      </c>
      <c r="G5165" s="98" t="s">
        <v>4120</v>
      </c>
      <c r="H5165" s="98" t="s">
        <v>1366</v>
      </c>
      <c r="I5165" s="98" t="s">
        <v>6042</v>
      </c>
      <c r="J5165" s="99">
        <v>45193</v>
      </c>
      <c r="K5165" s="107">
        <v>5500000</v>
      </c>
      <c r="L5165" s="98" t="s">
        <v>5687</v>
      </c>
      <c r="M5165" s="23">
        <v>1080</v>
      </c>
      <c r="N5165" s="23">
        <v>1</v>
      </c>
      <c r="O5165" s="107">
        <v>5500000</v>
      </c>
      <c r="P5165" s="23">
        <v>180</v>
      </c>
      <c r="Q5165" s="23">
        <v>2</v>
      </c>
      <c r="R5165" s="23">
        <v>2</v>
      </c>
      <c r="S5165" s="23">
        <v>0</v>
      </c>
      <c r="T5165" s="47">
        <v>4.5833329999999997</v>
      </c>
      <c r="U5165" s="98" t="s">
        <v>111</v>
      </c>
      <c r="V5165" s="98" t="s">
        <v>3139</v>
      </c>
      <c r="W5165" s="69">
        <f t="shared" si="160"/>
        <v>1.1206619401991528E-2</v>
      </c>
    </row>
    <row r="5166" spans="1:23">
      <c r="A5166">
        <f t="shared" si="161"/>
        <v>785</v>
      </c>
      <c r="B5166" s="99">
        <v>44408</v>
      </c>
      <c r="C5166" s="23">
        <v>2763</v>
      </c>
      <c r="D5166" s="23">
        <v>5</v>
      </c>
      <c r="E5166" s="98" t="s">
        <v>49</v>
      </c>
      <c r="F5166" s="98" t="s">
        <v>164</v>
      </c>
      <c r="G5166" s="98" t="s">
        <v>4120</v>
      </c>
      <c r="H5166" s="98" t="s">
        <v>1366</v>
      </c>
      <c r="I5166" s="98" t="s">
        <v>6042</v>
      </c>
      <c r="J5166" s="99">
        <v>45193</v>
      </c>
      <c r="K5166" s="107">
        <v>20000000</v>
      </c>
      <c r="L5166" s="98" t="s">
        <v>5688</v>
      </c>
      <c r="M5166" s="23">
        <v>1080</v>
      </c>
      <c r="N5166" s="23">
        <v>1</v>
      </c>
      <c r="O5166" s="107">
        <v>20000000</v>
      </c>
      <c r="P5166" s="23">
        <v>180</v>
      </c>
      <c r="Q5166" s="23">
        <v>2</v>
      </c>
      <c r="R5166" s="23">
        <v>2</v>
      </c>
      <c r="S5166" s="23">
        <v>0</v>
      </c>
      <c r="T5166" s="47">
        <v>16.666667</v>
      </c>
      <c r="U5166" s="98" t="s">
        <v>111</v>
      </c>
      <c r="V5166" s="98" t="s">
        <v>3139</v>
      </c>
      <c r="W5166" s="69">
        <f t="shared" si="160"/>
        <v>4.0751347058730389E-2</v>
      </c>
    </row>
    <row r="5167" spans="1:23">
      <c r="A5167">
        <f t="shared" si="161"/>
        <v>785</v>
      </c>
      <c r="B5167" s="99">
        <v>44408</v>
      </c>
      <c r="C5167" s="23">
        <v>2764</v>
      </c>
      <c r="D5167" s="23">
        <v>5</v>
      </c>
      <c r="E5167" s="98" t="s">
        <v>49</v>
      </c>
      <c r="F5167" s="98" t="s">
        <v>164</v>
      </c>
      <c r="G5167" s="98" t="s">
        <v>4120</v>
      </c>
      <c r="H5167" s="98" t="s">
        <v>1366</v>
      </c>
      <c r="I5167" s="98" t="s">
        <v>6042</v>
      </c>
      <c r="J5167" s="99">
        <v>45193</v>
      </c>
      <c r="K5167" s="107">
        <v>7000000</v>
      </c>
      <c r="L5167" s="98" t="s">
        <v>5689</v>
      </c>
      <c r="M5167" s="23">
        <v>1080</v>
      </c>
      <c r="N5167" s="23">
        <v>1</v>
      </c>
      <c r="O5167" s="107">
        <v>7000000</v>
      </c>
      <c r="P5167" s="23">
        <v>30</v>
      </c>
      <c r="Q5167" s="23">
        <v>2</v>
      </c>
      <c r="R5167" s="23">
        <v>2</v>
      </c>
      <c r="S5167" s="23">
        <v>0</v>
      </c>
      <c r="T5167" s="47">
        <v>5.0555599999999998</v>
      </c>
      <c r="U5167" s="98" t="s">
        <v>111</v>
      </c>
      <c r="V5167" s="98" t="s">
        <v>3139</v>
      </c>
      <c r="W5167" s="69">
        <f t="shared" si="160"/>
        <v>1.2361252560949049E-2</v>
      </c>
    </row>
    <row r="5168" spans="1:23">
      <c r="A5168">
        <f t="shared" si="161"/>
        <v>1516</v>
      </c>
      <c r="B5168" s="99">
        <v>44408</v>
      </c>
      <c r="C5168" s="23">
        <v>2765</v>
      </c>
      <c r="D5168" s="23">
        <v>5</v>
      </c>
      <c r="E5168" s="98" t="s">
        <v>49</v>
      </c>
      <c r="F5168" s="98" t="s">
        <v>164</v>
      </c>
      <c r="G5168" s="98" t="s">
        <v>4120</v>
      </c>
      <c r="H5168" s="98" t="s">
        <v>1366</v>
      </c>
      <c r="I5168" s="98" t="s">
        <v>6042</v>
      </c>
      <c r="J5168" s="99">
        <v>45924</v>
      </c>
      <c r="K5168" s="107">
        <v>12000000</v>
      </c>
      <c r="L5168" s="98" t="s">
        <v>5690</v>
      </c>
      <c r="M5168" s="23">
        <v>1800</v>
      </c>
      <c r="N5168" s="23">
        <v>1</v>
      </c>
      <c r="O5168" s="107">
        <v>12000000</v>
      </c>
      <c r="P5168" s="23">
        <v>180</v>
      </c>
      <c r="Q5168" s="23">
        <v>2</v>
      </c>
      <c r="R5168" s="23">
        <v>2</v>
      </c>
      <c r="S5168" s="23">
        <v>0</v>
      </c>
      <c r="T5168" s="47">
        <v>10.8</v>
      </c>
      <c r="U5168" s="98" t="s">
        <v>111</v>
      </c>
      <c r="V5168" s="98" t="s">
        <v>3139</v>
      </c>
      <c r="W5168" s="69">
        <f t="shared" si="160"/>
        <v>5.0997221027687244E-2</v>
      </c>
    </row>
    <row r="5169" spans="1:23">
      <c r="A5169">
        <f t="shared" si="161"/>
        <v>785</v>
      </c>
      <c r="B5169" s="99">
        <v>44408</v>
      </c>
      <c r="C5169" s="23">
        <v>2766</v>
      </c>
      <c r="D5169" s="23">
        <v>5</v>
      </c>
      <c r="E5169" s="98" t="s">
        <v>49</v>
      </c>
      <c r="F5169" s="98" t="s">
        <v>164</v>
      </c>
      <c r="G5169" s="98" t="s">
        <v>4120</v>
      </c>
      <c r="H5169" s="98" t="s">
        <v>1366</v>
      </c>
      <c r="I5169" s="98" t="s">
        <v>6042</v>
      </c>
      <c r="J5169" s="99">
        <v>45193</v>
      </c>
      <c r="K5169" s="107">
        <v>5500000</v>
      </c>
      <c r="L5169" s="98" t="s">
        <v>5691</v>
      </c>
      <c r="M5169" s="23">
        <v>1080</v>
      </c>
      <c r="N5169" s="23">
        <v>1</v>
      </c>
      <c r="O5169" s="107">
        <v>5500000</v>
      </c>
      <c r="P5169" s="23">
        <v>180</v>
      </c>
      <c r="Q5169" s="23">
        <v>2</v>
      </c>
      <c r="R5169" s="23">
        <v>2</v>
      </c>
      <c r="S5169" s="23">
        <v>0</v>
      </c>
      <c r="T5169" s="47">
        <v>4.5833329999999997</v>
      </c>
      <c r="U5169" s="98" t="s">
        <v>111</v>
      </c>
      <c r="V5169" s="98" t="s">
        <v>3139</v>
      </c>
      <c r="W5169" s="69">
        <f t="shared" si="160"/>
        <v>1.1206619401991528E-2</v>
      </c>
    </row>
    <row r="5170" spans="1:23">
      <c r="A5170">
        <f t="shared" si="161"/>
        <v>785</v>
      </c>
      <c r="B5170" s="99">
        <v>44408</v>
      </c>
      <c r="C5170" s="23">
        <v>2767</v>
      </c>
      <c r="D5170" s="23">
        <v>5</v>
      </c>
      <c r="E5170" s="98" t="s">
        <v>49</v>
      </c>
      <c r="F5170" s="98" t="s">
        <v>164</v>
      </c>
      <c r="G5170" s="98" t="s">
        <v>4120</v>
      </c>
      <c r="H5170" s="98" t="s">
        <v>1366</v>
      </c>
      <c r="I5170" s="98" t="s">
        <v>6042</v>
      </c>
      <c r="J5170" s="99">
        <v>45193</v>
      </c>
      <c r="K5170" s="107">
        <v>15000000</v>
      </c>
      <c r="L5170" s="98" t="s">
        <v>5692</v>
      </c>
      <c r="M5170" s="23">
        <v>1080</v>
      </c>
      <c r="N5170" s="23">
        <v>1</v>
      </c>
      <c r="O5170" s="107">
        <v>15000000</v>
      </c>
      <c r="P5170" s="23">
        <v>180</v>
      </c>
      <c r="Q5170" s="23">
        <v>2</v>
      </c>
      <c r="R5170" s="23">
        <v>2</v>
      </c>
      <c r="S5170" s="23">
        <v>0</v>
      </c>
      <c r="T5170" s="47">
        <v>12.5</v>
      </c>
      <c r="U5170" s="98" t="s">
        <v>111</v>
      </c>
      <c r="V5170" s="98" t="s">
        <v>3139</v>
      </c>
      <c r="W5170" s="69">
        <f t="shared" si="160"/>
        <v>3.0563509682777597E-2</v>
      </c>
    </row>
    <row r="5171" spans="1:23">
      <c r="A5171">
        <f t="shared" si="161"/>
        <v>1516</v>
      </c>
      <c r="B5171" s="99">
        <v>44408</v>
      </c>
      <c r="C5171" s="23">
        <v>2768</v>
      </c>
      <c r="D5171" s="23">
        <v>5</v>
      </c>
      <c r="E5171" s="98" t="s">
        <v>49</v>
      </c>
      <c r="F5171" s="98" t="s">
        <v>164</v>
      </c>
      <c r="G5171" s="98" t="s">
        <v>4120</v>
      </c>
      <c r="H5171" s="98" t="s">
        <v>1366</v>
      </c>
      <c r="I5171" s="98" t="s">
        <v>6042</v>
      </c>
      <c r="J5171" s="99">
        <v>45924</v>
      </c>
      <c r="K5171" s="107">
        <v>15000000</v>
      </c>
      <c r="L5171" s="98" t="s">
        <v>5693</v>
      </c>
      <c r="M5171" s="23">
        <v>1800</v>
      </c>
      <c r="N5171" s="23">
        <v>1</v>
      </c>
      <c r="O5171" s="107">
        <v>15000000</v>
      </c>
      <c r="P5171" s="23">
        <v>180</v>
      </c>
      <c r="Q5171" s="23">
        <v>2</v>
      </c>
      <c r="R5171" s="23">
        <v>2</v>
      </c>
      <c r="S5171" s="23">
        <v>0</v>
      </c>
      <c r="T5171" s="47">
        <v>13.5</v>
      </c>
      <c r="U5171" s="98" t="s">
        <v>111</v>
      </c>
      <c r="V5171" s="98" t="s">
        <v>3139</v>
      </c>
      <c r="W5171" s="69">
        <f t="shared" si="160"/>
        <v>6.3746526284609056E-2</v>
      </c>
    </row>
    <row r="5172" spans="1:23">
      <c r="A5172">
        <f t="shared" si="161"/>
        <v>785</v>
      </c>
      <c r="B5172" s="99">
        <v>44408</v>
      </c>
      <c r="C5172" s="23">
        <v>2769</v>
      </c>
      <c r="D5172" s="23">
        <v>5</v>
      </c>
      <c r="E5172" s="98" t="s">
        <v>49</v>
      </c>
      <c r="F5172" s="98" t="s">
        <v>164</v>
      </c>
      <c r="G5172" s="98" t="s">
        <v>4120</v>
      </c>
      <c r="H5172" s="98" t="s">
        <v>1366</v>
      </c>
      <c r="I5172" s="98" t="s">
        <v>6042</v>
      </c>
      <c r="J5172" s="99">
        <v>45193</v>
      </c>
      <c r="K5172" s="107">
        <v>17500000</v>
      </c>
      <c r="L5172" s="98" t="s">
        <v>5694</v>
      </c>
      <c r="M5172" s="23">
        <v>1080</v>
      </c>
      <c r="N5172" s="23">
        <v>1</v>
      </c>
      <c r="O5172" s="107">
        <v>17500000</v>
      </c>
      <c r="P5172" s="23">
        <v>180</v>
      </c>
      <c r="Q5172" s="23">
        <v>2</v>
      </c>
      <c r="R5172" s="23">
        <v>2</v>
      </c>
      <c r="S5172" s="23">
        <v>0</v>
      </c>
      <c r="T5172" s="47">
        <v>14.583333</v>
      </c>
      <c r="U5172" s="98" t="s">
        <v>111</v>
      </c>
      <c r="V5172" s="98" t="s">
        <v>3139</v>
      </c>
      <c r="W5172" s="69">
        <f t="shared" si="160"/>
        <v>3.56574271482136E-2</v>
      </c>
    </row>
    <row r="5173" spans="1:23">
      <c r="A5173">
        <f t="shared" si="161"/>
        <v>785</v>
      </c>
      <c r="B5173" s="99">
        <v>44408</v>
      </c>
      <c r="C5173" s="23">
        <v>2770</v>
      </c>
      <c r="D5173" s="23">
        <v>5</v>
      </c>
      <c r="E5173" s="98" t="s">
        <v>49</v>
      </c>
      <c r="F5173" s="98" t="s">
        <v>164</v>
      </c>
      <c r="G5173" s="98" t="s">
        <v>4120</v>
      </c>
      <c r="H5173" s="98" t="s">
        <v>1366</v>
      </c>
      <c r="I5173" s="98" t="s">
        <v>6042</v>
      </c>
      <c r="J5173" s="99">
        <v>45193</v>
      </c>
      <c r="K5173" s="107">
        <v>5000000</v>
      </c>
      <c r="L5173" s="98" t="s">
        <v>5695</v>
      </c>
      <c r="M5173" s="23">
        <v>1080</v>
      </c>
      <c r="N5173" s="23">
        <v>1</v>
      </c>
      <c r="O5173" s="107">
        <v>5000000</v>
      </c>
      <c r="P5173" s="23">
        <v>180</v>
      </c>
      <c r="Q5173" s="23">
        <v>2</v>
      </c>
      <c r="R5173" s="23">
        <v>2</v>
      </c>
      <c r="S5173" s="23">
        <v>0</v>
      </c>
      <c r="T5173" s="47">
        <v>4.1666670000000003</v>
      </c>
      <c r="U5173" s="98" t="s">
        <v>111</v>
      </c>
      <c r="V5173" s="98" t="s">
        <v>3139</v>
      </c>
      <c r="W5173" s="69">
        <f t="shared" si="160"/>
        <v>1.0187837375952791E-2</v>
      </c>
    </row>
    <row r="5174" spans="1:23">
      <c r="A5174">
        <f t="shared" si="161"/>
        <v>785</v>
      </c>
      <c r="B5174" s="99">
        <v>44408</v>
      </c>
      <c r="C5174" s="23">
        <v>2771</v>
      </c>
      <c r="D5174" s="23">
        <v>5</v>
      </c>
      <c r="E5174" s="98" t="s">
        <v>49</v>
      </c>
      <c r="F5174" s="98" t="s">
        <v>164</v>
      </c>
      <c r="G5174" s="98" t="s">
        <v>4120</v>
      </c>
      <c r="H5174" s="98" t="s">
        <v>1366</v>
      </c>
      <c r="I5174" s="98" t="s">
        <v>6042</v>
      </c>
      <c r="J5174" s="99">
        <v>45193</v>
      </c>
      <c r="K5174" s="107">
        <v>17000000</v>
      </c>
      <c r="L5174" s="98" t="s">
        <v>5696</v>
      </c>
      <c r="M5174" s="23">
        <v>1080</v>
      </c>
      <c r="N5174" s="23">
        <v>1</v>
      </c>
      <c r="O5174" s="107">
        <v>17000000</v>
      </c>
      <c r="P5174" s="23">
        <v>180</v>
      </c>
      <c r="Q5174" s="23">
        <v>2</v>
      </c>
      <c r="R5174" s="23">
        <v>2</v>
      </c>
      <c r="S5174" s="23">
        <v>0</v>
      </c>
      <c r="T5174" s="47">
        <v>14.166667</v>
      </c>
      <c r="U5174" s="98" t="s">
        <v>111</v>
      </c>
      <c r="V5174" s="98" t="s">
        <v>3139</v>
      </c>
      <c r="W5174" s="69">
        <f t="shared" si="160"/>
        <v>3.463864512217487E-2</v>
      </c>
    </row>
    <row r="5175" spans="1:23">
      <c r="A5175">
        <f t="shared" si="161"/>
        <v>1516</v>
      </c>
      <c r="B5175" s="99">
        <v>44408</v>
      </c>
      <c r="C5175" s="23">
        <v>2772</v>
      </c>
      <c r="D5175" s="23">
        <v>5</v>
      </c>
      <c r="E5175" s="98" t="s">
        <v>49</v>
      </c>
      <c r="F5175" s="98" t="s">
        <v>164</v>
      </c>
      <c r="G5175" s="98" t="s">
        <v>4120</v>
      </c>
      <c r="H5175" s="98" t="s">
        <v>1366</v>
      </c>
      <c r="I5175" s="98" t="s">
        <v>6042</v>
      </c>
      <c r="J5175" s="99">
        <v>45924</v>
      </c>
      <c r="K5175" s="107">
        <v>26000000</v>
      </c>
      <c r="L5175" s="98" t="s">
        <v>5697</v>
      </c>
      <c r="M5175" s="23">
        <v>1800</v>
      </c>
      <c r="N5175" s="23">
        <v>1</v>
      </c>
      <c r="O5175" s="107">
        <v>26000000</v>
      </c>
      <c r="P5175" s="23">
        <v>180</v>
      </c>
      <c r="Q5175" s="23">
        <v>2</v>
      </c>
      <c r="R5175" s="23">
        <v>2</v>
      </c>
      <c r="S5175" s="23">
        <v>0</v>
      </c>
      <c r="T5175" s="47">
        <v>23.4</v>
      </c>
      <c r="U5175" s="98" t="s">
        <v>111</v>
      </c>
      <c r="V5175" s="98" t="s">
        <v>3139</v>
      </c>
      <c r="W5175" s="69">
        <f t="shared" si="160"/>
        <v>0.11049397889332235</v>
      </c>
    </row>
    <row r="5176" spans="1:23">
      <c r="A5176">
        <f t="shared" si="161"/>
        <v>420</v>
      </c>
      <c r="B5176" s="99">
        <v>44408</v>
      </c>
      <c r="C5176" s="23">
        <v>2773</v>
      </c>
      <c r="D5176" s="23">
        <v>5</v>
      </c>
      <c r="E5176" s="98" t="s">
        <v>49</v>
      </c>
      <c r="F5176" s="98" t="s">
        <v>164</v>
      </c>
      <c r="G5176" s="98" t="s">
        <v>4120</v>
      </c>
      <c r="H5176" s="98" t="s">
        <v>1366</v>
      </c>
      <c r="I5176" s="98" t="s">
        <v>6042</v>
      </c>
      <c r="J5176" s="99">
        <v>44828</v>
      </c>
      <c r="K5176" s="107">
        <v>13000000</v>
      </c>
      <c r="L5176" s="98" t="s">
        <v>5698</v>
      </c>
      <c r="M5176" s="23">
        <v>720</v>
      </c>
      <c r="N5176" s="23">
        <v>1</v>
      </c>
      <c r="O5176" s="107">
        <v>13000000</v>
      </c>
      <c r="P5176" s="23">
        <v>180</v>
      </c>
      <c r="Q5176" s="23">
        <v>2</v>
      </c>
      <c r="R5176" s="23">
        <v>2</v>
      </c>
      <c r="S5176" s="23">
        <v>0</v>
      </c>
      <c r="T5176" s="47">
        <v>9.75</v>
      </c>
      <c r="U5176" s="98" t="s">
        <v>111</v>
      </c>
      <c r="V5176" s="98" t="s">
        <v>3139</v>
      </c>
      <c r="W5176" s="69">
        <f t="shared" si="160"/>
        <v>1.2754911811564256E-2</v>
      </c>
    </row>
    <row r="5177" spans="1:23">
      <c r="A5177">
        <f t="shared" si="161"/>
        <v>1517</v>
      </c>
      <c r="B5177" s="99">
        <v>44408</v>
      </c>
      <c r="C5177" s="23">
        <v>2774</v>
      </c>
      <c r="D5177" s="23">
        <v>5</v>
      </c>
      <c r="E5177" s="98" t="s">
        <v>49</v>
      </c>
      <c r="F5177" s="98" t="s">
        <v>164</v>
      </c>
      <c r="G5177" s="98" t="s">
        <v>4120</v>
      </c>
      <c r="H5177" s="98" t="s">
        <v>1366</v>
      </c>
      <c r="I5177" s="98" t="s">
        <v>7013</v>
      </c>
      <c r="J5177" s="99">
        <v>45925</v>
      </c>
      <c r="K5177" s="107">
        <v>10000000</v>
      </c>
      <c r="L5177" s="98" t="s">
        <v>5699</v>
      </c>
      <c r="M5177" s="23">
        <v>1800</v>
      </c>
      <c r="N5177" s="23">
        <v>1</v>
      </c>
      <c r="O5177" s="107">
        <v>10000000</v>
      </c>
      <c r="P5177" s="23">
        <v>180</v>
      </c>
      <c r="Q5177" s="23">
        <v>2</v>
      </c>
      <c r="R5177" s="23">
        <v>2</v>
      </c>
      <c r="S5177" s="23">
        <v>2.77</v>
      </c>
      <c r="T5177" s="47">
        <v>9.0860000000000003</v>
      </c>
      <c r="U5177" s="98" t="s">
        <v>111</v>
      </c>
      <c r="V5177" s="98" t="s">
        <v>3139</v>
      </c>
      <c r="W5177" s="69">
        <f t="shared" si="160"/>
        <v>4.293207381393091E-2</v>
      </c>
    </row>
    <row r="5178" spans="1:23">
      <c r="A5178">
        <f t="shared" si="161"/>
        <v>1517</v>
      </c>
      <c r="B5178" s="99">
        <v>44408</v>
      </c>
      <c r="C5178" s="23">
        <v>2775</v>
      </c>
      <c r="D5178" s="23">
        <v>5</v>
      </c>
      <c r="E5178" s="98" t="s">
        <v>49</v>
      </c>
      <c r="F5178" s="98" t="s">
        <v>164</v>
      </c>
      <c r="G5178" s="98" t="s">
        <v>4120</v>
      </c>
      <c r="H5178" s="98" t="s">
        <v>1366</v>
      </c>
      <c r="I5178" s="98" t="s">
        <v>7013</v>
      </c>
      <c r="J5178" s="99">
        <v>45925</v>
      </c>
      <c r="K5178" s="107">
        <v>25000000</v>
      </c>
      <c r="L5178" s="98" t="s">
        <v>5700</v>
      </c>
      <c r="M5178" s="23">
        <v>1800</v>
      </c>
      <c r="N5178" s="23">
        <v>1</v>
      </c>
      <c r="O5178" s="107">
        <v>25000000</v>
      </c>
      <c r="P5178" s="23">
        <v>180</v>
      </c>
      <c r="Q5178" s="23">
        <v>2</v>
      </c>
      <c r="R5178" s="23">
        <v>2</v>
      </c>
      <c r="S5178" s="23">
        <v>0</v>
      </c>
      <c r="T5178" s="47">
        <v>22.5</v>
      </c>
      <c r="U5178" s="98" t="s">
        <v>111</v>
      </c>
      <c r="V5178" s="98" t="s">
        <v>3139</v>
      </c>
      <c r="W5178" s="69">
        <f t="shared" si="160"/>
        <v>0.10631429240737898</v>
      </c>
    </row>
    <row r="5179" spans="1:23">
      <c r="A5179">
        <f t="shared" si="161"/>
        <v>1517</v>
      </c>
      <c r="B5179" s="99">
        <v>44408</v>
      </c>
      <c r="C5179" s="23">
        <v>2776</v>
      </c>
      <c r="D5179" s="23">
        <v>5</v>
      </c>
      <c r="E5179" s="98" t="s">
        <v>49</v>
      </c>
      <c r="F5179" s="98" t="s">
        <v>164</v>
      </c>
      <c r="G5179" s="98" t="s">
        <v>4120</v>
      </c>
      <c r="H5179" s="98" t="s">
        <v>1366</v>
      </c>
      <c r="I5179" s="98" t="s">
        <v>7013</v>
      </c>
      <c r="J5179" s="99">
        <v>45925</v>
      </c>
      <c r="K5179" s="107">
        <v>10000000</v>
      </c>
      <c r="L5179" s="98" t="s">
        <v>5701</v>
      </c>
      <c r="M5179" s="23">
        <v>1800</v>
      </c>
      <c r="N5179" s="23">
        <v>1</v>
      </c>
      <c r="O5179" s="107">
        <v>10000000</v>
      </c>
      <c r="P5179" s="23">
        <v>180</v>
      </c>
      <c r="Q5179" s="23">
        <v>2</v>
      </c>
      <c r="R5179" s="23">
        <v>2</v>
      </c>
      <c r="S5179" s="23">
        <v>0</v>
      </c>
      <c r="T5179" s="47">
        <v>9</v>
      </c>
      <c r="U5179" s="98" t="s">
        <v>111</v>
      </c>
      <c r="V5179" s="98" t="s">
        <v>3139</v>
      </c>
      <c r="W5179" s="69">
        <f t="shared" si="160"/>
        <v>4.2525716962951592E-2</v>
      </c>
    </row>
    <row r="5180" spans="1:23">
      <c r="A5180">
        <f t="shared" si="161"/>
        <v>1517</v>
      </c>
      <c r="B5180" s="99">
        <v>44408</v>
      </c>
      <c r="C5180" s="23">
        <v>2777</v>
      </c>
      <c r="D5180" s="23">
        <v>5</v>
      </c>
      <c r="E5180" s="98" t="s">
        <v>49</v>
      </c>
      <c r="F5180" s="98" t="s">
        <v>164</v>
      </c>
      <c r="G5180" s="98" t="s">
        <v>4120</v>
      </c>
      <c r="H5180" s="98" t="s">
        <v>1366</v>
      </c>
      <c r="I5180" s="98" t="s">
        <v>7013</v>
      </c>
      <c r="J5180" s="99">
        <v>45925</v>
      </c>
      <c r="K5180" s="107">
        <v>10000000</v>
      </c>
      <c r="L5180" s="98" t="s">
        <v>5702</v>
      </c>
      <c r="M5180" s="23">
        <v>1800</v>
      </c>
      <c r="N5180" s="23">
        <v>1</v>
      </c>
      <c r="O5180" s="107">
        <v>10000000</v>
      </c>
      <c r="P5180" s="23">
        <v>180</v>
      </c>
      <c r="Q5180" s="23">
        <v>2</v>
      </c>
      <c r="R5180" s="23">
        <v>2</v>
      </c>
      <c r="S5180" s="23">
        <v>0</v>
      </c>
      <c r="T5180" s="47">
        <v>9</v>
      </c>
      <c r="U5180" s="98" t="s">
        <v>111</v>
      </c>
      <c r="V5180" s="98" t="s">
        <v>3139</v>
      </c>
      <c r="W5180" s="69">
        <f t="shared" si="160"/>
        <v>4.2525716962951592E-2</v>
      </c>
    </row>
    <row r="5181" spans="1:23">
      <c r="A5181">
        <f t="shared" si="161"/>
        <v>421</v>
      </c>
      <c r="B5181" s="99">
        <v>44408</v>
      </c>
      <c r="C5181" s="23">
        <v>2778</v>
      </c>
      <c r="D5181" s="23">
        <v>5</v>
      </c>
      <c r="E5181" s="98" t="s">
        <v>49</v>
      </c>
      <c r="F5181" s="98" t="s">
        <v>164</v>
      </c>
      <c r="G5181" s="98" t="s">
        <v>4120</v>
      </c>
      <c r="H5181" s="98" t="s">
        <v>1366</v>
      </c>
      <c r="I5181" s="98" t="s">
        <v>7013</v>
      </c>
      <c r="J5181" s="99">
        <v>44829</v>
      </c>
      <c r="K5181" s="107">
        <v>5000000</v>
      </c>
      <c r="L5181" s="98" t="s">
        <v>5703</v>
      </c>
      <c r="M5181" s="23">
        <v>720</v>
      </c>
      <c r="N5181" s="23">
        <v>1</v>
      </c>
      <c r="O5181" s="107">
        <v>5000000</v>
      </c>
      <c r="P5181" s="23">
        <v>180</v>
      </c>
      <c r="Q5181" s="23">
        <v>2</v>
      </c>
      <c r="R5181" s="23">
        <v>2</v>
      </c>
      <c r="S5181" s="23">
        <v>0</v>
      </c>
      <c r="T5181" s="47">
        <v>3.75</v>
      </c>
      <c r="U5181" s="98" t="s">
        <v>111</v>
      </c>
      <c r="V5181" s="98" t="s">
        <v>3139</v>
      </c>
      <c r="W5181" s="69">
        <f t="shared" si="160"/>
        <v>4.9174156343118605E-3</v>
      </c>
    </row>
    <row r="5182" spans="1:23">
      <c r="A5182">
        <f t="shared" si="161"/>
        <v>806</v>
      </c>
      <c r="B5182" s="99">
        <v>44408</v>
      </c>
      <c r="C5182" s="23">
        <v>2779</v>
      </c>
      <c r="D5182" s="23">
        <v>5</v>
      </c>
      <c r="E5182" s="98" t="s">
        <v>49</v>
      </c>
      <c r="F5182" s="98" t="s">
        <v>164</v>
      </c>
      <c r="G5182" s="98" t="s">
        <v>4120</v>
      </c>
      <c r="H5182" s="98" t="s">
        <v>1366</v>
      </c>
      <c r="I5182" s="98" t="s">
        <v>7013</v>
      </c>
      <c r="J5182" s="99">
        <v>45214</v>
      </c>
      <c r="K5182" s="107">
        <v>6000000</v>
      </c>
      <c r="L5182" s="98" t="s">
        <v>5704</v>
      </c>
      <c r="M5182" s="23">
        <v>1080</v>
      </c>
      <c r="N5182" s="23">
        <v>1</v>
      </c>
      <c r="O5182" s="107">
        <v>6000000</v>
      </c>
      <c r="P5182" s="23">
        <v>30</v>
      </c>
      <c r="Q5182" s="23">
        <v>2</v>
      </c>
      <c r="R5182" s="23">
        <v>2</v>
      </c>
      <c r="S5182" s="23">
        <v>0</v>
      </c>
      <c r="T5182" s="47">
        <v>4.4999969999999996</v>
      </c>
      <c r="U5182" s="98" t="s">
        <v>111</v>
      </c>
      <c r="V5182" s="98" t="s">
        <v>3139</v>
      </c>
      <c r="W5182" s="69">
        <f t="shared" si="160"/>
        <v>1.1297200073056603E-2</v>
      </c>
    </row>
    <row r="5183" spans="1:23">
      <c r="A5183">
        <f t="shared" si="161"/>
        <v>421</v>
      </c>
      <c r="B5183" s="99">
        <v>44408</v>
      </c>
      <c r="C5183" s="23">
        <v>2780</v>
      </c>
      <c r="D5183" s="23">
        <v>5</v>
      </c>
      <c r="E5183" s="98" t="s">
        <v>49</v>
      </c>
      <c r="F5183" s="98" t="s">
        <v>164</v>
      </c>
      <c r="G5183" s="98" t="s">
        <v>4120</v>
      </c>
      <c r="H5183" s="98" t="s">
        <v>1366</v>
      </c>
      <c r="I5183" s="98" t="s">
        <v>7013</v>
      </c>
      <c r="J5183" s="99">
        <v>44829</v>
      </c>
      <c r="K5183" s="107">
        <v>5000000</v>
      </c>
      <c r="L5183" s="98" t="s">
        <v>5705</v>
      </c>
      <c r="M5183" s="23">
        <v>720</v>
      </c>
      <c r="N5183" s="23">
        <v>1</v>
      </c>
      <c r="O5183" s="107">
        <v>5000000</v>
      </c>
      <c r="P5183" s="23">
        <v>30</v>
      </c>
      <c r="Q5183" s="23">
        <v>2</v>
      </c>
      <c r="R5183" s="23">
        <v>2</v>
      </c>
      <c r="S5183" s="23">
        <v>0</v>
      </c>
      <c r="T5183" s="47">
        <v>2.9166699999999999</v>
      </c>
      <c r="U5183" s="98" t="s">
        <v>111</v>
      </c>
      <c r="V5183" s="98" t="s">
        <v>3139</v>
      </c>
      <c r="W5183" s="69">
        <f t="shared" si="160"/>
        <v>3.8246609755008998E-3</v>
      </c>
    </row>
    <row r="5184" spans="1:23">
      <c r="A5184">
        <f t="shared" si="161"/>
        <v>1517</v>
      </c>
      <c r="B5184" s="99">
        <v>44408</v>
      </c>
      <c r="C5184" s="23">
        <v>2781</v>
      </c>
      <c r="D5184" s="23">
        <v>5</v>
      </c>
      <c r="E5184" s="98" t="s">
        <v>49</v>
      </c>
      <c r="F5184" s="98" t="s">
        <v>164</v>
      </c>
      <c r="G5184" s="98" t="s">
        <v>4120</v>
      </c>
      <c r="H5184" s="98" t="s">
        <v>1366</v>
      </c>
      <c r="I5184" s="98" t="s">
        <v>7013</v>
      </c>
      <c r="J5184" s="99">
        <v>45925</v>
      </c>
      <c r="K5184" s="107">
        <v>30000000</v>
      </c>
      <c r="L5184" s="98" t="s">
        <v>5706</v>
      </c>
      <c r="M5184" s="23">
        <v>1800</v>
      </c>
      <c r="N5184" s="23">
        <v>1</v>
      </c>
      <c r="O5184" s="107">
        <v>30000000</v>
      </c>
      <c r="P5184" s="23">
        <v>30</v>
      </c>
      <c r="Q5184" s="23">
        <v>2</v>
      </c>
      <c r="R5184" s="23">
        <v>2</v>
      </c>
      <c r="S5184" s="23">
        <v>0</v>
      </c>
      <c r="T5184" s="47">
        <v>25</v>
      </c>
      <c r="U5184" s="98" t="s">
        <v>111</v>
      </c>
      <c r="V5184" s="98" t="s">
        <v>3139</v>
      </c>
      <c r="W5184" s="69">
        <f t="shared" si="160"/>
        <v>0.11812699156375443</v>
      </c>
    </row>
    <row r="5185" spans="1:23">
      <c r="A5185">
        <f t="shared" si="161"/>
        <v>786</v>
      </c>
      <c r="B5185" s="99">
        <v>44408</v>
      </c>
      <c r="C5185" s="23">
        <v>2782</v>
      </c>
      <c r="D5185" s="23">
        <v>5</v>
      </c>
      <c r="E5185" s="98" t="s">
        <v>49</v>
      </c>
      <c r="F5185" s="98" t="s">
        <v>164</v>
      </c>
      <c r="G5185" s="98" t="s">
        <v>4120</v>
      </c>
      <c r="H5185" s="98" t="s">
        <v>1366</v>
      </c>
      <c r="I5185" s="98" t="s">
        <v>7013</v>
      </c>
      <c r="J5185" s="99">
        <v>45194</v>
      </c>
      <c r="K5185" s="107">
        <v>20000000</v>
      </c>
      <c r="L5185" s="98" t="s">
        <v>5707</v>
      </c>
      <c r="M5185" s="23">
        <v>1080</v>
      </c>
      <c r="N5185" s="23">
        <v>1</v>
      </c>
      <c r="O5185" s="107">
        <v>20000000</v>
      </c>
      <c r="P5185" s="23">
        <v>180</v>
      </c>
      <c r="Q5185" s="23">
        <v>2</v>
      </c>
      <c r="R5185" s="23">
        <v>2</v>
      </c>
      <c r="S5185" s="23">
        <v>0</v>
      </c>
      <c r="T5185" s="47">
        <v>16.666667</v>
      </c>
      <c r="U5185" s="98" t="s">
        <v>111</v>
      </c>
      <c r="V5185" s="98" t="s">
        <v>3139</v>
      </c>
      <c r="W5185" s="69">
        <f t="shared" si="160"/>
        <v>4.0803259602754251E-2</v>
      </c>
    </row>
    <row r="5186" spans="1:23">
      <c r="A5186">
        <f t="shared" si="161"/>
        <v>1520</v>
      </c>
      <c r="B5186" s="99">
        <v>44408</v>
      </c>
      <c r="C5186" s="23">
        <v>2783</v>
      </c>
      <c r="D5186" s="23">
        <v>5</v>
      </c>
      <c r="E5186" s="98" t="s">
        <v>49</v>
      </c>
      <c r="F5186" s="98" t="s">
        <v>164</v>
      </c>
      <c r="G5186" s="98" t="s">
        <v>4120</v>
      </c>
      <c r="H5186" s="98" t="s">
        <v>1366</v>
      </c>
      <c r="I5186" s="98" t="s">
        <v>10106</v>
      </c>
      <c r="J5186" s="99">
        <v>45928</v>
      </c>
      <c r="K5186" s="107">
        <v>15000000</v>
      </c>
      <c r="L5186" s="98" t="s">
        <v>5708</v>
      </c>
      <c r="M5186" s="23">
        <v>1800</v>
      </c>
      <c r="N5186" s="23">
        <v>1</v>
      </c>
      <c r="O5186" s="107">
        <v>15000000</v>
      </c>
      <c r="P5186" s="23">
        <v>180</v>
      </c>
      <c r="Q5186" s="23">
        <v>2</v>
      </c>
      <c r="R5186" s="23">
        <v>2</v>
      </c>
      <c r="S5186" s="23">
        <v>0</v>
      </c>
      <c r="T5186" s="47">
        <v>13.5</v>
      </c>
      <c r="U5186" s="98" t="s">
        <v>111</v>
      </c>
      <c r="V5186" s="98" t="s">
        <v>3139</v>
      </c>
      <c r="W5186" s="69">
        <f t="shared" ref="W5186:W5249" si="162">+T5186/SUM($T$2:$T$5848)*A5186</f>
        <v>6.3914722923882422E-2</v>
      </c>
    </row>
    <row r="5187" spans="1:23">
      <c r="A5187">
        <f t="shared" ref="A5187:A5250" si="163">+J5187-B5187</f>
        <v>1520</v>
      </c>
      <c r="B5187" s="99">
        <v>44408</v>
      </c>
      <c r="C5187" s="23">
        <v>2784</v>
      </c>
      <c r="D5187" s="23">
        <v>5</v>
      </c>
      <c r="E5187" s="98" t="s">
        <v>49</v>
      </c>
      <c r="F5187" s="98" t="s">
        <v>164</v>
      </c>
      <c r="G5187" s="98" t="s">
        <v>4120</v>
      </c>
      <c r="H5187" s="98" t="s">
        <v>1366</v>
      </c>
      <c r="I5187" s="98" t="s">
        <v>10106</v>
      </c>
      <c r="J5187" s="99">
        <v>45928</v>
      </c>
      <c r="K5187" s="107">
        <v>10000000</v>
      </c>
      <c r="L5187" s="98" t="s">
        <v>5709</v>
      </c>
      <c r="M5187" s="23">
        <v>1800</v>
      </c>
      <c r="N5187" s="23">
        <v>1</v>
      </c>
      <c r="O5187" s="107">
        <v>10000000</v>
      </c>
      <c r="P5187" s="23">
        <v>180</v>
      </c>
      <c r="Q5187" s="23">
        <v>2</v>
      </c>
      <c r="R5187" s="23">
        <v>2</v>
      </c>
      <c r="S5187" s="23">
        <v>0</v>
      </c>
      <c r="T5187" s="47">
        <v>9</v>
      </c>
      <c r="U5187" s="98" t="s">
        <v>111</v>
      </c>
      <c r="V5187" s="98" t="s">
        <v>3139</v>
      </c>
      <c r="W5187" s="69">
        <f t="shared" si="162"/>
        <v>4.2609815282588281E-2</v>
      </c>
    </row>
    <row r="5188" spans="1:23">
      <c r="A5188">
        <f t="shared" si="163"/>
        <v>1520</v>
      </c>
      <c r="B5188" s="99">
        <v>44408</v>
      </c>
      <c r="C5188" s="23">
        <v>2785</v>
      </c>
      <c r="D5188" s="23">
        <v>5</v>
      </c>
      <c r="E5188" s="98" t="s">
        <v>49</v>
      </c>
      <c r="F5188" s="98" t="s">
        <v>164</v>
      </c>
      <c r="G5188" s="98" t="s">
        <v>4120</v>
      </c>
      <c r="H5188" s="98" t="s">
        <v>1366</v>
      </c>
      <c r="I5188" s="98" t="s">
        <v>10106</v>
      </c>
      <c r="J5188" s="99">
        <v>45928</v>
      </c>
      <c r="K5188" s="107">
        <v>15000000</v>
      </c>
      <c r="L5188" s="98" t="s">
        <v>5710</v>
      </c>
      <c r="M5188" s="23">
        <v>1800</v>
      </c>
      <c r="N5188" s="23">
        <v>1</v>
      </c>
      <c r="O5188" s="107">
        <v>15000000</v>
      </c>
      <c r="P5188" s="23">
        <v>180</v>
      </c>
      <c r="Q5188" s="23">
        <v>2</v>
      </c>
      <c r="R5188" s="23">
        <v>2</v>
      </c>
      <c r="S5188" s="23">
        <v>0</v>
      </c>
      <c r="T5188" s="47">
        <v>13.5</v>
      </c>
      <c r="U5188" s="98" t="s">
        <v>111</v>
      </c>
      <c r="V5188" s="98" t="s">
        <v>3139</v>
      </c>
      <c r="W5188" s="69">
        <f t="shared" si="162"/>
        <v>6.3914722923882422E-2</v>
      </c>
    </row>
    <row r="5189" spans="1:23">
      <c r="A5189">
        <f t="shared" si="163"/>
        <v>1520</v>
      </c>
      <c r="B5189" s="99">
        <v>44408</v>
      </c>
      <c r="C5189" s="23">
        <v>2786</v>
      </c>
      <c r="D5189" s="23">
        <v>5</v>
      </c>
      <c r="E5189" s="98" t="s">
        <v>49</v>
      </c>
      <c r="F5189" s="98" t="s">
        <v>164</v>
      </c>
      <c r="G5189" s="98" t="s">
        <v>4120</v>
      </c>
      <c r="H5189" s="98" t="s">
        <v>1366</v>
      </c>
      <c r="I5189" s="98" t="s">
        <v>10106</v>
      </c>
      <c r="J5189" s="99">
        <v>45928</v>
      </c>
      <c r="K5189" s="107">
        <v>20000000</v>
      </c>
      <c r="L5189" s="98" t="s">
        <v>5711</v>
      </c>
      <c r="M5189" s="23">
        <v>1800</v>
      </c>
      <c r="N5189" s="23">
        <v>1</v>
      </c>
      <c r="O5189" s="107">
        <v>20000000</v>
      </c>
      <c r="P5189" s="23">
        <v>180</v>
      </c>
      <c r="Q5189" s="23">
        <v>2</v>
      </c>
      <c r="R5189" s="23">
        <v>2</v>
      </c>
      <c r="S5189" s="23">
        <v>0</v>
      </c>
      <c r="T5189" s="47">
        <v>18</v>
      </c>
      <c r="U5189" s="98" t="s">
        <v>111</v>
      </c>
      <c r="V5189" s="98" t="s">
        <v>3139</v>
      </c>
      <c r="W5189" s="69">
        <f t="shared" si="162"/>
        <v>8.5219630565176563E-2</v>
      </c>
    </row>
    <row r="5190" spans="1:23">
      <c r="A5190">
        <f t="shared" si="163"/>
        <v>1155</v>
      </c>
      <c r="B5190" s="99">
        <v>44408</v>
      </c>
      <c r="C5190" s="23">
        <v>2787</v>
      </c>
      <c r="D5190" s="23">
        <v>5</v>
      </c>
      <c r="E5190" s="98" t="s">
        <v>49</v>
      </c>
      <c r="F5190" s="98" t="s">
        <v>164</v>
      </c>
      <c r="G5190" s="98" t="s">
        <v>4120</v>
      </c>
      <c r="H5190" s="98" t="s">
        <v>1366</v>
      </c>
      <c r="I5190" s="98" t="s">
        <v>10106</v>
      </c>
      <c r="J5190" s="99">
        <v>45563</v>
      </c>
      <c r="K5190" s="107">
        <v>6000000</v>
      </c>
      <c r="L5190" s="98" t="s">
        <v>5712</v>
      </c>
      <c r="M5190" s="23">
        <v>1440</v>
      </c>
      <c r="N5190" s="23">
        <v>1</v>
      </c>
      <c r="O5190" s="107">
        <v>6000000</v>
      </c>
      <c r="P5190" s="23">
        <v>180</v>
      </c>
      <c r="Q5190" s="23">
        <v>2</v>
      </c>
      <c r="R5190" s="23">
        <v>2</v>
      </c>
      <c r="S5190" s="23">
        <v>0</v>
      </c>
      <c r="T5190" s="47">
        <v>5.25</v>
      </c>
      <c r="U5190" s="98" t="s">
        <v>111</v>
      </c>
      <c r="V5190" s="98" t="s">
        <v>3139</v>
      </c>
      <c r="W5190" s="69">
        <f t="shared" si="162"/>
        <v>1.8887080951739379E-2</v>
      </c>
    </row>
    <row r="5191" spans="1:23">
      <c r="A5191">
        <f t="shared" si="163"/>
        <v>789</v>
      </c>
      <c r="B5191" s="99">
        <v>44408</v>
      </c>
      <c r="C5191" s="23">
        <v>2788</v>
      </c>
      <c r="D5191" s="23">
        <v>5</v>
      </c>
      <c r="E5191" s="98" t="s">
        <v>49</v>
      </c>
      <c r="F5191" s="98" t="s">
        <v>164</v>
      </c>
      <c r="G5191" s="98" t="s">
        <v>4120</v>
      </c>
      <c r="H5191" s="98" t="s">
        <v>1366</v>
      </c>
      <c r="I5191" s="98" t="s">
        <v>10106</v>
      </c>
      <c r="J5191" s="99">
        <v>45197</v>
      </c>
      <c r="K5191" s="107">
        <v>10000000</v>
      </c>
      <c r="L5191" s="98" t="s">
        <v>5713</v>
      </c>
      <c r="M5191" s="23">
        <v>1080</v>
      </c>
      <c r="N5191" s="23">
        <v>1</v>
      </c>
      <c r="O5191" s="107">
        <v>10000000</v>
      </c>
      <c r="P5191" s="23">
        <v>30</v>
      </c>
      <c r="Q5191" s="23">
        <v>2</v>
      </c>
      <c r="R5191" s="23">
        <v>2</v>
      </c>
      <c r="S5191" s="23">
        <v>0</v>
      </c>
      <c r="T5191" s="47">
        <v>7.2222200000000001</v>
      </c>
      <c r="U5191" s="98" t="s">
        <v>111</v>
      </c>
      <c r="V5191" s="98" t="s">
        <v>3139</v>
      </c>
      <c r="W5191" s="69">
        <f t="shared" si="162"/>
        <v>1.774889298558037E-2</v>
      </c>
    </row>
    <row r="5192" spans="1:23">
      <c r="A5192">
        <f t="shared" si="163"/>
        <v>1520</v>
      </c>
      <c r="B5192" s="99">
        <v>44408</v>
      </c>
      <c r="C5192" s="23">
        <v>2789</v>
      </c>
      <c r="D5192" s="23">
        <v>5</v>
      </c>
      <c r="E5192" s="98" t="s">
        <v>49</v>
      </c>
      <c r="F5192" s="98" t="s">
        <v>164</v>
      </c>
      <c r="G5192" s="98" t="s">
        <v>4120</v>
      </c>
      <c r="H5192" s="98" t="s">
        <v>1366</v>
      </c>
      <c r="I5192" s="98" t="s">
        <v>10106</v>
      </c>
      <c r="J5192" s="99">
        <v>45928</v>
      </c>
      <c r="K5192" s="107">
        <v>7000000</v>
      </c>
      <c r="L5192" s="98" t="s">
        <v>5714</v>
      </c>
      <c r="M5192" s="23">
        <v>1800</v>
      </c>
      <c r="N5192" s="23">
        <v>1</v>
      </c>
      <c r="O5192" s="107">
        <v>7000000</v>
      </c>
      <c r="P5192" s="23">
        <v>180</v>
      </c>
      <c r="Q5192" s="23">
        <v>2</v>
      </c>
      <c r="R5192" s="23">
        <v>2</v>
      </c>
      <c r="S5192" s="23">
        <v>0</v>
      </c>
      <c r="T5192" s="47">
        <v>6.3</v>
      </c>
      <c r="U5192" s="98" t="s">
        <v>111</v>
      </c>
      <c r="V5192" s="98" t="s">
        <v>3139</v>
      </c>
      <c r="W5192" s="69">
        <f t="shared" si="162"/>
        <v>2.9826870697811796E-2</v>
      </c>
    </row>
    <row r="5193" spans="1:23">
      <c r="A5193">
        <f t="shared" si="163"/>
        <v>789</v>
      </c>
      <c r="B5193" s="99">
        <v>44408</v>
      </c>
      <c r="C5193" s="23">
        <v>2790</v>
      </c>
      <c r="D5193" s="23">
        <v>5</v>
      </c>
      <c r="E5193" s="98" t="s">
        <v>49</v>
      </c>
      <c r="F5193" s="98" t="s">
        <v>164</v>
      </c>
      <c r="G5193" s="98" t="s">
        <v>4120</v>
      </c>
      <c r="H5193" s="98" t="s">
        <v>1366</v>
      </c>
      <c r="I5193" s="98" t="s">
        <v>10106</v>
      </c>
      <c r="J5193" s="99">
        <v>45197</v>
      </c>
      <c r="K5193" s="107">
        <v>7500000</v>
      </c>
      <c r="L5193" s="98" t="s">
        <v>5715</v>
      </c>
      <c r="M5193" s="23">
        <v>1080</v>
      </c>
      <c r="N5193" s="23">
        <v>1</v>
      </c>
      <c r="O5193" s="107">
        <v>7500000</v>
      </c>
      <c r="P5193" s="23">
        <v>180</v>
      </c>
      <c r="Q5193" s="23">
        <v>2</v>
      </c>
      <c r="R5193" s="23">
        <v>2</v>
      </c>
      <c r="S5193" s="23">
        <v>0</v>
      </c>
      <c r="T5193" s="47">
        <v>6.25</v>
      </c>
      <c r="U5193" s="98" t="s">
        <v>111</v>
      </c>
      <c r="V5193" s="98" t="s">
        <v>3139</v>
      </c>
      <c r="W5193" s="69">
        <f t="shared" si="162"/>
        <v>1.5359623655867212E-2</v>
      </c>
    </row>
    <row r="5194" spans="1:23">
      <c r="A5194">
        <f t="shared" si="163"/>
        <v>789</v>
      </c>
      <c r="B5194" s="99">
        <v>44408</v>
      </c>
      <c r="C5194" s="23">
        <v>2791</v>
      </c>
      <c r="D5194" s="23">
        <v>5</v>
      </c>
      <c r="E5194" s="98" t="s">
        <v>49</v>
      </c>
      <c r="F5194" s="98" t="s">
        <v>164</v>
      </c>
      <c r="G5194" s="98" t="s">
        <v>4120</v>
      </c>
      <c r="H5194" s="98" t="s">
        <v>1366</v>
      </c>
      <c r="I5194" s="98" t="s">
        <v>10106</v>
      </c>
      <c r="J5194" s="99">
        <v>45197</v>
      </c>
      <c r="K5194" s="107">
        <v>7000000</v>
      </c>
      <c r="L5194" s="98" t="s">
        <v>5716</v>
      </c>
      <c r="M5194" s="23">
        <v>1080</v>
      </c>
      <c r="N5194" s="23">
        <v>1</v>
      </c>
      <c r="O5194" s="107">
        <v>7000000</v>
      </c>
      <c r="P5194" s="23">
        <v>180</v>
      </c>
      <c r="Q5194" s="23">
        <v>2</v>
      </c>
      <c r="R5194" s="23">
        <v>2</v>
      </c>
      <c r="S5194" s="23">
        <v>0</v>
      </c>
      <c r="T5194" s="47">
        <v>5.8333329999999997</v>
      </c>
      <c r="U5194" s="98" t="s">
        <v>111</v>
      </c>
      <c r="V5194" s="98" t="s">
        <v>3139</v>
      </c>
      <c r="W5194" s="69">
        <f t="shared" si="162"/>
        <v>1.4335647926296137E-2</v>
      </c>
    </row>
    <row r="5195" spans="1:23">
      <c r="A5195">
        <f t="shared" si="163"/>
        <v>1520</v>
      </c>
      <c r="B5195" s="99">
        <v>44408</v>
      </c>
      <c r="C5195" s="23">
        <v>2792</v>
      </c>
      <c r="D5195" s="23">
        <v>5</v>
      </c>
      <c r="E5195" s="98" t="s">
        <v>49</v>
      </c>
      <c r="F5195" s="98" t="s">
        <v>164</v>
      </c>
      <c r="G5195" s="98" t="s">
        <v>4120</v>
      </c>
      <c r="H5195" s="98" t="s">
        <v>1366</v>
      </c>
      <c r="I5195" s="98" t="s">
        <v>10106</v>
      </c>
      <c r="J5195" s="99">
        <v>45928</v>
      </c>
      <c r="K5195" s="107">
        <v>12000000</v>
      </c>
      <c r="L5195" s="98" t="s">
        <v>5717</v>
      </c>
      <c r="M5195" s="23">
        <v>1800</v>
      </c>
      <c r="N5195" s="23">
        <v>1</v>
      </c>
      <c r="O5195" s="107">
        <v>12000000</v>
      </c>
      <c r="P5195" s="23">
        <v>360</v>
      </c>
      <c r="Q5195" s="23">
        <v>2</v>
      </c>
      <c r="R5195" s="23">
        <v>2</v>
      </c>
      <c r="S5195" s="23">
        <v>0</v>
      </c>
      <c r="T5195" s="47">
        <v>12</v>
      </c>
      <c r="U5195" s="98" t="s">
        <v>111</v>
      </c>
      <c r="V5195" s="98" t="s">
        <v>3139</v>
      </c>
      <c r="W5195" s="69">
        <f t="shared" si="162"/>
        <v>5.6813087043451047E-2</v>
      </c>
    </row>
    <row r="5196" spans="1:23">
      <c r="A5196">
        <f t="shared" si="163"/>
        <v>789</v>
      </c>
      <c r="B5196" s="99">
        <v>44408</v>
      </c>
      <c r="C5196" s="23">
        <v>2793</v>
      </c>
      <c r="D5196" s="23">
        <v>5</v>
      </c>
      <c r="E5196" s="98" t="s">
        <v>49</v>
      </c>
      <c r="F5196" s="98" t="s">
        <v>164</v>
      </c>
      <c r="G5196" s="98" t="s">
        <v>4120</v>
      </c>
      <c r="H5196" s="98" t="s">
        <v>1366</v>
      </c>
      <c r="I5196" s="98" t="s">
        <v>10106</v>
      </c>
      <c r="J5196" s="99">
        <v>45197</v>
      </c>
      <c r="K5196" s="107">
        <v>5600000</v>
      </c>
      <c r="L5196" s="98" t="s">
        <v>5718</v>
      </c>
      <c r="M5196" s="23">
        <v>1080</v>
      </c>
      <c r="N5196" s="23">
        <v>1</v>
      </c>
      <c r="O5196" s="107">
        <v>5600000</v>
      </c>
      <c r="P5196" s="23">
        <v>180</v>
      </c>
      <c r="Q5196" s="23">
        <v>2</v>
      </c>
      <c r="R5196" s="23">
        <v>2</v>
      </c>
      <c r="S5196" s="23">
        <v>0</v>
      </c>
      <c r="T5196" s="47">
        <v>4.6666670000000003</v>
      </c>
      <c r="U5196" s="98" t="s">
        <v>111</v>
      </c>
      <c r="V5196" s="98" t="s">
        <v>3139</v>
      </c>
      <c r="W5196" s="69">
        <f t="shared" si="162"/>
        <v>1.1468519815560782E-2</v>
      </c>
    </row>
    <row r="5197" spans="1:23">
      <c r="A5197">
        <f t="shared" si="163"/>
        <v>1520</v>
      </c>
      <c r="B5197" s="99">
        <v>44408</v>
      </c>
      <c r="C5197" s="23">
        <v>2794</v>
      </c>
      <c r="D5197" s="23">
        <v>5</v>
      </c>
      <c r="E5197" s="98" t="s">
        <v>49</v>
      </c>
      <c r="F5197" s="98" t="s">
        <v>164</v>
      </c>
      <c r="G5197" s="98" t="s">
        <v>4120</v>
      </c>
      <c r="H5197" s="98" t="s">
        <v>1366</v>
      </c>
      <c r="I5197" s="98" t="s">
        <v>10106</v>
      </c>
      <c r="J5197" s="99">
        <v>45928</v>
      </c>
      <c r="K5197" s="107">
        <v>30000000</v>
      </c>
      <c r="L5197" s="98" t="s">
        <v>5719</v>
      </c>
      <c r="M5197" s="23">
        <v>1800</v>
      </c>
      <c r="N5197" s="23">
        <v>1</v>
      </c>
      <c r="O5197" s="107">
        <v>30000000</v>
      </c>
      <c r="P5197" s="23">
        <v>180</v>
      </c>
      <c r="Q5197" s="23">
        <v>2</v>
      </c>
      <c r="R5197" s="23">
        <v>2</v>
      </c>
      <c r="S5197" s="23">
        <v>0</v>
      </c>
      <c r="T5197" s="47">
        <v>27</v>
      </c>
      <c r="U5197" s="98" t="s">
        <v>111</v>
      </c>
      <c r="V5197" s="98" t="s">
        <v>3139</v>
      </c>
      <c r="W5197" s="69">
        <f t="shared" si="162"/>
        <v>0.12782944584776484</v>
      </c>
    </row>
    <row r="5198" spans="1:23">
      <c r="A5198">
        <f t="shared" si="163"/>
        <v>1520</v>
      </c>
      <c r="B5198" s="99">
        <v>44408</v>
      </c>
      <c r="C5198" s="23">
        <v>2795</v>
      </c>
      <c r="D5198" s="23">
        <v>5</v>
      </c>
      <c r="E5198" s="98" t="s">
        <v>49</v>
      </c>
      <c r="F5198" s="98" t="s">
        <v>164</v>
      </c>
      <c r="G5198" s="98" t="s">
        <v>4120</v>
      </c>
      <c r="H5198" s="98" t="s">
        <v>1366</v>
      </c>
      <c r="I5198" s="98" t="s">
        <v>10106</v>
      </c>
      <c r="J5198" s="99">
        <v>45928</v>
      </c>
      <c r="K5198" s="107">
        <v>20000000</v>
      </c>
      <c r="L5198" s="98" t="s">
        <v>5720</v>
      </c>
      <c r="M5198" s="23">
        <v>1800</v>
      </c>
      <c r="N5198" s="23">
        <v>1</v>
      </c>
      <c r="O5198" s="107">
        <v>20000000</v>
      </c>
      <c r="P5198" s="23">
        <v>180</v>
      </c>
      <c r="Q5198" s="23">
        <v>2</v>
      </c>
      <c r="R5198" s="23">
        <v>2</v>
      </c>
      <c r="S5198" s="23">
        <v>0</v>
      </c>
      <c r="T5198" s="47">
        <v>18</v>
      </c>
      <c r="U5198" s="98" t="s">
        <v>111</v>
      </c>
      <c r="V5198" s="98" t="s">
        <v>3139</v>
      </c>
      <c r="W5198" s="69">
        <f t="shared" si="162"/>
        <v>8.5219630565176563E-2</v>
      </c>
    </row>
    <row r="5199" spans="1:23">
      <c r="A5199">
        <f t="shared" si="163"/>
        <v>1520</v>
      </c>
      <c r="B5199" s="99">
        <v>44408</v>
      </c>
      <c r="C5199" s="23">
        <v>2796</v>
      </c>
      <c r="D5199" s="23">
        <v>5</v>
      </c>
      <c r="E5199" s="98" t="s">
        <v>49</v>
      </c>
      <c r="F5199" s="98" t="s">
        <v>164</v>
      </c>
      <c r="G5199" s="98" t="s">
        <v>4120</v>
      </c>
      <c r="H5199" s="98" t="s">
        <v>1366</v>
      </c>
      <c r="I5199" s="98" t="s">
        <v>10106</v>
      </c>
      <c r="J5199" s="99">
        <v>45928</v>
      </c>
      <c r="K5199" s="107">
        <v>10500000</v>
      </c>
      <c r="L5199" s="98" t="s">
        <v>5721</v>
      </c>
      <c r="M5199" s="23">
        <v>1800</v>
      </c>
      <c r="N5199" s="23">
        <v>1</v>
      </c>
      <c r="O5199" s="107">
        <v>10500000</v>
      </c>
      <c r="P5199" s="23">
        <v>180</v>
      </c>
      <c r="Q5199" s="23">
        <v>2</v>
      </c>
      <c r="R5199" s="23">
        <v>2</v>
      </c>
      <c r="S5199" s="23">
        <v>0</v>
      </c>
      <c r="T5199" s="47">
        <v>9.4499999999999993</v>
      </c>
      <c r="U5199" s="98" t="s">
        <v>111</v>
      </c>
      <c r="V5199" s="98" t="s">
        <v>3139</v>
      </c>
      <c r="W5199" s="69">
        <f t="shared" si="162"/>
        <v>4.4740306046717693E-2</v>
      </c>
    </row>
    <row r="5200" spans="1:23">
      <c r="A5200">
        <f t="shared" si="163"/>
        <v>1520</v>
      </c>
      <c r="B5200" s="99">
        <v>44408</v>
      </c>
      <c r="C5200" s="23">
        <v>2797</v>
      </c>
      <c r="D5200" s="23">
        <v>5</v>
      </c>
      <c r="E5200" s="98" t="s">
        <v>49</v>
      </c>
      <c r="F5200" s="98" t="s">
        <v>164</v>
      </c>
      <c r="G5200" s="98" t="s">
        <v>4120</v>
      </c>
      <c r="H5200" s="98" t="s">
        <v>1366</v>
      </c>
      <c r="I5200" s="98" t="s">
        <v>10106</v>
      </c>
      <c r="J5200" s="99">
        <v>45928</v>
      </c>
      <c r="K5200" s="107">
        <v>17000000</v>
      </c>
      <c r="L5200" s="98" t="s">
        <v>5722</v>
      </c>
      <c r="M5200" s="23">
        <v>1800</v>
      </c>
      <c r="N5200" s="23">
        <v>1</v>
      </c>
      <c r="O5200" s="107">
        <v>17000000</v>
      </c>
      <c r="P5200" s="23">
        <v>30</v>
      </c>
      <c r="Q5200" s="23">
        <v>2</v>
      </c>
      <c r="R5200" s="23">
        <v>2</v>
      </c>
      <c r="S5200" s="23">
        <v>0</v>
      </c>
      <c r="T5200" s="47">
        <v>14.16667</v>
      </c>
      <c r="U5200" s="98" t="s">
        <v>111</v>
      </c>
      <c r="V5200" s="98" t="s">
        <v>3139</v>
      </c>
      <c r="W5200" s="69">
        <f t="shared" si="162"/>
        <v>6.7071021318820548E-2</v>
      </c>
    </row>
    <row r="5201" spans="1:23">
      <c r="A5201">
        <f t="shared" si="163"/>
        <v>1520</v>
      </c>
      <c r="B5201" s="99">
        <v>44408</v>
      </c>
      <c r="C5201" s="23">
        <v>2798</v>
      </c>
      <c r="D5201" s="23">
        <v>5</v>
      </c>
      <c r="E5201" s="98" t="s">
        <v>49</v>
      </c>
      <c r="F5201" s="98" t="s">
        <v>164</v>
      </c>
      <c r="G5201" s="98" t="s">
        <v>4120</v>
      </c>
      <c r="H5201" s="98" t="s">
        <v>1366</v>
      </c>
      <c r="I5201" s="98" t="s">
        <v>10106</v>
      </c>
      <c r="J5201" s="99">
        <v>45928</v>
      </c>
      <c r="K5201" s="107">
        <v>15000000</v>
      </c>
      <c r="L5201" s="98" t="s">
        <v>5723</v>
      </c>
      <c r="M5201" s="23">
        <v>1800</v>
      </c>
      <c r="N5201" s="23">
        <v>1</v>
      </c>
      <c r="O5201" s="107">
        <v>15000000</v>
      </c>
      <c r="P5201" s="23">
        <v>180</v>
      </c>
      <c r="Q5201" s="23">
        <v>2</v>
      </c>
      <c r="R5201" s="23">
        <v>2</v>
      </c>
      <c r="S5201" s="23">
        <v>0</v>
      </c>
      <c r="T5201" s="47">
        <v>13.5</v>
      </c>
      <c r="U5201" s="98" t="s">
        <v>111</v>
      </c>
      <c r="V5201" s="98" t="s">
        <v>3139</v>
      </c>
      <c r="W5201" s="69">
        <f t="shared" si="162"/>
        <v>6.3914722923882422E-2</v>
      </c>
    </row>
    <row r="5202" spans="1:23">
      <c r="A5202">
        <f t="shared" si="163"/>
        <v>789</v>
      </c>
      <c r="B5202" s="99">
        <v>44408</v>
      </c>
      <c r="C5202" s="23">
        <v>2799</v>
      </c>
      <c r="D5202" s="23">
        <v>5</v>
      </c>
      <c r="E5202" s="98" t="s">
        <v>49</v>
      </c>
      <c r="F5202" s="98" t="s">
        <v>164</v>
      </c>
      <c r="G5202" s="98" t="s">
        <v>4120</v>
      </c>
      <c r="H5202" s="98" t="s">
        <v>1366</v>
      </c>
      <c r="I5202" s="98" t="s">
        <v>10106</v>
      </c>
      <c r="J5202" s="99">
        <v>45197</v>
      </c>
      <c r="K5202" s="107">
        <v>6500000</v>
      </c>
      <c r="L5202" s="98" t="s">
        <v>5724</v>
      </c>
      <c r="M5202" s="23">
        <v>1080</v>
      </c>
      <c r="N5202" s="23">
        <v>1</v>
      </c>
      <c r="O5202" s="107">
        <v>6500000</v>
      </c>
      <c r="P5202" s="23">
        <v>180</v>
      </c>
      <c r="Q5202" s="23">
        <v>2</v>
      </c>
      <c r="R5202" s="23">
        <v>2</v>
      </c>
      <c r="S5202" s="23">
        <v>0</v>
      </c>
      <c r="T5202" s="47">
        <v>5.4166670000000003</v>
      </c>
      <c r="U5202" s="98" t="s">
        <v>111</v>
      </c>
      <c r="V5202" s="98" t="s">
        <v>3139</v>
      </c>
      <c r="W5202" s="69">
        <f t="shared" si="162"/>
        <v>1.3311674654264846E-2</v>
      </c>
    </row>
    <row r="5203" spans="1:23">
      <c r="A5203">
        <f t="shared" si="163"/>
        <v>1520</v>
      </c>
      <c r="B5203" s="99">
        <v>44408</v>
      </c>
      <c r="C5203" s="23">
        <v>2800</v>
      </c>
      <c r="D5203" s="23">
        <v>5</v>
      </c>
      <c r="E5203" s="98" t="s">
        <v>49</v>
      </c>
      <c r="F5203" s="98" t="s">
        <v>164</v>
      </c>
      <c r="G5203" s="98" t="s">
        <v>4120</v>
      </c>
      <c r="H5203" s="98" t="s">
        <v>1366</v>
      </c>
      <c r="I5203" s="98" t="s">
        <v>10106</v>
      </c>
      <c r="J5203" s="99">
        <v>45928</v>
      </c>
      <c r="K5203" s="107">
        <v>30000000</v>
      </c>
      <c r="L5203" s="98" t="s">
        <v>5725</v>
      </c>
      <c r="M5203" s="23">
        <v>1800</v>
      </c>
      <c r="N5203" s="23">
        <v>1</v>
      </c>
      <c r="O5203" s="107">
        <v>30000000</v>
      </c>
      <c r="P5203" s="23">
        <v>180</v>
      </c>
      <c r="Q5203" s="23">
        <v>2</v>
      </c>
      <c r="R5203" s="23">
        <v>2</v>
      </c>
      <c r="S5203" s="23">
        <v>0</v>
      </c>
      <c r="T5203" s="47">
        <v>27</v>
      </c>
      <c r="U5203" s="98" t="s">
        <v>111</v>
      </c>
      <c r="V5203" s="98" t="s">
        <v>3139</v>
      </c>
      <c r="W5203" s="69">
        <f t="shared" si="162"/>
        <v>0.12782944584776484</v>
      </c>
    </row>
    <row r="5204" spans="1:23">
      <c r="A5204">
        <f t="shared" si="163"/>
        <v>789</v>
      </c>
      <c r="B5204" s="99">
        <v>44408</v>
      </c>
      <c r="C5204" s="23">
        <v>2801</v>
      </c>
      <c r="D5204" s="23">
        <v>5</v>
      </c>
      <c r="E5204" s="98" t="s">
        <v>49</v>
      </c>
      <c r="F5204" s="98" t="s">
        <v>164</v>
      </c>
      <c r="G5204" s="98" t="s">
        <v>4120</v>
      </c>
      <c r="H5204" s="98" t="s">
        <v>1366</v>
      </c>
      <c r="I5204" s="98" t="s">
        <v>10106</v>
      </c>
      <c r="J5204" s="99">
        <v>45197</v>
      </c>
      <c r="K5204" s="107">
        <v>16000000</v>
      </c>
      <c r="L5204" s="98" t="s">
        <v>5726</v>
      </c>
      <c r="M5204" s="23">
        <v>1080</v>
      </c>
      <c r="N5204" s="23">
        <v>1</v>
      </c>
      <c r="O5204" s="107">
        <v>16000000</v>
      </c>
      <c r="P5204" s="23">
        <v>180</v>
      </c>
      <c r="Q5204" s="23">
        <v>2</v>
      </c>
      <c r="R5204" s="23">
        <v>2</v>
      </c>
      <c r="S5204" s="23">
        <v>0</v>
      </c>
      <c r="T5204" s="47">
        <v>13.333333</v>
      </c>
      <c r="U5204" s="98" t="s">
        <v>111</v>
      </c>
      <c r="V5204" s="98" t="s">
        <v>3139</v>
      </c>
      <c r="W5204" s="69">
        <f t="shared" si="162"/>
        <v>3.2767196313336792E-2</v>
      </c>
    </row>
    <row r="5205" spans="1:23">
      <c r="A5205">
        <f t="shared" si="163"/>
        <v>790</v>
      </c>
      <c r="B5205" s="99">
        <v>44408</v>
      </c>
      <c r="C5205" s="23">
        <v>2802</v>
      </c>
      <c r="D5205" s="23">
        <v>5</v>
      </c>
      <c r="E5205" s="98" t="s">
        <v>49</v>
      </c>
      <c r="F5205" s="98" t="s">
        <v>164</v>
      </c>
      <c r="G5205" s="98" t="s">
        <v>4120</v>
      </c>
      <c r="H5205" s="98" t="s">
        <v>1366</v>
      </c>
      <c r="I5205" s="98" t="s">
        <v>10742</v>
      </c>
      <c r="J5205" s="99">
        <v>45198</v>
      </c>
      <c r="K5205" s="107">
        <v>12000000</v>
      </c>
      <c r="L5205" s="98" t="s">
        <v>5727</v>
      </c>
      <c r="M5205" s="23">
        <v>1080</v>
      </c>
      <c r="N5205" s="23">
        <v>1</v>
      </c>
      <c r="O5205" s="107">
        <v>12000000</v>
      </c>
      <c r="P5205" s="23">
        <v>180</v>
      </c>
      <c r="Q5205" s="23">
        <v>2</v>
      </c>
      <c r="R5205" s="23">
        <v>2</v>
      </c>
      <c r="S5205" s="23">
        <v>0</v>
      </c>
      <c r="T5205" s="47">
        <v>10</v>
      </c>
      <c r="U5205" s="98" t="s">
        <v>111</v>
      </c>
      <c r="V5205" s="98" t="s">
        <v>3139</v>
      </c>
      <c r="W5205" s="69">
        <f t="shared" si="162"/>
        <v>2.4606545375178909E-2</v>
      </c>
    </row>
    <row r="5206" spans="1:23">
      <c r="A5206">
        <f t="shared" si="163"/>
        <v>1521</v>
      </c>
      <c r="B5206" s="99">
        <v>44408</v>
      </c>
      <c r="C5206" s="23">
        <v>2803</v>
      </c>
      <c r="D5206" s="23">
        <v>5</v>
      </c>
      <c r="E5206" s="98" t="s">
        <v>49</v>
      </c>
      <c r="F5206" s="98" t="s">
        <v>164</v>
      </c>
      <c r="G5206" s="98" t="s">
        <v>4120</v>
      </c>
      <c r="H5206" s="98" t="s">
        <v>1366</v>
      </c>
      <c r="I5206" s="98" t="s">
        <v>10742</v>
      </c>
      <c r="J5206" s="99">
        <v>45929</v>
      </c>
      <c r="K5206" s="107">
        <v>6000000</v>
      </c>
      <c r="L5206" s="98" t="s">
        <v>5728</v>
      </c>
      <c r="M5206" s="23">
        <v>1800</v>
      </c>
      <c r="N5206" s="23">
        <v>1</v>
      </c>
      <c r="O5206" s="107">
        <v>6000000</v>
      </c>
      <c r="P5206" s="23">
        <v>180</v>
      </c>
      <c r="Q5206" s="23">
        <v>2</v>
      </c>
      <c r="R5206" s="23">
        <v>2</v>
      </c>
      <c r="S5206" s="23">
        <v>0</v>
      </c>
      <c r="T5206" s="47">
        <v>5.4</v>
      </c>
      <c r="U5206" s="98" t="s">
        <v>111</v>
      </c>
      <c r="V5206" s="98" t="s">
        <v>3139</v>
      </c>
      <c r="W5206" s="69">
        <f t="shared" si="162"/>
        <v>2.5582708833480308E-2</v>
      </c>
    </row>
    <row r="5207" spans="1:23">
      <c r="A5207">
        <f t="shared" si="163"/>
        <v>790</v>
      </c>
      <c r="B5207" s="99">
        <v>44408</v>
      </c>
      <c r="C5207" s="23">
        <v>2804</v>
      </c>
      <c r="D5207" s="23">
        <v>5</v>
      </c>
      <c r="E5207" s="98" t="s">
        <v>49</v>
      </c>
      <c r="F5207" s="98" t="s">
        <v>164</v>
      </c>
      <c r="G5207" s="98" t="s">
        <v>4120</v>
      </c>
      <c r="H5207" s="98" t="s">
        <v>1366</v>
      </c>
      <c r="I5207" s="98" t="s">
        <v>10742</v>
      </c>
      <c r="J5207" s="99">
        <v>45198</v>
      </c>
      <c r="K5207" s="107">
        <v>5000000</v>
      </c>
      <c r="L5207" s="98" t="s">
        <v>5729</v>
      </c>
      <c r="M5207" s="23">
        <v>1080</v>
      </c>
      <c r="N5207" s="23">
        <v>1</v>
      </c>
      <c r="O5207" s="107">
        <v>5000000</v>
      </c>
      <c r="P5207" s="23">
        <v>180</v>
      </c>
      <c r="Q5207" s="23">
        <v>2</v>
      </c>
      <c r="R5207" s="23">
        <v>2</v>
      </c>
      <c r="S5207" s="23">
        <v>0</v>
      </c>
      <c r="T5207" s="47">
        <v>4.1666670000000003</v>
      </c>
      <c r="U5207" s="98" t="s">
        <v>111</v>
      </c>
      <c r="V5207" s="98" t="s">
        <v>3139</v>
      </c>
      <c r="W5207" s="69">
        <f t="shared" si="162"/>
        <v>1.0252728059876056E-2</v>
      </c>
    </row>
    <row r="5208" spans="1:23">
      <c r="A5208">
        <f t="shared" si="163"/>
        <v>790</v>
      </c>
      <c r="B5208" s="99">
        <v>44408</v>
      </c>
      <c r="C5208" s="23">
        <v>2805</v>
      </c>
      <c r="D5208" s="23">
        <v>5</v>
      </c>
      <c r="E5208" s="98" t="s">
        <v>49</v>
      </c>
      <c r="F5208" s="98" t="s">
        <v>164</v>
      </c>
      <c r="G5208" s="98" t="s">
        <v>4120</v>
      </c>
      <c r="H5208" s="98" t="s">
        <v>1366</v>
      </c>
      <c r="I5208" s="98" t="s">
        <v>10742</v>
      </c>
      <c r="J5208" s="99">
        <v>45198</v>
      </c>
      <c r="K5208" s="107">
        <v>10000000</v>
      </c>
      <c r="L5208" s="98" t="s">
        <v>5730</v>
      </c>
      <c r="M5208" s="23">
        <v>1080</v>
      </c>
      <c r="N5208" s="23">
        <v>1</v>
      </c>
      <c r="O5208" s="107">
        <v>10000000</v>
      </c>
      <c r="P5208" s="23">
        <v>180</v>
      </c>
      <c r="Q5208" s="23">
        <v>2</v>
      </c>
      <c r="R5208" s="23">
        <v>2</v>
      </c>
      <c r="S5208" s="23">
        <v>0</v>
      </c>
      <c r="T5208" s="47">
        <v>8.3333329999999997</v>
      </c>
      <c r="U5208" s="98" t="s">
        <v>111</v>
      </c>
      <c r="V5208" s="98" t="s">
        <v>3139</v>
      </c>
      <c r="W5208" s="69">
        <f t="shared" si="162"/>
        <v>2.0505453659097575E-2</v>
      </c>
    </row>
    <row r="5209" spans="1:23">
      <c r="A5209">
        <f t="shared" si="163"/>
        <v>790</v>
      </c>
      <c r="B5209" s="99">
        <v>44408</v>
      </c>
      <c r="C5209" s="23">
        <v>2806</v>
      </c>
      <c r="D5209" s="23">
        <v>5</v>
      </c>
      <c r="E5209" s="98" t="s">
        <v>49</v>
      </c>
      <c r="F5209" s="98" t="s">
        <v>164</v>
      </c>
      <c r="G5209" s="98" t="s">
        <v>4120</v>
      </c>
      <c r="H5209" s="98" t="s">
        <v>1366</v>
      </c>
      <c r="I5209" s="98" t="s">
        <v>10742</v>
      </c>
      <c r="J5209" s="99">
        <v>45198</v>
      </c>
      <c r="K5209" s="107">
        <v>10000000</v>
      </c>
      <c r="L5209" s="98" t="s">
        <v>5731</v>
      </c>
      <c r="M5209" s="23">
        <v>1080</v>
      </c>
      <c r="N5209" s="23">
        <v>1</v>
      </c>
      <c r="O5209" s="107">
        <v>10000000</v>
      </c>
      <c r="P5209" s="23">
        <v>180</v>
      </c>
      <c r="Q5209" s="23">
        <v>2</v>
      </c>
      <c r="R5209" s="23">
        <v>2</v>
      </c>
      <c r="S5209" s="23">
        <v>0</v>
      </c>
      <c r="T5209" s="47">
        <v>8.3333329999999997</v>
      </c>
      <c r="U5209" s="98" t="s">
        <v>111</v>
      </c>
      <c r="V5209" s="98" t="s">
        <v>3139</v>
      </c>
      <c r="W5209" s="69">
        <f t="shared" si="162"/>
        <v>2.0505453659097575E-2</v>
      </c>
    </row>
    <row r="5210" spans="1:23">
      <c r="A5210">
        <f t="shared" si="163"/>
        <v>790</v>
      </c>
      <c r="B5210" s="99">
        <v>44408</v>
      </c>
      <c r="C5210" s="23">
        <v>2807</v>
      </c>
      <c r="D5210" s="23">
        <v>5</v>
      </c>
      <c r="E5210" s="98" t="s">
        <v>49</v>
      </c>
      <c r="F5210" s="98" t="s">
        <v>164</v>
      </c>
      <c r="G5210" s="98" t="s">
        <v>4120</v>
      </c>
      <c r="H5210" s="98" t="s">
        <v>1366</v>
      </c>
      <c r="I5210" s="98" t="s">
        <v>10742</v>
      </c>
      <c r="J5210" s="99">
        <v>45198</v>
      </c>
      <c r="K5210" s="107">
        <v>17500000</v>
      </c>
      <c r="L5210" s="98" t="s">
        <v>5732</v>
      </c>
      <c r="M5210" s="23">
        <v>1080</v>
      </c>
      <c r="N5210" s="23">
        <v>1</v>
      </c>
      <c r="O5210" s="107">
        <v>17500000</v>
      </c>
      <c r="P5210" s="23">
        <v>180</v>
      </c>
      <c r="Q5210" s="23">
        <v>2</v>
      </c>
      <c r="R5210" s="23">
        <v>2</v>
      </c>
      <c r="S5210" s="23">
        <v>0</v>
      </c>
      <c r="T5210" s="47">
        <v>14.583333</v>
      </c>
      <c r="U5210" s="98" t="s">
        <v>111</v>
      </c>
      <c r="V5210" s="98" t="s">
        <v>3139</v>
      </c>
      <c r="W5210" s="69">
        <f t="shared" si="162"/>
        <v>3.5884544518584388E-2</v>
      </c>
    </row>
    <row r="5211" spans="1:23">
      <c r="A5211">
        <f t="shared" si="163"/>
        <v>1521</v>
      </c>
      <c r="B5211" s="99">
        <v>44408</v>
      </c>
      <c r="C5211" s="23">
        <v>2808</v>
      </c>
      <c r="D5211" s="23">
        <v>5</v>
      </c>
      <c r="E5211" s="98" t="s">
        <v>49</v>
      </c>
      <c r="F5211" s="98" t="s">
        <v>164</v>
      </c>
      <c r="G5211" s="98" t="s">
        <v>4120</v>
      </c>
      <c r="H5211" s="98" t="s">
        <v>1366</v>
      </c>
      <c r="I5211" s="98" t="s">
        <v>10742</v>
      </c>
      <c r="J5211" s="99">
        <v>45929</v>
      </c>
      <c r="K5211" s="107">
        <v>6000000</v>
      </c>
      <c r="L5211" s="98" t="s">
        <v>5733</v>
      </c>
      <c r="M5211" s="23">
        <v>1800</v>
      </c>
      <c r="N5211" s="23">
        <v>1</v>
      </c>
      <c r="O5211" s="107">
        <v>6000000</v>
      </c>
      <c r="P5211" s="23">
        <v>180</v>
      </c>
      <c r="Q5211" s="23">
        <v>2</v>
      </c>
      <c r="R5211" s="23">
        <v>2</v>
      </c>
      <c r="S5211" s="23">
        <v>0</v>
      </c>
      <c r="T5211" s="47">
        <v>5.4</v>
      </c>
      <c r="U5211" s="98" t="s">
        <v>111</v>
      </c>
      <c r="V5211" s="98" t="s">
        <v>3139</v>
      </c>
      <c r="W5211" s="69">
        <f t="shared" si="162"/>
        <v>2.5582708833480308E-2</v>
      </c>
    </row>
    <row r="5212" spans="1:23">
      <c r="A5212">
        <f t="shared" si="163"/>
        <v>1521</v>
      </c>
      <c r="B5212" s="99">
        <v>44408</v>
      </c>
      <c r="C5212" s="23">
        <v>2809</v>
      </c>
      <c r="D5212" s="23">
        <v>5</v>
      </c>
      <c r="E5212" s="98" t="s">
        <v>49</v>
      </c>
      <c r="F5212" s="98" t="s">
        <v>164</v>
      </c>
      <c r="G5212" s="98" t="s">
        <v>4120</v>
      </c>
      <c r="H5212" s="98" t="s">
        <v>1366</v>
      </c>
      <c r="I5212" s="98" t="s">
        <v>10742</v>
      </c>
      <c r="J5212" s="99">
        <v>45929</v>
      </c>
      <c r="K5212" s="107">
        <v>10000000</v>
      </c>
      <c r="L5212" s="98" t="s">
        <v>5734</v>
      </c>
      <c r="M5212" s="23">
        <v>1800</v>
      </c>
      <c r="N5212" s="23">
        <v>1</v>
      </c>
      <c r="O5212" s="107">
        <v>10000000</v>
      </c>
      <c r="P5212" s="23">
        <v>180</v>
      </c>
      <c r="Q5212" s="23">
        <v>2</v>
      </c>
      <c r="R5212" s="23">
        <v>2</v>
      </c>
      <c r="S5212" s="23">
        <v>0</v>
      </c>
      <c r="T5212" s="47">
        <v>9</v>
      </c>
      <c r="U5212" s="98" t="s">
        <v>111</v>
      </c>
      <c r="V5212" s="98" t="s">
        <v>3139</v>
      </c>
      <c r="W5212" s="69">
        <f t="shared" si="162"/>
        <v>4.2637848055800509E-2</v>
      </c>
    </row>
    <row r="5213" spans="1:23">
      <c r="A5213">
        <f t="shared" si="163"/>
        <v>790</v>
      </c>
      <c r="B5213" s="99">
        <v>44408</v>
      </c>
      <c r="C5213" s="23">
        <v>2810</v>
      </c>
      <c r="D5213" s="23">
        <v>5</v>
      </c>
      <c r="E5213" s="98" t="s">
        <v>49</v>
      </c>
      <c r="F5213" s="98" t="s">
        <v>164</v>
      </c>
      <c r="G5213" s="98" t="s">
        <v>4120</v>
      </c>
      <c r="H5213" s="98" t="s">
        <v>1366</v>
      </c>
      <c r="I5213" s="98" t="s">
        <v>10742</v>
      </c>
      <c r="J5213" s="99">
        <v>45198</v>
      </c>
      <c r="K5213" s="107">
        <v>10000000</v>
      </c>
      <c r="L5213" s="98" t="s">
        <v>5735</v>
      </c>
      <c r="M5213" s="23">
        <v>1080</v>
      </c>
      <c r="N5213" s="23">
        <v>1</v>
      </c>
      <c r="O5213" s="107">
        <v>10000000</v>
      </c>
      <c r="P5213" s="23">
        <v>180</v>
      </c>
      <c r="Q5213" s="23">
        <v>2</v>
      </c>
      <c r="R5213" s="23">
        <v>2</v>
      </c>
      <c r="S5213" s="23">
        <v>0</v>
      </c>
      <c r="T5213" s="47">
        <v>8.3333329999999997</v>
      </c>
      <c r="U5213" s="98" t="s">
        <v>111</v>
      </c>
      <c r="V5213" s="98" t="s">
        <v>3139</v>
      </c>
      <c r="W5213" s="69">
        <f t="shared" si="162"/>
        <v>2.0505453659097575E-2</v>
      </c>
    </row>
    <row r="5214" spans="1:23">
      <c r="A5214">
        <f t="shared" si="163"/>
        <v>1521</v>
      </c>
      <c r="B5214" s="99">
        <v>44408</v>
      </c>
      <c r="C5214" s="23">
        <v>2811</v>
      </c>
      <c r="D5214" s="23">
        <v>5</v>
      </c>
      <c r="E5214" s="98" t="s">
        <v>49</v>
      </c>
      <c r="F5214" s="98" t="s">
        <v>164</v>
      </c>
      <c r="G5214" s="98" t="s">
        <v>4120</v>
      </c>
      <c r="H5214" s="98" t="s">
        <v>1366</v>
      </c>
      <c r="I5214" s="98" t="s">
        <v>10742</v>
      </c>
      <c r="J5214" s="99">
        <v>45929</v>
      </c>
      <c r="K5214" s="107">
        <v>16500000</v>
      </c>
      <c r="L5214" s="98" t="s">
        <v>5736</v>
      </c>
      <c r="M5214" s="23">
        <v>1800</v>
      </c>
      <c r="N5214" s="23">
        <v>1</v>
      </c>
      <c r="O5214" s="107">
        <v>16500000</v>
      </c>
      <c r="P5214" s="23">
        <v>180</v>
      </c>
      <c r="Q5214" s="23">
        <v>2</v>
      </c>
      <c r="R5214" s="23">
        <v>2</v>
      </c>
      <c r="S5214" s="23">
        <v>0</v>
      </c>
      <c r="T5214" s="47">
        <v>14.85</v>
      </c>
      <c r="U5214" s="98" t="s">
        <v>111</v>
      </c>
      <c r="V5214" s="98" t="s">
        <v>3139</v>
      </c>
      <c r="W5214" s="69">
        <f t="shared" si="162"/>
        <v>7.0352449292070851E-2</v>
      </c>
    </row>
    <row r="5215" spans="1:23">
      <c r="A5215">
        <f t="shared" si="163"/>
        <v>791</v>
      </c>
      <c r="B5215" s="99">
        <v>44408</v>
      </c>
      <c r="C5215" s="23">
        <v>2812</v>
      </c>
      <c r="D5215" s="23">
        <v>5</v>
      </c>
      <c r="E5215" s="98" t="s">
        <v>49</v>
      </c>
      <c r="F5215" s="98" t="s">
        <v>164</v>
      </c>
      <c r="G5215" s="98" t="s">
        <v>4120</v>
      </c>
      <c r="H5215" s="98" t="s">
        <v>1366</v>
      </c>
      <c r="I5215" s="98" t="s">
        <v>6142</v>
      </c>
      <c r="J5215" s="99">
        <v>45199</v>
      </c>
      <c r="K5215" s="107">
        <v>7500000</v>
      </c>
      <c r="L5215" s="98" t="s">
        <v>5737</v>
      </c>
      <c r="M5215" s="23">
        <v>1080</v>
      </c>
      <c r="N5215" s="23">
        <v>1</v>
      </c>
      <c r="O5215" s="107">
        <v>7500000</v>
      </c>
      <c r="P5215" s="23">
        <v>180</v>
      </c>
      <c r="Q5215" s="23">
        <v>2</v>
      </c>
      <c r="R5215" s="23">
        <v>2</v>
      </c>
      <c r="S5215" s="23">
        <v>0</v>
      </c>
      <c r="T5215" s="47">
        <v>6.25</v>
      </c>
      <c r="U5215" s="98" t="s">
        <v>111</v>
      </c>
      <c r="V5215" s="98" t="s">
        <v>3139</v>
      </c>
      <c r="W5215" s="69">
        <f t="shared" si="162"/>
        <v>1.5398558063106419E-2</v>
      </c>
    </row>
    <row r="5216" spans="1:23">
      <c r="A5216">
        <f t="shared" si="163"/>
        <v>1522</v>
      </c>
      <c r="B5216" s="99">
        <v>44408</v>
      </c>
      <c r="C5216" s="23">
        <v>2813</v>
      </c>
      <c r="D5216" s="23">
        <v>5</v>
      </c>
      <c r="E5216" s="98" t="s">
        <v>49</v>
      </c>
      <c r="F5216" s="98" t="s">
        <v>164</v>
      </c>
      <c r="G5216" s="98" t="s">
        <v>4120</v>
      </c>
      <c r="H5216" s="98" t="s">
        <v>1366</v>
      </c>
      <c r="I5216" s="98" t="s">
        <v>6142</v>
      </c>
      <c r="J5216" s="99">
        <v>45930</v>
      </c>
      <c r="K5216" s="107">
        <v>10000000</v>
      </c>
      <c r="L5216" s="98" t="s">
        <v>5738</v>
      </c>
      <c r="M5216" s="23">
        <v>1800</v>
      </c>
      <c r="N5216" s="23">
        <v>1</v>
      </c>
      <c r="O5216" s="107">
        <v>10000000</v>
      </c>
      <c r="P5216" s="23">
        <v>180</v>
      </c>
      <c r="Q5216" s="23">
        <v>2</v>
      </c>
      <c r="R5216" s="23">
        <v>2</v>
      </c>
      <c r="S5216" s="23">
        <v>0</v>
      </c>
      <c r="T5216" s="47">
        <v>9</v>
      </c>
      <c r="U5216" s="98" t="s">
        <v>111</v>
      </c>
      <c r="V5216" s="98" t="s">
        <v>3139</v>
      </c>
      <c r="W5216" s="69">
        <f t="shared" si="162"/>
        <v>4.2665880829012737E-2</v>
      </c>
    </row>
    <row r="5217" spans="1:23">
      <c r="A5217">
        <f t="shared" si="163"/>
        <v>426</v>
      </c>
      <c r="B5217" s="99">
        <v>44408</v>
      </c>
      <c r="C5217" s="23">
        <v>2814</v>
      </c>
      <c r="D5217" s="23">
        <v>5</v>
      </c>
      <c r="E5217" s="98" t="s">
        <v>49</v>
      </c>
      <c r="F5217" s="98" t="s">
        <v>164</v>
      </c>
      <c r="G5217" s="98" t="s">
        <v>4120</v>
      </c>
      <c r="H5217" s="98" t="s">
        <v>1366</v>
      </c>
      <c r="I5217" s="98" t="s">
        <v>6142</v>
      </c>
      <c r="J5217" s="99">
        <v>44834</v>
      </c>
      <c r="K5217" s="107">
        <v>5000000</v>
      </c>
      <c r="L5217" s="98" t="s">
        <v>5739</v>
      </c>
      <c r="M5217" s="23">
        <v>720</v>
      </c>
      <c r="N5217" s="23">
        <v>1</v>
      </c>
      <c r="O5217" s="107">
        <v>5000000</v>
      </c>
      <c r="P5217" s="23">
        <v>180</v>
      </c>
      <c r="Q5217" s="23">
        <v>2</v>
      </c>
      <c r="R5217" s="23">
        <v>2</v>
      </c>
      <c r="S5217" s="23">
        <v>0</v>
      </c>
      <c r="T5217" s="47">
        <v>3.75</v>
      </c>
      <c r="U5217" s="98" t="s">
        <v>111</v>
      </c>
      <c r="V5217" s="98" t="s">
        <v>3139</v>
      </c>
      <c r="W5217" s="69">
        <f t="shared" si="162"/>
        <v>4.9758172451706715E-3</v>
      </c>
    </row>
    <row r="5218" spans="1:23">
      <c r="A5218">
        <f t="shared" si="163"/>
        <v>791</v>
      </c>
      <c r="B5218" s="99">
        <v>44408</v>
      </c>
      <c r="C5218" s="23">
        <v>2815</v>
      </c>
      <c r="D5218" s="23">
        <v>5</v>
      </c>
      <c r="E5218" s="98" t="s">
        <v>49</v>
      </c>
      <c r="F5218" s="98" t="s">
        <v>164</v>
      </c>
      <c r="G5218" s="98" t="s">
        <v>4120</v>
      </c>
      <c r="H5218" s="98" t="s">
        <v>1366</v>
      </c>
      <c r="I5218" s="98" t="s">
        <v>6142</v>
      </c>
      <c r="J5218" s="99">
        <v>45199</v>
      </c>
      <c r="K5218" s="107">
        <v>5500000</v>
      </c>
      <c r="L5218" s="98" t="s">
        <v>5740</v>
      </c>
      <c r="M5218" s="23">
        <v>1080</v>
      </c>
      <c r="N5218" s="23">
        <v>1</v>
      </c>
      <c r="O5218" s="107">
        <v>5500000</v>
      </c>
      <c r="P5218" s="23">
        <v>180</v>
      </c>
      <c r="Q5218" s="23">
        <v>2</v>
      </c>
      <c r="R5218" s="23">
        <v>2</v>
      </c>
      <c r="S5218" s="23">
        <v>0</v>
      </c>
      <c r="T5218" s="47">
        <v>4.5833329999999997</v>
      </c>
      <c r="U5218" s="98" t="s">
        <v>111</v>
      </c>
      <c r="V5218" s="98" t="s">
        <v>3139</v>
      </c>
      <c r="W5218" s="69">
        <f t="shared" si="162"/>
        <v>1.1292275091688278E-2</v>
      </c>
    </row>
    <row r="5219" spans="1:23">
      <c r="A5219">
        <f t="shared" si="163"/>
        <v>61</v>
      </c>
      <c r="B5219" s="99">
        <v>44408</v>
      </c>
      <c r="C5219" s="23">
        <v>2816</v>
      </c>
      <c r="D5219" s="23">
        <v>5</v>
      </c>
      <c r="E5219" s="98" t="s">
        <v>49</v>
      </c>
      <c r="F5219" s="98" t="s">
        <v>164</v>
      </c>
      <c r="G5219" s="98" t="s">
        <v>4120</v>
      </c>
      <c r="H5219" s="98" t="s">
        <v>1366</v>
      </c>
      <c r="I5219" s="98" t="s">
        <v>6142</v>
      </c>
      <c r="J5219" s="99">
        <v>44469</v>
      </c>
      <c r="K5219" s="107">
        <v>6000000</v>
      </c>
      <c r="L5219" s="98" t="s">
        <v>5741</v>
      </c>
      <c r="M5219" s="23">
        <v>360</v>
      </c>
      <c r="N5219" s="23">
        <v>1</v>
      </c>
      <c r="O5219" s="107">
        <v>6000000</v>
      </c>
      <c r="P5219" s="23">
        <v>180</v>
      </c>
      <c r="Q5219" s="23">
        <v>2</v>
      </c>
      <c r="R5219" s="23">
        <v>2</v>
      </c>
      <c r="S5219" s="23">
        <v>0</v>
      </c>
      <c r="T5219" s="47">
        <v>3</v>
      </c>
      <c r="U5219" s="98" t="s">
        <v>111</v>
      </c>
      <c r="V5219" s="98" t="s">
        <v>3139</v>
      </c>
      <c r="W5219" s="69">
        <f t="shared" si="162"/>
        <v>5.6999972198199238E-4</v>
      </c>
    </row>
    <row r="5220" spans="1:23">
      <c r="A5220">
        <f t="shared" si="163"/>
        <v>791</v>
      </c>
      <c r="B5220" s="99">
        <v>44408</v>
      </c>
      <c r="C5220" s="23">
        <v>2817</v>
      </c>
      <c r="D5220" s="23">
        <v>5</v>
      </c>
      <c r="E5220" s="98" t="s">
        <v>49</v>
      </c>
      <c r="F5220" s="98" t="s">
        <v>164</v>
      </c>
      <c r="G5220" s="98" t="s">
        <v>4120</v>
      </c>
      <c r="H5220" s="98" t="s">
        <v>1366</v>
      </c>
      <c r="I5220" s="98" t="s">
        <v>6142</v>
      </c>
      <c r="J5220" s="99">
        <v>45199</v>
      </c>
      <c r="K5220" s="107">
        <v>20000000</v>
      </c>
      <c r="L5220" s="98" t="s">
        <v>5742</v>
      </c>
      <c r="M5220" s="23">
        <v>1080</v>
      </c>
      <c r="N5220" s="23">
        <v>1</v>
      </c>
      <c r="O5220" s="107">
        <v>20000000</v>
      </c>
      <c r="P5220" s="23">
        <v>180</v>
      </c>
      <c r="Q5220" s="23">
        <v>2</v>
      </c>
      <c r="R5220" s="23">
        <v>2</v>
      </c>
      <c r="S5220" s="23">
        <v>0</v>
      </c>
      <c r="T5220" s="47">
        <v>16.666667</v>
      </c>
      <c r="U5220" s="98" t="s">
        <v>111</v>
      </c>
      <c r="V5220" s="98" t="s">
        <v>3139</v>
      </c>
      <c r="W5220" s="69">
        <f t="shared" si="162"/>
        <v>4.1062822322873553E-2</v>
      </c>
    </row>
    <row r="5221" spans="1:23">
      <c r="A5221">
        <f t="shared" si="163"/>
        <v>1522</v>
      </c>
      <c r="B5221" s="99">
        <v>44408</v>
      </c>
      <c r="C5221" s="23">
        <v>2818</v>
      </c>
      <c r="D5221" s="23">
        <v>5</v>
      </c>
      <c r="E5221" s="98" t="s">
        <v>49</v>
      </c>
      <c r="F5221" s="98" t="s">
        <v>164</v>
      </c>
      <c r="G5221" s="98" t="s">
        <v>4120</v>
      </c>
      <c r="H5221" s="98" t="s">
        <v>1366</v>
      </c>
      <c r="I5221" s="98" t="s">
        <v>6142</v>
      </c>
      <c r="J5221" s="99">
        <v>45930</v>
      </c>
      <c r="K5221" s="107">
        <v>20000000</v>
      </c>
      <c r="L5221" s="98" t="s">
        <v>5743</v>
      </c>
      <c r="M5221" s="23">
        <v>1800</v>
      </c>
      <c r="N5221" s="23">
        <v>1</v>
      </c>
      <c r="O5221" s="107">
        <v>20000000</v>
      </c>
      <c r="P5221" s="23">
        <v>180</v>
      </c>
      <c r="Q5221" s="23">
        <v>2</v>
      </c>
      <c r="R5221" s="23">
        <v>2</v>
      </c>
      <c r="S5221" s="23">
        <v>0</v>
      </c>
      <c r="T5221" s="47">
        <v>18</v>
      </c>
      <c r="U5221" s="98" t="s">
        <v>111</v>
      </c>
      <c r="V5221" s="98" t="s">
        <v>3139</v>
      </c>
      <c r="W5221" s="69">
        <f t="shared" si="162"/>
        <v>8.5331761658025473E-2</v>
      </c>
    </row>
    <row r="5222" spans="1:23">
      <c r="A5222">
        <f t="shared" si="163"/>
        <v>791</v>
      </c>
      <c r="B5222" s="99">
        <v>44408</v>
      </c>
      <c r="C5222" s="23">
        <v>2819</v>
      </c>
      <c r="D5222" s="23">
        <v>5</v>
      </c>
      <c r="E5222" s="98" t="s">
        <v>49</v>
      </c>
      <c r="F5222" s="98" t="s">
        <v>164</v>
      </c>
      <c r="G5222" s="98" t="s">
        <v>4120</v>
      </c>
      <c r="H5222" s="98" t="s">
        <v>1366</v>
      </c>
      <c r="I5222" s="98" t="s">
        <v>6142</v>
      </c>
      <c r="J5222" s="99">
        <v>45199</v>
      </c>
      <c r="K5222" s="107">
        <v>5000000</v>
      </c>
      <c r="L5222" s="98" t="s">
        <v>5744</v>
      </c>
      <c r="M5222" s="23">
        <v>1080</v>
      </c>
      <c r="N5222" s="23">
        <v>1</v>
      </c>
      <c r="O5222" s="107">
        <v>5000000</v>
      </c>
      <c r="P5222" s="23">
        <v>180</v>
      </c>
      <c r="Q5222" s="23">
        <v>2</v>
      </c>
      <c r="R5222" s="23">
        <v>2</v>
      </c>
      <c r="S5222" s="23">
        <v>0</v>
      </c>
      <c r="T5222" s="47">
        <v>4.1666670000000003</v>
      </c>
      <c r="U5222" s="98" t="s">
        <v>111</v>
      </c>
      <c r="V5222" s="98" t="s">
        <v>3139</v>
      </c>
      <c r="W5222" s="69">
        <f t="shared" si="162"/>
        <v>1.026570619666071E-2</v>
      </c>
    </row>
    <row r="5223" spans="1:23">
      <c r="A5223">
        <f t="shared" si="163"/>
        <v>791</v>
      </c>
      <c r="B5223" s="99">
        <v>44408</v>
      </c>
      <c r="C5223" s="23">
        <v>2820</v>
      </c>
      <c r="D5223" s="23">
        <v>5</v>
      </c>
      <c r="E5223" s="98" t="s">
        <v>49</v>
      </c>
      <c r="F5223" s="98" t="s">
        <v>164</v>
      </c>
      <c r="G5223" s="98" t="s">
        <v>4120</v>
      </c>
      <c r="H5223" s="98" t="s">
        <v>1366</v>
      </c>
      <c r="I5223" s="98" t="s">
        <v>6142</v>
      </c>
      <c r="J5223" s="99">
        <v>45199</v>
      </c>
      <c r="K5223" s="107">
        <v>5000000</v>
      </c>
      <c r="L5223" s="98" t="s">
        <v>5745</v>
      </c>
      <c r="M5223" s="23">
        <v>1080</v>
      </c>
      <c r="N5223" s="23">
        <v>1</v>
      </c>
      <c r="O5223" s="107">
        <v>5000000</v>
      </c>
      <c r="P5223" s="23">
        <v>180</v>
      </c>
      <c r="Q5223" s="23">
        <v>2</v>
      </c>
      <c r="R5223" s="23">
        <v>2</v>
      </c>
      <c r="S5223" s="23">
        <v>0</v>
      </c>
      <c r="T5223" s="47">
        <v>4.1666670000000003</v>
      </c>
      <c r="U5223" s="98" t="s">
        <v>111</v>
      </c>
      <c r="V5223" s="98" t="s">
        <v>3139</v>
      </c>
      <c r="W5223" s="69">
        <f t="shared" si="162"/>
        <v>1.026570619666071E-2</v>
      </c>
    </row>
    <row r="5224" spans="1:23">
      <c r="A5224">
        <f t="shared" si="163"/>
        <v>791</v>
      </c>
      <c r="B5224" s="99">
        <v>44408</v>
      </c>
      <c r="C5224" s="23">
        <v>2821</v>
      </c>
      <c r="D5224" s="23">
        <v>5</v>
      </c>
      <c r="E5224" s="98" t="s">
        <v>49</v>
      </c>
      <c r="F5224" s="98" t="s">
        <v>164</v>
      </c>
      <c r="G5224" s="98" t="s">
        <v>4120</v>
      </c>
      <c r="H5224" s="98" t="s">
        <v>1366</v>
      </c>
      <c r="I5224" s="98" t="s">
        <v>6142</v>
      </c>
      <c r="J5224" s="99">
        <v>45199</v>
      </c>
      <c r="K5224" s="107">
        <v>10000000</v>
      </c>
      <c r="L5224" s="98" t="s">
        <v>5746</v>
      </c>
      <c r="M5224" s="23">
        <v>1080</v>
      </c>
      <c r="N5224" s="23">
        <v>1</v>
      </c>
      <c r="O5224" s="107">
        <v>10000000</v>
      </c>
      <c r="P5224" s="23">
        <v>90</v>
      </c>
      <c r="Q5224" s="23">
        <v>2</v>
      </c>
      <c r="R5224" s="23">
        <v>2</v>
      </c>
      <c r="S5224" s="23">
        <v>0</v>
      </c>
      <c r="T5224" s="47">
        <v>7.5000010000000001</v>
      </c>
      <c r="U5224" s="98" t="s">
        <v>111</v>
      </c>
      <c r="V5224" s="98" t="s">
        <v>3139</v>
      </c>
      <c r="W5224" s="69">
        <f t="shared" si="162"/>
        <v>1.8478272139496994E-2</v>
      </c>
    </row>
    <row r="5225" spans="1:23">
      <c r="A5225">
        <f t="shared" si="163"/>
        <v>791</v>
      </c>
      <c r="B5225" s="99">
        <v>44408</v>
      </c>
      <c r="C5225" s="23">
        <v>2822</v>
      </c>
      <c r="D5225" s="23">
        <v>5</v>
      </c>
      <c r="E5225" s="98" t="s">
        <v>49</v>
      </c>
      <c r="F5225" s="98" t="s">
        <v>164</v>
      </c>
      <c r="G5225" s="98" t="s">
        <v>4120</v>
      </c>
      <c r="H5225" s="98" t="s">
        <v>1366</v>
      </c>
      <c r="I5225" s="98" t="s">
        <v>6142</v>
      </c>
      <c r="J5225" s="99">
        <v>45199</v>
      </c>
      <c r="K5225" s="107">
        <v>10000000</v>
      </c>
      <c r="L5225" s="98" t="s">
        <v>5747</v>
      </c>
      <c r="M5225" s="23">
        <v>1080</v>
      </c>
      <c r="N5225" s="23">
        <v>1</v>
      </c>
      <c r="O5225" s="107">
        <v>10000000</v>
      </c>
      <c r="P5225" s="23">
        <v>180</v>
      </c>
      <c r="Q5225" s="23">
        <v>2</v>
      </c>
      <c r="R5225" s="23">
        <v>2</v>
      </c>
      <c r="S5225" s="23">
        <v>0</v>
      </c>
      <c r="T5225" s="47">
        <v>8.3333329999999997</v>
      </c>
      <c r="U5225" s="98" t="s">
        <v>111</v>
      </c>
      <c r="V5225" s="98" t="s">
        <v>3139</v>
      </c>
      <c r="W5225" s="69">
        <f t="shared" si="162"/>
        <v>2.053140992955213E-2</v>
      </c>
    </row>
    <row r="5226" spans="1:23">
      <c r="A5226">
        <f t="shared" si="163"/>
        <v>791</v>
      </c>
      <c r="B5226" s="99">
        <v>44408</v>
      </c>
      <c r="C5226" s="23">
        <v>2823</v>
      </c>
      <c r="D5226" s="23">
        <v>5</v>
      </c>
      <c r="E5226" s="98" t="s">
        <v>49</v>
      </c>
      <c r="F5226" s="98" t="s">
        <v>164</v>
      </c>
      <c r="G5226" s="98" t="s">
        <v>4120</v>
      </c>
      <c r="H5226" s="98" t="s">
        <v>1366</v>
      </c>
      <c r="I5226" s="98" t="s">
        <v>6142</v>
      </c>
      <c r="J5226" s="99">
        <v>45199</v>
      </c>
      <c r="K5226" s="107">
        <v>5000000</v>
      </c>
      <c r="L5226" s="98" t="s">
        <v>5748</v>
      </c>
      <c r="M5226" s="23">
        <v>1080</v>
      </c>
      <c r="N5226" s="23">
        <v>1</v>
      </c>
      <c r="O5226" s="107">
        <v>5000000</v>
      </c>
      <c r="P5226" s="23">
        <v>180</v>
      </c>
      <c r="Q5226" s="23">
        <v>2</v>
      </c>
      <c r="R5226" s="23">
        <v>2</v>
      </c>
      <c r="S5226" s="23">
        <v>0</v>
      </c>
      <c r="T5226" s="47">
        <v>4.1666670000000003</v>
      </c>
      <c r="U5226" s="98" t="s">
        <v>111</v>
      </c>
      <c r="V5226" s="98" t="s">
        <v>3139</v>
      </c>
      <c r="W5226" s="69">
        <f t="shared" si="162"/>
        <v>1.026570619666071E-2</v>
      </c>
    </row>
    <row r="5227" spans="1:23">
      <c r="A5227">
        <f t="shared" si="163"/>
        <v>1522</v>
      </c>
      <c r="B5227" s="99">
        <v>44408</v>
      </c>
      <c r="C5227" s="23">
        <v>2824</v>
      </c>
      <c r="D5227" s="23">
        <v>5</v>
      </c>
      <c r="E5227" s="98" t="s">
        <v>49</v>
      </c>
      <c r="F5227" s="98" t="s">
        <v>164</v>
      </c>
      <c r="G5227" s="98" t="s">
        <v>4120</v>
      </c>
      <c r="H5227" s="98" t="s">
        <v>1366</v>
      </c>
      <c r="I5227" s="98" t="s">
        <v>6142</v>
      </c>
      <c r="J5227" s="99">
        <v>45930</v>
      </c>
      <c r="K5227" s="107">
        <v>22000000</v>
      </c>
      <c r="L5227" s="98" t="s">
        <v>5749</v>
      </c>
      <c r="M5227" s="23">
        <v>1800</v>
      </c>
      <c r="N5227" s="23">
        <v>1</v>
      </c>
      <c r="O5227" s="107">
        <v>22000000</v>
      </c>
      <c r="P5227" s="23">
        <v>180</v>
      </c>
      <c r="Q5227" s="23">
        <v>2</v>
      </c>
      <c r="R5227" s="23">
        <v>2</v>
      </c>
      <c r="S5227" s="23">
        <v>0</v>
      </c>
      <c r="T5227" s="47">
        <v>19.8</v>
      </c>
      <c r="U5227" s="98" t="s">
        <v>111</v>
      </c>
      <c r="V5227" s="98" t="s">
        <v>3139</v>
      </c>
      <c r="W5227" s="69">
        <f t="shared" si="162"/>
        <v>9.3864937823828043E-2</v>
      </c>
    </row>
    <row r="5228" spans="1:23">
      <c r="A5228">
        <f t="shared" si="163"/>
        <v>791</v>
      </c>
      <c r="B5228" s="99">
        <v>44408</v>
      </c>
      <c r="C5228" s="23">
        <v>2825</v>
      </c>
      <c r="D5228" s="23">
        <v>5</v>
      </c>
      <c r="E5228" s="98" t="s">
        <v>49</v>
      </c>
      <c r="F5228" s="98" t="s">
        <v>164</v>
      </c>
      <c r="G5228" s="98" t="s">
        <v>4120</v>
      </c>
      <c r="H5228" s="98" t="s">
        <v>1366</v>
      </c>
      <c r="I5228" s="98" t="s">
        <v>6142</v>
      </c>
      <c r="J5228" s="99">
        <v>45199</v>
      </c>
      <c r="K5228" s="107">
        <v>15000000</v>
      </c>
      <c r="L5228" s="98" t="s">
        <v>5750</v>
      </c>
      <c r="M5228" s="23">
        <v>1080</v>
      </c>
      <c r="N5228" s="23">
        <v>1</v>
      </c>
      <c r="O5228" s="107">
        <v>15000000</v>
      </c>
      <c r="P5228" s="23">
        <v>90</v>
      </c>
      <c r="Q5228" s="23">
        <v>2</v>
      </c>
      <c r="R5228" s="23">
        <v>2</v>
      </c>
      <c r="S5228" s="23">
        <v>0</v>
      </c>
      <c r="T5228" s="47">
        <v>11.25</v>
      </c>
      <c r="U5228" s="98" t="s">
        <v>111</v>
      </c>
      <c r="V5228" s="98" t="s">
        <v>3139</v>
      </c>
      <c r="W5228" s="69">
        <f t="shared" si="162"/>
        <v>2.7717404513591552E-2</v>
      </c>
    </row>
    <row r="5229" spans="1:23">
      <c r="A5229">
        <f t="shared" si="163"/>
        <v>1522</v>
      </c>
      <c r="B5229" s="99">
        <v>44408</v>
      </c>
      <c r="C5229" s="23">
        <v>2826</v>
      </c>
      <c r="D5229" s="23">
        <v>5</v>
      </c>
      <c r="E5229" s="98" t="s">
        <v>49</v>
      </c>
      <c r="F5229" s="98" t="s">
        <v>164</v>
      </c>
      <c r="G5229" s="98" t="s">
        <v>4120</v>
      </c>
      <c r="H5229" s="98" t="s">
        <v>1366</v>
      </c>
      <c r="I5229" s="98" t="s">
        <v>6142</v>
      </c>
      <c r="J5229" s="99">
        <v>45930</v>
      </c>
      <c r="K5229" s="107">
        <v>15000000</v>
      </c>
      <c r="L5229" s="98" t="s">
        <v>5751</v>
      </c>
      <c r="M5229" s="23">
        <v>1800</v>
      </c>
      <c r="N5229" s="23">
        <v>1</v>
      </c>
      <c r="O5229" s="107">
        <v>15000000</v>
      </c>
      <c r="P5229" s="23">
        <v>180</v>
      </c>
      <c r="Q5229" s="23">
        <v>2</v>
      </c>
      <c r="R5229" s="23">
        <v>2</v>
      </c>
      <c r="S5229" s="23">
        <v>0</v>
      </c>
      <c r="T5229" s="47">
        <v>13.5</v>
      </c>
      <c r="U5229" s="98" t="s">
        <v>111</v>
      </c>
      <c r="V5229" s="98" t="s">
        <v>3139</v>
      </c>
      <c r="W5229" s="69">
        <f t="shared" si="162"/>
        <v>6.3998821243519119E-2</v>
      </c>
    </row>
    <row r="5230" spans="1:23">
      <c r="A5230">
        <f t="shared" si="163"/>
        <v>1522</v>
      </c>
      <c r="B5230" s="99">
        <v>44408</v>
      </c>
      <c r="C5230" s="23">
        <v>2827</v>
      </c>
      <c r="D5230" s="23">
        <v>5</v>
      </c>
      <c r="E5230" s="98" t="s">
        <v>49</v>
      </c>
      <c r="F5230" s="98" t="s">
        <v>164</v>
      </c>
      <c r="G5230" s="98" t="s">
        <v>4120</v>
      </c>
      <c r="H5230" s="98" t="s">
        <v>1366</v>
      </c>
      <c r="I5230" s="98" t="s">
        <v>6142</v>
      </c>
      <c r="J5230" s="99">
        <v>45930</v>
      </c>
      <c r="K5230" s="107">
        <v>15000000</v>
      </c>
      <c r="L5230" s="98" t="s">
        <v>5752</v>
      </c>
      <c r="M5230" s="23">
        <v>1800</v>
      </c>
      <c r="N5230" s="23">
        <v>1</v>
      </c>
      <c r="O5230" s="107">
        <v>15000000</v>
      </c>
      <c r="P5230" s="23">
        <v>180</v>
      </c>
      <c r="Q5230" s="23">
        <v>2</v>
      </c>
      <c r="R5230" s="23">
        <v>2</v>
      </c>
      <c r="S5230" s="23">
        <v>0</v>
      </c>
      <c r="T5230" s="47">
        <v>13.5</v>
      </c>
      <c r="U5230" s="98" t="s">
        <v>111</v>
      </c>
      <c r="V5230" s="98" t="s">
        <v>3139</v>
      </c>
      <c r="W5230" s="69">
        <f t="shared" si="162"/>
        <v>6.3998821243519119E-2</v>
      </c>
    </row>
    <row r="5231" spans="1:23">
      <c r="A5231">
        <f t="shared" si="163"/>
        <v>426</v>
      </c>
      <c r="B5231" s="99">
        <v>44408</v>
      </c>
      <c r="C5231" s="23">
        <v>2828</v>
      </c>
      <c r="D5231" s="23">
        <v>5</v>
      </c>
      <c r="E5231" s="98" t="s">
        <v>49</v>
      </c>
      <c r="F5231" s="98" t="s">
        <v>164</v>
      </c>
      <c r="G5231" s="98" t="s">
        <v>4120</v>
      </c>
      <c r="H5231" s="98" t="s">
        <v>1366</v>
      </c>
      <c r="I5231" s="98" t="s">
        <v>6142</v>
      </c>
      <c r="J5231" s="99">
        <v>44834</v>
      </c>
      <c r="K5231" s="107">
        <v>7000000</v>
      </c>
      <c r="L5231" s="98" t="s">
        <v>5753</v>
      </c>
      <c r="M5231" s="23">
        <v>720</v>
      </c>
      <c r="N5231" s="23">
        <v>1</v>
      </c>
      <c r="O5231" s="107">
        <v>7000000</v>
      </c>
      <c r="P5231" s="23">
        <v>90</v>
      </c>
      <c r="Q5231" s="23">
        <v>2</v>
      </c>
      <c r="R5231" s="23">
        <v>2</v>
      </c>
      <c r="S5231" s="23">
        <v>0</v>
      </c>
      <c r="T5231" s="47">
        <v>4.375</v>
      </c>
      <c r="U5231" s="98" t="s">
        <v>111</v>
      </c>
      <c r="V5231" s="98" t="s">
        <v>3139</v>
      </c>
      <c r="W5231" s="69">
        <f t="shared" si="162"/>
        <v>5.8051201193657833E-3</v>
      </c>
    </row>
    <row r="5232" spans="1:23">
      <c r="A5232">
        <f t="shared" si="163"/>
        <v>1522</v>
      </c>
      <c r="B5232" s="99">
        <v>44408</v>
      </c>
      <c r="C5232" s="23">
        <v>2829</v>
      </c>
      <c r="D5232" s="23">
        <v>5</v>
      </c>
      <c r="E5232" s="98" t="s">
        <v>49</v>
      </c>
      <c r="F5232" s="98" t="s">
        <v>164</v>
      </c>
      <c r="G5232" s="98" t="s">
        <v>4120</v>
      </c>
      <c r="H5232" s="98" t="s">
        <v>1366</v>
      </c>
      <c r="I5232" s="98" t="s">
        <v>6142</v>
      </c>
      <c r="J5232" s="99">
        <v>45930</v>
      </c>
      <c r="K5232" s="107">
        <v>20000000</v>
      </c>
      <c r="L5232" s="98" t="s">
        <v>5754</v>
      </c>
      <c r="M5232" s="23">
        <v>1800</v>
      </c>
      <c r="N5232" s="23">
        <v>1</v>
      </c>
      <c r="O5232" s="107">
        <v>20000000</v>
      </c>
      <c r="P5232" s="23">
        <v>180</v>
      </c>
      <c r="Q5232" s="23">
        <v>2</v>
      </c>
      <c r="R5232" s="23">
        <v>2</v>
      </c>
      <c r="S5232" s="23">
        <v>0</v>
      </c>
      <c r="T5232" s="47">
        <v>18</v>
      </c>
      <c r="U5232" s="98" t="s">
        <v>111</v>
      </c>
      <c r="V5232" s="98" t="s">
        <v>3139</v>
      </c>
      <c r="W5232" s="69">
        <f t="shared" si="162"/>
        <v>8.5331761658025473E-2</v>
      </c>
    </row>
    <row r="5233" spans="1:23">
      <c r="A5233">
        <f t="shared" si="163"/>
        <v>426</v>
      </c>
      <c r="B5233" s="99">
        <v>44408</v>
      </c>
      <c r="C5233" s="23">
        <v>2830</v>
      </c>
      <c r="D5233" s="23">
        <v>5</v>
      </c>
      <c r="E5233" s="98" t="s">
        <v>49</v>
      </c>
      <c r="F5233" s="98" t="s">
        <v>164</v>
      </c>
      <c r="G5233" s="98" t="s">
        <v>4120</v>
      </c>
      <c r="H5233" s="98" t="s">
        <v>1366</v>
      </c>
      <c r="I5233" s="98" t="s">
        <v>6142</v>
      </c>
      <c r="J5233" s="99">
        <v>44834</v>
      </c>
      <c r="K5233" s="107">
        <v>5500000</v>
      </c>
      <c r="L5233" s="98" t="s">
        <v>5755</v>
      </c>
      <c r="M5233" s="23">
        <v>720</v>
      </c>
      <c r="N5233" s="23">
        <v>1</v>
      </c>
      <c r="O5233" s="107">
        <v>5500000</v>
      </c>
      <c r="P5233" s="23">
        <v>180</v>
      </c>
      <c r="Q5233" s="23">
        <v>2</v>
      </c>
      <c r="R5233" s="23">
        <v>2</v>
      </c>
      <c r="S5233" s="23">
        <v>0</v>
      </c>
      <c r="T5233" s="47">
        <v>4.125</v>
      </c>
      <c r="U5233" s="98" t="s">
        <v>111</v>
      </c>
      <c r="V5233" s="98" t="s">
        <v>3139</v>
      </c>
      <c r="W5233" s="69">
        <f t="shared" si="162"/>
        <v>5.4733989696877389E-3</v>
      </c>
    </row>
    <row r="5234" spans="1:23">
      <c r="A5234">
        <f t="shared" si="163"/>
        <v>791</v>
      </c>
      <c r="B5234" s="99">
        <v>44408</v>
      </c>
      <c r="C5234" s="23">
        <v>2831</v>
      </c>
      <c r="D5234" s="23">
        <v>5</v>
      </c>
      <c r="E5234" s="98" t="s">
        <v>49</v>
      </c>
      <c r="F5234" s="98" t="s">
        <v>164</v>
      </c>
      <c r="G5234" s="98" t="s">
        <v>4120</v>
      </c>
      <c r="H5234" s="98" t="s">
        <v>1366</v>
      </c>
      <c r="I5234" s="98" t="s">
        <v>6142</v>
      </c>
      <c r="J5234" s="99">
        <v>45199</v>
      </c>
      <c r="K5234" s="107">
        <v>7300000</v>
      </c>
      <c r="L5234" s="98" t="s">
        <v>5756</v>
      </c>
      <c r="M5234" s="23">
        <v>1080</v>
      </c>
      <c r="N5234" s="23">
        <v>1</v>
      </c>
      <c r="O5234" s="107">
        <v>7300000</v>
      </c>
      <c r="P5234" s="23">
        <v>180</v>
      </c>
      <c r="Q5234" s="23">
        <v>2</v>
      </c>
      <c r="R5234" s="23">
        <v>2</v>
      </c>
      <c r="S5234" s="23">
        <v>0</v>
      </c>
      <c r="T5234" s="47">
        <v>6.0833329999999997</v>
      </c>
      <c r="U5234" s="98" t="s">
        <v>111</v>
      </c>
      <c r="V5234" s="98" t="s">
        <v>3139</v>
      </c>
      <c r="W5234" s="69">
        <f t="shared" si="162"/>
        <v>1.4987929026833819E-2</v>
      </c>
    </row>
    <row r="5235" spans="1:23">
      <c r="A5235">
        <f t="shared" si="163"/>
        <v>791</v>
      </c>
      <c r="B5235" s="99">
        <v>44408</v>
      </c>
      <c r="C5235" s="23">
        <v>2832</v>
      </c>
      <c r="D5235" s="23">
        <v>5</v>
      </c>
      <c r="E5235" s="98" t="s">
        <v>49</v>
      </c>
      <c r="F5235" s="98" t="s">
        <v>164</v>
      </c>
      <c r="G5235" s="98" t="s">
        <v>4120</v>
      </c>
      <c r="H5235" s="98" t="s">
        <v>1366</v>
      </c>
      <c r="I5235" s="98" t="s">
        <v>6142</v>
      </c>
      <c r="J5235" s="99">
        <v>45199</v>
      </c>
      <c r="K5235" s="107">
        <v>9000000</v>
      </c>
      <c r="L5235" s="98" t="s">
        <v>5757</v>
      </c>
      <c r="M5235" s="23">
        <v>1080</v>
      </c>
      <c r="N5235" s="23">
        <v>1</v>
      </c>
      <c r="O5235" s="107">
        <v>9000000</v>
      </c>
      <c r="P5235" s="23">
        <v>180</v>
      </c>
      <c r="Q5235" s="23">
        <v>2</v>
      </c>
      <c r="R5235" s="23">
        <v>2</v>
      </c>
      <c r="S5235" s="23">
        <v>0</v>
      </c>
      <c r="T5235" s="47">
        <v>7.5</v>
      </c>
      <c r="U5235" s="98" t="s">
        <v>111</v>
      </c>
      <c r="V5235" s="98" t="s">
        <v>3139</v>
      </c>
      <c r="W5235" s="69">
        <f t="shared" si="162"/>
        <v>1.8478269675727705E-2</v>
      </c>
    </row>
    <row r="5236" spans="1:23">
      <c r="A5236">
        <f t="shared" si="163"/>
        <v>791</v>
      </c>
      <c r="B5236" s="99">
        <v>44408</v>
      </c>
      <c r="C5236" s="23">
        <v>2833</v>
      </c>
      <c r="D5236" s="23">
        <v>5</v>
      </c>
      <c r="E5236" s="98" t="s">
        <v>49</v>
      </c>
      <c r="F5236" s="98" t="s">
        <v>164</v>
      </c>
      <c r="G5236" s="98" t="s">
        <v>4120</v>
      </c>
      <c r="H5236" s="98" t="s">
        <v>1366</v>
      </c>
      <c r="I5236" s="98" t="s">
        <v>6142</v>
      </c>
      <c r="J5236" s="99">
        <v>45199</v>
      </c>
      <c r="K5236" s="107">
        <v>15000000</v>
      </c>
      <c r="L5236" s="98" t="s">
        <v>5758</v>
      </c>
      <c r="M5236" s="23">
        <v>1080</v>
      </c>
      <c r="N5236" s="23">
        <v>1</v>
      </c>
      <c r="O5236" s="107">
        <v>15000000</v>
      </c>
      <c r="P5236" s="23">
        <v>180</v>
      </c>
      <c r="Q5236" s="23">
        <v>2</v>
      </c>
      <c r="R5236" s="23">
        <v>2</v>
      </c>
      <c r="S5236" s="23">
        <v>0</v>
      </c>
      <c r="T5236" s="47">
        <v>12.5</v>
      </c>
      <c r="U5236" s="98" t="s">
        <v>111</v>
      </c>
      <c r="V5236" s="98" t="s">
        <v>3139</v>
      </c>
      <c r="W5236" s="69">
        <f t="shared" si="162"/>
        <v>3.0797116126212838E-2</v>
      </c>
    </row>
    <row r="5237" spans="1:23">
      <c r="A5237">
        <f t="shared" si="163"/>
        <v>791</v>
      </c>
      <c r="B5237" s="99">
        <v>44408</v>
      </c>
      <c r="C5237" s="23">
        <v>2834</v>
      </c>
      <c r="D5237" s="23">
        <v>5</v>
      </c>
      <c r="E5237" s="98" t="s">
        <v>49</v>
      </c>
      <c r="F5237" s="98" t="s">
        <v>164</v>
      </c>
      <c r="G5237" s="98" t="s">
        <v>4120</v>
      </c>
      <c r="H5237" s="98" t="s">
        <v>1366</v>
      </c>
      <c r="I5237" s="98" t="s">
        <v>6142</v>
      </c>
      <c r="J5237" s="99">
        <v>45199</v>
      </c>
      <c r="K5237" s="107">
        <v>10000000</v>
      </c>
      <c r="L5237" s="98" t="s">
        <v>5759</v>
      </c>
      <c r="M5237" s="23">
        <v>1080</v>
      </c>
      <c r="N5237" s="23">
        <v>1</v>
      </c>
      <c r="O5237" s="107">
        <v>10000000</v>
      </c>
      <c r="P5237" s="23">
        <v>180</v>
      </c>
      <c r="Q5237" s="23">
        <v>2</v>
      </c>
      <c r="R5237" s="23">
        <v>2</v>
      </c>
      <c r="S5237" s="23">
        <v>0</v>
      </c>
      <c r="T5237" s="47">
        <v>8.3333329999999997</v>
      </c>
      <c r="U5237" s="98" t="s">
        <v>111</v>
      </c>
      <c r="V5237" s="98" t="s">
        <v>3139</v>
      </c>
      <c r="W5237" s="69">
        <f t="shared" si="162"/>
        <v>2.053140992955213E-2</v>
      </c>
    </row>
    <row r="5238" spans="1:23">
      <c r="A5238">
        <f t="shared" si="163"/>
        <v>1523</v>
      </c>
      <c r="B5238" s="99">
        <v>44408</v>
      </c>
      <c r="C5238" s="23">
        <v>2835</v>
      </c>
      <c r="D5238" s="23">
        <v>5</v>
      </c>
      <c r="E5238" s="98" t="s">
        <v>49</v>
      </c>
      <c r="F5238" s="98" t="s">
        <v>164</v>
      </c>
      <c r="G5238" s="98" t="s">
        <v>4120</v>
      </c>
      <c r="H5238" s="98" t="s">
        <v>1366</v>
      </c>
      <c r="I5238" s="98" t="s">
        <v>9976</v>
      </c>
      <c r="J5238" s="99">
        <v>45931</v>
      </c>
      <c r="K5238" s="107">
        <v>20000000</v>
      </c>
      <c r="L5238" s="98" t="s">
        <v>8028</v>
      </c>
      <c r="M5238" s="23">
        <v>1800</v>
      </c>
      <c r="N5238" s="23">
        <v>1</v>
      </c>
      <c r="O5238" s="107">
        <v>20000000</v>
      </c>
      <c r="P5238" s="23">
        <v>180</v>
      </c>
      <c r="Q5238" s="23">
        <v>2</v>
      </c>
      <c r="R5238" s="23">
        <v>2</v>
      </c>
      <c r="S5238" s="23">
        <v>0</v>
      </c>
      <c r="T5238" s="47">
        <v>18</v>
      </c>
      <c r="U5238" s="98" t="s">
        <v>111</v>
      </c>
      <c r="V5238" s="98" t="s">
        <v>3139</v>
      </c>
      <c r="W5238" s="69">
        <f t="shared" si="162"/>
        <v>8.5387827204449943E-2</v>
      </c>
    </row>
    <row r="5239" spans="1:23">
      <c r="A5239">
        <f t="shared" si="163"/>
        <v>1523</v>
      </c>
      <c r="B5239" s="99">
        <v>44408</v>
      </c>
      <c r="C5239" s="23">
        <v>2836</v>
      </c>
      <c r="D5239" s="23">
        <v>5</v>
      </c>
      <c r="E5239" s="98" t="s">
        <v>49</v>
      </c>
      <c r="F5239" s="98" t="s">
        <v>164</v>
      </c>
      <c r="G5239" s="98" t="s">
        <v>4120</v>
      </c>
      <c r="H5239" s="98" t="s">
        <v>1366</v>
      </c>
      <c r="I5239" s="98" t="s">
        <v>9976</v>
      </c>
      <c r="J5239" s="99">
        <v>45931</v>
      </c>
      <c r="K5239" s="107">
        <v>10000000</v>
      </c>
      <c r="L5239" s="98" t="s">
        <v>8029</v>
      </c>
      <c r="M5239" s="23">
        <v>1800</v>
      </c>
      <c r="N5239" s="23">
        <v>1</v>
      </c>
      <c r="O5239" s="107">
        <v>10000000</v>
      </c>
      <c r="P5239" s="23">
        <v>180</v>
      </c>
      <c r="Q5239" s="23">
        <v>2</v>
      </c>
      <c r="R5239" s="23">
        <v>2</v>
      </c>
      <c r="S5239" s="23">
        <v>0</v>
      </c>
      <c r="T5239" s="47">
        <v>9</v>
      </c>
      <c r="U5239" s="98" t="s">
        <v>111</v>
      </c>
      <c r="V5239" s="98" t="s">
        <v>3139</v>
      </c>
      <c r="W5239" s="69">
        <f t="shared" si="162"/>
        <v>4.2693913602224971E-2</v>
      </c>
    </row>
    <row r="5240" spans="1:23">
      <c r="A5240">
        <f t="shared" si="163"/>
        <v>792</v>
      </c>
      <c r="B5240" s="99">
        <v>44408</v>
      </c>
      <c r="C5240" s="23">
        <v>2837</v>
      </c>
      <c r="D5240" s="23">
        <v>5</v>
      </c>
      <c r="E5240" s="98" t="s">
        <v>49</v>
      </c>
      <c r="F5240" s="98" t="s">
        <v>164</v>
      </c>
      <c r="G5240" s="98" t="s">
        <v>4120</v>
      </c>
      <c r="H5240" s="98" t="s">
        <v>1366</v>
      </c>
      <c r="I5240" s="98" t="s">
        <v>9976</v>
      </c>
      <c r="J5240" s="99">
        <v>45200</v>
      </c>
      <c r="K5240" s="107">
        <v>15000000</v>
      </c>
      <c r="L5240" s="98" t="s">
        <v>8030</v>
      </c>
      <c r="M5240" s="23">
        <v>1080</v>
      </c>
      <c r="N5240" s="23">
        <v>1</v>
      </c>
      <c r="O5240" s="107">
        <v>15000000</v>
      </c>
      <c r="P5240" s="23">
        <v>90</v>
      </c>
      <c r="Q5240" s="23">
        <v>2</v>
      </c>
      <c r="R5240" s="23">
        <v>2</v>
      </c>
      <c r="S5240" s="23">
        <v>0</v>
      </c>
      <c r="T5240" s="47">
        <v>11.25</v>
      </c>
      <c r="U5240" s="98" t="s">
        <v>111</v>
      </c>
      <c r="V5240" s="98" t="s">
        <v>3139</v>
      </c>
      <c r="W5240" s="69">
        <f t="shared" si="162"/>
        <v>2.775244548010684E-2</v>
      </c>
    </row>
    <row r="5241" spans="1:23">
      <c r="A5241">
        <f t="shared" si="163"/>
        <v>792</v>
      </c>
      <c r="B5241" s="99">
        <v>44408</v>
      </c>
      <c r="C5241" s="23">
        <v>2838</v>
      </c>
      <c r="D5241" s="23">
        <v>5</v>
      </c>
      <c r="E5241" s="98" t="s">
        <v>49</v>
      </c>
      <c r="F5241" s="98" t="s">
        <v>164</v>
      </c>
      <c r="G5241" s="98" t="s">
        <v>4120</v>
      </c>
      <c r="H5241" s="98" t="s">
        <v>1366</v>
      </c>
      <c r="I5241" s="98" t="s">
        <v>9976</v>
      </c>
      <c r="J5241" s="99">
        <v>45200</v>
      </c>
      <c r="K5241" s="107">
        <v>5000000</v>
      </c>
      <c r="L5241" s="98" t="s">
        <v>8031</v>
      </c>
      <c r="M5241" s="23">
        <v>1080</v>
      </c>
      <c r="N5241" s="23">
        <v>1</v>
      </c>
      <c r="O5241" s="107">
        <v>5000000</v>
      </c>
      <c r="P5241" s="23">
        <v>180</v>
      </c>
      <c r="Q5241" s="23">
        <v>2</v>
      </c>
      <c r="R5241" s="23">
        <v>2</v>
      </c>
      <c r="S5241" s="23">
        <v>0</v>
      </c>
      <c r="T5241" s="47">
        <v>4.1666670000000003</v>
      </c>
      <c r="U5241" s="98" t="s">
        <v>111</v>
      </c>
      <c r="V5241" s="98" t="s">
        <v>3139</v>
      </c>
      <c r="W5241" s="69">
        <f t="shared" si="162"/>
        <v>1.0278684333445363E-2</v>
      </c>
    </row>
    <row r="5242" spans="1:23">
      <c r="A5242">
        <f t="shared" si="163"/>
        <v>427</v>
      </c>
      <c r="B5242" s="99">
        <v>44408</v>
      </c>
      <c r="C5242" s="23">
        <v>2839</v>
      </c>
      <c r="D5242" s="23">
        <v>5</v>
      </c>
      <c r="E5242" s="98" t="s">
        <v>49</v>
      </c>
      <c r="F5242" s="98" t="s">
        <v>164</v>
      </c>
      <c r="G5242" s="98" t="s">
        <v>4120</v>
      </c>
      <c r="H5242" s="98" t="s">
        <v>1366</v>
      </c>
      <c r="I5242" s="98" t="s">
        <v>9976</v>
      </c>
      <c r="J5242" s="99">
        <v>44835</v>
      </c>
      <c r="K5242" s="107">
        <v>6000000</v>
      </c>
      <c r="L5242" s="98" t="s">
        <v>8032</v>
      </c>
      <c r="M5242" s="23">
        <v>720</v>
      </c>
      <c r="N5242" s="23">
        <v>1</v>
      </c>
      <c r="O5242" s="107">
        <v>6000000</v>
      </c>
      <c r="P5242" s="23">
        <v>30</v>
      </c>
      <c r="Q5242" s="23">
        <v>2</v>
      </c>
      <c r="R5242" s="23">
        <v>2</v>
      </c>
      <c r="S5242" s="23">
        <v>0</v>
      </c>
      <c r="T5242" s="47">
        <v>3.75</v>
      </c>
      <c r="U5242" s="98" t="s">
        <v>111</v>
      </c>
      <c r="V5242" s="98" t="s">
        <v>3139</v>
      </c>
      <c r="W5242" s="69">
        <f t="shared" si="162"/>
        <v>4.9874975673424339E-3</v>
      </c>
    </row>
    <row r="5243" spans="1:23">
      <c r="A5243">
        <f t="shared" si="163"/>
        <v>792</v>
      </c>
      <c r="B5243" s="99">
        <v>44408</v>
      </c>
      <c r="C5243" s="23">
        <v>2840</v>
      </c>
      <c r="D5243" s="23">
        <v>5</v>
      </c>
      <c r="E5243" s="98" t="s">
        <v>49</v>
      </c>
      <c r="F5243" s="98" t="s">
        <v>164</v>
      </c>
      <c r="G5243" s="98" t="s">
        <v>4120</v>
      </c>
      <c r="H5243" s="98" t="s">
        <v>1366</v>
      </c>
      <c r="I5243" s="98" t="s">
        <v>9976</v>
      </c>
      <c r="J5243" s="99">
        <v>45200</v>
      </c>
      <c r="K5243" s="107">
        <v>7700000</v>
      </c>
      <c r="L5243" s="98" t="s">
        <v>8033</v>
      </c>
      <c r="M5243" s="23">
        <v>1080</v>
      </c>
      <c r="N5243" s="23">
        <v>1</v>
      </c>
      <c r="O5243" s="107">
        <v>7700000</v>
      </c>
      <c r="P5243" s="23">
        <v>30</v>
      </c>
      <c r="Q5243" s="23">
        <v>2</v>
      </c>
      <c r="R5243" s="23">
        <v>2</v>
      </c>
      <c r="S5243" s="23">
        <v>0</v>
      </c>
      <c r="T5243" s="47">
        <v>5.7749990000000002</v>
      </c>
      <c r="U5243" s="98" t="s">
        <v>111</v>
      </c>
      <c r="V5243" s="98" t="s">
        <v>3139</v>
      </c>
      <c r="W5243" s="69">
        <f t="shared" si="162"/>
        <v>1.4246252879570804E-2</v>
      </c>
    </row>
    <row r="5244" spans="1:23">
      <c r="A5244">
        <f t="shared" si="163"/>
        <v>792</v>
      </c>
      <c r="B5244" s="99">
        <v>44408</v>
      </c>
      <c r="C5244" s="23">
        <v>2841</v>
      </c>
      <c r="D5244" s="23">
        <v>5</v>
      </c>
      <c r="E5244" s="98" t="s">
        <v>49</v>
      </c>
      <c r="F5244" s="98" t="s">
        <v>164</v>
      </c>
      <c r="G5244" s="98" t="s">
        <v>4120</v>
      </c>
      <c r="H5244" s="98" t="s">
        <v>1366</v>
      </c>
      <c r="I5244" s="98" t="s">
        <v>9976</v>
      </c>
      <c r="J5244" s="99">
        <v>45200</v>
      </c>
      <c r="K5244" s="107">
        <v>8000000</v>
      </c>
      <c r="L5244" s="98" t="s">
        <v>8034</v>
      </c>
      <c r="M5244" s="23">
        <v>900</v>
      </c>
      <c r="N5244" s="23">
        <v>1</v>
      </c>
      <c r="O5244" s="107">
        <v>8000000</v>
      </c>
      <c r="P5244" s="23">
        <v>180</v>
      </c>
      <c r="Q5244" s="23">
        <v>2</v>
      </c>
      <c r="R5244" s="23">
        <v>2</v>
      </c>
      <c r="S5244" s="23">
        <v>0</v>
      </c>
      <c r="T5244" s="47">
        <v>4.3563099999999997</v>
      </c>
      <c r="U5244" s="98" t="s">
        <v>111</v>
      </c>
      <c r="V5244" s="98" t="s">
        <v>3139</v>
      </c>
      <c r="W5244" s="69">
        <f t="shared" si="162"/>
        <v>1.0746511623950598E-2</v>
      </c>
    </row>
    <row r="5245" spans="1:23">
      <c r="A5245">
        <f t="shared" si="163"/>
        <v>1523</v>
      </c>
      <c r="B5245" s="99">
        <v>44408</v>
      </c>
      <c r="C5245" s="23">
        <v>2842</v>
      </c>
      <c r="D5245" s="23">
        <v>5</v>
      </c>
      <c r="E5245" s="98" t="s">
        <v>49</v>
      </c>
      <c r="F5245" s="98" t="s">
        <v>164</v>
      </c>
      <c r="G5245" s="98" t="s">
        <v>4120</v>
      </c>
      <c r="H5245" s="98" t="s">
        <v>1366</v>
      </c>
      <c r="I5245" s="98" t="s">
        <v>9976</v>
      </c>
      <c r="J5245" s="99">
        <v>45931</v>
      </c>
      <c r="K5245" s="107">
        <v>30000000</v>
      </c>
      <c r="L5245" s="98" t="s">
        <v>8035</v>
      </c>
      <c r="M5245" s="23">
        <v>1800</v>
      </c>
      <c r="N5245" s="23">
        <v>1</v>
      </c>
      <c r="O5245" s="107">
        <v>30000000</v>
      </c>
      <c r="P5245" s="23">
        <v>180</v>
      </c>
      <c r="Q5245" s="23">
        <v>2</v>
      </c>
      <c r="R5245" s="23">
        <v>2</v>
      </c>
      <c r="S5245" s="23">
        <v>0</v>
      </c>
      <c r="T5245" s="47">
        <v>27</v>
      </c>
      <c r="U5245" s="98" t="s">
        <v>111</v>
      </c>
      <c r="V5245" s="98" t="s">
        <v>3139</v>
      </c>
      <c r="W5245" s="69">
        <f t="shared" si="162"/>
        <v>0.12808174080667492</v>
      </c>
    </row>
    <row r="5246" spans="1:23">
      <c r="A5246">
        <f t="shared" si="163"/>
        <v>1523</v>
      </c>
      <c r="B5246" s="99">
        <v>44408</v>
      </c>
      <c r="C5246" s="23">
        <v>2843</v>
      </c>
      <c r="D5246" s="23">
        <v>5</v>
      </c>
      <c r="E5246" s="98" t="s">
        <v>49</v>
      </c>
      <c r="F5246" s="98" t="s">
        <v>164</v>
      </c>
      <c r="G5246" s="98" t="s">
        <v>4120</v>
      </c>
      <c r="H5246" s="98" t="s">
        <v>1366</v>
      </c>
      <c r="I5246" s="98" t="s">
        <v>9976</v>
      </c>
      <c r="J5246" s="99">
        <v>45931</v>
      </c>
      <c r="K5246" s="107">
        <v>15000000</v>
      </c>
      <c r="L5246" s="98" t="s">
        <v>8036</v>
      </c>
      <c r="M5246" s="23">
        <v>1800</v>
      </c>
      <c r="N5246" s="23">
        <v>1</v>
      </c>
      <c r="O5246" s="107">
        <v>15000000</v>
      </c>
      <c r="P5246" s="23">
        <v>180</v>
      </c>
      <c r="Q5246" s="23">
        <v>2</v>
      </c>
      <c r="R5246" s="23">
        <v>2</v>
      </c>
      <c r="S5246" s="23">
        <v>0</v>
      </c>
      <c r="T5246" s="47">
        <v>13.5</v>
      </c>
      <c r="U5246" s="98" t="s">
        <v>111</v>
      </c>
      <c r="V5246" s="98" t="s">
        <v>3139</v>
      </c>
      <c r="W5246" s="69">
        <f t="shared" si="162"/>
        <v>6.404087040333746E-2</v>
      </c>
    </row>
    <row r="5247" spans="1:23">
      <c r="A5247">
        <f t="shared" si="163"/>
        <v>1523</v>
      </c>
      <c r="B5247" s="99">
        <v>44408</v>
      </c>
      <c r="C5247" s="23">
        <v>2844</v>
      </c>
      <c r="D5247" s="23">
        <v>5</v>
      </c>
      <c r="E5247" s="98" t="s">
        <v>49</v>
      </c>
      <c r="F5247" s="98" t="s">
        <v>164</v>
      </c>
      <c r="G5247" s="98" t="s">
        <v>4120</v>
      </c>
      <c r="H5247" s="98" t="s">
        <v>1366</v>
      </c>
      <c r="I5247" s="98" t="s">
        <v>9976</v>
      </c>
      <c r="J5247" s="99">
        <v>45931</v>
      </c>
      <c r="K5247" s="107">
        <v>20000000</v>
      </c>
      <c r="L5247" s="98" t="s">
        <v>8037</v>
      </c>
      <c r="M5247" s="23">
        <v>1800</v>
      </c>
      <c r="N5247" s="23">
        <v>1</v>
      </c>
      <c r="O5247" s="107">
        <v>20000000</v>
      </c>
      <c r="P5247" s="23">
        <v>180</v>
      </c>
      <c r="Q5247" s="23">
        <v>2</v>
      </c>
      <c r="R5247" s="23">
        <v>2</v>
      </c>
      <c r="S5247" s="23">
        <v>2.2400000000000002</v>
      </c>
      <c r="T5247" s="47">
        <v>18.134374999999999</v>
      </c>
      <c r="U5247" s="98" t="s">
        <v>111</v>
      </c>
      <c r="V5247" s="98" t="s">
        <v>3139</v>
      </c>
      <c r="W5247" s="69">
        <f t="shared" si="162"/>
        <v>8.6025271053372043E-2</v>
      </c>
    </row>
    <row r="5248" spans="1:23">
      <c r="A5248">
        <f t="shared" si="163"/>
        <v>792</v>
      </c>
      <c r="B5248" s="99">
        <v>44408</v>
      </c>
      <c r="C5248" s="23">
        <v>2845</v>
      </c>
      <c r="D5248" s="23">
        <v>5</v>
      </c>
      <c r="E5248" s="98" t="s">
        <v>49</v>
      </c>
      <c r="F5248" s="98" t="s">
        <v>164</v>
      </c>
      <c r="G5248" s="98" t="s">
        <v>4120</v>
      </c>
      <c r="H5248" s="98" t="s">
        <v>1366</v>
      </c>
      <c r="I5248" s="98" t="s">
        <v>9976</v>
      </c>
      <c r="J5248" s="99">
        <v>45200</v>
      </c>
      <c r="K5248" s="107">
        <v>15000000</v>
      </c>
      <c r="L5248" s="98" t="s">
        <v>8038</v>
      </c>
      <c r="M5248" s="23">
        <v>1080</v>
      </c>
      <c r="N5248" s="23">
        <v>1</v>
      </c>
      <c r="O5248" s="107">
        <v>15000000</v>
      </c>
      <c r="P5248" s="23">
        <v>180</v>
      </c>
      <c r="Q5248" s="23">
        <v>2</v>
      </c>
      <c r="R5248" s="23">
        <v>2</v>
      </c>
      <c r="S5248" s="23">
        <v>0</v>
      </c>
      <c r="T5248" s="47">
        <v>12.5</v>
      </c>
      <c r="U5248" s="98" t="s">
        <v>111</v>
      </c>
      <c r="V5248" s="98" t="s">
        <v>3139</v>
      </c>
      <c r="W5248" s="69">
        <f t="shared" si="162"/>
        <v>3.0836050533452047E-2</v>
      </c>
    </row>
    <row r="5249" spans="1:23">
      <c r="A5249">
        <f t="shared" si="163"/>
        <v>793</v>
      </c>
      <c r="B5249" s="99">
        <v>44408</v>
      </c>
      <c r="C5249" s="23">
        <v>2846</v>
      </c>
      <c r="D5249" s="23">
        <v>5</v>
      </c>
      <c r="E5249" s="98" t="s">
        <v>49</v>
      </c>
      <c r="F5249" s="98" t="s">
        <v>164</v>
      </c>
      <c r="G5249" s="98" t="s">
        <v>4120</v>
      </c>
      <c r="H5249" s="98" t="s">
        <v>1366</v>
      </c>
      <c r="I5249" s="98" t="s">
        <v>7006</v>
      </c>
      <c r="J5249" s="99">
        <v>45201</v>
      </c>
      <c r="K5249" s="107">
        <v>7500000</v>
      </c>
      <c r="L5249" s="98" t="s">
        <v>8039</v>
      </c>
      <c r="M5249" s="23">
        <v>1080</v>
      </c>
      <c r="N5249" s="23">
        <v>1</v>
      </c>
      <c r="O5249" s="107">
        <v>7500000</v>
      </c>
      <c r="P5249" s="23">
        <v>180</v>
      </c>
      <c r="Q5249" s="23">
        <v>2</v>
      </c>
      <c r="R5249" s="23">
        <v>2</v>
      </c>
      <c r="S5249" s="23">
        <v>0</v>
      </c>
      <c r="T5249" s="47">
        <v>6.25</v>
      </c>
      <c r="U5249" s="98" t="s">
        <v>111</v>
      </c>
      <c r="V5249" s="98" t="s">
        <v>3139</v>
      </c>
      <c r="W5249" s="69">
        <f t="shared" si="162"/>
        <v>1.5437492470345626E-2</v>
      </c>
    </row>
    <row r="5250" spans="1:23">
      <c r="A5250">
        <f t="shared" si="163"/>
        <v>793</v>
      </c>
      <c r="B5250" s="99">
        <v>44408</v>
      </c>
      <c r="C5250" s="23">
        <v>2847</v>
      </c>
      <c r="D5250" s="23">
        <v>5</v>
      </c>
      <c r="E5250" s="98" t="s">
        <v>49</v>
      </c>
      <c r="F5250" s="98" t="s">
        <v>164</v>
      </c>
      <c r="G5250" s="98" t="s">
        <v>4120</v>
      </c>
      <c r="H5250" s="98" t="s">
        <v>1366</v>
      </c>
      <c r="I5250" s="98" t="s">
        <v>7006</v>
      </c>
      <c r="J5250" s="99">
        <v>45201</v>
      </c>
      <c r="K5250" s="107">
        <v>10000000</v>
      </c>
      <c r="L5250" s="98" t="s">
        <v>8040</v>
      </c>
      <c r="M5250" s="23">
        <v>1080</v>
      </c>
      <c r="N5250" s="23">
        <v>1</v>
      </c>
      <c r="O5250" s="107">
        <v>10000000</v>
      </c>
      <c r="P5250" s="23">
        <v>180</v>
      </c>
      <c r="Q5250" s="23">
        <v>2</v>
      </c>
      <c r="R5250" s="23">
        <v>2</v>
      </c>
      <c r="S5250" s="23">
        <v>0</v>
      </c>
      <c r="T5250" s="47">
        <v>8.3333329999999997</v>
      </c>
      <c r="U5250" s="98" t="s">
        <v>111</v>
      </c>
      <c r="V5250" s="98" t="s">
        <v>3139</v>
      </c>
      <c r="W5250" s="69">
        <f t="shared" ref="W5250:W5313" si="164">+T5250/SUM($T$2:$T$5848)*A5250</f>
        <v>2.0583322470461237E-2</v>
      </c>
    </row>
    <row r="5251" spans="1:23">
      <c r="A5251">
        <f t="shared" ref="A5251:A5314" si="165">+J5251-B5251</f>
        <v>1159</v>
      </c>
      <c r="B5251" s="99">
        <v>44408</v>
      </c>
      <c r="C5251" s="23">
        <v>2848</v>
      </c>
      <c r="D5251" s="23">
        <v>5</v>
      </c>
      <c r="E5251" s="98" t="s">
        <v>49</v>
      </c>
      <c r="F5251" s="98" t="s">
        <v>164</v>
      </c>
      <c r="G5251" s="98" t="s">
        <v>4120</v>
      </c>
      <c r="H5251" s="98" t="s">
        <v>1366</v>
      </c>
      <c r="I5251" s="98" t="s">
        <v>7006</v>
      </c>
      <c r="J5251" s="99">
        <v>45567</v>
      </c>
      <c r="K5251" s="107">
        <v>12000000</v>
      </c>
      <c r="L5251" s="98" t="s">
        <v>8041</v>
      </c>
      <c r="M5251" s="23">
        <v>1440</v>
      </c>
      <c r="N5251" s="23">
        <v>1</v>
      </c>
      <c r="O5251" s="107">
        <v>12000000</v>
      </c>
      <c r="P5251" s="23">
        <v>180</v>
      </c>
      <c r="Q5251" s="23">
        <v>2</v>
      </c>
      <c r="R5251" s="23">
        <v>2</v>
      </c>
      <c r="S5251" s="23">
        <v>0</v>
      </c>
      <c r="T5251" s="47">
        <v>10.5</v>
      </c>
      <c r="U5251" s="98" t="s">
        <v>111</v>
      </c>
      <c r="V5251" s="98" t="s">
        <v>3139</v>
      </c>
      <c r="W5251" s="69">
        <f t="shared" si="164"/>
        <v>3.7904981511802494E-2</v>
      </c>
    </row>
    <row r="5252" spans="1:23">
      <c r="A5252">
        <f t="shared" si="165"/>
        <v>793</v>
      </c>
      <c r="B5252" s="99">
        <v>44408</v>
      </c>
      <c r="C5252" s="23">
        <v>2849</v>
      </c>
      <c r="D5252" s="23">
        <v>5</v>
      </c>
      <c r="E5252" s="98" t="s">
        <v>49</v>
      </c>
      <c r="F5252" s="98" t="s">
        <v>164</v>
      </c>
      <c r="G5252" s="98" t="s">
        <v>4120</v>
      </c>
      <c r="H5252" s="98" t="s">
        <v>1366</v>
      </c>
      <c r="I5252" s="98" t="s">
        <v>7006</v>
      </c>
      <c r="J5252" s="99">
        <v>45201</v>
      </c>
      <c r="K5252" s="107">
        <v>10000000</v>
      </c>
      <c r="L5252" s="98" t="s">
        <v>8042</v>
      </c>
      <c r="M5252" s="23">
        <v>1080</v>
      </c>
      <c r="N5252" s="23">
        <v>1</v>
      </c>
      <c r="O5252" s="107">
        <v>10000000</v>
      </c>
      <c r="P5252" s="23">
        <v>180</v>
      </c>
      <c r="Q5252" s="23">
        <v>2</v>
      </c>
      <c r="R5252" s="23">
        <v>2</v>
      </c>
      <c r="S5252" s="23">
        <v>0</v>
      </c>
      <c r="T5252" s="47">
        <v>8.3333329999999997</v>
      </c>
      <c r="U5252" s="98" t="s">
        <v>111</v>
      </c>
      <c r="V5252" s="98" t="s">
        <v>3139</v>
      </c>
      <c r="W5252" s="69">
        <f t="shared" si="164"/>
        <v>2.0583322470461237E-2</v>
      </c>
    </row>
    <row r="5253" spans="1:23">
      <c r="A5253">
        <f t="shared" si="165"/>
        <v>793</v>
      </c>
      <c r="B5253" s="99">
        <v>44408</v>
      </c>
      <c r="C5253" s="23">
        <v>2850</v>
      </c>
      <c r="D5253" s="23">
        <v>5</v>
      </c>
      <c r="E5253" s="98" t="s">
        <v>49</v>
      </c>
      <c r="F5253" s="98" t="s">
        <v>164</v>
      </c>
      <c r="G5253" s="98" t="s">
        <v>4120</v>
      </c>
      <c r="H5253" s="98" t="s">
        <v>1366</v>
      </c>
      <c r="I5253" s="98" t="s">
        <v>7006</v>
      </c>
      <c r="J5253" s="99">
        <v>45201</v>
      </c>
      <c r="K5253" s="107">
        <v>10000000</v>
      </c>
      <c r="L5253" s="98" t="s">
        <v>8043</v>
      </c>
      <c r="M5253" s="23">
        <v>1080</v>
      </c>
      <c r="N5253" s="23">
        <v>1</v>
      </c>
      <c r="O5253" s="107">
        <v>10000000</v>
      </c>
      <c r="P5253" s="23">
        <v>180</v>
      </c>
      <c r="Q5253" s="23">
        <v>2</v>
      </c>
      <c r="R5253" s="23">
        <v>2</v>
      </c>
      <c r="S5253" s="23">
        <v>0</v>
      </c>
      <c r="T5253" s="47">
        <v>8.3333329999999997</v>
      </c>
      <c r="U5253" s="98" t="s">
        <v>111</v>
      </c>
      <c r="V5253" s="98" t="s">
        <v>3139</v>
      </c>
      <c r="W5253" s="69">
        <f t="shared" si="164"/>
        <v>2.0583322470461237E-2</v>
      </c>
    </row>
    <row r="5254" spans="1:23">
      <c r="A5254">
        <f t="shared" si="165"/>
        <v>1524</v>
      </c>
      <c r="B5254" s="99">
        <v>44408</v>
      </c>
      <c r="C5254" s="23">
        <v>2851</v>
      </c>
      <c r="D5254" s="23">
        <v>5</v>
      </c>
      <c r="E5254" s="98" t="s">
        <v>49</v>
      </c>
      <c r="F5254" s="98" t="s">
        <v>164</v>
      </c>
      <c r="G5254" s="98" t="s">
        <v>4120</v>
      </c>
      <c r="H5254" s="98" t="s">
        <v>1366</v>
      </c>
      <c r="I5254" s="98" t="s">
        <v>7006</v>
      </c>
      <c r="J5254" s="99">
        <v>45932</v>
      </c>
      <c r="K5254" s="107">
        <v>30000000</v>
      </c>
      <c r="L5254" s="98" t="s">
        <v>8044</v>
      </c>
      <c r="M5254" s="23">
        <v>1800</v>
      </c>
      <c r="N5254" s="23">
        <v>1</v>
      </c>
      <c r="O5254" s="107">
        <v>30000000</v>
      </c>
      <c r="P5254" s="23">
        <v>180</v>
      </c>
      <c r="Q5254" s="23">
        <v>2</v>
      </c>
      <c r="R5254" s="23">
        <v>2</v>
      </c>
      <c r="S5254" s="23">
        <v>2.74</v>
      </c>
      <c r="T5254" s="47">
        <v>27.242947000000001</v>
      </c>
      <c r="U5254" s="98" t="s">
        <v>111</v>
      </c>
      <c r="V5254" s="98" t="s">
        <v>3139</v>
      </c>
      <c r="W5254" s="69">
        <f t="shared" si="164"/>
        <v>0.12931908009365309</v>
      </c>
    </row>
    <row r="5255" spans="1:23">
      <c r="A5255">
        <f t="shared" si="165"/>
        <v>1524</v>
      </c>
      <c r="B5255" s="99">
        <v>44408</v>
      </c>
      <c r="C5255" s="23">
        <v>2852</v>
      </c>
      <c r="D5255" s="23">
        <v>5</v>
      </c>
      <c r="E5255" s="98" t="s">
        <v>49</v>
      </c>
      <c r="F5255" s="98" t="s">
        <v>164</v>
      </c>
      <c r="G5255" s="98" t="s">
        <v>4120</v>
      </c>
      <c r="H5255" s="98" t="s">
        <v>1366</v>
      </c>
      <c r="I5255" s="98" t="s">
        <v>7006</v>
      </c>
      <c r="J5255" s="99">
        <v>45932</v>
      </c>
      <c r="K5255" s="107">
        <v>10000000</v>
      </c>
      <c r="L5255" s="98" t="s">
        <v>8045</v>
      </c>
      <c r="M5255" s="23">
        <v>1800</v>
      </c>
      <c r="N5255" s="23">
        <v>1</v>
      </c>
      <c r="O5255" s="107">
        <v>10000000</v>
      </c>
      <c r="P5255" s="23">
        <v>180</v>
      </c>
      <c r="Q5255" s="23">
        <v>2</v>
      </c>
      <c r="R5255" s="23">
        <v>2</v>
      </c>
      <c r="S5255" s="23">
        <v>0</v>
      </c>
      <c r="T5255" s="47">
        <v>9</v>
      </c>
      <c r="U5255" s="98" t="s">
        <v>111</v>
      </c>
      <c r="V5255" s="98" t="s">
        <v>3139</v>
      </c>
      <c r="W5255" s="69">
        <f t="shared" si="164"/>
        <v>4.2721946375437199E-2</v>
      </c>
    </row>
    <row r="5256" spans="1:23">
      <c r="A5256">
        <f t="shared" si="165"/>
        <v>793</v>
      </c>
      <c r="B5256" s="99">
        <v>44408</v>
      </c>
      <c r="C5256" s="23">
        <v>2853</v>
      </c>
      <c r="D5256" s="23">
        <v>5</v>
      </c>
      <c r="E5256" s="98" t="s">
        <v>49</v>
      </c>
      <c r="F5256" s="98" t="s">
        <v>164</v>
      </c>
      <c r="G5256" s="98" t="s">
        <v>4120</v>
      </c>
      <c r="H5256" s="98" t="s">
        <v>1366</v>
      </c>
      <c r="I5256" s="98" t="s">
        <v>7006</v>
      </c>
      <c r="J5256" s="99">
        <v>45201</v>
      </c>
      <c r="K5256" s="107">
        <v>10000000</v>
      </c>
      <c r="L5256" s="98" t="s">
        <v>8046</v>
      </c>
      <c r="M5256" s="23">
        <v>1080</v>
      </c>
      <c r="N5256" s="23">
        <v>1</v>
      </c>
      <c r="O5256" s="107">
        <v>10000000</v>
      </c>
      <c r="P5256" s="23">
        <v>180</v>
      </c>
      <c r="Q5256" s="23">
        <v>2</v>
      </c>
      <c r="R5256" s="23">
        <v>2</v>
      </c>
      <c r="S5256" s="23">
        <v>2.74</v>
      </c>
      <c r="T5256" s="47">
        <v>8.4085280000000004</v>
      </c>
      <c r="U5256" s="98" t="s">
        <v>111</v>
      </c>
      <c r="V5256" s="98" t="s">
        <v>3139</v>
      </c>
      <c r="W5256" s="69">
        <f t="shared" si="164"/>
        <v>2.0769054029870462E-2</v>
      </c>
    </row>
    <row r="5257" spans="1:23">
      <c r="A5257">
        <f t="shared" si="165"/>
        <v>793</v>
      </c>
      <c r="B5257" s="99">
        <v>44408</v>
      </c>
      <c r="C5257" s="23">
        <v>2854</v>
      </c>
      <c r="D5257" s="23">
        <v>5</v>
      </c>
      <c r="E5257" s="98" t="s">
        <v>49</v>
      </c>
      <c r="F5257" s="98" t="s">
        <v>164</v>
      </c>
      <c r="G5257" s="98" t="s">
        <v>4120</v>
      </c>
      <c r="H5257" s="98" t="s">
        <v>1366</v>
      </c>
      <c r="I5257" s="98" t="s">
        <v>7006</v>
      </c>
      <c r="J5257" s="99">
        <v>45201</v>
      </c>
      <c r="K5257" s="107">
        <v>10000000</v>
      </c>
      <c r="L5257" s="98" t="s">
        <v>8047</v>
      </c>
      <c r="M5257" s="23">
        <v>1080</v>
      </c>
      <c r="N5257" s="23">
        <v>1</v>
      </c>
      <c r="O5257" s="107">
        <v>10000000</v>
      </c>
      <c r="P5257" s="23">
        <v>180</v>
      </c>
      <c r="Q5257" s="23">
        <v>2</v>
      </c>
      <c r="R5257" s="23">
        <v>2</v>
      </c>
      <c r="S5257" s="23">
        <v>0</v>
      </c>
      <c r="T5257" s="47">
        <v>8.3333329999999997</v>
      </c>
      <c r="U5257" s="98" t="s">
        <v>111</v>
      </c>
      <c r="V5257" s="98" t="s">
        <v>3139</v>
      </c>
      <c r="W5257" s="69">
        <f t="shared" si="164"/>
        <v>2.0583322470461237E-2</v>
      </c>
    </row>
    <row r="5258" spans="1:23">
      <c r="A5258">
        <f t="shared" si="165"/>
        <v>793</v>
      </c>
      <c r="B5258" s="99">
        <v>44408</v>
      </c>
      <c r="C5258" s="23">
        <v>2855</v>
      </c>
      <c r="D5258" s="23">
        <v>5</v>
      </c>
      <c r="E5258" s="98" t="s">
        <v>49</v>
      </c>
      <c r="F5258" s="98" t="s">
        <v>164</v>
      </c>
      <c r="G5258" s="98" t="s">
        <v>4120</v>
      </c>
      <c r="H5258" s="98" t="s">
        <v>1366</v>
      </c>
      <c r="I5258" s="98" t="s">
        <v>7006</v>
      </c>
      <c r="J5258" s="99">
        <v>45201</v>
      </c>
      <c r="K5258" s="107">
        <v>12000000</v>
      </c>
      <c r="L5258" s="98" t="s">
        <v>8048</v>
      </c>
      <c r="M5258" s="23">
        <v>1080</v>
      </c>
      <c r="N5258" s="23">
        <v>1</v>
      </c>
      <c r="O5258" s="107">
        <v>12000000</v>
      </c>
      <c r="P5258" s="23">
        <v>180</v>
      </c>
      <c r="Q5258" s="23">
        <v>2</v>
      </c>
      <c r="R5258" s="23">
        <v>2</v>
      </c>
      <c r="S5258" s="23">
        <v>0</v>
      </c>
      <c r="T5258" s="47">
        <v>10</v>
      </c>
      <c r="U5258" s="98" t="s">
        <v>111</v>
      </c>
      <c r="V5258" s="98" t="s">
        <v>3139</v>
      </c>
      <c r="W5258" s="69">
        <f t="shared" si="164"/>
        <v>2.4699987952553005E-2</v>
      </c>
    </row>
    <row r="5259" spans="1:23">
      <c r="A5259">
        <f t="shared" si="165"/>
        <v>1524</v>
      </c>
      <c r="B5259" s="99">
        <v>44408</v>
      </c>
      <c r="C5259" s="23">
        <v>2856</v>
      </c>
      <c r="D5259" s="23">
        <v>5</v>
      </c>
      <c r="E5259" s="98" t="s">
        <v>49</v>
      </c>
      <c r="F5259" s="98" t="s">
        <v>164</v>
      </c>
      <c r="G5259" s="98" t="s">
        <v>4120</v>
      </c>
      <c r="H5259" s="98" t="s">
        <v>1366</v>
      </c>
      <c r="I5259" s="98" t="s">
        <v>7006</v>
      </c>
      <c r="J5259" s="99">
        <v>45932</v>
      </c>
      <c r="K5259" s="107">
        <v>15000000</v>
      </c>
      <c r="L5259" s="98" t="s">
        <v>8049</v>
      </c>
      <c r="M5259" s="23">
        <v>1800</v>
      </c>
      <c r="N5259" s="23">
        <v>1</v>
      </c>
      <c r="O5259" s="107">
        <v>15000000</v>
      </c>
      <c r="P5259" s="23">
        <v>180</v>
      </c>
      <c r="Q5259" s="23">
        <v>2</v>
      </c>
      <c r="R5259" s="23">
        <v>2</v>
      </c>
      <c r="S5259" s="23">
        <v>0</v>
      </c>
      <c r="T5259" s="47">
        <v>13.5</v>
      </c>
      <c r="U5259" s="98" t="s">
        <v>111</v>
      </c>
      <c r="V5259" s="98" t="s">
        <v>3139</v>
      </c>
      <c r="W5259" s="69">
        <f t="shared" si="164"/>
        <v>6.4082919563155802E-2</v>
      </c>
    </row>
    <row r="5260" spans="1:23">
      <c r="A5260">
        <f t="shared" si="165"/>
        <v>796</v>
      </c>
      <c r="B5260" s="99">
        <v>44408</v>
      </c>
      <c r="C5260" s="23">
        <v>2857</v>
      </c>
      <c r="D5260" s="23">
        <v>5</v>
      </c>
      <c r="E5260" s="98" t="s">
        <v>49</v>
      </c>
      <c r="F5260" s="98" t="s">
        <v>164</v>
      </c>
      <c r="G5260" s="98" t="s">
        <v>4120</v>
      </c>
      <c r="H5260" s="98" t="s">
        <v>1366</v>
      </c>
      <c r="I5260" s="98" t="s">
        <v>6627</v>
      </c>
      <c r="J5260" s="99">
        <v>45204</v>
      </c>
      <c r="K5260" s="107">
        <v>10000000</v>
      </c>
      <c r="L5260" s="98" t="s">
        <v>8050</v>
      </c>
      <c r="M5260" s="23">
        <v>1080</v>
      </c>
      <c r="N5260" s="23">
        <v>1</v>
      </c>
      <c r="O5260" s="107">
        <v>10000000</v>
      </c>
      <c r="P5260" s="23">
        <v>180</v>
      </c>
      <c r="Q5260" s="23">
        <v>2</v>
      </c>
      <c r="R5260" s="23">
        <v>2</v>
      </c>
      <c r="S5260" s="23">
        <v>0</v>
      </c>
      <c r="T5260" s="47">
        <v>8.3333329999999997</v>
      </c>
      <c r="U5260" s="98" t="s">
        <v>111</v>
      </c>
      <c r="V5260" s="98" t="s">
        <v>3139</v>
      </c>
      <c r="W5260" s="69">
        <f t="shared" si="164"/>
        <v>2.0661191281824899E-2</v>
      </c>
    </row>
    <row r="5261" spans="1:23">
      <c r="A5261">
        <f t="shared" si="165"/>
        <v>1527</v>
      </c>
      <c r="B5261" s="99">
        <v>44408</v>
      </c>
      <c r="C5261" s="23">
        <v>2858</v>
      </c>
      <c r="D5261" s="23">
        <v>5</v>
      </c>
      <c r="E5261" s="98" t="s">
        <v>49</v>
      </c>
      <c r="F5261" s="98" t="s">
        <v>164</v>
      </c>
      <c r="G5261" s="98" t="s">
        <v>4120</v>
      </c>
      <c r="H5261" s="98" t="s">
        <v>1366</v>
      </c>
      <c r="I5261" s="98" t="s">
        <v>6627</v>
      </c>
      <c r="J5261" s="99">
        <v>45935</v>
      </c>
      <c r="K5261" s="107">
        <v>12000000</v>
      </c>
      <c r="L5261" s="98" t="s">
        <v>8051</v>
      </c>
      <c r="M5261" s="23">
        <v>1800</v>
      </c>
      <c r="N5261" s="23">
        <v>1</v>
      </c>
      <c r="O5261" s="107">
        <v>12000000</v>
      </c>
      <c r="P5261" s="23">
        <v>180</v>
      </c>
      <c r="Q5261" s="23">
        <v>2</v>
      </c>
      <c r="R5261" s="23">
        <v>2</v>
      </c>
      <c r="S5261" s="23">
        <v>0</v>
      </c>
      <c r="T5261" s="47">
        <v>10.8</v>
      </c>
      <c r="U5261" s="98" t="s">
        <v>111</v>
      </c>
      <c r="V5261" s="98" t="s">
        <v>3139</v>
      </c>
      <c r="W5261" s="69">
        <f t="shared" si="164"/>
        <v>5.1367253634088665E-2</v>
      </c>
    </row>
    <row r="5262" spans="1:23">
      <c r="A5262">
        <f t="shared" si="165"/>
        <v>431</v>
      </c>
      <c r="B5262" s="99">
        <v>44408</v>
      </c>
      <c r="C5262" s="23">
        <v>2859</v>
      </c>
      <c r="D5262" s="23">
        <v>5</v>
      </c>
      <c r="E5262" s="98" t="s">
        <v>49</v>
      </c>
      <c r="F5262" s="98" t="s">
        <v>164</v>
      </c>
      <c r="G5262" s="98" t="s">
        <v>4120</v>
      </c>
      <c r="H5262" s="98" t="s">
        <v>1366</v>
      </c>
      <c r="I5262" s="98" t="s">
        <v>6627</v>
      </c>
      <c r="J5262" s="99">
        <v>44839</v>
      </c>
      <c r="K5262" s="107">
        <v>20000000</v>
      </c>
      <c r="L5262" s="98" t="s">
        <v>8052</v>
      </c>
      <c r="M5262" s="23">
        <v>720</v>
      </c>
      <c r="N5262" s="23">
        <v>1</v>
      </c>
      <c r="O5262" s="107">
        <v>20000000</v>
      </c>
      <c r="P5262" s="23">
        <v>180</v>
      </c>
      <c r="Q5262" s="23">
        <v>2</v>
      </c>
      <c r="R5262" s="23">
        <v>2</v>
      </c>
      <c r="S5262" s="23">
        <v>0</v>
      </c>
      <c r="T5262" s="47">
        <v>15</v>
      </c>
      <c r="U5262" s="98" t="s">
        <v>111</v>
      </c>
      <c r="V5262" s="98" t="s">
        <v>3139</v>
      </c>
      <c r="W5262" s="69">
        <f t="shared" si="164"/>
        <v>2.013687542411793E-2</v>
      </c>
    </row>
    <row r="5263" spans="1:23">
      <c r="A5263">
        <f t="shared" si="165"/>
        <v>796</v>
      </c>
      <c r="B5263" s="99">
        <v>44408</v>
      </c>
      <c r="C5263" s="23">
        <v>2860</v>
      </c>
      <c r="D5263" s="23">
        <v>5</v>
      </c>
      <c r="E5263" s="98" t="s">
        <v>49</v>
      </c>
      <c r="F5263" s="98" t="s">
        <v>164</v>
      </c>
      <c r="G5263" s="98" t="s">
        <v>4120</v>
      </c>
      <c r="H5263" s="98" t="s">
        <v>1366</v>
      </c>
      <c r="I5263" s="98" t="s">
        <v>6627</v>
      </c>
      <c r="J5263" s="99">
        <v>45204</v>
      </c>
      <c r="K5263" s="107">
        <v>15000000</v>
      </c>
      <c r="L5263" s="98" t="s">
        <v>8053</v>
      </c>
      <c r="M5263" s="23">
        <v>1080</v>
      </c>
      <c r="N5263" s="23">
        <v>1</v>
      </c>
      <c r="O5263" s="107">
        <v>15000000</v>
      </c>
      <c r="P5263" s="23">
        <v>180</v>
      </c>
      <c r="Q5263" s="23">
        <v>2</v>
      </c>
      <c r="R5263" s="23">
        <v>2</v>
      </c>
      <c r="S5263" s="23">
        <v>0</v>
      </c>
      <c r="T5263" s="47">
        <v>12.5</v>
      </c>
      <c r="U5263" s="98" t="s">
        <v>111</v>
      </c>
      <c r="V5263" s="98" t="s">
        <v>3139</v>
      </c>
      <c r="W5263" s="69">
        <f t="shared" si="164"/>
        <v>3.0991788162408874E-2</v>
      </c>
    </row>
    <row r="5264" spans="1:23">
      <c r="A5264">
        <f t="shared" si="165"/>
        <v>1527</v>
      </c>
      <c r="B5264" s="99">
        <v>44408</v>
      </c>
      <c r="C5264" s="23">
        <v>2861</v>
      </c>
      <c r="D5264" s="23">
        <v>5</v>
      </c>
      <c r="E5264" s="98" t="s">
        <v>49</v>
      </c>
      <c r="F5264" s="98" t="s">
        <v>164</v>
      </c>
      <c r="G5264" s="98" t="s">
        <v>4120</v>
      </c>
      <c r="H5264" s="98" t="s">
        <v>1366</v>
      </c>
      <c r="I5264" s="98" t="s">
        <v>6627</v>
      </c>
      <c r="J5264" s="99">
        <v>45935</v>
      </c>
      <c r="K5264" s="107">
        <v>15000000</v>
      </c>
      <c r="L5264" s="98" t="s">
        <v>8054</v>
      </c>
      <c r="M5264" s="23">
        <v>1800</v>
      </c>
      <c r="N5264" s="23">
        <v>1</v>
      </c>
      <c r="O5264" s="107">
        <v>15000000</v>
      </c>
      <c r="P5264" s="23">
        <v>180</v>
      </c>
      <c r="Q5264" s="23">
        <v>2</v>
      </c>
      <c r="R5264" s="23">
        <v>2</v>
      </c>
      <c r="S5264" s="23">
        <v>0</v>
      </c>
      <c r="T5264" s="47">
        <v>13.5</v>
      </c>
      <c r="U5264" s="98" t="s">
        <v>111</v>
      </c>
      <c r="V5264" s="98" t="s">
        <v>3139</v>
      </c>
      <c r="W5264" s="69">
        <f t="shared" si="164"/>
        <v>6.420906704261084E-2</v>
      </c>
    </row>
    <row r="5265" spans="1:23">
      <c r="A5265">
        <f t="shared" si="165"/>
        <v>1528</v>
      </c>
      <c r="B5265" s="99">
        <v>44408</v>
      </c>
      <c r="C5265" s="23">
        <v>2862</v>
      </c>
      <c r="D5265" s="23">
        <v>5</v>
      </c>
      <c r="E5265" s="98" t="s">
        <v>49</v>
      </c>
      <c r="F5265" s="98" t="s">
        <v>164</v>
      </c>
      <c r="G5265" s="98" t="s">
        <v>4120</v>
      </c>
      <c r="H5265" s="98" t="s">
        <v>1366</v>
      </c>
      <c r="I5265" s="98" t="s">
        <v>10093</v>
      </c>
      <c r="J5265" s="99">
        <v>45936</v>
      </c>
      <c r="K5265" s="107">
        <v>7000000</v>
      </c>
      <c r="L5265" s="98" t="s">
        <v>8055</v>
      </c>
      <c r="M5265" s="23">
        <v>1800</v>
      </c>
      <c r="N5265" s="23">
        <v>1</v>
      </c>
      <c r="O5265" s="107">
        <v>7000000</v>
      </c>
      <c r="P5265" s="23">
        <v>30</v>
      </c>
      <c r="Q5265" s="23">
        <v>2</v>
      </c>
      <c r="R5265" s="23">
        <v>2</v>
      </c>
      <c r="S5265" s="23">
        <v>0</v>
      </c>
      <c r="T5265" s="47">
        <v>5.9499969999999998</v>
      </c>
      <c r="U5265" s="98" t="s">
        <v>111</v>
      </c>
      <c r="V5265" s="98" t="s">
        <v>3139</v>
      </c>
      <c r="W5265" s="69">
        <f t="shared" si="164"/>
        <v>2.831807027045222E-2</v>
      </c>
    </row>
    <row r="5266" spans="1:23">
      <c r="A5266">
        <f t="shared" si="165"/>
        <v>797</v>
      </c>
      <c r="B5266" s="99">
        <v>44408</v>
      </c>
      <c r="C5266" s="23">
        <v>2863</v>
      </c>
      <c r="D5266" s="23">
        <v>5</v>
      </c>
      <c r="E5266" s="98" t="s">
        <v>49</v>
      </c>
      <c r="F5266" s="98" t="s">
        <v>164</v>
      </c>
      <c r="G5266" s="98" t="s">
        <v>4120</v>
      </c>
      <c r="H5266" s="98" t="s">
        <v>1366</v>
      </c>
      <c r="I5266" s="98" t="s">
        <v>10093</v>
      </c>
      <c r="J5266" s="99">
        <v>45205</v>
      </c>
      <c r="K5266" s="107">
        <v>8000000</v>
      </c>
      <c r="L5266" s="98" t="s">
        <v>8056</v>
      </c>
      <c r="M5266" s="23">
        <v>1080</v>
      </c>
      <c r="N5266" s="23">
        <v>1</v>
      </c>
      <c r="O5266" s="107">
        <v>8000000</v>
      </c>
      <c r="P5266" s="23">
        <v>180</v>
      </c>
      <c r="Q5266" s="23">
        <v>2</v>
      </c>
      <c r="R5266" s="23">
        <v>2</v>
      </c>
      <c r="S5266" s="23">
        <v>0</v>
      </c>
      <c r="T5266" s="47">
        <v>6.6666670000000003</v>
      </c>
      <c r="U5266" s="98" t="s">
        <v>111</v>
      </c>
      <c r="V5266" s="98" t="s">
        <v>3139</v>
      </c>
      <c r="W5266" s="69">
        <f t="shared" si="164"/>
        <v>1.6549719531298249E-2</v>
      </c>
    </row>
    <row r="5267" spans="1:23">
      <c r="A5267">
        <f t="shared" si="165"/>
        <v>797</v>
      </c>
      <c r="B5267" s="99">
        <v>44408</v>
      </c>
      <c r="C5267" s="23">
        <v>2864</v>
      </c>
      <c r="D5267" s="23">
        <v>5</v>
      </c>
      <c r="E5267" s="98" t="s">
        <v>49</v>
      </c>
      <c r="F5267" s="98" t="s">
        <v>164</v>
      </c>
      <c r="G5267" s="98" t="s">
        <v>4120</v>
      </c>
      <c r="H5267" s="98" t="s">
        <v>1366</v>
      </c>
      <c r="I5267" s="98" t="s">
        <v>10093</v>
      </c>
      <c r="J5267" s="99">
        <v>45205</v>
      </c>
      <c r="K5267" s="107">
        <v>10000000</v>
      </c>
      <c r="L5267" s="98" t="s">
        <v>8057</v>
      </c>
      <c r="M5267" s="23">
        <v>1080</v>
      </c>
      <c r="N5267" s="23">
        <v>1</v>
      </c>
      <c r="O5267" s="107">
        <v>10000000</v>
      </c>
      <c r="P5267" s="23">
        <v>180</v>
      </c>
      <c r="Q5267" s="23">
        <v>2</v>
      </c>
      <c r="R5267" s="23">
        <v>2</v>
      </c>
      <c r="S5267" s="23">
        <v>0</v>
      </c>
      <c r="T5267" s="47">
        <v>8.3333329999999997</v>
      </c>
      <c r="U5267" s="98" t="s">
        <v>111</v>
      </c>
      <c r="V5267" s="98" t="s">
        <v>3139</v>
      </c>
      <c r="W5267" s="69">
        <f t="shared" si="164"/>
        <v>2.0687147552279454E-2</v>
      </c>
    </row>
    <row r="5268" spans="1:23">
      <c r="A5268">
        <f t="shared" si="165"/>
        <v>797</v>
      </c>
      <c r="B5268" s="99">
        <v>44408</v>
      </c>
      <c r="C5268" s="23">
        <v>2865</v>
      </c>
      <c r="D5268" s="23">
        <v>5</v>
      </c>
      <c r="E5268" s="98" t="s">
        <v>49</v>
      </c>
      <c r="F5268" s="98" t="s">
        <v>164</v>
      </c>
      <c r="G5268" s="98" t="s">
        <v>4120</v>
      </c>
      <c r="H5268" s="98" t="s">
        <v>1366</v>
      </c>
      <c r="I5268" s="98" t="s">
        <v>10093</v>
      </c>
      <c r="J5268" s="99">
        <v>45205</v>
      </c>
      <c r="K5268" s="107">
        <v>12500000</v>
      </c>
      <c r="L5268" s="98" t="s">
        <v>8058</v>
      </c>
      <c r="M5268" s="23">
        <v>1080</v>
      </c>
      <c r="N5268" s="23">
        <v>1</v>
      </c>
      <c r="O5268" s="107">
        <v>12500000</v>
      </c>
      <c r="P5268" s="23">
        <v>180</v>
      </c>
      <c r="Q5268" s="23">
        <v>2</v>
      </c>
      <c r="R5268" s="23">
        <v>2</v>
      </c>
      <c r="S5268" s="23">
        <v>0</v>
      </c>
      <c r="T5268" s="47">
        <v>10.416667</v>
      </c>
      <c r="U5268" s="98" t="s">
        <v>111</v>
      </c>
      <c r="V5268" s="98" t="s">
        <v>3139</v>
      </c>
      <c r="W5268" s="69">
        <f t="shared" si="164"/>
        <v>2.5858936302192673E-2</v>
      </c>
    </row>
    <row r="5269" spans="1:23">
      <c r="A5269">
        <f t="shared" si="165"/>
        <v>1528</v>
      </c>
      <c r="B5269" s="99">
        <v>44408</v>
      </c>
      <c r="C5269" s="23">
        <v>2866</v>
      </c>
      <c r="D5269" s="23">
        <v>5</v>
      </c>
      <c r="E5269" s="98" t="s">
        <v>49</v>
      </c>
      <c r="F5269" s="98" t="s">
        <v>164</v>
      </c>
      <c r="G5269" s="98" t="s">
        <v>4120</v>
      </c>
      <c r="H5269" s="98" t="s">
        <v>1366</v>
      </c>
      <c r="I5269" s="98" t="s">
        <v>10093</v>
      </c>
      <c r="J5269" s="99">
        <v>45936</v>
      </c>
      <c r="K5269" s="107">
        <v>20000000</v>
      </c>
      <c r="L5269" s="98" t="s">
        <v>8059</v>
      </c>
      <c r="M5269" s="23">
        <v>1620</v>
      </c>
      <c r="N5269" s="23">
        <v>1</v>
      </c>
      <c r="O5269" s="107">
        <v>20000000</v>
      </c>
      <c r="P5269" s="23">
        <v>180</v>
      </c>
      <c r="Q5269" s="23">
        <v>2</v>
      </c>
      <c r="R5269" s="23">
        <v>2</v>
      </c>
      <c r="S5269" s="23">
        <v>0</v>
      </c>
      <c r="T5269" s="47">
        <v>16.978999999999999</v>
      </c>
      <c r="U5269" s="98" t="s">
        <v>111</v>
      </c>
      <c r="V5269" s="98" t="s">
        <v>3139</v>
      </c>
      <c r="W5269" s="69">
        <f t="shared" si="164"/>
        <v>8.0808866814892216E-2</v>
      </c>
    </row>
    <row r="5270" spans="1:23">
      <c r="A5270">
        <f t="shared" si="165"/>
        <v>1529</v>
      </c>
      <c r="B5270" s="99">
        <v>44408</v>
      </c>
      <c r="C5270" s="23">
        <v>2867</v>
      </c>
      <c r="D5270" s="23">
        <v>5</v>
      </c>
      <c r="E5270" s="98" t="s">
        <v>49</v>
      </c>
      <c r="F5270" s="98" t="s">
        <v>164</v>
      </c>
      <c r="G5270" s="98" t="s">
        <v>4120</v>
      </c>
      <c r="H5270" s="98" t="s">
        <v>1366</v>
      </c>
      <c r="I5270" s="98" t="s">
        <v>10064</v>
      </c>
      <c r="J5270" s="99">
        <v>45937</v>
      </c>
      <c r="K5270" s="107">
        <v>12000000</v>
      </c>
      <c r="L5270" s="98" t="s">
        <v>8060</v>
      </c>
      <c r="M5270" s="23">
        <v>1800</v>
      </c>
      <c r="N5270" s="23">
        <v>1</v>
      </c>
      <c r="O5270" s="107">
        <v>12000000</v>
      </c>
      <c r="P5270" s="23">
        <v>180</v>
      </c>
      <c r="Q5270" s="23">
        <v>2</v>
      </c>
      <c r="R5270" s="23">
        <v>2</v>
      </c>
      <c r="S5270" s="23">
        <v>0</v>
      </c>
      <c r="T5270" s="47">
        <v>10.8</v>
      </c>
      <c r="U5270" s="98" t="s">
        <v>111</v>
      </c>
      <c r="V5270" s="98" t="s">
        <v>3139</v>
      </c>
      <c r="W5270" s="69">
        <f t="shared" si="164"/>
        <v>5.1434532289798017E-2</v>
      </c>
    </row>
    <row r="5271" spans="1:23">
      <c r="A5271">
        <f t="shared" si="165"/>
        <v>1529</v>
      </c>
      <c r="B5271" s="99">
        <v>44408</v>
      </c>
      <c r="C5271" s="23">
        <v>2868</v>
      </c>
      <c r="D5271" s="23">
        <v>5</v>
      </c>
      <c r="E5271" s="98" t="s">
        <v>49</v>
      </c>
      <c r="F5271" s="98" t="s">
        <v>164</v>
      </c>
      <c r="G5271" s="98" t="s">
        <v>4120</v>
      </c>
      <c r="H5271" s="98" t="s">
        <v>1366</v>
      </c>
      <c r="I5271" s="98" t="s">
        <v>10064</v>
      </c>
      <c r="J5271" s="99">
        <v>45937</v>
      </c>
      <c r="K5271" s="107">
        <v>15000000</v>
      </c>
      <c r="L5271" s="98" t="s">
        <v>8061</v>
      </c>
      <c r="M5271" s="23">
        <v>1800</v>
      </c>
      <c r="N5271" s="23">
        <v>1</v>
      </c>
      <c r="O5271" s="107">
        <v>15000000</v>
      </c>
      <c r="P5271" s="23">
        <v>30</v>
      </c>
      <c r="Q5271" s="23">
        <v>2</v>
      </c>
      <c r="R5271" s="23">
        <v>2</v>
      </c>
      <c r="S5271" s="23">
        <v>0</v>
      </c>
      <c r="T5271" s="47">
        <v>12.75</v>
      </c>
      <c r="U5271" s="98" t="s">
        <v>111</v>
      </c>
      <c r="V5271" s="98" t="s">
        <v>3139</v>
      </c>
      <c r="W5271" s="69">
        <f t="shared" si="164"/>
        <v>6.0721322842122651E-2</v>
      </c>
    </row>
    <row r="5272" spans="1:23">
      <c r="A5272">
        <f t="shared" si="165"/>
        <v>1529</v>
      </c>
      <c r="B5272" s="99">
        <v>44408</v>
      </c>
      <c r="C5272" s="23">
        <v>2869</v>
      </c>
      <c r="D5272" s="23">
        <v>5</v>
      </c>
      <c r="E5272" s="98" t="s">
        <v>49</v>
      </c>
      <c r="F5272" s="98" t="s">
        <v>164</v>
      </c>
      <c r="G5272" s="98" t="s">
        <v>4120</v>
      </c>
      <c r="H5272" s="98" t="s">
        <v>1366</v>
      </c>
      <c r="I5272" s="98" t="s">
        <v>10064</v>
      </c>
      <c r="J5272" s="99">
        <v>45937</v>
      </c>
      <c r="K5272" s="107">
        <v>14000000</v>
      </c>
      <c r="L5272" s="98" t="s">
        <v>8063</v>
      </c>
      <c r="M5272" s="23">
        <v>1800</v>
      </c>
      <c r="N5272" s="23">
        <v>1</v>
      </c>
      <c r="O5272" s="107">
        <v>14000000</v>
      </c>
      <c r="P5272" s="23">
        <v>180</v>
      </c>
      <c r="Q5272" s="23">
        <v>2</v>
      </c>
      <c r="R5272" s="23">
        <v>2</v>
      </c>
      <c r="S5272" s="23">
        <v>0</v>
      </c>
      <c r="T5272" s="47">
        <v>12.6</v>
      </c>
      <c r="U5272" s="98" t="s">
        <v>111</v>
      </c>
      <c r="V5272" s="98" t="s">
        <v>3139</v>
      </c>
      <c r="W5272" s="69">
        <f t="shared" si="164"/>
        <v>6.0006954338097676E-2</v>
      </c>
    </row>
    <row r="5273" spans="1:23">
      <c r="A5273">
        <f t="shared" si="165"/>
        <v>798</v>
      </c>
      <c r="B5273" s="99">
        <v>44408</v>
      </c>
      <c r="C5273" s="23">
        <v>2870</v>
      </c>
      <c r="D5273" s="23">
        <v>5</v>
      </c>
      <c r="E5273" s="98" t="s">
        <v>49</v>
      </c>
      <c r="F5273" s="98" t="s">
        <v>164</v>
      </c>
      <c r="G5273" s="98" t="s">
        <v>4120</v>
      </c>
      <c r="H5273" s="98" t="s">
        <v>1366</v>
      </c>
      <c r="I5273" s="98" t="s">
        <v>10064</v>
      </c>
      <c r="J5273" s="99">
        <v>45206</v>
      </c>
      <c r="K5273" s="107">
        <v>10300000</v>
      </c>
      <c r="L5273" s="98" t="s">
        <v>8064</v>
      </c>
      <c r="M5273" s="23">
        <v>1080</v>
      </c>
      <c r="N5273" s="23">
        <v>1</v>
      </c>
      <c r="O5273" s="107">
        <v>10300000</v>
      </c>
      <c r="P5273" s="23">
        <v>180</v>
      </c>
      <c r="Q5273" s="23">
        <v>2</v>
      </c>
      <c r="R5273" s="23">
        <v>2</v>
      </c>
      <c r="S5273" s="23">
        <v>0</v>
      </c>
      <c r="T5273" s="47">
        <v>8.5833329999999997</v>
      </c>
      <c r="U5273" s="98" t="s">
        <v>111</v>
      </c>
      <c r="V5273" s="98" t="s">
        <v>3139</v>
      </c>
      <c r="W5273" s="69">
        <f t="shared" si="164"/>
        <v>2.1334496962271753E-2</v>
      </c>
    </row>
    <row r="5274" spans="1:23">
      <c r="A5274">
        <f t="shared" si="165"/>
        <v>1530</v>
      </c>
      <c r="B5274" s="99">
        <v>44408</v>
      </c>
      <c r="C5274" s="23">
        <v>2871</v>
      </c>
      <c r="D5274" s="23">
        <v>5</v>
      </c>
      <c r="E5274" s="98" t="s">
        <v>49</v>
      </c>
      <c r="F5274" s="98" t="s">
        <v>164</v>
      </c>
      <c r="G5274" s="98" t="s">
        <v>4120</v>
      </c>
      <c r="H5274" s="98" t="s">
        <v>1366</v>
      </c>
      <c r="I5274" s="98" t="s">
        <v>9727</v>
      </c>
      <c r="J5274" s="99">
        <v>45938</v>
      </c>
      <c r="K5274" s="107">
        <v>20000000</v>
      </c>
      <c r="L5274" s="98" t="s">
        <v>8065</v>
      </c>
      <c r="M5274" s="23">
        <v>1800</v>
      </c>
      <c r="N5274" s="23">
        <v>1</v>
      </c>
      <c r="O5274" s="107">
        <v>20000000</v>
      </c>
      <c r="P5274" s="23">
        <v>180</v>
      </c>
      <c r="Q5274" s="23">
        <v>2</v>
      </c>
      <c r="R5274" s="23">
        <v>2</v>
      </c>
      <c r="S5274" s="23">
        <v>0</v>
      </c>
      <c r="T5274" s="47">
        <v>18</v>
      </c>
      <c r="U5274" s="98" t="s">
        <v>111</v>
      </c>
      <c r="V5274" s="98" t="s">
        <v>3139</v>
      </c>
      <c r="W5274" s="69">
        <f t="shared" si="164"/>
        <v>8.5780286029421143E-2</v>
      </c>
    </row>
    <row r="5275" spans="1:23">
      <c r="A5275">
        <f t="shared" si="165"/>
        <v>1530</v>
      </c>
      <c r="B5275" s="99">
        <v>44408</v>
      </c>
      <c r="C5275" s="23">
        <v>2872</v>
      </c>
      <c r="D5275" s="23">
        <v>5</v>
      </c>
      <c r="E5275" s="98" t="s">
        <v>49</v>
      </c>
      <c r="F5275" s="98" t="s">
        <v>164</v>
      </c>
      <c r="G5275" s="98" t="s">
        <v>4120</v>
      </c>
      <c r="H5275" s="98" t="s">
        <v>1366</v>
      </c>
      <c r="I5275" s="98" t="s">
        <v>9727</v>
      </c>
      <c r="J5275" s="99">
        <v>45938</v>
      </c>
      <c r="K5275" s="107">
        <v>10000000</v>
      </c>
      <c r="L5275" s="98" t="s">
        <v>8062</v>
      </c>
      <c r="M5275" s="23">
        <v>1800</v>
      </c>
      <c r="N5275" s="23">
        <v>1</v>
      </c>
      <c r="O5275" s="107">
        <v>10000000</v>
      </c>
      <c r="P5275" s="23">
        <v>180</v>
      </c>
      <c r="Q5275" s="23">
        <v>2</v>
      </c>
      <c r="R5275" s="23">
        <v>2</v>
      </c>
      <c r="S5275" s="23">
        <v>0</v>
      </c>
      <c r="T5275" s="47">
        <v>9</v>
      </c>
      <c r="U5275" s="98" t="s">
        <v>111</v>
      </c>
      <c r="V5275" s="98" t="s">
        <v>3139</v>
      </c>
      <c r="W5275" s="69">
        <f t="shared" si="164"/>
        <v>4.2890143014710572E-2</v>
      </c>
    </row>
    <row r="5276" spans="1:23">
      <c r="A5276">
        <f t="shared" si="165"/>
        <v>799</v>
      </c>
      <c r="B5276" s="99">
        <v>44408</v>
      </c>
      <c r="C5276" s="23">
        <v>2873</v>
      </c>
      <c r="D5276" s="23">
        <v>5</v>
      </c>
      <c r="E5276" s="98" t="s">
        <v>49</v>
      </c>
      <c r="F5276" s="98" t="s">
        <v>164</v>
      </c>
      <c r="G5276" s="98" t="s">
        <v>4120</v>
      </c>
      <c r="H5276" s="98" t="s">
        <v>1366</v>
      </c>
      <c r="I5276" s="98" t="s">
        <v>9727</v>
      </c>
      <c r="J5276" s="99">
        <v>45207</v>
      </c>
      <c r="K5276" s="107">
        <v>7000000</v>
      </c>
      <c r="L5276" s="98" t="s">
        <v>8066</v>
      </c>
      <c r="M5276" s="23">
        <v>1080</v>
      </c>
      <c r="N5276" s="23">
        <v>1</v>
      </c>
      <c r="O5276" s="107">
        <v>7000000</v>
      </c>
      <c r="P5276" s="23">
        <v>180</v>
      </c>
      <c r="Q5276" s="23">
        <v>2</v>
      </c>
      <c r="R5276" s="23">
        <v>2</v>
      </c>
      <c r="S5276" s="23">
        <v>0</v>
      </c>
      <c r="T5276" s="47">
        <v>5.8333329999999997</v>
      </c>
      <c r="U5276" s="98" t="s">
        <v>111</v>
      </c>
      <c r="V5276" s="98" t="s">
        <v>3139</v>
      </c>
      <c r="W5276" s="69">
        <f t="shared" si="164"/>
        <v>1.4517341816363261E-2</v>
      </c>
    </row>
    <row r="5277" spans="1:23">
      <c r="A5277">
        <f t="shared" si="165"/>
        <v>799</v>
      </c>
      <c r="B5277" s="99">
        <v>44408</v>
      </c>
      <c r="C5277" s="23">
        <v>2874</v>
      </c>
      <c r="D5277" s="23">
        <v>5</v>
      </c>
      <c r="E5277" s="98" t="s">
        <v>49</v>
      </c>
      <c r="F5277" s="98" t="s">
        <v>164</v>
      </c>
      <c r="G5277" s="98" t="s">
        <v>4120</v>
      </c>
      <c r="H5277" s="98" t="s">
        <v>1366</v>
      </c>
      <c r="I5277" s="98" t="s">
        <v>9727</v>
      </c>
      <c r="J5277" s="99">
        <v>45207</v>
      </c>
      <c r="K5277" s="107">
        <v>7500000</v>
      </c>
      <c r="L5277" s="98" t="s">
        <v>8067</v>
      </c>
      <c r="M5277" s="23">
        <v>1080</v>
      </c>
      <c r="N5277" s="23">
        <v>1</v>
      </c>
      <c r="O5277" s="107">
        <v>7500000</v>
      </c>
      <c r="P5277" s="23">
        <v>180</v>
      </c>
      <c r="Q5277" s="23">
        <v>2</v>
      </c>
      <c r="R5277" s="23">
        <v>2</v>
      </c>
      <c r="S5277" s="23">
        <v>0</v>
      </c>
      <c r="T5277" s="47">
        <v>6.25</v>
      </c>
      <c r="U5277" s="98" t="s">
        <v>111</v>
      </c>
      <c r="V5277" s="98" t="s">
        <v>3139</v>
      </c>
      <c r="W5277" s="69">
        <f t="shared" si="164"/>
        <v>1.5554295692063248E-2</v>
      </c>
    </row>
    <row r="5278" spans="1:23">
      <c r="A5278">
        <f t="shared" si="165"/>
        <v>799</v>
      </c>
      <c r="B5278" s="99">
        <v>44408</v>
      </c>
      <c r="C5278" s="23">
        <v>2875</v>
      </c>
      <c r="D5278" s="23">
        <v>5</v>
      </c>
      <c r="E5278" s="98" t="s">
        <v>49</v>
      </c>
      <c r="F5278" s="98" t="s">
        <v>164</v>
      </c>
      <c r="G5278" s="98" t="s">
        <v>4120</v>
      </c>
      <c r="H5278" s="98" t="s">
        <v>1366</v>
      </c>
      <c r="I5278" s="98" t="s">
        <v>9727</v>
      </c>
      <c r="J5278" s="99">
        <v>45207</v>
      </c>
      <c r="K5278" s="107">
        <v>5000000</v>
      </c>
      <c r="L5278" s="98" t="s">
        <v>8068</v>
      </c>
      <c r="M5278" s="23">
        <v>1080</v>
      </c>
      <c r="N5278" s="23">
        <v>1</v>
      </c>
      <c r="O5278" s="107">
        <v>5000000</v>
      </c>
      <c r="P5278" s="23">
        <v>180</v>
      </c>
      <c r="Q5278" s="23">
        <v>2</v>
      </c>
      <c r="R5278" s="23">
        <v>2</v>
      </c>
      <c r="S5278" s="23">
        <v>0</v>
      </c>
      <c r="T5278" s="47">
        <v>4.1666670000000003</v>
      </c>
      <c r="U5278" s="98" t="s">
        <v>111</v>
      </c>
      <c r="V5278" s="98" t="s">
        <v>3139</v>
      </c>
      <c r="W5278" s="69">
        <f t="shared" si="164"/>
        <v>1.0369531290937936E-2</v>
      </c>
    </row>
    <row r="5279" spans="1:23">
      <c r="A5279">
        <f t="shared" si="165"/>
        <v>1530</v>
      </c>
      <c r="B5279" s="99">
        <v>44408</v>
      </c>
      <c r="C5279" s="23">
        <v>2876</v>
      </c>
      <c r="D5279" s="23">
        <v>5</v>
      </c>
      <c r="E5279" s="98" t="s">
        <v>49</v>
      </c>
      <c r="F5279" s="98" t="s">
        <v>164</v>
      </c>
      <c r="G5279" s="98" t="s">
        <v>4120</v>
      </c>
      <c r="H5279" s="98" t="s">
        <v>1366</v>
      </c>
      <c r="I5279" s="98" t="s">
        <v>9727</v>
      </c>
      <c r="J5279" s="99">
        <v>45938</v>
      </c>
      <c r="K5279" s="107">
        <v>8000000</v>
      </c>
      <c r="L5279" s="98" t="s">
        <v>8069</v>
      </c>
      <c r="M5279" s="23">
        <v>1800</v>
      </c>
      <c r="N5279" s="23">
        <v>1</v>
      </c>
      <c r="O5279" s="107">
        <v>8000000</v>
      </c>
      <c r="P5279" s="23">
        <v>180</v>
      </c>
      <c r="Q5279" s="23">
        <v>2</v>
      </c>
      <c r="R5279" s="23">
        <v>2</v>
      </c>
      <c r="S5279" s="23">
        <v>0</v>
      </c>
      <c r="T5279" s="47">
        <v>7.2</v>
      </c>
      <c r="U5279" s="98" t="s">
        <v>111</v>
      </c>
      <c r="V5279" s="98" t="s">
        <v>3139</v>
      </c>
      <c r="W5279" s="69">
        <f t="shared" si="164"/>
        <v>3.4312114411768457E-2</v>
      </c>
    </row>
    <row r="5280" spans="1:23">
      <c r="A5280">
        <f t="shared" si="165"/>
        <v>799</v>
      </c>
      <c r="B5280" s="99">
        <v>44408</v>
      </c>
      <c r="C5280" s="23">
        <v>2877</v>
      </c>
      <c r="D5280" s="23">
        <v>5</v>
      </c>
      <c r="E5280" s="98" t="s">
        <v>49</v>
      </c>
      <c r="F5280" s="98" t="s">
        <v>164</v>
      </c>
      <c r="G5280" s="98" t="s">
        <v>4120</v>
      </c>
      <c r="H5280" s="98" t="s">
        <v>1366</v>
      </c>
      <c r="I5280" s="98" t="s">
        <v>9727</v>
      </c>
      <c r="J5280" s="99">
        <v>45207</v>
      </c>
      <c r="K5280" s="107">
        <v>10000000</v>
      </c>
      <c r="L5280" s="98" t="s">
        <v>8070</v>
      </c>
      <c r="M5280" s="23">
        <v>1080</v>
      </c>
      <c r="N5280" s="23">
        <v>1</v>
      </c>
      <c r="O5280" s="107">
        <v>10000000</v>
      </c>
      <c r="P5280" s="23">
        <v>180</v>
      </c>
      <c r="Q5280" s="23">
        <v>2</v>
      </c>
      <c r="R5280" s="23">
        <v>2</v>
      </c>
      <c r="S5280" s="23">
        <v>0</v>
      </c>
      <c r="T5280" s="47">
        <v>8.3333329999999997</v>
      </c>
      <c r="U5280" s="98" t="s">
        <v>111</v>
      </c>
      <c r="V5280" s="98" t="s">
        <v>3139</v>
      </c>
      <c r="W5280" s="69">
        <f t="shared" si="164"/>
        <v>2.0739060093188561E-2</v>
      </c>
    </row>
    <row r="5281" spans="1:23">
      <c r="A5281">
        <f t="shared" si="165"/>
        <v>1530</v>
      </c>
      <c r="B5281" s="99">
        <v>44408</v>
      </c>
      <c r="C5281" s="23">
        <v>2878</v>
      </c>
      <c r="D5281" s="23">
        <v>5</v>
      </c>
      <c r="E5281" s="98" t="s">
        <v>49</v>
      </c>
      <c r="F5281" s="98" t="s">
        <v>164</v>
      </c>
      <c r="G5281" s="98" t="s">
        <v>4120</v>
      </c>
      <c r="H5281" s="98" t="s">
        <v>1366</v>
      </c>
      <c r="I5281" s="98" t="s">
        <v>9727</v>
      </c>
      <c r="J5281" s="99">
        <v>45938</v>
      </c>
      <c r="K5281" s="107">
        <v>30000000</v>
      </c>
      <c r="L5281" s="98" t="s">
        <v>8071</v>
      </c>
      <c r="M5281" s="23">
        <v>1800</v>
      </c>
      <c r="N5281" s="23">
        <v>1</v>
      </c>
      <c r="O5281" s="107">
        <v>30000000</v>
      </c>
      <c r="P5281" s="23">
        <v>180</v>
      </c>
      <c r="Q5281" s="23">
        <v>2</v>
      </c>
      <c r="R5281" s="23">
        <v>2</v>
      </c>
      <c r="S5281" s="23">
        <v>0</v>
      </c>
      <c r="T5281" s="47">
        <v>27</v>
      </c>
      <c r="U5281" s="98" t="s">
        <v>111</v>
      </c>
      <c r="V5281" s="98" t="s">
        <v>3139</v>
      </c>
      <c r="W5281" s="69">
        <f t="shared" si="164"/>
        <v>0.12867042904413173</v>
      </c>
    </row>
    <row r="5282" spans="1:23">
      <c r="A5282">
        <f t="shared" si="165"/>
        <v>1530</v>
      </c>
      <c r="B5282" s="99">
        <v>44408</v>
      </c>
      <c r="C5282" s="23">
        <v>2879</v>
      </c>
      <c r="D5282" s="23">
        <v>5</v>
      </c>
      <c r="E5282" s="98" t="s">
        <v>49</v>
      </c>
      <c r="F5282" s="98" t="s">
        <v>164</v>
      </c>
      <c r="G5282" s="98" t="s">
        <v>4120</v>
      </c>
      <c r="H5282" s="98" t="s">
        <v>1366</v>
      </c>
      <c r="I5282" s="98" t="s">
        <v>9727</v>
      </c>
      <c r="J5282" s="99">
        <v>45938</v>
      </c>
      <c r="K5282" s="107">
        <v>13000000</v>
      </c>
      <c r="L5282" s="98" t="s">
        <v>8072</v>
      </c>
      <c r="M5282" s="23">
        <v>1800</v>
      </c>
      <c r="N5282" s="23">
        <v>1</v>
      </c>
      <c r="O5282" s="107">
        <v>13000000</v>
      </c>
      <c r="P5282" s="23">
        <v>180</v>
      </c>
      <c r="Q5282" s="23">
        <v>2</v>
      </c>
      <c r="R5282" s="23">
        <v>2</v>
      </c>
      <c r="S5282" s="23">
        <v>0</v>
      </c>
      <c r="T5282" s="47">
        <v>11.7</v>
      </c>
      <c r="U5282" s="98" t="s">
        <v>111</v>
      </c>
      <c r="V5282" s="98" t="s">
        <v>3139</v>
      </c>
      <c r="W5282" s="69">
        <f t="shared" si="164"/>
        <v>5.5757185919123743E-2</v>
      </c>
    </row>
    <row r="5283" spans="1:23">
      <c r="A5283">
        <f t="shared" si="165"/>
        <v>1165</v>
      </c>
      <c r="B5283" s="99">
        <v>44408</v>
      </c>
      <c r="C5283" s="23">
        <v>2880</v>
      </c>
      <c r="D5283" s="23">
        <v>5</v>
      </c>
      <c r="E5283" s="98" t="s">
        <v>49</v>
      </c>
      <c r="F5283" s="98" t="s">
        <v>164</v>
      </c>
      <c r="G5283" s="98" t="s">
        <v>4120</v>
      </c>
      <c r="H5283" s="98" t="s">
        <v>1366</v>
      </c>
      <c r="I5283" s="98" t="s">
        <v>9727</v>
      </c>
      <c r="J5283" s="99">
        <v>45573</v>
      </c>
      <c r="K5283" s="107">
        <v>25000000</v>
      </c>
      <c r="L5283" s="98" t="s">
        <v>8073</v>
      </c>
      <c r="M5283" s="23">
        <v>1440</v>
      </c>
      <c r="N5283" s="23">
        <v>1</v>
      </c>
      <c r="O5283" s="107">
        <v>25000000</v>
      </c>
      <c r="P5283" s="23">
        <v>180</v>
      </c>
      <c r="Q5283" s="23">
        <v>2</v>
      </c>
      <c r="R5283" s="23">
        <v>2</v>
      </c>
      <c r="S5283" s="23">
        <v>2.74</v>
      </c>
      <c r="T5283" s="47">
        <v>22.060248000000001</v>
      </c>
      <c r="U5283" s="98" t="s">
        <v>111</v>
      </c>
      <c r="V5283" s="98" t="s">
        <v>3139</v>
      </c>
      <c r="W5283" s="69">
        <f t="shared" si="164"/>
        <v>8.0049729722867127E-2</v>
      </c>
    </row>
    <row r="5284" spans="1:23">
      <c r="A5284">
        <f t="shared" si="165"/>
        <v>799</v>
      </c>
      <c r="B5284" s="99">
        <v>44408</v>
      </c>
      <c r="C5284" s="23">
        <v>2881</v>
      </c>
      <c r="D5284" s="23">
        <v>5</v>
      </c>
      <c r="E5284" s="98" t="s">
        <v>49</v>
      </c>
      <c r="F5284" s="98" t="s">
        <v>164</v>
      </c>
      <c r="G5284" s="98" t="s">
        <v>4120</v>
      </c>
      <c r="H5284" s="98" t="s">
        <v>1366</v>
      </c>
      <c r="I5284" s="98" t="s">
        <v>9727</v>
      </c>
      <c r="J5284" s="99">
        <v>45207</v>
      </c>
      <c r="K5284" s="107">
        <v>10400000</v>
      </c>
      <c r="L5284" s="98" t="s">
        <v>8074</v>
      </c>
      <c r="M5284" s="23">
        <v>1080</v>
      </c>
      <c r="N5284" s="23">
        <v>1</v>
      </c>
      <c r="O5284" s="107">
        <v>10400000</v>
      </c>
      <c r="P5284" s="23">
        <v>180</v>
      </c>
      <c r="Q5284" s="23">
        <v>2</v>
      </c>
      <c r="R5284" s="23">
        <v>2</v>
      </c>
      <c r="S5284" s="23">
        <v>0</v>
      </c>
      <c r="T5284" s="47">
        <v>8.6666670000000003</v>
      </c>
      <c r="U5284" s="98" t="s">
        <v>111</v>
      </c>
      <c r="V5284" s="98" t="s">
        <v>3139</v>
      </c>
      <c r="W5284" s="69">
        <f t="shared" si="164"/>
        <v>2.1568624189223475E-2</v>
      </c>
    </row>
    <row r="5285" spans="1:23">
      <c r="A5285">
        <f t="shared" si="165"/>
        <v>799</v>
      </c>
      <c r="B5285" s="99">
        <v>44408</v>
      </c>
      <c r="C5285" s="23">
        <v>2882</v>
      </c>
      <c r="D5285" s="23">
        <v>5</v>
      </c>
      <c r="E5285" s="98" t="s">
        <v>49</v>
      </c>
      <c r="F5285" s="98" t="s">
        <v>164</v>
      </c>
      <c r="G5285" s="98" t="s">
        <v>4120</v>
      </c>
      <c r="H5285" s="98" t="s">
        <v>1366</v>
      </c>
      <c r="I5285" s="98" t="s">
        <v>9727</v>
      </c>
      <c r="J5285" s="99">
        <v>45207</v>
      </c>
      <c r="K5285" s="107">
        <v>12000000</v>
      </c>
      <c r="L5285" s="98" t="s">
        <v>8075</v>
      </c>
      <c r="M5285" s="23">
        <v>1080</v>
      </c>
      <c r="N5285" s="23">
        <v>1</v>
      </c>
      <c r="O5285" s="107">
        <v>12000000</v>
      </c>
      <c r="P5285" s="23">
        <v>180</v>
      </c>
      <c r="Q5285" s="23">
        <v>2</v>
      </c>
      <c r="R5285" s="23">
        <v>2</v>
      </c>
      <c r="S5285" s="23">
        <v>0</v>
      </c>
      <c r="T5285" s="47">
        <v>10</v>
      </c>
      <c r="U5285" s="98" t="s">
        <v>111</v>
      </c>
      <c r="V5285" s="98" t="s">
        <v>3139</v>
      </c>
      <c r="W5285" s="69">
        <f t="shared" si="164"/>
        <v>2.48868731073012E-2</v>
      </c>
    </row>
    <row r="5286" spans="1:23">
      <c r="A5286">
        <f t="shared" si="165"/>
        <v>800</v>
      </c>
      <c r="B5286" s="99">
        <v>44408</v>
      </c>
      <c r="C5286" s="23">
        <v>2883</v>
      </c>
      <c r="D5286" s="23">
        <v>5</v>
      </c>
      <c r="E5286" s="98" t="s">
        <v>49</v>
      </c>
      <c r="F5286" s="98" t="s">
        <v>164</v>
      </c>
      <c r="G5286" s="98" t="s">
        <v>4120</v>
      </c>
      <c r="H5286" s="98" t="s">
        <v>1366</v>
      </c>
      <c r="I5286" s="98" t="s">
        <v>6441</v>
      </c>
      <c r="J5286" s="99">
        <v>45208</v>
      </c>
      <c r="K5286" s="107">
        <v>10000000</v>
      </c>
      <c r="L5286" s="98" t="s">
        <v>8076</v>
      </c>
      <c r="M5286" s="23">
        <v>1080</v>
      </c>
      <c r="N5286" s="23">
        <v>1</v>
      </c>
      <c r="O5286" s="107">
        <v>10000000</v>
      </c>
      <c r="P5286" s="23">
        <v>180</v>
      </c>
      <c r="Q5286" s="23">
        <v>2</v>
      </c>
      <c r="R5286" s="23">
        <v>2</v>
      </c>
      <c r="S5286" s="23">
        <v>0</v>
      </c>
      <c r="T5286" s="47">
        <v>8.3333329999999997</v>
      </c>
      <c r="U5286" s="98" t="s">
        <v>111</v>
      </c>
      <c r="V5286" s="98" t="s">
        <v>3139</v>
      </c>
      <c r="W5286" s="69">
        <f t="shared" si="164"/>
        <v>2.0765016363643116E-2</v>
      </c>
    </row>
    <row r="5287" spans="1:23">
      <c r="A5287">
        <f t="shared" si="165"/>
        <v>1531</v>
      </c>
      <c r="B5287" s="99">
        <v>44408</v>
      </c>
      <c r="C5287" s="23">
        <v>2884</v>
      </c>
      <c r="D5287" s="23">
        <v>5</v>
      </c>
      <c r="E5287" s="98" t="s">
        <v>49</v>
      </c>
      <c r="F5287" s="98" t="s">
        <v>164</v>
      </c>
      <c r="G5287" s="98" t="s">
        <v>4120</v>
      </c>
      <c r="H5287" s="98" t="s">
        <v>1366</v>
      </c>
      <c r="I5287" s="98" t="s">
        <v>6441</v>
      </c>
      <c r="J5287" s="99">
        <v>45939</v>
      </c>
      <c r="K5287" s="107">
        <v>12000000</v>
      </c>
      <c r="L5287" s="98" t="s">
        <v>8077</v>
      </c>
      <c r="M5287" s="23">
        <v>1800</v>
      </c>
      <c r="N5287" s="23">
        <v>1</v>
      </c>
      <c r="O5287" s="107">
        <v>12000000</v>
      </c>
      <c r="P5287" s="23">
        <v>180</v>
      </c>
      <c r="Q5287" s="23">
        <v>2</v>
      </c>
      <c r="R5287" s="23">
        <v>2</v>
      </c>
      <c r="S5287" s="23">
        <v>0</v>
      </c>
      <c r="T5287" s="47">
        <v>10.8</v>
      </c>
      <c r="U5287" s="98" t="s">
        <v>111</v>
      </c>
      <c r="V5287" s="98" t="s">
        <v>3139</v>
      </c>
      <c r="W5287" s="69">
        <f t="shared" si="164"/>
        <v>5.1501810945507369E-2</v>
      </c>
    </row>
    <row r="5288" spans="1:23">
      <c r="A5288">
        <f t="shared" si="165"/>
        <v>1531</v>
      </c>
      <c r="B5288" s="99">
        <v>44408</v>
      </c>
      <c r="C5288" s="23">
        <v>2885</v>
      </c>
      <c r="D5288" s="23">
        <v>5</v>
      </c>
      <c r="E5288" s="98" t="s">
        <v>49</v>
      </c>
      <c r="F5288" s="98" t="s">
        <v>164</v>
      </c>
      <c r="G5288" s="98" t="s">
        <v>4120</v>
      </c>
      <c r="H5288" s="98" t="s">
        <v>1366</v>
      </c>
      <c r="I5288" s="98" t="s">
        <v>6441</v>
      </c>
      <c r="J5288" s="99">
        <v>45939</v>
      </c>
      <c r="K5288" s="107">
        <v>20000000</v>
      </c>
      <c r="L5288" s="98" t="s">
        <v>8078</v>
      </c>
      <c r="M5288" s="23">
        <v>1800</v>
      </c>
      <c r="N5288" s="23">
        <v>1</v>
      </c>
      <c r="O5288" s="107">
        <v>20000000</v>
      </c>
      <c r="P5288" s="23">
        <v>180</v>
      </c>
      <c r="Q5288" s="23">
        <v>2</v>
      </c>
      <c r="R5288" s="23">
        <v>2</v>
      </c>
      <c r="S5288" s="23">
        <v>0</v>
      </c>
      <c r="T5288" s="47">
        <v>18</v>
      </c>
      <c r="U5288" s="98" t="s">
        <v>111</v>
      </c>
      <c r="V5288" s="98" t="s">
        <v>3139</v>
      </c>
      <c r="W5288" s="69">
        <f t="shared" si="164"/>
        <v>8.5836351575845599E-2</v>
      </c>
    </row>
    <row r="5289" spans="1:23">
      <c r="A5289">
        <f t="shared" si="165"/>
        <v>800</v>
      </c>
      <c r="B5289" s="99">
        <v>44408</v>
      </c>
      <c r="C5289" s="23">
        <v>2886</v>
      </c>
      <c r="D5289" s="23">
        <v>5</v>
      </c>
      <c r="E5289" s="98" t="s">
        <v>49</v>
      </c>
      <c r="F5289" s="98" t="s">
        <v>164</v>
      </c>
      <c r="G5289" s="98" t="s">
        <v>4120</v>
      </c>
      <c r="H5289" s="98" t="s">
        <v>1366</v>
      </c>
      <c r="I5289" s="98" t="s">
        <v>6441</v>
      </c>
      <c r="J5289" s="99">
        <v>45208</v>
      </c>
      <c r="K5289" s="107">
        <v>20000000</v>
      </c>
      <c r="L5289" s="98" t="s">
        <v>8079</v>
      </c>
      <c r="M5289" s="23">
        <v>1080</v>
      </c>
      <c r="N5289" s="23">
        <v>1</v>
      </c>
      <c r="O5289" s="107">
        <v>20000000</v>
      </c>
      <c r="P5289" s="23">
        <v>180</v>
      </c>
      <c r="Q5289" s="23">
        <v>2</v>
      </c>
      <c r="R5289" s="23">
        <v>2</v>
      </c>
      <c r="S5289" s="23">
        <v>0</v>
      </c>
      <c r="T5289" s="47">
        <v>16.666667</v>
      </c>
      <c r="U5289" s="98" t="s">
        <v>111</v>
      </c>
      <c r="V5289" s="98" t="s">
        <v>3139</v>
      </c>
      <c r="W5289" s="69">
        <f t="shared" si="164"/>
        <v>4.1530035219088296E-2</v>
      </c>
    </row>
    <row r="5290" spans="1:23">
      <c r="A5290">
        <f t="shared" si="165"/>
        <v>1531</v>
      </c>
      <c r="B5290" s="99">
        <v>44408</v>
      </c>
      <c r="C5290" s="23">
        <v>2887</v>
      </c>
      <c r="D5290" s="23">
        <v>5</v>
      </c>
      <c r="E5290" s="98" t="s">
        <v>49</v>
      </c>
      <c r="F5290" s="98" t="s">
        <v>164</v>
      </c>
      <c r="G5290" s="98" t="s">
        <v>4120</v>
      </c>
      <c r="H5290" s="98" t="s">
        <v>1366</v>
      </c>
      <c r="I5290" s="98" t="s">
        <v>6441</v>
      </c>
      <c r="J5290" s="99">
        <v>45939</v>
      </c>
      <c r="K5290" s="107">
        <v>20000000</v>
      </c>
      <c r="L5290" s="98" t="s">
        <v>8080</v>
      </c>
      <c r="M5290" s="23">
        <v>1800</v>
      </c>
      <c r="N5290" s="23">
        <v>1</v>
      </c>
      <c r="O5290" s="107">
        <v>20000000</v>
      </c>
      <c r="P5290" s="23">
        <v>180</v>
      </c>
      <c r="Q5290" s="23">
        <v>2</v>
      </c>
      <c r="R5290" s="23">
        <v>2</v>
      </c>
      <c r="S5290" s="23">
        <v>0</v>
      </c>
      <c r="T5290" s="47">
        <v>18</v>
      </c>
      <c r="U5290" s="98" t="s">
        <v>111</v>
      </c>
      <c r="V5290" s="98" t="s">
        <v>3139</v>
      </c>
      <c r="W5290" s="69">
        <f t="shared" si="164"/>
        <v>8.5836351575845599E-2</v>
      </c>
    </row>
    <row r="5291" spans="1:23">
      <c r="A5291">
        <f t="shared" si="165"/>
        <v>800</v>
      </c>
      <c r="B5291" s="99">
        <v>44408</v>
      </c>
      <c r="C5291" s="23">
        <v>2888</v>
      </c>
      <c r="D5291" s="23">
        <v>5</v>
      </c>
      <c r="E5291" s="98" t="s">
        <v>49</v>
      </c>
      <c r="F5291" s="98" t="s">
        <v>164</v>
      </c>
      <c r="G5291" s="98" t="s">
        <v>4120</v>
      </c>
      <c r="H5291" s="98" t="s">
        <v>1366</v>
      </c>
      <c r="I5291" s="98" t="s">
        <v>6441</v>
      </c>
      <c r="J5291" s="99">
        <v>45208</v>
      </c>
      <c r="K5291" s="107">
        <v>17500000</v>
      </c>
      <c r="L5291" s="98" t="s">
        <v>8081</v>
      </c>
      <c r="M5291" s="23">
        <v>1080</v>
      </c>
      <c r="N5291" s="23">
        <v>1</v>
      </c>
      <c r="O5291" s="107">
        <v>17500000</v>
      </c>
      <c r="P5291" s="23">
        <v>180</v>
      </c>
      <c r="Q5291" s="23">
        <v>2</v>
      </c>
      <c r="R5291" s="23">
        <v>2</v>
      </c>
      <c r="S5291" s="23">
        <v>0</v>
      </c>
      <c r="T5291" s="47">
        <v>14.583333</v>
      </c>
      <c r="U5291" s="98" t="s">
        <v>111</v>
      </c>
      <c r="V5291" s="98" t="s">
        <v>3139</v>
      </c>
      <c r="W5291" s="69">
        <f t="shared" si="164"/>
        <v>3.6338779259325965E-2</v>
      </c>
    </row>
    <row r="5292" spans="1:23">
      <c r="A5292">
        <f t="shared" si="165"/>
        <v>1531</v>
      </c>
      <c r="B5292" s="99">
        <v>44408</v>
      </c>
      <c r="C5292" s="23">
        <v>2889</v>
      </c>
      <c r="D5292" s="23">
        <v>5</v>
      </c>
      <c r="E5292" s="98" t="s">
        <v>49</v>
      </c>
      <c r="F5292" s="98" t="s">
        <v>164</v>
      </c>
      <c r="G5292" s="98" t="s">
        <v>4120</v>
      </c>
      <c r="H5292" s="98" t="s">
        <v>1366</v>
      </c>
      <c r="I5292" s="98" t="s">
        <v>6441</v>
      </c>
      <c r="J5292" s="99">
        <v>45939</v>
      </c>
      <c r="K5292" s="107">
        <v>20000000</v>
      </c>
      <c r="L5292" s="98" t="s">
        <v>8082</v>
      </c>
      <c r="M5292" s="23">
        <v>1800</v>
      </c>
      <c r="N5292" s="23">
        <v>1</v>
      </c>
      <c r="O5292" s="107">
        <v>20000000</v>
      </c>
      <c r="P5292" s="23">
        <v>180</v>
      </c>
      <c r="Q5292" s="23">
        <v>2</v>
      </c>
      <c r="R5292" s="23">
        <v>2</v>
      </c>
      <c r="S5292" s="23">
        <v>0</v>
      </c>
      <c r="T5292" s="47">
        <v>18</v>
      </c>
      <c r="U5292" s="98" t="s">
        <v>111</v>
      </c>
      <c r="V5292" s="98" t="s">
        <v>3139</v>
      </c>
      <c r="W5292" s="69">
        <f t="shared" si="164"/>
        <v>8.5836351575845599E-2</v>
      </c>
    </row>
    <row r="5293" spans="1:23">
      <c r="A5293">
        <f t="shared" si="165"/>
        <v>800</v>
      </c>
      <c r="B5293" s="99">
        <v>44408</v>
      </c>
      <c r="C5293" s="23">
        <v>2890</v>
      </c>
      <c r="D5293" s="23">
        <v>5</v>
      </c>
      <c r="E5293" s="98" t="s">
        <v>49</v>
      </c>
      <c r="F5293" s="98" t="s">
        <v>164</v>
      </c>
      <c r="G5293" s="98" t="s">
        <v>4120</v>
      </c>
      <c r="H5293" s="98" t="s">
        <v>1366</v>
      </c>
      <c r="I5293" s="98" t="s">
        <v>6441</v>
      </c>
      <c r="J5293" s="99">
        <v>45208</v>
      </c>
      <c r="K5293" s="107">
        <v>50000000</v>
      </c>
      <c r="L5293" s="98" t="s">
        <v>8083</v>
      </c>
      <c r="M5293" s="23">
        <v>1080</v>
      </c>
      <c r="N5293" s="23">
        <v>1</v>
      </c>
      <c r="O5293" s="107">
        <v>50000000</v>
      </c>
      <c r="P5293" s="23">
        <v>90</v>
      </c>
      <c r="Q5293" s="23">
        <v>2</v>
      </c>
      <c r="R5293" s="23">
        <v>2</v>
      </c>
      <c r="S5293" s="23">
        <v>0</v>
      </c>
      <c r="T5293" s="47">
        <v>37.499999000000003</v>
      </c>
      <c r="U5293" s="98" t="s">
        <v>111</v>
      </c>
      <c r="V5293" s="98" t="s">
        <v>3139</v>
      </c>
      <c r="W5293" s="69">
        <f t="shared" si="164"/>
        <v>9.3442574882295057E-2</v>
      </c>
    </row>
    <row r="5294" spans="1:23">
      <c r="A5294">
        <f t="shared" si="165"/>
        <v>1535</v>
      </c>
      <c r="B5294" s="99">
        <v>44408</v>
      </c>
      <c r="C5294" s="23">
        <v>2891</v>
      </c>
      <c r="D5294" s="23">
        <v>5</v>
      </c>
      <c r="E5294" s="98" t="s">
        <v>49</v>
      </c>
      <c r="F5294" s="98" t="s">
        <v>164</v>
      </c>
      <c r="G5294" s="98" t="s">
        <v>4120</v>
      </c>
      <c r="H5294" s="98" t="s">
        <v>1366</v>
      </c>
      <c r="I5294" s="98" t="s">
        <v>6335</v>
      </c>
      <c r="J5294" s="99">
        <v>45943</v>
      </c>
      <c r="K5294" s="107">
        <v>13000000</v>
      </c>
      <c r="L5294" s="98" t="s">
        <v>8084</v>
      </c>
      <c r="M5294" s="23">
        <v>1800</v>
      </c>
      <c r="N5294" s="23">
        <v>1</v>
      </c>
      <c r="O5294" s="107">
        <v>13000000</v>
      </c>
      <c r="P5294" s="23">
        <v>180</v>
      </c>
      <c r="Q5294" s="23">
        <v>2</v>
      </c>
      <c r="R5294" s="23">
        <v>2</v>
      </c>
      <c r="S5294" s="23">
        <v>0</v>
      </c>
      <c r="T5294" s="47">
        <v>11.7</v>
      </c>
      <c r="U5294" s="98" t="s">
        <v>111</v>
      </c>
      <c r="V5294" s="98" t="s">
        <v>3139</v>
      </c>
      <c r="W5294" s="69">
        <f t="shared" si="164"/>
        <v>5.5939398945003237E-2</v>
      </c>
    </row>
    <row r="5295" spans="1:23">
      <c r="A5295">
        <f t="shared" si="165"/>
        <v>1535</v>
      </c>
      <c r="B5295" s="99">
        <v>44408</v>
      </c>
      <c r="C5295" s="23">
        <v>2892</v>
      </c>
      <c r="D5295" s="23">
        <v>5</v>
      </c>
      <c r="E5295" s="98" t="s">
        <v>49</v>
      </c>
      <c r="F5295" s="98" t="s">
        <v>164</v>
      </c>
      <c r="G5295" s="98" t="s">
        <v>4120</v>
      </c>
      <c r="H5295" s="98" t="s">
        <v>1366</v>
      </c>
      <c r="I5295" s="98" t="s">
        <v>6335</v>
      </c>
      <c r="J5295" s="99">
        <v>45943</v>
      </c>
      <c r="K5295" s="107">
        <v>20000000</v>
      </c>
      <c r="L5295" s="98" t="s">
        <v>8085</v>
      </c>
      <c r="M5295" s="23">
        <v>1800</v>
      </c>
      <c r="N5295" s="23">
        <v>1</v>
      </c>
      <c r="O5295" s="107">
        <v>20000000</v>
      </c>
      <c r="P5295" s="23">
        <v>180</v>
      </c>
      <c r="Q5295" s="23">
        <v>2</v>
      </c>
      <c r="R5295" s="23">
        <v>2</v>
      </c>
      <c r="S5295" s="23">
        <v>0</v>
      </c>
      <c r="T5295" s="47">
        <v>18</v>
      </c>
      <c r="U5295" s="98" t="s">
        <v>111</v>
      </c>
      <c r="V5295" s="98" t="s">
        <v>3139</v>
      </c>
      <c r="W5295" s="69">
        <f t="shared" si="164"/>
        <v>8.6060613761543434E-2</v>
      </c>
    </row>
    <row r="5296" spans="1:23">
      <c r="A5296">
        <f t="shared" si="165"/>
        <v>1535</v>
      </c>
      <c r="B5296" s="99">
        <v>44408</v>
      </c>
      <c r="C5296" s="23">
        <v>2893</v>
      </c>
      <c r="D5296" s="23">
        <v>5</v>
      </c>
      <c r="E5296" s="98" t="s">
        <v>49</v>
      </c>
      <c r="F5296" s="98" t="s">
        <v>164</v>
      </c>
      <c r="G5296" s="98" t="s">
        <v>4120</v>
      </c>
      <c r="H5296" s="98" t="s">
        <v>1366</v>
      </c>
      <c r="I5296" s="98" t="s">
        <v>6335</v>
      </c>
      <c r="J5296" s="99">
        <v>45943</v>
      </c>
      <c r="K5296" s="107">
        <v>20000000</v>
      </c>
      <c r="L5296" s="98" t="s">
        <v>8086</v>
      </c>
      <c r="M5296" s="23">
        <v>1800</v>
      </c>
      <c r="N5296" s="23">
        <v>1</v>
      </c>
      <c r="O5296" s="107">
        <v>20000000</v>
      </c>
      <c r="P5296" s="23">
        <v>180</v>
      </c>
      <c r="Q5296" s="23">
        <v>2</v>
      </c>
      <c r="R5296" s="23">
        <v>2</v>
      </c>
      <c r="S5296" s="23">
        <v>0</v>
      </c>
      <c r="T5296" s="47">
        <v>18</v>
      </c>
      <c r="U5296" s="98" t="s">
        <v>111</v>
      </c>
      <c r="V5296" s="98" t="s">
        <v>3139</v>
      </c>
      <c r="W5296" s="69">
        <f t="shared" si="164"/>
        <v>8.6060613761543434E-2</v>
      </c>
    </row>
    <row r="5297" spans="1:23">
      <c r="A5297">
        <f t="shared" si="165"/>
        <v>1535</v>
      </c>
      <c r="B5297" s="99">
        <v>44408</v>
      </c>
      <c r="C5297" s="23">
        <v>2894</v>
      </c>
      <c r="D5297" s="23">
        <v>5</v>
      </c>
      <c r="E5297" s="98" t="s">
        <v>49</v>
      </c>
      <c r="F5297" s="98" t="s">
        <v>164</v>
      </c>
      <c r="G5297" s="98" t="s">
        <v>4120</v>
      </c>
      <c r="H5297" s="98" t="s">
        <v>1366</v>
      </c>
      <c r="I5297" s="98" t="s">
        <v>6335</v>
      </c>
      <c r="J5297" s="99">
        <v>45943</v>
      </c>
      <c r="K5297" s="107">
        <v>20000000</v>
      </c>
      <c r="L5297" s="98" t="s">
        <v>8087</v>
      </c>
      <c r="M5297" s="23">
        <v>1800</v>
      </c>
      <c r="N5297" s="23">
        <v>1</v>
      </c>
      <c r="O5297" s="107">
        <v>20000000</v>
      </c>
      <c r="P5297" s="23">
        <v>180</v>
      </c>
      <c r="Q5297" s="23">
        <v>2</v>
      </c>
      <c r="R5297" s="23">
        <v>2</v>
      </c>
      <c r="S5297" s="23">
        <v>0</v>
      </c>
      <c r="T5297" s="47">
        <v>18</v>
      </c>
      <c r="U5297" s="98" t="s">
        <v>111</v>
      </c>
      <c r="V5297" s="98" t="s">
        <v>3139</v>
      </c>
      <c r="W5297" s="69">
        <f t="shared" si="164"/>
        <v>8.6060613761543434E-2</v>
      </c>
    </row>
    <row r="5298" spans="1:23">
      <c r="A5298">
        <f t="shared" si="165"/>
        <v>1535</v>
      </c>
      <c r="B5298" s="99">
        <v>44408</v>
      </c>
      <c r="C5298" s="23">
        <v>2895</v>
      </c>
      <c r="D5298" s="23">
        <v>5</v>
      </c>
      <c r="E5298" s="98" t="s">
        <v>49</v>
      </c>
      <c r="F5298" s="98" t="s">
        <v>164</v>
      </c>
      <c r="G5298" s="98" t="s">
        <v>4120</v>
      </c>
      <c r="H5298" s="98" t="s">
        <v>1366</v>
      </c>
      <c r="I5298" s="98" t="s">
        <v>6335</v>
      </c>
      <c r="J5298" s="99">
        <v>45943</v>
      </c>
      <c r="K5298" s="107">
        <v>29000000</v>
      </c>
      <c r="L5298" s="98" t="s">
        <v>8088</v>
      </c>
      <c r="M5298" s="23">
        <v>1800</v>
      </c>
      <c r="N5298" s="23">
        <v>1</v>
      </c>
      <c r="O5298" s="107">
        <v>29000000</v>
      </c>
      <c r="P5298" s="23">
        <v>90</v>
      </c>
      <c r="Q5298" s="23">
        <v>2</v>
      </c>
      <c r="R5298" s="23">
        <v>2</v>
      </c>
      <c r="S5298" s="23">
        <v>0</v>
      </c>
      <c r="T5298" s="47">
        <v>24.65</v>
      </c>
      <c r="U5298" s="98" t="s">
        <v>111</v>
      </c>
      <c r="V5298" s="98" t="s">
        <v>3139</v>
      </c>
      <c r="W5298" s="69">
        <f t="shared" si="164"/>
        <v>0.11785522940122475</v>
      </c>
    </row>
    <row r="5299" spans="1:23">
      <c r="A5299">
        <f t="shared" si="165"/>
        <v>804</v>
      </c>
      <c r="B5299" s="99">
        <v>44408</v>
      </c>
      <c r="C5299" s="23">
        <v>2896</v>
      </c>
      <c r="D5299" s="23">
        <v>5</v>
      </c>
      <c r="E5299" s="98" t="s">
        <v>49</v>
      </c>
      <c r="F5299" s="98" t="s">
        <v>164</v>
      </c>
      <c r="G5299" s="98" t="s">
        <v>4120</v>
      </c>
      <c r="H5299" s="98" t="s">
        <v>1366</v>
      </c>
      <c r="I5299" s="98" t="s">
        <v>6335</v>
      </c>
      <c r="J5299" s="99">
        <v>45212</v>
      </c>
      <c r="K5299" s="107">
        <v>5500000</v>
      </c>
      <c r="L5299" s="98" t="s">
        <v>8089</v>
      </c>
      <c r="M5299" s="23">
        <v>1080</v>
      </c>
      <c r="N5299" s="23">
        <v>1</v>
      </c>
      <c r="O5299" s="107">
        <v>5500000</v>
      </c>
      <c r="P5299" s="23">
        <v>180</v>
      </c>
      <c r="Q5299" s="23">
        <v>2</v>
      </c>
      <c r="R5299" s="23">
        <v>2</v>
      </c>
      <c r="S5299" s="23">
        <v>0</v>
      </c>
      <c r="T5299" s="47">
        <v>4.5833329999999997</v>
      </c>
      <c r="U5299" s="98" t="s">
        <v>111</v>
      </c>
      <c r="V5299" s="98" t="s">
        <v>3139</v>
      </c>
      <c r="W5299" s="69">
        <f t="shared" si="164"/>
        <v>1.1477862419364571E-2</v>
      </c>
    </row>
    <row r="5300" spans="1:23">
      <c r="A5300">
        <f t="shared" si="165"/>
        <v>1535</v>
      </c>
      <c r="B5300" s="99">
        <v>44408</v>
      </c>
      <c r="C5300" s="23">
        <v>2897</v>
      </c>
      <c r="D5300" s="23">
        <v>5</v>
      </c>
      <c r="E5300" s="98" t="s">
        <v>49</v>
      </c>
      <c r="F5300" s="98" t="s">
        <v>164</v>
      </c>
      <c r="G5300" s="98" t="s">
        <v>4120</v>
      </c>
      <c r="H5300" s="98" t="s">
        <v>1366</v>
      </c>
      <c r="I5300" s="98" t="s">
        <v>6335</v>
      </c>
      <c r="J5300" s="99">
        <v>45943</v>
      </c>
      <c r="K5300" s="107">
        <v>15000000</v>
      </c>
      <c r="L5300" s="98" t="s">
        <v>8090</v>
      </c>
      <c r="M5300" s="23">
        <v>1800</v>
      </c>
      <c r="N5300" s="23">
        <v>1</v>
      </c>
      <c r="O5300" s="107">
        <v>15000000</v>
      </c>
      <c r="P5300" s="23">
        <v>180</v>
      </c>
      <c r="Q5300" s="23">
        <v>2</v>
      </c>
      <c r="R5300" s="23">
        <v>2</v>
      </c>
      <c r="S5300" s="23">
        <v>0</v>
      </c>
      <c r="T5300" s="47">
        <v>13.5</v>
      </c>
      <c r="U5300" s="98" t="s">
        <v>111</v>
      </c>
      <c r="V5300" s="98" t="s">
        <v>3139</v>
      </c>
      <c r="W5300" s="69">
        <f t="shared" si="164"/>
        <v>6.4545460321157586E-2</v>
      </c>
    </row>
    <row r="5301" spans="1:23">
      <c r="A5301">
        <f t="shared" si="165"/>
        <v>1535</v>
      </c>
      <c r="B5301" s="99">
        <v>44408</v>
      </c>
      <c r="C5301" s="23">
        <v>2898</v>
      </c>
      <c r="D5301" s="23">
        <v>5</v>
      </c>
      <c r="E5301" s="98" t="s">
        <v>49</v>
      </c>
      <c r="F5301" s="98" t="s">
        <v>164</v>
      </c>
      <c r="G5301" s="98" t="s">
        <v>4120</v>
      </c>
      <c r="H5301" s="98" t="s">
        <v>1366</v>
      </c>
      <c r="I5301" s="98" t="s">
        <v>6335</v>
      </c>
      <c r="J5301" s="99">
        <v>45943</v>
      </c>
      <c r="K5301" s="107">
        <v>15000000</v>
      </c>
      <c r="L5301" s="98" t="s">
        <v>8091</v>
      </c>
      <c r="M5301" s="23">
        <v>1800</v>
      </c>
      <c r="N5301" s="23">
        <v>1</v>
      </c>
      <c r="O5301" s="107">
        <v>15000000</v>
      </c>
      <c r="P5301" s="23">
        <v>180</v>
      </c>
      <c r="Q5301" s="23">
        <v>2</v>
      </c>
      <c r="R5301" s="23">
        <v>2</v>
      </c>
      <c r="S5301" s="23">
        <v>0</v>
      </c>
      <c r="T5301" s="47">
        <v>13.5</v>
      </c>
      <c r="U5301" s="98" t="s">
        <v>111</v>
      </c>
      <c r="V5301" s="98" t="s">
        <v>3139</v>
      </c>
      <c r="W5301" s="69">
        <f t="shared" si="164"/>
        <v>6.4545460321157586E-2</v>
      </c>
    </row>
    <row r="5302" spans="1:23">
      <c r="A5302">
        <f t="shared" si="165"/>
        <v>804</v>
      </c>
      <c r="B5302" s="99">
        <v>44408</v>
      </c>
      <c r="C5302" s="23">
        <v>2899</v>
      </c>
      <c r="D5302" s="23">
        <v>5</v>
      </c>
      <c r="E5302" s="98" t="s">
        <v>49</v>
      </c>
      <c r="F5302" s="98" t="s">
        <v>164</v>
      </c>
      <c r="G5302" s="98" t="s">
        <v>4120</v>
      </c>
      <c r="H5302" s="98" t="s">
        <v>1366</v>
      </c>
      <c r="I5302" s="98" t="s">
        <v>6335</v>
      </c>
      <c r="J5302" s="99">
        <v>45212</v>
      </c>
      <c r="K5302" s="107">
        <v>5400000</v>
      </c>
      <c r="L5302" s="98" t="s">
        <v>8092</v>
      </c>
      <c r="M5302" s="23">
        <v>1080</v>
      </c>
      <c r="N5302" s="23">
        <v>1</v>
      </c>
      <c r="O5302" s="107">
        <v>5400000</v>
      </c>
      <c r="P5302" s="23">
        <v>180</v>
      </c>
      <c r="Q5302" s="23">
        <v>2</v>
      </c>
      <c r="R5302" s="23">
        <v>2</v>
      </c>
      <c r="S5302" s="23">
        <v>0</v>
      </c>
      <c r="T5302" s="47">
        <v>4.5</v>
      </c>
      <c r="U5302" s="98" t="s">
        <v>111</v>
      </c>
      <c r="V5302" s="98" t="s">
        <v>3139</v>
      </c>
      <c r="W5302" s="69">
        <f t="shared" si="164"/>
        <v>1.1269174831316111E-2</v>
      </c>
    </row>
    <row r="5303" spans="1:23">
      <c r="A5303">
        <f t="shared" si="165"/>
        <v>804</v>
      </c>
      <c r="B5303" s="99">
        <v>44408</v>
      </c>
      <c r="C5303" s="23">
        <v>2900</v>
      </c>
      <c r="D5303" s="23">
        <v>5</v>
      </c>
      <c r="E5303" s="98" t="s">
        <v>49</v>
      </c>
      <c r="F5303" s="98" t="s">
        <v>164</v>
      </c>
      <c r="G5303" s="98" t="s">
        <v>4120</v>
      </c>
      <c r="H5303" s="98" t="s">
        <v>1366</v>
      </c>
      <c r="I5303" s="98" t="s">
        <v>6335</v>
      </c>
      <c r="J5303" s="99">
        <v>45212</v>
      </c>
      <c r="K5303" s="107">
        <v>15000000</v>
      </c>
      <c r="L5303" s="98" t="s">
        <v>8093</v>
      </c>
      <c r="M5303" s="23">
        <v>1080</v>
      </c>
      <c r="N5303" s="23">
        <v>1</v>
      </c>
      <c r="O5303" s="107">
        <v>15000000</v>
      </c>
      <c r="P5303" s="23">
        <v>180</v>
      </c>
      <c r="Q5303" s="23">
        <v>2</v>
      </c>
      <c r="R5303" s="23">
        <v>2</v>
      </c>
      <c r="S5303" s="23">
        <v>0</v>
      </c>
      <c r="T5303" s="47">
        <v>12.5</v>
      </c>
      <c r="U5303" s="98" t="s">
        <v>111</v>
      </c>
      <c r="V5303" s="98" t="s">
        <v>3139</v>
      </c>
      <c r="W5303" s="69">
        <f t="shared" si="164"/>
        <v>3.1303263420322532E-2</v>
      </c>
    </row>
    <row r="5304" spans="1:23">
      <c r="A5304">
        <f t="shared" si="165"/>
        <v>804</v>
      </c>
      <c r="B5304" s="99">
        <v>44408</v>
      </c>
      <c r="C5304" s="23">
        <v>2901</v>
      </c>
      <c r="D5304" s="23">
        <v>5</v>
      </c>
      <c r="E5304" s="98" t="s">
        <v>49</v>
      </c>
      <c r="F5304" s="98" t="s">
        <v>164</v>
      </c>
      <c r="G5304" s="98" t="s">
        <v>4120</v>
      </c>
      <c r="H5304" s="98" t="s">
        <v>1366</v>
      </c>
      <c r="I5304" s="98" t="s">
        <v>6335</v>
      </c>
      <c r="J5304" s="99">
        <v>45212</v>
      </c>
      <c r="K5304" s="107">
        <v>50000000</v>
      </c>
      <c r="L5304" s="98" t="s">
        <v>8094</v>
      </c>
      <c r="M5304" s="23">
        <v>900</v>
      </c>
      <c r="N5304" s="23">
        <v>1</v>
      </c>
      <c r="O5304" s="107">
        <v>50000000</v>
      </c>
      <c r="P5304" s="23">
        <v>180</v>
      </c>
      <c r="Q5304" s="23">
        <v>2</v>
      </c>
      <c r="R5304" s="23">
        <v>2</v>
      </c>
      <c r="S5304" s="23">
        <v>2.92</v>
      </c>
      <c r="T5304" s="47">
        <v>3.5098859999999998</v>
      </c>
      <c r="U5304" s="98" t="s">
        <v>111</v>
      </c>
      <c r="V5304" s="98" t="s">
        <v>3139</v>
      </c>
      <c r="W5304" s="69">
        <f t="shared" si="164"/>
        <v>8.7896708826641738E-3</v>
      </c>
    </row>
    <row r="5305" spans="1:23">
      <c r="A5305">
        <f t="shared" si="165"/>
        <v>1535</v>
      </c>
      <c r="B5305" s="99">
        <v>44408</v>
      </c>
      <c r="C5305" s="23">
        <v>2902</v>
      </c>
      <c r="D5305" s="23">
        <v>5</v>
      </c>
      <c r="E5305" s="98" t="s">
        <v>49</v>
      </c>
      <c r="F5305" s="98" t="s">
        <v>164</v>
      </c>
      <c r="G5305" s="98" t="s">
        <v>4120</v>
      </c>
      <c r="H5305" s="98" t="s">
        <v>1366</v>
      </c>
      <c r="I5305" s="98" t="s">
        <v>6335</v>
      </c>
      <c r="J5305" s="99">
        <v>45943</v>
      </c>
      <c r="K5305" s="107">
        <v>40000000</v>
      </c>
      <c r="L5305" s="98" t="s">
        <v>8095</v>
      </c>
      <c r="M5305" s="23">
        <v>1800</v>
      </c>
      <c r="N5305" s="23">
        <v>1</v>
      </c>
      <c r="O5305" s="107">
        <v>40000000</v>
      </c>
      <c r="P5305" s="23">
        <v>180</v>
      </c>
      <c r="Q5305" s="23">
        <v>2</v>
      </c>
      <c r="R5305" s="23">
        <v>2</v>
      </c>
      <c r="S5305" s="23">
        <v>0</v>
      </c>
      <c r="T5305" s="47">
        <v>36</v>
      </c>
      <c r="U5305" s="98" t="s">
        <v>111</v>
      </c>
      <c r="V5305" s="98" t="s">
        <v>3139</v>
      </c>
      <c r="W5305" s="69">
        <f t="shared" si="164"/>
        <v>0.17212122752308687</v>
      </c>
    </row>
    <row r="5306" spans="1:23">
      <c r="A5306">
        <f t="shared" si="165"/>
        <v>1536</v>
      </c>
      <c r="B5306" s="99">
        <v>44408</v>
      </c>
      <c r="C5306" s="23">
        <v>2903</v>
      </c>
      <c r="D5306" s="23">
        <v>5</v>
      </c>
      <c r="E5306" s="98" t="s">
        <v>49</v>
      </c>
      <c r="F5306" s="98" t="s">
        <v>164</v>
      </c>
      <c r="G5306" s="98" t="s">
        <v>4120</v>
      </c>
      <c r="H5306" s="98" t="s">
        <v>1366</v>
      </c>
      <c r="I5306" s="98" t="s">
        <v>6995</v>
      </c>
      <c r="J5306" s="99">
        <v>45944</v>
      </c>
      <c r="K5306" s="107">
        <v>10000000</v>
      </c>
      <c r="L5306" s="98" t="s">
        <v>8096</v>
      </c>
      <c r="M5306" s="23">
        <v>1800</v>
      </c>
      <c r="N5306" s="23">
        <v>1</v>
      </c>
      <c r="O5306" s="107">
        <v>10000000</v>
      </c>
      <c r="P5306" s="23">
        <v>180</v>
      </c>
      <c r="Q5306" s="23">
        <v>2</v>
      </c>
      <c r="R5306" s="23">
        <v>2</v>
      </c>
      <c r="S5306" s="23">
        <v>0</v>
      </c>
      <c r="T5306" s="47">
        <v>9</v>
      </c>
      <c r="U5306" s="98" t="s">
        <v>111</v>
      </c>
      <c r="V5306" s="98" t="s">
        <v>3139</v>
      </c>
      <c r="W5306" s="69">
        <f t="shared" si="164"/>
        <v>4.3058339653983951E-2</v>
      </c>
    </row>
    <row r="5307" spans="1:23">
      <c r="A5307">
        <f t="shared" si="165"/>
        <v>1536</v>
      </c>
      <c r="B5307" s="99">
        <v>44408</v>
      </c>
      <c r="C5307" s="23">
        <v>2904</v>
      </c>
      <c r="D5307" s="23">
        <v>5</v>
      </c>
      <c r="E5307" s="98" t="s">
        <v>49</v>
      </c>
      <c r="F5307" s="98" t="s">
        <v>164</v>
      </c>
      <c r="G5307" s="98" t="s">
        <v>4120</v>
      </c>
      <c r="H5307" s="98" t="s">
        <v>1366</v>
      </c>
      <c r="I5307" s="98" t="s">
        <v>6995</v>
      </c>
      <c r="J5307" s="99">
        <v>45944</v>
      </c>
      <c r="K5307" s="107">
        <v>16000000</v>
      </c>
      <c r="L5307" s="98" t="s">
        <v>8097</v>
      </c>
      <c r="M5307" s="23">
        <v>1800</v>
      </c>
      <c r="N5307" s="23">
        <v>1</v>
      </c>
      <c r="O5307" s="107">
        <v>16000000</v>
      </c>
      <c r="P5307" s="23">
        <v>180</v>
      </c>
      <c r="Q5307" s="23">
        <v>2</v>
      </c>
      <c r="R5307" s="23">
        <v>2</v>
      </c>
      <c r="S5307" s="23">
        <v>0</v>
      </c>
      <c r="T5307" s="47">
        <v>14.4</v>
      </c>
      <c r="U5307" s="98" t="s">
        <v>111</v>
      </c>
      <c r="V5307" s="98" t="s">
        <v>3139</v>
      </c>
      <c r="W5307" s="69">
        <f t="shared" si="164"/>
        <v>6.8893343446374322E-2</v>
      </c>
    </row>
    <row r="5308" spans="1:23">
      <c r="A5308">
        <f t="shared" si="165"/>
        <v>1536</v>
      </c>
      <c r="B5308" s="99">
        <v>44408</v>
      </c>
      <c r="C5308" s="23">
        <v>2905</v>
      </c>
      <c r="D5308" s="23">
        <v>5</v>
      </c>
      <c r="E5308" s="98" t="s">
        <v>49</v>
      </c>
      <c r="F5308" s="98" t="s">
        <v>164</v>
      </c>
      <c r="G5308" s="98" t="s">
        <v>4120</v>
      </c>
      <c r="H5308" s="98" t="s">
        <v>1366</v>
      </c>
      <c r="I5308" s="98" t="s">
        <v>6995</v>
      </c>
      <c r="J5308" s="99">
        <v>45944</v>
      </c>
      <c r="K5308" s="107">
        <v>18000000</v>
      </c>
      <c r="L5308" s="98" t="s">
        <v>8098</v>
      </c>
      <c r="M5308" s="23">
        <v>1800</v>
      </c>
      <c r="N5308" s="23">
        <v>1</v>
      </c>
      <c r="O5308" s="107">
        <v>18000000</v>
      </c>
      <c r="P5308" s="23">
        <v>180</v>
      </c>
      <c r="Q5308" s="23">
        <v>2</v>
      </c>
      <c r="R5308" s="23">
        <v>2</v>
      </c>
      <c r="S5308" s="23">
        <v>0</v>
      </c>
      <c r="T5308" s="47">
        <v>16.2</v>
      </c>
      <c r="U5308" s="98" t="s">
        <v>111</v>
      </c>
      <c r="V5308" s="98" t="s">
        <v>3139</v>
      </c>
      <c r="W5308" s="69">
        <f t="shared" si="164"/>
        <v>7.7505011377171099E-2</v>
      </c>
    </row>
    <row r="5309" spans="1:23">
      <c r="A5309">
        <f t="shared" si="165"/>
        <v>805</v>
      </c>
      <c r="B5309" s="99">
        <v>44408</v>
      </c>
      <c r="C5309" s="23">
        <v>2906</v>
      </c>
      <c r="D5309" s="23">
        <v>5</v>
      </c>
      <c r="E5309" s="98" t="s">
        <v>49</v>
      </c>
      <c r="F5309" s="98" t="s">
        <v>164</v>
      </c>
      <c r="G5309" s="98" t="s">
        <v>4120</v>
      </c>
      <c r="H5309" s="98" t="s">
        <v>1366</v>
      </c>
      <c r="I5309" s="98" t="s">
        <v>6995</v>
      </c>
      <c r="J5309" s="99">
        <v>45213</v>
      </c>
      <c r="K5309" s="107">
        <v>10000000</v>
      </c>
      <c r="L5309" s="98" t="s">
        <v>8099</v>
      </c>
      <c r="M5309" s="23">
        <v>1080</v>
      </c>
      <c r="N5309" s="23">
        <v>1</v>
      </c>
      <c r="O5309" s="107">
        <v>10000000</v>
      </c>
      <c r="P5309" s="23">
        <v>180</v>
      </c>
      <c r="Q5309" s="23">
        <v>2</v>
      </c>
      <c r="R5309" s="23">
        <v>2</v>
      </c>
      <c r="S5309" s="23">
        <v>0</v>
      </c>
      <c r="T5309" s="47">
        <v>8.3333329999999997</v>
      </c>
      <c r="U5309" s="98" t="s">
        <v>111</v>
      </c>
      <c r="V5309" s="98" t="s">
        <v>3139</v>
      </c>
      <c r="W5309" s="69">
        <f t="shared" si="164"/>
        <v>2.0894797715915885E-2</v>
      </c>
    </row>
    <row r="5310" spans="1:23">
      <c r="A5310">
        <f t="shared" si="165"/>
        <v>805</v>
      </c>
      <c r="B5310" s="99">
        <v>44408</v>
      </c>
      <c r="C5310" s="23">
        <v>2907</v>
      </c>
      <c r="D5310" s="23">
        <v>5</v>
      </c>
      <c r="E5310" s="98" t="s">
        <v>49</v>
      </c>
      <c r="F5310" s="98" t="s">
        <v>164</v>
      </c>
      <c r="G5310" s="98" t="s">
        <v>4120</v>
      </c>
      <c r="H5310" s="98" t="s">
        <v>1366</v>
      </c>
      <c r="I5310" s="98" t="s">
        <v>6995</v>
      </c>
      <c r="J5310" s="99">
        <v>45213</v>
      </c>
      <c r="K5310" s="107">
        <v>30000000</v>
      </c>
      <c r="L5310" s="98" t="s">
        <v>8100</v>
      </c>
      <c r="M5310" s="23">
        <v>1080</v>
      </c>
      <c r="N5310" s="23">
        <v>1</v>
      </c>
      <c r="O5310" s="107">
        <v>30000000</v>
      </c>
      <c r="P5310" s="23">
        <v>30</v>
      </c>
      <c r="Q5310" s="23">
        <v>2</v>
      </c>
      <c r="R5310" s="23">
        <v>2</v>
      </c>
      <c r="S5310" s="23">
        <v>2.8</v>
      </c>
      <c r="T5310" s="47">
        <v>22.527650999999999</v>
      </c>
      <c r="U5310" s="98" t="s">
        <v>111</v>
      </c>
      <c r="V5310" s="98" t="s">
        <v>3139</v>
      </c>
      <c r="W5310" s="69">
        <f t="shared" si="164"/>
        <v>5.6485287538581529E-2</v>
      </c>
    </row>
    <row r="5311" spans="1:23">
      <c r="A5311">
        <f t="shared" si="165"/>
        <v>1536</v>
      </c>
      <c r="B5311" s="99">
        <v>44408</v>
      </c>
      <c r="C5311" s="23">
        <v>2908</v>
      </c>
      <c r="D5311" s="23">
        <v>5</v>
      </c>
      <c r="E5311" s="98" t="s">
        <v>49</v>
      </c>
      <c r="F5311" s="98" t="s">
        <v>164</v>
      </c>
      <c r="G5311" s="98" t="s">
        <v>4120</v>
      </c>
      <c r="H5311" s="98" t="s">
        <v>1366</v>
      </c>
      <c r="I5311" s="98" t="s">
        <v>6995</v>
      </c>
      <c r="J5311" s="99">
        <v>45944</v>
      </c>
      <c r="K5311" s="107">
        <v>30000000</v>
      </c>
      <c r="L5311" s="98" t="s">
        <v>8101</v>
      </c>
      <c r="M5311" s="23">
        <v>1800</v>
      </c>
      <c r="N5311" s="23">
        <v>1</v>
      </c>
      <c r="O5311" s="107">
        <v>30000000</v>
      </c>
      <c r="P5311" s="23">
        <v>180</v>
      </c>
      <c r="Q5311" s="23">
        <v>2</v>
      </c>
      <c r="R5311" s="23">
        <v>2</v>
      </c>
      <c r="S5311" s="23">
        <v>2.74</v>
      </c>
      <c r="T5311" s="47">
        <v>27.216346000000001</v>
      </c>
      <c r="U5311" s="98" t="s">
        <v>111</v>
      </c>
      <c r="V5311" s="98" t="s">
        <v>3139</v>
      </c>
      <c r="W5311" s="69">
        <f t="shared" si="164"/>
        <v>0.13021007446759417</v>
      </c>
    </row>
    <row r="5312" spans="1:23">
      <c r="A5312">
        <f t="shared" si="165"/>
        <v>805</v>
      </c>
      <c r="B5312" s="99">
        <v>44408</v>
      </c>
      <c r="C5312" s="23">
        <v>2909</v>
      </c>
      <c r="D5312" s="23">
        <v>5</v>
      </c>
      <c r="E5312" s="98" t="s">
        <v>49</v>
      </c>
      <c r="F5312" s="98" t="s">
        <v>164</v>
      </c>
      <c r="G5312" s="98" t="s">
        <v>4120</v>
      </c>
      <c r="H5312" s="98" t="s">
        <v>1366</v>
      </c>
      <c r="I5312" s="98" t="s">
        <v>6995</v>
      </c>
      <c r="J5312" s="99">
        <v>45213</v>
      </c>
      <c r="K5312" s="107">
        <v>5000000</v>
      </c>
      <c r="L5312" s="98" t="s">
        <v>8102</v>
      </c>
      <c r="M5312" s="23">
        <v>1080</v>
      </c>
      <c r="N5312" s="23">
        <v>1</v>
      </c>
      <c r="O5312" s="107">
        <v>5000000</v>
      </c>
      <c r="P5312" s="23">
        <v>180</v>
      </c>
      <c r="Q5312" s="23">
        <v>2</v>
      </c>
      <c r="R5312" s="23">
        <v>2</v>
      </c>
      <c r="S5312" s="23">
        <v>0</v>
      </c>
      <c r="T5312" s="47">
        <v>4.1666670000000003</v>
      </c>
      <c r="U5312" s="98" t="s">
        <v>111</v>
      </c>
      <c r="V5312" s="98" t="s">
        <v>3139</v>
      </c>
      <c r="W5312" s="69">
        <f t="shared" si="164"/>
        <v>1.0447400111645855E-2</v>
      </c>
    </row>
    <row r="5313" spans="1:23">
      <c r="A5313">
        <f t="shared" si="165"/>
        <v>805</v>
      </c>
      <c r="B5313" s="99">
        <v>44408</v>
      </c>
      <c r="C5313" s="23">
        <v>2910</v>
      </c>
      <c r="D5313" s="23">
        <v>5</v>
      </c>
      <c r="E5313" s="98" t="s">
        <v>49</v>
      </c>
      <c r="F5313" s="98" t="s">
        <v>164</v>
      </c>
      <c r="G5313" s="98" t="s">
        <v>4120</v>
      </c>
      <c r="H5313" s="98" t="s">
        <v>1366</v>
      </c>
      <c r="I5313" s="98" t="s">
        <v>6995</v>
      </c>
      <c r="J5313" s="99">
        <v>45213</v>
      </c>
      <c r="K5313" s="107">
        <v>10000000</v>
      </c>
      <c r="L5313" s="98" t="s">
        <v>8103</v>
      </c>
      <c r="M5313" s="23">
        <v>1080</v>
      </c>
      <c r="N5313" s="23">
        <v>1</v>
      </c>
      <c r="O5313" s="107">
        <v>10000000</v>
      </c>
      <c r="P5313" s="23">
        <v>30</v>
      </c>
      <c r="Q5313" s="23">
        <v>2</v>
      </c>
      <c r="R5313" s="23">
        <v>2</v>
      </c>
      <c r="S5313" s="23">
        <v>0</v>
      </c>
      <c r="T5313" s="47">
        <v>7.4999979999999997</v>
      </c>
      <c r="U5313" s="98" t="s">
        <v>111</v>
      </c>
      <c r="V5313" s="98" t="s">
        <v>3139</v>
      </c>
      <c r="W5313" s="69">
        <f t="shared" si="164"/>
        <v>1.8805313681785393E-2</v>
      </c>
    </row>
    <row r="5314" spans="1:23">
      <c r="A5314">
        <f t="shared" si="165"/>
        <v>1536</v>
      </c>
      <c r="B5314" s="99">
        <v>44408</v>
      </c>
      <c r="C5314" s="23">
        <v>2911</v>
      </c>
      <c r="D5314" s="23">
        <v>5</v>
      </c>
      <c r="E5314" s="98" t="s">
        <v>49</v>
      </c>
      <c r="F5314" s="98" t="s">
        <v>164</v>
      </c>
      <c r="G5314" s="98" t="s">
        <v>4120</v>
      </c>
      <c r="H5314" s="98" t="s">
        <v>1366</v>
      </c>
      <c r="I5314" s="98" t="s">
        <v>6995</v>
      </c>
      <c r="J5314" s="99">
        <v>45944</v>
      </c>
      <c r="K5314" s="107">
        <v>10000000</v>
      </c>
      <c r="L5314" s="98" t="s">
        <v>8104</v>
      </c>
      <c r="M5314" s="23">
        <v>1800</v>
      </c>
      <c r="N5314" s="23">
        <v>1</v>
      </c>
      <c r="O5314" s="107">
        <v>10000000</v>
      </c>
      <c r="P5314" s="23">
        <v>180</v>
      </c>
      <c r="Q5314" s="23">
        <v>2</v>
      </c>
      <c r="R5314" s="23">
        <v>2</v>
      </c>
      <c r="S5314" s="23">
        <v>0</v>
      </c>
      <c r="T5314" s="47">
        <v>9</v>
      </c>
      <c r="U5314" s="98" t="s">
        <v>111</v>
      </c>
      <c r="V5314" s="98" t="s">
        <v>3139</v>
      </c>
      <c r="W5314" s="69">
        <f t="shared" ref="W5314:W5377" si="166">+T5314/SUM($T$2:$T$5848)*A5314</f>
        <v>4.3058339653983951E-2</v>
      </c>
    </row>
    <row r="5315" spans="1:23">
      <c r="A5315">
        <f t="shared" ref="A5315:A5378" si="167">+J5315-B5315</f>
        <v>806</v>
      </c>
      <c r="B5315" s="99">
        <v>44408</v>
      </c>
      <c r="C5315" s="23">
        <v>2912</v>
      </c>
      <c r="D5315" s="23">
        <v>5</v>
      </c>
      <c r="E5315" s="98" t="s">
        <v>49</v>
      </c>
      <c r="F5315" s="98" t="s">
        <v>164</v>
      </c>
      <c r="G5315" s="98" t="s">
        <v>4120</v>
      </c>
      <c r="H5315" s="98" t="s">
        <v>1366</v>
      </c>
      <c r="I5315" s="98" t="s">
        <v>6543</v>
      </c>
      <c r="J5315" s="99">
        <v>45214</v>
      </c>
      <c r="K5315" s="107">
        <v>5600000</v>
      </c>
      <c r="L5315" s="98" t="s">
        <v>8105</v>
      </c>
      <c r="M5315" s="23">
        <v>1080</v>
      </c>
      <c r="N5315" s="23">
        <v>1</v>
      </c>
      <c r="O5315" s="107">
        <v>5600000</v>
      </c>
      <c r="P5315" s="23">
        <v>180</v>
      </c>
      <c r="Q5315" s="23">
        <v>2</v>
      </c>
      <c r="R5315" s="23">
        <v>2</v>
      </c>
      <c r="S5315" s="23">
        <v>0</v>
      </c>
      <c r="T5315" s="47">
        <v>4.6666670000000003</v>
      </c>
      <c r="U5315" s="98" t="s">
        <v>111</v>
      </c>
      <c r="V5315" s="98" t="s">
        <v>3139</v>
      </c>
      <c r="W5315" s="69">
        <f t="shared" si="166"/>
        <v>1.1715623537822548E-2</v>
      </c>
    </row>
    <row r="5316" spans="1:23">
      <c r="A5316">
        <f t="shared" si="167"/>
        <v>1537</v>
      </c>
      <c r="B5316" s="99">
        <v>44408</v>
      </c>
      <c r="C5316" s="23">
        <v>2913</v>
      </c>
      <c r="D5316" s="23">
        <v>5</v>
      </c>
      <c r="E5316" s="98" t="s">
        <v>49</v>
      </c>
      <c r="F5316" s="98" t="s">
        <v>164</v>
      </c>
      <c r="G5316" s="98" t="s">
        <v>4120</v>
      </c>
      <c r="H5316" s="98" t="s">
        <v>1366</v>
      </c>
      <c r="I5316" s="98" t="s">
        <v>6543</v>
      </c>
      <c r="J5316" s="99">
        <v>45945</v>
      </c>
      <c r="K5316" s="107">
        <v>12000000</v>
      </c>
      <c r="L5316" s="98" t="s">
        <v>8106</v>
      </c>
      <c r="M5316" s="23">
        <v>1800</v>
      </c>
      <c r="N5316" s="23">
        <v>1</v>
      </c>
      <c r="O5316" s="107">
        <v>12000000</v>
      </c>
      <c r="P5316" s="23">
        <v>180</v>
      </c>
      <c r="Q5316" s="23">
        <v>2</v>
      </c>
      <c r="R5316" s="23">
        <v>2</v>
      </c>
      <c r="S5316" s="23">
        <v>0</v>
      </c>
      <c r="T5316" s="47">
        <v>10.8</v>
      </c>
      <c r="U5316" s="98" t="s">
        <v>111</v>
      </c>
      <c r="V5316" s="98" t="s">
        <v>3139</v>
      </c>
      <c r="W5316" s="69">
        <f t="shared" si="166"/>
        <v>5.1703646912635418E-2</v>
      </c>
    </row>
    <row r="5317" spans="1:23">
      <c r="A5317">
        <f t="shared" si="167"/>
        <v>1537</v>
      </c>
      <c r="B5317" s="99">
        <v>44408</v>
      </c>
      <c r="C5317" s="23">
        <v>2914</v>
      </c>
      <c r="D5317" s="23">
        <v>5</v>
      </c>
      <c r="E5317" s="98" t="s">
        <v>49</v>
      </c>
      <c r="F5317" s="98" t="s">
        <v>164</v>
      </c>
      <c r="G5317" s="98" t="s">
        <v>4120</v>
      </c>
      <c r="H5317" s="98" t="s">
        <v>1366</v>
      </c>
      <c r="I5317" s="98" t="s">
        <v>6543</v>
      </c>
      <c r="J5317" s="99">
        <v>45945</v>
      </c>
      <c r="K5317" s="107">
        <v>5600000</v>
      </c>
      <c r="L5317" s="98" t="s">
        <v>8107</v>
      </c>
      <c r="M5317" s="23">
        <v>1800</v>
      </c>
      <c r="N5317" s="23">
        <v>1</v>
      </c>
      <c r="O5317" s="107">
        <v>5600000</v>
      </c>
      <c r="P5317" s="23">
        <v>180</v>
      </c>
      <c r="Q5317" s="23">
        <v>2</v>
      </c>
      <c r="R5317" s="23">
        <v>2</v>
      </c>
      <c r="S5317" s="23">
        <v>0</v>
      </c>
      <c r="T5317" s="47">
        <v>5.04</v>
      </c>
      <c r="U5317" s="98" t="s">
        <v>111</v>
      </c>
      <c r="V5317" s="98" t="s">
        <v>3139</v>
      </c>
      <c r="W5317" s="69">
        <f t="shared" si="166"/>
        <v>2.4128368559229861E-2</v>
      </c>
    </row>
    <row r="5318" spans="1:23">
      <c r="A5318">
        <f t="shared" si="167"/>
        <v>806</v>
      </c>
      <c r="B5318" s="99">
        <v>44408</v>
      </c>
      <c r="C5318" s="23">
        <v>2915</v>
      </c>
      <c r="D5318" s="23">
        <v>5</v>
      </c>
      <c r="E5318" s="98" t="s">
        <v>49</v>
      </c>
      <c r="F5318" s="98" t="s">
        <v>164</v>
      </c>
      <c r="G5318" s="98" t="s">
        <v>4120</v>
      </c>
      <c r="H5318" s="98" t="s">
        <v>1366</v>
      </c>
      <c r="I5318" s="98" t="s">
        <v>6543</v>
      </c>
      <c r="J5318" s="99">
        <v>45214</v>
      </c>
      <c r="K5318" s="107">
        <v>7000000</v>
      </c>
      <c r="L5318" s="98" t="s">
        <v>8108</v>
      </c>
      <c r="M5318" s="23">
        <v>1080</v>
      </c>
      <c r="N5318" s="23">
        <v>1</v>
      </c>
      <c r="O5318" s="107">
        <v>7000000</v>
      </c>
      <c r="P5318" s="23">
        <v>180</v>
      </c>
      <c r="Q5318" s="23">
        <v>2</v>
      </c>
      <c r="R5318" s="23">
        <v>2</v>
      </c>
      <c r="S5318" s="23">
        <v>0</v>
      </c>
      <c r="T5318" s="47">
        <v>5.8333329999999997</v>
      </c>
      <c r="U5318" s="98" t="s">
        <v>111</v>
      </c>
      <c r="V5318" s="98" t="s">
        <v>3139</v>
      </c>
      <c r="W5318" s="69">
        <f t="shared" si="166"/>
        <v>1.4644527539410248E-2</v>
      </c>
    </row>
    <row r="5319" spans="1:23">
      <c r="A5319">
        <f t="shared" si="167"/>
        <v>806</v>
      </c>
      <c r="B5319" s="99">
        <v>44408</v>
      </c>
      <c r="C5319" s="23">
        <v>2916</v>
      </c>
      <c r="D5319" s="23">
        <v>5</v>
      </c>
      <c r="E5319" s="98" t="s">
        <v>49</v>
      </c>
      <c r="F5319" s="98" t="s">
        <v>164</v>
      </c>
      <c r="G5319" s="98" t="s">
        <v>4120</v>
      </c>
      <c r="H5319" s="98" t="s">
        <v>1366</v>
      </c>
      <c r="I5319" s="98" t="s">
        <v>6543</v>
      </c>
      <c r="J5319" s="99">
        <v>45214</v>
      </c>
      <c r="K5319" s="107">
        <v>30000000</v>
      </c>
      <c r="L5319" s="98" t="s">
        <v>8109</v>
      </c>
      <c r="M5319" s="23">
        <v>1080</v>
      </c>
      <c r="N5319" s="23">
        <v>1</v>
      </c>
      <c r="O5319" s="107">
        <v>30000000</v>
      </c>
      <c r="P5319" s="23">
        <v>180</v>
      </c>
      <c r="Q5319" s="23">
        <v>2</v>
      </c>
      <c r="R5319" s="23">
        <v>2</v>
      </c>
      <c r="S5319" s="23">
        <v>2.74</v>
      </c>
      <c r="T5319" s="47">
        <v>25.198450000000001</v>
      </c>
      <c r="U5319" s="98" t="s">
        <v>111</v>
      </c>
      <c r="V5319" s="98" t="s">
        <v>3139</v>
      </c>
      <c r="W5319" s="69">
        <f t="shared" si="166"/>
        <v>6.3260471324961598E-2</v>
      </c>
    </row>
    <row r="5320" spans="1:23">
      <c r="A5320">
        <f t="shared" si="167"/>
        <v>1537</v>
      </c>
      <c r="B5320" s="99">
        <v>44408</v>
      </c>
      <c r="C5320" s="23">
        <v>2917</v>
      </c>
      <c r="D5320" s="23">
        <v>5</v>
      </c>
      <c r="E5320" s="98" t="s">
        <v>49</v>
      </c>
      <c r="F5320" s="98" t="s">
        <v>164</v>
      </c>
      <c r="G5320" s="98" t="s">
        <v>4120</v>
      </c>
      <c r="H5320" s="98" t="s">
        <v>1366</v>
      </c>
      <c r="I5320" s="98" t="s">
        <v>6543</v>
      </c>
      <c r="J5320" s="99">
        <v>45945</v>
      </c>
      <c r="K5320" s="107">
        <v>13000000</v>
      </c>
      <c r="L5320" s="98" t="s">
        <v>8110</v>
      </c>
      <c r="M5320" s="23">
        <v>1800</v>
      </c>
      <c r="N5320" s="23">
        <v>1</v>
      </c>
      <c r="O5320" s="107">
        <v>13000000</v>
      </c>
      <c r="P5320" s="23">
        <v>180</v>
      </c>
      <c r="Q5320" s="23">
        <v>2</v>
      </c>
      <c r="R5320" s="23">
        <v>2</v>
      </c>
      <c r="S5320" s="23">
        <v>0</v>
      </c>
      <c r="T5320" s="47">
        <v>11.7</v>
      </c>
      <c r="U5320" s="98" t="s">
        <v>111</v>
      </c>
      <c r="V5320" s="98" t="s">
        <v>3139</v>
      </c>
      <c r="W5320" s="69">
        <f t="shared" si="166"/>
        <v>5.601228415535503E-2</v>
      </c>
    </row>
    <row r="5321" spans="1:23">
      <c r="A5321">
        <f t="shared" si="167"/>
        <v>1537</v>
      </c>
      <c r="B5321" s="99">
        <v>44408</v>
      </c>
      <c r="C5321" s="23">
        <v>2918</v>
      </c>
      <c r="D5321" s="23">
        <v>5</v>
      </c>
      <c r="E5321" s="98" t="s">
        <v>49</v>
      </c>
      <c r="F5321" s="98" t="s">
        <v>164</v>
      </c>
      <c r="G5321" s="98" t="s">
        <v>4120</v>
      </c>
      <c r="H5321" s="98" t="s">
        <v>1366</v>
      </c>
      <c r="I5321" s="98" t="s">
        <v>6543</v>
      </c>
      <c r="J5321" s="99">
        <v>45945</v>
      </c>
      <c r="K5321" s="107">
        <v>20000000</v>
      </c>
      <c r="L5321" s="98" t="s">
        <v>8111</v>
      </c>
      <c r="M5321" s="23">
        <v>1800</v>
      </c>
      <c r="N5321" s="23">
        <v>1</v>
      </c>
      <c r="O5321" s="107">
        <v>20000000</v>
      </c>
      <c r="P5321" s="23">
        <v>180</v>
      </c>
      <c r="Q5321" s="23">
        <v>2</v>
      </c>
      <c r="R5321" s="23">
        <v>2</v>
      </c>
      <c r="S5321" s="23">
        <v>0</v>
      </c>
      <c r="T5321" s="47">
        <v>18</v>
      </c>
      <c r="U5321" s="98" t="s">
        <v>111</v>
      </c>
      <c r="V5321" s="98" t="s">
        <v>3139</v>
      </c>
      <c r="W5321" s="69">
        <f t="shared" si="166"/>
        <v>8.6172744854392358E-2</v>
      </c>
    </row>
    <row r="5322" spans="1:23">
      <c r="A5322">
        <f t="shared" si="167"/>
        <v>806</v>
      </c>
      <c r="B5322" s="99">
        <v>44408</v>
      </c>
      <c r="C5322" s="23">
        <v>2919</v>
      </c>
      <c r="D5322" s="23">
        <v>5</v>
      </c>
      <c r="E5322" s="98" t="s">
        <v>49</v>
      </c>
      <c r="F5322" s="98" t="s">
        <v>164</v>
      </c>
      <c r="G5322" s="98" t="s">
        <v>4120</v>
      </c>
      <c r="H5322" s="98" t="s">
        <v>1366</v>
      </c>
      <c r="I5322" s="98" t="s">
        <v>6543</v>
      </c>
      <c r="J5322" s="99">
        <v>45214</v>
      </c>
      <c r="K5322" s="107">
        <v>20000000</v>
      </c>
      <c r="L5322" s="98" t="s">
        <v>8112</v>
      </c>
      <c r="M5322" s="23">
        <v>1080</v>
      </c>
      <c r="N5322" s="23">
        <v>1</v>
      </c>
      <c r="O5322" s="107">
        <v>20000000</v>
      </c>
      <c r="P5322" s="23">
        <v>90</v>
      </c>
      <c r="Q5322" s="23">
        <v>2</v>
      </c>
      <c r="R5322" s="23">
        <v>2</v>
      </c>
      <c r="S5322" s="23">
        <v>0</v>
      </c>
      <c r="T5322" s="47">
        <v>14.999999000000001</v>
      </c>
      <c r="U5322" s="98" t="s">
        <v>111</v>
      </c>
      <c r="V5322" s="98" t="s">
        <v>3139</v>
      </c>
      <c r="W5322" s="69">
        <f t="shared" si="166"/>
        <v>3.7657356171270563E-2</v>
      </c>
    </row>
    <row r="5323" spans="1:23">
      <c r="A5323">
        <f t="shared" si="167"/>
        <v>1538</v>
      </c>
      <c r="B5323" s="99">
        <v>44408</v>
      </c>
      <c r="C5323" s="23">
        <v>2920</v>
      </c>
      <c r="D5323" s="23">
        <v>5</v>
      </c>
      <c r="E5323" s="98" t="s">
        <v>49</v>
      </c>
      <c r="F5323" s="98" t="s">
        <v>164</v>
      </c>
      <c r="G5323" s="98" t="s">
        <v>4120</v>
      </c>
      <c r="H5323" s="98" t="s">
        <v>1366</v>
      </c>
      <c r="I5323" s="98" t="s">
        <v>7184</v>
      </c>
      <c r="J5323" s="99">
        <v>45946</v>
      </c>
      <c r="K5323" s="107">
        <v>10000000</v>
      </c>
      <c r="L5323" s="98" t="s">
        <v>8113</v>
      </c>
      <c r="M5323" s="23">
        <v>1800</v>
      </c>
      <c r="N5323" s="23">
        <v>1</v>
      </c>
      <c r="O5323" s="107">
        <v>10000000</v>
      </c>
      <c r="P5323" s="23">
        <v>180</v>
      </c>
      <c r="Q5323" s="23">
        <v>2</v>
      </c>
      <c r="R5323" s="23">
        <v>2</v>
      </c>
      <c r="S5323" s="23">
        <v>0</v>
      </c>
      <c r="T5323" s="47">
        <v>9</v>
      </c>
      <c r="U5323" s="98" t="s">
        <v>111</v>
      </c>
      <c r="V5323" s="98" t="s">
        <v>3139</v>
      </c>
      <c r="W5323" s="69">
        <f t="shared" si="166"/>
        <v>4.3114405200408407E-2</v>
      </c>
    </row>
    <row r="5324" spans="1:23">
      <c r="A5324">
        <f t="shared" si="167"/>
        <v>1538</v>
      </c>
      <c r="B5324" s="99">
        <v>44408</v>
      </c>
      <c r="C5324" s="23">
        <v>2921</v>
      </c>
      <c r="D5324" s="23">
        <v>5</v>
      </c>
      <c r="E5324" s="98" t="s">
        <v>49</v>
      </c>
      <c r="F5324" s="98" t="s">
        <v>164</v>
      </c>
      <c r="G5324" s="98" t="s">
        <v>4120</v>
      </c>
      <c r="H5324" s="98" t="s">
        <v>1366</v>
      </c>
      <c r="I5324" s="98" t="s">
        <v>7184</v>
      </c>
      <c r="J5324" s="99">
        <v>45946</v>
      </c>
      <c r="K5324" s="107">
        <v>50000000</v>
      </c>
      <c r="L5324" s="98" t="s">
        <v>8115</v>
      </c>
      <c r="M5324" s="23">
        <v>1800</v>
      </c>
      <c r="N5324" s="23">
        <v>1</v>
      </c>
      <c r="O5324" s="107">
        <v>50000000</v>
      </c>
      <c r="P5324" s="23">
        <v>180</v>
      </c>
      <c r="Q5324" s="23">
        <v>2</v>
      </c>
      <c r="R5324" s="23">
        <v>2</v>
      </c>
      <c r="S5324" s="23">
        <v>2.74</v>
      </c>
      <c r="T5324" s="47">
        <v>45.353808000000001</v>
      </c>
      <c r="U5324" s="98" t="s">
        <v>111</v>
      </c>
      <c r="V5324" s="98" t="s">
        <v>3139</v>
      </c>
      <c r="W5324" s="69">
        <f t="shared" si="166"/>
        <v>0.2172669394992805</v>
      </c>
    </row>
    <row r="5325" spans="1:23">
      <c r="A5325">
        <f t="shared" si="167"/>
        <v>1538</v>
      </c>
      <c r="B5325" s="99">
        <v>44408</v>
      </c>
      <c r="C5325" s="23">
        <v>2922</v>
      </c>
      <c r="D5325" s="23">
        <v>5</v>
      </c>
      <c r="E5325" s="98" t="s">
        <v>49</v>
      </c>
      <c r="F5325" s="98" t="s">
        <v>164</v>
      </c>
      <c r="G5325" s="98" t="s">
        <v>4120</v>
      </c>
      <c r="H5325" s="98" t="s">
        <v>1366</v>
      </c>
      <c r="I5325" s="98" t="s">
        <v>7184</v>
      </c>
      <c r="J5325" s="99">
        <v>45946</v>
      </c>
      <c r="K5325" s="107">
        <v>12000000</v>
      </c>
      <c r="L5325" s="98" t="s">
        <v>8116</v>
      </c>
      <c r="M5325" s="23">
        <v>1800</v>
      </c>
      <c r="N5325" s="23">
        <v>1</v>
      </c>
      <c r="O5325" s="107">
        <v>12000000</v>
      </c>
      <c r="P5325" s="23">
        <v>180</v>
      </c>
      <c r="Q5325" s="23">
        <v>2</v>
      </c>
      <c r="R5325" s="23">
        <v>2</v>
      </c>
      <c r="S5325" s="23">
        <v>0</v>
      </c>
      <c r="T5325" s="47">
        <v>10.8</v>
      </c>
      <c r="U5325" s="98" t="s">
        <v>111</v>
      </c>
      <c r="V5325" s="98" t="s">
        <v>3139</v>
      </c>
      <c r="W5325" s="69">
        <f t="shared" si="166"/>
        <v>5.1737286240490094E-2</v>
      </c>
    </row>
    <row r="5326" spans="1:23">
      <c r="A5326">
        <f t="shared" si="167"/>
        <v>807</v>
      </c>
      <c r="B5326" s="99">
        <v>44408</v>
      </c>
      <c r="C5326" s="23">
        <v>2923</v>
      </c>
      <c r="D5326" s="23">
        <v>5</v>
      </c>
      <c r="E5326" s="98" t="s">
        <v>49</v>
      </c>
      <c r="F5326" s="98" t="s">
        <v>164</v>
      </c>
      <c r="G5326" s="98" t="s">
        <v>4120</v>
      </c>
      <c r="H5326" s="98" t="s">
        <v>1366</v>
      </c>
      <c r="I5326" s="98" t="s">
        <v>7184</v>
      </c>
      <c r="J5326" s="99">
        <v>45215</v>
      </c>
      <c r="K5326" s="107">
        <v>10500000</v>
      </c>
      <c r="L5326" s="98" t="s">
        <v>8117</v>
      </c>
      <c r="M5326" s="23">
        <v>1080</v>
      </c>
      <c r="N5326" s="23">
        <v>1</v>
      </c>
      <c r="O5326" s="107">
        <v>10500000</v>
      </c>
      <c r="P5326" s="23">
        <v>180</v>
      </c>
      <c r="Q5326" s="23">
        <v>2</v>
      </c>
      <c r="R5326" s="23">
        <v>2</v>
      </c>
      <c r="S5326" s="23">
        <v>0</v>
      </c>
      <c r="T5326" s="47">
        <v>8.75</v>
      </c>
      <c r="U5326" s="98" t="s">
        <v>111</v>
      </c>
      <c r="V5326" s="98" t="s">
        <v>3139</v>
      </c>
      <c r="W5326" s="69">
        <f t="shared" si="166"/>
        <v>2.1994046649428108E-2</v>
      </c>
    </row>
    <row r="5327" spans="1:23">
      <c r="A5327">
        <f t="shared" si="167"/>
        <v>807</v>
      </c>
      <c r="B5327" s="99">
        <v>44408</v>
      </c>
      <c r="C5327" s="23">
        <v>2924</v>
      </c>
      <c r="D5327" s="23">
        <v>5</v>
      </c>
      <c r="E5327" s="98" t="s">
        <v>49</v>
      </c>
      <c r="F5327" s="98" t="s">
        <v>164</v>
      </c>
      <c r="G5327" s="98" t="s">
        <v>4120</v>
      </c>
      <c r="H5327" s="98" t="s">
        <v>1366</v>
      </c>
      <c r="I5327" s="98" t="s">
        <v>7184</v>
      </c>
      <c r="J5327" s="99">
        <v>45215</v>
      </c>
      <c r="K5327" s="107">
        <v>17500000</v>
      </c>
      <c r="L5327" s="98" t="s">
        <v>8114</v>
      </c>
      <c r="M5327" s="23">
        <v>1080</v>
      </c>
      <c r="N5327" s="23">
        <v>1</v>
      </c>
      <c r="O5327" s="107">
        <v>17500000</v>
      </c>
      <c r="P5327" s="23">
        <v>180</v>
      </c>
      <c r="Q5327" s="23">
        <v>2</v>
      </c>
      <c r="R5327" s="23">
        <v>2</v>
      </c>
      <c r="S5327" s="23">
        <v>0</v>
      </c>
      <c r="T5327" s="47">
        <v>14.583333</v>
      </c>
      <c r="U5327" s="98" t="s">
        <v>111</v>
      </c>
      <c r="V5327" s="98" t="s">
        <v>3139</v>
      </c>
      <c r="W5327" s="69">
        <f t="shared" si="166"/>
        <v>3.6656743577845069E-2</v>
      </c>
    </row>
    <row r="5328" spans="1:23">
      <c r="A5328">
        <f t="shared" si="167"/>
        <v>1538</v>
      </c>
      <c r="B5328" s="99">
        <v>44408</v>
      </c>
      <c r="C5328" s="23">
        <v>2925</v>
      </c>
      <c r="D5328" s="23">
        <v>5</v>
      </c>
      <c r="E5328" s="98" t="s">
        <v>49</v>
      </c>
      <c r="F5328" s="98" t="s">
        <v>164</v>
      </c>
      <c r="G5328" s="98" t="s">
        <v>4120</v>
      </c>
      <c r="H5328" s="98" t="s">
        <v>1366</v>
      </c>
      <c r="I5328" s="98" t="s">
        <v>7184</v>
      </c>
      <c r="J5328" s="99">
        <v>45946</v>
      </c>
      <c r="K5328" s="107">
        <v>12000000</v>
      </c>
      <c r="L5328" s="98" t="s">
        <v>8118</v>
      </c>
      <c r="M5328" s="23">
        <v>1800</v>
      </c>
      <c r="N5328" s="23">
        <v>1</v>
      </c>
      <c r="O5328" s="107">
        <v>12000000</v>
      </c>
      <c r="P5328" s="23">
        <v>180</v>
      </c>
      <c r="Q5328" s="23">
        <v>2</v>
      </c>
      <c r="R5328" s="23">
        <v>2</v>
      </c>
      <c r="S5328" s="23">
        <v>0</v>
      </c>
      <c r="T5328" s="47">
        <v>10.8</v>
      </c>
      <c r="U5328" s="98" t="s">
        <v>111</v>
      </c>
      <c r="V5328" s="98" t="s">
        <v>3139</v>
      </c>
      <c r="W5328" s="69">
        <f t="shared" si="166"/>
        <v>5.1737286240490094E-2</v>
      </c>
    </row>
    <row r="5329" spans="1:23">
      <c r="A5329">
        <f t="shared" si="167"/>
        <v>807</v>
      </c>
      <c r="B5329" s="99">
        <v>44408</v>
      </c>
      <c r="C5329" s="23">
        <v>2926</v>
      </c>
      <c r="D5329" s="23">
        <v>5</v>
      </c>
      <c r="E5329" s="98" t="s">
        <v>49</v>
      </c>
      <c r="F5329" s="98" t="s">
        <v>164</v>
      </c>
      <c r="G5329" s="98" t="s">
        <v>4120</v>
      </c>
      <c r="H5329" s="98" t="s">
        <v>1366</v>
      </c>
      <c r="I5329" s="98" t="s">
        <v>7184</v>
      </c>
      <c r="J5329" s="99">
        <v>45215</v>
      </c>
      <c r="K5329" s="107">
        <v>9500000</v>
      </c>
      <c r="L5329" s="98" t="s">
        <v>8119</v>
      </c>
      <c r="M5329" s="23">
        <v>1080</v>
      </c>
      <c r="N5329" s="23">
        <v>1</v>
      </c>
      <c r="O5329" s="107">
        <v>9500000</v>
      </c>
      <c r="P5329" s="23">
        <v>180</v>
      </c>
      <c r="Q5329" s="23">
        <v>2</v>
      </c>
      <c r="R5329" s="23">
        <v>2</v>
      </c>
      <c r="S5329" s="23">
        <v>0</v>
      </c>
      <c r="T5329" s="47">
        <v>7.9166670000000003</v>
      </c>
      <c r="U5329" s="98" t="s">
        <v>111</v>
      </c>
      <c r="V5329" s="98" t="s">
        <v>3139</v>
      </c>
      <c r="W5329" s="69">
        <f t="shared" si="166"/>
        <v>1.989937637782721E-2</v>
      </c>
    </row>
    <row r="5330" spans="1:23">
      <c r="A5330">
        <f t="shared" si="167"/>
        <v>807</v>
      </c>
      <c r="B5330" s="99">
        <v>44408</v>
      </c>
      <c r="C5330" s="23">
        <v>2927</v>
      </c>
      <c r="D5330" s="23">
        <v>5</v>
      </c>
      <c r="E5330" s="98" t="s">
        <v>49</v>
      </c>
      <c r="F5330" s="98" t="s">
        <v>164</v>
      </c>
      <c r="G5330" s="98" t="s">
        <v>4120</v>
      </c>
      <c r="H5330" s="98" t="s">
        <v>1366</v>
      </c>
      <c r="I5330" s="98" t="s">
        <v>7184</v>
      </c>
      <c r="J5330" s="99">
        <v>45215</v>
      </c>
      <c r="K5330" s="107">
        <v>10000000</v>
      </c>
      <c r="L5330" s="98" t="s">
        <v>8120</v>
      </c>
      <c r="M5330" s="23">
        <v>1080</v>
      </c>
      <c r="N5330" s="23">
        <v>1</v>
      </c>
      <c r="O5330" s="107">
        <v>10000000</v>
      </c>
      <c r="P5330" s="23">
        <v>180</v>
      </c>
      <c r="Q5330" s="23">
        <v>2</v>
      </c>
      <c r="R5330" s="23">
        <v>2</v>
      </c>
      <c r="S5330" s="23">
        <v>0</v>
      </c>
      <c r="T5330" s="47">
        <v>8.3333329999999997</v>
      </c>
      <c r="U5330" s="98" t="s">
        <v>111</v>
      </c>
      <c r="V5330" s="98" t="s">
        <v>3139</v>
      </c>
      <c r="W5330" s="69">
        <f t="shared" si="166"/>
        <v>2.0946710256824992E-2</v>
      </c>
    </row>
    <row r="5331" spans="1:23">
      <c r="A5331">
        <f t="shared" si="167"/>
        <v>1538</v>
      </c>
      <c r="B5331" s="99">
        <v>44408</v>
      </c>
      <c r="C5331" s="23">
        <v>2928</v>
      </c>
      <c r="D5331" s="23">
        <v>5</v>
      </c>
      <c r="E5331" s="98" t="s">
        <v>49</v>
      </c>
      <c r="F5331" s="98" t="s">
        <v>164</v>
      </c>
      <c r="G5331" s="98" t="s">
        <v>4120</v>
      </c>
      <c r="H5331" s="98" t="s">
        <v>1366</v>
      </c>
      <c r="I5331" s="98" t="s">
        <v>7184</v>
      </c>
      <c r="J5331" s="99">
        <v>45946</v>
      </c>
      <c r="K5331" s="107">
        <v>50000000</v>
      </c>
      <c r="L5331" s="98" t="s">
        <v>8121</v>
      </c>
      <c r="M5331" s="23">
        <v>1800</v>
      </c>
      <c r="N5331" s="23">
        <v>1</v>
      </c>
      <c r="O5331" s="107">
        <v>50000000</v>
      </c>
      <c r="P5331" s="23">
        <v>90</v>
      </c>
      <c r="Q5331" s="23">
        <v>2</v>
      </c>
      <c r="R5331" s="23">
        <v>2</v>
      </c>
      <c r="S5331" s="23">
        <v>2.8</v>
      </c>
      <c r="T5331" s="47">
        <v>42.546782</v>
      </c>
      <c r="U5331" s="98" t="s">
        <v>111</v>
      </c>
      <c r="V5331" s="98" t="s">
        <v>3139</v>
      </c>
      <c r="W5331" s="69">
        <f t="shared" si="166"/>
        <v>0.20381991101349364</v>
      </c>
    </row>
    <row r="5332" spans="1:23">
      <c r="A5332">
        <f t="shared" si="167"/>
        <v>1538</v>
      </c>
      <c r="B5332" s="99">
        <v>44408</v>
      </c>
      <c r="C5332" s="23">
        <v>2929</v>
      </c>
      <c r="D5332" s="23">
        <v>5</v>
      </c>
      <c r="E5332" s="98" t="s">
        <v>49</v>
      </c>
      <c r="F5332" s="98" t="s">
        <v>164</v>
      </c>
      <c r="G5332" s="98" t="s">
        <v>4120</v>
      </c>
      <c r="H5332" s="98" t="s">
        <v>1366</v>
      </c>
      <c r="I5332" s="98" t="s">
        <v>7184</v>
      </c>
      <c r="J5332" s="99">
        <v>45946</v>
      </c>
      <c r="K5332" s="107">
        <v>20000000</v>
      </c>
      <c r="L5332" s="98" t="s">
        <v>8122</v>
      </c>
      <c r="M5332" s="23">
        <v>1800</v>
      </c>
      <c r="N5332" s="23">
        <v>1</v>
      </c>
      <c r="O5332" s="107">
        <v>20000000</v>
      </c>
      <c r="P5332" s="23">
        <v>180</v>
      </c>
      <c r="Q5332" s="23">
        <v>2</v>
      </c>
      <c r="R5332" s="23">
        <v>2</v>
      </c>
      <c r="S5332" s="23">
        <v>0</v>
      </c>
      <c r="T5332" s="47">
        <v>18</v>
      </c>
      <c r="U5332" s="98" t="s">
        <v>111</v>
      </c>
      <c r="V5332" s="98" t="s">
        <v>3139</v>
      </c>
      <c r="W5332" s="69">
        <f t="shared" si="166"/>
        <v>8.6228810400816813E-2</v>
      </c>
    </row>
    <row r="5333" spans="1:23">
      <c r="A5333">
        <f t="shared" si="167"/>
        <v>810</v>
      </c>
      <c r="B5333" s="99">
        <v>44408</v>
      </c>
      <c r="C5333" s="23">
        <v>2930</v>
      </c>
      <c r="D5333" s="23">
        <v>5</v>
      </c>
      <c r="E5333" s="98" t="s">
        <v>49</v>
      </c>
      <c r="F5333" s="98" t="s">
        <v>164</v>
      </c>
      <c r="G5333" s="98" t="s">
        <v>4120</v>
      </c>
      <c r="H5333" s="98" t="s">
        <v>1366</v>
      </c>
      <c r="I5333" s="98" t="s">
        <v>7106</v>
      </c>
      <c r="J5333" s="99">
        <v>45218</v>
      </c>
      <c r="K5333" s="107">
        <v>10000000</v>
      </c>
      <c r="L5333" s="98" t="s">
        <v>8123</v>
      </c>
      <c r="M5333" s="23">
        <v>1080</v>
      </c>
      <c r="N5333" s="23">
        <v>1</v>
      </c>
      <c r="O5333" s="107">
        <v>10000000</v>
      </c>
      <c r="P5333" s="23">
        <v>180</v>
      </c>
      <c r="Q5333" s="23">
        <v>2</v>
      </c>
      <c r="R5333" s="23">
        <v>2</v>
      </c>
      <c r="S5333" s="23">
        <v>0</v>
      </c>
      <c r="T5333" s="47">
        <v>8.3333329999999997</v>
      </c>
      <c r="U5333" s="98" t="s">
        <v>111</v>
      </c>
      <c r="V5333" s="98" t="s">
        <v>3139</v>
      </c>
      <c r="W5333" s="69">
        <f t="shared" si="166"/>
        <v>2.1024579068188654E-2</v>
      </c>
    </row>
    <row r="5334" spans="1:23">
      <c r="A5334">
        <f t="shared" si="167"/>
        <v>810</v>
      </c>
      <c r="B5334" s="99">
        <v>44408</v>
      </c>
      <c r="C5334" s="23">
        <v>2931</v>
      </c>
      <c r="D5334" s="23">
        <v>5</v>
      </c>
      <c r="E5334" s="98" t="s">
        <v>49</v>
      </c>
      <c r="F5334" s="98" t="s">
        <v>164</v>
      </c>
      <c r="G5334" s="98" t="s">
        <v>4120</v>
      </c>
      <c r="H5334" s="98" t="s">
        <v>1366</v>
      </c>
      <c r="I5334" s="98" t="s">
        <v>7106</v>
      </c>
      <c r="J5334" s="99">
        <v>45218</v>
      </c>
      <c r="K5334" s="107">
        <v>17500000</v>
      </c>
      <c r="L5334" s="98" t="s">
        <v>8124</v>
      </c>
      <c r="M5334" s="23">
        <v>1080</v>
      </c>
      <c r="N5334" s="23">
        <v>1</v>
      </c>
      <c r="O5334" s="107">
        <v>17500000</v>
      </c>
      <c r="P5334" s="23">
        <v>180</v>
      </c>
      <c r="Q5334" s="23">
        <v>2</v>
      </c>
      <c r="R5334" s="23">
        <v>2</v>
      </c>
      <c r="S5334" s="23">
        <v>0</v>
      </c>
      <c r="T5334" s="47">
        <v>14.583333</v>
      </c>
      <c r="U5334" s="98" t="s">
        <v>111</v>
      </c>
      <c r="V5334" s="98" t="s">
        <v>3139</v>
      </c>
      <c r="W5334" s="69">
        <f t="shared" si="166"/>
        <v>3.6793014000067542E-2</v>
      </c>
    </row>
    <row r="5335" spans="1:23">
      <c r="A5335">
        <f t="shared" si="167"/>
        <v>1541</v>
      </c>
      <c r="B5335" s="99">
        <v>44408</v>
      </c>
      <c r="C5335" s="23">
        <v>2932</v>
      </c>
      <c r="D5335" s="23">
        <v>5</v>
      </c>
      <c r="E5335" s="98" t="s">
        <v>49</v>
      </c>
      <c r="F5335" s="98" t="s">
        <v>164</v>
      </c>
      <c r="G5335" s="98" t="s">
        <v>4120</v>
      </c>
      <c r="H5335" s="98" t="s">
        <v>1366</v>
      </c>
      <c r="I5335" s="98" t="s">
        <v>7106</v>
      </c>
      <c r="J5335" s="99">
        <v>45949</v>
      </c>
      <c r="K5335" s="107">
        <v>10000000</v>
      </c>
      <c r="L5335" s="98" t="s">
        <v>8125</v>
      </c>
      <c r="M5335" s="23">
        <v>1800</v>
      </c>
      <c r="N5335" s="23">
        <v>1</v>
      </c>
      <c r="O5335" s="107">
        <v>10000000</v>
      </c>
      <c r="P5335" s="23">
        <v>180</v>
      </c>
      <c r="Q5335" s="23">
        <v>2</v>
      </c>
      <c r="R5335" s="23">
        <v>2</v>
      </c>
      <c r="S5335" s="23">
        <v>0</v>
      </c>
      <c r="T5335" s="47">
        <v>9</v>
      </c>
      <c r="U5335" s="98" t="s">
        <v>111</v>
      </c>
      <c r="V5335" s="98" t="s">
        <v>3139</v>
      </c>
      <c r="W5335" s="69">
        <f t="shared" si="166"/>
        <v>4.3198503520045096E-2</v>
      </c>
    </row>
    <row r="5336" spans="1:23">
      <c r="A5336">
        <f t="shared" si="167"/>
        <v>810</v>
      </c>
      <c r="B5336" s="99">
        <v>44408</v>
      </c>
      <c r="C5336" s="23">
        <v>2933</v>
      </c>
      <c r="D5336" s="23">
        <v>5</v>
      </c>
      <c r="E5336" s="98" t="s">
        <v>49</v>
      </c>
      <c r="F5336" s="98" t="s">
        <v>164</v>
      </c>
      <c r="G5336" s="98" t="s">
        <v>4120</v>
      </c>
      <c r="H5336" s="98" t="s">
        <v>1366</v>
      </c>
      <c r="I5336" s="98" t="s">
        <v>7106</v>
      </c>
      <c r="J5336" s="99">
        <v>45218</v>
      </c>
      <c r="K5336" s="107">
        <v>8600000</v>
      </c>
      <c r="L5336" s="98" t="s">
        <v>8126</v>
      </c>
      <c r="M5336" s="23">
        <v>1080</v>
      </c>
      <c r="N5336" s="23">
        <v>1</v>
      </c>
      <c r="O5336" s="107">
        <v>8600000</v>
      </c>
      <c r="P5336" s="23">
        <v>180</v>
      </c>
      <c r="Q5336" s="23">
        <v>2</v>
      </c>
      <c r="R5336" s="23">
        <v>2</v>
      </c>
      <c r="S5336" s="23">
        <v>0</v>
      </c>
      <c r="T5336" s="47">
        <v>7.1666670000000003</v>
      </c>
      <c r="U5336" s="98" t="s">
        <v>111</v>
      </c>
      <c r="V5336" s="98" t="s">
        <v>3139</v>
      </c>
      <c r="W5336" s="69">
        <f t="shared" si="166"/>
        <v>1.8081139562870989E-2</v>
      </c>
    </row>
    <row r="5337" spans="1:23">
      <c r="A5337">
        <f t="shared" si="167"/>
        <v>1541</v>
      </c>
      <c r="B5337" s="99">
        <v>44408</v>
      </c>
      <c r="C5337" s="23">
        <v>2934</v>
      </c>
      <c r="D5337" s="23">
        <v>5</v>
      </c>
      <c r="E5337" s="98" t="s">
        <v>49</v>
      </c>
      <c r="F5337" s="98" t="s">
        <v>164</v>
      </c>
      <c r="G5337" s="98" t="s">
        <v>4120</v>
      </c>
      <c r="H5337" s="98" t="s">
        <v>1366</v>
      </c>
      <c r="I5337" s="98" t="s">
        <v>7106</v>
      </c>
      <c r="J5337" s="99">
        <v>45949</v>
      </c>
      <c r="K5337" s="107">
        <v>20000000</v>
      </c>
      <c r="L5337" s="98" t="s">
        <v>8127</v>
      </c>
      <c r="M5337" s="23">
        <v>1800</v>
      </c>
      <c r="N5337" s="23">
        <v>1</v>
      </c>
      <c r="O5337" s="107">
        <v>20000000</v>
      </c>
      <c r="P5337" s="23">
        <v>180</v>
      </c>
      <c r="Q5337" s="23">
        <v>2</v>
      </c>
      <c r="R5337" s="23">
        <v>2</v>
      </c>
      <c r="S5337" s="23">
        <v>0</v>
      </c>
      <c r="T5337" s="47">
        <v>18</v>
      </c>
      <c r="U5337" s="98" t="s">
        <v>111</v>
      </c>
      <c r="V5337" s="98" t="s">
        <v>3139</v>
      </c>
      <c r="W5337" s="69">
        <f t="shared" si="166"/>
        <v>8.6397007040090193E-2</v>
      </c>
    </row>
    <row r="5338" spans="1:23">
      <c r="A5338">
        <f t="shared" si="167"/>
        <v>810</v>
      </c>
      <c r="B5338" s="99">
        <v>44408</v>
      </c>
      <c r="C5338" s="23">
        <v>2935</v>
      </c>
      <c r="D5338" s="23">
        <v>5</v>
      </c>
      <c r="E5338" s="98" t="s">
        <v>49</v>
      </c>
      <c r="F5338" s="98" t="s">
        <v>164</v>
      </c>
      <c r="G5338" s="98" t="s">
        <v>4120</v>
      </c>
      <c r="H5338" s="98" t="s">
        <v>1366</v>
      </c>
      <c r="I5338" s="98" t="s">
        <v>7106</v>
      </c>
      <c r="J5338" s="99">
        <v>45218</v>
      </c>
      <c r="K5338" s="107">
        <v>6000000</v>
      </c>
      <c r="L5338" s="98" t="s">
        <v>8128</v>
      </c>
      <c r="M5338" s="23">
        <v>1080</v>
      </c>
      <c r="N5338" s="23">
        <v>1</v>
      </c>
      <c r="O5338" s="107">
        <v>6000000</v>
      </c>
      <c r="P5338" s="23">
        <v>180</v>
      </c>
      <c r="Q5338" s="23">
        <v>2</v>
      </c>
      <c r="R5338" s="23">
        <v>2</v>
      </c>
      <c r="S5338" s="23">
        <v>0</v>
      </c>
      <c r="T5338" s="47">
        <v>5</v>
      </c>
      <c r="U5338" s="98" t="s">
        <v>111</v>
      </c>
      <c r="V5338" s="98" t="s">
        <v>3139</v>
      </c>
      <c r="W5338" s="69">
        <f t="shared" si="166"/>
        <v>1.2614747945503111E-2</v>
      </c>
    </row>
    <row r="5339" spans="1:23">
      <c r="A5339">
        <f t="shared" si="167"/>
        <v>1541</v>
      </c>
      <c r="B5339" s="99">
        <v>44408</v>
      </c>
      <c r="C5339" s="23">
        <v>2936</v>
      </c>
      <c r="D5339" s="23">
        <v>5</v>
      </c>
      <c r="E5339" s="98" t="s">
        <v>49</v>
      </c>
      <c r="F5339" s="98" t="s">
        <v>164</v>
      </c>
      <c r="G5339" s="98" t="s">
        <v>4120</v>
      </c>
      <c r="H5339" s="98" t="s">
        <v>1366</v>
      </c>
      <c r="I5339" s="98" t="s">
        <v>7106</v>
      </c>
      <c r="J5339" s="99">
        <v>45949</v>
      </c>
      <c r="K5339" s="107">
        <v>10000000</v>
      </c>
      <c r="L5339" s="98" t="s">
        <v>8129</v>
      </c>
      <c r="M5339" s="23">
        <v>1800</v>
      </c>
      <c r="N5339" s="23">
        <v>1</v>
      </c>
      <c r="O5339" s="107">
        <v>10000000</v>
      </c>
      <c r="P5339" s="23">
        <v>180</v>
      </c>
      <c r="Q5339" s="23">
        <v>2</v>
      </c>
      <c r="R5339" s="23">
        <v>2</v>
      </c>
      <c r="S5339" s="23">
        <v>0</v>
      </c>
      <c r="T5339" s="47">
        <v>9</v>
      </c>
      <c r="U5339" s="98" t="s">
        <v>111</v>
      </c>
      <c r="V5339" s="98" t="s">
        <v>3139</v>
      </c>
      <c r="W5339" s="69">
        <f t="shared" si="166"/>
        <v>4.3198503520045096E-2</v>
      </c>
    </row>
    <row r="5340" spans="1:23">
      <c r="A5340">
        <f t="shared" si="167"/>
        <v>1541</v>
      </c>
      <c r="B5340" s="99">
        <v>44408</v>
      </c>
      <c r="C5340" s="23">
        <v>2937</v>
      </c>
      <c r="D5340" s="23">
        <v>5</v>
      </c>
      <c r="E5340" s="98" t="s">
        <v>49</v>
      </c>
      <c r="F5340" s="98" t="s">
        <v>164</v>
      </c>
      <c r="G5340" s="98" t="s">
        <v>4120</v>
      </c>
      <c r="H5340" s="98" t="s">
        <v>1366</v>
      </c>
      <c r="I5340" s="98" t="s">
        <v>7106</v>
      </c>
      <c r="J5340" s="99">
        <v>45949</v>
      </c>
      <c r="K5340" s="107">
        <v>25000000</v>
      </c>
      <c r="L5340" s="98" t="s">
        <v>8130</v>
      </c>
      <c r="M5340" s="23">
        <v>1800</v>
      </c>
      <c r="N5340" s="23">
        <v>1</v>
      </c>
      <c r="O5340" s="107">
        <v>25000000</v>
      </c>
      <c r="P5340" s="23">
        <v>30</v>
      </c>
      <c r="Q5340" s="23">
        <v>2</v>
      </c>
      <c r="R5340" s="23">
        <v>2</v>
      </c>
      <c r="S5340" s="23">
        <v>0</v>
      </c>
      <c r="T5340" s="47">
        <v>21.249997</v>
      </c>
      <c r="U5340" s="98" t="s">
        <v>111</v>
      </c>
      <c r="V5340" s="98" t="s">
        <v>3139</v>
      </c>
      <c r="W5340" s="69">
        <f t="shared" si="166"/>
        <v>0.10199645224504975</v>
      </c>
    </row>
    <row r="5341" spans="1:23">
      <c r="A5341">
        <f t="shared" si="167"/>
        <v>1541</v>
      </c>
      <c r="B5341" s="99">
        <v>44408</v>
      </c>
      <c r="C5341" s="23">
        <v>2938</v>
      </c>
      <c r="D5341" s="23">
        <v>5</v>
      </c>
      <c r="E5341" s="98" t="s">
        <v>49</v>
      </c>
      <c r="F5341" s="98" t="s">
        <v>164</v>
      </c>
      <c r="G5341" s="98" t="s">
        <v>4120</v>
      </c>
      <c r="H5341" s="98" t="s">
        <v>1366</v>
      </c>
      <c r="I5341" s="98" t="s">
        <v>7106</v>
      </c>
      <c r="J5341" s="99">
        <v>45949</v>
      </c>
      <c r="K5341" s="107">
        <v>21000000</v>
      </c>
      <c r="L5341" s="98" t="s">
        <v>8131</v>
      </c>
      <c r="M5341" s="23">
        <v>1800</v>
      </c>
      <c r="N5341" s="23">
        <v>1</v>
      </c>
      <c r="O5341" s="107">
        <v>21000000</v>
      </c>
      <c r="P5341" s="23">
        <v>30</v>
      </c>
      <c r="Q5341" s="23">
        <v>2</v>
      </c>
      <c r="R5341" s="23">
        <v>2</v>
      </c>
      <c r="S5341" s="23">
        <v>2.41</v>
      </c>
      <c r="T5341" s="47">
        <v>17.863002000000002</v>
      </c>
      <c r="U5341" s="98" t="s">
        <v>111</v>
      </c>
      <c r="V5341" s="98" t="s">
        <v>3139</v>
      </c>
      <c r="W5341" s="69">
        <f t="shared" si="166"/>
        <v>8.5739439419508068E-2</v>
      </c>
    </row>
    <row r="5342" spans="1:23">
      <c r="A5342">
        <f t="shared" si="167"/>
        <v>1541</v>
      </c>
      <c r="B5342" s="99">
        <v>44408</v>
      </c>
      <c r="C5342" s="23">
        <v>2939</v>
      </c>
      <c r="D5342" s="23">
        <v>5</v>
      </c>
      <c r="E5342" s="98" t="s">
        <v>49</v>
      </c>
      <c r="F5342" s="98" t="s">
        <v>164</v>
      </c>
      <c r="G5342" s="98" t="s">
        <v>4120</v>
      </c>
      <c r="H5342" s="98" t="s">
        <v>1366</v>
      </c>
      <c r="I5342" s="98" t="s">
        <v>7106</v>
      </c>
      <c r="J5342" s="99">
        <v>45949</v>
      </c>
      <c r="K5342" s="107">
        <v>11000000</v>
      </c>
      <c r="L5342" s="98" t="s">
        <v>8132</v>
      </c>
      <c r="M5342" s="23">
        <v>1800</v>
      </c>
      <c r="N5342" s="23">
        <v>1</v>
      </c>
      <c r="O5342" s="107">
        <v>11000000</v>
      </c>
      <c r="P5342" s="23">
        <v>180</v>
      </c>
      <c r="Q5342" s="23">
        <v>2</v>
      </c>
      <c r="R5342" s="23">
        <v>2</v>
      </c>
      <c r="S5342" s="23">
        <v>0</v>
      </c>
      <c r="T5342" s="47">
        <v>9.9</v>
      </c>
      <c r="U5342" s="98" t="s">
        <v>111</v>
      </c>
      <c r="V5342" s="98" t="s">
        <v>3139</v>
      </c>
      <c r="W5342" s="69">
        <f t="shared" si="166"/>
        <v>4.7518353872049612E-2</v>
      </c>
    </row>
    <row r="5343" spans="1:23">
      <c r="A5343">
        <f t="shared" si="167"/>
        <v>1541</v>
      </c>
      <c r="B5343" s="99">
        <v>44408</v>
      </c>
      <c r="C5343" s="23">
        <v>2940</v>
      </c>
      <c r="D5343" s="23">
        <v>5</v>
      </c>
      <c r="E5343" s="98" t="s">
        <v>49</v>
      </c>
      <c r="F5343" s="98" t="s">
        <v>164</v>
      </c>
      <c r="G5343" s="98" t="s">
        <v>4120</v>
      </c>
      <c r="H5343" s="98" t="s">
        <v>1366</v>
      </c>
      <c r="I5343" s="98" t="s">
        <v>7106</v>
      </c>
      <c r="J5343" s="99">
        <v>45949</v>
      </c>
      <c r="K5343" s="107">
        <v>19500000</v>
      </c>
      <c r="L5343" s="98" t="s">
        <v>8133</v>
      </c>
      <c r="M5343" s="23">
        <v>1800</v>
      </c>
      <c r="N5343" s="23">
        <v>1</v>
      </c>
      <c r="O5343" s="107">
        <v>19500000</v>
      </c>
      <c r="P5343" s="23">
        <v>180</v>
      </c>
      <c r="Q5343" s="23">
        <v>2</v>
      </c>
      <c r="R5343" s="23">
        <v>2</v>
      </c>
      <c r="S5343" s="23">
        <v>0</v>
      </c>
      <c r="T5343" s="47">
        <v>17.55</v>
      </c>
      <c r="U5343" s="98" t="s">
        <v>111</v>
      </c>
      <c r="V5343" s="98" t="s">
        <v>3139</v>
      </c>
      <c r="W5343" s="69">
        <f t="shared" si="166"/>
        <v>8.4237081864087945E-2</v>
      </c>
    </row>
    <row r="5344" spans="1:23">
      <c r="A5344">
        <f t="shared" si="167"/>
        <v>811</v>
      </c>
      <c r="B5344" s="99">
        <v>44408</v>
      </c>
      <c r="C5344" s="23">
        <v>2941</v>
      </c>
      <c r="D5344" s="23">
        <v>5</v>
      </c>
      <c r="E5344" s="98" t="s">
        <v>49</v>
      </c>
      <c r="F5344" s="98" t="s">
        <v>164</v>
      </c>
      <c r="G5344" s="98" t="s">
        <v>4120</v>
      </c>
      <c r="H5344" s="98" t="s">
        <v>1366</v>
      </c>
      <c r="I5344" s="98" t="s">
        <v>10743</v>
      </c>
      <c r="J5344" s="99">
        <v>45219</v>
      </c>
      <c r="K5344" s="107">
        <v>15000000</v>
      </c>
      <c r="L5344" s="98" t="s">
        <v>8134</v>
      </c>
      <c r="M5344" s="23">
        <v>1080</v>
      </c>
      <c r="N5344" s="23">
        <v>1</v>
      </c>
      <c r="O5344" s="107">
        <v>15000000</v>
      </c>
      <c r="P5344" s="23">
        <v>180</v>
      </c>
      <c r="Q5344" s="23">
        <v>2</v>
      </c>
      <c r="R5344" s="23">
        <v>2</v>
      </c>
      <c r="S5344" s="23">
        <v>0</v>
      </c>
      <c r="T5344" s="47">
        <v>12.5</v>
      </c>
      <c r="U5344" s="98" t="s">
        <v>111</v>
      </c>
      <c r="V5344" s="98" t="s">
        <v>3139</v>
      </c>
      <c r="W5344" s="69">
        <f t="shared" si="166"/>
        <v>3.1575804270996981E-2</v>
      </c>
    </row>
    <row r="5345" spans="1:23">
      <c r="A5345">
        <f t="shared" si="167"/>
        <v>811</v>
      </c>
      <c r="B5345" s="99">
        <v>44408</v>
      </c>
      <c r="C5345" s="23">
        <v>2942</v>
      </c>
      <c r="D5345" s="23">
        <v>5</v>
      </c>
      <c r="E5345" s="98" t="s">
        <v>49</v>
      </c>
      <c r="F5345" s="98" t="s">
        <v>164</v>
      </c>
      <c r="G5345" s="98" t="s">
        <v>4120</v>
      </c>
      <c r="H5345" s="98" t="s">
        <v>1366</v>
      </c>
      <c r="I5345" s="98" t="s">
        <v>10743</v>
      </c>
      <c r="J5345" s="99">
        <v>45219</v>
      </c>
      <c r="K5345" s="107">
        <v>10000000</v>
      </c>
      <c r="L5345" s="98" t="s">
        <v>8135</v>
      </c>
      <c r="M5345" s="23">
        <v>1080</v>
      </c>
      <c r="N5345" s="23">
        <v>1</v>
      </c>
      <c r="O5345" s="107">
        <v>10000000</v>
      </c>
      <c r="P5345" s="23">
        <v>180</v>
      </c>
      <c r="Q5345" s="23">
        <v>2</v>
      </c>
      <c r="R5345" s="23">
        <v>2</v>
      </c>
      <c r="S5345" s="23">
        <v>0</v>
      </c>
      <c r="T5345" s="47">
        <v>8.3333329999999997</v>
      </c>
      <c r="U5345" s="98" t="s">
        <v>111</v>
      </c>
      <c r="V5345" s="98" t="s">
        <v>3139</v>
      </c>
      <c r="W5345" s="69">
        <f t="shared" si="166"/>
        <v>2.1050535338643209E-2</v>
      </c>
    </row>
    <row r="5346" spans="1:23">
      <c r="A5346">
        <f t="shared" si="167"/>
        <v>1542</v>
      </c>
      <c r="B5346" s="99">
        <v>44408</v>
      </c>
      <c r="C5346" s="23">
        <v>2943</v>
      </c>
      <c r="D5346" s="23">
        <v>5</v>
      </c>
      <c r="E5346" s="98" t="s">
        <v>49</v>
      </c>
      <c r="F5346" s="98" t="s">
        <v>164</v>
      </c>
      <c r="G5346" s="98" t="s">
        <v>4120</v>
      </c>
      <c r="H5346" s="98" t="s">
        <v>1366</v>
      </c>
      <c r="I5346" s="98" t="s">
        <v>10743</v>
      </c>
      <c r="J5346" s="99">
        <v>45950</v>
      </c>
      <c r="K5346" s="107">
        <v>6500000</v>
      </c>
      <c r="L5346" s="98" t="s">
        <v>8136</v>
      </c>
      <c r="M5346" s="23">
        <v>1800</v>
      </c>
      <c r="N5346" s="23">
        <v>1</v>
      </c>
      <c r="O5346" s="107">
        <v>6500000</v>
      </c>
      <c r="P5346" s="23">
        <v>180</v>
      </c>
      <c r="Q5346" s="23">
        <v>2</v>
      </c>
      <c r="R5346" s="23">
        <v>2</v>
      </c>
      <c r="S5346" s="23">
        <v>0</v>
      </c>
      <c r="T5346" s="47">
        <v>5.85</v>
      </c>
      <c r="U5346" s="98" t="s">
        <v>111</v>
      </c>
      <c r="V5346" s="98" t="s">
        <v>3139</v>
      </c>
      <c r="W5346" s="69">
        <f t="shared" si="166"/>
        <v>2.8097248590617262E-2</v>
      </c>
    </row>
    <row r="5347" spans="1:23">
      <c r="A5347">
        <f t="shared" si="167"/>
        <v>1542</v>
      </c>
      <c r="B5347" s="99">
        <v>44408</v>
      </c>
      <c r="C5347" s="23">
        <v>2944</v>
      </c>
      <c r="D5347" s="23">
        <v>5</v>
      </c>
      <c r="E5347" s="98" t="s">
        <v>49</v>
      </c>
      <c r="F5347" s="98" t="s">
        <v>164</v>
      </c>
      <c r="G5347" s="98" t="s">
        <v>4120</v>
      </c>
      <c r="H5347" s="98" t="s">
        <v>1366</v>
      </c>
      <c r="I5347" s="98" t="s">
        <v>10743</v>
      </c>
      <c r="J5347" s="99">
        <v>45950</v>
      </c>
      <c r="K5347" s="107">
        <v>20000000</v>
      </c>
      <c r="L5347" s="98" t="s">
        <v>8137</v>
      </c>
      <c r="M5347" s="23">
        <v>1800</v>
      </c>
      <c r="N5347" s="23">
        <v>1</v>
      </c>
      <c r="O5347" s="107">
        <v>20000000</v>
      </c>
      <c r="P5347" s="23">
        <v>180</v>
      </c>
      <c r="Q5347" s="23">
        <v>2</v>
      </c>
      <c r="R5347" s="23">
        <v>2</v>
      </c>
      <c r="S5347" s="23">
        <v>0</v>
      </c>
      <c r="T5347" s="47">
        <v>18</v>
      </c>
      <c r="U5347" s="98" t="s">
        <v>111</v>
      </c>
      <c r="V5347" s="98" t="s">
        <v>3139</v>
      </c>
      <c r="W5347" s="69">
        <f t="shared" si="166"/>
        <v>8.6453072586514648E-2</v>
      </c>
    </row>
    <row r="5348" spans="1:23">
      <c r="A5348">
        <f t="shared" si="167"/>
        <v>1542</v>
      </c>
      <c r="B5348" s="99">
        <v>44408</v>
      </c>
      <c r="C5348" s="23">
        <v>2945</v>
      </c>
      <c r="D5348" s="23">
        <v>5</v>
      </c>
      <c r="E5348" s="98" t="s">
        <v>49</v>
      </c>
      <c r="F5348" s="98" t="s">
        <v>164</v>
      </c>
      <c r="G5348" s="98" t="s">
        <v>4120</v>
      </c>
      <c r="H5348" s="98" t="s">
        <v>1366</v>
      </c>
      <c r="I5348" s="98" t="s">
        <v>10743</v>
      </c>
      <c r="J5348" s="99">
        <v>45950</v>
      </c>
      <c r="K5348" s="107">
        <v>7800000</v>
      </c>
      <c r="L5348" s="98" t="s">
        <v>8138</v>
      </c>
      <c r="M5348" s="23">
        <v>1800</v>
      </c>
      <c r="N5348" s="23">
        <v>1</v>
      </c>
      <c r="O5348" s="107">
        <v>7800000</v>
      </c>
      <c r="P5348" s="23">
        <v>180</v>
      </c>
      <c r="Q5348" s="23">
        <v>2</v>
      </c>
      <c r="R5348" s="23">
        <v>2</v>
      </c>
      <c r="S5348" s="23">
        <v>0</v>
      </c>
      <c r="T5348" s="47">
        <v>7.02</v>
      </c>
      <c r="U5348" s="98" t="s">
        <v>111</v>
      </c>
      <c r="V5348" s="98" t="s">
        <v>3139</v>
      </c>
      <c r="W5348" s="69">
        <f t="shared" si="166"/>
        <v>3.3716698308740717E-2</v>
      </c>
    </row>
    <row r="5349" spans="1:23">
      <c r="A5349">
        <f t="shared" si="167"/>
        <v>811</v>
      </c>
      <c r="B5349" s="99">
        <v>44408</v>
      </c>
      <c r="C5349" s="23">
        <v>2946</v>
      </c>
      <c r="D5349" s="23">
        <v>5</v>
      </c>
      <c r="E5349" s="98" t="s">
        <v>49</v>
      </c>
      <c r="F5349" s="98" t="s">
        <v>164</v>
      </c>
      <c r="G5349" s="98" t="s">
        <v>4120</v>
      </c>
      <c r="H5349" s="98" t="s">
        <v>1366</v>
      </c>
      <c r="I5349" s="98" t="s">
        <v>10743</v>
      </c>
      <c r="J5349" s="99">
        <v>45219</v>
      </c>
      <c r="K5349" s="107">
        <v>10000000</v>
      </c>
      <c r="L5349" s="98" t="s">
        <v>8139</v>
      </c>
      <c r="M5349" s="23">
        <v>1080</v>
      </c>
      <c r="N5349" s="23">
        <v>1</v>
      </c>
      <c r="O5349" s="107">
        <v>10000000</v>
      </c>
      <c r="P5349" s="23">
        <v>180</v>
      </c>
      <c r="Q5349" s="23">
        <v>2</v>
      </c>
      <c r="R5349" s="23">
        <v>2</v>
      </c>
      <c r="S5349" s="23">
        <v>0</v>
      </c>
      <c r="T5349" s="47">
        <v>8.3333329999999997</v>
      </c>
      <c r="U5349" s="98" t="s">
        <v>111</v>
      </c>
      <c r="V5349" s="98" t="s">
        <v>3139</v>
      </c>
      <c r="W5349" s="69">
        <f t="shared" si="166"/>
        <v>2.1050535338643209E-2</v>
      </c>
    </row>
    <row r="5350" spans="1:23">
      <c r="A5350">
        <f t="shared" si="167"/>
        <v>811</v>
      </c>
      <c r="B5350" s="99">
        <v>44408</v>
      </c>
      <c r="C5350" s="23">
        <v>2947</v>
      </c>
      <c r="D5350" s="23">
        <v>5</v>
      </c>
      <c r="E5350" s="98" t="s">
        <v>49</v>
      </c>
      <c r="F5350" s="98" t="s">
        <v>164</v>
      </c>
      <c r="G5350" s="98" t="s">
        <v>4120</v>
      </c>
      <c r="H5350" s="98" t="s">
        <v>1366</v>
      </c>
      <c r="I5350" s="98" t="s">
        <v>10743</v>
      </c>
      <c r="J5350" s="99">
        <v>45219</v>
      </c>
      <c r="K5350" s="107">
        <v>30000000</v>
      </c>
      <c r="L5350" s="98" t="s">
        <v>8140</v>
      </c>
      <c r="M5350" s="23">
        <v>1080</v>
      </c>
      <c r="N5350" s="23">
        <v>1</v>
      </c>
      <c r="O5350" s="107">
        <v>30000000</v>
      </c>
      <c r="P5350" s="23">
        <v>180</v>
      </c>
      <c r="Q5350" s="23">
        <v>2</v>
      </c>
      <c r="R5350" s="23">
        <v>2</v>
      </c>
      <c r="S5350" s="23">
        <v>0</v>
      </c>
      <c r="T5350" s="47">
        <v>25</v>
      </c>
      <c r="U5350" s="98" t="s">
        <v>111</v>
      </c>
      <c r="V5350" s="98" t="s">
        <v>3139</v>
      </c>
      <c r="W5350" s="69">
        <f t="shared" si="166"/>
        <v>6.3151608541993962E-2</v>
      </c>
    </row>
    <row r="5351" spans="1:23">
      <c r="A5351">
        <f t="shared" si="167"/>
        <v>1542</v>
      </c>
      <c r="B5351" s="99">
        <v>44408</v>
      </c>
      <c r="C5351" s="23">
        <v>2948</v>
      </c>
      <c r="D5351" s="23">
        <v>5</v>
      </c>
      <c r="E5351" s="98" t="s">
        <v>49</v>
      </c>
      <c r="F5351" s="98" t="s">
        <v>164</v>
      </c>
      <c r="G5351" s="98" t="s">
        <v>4120</v>
      </c>
      <c r="H5351" s="98" t="s">
        <v>1366</v>
      </c>
      <c r="I5351" s="98" t="s">
        <v>10743</v>
      </c>
      <c r="J5351" s="99">
        <v>45950</v>
      </c>
      <c r="K5351" s="107">
        <v>20000000</v>
      </c>
      <c r="L5351" s="98" t="s">
        <v>8141</v>
      </c>
      <c r="M5351" s="23">
        <v>1800</v>
      </c>
      <c r="N5351" s="23">
        <v>1</v>
      </c>
      <c r="O5351" s="107">
        <v>20000000</v>
      </c>
      <c r="P5351" s="23">
        <v>180</v>
      </c>
      <c r="Q5351" s="23">
        <v>2</v>
      </c>
      <c r="R5351" s="23">
        <v>2</v>
      </c>
      <c r="S5351" s="23">
        <v>0</v>
      </c>
      <c r="T5351" s="47">
        <v>18</v>
      </c>
      <c r="U5351" s="98" t="s">
        <v>111</v>
      </c>
      <c r="V5351" s="98" t="s">
        <v>3139</v>
      </c>
      <c r="W5351" s="69">
        <f t="shared" si="166"/>
        <v>8.6453072586514648E-2</v>
      </c>
    </row>
    <row r="5352" spans="1:23">
      <c r="A5352">
        <f t="shared" si="167"/>
        <v>812</v>
      </c>
      <c r="B5352" s="99">
        <v>44408</v>
      </c>
      <c r="C5352" s="23">
        <v>2949</v>
      </c>
      <c r="D5352" s="23">
        <v>5</v>
      </c>
      <c r="E5352" s="98" t="s">
        <v>49</v>
      </c>
      <c r="F5352" s="98" t="s">
        <v>164</v>
      </c>
      <c r="G5352" s="98" t="s">
        <v>4120</v>
      </c>
      <c r="H5352" s="98" t="s">
        <v>1366</v>
      </c>
      <c r="I5352" s="98" t="s">
        <v>9735</v>
      </c>
      <c r="J5352" s="99">
        <v>45220</v>
      </c>
      <c r="K5352" s="107">
        <v>17500000</v>
      </c>
      <c r="L5352" s="98" t="s">
        <v>8142</v>
      </c>
      <c r="M5352" s="23">
        <v>1080</v>
      </c>
      <c r="N5352" s="23">
        <v>1</v>
      </c>
      <c r="O5352" s="107">
        <v>17500000</v>
      </c>
      <c r="P5352" s="23">
        <v>180</v>
      </c>
      <c r="Q5352" s="23">
        <v>2</v>
      </c>
      <c r="R5352" s="23">
        <v>2</v>
      </c>
      <c r="S5352" s="23">
        <v>0</v>
      </c>
      <c r="T5352" s="47">
        <v>14.583333</v>
      </c>
      <c r="U5352" s="98" t="s">
        <v>111</v>
      </c>
      <c r="V5352" s="98" t="s">
        <v>3139</v>
      </c>
      <c r="W5352" s="69">
        <f t="shared" si="166"/>
        <v>3.6883860948215851E-2</v>
      </c>
    </row>
    <row r="5353" spans="1:23">
      <c r="A5353">
        <f t="shared" si="167"/>
        <v>812</v>
      </c>
      <c r="B5353" s="99">
        <v>44408</v>
      </c>
      <c r="C5353" s="23">
        <v>2950</v>
      </c>
      <c r="D5353" s="23">
        <v>5</v>
      </c>
      <c r="E5353" s="98" t="s">
        <v>49</v>
      </c>
      <c r="F5353" s="98" t="s">
        <v>164</v>
      </c>
      <c r="G5353" s="98" t="s">
        <v>4120</v>
      </c>
      <c r="H5353" s="98" t="s">
        <v>1366</v>
      </c>
      <c r="I5353" s="98" t="s">
        <v>9735</v>
      </c>
      <c r="J5353" s="99">
        <v>45220</v>
      </c>
      <c r="K5353" s="107">
        <v>12000000</v>
      </c>
      <c r="L5353" s="98" t="s">
        <v>8143</v>
      </c>
      <c r="M5353" s="23">
        <v>1080</v>
      </c>
      <c r="N5353" s="23">
        <v>1</v>
      </c>
      <c r="O5353" s="107">
        <v>12000000</v>
      </c>
      <c r="P5353" s="23">
        <v>180</v>
      </c>
      <c r="Q5353" s="23">
        <v>2</v>
      </c>
      <c r="R5353" s="23">
        <v>2</v>
      </c>
      <c r="S5353" s="23">
        <v>0</v>
      </c>
      <c r="T5353" s="47">
        <v>10</v>
      </c>
      <c r="U5353" s="98" t="s">
        <v>111</v>
      </c>
      <c r="V5353" s="98" t="s">
        <v>3139</v>
      </c>
      <c r="W5353" s="69">
        <f t="shared" si="166"/>
        <v>2.5291790942588953E-2</v>
      </c>
    </row>
    <row r="5354" spans="1:23">
      <c r="A5354">
        <f t="shared" si="167"/>
        <v>812</v>
      </c>
      <c r="B5354" s="99">
        <v>44408</v>
      </c>
      <c r="C5354" s="23">
        <v>2951</v>
      </c>
      <c r="D5354" s="23">
        <v>5</v>
      </c>
      <c r="E5354" s="98" t="s">
        <v>49</v>
      </c>
      <c r="F5354" s="98" t="s">
        <v>164</v>
      </c>
      <c r="G5354" s="98" t="s">
        <v>4120</v>
      </c>
      <c r="H5354" s="98" t="s">
        <v>1366</v>
      </c>
      <c r="I5354" s="98" t="s">
        <v>9735</v>
      </c>
      <c r="J5354" s="99">
        <v>45220</v>
      </c>
      <c r="K5354" s="107">
        <v>10500000</v>
      </c>
      <c r="L5354" s="98" t="s">
        <v>8144</v>
      </c>
      <c r="M5354" s="23">
        <v>1080</v>
      </c>
      <c r="N5354" s="23">
        <v>1</v>
      </c>
      <c r="O5354" s="107">
        <v>10500000</v>
      </c>
      <c r="P5354" s="23">
        <v>180</v>
      </c>
      <c r="Q5354" s="23">
        <v>2</v>
      </c>
      <c r="R5354" s="23">
        <v>2</v>
      </c>
      <c r="S5354" s="23">
        <v>0</v>
      </c>
      <c r="T5354" s="47">
        <v>8.75</v>
      </c>
      <c r="U5354" s="98" t="s">
        <v>111</v>
      </c>
      <c r="V5354" s="98" t="s">
        <v>3139</v>
      </c>
      <c r="W5354" s="69">
        <f t="shared" si="166"/>
        <v>2.2130317074765333E-2</v>
      </c>
    </row>
    <row r="5355" spans="1:23">
      <c r="A5355">
        <f t="shared" si="167"/>
        <v>812</v>
      </c>
      <c r="B5355" s="99">
        <v>44408</v>
      </c>
      <c r="C5355" s="23">
        <v>2952</v>
      </c>
      <c r="D5355" s="23">
        <v>5</v>
      </c>
      <c r="E5355" s="98" t="s">
        <v>49</v>
      </c>
      <c r="F5355" s="98" t="s">
        <v>164</v>
      </c>
      <c r="G5355" s="98" t="s">
        <v>4120</v>
      </c>
      <c r="H5355" s="98" t="s">
        <v>1366</v>
      </c>
      <c r="I5355" s="98" t="s">
        <v>9735</v>
      </c>
      <c r="J5355" s="99">
        <v>45220</v>
      </c>
      <c r="K5355" s="107">
        <v>6000000</v>
      </c>
      <c r="L5355" s="98" t="s">
        <v>8145</v>
      </c>
      <c r="M5355" s="23">
        <v>1080</v>
      </c>
      <c r="N5355" s="23">
        <v>1</v>
      </c>
      <c r="O5355" s="107">
        <v>6000000</v>
      </c>
      <c r="P5355" s="23">
        <v>180</v>
      </c>
      <c r="Q5355" s="23">
        <v>2</v>
      </c>
      <c r="R5355" s="23">
        <v>2</v>
      </c>
      <c r="S5355" s="23">
        <v>0</v>
      </c>
      <c r="T5355" s="47">
        <v>5</v>
      </c>
      <c r="U5355" s="98" t="s">
        <v>111</v>
      </c>
      <c r="V5355" s="98" t="s">
        <v>3139</v>
      </c>
      <c r="W5355" s="69">
        <f t="shared" si="166"/>
        <v>1.2645895471294476E-2</v>
      </c>
    </row>
    <row r="5356" spans="1:23">
      <c r="A5356">
        <f t="shared" si="167"/>
        <v>1543</v>
      </c>
      <c r="B5356" s="99">
        <v>44408</v>
      </c>
      <c r="C5356" s="23">
        <v>2953</v>
      </c>
      <c r="D5356" s="23">
        <v>5</v>
      </c>
      <c r="E5356" s="98" t="s">
        <v>49</v>
      </c>
      <c r="F5356" s="98" t="s">
        <v>164</v>
      </c>
      <c r="G5356" s="98" t="s">
        <v>4120</v>
      </c>
      <c r="H5356" s="98" t="s">
        <v>1366</v>
      </c>
      <c r="I5356" s="98" t="s">
        <v>9735</v>
      </c>
      <c r="J5356" s="99">
        <v>45951</v>
      </c>
      <c r="K5356" s="107">
        <v>8300000</v>
      </c>
      <c r="L5356" s="98" t="s">
        <v>8146</v>
      </c>
      <c r="M5356" s="23">
        <v>1800</v>
      </c>
      <c r="N5356" s="23">
        <v>1</v>
      </c>
      <c r="O5356" s="107">
        <v>8300000</v>
      </c>
      <c r="P5356" s="23">
        <v>180</v>
      </c>
      <c r="Q5356" s="23">
        <v>2</v>
      </c>
      <c r="R5356" s="23">
        <v>2</v>
      </c>
      <c r="S5356" s="23">
        <v>0</v>
      </c>
      <c r="T5356" s="47">
        <v>7.47</v>
      </c>
      <c r="U5356" s="98" t="s">
        <v>111</v>
      </c>
      <c r="V5356" s="98" t="s">
        <v>3139</v>
      </c>
      <c r="W5356" s="69">
        <f t="shared" si="166"/>
        <v>3.5901292325169726E-2</v>
      </c>
    </row>
    <row r="5357" spans="1:23">
      <c r="A5357">
        <f t="shared" si="167"/>
        <v>812</v>
      </c>
      <c r="B5357" s="99">
        <v>44408</v>
      </c>
      <c r="C5357" s="23">
        <v>2954</v>
      </c>
      <c r="D5357" s="23">
        <v>5</v>
      </c>
      <c r="E5357" s="98" t="s">
        <v>49</v>
      </c>
      <c r="F5357" s="98" t="s">
        <v>164</v>
      </c>
      <c r="G5357" s="98" t="s">
        <v>4120</v>
      </c>
      <c r="H5357" s="98" t="s">
        <v>1366</v>
      </c>
      <c r="I5357" s="98" t="s">
        <v>9735</v>
      </c>
      <c r="J5357" s="99">
        <v>45220</v>
      </c>
      <c r="K5357" s="107">
        <v>6500000</v>
      </c>
      <c r="L5357" s="98" t="s">
        <v>8147</v>
      </c>
      <c r="M5357" s="23">
        <v>1080</v>
      </c>
      <c r="N5357" s="23">
        <v>1</v>
      </c>
      <c r="O5357" s="107">
        <v>6500000</v>
      </c>
      <c r="P5357" s="23">
        <v>180</v>
      </c>
      <c r="Q5357" s="23">
        <v>2</v>
      </c>
      <c r="R5357" s="23">
        <v>2</v>
      </c>
      <c r="S5357" s="23">
        <v>0</v>
      </c>
      <c r="T5357" s="47">
        <v>5.4166670000000003</v>
      </c>
      <c r="U5357" s="98" t="s">
        <v>111</v>
      </c>
      <c r="V5357" s="98" t="s">
        <v>3139</v>
      </c>
      <c r="W5357" s="69">
        <f t="shared" si="166"/>
        <v>1.3699720936962048E-2</v>
      </c>
    </row>
    <row r="5358" spans="1:23">
      <c r="A5358">
        <f t="shared" si="167"/>
        <v>812</v>
      </c>
      <c r="B5358" s="99">
        <v>44408</v>
      </c>
      <c r="C5358" s="23">
        <v>2955</v>
      </c>
      <c r="D5358" s="23">
        <v>5</v>
      </c>
      <c r="E5358" s="98" t="s">
        <v>49</v>
      </c>
      <c r="F5358" s="98" t="s">
        <v>164</v>
      </c>
      <c r="G5358" s="98" t="s">
        <v>4120</v>
      </c>
      <c r="H5358" s="98" t="s">
        <v>1366</v>
      </c>
      <c r="I5358" s="98" t="s">
        <v>9735</v>
      </c>
      <c r="J5358" s="99">
        <v>45220</v>
      </c>
      <c r="K5358" s="107">
        <v>10000000</v>
      </c>
      <c r="L5358" s="98" t="s">
        <v>8148</v>
      </c>
      <c r="M5358" s="23">
        <v>1080</v>
      </c>
      <c r="N5358" s="23">
        <v>1</v>
      </c>
      <c r="O5358" s="107">
        <v>10000000</v>
      </c>
      <c r="P5358" s="23">
        <v>180</v>
      </c>
      <c r="Q5358" s="23">
        <v>2</v>
      </c>
      <c r="R5358" s="23">
        <v>2</v>
      </c>
      <c r="S5358" s="23">
        <v>0</v>
      </c>
      <c r="T5358" s="47">
        <v>8.3333329999999997</v>
      </c>
      <c r="U5358" s="98" t="s">
        <v>111</v>
      </c>
      <c r="V5358" s="98" t="s">
        <v>3139</v>
      </c>
      <c r="W5358" s="69">
        <f t="shared" si="166"/>
        <v>2.1076491609097761E-2</v>
      </c>
    </row>
    <row r="5359" spans="1:23">
      <c r="A5359">
        <f t="shared" si="167"/>
        <v>812</v>
      </c>
      <c r="B5359" s="99">
        <v>44408</v>
      </c>
      <c r="C5359" s="23">
        <v>2956</v>
      </c>
      <c r="D5359" s="23">
        <v>5</v>
      </c>
      <c r="E5359" s="98" t="s">
        <v>49</v>
      </c>
      <c r="F5359" s="98" t="s">
        <v>164</v>
      </c>
      <c r="G5359" s="98" t="s">
        <v>4120</v>
      </c>
      <c r="H5359" s="98" t="s">
        <v>1366</v>
      </c>
      <c r="I5359" s="98" t="s">
        <v>9735</v>
      </c>
      <c r="J5359" s="99">
        <v>45220</v>
      </c>
      <c r="K5359" s="107">
        <v>10000000</v>
      </c>
      <c r="L5359" s="98" t="s">
        <v>8149</v>
      </c>
      <c r="M5359" s="23">
        <v>1080</v>
      </c>
      <c r="N5359" s="23">
        <v>1</v>
      </c>
      <c r="O5359" s="107">
        <v>10000000</v>
      </c>
      <c r="P5359" s="23">
        <v>180</v>
      </c>
      <c r="Q5359" s="23">
        <v>2</v>
      </c>
      <c r="R5359" s="23">
        <v>2</v>
      </c>
      <c r="S5359" s="23">
        <v>0</v>
      </c>
      <c r="T5359" s="47">
        <v>8.3333329999999997</v>
      </c>
      <c r="U5359" s="98" t="s">
        <v>111</v>
      </c>
      <c r="V5359" s="98" t="s">
        <v>3139</v>
      </c>
      <c r="W5359" s="69">
        <f t="shared" si="166"/>
        <v>2.1076491609097761E-2</v>
      </c>
    </row>
    <row r="5360" spans="1:23">
      <c r="A5360">
        <f t="shared" si="167"/>
        <v>447</v>
      </c>
      <c r="B5360" s="99">
        <v>44408</v>
      </c>
      <c r="C5360" s="23">
        <v>2957</v>
      </c>
      <c r="D5360" s="23">
        <v>5</v>
      </c>
      <c r="E5360" s="98" t="s">
        <v>49</v>
      </c>
      <c r="F5360" s="98" t="s">
        <v>164</v>
      </c>
      <c r="G5360" s="98" t="s">
        <v>4120</v>
      </c>
      <c r="H5360" s="98" t="s">
        <v>1366</v>
      </c>
      <c r="I5360" s="98" t="s">
        <v>9735</v>
      </c>
      <c r="J5360" s="99">
        <v>44855</v>
      </c>
      <c r="K5360" s="107">
        <v>7000000</v>
      </c>
      <c r="L5360" s="98" t="s">
        <v>8150</v>
      </c>
      <c r="M5360" s="23">
        <v>720</v>
      </c>
      <c r="N5360" s="23">
        <v>1</v>
      </c>
      <c r="O5360" s="107">
        <v>7000000</v>
      </c>
      <c r="P5360" s="23">
        <v>180</v>
      </c>
      <c r="Q5360" s="23">
        <v>2</v>
      </c>
      <c r="R5360" s="23">
        <v>2</v>
      </c>
      <c r="S5360" s="23">
        <v>0</v>
      </c>
      <c r="T5360" s="47">
        <v>5.25</v>
      </c>
      <c r="U5360" s="98" t="s">
        <v>111</v>
      </c>
      <c r="V5360" s="98" t="s">
        <v>3139</v>
      </c>
      <c r="W5360" s="69">
        <f t="shared" si="166"/>
        <v>7.3095456150887462E-3</v>
      </c>
    </row>
    <row r="5361" spans="1:23">
      <c r="A5361">
        <f t="shared" si="167"/>
        <v>1543</v>
      </c>
      <c r="B5361" s="99">
        <v>44408</v>
      </c>
      <c r="C5361" s="23">
        <v>2958</v>
      </c>
      <c r="D5361" s="23">
        <v>5</v>
      </c>
      <c r="E5361" s="98" t="s">
        <v>49</v>
      </c>
      <c r="F5361" s="98" t="s">
        <v>164</v>
      </c>
      <c r="G5361" s="98" t="s">
        <v>4120</v>
      </c>
      <c r="H5361" s="98" t="s">
        <v>1366</v>
      </c>
      <c r="I5361" s="98" t="s">
        <v>9735</v>
      </c>
      <c r="J5361" s="99">
        <v>45951</v>
      </c>
      <c r="K5361" s="107">
        <v>15000000</v>
      </c>
      <c r="L5361" s="98" t="s">
        <v>8151</v>
      </c>
      <c r="M5361" s="23">
        <v>1800</v>
      </c>
      <c r="N5361" s="23">
        <v>1</v>
      </c>
      <c r="O5361" s="107">
        <v>15000000</v>
      </c>
      <c r="P5361" s="23">
        <v>180</v>
      </c>
      <c r="Q5361" s="23">
        <v>2</v>
      </c>
      <c r="R5361" s="23">
        <v>2</v>
      </c>
      <c r="S5361" s="23">
        <v>0</v>
      </c>
      <c r="T5361" s="47">
        <v>13.5</v>
      </c>
      <c r="U5361" s="98" t="s">
        <v>111</v>
      </c>
      <c r="V5361" s="98" t="s">
        <v>3139</v>
      </c>
      <c r="W5361" s="69">
        <f t="shared" si="166"/>
        <v>6.4881853599704331E-2</v>
      </c>
    </row>
    <row r="5362" spans="1:23">
      <c r="A5362">
        <f t="shared" si="167"/>
        <v>813</v>
      </c>
      <c r="B5362" s="99">
        <v>44408</v>
      </c>
      <c r="C5362" s="23">
        <v>2959</v>
      </c>
      <c r="D5362" s="23">
        <v>5</v>
      </c>
      <c r="E5362" s="98" t="s">
        <v>49</v>
      </c>
      <c r="F5362" s="98" t="s">
        <v>164</v>
      </c>
      <c r="G5362" s="98" t="s">
        <v>4120</v>
      </c>
      <c r="H5362" s="98" t="s">
        <v>1366</v>
      </c>
      <c r="I5362" s="98" t="s">
        <v>6771</v>
      </c>
      <c r="J5362" s="99">
        <v>45221</v>
      </c>
      <c r="K5362" s="107">
        <v>8000000</v>
      </c>
      <c r="L5362" s="98" t="s">
        <v>8152</v>
      </c>
      <c r="M5362" s="23">
        <v>1080</v>
      </c>
      <c r="N5362" s="23">
        <v>1</v>
      </c>
      <c r="O5362" s="107">
        <v>8000000</v>
      </c>
      <c r="P5362" s="23">
        <v>180</v>
      </c>
      <c r="Q5362" s="23">
        <v>2</v>
      </c>
      <c r="R5362" s="23">
        <v>2</v>
      </c>
      <c r="S5362" s="23">
        <v>0</v>
      </c>
      <c r="T5362" s="47">
        <v>6.6666670000000003</v>
      </c>
      <c r="U5362" s="98" t="s">
        <v>111</v>
      </c>
      <c r="V5362" s="98" t="s">
        <v>3139</v>
      </c>
      <c r="W5362" s="69">
        <f t="shared" si="166"/>
        <v>1.6881959823018163E-2</v>
      </c>
    </row>
    <row r="5363" spans="1:23">
      <c r="A5363">
        <f t="shared" si="167"/>
        <v>1544</v>
      </c>
      <c r="B5363" s="99">
        <v>44408</v>
      </c>
      <c r="C5363" s="23">
        <v>2960</v>
      </c>
      <c r="D5363" s="23">
        <v>5</v>
      </c>
      <c r="E5363" s="98" t="s">
        <v>49</v>
      </c>
      <c r="F5363" s="98" t="s">
        <v>164</v>
      </c>
      <c r="G5363" s="98" t="s">
        <v>4120</v>
      </c>
      <c r="H5363" s="98" t="s">
        <v>1366</v>
      </c>
      <c r="I5363" s="98" t="s">
        <v>6771</v>
      </c>
      <c r="J5363" s="99">
        <v>45952</v>
      </c>
      <c r="K5363" s="107">
        <v>10000000</v>
      </c>
      <c r="L5363" s="98" t="s">
        <v>8153</v>
      </c>
      <c r="M5363" s="23">
        <v>1800</v>
      </c>
      <c r="N5363" s="23">
        <v>1</v>
      </c>
      <c r="O5363" s="107">
        <v>10000000</v>
      </c>
      <c r="P5363" s="23">
        <v>30</v>
      </c>
      <c r="Q5363" s="23">
        <v>2</v>
      </c>
      <c r="R5363" s="23">
        <v>2</v>
      </c>
      <c r="S5363" s="23">
        <v>0</v>
      </c>
      <c r="T5363" s="47">
        <v>8.4999970000000005</v>
      </c>
      <c r="U5363" s="98" t="s">
        <v>111</v>
      </c>
      <c r="V5363" s="98" t="s">
        <v>3139</v>
      </c>
      <c r="W5363" s="69">
        <f t="shared" si="166"/>
        <v>4.0877998421054405E-2</v>
      </c>
    </row>
    <row r="5364" spans="1:23">
      <c r="A5364">
        <f t="shared" si="167"/>
        <v>813</v>
      </c>
      <c r="B5364" s="99">
        <v>44408</v>
      </c>
      <c r="C5364" s="23">
        <v>2961</v>
      </c>
      <c r="D5364" s="23">
        <v>5</v>
      </c>
      <c r="E5364" s="98" t="s">
        <v>49</v>
      </c>
      <c r="F5364" s="98" t="s">
        <v>164</v>
      </c>
      <c r="G5364" s="98" t="s">
        <v>4120</v>
      </c>
      <c r="H5364" s="98" t="s">
        <v>1366</v>
      </c>
      <c r="I5364" s="98" t="s">
        <v>6771</v>
      </c>
      <c r="J5364" s="99">
        <v>45221</v>
      </c>
      <c r="K5364" s="107">
        <v>20000000</v>
      </c>
      <c r="L5364" s="98" t="s">
        <v>8154</v>
      </c>
      <c r="M5364" s="23">
        <v>1080</v>
      </c>
      <c r="N5364" s="23">
        <v>1</v>
      </c>
      <c r="O5364" s="107">
        <v>20000000</v>
      </c>
      <c r="P5364" s="23">
        <v>180</v>
      </c>
      <c r="Q5364" s="23">
        <v>2</v>
      </c>
      <c r="R5364" s="23">
        <v>2</v>
      </c>
      <c r="S5364" s="23">
        <v>0</v>
      </c>
      <c r="T5364" s="47">
        <v>16.666667</v>
      </c>
      <c r="U5364" s="98" t="s">
        <v>111</v>
      </c>
      <c r="V5364" s="98" t="s">
        <v>3139</v>
      </c>
      <c r="W5364" s="69">
        <f t="shared" si="166"/>
        <v>4.2204898291398479E-2</v>
      </c>
    </row>
    <row r="5365" spans="1:23">
      <c r="A5365">
        <f t="shared" si="167"/>
        <v>813</v>
      </c>
      <c r="B5365" s="99">
        <v>44408</v>
      </c>
      <c r="C5365" s="23">
        <v>2962</v>
      </c>
      <c r="D5365" s="23">
        <v>5</v>
      </c>
      <c r="E5365" s="98" t="s">
        <v>49</v>
      </c>
      <c r="F5365" s="98" t="s">
        <v>164</v>
      </c>
      <c r="G5365" s="98" t="s">
        <v>4120</v>
      </c>
      <c r="H5365" s="98" t="s">
        <v>1366</v>
      </c>
      <c r="I5365" s="98" t="s">
        <v>6771</v>
      </c>
      <c r="J5365" s="99">
        <v>45221</v>
      </c>
      <c r="K5365" s="107">
        <v>10000000</v>
      </c>
      <c r="L5365" s="98" t="s">
        <v>8155</v>
      </c>
      <c r="M5365" s="23">
        <v>1080</v>
      </c>
      <c r="N5365" s="23">
        <v>1</v>
      </c>
      <c r="O5365" s="107">
        <v>10000000</v>
      </c>
      <c r="P5365" s="23">
        <v>180</v>
      </c>
      <c r="Q5365" s="23">
        <v>2</v>
      </c>
      <c r="R5365" s="23">
        <v>2</v>
      </c>
      <c r="S5365" s="23">
        <v>0</v>
      </c>
      <c r="T5365" s="47">
        <v>8.3333329999999997</v>
      </c>
      <c r="U5365" s="98" t="s">
        <v>111</v>
      </c>
      <c r="V5365" s="98" t="s">
        <v>3139</v>
      </c>
      <c r="W5365" s="69">
        <f t="shared" si="166"/>
        <v>2.1102447879552316E-2</v>
      </c>
    </row>
    <row r="5366" spans="1:23">
      <c r="A5366">
        <f t="shared" si="167"/>
        <v>813</v>
      </c>
      <c r="B5366" s="99">
        <v>44408</v>
      </c>
      <c r="C5366" s="23">
        <v>2963</v>
      </c>
      <c r="D5366" s="23">
        <v>5</v>
      </c>
      <c r="E5366" s="98" t="s">
        <v>49</v>
      </c>
      <c r="F5366" s="98" t="s">
        <v>164</v>
      </c>
      <c r="G5366" s="98" t="s">
        <v>4120</v>
      </c>
      <c r="H5366" s="98" t="s">
        <v>1366</v>
      </c>
      <c r="I5366" s="98" t="s">
        <v>6771</v>
      </c>
      <c r="J5366" s="99">
        <v>45221</v>
      </c>
      <c r="K5366" s="107">
        <v>11000000</v>
      </c>
      <c r="L5366" s="98" t="s">
        <v>8156</v>
      </c>
      <c r="M5366" s="23">
        <v>1080</v>
      </c>
      <c r="N5366" s="23">
        <v>1</v>
      </c>
      <c r="O5366" s="107">
        <v>11000000</v>
      </c>
      <c r="P5366" s="23">
        <v>180</v>
      </c>
      <c r="Q5366" s="23">
        <v>2</v>
      </c>
      <c r="R5366" s="23">
        <v>2</v>
      </c>
      <c r="S5366" s="23">
        <v>0</v>
      </c>
      <c r="T5366" s="47">
        <v>9.1666670000000003</v>
      </c>
      <c r="U5366" s="98" t="s">
        <v>111</v>
      </c>
      <c r="V5366" s="98" t="s">
        <v>3139</v>
      </c>
      <c r="W5366" s="69">
        <f t="shared" si="166"/>
        <v>2.3212694440113243E-2</v>
      </c>
    </row>
    <row r="5367" spans="1:23">
      <c r="A5367">
        <f t="shared" si="167"/>
        <v>813</v>
      </c>
      <c r="B5367" s="99">
        <v>44408</v>
      </c>
      <c r="C5367" s="23">
        <v>2964</v>
      </c>
      <c r="D5367" s="23">
        <v>5</v>
      </c>
      <c r="E5367" s="98" t="s">
        <v>49</v>
      </c>
      <c r="F5367" s="98" t="s">
        <v>164</v>
      </c>
      <c r="G5367" s="98" t="s">
        <v>4120</v>
      </c>
      <c r="H5367" s="98" t="s">
        <v>1366</v>
      </c>
      <c r="I5367" s="98" t="s">
        <v>6771</v>
      </c>
      <c r="J5367" s="99">
        <v>45221</v>
      </c>
      <c r="K5367" s="107">
        <v>17500000</v>
      </c>
      <c r="L5367" s="98" t="s">
        <v>8157</v>
      </c>
      <c r="M5367" s="23">
        <v>1080</v>
      </c>
      <c r="N5367" s="23">
        <v>1</v>
      </c>
      <c r="O5367" s="107">
        <v>17500000</v>
      </c>
      <c r="P5367" s="23">
        <v>180</v>
      </c>
      <c r="Q5367" s="23">
        <v>2</v>
      </c>
      <c r="R5367" s="23">
        <v>2</v>
      </c>
      <c r="S5367" s="23">
        <v>0</v>
      </c>
      <c r="T5367" s="47">
        <v>14.583333</v>
      </c>
      <c r="U5367" s="98" t="s">
        <v>111</v>
      </c>
      <c r="V5367" s="98" t="s">
        <v>3139</v>
      </c>
      <c r="W5367" s="69">
        <f t="shared" si="166"/>
        <v>3.6929284422290008E-2</v>
      </c>
    </row>
    <row r="5368" spans="1:23">
      <c r="A5368">
        <f t="shared" si="167"/>
        <v>1544</v>
      </c>
      <c r="B5368" s="99">
        <v>44408</v>
      </c>
      <c r="C5368" s="23">
        <v>2965</v>
      </c>
      <c r="D5368" s="23">
        <v>5</v>
      </c>
      <c r="E5368" s="98" t="s">
        <v>49</v>
      </c>
      <c r="F5368" s="98" t="s">
        <v>164</v>
      </c>
      <c r="G5368" s="98" t="s">
        <v>4120</v>
      </c>
      <c r="H5368" s="98" t="s">
        <v>1366</v>
      </c>
      <c r="I5368" s="98" t="s">
        <v>6771</v>
      </c>
      <c r="J5368" s="99">
        <v>45952</v>
      </c>
      <c r="K5368" s="107">
        <v>15000000</v>
      </c>
      <c r="L5368" s="98" t="s">
        <v>8158</v>
      </c>
      <c r="M5368" s="23">
        <v>1800</v>
      </c>
      <c r="N5368" s="23">
        <v>1</v>
      </c>
      <c r="O5368" s="107">
        <v>15000000</v>
      </c>
      <c r="P5368" s="23">
        <v>180</v>
      </c>
      <c r="Q5368" s="23">
        <v>2</v>
      </c>
      <c r="R5368" s="23">
        <v>2</v>
      </c>
      <c r="S5368" s="23">
        <v>0</v>
      </c>
      <c r="T5368" s="47">
        <v>13.5</v>
      </c>
      <c r="U5368" s="98" t="s">
        <v>111</v>
      </c>
      <c r="V5368" s="98" t="s">
        <v>3139</v>
      </c>
      <c r="W5368" s="69">
        <f t="shared" si="166"/>
        <v>6.4923902759522673E-2</v>
      </c>
    </row>
    <row r="5369" spans="1:23">
      <c r="A5369">
        <f t="shared" si="167"/>
        <v>1544</v>
      </c>
      <c r="B5369" s="99">
        <v>44408</v>
      </c>
      <c r="C5369" s="23">
        <v>2966</v>
      </c>
      <c r="D5369" s="23">
        <v>5</v>
      </c>
      <c r="E5369" s="98" t="s">
        <v>49</v>
      </c>
      <c r="F5369" s="98" t="s">
        <v>164</v>
      </c>
      <c r="G5369" s="98" t="s">
        <v>4120</v>
      </c>
      <c r="H5369" s="98" t="s">
        <v>1366</v>
      </c>
      <c r="I5369" s="98" t="s">
        <v>6771</v>
      </c>
      <c r="J5369" s="99">
        <v>45952</v>
      </c>
      <c r="K5369" s="107">
        <v>20000000</v>
      </c>
      <c r="L5369" s="98" t="s">
        <v>8159</v>
      </c>
      <c r="M5369" s="23">
        <v>1800</v>
      </c>
      <c r="N5369" s="23">
        <v>1</v>
      </c>
      <c r="O5369" s="107">
        <v>20000000</v>
      </c>
      <c r="P5369" s="23">
        <v>180</v>
      </c>
      <c r="Q5369" s="23">
        <v>2</v>
      </c>
      <c r="R5369" s="23">
        <v>2</v>
      </c>
      <c r="S5369" s="23">
        <v>0</v>
      </c>
      <c r="T5369" s="47">
        <v>18</v>
      </c>
      <c r="U5369" s="98" t="s">
        <v>111</v>
      </c>
      <c r="V5369" s="98" t="s">
        <v>3139</v>
      </c>
      <c r="W5369" s="69">
        <f t="shared" si="166"/>
        <v>8.6565203679363559E-2</v>
      </c>
    </row>
    <row r="5370" spans="1:23">
      <c r="A5370">
        <f t="shared" si="167"/>
        <v>813</v>
      </c>
      <c r="B5370" s="99">
        <v>44408</v>
      </c>
      <c r="C5370" s="23">
        <v>2967</v>
      </c>
      <c r="D5370" s="23">
        <v>5</v>
      </c>
      <c r="E5370" s="98" t="s">
        <v>49</v>
      </c>
      <c r="F5370" s="98" t="s">
        <v>164</v>
      </c>
      <c r="G5370" s="98" t="s">
        <v>4120</v>
      </c>
      <c r="H5370" s="98" t="s">
        <v>1366</v>
      </c>
      <c r="I5370" s="98" t="s">
        <v>6771</v>
      </c>
      <c r="J5370" s="99">
        <v>45221</v>
      </c>
      <c r="K5370" s="107">
        <v>17500000</v>
      </c>
      <c r="L5370" s="98" t="s">
        <v>8160</v>
      </c>
      <c r="M5370" s="23">
        <v>1080</v>
      </c>
      <c r="N5370" s="23">
        <v>1</v>
      </c>
      <c r="O5370" s="107">
        <v>17500000</v>
      </c>
      <c r="P5370" s="23">
        <v>180</v>
      </c>
      <c r="Q5370" s="23">
        <v>2</v>
      </c>
      <c r="R5370" s="23">
        <v>2</v>
      </c>
      <c r="S5370" s="23">
        <v>0</v>
      </c>
      <c r="T5370" s="47">
        <v>14.583333</v>
      </c>
      <c r="U5370" s="98" t="s">
        <v>111</v>
      </c>
      <c r="V5370" s="98" t="s">
        <v>3139</v>
      </c>
      <c r="W5370" s="69">
        <f t="shared" si="166"/>
        <v>3.6929284422290008E-2</v>
      </c>
    </row>
    <row r="5371" spans="1:23">
      <c r="A5371">
        <f t="shared" si="167"/>
        <v>813</v>
      </c>
      <c r="B5371" s="99">
        <v>44408</v>
      </c>
      <c r="C5371" s="23">
        <v>2968</v>
      </c>
      <c r="D5371" s="23">
        <v>5</v>
      </c>
      <c r="E5371" s="98" t="s">
        <v>49</v>
      </c>
      <c r="F5371" s="98" t="s">
        <v>164</v>
      </c>
      <c r="G5371" s="98" t="s">
        <v>4120</v>
      </c>
      <c r="H5371" s="98" t="s">
        <v>1366</v>
      </c>
      <c r="I5371" s="98" t="s">
        <v>6771</v>
      </c>
      <c r="J5371" s="99">
        <v>45221</v>
      </c>
      <c r="K5371" s="107">
        <v>30000000</v>
      </c>
      <c r="L5371" s="98" t="s">
        <v>8161</v>
      </c>
      <c r="M5371" s="23">
        <v>1080</v>
      </c>
      <c r="N5371" s="23">
        <v>1</v>
      </c>
      <c r="O5371" s="107">
        <v>30000000</v>
      </c>
      <c r="P5371" s="23">
        <v>180</v>
      </c>
      <c r="Q5371" s="23">
        <v>2</v>
      </c>
      <c r="R5371" s="23">
        <v>2</v>
      </c>
      <c r="S5371" s="23">
        <v>0</v>
      </c>
      <c r="T5371" s="47">
        <v>25</v>
      </c>
      <c r="U5371" s="98" t="s">
        <v>111</v>
      </c>
      <c r="V5371" s="98" t="s">
        <v>3139</v>
      </c>
      <c r="W5371" s="69">
        <f t="shared" si="166"/>
        <v>6.3307346170950796E-2</v>
      </c>
    </row>
    <row r="5372" spans="1:23">
      <c r="A5372">
        <f t="shared" si="167"/>
        <v>1544</v>
      </c>
      <c r="B5372" s="99">
        <v>44408</v>
      </c>
      <c r="C5372" s="23">
        <v>2969</v>
      </c>
      <c r="D5372" s="23">
        <v>5</v>
      </c>
      <c r="E5372" s="98" t="s">
        <v>49</v>
      </c>
      <c r="F5372" s="98" t="s">
        <v>164</v>
      </c>
      <c r="G5372" s="98" t="s">
        <v>4120</v>
      </c>
      <c r="H5372" s="98" t="s">
        <v>1366</v>
      </c>
      <c r="I5372" s="98" t="s">
        <v>6771</v>
      </c>
      <c r="J5372" s="99">
        <v>45952</v>
      </c>
      <c r="K5372" s="107">
        <v>14000000</v>
      </c>
      <c r="L5372" s="98" t="s">
        <v>8162</v>
      </c>
      <c r="M5372" s="23">
        <v>1800</v>
      </c>
      <c r="N5372" s="23">
        <v>1</v>
      </c>
      <c r="O5372" s="107">
        <v>14000000</v>
      </c>
      <c r="P5372" s="23">
        <v>30</v>
      </c>
      <c r="Q5372" s="23">
        <v>2</v>
      </c>
      <c r="R5372" s="23">
        <v>2</v>
      </c>
      <c r="S5372" s="23">
        <v>0</v>
      </c>
      <c r="T5372" s="47">
        <v>11.900003</v>
      </c>
      <c r="U5372" s="98" t="s">
        <v>111</v>
      </c>
      <c r="V5372" s="98" t="s">
        <v>3139</v>
      </c>
      <c r="W5372" s="69">
        <f t="shared" si="166"/>
        <v>5.7229232415557635E-2</v>
      </c>
    </row>
    <row r="5373" spans="1:23">
      <c r="A5373">
        <f t="shared" si="167"/>
        <v>813</v>
      </c>
      <c r="B5373" s="99">
        <v>44408</v>
      </c>
      <c r="C5373" s="23">
        <v>2970</v>
      </c>
      <c r="D5373" s="23">
        <v>5</v>
      </c>
      <c r="E5373" s="98" t="s">
        <v>49</v>
      </c>
      <c r="F5373" s="98" t="s">
        <v>164</v>
      </c>
      <c r="G5373" s="98" t="s">
        <v>4120</v>
      </c>
      <c r="H5373" s="98" t="s">
        <v>1366</v>
      </c>
      <c r="I5373" s="98" t="s">
        <v>6771</v>
      </c>
      <c r="J5373" s="99">
        <v>45221</v>
      </c>
      <c r="K5373" s="107">
        <v>8000000</v>
      </c>
      <c r="L5373" s="98" t="s">
        <v>8163</v>
      </c>
      <c r="M5373" s="23">
        <v>1080</v>
      </c>
      <c r="N5373" s="23">
        <v>1</v>
      </c>
      <c r="O5373" s="107">
        <v>8000000</v>
      </c>
      <c r="P5373" s="23">
        <v>180</v>
      </c>
      <c r="Q5373" s="23">
        <v>2</v>
      </c>
      <c r="R5373" s="23">
        <v>2</v>
      </c>
      <c r="S5373" s="23">
        <v>0</v>
      </c>
      <c r="T5373" s="47">
        <v>6.6666670000000003</v>
      </c>
      <c r="U5373" s="98" t="s">
        <v>111</v>
      </c>
      <c r="V5373" s="98" t="s">
        <v>3139</v>
      </c>
      <c r="W5373" s="69">
        <f t="shared" si="166"/>
        <v>1.6881959823018163E-2</v>
      </c>
    </row>
    <row r="5374" spans="1:23">
      <c r="A5374">
        <f t="shared" si="167"/>
        <v>813</v>
      </c>
      <c r="B5374" s="99">
        <v>44408</v>
      </c>
      <c r="C5374" s="23">
        <v>2971</v>
      </c>
      <c r="D5374" s="23">
        <v>5</v>
      </c>
      <c r="E5374" s="98" t="s">
        <v>49</v>
      </c>
      <c r="F5374" s="98" t="s">
        <v>164</v>
      </c>
      <c r="G5374" s="98" t="s">
        <v>4120</v>
      </c>
      <c r="H5374" s="98" t="s">
        <v>1366</v>
      </c>
      <c r="I5374" s="98" t="s">
        <v>6771</v>
      </c>
      <c r="J5374" s="99">
        <v>45221</v>
      </c>
      <c r="K5374" s="107">
        <v>17500000</v>
      </c>
      <c r="L5374" s="98" t="s">
        <v>8164</v>
      </c>
      <c r="M5374" s="23">
        <v>1080</v>
      </c>
      <c r="N5374" s="23">
        <v>1</v>
      </c>
      <c r="O5374" s="107">
        <v>17500000</v>
      </c>
      <c r="P5374" s="23">
        <v>180</v>
      </c>
      <c r="Q5374" s="23">
        <v>2</v>
      </c>
      <c r="R5374" s="23">
        <v>2</v>
      </c>
      <c r="S5374" s="23">
        <v>0</v>
      </c>
      <c r="T5374" s="47">
        <v>14.583333</v>
      </c>
      <c r="U5374" s="98" t="s">
        <v>111</v>
      </c>
      <c r="V5374" s="98" t="s">
        <v>3139</v>
      </c>
      <c r="W5374" s="69">
        <f t="shared" si="166"/>
        <v>3.6929284422290008E-2</v>
      </c>
    </row>
    <row r="5375" spans="1:23">
      <c r="A5375">
        <f t="shared" si="167"/>
        <v>1544</v>
      </c>
      <c r="B5375" s="99">
        <v>44408</v>
      </c>
      <c r="C5375" s="23">
        <v>2972</v>
      </c>
      <c r="D5375" s="23">
        <v>5</v>
      </c>
      <c r="E5375" s="98" t="s">
        <v>49</v>
      </c>
      <c r="F5375" s="98" t="s">
        <v>164</v>
      </c>
      <c r="G5375" s="98" t="s">
        <v>4120</v>
      </c>
      <c r="H5375" s="98" t="s">
        <v>1366</v>
      </c>
      <c r="I5375" s="98" t="s">
        <v>6771</v>
      </c>
      <c r="J5375" s="99">
        <v>45952</v>
      </c>
      <c r="K5375" s="107">
        <v>13000000</v>
      </c>
      <c r="L5375" s="98" t="s">
        <v>8165</v>
      </c>
      <c r="M5375" s="23">
        <v>1800</v>
      </c>
      <c r="N5375" s="23">
        <v>1</v>
      </c>
      <c r="O5375" s="107">
        <v>13000000</v>
      </c>
      <c r="P5375" s="23">
        <v>180</v>
      </c>
      <c r="Q5375" s="23">
        <v>2</v>
      </c>
      <c r="R5375" s="23">
        <v>2</v>
      </c>
      <c r="S5375" s="23">
        <v>0</v>
      </c>
      <c r="T5375" s="47">
        <v>11.7</v>
      </c>
      <c r="U5375" s="98" t="s">
        <v>111</v>
      </c>
      <c r="V5375" s="98" t="s">
        <v>3139</v>
      </c>
      <c r="W5375" s="69">
        <f t="shared" si="166"/>
        <v>5.6267382391586317E-2</v>
      </c>
    </row>
    <row r="5376" spans="1:23">
      <c r="A5376">
        <f t="shared" si="167"/>
        <v>813</v>
      </c>
      <c r="B5376" s="99">
        <v>44408</v>
      </c>
      <c r="C5376" s="23">
        <v>2973</v>
      </c>
      <c r="D5376" s="23">
        <v>5</v>
      </c>
      <c r="E5376" s="98" t="s">
        <v>49</v>
      </c>
      <c r="F5376" s="98" t="s">
        <v>164</v>
      </c>
      <c r="G5376" s="98" t="s">
        <v>4120</v>
      </c>
      <c r="H5376" s="98" t="s">
        <v>1366</v>
      </c>
      <c r="I5376" s="98" t="s">
        <v>6771</v>
      </c>
      <c r="J5376" s="99">
        <v>45221</v>
      </c>
      <c r="K5376" s="107">
        <v>15000000</v>
      </c>
      <c r="L5376" s="98" t="s">
        <v>8167</v>
      </c>
      <c r="M5376" s="23">
        <v>1080</v>
      </c>
      <c r="N5376" s="23">
        <v>1</v>
      </c>
      <c r="O5376" s="107">
        <v>15000000</v>
      </c>
      <c r="P5376" s="23">
        <v>180</v>
      </c>
      <c r="Q5376" s="23">
        <v>2</v>
      </c>
      <c r="R5376" s="23">
        <v>2</v>
      </c>
      <c r="S5376" s="23">
        <v>0</v>
      </c>
      <c r="T5376" s="47">
        <v>12.5</v>
      </c>
      <c r="U5376" s="98" t="s">
        <v>111</v>
      </c>
      <c r="V5376" s="98" t="s">
        <v>3139</v>
      </c>
      <c r="W5376" s="69">
        <f t="shared" si="166"/>
        <v>3.1653673085475398E-2</v>
      </c>
    </row>
    <row r="5377" spans="1:23">
      <c r="A5377">
        <f t="shared" si="167"/>
        <v>448</v>
      </c>
      <c r="B5377" s="99">
        <v>44408</v>
      </c>
      <c r="C5377" s="23">
        <v>2974</v>
      </c>
      <c r="D5377" s="23">
        <v>5</v>
      </c>
      <c r="E5377" s="98" t="s">
        <v>49</v>
      </c>
      <c r="F5377" s="98" t="s">
        <v>164</v>
      </c>
      <c r="G5377" s="98" t="s">
        <v>4120</v>
      </c>
      <c r="H5377" s="98" t="s">
        <v>1366</v>
      </c>
      <c r="I5377" s="98" t="s">
        <v>6771</v>
      </c>
      <c r="J5377" s="99">
        <v>44856</v>
      </c>
      <c r="K5377" s="107">
        <v>5000000</v>
      </c>
      <c r="L5377" s="98" t="s">
        <v>8168</v>
      </c>
      <c r="M5377" s="23">
        <v>720</v>
      </c>
      <c r="N5377" s="23">
        <v>1</v>
      </c>
      <c r="O5377" s="107">
        <v>5000000</v>
      </c>
      <c r="P5377" s="23">
        <v>180</v>
      </c>
      <c r="Q5377" s="23">
        <v>2</v>
      </c>
      <c r="R5377" s="23">
        <v>2</v>
      </c>
      <c r="S5377" s="23">
        <v>0</v>
      </c>
      <c r="T5377" s="47">
        <v>3.75</v>
      </c>
      <c r="U5377" s="98" t="s">
        <v>111</v>
      </c>
      <c r="V5377" s="98" t="s">
        <v>3139</v>
      </c>
      <c r="W5377" s="69">
        <f t="shared" si="166"/>
        <v>5.2327843329494387E-3</v>
      </c>
    </row>
    <row r="5378" spans="1:23">
      <c r="A5378">
        <f t="shared" si="167"/>
        <v>814</v>
      </c>
      <c r="B5378" s="99">
        <v>44408</v>
      </c>
      <c r="C5378" s="23">
        <v>2975</v>
      </c>
      <c r="D5378" s="23">
        <v>5</v>
      </c>
      <c r="E5378" s="98" t="s">
        <v>49</v>
      </c>
      <c r="F5378" s="98" t="s">
        <v>164</v>
      </c>
      <c r="G5378" s="98" t="s">
        <v>4120</v>
      </c>
      <c r="H5378" s="98" t="s">
        <v>1366</v>
      </c>
      <c r="I5378" s="98" t="s">
        <v>9977</v>
      </c>
      <c r="J5378" s="99">
        <v>45222</v>
      </c>
      <c r="K5378" s="107">
        <v>17500000</v>
      </c>
      <c r="L5378" s="98" t="s">
        <v>8169</v>
      </c>
      <c r="M5378" s="23">
        <v>1080</v>
      </c>
      <c r="N5378" s="23">
        <v>1</v>
      </c>
      <c r="O5378" s="107">
        <v>17500000</v>
      </c>
      <c r="P5378" s="23">
        <v>180</v>
      </c>
      <c r="Q5378" s="23">
        <v>2</v>
      </c>
      <c r="R5378" s="23">
        <v>2</v>
      </c>
      <c r="S5378" s="23">
        <v>0</v>
      </c>
      <c r="T5378" s="47">
        <v>14.583333</v>
      </c>
      <c r="U5378" s="98" t="s">
        <v>111</v>
      </c>
      <c r="V5378" s="98" t="s">
        <v>3139</v>
      </c>
      <c r="W5378" s="69">
        <f t="shared" ref="W5378:W5441" si="168">+T5378/SUM($T$2:$T$5848)*A5378</f>
        <v>3.6974707896364166E-2</v>
      </c>
    </row>
    <row r="5379" spans="1:23">
      <c r="A5379">
        <f t="shared" ref="A5379:A5442" si="169">+J5379-B5379</f>
        <v>814</v>
      </c>
      <c r="B5379" s="99">
        <v>44408</v>
      </c>
      <c r="C5379" s="23">
        <v>2976</v>
      </c>
      <c r="D5379" s="23">
        <v>5</v>
      </c>
      <c r="E5379" s="98" t="s">
        <v>49</v>
      </c>
      <c r="F5379" s="98" t="s">
        <v>164</v>
      </c>
      <c r="G5379" s="98" t="s">
        <v>4120</v>
      </c>
      <c r="H5379" s="98" t="s">
        <v>1366</v>
      </c>
      <c r="I5379" s="98" t="s">
        <v>9977</v>
      </c>
      <c r="J5379" s="99">
        <v>45222</v>
      </c>
      <c r="K5379" s="107">
        <v>6600000</v>
      </c>
      <c r="L5379" s="98" t="s">
        <v>8166</v>
      </c>
      <c r="M5379" s="23">
        <v>1080</v>
      </c>
      <c r="N5379" s="23">
        <v>1</v>
      </c>
      <c r="O5379" s="107">
        <v>6600000</v>
      </c>
      <c r="P5379" s="23">
        <v>180</v>
      </c>
      <c r="Q5379" s="23">
        <v>2</v>
      </c>
      <c r="R5379" s="23">
        <v>2</v>
      </c>
      <c r="S5379" s="23">
        <v>0</v>
      </c>
      <c r="T5379" s="47">
        <v>5.5</v>
      </c>
      <c r="U5379" s="98" t="s">
        <v>111</v>
      </c>
      <c r="V5379" s="98" t="s">
        <v>3139</v>
      </c>
      <c r="W5379" s="69">
        <f t="shared" si="168"/>
        <v>1.3944747296794424E-2</v>
      </c>
    </row>
    <row r="5380" spans="1:23">
      <c r="A5380">
        <f t="shared" si="169"/>
        <v>1545</v>
      </c>
      <c r="B5380" s="99">
        <v>44408</v>
      </c>
      <c r="C5380" s="23">
        <v>2977</v>
      </c>
      <c r="D5380" s="23">
        <v>5</v>
      </c>
      <c r="E5380" s="98" t="s">
        <v>49</v>
      </c>
      <c r="F5380" s="98" t="s">
        <v>164</v>
      </c>
      <c r="G5380" s="98" t="s">
        <v>4120</v>
      </c>
      <c r="H5380" s="98" t="s">
        <v>1366</v>
      </c>
      <c r="I5380" s="98" t="s">
        <v>9977</v>
      </c>
      <c r="J5380" s="99">
        <v>45953</v>
      </c>
      <c r="K5380" s="107">
        <v>20000000</v>
      </c>
      <c r="L5380" s="98" t="s">
        <v>8170</v>
      </c>
      <c r="M5380" s="23">
        <v>1800</v>
      </c>
      <c r="N5380" s="23">
        <v>1</v>
      </c>
      <c r="O5380" s="107">
        <v>20000000</v>
      </c>
      <c r="P5380" s="23">
        <v>180</v>
      </c>
      <c r="Q5380" s="23">
        <v>2</v>
      </c>
      <c r="R5380" s="23">
        <v>2</v>
      </c>
      <c r="S5380" s="23">
        <v>0</v>
      </c>
      <c r="T5380" s="47">
        <v>18</v>
      </c>
      <c r="U5380" s="98" t="s">
        <v>111</v>
      </c>
      <c r="V5380" s="98" t="s">
        <v>3139</v>
      </c>
      <c r="W5380" s="69">
        <f t="shared" si="168"/>
        <v>8.6621269225788014E-2</v>
      </c>
    </row>
    <row r="5381" spans="1:23">
      <c r="A5381">
        <f t="shared" si="169"/>
        <v>1180</v>
      </c>
      <c r="B5381" s="99">
        <v>44408</v>
      </c>
      <c r="C5381" s="23">
        <v>2978</v>
      </c>
      <c r="D5381" s="23">
        <v>5</v>
      </c>
      <c r="E5381" s="98" t="s">
        <v>49</v>
      </c>
      <c r="F5381" s="98" t="s">
        <v>164</v>
      </c>
      <c r="G5381" s="98" t="s">
        <v>4120</v>
      </c>
      <c r="H5381" s="98" t="s">
        <v>1366</v>
      </c>
      <c r="I5381" s="98" t="s">
        <v>9977</v>
      </c>
      <c r="J5381" s="99">
        <v>45588</v>
      </c>
      <c r="K5381" s="107">
        <v>8000000</v>
      </c>
      <c r="L5381" s="98" t="s">
        <v>8171</v>
      </c>
      <c r="M5381" s="23">
        <v>1440</v>
      </c>
      <c r="N5381" s="23">
        <v>1</v>
      </c>
      <c r="O5381" s="107">
        <v>8000000</v>
      </c>
      <c r="P5381" s="23">
        <v>180</v>
      </c>
      <c r="Q5381" s="23">
        <v>2</v>
      </c>
      <c r="R5381" s="23">
        <v>2</v>
      </c>
      <c r="S5381" s="23">
        <v>0</v>
      </c>
      <c r="T5381" s="47">
        <v>7</v>
      </c>
      <c r="U5381" s="98" t="s">
        <v>111</v>
      </c>
      <c r="V5381" s="98" t="s">
        <v>3139</v>
      </c>
      <c r="W5381" s="69">
        <f t="shared" si="168"/>
        <v>2.572785630366807E-2</v>
      </c>
    </row>
    <row r="5382" spans="1:23">
      <c r="A5382">
        <f t="shared" si="169"/>
        <v>814</v>
      </c>
      <c r="B5382" s="99">
        <v>44408</v>
      </c>
      <c r="C5382" s="23">
        <v>2979</v>
      </c>
      <c r="D5382" s="23">
        <v>5</v>
      </c>
      <c r="E5382" s="98" t="s">
        <v>49</v>
      </c>
      <c r="F5382" s="98" t="s">
        <v>164</v>
      </c>
      <c r="G5382" s="98" t="s">
        <v>4120</v>
      </c>
      <c r="H5382" s="98" t="s">
        <v>1366</v>
      </c>
      <c r="I5382" s="98" t="s">
        <v>9977</v>
      </c>
      <c r="J5382" s="99">
        <v>45222</v>
      </c>
      <c r="K5382" s="107">
        <v>7000000</v>
      </c>
      <c r="L5382" s="98" t="s">
        <v>8172</v>
      </c>
      <c r="M5382" s="23">
        <v>1080</v>
      </c>
      <c r="N5382" s="23">
        <v>1</v>
      </c>
      <c r="O5382" s="107">
        <v>7000000</v>
      </c>
      <c r="P5382" s="23">
        <v>30</v>
      </c>
      <c r="Q5382" s="23">
        <v>2</v>
      </c>
      <c r="R5382" s="23">
        <v>2</v>
      </c>
      <c r="S5382" s="23">
        <v>0</v>
      </c>
      <c r="T5382" s="47">
        <v>5.2500039999999997</v>
      </c>
      <c r="U5382" s="98" t="s">
        <v>111</v>
      </c>
      <c r="V5382" s="98" t="s">
        <v>3139</v>
      </c>
      <c r="W5382" s="69">
        <f t="shared" si="168"/>
        <v>1.331090528857453E-2</v>
      </c>
    </row>
    <row r="5383" spans="1:23">
      <c r="A5383">
        <f t="shared" si="169"/>
        <v>814</v>
      </c>
      <c r="B5383" s="99">
        <v>44408</v>
      </c>
      <c r="C5383" s="23">
        <v>2980</v>
      </c>
      <c r="D5383" s="23">
        <v>5</v>
      </c>
      <c r="E5383" s="98" t="s">
        <v>49</v>
      </c>
      <c r="F5383" s="98" t="s">
        <v>164</v>
      </c>
      <c r="G5383" s="98" t="s">
        <v>4120</v>
      </c>
      <c r="H5383" s="98" t="s">
        <v>1366</v>
      </c>
      <c r="I5383" s="98" t="s">
        <v>9977</v>
      </c>
      <c r="J5383" s="99">
        <v>45222</v>
      </c>
      <c r="K5383" s="107">
        <v>15000000</v>
      </c>
      <c r="L5383" s="98" t="s">
        <v>8173</v>
      </c>
      <c r="M5383" s="23">
        <v>1080</v>
      </c>
      <c r="N5383" s="23">
        <v>1</v>
      </c>
      <c r="O5383" s="107">
        <v>15000000</v>
      </c>
      <c r="P5383" s="23">
        <v>180</v>
      </c>
      <c r="Q5383" s="23">
        <v>2</v>
      </c>
      <c r="R5383" s="23">
        <v>2</v>
      </c>
      <c r="S5383" s="23">
        <v>0</v>
      </c>
      <c r="T5383" s="47">
        <v>12.5</v>
      </c>
      <c r="U5383" s="98" t="s">
        <v>111</v>
      </c>
      <c r="V5383" s="98" t="s">
        <v>3139</v>
      </c>
      <c r="W5383" s="69">
        <f t="shared" si="168"/>
        <v>3.1692607492714603E-2</v>
      </c>
    </row>
    <row r="5384" spans="1:23">
      <c r="A5384">
        <f t="shared" si="169"/>
        <v>814</v>
      </c>
      <c r="B5384" s="99">
        <v>44408</v>
      </c>
      <c r="C5384" s="23">
        <v>2981</v>
      </c>
      <c r="D5384" s="23">
        <v>5</v>
      </c>
      <c r="E5384" s="98" t="s">
        <v>49</v>
      </c>
      <c r="F5384" s="98" t="s">
        <v>164</v>
      </c>
      <c r="G5384" s="98" t="s">
        <v>4120</v>
      </c>
      <c r="H5384" s="98" t="s">
        <v>1366</v>
      </c>
      <c r="I5384" s="98" t="s">
        <v>9977</v>
      </c>
      <c r="J5384" s="99">
        <v>45222</v>
      </c>
      <c r="K5384" s="107">
        <v>12000000</v>
      </c>
      <c r="L5384" s="98" t="s">
        <v>8174</v>
      </c>
      <c r="M5384" s="23">
        <v>1080</v>
      </c>
      <c r="N5384" s="23">
        <v>1</v>
      </c>
      <c r="O5384" s="107">
        <v>12000000</v>
      </c>
      <c r="P5384" s="23">
        <v>30</v>
      </c>
      <c r="Q5384" s="23">
        <v>2</v>
      </c>
      <c r="R5384" s="23">
        <v>2</v>
      </c>
      <c r="S5384" s="23">
        <v>0</v>
      </c>
      <c r="T5384" s="47">
        <v>9.0000029999999995</v>
      </c>
      <c r="U5384" s="98" t="s">
        <v>111</v>
      </c>
      <c r="V5384" s="98" t="s">
        <v>3139</v>
      </c>
      <c r="W5384" s="69">
        <f t="shared" si="168"/>
        <v>2.2818685000980315E-2</v>
      </c>
    </row>
    <row r="5385" spans="1:23">
      <c r="A5385">
        <f t="shared" si="169"/>
        <v>814</v>
      </c>
      <c r="B5385" s="99">
        <v>44408</v>
      </c>
      <c r="C5385" s="23">
        <v>2982</v>
      </c>
      <c r="D5385" s="23">
        <v>5</v>
      </c>
      <c r="E5385" s="98" t="s">
        <v>49</v>
      </c>
      <c r="F5385" s="98" t="s">
        <v>164</v>
      </c>
      <c r="G5385" s="98" t="s">
        <v>4120</v>
      </c>
      <c r="H5385" s="98" t="s">
        <v>1366</v>
      </c>
      <c r="I5385" s="98" t="s">
        <v>9977</v>
      </c>
      <c r="J5385" s="99">
        <v>45222</v>
      </c>
      <c r="K5385" s="107">
        <v>50000000</v>
      </c>
      <c r="L5385" s="98" t="s">
        <v>8175</v>
      </c>
      <c r="M5385" s="23">
        <v>1080</v>
      </c>
      <c r="N5385" s="23">
        <v>1</v>
      </c>
      <c r="O5385" s="107">
        <v>50000000</v>
      </c>
      <c r="P5385" s="23">
        <v>30</v>
      </c>
      <c r="Q5385" s="23">
        <v>2</v>
      </c>
      <c r="R5385" s="23">
        <v>2</v>
      </c>
      <c r="S5385" s="23">
        <v>2.91</v>
      </c>
      <c r="T5385" s="47">
        <v>37.520943000000003</v>
      </c>
      <c r="U5385" s="98" t="s">
        <v>111</v>
      </c>
      <c r="V5385" s="98" t="s">
        <v>3139</v>
      </c>
      <c r="W5385" s="69">
        <f t="shared" si="168"/>
        <v>9.5130921540441407E-2</v>
      </c>
    </row>
    <row r="5386" spans="1:23">
      <c r="A5386">
        <f t="shared" si="169"/>
        <v>814</v>
      </c>
      <c r="B5386" s="99">
        <v>44408</v>
      </c>
      <c r="C5386" s="23">
        <v>2983</v>
      </c>
      <c r="D5386" s="23">
        <v>5</v>
      </c>
      <c r="E5386" s="98" t="s">
        <v>49</v>
      </c>
      <c r="F5386" s="98" t="s">
        <v>164</v>
      </c>
      <c r="G5386" s="98" t="s">
        <v>4120</v>
      </c>
      <c r="H5386" s="98" t="s">
        <v>1366</v>
      </c>
      <c r="I5386" s="98" t="s">
        <v>9977</v>
      </c>
      <c r="J5386" s="99">
        <v>45222</v>
      </c>
      <c r="K5386" s="107">
        <v>30000000</v>
      </c>
      <c r="L5386" s="98" t="s">
        <v>8176</v>
      </c>
      <c r="M5386" s="23">
        <v>1080</v>
      </c>
      <c r="N5386" s="23">
        <v>1</v>
      </c>
      <c r="O5386" s="107">
        <v>30000000</v>
      </c>
      <c r="P5386" s="23">
        <v>180</v>
      </c>
      <c r="Q5386" s="23">
        <v>2</v>
      </c>
      <c r="R5386" s="23">
        <v>2</v>
      </c>
      <c r="S5386" s="23">
        <v>2.76</v>
      </c>
      <c r="T5386" s="47">
        <v>25.184688000000001</v>
      </c>
      <c r="U5386" s="98" t="s">
        <v>111</v>
      </c>
      <c r="V5386" s="98" t="s">
        <v>3139</v>
      </c>
      <c r="W5386" s="69">
        <f t="shared" si="168"/>
        <v>6.3853474528838369E-2</v>
      </c>
    </row>
    <row r="5387" spans="1:23">
      <c r="A5387">
        <f t="shared" si="169"/>
        <v>1545</v>
      </c>
      <c r="B5387" s="99">
        <v>44408</v>
      </c>
      <c r="C5387" s="23">
        <v>2984</v>
      </c>
      <c r="D5387" s="23">
        <v>5</v>
      </c>
      <c r="E5387" s="98" t="s">
        <v>49</v>
      </c>
      <c r="F5387" s="98" t="s">
        <v>164</v>
      </c>
      <c r="G5387" s="98" t="s">
        <v>4120</v>
      </c>
      <c r="H5387" s="98" t="s">
        <v>1366</v>
      </c>
      <c r="I5387" s="98" t="s">
        <v>9977</v>
      </c>
      <c r="J5387" s="99">
        <v>45953</v>
      </c>
      <c r="K5387" s="107">
        <v>40000000</v>
      </c>
      <c r="L5387" s="98" t="s">
        <v>8177</v>
      </c>
      <c r="M5387" s="23">
        <v>1800</v>
      </c>
      <c r="N5387" s="23">
        <v>1</v>
      </c>
      <c r="O5387" s="107">
        <v>40000000</v>
      </c>
      <c r="P5387" s="23">
        <v>180</v>
      </c>
      <c r="Q5387" s="23">
        <v>2</v>
      </c>
      <c r="R5387" s="23">
        <v>2</v>
      </c>
      <c r="S5387" s="23">
        <v>2.76</v>
      </c>
      <c r="T5387" s="47">
        <v>36.265877000000003</v>
      </c>
      <c r="U5387" s="98" t="s">
        <v>111</v>
      </c>
      <c r="V5387" s="98" t="s">
        <v>3139</v>
      </c>
      <c r="W5387" s="69">
        <f t="shared" si="168"/>
        <v>0.17452201640701745</v>
      </c>
    </row>
    <row r="5388" spans="1:23">
      <c r="A5388">
        <f t="shared" si="169"/>
        <v>1545</v>
      </c>
      <c r="B5388" s="99">
        <v>44408</v>
      </c>
      <c r="C5388" s="23">
        <v>2985</v>
      </c>
      <c r="D5388" s="23">
        <v>5</v>
      </c>
      <c r="E5388" s="98" t="s">
        <v>49</v>
      </c>
      <c r="F5388" s="98" t="s">
        <v>164</v>
      </c>
      <c r="G5388" s="98" t="s">
        <v>4120</v>
      </c>
      <c r="H5388" s="98" t="s">
        <v>1366</v>
      </c>
      <c r="I5388" s="98" t="s">
        <v>9977</v>
      </c>
      <c r="J5388" s="99">
        <v>45953</v>
      </c>
      <c r="K5388" s="107">
        <v>14000000</v>
      </c>
      <c r="L5388" s="98" t="s">
        <v>8178</v>
      </c>
      <c r="M5388" s="23">
        <v>1800</v>
      </c>
      <c r="N5388" s="23">
        <v>1</v>
      </c>
      <c r="O5388" s="107">
        <v>14000000</v>
      </c>
      <c r="P5388" s="23">
        <v>180</v>
      </c>
      <c r="Q5388" s="23">
        <v>2</v>
      </c>
      <c r="R5388" s="23">
        <v>2</v>
      </c>
      <c r="S5388" s="23">
        <v>0</v>
      </c>
      <c r="T5388" s="47">
        <v>12.6</v>
      </c>
      <c r="U5388" s="98" t="s">
        <v>111</v>
      </c>
      <c r="V5388" s="98" t="s">
        <v>3139</v>
      </c>
      <c r="W5388" s="69">
        <f t="shared" si="168"/>
        <v>6.0634888458051615E-2</v>
      </c>
    </row>
    <row r="5389" spans="1:23">
      <c r="A5389">
        <f t="shared" si="169"/>
        <v>1545</v>
      </c>
      <c r="B5389" s="99">
        <v>44408</v>
      </c>
      <c r="C5389" s="23">
        <v>2986</v>
      </c>
      <c r="D5389" s="23">
        <v>5</v>
      </c>
      <c r="E5389" s="98" t="s">
        <v>49</v>
      </c>
      <c r="F5389" s="98" t="s">
        <v>164</v>
      </c>
      <c r="G5389" s="98" t="s">
        <v>4120</v>
      </c>
      <c r="H5389" s="98" t="s">
        <v>1366</v>
      </c>
      <c r="I5389" s="98" t="s">
        <v>9977</v>
      </c>
      <c r="J5389" s="99">
        <v>45953</v>
      </c>
      <c r="K5389" s="107">
        <v>20000000</v>
      </c>
      <c r="L5389" s="98" t="s">
        <v>8179</v>
      </c>
      <c r="M5389" s="23">
        <v>1800</v>
      </c>
      <c r="N5389" s="23">
        <v>1</v>
      </c>
      <c r="O5389" s="107">
        <v>20000000</v>
      </c>
      <c r="P5389" s="23">
        <v>180</v>
      </c>
      <c r="Q5389" s="23">
        <v>2</v>
      </c>
      <c r="R5389" s="23">
        <v>2</v>
      </c>
      <c r="S5389" s="23">
        <v>0</v>
      </c>
      <c r="T5389" s="47">
        <v>18</v>
      </c>
      <c r="U5389" s="98" t="s">
        <v>111</v>
      </c>
      <c r="V5389" s="98" t="s">
        <v>3139</v>
      </c>
      <c r="W5389" s="69">
        <f t="shared" si="168"/>
        <v>8.6621269225788014E-2</v>
      </c>
    </row>
    <row r="5390" spans="1:23">
      <c r="A5390">
        <f t="shared" si="169"/>
        <v>1545</v>
      </c>
      <c r="B5390" s="99">
        <v>44408</v>
      </c>
      <c r="C5390" s="23">
        <v>2987</v>
      </c>
      <c r="D5390" s="23">
        <v>5</v>
      </c>
      <c r="E5390" s="98" t="s">
        <v>49</v>
      </c>
      <c r="F5390" s="98" t="s">
        <v>164</v>
      </c>
      <c r="G5390" s="98" t="s">
        <v>4120</v>
      </c>
      <c r="H5390" s="98" t="s">
        <v>1366</v>
      </c>
      <c r="I5390" s="98" t="s">
        <v>9977</v>
      </c>
      <c r="J5390" s="99">
        <v>45953</v>
      </c>
      <c r="K5390" s="107">
        <v>10000000</v>
      </c>
      <c r="L5390" s="98" t="s">
        <v>8180</v>
      </c>
      <c r="M5390" s="23">
        <v>1800</v>
      </c>
      <c r="N5390" s="23">
        <v>1</v>
      </c>
      <c r="O5390" s="107">
        <v>10000000</v>
      </c>
      <c r="P5390" s="23">
        <v>180</v>
      </c>
      <c r="Q5390" s="23">
        <v>2</v>
      </c>
      <c r="R5390" s="23">
        <v>2</v>
      </c>
      <c r="S5390" s="23">
        <v>0</v>
      </c>
      <c r="T5390" s="47">
        <v>9</v>
      </c>
      <c r="U5390" s="98" t="s">
        <v>111</v>
      </c>
      <c r="V5390" s="98" t="s">
        <v>3139</v>
      </c>
      <c r="W5390" s="69">
        <f t="shared" si="168"/>
        <v>4.3310634612894007E-2</v>
      </c>
    </row>
    <row r="5391" spans="1:23">
      <c r="A5391">
        <f t="shared" si="169"/>
        <v>814</v>
      </c>
      <c r="B5391" s="99">
        <v>44408</v>
      </c>
      <c r="C5391" s="23">
        <v>2988</v>
      </c>
      <c r="D5391" s="23">
        <v>5</v>
      </c>
      <c r="E5391" s="98" t="s">
        <v>49</v>
      </c>
      <c r="F5391" s="98" t="s">
        <v>164</v>
      </c>
      <c r="G5391" s="98" t="s">
        <v>4120</v>
      </c>
      <c r="H5391" s="98" t="s">
        <v>1366</v>
      </c>
      <c r="I5391" s="98" t="s">
        <v>9977</v>
      </c>
      <c r="J5391" s="99">
        <v>45222</v>
      </c>
      <c r="K5391" s="107">
        <v>10000000</v>
      </c>
      <c r="L5391" s="98" t="s">
        <v>8181</v>
      </c>
      <c r="M5391" s="23">
        <v>1080</v>
      </c>
      <c r="N5391" s="23">
        <v>1</v>
      </c>
      <c r="O5391" s="107">
        <v>10000000</v>
      </c>
      <c r="P5391" s="23">
        <v>180</v>
      </c>
      <c r="Q5391" s="23">
        <v>2</v>
      </c>
      <c r="R5391" s="23">
        <v>2</v>
      </c>
      <c r="S5391" s="23">
        <v>0</v>
      </c>
      <c r="T5391" s="47">
        <v>8.3333329999999997</v>
      </c>
      <c r="U5391" s="98" t="s">
        <v>111</v>
      </c>
      <c r="V5391" s="98" t="s">
        <v>3139</v>
      </c>
      <c r="W5391" s="69">
        <f t="shared" si="168"/>
        <v>2.1128404150006871E-2</v>
      </c>
    </row>
    <row r="5392" spans="1:23">
      <c r="A5392">
        <f t="shared" si="169"/>
        <v>1545</v>
      </c>
      <c r="B5392" s="99">
        <v>44408</v>
      </c>
      <c r="C5392" s="23">
        <v>2989</v>
      </c>
      <c r="D5392" s="23">
        <v>5</v>
      </c>
      <c r="E5392" s="98" t="s">
        <v>49</v>
      </c>
      <c r="F5392" s="98" t="s">
        <v>164</v>
      </c>
      <c r="G5392" s="98" t="s">
        <v>4120</v>
      </c>
      <c r="H5392" s="98" t="s">
        <v>1366</v>
      </c>
      <c r="I5392" s="98" t="s">
        <v>9977</v>
      </c>
      <c r="J5392" s="99">
        <v>45953</v>
      </c>
      <c r="K5392" s="107">
        <v>25000000</v>
      </c>
      <c r="L5392" s="98" t="s">
        <v>8182</v>
      </c>
      <c r="M5392" s="23">
        <v>1800</v>
      </c>
      <c r="N5392" s="23">
        <v>1</v>
      </c>
      <c r="O5392" s="107">
        <v>25000000</v>
      </c>
      <c r="P5392" s="23">
        <v>180</v>
      </c>
      <c r="Q5392" s="23">
        <v>2</v>
      </c>
      <c r="R5392" s="23">
        <v>2</v>
      </c>
      <c r="S5392" s="23">
        <v>0</v>
      </c>
      <c r="T5392" s="47">
        <v>22.5</v>
      </c>
      <c r="U5392" s="98" t="s">
        <v>111</v>
      </c>
      <c r="V5392" s="98" t="s">
        <v>3139</v>
      </c>
      <c r="W5392" s="69">
        <f t="shared" si="168"/>
        <v>0.10827658653223501</v>
      </c>
    </row>
    <row r="5393" spans="1:23">
      <c r="A5393">
        <f t="shared" si="169"/>
        <v>814</v>
      </c>
      <c r="B5393" s="99">
        <v>44408</v>
      </c>
      <c r="C5393" s="23">
        <v>2990</v>
      </c>
      <c r="D5393" s="23">
        <v>5</v>
      </c>
      <c r="E5393" s="98" t="s">
        <v>49</v>
      </c>
      <c r="F5393" s="98" t="s">
        <v>164</v>
      </c>
      <c r="G5393" s="98" t="s">
        <v>4120</v>
      </c>
      <c r="H5393" s="98" t="s">
        <v>1366</v>
      </c>
      <c r="I5393" s="98" t="s">
        <v>9977</v>
      </c>
      <c r="J5393" s="99">
        <v>45222</v>
      </c>
      <c r="K5393" s="107">
        <v>10000000</v>
      </c>
      <c r="L5393" s="98" t="s">
        <v>8183</v>
      </c>
      <c r="M5393" s="23">
        <v>1080</v>
      </c>
      <c r="N5393" s="23">
        <v>1</v>
      </c>
      <c r="O5393" s="107">
        <v>10000000</v>
      </c>
      <c r="P5393" s="23">
        <v>180</v>
      </c>
      <c r="Q5393" s="23">
        <v>2</v>
      </c>
      <c r="R5393" s="23">
        <v>2</v>
      </c>
      <c r="S5393" s="23">
        <v>0</v>
      </c>
      <c r="T5393" s="47">
        <v>8.3333329999999997</v>
      </c>
      <c r="U5393" s="98" t="s">
        <v>111</v>
      </c>
      <c r="V5393" s="98" t="s">
        <v>3139</v>
      </c>
      <c r="W5393" s="69">
        <f t="shared" si="168"/>
        <v>2.1128404150006871E-2</v>
      </c>
    </row>
    <row r="5394" spans="1:23">
      <c r="A5394">
        <f t="shared" si="169"/>
        <v>817</v>
      </c>
      <c r="B5394" s="99">
        <v>44408</v>
      </c>
      <c r="C5394" s="23">
        <v>2991</v>
      </c>
      <c r="D5394" s="23">
        <v>5</v>
      </c>
      <c r="E5394" s="98" t="s">
        <v>49</v>
      </c>
      <c r="F5394" s="98" t="s">
        <v>164</v>
      </c>
      <c r="G5394" s="98" t="s">
        <v>4120</v>
      </c>
      <c r="H5394" s="98" t="s">
        <v>1366</v>
      </c>
      <c r="I5394" s="98" t="s">
        <v>6614</v>
      </c>
      <c r="J5394" s="99">
        <v>45225</v>
      </c>
      <c r="K5394" s="107">
        <v>10000000</v>
      </c>
      <c r="L5394" s="98" t="s">
        <v>8184</v>
      </c>
      <c r="M5394" s="23">
        <v>1080</v>
      </c>
      <c r="N5394" s="23">
        <v>1</v>
      </c>
      <c r="O5394" s="107">
        <v>10000000</v>
      </c>
      <c r="P5394" s="23">
        <v>30</v>
      </c>
      <c r="Q5394" s="23">
        <v>2</v>
      </c>
      <c r="R5394" s="23">
        <v>2</v>
      </c>
      <c r="S5394" s="23">
        <v>0</v>
      </c>
      <c r="T5394" s="47">
        <v>7.4999979999999997</v>
      </c>
      <c r="U5394" s="98" t="s">
        <v>111</v>
      </c>
      <c r="V5394" s="98" t="s">
        <v>3139</v>
      </c>
      <c r="W5394" s="69">
        <f t="shared" si="168"/>
        <v>1.9085641339153622E-2</v>
      </c>
    </row>
    <row r="5395" spans="1:23">
      <c r="A5395">
        <f t="shared" si="169"/>
        <v>1548</v>
      </c>
      <c r="B5395" s="99">
        <v>44408</v>
      </c>
      <c r="C5395" s="23">
        <v>2992</v>
      </c>
      <c r="D5395" s="23">
        <v>5</v>
      </c>
      <c r="E5395" s="98" t="s">
        <v>49</v>
      </c>
      <c r="F5395" s="98" t="s">
        <v>164</v>
      </c>
      <c r="G5395" s="98" t="s">
        <v>4120</v>
      </c>
      <c r="H5395" s="98" t="s">
        <v>1366</v>
      </c>
      <c r="I5395" s="98" t="s">
        <v>6614</v>
      </c>
      <c r="J5395" s="99">
        <v>45956</v>
      </c>
      <c r="K5395" s="107">
        <v>10000000</v>
      </c>
      <c r="L5395" s="98" t="s">
        <v>8185</v>
      </c>
      <c r="M5395" s="23">
        <v>1800</v>
      </c>
      <c r="N5395" s="23">
        <v>1</v>
      </c>
      <c r="O5395" s="107">
        <v>10000000</v>
      </c>
      <c r="P5395" s="23">
        <v>180</v>
      </c>
      <c r="Q5395" s="23">
        <v>2</v>
      </c>
      <c r="R5395" s="23">
        <v>2</v>
      </c>
      <c r="S5395" s="23">
        <v>0</v>
      </c>
      <c r="T5395" s="47">
        <v>9</v>
      </c>
      <c r="U5395" s="98" t="s">
        <v>111</v>
      </c>
      <c r="V5395" s="98" t="s">
        <v>3139</v>
      </c>
      <c r="W5395" s="69">
        <f t="shared" si="168"/>
        <v>4.3394732932530697E-2</v>
      </c>
    </row>
    <row r="5396" spans="1:23">
      <c r="A5396">
        <f t="shared" si="169"/>
        <v>1548</v>
      </c>
      <c r="B5396" s="99">
        <v>44408</v>
      </c>
      <c r="C5396" s="23">
        <v>2993</v>
      </c>
      <c r="D5396" s="23">
        <v>5</v>
      </c>
      <c r="E5396" s="98" t="s">
        <v>49</v>
      </c>
      <c r="F5396" s="98" t="s">
        <v>164</v>
      </c>
      <c r="G5396" s="98" t="s">
        <v>4120</v>
      </c>
      <c r="H5396" s="98" t="s">
        <v>1366</v>
      </c>
      <c r="I5396" s="98" t="s">
        <v>6614</v>
      </c>
      <c r="J5396" s="99">
        <v>45956</v>
      </c>
      <c r="K5396" s="107">
        <v>12000000</v>
      </c>
      <c r="L5396" s="98" t="s">
        <v>8186</v>
      </c>
      <c r="M5396" s="23">
        <v>1800</v>
      </c>
      <c r="N5396" s="23">
        <v>1</v>
      </c>
      <c r="O5396" s="107">
        <v>12000000</v>
      </c>
      <c r="P5396" s="23">
        <v>180</v>
      </c>
      <c r="Q5396" s="23">
        <v>2</v>
      </c>
      <c r="R5396" s="23">
        <v>2</v>
      </c>
      <c r="S5396" s="23">
        <v>0</v>
      </c>
      <c r="T5396" s="47">
        <v>10.8</v>
      </c>
      <c r="U5396" s="98" t="s">
        <v>111</v>
      </c>
      <c r="V5396" s="98" t="s">
        <v>3139</v>
      </c>
      <c r="W5396" s="69">
        <f t="shared" si="168"/>
        <v>5.2073679519036839E-2</v>
      </c>
    </row>
    <row r="5397" spans="1:23">
      <c r="A5397">
        <f t="shared" si="169"/>
        <v>1548</v>
      </c>
      <c r="B5397" s="99">
        <v>44408</v>
      </c>
      <c r="C5397" s="23">
        <v>2994</v>
      </c>
      <c r="D5397" s="23">
        <v>5</v>
      </c>
      <c r="E5397" s="98" t="s">
        <v>49</v>
      </c>
      <c r="F5397" s="98" t="s">
        <v>164</v>
      </c>
      <c r="G5397" s="98" t="s">
        <v>4120</v>
      </c>
      <c r="H5397" s="98" t="s">
        <v>1366</v>
      </c>
      <c r="I5397" s="98" t="s">
        <v>6614</v>
      </c>
      <c r="J5397" s="99">
        <v>45956</v>
      </c>
      <c r="K5397" s="107">
        <v>15000000</v>
      </c>
      <c r="L5397" s="98" t="s">
        <v>8187</v>
      </c>
      <c r="M5397" s="23">
        <v>1800</v>
      </c>
      <c r="N5397" s="23">
        <v>1</v>
      </c>
      <c r="O5397" s="107">
        <v>15000000</v>
      </c>
      <c r="P5397" s="23">
        <v>180</v>
      </c>
      <c r="Q5397" s="23">
        <v>2</v>
      </c>
      <c r="R5397" s="23">
        <v>2</v>
      </c>
      <c r="S5397" s="23">
        <v>0</v>
      </c>
      <c r="T5397" s="47">
        <v>13.5</v>
      </c>
      <c r="U5397" s="98" t="s">
        <v>111</v>
      </c>
      <c r="V5397" s="98" t="s">
        <v>3139</v>
      </c>
      <c r="W5397" s="69">
        <f t="shared" si="168"/>
        <v>6.5092099398796052E-2</v>
      </c>
    </row>
    <row r="5398" spans="1:23">
      <c r="A5398">
        <f t="shared" si="169"/>
        <v>452</v>
      </c>
      <c r="B5398" s="99">
        <v>44408</v>
      </c>
      <c r="C5398" s="23">
        <v>2995</v>
      </c>
      <c r="D5398" s="23">
        <v>5</v>
      </c>
      <c r="E5398" s="98" t="s">
        <v>49</v>
      </c>
      <c r="F5398" s="98" t="s">
        <v>164</v>
      </c>
      <c r="G5398" s="98" t="s">
        <v>4120</v>
      </c>
      <c r="H5398" s="98" t="s">
        <v>1366</v>
      </c>
      <c r="I5398" s="98" t="s">
        <v>6614</v>
      </c>
      <c r="J5398" s="99">
        <v>44860</v>
      </c>
      <c r="K5398" s="107">
        <v>7000000</v>
      </c>
      <c r="L5398" s="98" t="s">
        <v>8188</v>
      </c>
      <c r="M5398" s="23">
        <v>720</v>
      </c>
      <c r="N5398" s="23">
        <v>1</v>
      </c>
      <c r="O5398" s="107">
        <v>7000000</v>
      </c>
      <c r="P5398" s="23">
        <v>90</v>
      </c>
      <c r="Q5398" s="23">
        <v>2</v>
      </c>
      <c r="R5398" s="23">
        <v>2</v>
      </c>
      <c r="S5398" s="23">
        <v>0</v>
      </c>
      <c r="T5398" s="47">
        <v>4.375</v>
      </c>
      <c r="U5398" s="98" t="s">
        <v>111</v>
      </c>
      <c r="V5398" s="98" t="s">
        <v>3139</v>
      </c>
      <c r="W5398" s="69">
        <f t="shared" si="168"/>
        <v>6.1594232252425683E-3</v>
      </c>
    </row>
    <row r="5399" spans="1:23">
      <c r="A5399">
        <f t="shared" si="169"/>
        <v>1548</v>
      </c>
      <c r="B5399" s="99">
        <v>44408</v>
      </c>
      <c r="C5399" s="23">
        <v>2996</v>
      </c>
      <c r="D5399" s="23">
        <v>5</v>
      </c>
      <c r="E5399" s="98" t="s">
        <v>49</v>
      </c>
      <c r="F5399" s="98" t="s">
        <v>164</v>
      </c>
      <c r="G5399" s="98" t="s">
        <v>4120</v>
      </c>
      <c r="H5399" s="98" t="s">
        <v>1366</v>
      </c>
      <c r="I5399" s="98" t="s">
        <v>6614</v>
      </c>
      <c r="J5399" s="99">
        <v>45956</v>
      </c>
      <c r="K5399" s="107">
        <v>6000000</v>
      </c>
      <c r="L5399" s="98" t="s">
        <v>8189</v>
      </c>
      <c r="M5399" s="23">
        <v>1800</v>
      </c>
      <c r="N5399" s="23">
        <v>1</v>
      </c>
      <c r="O5399" s="107">
        <v>6000000</v>
      </c>
      <c r="P5399" s="23">
        <v>180</v>
      </c>
      <c r="Q5399" s="23">
        <v>2</v>
      </c>
      <c r="R5399" s="23">
        <v>2</v>
      </c>
      <c r="S5399" s="23">
        <v>0</v>
      </c>
      <c r="T5399" s="47">
        <v>5.4</v>
      </c>
      <c r="U5399" s="98" t="s">
        <v>111</v>
      </c>
      <c r="V5399" s="98" t="s">
        <v>3139</v>
      </c>
      <c r="W5399" s="69">
        <f t="shared" si="168"/>
        <v>2.603683975951842E-2</v>
      </c>
    </row>
    <row r="5400" spans="1:23">
      <c r="A5400">
        <f t="shared" si="169"/>
        <v>817</v>
      </c>
      <c r="B5400" s="99">
        <v>44408</v>
      </c>
      <c r="C5400" s="23">
        <v>2997</v>
      </c>
      <c r="D5400" s="23">
        <v>5</v>
      </c>
      <c r="E5400" s="98" t="s">
        <v>49</v>
      </c>
      <c r="F5400" s="98" t="s">
        <v>164</v>
      </c>
      <c r="G5400" s="98" t="s">
        <v>4120</v>
      </c>
      <c r="H5400" s="98" t="s">
        <v>1366</v>
      </c>
      <c r="I5400" s="98" t="s">
        <v>6614</v>
      </c>
      <c r="J5400" s="99">
        <v>45225</v>
      </c>
      <c r="K5400" s="107">
        <v>10700000</v>
      </c>
      <c r="L5400" s="98" t="s">
        <v>8190</v>
      </c>
      <c r="M5400" s="23">
        <v>1080</v>
      </c>
      <c r="N5400" s="23">
        <v>1</v>
      </c>
      <c r="O5400" s="107">
        <v>10700000</v>
      </c>
      <c r="P5400" s="23">
        <v>180</v>
      </c>
      <c r="Q5400" s="23">
        <v>2</v>
      </c>
      <c r="R5400" s="23">
        <v>2</v>
      </c>
      <c r="S5400" s="23">
        <v>0</v>
      </c>
      <c r="T5400" s="47">
        <v>8.9166670000000003</v>
      </c>
      <c r="U5400" s="98" t="s">
        <v>111</v>
      </c>
      <c r="V5400" s="98" t="s">
        <v>3139</v>
      </c>
      <c r="W5400" s="69">
        <f t="shared" si="168"/>
        <v>2.269071382454594E-2</v>
      </c>
    </row>
    <row r="5401" spans="1:23">
      <c r="A5401">
        <f t="shared" si="169"/>
        <v>1548</v>
      </c>
      <c r="B5401" s="99">
        <v>44408</v>
      </c>
      <c r="C5401" s="23">
        <v>2998</v>
      </c>
      <c r="D5401" s="23">
        <v>5</v>
      </c>
      <c r="E5401" s="98" t="s">
        <v>49</v>
      </c>
      <c r="F5401" s="98" t="s">
        <v>164</v>
      </c>
      <c r="G5401" s="98" t="s">
        <v>4120</v>
      </c>
      <c r="H5401" s="98" t="s">
        <v>1366</v>
      </c>
      <c r="I5401" s="98" t="s">
        <v>6614</v>
      </c>
      <c r="J5401" s="99">
        <v>45956</v>
      </c>
      <c r="K5401" s="107">
        <v>10000000</v>
      </c>
      <c r="L5401" s="98" t="s">
        <v>8191</v>
      </c>
      <c r="M5401" s="23">
        <v>1800</v>
      </c>
      <c r="N5401" s="23">
        <v>1</v>
      </c>
      <c r="O5401" s="107">
        <v>10000000</v>
      </c>
      <c r="P5401" s="23">
        <v>180</v>
      </c>
      <c r="Q5401" s="23">
        <v>2</v>
      </c>
      <c r="R5401" s="23">
        <v>2</v>
      </c>
      <c r="S5401" s="23">
        <v>0</v>
      </c>
      <c r="T5401" s="47">
        <v>9</v>
      </c>
      <c r="U5401" s="98" t="s">
        <v>111</v>
      </c>
      <c r="V5401" s="98" t="s">
        <v>3139</v>
      </c>
      <c r="W5401" s="69">
        <f t="shared" si="168"/>
        <v>4.3394732932530697E-2</v>
      </c>
    </row>
    <row r="5402" spans="1:23">
      <c r="A5402">
        <f t="shared" si="169"/>
        <v>1548</v>
      </c>
      <c r="B5402" s="99">
        <v>44408</v>
      </c>
      <c r="C5402" s="23">
        <v>2999</v>
      </c>
      <c r="D5402" s="23">
        <v>5</v>
      </c>
      <c r="E5402" s="98" t="s">
        <v>49</v>
      </c>
      <c r="F5402" s="98" t="s">
        <v>164</v>
      </c>
      <c r="G5402" s="98" t="s">
        <v>4120</v>
      </c>
      <c r="H5402" s="98" t="s">
        <v>1366</v>
      </c>
      <c r="I5402" s="98" t="s">
        <v>6614</v>
      </c>
      <c r="J5402" s="99">
        <v>45956</v>
      </c>
      <c r="K5402" s="107">
        <v>30000000</v>
      </c>
      <c r="L5402" s="98" t="s">
        <v>8192</v>
      </c>
      <c r="M5402" s="23">
        <v>1800</v>
      </c>
      <c r="N5402" s="23">
        <v>1</v>
      </c>
      <c r="O5402" s="107">
        <v>30000000</v>
      </c>
      <c r="P5402" s="23">
        <v>180</v>
      </c>
      <c r="Q5402" s="23">
        <v>2</v>
      </c>
      <c r="R5402" s="23">
        <v>2</v>
      </c>
      <c r="S5402" s="23">
        <v>0</v>
      </c>
      <c r="T5402" s="47">
        <v>27</v>
      </c>
      <c r="U5402" s="98" t="s">
        <v>111</v>
      </c>
      <c r="V5402" s="98" t="s">
        <v>3139</v>
      </c>
      <c r="W5402" s="69">
        <f t="shared" si="168"/>
        <v>0.1301841987975921</v>
      </c>
    </row>
    <row r="5403" spans="1:23">
      <c r="A5403">
        <f t="shared" si="169"/>
        <v>817</v>
      </c>
      <c r="B5403" s="99">
        <v>44408</v>
      </c>
      <c r="C5403" s="23">
        <v>3000</v>
      </c>
      <c r="D5403" s="23">
        <v>5</v>
      </c>
      <c r="E5403" s="98" t="s">
        <v>49</v>
      </c>
      <c r="F5403" s="98" t="s">
        <v>164</v>
      </c>
      <c r="G5403" s="98" t="s">
        <v>4120</v>
      </c>
      <c r="H5403" s="98" t="s">
        <v>1366</v>
      </c>
      <c r="I5403" s="98" t="s">
        <v>6614</v>
      </c>
      <c r="J5403" s="99">
        <v>45225</v>
      </c>
      <c r="K5403" s="107">
        <v>25000000</v>
      </c>
      <c r="L5403" s="98" t="s">
        <v>8193</v>
      </c>
      <c r="M5403" s="23">
        <v>1080</v>
      </c>
      <c r="N5403" s="23">
        <v>1</v>
      </c>
      <c r="O5403" s="107">
        <v>25000000</v>
      </c>
      <c r="P5403" s="23">
        <v>180</v>
      </c>
      <c r="Q5403" s="23">
        <v>2</v>
      </c>
      <c r="R5403" s="23">
        <v>2</v>
      </c>
      <c r="S5403" s="23">
        <v>0</v>
      </c>
      <c r="T5403" s="47">
        <v>20.833333</v>
      </c>
      <c r="U5403" s="98" t="s">
        <v>111</v>
      </c>
      <c r="V5403" s="98" t="s">
        <v>3139</v>
      </c>
      <c r="W5403" s="69">
        <f t="shared" si="168"/>
        <v>5.3015683675802755E-2</v>
      </c>
    </row>
    <row r="5404" spans="1:23">
      <c r="A5404">
        <f t="shared" si="169"/>
        <v>817</v>
      </c>
      <c r="B5404" s="99">
        <v>44408</v>
      </c>
      <c r="C5404" s="23">
        <v>3001</v>
      </c>
      <c r="D5404" s="23">
        <v>5</v>
      </c>
      <c r="E5404" s="98" t="s">
        <v>49</v>
      </c>
      <c r="F5404" s="98" t="s">
        <v>164</v>
      </c>
      <c r="G5404" s="98" t="s">
        <v>4120</v>
      </c>
      <c r="H5404" s="98" t="s">
        <v>1366</v>
      </c>
      <c r="I5404" s="98" t="s">
        <v>6614</v>
      </c>
      <c r="J5404" s="99">
        <v>45225</v>
      </c>
      <c r="K5404" s="107">
        <v>6000000</v>
      </c>
      <c r="L5404" s="98" t="s">
        <v>8194</v>
      </c>
      <c r="M5404" s="23">
        <v>1080</v>
      </c>
      <c r="N5404" s="23">
        <v>1</v>
      </c>
      <c r="O5404" s="107">
        <v>6000000</v>
      </c>
      <c r="P5404" s="23">
        <v>30</v>
      </c>
      <c r="Q5404" s="23">
        <v>2</v>
      </c>
      <c r="R5404" s="23">
        <v>2</v>
      </c>
      <c r="S5404" s="23">
        <v>0</v>
      </c>
      <c r="T5404" s="47">
        <v>4.4999969999999996</v>
      </c>
      <c r="U5404" s="98" t="s">
        <v>111</v>
      </c>
      <c r="V5404" s="98" t="s">
        <v>3139</v>
      </c>
      <c r="W5404" s="69">
        <f t="shared" si="168"/>
        <v>1.1451380222937029E-2</v>
      </c>
    </row>
    <row r="5405" spans="1:23">
      <c r="A5405">
        <f t="shared" si="169"/>
        <v>452</v>
      </c>
      <c r="B5405" s="99">
        <v>44408</v>
      </c>
      <c r="C5405" s="23">
        <v>3002</v>
      </c>
      <c r="D5405" s="23">
        <v>5</v>
      </c>
      <c r="E5405" s="98" t="s">
        <v>49</v>
      </c>
      <c r="F5405" s="98" t="s">
        <v>164</v>
      </c>
      <c r="G5405" s="98" t="s">
        <v>4120</v>
      </c>
      <c r="H5405" s="98" t="s">
        <v>1366</v>
      </c>
      <c r="I5405" s="98" t="s">
        <v>6614</v>
      </c>
      <c r="J5405" s="99">
        <v>44860</v>
      </c>
      <c r="K5405" s="107">
        <v>26000000</v>
      </c>
      <c r="L5405" s="98" t="s">
        <v>8195</v>
      </c>
      <c r="M5405" s="23">
        <v>720</v>
      </c>
      <c r="N5405" s="23">
        <v>1</v>
      </c>
      <c r="O5405" s="107">
        <v>26000000</v>
      </c>
      <c r="P5405" s="23">
        <v>30</v>
      </c>
      <c r="Q5405" s="23">
        <v>2</v>
      </c>
      <c r="R5405" s="23">
        <v>2</v>
      </c>
      <c r="S5405" s="23">
        <v>0</v>
      </c>
      <c r="T5405" s="47">
        <v>16.250003</v>
      </c>
      <c r="U5405" s="98" t="s">
        <v>111</v>
      </c>
      <c r="V5405" s="98" t="s">
        <v>3139</v>
      </c>
      <c r="W5405" s="69">
        <f t="shared" si="168"/>
        <v>2.2877861917362605E-2</v>
      </c>
    </row>
    <row r="5406" spans="1:23">
      <c r="A5406">
        <f t="shared" si="169"/>
        <v>817</v>
      </c>
      <c r="B5406" s="99">
        <v>44408</v>
      </c>
      <c r="C5406" s="23">
        <v>3003</v>
      </c>
      <c r="D5406" s="23">
        <v>5</v>
      </c>
      <c r="E5406" s="98" t="s">
        <v>49</v>
      </c>
      <c r="F5406" s="98" t="s">
        <v>164</v>
      </c>
      <c r="G5406" s="98" t="s">
        <v>4120</v>
      </c>
      <c r="H5406" s="98" t="s">
        <v>1366</v>
      </c>
      <c r="I5406" s="98" t="s">
        <v>6614</v>
      </c>
      <c r="J5406" s="99">
        <v>45225</v>
      </c>
      <c r="K5406" s="107">
        <v>20000000</v>
      </c>
      <c r="L5406" s="98" t="s">
        <v>8196</v>
      </c>
      <c r="M5406" s="23">
        <v>1080</v>
      </c>
      <c r="N5406" s="23">
        <v>1</v>
      </c>
      <c r="O5406" s="107">
        <v>20000000</v>
      </c>
      <c r="P5406" s="23">
        <v>180</v>
      </c>
      <c r="Q5406" s="23">
        <v>2</v>
      </c>
      <c r="R5406" s="23">
        <v>2</v>
      </c>
      <c r="S5406" s="23">
        <v>2.78</v>
      </c>
      <c r="T5406" s="47">
        <v>16.786798999999998</v>
      </c>
      <c r="U5406" s="98" t="s">
        <v>111</v>
      </c>
      <c r="V5406" s="98" t="s">
        <v>3139</v>
      </c>
      <c r="W5406" s="69">
        <f t="shared" si="168"/>
        <v>4.2718254717729609E-2</v>
      </c>
    </row>
    <row r="5407" spans="1:23">
      <c r="A5407">
        <f t="shared" si="169"/>
        <v>1549</v>
      </c>
      <c r="B5407" s="99">
        <v>44408</v>
      </c>
      <c r="C5407" s="23">
        <v>3004</v>
      </c>
      <c r="D5407" s="23">
        <v>5</v>
      </c>
      <c r="E5407" s="98" t="s">
        <v>49</v>
      </c>
      <c r="F5407" s="98" t="s">
        <v>164</v>
      </c>
      <c r="G5407" s="98" t="s">
        <v>4120</v>
      </c>
      <c r="H5407" s="98" t="s">
        <v>1366</v>
      </c>
      <c r="I5407" s="98" t="s">
        <v>6530</v>
      </c>
      <c r="J5407" s="99">
        <v>45957</v>
      </c>
      <c r="K5407" s="107">
        <v>16000000</v>
      </c>
      <c r="L5407" s="98" t="s">
        <v>8197</v>
      </c>
      <c r="M5407" s="23">
        <v>1800</v>
      </c>
      <c r="N5407" s="23">
        <v>1</v>
      </c>
      <c r="O5407" s="107">
        <v>16000000</v>
      </c>
      <c r="P5407" s="23">
        <v>180</v>
      </c>
      <c r="Q5407" s="23">
        <v>2</v>
      </c>
      <c r="R5407" s="23">
        <v>2</v>
      </c>
      <c r="S5407" s="23">
        <v>0</v>
      </c>
      <c r="T5407" s="47">
        <v>14.4</v>
      </c>
      <c r="U5407" s="98" t="s">
        <v>111</v>
      </c>
      <c r="V5407" s="98" t="s">
        <v>3139</v>
      </c>
      <c r="W5407" s="69">
        <f t="shared" si="168"/>
        <v>6.9476425129188682E-2</v>
      </c>
    </row>
    <row r="5408" spans="1:23">
      <c r="A5408">
        <f t="shared" si="169"/>
        <v>818</v>
      </c>
      <c r="B5408" s="99">
        <v>44408</v>
      </c>
      <c r="C5408" s="23">
        <v>3005</v>
      </c>
      <c r="D5408" s="23">
        <v>5</v>
      </c>
      <c r="E5408" s="98" t="s">
        <v>49</v>
      </c>
      <c r="F5408" s="98" t="s">
        <v>164</v>
      </c>
      <c r="G5408" s="98" t="s">
        <v>4120</v>
      </c>
      <c r="H5408" s="98" t="s">
        <v>1366</v>
      </c>
      <c r="I5408" s="98" t="s">
        <v>6530</v>
      </c>
      <c r="J5408" s="99">
        <v>45226</v>
      </c>
      <c r="K5408" s="107">
        <v>15000000</v>
      </c>
      <c r="L5408" s="98" t="s">
        <v>8198</v>
      </c>
      <c r="M5408" s="23">
        <v>1080</v>
      </c>
      <c r="N5408" s="23">
        <v>1</v>
      </c>
      <c r="O5408" s="107">
        <v>15000000</v>
      </c>
      <c r="P5408" s="23">
        <v>180</v>
      </c>
      <c r="Q5408" s="23">
        <v>2</v>
      </c>
      <c r="R5408" s="23">
        <v>2</v>
      </c>
      <c r="S5408" s="23">
        <v>0</v>
      </c>
      <c r="T5408" s="47">
        <v>12.5</v>
      </c>
      <c r="U5408" s="98" t="s">
        <v>111</v>
      </c>
      <c r="V5408" s="98" t="s">
        <v>3139</v>
      </c>
      <c r="W5408" s="69">
        <f t="shared" si="168"/>
        <v>3.184834512167143E-2</v>
      </c>
    </row>
    <row r="5409" spans="1:23">
      <c r="A5409">
        <f t="shared" si="169"/>
        <v>1549</v>
      </c>
      <c r="B5409" s="99">
        <v>44408</v>
      </c>
      <c r="C5409" s="23">
        <v>3006</v>
      </c>
      <c r="D5409" s="23">
        <v>5</v>
      </c>
      <c r="E5409" s="98" t="s">
        <v>49</v>
      </c>
      <c r="F5409" s="98" t="s">
        <v>164</v>
      </c>
      <c r="G5409" s="98" t="s">
        <v>4120</v>
      </c>
      <c r="H5409" s="98" t="s">
        <v>1366</v>
      </c>
      <c r="I5409" s="98" t="s">
        <v>6530</v>
      </c>
      <c r="J5409" s="99">
        <v>45957</v>
      </c>
      <c r="K5409" s="107">
        <v>20000000</v>
      </c>
      <c r="L5409" s="98" t="s">
        <v>8199</v>
      </c>
      <c r="M5409" s="23">
        <v>1800</v>
      </c>
      <c r="N5409" s="23">
        <v>1</v>
      </c>
      <c r="O5409" s="107">
        <v>20000000</v>
      </c>
      <c r="P5409" s="23">
        <v>180</v>
      </c>
      <c r="Q5409" s="23">
        <v>2</v>
      </c>
      <c r="R5409" s="23">
        <v>2</v>
      </c>
      <c r="S5409" s="23">
        <v>0</v>
      </c>
      <c r="T5409" s="47">
        <v>18</v>
      </c>
      <c r="U5409" s="98" t="s">
        <v>111</v>
      </c>
      <c r="V5409" s="98" t="s">
        <v>3139</v>
      </c>
      <c r="W5409" s="69">
        <f t="shared" si="168"/>
        <v>8.6845531411485849E-2</v>
      </c>
    </row>
    <row r="5410" spans="1:23">
      <c r="A5410">
        <f t="shared" si="169"/>
        <v>1556</v>
      </c>
      <c r="B5410" s="99">
        <v>44408</v>
      </c>
      <c r="C5410" s="23">
        <v>3007</v>
      </c>
      <c r="D5410" s="23">
        <v>5</v>
      </c>
      <c r="E5410" s="98" t="s">
        <v>49</v>
      </c>
      <c r="F5410" s="98" t="s">
        <v>164</v>
      </c>
      <c r="G5410" s="98" t="s">
        <v>4120</v>
      </c>
      <c r="H5410" s="98" t="s">
        <v>1366</v>
      </c>
      <c r="I5410" s="98" t="s">
        <v>6530</v>
      </c>
      <c r="J5410" s="99">
        <v>45964</v>
      </c>
      <c r="K5410" s="107">
        <v>30000000</v>
      </c>
      <c r="L5410" s="98" t="s">
        <v>8200</v>
      </c>
      <c r="M5410" s="23">
        <v>1980</v>
      </c>
      <c r="N5410" s="23">
        <v>1</v>
      </c>
      <c r="O5410" s="107">
        <v>30000000</v>
      </c>
      <c r="P5410" s="23">
        <v>180</v>
      </c>
      <c r="Q5410" s="23">
        <v>2</v>
      </c>
      <c r="R5410" s="23">
        <v>2</v>
      </c>
      <c r="S5410" s="23">
        <v>2.8</v>
      </c>
      <c r="T5410" s="47">
        <v>27.182037000000001</v>
      </c>
      <c r="U5410" s="98" t="s">
        <v>111</v>
      </c>
      <c r="V5410" s="98" t="s">
        <v>3139</v>
      </c>
      <c r="W5410" s="69">
        <f t="shared" si="168"/>
        <v>0.13173923768961193</v>
      </c>
    </row>
    <row r="5411" spans="1:23">
      <c r="A5411">
        <f t="shared" si="169"/>
        <v>1549</v>
      </c>
      <c r="B5411" s="99">
        <v>44408</v>
      </c>
      <c r="C5411" s="23">
        <v>3008</v>
      </c>
      <c r="D5411" s="23">
        <v>5</v>
      </c>
      <c r="E5411" s="98" t="s">
        <v>49</v>
      </c>
      <c r="F5411" s="98" t="s">
        <v>164</v>
      </c>
      <c r="G5411" s="98" t="s">
        <v>4120</v>
      </c>
      <c r="H5411" s="98" t="s">
        <v>1366</v>
      </c>
      <c r="I5411" s="98" t="s">
        <v>6530</v>
      </c>
      <c r="J5411" s="99">
        <v>45957</v>
      </c>
      <c r="K5411" s="107">
        <v>30000000</v>
      </c>
      <c r="L5411" s="98" t="s">
        <v>8201</v>
      </c>
      <c r="M5411" s="23">
        <v>1800</v>
      </c>
      <c r="N5411" s="23">
        <v>1</v>
      </c>
      <c r="O5411" s="107">
        <v>30000000</v>
      </c>
      <c r="P5411" s="23">
        <v>180</v>
      </c>
      <c r="Q5411" s="23">
        <v>2</v>
      </c>
      <c r="R5411" s="23">
        <v>2</v>
      </c>
      <c r="S5411" s="23">
        <v>0</v>
      </c>
      <c r="T5411" s="47">
        <v>27</v>
      </c>
      <c r="U5411" s="98" t="s">
        <v>111</v>
      </c>
      <c r="V5411" s="98" t="s">
        <v>3139</v>
      </c>
      <c r="W5411" s="69">
        <f t="shared" si="168"/>
        <v>0.13026829711722879</v>
      </c>
    </row>
    <row r="5412" spans="1:23">
      <c r="A5412">
        <f t="shared" si="169"/>
        <v>818</v>
      </c>
      <c r="B5412" s="99">
        <v>44408</v>
      </c>
      <c r="C5412" s="23">
        <v>3009</v>
      </c>
      <c r="D5412" s="23">
        <v>5</v>
      </c>
      <c r="E5412" s="98" t="s">
        <v>49</v>
      </c>
      <c r="F5412" s="98" t="s">
        <v>164</v>
      </c>
      <c r="G5412" s="98" t="s">
        <v>4120</v>
      </c>
      <c r="H5412" s="98" t="s">
        <v>1366</v>
      </c>
      <c r="I5412" s="98" t="s">
        <v>6530</v>
      </c>
      <c r="J5412" s="99">
        <v>45226</v>
      </c>
      <c r="K5412" s="107">
        <v>6500000</v>
      </c>
      <c r="L5412" s="98" t="s">
        <v>8202</v>
      </c>
      <c r="M5412" s="23">
        <v>1080</v>
      </c>
      <c r="N5412" s="23">
        <v>1</v>
      </c>
      <c r="O5412" s="107">
        <v>6500000</v>
      </c>
      <c r="P5412" s="23">
        <v>180</v>
      </c>
      <c r="Q5412" s="23">
        <v>2</v>
      </c>
      <c r="R5412" s="23">
        <v>2</v>
      </c>
      <c r="S5412" s="23">
        <v>0</v>
      </c>
      <c r="T5412" s="47">
        <v>5.4166670000000003</v>
      </c>
      <c r="U5412" s="98" t="s">
        <v>111</v>
      </c>
      <c r="V5412" s="98" t="s">
        <v>3139</v>
      </c>
      <c r="W5412" s="69">
        <f t="shared" si="168"/>
        <v>1.3800950402013491E-2</v>
      </c>
    </row>
    <row r="5413" spans="1:23">
      <c r="A5413">
        <f t="shared" si="169"/>
        <v>818</v>
      </c>
      <c r="B5413" s="99">
        <v>44408</v>
      </c>
      <c r="C5413" s="23">
        <v>3010</v>
      </c>
      <c r="D5413" s="23">
        <v>5</v>
      </c>
      <c r="E5413" s="98" t="s">
        <v>49</v>
      </c>
      <c r="F5413" s="98" t="s">
        <v>164</v>
      </c>
      <c r="G5413" s="98" t="s">
        <v>4120</v>
      </c>
      <c r="H5413" s="98" t="s">
        <v>1366</v>
      </c>
      <c r="I5413" s="98" t="s">
        <v>6530</v>
      </c>
      <c r="J5413" s="99">
        <v>45226</v>
      </c>
      <c r="K5413" s="107">
        <v>5500000</v>
      </c>
      <c r="L5413" s="98" t="s">
        <v>8203</v>
      </c>
      <c r="M5413" s="23">
        <v>1080</v>
      </c>
      <c r="N5413" s="23">
        <v>1</v>
      </c>
      <c r="O5413" s="107">
        <v>5500000</v>
      </c>
      <c r="P5413" s="23">
        <v>180</v>
      </c>
      <c r="Q5413" s="23">
        <v>2</v>
      </c>
      <c r="R5413" s="23">
        <v>2</v>
      </c>
      <c r="S5413" s="23">
        <v>0</v>
      </c>
      <c r="T5413" s="47">
        <v>4.5833329999999997</v>
      </c>
      <c r="U5413" s="98" t="s">
        <v>111</v>
      </c>
      <c r="V5413" s="98" t="s">
        <v>3139</v>
      </c>
      <c r="W5413" s="69">
        <f t="shared" si="168"/>
        <v>1.1677725695323654E-2</v>
      </c>
    </row>
    <row r="5414" spans="1:23">
      <c r="A5414">
        <f t="shared" si="169"/>
        <v>818</v>
      </c>
      <c r="B5414" s="99">
        <v>44408</v>
      </c>
      <c r="C5414" s="23">
        <v>3011</v>
      </c>
      <c r="D5414" s="23">
        <v>5</v>
      </c>
      <c r="E5414" s="98" t="s">
        <v>49</v>
      </c>
      <c r="F5414" s="98" t="s">
        <v>164</v>
      </c>
      <c r="G5414" s="98" t="s">
        <v>4120</v>
      </c>
      <c r="H5414" s="98" t="s">
        <v>1366</v>
      </c>
      <c r="I5414" s="98" t="s">
        <v>6530</v>
      </c>
      <c r="J5414" s="99">
        <v>45226</v>
      </c>
      <c r="K5414" s="107">
        <v>12000000</v>
      </c>
      <c r="L5414" s="98" t="s">
        <v>8204</v>
      </c>
      <c r="M5414" s="23">
        <v>1080</v>
      </c>
      <c r="N5414" s="23">
        <v>1</v>
      </c>
      <c r="O5414" s="107">
        <v>12000000</v>
      </c>
      <c r="P5414" s="23">
        <v>30</v>
      </c>
      <c r="Q5414" s="23">
        <v>2</v>
      </c>
      <c r="R5414" s="23">
        <v>2</v>
      </c>
      <c r="S5414" s="23">
        <v>0</v>
      </c>
      <c r="T5414" s="47">
        <v>9.0000029999999995</v>
      </c>
      <c r="U5414" s="98" t="s">
        <v>111</v>
      </c>
      <c r="V5414" s="98" t="s">
        <v>3139</v>
      </c>
      <c r="W5414" s="69">
        <f t="shared" si="168"/>
        <v>2.2930816131206261E-2</v>
      </c>
    </row>
    <row r="5415" spans="1:23">
      <c r="A5415">
        <f t="shared" si="169"/>
        <v>1556</v>
      </c>
      <c r="B5415" s="99">
        <v>44408</v>
      </c>
      <c r="C5415" s="23">
        <v>3012</v>
      </c>
      <c r="D5415" s="23">
        <v>5</v>
      </c>
      <c r="E5415" s="98" t="s">
        <v>49</v>
      </c>
      <c r="F5415" s="98" t="s">
        <v>164</v>
      </c>
      <c r="G5415" s="98" t="s">
        <v>4120</v>
      </c>
      <c r="H5415" s="98" t="s">
        <v>1366</v>
      </c>
      <c r="I5415" s="98" t="s">
        <v>6530</v>
      </c>
      <c r="J5415" s="99">
        <v>45964</v>
      </c>
      <c r="K5415" s="107">
        <v>30000000</v>
      </c>
      <c r="L5415" s="98" t="s">
        <v>8205</v>
      </c>
      <c r="M5415" s="23">
        <v>1980</v>
      </c>
      <c r="N5415" s="23">
        <v>1</v>
      </c>
      <c r="O5415" s="107">
        <v>30000000</v>
      </c>
      <c r="P5415" s="23">
        <v>180</v>
      </c>
      <c r="Q5415" s="23">
        <v>2</v>
      </c>
      <c r="R5415" s="23">
        <v>2</v>
      </c>
      <c r="S5415" s="23">
        <v>2.8</v>
      </c>
      <c r="T5415" s="47">
        <v>27.182037000000001</v>
      </c>
      <c r="U5415" s="98" t="s">
        <v>111</v>
      </c>
      <c r="V5415" s="98" t="s">
        <v>3139</v>
      </c>
      <c r="W5415" s="69">
        <f t="shared" si="168"/>
        <v>0.13173923768961193</v>
      </c>
    </row>
    <row r="5416" spans="1:23">
      <c r="A5416">
        <f t="shared" si="169"/>
        <v>1549</v>
      </c>
      <c r="B5416" s="99">
        <v>44408</v>
      </c>
      <c r="C5416" s="23">
        <v>3013</v>
      </c>
      <c r="D5416" s="23">
        <v>5</v>
      </c>
      <c r="E5416" s="98" t="s">
        <v>49</v>
      </c>
      <c r="F5416" s="98" t="s">
        <v>164</v>
      </c>
      <c r="G5416" s="98" t="s">
        <v>4120</v>
      </c>
      <c r="H5416" s="98" t="s">
        <v>1366</v>
      </c>
      <c r="I5416" s="98" t="s">
        <v>6530</v>
      </c>
      <c r="J5416" s="99">
        <v>45957</v>
      </c>
      <c r="K5416" s="107">
        <v>30000000</v>
      </c>
      <c r="L5416" s="98" t="s">
        <v>8206</v>
      </c>
      <c r="M5416" s="23">
        <v>1800</v>
      </c>
      <c r="N5416" s="23">
        <v>1</v>
      </c>
      <c r="O5416" s="107">
        <v>30000000</v>
      </c>
      <c r="P5416" s="23">
        <v>180</v>
      </c>
      <c r="Q5416" s="23">
        <v>2</v>
      </c>
      <c r="R5416" s="23">
        <v>2</v>
      </c>
      <c r="S5416" s="23">
        <v>2.78</v>
      </c>
      <c r="T5416" s="47">
        <v>27.192602999999998</v>
      </c>
      <c r="U5416" s="98" t="s">
        <v>111</v>
      </c>
      <c r="V5416" s="98" t="s">
        <v>3139</v>
      </c>
      <c r="W5416" s="69">
        <f t="shared" si="168"/>
        <v>0.1311975587775869</v>
      </c>
    </row>
    <row r="5417" spans="1:23">
      <c r="A5417">
        <f t="shared" si="169"/>
        <v>1549</v>
      </c>
      <c r="B5417" s="99">
        <v>44408</v>
      </c>
      <c r="C5417" s="23">
        <v>3014</v>
      </c>
      <c r="D5417" s="23">
        <v>5</v>
      </c>
      <c r="E5417" s="98" t="s">
        <v>49</v>
      </c>
      <c r="F5417" s="98" t="s">
        <v>164</v>
      </c>
      <c r="G5417" s="98" t="s">
        <v>4120</v>
      </c>
      <c r="H5417" s="98" t="s">
        <v>1366</v>
      </c>
      <c r="I5417" s="98" t="s">
        <v>6530</v>
      </c>
      <c r="J5417" s="99">
        <v>45957</v>
      </c>
      <c r="K5417" s="107">
        <v>14000000</v>
      </c>
      <c r="L5417" s="98" t="s">
        <v>8207</v>
      </c>
      <c r="M5417" s="23">
        <v>1800</v>
      </c>
      <c r="N5417" s="23">
        <v>1</v>
      </c>
      <c r="O5417" s="107">
        <v>14000000</v>
      </c>
      <c r="P5417" s="23">
        <v>180</v>
      </c>
      <c r="Q5417" s="23">
        <v>2</v>
      </c>
      <c r="R5417" s="23">
        <v>2</v>
      </c>
      <c r="S5417" s="23">
        <v>0</v>
      </c>
      <c r="T5417" s="47">
        <v>12.6</v>
      </c>
      <c r="U5417" s="98" t="s">
        <v>111</v>
      </c>
      <c r="V5417" s="98" t="s">
        <v>3139</v>
      </c>
      <c r="W5417" s="69">
        <f t="shared" si="168"/>
        <v>6.0791871988040098E-2</v>
      </c>
    </row>
    <row r="5418" spans="1:23">
      <c r="A5418">
        <f t="shared" si="169"/>
        <v>818</v>
      </c>
      <c r="B5418" s="99">
        <v>44408</v>
      </c>
      <c r="C5418" s="23">
        <v>3015</v>
      </c>
      <c r="D5418" s="23">
        <v>5</v>
      </c>
      <c r="E5418" s="98" t="s">
        <v>49</v>
      </c>
      <c r="F5418" s="98" t="s">
        <v>164</v>
      </c>
      <c r="G5418" s="98" t="s">
        <v>4120</v>
      </c>
      <c r="H5418" s="98" t="s">
        <v>1366</v>
      </c>
      <c r="I5418" s="98" t="s">
        <v>6530</v>
      </c>
      <c r="J5418" s="99">
        <v>45226</v>
      </c>
      <c r="K5418" s="107">
        <v>6000000</v>
      </c>
      <c r="L5418" s="98" t="s">
        <v>8208</v>
      </c>
      <c r="M5418" s="23">
        <v>1080</v>
      </c>
      <c r="N5418" s="23">
        <v>1</v>
      </c>
      <c r="O5418" s="107">
        <v>6000000</v>
      </c>
      <c r="P5418" s="23">
        <v>180</v>
      </c>
      <c r="Q5418" s="23">
        <v>2</v>
      </c>
      <c r="R5418" s="23">
        <v>2</v>
      </c>
      <c r="S5418" s="23">
        <v>0</v>
      </c>
      <c r="T5418" s="47">
        <v>5</v>
      </c>
      <c r="U5418" s="98" t="s">
        <v>111</v>
      </c>
      <c r="V5418" s="98" t="s">
        <v>3139</v>
      </c>
      <c r="W5418" s="69">
        <f t="shared" si="168"/>
        <v>1.2739338048668574E-2</v>
      </c>
    </row>
    <row r="5419" spans="1:23">
      <c r="A5419">
        <f t="shared" si="169"/>
        <v>1549</v>
      </c>
      <c r="B5419" s="99">
        <v>44408</v>
      </c>
      <c r="C5419" s="23">
        <v>3016</v>
      </c>
      <c r="D5419" s="23">
        <v>5</v>
      </c>
      <c r="E5419" s="98" t="s">
        <v>49</v>
      </c>
      <c r="F5419" s="98" t="s">
        <v>164</v>
      </c>
      <c r="G5419" s="98" t="s">
        <v>4120</v>
      </c>
      <c r="H5419" s="98" t="s">
        <v>1366</v>
      </c>
      <c r="I5419" s="98" t="s">
        <v>6530</v>
      </c>
      <c r="J5419" s="99">
        <v>45957</v>
      </c>
      <c r="K5419" s="107">
        <v>15000000</v>
      </c>
      <c r="L5419" s="98" t="s">
        <v>8209</v>
      </c>
      <c r="M5419" s="23">
        <v>1800</v>
      </c>
      <c r="N5419" s="23">
        <v>1</v>
      </c>
      <c r="O5419" s="107">
        <v>15000000</v>
      </c>
      <c r="P5419" s="23">
        <v>180</v>
      </c>
      <c r="Q5419" s="23">
        <v>2</v>
      </c>
      <c r="R5419" s="23">
        <v>2</v>
      </c>
      <c r="S5419" s="23">
        <v>0</v>
      </c>
      <c r="T5419" s="47">
        <v>13.5</v>
      </c>
      <c r="U5419" s="98" t="s">
        <v>111</v>
      </c>
      <c r="V5419" s="98" t="s">
        <v>3139</v>
      </c>
      <c r="W5419" s="69">
        <f t="shared" si="168"/>
        <v>6.5134148558614394E-2</v>
      </c>
    </row>
    <row r="5420" spans="1:23">
      <c r="A5420">
        <f t="shared" si="169"/>
        <v>818</v>
      </c>
      <c r="B5420" s="99">
        <v>44408</v>
      </c>
      <c r="C5420" s="23">
        <v>3017</v>
      </c>
      <c r="D5420" s="23">
        <v>5</v>
      </c>
      <c r="E5420" s="98" t="s">
        <v>49</v>
      </c>
      <c r="F5420" s="98" t="s">
        <v>164</v>
      </c>
      <c r="G5420" s="98" t="s">
        <v>4120</v>
      </c>
      <c r="H5420" s="98" t="s">
        <v>1366</v>
      </c>
      <c r="I5420" s="98" t="s">
        <v>6530</v>
      </c>
      <c r="J5420" s="99">
        <v>45226</v>
      </c>
      <c r="K5420" s="107">
        <v>20000000</v>
      </c>
      <c r="L5420" s="98" t="s">
        <v>8210</v>
      </c>
      <c r="M5420" s="23">
        <v>1080</v>
      </c>
      <c r="N5420" s="23">
        <v>1</v>
      </c>
      <c r="O5420" s="107">
        <v>20000000</v>
      </c>
      <c r="P5420" s="23">
        <v>180</v>
      </c>
      <c r="Q5420" s="23">
        <v>2</v>
      </c>
      <c r="R5420" s="23">
        <v>2</v>
      </c>
      <c r="S5420" s="23">
        <v>0</v>
      </c>
      <c r="T5420" s="47">
        <v>16.666667</v>
      </c>
      <c r="U5420" s="98" t="s">
        <v>111</v>
      </c>
      <c r="V5420" s="98" t="s">
        <v>3139</v>
      </c>
      <c r="W5420" s="69">
        <f t="shared" si="168"/>
        <v>4.2464461011517782E-2</v>
      </c>
    </row>
    <row r="5421" spans="1:23">
      <c r="A5421">
        <f t="shared" si="169"/>
        <v>1549</v>
      </c>
      <c r="B5421" s="99">
        <v>44408</v>
      </c>
      <c r="C5421" s="23">
        <v>3018</v>
      </c>
      <c r="D5421" s="23">
        <v>5</v>
      </c>
      <c r="E5421" s="98" t="s">
        <v>49</v>
      </c>
      <c r="F5421" s="98" t="s">
        <v>164</v>
      </c>
      <c r="G5421" s="98" t="s">
        <v>4120</v>
      </c>
      <c r="H5421" s="98" t="s">
        <v>1366</v>
      </c>
      <c r="I5421" s="98" t="s">
        <v>6530</v>
      </c>
      <c r="J5421" s="99">
        <v>45957</v>
      </c>
      <c r="K5421" s="107">
        <v>40000000</v>
      </c>
      <c r="L5421" s="98" t="s">
        <v>8211</v>
      </c>
      <c r="M5421" s="23">
        <v>1800</v>
      </c>
      <c r="N5421" s="23">
        <v>1</v>
      </c>
      <c r="O5421" s="107">
        <v>40000000</v>
      </c>
      <c r="P5421" s="23">
        <v>180</v>
      </c>
      <c r="Q5421" s="23">
        <v>2</v>
      </c>
      <c r="R5421" s="23">
        <v>2</v>
      </c>
      <c r="S5421" s="23">
        <v>0</v>
      </c>
      <c r="T5421" s="47">
        <v>36</v>
      </c>
      <c r="U5421" s="98" t="s">
        <v>111</v>
      </c>
      <c r="V5421" s="98" t="s">
        <v>3139</v>
      </c>
      <c r="W5421" s="69">
        <f t="shared" si="168"/>
        <v>0.1736910628229717</v>
      </c>
    </row>
    <row r="5422" spans="1:23">
      <c r="A5422">
        <f t="shared" si="169"/>
        <v>818</v>
      </c>
      <c r="B5422" s="99">
        <v>44408</v>
      </c>
      <c r="C5422" s="23">
        <v>3019</v>
      </c>
      <c r="D5422" s="23">
        <v>5</v>
      </c>
      <c r="E5422" s="98" t="s">
        <v>49</v>
      </c>
      <c r="F5422" s="98" t="s">
        <v>164</v>
      </c>
      <c r="G5422" s="98" t="s">
        <v>4120</v>
      </c>
      <c r="H5422" s="98" t="s">
        <v>1366</v>
      </c>
      <c r="I5422" s="98" t="s">
        <v>6530</v>
      </c>
      <c r="J5422" s="99">
        <v>45226</v>
      </c>
      <c r="K5422" s="107">
        <v>20000000</v>
      </c>
      <c r="L5422" s="98" t="s">
        <v>8212</v>
      </c>
      <c r="M5422" s="23">
        <v>1080</v>
      </c>
      <c r="N5422" s="23">
        <v>1</v>
      </c>
      <c r="O5422" s="107">
        <v>20000000</v>
      </c>
      <c r="P5422" s="23">
        <v>180</v>
      </c>
      <c r="Q5422" s="23">
        <v>2</v>
      </c>
      <c r="R5422" s="23">
        <v>2</v>
      </c>
      <c r="S5422" s="23">
        <v>0</v>
      </c>
      <c r="T5422" s="47">
        <v>16.666667</v>
      </c>
      <c r="U5422" s="98" t="s">
        <v>111</v>
      </c>
      <c r="V5422" s="98" t="s">
        <v>3139</v>
      </c>
      <c r="W5422" s="69">
        <f t="shared" si="168"/>
        <v>4.2464461011517782E-2</v>
      </c>
    </row>
    <row r="5423" spans="1:23">
      <c r="A5423">
        <f t="shared" si="169"/>
        <v>1549</v>
      </c>
      <c r="B5423" s="99">
        <v>44408</v>
      </c>
      <c r="C5423" s="23">
        <v>3020</v>
      </c>
      <c r="D5423" s="23">
        <v>5</v>
      </c>
      <c r="E5423" s="98" t="s">
        <v>49</v>
      </c>
      <c r="F5423" s="98" t="s">
        <v>164</v>
      </c>
      <c r="G5423" s="98" t="s">
        <v>4120</v>
      </c>
      <c r="H5423" s="98" t="s">
        <v>1366</v>
      </c>
      <c r="I5423" s="98" t="s">
        <v>6530</v>
      </c>
      <c r="J5423" s="99">
        <v>45957</v>
      </c>
      <c r="K5423" s="107">
        <v>25000000</v>
      </c>
      <c r="L5423" s="98" t="s">
        <v>8213</v>
      </c>
      <c r="M5423" s="23">
        <v>1800</v>
      </c>
      <c r="N5423" s="23">
        <v>1</v>
      </c>
      <c r="O5423" s="107">
        <v>25000000</v>
      </c>
      <c r="P5423" s="23">
        <v>180</v>
      </c>
      <c r="Q5423" s="23">
        <v>2</v>
      </c>
      <c r="R5423" s="23">
        <v>2</v>
      </c>
      <c r="S5423" s="23">
        <v>0</v>
      </c>
      <c r="T5423" s="47">
        <v>22.5</v>
      </c>
      <c r="U5423" s="98" t="s">
        <v>111</v>
      </c>
      <c r="V5423" s="98" t="s">
        <v>3139</v>
      </c>
      <c r="W5423" s="69">
        <f t="shared" si="168"/>
        <v>0.10855691426435732</v>
      </c>
    </row>
    <row r="5424" spans="1:23">
      <c r="A5424">
        <f t="shared" si="169"/>
        <v>818</v>
      </c>
      <c r="B5424" s="99">
        <v>44408</v>
      </c>
      <c r="C5424" s="23">
        <v>3021</v>
      </c>
      <c r="D5424" s="23">
        <v>5</v>
      </c>
      <c r="E5424" s="98" t="s">
        <v>49</v>
      </c>
      <c r="F5424" s="98" t="s">
        <v>164</v>
      </c>
      <c r="G5424" s="98" t="s">
        <v>4120</v>
      </c>
      <c r="H5424" s="98" t="s">
        <v>1366</v>
      </c>
      <c r="I5424" s="98" t="s">
        <v>6530</v>
      </c>
      <c r="J5424" s="99">
        <v>45226</v>
      </c>
      <c r="K5424" s="107">
        <v>5600000</v>
      </c>
      <c r="L5424" s="98" t="s">
        <v>8214</v>
      </c>
      <c r="M5424" s="23">
        <v>1080</v>
      </c>
      <c r="N5424" s="23">
        <v>1</v>
      </c>
      <c r="O5424" s="107">
        <v>5600000</v>
      </c>
      <c r="P5424" s="23">
        <v>180</v>
      </c>
      <c r="Q5424" s="23">
        <v>2</v>
      </c>
      <c r="R5424" s="23">
        <v>2</v>
      </c>
      <c r="S5424" s="23">
        <v>0</v>
      </c>
      <c r="T5424" s="47">
        <v>4.6666670000000003</v>
      </c>
      <c r="U5424" s="98" t="s">
        <v>111</v>
      </c>
      <c r="V5424" s="98" t="s">
        <v>3139</v>
      </c>
      <c r="W5424" s="69">
        <f t="shared" si="168"/>
        <v>1.1890049694713207E-2</v>
      </c>
    </row>
    <row r="5425" spans="1:23">
      <c r="A5425">
        <f t="shared" si="169"/>
        <v>818</v>
      </c>
      <c r="B5425" s="99">
        <v>44408</v>
      </c>
      <c r="C5425" s="23">
        <v>3022</v>
      </c>
      <c r="D5425" s="23">
        <v>5</v>
      </c>
      <c r="E5425" s="98" t="s">
        <v>49</v>
      </c>
      <c r="F5425" s="98" t="s">
        <v>164</v>
      </c>
      <c r="G5425" s="98" t="s">
        <v>4120</v>
      </c>
      <c r="H5425" s="98" t="s">
        <v>1366</v>
      </c>
      <c r="I5425" s="98" t="s">
        <v>6530</v>
      </c>
      <c r="J5425" s="99">
        <v>45226</v>
      </c>
      <c r="K5425" s="107">
        <v>17500000</v>
      </c>
      <c r="L5425" s="98" t="s">
        <v>8215</v>
      </c>
      <c r="M5425" s="23">
        <v>1080</v>
      </c>
      <c r="N5425" s="23">
        <v>1</v>
      </c>
      <c r="O5425" s="107">
        <v>17500000</v>
      </c>
      <c r="P5425" s="23">
        <v>180</v>
      </c>
      <c r="Q5425" s="23">
        <v>2</v>
      </c>
      <c r="R5425" s="23">
        <v>2</v>
      </c>
      <c r="S5425" s="23">
        <v>0</v>
      </c>
      <c r="T5425" s="47">
        <v>14.583333</v>
      </c>
      <c r="U5425" s="98" t="s">
        <v>111</v>
      </c>
      <c r="V5425" s="98" t="s">
        <v>3139</v>
      </c>
      <c r="W5425" s="69">
        <f t="shared" si="168"/>
        <v>3.7156401792660797E-2</v>
      </c>
    </row>
    <row r="5426" spans="1:23">
      <c r="A5426">
        <f t="shared" si="169"/>
        <v>1550</v>
      </c>
      <c r="B5426" s="99">
        <v>44408</v>
      </c>
      <c r="C5426" s="23">
        <v>3023</v>
      </c>
      <c r="D5426" s="23">
        <v>5</v>
      </c>
      <c r="E5426" s="98" t="s">
        <v>49</v>
      </c>
      <c r="F5426" s="98" t="s">
        <v>164</v>
      </c>
      <c r="G5426" s="98" t="s">
        <v>4120</v>
      </c>
      <c r="H5426" s="98" t="s">
        <v>1366</v>
      </c>
      <c r="I5426" s="98" t="s">
        <v>10065</v>
      </c>
      <c r="J5426" s="99">
        <v>45958</v>
      </c>
      <c r="K5426" s="107">
        <v>30000000</v>
      </c>
      <c r="L5426" s="98" t="s">
        <v>8216</v>
      </c>
      <c r="M5426" s="23">
        <v>1800</v>
      </c>
      <c r="N5426" s="23">
        <v>1</v>
      </c>
      <c r="O5426" s="107">
        <v>30000000</v>
      </c>
      <c r="P5426" s="23">
        <v>180</v>
      </c>
      <c r="Q5426" s="23">
        <v>2</v>
      </c>
      <c r="R5426" s="23">
        <v>2</v>
      </c>
      <c r="S5426" s="23">
        <v>0</v>
      </c>
      <c r="T5426" s="47">
        <v>27</v>
      </c>
      <c r="U5426" s="98" t="s">
        <v>111</v>
      </c>
      <c r="V5426" s="98" t="s">
        <v>3139</v>
      </c>
      <c r="W5426" s="69">
        <f t="shared" si="168"/>
        <v>0.13035239543686547</v>
      </c>
    </row>
    <row r="5427" spans="1:23">
      <c r="A5427">
        <f t="shared" si="169"/>
        <v>819</v>
      </c>
      <c r="B5427" s="99">
        <v>44408</v>
      </c>
      <c r="C5427" s="23">
        <v>3024</v>
      </c>
      <c r="D5427" s="23">
        <v>5</v>
      </c>
      <c r="E5427" s="98" t="s">
        <v>49</v>
      </c>
      <c r="F5427" s="98" t="s">
        <v>164</v>
      </c>
      <c r="G5427" s="98" t="s">
        <v>4120</v>
      </c>
      <c r="H5427" s="98" t="s">
        <v>1366</v>
      </c>
      <c r="I5427" s="98" t="s">
        <v>10065</v>
      </c>
      <c r="J5427" s="99">
        <v>45227</v>
      </c>
      <c r="K5427" s="107">
        <v>15000000</v>
      </c>
      <c r="L5427" s="98" t="s">
        <v>8217</v>
      </c>
      <c r="M5427" s="23">
        <v>1080</v>
      </c>
      <c r="N5427" s="23">
        <v>1</v>
      </c>
      <c r="O5427" s="107">
        <v>15000000</v>
      </c>
      <c r="P5427" s="23">
        <v>180</v>
      </c>
      <c r="Q5427" s="23">
        <v>2</v>
      </c>
      <c r="R5427" s="23">
        <v>2</v>
      </c>
      <c r="S5427" s="23">
        <v>0</v>
      </c>
      <c r="T5427" s="47">
        <v>12.5</v>
      </c>
      <c r="U5427" s="98" t="s">
        <v>111</v>
      </c>
      <c r="V5427" s="98" t="s">
        <v>3139</v>
      </c>
      <c r="W5427" s="69">
        <f t="shared" si="168"/>
        <v>3.1887279528910642E-2</v>
      </c>
    </row>
    <row r="5428" spans="1:23">
      <c r="A5428">
        <f t="shared" si="169"/>
        <v>819</v>
      </c>
      <c r="B5428" s="99">
        <v>44408</v>
      </c>
      <c r="C5428" s="23">
        <v>3025</v>
      </c>
      <c r="D5428" s="23">
        <v>5</v>
      </c>
      <c r="E5428" s="98" t="s">
        <v>49</v>
      </c>
      <c r="F5428" s="98" t="s">
        <v>164</v>
      </c>
      <c r="G5428" s="98" t="s">
        <v>4120</v>
      </c>
      <c r="H5428" s="98" t="s">
        <v>1366</v>
      </c>
      <c r="I5428" s="98" t="s">
        <v>10065</v>
      </c>
      <c r="J5428" s="99">
        <v>45227</v>
      </c>
      <c r="K5428" s="107">
        <v>16000000</v>
      </c>
      <c r="L5428" s="98" t="s">
        <v>8219</v>
      </c>
      <c r="M5428" s="23">
        <v>1080</v>
      </c>
      <c r="N5428" s="23">
        <v>1</v>
      </c>
      <c r="O5428" s="107">
        <v>16000000</v>
      </c>
      <c r="P5428" s="23">
        <v>180</v>
      </c>
      <c r="Q5428" s="23">
        <v>2</v>
      </c>
      <c r="R5428" s="23">
        <v>2</v>
      </c>
      <c r="S5428" s="23">
        <v>0</v>
      </c>
      <c r="T5428" s="47">
        <v>13.333333</v>
      </c>
      <c r="U5428" s="98" t="s">
        <v>111</v>
      </c>
      <c r="V5428" s="98" t="s">
        <v>3139</v>
      </c>
      <c r="W5428" s="69">
        <f t="shared" si="168"/>
        <v>3.4013097313843894E-2</v>
      </c>
    </row>
    <row r="5429" spans="1:23">
      <c r="A5429">
        <f t="shared" si="169"/>
        <v>819</v>
      </c>
      <c r="B5429" s="99">
        <v>44408</v>
      </c>
      <c r="C5429" s="23">
        <v>3026</v>
      </c>
      <c r="D5429" s="23">
        <v>5</v>
      </c>
      <c r="E5429" s="98" t="s">
        <v>49</v>
      </c>
      <c r="F5429" s="98" t="s">
        <v>164</v>
      </c>
      <c r="G5429" s="98" t="s">
        <v>4120</v>
      </c>
      <c r="H5429" s="98" t="s">
        <v>1366</v>
      </c>
      <c r="I5429" s="98" t="s">
        <v>10065</v>
      </c>
      <c r="J5429" s="99">
        <v>45227</v>
      </c>
      <c r="K5429" s="107">
        <v>11000000</v>
      </c>
      <c r="L5429" s="98" t="s">
        <v>8220</v>
      </c>
      <c r="M5429" s="23">
        <v>1080</v>
      </c>
      <c r="N5429" s="23">
        <v>1</v>
      </c>
      <c r="O5429" s="107">
        <v>11000000</v>
      </c>
      <c r="P5429" s="23">
        <v>180</v>
      </c>
      <c r="Q5429" s="23">
        <v>2</v>
      </c>
      <c r="R5429" s="23">
        <v>2</v>
      </c>
      <c r="S5429" s="23">
        <v>0</v>
      </c>
      <c r="T5429" s="47">
        <v>9.1666670000000003</v>
      </c>
      <c r="U5429" s="98" t="s">
        <v>111</v>
      </c>
      <c r="V5429" s="98" t="s">
        <v>3139</v>
      </c>
      <c r="W5429" s="69">
        <f t="shared" si="168"/>
        <v>2.3384005838195259E-2</v>
      </c>
    </row>
    <row r="5430" spans="1:23">
      <c r="A5430">
        <f t="shared" si="169"/>
        <v>819</v>
      </c>
      <c r="B5430" s="99">
        <v>44408</v>
      </c>
      <c r="C5430" s="23">
        <v>3027</v>
      </c>
      <c r="D5430" s="23">
        <v>5</v>
      </c>
      <c r="E5430" s="98" t="s">
        <v>49</v>
      </c>
      <c r="F5430" s="98" t="s">
        <v>164</v>
      </c>
      <c r="G5430" s="98" t="s">
        <v>4120</v>
      </c>
      <c r="H5430" s="98" t="s">
        <v>1366</v>
      </c>
      <c r="I5430" s="98" t="s">
        <v>10065</v>
      </c>
      <c r="J5430" s="99">
        <v>45227</v>
      </c>
      <c r="K5430" s="107">
        <v>10000000</v>
      </c>
      <c r="L5430" s="98" t="s">
        <v>8221</v>
      </c>
      <c r="M5430" s="23">
        <v>1080</v>
      </c>
      <c r="N5430" s="23">
        <v>1</v>
      </c>
      <c r="O5430" s="107">
        <v>10000000</v>
      </c>
      <c r="P5430" s="23">
        <v>180</v>
      </c>
      <c r="Q5430" s="23">
        <v>2</v>
      </c>
      <c r="R5430" s="23">
        <v>2</v>
      </c>
      <c r="S5430" s="23">
        <v>0</v>
      </c>
      <c r="T5430" s="47">
        <v>8.3333329999999997</v>
      </c>
      <c r="U5430" s="98" t="s">
        <v>111</v>
      </c>
      <c r="V5430" s="98" t="s">
        <v>3139</v>
      </c>
      <c r="W5430" s="69">
        <f t="shared" si="168"/>
        <v>2.125818550227964E-2</v>
      </c>
    </row>
    <row r="5431" spans="1:23">
      <c r="A5431">
        <f t="shared" si="169"/>
        <v>1550</v>
      </c>
      <c r="B5431" s="99">
        <v>44408</v>
      </c>
      <c r="C5431" s="23">
        <v>3028</v>
      </c>
      <c r="D5431" s="23">
        <v>5</v>
      </c>
      <c r="E5431" s="98" t="s">
        <v>49</v>
      </c>
      <c r="F5431" s="98" t="s">
        <v>164</v>
      </c>
      <c r="G5431" s="98" t="s">
        <v>4120</v>
      </c>
      <c r="H5431" s="98" t="s">
        <v>1366</v>
      </c>
      <c r="I5431" s="98" t="s">
        <v>10065</v>
      </c>
      <c r="J5431" s="99">
        <v>45958</v>
      </c>
      <c r="K5431" s="107">
        <v>10000000</v>
      </c>
      <c r="L5431" s="98" t="s">
        <v>8218</v>
      </c>
      <c r="M5431" s="23">
        <v>1800</v>
      </c>
      <c r="N5431" s="23">
        <v>1</v>
      </c>
      <c r="O5431" s="107">
        <v>10000000</v>
      </c>
      <c r="P5431" s="23">
        <v>180</v>
      </c>
      <c r="Q5431" s="23">
        <v>2</v>
      </c>
      <c r="R5431" s="23">
        <v>2</v>
      </c>
      <c r="S5431" s="23">
        <v>0</v>
      </c>
      <c r="T5431" s="47">
        <v>9</v>
      </c>
      <c r="U5431" s="98" t="s">
        <v>111</v>
      </c>
      <c r="V5431" s="98" t="s">
        <v>3139</v>
      </c>
      <c r="W5431" s="69">
        <f t="shared" si="168"/>
        <v>4.3450798478955159E-2</v>
      </c>
    </row>
    <row r="5432" spans="1:23">
      <c r="A5432">
        <f t="shared" si="169"/>
        <v>819</v>
      </c>
      <c r="B5432" s="99">
        <v>44408</v>
      </c>
      <c r="C5432" s="23">
        <v>3029</v>
      </c>
      <c r="D5432" s="23">
        <v>5</v>
      </c>
      <c r="E5432" s="98" t="s">
        <v>49</v>
      </c>
      <c r="F5432" s="98" t="s">
        <v>164</v>
      </c>
      <c r="G5432" s="98" t="s">
        <v>4120</v>
      </c>
      <c r="H5432" s="98" t="s">
        <v>1366</v>
      </c>
      <c r="I5432" s="98" t="s">
        <v>10065</v>
      </c>
      <c r="J5432" s="99">
        <v>45227</v>
      </c>
      <c r="K5432" s="107">
        <v>17500000</v>
      </c>
      <c r="L5432" s="98" t="s">
        <v>8222</v>
      </c>
      <c r="M5432" s="23">
        <v>1080</v>
      </c>
      <c r="N5432" s="23">
        <v>1</v>
      </c>
      <c r="O5432" s="107">
        <v>17500000</v>
      </c>
      <c r="P5432" s="23">
        <v>180</v>
      </c>
      <c r="Q5432" s="23">
        <v>2</v>
      </c>
      <c r="R5432" s="23">
        <v>2</v>
      </c>
      <c r="S5432" s="23">
        <v>0</v>
      </c>
      <c r="T5432" s="47">
        <v>14.583333</v>
      </c>
      <c r="U5432" s="98" t="s">
        <v>111</v>
      </c>
      <c r="V5432" s="98" t="s">
        <v>3139</v>
      </c>
      <c r="W5432" s="69">
        <f t="shared" si="168"/>
        <v>3.7201825266734954E-2</v>
      </c>
    </row>
    <row r="5433" spans="1:23">
      <c r="A5433">
        <f t="shared" si="169"/>
        <v>1550</v>
      </c>
      <c r="B5433" s="99">
        <v>44408</v>
      </c>
      <c r="C5433" s="23">
        <v>3030</v>
      </c>
      <c r="D5433" s="23">
        <v>5</v>
      </c>
      <c r="E5433" s="98" t="s">
        <v>49</v>
      </c>
      <c r="F5433" s="98" t="s">
        <v>164</v>
      </c>
      <c r="G5433" s="98" t="s">
        <v>4120</v>
      </c>
      <c r="H5433" s="98" t="s">
        <v>1366</v>
      </c>
      <c r="I5433" s="98" t="s">
        <v>10065</v>
      </c>
      <c r="J5433" s="99">
        <v>45958</v>
      </c>
      <c r="K5433" s="107">
        <v>30000000</v>
      </c>
      <c r="L5433" s="98" t="s">
        <v>8223</v>
      </c>
      <c r="M5433" s="23">
        <v>1800</v>
      </c>
      <c r="N5433" s="23">
        <v>1</v>
      </c>
      <c r="O5433" s="107">
        <v>30000000</v>
      </c>
      <c r="P5433" s="23">
        <v>180</v>
      </c>
      <c r="Q5433" s="23">
        <v>2</v>
      </c>
      <c r="R5433" s="23">
        <v>2</v>
      </c>
      <c r="S5433" s="23">
        <v>0</v>
      </c>
      <c r="T5433" s="47">
        <v>27</v>
      </c>
      <c r="U5433" s="98" t="s">
        <v>111</v>
      </c>
      <c r="V5433" s="98" t="s">
        <v>3139</v>
      </c>
      <c r="W5433" s="69">
        <f t="shared" si="168"/>
        <v>0.13035239543686547</v>
      </c>
    </row>
    <row r="5434" spans="1:23">
      <c r="A5434">
        <f t="shared" si="169"/>
        <v>819</v>
      </c>
      <c r="B5434" s="99">
        <v>44408</v>
      </c>
      <c r="C5434" s="23">
        <v>3031</v>
      </c>
      <c r="D5434" s="23">
        <v>5</v>
      </c>
      <c r="E5434" s="98" t="s">
        <v>49</v>
      </c>
      <c r="F5434" s="98" t="s">
        <v>164</v>
      </c>
      <c r="G5434" s="98" t="s">
        <v>4120</v>
      </c>
      <c r="H5434" s="98" t="s">
        <v>1366</v>
      </c>
      <c r="I5434" s="98" t="s">
        <v>10065</v>
      </c>
      <c r="J5434" s="99">
        <v>45227</v>
      </c>
      <c r="K5434" s="107">
        <v>5000000</v>
      </c>
      <c r="L5434" s="98" t="s">
        <v>8224</v>
      </c>
      <c r="M5434" s="23">
        <v>1080</v>
      </c>
      <c r="N5434" s="23">
        <v>1</v>
      </c>
      <c r="O5434" s="107">
        <v>5000000</v>
      </c>
      <c r="P5434" s="23">
        <v>180</v>
      </c>
      <c r="Q5434" s="23">
        <v>2</v>
      </c>
      <c r="R5434" s="23">
        <v>2</v>
      </c>
      <c r="S5434" s="23">
        <v>0</v>
      </c>
      <c r="T5434" s="47">
        <v>4.1666670000000003</v>
      </c>
      <c r="U5434" s="98" t="s">
        <v>111</v>
      </c>
      <c r="V5434" s="98" t="s">
        <v>3139</v>
      </c>
      <c r="W5434" s="69">
        <f t="shared" si="168"/>
        <v>1.0629094026631002E-2</v>
      </c>
    </row>
    <row r="5435" spans="1:23">
      <c r="A5435">
        <f t="shared" si="169"/>
        <v>1550</v>
      </c>
      <c r="B5435" s="99">
        <v>44408</v>
      </c>
      <c r="C5435" s="23">
        <v>3032</v>
      </c>
      <c r="D5435" s="23">
        <v>5</v>
      </c>
      <c r="E5435" s="98" t="s">
        <v>49</v>
      </c>
      <c r="F5435" s="98" t="s">
        <v>164</v>
      </c>
      <c r="G5435" s="98" t="s">
        <v>4120</v>
      </c>
      <c r="H5435" s="98" t="s">
        <v>1366</v>
      </c>
      <c r="I5435" s="98" t="s">
        <v>10065</v>
      </c>
      <c r="J5435" s="99">
        <v>45958</v>
      </c>
      <c r="K5435" s="107">
        <v>6000000</v>
      </c>
      <c r="L5435" s="98" t="s">
        <v>8225</v>
      </c>
      <c r="M5435" s="23">
        <v>1800</v>
      </c>
      <c r="N5435" s="23">
        <v>1</v>
      </c>
      <c r="O5435" s="107">
        <v>6000000</v>
      </c>
      <c r="P5435" s="23">
        <v>180</v>
      </c>
      <c r="Q5435" s="23">
        <v>2</v>
      </c>
      <c r="R5435" s="23">
        <v>2</v>
      </c>
      <c r="S5435" s="23">
        <v>0</v>
      </c>
      <c r="T5435" s="47">
        <v>5.4</v>
      </c>
      <c r="U5435" s="98" t="s">
        <v>111</v>
      </c>
      <c r="V5435" s="98" t="s">
        <v>3139</v>
      </c>
      <c r="W5435" s="69">
        <f t="shared" si="168"/>
        <v>2.6070479087373095E-2</v>
      </c>
    </row>
    <row r="5436" spans="1:23">
      <c r="A5436">
        <f t="shared" si="169"/>
        <v>1185</v>
      </c>
      <c r="B5436" s="99">
        <v>44408</v>
      </c>
      <c r="C5436" s="23">
        <v>3033</v>
      </c>
      <c r="D5436" s="23">
        <v>5</v>
      </c>
      <c r="E5436" s="98" t="s">
        <v>49</v>
      </c>
      <c r="F5436" s="98" t="s">
        <v>164</v>
      </c>
      <c r="G5436" s="98" t="s">
        <v>4120</v>
      </c>
      <c r="H5436" s="98" t="s">
        <v>1366</v>
      </c>
      <c r="I5436" s="98" t="s">
        <v>10065</v>
      </c>
      <c r="J5436" s="99">
        <v>45593</v>
      </c>
      <c r="K5436" s="107">
        <v>25000000</v>
      </c>
      <c r="L5436" s="98" t="s">
        <v>8226</v>
      </c>
      <c r="M5436" s="23">
        <v>1440</v>
      </c>
      <c r="N5436" s="23">
        <v>1</v>
      </c>
      <c r="O5436" s="107">
        <v>25000000</v>
      </c>
      <c r="P5436" s="23">
        <v>180</v>
      </c>
      <c r="Q5436" s="23">
        <v>2</v>
      </c>
      <c r="R5436" s="23">
        <v>2</v>
      </c>
      <c r="S5436" s="23">
        <v>0</v>
      </c>
      <c r="T5436" s="47">
        <v>21.875</v>
      </c>
      <c r="U5436" s="98" t="s">
        <v>111</v>
      </c>
      <c r="V5436" s="98" t="s">
        <v>3139</v>
      </c>
      <c r="W5436" s="69">
        <f t="shared" si="168"/>
        <v>8.0740227012305793E-2</v>
      </c>
    </row>
    <row r="5437" spans="1:23">
      <c r="A5437">
        <f t="shared" si="169"/>
        <v>819</v>
      </c>
      <c r="B5437" s="99">
        <v>44408</v>
      </c>
      <c r="C5437" s="23">
        <v>3034</v>
      </c>
      <c r="D5437" s="23">
        <v>5</v>
      </c>
      <c r="E5437" s="98" t="s">
        <v>49</v>
      </c>
      <c r="F5437" s="98" t="s">
        <v>164</v>
      </c>
      <c r="G5437" s="98" t="s">
        <v>4120</v>
      </c>
      <c r="H5437" s="98" t="s">
        <v>1366</v>
      </c>
      <c r="I5437" s="98" t="s">
        <v>10065</v>
      </c>
      <c r="J5437" s="99">
        <v>45227</v>
      </c>
      <c r="K5437" s="107">
        <v>5500000</v>
      </c>
      <c r="L5437" s="98" t="s">
        <v>8227</v>
      </c>
      <c r="M5437" s="23">
        <v>1080</v>
      </c>
      <c r="N5437" s="23">
        <v>1</v>
      </c>
      <c r="O5437" s="107">
        <v>5500000</v>
      </c>
      <c r="P5437" s="23">
        <v>180</v>
      </c>
      <c r="Q5437" s="23">
        <v>2</v>
      </c>
      <c r="R5437" s="23">
        <v>2</v>
      </c>
      <c r="S5437" s="23">
        <v>0</v>
      </c>
      <c r="T5437" s="47">
        <v>4.5833329999999997</v>
      </c>
      <c r="U5437" s="98" t="s">
        <v>111</v>
      </c>
      <c r="V5437" s="98" t="s">
        <v>3139</v>
      </c>
      <c r="W5437" s="69">
        <f t="shared" si="168"/>
        <v>1.1692001643606446E-2</v>
      </c>
    </row>
    <row r="5438" spans="1:23">
      <c r="A5438">
        <f t="shared" si="169"/>
        <v>1550</v>
      </c>
      <c r="B5438" s="99">
        <v>44408</v>
      </c>
      <c r="C5438" s="23">
        <v>3035</v>
      </c>
      <c r="D5438" s="23">
        <v>5</v>
      </c>
      <c r="E5438" s="98" t="s">
        <v>49</v>
      </c>
      <c r="F5438" s="98" t="s">
        <v>164</v>
      </c>
      <c r="G5438" s="98" t="s">
        <v>4120</v>
      </c>
      <c r="H5438" s="98" t="s">
        <v>1366</v>
      </c>
      <c r="I5438" s="98" t="s">
        <v>10065</v>
      </c>
      <c r="J5438" s="99">
        <v>45958</v>
      </c>
      <c r="K5438" s="107">
        <v>18000000</v>
      </c>
      <c r="L5438" s="98" t="s">
        <v>8228</v>
      </c>
      <c r="M5438" s="23">
        <v>1800</v>
      </c>
      <c r="N5438" s="23">
        <v>1</v>
      </c>
      <c r="O5438" s="107">
        <v>18000000</v>
      </c>
      <c r="P5438" s="23">
        <v>180</v>
      </c>
      <c r="Q5438" s="23">
        <v>2</v>
      </c>
      <c r="R5438" s="23">
        <v>2</v>
      </c>
      <c r="S5438" s="23">
        <v>0</v>
      </c>
      <c r="T5438" s="47">
        <v>16.2</v>
      </c>
      <c r="U5438" s="98" t="s">
        <v>111</v>
      </c>
      <c r="V5438" s="98" t="s">
        <v>3139</v>
      </c>
      <c r="W5438" s="69">
        <f t="shared" si="168"/>
        <v>7.8211437262119279E-2</v>
      </c>
    </row>
    <row r="5439" spans="1:23">
      <c r="A5439">
        <f t="shared" si="169"/>
        <v>819</v>
      </c>
      <c r="B5439" s="99">
        <v>44408</v>
      </c>
      <c r="C5439" s="23">
        <v>3036</v>
      </c>
      <c r="D5439" s="23">
        <v>5</v>
      </c>
      <c r="E5439" s="98" t="s">
        <v>49</v>
      </c>
      <c r="F5439" s="98" t="s">
        <v>164</v>
      </c>
      <c r="G5439" s="98" t="s">
        <v>4120</v>
      </c>
      <c r="H5439" s="98" t="s">
        <v>1366</v>
      </c>
      <c r="I5439" s="98" t="s">
        <v>10065</v>
      </c>
      <c r="J5439" s="99">
        <v>45227</v>
      </c>
      <c r="K5439" s="107">
        <v>15000000</v>
      </c>
      <c r="L5439" s="98" t="s">
        <v>8229</v>
      </c>
      <c r="M5439" s="23">
        <v>1080</v>
      </c>
      <c r="N5439" s="23">
        <v>1</v>
      </c>
      <c r="O5439" s="107">
        <v>15000000</v>
      </c>
      <c r="P5439" s="23">
        <v>180</v>
      </c>
      <c r="Q5439" s="23">
        <v>2</v>
      </c>
      <c r="R5439" s="23">
        <v>2</v>
      </c>
      <c r="S5439" s="23">
        <v>0</v>
      </c>
      <c r="T5439" s="47">
        <v>12.5</v>
      </c>
      <c r="U5439" s="98" t="s">
        <v>111</v>
      </c>
      <c r="V5439" s="98" t="s">
        <v>3139</v>
      </c>
      <c r="W5439" s="69">
        <f t="shared" si="168"/>
        <v>3.1887279528910642E-2</v>
      </c>
    </row>
    <row r="5440" spans="1:23">
      <c r="A5440">
        <f t="shared" si="169"/>
        <v>1551</v>
      </c>
      <c r="B5440" s="99">
        <v>44408</v>
      </c>
      <c r="C5440" s="23">
        <v>3037</v>
      </c>
      <c r="D5440" s="23">
        <v>5</v>
      </c>
      <c r="E5440" s="98" t="s">
        <v>49</v>
      </c>
      <c r="F5440" s="98" t="s">
        <v>164</v>
      </c>
      <c r="G5440" s="98" t="s">
        <v>4120</v>
      </c>
      <c r="H5440" s="98" t="s">
        <v>1366</v>
      </c>
      <c r="I5440" s="98" t="s">
        <v>6631</v>
      </c>
      <c r="J5440" s="99">
        <v>45959</v>
      </c>
      <c r="K5440" s="107">
        <v>21000000</v>
      </c>
      <c r="L5440" s="98" t="s">
        <v>8230</v>
      </c>
      <c r="M5440" s="23">
        <v>1800</v>
      </c>
      <c r="N5440" s="23">
        <v>1</v>
      </c>
      <c r="O5440" s="107">
        <v>21000000</v>
      </c>
      <c r="P5440" s="23">
        <v>180</v>
      </c>
      <c r="Q5440" s="23">
        <v>2</v>
      </c>
      <c r="R5440" s="23">
        <v>2</v>
      </c>
      <c r="S5440" s="23">
        <v>0</v>
      </c>
      <c r="T5440" s="47">
        <v>18.899999999999999</v>
      </c>
      <c r="U5440" s="98" t="s">
        <v>111</v>
      </c>
      <c r="V5440" s="98" t="s">
        <v>3139</v>
      </c>
      <c r="W5440" s="69">
        <f t="shared" si="168"/>
        <v>9.130554562955151E-2</v>
      </c>
    </row>
    <row r="5441" spans="1:23">
      <c r="A5441">
        <f t="shared" si="169"/>
        <v>820</v>
      </c>
      <c r="B5441" s="99">
        <v>44408</v>
      </c>
      <c r="C5441" s="23">
        <v>3038</v>
      </c>
      <c r="D5441" s="23">
        <v>5</v>
      </c>
      <c r="E5441" s="98" t="s">
        <v>49</v>
      </c>
      <c r="F5441" s="98" t="s">
        <v>164</v>
      </c>
      <c r="G5441" s="98" t="s">
        <v>4120</v>
      </c>
      <c r="H5441" s="98" t="s">
        <v>1366</v>
      </c>
      <c r="I5441" s="98" t="s">
        <v>6631</v>
      </c>
      <c r="J5441" s="99">
        <v>45228</v>
      </c>
      <c r="K5441" s="107">
        <v>15000000</v>
      </c>
      <c r="L5441" s="98" t="s">
        <v>8231</v>
      </c>
      <c r="M5441" s="23">
        <v>1080</v>
      </c>
      <c r="N5441" s="23">
        <v>1</v>
      </c>
      <c r="O5441" s="107">
        <v>15000000</v>
      </c>
      <c r="P5441" s="23">
        <v>180</v>
      </c>
      <c r="Q5441" s="23">
        <v>2</v>
      </c>
      <c r="R5441" s="23">
        <v>2</v>
      </c>
      <c r="S5441" s="23">
        <v>0</v>
      </c>
      <c r="T5441" s="47">
        <v>12.5</v>
      </c>
      <c r="U5441" s="98" t="s">
        <v>111</v>
      </c>
      <c r="V5441" s="98" t="s">
        <v>3139</v>
      </c>
      <c r="W5441" s="69">
        <f t="shared" si="168"/>
        <v>3.1926213936149847E-2</v>
      </c>
    </row>
    <row r="5442" spans="1:23">
      <c r="A5442">
        <f t="shared" si="169"/>
        <v>820</v>
      </c>
      <c r="B5442" s="99">
        <v>44408</v>
      </c>
      <c r="C5442" s="23">
        <v>3039</v>
      </c>
      <c r="D5442" s="23">
        <v>5</v>
      </c>
      <c r="E5442" s="98" t="s">
        <v>49</v>
      </c>
      <c r="F5442" s="98" t="s">
        <v>164</v>
      </c>
      <c r="G5442" s="98" t="s">
        <v>4120</v>
      </c>
      <c r="H5442" s="98" t="s">
        <v>1366</v>
      </c>
      <c r="I5442" s="98" t="s">
        <v>6631</v>
      </c>
      <c r="J5442" s="99">
        <v>45228</v>
      </c>
      <c r="K5442" s="107">
        <v>17500000</v>
      </c>
      <c r="L5442" s="98" t="s">
        <v>8232</v>
      </c>
      <c r="M5442" s="23">
        <v>1080</v>
      </c>
      <c r="N5442" s="23">
        <v>1</v>
      </c>
      <c r="O5442" s="107">
        <v>17500000</v>
      </c>
      <c r="P5442" s="23">
        <v>180</v>
      </c>
      <c r="Q5442" s="23">
        <v>2</v>
      </c>
      <c r="R5442" s="23">
        <v>2</v>
      </c>
      <c r="S5442" s="23">
        <v>0</v>
      </c>
      <c r="T5442" s="47">
        <v>14.583333</v>
      </c>
      <c r="U5442" s="98" t="s">
        <v>111</v>
      </c>
      <c r="V5442" s="98" t="s">
        <v>3139</v>
      </c>
      <c r="W5442" s="69">
        <f t="shared" ref="W5442:W5505" si="170">+T5442/SUM($T$2:$T$5848)*A5442</f>
        <v>3.7247248740809112E-2</v>
      </c>
    </row>
    <row r="5443" spans="1:23">
      <c r="A5443">
        <f t="shared" ref="A5443:A5506" si="171">+J5443-B5443</f>
        <v>820</v>
      </c>
      <c r="B5443" s="99">
        <v>44408</v>
      </c>
      <c r="C5443" s="23">
        <v>3040</v>
      </c>
      <c r="D5443" s="23">
        <v>5</v>
      </c>
      <c r="E5443" s="98" t="s">
        <v>49</v>
      </c>
      <c r="F5443" s="98" t="s">
        <v>164</v>
      </c>
      <c r="G5443" s="98" t="s">
        <v>4120</v>
      </c>
      <c r="H5443" s="98" t="s">
        <v>1366</v>
      </c>
      <c r="I5443" s="98" t="s">
        <v>6631</v>
      </c>
      <c r="J5443" s="99">
        <v>45228</v>
      </c>
      <c r="K5443" s="107">
        <v>5000000</v>
      </c>
      <c r="L5443" s="98" t="s">
        <v>8233</v>
      </c>
      <c r="M5443" s="23">
        <v>1080</v>
      </c>
      <c r="N5443" s="23">
        <v>1</v>
      </c>
      <c r="O5443" s="107">
        <v>5000000</v>
      </c>
      <c r="P5443" s="23">
        <v>180</v>
      </c>
      <c r="Q5443" s="23">
        <v>2</v>
      </c>
      <c r="R5443" s="23">
        <v>2</v>
      </c>
      <c r="S5443" s="23">
        <v>0</v>
      </c>
      <c r="T5443" s="47">
        <v>4.1666670000000003</v>
      </c>
      <c r="U5443" s="98" t="s">
        <v>111</v>
      </c>
      <c r="V5443" s="98" t="s">
        <v>3139</v>
      </c>
      <c r="W5443" s="69">
        <f t="shared" si="170"/>
        <v>1.0642072163415655E-2</v>
      </c>
    </row>
    <row r="5444" spans="1:23">
      <c r="A5444">
        <f t="shared" si="171"/>
        <v>820</v>
      </c>
      <c r="B5444" s="99">
        <v>44408</v>
      </c>
      <c r="C5444" s="23">
        <v>3041</v>
      </c>
      <c r="D5444" s="23">
        <v>5</v>
      </c>
      <c r="E5444" s="98" t="s">
        <v>49</v>
      </c>
      <c r="F5444" s="98" t="s">
        <v>164</v>
      </c>
      <c r="G5444" s="98" t="s">
        <v>4120</v>
      </c>
      <c r="H5444" s="98" t="s">
        <v>1366</v>
      </c>
      <c r="I5444" s="98" t="s">
        <v>6631</v>
      </c>
      <c r="J5444" s="99">
        <v>45228</v>
      </c>
      <c r="K5444" s="107">
        <v>8700000</v>
      </c>
      <c r="L5444" s="98" t="s">
        <v>8234</v>
      </c>
      <c r="M5444" s="23">
        <v>1080</v>
      </c>
      <c r="N5444" s="23">
        <v>1</v>
      </c>
      <c r="O5444" s="107">
        <v>8700000</v>
      </c>
      <c r="P5444" s="23">
        <v>180</v>
      </c>
      <c r="Q5444" s="23">
        <v>2</v>
      </c>
      <c r="R5444" s="23">
        <v>2</v>
      </c>
      <c r="S5444" s="23">
        <v>0</v>
      </c>
      <c r="T5444" s="47">
        <v>7.25</v>
      </c>
      <c r="U5444" s="98" t="s">
        <v>111</v>
      </c>
      <c r="V5444" s="98" t="s">
        <v>3139</v>
      </c>
      <c r="W5444" s="69">
        <f t="shared" si="170"/>
        <v>1.851720408296691E-2</v>
      </c>
    </row>
    <row r="5445" spans="1:23">
      <c r="A5445">
        <f t="shared" si="171"/>
        <v>1551</v>
      </c>
      <c r="B5445" s="99">
        <v>44408</v>
      </c>
      <c r="C5445" s="23">
        <v>3042</v>
      </c>
      <c r="D5445" s="23">
        <v>5</v>
      </c>
      <c r="E5445" s="98" t="s">
        <v>49</v>
      </c>
      <c r="F5445" s="98" t="s">
        <v>164</v>
      </c>
      <c r="G5445" s="98" t="s">
        <v>4120</v>
      </c>
      <c r="H5445" s="98" t="s">
        <v>1366</v>
      </c>
      <c r="I5445" s="98" t="s">
        <v>6631</v>
      </c>
      <c r="J5445" s="99">
        <v>45959</v>
      </c>
      <c r="K5445" s="107">
        <v>20000000</v>
      </c>
      <c r="L5445" s="98" t="s">
        <v>8235</v>
      </c>
      <c r="M5445" s="23">
        <v>1800</v>
      </c>
      <c r="N5445" s="23">
        <v>1</v>
      </c>
      <c r="O5445" s="107">
        <v>20000000</v>
      </c>
      <c r="P5445" s="23">
        <v>180</v>
      </c>
      <c r="Q5445" s="23">
        <v>2</v>
      </c>
      <c r="R5445" s="23">
        <v>2</v>
      </c>
      <c r="S5445" s="23">
        <v>0</v>
      </c>
      <c r="T5445" s="47">
        <v>18</v>
      </c>
      <c r="U5445" s="98" t="s">
        <v>111</v>
      </c>
      <c r="V5445" s="98" t="s">
        <v>3139</v>
      </c>
      <c r="W5445" s="69">
        <f t="shared" si="170"/>
        <v>8.6957662504334773E-2</v>
      </c>
    </row>
    <row r="5446" spans="1:23">
      <c r="A5446">
        <f t="shared" si="171"/>
        <v>1551</v>
      </c>
      <c r="B5446" s="99">
        <v>44408</v>
      </c>
      <c r="C5446" s="23">
        <v>3043</v>
      </c>
      <c r="D5446" s="23">
        <v>5</v>
      </c>
      <c r="E5446" s="98" t="s">
        <v>49</v>
      </c>
      <c r="F5446" s="98" t="s">
        <v>164</v>
      </c>
      <c r="G5446" s="98" t="s">
        <v>4120</v>
      </c>
      <c r="H5446" s="98" t="s">
        <v>1366</v>
      </c>
      <c r="I5446" s="98" t="s">
        <v>6631</v>
      </c>
      <c r="J5446" s="99">
        <v>45959</v>
      </c>
      <c r="K5446" s="107">
        <v>30000000</v>
      </c>
      <c r="L5446" s="98" t="s">
        <v>8236</v>
      </c>
      <c r="M5446" s="23">
        <v>1800</v>
      </c>
      <c r="N5446" s="23">
        <v>1</v>
      </c>
      <c r="O5446" s="107">
        <v>30000000</v>
      </c>
      <c r="P5446" s="23">
        <v>180</v>
      </c>
      <c r="Q5446" s="23">
        <v>2</v>
      </c>
      <c r="R5446" s="23">
        <v>2</v>
      </c>
      <c r="S5446" s="23">
        <v>0</v>
      </c>
      <c r="T5446" s="47">
        <v>27</v>
      </c>
      <c r="U5446" s="98" t="s">
        <v>111</v>
      </c>
      <c r="V5446" s="98" t="s">
        <v>3139</v>
      </c>
      <c r="W5446" s="69">
        <f t="shared" si="170"/>
        <v>0.13043649375650215</v>
      </c>
    </row>
    <row r="5447" spans="1:23">
      <c r="A5447">
        <f t="shared" si="171"/>
        <v>820</v>
      </c>
      <c r="B5447" s="99">
        <v>44408</v>
      </c>
      <c r="C5447" s="23">
        <v>3044</v>
      </c>
      <c r="D5447" s="23">
        <v>5</v>
      </c>
      <c r="E5447" s="98" t="s">
        <v>49</v>
      </c>
      <c r="F5447" s="98" t="s">
        <v>164</v>
      </c>
      <c r="G5447" s="98" t="s">
        <v>4120</v>
      </c>
      <c r="H5447" s="98" t="s">
        <v>1366</v>
      </c>
      <c r="I5447" s="98" t="s">
        <v>6631</v>
      </c>
      <c r="J5447" s="99">
        <v>45228</v>
      </c>
      <c r="K5447" s="107">
        <v>15000000</v>
      </c>
      <c r="L5447" s="98" t="s">
        <v>8237</v>
      </c>
      <c r="M5447" s="23">
        <v>1080</v>
      </c>
      <c r="N5447" s="23">
        <v>1</v>
      </c>
      <c r="O5447" s="107">
        <v>15000000</v>
      </c>
      <c r="P5447" s="23">
        <v>180</v>
      </c>
      <c r="Q5447" s="23">
        <v>2</v>
      </c>
      <c r="R5447" s="23">
        <v>2</v>
      </c>
      <c r="S5447" s="23">
        <v>2.78</v>
      </c>
      <c r="T5447" s="47">
        <v>12.587268999999999</v>
      </c>
      <c r="U5447" s="98" t="s">
        <v>111</v>
      </c>
      <c r="V5447" s="98" t="s">
        <v>3139</v>
      </c>
      <c r="W5447" s="69">
        <f t="shared" si="170"/>
        <v>3.2149107437269356E-2</v>
      </c>
    </row>
    <row r="5448" spans="1:23">
      <c r="A5448">
        <f t="shared" si="171"/>
        <v>1551</v>
      </c>
      <c r="B5448" s="99">
        <v>44408</v>
      </c>
      <c r="C5448" s="23">
        <v>3045</v>
      </c>
      <c r="D5448" s="23">
        <v>5</v>
      </c>
      <c r="E5448" s="98" t="s">
        <v>49</v>
      </c>
      <c r="F5448" s="98" t="s">
        <v>164</v>
      </c>
      <c r="G5448" s="98" t="s">
        <v>4120</v>
      </c>
      <c r="H5448" s="98" t="s">
        <v>1366</v>
      </c>
      <c r="I5448" s="98" t="s">
        <v>6631</v>
      </c>
      <c r="J5448" s="99">
        <v>45959</v>
      </c>
      <c r="K5448" s="107">
        <v>20000000</v>
      </c>
      <c r="L5448" s="98" t="s">
        <v>8238</v>
      </c>
      <c r="M5448" s="23">
        <v>1800</v>
      </c>
      <c r="N5448" s="23">
        <v>1</v>
      </c>
      <c r="O5448" s="107">
        <v>20000000</v>
      </c>
      <c r="P5448" s="23">
        <v>180</v>
      </c>
      <c r="Q5448" s="23">
        <v>2</v>
      </c>
      <c r="R5448" s="23">
        <v>2</v>
      </c>
      <c r="S5448" s="23">
        <v>2.78</v>
      </c>
      <c r="T5448" s="47">
        <v>18.125579999999999</v>
      </c>
      <c r="U5448" s="98" t="s">
        <v>111</v>
      </c>
      <c r="V5448" s="98" t="s">
        <v>3139</v>
      </c>
      <c r="W5448" s="69">
        <f t="shared" si="170"/>
        <v>8.7564337129740016E-2</v>
      </c>
    </row>
    <row r="5449" spans="1:23">
      <c r="A5449">
        <f t="shared" si="171"/>
        <v>820</v>
      </c>
      <c r="B5449" s="99">
        <v>44408</v>
      </c>
      <c r="C5449" s="23">
        <v>3046</v>
      </c>
      <c r="D5449" s="23">
        <v>5</v>
      </c>
      <c r="E5449" s="98" t="s">
        <v>49</v>
      </c>
      <c r="F5449" s="98" t="s">
        <v>164</v>
      </c>
      <c r="G5449" s="98" t="s">
        <v>4120</v>
      </c>
      <c r="H5449" s="98" t="s">
        <v>1366</v>
      </c>
      <c r="I5449" s="98" t="s">
        <v>6631</v>
      </c>
      <c r="J5449" s="99">
        <v>45228</v>
      </c>
      <c r="K5449" s="107">
        <v>30000000</v>
      </c>
      <c r="L5449" s="98" t="s">
        <v>8239</v>
      </c>
      <c r="M5449" s="23">
        <v>1080</v>
      </c>
      <c r="N5449" s="23">
        <v>1</v>
      </c>
      <c r="O5449" s="107">
        <v>30000000</v>
      </c>
      <c r="P5449" s="23">
        <v>30</v>
      </c>
      <c r="Q5449" s="23">
        <v>2</v>
      </c>
      <c r="R5449" s="23">
        <v>2</v>
      </c>
      <c r="S5449" s="23">
        <v>2.91</v>
      </c>
      <c r="T5449" s="47">
        <v>22.501798000000001</v>
      </c>
      <c r="U5449" s="98" t="s">
        <v>111</v>
      </c>
      <c r="V5449" s="98" t="s">
        <v>3139</v>
      </c>
      <c r="W5449" s="69">
        <f t="shared" si="170"/>
        <v>5.7471777351682303E-2</v>
      </c>
    </row>
    <row r="5450" spans="1:23">
      <c r="A5450">
        <f t="shared" si="171"/>
        <v>1551</v>
      </c>
      <c r="B5450" s="99">
        <v>44408</v>
      </c>
      <c r="C5450" s="23">
        <v>3047</v>
      </c>
      <c r="D5450" s="23">
        <v>5</v>
      </c>
      <c r="E5450" s="98" t="s">
        <v>49</v>
      </c>
      <c r="F5450" s="98" t="s">
        <v>164</v>
      </c>
      <c r="G5450" s="98" t="s">
        <v>4120</v>
      </c>
      <c r="H5450" s="98" t="s">
        <v>1366</v>
      </c>
      <c r="I5450" s="98" t="s">
        <v>6631</v>
      </c>
      <c r="J5450" s="99">
        <v>45959</v>
      </c>
      <c r="K5450" s="107">
        <v>16000000</v>
      </c>
      <c r="L5450" s="98" t="s">
        <v>8240</v>
      </c>
      <c r="M5450" s="23">
        <v>1800</v>
      </c>
      <c r="N5450" s="23">
        <v>1</v>
      </c>
      <c r="O5450" s="107">
        <v>16000000</v>
      </c>
      <c r="P5450" s="23">
        <v>180</v>
      </c>
      <c r="Q5450" s="23">
        <v>2</v>
      </c>
      <c r="R5450" s="23">
        <v>2</v>
      </c>
      <c r="S5450" s="23">
        <v>0</v>
      </c>
      <c r="T5450" s="47">
        <v>14.4</v>
      </c>
      <c r="U5450" s="98" t="s">
        <v>111</v>
      </c>
      <c r="V5450" s="98" t="s">
        <v>3139</v>
      </c>
      <c r="W5450" s="69">
        <f t="shared" si="170"/>
        <v>6.9566130003467813E-2</v>
      </c>
    </row>
    <row r="5451" spans="1:23">
      <c r="A5451">
        <f t="shared" si="171"/>
        <v>820</v>
      </c>
      <c r="B5451" s="99">
        <v>44408</v>
      </c>
      <c r="C5451" s="23">
        <v>3048</v>
      </c>
      <c r="D5451" s="23">
        <v>5</v>
      </c>
      <c r="E5451" s="98" t="s">
        <v>49</v>
      </c>
      <c r="F5451" s="98" t="s">
        <v>164</v>
      </c>
      <c r="G5451" s="98" t="s">
        <v>4120</v>
      </c>
      <c r="H5451" s="98" t="s">
        <v>1366</v>
      </c>
      <c r="I5451" s="98" t="s">
        <v>6631</v>
      </c>
      <c r="J5451" s="99">
        <v>45228</v>
      </c>
      <c r="K5451" s="107">
        <v>15000000</v>
      </c>
      <c r="L5451" s="98" t="s">
        <v>8241</v>
      </c>
      <c r="M5451" s="23">
        <v>1080</v>
      </c>
      <c r="N5451" s="23">
        <v>1</v>
      </c>
      <c r="O5451" s="107">
        <v>15000000</v>
      </c>
      <c r="P5451" s="23">
        <v>180</v>
      </c>
      <c r="Q5451" s="23">
        <v>2</v>
      </c>
      <c r="R5451" s="23">
        <v>2</v>
      </c>
      <c r="S5451" s="23">
        <v>0</v>
      </c>
      <c r="T5451" s="47">
        <v>12.5</v>
      </c>
      <c r="U5451" s="98" t="s">
        <v>111</v>
      </c>
      <c r="V5451" s="98" t="s">
        <v>3139</v>
      </c>
      <c r="W5451" s="69">
        <f t="shared" si="170"/>
        <v>3.1926213936149847E-2</v>
      </c>
    </row>
    <row r="5452" spans="1:23">
      <c r="A5452">
        <f t="shared" si="171"/>
        <v>455</v>
      </c>
      <c r="B5452" s="99">
        <v>44408</v>
      </c>
      <c r="C5452" s="23">
        <v>3049</v>
      </c>
      <c r="D5452" s="23">
        <v>5</v>
      </c>
      <c r="E5452" s="98" t="s">
        <v>49</v>
      </c>
      <c r="F5452" s="98" t="s">
        <v>164</v>
      </c>
      <c r="G5452" s="98" t="s">
        <v>4120</v>
      </c>
      <c r="H5452" s="98" t="s">
        <v>1366</v>
      </c>
      <c r="I5452" s="98" t="s">
        <v>6631</v>
      </c>
      <c r="J5452" s="99">
        <v>44863</v>
      </c>
      <c r="K5452" s="107">
        <v>5000000</v>
      </c>
      <c r="L5452" s="98" t="s">
        <v>8242</v>
      </c>
      <c r="M5452" s="23">
        <v>720</v>
      </c>
      <c r="N5452" s="23">
        <v>1</v>
      </c>
      <c r="O5452" s="107">
        <v>5000000</v>
      </c>
      <c r="P5452" s="23">
        <v>30</v>
      </c>
      <c r="Q5452" s="23">
        <v>2</v>
      </c>
      <c r="R5452" s="23">
        <v>2</v>
      </c>
      <c r="S5452" s="23">
        <v>0</v>
      </c>
      <c r="T5452" s="47">
        <v>3.125003</v>
      </c>
      <c r="U5452" s="98" t="s">
        <v>111</v>
      </c>
      <c r="V5452" s="98" t="s">
        <v>3139</v>
      </c>
      <c r="W5452" s="69">
        <f t="shared" si="170"/>
        <v>4.4287930750970816E-3</v>
      </c>
    </row>
    <row r="5453" spans="1:23">
      <c r="A5453">
        <f t="shared" si="171"/>
        <v>821</v>
      </c>
      <c r="B5453" s="99">
        <v>44408</v>
      </c>
      <c r="C5453" s="23">
        <v>3050</v>
      </c>
      <c r="D5453" s="23">
        <v>5</v>
      </c>
      <c r="E5453" s="98" t="s">
        <v>49</v>
      </c>
      <c r="F5453" s="98" t="s">
        <v>164</v>
      </c>
      <c r="G5453" s="98" t="s">
        <v>4120</v>
      </c>
      <c r="H5453" s="98" t="s">
        <v>1366</v>
      </c>
      <c r="I5453" s="98" t="s">
        <v>6052</v>
      </c>
      <c r="J5453" s="99">
        <v>45229</v>
      </c>
      <c r="K5453" s="107">
        <v>30000000</v>
      </c>
      <c r="L5453" s="98" t="s">
        <v>8243</v>
      </c>
      <c r="M5453" s="23">
        <v>1080</v>
      </c>
      <c r="N5453" s="23">
        <v>1</v>
      </c>
      <c r="O5453" s="107">
        <v>30000000</v>
      </c>
      <c r="P5453" s="23">
        <v>30</v>
      </c>
      <c r="Q5453" s="23">
        <v>2</v>
      </c>
      <c r="R5453" s="23">
        <v>2</v>
      </c>
      <c r="S5453" s="23">
        <v>0</v>
      </c>
      <c r="T5453" s="47">
        <v>22.500003</v>
      </c>
      <c r="U5453" s="98" t="s">
        <v>111</v>
      </c>
      <c r="V5453" s="98" t="s">
        <v>3139</v>
      </c>
      <c r="W5453" s="69">
        <f t="shared" si="170"/>
        <v>5.7537274689735907E-2</v>
      </c>
    </row>
    <row r="5454" spans="1:23">
      <c r="A5454">
        <f t="shared" si="171"/>
        <v>821</v>
      </c>
      <c r="B5454" s="99">
        <v>44408</v>
      </c>
      <c r="C5454" s="23">
        <v>3051</v>
      </c>
      <c r="D5454" s="23">
        <v>5</v>
      </c>
      <c r="E5454" s="98" t="s">
        <v>49</v>
      </c>
      <c r="F5454" s="98" t="s">
        <v>164</v>
      </c>
      <c r="G5454" s="98" t="s">
        <v>4120</v>
      </c>
      <c r="H5454" s="98" t="s">
        <v>1366</v>
      </c>
      <c r="I5454" s="98" t="s">
        <v>6052</v>
      </c>
      <c r="J5454" s="99">
        <v>45229</v>
      </c>
      <c r="K5454" s="107">
        <v>5000000</v>
      </c>
      <c r="L5454" s="98" t="s">
        <v>8244</v>
      </c>
      <c r="M5454" s="23">
        <v>1080</v>
      </c>
      <c r="N5454" s="23">
        <v>1</v>
      </c>
      <c r="O5454" s="107">
        <v>5000000</v>
      </c>
      <c r="P5454" s="23">
        <v>180</v>
      </c>
      <c r="Q5454" s="23">
        <v>2</v>
      </c>
      <c r="R5454" s="23">
        <v>2</v>
      </c>
      <c r="S5454" s="23">
        <v>0</v>
      </c>
      <c r="T5454" s="47">
        <v>4.1666670000000003</v>
      </c>
      <c r="U5454" s="98" t="s">
        <v>111</v>
      </c>
      <c r="V5454" s="98" t="s">
        <v>3139</v>
      </c>
      <c r="W5454" s="69">
        <f t="shared" si="170"/>
        <v>1.0655050300200307E-2</v>
      </c>
    </row>
    <row r="5455" spans="1:23">
      <c r="A5455">
        <f t="shared" si="171"/>
        <v>1552</v>
      </c>
      <c r="B5455" s="99">
        <v>44408</v>
      </c>
      <c r="C5455" s="23">
        <v>3052</v>
      </c>
      <c r="D5455" s="23">
        <v>5</v>
      </c>
      <c r="E5455" s="98" t="s">
        <v>49</v>
      </c>
      <c r="F5455" s="98" t="s">
        <v>164</v>
      </c>
      <c r="G5455" s="98" t="s">
        <v>4120</v>
      </c>
      <c r="H5455" s="98" t="s">
        <v>1366</v>
      </c>
      <c r="I5455" s="98" t="s">
        <v>6052</v>
      </c>
      <c r="J5455" s="99">
        <v>45960</v>
      </c>
      <c r="K5455" s="107">
        <v>15000000</v>
      </c>
      <c r="L5455" s="98" t="s">
        <v>8245</v>
      </c>
      <c r="M5455" s="23">
        <v>1800</v>
      </c>
      <c r="N5455" s="23">
        <v>1</v>
      </c>
      <c r="O5455" s="107">
        <v>15000000</v>
      </c>
      <c r="P5455" s="23">
        <v>180</v>
      </c>
      <c r="Q5455" s="23">
        <v>2</v>
      </c>
      <c r="R5455" s="23">
        <v>2</v>
      </c>
      <c r="S5455" s="23">
        <v>0</v>
      </c>
      <c r="T5455" s="47">
        <v>13.5</v>
      </c>
      <c r="U5455" s="98" t="s">
        <v>111</v>
      </c>
      <c r="V5455" s="98" t="s">
        <v>3139</v>
      </c>
      <c r="W5455" s="69">
        <f t="shared" si="170"/>
        <v>6.5260296038069432E-2</v>
      </c>
    </row>
    <row r="5456" spans="1:23">
      <c r="A5456">
        <f t="shared" si="171"/>
        <v>1556</v>
      </c>
      <c r="B5456" s="99">
        <v>44408</v>
      </c>
      <c r="C5456" s="23">
        <v>3053</v>
      </c>
      <c r="D5456" s="23">
        <v>5</v>
      </c>
      <c r="E5456" s="98" t="s">
        <v>49</v>
      </c>
      <c r="F5456" s="98" t="s">
        <v>164</v>
      </c>
      <c r="G5456" s="98" t="s">
        <v>4120</v>
      </c>
      <c r="H5456" s="98" t="s">
        <v>1366</v>
      </c>
      <c r="I5456" s="98" t="s">
        <v>6052</v>
      </c>
      <c r="J5456" s="99">
        <v>45964</v>
      </c>
      <c r="K5456" s="107">
        <v>50000000</v>
      </c>
      <c r="L5456" s="98" t="s">
        <v>8246</v>
      </c>
      <c r="M5456" s="23">
        <v>1980</v>
      </c>
      <c r="N5456" s="23">
        <v>1</v>
      </c>
      <c r="O5456" s="107">
        <v>50000000</v>
      </c>
      <c r="P5456" s="23">
        <v>180</v>
      </c>
      <c r="Q5456" s="23">
        <v>2</v>
      </c>
      <c r="R5456" s="23">
        <v>2</v>
      </c>
      <c r="S5456" s="23">
        <v>2.8</v>
      </c>
      <c r="T5456" s="47">
        <v>45.303165</v>
      </c>
      <c r="U5456" s="98" t="s">
        <v>111</v>
      </c>
      <c r="V5456" s="98" t="s">
        <v>3139</v>
      </c>
      <c r="W5456" s="69">
        <f t="shared" si="170"/>
        <v>0.2195642814417002</v>
      </c>
    </row>
    <row r="5457" spans="1:23">
      <c r="A5457">
        <f t="shared" si="171"/>
        <v>821</v>
      </c>
      <c r="B5457" s="99">
        <v>44408</v>
      </c>
      <c r="C5457" s="23">
        <v>3054</v>
      </c>
      <c r="D5457" s="23">
        <v>5</v>
      </c>
      <c r="E5457" s="98" t="s">
        <v>49</v>
      </c>
      <c r="F5457" s="98" t="s">
        <v>164</v>
      </c>
      <c r="G5457" s="98" t="s">
        <v>4120</v>
      </c>
      <c r="H5457" s="98" t="s">
        <v>1366</v>
      </c>
      <c r="I5457" s="98" t="s">
        <v>6052</v>
      </c>
      <c r="J5457" s="99">
        <v>45229</v>
      </c>
      <c r="K5457" s="107">
        <v>7000000</v>
      </c>
      <c r="L5457" s="98" t="s">
        <v>8247</v>
      </c>
      <c r="M5457" s="23">
        <v>1080</v>
      </c>
      <c r="N5457" s="23">
        <v>1</v>
      </c>
      <c r="O5457" s="107">
        <v>7000000</v>
      </c>
      <c r="P5457" s="23">
        <v>30</v>
      </c>
      <c r="Q5457" s="23">
        <v>2</v>
      </c>
      <c r="R5457" s="23">
        <v>2</v>
      </c>
      <c r="S5457" s="23">
        <v>0</v>
      </c>
      <c r="T5457" s="47">
        <v>5.2500039999999997</v>
      </c>
      <c r="U5457" s="98" t="s">
        <v>111</v>
      </c>
      <c r="V5457" s="98" t="s">
        <v>3139</v>
      </c>
      <c r="W5457" s="69">
        <f t="shared" si="170"/>
        <v>1.3425372533070872E-2</v>
      </c>
    </row>
    <row r="5458" spans="1:23">
      <c r="A5458">
        <f t="shared" si="171"/>
        <v>821</v>
      </c>
      <c r="B5458" s="99">
        <v>44408</v>
      </c>
      <c r="C5458" s="23">
        <v>3055</v>
      </c>
      <c r="D5458" s="23">
        <v>5</v>
      </c>
      <c r="E5458" s="98" t="s">
        <v>49</v>
      </c>
      <c r="F5458" s="98" t="s">
        <v>164</v>
      </c>
      <c r="G5458" s="98" t="s">
        <v>4120</v>
      </c>
      <c r="H5458" s="98" t="s">
        <v>1366</v>
      </c>
      <c r="I5458" s="98" t="s">
        <v>6052</v>
      </c>
      <c r="J5458" s="99">
        <v>45229</v>
      </c>
      <c r="K5458" s="107">
        <v>36000000</v>
      </c>
      <c r="L5458" s="98" t="s">
        <v>8248</v>
      </c>
      <c r="M5458" s="23">
        <v>1080</v>
      </c>
      <c r="N5458" s="23">
        <v>1</v>
      </c>
      <c r="O5458" s="107">
        <v>36000000</v>
      </c>
      <c r="P5458" s="23">
        <v>30</v>
      </c>
      <c r="Q5458" s="23">
        <v>2</v>
      </c>
      <c r="R5458" s="23">
        <v>2</v>
      </c>
      <c r="S5458" s="23">
        <v>0</v>
      </c>
      <c r="T5458" s="47">
        <v>27</v>
      </c>
      <c r="U5458" s="98" t="s">
        <v>111</v>
      </c>
      <c r="V5458" s="98" t="s">
        <v>3139</v>
      </c>
      <c r="W5458" s="69">
        <f t="shared" si="170"/>
        <v>6.9044720421720357E-2</v>
      </c>
    </row>
    <row r="5459" spans="1:23">
      <c r="A5459">
        <f t="shared" si="171"/>
        <v>821</v>
      </c>
      <c r="B5459" s="99">
        <v>44408</v>
      </c>
      <c r="C5459" s="23">
        <v>3056</v>
      </c>
      <c r="D5459" s="23">
        <v>5</v>
      </c>
      <c r="E5459" s="98" t="s">
        <v>49</v>
      </c>
      <c r="F5459" s="98" t="s">
        <v>164</v>
      </c>
      <c r="G5459" s="98" t="s">
        <v>4120</v>
      </c>
      <c r="H5459" s="98" t="s">
        <v>1366</v>
      </c>
      <c r="I5459" s="98" t="s">
        <v>6052</v>
      </c>
      <c r="J5459" s="99">
        <v>45229</v>
      </c>
      <c r="K5459" s="107">
        <v>30000000</v>
      </c>
      <c r="L5459" s="98" t="s">
        <v>8249</v>
      </c>
      <c r="M5459" s="23">
        <v>1080</v>
      </c>
      <c r="N5459" s="23">
        <v>1</v>
      </c>
      <c r="O5459" s="107">
        <v>30000000</v>
      </c>
      <c r="P5459" s="23">
        <v>180</v>
      </c>
      <c r="Q5459" s="23">
        <v>2</v>
      </c>
      <c r="R5459" s="23">
        <v>2</v>
      </c>
      <c r="S5459" s="23">
        <v>0</v>
      </c>
      <c r="T5459" s="47">
        <v>25</v>
      </c>
      <c r="U5459" s="98" t="s">
        <v>111</v>
      </c>
      <c r="V5459" s="98" t="s">
        <v>3139</v>
      </c>
      <c r="W5459" s="69">
        <f t="shared" si="170"/>
        <v>6.3930296686778104E-2</v>
      </c>
    </row>
    <row r="5460" spans="1:23">
      <c r="A5460">
        <f t="shared" si="171"/>
        <v>821</v>
      </c>
      <c r="B5460" s="99">
        <v>44408</v>
      </c>
      <c r="C5460" s="23">
        <v>3057</v>
      </c>
      <c r="D5460" s="23">
        <v>5</v>
      </c>
      <c r="E5460" s="98" t="s">
        <v>49</v>
      </c>
      <c r="F5460" s="98" t="s">
        <v>164</v>
      </c>
      <c r="G5460" s="98" t="s">
        <v>4120</v>
      </c>
      <c r="H5460" s="98" t="s">
        <v>1366</v>
      </c>
      <c r="I5460" s="98" t="s">
        <v>6052</v>
      </c>
      <c r="J5460" s="99">
        <v>45229</v>
      </c>
      <c r="K5460" s="107">
        <v>8000000</v>
      </c>
      <c r="L5460" s="98" t="s">
        <v>8250</v>
      </c>
      <c r="M5460" s="23">
        <v>1080</v>
      </c>
      <c r="N5460" s="23">
        <v>1</v>
      </c>
      <c r="O5460" s="107">
        <v>8000000</v>
      </c>
      <c r="P5460" s="23">
        <v>180</v>
      </c>
      <c r="Q5460" s="23">
        <v>2</v>
      </c>
      <c r="R5460" s="23">
        <v>2</v>
      </c>
      <c r="S5460" s="23">
        <v>0</v>
      </c>
      <c r="T5460" s="47">
        <v>6.6666670000000003</v>
      </c>
      <c r="U5460" s="98" t="s">
        <v>111</v>
      </c>
      <c r="V5460" s="98" t="s">
        <v>3139</v>
      </c>
      <c r="W5460" s="69">
        <f t="shared" si="170"/>
        <v>1.7048079968878121E-2</v>
      </c>
    </row>
    <row r="5461" spans="1:23">
      <c r="A5461">
        <f t="shared" si="171"/>
        <v>1187</v>
      </c>
      <c r="B5461" s="99">
        <v>44408</v>
      </c>
      <c r="C5461" s="23">
        <v>3058</v>
      </c>
      <c r="D5461" s="23">
        <v>5</v>
      </c>
      <c r="E5461" s="98" t="s">
        <v>49</v>
      </c>
      <c r="F5461" s="98" t="s">
        <v>164</v>
      </c>
      <c r="G5461" s="98" t="s">
        <v>4120</v>
      </c>
      <c r="H5461" s="98" t="s">
        <v>1366</v>
      </c>
      <c r="I5461" s="98" t="s">
        <v>6052</v>
      </c>
      <c r="J5461" s="99">
        <v>45595</v>
      </c>
      <c r="K5461" s="107">
        <v>10000000</v>
      </c>
      <c r="L5461" s="98" t="s">
        <v>8251</v>
      </c>
      <c r="M5461" s="23">
        <v>1440</v>
      </c>
      <c r="N5461" s="23">
        <v>1</v>
      </c>
      <c r="O5461" s="107">
        <v>10000000</v>
      </c>
      <c r="P5461" s="23">
        <v>180</v>
      </c>
      <c r="Q5461" s="23">
        <v>2</v>
      </c>
      <c r="R5461" s="23">
        <v>2</v>
      </c>
      <c r="S5461" s="23">
        <v>0</v>
      </c>
      <c r="T5461" s="47">
        <v>8.75</v>
      </c>
      <c r="U5461" s="98" t="s">
        <v>111</v>
      </c>
      <c r="V5461" s="98" t="s">
        <v>3139</v>
      </c>
      <c r="W5461" s="69">
        <f t="shared" si="170"/>
        <v>3.2350598975057203E-2</v>
      </c>
    </row>
    <row r="5462" spans="1:23">
      <c r="A5462">
        <f t="shared" si="171"/>
        <v>215</v>
      </c>
      <c r="B5462" s="99">
        <v>44408</v>
      </c>
      <c r="C5462" s="23">
        <v>3059</v>
      </c>
      <c r="D5462" s="23">
        <v>5</v>
      </c>
      <c r="E5462" s="98" t="s">
        <v>49</v>
      </c>
      <c r="F5462" s="98" t="s">
        <v>164</v>
      </c>
      <c r="G5462" s="98" t="s">
        <v>4120</v>
      </c>
      <c r="H5462" s="98" t="s">
        <v>1366</v>
      </c>
      <c r="I5462" s="98" t="s">
        <v>6052</v>
      </c>
      <c r="J5462" s="99">
        <v>44623</v>
      </c>
      <c r="K5462" s="107">
        <v>8000000</v>
      </c>
      <c r="L5462" s="98" t="s">
        <v>8252</v>
      </c>
      <c r="M5462" s="23">
        <v>1800</v>
      </c>
      <c r="N5462" s="23">
        <v>1</v>
      </c>
      <c r="O5462" s="107">
        <v>8000000</v>
      </c>
      <c r="P5462" s="23">
        <v>180</v>
      </c>
      <c r="Q5462" s="23">
        <v>2</v>
      </c>
      <c r="R5462" s="23">
        <v>2</v>
      </c>
      <c r="S5462" s="23">
        <v>0</v>
      </c>
      <c r="T5462" s="47">
        <v>7.2</v>
      </c>
      <c r="U5462" s="98" t="s">
        <v>111</v>
      </c>
      <c r="V5462" s="98" t="s">
        <v>3139</v>
      </c>
      <c r="W5462" s="69">
        <f t="shared" si="170"/>
        <v>4.8216369925034109E-3</v>
      </c>
    </row>
    <row r="5463" spans="1:23">
      <c r="A5463">
        <f t="shared" si="171"/>
        <v>1552</v>
      </c>
      <c r="B5463" s="99">
        <v>44408</v>
      </c>
      <c r="C5463" s="23">
        <v>3060</v>
      </c>
      <c r="D5463" s="23">
        <v>5</v>
      </c>
      <c r="E5463" s="98" t="s">
        <v>49</v>
      </c>
      <c r="F5463" s="98" t="s">
        <v>164</v>
      </c>
      <c r="G5463" s="98" t="s">
        <v>4120</v>
      </c>
      <c r="H5463" s="98" t="s">
        <v>1366</v>
      </c>
      <c r="I5463" s="98" t="s">
        <v>6052</v>
      </c>
      <c r="J5463" s="99">
        <v>45960</v>
      </c>
      <c r="K5463" s="107">
        <v>10000000</v>
      </c>
      <c r="L5463" s="98" t="s">
        <v>8253</v>
      </c>
      <c r="M5463" s="23">
        <v>1800</v>
      </c>
      <c r="N5463" s="23">
        <v>1</v>
      </c>
      <c r="O5463" s="107">
        <v>10000000</v>
      </c>
      <c r="P5463" s="23">
        <v>180</v>
      </c>
      <c r="Q5463" s="23">
        <v>2</v>
      </c>
      <c r="R5463" s="23">
        <v>2</v>
      </c>
      <c r="S5463" s="23">
        <v>0</v>
      </c>
      <c r="T5463" s="47">
        <v>9</v>
      </c>
      <c r="U5463" s="98" t="s">
        <v>111</v>
      </c>
      <c r="V5463" s="98" t="s">
        <v>3139</v>
      </c>
      <c r="W5463" s="69">
        <f t="shared" si="170"/>
        <v>4.3506864025379614E-2</v>
      </c>
    </row>
    <row r="5464" spans="1:23">
      <c r="A5464">
        <f t="shared" si="171"/>
        <v>821</v>
      </c>
      <c r="B5464" s="99">
        <v>44408</v>
      </c>
      <c r="C5464" s="23">
        <v>3061</v>
      </c>
      <c r="D5464" s="23">
        <v>5</v>
      </c>
      <c r="E5464" s="98" t="s">
        <v>49</v>
      </c>
      <c r="F5464" s="98" t="s">
        <v>164</v>
      </c>
      <c r="G5464" s="98" t="s">
        <v>4120</v>
      </c>
      <c r="H5464" s="98" t="s">
        <v>1366</v>
      </c>
      <c r="I5464" s="98" t="s">
        <v>6052</v>
      </c>
      <c r="J5464" s="99">
        <v>45229</v>
      </c>
      <c r="K5464" s="107">
        <v>10600000</v>
      </c>
      <c r="L5464" s="98" t="s">
        <v>8254</v>
      </c>
      <c r="M5464" s="23">
        <v>1080</v>
      </c>
      <c r="N5464" s="23">
        <v>1</v>
      </c>
      <c r="O5464" s="107">
        <v>10600000</v>
      </c>
      <c r="P5464" s="23">
        <v>180</v>
      </c>
      <c r="Q5464" s="23">
        <v>2</v>
      </c>
      <c r="R5464" s="23">
        <v>2</v>
      </c>
      <c r="S5464" s="23">
        <v>0</v>
      </c>
      <c r="T5464" s="47">
        <v>8.8333329999999997</v>
      </c>
      <c r="U5464" s="98" t="s">
        <v>111</v>
      </c>
      <c r="V5464" s="98" t="s">
        <v>3139</v>
      </c>
      <c r="W5464" s="69">
        <f t="shared" si="170"/>
        <v>2.2588703976924307E-2</v>
      </c>
    </row>
    <row r="5465" spans="1:23">
      <c r="A5465">
        <f t="shared" si="171"/>
        <v>456</v>
      </c>
      <c r="B5465" s="99">
        <v>44408</v>
      </c>
      <c r="C5465" s="23">
        <v>3062</v>
      </c>
      <c r="D5465" s="23">
        <v>5</v>
      </c>
      <c r="E5465" s="98" t="s">
        <v>49</v>
      </c>
      <c r="F5465" s="98" t="s">
        <v>164</v>
      </c>
      <c r="G5465" s="98" t="s">
        <v>4120</v>
      </c>
      <c r="H5465" s="98" t="s">
        <v>1366</v>
      </c>
      <c r="I5465" s="98" t="s">
        <v>6052</v>
      </c>
      <c r="J5465" s="99">
        <v>44864</v>
      </c>
      <c r="K5465" s="107">
        <v>12000000</v>
      </c>
      <c r="L5465" s="98" t="s">
        <v>8255</v>
      </c>
      <c r="M5465" s="23">
        <v>720</v>
      </c>
      <c r="N5465" s="23">
        <v>1</v>
      </c>
      <c r="O5465" s="107">
        <v>12000000</v>
      </c>
      <c r="P5465" s="23">
        <v>30</v>
      </c>
      <c r="Q5465" s="23">
        <v>2</v>
      </c>
      <c r="R5465" s="23">
        <v>2</v>
      </c>
      <c r="S5465" s="23">
        <v>0</v>
      </c>
      <c r="T5465" s="47">
        <v>7.5</v>
      </c>
      <c r="U5465" s="98" t="s">
        <v>111</v>
      </c>
      <c r="V5465" s="98" t="s">
        <v>3139</v>
      </c>
      <c r="W5465" s="69">
        <f t="shared" si="170"/>
        <v>1.0652453820647072E-2</v>
      </c>
    </row>
    <row r="5466" spans="1:23">
      <c r="A5466">
        <f t="shared" si="171"/>
        <v>821</v>
      </c>
      <c r="B5466" s="99">
        <v>44408</v>
      </c>
      <c r="C5466" s="23">
        <v>3063</v>
      </c>
      <c r="D5466" s="23">
        <v>5</v>
      </c>
      <c r="E5466" s="98" t="s">
        <v>49</v>
      </c>
      <c r="F5466" s="98" t="s">
        <v>164</v>
      </c>
      <c r="G5466" s="98" t="s">
        <v>4120</v>
      </c>
      <c r="H5466" s="98" t="s">
        <v>1366</v>
      </c>
      <c r="I5466" s="98" t="s">
        <v>6052</v>
      </c>
      <c r="J5466" s="99">
        <v>45229</v>
      </c>
      <c r="K5466" s="107">
        <v>17500000</v>
      </c>
      <c r="L5466" s="98" t="s">
        <v>8256</v>
      </c>
      <c r="M5466" s="23">
        <v>1080</v>
      </c>
      <c r="N5466" s="23">
        <v>1</v>
      </c>
      <c r="O5466" s="107">
        <v>17500000</v>
      </c>
      <c r="P5466" s="23">
        <v>180</v>
      </c>
      <c r="Q5466" s="23">
        <v>2</v>
      </c>
      <c r="R5466" s="23">
        <v>2</v>
      </c>
      <c r="S5466" s="23">
        <v>0</v>
      </c>
      <c r="T5466" s="47">
        <v>14.583333</v>
      </c>
      <c r="U5466" s="98" t="s">
        <v>111</v>
      </c>
      <c r="V5466" s="98" t="s">
        <v>3139</v>
      </c>
      <c r="W5466" s="69">
        <f t="shared" si="170"/>
        <v>3.729267221488327E-2</v>
      </c>
    </row>
    <row r="5467" spans="1:23">
      <c r="A5467">
        <f t="shared" si="171"/>
        <v>821</v>
      </c>
      <c r="B5467" s="99">
        <v>44408</v>
      </c>
      <c r="C5467" s="23">
        <v>3064</v>
      </c>
      <c r="D5467" s="23">
        <v>5</v>
      </c>
      <c r="E5467" s="98" t="s">
        <v>49</v>
      </c>
      <c r="F5467" s="98" t="s">
        <v>164</v>
      </c>
      <c r="G5467" s="98" t="s">
        <v>4120</v>
      </c>
      <c r="H5467" s="98" t="s">
        <v>1366</v>
      </c>
      <c r="I5467" s="98" t="s">
        <v>6052</v>
      </c>
      <c r="J5467" s="99">
        <v>45229</v>
      </c>
      <c r="K5467" s="107">
        <v>5200000</v>
      </c>
      <c r="L5467" s="98" t="s">
        <v>8257</v>
      </c>
      <c r="M5467" s="23">
        <v>1080</v>
      </c>
      <c r="N5467" s="23">
        <v>1</v>
      </c>
      <c r="O5467" s="107">
        <v>5200000</v>
      </c>
      <c r="P5467" s="23">
        <v>30</v>
      </c>
      <c r="Q5467" s="23">
        <v>2</v>
      </c>
      <c r="R5467" s="23">
        <v>2</v>
      </c>
      <c r="S5467" s="23">
        <v>0</v>
      </c>
      <c r="T5467" s="47">
        <v>3.900004</v>
      </c>
      <c r="U5467" s="98" t="s">
        <v>111</v>
      </c>
      <c r="V5467" s="98" t="s">
        <v>3139</v>
      </c>
      <c r="W5467" s="69">
        <f t="shared" si="170"/>
        <v>9.9731365119848543E-3</v>
      </c>
    </row>
    <row r="5468" spans="1:23">
      <c r="A5468">
        <f t="shared" si="171"/>
        <v>825</v>
      </c>
      <c r="B5468" s="99">
        <v>44408</v>
      </c>
      <c r="C5468" s="23">
        <v>3065</v>
      </c>
      <c r="D5468" s="23">
        <v>5</v>
      </c>
      <c r="E5468" s="98" t="s">
        <v>49</v>
      </c>
      <c r="F5468" s="98" t="s">
        <v>164</v>
      </c>
      <c r="G5468" s="98" t="s">
        <v>4120</v>
      </c>
      <c r="H5468" s="98" t="s">
        <v>1366</v>
      </c>
      <c r="I5468" s="98" t="s">
        <v>6044</v>
      </c>
      <c r="J5468" s="99">
        <v>45233</v>
      </c>
      <c r="K5468" s="107">
        <v>15000000</v>
      </c>
      <c r="L5468" s="98" t="s">
        <v>8258</v>
      </c>
      <c r="M5468" s="23">
        <v>1080</v>
      </c>
      <c r="N5468" s="23">
        <v>1</v>
      </c>
      <c r="O5468" s="107">
        <v>15000000</v>
      </c>
      <c r="P5468" s="23">
        <v>180</v>
      </c>
      <c r="Q5468" s="23">
        <v>2</v>
      </c>
      <c r="R5468" s="23">
        <v>2</v>
      </c>
      <c r="S5468" s="23">
        <v>0</v>
      </c>
      <c r="T5468" s="47">
        <v>12.5</v>
      </c>
      <c r="U5468" s="98" t="s">
        <v>111</v>
      </c>
      <c r="V5468" s="98" t="s">
        <v>3139</v>
      </c>
      <c r="W5468" s="69">
        <f t="shared" si="170"/>
        <v>3.2120885972345879E-2</v>
      </c>
    </row>
    <row r="5469" spans="1:23">
      <c r="A5469">
        <f t="shared" si="171"/>
        <v>825</v>
      </c>
      <c r="B5469" s="99">
        <v>44408</v>
      </c>
      <c r="C5469" s="23">
        <v>3066</v>
      </c>
      <c r="D5469" s="23">
        <v>5</v>
      </c>
      <c r="E5469" s="98" t="s">
        <v>49</v>
      </c>
      <c r="F5469" s="98" t="s">
        <v>164</v>
      </c>
      <c r="G5469" s="98" t="s">
        <v>4120</v>
      </c>
      <c r="H5469" s="98" t="s">
        <v>1366</v>
      </c>
      <c r="I5469" s="98" t="s">
        <v>6044</v>
      </c>
      <c r="J5469" s="99">
        <v>45233</v>
      </c>
      <c r="K5469" s="107">
        <v>5000000</v>
      </c>
      <c r="L5469" s="98" t="s">
        <v>8259</v>
      </c>
      <c r="M5469" s="23">
        <v>1080</v>
      </c>
      <c r="N5469" s="23">
        <v>1</v>
      </c>
      <c r="O5469" s="107">
        <v>5000000</v>
      </c>
      <c r="P5469" s="23">
        <v>180</v>
      </c>
      <c r="Q5469" s="23">
        <v>2</v>
      </c>
      <c r="R5469" s="23">
        <v>2</v>
      </c>
      <c r="S5469" s="23">
        <v>0</v>
      </c>
      <c r="T5469" s="47">
        <v>4.1666670000000003</v>
      </c>
      <c r="U5469" s="98" t="s">
        <v>111</v>
      </c>
      <c r="V5469" s="98" t="s">
        <v>3139</v>
      </c>
      <c r="W5469" s="69">
        <f t="shared" si="170"/>
        <v>1.070696284733892E-2</v>
      </c>
    </row>
    <row r="5470" spans="1:23">
      <c r="A5470">
        <f t="shared" si="171"/>
        <v>825</v>
      </c>
      <c r="B5470" s="99">
        <v>44408</v>
      </c>
      <c r="C5470" s="23">
        <v>3067</v>
      </c>
      <c r="D5470" s="23">
        <v>5</v>
      </c>
      <c r="E5470" s="98" t="s">
        <v>49</v>
      </c>
      <c r="F5470" s="98" t="s">
        <v>164</v>
      </c>
      <c r="G5470" s="98" t="s">
        <v>4120</v>
      </c>
      <c r="H5470" s="98" t="s">
        <v>1366</v>
      </c>
      <c r="I5470" s="98" t="s">
        <v>6044</v>
      </c>
      <c r="J5470" s="99">
        <v>45233</v>
      </c>
      <c r="K5470" s="107">
        <v>5000000</v>
      </c>
      <c r="L5470" s="98" t="s">
        <v>8260</v>
      </c>
      <c r="M5470" s="23">
        <v>1080</v>
      </c>
      <c r="N5470" s="23">
        <v>1</v>
      </c>
      <c r="O5470" s="107">
        <v>5000000</v>
      </c>
      <c r="P5470" s="23">
        <v>90</v>
      </c>
      <c r="Q5470" s="23">
        <v>2</v>
      </c>
      <c r="R5470" s="23">
        <v>2</v>
      </c>
      <c r="S5470" s="23">
        <v>0</v>
      </c>
      <c r="T5470" s="47">
        <v>4.1666660000000002</v>
      </c>
      <c r="U5470" s="98" t="s">
        <v>111</v>
      </c>
      <c r="V5470" s="98" t="s">
        <v>3139</v>
      </c>
      <c r="W5470" s="69">
        <f t="shared" si="170"/>
        <v>1.0706960277668043E-2</v>
      </c>
    </row>
    <row r="5471" spans="1:23">
      <c r="A5471">
        <f t="shared" si="171"/>
        <v>825</v>
      </c>
      <c r="B5471" s="99">
        <v>44408</v>
      </c>
      <c r="C5471" s="23">
        <v>3068</v>
      </c>
      <c r="D5471" s="23">
        <v>5</v>
      </c>
      <c r="E5471" s="98" t="s">
        <v>49</v>
      </c>
      <c r="F5471" s="98" t="s">
        <v>164</v>
      </c>
      <c r="G5471" s="98" t="s">
        <v>4120</v>
      </c>
      <c r="H5471" s="98" t="s">
        <v>1366</v>
      </c>
      <c r="I5471" s="98" t="s">
        <v>6044</v>
      </c>
      <c r="J5471" s="99">
        <v>45233</v>
      </c>
      <c r="K5471" s="107">
        <v>12000000</v>
      </c>
      <c r="L5471" s="98" t="s">
        <v>8261</v>
      </c>
      <c r="M5471" s="23">
        <v>1080</v>
      </c>
      <c r="N5471" s="23">
        <v>1</v>
      </c>
      <c r="O5471" s="107">
        <v>12000000</v>
      </c>
      <c r="P5471" s="23">
        <v>180</v>
      </c>
      <c r="Q5471" s="23">
        <v>2</v>
      </c>
      <c r="R5471" s="23">
        <v>2</v>
      </c>
      <c r="S5471" s="23">
        <v>0</v>
      </c>
      <c r="T5471" s="47">
        <v>10</v>
      </c>
      <c r="U5471" s="98" t="s">
        <v>111</v>
      </c>
      <c r="V5471" s="98" t="s">
        <v>3139</v>
      </c>
      <c r="W5471" s="69">
        <f t="shared" si="170"/>
        <v>2.5696708777876706E-2</v>
      </c>
    </row>
    <row r="5472" spans="1:23">
      <c r="A5472">
        <f t="shared" si="171"/>
        <v>1556</v>
      </c>
      <c r="B5472" s="99">
        <v>44408</v>
      </c>
      <c r="C5472" s="23">
        <v>3069</v>
      </c>
      <c r="D5472" s="23">
        <v>5</v>
      </c>
      <c r="E5472" s="98" t="s">
        <v>49</v>
      </c>
      <c r="F5472" s="98" t="s">
        <v>164</v>
      </c>
      <c r="G5472" s="98" t="s">
        <v>4120</v>
      </c>
      <c r="H5472" s="98" t="s">
        <v>1366</v>
      </c>
      <c r="I5472" s="98" t="s">
        <v>6044</v>
      </c>
      <c r="J5472" s="99">
        <v>45964</v>
      </c>
      <c r="K5472" s="107">
        <v>10000000</v>
      </c>
      <c r="L5472" s="98" t="s">
        <v>8262</v>
      </c>
      <c r="M5472" s="23">
        <v>1800</v>
      </c>
      <c r="N5472" s="23">
        <v>1</v>
      </c>
      <c r="O5472" s="107">
        <v>10000000</v>
      </c>
      <c r="P5472" s="23">
        <v>180</v>
      </c>
      <c r="Q5472" s="23">
        <v>2</v>
      </c>
      <c r="R5472" s="23">
        <v>2</v>
      </c>
      <c r="S5472" s="23">
        <v>0</v>
      </c>
      <c r="T5472" s="47">
        <v>9</v>
      </c>
      <c r="U5472" s="98" t="s">
        <v>111</v>
      </c>
      <c r="V5472" s="98" t="s">
        <v>3139</v>
      </c>
      <c r="W5472" s="69">
        <f t="shared" si="170"/>
        <v>4.3618995118228532E-2</v>
      </c>
    </row>
    <row r="5473" spans="1:23">
      <c r="A5473">
        <f t="shared" si="171"/>
        <v>825</v>
      </c>
      <c r="B5473" s="99">
        <v>44408</v>
      </c>
      <c r="C5473" s="23">
        <v>3070</v>
      </c>
      <c r="D5473" s="23">
        <v>5</v>
      </c>
      <c r="E5473" s="98" t="s">
        <v>49</v>
      </c>
      <c r="F5473" s="98" t="s">
        <v>164</v>
      </c>
      <c r="G5473" s="98" t="s">
        <v>4120</v>
      </c>
      <c r="H5473" s="98" t="s">
        <v>1366</v>
      </c>
      <c r="I5473" s="98" t="s">
        <v>6044</v>
      </c>
      <c r="J5473" s="99">
        <v>45233</v>
      </c>
      <c r="K5473" s="107">
        <v>5000000</v>
      </c>
      <c r="L5473" s="98" t="s">
        <v>8263</v>
      </c>
      <c r="M5473" s="23">
        <v>1080</v>
      </c>
      <c r="N5473" s="23">
        <v>1</v>
      </c>
      <c r="O5473" s="107">
        <v>5000000</v>
      </c>
      <c r="P5473" s="23">
        <v>180</v>
      </c>
      <c r="Q5473" s="23">
        <v>2</v>
      </c>
      <c r="R5473" s="23">
        <v>2</v>
      </c>
      <c r="S5473" s="23">
        <v>0</v>
      </c>
      <c r="T5473" s="47">
        <v>4.1666670000000003</v>
      </c>
      <c r="U5473" s="98" t="s">
        <v>111</v>
      </c>
      <c r="V5473" s="98" t="s">
        <v>3139</v>
      </c>
      <c r="W5473" s="69">
        <f t="shared" si="170"/>
        <v>1.070696284733892E-2</v>
      </c>
    </row>
    <row r="5474" spans="1:23">
      <c r="A5474">
        <f t="shared" si="171"/>
        <v>1556</v>
      </c>
      <c r="B5474" s="99">
        <v>44408</v>
      </c>
      <c r="C5474" s="23">
        <v>3071</v>
      </c>
      <c r="D5474" s="23">
        <v>5</v>
      </c>
      <c r="E5474" s="98" t="s">
        <v>49</v>
      </c>
      <c r="F5474" s="98" t="s">
        <v>164</v>
      </c>
      <c r="G5474" s="98" t="s">
        <v>4120</v>
      </c>
      <c r="H5474" s="98" t="s">
        <v>1366</v>
      </c>
      <c r="I5474" s="98" t="s">
        <v>6044</v>
      </c>
      <c r="J5474" s="99">
        <v>45964</v>
      </c>
      <c r="K5474" s="107">
        <v>10500000</v>
      </c>
      <c r="L5474" s="98" t="s">
        <v>8264</v>
      </c>
      <c r="M5474" s="23">
        <v>1800</v>
      </c>
      <c r="N5474" s="23">
        <v>1</v>
      </c>
      <c r="O5474" s="107">
        <v>10500000</v>
      </c>
      <c r="P5474" s="23">
        <v>180</v>
      </c>
      <c r="Q5474" s="23">
        <v>2</v>
      </c>
      <c r="R5474" s="23">
        <v>2</v>
      </c>
      <c r="S5474" s="23">
        <v>0</v>
      </c>
      <c r="T5474" s="47">
        <v>9.4499999999999993</v>
      </c>
      <c r="U5474" s="98" t="s">
        <v>111</v>
      </c>
      <c r="V5474" s="98" t="s">
        <v>3139</v>
      </c>
      <c r="W5474" s="69">
        <f t="shared" si="170"/>
        <v>4.5799944874139957E-2</v>
      </c>
    </row>
    <row r="5475" spans="1:23">
      <c r="A5475">
        <f t="shared" si="171"/>
        <v>1556</v>
      </c>
      <c r="B5475" s="99">
        <v>44408</v>
      </c>
      <c r="C5475" s="23">
        <v>3072</v>
      </c>
      <c r="D5475" s="23">
        <v>5</v>
      </c>
      <c r="E5475" s="98" t="s">
        <v>49</v>
      </c>
      <c r="F5475" s="98" t="s">
        <v>164</v>
      </c>
      <c r="G5475" s="98" t="s">
        <v>4120</v>
      </c>
      <c r="H5475" s="98" t="s">
        <v>1366</v>
      </c>
      <c r="I5475" s="98" t="s">
        <v>6044</v>
      </c>
      <c r="J5475" s="99">
        <v>45964</v>
      </c>
      <c r="K5475" s="107">
        <v>16000000</v>
      </c>
      <c r="L5475" s="98" t="s">
        <v>8265</v>
      </c>
      <c r="M5475" s="23">
        <v>1800</v>
      </c>
      <c r="N5475" s="23">
        <v>1</v>
      </c>
      <c r="O5475" s="107">
        <v>16000000</v>
      </c>
      <c r="P5475" s="23">
        <v>180</v>
      </c>
      <c r="Q5475" s="23">
        <v>2</v>
      </c>
      <c r="R5475" s="23">
        <v>2</v>
      </c>
      <c r="S5475" s="23">
        <v>0</v>
      </c>
      <c r="T5475" s="47">
        <v>14.4</v>
      </c>
      <c r="U5475" s="98" t="s">
        <v>111</v>
      </c>
      <c r="V5475" s="98" t="s">
        <v>3139</v>
      </c>
      <c r="W5475" s="69">
        <f t="shared" si="170"/>
        <v>6.9790392189165648E-2</v>
      </c>
    </row>
    <row r="5476" spans="1:23">
      <c r="A5476">
        <f t="shared" si="171"/>
        <v>825</v>
      </c>
      <c r="B5476" s="99">
        <v>44408</v>
      </c>
      <c r="C5476" s="23">
        <v>3073</v>
      </c>
      <c r="D5476" s="23">
        <v>5</v>
      </c>
      <c r="E5476" s="98" t="s">
        <v>49</v>
      </c>
      <c r="F5476" s="98" t="s">
        <v>164</v>
      </c>
      <c r="G5476" s="98" t="s">
        <v>4120</v>
      </c>
      <c r="H5476" s="98" t="s">
        <v>1366</v>
      </c>
      <c r="I5476" s="98" t="s">
        <v>6044</v>
      </c>
      <c r="J5476" s="99">
        <v>45233</v>
      </c>
      <c r="K5476" s="107">
        <v>8000000</v>
      </c>
      <c r="L5476" s="98" t="s">
        <v>8266</v>
      </c>
      <c r="M5476" s="23">
        <v>1080</v>
      </c>
      <c r="N5476" s="23">
        <v>1</v>
      </c>
      <c r="O5476" s="107">
        <v>8000000</v>
      </c>
      <c r="P5476" s="23">
        <v>30</v>
      </c>
      <c r="Q5476" s="23">
        <v>2</v>
      </c>
      <c r="R5476" s="23">
        <v>2</v>
      </c>
      <c r="S5476" s="23">
        <v>0</v>
      </c>
      <c r="T5476" s="47">
        <v>6.2222239999999998</v>
      </c>
      <c r="U5476" s="98" t="s">
        <v>111</v>
      </c>
      <c r="V5476" s="98" t="s">
        <v>3139</v>
      </c>
      <c r="W5476" s="69">
        <f t="shared" si="170"/>
        <v>1.5989067807871512E-2</v>
      </c>
    </row>
    <row r="5477" spans="1:23">
      <c r="A5477">
        <f t="shared" si="171"/>
        <v>1556</v>
      </c>
      <c r="B5477" s="99">
        <v>44408</v>
      </c>
      <c r="C5477" s="23">
        <v>3074</v>
      </c>
      <c r="D5477" s="23">
        <v>5</v>
      </c>
      <c r="E5477" s="98" t="s">
        <v>49</v>
      </c>
      <c r="F5477" s="98" t="s">
        <v>164</v>
      </c>
      <c r="G5477" s="98" t="s">
        <v>4120</v>
      </c>
      <c r="H5477" s="98" t="s">
        <v>1366</v>
      </c>
      <c r="I5477" s="98" t="s">
        <v>6044</v>
      </c>
      <c r="J5477" s="99">
        <v>45964</v>
      </c>
      <c r="K5477" s="107">
        <v>12000000</v>
      </c>
      <c r="L5477" s="98" t="s">
        <v>8267</v>
      </c>
      <c r="M5477" s="23">
        <v>1800</v>
      </c>
      <c r="N5477" s="23">
        <v>1</v>
      </c>
      <c r="O5477" s="107">
        <v>12000000</v>
      </c>
      <c r="P5477" s="23">
        <v>30</v>
      </c>
      <c r="Q5477" s="23">
        <v>2</v>
      </c>
      <c r="R5477" s="23">
        <v>2</v>
      </c>
      <c r="S5477" s="23">
        <v>2.91</v>
      </c>
      <c r="T5477" s="47">
        <v>10.421196</v>
      </c>
      <c r="U5477" s="98" t="s">
        <v>111</v>
      </c>
      <c r="V5477" s="98" t="s">
        <v>3139</v>
      </c>
      <c r="W5477" s="69">
        <f t="shared" si="170"/>
        <v>5.0506899716678079E-2</v>
      </c>
    </row>
    <row r="5478" spans="1:23">
      <c r="A5478">
        <f t="shared" si="171"/>
        <v>825</v>
      </c>
      <c r="B5478" s="99">
        <v>44408</v>
      </c>
      <c r="C5478" s="23">
        <v>3075</v>
      </c>
      <c r="D5478" s="23">
        <v>5</v>
      </c>
      <c r="E5478" s="98" t="s">
        <v>49</v>
      </c>
      <c r="F5478" s="98" t="s">
        <v>164</v>
      </c>
      <c r="G5478" s="98" t="s">
        <v>4120</v>
      </c>
      <c r="H5478" s="98" t="s">
        <v>1366</v>
      </c>
      <c r="I5478" s="98" t="s">
        <v>6044</v>
      </c>
      <c r="J5478" s="99">
        <v>45233</v>
      </c>
      <c r="K5478" s="107">
        <v>10000000</v>
      </c>
      <c r="L5478" s="98" t="s">
        <v>8268</v>
      </c>
      <c r="M5478" s="23">
        <v>1080</v>
      </c>
      <c r="N5478" s="23">
        <v>1</v>
      </c>
      <c r="O5478" s="107">
        <v>10000000</v>
      </c>
      <c r="P5478" s="23">
        <v>180</v>
      </c>
      <c r="Q5478" s="23">
        <v>2</v>
      </c>
      <c r="R5478" s="23">
        <v>2</v>
      </c>
      <c r="S5478" s="23">
        <v>0</v>
      </c>
      <c r="T5478" s="47">
        <v>8.3333329999999997</v>
      </c>
      <c r="U5478" s="98" t="s">
        <v>111</v>
      </c>
      <c r="V5478" s="98" t="s">
        <v>3139</v>
      </c>
      <c r="W5478" s="69">
        <f t="shared" si="170"/>
        <v>2.1413923125006961E-2</v>
      </c>
    </row>
    <row r="5479" spans="1:23">
      <c r="A5479">
        <f t="shared" si="171"/>
        <v>825</v>
      </c>
      <c r="B5479" s="99">
        <v>44408</v>
      </c>
      <c r="C5479" s="23">
        <v>3076</v>
      </c>
      <c r="D5479" s="23">
        <v>5</v>
      </c>
      <c r="E5479" s="98" t="s">
        <v>49</v>
      </c>
      <c r="F5479" s="98" t="s">
        <v>164</v>
      </c>
      <c r="G5479" s="98" t="s">
        <v>4120</v>
      </c>
      <c r="H5479" s="98" t="s">
        <v>1366</v>
      </c>
      <c r="I5479" s="98" t="s">
        <v>6044</v>
      </c>
      <c r="J5479" s="99">
        <v>45233</v>
      </c>
      <c r="K5479" s="107">
        <v>7000000</v>
      </c>
      <c r="L5479" s="98" t="s">
        <v>8270</v>
      </c>
      <c r="M5479" s="23">
        <v>1080</v>
      </c>
      <c r="N5479" s="23">
        <v>1</v>
      </c>
      <c r="O5479" s="107">
        <v>7000000</v>
      </c>
      <c r="P5479" s="23">
        <v>180</v>
      </c>
      <c r="Q5479" s="23">
        <v>2</v>
      </c>
      <c r="R5479" s="23">
        <v>2</v>
      </c>
      <c r="S5479" s="23">
        <v>0</v>
      </c>
      <c r="T5479" s="47">
        <v>5.8333329999999997</v>
      </c>
      <c r="U5479" s="98" t="s">
        <v>111</v>
      </c>
      <c r="V5479" s="98" t="s">
        <v>3139</v>
      </c>
      <c r="W5479" s="69">
        <f t="shared" si="170"/>
        <v>1.4989745930537786E-2</v>
      </c>
    </row>
    <row r="5480" spans="1:23">
      <c r="A5480">
        <f t="shared" si="171"/>
        <v>825</v>
      </c>
      <c r="B5480" s="99">
        <v>44408</v>
      </c>
      <c r="C5480" s="23">
        <v>3077</v>
      </c>
      <c r="D5480" s="23">
        <v>5</v>
      </c>
      <c r="E5480" s="98" t="s">
        <v>49</v>
      </c>
      <c r="F5480" s="98" t="s">
        <v>164</v>
      </c>
      <c r="G5480" s="98" t="s">
        <v>4120</v>
      </c>
      <c r="H5480" s="98" t="s">
        <v>1366</v>
      </c>
      <c r="I5480" s="98" t="s">
        <v>6044</v>
      </c>
      <c r="J5480" s="99">
        <v>45233</v>
      </c>
      <c r="K5480" s="107">
        <v>12000000</v>
      </c>
      <c r="L5480" s="98" t="s">
        <v>8271</v>
      </c>
      <c r="M5480" s="23">
        <v>1080</v>
      </c>
      <c r="N5480" s="23">
        <v>1</v>
      </c>
      <c r="O5480" s="107">
        <v>12000000</v>
      </c>
      <c r="P5480" s="23">
        <v>30</v>
      </c>
      <c r="Q5480" s="23">
        <v>2</v>
      </c>
      <c r="R5480" s="23">
        <v>2</v>
      </c>
      <c r="S5480" s="23">
        <v>0</v>
      </c>
      <c r="T5480" s="47">
        <v>9.3333359999999992</v>
      </c>
      <c r="U5480" s="98" t="s">
        <v>111</v>
      </c>
      <c r="V5480" s="98" t="s">
        <v>3139</v>
      </c>
      <c r="W5480" s="69">
        <f t="shared" si="170"/>
        <v>2.3983601711807263E-2</v>
      </c>
    </row>
    <row r="5481" spans="1:23">
      <c r="A5481">
        <f t="shared" si="171"/>
        <v>460</v>
      </c>
      <c r="B5481" s="99">
        <v>44408</v>
      </c>
      <c r="C5481" s="23">
        <v>3078</v>
      </c>
      <c r="D5481" s="23">
        <v>5</v>
      </c>
      <c r="E5481" s="98" t="s">
        <v>49</v>
      </c>
      <c r="F5481" s="98" t="s">
        <v>164</v>
      </c>
      <c r="G5481" s="98" t="s">
        <v>4120</v>
      </c>
      <c r="H5481" s="98" t="s">
        <v>1366</v>
      </c>
      <c r="I5481" s="98" t="s">
        <v>6044</v>
      </c>
      <c r="J5481" s="99">
        <v>44868</v>
      </c>
      <c r="K5481" s="107">
        <v>6000000</v>
      </c>
      <c r="L5481" s="98" t="s">
        <v>8272</v>
      </c>
      <c r="M5481" s="23">
        <v>720</v>
      </c>
      <c r="N5481" s="23">
        <v>1</v>
      </c>
      <c r="O5481" s="107">
        <v>6000000</v>
      </c>
      <c r="P5481" s="23">
        <v>180</v>
      </c>
      <c r="Q5481" s="23">
        <v>2</v>
      </c>
      <c r="R5481" s="23">
        <v>2</v>
      </c>
      <c r="S5481" s="23">
        <v>0</v>
      </c>
      <c r="T5481" s="47">
        <v>4.5</v>
      </c>
      <c r="U5481" s="98" t="s">
        <v>111</v>
      </c>
      <c r="V5481" s="98" t="s">
        <v>3139</v>
      </c>
      <c r="W5481" s="69">
        <f t="shared" si="170"/>
        <v>6.4475378388127004E-3</v>
      </c>
    </row>
    <row r="5482" spans="1:23">
      <c r="A5482">
        <f t="shared" si="171"/>
        <v>825</v>
      </c>
      <c r="B5482" s="99">
        <v>44408</v>
      </c>
      <c r="C5482" s="23">
        <v>3079</v>
      </c>
      <c r="D5482" s="23">
        <v>5</v>
      </c>
      <c r="E5482" s="98" t="s">
        <v>49</v>
      </c>
      <c r="F5482" s="98" t="s">
        <v>164</v>
      </c>
      <c r="G5482" s="98" t="s">
        <v>4120</v>
      </c>
      <c r="H5482" s="98" t="s">
        <v>1366</v>
      </c>
      <c r="I5482" s="98" t="s">
        <v>6044</v>
      </c>
      <c r="J5482" s="99">
        <v>45233</v>
      </c>
      <c r="K5482" s="107">
        <v>15000000</v>
      </c>
      <c r="L5482" s="98" t="s">
        <v>8269</v>
      </c>
      <c r="M5482" s="23">
        <v>1080</v>
      </c>
      <c r="N5482" s="23">
        <v>1</v>
      </c>
      <c r="O5482" s="107">
        <v>15000000</v>
      </c>
      <c r="P5482" s="23">
        <v>180</v>
      </c>
      <c r="Q5482" s="23">
        <v>2</v>
      </c>
      <c r="R5482" s="23">
        <v>2</v>
      </c>
      <c r="S5482" s="23">
        <v>0</v>
      </c>
      <c r="T5482" s="47">
        <v>12.5</v>
      </c>
      <c r="U5482" s="98" t="s">
        <v>111</v>
      </c>
      <c r="V5482" s="98" t="s">
        <v>3139</v>
      </c>
      <c r="W5482" s="69">
        <f t="shared" si="170"/>
        <v>3.2120885972345879E-2</v>
      </c>
    </row>
    <row r="5483" spans="1:23">
      <c r="A5483">
        <f t="shared" si="171"/>
        <v>1556</v>
      </c>
      <c r="B5483" s="99">
        <v>44408</v>
      </c>
      <c r="C5483" s="23">
        <v>3080</v>
      </c>
      <c r="D5483" s="23">
        <v>5</v>
      </c>
      <c r="E5483" s="98" t="s">
        <v>49</v>
      </c>
      <c r="F5483" s="98" t="s">
        <v>164</v>
      </c>
      <c r="G5483" s="98" t="s">
        <v>4120</v>
      </c>
      <c r="H5483" s="98" t="s">
        <v>1366</v>
      </c>
      <c r="I5483" s="98" t="s">
        <v>6044</v>
      </c>
      <c r="J5483" s="99">
        <v>45964</v>
      </c>
      <c r="K5483" s="107">
        <v>12000000</v>
      </c>
      <c r="L5483" s="98" t="s">
        <v>8273</v>
      </c>
      <c r="M5483" s="23">
        <v>1800</v>
      </c>
      <c r="N5483" s="23">
        <v>1</v>
      </c>
      <c r="O5483" s="107">
        <v>12000000</v>
      </c>
      <c r="P5483" s="23">
        <v>180</v>
      </c>
      <c r="Q5483" s="23">
        <v>2</v>
      </c>
      <c r="R5483" s="23">
        <v>2</v>
      </c>
      <c r="S5483" s="23">
        <v>0</v>
      </c>
      <c r="T5483" s="47">
        <v>10.8</v>
      </c>
      <c r="U5483" s="98" t="s">
        <v>111</v>
      </c>
      <c r="V5483" s="98" t="s">
        <v>3139</v>
      </c>
      <c r="W5483" s="69">
        <f t="shared" si="170"/>
        <v>5.234279414187424E-2</v>
      </c>
    </row>
    <row r="5484" spans="1:23">
      <c r="A5484">
        <f t="shared" si="171"/>
        <v>825</v>
      </c>
      <c r="B5484" s="99">
        <v>44408</v>
      </c>
      <c r="C5484" s="23">
        <v>3081</v>
      </c>
      <c r="D5484" s="23">
        <v>5</v>
      </c>
      <c r="E5484" s="98" t="s">
        <v>49</v>
      </c>
      <c r="F5484" s="98" t="s">
        <v>164</v>
      </c>
      <c r="G5484" s="98" t="s">
        <v>4120</v>
      </c>
      <c r="H5484" s="98" t="s">
        <v>1366</v>
      </c>
      <c r="I5484" s="98" t="s">
        <v>6044</v>
      </c>
      <c r="J5484" s="99">
        <v>45233</v>
      </c>
      <c r="K5484" s="107">
        <v>6000000</v>
      </c>
      <c r="L5484" s="98" t="s">
        <v>8274</v>
      </c>
      <c r="M5484" s="23">
        <v>1080</v>
      </c>
      <c r="N5484" s="23">
        <v>1</v>
      </c>
      <c r="O5484" s="107">
        <v>6000000</v>
      </c>
      <c r="P5484" s="23">
        <v>30</v>
      </c>
      <c r="Q5484" s="23">
        <v>2</v>
      </c>
      <c r="R5484" s="23">
        <v>2</v>
      </c>
      <c r="S5484" s="23">
        <v>0</v>
      </c>
      <c r="T5484" s="47">
        <v>4.6666639999999999</v>
      </c>
      <c r="U5484" s="98" t="s">
        <v>111</v>
      </c>
      <c r="V5484" s="98" t="s">
        <v>3139</v>
      </c>
      <c r="W5484" s="69">
        <f t="shared" si="170"/>
        <v>1.1991790577220123E-2</v>
      </c>
    </row>
    <row r="5485" spans="1:23">
      <c r="A5485">
        <f t="shared" si="171"/>
        <v>825</v>
      </c>
      <c r="B5485" s="99">
        <v>44408</v>
      </c>
      <c r="C5485" s="23">
        <v>3082</v>
      </c>
      <c r="D5485" s="23">
        <v>5</v>
      </c>
      <c r="E5485" s="98" t="s">
        <v>49</v>
      </c>
      <c r="F5485" s="98" t="s">
        <v>164</v>
      </c>
      <c r="G5485" s="98" t="s">
        <v>4120</v>
      </c>
      <c r="H5485" s="98" t="s">
        <v>1366</v>
      </c>
      <c r="I5485" s="98" t="s">
        <v>6044</v>
      </c>
      <c r="J5485" s="99">
        <v>45233</v>
      </c>
      <c r="K5485" s="107">
        <v>5500000</v>
      </c>
      <c r="L5485" s="98" t="s">
        <v>8275</v>
      </c>
      <c r="M5485" s="23">
        <v>1080</v>
      </c>
      <c r="N5485" s="23">
        <v>1</v>
      </c>
      <c r="O5485" s="107">
        <v>5500000</v>
      </c>
      <c r="P5485" s="23">
        <v>180</v>
      </c>
      <c r="Q5485" s="23">
        <v>2</v>
      </c>
      <c r="R5485" s="23">
        <v>2</v>
      </c>
      <c r="S5485" s="23">
        <v>0</v>
      </c>
      <c r="T5485" s="47">
        <v>4.5833329999999997</v>
      </c>
      <c r="U5485" s="98" t="s">
        <v>111</v>
      </c>
      <c r="V5485" s="98" t="s">
        <v>3139</v>
      </c>
      <c r="W5485" s="69">
        <f t="shared" si="170"/>
        <v>1.1777657333303198E-2</v>
      </c>
    </row>
    <row r="5486" spans="1:23">
      <c r="A5486">
        <f t="shared" si="171"/>
        <v>1556</v>
      </c>
      <c r="B5486" s="99">
        <v>44408</v>
      </c>
      <c r="C5486" s="23">
        <v>3083</v>
      </c>
      <c r="D5486" s="23">
        <v>5</v>
      </c>
      <c r="E5486" s="98" t="s">
        <v>49</v>
      </c>
      <c r="F5486" s="98" t="s">
        <v>164</v>
      </c>
      <c r="G5486" s="98" t="s">
        <v>4120</v>
      </c>
      <c r="H5486" s="98" t="s">
        <v>1366</v>
      </c>
      <c r="I5486" s="98" t="s">
        <v>6044</v>
      </c>
      <c r="J5486" s="99">
        <v>45964</v>
      </c>
      <c r="K5486" s="107">
        <v>6000000</v>
      </c>
      <c r="L5486" s="98" t="s">
        <v>8276</v>
      </c>
      <c r="M5486" s="23">
        <v>1800</v>
      </c>
      <c r="N5486" s="23">
        <v>1</v>
      </c>
      <c r="O5486" s="107">
        <v>6000000</v>
      </c>
      <c r="P5486" s="23">
        <v>180</v>
      </c>
      <c r="Q5486" s="23">
        <v>2</v>
      </c>
      <c r="R5486" s="23">
        <v>2</v>
      </c>
      <c r="S5486" s="23">
        <v>0</v>
      </c>
      <c r="T5486" s="47">
        <v>5.4</v>
      </c>
      <c r="U5486" s="98" t="s">
        <v>111</v>
      </c>
      <c r="V5486" s="98" t="s">
        <v>3139</v>
      </c>
      <c r="W5486" s="69">
        <f t="shared" si="170"/>
        <v>2.617139707093712E-2</v>
      </c>
    </row>
    <row r="5487" spans="1:23">
      <c r="A5487">
        <f t="shared" si="171"/>
        <v>825</v>
      </c>
      <c r="B5487" s="99">
        <v>44408</v>
      </c>
      <c r="C5487" s="23">
        <v>3084</v>
      </c>
      <c r="D5487" s="23">
        <v>5</v>
      </c>
      <c r="E5487" s="98" t="s">
        <v>49</v>
      </c>
      <c r="F5487" s="98" t="s">
        <v>164</v>
      </c>
      <c r="G5487" s="98" t="s">
        <v>4120</v>
      </c>
      <c r="H5487" s="98" t="s">
        <v>1366</v>
      </c>
      <c r="I5487" s="98" t="s">
        <v>6044</v>
      </c>
      <c r="J5487" s="99">
        <v>45233</v>
      </c>
      <c r="K5487" s="107">
        <v>10300000</v>
      </c>
      <c r="L5487" s="98" t="s">
        <v>8277</v>
      </c>
      <c r="M5487" s="23">
        <v>1080</v>
      </c>
      <c r="N5487" s="23">
        <v>1</v>
      </c>
      <c r="O5487" s="107">
        <v>10300000</v>
      </c>
      <c r="P5487" s="23">
        <v>180</v>
      </c>
      <c r="Q5487" s="23">
        <v>2</v>
      </c>
      <c r="R5487" s="23">
        <v>2</v>
      </c>
      <c r="S5487" s="23">
        <v>0</v>
      </c>
      <c r="T5487" s="47">
        <v>8.5833329999999997</v>
      </c>
      <c r="U5487" s="98" t="s">
        <v>111</v>
      </c>
      <c r="V5487" s="98" t="s">
        <v>3139</v>
      </c>
      <c r="W5487" s="69">
        <f t="shared" si="170"/>
        <v>2.2056340844453879E-2</v>
      </c>
    </row>
    <row r="5488" spans="1:23">
      <c r="A5488">
        <f t="shared" si="171"/>
        <v>1556</v>
      </c>
      <c r="B5488" s="99">
        <v>44408</v>
      </c>
      <c r="C5488" s="23">
        <v>3085</v>
      </c>
      <c r="D5488" s="23">
        <v>5</v>
      </c>
      <c r="E5488" s="98" t="s">
        <v>49</v>
      </c>
      <c r="F5488" s="98" t="s">
        <v>164</v>
      </c>
      <c r="G5488" s="98" t="s">
        <v>4120</v>
      </c>
      <c r="H5488" s="98" t="s">
        <v>1366</v>
      </c>
      <c r="I5488" s="98" t="s">
        <v>6044</v>
      </c>
      <c r="J5488" s="99">
        <v>45964</v>
      </c>
      <c r="K5488" s="107">
        <v>5000000</v>
      </c>
      <c r="L5488" s="98" t="s">
        <v>8278</v>
      </c>
      <c r="M5488" s="23">
        <v>1800</v>
      </c>
      <c r="N5488" s="23">
        <v>1</v>
      </c>
      <c r="O5488" s="107">
        <v>5000000</v>
      </c>
      <c r="P5488" s="23">
        <v>180</v>
      </c>
      <c r="Q5488" s="23">
        <v>2</v>
      </c>
      <c r="R5488" s="23">
        <v>2</v>
      </c>
      <c r="S5488" s="23">
        <v>0</v>
      </c>
      <c r="T5488" s="47">
        <v>4.5</v>
      </c>
      <c r="U5488" s="98" t="s">
        <v>111</v>
      </c>
      <c r="V5488" s="98" t="s">
        <v>3139</v>
      </c>
      <c r="W5488" s="69">
        <f t="shared" si="170"/>
        <v>2.1809497559114266E-2</v>
      </c>
    </row>
    <row r="5489" spans="1:23">
      <c r="A5489">
        <f t="shared" si="171"/>
        <v>460</v>
      </c>
      <c r="B5489" s="99">
        <v>44408</v>
      </c>
      <c r="C5489" s="23">
        <v>3086</v>
      </c>
      <c r="D5489" s="23">
        <v>5</v>
      </c>
      <c r="E5489" s="98" t="s">
        <v>49</v>
      </c>
      <c r="F5489" s="98" t="s">
        <v>164</v>
      </c>
      <c r="G5489" s="98" t="s">
        <v>4120</v>
      </c>
      <c r="H5489" s="98" t="s">
        <v>1366</v>
      </c>
      <c r="I5489" s="98" t="s">
        <v>6044</v>
      </c>
      <c r="J5489" s="99">
        <v>44868</v>
      </c>
      <c r="K5489" s="107">
        <v>5500000</v>
      </c>
      <c r="L5489" s="98" t="s">
        <v>8279</v>
      </c>
      <c r="M5489" s="23">
        <v>720</v>
      </c>
      <c r="N5489" s="23">
        <v>1</v>
      </c>
      <c r="O5489" s="107">
        <v>5500000</v>
      </c>
      <c r="P5489" s="23">
        <v>30</v>
      </c>
      <c r="Q5489" s="23">
        <v>2</v>
      </c>
      <c r="R5489" s="23">
        <v>2</v>
      </c>
      <c r="S5489" s="23">
        <v>0</v>
      </c>
      <c r="T5489" s="47">
        <v>3.6666639999999999</v>
      </c>
      <c r="U5489" s="98" t="s">
        <v>111</v>
      </c>
      <c r="V5489" s="98" t="s">
        <v>3139</v>
      </c>
      <c r="W5489" s="69">
        <f t="shared" si="170"/>
        <v>5.2535455293805178E-3</v>
      </c>
    </row>
    <row r="5490" spans="1:23">
      <c r="A5490">
        <f t="shared" si="171"/>
        <v>825</v>
      </c>
      <c r="B5490" s="99">
        <v>44408</v>
      </c>
      <c r="C5490" s="23">
        <v>3087</v>
      </c>
      <c r="D5490" s="23">
        <v>5</v>
      </c>
      <c r="E5490" s="98" t="s">
        <v>49</v>
      </c>
      <c r="F5490" s="98" t="s">
        <v>164</v>
      </c>
      <c r="G5490" s="98" t="s">
        <v>4120</v>
      </c>
      <c r="H5490" s="98" t="s">
        <v>1366</v>
      </c>
      <c r="I5490" s="98" t="s">
        <v>6044</v>
      </c>
      <c r="J5490" s="99">
        <v>45233</v>
      </c>
      <c r="K5490" s="107">
        <v>5000000</v>
      </c>
      <c r="L5490" s="98" t="s">
        <v>8280</v>
      </c>
      <c r="M5490" s="23">
        <v>1080</v>
      </c>
      <c r="N5490" s="23">
        <v>1</v>
      </c>
      <c r="O5490" s="107">
        <v>5000000</v>
      </c>
      <c r="P5490" s="23">
        <v>180</v>
      </c>
      <c r="Q5490" s="23">
        <v>2</v>
      </c>
      <c r="R5490" s="23">
        <v>2</v>
      </c>
      <c r="S5490" s="23">
        <v>0</v>
      </c>
      <c r="T5490" s="47">
        <v>4.1666670000000003</v>
      </c>
      <c r="U5490" s="98" t="s">
        <v>111</v>
      </c>
      <c r="V5490" s="98" t="s">
        <v>3139</v>
      </c>
      <c r="W5490" s="69">
        <f t="shared" si="170"/>
        <v>1.070696284733892E-2</v>
      </c>
    </row>
    <row r="5491" spans="1:23">
      <c r="A5491">
        <f t="shared" si="171"/>
        <v>95</v>
      </c>
      <c r="B5491" s="99">
        <v>44408</v>
      </c>
      <c r="C5491" s="23">
        <v>3088</v>
      </c>
      <c r="D5491" s="23">
        <v>5</v>
      </c>
      <c r="E5491" s="98" t="s">
        <v>49</v>
      </c>
      <c r="F5491" s="98" t="s">
        <v>164</v>
      </c>
      <c r="G5491" s="98" t="s">
        <v>4120</v>
      </c>
      <c r="H5491" s="98" t="s">
        <v>1366</v>
      </c>
      <c r="I5491" s="98" t="s">
        <v>6044</v>
      </c>
      <c r="J5491" s="99">
        <v>44503</v>
      </c>
      <c r="K5491" s="107">
        <v>20000000</v>
      </c>
      <c r="L5491" s="98" t="s">
        <v>8281</v>
      </c>
      <c r="M5491" s="23">
        <v>360</v>
      </c>
      <c r="N5491" s="23">
        <v>1</v>
      </c>
      <c r="O5491" s="107">
        <v>20000000</v>
      </c>
      <c r="P5491" s="23">
        <v>180</v>
      </c>
      <c r="Q5491" s="23">
        <v>2</v>
      </c>
      <c r="R5491" s="23">
        <v>2</v>
      </c>
      <c r="S5491" s="23">
        <v>0</v>
      </c>
      <c r="T5491" s="47">
        <v>10</v>
      </c>
      <c r="U5491" s="98" t="s">
        <v>111</v>
      </c>
      <c r="V5491" s="98" t="s">
        <v>3139</v>
      </c>
      <c r="W5491" s="69">
        <f t="shared" si="170"/>
        <v>2.959014950179742E-3</v>
      </c>
    </row>
    <row r="5492" spans="1:23">
      <c r="A5492">
        <f t="shared" si="171"/>
        <v>1556</v>
      </c>
      <c r="B5492" s="99">
        <v>44408</v>
      </c>
      <c r="C5492" s="23">
        <v>3089</v>
      </c>
      <c r="D5492" s="23">
        <v>5</v>
      </c>
      <c r="E5492" s="98" t="s">
        <v>49</v>
      </c>
      <c r="F5492" s="98" t="s">
        <v>164</v>
      </c>
      <c r="G5492" s="98" t="s">
        <v>4120</v>
      </c>
      <c r="H5492" s="98" t="s">
        <v>1366</v>
      </c>
      <c r="I5492" s="98" t="s">
        <v>6044</v>
      </c>
      <c r="J5492" s="99">
        <v>45964</v>
      </c>
      <c r="K5492" s="107">
        <v>10000000</v>
      </c>
      <c r="L5492" s="98" t="s">
        <v>8282</v>
      </c>
      <c r="M5492" s="23">
        <v>1800</v>
      </c>
      <c r="N5492" s="23">
        <v>1</v>
      </c>
      <c r="O5492" s="107">
        <v>10000000</v>
      </c>
      <c r="P5492" s="23">
        <v>180</v>
      </c>
      <c r="Q5492" s="23">
        <v>2</v>
      </c>
      <c r="R5492" s="23">
        <v>2</v>
      </c>
      <c r="S5492" s="23">
        <v>0</v>
      </c>
      <c r="T5492" s="47">
        <v>9</v>
      </c>
      <c r="U5492" s="98" t="s">
        <v>111</v>
      </c>
      <c r="V5492" s="98" t="s">
        <v>3139</v>
      </c>
      <c r="W5492" s="69">
        <f t="shared" si="170"/>
        <v>4.3618995118228532E-2</v>
      </c>
    </row>
    <row r="5493" spans="1:23">
      <c r="A5493">
        <f t="shared" si="171"/>
        <v>1556</v>
      </c>
      <c r="B5493" s="99">
        <v>44408</v>
      </c>
      <c r="C5493" s="23">
        <v>3090</v>
      </c>
      <c r="D5493" s="23">
        <v>5</v>
      </c>
      <c r="E5493" s="98" t="s">
        <v>49</v>
      </c>
      <c r="F5493" s="98" t="s">
        <v>164</v>
      </c>
      <c r="G5493" s="98" t="s">
        <v>4120</v>
      </c>
      <c r="H5493" s="98" t="s">
        <v>1366</v>
      </c>
      <c r="I5493" s="98" t="s">
        <v>6044</v>
      </c>
      <c r="J5493" s="99">
        <v>45964</v>
      </c>
      <c r="K5493" s="107">
        <v>30000000</v>
      </c>
      <c r="L5493" s="98" t="s">
        <v>8283</v>
      </c>
      <c r="M5493" s="23">
        <v>1800</v>
      </c>
      <c r="N5493" s="23">
        <v>1</v>
      </c>
      <c r="O5493" s="107">
        <v>30000000</v>
      </c>
      <c r="P5493" s="23">
        <v>180</v>
      </c>
      <c r="Q5493" s="23">
        <v>2</v>
      </c>
      <c r="R5493" s="23">
        <v>2</v>
      </c>
      <c r="S5493" s="23">
        <v>0</v>
      </c>
      <c r="T5493" s="47">
        <v>27</v>
      </c>
      <c r="U5493" s="98" t="s">
        <v>111</v>
      </c>
      <c r="V5493" s="98" t="s">
        <v>3139</v>
      </c>
      <c r="W5493" s="69">
        <f t="shared" si="170"/>
        <v>0.1308569853546856</v>
      </c>
    </row>
    <row r="5494" spans="1:23">
      <c r="A5494">
        <f t="shared" si="171"/>
        <v>1557</v>
      </c>
      <c r="B5494" s="99">
        <v>44408</v>
      </c>
      <c r="C5494" s="23">
        <v>3091</v>
      </c>
      <c r="D5494" s="23">
        <v>5</v>
      </c>
      <c r="E5494" s="98" t="s">
        <v>49</v>
      </c>
      <c r="F5494" s="98" t="s">
        <v>164</v>
      </c>
      <c r="G5494" s="98" t="s">
        <v>4120</v>
      </c>
      <c r="H5494" s="98" t="s">
        <v>1366</v>
      </c>
      <c r="I5494" s="98" t="s">
        <v>6282</v>
      </c>
      <c r="J5494" s="99">
        <v>45965</v>
      </c>
      <c r="K5494" s="107">
        <v>25000000</v>
      </c>
      <c r="L5494" s="98" t="s">
        <v>8284</v>
      </c>
      <c r="M5494" s="23">
        <v>1800</v>
      </c>
      <c r="N5494" s="23">
        <v>1</v>
      </c>
      <c r="O5494" s="107">
        <v>25000000</v>
      </c>
      <c r="P5494" s="23">
        <v>180</v>
      </c>
      <c r="Q5494" s="23">
        <v>2</v>
      </c>
      <c r="R5494" s="23">
        <v>2</v>
      </c>
      <c r="S5494" s="23">
        <v>0</v>
      </c>
      <c r="T5494" s="47">
        <v>22.5</v>
      </c>
      <c r="U5494" s="98" t="s">
        <v>111</v>
      </c>
      <c r="V5494" s="98" t="s">
        <v>3139</v>
      </c>
      <c r="W5494" s="69">
        <f t="shared" si="170"/>
        <v>0.1091175697286019</v>
      </c>
    </row>
    <row r="5495" spans="1:23">
      <c r="A5495">
        <f t="shared" si="171"/>
        <v>826</v>
      </c>
      <c r="B5495" s="99">
        <v>44408</v>
      </c>
      <c r="C5495" s="23">
        <v>3092</v>
      </c>
      <c r="D5495" s="23">
        <v>5</v>
      </c>
      <c r="E5495" s="98" t="s">
        <v>49</v>
      </c>
      <c r="F5495" s="98" t="s">
        <v>164</v>
      </c>
      <c r="G5495" s="98" t="s">
        <v>4120</v>
      </c>
      <c r="H5495" s="98" t="s">
        <v>1366</v>
      </c>
      <c r="I5495" s="98" t="s">
        <v>6282</v>
      </c>
      <c r="J5495" s="99">
        <v>45234</v>
      </c>
      <c r="K5495" s="107">
        <v>7000000</v>
      </c>
      <c r="L5495" s="98" t="s">
        <v>8285</v>
      </c>
      <c r="M5495" s="23">
        <v>1080</v>
      </c>
      <c r="N5495" s="23">
        <v>1</v>
      </c>
      <c r="O5495" s="107">
        <v>7000000</v>
      </c>
      <c r="P5495" s="23">
        <v>180</v>
      </c>
      <c r="Q5495" s="23">
        <v>2</v>
      </c>
      <c r="R5495" s="23">
        <v>2</v>
      </c>
      <c r="S5495" s="23">
        <v>0</v>
      </c>
      <c r="T5495" s="47">
        <v>5.8333329999999997</v>
      </c>
      <c r="U5495" s="98" t="s">
        <v>111</v>
      </c>
      <c r="V5495" s="98" t="s">
        <v>3139</v>
      </c>
      <c r="W5495" s="69">
        <f t="shared" si="170"/>
        <v>1.5007915319544499E-2</v>
      </c>
    </row>
    <row r="5496" spans="1:23">
      <c r="A5496">
        <f t="shared" si="171"/>
        <v>1557</v>
      </c>
      <c r="B5496" s="99">
        <v>44408</v>
      </c>
      <c r="C5496" s="23">
        <v>3093</v>
      </c>
      <c r="D5496" s="23">
        <v>5</v>
      </c>
      <c r="E5496" s="98" t="s">
        <v>49</v>
      </c>
      <c r="F5496" s="98" t="s">
        <v>164</v>
      </c>
      <c r="G5496" s="98" t="s">
        <v>4120</v>
      </c>
      <c r="H5496" s="98" t="s">
        <v>1366</v>
      </c>
      <c r="I5496" s="98" t="s">
        <v>6282</v>
      </c>
      <c r="J5496" s="99">
        <v>45965</v>
      </c>
      <c r="K5496" s="107">
        <v>21000000</v>
      </c>
      <c r="L5496" s="98" t="s">
        <v>8286</v>
      </c>
      <c r="M5496" s="23">
        <v>1800</v>
      </c>
      <c r="N5496" s="23">
        <v>1</v>
      </c>
      <c r="O5496" s="107">
        <v>21000000</v>
      </c>
      <c r="P5496" s="23">
        <v>180</v>
      </c>
      <c r="Q5496" s="23">
        <v>2</v>
      </c>
      <c r="R5496" s="23">
        <v>2</v>
      </c>
      <c r="S5496" s="23">
        <v>2.8</v>
      </c>
      <c r="T5496" s="47">
        <v>19.025593000000001</v>
      </c>
      <c r="U5496" s="98" t="s">
        <v>111</v>
      </c>
      <c r="V5496" s="98" t="s">
        <v>3139</v>
      </c>
      <c r="W5496" s="69">
        <f t="shared" si="170"/>
        <v>9.2267843146911124E-2</v>
      </c>
    </row>
    <row r="5497" spans="1:23">
      <c r="A5497">
        <f t="shared" si="171"/>
        <v>1557</v>
      </c>
      <c r="B5497" s="99">
        <v>44408</v>
      </c>
      <c r="C5497" s="23">
        <v>3094</v>
      </c>
      <c r="D5497" s="23">
        <v>5</v>
      </c>
      <c r="E5497" s="98" t="s">
        <v>49</v>
      </c>
      <c r="F5497" s="98" t="s">
        <v>164</v>
      </c>
      <c r="G5497" s="98" t="s">
        <v>4120</v>
      </c>
      <c r="H5497" s="98" t="s">
        <v>1366</v>
      </c>
      <c r="I5497" s="98" t="s">
        <v>6282</v>
      </c>
      <c r="J5497" s="99">
        <v>45965</v>
      </c>
      <c r="K5497" s="107">
        <v>20000000</v>
      </c>
      <c r="L5497" s="98" t="s">
        <v>8287</v>
      </c>
      <c r="M5497" s="23">
        <v>1800</v>
      </c>
      <c r="N5497" s="23">
        <v>1</v>
      </c>
      <c r="O5497" s="107">
        <v>20000000</v>
      </c>
      <c r="P5497" s="23">
        <v>180</v>
      </c>
      <c r="Q5497" s="23">
        <v>2</v>
      </c>
      <c r="R5497" s="23">
        <v>2</v>
      </c>
      <c r="S5497" s="23">
        <v>0</v>
      </c>
      <c r="T5497" s="47">
        <v>18</v>
      </c>
      <c r="U5497" s="98" t="s">
        <v>111</v>
      </c>
      <c r="V5497" s="98" t="s">
        <v>3139</v>
      </c>
      <c r="W5497" s="69">
        <f t="shared" si="170"/>
        <v>8.7294055782881519E-2</v>
      </c>
    </row>
    <row r="5498" spans="1:23">
      <c r="A5498">
        <f t="shared" si="171"/>
        <v>1558</v>
      </c>
      <c r="B5498" s="99">
        <v>44408</v>
      </c>
      <c r="C5498" s="23">
        <v>3095</v>
      </c>
      <c r="D5498" s="23">
        <v>5</v>
      </c>
      <c r="E5498" s="98" t="s">
        <v>49</v>
      </c>
      <c r="F5498" s="98" t="s">
        <v>164</v>
      </c>
      <c r="G5498" s="98" t="s">
        <v>4120</v>
      </c>
      <c r="H5498" s="98" t="s">
        <v>1366</v>
      </c>
      <c r="I5498" s="98" t="s">
        <v>6705</v>
      </c>
      <c r="J5498" s="99">
        <v>45966</v>
      </c>
      <c r="K5498" s="107">
        <v>11000000</v>
      </c>
      <c r="L5498" s="98" t="s">
        <v>8288</v>
      </c>
      <c r="M5498" s="23">
        <v>1800</v>
      </c>
      <c r="N5498" s="23">
        <v>1</v>
      </c>
      <c r="O5498" s="107">
        <v>11000000</v>
      </c>
      <c r="P5498" s="23">
        <v>180</v>
      </c>
      <c r="Q5498" s="23">
        <v>2</v>
      </c>
      <c r="R5498" s="23">
        <v>2</v>
      </c>
      <c r="S5498" s="23">
        <v>0</v>
      </c>
      <c r="T5498" s="47">
        <v>9.9</v>
      </c>
      <c r="U5498" s="98" t="s">
        <v>111</v>
      </c>
      <c r="V5498" s="98" t="s">
        <v>3139</v>
      </c>
      <c r="W5498" s="69">
        <f t="shared" si="170"/>
        <v>4.8042566731118293E-2</v>
      </c>
    </row>
    <row r="5499" spans="1:23">
      <c r="A5499">
        <f t="shared" si="171"/>
        <v>827</v>
      </c>
      <c r="B5499" s="99">
        <v>44408</v>
      </c>
      <c r="C5499" s="23">
        <v>3096</v>
      </c>
      <c r="D5499" s="23">
        <v>5</v>
      </c>
      <c r="E5499" s="98" t="s">
        <v>49</v>
      </c>
      <c r="F5499" s="98" t="s">
        <v>164</v>
      </c>
      <c r="G5499" s="98" t="s">
        <v>4120</v>
      </c>
      <c r="H5499" s="98" t="s">
        <v>1366</v>
      </c>
      <c r="I5499" s="98" t="s">
        <v>6705</v>
      </c>
      <c r="J5499" s="99">
        <v>45235</v>
      </c>
      <c r="K5499" s="107">
        <v>10000000</v>
      </c>
      <c r="L5499" s="98" t="s">
        <v>8289</v>
      </c>
      <c r="M5499" s="23">
        <v>1080</v>
      </c>
      <c r="N5499" s="23">
        <v>1</v>
      </c>
      <c r="O5499" s="107">
        <v>10000000</v>
      </c>
      <c r="P5499" s="23">
        <v>180</v>
      </c>
      <c r="Q5499" s="23">
        <v>2</v>
      </c>
      <c r="R5499" s="23">
        <v>2</v>
      </c>
      <c r="S5499" s="23">
        <v>0</v>
      </c>
      <c r="T5499" s="47">
        <v>8.3333329999999997</v>
      </c>
      <c r="U5499" s="98" t="s">
        <v>111</v>
      </c>
      <c r="V5499" s="98" t="s">
        <v>3139</v>
      </c>
      <c r="W5499" s="69">
        <f t="shared" si="170"/>
        <v>2.1465835665916071E-2</v>
      </c>
    </row>
    <row r="5500" spans="1:23">
      <c r="A5500">
        <f t="shared" si="171"/>
        <v>827</v>
      </c>
      <c r="B5500" s="99">
        <v>44408</v>
      </c>
      <c r="C5500" s="23">
        <v>3097</v>
      </c>
      <c r="D5500" s="23">
        <v>5</v>
      </c>
      <c r="E5500" s="98" t="s">
        <v>49</v>
      </c>
      <c r="F5500" s="98" t="s">
        <v>164</v>
      </c>
      <c r="G5500" s="98" t="s">
        <v>4120</v>
      </c>
      <c r="H5500" s="98" t="s">
        <v>1366</v>
      </c>
      <c r="I5500" s="98" t="s">
        <v>6705</v>
      </c>
      <c r="J5500" s="99">
        <v>45235</v>
      </c>
      <c r="K5500" s="107">
        <v>8000000</v>
      </c>
      <c r="L5500" s="98" t="s">
        <v>8290</v>
      </c>
      <c r="M5500" s="23">
        <v>1080</v>
      </c>
      <c r="N5500" s="23">
        <v>1</v>
      </c>
      <c r="O5500" s="107">
        <v>8000000</v>
      </c>
      <c r="P5500" s="23">
        <v>180</v>
      </c>
      <c r="Q5500" s="23">
        <v>2</v>
      </c>
      <c r="R5500" s="23">
        <v>2</v>
      </c>
      <c r="S5500" s="23">
        <v>0</v>
      </c>
      <c r="T5500" s="47">
        <v>6.6666670000000003</v>
      </c>
      <c r="U5500" s="98" t="s">
        <v>111</v>
      </c>
      <c r="V5500" s="98" t="s">
        <v>3139</v>
      </c>
      <c r="W5500" s="69">
        <f t="shared" si="170"/>
        <v>1.7172670078273087E-2</v>
      </c>
    </row>
    <row r="5501" spans="1:23">
      <c r="A5501">
        <f t="shared" si="171"/>
        <v>1558</v>
      </c>
      <c r="B5501" s="99">
        <v>44408</v>
      </c>
      <c r="C5501" s="23">
        <v>3098</v>
      </c>
      <c r="D5501" s="23">
        <v>5</v>
      </c>
      <c r="E5501" s="98" t="s">
        <v>49</v>
      </c>
      <c r="F5501" s="98" t="s">
        <v>164</v>
      </c>
      <c r="G5501" s="98" t="s">
        <v>4120</v>
      </c>
      <c r="H5501" s="98" t="s">
        <v>1366</v>
      </c>
      <c r="I5501" s="98" t="s">
        <v>6705</v>
      </c>
      <c r="J5501" s="99">
        <v>45966</v>
      </c>
      <c r="K5501" s="107">
        <v>20000000</v>
      </c>
      <c r="L5501" s="98" t="s">
        <v>8291</v>
      </c>
      <c r="M5501" s="23">
        <v>1800</v>
      </c>
      <c r="N5501" s="23">
        <v>1</v>
      </c>
      <c r="O5501" s="107">
        <v>20000000</v>
      </c>
      <c r="P5501" s="23">
        <v>180</v>
      </c>
      <c r="Q5501" s="23">
        <v>2</v>
      </c>
      <c r="R5501" s="23">
        <v>2</v>
      </c>
      <c r="S5501" s="23">
        <v>0</v>
      </c>
      <c r="T5501" s="47">
        <v>18</v>
      </c>
      <c r="U5501" s="98" t="s">
        <v>111</v>
      </c>
      <c r="V5501" s="98" t="s">
        <v>3139</v>
      </c>
      <c r="W5501" s="69">
        <f t="shared" si="170"/>
        <v>8.7350121329305974E-2</v>
      </c>
    </row>
    <row r="5502" spans="1:23">
      <c r="A5502">
        <f t="shared" si="171"/>
        <v>1558</v>
      </c>
      <c r="B5502" s="99">
        <v>44408</v>
      </c>
      <c r="C5502" s="23">
        <v>3099</v>
      </c>
      <c r="D5502" s="23">
        <v>5</v>
      </c>
      <c r="E5502" s="98" t="s">
        <v>49</v>
      </c>
      <c r="F5502" s="98" t="s">
        <v>164</v>
      </c>
      <c r="G5502" s="98" t="s">
        <v>4120</v>
      </c>
      <c r="H5502" s="98" t="s">
        <v>1366</v>
      </c>
      <c r="I5502" s="98" t="s">
        <v>6705</v>
      </c>
      <c r="J5502" s="99">
        <v>45966</v>
      </c>
      <c r="K5502" s="107">
        <v>15000000</v>
      </c>
      <c r="L5502" s="98" t="s">
        <v>8292</v>
      </c>
      <c r="M5502" s="23">
        <v>1800</v>
      </c>
      <c r="N5502" s="23">
        <v>1</v>
      </c>
      <c r="O5502" s="107">
        <v>15000000</v>
      </c>
      <c r="P5502" s="23">
        <v>180</v>
      </c>
      <c r="Q5502" s="23">
        <v>2</v>
      </c>
      <c r="R5502" s="23">
        <v>2</v>
      </c>
      <c r="S5502" s="23">
        <v>2.8</v>
      </c>
      <c r="T5502" s="47">
        <v>13.588654999999999</v>
      </c>
      <c r="U5502" s="98" t="s">
        <v>111</v>
      </c>
      <c r="V5502" s="98" t="s">
        <v>3139</v>
      </c>
      <c r="W5502" s="69">
        <f t="shared" si="170"/>
        <v>6.5942814608448905E-2</v>
      </c>
    </row>
    <row r="5503" spans="1:23">
      <c r="A5503">
        <f t="shared" si="171"/>
        <v>1558</v>
      </c>
      <c r="B5503" s="99">
        <v>44408</v>
      </c>
      <c r="C5503" s="23">
        <v>3100</v>
      </c>
      <c r="D5503" s="23">
        <v>5</v>
      </c>
      <c r="E5503" s="98" t="s">
        <v>49</v>
      </c>
      <c r="F5503" s="98" t="s">
        <v>164</v>
      </c>
      <c r="G5503" s="98" t="s">
        <v>4120</v>
      </c>
      <c r="H5503" s="98" t="s">
        <v>1366</v>
      </c>
      <c r="I5503" s="98" t="s">
        <v>6705</v>
      </c>
      <c r="J5503" s="99">
        <v>45966</v>
      </c>
      <c r="K5503" s="107">
        <v>13000000</v>
      </c>
      <c r="L5503" s="98" t="s">
        <v>8293</v>
      </c>
      <c r="M5503" s="23">
        <v>1800</v>
      </c>
      <c r="N5503" s="23">
        <v>1</v>
      </c>
      <c r="O5503" s="107">
        <v>13000000</v>
      </c>
      <c r="P5503" s="23">
        <v>180</v>
      </c>
      <c r="Q5503" s="23">
        <v>2</v>
      </c>
      <c r="R5503" s="23">
        <v>2</v>
      </c>
      <c r="S5503" s="23">
        <v>0</v>
      </c>
      <c r="T5503" s="47">
        <v>11.7</v>
      </c>
      <c r="U5503" s="98" t="s">
        <v>111</v>
      </c>
      <c r="V5503" s="98" t="s">
        <v>3139</v>
      </c>
      <c r="W5503" s="69">
        <f t="shared" si="170"/>
        <v>5.6777578864048883E-2</v>
      </c>
    </row>
    <row r="5504" spans="1:23">
      <c r="A5504">
        <f t="shared" si="171"/>
        <v>827</v>
      </c>
      <c r="B5504" s="99">
        <v>44408</v>
      </c>
      <c r="C5504" s="23">
        <v>3101</v>
      </c>
      <c r="D5504" s="23">
        <v>5</v>
      </c>
      <c r="E5504" s="98" t="s">
        <v>49</v>
      </c>
      <c r="F5504" s="98" t="s">
        <v>164</v>
      </c>
      <c r="G5504" s="98" t="s">
        <v>4120</v>
      </c>
      <c r="H5504" s="98" t="s">
        <v>1366</v>
      </c>
      <c r="I5504" s="98" t="s">
        <v>6705</v>
      </c>
      <c r="J5504" s="99">
        <v>45235</v>
      </c>
      <c r="K5504" s="107">
        <v>6500000</v>
      </c>
      <c r="L5504" s="98" t="s">
        <v>8294</v>
      </c>
      <c r="M5504" s="23">
        <v>1080</v>
      </c>
      <c r="N5504" s="23">
        <v>1</v>
      </c>
      <c r="O5504" s="107">
        <v>6500000</v>
      </c>
      <c r="P5504" s="23">
        <v>180</v>
      </c>
      <c r="Q5504" s="23">
        <v>2</v>
      </c>
      <c r="R5504" s="23">
        <v>2</v>
      </c>
      <c r="S5504" s="23">
        <v>0</v>
      </c>
      <c r="T5504" s="47">
        <v>5.4166670000000003</v>
      </c>
      <c r="U5504" s="98" t="s">
        <v>111</v>
      </c>
      <c r="V5504" s="98" t="s">
        <v>3139</v>
      </c>
      <c r="W5504" s="69">
        <f t="shared" si="170"/>
        <v>1.3952794599590656E-2</v>
      </c>
    </row>
    <row r="5505" spans="1:23">
      <c r="A5505">
        <f t="shared" si="171"/>
        <v>1558</v>
      </c>
      <c r="B5505" s="99">
        <v>44408</v>
      </c>
      <c r="C5505" s="23">
        <v>3102</v>
      </c>
      <c r="D5505" s="23">
        <v>5</v>
      </c>
      <c r="E5505" s="98" t="s">
        <v>49</v>
      </c>
      <c r="F5505" s="98" t="s">
        <v>164</v>
      </c>
      <c r="G5505" s="98" t="s">
        <v>4120</v>
      </c>
      <c r="H5505" s="98" t="s">
        <v>1366</v>
      </c>
      <c r="I5505" s="98" t="s">
        <v>6705</v>
      </c>
      <c r="J5505" s="99">
        <v>45966</v>
      </c>
      <c r="K5505" s="107">
        <v>15000000</v>
      </c>
      <c r="L5505" s="98" t="s">
        <v>8295</v>
      </c>
      <c r="M5505" s="23">
        <v>1800</v>
      </c>
      <c r="N5505" s="23">
        <v>1</v>
      </c>
      <c r="O5505" s="107">
        <v>15000000</v>
      </c>
      <c r="P5505" s="23">
        <v>180</v>
      </c>
      <c r="Q5505" s="23">
        <v>2</v>
      </c>
      <c r="R5505" s="23">
        <v>2</v>
      </c>
      <c r="S5505" s="23">
        <v>0</v>
      </c>
      <c r="T5505" s="47">
        <v>13.5</v>
      </c>
      <c r="U5505" s="98" t="s">
        <v>111</v>
      </c>
      <c r="V5505" s="98" t="s">
        <v>3139</v>
      </c>
      <c r="W5505" s="69">
        <f t="shared" si="170"/>
        <v>6.5512590996979495E-2</v>
      </c>
    </row>
    <row r="5506" spans="1:23">
      <c r="A5506">
        <f t="shared" si="171"/>
        <v>828</v>
      </c>
      <c r="B5506" s="99">
        <v>44408</v>
      </c>
      <c r="C5506" s="23">
        <v>3103</v>
      </c>
      <c r="D5506" s="23">
        <v>5</v>
      </c>
      <c r="E5506" s="98" t="s">
        <v>49</v>
      </c>
      <c r="F5506" s="98" t="s">
        <v>164</v>
      </c>
      <c r="G5506" s="98" t="s">
        <v>4120</v>
      </c>
      <c r="H5506" s="98" t="s">
        <v>1366</v>
      </c>
      <c r="I5506" s="98" t="s">
        <v>6502</v>
      </c>
      <c r="J5506" s="99">
        <v>45236</v>
      </c>
      <c r="K5506" s="107">
        <v>6500000</v>
      </c>
      <c r="L5506" s="98" t="s">
        <v>8296</v>
      </c>
      <c r="M5506" s="23">
        <v>1080</v>
      </c>
      <c r="N5506" s="23">
        <v>1</v>
      </c>
      <c r="O5506" s="107">
        <v>6500000</v>
      </c>
      <c r="P5506" s="23">
        <v>180</v>
      </c>
      <c r="Q5506" s="23">
        <v>2</v>
      </c>
      <c r="R5506" s="23">
        <v>2</v>
      </c>
      <c r="S5506" s="23">
        <v>0</v>
      </c>
      <c r="T5506" s="47">
        <v>5.4166670000000003</v>
      </c>
      <c r="U5506" s="98" t="s">
        <v>111</v>
      </c>
      <c r="V5506" s="98" t="s">
        <v>3139</v>
      </c>
      <c r="W5506" s="69">
        <f t="shared" ref="W5506:W5569" si="172">+T5506/SUM($T$2:$T$5848)*A5506</f>
        <v>1.3969666177099231E-2</v>
      </c>
    </row>
    <row r="5507" spans="1:23">
      <c r="A5507">
        <f t="shared" ref="A5507:A5570" si="173">+J5507-B5507</f>
        <v>1559</v>
      </c>
      <c r="B5507" s="99">
        <v>44408</v>
      </c>
      <c r="C5507" s="23">
        <v>3104</v>
      </c>
      <c r="D5507" s="23">
        <v>5</v>
      </c>
      <c r="E5507" s="98" t="s">
        <v>49</v>
      </c>
      <c r="F5507" s="98" t="s">
        <v>164</v>
      </c>
      <c r="G5507" s="98" t="s">
        <v>4120</v>
      </c>
      <c r="H5507" s="98" t="s">
        <v>1366</v>
      </c>
      <c r="I5507" s="98" t="s">
        <v>6502</v>
      </c>
      <c r="J5507" s="99">
        <v>45967</v>
      </c>
      <c r="K5507" s="107">
        <v>15000000</v>
      </c>
      <c r="L5507" s="98" t="s">
        <v>8297</v>
      </c>
      <c r="M5507" s="23">
        <v>1800</v>
      </c>
      <c r="N5507" s="23">
        <v>1</v>
      </c>
      <c r="O5507" s="107">
        <v>15000000</v>
      </c>
      <c r="P5507" s="23">
        <v>30</v>
      </c>
      <c r="Q5507" s="23">
        <v>2</v>
      </c>
      <c r="R5507" s="23">
        <v>2</v>
      </c>
      <c r="S5507" s="23">
        <v>0</v>
      </c>
      <c r="T5507" s="47">
        <v>13</v>
      </c>
      <c r="U5507" s="98" t="s">
        <v>111</v>
      </c>
      <c r="V5507" s="98" t="s">
        <v>3139</v>
      </c>
      <c r="W5507" s="69">
        <f t="shared" si="172"/>
        <v>6.312669052136087E-2</v>
      </c>
    </row>
    <row r="5508" spans="1:23">
      <c r="A5508">
        <f t="shared" si="173"/>
        <v>1194</v>
      </c>
      <c r="B5508" s="99">
        <v>44408</v>
      </c>
      <c r="C5508" s="23">
        <v>3105</v>
      </c>
      <c r="D5508" s="23">
        <v>5</v>
      </c>
      <c r="E5508" s="98" t="s">
        <v>49</v>
      </c>
      <c r="F5508" s="98" t="s">
        <v>164</v>
      </c>
      <c r="G5508" s="98" t="s">
        <v>4120</v>
      </c>
      <c r="H5508" s="98" t="s">
        <v>1366</v>
      </c>
      <c r="I5508" s="98" t="s">
        <v>6502</v>
      </c>
      <c r="J5508" s="99">
        <v>45602</v>
      </c>
      <c r="K5508" s="107">
        <v>12000000</v>
      </c>
      <c r="L5508" s="98" t="s">
        <v>8298</v>
      </c>
      <c r="M5508" s="23">
        <v>1440</v>
      </c>
      <c r="N5508" s="23">
        <v>1</v>
      </c>
      <c r="O5508" s="107">
        <v>12000000</v>
      </c>
      <c r="P5508" s="23">
        <v>180</v>
      </c>
      <c r="Q5508" s="23">
        <v>2</v>
      </c>
      <c r="R5508" s="23">
        <v>2</v>
      </c>
      <c r="S5508" s="23">
        <v>0</v>
      </c>
      <c r="T5508" s="47">
        <v>10.5</v>
      </c>
      <c r="U5508" s="98" t="s">
        <v>111</v>
      </c>
      <c r="V5508" s="98" t="s">
        <v>3139</v>
      </c>
      <c r="W5508" s="69">
        <f t="shared" si="172"/>
        <v>3.9049653084635184E-2</v>
      </c>
    </row>
    <row r="5509" spans="1:23">
      <c r="A5509">
        <f t="shared" si="173"/>
        <v>828</v>
      </c>
      <c r="B5509" s="99">
        <v>44408</v>
      </c>
      <c r="C5509" s="23">
        <v>3106</v>
      </c>
      <c r="D5509" s="23">
        <v>5</v>
      </c>
      <c r="E5509" s="98" t="s">
        <v>49</v>
      </c>
      <c r="F5509" s="98" t="s">
        <v>164</v>
      </c>
      <c r="G5509" s="98" t="s">
        <v>4120</v>
      </c>
      <c r="H5509" s="98" t="s">
        <v>1366</v>
      </c>
      <c r="I5509" s="98" t="s">
        <v>6502</v>
      </c>
      <c r="J5509" s="99">
        <v>45236</v>
      </c>
      <c r="K5509" s="107">
        <v>6000000</v>
      </c>
      <c r="L5509" s="98" t="s">
        <v>8299</v>
      </c>
      <c r="M5509" s="23">
        <v>1080</v>
      </c>
      <c r="N5509" s="23">
        <v>1</v>
      </c>
      <c r="O5509" s="107">
        <v>6000000</v>
      </c>
      <c r="P5509" s="23">
        <v>30</v>
      </c>
      <c r="Q5509" s="23">
        <v>2</v>
      </c>
      <c r="R5509" s="23">
        <v>2</v>
      </c>
      <c r="S5509" s="23">
        <v>0</v>
      </c>
      <c r="T5509" s="47">
        <v>4.6666639999999999</v>
      </c>
      <c r="U5509" s="98" t="s">
        <v>111</v>
      </c>
      <c r="V5509" s="98" t="s">
        <v>3139</v>
      </c>
      <c r="W5509" s="69">
        <f t="shared" si="172"/>
        <v>1.2035397088410013E-2</v>
      </c>
    </row>
    <row r="5510" spans="1:23">
      <c r="A5510">
        <f t="shared" si="173"/>
        <v>1559</v>
      </c>
      <c r="B5510" s="99">
        <v>44408</v>
      </c>
      <c r="C5510" s="23">
        <v>3107</v>
      </c>
      <c r="D5510" s="23">
        <v>5</v>
      </c>
      <c r="E5510" s="98" t="s">
        <v>49</v>
      </c>
      <c r="F5510" s="98" t="s">
        <v>164</v>
      </c>
      <c r="G5510" s="98" t="s">
        <v>4120</v>
      </c>
      <c r="H5510" s="98" t="s">
        <v>1366</v>
      </c>
      <c r="I5510" s="98" t="s">
        <v>6502</v>
      </c>
      <c r="J5510" s="99">
        <v>45967</v>
      </c>
      <c r="K5510" s="107">
        <v>30000000</v>
      </c>
      <c r="L5510" s="98" t="s">
        <v>8300</v>
      </c>
      <c r="M5510" s="23">
        <v>1800</v>
      </c>
      <c r="N5510" s="23">
        <v>1</v>
      </c>
      <c r="O5510" s="107">
        <v>30000000</v>
      </c>
      <c r="P5510" s="23">
        <v>180</v>
      </c>
      <c r="Q5510" s="23">
        <v>2</v>
      </c>
      <c r="R5510" s="23">
        <v>2</v>
      </c>
      <c r="S5510" s="23">
        <v>2.8</v>
      </c>
      <c r="T5510" s="47">
        <v>27.175224</v>
      </c>
      <c r="U5510" s="98" t="s">
        <v>111</v>
      </c>
      <c r="V5510" s="98" t="s">
        <v>3139</v>
      </c>
      <c r="W5510" s="69">
        <f t="shared" si="172"/>
        <v>0.13196015040743528</v>
      </c>
    </row>
    <row r="5511" spans="1:23">
      <c r="A5511">
        <f t="shared" si="173"/>
        <v>828</v>
      </c>
      <c r="B5511" s="99">
        <v>44408</v>
      </c>
      <c r="C5511" s="23">
        <v>3108</v>
      </c>
      <c r="D5511" s="23">
        <v>5</v>
      </c>
      <c r="E5511" s="98" t="s">
        <v>49</v>
      </c>
      <c r="F5511" s="98" t="s">
        <v>164</v>
      </c>
      <c r="G5511" s="98" t="s">
        <v>4120</v>
      </c>
      <c r="H5511" s="98" t="s">
        <v>1366</v>
      </c>
      <c r="I5511" s="98" t="s">
        <v>6502</v>
      </c>
      <c r="J5511" s="99">
        <v>45236</v>
      </c>
      <c r="K5511" s="107">
        <v>30000000</v>
      </c>
      <c r="L5511" s="98" t="s">
        <v>8301</v>
      </c>
      <c r="M5511" s="23">
        <v>1080</v>
      </c>
      <c r="N5511" s="23">
        <v>1</v>
      </c>
      <c r="O5511" s="107">
        <v>30000000</v>
      </c>
      <c r="P5511" s="23">
        <v>30</v>
      </c>
      <c r="Q5511" s="23">
        <v>2</v>
      </c>
      <c r="R5511" s="23">
        <v>2</v>
      </c>
      <c r="S5511" s="23">
        <v>2.91</v>
      </c>
      <c r="T5511" s="47">
        <v>23.430703999999999</v>
      </c>
      <c r="U5511" s="98" t="s">
        <v>111</v>
      </c>
      <c r="V5511" s="98" t="s">
        <v>3139</v>
      </c>
      <c r="W5511" s="69">
        <f t="shared" si="172"/>
        <v>6.0428140252008045E-2</v>
      </c>
    </row>
    <row r="5512" spans="1:23">
      <c r="A5512">
        <f t="shared" si="173"/>
        <v>463</v>
      </c>
      <c r="B5512" s="99">
        <v>44408</v>
      </c>
      <c r="C5512" s="23">
        <v>3109</v>
      </c>
      <c r="D5512" s="23">
        <v>5</v>
      </c>
      <c r="E5512" s="98" t="s">
        <v>49</v>
      </c>
      <c r="F5512" s="98" t="s">
        <v>164</v>
      </c>
      <c r="G5512" s="98" t="s">
        <v>4120</v>
      </c>
      <c r="H5512" s="98" t="s">
        <v>1366</v>
      </c>
      <c r="I5512" s="98" t="s">
        <v>6502</v>
      </c>
      <c r="J5512" s="99">
        <v>44871</v>
      </c>
      <c r="K5512" s="107">
        <v>20000000</v>
      </c>
      <c r="L5512" s="98" t="s">
        <v>8302</v>
      </c>
      <c r="M5512" s="23">
        <v>720</v>
      </c>
      <c r="N5512" s="23">
        <v>1</v>
      </c>
      <c r="O5512" s="107">
        <v>20000000</v>
      </c>
      <c r="P5512" s="23">
        <v>30</v>
      </c>
      <c r="Q5512" s="23">
        <v>2</v>
      </c>
      <c r="R5512" s="23">
        <v>2</v>
      </c>
      <c r="S5512" s="23">
        <v>0</v>
      </c>
      <c r="T5512" s="47">
        <v>13.333335999999999</v>
      </c>
      <c r="U5512" s="98" t="s">
        <v>111</v>
      </c>
      <c r="V5512" s="98" t="s">
        <v>3139</v>
      </c>
      <c r="W5512" s="69">
        <f t="shared" si="172"/>
        <v>1.9228409767550945E-2</v>
      </c>
    </row>
    <row r="5513" spans="1:23">
      <c r="A5513">
        <f t="shared" si="173"/>
        <v>101</v>
      </c>
      <c r="B5513" s="99">
        <v>44408</v>
      </c>
      <c r="C5513" s="23">
        <v>3110</v>
      </c>
      <c r="D5513" s="23">
        <v>5</v>
      </c>
      <c r="E5513" s="98" t="s">
        <v>49</v>
      </c>
      <c r="F5513" s="98" t="s">
        <v>164</v>
      </c>
      <c r="G5513" s="98" t="s">
        <v>4120</v>
      </c>
      <c r="H5513" s="98" t="s">
        <v>1366</v>
      </c>
      <c r="I5513" s="98" t="s">
        <v>10101</v>
      </c>
      <c r="J5513" s="99">
        <v>44509</v>
      </c>
      <c r="K5513" s="107">
        <v>10000000</v>
      </c>
      <c r="L5513" s="98" t="s">
        <v>8303</v>
      </c>
      <c r="M5513" s="23">
        <v>360</v>
      </c>
      <c r="N5513" s="23">
        <v>1</v>
      </c>
      <c r="O5513" s="107">
        <v>10000000</v>
      </c>
      <c r="P5513" s="23">
        <v>180</v>
      </c>
      <c r="Q5513" s="23">
        <v>2</v>
      </c>
      <c r="R5513" s="23">
        <v>2</v>
      </c>
      <c r="S5513" s="23">
        <v>0</v>
      </c>
      <c r="T5513" s="47">
        <v>5</v>
      </c>
      <c r="U5513" s="98" t="s">
        <v>111</v>
      </c>
      <c r="V5513" s="98" t="s">
        <v>3139</v>
      </c>
      <c r="W5513" s="69">
        <f t="shared" si="172"/>
        <v>1.5729500524639681E-3</v>
      </c>
    </row>
    <row r="5514" spans="1:23">
      <c r="A5514">
        <f t="shared" si="173"/>
        <v>831</v>
      </c>
      <c r="B5514" s="99">
        <v>44408</v>
      </c>
      <c r="C5514" s="23">
        <v>3111</v>
      </c>
      <c r="D5514" s="23">
        <v>5</v>
      </c>
      <c r="E5514" s="98" t="s">
        <v>49</v>
      </c>
      <c r="F5514" s="98" t="s">
        <v>164</v>
      </c>
      <c r="G5514" s="98" t="s">
        <v>4120</v>
      </c>
      <c r="H5514" s="98" t="s">
        <v>1366</v>
      </c>
      <c r="I5514" s="98" t="s">
        <v>10101</v>
      </c>
      <c r="J5514" s="99">
        <v>45239</v>
      </c>
      <c r="K5514" s="107">
        <v>8000000</v>
      </c>
      <c r="L5514" s="98" t="s">
        <v>8304</v>
      </c>
      <c r="M5514" s="23">
        <v>1080</v>
      </c>
      <c r="N5514" s="23">
        <v>1</v>
      </c>
      <c r="O5514" s="107">
        <v>8000000</v>
      </c>
      <c r="P5514" s="23">
        <v>180</v>
      </c>
      <c r="Q5514" s="23">
        <v>2</v>
      </c>
      <c r="R5514" s="23">
        <v>2</v>
      </c>
      <c r="S5514" s="23">
        <v>0</v>
      </c>
      <c r="T5514" s="47">
        <v>6.6666670000000003</v>
      </c>
      <c r="U5514" s="98" t="s">
        <v>111</v>
      </c>
      <c r="V5514" s="98" t="s">
        <v>3139</v>
      </c>
      <c r="W5514" s="69">
        <f t="shared" si="172"/>
        <v>1.7255730151203068E-2</v>
      </c>
    </row>
    <row r="5515" spans="1:23">
      <c r="A5515">
        <f t="shared" si="173"/>
        <v>1562</v>
      </c>
      <c r="B5515" s="99">
        <v>44408</v>
      </c>
      <c r="C5515" s="23">
        <v>3112</v>
      </c>
      <c r="D5515" s="23">
        <v>5</v>
      </c>
      <c r="E5515" s="98" t="s">
        <v>49</v>
      </c>
      <c r="F5515" s="98" t="s">
        <v>164</v>
      </c>
      <c r="G5515" s="98" t="s">
        <v>4120</v>
      </c>
      <c r="H5515" s="98" t="s">
        <v>1366</v>
      </c>
      <c r="I5515" s="98" t="s">
        <v>10101</v>
      </c>
      <c r="J5515" s="99">
        <v>45970</v>
      </c>
      <c r="K5515" s="107">
        <v>13000000</v>
      </c>
      <c r="L5515" s="98" t="s">
        <v>8305</v>
      </c>
      <c r="M5515" s="23">
        <v>1800</v>
      </c>
      <c r="N5515" s="23">
        <v>1</v>
      </c>
      <c r="O5515" s="107">
        <v>13000000</v>
      </c>
      <c r="P5515" s="23">
        <v>180</v>
      </c>
      <c r="Q5515" s="23">
        <v>2</v>
      </c>
      <c r="R5515" s="23">
        <v>2</v>
      </c>
      <c r="S5515" s="23">
        <v>0</v>
      </c>
      <c r="T5515" s="47">
        <v>11.7</v>
      </c>
      <c r="U5515" s="98" t="s">
        <v>111</v>
      </c>
      <c r="V5515" s="98" t="s">
        <v>3139</v>
      </c>
      <c r="W5515" s="69">
        <f t="shared" si="172"/>
        <v>5.6923349284752477E-2</v>
      </c>
    </row>
    <row r="5516" spans="1:23">
      <c r="A5516">
        <f t="shared" si="173"/>
        <v>831</v>
      </c>
      <c r="B5516" s="99">
        <v>44408</v>
      </c>
      <c r="C5516" s="23">
        <v>3113</v>
      </c>
      <c r="D5516" s="23">
        <v>5</v>
      </c>
      <c r="E5516" s="98" t="s">
        <v>49</v>
      </c>
      <c r="F5516" s="98" t="s">
        <v>164</v>
      </c>
      <c r="G5516" s="98" t="s">
        <v>4120</v>
      </c>
      <c r="H5516" s="98" t="s">
        <v>1366</v>
      </c>
      <c r="I5516" s="98" t="s">
        <v>10101</v>
      </c>
      <c r="J5516" s="99">
        <v>45239</v>
      </c>
      <c r="K5516" s="107">
        <v>12000000</v>
      </c>
      <c r="L5516" s="98" t="s">
        <v>8306</v>
      </c>
      <c r="M5516" s="23">
        <v>1080</v>
      </c>
      <c r="N5516" s="23">
        <v>1</v>
      </c>
      <c r="O5516" s="107">
        <v>12000000</v>
      </c>
      <c r="P5516" s="23">
        <v>180</v>
      </c>
      <c r="Q5516" s="23">
        <v>2</v>
      </c>
      <c r="R5516" s="23">
        <v>2</v>
      </c>
      <c r="S5516" s="23">
        <v>0</v>
      </c>
      <c r="T5516" s="47">
        <v>10</v>
      </c>
      <c r="U5516" s="98" t="s">
        <v>111</v>
      </c>
      <c r="V5516" s="98" t="s">
        <v>3139</v>
      </c>
      <c r="W5516" s="69">
        <f t="shared" si="172"/>
        <v>2.5883593932624901E-2</v>
      </c>
    </row>
    <row r="5517" spans="1:23">
      <c r="A5517">
        <f t="shared" si="173"/>
        <v>1562</v>
      </c>
      <c r="B5517" s="99">
        <v>44408</v>
      </c>
      <c r="C5517" s="23">
        <v>3114</v>
      </c>
      <c r="D5517" s="23">
        <v>5</v>
      </c>
      <c r="E5517" s="98" t="s">
        <v>49</v>
      </c>
      <c r="F5517" s="98" t="s">
        <v>164</v>
      </c>
      <c r="G5517" s="98" t="s">
        <v>4120</v>
      </c>
      <c r="H5517" s="98" t="s">
        <v>1366</v>
      </c>
      <c r="I5517" s="98" t="s">
        <v>10101</v>
      </c>
      <c r="J5517" s="99">
        <v>45970</v>
      </c>
      <c r="K5517" s="107">
        <v>6000000</v>
      </c>
      <c r="L5517" s="98" t="s">
        <v>8307</v>
      </c>
      <c r="M5517" s="23">
        <v>1800</v>
      </c>
      <c r="N5517" s="23">
        <v>1</v>
      </c>
      <c r="O5517" s="107">
        <v>6000000</v>
      </c>
      <c r="P5517" s="23">
        <v>30</v>
      </c>
      <c r="Q5517" s="23">
        <v>2</v>
      </c>
      <c r="R5517" s="23">
        <v>2</v>
      </c>
      <c r="S5517" s="23">
        <v>0</v>
      </c>
      <c r="T5517" s="47">
        <v>5.2</v>
      </c>
      <c r="U5517" s="98" t="s">
        <v>111</v>
      </c>
      <c r="V5517" s="98" t="s">
        <v>3139</v>
      </c>
      <c r="W5517" s="69">
        <f t="shared" si="172"/>
        <v>2.5299266348778882E-2</v>
      </c>
    </row>
    <row r="5518" spans="1:23">
      <c r="A5518">
        <f t="shared" si="173"/>
        <v>831</v>
      </c>
      <c r="B5518" s="99">
        <v>44408</v>
      </c>
      <c r="C5518" s="23">
        <v>3115</v>
      </c>
      <c r="D5518" s="23">
        <v>5</v>
      </c>
      <c r="E5518" s="98" t="s">
        <v>49</v>
      </c>
      <c r="F5518" s="98" t="s">
        <v>164</v>
      </c>
      <c r="G5518" s="98" t="s">
        <v>4120</v>
      </c>
      <c r="H5518" s="98" t="s">
        <v>1366</v>
      </c>
      <c r="I5518" s="98" t="s">
        <v>10101</v>
      </c>
      <c r="J5518" s="99">
        <v>45239</v>
      </c>
      <c r="K5518" s="107">
        <v>30000000</v>
      </c>
      <c r="L5518" s="98" t="s">
        <v>8308</v>
      </c>
      <c r="M5518" s="23">
        <v>1080</v>
      </c>
      <c r="N5518" s="23">
        <v>1</v>
      </c>
      <c r="O5518" s="107">
        <v>30000000</v>
      </c>
      <c r="P5518" s="23">
        <v>180</v>
      </c>
      <c r="Q5518" s="23">
        <v>2</v>
      </c>
      <c r="R5518" s="23">
        <v>2</v>
      </c>
      <c r="S5518" s="23">
        <v>0</v>
      </c>
      <c r="T5518" s="47">
        <v>25</v>
      </c>
      <c r="U5518" s="98" t="s">
        <v>111</v>
      </c>
      <c r="V5518" s="98" t="s">
        <v>3139</v>
      </c>
      <c r="W5518" s="69">
        <f t="shared" si="172"/>
        <v>6.4708984831562247E-2</v>
      </c>
    </row>
    <row r="5519" spans="1:23">
      <c r="A5519">
        <f t="shared" si="173"/>
        <v>1562</v>
      </c>
      <c r="B5519" s="99">
        <v>44408</v>
      </c>
      <c r="C5519" s="23">
        <v>3116</v>
      </c>
      <c r="D5519" s="23">
        <v>5</v>
      </c>
      <c r="E5519" s="98" t="s">
        <v>49</v>
      </c>
      <c r="F5519" s="98" t="s">
        <v>164</v>
      </c>
      <c r="G5519" s="98" t="s">
        <v>4120</v>
      </c>
      <c r="H5519" s="98" t="s">
        <v>1366</v>
      </c>
      <c r="I5519" s="98" t="s">
        <v>10101</v>
      </c>
      <c r="J5519" s="99">
        <v>45970</v>
      </c>
      <c r="K5519" s="107">
        <v>10000000</v>
      </c>
      <c r="L5519" s="98" t="s">
        <v>8309</v>
      </c>
      <c r="M5519" s="23">
        <v>1800</v>
      </c>
      <c r="N5519" s="23">
        <v>1</v>
      </c>
      <c r="O5519" s="107">
        <v>10000000</v>
      </c>
      <c r="P5519" s="23">
        <v>180</v>
      </c>
      <c r="Q5519" s="23">
        <v>2</v>
      </c>
      <c r="R5519" s="23">
        <v>2</v>
      </c>
      <c r="S5519" s="23">
        <v>0</v>
      </c>
      <c r="T5519" s="47">
        <v>9</v>
      </c>
      <c r="U5519" s="98" t="s">
        <v>111</v>
      </c>
      <c r="V5519" s="98" t="s">
        <v>3139</v>
      </c>
      <c r="W5519" s="69">
        <f t="shared" si="172"/>
        <v>4.3787191757501905E-2</v>
      </c>
    </row>
    <row r="5520" spans="1:23">
      <c r="A5520">
        <f t="shared" si="173"/>
        <v>466</v>
      </c>
      <c r="B5520" s="99">
        <v>44408</v>
      </c>
      <c r="C5520" s="23">
        <v>3117</v>
      </c>
      <c r="D5520" s="23">
        <v>5</v>
      </c>
      <c r="E5520" s="98" t="s">
        <v>49</v>
      </c>
      <c r="F5520" s="98" t="s">
        <v>164</v>
      </c>
      <c r="G5520" s="98" t="s">
        <v>4120</v>
      </c>
      <c r="H5520" s="98" t="s">
        <v>1366</v>
      </c>
      <c r="I5520" s="98" t="s">
        <v>10101</v>
      </c>
      <c r="J5520" s="99">
        <v>44874</v>
      </c>
      <c r="K5520" s="107">
        <v>5250000</v>
      </c>
      <c r="L5520" s="98" t="s">
        <v>8310</v>
      </c>
      <c r="M5520" s="23">
        <v>720</v>
      </c>
      <c r="N5520" s="23">
        <v>1</v>
      </c>
      <c r="O5520" s="107">
        <v>5250000</v>
      </c>
      <c r="P5520" s="23">
        <v>180</v>
      </c>
      <c r="Q5520" s="23">
        <v>2</v>
      </c>
      <c r="R5520" s="23">
        <v>2</v>
      </c>
      <c r="S5520" s="23">
        <v>0</v>
      </c>
      <c r="T5520" s="47">
        <v>3.9375</v>
      </c>
      <c r="U5520" s="98" t="s">
        <v>111</v>
      </c>
      <c r="V5520" s="98" t="s">
        <v>3139</v>
      </c>
      <c r="W5520" s="69">
        <f t="shared" si="172"/>
        <v>5.7151816386432144E-3</v>
      </c>
    </row>
    <row r="5521" spans="1:23">
      <c r="A5521">
        <f t="shared" si="173"/>
        <v>832</v>
      </c>
      <c r="B5521" s="99">
        <v>44408</v>
      </c>
      <c r="C5521" s="23">
        <v>3118</v>
      </c>
      <c r="D5521" s="23">
        <v>5</v>
      </c>
      <c r="E5521" s="98" t="s">
        <v>49</v>
      </c>
      <c r="F5521" s="98" t="s">
        <v>164</v>
      </c>
      <c r="G5521" s="98" t="s">
        <v>4120</v>
      </c>
      <c r="H5521" s="98" t="s">
        <v>1366</v>
      </c>
      <c r="I5521" s="98" t="s">
        <v>6225</v>
      </c>
      <c r="J5521" s="99">
        <v>45240</v>
      </c>
      <c r="K5521" s="107">
        <v>10000000</v>
      </c>
      <c r="L5521" s="98" t="s">
        <v>8311</v>
      </c>
      <c r="M5521" s="23">
        <v>1080</v>
      </c>
      <c r="N5521" s="23">
        <v>1</v>
      </c>
      <c r="O5521" s="107">
        <v>10000000</v>
      </c>
      <c r="P5521" s="23">
        <v>180</v>
      </c>
      <c r="Q5521" s="23">
        <v>2</v>
      </c>
      <c r="R5521" s="23">
        <v>2</v>
      </c>
      <c r="S5521" s="23">
        <v>0</v>
      </c>
      <c r="T5521" s="47">
        <v>8.3333329999999997</v>
      </c>
      <c r="U5521" s="98" t="s">
        <v>111</v>
      </c>
      <c r="V5521" s="98" t="s">
        <v>3139</v>
      </c>
      <c r="W5521" s="69">
        <f t="shared" si="172"/>
        <v>2.159561701818884E-2</v>
      </c>
    </row>
    <row r="5522" spans="1:23">
      <c r="A5522">
        <f t="shared" si="173"/>
        <v>832</v>
      </c>
      <c r="B5522" s="99">
        <v>44408</v>
      </c>
      <c r="C5522" s="23">
        <v>3119</v>
      </c>
      <c r="D5522" s="23">
        <v>5</v>
      </c>
      <c r="E5522" s="98" t="s">
        <v>49</v>
      </c>
      <c r="F5522" s="98" t="s">
        <v>164</v>
      </c>
      <c r="G5522" s="98" t="s">
        <v>4120</v>
      </c>
      <c r="H5522" s="98" t="s">
        <v>1366</v>
      </c>
      <c r="I5522" s="98" t="s">
        <v>6225</v>
      </c>
      <c r="J5522" s="99">
        <v>45240</v>
      </c>
      <c r="K5522" s="107">
        <v>10000000</v>
      </c>
      <c r="L5522" s="98" t="s">
        <v>8312</v>
      </c>
      <c r="M5522" s="23">
        <v>1080</v>
      </c>
      <c r="N5522" s="23">
        <v>1</v>
      </c>
      <c r="O5522" s="107">
        <v>10000000</v>
      </c>
      <c r="P5522" s="23">
        <v>180</v>
      </c>
      <c r="Q5522" s="23">
        <v>2</v>
      </c>
      <c r="R5522" s="23">
        <v>2</v>
      </c>
      <c r="S5522" s="23">
        <v>0</v>
      </c>
      <c r="T5522" s="47">
        <v>8.3333329999999997</v>
      </c>
      <c r="U5522" s="98" t="s">
        <v>111</v>
      </c>
      <c r="V5522" s="98" t="s">
        <v>3139</v>
      </c>
      <c r="W5522" s="69">
        <f t="shared" si="172"/>
        <v>2.159561701818884E-2</v>
      </c>
    </row>
    <row r="5523" spans="1:23">
      <c r="A5523">
        <f t="shared" si="173"/>
        <v>833</v>
      </c>
      <c r="B5523" s="99">
        <v>44408</v>
      </c>
      <c r="C5523" s="23">
        <v>3120</v>
      </c>
      <c r="D5523" s="23">
        <v>5</v>
      </c>
      <c r="E5523" s="98" t="s">
        <v>49</v>
      </c>
      <c r="F5523" s="98" t="s">
        <v>164</v>
      </c>
      <c r="G5523" s="98" t="s">
        <v>4120</v>
      </c>
      <c r="H5523" s="98" t="s">
        <v>1366</v>
      </c>
      <c r="I5523" s="98" t="s">
        <v>10066</v>
      </c>
      <c r="J5523" s="99">
        <v>45241</v>
      </c>
      <c r="K5523" s="107">
        <v>10000000</v>
      </c>
      <c r="L5523" s="98" t="s">
        <v>8313</v>
      </c>
      <c r="M5523" s="23">
        <v>1080</v>
      </c>
      <c r="N5523" s="23">
        <v>1</v>
      </c>
      <c r="O5523" s="107">
        <v>10000000</v>
      </c>
      <c r="P5523" s="23">
        <v>180</v>
      </c>
      <c r="Q5523" s="23">
        <v>2</v>
      </c>
      <c r="R5523" s="23">
        <v>2</v>
      </c>
      <c r="S5523" s="23">
        <v>0</v>
      </c>
      <c r="T5523" s="47">
        <v>8.3333329999999997</v>
      </c>
      <c r="U5523" s="98" t="s">
        <v>111</v>
      </c>
      <c r="V5523" s="98" t="s">
        <v>3139</v>
      </c>
      <c r="W5523" s="69">
        <f t="shared" si="172"/>
        <v>2.1621573288643395E-2</v>
      </c>
    </row>
    <row r="5524" spans="1:23">
      <c r="A5524">
        <f t="shared" si="173"/>
        <v>1564</v>
      </c>
      <c r="B5524" s="99">
        <v>44408</v>
      </c>
      <c r="C5524" s="23">
        <v>3121</v>
      </c>
      <c r="D5524" s="23">
        <v>5</v>
      </c>
      <c r="E5524" s="98" t="s">
        <v>49</v>
      </c>
      <c r="F5524" s="98" t="s">
        <v>164</v>
      </c>
      <c r="G5524" s="98" t="s">
        <v>4120</v>
      </c>
      <c r="H5524" s="98" t="s">
        <v>1366</v>
      </c>
      <c r="I5524" s="98" t="s">
        <v>10066</v>
      </c>
      <c r="J5524" s="99">
        <v>45972</v>
      </c>
      <c r="K5524" s="107">
        <v>16000000</v>
      </c>
      <c r="L5524" s="98" t="s">
        <v>8314</v>
      </c>
      <c r="M5524" s="23">
        <v>1800</v>
      </c>
      <c r="N5524" s="23">
        <v>1</v>
      </c>
      <c r="O5524" s="107">
        <v>16000000</v>
      </c>
      <c r="P5524" s="23">
        <v>180</v>
      </c>
      <c r="Q5524" s="23">
        <v>2</v>
      </c>
      <c r="R5524" s="23">
        <v>2</v>
      </c>
      <c r="S5524" s="23">
        <v>0</v>
      </c>
      <c r="T5524" s="47">
        <v>14.4</v>
      </c>
      <c r="U5524" s="98" t="s">
        <v>111</v>
      </c>
      <c r="V5524" s="98" t="s">
        <v>3139</v>
      </c>
      <c r="W5524" s="69">
        <f t="shared" si="172"/>
        <v>7.0149211686282187E-2</v>
      </c>
    </row>
    <row r="5525" spans="1:23">
      <c r="A5525">
        <f t="shared" si="173"/>
        <v>1564</v>
      </c>
      <c r="B5525" s="99">
        <v>44408</v>
      </c>
      <c r="C5525" s="23">
        <v>3122</v>
      </c>
      <c r="D5525" s="23">
        <v>5</v>
      </c>
      <c r="E5525" s="98" t="s">
        <v>49</v>
      </c>
      <c r="F5525" s="98" t="s">
        <v>164</v>
      </c>
      <c r="G5525" s="98" t="s">
        <v>4120</v>
      </c>
      <c r="H5525" s="98" t="s">
        <v>1366</v>
      </c>
      <c r="I5525" s="98" t="s">
        <v>10066</v>
      </c>
      <c r="J5525" s="99">
        <v>45972</v>
      </c>
      <c r="K5525" s="107">
        <v>20000000</v>
      </c>
      <c r="L5525" s="98" t="s">
        <v>8315</v>
      </c>
      <c r="M5525" s="23">
        <v>1800</v>
      </c>
      <c r="N5525" s="23">
        <v>1</v>
      </c>
      <c r="O5525" s="107">
        <v>20000000</v>
      </c>
      <c r="P5525" s="23">
        <v>180</v>
      </c>
      <c r="Q5525" s="23">
        <v>2</v>
      </c>
      <c r="R5525" s="23">
        <v>2</v>
      </c>
      <c r="S5525" s="23">
        <v>2.8</v>
      </c>
      <c r="T5525" s="47">
        <v>18.10981</v>
      </c>
      <c r="U5525" s="98" t="s">
        <v>111</v>
      </c>
      <c r="V5525" s="98" t="s">
        <v>3139</v>
      </c>
      <c r="W5525" s="69">
        <f t="shared" si="172"/>
        <v>8.8221451061690964E-2</v>
      </c>
    </row>
    <row r="5526" spans="1:23">
      <c r="A5526">
        <f t="shared" si="173"/>
        <v>1564</v>
      </c>
      <c r="B5526" s="99">
        <v>44408</v>
      </c>
      <c r="C5526" s="23">
        <v>3123</v>
      </c>
      <c r="D5526" s="23">
        <v>5</v>
      </c>
      <c r="E5526" s="98" t="s">
        <v>49</v>
      </c>
      <c r="F5526" s="98" t="s">
        <v>164</v>
      </c>
      <c r="G5526" s="98" t="s">
        <v>4120</v>
      </c>
      <c r="H5526" s="98" t="s">
        <v>1366</v>
      </c>
      <c r="I5526" s="98" t="s">
        <v>10066</v>
      </c>
      <c r="J5526" s="99">
        <v>45972</v>
      </c>
      <c r="K5526" s="107">
        <v>30000000</v>
      </c>
      <c r="L5526" s="98" t="s">
        <v>8316</v>
      </c>
      <c r="M5526" s="23">
        <v>1800</v>
      </c>
      <c r="N5526" s="23">
        <v>1</v>
      </c>
      <c r="O5526" s="107">
        <v>30000000</v>
      </c>
      <c r="P5526" s="23">
        <v>180</v>
      </c>
      <c r="Q5526" s="23">
        <v>2</v>
      </c>
      <c r="R5526" s="23">
        <v>2</v>
      </c>
      <c r="S5526" s="23">
        <v>0</v>
      </c>
      <c r="T5526" s="47">
        <v>27</v>
      </c>
      <c r="U5526" s="98" t="s">
        <v>111</v>
      </c>
      <c r="V5526" s="98" t="s">
        <v>3139</v>
      </c>
      <c r="W5526" s="69">
        <f t="shared" si="172"/>
        <v>0.13152977191177911</v>
      </c>
    </row>
    <row r="5527" spans="1:23">
      <c r="A5527">
        <f t="shared" si="173"/>
        <v>833</v>
      </c>
      <c r="B5527" s="99">
        <v>44408</v>
      </c>
      <c r="C5527" s="23">
        <v>3124</v>
      </c>
      <c r="D5527" s="23">
        <v>5</v>
      </c>
      <c r="E5527" s="98" t="s">
        <v>49</v>
      </c>
      <c r="F5527" s="98" t="s">
        <v>164</v>
      </c>
      <c r="G5527" s="98" t="s">
        <v>4120</v>
      </c>
      <c r="H5527" s="98" t="s">
        <v>1366</v>
      </c>
      <c r="I5527" s="98" t="s">
        <v>10066</v>
      </c>
      <c r="J5527" s="99">
        <v>45241</v>
      </c>
      <c r="K5527" s="107">
        <v>30000000</v>
      </c>
      <c r="L5527" s="98" t="s">
        <v>8317</v>
      </c>
      <c r="M5527" s="23">
        <v>1080</v>
      </c>
      <c r="N5527" s="23">
        <v>1</v>
      </c>
      <c r="O5527" s="107">
        <v>30000000</v>
      </c>
      <c r="P5527" s="23">
        <v>180</v>
      </c>
      <c r="Q5527" s="23">
        <v>2</v>
      </c>
      <c r="R5527" s="23">
        <v>2</v>
      </c>
      <c r="S5527" s="23">
        <v>0</v>
      </c>
      <c r="T5527" s="47">
        <v>25</v>
      </c>
      <c r="U5527" s="98" t="s">
        <v>111</v>
      </c>
      <c r="V5527" s="98" t="s">
        <v>3139</v>
      </c>
      <c r="W5527" s="69">
        <f t="shared" si="172"/>
        <v>6.4864722460519081E-2</v>
      </c>
    </row>
    <row r="5528" spans="1:23">
      <c r="A5528">
        <f t="shared" si="173"/>
        <v>1564</v>
      </c>
      <c r="B5528" s="99">
        <v>44408</v>
      </c>
      <c r="C5528" s="23">
        <v>3125</v>
      </c>
      <c r="D5528" s="23">
        <v>5</v>
      </c>
      <c r="E5528" s="98" t="s">
        <v>49</v>
      </c>
      <c r="F5528" s="98" t="s">
        <v>164</v>
      </c>
      <c r="G5528" s="98" t="s">
        <v>4120</v>
      </c>
      <c r="H5528" s="98" t="s">
        <v>1366</v>
      </c>
      <c r="I5528" s="98" t="s">
        <v>10066</v>
      </c>
      <c r="J5528" s="99">
        <v>45972</v>
      </c>
      <c r="K5528" s="107">
        <v>30000000</v>
      </c>
      <c r="L5528" s="98" t="s">
        <v>8318</v>
      </c>
      <c r="M5528" s="23">
        <v>1800</v>
      </c>
      <c r="N5528" s="23">
        <v>1</v>
      </c>
      <c r="O5528" s="107">
        <v>30000000</v>
      </c>
      <c r="P5528" s="23">
        <v>180</v>
      </c>
      <c r="Q5528" s="23">
        <v>2</v>
      </c>
      <c r="R5528" s="23">
        <v>2</v>
      </c>
      <c r="S5528" s="23">
        <v>0</v>
      </c>
      <c r="T5528" s="47">
        <v>27</v>
      </c>
      <c r="U5528" s="98" t="s">
        <v>111</v>
      </c>
      <c r="V5528" s="98" t="s">
        <v>3139</v>
      </c>
      <c r="W5528" s="69">
        <f t="shared" si="172"/>
        <v>0.13152977191177911</v>
      </c>
    </row>
    <row r="5529" spans="1:23">
      <c r="A5529">
        <f t="shared" si="173"/>
        <v>833</v>
      </c>
      <c r="B5529" s="99">
        <v>44408</v>
      </c>
      <c r="C5529" s="23">
        <v>3126</v>
      </c>
      <c r="D5529" s="23">
        <v>5</v>
      </c>
      <c r="E5529" s="98" t="s">
        <v>49</v>
      </c>
      <c r="F5529" s="98" t="s">
        <v>164</v>
      </c>
      <c r="G5529" s="98" t="s">
        <v>4120</v>
      </c>
      <c r="H5529" s="98" t="s">
        <v>1366</v>
      </c>
      <c r="I5529" s="98" t="s">
        <v>10066</v>
      </c>
      <c r="J5529" s="99">
        <v>45241</v>
      </c>
      <c r="K5529" s="107">
        <v>11000000</v>
      </c>
      <c r="L5529" s="98" t="s">
        <v>8319</v>
      </c>
      <c r="M5529" s="23">
        <v>1080</v>
      </c>
      <c r="N5529" s="23">
        <v>1</v>
      </c>
      <c r="O5529" s="107">
        <v>11000000</v>
      </c>
      <c r="P5529" s="23">
        <v>180</v>
      </c>
      <c r="Q5529" s="23">
        <v>2</v>
      </c>
      <c r="R5529" s="23">
        <v>2</v>
      </c>
      <c r="S5529" s="23">
        <v>0</v>
      </c>
      <c r="T5529" s="47">
        <v>9.1666670000000003</v>
      </c>
      <c r="U5529" s="98" t="s">
        <v>111</v>
      </c>
      <c r="V5529" s="98" t="s">
        <v>3139</v>
      </c>
      <c r="W5529" s="69">
        <f t="shared" si="172"/>
        <v>2.3783732433719965E-2</v>
      </c>
    </row>
    <row r="5530" spans="1:23">
      <c r="A5530">
        <f t="shared" si="173"/>
        <v>833</v>
      </c>
      <c r="B5530" s="99">
        <v>44408</v>
      </c>
      <c r="C5530" s="23">
        <v>3127</v>
      </c>
      <c r="D5530" s="23">
        <v>5</v>
      </c>
      <c r="E5530" s="98" t="s">
        <v>49</v>
      </c>
      <c r="F5530" s="98" t="s">
        <v>164</v>
      </c>
      <c r="G5530" s="98" t="s">
        <v>4120</v>
      </c>
      <c r="H5530" s="98" t="s">
        <v>1366</v>
      </c>
      <c r="I5530" s="98" t="s">
        <v>10066</v>
      </c>
      <c r="J5530" s="99">
        <v>45241</v>
      </c>
      <c r="K5530" s="107">
        <v>10000000</v>
      </c>
      <c r="L5530" s="98" t="s">
        <v>8320</v>
      </c>
      <c r="M5530" s="23">
        <v>1080</v>
      </c>
      <c r="N5530" s="23">
        <v>1</v>
      </c>
      <c r="O5530" s="107">
        <v>10000000</v>
      </c>
      <c r="P5530" s="23">
        <v>180</v>
      </c>
      <c r="Q5530" s="23">
        <v>2</v>
      </c>
      <c r="R5530" s="23">
        <v>2</v>
      </c>
      <c r="S5530" s="23">
        <v>0</v>
      </c>
      <c r="T5530" s="47">
        <v>8.3333329999999997</v>
      </c>
      <c r="U5530" s="98" t="s">
        <v>111</v>
      </c>
      <c r="V5530" s="98" t="s">
        <v>3139</v>
      </c>
      <c r="W5530" s="69">
        <f t="shared" si="172"/>
        <v>2.1621573288643395E-2</v>
      </c>
    </row>
    <row r="5531" spans="1:23">
      <c r="A5531">
        <f t="shared" si="173"/>
        <v>1564</v>
      </c>
      <c r="B5531" s="99">
        <v>44408</v>
      </c>
      <c r="C5531" s="23">
        <v>3128</v>
      </c>
      <c r="D5531" s="23">
        <v>5</v>
      </c>
      <c r="E5531" s="98" t="s">
        <v>49</v>
      </c>
      <c r="F5531" s="98" t="s">
        <v>164</v>
      </c>
      <c r="G5531" s="98" t="s">
        <v>4120</v>
      </c>
      <c r="H5531" s="98" t="s">
        <v>1366</v>
      </c>
      <c r="I5531" s="98" t="s">
        <v>10066</v>
      </c>
      <c r="J5531" s="99">
        <v>45972</v>
      </c>
      <c r="K5531" s="107">
        <v>26000000</v>
      </c>
      <c r="L5531" s="98" t="s">
        <v>8322</v>
      </c>
      <c r="M5531" s="23">
        <v>1800</v>
      </c>
      <c r="N5531" s="23">
        <v>1</v>
      </c>
      <c r="O5531" s="107">
        <v>26000000</v>
      </c>
      <c r="P5531" s="23">
        <v>180</v>
      </c>
      <c r="Q5531" s="23">
        <v>2</v>
      </c>
      <c r="R5531" s="23">
        <v>2</v>
      </c>
      <c r="S5531" s="23">
        <v>0</v>
      </c>
      <c r="T5531" s="47">
        <v>23.4</v>
      </c>
      <c r="U5531" s="98" t="s">
        <v>111</v>
      </c>
      <c r="V5531" s="98" t="s">
        <v>3139</v>
      </c>
      <c r="W5531" s="69">
        <f t="shared" si="172"/>
        <v>0.11399246899020855</v>
      </c>
    </row>
    <row r="5532" spans="1:23">
      <c r="A5532">
        <f t="shared" si="173"/>
        <v>833</v>
      </c>
      <c r="B5532" s="99">
        <v>44408</v>
      </c>
      <c r="C5532" s="23">
        <v>3129</v>
      </c>
      <c r="D5532" s="23">
        <v>5</v>
      </c>
      <c r="E5532" s="98" t="s">
        <v>49</v>
      </c>
      <c r="F5532" s="98" t="s">
        <v>164</v>
      </c>
      <c r="G5532" s="98" t="s">
        <v>4120</v>
      </c>
      <c r="H5532" s="98" t="s">
        <v>1366</v>
      </c>
      <c r="I5532" s="98" t="s">
        <v>10066</v>
      </c>
      <c r="J5532" s="99">
        <v>45241</v>
      </c>
      <c r="K5532" s="107">
        <v>10000000</v>
      </c>
      <c r="L5532" s="98" t="s">
        <v>8323</v>
      </c>
      <c r="M5532" s="23">
        <v>1080</v>
      </c>
      <c r="N5532" s="23">
        <v>1</v>
      </c>
      <c r="O5532" s="107">
        <v>10000000</v>
      </c>
      <c r="P5532" s="23">
        <v>180</v>
      </c>
      <c r="Q5532" s="23">
        <v>2</v>
      </c>
      <c r="R5532" s="23">
        <v>2</v>
      </c>
      <c r="S5532" s="23">
        <v>0</v>
      </c>
      <c r="T5532" s="47">
        <v>8.3333329999999997</v>
      </c>
      <c r="U5532" s="98" t="s">
        <v>111</v>
      </c>
      <c r="V5532" s="98" t="s">
        <v>3139</v>
      </c>
      <c r="W5532" s="69">
        <f t="shared" si="172"/>
        <v>2.1621573288643395E-2</v>
      </c>
    </row>
    <row r="5533" spans="1:23">
      <c r="A5533">
        <f t="shared" si="173"/>
        <v>833</v>
      </c>
      <c r="B5533" s="99">
        <v>44408</v>
      </c>
      <c r="C5533" s="23">
        <v>3130</v>
      </c>
      <c r="D5533" s="23">
        <v>5</v>
      </c>
      <c r="E5533" s="98" t="s">
        <v>49</v>
      </c>
      <c r="F5533" s="98" t="s">
        <v>164</v>
      </c>
      <c r="G5533" s="98" t="s">
        <v>4120</v>
      </c>
      <c r="H5533" s="98" t="s">
        <v>1366</v>
      </c>
      <c r="I5533" s="98" t="s">
        <v>10066</v>
      </c>
      <c r="J5533" s="99">
        <v>45241</v>
      </c>
      <c r="K5533" s="107">
        <v>20000000</v>
      </c>
      <c r="L5533" s="98" t="s">
        <v>8324</v>
      </c>
      <c r="M5533" s="23">
        <v>1080</v>
      </c>
      <c r="N5533" s="23">
        <v>1</v>
      </c>
      <c r="O5533" s="107">
        <v>20000000</v>
      </c>
      <c r="P5533" s="23">
        <v>180</v>
      </c>
      <c r="Q5533" s="23">
        <v>2</v>
      </c>
      <c r="R5533" s="23">
        <v>2</v>
      </c>
      <c r="S5533" s="23">
        <v>0</v>
      </c>
      <c r="T5533" s="47">
        <v>16.666667</v>
      </c>
      <c r="U5533" s="98" t="s">
        <v>111</v>
      </c>
      <c r="V5533" s="98" t="s">
        <v>3139</v>
      </c>
      <c r="W5533" s="69">
        <f t="shared" si="172"/>
        <v>4.3243149171875689E-2</v>
      </c>
    </row>
    <row r="5534" spans="1:23">
      <c r="A5534">
        <f t="shared" si="173"/>
        <v>833</v>
      </c>
      <c r="B5534" s="99">
        <v>44408</v>
      </c>
      <c r="C5534" s="23">
        <v>3131</v>
      </c>
      <c r="D5534" s="23">
        <v>5</v>
      </c>
      <c r="E5534" s="98" t="s">
        <v>49</v>
      </c>
      <c r="F5534" s="98" t="s">
        <v>164</v>
      </c>
      <c r="G5534" s="98" t="s">
        <v>4120</v>
      </c>
      <c r="H5534" s="98" t="s">
        <v>1366</v>
      </c>
      <c r="I5534" s="98" t="s">
        <v>10066</v>
      </c>
      <c r="J5534" s="99">
        <v>45241</v>
      </c>
      <c r="K5534" s="107">
        <v>5500000</v>
      </c>
      <c r="L5534" s="98" t="s">
        <v>8321</v>
      </c>
      <c r="M5534" s="23">
        <v>1080</v>
      </c>
      <c r="N5534" s="23">
        <v>1</v>
      </c>
      <c r="O5534" s="107">
        <v>5500000</v>
      </c>
      <c r="P5534" s="23">
        <v>180</v>
      </c>
      <c r="Q5534" s="23">
        <v>2</v>
      </c>
      <c r="R5534" s="23">
        <v>2</v>
      </c>
      <c r="S5534" s="23">
        <v>0</v>
      </c>
      <c r="T5534" s="47">
        <v>4.5833329999999997</v>
      </c>
      <c r="U5534" s="98" t="s">
        <v>111</v>
      </c>
      <c r="V5534" s="98" t="s">
        <v>3139</v>
      </c>
      <c r="W5534" s="69">
        <f t="shared" si="172"/>
        <v>1.1891864919565532E-2</v>
      </c>
    </row>
    <row r="5535" spans="1:23">
      <c r="A5535">
        <f t="shared" si="173"/>
        <v>468</v>
      </c>
      <c r="B5535" s="99">
        <v>44408</v>
      </c>
      <c r="C5535" s="23">
        <v>3132</v>
      </c>
      <c r="D5535" s="23">
        <v>5</v>
      </c>
      <c r="E5535" s="98" t="s">
        <v>49</v>
      </c>
      <c r="F5535" s="98" t="s">
        <v>164</v>
      </c>
      <c r="G5535" s="98" t="s">
        <v>4120</v>
      </c>
      <c r="H5535" s="98" t="s">
        <v>1366</v>
      </c>
      <c r="I5535" s="98" t="s">
        <v>10066</v>
      </c>
      <c r="J5535" s="99">
        <v>44876</v>
      </c>
      <c r="K5535" s="107">
        <v>5500000</v>
      </c>
      <c r="L5535" s="98" t="s">
        <v>8325</v>
      </c>
      <c r="M5535" s="23">
        <v>720</v>
      </c>
      <c r="N5535" s="23">
        <v>1</v>
      </c>
      <c r="O5535" s="107">
        <v>5500000</v>
      </c>
      <c r="P5535" s="23">
        <v>180</v>
      </c>
      <c r="Q5535" s="23">
        <v>2</v>
      </c>
      <c r="R5535" s="23">
        <v>2</v>
      </c>
      <c r="S5535" s="23">
        <v>0</v>
      </c>
      <c r="T5535" s="47">
        <v>4.125</v>
      </c>
      <c r="U5535" s="98" t="s">
        <v>111</v>
      </c>
      <c r="V5535" s="98" t="s">
        <v>3139</v>
      </c>
      <c r="W5535" s="69">
        <f t="shared" si="172"/>
        <v>6.0130298540231495E-3</v>
      </c>
    </row>
    <row r="5536" spans="1:23">
      <c r="A5536">
        <f t="shared" si="173"/>
        <v>1200</v>
      </c>
      <c r="B5536" s="99">
        <v>44408</v>
      </c>
      <c r="C5536" s="23">
        <v>3133</v>
      </c>
      <c r="D5536" s="23">
        <v>5</v>
      </c>
      <c r="E5536" s="98" t="s">
        <v>49</v>
      </c>
      <c r="F5536" s="98" t="s">
        <v>164</v>
      </c>
      <c r="G5536" s="98" t="s">
        <v>4120</v>
      </c>
      <c r="H5536" s="98" t="s">
        <v>1366</v>
      </c>
      <c r="I5536" s="98" t="s">
        <v>6851</v>
      </c>
      <c r="J5536" s="99">
        <v>45608</v>
      </c>
      <c r="K5536" s="107">
        <v>6000000</v>
      </c>
      <c r="L5536" s="98" t="s">
        <v>8326</v>
      </c>
      <c r="M5536" s="23">
        <v>1440</v>
      </c>
      <c r="N5536" s="23">
        <v>1</v>
      </c>
      <c r="O5536" s="107">
        <v>6000000</v>
      </c>
      <c r="P5536" s="23">
        <v>180</v>
      </c>
      <c r="Q5536" s="23">
        <v>2</v>
      </c>
      <c r="R5536" s="23">
        <v>2</v>
      </c>
      <c r="S5536" s="23">
        <v>0</v>
      </c>
      <c r="T5536" s="47">
        <v>5.25</v>
      </c>
      <c r="U5536" s="98" t="s">
        <v>111</v>
      </c>
      <c r="V5536" s="98" t="s">
        <v>3139</v>
      </c>
      <c r="W5536" s="69">
        <f t="shared" si="172"/>
        <v>1.9622941248560392E-2</v>
      </c>
    </row>
    <row r="5537" spans="1:23">
      <c r="A5537">
        <f t="shared" si="173"/>
        <v>834</v>
      </c>
      <c r="B5537" s="99">
        <v>44408</v>
      </c>
      <c r="C5537" s="23">
        <v>3134</v>
      </c>
      <c r="D5537" s="23">
        <v>5</v>
      </c>
      <c r="E5537" s="98" t="s">
        <v>49</v>
      </c>
      <c r="F5537" s="98" t="s">
        <v>164</v>
      </c>
      <c r="G5537" s="98" t="s">
        <v>4120</v>
      </c>
      <c r="H5537" s="98" t="s">
        <v>1366</v>
      </c>
      <c r="I5537" s="98" t="s">
        <v>6851</v>
      </c>
      <c r="J5537" s="99">
        <v>45242</v>
      </c>
      <c r="K5537" s="107">
        <v>6000000</v>
      </c>
      <c r="L5537" s="98" t="s">
        <v>8327</v>
      </c>
      <c r="M5537" s="23">
        <v>1080</v>
      </c>
      <c r="N5537" s="23">
        <v>1</v>
      </c>
      <c r="O5537" s="107">
        <v>6000000</v>
      </c>
      <c r="P5537" s="23">
        <v>180</v>
      </c>
      <c r="Q5537" s="23">
        <v>2</v>
      </c>
      <c r="R5537" s="23">
        <v>2</v>
      </c>
      <c r="S5537" s="23">
        <v>0</v>
      </c>
      <c r="T5537" s="47">
        <v>5</v>
      </c>
      <c r="U5537" s="98" t="s">
        <v>111</v>
      </c>
      <c r="V5537" s="98" t="s">
        <v>3139</v>
      </c>
      <c r="W5537" s="69">
        <f t="shared" si="172"/>
        <v>1.29885182549995E-2</v>
      </c>
    </row>
    <row r="5538" spans="1:23">
      <c r="A5538">
        <f t="shared" si="173"/>
        <v>834</v>
      </c>
      <c r="B5538" s="99">
        <v>44408</v>
      </c>
      <c r="C5538" s="23">
        <v>3135</v>
      </c>
      <c r="D5538" s="23">
        <v>5</v>
      </c>
      <c r="E5538" s="98" t="s">
        <v>49</v>
      </c>
      <c r="F5538" s="98" t="s">
        <v>164</v>
      </c>
      <c r="G5538" s="98" t="s">
        <v>4120</v>
      </c>
      <c r="H5538" s="98" t="s">
        <v>1366</v>
      </c>
      <c r="I5538" s="98" t="s">
        <v>6851</v>
      </c>
      <c r="J5538" s="99">
        <v>45242</v>
      </c>
      <c r="K5538" s="107">
        <v>6000000</v>
      </c>
      <c r="L5538" s="98" t="s">
        <v>8328</v>
      </c>
      <c r="M5538" s="23">
        <v>1080</v>
      </c>
      <c r="N5538" s="23">
        <v>1</v>
      </c>
      <c r="O5538" s="107">
        <v>6000000</v>
      </c>
      <c r="P5538" s="23">
        <v>180</v>
      </c>
      <c r="Q5538" s="23">
        <v>2</v>
      </c>
      <c r="R5538" s="23">
        <v>2</v>
      </c>
      <c r="S5538" s="23">
        <v>0</v>
      </c>
      <c r="T5538" s="47">
        <v>5</v>
      </c>
      <c r="U5538" s="98" t="s">
        <v>111</v>
      </c>
      <c r="V5538" s="98" t="s">
        <v>3139</v>
      </c>
      <c r="W5538" s="69">
        <f t="shared" si="172"/>
        <v>1.29885182549995E-2</v>
      </c>
    </row>
    <row r="5539" spans="1:23">
      <c r="A5539">
        <f t="shared" si="173"/>
        <v>834</v>
      </c>
      <c r="B5539" s="99">
        <v>44408</v>
      </c>
      <c r="C5539" s="23">
        <v>3136</v>
      </c>
      <c r="D5539" s="23">
        <v>5</v>
      </c>
      <c r="E5539" s="98" t="s">
        <v>49</v>
      </c>
      <c r="F5539" s="98" t="s">
        <v>164</v>
      </c>
      <c r="G5539" s="98" t="s">
        <v>4120</v>
      </c>
      <c r="H5539" s="98" t="s">
        <v>1366</v>
      </c>
      <c r="I5539" s="98" t="s">
        <v>6851</v>
      </c>
      <c r="J5539" s="99">
        <v>45242</v>
      </c>
      <c r="K5539" s="107">
        <v>13000000</v>
      </c>
      <c r="L5539" s="98" t="s">
        <v>8329</v>
      </c>
      <c r="M5539" s="23">
        <v>1080</v>
      </c>
      <c r="N5539" s="23">
        <v>1</v>
      </c>
      <c r="O5539" s="107">
        <v>13000000</v>
      </c>
      <c r="P5539" s="23">
        <v>180</v>
      </c>
      <c r="Q5539" s="23">
        <v>2</v>
      </c>
      <c r="R5539" s="23">
        <v>2</v>
      </c>
      <c r="S5539" s="23">
        <v>0</v>
      </c>
      <c r="T5539" s="47">
        <v>10.833333</v>
      </c>
      <c r="U5539" s="98" t="s">
        <v>111</v>
      </c>
      <c r="V5539" s="98" t="s">
        <v>3139</v>
      </c>
      <c r="W5539" s="69">
        <f t="shared" si="172"/>
        <v>2.8141788686597696E-2</v>
      </c>
    </row>
    <row r="5540" spans="1:23">
      <c r="A5540">
        <f t="shared" si="173"/>
        <v>1565</v>
      </c>
      <c r="B5540" s="99">
        <v>44408</v>
      </c>
      <c r="C5540" s="23">
        <v>3137</v>
      </c>
      <c r="D5540" s="23">
        <v>5</v>
      </c>
      <c r="E5540" s="98" t="s">
        <v>49</v>
      </c>
      <c r="F5540" s="98" t="s">
        <v>164</v>
      </c>
      <c r="G5540" s="98" t="s">
        <v>4120</v>
      </c>
      <c r="H5540" s="98" t="s">
        <v>1366</v>
      </c>
      <c r="I5540" s="98" t="s">
        <v>6851</v>
      </c>
      <c r="J5540" s="99">
        <v>45973</v>
      </c>
      <c r="K5540" s="107">
        <v>11000000</v>
      </c>
      <c r="L5540" s="98" t="s">
        <v>8330</v>
      </c>
      <c r="M5540" s="23">
        <v>1800</v>
      </c>
      <c r="N5540" s="23">
        <v>1</v>
      </c>
      <c r="O5540" s="107">
        <v>11000000</v>
      </c>
      <c r="P5540" s="23">
        <v>180</v>
      </c>
      <c r="Q5540" s="23">
        <v>2</v>
      </c>
      <c r="R5540" s="23">
        <v>2</v>
      </c>
      <c r="S5540" s="23">
        <v>0</v>
      </c>
      <c r="T5540" s="47">
        <v>9.9</v>
      </c>
      <c r="U5540" s="98" t="s">
        <v>111</v>
      </c>
      <c r="V5540" s="98" t="s">
        <v>3139</v>
      </c>
      <c r="W5540" s="69">
        <f t="shared" si="172"/>
        <v>4.8258419084852462E-2</v>
      </c>
    </row>
    <row r="5541" spans="1:23">
      <c r="A5541">
        <f t="shared" si="173"/>
        <v>834</v>
      </c>
      <c r="B5541" s="99">
        <v>44408</v>
      </c>
      <c r="C5541" s="23">
        <v>3138</v>
      </c>
      <c r="D5541" s="23">
        <v>5</v>
      </c>
      <c r="E5541" s="98" t="s">
        <v>49</v>
      </c>
      <c r="F5541" s="98" t="s">
        <v>164</v>
      </c>
      <c r="G5541" s="98" t="s">
        <v>4120</v>
      </c>
      <c r="H5541" s="98" t="s">
        <v>1366</v>
      </c>
      <c r="I5541" s="98" t="s">
        <v>6851</v>
      </c>
      <c r="J5541" s="99">
        <v>45242</v>
      </c>
      <c r="K5541" s="107">
        <v>8000000</v>
      </c>
      <c r="L5541" s="98" t="s">
        <v>8331</v>
      </c>
      <c r="M5541" s="23">
        <v>1080</v>
      </c>
      <c r="N5541" s="23">
        <v>1</v>
      </c>
      <c r="O5541" s="107">
        <v>8000000</v>
      </c>
      <c r="P5541" s="23">
        <v>180</v>
      </c>
      <c r="Q5541" s="23">
        <v>2</v>
      </c>
      <c r="R5541" s="23">
        <v>2</v>
      </c>
      <c r="S5541" s="23">
        <v>0</v>
      </c>
      <c r="T5541" s="47">
        <v>6.6666670000000003</v>
      </c>
      <c r="U5541" s="98" t="s">
        <v>111</v>
      </c>
      <c r="V5541" s="98" t="s">
        <v>3139</v>
      </c>
      <c r="W5541" s="69">
        <f t="shared" si="172"/>
        <v>1.7318025205900551E-2</v>
      </c>
    </row>
    <row r="5542" spans="1:23">
      <c r="A5542">
        <f t="shared" si="173"/>
        <v>834</v>
      </c>
      <c r="B5542" s="99">
        <v>44408</v>
      </c>
      <c r="C5542" s="23">
        <v>3139</v>
      </c>
      <c r="D5542" s="23">
        <v>5</v>
      </c>
      <c r="E5542" s="98" t="s">
        <v>49</v>
      </c>
      <c r="F5542" s="98" t="s">
        <v>164</v>
      </c>
      <c r="G5542" s="98" t="s">
        <v>4120</v>
      </c>
      <c r="H5542" s="98" t="s">
        <v>1366</v>
      </c>
      <c r="I5542" s="98" t="s">
        <v>6851</v>
      </c>
      <c r="J5542" s="99">
        <v>45242</v>
      </c>
      <c r="K5542" s="107">
        <v>5500000</v>
      </c>
      <c r="L5542" s="98" t="s">
        <v>8332</v>
      </c>
      <c r="M5542" s="23">
        <v>1080</v>
      </c>
      <c r="N5542" s="23">
        <v>1</v>
      </c>
      <c r="O5542" s="107">
        <v>5500000</v>
      </c>
      <c r="P5542" s="23">
        <v>30</v>
      </c>
      <c r="Q5542" s="23">
        <v>2</v>
      </c>
      <c r="R5542" s="23">
        <v>2</v>
      </c>
      <c r="S5542" s="23">
        <v>0</v>
      </c>
      <c r="T5542" s="47">
        <v>4.2777760000000002</v>
      </c>
      <c r="U5542" s="98" t="s">
        <v>111</v>
      </c>
      <c r="V5542" s="98" t="s">
        <v>3139</v>
      </c>
      <c r="W5542" s="69">
        <f t="shared" si="172"/>
        <v>1.1112394333359747E-2</v>
      </c>
    </row>
    <row r="5543" spans="1:23">
      <c r="A5543">
        <f t="shared" si="173"/>
        <v>1565</v>
      </c>
      <c r="B5543" s="99">
        <v>44408</v>
      </c>
      <c r="C5543" s="23">
        <v>3140</v>
      </c>
      <c r="D5543" s="23">
        <v>5</v>
      </c>
      <c r="E5543" s="98" t="s">
        <v>49</v>
      </c>
      <c r="F5543" s="98" t="s">
        <v>164</v>
      </c>
      <c r="G5543" s="98" t="s">
        <v>4120</v>
      </c>
      <c r="H5543" s="98" t="s">
        <v>1366</v>
      </c>
      <c r="I5543" s="98" t="s">
        <v>6851</v>
      </c>
      <c r="J5543" s="99">
        <v>45973</v>
      </c>
      <c r="K5543" s="107">
        <v>30000000</v>
      </c>
      <c r="L5543" s="98" t="s">
        <v>8333</v>
      </c>
      <c r="M5543" s="23">
        <v>1800</v>
      </c>
      <c r="N5543" s="23">
        <v>1</v>
      </c>
      <c r="O5543" s="107">
        <v>30000000</v>
      </c>
      <c r="P5543" s="23">
        <v>30</v>
      </c>
      <c r="Q5543" s="23">
        <v>2</v>
      </c>
      <c r="R5543" s="23">
        <v>2</v>
      </c>
      <c r="S5543" s="23">
        <v>0</v>
      </c>
      <c r="T5543" s="47">
        <v>26</v>
      </c>
      <c r="U5543" s="98" t="s">
        <v>111</v>
      </c>
      <c r="V5543" s="98" t="s">
        <v>3139</v>
      </c>
      <c r="W5543" s="69">
        <f t="shared" si="172"/>
        <v>0.12673928244506705</v>
      </c>
    </row>
    <row r="5544" spans="1:23">
      <c r="A5544">
        <f t="shared" si="173"/>
        <v>1565</v>
      </c>
      <c r="B5544" s="99">
        <v>44408</v>
      </c>
      <c r="C5544" s="23">
        <v>3141</v>
      </c>
      <c r="D5544" s="23">
        <v>5</v>
      </c>
      <c r="E5544" s="98" t="s">
        <v>49</v>
      </c>
      <c r="F5544" s="98" t="s">
        <v>164</v>
      </c>
      <c r="G5544" s="98" t="s">
        <v>4120</v>
      </c>
      <c r="H5544" s="98" t="s">
        <v>1366</v>
      </c>
      <c r="I5544" s="98" t="s">
        <v>6851</v>
      </c>
      <c r="J5544" s="99">
        <v>45973</v>
      </c>
      <c r="K5544" s="107">
        <v>50000000</v>
      </c>
      <c r="L5544" s="98" t="s">
        <v>8334</v>
      </c>
      <c r="M5544" s="23">
        <v>1800</v>
      </c>
      <c r="N5544" s="23">
        <v>1</v>
      </c>
      <c r="O5544" s="107">
        <v>50000000</v>
      </c>
      <c r="P5544" s="23">
        <v>180</v>
      </c>
      <c r="Q5544" s="23">
        <v>2</v>
      </c>
      <c r="R5544" s="23">
        <v>2</v>
      </c>
      <c r="S5544" s="23">
        <v>2.8</v>
      </c>
      <c r="T5544" s="47">
        <v>46.004133000000003</v>
      </c>
      <c r="U5544" s="98" t="s">
        <v>111</v>
      </c>
      <c r="V5544" s="98" t="s">
        <v>3139</v>
      </c>
      <c r="W5544" s="69">
        <f t="shared" si="172"/>
        <v>0.22425118484336271</v>
      </c>
    </row>
    <row r="5545" spans="1:23">
      <c r="A5545">
        <f t="shared" si="173"/>
        <v>834</v>
      </c>
      <c r="B5545" s="99">
        <v>44408</v>
      </c>
      <c r="C5545" s="23">
        <v>3142</v>
      </c>
      <c r="D5545" s="23">
        <v>5</v>
      </c>
      <c r="E5545" s="98" t="s">
        <v>49</v>
      </c>
      <c r="F5545" s="98" t="s">
        <v>164</v>
      </c>
      <c r="G5545" s="98" t="s">
        <v>4120</v>
      </c>
      <c r="H5545" s="98" t="s">
        <v>1366</v>
      </c>
      <c r="I5545" s="98" t="s">
        <v>6851</v>
      </c>
      <c r="J5545" s="99">
        <v>45242</v>
      </c>
      <c r="K5545" s="107">
        <v>5000000</v>
      </c>
      <c r="L5545" s="98" t="s">
        <v>8335</v>
      </c>
      <c r="M5545" s="23">
        <v>1080</v>
      </c>
      <c r="N5545" s="23">
        <v>1</v>
      </c>
      <c r="O5545" s="107">
        <v>5000000</v>
      </c>
      <c r="P5545" s="23">
        <v>30</v>
      </c>
      <c r="Q5545" s="23">
        <v>2</v>
      </c>
      <c r="R5545" s="23">
        <v>2</v>
      </c>
      <c r="S5545" s="23">
        <v>0</v>
      </c>
      <c r="T5545" s="47">
        <v>3.8888880000000001</v>
      </c>
      <c r="U5545" s="98" t="s">
        <v>111</v>
      </c>
      <c r="V5545" s="98" t="s">
        <v>3139</v>
      </c>
      <c r="W5545" s="69">
        <f t="shared" si="172"/>
        <v>1.0102178555929698E-2</v>
      </c>
    </row>
    <row r="5546" spans="1:23">
      <c r="A5546">
        <f t="shared" si="173"/>
        <v>834</v>
      </c>
      <c r="B5546" s="99">
        <v>44408</v>
      </c>
      <c r="C5546" s="23">
        <v>3143</v>
      </c>
      <c r="D5546" s="23">
        <v>5</v>
      </c>
      <c r="E5546" s="98" t="s">
        <v>49</v>
      </c>
      <c r="F5546" s="98" t="s">
        <v>164</v>
      </c>
      <c r="G5546" s="98" t="s">
        <v>4120</v>
      </c>
      <c r="H5546" s="98" t="s">
        <v>1366</v>
      </c>
      <c r="I5546" s="98" t="s">
        <v>6851</v>
      </c>
      <c r="J5546" s="99">
        <v>45242</v>
      </c>
      <c r="K5546" s="107">
        <v>10000000</v>
      </c>
      <c r="L5546" s="98" t="s">
        <v>8336</v>
      </c>
      <c r="M5546" s="23">
        <v>1080</v>
      </c>
      <c r="N5546" s="23">
        <v>1</v>
      </c>
      <c r="O5546" s="107">
        <v>10000000</v>
      </c>
      <c r="P5546" s="23">
        <v>180</v>
      </c>
      <c r="Q5546" s="23">
        <v>2</v>
      </c>
      <c r="R5546" s="23">
        <v>2</v>
      </c>
      <c r="S5546" s="23">
        <v>0</v>
      </c>
      <c r="T5546" s="47">
        <v>8.3333329999999997</v>
      </c>
      <c r="U5546" s="98" t="s">
        <v>111</v>
      </c>
      <c r="V5546" s="98" t="s">
        <v>3139</v>
      </c>
      <c r="W5546" s="69">
        <f t="shared" si="172"/>
        <v>2.1647529559097947E-2</v>
      </c>
    </row>
    <row r="5547" spans="1:23">
      <c r="A5547">
        <f t="shared" si="173"/>
        <v>1565</v>
      </c>
      <c r="B5547" s="99">
        <v>44408</v>
      </c>
      <c r="C5547" s="23">
        <v>3144</v>
      </c>
      <c r="D5547" s="23">
        <v>5</v>
      </c>
      <c r="E5547" s="98" t="s">
        <v>49</v>
      </c>
      <c r="F5547" s="98" t="s">
        <v>164</v>
      </c>
      <c r="G5547" s="98" t="s">
        <v>4120</v>
      </c>
      <c r="H5547" s="98" t="s">
        <v>1366</v>
      </c>
      <c r="I5547" s="98" t="s">
        <v>6851</v>
      </c>
      <c r="J5547" s="99">
        <v>45973</v>
      </c>
      <c r="K5547" s="107">
        <v>30000000</v>
      </c>
      <c r="L5547" s="98" t="s">
        <v>8337</v>
      </c>
      <c r="M5547" s="23">
        <v>1800</v>
      </c>
      <c r="N5547" s="23">
        <v>1</v>
      </c>
      <c r="O5547" s="107">
        <v>30000000</v>
      </c>
      <c r="P5547" s="23">
        <v>30</v>
      </c>
      <c r="Q5547" s="23">
        <v>2</v>
      </c>
      <c r="R5547" s="23">
        <v>2</v>
      </c>
      <c r="S5547" s="23">
        <v>2.2999999999999998</v>
      </c>
      <c r="T5547" s="47">
        <v>26.076350000000001</v>
      </c>
      <c r="U5547" s="98" t="s">
        <v>111</v>
      </c>
      <c r="V5547" s="98" t="s">
        <v>3139</v>
      </c>
      <c r="W5547" s="69">
        <f t="shared" si="172"/>
        <v>0.12711145722255479</v>
      </c>
    </row>
    <row r="5548" spans="1:23">
      <c r="A5548">
        <f t="shared" si="173"/>
        <v>1565</v>
      </c>
      <c r="B5548" s="99">
        <v>44408</v>
      </c>
      <c r="C5548" s="23">
        <v>3145</v>
      </c>
      <c r="D5548" s="23">
        <v>5</v>
      </c>
      <c r="E5548" s="98" t="s">
        <v>49</v>
      </c>
      <c r="F5548" s="98" t="s">
        <v>164</v>
      </c>
      <c r="G5548" s="98" t="s">
        <v>4120</v>
      </c>
      <c r="H5548" s="98" t="s">
        <v>1366</v>
      </c>
      <c r="I5548" s="98" t="s">
        <v>6851</v>
      </c>
      <c r="J5548" s="99">
        <v>45973</v>
      </c>
      <c r="K5548" s="107">
        <v>13000000</v>
      </c>
      <c r="L5548" s="98" t="s">
        <v>8338</v>
      </c>
      <c r="M5548" s="23">
        <v>1800</v>
      </c>
      <c r="N5548" s="23">
        <v>1</v>
      </c>
      <c r="O5548" s="107">
        <v>13000000</v>
      </c>
      <c r="P5548" s="23">
        <v>180</v>
      </c>
      <c r="Q5548" s="23">
        <v>2</v>
      </c>
      <c r="R5548" s="23">
        <v>2</v>
      </c>
      <c r="S5548" s="23">
        <v>0</v>
      </c>
      <c r="T5548" s="47">
        <v>11.7</v>
      </c>
      <c r="U5548" s="98" t="s">
        <v>111</v>
      </c>
      <c r="V5548" s="98" t="s">
        <v>3139</v>
      </c>
      <c r="W5548" s="69">
        <f t="shared" si="172"/>
        <v>5.703267710028017E-2</v>
      </c>
    </row>
    <row r="5549" spans="1:23">
      <c r="A5549">
        <f t="shared" si="173"/>
        <v>1565</v>
      </c>
      <c r="B5549" s="99">
        <v>44408</v>
      </c>
      <c r="C5549" s="23">
        <v>3146</v>
      </c>
      <c r="D5549" s="23">
        <v>5</v>
      </c>
      <c r="E5549" s="98" t="s">
        <v>49</v>
      </c>
      <c r="F5549" s="98" t="s">
        <v>164</v>
      </c>
      <c r="G5549" s="98" t="s">
        <v>4120</v>
      </c>
      <c r="H5549" s="98" t="s">
        <v>1366</v>
      </c>
      <c r="I5549" s="98" t="s">
        <v>6851</v>
      </c>
      <c r="J5549" s="99">
        <v>45973</v>
      </c>
      <c r="K5549" s="107">
        <v>20000000</v>
      </c>
      <c r="L5549" s="98" t="s">
        <v>8339</v>
      </c>
      <c r="M5549" s="23">
        <v>1800</v>
      </c>
      <c r="N5549" s="23">
        <v>1</v>
      </c>
      <c r="O5549" s="107">
        <v>20000000</v>
      </c>
      <c r="P5549" s="23">
        <v>180</v>
      </c>
      <c r="Q5549" s="23">
        <v>2</v>
      </c>
      <c r="R5549" s="23">
        <v>2</v>
      </c>
      <c r="S5549" s="23">
        <v>0</v>
      </c>
      <c r="T5549" s="47">
        <v>18</v>
      </c>
      <c r="U5549" s="98" t="s">
        <v>111</v>
      </c>
      <c r="V5549" s="98" t="s">
        <v>3139</v>
      </c>
      <c r="W5549" s="69">
        <f t="shared" si="172"/>
        <v>8.7742580154277189E-2</v>
      </c>
    </row>
    <row r="5550" spans="1:23">
      <c r="A5550">
        <f t="shared" si="173"/>
        <v>1566</v>
      </c>
      <c r="B5550" s="99">
        <v>44408</v>
      </c>
      <c r="C5550" s="23">
        <v>3147</v>
      </c>
      <c r="D5550" s="23">
        <v>5</v>
      </c>
      <c r="E5550" s="98" t="s">
        <v>49</v>
      </c>
      <c r="F5550" s="98" t="s">
        <v>164</v>
      </c>
      <c r="G5550" s="98" t="s">
        <v>4120</v>
      </c>
      <c r="H5550" s="98" t="s">
        <v>1366</v>
      </c>
      <c r="I5550" s="98" t="s">
        <v>6544</v>
      </c>
      <c r="J5550" s="99">
        <v>45974</v>
      </c>
      <c r="K5550" s="107">
        <v>13000000</v>
      </c>
      <c r="L5550" s="98" t="s">
        <v>8340</v>
      </c>
      <c r="M5550" s="23">
        <v>1800</v>
      </c>
      <c r="N5550" s="23">
        <v>1</v>
      </c>
      <c r="O5550" s="107">
        <v>13000000</v>
      </c>
      <c r="P5550" s="23">
        <v>180</v>
      </c>
      <c r="Q5550" s="23">
        <v>2</v>
      </c>
      <c r="R5550" s="23">
        <v>2</v>
      </c>
      <c r="S5550" s="23">
        <v>0</v>
      </c>
      <c r="T5550" s="47">
        <v>11.7</v>
      </c>
      <c r="U5550" s="98" t="s">
        <v>111</v>
      </c>
      <c r="V5550" s="98" t="s">
        <v>3139</v>
      </c>
      <c r="W5550" s="69">
        <f t="shared" si="172"/>
        <v>5.706911970545607E-2</v>
      </c>
    </row>
    <row r="5551" spans="1:23">
      <c r="A5551">
        <f t="shared" si="173"/>
        <v>835</v>
      </c>
      <c r="B5551" s="99">
        <v>44408</v>
      </c>
      <c r="C5551" s="23">
        <v>3148</v>
      </c>
      <c r="D5551" s="23">
        <v>5</v>
      </c>
      <c r="E5551" s="98" t="s">
        <v>49</v>
      </c>
      <c r="F5551" s="98" t="s">
        <v>164</v>
      </c>
      <c r="G5551" s="98" t="s">
        <v>4120</v>
      </c>
      <c r="H5551" s="98" t="s">
        <v>1366</v>
      </c>
      <c r="I5551" s="98" t="s">
        <v>6544</v>
      </c>
      <c r="J5551" s="99">
        <v>45243</v>
      </c>
      <c r="K5551" s="107">
        <v>10000000</v>
      </c>
      <c r="L5551" s="98" t="s">
        <v>8341</v>
      </c>
      <c r="M5551" s="23">
        <v>1080</v>
      </c>
      <c r="N5551" s="23">
        <v>1</v>
      </c>
      <c r="O5551" s="107">
        <v>10000000</v>
      </c>
      <c r="P5551" s="23">
        <v>180</v>
      </c>
      <c r="Q5551" s="23">
        <v>2</v>
      </c>
      <c r="R5551" s="23">
        <v>2</v>
      </c>
      <c r="S5551" s="23">
        <v>0</v>
      </c>
      <c r="T5551" s="47">
        <v>8.3333329999999997</v>
      </c>
      <c r="U5551" s="98" t="s">
        <v>111</v>
      </c>
      <c r="V5551" s="98" t="s">
        <v>3139</v>
      </c>
      <c r="W5551" s="69">
        <f t="shared" si="172"/>
        <v>2.1673485829552502E-2</v>
      </c>
    </row>
    <row r="5552" spans="1:23">
      <c r="A5552">
        <f t="shared" si="173"/>
        <v>1566</v>
      </c>
      <c r="B5552" s="99">
        <v>44408</v>
      </c>
      <c r="C5552" s="23">
        <v>3149</v>
      </c>
      <c r="D5552" s="23">
        <v>5</v>
      </c>
      <c r="E5552" s="98" t="s">
        <v>49</v>
      </c>
      <c r="F5552" s="98" t="s">
        <v>164</v>
      </c>
      <c r="G5552" s="98" t="s">
        <v>4120</v>
      </c>
      <c r="H5552" s="98" t="s">
        <v>1366</v>
      </c>
      <c r="I5552" s="98" t="s">
        <v>6544</v>
      </c>
      <c r="J5552" s="99">
        <v>45974</v>
      </c>
      <c r="K5552" s="107">
        <v>5000000</v>
      </c>
      <c r="L5552" s="98" t="s">
        <v>8342</v>
      </c>
      <c r="M5552" s="23">
        <v>1800</v>
      </c>
      <c r="N5552" s="23">
        <v>1</v>
      </c>
      <c r="O5552" s="107">
        <v>5000000</v>
      </c>
      <c r="P5552" s="23">
        <v>180</v>
      </c>
      <c r="Q5552" s="23">
        <v>2</v>
      </c>
      <c r="R5552" s="23">
        <v>2</v>
      </c>
      <c r="S5552" s="23">
        <v>0</v>
      </c>
      <c r="T5552" s="47">
        <v>4.5</v>
      </c>
      <c r="U5552" s="98" t="s">
        <v>111</v>
      </c>
      <c r="V5552" s="98" t="s">
        <v>3139</v>
      </c>
      <c r="W5552" s="69">
        <f t="shared" si="172"/>
        <v>2.1949661425175411E-2</v>
      </c>
    </row>
    <row r="5553" spans="1:23">
      <c r="A5553">
        <f t="shared" si="173"/>
        <v>1570</v>
      </c>
      <c r="B5553" s="99">
        <v>44408</v>
      </c>
      <c r="C5553" s="23">
        <v>3150</v>
      </c>
      <c r="D5553" s="23">
        <v>5</v>
      </c>
      <c r="E5553" s="98" t="s">
        <v>49</v>
      </c>
      <c r="F5553" s="98" t="s">
        <v>164</v>
      </c>
      <c r="G5553" s="98" t="s">
        <v>4120</v>
      </c>
      <c r="H5553" s="98" t="s">
        <v>1366</v>
      </c>
      <c r="I5553" s="98" t="s">
        <v>6340</v>
      </c>
      <c r="J5553" s="99">
        <v>45978</v>
      </c>
      <c r="K5553" s="107">
        <v>20000000</v>
      </c>
      <c r="L5553" s="98" t="s">
        <v>8343</v>
      </c>
      <c r="M5553" s="23">
        <v>1800</v>
      </c>
      <c r="N5553" s="23">
        <v>1</v>
      </c>
      <c r="O5553" s="107">
        <v>20000000</v>
      </c>
      <c r="P5553" s="23">
        <v>180</v>
      </c>
      <c r="Q5553" s="23">
        <v>2</v>
      </c>
      <c r="R5553" s="23">
        <v>2</v>
      </c>
      <c r="S5553" s="23">
        <v>0</v>
      </c>
      <c r="T5553" s="47">
        <v>18</v>
      </c>
      <c r="U5553" s="98" t="s">
        <v>111</v>
      </c>
      <c r="V5553" s="98" t="s">
        <v>3139</v>
      </c>
      <c r="W5553" s="69">
        <f t="shared" si="172"/>
        <v>8.8022907886399479E-2</v>
      </c>
    </row>
    <row r="5554" spans="1:23">
      <c r="A5554">
        <f t="shared" si="173"/>
        <v>839</v>
      </c>
      <c r="B5554" s="99">
        <v>44408</v>
      </c>
      <c r="C5554" s="23">
        <v>3151</v>
      </c>
      <c r="D5554" s="23">
        <v>5</v>
      </c>
      <c r="E5554" s="98" t="s">
        <v>49</v>
      </c>
      <c r="F5554" s="98" t="s">
        <v>164</v>
      </c>
      <c r="G5554" s="98" t="s">
        <v>4120</v>
      </c>
      <c r="H5554" s="98" t="s">
        <v>1366</v>
      </c>
      <c r="I5554" s="98" t="s">
        <v>6340</v>
      </c>
      <c r="J5554" s="99">
        <v>45247</v>
      </c>
      <c r="K5554" s="107">
        <v>6000000</v>
      </c>
      <c r="L5554" s="98" t="s">
        <v>8344</v>
      </c>
      <c r="M5554" s="23">
        <v>1080</v>
      </c>
      <c r="N5554" s="23">
        <v>1</v>
      </c>
      <c r="O5554" s="107">
        <v>6000000</v>
      </c>
      <c r="P5554" s="23">
        <v>180</v>
      </c>
      <c r="Q5554" s="23">
        <v>2</v>
      </c>
      <c r="R5554" s="23">
        <v>2</v>
      </c>
      <c r="S5554" s="23">
        <v>0</v>
      </c>
      <c r="T5554" s="47">
        <v>5</v>
      </c>
      <c r="U5554" s="98" t="s">
        <v>111</v>
      </c>
      <c r="V5554" s="98" t="s">
        <v>3139</v>
      </c>
      <c r="W5554" s="69">
        <f t="shared" si="172"/>
        <v>1.3066387069477913E-2</v>
      </c>
    </row>
    <row r="5555" spans="1:23">
      <c r="A5555">
        <f t="shared" si="173"/>
        <v>839</v>
      </c>
      <c r="B5555" s="99">
        <v>44408</v>
      </c>
      <c r="C5555" s="23">
        <v>3152</v>
      </c>
      <c r="D5555" s="23">
        <v>5</v>
      </c>
      <c r="E5555" s="98" t="s">
        <v>49</v>
      </c>
      <c r="F5555" s="98" t="s">
        <v>164</v>
      </c>
      <c r="G5555" s="98" t="s">
        <v>4120</v>
      </c>
      <c r="H5555" s="98" t="s">
        <v>1366</v>
      </c>
      <c r="I5555" s="98" t="s">
        <v>6340</v>
      </c>
      <c r="J5555" s="99">
        <v>45247</v>
      </c>
      <c r="K5555" s="107">
        <v>6000000</v>
      </c>
      <c r="L5555" s="98" t="s">
        <v>8345</v>
      </c>
      <c r="M5555" s="23">
        <v>1080</v>
      </c>
      <c r="N5555" s="23">
        <v>1</v>
      </c>
      <c r="O5555" s="107">
        <v>6000000</v>
      </c>
      <c r="P5555" s="23">
        <v>180</v>
      </c>
      <c r="Q5555" s="23">
        <v>2</v>
      </c>
      <c r="R5555" s="23">
        <v>2</v>
      </c>
      <c r="S5555" s="23">
        <v>0</v>
      </c>
      <c r="T5555" s="47">
        <v>5</v>
      </c>
      <c r="U5555" s="98" t="s">
        <v>111</v>
      </c>
      <c r="V5555" s="98" t="s">
        <v>3139</v>
      </c>
      <c r="W5555" s="69">
        <f t="shared" si="172"/>
        <v>1.3066387069477913E-2</v>
      </c>
    </row>
    <row r="5556" spans="1:23">
      <c r="A5556">
        <f t="shared" si="173"/>
        <v>839</v>
      </c>
      <c r="B5556" s="99">
        <v>44408</v>
      </c>
      <c r="C5556" s="23">
        <v>3153</v>
      </c>
      <c r="D5556" s="23">
        <v>5</v>
      </c>
      <c r="E5556" s="98" t="s">
        <v>49</v>
      </c>
      <c r="F5556" s="98" t="s">
        <v>164</v>
      </c>
      <c r="G5556" s="98" t="s">
        <v>4120</v>
      </c>
      <c r="H5556" s="98" t="s">
        <v>1366</v>
      </c>
      <c r="I5556" s="98" t="s">
        <v>6340</v>
      </c>
      <c r="J5556" s="99">
        <v>45247</v>
      </c>
      <c r="K5556" s="107">
        <v>17500000</v>
      </c>
      <c r="L5556" s="98" t="s">
        <v>8346</v>
      </c>
      <c r="M5556" s="23">
        <v>1080</v>
      </c>
      <c r="N5556" s="23">
        <v>1</v>
      </c>
      <c r="O5556" s="107">
        <v>17500000</v>
      </c>
      <c r="P5556" s="23">
        <v>180</v>
      </c>
      <c r="Q5556" s="23">
        <v>2</v>
      </c>
      <c r="R5556" s="23">
        <v>2</v>
      </c>
      <c r="S5556" s="23">
        <v>0</v>
      </c>
      <c r="T5556" s="47">
        <v>14.583333</v>
      </c>
      <c r="U5556" s="98" t="s">
        <v>111</v>
      </c>
      <c r="V5556" s="98" t="s">
        <v>3139</v>
      </c>
      <c r="W5556" s="69">
        <f t="shared" si="172"/>
        <v>3.8110294748218108E-2</v>
      </c>
    </row>
    <row r="5557" spans="1:23">
      <c r="A5557">
        <f t="shared" si="173"/>
        <v>839</v>
      </c>
      <c r="B5557" s="99">
        <v>44408</v>
      </c>
      <c r="C5557" s="23">
        <v>3154</v>
      </c>
      <c r="D5557" s="23">
        <v>5</v>
      </c>
      <c r="E5557" s="98" t="s">
        <v>49</v>
      </c>
      <c r="F5557" s="98" t="s">
        <v>164</v>
      </c>
      <c r="G5557" s="98" t="s">
        <v>4120</v>
      </c>
      <c r="H5557" s="98" t="s">
        <v>1366</v>
      </c>
      <c r="I5557" s="98" t="s">
        <v>6340</v>
      </c>
      <c r="J5557" s="99">
        <v>45247</v>
      </c>
      <c r="K5557" s="107">
        <v>7000000</v>
      </c>
      <c r="L5557" s="98" t="s">
        <v>8347</v>
      </c>
      <c r="M5557" s="23">
        <v>1080</v>
      </c>
      <c r="N5557" s="23">
        <v>1</v>
      </c>
      <c r="O5557" s="107">
        <v>7000000</v>
      </c>
      <c r="P5557" s="23">
        <v>180</v>
      </c>
      <c r="Q5557" s="23">
        <v>2</v>
      </c>
      <c r="R5557" s="23">
        <v>2</v>
      </c>
      <c r="S5557" s="23">
        <v>0</v>
      </c>
      <c r="T5557" s="47">
        <v>5.8333329999999997</v>
      </c>
      <c r="U5557" s="98" t="s">
        <v>111</v>
      </c>
      <c r="V5557" s="98" t="s">
        <v>3139</v>
      </c>
      <c r="W5557" s="69">
        <f t="shared" si="172"/>
        <v>1.524411737663176E-2</v>
      </c>
    </row>
    <row r="5558" spans="1:23">
      <c r="A5558">
        <f t="shared" si="173"/>
        <v>839</v>
      </c>
      <c r="B5558" s="99">
        <v>44408</v>
      </c>
      <c r="C5558" s="23">
        <v>3155</v>
      </c>
      <c r="D5558" s="23">
        <v>5</v>
      </c>
      <c r="E5558" s="98" t="s">
        <v>49</v>
      </c>
      <c r="F5558" s="98" t="s">
        <v>164</v>
      </c>
      <c r="G5558" s="98" t="s">
        <v>4120</v>
      </c>
      <c r="H5558" s="98" t="s">
        <v>1366</v>
      </c>
      <c r="I5558" s="98" t="s">
        <v>6340</v>
      </c>
      <c r="J5558" s="99">
        <v>45247</v>
      </c>
      <c r="K5558" s="107">
        <v>15000000</v>
      </c>
      <c r="L5558" s="98" t="s">
        <v>8348</v>
      </c>
      <c r="M5558" s="23">
        <v>1080</v>
      </c>
      <c r="N5558" s="23">
        <v>1</v>
      </c>
      <c r="O5558" s="107">
        <v>15000000</v>
      </c>
      <c r="P5558" s="23">
        <v>180</v>
      </c>
      <c r="Q5558" s="23">
        <v>2</v>
      </c>
      <c r="R5558" s="23">
        <v>2</v>
      </c>
      <c r="S5558" s="23">
        <v>0</v>
      </c>
      <c r="T5558" s="47">
        <v>12.5</v>
      </c>
      <c r="U5558" s="98" t="s">
        <v>111</v>
      </c>
      <c r="V5558" s="98" t="s">
        <v>3139</v>
      </c>
      <c r="W5558" s="69">
        <f t="shared" si="172"/>
        <v>3.2665967673694785E-2</v>
      </c>
    </row>
    <row r="5559" spans="1:23">
      <c r="A5559">
        <f t="shared" si="173"/>
        <v>1570</v>
      </c>
      <c r="B5559" s="99">
        <v>44408</v>
      </c>
      <c r="C5559" s="23">
        <v>3156</v>
      </c>
      <c r="D5559" s="23">
        <v>5</v>
      </c>
      <c r="E5559" s="98" t="s">
        <v>49</v>
      </c>
      <c r="F5559" s="98" t="s">
        <v>164</v>
      </c>
      <c r="G5559" s="98" t="s">
        <v>4120</v>
      </c>
      <c r="H5559" s="98" t="s">
        <v>1366</v>
      </c>
      <c r="I5559" s="98" t="s">
        <v>6340</v>
      </c>
      <c r="J5559" s="99">
        <v>45978</v>
      </c>
      <c r="K5559" s="107">
        <v>20000000</v>
      </c>
      <c r="L5559" s="98" t="s">
        <v>8349</v>
      </c>
      <c r="M5559" s="23">
        <v>1800</v>
      </c>
      <c r="N5559" s="23">
        <v>1</v>
      </c>
      <c r="O5559" s="107">
        <v>20000000</v>
      </c>
      <c r="P5559" s="23">
        <v>180</v>
      </c>
      <c r="Q5559" s="23">
        <v>2</v>
      </c>
      <c r="R5559" s="23">
        <v>2</v>
      </c>
      <c r="S5559" s="23">
        <v>2.8</v>
      </c>
      <c r="T5559" s="47">
        <v>18.098351999999998</v>
      </c>
      <c r="U5559" s="98" t="s">
        <v>111</v>
      </c>
      <c r="V5559" s="98" t="s">
        <v>3139</v>
      </c>
      <c r="W5559" s="69">
        <f t="shared" si="172"/>
        <v>8.8503865055090752E-2</v>
      </c>
    </row>
    <row r="5560" spans="1:23">
      <c r="A5560">
        <f t="shared" si="173"/>
        <v>839</v>
      </c>
      <c r="B5560" s="99">
        <v>44408</v>
      </c>
      <c r="C5560" s="23">
        <v>3157</v>
      </c>
      <c r="D5560" s="23">
        <v>5</v>
      </c>
      <c r="E5560" s="98" t="s">
        <v>49</v>
      </c>
      <c r="F5560" s="98" t="s">
        <v>164</v>
      </c>
      <c r="G5560" s="98" t="s">
        <v>4120</v>
      </c>
      <c r="H5560" s="98" t="s">
        <v>1366</v>
      </c>
      <c r="I5560" s="98" t="s">
        <v>6340</v>
      </c>
      <c r="J5560" s="99">
        <v>45247</v>
      </c>
      <c r="K5560" s="107">
        <v>6000000</v>
      </c>
      <c r="L5560" s="98" t="s">
        <v>8350</v>
      </c>
      <c r="M5560" s="23">
        <v>1080</v>
      </c>
      <c r="N5560" s="23">
        <v>1</v>
      </c>
      <c r="O5560" s="107">
        <v>6000000</v>
      </c>
      <c r="P5560" s="23">
        <v>180</v>
      </c>
      <c r="Q5560" s="23">
        <v>2</v>
      </c>
      <c r="R5560" s="23">
        <v>2</v>
      </c>
      <c r="S5560" s="23">
        <v>0</v>
      </c>
      <c r="T5560" s="47">
        <v>5</v>
      </c>
      <c r="U5560" s="98" t="s">
        <v>111</v>
      </c>
      <c r="V5560" s="98" t="s">
        <v>3139</v>
      </c>
      <c r="W5560" s="69">
        <f t="shared" si="172"/>
        <v>1.3066387069477913E-2</v>
      </c>
    </row>
    <row r="5561" spans="1:23">
      <c r="A5561">
        <f t="shared" si="173"/>
        <v>1570</v>
      </c>
      <c r="B5561" s="99">
        <v>44408</v>
      </c>
      <c r="C5561" s="23">
        <v>3158</v>
      </c>
      <c r="D5561" s="23">
        <v>5</v>
      </c>
      <c r="E5561" s="98" t="s">
        <v>49</v>
      </c>
      <c r="F5561" s="98" t="s">
        <v>164</v>
      </c>
      <c r="G5561" s="98" t="s">
        <v>4120</v>
      </c>
      <c r="H5561" s="98" t="s">
        <v>1366</v>
      </c>
      <c r="I5561" s="98" t="s">
        <v>6340</v>
      </c>
      <c r="J5561" s="99">
        <v>45978</v>
      </c>
      <c r="K5561" s="107">
        <v>25000000</v>
      </c>
      <c r="L5561" s="98" t="s">
        <v>8351</v>
      </c>
      <c r="M5561" s="23">
        <v>1800</v>
      </c>
      <c r="N5561" s="23">
        <v>1</v>
      </c>
      <c r="O5561" s="107">
        <v>25000000</v>
      </c>
      <c r="P5561" s="23">
        <v>180</v>
      </c>
      <c r="Q5561" s="23">
        <v>2</v>
      </c>
      <c r="R5561" s="23">
        <v>2</v>
      </c>
      <c r="S5561" s="23">
        <v>0</v>
      </c>
      <c r="T5561" s="47">
        <v>22.5</v>
      </c>
      <c r="U5561" s="98" t="s">
        <v>111</v>
      </c>
      <c r="V5561" s="98" t="s">
        <v>3139</v>
      </c>
      <c r="W5561" s="69">
        <f t="shared" si="172"/>
        <v>0.11002863485799934</v>
      </c>
    </row>
    <row r="5562" spans="1:23">
      <c r="A5562">
        <f t="shared" si="173"/>
        <v>1570</v>
      </c>
      <c r="B5562" s="99">
        <v>44408</v>
      </c>
      <c r="C5562" s="23">
        <v>3159</v>
      </c>
      <c r="D5562" s="23">
        <v>5</v>
      </c>
      <c r="E5562" s="98" t="s">
        <v>49</v>
      </c>
      <c r="F5562" s="98" t="s">
        <v>164</v>
      </c>
      <c r="G5562" s="98" t="s">
        <v>4120</v>
      </c>
      <c r="H5562" s="98" t="s">
        <v>1366</v>
      </c>
      <c r="I5562" s="98" t="s">
        <v>6340</v>
      </c>
      <c r="J5562" s="99">
        <v>45978</v>
      </c>
      <c r="K5562" s="107">
        <v>22000000</v>
      </c>
      <c r="L5562" s="98" t="s">
        <v>8352</v>
      </c>
      <c r="M5562" s="23">
        <v>1800</v>
      </c>
      <c r="N5562" s="23">
        <v>1</v>
      </c>
      <c r="O5562" s="107">
        <v>22000000</v>
      </c>
      <c r="P5562" s="23">
        <v>180</v>
      </c>
      <c r="Q5562" s="23">
        <v>2</v>
      </c>
      <c r="R5562" s="23">
        <v>2</v>
      </c>
      <c r="S5562" s="23">
        <v>0</v>
      </c>
      <c r="T5562" s="47">
        <v>19.8</v>
      </c>
      <c r="U5562" s="98" t="s">
        <v>111</v>
      </c>
      <c r="V5562" s="98" t="s">
        <v>3139</v>
      </c>
      <c r="W5562" s="69">
        <f t="shared" si="172"/>
        <v>9.6825198675039442E-2</v>
      </c>
    </row>
    <row r="5563" spans="1:23">
      <c r="A5563">
        <f t="shared" si="173"/>
        <v>839</v>
      </c>
      <c r="B5563" s="99">
        <v>44408</v>
      </c>
      <c r="C5563" s="23">
        <v>3160</v>
      </c>
      <c r="D5563" s="23">
        <v>5</v>
      </c>
      <c r="E5563" s="98" t="s">
        <v>49</v>
      </c>
      <c r="F5563" s="98" t="s">
        <v>164</v>
      </c>
      <c r="G5563" s="98" t="s">
        <v>4120</v>
      </c>
      <c r="H5563" s="98" t="s">
        <v>1366</v>
      </c>
      <c r="I5563" s="98" t="s">
        <v>6340</v>
      </c>
      <c r="J5563" s="99">
        <v>45247</v>
      </c>
      <c r="K5563" s="107">
        <v>17500000</v>
      </c>
      <c r="L5563" s="98" t="s">
        <v>8353</v>
      </c>
      <c r="M5563" s="23">
        <v>1080</v>
      </c>
      <c r="N5563" s="23">
        <v>1</v>
      </c>
      <c r="O5563" s="107">
        <v>17500000</v>
      </c>
      <c r="P5563" s="23">
        <v>180</v>
      </c>
      <c r="Q5563" s="23">
        <v>2</v>
      </c>
      <c r="R5563" s="23">
        <v>2</v>
      </c>
      <c r="S5563" s="23">
        <v>0</v>
      </c>
      <c r="T5563" s="47">
        <v>14.583333</v>
      </c>
      <c r="U5563" s="98" t="s">
        <v>111</v>
      </c>
      <c r="V5563" s="98" t="s">
        <v>3139</v>
      </c>
      <c r="W5563" s="69">
        <f t="shared" si="172"/>
        <v>3.8110294748218108E-2</v>
      </c>
    </row>
    <row r="5564" spans="1:23">
      <c r="A5564">
        <f t="shared" si="173"/>
        <v>839</v>
      </c>
      <c r="B5564" s="99">
        <v>44408</v>
      </c>
      <c r="C5564" s="23">
        <v>3161</v>
      </c>
      <c r="D5564" s="23">
        <v>5</v>
      </c>
      <c r="E5564" s="98" t="s">
        <v>49</v>
      </c>
      <c r="F5564" s="98" t="s">
        <v>164</v>
      </c>
      <c r="G5564" s="98" t="s">
        <v>4120</v>
      </c>
      <c r="H5564" s="98" t="s">
        <v>1366</v>
      </c>
      <c r="I5564" s="98" t="s">
        <v>6340</v>
      </c>
      <c r="J5564" s="99">
        <v>45247</v>
      </c>
      <c r="K5564" s="107">
        <v>10000000</v>
      </c>
      <c r="L5564" s="98" t="s">
        <v>8354</v>
      </c>
      <c r="M5564" s="23">
        <v>1080</v>
      </c>
      <c r="N5564" s="23">
        <v>1</v>
      </c>
      <c r="O5564" s="107">
        <v>10000000</v>
      </c>
      <c r="P5564" s="23">
        <v>180</v>
      </c>
      <c r="Q5564" s="23">
        <v>2</v>
      </c>
      <c r="R5564" s="23">
        <v>2</v>
      </c>
      <c r="S5564" s="23">
        <v>0</v>
      </c>
      <c r="T5564" s="47">
        <v>8.3333329999999997</v>
      </c>
      <c r="U5564" s="98" t="s">
        <v>111</v>
      </c>
      <c r="V5564" s="98" t="s">
        <v>3139</v>
      </c>
      <c r="W5564" s="69">
        <f t="shared" si="172"/>
        <v>2.1777310911370716E-2</v>
      </c>
    </row>
    <row r="5565" spans="1:23">
      <c r="A5565">
        <f t="shared" si="173"/>
        <v>840</v>
      </c>
      <c r="B5565" s="99">
        <v>44408</v>
      </c>
      <c r="C5565" s="23">
        <v>3162</v>
      </c>
      <c r="D5565" s="23">
        <v>5</v>
      </c>
      <c r="E5565" s="98" t="s">
        <v>49</v>
      </c>
      <c r="F5565" s="98" t="s">
        <v>164</v>
      </c>
      <c r="G5565" s="98" t="s">
        <v>4120</v>
      </c>
      <c r="H5565" s="98" t="s">
        <v>1366</v>
      </c>
      <c r="I5565" s="98" t="s">
        <v>6290</v>
      </c>
      <c r="J5565" s="99">
        <v>45248</v>
      </c>
      <c r="K5565" s="107">
        <v>25000000</v>
      </c>
      <c r="L5565" s="98" t="s">
        <v>8355</v>
      </c>
      <c r="M5565" s="23">
        <v>1080</v>
      </c>
      <c r="N5565" s="23">
        <v>1</v>
      </c>
      <c r="O5565" s="107">
        <v>25000000</v>
      </c>
      <c r="P5565" s="23">
        <v>180</v>
      </c>
      <c r="Q5565" s="23">
        <v>2</v>
      </c>
      <c r="R5565" s="23">
        <v>2</v>
      </c>
      <c r="S5565" s="23">
        <v>0</v>
      </c>
      <c r="T5565" s="47">
        <v>20.833333</v>
      </c>
      <c r="U5565" s="98" t="s">
        <v>111</v>
      </c>
      <c r="V5565" s="98" t="s">
        <v>3139</v>
      </c>
      <c r="W5565" s="69">
        <f t="shared" si="172"/>
        <v>5.4508169262759261E-2</v>
      </c>
    </row>
    <row r="5566" spans="1:23">
      <c r="A5566">
        <f t="shared" si="173"/>
        <v>1571</v>
      </c>
      <c r="B5566" s="99">
        <v>44408</v>
      </c>
      <c r="C5566" s="23">
        <v>3163</v>
      </c>
      <c r="D5566" s="23">
        <v>5</v>
      </c>
      <c r="E5566" s="98" t="s">
        <v>49</v>
      </c>
      <c r="F5566" s="98" t="s">
        <v>164</v>
      </c>
      <c r="G5566" s="98" t="s">
        <v>4120</v>
      </c>
      <c r="H5566" s="98" t="s">
        <v>1366</v>
      </c>
      <c r="I5566" s="98" t="s">
        <v>6290</v>
      </c>
      <c r="J5566" s="99">
        <v>45979</v>
      </c>
      <c r="K5566" s="107">
        <v>15000000</v>
      </c>
      <c r="L5566" s="98" t="s">
        <v>8356</v>
      </c>
      <c r="M5566" s="23">
        <v>1800</v>
      </c>
      <c r="N5566" s="23">
        <v>1</v>
      </c>
      <c r="O5566" s="107">
        <v>15000000</v>
      </c>
      <c r="P5566" s="23">
        <v>180</v>
      </c>
      <c r="Q5566" s="23">
        <v>2</v>
      </c>
      <c r="R5566" s="23">
        <v>2</v>
      </c>
      <c r="S5566" s="23">
        <v>0</v>
      </c>
      <c r="T5566" s="47">
        <v>13.5</v>
      </c>
      <c r="U5566" s="98" t="s">
        <v>111</v>
      </c>
      <c r="V5566" s="98" t="s">
        <v>3139</v>
      </c>
      <c r="W5566" s="69">
        <f t="shared" si="172"/>
        <v>6.6059230074617961E-2</v>
      </c>
    </row>
    <row r="5567" spans="1:23">
      <c r="A5567">
        <f t="shared" si="173"/>
        <v>1571</v>
      </c>
      <c r="B5567" s="99">
        <v>44408</v>
      </c>
      <c r="C5567" s="23">
        <v>3164</v>
      </c>
      <c r="D5567" s="23">
        <v>5</v>
      </c>
      <c r="E5567" s="98" t="s">
        <v>49</v>
      </c>
      <c r="F5567" s="98" t="s">
        <v>164</v>
      </c>
      <c r="G5567" s="98" t="s">
        <v>4120</v>
      </c>
      <c r="H5567" s="98" t="s">
        <v>1366</v>
      </c>
      <c r="I5567" s="98" t="s">
        <v>6290</v>
      </c>
      <c r="J5567" s="99">
        <v>45979</v>
      </c>
      <c r="K5567" s="107">
        <v>10000000</v>
      </c>
      <c r="L5567" s="98" t="s">
        <v>8357</v>
      </c>
      <c r="M5567" s="23">
        <v>1800</v>
      </c>
      <c r="N5567" s="23">
        <v>1</v>
      </c>
      <c r="O5567" s="107">
        <v>10000000</v>
      </c>
      <c r="P5567" s="23">
        <v>180</v>
      </c>
      <c r="Q5567" s="23">
        <v>2</v>
      </c>
      <c r="R5567" s="23">
        <v>2</v>
      </c>
      <c r="S5567" s="23">
        <v>0</v>
      </c>
      <c r="T5567" s="47">
        <v>9</v>
      </c>
      <c r="U5567" s="98" t="s">
        <v>111</v>
      </c>
      <c r="V5567" s="98" t="s">
        <v>3139</v>
      </c>
      <c r="W5567" s="69">
        <f t="shared" si="172"/>
        <v>4.4039486716411967E-2</v>
      </c>
    </row>
    <row r="5568" spans="1:23">
      <c r="A5568">
        <f t="shared" si="173"/>
        <v>1571</v>
      </c>
      <c r="B5568" s="99">
        <v>44408</v>
      </c>
      <c r="C5568" s="23">
        <v>3165</v>
      </c>
      <c r="D5568" s="23">
        <v>5</v>
      </c>
      <c r="E5568" s="98" t="s">
        <v>49</v>
      </c>
      <c r="F5568" s="98" t="s">
        <v>164</v>
      </c>
      <c r="G5568" s="98" t="s">
        <v>4120</v>
      </c>
      <c r="H5568" s="98" t="s">
        <v>1366</v>
      </c>
      <c r="I5568" s="98" t="s">
        <v>6290</v>
      </c>
      <c r="J5568" s="99">
        <v>45979</v>
      </c>
      <c r="K5568" s="107">
        <v>13000000</v>
      </c>
      <c r="L5568" s="98" t="s">
        <v>8358</v>
      </c>
      <c r="M5568" s="23">
        <v>1800</v>
      </c>
      <c r="N5568" s="23">
        <v>1</v>
      </c>
      <c r="O5568" s="107">
        <v>13000000</v>
      </c>
      <c r="P5568" s="23">
        <v>180</v>
      </c>
      <c r="Q5568" s="23">
        <v>2</v>
      </c>
      <c r="R5568" s="23">
        <v>2</v>
      </c>
      <c r="S5568" s="23">
        <v>0</v>
      </c>
      <c r="T5568" s="47">
        <v>11.7</v>
      </c>
      <c r="U5568" s="98" t="s">
        <v>111</v>
      </c>
      <c r="V5568" s="98" t="s">
        <v>3139</v>
      </c>
      <c r="W5568" s="69">
        <f t="shared" si="172"/>
        <v>5.7251332731335557E-2</v>
      </c>
    </row>
    <row r="5569" spans="1:23">
      <c r="A5569">
        <f t="shared" si="173"/>
        <v>840</v>
      </c>
      <c r="B5569" s="99">
        <v>44408</v>
      </c>
      <c r="C5569" s="23">
        <v>3166</v>
      </c>
      <c r="D5569" s="23">
        <v>5</v>
      </c>
      <c r="E5569" s="98" t="s">
        <v>49</v>
      </c>
      <c r="F5569" s="98" t="s">
        <v>164</v>
      </c>
      <c r="G5569" s="98" t="s">
        <v>4120</v>
      </c>
      <c r="H5569" s="98" t="s">
        <v>1366</v>
      </c>
      <c r="I5569" s="98" t="s">
        <v>6290</v>
      </c>
      <c r="J5569" s="99">
        <v>45248</v>
      </c>
      <c r="K5569" s="107">
        <v>6000000</v>
      </c>
      <c r="L5569" s="98" t="s">
        <v>8359</v>
      </c>
      <c r="M5569" s="23">
        <v>1080</v>
      </c>
      <c r="N5569" s="23">
        <v>1</v>
      </c>
      <c r="O5569" s="107">
        <v>6000000</v>
      </c>
      <c r="P5569" s="23">
        <v>180</v>
      </c>
      <c r="Q5569" s="23">
        <v>2</v>
      </c>
      <c r="R5569" s="23">
        <v>2</v>
      </c>
      <c r="S5569" s="23">
        <v>0</v>
      </c>
      <c r="T5569" s="47">
        <v>5</v>
      </c>
      <c r="U5569" s="98" t="s">
        <v>111</v>
      </c>
      <c r="V5569" s="98" t="s">
        <v>3139</v>
      </c>
      <c r="W5569" s="69">
        <f t="shared" si="172"/>
        <v>1.3081960832373597E-2</v>
      </c>
    </row>
    <row r="5570" spans="1:23">
      <c r="A5570">
        <f t="shared" si="173"/>
        <v>1571</v>
      </c>
      <c r="B5570" s="99">
        <v>44408</v>
      </c>
      <c r="C5570" s="23">
        <v>3167</v>
      </c>
      <c r="D5570" s="23">
        <v>5</v>
      </c>
      <c r="E5570" s="98" t="s">
        <v>49</v>
      </c>
      <c r="F5570" s="98" t="s">
        <v>164</v>
      </c>
      <c r="G5570" s="98" t="s">
        <v>4120</v>
      </c>
      <c r="H5570" s="98" t="s">
        <v>1366</v>
      </c>
      <c r="I5570" s="98" t="s">
        <v>6290</v>
      </c>
      <c r="J5570" s="99">
        <v>45979</v>
      </c>
      <c r="K5570" s="107">
        <v>13000000</v>
      </c>
      <c r="L5570" s="98" t="s">
        <v>8360</v>
      </c>
      <c r="M5570" s="23">
        <v>1800</v>
      </c>
      <c r="N5570" s="23">
        <v>1</v>
      </c>
      <c r="O5570" s="107">
        <v>13000000</v>
      </c>
      <c r="P5570" s="23">
        <v>360</v>
      </c>
      <c r="Q5570" s="23">
        <v>2</v>
      </c>
      <c r="R5570" s="23">
        <v>2</v>
      </c>
      <c r="S5570" s="23">
        <v>0</v>
      </c>
      <c r="T5570" s="47">
        <v>13</v>
      </c>
      <c r="U5570" s="98" t="s">
        <v>111</v>
      </c>
      <c r="V5570" s="98" t="s">
        <v>3139</v>
      </c>
      <c r="W5570" s="69">
        <f t="shared" ref="W5570:W5633" si="174">+T5570/SUM($T$2:$T$5848)*A5570</f>
        <v>6.3612591923706177E-2</v>
      </c>
    </row>
    <row r="5571" spans="1:23">
      <c r="A5571">
        <f t="shared" ref="A5571:A5634" si="175">+J5571-B5571</f>
        <v>840</v>
      </c>
      <c r="B5571" s="99">
        <v>44408</v>
      </c>
      <c r="C5571" s="23">
        <v>3168</v>
      </c>
      <c r="D5571" s="23">
        <v>5</v>
      </c>
      <c r="E5571" s="98" t="s">
        <v>49</v>
      </c>
      <c r="F5571" s="98" t="s">
        <v>164</v>
      </c>
      <c r="G5571" s="98" t="s">
        <v>4120</v>
      </c>
      <c r="H5571" s="98" t="s">
        <v>1366</v>
      </c>
      <c r="I5571" s="98" t="s">
        <v>6290</v>
      </c>
      <c r="J5571" s="99">
        <v>45248</v>
      </c>
      <c r="K5571" s="107">
        <v>10000000</v>
      </c>
      <c r="L5571" s="98" t="s">
        <v>8361</v>
      </c>
      <c r="M5571" s="23">
        <v>1080</v>
      </c>
      <c r="N5571" s="23">
        <v>1</v>
      </c>
      <c r="O5571" s="107">
        <v>10000000</v>
      </c>
      <c r="P5571" s="23">
        <v>90</v>
      </c>
      <c r="Q5571" s="23">
        <v>2</v>
      </c>
      <c r="R5571" s="23">
        <v>2</v>
      </c>
      <c r="S5571" s="23">
        <v>0</v>
      </c>
      <c r="T5571" s="47">
        <v>8.3333340000000007</v>
      </c>
      <c r="U5571" s="98" t="s">
        <v>111</v>
      </c>
      <c r="V5571" s="98" t="s">
        <v>3139</v>
      </c>
      <c r="W5571" s="69">
        <f t="shared" si="174"/>
        <v>2.1803269798217437E-2</v>
      </c>
    </row>
    <row r="5572" spans="1:23">
      <c r="A5572">
        <f t="shared" si="175"/>
        <v>1571</v>
      </c>
      <c r="B5572" s="99">
        <v>44408</v>
      </c>
      <c r="C5572" s="23">
        <v>3169</v>
      </c>
      <c r="D5572" s="23">
        <v>5</v>
      </c>
      <c r="E5572" s="98" t="s">
        <v>49</v>
      </c>
      <c r="F5572" s="98" t="s">
        <v>164</v>
      </c>
      <c r="G5572" s="98" t="s">
        <v>4120</v>
      </c>
      <c r="H5572" s="98" t="s">
        <v>1366</v>
      </c>
      <c r="I5572" s="98" t="s">
        <v>6290</v>
      </c>
      <c r="J5572" s="99">
        <v>45979</v>
      </c>
      <c r="K5572" s="107">
        <v>10000000</v>
      </c>
      <c r="L5572" s="98" t="s">
        <v>8362</v>
      </c>
      <c r="M5572" s="23">
        <v>1800</v>
      </c>
      <c r="N5572" s="23">
        <v>1</v>
      </c>
      <c r="O5572" s="107">
        <v>10000000</v>
      </c>
      <c r="P5572" s="23">
        <v>180</v>
      </c>
      <c r="Q5572" s="23">
        <v>2</v>
      </c>
      <c r="R5572" s="23">
        <v>2</v>
      </c>
      <c r="S5572" s="23">
        <v>0</v>
      </c>
      <c r="T5572" s="47">
        <v>9</v>
      </c>
      <c r="U5572" s="98" t="s">
        <v>111</v>
      </c>
      <c r="V5572" s="98" t="s">
        <v>3139</v>
      </c>
      <c r="W5572" s="69">
        <f t="shared" si="174"/>
        <v>4.4039486716411967E-2</v>
      </c>
    </row>
    <row r="5573" spans="1:23">
      <c r="A5573">
        <f t="shared" si="175"/>
        <v>1571</v>
      </c>
      <c r="B5573" s="99">
        <v>44408</v>
      </c>
      <c r="C5573" s="23">
        <v>3170</v>
      </c>
      <c r="D5573" s="23">
        <v>5</v>
      </c>
      <c r="E5573" s="98" t="s">
        <v>49</v>
      </c>
      <c r="F5573" s="98" t="s">
        <v>164</v>
      </c>
      <c r="G5573" s="98" t="s">
        <v>4120</v>
      </c>
      <c r="H5573" s="98" t="s">
        <v>1366</v>
      </c>
      <c r="I5573" s="98" t="s">
        <v>6290</v>
      </c>
      <c r="J5573" s="99">
        <v>45979</v>
      </c>
      <c r="K5573" s="107">
        <v>20000000</v>
      </c>
      <c r="L5573" s="98" t="s">
        <v>8363</v>
      </c>
      <c r="M5573" s="23">
        <v>1800</v>
      </c>
      <c r="N5573" s="23">
        <v>1</v>
      </c>
      <c r="O5573" s="107">
        <v>20000000</v>
      </c>
      <c r="P5573" s="23">
        <v>180</v>
      </c>
      <c r="Q5573" s="23">
        <v>2</v>
      </c>
      <c r="R5573" s="23">
        <v>2</v>
      </c>
      <c r="S5573" s="23">
        <v>0</v>
      </c>
      <c r="T5573" s="47">
        <v>18</v>
      </c>
      <c r="U5573" s="98" t="s">
        <v>111</v>
      </c>
      <c r="V5573" s="98" t="s">
        <v>3139</v>
      </c>
      <c r="W5573" s="69">
        <f t="shared" si="174"/>
        <v>8.8078973432823934E-2</v>
      </c>
    </row>
    <row r="5574" spans="1:23">
      <c r="A5574">
        <f t="shared" si="175"/>
        <v>840</v>
      </c>
      <c r="B5574" s="99">
        <v>44408</v>
      </c>
      <c r="C5574" s="23">
        <v>3171</v>
      </c>
      <c r="D5574" s="23">
        <v>5</v>
      </c>
      <c r="E5574" s="98" t="s">
        <v>49</v>
      </c>
      <c r="F5574" s="98" t="s">
        <v>164</v>
      </c>
      <c r="G5574" s="98" t="s">
        <v>4120</v>
      </c>
      <c r="H5574" s="98" t="s">
        <v>1366</v>
      </c>
      <c r="I5574" s="98" t="s">
        <v>6290</v>
      </c>
      <c r="J5574" s="99">
        <v>45248</v>
      </c>
      <c r="K5574" s="107">
        <v>7000000</v>
      </c>
      <c r="L5574" s="98" t="s">
        <v>8364</v>
      </c>
      <c r="M5574" s="23">
        <v>1080</v>
      </c>
      <c r="N5574" s="23">
        <v>1</v>
      </c>
      <c r="O5574" s="107">
        <v>7000000</v>
      </c>
      <c r="P5574" s="23">
        <v>180</v>
      </c>
      <c r="Q5574" s="23">
        <v>2</v>
      </c>
      <c r="R5574" s="23">
        <v>2</v>
      </c>
      <c r="S5574" s="23">
        <v>0</v>
      </c>
      <c r="T5574" s="47">
        <v>5.8333329999999997</v>
      </c>
      <c r="U5574" s="98" t="s">
        <v>111</v>
      </c>
      <c r="V5574" s="98" t="s">
        <v>3139</v>
      </c>
      <c r="W5574" s="69">
        <f t="shared" si="174"/>
        <v>1.5262286765638473E-2</v>
      </c>
    </row>
    <row r="5575" spans="1:23">
      <c r="A5575">
        <f t="shared" si="175"/>
        <v>1571</v>
      </c>
      <c r="B5575" s="99">
        <v>44408</v>
      </c>
      <c r="C5575" s="23">
        <v>3172</v>
      </c>
      <c r="D5575" s="23">
        <v>5</v>
      </c>
      <c r="E5575" s="98" t="s">
        <v>49</v>
      </c>
      <c r="F5575" s="98" t="s">
        <v>164</v>
      </c>
      <c r="G5575" s="98" t="s">
        <v>4120</v>
      </c>
      <c r="H5575" s="98" t="s">
        <v>1366</v>
      </c>
      <c r="I5575" s="98" t="s">
        <v>6290</v>
      </c>
      <c r="J5575" s="99">
        <v>45979</v>
      </c>
      <c r="K5575" s="107">
        <v>15000000</v>
      </c>
      <c r="L5575" s="98" t="s">
        <v>8365</v>
      </c>
      <c r="M5575" s="23">
        <v>1800</v>
      </c>
      <c r="N5575" s="23">
        <v>1</v>
      </c>
      <c r="O5575" s="107">
        <v>15000000</v>
      </c>
      <c r="P5575" s="23">
        <v>30</v>
      </c>
      <c r="Q5575" s="23">
        <v>2</v>
      </c>
      <c r="R5575" s="23">
        <v>2</v>
      </c>
      <c r="S5575" s="23">
        <v>0</v>
      </c>
      <c r="T5575" s="47">
        <v>13</v>
      </c>
      <c r="U5575" s="98" t="s">
        <v>111</v>
      </c>
      <c r="V5575" s="98" t="s">
        <v>3139</v>
      </c>
      <c r="W5575" s="69">
        <f t="shared" si="174"/>
        <v>6.3612591923706177E-2</v>
      </c>
    </row>
    <row r="5576" spans="1:23">
      <c r="A5576">
        <f t="shared" si="175"/>
        <v>1571</v>
      </c>
      <c r="B5576" s="99">
        <v>44408</v>
      </c>
      <c r="C5576" s="23">
        <v>3173</v>
      </c>
      <c r="D5576" s="23">
        <v>5</v>
      </c>
      <c r="E5576" s="98" t="s">
        <v>49</v>
      </c>
      <c r="F5576" s="98" t="s">
        <v>164</v>
      </c>
      <c r="G5576" s="98" t="s">
        <v>4120</v>
      </c>
      <c r="H5576" s="98" t="s">
        <v>1366</v>
      </c>
      <c r="I5576" s="98" t="s">
        <v>6290</v>
      </c>
      <c r="J5576" s="99">
        <v>45979</v>
      </c>
      <c r="K5576" s="107">
        <v>12000000</v>
      </c>
      <c r="L5576" s="98" t="s">
        <v>8366</v>
      </c>
      <c r="M5576" s="23">
        <v>1800</v>
      </c>
      <c r="N5576" s="23">
        <v>1</v>
      </c>
      <c r="O5576" s="107">
        <v>12000000</v>
      </c>
      <c r="P5576" s="23">
        <v>180</v>
      </c>
      <c r="Q5576" s="23">
        <v>2</v>
      </c>
      <c r="R5576" s="23">
        <v>2</v>
      </c>
      <c r="S5576" s="23">
        <v>0</v>
      </c>
      <c r="T5576" s="47">
        <v>10.8</v>
      </c>
      <c r="U5576" s="98" t="s">
        <v>111</v>
      </c>
      <c r="V5576" s="98" t="s">
        <v>3139</v>
      </c>
      <c r="W5576" s="69">
        <f t="shared" si="174"/>
        <v>5.2847384059694365E-2</v>
      </c>
    </row>
    <row r="5577" spans="1:23">
      <c r="A5577">
        <f t="shared" si="175"/>
        <v>1571</v>
      </c>
      <c r="B5577" s="99">
        <v>44408</v>
      </c>
      <c r="C5577" s="23">
        <v>3174</v>
      </c>
      <c r="D5577" s="23">
        <v>5</v>
      </c>
      <c r="E5577" s="98" t="s">
        <v>49</v>
      </c>
      <c r="F5577" s="98" t="s">
        <v>164</v>
      </c>
      <c r="G5577" s="98" t="s">
        <v>4120</v>
      </c>
      <c r="H5577" s="98" t="s">
        <v>1366</v>
      </c>
      <c r="I5577" s="98" t="s">
        <v>6290</v>
      </c>
      <c r="J5577" s="99">
        <v>45979</v>
      </c>
      <c r="K5577" s="107">
        <v>15000000</v>
      </c>
      <c r="L5577" s="98" t="s">
        <v>8367</v>
      </c>
      <c r="M5577" s="23">
        <v>1800</v>
      </c>
      <c r="N5577" s="23">
        <v>1</v>
      </c>
      <c r="O5577" s="107">
        <v>15000000</v>
      </c>
      <c r="P5577" s="23">
        <v>180</v>
      </c>
      <c r="Q5577" s="23">
        <v>2</v>
      </c>
      <c r="R5577" s="23">
        <v>2</v>
      </c>
      <c r="S5577" s="23">
        <v>0</v>
      </c>
      <c r="T5577" s="47">
        <v>13.5</v>
      </c>
      <c r="U5577" s="98" t="s">
        <v>111</v>
      </c>
      <c r="V5577" s="98" t="s">
        <v>3139</v>
      </c>
      <c r="W5577" s="69">
        <f t="shared" si="174"/>
        <v>6.6059230074617961E-2</v>
      </c>
    </row>
    <row r="5578" spans="1:23">
      <c r="A5578">
        <f t="shared" si="175"/>
        <v>840</v>
      </c>
      <c r="B5578" s="99">
        <v>44408</v>
      </c>
      <c r="C5578" s="23">
        <v>3175</v>
      </c>
      <c r="D5578" s="23">
        <v>5</v>
      </c>
      <c r="E5578" s="98" t="s">
        <v>49</v>
      </c>
      <c r="F5578" s="98" t="s">
        <v>164</v>
      </c>
      <c r="G5578" s="98" t="s">
        <v>4120</v>
      </c>
      <c r="H5578" s="98" t="s">
        <v>1366</v>
      </c>
      <c r="I5578" s="98" t="s">
        <v>6290</v>
      </c>
      <c r="J5578" s="99">
        <v>45248</v>
      </c>
      <c r="K5578" s="107">
        <v>20000000</v>
      </c>
      <c r="L5578" s="98" t="s">
        <v>8368</v>
      </c>
      <c r="M5578" s="23">
        <v>1080</v>
      </c>
      <c r="N5578" s="23">
        <v>1</v>
      </c>
      <c r="O5578" s="107">
        <v>20000000</v>
      </c>
      <c r="P5578" s="23">
        <v>180</v>
      </c>
      <c r="Q5578" s="23">
        <v>2</v>
      </c>
      <c r="R5578" s="23">
        <v>2</v>
      </c>
      <c r="S5578" s="23">
        <v>0</v>
      </c>
      <c r="T5578" s="47">
        <v>16.666667</v>
      </c>
      <c r="U5578" s="98" t="s">
        <v>111</v>
      </c>
      <c r="V5578" s="98" t="s">
        <v>3139</v>
      </c>
      <c r="W5578" s="69">
        <f t="shared" si="174"/>
        <v>4.3606536980042715E-2</v>
      </c>
    </row>
    <row r="5579" spans="1:23">
      <c r="A5579">
        <f t="shared" si="175"/>
        <v>1572</v>
      </c>
      <c r="B5579" s="99">
        <v>44408</v>
      </c>
      <c r="C5579" s="23">
        <v>3176</v>
      </c>
      <c r="D5579" s="23">
        <v>5</v>
      </c>
      <c r="E5579" s="98" t="s">
        <v>49</v>
      </c>
      <c r="F5579" s="98" t="s">
        <v>164</v>
      </c>
      <c r="G5579" s="98" t="s">
        <v>4120</v>
      </c>
      <c r="H5579" s="98" t="s">
        <v>1366</v>
      </c>
      <c r="I5579" s="98" t="s">
        <v>6620</v>
      </c>
      <c r="J5579" s="99">
        <v>45980</v>
      </c>
      <c r="K5579" s="107">
        <v>13000000</v>
      </c>
      <c r="L5579" s="98" t="s">
        <v>8369</v>
      </c>
      <c r="M5579" s="23">
        <v>1800</v>
      </c>
      <c r="N5579" s="23">
        <v>1</v>
      </c>
      <c r="O5579" s="107">
        <v>13000000</v>
      </c>
      <c r="P5579" s="23">
        <v>180</v>
      </c>
      <c r="Q5579" s="23">
        <v>2</v>
      </c>
      <c r="R5579" s="23">
        <v>2</v>
      </c>
      <c r="S5579" s="23">
        <v>0</v>
      </c>
      <c r="T5579" s="47">
        <v>11.7</v>
      </c>
      <c r="U5579" s="98" t="s">
        <v>111</v>
      </c>
      <c r="V5579" s="98" t="s">
        <v>3139</v>
      </c>
      <c r="W5579" s="69">
        <f t="shared" si="174"/>
        <v>5.7287775336511457E-2</v>
      </c>
    </row>
    <row r="5580" spans="1:23">
      <c r="A5580">
        <f t="shared" si="175"/>
        <v>841</v>
      </c>
      <c r="B5580" s="99">
        <v>44408</v>
      </c>
      <c r="C5580" s="23">
        <v>3177</v>
      </c>
      <c r="D5580" s="23">
        <v>5</v>
      </c>
      <c r="E5580" s="98" t="s">
        <v>49</v>
      </c>
      <c r="F5580" s="98" t="s">
        <v>164</v>
      </c>
      <c r="G5580" s="98" t="s">
        <v>4120</v>
      </c>
      <c r="H5580" s="98" t="s">
        <v>1366</v>
      </c>
      <c r="I5580" s="98" t="s">
        <v>6620</v>
      </c>
      <c r="J5580" s="99">
        <v>45249</v>
      </c>
      <c r="K5580" s="107">
        <v>15000000</v>
      </c>
      <c r="L5580" s="98" t="s">
        <v>8370</v>
      </c>
      <c r="M5580" s="23">
        <v>1080</v>
      </c>
      <c r="N5580" s="23">
        <v>1</v>
      </c>
      <c r="O5580" s="107">
        <v>15000000</v>
      </c>
      <c r="P5580" s="23">
        <v>30</v>
      </c>
      <c r="Q5580" s="23">
        <v>2</v>
      </c>
      <c r="R5580" s="23">
        <v>2</v>
      </c>
      <c r="S5580" s="23">
        <v>0</v>
      </c>
      <c r="T5580" s="47">
        <v>11.666664000000001</v>
      </c>
      <c r="U5580" s="98" t="s">
        <v>111</v>
      </c>
      <c r="V5580" s="98" t="s">
        <v>3139</v>
      </c>
      <c r="W5580" s="69">
        <f t="shared" si="174"/>
        <v>3.0560907070276536E-2</v>
      </c>
    </row>
    <row r="5581" spans="1:23">
      <c r="A5581">
        <f t="shared" si="175"/>
        <v>841</v>
      </c>
      <c r="B5581" s="99">
        <v>44408</v>
      </c>
      <c r="C5581" s="23">
        <v>3178</v>
      </c>
      <c r="D5581" s="23">
        <v>5</v>
      </c>
      <c r="E5581" s="98" t="s">
        <v>49</v>
      </c>
      <c r="F5581" s="98" t="s">
        <v>164</v>
      </c>
      <c r="G5581" s="98" t="s">
        <v>4120</v>
      </c>
      <c r="H5581" s="98" t="s">
        <v>1366</v>
      </c>
      <c r="I5581" s="98" t="s">
        <v>6620</v>
      </c>
      <c r="J5581" s="99">
        <v>45249</v>
      </c>
      <c r="K5581" s="107">
        <v>25800000</v>
      </c>
      <c r="L5581" s="98" t="s">
        <v>8371</v>
      </c>
      <c r="M5581" s="23">
        <v>1080</v>
      </c>
      <c r="N5581" s="23">
        <v>1</v>
      </c>
      <c r="O5581" s="107">
        <v>25800000</v>
      </c>
      <c r="P5581" s="23">
        <v>180</v>
      </c>
      <c r="Q5581" s="23">
        <v>2</v>
      </c>
      <c r="R5581" s="23">
        <v>2</v>
      </c>
      <c r="S5581" s="23">
        <v>0</v>
      </c>
      <c r="T5581" s="47">
        <v>21.5</v>
      </c>
      <c r="U5581" s="98" t="s">
        <v>111</v>
      </c>
      <c r="V5581" s="98" t="s">
        <v>3139</v>
      </c>
      <c r="W5581" s="69">
        <f t="shared" si="174"/>
        <v>5.6319398759657899E-2</v>
      </c>
    </row>
    <row r="5582" spans="1:23">
      <c r="A5582">
        <f t="shared" si="175"/>
        <v>1572</v>
      </c>
      <c r="B5582" s="99">
        <v>44408</v>
      </c>
      <c r="C5582" s="23">
        <v>3179</v>
      </c>
      <c r="D5582" s="23">
        <v>5</v>
      </c>
      <c r="E5582" s="98" t="s">
        <v>49</v>
      </c>
      <c r="F5582" s="98" t="s">
        <v>164</v>
      </c>
      <c r="G5582" s="98" t="s">
        <v>4120</v>
      </c>
      <c r="H5582" s="98" t="s">
        <v>1366</v>
      </c>
      <c r="I5582" s="98" t="s">
        <v>6620</v>
      </c>
      <c r="J5582" s="99">
        <v>45980</v>
      </c>
      <c r="K5582" s="107">
        <v>12000000</v>
      </c>
      <c r="L5582" s="98" t="s">
        <v>8372</v>
      </c>
      <c r="M5582" s="23">
        <v>1800</v>
      </c>
      <c r="N5582" s="23">
        <v>1</v>
      </c>
      <c r="O5582" s="107">
        <v>12000000</v>
      </c>
      <c r="P5582" s="23">
        <v>180</v>
      </c>
      <c r="Q5582" s="23">
        <v>2</v>
      </c>
      <c r="R5582" s="23">
        <v>2</v>
      </c>
      <c r="S5582" s="23">
        <v>0</v>
      </c>
      <c r="T5582" s="47">
        <v>10.8</v>
      </c>
      <c r="U5582" s="98" t="s">
        <v>111</v>
      </c>
      <c r="V5582" s="98" t="s">
        <v>3139</v>
      </c>
      <c r="W5582" s="69">
        <f t="shared" si="174"/>
        <v>5.2881023387549041E-2</v>
      </c>
    </row>
    <row r="5583" spans="1:23">
      <c r="A5583">
        <f t="shared" si="175"/>
        <v>841</v>
      </c>
      <c r="B5583" s="99">
        <v>44408</v>
      </c>
      <c r="C5583" s="23">
        <v>3180</v>
      </c>
      <c r="D5583" s="23">
        <v>5</v>
      </c>
      <c r="E5583" s="98" t="s">
        <v>49</v>
      </c>
      <c r="F5583" s="98" t="s">
        <v>164</v>
      </c>
      <c r="G5583" s="98" t="s">
        <v>4120</v>
      </c>
      <c r="H5583" s="98" t="s">
        <v>1366</v>
      </c>
      <c r="I5583" s="98" t="s">
        <v>6620</v>
      </c>
      <c r="J5583" s="99">
        <v>45249</v>
      </c>
      <c r="K5583" s="107">
        <v>15000000</v>
      </c>
      <c r="L5583" s="98" t="s">
        <v>8373</v>
      </c>
      <c r="M5583" s="23">
        <v>1080</v>
      </c>
      <c r="N5583" s="23">
        <v>1</v>
      </c>
      <c r="O5583" s="107">
        <v>15000000</v>
      </c>
      <c r="P5583" s="23">
        <v>180</v>
      </c>
      <c r="Q5583" s="23">
        <v>2</v>
      </c>
      <c r="R5583" s="23">
        <v>2</v>
      </c>
      <c r="S5583" s="23">
        <v>0</v>
      </c>
      <c r="T5583" s="47">
        <v>12.5</v>
      </c>
      <c r="U5583" s="98" t="s">
        <v>111</v>
      </c>
      <c r="V5583" s="98" t="s">
        <v>3139</v>
      </c>
      <c r="W5583" s="69">
        <f t="shared" si="174"/>
        <v>3.2743836488173195E-2</v>
      </c>
    </row>
    <row r="5584" spans="1:23">
      <c r="A5584">
        <f t="shared" si="175"/>
        <v>1572</v>
      </c>
      <c r="B5584" s="99">
        <v>44408</v>
      </c>
      <c r="C5584" s="23">
        <v>3181</v>
      </c>
      <c r="D5584" s="23">
        <v>5</v>
      </c>
      <c r="E5584" s="98" t="s">
        <v>49</v>
      </c>
      <c r="F5584" s="98" t="s">
        <v>164</v>
      </c>
      <c r="G5584" s="98" t="s">
        <v>4120</v>
      </c>
      <c r="H5584" s="98" t="s">
        <v>1366</v>
      </c>
      <c r="I5584" s="98" t="s">
        <v>6620</v>
      </c>
      <c r="J5584" s="99">
        <v>45980</v>
      </c>
      <c r="K5584" s="107">
        <v>30000000</v>
      </c>
      <c r="L5584" s="98" t="s">
        <v>8375</v>
      </c>
      <c r="M5584" s="23">
        <v>1800</v>
      </c>
      <c r="N5584" s="23">
        <v>1</v>
      </c>
      <c r="O5584" s="107">
        <v>30000000</v>
      </c>
      <c r="P5584" s="23">
        <v>180</v>
      </c>
      <c r="Q5584" s="23">
        <v>2</v>
      </c>
      <c r="R5584" s="23">
        <v>2</v>
      </c>
      <c r="S5584" s="23">
        <v>0</v>
      </c>
      <c r="T5584" s="47">
        <v>27</v>
      </c>
      <c r="U5584" s="98" t="s">
        <v>111</v>
      </c>
      <c r="V5584" s="98" t="s">
        <v>3139</v>
      </c>
      <c r="W5584" s="69">
        <f t="shared" si="174"/>
        <v>0.13220255846887261</v>
      </c>
    </row>
    <row r="5585" spans="1:23">
      <c r="A5585">
        <f t="shared" si="175"/>
        <v>476</v>
      </c>
      <c r="B5585" s="99">
        <v>44408</v>
      </c>
      <c r="C5585" s="23">
        <v>3182</v>
      </c>
      <c r="D5585" s="23">
        <v>5</v>
      </c>
      <c r="E5585" s="98" t="s">
        <v>49</v>
      </c>
      <c r="F5585" s="98" t="s">
        <v>164</v>
      </c>
      <c r="G5585" s="98" t="s">
        <v>4120</v>
      </c>
      <c r="H5585" s="98" t="s">
        <v>1366</v>
      </c>
      <c r="I5585" s="98" t="s">
        <v>6620</v>
      </c>
      <c r="J5585" s="99">
        <v>44884</v>
      </c>
      <c r="K5585" s="107">
        <v>15000000</v>
      </c>
      <c r="L5585" s="98" t="s">
        <v>8376</v>
      </c>
      <c r="M5585" s="23">
        <v>720</v>
      </c>
      <c r="N5585" s="23">
        <v>1</v>
      </c>
      <c r="O5585" s="107">
        <v>15000000</v>
      </c>
      <c r="P5585" s="23">
        <v>30</v>
      </c>
      <c r="Q5585" s="23">
        <v>2</v>
      </c>
      <c r="R5585" s="23">
        <v>2</v>
      </c>
      <c r="S5585" s="23">
        <v>0</v>
      </c>
      <c r="T5585" s="47">
        <v>10</v>
      </c>
      <c r="U5585" s="98" t="s">
        <v>111</v>
      </c>
      <c r="V5585" s="98" t="s">
        <v>3139</v>
      </c>
      <c r="W5585" s="69">
        <f t="shared" si="174"/>
        <v>1.4826222276690075E-2</v>
      </c>
    </row>
    <row r="5586" spans="1:23">
      <c r="A5586">
        <f t="shared" si="175"/>
        <v>1573</v>
      </c>
      <c r="B5586" s="99">
        <v>44408</v>
      </c>
      <c r="C5586" s="23">
        <v>3183</v>
      </c>
      <c r="D5586" s="23">
        <v>5</v>
      </c>
      <c r="E5586" s="98" t="s">
        <v>49</v>
      </c>
      <c r="F5586" s="98" t="s">
        <v>164</v>
      </c>
      <c r="G5586" s="98" t="s">
        <v>4120</v>
      </c>
      <c r="H5586" s="98" t="s">
        <v>1366</v>
      </c>
      <c r="I5586" s="98" t="s">
        <v>6271</v>
      </c>
      <c r="J5586" s="99">
        <v>45981</v>
      </c>
      <c r="K5586" s="107">
        <v>10863881</v>
      </c>
      <c r="L5586" s="98" t="s">
        <v>8377</v>
      </c>
      <c r="M5586" s="23">
        <v>1800</v>
      </c>
      <c r="N5586" s="23">
        <v>1</v>
      </c>
      <c r="O5586" s="107">
        <v>10863881</v>
      </c>
      <c r="P5586" s="23">
        <v>180</v>
      </c>
      <c r="Q5586" s="23">
        <v>2</v>
      </c>
      <c r="R5586" s="23">
        <v>2</v>
      </c>
      <c r="S5586" s="23">
        <v>0</v>
      </c>
      <c r="T5586" s="47">
        <v>8.82</v>
      </c>
      <c r="U5586" s="98" t="s">
        <v>111</v>
      </c>
      <c r="V5586" s="98" t="s">
        <v>3139</v>
      </c>
      <c r="W5586" s="69">
        <f t="shared" si="174"/>
        <v>4.3213641217579701E-2</v>
      </c>
    </row>
    <row r="5587" spans="1:23">
      <c r="A5587">
        <f t="shared" si="175"/>
        <v>1573</v>
      </c>
      <c r="B5587" s="99">
        <v>44408</v>
      </c>
      <c r="C5587" s="23">
        <v>3184</v>
      </c>
      <c r="D5587" s="23">
        <v>5</v>
      </c>
      <c r="E5587" s="98" t="s">
        <v>49</v>
      </c>
      <c r="F5587" s="98" t="s">
        <v>164</v>
      </c>
      <c r="G5587" s="98" t="s">
        <v>4120</v>
      </c>
      <c r="H5587" s="98" t="s">
        <v>1366</v>
      </c>
      <c r="I5587" s="98" t="s">
        <v>6271</v>
      </c>
      <c r="J5587" s="99">
        <v>45981</v>
      </c>
      <c r="K5587" s="107">
        <v>12000000</v>
      </c>
      <c r="L5587" s="98" t="s">
        <v>8374</v>
      </c>
      <c r="M5587" s="23">
        <v>1800</v>
      </c>
      <c r="N5587" s="23">
        <v>1</v>
      </c>
      <c r="O5587" s="107">
        <v>12000000</v>
      </c>
      <c r="P5587" s="23">
        <v>180</v>
      </c>
      <c r="Q5587" s="23">
        <v>2</v>
      </c>
      <c r="R5587" s="23">
        <v>2</v>
      </c>
      <c r="S5587" s="23">
        <v>0</v>
      </c>
      <c r="T5587" s="47">
        <v>10.8</v>
      </c>
      <c r="U5587" s="98" t="s">
        <v>111</v>
      </c>
      <c r="V5587" s="98" t="s">
        <v>3139</v>
      </c>
      <c r="W5587" s="69">
        <f t="shared" si="174"/>
        <v>5.2914662715403717E-2</v>
      </c>
    </row>
    <row r="5588" spans="1:23">
      <c r="A5588">
        <f t="shared" si="175"/>
        <v>842</v>
      </c>
      <c r="B5588" s="99">
        <v>44408</v>
      </c>
      <c r="C5588" s="23">
        <v>3185</v>
      </c>
      <c r="D5588" s="23">
        <v>5</v>
      </c>
      <c r="E5588" s="98" t="s">
        <v>49</v>
      </c>
      <c r="F5588" s="98" t="s">
        <v>164</v>
      </c>
      <c r="G5588" s="98" t="s">
        <v>4120</v>
      </c>
      <c r="H5588" s="98" t="s">
        <v>1366</v>
      </c>
      <c r="I5588" s="98" t="s">
        <v>6271</v>
      </c>
      <c r="J5588" s="99">
        <v>45250</v>
      </c>
      <c r="K5588" s="107">
        <v>7000000</v>
      </c>
      <c r="L5588" s="98" t="s">
        <v>8378</v>
      </c>
      <c r="M5588" s="23">
        <v>1080</v>
      </c>
      <c r="N5588" s="23">
        <v>1</v>
      </c>
      <c r="O5588" s="107">
        <v>7000000</v>
      </c>
      <c r="P5588" s="23">
        <v>180</v>
      </c>
      <c r="Q5588" s="23">
        <v>2</v>
      </c>
      <c r="R5588" s="23">
        <v>2</v>
      </c>
      <c r="S5588" s="23">
        <v>0</v>
      </c>
      <c r="T5588" s="47">
        <v>5.8333329999999997</v>
      </c>
      <c r="U5588" s="98" t="s">
        <v>111</v>
      </c>
      <c r="V5588" s="98" t="s">
        <v>3139</v>
      </c>
      <c r="W5588" s="69">
        <f t="shared" si="174"/>
        <v>1.5298625543651898E-2</v>
      </c>
    </row>
    <row r="5589" spans="1:23">
      <c r="A5589">
        <f t="shared" si="175"/>
        <v>842</v>
      </c>
      <c r="B5589" s="99">
        <v>44408</v>
      </c>
      <c r="C5589" s="23">
        <v>3186</v>
      </c>
      <c r="D5589" s="23">
        <v>5</v>
      </c>
      <c r="E5589" s="98" t="s">
        <v>49</v>
      </c>
      <c r="F5589" s="98" t="s">
        <v>164</v>
      </c>
      <c r="G5589" s="98" t="s">
        <v>4120</v>
      </c>
      <c r="H5589" s="98" t="s">
        <v>1366</v>
      </c>
      <c r="I5589" s="98" t="s">
        <v>6271</v>
      </c>
      <c r="J5589" s="99">
        <v>45250</v>
      </c>
      <c r="K5589" s="107">
        <v>11000000</v>
      </c>
      <c r="L5589" s="98" t="s">
        <v>8379</v>
      </c>
      <c r="M5589" s="23">
        <v>1080</v>
      </c>
      <c r="N5589" s="23">
        <v>1</v>
      </c>
      <c r="O5589" s="107">
        <v>11000000</v>
      </c>
      <c r="P5589" s="23">
        <v>180</v>
      </c>
      <c r="Q5589" s="23">
        <v>2</v>
      </c>
      <c r="R5589" s="23">
        <v>2</v>
      </c>
      <c r="S5589" s="23">
        <v>0</v>
      </c>
      <c r="T5589" s="47">
        <v>9.1666670000000003</v>
      </c>
      <c r="U5589" s="98" t="s">
        <v>111</v>
      </c>
      <c r="V5589" s="98" t="s">
        <v>3139</v>
      </c>
      <c r="W5589" s="69">
        <f t="shared" si="174"/>
        <v>2.404069953084299E-2</v>
      </c>
    </row>
    <row r="5590" spans="1:23">
      <c r="A5590">
        <f t="shared" si="175"/>
        <v>842</v>
      </c>
      <c r="B5590" s="99">
        <v>44408</v>
      </c>
      <c r="C5590" s="23">
        <v>3187</v>
      </c>
      <c r="D5590" s="23">
        <v>5</v>
      </c>
      <c r="E5590" s="98" t="s">
        <v>49</v>
      </c>
      <c r="F5590" s="98" t="s">
        <v>164</v>
      </c>
      <c r="G5590" s="98" t="s">
        <v>4120</v>
      </c>
      <c r="H5590" s="98" t="s">
        <v>1366</v>
      </c>
      <c r="I5590" s="98" t="s">
        <v>6271</v>
      </c>
      <c r="J5590" s="99">
        <v>45250</v>
      </c>
      <c r="K5590" s="107">
        <v>12000000</v>
      </c>
      <c r="L5590" s="98" t="s">
        <v>8380</v>
      </c>
      <c r="M5590" s="23">
        <v>1080</v>
      </c>
      <c r="N5590" s="23">
        <v>1</v>
      </c>
      <c r="O5590" s="107">
        <v>12000000</v>
      </c>
      <c r="P5590" s="23">
        <v>180</v>
      </c>
      <c r="Q5590" s="23">
        <v>2</v>
      </c>
      <c r="R5590" s="23">
        <v>2</v>
      </c>
      <c r="S5590" s="23">
        <v>0</v>
      </c>
      <c r="T5590" s="47">
        <v>10</v>
      </c>
      <c r="U5590" s="98" t="s">
        <v>111</v>
      </c>
      <c r="V5590" s="98" t="s">
        <v>3139</v>
      </c>
      <c r="W5590" s="69">
        <f t="shared" si="174"/>
        <v>2.6226216716329926E-2</v>
      </c>
    </row>
    <row r="5591" spans="1:23">
      <c r="A5591">
        <f t="shared" si="175"/>
        <v>842</v>
      </c>
      <c r="B5591" s="99">
        <v>44408</v>
      </c>
      <c r="C5591" s="23">
        <v>3188</v>
      </c>
      <c r="D5591" s="23">
        <v>5</v>
      </c>
      <c r="E5591" s="98" t="s">
        <v>49</v>
      </c>
      <c r="F5591" s="98" t="s">
        <v>164</v>
      </c>
      <c r="G5591" s="98" t="s">
        <v>4120</v>
      </c>
      <c r="H5591" s="98" t="s">
        <v>1366</v>
      </c>
      <c r="I5591" s="98" t="s">
        <v>6271</v>
      </c>
      <c r="J5591" s="99">
        <v>45250</v>
      </c>
      <c r="K5591" s="107">
        <v>7000000</v>
      </c>
      <c r="L5591" s="98" t="s">
        <v>8381</v>
      </c>
      <c r="M5591" s="23">
        <v>1080</v>
      </c>
      <c r="N5591" s="23">
        <v>1</v>
      </c>
      <c r="O5591" s="107">
        <v>7000000</v>
      </c>
      <c r="P5591" s="23">
        <v>180</v>
      </c>
      <c r="Q5591" s="23">
        <v>2</v>
      </c>
      <c r="R5591" s="23">
        <v>2</v>
      </c>
      <c r="S5591" s="23">
        <v>0</v>
      </c>
      <c r="T5591" s="47">
        <v>5.8333329999999997</v>
      </c>
      <c r="U5591" s="98" t="s">
        <v>111</v>
      </c>
      <c r="V5591" s="98" t="s">
        <v>3139</v>
      </c>
      <c r="W5591" s="69">
        <f t="shared" si="174"/>
        <v>1.5298625543651898E-2</v>
      </c>
    </row>
    <row r="5592" spans="1:23">
      <c r="A5592">
        <f t="shared" si="175"/>
        <v>1573</v>
      </c>
      <c r="B5592" s="99">
        <v>44408</v>
      </c>
      <c r="C5592" s="23">
        <v>3189</v>
      </c>
      <c r="D5592" s="23">
        <v>5</v>
      </c>
      <c r="E5592" s="98" t="s">
        <v>49</v>
      </c>
      <c r="F5592" s="98" t="s">
        <v>164</v>
      </c>
      <c r="G5592" s="98" t="s">
        <v>4120</v>
      </c>
      <c r="H5592" s="98" t="s">
        <v>1366</v>
      </c>
      <c r="I5592" s="98" t="s">
        <v>6271</v>
      </c>
      <c r="J5592" s="99">
        <v>45981</v>
      </c>
      <c r="K5592" s="107">
        <v>14000000</v>
      </c>
      <c r="L5592" s="98" t="s">
        <v>8382</v>
      </c>
      <c r="M5592" s="23">
        <v>1800</v>
      </c>
      <c r="N5592" s="23">
        <v>1</v>
      </c>
      <c r="O5592" s="107">
        <v>14000000</v>
      </c>
      <c r="P5592" s="23">
        <v>180</v>
      </c>
      <c r="Q5592" s="23">
        <v>2</v>
      </c>
      <c r="R5592" s="23">
        <v>2</v>
      </c>
      <c r="S5592" s="23">
        <v>0</v>
      </c>
      <c r="T5592" s="47">
        <v>12.6</v>
      </c>
      <c r="U5592" s="98" t="s">
        <v>111</v>
      </c>
      <c r="V5592" s="98" t="s">
        <v>3139</v>
      </c>
      <c r="W5592" s="69">
        <f t="shared" si="174"/>
        <v>6.1733773167970997E-2</v>
      </c>
    </row>
    <row r="5593" spans="1:23">
      <c r="A5593">
        <f t="shared" si="175"/>
        <v>842</v>
      </c>
      <c r="B5593" s="99">
        <v>44408</v>
      </c>
      <c r="C5593" s="23">
        <v>3190</v>
      </c>
      <c r="D5593" s="23">
        <v>5</v>
      </c>
      <c r="E5593" s="98" t="s">
        <v>49</v>
      </c>
      <c r="F5593" s="98" t="s">
        <v>164</v>
      </c>
      <c r="G5593" s="98" t="s">
        <v>4120</v>
      </c>
      <c r="H5593" s="98" t="s">
        <v>1366</v>
      </c>
      <c r="I5593" s="98" t="s">
        <v>6271</v>
      </c>
      <c r="J5593" s="99">
        <v>45250</v>
      </c>
      <c r="K5593" s="107">
        <v>20000000</v>
      </c>
      <c r="L5593" s="98" t="s">
        <v>8383</v>
      </c>
      <c r="M5593" s="23">
        <v>1080</v>
      </c>
      <c r="N5593" s="23">
        <v>1</v>
      </c>
      <c r="O5593" s="107">
        <v>20000000</v>
      </c>
      <c r="P5593" s="23">
        <v>180</v>
      </c>
      <c r="Q5593" s="23">
        <v>2</v>
      </c>
      <c r="R5593" s="23">
        <v>2</v>
      </c>
      <c r="S5593" s="23">
        <v>0</v>
      </c>
      <c r="T5593" s="47">
        <v>16.666667</v>
      </c>
      <c r="U5593" s="98" t="s">
        <v>111</v>
      </c>
      <c r="V5593" s="98" t="s">
        <v>3139</v>
      </c>
      <c r="W5593" s="69">
        <f t="shared" si="174"/>
        <v>4.3710362068090432E-2</v>
      </c>
    </row>
    <row r="5594" spans="1:23">
      <c r="A5594">
        <f t="shared" si="175"/>
        <v>842</v>
      </c>
      <c r="B5594" s="99">
        <v>44408</v>
      </c>
      <c r="C5594" s="23">
        <v>3191</v>
      </c>
      <c r="D5594" s="23">
        <v>5</v>
      </c>
      <c r="E5594" s="98" t="s">
        <v>49</v>
      </c>
      <c r="F5594" s="98" t="s">
        <v>164</v>
      </c>
      <c r="G5594" s="98" t="s">
        <v>4120</v>
      </c>
      <c r="H5594" s="98" t="s">
        <v>1366</v>
      </c>
      <c r="I5594" s="98" t="s">
        <v>6271</v>
      </c>
      <c r="J5594" s="99">
        <v>45250</v>
      </c>
      <c r="K5594" s="107">
        <v>15000000</v>
      </c>
      <c r="L5594" s="98" t="s">
        <v>8384</v>
      </c>
      <c r="M5594" s="23">
        <v>1080</v>
      </c>
      <c r="N5594" s="23">
        <v>1</v>
      </c>
      <c r="O5594" s="107">
        <v>15000000</v>
      </c>
      <c r="P5594" s="23">
        <v>180</v>
      </c>
      <c r="Q5594" s="23">
        <v>2</v>
      </c>
      <c r="R5594" s="23">
        <v>2</v>
      </c>
      <c r="S5594" s="23">
        <v>0</v>
      </c>
      <c r="T5594" s="47">
        <v>12.5</v>
      </c>
      <c r="U5594" s="98" t="s">
        <v>111</v>
      </c>
      <c r="V5594" s="98" t="s">
        <v>3139</v>
      </c>
      <c r="W5594" s="69">
        <f t="shared" si="174"/>
        <v>3.27827708954124E-2</v>
      </c>
    </row>
    <row r="5595" spans="1:23">
      <c r="A5595">
        <f t="shared" si="175"/>
        <v>842</v>
      </c>
      <c r="B5595" s="99">
        <v>44408</v>
      </c>
      <c r="C5595" s="23">
        <v>3192</v>
      </c>
      <c r="D5595" s="23">
        <v>5</v>
      </c>
      <c r="E5595" s="98" t="s">
        <v>49</v>
      </c>
      <c r="F5595" s="98" t="s">
        <v>164</v>
      </c>
      <c r="G5595" s="98" t="s">
        <v>4120</v>
      </c>
      <c r="H5595" s="98" t="s">
        <v>1366</v>
      </c>
      <c r="I5595" s="98" t="s">
        <v>6271</v>
      </c>
      <c r="J5595" s="99">
        <v>45250</v>
      </c>
      <c r="K5595" s="107">
        <v>5500000</v>
      </c>
      <c r="L5595" s="98" t="s">
        <v>8385</v>
      </c>
      <c r="M5595" s="23">
        <v>1080</v>
      </c>
      <c r="N5595" s="23">
        <v>1</v>
      </c>
      <c r="O5595" s="107">
        <v>5500000</v>
      </c>
      <c r="P5595" s="23">
        <v>180</v>
      </c>
      <c r="Q5595" s="23">
        <v>2</v>
      </c>
      <c r="R5595" s="23">
        <v>2</v>
      </c>
      <c r="S5595" s="23">
        <v>0</v>
      </c>
      <c r="T5595" s="47">
        <v>4.5833329999999997</v>
      </c>
      <c r="U5595" s="98" t="s">
        <v>111</v>
      </c>
      <c r="V5595" s="98" t="s">
        <v>3139</v>
      </c>
      <c r="W5595" s="69">
        <f t="shared" si="174"/>
        <v>1.2020348454110657E-2</v>
      </c>
    </row>
    <row r="5596" spans="1:23">
      <c r="A5596">
        <f t="shared" si="175"/>
        <v>477</v>
      </c>
      <c r="B5596" s="99">
        <v>44408</v>
      </c>
      <c r="C5596" s="23">
        <v>3193</v>
      </c>
      <c r="D5596" s="23">
        <v>5</v>
      </c>
      <c r="E5596" s="98" t="s">
        <v>49</v>
      </c>
      <c r="F5596" s="98" t="s">
        <v>164</v>
      </c>
      <c r="G5596" s="98" t="s">
        <v>4120</v>
      </c>
      <c r="H5596" s="98" t="s">
        <v>1366</v>
      </c>
      <c r="I5596" s="98" t="s">
        <v>6271</v>
      </c>
      <c r="J5596" s="99">
        <v>44885</v>
      </c>
      <c r="K5596" s="107">
        <v>8000000</v>
      </c>
      <c r="L5596" s="98" t="s">
        <v>8386</v>
      </c>
      <c r="M5596" s="23">
        <v>720</v>
      </c>
      <c r="N5596" s="23">
        <v>1</v>
      </c>
      <c r="O5596" s="107">
        <v>8000000</v>
      </c>
      <c r="P5596" s="23">
        <v>180</v>
      </c>
      <c r="Q5596" s="23">
        <v>2</v>
      </c>
      <c r="R5596" s="23">
        <v>2</v>
      </c>
      <c r="S5596" s="23">
        <v>0</v>
      </c>
      <c r="T5596" s="47">
        <v>6</v>
      </c>
      <c r="U5596" s="98" t="s">
        <v>111</v>
      </c>
      <c r="V5596" s="98" t="s">
        <v>3139</v>
      </c>
      <c r="W5596" s="69">
        <f t="shared" si="174"/>
        <v>8.914421881488865E-3</v>
      </c>
    </row>
    <row r="5597" spans="1:23">
      <c r="A5597">
        <f t="shared" si="175"/>
        <v>842</v>
      </c>
      <c r="B5597" s="99">
        <v>44408</v>
      </c>
      <c r="C5597" s="23">
        <v>3194</v>
      </c>
      <c r="D5597" s="23">
        <v>5</v>
      </c>
      <c r="E5597" s="98" t="s">
        <v>49</v>
      </c>
      <c r="F5597" s="98" t="s">
        <v>164</v>
      </c>
      <c r="G5597" s="98" t="s">
        <v>4120</v>
      </c>
      <c r="H5597" s="98" t="s">
        <v>1366</v>
      </c>
      <c r="I5597" s="98" t="s">
        <v>6271</v>
      </c>
      <c r="J5597" s="99">
        <v>45250</v>
      </c>
      <c r="K5597" s="107">
        <v>17500000</v>
      </c>
      <c r="L5597" s="98" t="s">
        <v>8387</v>
      </c>
      <c r="M5597" s="23">
        <v>1080</v>
      </c>
      <c r="N5597" s="23">
        <v>1</v>
      </c>
      <c r="O5597" s="107">
        <v>17500000</v>
      </c>
      <c r="P5597" s="23">
        <v>30</v>
      </c>
      <c r="Q5597" s="23">
        <v>2</v>
      </c>
      <c r="R5597" s="23">
        <v>2</v>
      </c>
      <c r="S5597" s="23">
        <v>0</v>
      </c>
      <c r="T5597" s="47">
        <v>13.611112</v>
      </c>
      <c r="U5597" s="98" t="s">
        <v>111</v>
      </c>
      <c r="V5597" s="98" t="s">
        <v>3139</v>
      </c>
      <c r="W5597" s="69">
        <f t="shared" si="174"/>
        <v>3.5696797306223882E-2</v>
      </c>
    </row>
    <row r="5598" spans="1:23">
      <c r="A5598">
        <f t="shared" si="175"/>
        <v>1576</v>
      </c>
      <c r="B5598" s="99">
        <v>44408</v>
      </c>
      <c r="C5598" s="23">
        <v>3195</v>
      </c>
      <c r="D5598" s="23">
        <v>5</v>
      </c>
      <c r="E5598" s="98" t="s">
        <v>49</v>
      </c>
      <c r="F5598" s="98" t="s">
        <v>164</v>
      </c>
      <c r="G5598" s="98" t="s">
        <v>4120</v>
      </c>
      <c r="H5598" s="98" t="s">
        <v>1366</v>
      </c>
      <c r="I5598" s="98" t="s">
        <v>6226</v>
      </c>
      <c r="J5598" s="99">
        <v>45984</v>
      </c>
      <c r="K5598" s="107">
        <v>18000000</v>
      </c>
      <c r="L5598" s="98" t="s">
        <v>8388</v>
      </c>
      <c r="M5598" s="23">
        <v>1800</v>
      </c>
      <c r="N5598" s="23">
        <v>1</v>
      </c>
      <c r="O5598" s="107">
        <v>18000000</v>
      </c>
      <c r="P5598" s="23">
        <v>180</v>
      </c>
      <c r="Q5598" s="23">
        <v>2</v>
      </c>
      <c r="R5598" s="23">
        <v>2</v>
      </c>
      <c r="S5598" s="23">
        <v>0</v>
      </c>
      <c r="T5598" s="47">
        <v>16.2</v>
      </c>
      <c r="U5598" s="98" t="s">
        <v>111</v>
      </c>
      <c r="V5598" s="98" t="s">
        <v>3139</v>
      </c>
      <c r="W5598" s="69">
        <f t="shared" si="174"/>
        <v>7.9523371048451599E-2</v>
      </c>
    </row>
    <row r="5599" spans="1:23">
      <c r="A5599">
        <f t="shared" si="175"/>
        <v>1211</v>
      </c>
      <c r="B5599" s="99">
        <v>44408</v>
      </c>
      <c r="C5599" s="23">
        <v>3196</v>
      </c>
      <c r="D5599" s="23">
        <v>5</v>
      </c>
      <c r="E5599" s="98" t="s">
        <v>49</v>
      </c>
      <c r="F5599" s="98" t="s">
        <v>164</v>
      </c>
      <c r="G5599" s="98" t="s">
        <v>4120</v>
      </c>
      <c r="H5599" s="98" t="s">
        <v>1366</v>
      </c>
      <c r="I5599" s="98" t="s">
        <v>6226</v>
      </c>
      <c r="J5599" s="99">
        <v>45619</v>
      </c>
      <c r="K5599" s="107">
        <v>8000000</v>
      </c>
      <c r="L5599" s="98" t="s">
        <v>8389</v>
      </c>
      <c r="M5599" s="23">
        <v>1440</v>
      </c>
      <c r="N5599" s="23">
        <v>1</v>
      </c>
      <c r="O5599" s="107">
        <v>8000000</v>
      </c>
      <c r="P5599" s="23">
        <v>180</v>
      </c>
      <c r="Q5599" s="23">
        <v>2</v>
      </c>
      <c r="R5599" s="23">
        <v>2</v>
      </c>
      <c r="S5599" s="23">
        <v>0</v>
      </c>
      <c r="T5599" s="47">
        <v>7</v>
      </c>
      <c r="U5599" s="98" t="s">
        <v>111</v>
      </c>
      <c r="V5599" s="98" t="s">
        <v>3139</v>
      </c>
      <c r="W5599" s="69">
        <f t="shared" si="174"/>
        <v>2.6403757613340708E-2</v>
      </c>
    </row>
    <row r="5600" spans="1:23">
      <c r="A5600">
        <f t="shared" si="175"/>
        <v>1576</v>
      </c>
      <c r="B5600" s="99">
        <v>44408</v>
      </c>
      <c r="C5600" s="23">
        <v>3197</v>
      </c>
      <c r="D5600" s="23">
        <v>5</v>
      </c>
      <c r="E5600" s="98" t="s">
        <v>49</v>
      </c>
      <c r="F5600" s="98" t="s">
        <v>164</v>
      </c>
      <c r="G5600" s="98" t="s">
        <v>4120</v>
      </c>
      <c r="H5600" s="98" t="s">
        <v>1366</v>
      </c>
      <c r="I5600" s="98" t="s">
        <v>6226</v>
      </c>
      <c r="J5600" s="99">
        <v>45984</v>
      </c>
      <c r="K5600" s="107">
        <v>10000000</v>
      </c>
      <c r="L5600" s="98" t="s">
        <v>8390</v>
      </c>
      <c r="M5600" s="23">
        <v>1800</v>
      </c>
      <c r="N5600" s="23">
        <v>1</v>
      </c>
      <c r="O5600" s="107">
        <v>10000000</v>
      </c>
      <c r="P5600" s="23">
        <v>180</v>
      </c>
      <c r="Q5600" s="23">
        <v>2</v>
      </c>
      <c r="R5600" s="23">
        <v>2</v>
      </c>
      <c r="S5600" s="23">
        <v>0</v>
      </c>
      <c r="T5600" s="47">
        <v>9</v>
      </c>
      <c r="U5600" s="98" t="s">
        <v>111</v>
      </c>
      <c r="V5600" s="98" t="s">
        <v>3139</v>
      </c>
      <c r="W5600" s="69">
        <f t="shared" si="174"/>
        <v>4.4179650582473112E-2</v>
      </c>
    </row>
    <row r="5601" spans="1:23">
      <c r="A5601">
        <f t="shared" si="175"/>
        <v>1576</v>
      </c>
      <c r="B5601" s="99">
        <v>44408</v>
      </c>
      <c r="C5601" s="23">
        <v>3198</v>
      </c>
      <c r="D5601" s="23">
        <v>5</v>
      </c>
      <c r="E5601" s="98" t="s">
        <v>49</v>
      </c>
      <c r="F5601" s="98" t="s">
        <v>164</v>
      </c>
      <c r="G5601" s="98" t="s">
        <v>4120</v>
      </c>
      <c r="H5601" s="98" t="s">
        <v>1366</v>
      </c>
      <c r="I5601" s="98" t="s">
        <v>6226</v>
      </c>
      <c r="J5601" s="99">
        <v>45984</v>
      </c>
      <c r="K5601" s="107">
        <v>10000000</v>
      </c>
      <c r="L5601" s="98" t="s">
        <v>8391</v>
      </c>
      <c r="M5601" s="23">
        <v>1800</v>
      </c>
      <c r="N5601" s="23">
        <v>1</v>
      </c>
      <c r="O5601" s="107">
        <v>10000000</v>
      </c>
      <c r="P5601" s="23">
        <v>180</v>
      </c>
      <c r="Q5601" s="23">
        <v>2</v>
      </c>
      <c r="R5601" s="23">
        <v>2</v>
      </c>
      <c r="S5601" s="23">
        <v>0</v>
      </c>
      <c r="T5601" s="47">
        <v>9</v>
      </c>
      <c r="U5601" s="98" t="s">
        <v>111</v>
      </c>
      <c r="V5601" s="98" t="s">
        <v>3139</v>
      </c>
      <c r="W5601" s="69">
        <f t="shared" si="174"/>
        <v>4.4179650582473112E-2</v>
      </c>
    </row>
    <row r="5602" spans="1:23">
      <c r="A5602">
        <f t="shared" si="175"/>
        <v>1576</v>
      </c>
      <c r="B5602" s="99">
        <v>44408</v>
      </c>
      <c r="C5602" s="23">
        <v>3199</v>
      </c>
      <c r="D5602" s="23">
        <v>5</v>
      </c>
      <c r="E5602" s="98" t="s">
        <v>49</v>
      </c>
      <c r="F5602" s="98" t="s">
        <v>164</v>
      </c>
      <c r="G5602" s="98" t="s">
        <v>4120</v>
      </c>
      <c r="H5602" s="98" t="s">
        <v>1366</v>
      </c>
      <c r="I5602" s="98" t="s">
        <v>6226</v>
      </c>
      <c r="J5602" s="99">
        <v>45984</v>
      </c>
      <c r="K5602" s="107">
        <v>25000000</v>
      </c>
      <c r="L5602" s="98" t="s">
        <v>8392</v>
      </c>
      <c r="M5602" s="23">
        <v>1800</v>
      </c>
      <c r="N5602" s="23">
        <v>1</v>
      </c>
      <c r="O5602" s="107">
        <v>25000000</v>
      </c>
      <c r="P5602" s="23">
        <v>180</v>
      </c>
      <c r="Q5602" s="23">
        <v>2</v>
      </c>
      <c r="R5602" s="23">
        <v>2</v>
      </c>
      <c r="S5602" s="23">
        <v>0</v>
      </c>
      <c r="T5602" s="47">
        <v>22.5</v>
      </c>
      <c r="U5602" s="98" t="s">
        <v>111</v>
      </c>
      <c r="V5602" s="98" t="s">
        <v>3139</v>
      </c>
      <c r="W5602" s="69">
        <f t="shared" si="174"/>
        <v>0.11044912645618278</v>
      </c>
    </row>
    <row r="5603" spans="1:23">
      <c r="A5603">
        <f t="shared" si="175"/>
        <v>845</v>
      </c>
      <c r="B5603" s="99">
        <v>44408</v>
      </c>
      <c r="C5603" s="23">
        <v>3200</v>
      </c>
      <c r="D5603" s="23">
        <v>5</v>
      </c>
      <c r="E5603" s="98" t="s">
        <v>49</v>
      </c>
      <c r="F5603" s="98" t="s">
        <v>164</v>
      </c>
      <c r="G5603" s="98" t="s">
        <v>4120</v>
      </c>
      <c r="H5603" s="98" t="s">
        <v>1366</v>
      </c>
      <c r="I5603" s="98" t="s">
        <v>6226</v>
      </c>
      <c r="J5603" s="99">
        <v>45253</v>
      </c>
      <c r="K5603" s="107">
        <v>12000000</v>
      </c>
      <c r="L5603" s="98" t="s">
        <v>8393</v>
      </c>
      <c r="M5603" s="23">
        <v>1080</v>
      </c>
      <c r="N5603" s="23">
        <v>1</v>
      </c>
      <c r="O5603" s="107">
        <v>12000000</v>
      </c>
      <c r="P5603" s="23">
        <v>180</v>
      </c>
      <c r="Q5603" s="23">
        <v>2</v>
      </c>
      <c r="R5603" s="23">
        <v>2</v>
      </c>
      <c r="S5603" s="23">
        <v>0</v>
      </c>
      <c r="T5603" s="47">
        <v>10</v>
      </c>
      <c r="U5603" s="98" t="s">
        <v>111</v>
      </c>
      <c r="V5603" s="98" t="s">
        <v>3139</v>
      </c>
      <c r="W5603" s="69">
        <f t="shared" si="174"/>
        <v>2.6319659293704022E-2</v>
      </c>
    </row>
    <row r="5604" spans="1:23">
      <c r="A5604">
        <f t="shared" si="175"/>
        <v>1576</v>
      </c>
      <c r="B5604" s="99">
        <v>44408</v>
      </c>
      <c r="C5604" s="23">
        <v>3201</v>
      </c>
      <c r="D5604" s="23">
        <v>5</v>
      </c>
      <c r="E5604" s="98" t="s">
        <v>49</v>
      </c>
      <c r="F5604" s="98" t="s">
        <v>164</v>
      </c>
      <c r="G5604" s="98" t="s">
        <v>4120</v>
      </c>
      <c r="H5604" s="98" t="s">
        <v>1366</v>
      </c>
      <c r="I5604" s="98" t="s">
        <v>6226</v>
      </c>
      <c r="J5604" s="99">
        <v>45984</v>
      </c>
      <c r="K5604" s="107">
        <v>15000000</v>
      </c>
      <c r="L5604" s="98" t="s">
        <v>8394</v>
      </c>
      <c r="M5604" s="23">
        <v>1800</v>
      </c>
      <c r="N5604" s="23">
        <v>1</v>
      </c>
      <c r="O5604" s="107">
        <v>15000000</v>
      </c>
      <c r="P5604" s="23">
        <v>180</v>
      </c>
      <c r="Q5604" s="23">
        <v>2</v>
      </c>
      <c r="R5604" s="23">
        <v>2</v>
      </c>
      <c r="S5604" s="23">
        <v>0</v>
      </c>
      <c r="T5604" s="47">
        <v>13.5</v>
      </c>
      <c r="U5604" s="98" t="s">
        <v>111</v>
      </c>
      <c r="V5604" s="98" t="s">
        <v>3139</v>
      </c>
      <c r="W5604" s="69">
        <f t="shared" si="174"/>
        <v>6.6269475873709668E-2</v>
      </c>
    </row>
    <row r="5605" spans="1:23">
      <c r="A5605">
        <f t="shared" si="175"/>
        <v>845</v>
      </c>
      <c r="B5605" s="99">
        <v>44408</v>
      </c>
      <c r="C5605" s="23">
        <v>3202</v>
      </c>
      <c r="D5605" s="23">
        <v>5</v>
      </c>
      <c r="E5605" s="98" t="s">
        <v>49</v>
      </c>
      <c r="F5605" s="98" t="s">
        <v>164</v>
      </c>
      <c r="G5605" s="98" t="s">
        <v>4120</v>
      </c>
      <c r="H5605" s="98" t="s">
        <v>1366</v>
      </c>
      <c r="I5605" s="98" t="s">
        <v>6226</v>
      </c>
      <c r="J5605" s="99">
        <v>45253</v>
      </c>
      <c r="K5605" s="107">
        <v>15000000</v>
      </c>
      <c r="L5605" s="98" t="s">
        <v>8395</v>
      </c>
      <c r="M5605" s="23">
        <v>1080</v>
      </c>
      <c r="N5605" s="23">
        <v>1</v>
      </c>
      <c r="O5605" s="107">
        <v>15000000</v>
      </c>
      <c r="P5605" s="23">
        <v>180</v>
      </c>
      <c r="Q5605" s="23">
        <v>2</v>
      </c>
      <c r="R5605" s="23">
        <v>2</v>
      </c>
      <c r="S5605" s="23">
        <v>0</v>
      </c>
      <c r="T5605" s="47">
        <v>12.5</v>
      </c>
      <c r="U5605" s="98" t="s">
        <v>111</v>
      </c>
      <c r="V5605" s="98" t="s">
        <v>3139</v>
      </c>
      <c r="W5605" s="69">
        <f t="shared" si="174"/>
        <v>3.2899574117130022E-2</v>
      </c>
    </row>
    <row r="5606" spans="1:23">
      <c r="A5606">
        <f t="shared" si="175"/>
        <v>1576</v>
      </c>
      <c r="B5606" s="99">
        <v>44408</v>
      </c>
      <c r="C5606" s="23">
        <v>3203</v>
      </c>
      <c r="D5606" s="23">
        <v>5</v>
      </c>
      <c r="E5606" s="98" t="s">
        <v>49</v>
      </c>
      <c r="F5606" s="98" t="s">
        <v>164</v>
      </c>
      <c r="G5606" s="98" t="s">
        <v>4120</v>
      </c>
      <c r="H5606" s="98" t="s">
        <v>1366</v>
      </c>
      <c r="I5606" s="98" t="s">
        <v>6226</v>
      </c>
      <c r="J5606" s="99">
        <v>45984</v>
      </c>
      <c r="K5606" s="107">
        <v>15000000</v>
      </c>
      <c r="L5606" s="98" t="s">
        <v>8396</v>
      </c>
      <c r="M5606" s="23">
        <v>1800</v>
      </c>
      <c r="N5606" s="23">
        <v>1</v>
      </c>
      <c r="O5606" s="107">
        <v>15000000</v>
      </c>
      <c r="P5606" s="23">
        <v>180</v>
      </c>
      <c r="Q5606" s="23">
        <v>2</v>
      </c>
      <c r="R5606" s="23">
        <v>2</v>
      </c>
      <c r="S5606" s="23">
        <v>0</v>
      </c>
      <c r="T5606" s="47">
        <v>13.5</v>
      </c>
      <c r="U5606" s="98" t="s">
        <v>111</v>
      </c>
      <c r="V5606" s="98" t="s">
        <v>3139</v>
      </c>
      <c r="W5606" s="69">
        <f t="shared" si="174"/>
        <v>6.6269475873709668E-2</v>
      </c>
    </row>
    <row r="5607" spans="1:23">
      <c r="A5607">
        <f t="shared" si="175"/>
        <v>845</v>
      </c>
      <c r="B5607" s="99">
        <v>44408</v>
      </c>
      <c r="C5607" s="23">
        <v>3204</v>
      </c>
      <c r="D5607" s="23">
        <v>5</v>
      </c>
      <c r="E5607" s="98" t="s">
        <v>49</v>
      </c>
      <c r="F5607" s="98" t="s">
        <v>164</v>
      </c>
      <c r="G5607" s="98" t="s">
        <v>4120</v>
      </c>
      <c r="H5607" s="98" t="s">
        <v>1366</v>
      </c>
      <c r="I5607" s="98" t="s">
        <v>6226</v>
      </c>
      <c r="J5607" s="99">
        <v>45253</v>
      </c>
      <c r="K5607" s="107">
        <v>6400000</v>
      </c>
      <c r="L5607" s="98" t="s">
        <v>8397</v>
      </c>
      <c r="M5607" s="23">
        <v>1080</v>
      </c>
      <c r="N5607" s="23">
        <v>1</v>
      </c>
      <c r="O5607" s="107">
        <v>6400000</v>
      </c>
      <c r="P5607" s="23">
        <v>180</v>
      </c>
      <c r="Q5607" s="23">
        <v>2</v>
      </c>
      <c r="R5607" s="23">
        <v>2</v>
      </c>
      <c r="S5607" s="23">
        <v>0</v>
      </c>
      <c r="T5607" s="47">
        <v>5.3333329999999997</v>
      </c>
      <c r="U5607" s="98" t="s">
        <v>111</v>
      </c>
      <c r="V5607" s="98" t="s">
        <v>3139</v>
      </c>
      <c r="W5607" s="69">
        <f t="shared" si="174"/>
        <v>1.4037150745986833E-2</v>
      </c>
    </row>
    <row r="5608" spans="1:23">
      <c r="A5608">
        <f t="shared" si="175"/>
        <v>1576</v>
      </c>
      <c r="B5608" s="99">
        <v>44408</v>
      </c>
      <c r="C5608" s="23">
        <v>3205</v>
      </c>
      <c r="D5608" s="23">
        <v>5</v>
      </c>
      <c r="E5608" s="98" t="s">
        <v>49</v>
      </c>
      <c r="F5608" s="98" t="s">
        <v>164</v>
      </c>
      <c r="G5608" s="98" t="s">
        <v>4120</v>
      </c>
      <c r="H5608" s="98" t="s">
        <v>1366</v>
      </c>
      <c r="I5608" s="98" t="s">
        <v>6226</v>
      </c>
      <c r="J5608" s="99">
        <v>45984</v>
      </c>
      <c r="K5608" s="107">
        <v>30000000</v>
      </c>
      <c r="L5608" s="98" t="s">
        <v>8398</v>
      </c>
      <c r="M5608" s="23">
        <v>1800</v>
      </c>
      <c r="N5608" s="23">
        <v>1</v>
      </c>
      <c r="O5608" s="107">
        <v>30000000</v>
      </c>
      <c r="P5608" s="23">
        <v>180</v>
      </c>
      <c r="Q5608" s="23">
        <v>2</v>
      </c>
      <c r="R5608" s="23">
        <v>2</v>
      </c>
      <c r="S5608" s="23">
        <v>0</v>
      </c>
      <c r="T5608" s="47">
        <v>27</v>
      </c>
      <c r="U5608" s="98" t="s">
        <v>111</v>
      </c>
      <c r="V5608" s="98" t="s">
        <v>3139</v>
      </c>
      <c r="W5608" s="69">
        <f t="shared" si="174"/>
        <v>0.13253895174741934</v>
      </c>
    </row>
    <row r="5609" spans="1:23">
      <c r="A5609">
        <f t="shared" si="175"/>
        <v>1576</v>
      </c>
      <c r="B5609" s="99">
        <v>44408</v>
      </c>
      <c r="C5609" s="23">
        <v>3206</v>
      </c>
      <c r="D5609" s="23">
        <v>5</v>
      </c>
      <c r="E5609" s="98" t="s">
        <v>49</v>
      </c>
      <c r="F5609" s="98" t="s">
        <v>164</v>
      </c>
      <c r="G5609" s="98" t="s">
        <v>4120</v>
      </c>
      <c r="H5609" s="98" t="s">
        <v>1366</v>
      </c>
      <c r="I5609" s="98" t="s">
        <v>6226</v>
      </c>
      <c r="J5609" s="99">
        <v>45984</v>
      </c>
      <c r="K5609" s="107">
        <v>30000000</v>
      </c>
      <c r="L5609" s="98" t="s">
        <v>8399</v>
      </c>
      <c r="M5609" s="23">
        <v>1800</v>
      </c>
      <c r="N5609" s="23">
        <v>1</v>
      </c>
      <c r="O5609" s="107">
        <v>30000000</v>
      </c>
      <c r="P5609" s="23">
        <v>30</v>
      </c>
      <c r="Q5609" s="23">
        <v>2</v>
      </c>
      <c r="R5609" s="23">
        <v>2</v>
      </c>
      <c r="S5609" s="23">
        <v>0</v>
      </c>
      <c r="T5609" s="47">
        <v>26</v>
      </c>
      <c r="U5609" s="98" t="s">
        <v>111</v>
      </c>
      <c r="V5609" s="98" t="s">
        <v>3139</v>
      </c>
      <c r="W5609" s="69">
        <f t="shared" si="174"/>
        <v>0.12763010168270009</v>
      </c>
    </row>
    <row r="5610" spans="1:23">
      <c r="A5610">
        <f t="shared" si="175"/>
        <v>1576</v>
      </c>
      <c r="B5610" s="99">
        <v>44408</v>
      </c>
      <c r="C5610" s="23">
        <v>3207</v>
      </c>
      <c r="D5610" s="23">
        <v>5</v>
      </c>
      <c r="E5610" s="98" t="s">
        <v>49</v>
      </c>
      <c r="F5610" s="98" t="s">
        <v>164</v>
      </c>
      <c r="G5610" s="98" t="s">
        <v>4120</v>
      </c>
      <c r="H5610" s="98" t="s">
        <v>1366</v>
      </c>
      <c r="I5610" s="98" t="s">
        <v>6226</v>
      </c>
      <c r="J5610" s="99">
        <v>45984</v>
      </c>
      <c r="K5610" s="107">
        <v>30000000</v>
      </c>
      <c r="L5610" s="98" t="s">
        <v>8400</v>
      </c>
      <c r="M5610" s="23">
        <v>1800</v>
      </c>
      <c r="N5610" s="23">
        <v>1</v>
      </c>
      <c r="O5610" s="107">
        <v>30000000</v>
      </c>
      <c r="P5610" s="23">
        <v>180</v>
      </c>
      <c r="Q5610" s="23">
        <v>2</v>
      </c>
      <c r="R5610" s="23">
        <v>2</v>
      </c>
      <c r="S5610" s="23">
        <v>0</v>
      </c>
      <c r="T5610" s="47">
        <v>27</v>
      </c>
      <c r="U5610" s="98" t="s">
        <v>111</v>
      </c>
      <c r="V5610" s="98" t="s">
        <v>3139</v>
      </c>
      <c r="W5610" s="69">
        <f t="shared" si="174"/>
        <v>0.13253895174741934</v>
      </c>
    </row>
    <row r="5611" spans="1:23">
      <c r="A5611">
        <f t="shared" si="175"/>
        <v>845</v>
      </c>
      <c r="B5611" s="99">
        <v>44408</v>
      </c>
      <c r="C5611" s="23">
        <v>3208</v>
      </c>
      <c r="D5611" s="23">
        <v>5</v>
      </c>
      <c r="E5611" s="98" t="s">
        <v>49</v>
      </c>
      <c r="F5611" s="98" t="s">
        <v>164</v>
      </c>
      <c r="G5611" s="98" t="s">
        <v>4120</v>
      </c>
      <c r="H5611" s="98" t="s">
        <v>1366</v>
      </c>
      <c r="I5611" s="98" t="s">
        <v>6226</v>
      </c>
      <c r="J5611" s="99">
        <v>45253</v>
      </c>
      <c r="K5611" s="107">
        <v>15000000</v>
      </c>
      <c r="L5611" s="98" t="s">
        <v>8401</v>
      </c>
      <c r="M5611" s="23">
        <v>1080</v>
      </c>
      <c r="N5611" s="23">
        <v>1</v>
      </c>
      <c r="O5611" s="107">
        <v>15000000</v>
      </c>
      <c r="P5611" s="23">
        <v>180</v>
      </c>
      <c r="Q5611" s="23">
        <v>2</v>
      </c>
      <c r="R5611" s="23">
        <v>2</v>
      </c>
      <c r="S5611" s="23">
        <v>2.87</v>
      </c>
      <c r="T5611" s="47">
        <v>12.565274</v>
      </c>
      <c r="U5611" s="98" t="s">
        <v>111</v>
      </c>
      <c r="V5611" s="98" t="s">
        <v>3139</v>
      </c>
      <c r="W5611" s="69">
        <f t="shared" si="174"/>
        <v>3.3071373061203752E-2</v>
      </c>
    </row>
    <row r="5612" spans="1:23">
      <c r="A5612">
        <f t="shared" si="175"/>
        <v>845</v>
      </c>
      <c r="B5612" s="99">
        <v>44408</v>
      </c>
      <c r="C5612" s="23">
        <v>3209</v>
      </c>
      <c r="D5612" s="23">
        <v>5</v>
      </c>
      <c r="E5612" s="98" t="s">
        <v>49</v>
      </c>
      <c r="F5612" s="98" t="s">
        <v>164</v>
      </c>
      <c r="G5612" s="98" t="s">
        <v>4120</v>
      </c>
      <c r="H5612" s="98" t="s">
        <v>1366</v>
      </c>
      <c r="I5612" s="98" t="s">
        <v>6226</v>
      </c>
      <c r="J5612" s="99">
        <v>45253</v>
      </c>
      <c r="K5612" s="107">
        <v>7500000</v>
      </c>
      <c r="L5612" s="98" t="s">
        <v>8402</v>
      </c>
      <c r="M5612" s="23">
        <v>1080</v>
      </c>
      <c r="N5612" s="23">
        <v>1</v>
      </c>
      <c r="O5612" s="107">
        <v>7500000</v>
      </c>
      <c r="P5612" s="23">
        <v>90</v>
      </c>
      <c r="Q5612" s="23">
        <v>2</v>
      </c>
      <c r="R5612" s="23">
        <v>2</v>
      </c>
      <c r="S5612" s="23">
        <v>0</v>
      </c>
      <c r="T5612" s="47">
        <v>6.25</v>
      </c>
      <c r="U5612" s="98" t="s">
        <v>111</v>
      </c>
      <c r="V5612" s="98" t="s">
        <v>3139</v>
      </c>
      <c r="W5612" s="69">
        <f t="shared" si="174"/>
        <v>1.6449787058565011E-2</v>
      </c>
    </row>
    <row r="5613" spans="1:23">
      <c r="A5613">
        <f t="shared" si="175"/>
        <v>1576</v>
      </c>
      <c r="B5613" s="99">
        <v>44408</v>
      </c>
      <c r="C5613" s="23">
        <v>3210</v>
      </c>
      <c r="D5613" s="23">
        <v>5</v>
      </c>
      <c r="E5613" s="98" t="s">
        <v>49</v>
      </c>
      <c r="F5613" s="98" t="s">
        <v>164</v>
      </c>
      <c r="G5613" s="98" t="s">
        <v>4120</v>
      </c>
      <c r="H5613" s="98" t="s">
        <v>1366</v>
      </c>
      <c r="I5613" s="98" t="s">
        <v>6226</v>
      </c>
      <c r="J5613" s="99">
        <v>45984</v>
      </c>
      <c r="K5613" s="107">
        <v>18000000</v>
      </c>
      <c r="L5613" s="98" t="s">
        <v>8403</v>
      </c>
      <c r="M5613" s="23">
        <v>1800</v>
      </c>
      <c r="N5613" s="23">
        <v>1</v>
      </c>
      <c r="O5613" s="107">
        <v>18000000</v>
      </c>
      <c r="P5613" s="23">
        <v>180</v>
      </c>
      <c r="Q5613" s="23">
        <v>2</v>
      </c>
      <c r="R5613" s="23">
        <v>2</v>
      </c>
      <c r="S5613" s="23">
        <v>0</v>
      </c>
      <c r="T5613" s="47">
        <v>16.2</v>
      </c>
      <c r="U5613" s="98" t="s">
        <v>111</v>
      </c>
      <c r="V5613" s="98" t="s">
        <v>3139</v>
      </c>
      <c r="W5613" s="69">
        <f t="shared" si="174"/>
        <v>7.9523371048451599E-2</v>
      </c>
    </row>
    <row r="5614" spans="1:23">
      <c r="A5614">
        <f t="shared" si="175"/>
        <v>845</v>
      </c>
      <c r="B5614" s="99">
        <v>44408</v>
      </c>
      <c r="C5614" s="23">
        <v>3211</v>
      </c>
      <c r="D5614" s="23">
        <v>5</v>
      </c>
      <c r="E5614" s="98" t="s">
        <v>49</v>
      </c>
      <c r="F5614" s="98" t="s">
        <v>164</v>
      </c>
      <c r="G5614" s="98" t="s">
        <v>4120</v>
      </c>
      <c r="H5614" s="98" t="s">
        <v>1366</v>
      </c>
      <c r="I5614" s="98" t="s">
        <v>6226</v>
      </c>
      <c r="J5614" s="99">
        <v>45253</v>
      </c>
      <c r="K5614" s="107">
        <v>5000000</v>
      </c>
      <c r="L5614" s="98" t="s">
        <v>8404</v>
      </c>
      <c r="M5614" s="23">
        <v>1080</v>
      </c>
      <c r="N5614" s="23">
        <v>1</v>
      </c>
      <c r="O5614" s="107">
        <v>5000000</v>
      </c>
      <c r="P5614" s="23">
        <v>180</v>
      </c>
      <c r="Q5614" s="23">
        <v>2</v>
      </c>
      <c r="R5614" s="23">
        <v>2</v>
      </c>
      <c r="S5614" s="23">
        <v>0</v>
      </c>
      <c r="T5614" s="47">
        <v>4.1666670000000003</v>
      </c>
      <c r="U5614" s="98" t="s">
        <v>111</v>
      </c>
      <c r="V5614" s="98" t="s">
        <v>3139</v>
      </c>
      <c r="W5614" s="69">
        <f t="shared" si="174"/>
        <v>1.0966525583031985E-2</v>
      </c>
    </row>
    <row r="5615" spans="1:23">
      <c r="A5615">
        <f t="shared" si="175"/>
        <v>845</v>
      </c>
      <c r="B5615" s="99">
        <v>44408</v>
      </c>
      <c r="C5615" s="23">
        <v>3212</v>
      </c>
      <c r="D5615" s="23">
        <v>5</v>
      </c>
      <c r="E5615" s="98" t="s">
        <v>49</v>
      </c>
      <c r="F5615" s="98" t="s">
        <v>164</v>
      </c>
      <c r="G5615" s="98" t="s">
        <v>4120</v>
      </c>
      <c r="H5615" s="98" t="s">
        <v>1366</v>
      </c>
      <c r="I5615" s="98" t="s">
        <v>6226</v>
      </c>
      <c r="J5615" s="99">
        <v>45253</v>
      </c>
      <c r="K5615" s="107">
        <v>5500000</v>
      </c>
      <c r="L5615" s="98" t="s">
        <v>8405</v>
      </c>
      <c r="M5615" s="23">
        <v>1080</v>
      </c>
      <c r="N5615" s="23">
        <v>1</v>
      </c>
      <c r="O5615" s="107">
        <v>5500000</v>
      </c>
      <c r="P5615" s="23">
        <v>180</v>
      </c>
      <c r="Q5615" s="23">
        <v>2</v>
      </c>
      <c r="R5615" s="23">
        <v>2</v>
      </c>
      <c r="S5615" s="23">
        <v>0</v>
      </c>
      <c r="T5615" s="47">
        <v>4.5833329999999997</v>
      </c>
      <c r="U5615" s="98" t="s">
        <v>111</v>
      </c>
      <c r="V5615" s="98" t="s">
        <v>3139</v>
      </c>
      <c r="W5615" s="69">
        <f t="shared" si="174"/>
        <v>1.2063176298959033E-2</v>
      </c>
    </row>
    <row r="5616" spans="1:23">
      <c r="A5616">
        <f t="shared" si="175"/>
        <v>1576</v>
      </c>
      <c r="B5616" s="99">
        <v>44408</v>
      </c>
      <c r="C5616" s="23">
        <v>3213</v>
      </c>
      <c r="D5616" s="23">
        <v>5</v>
      </c>
      <c r="E5616" s="98" t="s">
        <v>49</v>
      </c>
      <c r="F5616" s="98" t="s">
        <v>164</v>
      </c>
      <c r="G5616" s="98" t="s">
        <v>4120</v>
      </c>
      <c r="H5616" s="98" t="s">
        <v>1366</v>
      </c>
      <c r="I5616" s="98" t="s">
        <v>6226</v>
      </c>
      <c r="J5616" s="99">
        <v>45984</v>
      </c>
      <c r="K5616" s="107">
        <v>12000000</v>
      </c>
      <c r="L5616" s="98" t="s">
        <v>8406</v>
      </c>
      <c r="M5616" s="23">
        <v>1800</v>
      </c>
      <c r="N5616" s="23">
        <v>1</v>
      </c>
      <c r="O5616" s="107">
        <v>12000000</v>
      </c>
      <c r="P5616" s="23">
        <v>180</v>
      </c>
      <c r="Q5616" s="23">
        <v>2</v>
      </c>
      <c r="R5616" s="23">
        <v>2</v>
      </c>
      <c r="S5616" s="23">
        <v>0</v>
      </c>
      <c r="T5616" s="47">
        <v>10.8</v>
      </c>
      <c r="U5616" s="98" t="s">
        <v>111</v>
      </c>
      <c r="V5616" s="98" t="s">
        <v>3139</v>
      </c>
      <c r="W5616" s="69">
        <f t="shared" si="174"/>
        <v>5.3015580698967738E-2</v>
      </c>
    </row>
    <row r="5617" spans="1:23">
      <c r="A5617">
        <f t="shared" si="175"/>
        <v>845</v>
      </c>
      <c r="B5617" s="99">
        <v>44408</v>
      </c>
      <c r="C5617" s="23">
        <v>3214</v>
      </c>
      <c r="D5617" s="23">
        <v>5</v>
      </c>
      <c r="E5617" s="98" t="s">
        <v>49</v>
      </c>
      <c r="F5617" s="98" t="s">
        <v>164</v>
      </c>
      <c r="G5617" s="98" t="s">
        <v>4120</v>
      </c>
      <c r="H5617" s="98" t="s">
        <v>1366</v>
      </c>
      <c r="I5617" s="98" t="s">
        <v>6226</v>
      </c>
      <c r="J5617" s="99">
        <v>45253</v>
      </c>
      <c r="K5617" s="107">
        <v>5000000</v>
      </c>
      <c r="L5617" s="98" t="s">
        <v>8407</v>
      </c>
      <c r="M5617" s="23">
        <v>1080</v>
      </c>
      <c r="N5617" s="23">
        <v>1</v>
      </c>
      <c r="O5617" s="107">
        <v>5000000</v>
      </c>
      <c r="P5617" s="23">
        <v>180</v>
      </c>
      <c r="Q5617" s="23">
        <v>2</v>
      </c>
      <c r="R5617" s="23">
        <v>2</v>
      </c>
      <c r="S5617" s="23">
        <v>0</v>
      </c>
      <c r="T5617" s="47">
        <v>4.1666670000000003</v>
      </c>
      <c r="U5617" s="98" t="s">
        <v>111</v>
      </c>
      <c r="V5617" s="98" t="s">
        <v>3139</v>
      </c>
      <c r="W5617" s="69">
        <f t="shared" si="174"/>
        <v>1.0966525583031985E-2</v>
      </c>
    </row>
    <row r="5618" spans="1:23">
      <c r="A5618">
        <f t="shared" si="175"/>
        <v>845</v>
      </c>
      <c r="B5618" s="99">
        <v>44408</v>
      </c>
      <c r="C5618" s="23">
        <v>3215</v>
      </c>
      <c r="D5618" s="23">
        <v>5</v>
      </c>
      <c r="E5618" s="98" t="s">
        <v>49</v>
      </c>
      <c r="F5618" s="98" t="s">
        <v>164</v>
      </c>
      <c r="G5618" s="98" t="s">
        <v>4120</v>
      </c>
      <c r="H5618" s="98" t="s">
        <v>1366</v>
      </c>
      <c r="I5618" s="98" t="s">
        <v>6226</v>
      </c>
      <c r="J5618" s="99">
        <v>45253</v>
      </c>
      <c r="K5618" s="107">
        <v>8000000</v>
      </c>
      <c r="L5618" s="98" t="s">
        <v>8408</v>
      </c>
      <c r="M5618" s="23">
        <v>1080</v>
      </c>
      <c r="N5618" s="23">
        <v>1</v>
      </c>
      <c r="O5618" s="107">
        <v>8000000</v>
      </c>
      <c r="P5618" s="23">
        <v>180</v>
      </c>
      <c r="Q5618" s="23">
        <v>2</v>
      </c>
      <c r="R5618" s="23">
        <v>2</v>
      </c>
      <c r="S5618" s="23">
        <v>0</v>
      </c>
      <c r="T5618" s="47">
        <v>6.6666670000000003</v>
      </c>
      <c r="U5618" s="98" t="s">
        <v>111</v>
      </c>
      <c r="V5618" s="98" t="s">
        <v>3139</v>
      </c>
      <c r="W5618" s="69">
        <f t="shared" si="174"/>
        <v>1.7546440406457992E-2</v>
      </c>
    </row>
    <row r="5619" spans="1:23">
      <c r="A5619">
        <f t="shared" si="175"/>
        <v>1576</v>
      </c>
      <c r="B5619" s="99">
        <v>44408</v>
      </c>
      <c r="C5619" s="23">
        <v>3216</v>
      </c>
      <c r="D5619" s="23">
        <v>5</v>
      </c>
      <c r="E5619" s="98" t="s">
        <v>49</v>
      </c>
      <c r="F5619" s="98" t="s">
        <v>164</v>
      </c>
      <c r="G5619" s="98" t="s">
        <v>4120</v>
      </c>
      <c r="H5619" s="98" t="s">
        <v>1366</v>
      </c>
      <c r="I5619" s="98" t="s">
        <v>6226</v>
      </c>
      <c r="J5619" s="99">
        <v>45984</v>
      </c>
      <c r="K5619" s="107">
        <v>15000000</v>
      </c>
      <c r="L5619" s="98" t="s">
        <v>8409</v>
      </c>
      <c r="M5619" s="23">
        <v>1800</v>
      </c>
      <c r="N5619" s="23">
        <v>1</v>
      </c>
      <c r="O5619" s="107">
        <v>15000000</v>
      </c>
      <c r="P5619" s="23">
        <v>30</v>
      </c>
      <c r="Q5619" s="23">
        <v>2</v>
      </c>
      <c r="R5619" s="23">
        <v>2</v>
      </c>
      <c r="S5619" s="23">
        <v>0</v>
      </c>
      <c r="T5619" s="47">
        <v>13</v>
      </c>
      <c r="U5619" s="98" t="s">
        <v>111</v>
      </c>
      <c r="V5619" s="98" t="s">
        <v>3139</v>
      </c>
      <c r="W5619" s="69">
        <f t="shared" si="174"/>
        <v>6.3815050841350043E-2</v>
      </c>
    </row>
    <row r="5620" spans="1:23">
      <c r="A5620">
        <f t="shared" si="175"/>
        <v>1576</v>
      </c>
      <c r="B5620" s="99">
        <v>44408</v>
      </c>
      <c r="C5620" s="23">
        <v>3217</v>
      </c>
      <c r="D5620" s="23">
        <v>5</v>
      </c>
      <c r="E5620" s="98" t="s">
        <v>49</v>
      </c>
      <c r="F5620" s="98" t="s">
        <v>164</v>
      </c>
      <c r="G5620" s="98" t="s">
        <v>4120</v>
      </c>
      <c r="H5620" s="98" t="s">
        <v>1366</v>
      </c>
      <c r="I5620" s="98" t="s">
        <v>6226</v>
      </c>
      <c r="J5620" s="99">
        <v>45984</v>
      </c>
      <c r="K5620" s="107">
        <v>15000000</v>
      </c>
      <c r="L5620" s="98" t="s">
        <v>8410</v>
      </c>
      <c r="M5620" s="23">
        <v>1800</v>
      </c>
      <c r="N5620" s="23">
        <v>1</v>
      </c>
      <c r="O5620" s="107">
        <v>15000000</v>
      </c>
      <c r="P5620" s="23">
        <v>180</v>
      </c>
      <c r="Q5620" s="23">
        <v>2</v>
      </c>
      <c r="R5620" s="23">
        <v>2</v>
      </c>
      <c r="S5620" s="23">
        <v>0</v>
      </c>
      <c r="T5620" s="47">
        <v>13.5</v>
      </c>
      <c r="U5620" s="98" t="s">
        <v>111</v>
      </c>
      <c r="V5620" s="98" t="s">
        <v>3139</v>
      </c>
      <c r="W5620" s="69">
        <f t="shared" si="174"/>
        <v>6.6269475873709668E-2</v>
      </c>
    </row>
    <row r="5621" spans="1:23">
      <c r="A5621">
        <f t="shared" si="175"/>
        <v>1576</v>
      </c>
      <c r="B5621" s="99">
        <v>44408</v>
      </c>
      <c r="C5621" s="23">
        <v>3218</v>
      </c>
      <c r="D5621" s="23">
        <v>5</v>
      </c>
      <c r="E5621" s="98" t="s">
        <v>49</v>
      </c>
      <c r="F5621" s="98" t="s">
        <v>164</v>
      </c>
      <c r="G5621" s="98" t="s">
        <v>4120</v>
      </c>
      <c r="H5621" s="98" t="s">
        <v>1366</v>
      </c>
      <c r="I5621" s="98" t="s">
        <v>6226</v>
      </c>
      <c r="J5621" s="99">
        <v>45984</v>
      </c>
      <c r="K5621" s="107">
        <v>14000000</v>
      </c>
      <c r="L5621" s="98" t="s">
        <v>8411</v>
      </c>
      <c r="M5621" s="23">
        <v>1800</v>
      </c>
      <c r="N5621" s="23">
        <v>1</v>
      </c>
      <c r="O5621" s="107">
        <v>14000000</v>
      </c>
      <c r="P5621" s="23">
        <v>180</v>
      </c>
      <c r="Q5621" s="23">
        <v>2</v>
      </c>
      <c r="R5621" s="23">
        <v>2</v>
      </c>
      <c r="S5621" s="23">
        <v>0</v>
      </c>
      <c r="T5621" s="47">
        <v>12.6</v>
      </c>
      <c r="U5621" s="98" t="s">
        <v>111</v>
      </c>
      <c r="V5621" s="98" t="s">
        <v>3139</v>
      </c>
      <c r="W5621" s="69">
        <f t="shared" si="174"/>
        <v>6.1851510815462356E-2</v>
      </c>
    </row>
    <row r="5622" spans="1:23">
      <c r="A5622">
        <f t="shared" si="175"/>
        <v>1577</v>
      </c>
      <c r="B5622" s="99">
        <v>44408</v>
      </c>
      <c r="C5622" s="23">
        <v>3219</v>
      </c>
      <c r="D5622" s="23">
        <v>5</v>
      </c>
      <c r="E5622" s="98" t="s">
        <v>49</v>
      </c>
      <c r="F5622" s="98" t="s">
        <v>164</v>
      </c>
      <c r="G5622" s="98" t="s">
        <v>4120</v>
      </c>
      <c r="H5622" s="98" t="s">
        <v>1366</v>
      </c>
      <c r="I5622" s="98" t="s">
        <v>6769</v>
      </c>
      <c r="J5622" s="99">
        <v>45985</v>
      </c>
      <c r="K5622" s="107">
        <v>40000000</v>
      </c>
      <c r="L5622" s="98" t="s">
        <v>8412</v>
      </c>
      <c r="M5622" s="23">
        <v>1800</v>
      </c>
      <c r="N5622" s="23">
        <v>1</v>
      </c>
      <c r="O5622" s="107">
        <v>40000000</v>
      </c>
      <c r="P5622" s="23">
        <v>180</v>
      </c>
      <c r="Q5622" s="23">
        <v>2</v>
      </c>
      <c r="R5622" s="23">
        <v>2</v>
      </c>
      <c r="S5622" s="23">
        <v>2.87</v>
      </c>
      <c r="T5622" s="47">
        <v>36.188099999999999</v>
      </c>
      <c r="U5622" s="98" t="s">
        <v>111</v>
      </c>
      <c r="V5622" s="98" t="s">
        <v>3139</v>
      </c>
      <c r="W5622" s="69">
        <f t="shared" si="174"/>
        <v>0.17775467400487518</v>
      </c>
    </row>
    <row r="5623" spans="1:23">
      <c r="A5623">
        <f t="shared" si="175"/>
        <v>1577</v>
      </c>
      <c r="B5623" s="99">
        <v>44408</v>
      </c>
      <c r="C5623" s="23">
        <v>3220</v>
      </c>
      <c r="D5623" s="23">
        <v>5</v>
      </c>
      <c r="E5623" s="98" t="s">
        <v>49</v>
      </c>
      <c r="F5623" s="98" t="s">
        <v>164</v>
      </c>
      <c r="G5623" s="98" t="s">
        <v>4120</v>
      </c>
      <c r="H5623" s="98" t="s">
        <v>1366</v>
      </c>
      <c r="I5623" s="98" t="s">
        <v>6769</v>
      </c>
      <c r="J5623" s="99">
        <v>45985</v>
      </c>
      <c r="K5623" s="107">
        <v>25000000</v>
      </c>
      <c r="L5623" s="98" t="s">
        <v>8413</v>
      </c>
      <c r="M5623" s="23">
        <v>1800</v>
      </c>
      <c r="N5623" s="23">
        <v>1</v>
      </c>
      <c r="O5623" s="107">
        <v>25000000</v>
      </c>
      <c r="P5623" s="23">
        <v>180</v>
      </c>
      <c r="Q5623" s="23">
        <v>2</v>
      </c>
      <c r="R5623" s="23">
        <v>2</v>
      </c>
      <c r="S5623" s="23">
        <v>0</v>
      </c>
      <c r="T5623" s="47">
        <v>22.5</v>
      </c>
      <c r="U5623" s="98" t="s">
        <v>111</v>
      </c>
      <c r="V5623" s="98" t="s">
        <v>3139</v>
      </c>
      <c r="W5623" s="69">
        <f t="shared" si="174"/>
        <v>0.11051920838921335</v>
      </c>
    </row>
    <row r="5624" spans="1:23">
      <c r="A5624">
        <f t="shared" si="175"/>
        <v>1577</v>
      </c>
      <c r="B5624" s="99">
        <v>44408</v>
      </c>
      <c r="C5624" s="23">
        <v>3221</v>
      </c>
      <c r="D5624" s="23">
        <v>5</v>
      </c>
      <c r="E5624" s="98" t="s">
        <v>49</v>
      </c>
      <c r="F5624" s="98" t="s">
        <v>164</v>
      </c>
      <c r="G5624" s="98" t="s">
        <v>4120</v>
      </c>
      <c r="H5624" s="98" t="s">
        <v>1366</v>
      </c>
      <c r="I5624" s="98" t="s">
        <v>6769</v>
      </c>
      <c r="J5624" s="99">
        <v>45985</v>
      </c>
      <c r="K5624" s="107">
        <v>20000000</v>
      </c>
      <c r="L5624" s="98" t="s">
        <v>8414</v>
      </c>
      <c r="M5624" s="23">
        <v>1800</v>
      </c>
      <c r="N5624" s="23">
        <v>1</v>
      </c>
      <c r="O5624" s="107">
        <v>20000000</v>
      </c>
      <c r="P5624" s="23">
        <v>180</v>
      </c>
      <c r="Q5624" s="23">
        <v>2</v>
      </c>
      <c r="R5624" s="23">
        <v>2</v>
      </c>
      <c r="S5624" s="23">
        <v>0</v>
      </c>
      <c r="T5624" s="47">
        <v>18</v>
      </c>
      <c r="U5624" s="98" t="s">
        <v>111</v>
      </c>
      <c r="V5624" s="98" t="s">
        <v>3139</v>
      </c>
      <c r="W5624" s="69">
        <f t="shared" si="174"/>
        <v>8.841536671137068E-2</v>
      </c>
    </row>
    <row r="5625" spans="1:23">
      <c r="A5625">
        <f t="shared" si="175"/>
        <v>846</v>
      </c>
      <c r="B5625" s="99">
        <v>44408</v>
      </c>
      <c r="C5625" s="23">
        <v>3222</v>
      </c>
      <c r="D5625" s="23">
        <v>5</v>
      </c>
      <c r="E5625" s="98" t="s">
        <v>49</v>
      </c>
      <c r="F5625" s="98" t="s">
        <v>164</v>
      </c>
      <c r="G5625" s="98" t="s">
        <v>4120</v>
      </c>
      <c r="H5625" s="98" t="s">
        <v>1366</v>
      </c>
      <c r="I5625" s="98" t="s">
        <v>6769</v>
      </c>
      <c r="J5625" s="99">
        <v>45254</v>
      </c>
      <c r="K5625" s="107">
        <v>10000000</v>
      </c>
      <c r="L5625" s="98" t="s">
        <v>8415</v>
      </c>
      <c r="M5625" s="23">
        <v>1080</v>
      </c>
      <c r="N5625" s="23">
        <v>1</v>
      </c>
      <c r="O5625" s="107">
        <v>10000000</v>
      </c>
      <c r="P5625" s="23">
        <v>180</v>
      </c>
      <c r="Q5625" s="23">
        <v>2</v>
      </c>
      <c r="R5625" s="23">
        <v>2</v>
      </c>
      <c r="S5625" s="23">
        <v>0</v>
      </c>
      <c r="T5625" s="47">
        <v>8.3333329999999997</v>
      </c>
      <c r="U5625" s="98" t="s">
        <v>111</v>
      </c>
      <c r="V5625" s="98" t="s">
        <v>3139</v>
      </c>
      <c r="W5625" s="69">
        <f t="shared" si="174"/>
        <v>2.1959004804552595E-2</v>
      </c>
    </row>
    <row r="5626" spans="1:23">
      <c r="A5626">
        <f t="shared" si="175"/>
        <v>846</v>
      </c>
      <c r="B5626" s="99">
        <v>44408</v>
      </c>
      <c r="C5626" s="23">
        <v>3223</v>
      </c>
      <c r="D5626" s="23">
        <v>5</v>
      </c>
      <c r="E5626" s="98" t="s">
        <v>49</v>
      </c>
      <c r="F5626" s="98" t="s">
        <v>164</v>
      </c>
      <c r="G5626" s="98" t="s">
        <v>4120</v>
      </c>
      <c r="H5626" s="98" t="s">
        <v>1366</v>
      </c>
      <c r="I5626" s="98" t="s">
        <v>6769</v>
      </c>
      <c r="J5626" s="99">
        <v>45254</v>
      </c>
      <c r="K5626" s="107">
        <v>5000000</v>
      </c>
      <c r="L5626" s="98" t="s">
        <v>8416</v>
      </c>
      <c r="M5626" s="23">
        <v>1080</v>
      </c>
      <c r="N5626" s="23">
        <v>1</v>
      </c>
      <c r="O5626" s="107">
        <v>5000000</v>
      </c>
      <c r="P5626" s="23">
        <v>180</v>
      </c>
      <c r="Q5626" s="23">
        <v>2</v>
      </c>
      <c r="R5626" s="23">
        <v>2</v>
      </c>
      <c r="S5626" s="23">
        <v>0</v>
      </c>
      <c r="T5626" s="47">
        <v>4.1666670000000003</v>
      </c>
      <c r="U5626" s="98" t="s">
        <v>111</v>
      </c>
      <c r="V5626" s="98" t="s">
        <v>3139</v>
      </c>
      <c r="W5626" s="69">
        <f t="shared" si="174"/>
        <v>1.0979503719816638E-2</v>
      </c>
    </row>
    <row r="5627" spans="1:23">
      <c r="A5627">
        <f t="shared" si="175"/>
        <v>1577</v>
      </c>
      <c r="B5627" s="99">
        <v>44408</v>
      </c>
      <c r="C5627" s="23">
        <v>3224</v>
      </c>
      <c r="D5627" s="23">
        <v>5</v>
      </c>
      <c r="E5627" s="98" t="s">
        <v>49</v>
      </c>
      <c r="F5627" s="98" t="s">
        <v>164</v>
      </c>
      <c r="G5627" s="98" t="s">
        <v>4120</v>
      </c>
      <c r="H5627" s="98" t="s">
        <v>1366</v>
      </c>
      <c r="I5627" s="98" t="s">
        <v>6769</v>
      </c>
      <c r="J5627" s="99">
        <v>45985</v>
      </c>
      <c r="K5627" s="107">
        <v>20000000</v>
      </c>
      <c r="L5627" s="98" t="s">
        <v>8417</v>
      </c>
      <c r="M5627" s="23">
        <v>1800</v>
      </c>
      <c r="N5627" s="23">
        <v>1</v>
      </c>
      <c r="O5627" s="107">
        <v>20000000</v>
      </c>
      <c r="P5627" s="23">
        <v>180</v>
      </c>
      <c r="Q5627" s="23">
        <v>2</v>
      </c>
      <c r="R5627" s="23">
        <v>2</v>
      </c>
      <c r="S5627" s="23">
        <v>0</v>
      </c>
      <c r="T5627" s="47">
        <v>18</v>
      </c>
      <c r="U5627" s="98" t="s">
        <v>111</v>
      </c>
      <c r="V5627" s="98" t="s">
        <v>3139</v>
      </c>
      <c r="W5627" s="69">
        <f t="shared" si="174"/>
        <v>8.841536671137068E-2</v>
      </c>
    </row>
    <row r="5628" spans="1:23">
      <c r="A5628">
        <f t="shared" si="175"/>
        <v>1577</v>
      </c>
      <c r="B5628" s="99">
        <v>44408</v>
      </c>
      <c r="C5628" s="23">
        <v>3225</v>
      </c>
      <c r="D5628" s="23">
        <v>5</v>
      </c>
      <c r="E5628" s="98" t="s">
        <v>49</v>
      </c>
      <c r="F5628" s="98" t="s">
        <v>164</v>
      </c>
      <c r="G5628" s="98" t="s">
        <v>4120</v>
      </c>
      <c r="H5628" s="98" t="s">
        <v>1366</v>
      </c>
      <c r="I5628" s="98" t="s">
        <v>6769</v>
      </c>
      <c r="J5628" s="99">
        <v>45985</v>
      </c>
      <c r="K5628" s="107">
        <v>20000000</v>
      </c>
      <c r="L5628" s="98" t="s">
        <v>8418</v>
      </c>
      <c r="M5628" s="23">
        <v>1800</v>
      </c>
      <c r="N5628" s="23">
        <v>1</v>
      </c>
      <c r="O5628" s="107">
        <v>20000000</v>
      </c>
      <c r="P5628" s="23">
        <v>180</v>
      </c>
      <c r="Q5628" s="23">
        <v>2</v>
      </c>
      <c r="R5628" s="23">
        <v>2</v>
      </c>
      <c r="S5628" s="23">
        <v>0</v>
      </c>
      <c r="T5628" s="47">
        <v>18</v>
      </c>
      <c r="U5628" s="98" t="s">
        <v>111</v>
      </c>
      <c r="V5628" s="98" t="s">
        <v>3139</v>
      </c>
      <c r="W5628" s="69">
        <f t="shared" si="174"/>
        <v>8.841536671137068E-2</v>
      </c>
    </row>
    <row r="5629" spans="1:23">
      <c r="A5629">
        <f t="shared" si="175"/>
        <v>1577</v>
      </c>
      <c r="B5629" s="99">
        <v>44408</v>
      </c>
      <c r="C5629" s="23">
        <v>3226</v>
      </c>
      <c r="D5629" s="23">
        <v>5</v>
      </c>
      <c r="E5629" s="98" t="s">
        <v>49</v>
      </c>
      <c r="F5629" s="98" t="s">
        <v>164</v>
      </c>
      <c r="G5629" s="98" t="s">
        <v>4120</v>
      </c>
      <c r="H5629" s="98" t="s">
        <v>1366</v>
      </c>
      <c r="I5629" s="98" t="s">
        <v>6769</v>
      </c>
      <c r="J5629" s="99">
        <v>45985</v>
      </c>
      <c r="K5629" s="107">
        <v>15000000</v>
      </c>
      <c r="L5629" s="98" t="s">
        <v>8419</v>
      </c>
      <c r="M5629" s="23">
        <v>1800</v>
      </c>
      <c r="N5629" s="23">
        <v>1</v>
      </c>
      <c r="O5629" s="107">
        <v>15000000</v>
      </c>
      <c r="P5629" s="23">
        <v>180</v>
      </c>
      <c r="Q5629" s="23">
        <v>2</v>
      </c>
      <c r="R5629" s="23">
        <v>2</v>
      </c>
      <c r="S5629" s="23">
        <v>0</v>
      </c>
      <c r="T5629" s="47">
        <v>13.5</v>
      </c>
      <c r="U5629" s="98" t="s">
        <v>111</v>
      </c>
      <c r="V5629" s="98" t="s">
        <v>3139</v>
      </c>
      <c r="W5629" s="69">
        <f t="shared" si="174"/>
        <v>6.6311525033528024E-2</v>
      </c>
    </row>
    <row r="5630" spans="1:23">
      <c r="A5630">
        <f t="shared" si="175"/>
        <v>846</v>
      </c>
      <c r="B5630" s="99">
        <v>44408</v>
      </c>
      <c r="C5630" s="23">
        <v>3227</v>
      </c>
      <c r="D5630" s="23">
        <v>5</v>
      </c>
      <c r="E5630" s="98" t="s">
        <v>49</v>
      </c>
      <c r="F5630" s="98" t="s">
        <v>164</v>
      </c>
      <c r="G5630" s="98" t="s">
        <v>4120</v>
      </c>
      <c r="H5630" s="98" t="s">
        <v>1366</v>
      </c>
      <c r="I5630" s="98" t="s">
        <v>6769</v>
      </c>
      <c r="J5630" s="99">
        <v>45254</v>
      </c>
      <c r="K5630" s="107">
        <v>10000000</v>
      </c>
      <c r="L5630" s="98" t="s">
        <v>8420</v>
      </c>
      <c r="M5630" s="23">
        <v>1080</v>
      </c>
      <c r="N5630" s="23">
        <v>1</v>
      </c>
      <c r="O5630" s="107">
        <v>10000000</v>
      </c>
      <c r="P5630" s="23">
        <v>180</v>
      </c>
      <c r="Q5630" s="23">
        <v>2</v>
      </c>
      <c r="R5630" s="23">
        <v>2</v>
      </c>
      <c r="S5630" s="23">
        <v>0</v>
      </c>
      <c r="T5630" s="47">
        <v>8.3333329999999997</v>
      </c>
      <c r="U5630" s="98" t="s">
        <v>111</v>
      </c>
      <c r="V5630" s="98" t="s">
        <v>3139</v>
      </c>
      <c r="W5630" s="69">
        <f t="shared" si="174"/>
        <v>2.1959004804552595E-2</v>
      </c>
    </row>
    <row r="5631" spans="1:23">
      <c r="A5631">
        <f t="shared" si="175"/>
        <v>846</v>
      </c>
      <c r="B5631" s="99">
        <v>44408</v>
      </c>
      <c r="C5631" s="23">
        <v>3228</v>
      </c>
      <c r="D5631" s="23">
        <v>5</v>
      </c>
      <c r="E5631" s="98" t="s">
        <v>49</v>
      </c>
      <c r="F5631" s="98" t="s">
        <v>164</v>
      </c>
      <c r="G5631" s="98" t="s">
        <v>4120</v>
      </c>
      <c r="H5631" s="98" t="s">
        <v>1366</v>
      </c>
      <c r="I5631" s="98" t="s">
        <v>6769</v>
      </c>
      <c r="J5631" s="99">
        <v>45254</v>
      </c>
      <c r="K5631" s="107">
        <v>5000000</v>
      </c>
      <c r="L5631" s="98" t="s">
        <v>8421</v>
      </c>
      <c r="M5631" s="23">
        <v>1080</v>
      </c>
      <c r="N5631" s="23">
        <v>1</v>
      </c>
      <c r="O5631" s="107">
        <v>5000000</v>
      </c>
      <c r="P5631" s="23">
        <v>180</v>
      </c>
      <c r="Q5631" s="23">
        <v>2</v>
      </c>
      <c r="R5631" s="23">
        <v>2</v>
      </c>
      <c r="S5631" s="23">
        <v>0</v>
      </c>
      <c r="T5631" s="47">
        <v>4.1666670000000003</v>
      </c>
      <c r="U5631" s="98" t="s">
        <v>111</v>
      </c>
      <c r="V5631" s="98" t="s">
        <v>3139</v>
      </c>
      <c r="W5631" s="69">
        <f t="shared" si="174"/>
        <v>1.0979503719816638E-2</v>
      </c>
    </row>
    <row r="5632" spans="1:23">
      <c r="A5632">
        <f t="shared" si="175"/>
        <v>846</v>
      </c>
      <c r="B5632" s="99">
        <v>44408</v>
      </c>
      <c r="C5632" s="23">
        <v>3229</v>
      </c>
      <c r="D5632" s="23">
        <v>5</v>
      </c>
      <c r="E5632" s="98" t="s">
        <v>49</v>
      </c>
      <c r="F5632" s="98" t="s">
        <v>164</v>
      </c>
      <c r="G5632" s="98" t="s">
        <v>4120</v>
      </c>
      <c r="H5632" s="98" t="s">
        <v>1366</v>
      </c>
      <c r="I5632" s="98" t="s">
        <v>6769</v>
      </c>
      <c r="J5632" s="99">
        <v>45254</v>
      </c>
      <c r="K5632" s="107">
        <v>30000000</v>
      </c>
      <c r="L5632" s="98" t="s">
        <v>8422</v>
      </c>
      <c r="M5632" s="23">
        <v>1080</v>
      </c>
      <c r="N5632" s="23">
        <v>1</v>
      </c>
      <c r="O5632" s="107">
        <v>30000000</v>
      </c>
      <c r="P5632" s="23">
        <v>180</v>
      </c>
      <c r="Q5632" s="23">
        <v>2</v>
      </c>
      <c r="R5632" s="23">
        <v>2</v>
      </c>
      <c r="S5632" s="23">
        <v>0</v>
      </c>
      <c r="T5632" s="47">
        <v>25</v>
      </c>
      <c r="U5632" s="98" t="s">
        <v>111</v>
      </c>
      <c r="V5632" s="98" t="s">
        <v>3139</v>
      </c>
      <c r="W5632" s="69">
        <f t="shared" si="174"/>
        <v>6.5877017048738468E-2</v>
      </c>
    </row>
    <row r="5633" spans="1:23">
      <c r="A5633">
        <f t="shared" si="175"/>
        <v>1577</v>
      </c>
      <c r="B5633" s="99">
        <v>44408</v>
      </c>
      <c r="C5633" s="23">
        <v>3230</v>
      </c>
      <c r="D5633" s="23">
        <v>5</v>
      </c>
      <c r="E5633" s="98" t="s">
        <v>49</v>
      </c>
      <c r="F5633" s="98" t="s">
        <v>164</v>
      </c>
      <c r="G5633" s="98" t="s">
        <v>4120</v>
      </c>
      <c r="H5633" s="98" t="s">
        <v>1366</v>
      </c>
      <c r="I5633" s="98" t="s">
        <v>6769</v>
      </c>
      <c r="J5633" s="99">
        <v>45985</v>
      </c>
      <c r="K5633" s="107">
        <v>10000000</v>
      </c>
      <c r="L5633" s="98" t="s">
        <v>8423</v>
      </c>
      <c r="M5633" s="23">
        <v>1800</v>
      </c>
      <c r="N5633" s="23">
        <v>1</v>
      </c>
      <c r="O5633" s="107">
        <v>10000000</v>
      </c>
      <c r="P5633" s="23">
        <v>180</v>
      </c>
      <c r="Q5633" s="23">
        <v>2</v>
      </c>
      <c r="R5633" s="23">
        <v>2</v>
      </c>
      <c r="S5633" s="23">
        <v>0</v>
      </c>
      <c r="T5633" s="47">
        <v>9</v>
      </c>
      <c r="U5633" s="98" t="s">
        <v>111</v>
      </c>
      <c r="V5633" s="98" t="s">
        <v>3139</v>
      </c>
      <c r="W5633" s="69">
        <f t="shared" si="174"/>
        <v>4.420768335568534E-2</v>
      </c>
    </row>
    <row r="5634" spans="1:23">
      <c r="A5634">
        <f t="shared" si="175"/>
        <v>1213</v>
      </c>
      <c r="B5634" s="99">
        <v>44408</v>
      </c>
      <c r="C5634" s="23">
        <v>3231</v>
      </c>
      <c r="D5634" s="23">
        <v>5</v>
      </c>
      <c r="E5634" s="98" t="s">
        <v>49</v>
      </c>
      <c r="F5634" s="98" t="s">
        <v>164</v>
      </c>
      <c r="G5634" s="98" t="s">
        <v>4120</v>
      </c>
      <c r="H5634" s="98" t="s">
        <v>1366</v>
      </c>
      <c r="I5634" s="98" t="s">
        <v>6276</v>
      </c>
      <c r="J5634" s="99">
        <v>45621</v>
      </c>
      <c r="K5634" s="107">
        <v>28500000</v>
      </c>
      <c r="L5634" s="98" t="s">
        <v>8424</v>
      </c>
      <c r="M5634" s="23">
        <v>1440</v>
      </c>
      <c r="N5634" s="23">
        <v>1</v>
      </c>
      <c r="O5634" s="107">
        <v>28500000</v>
      </c>
      <c r="P5634" s="23">
        <v>30</v>
      </c>
      <c r="Q5634" s="23">
        <v>2</v>
      </c>
      <c r="R5634" s="23">
        <v>2</v>
      </c>
      <c r="S5634" s="23">
        <v>0</v>
      </c>
      <c r="T5634" s="47">
        <v>23.75</v>
      </c>
      <c r="U5634" s="98" t="s">
        <v>111</v>
      </c>
      <c r="V5634" s="98" t="s">
        <v>3139</v>
      </c>
      <c r="W5634" s="69">
        <f t="shared" ref="W5634:W5697" si="176">+T5634/SUM($T$2:$T$5848)*A5634</f>
        <v>8.9732128364200678E-2</v>
      </c>
    </row>
    <row r="5635" spans="1:23">
      <c r="A5635">
        <f t="shared" ref="A5635:A5698" si="177">+J5635-B5635</f>
        <v>847</v>
      </c>
      <c r="B5635" s="99">
        <v>44408</v>
      </c>
      <c r="C5635" s="23">
        <v>3232</v>
      </c>
      <c r="D5635" s="23">
        <v>5</v>
      </c>
      <c r="E5635" s="98" t="s">
        <v>49</v>
      </c>
      <c r="F5635" s="98" t="s">
        <v>164</v>
      </c>
      <c r="G5635" s="98" t="s">
        <v>4120</v>
      </c>
      <c r="H5635" s="98" t="s">
        <v>1366</v>
      </c>
      <c r="I5635" s="98" t="s">
        <v>6276</v>
      </c>
      <c r="J5635" s="99">
        <v>45255</v>
      </c>
      <c r="K5635" s="107">
        <v>40000000</v>
      </c>
      <c r="L5635" s="98" t="s">
        <v>8425</v>
      </c>
      <c r="M5635" s="23">
        <v>1080</v>
      </c>
      <c r="N5635" s="23">
        <v>1</v>
      </c>
      <c r="O5635" s="107">
        <v>40000000</v>
      </c>
      <c r="P5635" s="23">
        <v>180</v>
      </c>
      <c r="Q5635" s="23">
        <v>2</v>
      </c>
      <c r="R5635" s="23">
        <v>2</v>
      </c>
      <c r="S5635" s="23">
        <v>2.87</v>
      </c>
      <c r="T5635" s="47">
        <v>33.504868000000002</v>
      </c>
      <c r="U5635" s="98" t="s">
        <v>111</v>
      </c>
      <c r="V5635" s="98" t="s">
        <v>3139</v>
      </c>
      <c r="W5635" s="69">
        <f t="shared" si="176"/>
        <v>8.8392389792085913E-2</v>
      </c>
    </row>
    <row r="5636" spans="1:23">
      <c r="A5636">
        <f t="shared" si="177"/>
        <v>847</v>
      </c>
      <c r="B5636" s="99">
        <v>44408</v>
      </c>
      <c r="C5636" s="23">
        <v>3233</v>
      </c>
      <c r="D5636" s="23">
        <v>5</v>
      </c>
      <c r="E5636" s="98" t="s">
        <v>49</v>
      </c>
      <c r="F5636" s="98" t="s">
        <v>164</v>
      </c>
      <c r="G5636" s="98" t="s">
        <v>4120</v>
      </c>
      <c r="H5636" s="98" t="s">
        <v>1366</v>
      </c>
      <c r="I5636" s="98" t="s">
        <v>6276</v>
      </c>
      <c r="J5636" s="99">
        <v>45255</v>
      </c>
      <c r="K5636" s="107">
        <v>8000000</v>
      </c>
      <c r="L5636" s="98" t="s">
        <v>8426</v>
      </c>
      <c r="M5636" s="23">
        <v>1080</v>
      </c>
      <c r="N5636" s="23">
        <v>1</v>
      </c>
      <c r="O5636" s="107">
        <v>8000000</v>
      </c>
      <c r="P5636" s="23">
        <v>180</v>
      </c>
      <c r="Q5636" s="23">
        <v>2</v>
      </c>
      <c r="R5636" s="23">
        <v>2</v>
      </c>
      <c r="S5636" s="23">
        <v>0</v>
      </c>
      <c r="T5636" s="47">
        <v>6.6666670000000003</v>
      </c>
      <c r="U5636" s="98" t="s">
        <v>111</v>
      </c>
      <c r="V5636" s="98" t="s">
        <v>3139</v>
      </c>
      <c r="W5636" s="69">
        <f t="shared" si="176"/>
        <v>1.7587970442922981E-2</v>
      </c>
    </row>
    <row r="5637" spans="1:23">
      <c r="A5637">
        <f t="shared" si="177"/>
        <v>847</v>
      </c>
      <c r="B5637" s="99">
        <v>44408</v>
      </c>
      <c r="C5637" s="23">
        <v>3234</v>
      </c>
      <c r="D5637" s="23">
        <v>5</v>
      </c>
      <c r="E5637" s="98" t="s">
        <v>49</v>
      </c>
      <c r="F5637" s="98" t="s">
        <v>164</v>
      </c>
      <c r="G5637" s="98" t="s">
        <v>4120</v>
      </c>
      <c r="H5637" s="98" t="s">
        <v>1366</v>
      </c>
      <c r="I5637" s="98" t="s">
        <v>6276</v>
      </c>
      <c r="J5637" s="99">
        <v>45255</v>
      </c>
      <c r="K5637" s="107">
        <v>13500000</v>
      </c>
      <c r="L5637" s="98" t="s">
        <v>8428</v>
      </c>
      <c r="M5637" s="23">
        <v>1080</v>
      </c>
      <c r="N5637" s="23">
        <v>1</v>
      </c>
      <c r="O5637" s="107">
        <v>13500000</v>
      </c>
      <c r="P5637" s="23">
        <v>30</v>
      </c>
      <c r="Q5637" s="23">
        <v>2</v>
      </c>
      <c r="R5637" s="23">
        <v>2</v>
      </c>
      <c r="S5637" s="23">
        <v>0</v>
      </c>
      <c r="T5637" s="47">
        <v>10.5</v>
      </c>
      <c r="U5637" s="98" t="s">
        <v>111</v>
      </c>
      <c r="V5637" s="98" t="s">
        <v>3139</v>
      </c>
      <c r="W5637" s="69">
        <f t="shared" si="176"/>
        <v>2.770105206255109E-2</v>
      </c>
    </row>
    <row r="5638" spans="1:23">
      <c r="A5638">
        <f t="shared" si="177"/>
        <v>1578</v>
      </c>
      <c r="B5638" s="99">
        <v>44408</v>
      </c>
      <c r="C5638" s="23">
        <v>3235</v>
      </c>
      <c r="D5638" s="23">
        <v>5</v>
      </c>
      <c r="E5638" s="98" t="s">
        <v>49</v>
      </c>
      <c r="F5638" s="98" t="s">
        <v>164</v>
      </c>
      <c r="G5638" s="98" t="s">
        <v>4120</v>
      </c>
      <c r="H5638" s="98" t="s">
        <v>1366</v>
      </c>
      <c r="I5638" s="98" t="s">
        <v>6276</v>
      </c>
      <c r="J5638" s="99">
        <v>45986</v>
      </c>
      <c r="K5638" s="107">
        <v>8500000</v>
      </c>
      <c r="L5638" s="98" t="s">
        <v>8429</v>
      </c>
      <c r="M5638" s="23">
        <v>1800</v>
      </c>
      <c r="N5638" s="23">
        <v>1</v>
      </c>
      <c r="O5638" s="107">
        <v>8500000</v>
      </c>
      <c r="P5638" s="23">
        <v>360</v>
      </c>
      <c r="Q5638" s="23">
        <v>2</v>
      </c>
      <c r="R5638" s="23">
        <v>2</v>
      </c>
      <c r="S5638" s="23">
        <v>0</v>
      </c>
      <c r="T5638" s="47">
        <v>8.5</v>
      </c>
      <c r="U5638" s="98" t="s">
        <v>111</v>
      </c>
      <c r="V5638" s="98" t="s">
        <v>3139</v>
      </c>
      <c r="W5638" s="69">
        <f t="shared" si="176"/>
        <v>4.177817634395882E-2</v>
      </c>
    </row>
    <row r="5639" spans="1:23">
      <c r="A5639">
        <f t="shared" si="177"/>
        <v>1578</v>
      </c>
      <c r="B5639" s="99">
        <v>44408</v>
      </c>
      <c r="C5639" s="23">
        <v>3236</v>
      </c>
      <c r="D5639" s="23">
        <v>5</v>
      </c>
      <c r="E5639" s="98" t="s">
        <v>49</v>
      </c>
      <c r="F5639" s="98" t="s">
        <v>164</v>
      </c>
      <c r="G5639" s="98" t="s">
        <v>4120</v>
      </c>
      <c r="H5639" s="98" t="s">
        <v>1366</v>
      </c>
      <c r="I5639" s="98" t="s">
        <v>6276</v>
      </c>
      <c r="J5639" s="99">
        <v>45986</v>
      </c>
      <c r="K5639" s="107">
        <v>10000000</v>
      </c>
      <c r="L5639" s="98" t="s">
        <v>8430</v>
      </c>
      <c r="M5639" s="23">
        <v>1800</v>
      </c>
      <c r="N5639" s="23">
        <v>1</v>
      </c>
      <c r="O5639" s="107">
        <v>10000000</v>
      </c>
      <c r="P5639" s="23">
        <v>180</v>
      </c>
      <c r="Q5639" s="23">
        <v>2</v>
      </c>
      <c r="R5639" s="23">
        <v>2</v>
      </c>
      <c r="S5639" s="23">
        <v>0</v>
      </c>
      <c r="T5639" s="47">
        <v>9</v>
      </c>
      <c r="U5639" s="98" t="s">
        <v>111</v>
      </c>
      <c r="V5639" s="98" t="s">
        <v>3139</v>
      </c>
      <c r="W5639" s="69">
        <f t="shared" si="176"/>
        <v>4.4235716128897574E-2</v>
      </c>
    </row>
    <row r="5640" spans="1:23">
      <c r="A5640">
        <f t="shared" si="177"/>
        <v>1578</v>
      </c>
      <c r="B5640" s="99">
        <v>44408</v>
      </c>
      <c r="C5640" s="23">
        <v>3237</v>
      </c>
      <c r="D5640" s="23">
        <v>5</v>
      </c>
      <c r="E5640" s="98" t="s">
        <v>49</v>
      </c>
      <c r="F5640" s="98" t="s">
        <v>164</v>
      </c>
      <c r="G5640" s="98" t="s">
        <v>4120</v>
      </c>
      <c r="H5640" s="98" t="s">
        <v>1366</v>
      </c>
      <c r="I5640" s="98" t="s">
        <v>6276</v>
      </c>
      <c r="J5640" s="99">
        <v>45986</v>
      </c>
      <c r="K5640" s="107">
        <v>15000000</v>
      </c>
      <c r="L5640" s="98" t="s">
        <v>8427</v>
      </c>
      <c r="M5640" s="23">
        <v>1800</v>
      </c>
      <c r="N5640" s="23">
        <v>1</v>
      </c>
      <c r="O5640" s="107">
        <v>15000000</v>
      </c>
      <c r="P5640" s="23">
        <v>180</v>
      </c>
      <c r="Q5640" s="23">
        <v>2</v>
      </c>
      <c r="R5640" s="23">
        <v>2</v>
      </c>
      <c r="S5640" s="23">
        <v>0</v>
      </c>
      <c r="T5640" s="47">
        <v>13.5</v>
      </c>
      <c r="U5640" s="98" t="s">
        <v>111</v>
      </c>
      <c r="V5640" s="98" t="s">
        <v>3139</v>
      </c>
      <c r="W5640" s="69">
        <f t="shared" si="176"/>
        <v>6.6353574193346365E-2</v>
      </c>
    </row>
    <row r="5641" spans="1:23">
      <c r="A5641">
        <f t="shared" si="177"/>
        <v>482</v>
      </c>
      <c r="B5641" s="99">
        <v>44408</v>
      </c>
      <c r="C5641" s="23">
        <v>3238</v>
      </c>
      <c r="D5641" s="23">
        <v>5</v>
      </c>
      <c r="E5641" s="98" t="s">
        <v>49</v>
      </c>
      <c r="F5641" s="98" t="s">
        <v>164</v>
      </c>
      <c r="G5641" s="98" t="s">
        <v>4120</v>
      </c>
      <c r="H5641" s="98" t="s">
        <v>1366</v>
      </c>
      <c r="I5641" s="98" t="s">
        <v>6276</v>
      </c>
      <c r="J5641" s="99">
        <v>44890</v>
      </c>
      <c r="K5641" s="107">
        <v>17500000</v>
      </c>
      <c r="L5641" s="98" t="s">
        <v>8431</v>
      </c>
      <c r="M5641" s="23">
        <v>720</v>
      </c>
      <c r="N5641" s="23">
        <v>1</v>
      </c>
      <c r="O5641" s="107">
        <v>17500000</v>
      </c>
      <c r="P5641" s="23">
        <v>180</v>
      </c>
      <c r="Q5641" s="23">
        <v>2</v>
      </c>
      <c r="R5641" s="23">
        <v>2</v>
      </c>
      <c r="S5641" s="23">
        <v>0</v>
      </c>
      <c r="T5641" s="47">
        <v>13.125</v>
      </c>
      <c r="U5641" s="98" t="s">
        <v>111</v>
      </c>
      <c r="V5641" s="98" t="s">
        <v>3139</v>
      </c>
      <c r="W5641" s="69">
        <f t="shared" si="176"/>
        <v>1.970470350376273E-2</v>
      </c>
    </row>
    <row r="5642" spans="1:23">
      <c r="A5642">
        <f t="shared" si="177"/>
        <v>1578</v>
      </c>
      <c r="B5642" s="99">
        <v>44408</v>
      </c>
      <c r="C5642" s="23">
        <v>3239</v>
      </c>
      <c r="D5642" s="23">
        <v>5</v>
      </c>
      <c r="E5642" s="98" t="s">
        <v>49</v>
      </c>
      <c r="F5642" s="98" t="s">
        <v>164</v>
      </c>
      <c r="G5642" s="98" t="s">
        <v>4120</v>
      </c>
      <c r="H5642" s="98" t="s">
        <v>1366</v>
      </c>
      <c r="I5642" s="98" t="s">
        <v>6276</v>
      </c>
      <c r="J5642" s="99">
        <v>45986</v>
      </c>
      <c r="K5642" s="107">
        <v>20000000</v>
      </c>
      <c r="L5642" s="98" t="s">
        <v>8432</v>
      </c>
      <c r="M5642" s="23">
        <v>1800</v>
      </c>
      <c r="N5642" s="23">
        <v>1</v>
      </c>
      <c r="O5642" s="107">
        <v>20000000</v>
      </c>
      <c r="P5642" s="23">
        <v>30</v>
      </c>
      <c r="Q5642" s="23">
        <v>2</v>
      </c>
      <c r="R5642" s="23">
        <v>2</v>
      </c>
      <c r="S5642" s="23">
        <v>0</v>
      </c>
      <c r="T5642" s="47">
        <v>17.333335999999999</v>
      </c>
      <c r="U5642" s="98" t="s">
        <v>111</v>
      </c>
      <c r="V5642" s="98" t="s">
        <v>3139</v>
      </c>
      <c r="W5642" s="69">
        <f t="shared" si="176"/>
        <v>8.5194725651422318E-2</v>
      </c>
    </row>
    <row r="5643" spans="1:23">
      <c r="A5643">
        <f t="shared" si="177"/>
        <v>847</v>
      </c>
      <c r="B5643" s="99">
        <v>44408</v>
      </c>
      <c r="C5643" s="23">
        <v>3240</v>
      </c>
      <c r="D5643" s="23">
        <v>5</v>
      </c>
      <c r="E5643" s="98" t="s">
        <v>49</v>
      </c>
      <c r="F5643" s="98" t="s">
        <v>164</v>
      </c>
      <c r="G5643" s="98" t="s">
        <v>4120</v>
      </c>
      <c r="H5643" s="98" t="s">
        <v>1366</v>
      </c>
      <c r="I5643" s="98" t="s">
        <v>6276</v>
      </c>
      <c r="J5643" s="99">
        <v>45255</v>
      </c>
      <c r="K5643" s="107">
        <v>7700000</v>
      </c>
      <c r="L5643" s="98" t="s">
        <v>8433</v>
      </c>
      <c r="M5643" s="23">
        <v>1080</v>
      </c>
      <c r="N5643" s="23">
        <v>1</v>
      </c>
      <c r="O5643" s="107">
        <v>7700000</v>
      </c>
      <c r="P5643" s="23">
        <v>180</v>
      </c>
      <c r="Q5643" s="23">
        <v>2</v>
      </c>
      <c r="R5643" s="23">
        <v>2</v>
      </c>
      <c r="S5643" s="23">
        <v>0</v>
      </c>
      <c r="T5643" s="47">
        <v>6.4166670000000003</v>
      </c>
      <c r="U5643" s="98" t="s">
        <v>111</v>
      </c>
      <c r="V5643" s="98" t="s">
        <v>3139</v>
      </c>
      <c r="W5643" s="69">
        <f t="shared" si="176"/>
        <v>1.6928421584290809E-2</v>
      </c>
    </row>
    <row r="5644" spans="1:23">
      <c r="A5644">
        <f t="shared" si="177"/>
        <v>1578</v>
      </c>
      <c r="B5644" s="99">
        <v>44408</v>
      </c>
      <c r="C5644" s="23">
        <v>3241</v>
      </c>
      <c r="D5644" s="23">
        <v>5</v>
      </c>
      <c r="E5644" s="98" t="s">
        <v>49</v>
      </c>
      <c r="F5644" s="98" t="s">
        <v>164</v>
      </c>
      <c r="G5644" s="98" t="s">
        <v>4120</v>
      </c>
      <c r="H5644" s="98" t="s">
        <v>1366</v>
      </c>
      <c r="I5644" s="98" t="s">
        <v>6276</v>
      </c>
      <c r="J5644" s="99">
        <v>45986</v>
      </c>
      <c r="K5644" s="107">
        <v>13000000</v>
      </c>
      <c r="L5644" s="98" t="s">
        <v>8434</v>
      </c>
      <c r="M5644" s="23">
        <v>1800</v>
      </c>
      <c r="N5644" s="23">
        <v>1</v>
      </c>
      <c r="O5644" s="107">
        <v>13000000</v>
      </c>
      <c r="P5644" s="23">
        <v>180</v>
      </c>
      <c r="Q5644" s="23">
        <v>2</v>
      </c>
      <c r="R5644" s="23">
        <v>2</v>
      </c>
      <c r="S5644" s="23">
        <v>0</v>
      </c>
      <c r="T5644" s="47">
        <v>11.7</v>
      </c>
      <c r="U5644" s="98" t="s">
        <v>111</v>
      </c>
      <c r="V5644" s="98" t="s">
        <v>3139</v>
      </c>
      <c r="W5644" s="69">
        <f t="shared" si="176"/>
        <v>5.7506430967566843E-2</v>
      </c>
    </row>
    <row r="5645" spans="1:23">
      <c r="A5645">
        <f t="shared" si="177"/>
        <v>1578</v>
      </c>
      <c r="B5645" s="99">
        <v>44408</v>
      </c>
      <c r="C5645" s="23">
        <v>3242</v>
      </c>
      <c r="D5645" s="23">
        <v>5</v>
      </c>
      <c r="E5645" s="98" t="s">
        <v>49</v>
      </c>
      <c r="F5645" s="98" t="s">
        <v>164</v>
      </c>
      <c r="G5645" s="98" t="s">
        <v>4120</v>
      </c>
      <c r="H5645" s="98" t="s">
        <v>1366</v>
      </c>
      <c r="I5645" s="98" t="s">
        <v>6276</v>
      </c>
      <c r="J5645" s="99">
        <v>45986</v>
      </c>
      <c r="K5645" s="107">
        <v>28000000</v>
      </c>
      <c r="L5645" s="98" t="s">
        <v>8435</v>
      </c>
      <c r="M5645" s="23">
        <v>1800</v>
      </c>
      <c r="N5645" s="23">
        <v>1</v>
      </c>
      <c r="O5645" s="107">
        <v>28000000</v>
      </c>
      <c r="P5645" s="23">
        <v>180</v>
      </c>
      <c r="Q5645" s="23">
        <v>2</v>
      </c>
      <c r="R5645" s="23">
        <v>2</v>
      </c>
      <c r="S5645" s="23">
        <v>0</v>
      </c>
      <c r="T5645" s="47">
        <v>25.2</v>
      </c>
      <c r="U5645" s="98" t="s">
        <v>111</v>
      </c>
      <c r="V5645" s="98" t="s">
        <v>3139</v>
      </c>
      <c r="W5645" s="69">
        <f t="shared" si="176"/>
        <v>0.12386000516091319</v>
      </c>
    </row>
    <row r="5646" spans="1:23">
      <c r="A5646">
        <f t="shared" si="177"/>
        <v>1578</v>
      </c>
      <c r="B5646" s="99">
        <v>44408</v>
      </c>
      <c r="C5646" s="23">
        <v>3243</v>
      </c>
      <c r="D5646" s="23">
        <v>5</v>
      </c>
      <c r="E5646" s="98" t="s">
        <v>49</v>
      </c>
      <c r="F5646" s="98" t="s">
        <v>164</v>
      </c>
      <c r="G5646" s="98" t="s">
        <v>4120</v>
      </c>
      <c r="H5646" s="98" t="s">
        <v>1366</v>
      </c>
      <c r="I5646" s="98" t="s">
        <v>6276</v>
      </c>
      <c r="J5646" s="99">
        <v>45986</v>
      </c>
      <c r="K5646" s="107">
        <v>27000000</v>
      </c>
      <c r="L5646" s="98" t="s">
        <v>8436</v>
      </c>
      <c r="M5646" s="23">
        <v>1800</v>
      </c>
      <c r="N5646" s="23">
        <v>1</v>
      </c>
      <c r="O5646" s="107">
        <v>27000000</v>
      </c>
      <c r="P5646" s="23">
        <v>180</v>
      </c>
      <c r="Q5646" s="23">
        <v>2</v>
      </c>
      <c r="R5646" s="23">
        <v>2</v>
      </c>
      <c r="S5646" s="23">
        <v>0</v>
      </c>
      <c r="T5646" s="47">
        <v>24.3</v>
      </c>
      <c r="U5646" s="98" t="s">
        <v>111</v>
      </c>
      <c r="V5646" s="98" t="s">
        <v>3139</v>
      </c>
      <c r="W5646" s="69">
        <f t="shared" si="176"/>
        <v>0.11943643354802345</v>
      </c>
    </row>
    <row r="5647" spans="1:23">
      <c r="A5647">
        <f t="shared" si="177"/>
        <v>847</v>
      </c>
      <c r="B5647" s="99">
        <v>44408</v>
      </c>
      <c r="C5647" s="23">
        <v>3244</v>
      </c>
      <c r="D5647" s="23">
        <v>5</v>
      </c>
      <c r="E5647" s="98" t="s">
        <v>49</v>
      </c>
      <c r="F5647" s="98" t="s">
        <v>164</v>
      </c>
      <c r="G5647" s="98" t="s">
        <v>4120</v>
      </c>
      <c r="H5647" s="98" t="s">
        <v>1366</v>
      </c>
      <c r="I5647" s="98" t="s">
        <v>6276</v>
      </c>
      <c r="J5647" s="99">
        <v>45255</v>
      </c>
      <c r="K5647" s="107">
        <v>10000000</v>
      </c>
      <c r="L5647" s="98" t="s">
        <v>8437</v>
      </c>
      <c r="M5647" s="23">
        <v>1080</v>
      </c>
      <c r="N5647" s="23">
        <v>1</v>
      </c>
      <c r="O5647" s="107">
        <v>10000000</v>
      </c>
      <c r="P5647" s="23">
        <v>180</v>
      </c>
      <c r="Q5647" s="23">
        <v>2</v>
      </c>
      <c r="R5647" s="23">
        <v>2</v>
      </c>
      <c r="S5647" s="23">
        <v>0</v>
      </c>
      <c r="T5647" s="47">
        <v>8.3333329999999997</v>
      </c>
      <c r="U5647" s="98" t="s">
        <v>111</v>
      </c>
      <c r="V5647" s="98" t="s">
        <v>3139</v>
      </c>
      <c r="W5647" s="69">
        <f t="shared" si="176"/>
        <v>2.1984961075007147E-2</v>
      </c>
    </row>
    <row r="5648" spans="1:23">
      <c r="A5648">
        <f t="shared" si="177"/>
        <v>847</v>
      </c>
      <c r="B5648" s="99">
        <v>44408</v>
      </c>
      <c r="C5648" s="23">
        <v>3245</v>
      </c>
      <c r="D5648" s="23">
        <v>5</v>
      </c>
      <c r="E5648" s="98" t="s">
        <v>49</v>
      </c>
      <c r="F5648" s="98" t="s">
        <v>164</v>
      </c>
      <c r="G5648" s="98" t="s">
        <v>4120</v>
      </c>
      <c r="H5648" s="98" t="s">
        <v>1366</v>
      </c>
      <c r="I5648" s="98" t="s">
        <v>6276</v>
      </c>
      <c r="J5648" s="99">
        <v>45255</v>
      </c>
      <c r="K5648" s="107">
        <v>12000000</v>
      </c>
      <c r="L5648" s="98" t="s">
        <v>8438</v>
      </c>
      <c r="M5648" s="23">
        <v>1080</v>
      </c>
      <c r="N5648" s="23">
        <v>1</v>
      </c>
      <c r="O5648" s="107">
        <v>12000000</v>
      </c>
      <c r="P5648" s="23">
        <v>30</v>
      </c>
      <c r="Q5648" s="23">
        <v>2</v>
      </c>
      <c r="R5648" s="23">
        <v>2</v>
      </c>
      <c r="S5648" s="23">
        <v>0</v>
      </c>
      <c r="T5648" s="47">
        <v>9.3333359999999992</v>
      </c>
      <c r="U5648" s="98" t="s">
        <v>111</v>
      </c>
      <c r="V5648" s="98" t="s">
        <v>3139</v>
      </c>
      <c r="W5648" s="69">
        <f t="shared" si="176"/>
        <v>2.4623164424122126E-2</v>
      </c>
    </row>
    <row r="5649" spans="1:23">
      <c r="A5649">
        <f t="shared" si="177"/>
        <v>847</v>
      </c>
      <c r="B5649" s="99">
        <v>44408</v>
      </c>
      <c r="C5649" s="23">
        <v>3246</v>
      </c>
      <c r="D5649" s="23">
        <v>5</v>
      </c>
      <c r="E5649" s="98" t="s">
        <v>49</v>
      </c>
      <c r="F5649" s="98" t="s">
        <v>164</v>
      </c>
      <c r="G5649" s="98" t="s">
        <v>4120</v>
      </c>
      <c r="H5649" s="98" t="s">
        <v>1366</v>
      </c>
      <c r="I5649" s="98" t="s">
        <v>6276</v>
      </c>
      <c r="J5649" s="99">
        <v>45255</v>
      </c>
      <c r="K5649" s="107">
        <v>10000000</v>
      </c>
      <c r="L5649" s="98" t="s">
        <v>8439</v>
      </c>
      <c r="M5649" s="23">
        <v>1080</v>
      </c>
      <c r="N5649" s="23">
        <v>1</v>
      </c>
      <c r="O5649" s="107">
        <v>10000000</v>
      </c>
      <c r="P5649" s="23">
        <v>180</v>
      </c>
      <c r="Q5649" s="23">
        <v>2</v>
      </c>
      <c r="R5649" s="23">
        <v>2</v>
      </c>
      <c r="S5649" s="23">
        <v>0</v>
      </c>
      <c r="T5649" s="47">
        <v>8.3333329999999997</v>
      </c>
      <c r="U5649" s="98" t="s">
        <v>111</v>
      </c>
      <c r="V5649" s="98" t="s">
        <v>3139</v>
      </c>
      <c r="W5649" s="69">
        <f t="shared" si="176"/>
        <v>2.1984961075007147E-2</v>
      </c>
    </row>
    <row r="5650" spans="1:23">
      <c r="A5650">
        <f t="shared" si="177"/>
        <v>847</v>
      </c>
      <c r="B5650" s="99">
        <v>44408</v>
      </c>
      <c r="C5650" s="23">
        <v>3247</v>
      </c>
      <c r="D5650" s="23">
        <v>5</v>
      </c>
      <c r="E5650" s="98" t="s">
        <v>49</v>
      </c>
      <c r="F5650" s="98" t="s">
        <v>164</v>
      </c>
      <c r="G5650" s="98" t="s">
        <v>4120</v>
      </c>
      <c r="H5650" s="98" t="s">
        <v>1366</v>
      </c>
      <c r="I5650" s="98" t="s">
        <v>6276</v>
      </c>
      <c r="J5650" s="99">
        <v>45255</v>
      </c>
      <c r="K5650" s="107">
        <v>5000000</v>
      </c>
      <c r="L5650" s="98" t="s">
        <v>8440</v>
      </c>
      <c r="M5650" s="23">
        <v>1080</v>
      </c>
      <c r="N5650" s="23">
        <v>1</v>
      </c>
      <c r="O5650" s="107">
        <v>5000000</v>
      </c>
      <c r="P5650" s="23">
        <v>90</v>
      </c>
      <c r="Q5650" s="23">
        <v>2</v>
      </c>
      <c r="R5650" s="23">
        <v>2</v>
      </c>
      <c r="S5650" s="23">
        <v>0</v>
      </c>
      <c r="T5650" s="47">
        <v>4.1666660000000002</v>
      </c>
      <c r="U5650" s="98" t="s">
        <v>111</v>
      </c>
      <c r="V5650" s="98" t="s">
        <v>3139</v>
      </c>
      <c r="W5650" s="69">
        <f t="shared" si="176"/>
        <v>1.0992479218405857E-2</v>
      </c>
    </row>
    <row r="5651" spans="1:23">
      <c r="A5651">
        <f t="shared" si="177"/>
        <v>1584</v>
      </c>
      <c r="B5651" s="99">
        <v>44408</v>
      </c>
      <c r="C5651" s="23">
        <v>3248</v>
      </c>
      <c r="D5651" s="23">
        <v>5</v>
      </c>
      <c r="E5651" s="98" t="s">
        <v>49</v>
      </c>
      <c r="F5651" s="98" t="s">
        <v>164</v>
      </c>
      <c r="G5651" s="98" t="s">
        <v>4120</v>
      </c>
      <c r="H5651" s="98" t="s">
        <v>1366</v>
      </c>
      <c r="I5651" s="98" t="s">
        <v>6276</v>
      </c>
      <c r="J5651" s="99">
        <v>45992</v>
      </c>
      <c r="K5651" s="107">
        <v>50000000</v>
      </c>
      <c r="L5651" s="98" t="s">
        <v>8441</v>
      </c>
      <c r="M5651" s="23">
        <v>1980</v>
      </c>
      <c r="N5651" s="23">
        <v>1</v>
      </c>
      <c r="O5651" s="107">
        <v>50000000</v>
      </c>
      <c r="P5651" s="23">
        <v>180</v>
      </c>
      <c r="Q5651" s="23">
        <v>2</v>
      </c>
      <c r="R5651" s="23">
        <v>2</v>
      </c>
      <c r="S5651" s="23">
        <v>2.89</v>
      </c>
      <c r="T5651" s="47">
        <v>45.211632999999999</v>
      </c>
      <c r="U5651" s="98" t="s">
        <v>111</v>
      </c>
      <c r="V5651" s="98" t="s">
        <v>3139</v>
      </c>
      <c r="W5651" s="69">
        <f t="shared" si="176"/>
        <v>0.2230637119820621</v>
      </c>
    </row>
    <row r="5652" spans="1:23">
      <c r="A5652">
        <f t="shared" si="177"/>
        <v>1579</v>
      </c>
      <c r="B5652" s="99">
        <v>44408</v>
      </c>
      <c r="C5652" s="23">
        <v>3249</v>
      </c>
      <c r="D5652" s="23">
        <v>5</v>
      </c>
      <c r="E5652" s="98" t="s">
        <v>49</v>
      </c>
      <c r="F5652" s="98" t="s">
        <v>164</v>
      </c>
      <c r="G5652" s="98" t="s">
        <v>4120</v>
      </c>
      <c r="H5652" s="98" t="s">
        <v>1366</v>
      </c>
      <c r="I5652" s="98" t="s">
        <v>6353</v>
      </c>
      <c r="J5652" s="99">
        <v>45987</v>
      </c>
      <c r="K5652" s="107">
        <v>24000000</v>
      </c>
      <c r="L5652" s="98" t="s">
        <v>8442</v>
      </c>
      <c r="M5652" s="23">
        <v>1800</v>
      </c>
      <c r="N5652" s="23">
        <v>1</v>
      </c>
      <c r="O5652" s="107">
        <v>24000000</v>
      </c>
      <c r="P5652" s="23">
        <v>180</v>
      </c>
      <c r="Q5652" s="23">
        <v>2</v>
      </c>
      <c r="R5652" s="23">
        <v>2</v>
      </c>
      <c r="S5652" s="23">
        <v>0</v>
      </c>
      <c r="T5652" s="47">
        <v>21.6</v>
      </c>
      <c r="U5652" s="98" t="s">
        <v>111</v>
      </c>
      <c r="V5652" s="98" t="s">
        <v>3139</v>
      </c>
      <c r="W5652" s="69">
        <f t="shared" si="176"/>
        <v>0.10623299736506353</v>
      </c>
    </row>
    <row r="5653" spans="1:23">
      <c r="A5653">
        <f t="shared" si="177"/>
        <v>848</v>
      </c>
      <c r="B5653" s="99">
        <v>44408</v>
      </c>
      <c r="C5653" s="23">
        <v>3250</v>
      </c>
      <c r="D5653" s="23">
        <v>5</v>
      </c>
      <c r="E5653" s="98" t="s">
        <v>49</v>
      </c>
      <c r="F5653" s="98" t="s">
        <v>164</v>
      </c>
      <c r="G5653" s="98" t="s">
        <v>4120</v>
      </c>
      <c r="H5653" s="98" t="s">
        <v>1366</v>
      </c>
      <c r="I5653" s="98" t="s">
        <v>6353</v>
      </c>
      <c r="J5653" s="99">
        <v>45256</v>
      </c>
      <c r="K5653" s="107">
        <v>10000000</v>
      </c>
      <c r="L5653" s="98" t="s">
        <v>8443</v>
      </c>
      <c r="M5653" s="23">
        <v>1080</v>
      </c>
      <c r="N5653" s="23">
        <v>1</v>
      </c>
      <c r="O5653" s="107">
        <v>10000000</v>
      </c>
      <c r="P5653" s="23">
        <v>180</v>
      </c>
      <c r="Q5653" s="23">
        <v>2</v>
      </c>
      <c r="R5653" s="23">
        <v>2</v>
      </c>
      <c r="S5653" s="23">
        <v>0</v>
      </c>
      <c r="T5653" s="47">
        <v>8.3333329999999997</v>
      </c>
      <c r="U5653" s="98" t="s">
        <v>111</v>
      </c>
      <c r="V5653" s="98" t="s">
        <v>3139</v>
      </c>
      <c r="W5653" s="69">
        <f t="shared" si="176"/>
        <v>2.2010917345461702E-2</v>
      </c>
    </row>
    <row r="5654" spans="1:23">
      <c r="A5654">
        <f t="shared" si="177"/>
        <v>1579</v>
      </c>
      <c r="B5654" s="99">
        <v>44408</v>
      </c>
      <c r="C5654" s="23">
        <v>3251</v>
      </c>
      <c r="D5654" s="23">
        <v>5</v>
      </c>
      <c r="E5654" s="98" t="s">
        <v>49</v>
      </c>
      <c r="F5654" s="98" t="s">
        <v>164</v>
      </c>
      <c r="G5654" s="98" t="s">
        <v>4120</v>
      </c>
      <c r="H5654" s="98" t="s">
        <v>1366</v>
      </c>
      <c r="I5654" s="98" t="s">
        <v>6353</v>
      </c>
      <c r="J5654" s="99">
        <v>45987</v>
      </c>
      <c r="K5654" s="107">
        <v>13000000</v>
      </c>
      <c r="L5654" s="98" t="s">
        <v>8444</v>
      </c>
      <c r="M5654" s="23">
        <v>1800</v>
      </c>
      <c r="N5654" s="23">
        <v>1</v>
      </c>
      <c r="O5654" s="107">
        <v>13000000</v>
      </c>
      <c r="P5654" s="23">
        <v>180</v>
      </c>
      <c r="Q5654" s="23">
        <v>2</v>
      </c>
      <c r="R5654" s="23">
        <v>2</v>
      </c>
      <c r="S5654" s="23">
        <v>0</v>
      </c>
      <c r="T5654" s="47">
        <v>11.7</v>
      </c>
      <c r="U5654" s="98" t="s">
        <v>111</v>
      </c>
      <c r="V5654" s="98" t="s">
        <v>3139</v>
      </c>
      <c r="W5654" s="69">
        <f t="shared" si="176"/>
        <v>5.7542873572742743E-2</v>
      </c>
    </row>
    <row r="5655" spans="1:23">
      <c r="A5655">
        <f t="shared" si="177"/>
        <v>1579</v>
      </c>
      <c r="B5655" s="99">
        <v>44408</v>
      </c>
      <c r="C5655" s="23">
        <v>3252</v>
      </c>
      <c r="D5655" s="23">
        <v>5</v>
      </c>
      <c r="E5655" s="98" t="s">
        <v>49</v>
      </c>
      <c r="F5655" s="98" t="s">
        <v>164</v>
      </c>
      <c r="G5655" s="98" t="s">
        <v>4120</v>
      </c>
      <c r="H5655" s="98" t="s">
        <v>1366</v>
      </c>
      <c r="I5655" s="98" t="s">
        <v>6353</v>
      </c>
      <c r="J5655" s="99">
        <v>45987</v>
      </c>
      <c r="K5655" s="107">
        <v>10000000</v>
      </c>
      <c r="L5655" s="98" t="s">
        <v>8445</v>
      </c>
      <c r="M5655" s="23">
        <v>1800</v>
      </c>
      <c r="N5655" s="23">
        <v>1</v>
      </c>
      <c r="O5655" s="107">
        <v>10000000</v>
      </c>
      <c r="P5655" s="23">
        <v>180</v>
      </c>
      <c r="Q5655" s="23">
        <v>2</v>
      </c>
      <c r="R5655" s="23">
        <v>2</v>
      </c>
      <c r="S5655" s="23">
        <v>0</v>
      </c>
      <c r="T5655" s="47">
        <v>9</v>
      </c>
      <c r="U5655" s="98" t="s">
        <v>111</v>
      </c>
      <c r="V5655" s="98" t="s">
        <v>3139</v>
      </c>
      <c r="W5655" s="69">
        <f t="shared" si="176"/>
        <v>4.4263748902109802E-2</v>
      </c>
    </row>
    <row r="5656" spans="1:23">
      <c r="A5656">
        <f t="shared" si="177"/>
        <v>1579</v>
      </c>
      <c r="B5656" s="99">
        <v>44408</v>
      </c>
      <c r="C5656" s="23">
        <v>3253</v>
      </c>
      <c r="D5656" s="23">
        <v>5</v>
      </c>
      <c r="E5656" s="98" t="s">
        <v>49</v>
      </c>
      <c r="F5656" s="98" t="s">
        <v>164</v>
      </c>
      <c r="G5656" s="98" t="s">
        <v>4120</v>
      </c>
      <c r="H5656" s="98" t="s">
        <v>1366</v>
      </c>
      <c r="I5656" s="98" t="s">
        <v>6353</v>
      </c>
      <c r="J5656" s="99">
        <v>45987</v>
      </c>
      <c r="K5656" s="107">
        <v>10000000</v>
      </c>
      <c r="L5656" s="98" t="s">
        <v>8446</v>
      </c>
      <c r="M5656" s="23">
        <v>1800</v>
      </c>
      <c r="N5656" s="23">
        <v>1</v>
      </c>
      <c r="O5656" s="107">
        <v>10000000</v>
      </c>
      <c r="P5656" s="23">
        <v>180</v>
      </c>
      <c r="Q5656" s="23">
        <v>2</v>
      </c>
      <c r="R5656" s="23">
        <v>2</v>
      </c>
      <c r="S5656" s="23">
        <v>0</v>
      </c>
      <c r="T5656" s="47">
        <v>9</v>
      </c>
      <c r="U5656" s="98" t="s">
        <v>111</v>
      </c>
      <c r="V5656" s="98" t="s">
        <v>3139</v>
      </c>
      <c r="W5656" s="69">
        <f t="shared" si="176"/>
        <v>4.4263748902109802E-2</v>
      </c>
    </row>
    <row r="5657" spans="1:23">
      <c r="A5657">
        <f t="shared" si="177"/>
        <v>848</v>
      </c>
      <c r="B5657" s="99">
        <v>44408</v>
      </c>
      <c r="C5657" s="23">
        <v>3254</v>
      </c>
      <c r="D5657" s="23">
        <v>5</v>
      </c>
      <c r="E5657" s="98" t="s">
        <v>49</v>
      </c>
      <c r="F5657" s="98" t="s">
        <v>164</v>
      </c>
      <c r="G5657" s="98" t="s">
        <v>4120</v>
      </c>
      <c r="H5657" s="98" t="s">
        <v>1366</v>
      </c>
      <c r="I5657" s="98" t="s">
        <v>6353</v>
      </c>
      <c r="J5657" s="99">
        <v>45256</v>
      </c>
      <c r="K5657" s="107">
        <v>9000000</v>
      </c>
      <c r="L5657" s="98" t="s">
        <v>8447</v>
      </c>
      <c r="M5657" s="23">
        <v>1080</v>
      </c>
      <c r="N5657" s="23">
        <v>1</v>
      </c>
      <c r="O5657" s="107">
        <v>9000000</v>
      </c>
      <c r="P5657" s="23">
        <v>180</v>
      </c>
      <c r="Q5657" s="23">
        <v>2</v>
      </c>
      <c r="R5657" s="23">
        <v>2</v>
      </c>
      <c r="S5657" s="23">
        <v>0</v>
      </c>
      <c r="T5657" s="47">
        <v>7.5</v>
      </c>
      <c r="U5657" s="98" t="s">
        <v>111</v>
      </c>
      <c r="V5657" s="98" t="s">
        <v>3139</v>
      </c>
      <c r="W5657" s="69">
        <f t="shared" si="176"/>
        <v>1.9809826403308591E-2</v>
      </c>
    </row>
    <row r="5658" spans="1:23">
      <c r="A5658">
        <f t="shared" si="177"/>
        <v>848</v>
      </c>
      <c r="B5658" s="99">
        <v>44408</v>
      </c>
      <c r="C5658" s="23">
        <v>3255</v>
      </c>
      <c r="D5658" s="23">
        <v>5</v>
      </c>
      <c r="E5658" s="98" t="s">
        <v>49</v>
      </c>
      <c r="F5658" s="98" t="s">
        <v>164</v>
      </c>
      <c r="G5658" s="98" t="s">
        <v>4120</v>
      </c>
      <c r="H5658" s="98" t="s">
        <v>1366</v>
      </c>
      <c r="I5658" s="98" t="s">
        <v>6353</v>
      </c>
      <c r="J5658" s="99">
        <v>45256</v>
      </c>
      <c r="K5658" s="107">
        <v>5500000</v>
      </c>
      <c r="L5658" s="98" t="s">
        <v>8448</v>
      </c>
      <c r="M5658" s="23">
        <v>1080</v>
      </c>
      <c r="N5658" s="23">
        <v>1</v>
      </c>
      <c r="O5658" s="107">
        <v>5500000</v>
      </c>
      <c r="P5658" s="23">
        <v>180</v>
      </c>
      <c r="Q5658" s="23">
        <v>2</v>
      </c>
      <c r="R5658" s="23">
        <v>2</v>
      </c>
      <c r="S5658" s="23">
        <v>0</v>
      </c>
      <c r="T5658" s="47">
        <v>4.5833329999999997</v>
      </c>
      <c r="U5658" s="98" t="s">
        <v>111</v>
      </c>
      <c r="V5658" s="98" t="s">
        <v>3139</v>
      </c>
      <c r="W5658" s="69">
        <f t="shared" si="176"/>
        <v>1.2106004143807407E-2</v>
      </c>
    </row>
    <row r="5659" spans="1:23">
      <c r="A5659">
        <f t="shared" si="177"/>
        <v>848</v>
      </c>
      <c r="B5659" s="99">
        <v>44408</v>
      </c>
      <c r="C5659" s="23">
        <v>3256</v>
      </c>
      <c r="D5659" s="23">
        <v>5</v>
      </c>
      <c r="E5659" s="98" t="s">
        <v>49</v>
      </c>
      <c r="F5659" s="98" t="s">
        <v>164</v>
      </c>
      <c r="G5659" s="98" t="s">
        <v>4120</v>
      </c>
      <c r="H5659" s="98" t="s">
        <v>1366</v>
      </c>
      <c r="I5659" s="98" t="s">
        <v>6353</v>
      </c>
      <c r="J5659" s="99">
        <v>45256</v>
      </c>
      <c r="K5659" s="107">
        <v>20000000</v>
      </c>
      <c r="L5659" s="98" t="s">
        <v>8449</v>
      </c>
      <c r="M5659" s="23">
        <v>1080</v>
      </c>
      <c r="N5659" s="23">
        <v>1</v>
      </c>
      <c r="O5659" s="107">
        <v>20000000</v>
      </c>
      <c r="P5659" s="23">
        <v>180</v>
      </c>
      <c r="Q5659" s="23">
        <v>2</v>
      </c>
      <c r="R5659" s="23">
        <v>2</v>
      </c>
      <c r="S5659" s="23">
        <v>0</v>
      </c>
      <c r="T5659" s="47">
        <v>16.666667</v>
      </c>
      <c r="U5659" s="98" t="s">
        <v>111</v>
      </c>
      <c r="V5659" s="98" t="s">
        <v>3139</v>
      </c>
      <c r="W5659" s="69">
        <f t="shared" si="176"/>
        <v>4.4021837332233596E-2</v>
      </c>
    </row>
    <row r="5660" spans="1:23">
      <c r="A5660">
        <f t="shared" si="177"/>
        <v>848</v>
      </c>
      <c r="B5660" s="99">
        <v>44408</v>
      </c>
      <c r="C5660" s="23">
        <v>3257</v>
      </c>
      <c r="D5660" s="23">
        <v>5</v>
      </c>
      <c r="E5660" s="98" t="s">
        <v>49</v>
      </c>
      <c r="F5660" s="98" t="s">
        <v>164</v>
      </c>
      <c r="G5660" s="98" t="s">
        <v>4120</v>
      </c>
      <c r="H5660" s="98" t="s">
        <v>1366</v>
      </c>
      <c r="I5660" s="98" t="s">
        <v>6353</v>
      </c>
      <c r="J5660" s="99">
        <v>45256</v>
      </c>
      <c r="K5660" s="107">
        <v>6000000</v>
      </c>
      <c r="L5660" s="98" t="s">
        <v>8450</v>
      </c>
      <c r="M5660" s="23">
        <v>1080</v>
      </c>
      <c r="N5660" s="23">
        <v>1</v>
      </c>
      <c r="O5660" s="107">
        <v>6000000</v>
      </c>
      <c r="P5660" s="23">
        <v>180</v>
      </c>
      <c r="Q5660" s="23">
        <v>2</v>
      </c>
      <c r="R5660" s="23">
        <v>2</v>
      </c>
      <c r="S5660" s="23">
        <v>0</v>
      </c>
      <c r="T5660" s="47">
        <v>5</v>
      </c>
      <c r="U5660" s="98" t="s">
        <v>111</v>
      </c>
      <c r="V5660" s="98" t="s">
        <v>3139</v>
      </c>
      <c r="W5660" s="69">
        <f t="shared" si="176"/>
        <v>1.3206550935539059E-2</v>
      </c>
    </row>
    <row r="5661" spans="1:23">
      <c r="A5661">
        <f t="shared" si="177"/>
        <v>2309</v>
      </c>
      <c r="B5661" s="99">
        <v>44408</v>
      </c>
      <c r="C5661" s="23">
        <v>3258</v>
      </c>
      <c r="D5661" s="23">
        <v>5</v>
      </c>
      <c r="E5661" s="98" t="s">
        <v>49</v>
      </c>
      <c r="F5661" s="98" t="s">
        <v>164</v>
      </c>
      <c r="G5661" s="98" t="s">
        <v>4120</v>
      </c>
      <c r="H5661" s="98" t="s">
        <v>1366</v>
      </c>
      <c r="I5661" s="98" t="s">
        <v>6353</v>
      </c>
      <c r="J5661" s="99">
        <v>46717</v>
      </c>
      <c r="K5661" s="107">
        <v>50000000</v>
      </c>
      <c r="L5661" s="98" t="s">
        <v>8451</v>
      </c>
      <c r="M5661" s="23">
        <v>2520</v>
      </c>
      <c r="N5661" s="23">
        <v>1</v>
      </c>
      <c r="O5661" s="107">
        <v>50000000</v>
      </c>
      <c r="P5661" s="23">
        <v>180</v>
      </c>
      <c r="Q5661" s="23">
        <v>2</v>
      </c>
      <c r="R5661" s="23">
        <v>2</v>
      </c>
      <c r="S5661" s="23">
        <v>1.87</v>
      </c>
      <c r="T5661" s="47">
        <v>46.582234999999997</v>
      </c>
      <c r="U5661" s="98" t="s">
        <v>111</v>
      </c>
      <c r="V5661" s="98" t="s">
        <v>3139</v>
      </c>
      <c r="W5661" s="69">
        <f t="shared" si="176"/>
        <v>0.33501774342832413</v>
      </c>
    </row>
    <row r="5662" spans="1:23">
      <c r="A5662">
        <f t="shared" si="177"/>
        <v>1579</v>
      </c>
      <c r="B5662" s="99">
        <v>44408</v>
      </c>
      <c r="C5662" s="23">
        <v>3259</v>
      </c>
      <c r="D5662" s="23">
        <v>5</v>
      </c>
      <c r="E5662" s="98" t="s">
        <v>49</v>
      </c>
      <c r="F5662" s="98" t="s">
        <v>164</v>
      </c>
      <c r="G5662" s="98" t="s">
        <v>4120</v>
      </c>
      <c r="H5662" s="98" t="s">
        <v>1366</v>
      </c>
      <c r="I5662" s="98" t="s">
        <v>6353</v>
      </c>
      <c r="J5662" s="99">
        <v>45987</v>
      </c>
      <c r="K5662" s="107">
        <v>25000000</v>
      </c>
      <c r="L5662" s="98" t="s">
        <v>8452</v>
      </c>
      <c r="M5662" s="23">
        <v>1800</v>
      </c>
      <c r="N5662" s="23">
        <v>1</v>
      </c>
      <c r="O5662" s="107">
        <v>25000000</v>
      </c>
      <c r="P5662" s="23">
        <v>180</v>
      </c>
      <c r="Q5662" s="23">
        <v>2</v>
      </c>
      <c r="R5662" s="23">
        <v>2</v>
      </c>
      <c r="S5662" s="23">
        <v>0</v>
      </c>
      <c r="T5662" s="47">
        <v>22.5</v>
      </c>
      <c r="U5662" s="98" t="s">
        <v>111</v>
      </c>
      <c r="V5662" s="98" t="s">
        <v>3139</v>
      </c>
      <c r="W5662" s="69">
        <f t="shared" si="176"/>
        <v>0.1106593722552745</v>
      </c>
    </row>
    <row r="5663" spans="1:23">
      <c r="A5663">
        <f t="shared" si="177"/>
        <v>1579</v>
      </c>
      <c r="B5663" s="99">
        <v>44408</v>
      </c>
      <c r="C5663" s="23">
        <v>3260</v>
      </c>
      <c r="D5663" s="23">
        <v>5</v>
      </c>
      <c r="E5663" s="98" t="s">
        <v>49</v>
      </c>
      <c r="F5663" s="98" t="s">
        <v>164</v>
      </c>
      <c r="G5663" s="98" t="s">
        <v>4120</v>
      </c>
      <c r="H5663" s="98" t="s">
        <v>1366</v>
      </c>
      <c r="I5663" s="98" t="s">
        <v>6353</v>
      </c>
      <c r="J5663" s="99">
        <v>45987</v>
      </c>
      <c r="K5663" s="107">
        <v>10000000</v>
      </c>
      <c r="L5663" s="98" t="s">
        <v>8453</v>
      </c>
      <c r="M5663" s="23">
        <v>1800</v>
      </c>
      <c r="N5663" s="23">
        <v>1</v>
      </c>
      <c r="O5663" s="107">
        <v>10000000</v>
      </c>
      <c r="P5663" s="23">
        <v>180</v>
      </c>
      <c r="Q5663" s="23">
        <v>2</v>
      </c>
      <c r="R5663" s="23">
        <v>2</v>
      </c>
      <c r="S5663" s="23">
        <v>0</v>
      </c>
      <c r="T5663" s="47">
        <v>9</v>
      </c>
      <c r="U5663" s="98" t="s">
        <v>111</v>
      </c>
      <c r="V5663" s="98" t="s">
        <v>3139</v>
      </c>
      <c r="W5663" s="69">
        <f t="shared" si="176"/>
        <v>4.4263748902109802E-2</v>
      </c>
    </row>
    <row r="5664" spans="1:23">
      <c r="A5664">
        <f t="shared" si="177"/>
        <v>1579</v>
      </c>
      <c r="B5664" s="99">
        <v>44408</v>
      </c>
      <c r="C5664" s="23">
        <v>3261</v>
      </c>
      <c r="D5664" s="23">
        <v>5</v>
      </c>
      <c r="E5664" s="98" t="s">
        <v>49</v>
      </c>
      <c r="F5664" s="98" t="s">
        <v>164</v>
      </c>
      <c r="G5664" s="98" t="s">
        <v>4120</v>
      </c>
      <c r="H5664" s="98" t="s">
        <v>1366</v>
      </c>
      <c r="I5664" s="98" t="s">
        <v>6353</v>
      </c>
      <c r="J5664" s="99">
        <v>45987</v>
      </c>
      <c r="K5664" s="107">
        <v>20500000</v>
      </c>
      <c r="L5664" s="98" t="s">
        <v>8454</v>
      </c>
      <c r="M5664" s="23">
        <v>1800</v>
      </c>
      <c r="N5664" s="23">
        <v>1</v>
      </c>
      <c r="O5664" s="107">
        <v>20500000</v>
      </c>
      <c r="P5664" s="23">
        <v>180</v>
      </c>
      <c r="Q5664" s="23">
        <v>2</v>
      </c>
      <c r="R5664" s="23">
        <v>2</v>
      </c>
      <c r="S5664" s="23">
        <v>0</v>
      </c>
      <c r="T5664" s="47">
        <v>18.45</v>
      </c>
      <c r="U5664" s="98" t="s">
        <v>111</v>
      </c>
      <c r="V5664" s="98" t="s">
        <v>3139</v>
      </c>
      <c r="W5664" s="69">
        <f t="shared" si="176"/>
        <v>9.074068524932509E-2</v>
      </c>
    </row>
    <row r="5665" spans="1:23">
      <c r="A5665">
        <f t="shared" si="177"/>
        <v>848</v>
      </c>
      <c r="B5665" s="99">
        <v>44408</v>
      </c>
      <c r="C5665" s="23">
        <v>3262</v>
      </c>
      <c r="D5665" s="23">
        <v>5</v>
      </c>
      <c r="E5665" s="98" t="s">
        <v>49</v>
      </c>
      <c r="F5665" s="98" t="s">
        <v>164</v>
      </c>
      <c r="G5665" s="98" t="s">
        <v>4120</v>
      </c>
      <c r="H5665" s="98" t="s">
        <v>1366</v>
      </c>
      <c r="I5665" s="98" t="s">
        <v>6353</v>
      </c>
      <c r="J5665" s="99">
        <v>45256</v>
      </c>
      <c r="K5665" s="107">
        <v>5000000</v>
      </c>
      <c r="L5665" s="98" t="s">
        <v>8455</v>
      </c>
      <c r="M5665" s="23">
        <v>1080</v>
      </c>
      <c r="N5665" s="23">
        <v>1</v>
      </c>
      <c r="O5665" s="107">
        <v>5000000</v>
      </c>
      <c r="P5665" s="23">
        <v>180</v>
      </c>
      <c r="Q5665" s="23">
        <v>2</v>
      </c>
      <c r="R5665" s="23">
        <v>2</v>
      </c>
      <c r="S5665" s="23">
        <v>0</v>
      </c>
      <c r="T5665" s="47">
        <v>4.1666670000000003</v>
      </c>
      <c r="U5665" s="98" t="s">
        <v>111</v>
      </c>
      <c r="V5665" s="98" t="s">
        <v>3139</v>
      </c>
      <c r="W5665" s="69">
        <f t="shared" si="176"/>
        <v>1.1005459993385945E-2</v>
      </c>
    </row>
    <row r="5666" spans="1:23">
      <c r="A5666">
        <f t="shared" si="177"/>
        <v>848</v>
      </c>
      <c r="B5666" s="99">
        <v>44408</v>
      </c>
      <c r="C5666" s="23">
        <v>3263</v>
      </c>
      <c r="D5666" s="23">
        <v>5</v>
      </c>
      <c r="E5666" s="98" t="s">
        <v>49</v>
      </c>
      <c r="F5666" s="98" t="s">
        <v>164</v>
      </c>
      <c r="G5666" s="98" t="s">
        <v>4120</v>
      </c>
      <c r="H5666" s="98" t="s">
        <v>1366</v>
      </c>
      <c r="I5666" s="98" t="s">
        <v>6353</v>
      </c>
      <c r="J5666" s="99">
        <v>45256</v>
      </c>
      <c r="K5666" s="107">
        <v>5000000</v>
      </c>
      <c r="L5666" s="98" t="s">
        <v>8456</v>
      </c>
      <c r="M5666" s="23">
        <v>1080</v>
      </c>
      <c r="N5666" s="23">
        <v>1</v>
      </c>
      <c r="O5666" s="107">
        <v>5000000</v>
      </c>
      <c r="P5666" s="23">
        <v>180</v>
      </c>
      <c r="Q5666" s="23">
        <v>2</v>
      </c>
      <c r="R5666" s="23">
        <v>2</v>
      </c>
      <c r="S5666" s="23">
        <v>0</v>
      </c>
      <c r="T5666" s="47">
        <v>4.1666670000000003</v>
      </c>
      <c r="U5666" s="98" t="s">
        <v>111</v>
      </c>
      <c r="V5666" s="98" t="s">
        <v>3139</v>
      </c>
      <c r="W5666" s="69">
        <f t="shared" si="176"/>
        <v>1.1005459993385945E-2</v>
      </c>
    </row>
    <row r="5667" spans="1:23">
      <c r="A5667">
        <f t="shared" si="177"/>
        <v>848</v>
      </c>
      <c r="B5667" s="99">
        <v>44408</v>
      </c>
      <c r="C5667" s="23">
        <v>3264</v>
      </c>
      <c r="D5667" s="23">
        <v>5</v>
      </c>
      <c r="E5667" s="98" t="s">
        <v>49</v>
      </c>
      <c r="F5667" s="98" t="s">
        <v>164</v>
      </c>
      <c r="G5667" s="98" t="s">
        <v>4120</v>
      </c>
      <c r="H5667" s="98" t="s">
        <v>1366</v>
      </c>
      <c r="I5667" s="98" t="s">
        <v>6353</v>
      </c>
      <c r="J5667" s="99">
        <v>45256</v>
      </c>
      <c r="K5667" s="107">
        <v>10000000</v>
      </c>
      <c r="L5667" s="98" t="s">
        <v>8457</v>
      </c>
      <c r="M5667" s="23">
        <v>1080</v>
      </c>
      <c r="N5667" s="23">
        <v>1</v>
      </c>
      <c r="O5667" s="107">
        <v>10000000</v>
      </c>
      <c r="P5667" s="23">
        <v>90</v>
      </c>
      <c r="Q5667" s="23">
        <v>2</v>
      </c>
      <c r="R5667" s="23">
        <v>2</v>
      </c>
      <c r="S5667" s="23">
        <v>0</v>
      </c>
      <c r="T5667" s="47">
        <v>8.3333340000000007</v>
      </c>
      <c r="U5667" s="98" t="s">
        <v>111</v>
      </c>
      <c r="V5667" s="98" t="s">
        <v>3139</v>
      </c>
      <c r="W5667" s="69">
        <f t="shared" si="176"/>
        <v>2.201091998677189E-2</v>
      </c>
    </row>
    <row r="5668" spans="1:23">
      <c r="A5668">
        <f t="shared" si="177"/>
        <v>1579</v>
      </c>
      <c r="B5668" s="99">
        <v>44408</v>
      </c>
      <c r="C5668" s="23">
        <v>3265</v>
      </c>
      <c r="D5668" s="23">
        <v>5</v>
      </c>
      <c r="E5668" s="98" t="s">
        <v>49</v>
      </c>
      <c r="F5668" s="98" t="s">
        <v>164</v>
      </c>
      <c r="G5668" s="98" t="s">
        <v>4120</v>
      </c>
      <c r="H5668" s="98" t="s">
        <v>1366</v>
      </c>
      <c r="I5668" s="98" t="s">
        <v>6353</v>
      </c>
      <c r="J5668" s="99">
        <v>45987</v>
      </c>
      <c r="K5668" s="107">
        <v>30000000</v>
      </c>
      <c r="L5668" s="98" t="s">
        <v>8458</v>
      </c>
      <c r="M5668" s="23">
        <v>1800</v>
      </c>
      <c r="N5668" s="23">
        <v>1</v>
      </c>
      <c r="O5668" s="107">
        <v>30000000</v>
      </c>
      <c r="P5668" s="23">
        <v>30</v>
      </c>
      <c r="Q5668" s="23">
        <v>2</v>
      </c>
      <c r="R5668" s="23">
        <v>2</v>
      </c>
      <c r="S5668" s="23">
        <v>0</v>
      </c>
      <c r="T5668" s="47">
        <v>26</v>
      </c>
      <c r="U5668" s="98" t="s">
        <v>111</v>
      </c>
      <c r="V5668" s="98" t="s">
        <v>3139</v>
      </c>
      <c r="W5668" s="69">
        <f t="shared" si="176"/>
        <v>0.12787305238387275</v>
      </c>
    </row>
    <row r="5669" spans="1:23">
      <c r="A5669">
        <f t="shared" si="177"/>
        <v>848</v>
      </c>
      <c r="B5669" s="99">
        <v>44408</v>
      </c>
      <c r="C5669" s="23">
        <v>3266</v>
      </c>
      <c r="D5669" s="23">
        <v>5</v>
      </c>
      <c r="E5669" s="98" t="s">
        <v>49</v>
      </c>
      <c r="F5669" s="98" t="s">
        <v>164</v>
      </c>
      <c r="G5669" s="98" t="s">
        <v>4120</v>
      </c>
      <c r="H5669" s="98" t="s">
        <v>1366</v>
      </c>
      <c r="I5669" s="98" t="s">
        <v>6353</v>
      </c>
      <c r="J5669" s="99">
        <v>45256</v>
      </c>
      <c r="K5669" s="107">
        <v>10000000</v>
      </c>
      <c r="L5669" s="98" t="s">
        <v>8459</v>
      </c>
      <c r="M5669" s="23">
        <v>1080</v>
      </c>
      <c r="N5669" s="23">
        <v>1</v>
      </c>
      <c r="O5669" s="107">
        <v>10000000</v>
      </c>
      <c r="P5669" s="23">
        <v>180</v>
      </c>
      <c r="Q5669" s="23">
        <v>2</v>
      </c>
      <c r="R5669" s="23">
        <v>2</v>
      </c>
      <c r="S5669" s="23">
        <v>0</v>
      </c>
      <c r="T5669" s="47">
        <v>8.3333329999999997</v>
      </c>
      <c r="U5669" s="98" t="s">
        <v>111</v>
      </c>
      <c r="V5669" s="98" t="s">
        <v>3139</v>
      </c>
      <c r="W5669" s="69">
        <f t="shared" si="176"/>
        <v>2.2010917345461702E-2</v>
      </c>
    </row>
    <row r="5670" spans="1:23">
      <c r="A5670">
        <f t="shared" si="177"/>
        <v>1579</v>
      </c>
      <c r="B5670" s="99">
        <v>44408</v>
      </c>
      <c r="C5670" s="23">
        <v>3267</v>
      </c>
      <c r="D5670" s="23">
        <v>5</v>
      </c>
      <c r="E5670" s="98" t="s">
        <v>49</v>
      </c>
      <c r="F5670" s="98" t="s">
        <v>164</v>
      </c>
      <c r="G5670" s="98" t="s">
        <v>4120</v>
      </c>
      <c r="H5670" s="98" t="s">
        <v>1366</v>
      </c>
      <c r="I5670" s="98" t="s">
        <v>6353</v>
      </c>
      <c r="J5670" s="99">
        <v>45987</v>
      </c>
      <c r="K5670" s="107">
        <v>13000000</v>
      </c>
      <c r="L5670" s="98" t="s">
        <v>8460</v>
      </c>
      <c r="M5670" s="23">
        <v>1800</v>
      </c>
      <c r="N5670" s="23">
        <v>1</v>
      </c>
      <c r="O5670" s="107">
        <v>13000000</v>
      </c>
      <c r="P5670" s="23">
        <v>180</v>
      </c>
      <c r="Q5670" s="23">
        <v>2</v>
      </c>
      <c r="R5670" s="23">
        <v>2</v>
      </c>
      <c r="S5670" s="23">
        <v>0</v>
      </c>
      <c r="T5670" s="47">
        <v>11.7</v>
      </c>
      <c r="U5670" s="98" t="s">
        <v>111</v>
      </c>
      <c r="V5670" s="98" t="s">
        <v>3139</v>
      </c>
      <c r="W5670" s="69">
        <f t="shared" si="176"/>
        <v>5.7542873572742743E-2</v>
      </c>
    </row>
    <row r="5671" spans="1:23">
      <c r="A5671">
        <f t="shared" si="177"/>
        <v>848</v>
      </c>
      <c r="B5671" s="99">
        <v>44408</v>
      </c>
      <c r="C5671" s="23">
        <v>3268</v>
      </c>
      <c r="D5671" s="23">
        <v>5</v>
      </c>
      <c r="E5671" s="98" t="s">
        <v>49</v>
      </c>
      <c r="F5671" s="98" t="s">
        <v>164</v>
      </c>
      <c r="G5671" s="98" t="s">
        <v>4120</v>
      </c>
      <c r="H5671" s="98" t="s">
        <v>1366</v>
      </c>
      <c r="I5671" s="98" t="s">
        <v>6353</v>
      </c>
      <c r="J5671" s="99">
        <v>45256</v>
      </c>
      <c r="K5671" s="107">
        <v>30000000</v>
      </c>
      <c r="L5671" s="98" t="s">
        <v>8461</v>
      </c>
      <c r="M5671" s="23">
        <v>1080</v>
      </c>
      <c r="N5671" s="23">
        <v>1</v>
      </c>
      <c r="O5671" s="107">
        <v>30000000</v>
      </c>
      <c r="P5671" s="23">
        <v>30</v>
      </c>
      <c r="Q5671" s="23">
        <v>2</v>
      </c>
      <c r="R5671" s="23">
        <v>2</v>
      </c>
      <c r="S5671" s="23">
        <v>0</v>
      </c>
      <c r="T5671" s="47">
        <v>23.333335999999999</v>
      </c>
      <c r="U5671" s="98" t="s">
        <v>111</v>
      </c>
      <c r="V5671" s="98" t="s">
        <v>3139</v>
      </c>
      <c r="W5671" s="69">
        <f t="shared" si="176"/>
        <v>6.163057807600944E-2</v>
      </c>
    </row>
    <row r="5672" spans="1:23">
      <c r="A5672">
        <f t="shared" si="177"/>
        <v>849</v>
      </c>
      <c r="B5672" s="99">
        <v>44408</v>
      </c>
      <c r="C5672" s="23">
        <v>3269</v>
      </c>
      <c r="D5672" s="23">
        <v>5</v>
      </c>
      <c r="E5672" s="98" t="s">
        <v>49</v>
      </c>
      <c r="F5672" s="98" t="s">
        <v>164</v>
      </c>
      <c r="G5672" s="98" t="s">
        <v>4120</v>
      </c>
      <c r="H5672" s="98" t="s">
        <v>1366</v>
      </c>
      <c r="I5672" s="98" t="s">
        <v>6634</v>
      </c>
      <c r="J5672" s="99">
        <v>45257</v>
      </c>
      <c r="K5672" s="107">
        <v>11000000</v>
      </c>
      <c r="L5672" s="98" t="s">
        <v>8462</v>
      </c>
      <c r="M5672" s="23">
        <v>1080</v>
      </c>
      <c r="N5672" s="23">
        <v>1</v>
      </c>
      <c r="O5672" s="107">
        <v>11000000</v>
      </c>
      <c r="P5672" s="23">
        <v>180</v>
      </c>
      <c r="Q5672" s="23">
        <v>2</v>
      </c>
      <c r="R5672" s="23">
        <v>2</v>
      </c>
      <c r="S5672" s="23">
        <v>0</v>
      </c>
      <c r="T5672" s="47">
        <v>9.1666670000000003</v>
      </c>
      <c r="U5672" s="98" t="s">
        <v>111</v>
      </c>
      <c r="V5672" s="98" t="s">
        <v>3139</v>
      </c>
      <c r="W5672" s="69">
        <f t="shared" si="176"/>
        <v>2.4240562828605341E-2</v>
      </c>
    </row>
    <row r="5673" spans="1:23">
      <c r="A5673">
        <f t="shared" si="177"/>
        <v>849</v>
      </c>
      <c r="B5673" s="99">
        <v>44408</v>
      </c>
      <c r="C5673" s="23">
        <v>3270</v>
      </c>
      <c r="D5673" s="23">
        <v>5</v>
      </c>
      <c r="E5673" s="98" t="s">
        <v>49</v>
      </c>
      <c r="F5673" s="98" t="s">
        <v>164</v>
      </c>
      <c r="G5673" s="98" t="s">
        <v>4120</v>
      </c>
      <c r="H5673" s="98" t="s">
        <v>1366</v>
      </c>
      <c r="I5673" s="98" t="s">
        <v>6634</v>
      </c>
      <c r="J5673" s="99">
        <v>45257</v>
      </c>
      <c r="K5673" s="107">
        <v>15500000</v>
      </c>
      <c r="L5673" s="98" t="s">
        <v>8463</v>
      </c>
      <c r="M5673" s="23">
        <v>1080</v>
      </c>
      <c r="N5673" s="23">
        <v>1</v>
      </c>
      <c r="O5673" s="107">
        <v>15500000</v>
      </c>
      <c r="P5673" s="23">
        <v>180</v>
      </c>
      <c r="Q5673" s="23">
        <v>2</v>
      </c>
      <c r="R5673" s="23">
        <v>2</v>
      </c>
      <c r="S5673" s="23">
        <v>0</v>
      </c>
      <c r="T5673" s="47">
        <v>12.916667</v>
      </c>
      <c r="U5673" s="98" t="s">
        <v>111</v>
      </c>
      <c r="V5673" s="98" t="s">
        <v>3139</v>
      </c>
      <c r="W5673" s="69">
        <f t="shared" si="176"/>
        <v>3.4157156352431391E-2</v>
      </c>
    </row>
    <row r="5674" spans="1:23">
      <c r="A5674">
        <f t="shared" si="177"/>
        <v>1580</v>
      </c>
      <c r="B5674" s="99">
        <v>44408</v>
      </c>
      <c r="C5674" s="23">
        <v>3271</v>
      </c>
      <c r="D5674" s="23">
        <v>5</v>
      </c>
      <c r="E5674" s="98" t="s">
        <v>49</v>
      </c>
      <c r="F5674" s="98" t="s">
        <v>164</v>
      </c>
      <c r="G5674" s="98" t="s">
        <v>4120</v>
      </c>
      <c r="H5674" s="98" t="s">
        <v>1366</v>
      </c>
      <c r="I5674" s="98" t="s">
        <v>6634</v>
      </c>
      <c r="J5674" s="99">
        <v>45988</v>
      </c>
      <c r="K5674" s="107">
        <v>15000000</v>
      </c>
      <c r="L5674" s="98" t="s">
        <v>8464</v>
      </c>
      <c r="M5674" s="23">
        <v>1800</v>
      </c>
      <c r="N5674" s="23">
        <v>1</v>
      </c>
      <c r="O5674" s="107">
        <v>15000000</v>
      </c>
      <c r="P5674" s="23">
        <v>180</v>
      </c>
      <c r="Q5674" s="23">
        <v>2</v>
      </c>
      <c r="R5674" s="23">
        <v>2</v>
      </c>
      <c r="S5674" s="23">
        <v>0</v>
      </c>
      <c r="T5674" s="47">
        <v>13.5</v>
      </c>
      <c r="U5674" s="98" t="s">
        <v>111</v>
      </c>
      <c r="V5674" s="98" t="s">
        <v>3139</v>
      </c>
      <c r="W5674" s="69">
        <f t="shared" si="176"/>
        <v>6.6437672512983048E-2</v>
      </c>
    </row>
    <row r="5675" spans="1:23">
      <c r="A5675">
        <f t="shared" si="177"/>
        <v>849</v>
      </c>
      <c r="B5675" s="99">
        <v>44408</v>
      </c>
      <c r="C5675" s="23">
        <v>3272</v>
      </c>
      <c r="D5675" s="23">
        <v>5</v>
      </c>
      <c r="E5675" s="98" t="s">
        <v>49</v>
      </c>
      <c r="F5675" s="98" t="s">
        <v>164</v>
      </c>
      <c r="G5675" s="98" t="s">
        <v>4120</v>
      </c>
      <c r="H5675" s="98" t="s">
        <v>1366</v>
      </c>
      <c r="I5675" s="98" t="s">
        <v>6634</v>
      </c>
      <c r="J5675" s="99">
        <v>45257</v>
      </c>
      <c r="K5675" s="107">
        <v>10000000</v>
      </c>
      <c r="L5675" s="98" t="s">
        <v>8465</v>
      </c>
      <c r="M5675" s="23">
        <v>1080</v>
      </c>
      <c r="N5675" s="23">
        <v>1</v>
      </c>
      <c r="O5675" s="107">
        <v>10000000</v>
      </c>
      <c r="P5675" s="23">
        <v>180</v>
      </c>
      <c r="Q5675" s="23">
        <v>2</v>
      </c>
      <c r="R5675" s="23">
        <v>2</v>
      </c>
      <c r="S5675" s="23">
        <v>0</v>
      </c>
      <c r="T5675" s="47">
        <v>8.3333329999999997</v>
      </c>
      <c r="U5675" s="98" t="s">
        <v>111</v>
      </c>
      <c r="V5675" s="98" t="s">
        <v>3139</v>
      </c>
      <c r="W5675" s="69">
        <f t="shared" si="176"/>
        <v>2.2036873615916257E-2</v>
      </c>
    </row>
    <row r="5676" spans="1:23">
      <c r="A5676">
        <f t="shared" si="177"/>
        <v>849</v>
      </c>
      <c r="B5676" s="99">
        <v>44408</v>
      </c>
      <c r="C5676" s="23">
        <v>3273</v>
      </c>
      <c r="D5676" s="23">
        <v>5</v>
      </c>
      <c r="E5676" s="98" t="s">
        <v>49</v>
      </c>
      <c r="F5676" s="98" t="s">
        <v>164</v>
      </c>
      <c r="G5676" s="98" t="s">
        <v>4120</v>
      </c>
      <c r="H5676" s="98" t="s">
        <v>1366</v>
      </c>
      <c r="I5676" s="98" t="s">
        <v>6634</v>
      </c>
      <c r="J5676" s="99">
        <v>45257</v>
      </c>
      <c r="K5676" s="107">
        <v>5000000</v>
      </c>
      <c r="L5676" s="98" t="s">
        <v>8466</v>
      </c>
      <c r="M5676" s="23">
        <v>1080</v>
      </c>
      <c r="N5676" s="23">
        <v>1</v>
      </c>
      <c r="O5676" s="107">
        <v>5000000</v>
      </c>
      <c r="P5676" s="23">
        <v>180</v>
      </c>
      <c r="Q5676" s="23">
        <v>2</v>
      </c>
      <c r="R5676" s="23">
        <v>2</v>
      </c>
      <c r="S5676" s="23">
        <v>0</v>
      </c>
      <c r="T5676" s="47">
        <v>4.1666670000000003</v>
      </c>
      <c r="U5676" s="98" t="s">
        <v>111</v>
      </c>
      <c r="V5676" s="98" t="s">
        <v>3139</v>
      </c>
      <c r="W5676" s="69">
        <f t="shared" si="176"/>
        <v>1.1018438130170598E-2</v>
      </c>
    </row>
    <row r="5677" spans="1:23">
      <c r="A5677">
        <f t="shared" si="177"/>
        <v>1580</v>
      </c>
      <c r="B5677" s="99">
        <v>44408</v>
      </c>
      <c r="C5677" s="23">
        <v>3274</v>
      </c>
      <c r="D5677" s="23">
        <v>5</v>
      </c>
      <c r="E5677" s="98" t="s">
        <v>49</v>
      </c>
      <c r="F5677" s="98" t="s">
        <v>164</v>
      </c>
      <c r="G5677" s="98" t="s">
        <v>4120</v>
      </c>
      <c r="H5677" s="98" t="s">
        <v>1366</v>
      </c>
      <c r="I5677" s="98" t="s">
        <v>6634</v>
      </c>
      <c r="J5677" s="99">
        <v>45988</v>
      </c>
      <c r="K5677" s="107">
        <v>30000000</v>
      </c>
      <c r="L5677" s="98" t="s">
        <v>8467</v>
      </c>
      <c r="M5677" s="23">
        <v>1800</v>
      </c>
      <c r="N5677" s="23">
        <v>1</v>
      </c>
      <c r="O5677" s="107">
        <v>30000000</v>
      </c>
      <c r="P5677" s="23">
        <v>180</v>
      </c>
      <c r="Q5677" s="23">
        <v>2</v>
      </c>
      <c r="R5677" s="23">
        <v>2</v>
      </c>
      <c r="S5677" s="23">
        <v>0</v>
      </c>
      <c r="T5677" s="47">
        <v>27</v>
      </c>
      <c r="U5677" s="98" t="s">
        <v>111</v>
      </c>
      <c r="V5677" s="98" t="s">
        <v>3139</v>
      </c>
      <c r="W5677" s="69">
        <f t="shared" si="176"/>
        <v>0.1328753450259661</v>
      </c>
    </row>
    <row r="5678" spans="1:23">
      <c r="A5678">
        <f t="shared" si="177"/>
        <v>849</v>
      </c>
      <c r="B5678" s="99">
        <v>44408</v>
      </c>
      <c r="C5678" s="23">
        <v>3275</v>
      </c>
      <c r="D5678" s="23">
        <v>5</v>
      </c>
      <c r="E5678" s="98" t="s">
        <v>49</v>
      </c>
      <c r="F5678" s="98" t="s">
        <v>164</v>
      </c>
      <c r="G5678" s="98" t="s">
        <v>4120</v>
      </c>
      <c r="H5678" s="98" t="s">
        <v>1366</v>
      </c>
      <c r="I5678" s="98" t="s">
        <v>6634</v>
      </c>
      <c r="J5678" s="99">
        <v>45257</v>
      </c>
      <c r="K5678" s="107">
        <v>20000000</v>
      </c>
      <c r="L5678" s="98" t="s">
        <v>8468</v>
      </c>
      <c r="M5678" s="23">
        <v>1080</v>
      </c>
      <c r="N5678" s="23">
        <v>1</v>
      </c>
      <c r="O5678" s="107">
        <v>20000000</v>
      </c>
      <c r="P5678" s="23">
        <v>30</v>
      </c>
      <c r="Q5678" s="23">
        <v>2</v>
      </c>
      <c r="R5678" s="23">
        <v>2</v>
      </c>
      <c r="S5678" s="23">
        <v>0</v>
      </c>
      <c r="T5678" s="47">
        <v>15.555552</v>
      </c>
      <c r="U5678" s="98" t="s">
        <v>111</v>
      </c>
      <c r="V5678" s="98" t="s">
        <v>3139</v>
      </c>
      <c r="W5678" s="69">
        <f t="shared" si="176"/>
        <v>4.1135489659397187E-2</v>
      </c>
    </row>
    <row r="5679" spans="1:23">
      <c r="A5679">
        <f t="shared" si="177"/>
        <v>849</v>
      </c>
      <c r="B5679" s="99">
        <v>44408</v>
      </c>
      <c r="C5679" s="23">
        <v>3276</v>
      </c>
      <c r="D5679" s="23">
        <v>5</v>
      </c>
      <c r="E5679" s="98" t="s">
        <v>49</v>
      </c>
      <c r="F5679" s="98" t="s">
        <v>164</v>
      </c>
      <c r="G5679" s="98" t="s">
        <v>4120</v>
      </c>
      <c r="H5679" s="98" t="s">
        <v>1366</v>
      </c>
      <c r="I5679" s="98" t="s">
        <v>6634</v>
      </c>
      <c r="J5679" s="99">
        <v>45257</v>
      </c>
      <c r="K5679" s="107">
        <v>13000000</v>
      </c>
      <c r="L5679" s="98" t="s">
        <v>8469</v>
      </c>
      <c r="M5679" s="23">
        <v>1080</v>
      </c>
      <c r="N5679" s="23">
        <v>1</v>
      </c>
      <c r="O5679" s="107">
        <v>13000000</v>
      </c>
      <c r="P5679" s="23">
        <v>180</v>
      </c>
      <c r="Q5679" s="23">
        <v>2</v>
      </c>
      <c r="R5679" s="23">
        <v>2</v>
      </c>
      <c r="S5679" s="23">
        <v>0</v>
      </c>
      <c r="T5679" s="47">
        <v>10.833333</v>
      </c>
      <c r="U5679" s="98" t="s">
        <v>111</v>
      </c>
      <c r="V5679" s="98" t="s">
        <v>3139</v>
      </c>
      <c r="W5679" s="69">
        <f t="shared" si="176"/>
        <v>2.8647935965133625E-2</v>
      </c>
    </row>
    <row r="5680" spans="1:23">
      <c r="A5680">
        <f t="shared" si="177"/>
        <v>1580</v>
      </c>
      <c r="B5680" s="99">
        <v>44408</v>
      </c>
      <c r="C5680" s="23">
        <v>3277</v>
      </c>
      <c r="D5680" s="23">
        <v>5</v>
      </c>
      <c r="E5680" s="98" t="s">
        <v>49</v>
      </c>
      <c r="F5680" s="98" t="s">
        <v>164</v>
      </c>
      <c r="G5680" s="98" t="s">
        <v>4120</v>
      </c>
      <c r="H5680" s="98" t="s">
        <v>1366</v>
      </c>
      <c r="I5680" s="98" t="s">
        <v>6634</v>
      </c>
      <c r="J5680" s="99">
        <v>45988</v>
      </c>
      <c r="K5680" s="107">
        <v>13000000</v>
      </c>
      <c r="L5680" s="98" t="s">
        <v>8470</v>
      </c>
      <c r="M5680" s="23">
        <v>1800</v>
      </c>
      <c r="N5680" s="23">
        <v>1</v>
      </c>
      <c r="O5680" s="107">
        <v>13000000</v>
      </c>
      <c r="P5680" s="23">
        <v>180</v>
      </c>
      <c r="Q5680" s="23">
        <v>2</v>
      </c>
      <c r="R5680" s="23">
        <v>2</v>
      </c>
      <c r="S5680" s="23">
        <v>0</v>
      </c>
      <c r="T5680" s="47">
        <v>11.7</v>
      </c>
      <c r="U5680" s="98" t="s">
        <v>111</v>
      </c>
      <c r="V5680" s="98" t="s">
        <v>3139</v>
      </c>
      <c r="W5680" s="69">
        <f t="shared" si="176"/>
        <v>5.7579316177918637E-2</v>
      </c>
    </row>
    <row r="5681" spans="1:23">
      <c r="A5681">
        <f t="shared" si="177"/>
        <v>849</v>
      </c>
      <c r="B5681" s="99">
        <v>44408</v>
      </c>
      <c r="C5681" s="23">
        <v>3278</v>
      </c>
      <c r="D5681" s="23">
        <v>5</v>
      </c>
      <c r="E5681" s="98" t="s">
        <v>49</v>
      </c>
      <c r="F5681" s="98" t="s">
        <v>164</v>
      </c>
      <c r="G5681" s="98" t="s">
        <v>4120</v>
      </c>
      <c r="H5681" s="98" t="s">
        <v>1366</v>
      </c>
      <c r="I5681" s="98" t="s">
        <v>6634</v>
      </c>
      <c r="J5681" s="99">
        <v>45257</v>
      </c>
      <c r="K5681" s="107">
        <v>10000000</v>
      </c>
      <c r="L5681" s="98" t="s">
        <v>8471</v>
      </c>
      <c r="M5681" s="23">
        <v>1080</v>
      </c>
      <c r="N5681" s="23">
        <v>1</v>
      </c>
      <c r="O5681" s="107">
        <v>10000000</v>
      </c>
      <c r="P5681" s="23">
        <v>90</v>
      </c>
      <c r="Q5681" s="23">
        <v>2</v>
      </c>
      <c r="R5681" s="23">
        <v>2</v>
      </c>
      <c r="S5681" s="23">
        <v>0</v>
      </c>
      <c r="T5681" s="47">
        <v>8.3333340000000007</v>
      </c>
      <c r="U5681" s="98" t="s">
        <v>111</v>
      </c>
      <c r="V5681" s="98" t="s">
        <v>3139</v>
      </c>
      <c r="W5681" s="69">
        <f t="shared" si="176"/>
        <v>2.2036876260341197E-2</v>
      </c>
    </row>
    <row r="5682" spans="1:23">
      <c r="A5682">
        <f t="shared" si="177"/>
        <v>849</v>
      </c>
      <c r="B5682" s="99">
        <v>44408</v>
      </c>
      <c r="C5682" s="23">
        <v>3279</v>
      </c>
      <c r="D5682" s="23">
        <v>5</v>
      </c>
      <c r="E5682" s="98" t="s">
        <v>49</v>
      </c>
      <c r="F5682" s="98" t="s">
        <v>164</v>
      </c>
      <c r="G5682" s="98" t="s">
        <v>4120</v>
      </c>
      <c r="H5682" s="98" t="s">
        <v>1366</v>
      </c>
      <c r="I5682" s="98" t="s">
        <v>6634</v>
      </c>
      <c r="J5682" s="99">
        <v>45257</v>
      </c>
      <c r="K5682" s="107">
        <v>30000000</v>
      </c>
      <c r="L5682" s="98" t="s">
        <v>8472</v>
      </c>
      <c r="M5682" s="23">
        <v>1080</v>
      </c>
      <c r="N5682" s="23">
        <v>1</v>
      </c>
      <c r="O5682" s="107">
        <v>30000000</v>
      </c>
      <c r="P5682" s="23">
        <v>180</v>
      </c>
      <c r="Q5682" s="23">
        <v>2</v>
      </c>
      <c r="R5682" s="23">
        <v>2</v>
      </c>
      <c r="S5682" s="23">
        <v>0</v>
      </c>
      <c r="T5682" s="47">
        <v>25</v>
      </c>
      <c r="U5682" s="98" t="s">
        <v>111</v>
      </c>
      <c r="V5682" s="98" t="s">
        <v>3139</v>
      </c>
      <c r="W5682" s="69">
        <f t="shared" si="176"/>
        <v>6.6110623492173712E-2</v>
      </c>
    </row>
    <row r="5683" spans="1:23">
      <c r="A5683">
        <f t="shared" si="177"/>
        <v>849</v>
      </c>
      <c r="B5683" s="99">
        <v>44408</v>
      </c>
      <c r="C5683" s="23">
        <v>3280</v>
      </c>
      <c r="D5683" s="23">
        <v>5</v>
      </c>
      <c r="E5683" s="98" t="s">
        <v>49</v>
      </c>
      <c r="F5683" s="98" t="s">
        <v>164</v>
      </c>
      <c r="G5683" s="98" t="s">
        <v>4120</v>
      </c>
      <c r="H5683" s="98" t="s">
        <v>1366</v>
      </c>
      <c r="I5683" s="98" t="s">
        <v>6634</v>
      </c>
      <c r="J5683" s="99">
        <v>45257</v>
      </c>
      <c r="K5683" s="107">
        <v>30000000</v>
      </c>
      <c r="L5683" s="98" t="s">
        <v>8473</v>
      </c>
      <c r="M5683" s="23">
        <v>1080</v>
      </c>
      <c r="N5683" s="23">
        <v>1</v>
      </c>
      <c r="O5683" s="107">
        <v>30000000</v>
      </c>
      <c r="P5683" s="23">
        <v>30</v>
      </c>
      <c r="Q5683" s="23">
        <v>2</v>
      </c>
      <c r="R5683" s="23">
        <v>2</v>
      </c>
      <c r="S5683" s="23">
        <v>0</v>
      </c>
      <c r="T5683" s="47">
        <v>23.333335999999999</v>
      </c>
      <c r="U5683" s="98" t="s">
        <v>111</v>
      </c>
      <c r="V5683" s="98" t="s">
        <v>3139</v>
      </c>
      <c r="W5683" s="69">
        <f t="shared" si="176"/>
        <v>6.1703255644495303E-2</v>
      </c>
    </row>
    <row r="5684" spans="1:23">
      <c r="A5684">
        <f t="shared" si="177"/>
        <v>1580</v>
      </c>
      <c r="B5684" s="99">
        <v>44408</v>
      </c>
      <c r="C5684" s="23">
        <v>3281</v>
      </c>
      <c r="D5684" s="23">
        <v>5</v>
      </c>
      <c r="E5684" s="98" t="s">
        <v>49</v>
      </c>
      <c r="F5684" s="98" t="s">
        <v>164</v>
      </c>
      <c r="G5684" s="98" t="s">
        <v>4120</v>
      </c>
      <c r="H5684" s="98" t="s">
        <v>1366</v>
      </c>
      <c r="I5684" s="98" t="s">
        <v>6634</v>
      </c>
      <c r="J5684" s="99">
        <v>45988</v>
      </c>
      <c r="K5684" s="107">
        <v>10000000</v>
      </c>
      <c r="L5684" s="98" t="s">
        <v>8474</v>
      </c>
      <c r="M5684" s="23">
        <v>1800</v>
      </c>
      <c r="N5684" s="23">
        <v>1</v>
      </c>
      <c r="O5684" s="107">
        <v>10000000</v>
      </c>
      <c r="P5684" s="23">
        <v>180</v>
      </c>
      <c r="Q5684" s="23">
        <v>2</v>
      </c>
      <c r="R5684" s="23">
        <v>2</v>
      </c>
      <c r="S5684" s="23">
        <v>0</v>
      </c>
      <c r="T5684" s="47">
        <v>9</v>
      </c>
      <c r="U5684" s="98" t="s">
        <v>111</v>
      </c>
      <c r="V5684" s="98" t="s">
        <v>3139</v>
      </c>
      <c r="W5684" s="69">
        <f t="shared" si="176"/>
        <v>4.429178167532203E-2</v>
      </c>
    </row>
    <row r="5685" spans="1:23">
      <c r="A5685">
        <f t="shared" si="177"/>
        <v>849</v>
      </c>
      <c r="B5685" s="99">
        <v>44408</v>
      </c>
      <c r="C5685" s="23">
        <v>3282</v>
      </c>
      <c r="D5685" s="23">
        <v>5</v>
      </c>
      <c r="E5685" s="98" t="s">
        <v>49</v>
      </c>
      <c r="F5685" s="98" t="s">
        <v>164</v>
      </c>
      <c r="G5685" s="98" t="s">
        <v>4120</v>
      </c>
      <c r="H5685" s="98" t="s">
        <v>1366</v>
      </c>
      <c r="I5685" s="98" t="s">
        <v>6634</v>
      </c>
      <c r="J5685" s="99">
        <v>45257</v>
      </c>
      <c r="K5685" s="107">
        <v>5000000</v>
      </c>
      <c r="L5685" s="98" t="s">
        <v>8475</v>
      </c>
      <c r="M5685" s="23">
        <v>1080</v>
      </c>
      <c r="N5685" s="23">
        <v>1</v>
      </c>
      <c r="O5685" s="107">
        <v>5000000</v>
      </c>
      <c r="P5685" s="23">
        <v>180</v>
      </c>
      <c r="Q5685" s="23">
        <v>2</v>
      </c>
      <c r="R5685" s="23">
        <v>2</v>
      </c>
      <c r="S5685" s="23">
        <v>0</v>
      </c>
      <c r="T5685" s="47">
        <v>4.1666670000000003</v>
      </c>
      <c r="U5685" s="98" t="s">
        <v>111</v>
      </c>
      <c r="V5685" s="98" t="s">
        <v>3139</v>
      </c>
      <c r="W5685" s="69">
        <f t="shared" si="176"/>
        <v>1.1018438130170598E-2</v>
      </c>
    </row>
    <row r="5686" spans="1:23">
      <c r="A5686">
        <f t="shared" si="177"/>
        <v>1580</v>
      </c>
      <c r="B5686" s="99">
        <v>44408</v>
      </c>
      <c r="C5686" s="23">
        <v>3283</v>
      </c>
      <c r="D5686" s="23">
        <v>5</v>
      </c>
      <c r="E5686" s="98" t="s">
        <v>49</v>
      </c>
      <c r="F5686" s="98" t="s">
        <v>164</v>
      </c>
      <c r="G5686" s="98" t="s">
        <v>4120</v>
      </c>
      <c r="H5686" s="98" t="s">
        <v>1366</v>
      </c>
      <c r="I5686" s="98" t="s">
        <v>6634</v>
      </c>
      <c r="J5686" s="99">
        <v>45988</v>
      </c>
      <c r="K5686" s="107">
        <v>15000000</v>
      </c>
      <c r="L5686" s="98" t="s">
        <v>8476</v>
      </c>
      <c r="M5686" s="23">
        <v>1800</v>
      </c>
      <c r="N5686" s="23">
        <v>1</v>
      </c>
      <c r="O5686" s="107">
        <v>15000000</v>
      </c>
      <c r="P5686" s="23">
        <v>180</v>
      </c>
      <c r="Q5686" s="23">
        <v>2</v>
      </c>
      <c r="R5686" s="23">
        <v>2</v>
      </c>
      <c r="S5686" s="23">
        <v>2.87</v>
      </c>
      <c r="T5686" s="47">
        <v>13.784703</v>
      </c>
      <c r="U5686" s="98" t="s">
        <v>111</v>
      </c>
      <c r="V5686" s="98" t="s">
        <v>3139</v>
      </c>
      <c r="W5686" s="69">
        <f t="shared" si="176"/>
        <v>6.7838783970572955E-2</v>
      </c>
    </row>
    <row r="5687" spans="1:23">
      <c r="A5687">
        <f t="shared" si="177"/>
        <v>1580</v>
      </c>
      <c r="B5687" s="99">
        <v>44408</v>
      </c>
      <c r="C5687" s="23">
        <v>3284</v>
      </c>
      <c r="D5687" s="23">
        <v>5</v>
      </c>
      <c r="E5687" s="98" t="s">
        <v>49</v>
      </c>
      <c r="F5687" s="98" t="s">
        <v>164</v>
      </c>
      <c r="G5687" s="98" t="s">
        <v>4120</v>
      </c>
      <c r="H5687" s="98" t="s">
        <v>1366</v>
      </c>
      <c r="I5687" s="98" t="s">
        <v>6634</v>
      </c>
      <c r="J5687" s="99">
        <v>45988</v>
      </c>
      <c r="K5687" s="107">
        <v>50000000</v>
      </c>
      <c r="L5687" s="98" t="s">
        <v>8477</v>
      </c>
      <c r="M5687" s="23">
        <v>1800</v>
      </c>
      <c r="N5687" s="23">
        <v>1</v>
      </c>
      <c r="O5687" s="107">
        <v>50000000</v>
      </c>
      <c r="P5687" s="23">
        <v>180</v>
      </c>
      <c r="Q5687" s="23">
        <v>2</v>
      </c>
      <c r="R5687" s="23">
        <v>2</v>
      </c>
      <c r="S5687" s="23">
        <v>2.87</v>
      </c>
      <c r="T5687" s="47">
        <v>45.949221000000001</v>
      </c>
      <c r="U5687" s="98" t="s">
        <v>111</v>
      </c>
      <c r="V5687" s="98" t="s">
        <v>3139</v>
      </c>
      <c r="W5687" s="69">
        <f t="shared" si="176"/>
        <v>0.22613031829812472</v>
      </c>
    </row>
    <row r="5688" spans="1:23">
      <c r="A5688">
        <f t="shared" si="177"/>
        <v>849</v>
      </c>
      <c r="B5688" s="99">
        <v>44408</v>
      </c>
      <c r="C5688" s="23">
        <v>3285</v>
      </c>
      <c r="D5688" s="23">
        <v>5</v>
      </c>
      <c r="E5688" s="98" t="s">
        <v>49</v>
      </c>
      <c r="F5688" s="98" t="s">
        <v>164</v>
      </c>
      <c r="G5688" s="98" t="s">
        <v>4120</v>
      </c>
      <c r="H5688" s="98" t="s">
        <v>1366</v>
      </c>
      <c r="I5688" s="98" t="s">
        <v>6634</v>
      </c>
      <c r="J5688" s="99">
        <v>45257</v>
      </c>
      <c r="K5688" s="107">
        <v>10000000</v>
      </c>
      <c r="L5688" s="98" t="s">
        <v>8478</v>
      </c>
      <c r="M5688" s="23">
        <v>1080</v>
      </c>
      <c r="N5688" s="23">
        <v>1</v>
      </c>
      <c r="O5688" s="107">
        <v>10000000</v>
      </c>
      <c r="P5688" s="23">
        <v>180</v>
      </c>
      <c r="Q5688" s="23">
        <v>2</v>
      </c>
      <c r="R5688" s="23">
        <v>2</v>
      </c>
      <c r="S5688" s="23">
        <v>0</v>
      </c>
      <c r="T5688" s="47">
        <v>8.3333329999999997</v>
      </c>
      <c r="U5688" s="98" t="s">
        <v>111</v>
      </c>
      <c r="V5688" s="98" t="s">
        <v>3139</v>
      </c>
      <c r="W5688" s="69">
        <f t="shared" si="176"/>
        <v>2.2036873615916257E-2</v>
      </c>
    </row>
    <row r="5689" spans="1:23">
      <c r="A5689">
        <f t="shared" si="177"/>
        <v>1580</v>
      </c>
      <c r="B5689" s="99">
        <v>44408</v>
      </c>
      <c r="C5689" s="23">
        <v>3286</v>
      </c>
      <c r="D5689" s="23">
        <v>5</v>
      </c>
      <c r="E5689" s="98" t="s">
        <v>49</v>
      </c>
      <c r="F5689" s="98" t="s">
        <v>164</v>
      </c>
      <c r="G5689" s="98" t="s">
        <v>4120</v>
      </c>
      <c r="H5689" s="98" t="s">
        <v>1366</v>
      </c>
      <c r="I5689" s="98" t="s">
        <v>6634</v>
      </c>
      <c r="J5689" s="99">
        <v>45988</v>
      </c>
      <c r="K5689" s="107">
        <v>30000000</v>
      </c>
      <c r="L5689" s="98" t="s">
        <v>8480</v>
      </c>
      <c r="M5689" s="23">
        <v>1800</v>
      </c>
      <c r="N5689" s="23">
        <v>1</v>
      </c>
      <c r="O5689" s="107">
        <v>30000000</v>
      </c>
      <c r="P5689" s="23">
        <v>180</v>
      </c>
      <c r="Q5689" s="23">
        <v>2</v>
      </c>
      <c r="R5689" s="23">
        <v>2</v>
      </c>
      <c r="S5689" s="23">
        <v>2.87</v>
      </c>
      <c r="T5689" s="47">
        <v>27.569520000000001</v>
      </c>
      <c r="U5689" s="98" t="s">
        <v>111</v>
      </c>
      <c r="V5689" s="98" t="s">
        <v>3139</v>
      </c>
      <c r="W5689" s="69">
        <f t="shared" si="176"/>
        <v>0.13567812897038048</v>
      </c>
    </row>
    <row r="5690" spans="1:23">
      <c r="A5690">
        <f t="shared" si="177"/>
        <v>1580</v>
      </c>
      <c r="B5690" s="99">
        <v>44408</v>
      </c>
      <c r="C5690" s="23">
        <v>3287</v>
      </c>
      <c r="D5690" s="23">
        <v>5</v>
      </c>
      <c r="E5690" s="98" t="s">
        <v>49</v>
      </c>
      <c r="F5690" s="98" t="s">
        <v>164</v>
      </c>
      <c r="G5690" s="98" t="s">
        <v>4120</v>
      </c>
      <c r="H5690" s="98" t="s">
        <v>1366</v>
      </c>
      <c r="I5690" s="98" t="s">
        <v>6634</v>
      </c>
      <c r="J5690" s="99">
        <v>45988</v>
      </c>
      <c r="K5690" s="107">
        <v>10000000</v>
      </c>
      <c r="L5690" s="98" t="s">
        <v>8481</v>
      </c>
      <c r="M5690" s="23">
        <v>1800</v>
      </c>
      <c r="N5690" s="23">
        <v>1</v>
      </c>
      <c r="O5690" s="107">
        <v>10000000</v>
      </c>
      <c r="P5690" s="23">
        <v>180</v>
      </c>
      <c r="Q5690" s="23">
        <v>2</v>
      </c>
      <c r="R5690" s="23">
        <v>2</v>
      </c>
      <c r="S5690" s="23">
        <v>2.87</v>
      </c>
      <c r="T5690" s="47">
        <v>9.189819</v>
      </c>
      <c r="U5690" s="98" t="s">
        <v>111</v>
      </c>
      <c r="V5690" s="98" t="s">
        <v>3139</v>
      </c>
      <c r="W5690" s="69">
        <f t="shared" si="176"/>
        <v>4.5225939642636249E-2</v>
      </c>
    </row>
    <row r="5691" spans="1:23">
      <c r="A5691">
        <f t="shared" si="177"/>
        <v>1580</v>
      </c>
      <c r="B5691" s="99">
        <v>44408</v>
      </c>
      <c r="C5691" s="23">
        <v>3288</v>
      </c>
      <c r="D5691" s="23">
        <v>5</v>
      </c>
      <c r="E5691" s="98" t="s">
        <v>49</v>
      </c>
      <c r="F5691" s="98" t="s">
        <v>164</v>
      </c>
      <c r="G5691" s="98" t="s">
        <v>4120</v>
      </c>
      <c r="H5691" s="98" t="s">
        <v>1366</v>
      </c>
      <c r="I5691" s="98" t="s">
        <v>6634</v>
      </c>
      <c r="J5691" s="99">
        <v>45988</v>
      </c>
      <c r="K5691" s="107">
        <v>5000000</v>
      </c>
      <c r="L5691" s="98" t="s">
        <v>8482</v>
      </c>
      <c r="M5691" s="23">
        <v>1800</v>
      </c>
      <c r="N5691" s="23">
        <v>1</v>
      </c>
      <c r="O5691" s="107">
        <v>5000000</v>
      </c>
      <c r="P5691" s="23">
        <v>180</v>
      </c>
      <c r="Q5691" s="23">
        <v>2</v>
      </c>
      <c r="R5691" s="23">
        <v>2</v>
      </c>
      <c r="S5691" s="23">
        <v>0</v>
      </c>
      <c r="T5691" s="47">
        <v>4.5</v>
      </c>
      <c r="U5691" s="98" t="s">
        <v>111</v>
      </c>
      <c r="V5691" s="98" t="s">
        <v>3139</v>
      </c>
      <c r="W5691" s="69">
        <f t="shared" si="176"/>
        <v>2.2145890837661015E-2</v>
      </c>
    </row>
    <row r="5692" spans="1:23">
      <c r="A5692">
        <f t="shared" si="177"/>
        <v>849</v>
      </c>
      <c r="B5692" s="99">
        <v>44408</v>
      </c>
      <c r="C5692" s="23">
        <v>3289</v>
      </c>
      <c r="D5692" s="23">
        <v>5</v>
      </c>
      <c r="E5692" s="98" t="s">
        <v>49</v>
      </c>
      <c r="F5692" s="98" t="s">
        <v>164</v>
      </c>
      <c r="G5692" s="98" t="s">
        <v>4120</v>
      </c>
      <c r="H5692" s="98" t="s">
        <v>1366</v>
      </c>
      <c r="I5692" s="98" t="s">
        <v>6634</v>
      </c>
      <c r="J5692" s="99">
        <v>45257</v>
      </c>
      <c r="K5692" s="107">
        <v>12000000</v>
      </c>
      <c r="L5692" s="98" t="s">
        <v>8479</v>
      </c>
      <c r="M5692" s="23">
        <v>1080</v>
      </c>
      <c r="N5692" s="23">
        <v>1</v>
      </c>
      <c r="O5692" s="107">
        <v>12000000</v>
      </c>
      <c r="P5692" s="23">
        <v>180</v>
      </c>
      <c r="Q5692" s="23">
        <v>2</v>
      </c>
      <c r="R5692" s="23">
        <v>2</v>
      </c>
      <c r="S5692" s="23">
        <v>0</v>
      </c>
      <c r="T5692" s="47">
        <v>10</v>
      </c>
      <c r="U5692" s="98" t="s">
        <v>111</v>
      </c>
      <c r="V5692" s="98" t="s">
        <v>3139</v>
      </c>
      <c r="W5692" s="69">
        <f t="shared" si="176"/>
        <v>2.6444249396869485E-2</v>
      </c>
    </row>
    <row r="5693" spans="1:23">
      <c r="A5693">
        <f t="shared" si="177"/>
        <v>852</v>
      </c>
      <c r="B5693" s="99">
        <v>44408</v>
      </c>
      <c r="C5693" s="23">
        <v>3290</v>
      </c>
      <c r="D5693" s="23">
        <v>5</v>
      </c>
      <c r="E5693" s="98" t="s">
        <v>49</v>
      </c>
      <c r="F5693" s="98" t="s">
        <v>164</v>
      </c>
      <c r="G5693" s="98" t="s">
        <v>4120</v>
      </c>
      <c r="H5693" s="98" t="s">
        <v>1366</v>
      </c>
      <c r="I5693" s="98" t="s">
        <v>6010</v>
      </c>
      <c r="J5693" s="99">
        <v>45260</v>
      </c>
      <c r="K5693" s="107">
        <v>8000000</v>
      </c>
      <c r="L5693" s="98" t="s">
        <v>8483</v>
      </c>
      <c r="M5693" s="23">
        <v>1080</v>
      </c>
      <c r="N5693" s="23">
        <v>1</v>
      </c>
      <c r="O5693" s="107">
        <v>8000000</v>
      </c>
      <c r="P5693" s="23">
        <v>180</v>
      </c>
      <c r="Q5693" s="23">
        <v>2</v>
      </c>
      <c r="R5693" s="23">
        <v>2</v>
      </c>
      <c r="S5693" s="23">
        <v>0</v>
      </c>
      <c r="T5693" s="47">
        <v>6.6666670000000003</v>
      </c>
      <c r="U5693" s="98" t="s">
        <v>111</v>
      </c>
      <c r="V5693" s="98" t="s">
        <v>3139</v>
      </c>
      <c r="W5693" s="69">
        <f t="shared" si="176"/>
        <v>1.7691795534085456E-2</v>
      </c>
    </row>
    <row r="5694" spans="1:23">
      <c r="A5694">
        <f t="shared" si="177"/>
        <v>1583</v>
      </c>
      <c r="B5694" s="99">
        <v>44408</v>
      </c>
      <c r="C5694" s="23">
        <v>3291</v>
      </c>
      <c r="D5694" s="23">
        <v>5</v>
      </c>
      <c r="E5694" s="98" t="s">
        <v>49</v>
      </c>
      <c r="F5694" s="98" t="s">
        <v>164</v>
      </c>
      <c r="G5694" s="98" t="s">
        <v>4120</v>
      </c>
      <c r="H5694" s="98" t="s">
        <v>1366</v>
      </c>
      <c r="I5694" s="98" t="s">
        <v>6010</v>
      </c>
      <c r="J5694" s="99">
        <v>45991</v>
      </c>
      <c r="K5694" s="107">
        <v>20000000</v>
      </c>
      <c r="L5694" s="98" t="s">
        <v>8484</v>
      </c>
      <c r="M5694" s="23">
        <v>1800</v>
      </c>
      <c r="N5694" s="23">
        <v>1</v>
      </c>
      <c r="O5694" s="107">
        <v>20000000</v>
      </c>
      <c r="P5694" s="23">
        <v>180</v>
      </c>
      <c r="Q5694" s="23">
        <v>2</v>
      </c>
      <c r="R5694" s="23">
        <v>2</v>
      </c>
      <c r="S5694" s="23">
        <v>2.89</v>
      </c>
      <c r="T5694" s="47">
        <v>18.086099999999998</v>
      </c>
      <c r="U5694" s="98" t="s">
        <v>111</v>
      </c>
      <c r="V5694" s="98" t="s">
        <v>3139</v>
      </c>
      <c r="W5694" s="69">
        <f t="shared" si="176"/>
        <v>8.9176289241869197E-2</v>
      </c>
    </row>
    <row r="5695" spans="1:23">
      <c r="A5695">
        <f t="shared" si="177"/>
        <v>1583</v>
      </c>
      <c r="B5695" s="99">
        <v>44408</v>
      </c>
      <c r="C5695" s="23">
        <v>3292</v>
      </c>
      <c r="D5695" s="23">
        <v>5</v>
      </c>
      <c r="E5695" s="98" t="s">
        <v>49</v>
      </c>
      <c r="F5695" s="98" t="s">
        <v>164</v>
      </c>
      <c r="G5695" s="98" t="s">
        <v>4120</v>
      </c>
      <c r="H5695" s="98" t="s">
        <v>1366</v>
      </c>
      <c r="I5695" s="98" t="s">
        <v>6010</v>
      </c>
      <c r="J5695" s="99">
        <v>45991</v>
      </c>
      <c r="K5695" s="107">
        <v>10000000</v>
      </c>
      <c r="L5695" s="98" t="s">
        <v>8485</v>
      </c>
      <c r="M5695" s="23">
        <v>1800</v>
      </c>
      <c r="N5695" s="23">
        <v>1</v>
      </c>
      <c r="O5695" s="107">
        <v>10000000</v>
      </c>
      <c r="P5695" s="23">
        <v>180</v>
      </c>
      <c r="Q5695" s="23">
        <v>2</v>
      </c>
      <c r="R5695" s="23">
        <v>2</v>
      </c>
      <c r="S5695" s="23">
        <v>0</v>
      </c>
      <c r="T5695" s="47">
        <v>9</v>
      </c>
      <c r="U5695" s="98" t="s">
        <v>111</v>
      </c>
      <c r="V5695" s="98" t="s">
        <v>3139</v>
      </c>
      <c r="W5695" s="69">
        <f t="shared" si="176"/>
        <v>4.437587999495872E-2</v>
      </c>
    </row>
    <row r="5696" spans="1:23">
      <c r="A5696">
        <f t="shared" si="177"/>
        <v>1583</v>
      </c>
      <c r="B5696" s="99">
        <v>44408</v>
      </c>
      <c r="C5696" s="23">
        <v>3293</v>
      </c>
      <c r="D5696" s="23">
        <v>5</v>
      </c>
      <c r="E5696" s="98" t="s">
        <v>49</v>
      </c>
      <c r="F5696" s="98" t="s">
        <v>164</v>
      </c>
      <c r="G5696" s="98" t="s">
        <v>4120</v>
      </c>
      <c r="H5696" s="98" t="s">
        <v>1366</v>
      </c>
      <c r="I5696" s="98" t="s">
        <v>6010</v>
      </c>
      <c r="J5696" s="99">
        <v>45991</v>
      </c>
      <c r="K5696" s="107">
        <v>13000000</v>
      </c>
      <c r="L5696" s="98" t="s">
        <v>8486</v>
      </c>
      <c r="M5696" s="23">
        <v>1800</v>
      </c>
      <c r="N5696" s="23">
        <v>1</v>
      </c>
      <c r="O5696" s="107">
        <v>13000000</v>
      </c>
      <c r="P5696" s="23">
        <v>180</v>
      </c>
      <c r="Q5696" s="23">
        <v>2</v>
      </c>
      <c r="R5696" s="23">
        <v>2</v>
      </c>
      <c r="S5696" s="23">
        <v>0</v>
      </c>
      <c r="T5696" s="47">
        <v>11.7</v>
      </c>
      <c r="U5696" s="98" t="s">
        <v>111</v>
      </c>
      <c r="V5696" s="98" t="s">
        <v>3139</v>
      </c>
      <c r="W5696" s="69">
        <f t="shared" si="176"/>
        <v>5.768864399344633E-2</v>
      </c>
    </row>
    <row r="5697" spans="1:23">
      <c r="A5697">
        <f t="shared" si="177"/>
        <v>852</v>
      </c>
      <c r="B5697" s="99">
        <v>44408</v>
      </c>
      <c r="C5697" s="23">
        <v>3294</v>
      </c>
      <c r="D5697" s="23">
        <v>5</v>
      </c>
      <c r="E5697" s="98" t="s">
        <v>49</v>
      </c>
      <c r="F5697" s="98" t="s">
        <v>164</v>
      </c>
      <c r="G5697" s="98" t="s">
        <v>4120</v>
      </c>
      <c r="H5697" s="98" t="s">
        <v>1366</v>
      </c>
      <c r="I5697" s="98" t="s">
        <v>6010</v>
      </c>
      <c r="J5697" s="99">
        <v>45260</v>
      </c>
      <c r="K5697" s="107">
        <v>11000000</v>
      </c>
      <c r="L5697" s="98" t="s">
        <v>8487</v>
      </c>
      <c r="M5697" s="23">
        <v>1080</v>
      </c>
      <c r="N5697" s="23">
        <v>1</v>
      </c>
      <c r="O5697" s="107">
        <v>11000000</v>
      </c>
      <c r="P5697" s="23">
        <v>180</v>
      </c>
      <c r="Q5697" s="23">
        <v>2</v>
      </c>
      <c r="R5697" s="23">
        <v>2</v>
      </c>
      <c r="S5697" s="23">
        <v>0</v>
      </c>
      <c r="T5697" s="47">
        <v>9.1666670000000003</v>
      </c>
      <c r="U5697" s="98" t="s">
        <v>111</v>
      </c>
      <c r="V5697" s="98" t="s">
        <v>3139</v>
      </c>
      <c r="W5697" s="69">
        <f t="shared" si="176"/>
        <v>2.432621852764635E-2</v>
      </c>
    </row>
    <row r="5698" spans="1:23">
      <c r="A5698">
        <f t="shared" si="177"/>
        <v>1583</v>
      </c>
      <c r="B5698" s="99">
        <v>44408</v>
      </c>
      <c r="C5698" s="23">
        <v>3295</v>
      </c>
      <c r="D5698" s="23">
        <v>5</v>
      </c>
      <c r="E5698" s="98" t="s">
        <v>49</v>
      </c>
      <c r="F5698" s="98" t="s">
        <v>164</v>
      </c>
      <c r="G5698" s="98" t="s">
        <v>4120</v>
      </c>
      <c r="H5698" s="98" t="s">
        <v>1366</v>
      </c>
      <c r="I5698" s="98" t="s">
        <v>6010</v>
      </c>
      <c r="J5698" s="99">
        <v>45991</v>
      </c>
      <c r="K5698" s="107">
        <v>12000000</v>
      </c>
      <c r="L5698" s="98" t="s">
        <v>8488</v>
      </c>
      <c r="M5698" s="23">
        <v>1800</v>
      </c>
      <c r="N5698" s="23">
        <v>1</v>
      </c>
      <c r="O5698" s="107">
        <v>12000000</v>
      </c>
      <c r="P5698" s="23">
        <v>180</v>
      </c>
      <c r="Q5698" s="23">
        <v>2</v>
      </c>
      <c r="R5698" s="23">
        <v>2</v>
      </c>
      <c r="S5698" s="23">
        <v>0</v>
      </c>
      <c r="T5698" s="47">
        <v>10.8</v>
      </c>
      <c r="U5698" s="98" t="s">
        <v>111</v>
      </c>
      <c r="V5698" s="98" t="s">
        <v>3139</v>
      </c>
      <c r="W5698" s="69">
        <f t="shared" ref="W5698:W5761" si="178">+T5698/SUM($T$2:$T$5848)*A5698</f>
        <v>5.3251055993950462E-2</v>
      </c>
    </row>
    <row r="5699" spans="1:23">
      <c r="A5699">
        <f t="shared" ref="A5699:A5762" si="179">+J5699-B5699</f>
        <v>1218</v>
      </c>
      <c r="B5699" s="99">
        <v>44408</v>
      </c>
      <c r="C5699" s="23">
        <v>3296</v>
      </c>
      <c r="D5699" s="23">
        <v>5</v>
      </c>
      <c r="E5699" s="98" t="s">
        <v>49</v>
      </c>
      <c r="F5699" s="98" t="s">
        <v>164</v>
      </c>
      <c r="G5699" s="98" t="s">
        <v>4120</v>
      </c>
      <c r="H5699" s="98" t="s">
        <v>1366</v>
      </c>
      <c r="I5699" s="98" t="s">
        <v>6010</v>
      </c>
      <c r="J5699" s="99">
        <v>45626</v>
      </c>
      <c r="K5699" s="107">
        <v>20000000</v>
      </c>
      <c r="L5699" s="98" t="s">
        <v>8489</v>
      </c>
      <c r="M5699" s="23">
        <v>1440</v>
      </c>
      <c r="N5699" s="23">
        <v>1</v>
      </c>
      <c r="O5699" s="107">
        <v>20000000</v>
      </c>
      <c r="P5699" s="23">
        <v>180</v>
      </c>
      <c r="Q5699" s="23">
        <v>2</v>
      </c>
      <c r="R5699" s="23">
        <v>2</v>
      </c>
      <c r="S5699" s="23">
        <v>0</v>
      </c>
      <c r="T5699" s="47">
        <v>17.5</v>
      </c>
      <c r="U5699" s="98" t="s">
        <v>111</v>
      </c>
      <c r="V5699" s="98" t="s">
        <v>3139</v>
      </c>
      <c r="W5699" s="69">
        <f t="shared" si="178"/>
        <v>6.6390951224296002E-2</v>
      </c>
    </row>
    <row r="5700" spans="1:23">
      <c r="A5700">
        <f t="shared" si="179"/>
        <v>1583</v>
      </c>
      <c r="B5700" s="99">
        <v>44408</v>
      </c>
      <c r="C5700" s="23">
        <v>3297</v>
      </c>
      <c r="D5700" s="23">
        <v>5</v>
      </c>
      <c r="E5700" s="98" t="s">
        <v>49</v>
      </c>
      <c r="F5700" s="98" t="s">
        <v>164</v>
      </c>
      <c r="G5700" s="98" t="s">
        <v>4120</v>
      </c>
      <c r="H5700" s="98" t="s">
        <v>1366</v>
      </c>
      <c r="I5700" s="98" t="s">
        <v>6010</v>
      </c>
      <c r="J5700" s="99">
        <v>45991</v>
      </c>
      <c r="K5700" s="107">
        <v>15000000</v>
      </c>
      <c r="L5700" s="98" t="s">
        <v>8490</v>
      </c>
      <c r="M5700" s="23">
        <v>1800</v>
      </c>
      <c r="N5700" s="23">
        <v>1</v>
      </c>
      <c r="O5700" s="107">
        <v>15000000</v>
      </c>
      <c r="P5700" s="23">
        <v>180</v>
      </c>
      <c r="Q5700" s="23">
        <v>2</v>
      </c>
      <c r="R5700" s="23">
        <v>2</v>
      </c>
      <c r="S5700" s="23">
        <v>0</v>
      </c>
      <c r="T5700" s="47">
        <v>13.5</v>
      </c>
      <c r="U5700" s="98" t="s">
        <v>111</v>
      </c>
      <c r="V5700" s="98" t="s">
        <v>3139</v>
      </c>
      <c r="W5700" s="69">
        <f t="shared" si="178"/>
        <v>6.6563819992438086E-2</v>
      </c>
    </row>
    <row r="5701" spans="1:23">
      <c r="A5701">
        <f t="shared" si="179"/>
        <v>487</v>
      </c>
      <c r="B5701" s="99">
        <v>44408</v>
      </c>
      <c r="C5701" s="23">
        <v>3298</v>
      </c>
      <c r="D5701" s="23">
        <v>5</v>
      </c>
      <c r="E5701" s="98" t="s">
        <v>49</v>
      </c>
      <c r="F5701" s="98" t="s">
        <v>164</v>
      </c>
      <c r="G5701" s="98" t="s">
        <v>4120</v>
      </c>
      <c r="H5701" s="98" t="s">
        <v>1366</v>
      </c>
      <c r="I5701" s="98" t="s">
        <v>6010</v>
      </c>
      <c r="J5701" s="99">
        <v>44895</v>
      </c>
      <c r="K5701" s="107">
        <v>20000000</v>
      </c>
      <c r="L5701" s="98" t="s">
        <v>8491</v>
      </c>
      <c r="M5701" s="23">
        <v>720</v>
      </c>
      <c r="N5701" s="23">
        <v>1</v>
      </c>
      <c r="O5701" s="107">
        <v>20000000</v>
      </c>
      <c r="P5701" s="23">
        <v>180</v>
      </c>
      <c r="Q5701" s="23">
        <v>2</v>
      </c>
      <c r="R5701" s="23">
        <v>2</v>
      </c>
      <c r="S5701" s="23">
        <v>0</v>
      </c>
      <c r="T5701" s="47">
        <v>15</v>
      </c>
      <c r="U5701" s="98" t="s">
        <v>111</v>
      </c>
      <c r="V5701" s="98" t="s">
        <v>3139</v>
      </c>
      <c r="W5701" s="69">
        <f t="shared" si="178"/>
        <v>2.2753267590592648E-2</v>
      </c>
    </row>
    <row r="5702" spans="1:23">
      <c r="A5702">
        <f t="shared" si="179"/>
        <v>1583</v>
      </c>
      <c r="B5702" s="99">
        <v>44408</v>
      </c>
      <c r="C5702" s="23">
        <v>3299</v>
      </c>
      <c r="D5702" s="23">
        <v>5</v>
      </c>
      <c r="E5702" s="98" t="s">
        <v>49</v>
      </c>
      <c r="F5702" s="98" t="s">
        <v>164</v>
      </c>
      <c r="G5702" s="98" t="s">
        <v>4120</v>
      </c>
      <c r="H5702" s="98" t="s">
        <v>1366</v>
      </c>
      <c r="I5702" s="98" t="s">
        <v>6010</v>
      </c>
      <c r="J5702" s="99">
        <v>45991</v>
      </c>
      <c r="K5702" s="107">
        <v>10000000</v>
      </c>
      <c r="L5702" s="98" t="s">
        <v>8492</v>
      </c>
      <c r="M5702" s="23">
        <v>1800</v>
      </c>
      <c r="N5702" s="23">
        <v>1</v>
      </c>
      <c r="O5702" s="107">
        <v>10000000</v>
      </c>
      <c r="P5702" s="23">
        <v>180</v>
      </c>
      <c r="Q5702" s="23">
        <v>2</v>
      </c>
      <c r="R5702" s="23">
        <v>2</v>
      </c>
      <c r="S5702" s="23">
        <v>0</v>
      </c>
      <c r="T5702" s="47">
        <v>9</v>
      </c>
      <c r="U5702" s="98" t="s">
        <v>111</v>
      </c>
      <c r="V5702" s="98" t="s">
        <v>3139</v>
      </c>
      <c r="W5702" s="69">
        <f t="shared" si="178"/>
        <v>4.437587999495872E-2</v>
      </c>
    </row>
    <row r="5703" spans="1:23">
      <c r="A5703">
        <f t="shared" si="179"/>
        <v>487</v>
      </c>
      <c r="B5703" s="99">
        <v>44408</v>
      </c>
      <c r="C5703" s="23">
        <v>3300</v>
      </c>
      <c r="D5703" s="23">
        <v>5</v>
      </c>
      <c r="E5703" s="98" t="s">
        <v>49</v>
      </c>
      <c r="F5703" s="98" t="s">
        <v>164</v>
      </c>
      <c r="G5703" s="98" t="s">
        <v>4120</v>
      </c>
      <c r="H5703" s="98" t="s">
        <v>1366</v>
      </c>
      <c r="I5703" s="98" t="s">
        <v>6010</v>
      </c>
      <c r="J5703" s="99">
        <v>44895</v>
      </c>
      <c r="K5703" s="107">
        <v>7000000</v>
      </c>
      <c r="L5703" s="98" t="s">
        <v>8493</v>
      </c>
      <c r="M5703" s="23">
        <v>720</v>
      </c>
      <c r="N5703" s="23">
        <v>1</v>
      </c>
      <c r="O5703" s="107">
        <v>7000000</v>
      </c>
      <c r="P5703" s="23">
        <v>30</v>
      </c>
      <c r="Q5703" s="23">
        <v>2</v>
      </c>
      <c r="R5703" s="23">
        <v>2</v>
      </c>
      <c r="S5703" s="23">
        <v>0</v>
      </c>
      <c r="T5703" s="47">
        <v>4.6666639999999999</v>
      </c>
      <c r="U5703" s="98" t="s">
        <v>111</v>
      </c>
      <c r="V5703" s="98" t="s">
        <v>3139</v>
      </c>
      <c r="W5703" s="69">
        <f t="shared" si="178"/>
        <v>7.0787903164923633E-3</v>
      </c>
    </row>
    <row r="5704" spans="1:23">
      <c r="A5704">
        <f t="shared" si="179"/>
        <v>852</v>
      </c>
      <c r="B5704" s="99">
        <v>44408</v>
      </c>
      <c r="C5704" s="23">
        <v>3301</v>
      </c>
      <c r="D5704" s="23">
        <v>5</v>
      </c>
      <c r="E5704" s="98" t="s">
        <v>49</v>
      </c>
      <c r="F5704" s="98" t="s">
        <v>164</v>
      </c>
      <c r="G5704" s="98" t="s">
        <v>4120</v>
      </c>
      <c r="H5704" s="98" t="s">
        <v>1366</v>
      </c>
      <c r="I5704" s="98" t="s">
        <v>6010</v>
      </c>
      <c r="J5704" s="99">
        <v>45260</v>
      </c>
      <c r="K5704" s="107">
        <v>17500000</v>
      </c>
      <c r="L5704" s="98" t="s">
        <v>8494</v>
      </c>
      <c r="M5704" s="23">
        <v>1080</v>
      </c>
      <c r="N5704" s="23">
        <v>1</v>
      </c>
      <c r="O5704" s="107">
        <v>17500000</v>
      </c>
      <c r="P5704" s="23">
        <v>180</v>
      </c>
      <c r="Q5704" s="23">
        <v>2</v>
      </c>
      <c r="R5704" s="23">
        <v>2</v>
      </c>
      <c r="S5704" s="23">
        <v>0</v>
      </c>
      <c r="T5704" s="47">
        <v>14.583333</v>
      </c>
      <c r="U5704" s="98" t="s">
        <v>111</v>
      </c>
      <c r="V5704" s="98" t="s">
        <v>3139</v>
      </c>
      <c r="W5704" s="69">
        <f t="shared" si="178"/>
        <v>3.8700799911182152E-2</v>
      </c>
    </row>
    <row r="5705" spans="1:23">
      <c r="A5705">
        <f t="shared" si="179"/>
        <v>852</v>
      </c>
      <c r="B5705" s="99">
        <v>44408</v>
      </c>
      <c r="C5705" s="23">
        <v>3302</v>
      </c>
      <c r="D5705" s="23">
        <v>5</v>
      </c>
      <c r="E5705" s="98" t="s">
        <v>49</v>
      </c>
      <c r="F5705" s="98" t="s">
        <v>164</v>
      </c>
      <c r="G5705" s="98" t="s">
        <v>4120</v>
      </c>
      <c r="H5705" s="98" t="s">
        <v>1366</v>
      </c>
      <c r="I5705" s="98" t="s">
        <v>6010</v>
      </c>
      <c r="J5705" s="99">
        <v>45260</v>
      </c>
      <c r="K5705" s="107">
        <v>10000000</v>
      </c>
      <c r="L5705" s="98" t="s">
        <v>8495</v>
      </c>
      <c r="M5705" s="23">
        <v>1080</v>
      </c>
      <c r="N5705" s="23">
        <v>1</v>
      </c>
      <c r="O5705" s="107">
        <v>10000000</v>
      </c>
      <c r="P5705" s="23">
        <v>180</v>
      </c>
      <c r="Q5705" s="23">
        <v>2</v>
      </c>
      <c r="R5705" s="23">
        <v>2</v>
      </c>
      <c r="S5705" s="23">
        <v>0</v>
      </c>
      <c r="T5705" s="47">
        <v>8.3333329999999997</v>
      </c>
      <c r="U5705" s="98" t="s">
        <v>111</v>
      </c>
      <c r="V5705" s="98" t="s">
        <v>3139</v>
      </c>
      <c r="W5705" s="69">
        <f t="shared" si="178"/>
        <v>2.2114742427279916E-2</v>
      </c>
    </row>
    <row r="5706" spans="1:23">
      <c r="A5706">
        <f t="shared" si="179"/>
        <v>1583</v>
      </c>
      <c r="B5706" s="99">
        <v>44408</v>
      </c>
      <c r="C5706" s="23">
        <v>3303</v>
      </c>
      <c r="D5706" s="23">
        <v>5</v>
      </c>
      <c r="E5706" s="98" t="s">
        <v>49</v>
      </c>
      <c r="F5706" s="98" t="s">
        <v>164</v>
      </c>
      <c r="G5706" s="98" t="s">
        <v>4120</v>
      </c>
      <c r="H5706" s="98" t="s">
        <v>1366</v>
      </c>
      <c r="I5706" s="98" t="s">
        <v>6010</v>
      </c>
      <c r="J5706" s="99">
        <v>45991</v>
      </c>
      <c r="K5706" s="107">
        <v>6000000</v>
      </c>
      <c r="L5706" s="98" t="s">
        <v>8496</v>
      </c>
      <c r="M5706" s="23">
        <v>1800</v>
      </c>
      <c r="N5706" s="23">
        <v>1</v>
      </c>
      <c r="O5706" s="107">
        <v>6000000</v>
      </c>
      <c r="P5706" s="23">
        <v>180</v>
      </c>
      <c r="Q5706" s="23">
        <v>2</v>
      </c>
      <c r="R5706" s="23">
        <v>2</v>
      </c>
      <c r="S5706" s="23">
        <v>0</v>
      </c>
      <c r="T5706" s="47">
        <v>5.4</v>
      </c>
      <c r="U5706" s="98" t="s">
        <v>111</v>
      </c>
      <c r="V5706" s="98" t="s">
        <v>3139</v>
      </c>
      <c r="W5706" s="69">
        <f t="shared" si="178"/>
        <v>2.6625527996975231E-2</v>
      </c>
    </row>
    <row r="5707" spans="1:23">
      <c r="A5707">
        <f t="shared" si="179"/>
        <v>852</v>
      </c>
      <c r="B5707" s="99">
        <v>44408</v>
      </c>
      <c r="C5707" s="23">
        <v>3304</v>
      </c>
      <c r="D5707" s="23">
        <v>5</v>
      </c>
      <c r="E5707" s="98" t="s">
        <v>49</v>
      </c>
      <c r="F5707" s="98" t="s">
        <v>164</v>
      </c>
      <c r="G5707" s="98" t="s">
        <v>4120</v>
      </c>
      <c r="H5707" s="98" t="s">
        <v>1366</v>
      </c>
      <c r="I5707" s="98" t="s">
        <v>6010</v>
      </c>
      <c r="J5707" s="99">
        <v>45260</v>
      </c>
      <c r="K5707" s="107">
        <v>10000000</v>
      </c>
      <c r="L5707" s="98" t="s">
        <v>8497</v>
      </c>
      <c r="M5707" s="23">
        <v>1080</v>
      </c>
      <c r="N5707" s="23">
        <v>1</v>
      </c>
      <c r="O5707" s="107">
        <v>10000000</v>
      </c>
      <c r="P5707" s="23">
        <v>30</v>
      </c>
      <c r="Q5707" s="23">
        <v>2</v>
      </c>
      <c r="R5707" s="23">
        <v>2</v>
      </c>
      <c r="S5707" s="23">
        <v>0</v>
      </c>
      <c r="T5707" s="47">
        <v>7.7777760000000002</v>
      </c>
      <c r="U5707" s="98" t="s">
        <v>111</v>
      </c>
      <c r="V5707" s="98" t="s">
        <v>3139</v>
      </c>
      <c r="W5707" s="69">
        <f t="shared" si="178"/>
        <v>2.0640422373266434E-2</v>
      </c>
    </row>
    <row r="5708" spans="1:23">
      <c r="A5708">
        <f t="shared" si="179"/>
        <v>852</v>
      </c>
      <c r="B5708" s="99">
        <v>44408</v>
      </c>
      <c r="C5708" s="23">
        <v>3305</v>
      </c>
      <c r="D5708" s="23">
        <v>5</v>
      </c>
      <c r="E5708" s="98" t="s">
        <v>49</v>
      </c>
      <c r="F5708" s="98" t="s">
        <v>164</v>
      </c>
      <c r="G5708" s="98" t="s">
        <v>4120</v>
      </c>
      <c r="H5708" s="98" t="s">
        <v>1366</v>
      </c>
      <c r="I5708" s="98" t="s">
        <v>6010</v>
      </c>
      <c r="J5708" s="99">
        <v>45260</v>
      </c>
      <c r="K5708" s="107">
        <v>5000000</v>
      </c>
      <c r="L5708" s="98" t="s">
        <v>8498</v>
      </c>
      <c r="M5708" s="23">
        <v>1080</v>
      </c>
      <c r="N5708" s="23">
        <v>1</v>
      </c>
      <c r="O5708" s="107">
        <v>5000000</v>
      </c>
      <c r="P5708" s="23">
        <v>180</v>
      </c>
      <c r="Q5708" s="23">
        <v>2</v>
      </c>
      <c r="R5708" s="23">
        <v>2</v>
      </c>
      <c r="S5708" s="23">
        <v>0</v>
      </c>
      <c r="T5708" s="47">
        <v>4.1666670000000003</v>
      </c>
      <c r="U5708" s="98" t="s">
        <v>111</v>
      </c>
      <c r="V5708" s="98" t="s">
        <v>3139</v>
      </c>
      <c r="W5708" s="69">
        <f t="shared" si="178"/>
        <v>1.1057372540524558E-2</v>
      </c>
    </row>
    <row r="5709" spans="1:23">
      <c r="A5709">
        <f t="shared" si="179"/>
        <v>1583</v>
      </c>
      <c r="B5709" s="99">
        <v>44408</v>
      </c>
      <c r="C5709" s="23">
        <v>3306</v>
      </c>
      <c r="D5709" s="23">
        <v>5</v>
      </c>
      <c r="E5709" s="98" t="s">
        <v>49</v>
      </c>
      <c r="F5709" s="98" t="s">
        <v>164</v>
      </c>
      <c r="G5709" s="98" t="s">
        <v>4120</v>
      </c>
      <c r="H5709" s="98" t="s">
        <v>1366</v>
      </c>
      <c r="I5709" s="98" t="s">
        <v>6010</v>
      </c>
      <c r="J5709" s="99">
        <v>45991</v>
      </c>
      <c r="K5709" s="107">
        <v>13000000</v>
      </c>
      <c r="L5709" s="98" t="s">
        <v>8499</v>
      </c>
      <c r="M5709" s="23">
        <v>1800</v>
      </c>
      <c r="N5709" s="23">
        <v>1</v>
      </c>
      <c r="O5709" s="107">
        <v>13000000</v>
      </c>
      <c r="P5709" s="23">
        <v>180</v>
      </c>
      <c r="Q5709" s="23">
        <v>2</v>
      </c>
      <c r="R5709" s="23">
        <v>2</v>
      </c>
      <c r="S5709" s="23">
        <v>0</v>
      </c>
      <c r="T5709" s="47">
        <v>11.7</v>
      </c>
      <c r="U5709" s="98" t="s">
        <v>111</v>
      </c>
      <c r="V5709" s="98" t="s">
        <v>3139</v>
      </c>
      <c r="W5709" s="69">
        <f t="shared" si="178"/>
        <v>5.768864399344633E-2</v>
      </c>
    </row>
    <row r="5710" spans="1:23">
      <c r="A5710">
        <f t="shared" si="179"/>
        <v>852</v>
      </c>
      <c r="B5710" s="99">
        <v>44408</v>
      </c>
      <c r="C5710" s="23">
        <v>3307</v>
      </c>
      <c r="D5710" s="23">
        <v>5</v>
      </c>
      <c r="E5710" s="98" t="s">
        <v>49</v>
      </c>
      <c r="F5710" s="98" t="s">
        <v>164</v>
      </c>
      <c r="G5710" s="98" t="s">
        <v>4120</v>
      </c>
      <c r="H5710" s="98" t="s">
        <v>1366</v>
      </c>
      <c r="I5710" s="98" t="s">
        <v>6010</v>
      </c>
      <c r="J5710" s="99">
        <v>45260</v>
      </c>
      <c r="K5710" s="107">
        <v>10000000</v>
      </c>
      <c r="L5710" s="98" t="s">
        <v>8500</v>
      </c>
      <c r="M5710" s="23">
        <v>1080</v>
      </c>
      <c r="N5710" s="23">
        <v>1</v>
      </c>
      <c r="O5710" s="107">
        <v>10000000</v>
      </c>
      <c r="P5710" s="23">
        <v>180</v>
      </c>
      <c r="Q5710" s="23">
        <v>2</v>
      </c>
      <c r="R5710" s="23">
        <v>2</v>
      </c>
      <c r="S5710" s="23">
        <v>0</v>
      </c>
      <c r="T5710" s="47">
        <v>8.3333329999999997</v>
      </c>
      <c r="U5710" s="98" t="s">
        <v>111</v>
      </c>
      <c r="V5710" s="98" t="s">
        <v>3139</v>
      </c>
      <c r="W5710" s="69">
        <f t="shared" si="178"/>
        <v>2.2114742427279916E-2</v>
      </c>
    </row>
    <row r="5711" spans="1:23">
      <c r="A5711">
        <f t="shared" si="179"/>
        <v>1583</v>
      </c>
      <c r="B5711" s="99">
        <v>44408</v>
      </c>
      <c r="C5711" s="23">
        <v>3308</v>
      </c>
      <c r="D5711" s="23">
        <v>5</v>
      </c>
      <c r="E5711" s="98" t="s">
        <v>49</v>
      </c>
      <c r="F5711" s="98" t="s">
        <v>164</v>
      </c>
      <c r="G5711" s="98" t="s">
        <v>4120</v>
      </c>
      <c r="H5711" s="98" t="s">
        <v>1366</v>
      </c>
      <c r="I5711" s="98" t="s">
        <v>6010</v>
      </c>
      <c r="J5711" s="99">
        <v>45991</v>
      </c>
      <c r="K5711" s="107">
        <v>30000000</v>
      </c>
      <c r="L5711" s="98" t="s">
        <v>8501</v>
      </c>
      <c r="M5711" s="23">
        <v>1800</v>
      </c>
      <c r="N5711" s="23">
        <v>1</v>
      </c>
      <c r="O5711" s="107">
        <v>30000000</v>
      </c>
      <c r="P5711" s="23">
        <v>180</v>
      </c>
      <c r="Q5711" s="23">
        <v>2</v>
      </c>
      <c r="R5711" s="23">
        <v>2</v>
      </c>
      <c r="S5711" s="23">
        <v>0</v>
      </c>
      <c r="T5711" s="47">
        <v>27</v>
      </c>
      <c r="U5711" s="98" t="s">
        <v>111</v>
      </c>
      <c r="V5711" s="98" t="s">
        <v>3139</v>
      </c>
      <c r="W5711" s="69">
        <f t="shared" si="178"/>
        <v>0.13312763998487617</v>
      </c>
    </row>
    <row r="5712" spans="1:23">
      <c r="A5712">
        <f t="shared" si="179"/>
        <v>1583</v>
      </c>
      <c r="B5712" s="99">
        <v>44408</v>
      </c>
      <c r="C5712" s="23">
        <v>3309</v>
      </c>
      <c r="D5712" s="23">
        <v>5</v>
      </c>
      <c r="E5712" s="98" t="s">
        <v>49</v>
      </c>
      <c r="F5712" s="98" t="s">
        <v>164</v>
      </c>
      <c r="G5712" s="98" t="s">
        <v>4120</v>
      </c>
      <c r="H5712" s="98" t="s">
        <v>1366</v>
      </c>
      <c r="I5712" s="98" t="s">
        <v>6010</v>
      </c>
      <c r="J5712" s="99">
        <v>45991</v>
      </c>
      <c r="K5712" s="107">
        <v>10000000</v>
      </c>
      <c r="L5712" s="98" t="s">
        <v>8502</v>
      </c>
      <c r="M5712" s="23">
        <v>1800</v>
      </c>
      <c r="N5712" s="23">
        <v>1</v>
      </c>
      <c r="O5712" s="107">
        <v>10000000</v>
      </c>
      <c r="P5712" s="23">
        <v>180</v>
      </c>
      <c r="Q5712" s="23">
        <v>2</v>
      </c>
      <c r="R5712" s="23">
        <v>2</v>
      </c>
      <c r="S5712" s="23">
        <v>0</v>
      </c>
      <c r="T5712" s="47">
        <v>9</v>
      </c>
      <c r="U5712" s="98" t="s">
        <v>111</v>
      </c>
      <c r="V5712" s="98" t="s">
        <v>3139</v>
      </c>
      <c r="W5712" s="69">
        <f t="shared" si="178"/>
        <v>4.437587999495872E-2</v>
      </c>
    </row>
    <row r="5713" spans="1:23">
      <c r="A5713">
        <f t="shared" si="179"/>
        <v>852</v>
      </c>
      <c r="B5713" s="99">
        <v>44408</v>
      </c>
      <c r="C5713" s="23">
        <v>3310</v>
      </c>
      <c r="D5713" s="23">
        <v>5</v>
      </c>
      <c r="E5713" s="98" t="s">
        <v>49</v>
      </c>
      <c r="F5713" s="98" t="s">
        <v>164</v>
      </c>
      <c r="G5713" s="98" t="s">
        <v>4120</v>
      </c>
      <c r="H5713" s="98" t="s">
        <v>1366</v>
      </c>
      <c r="I5713" s="98" t="s">
        <v>6010</v>
      </c>
      <c r="J5713" s="99">
        <v>45260</v>
      </c>
      <c r="K5713" s="107">
        <v>10000000</v>
      </c>
      <c r="L5713" s="98" t="s">
        <v>8503</v>
      </c>
      <c r="M5713" s="23">
        <v>1080</v>
      </c>
      <c r="N5713" s="23">
        <v>1</v>
      </c>
      <c r="O5713" s="107">
        <v>10000000</v>
      </c>
      <c r="P5713" s="23">
        <v>180</v>
      </c>
      <c r="Q5713" s="23">
        <v>2</v>
      </c>
      <c r="R5713" s="23">
        <v>2</v>
      </c>
      <c r="S5713" s="23">
        <v>0</v>
      </c>
      <c r="T5713" s="47">
        <v>8.3333329999999997</v>
      </c>
      <c r="U5713" s="98" t="s">
        <v>111</v>
      </c>
      <c r="V5713" s="98" t="s">
        <v>3139</v>
      </c>
      <c r="W5713" s="69">
        <f t="shared" si="178"/>
        <v>2.2114742427279916E-2</v>
      </c>
    </row>
    <row r="5714" spans="1:23">
      <c r="A5714">
        <f t="shared" si="179"/>
        <v>1583</v>
      </c>
      <c r="B5714" s="99">
        <v>44408</v>
      </c>
      <c r="C5714" s="23">
        <v>3311</v>
      </c>
      <c r="D5714" s="23">
        <v>5</v>
      </c>
      <c r="E5714" s="98" t="s">
        <v>49</v>
      </c>
      <c r="F5714" s="98" t="s">
        <v>164</v>
      </c>
      <c r="G5714" s="98" t="s">
        <v>4120</v>
      </c>
      <c r="H5714" s="98" t="s">
        <v>1366</v>
      </c>
      <c r="I5714" s="98" t="s">
        <v>6010</v>
      </c>
      <c r="J5714" s="99">
        <v>45991</v>
      </c>
      <c r="K5714" s="107">
        <v>12000000</v>
      </c>
      <c r="L5714" s="98" t="s">
        <v>8504</v>
      </c>
      <c r="M5714" s="23">
        <v>1800</v>
      </c>
      <c r="N5714" s="23">
        <v>1</v>
      </c>
      <c r="O5714" s="107">
        <v>12000000</v>
      </c>
      <c r="P5714" s="23">
        <v>180</v>
      </c>
      <c r="Q5714" s="23">
        <v>2</v>
      </c>
      <c r="R5714" s="23">
        <v>2</v>
      </c>
      <c r="S5714" s="23">
        <v>0</v>
      </c>
      <c r="T5714" s="47">
        <v>10.8</v>
      </c>
      <c r="U5714" s="98" t="s">
        <v>111</v>
      </c>
      <c r="V5714" s="98" t="s">
        <v>3139</v>
      </c>
      <c r="W5714" s="69">
        <f t="shared" si="178"/>
        <v>5.3251055993950462E-2</v>
      </c>
    </row>
    <row r="5715" spans="1:23">
      <c r="A5715">
        <f t="shared" si="179"/>
        <v>852</v>
      </c>
      <c r="B5715" s="99">
        <v>44408</v>
      </c>
      <c r="C5715" s="23">
        <v>3312</v>
      </c>
      <c r="D5715" s="23">
        <v>5</v>
      </c>
      <c r="E5715" s="98" t="s">
        <v>49</v>
      </c>
      <c r="F5715" s="98" t="s">
        <v>164</v>
      </c>
      <c r="G5715" s="98" t="s">
        <v>4120</v>
      </c>
      <c r="H5715" s="98" t="s">
        <v>1366</v>
      </c>
      <c r="I5715" s="98" t="s">
        <v>6010</v>
      </c>
      <c r="J5715" s="99">
        <v>45260</v>
      </c>
      <c r="K5715" s="107">
        <v>10000000</v>
      </c>
      <c r="L5715" s="98" t="s">
        <v>8505</v>
      </c>
      <c r="M5715" s="23">
        <v>1080</v>
      </c>
      <c r="N5715" s="23">
        <v>1</v>
      </c>
      <c r="O5715" s="107">
        <v>10000000</v>
      </c>
      <c r="P5715" s="23">
        <v>180</v>
      </c>
      <c r="Q5715" s="23">
        <v>2</v>
      </c>
      <c r="R5715" s="23">
        <v>2</v>
      </c>
      <c r="S5715" s="23">
        <v>0</v>
      </c>
      <c r="T5715" s="47">
        <v>8.3333329999999997</v>
      </c>
      <c r="U5715" s="98" t="s">
        <v>111</v>
      </c>
      <c r="V5715" s="98" t="s">
        <v>3139</v>
      </c>
      <c r="W5715" s="69">
        <f t="shared" si="178"/>
        <v>2.2114742427279916E-2</v>
      </c>
    </row>
    <row r="5716" spans="1:23">
      <c r="A5716">
        <f t="shared" si="179"/>
        <v>1583</v>
      </c>
      <c r="B5716" s="99">
        <v>44408</v>
      </c>
      <c r="C5716" s="23">
        <v>3313</v>
      </c>
      <c r="D5716" s="23">
        <v>5</v>
      </c>
      <c r="E5716" s="98" t="s">
        <v>49</v>
      </c>
      <c r="F5716" s="98" t="s">
        <v>164</v>
      </c>
      <c r="G5716" s="98" t="s">
        <v>4120</v>
      </c>
      <c r="H5716" s="98" t="s">
        <v>1366</v>
      </c>
      <c r="I5716" s="98" t="s">
        <v>6010</v>
      </c>
      <c r="J5716" s="99">
        <v>45991</v>
      </c>
      <c r="K5716" s="107">
        <v>20000000</v>
      </c>
      <c r="L5716" s="98" t="s">
        <v>8506</v>
      </c>
      <c r="M5716" s="23">
        <v>1800</v>
      </c>
      <c r="N5716" s="23">
        <v>1</v>
      </c>
      <c r="O5716" s="107">
        <v>20000000</v>
      </c>
      <c r="P5716" s="23">
        <v>180</v>
      </c>
      <c r="Q5716" s="23">
        <v>2</v>
      </c>
      <c r="R5716" s="23">
        <v>2</v>
      </c>
      <c r="S5716" s="23">
        <v>0</v>
      </c>
      <c r="T5716" s="47">
        <v>18</v>
      </c>
      <c r="U5716" s="98" t="s">
        <v>111</v>
      </c>
      <c r="V5716" s="98" t="s">
        <v>3139</v>
      </c>
      <c r="W5716" s="69">
        <f t="shared" si="178"/>
        <v>8.8751759989917439E-2</v>
      </c>
    </row>
    <row r="5717" spans="1:23">
      <c r="A5717">
        <f t="shared" si="179"/>
        <v>1583</v>
      </c>
      <c r="B5717" s="99">
        <v>44408</v>
      </c>
      <c r="C5717" s="23">
        <v>3314</v>
      </c>
      <c r="D5717" s="23">
        <v>5</v>
      </c>
      <c r="E5717" s="98" t="s">
        <v>49</v>
      </c>
      <c r="F5717" s="98" t="s">
        <v>164</v>
      </c>
      <c r="G5717" s="98" t="s">
        <v>4120</v>
      </c>
      <c r="H5717" s="98" t="s">
        <v>1366</v>
      </c>
      <c r="I5717" s="98" t="s">
        <v>6010</v>
      </c>
      <c r="J5717" s="99">
        <v>45991</v>
      </c>
      <c r="K5717" s="107">
        <v>13000000</v>
      </c>
      <c r="L5717" s="98" t="s">
        <v>8507</v>
      </c>
      <c r="M5717" s="23">
        <v>1800</v>
      </c>
      <c r="N5717" s="23">
        <v>1</v>
      </c>
      <c r="O5717" s="107">
        <v>13000000</v>
      </c>
      <c r="P5717" s="23">
        <v>180</v>
      </c>
      <c r="Q5717" s="23">
        <v>2</v>
      </c>
      <c r="R5717" s="23">
        <v>2</v>
      </c>
      <c r="S5717" s="23">
        <v>0</v>
      </c>
      <c r="T5717" s="47">
        <v>11.7</v>
      </c>
      <c r="U5717" s="98" t="s">
        <v>111</v>
      </c>
      <c r="V5717" s="98" t="s">
        <v>3139</v>
      </c>
      <c r="W5717" s="69">
        <f t="shared" si="178"/>
        <v>5.768864399344633E-2</v>
      </c>
    </row>
    <row r="5718" spans="1:23">
      <c r="A5718">
        <f t="shared" si="179"/>
        <v>852</v>
      </c>
      <c r="B5718" s="99">
        <v>44408</v>
      </c>
      <c r="C5718" s="23">
        <v>3315</v>
      </c>
      <c r="D5718" s="23">
        <v>5</v>
      </c>
      <c r="E5718" s="98" t="s">
        <v>49</v>
      </c>
      <c r="F5718" s="98" t="s">
        <v>164</v>
      </c>
      <c r="G5718" s="98" t="s">
        <v>4120</v>
      </c>
      <c r="H5718" s="98" t="s">
        <v>1366</v>
      </c>
      <c r="I5718" s="98" t="s">
        <v>6010</v>
      </c>
      <c r="J5718" s="99">
        <v>45260</v>
      </c>
      <c r="K5718" s="107">
        <v>15000000</v>
      </c>
      <c r="L5718" s="98" t="s">
        <v>8508</v>
      </c>
      <c r="M5718" s="23">
        <v>1080</v>
      </c>
      <c r="N5718" s="23">
        <v>1</v>
      </c>
      <c r="O5718" s="107">
        <v>15000000</v>
      </c>
      <c r="P5718" s="23">
        <v>180</v>
      </c>
      <c r="Q5718" s="23">
        <v>2</v>
      </c>
      <c r="R5718" s="23">
        <v>2</v>
      </c>
      <c r="S5718" s="23">
        <v>0</v>
      </c>
      <c r="T5718" s="47">
        <v>12.5</v>
      </c>
      <c r="U5718" s="98" t="s">
        <v>111</v>
      </c>
      <c r="V5718" s="98" t="s">
        <v>3139</v>
      </c>
      <c r="W5718" s="69">
        <f t="shared" si="178"/>
        <v>3.3172114967804471E-2</v>
      </c>
    </row>
    <row r="5719" spans="1:23">
      <c r="A5719">
        <f t="shared" si="179"/>
        <v>1583</v>
      </c>
      <c r="B5719" s="99">
        <v>44408</v>
      </c>
      <c r="C5719" s="23">
        <v>3316</v>
      </c>
      <c r="D5719" s="23">
        <v>5</v>
      </c>
      <c r="E5719" s="98" t="s">
        <v>49</v>
      </c>
      <c r="F5719" s="98" t="s">
        <v>164</v>
      </c>
      <c r="G5719" s="98" t="s">
        <v>4120</v>
      </c>
      <c r="H5719" s="98" t="s">
        <v>1366</v>
      </c>
      <c r="I5719" s="98" t="s">
        <v>6010</v>
      </c>
      <c r="J5719" s="99">
        <v>45991</v>
      </c>
      <c r="K5719" s="107">
        <v>20000000</v>
      </c>
      <c r="L5719" s="98" t="s">
        <v>8509</v>
      </c>
      <c r="M5719" s="23">
        <v>1800</v>
      </c>
      <c r="N5719" s="23">
        <v>1</v>
      </c>
      <c r="O5719" s="107">
        <v>20000000</v>
      </c>
      <c r="P5719" s="23">
        <v>180</v>
      </c>
      <c r="Q5719" s="23">
        <v>2</v>
      </c>
      <c r="R5719" s="23">
        <v>2</v>
      </c>
      <c r="S5719" s="23">
        <v>2.89</v>
      </c>
      <c r="T5719" s="47">
        <v>18.086099999999998</v>
      </c>
      <c r="U5719" s="98" t="s">
        <v>111</v>
      </c>
      <c r="V5719" s="98" t="s">
        <v>3139</v>
      </c>
      <c r="W5719" s="69">
        <f t="shared" si="178"/>
        <v>8.9176289241869197E-2</v>
      </c>
    </row>
    <row r="5720" spans="1:23">
      <c r="A5720">
        <f t="shared" si="179"/>
        <v>852</v>
      </c>
      <c r="B5720" s="99">
        <v>44408</v>
      </c>
      <c r="C5720" s="23">
        <v>3317</v>
      </c>
      <c r="D5720" s="23">
        <v>5</v>
      </c>
      <c r="E5720" s="98" t="s">
        <v>49</v>
      </c>
      <c r="F5720" s="98" t="s">
        <v>164</v>
      </c>
      <c r="G5720" s="98" t="s">
        <v>4120</v>
      </c>
      <c r="H5720" s="98" t="s">
        <v>1366</v>
      </c>
      <c r="I5720" s="98" t="s">
        <v>6010</v>
      </c>
      <c r="J5720" s="99">
        <v>45260</v>
      </c>
      <c r="K5720" s="107">
        <v>27000000</v>
      </c>
      <c r="L5720" s="98" t="s">
        <v>8510</v>
      </c>
      <c r="M5720" s="23">
        <v>1080</v>
      </c>
      <c r="N5720" s="23">
        <v>1</v>
      </c>
      <c r="O5720" s="107">
        <v>27000000</v>
      </c>
      <c r="P5720" s="23">
        <v>180</v>
      </c>
      <c r="Q5720" s="23">
        <v>2</v>
      </c>
      <c r="R5720" s="23">
        <v>2</v>
      </c>
      <c r="S5720" s="23">
        <v>0</v>
      </c>
      <c r="T5720" s="47">
        <v>22.5</v>
      </c>
      <c r="U5720" s="98" t="s">
        <v>111</v>
      </c>
      <c r="V5720" s="98" t="s">
        <v>3139</v>
      </c>
      <c r="W5720" s="69">
        <f t="shared" si="178"/>
        <v>5.9709806942048048E-2</v>
      </c>
    </row>
    <row r="5721" spans="1:23">
      <c r="A5721">
        <f t="shared" si="179"/>
        <v>1583</v>
      </c>
      <c r="B5721" s="99">
        <v>44408</v>
      </c>
      <c r="C5721" s="23">
        <v>3318</v>
      </c>
      <c r="D5721" s="23">
        <v>5</v>
      </c>
      <c r="E5721" s="98" t="s">
        <v>49</v>
      </c>
      <c r="F5721" s="98" t="s">
        <v>164</v>
      </c>
      <c r="G5721" s="98" t="s">
        <v>4120</v>
      </c>
      <c r="H5721" s="98" t="s">
        <v>1366</v>
      </c>
      <c r="I5721" s="98" t="s">
        <v>6010</v>
      </c>
      <c r="J5721" s="99">
        <v>45991</v>
      </c>
      <c r="K5721" s="107">
        <v>13000000</v>
      </c>
      <c r="L5721" s="98" t="s">
        <v>8511</v>
      </c>
      <c r="M5721" s="23">
        <v>1800</v>
      </c>
      <c r="N5721" s="23">
        <v>1</v>
      </c>
      <c r="O5721" s="107">
        <v>13000000</v>
      </c>
      <c r="P5721" s="23">
        <v>180</v>
      </c>
      <c r="Q5721" s="23">
        <v>2</v>
      </c>
      <c r="R5721" s="23">
        <v>2</v>
      </c>
      <c r="S5721" s="23">
        <v>0</v>
      </c>
      <c r="T5721" s="47">
        <v>11.7</v>
      </c>
      <c r="U5721" s="98" t="s">
        <v>111</v>
      </c>
      <c r="V5721" s="98" t="s">
        <v>3139</v>
      </c>
      <c r="W5721" s="69">
        <f t="shared" si="178"/>
        <v>5.768864399344633E-2</v>
      </c>
    </row>
    <row r="5722" spans="1:23">
      <c r="A5722">
        <f t="shared" si="179"/>
        <v>853</v>
      </c>
      <c r="B5722" s="99">
        <v>44408</v>
      </c>
      <c r="C5722" s="23">
        <v>3319</v>
      </c>
      <c r="D5722" s="23">
        <v>5</v>
      </c>
      <c r="E5722" s="98" t="s">
        <v>49</v>
      </c>
      <c r="F5722" s="98" t="s">
        <v>164</v>
      </c>
      <c r="G5722" s="98" t="s">
        <v>4120</v>
      </c>
      <c r="H5722" s="98" t="s">
        <v>1366</v>
      </c>
      <c r="I5722" s="98" t="s">
        <v>6253</v>
      </c>
      <c r="J5722" s="99">
        <v>45261</v>
      </c>
      <c r="K5722" s="107">
        <v>5500000</v>
      </c>
      <c r="L5722" s="98" t="s">
        <v>8512</v>
      </c>
      <c r="M5722" s="23">
        <v>1080</v>
      </c>
      <c r="N5722" s="23">
        <v>1</v>
      </c>
      <c r="O5722" s="107">
        <v>5500000</v>
      </c>
      <c r="P5722" s="23">
        <v>30</v>
      </c>
      <c r="Q5722" s="23">
        <v>2</v>
      </c>
      <c r="R5722" s="23">
        <v>2</v>
      </c>
      <c r="S5722" s="23">
        <v>0</v>
      </c>
      <c r="T5722" s="47">
        <v>4.4305539999999999</v>
      </c>
      <c r="U5722" s="98" t="s">
        <v>111</v>
      </c>
      <c r="V5722" s="98" t="s">
        <v>3139</v>
      </c>
      <c r="W5722" s="69">
        <f t="shared" si="178"/>
        <v>1.1771467812223782E-2</v>
      </c>
    </row>
    <row r="5723" spans="1:23">
      <c r="A5723">
        <f t="shared" si="179"/>
        <v>1584</v>
      </c>
      <c r="B5723" s="99">
        <v>44408</v>
      </c>
      <c r="C5723" s="23">
        <v>3320</v>
      </c>
      <c r="D5723" s="23">
        <v>5</v>
      </c>
      <c r="E5723" s="98" t="s">
        <v>49</v>
      </c>
      <c r="F5723" s="98" t="s">
        <v>164</v>
      </c>
      <c r="G5723" s="98" t="s">
        <v>4120</v>
      </c>
      <c r="H5723" s="98" t="s">
        <v>1366</v>
      </c>
      <c r="I5723" s="98" t="s">
        <v>6253</v>
      </c>
      <c r="J5723" s="99">
        <v>45992</v>
      </c>
      <c r="K5723" s="107">
        <v>15000000</v>
      </c>
      <c r="L5723" s="98" t="s">
        <v>8513</v>
      </c>
      <c r="M5723" s="23">
        <v>1800</v>
      </c>
      <c r="N5723" s="23">
        <v>1</v>
      </c>
      <c r="O5723" s="107">
        <v>15000000</v>
      </c>
      <c r="P5723" s="23">
        <v>180</v>
      </c>
      <c r="Q5723" s="23">
        <v>2</v>
      </c>
      <c r="R5723" s="23">
        <v>2</v>
      </c>
      <c r="S5723" s="23">
        <v>0</v>
      </c>
      <c r="T5723" s="47">
        <v>13.5</v>
      </c>
      <c r="U5723" s="98" t="s">
        <v>111</v>
      </c>
      <c r="V5723" s="98" t="s">
        <v>3139</v>
      </c>
      <c r="W5723" s="69">
        <f t="shared" si="178"/>
        <v>6.6605869152256428E-2</v>
      </c>
    </row>
    <row r="5724" spans="1:23">
      <c r="A5724">
        <f t="shared" si="179"/>
        <v>305</v>
      </c>
      <c r="B5724" s="99">
        <v>44408</v>
      </c>
      <c r="C5724" s="23">
        <v>3321</v>
      </c>
      <c r="D5724" s="23">
        <v>5</v>
      </c>
      <c r="E5724" s="98" t="s">
        <v>49</v>
      </c>
      <c r="F5724" s="98" t="s">
        <v>164</v>
      </c>
      <c r="G5724" s="98" t="s">
        <v>4120</v>
      </c>
      <c r="H5724" s="98" t="s">
        <v>1366</v>
      </c>
      <c r="I5724" s="98" t="s">
        <v>6253</v>
      </c>
      <c r="J5724" s="99">
        <v>44713</v>
      </c>
      <c r="K5724" s="107">
        <v>5000000</v>
      </c>
      <c r="L5724" s="98" t="s">
        <v>8514</v>
      </c>
      <c r="M5724" s="23">
        <v>540</v>
      </c>
      <c r="N5724" s="23">
        <v>1</v>
      </c>
      <c r="O5724" s="107">
        <v>5000000</v>
      </c>
      <c r="P5724" s="23">
        <v>180</v>
      </c>
      <c r="Q5724" s="23">
        <v>2</v>
      </c>
      <c r="R5724" s="23">
        <v>2</v>
      </c>
      <c r="S5724" s="23">
        <v>0</v>
      </c>
      <c r="T5724" s="47">
        <v>3.3333330000000001</v>
      </c>
      <c r="U5724" s="98" t="s">
        <v>111</v>
      </c>
      <c r="V5724" s="98" t="s">
        <v>3139</v>
      </c>
      <c r="W5724" s="69">
        <f t="shared" si="178"/>
        <v>3.1666648054556679E-3</v>
      </c>
    </row>
    <row r="5725" spans="1:23">
      <c r="A5725">
        <f t="shared" si="179"/>
        <v>1584</v>
      </c>
      <c r="B5725" s="99">
        <v>44408</v>
      </c>
      <c r="C5725" s="23">
        <v>3322</v>
      </c>
      <c r="D5725" s="23">
        <v>5</v>
      </c>
      <c r="E5725" s="98" t="s">
        <v>49</v>
      </c>
      <c r="F5725" s="98" t="s">
        <v>164</v>
      </c>
      <c r="G5725" s="98" t="s">
        <v>4120</v>
      </c>
      <c r="H5725" s="98" t="s">
        <v>1366</v>
      </c>
      <c r="I5725" s="98" t="s">
        <v>6253</v>
      </c>
      <c r="J5725" s="99">
        <v>45992</v>
      </c>
      <c r="K5725" s="107">
        <v>10000000</v>
      </c>
      <c r="L5725" s="98" t="s">
        <v>8515</v>
      </c>
      <c r="M5725" s="23">
        <v>1800</v>
      </c>
      <c r="N5725" s="23">
        <v>1</v>
      </c>
      <c r="O5725" s="107">
        <v>10000000</v>
      </c>
      <c r="P5725" s="23">
        <v>180</v>
      </c>
      <c r="Q5725" s="23">
        <v>2</v>
      </c>
      <c r="R5725" s="23">
        <v>2</v>
      </c>
      <c r="S5725" s="23">
        <v>0</v>
      </c>
      <c r="T5725" s="47">
        <v>9</v>
      </c>
      <c r="U5725" s="98" t="s">
        <v>111</v>
      </c>
      <c r="V5725" s="98" t="s">
        <v>3139</v>
      </c>
      <c r="W5725" s="69">
        <f t="shared" si="178"/>
        <v>4.4403912768170947E-2</v>
      </c>
    </row>
    <row r="5726" spans="1:23">
      <c r="A5726">
        <f t="shared" si="179"/>
        <v>1584</v>
      </c>
      <c r="B5726" s="99">
        <v>44408</v>
      </c>
      <c r="C5726" s="23">
        <v>3323</v>
      </c>
      <c r="D5726" s="23">
        <v>5</v>
      </c>
      <c r="E5726" s="98" t="s">
        <v>49</v>
      </c>
      <c r="F5726" s="98" t="s">
        <v>164</v>
      </c>
      <c r="G5726" s="98" t="s">
        <v>4120</v>
      </c>
      <c r="H5726" s="98" t="s">
        <v>1366</v>
      </c>
      <c r="I5726" s="98" t="s">
        <v>6253</v>
      </c>
      <c r="J5726" s="99">
        <v>45992</v>
      </c>
      <c r="K5726" s="107">
        <v>20000000</v>
      </c>
      <c r="L5726" s="98" t="s">
        <v>8516</v>
      </c>
      <c r="M5726" s="23">
        <v>1800</v>
      </c>
      <c r="N5726" s="23">
        <v>1</v>
      </c>
      <c r="O5726" s="107">
        <v>20000000</v>
      </c>
      <c r="P5726" s="23">
        <v>180</v>
      </c>
      <c r="Q5726" s="23">
        <v>2</v>
      </c>
      <c r="R5726" s="23">
        <v>2</v>
      </c>
      <c r="S5726" s="23">
        <v>0</v>
      </c>
      <c r="T5726" s="47">
        <v>18</v>
      </c>
      <c r="U5726" s="98" t="s">
        <v>111</v>
      </c>
      <c r="V5726" s="98" t="s">
        <v>3139</v>
      </c>
      <c r="W5726" s="69">
        <f t="shared" si="178"/>
        <v>8.8807825536341894E-2</v>
      </c>
    </row>
    <row r="5727" spans="1:23">
      <c r="A5727">
        <f t="shared" si="179"/>
        <v>1584</v>
      </c>
      <c r="B5727" s="99">
        <v>44408</v>
      </c>
      <c r="C5727" s="23">
        <v>3324</v>
      </c>
      <c r="D5727" s="23">
        <v>5</v>
      </c>
      <c r="E5727" s="98" t="s">
        <v>49</v>
      </c>
      <c r="F5727" s="98" t="s">
        <v>164</v>
      </c>
      <c r="G5727" s="98" t="s">
        <v>4120</v>
      </c>
      <c r="H5727" s="98" t="s">
        <v>1366</v>
      </c>
      <c r="I5727" s="98" t="s">
        <v>6253</v>
      </c>
      <c r="J5727" s="99">
        <v>45992</v>
      </c>
      <c r="K5727" s="107">
        <v>20000000</v>
      </c>
      <c r="L5727" s="98" t="s">
        <v>8517</v>
      </c>
      <c r="M5727" s="23">
        <v>1800</v>
      </c>
      <c r="N5727" s="23">
        <v>1</v>
      </c>
      <c r="O5727" s="107">
        <v>20000000</v>
      </c>
      <c r="P5727" s="23">
        <v>180</v>
      </c>
      <c r="Q5727" s="23">
        <v>2</v>
      </c>
      <c r="R5727" s="23">
        <v>2</v>
      </c>
      <c r="S5727" s="23">
        <v>2.89</v>
      </c>
      <c r="T5727" s="47">
        <v>18.084665000000001</v>
      </c>
      <c r="U5727" s="98" t="s">
        <v>111</v>
      </c>
      <c r="V5727" s="98" t="s">
        <v>3139</v>
      </c>
      <c r="W5727" s="69">
        <f t="shared" si="178"/>
        <v>8.9225543011288252E-2</v>
      </c>
    </row>
    <row r="5728" spans="1:23">
      <c r="A5728">
        <f t="shared" si="179"/>
        <v>853</v>
      </c>
      <c r="B5728" s="99">
        <v>44408</v>
      </c>
      <c r="C5728" s="23">
        <v>3325</v>
      </c>
      <c r="D5728" s="23">
        <v>5</v>
      </c>
      <c r="E5728" s="98" t="s">
        <v>49</v>
      </c>
      <c r="F5728" s="98" t="s">
        <v>164</v>
      </c>
      <c r="G5728" s="98" t="s">
        <v>4120</v>
      </c>
      <c r="H5728" s="98" t="s">
        <v>1366</v>
      </c>
      <c r="I5728" s="98" t="s">
        <v>6253</v>
      </c>
      <c r="J5728" s="99">
        <v>45261</v>
      </c>
      <c r="K5728" s="107">
        <v>25000000</v>
      </c>
      <c r="L5728" s="98" t="s">
        <v>8518</v>
      </c>
      <c r="M5728" s="23">
        <v>1080</v>
      </c>
      <c r="N5728" s="23">
        <v>1</v>
      </c>
      <c r="O5728" s="107">
        <v>25000000</v>
      </c>
      <c r="P5728" s="23">
        <v>180</v>
      </c>
      <c r="Q5728" s="23">
        <v>2</v>
      </c>
      <c r="R5728" s="23">
        <v>2</v>
      </c>
      <c r="S5728" s="23">
        <v>0</v>
      </c>
      <c r="T5728" s="47">
        <v>20.833333</v>
      </c>
      <c r="U5728" s="98" t="s">
        <v>111</v>
      </c>
      <c r="V5728" s="98" t="s">
        <v>3139</v>
      </c>
      <c r="W5728" s="69">
        <f t="shared" si="178"/>
        <v>5.5351748072778151E-2</v>
      </c>
    </row>
    <row r="5729" spans="1:23">
      <c r="A5729">
        <f t="shared" si="179"/>
        <v>853</v>
      </c>
      <c r="B5729" s="99">
        <v>44408</v>
      </c>
      <c r="C5729" s="23">
        <v>3326</v>
      </c>
      <c r="D5729" s="23">
        <v>5</v>
      </c>
      <c r="E5729" s="98" t="s">
        <v>49</v>
      </c>
      <c r="F5729" s="98" t="s">
        <v>164</v>
      </c>
      <c r="G5729" s="98" t="s">
        <v>4120</v>
      </c>
      <c r="H5729" s="98" t="s">
        <v>1366</v>
      </c>
      <c r="I5729" s="98" t="s">
        <v>6253</v>
      </c>
      <c r="J5729" s="99">
        <v>45261</v>
      </c>
      <c r="K5729" s="107">
        <v>10000000</v>
      </c>
      <c r="L5729" s="98" t="s">
        <v>8519</v>
      </c>
      <c r="M5729" s="23">
        <v>1080</v>
      </c>
      <c r="N5729" s="23">
        <v>1</v>
      </c>
      <c r="O5729" s="107">
        <v>10000000</v>
      </c>
      <c r="P5729" s="23">
        <v>180</v>
      </c>
      <c r="Q5729" s="23">
        <v>2</v>
      </c>
      <c r="R5729" s="23">
        <v>2</v>
      </c>
      <c r="S5729" s="23">
        <v>0</v>
      </c>
      <c r="T5729" s="47">
        <v>8.3333329999999997</v>
      </c>
      <c r="U5729" s="98" t="s">
        <v>111</v>
      </c>
      <c r="V5729" s="98" t="s">
        <v>3139</v>
      </c>
      <c r="W5729" s="69">
        <f t="shared" si="178"/>
        <v>2.2140698697734471E-2</v>
      </c>
    </row>
    <row r="5730" spans="1:23">
      <c r="A5730">
        <f t="shared" si="179"/>
        <v>1584</v>
      </c>
      <c r="B5730" s="99">
        <v>44408</v>
      </c>
      <c r="C5730" s="23">
        <v>3327</v>
      </c>
      <c r="D5730" s="23">
        <v>5</v>
      </c>
      <c r="E5730" s="98" t="s">
        <v>49</v>
      </c>
      <c r="F5730" s="98" t="s">
        <v>164</v>
      </c>
      <c r="G5730" s="98" t="s">
        <v>4120</v>
      </c>
      <c r="H5730" s="98" t="s">
        <v>1366</v>
      </c>
      <c r="I5730" s="98" t="s">
        <v>6253</v>
      </c>
      <c r="J5730" s="99">
        <v>45992</v>
      </c>
      <c r="K5730" s="107">
        <v>16000000</v>
      </c>
      <c r="L5730" s="98" t="s">
        <v>8520</v>
      </c>
      <c r="M5730" s="23">
        <v>1800</v>
      </c>
      <c r="N5730" s="23">
        <v>1</v>
      </c>
      <c r="O5730" s="107">
        <v>16000000</v>
      </c>
      <c r="P5730" s="23">
        <v>180</v>
      </c>
      <c r="Q5730" s="23">
        <v>2</v>
      </c>
      <c r="R5730" s="23">
        <v>2</v>
      </c>
      <c r="S5730" s="23">
        <v>0</v>
      </c>
      <c r="T5730" s="47">
        <v>14.4</v>
      </c>
      <c r="U5730" s="98" t="s">
        <v>111</v>
      </c>
      <c r="V5730" s="98" t="s">
        <v>3139</v>
      </c>
      <c r="W5730" s="69">
        <f t="shared" si="178"/>
        <v>7.1046260429073513E-2</v>
      </c>
    </row>
    <row r="5731" spans="1:23">
      <c r="A5731">
        <f t="shared" si="179"/>
        <v>1584</v>
      </c>
      <c r="B5731" s="99">
        <v>44408</v>
      </c>
      <c r="C5731" s="23">
        <v>3328</v>
      </c>
      <c r="D5731" s="23">
        <v>5</v>
      </c>
      <c r="E5731" s="98" t="s">
        <v>49</v>
      </c>
      <c r="F5731" s="98" t="s">
        <v>164</v>
      </c>
      <c r="G5731" s="98" t="s">
        <v>4120</v>
      </c>
      <c r="H5731" s="98" t="s">
        <v>1366</v>
      </c>
      <c r="I5731" s="98" t="s">
        <v>6253</v>
      </c>
      <c r="J5731" s="99">
        <v>45992</v>
      </c>
      <c r="K5731" s="107">
        <v>25000000</v>
      </c>
      <c r="L5731" s="98" t="s">
        <v>8521</v>
      </c>
      <c r="M5731" s="23">
        <v>1800</v>
      </c>
      <c r="N5731" s="23">
        <v>1</v>
      </c>
      <c r="O5731" s="107">
        <v>25000000</v>
      </c>
      <c r="P5731" s="23">
        <v>180</v>
      </c>
      <c r="Q5731" s="23">
        <v>2</v>
      </c>
      <c r="R5731" s="23">
        <v>2</v>
      </c>
      <c r="S5731" s="23">
        <v>0</v>
      </c>
      <c r="T5731" s="47">
        <v>22.5</v>
      </c>
      <c r="U5731" s="98" t="s">
        <v>111</v>
      </c>
      <c r="V5731" s="98" t="s">
        <v>3139</v>
      </c>
      <c r="W5731" s="69">
        <f t="shared" si="178"/>
        <v>0.11100978192042736</v>
      </c>
    </row>
    <row r="5732" spans="1:23">
      <c r="A5732">
        <f t="shared" si="179"/>
        <v>854</v>
      </c>
      <c r="B5732" s="99">
        <v>44408</v>
      </c>
      <c r="C5732" s="23">
        <v>3329</v>
      </c>
      <c r="D5732" s="23">
        <v>5</v>
      </c>
      <c r="E5732" s="98" t="s">
        <v>49</v>
      </c>
      <c r="F5732" s="98" t="s">
        <v>164</v>
      </c>
      <c r="G5732" s="98" t="s">
        <v>4120</v>
      </c>
      <c r="H5732" s="98" t="s">
        <v>1366</v>
      </c>
      <c r="I5732" s="98" t="s">
        <v>6456</v>
      </c>
      <c r="J5732" s="99">
        <v>45262</v>
      </c>
      <c r="K5732" s="107">
        <v>6000000</v>
      </c>
      <c r="L5732" s="98" t="s">
        <v>8522</v>
      </c>
      <c r="M5732" s="23">
        <v>1080</v>
      </c>
      <c r="N5732" s="23">
        <v>1</v>
      </c>
      <c r="O5732" s="107">
        <v>6000000</v>
      </c>
      <c r="P5732" s="23">
        <v>180</v>
      </c>
      <c r="Q5732" s="23">
        <v>2</v>
      </c>
      <c r="R5732" s="23">
        <v>2</v>
      </c>
      <c r="S5732" s="23">
        <v>0</v>
      </c>
      <c r="T5732" s="47">
        <v>5</v>
      </c>
      <c r="U5732" s="98" t="s">
        <v>111</v>
      </c>
      <c r="V5732" s="98" t="s">
        <v>3139</v>
      </c>
      <c r="W5732" s="69">
        <f t="shared" si="178"/>
        <v>1.3299993512913156E-2</v>
      </c>
    </row>
    <row r="5733" spans="1:23">
      <c r="A5733">
        <f t="shared" si="179"/>
        <v>1585</v>
      </c>
      <c r="B5733" s="99">
        <v>44408</v>
      </c>
      <c r="C5733" s="23">
        <v>3330</v>
      </c>
      <c r="D5733" s="23">
        <v>5</v>
      </c>
      <c r="E5733" s="98" t="s">
        <v>49</v>
      </c>
      <c r="F5733" s="98" t="s">
        <v>164</v>
      </c>
      <c r="G5733" s="98" t="s">
        <v>4120</v>
      </c>
      <c r="H5733" s="98" t="s">
        <v>1366</v>
      </c>
      <c r="I5733" s="98" t="s">
        <v>6456</v>
      </c>
      <c r="J5733" s="99">
        <v>45993</v>
      </c>
      <c r="K5733" s="107">
        <v>28000000</v>
      </c>
      <c r="L5733" s="98" t="s">
        <v>8523</v>
      </c>
      <c r="M5733" s="23">
        <v>1800</v>
      </c>
      <c r="N5733" s="23">
        <v>1</v>
      </c>
      <c r="O5733" s="107">
        <v>28000000</v>
      </c>
      <c r="P5733" s="23">
        <v>180</v>
      </c>
      <c r="Q5733" s="23">
        <v>2</v>
      </c>
      <c r="R5733" s="23">
        <v>2</v>
      </c>
      <c r="S5733" s="23">
        <v>0</v>
      </c>
      <c r="T5733" s="47">
        <v>25.2</v>
      </c>
      <c r="U5733" s="98" t="s">
        <v>111</v>
      </c>
      <c r="V5733" s="98" t="s">
        <v>3139</v>
      </c>
      <c r="W5733" s="69">
        <f t="shared" si="178"/>
        <v>0.12440944751587289</v>
      </c>
    </row>
    <row r="5734" spans="1:23">
      <c r="A5734">
        <f t="shared" si="179"/>
        <v>854</v>
      </c>
      <c r="B5734" s="99">
        <v>44408</v>
      </c>
      <c r="C5734" s="23">
        <v>3331</v>
      </c>
      <c r="D5734" s="23">
        <v>5</v>
      </c>
      <c r="E5734" s="98" t="s">
        <v>49</v>
      </c>
      <c r="F5734" s="98" t="s">
        <v>164</v>
      </c>
      <c r="G5734" s="98" t="s">
        <v>4120</v>
      </c>
      <c r="H5734" s="98" t="s">
        <v>1366</v>
      </c>
      <c r="I5734" s="98" t="s">
        <v>6456</v>
      </c>
      <c r="J5734" s="99">
        <v>45262</v>
      </c>
      <c r="K5734" s="107">
        <v>15000000</v>
      </c>
      <c r="L5734" s="98" t="s">
        <v>8524</v>
      </c>
      <c r="M5734" s="23">
        <v>1080</v>
      </c>
      <c r="N5734" s="23">
        <v>1</v>
      </c>
      <c r="O5734" s="107">
        <v>15000000</v>
      </c>
      <c r="P5734" s="23">
        <v>180</v>
      </c>
      <c r="Q5734" s="23">
        <v>2</v>
      </c>
      <c r="R5734" s="23">
        <v>2</v>
      </c>
      <c r="S5734" s="23">
        <v>0</v>
      </c>
      <c r="T5734" s="47">
        <v>12.5</v>
      </c>
      <c r="U5734" s="98" t="s">
        <v>111</v>
      </c>
      <c r="V5734" s="98" t="s">
        <v>3139</v>
      </c>
      <c r="W5734" s="69">
        <f t="shared" si="178"/>
        <v>3.3249983782282888E-2</v>
      </c>
    </row>
    <row r="5735" spans="1:23">
      <c r="A5735">
        <f t="shared" si="179"/>
        <v>1585</v>
      </c>
      <c r="B5735" s="99">
        <v>44408</v>
      </c>
      <c r="C5735" s="23">
        <v>3332</v>
      </c>
      <c r="D5735" s="23">
        <v>5</v>
      </c>
      <c r="E5735" s="98" t="s">
        <v>49</v>
      </c>
      <c r="F5735" s="98" t="s">
        <v>164</v>
      </c>
      <c r="G5735" s="98" t="s">
        <v>4120</v>
      </c>
      <c r="H5735" s="98" t="s">
        <v>1366</v>
      </c>
      <c r="I5735" s="98" t="s">
        <v>6456</v>
      </c>
      <c r="J5735" s="99">
        <v>45993</v>
      </c>
      <c r="K5735" s="107">
        <v>12000000</v>
      </c>
      <c r="L5735" s="98" t="s">
        <v>8525</v>
      </c>
      <c r="M5735" s="23">
        <v>1800</v>
      </c>
      <c r="N5735" s="23">
        <v>1</v>
      </c>
      <c r="O5735" s="107">
        <v>12000000</v>
      </c>
      <c r="P5735" s="23">
        <v>180</v>
      </c>
      <c r="Q5735" s="23">
        <v>2</v>
      </c>
      <c r="R5735" s="23">
        <v>2</v>
      </c>
      <c r="S5735" s="23">
        <v>0</v>
      </c>
      <c r="T5735" s="47">
        <v>10.8</v>
      </c>
      <c r="U5735" s="98" t="s">
        <v>111</v>
      </c>
      <c r="V5735" s="98" t="s">
        <v>3139</v>
      </c>
      <c r="W5735" s="69">
        <f t="shared" si="178"/>
        <v>5.3318334649659814E-2</v>
      </c>
    </row>
    <row r="5736" spans="1:23">
      <c r="A5736">
        <f t="shared" si="179"/>
        <v>1585</v>
      </c>
      <c r="B5736" s="99">
        <v>44408</v>
      </c>
      <c r="C5736" s="23">
        <v>3333</v>
      </c>
      <c r="D5736" s="23">
        <v>5</v>
      </c>
      <c r="E5736" s="98" t="s">
        <v>49</v>
      </c>
      <c r="F5736" s="98" t="s">
        <v>164</v>
      </c>
      <c r="G5736" s="98" t="s">
        <v>4120</v>
      </c>
      <c r="H5736" s="98" t="s">
        <v>1366</v>
      </c>
      <c r="I5736" s="98" t="s">
        <v>6456</v>
      </c>
      <c r="J5736" s="99">
        <v>45993</v>
      </c>
      <c r="K5736" s="107">
        <v>10000000</v>
      </c>
      <c r="L5736" s="98" t="s">
        <v>8526</v>
      </c>
      <c r="M5736" s="23">
        <v>1800</v>
      </c>
      <c r="N5736" s="23">
        <v>1</v>
      </c>
      <c r="O5736" s="107">
        <v>10000000</v>
      </c>
      <c r="P5736" s="23">
        <v>180</v>
      </c>
      <c r="Q5736" s="23">
        <v>2</v>
      </c>
      <c r="R5736" s="23">
        <v>2</v>
      </c>
      <c r="S5736" s="23">
        <v>0</v>
      </c>
      <c r="T5736" s="47">
        <v>9</v>
      </c>
      <c r="U5736" s="98" t="s">
        <v>111</v>
      </c>
      <c r="V5736" s="98" t="s">
        <v>3139</v>
      </c>
      <c r="W5736" s="69">
        <f t="shared" si="178"/>
        <v>4.4431945541383175E-2</v>
      </c>
    </row>
    <row r="5737" spans="1:23">
      <c r="A5737">
        <f t="shared" si="179"/>
        <v>1585</v>
      </c>
      <c r="B5737" s="99">
        <v>44408</v>
      </c>
      <c r="C5737" s="23">
        <v>3334</v>
      </c>
      <c r="D5737" s="23">
        <v>5</v>
      </c>
      <c r="E5737" s="98" t="s">
        <v>49</v>
      </c>
      <c r="F5737" s="98" t="s">
        <v>164</v>
      </c>
      <c r="G5737" s="98" t="s">
        <v>4120</v>
      </c>
      <c r="H5737" s="98" t="s">
        <v>1366</v>
      </c>
      <c r="I5737" s="98" t="s">
        <v>6456</v>
      </c>
      <c r="J5737" s="99">
        <v>45993</v>
      </c>
      <c r="K5737" s="107">
        <v>30000000</v>
      </c>
      <c r="L5737" s="98" t="s">
        <v>8527</v>
      </c>
      <c r="M5737" s="23">
        <v>1800</v>
      </c>
      <c r="N5737" s="23">
        <v>1</v>
      </c>
      <c r="O5737" s="107">
        <v>30000000</v>
      </c>
      <c r="P5737" s="23">
        <v>180</v>
      </c>
      <c r="Q5737" s="23">
        <v>2</v>
      </c>
      <c r="R5737" s="23">
        <v>2</v>
      </c>
      <c r="S5737" s="23">
        <v>2.89</v>
      </c>
      <c r="T5737" s="47">
        <v>27.124815999999999</v>
      </c>
      <c r="U5737" s="98" t="s">
        <v>111</v>
      </c>
      <c r="V5737" s="98" t="s">
        <v>3139</v>
      </c>
      <c r="W5737" s="69">
        <f t="shared" si="178"/>
        <v>0.13391203859244877</v>
      </c>
    </row>
    <row r="5738" spans="1:23">
      <c r="A5738">
        <f t="shared" si="179"/>
        <v>1220</v>
      </c>
      <c r="B5738" s="99">
        <v>44408</v>
      </c>
      <c r="C5738" s="23">
        <v>3335</v>
      </c>
      <c r="D5738" s="23">
        <v>5</v>
      </c>
      <c r="E5738" s="98" t="s">
        <v>49</v>
      </c>
      <c r="F5738" s="98" t="s">
        <v>164</v>
      </c>
      <c r="G5738" s="98" t="s">
        <v>4120</v>
      </c>
      <c r="H5738" s="98" t="s">
        <v>1366</v>
      </c>
      <c r="I5738" s="98" t="s">
        <v>6456</v>
      </c>
      <c r="J5738" s="99">
        <v>45628</v>
      </c>
      <c r="K5738" s="107">
        <v>6000000</v>
      </c>
      <c r="L5738" s="98" t="s">
        <v>8528</v>
      </c>
      <c r="M5738" s="23">
        <v>1440</v>
      </c>
      <c r="N5738" s="23">
        <v>1</v>
      </c>
      <c r="O5738" s="107">
        <v>6000000</v>
      </c>
      <c r="P5738" s="23">
        <v>90</v>
      </c>
      <c r="Q5738" s="23">
        <v>2</v>
      </c>
      <c r="R5738" s="23">
        <v>2</v>
      </c>
      <c r="S5738" s="23">
        <v>0</v>
      </c>
      <c r="T5738" s="47">
        <v>5.25</v>
      </c>
      <c r="U5738" s="98" t="s">
        <v>111</v>
      </c>
      <c r="V5738" s="98" t="s">
        <v>3139</v>
      </c>
      <c r="W5738" s="69">
        <f t="shared" si="178"/>
        <v>1.9949990269369732E-2</v>
      </c>
    </row>
    <row r="5739" spans="1:23">
      <c r="A5739">
        <f t="shared" si="179"/>
        <v>855</v>
      </c>
      <c r="B5739" s="99">
        <v>44408</v>
      </c>
      <c r="C5739" s="23">
        <v>3336</v>
      </c>
      <c r="D5739" s="23">
        <v>5</v>
      </c>
      <c r="E5739" s="98" t="s">
        <v>49</v>
      </c>
      <c r="F5739" s="98" t="s">
        <v>164</v>
      </c>
      <c r="G5739" s="98" t="s">
        <v>4120</v>
      </c>
      <c r="H5739" s="98" t="s">
        <v>1366</v>
      </c>
      <c r="I5739" s="98" t="s">
        <v>6301</v>
      </c>
      <c r="J5739" s="99">
        <v>45263</v>
      </c>
      <c r="K5739" s="107">
        <v>5000000</v>
      </c>
      <c r="L5739" s="98" t="s">
        <v>8529</v>
      </c>
      <c r="M5739" s="23">
        <v>1080</v>
      </c>
      <c r="N5739" s="23">
        <v>1</v>
      </c>
      <c r="O5739" s="107">
        <v>5000000</v>
      </c>
      <c r="P5739" s="23">
        <v>180</v>
      </c>
      <c r="Q5739" s="23">
        <v>2</v>
      </c>
      <c r="R5739" s="23">
        <v>2</v>
      </c>
      <c r="S5739" s="23">
        <v>0</v>
      </c>
      <c r="T5739" s="47">
        <v>4.1666670000000003</v>
      </c>
      <c r="U5739" s="98" t="s">
        <v>111</v>
      </c>
      <c r="V5739" s="98" t="s">
        <v>3139</v>
      </c>
      <c r="W5739" s="69">
        <f t="shared" si="178"/>
        <v>1.1096306950878517E-2</v>
      </c>
    </row>
    <row r="5740" spans="1:23">
      <c r="A5740">
        <f t="shared" si="179"/>
        <v>855</v>
      </c>
      <c r="B5740" s="99">
        <v>44408</v>
      </c>
      <c r="C5740" s="23">
        <v>3337</v>
      </c>
      <c r="D5740" s="23">
        <v>5</v>
      </c>
      <c r="E5740" s="98" t="s">
        <v>49</v>
      </c>
      <c r="F5740" s="98" t="s">
        <v>164</v>
      </c>
      <c r="G5740" s="98" t="s">
        <v>4120</v>
      </c>
      <c r="H5740" s="98" t="s">
        <v>1366</v>
      </c>
      <c r="I5740" s="98" t="s">
        <v>6301</v>
      </c>
      <c r="J5740" s="99">
        <v>45263</v>
      </c>
      <c r="K5740" s="107">
        <v>6000000</v>
      </c>
      <c r="L5740" s="98" t="s">
        <v>8530</v>
      </c>
      <c r="M5740" s="23">
        <v>1080</v>
      </c>
      <c r="N5740" s="23">
        <v>1</v>
      </c>
      <c r="O5740" s="107">
        <v>6000000</v>
      </c>
      <c r="P5740" s="23">
        <v>180</v>
      </c>
      <c r="Q5740" s="23">
        <v>2</v>
      </c>
      <c r="R5740" s="23">
        <v>2</v>
      </c>
      <c r="S5740" s="23">
        <v>0</v>
      </c>
      <c r="T5740" s="47">
        <v>5</v>
      </c>
      <c r="U5740" s="98" t="s">
        <v>111</v>
      </c>
      <c r="V5740" s="98" t="s">
        <v>3139</v>
      </c>
      <c r="W5740" s="69">
        <f t="shared" si="178"/>
        <v>1.331556727580884E-2</v>
      </c>
    </row>
    <row r="5741" spans="1:23">
      <c r="A5741">
        <f t="shared" si="179"/>
        <v>855</v>
      </c>
      <c r="B5741" s="99">
        <v>44408</v>
      </c>
      <c r="C5741" s="23">
        <v>3338</v>
      </c>
      <c r="D5741" s="23">
        <v>5</v>
      </c>
      <c r="E5741" s="98" t="s">
        <v>49</v>
      </c>
      <c r="F5741" s="98" t="s">
        <v>164</v>
      </c>
      <c r="G5741" s="98" t="s">
        <v>4120</v>
      </c>
      <c r="H5741" s="98" t="s">
        <v>1366</v>
      </c>
      <c r="I5741" s="98" t="s">
        <v>6301</v>
      </c>
      <c r="J5741" s="99">
        <v>45263</v>
      </c>
      <c r="K5741" s="107">
        <v>7500000</v>
      </c>
      <c r="L5741" s="98" t="s">
        <v>8532</v>
      </c>
      <c r="M5741" s="23">
        <v>1080</v>
      </c>
      <c r="N5741" s="23">
        <v>1</v>
      </c>
      <c r="O5741" s="107">
        <v>7500000</v>
      </c>
      <c r="P5741" s="23">
        <v>90</v>
      </c>
      <c r="Q5741" s="23">
        <v>2</v>
      </c>
      <c r="R5741" s="23">
        <v>2</v>
      </c>
      <c r="S5741" s="23">
        <v>0</v>
      </c>
      <c r="T5741" s="47">
        <v>6.25</v>
      </c>
      <c r="U5741" s="98" t="s">
        <v>111</v>
      </c>
      <c r="V5741" s="98" t="s">
        <v>3139</v>
      </c>
      <c r="W5741" s="69">
        <f t="shared" si="178"/>
        <v>1.6644459094761047E-2</v>
      </c>
    </row>
    <row r="5742" spans="1:23">
      <c r="A5742">
        <f t="shared" si="179"/>
        <v>1586</v>
      </c>
      <c r="B5742" s="99">
        <v>44408</v>
      </c>
      <c r="C5742" s="23">
        <v>3339</v>
      </c>
      <c r="D5742" s="23">
        <v>5</v>
      </c>
      <c r="E5742" s="98" t="s">
        <v>49</v>
      </c>
      <c r="F5742" s="98" t="s">
        <v>164</v>
      </c>
      <c r="G5742" s="98" t="s">
        <v>4120</v>
      </c>
      <c r="H5742" s="98" t="s">
        <v>1366</v>
      </c>
      <c r="I5742" s="98" t="s">
        <v>6301</v>
      </c>
      <c r="J5742" s="99">
        <v>45994</v>
      </c>
      <c r="K5742" s="107">
        <v>20000000</v>
      </c>
      <c r="L5742" s="98" t="s">
        <v>8533</v>
      </c>
      <c r="M5742" s="23">
        <v>1800</v>
      </c>
      <c r="N5742" s="23">
        <v>1</v>
      </c>
      <c r="O5742" s="107">
        <v>20000000</v>
      </c>
      <c r="P5742" s="23">
        <v>180</v>
      </c>
      <c r="Q5742" s="23">
        <v>2</v>
      </c>
      <c r="R5742" s="23">
        <v>2</v>
      </c>
      <c r="S5742" s="23">
        <v>0</v>
      </c>
      <c r="T5742" s="47">
        <v>18</v>
      </c>
      <c r="U5742" s="98" t="s">
        <v>111</v>
      </c>
      <c r="V5742" s="98" t="s">
        <v>3139</v>
      </c>
      <c r="W5742" s="69">
        <f t="shared" si="178"/>
        <v>8.8919956629190805E-2</v>
      </c>
    </row>
    <row r="5743" spans="1:23">
      <c r="A5743">
        <f t="shared" si="179"/>
        <v>1586</v>
      </c>
      <c r="B5743" s="99">
        <v>44408</v>
      </c>
      <c r="C5743" s="23">
        <v>3340</v>
      </c>
      <c r="D5743" s="23">
        <v>5</v>
      </c>
      <c r="E5743" s="98" t="s">
        <v>49</v>
      </c>
      <c r="F5743" s="98" t="s">
        <v>164</v>
      </c>
      <c r="G5743" s="98" t="s">
        <v>4120</v>
      </c>
      <c r="H5743" s="98" t="s">
        <v>1366</v>
      </c>
      <c r="I5743" s="98" t="s">
        <v>6301</v>
      </c>
      <c r="J5743" s="99">
        <v>45994</v>
      </c>
      <c r="K5743" s="107">
        <v>6000000</v>
      </c>
      <c r="L5743" s="98" t="s">
        <v>8534</v>
      </c>
      <c r="M5743" s="23">
        <v>1800</v>
      </c>
      <c r="N5743" s="23">
        <v>1</v>
      </c>
      <c r="O5743" s="107">
        <v>6000000</v>
      </c>
      <c r="P5743" s="23">
        <v>180</v>
      </c>
      <c r="Q5743" s="23">
        <v>2</v>
      </c>
      <c r="R5743" s="23">
        <v>2</v>
      </c>
      <c r="S5743" s="23">
        <v>0</v>
      </c>
      <c r="T5743" s="47">
        <v>5.4</v>
      </c>
      <c r="U5743" s="98" t="s">
        <v>111</v>
      </c>
      <c r="V5743" s="98" t="s">
        <v>3139</v>
      </c>
      <c r="W5743" s="69">
        <f t="shared" si="178"/>
        <v>2.6675986988757245E-2</v>
      </c>
    </row>
    <row r="5744" spans="1:23">
      <c r="A5744">
        <f t="shared" si="179"/>
        <v>1586</v>
      </c>
      <c r="B5744" s="99">
        <v>44408</v>
      </c>
      <c r="C5744" s="23">
        <v>3341</v>
      </c>
      <c r="D5744" s="23">
        <v>5</v>
      </c>
      <c r="E5744" s="98" t="s">
        <v>49</v>
      </c>
      <c r="F5744" s="98" t="s">
        <v>164</v>
      </c>
      <c r="G5744" s="98" t="s">
        <v>4120</v>
      </c>
      <c r="H5744" s="98" t="s">
        <v>1366</v>
      </c>
      <c r="I5744" s="98" t="s">
        <v>6301</v>
      </c>
      <c r="J5744" s="99">
        <v>45994</v>
      </c>
      <c r="K5744" s="107">
        <v>12000000</v>
      </c>
      <c r="L5744" s="98" t="s">
        <v>8531</v>
      </c>
      <c r="M5744" s="23">
        <v>1800</v>
      </c>
      <c r="N5744" s="23">
        <v>1</v>
      </c>
      <c r="O5744" s="107">
        <v>12000000</v>
      </c>
      <c r="P5744" s="23">
        <v>180</v>
      </c>
      <c r="Q5744" s="23">
        <v>2</v>
      </c>
      <c r="R5744" s="23">
        <v>2</v>
      </c>
      <c r="S5744" s="23">
        <v>0</v>
      </c>
      <c r="T5744" s="47">
        <v>10.8</v>
      </c>
      <c r="U5744" s="98" t="s">
        <v>111</v>
      </c>
      <c r="V5744" s="98" t="s">
        <v>3139</v>
      </c>
      <c r="W5744" s="69">
        <f t="shared" si="178"/>
        <v>5.335197397751449E-2</v>
      </c>
    </row>
    <row r="5745" spans="1:23">
      <c r="A5745">
        <f t="shared" si="179"/>
        <v>855</v>
      </c>
      <c r="B5745" s="99">
        <v>44408</v>
      </c>
      <c r="C5745" s="23">
        <v>3342</v>
      </c>
      <c r="D5745" s="23">
        <v>5</v>
      </c>
      <c r="E5745" s="98" t="s">
        <v>49</v>
      </c>
      <c r="F5745" s="98" t="s">
        <v>164</v>
      </c>
      <c r="G5745" s="98" t="s">
        <v>4120</v>
      </c>
      <c r="H5745" s="98" t="s">
        <v>1366</v>
      </c>
      <c r="I5745" s="98" t="s">
        <v>6301</v>
      </c>
      <c r="J5745" s="99">
        <v>45263</v>
      </c>
      <c r="K5745" s="107">
        <v>17500000</v>
      </c>
      <c r="L5745" s="98" t="s">
        <v>8535</v>
      </c>
      <c r="M5745" s="23">
        <v>1080</v>
      </c>
      <c r="N5745" s="23">
        <v>1</v>
      </c>
      <c r="O5745" s="107">
        <v>17500000</v>
      </c>
      <c r="P5745" s="23">
        <v>180</v>
      </c>
      <c r="Q5745" s="23">
        <v>2</v>
      </c>
      <c r="R5745" s="23">
        <v>2</v>
      </c>
      <c r="S5745" s="23">
        <v>0</v>
      </c>
      <c r="T5745" s="47">
        <v>14.583333</v>
      </c>
      <c r="U5745" s="98" t="s">
        <v>111</v>
      </c>
      <c r="V5745" s="98" t="s">
        <v>3139</v>
      </c>
      <c r="W5745" s="69">
        <f t="shared" si="178"/>
        <v>3.8837070333404625E-2</v>
      </c>
    </row>
    <row r="5746" spans="1:23">
      <c r="A5746">
        <f t="shared" si="179"/>
        <v>855</v>
      </c>
      <c r="B5746" s="99">
        <v>44408</v>
      </c>
      <c r="C5746" s="23">
        <v>3343</v>
      </c>
      <c r="D5746" s="23">
        <v>5</v>
      </c>
      <c r="E5746" s="98" t="s">
        <v>49</v>
      </c>
      <c r="F5746" s="98" t="s">
        <v>164</v>
      </c>
      <c r="G5746" s="98" t="s">
        <v>4120</v>
      </c>
      <c r="H5746" s="98" t="s">
        <v>1366</v>
      </c>
      <c r="I5746" s="98" t="s">
        <v>6301</v>
      </c>
      <c r="J5746" s="99">
        <v>45263</v>
      </c>
      <c r="K5746" s="107">
        <v>10000000</v>
      </c>
      <c r="L5746" s="98" t="s">
        <v>8536</v>
      </c>
      <c r="M5746" s="23">
        <v>1080</v>
      </c>
      <c r="N5746" s="23">
        <v>1</v>
      </c>
      <c r="O5746" s="107">
        <v>10000000</v>
      </c>
      <c r="P5746" s="23">
        <v>180</v>
      </c>
      <c r="Q5746" s="23">
        <v>2</v>
      </c>
      <c r="R5746" s="23">
        <v>2</v>
      </c>
      <c r="S5746" s="23">
        <v>0</v>
      </c>
      <c r="T5746" s="47">
        <v>8.3333329999999997</v>
      </c>
      <c r="U5746" s="98" t="s">
        <v>111</v>
      </c>
      <c r="V5746" s="98" t="s">
        <v>3139</v>
      </c>
      <c r="W5746" s="69">
        <f t="shared" si="178"/>
        <v>2.2192611238643578E-2</v>
      </c>
    </row>
    <row r="5747" spans="1:23">
      <c r="A5747">
        <f t="shared" si="179"/>
        <v>125</v>
      </c>
      <c r="B5747" s="99">
        <v>44408</v>
      </c>
      <c r="C5747" s="23">
        <v>3344</v>
      </c>
      <c r="D5747" s="23">
        <v>5</v>
      </c>
      <c r="E5747" s="98" t="s">
        <v>49</v>
      </c>
      <c r="F5747" s="98" t="s">
        <v>164</v>
      </c>
      <c r="G5747" s="98" t="s">
        <v>4120</v>
      </c>
      <c r="H5747" s="98" t="s">
        <v>1366</v>
      </c>
      <c r="I5747" s="98" t="s">
        <v>6301</v>
      </c>
      <c r="J5747" s="99">
        <v>44533</v>
      </c>
      <c r="K5747" s="107">
        <v>15000000</v>
      </c>
      <c r="L5747" s="98" t="s">
        <v>8537</v>
      </c>
      <c r="M5747" s="23">
        <v>360</v>
      </c>
      <c r="N5747" s="23">
        <v>1</v>
      </c>
      <c r="O5747" s="107">
        <v>15000000</v>
      </c>
      <c r="P5747" s="23">
        <v>180</v>
      </c>
      <c r="Q5747" s="23">
        <v>2</v>
      </c>
      <c r="R5747" s="23">
        <v>2</v>
      </c>
      <c r="S5747" s="23">
        <v>0</v>
      </c>
      <c r="T5747" s="47">
        <v>7.5</v>
      </c>
      <c r="U5747" s="98" t="s">
        <v>111</v>
      </c>
      <c r="V5747" s="98" t="s">
        <v>3139</v>
      </c>
      <c r="W5747" s="69">
        <f t="shared" si="178"/>
        <v>2.9200805429405348E-3</v>
      </c>
    </row>
    <row r="5748" spans="1:23">
      <c r="A5748">
        <f t="shared" si="179"/>
        <v>855</v>
      </c>
      <c r="B5748" s="99">
        <v>44408</v>
      </c>
      <c r="C5748" s="23">
        <v>3345</v>
      </c>
      <c r="D5748" s="23">
        <v>5</v>
      </c>
      <c r="E5748" s="98" t="s">
        <v>49</v>
      </c>
      <c r="F5748" s="98" t="s">
        <v>164</v>
      </c>
      <c r="G5748" s="98" t="s">
        <v>4120</v>
      </c>
      <c r="H5748" s="98" t="s">
        <v>1366</v>
      </c>
      <c r="I5748" s="98" t="s">
        <v>6301</v>
      </c>
      <c r="J5748" s="99">
        <v>45263</v>
      </c>
      <c r="K5748" s="107">
        <v>10000000</v>
      </c>
      <c r="L5748" s="98" t="s">
        <v>8538</v>
      </c>
      <c r="M5748" s="23">
        <v>1080</v>
      </c>
      <c r="N5748" s="23">
        <v>1</v>
      </c>
      <c r="O5748" s="107">
        <v>10000000</v>
      </c>
      <c r="P5748" s="23">
        <v>180</v>
      </c>
      <c r="Q5748" s="23">
        <v>2</v>
      </c>
      <c r="R5748" s="23">
        <v>2</v>
      </c>
      <c r="S5748" s="23">
        <v>0</v>
      </c>
      <c r="T5748" s="47">
        <v>8.3333329999999997</v>
      </c>
      <c r="U5748" s="98" t="s">
        <v>111</v>
      </c>
      <c r="V5748" s="98" t="s">
        <v>3139</v>
      </c>
      <c r="W5748" s="69">
        <f t="shared" si="178"/>
        <v>2.2192611238643578E-2</v>
      </c>
    </row>
    <row r="5749" spans="1:23">
      <c r="A5749">
        <f t="shared" si="179"/>
        <v>856</v>
      </c>
      <c r="B5749" s="99">
        <v>44408</v>
      </c>
      <c r="C5749" s="23">
        <v>3346</v>
      </c>
      <c r="D5749" s="23">
        <v>5</v>
      </c>
      <c r="E5749" s="98" t="s">
        <v>49</v>
      </c>
      <c r="F5749" s="98" t="s">
        <v>164</v>
      </c>
      <c r="G5749" s="98" t="s">
        <v>4120</v>
      </c>
      <c r="H5749" s="98" t="s">
        <v>1366</v>
      </c>
      <c r="I5749" s="98" t="s">
        <v>6545</v>
      </c>
      <c r="J5749" s="99">
        <v>45264</v>
      </c>
      <c r="K5749" s="107">
        <v>20000000</v>
      </c>
      <c r="L5749" s="98" t="s">
        <v>8539</v>
      </c>
      <c r="M5749" s="23">
        <v>1080</v>
      </c>
      <c r="N5749" s="23">
        <v>1</v>
      </c>
      <c r="O5749" s="107">
        <v>20000000</v>
      </c>
      <c r="P5749" s="23">
        <v>180</v>
      </c>
      <c r="Q5749" s="23">
        <v>2</v>
      </c>
      <c r="R5749" s="23">
        <v>2</v>
      </c>
      <c r="S5749" s="23">
        <v>0</v>
      </c>
      <c r="T5749" s="47">
        <v>16.666667</v>
      </c>
      <c r="U5749" s="98" t="s">
        <v>111</v>
      </c>
      <c r="V5749" s="98" t="s">
        <v>3139</v>
      </c>
      <c r="W5749" s="69">
        <f t="shared" si="178"/>
        <v>4.4437137684424477E-2</v>
      </c>
    </row>
    <row r="5750" spans="1:23">
      <c r="A5750">
        <f t="shared" si="179"/>
        <v>1587</v>
      </c>
      <c r="B5750" s="99">
        <v>44408</v>
      </c>
      <c r="C5750" s="23">
        <v>3347</v>
      </c>
      <c r="D5750" s="23">
        <v>5</v>
      </c>
      <c r="E5750" s="98" t="s">
        <v>49</v>
      </c>
      <c r="F5750" s="98" t="s">
        <v>164</v>
      </c>
      <c r="G5750" s="98" t="s">
        <v>4120</v>
      </c>
      <c r="H5750" s="98" t="s">
        <v>1366</v>
      </c>
      <c r="I5750" s="98" t="s">
        <v>6545</v>
      </c>
      <c r="J5750" s="99">
        <v>45995</v>
      </c>
      <c r="K5750" s="107">
        <v>15000000</v>
      </c>
      <c r="L5750" s="98" t="s">
        <v>8540</v>
      </c>
      <c r="M5750" s="23">
        <v>1800</v>
      </c>
      <c r="N5750" s="23">
        <v>1</v>
      </c>
      <c r="O5750" s="107">
        <v>15000000</v>
      </c>
      <c r="P5750" s="23">
        <v>180</v>
      </c>
      <c r="Q5750" s="23">
        <v>2</v>
      </c>
      <c r="R5750" s="23">
        <v>2</v>
      </c>
      <c r="S5750" s="23">
        <v>0</v>
      </c>
      <c r="T5750" s="47">
        <v>13.5</v>
      </c>
      <c r="U5750" s="98" t="s">
        <v>111</v>
      </c>
      <c r="V5750" s="98" t="s">
        <v>3139</v>
      </c>
      <c r="W5750" s="69">
        <f t="shared" si="178"/>
        <v>6.6732016631711452E-2</v>
      </c>
    </row>
    <row r="5751" spans="1:23">
      <c r="A5751">
        <f t="shared" si="179"/>
        <v>856</v>
      </c>
      <c r="B5751" s="99">
        <v>44408</v>
      </c>
      <c r="C5751" s="23">
        <v>3348</v>
      </c>
      <c r="D5751" s="23">
        <v>5</v>
      </c>
      <c r="E5751" s="98" t="s">
        <v>49</v>
      </c>
      <c r="F5751" s="98" t="s">
        <v>164</v>
      </c>
      <c r="G5751" s="98" t="s">
        <v>4120</v>
      </c>
      <c r="H5751" s="98" t="s">
        <v>1366</v>
      </c>
      <c r="I5751" s="98" t="s">
        <v>6545</v>
      </c>
      <c r="J5751" s="99">
        <v>45264</v>
      </c>
      <c r="K5751" s="107">
        <v>20000000</v>
      </c>
      <c r="L5751" s="98" t="s">
        <v>8541</v>
      </c>
      <c r="M5751" s="23">
        <v>1080</v>
      </c>
      <c r="N5751" s="23">
        <v>1</v>
      </c>
      <c r="O5751" s="107">
        <v>20000000</v>
      </c>
      <c r="P5751" s="23">
        <v>180</v>
      </c>
      <c r="Q5751" s="23">
        <v>2</v>
      </c>
      <c r="R5751" s="23">
        <v>2</v>
      </c>
      <c r="S5751" s="23">
        <v>0</v>
      </c>
      <c r="T5751" s="47">
        <v>16.666667</v>
      </c>
      <c r="U5751" s="98" t="s">
        <v>111</v>
      </c>
      <c r="V5751" s="98" t="s">
        <v>3139</v>
      </c>
      <c r="W5751" s="69">
        <f t="shared" si="178"/>
        <v>4.4437137684424477E-2</v>
      </c>
    </row>
    <row r="5752" spans="1:23">
      <c r="A5752">
        <f t="shared" si="179"/>
        <v>856</v>
      </c>
      <c r="B5752" s="99">
        <v>44408</v>
      </c>
      <c r="C5752" s="23">
        <v>3349</v>
      </c>
      <c r="D5752" s="23">
        <v>5</v>
      </c>
      <c r="E5752" s="98" t="s">
        <v>49</v>
      </c>
      <c r="F5752" s="98" t="s">
        <v>164</v>
      </c>
      <c r="G5752" s="98" t="s">
        <v>4120</v>
      </c>
      <c r="H5752" s="98" t="s">
        <v>1366</v>
      </c>
      <c r="I5752" s="98" t="s">
        <v>6545</v>
      </c>
      <c r="J5752" s="99">
        <v>45264</v>
      </c>
      <c r="K5752" s="107">
        <v>20000000</v>
      </c>
      <c r="L5752" s="98" t="s">
        <v>8542</v>
      </c>
      <c r="M5752" s="23">
        <v>1080</v>
      </c>
      <c r="N5752" s="23">
        <v>1</v>
      </c>
      <c r="O5752" s="107">
        <v>20000000</v>
      </c>
      <c r="P5752" s="23">
        <v>30</v>
      </c>
      <c r="Q5752" s="23">
        <v>2</v>
      </c>
      <c r="R5752" s="23">
        <v>2</v>
      </c>
      <c r="S5752" s="23">
        <v>0</v>
      </c>
      <c r="T5752" s="47">
        <v>16.111108000000002</v>
      </c>
      <c r="U5752" s="98" t="s">
        <v>111</v>
      </c>
      <c r="V5752" s="98" t="s">
        <v>3139</v>
      </c>
      <c r="W5752" s="69">
        <f t="shared" si="178"/>
        <v>4.2955890607560152E-2</v>
      </c>
    </row>
    <row r="5753" spans="1:23">
      <c r="A5753">
        <f t="shared" si="179"/>
        <v>856</v>
      </c>
      <c r="B5753" s="99">
        <v>44408</v>
      </c>
      <c r="C5753" s="23">
        <v>3350</v>
      </c>
      <c r="D5753" s="23">
        <v>5</v>
      </c>
      <c r="E5753" s="98" t="s">
        <v>49</v>
      </c>
      <c r="F5753" s="98" t="s">
        <v>164</v>
      </c>
      <c r="G5753" s="98" t="s">
        <v>4120</v>
      </c>
      <c r="H5753" s="98" t="s">
        <v>1366</v>
      </c>
      <c r="I5753" s="98" t="s">
        <v>6545</v>
      </c>
      <c r="J5753" s="99">
        <v>45264</v>
      </c>
      <c r="K5753" s="107">
        <v>5100000</v>
      </c>
      <c r="L5753" s="98" t="s">
        <v>8543</v>
      </c>
      <c r="M5753" s="23">
        <v>1080</v>
      </c>
      <c r="N5753" s="23">
        <v>1</v>
      </c>
      <c r="O5753" s="107">
        <v>5100000</v>
      </c>
      <c r="P5753" s="23">
        <v>180</v>
      </c>
      <c r="Q5753" s="23">
        <v>2</v>
      </c>
      <c r="R5753" s="23">
        <v>2</v>
      </c>
      <c r="S5753" s="23">
        <v>0</v>
      </c>
      <c r="T5753" s="47">
        <v>4.25</v>
      </c>
      <c r="U5753" s="98" t="s">
        <v>111</v>
      </c>
      <c r="V5753" s="98" t="s">
        <v>3139</v>
      </c>
      <c r="W5753" s="69">
        <f t="shared" si="178"/>
        <v>1.1331469882898843E-2</v>
      </c>
    </row>
    <row r="5754" spans="1:23">
      <c r="A5754">
        <f t="shared" si="179"/>
        <v>1587</v>
      </c>
      <c r="B5754" s="99">
        <v>44408</v>
      </c>
      <c r="C5754" s="23">
        <v>3351</v>
      </c>
      <c r="D5754" s="23">
        <v>5</v>
      </c>
      <c r="E5754" s="98" t="s">
        <v>49</v>
      </c>
      <c r="F5754" s="98" t="s">
        <v>164</v>
      </c>
      <c r="G5754" s="98" t="s">
        <v>4120</v>
      </c>
      <c r="H5754" s="98" t="s">
        <v>1366</v>
      </c>
      <c r="I5754" s="98" t="s">
        <v>6545</v>
      </c>
      <c r="J5754" s="99">
        <v>45995</v>
      </c>
      <c r="K5754" s="107">
        <v>13000000</v>
      </c>
      <c r="L5754" s="98" t="s">
        <v>8544</v>
      </c>
      <c r="M5754" s="23">
        <v>1800</v>
      </c>
      <c r="N5754" s="23">
        <v>1</v>
      </c>
      <c r="O5754" s="107">
        <v>13000000</v>
      </c>
      <c r="P5754" s="23">
        <v>180</v>
      </c>
      <c r="Q5754" s="23">
        <v>2</v>
      </c>
      <c r="R5754" s="23">
        <v>2</v>
      </c>
      <c r="S5754" s="23">
        <v>0</v>
      </c>
      <c r="T5754" s="47">
        <v>11.7</v>
      </c>
      <c r="U5754" s="98" t="s">
        <v>111</v>
      </c>
      <c r="V5754" s="98" t="s">
        <v>3139</v>
      </c>
      <c r="W5754" s="69">
        <f t="shared" si="178"/>
        <v>5.7834414414149923E-2</v>
      </c>
    </row>
    <row r="5755" spans="1:23">
      <c r="A5755">
        <f t="shared" si="179"/>
        <v>859</v>
      </c>
      <c r="B5755" s="99">
        <v>44408</v>
      </c>
      <c r="C5755" s="23">
        <v>3352</v>
      </c>
      <c r="D5755" s="23">
        <v>5</v>
      </c>
      <c r="E5755" s="98" t="s">
        <v>49</v>
      </c>
      <c r="F5755" s="98" t="s">
        <v>164</v>
      </c>
      <c r="G5755" s="98" t="s">
        <v>4120</v>
      </c>
      <c r="H5755" s="98" t="s">
        <v>1366</v>
      </c>
      <c r="I5755" s="98" t="s">
        <v>6273</v>
      </c>
      <c r="J5755" s="99">
        <v>45267</v>
      </c>
      <c r="K5755" s="107">
        <v>20000000</v>
      </c>
      <c r="L5755" s="98" t="s">
        <v>8545</v>
      </c>
      <c r="M5755" s="23">
        <v>1080</v>
      </c>
      <c r="N5755" s="23">
        <v>1</v>
      </c>
      <c r="O5755" s="107">
        <v>20000000</v>
      </c>
      <c r="P5755" s="23">
        <v>180</v>
      </c>
      <c r="Q5755" s="23">
        <v>2</v>
      </c>
      <c r="R5755" s="23">
        <v>2</v>
      </c>
      <c r="S5755" s="23">
        <v>2.88</v>
      </c>
      <c r="T5755" s="47">
        <v>17.026748000000001</v>
      </c>
      <c r="U5755" s="98" t="s">
        <v>111</v>
      </c>
      <c r="V5755" s="98" t="s">
        <v>3139</v>
      </c>
      <c r="W5755" s="69">
        <f t="shared" si="178"/>
        <v>4.5556298125437954E-2</v>
      </c>
    </row>
    <row r="5756" spans="1:23">
      <c r="A5756">
        <f t="shared" si="179"/>
        <v>1225</v>
      </c>
      <c r="B5756" s="99">
        <v>44408</v>
      </c>
      <c r="C5756" s="23">
        <v>3353</v>
      </c>
      <c r="D5756" s="23">
        <v>5</v>
      </c>
      <c r="E5756" s="98" t="s">
        <v>49</v>
      </c>
      <c r="F5756" s="98" t="s">
        <v>164</v>
      </c>
      <c r="G5756" s="98" t="s">
        <v>4120</v>
      </c>
      <c r="H5756" s="98" t="s">
        <v>1366</v>
      </c>
      <c r="I5756" s="98" t="s">
        <v>6273</v>
      </c>
      <c r="J5756" s="99">
        <v>45633</v>
      </c>
      <c r="K5756" s="107">
        <v>5500000</v>
      </c>
      <c r="L5756" s="98" t="s">
        <v>8546</v>
      </c>
      <c r="M5756" s="23">
        <v>1440</v>
      </c>
      <c r="N5756" s="23">
        <v>1</v>
      </c>
      <c r="O5756" s="107">
        <v>5500000</v>
      </c>
      <c r="P5756" s="23">
        <v>180</v>
      </c>
      <c r="Q5756" s="23">
        <v>2</v>
      </c>
      <c r="R5756" s="23">
        <v>2</v>
      </c>
      <c r="S5756" s="23">
        <v>0</v>
      </c>
      <c r="T5756" s="47">
        <v>4.8125</v>
      </c>
      <c r="U5756" s="98" t="s">
        <v>111</v>
      </c>
      <c r="V5756" s="98" t="s">
        <v>3139</v>
      </c>
      <c r="W5756" s="69">
        <f t="shared" si="178"/>
        <v>1.8362439814191063E-2</v>
      </c>
    </row>
    <row r="5757" spans="1:23">
      <c r="A5757">
        <f t="shared" si="179"/>
        <v>494</v>
      </c>
      <c r="B5757" s="99">
        <v>44408</v>
      </c>
      <c r="C5757" s="23">
        <v>3354</v>
      </c>
      <c r="D5757" s="23">
        <v>5</v>
      </c>
      <c r="E5757" s="98" t="s">
        <v>49</v>
      </c>
      <c r="F5757" s="98" t="s">
        <v>164</v>
      </c>
      <c r="G5757" s="98" t="s">
        <v>4120</v>
      </c>
      <c r="H5757" s="98" t="s">
        <v>1366</v>
      </c>
      <c r="I5757" s="98" t="s">
        <v>6273</v>
      </c>
      <c r="J5757" s="99">
        <v>44902</v>
      </c>
      <c r="K5757" s="107">
        <v>5000000</v>
      </c>
      <c r="L5757" s="98" t="s">
        <v>8547</v>
      </c>
      <c r="M5757" s="23">
        <v>720</v>
      </c>
      <c r="N5757" s="23">
        <v>1</v>
      </c>
      <c r="O5757" s="107">
        <v>5000000</v>
      </c>
      <c r="P5757" s="23">
        <v>180</v>
      </c>
      <c r="Q5757" s="23">
        <v>2</v>
      </c>
      <c r="R5757" s="23">
        <v>2</v>
      </c>
      <c r="S5757" s="23">
        <v>0</v>
      </c>
      <c r="T5757" s="47">
        <v>3.75</v>
      </c>
      <c r="U5757" s="98" t="s">
        <v>111</v>
      </c>
      <c r="V5757" s="98" t="s">
        <v>3139</v>
      </c>
      <c r="W5757" s="69">
        <f t="shared" si="178"/>
        <v>5.770079152850497E-3</v>
      </c>
    </row>
    <row r="5758" spans="1:23">
      <c r="A5758">
        <f t="shared" si="179"/>
        <v>1590</v>
      </c>
      <c r="B5758" s="99">
        <v>44408</v>
      </c>
      <c r="C5758" s="23">
        <v>3355</v>
      </c>
      <c r="D5758" s="23">
        <v>5</v>
      </c>
      <c r="E5758" s="98" t="s">
        <v>49</v>
      </c>
      <c r="F5758" s="98" t="s">
        <v>164</v>
      </c>
      <c r="G5758" s="98" t="s">
        <v>4120</v>
      </c>
      <c r="H5758" s="98" t="s">
        <v>1366</v>
      </c>
      <c r="I5758" s="98" t="s">
        <v>6273</v>
      </c>
      <c r="J5758" s="99">
        <v>45998</v>
      </c>
      <c r="K5758" s="107">
        <v>30000000</v>
      </c>
      <c r="L5758" s="98" t="s">
        <v>8548</v>
      </c>
      <c r="M5758" s="23">
        <v>1800</v>
      </c>
      <c r="N5758" s="23">
        <v>1</v>
      </c>
      <c r="O5758" s="107">
        <v>30000000</v>
      </c>
      <c r="P5758" s="23">
        <v>180</v>
      </c>
      <c r="Q5758" s="23">
        <v>2</v>
      </c>
      <c r="R5758" s="23">
        <v>2</v>
      </c>
      <c r="S5758" s="23">
        <v>0</v>
      </c>
      <c r="T5758" s="47">
        <v>27</v>
      </c>
      <c r="U5758" s="98" t="s">
        <v>111</v>
      </c>
      <c r="V5758" s="98" t="s">
        <v>3139</v>
      </c>
      <c r="W5758" s="69">
        <f t="shared" si="178"/>
        <v>0.13371632822233298</v>
      </c>
    </row>
    <row r="5759" spans="1:23">
      <c r="A5759">
        <f t="shared" si="179"/>
        <v>859</v>
      </c>
      <c r="B5759" s="99">
        <v>44408</v>
      </c>
      <c r="C5759" s="23">
        <v>3356</v>
      </c>
      <c r="D5759" s="23">
        <v>5</v>
      </c>
      <c r="E5759" s="98" t="s">
        <v>49</v>
      </c>
      <c r="F5759" s="98" t="s">
        <v>164</v>
      </c>
      <c r="G5759" s="98" t="s">
        <v>4120</v>
      </c>
      <c r="H5759" s="98" t="s">
        <v>1366</v>
      </c>
      <c r="I5759" s="98" t="s">
        <v>6273</v>
      </c>
      <c r="J5759" s="99">
        <v>45267</v>
      </c>
      <c r="K5759" s="107">
        <v>7000000</v>
      </c>
      <c r="L5759" s="98" t="s">
        <v>8549</v>
      </c>
      <c r="M5759" s="23">
        <v>1080</v>
      </c>
      <c r="N5759" s="23">
        <v>1</v>
      </c>
      <c r="O5759" s="107">
        <v>7000000</v>
      </c>
      <c r="P5759" s="23">
        <v>30</v>
      </c>
      <c r="Q5759" s="23">
        <v>2</v>
      </c>
      <c r="R5759" s="23">
        <v>2</v>
      </c>
      <c r="S5759" s="23">
        <v>0</v>
      </c>
      <c r="T5759" s="47">
        <v>5.6388920000000002</v>
      </c>
      <c r="U5759" s="98" t="s">
        <v>111</v>
      </c>
      <c r="V5759" s="98" t="s">
        <v>3139</v>
      </c>
      <c r="W5759" s="69">
        <f t="shared" si="178"/>
        <v>1.5087264171005942E-2</v>
      </c>
    </row>
    <row r="5760" spans="1:23">
      <c r="A5760">
        <f t="shared" si="179"/>
        <v>1590</v>
      </c>
      <c r="B5760" s="99">
        <v>44408</v>
      </c>
      <c r="C5760" s="23">
        <v>3357</v>
      </c>
      <c r="D5760" s="23">
        <v>5</v>
      </c>
      <c r="E5760" s="98" t="s">
        <v>49</v>
      </c>
      <c r="F5760" s="98" t="s">
        <v>164</v>
      </c>
      <c r="G5760" s="98" t="s">
        <v>4120</v>
      </c>
      <c r="H5760" s="98" t="s">
        <v>1366</v>
      </c>
      <c r="I5760" s="98" t="s">
        <v>6273</v>
      </c>
      <c r="J5760" s="99">
        <v>45998</v>
      </c>
      <c r="K5760" s="107">
        <v>25000000</v>
      </c>
      <c r="L5760" s="98" t="s">
        <v>8550</v>
      </c>
      <c r="M5760" s="23">
        <v>1800</v>
      </c>
      <c r="N5760" s="23">
        <v>1</v>
      </c>
      <c r="O5760" s="107">
        <v>25000000</v>
      </c>
      <c r="P5760" s="23">
        <v>180</v>
      </c>
      <c r="Q5760" s="23">
        <v>2</v>
      </c>
      <c r="R5760" s="23">
        <v>2</v>
      </c>
      <c r="S5760" s="23">
        <v>0</v>
      </c>
      <c r="T5760" s="47">
        <v>22.5</v>
      </c>
      <c r="U5760" s="98" t="s">
        <v>111</v>
      </c>
      <c r="V5760" s="98" t="s">
        <v>3139</v>
      </c>
      <c r="W5760" s="69">
        <f t="shared" si="178"/>
        <v>0.1114302735186108</v>
      </c>
    </row>
    <row r="5761" spans="1:23">
      <c r="A5761">
        <f t="shared" si="179"/>
        <v>859</v>
      </c>
      <c r="B5761" s="99">
        <v>44408</v>
      </c>
      <c r="C5761" s="23">
        <v>3358</v>
      </c>
      <c r="D5761" s="23">
        <v>5</v>
      </c>
      <c r="E5761" s="98" t="s">
        <v>49</v>
      </c>
      <c r="F5761" s="98" t="s">
        <v>164</v>
      </c>
      <c r="G5761" s="98" t="s">
        <v>4120</v>
      </c>
      <c r="H5761" s="98" t="s">
        <v>1366</v>
      </c>
      <c r="I5761" s="98" t="s">
        <v>6273</v>
      </c>
      <c r="J5761" s="99">
        <v>45267</v>
      </c>
      <c r="K5761" s="107">
        <v>30000000</v>
      </c>
      <c r="L5761" s="98" t="s">
        <v>8551</v>
      </c>
      <c r="M5761" s="23">
        <v>1080</v>
      </c>
      <c r="N5761" s="23">
        <v>1</v>
      </c>
      <c r="O5761" s="107">
        <v>30000000</v>
      </c>
      <c r="P5761" s="23">
        <v>180</v>
      </c>
      <c r="Q5761" s="23">
        <v>2</v>
      </c>
      <c r="R5761" s="23">
        <v>2</v>
      </c>
      <c r="S5761" s="23">
        <v>0</v>
      </c>
      <c r="T5761" s="47">
        <v>25</v>
      </c>
      <c r="U5761" s="98" t="s">
        <v>111</v>
      </c>
      <c r="V5761" s="98" t="s">
        <v>3139</v>
      </c>
      <c r="W5761" s="69">
        <f t="shared" si="178"/>
        <v>6.6889311636957854E-2</v>
      </c>
    </row>
    <row r="5762" spans="1:23">
      <c r="A5762">
        <f t="shared" si="179"/>
        <v>861</v>
      </c>
      <c r="B5762" s="99">
        <v>44408</v>
      </c>
      <c r="C5762" s="23">
        <v>3359</v>
      </c>
      <c r="D5762" s="23">
        <v>5</v>
      </c>
      <c r="E5762" s="98" t="s">
        <v>49</v>
      </c>
      <c r="F5762" s="98" t="s">
        <v>164</v>
      </c>
      <c r="G5762" s="98" t="s">
        <v>4120</v>
      </c>
      <c r="H5762" s="98" t="s">
        <v>1366</v>
      </c>
      <c r="I5762" s="98" t="s">
        <v>6293</v>
      </c>
      <c r="J5762" s="99">
        <v>45269</v>
      </c>
      <c r="K5762" s="107">
        <v>10000000</v>
      </c>
      <c r="L5762" s="98" t="s">
        <v>8552</v>
      </c>
      <c r="M5762" s="23">
        <v>1080</v>
      </c>
      <c r="N5762" s="23">
        <v>1</v>
      </c>
      <c r="O5762" s="107">
        <v>10000000</v>
      </c>
      <c r="P5762" s="23">
        <v>180</v>
      </c>
      <c r="Q5762" s="23">
        <v>2</v>
      </c>
      <c r="R5762" s="23">
        <v>2</v>
      </c>
      <c r="S5762" s="23">
        <v>0</v>
      </c>
      <c r="T5762" s="47">
        <v>8.3333329999999997</v>
      </c>
      <c r="U5762" s="98" t="s">
        <v>111</v>
      </c>
      <c r="V5762" s="98" t="s">
        <v>3139</v>
      </c>
      <c r="W5762" s="69">
        <f t="shared" ref="W5762:W5825" si="180">+T5762/SUM($T$2:$T$5848)*A5762</f>
        <v>2.2348348861370902E-2</v>
      </c>
    </row>
    <row r="5763" spans="1:23">
      <c r="A5763">
        <f t="shared" ref="A5763:A5826" si="181">+J5763-B5763</f>
        <v>861</v>
      </c>
      <c r="B5763" s="99">
        <v>44408</v>
      </c>
      <c r="C5763" s="23">
        <v>3360</v>
      </c>
      <c r="D5763" s="23">
        <v>5</v>
      </c>
      <c r="E5763" s="98" t="s">
        <v>49</v>
      </c>
      <c r="F5763" s="98" t="s">
        <v>164</v>
      </c>
      <c r="G5763" s="98" t="s">
        <v>4120</v>
      </c>
      <c r="H5763" s="98" t="s">
        <v>1366</v>
      </c>
      <c r="I5763" s="98" t="s">
        <v>6293</v>
      </c>
      <c r="J5763" s="99">
        <v>45269</v>
      </c>
      <c r="K5763" s="107">
        <v>10000000</v>
      </c>
      <c r="L5763" s="98" t="s">
        <v>8553</v>
      </c>
      <c r="M5763" s="23">
        <v>1080</v>
      </c>
      <c r="N5763" s="23">
        <v>1</v>
      </c>
      <c r="O5763" s="107">
        <v>10000000</v>
      </c>
      <c r="P5763" s="23">
        <v>30</v>
      </c>
      <c r="Q5763" s="23">
        <v>2</v>
      </c>
      <c r="R5763" s="23">
        <v>2</v>
      </c>
      <c r="S5763" s="23">
        <v>0</v>
      </c>
      <c r="T5763" s="47">
        <v>8.0555540000000008</v>
      </c>
      <c r="U5763" s="98" t="s">
        <v>111</v>
      </c>
      <c r="V5763" s="98" t="s">
        <v>3139</v>
      </c>
      <c r="W5763" s="69">
        <f t="shared" si="180"/>
        <v>2.1603400591769444E-2</v>
      </c>
    </row>
    <row r="5764" spans="1:23">
      <c r="A5764">
        <f t="shared" si="181"/>
        <v>861</v>
      </c>
      <c r="B5764" s="99">
        <v>44408</v>
      </c>
      <c r="C5764" s="23">
        <v>3361</v>
      </c>
      <c r="D5764" s="23">
        <v>5</v>
      </c>
      <c r="E5764" s="98" t="s">
        <v>49</v>
      </c>
      <c r="F5764" s="98" t="s">
        <v>164</v>
      </c>
      <c r="G5764" s="98" t="s">
        <v>4120</v>
      </c>
      <c r="H5764" s="98" t="s">
        <v>1366</v>
      </c>
      <c r="I5764" s="98" t="s">
        <v>6293</v>
      </c>
      <c r="J5764" s="99">
        <v>45269</v>
      </c>
      <c r="K5764" s="107">
        <v>5500000</v>
      </c>
      <c r="L5764" s="98" t="s">
        <v>8554</v>
      </c>
      <c r="M5764" s="23">
        <v>1080</v>
      </c>
      <c r="N5764" s="23">
        <v>1</v>
      </c>
      <c r="O5764" s="107">
        <v>5500000</v>
      </c>
      <c r="P5764" s="23">
        <v>180</v>
      </c>
      <c r="Q5764" s="23">
        <v>2</v>
      </c>
      <c r="R5764" s="23">
        <v>2</v>
      </c>
      <c r="S5764" s="23">
        <v>0</v>
      </c>
      <c r="T5764" s="47">
        <v>4.5833329999999997</v>
      </c>
      <c r="U5764" s="98" t="s">
        <v>111</v>
      </c>
      <c r="V5764" s="98" t="s">
        <v>3139</v>
      </c>
      <c r="W5764" s="69">
        <f t="shared" si="180"/>
        <v>1.22915914714837E-2</v>
      </c>
    </row>
    <row r="5765" spans="1:23">
      <c r="A5765">
        <f t="shared" si="181"/>
        <v>861</v>
      </c>
      <c r="B5765" s="99">
        <v>44408</v>
      </c>
      <c r="C5765" s="23">
        <v>3362</v>
      </c>
      <c r="D5765" s="23">
        <v>5</v>
      </c>
      <c r="E5765" s="98" t="s">
        <v>49</v>
      </c>
      <c r="F5765" s="98" t="s">
        <v>164</v>
      </c>
      <c r="G5765" s="98" t="s">
        <v>4120</v>
      </c>
      <c r="H5765" s="98" t="s">
        <v>1366</v>
      </c>
      <c r="I5765" s="98" t="s">
        <v>6293</v>
      </c>
      <c r="J5765" s="99">
        <v>45269</v>
      </c>
      <c r="K5765" s="107">
        <v>7500000</v>
      </c>
      <c r="L5765" s="98" t="s">
        <v>8555</v>
      </c>
      <c r="M5765" s="23">
        <v>1080</v>
      </c>
      <c r="N5765" s="23">
        <v>1</v>
      </c>
      <c r="O5765" s="107">
        <v>7500000</v>
      </c>
      <c r="P5765" s="23">
        <v>30</v>
      </c>
      <c r="Q5765" s="23">
        <v>2</v>
      </c>
      <c r="R5765" s="23">
        <v>2</v>
      </c>
      <c r="S5765" s="23">
        <v>0</v>
      </c>
      <c r="T5765" s="47">
        <v>6.0416689999999997</v>
      </c>
      <c r="U5765" s="98" t="s">
        <v>111</v>
      </c>
      <c r="V5765" s="98" t="s">
        <v>3139</v>
      </c>
      <c r="W5765" s="69">
        <f t="shared" si="180"/>
        <v>1.6202559830133977E-2</v>
      </c>
    </row>
    <row r="5766" spans="1:23">
      <c r="A5766">
        <f t="shared" si="181"/>
        <v>496</v>
      </c>
      <c r="B5766" s="99">
        <v>44408</v>
      </c>
      <c r="C5766" s="23">
        <v>3363</v>
      </c>
      <c r="D5766" s="23">
        <v>5</v>
      </c>
      <c r="E5766" s="98" t="s">
        <v>49</v>
      </c>
      <c r="F5766" s="98" t="s">
        <v>164</v>
      </c>
      <c r="G5766" s="98" t="s">
        <v>4120</v>
      </c>
      <c r="H5766" s="98" t="s">
        <v>1366</v>
      </c>
      <c r="I5766" s="98" t="s">
        <v>6293</v>
      </c>
      <c r="J5766" s="99">
        <v>44904</v>
      </c>
      <c r="K5766" s="107">
        <v>5000000</v>
      </c>
      <c r="L5766" s="98" t="s">
        <v>8556</v>
      </c>
      <c r="M5766" s="23">
        <v>720</v>
      </c>
      <c r="N5766" s="23">
        <v>1</v>
      </c>
      <c r="O5766" s="107">
        <v>5000000</v>
      </c>
      <c r="P5766" s="23">
        <v>180</v>
      </c>
      <c r="Q5766" s="23">
        <v>2</v>
      </c>
      <c r="R5766" s="23">
        <v>2</v>
      </c>
      <c r="S5766" s="23">
        <v>0</v>
      </c>
      <c r="T5766" s="47">
        <v>3.75</v>
      </c>
      <c r="U5766" s="98" t="s">
        <v>111</v>
      </c>
      <c r="V5766" s="98" t="s">
        <v>3139</v>
      </c>
      <c r="W5766" s="69">
        <f t="shared" si="180"/>
        <v>5.7934397971940209E-3</v>
      </c>
    </row>
    <row r="5767" spans="1:23">
      <c r="A5767">
        <f t="shared" si="181"/>
        <v>1592</v>
      </c>
      <c r="B5767" s="99">
        <v>44408</v>
      </c>
      <c r="C5767" s="23">
        <v>3364</v>
      </c>
      <c r="D5767" s="23">
        <v>5</v>
      </c>
      <c r="E5767" s="98" t="s">
        <v>49</v>
      </c>
      <c r="F5767" s="98" t="s">
        <v>164</v>
      </c>
      <c r="G5767" s="98" t="s">
        <v>4120</v>
      </c>
      <c r="H5767" s="98" t="s">
        <v>1366</v>
      </c>
      <c r="I5767" s="98" t="s">
        <v>6293</v>
      </c>
      <c r="J5767" s="99">
        <v>46000</v>
      </c>
      <c r="K5767" s="107">
        <v>12000000</v>
      </c>
      <c r="L5767" s="98" t="s">
        <v>8557</v>
      </c>
      <c r="M5767" s="23">
        <v>1800</v>
      </c>
      <c r="N5767" s="23">
        <v>1</v>
      </c>
      <c r="O5767" s="107">
        <v>12000000</v>
      </c>
      <c r="P5767" s="23">
        <v>180</v>
      </c>
      <c r="Q5767" s="23">
        <v>2</v>
      </c>
      <c r="R5767" s="23">
        <v>2</v>
      </c>
      <c r="S5767" s="23">
        <v>0</v>
      </c>
      <c r="T5767" s="47">
        <v>10.8</v>
      </c>
      <c r="U5767" s="98" t="s">
        <v>111</v>
      </c>
      <c r="V5767" s="98" t="s">
        <v>3139</v>
      </c>
      <c r="W5767" s="69">
        <f t="shared" si="180"/>
        <v>5.3553809944642539E-2</v>
      </c>
    </row>
    <row r="5768" spans="1:23">
      <c r="A5768">
        <f t="shared" si="181"/>
        <v>1592</v>
      </c>
      <c r="B5768" s="99">
        <v>44408</v>
      </c>
      <c r="C5768" s="23">
        <v>3365</v>
      </c>
      <c r="D5768" s="23">
        <v>5</v>
      </c>
      <c r="E5768" s="98" t="s">
        <v>49</v>
      </c>
      <c r="F5768" s="98" t="s">
        <v>164</v>
      </c>
      <c r="G5768" s="98" t="s">
        <v>4120</v>
      </c>
      <c r="H5768" s="98" t="s">
        <v>1366</v>
      </c>
      <c r="I5768" s="98" t="s">
        <v>6293</v>
      </c>
      <c r="J5768" s="99">
        <v>46000</v>
      </c>
      <c r="K5768" s="107">
        <v>12000000</v>
      </c>
      <c r="L5768" s="98" t="s">
        <v>8558</v>
      </c>
      <c r="M5768" s="23">
        <v>1800</v>
      </c>
      <c r="N5768" s="23">
        <v>1</v>
      </c>
      <c r="O5768" s="107">
        <v>12000000</v>
      </c>
      <c r="P5768" s="23">
        <v>180</v>
      </c>
      <c r="Q5768" s="23">
        <v>2</v>
      </c>
      <c r="R5768" s="23">
        <v>2</v>
      </c>
      <c r="S5768" s="23">
        <v>0</v>
      </c>
      <c r="T5768" s="47">
        <v>10.8</v>
      </c>
      <c r="U5768" s="98" t="s">
        <v>111</v>
      </c>
      <c r="V5768" s="98" t="s">
        <v>3139</v>
      </c>
      <c r="W5768" s="69">
        <f t="shared" si="180"/>
        <v>5.3553809944642539E-2</v>
      </c>
    </row>
    <row r="5769" spans="1:23">
      <c r="A5769">
        <f t="shared" si="181"/>
        <v>1592</v>
      </c>
      <c r="B5769" s="99">
        <v>44408</v>
      </c>
      <c r="C5769" s="23">
        <v>3366</v>
      </c>
      <c r="D5769" s="23">
        <v>5</v>
      </c>
      <c r="E5769" s="98" t="s">
        <v>49</v>
      </c>
      <c r="F5769" s="98" t="s">
        <v>164</v>
      </c>
      <c r="G5769" s="98" t="s">
        <v>4120</v>
      </c>
      <c r="H5769" s="98" t="s">
        <v>1366</v>
      </c>
      <c r="I5769" s="98" t="s">
        <v>6293</v>
      </c>
      <c r="J5769" s="99">
        <v>46000</v>
      </c>
      <c r="K5769" s="107">
        <v>12000000</v>
      </c>
      <c r="L5769" s="98" t="s">
        <v>8559</v>
      </c>
      <c r="M5769" s="23">
        <v>1800</v>
      </c>
      <c r="N5769" s="23">
        <v>1</v>
      </c>
      <c r="O5769" s="107">
        <v>12000000</v>
      </c>
      <c r="P5769" s="23">
        <v>360</v>
      </c>
      <c r="Q5769" s="23">
        <v>2</v>
      </c>
      <c r="R5769" s="23">
        <v>2</v>
      </c>
      <c r="S5769" s="23">
        <v>0</v>
      </c>
      <c r="T5769" s="47">
        <v>12</v>
      </c>
      <c r="U5769" s="98" t="s">
        <v>111</v>
      </c>
      <c r="V5769" s="98" t="s">
        <v>3139</v>
      </c>
      <c r="W5769" s="69">
        <f t="shared" si="180"/>
        <v>5.9504233271825045E-2</v>
      </c>
    </row>
    <row r="5770" spans="1:23">
      <c r="A5770">
        <f t="shared" si="181"/>
        <v>1592</v>
      </c>
      <c r="B5770" s="99">
        <v>44408</v>
      </c>
      <c r="C5770" s="23">
        <v>3367</v>
      </c>
      <c r="D5770" s="23">
        <v>5</v>
      </c>
      <c r="E5770" s="98" t="s">
        <v>49</v>
      </c>
      <c r="F5770" s="98" t="s">
        <v>164</v>
      </c>
      <c r="G5770" s="98" t="s">
        <v>4120</v>
      </c>
      <c r="H5770" s="98" t="s">
        <v>1366</v>
      </c>
      <c r="I5770" s="98" t="s">
        <v>6293</v>
      </c>
      <c r="J5770" s="99">
        <v>46000</v>
      </c>
      <c r="K5770" s="107">
        <v>30000000</v>
      </c>
      <c r="L5770" s="98" t="s">
        <v>8560</v>
      </c>
      <c r="M5770" s="23">
        <v>1800</v>
      </c>
      <c r="N5770" s="23">
        <v>1</v>
      </c>
      <c r="O5770" s="107">
        <v>30000000</v>
      </c>
      <c r="P5770" s="23">
        <v>180</v>
      </c>
      <c r="Q5770" s="23">
        <v>2</v>
      </c>
      <c r="R5770" s="23">
        <v>2</v>
      </c>
      <c r="S5770" s="23">
        <v>0</v>
      </c>
      <c r="T5770" s="47">
        <v>27</v>
      </c>
      <c r="U5770" s="98" t="s">
        <v>111</v>
      </c>
      <c r="V5770" s="98" t="s">
        <v>3139</v>
      </c>
      <c r="W5770" s="69">
        <f t="shared" si="180"/>
        <v>0.13388452486160635</v>
      </c>
    </row>
    <row r="5771" spans="1:23">
      <c r="A5771">
        <f t="shared" si="181"/>
        <v>496</v>
      </c>
      <c r="B5771" s="99">
        <v>44408</v>
      </c>
      <c r="C5771" s="23">
        <v>3368</v>
      </c>
      <c r="D5771" s="23">
        <v>5</v>
      </c>
      <c r="E5771" s="98" t="s">
        <v>49</v>
      </c>
      <c r="F5771" s="98" t="s">
        <v>164</v>
      </c>
      <c r="G5771" s="98" t="s">
        <v>4120</v>
      </c>
      <c r="H5771" s="98" t="s">
        <v>1366</v>
      </c>
      <c r="I5771" s="98" t="s">
        <v>6293</v>
      </c>
      <c r="J5771" s="99">
        <v>44904</v>
      </c>
      <c r="K5771" s="107">
        <v>30000000</v>
      </c>
      <c r="L5771" s="98" t="s">
        <v>8561</v>
      </c>
      <c r="M5771" s="23">
        <v>720</v>
      </c>
      <c r="N5771" s="23">
        <v>1</v>
      </c>
      <c r="O5771" s="107">
        <v>30000000</v>
      </c>
      <c r="P5771" s="23">
        <v>30</v>
      </c>
      <c r="Q5771" s="23">
        <v>2</v>
      </c>
      <c r="R5771" s="23">
        <v>2</v>
      </c>
      <c r="S5771" s="23">
        <v>0</v>
      </c>
      <c r="T5771" s="47">
        <v>21.25</v>
      </c>
      <c r="U5771" s="98" t="s">
        <v>111</v>
      </c>
      <c r="V5771" s="98" t="s">
        <v>3139</v>
      </c>
      <c r="W5771" s="69">
        <f t="shared" si="180"/>
        <v>3.2829492184099453E-2</v>
      </c>
    </row>
    <row r="5772" spans="1:23">
      <c r="A5772">
        <f t="shared" si="181"/>
        <v>862</v>
      </c>
      <c r="B5772" s="99">
        <v>44408</v>
      </c>
      <c r="C5772" s="23">
        <v>3369</v>
      </c>
      <c r="D5772" s="23">
        <v>5</v>
      </c>
      <c r="E5772" s="98" t="s">
        <v>49</v>
      </c>
      <c r="F5772" s="98" t="s">
        <v>164</v>
      </c>
      <c r="G5772" s="98" t="s">
        <v>4120</v>
      </c>
      <c r="H5772" s="98" t="s">
        <v>1366</v>
      </c>
      <c r="I5772" s="98" t="s">
        <v>10075</v>
      </c>
      <c r="J5772" s="99">
        <v>45270</v>
      </c>
      <c r="K5772" s="107">
        <v>12000000</v>
      </c>
      <c r="L5772" s="98" t="s">
        <v>8562</v>
      </c>
      <c r="M5772" s="23">
        <v>1080</v>
      </c>
      <c r="N5772" s="23">
        <v>1</v>
      </c>
      <c r="O5772" s="107">
        <v>12000000</v>
      </c>
      <c r="P5772" s="23">
        <v>180</v>
      </c>
      <c r="Q5772" s="23">
        <v>2</v>
      </c>
      <c r="R5772" s="23">
        <v>2</v>
      </c>
      <c r="S5772" s="23">
        <v>2.88</v>
      </c>
      <c r="T5772" s="47">
        <v>10.0397</v>
      </c>
      <c r="U5772" s="98" t="s">
        <v>111</v>
      </c>
      <c r="V5772" s="98" t="s">
        <v>3139</v>
      </c>
      <c r="W5772" s="69">
        <f t="shared" si="180"/>
        <v>2.6955758426068902E-2</v>
      </c>
    </row>
    <row r="5773" spans="1:23">
      <c r="A5773">
        <f t="shared" si="181"/>
        <v>1228</v>
      </c>
      <c r="B5773" s="99">
        <v>44408</v>
      </c>
      <c r="C5773" s="23">
        <v>3370</v>
      </c>
      <c r="D5773" s="23">
        <v>5</v>
      </c>
      <c r="E5773" s="98" t="s">
        <v>49</v>
      </c>
      <c r="F5773" s="98" t="s">
        <v>164</v>
      </c>
      <c r="G5773" s="98" t="s">
        <v>4120</v>
      </c>
      <c r="H5773" s="98" t="s">
        <v>1366</v>
      </c>
      <c r="I5773" s="98" t="s">
        <v>10075</v>
      </c>
      <c r="J5773" s="99">
        <v>45636</v>
      </c>
      <c r="K5773" s="107">
        <v>3491185</v>
      </c>
      <c r="L5773" s="98" t="s">
        <v>8563</v>
      </c>
      <c r="M5773" s="23">
        <v>1440</v>
      </c>
      <c r="N5773" s="23">
        <v>1</v>
      </c>
      <c r="O5773" s="107">
        <v>3491185</v>
      </c>
      <c r="P5773" s="23">
        <v>180</v>
      </c>
      <c r="Q5773" s="23">
        <v>2</v>
      </c>
      <c r="R5773" s="23">
        <v>2</v>
      </c>
      <c r="S5773" s="23">
        <v>0</v>
      </c>
      <c r="T5773" s="47">
        <v>3.054786</v>
      </c>
      <c r="U5773" s="98" t="s">
        <v>111</v>
      </c>
      <c r="V5773" s="98" t="s">
        <v>3139</v>
      </c>
      <c r="W5773" s="69">
        <f t="shared" si="180"/>
        <v>1.1684300358674233E-2</v>
      </c>
    </row>
    <row r="5774" spans="1:23">
      <c r="A5774">
        <f t="shared" si="181"/>
        <v>1593</v>
      </c>
      <c r="B5774" s="99">
        <v>44408</v>
      </c>
      <c r="C5774" s="23">
        <v>3371</v>
      </c>
      <c r="D5774" s="23">
        <v>5</v>
      </c>
      <c r="E5774" s="98" t="s">
        <v>49</v>
      </c>
      <c r="F5774" s="98" t="s">
        <v>164</v>
      </c>
      <c r="G5774" s="98" t="s">
        <v>4120</v>
      </c>
      <c r="H5774" s="98" t="s">
        <v>1366</v>
      </c>
      <c r="I5774" s="98" t="s">
        <v>10075</v>
      </c>
      <c r="J5774" s="99">
        <v>46001</v>
      </c>
      <c r="K5774" s="107">
        <v>30000000</v>
      </c>
      <c r="L5774" s="98" t="s">
        <v>8564</v>
      </c>
      <c r="M5774" s="23">
        <v>1800</v>
      </c>
      <c r="N5774" s="23">
        <v>1</v>
      </c>
      <c r="O5774" s="107">
        <v>30000000</v>
      </c>
      <c r="P5774" s="23">
        <v>30</v>
      </c>
      <c r="Q5774" s="23">
        <v>2</v>
      </c>
      <c r="R5774" s="23">
        <v>2</v>
      </c>
      <c r="S5774" s="23">
        <v>0</v>
      </c>
      <c r="T5774" s="47">
        <v>26.5</v>
      </c>
      <c r="U5774" s="98" t="s">
        <v>111</v>
      </c>
      <c r="V5774" s="98" t="s">
        <v>3139</v>
      </c>
      <c r="W5774" s="69">
        <f t="shared" si="180"/>
        <v>0.13148772275196077</v>
      </c>
    </row>
    <row r="5775" spans="1:23">
      <c r="A5775">
        <f t="shared" si="181"/>
        <v>862</v>
      </c>
      <c r="B5775" s="99">
        <v>44408</v>
      </c>
      <c r="C5775" s="23">
        <v>3372</v>
      </c>
      <c r="D5775" s="23">
        <v>5</v>
      </c>
      <c r="E5775" s="98" t="s">
        <v>49</v>
      </c>
      <c r="F5775" s="98" t="s">
        <v>164</v>
      </c>
      <c r="G5775" s="98" t="s">
        <v>4120</v>
      </c>
      <c r="H5775" s="98" t="s">
        <v>1366</v>
      </c>
      <c r="I5775" s="98" t="s">
        <v>10075</v>
      </c>
      <c r="J5775" s="99">
        <v>45270</v>
      </c>
      <c r="K5775" s="107">
        <v>10700000</v>
      </c>
      <c r="L5775" s="98" t="s">
        <v>8565</v>
      </c>
      <c r="M5775" s="23">
        <v>1080</v>
      </c>
      <c r="N5775" s="23">
        <v>1</v>
      </c>
      <c r="O5775" s="107">
        <v>10700000</v>
      </c>
      <c r="P5775" s="23">
        <v>180</v>
      </c>
      <c r="Q5775" s="23">
        <v>2</v>
      </c>
      <c r="R5775" s="23">
        <v>2</v>
      </c>
      <c r="S5775" s="23">
        <v>0</v>
      </c>
      <c r="T5775" s="47">
        <v>8.9166670000000003</v>
      </c>
      <c r="U5775" s="98" t="s">
        <v>111</v>
      </c>
      <c r="V5775" s="98" t="s">
        <v>3139</v>
      </c>
      <c r="W5775" s="69">
        <f t="shared" si="180"/>
        <v>2.3940508343645778E-2</v>
      </c>
    </row>
    <row r="5776" spans="1:23">
      <c r="A5776">
        <f t="shared" si="181"/>
        <v>862</v>
      </c>
      <c r="B5776" s="99">
        <v>44408</v>
      </c>
      <c r="C5776" s="23">
        <v>3373</v>
      </c>
      <c r="D5776" s="23">
        <v>5</v>
      </c>
      <c r="E5776" s="98" t="s">
        <v>49</v>
      </c>
      <c r="F5776" s="98" t="s">
        <v>164</v>
      </c>
      <c r="G5776" s="98" t="s">
        <v>4120</v>
      </c>
      <c r="H5776" s="98" t="s">
        <v>1366</v>
      </c>
      <c r="I5776" s="98" t="s">
        <v>10075</v>
      </c>
      <c r="J5776" s="99">
        <v>45270</v>
      </c>
      <c r="K5776" s="107">
        <v>7500000</v>
      </c>
      <c r="L5776" s="98" t="s">
        <v>8566</v>
      </c>
      <c r="M5776" s="23">
        <v>1080</v>
      </c>
      <c r="N5776" s="23">
        <v>1</v>
      </c>
      <c r="O5776" s="107">
        <v>7500000</v>
      </c>
      <c r="P5776" s="23">
        <v>180</v>
      </c>
      <c r="Q5776" s="23">
        <v>2</v>
      </c>
      <c r="R5776" s="23">
        <v>2</v>
      </c>
      <c r="S5776" s="23">
        <v>0</v>
      </c>
      <c r="T5776" s="47">
        <v>6.25</v>
      </c>
      <c r="U5776" s="98" t="s">
        <v>111</v>
      </c>
      <c r="V5776" s="98" t="s">
        <v>3139</v>
      </c>
      <c r="W5776" s="69">
        <f t="shared" si="180"/>
        <v>1.6780729520098271E-2</v>
      </c>
    </row>
    <row r="5777" spans="1:23">
      <c r="A5777">
        <f t="shared" si="181"/>
        <v>1593</v>
      </c>
      <c r="B5777" s="99">
        <v>44408</v>
      </c>
      <c r="C5777" s="23">
        <v>3374</v>
      </c>
      <c r="D5777" s="23">
        <v>5</v>
      </c>
      <c r="E5777" s="98" t="s">
        <v>49</v>
      </c>
      <c r="F5777" s="98" t="s">
        <v>164</v>
      </c>
      <c r="G5777" s="98" t="s">
        <v>4120</v>
      </c>
      <c r="H5777" s="98" t="s">
        <v>1366</v>
      </c>
      <c r="I5777" s="98" t="s">
        <v>10075</v>
      </c>
      <c r="J5777" s="99">
        <v>46001</v>
      </c>
      <c r="K5777" s="107">
        <v>14000000</v>
      </c>
      <c r="L5777" s="98" t="s">
        <v>8567</v>
      </c>
      <c r="M5777" s="23">
        <v>1800</v>
      </c>
      <c r="N5777" s="23">
        <v>1</v>
      </c>
      <c r="O5777" s="107">
        <v>14000000</v>
      </c>
      <c r="P5777" s="23">
        <v>180</v>
      </c>
      <c r="Q5777" s="23">
        <v>2</v>
      </c>
      <c r="R5777" s="23">
        <v>2</v>
      </c>
      <c r="S5777" s="23">
        <v>0</v>
      </c>
      <c r="T5777" s="47">
        <v>12.6</v>
      </c>
      <c r="U5777" s="98" t="s">
        <v>111</v>
      </c>
      <c r="V5777" s="98" t="s">
        <v>3139</v>
      </c>
      <c r="W5777" s="69">
        <f t="shared" si="180"/>
        <v>6.2518690817913405E-2</v>
      </c>
    </row>
    <row r="5778" spans="1:23">
      <c r="A5778">
        <f t="shared" si="181"/>
        <v>862</v>
      </c>
      <c r="B5778" s="99">
        <v>44408</v>
      </c>
      <c r="C5778" s="23">
        <v>3375</v>
      </c>
      <c r="D5778" s="23">
        <v>5</v>
      </c>
      <c r="E5778" s="98" t="s">
        <v>49</v>
      </c>
      <c r="F5778" s="98" t="s">
        <v>164</v>
      </c>
      <c r="G5778" s="98" t="s">
        <v>4120</v>
      </c>
      <c r="H5778" s="98" t="s">
        <v>1366</v>
      </c>
      <c r="I5778" s="98" t="s">
        <v>10075</v>
      </c>
      <c r="J5778" s="99">
        <v>45270</v>
      </c>
      <c r="K5778" s="107">
        <v>5000000</v>
      </c>
      <c r="L5778" s="98" t="s">
        <v>8568</v>
      </c>
      <c r="M5778" s="23">
        <v>1080</v>
      </c>
      <c r="N5778" s="23">
        <v>1</v>
      </c>
      <c r="O5778" s="107">
        <v>5000000</v>
      </c>
      <c r="P5778" s="23">
        <v>180</v>
      </c>
      <c r="Q5778" s="23">
        <v>2</v>
      </c>
      <c r="R5778" s="23">
        <v>2</v>
      </c>
      <c r="S5778" s="23">
        <v>0</v>
      </c>
      <c r="T5778" s="47">
        <v>4.1666670000000003</v>
      </c>
      <c r="U5778" s="98" t="s">
        <v>111</v>
      </c>
      <c r="V5778" s="98" t="s">
        <v>3139</v>
      </c>
      <c r="W5778" s="69">
        <f t="shared" si="180"/>
        <v>1.118715390837109E-2</v>
      </c>
    </row>
    <row r="5779" spans="1:23">
      <c r="A5779">
        <f t="shared" si="181"/>
        <v>862</v>
      </c>
      <c r="B5779" s="99">
        <v>44408</v>
      </c>
      <c r="C5779" s="23">
        <v>3376</v>
      </c>
      <c r="D5779" s="23">
        <v>5</v>
      </c>
      <c r="E5779" s="98" t="s">
        <v>49</v>
      </c>
      <c r="F5779" s="98" t="s">
        <v>164</v>
      </c>
      <c r="G5779" s="98" t="s">
        <v>4120</v>
      </c>
      <c r="H5779" s="98" t="s">
        <v>1366</v>
      </c>
      <c r="I5779" s="98" t="s">
        <v>10075</v>
      </c>
      <c r="J5779" s="99">
        <v>45270</v>
      </c>
      <c r="K5779" s="107">
        <v>10000000</v>
      </c>
      <c r="L5779" s="98" t="s">
        <v>8569</v>
      </c>
      <c r="M5779" s="23">
        <v>1080</v>
      </c>
      <c r="N5779" s="23">
        <v>1</v>
      </c>
      <c r="O5779" s="107">
        <v>10000000</v>
      </c>
      <c r="P5779" s="23">
        <v>180</v>
      </c>
      <c r="Q5779" s="23">
        <v>2</v>
      </c>
      <c r="R5779" s="23">
        <v>2</v>
      </c>
      <c r="S5779" s="23">
        <v>0</v>
      </c>
      <c r="T5779" s="47">
        <v>8.3333329999999997</v>
      </c>
      <c r="U5779" s="98" t="s">
        <v>111</v>
      </c>
      <c r="V5779" s="98" t="s">
        <v>3139</v>
      </c>
      <c r="W5779" s="69">
        <f t="shared" si="180"/>
        <v>2.2374305131825457E-2</v>
      </c>
    </row>
    <row r="5780" spans="1:23">
      <c r="A5780">
        <f t="shared" si="181"/>
        <v>862</v>
      </c>
      <c r="B5780" s="99">
        <v>44408</v>
      </c>
      <c r="C5780" s="23">
        <v>3377</v>
      </c>
      <c r="D5780" s="23">
        <v>5</v>
      </c>
      <c r="E5780" s="98" t="s">
        <v>49</v>
      </c>
      <c r="F5780" s="98" t="s">
        <v>164</v>
      </c>
      <c r="G5780" s="98" t="s">
        <v>4120</v>
      </c>
      <c r="H5780" s="98" t="s">
        <v>1366</v>
      </c>
      <c r="I5780" s="98" t="s">
        <v>10075</v>
      </c>
      <c r="J5780" s="99">
        <v>45270</v>
      </c>
      <c r="K5780" s="107">
        <v>17500000</v>
      </c>
      <c r="L5780" s="98" t="s">
        <v>8570</v>
      </c>
      <c r="M5780" s="23">
        <v>1080</v>
      </c>
      <c r="N5780" s="23">
        <v>1</v>
      </c>
      <c r="O5780" s="107">
        <v>17500000</v>
      </c>
      <c r="P5780" s="23">
        <v>180</v>
      </c>
      <c r="Q5780" s="23">
        <v>2</v>
      </c>
      <c r="R5780" s="23">
        <v>2</v>
      </c>
      <c r="S5780" s="23">
        <v>0</v>
      </c>
      <c r="T5780" s="47">
        <v>14.583333</v>
      </c>
      <c r="U5780" s="98" t="s">
        <v>111</v>
      </c>
      <c r="V5780" s="98" t="s">
        <v>3139</v>
      </c>
      <c r="W5780" s="69">
        <f t="shared" si="180"/>
        <v>3.9155034651923729E-2</v>
      </c>
    </row>
    <row r="5781" spans="1:23">
      <c r="A5781">
        <f t="shared" si="181"/>
        <v>1593</v>
      </c>
      <c r="B5781" s="99">
        <v>44408</v>
      </c>
      <c r="C5781" s="23">
        <v>3378</v>
      </c>
      <c r="D5781" s="23">
        <v>5</v>
      </c>
      <c r="E5781" s="98" t="s">
        <v>49</v>
      </c>
      <c r="F5781" s="98" t="s">
        <v>164</v>
      </c>
      <c r="G5781" s="98" t="s">
        <v>4120</v>
      </c>
      <c r="H5781" s="98" t="s">
        <v>1366</v>
      </c>
      <c r="I5781" s="98" t="s">
        <v>10075</v>
      </c>
      <c r="J5781" s="99">
        <v>46001</v>
      </c>
      <c r="K5781" s="107">
        <v>15000000</v>
      </c>
      <c r="L5781" s="98" t="s">
        <v>8571</v>
      </c>
      <c r="M5781" s="23">
        <v>1800</v>
      </c>
      <c r="N5781" s="23">
        <v>1</v>
      </c>
      <c r="O5781" s="107">
        <v>15000000</v>
      </c>
      <c r="P5781" s="23">
        <v>180</v>
      </c>
      <c r="Q5781" s="23">
        <v>2</v>
      </c>
      <c r="R5781" s="23">
        <v>2</v>
      </c>
      <c r="S5781" s="23">
        <v>0</v>
      </c>
      <c r="T5781" s="47">
        <v>13.5</v>
      </c>
      <c r="U5781" s="98" t="s">
        <v>111</v>
      </c>
      <c r="V5781" s="98" t="s">
        <v>3139</v>
      </c>
      <c r="W5781" s="69">
        <f t="shared" si="180"/>
        <v>6.6984311590621515E-2</v>
      </c>
    </row>
    <row r="5782" spans="1:23">
      <c r="A5782">
        <f t="shared" si="181"/>
        <v>1593</v>
      </c>
      <c r="B5782" s="99">
        <v>44408</v>
      </c>
      <c r="C5782" s="23">
        <v>3379</v>
      </c>
      <c r="D5782" s="23">
        <v>5</v>
      </c>
      <c r="E5782" s="98" t="s">
        <v>49</v>
      </c>
      <c r="F5782" s="98" t="s">
        <v>164</v>
      </c>
      <c r="G5782" s="98" t="s">
        <v>4120</v>
      </c>
      <c r="H5782" s="98" t="s">
        <v>1366</v>
      </c>
      <c r="I5782" s="98" t="s">
        <v>10075</v>
      </c>
      <c r="J5782" s="99">
        <v>46001</v>
      </c>
      <c r="K5782" s="107">
        <v>13000000</v>
      </c>
      <c r="L5782" s="98" t="s">
        <v>8572</v>
      </c>
      <c r="M5782" s="23">
        <v>1800</v>
      </c>
      <c r="N5782" s="23">
        <v>1</v>
      </c>
      <c r="O5782" s="107">
        <v>13000000</v>
      </c>
      <c r="P5782" s="23">
        <v>180</v>
      </c>
      <c r="Q5782" s="23">
        <v>2</v>
      </c>
      <c r="R5782" s="23">
        <v>2</v>
      </c>
      <c r="S5782" s="23">
        <v>0</v>
      </c>
      <c r="T5782" s="47">
        <v>11.7</v>
      </c>
      <c r="U5782" s="98" t="s">
        <v>111</v>
      </c>
      <c r="V5782" s="98" t="s">
        <v>3139</v>
      </c>
      <c r="W5782" s="69">
        <f t="shared" si="180"/>
        <v>5.805307004520531E-2</v>
      </c>
    </row>
    <row r="5783" spans="1:23">
      <c r="A5783">
        <f t="shared" si="181"/>
        <v>863</v>
      </c>
      <c r="B5783" s="99">
        <v>44408</v>
      </c>
      <c r="C5783" s="23">
        <v>3380</v>
      </c>
      <c r="D5783" s="23">
        <v>5</v>
      </c>
      <c r="E5783" s="98" t="s">
        <v>49</v>
      </c>
      <c r="F5783" s="98" t="s">
        <v>164</v>
      </c>
      <c r="G5783" s="98" t="s">
        <v>4120</v>
      </c>
      <c r="H5783" s="98" t="s">
        <v>1366</v>
      </c>
      <c r="I5783" s="98" t="s">
        <v>6546</v>
      </c>
      <c r="J5783" s="99">
        <v>45271</v>
      </c>
      <c r="K5783" s="107">
        <v>20000000</v>
      </c>
      <c r="L5783" s="98" t="s">
        <v>8573</v>
      </c>
      <c r="M5783" s="23">
        <v>1080</v>
      </c>
      <c r="N5783" s="23">
        <v>1</v>
      </c>
      <c r="O5783" s="107">
        <v>20000000</v>
      </c>
      <c r="P5783" s="23">
        <v>180</v>
      </c>
      <c r="Q5783" s="23">
        <v>2</v>
      </c>
      <c r="R5783" s="23">
        <v>2</v>
      </c>
      <c r="S5783" s="23">
        <v>0</v>
      </c>
      <c r="T5783" s="47">
        <v>16.666667</v>
      </c>
      <c r="U5783" s="98" t="s">
        <v>111</v>
      </c>
      <c r="V5783" s="98" t="s">
        <v>3139</v>
      </c>
      <c r="W5783" s="69">
        <f t="shared" si="180"/>
        <v>4.4800525492591503E-2</v>
      </c>
    </row>
    <row r="5784" spans="1:23">
      <c r="A5784">
        <f t="shared" si="181"/>
        <v>863</v>
      </c>
      <c r="B5784" s="99">
        <v>44408</v>
      </c>
      <c r="C5784" s="23">
        <v>3381</v>
      </c>
      <c r="D5784" s="23">
        <v>5</v>
      </c>
      <c r="E5784" s="98" t="s">
        <v>49</v>
      </c>
      <c r="F5784" s="98" t="s">
        <v>164</v>
      </c>
      <c r="G5784" s="98" t="s">
        <v>4120</v>
      </c>
      <c r="H5784" s="98" t="s">
        <v>1366</v>
      </c>
      <c r="I5784" s="98" t="s">
        <v>6546</v>
      </c>
      <c r="J5784" s="99">
        <v>45271</v>
      </c>
      <c r="K5784" s="107">
        <v>5500000</v>
      </c>
      <c r="L5784" s="98" t="s">
        <v>8574</v>
      </c>
      <c r="M5784" s="23">
        <v>1080</v>
      </c>
      <c r="N5784" s="23">
        <v>1</v>
      </c>
      <c r="O5784" s="107">
        <v>5500000</v>
      </c>
      <c r="P5784" s="23">
        <v>180</v>
      </c>
      <c r="Q5784" s="23">
        <v>2</v>
      </c>
      <c r="R5784" s="23">
        <v>2</v>
      </c>
      <c r="S5784" s="23">
        <v>0</v>
      </c>
      <c r="T5784" s="47">
        <v>4.5833329999999997</v>
      </c>
      <c r="U5784" s="98" t="s">
        <v>111</v>
      </c>
      <c r="V5784" s="98" t="s">
        <v>3139</v>
      </c>
      <c r="W5784" s="69">
        <f t="shared" si="180"/>
        <v>1.2320143368049284E-2</v>
      </c>
    </row>
    <row r="5785" spans="1:23">
      <c r="A5785">
        <f t="shared" si="181"/>
        <v>863</v>
      </c>
      <c r="B5785" s="99">
        <v>44408</v>
      </c>
      <c r="C5785" s="23">
        <v>3382</v>
      </c>
      <c r="D5785" s="23">
        <v>5</v>
      </c>
      <c r="E5785" s="98" t="s">
        <v>49</v>
      </c>
      <c r="F5785" s="98" t="s">
        <v>164</v>
      </c>
      <c r="G5785" s="98" t="s">
        <v>4120</v>
      </c>
      <c r="H5785" s="98" t="s">
        <v>1366</v>
      </c>
      <c r="I5785" s="98" t="s">
        <v>6546</v>
      </c>
      <c r="J5785" s="99">
        <v>45271</v>
      </c>
      <c r="K5785" s="107">
        <v>6000000</v>
      </c>
      <c r="L5785" s="98" t="s">
        <v>8575</v>
      </c>
      <c r="M5785" s="23">
        <v>1080</v>
      </c>
      <c r="N5785" s="23">
        <v>1</v>
      </c>
      <c r="O5785" s="107">
        <v>6000000</v>
      </c>
      <c r="P5785" s="23">
        <v>180</v>
      </c>
      <c r="Q5785" s="23">
        <v>2</v>
      </c>
      <c r="R5785" s="23">
        <v>2</v>
      </c>
      <c r="S5785" s="23">
        <v>0</v>
      </c>
      <c r="T5785" s="47">
        <v>5</v>
      </c>
      <c r="U5785" s="98" t="s">
        <v>111</v>
      </c>
      <c r="V5785" s="98" t="s">
        <v>3139</v>
      </c>
      <c r="W5785" s="69">
        <f t="shared" si="180"/>
        <v>1.3440157378974303E-2</v>
      </c>
    </row>
    <row r="5786" spans="1:23">
      <c r="A5786">
        <f t="shared" si="181"/>
        <v>1594</v>
      </c>
      <c r="B5786" s="99">
        <v>44408</v>
      </c>
      <c r="C5786" s="23">
        <v>3383</v>
      </c>
      <c r="D5786" s="23">
        <v>5</v>
      </c>
      <c r="E5786" s="98" t="s">
        <v>49</v>
      </c>
      <c r="F5786" s="98" t="s">
        <v>164</v>
      </c>
      <c r="G5786" s="98" t="s">
        <v>4120</v>
      </c>
      <c r="H5786" s="98" t="s">
        <v>1366</v>
      </c>
      <c r="I5786" s="98" t="s">
        <v>6546</v>
      </c>
      <c r="J5786" s="99">
        <v>46002</v>
      </c>
      <c r="K5786" s="107">
        <v>14000000</v>
      </c>
      <c r="L5786" s="98" t="s">
        <v>8576</v>
      </c>
      <c r="M5786" s="23">
        <v>1800</v>
      </c>
      <c r="N5786" s="23">
        <v>1</v>
      </c>
      <c r="O5786" s="107">
        <v>14000000</v>
      </c>
      <c r="P5786" s="23">
        <v>180</v>
      </c>
      <c r="Q5786" s="23">
        <v>2</v>
      </c>
      <c r="R5786" s="23">
        <v>2</v>
      </c>
      <c r="S5786" s="23">
        <v>0</v>
      </c>
      <c r="T5786" s="47">
        <v>12.6</v>
      </c>
      <c r="U5786" s="98" t="s">
        <v>111</v>
      </c>
      <c r="V5786" s="98" t="s">
        <v>3139</v>
      </c>
      <c r="W5786" s="69">
        <f t="shared" si="180"/>
        <v>6.255793670041053E-2</v>
      </c>
    </row>
    <row r="5787" spans="1:23">
      <c r="A5787">
        <f t="shared" si="181"/>
        <v>863</v>
      </c>
      <c r="B5787" s="99">
        <v>44408</v>
      </c>
      <c r="C5787" s="23">
        <v>3384</v>
      </c>
      <c r="D5787" s="23">
        <v>5</v>
      </c>
      <c r="E5787" s="98" t="s">
        <v>49</v>
      </c>
      <c r="F5787" s="98" t="s">
        <v>164</v>
      </c>
      <c r="G5787" s="98" t="s">
        <v>4120</v>
      </c>
      <c r="H5787" s="98" t="s">
        <v>1366</v>
      </c>
      <c r="I5787" s="98" t="s">
        <v>6546</v>
      </c>
      <c r="J5787" s="99">
        <v>45271</v>
      </c>
      <c r="K5787" s="107">
        <v>30000000</v>
      </c>
      <c r="L5787" s="98" t="s">
        <v>8577</v>
      </c>
      <c r="M5787" s="23">
        <v>1080</v>
      </c>
      <c r="N5787" s="23">
        <v>1</v>
      </c>
      <c r="O5787" s="107">
        <v>30000000</v>
      </c>
      <c r="P5787" s="23">
        <v>180</v>
      </c>
      <c r="Q5787" s="23">
        <v>2</v>
      </c>
      <c r="R5787" s="23">
        <v>2</v>
      </c>
      <c r="S5787" s="23">
        <v>2.88</v>
      </c>
      <c r="T5787" s="47">
        <v>25.097314000000001</v>
      </c>
      <c r="U5787" s="98" t="s">
        <v>111</v>
      </c>
      <c r="V5787" s="98" t="s">
        <v>3139</v>
      </c>
      <c r="W5787" s="69">
        <f t="shared" si="180"/>
        <v>6.7462369989907012E-2</v>
      </c>
    </row>
    <row r="5788" spans="1:23">
      <c r="A5788">
        <f t="shared" si="181"/>
        <v>863</v>
      </c>
      <c r="B5788" s="99">
        <v>44408</v>
      </c>
      <c r="C5788" s="23">
        <v>3385</v>
      </c>
      <c r="D5788" s="23">
        <v>5</v>
      </c>
      <c r="E5788" s="98" t="s">
        <v>49</v>
      </c>
      <c r="F5788" s="98" t="s">
        <v>164</v>
      </c>
      <c r="G5788" s="98" t="s">
        <v>4120</v>
      </c>
      <c r="H5788" s="98" t="s">
        <v>1366</v>
      </c>
      <c r="I5788" s="98" t="s">
        <v>6546</v>
      </c>
      <c r="J5788" s="99">
        <v>45271</v>
      </c>
      <c r="K5788" s="107">
        <v>8000000</v>
      </c>
      <c r="L5788" s="98" t="s">
        <v>8578</v>
      </c>
      <c r="M5788" s="23">
        <v>1080</v>
      </c>
      <c r="N5788" s="23">
        <v>1</v>
      </c>
      <c r="O5788" s="107">
        <v>8000000</v>
      </c>
      <c r="P5788" s="23">
        <v>180</v>
      </c>
      <c r="Q5788" s="23">
        <v>2</v>
      </c>
      <c r="R5788" s="23">
        <v>2</v>
      </c>
      <c r="S5788" s="23">
        <v>0</v>
      </c>
      <c r="T5788" s="47">
        <v>6.6666670000000003</v>
      </c>
      <c r="U5788" s="98" t="s">
        <v>111</v>
      </c>
      <c r="V5788" s="98" t="s">
        <v>3139</v>
      </c>
      <c r="W5788" s="69">
        <f t="shared" si="180"/>
        <v>1.7920210734642898E-2</v>
      </c>
    </row>
    <row r="5789" spans="1:23">
      <c r="A5789">
        <f t="shared" si="181"/>
        <v>866</v>
      </c>
      <c r="B5789" s="99">
        <v>44408</v>
      </c>
      <c r="C5789" s="23">
        <v>3386</v>
      </c>
      <c r="D5789" s="23">
        <v>5</v>
      </c>
      <c r="E5789" s="98" t="s">
        <v>49</v>
      </c>
      <c r="F5789" s="98" t="s">
        <v>164</v>
      </c>
      <c r="G5789" s="98" t="s">
        <v>4120</v>
      </c>
      <c r="H5789" s="98" t="s">
        <v>1366</v>
      </c>
      <c r="I5789" s="98" t="s">
        <v>6466</v>
      </c>
      <c r="J5789" s="99">
        <v>45274</v>
      </c>
      <c r="K5789" s="107">
        <v>12000000</v>
      </c>
      <c r="L5789" s="98" t="s">
        <v>8579</v>
      </c>
      <c r="M5789" s="23">
        <v>1080</v>
      </c>
      <c r="N5789" s="23">
        <v>1</v>
      </c>
      <c r="O5789" s="107">
        <v>12000000</v>
      </c>
      <c r="P5789" s="23">
        <v>180</v>
      </c>
      <c r="Q5789" s="23">
        <v>2</v>
      </c>
      <c r="R5789" s="23">
        <v>2</v>
      </c>
      <c r="S5789" s="23">
        <v>0</v>
      </c>
      <c r="T5789" s="47">
        <v>10</v>
      </c>
      <c r="U5789" s="98" t="s">
        <v>111</v>
      </c>
      <c r="V5789" s="98" t="s">
        <v>3139</v>
      </c>
      <c r="W5789" s="69">
        <f t="shared" si="180"/>
        <v>2.6973757335322701E-2</v>
      </c>
    </row>
    <row r="5790" spans="1:23">
      <c r="A5790">
        <f t="shared" si="181"/>
        <v>866</v>
      </c>
      <c r="B5790" s="99">
        <v>44408</v>
      </c>
      <c r="C5790" s="23">
        <v>3387</v>
      </c>
      <c r="D5790" s="23">
        <v>5</v>
      </c>
      <c r="E5790" s="98" t="s">
        <v>49</v>
      </c>
      <c r="F5790" s="98" t="s">
        <v>164</v>
      </c>
      <c r="G5790" s="98" t="s">
        <v>4120</v>
      </c>
      <c r="H5790" s="98" t="s">
        <v>1366</v>
      </c>
      <c r="I5790" s="98" t="s">
        <v>6466</v>
      </c>
      <c r="J5790" s="99">
        <v>45274</v>
      </c>
      <c r="K5790" s="107">
        <v>15000000</v>
      </c>
      <c r="L5790" s="98" t="s">
        <v>8580</v>
      </c>
      <c r="M5790" s="23">
        <v>1080</v>
      </c>
      <c r="N5790" s="23">
        <v>1</v>
      </c>
      <c r="O5790" s="107">
        <v>15000000</v>
      </c>
      <c r="P5790" s="23">
        <v>360</v>
      </c>
      <c r="Q5790" s="23">
        <v>2</v>
      </c>
      <c r="R5790" s="23">
        <v>2</v>
      </c>
      <c r="S5790" s="23">
        <v>0</v>
      </c>
      <c r="T5790" s="47">
        <v>15</v>
      </c>
      <c r="U5790" s="98" t="s">
        <v>111</v>
      </c>
      <c r="V5790" s="98" t="s">
        <v>3139</v>
      </c>
      <c r="W5790" s="69">
        <f t="shared" si="180"/>
        <v>4.0460636002984052E-2</v>
      </c>
    </row>
    <row r="5791" spans="1:23">
      <c r="A5791">
        <f t="shared" si="181"/>
        <v>866</v>
      </c>
      <c r="B5791" s="99">
        <v>44408</v>
      </c>
      <c r="C5791" s="23">
        <v>3388</v>
      </c>
      <c r="D5791" s="23">
        <v>5</v>
      </c>
      <c r="E5791" s="98" t="s">
        <v>49</v>
      </c>
      <c r="F5791" s="98" t="s">
        <v>164</v>
      </c>
      <c r="G5791" s="98" t="s">
        <v>4120</v>
      </c>
      <c r="H5791" s="98" t="s">
        <v>1366</v>
      </c>
      <c r="I5791" s="98" t="s">
        <v>6466</v>
      </c>
      <c r="J5791" s="99">
        <v>45274</v>
      </c>
      <c r="K5791" s="107">
        <v>17500000</v>
      </c>
      <c r="L5791" s="98" t="s">
        <v>8581</v>
      </c>
      <c r="M5791" s="23">
        <v>1080</v>
      </c>
      <c r="N5791" s="23">
        <v>1</v>
      </c>
      <c r="O5791" s="107">
        <v>17500000</v>
      </c>
      <c r="P5791" s="23">
        <v>30</v>
      </c>
      <c r="Q5791" s="23">
        <v>2</v>
      </c>
      <c r="R5791" s="23">
        <v>2</v>
      </c>
      <c r="S5791" s="23">
        <v>0</v>
      </c>
      <c r="T5791" s="47">
        <v>14.097223</v>
      </c>
      <c r="U5791" s="98" t="s">
        <v>111</v>
      </c>
      <c r="V5791" s="98" t="s">
        <v>3139</v>
      </c>
      <c r="W5791" s="69">
        <f t="shared" si="180"/>
        <v>3.8025507230392989E-2</v>
      </c>
    </row>
    <row r="5792" spans="1:23">
      <c r="A5792">
        <f t="shared" si="181"/>
        <v>866</v>
      </c>
      <c r="B5792" s="99">
        <v>44408</v>
      </c>
      <c r="C5792" s="23">
        <v>3389</v>
      </c>
      <c r="D5792" s="23">
        <v>5</v>
      </c>
      <c r="E5792" s="98" t="s">
        <v>49</v>
      </c>
      <c r="F5792" s="98" t="s">
        <v>164</v>
      </c>
      <c r="G5792" s="98" t="s">
        <v>4120</v>
      </c>
      <c r="H5792" s="98" t="s">
        <v>1366</v>
      </c>
      <c r="I5792" s="98" t="s">
        <v>6466</v>
      </c>
      <c r="J5792" s="99">
        <v>45274</v>
      </c>
      <c r="K5792" s="107">
        <v>5500000</v>
      </c>
      <c r="L5792" s="98" t="s">
        <v>8582</v>
      </c>
      <c r="M5792" s="23">
        <v>1080</v>
      </c>
      <c r="N5792" s="23">
        <v>1</v>
      </c>
      <c r="O5792" s="107">
        <v>5500000</v>
      </c>
      <c r="P5792" s="23">
        <v>180</v>
      </c>
      <c r="Q5792" s="23">
        <v>2</v>
      </c>
      <c r="R5792" s="23">
        <v>2</v>
      </c>
      <c r="S5792" s="23">
        <v>0</v>
      </c>
      <c r="T5792" s="47">
        <v>4.5833329999999997</v>
      </c>
      <c r="U5792" s="98" t="s">
        <v>111</v>
      </c>
      <c r="V5792" s="98" t="s">
        <v>3139</v>
      </c>
      <c r="W5792" s="69">
        <f t="shared" si="180"/>
        <v>1.236297121289766E-2</v>
      </c>
    </row>
    <row r="5793" spans="1:23">
      <c r="A5793">
        <f t="shared" si="181"/>
        <v>866</v>
      </c>
      <c r="B5793" s="99">
        <v>44408</v>
      </c>
      <c r="C5793" s="23">
        <v>3390</v>
      </c>
      <c r="D5793" s="23">
        <v>5</v>
      </c>
      <c r="E5793" s="98" t="s">
        <v>49</v>
      </c>
      <c r="F5793" s="98" t="s">
        <v>164</v>
      </c>
      <c r="G5793" s="98" t="s">
        <v>4120</v>
      </c>
      <c r="H5793" s="98" t="s">
        <v>1366</v>
      </c>
      <c r="I5793" s="98" t="s">
        <v>6466</v>
      </c>
      <c r="J5793" s="99">
        <v>45274</v>
      </c>
      <c r="K5793" s="107">
        <v>7000000</v>
      </c>
      <c r="L5793" s="98" t="s">
        <v>8583</v>
      </c>
      <c r="M5793" s="23">
        <v>1080</v>
      </c>
      <c r="N5793" s="23">
        <v>1</v>
      </c>
      <c r="O5793" s="107">
        <v>7000000</v>
      </c>
      <c r="P5793" s="23">
        <v>180</v>
      </c>
      <c r="Q5793" s="23">
        <v>2</v>
      </c>
      <c r="R5793" s="23">
        <v>2</v>
      </c>
      <c r="S5793" s="23">
        <v>0</v>
      </c>
      <c r="T5793" s="47">
        <v>5.8333329999999997</v>
      </c>
      <c r="U5793" s="98" t="s">
        <v>111</v>
      </c>
      <c r="V5793" s="98" t="s">
        <v>3139</v>
      </c>
      <c r="W5793" s="69">
        <f t="shared" si="180"/>
        <v>1.5734690879812996E-2</v>
      </c>
    </row>
    <row r="5794" spans="1:23">
      <c r="A5794">
        <f t="shared" si="181"/>
        <v>1597</v>
      </c>
      <c r="B5794" s="99">
        <v>44408</v>
      </c>
      <c r="C5794" s="23">
        <v>3391</v>
      </c>
      <c r="D5794" s="23">
        <v>5</v>
      </c>
      <c r="E5794" s="98" t="s">
        <v>49</v>
      </c>
      <c r="F5794" s="98" t="s">
        <v>164</v>
      </c>
      <c r="G5794" s="98" t="s">
        <v>4120</v>
      </c>
      <c r="H5794" s="98" t="s">
        <v>1366</v>
      </c>
      <c r="I5794" s="98" t="s">
        <v>6466</v>
      </c>
      <c r="J5794" s="99">
        <v>46005</v>
      </c>
      <c r="K5794" s="107">
        <v>20000000</v>
      </c>
      <c r="L5794" s="98" t="s">
        <v>8585</v>
      </c>
      <c r="M5794" s="23">
        <v>1800</v>
      </c>
      <c r="N5794" s="23">
        <v>1</v>
      </c>
      <c r="O5794" s="107">
        <v>20000000</v>
      </c>
      <c r="P5794" s="23">
        <v>180</v>
      </c>
      <c r="Q5794" s="23">
        <v>2</v>
      </c>
      <c r="R5794" s="23">
        <v>2</v>
      </c>
      <c r="S5794" s="23">
        <v>0</v>
      </c>
      <c r="T5794" s="47">
        <v>18</v>
      </c>
      <c r="U5794" s="98" t="s">
        <v>111</v>
      </c>
      <c r="V5794" s="98" t="s">
        <v>3139</v>
      </c>
      <c r="W5794" s="69">
        <f t="shared" si="180"/>
        <v>8.9536677639859855E-2</v>
      </c>
    </row>
    <row r="5795" spans="1:23">
      <c r="A5795">
        <f t="shared" si="181"/>
        <v>866</v>
      </c>
      <c r="B5795" s="99">
        <v>44408</v>
      </c>
      <c r="C5795" s="23">
        <v>3392</v>
      </c>
      <c r="D5795" s="23">
        <v>5</v>
      </c>
      <c r="E5795" s="98" t="s">
        <v>49</v>
      </c>
      <c r="F5795" s="98" t="s">
        <v>164</v>
      </c>
      <c r="G5795" s="98" t="s">
        <v>4120</v>
      </c>
      <c r="H5795" s="98" t="s">
        <v>1366</v>
      </c>
      <c r="I5795" s="98" t="s">
        <v>6466</v>
      </c>
      <c r="J5795" s="99">
        <v>45274</v>
      </c>
      <c r="K5795" s="107">
        <v>15000000</v>
      </c>
      <c r="L5795" s="98" t="s">
        <v>8586</v>
      </c>
      <c r="M5795" s="23">
        <v>1080</v>
      </c>
      <c r="N5795" s="23">
        <v>1</v>
      </c>
      <c r="O5795" s="107">
        <v>15000000</v>
      </c>
      <c r="P5795" s="23">
        <v>360</v>
      </c>
      <c r="Q5795" s="23">
        <v>2</v>
      </c>
      <c r="R5795" s="23">
        <v>2</v>
      </c>
      <c r="S5795" s="23">
        <v>0</v>
      </c>
      <c r="T5795" s="47">
        <v>15</v>
      </c>
      <c r="U5795" s="98" t="s">
        <v>111</v>
      </c>
      <c r="V5795" s="98" t="s">
        <v>3139</v>
      </c>
      <c r="W5795" s="69">
        <f t="shared" si="180"/>
        <v>4.0460636002984052E-2</v>
      </c>
    </row>
    <row r="5796" spans="1:23">
      <c r="A5796">
        <f t="shared" si="181"/>
        <v>1597</v>
      </c>
      <c r="B5796" s="99">
        <v>44408</v>
      </c>
      <c r="C5796" s="23">
        <v>3393</v>
      </c>
      <c r="D5796" s="23">
        <v>5</v>
      </c>
      <c r="E5796" s="98" t="s">
        <v>49</v>
      </c>
      <c r="F5796" s="98" t="s">
        <v>164</v>
      </c>
      <c r="G5796" s="98" t="s">
        <v>4120</v>
      </c>
      <c r="H5796" s="98" t="s">
        <v>1366</v>
      </c>
      <c r="I5796" s="98" t="s">
        <v>6466</v>
      </c>
      <c r="J5796" s="99">
        <v>46005</v>
      </c>
      <c r="K5796" s="107">
        <v>30000000</v>
      </c>
      <c r="L5796" s="98" t="s">
        <v>8587</v>
      </c>
      <c r="M5796" s="23">
        <v>1800</v>
      </c>
      <c r="N5796" s="23">
        <v>1</v>
      </c>
      <c r="O5796" s="107">
        <v>30000000</v>
      </c>
      <c r="P5796" s="23">
        <v>180</v>
      </c>
      <c r="Q5796" s="23">
        <v>2</v>
      </c>
      <c r="R5796" s="23">
        <v>2</v>
      </c>
      <c r="S5796" s="23">
        <v>0</v>
      </c>
      <c r="T5796" s="47">
        <v>27</v>
      </c>
      <c r="U5796" s="98" t="s">
        <v>111</v>
      </c>
      <c r="V5796" s="98" t="s">
        <v>3139</v>
      </c>
      <c r="W5796" s="69">
        <f t="shared" si="180"/>
        <v>0.13430501645978979</v>
      </c>
    </row>
    <row r="5797" spans="1:23">
      <c r="A5797">
        <f t="shared" si="181"/>
        <v>866</v>
      </c>
      <c r="B5797" s="99">
        <v>44408</v>
      </c>
      <c r="C5797" s="23">
        <v>3394</v>
      </c>
      <c r="D5797" s="23">
        <v>5</v>
      </c>
      <c r="E5797" s="98" t="s">
        <v>49</v>
      </c>
      <c r="F5797" s="98" t="s">
        <v>164</v>
      </c>
      <c r="G5797" s="98" t="s">
        <v>4120</v>
      </c>
      <c r="H5797" s="98" t="s">
        <v>1366</v>
      </c>
      <c r="I5797" s="98" t="s">
        <v>6466</v>
      </c>
      <c r="J5797" s="99">
        <v>45274</v>
      </c>
      <c r="K5797" s="107">
        <v>7500000</v>
      </c>
      <c r="L5797" s="98" t="s">
        <v>8584</v>
      </c>
      <c r="M5797" s="23">
        <v>1080</v>
      </c>
      <c r="N5797" s="23">
        <v>1</v>
      </c>
      <c r="O5797" s="107">
        <v>7500000</v>
      </c>
      <c r="P5797" s="23">
        <v>30</v>
      </c>
      <c r="Q5797" s="23">
        <v>2</v>
      </c>
      <c r="R5797" s="23">
        <v>2</v>
      </c>
      <c r="S5797" s="23">
        <v>0</v>
      </c>
      <c r="T5797" s="47">
        <v>6.0416689999999997</v>
      </c>
      <c r="U5797" s="98" t="s">
        <v>111</v>
      </c>
      <c r="V5797" s="98" t="s">
        <v>3139</v>
      </c>
      <c r="W5797" s="69">
        <f t="shared" si="180"/>
        <v>1.6296651350634177E-2</v>
      </c>
    </row>
    <row r="5798" spans="1:23">
      <c r="A5798">
        <f t="shared" si="181"/>
        <v>866</v>
      </c>
      <c r="B5798" s="99">
        <v>44408</v>
      </c>
      <c r="C5798" s="23">
        <v>3395</v>
      </c>
      <c r="D5798" s="23">
        <v>5</v>
      </c>
      <c r="E5798" s="98" t="s">
        <v>49</v>
      </c>
      <c r="F5798" s="98" t="s">
        <v>164</v>
      </c>
      <c r="G5798" s="98" t="s">
        <v>4120</v>
      </c>
      <c r="H5798" s="98" t="s">
        <v>1366</v>
      </c>
      <c r="I5798" s="98" t="s">
        <v>6466</v>
      </c>
      <c r="J5798" s="99">
        <v>45274</v>
      </c>
      <c r="K5798" s="107">
        <v>10000000</v>
      </c>
      <c r="L5798" s="98" t="s">
        <v>8588</v>
      </c>
      <c r="M5798" s="23">
        <v>1080</v>
      </c>
      <c r="N5798" s="23">
        <v>1</v>
      </c>
      <c r="O5798" s="107">
        <v>10000000</v>
      </c>
      <c r="P5798" s="23">
        <v>180</v>
      </c>
      <c r="Q5798" s="23">
        <v>2</v>
      </c>
      <c r="R5798" s="23">
        <v>2</v>
      </c>
      <c r="S5798" s="23">
        <v>0</v>
      </c>
      <c r="T5798" s="47">
        <v>8.3333329999999997</v>
      </c>
      <c r="U5798" s="98" t="s">
        <v>111</v>
      </c>
      <c r="V5798" s="98" t="s">
        <v>3139</v>
      </c>
      <c r="W5798" s="69">
        <f t="shared" si="180"/>
        <v>2.2478130213643671E-2</v>
      </c>
    </row>
    <row r="5799" spans="1:23">
      <c r="A5799">
        <f t="shared" si="181"/>
        <v>1232</v>
      </c>
      <c r="B5799" s="99">
        <v>44408</v>
      </c>
      <c r="C5799" s="23">
        <v>3396</v>
      </c>
      <c r="D5799" s="23">
        <v>5</v>
      </c>
      <c r="E5799" s="98" t="s">
        <v>49</v>
      </c>
      <c r="F5799" s="98" t="s">
        <v>164</v>
      </c>
      <c r="G5799" s="98" t="s">
        <v>4120</v>
      </c>
      <c r="H5799" s="98" t="s">
        <v>1366</v>
      </c>
      <c r="I5799" s="98" t="s">
        <v>6466</v>
      </c>
      <c r="J5799" s="99">
        <v>45640</v>
      </c>
      <c r="K5799" s="107">
        <v>7000000</v>
      </c>
      <c r="L5799" s="98" t="s">
        <v>8589</v>
      </c>
      <c r="M5799" s="23">
        <v>1440</v>
      </c>
      <c r="N5799" s="23">
        <v>1</v>
      </c>
      <c r="O5799" s="107">
        <v>7000000</v>
      </c>
      <c r="P5799" s="23">
        <v>180</v>
      </c>
      <c r="Q5799" s="23">
        <v>2</v>
      </c>
      <c r="R5799" s="23">
        <v>2</v>
      </c>
      <c r="S5799" s="23">
        <v>0</v>
      </c>
      <c r="T5799" s="47">
        <v>6.125</v>
      </c>
      <c r="U5799" s="98" t="s">
        <v>111</v>
      </c>
      <c r="V5799" s="98" t="s">
        <v>3139</v>
      </c>
      <c r="W5799" s="69">
        <f t="shared" si="180"/>
        <v>2.350392296216456E-2</v>
      </c>
    </row>
    <row r="5800" spans="1:23">
      <c r="A5800">
        <f t="shared" si="181"/>
        <v>866</v>
      </c>
      <c r="B5800" s="99">
        <v>44408</v>
      </c>
      <c r="C5800" s="23">
        <v>3397</v>
      </c>
      <c r="D5800" s="23">
        <v>5</v>
      </c>
      <c r="E5800" s="98" t="s">
        <v>49</v>
      </c>
      <c r="F5800" s="98" t="s">
        <v>164</v>
      </c>
      <c r="G5800" s="98" t="s">
        <v>4120</v>
      </c>
      <c r="H5800" s="98" t="s">
        <v>1366</v>
      </c>
      <c r="I5800" s="98" t="s">
        <v>6466</v>
      </c>
      <c r="J5800" s="99">
        <v>45274</v>
      </c>
      <c r="K5800" s="107">
        <v>7000000</v>
      </c>
      <c r="L5800" s="98" t="s">
        <v>8590</v>
      </c>
      <c r="M5800" s="23">
        <v>1080</v>
      </c>
      <c r="N5800" s="23">
        <v>1</v>
      </c>
      <c r="O5800" s="107">
        <v>7000000</v>
      </c>
      <c r="P5800" s="23">
        <v>180</v>
      </c>
      <c r="Q5800" s="23">
        <v>2</v>
      </c>
      <c r="R5800" s="23">
        <v>2</v>
      </c>
      <c r="S5800" s="23">
        <v>0</v>
      </c>
      <c r="T5800" s="47">
        <v>5.8333329999999997</v>
      </c>
      <c r="U5800" s="98" t="s">
        <v>111</v>
      </c>
      <c r="V5800" s="98" t="s">
        <v>3139</v>
      </c>
      <c r="W5800" s="69">
        <f t="shared" si="180"/>
        <v>1.5734690879812996E-2</v>
      </c>
    </row>
    <row r="5801" spans="1:23">
      <c r="A5801">
        <f t="shared" si="181"/>
        <v>1597</v>
      </c>
      <c r="B5801" s="99">
        <v>44408</v>
      </c>
      <c r="C5801" s="23">
        <v>3398</v>
      </c>
      <c r="D5801" s="23">
        <v>5</v>
      </c>
      <c r="E5801" s="98" t="s">
        <v>49</v>
      </c>
      <c r="F5801" s="98" t="s">
        <v>164</v>
      </c>
      <c r="G5801" s="98" t="s">
        <v>4120</v>
      </c>
      <c r="H5801" s="98" t="s">
        <v>1366</v>
      </c>
      <c r="I5801" s="98" t="s">
        <v>6466</v>
      </c>
      <c r="J5801" s="99">
        <v>46005</v>
      </c>
      <c r="K5801" s="107">
        <v>5000000</v>
      </c>
      <c r="L5801" s="98" t="s">
        <v>8591</v>
      </c>
      <c r="M5801" s="23">
        <v>1800</v>
      </c>
      <c r="N5801" s="23">
        <v>1</v>
      </c>
      <c r="O5801" s="107">
        <v>5000000</v>
      </c>
      <c r="P5801" s="23">
        <v>180</v>
      </c>
      <c r="Q5801" s="23">
        <v>2</v>
      </c>
      <c r="R5801" s="23">
        <v>2</v>
      </c>
      <c r="S5801" s="23">
        <v>0</v>
      </c>
      <c r="T5801" s="47">
        <v>4.5</v>
      </c>
      <c r="U5801" s="98" t="s">
        <v>111</v>
      </c>
      <c r="V5801" s="98" t="s">
        <v>3139</v>
      </c>
      <c r="W5801" s="69">
        <f t="shared" si="180"/>
        <v>2.2384169409964964E-2</v>
      </c>
    </row>
    <row r="5802" spans="1:23">
      <c r="A5802">
        <f t="shared" si="181"/>
        <v>1597</v>
      </c>
      <c r="B5802" s="99">
        <v>44408</v>
      </c>
      <c r="C5802" s="23">
        <v>3399</v>
      </c>
      <c r="D5802" s="23">
        <v>5</v>
      </c>
      <c r="E5802" s="98" t="s">
        <v>49</v>
      </c>
      <c r="F5802" s="98" t="s">
        <v>164</v>
      </c>
      <c r="G5802" s="98" t="s">
        <v>4120</v>
      </c>
      <c r="H5802" s="98" t="s">
        <v>1366</v>
      </c>
      <c r="I5802" s="98" t="s">
        <v>6466</v>
      </c>
      <c r="J5802" s="99">
        <v>46005</v>
      </c>
      <c r="K5802" s="107">
        <v>13000000</v>
      </c>
      <c r="L5802" s="98" t="s">
        <v>8592</v>
      </c>
      <c r="M5802" s="23">
        <v>1800</v>
      </c>
      <c r="N5802" s="23">
        <v>1</v>
      </c>
      <c r="O5802" s="107">
        <v>13000000</v>
      </c>
      <c r="P5802" s="23">
        <v>180</v>
      </c>
      <c r="Q5802" s="23">
        <v>2</v>
      </c>
      <c r="R5802" s="23">
        <v>2</v>
      </c>
      <c r="S5802" s="23">
        <v>0</v>
      </c>
      <c r="T5802" s="47">
        <v>11.7</v>
      </c>
      <c r="U5802" s="98" t="s">
        <v>111</v>
      </c>
      <c r="V5802" s="98" t="s">
        <v>3139</v>
      </c>
      <c r="W5802" s="69">
        <f t="shared" si="180"/>
        <v>5.8198840465908903E-2</v>
      </c>
    </row>
    <row r="5803" spans="1:23">
      <c r="A5803">
        <f t="shared" si="181"/>
        <v>1597</v>
      </c>
      <c r="B5803" s="99">
        <v>44408</v>
      </c>
      <c r="C5803" s="23">
        <v>3400</v>
      </c>
      <c r="D5803" s="23">
        <v>5</v>
      </c>
      <c r="E5803" s="98" t="s">
        <v>49</v>
      </c>
      <c r="F5803" s="98" t="s">
        <v>164</v>
      </c>
      <c r="G5803" s="98" t="s">
        <v>4120</v>
      </c>
      <c r="H5803" s="98" t="s">
        <v>1366</v>
      </c>
      <c r="I5803" s="98" t="s">
        <v>6466</v>
      </c>
      <c r="J5803" s="99">
        <v>46005</v>
      </c>
      <c r="K5803" s="107">
        <v>30000000</v>
      </c>
      <c r="L5803" s="98" t="s">
        <v>8593</v>
      </c>
      <c r="M5803" s="23">
        <v>1800</v>
      </c>
      <c r="N5803" s="23">
        <v>1</v>
      </c>
      <c r="O5803" s="107">
        <v>30000000</v>
      </c>
      <c r="P5803" s="23">
        <v>180</v>
      </c>
      <c r="Q5803" s="23">
        <v>2</v>
      </c>
      <c r="R5803" s="23">
        <v>2</v>
      </c>
      <c r="S5803" s="23">
        <v>0</v>
      </c>
      <c r="T5803" s="47">
        <v>27</v>
      </c>
      <c r="U5803" s="98" t="s">
        <v>111</v>
      </c>
      <c r="V5803" s="98" t="s">
        <v>3139</v>
      </c>
      <c r="W5803" s="69">
        <f t="shared" si="180"/>
        <v>0.13430501645978979</v>
      </c>
    </row>
    <row r="5804" spans="1:23">
      <c r="A5804">
        <f t="shared" si="181"/>
        <v>1597</v>
      </c>
      <c r="B5804" s="99">
        <v>44408</v>
      </c>
      <c r="C5804" s="23">
        <v>3401</v>
      </c>
      <c r="D5804" s="23">
        <v>5</v>
      </c>
      <c r="E5804" s="98" t="s">
        <v>49</v>
      </c>
      <c r="F5804" s="98" t="s">
        <v>164</v>
      </c>
      <c r="G5804" s="98" t="s">
        <v>4120</v>
      </c>
      <c r="H5804" s="98" t="s">
        <v>1366</v>
      </c>
      <c r="I5804" s="98" t="s">
        <v>6466</v>
      </c>
      <c r="J5804" s="99">
        <v>46005</v>
      </c>
      <c r="K5804" s="107">
        <v>30000000</v>
      </c>
      <c r="L5804" s="98" t="s">
        <v>8594</v>
      </c>
      <c r="M5804" s="23">
        <v>1800</v>
      </c>
      <c r="N5804" s="23">
        <v>1</v>
      </c>
      <c r="O5804" s="107">
        <v>30000000</v>
      </c>
      <c r="P5804" s="23">
        <v>30</v>
      </c>
      <c r="Q5804" s="23">
        <v>2</v>
      </c>
      <c r="R5804" s="23">
        <v>2</v>
      </c>
      <c r="S5804" s="23">
        <v>0</v>
      </c>
      <c r="T5804" s="47">
        <v>26.5</v>
      </c>
      <c r="U5804" s="98" t="s">
        <v>111</v>
      </c>
      <c r="V5804" s="98" t="s">
        <v>3139</v>
      </c>
      <c r="W5804" s="69">
        <f t="shared" si="180"/>
        <v>0.13181788652534923</v>
      </c>
    </row>
    <row r="5805" spans="1:23">
      <c r="A5805">
        <f t="shared" si="181"/>
        <v>1597</v>
      </c>
      <c r="B5805" s="99">
        <v>44408</v>
      </c>
      <c r="C5805" s="23">
        <v>3402</v>
      </c>
      <c r="D5805" s="23">
        <v>5</v>
      </c>
      <c r="E5805" s="98" t="s">
        <v>49</v>
      </c>
      <c r="F5805" s="98" t="s">
        <v>164</v>
      </c>
      <c r="G5805" s="98" t="s">
        <v>4120</v>
      </c>
      <c r="H5805" s="98" t="s">
        <v>1366</v>
      </c>
      <c r="I5805" s="98" t="s">
        <v>6466</v>
      </c>
      <c r="J5805" s="99">
        <v>46005</v>
      </c>
      <c r="K5805" s="107">
        <v>8000000</v>
      </c>
      <c r="L5805" s="98" t="s">
        <v>8595</v>
      </c>
      <c r="M5805" s="23">
        <v>1800</v>
      </c>
      <c r="N5805" s="23">
        <v>1</v>
      </c>
      <c r="O5805" s="107">
        <v>8000000</v>
      </c>
      <c r="P5805" s="23">
        <v>180</v>
      </c>
      <c r="Q5805" s="23">
        <v>2</v>
      </c>
      <c r="R5805" s="23">
        <v>2</v>
      </c>
      <c r="S5805" s="23">
        <v>0</v>
      </c>
      <c r="T5805" s="47">
        <v>7.2</v>
      </c>
      <c r="U5805" s="98" t="s">
        <v>111</v>
      </c>
      <c r="V5805" s="98" t="s">
        <v>3139</v>
      </c>
      <c r="W5805" s="69">
        <f t="shared" si="180"/>
        <v>3.5814671055943943E-2</v>
      </c>
    </row>
    <row r="5806" spans="1:23">
      <c r="A5806">
        <f t="shared" si="181"/>
        <v>683</v>
      </c>
      <c r="B5806" s="99">
        <v>44408</v>
      </c>
      <c r="C5806" s="23">
        <v>3403</v>
      </c>
      <c r="D5806" s="23">
        <v>5</v>
      </c>
      <c r="E5806" s="98" t="s">
        <v>49</v>
      </c>
      <c r="F5806" s="98" t="s">
        <v>164</v>
      </c>
      <c r="G5806" s="98" t="s">
        <v>4120</v>
      </c>
      <c r="H5806" s="98" t="s">
        <v>1366</v>
      </c>
      <c r="I5806" s="98" t="s">
        <v>6466</v>
      </c>
      <c r="J5806" s="99">
        <v>45091</v>
      </c>
      <c r="K5806" s="107">
        <v>18825174</v>
      </c>
      <c r="L5806" s="98" t="s">
        <v>8596</v>
      </c>
      <c r="M5806" s="23">
        <v>900</v>
      </c>
      <c r="N5806" s="23">
        <v>1</v>
      </c>
      <c r="O5806" s="107">
        <v>18825174</v>
      </c>
      <c r="P5806" s="23">
        <v>180</v>
      </c>
      <c r="Q5806" s="23">
        <v>2</v>
      </c>
      <c r="R5806" s="23">
        <v>2</v>
      </c>
      <c r="S5806" s="23">
        <v>0</v>
      </c>
      <c r="T5806" s="47">
        <v>13.333332</v>
      </c>
      <c r="U5806" s="98" t="s">
        <v>111</v>
      </c>
      <c r="V5806" s="98" t="s">
        <v>3139</v>
      </c>
      <c r="W5806" s="69">
        <f t="shared" si="180"/>
        <v>2.836501065083569E-2</v>
      </c>
    </row>
    <row r="5807" spans="1:23">
      <c r="A5807">
        <f t="shared" si="181"/>
        <v>866</v>
      </c>
      <c r="B5807" s="99">
        <v>44408</v>
      </c>
      <c r="C5807" s="23">
        <v>3404</v>
      </c>
      <c r="D5807" s="23">
        <v>5</v>
      </c>
      <c r="E5807" s="98" t="s">
        <v>49</v>
      </c>
      <c r="F5807" s="98" t="s">
        <v>164</v>
      </c>
      <c r="G5807" s="98" t="s">
        <v>4120</v>
      </c>
      <c r="H5807" s="98" t="s">
        <v>1366</v>
      </c>
      <c r="I5807" s="98" t="s">
        <v>6466</v>
      </c>
      <c r="J5807" s="99">
        <v>45274</v>
      </c>
      <c r="K5807" s="107">
        <v>10000000</v>
      </c>
      <c r="L5807" s="98" t="s">
        <v>8597</v>
      </c>
      <c r="M5807" s="23">
        <v>1080</v>
      </c>
      <c r="N5807" s="23">
        <v>1</v>
      </c>
      <c r="O5807" s="107">
        <v>10000000</v>
      </c>
      <c r="P5807" s="23">
        <v>30</v>
      </c>
      <c r="Q5807" s="23">
        <v>2</v>
      </c>
      <c r="R5807" s="23">
        <v>2</v>
      </c>
      <c r="S5807" s="23">
        <v>0</v>
      </c>
      <c r="T5807" s="47">
        <v>8.0555540000000008</v>
      </c>
      <c r="U5807" s="98" t="s">
        <v>111</v>
      </c>
      <c r="V5807" s="98" t="s">
        <v>3139</v>
      </c>
      <c r="W5807" s="69">
        <f t="shared" si="180"/>
        <v>2.1728855879758816E-2</v>
      </c>
    </row>
    <row r="5808" spans="1:23">
      <c r="A5808">
        <f t="shared" si="181"/>
        <v>866</v>
      </c>
      <c r="B5808" s="99">
        <v>44408</v>
      </c>
      <c r="C5808" s="23">
        <v>3405</v>
      </c>
      <c r="D5808" s="23">
        <v>5</v>
      </c>
      <c r="E5808" s="98" t="s">
        <v>49</v>
      </c>
      <c r="F5808" s="98" t="s">
        <v>164</v>
      </c>
      <c r="G5808" s="98" t="s">
        <v>4120</v>
      </c>
      <c r="H5808" s="98" t="s">
        <v>1366</v>
      </c>
      <c r="I5808" s="98" t="s">
        <v>6466</v>
      </c>
      <c r="J5808" s="99">
        <v>45274</v>
      </c>
      <c r="K5808" s="107">
        <v>10000000</v>
      </c>
      <c r="L5808" s="98" t="s">
        <v>8598</v>
      </c>
      <c r="M5808" s="23">
        <v>1080</v>
      </c>
      <c r="N5808" s="23">
        <v>1</v>
      </c>
      <c r="O5808" s="107">
        <v>10000000</v>
      </c>
      <c r="P5808" s="23">
        <v>180</v>
      </c>
      <c r="Q5808" s="23">
        <v>2</v>
      </c>
      <c r="R5808" s="23">
        <v>2</v>
      </c>
      <c r="S5808" s="23">
        <v>0</v>
      </c>
      <c r="T5808" s="47">
        <v>8.3333329999999997</v>
      </c>
      <c r="U5808" s="98" t="s">
        <v>111</v>
      </c>
      <c r="V5808" s="98" t="s">
        <v>3139</v>
      </c>
      <c r="W5808" s="69">
        <f t="shared" si="180"/>
        <v>2.2478130213643671E-2</v>
      </c>
    </row>
    <row r="5809" spans="1:23">
      <c r="A5809">
        <f t="shared" si="181"/>
        <v>866</v>
      </c>
      <c r="B5809" s="99">
        <v>44408</v>
      </c>
      <c r="C5809" s="23">
        <v>3406</v>
      </c>
      <c r="D5809" s="23">
        <v>5</v>
      </c>
      <c r="E5809" s="98" t="s">
        <v>49</v>
      </c>
      <c r="F5809" s="98" t="s">
        <v>164</v>
      </c>
      <c r="G5809" s="98" t="s">
        <v>4120</v>
      </c>
      <c r="H5809" s="98" t="s">
        <v>1366</v>
      </c>
      <c r="I5809" s="98" t="s">
        <v>6466</v>
      </c>
      <c r="J5809" s="99">
        <v>45274</v>
      </c>
      <c r="K5809" s="107">
        <v>10000000</v>
      </c>
      <c r="L5809" s="98" t="s">
        <v>8599</v>
      </c>
      <c r="M5809" s="23">
        <v>1080</v>
      </c>
      <c r="N5809" s="23">
        <v>1</v>
      </c>
      <c r="O5809" s="107">
        <v>10000000</v>
      </c>
      <c r="P5809" s="23">
        <v>180</v>
      </c>
      <c r="Q5809" s="23">
        <v>2</v>
      </c>
      <c r="R5809" s="23">
        <v>2</v>
      </c>
      <c r="S5809" s="23">
        <v>0</v>
      </c>
      <c r="T5809" s="47">
        <v>8.3333329999999997</v>
      </c>
      <c r="U5809" s="98" t="s">
        <v>111</v>
      </c>
      <c r="V5809" s="98" t="s">
        <v>3139</v>
      </c>
      <c r="W5809" s="69">
        <f t="shared" si="180"/>
        <v>2.2478130213643671E-2</v>
      </c>
    </row>
    <row r="5810" spans="1:23">
      <c r="A5810">
        <f t="shared" si="181"/>
        <v>866</v>
      </c>
      <c r="B5810" s="99">
        <v>44408</v>
      </c>
      <c r="C5810" s="23">
        <v>3407</v>
      </c>
      <c r="D5810" s="23">
        <v>5</v>
      </c>
      <c r="E5810" s="98" t="s">
        <v>49</v>
      </c>
      <c r="F5810" s="98" t="s">
        <v>164</v>
      </c>
      <c r="G5810" s="98" t="s">
        <v>4120</v>
      </c>
      <c r="H5810" s="98" t="s">
        <v>1366</v>
      </c>
      <c r="I5810" s="98" t="s">
        <v>6466</v>
      </c>
      <c r="J5810" s="99">
        <v>45274</v>
      </c>
      <c r="K5810" s="107">
        <v>6000000</v>
      </c>
      <c r="L5810" s="98" t="s">
        <v>8600</v>
      </c>
      <c r="M5810" s="23">
        <v>1080</v>
      </c>
      <c r="N5810" s="23">
        <v>1</v>
      </c>
      <c r="O5810" s="107">
        <v>6000000</v>
      </c>
      <c r="P5810" s="23">
        <v>180</v>
      </c>
      <c r="Q5810" s="23">
        <v>2</v>
      </c>
      <c r="R5810" s="23">
        <v>2</v>
      </c>
      <c r="S5810" s="23">
        <v>0</v>
      </c>
      <c r="T5810" s="47">
        <v>5</v>
      </c>
      <c r="U5810" s="98" t="s">
        <v>111</v>
      </c>
      <c r="V5810" s="98" t="s">
        <v>3139</v>
      </c>
      <c r="W5810" s="69">
        <f t="shared" si="180"/>
        <v>1.3486878667661351E-2</v>
      </c>
    </row>
    <row r="5811" spans="1:23">
      <c r="A5811">
        <f t="shared" si="181"/>
        <v>866</v>
      </c>
      <c r="B5811" s="99">
        <v>44408</v>
      </c>
      <c r="C5811" s="23">
        <v>3408</v>
      </c>
      <c r="D5811" s="23">
        <v>5</v>
      </c>
      <c r="E5811" s="98" t="s">
        <v>49</v>
      </c>
      <c r="F5811" s="98" t="s">
        <v>164</v>
      </c>
      <c r="G5811" s="98" t="s">
        <v>4120</v>
      </c>
      <c r="H5811" s="98" t="s">
        <v>1366</v>
      </c>
      <c r="I5811" s="98" t="s">
        <v>6466</v>
      </c>
      <c r="J5811" s="99">
        <v>45274</v>
      </c>
      <c r="K5811" s="107">
        <v>15000000</v>
      </c>
      <c r="L5811" s="98" t="s">
        <v>8601</v>
      </c>
      <c r="M5811" s="23">
        <v>1080</v>
      </c>
      <c r="N5811" s="23">
        <v>1</v>
      </c>
      <c r="O5811" s="107">
        <v>15000000</v>
      </c>
      <c r="P5811" s="23">
        <v>180</v>
      </c>
      <c r="Q5811" s="23">
        <v>2</v>
      </c>
      <c r="R5811" s="23">
        <v>2</v>
      </c>
      <c r="S5811" s="23">
        <v>0</v>
      </c>
      <c r="T5811" s="47">
        <v>12.5</v>
      </c>
      <c r="U5811" s="98" t="s">
        <v>111</v>
      </c>
      <c r="V5811" s="98" t="s">
        <v>3139</v>
      </c>
      <c r="W5811" s="69">
        <f t="shared" si="180"/>
        <v>3.3717196669153376E-2</v>
      </c>
    </row>
    <row r="5812" spans="1:23">
      <c r="A5812">
        <f t="shared" si="181"/>
        <v>1597</v>
      </c>
      <c r="B5812" s="99">
        <v>44408</v>
      </c>
      <c r="C5812" s="23">
        <v>3409</v>
      </c>
      <c r="D5812" s="23">
        <v>5</v>
      </c>
      <c r="E5812" s="98" t="s">
        <v>49</v>
      </c>
      <c r="F5812" s="98" t="s">
        <v>164</v>
      </c>
      <c r="G5812" s="98" t="s">
        <v>4120</v>
      </c>
      <c r="H5812" s="98" t="s">
        <v>1366</v>
      </c>
      <c r="I5812" s="98" t="s">
        <v>6466</v>
      </c>
      <c r="J5812" s="99">
        <v>46005</v>
      </c>
      <c r="K5812" s="107">
        <v>30000000</v>
      </c>
      <c r="L5812" s="98" t="s">
        <v>8602</v>
      </c>
      <c r="M5812" s="23">
        <v>1800</v>
      </c>
      <c r="N5812" s="23">
        <v>1</v>
      </c>
      <c r="O5812" s="107">
        <v>30000000</v>
      </c>
      <c r="P5812" s="23">
        <v>180</v>
      </c>
      <c r="Q5812" s="23">
        <v>2</v>
      </c>
      <c r="R5812" s="23">
        <v>2</v>
      </c>
      <c r="S5812" s="23">
        <v>0</v>
      </c>
      <c r="T5812" s="47">
        <v>27</v>
      </c>
      <c r="U5812" s="98" t="s">
        <v>111</v>
      </c>
      <c r="V5812" s="98" t="s">
        <v>3139</v>
      </c>
      <c r="W5812" s="69">
        <f t="shared" si="180"/>
        <v>0.13430501645978979</v>
      </c>
    </row>
    <row r="5813" spans="1:23">
      <c r="A5813">
        <f t="shared" si="181"/>
        <v>1597</v>
      </c>
      <c r="B5813" s="99">
        <v>44408</v>
      </c>
      <c r="C5813" s="23">
        <v>3410</v>
      </c>
      <c r="D5813" s="23">
        <v>5</v>
      </c>
      <c r="E5813" s="98" t="s">
        <v>49</v>
      </c>
      <c r="F5813" s="98" t="s">
        <v>164</v>
      </c>
      <c r="G5813" s="98" t="s">
        <v>4120</v>
      </c>
      <c r="H5813" s="98" t="s">
        <v>1366</v>
      </c>
      <c r="I5813" s="98" t="s">
        <v>6466</v>
      </c>
      <c r="J5813" s="99">
        <v>46005</v>
      </c>
      <c r="K5813" s="107">
        <v>22000000</v>
      </c>
      <c r="L5813" s="98" t="s">
        <v>8603</v>
      </c>
      <c r="M5813" s="23">
        <v>1800</v>
      </c>
      <c r="N5813" s="23">
        <v>1</v>
      </c>
      <c r="O5813" s="107">
        <v>22000000</v>
      </c>
      <c r="P5813" s="23">
        <v>180</v>
      </c>
      <c r="Q5813" s="23">
        <v>2</v>
      </c>
      <c r="R5813" s="23">
        <v>2</v>
      </c>
      <c r="S5813" s="23">
        <v>0</v>
      </c>
      <c r="T5813" s="47">
        <v>19.8</v>
      </c>
      <c r="U5813" s="98" t="s">
        <v>111</v>
      </c>
      <c r="V5813" s="98" t="s">
        <v>3139</v>
      </c>
      <c r="W5813" s="69">
        <f t="shared" si="180"/>
        <v>9.8490345403845853E-2</v>
      </c>
    </row>
    <row r="5814" spans="1:23">
      <c r="A5814">
        <f t="shared" si="181"/>
        <v>867</v>
      </c>
      <c r="B5814" s="99">
        <v>44408</v>
      </c>
      <c r="C5814" s="23">
        <v>3411</v>
      </c>
      <c r="D5814" s="23">
        <v>5</v>
      </c>
      <c r="E5814" s="98" t="s">
        <v>49</v>
      </c>
      <c r="F5814" s="98" t="s">
        <v>164</v>
      </c>
      <c r="G5814" s="98" t="s">
        <v>4120</v>
      </c>
      <c r="H5814" s="98" t="s">
        <v>1366</v>
      </c>
      <c r="I5814" s="98" t="s">
        <v>6278</v>
      </c>
      <c r="J5814" s="99">
        <v>45275</v>
      </c>
      <c r="K5814" s="107">
        <v>10000000</v>
      </c>
      <c r="L5814" s="98" t="s">
        <v>8604</v>
      </c>
      <c r="M5814" s="23">
        <v>1080</v>
      </c>
      <c r="N5814" s="23">
        <v>1</v>
      </c>
      <c r="O5814" s="107">
        <v>10000000</v>
      </c>
      <c r="P5814" s="23">
        <v>180</v>
      </c>
      <c r="Q5814" s="23">
        <v>2</v>
      </c>
      <c r="R5814" s="23">
        <v>2</v>
      </c>
      <c r="S5814" s="23">
        <v>0</v>
      </c>
      <c r="T5814" s="47">
        <v>8.3333329999999997</v>
      </c>
      <c r="U5814" s="98" t="s">
        <v>111</v>
      </c>
      <c r="V5814" s="98" t="s">
        <v>3139</v>
      </c>
      <c r="W5814" s="69">
        <f t="shared" si="180"/>
        <v>2.2504086484098226E-2</v>
      </c>
    </row>
    <row r="5815" spans="1:23">
      <c r="A5815">
        <f t="shared" si="181"/>
        <v>867</v>
      </c>
      <c r="B5815" s="99">
        <v>44408</v>
      </c>
      <c r="C5815" s="23">
        <v>3412</v>
      </c>
      <c r="D5815" s="23">
        <v>5</v>
      </c>
      <c r="E5815" s="98" t="s">
        <v>49</v>
      </c>
      <c r="F5815" s="98" t="s">
        <v>164</v>
      </c>
      <c r="G5815" s="98" t="s">
        <v>4120</v>
      </c>
      <c r="H5815" s="98" t="s">
        <v>1366</v>
      </c>
      <c r="I5815" s="98" t="s">
        <v>6278</v>
      </c>
      <c r="J5815" s="99">
        <v>45275</v>
      </c>
      <c r="K5815" s="107">
        <v>6000000</v>
      </c>
      <c r="L5815" s="98" t="s">
        <v>8605</v>
      </c>
      <c r="M5815" s="23">
        <v>1080</v>
      </c>
      <c r="N5815" s="23">
        <v>1</v>
      </c>
      <c r="O5815" s="107">
        <v>6000000</v>
      </c>
      <c r="P5815" s="23">
        <v>30</v>
      </c>
      <c r="Q5815" s="23">
        <v>2</v>
      </c>
      <c r="R5815" s="23">
        <v>2</v>
      </c>
      <c r="S5815" s="23">
        <v>0</v>
      </c>
      <c r="T5815" s="47">
        <v>4.8333310000000003</v>
      </c>
      <c r="U5815" s="98" t="s">
        <v>111</v>
      </c>
      <c r="V5815" s="98" t="s">
        <v>3139</v>
      </c>
      <c r="W5815" s="69">
        <f t="shared" si="180"/>
        <v>1.3052364381727332E-2</v>
      </c>
    </row>
    <row r="5816" spans="1:23">
      <c r="A5816">
        <f t="shared" si="181"/>
        <v>867</v>
      </c>
      <c r="B5816" s="99">
        <v>44408</v>
      </c>
      <c r="C5816" s="23">
        <v>3413</v>
      </c>
      <c r="D5816" s="23">
        <v>5</v>
      </c>
      <c r="E5816" s="98" t="s">
        <v>49</v>
      </c>
      <c r="F5816" s="98" t="s">
        <v>164</v>
      </c>
      <c r="G5816" s="98" t="s">
        <v>4120</v>
      </c>
      <c r="H5816" s="98" t="s">
        <v>1366</v>
      </c>
      <c r="I5816" s="98" t="s">
        <v>6278</v>
      </c>
      <c r="J5816" s="99">
        <v>45275</v>
      </c>
      <c r="K5816" s="107">
        <v>17500000</v>
      </c>
      <c r="L5816" s="98" t="s">
        <v>8606</v>
      </c>
      <c r="M5816" s="23">
        <v>1080</v>
      </c>
      <c r="N5816" s="23">
        <v>1</v>
      </c>
      <c r="O5816" s="107">
        <v>17500000</v>
      </c>
      <c r="P5816" s="23">
        <v>30</v>
      </c>
      <c r="Q5816" s="23">
        <v>2</v>
      </c>
      <c r="R5816" s="23">
        <v>2</v>
      </c>
      <c r="S5816" s="23">
        <v>0</v>
      </c>
      <c r="T5816" s="47">
        <v>14.097223</v>
      </c>
      <c r="U5816" s="98" t="s">
        <v>111</v>
      </c>
      <c r="V5816" s="98" t="s">
        <v>3139</v>
      </c>
      <c r="W5816" s="69">
        <f t="shared" si="180"/>
        <v>3.8069416592090906E-2</v>
      </c>
    </row>
    <row r="5817" spans="1:23">
      <c r="A5817">
        <f t="shared" si="181"/>
        <v>1598</v>
      </c>
      <c r="B5817" s="99">
        <v>44408</v>
      </c>
      <c r="C5817" s="23">
        <v>3414</v>
      </c>
      <c r="D5817" s="23">
        <v>5</v>
      </c>
      <c r="E5817" s="98" t="s">
        <v>49</v>
      </c>
      <c r="F5817" s="98" t="s">
        <v>164</v>
      </c>
      <c r="G5817" s="98" t="s">
        <v>4120</v>
      </c>
      <c r="H5817" s="98" t="s">
        <v>1366</v>
      </c>
      <c r="I5817" s="98" t="s">
        <v>6278</v>
      </c>
      <c r="J5817" s="99">
        <v>46006</v>
      </c>
      <c r="K5817" s="107">
        <v>16000000</v>
      </c>
      <c r="L5817" s="98" t="s">
        <v>8607</v>
      </c>
      <c r="M5817" s="23">
        <v>1800</v>
      </c>
      <c r="N5817" s="23">
        <v>1</v>
      </c>
      <c r="O5817" s="107">
        <v>16000000</v>
      </c>
      <c r="P5817" s="23">
        <v>180</v>
      </c>
      <c r="Q5817" s="23">
        <v>2</v>
      </c>
      <c r="R5817" s="23">
        <v>2</v>
      </c>
      <c r="S5817" s="23">
        <v>0</v>
      </c>
      <c r="T5817" s="47">
        <v>14.4</v>
      </c>
      <c r="U5817" s="98" t="s">
        <v>111</v>
      </c>
      <c r="V5817" s="98" t="s">
        <v>3139</v>
      </c>
      <c r="W5817" s="69">
        <f t="shared" si="180"/>
        <v>7.1674194549027445E-2</v>
      </c>
    </row>
    <row r="5818" spans="1:23">
      <c r="A5818">
        <f t="shared" si="181"/>
        <v>1598</v>
      </c>
      <c r="B5818" s="99">
        <v>44408</v>
      </c>
      <c r="C5818" s="23">
        <v>3415</v>
      </c>
      <c r="D5818" s="23">
        <v>5</v>
      </c>
      <c r="E5818" s="98" t="s">
        <v>49</v>
      </c>
      <c r="F5818" s="98" t="s">
        <v>164</v>
      </c>
      <c r="G5818" s="98" t="s">
        <v>4120</v>
      </c>
      <c r="H5818" s="98" t="s">
        <v>1366</v>
      </c>
      <c r="I5818" s="98" t="s">
        <v>6278</v>
      </c>
      <c r="J5818" s="99">
        <v>46006</v>
      </c>
      <c r="K5818" s="107">
        <v>13000000</v>
      </c>
      <c r="L5818" s="98" t="s">
        <v>8608</v>
      </c>
      <c r="M5818" s="23">
        <v>1800</v>
      </c>
      <c r="N5818" s="23">
        <v>1</v>
      </c>
      <c r="O5818" s="107">
        <v>13000000</v>
      </c>
      <c r="P5818" s="23">
        <v>180</v>
      </c>
      <c r="Q5818" s="23">
        <v>2</v>
      </c>
      <c r="R5818" s="23">
        <v>2</v>
      </c>
      <c r="S5818" s="23">
        <v>0</v>
      </c>
      <c r="T5818" s="47">
        <v>11.7</v>
      </c>
      <c r="U5818" s="98" t="s">
        <v>111</v>
      </c>
      <c r="V5818" s="98" t="s">
        <v>3139</v>
      </c>
      <c r="W5818" s="69">
        <f t="shared" si="180"/>
        <v>5.8235283071084804E-2</v>
      </c>
    </row>
    <row r="5819" spans="1:23">
      <c r="A5819">
        <f t="shared" si="181"/>
        <v>1598</v>
      </c>
      <c r="B5819" s="99">
        <v>44408</v>
      </c>
      <c r="C5819" s="23">
        <v>3416</v>
      </c>
      <c r="D5819" s="23">
        <v>5</v>
      </c>
      <c r="E5819" s="98" t="s">
        <v>49</v>
      </c>
      <c r="F5819" s="98" t="s">
        <v>164</v>
      </c>
      <c r="G5819" s="98" t="s">
        <v>4120</v>
      </c>
      <c r="H5819" s="98" t="s">
        <v>1366</v>
      </c>
      <c r="I5819" s="98" t="s">
        <v>6278</v>
      </c>
      <c r="J5819" s="99">
        <v>46006</v>
      </c>
      <c r="K5819" s="107">
        <v>26000000</v>
      </c>
      <c r="L5819" s="98" t="s">
        <v>8609</v>
      </c>
      <c r="M5819" s="23">
        <v>1800</v>
      </c>
      <c r="N5819" s="23">
        <v>1</v>
      </c>
      <c r="O5819" s="107">
        <v>26000000</v>
      </c>
      <c r="P5819" s="23">
        <v>180</v>
      </c>
      <c r="Q5819" s="23">
        <v>2</v>
      </c>
      <c r="R5819" s="23">
        <v>2</v>
      </c>
      <c r="S5819" s="23">
        <v>0</v>
      </c>
      <c r="T5819" s="47">
        <v>23.4</v>
      </c>
      <c r="U5819" s="98" t="s">
        <v>111</v>
      </c>
      <c r="V5819" s="98" t="s">
        <v>3139</v>
      </c>
      <c r="W5819" s="69">
        <f t="shared" si="180"/>
        <v>0.11647056614216961</v>
      </c>
    </row>
    <row r="5820" spans="1:23">
      <c r="A5820">
        <f t="shared" si="181"/>
        <v>867</v>
      </c>
      <c r="B5820" s="99">
        <v>44408</v>
      </c>
      <c r="C5820" s="23">
        <v>3417</v>
      </c>
      <c r="D5820" s="23">
        <v>5</v>
      </c>
      <c r="E5820" s="98" t="s">
        <v>49</v>
      </c>
      <c r="F5820" s="98" t="s">
        <v>164</v>
      </c>
      <c r="G5820" s="98" t="s">
        <v>4120</v>
      </c>
      <c r="H5820" s="98" t="s">
        <v>1366</v>
      </c>
      <c r="I5820" s="98" t="s">
        <v>6278</v>
      </c>
      <c r="J5820" s="99">
        <v>45275</v>
      </c>
      <c r="K5820" s="107">
        <v>5000000</v>
      </c>
      <c r="L5820" s="98" t="s">
        <v>8610</v>
      </c>
      <c r="M5820" s="23">
        <v>1080</v>
      </c>
      <c r="N5820" s="23">
        <v>1</v>
      </c>
      <c r="O5820" s="107">
        <v>5000000</v>
      </c>
      <c r="P5820" s="23">
        <v>180</v>
      </c>
      <c r="Q5820" s="23">
        <v>2</v>
      </c>
      <c r="R5820" s="23">
        <v>2</v>
      </c>
      <c r="S5820" s="23">
        <v>0</v>
      </c>
      <c r="T5820" s="47">
        <v>4.1666670000000003</v>
      </c>
      <c r="U5820" s="98" t="s">
        <v>111</v>
      </c>
      <c r="V5820" s="98" t="s">
        <v>3139</v>
      </c>
      <c r="W5820" s="69">
        <f t="shared" si="180"/>
        <v>1.1252044592294357E-2</v>
      </c>
    </row>
    <row r="5821" spans="1:23">
      <c r="A5821">
        <f t="shared" si="181"/>
        <v>1598</v>
      </c>
      <c r="B5821" s="99">
        <v>44408</v>
      </c>
      <c r="C5821" s="23">
        <v>3418</v>
      </c>
      <c r="D5821" s="23">
        <v>5</v>
      </c>
      <c r="E5821" s="98" t="s">
        <v>49</v>
      </c>
      <c r="F5821" s="98" t="s">
        <v>164</v>
      </c>
      <c r="G5821" s="98" t="s">
        <v>4120</v>
      </c>
      <c r="H5821" s="98" t="s">
        <v>1366</v>
      </c>
      <c r="I5821" s="98" t="s">
        <v>6278</v>
      </c>
      <c r="J5821" s="99">
        <v>46006</v>
      </c>
      <c r="K5821" s="107">
        <v>20000000</v>
      </c>
      <c r="L5821" s="98" t="s">
        <v>8611</v>
      </c>
      <c r="M5821" s="23">
        <v>1800</v>
      </c>
      <c r="N5821" s="23">
        <v>1</v>
      </c>
      <c r="O5821" s="107">
        <v>20000000</v>
      </c>
      <c r="P5821" s="23">
        <v>180</v>
      </c>
      <c r="Q5821" s="23">
        <v>2</v>
      </c>
      <c r="R5821" s="23">
        <v>2</v>
      </c>
      <c r="S5821" s="23">
        <v>0</v>
      </c>
      <c r="T5821" s="47">
        <v>18</v>
      </c>
      <c r="U5821" s="98" t="s">
        <v>111</v>
      </c>
      <c r="V5821" s="98" t="s">
        <v>3139</v>
      </c>
      <c r="W5821" s="69">
        <f t="shared" si="180"/>
        <v>8.959274318628431E-2</v>
      </c>
    </row>
    <row r="5822" spans="1:23">
      <c r="A5822">
        <f t="shared" si="181"/>
        <v>1598</v>
      </c>
      <c r="B5822" s="99">
        <v>44408</v>
      </c>
      <c r="C5822" s="23">
        <v>3419</v>
      </c>
      <c r="D5822" s="23">
        <v>5</v>
      </c>
      <c r="E5822" s="98" t="s">
        <v>49</v>
      </c>
      <c r="F5822" s="98" t="s">
        <v>164</v>
      </c>
      <c r="G5822" s="98" t="s">
        <v>4120</v>
      </c>
      <c r="H5822" s="98" t="s">
        <v>1366</v>
      </c>
      <c r="I5822" s="98" t="s">
        <v>6278</v>
      </c>
      <c r="J5822" s="99">
        <v>46006</v>
      </c>
      <c r="K5822" s="107">
        <v>25000000</v>
      </c>
      <c r="L5822" s="98" t="s">
        <v>8612</v>
      </c>
      <c r="M5822" s="23">
        <v>1800</v>
      </c>
      <c r="N5822" s="23">
        <v>1</v>
      </c>
      <c r="O5822" s="107">
        <v>25000000</v>
      </c>
      <c r="P5822" s="23">
        <v>180</v>
      </c>
      <c r="Q5822" s="23">
        <v>2</v>
      </c>
      <c r="R5822" s="23">
        <v>2</v>
      </c>
      <c r="S5822" s="23">
        <v>0</v>
      </c>
      <c r="T5822" s="47">
        <v>22.5</v>
      </c>
      <c r="U5822" s="98" t="s">
        <v>111</v>
      </c>
      <c r="V5822" s="98" t="s">
        <v>3139</v>
      </c>
      <c r="W5822" s="69">
        <f t="shared" si="180"/>
        <v>0.11199092898285538</v>
      </c>
    </row>
    <row r="5823" spans="1:23">
      <c r="A5823">
        <f t="shared" si="181"/>
        <v>867</v>
      </c>
      <c r="B5823" s="99">
        <v>44408</v>
      </c>
      <c r="C5823" s="23">
        <v>3420</v>
      </c>
      <c r="D5823" s="23">
        <v>5</v>
      </c>
      <c r="E5823" s="98" t="s">
        <v>49</v>
      </c>
      <c r="F5823" s="98" t="s">
        <v>164</v>
      </c>
      <c r="G5823" s="98" t="s">
        <v>4120</v>
      </c>
      <c r="H5823" s="98" t="s">
        <v>1366</v>
      </c>
      <c r="I5823" s="98" t="s">
        <v>6278</v>
      </c>
      <c r="J5823" s="99">
        <v>45275</v>
      </c>
      <c r="K5823" s="107">
        <v>10000000</v>
      </c>
      <c r="L5823" s="98" t="s">
        <v>8613</v>
      </c>
      <c r="M5823" s="23">
        <v>1080</v>
      </c>
      <c r="N5823" s="23">
        <v>1</v>
      </c>
      <c r="O5823" s="107">
        <v>10000000</v>
      </c>
      <c r="P5823" s="23">
        <v>30</v>
      </c>
      <c r="Q5823" s="23">
        <v>2</v>
      </c>
      <c r="R5823" s="23">
        <v>2</v>
      </c>
      <c r="S5823" s="23">
        <v>0</v>
      </c>
      <c r="T5823" s="47">
        <v>8.0555540000000008</v>
      </c>
      <c r="U5823" s="98" t="s">
        <v>111</v>
      </c>
      <c r="V5823" s="98" t="s">
        <v>3139</v>
      </c>
      <c r="W5823" s="69">
        <f t="shared" si="180"/>
        <v>2.1753946937356688E-2</v>
      </c>
    </row>
    <row r="5824" spans="1:23">
      <c r="A5824">
        <f t="shared" si="181"/>
        <v>867</v>
      </c>
      <c r="B5824" s="99">
        <v>44408</v>
      </c>
      <c r="C5824" s="23">
        <v>3421</v>
      </c>
      <c r="D5824" s="23">
        <v>5</v>
      </c>
      <c r="E5824" s="98" t="s">
        <v>49</v>
      </c>
      <c r="F5824" s="98" t="s">
        <v>164</v>
      </c>
      <c r="G5824" s="98" t="s">
        <v>4120</v>
      </c>
      <c r="H5824" s="98" t="s">
        <v>1366</v>
      </c>
      <c r="I5824" s="98" t="s">
        <v>6278</v>
      </c>
      <c r="J5824" s="99">
        <v>45275</v>
      </c>
      <c r="K5824" s="107">
        <v>6000000</v>
      </c>
      <c r="L5824" s="98" t="s">
        <v>8614</v>
      </c>
      <c r="M5824" s="23">
        <v>1080</v>
      </c>
      <c r="N5824" s="23">
        <v>1</v>
      </c>
      <c r="O5824" s="107">
        <v>6000000</v>
      </c>
      <c r="P5824" s="23">
        <v>180</v>
      </c>
      <c r="Q5824" s="23">
        <v>2</v>
      </c>
      <c r="R5824" s="23">
        <v>2</v>
      </c>
      <c r="S5824" s="23">
        <v>0</v>
      </c>
      <c r="T5824" s="47">
        <v>5</v>
      </c>
      <c r="U5824" s="98" t="s">
        <v>111</v>
      </c>
      <c r="V5824" s="98" t="s">
        <v>3139</v>
      </c>
      <c r="W5824" s="69">
        <f t="shared" si="180"/>
        <v>1.3502452430557034E-2</v>
      </c>
    </row>
    <row r="5825" spans="1:23">
      <c r="A5825">
        <f t="shared" si="181"/>
        <v>867</v>
      </c>
      <c r="B5825" s="99">
        <v>44408</v>
      </c>
      <c r="C5825" s="23">
        <v>3422</v>
      </c>
      <c r="D5825" s="23">
        <v>5</v>
      </c>
      <c r="E5825" s="98" t="s">
        <v>49</v>
      </c>
      <c r="F5825" s="98" t="s">
        <v>164</v>
      </c>
      <c r="G5825" s="98" t="s">
        <v>4120</v>
      </c>
      <c r="H5825" s="98" t="s">
        <v>1366</v>
      </c>
      <c r="I5825" s="98" t="s">
        <v>6278</v>
      </c>
      <c r="J5825" s="99">
        <v>45275</v>
      </c>
      <c r="K5825" s="107">
        <v>30000000</v>
      </c>
      <c r="L5825" s="98" t="s">
        <v>8615</v>
      </c>
      <c r="M5825" s="23">
        <v>1080</v>
      </c>
      <c r="N5825" s="23">
        <v>1</v>
      </c>
      <c r="O5825" s="107">
        <v>30000000</v>
      </c>
      <c r="P5825" s="23">
        <v>180</v>
      </c>
      <c r="Q5825" s="23">
        <v>2</v>
      </c>
      <c r="R5825" s="23">
        <v>2</v>
      </c>
      <c r="S5825" s="23">
        <v>2.93</v>
      </c>
      <c r="T5825" s="47">
        <v>25.090900000000001</v>
      </c>
      <c r="U5825" s="98" t="s">
        <v>111</v>
      </c>
      <c r="V5825" s="98" t="s">
        <v>3139</v>
      </c>
      <c r="W5825" s="69">
        <f t="shared" si="180"/>
        <v>6.7757736737972696E-2</v>
      </c>
    </row>
    <row r="5826" spans="1:23">
      <c r="A5826">
        <f t="shared" si="181"/>
        <v>1598</v>
      </c>
      <c r="B5826" s="99">
        <v>44408</v>
      </c>
      <c r="C5826" s="23">
        <v>3423</v>
      </c>
      <c r="D5826" s="23">
        <v>5</v>
      </c>
      <c r="E5826" s="98" t="s">
        <v>49</v>
      </c>
      <c r="F5826" s="98" t="s">
        <v>164</v>
      </c>
      <c r="G5826" s="98" t="s">
        <v>4120</v>
      </c>
      <c r="H5826" s="98" t="s">
        <v>1366</v>
      </c>
      <c r="I5826" s="98" t="s">
        <v>6278</v>
      </c>
      <c r="J5826" s="99">
        <v>46006</v>
      </c>
      <c r="K5826" s="107">
        <v>22000000</v>
      </c>
      <c r="L5826" s="98" t="s">
        <v>8616</v>
      </c>
      <c r="M5826" s="23">
        <v>1800</v>
      </c>
      <c r="N5826" s="23">
        <v>1</v>
      </c>
      <c r="O5826" s="107">
        <v>22000000</v>
      </c>
      <c r="P5826" s="23">
        <v>180</v>
      </c>
      <c r="Q5826" s="23">
        <v>2</v>
      </c>
      <c r="R5826" s="23">
        <v>2</v>
      </c>
      <c r="S5826" s="23">
        <v>0</v>
      </c>
      <c r="T5826" s="47">
        <v>19.8</v>
      </c>
      <c r="U5826" s="98" t="s">
        <v>111</v>
      </c>
      <c r="V5826" s="98" t="s">
        <v>3139</v>
      </c>
      <c r="W5826" s="69">
        <f t="shared" ref="W5826:W5889" si="182">+T5826/SUM($T$2:$T$5848)*A5826</f>
        <v>9.8552017504912756E-2</v>
      </c>
    </row>
    <row r="5827" spans="1:23">
      <c r="A5827">
        <f t="shared" ref="A5827:A5890" si="183">+J5827-B5827</f>
        <v>867</v>
      </c>
      <c r="B5827" s="99">
        <v>44408</v>
      </c>
      <c r="C5827" s="23">
        <v>3424</v>
      </c>
      <c r="D5827" s="23">
        <v>5</v>
      </c>
      <c r="E5827" s="98" t="s">
        <v>49</v>
      </c>
      <c r="F5827" s="98" t="s">
        <v>164</v>
      </c>
      <c r="G5827" s="98" t="s">
        <v>4120</v>
      </c>
      <c r="H5827" s="98" t="s">
        <v>1366</v>
      </c>
      <c r="I5827" s="98" t="s">
        <v>6278</v>
      </c>
      <c r="J5827" s="99">
        <v>45275</v>
      </c>
      <c r="K5827" s="107">
        <v>10000000</v>
      </c>
      <c r="L5827" s="98" t="s">
        <v>8617</v>
      </c>
      <c r="M5827" s="23">
        <v>1080</v>
      </c>
      <c r="N5827" s="23">
        <v>1</v>
      </c>
      <c r="O5827" s="107">
        <v>10000000</v>
      </c>
      <c r="P5827" s="23">
        <v>180</v>
      </c>
      <c r="Q5827" s="23">
        <v>2</v>
      </c>
      <c r="R5827" s="23">
        <v>2</v>
      </c>
      <c r="S5827" s="23">
        <v>0</v>
      </c>
      <c r="T5827" s="47">
        <v>8.3333329999999997</v>
      </c>
      <c r="U5827" s="98" t="s">
        <v>111</v>
      </c>
      <c r="V5827" s="98" t="s">
        <v>3139</v>
      </c>
      <c r="W5827" s="69">
        <f t="shared" si="182"/>
        <v>2.2504086484098226E-2</v>
      </c>
    </row>
    <row r="5828" spans="1:23">
      <c r="A5828">
        <f t="shared" si="183"/>
        <v>1598</v>
      </c>
      <c r="B5828" s="99">
        <v>44408</v>
      </c>
      <c r="C5828" s="23">
        <v>3425</v>
      </c>
      <c r="D5828" s="23">
        <v>5</v>
      </c>
      <c r="E5828" s="98" t="s">
        <v>49</v>
      </c>
      <c r="F5828" s="98" t="s">
        <v>164</v>
      </c>
      <c r="G5828" s="98" t="s">
        <v>4120</v>
      </c>
      <c r="H5828" s="98" t="s">
        <v>1366</v>
      </c>
      <c r="I5828" s="98" t="s">
        <v>6278</v>
      </c>
      <c r="J5828" s="99">
        <v>46006</v>
      </c>
      <c r="K5828" s="107">
        <v>30000000</v>
      </c>
      <c r="L5828" s="98" t="s">
        <v>8618</v>
      </c>
      <c r="M5828" s="23">
        <v>1800</v>
      </c>
      <c r="N5828" s="23">
        <v>1</v>
      </c>
      <c r="O5828" s="107">
        <v>30000000</v>
      </c>
      <c r="P5828" s="23">
        <v>180</v>
      </c>
      <c r="Q5828" s="23">
        <v>2</v>
      </c>
      <c r="R5828" s="23">
        <v>2</v>
      </c>
      <c r="S5828" s="23">
        <v>0</v>
      </c>
      <c r="T5828" s="47">
        <v>27</v>
      </c>
      <c r="U5828" s="98" t="s">
        <v>111</v>
      </c>
      <c r="V5828" s="98" t="s">
        <v>3139</v>
      </c>
      <c r="W5828" s="69">
        <f t="shared" si="182"/>
        <v>0.13438911477942647</v>
      </c>
    </row>
    <row r="5829" spans="1:23">
      <c r="A5829">
        <f t="shared" si="183"/>
        <v>1598</v>
      </c>
      <c r="B5829" s="99">
        <v>44408</v>
      </c>
      <c r="C5829" s="23">
        <v>3426</v>
      </c>
      <c r="D5829" s="23">
        <v>5</v>
      </c>
      <c r="E5829" s="98" t="s">
        <v>49</v>
      </c>
      <c r="F5829" s="98" t="s">
        <v>164</v>
      </c>
      <c r="G5829" s="98" t="s">
        <v>4120</v>
      </c>
      <c r="H5829" s="98" t="s">
        <v>1366</v>
      </c>
      <c r="I5829" s="98" t="s">
        <v>6278</v>
      </c>
      <c r="J5829" s="99">
        <v>46006</v>
      </c>
      <c r="K5829" s="107">
        <v>15000000</v>
      </c>
      <c r="L5829" s="98" t="s">
        <v>8619</v>
      </c>
      <c r="M5829" s="23">
        <v>1800</v>
      </c>
      <c r="N5829" s="23">
        <v>1</v>
      </c>
      <c r="O5829" s="107">
        <v>15000000</v>
      </c>
      <c r="P5829" s="23">
        <v>180</v>
      </c>
      <c r="Q5829" s="23">
        <v>2</v>
      </c>
      <c r="R5829" s="23">
        <v>2</v>
      </c>
      <c r="S5829" s="23">
        <v>0</v>
      </c>
      <c r="T5829" s="47">
        <v>13.5</v>
      </c>
      <c r="U5829" s="98" t="s">
        <v>111</v>
      </c>
      <c r="V5829" s="98" t="s">
        <v>3139</v>
      </c>
      <c r="W5829" s="69">
        <f t="shared" si="182"/>
        <v>6.7194557389713236E-2</v>
      </c>
    </row>
    <row r="5830" spans="1:23">
      <c r="A5830">
        <f t="shared" si="183"/>
        <v>1598</v>
      </c>
      <c r="B5830" s="99">
        <v>44408</v>
      </c>
      <c r="C5830" s="23">
        <v>3427</v>
      </c>
      <c r="D5830" s="23">
        <v>5</v>
      </c>
      <c r="E5830" s="98" t="s">
        <v>49</v>
      </c>
      <c r="F5830" s="98" t="s">
        <v>164</v>
      </c>
      <c r="G5830" s="98" t="s">
        <v>4120</v>
      </c>
      <c r="H5830" s="98" t="s">
        <v>1366</v>
      </c>
      <c r="I5830" s="98" t="s">
        <v>6278</v>
      </c>
      <c r="J5830" s="99">
        <v>46006</v>
      </c>
      <c r="K5830" s="107">
        <v>24500000</v>
      </c>
      <c r="L5830" s="98" t="s">
        <v>8620</v>
      </c>
      <c r="M5830" s="23">
        <v>1800</v>
      </c>
      <c r="N5830" s="23">
        <v>1</v>
      </c>
      <c r="O5830" s="107">
        <v>24500000</v>
      </c>
      <c r="P5830" s="23">
        <v>30</v>
      </c>
      <c r="Q5830" s="23">
        <v>2</v>
      </c>
      <c r="R5830" s="23">
        <v>2</v>
      </c>
      <c r="S5830" s="23">
        <v>0</v>
      </c>
      <c r="T5830" s="47">
        <v>21.641669</v>
      </c>
      <c r="U5830" s="98" t="s">
        <v>111</v>
      </c>
      <c r="V5830" s="98" t="s">
        <v>3139</v>
      </c>
      <c r="W5830" s="69">
        <f t="shared" si="182"/>
        <v>0.1077186940466428</v>
      </c>
    </row>
    <row r="5831" spans="1:23">
      <c r="A5831">
        <f t="shared" si="183"/>
        <v>1598</v>
      </c>
      <c r="B5831" s="99">
        <v>44408</v>
      </c>
      <c r="C5831" s="23">
        <v>3428</v>
      </c>
      <c r="D5831" s="23">
        <v>5</v>
      </c>
      <c r="E5831" s="98" t="s">
        <v>49</v>
      </c>
      <c r="F5831" s="98" t="s">
        <v>164</v>
      </c>
      <c r="G5831" s="98" t="s">
        <v>4120</v>
      </c>
      <c r="H5831" s="98" t="s">
        <v>1366</v>
      </c>
      <c r="I5831" s="98" t="s">
        <v>6278</v>
      </c>
      <c r="J5831" s="99">
        <v>46006</v>
      </c>
      <c r="K5831" s="107">
        <v>10000000</v>
      </c>
      <c r="L5831" s="98" t="s">
        <v>8621</v>
      </c>
      <c r="M5831" s="23">
        <v>1800</v>
      </c>
      <c r="N5831" s="23">
        <v>1</v>
      </c>
      <c r="O5831" s="107">
        <v>10000000</v>
      </c>
      <c r="P5831" s="23">
        <v>180</v>
      </c>
      <c r="Q5831" s="23">
        <v>2</v>
      </c>
      <c r="R5831" s="23">
        <v>2</v>
      </c>
      <c r="S5831" s="23">
        <v>0</v>
      </c>
      <c r="T5831" s="47">
        <v>9</v>
      </c>
      <c r="U5831" s="98" t="s">
        <v>111</v>
      </c>
      <c r="V5831" s="98" t="s">
        <v>3139</v>
      </c>
      <c r="W5831" s="69">
        <f t="shared" si="182"/>
        <v>4.4796371593142155E-2</v>
      </c>
    </row>
    <row r="5832" spans="1:23">
      <c r="A5832">
        <f t="shared" si="183"/>
        <v>1233</v>
      </c>
      <c r="B5832" s="99">
        <v>44408</v>
      </c>
      <c r="C5832" s="23">
        <v>3429</v>
      </c>
      <c r="D5832" s="23">
        <v>5</v>
      </c>
      <c r="E5832" s="98" t="s">
        <v>49</v>
      </c>
      <c r="F5832" s="98" t="s">
        <v>164</v>
      </c>
      <c r="G5832" s="98" t="s">
        <v>4120</v>
      </c>
      <c r="H5832" s="98" t="s">
        <v>1366</v>
      </c>
      <c r="I5832" s="98" t="s">
        <v>6278</v>
      </c>
      <c r="J5832" s="99">
        <v>45641</v>
      </c>
      <c r="K5832" s="107">
        <v>30000000</v>
      </c>
      <c r="L5832" s="98" t="s">
        <v>8622</v>
      </c>
      <c r="M5832" s="23">
        <v>1440</v>
      </c>
      <c r="N5832" s="23">
        <v>1</v>
      </c>
      <c r="O5832" s="107">
        <v>30000000</v>
      </c>
      <c r="P5832" s="23">
        <v>30</v>
      </c>
      <c r="Q5832" s="23">
        <v>2</v>
      </c>
      <c r="R5832" s="23">
        <v>2</v>
      </c>
      <c r="S5832" s="23">
        <v>0</v>
      </c>
      <c r="T5832" s="47">
        <v>25.625</v>
      </c>
      <c r="U5832" s="98" t="s">
        <v>111</v>
      </c>
      <c r="V5832" s="98" t="s">
        <v>3139</v>
      </c>
      <c r="W5832" s="69">
        <f t="shared" si="182"/>
        <v>9.8412554458181908E-2</v>
      </c>
    </row>
    <row r="5833" spans="1:23">
      <c r="A5833">
        <f t="shared" si="183"/>
        <v>867</v>
      </c>
      <c r="B5833" s="99">
        <v>44408</v>
      </c>
      <c r="C5833" s="23">
        <v>3430</v>
      </c>
      <c r="D5833" s="23">
        <v>5</v>
      </c>
      <c r="E5833" s="98" t="s">
        <v>49</v>
      </c>
      <c r="F5833" s="98" t="s">
        <v>164</v>
      </c>
      <c r="G5833" s="98" t="s">
        <v>4120</v>
      </c>
      <c r="H5833" s="98" t="s">
        <v>1366</v>
      </c>
      <c r="I5833" s="98" t="s">
        <v>6278</v>
      </c>
      <c r="J5833" s="99">
        <v>45275</v>
      </c>
      <c r="K5833" s="107">
        <v>10000000</v>
      </c>
      <c r="L5833" s="98" t="s">
        <v>8623</v>
      </c>
      <c r="M5833" s="23">
        <v>1080</v>
      </c>
      <c r="N5833" s="23">
        <v>1</v>
      </c>
      <c r="O5833" s="107">
        <v>10000000</v>
      </c>
      <c r="P5833" s="23">
        <v>180</v>
      </c>
      <c r="Q5833" s="23">
        <v>2</v>
      </c>
      <c r="R5833" s="23">
        <v>2</v>
      </c>
      <c r="S5833" s="23">
        <v>0</v>
      </c>
      <c r="T5833" s="47">
        <v>8.3333329999999997</v>
      </c>
      <c r="U5833" s="98" t="s">
        <v>111</v>
      </c>
      <c r="V5833" s="98" t="s">
        <v>3139</v>
      </c>
      <c r="W5833" s="69">
        <f t="shared" si="182"/>
        <v>2.2504086484098226E-2</v>
      </c>
    </row>
    <row r="5834" spans="1:23">
      <c r="A5834">
        <f t="shared" si="183"/>
        <v>1599</v>
      </c>
      <c r="B5834" s="99">
        <v>44408</v>
      </c>
      <c r="C5834" s="23">
        <v>3431</v>
      </c>
      <c r="D5834" s="23">
        <v>5</v>
      </c>
      <c r="E5834" s="98" t="s">
        <v>49</v>
      </c>
      <c r="F5834" s="98" t="s">
        <v>164</v>
      </c>
      <c r="G5834" s="98" t="s">
        <v>4120</v>
      </c>
      <c r="H5834" s="98" t="s">
        <v>1366</v>
      </c>
      <c r="I5834" s="98" t="s">
        <v>6803</v>
      </c>
      <c r="J5834" s="99">
        <v>46007</v>
      </c>
      <c r="K5834" s="107">
        <v>30000000</v>
      </c>
      <c r="L5834" s="98" t="s">
        <v>8624</v>
      </c>
      <c r="M5834" s="23">
        <v>1800</v>
      </c>
      <c r="N5834" s="23">
        <v>1</v>
      </c>
      <c r="O5834" s="107">
        <v>30000000</v>
      </c>
      <c r="P5834" s="23">
        <v>180</v>
      </c>
      <c r="Q5834" s="23">
        <v>2</v>
      </c>
      <c r="R5834" s="23">
        <v>2</v>
      </c>
      <c r="S5834" s="23">
        <v>0</v>
      </c>
      <c r="T5834" s="47">
        <v>27</v>
      </c>
      <c r="U5834" s="98" t="s">
        <v>111</v>
      </c>
      <c r="V5834" s="98" t="s">
        <v>3139</v>
      </c>
      <c r="W5834" s="69">
        <f t="shared" si="182"/>
        <v>0.13447321309906315</v>
      </c>
    </row>
    <row r="5835" spans="1:23">
      <c r="A5835">
        <f t="shared" si="183"/>
        <v>1599</v>
      </c>
      <c r="B5835" s="99">
        <v>44408</v>
      </c>
      <c r="C5835" s="23">
        <v>3432</v>
      </c>
      <c r="D5835" s="23">
        <v>5</v>
      </c>
      <c r="E5835" s="98" t="s">
        <v>49</v>
      </c>
      <c r="F5835" s="98" t="s">
        <v>164</v>
      </c>
      <c r="G5835" s="98" t="s">
        <v>4120</v>
      </c>
      <c r="H5835" s="98" t="s">
        <v>1366</v>
      </c>
      <c r="I5835" s="98" t="s">
        <v>6803</v>
      </c>
      <c r="J5835" s="99">
        <v>46007</v>
      </c>
      <c r="K5835" s="107">
        <v>20000000</v>
      </c>
      <c r="L5835" s="98" t="s">
        <v>8625</v>
      </c>
      <c r="M5835" s="23">
        <v>1800</v>
      </c>
      <c r="N5835" s="23">
        <v>1</v>
      </c>
      <c r="O5835" s="107">
        <v>20000000</v>
      </c>
      <c r="P5835" s="23">
        <v>180</v>
      </c>
      <c r="Q5835" s="23">
        <v>2</v>
      </c>
      <c r="R5835" s="23">
        <v>2</v>
      </c>
      <c r="S5835" s="23">
        <v>0</v>
      </c>
      <c r="T5835" s="47">
        <v>18</v>
      </c>
      <c r="U5835" s="98" t="s">
        <v>111</v>
      </c>
      <c r="V5835" s="98" t="s">
        <v>3139</v>
      </c>
      <c r="W5835" s="69">
        <f t="shared" si="182"/>
        <v>8.9648808732708765E-2</v>
      </c>
    </row>
    <row r="5836" spans="1:23">
      <c r="A5836">
        <f t="shared" si="183"/>
        <v>868</v>
      </c>
      <c r="B5836" s="99">
        <v>44408</v>
      </c>
      <c r="C5836" s="23">
        <v>3433</v>
      </c>
      <c r="D5836" s="23">
        <v>5</v>
      </c>
      <c r="E5836" s="98" t="s">
        <v>49</v>
      </c>
      <c r="F5836" s="98" t="s">
        <v>164</v>
      </c>
      <c r="G5836" s="98" t="s">
        <v>4120</v>
      </c>
      <c r="H5836" s="98" t="s">
        <v>1366</v>
      </c>
      <c r="I5836" s="98" t="s">
        <v>6803</v>
      </c>
      <c r="J5836" s="99">
        <v>45276</v>
      </c>
      <c r="K5836" s="107">
        <v>15000000</v>
      </c>
      <c r="L5836" s="98" t="s">
        <v>8626</v>
      </c>
      <c r="M5836" s="23">
        <v>1080</v>
      </c>
      <c r="N5836" s="23">
        <v>1</v>
      </c>
      <c r="O5836" s="107">
        <v>15000000</v>
      </c>
      <c r="P5836" s="23">
        <v>30</v>
      </c>
      <c r="Q5836" s="23">
        <v>2</v>
      </c>
      <c r="R5836" s="23">
        <v>2</v>
      </c>
      <c r="S5836" s="23">
        <v>0</v>
      </c>
      <c r="T5836" s="47">
        <v>12.083330999999999</v>
      </c>
      <c r="U5836" s="98" t="s">
        <v>111</v>
      </c>
      <c r="V5836" s="98" t="s">
        <v>3139</v>
      </c>
      <c r="W5836" s="69">
        <f t="shared" si="182"/>
        <v>3.2668556992431839E-2</v>
      </c>
    </row>
    <row r="5837" spans="1:23">
      <c r="A5837">
        <f t="shared" si="183"/>
        <v>868</v>
      </c>
      <c r="B5837" s="99">
        <v>44408</v>
      </c>
      <c r="C5837" s="23">
        <v>3434</v>
      </c>
      <c r="D5837" s="23">
        <v>5</v>
      </c>
      <c r="E5837" s="98" t="s">
        <v>49</v>
      </c>
      <c r="F5837" s="98" t="s">
        <v>164</v>
      </c>
      <c r="G5837" s="98" t="s">
        <v>4120</v>
      </c>
      <c r="H5837" s="98" t="s">
        <v>1366</v>
      </c>
      <c r="I5837" s="98" t="s">
        <v>6803</v>
      </c>
      <c r="J5837" s="99">
        <v>45276</v>
      </c>
      <c r="K5837" s="107">
        <v>7000000</v>
      </c>
      <c r="L5837" s="98" t="s">
        <v>8627</v>
      </c>
      <c r="M5837" s="23">
        <v>1080</v>
      </c>
      <c r="N5837" s="23">
        <v>1</v>
      </c>
      <c r="O5837" s="107">
        <v>7000000</v>
      </c>
      <c r="P5837" s="23">
        <v>180</v>
      </c>
      <c r="Q5837" s="23">
        <v>2</v>
      </c>
      <c r="R5837" s="23">
        <v>2</v>
      </c>
      <c r="S5837" s="23">
        <v>0</v>
      </c>
      <c r="T5837" s="47">
        <v>5.8333329999999997</v>
      </c>
      <c r="U5837" s="98" t="s">
        <v>111</v>
      </c>
      <c r="V5837" s="98" t="s">
        <v>3139</v>
      </c>
      <c r="W5837" s="69">
        <f t="shared" si="182"/>
        <v>1.5771029657826421E-2</v>
      </c>
    </row>
    <row r="5838" spans="1:23">
      <c r="A5838">
        <f t="shared" si="183"/>
        <v>1599</v>
      </c>
      <c r="B5838" s="99">
        <v>44408</v>
      </c>
      <c r="C5838" s="23">
        <v>3435</v>
      </c>
      <c r="D5838" s="23">
        <v>5</v>
      </c>
      <c r="E5838" s="98" t="s">
        <v>49</v>
      </c>
      <c r="F5838" s="98" t="s">
        <v>164</v>
      </c>
      <c r="G5838" s="98" t="s">
        <v>4120</v>
      </c>
      <c r="H5838" s="98" t="s">
        <v>1366</v>
      </c>
      <c r="I5838" s="98" t="s">
        <v>6803</v>
      </c>
      <c r="J5838" s="99">
        <v>46007</v>
      </c>
      <c r="K5838" s="107">
        <v>20000000</v>
      </c>
      <c r="L5838" s="98" t="s">
        <v>8628</v>
      </c>
      <c r="M5838" s="23">
        <v>1800</v>
      </c>
      <c r="N5838" s="23">
        <v>1</v>
      </c>
      <c r="O5838" s="107">
        <v>20000000</v>
      </c>
      <c r="P5838" s="23">
        <v>180</v>
      </c>
      <c r="Q5838" s="23">
        <v>2</v>
      </c>
      <c r="R5838" s="23">
        <v>2</v>
      </c>
      <c r="S5838" s="23">
        <v>0</v>
      </c>
      <c r="T5838" s="47">
        <v>18</v>
      </c>
      <c r="U5838" s="98" t="s">
        <v>111</v>
      </c>
      <c r="V5838" s="98" t="s">
        <v>3139</v>
      </c>
      <c r="W5838" s="69">
        <f t="shared" si="182"/>
        <v>8.9648808732708765E-2</v>
      </c>
    </row>
    <row r="5839" spans="1:23">
      <c r="A5839">
        <f t="shared" si="183"/>
        <v>868</v>
      </c>
      <c r="B5839" s="99">
        <v>44408</v>
      </c>
      <c r="C5839" s="23">
        <v>3436</v>
      </c>
      <c r="D5839" s="23">
        <v>5</v>
      </c>
      <c r="E5839" s="98" t="s">
        <v>49</v>
      </c>
      <c r="F5839" s="98" t="s">
        <v>164</v>
      </c>
      <c r="G5839" s="98" t="s">
        <v>4120</v>
      </c>
      <c r="H5839" s="98" t="s">
        <v>1366</v>
      </c>
      <c r="I5839" s="98" t="s">
        <v>6803</v>
      </c>
      <c r="J5839" s="99">
        <v>45276</v>
      </c>
      <c r="K5839" s="107">
        <v>11000000</v>
      </c>
      <c r="L5839" s="98" t="s">
        <v>8629</v>
      </c>
      <c r="M5839" s="23">
        <v>1080</v>
      </c>
      <c r="N5839" s="23">
        <v>1</v>
      </c>
      <c r="O5839" s="107">
        <v>11000000</v>
      </c>
      <c r="P5839" s="23">
        <v>180</v>
      </c>
      <c r="Q5839" s="23">
        <v>2</v>
      </c>
      <c r="R5839" s="23">
        <v>2</v>
      </c>
      <c r="S5839" s="23">
        <v>0</v>
      </c>
      <c r="T5839" s="47">
        <v>9.1666670000000003</v>
      </c>
      <c r="U5839" s="98" t="s">
        <v>111</v>
      </c>
      <c r="V5839" s="98" t="s">
        <v>3139</v>
      </c>
      <c r="W5839" s="69">
        <f t="shared" si="182"/>
        <v>2.4783048922531727E-2</v>
      </c>
    </row>
    <row r="5840" spans="1:23">
      <c r="A5840">
        <f t="shared" si="183"/>
        <v>868</v>
      </c>
      <c r="B5840" s="99">
        <v>44408</v>
      </c>
      <c r="C5840" s="23">
        <v>3437</v>
      </c>
      <c r="D5840" s="23">
        <v>5</v>
      </c>
      <c r="E5840" s="98" t="s">
        <v>49</v>
      </c>
      <c r="F5840" s="98" t="s">
        <v>164</v>
      </c>
      <c r="G5840" s="98" t="s">
        <v>4120</v>
      </c>
      <c r="H5840" s="98" t="s">
        <v>1366</v>
      </c>
      <c r="I5840" s="98" t="s">
        <v>6803</v>
      </c>
      <c r="J5840" s="99">
        <v>45276</v>
      </c>
      <c r="K5840" s="107">
        <v>6000000</v>
      </c>
      <c r="L5840" s="98" t="s">
        <v>8630</v>
      </c>
      <c r="M5840" s="23">
        <v>1080</v>
      </c>
      <c r="N5840" s="23">
        <v>1</v>
      </c>
      <c r="O5840" s="107">
        <v>6000000</v>
      </c>
      <c r="P5840" s="23">
        <v>180</v>
      </c>
      <c r="Q5840" s="23">
        <v>2</v>
      </c>
      <c r="R5840" s="23">
        <v>2</v>
      </c>
      <c r="S5840" s="23">
        <v>0</v>
      </c>
      <c r="T5840" s="47">
        <v>5</v>
      </c>
      <c r="U5840" s="98" t="s">
        <v>111</v>
      </c>
      <c r="V5840" s="98" t="s">
        <v>3139</v>
      </c>
      <c r="W5840" s="69">
        <f t="shared" si="182"/>
        <v>1.3518026193452716E-2</v>
      </c>
    </row>
    <row r="5841" spans="1:23">
      <c r="A5841">
        <f t="shared" si="183"/>
        <v>868</v>
      </c>
      <c r="B5841" s="99">
        <v>44408</v>
      </c>
      <c r="C5841" s="23">
        <v>3438</v>
      </c>
      <c r="D5841" s="23">
        <v>5</v>
      </c>
      <c r="E5841" s="98" t="s">
        <v>49</v>
      </c>
      <c r="F5841" s="98" t="s">
        <v>164</v>
      </c>
      <c r="G5841" s="98" t="s">
        <v>4120</v>
      </c>
      <c r="H5841" s="98" t="s">
        <v>1366</v>
      </c>
      <c r="I5841" s="98" t="s">
        <v>6803</v>
      </c>
      <c r="J5841" s="99">
        <v>45276</v>
      </c>
      <c r="K5841" s="107">
        <v>17000000</v>
      </c>
      <c r="L5841" s="98" t="s">
        <v>8631</v>
      </c>
      <c r="M5841" s="23">
        <v>1080</v>
      </c>
      <c r="N5841" s="23">
        <v>1</v>
      </c>
      <c r="O5841" s="107">
        <v>17000000</v>
      </c>
      <c r="P5841" s="23">
        <v>180</v>
      </c>
      <c r="Q5841" s="23">
        <v>2</v>
      </c>
      <c r="R5841" s="23">
        <v>2</v>
      </c>
      <c r="S5841" s="23">
        <v>0</v>
      </c>
      <c r="T5841" s="47">
        <v>14.166667</v>
      </c>
      <c r="U5841" s="98" t="s">
        <v>111</v>
      </c>
      <c r="V5841" s="98" t="s">
        <v>3139</v>
      </c>
      <c r="W5841" s="69">
        <f t="shared" si="182"/>
        <v>3.8301075115984441E-2</v>
      </c>
    </row>
    <row r="5842" spans="1:23">
      <c r="A5842">
        <f t="shared" si="183"/>
        <v>1599</v>
      </c>
      <c r="B5842" s="99">
        <v>44408</v>
      </c>
      <c r="C5842" s="23">
        <v>3439</v>
      </c>
      <c r="D5842" s="23">
        <v>5</v>
      </c>
      <c r="E5842" s="98" t="s">
        <v>49</v>
      </c>
      <c r="F5842" s="98" t="s">
        <v>164</v>
      </c>
      <c r="G5842" s="98" t="s">
        <v>4120</v>
      </c>
      <c r="H5842" s="98" t="s">
        <v>1366</v>
      </c>
      <c r="I5842" s="98" t="s">
        <v>6803</v>
      </c>
      <c r="J5842" s="99">
        <v>46007</v>
      </c>
      <c r="K5842" s="107">
        <v>16000000</v>
      </c>
      <c r="L5842" s="98" t="s">
        <v>8632</v>
      </c>
      <c r="M5842" s="23">
        <v>1800</v>
      </c>
      <c r="N5842" s="23">
        <v>1</v>
      </c>
      <c r="O5842" s="107">
        <v>16000000</v>
      </c>
      <c r="P5842" s="23">
        <v>180</v>
      </c>
      <c r="Q5842" s="23">
        <v>2</v>
      </c>
      <c r="R5842" s="23">
        <v>2</v>
      </c>
      <c r="S5842" s="23">
        <v>0</v>
      </c>
      <c r="T5842" s="47">
        <v>14.4</v>
      </c>
      <c r="U5842" s="98" t="s">
        <v>111</v>
      </c>
      <c r="V5842" s="98" t="s">
        <v>3139</v>
      </c>
      <c r="W5842" s="69">
        <f t="shared" si="182"/>
        <v>7.1719046986167018E-2</v>
      </c>
    </row>
    <row r="5843" spans="1:23">
      <c r="A5843">
        <f t="shared" si="183"/>
        <v>503</v>
      </c>
      <c r="B5843" s="99">
        <v>44408</v>
      </c>
      <c r="C5843" s="23">
        <v>3440</v>
      </c>
      <c r="D5843" s="23">
        <v>5</v>
      </c>
      <c r="E5843" s="98" t="s">
        <v>49</v>
      </c>
      <c r="F5843" s="98" t="s">
        <v>164</v>
      </c>
      <c r="G5843" s="98" t="s">
        <v>4120</v>
      </c>
      <c r="H5843" s="98" t="s">
        <v>1366</v>
      </c>
      <c r="I5843" s="98" t="s">
        <v>6803</v>
      </c>
      <c r="J5843" s="99">
        <v>44911</v>
      </c>
      <c r="K5843" s="107">
        <v>10000000</v>
      </c>
      <c r="L5843" s="98" t="s">
        <v>8633</v>
      </c>
      <c r="M5843" s="23">
        <v>720</v>
      </c>
      <c r="N5843" s="23">
        <v>1</v>
      </c>
      <c r="O5843" s="107">
        <v>10000000</v>
      </c>
      <c r="P5843" s="23">
        <v>180</v>
      </c>
      <c r="Q5843" s="23">
        <v>2</v>
      </c>
      <c r="R5843" s="23">
        <v>2</v>
      </c>
      <c r="S5843" s="23">
        <v>0</v>
      </c>
      <c r="T5843" s="47">
        <v>7.5</v>
      </c>
      <c r="U5843" s="98" t="s">
        <v>111</v>
      </c>
      <c r="V5843" s="98" t="s">
        <v>3139</v>
      </c>
      <c r="W5843" s="69">
        <f t="shared" si="182"/>
        <v>1.1750404104792713E-2</v>
      </c>
    </row>
    <row r="5844" spans="1:23">
      <c r="A5844">
        <f t="shared" si="183"/>
        <v>1599</v>
      </c>
      <c r="B5844" s="99">
        <v>44408</v>
      </c>
      <c r="C5844" s="23">
        <v>3441</v>
      </c>
      <c r="D5844" s="23">
        <v>5</v>
      </c>
      <c r="E5844" s="98" t="s">
        <v>49</v>
      </c>
      <c r="F5844" s="98" t="s">
        <v>164</v>
      </c>
      <c r="G5844" s="98" t="s">
        <v>4120</v>
      </c>
      <c r="H5844" s="98" t="s">
        <v>1366</v>
      </c>
      <c r="I5844" s="98" t="s">
        <v>6803</v>
      </c>
      <c r="J5844" s="99">
        <v>46007</v>
      </c>
      <c r="K5844" s="107">
        <v>13000000</v>
      </c>
      <c r="L5844" s="98" t="s">
        <v>8634</v>
      </c>
      <c r="M5844" s="23">
        <v>1800</v>
      </c>
      <c r="N5844" s="23">
        <v>1</v>
      </c>
      <c r="O5844" s="107">
        <v>13000000</v>
      </c>
      <c r="P5844" s="23">
        <v>180</v>
      </c>
      <c r="Q5844" s="23">
        <v>2</v>
      </c>
      <c r="R5844" s="23">
        <v>2</v>
      </c>
      <c r="S5844" s="23">
        <v>0</v>
      </c>
      <c r="T5844" s="47">
        <v>11.7</v>
      </c>
      <c r="U5844" s="98" t="s">
        <v>111</v>
      </c>
      <c r="V5844" s="98" t="s">
        <v>3139</v>
      </c>
      <c r="W5844" s="69">
        <f t="shared" si="182"/>
        <v>5.8271725676260697E-2</v>
      </c>
    </row>
    <row r="5845" spans="1:23">
      <c r="A5845">
        <f t="shared" si="183"/>
        <v>868</v>
      </c>
      <c r="B5845" s="99">
        <v>44408</v>
      </c>
      <c r="C5845" s="23">
        <v>3442</v>
      </c>
      <c r="D5845" s="23">
        <v>5</v>
      </c>
      <c r="E5845" s="98" t="s">
        <v>49</v>
      </c>
      <c r="F5845" s="98" t="s">
        <v>164</v>
      </c>
      <c r="G5845" s="98" t="s">
        <v>4120</v>
      </c>
      <c r="H5845" s="98" t="s">
        <v>1366</v>
      </c>
      <c r="I5845" s="98" t="s">
        <v>6803</v>
      </c>
      <c r="J5845" s="99">
        <v>45276</v>
      </c>
      <c r="K5845" s="107">
        <v>7000000</v>
      </c>
      <c r="L5845" s="98" t="s">
        <v>8635</v>
      </c>
      <c r="M5845" s="23">
        <v>1080</v>
      </c>
      <c r="N5845" s="23">
        <v>1</v>
      </c>
      <c r="O5845" s="107">
        <v>7000000</v>
      </c>
      <c r="P5845" s="23">
        <v>180</v>
      </c>
      <c r="Q5845" s="23">
        <v>2</v>
      </c>
      <c r="R5845" s="23">
        <v>2</v>
      </c>
      <c r="S5845" s="23">
        <v>0</v>
      </c>
      <c r="T5845" s="47">
        <v>5.8333329999999997</v>
      </c>
      <c r="U5845" s="98" t="s">
        <v>111</v>
      </c>
      <c r="V5845" s="98" t="s">
        <v>3139</v>
      </c>
      <c r="W5845" s="69">
        <f t="shared" si="182"/>
        <v>1.5771029657826421E-2</v>
      </c>
    </row>
    <row r="5846" spans="1:23">
      <c r="A5846">
        <f t="shared" si="183"/>
        <v>868</v>
      </c>
      <c r="B5846" s="99">
        <v>44408</v>
      </c>
      <c r="C5846" s="23">
        <v>3443</v>
      </c>
      <c r="D5846" s="23">
        <v>5</v>
      </c>
      <c r="E5846" s="98" t="s">
        <v>49</v>
      </c>
      <c r="F5846" s="98" t="s">
        <v>164</v>
      </c>
      <c r="G5846" s="98" t="s">
        <v>4120</v>
      </c>
      <c r="H5846" s="98" t="s">
        <v>1366</v>
      </c>
      <c r="I5846" s="98" t="s">
        <v>6803</v>
      </c>
      <c r="J5846" s="99">
        <v>45276</v>
      </c>
      <c r="K5846" s="107">
        <v>6000000</v>
      </c>
      <c r="L5846" s="98" t="s">
        <v>8636</v>
      </c>
      <c r="M5846" s="23">
        <v>1080</v>
      </c>
      <c r="N5846" s="23">
        <v>1</v>
      </c>
      <c r="O5846" s="107">
        <v>6000000</v>
      </c>
      <c r="P5846" s="23">
        <v>180</v>
      </c>
      <c r="Q5846" s="23">
        <v>2</v>
      </c>
      <c r="R5846" s="23">
        <v>2</v>
      </c>
      <c r="S5846" s="23">
        <v>0</v>
      </c>
      <c r="T5846" s="47">
        <v>5</v>
      </c>
      <c r="U5846" s="98" t="s">
        <v>111</v>
      </c>
      <c r="V5846" s="98" t="s">
        <v>3139</v>
      </c>
      <c r="W5846" s="69">
        <f t="shared" si="182"/>
        <v>1.3518026193452716E-2</v>
      </c>
    </row>
    <row r="5847" spans="1:23">
      <c r="A5847">
        <f t="shared" si="183"/>
        <v>868</v>
      </c>
      <c r="B5847" s="99">
        <v>44408</v>
      </c>
      <c r="C5847" s="23">
        <v>3444</v>
      </c>
      <c r="D5847" s="23">
        <v>5</v>
      </c>
      <c r="E5847" s="98" t="s">
        <v>49</v>
      </c>
      <c r="F5847" s="98" t="s">
        <v>164</v>
      </c>
      <c r="G5847" s="98" t="s">
        <v>4120</v>
      </c>
      <c r="H5847" s="98" t="s">
        <v>1366</v>
      </c>
      <c r="I5847" s="98" t="s">
        <v>6803</v>
      </c>
      <c r="J5847" s="99">
        <v>45276</v>
      </c>
      <c r="K5847" s="107">
        <v>6000000</v>
      </c>
      <c r="L5847" s="98" t="s">
        <v>8638</v>
      </c>
      <c r="M5847" s="23">
        <v>1080</v>
      </c>
      <c r="N5847" s="23">
        <v>1</v>
      </c>
      <c r="O5847" s="107">
        <v>6000000</v>
      </c>
      <c r="P5847" s="23">
        <v>180</v>
      </c>
      <c r="Q5847" s="23">
        <v>2</v>
      </c>
      <c r="R5847" s="23">
        <v>2</v>
      </c>
      <c r="S5847" s="23">
        <v>0</v>
      </c>
      <c r="T5847" s="47">
        <v>5</v>
      </c>
      <c r="U5847" s="98" t="s">
        <v>111</v>
      </c>
      <c r="V5847" s="98" t="s">
        <v>3139</v>
      </c>
      <c r="W5847" s="69">
        <f t="shared" si="182"/>
        <v>1.3518026193452716E-2</v>
      </c>
    </row>
    <row r="5848" spans="1:23">
      <c r="A5848">
        <f t="shared" si="183"/>
        <v>868</v>
      </c>
      <c r="B5848" s="99">
        <v>44408</v>
      </c>
      <c r="C5848" s="23">
        <v>3445</v>
      </c>
      <c r="D5848" s="23">
        <v>5</v>
      </c>
      <c r="E5848" s="98" t="s">
        <v>49</v>
      </c>
      <c r="F5848" s="98" t="s">
        <v>164</v>
      </c>
      <c r="G5848" s="98" t="s">
        <v>4120</v>
      </c>
      <c r="H5848" s="98" t="s">
        <v>1366</v>
      </c>
      <c r="I5848" s="98" t="s">
        <v>6803</v>
      </c>
      <c r="J5848" s="99">
        <v>45276</v>
      </c>
      <c r="K5848" s="107">
        <v>10000000</v>
      </c>
      <c r="L5848" s="98" t="s">
        <v>8639</v>
      </c>
      <c r="M5848" s="23">
        <v>1080</v>
      </c>
      <c r="N5848" s="23">
        <v>1</v>
      </c>
      <c r="O5848" s="107">
        <v>10000000</v>
      </c>
      <c r="P5848" s="23">
        <v>180</v>
      </c>
      <c r="Q5848" s="23">
        <v>2</v>
      </c>
      <c r="R5848" s="23">
        <v>2</v>
      </c>
      <c r="S5848" s="23">
        <v>0</v>
      </c>
      <c r="T5848" s="47">
        <v>8.3333329999999997</v>
      </c>
      <c r="U5848" s="98" t="s">
        <v>111</v>
      </c>
      <c r="V5848" s="98" t="s">
        <v>3139</v>
      </c>
      <c r="W5848" s="69">
        <f t="shared" si="182"/>
        <v>2.2530042754552781E-2</v>
      </c>
    </row>
    <row r="5849" spans="1:23">
      <c r="A5849" s="98">
        <f t="shared" si="183"/>
        <v>1599</v>
      </c>
      <c r="B5849" s="99">
        <v>44408</v>
      </c>
      <c r="C5849" s="23">
        <v>3446</v>
      </c>
      <c r="D5849" s="23">
        <v>5</v>
      </c>
      <c r="E5849" s="98" t="s">
        <v>49</v>
      </c>
      <c r="F5849" s="98" t="s">
        <v>164</v>
      </c>
      <c r="G5849" s="98" t="s">
        <v>4120</v>
      </c>
      <c r="H5849" s="98" t="s">
        <v>1366</v>
      </c>
      <c r="I5849" s="98" t="s">
        <v>6803</v>
      </c>
      <c r="J5849" s="99">
        <v>46007</v>
      </c>
      <c r="K5849" s="107">
        <v>30000000</v>
      </c>
      <c r="L5849" s="98" t="s">
        <v>8640</v>
      </c>
      <c r="M5849" s="23">
        <v>1800</v>
      </c>
      <c r="N5849" s="23">
        <v>1</v>
      </c>
      <c r="O5849" s="107">
        <v>30000000</v>
      </c>
      <c r="P5849" s="23">
        <v>180</v>
      </c>
      <c r="Q5849" s="23">
        <v>2</v>
      </c>
      <c r="R5849" s="23">
        <v>2</v>
      </c>
      <c r="S5849" s="23">
        <v>0</v>
      </c>
      <c r="T5849" s="47">
        <v>27</v>
      </c>
      <c r="U5849" s="98" t="s">
        <v>111</v>
      </c>
      <c r="V5849" s="98" t="s">
        <v>3139</v>
      </c>
      <c r="W5849" s="69">
        <f t="shared" si="182"/>
        <v>0.13447321309906315</v>
      </c>
    </row>
    <row r="5850" spans="1:23">
      <c r="A5850" s="98">
        <f t="shared" si="183"/>
        <v>868</v>
      </c>
      <c r="B5850" s="99">
        <v>44408</v>
      </c>
      <c r="C5850" s="23">
        <v>3447</v>
      </c>
      <c r="D5850" s="23">
        <v>5</v>
      </c>
      <c r="E5850" s="98" t="s">
        <v>49</v>
      </c>
      <c r="F5850" s="98" t="s">
        <v>164</v>
      </c>
      <c r="G5850" s="98" t="s">
        <v>4120</v>
      </c>
      <c r="H5850" s="98" t="s">
        <v>1366</v>
      </c>
      <c r="I5850" s="98" t="s">
        <v>6803</v>
      </c>
      <c r="J5850" s="99">
        <v>45276</v>
      </c>
      <c r="K5850" s="107">
        <v>15000000</v>
      </c>
      <c r="L5850" s="98" t="s">
        <v>8637</v>
      </c>
      <c r="M5850" s="23">
        <v>1080</v>
      </c>
      <c r="N5850" s="23">
        <v>1</v>
      </c>
      <c r="O5850" s="107">
        <v>15000000</v>
      </c>
      <c r="P5850" s="23">
        <v>180</v>
      </c>
      <c r="Q5850" s="23">
        <v>2</v>
      </c>
      <c r="R5850" s="23">
        <v>2</v>
      </c>
      <c r="S5850" s="23">
        <v>0</v>
      </c>
      <c r="T5850" s="47">
        <v>12.5</v>
      </c>
      <c r="U5850" s="98" t="s">
        <v>111</v>
      </c>
      <c r="V5850" s="98" t="s">
        <v>3139</v>
      </c>
      <c r="W5850" s="69">
        <f t="shared" si="182"/>
        <v>3.3795065483631787E-2</v>
      </c>
    </row>
    <row r="5851" spans="1:23">
      <c r="A5851" s="98">
        <f t="shared" si="183"/>
        <v>1599</v>
      </c>
      <c r="B5851" s="99">
        <v>44408</v>
      </c>
      <c r="C5851" s="23">
        <v>3448</v>
      </c>
      <c r="D5851" s="23">
        <v>5</v>
      </c>
      <c r="E5851" s="98" t="s">
        <v>49</v>
      </c>
      <c r="F5851" s="98" t="s">
        <v>164</v>
      </c>
      <c r="G5851" s="98" t="s">
        <v>4120</v>
      </c>
      <c r="H5851" s="98" t="s">
        <v>1366</v>
      </c>
      <c r="I5851" s="98" t="s">
        <v>6803</v>
      </c>
      <c r="J5851" s="99">
        <v>46007</v>
      </c>
      <c r="K5851" s="107">
        <v>10000000</v>
      </c>
      <c r="L5851" s="98" t="s">
        <v>8641</v>
      </c>
      <c r="M5851" s="23">
        <v>1800</v>
      </c>
      <c r="N5851" s="23">
        <v>1</v>
      </c>
      <c r="O5851" s="107">
        <v>10000000</v>
      </c>
      <c r="P5851" s="23">
        <v>30</v>
      </c>
      <c r="Q5851" s="23">
        <v>2</v>
      </c>
      <c r="R5851" s="23">
        <v>2</v>
      </c>
      <c r="S5851" s="23">
        <v>0</v>
      </c>
      <c r="T5851" s="47">
        <v>8.8333309999999994</v>
      </c>
      <c r="U5851" s="98" t="s">
        <v>111</v>
      </c>
      <c r="V5851" s="98" t="s">
        <v>3139</v>
      </c>
      <c r="W5851" s="69">
        <f t="shared" si="182"/>
        <v>4.3994311182872614E-2</v>
      </c>
    </row>
    <row r="5852" spans="1:23">
      <c r="A5852" s="98">
        <f t="shared" si="183"/>
        <v>138</v>
      </c>
      <c r="B5852" s="99">
        <v>44408</v>
      </c>
      <c r="C5852" s="23">
        <v>3449</v>
      </c>
      <c r="D5852" s="23">
        <v>5</v>
      </c>
      <c r="E5852" s="98" t="s">
        <v>49</v>
      </c>
      <c r="F5852" s="98" t="s">
        <v>164</v>
      </c>
      <c r="G5852" s="98" t="s">
        <v>4120</v>
      </c>
      <c r="H5852" s="98" t="s">
        <v>1366</v>
      </c>
      <c r="I5852" s="98" t="s">
        <v>6803</v>
      </c>
      <c r="J5852" s="99">
        <v>44546</v>
      </c>
      <c r="K5852" s="107">
        <v>10000000</v>
      </c>
      <c r="L5852" s="98" t="s">
        <v>8642</v>
      </c>
      <c r="M5852" s="23">
        <v>360</v>
      </c>
      <c r="N5852" s="23">
        <v>1</v>
      </c>
      <c r="O5852" s="107">
        <v>10000000</v>
      </c>
      <c r="P5852" s="23">
        <v>30</v>
      </c>
      <c r="Q5852" s="23">
        <v>2</v>
      </c>
      <c r="R5852" s="23">
        <v>2</v>
      </c>
      <c r="S5852" s="23">
        <v>0</v>
      </c>
      <c r="T5852" s="47">
        <v>4.1666689999999997</v>
      </c>
      <c r="U5852" s="98" t="s">
        <v>111</v>
      </c>
      <c r="V5852" s="98" t="s">
        <v>3139</v>
      </c>
      <c r="W5852" s="69">
        <f t="shared" si="182"/>
        <v>1.7909837359538583E-3</v>
      </c>
    </row>
    <row r="5853" spans="1:23">
      <c r="A5853" s="98">
        <f t="shared" si="183"/>
        <v>1600</v>
      </c>
      <c r="B5853" s="99">
        <v>44408</v>
      </c>
      <c r="C5853" s="23">
        <v>3450</v>
      </c>
      <c r="D5853" s="23">
        <v>5</v>
      </c>
      <c r="E5853" s="98" t="s">
        <v>49</v>
      </c>
      <c r="F5853" s="98" t="s">
        <v>164</v>
      </c>
      <c r="G5853" s="98" t="s">
        <v>4120</v>
      </c>
      <c r="H5853" s="98" t="s">
        <v>1366</v>
      </c>
      <c r="I5853" s="98" t="s">
        <v>6285</v>
      </c>
      <c r="J5853" s="99">
        <v>46008</v>
      </c>
      <c r="K5853" s="107">
        <v>25000000</v>
      </c>
      <c r="L5853" s="98" t="s">
        <v>8643</v>
      </c>
      <c r="M5853" s="23">
        <v>1800</v>
      </c>
      <c r="N5853" s="23">
        <v>1</v>
      </c>
      <c r="O5853" s="107">
        <v>25000000</v>
      </c>
      <c r="P5853" s="23">
        <v>360</v>
      </c>
      <c r="Q5853" s="23">
        <v>2</v>
      </c>
      <c r="R5853" s="23">
        <v>2</v>
      </c>
      <c r="S5853" s="23">
        <v>0</v>
      </c>
      <c r="T5853" s="47">
        <v>25</v>
      </c>
      <c r="U5853" s="98" t="s">
        <v>111</v>
      </c>
      <c r="V5853" s="98" t="s">
        <v>3139</v>
      </c>
      <c r="W5853" s="69">
        <f t="shared" si="182"/>
        <v>0.12459010316546282</v>
      </c>
    </row>
    <row r="5854" spans="1:23">
      <c r="A5854" s="98">
        <f t="shared" si="183"/>
        <v>1600</v>
      </c>
      <c r="B5854" s="99">
        <v>44408</v>
      </c>
      <c r="C5854" s="23">
        <v>3451</v>
      </c>
      <c r="D5854" s="23">
        <v>5</v>
      </c>
      <c r="E5854" s="98" t="s">
        <v>49</v>
      </c>
      <c r="F5854" s="98" t="s">
        <v>164</v>
      </c>
      <c r="G5854" s="98" t="s">
        <v>4120</v>
      </c>
      <c r="H5854" s="98" t="s">
        <v>1366</v>
      </c>
      <c r="I5854" s="98" t="s">
        <v>6285</v>
      </c>
      <c r="J5854" s="99">
        <v>46008</v>
      </c>
      <c r="K5854" s="107">
        <v>15000000</v>
      </c>
      <c r="L5854" s="98" t="s">
        <v>8644</v>
      </c>
      <c r="M5854" s="23">
        <v>1800</v>
      </c>
      <c r="N5854" s="23">
        <v>1</v>
      </c>
      <c r="O5854" s="107">
        <v>15000000</v>
      </c>
      <c r="P5854" s="23">
        <v>180</v>
      </c>
      <c r="Q5854" s="23">
        <v>2</v>
      </c>
      <c r="R5854" s="23">
        <v>2</v>
      </c>
      <c r="S5854" s="23">
        <v>0</v>
      </c>
      <c r="T5854" s="47">
        <v>13.5</v>
      </c>
      <c r="U5854" s="98" t="s">
        <v>111</v>
      </c>
      <c r="V5854" s="98" t="s">
        <v>3139</v>
      </c>
      <c r="W5854" s="69">
        <f t="shared" si="182"/>
        <v>6.7278655709349919E-2</v>
      </c>
    </row>
    <row r="5855" spans="1:23">
      <c r="A5855" s="98">
        <f t="shared" si="183"/>
        <v>1600</v>
      </c>
      <c r="B5855" s="99">
        <v>44408</v>
      </c>
      <c r="C5855" s="23">
        <v>3452</v>
      </c>
      <c r="D5855" s="23">
        <v>5</v>
      </c>
      <c r="E5855" s="98" t="s">
        <v>49</v>
      </c>
      <c r="F5855" s="98" t="s">
        <v>164</v>
      </c>
      <c r="G5855" s="98" t="s">
        <v>4120</v>
      </c>
      <c r="H5855" s="98" t="s">
        <v>1366</v>
      </c>
      <c r="I5855" s="98" t="s">
        <v>6285</v>
      </c>
      <c r="J5855" s="99">
        <v>46008</v>
      </c>
      <c r="K5855" s="107">
        <v>10000000</v>
      </c>
      <c r="L5855" s="98" t="s">
        <v>8645</v>
      </c>
      <c r="M5855" s="23">
        <v>1800</v>
      </c>
      <c r="N5855" s="23">
        <v>1</v>
      </c>
      <c r="O5855" s="107">
        <v>10000000</v>
      </c>
      <c r="P5855" s="23">
        <v>180</v>
      </c>
      <c r="Q5855" s="23">
        <v>2</v>
      </c>
      <c r="R5855" s="23">
        <v>2</v>
      </c>
      <c r="S5855" s="23">
        <v>0</v>
      </c>
      <c r="T5855" s="47">
        <v>9</v>
      </c>
      <c r="U5855" s="98" t="s">
        <v>111</v>
      </c>
      <c r="V5855" s="98" t="s">
        <v>3139</v>
      </c>
      <c r="W5855" s="69">
        <f t="shared" si="182"/>
        <v>4.485243713956661E-2</v>
      </c>
    </row>
    <row r="5856" spans="1:23">
      <c r="A5856" s="98">
        <f t="shared" si="183"/>
        <v>504</v>
      </c>
      <c r="B5856" s="99">
        <v>44408</v>
      </c>
      <c r="C5856" s="23">
        <v>3453</v>
      </c>
      <c r="D5856" s="23">
        <v>5</v>
      </c>
      <c r="E5856" s="98" t="s">
        <v>49</v>
      </c>
      <c r="F5856" s="98" t="s">
        <v>164</v>
      </c>
      <c r="G5856" s="98" t="s">
        <v>4120</v>
      </c>
      <c r="H5856" s="98" t="s">
        <v>1366</v>
      </c>
      <c r="I5856" s="98" t="s">
        <v>6285</v>
      </c>
      <c r="J5856" s="99">
        <v>44912</v>
      </c>
      <c r="K5856" s="107">
        <v>10000000</v>
      </c>
      <c r="L5856" s="98" t="s">
        <v>8646</v>
      </c>
      <c r="M5856" s="23">
        <v>720</v>
      </c>
      <c r="N5856" s="23">
        <v>1</v>
      </c>
      <c r="O5856" s="107">
        <v>10000000</v>
      </c>
      <c r="P5856" s="23">
        <v>30</v>
      </c>
      <c r="Q5856" s="23">
        <v>2</v>
      </c>
      <c r="R5856" s="23">
        <v>2</v>
      </c>
      <c r="S5856" s="23">
        <v>0</v>
      </c>
      <c r="T5856" s="47">
        <v>7.0833310000000003</v>
      </c>
      <c r="U5856" s="98" t="s">
        <v>111</v>
      </c>
      <c r="V5856" s="98" t="s">
        <v>3139</v>
      </c>
      <c r="W5856" s="69">
        <f t="shared" si="182"/>
        <v>1.1119663044568524E-2</v>
      </c>
    </row>
    <row r="5857" spans="1:23">
      <c r="A5857" s="98">
        <f t="shared" si="183"/>
        <v>869</v>
      </c>
      <c r="B5857" s="99">
        <v>44408</v>
      </c>
      <c r="C5857" s="23">
        <v>3454</v>
      </c>
      <c r="D5857" s="23">
        <v>5</v>
      </c>
      <c r="E5857" s="98" t="s">
        <v>49</v>
      </c>
      <c r="F5857" s="98" t="s">
        <v>164</v>
      </c>
      <c r="G5857" s="98" t="s">
        <v>4120</v>
      </c>
      <c r="H5857" s="98" t="s">
        <v>1366</v>
      </c>
      <c r="I5857" s="98" t="s">
        <v>6285</v>
      </c>
      <c r="J5857" s="99">
        <v>45277</v>
      </c>
      <c r="K5857" s="107">
        <v>10000000</v>
      </c>
      <c r="L5857" s="98" t="s">
        <v>8647</v>
      </c>
      <c r="M5857" s="23">
        <v>1080</v>
      </c>
      <c r="N5857" s="23">
        <v>1</v>
      </c>
      <c r="O5857" s="107">
        <v>10000000</v>
      </c>
      <c r="P5857" s="23">
        <v>180</v>
      </c>
      <c r="Q5857" s="23">
        <v>2</v>
      </c>
      <c r="R5857" s="23">
        <v>2</v>
      </c>
      <c r="S5857" s="23">
        <v>0</v>
      </c>
      <c r="T5857" s="47">
        <v>8.3333329999999997</v>
      </c>
      <c r="U5857" s="98" t="s">
        <v>111</v>
      </c>
      <c r="V5857" s="98" t="s">
        <v>3139</v>
      </c>
      <c r="W5857" s="69">
        <f t="shared" si="182"/>
        <v>2.2555999025007333E-2</v>
      </c>
    </row>
    <row r="5858" spans="1:23">
      <c r="A5858" s="98">
        <f t="shared" si="183"/>
        <v>869</v>
      </c>
      <c r="B5858" s="99">
        <v>44408</v>
      </c>
      <c r="C5858" s="23">
        <v>3455</v>
      </c>
      <c r="D5858" s="23">
        <v>5</v>
      </c>
      <c r="E5858" s="98" t="s">
        <v>49</v>
      </c>
      <c r="F5858" s="98" t="s">
        <v>164</v>
      </c>
      <c r="G5858" s="98" t="s">
        <v>4120</v>
      </c>
      <c r="H5858" s="98" t="s">
        <v>1366</v>
      </c>
      <c r="I5858" s="98" t="s">
        <v>6285</v>
      </c>
      <c r="J5858" s="99">
        <v>45277</v>
      </c>
      <c r="K5858" s="107">
        <v>7000000</v>
      </c>
      <c r="L5858" s="98" t="s">
        <v>8648</v>
      </c>
      <c r="M5858" s="23">
        <v>1080</v>
      </c>
      <c r="N5858" s="23">
        <v>1</v>
      </c>
      <c r="O5858" s="107">
        <v>7000000</v>
      </c>
      <c r="P5858" s="23">
        <v>30</v>
      </c>
      <c r="Q5858" s="23">
        <v>2</v>
      </c>
      <c r="R5858" s="23">
        <v>2</v>
      </c>
      <c r="S5858" s="23">
        <v>0</v>
      </c>
      <c r="T5858" s="47">
        <v>5.6388920000000002</v>
      </c>
      <c r="U5858" s="98" t="s">
        <v>111</v>
      </c>
      <c r="V5858" s="98" t="s">
        <v>3139</v>
      </c>
      <c r="W5858" s="69">
        <f t="shared" si="182"/>
        <v>1.5262901705010667E-2</v>
      </c>
    </row>
    <row r="5859" spans="1:23">
      <c r="A5859" s="98">
        <f t="shared" si="183"/>
        <v>504</v>
      </c>
      <c r="B5859" s="99">
        <v>44408</v>
      </c>
      <c r="C5859" s="23">
        <v>3456</v>
      </c>
      <c r="D5859" s="23">
        <v>5</v>
      </c>
      <c r="E5859" s="98" t="s">
        <v>49</v>
      </c>
      <c r="F5859" s="98" t="s">
        <v>164</v>
      </c>
      <c r="G5859" s="98" t="s">
        <v>4120</v>
      </c>
      <c r="H5859" s="98" t="s">
        <v>1366</v>
      </c>
      <c r="I5859" s="98" t="s">
        <v>6285</v>
      </c>
      <c r="J5859" s="99">
        <v>44912</v>
      </c>
      <c r="K5859" s="107">
        <v>15000000</v>
      </c>
      <c r="L5859" s="98" t="s">
        <v>8649</v>
      </c>
      <c r="M5859" s="23">
        <v>720</v>
      </c>
      <c r="N5859" s="23">
        <v>1</v>
      </c>
      <c r="O5859" s="107">
        <v>15000000</v>
      </c>
      <c r="P5859" s="23">
        <v>180</v>
      </c>
      <c r="Q5859" s="23">
        <v>2</v>
      </c>
      <c r="R5859" s="23">
        <v>2</v>
      </c>
      <c r="S5859" s="23">
        <v>0</v>
      </c>
      <c r="T5859" s="47">
        <v>11.25</v>
      </c>
      <c r="U5859" s="98" t="s">
        <v>111</v>
      </c>
      <c r="V5859" s="98" t="s">
        <v>3139</v>
      </c>
      <c r="W5859" s="69">
        <f t="shared" si="182"/>
        <v>1.7660647123704354E-2</v>
      </c>
    </row>
    <row r="5860" spans="1:23">
      <c r="A5860" s="98">
        <f t="shared" si="183"/>
        <v>869</v>
      </c>
      <c r="B5860" s="99">
        <v>44408</v>
      </c>
      <c r="C5860" s="23">
        <v>3457</v>
      </c>
      <c r="D5860" s="23">
        <v>5</v>
      </c>
      <c r="E5860" s="98" t="s">
        <v>49</v>
      </c>
      <c r="F5860" s="98" t="s">
        <v>164</v>
      </c>
      <c r="G5860" s="98" t="s">
        <v>4120</v>
      </c>
      <c r="H5860" s="98" t="s">
        <v>1366</v>
      </c>
      <c r="I5860" s="98" t="s">
        <v>6285</v>
      </c>
      <c r="J5860" s="99">
        <v>45277</v>
      </c>
      <c r="K5860" s="107">
        <v>18000000</v>
      </c>
      <c r="L5860" s="98" t="s">
        <v>8650</v>
      </c>
      <c r="M5860" s="23">
        <v>1080</v>
      </c>
      <c r="N5860" s="23">
        <v>1</v>
      </c>
      <c r="O5860" s="107">
        <v>18000000</v>
      </c>
      <c r="P5860" s="23">
        <v>360</v>
      </c>
      <c r="Q5860" s="23">
        <v>2</v>
      </c>
      <c r="R5860" s="23">
        <v>2</v>
      </c>
      <c r="S5860" s="23">
        <v>0</v>
      </c>
      <c r="T5860" s="47">
        <v>18</v>
      </c>
      <c r="U5860" s="98" t="s">
        <v>111</v>
      </c>
      <c r="V5860" s="98" t="s">
        <v>3139</v>
      </c>
      <c r="W5860" s="69">
        <f t="shared" si="182"/>
        <v>4.8720959842854232E-2</v>
      </c>
    </row>
    <row r="5861" spans="1:23">
      <c r="A5861" s="98">
        <f t="shared" si="183"/>
        <v>869</v>
      </c>
      <c r="B5861" s="99">
        <v>44408</v>
      </c>
      <c r="C5861" s="23">
        <v>3458</v>
      </c>
      <c r="D5861" s="23">
        <v>5</v>
      </c>
      <c r="E5861" s="98" t="s">
        <v>49</v>
      </c>
      <c r="F5861" s="98" t="s">
        <v>164</v>
      </c>
      <c r="G5861" s="98" t="s">
        <v>4120</v>
      </c>
      <c r="H5861" s="98" t="s">
        <v>1366</v>
      </c>
      <c r="I5861" s="98" t="s">
        <v>6285</v>
      </c>
      <c r="J5861" s="99">
        <v>45277</v>
      </c>
      <c r="K5861" s="107">
        <v>15000000</v>
      </c>
      <c r="L5861" s="98" t="s">
        <v>8651</v>
      </c>
      <c r="M5861" s="23">
        <v>1080</v>
      </c>
      <c r="N5861" s="23">
        <v>1</v>
      </c>
      <c r="O5861" s="107">
        <v>15000000</v>
      </c>
      <c r="P5861" s="23">
        <v>180</v>
      </c>
      <c r="Q5861" s="23">
        <v>2</v>
      </c>
      <c r="R5861" s="23">
        <v>2</v>
      </c>
      <c r="S5861" s="23">
        <v>0</v>
      </c>
      <c r="T5861" s="47">
        <v>12.5</v>
      </c>
      <c r="U5861" s="98" t="s">
        <v>111</v>
      </c>
      <c r="V5861" s="98" t="s">
        <v>3139</v>
      </c>
      <c r="W5861" s="69">
        <f t="shared" si="182"/>
        <v>3.3833999890870999E-2</v>
      </c>
    </row>
    <row r="5862" spans="1:23">
      <c r="A5862" s="98">
        <f t="shared" si="183"/>
        <v>869</v>
      </c>
      <c r="B5862" s="99">
        <v>44408</v>
      </c>
      <c r="C5862" s="23">
        <v>3459</v>
      </c>
      <c r="D5862" s="23">
        <v>5</v>
      </c>
      <c r="E5862" s="98" t="s">
        <v>49</v>
      </c>
      <c r="F5862" s="98" t="s">
        <v>164</v>
      </c>
      <c r="G5862" s="98" t="s">
        <v>4120</v>
      </c>
      <c r="H5862" s="98" t="s">
        <v>1366</v>
      </c>
      <c r="I5862" s="98" t="s">
        <v>6285</v>
      </c>
      <c r="J5862" s="99">
        <v>45277</v>
      </c>
      <c r="K5862" s="107">
        <v>10000000</v>
      </c>
      <c r="L5862" s="98" t="s">
        <v>8652</v>
      </c>
      <c r="M5862" s="23">
        <v>1080</v>
      </c>
      <c r="N5862" s="23">
        <v>1</v>
      </c>
      <c r="O5862" s="107">
        <v>10000000</v>
      </c>
      <c r="P5862" s="23">
        <v>180</v>
      </c>
      <c r="Q5862" s="23">
        <v>2</v>
      </c>
      <c r="R5862" s="23">
        <v>2</v>
      </c>
      <c r="S5862" s="23">
        <v>0</v>
      </c>
      <c r="T5862" s="47">
        <v>8.3333329999999997</v>
      </c>
      <c r="U5862" s="98" t="s">
        <v>111</v>
      </c>
      <c r="V5862" s="98" t="s">
        <v>3139</v>
      </c>
      <c r="W5862" s="69">
        <f t="shared" si="182"/>
        <v>2.2555999025007333E-2</v>
      </c>
    </row>
    <row r="5863" spans="1:23">
      <c r="A5863" s="98">
        <f t="shared" si="183"/>
        <v>1600</v>
      </c>
      <c r="B5863" s="99">
        <v>44408</v>
      </c>
      <c r="C5863" s="23">
        <v>3460</v>
      </c>
      <c r="D5863" s="23">
        <v>5</v>
      </c>
      <c r="E5863" s="98" t="s">
        <v>49</v>
      </c>
      <c r="F5863" s="98" t="s">
        <v>164</v>
      </c>
      <c r="G5863" s="98" t="s">
        <v>4120</v>
      </c>
      <c r="H5863" s="98" t="s">
        <v>1366</v>
      </c>
      <c r="I5863" s="98" t="s">
        <v>6285</v>
      </c>
      <c r="J5863" s="99">
        <v>46008</v>
      </c>
      <c r="K5863" s="107">
        <v>15000000</v>
      </c>
      <c r="L5863" s="98" t="s">
        <v>8653</v>
      </c>
      <c r="M5863" s="23">
        <v>1800</v>
      </c>
      <c r="N5863" s="23">
        <v>1</v>
      </c>
      <c r="O5863" s="107">
        <v>15000000</v>
      </c>
      <c r="P5863" s="23">
        <v>180</v>
      </c>
      <c r="Q5863" s="23">
        <v>2</v>
      </c>
      <c r="R5863" s="23">
        <v>2</v>
      </c>
      <c r="S5863" s="23">
        <v>0</v>
      </c>
      <c r="T5863" s="47">
        <v>13.5</v>
      </c>
      <c r="U5863" s="98" t="s">
        <v>111</v>
      </c>
      <c r="V5863" s="98" t="s">
        <v>3139</v>
      </c>
      <c r="W5863" s="69">
        <f t="shared" si="182"/>
        <v>6.7278655709349919E-2</v>
      </c>
    </row>
    <row r="5864" spans="1:23">
      <c r="A5864" s="98">
        <f t="shared" si="183"/>
        <v>869</v>
      </c>
      <c r="B5864" s="99">
        <v>44408</v>
      </c>
      <c r="C5864" s="23">
        <v>3461</v>
      </c>
      <c r="D5864" s="23">
        <v>5</v>
      </c>
      <c r="E5864" s="98" t="s">
        <v>49</v>
      </c>
      <c r="F5864" s="98" t="s">
        <v>164</v>
      </c>
      <c r="G5864" s="98" t="s">
        <v>4120</v>
      </c>
      <c r="H5864" s="98" t="s">
        <v>1366</v>
      </c>
      <c r="I5864" s="98" t="s">
        <v>6285</v>
      </c>
      <c r="J5864" s="99">
        <v>45277</v>
      </c>
      <c r="K5864" s="107">
        <v>10000000</v>
      </c>
      <c r="L5864" s="98" t="s">
        <v>8654</v>
      </c>
      <c r="M5864" s="23">
        <v>1080</v>
      </c>
      <c r="N5864" s="23">
        <v>1</v>
      </c>
      <c r="O5864" s="107">
        <v>10000000</v>
      </c>
      <c r="P5864" s="23">
        <v>180</v>
      </c>
      <c r="Q5864" s="23">
        <v>2</v>
      </c>
      <c r="R5864" s="23">
        <v>2</v>
      </c>
      <c r="S5864" s="23">
        <v>0</v>
      </c>
      <c r="T5864" s="47">
        <v>8.3333329999999997</v>
      </c>
      <c r="U5864" s="98" t="s">
        <v>111</v>
      </c>
      <c r="V5864" s="98" t="s">
        <v>3139</v>
      </c>
      <c r="W5864" s="69">
        <f t="shared" si="182"/>
        <v>2.2555999025007333E-2</v>
      </c>
    </row>
    <row r="5865" spans="1:23">
      <c r="A5865" s="98">
        <f t="shared" si="183"/>
        <v>869</v>
      </c>
      <c r="B5865" s="99">
        <v>44408</v>
      </c>
      <c r="C5865" s="23">
        <v>3462</v>
      </c>
      <c r="D5865" s="23">
        <v>5</v>
      </c>
      <c r="E5865" s="98" t="s">
        <v>49</v>
      </c>
      <c r="F5865" s="98" t="s">
        <v>164</v>
      </c>
      <c r="G5865" s="98" t="s">
        <v>4120</v>
      </c>
      <c r="H5865" s="98" t="s">
        <v>1366</v>
      </c>
      <c r="I5865" s="98" t="s">
        <v>6285</v>
      </c>
      <c r="J5865" s="99">
        <v>45277</v>
      </c>
      <c r="K5865" s="107">
        <v>12000000</v>
      </c>
      <c r="L5865" s="98" t="s">
        <v>8655</v>
      </c>
      <c r="M5865" s="23">
        <v>1080</v>
      </c>
      <c r="N5865" s="23">
        <v>1</v>
      </c>
      <c r="O5865" s="107">
        <v>12000000</v>
      </c>
      <c r="P5865" s="23">
        <v>180</v>
      </c>
      <c r="Q5865" s="23">
        <v>2</v>
      </c>
      <c r="R5865" s="23">
        <v>2</v>
      </c>
      <c r="S5865" s="23">
        <v>0</v>
      </c>
      <c r="T5865" s="47">
        <v>10</v>
      </c>
      <c r="U5865" s="98" t="s">
        <v>111</v>
      </c>
      <c r="V5865" s="98" t="s">
        <v>3139</v>
      </c>
      <c r="W5865" s="69">
        <f t="shared" si="182"/>
        <v>2.70671999126968E-2</v>
      </c>
    </row>
    <row r="5866" spans="1:23">
      <c r="A5866" s="98">
        <f t="shared" si="183"/>
        <v>1601</v>
      </c>
      <c r="B5866" s="99">
        <v>44408</v>
      </c>
      <c r="C5866" s="23">
        <v>3463</v>
      </c>
      <c r="D5866" s="23">
        <v>5</v>
      </c>
      <c r="E5866" s="98" t="s">
        <v>49</v>
      </c>
      <c r="F5866" s="98" t="s">
        <v>164</v>
      </c>
      <c r="G5866" s="98" t="s">
        <v>4120</v>
      </c>
      <c r="H5866" s="98" t="s">
        <v>1366</v>
      </c>
      <c r="I5866" s="98" t="s">
        <v>6611</v>
      </c>
      <c r="J5866" s="99">
        <v>46009</v>
      </c>
      <c r="K5866" s="107">
        <v>15000000</v>
      </c>
      <c r="L5866" s="98" t="s">
        <v>8656</v>
      </c>
      <c r="M5866" s="23">
        <v>1800</v>
      </c>
      <c r="N5866" s="23">
        <v>1</v>
      </c>
      <c r="O5866" s="107">
        <v>15000000</v>
      </c>
      <c r="P5866" s="23">
        <v>180</v>
      </c>
      <c r="Q5866" s="23">
        <v>2</v>
      </c>
      <c r="R5866" s="23">
        <v>2</v>
      </c>
      <c r="S5866" s="23">
        <v>0</v>
      </c>
      <c r="T5866" s="47">
        <v>13.5</v>
      </c>
      <c r="U5866" s="98" t="s">
        <v>111</v>
      </c>
      <c r="V5866" s="98" t="s">
        <v>3139</v>
      </c>
      <c r="W5866" s="69">
        <f t="shared" si="182"/>
        <v>6.7320704869168274E-2</v>
      </c>
    </row>
    <row r="5867" spans="1:23">
      <c r="A5867" s="98">
        <f t="shared" si="183"/>
        <v>1601</v>
      </c>
      <c r="B5867" s="99">
        <v>44408</v>
      </c>
      <c r="C5867" s="23">
        <v>3464</v>
      </c>
      <c r="D5867" s="23">
        <v>5</v>
      </c>
      <c r="E5867" s="98" t="s">
        <v>49</v>
      </c>
      <c r="F5867" s="98" t="s">
        <v>164</v>
      </c>
      <c r="G5867" s="98" t="s">
        <v>4120</v>
      </c>
      <c r="H5867" s="98" t="s">
        <v>1366</v>
      </c>
      <c r="I5867" s="98" t="s">
        <v>6611</v>
      </c>
      <c r="J5867" s="99">
        <v>46009</v>
      </c>
      <c r="K5867" s="107">
        <v>30000000</v>
      </c>
      <c r="L5867" s="98" t="s">
        <v>8657</v>
      </c>
      <c r="M5867" s="23">
        <v>1800</v>
      </c>
      <c r="N5867" s="23">
        <v>1</v>
      </c>
      <c r="O5867" s="107">
        <v>30000000</v>
      </c>
      <c r="P5867" s="23">
        <v>180</v>
      </c>
      <c r="Q5867" s="23">
        <v>2</v>
      </c>
      <c r="R5867" s="23">
        <v>2</v>
      </c>
      <c r="S5867" s="23">
        <v>0</v>
      </c>
      <c r="T5867" s="47">
        <v>27</v>
      </c>
      <c r="U5867" s="98" t="s">
        <v>111</v>
      </c>
      <c r="V5867" s="98" t="s">
        <v>3139</v>
      </c>
      <c r="W5867" s="69">
        <f t="shared" si="182"/>
        <v>0.13464140973833655</v>
      </c>
    </row>
    <row r="5868" spans="1:23">
      <c r="A5868" s="98">
        <f t="shared" si="183"/>
        <v>505</v>
      </c>
      <c r="B5868" s="99">
        <v>44408</v>
      </c>
      <c r="C5868" s="23">
        <v>3465</v>
      </c>
      <c r="D5868" s="23">
        <v>5</v>
      </c>
      <c r="E5868" s="98" t="s">
        <v>49</v>
      </c>
      <c r="F5868" s="98" t="s">
        <v>164</v>
      </c>
      <c r="G5868" s="98" t="s">
        <v>4120</v>
      </c>
      <c r="H5868" s="98" t="s">
        <v>1366</v>
      </c>
      <c r="I5868" s="98" t="s">
        <v>6611</v>
      </c>
      <c r="J5868" s="99">
        <v>44913</v>
      </c>
      <c r="K5868" s="107">
        <v>17500000</v>
      </c>
      <c r="L5868" s="98" t="s">
        <v>8658</v>
      </c>
      <c r="M5868" s="23">
        <v>720</v>
      </c>
      <c r="N5868" s="23">
        <v>1</v>
      </c>
      <c r="O5868" s="107">
        <v>17500000</v>
      </c>
      <c r="P5868" s="23">
        <v>30</v>
      </c>
      <c r="Q5868" s="23">
        <v>2</v>
      </c>
      <c r="R5868" s="23">
        <v>2</v>
      </c>
      <c r="S5868" s="23">
        <v>0</v>
      </c>
      <c r="T5868" s="47">
        <v>12.395830999999999</v>
      </c>
      <c r="U5868" s="98" t="s">
        <v>111</v>
      </c>
      <c r="V5868" s="98" t="s">
        <v>3139</v>
      </c>
      <c r="W5868" s="69">
        <f t="shared" si="182"/>
        <v>1.9498023021784484E-2</v>
      </c>
    </row>
    <row r="5869" spans="1:23">
      <c r="A5869" s="98">
        <f t="shared" si="183"/>
        <v>1601</v>
      </c>
      <c r="B5869" s="99">
        <v>44408</v>
      </c>
      <c r="C5869" s="23">
        <v>3466</v>
      </c>
      <c r="D5869" s="23">
        <v>5</v>
      </c>
      <c r="E5869" s="98" t="s">
        <v>49</v>
      </c>
      <c r="F5869" s="98" t="s">
        <v>164</v>
      </c>
      <c r="G5869" s="98" t="s">
        <v>4120</v>
      </c>
      <c r="H5869" s="98" t="s">
        <v>1366</v>
      </c>
      <c r="I5869" s="98" t="s">
        <v>6611</v>
      </c>
      <c r="J5869" s="99">
        <v>46009</v>
      </c>
      <c r="K5869" s="107">
        <v>18000000</v>
      </c>
      <c r="L5869" s="98" t="s">
        <v>8659</v>
      </c>
      <c r="M5869" s="23">
        <v>1800</v>
      </c>
      <c r="N5869" s="23">
        <v>1</v>
      </c>
      <c r="O5869" s="107">
        <v>18000000</v>
      </c>
      <c r="P5869" s="23">
        <v>180</v>
      </c>
      <c r="Q5869" s="23">
        <v>2</v>
      </c>
      <c r="R5869" s="23">
        <v>2</v>
      </c>
      <c r="S5869" s="23">
        <v>0</v>
      </c>
      <c r="T5869" s="47">
        <v>16.2</v>
      </c>
      <c r="U5869" s="98" t="s">
        <v>111</v>
      </c>
      <c r="V5869" s="98" t="s">
        <v>3139</v>
      </c>
      <c r="W5869" s="69">
        <f t="shared" si="182"/>
        <v>8.0784845843001912E-2</v>
      </c>
    </row>
    <row r="5870" spans="1:23">
      <c r="A5870" s="98">
        <f t="shared" si="183"/>
        <v>505</v>
      </c>
      <c r="B5870" s="99">
        <v>44408</v>
      </c>
      <c r="C5870" s="23">
        <v>3467</v>
      </c>
      <c r="D5870" s="23">
        <v>5</v>
      </c>
      <c r="E5870" s="98" t="s">
        <v>49</v>
      </c>
      <c r="F5870" s="98" t="s">
        <v>164</v>
      </c>
      <c r="G5870" s="98" t="s">
        <v>4120</v>
      </c>
      <c r="H5870" s="98" t="s">
        <v>1366</v>
      </c>
      <c r="I5870" s="98" t="s">
        <v>6611</v>
      </c>
      <c r="J5870" s="99">
        <v>44913</v>
      </c>
      <c r="K5870" s="107">
        <v>15000000</v>
      </c>
      <c r="L5870" s="98" t="s">
        <v>8660</v>
      </c>
      <c r="M5870" s="23">
        <v>720</v>
      </c>
      <c r="N5870" s="23">
        <v>1</v>
      </c>
      <c r="O5870" s="107">
        <v>15000000</v>
      </c>
      <c r="P5870" s="23">
        <v>180</v>
      </c>
      <c r="Q5870" s="23">
        <v>2</v>
      </c>
      <c r="R5870" s="23">
        <v>2</v>
      </c>
      <c r="S5870" s="23">
        <v>0</v>
      </c>
      <c r="T5870" s="47">
        <v>11.25</v>
      </c>
      <c r="U5870" s="98" t="s">
        <v>111</v>
      </c>
      <c r="V5870" s="98" t="s">
        <v>3139</v>
      </c>
      <c r="W5870" s="69">
        <f t="shared" si="182"/>
        <v>1.7695688090219638E-2</v>
      </c>
    </row>
    <row r="5871" spans="1:23">
      <c r="A5871" s="98">
        <f t="shared" si="183"/>
        <v>1601</v>
      </c>
      <c r="B5871" s="99">
        <v>44408</v>
      </c>
      <c r="C5871" s="23">
        <v>3468</v>
      </c>
      <c r="D5871" s="23">
        <v>5</v>
      </c>
      <c r="E5871" s="98" t="s">
        <v>49</v>
      </c>
      <c r="F5871" s="98" t="s">
        <v>164</v>
      </c>
      <c r="G5871" s="98" t="s">
        <v>4120</v>
      </c>
      <c r="H5871" s="98" t="s">
        <v>1366</v>
      </c>
      <c r="I5871" s="98" t="s">
        <v>6611</v>
      </c>
      <c r="J5871" s="99">
        <v>46009</v>
      </c>
      <c r="K5871" s="107">
        <v>20000000</v>
      </c>
      <c r="L5871" s="98" t="s">
        <v>8661</v>
      </c>
      <c r="M5871" s="23">
        <v>1800</v>
      </c>
      <c r="N5871" s="23">
        <v>1</v>
      </c>
      <c r="O5871" s="107">
        <v>20000000</v>
      </c>
      <c r="P5871" s="23">
        <v>180</v>
      </c>
      <c r="Q5871" s="23">
        <v>2</v>
      </c>
      <c r="R5871" s="23">
        <v>2</v>
      </c>
      <c r="S5871" s="23">
        <v>0</v>
      </c>
      <c r="T5871" s="47">
        <v>18</v>
      </c>
      <c r="U5871" s="98" t="s">
        <v>111</v>
      </c>
      <c r="V5871" s="98" t="s">
        <v>3139</v>
      </c>
      <c r="W5871" s="69">
        <f t="shared" si="182"/>
        <v>8.976093982555769E-2</v>
      </c>
    </row>
    <row r="5872" spans="1:23">
      <c r="A5872" s="98">
        <f t="shared" si="183"/>
        <v>1601</v>
      </c>
      <c r="B5872" s="99">
        <v>44408</v>
      </c>
      <c r="C5872" s="23">
        <v>3469</v>
      </c>
      <c r="D5872" s="23">
        <v>5</v>
      </c>
      <c r="E5872" s="98" t="s">
        <v>49</v>
      </c>
      <c r="F5872" s="98" t="s">
        <v>164</v>
      </c>
      <c r="G5872" s="98" t="s">
        <v>4120</v>
      </c>
      <c r="H5872" s="98" t="s">
        <v>1366</v>
      </c>
      <c r="I5872" s="98" t="s">
        <v>6611</v>
      </c>
      <c r="J5872" s="99">
        <v>46009</v>
      </c>
      <c r="K5872" s="107">
        <v>34000000</v>
      </c>
      <c r="L5872" s="98" t="s">
        <v>8662</v>
      </c>
      <c r="M5872" s="23">
        <v>1800</v>
      </c>
      <c r="N5872" s="23">
        <v>1</v>
      </c>
      <c r="O5872" s="107">
        <v>34000000</v>
      </c>
      <c r="P5872" s="23">
        <v>180</v>
      </c>
      <c r="Q5872" s="23">
        <v>2</v>
      </c>
      <c r="R5872" s="23">
        <v>2</v>
      </c>
      <c r="S5872" s="23">
        <v>2.93</v>
      </c>
      <c r="T5872" s="47">
        <v>30.703866000000001</v>
      </c>
      <c r="U5872" s="98" t="s">
        <v>111</v>
      </c>
      <c r="V5872" s="98" t="s">
        <v>3139</v>
      </c>
      <c r="W5872" s="69">
        <f t="shared" si="182"/>
        <v>0.15311154824655482</v>
      </c>
    </row>
    <row r="5873" spans="1:23">
      <c r="A5873" s="98">
        <f t="shared" si="183"/>
        <v>1236</v>
      </c>
      <c r="B5873" s="99">
        <v>44408</v>
      </c>
      <c r="C5873" s="23">
        <v>3470</v>
      </c>
      <c r="D5873" s="23">
        <v>5</v>
      </c>
      <c r="E5873" s="98" t="s">
        <v>49</v>
      </c>
      <c r="F5873" s="98" t="s">
        <v>164</v>
      </c>
      <c r="G5873" s="98" t="s">
        <v>4120</v>
      </c>
      <c r="H5873" s="98" t="s">
        <v>1366</v>
      </c>
      <c r="I5873" s="98" t="s">
        <v>6611</v>
      </c>
      <c r="J5873" s="99">
        <v>45644</v>
      </c>
      <c r="K5873" s="107">
        <v>10000000</v>
      </c>
      <c r="L5873" s="98" t="s">
        <v>8663</v>
      </c>
      <c r="M5873" s="23">
        <v>1440</v>
      </c>
      <c r="N5873" s="23">
        <v>1</v>
      </c>
      <c r="O5873" s="107">
        <v>10000000</v>
      </c>
      <c r="P5873" s="23">
        <v>180</v>
      </c>
      <c r="Q5873" s="23">
        <v>2</v>
      </c>
      <c r="R5873" s="23">
        <v>2</v>
      </c>
      <c r="S5873" s="23">
        <v>0</v>
      </c>
      <c r="T5873" s="47">
        <v>8.75</v>
      </c>
      <c r="U5873" s="98" t="s">
        <v>111</v>
      </c>
      <c r="V5873" s="98" t="s">
        <v>3139</v>
      </c>
      <c r="W5873" s="69">
        <f t="shared" si="182"/>
        <v>3.3686049143362012E-2</v>
      </c>
    </row>
    <row r="5874" spans="1:23">
      <c r="A5874" s="98">
        <f t="shared" si="183"/>
        <v>870</v>
      </c>
      <c r="B5874" s="99">
        <v>44408</v>
      </c>
      <c r="C5874" s="23">
        <v>3471</v>
      </c>
      <c r="D5874" s="23">
        <v>5</v>
      </c>
      <c r="E5874" s="98" t="s">
        <v>49</v>
      </c>
      <c r="F5874" s="98" t="s">
        <v>164</v>
      </c>
      <c r="G5874" s="98" t="s">
        <v>4120</v>
      </c>
      <c r="H5874" s="98" t="s">
        <v>1366</v>
      </c>
      <c r="I5874" s="98" t="s">
        <v>6611</v>
      </c>
      <c r="J5874" s="99">
        <v>45278</v>
      </c>
      <c r="K5874" s="107">
        <v>10000000</v>
      </c>
      <c r="L5874" s="98" t="s">
        <v>8664</v>
      </c>
      <c r="M5874" s="23">
        <v>1080</v>
      </c>
      <c r="N5874" s="23">
        <v>1</v>
      </c>
      <c r="O5874" s="107">
        <v>10000000</v>
      </c>
      <c r="P5874" s="23">
        <v>180</v>
      </c>
      <c r="Q5874" s="23">
        <v>2</v>
      </c>
      <c r="R5874" s="23">
        <v>2</v>
      </c>
      <c r="S5874" s="23">
        <v>0</v>
      </c>
      <c r="T5874" s="47">
        <v>8.3333329999999997</v>
      </c>
      <c r="U5874" s="98" t="s">
        <v>111</v>
      </c>
      <c r="V5874" s="98" t="s">
        <v>3139</v>
      </c>
      <c r="W5874" s="69">
        <f t="shared" si="182"/>
        <v>2.2581955295461888E-2</v>
      </c>
    </row>
    <row r="5875" spans="1:23">
      <c r="A5875" s="98">
        <f t="shared" si="183"/>
        <v>1601</v>
      </c>
      <c r="B5875" s="99">
        <v>44408</v>
      </c>
      <c r="C5875" s="23">
        <v>3472</v>
      </c>
      <c r="D5875" s="23">
        <v>5</v>
      </c>
      <c r="E5875" s="98" t="s">
        <v>49</v>
      </c>
      <c r="F5875" s="98" t="s">
        <v>164</v>
      </c>
      <c r="G5875" s="98" t="s">
        <v>4120</v>
      </c>
      <c r="H5875" s="98" t="s">
        <v>1366</v>
      </c>
      <c r="I5875" s="98" t="s">
        <v>6611</v>
      </c>
      <c r="J5875" s="99">
        <v>46009</v>
      </c>
      <c r="K5875" s="107">
        <v>16300000</v>
      </c>
      <c r="L5875" s="98" t="s">
        <v>8665</v>
      </c>
      <c r="M5875" s="23">
        <v>1800</v>
      </c>
      <c r="N5875" s="23">
        <v>1</v>
      </c>
      <c r="O5875" s="107">
        <v>16300000</v>
      </c>
      <c r="P5875" s="23">
        <v>180</v>
      </c>
      <c r="Q5875" s="23">
        <v>2</v>
      </c>
      <c r="R5875" s="23">
        <v>2</v>
      </c>
      <c r="S5875" s="23">
        <v>0</v>
      </c>
      <c r="T5875" s="47">
        <v>14.67</v>
      </c>
      <c r="U5875" s="98" t="s">
        <v>111</v>
      </c>
      <c r="V5875" s="98" t="s">
        <v>3139</v>
      </c>
      <c r="W5875" s="69">
        <f t="shared" si="182"/>
        <v>7.3155165957829518E-2</v>
      </c>
    </row>
    <row r="5876" spans="1:23">
      <c r="A5876" s="98">
        <f t="shared" si="183"/>
        <v>1601</v>
      </c>
      <c r="B5876" s="99">
        <v>44408</v>
      </c>
      <c r="C5876" s="23">
        <v>3473</v>
      </c>
      <c r="D5876" s="23">
        <v>5</v>
      </c>
      <c r="E5876" s="98" t="s">
        <v>49</v>
      </c>
      <c r="F5876" s="98" t="s">
        <v>164</v>
      </c>
      <c r="G5876" s="98" t="s">
        <v>4120</v>
      </c>
      <c r="H5876" s="98" t="s">
        <v>1366</v>
      </c>
      <c r="I5876" s="98" t="s">
        <v>6611</v>
      </c>
      <c r="J5876" s="99">
        <v>46009</v>
      </c>
      <c r="K5876" s="107">
        <v>21000000</v>
      </c>
      <c r="L5876" s="98" t="s">
        <v>8666</v>
      </c>
      <c r="M5876" s="23">
        <v>1800</v>
      </c>
      <c r="N5876" s="23">
        <v>1</v>
      </c>
      <c r="O5876" s="107">
        <v>21000000</v>
      </c>
      <c r="P5876" s="23">
        <v>180</v>
      </c>
      <c r="Q5876" s="23">
        <v>2</v>
      </c>
      <c r="R5876" s="23">
        <v>2</v>
      </c>
      <c r="S5876" s="23">
        <v>0</v>
      </c>
      <c r="T5876" s="47">
        <v>18.899999999999999</v>
      </c>
      <c r="U5876" s="98" t="s">
        <v>111</v>
      </c>
      <c r="V5876" s="98" t="s">
        <v>3139</v>
      </c>
      <c r="W5876" s="69">
        <f t="shared" si="182"/>
        <v>9.4248986816835564E-2</v>
      </c>
    </row>
    <row r="5877" spans="1:23">
      <c r="A5877" s="98">
        <f t="shared" si="183"/>
        <v>870</v>
      </c>
      <c r="B5877" s="99">
        <v>44408</v>
      </c>
      <c r="C5877" s="23">
        <v>3474</v>
      </c>
      <c r="D5877" s="23">
        <v>5</v>
      </c>
      <c r="E5877" s="98" t="s">
        <v>49</v>
      </c>
      <c r="F5877" s="98" t="s">
        <v>164</v>
      </c>
      <c r="G5877" s="98" t="s">
        <v>4120</v>
      </c>
      <c r="H5877" s="98" t="s">
        <v>1366</v>
      </c>
      <c r="I5877" s="98" t="s">
        <v>6611</v>
      </c>
      <c r="J5877" s="99">
        <v>45278</v>
      </c>
      <c r="K5877" s="107">
        <v>17500000</v>
      </c>
      <c r="L5877" s="98" t="s">
        <v>8667</v>
      </c>
      <c r="M5877" s="23">
        <v>1080</v>
      </c>
      <c r="N5877" s="23">
        <v>1</v>
      </c>
      <c r="O5877" s="107">
        <v>17500000</v>
      </c>
      <c r="P5877" s="23">
        <v>90</v>
      </c>
      <c r="Q5877" s="23">
        <v>2</v>
      </c>
      <c r="R5877" s="23">
        <v>2</v>
      </c>
      <c r="S5877" s="23">
        <v>0</v>
      </c>
      <c r="T5877" s="47">
        <v>14.583334000000001</v>
      </c>
      <c r="U5877" s="98" t="s">
        <v>111</v>
      </c>
      <c r="V5877" s="98" t="s">
        <v>3139</v>
      </c>
      <c r="W5877" s="69">
        <f t="shared" si="182"/>
        <v>3.9518425154351736E-2</v>
      </c>
    </row>
    <row r="5878" spans="1:23">
      <c r="A5878" s="98">
        <f t="shared" si="183"/>
        <v>870</v>
      </c>
      <c r="B5878" s="99">
        <v>44408</v>
      </c>
      <c r="C5878" s="23">
        <v>3475</v>
      </c>
      <c r="D5878" s="23">
        <v>5</v>
      </c>
      <c r="E5878" s="98" t="s">
        <v>49</v>
      </c>
      <c r="F5878" s="98" t="s">
        <v>164</v>
      </c>
      <c r="G5878" s="98" t="s">
        <v>4120</v>
      </c>
      <c r="H5878" s="98" t="s">
        <v>1366</v>
      </c>
      <c r="I5878" s="98" t="s">
        <v>6611</v>
      </c>
      <c r="J5878" s="99">
        <v>45278</v>
      </c>
      <c r="K5878" s="107">
        <v>5000000</v>
      </c>
      <c r="L5878" s="98" t="s">
        <v>8668</v>
      </c>
      <c r="M5878" s="23">
        <v>1080</v>
      </c>
      <c r="N5878" s="23">
        <v>1</v>
      </c>
      <c r="O5878" s="107">
        <v>5000000</v>
      </c>
      <c r="P5878" s="23">
        <v>30</v>
      </c>
      <c r="Q5878" s="23">
        <v>2</v>
      </c>
      <c r="R5878" s="23">
        <v>2</v>
      </c>
      <c r="S5878" s="23">
        <v>0</v>
      </c>
      <c r="T5878" s="47">
        <v>4.0277770000000004</v>
      </c>
      <c r="U5878" s="98" t="s">
        <v>111</v>
      </c>
      <c r="V5878" s="98" t="s">
        <v>3139</v>
      </c>
      <c r="W5878" s="69">
        <f t="shared" si="182"/>
        <v>1.0914610055075154E-2</v>
      </c>
    </row>
    <row r="5879" spans="1:23">
      <c r="A5879" s="98">
        <f t="shared" si="183"/>
        <v>870</v>
      </c>
      <c r="B5879" s="99">
        <v>44408</v>
      </c>
      <c r="C5879" s="23">
        <v>3476</v>
      </c>
      <c r="D5879" s="23">
        <v>5</v>
      </c>
      <c r="E5879" s="98" t="s">
        <v>49</v>
      </c>
      <c r="F5879" s="98" t="s">
        <v>164</v>
      </c>
      <c r="G5879" s="98" t="s">
        <v>4120</v>
      </c>
      <c r="H5879" s="98" t="s">
        <v>1366</v>
      </c>
      <c r="I5879" s="98" t="s">
        <v>6611</v>
      </c>
      <c r="J5879" s="99">
        <v>45278</v>
      </c>
      <c r="K5879" s="107">
        <v>8000000</v>
      </c>
      <c r="L5879" s="98" t="s">
        <v>8669</v>
      </c>
      <c r="M5879" s="23">
        <v>1080</v>
      </c>
      <c r="N5879" s="23">
        <v>1</v>
      </c>
      <c r="O5879" s="107">
        <v>8000000</v>
      </c>
      <c r="P5879" s="23">
        <v>180</v>
      </c>
      <c r="Q5879" s="23">
        <v>2</v>
      </c>
      <c r="R5879" s="23">
        <v>2</v>
      </c>
      <c r="S5879" s="23">
        <v>0</v>
      </c>
      <c r="T5879" s="47">
        <v>6.6666670000000003</v>
      </c>
      <c r="U5879" s="98" t="s">
        <v>111</v>
      </c>
      <c r="V5879" s="98" t="s">
        <v>3139</v>
      </c>
      <c r="W5879" s="69">
        <f t="shared" si="182"/>
        <v>1.8065565862270358E-2</v>
      </c>
    </row>
    <row r="5880" spans="1:23">
      <c r="A5880" s="98">
        <f t="shared" si="183"/>
        <v>1604</v>
      </c>
      <c r="B5880" s="99">
        <v>44408</v>
      </c>
      <c r="C5880" s="23">
        <v>3477</v>
      </c>
      <c r="D5880" s="23">
        <v>5</v>
      </c>
      <c r="E5880" s="98" t="s">
        <v>49</v>
      </c>
      <c r="F5880" s="98" t="s">
        <v>164</v>
      </c>
      <c r="G5880" s="98" t="s">
        <v>4120</v>
      </c>
      <c r="H5880" s="98" t="s">
        <v>1366</v>
      </c>
      <c r="I5880" s="98" t="s">
        <v>6704</v>
      </c>
      <c r="J5880" s="99">
        <v>46012</v>
      </c>
      <c r="K5880" s="107">
        <v>12000000</v>
      </c>
      <c r="L5880" s="98" t="s">
        <v>8670</v>
      </c>
      <c r="M5880" s="23">
        <v>1800</v>
      </c>
      <c r="N5880" s="23">
        <v>1</v>
      </c>
      <c r="O5880" s="107">
        <v>12000000</v>
      </c>
      <c r="P5880" s="23">
        <v>180</v>
      </c>
      <c r="Q5880" s="23">
        <v>2</v>
      </c>
      <c r="R5880" s="23">
        <v>2</v>
      </c>
      <c r="S5880" s="23">
        <v>0</v>
      </c>
      <c r="T5880" s="47">
        <v>10.8</v>
      </c>
      <c r="U5880" s="98" t="s">
        <v>111</v>
      </c>
      <c r="V5880" s="98" t="s">
        <v>3139</v>
      </c>
      <c r="W5880" s="69">
        <f t="shared" si="182"/>
        <v>5.3957481878898636E-2</v>
      </c>
    </row>
    <row r="5881" spans="1:23">
      <c r="A5881" s="98">
        <f t="shared" si="183"/>
        <v>873</v>
      </c>
      <c r="B5881" s="99">
        <v>44408</v>
      </c>
      <c r="C5881" s="23">
        <v>3478</v>
      </c>
      <c r="D5881" s="23">
        <v>5</v>
      </c>
      <c r="E5881" s="98" t="s">
        <v>49</v>
      </c>
      <c r="F5881" s="98" t="s">
        <v>164</v>
      </c>
      <c r="G5881" s="98" t="s">
        <v>4120</v>
      </c>
      <c r="H5881" s="98" t="s">
        <v>1366</v>
      </c>
      <c r="I5881" s="98" t="s">
        <v>6704</v>
      </c>
      <c r="J5881" s="99">
        <v>45281</v>
      </c>
      <c r="K5881" s="107">
        <v>10000000</v>
      </c>
      <c r="L5881" s="98" t="s">
        <v>8671</v>
      </c>
      <c r="M5881" s="23">
        <v>1080</v>
      </c>
      <c r="N5881" s="23">
        <v>1</v>
      </c>
      <c r="O5881" s="107">
        <v>10000000</v>
      </c>
      <c r="P5881" s="23">
        <v>180</v>
      </c>
      <c r="Q5881" s="23">
        <v>2</v>
      </c>
      <c r="R5881" s="23">
        <v>2</v>
      </c>
      <c r="S5881" s="23">
        <v>0</v>
      </c>
      <c r="T5881" s="47">
        <v>8.3333329999999997</v>
      </c>
      <c r="U5881" s="98" t="s">
        <v>111</v>
      </c>
      <c r="V5881" s="98" t="s">
        <v>3139</v>
      </c>
      <c r="W5881" s="69">
        <f t="shared" si="182"/>
        <v>2.265982410682555E-2</v>
      </c>
    </row>
    <row r="5882" spans="1:23">
      <c r="A5882" s="98">
        <f t="shared" si="183"/>
        <v>873</v>
      </c>
      <c r="B5882" s="99">
        <v>44408</v>
      </c>
      <c r="C5882" s="23">
        <v>3479</v>
      </c>
      <c r="D5882" s="23">
        <v>5</v>
      </c>
      <c r="E5882" s="98" t="s">
        <v>49</v>
      </c>
      <c r="F5882" s="98" t="s">
        <v>164</v>
      </c>
      <c r="G5882" s="98" t="s">
        <v>4120</v>
      </c>
      <c r="H5882" s="98" t="s">
        <v>1366</v>
      </c>
      <c r="I5882" s="98" t="s">
        <v>6704</v>
      </c>
      <c r="J5882" s="99">
        <v>45281</v>
      </c>
      <c r="K5882" s="107">
        <v>15000000</v>
      </c>
      <c r="L5882" s="98" t="s">
        <v>8672</v>
      </c>
      <c r="M5882" s="23">
        <v>1080</v>
      </c>
      <c r="N5882" s="23">
        <v>1</v>
      </c>
      <c r="O5882" s="107">
        <v>15000000</v>
      </c>
      <c r="P5882" s="23">
        <v>180</v>
      </c>
      <c r="Q5882" s="23">
        <v>2</v>
      </c>
      <c r="R5882" s="23">
        <v>2</v>
      </c>
      <c r="S5882" s="23">
        <v>0</v>
      </c>
      <c r="T5882" s="47">
        <v>12.5</v>
      </c>
      <c r="U5882" s="98" t="s">
        <v>111</v>
      </c>
      <c r="V5882" s="98" t="s">
        <v>3139</v>
      </c>
      <c r="W5882" s="69">
        <f t="shared" si="182"/>
        <v>3.3989737519827826E-2</v>
      </c>
    </row>
    <row r="5883" spans="1:23">
      <c r="A5883" s="98">
        <f t="shared" si="183"/>
        <v>873</v>
      </c>
      <c r="B5883" s="99">
        <v>44408</v>
      </c>
      <c r="C5883" s="23">
        <v>3480</v>
      </c>
      <c r="D5883" s="23">
        <v>5</v>
      </c>
      <c r="E5883" s="98" t="s">
        <v>49</v>
      </c>
      <c r="F5883" s="98" t="s">
        <v>164</v>
      </c>
      <c r="G5883" s="98" t="s">
        <v>4120</v>
      </c>
      <c r="H5883" s="98" t="s">
        <v>1366</v>
      </c>
      <c r="I5883" s="98" t="s">
        <v>6704</v>
      </c>
      <c r="J5883" s="99">
        <v>45281</v>
      </c>
      <c r="K5883" s="107">
        <v>8000000</v>
      </c>
      <c r="L5883" s="98" t="s">
        <v>8673</v>
      </c>
      <c r="M5883" s="23">
        <v>1080</v>
      </c>
      <c r="N5883" s="23">
        <v>1</v>
      </c>
      <c r="O5883" s="107">
        <v>8000000</v>
      </c>
      <c r="P5883" s="23">
        <v>180</v>
      </c>
      <c r="Q5883" s="23">
        <v>2</v>
      </c>
      <c r="R5883" s="23">
        <v>2</v>
      </c>
      <c r="S5883" s="23">
        <v>0</v>
      </c>
      <c r="T5883" s="47">
        <v>6.6666670000000003</v>
      </c>
      <c r="U5883" s="98" t="s">
        <v>111</v>
      </c>
      <c r="V5883" s="98" t="s">
        <v>3139</v>
      </c>
      <c r="W5883" s="69">
        <f t="shared" si="182"/>
        <v>1.8127860916967841E-2</v>
      </c>
    </row>
    <row r="5884" spans="1:23">
      <c r="A5884" s="98">
        <f t="shared" si="183"/>
        <v>1604</v>
      </c>
      <c r="B5884" s="99">
        <v>44408</v>
      </c>
      <c r="C5884" s="23">
        <v>3481</v>
      </c>
      <c r="D5884" s="23">
        <v>5</v>
      </c>
      <c r="E5884" s="98" t="s">
        <v>49</v>
      </c>
      <c r="F5884" s="98" t="s">
        <v>164</v>
      </c>
      <c r="G5884" s="98" t="s">
        <v>4120</v>
      </c>
      <c r="H5884" s="98" t="s">
        <v>1366</v>
      </c>
      <c r="I5884" s="98" t="s">
        <v>6704</v>
      </c>
      <c r="J5884" s="99">
        <v>46012</v>
      </c>
      <c r="K5884" s="107">
        <v>11000000</v>
      </c>
      <c r="L5884" s="98" t="s">
        <v>8674</v>
      </c>
      <c r="M5884" s="23">
        <v>1800</v>
      </c>
      <c r="N5884" s="23">
        <v>1</v>
      </c>
      <c r="O5884" s="107">
        <v>11000000</v>
      </c>
      <c r="P5884" s="23">
        <v>180</v>
      </c>
      <c r="Q5884" s="23">
        <v>2</v>
      </c>
      <c r="R5884" s="23">
        <v>2</v>
      </c>
      <c r="S5884" s="23">
        <v>0</v>
      </c>
      <c r="T5884" s="47">
        <v>9.9</v>
      </c>
      <c r="U5884" s="98" t="s">
        <v>111</v>
      </c>
      <c r="V5884" s="98" t="s">
        <v>3139</v>
      </c>
      <c r="W5884" s="69">
        <f t="shared" si="182"/>
        <v>4.9461025055657089E-2</v>
      </c>
    </row>
    <row r="5885" spans="1:23">
      <c r="A5885" s="98">
        <f t="shared" si="183"/>
        <v>873</v>
      </c>
      <c r="B5885" s="99">
        <v>44408</v>
      </c>
      <c r="C5885" s="23">
        <v>3482</v>
      </c>
      <c r="D5885" s="23">
        <v>5</v>
      </c>
      <c r="E5885" s="98" t="s">
        <v>49</v>
      </c>
      <c r="F5885" s="98" t="s">
        <v>164</v>
      </c>
      <c r="G5885" s="98" t="s">
        <v>4120</v>
      </c>
      <c r="H5885" s="98" t="s">
        <v>1366</v>
      </c>
      <c r="I5885" s="98" t="s">
        <v>6704</v>
      </c>
      <c r="J5885" s="99">
        <v>45281</v>
      </c>
      <c r="K5885" s="107">
        <v>15000000</v>
      </c>
      <c r="L5885" s="98" t="s">
        <v>8675</v>
      </c>
      <c r="M5885" s="23">
        <v>1080</v>
      </c>
      <c r="N5885" s="23">
        <v>1</v>
      </c>
      <c r="O5885" s="107">
        <v>15000000</v>
      </c>
      <c r="P5885" s="23">
        <v>180</v>
      </c>
      <c r="Q5885" s="23">
        <v>2</v>
      </c>
      <c r="R5885" s="23">
        <v>2</v>
      </c>
      <c r="S5885" s="23">
        <v>0</v>
      </c>
      <c r="T5885" s="47">
        <v>12.5</v>
      </c>
      <c r="U5885" s="98" t="s">
        <v>111</v>
      </c>
      <c r="V5885" s="98" t="s">
        <v>3139</v>
      </c>
      <c r="W5885" s="69">
        <f t="shared" si="182"/>
        <v>3.3989737519827826E-2</v>
      </c>
    </row>
    <row r="5886" spans="1:23">
      <c r="A5886" s="98">
        <f t="shared" si="183"/>
        <v>1604</v>
      </c>
      <c r="B5886" s="99">
        <v>44408</v>
      </c>
      <c r="C5886" s="23">
        <v>3483</v>
      </c>
      <c r="D5886" s="23">
        <v>5</v>
      </c>
      <c r="E5886" s="98" t="s">
        <v>49</v>
      </c>
      <c r="F5886" s="98" t="s">
        <v>164</v>
      </c>
      <c r="G5886" s="98" t="s">
        <v>4120</v>
      </c>
      <c r="H5886" s="98" t="s">
        <v>1366</v>
      </c>
      <c r="I5886" s="98" t="s">
        <v>6704</v>
      </c>
      <c r="J5886" s="99">
        <v>46012</v>
      </c>
      <c r="K5886" s="107">
        <v>20000000</v>
      </c>
      <c r="L5886" s="98" t="s">
        <v>8676</v>
      </c>
      <c r="M5886" s="23">
        <v>1800</v>
      </c>
      <c r="N5886" s="23">
        <v>1</v>
      </c>
      <c r="O5886" s="107">
        <v>20000000</v>
      </c>
      <c r="P5886" s="23">
        <v>180</v>
      </c>
      <c r="Q5886" s="23">
        <v>2</v>
      </c>
      <c r="R5886" s="23">
        <v>2</v>
      </c>
      <c r="S5886" s="23">
        <v>2.93</v>
      </c>
      <c r="T5886" s="47">
        <v>18.056511</v>
      </c>
      <c r="U5886" s="98" t="s">
        <v>111</v>
      </c>
      <c r="V5886" s="98" t="s">
        <v>3139</v>
      </c>
      <c r="W5886" s="69">
        <f t="shared" si="182"/>
        <v>9.0211468988762408E-2</v>
      </c>
    </row>
    <row r="5887" spans="1:23">
      <c r="A5887" s="98">
        <f t="shared" si="183"/>
        <v>1604</v>
      </c>
      <c r="B5887" s="99">
        <v>44408</v>
      </c>
      <c r="C5887" s="23">
        <v>3484</v>
      </c>
      <c r="D5887" s="23">
        <v>5</v>
      </c>
      <c r="E5887" s="98" t="s">
        <v>49</v>
      </c>
      <c r="F5887" s="98" t="s">
        <v>164</v>
      </c>
      <c r="G5887" s="98" t="s">
        <v>4120</v>
      </c>
      <c r="H5887" s="98" t="s">
        <v>1366</v>
      </c>
      <c r="I5887" s="98" t="s">
        <v>6704</v>
      </c>
      <c r="J5887" s="99">
        <v>46012</v>
      </c>
      <c r="K5887" s="107">
        <v>15000000</v>
      </c>
      <c r="L5887" s="98" t="s">
        <v>8677</v>
      </c>
      <c r="M5887" s="23">
        <v>1800</v>
      </c>
      <c r="N5887" s="23">
        <v>1</v>
      </c>
      <c r="O5887" s="107">
        <v>15000000</v>
      </c>
      <c r="P5887" s="23">
        <v>180</v>
      </c>
      <c r="Q5887" s="23">
        <v>2</v>
      </c>
      <c r="R5887" s="23">
        <v>2</v>
      </c>
      <c r="S5887" s="23">
        <v>2.93</v>
      </c>
      <c r="T5887" s="47">
        <v>13.542393000000001</v>
      </c>
      <c r="U5887" s="98" t="s">
        <v>111</v>
      </c>
      <c r="V5887" s="98" t="s">
        <v>3139</v>
      </c>
      <c r="W5887" s="69">
        <f t="shared" si="182"/>
        <v>6.7658650453187391E-2</v>
      </c>
    </row>
    <row r="5888" spans="1:23">
      <c r="A5888" s="98">
        <f t="shared" si="183"/>
        <v>873</v>
      </c>
      <c r="B5888" s="99">
        <v>44408</v>
      </c>
      <c r="C5888" s="23">
        <v>3485</v>
      </c>
      <c r="D5888" s="23">
        <v>5</v>
      </c>
      <c r="E5888" s="98" t="s">
        <v>49</v>
      </c>
      <c r="F5888" s="98" t="s">
        <v>164</v>
      </c>
      <c r="G5888" s="98" t="s">
        <v>4120</v>
      </c>
      <c r="H5888" s="98" t="s">
        <v>1366</v>
      </c>
      <c r="I5888" s="98" t="s">
        <v>6704</v>
      </c>
      <c r="J5888" s="99">
        <v>45281</v>
      </c>
      <c r="K5888" s="107">
        <v>15000000</v>
      </c>
      <c r="L5888" s="98" t="s">
        <v>8678</v>
      </c>
      <c r="M5888" s="23">
        <v>1080</v>
      </c>
      <c r="N5888" s="23">
        <v>1</v>
      </c>
      <c r="O5888" s="107">
        <v>15000000</v>
      </c>
      <c r="P5888" s="23">
        <v>30</v>
      </c>
      <c r="Q5888" s="23">
        <v>2</v>
      </c>
      <c r="R5888" s="23">
        <v>2</v>
      </c>
      <c r="S5888" s="23">
        <v>0</v>
      </c>
      <c r="T5888" s="47">
        <v>12.083330999999999</v>
      </c>
      <c r="U5888" s="98" t="s">
        <v>111</v>
      </c>
      <c r="V5888" s="98" t="s">
        <v>3139</v>
      </c>
      <c r="W5888" s="69">
        <f t="shared" si="182"/>
        <v>3.2856739924415894E-2</v>
      </c>
    </row>
    <row r="5889" spans="1:23">
      <c r="A5889" s="98">
        <f t="shared" si="183"/>
        <v>1604</v>
      </c>
      <c r="B5889" s="99">
        <v>44408</v>
      </c>
      <c r="C5889" s="23">
        <v>3486</v>
      </c>
      <c r="D5889" s="23">
        <v>5</v>
      </c>
      <c r="E5889" s="98" t="s">
        <v>49</v>
      </c>
      <c r="F5889" s="98" t="s">
        <v>164</v>
      </c>
      <c r="G5889" s="98" t="s">
        <v>4120</v>
      </c>
      <c r="H5889" s="98" t="s">
        <v>1366</v>
      </c>
      <c r="I5889" s="98" t="s">
        <v>6704</v>
      </c>
      <c r="J5889" s="99">
        <v>46012</v>
      </c>
      <c r="K5889" s="107">
        <v>50000000</v>
      </c>
      <c r="L5889" s="98" t="s">
        <v>8679</v>
      </c>
      <c r="M5889" s="23">
        <v>1800</v>
      </c>
      <c r="N5889" s="23">
        <v>1</v>
      </c>
      <c r="O5889" s="107">
        <v>50000000</v>
      </c>
      <c r="P5889" s="23">
        <v>180</v>
      </c>
      <c r="Q5889" s="23">
        <v>2</v>
      </c>
      <c r="R5889" s="23">
        <v>2</v>
      </c>
      <c r="S5889" s="23">
        <v>2.93</v>
      </c>
      <c r="T5889" s="47">
        <v>45.141336000000003</v>
      </c>
      <c r="U5889" s="98" t="s">
        <v>111</v>
      </c>
      <c r="V5889" s="98" t="s">
        <v>3139</v>
      </c>
      <c r="W5889" s="69">
        <f t="shared" si="182"/>
        <v>0.22552896474159953</v>
      </c>
    </row>
    <row r="5890" spans="1:23">
      <c r="A5890" s="98">
        <f t="shared" si="183"/>
        <v>1604</v>
      </c>
      <c r="B5890" s="99">
        <v>44408</v>
      </c>
      <c r="C5890" s="23">
        <v>3487</v>
      </c>
      <c r="D5890" s="23">
        <v>5</v>
      </c>
      <c r="E5890" s="98" t="s">
        <v>49</v>
      </c>
      <c r="F5890" s="98" t="s">
        <v>164</v>
      </c>
      <c r="G5890" s="98" t="s">
        <v>4120</v>
      </c>
      <c r="H5890" s="98" t="s">
        <v>1366</v>
      </c>
      <c r="I5890" s="98" t="s">
        <v>6704</v>
      </c>
      <c r="J5890" s="99">
        <v>46012</v>
      </c>
      <c r="K5890" s="107">
        <v>25000000</v>
      </c>
      <c r="L5890" s="98" t="s">
        <v>8680</v>
      </c>
      <c r="M5890" s="23">
        <v>1800</v>
      </c>
      <c r="N5890" s="23">
        <v>1</v>
      </c>
      <c r="O5890" s="107">
        <v>25000000</v>
      </c>
      <c r="P5890" s="23">
        <v>180</v>
      </c>
      <c r="Q5890" s="23">
        <v>2</v>
      </c>
      <c r="R5890" s="23">
        <v>2</v>
      </c>
      <c r="S5890" s="23">
        <v>0</v>
      </c>
      <c r="T5890" s="47">
        <v>22.5</v>
      </c>
      <c r="U5890" s="98" t="s">
        <v>111</v>
      </c>
      <c r="V5890" s="98" t="s">
        <v>3139</v>
      </c>
      <c r="W5890" s="69">
        <f t="shared" ref="W5890:W5953" si="184">+T5890/SUM($T$2:$T$5848)*A5890</f>
        <v>0.11241142058103881</v>
      </c>
    </row>
    <row r="5891" spans="1:23">
      <c r="A5891" s="98">
        <f t="shared" ref="A5891:A5954" si="185">+J5891-B5891</f>
        <v>873</v>
      </c>
      <c r="B5891" s="99">
        <v>44408</v>
      </c>
      <c r="C5891" s="23">
        <v>3488</v>
      </c>
      <c r="D5891" s="23">
        <v>5</v>
      </c>
      <c r="E5891" s="98" t="s">
        <v>49</v>
      </c>
      <c r="F5891" s="98" t="s">
        <v>164</v>
      </c>
      <c r="G5891" s="98" t="s">
        <v>4120</v>
      </c>
      <c r="H5891" s="98" t="s">
        <v>1366</v>
      </c>
      <c r="I5891" s="98" t="s">
        <v>6704</v>
      </c>
      <c r="J5891" s="99">
        <v>45281</v>
      </c>
      <c r="K5891" s="107">
        <v>9400000</v>
      </c>
      <c r="L5891" s="98" t="s">
        <v>8681</v>
      </c>
      <c r="M5891" s="23">
        <v>1080</v>
      </c>
      <c r="N5891" s="23">
        <v>1</v>
      </c>
      <c r="O5891" s="107">
        <v>9400000</v>
      </c>
      <c r="P5891" s="23">
        <v>180</v>
      </c>
      <c r="Q5891" s="23">
        <v>2</v>
      </c>
      <c r="R5891" s="23">
        <v>2</v>
      </c>
      <c r="S5891" s="23">
        <v>0</v>
      </c>
      <c r="T5891" s="47">
        <v>7.8333329999999997</v>
      </c>
      <c r="U5891" s="98" t="s">
        <v>111</v>
      </c>
      <c r="V5891" s="98" t="s">
        <v>3139</v>
      </c>
      <c r="W5891" s="69">
        <f t="shared" si="184"/>
        <v>2.1300234606032434E-2</v>
      </c>
    </row>
    <row r="5892" spans="1:23">
      <c r="A5892" s="98">
        <f t="shared" si="185"/>
        <v>1604</v>
      </c>
      <c r="B5892" s="99">
        <v>44408</v>
      </c>
      <c r="C5892" s="23">
        <v>3489</v>
      </c>
      <c r="D5892" s="23">
        <v>5</v>
      </c>
      <c r="E5892" s="98" t="s">
        <v>49</v>
      </c>
      <c r="F5892" s="98" t="s">
        <v>164</v>
      </c>
      <c r="G5892" s="98" t="s">
        <v>4120</v>
      </c>
      <c r="H5892" s="98" t="s">
        <v>1366</v>
      </c>
      <c r="I5892" s="98" t="s">
        <v>6704</v>
      </c>
      <c r="J5892" s="99">
        <v>46012</v>
      </c>
      <c r="K5892" s="107">
        <v>10000000</v>
      </c>
      <c r="L5892" s="98" t="s">
        <v>8682</v>
      </c>
      <c r="M5892" s="23">
        <v>1800</v>
      </c>
      <c r="N5892" s="23">
        <v>1</v>
      </c>
      <c r="O5892" s="107">
        <v>10000000</v>
      </c>
      <c r="P5892" s="23">
        <v>180</v>
      </c>
      <c r="Q5892" s="23">
        <v>2</v>
      </c>
      <c r="R5892" s="23">
        <v>2</v>
      </c>
      <c r="S5892" s="23">
        <v>0</v>
      </c>
      <c r="T5892" s="47">
        <v>9</v>
      </c>
      <c r="U5892" s="98" t="s">
        <v>111</v>
      </c>
      <c r="V5892" s="98" t="s">
        <v>3139</v>
      </c>
      <c r="W5892" s="69">
        <f t="shared" si="184"/>
        <v>4.4964568232415528E-2</v>
      </c>
    </row>
    <row r="5893" spans="1:23">
      <c r="A5893" s="98">
        <f t="shared" si="185"/>
        <v>873</v>
      </c>
      <c r="B5893" s="99">
        <v>44408</v>
      </c>
      <c r="C5893" s="23">
        <v>3490</v>
      </c>
      <c r="D5893" s="23">
        <v>5</v>
      </c>
      <c r="E5893" s="98" t="s">
        <v>49</v>
      </c>
      <c r="F5893" s="98" t="s">
        <v>164</v>
      </c>
      <c r="G5893" s="98" t="s">
        <v>4120</v>
      </c>
      <c r="H5893" s="98" t="s">
        <v>1366</v>
      </c>
      <c r="I5893" s="98" t="s">
        <v>6704</v>
      </c>
      <c r="J5893" s="99">
        <v>45281</v>
      </c>
      <c r="K5893" s="107">
        <v>9000000</v>
      </c>
      <c r="L5893" s="98" t="s">
        <v>8683</v>
      </c>
      <c r="M5893" s="23">
        <v>1080</v>
      </c>
      <c r="N5893" s="23">
        <v>1</v>
      </c>
      <c r="O5893" s="107">
        <v>9000000</v>
      </c>
      <c r="P5893" s="23">
        <v>30</v>
      </c>
      <c r="Q5893" s="23">
        <v>2</v>
      </c>
      <c r="R5893" s="23">
        <v>2</v>
      </c>
      <c r="S5893" s="23">
        <v>0</v>
      </c>
      <c r="T5893" s="47">
        <v>7.25</v>
      </c>
      <c r="U5893" s="98" t="s">
        <v>111</v>
      </c>
      <c r="V5893" s="98" t="s">
        <v>3139</v>
      </c>
      <c r="W5893" s="69">
        <f t="shared" si="184"/>
        <v>1.9714047761500139E-2</v>
      </c>
    </row>
    <row r="5894" spans="1:23">
      <c r="A5894" s="98">
        <f t="shared" si="185"/>
        <v>1604</v>
      </c>
      <c r="B5894" s="99">
        <v>44408</v>
      </c>
      <c r="C5894" s="23">
        <v>3491</v>
      </c>
      <c r="D5894" s="23">
        <v>5</v>
      </c>
      <c r="E5894" s="98" t="s">
        <v>49</v>
      </c>
      <c r="F5894" s="98" t="s">
        <v>164</v>
      </c>
      <c r="G5894" s="98" t="s">
        <v>4120</v>
      </c>
      <c r="H5894" s="98" t="s">
        <v>1366</v>
      </c>
      <c r="I5894" s="98" t="s">
        <v>6704</v>
      </c>
      <c r="J5894" s="99">
        <v>46012</v>
      </c>
      <c r="K5894" s="107">
        <v>20000000</v>
      </c>
      <c r="L5894" s="98" t="s">
        <v>8684</v>
      </c>
      <c r="M5894" s="23">
        <v>1800</v>
      </c>
      <c r="N5894" s="23">
        <v>1</v>
      </c>
      <c r="O5894" s="107">
        <v>20000000</v>
      </c>
      <c r="P5894" s="23">
        <v>180</v>
      </c>
      <c r="Q5894" s="23">
        <v>2</v>
      </c>
      <c r="R5894" s="23">
        <v>2</v>
      </c>
      <c r="S5894" s="23">
        <v>0</v>
      </c>
      <c r="T5894" s="47">
        <v>18</v>
      </c>
      <c r="U5894" s="98" t="s">
        <v>111</v>
      </c>
      <c r="V5894" s="98" t="s">
        <v>3139</v>
      </c>
      <c r="W5894" s="69">
        <f t="shared" si="184"/>
        <v>8.9929136464831055E-2</v>
      </c>
    </row>
    <row r="5895" spans="1:23">
      <c r="A5895" s="98">
        <f t="shared" si="185"/>
        <v>1604</v>
      </c>
      <c r="B5895" s="99">
        <v>44408</v>
      </c>
      <c r="C5895" s="23">
        <v>3492</v>
      </c>
      <c r="D5895" s="23">
        <v>5</v>
      </c>
      <c r="E5895" s="98" t="s">
        <v>49</v>
      </c>
      <c r="F5895" s="98" t="s">
        <v>164</v>
      </c>
      <c r="G5895" s="98" t="s">
        <v>4120</v>
      </c>
      <c r="H5895" s="98" t="s">
        <v>1366</v>
      </c>
      <c r="I5895" s="98" t="s">
        <v>6704</v>
      </c>
      <c r="J5895" s="99">
        <v>46012</v>
      </c>
      <c r="K5895" s="107">
        <v>20000000</v>
      </c>
      <c r="L5895" s="98" t="s">
        <v>8685</v>
      </c>
      <c r="M5895" s="23">
        <v>1800</v>
      </c>
      <c r="N5895" s="23">
        <v>1</v>
      </c>
      <c r="O5895" s="107">
        <v>20000000</v>
      </c>
      <c r="P5895" s="23">
        <v>180</v>
      </c>
      <c r="Q5895" s="23">
        <v>2</v>
      </c>
      <c r="R5895" s="23">
        <v>2</v>
      </c>
      <c r="S5895" s="23">
        <v>2.93</v>
      </c>
      <c r="T5895" s="47">
        <v>18.056511</v>
      </c>
      <c r="U5895" s="98" t="s">
        <v>111</v>
      </c>
      <c r="V5895" s="98" t="s">
        <v>3139</v>
      </c>
      <c r="W5895" s="69">
        <f t="shared" si="184"/>
        <v>9.0211468988762408E-2</v>
      </c>
    </row>
    <row r="5896" spans="1:23">
      <c r="A5896" s="98">
        <f t="shared" si="185"/>
        <v>1604</v>
      </c>
      <c r="B5896" s="99">
        <v>44408</v>
      </c>
      <c r="C5896" s="23">
        <v>3493</v>
      </c>
      <c r="D5896" s="23">
        <v>5</v>
      </c>
      <c r="E5896" s="98" t="s">
        <v>49</v>
      </c>
      <c r="F5896" s="98" t="s">
        <v>164</v>
      </c>
      <c r="G5896" s="98" t="s">
        <v>4120</v>
      </c>
      <c r="H5896" s="98" t="s">
        <v>1366</v>
      </c>
      <c r="I5896" s="98" t="s">
        <v>6704</v>
      </c>
      <c r="J5896" s="99">
        <v>46012</v>
      </c>
      <c r="K5896" s="107">
        <v>30000000</v>
      </c>
      <c r="L5896" s="98" t="s">
        <v>8686</v>
      </c>
      <c r="M5896" s="23">
        <v>1800</v>
      </c>
      <c r="N5896" s="23">
        <v>1</v>
      </c>
      <c r="O5896" s="107">
        <v>30000000</v>
      </c>
      <c r="P5896" s="23">
        <v>180</v>
      </c>
      <c r="Q5896" s="23">
        <v>2</v>
      </c>
      <c r="R5896" s="23">
        <v>2</v>
      </c>
      <c r="S5896" s="23">
        <v>2.93</v>
      </c>
      <c r="T5896" s="47">
        <v>27.084786000000001</v>
      </c>
      <c r="U5896" s="98" t="s">
        <v>111</v>
      </c>
      <c r="V5896" s="98" t="s">
        <v>3139</v>
      </c>
      <c r="W5896" s="69">
        <f t="shared" si="184"/>
        <v>0.13531730090637478</v>
      </c>
    </row>
    <row r="5897" spans="1:23">
      <c r="A5897" s="98">
        <f t="shared" si="185"/>
        <v>873</v>
      </c>
      <c r="B5897" s="99">
        <v>44408</v>
      </c>
      <c r="C5897" s="23">
        <v>3494</v>
      </c>
      <c r="D5897" s="23">
        <v>5</v>
      </c>
      <c r="E5897" s="98" t="s">
        <v>49</v>
      </c>
      <c r="F5897" s="98" t="s">
        <v>164</v>
      </c>
      <c r="G5897" s="98" t="s">
        <v>4120</v>
      </c>
      <c r="H5897" s="98" t="s">
        <v>1366</v>
      </c>
      <c r="I5897" s="98" t="s">
        <v>6704</v>
      </c>
      <c r="J5897" s="99">
        <v>45281</v>
      </c>
      <c r="K5897" s="107">
        <v>14753025</v>
      </c>
      <c r="L5897" s="98" t="s">
        <v>8687</v>
      </c>
      <c r="M5897" s="23">
        <v>1080</v>
      </c>
      <c r="N5897" s="23">
        <v>1</v>
      </c>
      <c r="O5897" s="107">
        <v>14753025</v>
      </c>
      <c r="P5897" s="23">
        <v>180</v>
      </c>
      <c r="Q5897" s="23">
        <v>2</v>
      </c>
      <c r="R5897" s="23">
        <v>2</v>
      </c>
      <c r="S5897" s="23">
        <v>0</v>
      </c>
      <c r="T5897" s="47">
        <v>11.249999000000001</v>
      </c>
      <c r="U5897" s="98" t="s">
        <v>111</v>
      </c>
      <c r="V5897" s="98" t="s">
        <v>3139</v>
      </c>
      <c r="W5897" s="69">
        <f t="shared" si="184"/>
        <v>3.0590761048666041E-2</v>
      </c>
    </row>
    <row r="5898" spans="1:23">
      <c r="A5898" s="98">
        <f t="shared" si="185"/>
        <v>873</v>
      </c>
      <c r="B5898" s="99">
        <v>44408</v>
      </c>
      <c r="C5898" s="23">
        <v>3495</v>
      </c>
      <c r="D5898" s="23">
        <v>5</v>
      </c>
      <c r="E5898" s="98" t="s">
        <v>49</v>
      </c>
      <c r="F5898" s="98" t="s">
        <v>164</v>
      </c>
      <c r="G5898" s="98" t="s">
        <v>4120</v>
      </c>
      <c r="H5898" s="98" t="s">
        <v>1366</v>
      </c>
      <c r="I5898" s="98" t="s">
        <v>6704</v>
      </c>
      <c r="J5898" s="99">
        <v>45281</v>
      </c>
      <c r="K5898" s="107">
        <v>10000000</v>
      </c>
      <c r="L5898" s="98" t="s">
        <v>8688</v>
      </c>
      <c r="M5898" s="23">
        <v>1080</v>
      </c>
      <c r="N5898" s="23">
        <v>1</v>
      </c>
      <c r="O5898" s="107">
        <v>10000000</v>
      </c>
      <c r="P5898" s="23">
        <v>180</v>
      </c>
      <c r="Q5898" s="23">
        <v>2</v>
      </c>
      <c r="R5898" s="23">
        <v>2</v>
      </c>
      <c r="S5898" s="23">
        <v>0</v>
      </c>
      <c r="T5898" s="47">
        <v>8.3333329999999997</v>
      </c>
      <c r="U5898" s="98" t="s">
        <v>111</v>
      </c>
      <c r="V5898" s="98" t="s">
        <v>3139</v>
      </c>
      <c r="W5898" s="69">
        <f t="shared" si="184"/>
        <v>2.265982410682555E-2</v>
      </c>
    </row>
    <row r="5899" spans="1:23">
      <c r="A5899" s="98">
        <f t="shared" si="185"/>
        <v>1604</v>
      </c>
      <c r="B5899" s="99">
        <v>44408</v>
      </c>
      <c r="C5899" s="23">
        <v>3496</v>
      </c>
      <c r="D5899" s="23">
        <v>5</v>
      </c>
      <c r="E5899" s="98" t="s">
        <v>49</v>
      </c>
      <c r="F5899" s="98" t="s">
        <v>164</v>
      </c>
      <c r="G5899" s="98" t="s">
        <v>4120</v>
      </c>
      <c r="H5899" s="98" t="s">
        <v>1366</v>
      </c>
      <c r="I5899" s="98" t="s">
        <v>6704</v>
      </c>
      <c r="J5899" s="99">
        <v>46012</v>
      </c>
      <c r="K5899" s="107">
        <v>30000000</v>
      </c>
      <c r="L5899" s="98" t="s">
        <v>8689</v>
      </c>
      <c r="M5899" s="23">
        <v>1800</v>
      </c>
      <c r="N5899" s="23">
        <v>1</v>
      </c>
      <c r="O5899" s="107">
        <v>30000000</v>
      </c>
      <c r="P5899" s="23">
        <v>180</v>
      </c>
      <c r="Q5899" s="23">
        <v>2</v>
      </c>
      <c r="R5899" s="23">
        <v>2</v>
      </c>
      <c r="S5899" s="23">
        <v>0</v>
      </c>
      <c r="T5899" s="47">
        <v>27</v>
      </c>
      <c r="U5899" s="98" t="s">
        <v>111</v>
      </c>
      <c r="V5899" s="98" t="s">
        <v>3139</v>
      </c>
      <c r="W5899" s="69">
        <f t="shared" si="184"/>
        <v>0.1348937046972466</v>
      </c>
    </row>
    <row r="5900" spans="1:23">
      <c r="A5900" s="98">
        <f t="shared" si="185"/>
        <v>1604</v>
      </c>
      <c r="B5900" s="99">
        <v>44408</v>
      </c>
      <c r="C5900" s="23">
        <v>3497</v>
      </c>
      <c r="D5900" s="23">
        <v>5</v>
      </c>
      <c r="E5900" s="98" t="s">
        <v>49</v>
      </c>
      <c r="F5900" s="98" t="s">
        <v>164</v>
      </c>
      <c r="G5900" s="98" t="s">
        <v>4120</v>
      </c>
      <c r="H5900" s="98" t="s">
        <v>1366</v>
      </c>
      <c r="I5900" s="98" t="s">
        <v>6704</v>
      </c>
      <c r="J5900" s="99">
        <v>46012</v>
      </c>
      <c r="K5900" s="107">
        <v>15000000</v>
      </c>
      <c r="L5900" s="98" t="s">
        <v>8691</v>
      </c>
      <c r="M5900" s="23">
        <v>1800</v>
      </c>
      <c r="N5900" s="23">
        <v>1</v>
      </c>
      <c r="O5900" s="107">
        <v>15000000</v>
      </c>
      <c r="P5900" s="23">
        <v>180</v>
      </c>
      <c r="Q5900" s="23">
        <v>2</v>
      </c>
      <c r="R5900" s="23">
        <v>2</v>
      </c>
      <c r="S5900" s="23">
        <v>0</v>
      </c>
      <c r="T5900" s="47">
        <v>13.5</v>
      </c>
      <c r="U5900" s="98" t="s">
        <v>111</v>
      </c>
      <c r="V5900" s="98" t="s">
        <v>3139</v>
      </c>
      <c r="W5900" s="69">
        <f t="shared" si="184"/>
        <v>6.7446852348623298E-2</v>
      </c>
    </row>
    <row r="5901" spans="1:23">
      <c r="A5901" s="98">
        <f t="shared" si="185"/>
        <v>873</v>
      </c>
      <c r="B5901" s="99">
        <v>44408</v>
      </c>
      <c r="C5901" s="23">
        <v>3498</v>
      </c>
      <c r="D5901" s="23">
        <v>5</v>
      </c>
      <c r="E5901" s="98" t="s">
        <v>49</v>
      </c>
      <c r="F5901" s="98" t="s">
        <v>164</v>
      </c>
      <c r="G5901" s="98" t="s">
        <v>4120</v>
      </c>
      <c r="H5901" s="98" t="s">
        <v>1366</v>
      </c>
      <c r="I5901" s="98" t="s">
        <v>6704</v>
      </c>
      <c r="J5901" s="99">
        <v>45281</v>
      </c>
      <c r="K5901" s="107">
        <v>6000000</v>
      </c>
      <c r="L5901" s="98" t="s">
        <v>8692</v>
      </c>
      <c r="M5901" s="23">
        <v>1080</v>
      </c>
      <c r="N5901" s="23">
        <v>1</v>
      </c>
      <c r="O5901" s="107">
        <v>6000000</v>
      </c>
      <c r="P5901" s="23">
        <v>180</v>
      </c>
      <c r="Q5901" s="23">
        <v>2</v>
      </c>
      <c r="R5901" s="23">
        <v>2</v>
      </c>
      <c r="S5901" s="23">
        <v>0</v>
      </c>
      <c r="T5901" s="47">
        <v>5</v>
      </c>
      <c r="U5901" s="98" t="s">
        <v>111</v>
      </c>
      <c r="V5901" s="98" t="s">
        <v>3139</v>
      </c>
      <c r="W5901" s="69">
        <f t="shared" si="184"/>
        <v>1.359589500793113E-2</v>
      </c>
    </row>
    <row r="5902" spans="1:23">
      <c r="A5902" s="98">
        <f t="shared" si="185"/>
        <v>1604</v>
      </c>
      <c r="B5902" s="99">
        <v>44408</v>
      </c>
      <c r="C5902" s="23">
        <v>3499</v>
      </c>
      <c r="D5902" s="23">
        <v>5</v>
      </c>
      <c r="E5902" s="98" t="s">
        <v>49</v>
      </c>
      <c r="F5902" s="98" t="s">
        <v>164</v>
      </c>
      <c r="G5902" s="98" t="s">
        <v>4120</v>
      </c>
      <c r="H5902" s="98" t="s">
        <v>1366</v>
      </c>
      <c r="I5902" s="98" t="s">
        <v>6704</v>
      </c>
      <c r="J5902" s="99">
        <v>46012</v>
      </c>
      <c r="K5902" s="107">
        <v>15000000</v>
      </c>
      <c r="L5902" s="98" t="s">
        <v>8693</v>
      </c>
      <c r="M5902" s="23">
        <v>1800</v>
      </c>
      <c r="N5902" s="23">
        <v>1</v>
      </c>
      <c r="O5902" s="107">
        <v>15000000</v>
      </c>
      <c r="P5902" s="23">
        <v>180</v>
      </c>
      <c r="Q5902" s="23">
        <v>2</v>
      </c>
      <c r="R5902" s="23">
        <v>2</v>
      </c>
      <c r="S5902" s="23">
        <v>0</v>
      </c>
      <c r="T5902" s="47">
        <v>13.5</v>
      </c>
      <c r="U5902" s="98" t="s">
        <v>111</v>
      </c>
      <c r="V5902" s="98" t="s">
        <v>3139</v>
      </c>
      <c r="W5902" s="69">
        <f t="shared" si="184"/>
        <v>6.7446852348623298E-2</v>
      </c>
    </row>
    <row r="5903" spans="1:23">
      <c r="A5903" s="98">
        <f t="shared" si="185"/>
        <v>874</v>
      </c>
      <c r="B5903" s="99">
        <v>44408</v>
      </c>
      <c r="C5903" s="23">
        <v>3500</v>
      </c>
      <c r="D5903" s="23">
        <v>5</v>
      </c>
      <c r="E5903" s="98" t="s">
        <v>49</v>
      </c>
      <c r="F5903" s="98" t="s">
        <v>164</v>
      </c>
      <c r="G5903" s="98" t="s">
        <v>4120</v>
      </c>
      <c r="H5903" s="98" t="s">
        <v>1366</v>
      </c>
      <c r="I5903" s="98" t="s">
        <v>9965</v>
      </c>
      <c r="J5903" s="99">
        <v>45282</v>
      </c>
      <c r="K5903" s="107">
        <v>10000000</v>
      </c>
      <c r="L5903" s="98" t="s">
        <v>8690</v>
      </c>
      <c r="M5903" s="23">
        <v>1080</v>
      </c>
      <c r="N5903" s="23">
        <v>1</v>
      </c>
      <c r="O5903" s="107">
        <v>10000000</v>
      </c>
      <c r="P5903" s="23">
        <v>30</v>
      </c>
      <c r="Q5903" s="23">
        <v>2</v>
      </c>
      <c r="R5903" s="23">
        <v>2</v>
      </c>
      <c r="S5903" s="23">
        <v>0</v>
      </c>
      <c r="T5903" s="47">
        <v>8.0555540000000008</v>
      </c>
      <c r="U5903" s="98" t="s">
        <v>111</v>
      </c>
      <c r="V5903" s="98" t="s">
        <v>3139</v>
      </c>
      <c r="W5903" s="69">
        <f t="shared" si="184"/>
        <v>2.1929584340541805E-2</v>
      </c>
    </row>
    <row r="5904" spans="1:23">
      <c r="A5904" s="98">
        <f t="shared" si="185"/>
        <v>874</v>
      </c>
      <c r="B5904" s="99">
        <v>44408</v>
      </c>
      <c r="C5904" s="23">
        <v>3501</v>
      </c>
      <c r="D5904" s="23">
        <v>5</v>
      </c>
      <c r="E5904" s="98" t="s">
        <v>49</v>
      </c>
      <c r="F5904" s="98" t="s">
        <v>164</v>
      </c>
      <c r="G5904" s="98" t="s">
        <v>4120</v>
      </c>
      <c r="H5904" s="98" t="s">
        <v>1366</v>
      </c>
      <c r="I5904" s="98" t="s">
        <v>9965</v>
      </c>
      <c r="J5904" s="99">
        <v>45282</v>
      </c>
      <c r="K5904" s="107">
        <v>10500000</v>
      </c>
      <c r="L5904" s="98" t="s">
        <v>8694</v>
      </c>
      <c r="M5904" s="23">
        <v>1080</v>
      </c>
      <c r="N5904" s="23">
        <v>1</v>
      </c>
      <c r="O5904" s="107">
        <v>10500000</v>
      </c>
      <c r="P5904" s="23">
        <v>180</v>
      </c>
      <c r="Q5904" s="23">
        <v>2</v>
      </c>
      <c r="R5904" s="23">
        <v>2</v>
      </c>
      <c r="S5904" s="23">
        <v>0</v>
      </c>
      <c r="T5904" s="47">
        <v>8.75</v>
      </c>
      <c r="U5904" s="98" t="s">
        <v>111</v>
      </c>
      <c r="V5904" s="98" t="s">
        <v>3139</v>
      </c>
      <c r="W5904" s="69">
        <f t="shared" si="184"/>
        <v>2.3820070348946922E-2</v>
      </c>
    </row>
    <row r="5905" spans="1:23">
      <c r="A5905" s="98">
        <f t="shared" si="185"/>
        <v>1605</v>
      </c>
      <c r="B5905" s="99">
        <v>44408</v>
      </c>
      <c r="C5905" s="23">
        <v>3502</v>
      </c>
      <c r="D5905" s="23">
        <v>5</v>
      </c>
      <c r="E5905" s="98" t="s">
        <v>49</v>
      </c>
      <c r="F5905" s="98" t="s">
        <v>164</v>
      </c>
      <c r="G5905" s="98" t="s">
        <v>4120</v>
      </c>
      <c r="H5905" s="98" t="s">
        <v>1366</v>
      </c>
      <c r="I5905" s="98" t="s">
        <v>9965</v>
      </c>
      <c r="J5905" s="99">
        <v>46013</v>
      </c>
      <c r="K5905" s="107">
        <v>11000000</v>
      </c>
      <c r="L5905" s="98" t="s">
        <v>8695</v>
      </c>
      <c r="M5905" s="23">
        <v>1800</v>
      </c>
      <c r="N5905" s="23">
        <v>1</v>
      </c>
      <c r="O5905" s="107">
        <v>11000000</v>
      </c>
      <c r="P5905" s="23">
        <v>180</v>
      </c>
      <c r="Q5905" s="23">
        <v>2</v>
      </c>
      <c r="R5905" s="23">
        <v>2</v>
      </c>
      <c r="S5905" s="23">
        <v>0</v>
      </c>
      <c r="T5905" s="47">
        <v>9.9</v>
      </c>
      <c r="U5905" s="98" t="s">
        <v>111</v>
      </c>
      <c r="V5905" s="98" t="s">
        <v>3139</v>
      </c>
      <c r="W5905" s="69">
        <f t="shared" si="184"/>
        <v>4.9491861106190541E-2</v>
      </c>
    </row>
    <row r="5906" spans="1:23">
      <c r="A5906" s="98">
        <f t="shared" si="185"/>
        <v>874</v>
      </c>
      <c r="B5906" s="99">
        <v>44408</v>
      </c>
      <c r="C5906" s="23">
        <v>3503</v>
      </c>
      <c r="D5906" s="23">
        <v>5</v>
      </c>
      <c r="E5906" s="98" t="s">
        <v>49</v>
      </c>
      <c r="F5906" s="98" t="s">
        <v>164</v>
      </c>
      <c r="G5906" s="98" t="s">
        <v>4120</v>
      </c>
      <c r="H5906" s="98" t="s">
        <v>1366</v>
      </c>
      <c r="I5906" s="98" t="s">
        <v>9965</v>
      </c>
      <c r="J5906" s="99">
        <v>45282</v>
      </c>
      <c r="K5906" s="107">
        <v>16000000</v>
      </c>
      <c r="L5906" s="98" t="s">
        <v>8696</v>
      </c>
      <c r="M5906" s="23">
        <v>1080</v>
      </c>
      <c r="N5906" s="23">
        <v>1</v>
      </c>
      <c r="O5906" s="107">
        <v>16000000</v>
      </c>
      <c r="P5906" s="23">
        <v>180</v>
      </c>
      <c r="Q5906" s="23">
        <v>2</v>
      </c>
      <c r="R5906" s="23">
        <v>2</v>
      </c>
      <c r="S5906" s="23">
        <v>0</v>
      </c>
      <c r="T5906" s="47">
        <v>13.333333</v>
      </c>
      <c r="U5906" s="98" t="s">
        <v>111</v>
      </c>
      <c r="V5906" s="98" t="s">
        <v>3139</v>
      </c>
      <c r="W5906" s="69">
        <f t="shared" si="184"/>
        <v>3.6297249148106919E-2</v>
      </c>
    </row>
    <row r="5907" spans="1:23">
      <c r="A5907" s="98">
        <f t="shared" si="185"/>
        <v>874</v>
      </c>
      <c r="B5907" s="99">
        <v>44408</v>
      </c>
      <c r="C5907" s="23">
        <v>3504</v>
      </c>
      <c r="D5907" s="23">
        <v>5</v>
      </c>
      <c r="E5907" s="98" t="s">
        <v>49</v>
      </c>
      <c r="F5907" s="98" t="s">
        <v>164</v>
      </c>
      <c r="G5907" s="98" t="s">
        <v>4120</v>
      </c>
      <c r="H5907" s="98" t="s">
        <v>1366</v>
      </c>
      <c r="I5907" s="98" t="s">
        <v>9965</v>
      </c>
      <c r="J5907" s="99">
        <v>45282</v>
      </c>
      <c r="K5907" s="107">
        <v>17500000</v>
      </c>
      <c r="L5907" s="98" t="s">
        <v>8697</v>
      </c>
      <c r="M5907" s="23">
        <v>1080</v>
      </c>
      <c r="N5907" s="23">
        <v>1</v>
      </c>
      <c r="O5907" s="107">
        <v>17500000</v>
      </c>
      <c r="P5907" s="23">
        <v>180</v>
      </c>
      <c r="Q5907" s="23">
        <v>2</v>
      </c>
      <c r="R5907" s="23">
        <v>2</v>
      </c>
      <c r="S5907" s="23">
        <v>0</v>
      </c>
      <c r="T5907" s="47">
        <v>14.583333</v>
      </c>
      <c r="U5907" s="98" t="s">
        <v>111</v>
      </c>
      <c r="V5907" s="98" t="s">
        <v>3139</v>
      </c>
      <c r="W5907" s="69">
        <f t="shared" si="184"/>
        <v>3.9700116340813614E-2</v>
      </c>
    </row>
    <row r="5908" spans="1:23">
      <c r="A5908" s="98">
        <f t="shared" si="185"/>
        <v>874</v>
      </c>
      <c r="B5908" s="99">
        <v>44408</v>
      </c>
      <c r="C5908" s="23">
        <v>3505</v>
      </c>
      <c r="D5908" s="23">
        <v>5</v>
      </c>
      <c r="E5908" s="98" t="s">
        <v>49</v>
      </c>
      <c r="F5908" s="98" t="s">
        <v>164</v>
      </c>
      <c r="G5908" s="98" t="s">
        <v>4120</v>
      </c>
      <c r="H5908" s="98" t="s">
        <v>1366</v>
      </c>
      <c r="I5908" s="98" t="s">
        <v>9965</v>
      </c>
      <c r="J5908" s="99">
        <v>45282</v>
      </c>
      <c r="K5908" s="107">
        <v>8000000</v>
      </c>
      <c r="L5908" s="98" t="s">
        <v>8698</v>
      </c>
      <c r="M5908" s="23">
        <v>1080</v>
      </c>
      <c r="N5908" s="23">
        <v>1</v>
      </c>
      <c r="O5908" s="107">
        <v>8000000</v>
      </c>
      <c r="P5908" s="23">
        <v>180</v>
      </c>
      <c r="Q5908" s="23">
        <v>2</v>
      </c>
      <c r="R5908" s="23">
        <v>2</v>
      </c>
      <c r="S5908" s="23">
        <v>0</v>
      </c>
      <c r="T5908" s="47">
        <v>6.6666670000000003</v>
      </c>
      <c r="U5908" s="98" t="s">
        <v>111</v>
      </c>
      <c r="V5908" s="98" t="s">
        <v>3139</v>
      </c>
      <c r="W5908" s="69">
        <f t="shared" si="184"/>
        <v>1.8148625935200339E-2</v>
      </c>
    </row>
    <row r="5909" spans="1:23">
      <c r="A5909" s="98">
        <f t="shared" si="185"/>
        <v>1605</v>
      </c>
      <c r="B5909" s="99">
        <v>44408</v>
      </c>
      <c r="C5909" s="23">
        <v>3506</v>
      </c>
      <c r="D5909" s="23">
        <v>5</v>
      </c>
      <c r="E5909" s="98" t="s">
        <v>49</v>
      </c>
      <c r="F5909" s="98" t="s">
        <v>164</v>
      </c>
      <c r="G5909" s="98" t="s">
        <v>4120</v>
      </c>
      <c r="H5909" s="98" t="s">
        <v>1366</v>
      </c>
      <c r="I5909" s="98" t="s">
        <v>9965</v>
      </c>
      <c r="J5909" s="99">
        <v>46013</v>
      </c>
      <c r="K5909" s="107">
        <v>15000000</v>
      </c>
      <c r="L5909" s="98" t="s">
        <v>8699</v>
      </c>
      <c r="M5909" s="23">
        <v>1800</v>
      </c>
      <c r="N5909" s="23">
        <v>1</v>
      </c>
      <c r="O5909" s="107">
        <v>15000000</v>
      </c>
      <c r="P5909" s="23">
        <v>180</v>
      </c>
      <c r="Q5909" s="23">
        <v>2</v>
      </c>
      <c r="R5909" s="23">
        <v>2</v>
      </c>
      <c r="S5909" s="23">
        <v>0</v>
      </c>
      <c r="T5909" s="47">
        <v>13.5</v>
      </c>
      <c r="U5909" s="98" t="s">
        <v>111</v>
      </c>
      <c r="V5909" s="98" t="s">
        <v>3139</v>
      </c>
      <c r="W5909" s="69">
        <f t="shared" si="184"/>
        <v>6.748890150844164E-2</v>
      </c>
    </row>
    <row r="5910" spans="1:23">
      <c r="A5910" s="98">
        <f t="shared" si="185"/>
        <v>874</v>
      </c>
      <c r="B5910" s="99">
        <v>44408</v>
      </c>
      <c r="C5910" s="23">
        <v>3507</v>
      </c>
      <c r="D5910" s="23">
        <v>5</v>
      </c>
      <c r="E5910" s="98" t="s">
        <v>49</v>
      </c>
      <c r="F5910" s="98" t="s">
        <v>164</v>
      </c>
      <c r="G5910" s="98" t="s">
        <v>4120</v>
      </c>
      <c r="H5910" s="98" t="s">
        <v>1366</v>
      </c>
      <c r="I5910" s="98" t="s">
        <v>9965</v>
      </c>
      <c r="J5910" s="99">
        <v>45282</v>
      </c>
      <c r="K5910" s="107">
        <v>10500000</v>
      </c>
      <c r="L5910" s="98" t="s">
        <v>8700</v>
      </c>
      <c r="M5910" s="23">
        <v>1080</v>
      </c>
      <c r="N5910" s="23">
        <v>1</v>
      </c>
      <c r="O5910" s="107">
        <v>10500000</v>
      </c>
      <c r="P5910" s="23">
        <v>180</v>
      </c>
      <c r="Q5910" s="23">
        <v>2</v>
      </c>
      <c r="R5910" s="23">
        <v>2</v>
      </c>
      <c r="S5910" s="23">
        <v>0</v>
      </c>
      <c r="T5910" s="47">
        <v>8.75</v>
      </c>
      <c r="U5910" s="98" t="s">
        <v>111</v>
      </c>
      <c r="V5910" s="98" t="s">
        <v>3139</v>
      </c>
      <c r="W5910" s="69">
        <f t="shared" si="184"/>
        <v>2.3820070348946922E-2</v>
      </c>
    </row>
    <row r="5911" spans="1:23">
      <c r="A5911" s="98">
        <f t="shared" si="185"/>
        <v>1605</v>
      </c>
      <c r="B5911" s="99">
        <v>44408</v>
      </c>
      <c r="C5911" s="23">
        <v>3508</v>
      </c>
      <c r="D5911" s="23">
        <v>5</v>
      </c>
      <c r="E5911" s="98" t="s">
        <v>49</v>
      </c>
      <c r="F5911" s="98" t="s">
        <v>164</v>
      </c>
      <c r="G5911" s="98" t="s">
        <v>4120</v>
      </c>
      <c r="H5911" s="98" t="s">
        <v>1366</v>
      </c>
      <c r="I5911" s="98" t="s">
        <v>9965</v>
      </c>
      <c r="J5911" s="99">
        <v>46013</v>
      </c>
      <c r="K5911" s="107">
        <v>50000000</v>
      </c>
      <c r="L5911" s="98" t="s">
        <v>8701</v>
      </c>
      <c r="M5911" s="23">
        <v>1800</v>
      </c>
      <c r="N5911" s="23">
        <v>1</v>
      </c>
      <c r="O5911" s="107">
        <v>50000000</v>
      </c>
      <c r="P5911" s="23">
        <v>30</v>
      </c>
      <c r="Q5911" s="23">
        <v>2</v>
      </c>
      <c r="R5911" s="23">
        <v>2</v>
      </c>
      <c r="S5911" s="23">
        <v>2.91</v>
      </c>
      <c r="T5911" s="47">
        <v>44.194853000000002</v>
      </c>
      <c r="U5911" s="98" t="s">
        <v>111</v>
      </c>
      <c r="V5911" s="98" t="s">
        <v>3139</v>
      </c>
      <c r="W5911" s="69">
        <f t="shared" si="184"/>
        <v>0.22093793194793016</v>
      </c>
    </row>
    <row r="5912" spans="1:23">
      <c r="A5912" s="98">
        <f t="shared" si="185"/>
        <v>874</v>
      </c>
      <c r="B5912" s="99">
        <v>44408</v>
      </c>
      <c r="C5912" s="23">
        <v>3509</v>
      </c>
      <c r="D5912" s="23">
        <v>5</v>
      </c>
      <c r="E5912" s="98" t="s">
        <v>49</v>
      </c>
      <c r="F5912" s="98" t="s">
        <v>164</v>
      </c>
      <c r="G5912" s="98" t="s">
        <v>4120</v>
      </c>
      <c r="H5912" s="98" t="s">
        <v>1366</v>
      </c>
      <c r="I5912" s="98" t="s">
        <v>9965</v>
      </c>
      <c r="J5912" s="99">
        <v>45282</v>
      </c>
      <c r="K5912" s="107">
        <v>10500000</v>
      </c>
      <c r="L5912" s="98" t="s">
        <v>8702</v>
      </c>
      <c r="M5912" s="23">
        <v>1080</v>
      </c>
      <c r="N5912" s="23">
        <v>1</v>
      </c>
      <c r="O5912" s="107">
        <v>10500000</v>
      </c>
      <c r="P5912" s="23">
        <v>180</v>
      </c>
      <c r="Q5912" s="23">
        <v>2</v>
      </c>
      <c r="R5912" s="23">
        <v>2</v>
      </c>
      <c r="S5912" s="23">
        <v>0</v>
      </c>
      <c r="T5912" s="47">
        <v>8.75</v>
      </c>
      <c r="U5912" s="98" t="s">
        <v>111</v>
      </c>
      <c r="V5912" s="98" t="s">
        <v>3139</v>
      </c>
      <c r="W5912" s="69">
        <f t="shared" si="184"/>
        <v>2.3820070348946922E-2</v>
      </c>
    </row>
    <row r="5913" spans="1:23">
      <c r="A5913" s="98">
        <f t="shared" si="185"/>
        <v>509</v>
      </c>
      <c r="B5913" s="99">
        <v>44408</v>
      </c>
      <c r="C5913" s="23">
        <v>3510</v>
      </c>
      <c r="D5913" s="23">
        <v>5</v>
      </c>
      <c r="E5913" s="98" t="s">
        <v>49</v>
      </c>
      <c r="F5913" s="98" t="s">
        <v>164</v>
      </c>
      <c r="G5913" s="98" t="s">
        <v>4120</v>
      </c>
      <c r="H5913" s="98" t="s">
        <v>1366</v>
      </c>
      <c r="I5913" s="98" t="s">
        <v>9965</v>
      </c>
      <c r="J5913" s="99">
        <v>44917</v>
      </c>
      <c r="K5913" s="107">
        <v>10000000</v>
      </c>
      <c r="L5913" s="98" t="s">
        <v>8703</v>
      </c>
      <c r="M5913" s="23">
        <v>720</v>
      </c>
      <c r="N5913" s="23">
        <v>1</v>
      </c>
      <c r="O5913" s="107">
        <v>10000000</v>
      </c>
      <c r="P5913" s="23">
        <v>180</v>
      </c>
      <c r="Q5913" s="23">
        <v>2</v>
      </c>
      <c r="R5913" s="23">
        <v>2</v>
      </c>
      <c r="S5913" s="23">
        <v>0</v>
      </c>
      <c r="T5913" s="47">
        <v>7.5</v>
      </c>
      <c r="U5913" s="98" t="s">
        <v>111</v>
      </c>
      <c r="V5913" s="98" t="s">
        <v>3139</v>
      </c>
      <c r="W5913" s="69">
        <f t="shared" si="184"/>
        <v>1.1890567970853859E-2</v>
      </c>
    </row>
    <row r="5914" spans="1:23">
      <c r="A5914" s="98">
        <f t="shared" si="185"/>
        <v>874</v>
      </c>
      <c r="B5914" s="99">
        <v>44408</v>
      </c>
      <c r="C5914" s="23">
        <v>3511</v>
      </c>
      <c r="D5914" s="23">
        <v>5</v>
      </c>
      <c r="E5914" s="98" t="s">
        <v>49</v>
      </c>
      <c r="F5914" s="98" t="s">
        <v>164</v>
      </c>
      <c r="G5914" s="98" t="s">
        <v>4120</v>
      </c>
      <c r="H5914" s="98" t="s">
        <v>1366</v>
      </c>
      <c r="I5914" s="98" t="s">
        <v>9965</v>
      </c>
      <c r="J5914" s="99">
        <v>45282</v>
      </c>
      <c r="K5914" s="107">
        <v>6000000</v>
      </c>
      <c r="L5914" s="98" t="s">
        <v>8704</v>
      </c>
      <c r="M5914" s="23">
        <v>1080</v>
      </c>
      <c r="N5914" s="23">
        <v>1</v>
      </c>
      <c r="O5914" s="107">
        <v>6000000</v>
      </c>
      <c r="P5914" s="23">
        <v>180</v>
      </c>
      <c r="Q5914" s="23">
        <v>2</v>
      </c>
      <c r="R5914" s="23">
        <v>2</v>
      </c>
      <c r="S5914" s="23">
        <v>0</v>
      </c>
      <c r="T5914" s="47">
        <v>5</v>
      </c>
      <c r="U5914" s="98" t="s">
        <v>111</v>
      </c>
      <c r="V5914" s="98" t="s">
        <v>3139</v>
      </c>
      <c r="W5914" s="69">
        <f t="shared" si="184"/>
        <v>1.3611468770826814E-2</v>
      </c>
    </row>
    <row r="5915" spans="1:23">
      <c r="A5915" s="98">
        <f t="shared" si="185"/>
        <v>874</v>
      </c>
      <c r="B5915" s="99">
        <v>44408</v>
      </c>
      <c r="C5915" s="23">
        <v>3512</v>
      </c>
      <c r="D5915" s="23">
        <v>5</v>
      </c>
      <c r="E5915" s="98" t="s">
        <v>49</v>
      </c>
      <c r="F5915" s="98" t="s">
        <v>164</v>
      </c>
      <c r="G5915" s="98" t="s">
        <v>4120</v>
      </c>
      <c r="H5915" s="98" t="s">
        <v>1366</v>
      </c>
      <c r="I5915" s="98" t="s">
        <v>9965</v>
      </c>
      <c r="J5915" s="99">
        <v>45282</v>
      </c>
      <c r="K5915" s="107">
        <v>30000000</v>
      </c>
      <c r="L5915" s="98" t="s">
        <v>8705</v>
      </c>
      <c r="M5915" s="23">
        <v>1080</v>
      </c>
      <c r="N5915" s="23">
        <v>1</v>
      </c>
      <c r="O5915" s="107">
        <v>30000000</v>
      </c>
      <c r="P5915" s="23">
        <v>180</v>
      </c>
      <c r="Q5915" s="23">
        <v>2</v>
      </c>
      <c r="R5915" s="23">
        <v>2</v>
      </c>
      <c r="S5915" s="23">
        <v>2.92</v>
      </c>
      <c r="T5915" s="47">
        <v>25.076494</v>
      </c>
      <c r="U5915" s="98" t="s">
        <v>111</v>
      </c>
      <c r="V5915" s="98" t="s">
        <v>3139</v>
      </c>
      <c r="W5915" s="69">
        <f t="shared" si="184"/>
        <v>6.8265582992565188E-2</v>
      </c>
    </row>
    <row r="5916" spans="1:23">
      <c r="A5916" s="98">
        <f t="shared" si="185"/>
        <v>874</v>
      </c>
      <c r="B5916" s="99">
        <v>44408</v>
      </c>
      <c r="C5916" s="23">
        <v>3513</v>
      </c>
      <c r="D5916" s="23">
        <v>5</v>
      </c>
      <c r="E5916" s="98" t="s">
        <v>49</v>
      </c>
      <c r="F5916" s="98" t="s">
        <v>164</v>
      </c>
      <c r="G5916" s="98" t="s">
        <v>4120</v>
      </c>
      <c r="H5916" s="98" t="s">
        <v>1366</v>
      </c>
      <c r="I5916" s="98" t="s">
        <v>9965</v>
      </c>
      <c r="J5916" s="99">
        <v>45282</v>
      </c>
      <c r="K5916" s="107">
        <v>10500000</v>
      </c>
      <c r="L5916" s="98" t="s">
        <v>8706</v>
      </c>
      <c r="M5916" s="23">
        <v>1080</v>
      </c>
      <c r="N5916" s="23">
        <v>1</v>
      </c>
      <c r="O5916" s="107">
        <v>10500000</v>
      </c>
      <c r="P5916" s="23">
        <v>180</v>
      </c>
      <c r="Q5916" s="23">
        <v>2</v>
      </c>
      <c r="R5916" s="23">
        <v>2</v>
      </c>
      <c r="S5916" s="23">
        <v>0</v>
      </c>
      <c r="T5916" s="47">
        <v>8.75</v>
      </c>
      <c r="U5916" s="98" t="s">
        <v>111</v>
      </c>
      <c r="V5916" s="98" t="s">
        <v>3139</v>
      </c>
      <c r="W5916" s="69">
        <f t="shared" si="184"/>
        <v>2.3820070348946922E-2</v>
      </c>
    </row>
    <row r="5917" spans="1:23">
      <c r="A5917" s="98">
        <f t="shared" si="185"/>
        <v>874</v>
      </c>
      <c r="B5917" s="99">
        <v>44408</v>
      </c>
      <c r="C5917" s="23">
        <v>3514</v>
      </c>
      <c r="D5917" s="23">
        <v>5</v>
      </c>
      <c r="E5917" s="98" t="s">
        <v>49</v>
      </c>
      <c r="F5917" s="98" t="s">
        <v>164</v>
      </c>
      <c r="G5917" s="98" t="s">
        <v>4120</v>
      </c>
      <c r="H5917" s="98" t="s">
        <v>1366</v>
      </c>
      <c r="I5917" s="98" t="s">
        <v>9965</v>
      </c>
      <c r="J5917" s="99">
        <v>45282</v>
      </c>
      <c r="K5917" s="107">
        <v>10000000</v>
      </c>
      <c r="L5917" s="98" t="s">
        <v>8707</v>
      </c>
      <c r="M5917" s="23">
        <v>1080</v>
      </c>
      <c r="N5917" s="23">
        <v>1</v>
      </c>
      <c r="O5917" s="107">
        <v>10000000</v>
      </c>
      <c r="P5917" s="23">
        <v>180</v>
      </c>
      <c r="Q5917" s="23">
        <v>2</v>
      </c>
      <c r="R5917" s="23">
        <v>2</v>
      </c>
      <c r="S5917" s="23">
        <v>0</v>
      </c>
      <c r="T5917" s="47">
        <v>8.3333329999999997</v>
      </c>
      <c r="U5917" s="98" t="s">
        <v>111</v>
      </c>
      <c r="V5917" s="98" t="s">
        <v>3139</v>
      </c>
      <c r="W5917" s="69">
        <f t="shared" si="184"/>
        <v>2.2685780377280102E-2</v>
      </c>
    </row>
    <row r="5918" spans="1:23">
      <c r="A5918" s="98">
        <f t="shared" si="185"/>
        <v>874</v>
      </c>
      <c r="B5918" s="99">
        <v>44408</v>
      </c>
      <c r="C5918" s="23">
        <v>3515</v>
      </c>
      <c r="D5918" s="23">
        <v>5</v>
      </c>
      <c r="E5918" s="98" t="s">
        <v>49</v>
      </c>
      <c r="F5918" s="98" t="s">
        <v>164</v>
      </c>
      <c r="G5918" s="98" t="s">
        <v>4120</v>
      </c>
      <c r="H5918" s="98" t="s">
        <v>1366</v>
      </c>
      <c r="I5918" s="98" t="s">
        <v>9965</v>
      </c>
      <c r="J5918" s="99">
        <v>45282</v>
      </c>
      <c r="K5918" s="107">
        <v>20000000</v>
      </c>
      <c r="L5918" s="98" t="s">
        <v>8708</v>
      </c>
      <c r="M5918" s="23">
        <v>1080</v>
      </c>
      <c r="N5918" s="23">
        <v>1</v>
      </c>
      <c r="O5918" s="107">
        <v>20000000</v>
      </c>
      <c r="P5918" s="23">
        <v>180</v>
      </c>
      <c r="Q5918" s="23">
        <v>2</v>
      </c>
      <c r="R5918" s="23">
        <v>2</v>
      </c>
      <c r="S5918" s="23">
        <v>0</v>
      </c>
      <c r="T5918" s="47">
        <v>16.666667</v>
      </c>
      <c r="U5918" s="98" t="s">
        <v>111</v>
      </c>
      <c r="V5918" s="98" t="s">
        <v>3139</v>
      </c>
      <c r="W5918" s="69">
        <f t="shared" si="184"/>
        <v>4.5371563476853963E-2</v>
      </c>
    </row>
    <row r="5919" spans="1:23">
      <c r="A5919" s="98">
        <f t="shared" si="185"/>
        <v>874</v>
      </c>
      <c r="B5919" s="99">
        <v>44408</v>
      </c>
      <c r="C5919" s="23">
        <v>3516</v>
      </c>
      <c r="D5919" s="23">
        <v>5</v>
      </c>
      <c r="E5919" s="98" t="s">
        <v>49</v>
      </c>
      <c r="F5919" s="98" t="s">
        <v>164</v>
      </c>
      <c r="G5919" s="98" t="s">
        <v>4120</v>
      </c>
      <c r="H5919" s="98" t="s">
        <v>1366</v>
      </c>
      <c r="I5919" s="98" t="s">
        <v>9965</v>
      </c>
      <c r="J5919" s="99">
        <v>45282</v>
      </c>
      <c r="K5919" s="107">
        <v>17500000</v>
      </c>
      <c r="L5919" s="98" t="s">
        <v>8709</v>
      </c>
      <c r="M5919" s="23">
        <v>1080</v>
      </c>
      <c r="N5919" s="23">
        <v>1</v>
      </c>
      <c r="O5919" s="107">
        <v>17500000</v>
      </c>
      <c r="P5919" s="23">
        <v>90</v>
      </c>
      <c r="Q5919" s="23">
        <v>2</v>
      </c>
      <c r="R5919" s="23">
        <v>2</v>
      </c>
      <c r="S5919" s="23">
        <v>0</v>
      </c>
      <c r="T5919" s="47">
        <v>14.583334000000001</v>
      </c>
      <c r="U5919" s="98" t="s">
        <v>111</v>
      </c>
      <c r="V5919" s="98" t="s">
        <v>3139</v>
      </c>
      <c r="W5919" s="69">
        <f t="shared" si="184"/>
        <v>3.9700119063107372E-2</v>
      </c>
    </row>
    <row r="5920" spans="1:23">
      <c r="A5920" s="98">
        <f t="shared" si="185"/>
        <v>1605</v>
      </c>
      <c r="B5920" s="99">
        <v>44408</v>
      </c>
      <c r="C5920" s="23">
        <v>3517</v>
      </c>
      <c r="D5920" s="23">
        <v>5</v>
      </c>
      <c r="E5920" s="98" t="s">
        <v>49</v>
      </c>
      <c r="F5920" s="98" t="s">
        <v>164</v>
      </c>
      <c r="G5920" s="98" t="s">
        <v>4120</v>
      </c>
      <c r="H5920" s="98" t="s">
        <v>1366</v>
      </c>
      <c r="I5920" s="98" t="s">
        <v>9965</v>
      </c>
      <c r="J5920" s="99">
        <v>46013</v>
      </c>
      <c r="K5920" s="107">
        <v>25000000</v>
      </c>
      <c r="L5920" s="98" t="s">
        <v>8710</v>
      </c>
      <c r="M5920" s="23">
        <v>1800</v>
      </c>
      <c r="N5920" s="23">
        <v>1</v>
      </c>
      <c r="O5920" s="107">
        <v>25000000</v>
      </c>
      <c r="P5920" s="23">
        <v>180</v>
      </c>
      <c r="Q5920" s="23">
        <v>2</v>
      </c>
      <c r="R5920" s="23">
        <v>2</v>
      </c>
      <c r="S5920" s="23">
        <v>0</v>
      </c>
      <c r="T5920" s="47">
        <v>22.5</v>
      </c>
      <c r="U5920" s="98" t="s">
        <v>111</v>
      </c>
      <c r="V5920" s="98" t="s">
        <v>3139</v>
      </c>
      <c r="W5920" s="69">
        <f t="shared" si="184"/>
        <v>0.1124815025140694</v>
      </c>
    </row>
    <row r="5921" spans="1:23">
      <c r="A5921" s="98">
        <f t="shared" si="185"/>
        <v>509</v>
      </c>
      <c r="B5921" s="99">
        <v>44408</v>
      </c>
      <c r="C5921" s="23">
        <v>3518</v>
      </c>
      <c r="D5921" s="23">
        <v>5</v>
      </c>
      <c r="E5921" s="98" t="s">
        <v>49</v>
      </c>
      <c r="F5921" s="98" t="s">
        <v>164</v>
      </c>
      <c r="G5921" s="98" t="s">
        <v>4120</v>
      </c>
      <c r="H5921" s="98" t="s">
        <v>1366</v>
      </c>
      <c r="I5921" s="98" t="s">
        <v>9965</v>
      </c>
      <c r="J5921" s="99">
        <v>44917</v>
      </c>
      <c r="K5921" s="107">
        <v>6000000</v>
      </c>
      <c r="L5921" s="98" t="s">
        <v>8711</v>
      </c>
      <c r="M5921" s="23">
        <v>720</v>
      </c>
      <c r="N5921" s="23">
        <v>1</v>
      </c>
      <c r="O5921" s="107">
        <v>6000000</v>
      </c>
      <c r="P5921" s="23">
        <v>30</v>
      </c>
      <c r="Q5921" s="23">
        <v>2</v>
      </c>
      <c r="R5921" s="23">
        <v>2</v>
      </c>
      <c r="S5921" s="23">
        <v>0</v>
      </c>
      <c r="T5921" s="47">
        <v>4.25</v>
      </c>
      <c r="U5921" s="98" t="s">
        <v>111</v>
      </c>
      <c r="V5921" s="98" t="s">
        <v>3139</v>
      </c>
      <c r="W5921" s="69">
        <f t="shared" si="184"/>
        <v>6.7379885168171866E-3</v>
      </c>
    </row>
    <row r="5922" spans="1:23">
      <c r="A5922" s="98">
        <f t="shared" si="185"/>
        <v>874</v>
      </c>
      <c r="B5922" s="99">
        <v>44408</v>
      </c>
      <c r="C5922" s="23">
        <v>3519</v>
      </c>
      <c r="D5922" s="23">
        <v>5</v>
      </c>
      <c r="E5922" s="98" t="s">
        <v>49</v>
      </c>
      <c r="F5922" s="98" t="s">
        <v>164</v>
      </c>
      <c r="G5922" s="98" t="s">
        <v>4120</v>
      </c>
      <c r="H5922" s="98" t="s">
        <v>1366</v>
      </c>
      <c r="I5922" s="98" t="s">
        <v>9965</v>
      </c>
      <c r="J5922" s="99">
        <v>45282</v>
      </c>
      <c r="K5922" s="107">
        <v>17500000</v>
      </c>
      <c r="L5922" s="98" t="s">
        <v>8712</v>
      </c>
      <c r="M5922" s="23">
        <v>1080</v>
      </c>
      <c r="N5922" s="23">
        <v>1</v>
      </c>
      <c r="O5922" s="107">
        <v>17500000</v>
      </c>
      <c r="P5922" s="23">
        <v>90</v>
      </c>
      <c r="Q5922" s="23">
        <v>2</v>
      </c>
      <c r="R5922" s="23">
        <v>2</v>
      </c>
      <c r="S5922" s="23">
        <v>0</v>
      </c>
      <c r="T5922" s="47">
        <v>14.583334000000001</v>
      </c>
      <c r="U5922" s="98" t="s">
        <v>111</v>
      </c>
      <c r="V5922" s="98" t="s">
        <v>3139</v>
      </c>
      <c r="W5922" s="69">
        <f t="shared" si="184"/>
        <v>3.9700119063107372E-2</v>
      </c>
    </row>
    <row r="5923" spans="1:23">
      <c r="A5923" s="98">
        <f t="shared" si="185"/>
        <v>874</v>
      </c>
      <c r="B5923" s="99">
        <v>44408</v>
      </c>
      <c r="C5923" s="23">
        <v>3520</v>
      </c>
      <c r="D5923" s="23">
        <v>5</v>
      </c>
      <c r="E5923" s="98" t="s">
        <v>49</v>
      </c>
      <c r="F5923" s="98" t="s">
        <v>164</v>
      </c>
      <c r="G5923" s="98" t="s">
        <v>4120</v>
      </c>
      <c r="H5923" s="98" t="s">
        <v>1366</v>
      </c>
      <c r="I5923" s="98" t="s">
        <v>9965</v>
      </c>
      <c r="J5923" s="99">
        <v>45282</v>
      </c>
      <c r="K5923" s="107">
        <v>8500000</v>
      </c>
      <c r="L5923" s="98" t="s">
        <v>8713</v>
      </c>
      <c r="M5923" s="23">
        <v>1080</v>
      </c>
      <c r="N5923" s="23">
        <v>1</v>
      </c>
      <c r="O5923" s="107">
        <v>8500000</v>
      </c>
      <c r="P5923" s="23">
        <v>180</v>
      </c>
      <c r="Q5923" s="23">
        <v>2</v>
      </c>
      <c r="R5923" s="23">
        <v>2</v>
      </c>
      <c r="S5923" s="23">
        <v>0</v>
      </c>
      <c r="T5923" s="47">
        <v>7.0833329999999997</v>
      </c>
      <c r="U5923" s="98" t="s">
        <v>111</v>
      </c>
      <c r="V5923" s="98" t="s">
        <v>3139</v>
      </c>
      <c r="W5923" s="69">
        <f t="shared" si="184"/>
        <v>1.9282913184573397E-2</v>
      </c>
    </row>
    <row r="5924" spans="1:23">
      <c r="A5924" s="98">
        <f t="shared" si="185"/>
        <v>1606</v>
      </c>
      <c r="B5924" s="99">
        <v>44408</v>
      </c>
      <c r="C5924" s="23">
        <v>3521</v>
      </c>
      <c r="D5924" s="23">
        <v>5</v>
      </c>
      <c r="E5924" s="98" t="s">
        <v>49</v>
      </c>
      <c r="F5924" s="98" t="s">
        <v>164</v>
      </c>
      <c r="G5924" s="98" t="s">
        <v>4120</v>
      </c>
      <c r="H5924" s="98" t="s">
        <v>1366</v>
      </c>
      <c r="I5924" s="98" t="s">
        <v>6166</v>
      </c>
      <c r="J5924" s="99">
        <v>46014</v>
      </c>
      <c r="K5924" s="107">
        <v>10000000</v>
      </c>
      <c r="L5924" s="98" t="s">
        <v>8714</v>
      </c>
      <c r="M5924" s="23">
        <v>1800</v>
      </c>
      <c r="N5924" s="23">
        <v>1</v>
      </c>
      <c r="O5924" s="107">
        <v>10000000</v>
      </c>
      <c r="P5924" s="23">
        <v>30</v>
      </c>
      <c r="Q5924" s="23">
        <v>2</v>
      </c>
      <c r="R5924" s="23">
        <v>2</v>
      </c>
      <c r="S5924" s="23">
        <v>0</v>
      </c>
      <c r="T5924" s="47">
        <v>8.8333309999999994</v>
      </c>
      <c r="U5924" s="98" t="s">
        <v>111</v>
      </c>
      <c r="V5924" s="98" t="s">
        <v>3139</v>
      </c>
      <c r="W5924" s="69">
        <f t="shared" si="184"/>
        <v>4.4186906666474929E-2</v>
      </c>
    </row>
    <row r="5925" spans="1:23">
      <c r="A5925" s="98">
        <f t="shared" si="185"/>
        <v>875</v>
      </c>
      <c r="B5925" s="99">
        <v>44408</v>
      </c>
      <c r="C5925" s="23">
        <v>3522</v>
      </c>
      <c r="D5925" s="23">
        <v>5</v>
      </c>
      <c r="E5925" s="98" t="s">
        <v>49</v>
      </c>
      <c r="F5925" s="98" t="s">
        <v>164</v>
      </c>
      <c r="G5925" s="98" t="s">
        <v>4120</v>
      </c>
      <c r="H5925" s="98" t="s">
        <v>1366</v>
      </c>
      <c r="I5925" s="98" t="s">
        <v>6166</v>
      </c>
      <c r="J5925" s="99">
        <v>45283</v>
      </c>
      <c r="K5925" s="107">
        <v>16000000</v>
      </c>
      <c r="L5925" s="98" t="s">
        <v>8715</v>
      </c>
      <c r="M5925" s="23">
        <v>1080</v>
      </c>
      <c r="N5925" s="23">
        <v>1</v>
      </c>
      <c r="O5925" s="107">
        <v>16000000</v>
      </c>
      <c r="P5925" s="23">
        <v>180</v>
      </c>
      <c r="Q5925" s="23">
        <v>2</v>
      </c>
      <c r="R5925" s="23">
        <v>2</v>
      </c>
      <c r="S5925" s="23">
        <v>0</v>
      </c>
      <c r="T5925" s="47">
        <v>13.333333</v>
      </c>
      <c r="U5925" s="98" t="s">
        <v>111</v>
      </c>
      <c r="V5925" s="98" t="s">
        <v>3139</v>
      </c>
      <c r="W5925" s="69">
        <f t="shared" si="184"/>
        <v>3.6338779181457156E-2</v>
      </c>
    </row>
    <row r="5926" spans="1:23">
      <c r="A5926" s="98">
        <f t="shared" si="185"/>
        <v>1606</v>
      </c>
      <c r="B5926" s="99">
        <v>44408</v>
      </c>
      <c r="C5926" s="23">
        <v>3523</v>
      </c>
      <c r="D5926" s="23">
        <v>5</v>
      </c>
      <c r="E5926" s="98" t="s">
        <v>49</v>
      </c>
      <c r="F5926" s="98" t="s">
        <v>164</v>
      </c>
      <c r="G5926" s="98" t="s">
        <v>4120</v>
      </c>
      <c r="H5926" s="98" t="s">
        <v>1366</v>
      </c>
      <c r="I5926" s="98" t="s">
        <v>6166</v>
      </c>
      <c r="J5926" s="99">
        <v>46014</v>
      </c>
      <c r="K5926" s="107">
        <v>25000000</v>
      </c>
      <c r="L5926" s="98" t="s">
        <v>8716</v>
      </c>
      <c r="M5926" s="23">
        <v>1800</v>
      </c>
      <c r="N5926" s="23">
        <v>1</v>
      </c>
      <c r="O5926" s="107">
        <v>25000000</v>
      </c>
      <c r="P5926" s="23">
        <v>180</v>
      </c>
      <c r="Q5926" s="23">
        <v>2</v>
      </c>
      <c r="R5926" s="23">
        <v>2</v>
      </c>
      <c r="S5926" s="23">
        <v>2.92</v>
      </c>
      <c r="T5926" s="47">
        <v>20.059607</v>
      </c>
      <c r="U5926" s="98" t="s">
        <v>111</v>
      </c>
      <c r="V5926" s="98" t="s">
        <v>3139</v>
      </c>
      <c r="W5926" s="69">
        <f t="shared" si="184"/>
        <v>0.10034402449938391</v>
      </c>
    </row>
    <row r="5927" spans="1:23">
      <c r="A5927" s="98">
        <f t="shared" si="185"/>
        <v>875</v>
      </c>
      <c r="B5927" s="99">
        <v>44408</v>
      </c>
      <c r="C5927" s="23">
        <v>3524</v>
      </c>
      <c r="D5927" s="23">
        <v>5</v>
      </c>
      <c r="E5927" s="98" t="s">
        <v>49</v>
      </c>
      <c r="F5927" s="98" t="s">
        <v>164</v>
      </c>
      <c r="G5927" s="98" t="s">
        <v>4120</v>
      </c>
      <c r="H5927" s="98" t="s">
        <v>1366</v>
      </c>
      <c r="I5927" s="98" t="s">
        <v>6166</v>
      </c>
      <c r="J5927" s="99">
        <v>45283</v>
      </c>
      <c r="K5927" s="107">
        <v>30000000</v>
      </c>
      <c r="L5927" s="98" t="s">
        <v>8717</v>
      </c>
      <c r="M5927" s="23">
        <v>1080</v>
      </c>
      <c r="N5927" s="23">
        <v>1</v>
      </c>
      <c r="O5927" s="107">
        <v>30000000</v>
      </c>
      <c r="P5927" s="23">
        <v>180</v>
      </c>
      <c r="Q5927" s="23">
        <v>2</v>
      </c>
      <c r="R5927" s="23">
        <v>2</v>
      </c>
      <c r="S5927" s="23">
        <v>0</v>
      </c>
      <c r="T5927" s="47">
        <v>25</v>
      </c>
      <c r="U5927" s="98" t="s">
        <v>111</v>
      </c>
      <c r="V5927" s="98" t="s">
        <v>3139</v>
      </c>
      <c r="W5927" s="69">
        <f t="shared" si="184"/>
        <v>6.8135212668612471E-2</v>
      </c>
    </row>
    <row r="5928" spans="1:23">
      <c r="A5928" s="98">
        <f t="shared" si="185"/>
        <v>875</v>
      </c>
      <c r="B5928" s="99">
        <v>44408</v>
      </c>
      <c r="C5928" s="23">
        <v>3525</v>
      </c>
      <c r="D5928" s="23">
        <v>5</v>
      </c>
      <c r="E5928" s="98" t="s">
        <v>49</v>
      </c>
      <c r="F5928" s="98" t="s">
        <v>164</v>
      </c>
      <c r="G5928" s="98" t="s">
        <v>4120</v>
      </c>
      <c r="H5928" s="98" t="s">
        <v>1366</v>
      </c>
      <c r="I5928" s="98" t="s">
        <v>6166</v>
      </c>
      <c r="J5928" s="99">
        <v>45283</v>
      </c>
      <c r="K5928" s="107">
        <v>10000000</v>
      </c>
      <c r="L5928" s="98" t="s">
        <v>8718</v>
      </c>
      <c r="M5928" s="23">
        <v>1080</v>
      </c>
      <c r="N5928" s="23">
        <v>1</v>
      </c>
      <c r="O5928" s="107">
        <v>10000000</v>
      </c>
      <c r="P5928" s="23">
        <v>30</v>
      </c>
      <c r="Q5928" s="23">
        <v>2</v>
      </c>
      <c r="R5928" s="23">
        <v>2</v>
      </c>
      <c r="S5928" s="23">
        <v>0</v>
      </c>
      <c r="T5928" s="47">
        <v>8.0555540000000008</v>
      </c>
      <c r="U5928" s="98" t="s">
        <v>111</v>
      </c>
      <c r="V5928" s="98" t="s">
        <v>3139</v>
      </c>
      <c r="W5928" s="69">
        <f t="shared" si="184"/>
        <v>2.1954675398139681E-2</v>
      </c>
    </row>
    <row r="5929" spans="1:23">
      <c r="A5929" s="98">
        <f t="shared" si="185"/>
        <v>875</v>
      </c>
      <c r="B5929" s="99">
        <v>44408</v>
      </c>
      <c r="C5929" s="23">
        <v>3526</v>
      </c>
      <c r="D5929" s="23">
        <v>5</v>
      </c>
      <c r="E5929" s="98" t="s">
        <v>49</v>
      </c>
      <c r="F5929" s="98" t="s">
        <v>164</v>
      </c>
      <c r="G5929" s="98" t="s">
        <v>4120</v>
      </c>
      <c r="H5929" s="98" t="s">
        <v>1366</v>
      </c>
      <c r="I5929" s="98" t="s">
        <v>6166</v>
      </c>
      <c r="J5929" s="99">
        <v>45283</v>
      </c>
      <c r="K5929" s="107">
        <v>6000000</v>
      </c>
      <c r="L5929" s="98" t="s">
        <v>8719</v>
      </c>
      <c r="M5929" s="23">
        <v>1080</v>
      </c>
      <c r="N5929" s="23">
        <v>1</v>
      </c>
      <c r="O5929" s="107">
        <v>6000000</v>
      </c>
      <c r="P5929" s="23">
        <v>30</v>
      </c>
      <c r="Q5929" s="23">
        <v>2</v>
      </c>
      <c r="R5929" s="23">
        <v>2</v>
      </c>
      <c r="S5929" s="23">
        <v>0</v>
      </c>
      <c r="T5929" s="47">
        <v>4.8333310000000003</v>
      </c>
      <c r="U5929" s="98" t="s">
        <v>111</v>
      </c>
      <c r="V5929" s="98" t="s">
        <v>3139</v>
      </c>
      <c r="W5929" s="69">
        <f t="shared" si="184"/>
        <v>1.3172801423311897E-2</v>
      </c>
    </row>
    <row r="5930" spans="1:23">
      <c r="A5930" s="98">
        <f t="shared" si="185"/>
        <v>1606</v>
      </c>
      <c r="B5930" s="99">
        <v>44408</v>
      </c>
      <c r="C5930" s="23">
        <v>3527</v>
      </c>
      <c r="D5930" s="23">
        <v>5</v>
      </c>
      <c r="E5930" s="98" t="s">
        <v>49</v>
      </c>
      <c r="F5930" s="98" t="s">
        <v>164</v>
      </c>
      <c r="G5930" s="98" t="s">
        <v>4120</v>
      </c>
      <c r="H5930" s="98" t="s">
        <v>1366</v>
      </c>
      <c r="I5930" s="98" t="s">
        <v>6166</v>
      </c>
      <c r="J5930" s="99">
        <v>46014</v>
      </c>
      <c r="K5930" s="107">
        <v>10000000</v>
      </c>
      <c r="L5930" s="98" t="s">
        <v>8720</v>
      </c>
      <c r="M5930" s="23">
        <v>1800</v>
      </c>
      <c r="N5930" s="23">
        <v>1</v>
      </c>
      <c r="O5930" s="107">
        <v>10000000</v>
      </c>
      <c r="P5930" s="23">
        <v>180</v>
      </c>
      <c r="Q5930" s="23">
        <v>2</v>
      </c>
      <c r="R5930" s="23">
        <v>2</v>
      </c>
      <c r="S5930" s="23">
        <v>0</v>
      </c>
      <c r="T5930" s="47">
        <v>9</v>
      </c>
      <c r="U5930" s="98" t="s">
        <v>111</v>
      </c>
      <c r="V5930" s="98" t="s">
        <v>3139</v>
      </c>
      <c r="W5930" s="69">
        <f t="shared" si="184"/>
        <v>4.502063377883999E-2</v>
      </c>
    </row>
    <row r="5931" spans="1:23">
      <c r="A5931" s="98">
        <f t="shared" si="185"/>
        <v>1606</v>
      </c>
      <c r="B5931" s="99">
        <v>44408</v>
      </c>
      <c r="C5931" s="23">
        <v>3528</v>
      </c>
      <c r="D5931" s="23">
        <v>5</v>
      </c>
      <c r="E5931" s="98" t="s">
        <v>49</v>
      </c>
      <c r="F5931" s="98" t="s">
        <v>164</v>
      </c>
      <c r="G5931" s="98" t="s">
        <v>4120</v>
      </c>
      <c r="H5931" s="98" t="s">
        <v>1366</v>
      </c>
      <c r="I5931" s="98" t="s">
        <v>6166</v>
      </c>
      <c r="J5931" s="99">
        <v>46014</v>
      </c>
      <c r="K5931" s="107">
        <v>12000000</v>
      </c>
      <c r="L5931" s="98" t="s">
        <v>8721</v>
      </c>
      <c r="M5931" s="23">
        <v>1800</v>
      </c>
      <c r="N5931" s="23">
        <v>1</v>
      </c>
      <c r="O5931" s="107">
        <v>12000000</v>
      </c>
      <c r="P5931" s="23">
        <v>180</v>
      </c>
      <c r="Q5931" s="23">
        <v>2</v>
      </c>
      <c r="R5931" s="23">
        <v>2</v>
      </c>
      <c r="S5931" s="23">
        <v>0</v>
      </c>
      <c r="T5931" s="47">
        <v>10.8</v>
      </c>
      <c r="U5931" s="98" t="s">
        <v>111</v>
      </c>
      <c r="V5931" s="98" t="s">
        <v>3139</v>
      </c>
      <c r="W5931" s="69">
        <f t="shared" si="184"/>
        <v>5.4024760534607988E-2</v>
      </c>
    </row>
    <row r="5932" spans="1:23">
      <c r="A5932" s="98">
        <f t="shared" si="185"/>
        <v>875</v>
      </c>
      <c r="B5932" s="99">
        <v>44408</v>
      </c>
      <c r="C5932" s="23">
        <v>3529</v>
      </c>
      <c r="D5932" s="23">
        <v>5</v>
      </c>
      <c r="E5932" s="98" t="s">
        <v>49</v>
      </c>
      <c r="F5932" s="98" t="s">
        <v>164</v>
      </c>
      <c r="G5932" s="98" t="s">
        <v>4120</v>
      </c>
      <c r="H5932" s="98" t="s">
        <v>1366</v>
      </c>
      <c r="I5932" s="98" t="s">
        <v>6166</v>
      </c>
      <c r="J5932" s="99">
        <v>45283</v>
      </c>
      <c r="K5932" s="107">
        <v>5500000</v>
      </c>
      <c r="L5932" s="98" t="s">
        <v>8722</v>
      </c>
      <c r="M5932" s="23">
        <v>1080</v>
      </c>
      <c r="N5932" s="23">
        <v>1</v>
      </c>
      <c r="O5932" s="107">
        <v>5500000</v>
      </c>
      <c r="P5932" s="23">
        <v>180</v>
      </c>
      <c r="Q5932" s="23">
        <v>2</v>
      </c>
      <c r="R5932" s="23">
        <v>2</v>
      </c>
      <c r="S5932" s="23">
        <v>0</v>
      </c>
      <c r="T5932" s="47">
        <v>4.5833329999999997</v>
      </c>
      <c r="U5932" s="98" t="s">
        <v>111</v>
      </c>
      <c r="V5932" s="98" t="s">
        <v>3139</v>
      </c>
      <c r="W5932" s="69">
        <f t="shared" si="184"/>
        <v>1.2491454747442786E-2</v>
      </c>
    </row>
    <row r="5933" spans="1:23">
      <c r="A5933" s="98">
        <f t="shared" si="185"/>
        <v>875</v>
      </c>
      <c r="B5933" s="99">
        <v>44408</v>
      </c>
      <c r="C5933" s="23">
        <v>3530</v>
      </c>
      <c r="D5933" s="23">
        <v>5</v>
      </c>
      <c r="E5933" s="98" t="s">
        <v>49</v>
      </c>
      <c r="F5933" s="98" t="s">
        <v>164</v>
      </c>
      <c r="G5933" s="98" t="s">
        <v>4120</v>
      </c>
      <c r="H5933" s="98" t="s">
        <v>1366</v>
      </c>
      <c r="I5933" s="98" t="s">
        <v>6166</v>
      </c>
      <c r="J5933" s="99">
        <v>45283</v>
      </c>
      <c r="K5933" s="107">
        <v>20000000</v>
      </c>
      <c r="L5933" s="98" t="s">
        <v>8723</v>
      </c>
      <c r="M5933" s="23">
        <v>1080</v>
      </c>
      <c r="N5933" s="23">
        <v>1</v>
      </c>
      <c r="O5933" s="107">
        <v>20000000</v>
      </c>
      <c r="P5933" s="23">
        <v>180</v>
      </c>
      <c r="Q5933" s="23">
        <v>2</v>
      </c>
      <c r="R5933" s="23">
        <v>2</v>
      </c>
      <c r="S5933" s="23">
        <v>0</v>
      </c>
      <c r="T5933" s="47">
        <v>16.666667</v>
      </c>
      <c r="U5933" s="98" t="s">
        <v>111</v>
      </c>
      <c r="V5933" s="98" t="s">
        <v>3139</v>
      </c>
      <c r="W5933" s="69">
        <f t="shared" si="184"/>
        <v>4.5423476020877825E-2</v>
      </c>
    </row>
    <row r="5934" spans="1:23">
      <c r="A5934" s="98">
        <f t="shared" si="185"/>
        <v>1606</v>
      </c>
      <c r="B5934" s="99">
        <v>44408</v>
      </c>
      <c r="C5934" s="23">
        <v>3531</v>
      </c>
      <c r="D5934" s="23">
        <v>5</v>
      </c>
      <c r="E5934" s="98" t="s">
        <v>49</v>
      </c>
      <c r="F5934" s="98" t="s">
        <v>164</v>
      </c>
      <c r="G5934" s="98" t="s">
        <v>4120</v>
      </c>
      <c r="H5934" s="98" t="s">
        <v>1366</v>
      </c>
      <c r="I5934" s="98" t="s">
        <v>6166</v>
      </c>
      <c r="J5934" s="99">
        <v>46014</v>
      </c>
      <c r="K5934" s="107">
        <v>30000000</v>
      </c>
      <c r="L5934" s="98" t="s">
        <v>8724</v>
      </c>
      <c r="M5934" s="23">
        <v>1800</v>
      </c>
      <c r="N5934" s="23">
        <v>1</v>
      </c>
      <c r="O5934" s="107">
        <v>30000000</v>
      </c>
      <c r="P5934" s="23">
        <v>180</v>
      </c>
      <c r="Q5934" s="23">
        <v>2</v>
      </c>
      <c r="R5934" s="23">
        <v>2</v>
      </c>
      <c r="S5934" s="23">
        <v>0</v>
      </c>
      <c r="T5934" s="47">
        <v>27</v>
      </c>
      <c r="U5934" s="98" t="s">
        <v>111</v>
      </c>
      <c r="V5934" s="98" t="s">
        <v>3139</v>
      </c>
      <c r="W5934" s="69">
        <f t="shared" si="184"/>
        <v>0.13506190133651996</v>
      </c>
    </row>
    <row r="5935" spans="1:23">
      <c r="A5935" s="98">
        <f t="shared" si="185"/>
        <v>875</v>
      </c>
      <c r="B5935" s="99">
        <v>44408</v>
      </c>
      <c r="C5935" s="23">
        <v>3532</v>
      </c>
      <c r="D5935" s="23">
        <v>5</v>
      </c>
      <c r="E5935" s="98" t="s">
        <v>49</v>
      </c>
      <c r="F5935" s="98" t="s">
        <v>164</v>
      </c>
      <c r="G5935" s="98" t="s">
        <v>4120</v>
      </c>
      <c r="H5935" s="98" t="s">
        <v>1366</v>
      </c>
      <c r="I5935" s="98" t="s">
        <v>6166</v>
      </c>
      <c r="J5935" s="99">
        <v>45283</v>
      </c>
      <c r="K5935" s="107">
        <v>5500000</v>
      </c>
      <c r="L5935" s="98" t="s">
        <v>8725</v>
      </c>
      <c r="M5935" s="23">
        <v>1080</v>
      </c>
      <c r="N5935" s="23">
        <v>1</v>
      </c>
      <c r="O5935" s="107">
        <v>5500000</v>
      </c>
      <c r="P5935" s="23">
        <v>30</v>
      </c>
      <c r="Q5935" s="23">
        <v>2</v>
      </c>
      <c r="R5935" s="23">
        <v>2</v>
      </c>
      <c r="S5935" s="23">
        <v>0</v>
      </c>
      <c r="T5935" s="47">
        <v>4.4305539999999999</v>
      </c>
      <c r="U5935" s="98" t="s">
        <v>111</v>
      </c>
      <c r="V5935" s="98" t="s">
        <v>3139</v>
      </c>
      <c r="W5935" s="69">
        <f t="shared" si="184"/>
        <v>1.2075069561190867E-2</v>
      </c>
    </row>
    <row r="5936" spans="1:23">
      <c r="A5936" s="98">
        <f t="shared" si="185"/>
        <v>875</v>
      </c>
      <c r="B5936" s="99">
        <v>44408</v>
      </c>
      <c r="C5936" s="23">
        <v>3533</v>
      </c>
      <c r="D5936" s="23">
        <v>5</v>
      </c>
      <c r="E5936" s="98" t="s">
        <v>49</v>
      </c>
      <c r="F5936" s="98" t="s">
        <v>164</v>
      </c>
      <c r="G5936" s="98" t="s">
        <v>4120</v>
      </c>
      <c r="H5936" s="98" t="s">
        <v>1366</v>
      </c>
      <c r="I5936" s="98" t="s">
        <v>6166</v>
      </c>
      <c r="J5936" s="99">
        <v>45283</v>
      </c>
      <c r="K5936" s="107">
        <v>10000000</v>
      </c>
      <c r="L5936" s="98" t="s">
        <v>8726</v>
      </c>
      <c r="M5936" s="23">
        <v>1080</v>
      </c>
      <c r="N5936" s="23">
        <v>1</v>
      </c>
      <c r="O5936" s="107">
        <v>10000000</v>
      </c>
      <c r="P5936" s="23">
        <v>180</v>
      </c>
      <c r="Q5936" s="23">
        <v>2</v>
      </c>
      <c r="R5936" s="23">
        <v>2</v>
      </c>
      <c r="S5936" s="23">
        <v>0</v>
      </c>
      <c r="T5936" s="47">
        <v>8.3333329999999997</v>
      </c>
      <c r="U5936" s="98" t="s">
        <v>111</v>
      </c>
      <c r="V5936" s="98" t="s">
        <v>3139</v>
      </c>
      <c r="W5936" s="69">
        <f t="shared" si="184"/>
        <v>2.2711736647734657E-2</v>
      </c>
    </row>
    <row r="5937" spans="1:23">
      <c r="A5937" s="98">
        <f t="shared" si="185"/>
        <v>875</v>
      </c>
      <c r="B5937" s="99">
        <v>44408</v>
      </c>
      <c r="C5937" s="23">
        <v>3534</v>
      </c>
      <c r="D5937" s="23">
        <v>5</v>
      </c>
      <c r="E5937" s="98" t="s">
        <v>49</v>
      </c>
      <c r="F5937" s="98" t="s">
        <v>164</v>
      </c>
      <c r="G5937" s="98" t="s">
        <v>4120</v>
      </c>
      <c r="H5937" s="98" t="s">
        <v>1366</v>
      </c>
      <c r="I5937" s="98" t="s">
        <v>6166</v>
      </c>
      <c r="J5937" s="99">
        <v>45283</v>
      </c>
      <c r="K5937" s="107">
        <v>6700000</v>
      </c>
      <c r="L5937" s="98" t="s">
        <v>8727</v>
      </c>
      <c r="M5937" s="23">
        <v>1080</v>
      </c>
      <c r="N5937" s="23">
        <v>1</v>
      </c>
      <c r="O5937" s="107">
        <v>6700000</v>
      </c>
      <c r="P5937" s="23">
        <v>180</v>
      </c>
      <c r="Q5937" s="23">
        <v>2</v>
      </c>
      <c r="R5937" s="23">
        <v>2</v>
      </c>
      <c r="S5937" s="23">
        <v>0</v>
      </c>
      <c r="T5937" s="47">
        <v>5.5833329999999997</v>
      </c>
      <c r="U5937" s="98" t="s">
        <v>111</v>
      </c>
      <c r="V5937" s="98" t="s">
        <v>3139</v>
      </c>
      <c r="W5937" s="69">
        <f t="shared" si="184"/>
        <v>1.5216863254187283E-2</v>
      </c>
    </row>
    <row r="5938" spans="1:23">
      <c r="A5938" s="98">
        <f t="shared" si="185"/>
        <v>1606</v>
      </c>
      <c r="B5938" s="99">
        <v>44408</v>
      </c>
      <c r="C5938" s="23">
        <v>3535</v>
      </c>
      <c r="D5938" s="23">
        <v>5</v>
      </c>
      <c r="E5938" s="98" t="s">
        <v>49</v>
      </c>
      <c r="F5938" s="98" t="s">
        <v>164</v>
      </c>
      <c r="G5938" s="98" t="s">
        <v>4120</v>
      </c>
      <c r="H5938" s="98" t="s">
        <v>1366</v>
      </c>
      <c r="I5938" s="98" t="s">
        <v>6166</v>
      </c>
      <c r="J5938" s="99">
        <v>46014</v>
      </c>
      <c r="K5938" s="107">
        <v>7000000</v>
      </c>
      <c r="L5938" s="98" t="s">
        <v>8728</v>
      </c>
      <c r="M5938" s="23">
        <v>1800</v>
      </c>
      <c r="N5938" s="23">
        <v>1</v>
      </c>
      <c r="O5938" s="107">
        <v>7000000</v>
      </c>
      <c r="P5938" s="23">
        <v>180</v>
      </c>
      <c r="Q5938" s="23">
        <v>2</v>
      </c>
      <c r="R5938" s="23">
        <v>2</v>
      </c>
      <c r="S5938" s="23">
        <v>0</v>
      </c>
      <c r="T5938" s="47">
        <v>6.3</v>
      </c>
      <c r="U5938" s="98" t="s">
        <v>111</v>
      </c>
      <c r="V5938" s="98" t="s">
        <v>3139</v>
      </c>
      <c r="W5938" s="69">
        <f t="shared" si="184"/>
        <v>3.1514443645187989E-2</v>
      </c>
    </row>
    <row r="5939" spans="1:23">
      <c r="A5939" s="98">
        <f t="shared" si="185"/>
        <v>1606</v>
      </c>
      <c r="B5939" s="99">
        <v>44408</v>
      </c>
      <c r="C5939" s="23">
        <v>3536</v>
      </c>
      <c r="D5939" s="23">
        <v>5</v>
      </c>
      <c r="E5939" s="98" t="s">
        <v>49</v>
      </c>
      <c r="F5939" s="98" t="s">
        <v>164</v>
      </c>
      <c r="G5939" s="98" t="s">
        <v>4120</v>
      </c>
      <c r="H5939" s="98" t="s">
        <v>1366</v>
      </c>
      <c r="I5939" s="98" t="s">
        <v>6166</v>
      </c>
      <c r="J5939" s="99">
        <v>46014</v>
      </c>
      <c r="K5939" s="107">
        <v>30000000</v>
      </c>
      <c r="L5939" s="98" t="s">
        <v>8729</v>
      </c>
      <c r="M5939" s="23">
        <v>1800</v>
      </c>
      <c r="N5939" s="23">
        <v>1</v>
      </c>
      <c r="O5939" s="107">
        <v>30000000</v>
      </c>
      <c r="P5939" s="23">
        <v>180</v>
      </c>
      <c r="Q5939" s="23">
        <v>2</v>
      </c>
      <c r="R5939" s="23">
        <v>2</v>
      </c>
      <c r="S5939" s="23">
        <v>0</v>
      </c>
      <c r="T5939" s="47">
        <v>27</v>
      </c>
      <c r="U5939" s="98" t="s">
        <v>111</v>
      </c>
      <c r="V5939" s="98" t="s">
        <v>3139</v>
      </c>
      <c r="W5939" s="69">
        <f t="shared" si="184"/>
        <v>0.13506190133651996</v>
      </c>
    </row>
    <row r="5940" spans="1:23">
      <c r="A5940" s="98">
        <f t="shared" si="185"/>
        <v>3432</v>
      </c>
      <c r="B5940" s="99">
        <v>44408</v>
      </c>
      <c r="C5940" s="23">
        <v>3537</v>
      </c>
      <c r="D5940" s="23">
        <v>5</v>
      </c>
      <c r="E5940" s="98" t="s">
        <v>49</v>
      </c>
      <c r="F5940" s="98" t="s">
        <v>164</v>
      </c>
      <c r="G5940" s="98" t="s">
        <v>4120</v>
      </c>
      <c r="H5940" s="98" t="s">
        <v>1366</v>
      </c>
      <c r="I5940" s="98" t="s">
        <v>6166</v>
      </c>
      <c r="J5940" s="99">
        <v>47840</v>
      </c>
      <c r="K5940" s="107">
        <v>100000000</v>
      </c>
      <c r="L5940" s="98" t="s">
        <v>8730</v>
      </c>
      <c r="M5940" s="23">
        <v>3600</v>
      </c>
      <c r="N5940" s="23">
        <v>1</v>
      </c>
      <c r="O5940" s="107">
        <v>100000000</v>
      </c>
      <c r="P5940" s="23">
        <v>30</v>
      </c>
      <c r="Q5940" s="23">
        <v>2</v>
      </c>
      <c r="R5940" s="23">
        <v>2</v>
      </c>
      <c r="S5940" s="23">
        <v>2.91</v>
      </c>
      <c r="T5940" s="47">
        <v>94.219252999999995</v>
      </c>
      <c r="U5940" s="98" t="s">
        <v>111</v>
      </c>
      <c r="V5940" s="98" t="s">
        <v>3139</v>
      </c>
      <c r="W5940" s="69">
        <f t="shared" si="184"/>
        <v>1.0071878775337957</v>
      </c>
    </row>
    <row r="5941" spans="1:23">
      <c r="A5941" s="98">
        <f t="shared" si="185"/>
        <v>1606</v>
      </c>
      <c r="B5941" s="99">
        <v>44408</v>
      </c>
      <c r="C5941" s="23">
        <v>3538</v>
      </c>
      <c r="D5941" s="23">
        <v>5</v>
      </c>
      <c r="E5941" s="98" t="s">
        <v>49</v>
      </c>
      <c r="F5941" s="98" t="s">
        <v>164</v>
      </c>
      <c r="G5941" s="98" t="s">
        <v>4120</v>
      </c>
      <c r="H5941" s="98" t="s">
        <v>1366</v>
      </c>
      <c r="I5941" s="98" t="s">
        <v>6166</v>
      </c>
      <c r="J5941" s="99">
        <v>46014</v>
      </c>
      <c r="K5941" s="107">
        <v>30000000</v>
      </c>
      <c r="L5941" s="98" t="s">
        <v>8731</v>
      </c>
      <c r="M5941" s="23">
        <v>1800</v>
      </c>
      <c r="N5941" s="23">
        <v>1</v>
      </c>
      <c r="O5941" s="107">
        <v>30000000</v>
      </c>
      <c r="P5941" s="23">
        <v>180</v>
      </c>
      <c r="Q5941" s="23">
        <v>2</v>
      </c>
      <c r="R5941" s="23">
        <v>2</v>
      </c>
      <c r="S5941" s="23">
        <v>2.92</v>
      </c>
      <c r="T5941" s="47">
        <v>27.080438000000001</v>
      </c>
      <c r="U5941" s="98" t="s">
        <v>111</v>
      </c>
      <c r="V5941" s="98" t="s">
        <v>3139</v>
      </c>
      <c r="W5941" s="69">
        <f t="shared" si="184"/>
        <v>0.13546427575206468</v>
      </c>
    </row>
    <row r="5942" spans="1:23">
      <c r="A5942" s="98">
        <f t="shared" si="185"/>
        <v>880</v>
      </c>
      <c r="B5942" s="99">
        <v>44408</v>
      </c>
      <c r="C5942" s="23">
        <v>3539</v>
      </c>
      <c r="D5942" s="23">
        <v>5</v>
      </c>
      <c r="E5942" s="98" t="s">
        <v>49</v>
      </c>
      <c r="F5942" s="98" t="s">
        <v>164</v>
      </c>
      <c r="G5942" s="98" t="s">
        <v>4120</v>
      </c>
      <c r="H5942" s="98" t="s">
        <v>1366</v>
      </c>
      <c r="I5942" s="98" t="s">
        <v>6257</v>
      </c>
      <c r="J5942" s="99">
        <v>45288</v>
      </c>
      <c r="K5942" s="107">
        <v>15000000</v>
      </c>
      <c r="L5942" s="98" t="s">
        <v>8732</v>
      </c>
      <c r="M5942" s="23">
        <v>1080</v>
      </c>
      <c r="N5942" s="23">
        <v>1</v>
      </c>
      <c r="O5942" s="107">
        <v>15000000</v>
      </c>
      <c r="P5942" s="23">
        <v>180</v>
      </c>
      <c r="Q5942" s="23">
        <v>2</v>
      </c>
      <c r="R5942" s="23">
        <v>2</v>
      </c>
      <c r="S5942" s="23">
        <v>0</v>
      </c>
      <c r="T5942" s="47">
        <v>12.5</v>
      </c>
      <c r="U5942" s="98" t="s">
        <v>111</v>
      </c>
      <c r="V5942" s="98" t="s">
        <v>3139</v>
      </c>
      <c r="W5942" s="69">
        <f t="shared" si="184"/>
        <v>3.4262278370502275E-2</v>
      </c>
    </row>
    <row r="5943" spans="1:23">
      <c r="A5943" s="98">
        <f t="shared" si="185"/>
        <v>880</v>
      </c>
      <c r="B5943" s="99">
        <v>44408</v>
      </c>
      <c r="C5943" s="23">
        <v>3540</v>
      </c>
      <c r="D5943" s="23">
        <v>5</v>
      </c>
      <c r="E5943" s="98" t="s">
        <v>49</v>
      </c>
      <c r="F5943" s="98" t="s">
        <v>164</v>
      </c>
      <c r="G5943" s="98" t="s">
        <v>4120</v>
      </c>
      <c r="H5943" s="98" t="s">
        <v>1366</v>
      </c>
      <c r="I5943" s="98" t="s">
        <v>6257</v>
      </c>
      <c r="J5943" s="99">
        <v>45288</v>
      </c>
      <c r="K5943" s="107">
        <v>15000000</v>
      </c>
      <c r="L5943" s="98" t="s">
        <v>8733</v>
      </c>
      <c r="M5943" s="23">
        <v>1080</v>
      </c>
      <c r="N5943" s="23">
        <v>1</v>
      </c>
      <c r="O5943" s="107">
        <v>15000000</v>
      </c>
      <c r="P5943" s="23">
        <v>180</v>
      </c>
      <c r="Q5943" s="23">
        <v>2</v>
      </c>
      <c r="R5943" s="23">
        <v>2</v>
      </c>
      <c r="S5943" s="23">
        <v>0</v>
      </c>
      <c r="T5943" s="47">
        <v>12.5</v>
      </c>
      <c r="U5943" s="98" t="s">
        <v>111</v>
      </c>
      <c r="V5943" s="98" t="s">
        <v>3139</v>
      </c>
      <c r="W5943" s="69">
        <f t="shared" si="184"/>
        <v>3.4262278370502275E-2</v>
      </c>
    </row>
    <row r="5944" spans="1:23">
      <c r="A5944" s="98">
        <f t="shared" si="185"/>
        <v>880</v>
      </c>
      <c r="B5944" s="99">
        <v>44408</v>
      </c>
      <c r="C5944" s="23">
        <v>3541</v>
      </c>
      <c r="D5944" s="23">
        <v>5</v>
      </c>
      <c r="E5944" s="98" t="s">
        <v>49</v>
      </c>
      <c r="F5944" s="98" t="s">
        <v>164</v>
      </c>
      <c r="G5944" s="98" t="s">
        <v>4120</v>
      </c>
      <c r="H5944" s="98" t="s">
        <v>1366</v>
      </c>
      <c r="I5944" s="98" t="s">
        <v>6257</v>
      </c>
      <c r="J5944" s="99">
        <v>45288</v>
      </c>
      <c r="K5944" s="107">
        <v>10000000</v>
      </c>
      <c r="L5944" s="98" t="s">
        <v>8734</v>
      </c>
      <c r="M5944" s="23">
        <v>1080</v>
      </c>
      <c r="N5944" s="23">
        <v>1</v>
      </c>
      <c r="O5944" s="107">
        <v>10000000</v>
      </c>
      <c r="P5944" s="23">
        <v>180</v>
      </c>
      <c r="Q5944" s="23">
        <v>2</v>
      </c>
      <c r="R5944" s="23">
        <v>2</v>
      </c>
      <c r="S5944" s="23">
        <v>0</v>
      </c>
      <c r="T5944" s="47">
        <v>8.3333329999999997</v>
      </c>
      <c r="U5944" s="98" t="s">
        <v>111</v>
      </c>
      <c r="V5944" s="98" t="s">
        <v>3139</v>
      </c>
      <c r="W5944" s="69">
        <f t="shared" si="184"/>
        <v>2.2841518000007426E-2</v>
      </c>
    </row>
    <row r="5945" spans="1:23">
      <c r="A5945" s="98">
        <f t="shared" si="185"/>
        <v>1611</v>
      </c>
      <c r="B5945" s="99">
        <v>44408</v>
      </c>
      <c r="C5945" s="23">
        <v>3542</v>
      </c>
      <c r="D5945" s="23">
        <v>5</v>
      </c>
      <c r="E5945" s="98" t="s">
        <v>49</v>
      </c>
      <c r="F5945" s="98" t="s">
        <v>164</v>
      </c>
      <c r="G5945" s="98" t="s">
        <v>4120</v>
      </c>
      <c r="H5945" s="98" t="s">
        <v>1366</v>
      </c>
      <c r="I5945" s="98" t="s">
        <v>6257</v>
      </c>
      <c r="J5945" s="99">
        <v>46019</v>
      </c>
      <c r="K5945" s="107">
        <v>10000000</v>
      </c>
      <c r="L5945" s="98" t="s">
        <v>8735</v>
      </c>
      <c r="M5945" s="23">
        <v>1800</v>
      </c>
      <c r="N5945" s="23">
        <v>1</v>
      </c>
      <c r="O5945" s="107">
        <v>10000000</v>
      </c>
      <c r="P5945" s="23">
        <v>180</v>
      </c>
      <c r="Q5945" s="23">
        <v>2</v>
      </c>
      <c r="R5945" s="23">
        <v>2</v>
      </c>
      <c r="S5945" s="23">
        <v>0</v>
      </c>
      <c r="T5945" s="47">
        <v>9</v>
      </c>
      <c r="U5945" s="98" t="s">
        <v>111</v>
      </c>
      <c r="V5945" s="98" t="s">
        <v>3139</v>
      </c>
      <c r="W5945" s="69">
        <f t="shared" si="184"/>
        <v>4.5160797644901135E-2</v>
      </c>
    </row>
    <row r="5946" spans="1:23">
      <c r="A5946" s="98">
        <f t="shared" si="185"/>
        <v>880</v>
      </c>
      <c r="B5946" s="99">
        <v>44408</v>
      </c>
      <c r="C5946" s="23">
        <v>3543</v>
      </c>
      <c r="D5946" s="23">
        <v>5</v>
      </c>
      <c r="E5946" s="98" t="s">
        <v>49</v>
      </c>
      <c r="F5946" s="98" t="s">
        <v>164</v>
      </c>
      <c r="G5946" s="98" t="s">
        <v>4120</v>
      </c>
      <c r="H5946" s="98" t="s">
        <v>1366</v>
      </c>
      <c r="I5946" s="98" t="s">
        <v>6257</v>
      </c>
      <c r="J5946" s="99">
        <v>45288</v>
      </c>
      <c r="K5946" s="107">
        <v>15000000</v>
      </c>
      <c r="L5946" s="98" t="s">
        <v>8736</v>
      </c>
      <c r="M5946" s="23">
        <v>1080</v>
      </c>
      <c r="N5946" s="23">
        <v>1</v>
      </c>
      <c r="O5946" s="107">
        <v>15000000</v>
      </c>
      <c r="P5946" s="23">
        <v>180</v>
      </c>
      <c r="Q5946" s="23">
        <v>2</v>
      </c>
      <c r="R5946" s="23">
        <v>2</v>
      </c>
      <c r="S5946" s="23">
        <v>0</v>
      </c>
      <c r="T5946" s="47">
        <v>12.5</v>
      </c>
      <c r="U5946" s="98" t="s">
        <v>111</v>
      </c>
      <c r="V5946" s="98" t="s">
        <v>3139</v>
      </c>
      <c r="W5946" s="69">
        <f t="shared" si="184"/>
        <v>3.4262278370502275E-2</v>
      </c>
    </row>
    <row r="5947" spans="1:23">
      <c r="A5947" s="98">
        <f t="shared" si="185"/>
        <v>880</v>
      </c>
      <c r="B5947" s="99">
        <v>44408</v>
      </c>
      <c r="C5947" s="23">
        <v>3544</v>
      </c>
      <c r="D5947" s="23">
        <v>5</v>
      </c>
      <c r="E5947" s="98" t="s">
        <v>49</v>
      </c>
      <c r="F5947" s="98" t="s">
        <v>164</v>
      </c>
      <c r="G5947" s="98" t="s">
        <v>4120</v>
      </c>
      <c r="H5947" s="98" t="s">
        <v>1366</v>
      </c>
      <c r="I5947" s="98" t="s">
        <v>6257</v>
      </c>
      <c r="J5947" s="99">
        <v>45288</v>
      </c>
      <c r="K5947" s="107">
        <v>5000000</v>
      </c>
      <c r="L5947" s="98" t="s">
        <v>8737</v>
      </c>
      <c r="M5947" s="23">
        <v>1080</v>
      </c>
      <c r="N5947" s="23">
        <v>1</v>
      </c>
      <c r="O5947" s="107">
        <v>5000000</v>
      </c>
      <c r="P5947" s="23">
        <v>180</v>
      </c>
      <c r="Q5947" s="23">
        <v>2</v>
      </c>
      <c r="R5947" s="23">
        <v>2</v>
      </c>
      <c r="S5947" s="23">
        <v>0</v>
      </c>
      <c r="T5947" s="47">
        <v>4.1666670000000003</v>
      </c>
      <c r="U5947" s="98" t="s">
        <v>111</v>
      </c>
      <c r="V5947" s="98" t="s">
        <v>3139</v>
      </c>
      <c r="W5947" s="69">
        <f t="shared" si="184"/>
        <v>1.1420760370494849E-2</v>
      </c>
    </row>
    <row r="5948" spans="1:23">
      <c r="A5948" s="98">
        <f t="shared" si="185"/>
        <v>1611</v>
      </c>
      <c r="B5948" s="99">
        <v>44408</v>
      </c>
      <c r="C5948" s="23">
        <v>3545</v>
      </c>
      <c r="D5948" s="23">
        <v>5</v>
      </c>
      <c r="E5948" s="98" t="s">
        <v>49</v>
      </c>
      <c r="F5948" s="98" t="s">
        <v>164</v>
      </c>
      <c r="G5948" s="98" t="s">
        <v>4120</v>
      </c>
      <c r="H5948" s="98" t="s">
        <v>1366</v>
      </c>
      <c r="I5948" s="98" t="s">
        <v>6257</v>
      </c>
      <c r="J5948" s="99">
        <v>46019</v>
      </c>
      <c r="K5948" s="107">
        <v>12000000</v>
      </c>
      <c r="L5948" s="98" t="s">
        <v>8738</v>
      </c>
      <c r="M5948" s="23">
        <v>1800</v>
      </c>
      <c r="N5948" s="23">
        <v>1</v>
      </c>
      <c r="O5948" s="107">
        <v>12000000</v>
      </c>
      <c r="P5948" s="23">
        <v>30</v>
      </c>
      <c r="Q5948" s="23">
        <v>2</v>
      </c>
      <c r="R5948" s="23">
        <v>2</v>
      </c>
      <c r="S5948" s="23">
        <v>0</v>
      </c>
      <c r="T5948" s="47">
        <v>10.6</v>
      </c>
      <c r="U5948" s="98" t="s">
        <v>111</v>
      </c>
      <c r="V5948" s="98" t="s">
        <v>3139</v>
      </c>
      <c r="W5948" s="69">
        <f t="shared" si="184"/>
        <v>5.3189383892883559E-2</v>
      </c>
    </row>
    <row r="5949" spans="1:23">
      <c r="A5949" s="98">
        <f t="shared" si="185"/>
        <v>880</v>
      </c>
      <c r="B5949" s="99">
        <v>44408</v>
      </c>
      <c r="C5949" s="23">
        <v>3546</v>
      </c>
      <c r="D5949" s="23">
        <v>5</v>
      </c>
      <c r="E5949" s="98" t="s">
        <v>49</v>
      </c>
      <c r="F5949" s="98" t="s">
        <v>164</v>
      </c>
      <c r="G5949" s="98" t="s">
        <v>4120</v>
      </c>
      <c r="H5949" s="98" t="s">
        <v>1366</v>
      </c>
      <c r="I5949" s="98" t="s">
        <v>6257</v>
      </c>
      <c r="J5949" s="99">
        <v>45288</v>
      </c>
      <c r="K5949" s="107">
        <v>8000000</v>
      </c>
      <c r="L5949" s="98" t="s">
        <v>8739</v>
      </c>
      <c r="M5949" s="23">
        <v>1080</v>
      </c>
      <c r="N5949" s="23">
        <v>1</v>
      </c>
      <c r="O5949" s="107">
        <v>8000000</v>
      </c>
      <c r="P5949" s="23">
        <v>180</v>
      </c>
      <c r="Q5949" s="23">
        <v>2</v>
      </c>
      <c r="R5949" s="23">
        <v>2</v>
      </c>
      <c r="S5949" s="23">
        <v>0</v>
      </c>
      <c r="T5949" s="47">
        <v>6.6666670000000003</v>
      </c>
      <c r="U5949" s="98" t="s">
        <v>111</v>
      </c>
      <c r="V5949" s="98" t="s">
        <v>3139</v>
      </c>
      <c r="W5949" s="69">
        <f t="shared" si="184"/>
        <v>1.8273216044595305E-2</v>
      </c>
    </row>
    <row r="5950" spans="1:23">
      <c r="A5950" s="98">
        <f t="shared" si="185"/>
        <v>1611</v>
      </c>
      <c r="B5950" s="99">
        <v>44408</v>
      </c>
      <c r="C5950" s="23">
        <v>3547</v>
      </c>
      <c r="D5950" s="23">
        <v>5</v>
      </c>
      <c r="E5950" s="98" t="s">
        <v>49</v>
      </c>
      <c r="F5950" s="98" t="s">
        <v>164</v>
      </c>
      <c r="G5950" s="98" t="s">
        <v>4120</v>
      </c>
      <c r="H5950" s="98" t="s">
        <v>1366</v>
      </c>
      <c r="I5950" s="98" t="s">
        <v>6257</v>
      </c>
      <c r="J5950" s="99">
        <v>46019</v>
      </c>
      <c r="K5950" s="107">
        <v>20000000</v>
      </c>
      <c r="L5950" s="98" t="s">
        <v>8740</v>
      </c>
      <c r="M5950" s="23">
        <v>1800</v>
      </c>
      <c r="N5950" s="23">
        <v>1</v>
      </c>
      <c r="O5950" s="107">
        <v>20000000</v>
      </c>
      <c r="P5950" s="23">
        <v>180</v>
      </c>
      <c r="Q5950" s="23">
        <v>2</v>
      </c>
      <c r="R5950" s="23">
        <v>2</v>
      </c>
      <c r="S5950" s="23">
        <v>0</v>
      </c>
      <c r="T5950" s="47">
        <v>18</v>
      </c>
      <c r="U5950" s="98" t="s">
        <v>111</v>
      </c>
      <c r="V5950" s="98" t="s">
        <v>3139</v>
      </c>
      <c r="W5950" s="69">
        <f t="shared" si="184"/>
        <v>9.032159528980227E-2</v>
      </c>
    </row>
    <row r="5951" spans="1:23">
      <c r="A5951" s="98">
        <f t="shared" si="185"/>
        <v>880</v>
      </c>
      <c r="B5951" s="99">
        <v>44408</v>
      </c>
      <c r="C5951" s="23">
        <v>3548</v>
      </c>
      <c r="D5951" s="23">
        <v>5</v>
      </c>
      <c r="E5951" s="98" t="s">
        <v>49</v>
      </c>
      <c r="F5951" s="98" t="s">
        <v>164</v>
      </c>
      <c r="G5951" s="98" t="s">
        <v>4120</v>
      </c>
      <c r="H5951" s="98" t="s">
        <v>1366</v>
      </c>
      <c r="I5951" s="98" t="s">
        <v>6257</v>
      </c>
      <c r="J5951" s="99">
        <v>45288</v>
      </c>
      <c r="K5951" s="107">
        <v>15000000</v>
      </c>
      <c r="L5951" s="98" t="s">
        <v>8741</v>
      </c>
      <c r="M5951" s="23">
        <v>1080</v>
      </c>
      <c r="N5951" s="23">
        <v>1</v>
      </c>
      <c r="O5951" s="107">
        <v>15000000</v>
      </c>
      <c r="P5951" s="23">
        <v>180</v>
      </c>
      <c r="Q5951" s="23">
        <v>2</v>
      </c>
      <c r="R5951" s="23">
        <v>2</v>
      </c>
      <c r="S5951" s="23">
        <v>0</v>
      </c>
      <c r="T5951" s="47">
        <v>12.5</v>
      </c>
      <c r="U5951" s="98" t="s">
        <v>111</v>
      </c>
      <c r="V5951" s="98" t="s">
        <v>3139</v>
      </c>
      <c r="W5951" s="69">
        <f t="shared" si="184"/>
        <v>3.4262278370502275E-2</v>
      </c>
    </row>
    <row r="5952" spans="1:23">
      <c r="A5952" s="98">
        <f t="shared" si="185"/>
        <v>150</v>
      </c>
      <c r="B5952" s="99">
        <v>44408</v>
      </c>
      <c r="C5952" s="23">
        <v>3549</v>
      </c>
      <c r="D5952" s="23">
        <v>5</v>
      </c>
      <c r="E5952" s="98" t="s">
        <v>49</v>
      </c>
      <c r="F5952" s="98" t="s">
        <v>164</v>
      </c>
      <c r="G5952" s="98" t="s">
        <v>4120</v>
      </c>
      <c r="H5952" s="98" t="s">
        <v>1366</v>
      </c>
      <c r="I5952" s="98" t="s">
        <v>6257</v>
      </c>
      <c r="J5952" s="99">
        <v>44558</v>
      </c>
      <c r="K5952" s="107">
        <v>10000000</v>
      </c>
      <c r="L5952" s="98" t="s">
        <v>8743</v>
      </c>
      <c r="M5952" s="23">
        <v>360</v>
      </c>
      <c r="N5952" s="23">
        <v>1</v>
      </c>
      <c r="O5952" s="107">
        <v>10000000</v>
      </c>
      <c r="P5952" s="23">
        <v>180</v>
      </c>
      <c r="Q5952" s="23">
        <v>2</v>
      </c>
      <c r="R5952" s="23">
        <v>2</v>
      </c>
      <c r="S5952" s="23">
        <v>0</v>
      </c>
      <c r="T5952" s="47">
        <v>5</v>
      </c>
      <c r="U5952" s="98" t="s">
        <v>111</v>
      </c>
      <c r="V5952" s="98" t="s">
        <v>3139</v>
      </c>
      <c r="W5952" s="69">
        <f t="shared" si="184"/>
        <v>2.3360644343524278E-3</v>
      </c>
    </row>
    <row r="5953" spans="1:23">
      <c r="A5953" s="98">
        <f t="shared" si="185"/>
        <v>880</v>
      </c>
      <c r="B5953" s="99">
        <v>44408</v>
      </c>
      <c r="C5953" s="23">
        <v>3550</v>
      </c>
      <c r="D5953" s="23">
        <v>5</v>
      </c>
      <c r="E5953" s="98" t="s">
        <v>49</v>
      </c>
      <c r="F5953" s="98" t="s">
        <v>164</v>
      </c>
      <c r="G5953" s="98" t="s">
        <v>4120</v>
      </c>
      <c r="H5953" s="98" t="s">
        <v>1366</v>
      </c>
      <c r="I5953" s="98" t="s">
        <v>6257</v>
      </c>
      <c r="J5953" s="99">
        <v>45288</v>
      </c>
      <c r="K5953" s="107">
        <v>20000000</v>
      </c>
      <c r="L5953" s="98" t="s">
        <v>8744</v>
      </c>
      <c r="M5953" s="23">
        <v>1080</v>
      </c>
      <c r="N5953" s="23">
        <v>1</v>
      </c>
      <c r="O5953" s="107">
        <v>20000000</v>
      </c>
      <c r="P5953" s="23">
        <v>180</v>
      </c>
      <c r="Q5953" s="23">
        <v>2</v>
      </c>
      <c r="R5953" s="23">
        <v>2</v>
      </c>
      <c r="S5953" s="23">
        <v>0</v>
      </c>
      <c r="T5953" s="47">
        <v>16.666667</v>
      </c>
      <c r="U5953" s="98" t="s">
        <v>111</v>
      </c>
      <c r="V5953" s="98" t="s">
        <v>3139</v>
      </c>
      <c r="W5953" s="69">
        <f t="shared" si="184"/>
        <v>4.5683038740997127E-2</v>
      </c>
    </row>
    <row r="5954" spans="1:23">
      <c r="A5954" s="98">
        <f t="shared" si="185"/>
        <v>880</v>
      </c>
      <c r="B5954" s="99">
        <v>44408</v>
      </c>
      <c r="C5954" s="23">
        <v>3551</v>
      </c>
      <c r="D5954" s="23">
        <v>5</v>
      </c>
      <c r="E5954" s="98" t="s">
        <v>49</v>
      </c>
      <c r="F5954" s="98" t="s">
        <v>164</v>
      </c>
      <c r="G5954" s="98" t="s">
        <v>4120</v>
      </c>
      <c r="H5954" s="98" t="s">
        <v>1366</v>
      </c>
      <c r="I5954" s="98" t="s">
        <v>6257</v>
      </c>
      <c r="J5954" s="99">
        <v>45288</v>
      </c>
      <c r="K5954" s="107">
        <v>5000000</v>
      </c>
      <c r="L5954" s="98" t="s">
        <v>8745</v>
      </c>
      <c r="M5954" s="23">
        <v>1080</v>
      </c>
      <c r="N5954" s="23">
        <v>1</v>
      </c>
      <c r="O5954" s="107">
        <v>5000000</v>
      </c>
      <c r="P5954" s="23">
        <v>30</v>
      </c>
      <c r="Q5954" s="23">
        <v>2</v>
      </c>
      <c r="R5954" s="23">
        <v>2</v>
      </c>
      <c r="S5954" s="23">
        <v>0</v>
      </c>
      <c r="T5954" s="47">
        <v>4.0277770000000004</v>
      </c>
      <c r="U5954" s="98" t="s">
        <v>111</v>
      </c>
      <c r="V5954" s="98" t="s">
        <v>3139</v>
      </c>
      <c r="W5954" s="69">
        <f t="shared" ref="W5954:W6017" si="186">+T5954/SUM($T$2:$T$5848)*A5954</f>
        <v>1.1040065343064525E-2</v>
      </c>
    </row>
    <row r="5955" spans="1:23">
      <c r="A5955" s="98">
        <f t="shared" ref="A5955:A6018" si="187">+J5955-B5955</f>
        <v>880</v>
      </c>
      <c r="B5955" s="99">
        <v>44408</v>
      </c>
      <c r="C5955" s="23">
        <v>3552</v>
      </c>
      <c r="D5955" s="23">
        <v>5</v>
      </c>
      <c r="E5955" s="98" t="s">
        <v>49</v>
      </c>
      <c r="F5955" s="98" t="s">
        <v>164</v>
      </c>
      <c r="G5955" s="98" t="s">
        <v>4120</v>
      </c>
      <c r="H5955" s="98" t="s">
        <v>1366</v>
      </c>
      <c r="I5955" s="98" t="s">
        <v>6257</v>
      </c>
      <c r="J5955" s="99">
        <v>45288</v>
      </c>
      <c r="K5955" s="107">
        <v>10000000</v>
      </c>
      <c r="L5955" s="98" t="s">
        <v>8742</v>
      </c>
      <c r="M5955" s="23">
        <v>1080</v>
      </c>
      <c r="N5955" s="23">
        <v>1</v>
      </c>
      <c r="O5955" s="107">
        <v>10000000</v>
      </c>
      <c r="P5955" s="23">
        <v>180</v>
      </c>
      <c r="Q5955" s="23">
        <v>2</v>
      </c>
      <c r="R5955" s="23">
        <v>2</v>
      </c>
      <c r="S5955" s="23">
        <v>0</v>
      </c>
      <c r="T5955" s="47">
        <v>8.3333329999999997</v>
      </c>
      <c r="U5955" s="98" t="s">
        <v>111</v>
      </c>
      <c r="V5955" s="98" t="s">
        <v>3139</v>
      </c>
      <c r="W5955" s="69">
        <f t="shared" si="186"/>
        <v>2.2841518000007426E-2</v>
      </c>
    </row>
    <row r="5956" spans="1:23">
      <c r="A5956" s="98">
        <f t="shared" si="187"/>
        <v>880</v>
      </c>
      <c r="B5956" s="99">
        <v>44408</v>
      </c>
      <c r="C5956" s="23">
        <v>3553</v>
      </c>
      <c r="D5956" s="23">
        <v>5</v>
      </c>
      <c r="E5956" s="98" t="s">
        <v>49</v>
      </c>
      <c r="F5956" s="98" t="s">
        <v>164</v>
      </c>
      <c r="G5956" s="98" t="s">
        <v>4120</v>
      </c>
      <c r="H5956" s="98" t="s">
        <v>1366</v>
      </c>
      <c r="I5956" s="98" t="s">
        <v>6257</v>
      </c>
      <c r="J5956" s="99">
        <v>45288</v>
      </c>
      <c r="K5956" s="107">
        <v>6000000</v>
      </c>
      <c r="L5956" s="98" t="s">
        <v>8746</v>
      </c>
      <c r="M5956" s="23">
        <v>1080</v>
      </c>
      <c r="N5956" s="23">
        <v>1</v>
      </c>
      <c r="O5956" s="107">
        <v>6000000</v>
      </c>
      <c r="P5956" s="23">
        <v>180</v>
      </c>
      <c r="Q5956" s="23">
        <v>2</v>
      </c>
      <c r="R5956" s="23">
        <v>2</v>
      </c>
      <c r="S5956" s="23">
        <v>0</v>
      </c>
      <c r="T5956" s="47">
        <v>5</v>
      </c>
      <c r="U5956" s="98" t="s">
        <v>111</v>
      </c>
      <c r="V5956" s="98" t="s">
        <v>3139</v>
      </c>
      <c r="W5956" s="69">
        <f t="shared" si="186"/>
        <v>1.3704911348200911E-2</v>
      </c>
    </row>
    <row r="5957" spans="1:23">
      <c r="A5957" s="98">
        <f t="shared" si="187"/>
        <v>880</v>
      </c>
      <c r="B5957" s="99">
        <v>44408</v>
      </c>
      <c r="C5957" s="23">
        <v>3554</v>
      </c>
      <c r="D5957" s="23">
        <v>5</v>
      </c>
      <c r="E5957" s="98" t="s">
        <v>49</v>
      </c>
      <c r="F5957" s="98" t="s">
        <v>164</v>
      </c>
      <c r="G5957" s="98" t="s">
        <v>4120</v>
      </c>
      <c r="H5957" s="98" t="s">
        <v>1366</v>
      </c>
      <c r="I5957" s="98" t="s">
        <v>6257</v>
      </c>
      <c r="J5957" s="99">
        <v>45288</v>
      </c>
      <c r="K5957" s="107">
        <v>8000000</v>
      </c>
      <c r="L5957" s="98" t="s">
        <v>8747</v>
      </c>
      <c r="M5957" s="23">
        <v>1080</v>
      </c>
      <c r="N5957" s="23">
        <v>1</v>
      </c>
      <c r="O5957" s="107">
        <v>8000000</v>
      </c>
      <c r="P5957" s="23">
        <v>180</v>
      </c>
      <c r="Q5957" s="23">
        <v>2</v>
      </c>
      <c r="R5957" s="23">
        <v>2</v>
      </c>
      <c r="S5957" s="23">
        <v>0</v>
      </c>
      <c r="T5957" s="47">
        <v>6.6666670000000003</v>
      </c>
      <c r="U5957" s="98" t="s">
        <v>111</v>
      </c>
      <c r="V5957" s="98" t="s">
        <v>3139</v>
      </c>
      <c r="W5957" s="69">
        <f t="shared" si="186"/>
        <v>1.8273216044595305E-2</v>
      </c>
    </row>
    <row r="5958" spans="1:23">
      <c r="A5958" s="98">
        <f t="shared" si="187"/>
        <v>1611</v>
      </c>
      <c r="B5958" s="99">
        <v>44408</v>
      </c>
      <c r="C5958" s="23">
        <v>3555</v>
      </c>
      <c r="D5958" s="23">
        <v>5</v>
      </c>
      <c r="E5958" s="98" t="s">
        <v>49</v>
      </c>
      <c r="F5958" s="98" t="s">
        <v>164</v>
      </c>
      <c r="G5958" s="98" t="s">
        <v>4120</v>
      </c>
      <c r="H5958" s="98" t="s">
        <v>1366</v>
      </c>
      <c r="I5958" s="98" t="s">
        <v>6257</v>
      </c>
      <c r="J5958" s="99">
        <v>46019</v>
      </c>
      <c r="K5958" s="107">
        <v>40000000</v>
      </c>
      <c r="L5958" s="98" t="s">
        <v>8748</v>
      </c>
      <c r="M5958" s="23">
        <v>1800</v>
      </c>
      <c r="N5958" s="23">
        <v>1</v>
      </c>
      <c r="O5958" s="107">
        <v>40000000</v>
      </c>
      <c r="P5958" s="23">
        <v>180</v>
      </c>
      <c r="Q5958" s="23">
        <v>2</v>
      </c>
      <c r="R5958" s="23">
        <v>2</v>
      </c>
      <c r="S5958" s="23">
        <v>2.92</v>
      </c>
      <c r="T5958" s="47">
        <v>36.6631</v>
      </c>
      <c r="U5958" s="98" t="s">
        <v>111</v>
      </c>
      <c r="V5958" s="98" t="s">
        <v>3139</v>
      </c>
      <c r="W5958" s="69">
        <f t="shared" si="186"/>
        <v>0.18397053779275277</v>
      </c>
    </row>
    <row r="5959" spans="1:23">
      <c r="A5959" s="98">
        <f t="shared" si="187"/>
        <v>880</v>
      </c>
      <c r="B5959" s="99">
        <v>44408</v>
      </c>
      <c r="C5959" s="23">
        <v>3556</v>
      </c>
      <c r="D5959" s="23">
        <v>5</v>
      </c>
      <c r="E5959" s="98" t="s">
        <v>49</v>
      </c>
      <c r="F5959" s="98" t="s">
        <v>164</v>
      </c>
      <c r="G5959" s="98" t="s">
        <v>4120</v>
      </c>
      <c r="H5959" s="98" t="s">
        <v>1366</v>
      </c>
      <c r="I5959" s="98" t="s">
        <v>6257</v>
      </c>
      <c r="J5959" s="99">
        <v>45288</v>
      </c>
      <c r="K5959" s="107">
        <v>17500000</v>
      </c>
      <c r="L5959" s="98" t="s">
        <v>8749</v>
      </c>
      <c r="M5959" s="23">
        <v>1080</v>
      </c>
      <c r="N5959" s="23">
        <v>1</v>
      </c>
      <c r="O5959" s="107">
        <v>17500000</v>
      </c>
      <c r="P5959" s="23">
        <v>180</v>
      </c>
      <c r="Q5959" s="23">
        <v>2</v>
      </c>
      <c r="R5959" s="23">
        <v>2</v>
      </c>
      <c r="S5959" s="23">
        <v>0</v>
      </c>
      <c r="T5959" s="47">
        <v>14.583333</v>
      </c>
      <c r="U5959" s="98" t="s">
        <v>111</v>
      </c>
      <c r="V5959" s="98" t="s">
        <v>3139</v>
      </c>
      <c r="W5959" s="69">
        <f t="shared" si="186"/>
        <v>3.997265718525856E-2</v>
      </c>
    </row>
    <row r="5960" spans="1:23">
      <c r="A5960" s="98">
        <f t="shared" si="187"/>
        <v>880</v>
      </c>
      <c r="B5960" s="99">
        <v>44408</v>
      </c>
      <c r="C5960" s="23">
        <v>3557</v>
      </c>
      <c r="D5960" s="23">
        <v>5</v>
      </c>
      <c r="E5960" s="98" t="s">
        <v>49</v>
      </c>
      <c r="F5960" s="98" t="s">
        <v>164</v>
      </c>
      <c r="G5960" s="98" t="s">
        <v>4120</v>
      </c>
      <c r="H5960" s="98" t="s">
        <v>1366</v>
      </c>
      <c r="I5960" s="98" t="s">
        <v>6257</v>
      </c>
      <c r="J5960" s="99">
        <v>45288</v>
      </c>
      <c r="K5960" s="107">
        <v>10000000</v>
      </c>
      <c r="L5960" s="98" t="s">
        <v>8750</v>
      </c>
      <c r="M5960" s="23">
        <v>1080</v>
      </c>
      <c r="N5960" s="23">
        <v>1</v>
      </c>
      <c r="O5960" s="107">
        <v>10000000</v>
      </c>
      <c r="P5960" s="23">
        <v>180</v>
      </c>
      <c r="Q5960" s="23">
        <v>2</v>
      </c>
      <c r="R5960" s="23">
        <v>2</v>
      </c>
      <c r="S5960" s="23">
        <v>0</v>
      </c>
      <c r="T5960" s="47">
        <v>8.3333329999999997</v>
      </c>
      <c r="U5960" s="98" t="s">
        <v>111</v>
      </c>
      <c r="V5960" s="98" t="s">
        <v>3139</v>
      </c>
      <c r="W5960" s="69">
        <f t="shared" si="186"/>
        <v>2.2841518000007426E-2</v>
      </c>
    </row>
    <row r="5961" spans="1:23">
      <c r="A5961" s="98">
        <f t="shared" si="187"/>
        <v>881</v>
      </c>
      <c r="B5961" s="99">
        <v>44408</v>
      </c>
      <c r="C5961" s="23">
        <v>3558</v>
      </c>
      <c r="D5961" s="23">
        <v>5</v>
      </c>
      <c r="E5961" s="98" t="s">
        <v>49</v>
      </c>
      <c r="F5961" s="98" t="s">
        <v>164</v>
      </c>
      <c r="G5961" s="98" t="s">
        <v>4120</v>
      </c>
      <c r="H5961" s="98" t="s">
        <v>1366</v>
      </c>
      <c r="I5961" s="98" t="s">
        <v>6386</v>
      </c>
      <c r="J5961" s="99">
        <v>45289</v>
      </c>
      <c r="K5961" s="107">
        <v>10000000</v>
      </c>
      <c r="L5961" s="98" t="s">
        <v>8751</v>
      </c>
      <c r="M5961" s="23">
        <v>1080</v>
      </c>
      <c r="N5961" s="23">
        <v>1</v>
      </c>
      <c r="O5961" s="107">
        <v>10000000</v>
      </c>
      <c r="P5961" s="23">
        <v>180</v>
      </c>
      <c r="Q5961" s="23">
        <v>2</v>
      </c>
      <c r="R5961" s="23">
        <v>2</v>
      </c>
      <c r="S5961" s="23">
        <v>0</v>
      </c>
      <c r="T5961" s="47">
        <v>8.3333329999999997</v>
      </c>
      <c r="U5961" s="98" t="s">
        <v>111</v>
      </c>
      <c r="V5961" s="98" t="s">
        <v>3139</v>
      </c>
      <c r="W5961" s="69">
        <f t="shared" si="186"/>
        <v>2.2867474270461981E-2</v>
      </c>
    </row>
    <row r="5962" spans="1:23">
      <c r="A5962" s="98">
        <f t="shared" si="187"/>
        <v>881</v>
      </c>
      <c r="B5962" s="99">
        <v>44408</v>
      </c>
      <c r="C5962" s="23">
        <v>3559</v>
      </c>
      <c r="D5962" s="23">
        <v>5</v>
      </c>
      <c r="E5962" s="98" t="s">
        <v>49</v>
      </c>
      <c r="F5962" s="98" t="s">
        <v>164</v>
      </c>
      <c r="G5962" s="98" t="s">
        <v>4120</v>
      </c>
      <c r="H5962" s="98" t="s">
        <v>1366</v>
      </c>
      <c r="I5962" s="98" t="s">
        <v>6386</v>
      </c>
      <c r="J5962" s="99">
        <v>45289</v>
      </c>
      <c r="K5962" s="107">
        <v>10000000</v>
      </c>
      <c r="L5962" s="98" t="s">
        <v>8752</v>
      </c>
      <c r="M5962" s="23">
        <v>1080</v>
      </c>
      <c r="N5962" s="23">
        <v>1</v>
      </c>
      <c r="O5962" s="107">
        <v>10000000</v>
      </c>
      <c r="P5962" s="23">
        <v>180</v>
      </c>
      <c r="Q5962" s="23">
        <v>2</v>
      </c>
      <c r="R5962" s="23">
        <v>2</v>
      </c>
      <c r="S5962" s="23">
        <v>0</v>
      </c>
      <c r="T5962" s="47">
        <v>8.3333329999999997</v>
      </c>
      <c r="U5962" s="98" t="s">
        <v>111</v>
      </c>
      <c r="V5962" s="98" t="s">
        <v>3139</v>
      </c>
      <c r="W5962" s="69">
        <f t="shared" si="186"/>
        <v>2.2867474270461981E-2</v>
      </c>
    </row>
    <row r="5963" spans="1:23">
      <c r="A5963" s="98">
        <f t="shared" si="187"/>
        <v>881</v>
      </c>
      <c r="B5963" s="99">
        <v>44408</v>
      </c>
      <c r="C5963" s="23">
        <v>3560</v>
      </c>
      <c r="D5963" s="23">
        <v>5</v>
      </c>
      <c r="E5963" s="98" t="s">
        <v>49</v>
      </c>
      <c r="F5963" s="98" t="s">
        <v>164</v>
      </c>
      <c r="G5963" s="98" t="s">
        <v>4120</v>
      </c>
      <c r="H5963" s="98" t="s">
        <v>1366</v>
      </c>
      <c r="I5963" s="98" t="s">
        <v>6386</v>
      </c>
      <c r="J5963" s="99">
        <v>45289</v>
      </c>
      <c r="K5963" s="107">
        <v>15000000</v>
      </c>
      <c r="L5963" s="98" t="s">
        <v>8753</v>
      </c>
      <c r="M5963" s="23">
        <v>1080</v>
      </c>
      <c r="N5963" s="23">
        <v>1</v>
      </c>
      <c r="O5963" s="107">
        <v>15000000</v>
      </c>
      <c r="P5963" s="23">
        <v>180</v>
      </c>
      <c r="Q5963" s="23">
        <v>2</v>
      </c>
      <c r="R5963" s="23">
        <v>2</v>
      </c>
      <c r="S5963" s="23">
        <v>0</v>
      </c>
      <c r="T5963" s="47">
        <v>12.5</v>
      </c>
      <c r="U5963" s="98" t="s">
        <v>111</v>
      </c>
      <c r="V5963" s="98" t="s">
        <v>3139</v>
      </c>
      <c r="W5963" s="69">
        <f t="shared" si="186"/>
        <v>3.430121277774148E-2</v>
      </c>
    </row>
    <row r="5964" spans="1:23">
      <c r="A5964" s="98">
        <f t="shared" si="187"/>
        <v>881</v>
      </c>
      <c r="B5964" s="99">
        <v>44408</v>
      </c>
      <c r="C5964" s="23">
        <v>3561</v>
      </c>
      <c r="D5964" s="23">
        <v>5</v>
      </c>
      <c r="E5964" s="98" t="s">
        <v>49</v>
      </c>
      <c r="F5964" s="98" t="s">
        <v>164</v>
      </c>
      <c r="G5964" s="98" t="s">
        <v>4120</v>
      </c>
      <c r="H5964" s="98" t="s">
        <v>1366</v>
      </c>
      <c r="I5964" s="98" t="s">
        <v>6386</v>
      </c>
      <c r="J5964" s="99">
        <v>45289</v>
      </c>
      <c r="K5964" s="107">
        <v>6000000</v>
      </c>
      <c r="L5964" s="98" t="s">
        <v>8754</v>
      </c>
      <c r="M5964" s="23">
        <v>1080</v>
      </c>
      <c r="N5964" s="23">
        <v>1</v>
      </c>
      <c r="O5964" s="107">
        <v>6000000</v>
      </c>
      <c r="P5964" s="23">
        <v>180</v>
      </c>
      <c r="Q5964" s="23">
        <v>2</v>
      </c>
      <c r="R5964" s="23">
        <v>2</v>
      </c>
      <c r="S5964" s="23">
        <v>0</v>
      </c>
      <c r="T5964" s="47">
        <v>5</v>
      </c>
      <c r="U5964" s="98" t="s">
        <v>111</v>
      </c>
      <c r="V5964" s="98" t="s">
        <v>3139</v>
      </c>
      <c r="W5964" s="69">
        <f t="shared" si="186"/>
        <v>1.3720485111096593E-2</v>
      </c>
    </row>
    <row r="5965" spans="1:23">
      <c r="A5965" s="98">
        <f t="shared" si="187"/>
        <v>1612</v>
      </c>
      <c r="B5965" s="99">
        <v>44408</v>
      </c>
      <c r="C5965" s="23">
        <v>3562</v>
      </c>
      <c r="D5965" s="23">
        <v>5</v>
      </c>
      <c r="E5965" s="98" t="s">
        <v>49</v>
      </c>
      <c r="F5965" s="98" t="s">
        <v>164</v>
      </c>
      <c r="G5965" s="98" t="s">
        <v>4120</v>
      </c>
      <c r="H5965" s="98" t="s">
        <v>1366</v>
      </c>
      <c r="I5965" s="98" t="s">
        <v>6386</v>
      </c>
      <c r="J5965" s="99">
        <v>46020</v>
      </c>
      <c r="K5965" s="107">
        <v>15000000</v>
      </c>
      <c r="L5965" s="98" t="s">
        <v>8755</v>
      </c>
      <c r="M5965" s="23">
        <v>1800</v>
      </c>
      <c r="N5965" s="23">
        <v>1</v>
      </c>
      <c r="O5965" s="107">
        <v>15000000</v>
      </c>
      <c r="P5965" s="23">
        <v>180</v>
      </c>
      <c r="Q5965" s="23">
        <v>2</v>
      </c>
      <c r="R5965" s="23">
        <v>2</v>
      </c>
      <c r="S5965" s="23">
        <v>0</v>
      </c>
      <c r="T5965" s="47">
        <v>13.5</v>
      </c>
      <c r="U5965" s="98" t="s">
        <v>111</v>
      </c>
      <c r="V5965" s="98" t="s">
        <v>3139</v>
      </c>
      <c r="W5965" s="69">
        <f t="shared" si="186"/>
        <v>6.7783245627170044E-2</v>
      </c>
    </row>
    <row r="5966" spans="1:23">
      <c r="A5966" s="98">
        <f t="shared" si="187"/>
        <v>881</v>
      </c>
      <c r="B5966" s="99">
        <v>44408</v>
      </c>
      <c r="C5966" s="23">
        <v>3563</v>
      </c>
      <c r="D5966" s="23">
        <v>5</v>
      </c>
      <c r="E5966" s="98" t="s">
        <v>49</v>
      </c>
      <c r="F5966" s="98" t="s">
        <v>164</v>
      </c>
      <c r="G5966" s="98" t="s">
        <v>4120</v>
      </c>
      <c r="H5966" s="98" t="s">
        <v>1366</v>
      </c>
      <c r="I5966" s="98" t="s">
        <v>6386</v>
      </c>
      <c r="J5966" s="99">
        <v>45289</v>
      </c>
      <c r="K5966" s="107">
        <v>5000000</v>
      </c>
      <c r="L5966" s="98" t="s">
        <v>8756</v>
      </c>
      <c r="M5966" s="23">
        <v>1080</v>
      </c>
      <c r="N5966" s="23">
        <v>1</v>
      </c>
      <c r="O5966" s="107">
        <v>5000000</v>
      </c>
      <c r="P5966" s="23">
        <v>180</v>
      </c>
      <c r="Q5966" s="23">
        <v>2</v>
      </c>
      <c r="R5966" s="23">
        <v>2</v>
      </c>
      <c r="S5966" s="23">
        <v>0</v>
      </c>
      <c r="T5966" s="47">
        <v>4.1666670000000003</v>
      </c>
      <c r="U5966" s="98" t="s">
        <v>111</v>
      </c>
      <c r="V5966" s="98" t="s">
        <v>3139</v>
      </c>
      <c r="W5966" s="69">
        <f t="shared" si="186"/>
        <v>1.1433738507279502E-2</v>
      </c>
    </row>
    <row r="5967" spans="1:23">
      <c r="A5967" s="98">
        <f t="shared" si="187"/>
        <v>881</v>
      </c>
      <c r="B5967" s="99">
        <v>44408</v>
      </c>
      <c r="C5967" s="23">
        <v>3564</v>
      </c>
      <c r="D5967" s="23">
        <v>5</v>
      </c>
      <c r="E5967" s="98" t="s">
        <v>49</v>
      </c>
      <c r="F5967" s="98" t="s">
        <v>164</v>
      </c>
      <c r="G5967" s="98" t="s">
        <v>4120</v>
      </c>
      <c r="H5967" s="98" t="s">
        <v>1366</v>
      </c>
      <c r="I5967" s="98" t="s">
        <v>6386</v>
      </c>
      <c r="J5967" s="99">
        <v>45289</v>
      </c>
      <c r="K5967" s="107">
        <v>5000000</v>
      </c>
      <c r="L5967" s="98" t="s">
        <v>8757</v>
      </c>
      <c r="M5967" s="23">
        <v>1080</v>
      </c>
      <c r="N5967" s="23">
        <v>1</v>
      </c>
      <c r="O5967" s="107">
        <v>5000000</v>
      </c>
      <c r="P5967" s="23">
        <v>180</v>
      </c>
      <c r="Q5967" s="23">
        <v>2</v>
      </c>
      <c r="R5967" s="23">
        <v>2</v>
      </c>
      <c r="S5967" s="23">
        <v>0</v>
      </c>
      <c r="T5967" s="47">
        <v>4.1666670000000003</v>
      </c>
      <c r="U5967" s="98" t="s">
        <v>111</v>
      </c>
      <c r="V5967" s="98" t="s">
        <v>3139</v>
      </c>
      <c r="W5967" s="69">
        <f t="shared" si="186"/>
        <v>1.1433738507279502E-2</v>
      </c>
    </row>
    <row r="5968" spans="1:23">
      <c r="A5968" s="98">
        <f t="shared" si="187"/>
        <v>1612</v>
      </c>
      <c r="B5968" s="99">
        <v>44408</v>
      </c>
      <c r="C5968" s="23">
        <v>3565</v>
      </c>
      <c r="D5968" s="23">
        <v>5</v>
      </c>
      <c r="E5968" s="98" t="s">
        <v>49</v>
      </c>
      <c r="F5968" s="98" t="s">
        <v>164</v>
      </c>
      <c r="G5968" s="98" t="s">
        <v>4120</v>
      </c>
      <c r="H5968" s="98" t="s">
        <v>1366</v>
      </c>
      <c r="I5968" s="98" t="s">
        <v>6386</v>
      </c>
      <c r="J5968" s="99">
        <v>46020</v>
      </c>
      <c r="K5968" s="107">
        <v>25000000</v>
      </c>
      <c r="L5968" s="98" t="s">
        <v>8758</v>
      </c>
      <c r="M5968" s="23">
        <v>1800</v>
      </c>
      <c r="N5968" s="23">
        <v>1</v>
      </c>
      <c r="O5968" s="107">
        <v>25000000</v>
      </c>
      <c r="P5968" s="23">
        <v>30</v>
      </c>
      <c r="Q5968" s="23">
        <v>2</v>
      </c>
      <c r="R5968" s="23">
        <v>2</v>
      </c>
      <c r="S5968" s="23">
        <v>2.91</v>
      </c>
      <c r="T5968" s="47">
        <v>22.085093000000001</v>
      </c>
      <c r="U5968" s="98" t="s">
        <v>111</v>
      </c>
      <c r="V5968" s="98" t="s">
        <v>3139</v>
      </c>
      <c r="W5968" s="69">
        <f t="shared" si="186"/>
        <v>0.11088883581614029</v>
      </c>
    </row>
    <row r="5969" spans="1:23">
      <c r="A5969" s="98">
        <f t="shared" si="187"/>
        <v>881</v>
      </c>
      <c r="B5969" s="99">
        <v>44408</v>
      </c>
      <c r="C5969" s="23">
        <v>3566</v>
      </c>
      <c r="D5969" s="23">
        <v>5</v>
      </c>
      <c r="E5969" s="98" t="s">
        <v>49</v>
      </c>
      <c r="F5969" s="98" t="s">
        <v>164</v>
      </c>
      <c r="G5969" s="98" t="s">
        <v>4120</v>
      </c>
      <c r="H5969" s="98" t="s">
        <v>1366</v>
      </c>
      <c r="I5969" s="98" t="s">
        <v>6386</v>
      </c>
      <c r="J5969" s="99">
        <v>45289</v>
      </c>
      <c r="K5969" s="107">
        <v>30000000</v>
      </c>
      <c r="L5969" s="98" t="s">
        <v>8759</v>
      </c>
      <c r="M5969" s="23">
        <v>1080</v>
      </c>
      <c r="N5969" s="23">
        <v>1</v>
      </c>
      <c r="O5969" s="107">
        <v>30000000</v>
      </c>
      <c r="P5969" s="23">
        <v>30</v>
      </c>
      <c r="Q5969" s="23">
        <v>2</v>
      </c>
      <c r="R5969" s="23">
        <v>2</v>
      </c>
      <c r="S5969" s="23">
        <v>0</v>
      </c>
      <c r="T5969" s="47">
        <v>24.166668999999999</v>
      </c>
      <c r="U5969" s="98" t="s">
        <v>111</v>
      </c>
      <c r="V5969" s="98" t="s">
        <v>3139</v>
      </c>
      <c r="W5969" s="69">
        <f t="shared" si="186"/>
        <v>6.6315684439859912E-2</v>
      </c>
    </row>
    <row r="5970" spans="1:23">
      <c r="A5970" s="98">
        <f t="shared" si="187"/>
        <v>881</v>
      </c>
      <c r="B5970" s="99">
        <v>44408</v>
      </c>
      <c r="C5970" s="23">
        <v>3567</v>
      </c>
      <c r="D5970" s="23">
        <v>5</v>
      </c>
      <c r="E5970" s="98" t="s">
        <v>49</v>
      </c>
      <c r="F5970" s="98" t="s">
        <v>164</v>
      </c>
      <c r="G5970" s="98" t="s">
        <v>4120</v>
      </c>
      <c r="H5970" s="98" t="s">
        <v>1366</v>
      </c>
      <c r="I5970" s="98" t="s">
        <v>6386</v>
      </c>
      <c r="J5970" s="99">
        <v>45289</v>
      </c>
      <c r="K5970" s="107">
        <v>8000000</v>
      </c>
      <c r="L5970" s="98" t="s">
        <v>8760</v>
      </c>
      <c r="M5970" s="23">
        <v>1080</v>
      </c>
      <c r="N5970" s="23">
        <v>1</v>
      </c>
      <c r="O5970" s="107">
        <v>8000000</v>
      </c>
      <c r="P5970" s="23">
        <v>180</v>
      </c>
      <c r="Q5970" s="23">
        <v>2</v>
      </c>
      <c r="R5970" s="23">
        <v>2</v>
      </c>
      <c r="S5970" s="23">
        <v>0</v>
      </c>
      <c r="T5970" s="47">
        <v>6.6666670000000003</v>
      </c>
      <c r="U5970" s="98" t="s">
        <v>111</v>
      </c>
      <c r="V5970" s="98" t="s">
        <v>3139</v>
      </c>
      <c r="W5970" s="69">
        <f t="shared" si="186"/>
        <v>1.8293981062827799E-2</v>
      </c>
    </row>
    <row r="5971" spans="1:23">
      <c r="A5971" s="98">
        <f t="shared" si="187"/>
        <v>881</v>
      </c>
      <c r="B5971" s="99">
        <v>44408</v>
      </c>
      <c r="C5971" s="23">
        <v>3568</v>
      </c>
      <c r="D5971" s="23">
        <v>5</v>
      </c>
      <c r="E5971" s="98" t="s">
        <v>49</v>
      </c>
      <c r="F5971" s="98" t="s">
        <v>164</v>
      </c>
      <c r="G5971" s="98" t="s">
        <v>4120</v>
      </c>
      <c r="H5971" s="98" t="s">
        <v>1366</v>
      </c>
      <c r="I5971" s="98" t="s">
        <v>6386</v>
      </c>
      <c r="J5971" s="99">
        <v>45289</v>
      </c>
      <c r="K5971" s="107">
        <v>5000000</v>
      </c>
      <c r="L5971" s="98" t="s">
        <v>8761</v>
      </c>
      <c r="M5971" s="23">
        <v>1080</v>
      </c>
      <c r="N5971" s="23">
        <v>1</v>
      </c>
      <c r="O5971" s="107">
        <v>5000000</v>
      </c>
      <c r="P5971" s="23">
        <v>180</v>
      </c>
      <c r="Q5971" s="23">
        <v>2</v>
      </c>
      <c r="R5971" s="23">
        <v>2</v>
      </c>
      <c r="S5971" s="23">
        <v>0</v>
      </c>
      <c r="T5971" s="47">
        <v>4.1666670000000003</v>
      </c>
      <c r="U5971" s="98" t="s">
        <v>111</v>
      </c>
      <c r="V5971" s="98" t="s">
        <v>3139</v>
      </c>
      <c r="W5971" s="69">
        <f t="shared" si="186"/>
        <v>1.1433738507279502E-2</v>
      </c>
    </row>
    <row r="5972" spans="1:23">
      <c r="A5972" s="98">
        <f t="shared" si="187"/>
        <v>1612</v>
      </c>
      <c r="B5972" s="99">
        <v>44408</v>
      </c>
      <c r="C5972" s="23">
        <v>3569</v>
      </c>
      <c r="D5972" s="23">
        <v>5</v>
      </c>
      <c r="E5972" s="98" t="s">
        <v>49</v>
      </c>
      <c r="F5972" s="98" t="s">
        <v>164</v>
      </c>
      <c r="G5972" s="98" t="s">
        <v>4120</v>
      </c>
      <c r="H5972" s="98" t="s">
        <v>1366</v>
      </c>
      <c r="I5972" s="98" t="s">
        <v>6386</v>
      </c>
      <c r="J5972" s="99">
        <v>46020</v>
      </c>
      <c r="K5972" s="107">
        <v>12000000</v>
      </c>
      <c r="L5972" s="98" t="s">
        <v>8762</v>
      </c>
      <c r="M5972" s="23">
        <v>1800</v>
      </c>
      <c r="N5972" s="23">
        <v>1</v>
      </c>
      <c r="O5972" s="107">
        <v>12000000</v>
      </c>
      <c r="P5972" s="23">
        <v>180</v>
      </c>
      <c r="Q5972" s="23">
        <v>2</v>
      </c>
      <c r="R5972" s="23">
        <v>2</v>
      </c>
      <c r="S5972" s="23">
        <v>0</v>
      </c>
      <c r="T5972" s="47">
        <v>10.8</v>
      </c>
      <c r="U5972" s="98" t="s">
        <v>111</v>
      </c>
      <c r="V5972" s="98" t="s">
        <v>3139</v>
      </c>
      <c r="W5972" s="69">
        <f t="shared" si="186"/>
        <v>5.4226596501736037E-2</v>
      </c>
    </row>
    <row r="5973" spans="1:23">
      <c r="A5973" s="98">
        <f t="shared" si="187"/>
        <v>1612</v>
      </c>
      <c r="B5973" s="99">
        <v>44408</v>
      </c>
      <c r="C5973" s="23">
        <v>3570</v>
      </c>
      <c r="D5973" s="23">
        <v>5</v>
      </c>
      <c r="E5973" s="98" t="s">
        <v>49</v>
      </c>
      <c r="F5973" s="98" t="s">
        <v>164</v>
      </c>
      <c r="G5973" s="98" t="s">
        <v>4120</v>
      </c>
      <c r="H5973" s="98" t="s">
        <v>1366</v>
      </c>
      <c r="I5973" s="98" t="s">
        <v>6386</v>
      </c>
      <c r="J5973" s="99">
        <v>46020</v>
      </c>
      <c r="K5973" s="107">
        <v>15200000</v>
      </c>
      <c r="L5973" s="98" t="s">
        <v>8763</v>
      </c>
      <c r="M5973" s="23">
        <v>1800</v>
      </c>
      <c r="N5973" s="23">
        <v>1</v>
      </c>
      <c r="O5973" s="107">
        <v>15200000</v>
      </c>
      <c r="P5973" s="23">
        <v>90</v>
      </c>
      <c r="Q5973" s="23">
        <v>2</v>
      </c>
      <c r="R5973" s="23">
        <v>2</v>
      </c>
      <c r="S5973" s="23">
        <v>0</v>
      </c>
      <c r="T5973" s="47">
        <v>13.68</v>
      </c>
      <c r="U5973" s="98" t="s">
        <v>111</v>
      </c>
      <c r="V5973" s="98" t="s">
        <v>3139</v>
      </c>
      <c r="W5973" s="69">
        <f t="shared" si="186"/>
        <v>6.8687022235532316E-2</v>
      </c>
    </row>
    <row r="5974" spans="1:23">
      <c r="A5974" s="98">
        <f t="shared" si="187"/>
        <v>1612</v>
      </c>
      <c r="B5974" s="99">
        <v>44408</v>
      </c>
      <c r="C5974" s="23">
        <v>3571</v>
      </c>
      <c r="D5974" s="23">
        <v>5</v>
      </c>
      <c r="E5974" s="98" t="s">
        <v>49</v>
      </c>
      <c r="F5974" s="98" t="s">
        <v>164</v>
      </c>
      <c r="G5974" s="98" t="s">
        <v>4120</v>
      </c>
      <c r="H5974" s="98" t="s">
        <v>1366</v>
      </c>
      <c r="I5974" s="98" t="s">
        <v>6386</v>
      </c>
      <c r="J5974" s="99">
        <v>46020</v>
      </c>
      <c r="K5974" s="107">
        <v>20000000</v>
      </c>
      <c r="L5974" s="98" t="s">
        <v>8764</v>
      </c>
      <c r="M5974" s="23">
        <v>1800</v>
      </c>
      <c r="N5974" s="23">
        <v>1</v>
      </c>
      <c r="O5974" s="107">
        <v>20000000</v>
      </c>
      <c r="P5974" s="23">
        <v>180</v>
      </c>
      <c r="Q5974" s="23">
        <v>2</v>
      </c>
      <c r="R5974" s="23">
        <v>2</v>
      </c>
      <c r="S5974" s="23">
        <v>0</v>
      </c>
      <c r="T5974" s="47">
        <v>18</v>
      </c>
      <c r="U5974" s="98" t="s">
        <v>111</v>
      </c>
      <c r="V5974" s="98" t="s">
        <v>3139</v>
      </c>
      <c r="W5974" s="69">
        <f t="shared" si="186"/>
        <v>9.0377660836226725E-2</v>
      </c>
    </row>
    <row r="5975" spans="1:23">
      <c r="A5975" s="98">
        <f t="shared" si="187"/>
        <v>1248</v>
      </c>
      <c r="B5975" s="99">
        <v>44408</v>
      </c>
      <c r="C5975" s="23">
        <v>3572</v>
      </c>
      <c r="D5975" s="23">
        <v>5</v>
      </c>
      <c r="E5975" s="98" t="s">
        <v>49</v>
      </c>
      <c r="F5975" s="98" t="s">
        <v>164</v>
      </c>
      <c r="G5975" s="98" t="s">
        <v>4120</v>
      </c>
      <c r="H5975" s="98" t="s">
        <v>1366</v>
      </c>
      <c r="I5975" s="98" t="s">
        <v>6056</v>
      </c>
      <c r="J5975" s="99">
        <v>45656</v>
      </c>
      <c r="K5975" s="107">
        <v>7000000</v>
      </c>
      <c r="L5975" s="98" t="s">
        <v>8765</v>
      </c>
      <c r="M5975" s="23">
        <v>1440</v>
      </c>
      <c r="N5975" s="23">
        <v>1</v>
      </c>
      <c r="O5975" s="107">
        <v>7000000</v>
      </c>
      <c r="P5975" s="23">
        <v>180</v>
      </c>
      <c r="Q5975" s="23">
        <v>2</v>
      </c>
      <c r="R5975" s="23">
        <v>2</v>
      </c>
      <c r="S5975" s="23">
        <v>0</v>
      </c>
      <c r="T5975" s="47">
        <v>6.125</v>
      </c>
      <c r="U5975" s="98" t="s">
        <v>111</v>
      </c>
      <c r="V5975" s="98" t="s">
        <v>3139</v>
      </c>
      <c r="W5975" s="69">
        <f t="shared" si="186"/>
        <v>2.3809168714919945E-2</v>
      </c>
    </row>
    <row r="5976" spans="1:23">
      <c r="A5976" s="98">
        <f t="shared" si="187"/>
        <v>882</v>
      </c>
      <c r="B5976" s="99">
        <v>44408</v>
      </c>
      <c r="C5976" s="23">
        <v>3573</v>
      </c>
      <c r="D5976" s="23">
        <v>5</v>
      </c>
      <c r="E5976" s="98" t="s">
        <v>49</v>
      </c>
      <c r="F5976" s="98" t="s">
        <v>164</v>
      </c>
      <c r="G5976" s="98" t="s">
        <v>4120</v>
      </c>
      <c r="H5976" s="98" t="s">
        <v>1366</v>
      </c>
      <c r="I5976" s="98" t="s">
        <v>6056</v>
      </c>
      <c r="J5976" s="99">
        <v>45290</v>
      </c>
      <c r="K5976" s="107">
        <v>20000000</v>
      </c>
      <c r="L5976" s="98" t="s">
        <v>8766</v>
      </c>
      <c r="M5976" s="23">
        <v>1080</v>
      </c>
      <c r="N5976" s="23">
        <v>1</v>
      </c>
      <c r="O5976" s="107">
        <v>20000000</v>
      </c>
      <c r="P5976" s="23">
        <v>30</v>
      </c>
      <c r="Q5976" s="23">
        <v>2</v>
      </c>
      <c r="R5976" s="23">
        <v>2</v>
      </c>
      <c r="S5976" s="23">
        <v>0</v>
      </c>
      <c r="T5976" s="47">
        <v>16.111108000000002</v>
      </c>
      <c r="U5976" s="98" t="s">
        <v>111</v>
      </c>
      <c r="V5976" s="98" t="s">
        <v>3139</v>
      </c>
      <c r="W5976" s="69">
        <f t="shared" si="186"/>
        <v>4.4260625602649595E-2</v>
      </c>
    </row>
    <row r="5977" spans="1:23">
      <c r="A5977" s="98">
        <f t="shared" si="187"/>
        <v>882</v>
      </c>
      <c r="B5977" s="99">
        <v>44408</v>
      </c>
      <c r="C5977" s="23">
        <v>3574</v>
      </c>
      <c r="D5977" s="23">
        <v>5</v>
      </c>
      <c r="E5977" s="98" t="s">
        <v>49</v>
      </c>
      <c r="F5977" s="98" t="s">
        <v>164</v>
      </c>
      <c r="G5977" s="98" t="s">
        <v>4120</v>
      </c>
      <c r="H5977" s="98" t="s">
        <v>1366</v>
      </c>
      <c r="I5977" s="98" t="s">
        <v>6056</v>
      </c>
      <c r="J5977" s="99">
        <v>45290</v>
      </c>
      <c r="K5977" s="107">
        <v>30000000</v>
      </c>
      <c r="L5977" s="98" t="s">
        <v>8767</v>
      </c>
      <c r="M5977" s="23">
        <v>1080</v>
      </c>
      <c r="N5977" s="23">
        <v>1</v>
      </c>
      <c r="O5977" s="107">
        <v>30000000</v>
      </c>
      <c r="P5977" s="23">
        <v>180</v>
      </c>
      <c r="Q5977" s="23">
        <v>2</v>
      </c>
      <c r="R5977" s="23">
        <v>2</v>
      </c>
      <c r="S5977" s="23">
        <v>0</v>
      </c>
      <c r="T5977" s="47">
        <v>25</v>
      </c>
      <c r="U5977" s="98" t="s">
        <v>111</v>
      </c>
      <c r="V5977" s="98" t="s">
        <v>3139</v>
      </c>
      <c r="W5977" s="69">
        <f t="shared" si="186"/>
        <v>6.868029436996137E-2</v>
      </c>
    </row>
    <row r="5978" spans="1:23">
      <c r="A5978" s="98">
        <f t="shared" si="187"/>
        <v>882</v>
      </c>
      <c r="B5978" s="99">
        <v>44408</v>
      </c>
      <c r="C5978" s="23">
        <v>3575</v>
      </c>
      <c r="D5978" s="23">
        <v>5</v>
      </c>
      <c r="E5978" s="98" t="s">
        <v>49</v>
      </c>
      <c r="F5978" s="98" t="s">
        <v>164</v>
      </c>
      <c r="G5978" s="98" t="s">
        <v>4120</v>
      </c>
      <c r="H5978" s="98" t="s">
        <v>1366</v>
      </c>
      <c r="I5978" s="98" t="s">
        <v>6056</v>
      </c>
      <c r="J5978" s="99">
        <v>45290</v>
      </c>
      <c r="K5978" s="107">
        <v>15000000</v>
      </c>
      <c r="L5978" s="98" t="s">
        <v>8768</v>
      </c>
      <c r="M5978" s="23">
        <v>1080</v>
      </c>
      <c r="N5978" s="23">
        <v>1</v>
      </c>
      <c r="O5978" s="107">
        <v>15000000</v>
      </c>
      <c r="P5978" s="23">
        <v>180</v>
      </c>
      <c r="Q5978" s="23">
        <v>2</v>
      </c>
      <c r="R5978" s="23">
        <v>2</v>
      </c>
      <c r="S5978" s="23">
        <v>0</v>
      </c>
      <c r="T5978" s="47">
        <v>12.5</v>
      </c>
      <c r="U5978" s="98" t="s">
        <v>111</v>
      </c>
      <c r="V5978" s="98" t="s">
        <v>3139</v>
      </c>
      <c r="W5978" s="69">
        <f t="shared" si="186"/>
        <v>3.4340147184980685E-2</v>
      </c>
    </row>
    <row r="5979" spans="1:23">
      <c r="A5979" s="98">
        <f t="shared" si="187"/>
        <v>1613</v>
      </c>
      <c r="B5979" s="99">
        <v>44408</v>
      </c>
      <c r="C5979" s="23">
        <v>3576</v>
      </c>
      <c r="D5979" s="23">
        <v>5</v>
      </c>
      <c r="E5979" s="98" t="s">
        <v>49</v>
      </c>
      <c r="F5979" s="98" t="s">
        <v>164</v>
      </c>
      <c r="G5979" s="98" t="s">
        <v>4120</v>
      </c>
      <c r="H5979" s="98" t="s">
        <v>1366</v>
      </c>
      <c r="I5979" s="98" t="s">
        <v>6056</v>
      </c>
      <c r="J5979" s="99">
        <v>46021</v>
      </c>
      <c r="K5979" s="107">
        <v>20000000</v>
      </c>
      <c r="L5979" s="98" t="s">
        <v>8769</v>
      </c>
      <c r="M5979" s="23">
        <v>1800</v>
      </c>
      <c r="N5979" s="23">
        <v>1</v>
      </c>
      <c r="O5979" s="107">
        <v>20000000</v>
      </c>
      <c r="P5979" s="23">
        <v>30</v>
      </c>
      <c r="Q5979" s="23">
        <v>2</v>
      </c>
      <c r="R5979" s="23">
        <v>2</v>
      </c>
      <c r="S5979" s="23">
        <v>0</v>
      </c>
      <c r="T5979" s="47">
        <v>17.666668999999999</v>
      </c>
      <c r="U5979" s="98" t="s">
        <v>111</v>
      </c>
      <c r="V5979" s="98" t="s">
        <v>3139</v>
      </c>
      <c r="W5979" s="69">
        <f t="shared" si="186"/>
        <v>8.8759039468825865E-2</v>
      </c>
    </row>
    <row r="5980" spans="1:23">
      <c r="A5980" s="98">
        <f t="shared" si="187"/>
        <v>1613</v>
      </c>
      <c r="B5980" s="99">
        <v>44408</v>
      </c>
      <c r="C5980" s="23">
        <v>3577</v>
      </c>
      <c r="D5980" s="23">
        <v>5</v>
      </c>
      <c r="E5980" s="98" t="s">
        <v>49</v>
      </c>
      <c r="F5980" s="98" t="s">
        <v>164</v>
      </c>
      <c r="G5980" s="98" t="s">
        <v>4120</v>
      </c>
      <c r="H5980" s="98" t="s">
        <v>1366</v>
      </c>
      <c r="I5980" s="98" t="s">
        <v>6056</v>
      </c>
      <c r="J5980" s="99">
        <v>46021</v>
      </c>
      <c r="K5980" s="107">
        <v>22000000</v>
      </c>
      <c r="L5980" s="98" t="s">
        <v>8770</v>
      </c>
      <c r="M5980" s="23">
        <v>1800</v>
      </c>
      <c r="N5980" s="23">
        <v>1</v>
      </c>
      <c r="O5980" s="107">
        <v>22000000</v>
      </c>
      <c r="P5980" s="23">
        <v>180</v>
      </c>
      <c r="Q5980" s="23">
        <v>2</v>
      </c>
      <c r="R5980" s="23">
        <v>2</v>
      </c>
      <c r="S5980" s="23">
        <v>0</v>
      </c>
      <c r="T5980" s="47">
        <v>19.8</v>
      </c>
      <c r="U5980" s="98" t="s">
        <v>111</v>
      </c>
      <c r="V5980" s="98" t="s">
        <v>3139</v>
      </c>
      <c r="W5980" s="69">
        <f t="shared" si="186"/>
        <v>9.947709902091631E-2</v>
      </c>
    </row>
    <row r="5981" spans="1:23">
      <c r="A5981" s="98">
        <f t="shared" si="187"/>
        <v>882</v>
      </c>
      <c r="B5981" s="99">
        <v>44408</v>
      </c>
      <c r="C5981" s="23">
        <v>3578</v>
      </c>
      <c r="D5981" s="23">
        <v>5</v>
      </c>
      <c r="E5981" s="98" t="s">
        <v>49</v>
      </c>
      <c r="F5981" s="98" t="s">
        <v>164</v>
      </c>
      <c r="G5981" s="98" t="s">
        <v>4120</v>
      </c>
      <c r="H5981" s="98" t="s">
        <v>1366</v>
      </c>
      <c r="I5981" s="98" t="s">
        <v>6056</v>
      </c>
      <c r="J5981" s="99">
        <v>45290</v>
      </c>
      <c r="K5981" s="107">
        <v>10000000</v>
      </c>
      <c r="L5981" s="98" t="s">
        <v>8771</v>
      </c>
      <c r="M5981" s="23">
        <v>1080</v>
      </c>
      <c r="N5981" s="23">
        <v>1</v>
      </c>
      <c r="O5981" s="107">
        <v>10000000</v>
      </c>
      <c r="P5981" s="23">
        <v>180</v>
      </c>
      <c r="Q5981" s="23">
        <v>2</v>
      </c>
      <c r="R5981" s="23">
        <v>2</v>
      </c>
      <c r="S5981" s="23">
        <v>0</v>
      </c>
      <c r="T5981" s="47">
        <v>8.3333329999999997</v>
      </c>
      <c r="U5981" s="98" t="s">
        <v>111</v>
      </c>
      <c r="V5981" s="98" t="s">
        <v>3139</v>
      </c>
      <c r="W5981" s="69">
        <f t="shared" si="186"/>
        <v>2.2893430540916533E-2</v>
      </c>
    </row>
    <row r="5982" spans="1:23">
      <c r="A5982" s="98">
        <f t="shared" si="187"/>
        <v>882</v>
      </c>
      <c r="B5982" s="99">
        <v>44408</v>
      </c>
      <c r="C5982" s="23">
        <v>3579</v>
      </c>
      <c r="D5982" s="23">
        <v>5</v>
      </c>
      <c r="E5982" s="98" t="s">
        <v>49</v>
      </c>
      <c r="F5982" s="98" t="s">
        <v>164</v>
      </c>
      <c r="G5982" s="98" t="s">
        <v>4120</v>
      </c>
      <c r="H5982" s="98" t="s">
        <v>1366</v>
      </c>
      <c r="I5982" s="98" t="s">
        <v>6056</v>
      </c>
      <c r="J5982" s="99">
        <v>45290</v>
      </c>
      <c r="K5982" s="107">
        <v>5000000</v>
      </c>
      <c r="L5982" s="98" t="s">
        <v>8772</v>
      </c>
      <c r="M5982" s="23">
        <v>1080</v>
      </c>
      <c r="N5982" s="23">
        <v>1</v>
      </c>
      <c r="O5982" s="107">
        <v>5000000</v>
      </c>
      <c r="P5982" s="23">
        <v>180</v>
      </c>
      <c r="Q5982" s="23">
        <v>2</v>
      </c>
      <c r="R5982" s="23">
        <v>2</v>
      </c>
      <c r="S5982" s="23">
        <v>0</v>
      </c>
      <c r="T5982" s="47">
        <v>4.1666670000000003</v>
      </c>
      <c r="U5982" s="98" t="s">
        <v>111</v>
      </c>
      <c r="V5982" s="98" t="s">
        <v>3139</v>
      </c>
      <c r="W5982" s="69">
        <f t="shared" si="186"/>
        <v>1.1446716644064155E-2</v>
      </c>
    </row>
    <row r="5983" spans="1:23">
      <c r="A5983" s="98">
        <f t="shared" si="187"/>
        <v>882</v>
      </c>
      <c r="B5983" s="99">
        <v>44408</v>
      </c>
      <c r="C5983" s="23">
        <v>3580</v>
      </c>
      <c r="D5983" s="23">
        <v>5</v>
      </c>
      <c r="E5983" s="98" t="s">
        <v>49</v>
      </c>
      <c r="F5983" s="98" t="s">
        <v>164</v>
      </c>
      <c r="G5983" s="98" t="s">
        <v>4120</v>
      </c>
      <c r="H5983" s="98" t="s">
        <v>1366</v>
      </c>
      <c r="I5983" s="98" t="s">
        <v>6056</v>
      </c>
      <c r="J5983" s="99">
        <v>45290</v>
      </c>
      <c r="K5983" s="107">
        <v>7000000</v>
      </c>
      <c r="L5983" s="98" t="s">
        <v>8773</v>
      </c>
      <c r="M5983" s="23">
        <v>1080</v>
      </c>
      <c r="N5983" s="23">
        <v>1</v>
      </c>
      <c r="O5983" s="107">
        <v>7000000</v>
      </c>
      <c r="P5983" s="23">
        <v>180</v>
      </c>
      <c r="Q5983" s="23">
        <v>2</v>
      </c>
      <c r="R5983" s="23">
        <v>2</v>
      </c>
      <c r="S5983" s="23">
        <v>0</v>
      </c>
      <c r="T5983" s="47">
        <v>5.8333329999999997</v>
      </c>
      <c r="U5983" s="98" t="s">
        <v>111</v>
      </c>
      <c r="V5983" s="98" t="s">
        <v>3139</v>
      </c>
      <c r="W5983" s="69">
        <f t="shared" si="186"/>
        <v>1.6025401103920395E-2</v>
      </c>
    </row>
    <row r="5984" spans="1:23">
      <c r="A5984" s="98">
        <f t="shared" si="187"/>
        <v>1613</v>
      </c>
      <c r="B5984" s="99">
        <v>44408</v>
      </c>
      <c r="C5984" s="23">
        <v>3581</v>
      </c>
      <c r="D5984" s="23">
        <v>5</v>
      </c>
      <c r="E5984" s="98" t="s">
        <v>49</v>
      </c>
      <c r="F5984" s="98" t="s">
        <v>164</v>
      </c>
      <c r="G5984" s="98" t="s">
        <v>4120</v>
      </c>
      <c r="H5984" s="98" t="s">
        <v>1366</v>
      </c>
      <c r="I5984" s="98" t="s">
        <v>6056</v>
      </c>
      <c r="J5984" s="99">
        <v>46021</v>
      </c>
      <c r="K5984" s="107">
        <v>20000000</v>
      </c>
      <c r="L5984" s="98" t="s">
        <v>8774</v>
      </c>
      <c r="M5984" s="23">
        <v>1800</v>
      </c>
      <c r="N5984" s="23">
        <v>1</v>
      </c>
      <c r="O5984" s="107">
        <v>20000000</v>
      </c>
      <c r="P5984" s="23">
        <v>180</v>
      </c>
      <c r="Q5984" s="23">
        <v>2</v>
      </c>
      <c r="R5984" s="23">
        <v>2</v>
      </c>
      <c r="S5984" s="23">
        <v>0</v>
      </c>
      <c r="T5984" s="47">
        <v>18</v>
      </c>
      <c r="U5984" s="98" t="s">
        <v>111</v>
      </c>
      <c r="V5984" s="98" t="s">
        <v>3139</v>
      </c>
      <c r="W5984" s="69">
        <f t="shared" si="186"/>
        <v>9.0433726382651181E-2</v>
      </c>
    </row>
    <row r="5985" spans="1:23">
      <c r="A5985" s="98">
        <f t="shared" si="187"/>
        <v>882</v>
      </c>
      <c r="B5985" s="99">
        <v>44408</v>
      </c>
      <c r="C5985" s="23">
        <v>3582</v>
      </c>
      <c r="D5985" s="23">
        <v>5</v>
      </c>
      <c r="E5985" s="98" t="s">
        <v>49</v>
      </c>
      <c r="F5985" s="98" t="s">
        <v>164</v>
      </c>
      <c r="G5985" s="98" t="s">
        <v>4120</v>
      </c>
      <c r="H5985" s="98" t="s">
        <v>1366</v>
      </c>
      <c r="I5985" s="98" t="s">
        <v>6056</v>
      </c>
      <c r="J5985" s="99">
        <v>45290</v>
      </c>
      <c r="K5985" s="107">
        <v>10000000</v>
      </c>
      <c r="L5985" s="98" t="s">
        <v>8775</v>
      </c>
      <c r="M5985" s="23">
        <v>1080</v>
      </c>
      <c r="N5985" s="23">
        <v>1</v>
      </c>
      <c r="O5985" s="107">
        <v>10000000</v>
      </c>
      <c r="P5985" s="23">
        <v>180</v>
      </c>
      <c r="Q5985" s="23">
        <v>2</v>
      </c>
      <c r="R5985" s="23">
        <v>2</v>
      </c>
      <c r="S5985" s="23">
        <v>0</v>
      </c>
      <c r="T5985" s="47">
        <v>8.3333329999999997</v>
      </c>
      <c r="U5985" s="98" t="s">
        <v>111</v>
      </c>
      <c r="V5985" s="98" t="s">
        <v>3139</v>
      </c>
      <c r="W5985" s="69">
        <f t="shared" si="186"/>
        <v>2.2893430540916533E-2</v>
      </c>
    </row>
    <row r="5986" spans="1:23">
      <c r="A5986" s="98">
        <f t="shared" si="187"/>
        <v>1613</v>
      </c>
      <c r="B5986" s="99">
        <v>44408</v>
      </c>
      <c r="C5986" s="23">
        <v>3583</v>
      </c>
      <c r="D5986" s="23">
        <v>5</v>
      </c>
      <c r="E5986" s="98" t="s">
        <v>49</v>
      </c>
      <c r="F5986" s="98" t="s">
        <v>164</v>
      </c>
      <c r="G5986" s="98" t="s">
        <v>4120</v>
      </c>
      <c r="H5986" s="98" t="s">
        <v>1366</v>
      </c>
      <c r="I5986" s="98" t="s">
        <v>6056</v>
      </c>
      <c r="J5986" s="99">
        <v>46021</v>
      </c>
      <c r="K5986" s="107">
        <v>20000000</v>
      </c>
      <c r="L5986" s="98" t="s">
        <v>8776</v>
      </c>
      <c r="M5986" s="23">
        <v>1800</v>
      </c>
      <c r="N5986" s="23">
        <v>1</v>
      </c>
      <c r="O5986" s="107">
        <v>20000000</v>
      </c>
      <c r="P5986" s="23">
        <v>180</v>
      </c>
      <c r="Q5986" s="23">
        <v>2</v>
      </c>
      <c r="R5986" s="23">
        <v>2</v>
      </c>
      <c r="S5986" s="23">
        <v>2.91</v>
      </c>
      <c r="T5986" s="47">
        <v>16.904482000000002</v>
      </c>
      <c r="U5986" s="98" t="s">
        <v>111</v>
      </c>
      <c r="V5986" s="98" t="s">
        <v>3139</v>
      </c>
      <c r="W5986" s="69">
        <f t="shared" si="186"/>
        <v>8.4929738879358466E-2</v>
      </c>
    </row>
    <row r="5987" spans="1:23">
      <c r="A5987" s="98">
        <f t="shared" si="187"/>
        <v>882</v>
      </c>
      <c r="B5987" s="99">
        <v>44408</v>
      </c>
      <c r="C5987" s="23">
        <v>3584</v>
      </c>
      <c r="D5987" s="23">
        <v>5</v>
      </c>
      <c r="E5987" s="98" t="s">
        <v>49</v>
      </c>
      <c r="F5987" s="98" t="s">
        <v>164</v>
      </c>
      <c r="G5987" s="98" t="s">
        <v>4120</v>
      </c>
      <c r="H5987" s="98" t="s">
        <v>1366</v>
      </c>
      <c r="I5987" s="98" t="s">
        <v>6056</v>
      </c>
      <c r="J5987" s="99">
        <v>45290</v>
      </c>
      <c r="K5987" s="107">
        <v>30000000</v>
      </c>
      <c r="L5987" s="98" t="s">
        <v>8777</v>
      </c>
      <c r="M5987" s="23">
        <v>1080</v>
      </c>
      <c r="N5987" s="23">
        <v>1</v>
      </c>
      <c r="O5987" s="107">
        <v>30000000</v>
      </c>
      <c r="P5987" s="23">
        <v>180</v>
      </c>
      <c r="Q5987" s="23">
        <v>2</v>
      </c>
      <c r="R5987" s="23">
        <v>2</v>
      </c>
      <c r="S5987" s="23">
        <v>0</v>
      </c>
      <c r="T5987" s="47">
        <v>25</v>
      </c>
      <c r="U5987" s="98" t="s">
        <v>111</v>
      </c>
      <c r="V5987" s="98" t="s">
        <v>3139</v>
      </c>
      <c r="W5987" s="69">
        <f t="shared" si="186"/>
        <v>6.868029436996137E-2</v>
      </c>
    </row>
    <row r="5988" spans="1:23">
      <c r="A5988" s="98">
        <f t="shared" si="187"/>
        <v>882</v>
      </c>
      <c r="B5988" s="99">
        <v>44408</v>
      </c>
      <c r="C5988" s="23">
        <v>3585</v>
      </c>
      <c r="D5988" s="23">
        <v>5</v>
      </c>
      <c r="E5988" s="98" t="s">
        <v>49</v>
      </c>
      <c r="F5988" s="98" t="s">
        <v>164</v>
      </c>
      <c r="G5988" s="98" t="s">
        <v>4120</v>
      </c>
      <c r="H5988" s="98" t="s">
        <v>1366</v>
      </c>
      <c r="I5988" s="98" t="s">
        <v>6056</v>
      </c>
      <c r="J5988" s="99">
        <v>45290</v>
      </c>
      <c r="K5988" s="107">
        <v>10543100</v>
      </c>
      <c r="L5988" s="98" t="s">
        <v>8778</v>
      </c>
      <c r="M5988" s="23">
        <v>1080</v>
      </c>
      <c r="N5988" s="23">
        <v>1</v>
      </c>
      <c r="O5988" s="107">
        <v>10543100</v>
      </c>
      <c r="P5988" s="23">
        <v>180</v>
      </c>
      <c r="Q5988" s="23">
        <v>2</v>
      </c>
      <c r="R5988" s="23">
        <v>2</v>
      </c>
      <c r="S5988" s="23">
        <v>0</v>
      </c>
      <c r="T5988" s="47">
        <v>8.7859169999999995</v>
      </c>
      <c r="U5988" s="98" t="s">
        <v>111</v>
      </c>
      <c r="V5988" s="98" t="s">
        <v>3139</v>
      </c>
      <c r="W5988" s="69">
        <f t="shared" si="186"/>
        <v>2.4136774634801916E-2</v>
      </c>
    </row>
    <row r="5989" spans="1:23">
      <c r="A5989" s="98">
        <f t="shared" si="187"/>
        <v>3439</v>
      </c>
      <c r="B5989" s="99">
        <v>44408</v>
      </c>
      <c r="C5989" s="23">
        <v>3586</v>
      </c>
      <c r="D5989" s="23">
        <v>5</v>
      </c>
      <c r="E5989" s="98" t="s">
        <v>49</v>
      </c>
      <c r="F5989" s="98" t="s">
        <v>164</v>
      </c>
      <c r="G5989" s="98" t="s">
        <v>4120</v>
      </c>
      <c r="H5989" s="98" t="s">
        <v>1366</v>
      </c>
      <c r="I5989" s="98" t="s">
        <v>6056</v>
      </c>
      <c r="J5989" s="99">
        <v>47847</v>
      </c>
      <c r="K5989" s="107">
        <v>50000000</v>
      </c>
      <c r="L5989" s="98" t="s">
        <v>8779</v>
      </c>
      <c r="M5989" s="23">
        <v>3600</v>
      </c>
      <c r="N5989" s="23">
        <v>1</v>
      </c>
      <c r="O5989" s="107">
        <v>50000000</v>
      </c>
      <c r="P5989" s="23">
        <v>180</v>
      </c>
      <c r="Q5989" s="23">
        <v>2</v>
      </c>
      <c r="R5989" s="23">
        <v>2</v>
      </c>
      <c r="S5989" s="23">
        <v>0</v>
      </c>
      <c r="T5989" s="47">
        <v>47.5</v>
      </c>
      <c r="U5989" s="98" t="s">
        <v>111</v>
      </c>
      <c r="V5989" s="98" t="s">
        <v>3139</v>
      </c>
      <c r="W5989" s="69">
        <f t="shared" si="186"/>
        <v>0.50880262068340665</v>
      </c>
    </row>
    <row r="5990" spans="1:23">
      <c r="A5990" s="98">
        <f t="shared" si="187"/>
        <v>1620</v>
      </c>
      <c r="B5990" s="99">
        <v>44408</v>
      </c>
      <c r="C5990" s="23">
        <v>3587</v>
      </c>
      <c r="D5990" s="23">
        <v>5</v>
      </c>
      <c r="E5990" s="98" t="s">
        <v>49</v>
      </c>
      <c r="F5990" s="98" t="s">
        <v>164</v>
      </c>
      <c r="G5990" s="98" t="s">
        <v>4120</v>
      </c>
      <c r="H5990" s="98" t="s">
        <v>1366</v>
      </c>
      <c r="I5990" s="98" t="s">
        <v>6547</v>
      </c>
      <c r="J5990" s="99">
        <v>46028</v>
      </c>
      <c r="K5990" s="107">
        <v>10000000</v>
      </c>
      <c r="L5990" s="98" t="s">
        <v>8780</v>
      </c>
      <c r="M5990" s="23">
        <v>1800</v>
      </c>
      <c r="N5990" s="23">
        <v>1</v>
      </c>
      <c r="O5990" s="107">
        <v>10000000</v>
      </c>
      <c r="P5990" s="23">
        <v>180</v>
      </c>
      <c r="Q5990" s="23">
        <v>2</v>
      </c>
      <c r="R5990" s="23">
        <v>2</v>
      </c>
      <c r="S5990" s="23">
        <v>0</v>
      </c>
      <c r="T5990" s="47">
        <v>9</v>
      </c>
      <c r="U5990" s="98" t="s">
        <v>111</v>
      </c>
      <c r="V5990" s="98" t="s">
        <v>3139</v>
      </c>
      <c r="W5990" s="69">
        <f t="shared" si="186"/>
        <v>4.5413092603811198E-2</v>
      </c>
    </row>
    <row r="5991" spans="1:23">
      <c r="A5991" s="98">
        <f t="shared" si="187"/>
        <v>889</v>
      </c>
      <c r="B5991" s="99">
        <v>44408</v>
      </c>
      <c r="C5991" s="23">
        <v>3588</v>
      </c>
      <c r="D5991" s="23">
        <v>5</v>
      </c>
      <c r="E5991" s="98" t="s">
        <v>49</v>
      </c>
      <c r="F5991" s="98" t="s">
        <v>164</v>
      </c>
      <c r="G5991" s="98" t="s">
        <v>4120</v>
      </c>
      <c r="H5991" s="98" t="s">
        <v>1366</v>
      </c>
      <c r="I5991" s="98" t="s">
        <v>6547</v>
      </c>
      <c r="J5991" s="99">
        <v>45297</v>
      </c>
      <c r="K5991" s="107">
        <v>10000000</v>
      </c>
      <c r="L5991" s="98" t="s">
        <v>8781</v>
      </c>
      <c r="M5991" s="23">
        <v>1080</v>
      </c>
      <c r="N5991" s="23">
        <v>1</v>
      </c>
      <c r="O5991" s="107">
        <v>10000000</v>
      </c>
      <c r="P5991" s="23">
        <v>180</v>
      </c>
      <c r="Q5991" s="23">
        <v>2</v>
      </c>
      <c r="R5991" s="23">
        <v>2</v>
      </c>
      <c r="S5991" s="23">
        <v>0</v>
      </c>
      <c r="T5991" s="47">
        <v>8.3333329999999997</v>
      </c>
      <c r="U5991" s="98" t="s">
        <v>111</v>
      </c>
      <c r="V5991" s="98" t="s">
        <v>3139</v>
      </c>
      <c r="W5991" s="69">
        <f t="shared" si="186"/>
        <v>2.3075124434098412E-2</v>
      </c>
    </row>
    <row r="5992" spans="1:23">
      <c r="A5992" s="98">
        <f t="shared" si="187"/>
        <v>889</v>
      </c>
      <c r="B5992" s="99">
        <v>44408</v>
      </c>
      <c r="C5992" s="23">
        <v>3589</v>
      </c>
      <c r="D5992" s="23">
        <v>5</v>
      </c>
      <c r="E5992" s="98" t="s">
        <v>49</v>
      </c>
      <c r="F5992" s="98" t="s">
        <v>164</v>
      </c>
      <c r="G5992" s="98" t="s">
        <v>4120</v>
      </c>
      <c r="H5992" s="98" t="s">
        <v>1366</v>
      </c>
      <c r="I5992" s="98" t="s">
        <v>6547</v>
      </c>
      <c r="J5992" s="99">
        <v>45297</v>
      </c>
      <c r="K5992" s="107">
        <v>5000000</v>
      </c>
      <c r="L5992" s="98" t="s">
        <v>8782</v>
      </c>
      <c r="M5992" s="23">
        <v>1080</v>
      </c>
      <c r="N5992" s="23">
        <v>1</v>
      </c>
      <c r="O5992" s="107">
        <v>5000000</v>
      </c>
      <c r="P5992" s="23">
        <v>180</v>
      </c>
      <c r="Q5992" s="23">
        <v>2</v>
      </c>
      <c r="R5992" s="23">
        <v>2</v>
      </c>
      <c r="S5992" s="23">
        <v>0</v>
      </c>
      <c r="T5992" s="47">
        <v>4.1666670000000003</v>
      </c>
      <c r="U5992" s="98" t="s">
        <v>111</v>
      </c>
      <c r="V5992" s="98" t="s">
        <v>3139</v>
      </c>
      <c r="W5992" s="69">
        <f t="shared" si="186"/>
        <v>1.1537563601556727E-2</v>
      </c>
    </row>
    <row r="5993" spans="1:23">
      <c r="A5993" s="98">
        <f t="shared" si="187"/>
        <v>1620</v>
      </c>
      <c r="B5993" s="99">
        <v>44408</v>
      </c>
      <c r="C5993" s="23">
        <v>3590</v>
      </c>
      <c r="D5993" s="23">
        <v>5</v>
      </c>
      <c r="E5993" s="98" t="s">
        <v>49</v>
      </c>
      <c r="F5993" s="98" t="s">
        <v>164</v>
      </c>
      <c r="G5993" s="98" t="s">
        <v>4120</v>
      </c>
      <c r="H5993" s="98" t="s">
        <v>1366</v>
      </c>
      <c r="I5993" s="98" t="s">
        <v>6547</v>
      </c>
      <c r="J5993" s="99">
        <v>46028</v>
      </c>
      <c r="K5993" s="107">
        <v>30000000</v>
      </c>
      <c r="L5993" s="98" t="s">
        <v>8783</v>
      </c>
      <c r="M5993" s="23">
        <v>1800</v>
      </c>
      <c r="N5993" s="23">
        <v>1</v>
      </c>
      <c r="O5993" s="107">
        <v>30000000</v>
      </c>
      <c r="P5993" s="23">
        <v>180</v>
      </c>
      <c r="Q5993" s="23">
        <v>2</v>
      </c>
      <c r="R5993" s="23">
        <v>2</v>
      </c>
      <c r="S5993" s="23">
        <v>3.1</v>
      </c>
      <c r="T5993" s="47">
        <v>27.06232</v>
      </c>
      <c r="U5993" s="98" t="s">
        <v>111</v>
      </c>
      <c r="V5993" s="98" t="s">
        <v>3139</v>
      </c>
      <c r="W5993" s="69">
        <f t="shared" si="186"/>
        <v>0.13655373824821909</v>
      </c>
    </row>
    <row r="5994" spans="1:23">
      <c r="A5994" s="98">
        <f t="shared" si="187"/>
        <v>889</v>
      </c>
      <c r="B5994" s="99">
        <v>44408</v>
      </c>
      <c r="C5994" s="23">
        <v>3591</v>
      </c>
      <c r="D5994" s="23">
        <v>5</v>
      </c>
      <c r="E5994" s="98" t="s">
        <v>49</v>
      </c>
      <c r="F5994" s="98" t="s">
        <v>164</v>
      </c>
      <c r="G5994" s="98" t="s">
        <v>4120</v>
      </c>
      <c r="H5994" s="98" t="s">
        <v>1366</v>
      </c>
      <c r="I5994" s="98" t="s">
        <v>6547</v>
      </c>
      <c r="J5994" s="99">
        <v>45297</v>
      </c>
      <c r="K5994" s="107">
        <v>10000000</v>
      </c>
      <c r="L5994" s="98" t="s">
        <v>8784</v>
      </c>
      <c r="M5994" s="23">
        <v>1080</v>
      </c>
      <c r="N5994" s="23">
        <v>1</v>
      </c>
      <c r="O5994" s="107">
        <v>10000000</v>
      </c>
      <c r="P5994" s="23">
        <v>30</v>
      </c>
      <c r="Q5994" s="23">
        <v>2</v>
      </c>
      <c r="R5994" s="23">
        <v>2</v>
      </c>
      <c r="S5994" s="23">
        <v>0</v>
      </c>
      <c r="T5994" s="47">
        <v>8.3333320000000004</v>
      </c>
      <c r="U5994" s="98" t="s">
        <v>111</v>
      </c>
      <c r="V5994" s="98" t="s">
        <v>3139</v>
      </c>
      <c r="W5994" s="69">
        <f t="shared" si="186"/>
        <v>2.3075121665083367E-2</v>
      </c>
    </row>
    <row r="5995" spans="1:23">
      <c r="A5995" s="98">
        <f t="shared" si="187"/>
        <v>1620</v>
      </c>
      <c r="B5995" s="99">
        <v>44408</v>
      </c>
      <c r="C5995" s="23">
        <v>3592</v>
      </c>
      <c r="D5995" s="23">
        <v>5</v>
      </c>
      <c r="E5995" s="98" t="s">
        <v>49</v>
      </c>
      <c r="F5995" s="98" t="s">
        <v>164</v>
      </c>
      <c r="G5995" s="98" t="s">
        <v>4120</v>
      </c>
      <c r="H5995" s="98" t="s">
        <v>1366</v>
      </c>
      <c r="I5995" s="98" t="s">
        <v>6547</v>
      </c>
      <c r="J5995" s="99">
        <v>46028</v>
      </c>
      <c r="K5995" s="107">
        <v>10000000</v>
      </c>
      <c r="L5995" s="98" t="s">
        <v>8785</v>
      </c>
      <c r="M5995" s="23">
        <v>1800</v>
      </c>
      <c r="N5995" s="23">
        <v>1</v>
      </c>
      <c r="O5995" s="107">
        <v>10000000</v>
      </c>
      <c r="P5995" s="23">
        <v>180</v>
      </c>
      <c r="Q5995" s="23">
        <v>2</v>
      </c>
      <c r="R5995" s="23">
        <v>2</v>
      </c>
      <c r="S5995" s="23">
        <v>0</v>
      </c>
      <c r="T5995" s="47">
        <v>9</v>
      </c>
      <c r="U5995" s="98" t="s">
        <v>111</v>
      </c>
      <c r="V5995" s="98" t="s">
        <v>3139</v>
      </c>
      <c r="W5995" s="69">
        <f t="shared" si="186"/>
        <v>4.5413092603811198E-2</v>
      </c>
    </row>
    <row r="5996" spans="1:23">
      <c r="A5996" s="98">
        <f t="shared" si="187"/>
        <v>889</v>
      </c>
      <c r="B5996" s="99">
        <v>44408</v>
      </c>
      <c r="C5996" s="23">
        <v>3593</v>
      </c>
      <c r="D5996" s="23">
        <v>5</v>
      </c>
      <c r="E5996" s="98" t="s">
        <v>49</v>
      </c>
      <c r="F5996" s="98" t="s">
        <v>164</v>
      </c>
      <c r="G5996" s="98" t="s">
        <v>4120</v>
      </c>
      <c r="H5996" s="98" t="s">
        <v>1366</v>
      </c>
      <c r="I5996" s="98" t="s">
        <v>6547</v>
      </c>
      <c r="J5996" s="99">
        <v>45297</v>
      </c>
      <c r="K5996" s="107">
        <v>10000000</v>
      </c>
      <c r="L5996" s="98" t="s">
        <v>8786</v>
      </c>
      <c r="M5996" s="23">
        <v>1080</v>
      </c>
      <c r="N5996" s="23">
        <v>1</v>
      </c>
      <c r="O5996" s="107">
        <v>10000000</v>
      </c>
      <c r="P5996" s="23">
        <v>180</v>
      </c>
      <c r="Q5996" s="23">
        <v>2</v>
      </c>
      <c r="R5996" s="23">
        <v>2</v>
      </c>
      <c r="S5996" s="23">
        <v>0</v>
      </c>
      <c r="T5996" s="47">
        <v>8.3333329999999997</v>
      </c>
      <c r="U5996" s="98" t="s">
        <v>111</v>
      </c>
      <c r="V5996" s="98" t="s">
        <v>3139</v>
      </c>
      <c r="W5996" s="69">
        <f t="shared" si="186"/>
        <v>2.3075124434098412E-2</v>
      </c>
    </row>
    <row r="5997" spans="1:23">
      <c r="A5997" s="98">
        <f t="shared" si="187"/>
        <v>341</v>
      </c>
      <c r="B5997" s="99">
        <v>44408</v>
      </c>
      <c r="C5997" s="23">
        <v>3594</v>
      </c>
      <c r="D5997" s="23">
        <v>5</v>
      </c>
      <c r="E5997" s="98" t="s">
        <v>49</v>
      </c>
      <c r="F5997" s="98" t="s">
        <v>164</v>
      </c>
      <c r="G5997" s="98" t="s">
        <v>4120</v>
      </c>
      <c r="H5997" s="98" t="s">
        <v>1366</v>
      </c>
      <c r="I5997" s="98" t="s">
        <v>6493</v>
      </c>
      <c r="J5997" s="99">
        <v>44749</v>
      </c>
      <c r="K5997" s="107">
        <v>10000000</v>
      </c>
      <c r="L5997" s="98" t="s">
        <v>8787</v>
      </c>
      <c r="M5997" s="23">
        <v>540</v>
      </c>
      <c r="N5997" s="23">
        <v>1</v>
      </c>
      <c r="O5997" s="107">
        <v>10000000</v>
      </c>
      <c r="P5997" s="23">
        <v>180</v>
      </c>
      <c r="Q5997" s="23">
        <v>2</v>
      </c>
      <c r="R5997" s="23">
        <v>2</v>
      </c>
      <c r="S5997" s="23">
        <v>0</v>
      </c>
      <c r="T5997" s="47">
        <v>6.6666670000000003</v>
      </c>
      <c r="U5997" s="98" t="s">
        <v>111</v>
      </c>
      <c r="V5997" s="98" t="s">
        <v>3139</v>
      </c>
      <c r="W5997" s="69">
        <f t="shared" si="186"/>
        <v>7.0808712172806812E-3</v>
      </c>
    </row>
    <row r="5998" spans="1:23">
      <c r="A5998" s="98">
        <f t="shared" si="187"/>
        <v>1256</v>
      </c>
      <c r="B5998" s="99">
        <v>44408</v>
      </c>
      <c r="C5998" s="23">
        <v>3595</v>
      </c>
      <c r="D5998" s="23">
        <v>5</v>
      </c>
      <c r="E5998" s="98" t="s">
        <v>49</v>
      </c>
      <c r="F5998" s="98" t="s">
        <v>164</v>
      </c>
      <c r="G5998" s="98" t="s">
        <v>4120</v>
      </c>
      <c r="H5998" s="98" t="s">
        <v>1366</v>
      </c>
      <c r="I5998" s="98" t="s">
        <v>6493</v>
      </c>
      <c r="J5998" s="99">
        <v>45664</v>
      </c>
      <c r="K5998" s="107">
        <v>6000000</v>
      </c>
      <c r="L5998" s="98" t="s">
        <v>8788</v>
      </c>
      <c r="M5998" s="23">
        <v>1440</v>
      </c>
      <c r="N5998" s="23">
        <v>1</v>
      </c>
      <c r="O5998" s="107">
        <v>6000000</v>
      </c>
      <c r="P5998" s="23">
        <v>180</v>
      </c>
      <c r="Q5998" s="23">
        <v>2</v>
      </c>
      <c r="R5998" s="23">
        <v>2</v>
      </c>
      <c r="S5998" s="23">
        <v>0</v>
      </c>
      <c r="T5998" s="47">
        <v>5.25</v>
      </c>
      <c r="U5998" s="98" t="s">
        <v>111</v>
      </c>
      <c r="V5998" s="98" t="s">
        <v>3139</v>
      </c>
      <c r="W5998" s="69">
        <f t="shared" si="186"/>
        <v>2.0538678506826544E-2</v>
      </c>
    </row>
    <row r="5999" spans="1:23">
      <c r="A5999" s="98">
        <f t="shared" si="187"/>
        <v>1621</v>
      </c>
      <c r="B5999" s="99">
        <v>44408</v>
      </c>
      <c r="C5999" s="23">
        <v>3596</v>
      </c>
      <c r="D5999" s="23">
        <v>5</v>
      </c>
      <c r="E5999" s="98" t="s">
        <v>49</v>
      </c>
      <c r="F5999" s="98" t="s">
        <v>164</v>
      </c>
      <c r="G5999" s="98" t="s">
        <v>4120</v>
      </c>
      <c r="H5999" s="98" t="s">
        <v>1366</v>
      </c>
      <c r="I5999" s="98" t="s">
        <v>6493</v>
      </c>
      <c r="J5999" s="99">
        <v>46029</v>
      </c>
      <c r="K5999" s="107">
        <v>10000000</v>
      </c>
      <c r="L5999" s="98" t="s">
        <v>8789</v>
      </c>
      <c r="M5999" s="23">
        <v>1800</v>
      </c>
      <c r="N5999" s="23">
        <v>1</v>
      </c>
      <c r="O5999" s="107">
        <v>10000000</v>
      </c>
      <c r="P5999" s="23">
        <v>180</v>
      </c>
      <c r="Q5999" s="23">
        <v>2</v>
      </c>
      <c r="R5999" s="23">
        <v>2</v>
      </c>
      <c r="S5999" s="23">
        <v>0</v>
      </c>
      <c r="T5999" s="47">
        <v>9</v>
      </c>
      <c r="U5999" s="98" t="s">
        <v>111</v>
      </c>
      <c r="V5999" s="98" t="s">
        <v>3139</v>
      </c>
      <c r="W5999" s="69">
        <f t="shared" si="186"/>
        <v>4.5441125377023425E-2</v>
      </c>
    </row>
    <row r="6000" spans="1:23">
      <c r="A6000" s="98">
        <f t="shared" si="187"/>
        <v>890</v>
      </c>
      <c r="B6000" s="99">
        <v>44408</v>
      </c>
      <c r="C6000" s="23">
        <v>3597</v>
      </c>
      <c r="D6000" s="23">
        <v>5</v>
      </c>
      <c r="E6000" s="98" t="s">
        <v>49</v>
      </c>
      <c r="F6000" s="98" t="s">
        <v>164</v>
      </c>
      <c r="G6000" s="98" t="s">
        <v>4120</v>
      </c>
      <c r="H6000" s="98" t="s">
        <v>1366</v>
      </c>
      <c r="I6000" s="98" t="s">
        <v>6493</v>
      </c>
      <c r="J6000" s="99">
        <v>45298</v>
      </c>
      <c r="K6000" s="107">
        <v>20000000</v>
      </c>
      <c r="L6000" s="98" t="s">
        <v>8790</v>
      </c>
      <c r="M6000" s="23">
        <v>1080</v>
      </c>
      <c r="N6000" s="23">
        <v>1</v>
      </c>
      <c r="O6000" s="107">
        <v>20000000</v>
      </c>
      <c r="P6000" s="23">
        <v>180</v>
      </c>
      <c r="Q6000" s="23">
        <v>2</v>
      </c>
      <c r="R6000" s="23">
        <v>2</v>
      </c>
      <c r="S6000" s="23">
        <v>0</v>
      </c>
      <c r="T6000" s="47">
        <v>16.705006999999998</v>
      </c>
      <c r="U6000" s="98" t="s">
        <v>111</v>
      </c>
      <c r="V6000" s="98" t="s">
        <v>3139</v>
      </c>
      <c r="W6000" s="69">
        <f t="shared" si="186"/>
        <v>4.6308447637592572E-2</v>
      </c>
    </row>
    <row r="6001" spans="1:23">
      <c r="A6001" s="98">
        <f t="shared" si="187"/>
        <v>890</v>
      </c>
      <c r="B6001" s="99">
        <v>44408</v>
      </c>
      <c r="C6001" s="23">
        <v>3598</v>
      </c>
      <c r="D6001" s="23">
        <v>5</v>
      </c>
      <c r="E6001" s="98" t="s">
        <v>49</v>
      </c>
      <c r="F6001" s="98" t="s">
        <v>164</v>
      </c>
      <c r="G6001" s="98" t="s">
        <v>4120</v>
      </c>
      <c r="H6001" s="98" t="s">
        <v>1366</v>
      </c>
      <c r="I6001" s="98" t="s">
        <v>6493</v>
      </c>
      <c r="J6001" s="99">
        <v>45298</v>
      </c>
      <c r="K6001" s="107">
        <v>10500000</v>
      </c>
      <c r="L6001" s="98" t="s">
        <v>8791</v>
      </c>
      <c r="M6001" s="23">
        <v>1080</v>
      </c>
      <c r="N6001" s="23">
        <v>1</v>
      </c>
      <c r="O6001" s="107">
        <v>10500000</v>
      </c>
      <c r="P6001" s="23">
        <v>180</v>
      </c>
      <c r="Q6001" s="23">
        <v>2</v>
      </c>
      <c r="R6001" s="23">
        <v>2</v>
      </c>
      <c r="S6001" s="23">
        <v>0</v>
      </c>
      <c r="T6001" s="47">
        <v>8.75</v>
      </c>
      <c r="U6001" s="98" t="s">
        <v>111</v>
      </c>
      <c r="V6001" s="98" t="s">
        <v>3139</v>
      </c>
      <c r="W6001" s="69">
        <f t="shared" si="186"/>
        <v>2.4256135710026043E-2</v>
      </c>
    </row>
    <row r="6002" spans="1:23">
      <c r="A6002" s="98">
        <f t="shared" si="187"/>
        <v>1621</v>
      </c>
      <c r="B6002" s="99">
        <v>44408</v>
      </c>
      <c r="C6002" s="23">
        <v>3599</v>
      </c>
      <c r="D6002" s="23">
        <v>5</v>
      </c>
      <c r="E6002" s="98" t="s">
        <v>49</v>
      </c>
      <c r="F6002" s="98" t="s">
        <v>164</v>
      </c>
      <c r="G6002" s="98" t="s">
        <v>4120</v>
      </c>
      <c r="H6002" s="98" t="s">
        <v>1366</v>
      </c>
      <c r="I6002" s="98" t="s">
        <v>6493</v>
      </c>
      <c r="J6002" s="99">
        <v>46029</v>
      </c>
      <c r="K6002" s="107">
        <v>35000000</v>
      </c>
      <c r="L6002" s="98" t="s">
        <v>8792</v>
      </c>
      <c r="M6002" s="23">
        <v>1800</v>
      </c>
      <c r="N6002" s="23">
        <v>1</v>
      </c>
      <c r="O6002" s="107">
        <v>35000000</v>
      </c>
      <c r="P6002" s="23">
        <v>180</v>
      </c>
      <c r="Q6002" s="23">
        <v>2</v>
      </c>
      <c r="R6002" s="23">
        <v>2</v>
      </c>
      <c r="S6002" s="23">
        <v>0</v>
      </c>
      <c r="T6002" s="47">
        <v>31.5</v>
      </c>
      <c r="U6002" s="98" t="s">
        <v>111</v>
      </c>
      <c r="V6002" s="98" t="s">
        <v>3139</v>
      </c>
      <c r="W6002" s="69">
        <f t="shared" si="186"/>
        <v>0.15904393881958198</v>
      </c>
    </row>
    <row r="6003" spans="1:23">
      <c r="A6003" s="98">
        <f t="shared" si="187"/>
        <v>890</v>
      </c>
      <c r="B6003" s="99">
        <v>44408</v>
      </c>
      <c r="C6003" s="23">
        <v>3600</v>
      </c>
      <c r="D6003" s="23">
        <v>5</v>
      </c>
      <c r="E6003" s="98" t="s">
        <v>49</v>
      </c>
      <c r="F6003" s="98" t="s">
        <v>164</v>
      </c>
      <c r="G6003" s="98" t="s">
        <v>4120</v>
      </c>
      <c r="H6003" s="98" t="s">
        <v>1366</v>
      </c>
      <c r="I6003" s="98" t="s">
        <v>6493</v>
      </c>
      <c r="J6003" s="99">
        <v>45298</v>
      </c>
      <c r="K6003" s="107">
        <v>7500000</v>
      </c>
      <c r="L6003" s="98" t="s">
        <v>8793</v>
      </c>
      <c r="M6003" s="23">
        <v>1080</v>
      </c>
      <c r="N6003" s="23">
        <v>1</v>
      </c>
      <c r="O6003" s="107">
        <v>7500000</v>
      </c>
      <c r="P6003" s="23">
        <v>180</v>
      </c>
      <c r="Q6003" s="23">
        <v>2</v>
      </c>
      <c r="R6003" s="23">
        <v>2</v>
      </c>
      <c r="S6003" s="23">
        <v>0</v>
      </c>
      <c r="T6003" s="47">
        <v>6.25</v>
      </c>
      <c r="U6003" s="98" t="s">
        <v>111</v>
      </c>
      <c r="V6003" s="98" t="s">
        <v>3139</v>
      </c>
      <c r="W6003" s="69">
        <f t="shared" si="186"/>
        <v>1.7325811221447173E-2</v>
      </c>
    </row>
    <row r="6004" spans="1:23">
      <c r="A6004" s="98">
        <f t="shared" si="187"/>
        <v>890</v>
      </c>
      <c r="B6004" s="99">
        <v>44408</v>
      </c>
      <c r="C6004" s="23">
        <v>3601</v>
      </c>
      <c r="D6004" s="23">
        <v>5</v>
      </c>
      <c r="E6004" s="98" t="s">
        <v>49</v>
      </c>
      <c r="F6004" s="98" t="s">
        <v>164</v>
      </c>
      <c r="G6004" s="98" t="s">
        <v>4120</v>
      </c>
      <c r="H6004" s="98" t="s">
        <v>1366</v>
      </c>
      <c r="I6004" s="98" t="s">
        <v>6493</v>
      </c>
      <c r="J6004" s="99">
        <v>45298</v>
      </c>
      <c r="K6004" s="107">
        <v>15000000</v>
      </c>
      <c r="L6004" s="98" t="s">
        <v>8795</v>
      </c>
      <c r="M6004" s="23">
        <v>1080</v>
      </c>
      <c r="N6004" s="23">
        <v>1</v>
      </c>
      <c r="O6004" s="107">
        <v>15000000</v>
      </c>
      <c r="P6004" s="23">
        <v>180</v>
      </c>
      <c r="Q6004" s="23">
        <v>2</v>
      </c>
      <c r="R6004" s="23">
        <v>2</v>
      </c>
      <c r="S6004" s="23">
        <v>0</v>
      </c>
      <c r="T6004" s="47">
        <v>12.5</v>
      </c>
      <c r="U6004" s="98" t="s">
        <v>111</v>
      </c>
      <c r="V6004" s="98" t="s">
        <v>3139</v>
      </c>
      <c r="W6004" s="69">
        <f t="shared" si="186"/>
        <v>3.4651622442894346E-2</v>
      </c>
    </row>
    <row r="6005" spans="1:23">
      <c r="A6005" s="98">
        <f t="shared" si="187"/>
        <v>890</v>
      </c>
      <c r="B6005" s="99">
        <v>44408</v>
      </c>
      <c r="C6005" s="23">
        <v>3602</v>
      </c>
      <c r="D6005" s="23">
        <v>5</v>
      </c>
      <c r="E6005" s="98" t="s">
        <v>49</v>
      </c>
      <c r="F6005" s="98" t="s">
        <v>164</v>
      </c>
      <c r="G6005" s="98" t="s">
        <v>4120</v>
      </c>
      <c r="H6005" s="98" t="s">
        <v>1366</v>
      </c>
      <c r="I6005" s="98" t="s">
        <v>6493</v>
      </c>
      <c r="J6005" s="99">
        <v>45298</v>
      </c>
      <c r="K6005" s="107">
        <v>6500000</v>
      </c>
      <c r="L6005" s="98" t="s">
        <v>8796</v>
      </c>
      <c r="M6005" s="23">
        <v>1080</v>
      </c>
      <c r="N6005" s="23">
        <v>1</v>
      </c>
      <c r="O6005" s="107">
        <v>6500000</v>
      </c>
      <c r="P6005" s="23">
        <v>180</v>
      </c>
      <c r="Q6005" s="23">
        <v>2</v>
      </c>
      <c r="R6005" s="23">
        <v>2</v>
      </c>
      <c r="S6005" s="23">
        <v>0</v>
      </c>
      <c r="T6005" s="47">
        <v>5.4166670000000003</v>
      </c>
      <c r="U6005" s="98" t="s">
        <v>111</v>
      </c>
      <c r="V6005" s="98" t="s">
        <v>3139</v>
      </c>
      <c r="W6005" s="69">
        <f t="shared" si="186"/>
        <v>1.5015703982630815E-2</v>
      </c>
    </row>
    <row r="6006" spans="1:23">
      <c r="A6006" s="98">
        <f t="shared" si="187"/>
        <v>1621</v>
      </c>
      <c r="B6006" s="99">
        <v>44408</v>
      </c>
      <c r="C6006" s="23">
        <v>3603</v>
      </c>
      <c r="D6006" s="23">
        <v>5</v>
      </c>
      <c r="E6006" s="98" t="s">
        <v>49</v>
      </c>
      <c r="F6006" s="98" t="s">
        <v>164</v>
      </c>
      <c r="G6006" s="98" t="s">
        <v>4120</v>
      </c>
      <c r="H6006" s="98" t="s">
        <v>1366</v>
      </c>
      <c r="I6006" s="98" t="s">
        <v>6493</v>
      </c>
      <c r="J6006" s="99">
        <v>46029</v>
      </c>
      <c r="K6006" s="107">
        <v>10500000</v>
      </c>
      <c r="L6006" s="98" t="s">
        <v>8797</v>
      </c>
      <c r="M6006" s="23">
        <v>1800</v>
      </c>
      <c r="N6006" s="23">
        <v>1</v>
      </c>
      <c r="O6006" s="107">
        <v>10500000</v>
      </c>
      <c r="P6006" s="23">
        <v>180</v>
      </c>
      <c r="Q6006" s="23">
        <v>2</v>
      </c>
      <c r="R6006" s="23">
        <v>2</v>
      </c>
      <c r="S6006" s="23">
        <v>0</v>
      </c>
      <c r="T6006" s="47">
        <v>9.4499999999999993</v>
      </c>
      <c r="U6006" s="98" t="s">
        <v>111</v>
      </c>
      <c r="V6006" s="98" t="s">
        <v>3139</v>
      </c>
      <c r="W6006" s="69">
        <f t="shared" si="186"/>
        <v>4.771318164587459E-2</v>
      </c>
    </row>
    <row r="6007" spans="1:23">
      <c r="A6007" s="98">
        <f t="shared" si="187"/>
        <v>1621</v>
      </c>
      <c r="B6007" s="99">
        <v>44408</v>
      </c>
      <c r="C6007" s="23">
        <v>3604</v>
      </c>
      <c r="D6007" s="23">
        <v>5</v>
      </c>
      <c r="E6007" s="98" t="s">
        <v>49</v>
      </c>
      <c r="F6007" s="98" t="s">
        <v>164</v>
      </c>
      <c r="G6007" s="98" t="s">
        <v>4120</v>
      </c>
      <c r="H6007" s="98" t="s">
        <v>1366</v>
      </c>
      <c r="I6007" s="98" t="s">
        <v>6493</v>
      </c>
      <c r="J6007" s="99">
        <v>46029</v>
      </c>
      <c r="K6007" s="107">
        <v>13000000</v>
      </c>
      <c r="L6007" s="98" t="s">
        <v>8794</v>
      </c>
      <c r="M6007" s="23">
        <v>1800</v>
      </c>
      <c r="N6007" s="23">
        <v>1</v>
      </c>
      <c r="O6007" s="107">
        <v>13000000</v>
      </c>
      <c r="P6007" s="23">
        <v>180</v>
      </c>
      <c r="Q6007" s="23">
        <v>2</v>
      </c>
      <c r="R6007" s="23">
        <v>2</v>
      </c>
      <c r="S6007" s="23">
        <v>0</v>
      </c>
      <c r="T6007" s="47">
        <v>11.7</v>
      </c>
      <c r="U6007" s="98" t="s">
        <v>111</v>
      </c>
      <c r="V6007" s="98" t="s">
        <v>3139</v>
      </c>
      <c r="W6007" s="69">
        <f t="shared" si="186"/>
        <v>5.907346299013045E-2</v>
      </c>
    </row>
    <row r="6008" spans="1:23">
      <c r="A6008" s="98">
        <f t="shared" si="187"/>
        <v>890</v>
      </c>
      <c r="B6008" s="99">
        <v>44408</v>
      </c>
      <c r="C6008" s="23">
        <v>3605</v>
      </c>
      <c r="D6008" s="23">
        <v>5</v>
      </c>
      <c r="E6008" s="98" t="s">
        <v>49</v>
      </c>
      <c r="F6008" s="98" t="s">
        <v>164</v>
      </c>
      <c r="G6008" s="98" t="s">
        <v>4120</v>
      </c>
      <c r="H6008" s="98" t="s">
        <v>1366</v>
      </c>
      <c r="I6008" s="98" t="s">
        <v>6493</v>
      </c>
      <c r="J6008" s="99">
        <v>45298</v>
      </c>
      <c r="K6008" s="107">
        <v>15000000</v>
      </c>
      <c r="L6008" s="98" t="s">
        <v>8798</v>
      </c>
      <c r="M6008" s="23">
        <v>1080</v>
      </c>
      <c r="N6008" s="23">
        <v>1</v>
      </c>
      <c r="O6008" s="107">
        <v>15000000</v>
      </c>
      <c r="P6008" s="23">
        <v>30</v>
      </c>
      <c r="Q6008" s="23">
        <v>2</v>
      </c>
      <c r="R6008" s="23">
        <v>2</v>
      </c>
      <c r="S6008" s="23">
        <v>0</v>
      </c>
      <c r="T6008" s="47">
        <v>12.499998</v>
      </c>
      <c r="U6008" s="98" t="s">
        <v>111</v>
      </c>
      <c r="V6008" s="98" t="s">
        <v>3139</v>
      </c>
      <c r="W6008" s="69">
        <f t="shared" si="186"/>
        <v>3.4651616898634753E-2</v>
      </c>
    </row>
    <row r="6009" spans="1:23">
      <c r="A6009" s="98">
        <f t="shared" si="187"/>
        <v>890</v>
      </c>
      <c r="B6009" s="99">
        <v>44408</v>
      </c>
      <c r="C6009" s="23">
        <v>3606</v>
      </c>
      <c r="D6009" s="23">
        <v>5</v>
      </c>
      <c r="E6009" s="98" t="s">
        <v>49</v>
      </c>
      <c r="F6009" s="98" t="s">
        <v>164</v>
      </c>
      <c r="G6009" s="98" t="s">
        <v>4120</v>
      </c>
      <c r="H6009" s="98" t="s">
        <v>1366</v>
      </c>
      <c r="I6009" s="98" t="s">
        <v>6493</v>
      </c>
      <c r="J6009" s="99">
        <v>45298</v>
      </c>
      <c r="K6009" s="107">
        <v>10500000</v>
      </c>
      <c r="L6009" s="98" t="s">
        <v>8799</v>
      </c>
      <c r="M6009" s="23">
        <v>1080</v>
      </c>
      <c r="N6009" s="23">
        <v>1</v>
      </c>
      <c r="O6009" s="107">
        <v>10500000</v>
      </c>
      <c r="P6009" s="23">
        <v>180</v>
      </c>
      <c r="Q6009" s="23">
        <v>2</v>
      </c>
      <c r="R6009" s="23">
        <v>2</v>
      </c>
      <c r="S6009" s="23">
        <v>0</v>
      </c>
      <c r="T6009" s="47">
        <v>8.75</v>
      </c>
      <c r="U6009" s="98" t="s">
        <v>111</v>
      </c>
      <c r="V6009" s="98" t="s">
        <v>3139</v>
      </c>
      <c r="W6009" s="69">
        <f t="shared" si="186"/>
        <v>2.4256135710026043E-2</v>
      </c>
    </row>
    <row r="6010" spans="1:23">
      <c r="A6010" s="98">
        <f t="shared" si="187"/>
        <v>891</v>
      </c>
      <c r="B6010" s="99">
        <v>44408</v>
      </c>
      <c r="C6010" s="23">
        <v>3607</v>
      </c>
      <c r="D6010" s="23">
        <v>5</v>
      </c>
      <c r="E6010" s="98" t="s">
        <v>49</v>
      </c>
      <c r="F6010" s="98" t="s">
        <v>164</v>
      </c>
      <c r="G6010" s="98" t="s">
        <v>4120</v>
      </c>
      <c r="H6010" s="98" t="s">
        <v>1366</v>
      </c>
      <c r="I6010" s="98" t="s">
        <v>6754</v>
      </c>
      <c r="J6010" s="99">
        <v>45299</v>
      </c>
      <c r="K6010" s="107">
        <v>9000000</v>
      </c>
      <c r="L6010" s="98" t="s">
        <v>8800</v>
      </c>
      <c r="M6010" s="23">
        <v>1080</v>
      </c>
      <c r="N6010" s="23">
        <v>1</v>
      </c>
      <c r="O6010" s="107">
        <v>9000000</v>
      </c>
      <c r="P6010" s="23">
        <v>180</v>
      </c>
      <c r="Q6010" s="23">
        <v>2</v>
      </c>
      <c r="R6010" s="23">
        <v>2</v>
      </c>
      <c r="S6010" s="23">
        <v>0</v>
      </c>
      <c r="T6010" s="47">
        <v>7.5</v>
      </c>
      <c r="U6010" s="98" t="s">
        <v>111</v>
      </c>
      <c r="V6010" s="98" t="s">
        <v>3139</v>
      </c>
      <c r="W6010" s="69">
        <f t="shared" si="186"/>
        <v>2.0814334110080133E-2</v>
      </c>
    </row>
    <row r="6011" spans="1:23">
      <c r="A6011" s="98">
        <f t="shared" si="187"/>
        <v>891</v>
      </c>
      <c r="B6011" s="99">
        <v>44408</v>
      </c>
      <c r="C6011" s="23">
        <v>3608</v>
      </c>
      <c r="D6011" s="23">
        <v>5</v>
      </c>
      <c r="E6011" s="98" t="s">
        <v>49</v>
      </c>
      <c r="F6011" s="98" t="s">
        <v>164</v>
      </c>
      <c r="G6011" s="98" t="s">
        <v>4120</v>
      </c>
      <c r="H6011" s="98" t="s">
        <v>1366</v>
      </c>
      <c r="I6011" s="98" t="s">
        <v>6754</v>
      </c>
      <c r="J6011" s="99">
        <v>45299</v>
      </c>
      <c r="K6011" s="107">
        <v>8000000</v>
      </c>
      <c r="L6011" s="98" t="s">
        <v>8801</v>
      </c>
      <c r="M6011" s="23">
        <v>1080</v>
      </c>
      <c r="N6011" s="23">
        <v>1</v>
      </c>
      <c r="O6011" s="107">
        <v>8000000</v>
      </c>
      <c r="P6011" s="23">
        <v>90</v>
      </c>
      <c r="Q6011" s="23">
        <v>2</v>
      </c>
      <c r="R6011" s="23">
        <v>2</v>
      </c>
      <c r="S6011" s="23">
        <v>0</v>
      </c>
      <c r="T6011" s="47">
        <v>6.6666660000000002</v>
      </c>
      <c r="U6011" s="98" t="s">
        <v>111</v>
      </c>
      <c r="V6011" s="98" t="s">
        <v>3139</v>
      </c>
      <c r="W6011" s="69">
        <f t="shared" si="186"/>
        <v>1.8501628469908198E-2</v>
      </c>
    </row>
    <row r="6012" spans="1:23">
      <c r="A6012" s="98">
        <f t="shared" si="187"/>
        <v>891</v>
      </c>
      <c r="B6012" s="99">
        <v>44408</v>
      </c>
      <c r="C6012" s="23">
        <v>3609</v>
      </c>
      <c r="D6012" s="23">
        <v>5</v>
      </c>
      <c r="E6012" s="98" t="s">
        <v>49</v>
      </c>
      <c r="F6012" s="98" t="s">
        <v>164</v>
      </c>
      <c r="G6012" s="98" t="s">
        <v>4120</v>
      </c>
      <c r="H6012" s="98" t="s">
        <v>1366</v>
      </c>
      <c r="I6012" s="98" t="s">
        <v>6754</v>
      </c>
      <c r="J6012" s="99">
        <v>45299</v>
      </c>
      <c r="K6012" s="107">
        <v>9000000</v>
      </c>
      <c r="L6012" s="98" t="s">
        <v>8802</v>
      </c>
      <c r="M6012" s="23">
        <v>1080</v>
      </c>
      <c r="N6012" s="23">
        <v>1</v>
      </c>
      <c r="O6012" s="107">
        <v>9000000</v>
      </c>
      <c r="P6012" s="23">
        <v>30</v>
      </c>
      <c r="Q6012" s="23">
        <v>2</v>
      </c>
      <c r="R6012" s="23">
        <v>2</v>
      </c>
      <c r="S6012" s="23">
        <v>0</v>
      </c>
      <c r="T6012" s="47">
        <v>7.5</v>
      </c>
      <c r="U6012" s="98" t="s">
        <v>111</v>
      </c>
      <c r="V6012" s="98" t="s">
        <v>3139</v>
      </c>
      <c r="W6012" s="69">
        <f t="shared" si="186"/>
        <v>2.0814334110080133E-2</v>
      </c>
    </row>
    <row r="6013" spans="1:23">
      <c r="A6013" s="98">
        <f t="shared" si="187"/>
        <v>1622</v>
      </c>
      <c r="B6013" s="99">
        <v>44408</v>
      </c>
      <c r="C6013" s="23">
        <v>3610</v>
      </c>
      <c r="D6013" s="23">
        <v>5</v>
      </c>
      <c r="E6013" s="98" t="s">
        <v>49</v>
      </c>
      <c r="F6013" s="98" t="s">
        <v>164</v>
      </c>
      <c r="G6013" s="98" t="s">
        <v>4120</v>
      </c>
      <c r="H6013" s="98" t="s">
        <v>1366</v>
      </c>
      <c r="I6013" s="98" t="s">
        <v>6754</v>
      </c>
      <c r="J6013" s="99">
        <v>46030</v>
      </c>
      <c r="K6013" s="107">
        <v>20000000</v>
      </c>
      <c r="L6013" s="98" t="s">
        <v>8803</v>
      </c>
      <c r="M6013" s="23">
        <v>1800</v>
      </c>
      <c r="N6013" s="23">
        <v>1</v>
      </c>
      <c r="O6013" s="107">
        <v>20000000</v>
      </c>
      <c r="P6013" s="23">
        <v>180</v>
      </c>
      <c r="Q6013" s="23">
        <v>2</v>
      </c>
      <c r="R6013" s="23">
        <v>2</v>
      </c>
      <c r="S6013" s="23">
        <v>0</v>
      </c>
      <c r="T6013" s="47">
        <v>18</v>
      </c>
      <c r="U6013" s="98" t="s">
        <v>111</v>
      </c>
      <c r="V6013" s="98" t="s">
        <v>3139</v>
      </c>
      <c r="W6013" s="69">
        <f t="shared" si="186"/>
        <v>9.0938316300471306E-2</v>
      </c>
    </row>
    <row r="6014" spans="1:23">
      <c r="A6014" s="98">
        <f t="shared" si="187"/>
        <v>891</v>
      </c>
      <c r="B6014" s="99">
        <v>44408</v>
      </c>
      <c r="C6014" s="23">
        <v>3611</v>
      </c>
      <c r="D6014" s="23">
        <v>5</v>
      </c>
      <c r="E6014" s="98" t="s">
        <v>49</v>
      </c>
      <c r="F6014" s="98" t="s">
        <v>164</v>
      </c>
      <c r="G6014" s="98" t="s">
        <v>4120</v>
      </c>
      <c r="H6014" s="98" t="s">
        <v>1366</v>
      </c>
      <c r="I6014" s="98" t="s">
        <v>6754</v>
      </c>
      <c r="J6014" s="99">
        <v>45299</v>
      </c>
      <c r="K6014" s="107">
        <v>8000000</v>
      </c>
      <c r="L6014" s="98" t="s">
        <v>8804</v>
      </c>
      <c r="M6014" s="23">
        <v>1080</v>
      </c>
      <c r="N6014" s="23">
        <v>1</v>
      </c>
      <c r="O6014" s="107">
        <v>8000000</v>
      </c>
      <c r="P6014" s="23">
        <v>180</v>
      </c>
      <c r="Q6014" s="23">
        <v>2</v>
      </c>
      <c r="R6014" s="23">
        <v>2</v>
      </c>
      <c r="S6014" s="23">
        <v>0</v>
      </c>
      <c r="T6014" s="47">
        <v>6.6666670000000003</v>
      </c>
      <c r="U6014" s="98" t="s">
        <v>111</v>
      </c>
      <c r="V6014" s="98" t="s">
        <v>3139</v>
      </c>
      <c r="W6014" s="69">
        <f t="shared" si="186"/>
        <v>1.8501631245152746E-2</v>
      </c>
    </row>
    <row r="6015" spans="1:23">
      <c r="A6015" s="98">
        <f t="shared" si="187"/>
        <v>526</v>
      </c>
      <c r="B6015" s="99">
        <v>44408</v>
      </c>
      <c r="C6015" s="23">
        <v>3612</v>
      </c>
      <c r="D6015" s="23">
        <v>5</v>
      </c>
      <c r="E6015" s="98" t="s">
        <v>49</v>
      </c>
      <c r="F6015" s="98" t="s">
        <v>164</v>
      </c>
      <c r="G6015" s="98" t="s">
        <v>4120</v>
      </c>
      <c r="H6015" s="98" t="s">
        <v>1366</v>
      </c>
      <c r="I6015" s="98" t="s">
        <v>6754</v>
      </c>
      <c r="J6015" s="99">
        <v>44934</v>
      </c>
      <c r="K6015" s="107">
        <v>10500000</v>
      </c>
      <c r="L6015" s="98" t="s">
        <v>8805</v>
      </c>
      <c r="M6015" s="23">
        <v>720</v>
      </c>
      <c r="N6015" s="23">
        <v>1</v>
      </c>
      <c r="O6015" s="107">
        <v>10500000</v>
      </c>
      <c r="P6015" s="23">
        <v>180</v>
      </c>
      <c r="Q6015" s="23">
        <v>2</v>
      </c>
      <c r="R6015" s="23">
        <v>2</v>
      </c>
      <c r="S6015" s="23">
        <v>0</v>
      </c>
      <c r="T6015" s="47">
        <v>7.875</v>
      </c>
      <c r="U6015" s="98" t="s">
        <v>111</v>
      </c>
      <c r="V6015" s="98" t="s">
        <v>3139</v>
      </c>
      <c r="W6015" s="69">
        <f t="shared" si="186"/>
        <v>1.290208387092846E-2</v>
      </c>
    </row>
    <row r="6016" spans="1:23">
      <c r="A6016" s="98">
        <f t="shared" si="187"/>
        <v>1622</v>
      </c>
      <c r="B6016" s="99">
        <v>44408</v>
      </c>
      <c r="C6016" s="23">
        <v>3613</v>
      </c>
      <c r="D6016" s="23">
        <v>5</v>
      </c>
      <c r="E6016" s="98" t="s">
        <v>49</v>
      </c>
      <c r="F6016" s="98" t="s">
        <v>164</v>
      </c>
      <c r="G6016" s="98" t="s">
        <v>4120</v>
      </c>
      <c r="H6016" s="98" t="s">
        <v>1366</v>
      </c>
      <c r="I6016" s="98" t="s">
        <v>6754</v>
      </c>
      <c r="J6016" s="99">
        <v>46030</v>
      </c>
      <c r="K6016" s="107">
        <v>11000000</v>
      </c>
      <c r="L6016" s="98" t="s">
        <v>8806</v>
      </c>
      <c r="M6016" s="23">
        <v>1800</v>
      </c>
      <c r="N6016" s="23">
        <v>1</v>
      </c>
      <c r="O6016" s="107">
        <v>11000000</v>
      </c>
      <c r="P6016" s="23">
        <v>30</v>
      </c>
      <c r="Q6016" s="23">
        <v>2</v>
      </c>
      <c r="R6016" s="23">
        <v>2</v>
      </c>
      <c r="S6016" s="23">
        <v>0</v>
      </c>
      <c r="T6016" s="47">
        <v>9.9000020000000006</v>
      </c>
      <c r="U6016" s="98" t="s">
        <v>111</v>
      </c>
      <c r="V6016" s="98" t="s">
        <v>3139</v>
      </c>
      <c r="W6016" s="69">
        <f t="shared" si="186"/>
        <v>5.0016084069516596E-2</v>
      </c>
    </row>
    <row r="6017" spans="1:23">
      <c r="A6017" s="98">
        <f t="shared" si="187"/>
        <v>891</v>
      </c>
      <c r="B6017" s="99">
        <v>44408</v>
      </c>
      <c r="C6017" s="23">
        <v>3614</v>
      </c>
      <c r="D6017" s="23">
        <v>5</v>
      </c>
      <c r="E6017" s="98" t="s">
        <v>49</v>
      </c>
      <c r="F6017" s="98" t="s">
        <v>164</v>
      </c>
      <c r="G6017" s="98" t="s">
        <v>4120</v>
      </c>
      <c r="H6017" s="98" t="s">
        <v>1366</v>
      </c>
      <c r="I6017" s="98" t="s">
        <v>6754</v>
      </c>
      <c r="J6017" s="99">
        <v>45299</v>
      </c>
      <c r="K6017" s="107">
        <v>15000000</v>
      </c>
      <c r="L6017" s="98" t="s">
        <v>8807</v>
      </c>
      <c r="M6017" s="23">
        <v>1080</v>
      </c>
      <c r="N6017" s="23">
        <v>1</v>
      </c>
      <c r="O6017" s="107">
        <v>15000000</v>
      </c>
      <c r="P6017" s="23">
        <v>90</v>
      </c>
      <c r="Q6017" s="23">
        <v>2</v>
      </c>
      <c r="R6017" s="23">
        <v>2</v>
      </c>
      <c r="S6017" s="23">
        <v>0</v>
      </c>
      <c r="T6017" s="47">
        <v>12.5</v>
      </c>
      <c r="U6017" s="98" t="s">
        <v>111</v>
      </c>
      <c r="V6017" s="98" t="s">
        <v>3139</v>
      </c>
      <c r="W6017" s="69">
        <f t="shared" si="186"/>
        <v>3.4690556850133551E-2</v>
      </c>
    </row>
    <row r="6018" spans="1:23">
      <c r="A6018" s="98">
        <f t="shared" si="187"/>
        <v>1622</v>
      </c>
      <c r="B6018" s="99">
        <v>44408</v>
      </c>
      <c r="C6018" s="23">
        <v>3615</v>
      </c>
      <c r="D6018" s="23">
        <v>5</v>
      </c>
      <c r="E6018" s="98" t="s">
        <v>49</v>
      </c>
      <c r="F6018" s="98" t="s">
        <v>164</v>
      </c>
      <c r="G6018" s="98" t="s">
        <v>4120</v>
      </c>
      <c r="H6018" s="98" t="s">
        <v>1366</v>
      </c>
      <c r="I6018" s="98" t="s">
        <v>6754</v>
      </c>
      <c r="J6018" s="99">
        <v>46030</v>
      </c>
      <c r="K6018" s="107">
        <v>7000000</v>
      </c>
      <c r="L6018" s="98" t="s">
        <v>8808</v>
      </c>
      <c r="M6018" s="23">
        <v>1800</v>
      </c>
      <c r="N6018" s="23">
        <v>1</v>
      </c>
      <c r="O6018" s="107">
        <v>7000000</v>
      </c>
      <c r="P6018" s="23">
        <v>180</v>
      </c>
      <c r="Q6018" s="23">
        <v>2</v>
      </c>
      <c r="R6018" s="23">
        <v>2</v>
      </c>
      <c r="S6018" s="23">
        <v>0</v>
      </c>
      <c r="T6018" s="47">
        <v>6.3</v>
      </c>
      <c r="U6018" s="98" t="s">
        <v>111</v>
      </c>
      <c r="V6018" s="98" t="s">
        <v>3139</v>
      </c>
      <c r="W6018" s="69">
        <f t="shared" ref="W6018:W6081" si="188">+T6018/SUM($T$2:$T$5848)*A6018</f>
        <v>3.1828410705164956E-2</v>
      </c>
    </row>
    <row r="6019" spans="1:23">
      <c r="A6019" s="98">
        <f t="shared" ref="A6019:A6082" si="189">+J6019-B6019</f>
        <v>891</v>
      </c>
      <c r="B6019" s="99">
        <v>44408</v>
      </c>
      <c r="C6019" s="23">
        <v>3616</v>
      </c>
      <c r="D6019" s="23">
        <v>5</v>
      </c>
      <c r="E6019" s="98" t="s">
        <v>49</v>
      </c>
      <c r="F6019" s="98" t="s">
        <v>164</v>
      </c>
      <c r="G6019" s="98" t="s">
        <v>4120</v>
      </c>
      <c r="H6019" s="98" t="s">
        <v>1366</v>
      </c>
      <c r="I6019" s="98" t="s">
        <v>6754</v>
      </c>
      <c r="J6019" s="99">
        <v>45299</v>
      </c>
      <c r="K6019" s="107">
        <v>5000000</v>
      </c>
      <c r="L6019" s="98" t="s">
        <v>8809</v>
      </c>
      <c r="M6019" s="23">
        <v>1080</v>
      </c>
      <c r="N6019" s="23">
        <v>1</v>
      </c>
      <c r="O6019" s="107">
        <v>5000000</v>
      </c>
      <c r="P6019" s="23">
        <v>180</v>
      </c>
      <c r="Q6019" s="23">
        <v>2</v>
      </c>
      <c r="R6019" s="23">
        <v>2</v>
      </c>
      <c r="S6019" s="23">
        <v>0</v>
      </c>
      <c r="T6019" s="47">
        <v>4.1666670000000003</v>
      </c>
      <c r="U6019" s="98" t="s">
        <v>111</v>
      </c>
      <c r="V6019" s="98" t="s">
        <v>3139</v>
      </c>
      <c r="W6019" s="69">
        <f t="shared" si="188"/>
        <v>1.1563519875126034E-2</v>
      </c>
    </row>
    <row r="6020" spans="1:23">
      <c r="A6020" s="98">
        <f t="shared" si="189"/>
        <v>1626</v>
      </c>
      <c r="B6020" s="99">
        <v>44408</v>
      </c>
      <c r="C6020" s="23">
        <v>3617</v>
      </c>
      <c r="D6020" s="23">
        <v>5</v>
      </c>
      <c r="E6020" s="98" t="s">
        <v>49</v>
      </c>
      <c r="F6020" s="98" t="s">
        <v>164</v>
      </c>
      <c r="G6020" s="98" t="s">
        <v>4120</v>
      </c>
      <c r="H6020" s="98" t="s">
        <v>1366</v>
      </c>
      <c r="I6020" s="98" t="s">
        <v>5970</v>
      </c>
      <c r="J6020" s="99">
        <v>46034</v>
      </c>
      <c r="K6020" s="107">
        <v>15000000</v>
      </c>
      <c r="L6020" s="98" t="s">
        <v>8810</v>
      </c>
      <c r="M6020" s="23">
        <v>1800</v>
      </c>
      <c r="N6020" s="23">
        <v>1</v>
      </c>
      <c r="O6020" s="107">
        <v>15000000</v>
      </c>
      <c r="P6020" s="23">
        <v>180</v>
      </c>
      <c r="Q6020" s="23">
        <v>2</v>
      </c>
      <c r="R6020" s="23">
        <v>2</v>
      </c>
      <c r="S6020" s="23">
        <v>0</v>
      </c>
      <c r="T6020" s="47">
        <v>13.5</v>
      </c>
      <c r="U6020" s="98" t="s">
        <v>111</v>
      </c>
      <c r="V6020" s="98" t="s">
        <v>3139</v>
      </c>
      <c r="W6020" s="69">
        <f t="shared" si="188"/>
        <v>6.8371933864626866E-2</v>
      </c>
    </row>
    <row r="6021" spans="1:23">
      <c r="A6021" s="98">
        <f t="shared" si="189"/>
        <v>895</v>
      </c>
      <c r="B6021" s="99">
        <v>44408</v>
      </c>
      <c r="C6021" s="23">
        <v>3618</v>
      </c>
      <c r="D6021" s="23">
        <v>5</v>
      </c>
      <c r="E6021" s="98" t="s">
        <v>49</v>
      </c>
      <c r="F6021" s="98" t="s">
        <v>164</v>
      </c>
      <c r="G6021" s="98" t="s">
        <v>4120</v>
      </c>
      <c r="H6021" s="98" t="s">
        <v>1366</v>
      </c>
      <c r="I6021" s="98" t="s">
        <v>5970</v>
      </c>
      <c r="J6021" s="99">
        <v>45303</v>
      </c>
      <c r="K6021" s="107">
        <v>15000000</v>
      </c>
      <c r="L6021" s="98" t="s">
        <v>8811</v>
      </c>
      <c r="M6021" s="23">
        <v>1080</v>
      </c>
      <c r="N6021" s="23">
        <v>1</v>
      </c>
      <c r="O6021" s="107">
        <v>15000000</v>
      </c>
      <c r="P6021" s="23">
        <v>30</v>
      </c>
      <c r="Q6021" s="23">
        <v>2</v>
      </c>
      <c r="R6021" s="23">
        <v>2</v>
      </c>
      <c r="S6021" s="23">
        <v>0</v>
      </c>
      <c r="T6021" s="47">
        <v>12.499998</v>
      </c>
      <c r="U6021" s="98" t="s">
        <v>111</v>
      </c>
      <c r="V6021" s="98" t="s">
        <v>3139</v>
      </c>
      <c r="W6021" s="69">
        <f t="shared" si="188"/>
        <v>3.4846288903683263E-2</v>
      </c>
    </row>
    <row r="6022" spans="1:23">
      <c r="A6022" s="98">
        <f t="shared" si="189"/>
        <v>895</v>
      </c>
      <c r="B6022" s="99">
        <v>44408</v>
      </c>
      <c r="C6022" s="23">
        <v>3619</v>
      </c>
      <c r="D6022" s="23">
        <v>5</v>
      </c>
      <c r="E6022" s="98" t="s">
        <v>49</v>
      </c>
      <c r="F6022" s="98" t="s">
        <v>164</v>
      </c>
      <c r="G6022" s="98" t="s">
        <v>4120</v>
      </c>
      <c r="H6022" s="98" t="s">
        <v>1366</v>
      </c>
      <c r="I6022" s="98" t="s">
        <v>5970</v>
      </c>
      <c r="J6022" s="99">
        <v>45303</v>
      </c>
      <c r="K6022" s="107">
        <v>6000000</v>
      </c>
      <c r="L6022" s="98" t="s">
        <v>8812</v>
      </c>
      <c r="M6022" s="23">
        <v>1080</v>
      </c>
      <c r="N6022" s="23">
        <v>1</v>
      </c>
      <c r="O6022" s="107">
        <v>6000000</v>
      </c>
      <c r="P6022" s="23">
        <v>30</v>
      </c>
      <c r="Q6022" s="23">
        <v>2</v>
      </c>
      <c r="R6022" s="23">
        <v>2</v>
      </c>
      <c r="S6022" s="23">
        <v>0</v>
      </c>
      <c r="T6022" s="47">
        <v>4.9999979999999997</v>
      </c>
      <c r="U6022" s="98" t="s">
        <v>111</v>
      </c>
      <c r="V6022" s="98" t="s">
        <v>3139</v>
      </c>
      <c r="W6022" s="69">
        <f t="shared" si="188"/>
        <v>1.3938512216229037E-2</v>
      </c>
    </row>
    <row r="6023" spans="1:23">
      <c r="A6023" s="98">
        <f t="shared" si="189"/>
        <v>1626</v>
      </c>
      <c r="B6023" s="99">
        <v>44408</v>
      </c>
      <c r="C6023" s="23">
        <v>3620</v>
      </c>
      <c r="D6023" s="23">
        <v>5</v>
      </c>
      <c r="E6023" s="98" t="s">
        <v>49</v>
      </c>
      <c r="F6023" s="98" t="s">
        <v>164</v>
      </c>
      <c r="G6023" s="98" t="s">
        <v>4120</v>
      </c>
      <c r="H6023" s="98" t="s">
        <v>1366</v>
      </c>
      <c r="I6023" s="98" t="s">
        <v>5970</v>
      </c>
      <c r="J6023" s="99">
        <v>46034</v>
      </c>
      <c r="K6023" s="107">
        <v>60000000</v>
      </c>
      <c r="L6023" s="98" t="s">
        <v>8813</v>
      </c>
      <c r="M6023" s="23">
        <v>1800</v>
      </c>
      <c r="N6023" s="23">
        <v>1</v>
      </c>
      <c r="O6023" s="107">
        <v>60000000</v>
      </c>
      <c r="P6023" s="23">
        <v>180</v>
      </c>
      <c r="Q6023" s="23">
        <v>2</v>
      </c>
      <c r="R6023" s="23">
        <v>2</v>
      </c>
      <c r="S6023" s="23">
        <v>0</v>
      </c>
      <c r="T6023" s="47">
        <v>54.117072</v>
      </c>
      <c r="U6023" s="98" t="s">
        <v>111</v>
      </c>
      <c r="V6023" s="98" t="s">
        <v>3139</v>
      </c>
      <c r="W6023" s="69">
        <f t="shared" si="188"/>
        <v>0.27408065686898148</v>
      </c>
    </row>
    <row r="6024" spans="1:23">
      <c r="A6024" s="98">
        <f t="shared" si="189"/>
        <v>1626</v>
      </c>
      <c r="B6024" s="99">
        <v>44408</v>
      </c>
      <c r="C6024" s="23">
        <v>3621</v>
      </c>
      <c r="D6024" s="23">
        <v>5</v>
      </c>
      <c r="E6024" s="98" t="s">
        <v>49</v>
      </c>
      <c r="F6024" s="98" t="s">
        <v>164</v>
      </c>
      <c r="G6024" s="98" t="s">
        <v>4120</v>
      </c>
      <c r="H6024" s="98" t="s">
        <v>1366</v>
      </c>
      <c r="I6024" s="98" t="s">
        <v>5970</v>
      </c>
      <c r="J6024" s="99">
        <v>46034</v>
      </c>
      <c r="K6024" s="107">
        <v>18000000</v>
      </c>
      <c r="L6024" s="98" t="s">
        <v>8814</v>
      </c>
      <c r="M6024" s="23">
        <v>1800</v>
      </c>
      <c r="N6024" s="23">
        <v>1</v>
      </c>
      <c r="O6024" s="107">
        <v>18000000</v>
      </c>
      <c r="P6024" s="23">
        <v>180</v>
      </c>
      <c r="Q6024" s="23">
        <v>2</v>
      </c>
      <c r="R6024" s="23">
        <v>2</v>
      </c>
      <c r="S6024" s="23">
        <v>0</v>
      </c>
      <c r="T6024" s="47">
        <v>16.2</v>
      </c>
      <c r="U6024" s="98" t="s">
        <v>111</v>
      </c>
      <c r="V6024" s="98" t="s">
        <v>3139</v>
      </c>
      <c r="W6024" s="69">
        <f t="shared" si="188"/>
        <v>8.2046320637552225E-2</v>
      </c>
    </row>
    <row r="6025" spans="1:23">
      <c r="A6025" s="98">
        <f t="shared" si="189"/>
        <v>896</v>
      </c>
      <c r="B6025" s="99">
        <v>44408</v>
      </c>
      <c r="C6025" s="23">
        <v>3622</v>
      </c>
      <c r="D6025" s="23">
        <v>5</v>
      </c>
      <c r="E6025" s="98" t="s">
        <v>49</v>
      </c>
      <c r="F6025" s="98" t="s">
        <v>164</v>
      </c>
      <c r="G6025" s="98" t="s">
        <v>4120</v>
      </c>
      <c r="H6025" s="98" t="s">
        <v>1366</v>
      </c>
      <c r="I6025" s="98" t="s">
        <v>6354</v>
      </c>
      <c r="J6025" s="99">
        <v>45304</v>
      </c>
      <c r="K6025" s="107">
        <v>20000000</v>
      </c>
      <c r="L6025" s="98" t="s">
        <v>8815</v>
      </c>
      <c r="M6025" s="23">
        <v>1080</v>
      </c>
      <c r="N6025" s="23">
        <v>1</v>
      </c>
      <c r="O6025" s="107">
        <v>20000000</v>
      </c>
      <c r="P6025" s="23">
        <v>180</v>
      </c>
      <c r="Q6025" s="23">
        <v>2</v>
      </c>
      <c r="R6025" s="23">
        <v>2</v>
      </c>
      <c r="S6025" s="23">
        <v>0</v>
      </c>
      <c r="T6025" s="47">
        <v>16.666667</v>
      </c>
      <c r="U6025" s="98" t="s">
        <v>111</v>
      </c>
      <c r="V6025" s="98" t="s">
        <v>3139</v>
      </c>
      <c r="W6025" s="69">
        <f t="shared" si="188"/>
        <v>4.6513639445378896E-2</v>
      </c>
    </row>
    <row r="6026" spans="1:23">
      <c r="A6026" s="98">
        <f t="shared" si="189"/>
        <v>531</v>
      </c>
      <c r="B6026" s="99">
        <v>44408</v>
      </c>
      <c r="C6026" s="23">
        <v>3623</v>
      </c>
      <c r="D6026" s="23">
        <v>5</v>
      </c>
      <c r="E6026" s="98" t="s">
        <v>49</v>
      </c>
      <c r="F6026" s="98" t="s">
        <v>164</v>
      </c>
      <c r="G6026" s="98" t="s">
        <v>4120</v>
      </c>
      <c r="H6026" s="98" t="s">
        <v>1366</v>
      </c>
      <c r="I6026" s="98" t="s">
        <v>6354</v>
      </c>
      <c r="J6026" s="99">
        <v>44939</v>
      </c>
      <c r="K6026" s="107">
        <v>7000000</v>
      </c>
      <c r="L6026" s="98" t="s">
        <v>8816</v>
      </c>
      <c r="M6026" s="23">
        <v>720</v>
      </c>
      <c r="N6026" s="23">
        <v>1</v>
      </c>
      <c r="O6026" s="107">
        <v>7000000</v>
      </c>
      <c r="P6026" s="23">
        <v>180</v>
      </c>
      <c r="Q6026" s="23">
        <v>2</v>
      </c>
      <c r="R6026" s="23">
        <v>2</v>
      </c>
      <c r="S6026" s="23">
        <v>0</v>
      </c>
      <c r="T6026" s="47">
        <v>5.25</v>
      </c>
      <c r="U6026" s="98" t="s">
        <v>111</v>
      </c>
      <c r="V6026" s="98" t="s">
        <v>3139</v>
      </c>
      <c r="W6026" s="69">
        <f t="shared" si="188"/>
        <v>8.6831515024879749E-3</v>
      </c>
    </row>
    <row r="6027" spans="1:23">
      <c r="A6027" s="98">
        <f t="shared" si="189"/>
        <v>531</v>
      </c>
      <c r="B6027" s="99">
        <v>44408</v>
      </c>
      <c r="C6027" s="23">
        <v>3624</v>
      </c>
      <c r="D6027" s="23">
        <v>5</v>
      </c>
      <c r="E6027" s="98" t="s">
        <v>49</v>
      </c>
      <c r="F6027" s="98" t="s">
        <v>164</v>
      </c>
      <c r="G6027" s="98" t="s">
        <v>4120</v>
      </c>
      <c r="H6027" s="98" t="s">
        <v>1366</v>
      </c>
      <c r="I6027" s="98" t="s">
        <v>6354</v>
      </c>
      <c r="J6027" s="99">
        <v>44939</v>
      </c>
      <c r="K6027" s="107">
        <v>15000000</v>
      </c>
      <c r="L6027" s="98" t="s">
        <v>8817</v>
      </c>
      <c r="M6027" s="23">
        <v>720</v>
      </c>
      <c r="N6027" s="23">
        <v>1</v>
      </c>
      <c r="O6027" s="107">
        <v>15000000</v>
      </c>
      <c r="P6027" s="23">
        <v>180</v>
      </c>
      <c r="Q6027" s="23">
        <v>2</v>
      </c>
      <c r="R6027" s="23">
        <v>2</v>
      </c>
      <c r="S6027" s="23">
        <v>0</v>
      </c>
      <c r="T6027" s="47">
        <v>11.25</v>
      </c>
      <c r="U6027" s="98" t="s">
        <v>111</v>
      </c>
      <c r="V6027" s="98" t="s">
        <v>3139</v>
      </c>
      <c r="W6027" s="69">
        <f t="shared" si="188"/>
        <v>1.8606753219617085E-2</v>
      </c>
    </row>
    <row r="6028" spans="1:23">
      <c r="A6028" s="98">
        <f t="shared" si="189"/>
        <v>1627</v>
      </c>
      <c r="B6028" s="99">
        <v>44408</v>
      </c>
      <c r="C6028" s="23">
        <v>3625</v>
      </c>
      <c r="D6028" s="23">
        <v>5</v>
      </c>
      <c r="E6028" s="98" t="s">
        <v>49</v>
      </c>
      <c r="F6028" s="98" t="s">
        <v>164</v>
      </c>
      <c r="G6028" s="98" t="s">
        <v>4120</v>
      </c>
      <c r="H6028" s="98" t="s">
        <v>1366</v>
      </c>
      <c r="I6028" s="98" t="s">
        <v>6354</v>
      </c>
      <c r="J6028" s="99">
        <v>46035</v>
      </c>
      <c r="K6028" s="107">
        <v>18000000</v>
      </c>
      <c r="L6028" s="98" t="s">
        <v>8818</v>
      </c>
      <c r="M6028" s="23">
        <v>1800</v>
      </c>
      <c r="N6028" s="23">
        <v>1</v>
      </c>
      <c r="O6028" s="107">
        <v>18000000</v>
      </c>
      <c r="P6028" s="23">
        <v>180</v>
      </c>
      <c r="Q6028" s="23">
        <v>2</v>
      </c>
      <c r="R6028" s="23">
        <v>2</v>
      </c>
      <c r="S6028" s="23">
        <v>0</v>
      </c>
      <c r="T6028" s="47">
        <v>16.2</v>
      </c>
      <c r="U6028" s="98" t="s">
        <v>111</v>
      </c>
      <c r="V6028" s="98" t="s">
        <v>3139</v>
      </c>
      <c r="W6028" s="69">
        <f t="shared" si="188"/>
        <v>8.2096779629334232E-2</v>
      </c>
    </row>
    <row r="6029" spans="1:23">
      <c r="A6029" s="98">
        <f t="shared" si="189"/>
        <v>896</v>
      </c>
      <c r="B6029" s="99">
        <v>44408</v>
      </c>
      <c r="C6029" s="23">
        <v>3626</v>
      </c>
      <c r="D6029" s="23">
        <v>5</v>
      </c>
      <c r="E6029" s="98" t="s">
        <v>49</v>
      </c>
      <c r="F6029" s="98" t="s">
        <v>164</v>
      </c>
      <c r="G6029" s="98" t="s">
        <v>4120</v>
      </c>
      <c r="H6029" s="98" t="s">
        <v>1366</v>
      </c>
      <c r="I6029" s="98" t="s">
        <v>6354</v>
      </c>
      <c r="J6029" s="99">
        <v>45304</v>
      </c>
      <c r="K6029" s="107">
        <v>10000000</v>
      </c>
      <c r="L6029" s="98" t="s">
        <v>8819</v>
      </c>
      <c r="M6029" s="23">
        <v>1080</v>
      </c>
      <c r="N6029" s="23">
        <v>1</v>
      </c>
      <c r="O6029" s="107">
        <v>10000000</v>
      </c>
      <c r="P6029" s="23">
        <v>180</v>
      </c>
      <c r="Q6029" s="23">
        <v>2</v>
      </c>
      <c r="R6029" s="23">
        <v>2</v>
      </c>
      <c r="S6029" s="23">
        <v>0</v>
      </c>
      <c r="T6029" s="47">
        <v>8.3333329999999997</v>
      </c>
      <c r="U6029" s="98" t="s">
        <v>111</v>
      </c>
      <c r="V6029" s="98" t="s">
        <v>3139</v>
      </c>
      <c r="W6029" s="69">
        <f t="shared" si="188"/>
        <v>2.3256818327280288E-2</v>
      </c>
    </row>
    <row r="6030" spans="1:23">
      <c r="A6030" s="98">
        <f t="shared" si="189"/>
        <v>1628</v>
      </c>
      <c r="B6030" s="99">
        <v>44408</v>
      </c>
      <c r="C6030" s="23">
        <v>3627</v>
      </c>
      <c r="D6030" s="23">
        <v>5</v>
      </c>
      <c r="E6030" s="98" t="s">
        <v>49</v>
      </c>
      <c r="F6030" s="98" t="s">
        <v>164</v>
      </c>
      <c r="G6030" s="98" t="s">
        <v>4120</v>
      </c>
      <c r="H6030" s="98" t="s">
        <v>1366</v>
      </c>
      <c r="I6030" s="98" t="s">
        <v>6506</v>
      </c>
      <c r="J6030" s="99">
        <v>46036</v>
      </c>
      <c r="K6030" s="107">
        <v>20000000</v>
      </c>
      <c r="L6030" s="98" t="s">
        <v>8820</v>
      </c>
      <c r="M6030" s="23">
        <v>1800</v>
      </c>
      <c r="N6030" s="23">
        <v>1</v>
      </c>
      <c r="O6030" s="107">
        <v>20000000</v>
      </c>
      <c r="P6030" s="23">
        <v>180</v>
      </c>
      <c r="Q6030" s="23">
        <v>2</v>
      </c>
      <c r="R6030" s="23">
        <v>2</v>
      </c>
      <c r="S6030" s="23">
        <v>0</v>
      </c>
      <c r="T6030" s="47">
        <v>18</v>
      </c>
      <c r="U6030" s="98" t="s">
        <v>111</v>
      </c>
      <c r="V6030" s="98" t="s">
        <v>3139</v>
      </c>
      <c r="W6030" s="69">
        <f t="shared" si="188"/>
        <v>9.1274709579018051E-2</v>
      </c>
    </row>
    <row r="6031" spans="1:23">
      <c r="A6031" s="98">
        <f t="shared" si="189"/>
        <v>897</v>
      </c>
      <c r="B6031" s="99">
        <v>44408</v>
      </c>
      <c r="C6031" s="23">
        <v>3628</v>
      </c>
      <c r="D6031" s="23">
        <v>5</v>
      </c>
      <c r="E6031" s="98" t="s">
        <v>49</v>
      </c>
      <c r="F6031" s="98" t="s">
        <v>164</v>
      </c>
      <c r="G6031" s="98" t="s">
        <v>4120</v>
      </c>
      <c r="H6031" s="98" t="s">
        <v>1366</v>
      </c>
      <c r="I6031" s="98" t="s">
        <v>6506</v>
      </c>
      <c r="J6031" s="99">
        <v>45305</v>
      </c>
      <c r="K6031" s="107">
        <v>10000000</v>
      </c>
      <c r="L6031" s="98" t="s">
        <v>8821</v>
      </c>
      <c r="M6031" s="23">
        <v>1080</v>
      </c>
      <c r="N6031" s="23">
        <v>1</v>
      </c>
      <c r="O6031" s="107">
        <v>10000000</v>
      </c>
      <c r="P6031" s="23">
        <v>180</v>
      </c>
      <c r="Q6031" s="23">
        <v>2</v>
      </c>
      <c r="R6031" s="23">
        <v>2</v>
      </c>
      <c r="S6031" s="23">
        <v>0</v>
      </c>
      <c r="T6031" s="47">
        <v>8.3333329999999997</v>
      </c>
      <c r="U6031" s="98" t="s">
        <v>111</v>
      </c>
      <c r="V6031" s="98" t="s">
        <v>3139</v>
      </c>
      <c r="W6031" s="69">
        <f t="shared" si="188"/>
        <v>2.3282774597734843E-2</v>
      </c>
    </row>
    <row r="6032" spans="1:23">
      <c r="A6032" s="98">
        <f t="shared" si="189"/>
        <v>1628</v>
      </c>
      <c r="B6032" s="99">
        <v>44408</v>
      </c>
      <c r="C6032" s="23">
        <v>3629</v>
      </c>
      <c r="D6032" s="23">
        <v>5</v>
      </c>
      <c r="E6032" s="98" t="s">
        <v>49</v>
      </c>
      <c r="F6032" s="98" t="s">
        <v>164</v>
      </c>
      <c r="G6032" s="98" t="s">
        <v>4120</v>
      </c>
      <c r="H6032" s="98" t="s">
        <v>1366</v>
      </c>
      <c r="I6032" s="98" t="s">
        <v>6506</v>
      </c>
      <c r="J6032" s="99">
        <v>46036</v>
      </c>
      <c r="K6032" s="107">
        <v>20000000</v>
      </c>
      <c r="L6032" s="98" t="s">
        <v>8822</v>
      </c>
      <c r="M6032" s="23">
        <v>1800</v>
      </c>
      <c r="N6032" s="23">
        <v>1</v>
      </c>
      <c r="O6032" s="107">
        <v>20000000</v>
      </c>
      <c r="P6032" s="23">
        <v>180</v>
      </c>
      <c r="Q6032" s="23">
        <v>2</v>
      </c>
      <c r="R6032" s="23">
        <v>2</v>
      </c>
      <c r="S6032" s="23">
        <v>0</v>
      </c>
      <c r="T6032" s="47">
        <v>18</v>
      </c>
      <c r="U6032" s="98" t="s">
        <v>111</v>
      </c>
      <c r="V6032" s="98" t="s">
        <v>3139</v>
      </c>
      <c r="W6032" s="69">
        <f t="shared" si="188"/>
        <v>9.1274709579018051E-2</v>
      </c>
    </row>
    <row r="6033" spans="1:23">
      <c r="A6033" s="98">
        <f t="shared" si="189"/>
        <v>897</v>
      </c>
      <c r="B6033" s="99">
        <v>44408</v>
      </c>
      <c r="C6033" s="23">
        <v>3630</v>
      </c>
      <c r="D6033" s="23">
        <v>5</v>
      </c>
      <c r="E6033" s="98" t="s">
        <v>49</v>
      </c>
      <c r="F6033" s="98" t="s">
        <v>164</v>
      </c>
      <c r="G6033" s="98" t="s">
        <v>4120</v>
      </c>
      <c r="H6033" s="98" t="s">
        <v>1366</v>
      </c>
      <c r="I6033" s="98" t="s">
        <v>6506</v>
      </c>
      <c r="J6033" s="99">
        <v>45305</v>
      </c>
      <c r="K6033" s="107">
        <v>5000000</v>
      </c>
      <c r="L6033" s="98" t="s">
        <v>8823</v>
      </c>
      <c r="M6033" s="23">
        <v>1080</v>
      </c>
      <c r="N6033" s="23">
        <v>1</v>
      </c>
      <c r="O6033" s="107">
        <v>5000000</v>
      </c>
      <c r="P6033" s="23">
        <v>180</v>
      </c>
      <c r="Q6033" s="23">
        <v>2</v>
      </c>
      <c r="R6033" s="23">
        <v>2</v>
      </c>
      <c r="S6033" s="23">
        <v>0</v>
      </c>
      <c r="T6033" s="47">
        <v>4.1666670000000003</v>
      </c>
      <c r="U6033" s="98" t="s">
        <v>111</v>
      </c>
      <c r="V6033" s="98" t="s">
        <v>3139</v>
      </c>
      <c r="W6033" s="69">
        <f t="shared" si="188"/>
        <v>1.1641388695833954E-2</v>
      </c>
    </row>
    <row r="6034" spans="1:23">
      <c r="A6034" s="98">
        <f t="shared" si="189"/>
        <v>898</v>
      </c>
      <c r="B6034" s="99">
        <v>44408</v>
      </c>
      <c r="C6034" s="23">
        <v>3631</v>
      </c>
      <c r="D6034" s="23">
        <v>5</v>
      </c>
      <c r="E6034" s="98" t="s">
        <v>49</v>
      </c>
      <c r="F6034" s="98" t="s">
        <v>164</v>
      </c>
      <c r="G6034" s="98" t="s">
        <v>4120</v>
      </c>
      <c r="H6034" s="98" t="s">
        <v>1366</v>
      </c>
      <c r="I6034" s="98" t="s">
        <v>5972</v>
      </c>
      <c r="J6034" s="99">
        <v>45306</v>
      </c>
      <c r="K6034" s="107">
        <v>10000000</v>
      </c>
      <c r="L6034" s="98" t="s">
        <v>8824</v>
      </c>
      <c r="M6034" s="23">
        <v>1080</v>
      </c>
      <c r="N6034" s="23">
        <v>1</v>
      </c>
      <c r="O6034" s="107">
        <v>10000000</v>
      </c>
      <c r="P6034" s="23">
        <v>180</v>
      </c>
      <c r="Q6034" s="23">
        <v>2</v>
      </c>
      <c r="R6034" s="23">
        <v>2</v>
      </c>
      <c r="S6034" s="23">
        <v>0</v>
      </c>
      <c r="T6034" s="47">
        <v>8.3333329999999997</v>
      </c>
      <c r="U6034" s="98" t="s">
        <v>111</v>
      </c>
      <c r="V6034" s="98" t="s">
        <v>3139</v>
      </c>
      <c r="W6034" s="69">
        <f t="shared" si="188"/>
        <v>2.3308730868189399E-2</v>
      </c>
    </row>
    <row r="6035" spans="1:23">
      <c r="A6035" s="98">
        <f t="shared" si="189"/>
        <v>898</v>
      </c>
      <c r="B6035" s="99">
        <v>44408</v>
      </c>
      <c r="C6035" s="23">
        <v>3632</v>
      </c>
      <c r="D6035" s="23">
        <v>5</v>
      </c>
      <c r="E6035" s="98" t="s">
        <v>49</v>
      </c>
      <c r="F6035" s="98" t="s">
        <v>164</v>
      </c>
      <c r="G6035" s="98" t="s">
        <v>4120</v>
      </c>
      <c r="H6035" s="98" t="s">
        <v>1366</v>
      </c>
      <c r="I6035" s="98" t="s">
        <v>5972</v>
      </c>
      <c r="J6035" s="99">
        <v>45306</v>
      </c>
      <c r="K6035" s="107">
        <v>10000000</v>
      </c>
      <c r="L6035" s="98" t="s">
        <v>8825</v>
      </c>
      <c r="M6035" s="23">
        <v>1080</v>
      </c>
      <c r="N6035" s="23">
        <v>1</v>
      </c>
      <c r="O6035" s="107">
        <v>10000000</v>
      </c>
      <c r="P6035" s="23">
        <v>180</v>
      </c>
      <c r="Q6035" s="23">
        <v>2</v>
      </c>
      <c r="R6035" s="23">
        <v>2</v>
      </c>
      <c r="S6035" s="23">
        <v>0</v>
      </c>
      <c r="T6035" s="47">
        <v>8.3333329999999997</v>
      </c>
      <c r="U6035" s="98" t="s">
        <v>111</v>
      </c>
      <c r="V6035" s="98" t="s">
        <v>3139</v>
      </c>
      <c r="W6035" s="69">
        <f t="shared" si="188"/>
        <v>2.3308730868189399E-2</v>
      </c>
    </row>
    <row r="6036" spans="1:23">
      <c r="A6036" s="98">
        <f t="shared" si="189"/>
        <v>1629</v>
      </c>
      <c r="B6036" s="99">
        <v>44408</v>
      </c>
      <c r="C6036" s="23">
        <v>3633</v>
      </c>
      <c r="D6036" s="23">
        <v>5</v>
      </c>
      <c r="E6036" s="98" t="s">
        <v>49</v>
      </c>
      <c r="F6036" s="98" t="s">
        <v>164</v>
      </c>
      <c r="G6036" s="98" t="s">
        <v>4120</v>
      </c>
      <c r="H6036" s="98" t="s">
        <v>1366</v>
      </c>
      <c r="I6036" s="98" t="s">
        <v>5972</v>
      </c>
      <c r="J6036" s="99">
        <v>46037</v>
      </c>
      <c r="K6036" s="107">
        <v>10000000</v>
      </c>
      <c r="L6036" s="98" t="s">
        <v>8826</v>
      </c>
      <c r="M6036" s="23">
        <v>1800</v>
      </c>
      <c r="N6036" s="23">
        <v>1</v>
      </c>
      <c r="O6036" s="107">
        <v>10000000</v>
      </c>
      <c r="P6036" s="23">
        <v>180</v>
      </c>
      <c r="Q6036" s="23">
        <v>2</v>
      </c>
      <c r="R6036" s="23">
        <v>2</v>
      </c>
      <c r="S6036" s="23">
        <v>0</v>
      </c>
      <c r="T6036" s="47">
        <v>9</v>
      </c>
      <c r="U6036" s="98" t="s">
        <v>111</v>
      </c>
      <c r="V6036" s="98" t="s">
        <v>3139</v>
      </c>
      <c r="W6036" s="69">
        <f t="shared" si="188"/>
        <v>4.566538756272126E-2</v>
      </c>
    </row>
    <row r="6037" spans="1:23">
      <c r="A6037" s="98">
        <f t="shared" si="189"/>
        <v>1629</v>
      </c>
      <c r="B6037" s="99">
        <v>44408</v>
      </c>
      <c r="C6037" s="23">
        <v>3634</v>
      </c>
      <c r="D6037" s="23">
        <v>5</v>
      </c>
      <c r="E6037" s="98" t="s">
        <v>49</v>
      </c>
      <c r="F6037" s="98" t="s">
        <v>164</v>
      </c>
      <c r="G6037" s="98" t="s">
        <v>4120</v>
      </c>
      <c r="H6037" s="98" t="s">
        <v>1366</v>
      </c>
      <c r="I6037" s="98" t="s">
        <v>5972</v>
      </c>
      <c r="J6037" s="99">
        <v>46037</v>
      </c>
      <c r="K6037" s="107">
        <v>20500000</v>
      </c>
      <c r="L6037" s="98" t="s">
        <v>8827</v>
      </c>
      <c r="M6037" s="23">
        <v>1800</v>
      </c>
      <c r="N6037" s="23">
        <v>1</v>
      </c>
      <c r="O6037" s="107">
        <v>20500000</v>
      </c>
      <c r="P6037" s="23">
        <v>180</v>
      </c>
      <c r="Q6037" s="23">
        <v>2</v>
      </c>
      <c r="R6037" s="23">
        <v>2</v>
      </c>
      <c r="S6037" s="23">
        <v>0</v>
      </c>
      <c r="T6037" s="47">
        <v>18.45</v>
      </c>
      <c r="U6037" s="98" t="s">
        <v>111</v>
      </c>
      <c r="V6037" s="98" t="s">
        <v>3139</v>
      </c>
      <c r="W6037" s="69">
        <f t="shared" si="188"/>
        <v>9.3614044503578575E-2</v>
      </c>
    </row>
    <row r="6038" spans="1:23">
      <c r="A6038" s="98">
        <f t="shared" si="189"/>
        <v>898</v>
      </c>
      <c r="B6038" s="99">
        <v>44408</v>
      </c>
      <c r="C6038" s="23">
        <v>3635</v>
      </c>
      <c r="D6038" s="23">
        <v>5</v>
      </c>
      <c r="E6038" s="98" t="s">
        <v>49</v>
      </c>
      <c r="F6038" s="98" t="s">
        <v>164</v>
      </c>
      <c r="G6038" s="98" t="s">
        <v>4120</v>
      </c>
      <c r="H6038" s="98" t="s">
        <v>1366</v>
      </c>
      <c r="I6038" s="98" t="s">
        <v>5972</v>
      </c>
      <c r="J6038" s="99">
        <v>45306</v>
      </c>
      <c r="K6038" s="107">
        <v>40000000</v>
      </c>
      <c r="L6038" s="98" t="s">
        <v>8828</v>
      </c>
      <c r="M6038" s="23">
        <v>1080</v>
      </c>
      <c r="N6038" s="23">
        <v>1</v>
      </c>
      <c r="O6038" s="107">
        <v>40000000</v>
      </c>
      <c r="P6038" s="23">
        <v>180</v>
      </c>
      <c r="Q6038" s="23">
        <v>2</v>
      </c>
      <c r="R6038" s="23">
        <v>2</v>
      </c>
      <c r="S6038" s="23">
        <v>0</v>
      </c>
      <c r="T6038" s="47">
        <v>33.333333000000003</v>
      </c>
      <c r="U6038" s="98" t="s">
        <v>111</v>
      </c>
      <c r="V6038" s="98" t="s">
        <v>3139</v>
      </c>
      <c r="W6038" s="69">
        <f t="shared" si="188"/>
        <v>9.323492626980541E-2</v>
      </c>
    </row>
    <row r="6039" spans="1:23">
      <c r="A6039" s="98">
        <f t="shared" si="189"/>
        <v>901</v>
      </c>
      <c r="B6039" s="99">
        <v>44408</v>
      </c>
      <c r="C6039" s="23">
        <v>3636</v>
      </c>
      <c r="D6039" s="23">
        <v>5</v>
      </c>
      <c r="E6039" s="98" t="s">
        <v>49</v>
      </c>
      <c r="F6039" s="98" t="s">
        <v>164</v>
      </c>
      <c r="G6039" s="98" t="s">
        <v>4120</v>
      </c>
      <c r="H6039" s="98" t="s">
        <v>1366</v>
      </c>
      <c r="I6039" s="98" t="s">
        <v>6235</v>
      </c>
      <c r="J6039" s="99">
        <v>45309</v>
      </c>
      <c r="K6039" s="107">
        <v>10000000</v>
      </c>
      <c r="L6039" s="98" t="s">
        <v>8829</v>
      </c>
      <c r="M6039" s="23">
        <v>1080</v>
      </c>
      <c r="N6039" s="23">
        <v>1</v>
      </c>
      <c r="O6039" s="107">
        <v>10000000</v>
      </c>
      <c r="P6039" s="23">
        <v>180</v>
      </c>
      <c r="Q6039" s="23">
        <v>2</v>
      </c>
      <c r="R6039" s="23">
        <v>2</v>
      </c>
      <c r="S6039" s="23">
        <v>0</v>
      </c>
      <c r="T6039" s="47">
        <v>8.3333329999999997</v>
      </c>
      <c r="U6039" s="98" t="s">
        <v>111</v>
      </c>
      <c r="V6039" s="98" t="s">
        <v>3139</v>
      </c>
      <c r="W6039" s="69">
        <f t="shared" si="188"/>
        <v>2.3386599679553057E-2</v>
      </c>
    </row>
    <row r="6040" spans="1:23">
      <c r="A6040" s="98">
        <f t="shared" si="189"/>
        <v>901</v>
      </c>
      <c r="B6040" s="99">
        <v>44408</v>
      </c>
      <c r="C6040" s="23">
        <v>3637</v>
      </c>
      <c r="D6040" s="23">
        <v>5</v>
      </c>
      <c r="E6040" s="98" t="s">
        <v>49</v>
      </c>
      <c r="F6040" s="98" t="s">
        <v>164</v>
      </c>
      <c r="G6040" s="98" t="s">
        <v>4120</v>
      </c>
      <c r="H6040" s="98" t="s">
        <v>1366</v>
      </c>
      <c r="I6040" s="98" t="s">
        <v>6235</v>
      </c>
      <c r="J6040" s="99">
        <v>45309</v>
      </c>
      <c r="K6040" s="107">
        <v>8000000</v>
      </c>
      <c r="L6040" s="98" t="s">
        <v>8830</v>
      </c>
      <c r="M6040" s="23">
        <v>1080</v>
      </c>
      <c r="N6040" s="23">
        <v>1</v>
      </c>
      <c r="O6040" s="107">
        <v>8000000</v>
      </c>
      <c r="P6040" s="23">
        <v>180</v>
      </c>
      <c r="Q6040" s="23">
        <v>2</v>
      </c>
      <c r="R6040" s="23">
        <v>2</v>
      </c>
      <c r="S6040" s="23">
        <v>0</v>
      </c>
      <c r="T6040" s="47">
        <v>6.6666670000000003</v>
      </c>
      <c r="U6040" s="98" t="s">
        <v>111</v>
      </c>
      <c r="V6040" s="98" t="s">
        <v>3139</v>
      </c>
      <c r="W6040" s="69">
        <f t="shared" si="188"/>
        <v>1.8709281427477693E-2</v>
      </c>
    </row>
    <row r="6041" spans="1:23">
      <c r="A6041" s="98">
        <f t="shared" si="189"/>
        <v>901</v>
      </c>
      <c r="B6041" s="99">
        <v>44408</v>
      </c>
      <c r="C6041" s="23">
        <v>3638</v>
      </c>
      <c r="D6041" s="23">
        <v>5</v>
      </c>
      <c r="E6041" s="98" t="s">
        <v>49</v>
      </c>
      <c r="F6041" s="98" t="s">
        <v>164</v>
      </c>
      <c r="G6041" s="98" t="s">
        <v>4120</v>
      </c>
      <c r="H6041" s="98" t="s">
        <v>1366</v>
      </c>
      <c r="I6041" s="98" t="s">
        <v>6235</v>
      </c>
      <c r="J6041" s="99">
        <v>45309</v>
      </c>
      <c r="K6041" s="107">
        <v>15000000</v>
      </c>
      <c r="L6041" s="98" t="s">
        <v>8831</v>
      </c>
      <c r="M6041" s="23">
        <v>1080</v>
      </c>
      <c r="N6041" s="23">
        <v>1</v>
      </c>
      <c r="O6041" s="107">
        <v>15000000</v>
      </c>
      <c r="P6041" s="23">
        <v>180</v>
      </c>
      <c r="Q6041" s="23">
        <v>2</v>
      </c>
      <c r="R6041" s="23">
        <v>2</v>
      </c>
      <c r="S6041" s="23">
        <v>0</v>
      </c>
      <c r="T6041" s="47">
        <v>12.5</v>
      </c>
      <c r="U6041" s="98" t="s">
        <v>111</v>
      </c>
      <c r="V6041" s="98" t="s">
        <v>3139</v>
      </c>
      <c r="W6041" s="69">
        <f t="shared" si="188"/>
        <v>3.5079900922525623E-2</v>
      </c>
    </row>
    <row r="6042" spans="1:23">
      <c r="A6042" s="98">
        <f t="shared" si="189"/>
        <v>901</v>
      </c>
      <c r="B6042" s="99">
        <v>44408</v>
      </c>
      <c r="C6042" s="23">
        <v>3639</v>
      </c>
      <c r="D6042" s="23">
        <v>5</v>
      </c>
      <c r="E6042" s="98" t="s">
        <v>49</v>
      </c>
      <c r="F6042" s="98" t="s">
        <v>164</v>
      </c>
      <c r="G6042" s="98" t="s">
        <v>4120</v>
      </c>
      <c r="H6042" s="98" t="s">
        <v>1366</v>
      </c>
      <c r="I6042" s="98" t="s">
        <v>6235</v>
      </c>
      <c r="J6042" s="99">
        <v>45309</v>
      </c>
      <c r="K6042" s="107">
        <v>5300000</v>
      </c>
      <c r="L6042" s="98" t="s">
        <v>8832</v>
      </c>
      <c r="M6042" s="23">
        <v>1080</v>
      </c>
      <c r="N6042" s="23">
        <v>1</v>
      </c>
      <c r="O6042" s="107">
        <v>5300000</v>
      </c>
      <c r="P6042" s="23">
        <v>180</v>
      </c>
      <c r="Q6042" s="23">
        <v>2</v>
      </c>
      <c r="R6042" s="23">
        <v>2</v>
      </c>
      <c r="S6042" s="23">
        <v>0</v>
      </c>
      <c r="T6042" s="47">
        <v>4.4166670000000003</v>
      </c>
      <c r="U6042" s="98" t="s">
        <v>111</v>
      </c>
      <c r="V6042" s="98" t="s">
        <v>3139</v>
      </c>
      <c r="W6042" s="69">
        <f t="shared" si="188"/>
        <v>1.239489926142308E-2</v>
      </c>
    </row>
    <row r="6043" spans="1:23">
      <c r="A6043" s="98">
        <f t="shared" si="189"/>
        <v>1632</v>
      </c>
      <c r="B6043" s="99">
        <v>44408</v>
      </c>
      <c r="C6043" s="23">
        <v>3640</v>
      </c>
      <c r="D6043" s="23">
        <v>5</v>
      </c>
      <c r="E6043" s="98" t="s">
        <v>49</v>
      </c>
      <c r="F6043" s="98" t="s">
        <v>164</v>
      </c>
      <c r="G6043" s="98" t="s">
        <v>4120</v>
      </c>
      <c r="H6043" s="98" t="s">
        <v>1366</v>
      </c>
      <c r="I6043" s="98" t="s">
        <v>6235</v>
      </c>
      <c r="J6043" s="99">
        <v>46040</v>
      </c>
      <c r="K6043" s="107">
        <v>20000000</v>
      </c>
      <c r="L6043" s="98" t="s">
        <v>8833</v>
      </c>
      <c r="M6043" s="23">
        <v>1800</v>
      </c>
      <c r="N6043" s="23">
        <v>1</v>
      </c>
      <c r="O6043" s="107">
        <v>20000000</v>
      </c>
      <c r="P6043" s="23">
        <v>180</v>
      </c>
      <c r="Q6043" s="23">
        <v>2</v>
      </c>
      <c r="R6043" s="23">
        <v>2</v>
      </c>
      <c r="S6043" s="23">
        <v>0</v>
      </c>
      <c r="T6043" s="47">
        <v>18</v>
      </c>
      <c r="U6043" s="98" t="s">
        <v>111</v>
      </c>
      <c r="V6043" s="98" t="s">
        <v>3139</v>
      </c>
      <c r="W6043" s="69">
        <f t="shared" si="188"/>
        <v>9.1498971764715886E-2</v>
      </c>
    </row>
    <row r="6044" spans="1:23">
      <c r="A6044" s="98">
        <f t="shared" si="189"/>
        <v>1632</v>
      </c>
      <c r="B6044" s="99">
        <v>44408</v>
      </c>
      <c r="C6044" s="23">
        <v>3641</v>
      </c>
      <c r="D6044" s="23">
        <v>5</v>
      </c>
      <c r="E6044" s="98" t="s">
        <v>49</v>
      </c>
      <c r="F6044" s="98" t="s">
        <v>164</v>
      </c>
      <c r="G6044" s="98" t="s">
        <v>4120</v>
      </c>
      <c r="H6044" s="98" t="s">
        <v>1366</v>
      </c>
      <c r="I6044" s="98" t="s">
        <v>6235</v>
      </c>
      <c r="J6044" s="99">
        <v>46040</v>
      </c>
      <c r="K6044" s="107">
        <v>30000000</v>
      </c>
      <c r="L6044" s="98" t="s">
        <v>8834</v>
      </c>
      <c r="M6044" s="23">
        <v>1800</v>
      </c>
      <c r="N6044" s="23">
        <v>1</v>
      </c>
      <c r="O6044" s="107">
        <v>30000000</v>
      </c>
      <c r="P6044" s="23">
        <v>360</v>
      </c>
      <c r="Q6044" s="23">
        <v>2</v>
      </c>
      <c r="R6044" s="23">
        <v>2</v>
      </c>
      <c r="S6044" s="23">
        <v>0</v>
      </c>
      <c r="T6044" s="47">
        <v>30.056933999999998</v>
      </c>
      <c r="U6044" s="98" t="s">
        <v>111</v>
      </c>
      <c r="V6044" s="98" t="s">
        <v>3139</v>
      </c>
      <c r="W6044" s="69">
        <f t="shared" si="188"/>
        <v>0.15278769752221827</v>
      </c>
    </row>
    <row r="6045" spans="1:23">
      <c r="A6045" s="98">
        <f t="shared" si="189"/>
        <v>1632</v>
      </c>
      <c r="B6045" s="99">
        <v>44408</v>
      </c>
      <c r="C6045" s="23">
        <v>3642</v>
      </c>
      <c r="D6045" s="23">
        <v>5</v>
      </c>
      <c r="E6045" s="98" t="s">
        <v>49</v>
      </c>
      <c r="F6045" s="98" t="s">
        <v>164</v>
      </c>
      <c r="G6045" s="98" t="s">
        <v>4120</v>
      </c>
      <c r="H6045" s="98" t="s">
        <v>1366</v>
      </c>
      <c r="I6045" s="98" t="s">
        <v>6235</v>
      </c>
      <c r="J6045" s="99">
        <v>46040</v>
      </c>
      <c r="K6045" s="107">
        <v>10000000</v>
      </c>
      <c r="L6045" s="98" t="s">
        <v>8835</v>
      </c>
      <c r="M6045" s="23">
        <v>1800</v>
      </c>
      <c r="N6045" s="23">
        <v>1</v>
      </c>
      <c r="O6045" s="107">
        <v>10000000</v>
      </c>
      <c r="P6045" s="23">
        <v>180</v>
      </c>
      <c r="Q6045" s="23">
        <v>2</v>
      </c>
      <c r="R6045" s="23">
        <v>2</v>
      </c>
      <c r="S6045" s="23">
        <v>0</v>
      </c>
      <c r="T6045" s="47">
        <v>9</v>
      </c>
      <c r="U6045" s="98" t="s">
        <v>111</v>
      </c>
      <c r="V6045" s="98" t="s">
        <v>3139</v>
      </c>
      <c r="W6045" s="69">
        <f t="shared" si="188"/>
        <v>4.5749485882357943E-2</v>
      </c>
    </row>
    <row r="6046" spans="1:23">
      <c r="A6046" s="98">
        <f t="shared" si="189"/>
        <v>912</v>
      </c>
      <c r="B6046" s="99">
        <v>44408</v>
      </c>
      <c r="C6046" s="23">
        <v>3643</v>
      </c>
      <c r="D6046" s="23">
        <v>5</v>
      </c>
      <c r="E6046" s="98" t="s">
        <v>49</v>
      </c>
      <c r="F6046" s="98" t="s">
        <v>164</v>
      </c>
      <c r="G6046" s="98" t="s">
        <v>4120</v>
      </c>
      <c r="H6046" s="98" t="s">
        <v>1366</v>
      </c>
      <c r="I6046" s="98" t="s">
        <v>6235</v>
      </c>
      <c r="J6046" s="99">
        <v>45320</v>
      </c>
      <c r="K6046" s="107">
        <v>10000000</v>
      </c>
      <c r="L6046" s="98" t="s">
        <v>8836</v>
      </c>
      <c r="M6046" s="23">
        <v>1080</v>
      </c>
      <c r="N6046" s="23">
        <v>1</v>
      </c>
      <c r="O6046" s="107">
        <v>10000000</v>
      </c>
      <c r="P6046" s="23">
        <v>180</v>
      </c>
      <c r="Q6046" s="23">
        <v>2</v>
      </c>
      <c r="R6046" s="23">
        <v>2</v>
      </c>
      <c r="S6046" s="23">
        <v>0</v>
      </c>
      <c r="T6046" s="47">
        <v>8.3333329999999997</v>
      </c>
      <c r="U6046" s="98" t="s">
        <v>111</v>
      </c>
      <c r="V6046" s="98" t="s">
        <v>3139</v>
      </c>
      <c r="W6046" s="69">
        <f t="shared" si="188"/>
        <v>2.367211865455315E-2</v>
      </c>
    </row>
    <row r="6047" spans="1:23">
      <c r="A6047" s="98">
        <f t="shared" si="189"/>
        <v>901</v>
      </c>
      <c r="B6047" s="99">
        <v>44408</v>
      </c>
      <c r="C6047" s="23">
        <v>3644</v>
      </c>
      <c r="D6047" s="23">
        <v>5</v>
      </c>
      <c r="E6047" s="98" t="s">
        <v>49</v>
      </c>
      <c r="F6047" s="98" t="s">
        <v>164</v>
      </c>
      <c r="G6047" s="98" t="s">
        <v>4120</v>
      </c>
      <c r="H6047" s="98" t="s">
        <v>1366</v>
      </c>
      <c r="I6047" s="98" t="s">
        <v>6235</v>
      </c>
      <c r="J6047" s="99">
        <v>45309</v>
      </c>
      <c r="K6047" s="107">
        <v>5000000</v>
      </c>
      <c r="L6047" s="98" t="s">
        <v>8837</v>
      </c>
      <c r="M6047" s="23">
        <v>1080</v>
      </c>
      <c r="N6047" s="23">
        <v>1</v>
      </c>
      <c r="O6047" s="107">
        <v>5000000</v>
      </c>
      <c r="P6047" s="23">
        <v>180</v>
      </c>
      <c r="Q6047" s="23">
        <v>2</v>
      </c>
      <c r="R6047" s="23">
        <v>2</v>
      </c>
      <c r="S6047" s="23">
        <v>0</v>
      </c>
      <c r="T6047" s="47">
        <v>4.1666670000000003</v>
      </c>
      <c r="U6047" s="98" t="s">
        <v>111</v>
      </c>
      <c r="V6047" s="98" t="s">
        <v>3139</v>
      </c>
      <c r="W6047" s="69">
        <f t="shared" si="188"/>
        <v>1.1693301242972567E-2</v>
      </c>
    </row>
    <row r="6048" spans="1:23">
      <c r="A6048" s="98">
        <f t="shared" si="189"/>
        <v>1632</v>
      </c>
      <c r="B6048" s="99">
        <v>44408</v>
      </c>
      <c r="C6048" s="23">
        <v>3645</v>
      </c>
      <c r="D6048" s="23">
        <v>5</v>
      </c>
      <c r="E6048" s="98" t="s">
        <v>49</v>
      </c>
      <c r="F6048" s="98" t="s">
        <v>164</v>
      </c>
      <c r="G6048" s="98" t="s">
        <v>4120</v>
      </c>
      <c r="H6048" s="98" t="s">
        <v>1366</v>
      </c>
      <c r="I6048" s="98" t="s">
        <v>6235</v>
      </c>
      <c r="J6048" s="99">
        <v>46040</v>
      </c>
      <c r="K6048" s="107">
        <v>6000000</v>
      </c>
      <c r="L6048" s="98" t="s">
        <v>8838</v>
      </c>
      <c r="M6048" s="23">
        <v>1800</v>
      </c>
      <c r="N6048" s="23">
        <v>1</v>
      </c>
      <c r="O6048" s="107">
        <v>6000000</v>
      </c>
      <c r="P6048" s="23">
        <v>180</v>
      </c>
      <c r="Q6048" s="23">
        <v>2</v>
      </c>
      <c r="R6048" s="23">
        <v>2</v>
      </c>
      <c r="S6048" s="23">
        <v>0</v>
      </c>
      <c r="T6048" s="47">
        <v>5.4</v>
      </c>
      <c r="U6048" s="98" t="s">
        <v>111</v>
      </c>
      <c r="V6048" s="98" t="s">
        <v>3139</v>
      </c>
      <c r="W6048" s="69">
        <f t="shared" si="188"/>
        <v>2.7449691529414767E-2</v>
      </c>
    </row>
    <row r="6049" spans="1:23">
      <c r="A6049" s="98">
        <f t="shared" si="189"/>
        <v>1632</v>
      </c>
      <c r="B6049" s="99">
        <v>44408</v>
      </c>
      <c r="C6049" s="23">
        <v>3646</v>
      </c>
      <c r="D6049" s="23">
        <v>5</v>
      </c>
      <c r="E6049" s="98" t="s">
        <v>49</v>
      </c>
      <c r="F6049" s="98" t="s">
        <v>164</v>
      </c>
      <c r="G6049" s="98" t="s">
        <v>4120</v>
      </c>
      <c r="H6049" s="98" t="s">
        <v>1366</v>
      </c>
      <c r="I6049" s="98" t="s">
        <v>6235</v>
      </c>
      <c r="J6049" s="99">
        <v>46040</v>
      </c>
      <c r="K6049" s="107">
        <v>16000000</v>
      </c>
      <c r="L6049" s="98" t="s">
        <v>8839</v>
      </c>
      <c r="M6049" s="23">
        <v>1800</v>
      </c>
      <c r="N6049" s="23">
        <v>1</v>
      </c>
      <c r="O6049" s="107">
        <v>16000000</v>
      </c>
      <c r="P6049" s="23">
        <v>180</v>
      </c>
      <c r="Q6049" s="23">
        <v>2</v>
      </c>
      <c r="R6049" s="23">
        <v>2</v>
      </c>
      <c r="S6049" s="23">
        <v>0</v>
      </c>
      <c r="T6049" s="47">
        <v>14.4</v>
      </c>
      <c r="U6049" s="98" t="s">
        <v>111</v>
      </c>
      <c r="V6049" s="98" t="s">
        <v>3139</v>
      </c>
      <c r="W6049" s="69">
        <f t="shared" si="188"/>
        <v>7.3199177411772717E-2</v>
      </c>
    </row>
    <row r="6050" spans="1:23">
      <c r="A6050" s="98">
        <f t="shared" si="189"/>
        <v>1632</v>
      </c>
      <c r="B6050" s="99">
        <v>44408</v>
      </c>
      <c r="C6050" s="23">
        <v>3647</v>
      </c>
      <c r="D6050" s="23">
        <v>5</v>
      </c>
      <c r="E6050" s="98" t="s">
        <v>49</v>
      </c>
      <c r="F6050" s="98" t="s">
        <v>164</v>
      </c>
      <c r="G6050" s="98" t="s">
        <v>4120</v>
      </c>
      <c r="H6050" s="98" t="s">
        <v>1366</v>
      </c>
      <c r="I6050" s="98" t="s">
        <v>6235</v>
      </c>
      <c r="J6050" s="99">
        <v>46040</v>
      </c>
      <c r="K6050" s="107">
        <v>20000000</v>
      </c>
      <c r="L6050" s="98" t="s">
        <v>8840</v>
      </c>
      <c r="M6050" s="23">
        <v>1800</v>
      </c>
      <c r="N6050" s="23">
        <v>1</v>
      </c>
      <c r="O6050" s="107">
        <v>20000000</v>
      </c>
      <c r="P6050" s="23">
        <v>180</v>
      </c>
      <c r="Q6050" s="23">
        <v>2</v>
      </c>
      <c r="R6050" s="23">
        <v>2</v>
      </c>
      <c r="S6050" s="23">
        <v>0</v>
      </c>
      <c r="T6050" s="47">
        <v>18</v>
      </c>
      <c r="U6050" s="98" t="s">
        <v>111</v>
      </c>
      <c r="V6050" s="98" t="s">
        <v>3139</v>
      </c>
      <c r="W6050" s="69">
        <f t="shared" si="188"/>
        <v>9.1498971764715886E-2</v>
      </c>
    </row>
    <row r="6051" spans="1:23">
      <c r="A6051" s="98">
        <f t="shared" si="189"/>
        <v>1632</v>
      </c>
      <c r="B6051" s="99">
        <v>44408</v>
      </c>
      <c r="C6051" s="23">
        <v>3648</v>
      </c>
      <c r="D6051" s="23">
        <v>5</v>
      </c>
      <c r="E6051" s="98" t="s">
        <v>49</v>
      </c>
      <c r="F6051" s="98" t="s">
        <v>164</v>
      </c>
      <c r="G6051" s="98" t="s">
        <v>4120</v>
      </c>
      <c r="H6051" s="98" t="s">
        <v>1366</v>
      </c>
      <c r="I6051" s="98" t="s">
        <v>6235</v>
      </c>
      <c r="J6051" s="99">
        <v>46040</v>
      </c>
      <c r="K6051" s="107">
        <v>15000000</v>
      </c>
      <c r="L6051" s="98" t="s">
        <v>8841</v>
      </c>
      <c r="M6051" s="23">
        <v>1800</v>
      </c>
      <c r="N6051" s="23">
        <v>1</v>
      </c>
      <c r="O6051" s="107">
        <v>15000000</v>
      </c>
      <c r="P6051" s="23">
        <v>180</v>
      </c>
      <c r="Q6051" s="23">
        <v>2</v>
      </c>
      <c r="R6051" s="23">
        <v>2</v>
      </c>
      <c r="S6051" s="23">
        <v>0</v>
      </c>
      <c r="T6051" s="47">
        <v>13.52351</v>
      </c>
      <c r="U6051" s="98" t="s">
        <v>111</v>
      </c>
      <c r="V6051" s="98" t="s">
        <v>3139</v>
      </c>
      <c r="W6051" s="69">
        <f t="shared" si="188"/>
        <v>6.874373664721406E-2</v>
      </c>
    </row>
    <row r="6052" spans="1:23">
      <c r="A6052" s="98">
        <f t="shared" si="189"/>
        <v>1633</v>
      </c>
      <c r="B6052" s="99">
        <v>44408</v>
      </c>
      <c r="C6052" s="23">
        <v>3649</v>
      </c>
      <c r="D6052" s="23">
        <v>5</v>
      </c>
      <c r="E6052" s="98" t="s">
        <v>49</v>
      </c>
      <c r="F6052" s="98" t="s">
        <v>164</v>
      </c>
      <c r="G6052" s="98" t="s">
        <v>4120</v>
      </c>
      <c r="H6052" s="98" t="s">
        <v>1366</v>
      </c>
      <c r="I6052" s="98" t="s">
        <v>6284</v>
      </c>
      <c r="J6052" s="99">
        <v>46041</v>
      </c>
      <c r="K6052" s="107">
        <v>30000000</v>
      </c>
      <c r="L6052" s="98" t="s">
        <v>8842</v>
      </c>
      <c r="M6052" s="23">
        <v>1800</v>
      </c>
      <c r="N6052" s="23">
        <v>1</v>
      </c>
      <c r="O6052" s="107">
        <v>30000000</v>
      </c>
      <c r="P6052" s="23">
        <v>30</v>
      </c>
      <c r="Q6052" s="23">
        <v>2</v>
      </c>
      <c r="R6052" s="23">
        <v>2</v>
      </c>
      <c r="S6052" s="23">
        <v>0</v>
      </c>
      <c r="T6052" s="47">
        <v>27</v>
      </c>
      <c r="U6052" s="98" t="s">
        <v>111</v>
      </c>
      <c r="V6052" s="98" t="s">
        <v>3139</v>
      </c>
      <c r="W6052" s="69">
        <f t="shared" si="188"/>
        <v>0.13733255596671054</v>
      </c>
    </row>
    <row r="6053" spans="1:23">
      <c r="A6053" s="98">
        <f t="shared" si="189"/>
        <v>902</v>
      </c>
      <c r="B6053" s="99">
        <v>44408</v>
      </c>
      <c r="C6053" s="23">
        <v>3650</v>
      </c>
      <c r="D6053" s="23">
        <v>5</v>
      </c>
      <c r="E6053" s="98" t="s">
        <v>49</v>
      </c>
      <c r="F6053" s="98" t="s">
        <v>164</v>
      </c>
      <c r="G6053" s="98" t="s">
        <v>4120</v>
      </c>
      <c r="H6053" s="98" t="s">
        <v>1366</v>
      </c>
      <c r="I6053" s="98" t="s">
        <v>6284</v>
      </c>
      <c r="J6053" s="99">
        <v>45310</v>
      </c>
      <c r="K6053" s="107">
        <v>10000000</v>
      </c>
      <c r="L6053" s="98" t="s">
        <v>8843</v>
      </c>
      <c r="M6053" s="23">
        <v>1080</v>
      </c>
      <c r="N6053" s="23">
        <v>1</v>
      </c>
      <c r="O6053" s="107">
        <v>10000000</v>
      </c>
      <c r="P6053" s="23">
        <v>180</v>
      </c>
      <c r="Q6053" s="23">
        <v>2</v>
      </c>
      <c r="R6053" s="23">
        <v>2</v>
      </c>
      <c r="S6053" s="23">
        <v>0</v>
      </c>
      <c r="T6053" s="47">
        <v>8.3333329999999997</v>
      </c>
      <c r="U6053" s="98" t="s">
        <v>111</v>
      </c>
      <c r="V6053" s="98" t="s">
        <v>3139</v>
      </c>
      <c r="W6053" s="69">
        <f t="shared" si="188"/>
        <v>2.3412555950007612E-2</v>
      </c>
    </row>
    <row r="6054" spans="1:23">
      <c r="A6054" s="98">
        <f t="shared" si="189"/>
        <v>1633</v>
      </c>
      <c r="B6054" s="99">
        <v>44408</v>
      </c>
      <c r="C6054" s="23">
        <v>3651</v>
      </c>
      <c r="D6054" s="23">
        <v>5</v>
      </c>
      <c r="E6054" s="98" t="s">
        <v>49</v>
      </c>
      <c r="F6054" s="98" t="s">
        <v>164</v>
      </c>
      <c r="G6054" s="98" t="s">
        <v>4120</v>
      </c>
      <c r="H6054" s="98" t="s">
        <v>1366</v>
      </c>
      <c r="I6054" s="98" t="s">
        <v>6284</v>
      </c>
      <c r="J6054" s="99">
        <v>46041</v>
      </c>
      <c r="K6054" s="107">
        <v>21000000</v>
      </c>
      <c r="L6054" s="98" t="s">
        <v>8844</v>
      </c>
      <c r="M6054" s="23">
        <v>1800</v>
      </c>
      <c r="N6054" s="23">
        <v>1</v>
      </c>
      <c r="O6054" s="107">
        <v>21000000</v>
      </c>
      <c r="P6054" s="23">
        <v>30</v>
      </c>
      <c r="Q6054" s="23">
        <v>2</v>
      </c>
      <c r="R6054" s="23">
        <v>2</v>
      </c>
      <c r="S6054" s="23">
        <v>0</v>
      </c>
      <c r="T6054" s="47">
        <v>18.899999999999999</v>
      </c>
      <c r="U6054" s="98" t="s">
        <v>111</v>
      </c>
      <c r="V6054" s="98" t="s">
        <v>3139</v>
      </c>
      <c r="W6054" s="69">
        <f t="shared" si="188"/>
        <v>9.6132789176697361E-2</v>
      </c>
    </row>
    <row r="6055" spans="1:23">
      <c r="A6055" s="98">
        <f t="shared" si="189"/>
        <v>902</v>
      </c>
      <c r="B6055" s="99">
        <v>44408</v>
      </c>
      <c r="C6055" s="23">
        <v>3652</v>
      </c>
      <c r="D6055" s="23">
        <v>5</v>
      </c>
      <c r="E6055" s="98" t="s">
        <v>49</v>
      </c>
      <c r="F6055" s="98" t="s">
        <v>164</v>
      </c>
      <c r="G6055" s="98" t="s">
        <v>4120</v>
      </c>
      <c r="H6055" s="98" t="s">
        <v>1366</v>
      </c>
      <c r="I6055" s="98" t="s">
        <v>6284</v>
      </c>
      <c r="J6055" s="99">
        <v>45310</v>
      </c>
      <c r="K6055" s="107">
        <v>8000000</v>
      </c>
      <c r="L6055" s="98" t="s">
        <v>8845</v>
      </c>
      <c r="M6055" s="23">
        <v>1080</v>
      </c>
      <c r="N6055" s="23">
        <v>1</v>
      </c>
      <c r="O6055" s="107">
        <v>8000000</v>
      </c>
      <c r="P6055" s="23">
        <v>180</v>
      </c>
      <c r="Q6055" s="23">
        <v>2</v>
      </c>
      <c r="R6055" s="23">
        <v>2</v>
      </c>
      <c r="S6055" s="23">
        <v>0</v>
      </c>
      <c r="T6055" s="47">
        <v>6.6666670000000003</v>
      </c>
      <c r="U6055" s="98" t="s">
        <v>111</v>
      </c>
      <c r="V6055" s="98" t="s">
        <v>3139</v>
      </c>
      <c r="W6055" s="69">
        <f t="shared" si="188"/>
        <v>1.8730046445710188E-2</v>
      </c>
    </row>
    <row r="6056" spans="1:23">
      <c r="A6056" s="98">
        <f t="shared" si="189"/>
        <v>902</v>
      </c>
      <c r="B6056" s="99">
        <v>44408</v>
      </c>
      <c r="C6056" s="23">
        <v>3653</v>
      </c>
      <c r="D6056" s="23">
        <v>5</v>
      </c>
      <c r="E6056" s="98" t="s">
        <v>49</v>
      </c>
      <c r="F6056" s="98" t="s">
        <v>164</v>
      </c>
      <c r="G6056" s="98" t="s">
        <v>4120</v>
      </c>
      <c r="H6056" s="98" t="s">
        <v>1366</v>
      </c>
      <c r="I6056" s="98" t="s">
        <v>6284</v>
      </c>
      <c r="J6056" s="99">
        <v>45310</v>
      </c>
      <c r="K6056" s="107">
        <v>9000000</v>
      </c>
      <c r="L6056" s="98" t="s">
        <v>8847</v>
      </c>
      <c r="M6056" s="23">
        <v>1080</v>
      </c>
      <c r="N6056" s="23">
        <v>1</v>
      </c>
      <c r="O6056" s="107">
        <v>9000000</v>
      </c>
      <c r="P6056" s="23">
        <v>30</v>
      </c>
      <c r="Q6056" s="23">
        <v>2</v>
      </c>
      <c r="R6056" s="23">
        <v>2</v>
      </c>
      <c r="S6056" s="23">
        <v>0</v>
      </c>
      <c r="T6056" s="47">
        <v>7.5</v>
      </c>
      <c r="U6056" s="98" t="s">
        <v>111</v>
      </c>
      <c r="V6056" s="98" t="s">
        <v>3139</v>
      </c>
      <c r="W6056" s="69">
        <f t="shared" si="188"/>
        <v>2.10713011978589E-2</v>
      </c>
    </row>
    <row r="6057" spans="1:23">
      <c r="A6057" s="98">
        <f t="shared" si="189"/>
        <v>1633</v>
      </c>
      <c r="B6057" s="99">
        <v>44408</v>
      </c>
      <c r="C6057" s="23">
        <v>3654</v>
      </c>
      <c r="D6057" s="23">
        <v>5</v>
      </c>
      <c r="E6057" s="98" t="s">
        <v>49</v>
      </c>
      <c r="F6057" s="98" t="s">
        <v>164</v>
      </c>
      <c r="G6057" s="98" t="s">
        <v>4120</v>
      </c>
      <c r="H6057" s="98" t="s">
        <v>1366</v>
      </c>
      <c r="I6057" s="98" t="s">
        <v>6284</v>
      </c>
      <c r="J6057" s="99">
        <v>46041</v>
      </c>
      <c r="K6057" s="107">
        <v>10000000</v>
      </c>
      <c r="L6057" s="98" t="s">
        <v>8848</v>
      </c>
      <c r="M6057" s="23">
        <v>1800</v>
      </c>
      <c r="N6057" s="23">
        <v>1</v>
      </c>
      <c r="O6057" s="107">
        <v>10000000</v>
      </c>
      <c r="P6057" s="23">
        <v>180</v>
      </c>
      <c r="Q6057" s="23">
        <v>2</v>
      </c>
      <c r="R6057" s="23">
        <v>2</v>
      </c>
      <c r="S6057" s="23">
        <v>0</v>
      </c>
      <c r="T6057" s="47">
        <v>9</v>
      </c>
      <c r="U6057" s="98" t="s">
        <v>111</v>
      </c>
      <c r="V6057" s="98" t="s">
        <v>3139</v>
      </c>
      <c r="W6057" s="69">
        <f t="shared" si="188"/>
        <v>4.5777518655570171E-2</v>
      </c>
    </row>
    <row r="6058" spans="1:23">
      <c r="A6058" s="98">
        <f t="shared" si="189"/>
        <v>902</v>
      </c>
      <c r="B6058" s="99">
        <v>44408</v>
      </c>
      <c r="C6058" s="23">
        <v>3655</v>
      </c>
      <c r="D6058" s="23">
        <v>5</v>
      </c>
      <c r="E6058" s="98" t="s">
        <v>49</v>
      </c>
      <c r="F6058" s="98" t="s">
        <v>164</v>
      </c>
      <c r="G6058" s="98" t="s">
        <v>4120</v>
      </c>
      <c r="H6058" s="98" t="s">
        <v>1366</v>
      </c>
      <c r="I6058" s="98" t="s">
        <v>6284</v>
      </c>
      <c r="J6058" s="99">
        <v>45310</v>
      </c>
      <c r="K6058" s="107">
        <v>20000000</v>
      </c>
      <c r="L6058" s="98" t="s">
        <v>8849</v>
      </c>
      <c r="M6058" s="23">
        <v>1080</v>
      </c>
      <c r="N6058" s="23">
        <v>1</v>
      </c>
      <c r="O6058" s="107">
        <v>20000000</v>
      </c>
      <c r="P6058" s="23">
        <v>180</v>
      </c>
      <c r="Q6058" s="23">
        <v>2</v>
      </c>
      <c r="R6058" s="23">
        <v>2</v>
      </c>
      <c r="S6058" s="23">
        <v>0</v>
      </c>
      <c r="T6058" s="47">
        <v>16.666667</v>
      </c>
      <c r="U6058" s="98" t="s">
        <v>111</v>
      </c>
      <c r="V6058" s="98" t="s">
        <v>3139</v>
      </c>
      <c r="W6058" s="69">
        <f t="shared" si="188"/>
        <v>4.6825114709522053E-2</v>
      </c>
    </row>
    <row r="6059" spans="1:23">
      <c r="A6059" s="98">
        <f t="shared" si="189"/>
        <v>902</v>
      </c>
      <c r="B6059" s="99">
        <v>44408</v>
      </c>
      <c r="C6059" s="23">
        <v>3656</v>
      </c>
      <c r="D6059" s="23">
        <v>5</v>
      </c>
      <c r="E6059" s="98" t="s">
        <v>49</v>
      </c>
      <c r="F6059" s="98" t="s">
        <v>164</v>
      </c>
      <c r="G6059" s="98" t="s">
        <v>4120</v>
      </c>
      <c r="H6059" s="98" t="s">
        <v>1366</v>
      </c>
      <c r="I6059" s="98" t="s">
        <v>6284</v>
      </c>
      <c r="J6059" s="99">
        <v>45310</v>
      </c>
      <c r="K6059" s="107">
        <v>6000000</v>
      </c>
      <c r="L6059" s="98" t="s">
        <v>8846</v>
      </c>
      <c r="M6059" s="23">
        <v>1080</v>
      </c>
      <c r="N6059" s="23">
        <v>1</v>
      </c>
      <c r="O6059" s="107">
        <v>6000000</v>
      </c>
      <c r="P6059" s="23">
        <v>90</v>
      </c>
      <c r="Q6059" s="23">
        <v>2</v>
      </c>
      <c r="R6059" s="23">
        <v>2</v>
      </c>
      <c r="S6059" s="23">
        <v>0</v>
      </c>
      <c r="T6059" s="47">
        <v>5</v>
      </c>
      <c r="U6059" s="98" t="s">
        <v>111</v>
      </c>
      <c r="V6059" s="98" t="s">
        <v>3139</v>
      </c>
      <c r="W6059" s="69">
        <f t="shared" si="188"/>
        <v>1.4047534131905933E-2</v>
      </c>
    </row>
    <row r="6060" spans="1:23">
      <c r="A6060" s="98">
        <f t="shared" si="189"/>
        <v>902</v>
      </c>
      <c r="B6060" s="99">
        <v>44408</v>
      </c>
      <c r="C6060" s="23">
        <v>3657</v>
      </c>
      <c r="D6060" s="23">
        <v>5</v>
      </c>
      <c r="E6060" s="98" t="s">
        <v>49</v>
      </c>
      <c r="F6060" s="98" t="s">
        <v>164</v>
      </c>
      <c r="G6060" s="98" t="s">
        <v>4120</v>
      </c>
      <c r="H6060" s="98" t="s">
        <v>1366</v>
      </c>
      <c r="I6060" s="98" t="s">
        <v>6284</v>
      </c>
      <c r="J6060" s="99">
        <v>45310</v>
      </c>
      <c r="K6060" s="107">
        <v>10000000</v>
      </c>
      <c r="L6060" s="98" t="s">
        <v>8850</v>
      </c>
      <c r="M6060" s="23">
        <v>1080</v>
      </c>
      <c r="N6060" s="23">
        <v>1</v>
      </c>
      <c r="O6060" s="107">
        <v>10000000</v>
      </c>
      <c r="P6060" s="23">
        <v>180</v>
      </c>
      <c r="Q6060" s="23">
        <v>2</v>
      </c>
      <c r="R6060" s="23">
        <v>2</v>
      </c>
      <c r="S6060" s="23">
        <v>0</v>
      </c>
      <c r="T6060" s="47">
        <v>8.3333329999999997</v>
      </c>
      <c r="U6060" s="98" t="s">
        <v>111</v>
      </c>
      <c r="V6060" s="98" t="s">
        <v>3139</v>
      </c>
      <c r="W6060" s="69">
        <f t="shared" si="188"/>
        <v>2.3412555950007612E-2</v>
      </c>
    </row>
    <row r="6061" spans="1:23">
      <c r="A6061" s="98">
        <f t="shared" si="189"/>
        <v>902</v>
      </c>
      <c r="B6061" s="99">
        <v>44408</v>
      </c>
      <c r="C6061" s="23">
        <v>3658</v>
      </c>
      <c r="D6061" s="23">
        <v>5</v>
      </c>
      <c r="E6061" s="98" t="s">
        <v>49</v>
      </c>
      <c r="F6061" s="98" t="s">
        <v>164</v>
      </c>
      <c r="G6061" s="98" t="s">
        <v>4120</v>
      </c>
      <c r="H6061" s="98" t="s">
        <v>1366</v>
      </c>
      <c r="I6061" s="98" t="s">
        <v>6284</v>
      </c>
      <c r="J6061" s="99">
        <v>45310</v>
      </c>
      <c r="K6061" s="107">
        <v>16000000</v>
      </c>
      <c r="L6061" s="98" t="s">
        <v>8851</v>
      </c>
      <c r="M6061" s="23">
        <v>1080</v>
      </c>
      <c r="N6061" s="23">
        <v>1</v>
      </c>
      <c r="O6061" s="107">
        <v>16000000</v>
      </c>
      <c r="P6061" s="23">
        <v>30</v>
      </c>
      <c r="Q6061" s="23">
        <v>2</v>
      </c>
      <c r="R6061" s="23">
        <v>2</v>
      </c>
      <c r="S6061" s="23">
        <v>0</v>
      </c>
      <c r="T6061" s="47">
        <v>13.333335999999999</v>
      </c>
      <c r="U6061" s="98" t="s">
        <v>111</v>
      </c>
      <c r="V6061" s="98" t="s">
        <v>3139</v>
      </c>
      <c r="W6061" s="69">
        <f t="shared" si="188"/>
        <v>3.7460098510434026E-2</v>
      </c>
    </row>
    <row r="6062" spans="1:23">
      <c r="A6062" s="98">
        <f t="shared" si="189"/>
        <v>902</v>
      </c>
      <c r="B6062" s="99">
        <v>44408</v>
      </c>
      <c r="C6062" s="23">
        <v>3659</v>
      </c>
      <c r="D6062" s="23">
        <v>5</v>
      </c>
      <c r="E6062" s="98" t="s">
        <v>49</v>
      </c>
      <c r="F6062" s="98" t="s">
        <v>164</v>
      </c>
      <c r="G6062" s="98" t="s">
        <v>4120</v>
      </c>
      <c r="H6062" s="98" t="s">
        <v>1366</v>
      </c>
      <c r="I6062" s="98" t="s">
        <v>6284</v>
      </c>
      <c r="J6062" s="99">
        <v>45310</v>
      </c>
      <c r="K6062" s="107">
        <v>15000000</v>
      </c>
      <c r="L6062" s="98" t="s">
        <v>8852</v>
      </c>
      <c r="M6062" s="23">
        <v>1080</v>
      </c>
      <c r="N6062" s="23">
        <v>1</v>
      </c>
      <c r="O6062" s="107">
        <v>15000000</v>
      </c>
      <c r="P6062" s="23">
        <v>30</v>
      </c>
      <c r="Q6062" s="23">
        <v>2</v>
      </c>
      <c r="R6062" s="23">
        <v>2</v>
      </c>
      <c r="S6062" s="23">
        <v>0</v>
      </c>
      <c r="T6062" s="47">
        <v>12.499998</v>
      </c>
      <c r="U6062" s="98" t="s">
        <v>111</v>
      </c>
      <c r="V6062" s="98" t="s">
        <v>3139</v>
      </c>
      <c r="W6062" s="69">
        <f t="shared" si="188"/>
        <v>3.5118829710751177E-2</v>
      </c>
    </row>
    <row r="6063" spans="1:23">
      <c r="A6063" s="98">
        <f t="shared" si="189"/>
        <v>1633</v>
      </c>
      <c r="B6063" s="99">
        <v>44408</v>
      </c>
      <c r="C6063" s="23">
        <v>3660</v>
      </c>
      <c r="D6063" s="23">
        <v>5</v>
      </c>
      <c r="E6063" s="98" t="s">
        <v>49</v>
      </c>
      <c r="F6063" s="98" t="s">
        <v>164</v>
      </c>
      <c r="G6063" s="98" t="s">
        <v>4120</v>
      </c>
      <c r="H6063" s="98" t="s">
        <v>1366</v>
      </c>
      <c r="I6063" s="98" t="s">
        <v>6284</v>
      </c>
      <c r="J6063" s="99">
        <v>46041</v>
      </c>
      <c r="K6063" s="107">
        <v>25000000</v>
      </c>
      <c r="L6063" s="98" t="s">
        <v>8853</v>
      </c>
      <c r="M6063" s="23">
        <v>1800</v>
      </c>
      <c r="N6063" s="23">
        <v>1</v>
      </c>
      <c r="O6063" s="107">
        <v>25000000</v>
      </c>
      <c r="P6063" s="23">
        <v>180</v>
      </c>
      <c r="Q6063" s="23">
        <v>2</v>
      </c>
      <c r="R6063" s="23">
        <v>2</v>
      </c>
      <c r="S6063" s="23">
        <v>0</v>
      </c>
      <c r="T6063" s="47">
        <v>22.5</v>
      </c>
      <c r="U6063" s="98" t="s">
        <v>111</v>
      </c>
      <c r="V6063" s="98" t="s">
        <v>3139</v>
      </c>
      <c r="W6063" s="69">
        <f t="shared" si="188"/>
        <v>0.11444379663892543</v>
      </c>
    </row>
    <row r="6064" spans="1:23">
      <c r="A6064" s="98">
        <f t="shared" si="189"/>
        <v>902</v>
      </c>
      <c r="B6064" s="99">
        <v>44408</v>
      </c>
      <c r="C6064" s="23">
        <v>3661</v>
      </c>
      <c r="D6064" s="23">
        <v>5</v>
      </c>
      <c r="E6064" s="98" t="s">
        <v>49</v>
      </c>
      <c r="F6064" s="98" t="s">
        <v>164</v>
      </c>
      <c r="G6064" s="98" t="s">
        <v>4120</v>
      </c>
      <c r="H6064" s="98" t="s">
        <v>1366</v>
      </c>
      <c r="I6064" s="98" t="s">
        <v>6284</v>
      </c>
      <c r="J6064" s="99">
        <v>45310</v>
      </c>
      <c r="K6064" s="107">
        <v>7000000</v>
      </c>
      <c r="L6064" s="98" t="s">
        <v>8854</v>
      </c>
      <c r="M6064" s="23">
        <v>1080</v>
      </c>
      <c r="N6064" s="23">
        <v>1</v>
      </c>
      <c r="O6064" s="107">
        <v>7000000</v>
      </c>
      <c r="P6064" s="23">
        <v>30</v>
      </c>
      <c r="Q6064" s="23">
        <v>2</v>
      </c>
      <c r="R6064" s="23">
        <v>2</v>
      </c>
      <c r="S6064" s="23">
        <v>0</v>
      </c>
      <c r="T6064" s="47">
        <v>5.8333360000000001</v>
      </c>
      <c r="U6064" s="98" t="s">
        <v>111</v>
      </c>
      <c r="V6064" s="98" t="s">
        <v>3139</v>
      </c>
      <c r="W6064" s="69">
        <f t="shared" si="188"/>
        <v>1.6388797312575126E-2</v>
      </c>
    </row>
    <row r="6065" spans="1:23">
      <c r="A6065" s="98">
        <f t="shared" si="189"/>
        <v>1634</v>
      </c>
      <c r="B6065" s="99">
        <v>44408</v>
      </c>
      <c r="C6065" s="23">
        <v>3662</v>
      </c>
      <c r="D6065" s="23">
        <v>5</v>
      </c>
      <c r="E6065" s="98" t="s">
        <v>49</v>
      </c>
      <c r="F6065" s="98" t="s">
        <v>164</v>
      </c>
      <c r="G6065" s="98" t="s">
        <v>4120</v>
      </c>
      <c r="H6065" s="98" t="s">
        <v>1366</v>
      </c>
      <c r="I6065" s="98" t="s">
        <v>6616</v>
      </c>
      <c r="J6065" s="99">
        <v>46042</v>
      </c>
      <c r="K6065" s="107">
        <v>12000000</v>
      </c>
      <c r="L6065" s="98" t="s">
        <v>8855</v>
      </c>
      <c r="M6065" s="23">
        <v>1800</v>
      </c>
      <c r="N6065" s="23">
        <v>1</v>
      </c>
      <c r="O6065" s="107">
        <v>12000000</v>
      </c>
      <c r="P6065" s="23">
        <v>180</v>
      </c>
      <c r="Q6065" s="23">
        <v>2</v>
      </c>
      <c r="R6065" s="23">
        <v>2</v>
      </c>
      <c r="S6065" s="23">
        <v>0</v>
      </c>
      <c r="T6065" s="47">
        <v>10.8</v>
      </c>
      <c r="U6065" s="98" t="s">
        <v>111</v>
      </c>
      <c r="V6065" s="98" t="s">
        <v>3139</v>
      </c>
      <c r="W6065" s="69">
        <f t="shared" si="188"/>
        <v>5.4966661714538886E-2</v>
      </c>
    </row>
    <row r="6066" spans="1:23">
      <c r="A6066" s="98">
        <f t="shared" si="189"/>
        <v>903</v>
      </c>
      <c r="B6066" s="99">
        <v>44408</v>
      </c>
      <c r="C6066" s="23">
        <v>3663</v>
      </c>
      <c r="D6066" s="23">
        <v>5</v>
      </c>
      <c r="E6066" s="98" t="s">
        <v>49</v>
      </c>
      <c r="F6066" s="98" t="s">
        <v>164</v>
      </c>
      <c r="G6066" s="98" t="s">
        <v>4120</v>
      </c>
      <c r="H6066" s="98" t="s">
        <v>1366</v>
      </c>
      <c r="I6066" s="98" t="s">
        <v>6616</v>
      </c>
      <c r="J6066" s="99">
        <v>45311</v>
      </c>
      <c r="K6066" s="107">
        <v>10000000</v>
      </c>
      <c r="L6066" s="98" t="s">
        <v>8856</v>
      </c>
      <c r="M6066" s="23">
        <v>1080</v>
      </c>
      <c r="N6066" s="23">
        <v>1</v>
      </c>
      <c r="O6066" s="107">
        <v>10000000</v>
      </c>
      <c r="P6066" s="23">
        <v>180</v>
      </c>
      <c r="Q6066" s="23">
        <v>2</v>
      </c>
      <c r="R6066" s="23">
        <v>2</v>
      </c>
      <c r="S6066" s="23">
        <v>0</v>
      </c>
      <c r="T6066" s="47">
        <v>8.3333329999999997</v>
      </c>
      <c r="U6066" s="98" t="s">
        <v>111</v>
      </c>
      <c r="V6066" s="98" t="s">
        <v>3139</v>
      </c>
      <c r="W6066" s="69">
        <f t="shared" si="188"/>
        <v>2.3438512220462168E-2</v>
      </c>
    </row>
    <row r="6067" spans="1:23">
      <c r="A6067" s="98">
        <f t="shared" si="189"/>
        <v>1634</v>
      </c>
      <c r="B6067" s="99">
        <v>44408</v>
      </c>
      <c r="C6067" s="23">
        <v>3664</v>
      </c>
      <c r="D6067" s="23">
        <v>5</v>
      </c>
      <c r="E6067" s="98" t="s">
        <v>49</v>
      </c>
      <c r="F6067" s="98" t="s">
        <v>164</v>
      </c>
      <c r="G6067" s="98" t="s">
        <v>4120</v>
      </c>
      <c r="H6067" s="98" t="s">
        <v>1366</v>
      </c>
      <c r="I6067" s="98" t="s">
        <v>6616</v>
      </c>
      <c r="J6067" s="99">
        <v>46042</v>
      </c>
      <c r="K6067" s="107">
        <v>30000000</v>
      </c>
      <c r="L6067" s="98" t="s">
        <v>8857</v>
      </c>
      <c r="M6067" s="23">
        <v>1800</v>
      </c>
      <c r="N6067" s="23">
        <v>1</v>
      </c>
      <c r="O6067" s="107">
        <v>30000000</v>
      </c>
      <c r="P6067" s="23">
        <v>180</v>
      </c>
      <c r="Q6067" s="23">
        <v>2</v>
      </c>
      <c r="R6067" s="23">
        <v>2</v>
      </c>
      <c r="S6067" s="23">
        <v>0</v>
      </c>
      <c r="T6067" s="47">
        <v>27</v>
      </c>
      <c r="U6067" s="98" t="s">
        <v>111</v>
      </c>
      <c r="V6067" s="98" t="s">
        <v>3139</v>
      </c>
      <c r="W6067" s="69">
        <f t="shared" si="188"/>
        <v>0.13741665428634722</v>
      </c>
    </row>
    <row r="6068" spans="1:23">
      <c r="A6068" s="98">
        <f t="shared" si="189"/>
        <v>903</v>
      </c>
      <c r="B6068" s="99">
        <v>44408</v>
      </c>
      <c r="C6068" s="23">
        <v>3665</v>
      </c>
      <c r="D6068" s="23">
        <v>5</v>
      </c>
      <c r="E6068" s="98" t="s">
        <v>49</v>
      </c>
      <c r="F6068" s="98" t="s">
        <v>164</v>
      </c>
      <c r="G6068" s="98" t="s">
        <v>4120</v>
      </c>
      <c r="H6068" s="98" t="s">
        <v>1366</v>
      </c>
      <c r="I6068" s="98" t="s">
        <v>6616</v>
      </c>
      <c r="J6068" s="99">
        <v>45311</v>
      </c>
      <c r="K6068" s="107">
        <v>20000000</v>
      </c>
      <c r="L6068" s="98" t="s">
        <v>8858</v>
      </c>
      <c r="M6068" s="23">
        <v>1080</v>
      </c>
      <c r="N6068" s="23">
        <v>1</v>
      </c>
      <c r="O6068" s="107">
        <v>20000000</v>
      </c>
      <c r="P6068" s="23">
        <v>180</v>
      </c>
      <c r="Q6068" s="23">
        <v>2</v>
      </c>
      <c r="R6068" s="23">
        <v>2</v>
      </c>
      <c r="S6068" s="23">
        <v>0</v>
      </c>
      <c r="T6068" s="47">
        <v>16.666667</v>
      </c>
      <c r="U6068" s="98" t="s">
        <v>111</v>
      </c>
      <c r="V6068" s="98" t="s">
        <v>3139</v>
      </c>
      <c r="W6068" s="69">
        <f t="shared" si="188"/>
        <v>4.6877027253545915E-2</v>
      </c>
    </row>
    <row r="6069" spans="1:23">
      <c r="A6069" s="98">
        <f t="shared" si="189"/>
        <v>903</v>
      </c>
      <c r="B6069" s="99">
        <v>44408</v>
      </c>
      <c r="C6069" s="23">
        <v>3666</v>
      </c>
      <c r="D6069" s="23">
        <v>5</v>
      </c>
      <c r="E6069" s="98" t="s">
        <v>49</v>
      </c>
      <c r="F6069" s="98" t="s">
        <v>164</v>
      </c>
      <c r="G6069" s="98" t="s">
        <v>4120</v>
      </c>
      <c r="H6069" s="98" t="s">
        <v>1366</v>
      </c>
      <c r="I6069" s="98" t="s">
        <v>6616</v>
      </c>
      <c r="J6069" s="99">
        <v>45311</v>
      </c>
      <c r="K6069" s="107">
        <v>10000000</v>
      </c>
      <c r="L6069" s="98" t="s">
        <v>8859</v>
      </c>
      <c r="M6069" s="23">
        <v>1080</v>
      </c>
      <c r="N6069" s="23">
        <v>1</v>
      </c>
      <c r="O6069" s="107">
        <v>10000000</v>
      </c>
      <c r="P6069" s="23">
        <v>30</v>
      </c>
      <c r="Q6069" s="23">
        <v>2</v>
      </c>
      <c r="R6069" s="23">
        <v>2</v>
      </c>
      <c r="S6069" s="23">
        <v>0</v>
      </c>
      <c r="T6069" s="47">
        <v>8.3333320000000004</v>
      </c>
      <c r="U6069" s="98" t="s">
        <v>111</v>
      </c>
      <c r="V6069" s="98" t="s">
        <v>3139</v>
      </c>
      <c r="W6069" s="69">
        <f t="shared" si="188"/>
        <v>2.3438509407840587E-2</v>
      </c>
    </row>
    <row r="6070" spans="1:23">
      <c r="A6070" s="98">
        <f t="shared" si="189"/>
        <v>903</v>
      </c>
      <c r="B6070" s="99">
        <v>44408</v>
      </c>
      <c r="C6070" s="23">
        <v>3667</v>
      </c>
      <c r="D6070" s="23">
        <v>5</v>
      </c>
      <c r="E6070" s="98" t="s">
        <v>49</v>
      </c>
      <c r="F6070" s="98" t="s">
        <v>164</v>
      </c>
      <c r="G6070" s="98" t="s">
        <v>4120</v>
      </c>
      <c r="H6070" s="98" t="s">
        <v>1366</v>
      </c>
      <c r="I6070" s="98" t="s">
        <v>6616</v>
      </c>
      <c r="J6070" s="99">
        <v>45311</v>
      </c>
      <c r="K6070" s="107">
        <v>11000000</v>
      </c>
      <c r="L6070" s="98" t="s">
        <v>8860</v>
      </c>
      <c r="M6070" s="23">
        <v>1080</v>
      </c>
      <c r="N6070" s="23">
        <v>1</v>
      </c>
      <c r="O6070" s="107">
        <v>11000000</v>
      </c>
      <c r="P6070" s="23">
        <v>180</v>
      </c>
      <c r="Q6070" s="23">
        <v>2</v>
      </c>
      <c r="R6070" s="23">
        <v>2</v>
      </c>
      <c r="S6070" s="23">
        <v>0</v>
      </c>
      <c r="T6070" s="47">
        <v>9.1666670000000003</v>
      </c>
      <c r="U6070" s="98" t="s">
        <v>111</v>
      </c>
      <c r="V6070" s="98" t="s">
        <v>3139</v>
      </c>
      <c r="W6070" s="69">
        <f t="shared" si="188"/>
        <v>2.5782365411343492E-2</v>
      </c>
    </row>
    <row r="6071" spans="1:23">
      <c r="A6071" s="98">
        <f t="shared" si="189"/>
        <v>1634</v>
      </c>
      <c r="B6071" s="99">
        <v>44408</v>
      </c>
      <c r="C6071" s="23">
        <v>3668</v>
      </c>
      <c r="D6071" s="23">
        <v>5</v>
      </c>
      <c r="E6071" s="98" t="s">
        <v>49</v>
      </c>
      <c r="F6071" s="98" t="s">
        <v>164</v>
      </c>
      <c r="G6071" s="98" t="s">
        <v>4120</v>
      </c>
      <c r="H6071" s="98" t="s">
        <v>1366</v>
      </c>
      <c r="I6071" s="98" t="s">
        <v>6616</v>
      </c>
      <c r="J6071" s="99">
        <v>46042</v>
      </c>
      <c r="K6071" s="107">
        <v>20000000</v>
      </c>
      <c r="L6071" s="98" t="s">
        <v>8861</v>
      </c>
      <c r="M6071" s="23">
        <v>1800</v>
      </c>
      <c r="N6071" s="23">
        <v>1</v>
      </c>
      <c r="O6071" s="107">
        <v>20000000</v>
      </c>
      <c r="P6071" s="23">
        <v>180</v>
      </c>
      <c r="Q6071" s="23">
        <v>2</v>
      </c>
      <c r="R6071" s="23">
        <v>2</v>
      </c>
      <c r="S6071" s="23">
        <v>0</v>
      </c>
      <c r="T6071" s="47">
        <v>18</v>
      </c>
      <c r="U6071" s="98" t="s">
        <v>111</v>
      </c>
      <c r="V6071" s="98" t="s">
        <v>3139</v>
      </c>
      <c r="W6071" s="69">
        <f t="shared" si="188"/>
        <v>9.1611102857564811E-2</v>
      </c>
    </row>
    <row r="6072" spans="1:23">
      <c r="A6072" s="98">
        <f t="shared" si="189"/>
        <v>903</v>
      </c>
      <c r="B6072" s="99">
        <v>44408</v>
      </c>
      <c r="C6072" s="23">
        <v>3669</v>
      </c>
      <c r="D6072" s="23">
        <v>5</v>
      </c>
      <c r="E6072" s="98" t="s">
        <v>49</v>
      </c>
      <c r="F6072" s="98" t="s">
        <v>164</v>
      </c>
      <c r="G6072" s="98" t="s">
        <v>4120</v>
      </c>
      <c r="H6072" s="98" t="s">
        <v>1366</v>
      </c>
      <c r="I6072" s="98" t="s">
        <v>6616</v>
      </c>
      <c r="J6072" s="99">
        <v>45311</v>
      </c>
      <c r="K6072" s="107">
        <v>10000000</v>
      </c>
      <c r="L6072" s="98" t="s">
        <v>8862</v>
      </c>
      <c r="M6072" s="23">
        <v>1080</v>
      </c>
      <c r="N6072" s="23">
        <v>1</v>
      </c>
      <c r="O6072" s="107">
        <v>10000000</v>
      </c>
      <c r="P6072" s="23">
        <v>180</v>
      </c>
      <c r="Q6072" s="23">
        <v>2</v>
      </c>
      <c r="R6072" s="23">
        <v>2</v>
      </c>
      <c r="S6072" s="23">
        <v>0</v>
      </c>
      <c r="T6072" s="47">
        <v>8.3333329999999997</v>
      </c>
      <c r="U6072" s="98" t="s">
        <v>111</v>
      </c>
      <c r="V6072" s="98" t="s">
        <v>3139</v>
      </c>
      <c r="W6072" s="69">
        <f t="shared" si="188"/>
        <v>2.3438512220462168E-2</v>
      </c>
    </row>
    <row r="6073" spans="1:23">
      <c r="A6073" s="98">
        <f t="shared" si="189"/>
        <v>903</v>
      </c>
      <c r="B6073" s="99">
        <v>44408</v>
      </c>
      <c r="C6073" s="23">
        <v>3670</v>
      </c>
      <c r="D6073" s="23">
        <v>5</v>
      </c>
      <c r="E6073" s="98" t="s">
        <v>49</v>
      </c>
      <c r="F6073" s="98" t="s">
        <v>164</v>
      </c>
      <c r="G6073" s="98" t="s">
        <v>4120</v>
      </c>
      <c r="H6073" s="98" t="s">
        <v>1366</v>
      </c>
      <c r="I6073" s="98" t="s">
        <v>6616</v>
      </c>
      <c r="J6073" s="99">
        <v>45311</v>
      </c>
      <c r="K6073" s="107">
        <v>10000000</v>
      </c>
      <c r="L6073" s="98" t="s">
        <v>8863</v>
      </c>
      <c r="M6073" s="23">
        <v>1080</v>
      </c>
      <c r="N6073" s="23">
        <v>1</v>
      </c>
      <c r="O6073" s="107">
        <v>10000000</v>
      </c>
      <c r="P6073" s="23">
        <v>180</v>
      </c>
      <c r="Q6073" s="23">
        <v>2</v>
      </c>
      <c r="R6073" s="23">
        <v>2</v>
      </c>
      <c r="S6073" s="23">
        <v>0</v>
      </c>
      <c r="T6073" s="47">
        <v>8.3333329999999997</v>
      </c>
      <c r="U6073" s="98" t="s">
        <v>111</v>
      </c>
      <c r="V6073" s="98" t="s">
        <v>3139</v>
      </c>
      <c r="W6073" s="69">
        <f t="shared" si="188"/>
        <v>2.3438512220462168E-2</v>
      </c>
    </row>
    <row r="6074" spans="1:23">
      <c r="A6074" s="98">
        <f t="shared" si="189"/>
        <v>903</v>
      </c>
      <c r="B6074" s="99">
        <v>44408</v>
      </c>
      <c r="C6074" s="23">
        <v>3671</v>
      </c>
      <c r="D6074" s="23">
        <v>5</v>
      </c>
      <c r="E6074" s="98" t="s">
        <v>49</v>
      </c>
      <c r="F6074" s="98" t="s">
        <v>164</v>
      </c>
      <c r="G6074" s="98" t="s">
        <v>4120</v>
      </c>
      <c r="H6074" s="98" t="s">
        <v>1366</v>
      </c>
      <c r="I6074" s="98" t="s">
        <v>6616</v>
      </c>
      <c r="J6074" s="99">
        <v>45311</v>
      </c>
      <c r="K6074" s="107">
        <v>20000000</v>
      </c>
      <c r="L6074" s="98" t="s">
        <v>8864</v>
      </c>
      <c r="M6074" s="23">
        <v>1080</v>
      </c>
      <c r="N6074" s="23">
        <v>1</v>
      </c>
      <c r="O6074" s="107">
        <v>20000000</v>
      </c>
      <c r="P6074" s="23">
        <v>180</v>
      </c>
      <c r="Q6074" s="23">
        <v>2</v>
      </c>
      <c r="R6074" s="23">
        <v>2</v>
      </c>
      <c r="S6074" s="23">
        <v>0</v>
      </c>
      <c r="T6074" s="47">
        <v>16.666667</v>
      </c>
      <c r="U6074" s="98" t="s">
        <v>111</v>
      </c>
      <c r="V6074" s="98" t="s">
        <v>3139</v>
      </c>
      <c r="W6074" s="69">
        <f t="shared" si="188"/>
        <v>4.6877027253545915E-2</v>
      </c>
    </row>
    <row r="6075" spans="1:23">
      <c r="A6075" s="98">
        <f t="shared" si="189"/>
        <v>903</v>
      </c>
      <c r="B6075" s="99">
        <v>44408</v>
      </c>
      <c r="C6075" s="23">
        <v>3672</v>
      </c>
      <c r="D6075" s="23">
        <v>5</v>
      </c>
      <c r="E6075" s="98" t="s">
        <v>49</v>
      </c>
      <c r="F6075" s="98" t="s">
        <v>164</v>
      </c>
      <c r="G6075" s="98" t="s">
        <v>4120</v>
      </c>
      <c r="H6075" s="98" t="s">
        <v>1366</v>
      </c>
      <c r="I6075" s="98" t="s">
        <v>6616</v>
      </c>
      <c r="J6075" s="99">
        <v>45311</v>
      </c>
      <c r="K6075" s="107">
        <v>10000000</v>
      </c>
      <c r="L6075" s="98" t="s">
        <v>8865</v>
      </c>
      <c r="M6075" s="23">
        <v>1080</v>
      </c>
      <c r="N6075" s="23">
        <v>1</v>
      </c>
      <c r="O6075" s="107">
        <v>10000000</v>
      </c>
      <c r="P6075" s="23">
        <v>180</v>
      </c>
      <c r="Q6075" s="23">
        <v>2</v>
      </c>
      <c r="R6075" s="23">
        <v>2</v>
      </c>
      <c r="S6075" s="23">
        <v>0</v>
      </c>
      <c r="T6075" s="47">
        <v>8.3333329999999997</v>
      </c>
      <c r="U6075" s="98" t="s">
        <v>111</v>
      </c>
      <c r="V6075" s="98" t="s">
        <v>3139</v>
      </c>
      <c r="W6075" s="69">
        <f t="shared" si="188"/>
        <v>2.3438512220462168E-2</v>
      </c>
    </row>
    <row r="6076" spans="1:23">
      <c r="A6076" s="98">
        <f t="shared" si="189"/>
        <v>903</v>
      </c>
      <c r="B6076" s="99">
        <v>44408</v>
      </c>
      <c r="C6076" s="23">
        <v>3673</v>
      </c>
      <c r="D6076" s="23">
        <v>5</v>
      </c>
      <c r="E6076" s="98" t="s">
        <v>49</v>
      </c>
      <c r="F6076" s="98" t="s">
        <v>164</v>
      </c>
      <c r="G6076" s="98" t="s">
        <v>4120</v>
      </c>
      <c r="H6076" s="98" t="s">
        <v>1366</v>
      </c>
      <c r="I6076" s="98" t="s">
        <v>6616</v>
      </c>
      <c r="J6076" s="99">
        <v>45311</v>
      </c>
      <c r="K6076" s="107">
        <v>7000000</v>
      </c>
      <c r="L6076" s="98" t="s">
        <v>8866</v>
      </c>
      <c r="M6076" s="23">
        <v>1080</v>
      </c>
      <c r="N6076" s="23">
        <v>1</v>
      </c>
      <c r="O6076" s="107">
        <v>7000000</v>
      </c>
      <c r="P6076" s="23">
        <v>180</v>
      </c>
      <c r="Q6076" s="23">
        <v>2</v>
      </c>
      <c r="R6076" s="23">
        <v>2</v>
      </c>
      <c r="S6076" s="23">
        <v>0</v>
      </c>
      <c r="T6076" s="47">
        <v>5.8333329999999997</v>
      </c>
      <c r="U6076" s="98" t="s">
        <v>111</v>
      </c>
      <c r="V6076" s="98" t="s">
        <v>3139</v>
      </c>
      <c r="W6076" s="69">
        <f t="shared" si="188"/>
        <v>1.6406958273061358E-2</v>
      </c>
    </row>
    <row r="6077" spans="1:23">
      <c r="A6077" s="98">
        <f t="shared" si="189"/>
        <v>912</v>
      </c>
      <c r="B6077" s="99">
        <v>44408</v>
      </c>
      <c r="C6077" s="23">
        <v>3674</v>
      </c>
      <c r="D6077" s="23">
        <v>5</v>
      </c>
      <c r="E6077" s="98" t="s">
        <v>49</v>
      </c>
      <c r="F6077" s="98" t="s">
        <v>164</v>
      </c>
      <c r="G6077" s="98" t="s">
        <v>4120</v>
      </c>
      <c r="H6077" s="98" t="s">
        <v>1366</v>
      </c>
      <c r="I6077" s="98" t="s">
        <v>6616</v>
      </c>
      <c r="J6077" s="99">
        <v>45320</v>
      </c>
      <c r="K6077" s="107">
        <v>7000000</v>
      </c>
      <c r="L6077" s="98" t="s">
        <v>8867</v>
      </c>
      <c r="M6077" s="23">
        <v>1080</v>
      </c>
      <c r="N6077" s="23">
        <v>1</v>
      </c>
      <c r="O6077" s="107">
        <v>7000000</v>
      </c>
      <c r="P6077" s="23">
        <v>180</v>
      </c>
      <c r="Q6077" s="23">
        <v>2</v>
      </c>
      <c r="R6077" s="23">
        <v>2</v>
      </c>
      <c r="S6077" s="23">
        <v>0</v>
      </c>
      <c r="T6077" s="47">
        <v>5.8333329999999997</v>
      </c>
      <c r="U6077" s="98" t="s">
        <v>111</v>
      </c>
      <c r="V6077" s="98" t="s">
        <v>3139</v>
      </c>
      <c r="W6077" s="69">
        <f t="shared" si="188"/>
        <v>1.6570482774121771E-2</v>
      </c>
    </row>
    <row r="6078" spans="1:23">
      <c r="A6078" s="98">
        <f t="shared" si="189"/>
        <v>1634</v>
      </c>
      <c r="B6078" s="99">
        <v>44408</v>
      </c>
      <c r="C6078" s="23">
        <v>3675</v>
      </c>
      <c r="D6078" s="23">
        <v>5</v>
      </c>
      <c r="E6078" s="98" t="s">
        <v>49</v>
      </c>
      <c r="F6078" s="98" t="s">
        <v>164</v>
      </c>
      <c r="G6078" s="98" t="s">
        <v>4120</v>
      </c>
      <c r="H6078" s="98" t="s">
        <v>1366</v>
      </c>
      <c r="I6078" s="98" t="s">
        <v>6616</v>
      </c>
      <c r="J6078" s="99">
        <v>46042</v>
      </c>
      <c r="K6078" s="107">
        <v>25000000</v>
      </c>
      <c r="L6078" s="98" t="s">
        <v>8868</v>
      </c>
      <c r="M6078" s="23">
        <v>1800</v>
      </c>
      <c r="N6078" s="23">
        <v>1</v>
      </c>
      <c r="O6078" s="107">
        <v>25000000</v>
      </c>
      <c r="P6078" s="23">
        <v>180</v>
      </c>
      <c r="Q6078" s="23">
        <v>2</v>
      </c>
      <c r="R6078" s="23">
        <v>2</v>
      </c>
      <c r="S6078" s="23">
        <v>0</v>
      </c>
      <c r="T6078" s="47">
        <v>22.5</v>
      </c>
      <c r="U6078" s="98" t="s">
        <v>111</v>
      </c>
      <c r="V6078" s="98" t="s">
        <v>3139</v>
      </c>
      <c r="W6078" s="69">
        <f t="shared" si="188"/>
        <v>0.114513878571956</v>
      </c>
    </row>
    <row r="6079" spans="1:23">
      <c r="A6079" s="98">
        <f t="shared" si="189"/>
        <v>1634</v>
      </c>
      <c r="B6079" s="99">
        <v>44408</v>
      </c>
      <c r="C6079" s="23">
        <v>3676</v>
      </c>
      <c r="D6079" s="23">
        <v>5</v>
      </c>
      <c r="E6079" s="98" t="s">
        <v>49</v>
      </c>
      <c r="F6079" s="98" t="s">
        <v>164</v>
      </c>
      <c r="G6079" s="98" t="s">
        <v>4120</v>
      </c>
      <c r="H6079" s="98" t="s">
        <v>1366</v>
      </c>
      <c r="I6079" s="98" t="s">
        <v>6616</v>
      </c>
      <c r="J6079" s="99">
        <v>46042</v>
      </c>
      <c r="K6079" s="107">
        <v>3815032</v>
      </c>
      <c r="L6079" s="98" t="s">
        <v>8869</v>
      </c>
      <c r="M6079" s="23">
        <v>1800</v>
      </c>
      <c r="N6079" s="23">
        <v>1</v>
      </c>
      <c r="O6079" s="107">
        <v>3815032</v>
      </c>
      <c r="P6079" s="23">
        <v>30</v>
      </c>
      <c r="Q6079" s="23">
        <v>2</v>
      </c>
      <c r="R6079" s="23">
        <v>2</v>
      </c>
      <c r="S6079" s="23">
        <v>0</v>
      </c>
      <c r="T6079" s="47">
        <v>3.4335339999999999</v>
      </c>
      <c r="U6079" s="98" t="s">
        <v>111</v>
      </c>
      <c r="V6079" s="98" t="s">
        <v>3139</v>
      </c>
      <c r="W6079" s="69">
        <f t="shared" si="188"/>
        <v>1.7474990913274775E-2</v>
      </c>
    </row>
    <row r="6080" spans="1:23">
      <c r="A6080" s="98">
        <f t="shared" si="189"/>
        <v>1634</v>
      </c>
      <c r="B6080" s="99">
        <v>44408</v>
      </c>
      <c r="C6080" s="23">
        <v>3677</v>
      </c>
      <c r="D6080" s="23">
        <v>5</v>
      </c>
      <c r="E6080" s="98" t="s">
        <v>49</v>
      </c>
      <c r="F6080" s="98" t="s">
        <v>164</v>
      </c>
      <c r="G6080" s="98" t="s">
        <v>4120</v>
      </c>
      <c r="H6080" s="98" t="s">
        <v>1366</v>
      </c>
      <c r="I6080" s="98" t="s">
        <v>6616</v>
      </c>
      <c r="J6080" s="99">
        <v>46042</v>
      </c>
      <c r="K6080" s="107">
        <v>14000000</v>
      </c>
      <c r="L6080" s="98" t="s">
        <v>8870</v>
      </c>
      <c r="M6080" s="23">
        <v>1800</v>
      </c>
      <c r="N6080" s="23">
        <v>1</v>
      </c>
      <c r="O6080" s="107">
        <v>14000000</v>
      </c>
      <c r="P6080" s="23">
        <v>180</v>
      </c>
      <c r="Q6080" s="23">
        <v>2</v>
      </c>
      <c r="R6080" s="23">
        <v>2</v>
      </c>
      <c r="S6080" s="23">
        <v>0</v>
      </c>
      <c r="T6080" s="47">
        <v>12.6</v>
      </c>
      <c r="U6080" s="98" t="s">
        <v>111</v>
      </c>
      <c r="V6080" s="98" t="s">
        <v>3139</v>
      </c>
      <c r="W6080" s="69">
        <f t="shared" si="188"/>
        <v>6.4127772000295361E-2</v>
      </c>
    </row>
    <row r="6081" spans="1:23">
      <c r="A6081" s="98">
        <f t="shared" si="189"/>
        <v>539</v>
      </c>
      <c r="B6081" s="99">
        <v>44408</v>
      </c>
      <c r="C6081" s="23">
        <v>3678</v>
      </c>
      <c r="D6081" s="23">
        <v>5</v>
      </c>
      <c r="E6081" s="98" t="s">
        <v>49</v>
      </c>
      <c r="F6081" s="98" t="s">
        <v>164</v>
      </c>
      <c r="G6081" s="98" t="s">
        <v>4120</v>
      </c>
      <c r="H6081" s="98" t="s">
        <v>1366</v>
      </c>
      <c r="I6081" s="98" t="s">
        <v>5987</v>
      </c>
      <c r="J6081" s="99">
        <v>44947</v>
      </c>
      <c r="K6081" s="107">
        <v>10000000</v>
      </c>
      <c r="L6081" s="98" t="s">
        <v>8871</v>
      </c>
      <c r="M6081" s="23">
        <v>720</v>
      </c>
      <c r="N6081" s="23">
        <v>1</v>
      </c>
      <c r="O6081" s="107">
        <v>10000000</v>
      </c>
      <c r="P6081" s="23">
        <v>30</v>
      </c>
      <c r="Q6081" s="23">
        <v>2</v>
      </c>
      <c r="R6081" s="23">
        <v>2</v>
      </c>
      <c r="S6081" s="23">
        <v>0</v>
      </c>
      <c r="T6081" s="47">
        <v>7.4999979999999997</v>
      </c>
      <c r="U6081" s="98" t="s">
        <v>111</v>
      </c>
      <c r="V6081" s="98" t="s">
        <v>3139</v>
      </c>
      <c r="W6081" s="69">
        <f t="shared" si="188"/>
        <v>1.2591383943456306E-2</v>
      </c>
    </row>
    <row r="6082" spans="1:23">
      <c r="A6082" s="98">
        <f t="shared" si="189"/>
        <v>904</v>
      </c>
      <c r="B6082" s="99">
        <v>44408</v>
      </c>
      <c r="C6082" s="23">
        <v>3679</v>
      </c>
      <c r="D6082" s="23">
        <v>5</v>
      </c>
      <c r="E6082" s="98" t="s">
        <v>49</v>
      </c>
      <c r="F6082" s="98" t="s">
        <v>164</v>
      </c>
      <c r="G6082" s="98" t="s">
        <v>4120</v>
      </c>
      <c r="H6082" s="98" t="s">
        <v>1366</v>
      </c>
      <c r="I6082" s="98" t="s">
        <v>5987</v>
      </c>
      <c r="J6082" s="99">
        <v>45312</v>
      </c>
      <c r="K6082" s="107">
        <v>20576599</v>
      </c>
      <c r="L6082" s="98" t="s">
        <v>8872</v>
      </c>
      <c r="M6082" s="23">
        <v>1080</v>
      </c>
      <c r="N6082" s="23">
        <v>1</v>
      </c>
      <c r="O6082" s="107">
        <v>20576599</v>
      </c>
      <c r="P6082" s="23">
        <v>30</v>
      </c>
      <c r="Q6082" s="23">
        <v>2</v>
      </c>
      <c r="R6082" s="23">
        <v>2</v>
      </c>
      <c r="S6082" s="23">
        <v>0</v>
      </c>
      <c r="T6082" s="47">
        <v>17.147167</v>
      </c>
      <c r="U6082" s="98" t="s">
        <v>111</v>
      </c>
      <c r="V6082" s="98" t="s">
        <v>3139</v>
      </c>
      <c r="W6082" s="69">
        <f t="shared" ref="W6082:W6145" si="190">+T6082/SUM($T$2:$T$5848)*A6082</f>
        <v>4.8281901104874479E-2</v>
      </c>
    </row>
    <row r="6083" spans="1:23">
      <c r="A6083" s="98">
        <f t="shared" ref="A6083:A6146" si="191">+J6083-B6083</f>
        <v>1635</v>
      </c>
      <c r="B6083" s="99">
        <v>44408</v>
      </c>
      <c r="C6083" s="23">
        <v>3680</v>
      </c>
      <c r="D6083" s="23">
        <v>5</v>
      </c>
      <c r="E6083" s="98" t="s">
        <v>49</v>
      </c>
      <c r="F6083" s="98" t="s">
        <v>164</v>
      </c>
      <c r="G6083" s="98" t="s">
        <v>4120</v>
      </c>
      <c r="H6083" s="98" t="s">
        <v>1366</v>
      </c>
      <c r="I6083" s="98" t="s">
        <v>5987</v>
      </c>
      <c r="J6083" s="99">
        <v>46043</v>
      </c>
      <c r="K6083" s="107">
        <v>8500000</v>
      </c>
      <c r="L6083" s="98" t="s">
        <v>8873</v>
      </c>
      <c r="M6083" s="23">
        <v>1800</v>
      </c>
      <c r="N6083" s="23">
        <v>1</v>
      </c>
      <c r="O6083" s="107">
        <v>8500000</v>
      </c>
      <c r="P6083" s="23">
        <v>180</v>
      </c>
      <c r="Q6083" s="23">
        <v>2</v>
      </c>
      <c r="R6083" s="23">
        <v>2</v>
      </c>
      <c r="S6083" s="23">
        <v>0</v>
      </c>
      <c r="T6083" s="47">
        <v>7.65</v>
      </c>
      <c r="U6083" s="98" t="s">
        <v>111</v>
      </c>
      <c r="V6083" s="98" t="s">
        <v>3139</v>
      </c>
      <c r="W6083" s="69">
        <f t="shared" si="190"/>
        <v>3.8958546571695445E-2</v>
      </c>
    </row>
    <row r="6084" spans="1:23">
      <c r="A6084" s="98">
        <f t="shared" si="191"/>
        <v>1635</v>
      </c>
      <c r="B6084" s="99">
        <v>44408</v>
      </c>
      <c r="C6084" s="23">
        <v>3681</v>
      </c>
      <c r="D6084" s="23">
        <v>5</v>
      </c>
      <c r="E6084" s="98" t="s">
        <v>49</v>
      </c>
      <c r="F6084" s="98" t="s">
        <v>164</v>
      </c>
      <c r="G6084" s="98" t="s">
        <v>4120</v>
      </c>
      <c r="H6084" s="98" t="s">
        <v>1366</v>
      </c>
      <c r="I6084" s="98" t="s">
        <v>5987</v>
      </c>
      <c r="J6084" s="99">
        <v>46043</v>
      </c>
      <c r="K6084" s="107">
        <v>20000000</v>
      </c>
      <c r="L6084" s="98" t="s">
        <v>8874</v>
      </c>
      <c r="M6084" s="23">
        <v>1800</v>
      </c>
      <c r="N6084" s="23">
        <v>1</v>
      </c>
      <c r="O6084" s="107">
        <v>20000000</v>
      </c>
      <c r="P6084" s="23">
        <v>180</v>
      </c>
      <c r="Q6084" s="23">
        <v>2</v>
      </c>
      <c r="R6084" s="23">
        <v>2</v>
      </c>
      <c r="S6084" s="23">
        <v>0</v>
      </c>
      <c r="T6084" s="47">
        <v>18</v>
      </c>
      <c r="U6084" s="98" t="s">
        <v>111</v>
      </c>
      <c r="V6084" s="98" t="s">
        <v>3139</v>
      </c>
      <c r="W6084" s="69">
        <f t="shared" si="190"/>
        <v>9.1667168403989266E-2</v>
      </c>
    </row>
    <row r="6085" spans="1:23">
      <c r="A6085" s="98">
        <f t="shared" si="191"/>
        <v>1635</v>
      </c>
      <c r="B6085" s="99">
        <v>44408</v>
      </c>
      <c r="C6085" s="23">
        <v>3682</v>
      </c>
      <c r="D6085" s="23">
        <v>5</v>
      </c>
      <c r="E6085" s="98" t="s">
        <v>49</v>
      </c>
      <c r="F6085" s="98" t="s">
        <v>164</v>
      </c>
      <c r="G6085" s="98" t="s">
        <v>4120</v>
      </c>
      <c r="H6085" s="98" t="s">
        <v>1366</v>
      </c>
      <c r="I6085" s="98" t="s">
        <v>5987</v>
      </c>
      <c r="J6085" s="99">
        <v>46043</v>
      </c>
      <c r="K6085" s="107">
        <v>13000000</v>
      </c>
      <c r="L6085" s="98" t="s">
        <v>8875</v>
      </c>
      <c r="M6085" s="23">
        <v>1800</v>
      </c>
      <c r="N6085" s="23">
        <v>1</v>
      </c>
      <c r="O6085" s="107">
        <v>13000000</v>
      </c>
      <c r="P6085" s="23">
        <v>180</v>
      </c>
      <c r="Q6085" s="23">
        <v>2</v>
      </c>
      <c r="R6085" s="23">
        <v>2</v>
      </c>
      <c r="S6085" s="23">
        <v>0</v>
      </c>
      <c r="T6085" s="47">
        <v>11.7</v>
      </c>
      <c r="U6085" s="98" t="s">
        <v>111</v>
      </c>
      <c r="V6085" s="98" t="s">
        <v>3139</v>
      </c>
      <c r="W6085" s="69">
        <f t="shared" si="190"/>
        <v>5.9583659462593024E-2</v>
      </c>
    </row>
    <row r="6086" spans="1:23">
      <c r="A6086" s="98">
        <f t="shared" si="191"/>
        <v>904</v>
      </c>
      <c r="B6086" s="99">
        <v>44408</v>
      </c>
      <c r="C6086" s="23">
        <v>3683</v>
      </c>
      <c r="D6086" s="23">
        <v>5</v>
      </c>
      <c r="E6086" s="98" t="s">
        <v>49</v>
      </c>
      <c r="F6086" s="98" t="s">
        <v>164</v>
      </c>
      <c r="G6086" s="98" t="s">
        <v>4120</v>
      </c>
      <c r="H6086" s="98" t="s">
        <v>1366</v>
      </c>
      <c r="I6086" s="98" t="s">
        <v>5987</v>
      </c>
      <c r="J6086" s="99">
        <v>45312</v>
      </c>
      <c r="K6086" s="107">
        <v>15000000</v>
      </c>
      <c r="L6086" s="98" t="s">
        <v>8876</v>
      </c>
      <c r="M6086" s="23">
        <v>1080</v>
      </c>
      <c r="N6086" s="23">
        <v>1</v>
      </c>
      <c r="O6086" s="107">
        <v>15000000</v>
      </c>
      <c r="P6086" s="23">
        <v>180</v>
      </c>
      <c r="Q6086" s="23">
        <v>2</v>
      </c>
      <c r="R6086" s="23">
        <v>2</v>
      </c>
      <c r="S6086" s="23">
        <v>0</v>
      </c>
      <c r="T6086" s="47">
        <v>12.5</v>
      </c>
      <c r="U6086" s="98" t="s">
        <v>111</v>
      </c>
      <c r="V6086" s="98" t="s">
        <v>3139</v>
      </c>
      <c r="W6086" s="69">
        <f t="shared" si="190"/>
        <v>3.5196704144243245E-2</v>
      </c>
    </row>
    <row r="6087" spans="1:23">
      <c r="A6087" s="98">
        <f t="shared" si="191"/>
        <v>904</v>
      </c>
      <c r="B6087" s="99">
        <v>44408</v>
      </c>
      <c r="C6087" s="23">
        <v>3684</v>
      </c>
      <c r="D6087" s="23">
        <v>5</v>
      </c>
      <c r="E6087" s="98" t="s">
        <v>49</v>
      </c>
      <c r="F6087" s="98" t="s">
        <v>164</v>
      </c>
      <c r="G6087" s="98" t="s">
        <v>4120</v>
      </c>
      <c r="H6087" s="98" t="s">
        <v>1366</v>
      </c>
      <c r="I6087" s="98" t="s">
        <v>5987</v>
      </c>
      <c r="J6087" s="99">
        <v>45312</v>
      </c>
      <c r="K6087" s="107">
        <v>5000000</v>
      </c>
      <c r="L6087" s="98" t="s">
        <v>8877</v>
      </c>
      <c r="M6087" s="23">
        <v>1080</v>
      </c>
      <c r="N6087" s="23">
        <v>1</v>
      </c>
      <c r="O6087" s="107">
        <v>5000000</v>
      </c>
      <c r="P6087" s="23">
        <v>180</v>
      </c>
      <c r="Q6087" s="23">
        <v>2</v>
      </c>
      <c r="R6087" s="23">
        <v>2</v>
      </c>
      <c r="S6087" s="23">
        <v>0</v>
      </c>
      <c r="T6087" s="47">
        <v>4.1666670000000003</v>
      </c>
      <c r="U6087" s="98" t="s">
        <v>111</v>
      </c>
      <c r="V6087" s="98" t="s">
        <v>3139</v>
      </c>
      <c r="W6087" s="69">
        <f t="shared" si="190"/>
        <v>1.1732235653326525E-2</v>
      </c>
    </row>
    <row r="6088" spans="1:23">
      <c r="A6088" s="98">
        <f t="shared" si="191"/>
        <v>904</v>
      </c>
      <c r="B6088" s="99">
        <v>44408</v>
      </c>
      <c r="C6088" s="23">
        <v>3685</v>
      </c>
      <c r="D6088" s="23">
        <v>5</v>
      </c>
      <c r="E6088" s="98" t="s">
        <v>49</v>
      </c>
      <c r="F6088" s="98" t="s">
        <v>164</v>
      </c>
      <c r="G6088" s="98" t="s">
        <v>4120</v>
      </c>
      <c r="H6088" s="98" t="s">
        <v>1366</v>
      </c>
      <c r="I6088" s="98" t="s">
        <v>5987</v>
      </c>
      <c r="J6088" s="99">
        <v>45312</v>
      </c>
      <c r="K6088" s="107">
        <v>6000000</v>
      </c>
      <c r="L6088" s="98" t="s">
        <v>8878</v>
      </c>
      <c r="M6088" s="23">
        <v>1080</v>
      </c>
      <c r="N6088" s="23">
        <v>1</v>
      </c>
      <c r="O6088" s="107">
        <v>6000000</v>
      </c>
      <c r="P6088" s="23">
        <v>180</v>
      </c>
      <c r="Q6088" s="23">
        <v>2</v>
      </c>
      <c r="R6088" s="23">
        <v>2</v>
      </c>
      <c r="S6088" s="23">
        <v>0</v>
      </c>
      <c r="T6088" s="47">
        <v>5</v>
      </c>
      <c r="U6088" s="98" t="s">
        <v>111</v>
      </c>
      <c r="V6088" s="98" t="s">
        <v>3139</v>
      </c>
      <c r="W6088" s="69">
        <f t="shared" si="190"/>
        <v>1.4078681657697299E-2</v>
      </c>
    </row>
    <row r="6089" spans="1:23">
      <c r="A6089" s="98">
        <f t="shared" si="191"/>
        <v>1635</v>
      </c>
      <c r="B6089" s="99">
        <v>44408</v>
      </c>
      <c r="C6089" s="23">
        <v>3686</v>
      </c>
      <c r="D6089" s="23">
        <v>5</v>
      </c>
      <c r="E6089" s="98" t="s">
        <v>49</v>
      </c>
      <c r="F6089" s="98" t="s">
        <v>164</v>
      </c>
      <c r="G6089" s="98" t="s">
        <v>4120</v>
      </c>
      <c r="H6089" s="98" t="s">
        <v>1366</v>
      </c>
      <c r="I6089" s="98" t="s">
        <v>5987</v>
      </c>
      <c r="J6089" s="99">
        <v>46043</v>
      </c>
      <c r="K6089" s="107">
        <v>10000000</v>
      </c>
      <c r="L6089" s="98" t="s">
        <v>8879</v>
      </c>
      <c r="M6089" s="23">
        <v>1800</v>
      </c>
      <c r="N6089" s="23">
        <v>1</v>
      </c>
      <c r="O6089" s="107">
        <v>10000000</v>
      </c>
      <c r="P6089" s="23">
        <v>180</v>
      </c>
      <c r="Q6089" s="23">
        <v>2</v>
      </c>
      <c r="R6089" s="23">
        <v>2</v>
      </c>
      <c r="S6089" s="23">
        <v>0</v>
      </c>
      <c r="T6089" s="47">
        <v>9</v>
      </c>
      <c r="U6089" s="98" t="s">
        <v>111</v>
      </c>
      <c r="V6089" s="98" t="s">
        <v>3139</v>
      </c>
      <c r="W6089" s="69">
        <f t="shared" si="190"/>
        <v>4.5833584201994633E-2</v>
      </c>
    </row>
    <row r="6090" spans="1:23">
      <c r="A6090" s="98">
        <f t="shared" si="191"/>
        <v>904</v>
      </c>
      <c r="B6090" s="99">
        <v>44408</v>
      </c>
      <c r="C6090" s="23">
        <v>3687</v>
      </c>
      <c r="D6090" s="23">
        <v>5</v>
      </c>
      <c r="E6090" s="98" t="s">
        <v>49</v>
      </c>
      <c r="F6090" s="98" t="s">
        <v>164</v>
      </c>
      <c r="G6090" s="98" t="s">
        <v>4120</v>
      </c>
      <c r="H6090" s="98" t="s">
        <v>1366</v>
      </c>
      <c r="I6090" s="98" t="s">
        <v>5987</v>
      </c>
      <c r="J6090" s="99">
        <v>45312</v>
      </c>
      <c r="K6090" s="107">
        <v>20000000</v>
      </c>
      <c r="L6090" s="98" t="s">
        <v>8880</v>
      </c>
      <c r="M6090" s="23">
        <v>1080</v>
      </c>
      <c r="N6090" s="23">
        <v>1</v>
      </c>
      <c r="O6090" s="107">
        <v>20000000</v>
      </c>
      <c r="P6090" s="23">
        <v>180</v>
      </c>
      <c r="Q6090" s="23">
        <v>2</v>
      </c>
      <c r="R6090" s="23">
        <v>2</v>
      </c>
      <c r="S6090" s="23">
        <v>0</v>
      </c>
      <c r="T6090" s="47">
        <v>16.666667</v>
      </c>
      <c r="U6090" s="98" t="s">
        <v>111</v>
      </c>
      <c r="V6090" s="98" t="s">
        <v>3139</v>
      </c>
      <c r="W6090" s="69">
        <f t="shared" si="190"/>
        <v>4.6928939797569777E-2</v>
      </c>
    </row>
    <row r="6091" spans="1:23">
      <c r="A6091" s="98">
        <f t="shared" si="191"/>
        <v>904</v>
      </c>
      <c r="B6091" s="99">
        <v>44408</v>
      </c>
      <c r="C6091" s="23">
        <v>3688</v>
      </c>
      <c r="D6091" s="23">
        <v>5</v>
      </c>
      <c r="E6091" s="98" t="s">
        <v>49</v>
      </c>
      <c r="F6091" s="98" t="s">
        <v>164</v>
      </c>
      <c r="G6091" s="98" t="s">
        <v>4120</v>
      </c>
      <c r="H6091" s="98" t="s">
        <v>1366</v>
      </c>
      <c r="I6091" s="98" t="s">
        <v>5987</v>
      </c>
      <c r="J6091" s="99">
        <v>45312</v>
      </c>
      <c r="K6091" s="107">
        <v>13000000</v>
      </c>
      <c r="L6091" s="98" t="s">
        <v>8881</v>
      </c>
      <c r="M6091" s="23">
        <v>1080</v>
      </c>
      <c r="N6091" s="23">
        <v>1</v>
      </c>
      <c r="O6091" s="107">
        <v>13000000</v>
      </c>
      <c r="P6091" s="23">
        <v>180</v>
      </c>
      <c r="Q6091" s="23">
        <v>2</v>
      </c>
      <c r="R6091" s="23">
        <v>2</v>
      </c>
      <c r="S6091" s="23">
        <v>0</v>
      </c>
      <c r="T6091" s="47">
        <v>10.833333</v>
      </c>
      <c r="U6091" s="98" t="s">
        <v>111</v>
      </c>
      <c r="V6091" s="98" t="s">
        <v>3139</v>
      </c>
      <c r="W6091" s="69">
        <f t="shared" si="190"/>
        <v>3.0503809319765367E-2</v>
      </c>
    </row>
    <row r="6092" spans="1:23">
      <c r="A6092" s="98">
        <f t="shared" si="191"/>
        <v>1635</v>
      </c>
      <c r="B6092" s="99">
        <v>44408</v>
      </c>
      <c r="C6092" s="23">
        <v>3689</v>
      </c>
      <c r="D6092" s="23">
        <v>5</v>
      </c>
      <c r="E6092" s="98" t="s">
        <v>49</v>
      </c>
      <c r="F6092" s="98" t="s">
        <v>164</v>
      </c>
      <c r="G6092" s="98" t="s">
        <v>4120</v>
      </c>
      <c r="H6092" s="98" t="s">
        <v>1366</v>
      </c>
      <c r="I6092" s="98" t="s">
        <v>5987</v>
      </c>
      <c r="J6092" s="99">
        <v>46043</v>
      </c>
      <c r="K6092" s="107">
        <v>5000000</v>
      </c>
      <c r="L6092" s="98" t="s">
        <v>8882</v>
      </c>
      <c r="M6092" s="23">
        <v>1800</v>
      </c>
      <c r="N6092" s="23">
        <v>1</v>
      </c>
      <c r="O6092" s="107">
        <v>5000000</v>
      </c>
      <c r="P6092" s="23">
        <v>180</v>
      </c>
      <c r="Q6092" s="23">
        <v>2</v>
      </c>
      <c r="R6092" s="23">
        <v>2</v>
      </c>
      <c r="S6092" s="23">
        <v>0</v>
      </c>
      <c r="T6092" s="47">
        <v>4.5</v>
      </c>
      <c r="U6092" s="98" t="s">
        <v>111</v>
      </c>
      <c r="V6092" s="98" t="s">
        <v>3139</v>
      </c>
      <c r="W6092" s="69">
        <f t="shared" si="190"/>
        <v>2.2916792100997316E-2</v>
      </c>
    </row>
    <row r="6093" spans="1:23">
      <c r="A6093" s="98">
        <f t="shared" si="191"/>
        <v>904</v>
      </c>
      <c r="B6093" s="99">
        <v>44408</v>
      </c>
      <c r="C6093" s="23">
        <v>3690</v>
      </c>
      <c r="D6093" s="23">
        <v>5</v>
      </c>
      <c r="E6093" s="98" t="s">
        <v>49</v>
      </c>
      <c r="F6093" s="98" t="s">
        <v>164</v>
      </c>
      <c r="G6093" s="98" t="s">
        <v>4120</v>
      </c>
      <c r="H6093" s="98" t="s">
        <v>1366</v>
      </c>
      <c r="I6093" s="98" t="s">
        <v>5987</v>
      </c>
      <c r="J6093" s="99">
        <v>45312</v>
      </c>
      <c r="K6093" s="107">
        <v>20000000</v>
      </c>
      <c r="L6093" s="98" t="s">
        <v>8883</v>
      </c>
      <c r="M6093" s="23">
        <v>1080</v>
      </c>
      <c r="N6093" s="23">
        <v>1</v>
      </c>
      <c r="O6093" s="107">
        <v>20000000</v>
      </c>
      <c r="P6093" s="23">
        <v>180</v>
      </c>
      <c r="Q6093" s="23">
        <v>2</v>
      </c>
      <c r="R6093" s="23">
        <v>2</v>
      </c>
      <c r="S6093" s="23">
        <v>0</v>
      </c>
      <c r="T6093" s="47">
        <v>16.666667</v>
      </c>
      <c r="U6093" s="98" t="s">
        <v>111</v>
      </c>
      <c r="V6093" s="98" t="s">
        <v>3139</v>
      </c>
      <c r="W6093" s="69">
        <f t="shared" si="190"/>
        <v>4.6928939797569777E-2</v>
      </c>
    </row>
    <row r="6094" spans="1:23">
      <c r="A6094" s="98">
        <f t="shared" si="191"/>
        <v>1635</v>
      </c>
      <c r="B6094" s="99">
        <v>44408</v>
      </c>
      <c r="C6094" s="23">
        <v>3691</v>
      </c>
      <c r="D6094" s="23">
        <v>5</v>
      </c>
      <c r="E6094" s="98" t="s">
        <v>49</v>
      </c>
      <c r="F6094" s="98" t="s">
        <v>164</v>
      </c>
      <c r="G6094" s="98" t="s">
        <v>4120</v>
      </c>
      <c r="H6094" s="98" t="s">
        <v>1366</v>
      </c>
      <c r="I6094" s="98" t="s">
        <v>5987</v>
      </c>
      <c r="J6094" s="99">
        <v>46043</v>
      </c>
      <c r="K6094" s="107">
        <v>14000000</v>
      </c>
      <c r="L6094" s="98" t="s">
        <v>8884</v>
      </c>
      <c r="M6094" s="23">
        <v>1800</v>
      </c>
      <c r="N6094" s="23">
        <v>1</v>
      </c>
      <c r="O6094" s="107">
        <v>14000000</v>
      </c>
      <c r="P6094" s="23">
        <v>180</v>
      </c>
      <c r="Q6094" s="23">
        <v>2</v>
      </c>
      <c r="R6094" s="23">
        <v>2</v>
      </c>
      <c r="S6094" s="23">
        <v>0</v>
      </c>
      <c r="T6094" s="47">
        <v>12.6</v>
      </c>
      <c r="U6094" s="98" t="s">
        <v>111</v>
      </c>
      <c r="V6094" s="98" t="s">
        <v>3139</v>
      </c>
      <c r="W6094" s="69">
        <f t="shared" si="190"/>
        <v>6.4167017882792485E-2</v>
      </c>
    </row>
    <row r="6095" spans="1:23">
      <c r="A6095" s="98">
        <f t="shared" si="191"/>
        <v>904</v>
      </c>
      <c r="B6095" s="99">
        <v>44408</v>
      </c>
      <c r="C6095" s="23">
        <v>3692</v>
      </c>
      <c r="D6095" s="23">
        <v>5</v>
      </c>
      <c r="E6095" s="98" t="s">
        <v>49</v>
      </c>
      <c r="F6095" s="98" t="s">
        <v>164</v>
      </c>
      <c r="G6095" s="98" t="s">
        <v>4120</v>
      </c>
      <c r="H6095" s="98" t="s">
        <v>1366</v>
      </c>
      <c r="I6095" s="98" t="s">
        <v>5987</v>
      </c>
      <c r="J6095" s="99">
        <v>45312</v>
      </c>
      <c r="K6095" s="107">
        <v>10500000</v>
      </c>
      <c r="L6095" s="98" t="s">
        <v>8885</v>
      </c>
      <c r="M6095" s="23">
        <v>1080</v>
      </c>
      <c r="N6095" s="23">
        <v>1</v>
      </c>
      <c r="O6095" s="107">
        <v>10500000</v>
      </c>
      <c r="P6095" s="23">
        <v>180</v>
      </c>
      <c r="Q6095" s="23">
        <v>2</v>
      </c>
      <c r="R6095" s="23">
        <v>2</v>
      </c>
      <c r="S6095" s="23">
        <v>0</v>
      </c>
      <c r="T6095" s="47">
        <v>8.75</v>
      </c>
      <c r="U6095" s="98" t="s">
        <v>111</v>
      </c>
      <c r="V6095" s="98" t="s">
        <v>3139</v>
      </c>
      <c r="W6095" s="69">
        <f t="shared" si="190"/>
        <v>2.4637692900970273E-2</v>
      </c>
    </row>
    <row r="6096" spans="1:23">
      <c r="A6096" s="98">
        <f t="shared" si="191"/>
        <v>904</v>
      </c>
      <c r="B6096" s="99">
        <v>44408</v>
      </c>
      <c r="C6096" s="23">
        <v>3693</v>
      </c>
      <c r="D6096" s="23">
        <v>5</v>
      </c>
      <c r="E6096" s="98" t="s">
        <v>49</v>
      </c>
      <c r="F6096" s="98" t="s">
        <v>164</v>
      </c>
      <c r="G6096" s="98" t="s">
        <v>4120</v>
      </c>
      <c r="H6096" s="98" t="s">
        <v>1366</v>
      </c>
      <c r="I6096" s="98" t="s">
        <v>5987</v>
      </c>
      <c r="J6096" s="99">
        <v>45312</v>
      </c>
      <c r="K6096" s="107">
        <v>8000000</v>
      </c>
      <c r="L6096" s="98" t="s">
        <v>8886</v>
      </c>
      <c r="M6096" s="23">
        <v>1080</v>
      </c>
      <c r="N6096" s="23">
        <v>1</v>
      </c>
      <c r="O6096" s="107">
        <v>8000000</v>
      </c>
      <c r="P6096" s="23">
        <v>180</v>
      </c>
      <c r="Q6096" s="23">
        <v>2</v>
      </c>
      <c r="R6096" s="23">
        <v>2</v>
      </c>
      <c r="S6096" s="23">
        <v>0</v>
      </c>
      <c r="T6096" s="47">
        <v>6.6666670000000003</v>
      </c>
      <c r="U6096" s="98" t="s">
        <v>111</v>
      </c>
      <c r="V6096" s="98" t="s">
        <v>3139</v>
      </c>
      <c r="W6096" s="69">
        <f t="shared" si="190"/>
        <v>1.8771576482175176E-2</v>
      </c>
    </row>
    <row r="6097" spans="1:23">
      <c r="A6097" s="98">
        <f t="shared" si="191"/>
        <v>904</v>
      </c>
      <c r="B6097" s="99">
        <v>44408</v>
      </c>
      <c r="C6097" s="23">
        <v>3694</v>
      </c>
      <c r="D6097" s="23">
        <v>5</v>
      </c>
      <c r="E6097" s="98" t="s">
        <v>49</v>
      </c>
      <c r="F6097" s="98" t="s">
        <v>164</v>
      </c>
      <c r="G6097" s="98" t="s">
        <v>4120</v>
      </c>
      <c r="H6097" s="98" t="s">
        <v>1366</v>
      </c>
      <c r="I6097" s="98" t="s">
        <v>5987</v>
      </c>
      <c r="J6097" s="99">
        <v>45312</v>
      </c>
      <c r="K6097" s="107">
        <v>50000000</v>
      </c>
      <c r="L6097" s="98" t="s">
        <v>8887</v>
      </c>
      <c r="M6097" s="23">
        <v>1080</v>
      </c>
      <c r="N6097" s="23">
        <v>1</v>
      </c>
      <c r="O6097" s="107">
        <v>50000000</v>
      </c>
      <c r="P6097" s="23">
        <v>360</v>
      </c>
      <c r="Q6097" s="23">
        <v>2</v>
      </c>
      <c r="R6097" s="23">
        <v>2</v>
      </c>
      <c r="S6097" s="23">
        <v>0</v>
      </c>
      <c r="T6097" s="47">
        <v>50.092202999999998</v>
      </c>
      <c r="U6097" s="98" t="s">
        <v>111</v>
      </c>
      <c r="V6097" s="98" t="s">
        <v>3139</v>
      </c>
      <c r="W6097" s="69">
        <f t="shared" si="190"/>
        <v>0.14104643591394991</v>
      </c>
    </row>
    <row r="6098" spans="1:23">
      <c r="A6098" s="98">
        <f t="shared" si="191"/>
        <v>905</v>
      </c>
      <c r="B6098" s="99">
        <v>44408</v>
      </c>
      <c r="C6098" s="23">
        <v>3695</v>
      </c>
      <c r="D6098" s="23">
        <v>5</v>
      </c>
      <c r="E6098" s="98" t="s">
        <v>49</v>
      </c>
      <c r="F6098" s="98" t="s">
        <v>164</v>
      </c>
      <c r="G6098" s="98" t="s">
        <v>4120</v>
      </c>
      <c r="H6098" s="98" t="s">
        <v>1366</v>
      </c>
      <c r="I6098" s="98" t="s">
        <v>5974</v>
      </c>
      <c r="J6098" s="99">
        <v>45313</v>
      </c>
      <c r="K6098" s="107">
        <v>17500000</v>
      </c>
      <c r="L6098" s="98" t="s">
        <v>8888</v>
      </c>
      <c r="M6098" s="23">
        <v>1080</v>
      </c>
      <c r="N6098" s="23">
        <v>1</v>
      </c>
      <c r="O6098" s="107">
        <v>17500000</v>
      </c>
      <c r="P6098" s="23">
        <v>180</v>
      </c>
      <c r="Q6098" s="23">
        <v>2</v>
      </c>
      <c r="R6098" s="23">
        <v>2</v>
      </c>
      <c r="S6098" s="23">
        <v>0</v>
      </c>
      <c r="T6098" s="47">
        <v>14.583333</v>
      </c>
      <c r="U6098" s="98" t="s">
        <v>111</v>
      </c>
      <c r="V6098" s="98" t="s">
        <v>3139</v>
      </c>
      <c r="W6098" s="69">
        <f t="shared" si="190"/>
        <v>4.1108244037112496E-2</v>
      </c>
    </row>
    <row r="6099" spans="1:23">
      <c r="A6099" s="98">
        <f t="shared" si="191"/>
        <v>905</v>
      </c>
      <c r="B6099" s="99">
        <v>44408</v>
      </c>
      <c r="C6099" s="23">
        <v>3696</v>
      </c>
      <c r="D6099" s="23">
        <v>5</v>
      </c>
      <c r="E6099" s="98" t="s">
        <v>49</v>
      </c>
      <c r="F6099" s="98" t="s">
        <v>164</v>
      </c>
      <c r="G6099" s="98" t="s">
        <v>4120</v>
      </c>
      <c r="H6099" s="98" t="s">
        <v>1366</v>
      </c>
      <c r="I6099" s="98" t="s">
        <v>5974</v>
      </c>
      <c r="J6099" s="99">
        <v>45313</v>
      </c>
      <c r="K6099" s="107">
        <v>15000000</v>
      </c>
      <c r="L6099" s="98" t="s">
        <v>8889</v>
      </c>
      <c r="M6099" s="23">
        <v>1080</v>
      </c>
      <c r="N6099" s="23">
        <v>1</v>
      </c>
      <c r="O6099" s="107">
        <v>15000000</v>
      </c>
      <c r="P6099" s="23">
        <v>30</v>
      </c>
      <c r="Q6099" s="23">
        <v>2</v>
      </c>
      <c r="R6099" s="23">
        <v>2</v>
      </c>
      <c r="S6099" s="23">
        <v>0</v>
      </c>
      <c r="T6099" s="47">
        <v>12.499998</v>
      </c>
      <c r="U6099" s="98" t="s">
        <v>111</v>
      </c>
      <c r="V6099" s="98" t="s">
        <v>3139</v>
      </c>
      <c r="W6099" s="69">
        <f t="shared" si="190"/>
        <v>3.5235632913780283E-2</v>
      </c>
    </row>
    <row r="6100" spans="1:23">
      <c r="A6100" s="98">
        <f t="shared" si="191"/>
        <v>905</v>
      </c>
      <c r="B6100" s="99">
        <v>44408</v>
      </c>
      <c r="C6100" s="23">
        <v>3697</v>
      </c>
      <c r="D6100" s="23">
        <v>5</v>
      </c>
      <c r="E6100" s="98" t="s">
        <v>49</v>
      </c>
      <c r="F6100" s="98" t="s">
        <v>164</v>
      </c>
      <c r="G6100" s="98" t="s">
        <v>4120</v>
      </c>
      <c r="H6100" s="98" t="s">
        <v>1366</v>
      </c>
      <c r="I6100" s="98" t="s">
        <v>5974</v>
      </c>
      <c r="J6100" s="99">
        <v>45313</v>
      </c>
      <c r="K6100" s="107">
        <v>12000000</v>
      </c>
      <c r="L6100" s="98" t="s">
        <v>8890</v>
      </c>
      <c r="M6100" s="23">
        <v>1080</v>
      </c>
      <c r="N6100" s="23">
        <v>1</v>
      </c>
      <c r="O6100" s="107">
        <v>12000000</v>
      </c>
      <c r="P6100" s="23">
        <v>180</v>
      </c>
      <c r="Q6100" s="23">
        <v>2</v>
      </c>
      <c r="R6100" s="23">
        <v>2</v>
      </c>
      <c r="S6100" s="23">
        <v>0</v>
      </c>
      <c r="T6100" s="47">
        <v>10</v>
      </c>
      <c r="U6100" s="98" t="s">
        <v>111</v>
      </c>
      <c r="V6100" s="98" t="s">
        <v>3139</v>
      </c>
      <c r="W6100" s="69">
        <f t="shared" si="190"/>
        <v>2.8188510841185965E-2</v>
      </c>
    </row>
    <row r="6101" spans="1:23">
      <c r="A6101" s="98">
        <f t="shared" si="191"/>
        <v>1271</v>
      </c>
      <c r="B6101" s="99">
        <v>44408</v>
      </c>
      <c r="C6101" s="23">
        <v>3698</v>
      </c>
      <c r="D6101" s="23">
        <v>5</v>
      </c>
      <c r="E6101" s="98" t="s">
        <v>49</v>
      </c>
      <c r="F6101" s="98" t="s">
        <v>164</v>
      </c>
      <c r="G6101" s="98" t="s">
        <v>4120</v>
      </c>
      <c r="H6101" s="98" t="s">
        <v>1366</v>
      </c>
      <c r="I6101" s="98" t="s">
        <v>5974</v>
      </c>
      <c r="J6101" s="99">
        <v>45679</v>
      </c>
      <c r="K6101" s="107">
        <v>12000000</v>
      </c>
      <c r="L6101" s="98" t="s">
        <v>8891</v>
      </c>
      <c r="M6101" s="23">
        <v>1440</v>
      </c>
      <c r="N6101" s="23">
        <v>1</v>
      </c>
      <c r="O6101" s="107">
        <v>12000000</v>
      </c>
      <c r="P6101" s="23">
        <v>180</v>
      </c>
      <c r="Q6101" s="23">
        <v>2</v>
      </c>
      <c r="R6101" s="23">
        <v>2</v>
      </c>
      <c r="S6101" s="23">
        <v>0</v>
      </c>
      <c r="T6101" s="47">
        <v>10.5</v>
      </c>
      <c r="U6101" s="98" t="s">
        <v>111</v>
      </c>
      <c r="V6101" s="98" t="s">
        <v>3139</v>
      </c>
      <c r="W6101" s="69">
        <f t="shared" si="190"/>
        <v>4.1567930544867099E-2</v>
      </c>
    </row>
    <row r="6102" spans="1:23">
      <c r="A6102" s="98">
        <f t="shared" si="191"/>
        <v>1643</v>
      </c>
      <c r="B6102" s="99">
        <v>44408</v>
      </c>
      <c r="C6102" s="23">
        <v>3699</v>
      </c>
      <c r="D6102" s="23">
        <v>5</v>
      </c>
      <c r="E6102" s="98" t="s">
        <v>49</v>
      </c>
      <c r="F6102" s="98" t="s">
        <v>164</v>
      </c>
      <c r="G6102" s="98" t="s">
        <v>4120</v>
      </c>
      <c r="H6102" s="98" t="s">
        <v>1366</v>
      </c>
      <c r="I6102" s="98" t="s">
        <v>5974</v>
      </c>
      <c r="J6102" s="99">
        <v>46051</v>
      </c>
      <c r="K6102" s="107">
        <v>15000000</v>
      </c>
      <c r="L6102" s="98" t="s">
        <v>8892</v>
      </c>
      <c r="M6102" s="23">
        <v>1800</v>
      </c>
      <c r="N6102" s="23">
        <v>1</v>
      </c>
      <c r="O6102" s="107">
        <v>15000000</v>
      </c>
      <c r="P6102" s="23">
        <v>180</v>
      </c>
      <c r="Q6102" s="23">
        <v>2</v>
      </c>
      <c r="R6102" s="23">
        <v>2</v>
      </c>
      <c r="S6102" s="23">
        <v>0</v>
      </c>
      <c r="T6102" s="47">
        <v>13.5</v>
      </c>
      <c r="U6102" s="98" t="s">
        <v>111</v>
      </c>
      <c r="V6102" s="98" t="s">
        <v>3139</v>
      </c>
      <c r="W6102" s="69">
        <f t="shared" si="190"/>
        <v>6.9086769581538698E-2</v>
      </c>
    </row>
    <row r="6103" spans="1:23">
      <c r="A6103" s="98">
        <f t="shared" si="191"/>
        <v>1636</v>
      </c>
      <c r="B6103" s="99">
        <v>44408</v>
      </c>
      <c r="C6103" s="23">
        <v>3700</v>
      </c>
      <c r="D6103" s="23">
        <v>5</v>
      </c>
      <c r="E6103" s="98" t="s">
        <v>49</v>
      </c>
      <c r="F6103" s="98" t="s">
        <v>164</v>
      </c>
      <c r="G6103" s="98" t="s">
        <v>4120</v>
      </c>
      <c r="H6103" s="98" t="s">
        <v>1366</v>
      </c>
      <c r="I6103" s="98" t="s">
        <v>5974</v>
      </c>
      <c r="J6103" s="99">
        <v>46044</v>
      </c>
      <c r="K6103" s="107">
        <v>30000000</v>
      </c>
      <c r="L6103" s="98" t="s">
        <v>8893</v>
      </c>
      <c r="M6103" s="23">
        <v>1800</v>
      </c>
      <c r="N6103" s="23">
        <v>1</v>
      </c>
      <c r="O6103" s="107">
        <v>30000000</v>
      </c>
      <c r="P6103" s="23">
        <v>180</v>
      </c>
      <c r="Q6103" s="23">
        <v>2</v>
      </c>
      <c r="R6103" s="23">
        <v>2</v>
      </c>
      <c r="S6103" s="23">
        <v>0</v>
      </c>
      <c r="T6103" s="47">
        <v>27</v>
      </c>
      <c r="U6103" s="98" t="s">
        <v>111</v>
      </c>
      <c r="V6103" s="98" t="s">
        <v>3139</v>
      </c>
      <c r="W6103" s="69">
        <f t="shared" si="190"/>
        <v>0.13758485092562059</v>
      </c>
    </row>
    <row r="6104" spans="1:23">
      <c r="A6104" s="98">
        <f t="shared" si="191"/>
        <v>905</v>
      </c>
      <c r="B6104" s="99">
        <v>44408</v>
      </c>
      <c r="C6104" s="23">
        <v>3701</v>
      </c>
      <c r="D6104" s="23">
        <v>5</v>
      </c>
      <c r="E6104" s="98" t="s">
        <v>49</v>
      </c>
      <c r="F6104" s="98" t="s">
        <v>164</v>
      </c>
      <c r="G6104" s="98" t="s">
        <v>4120</v>
      </c>
      <c r="H6104" s="98" t="s">
        <v>1366</v>
      </c>
      <c r="I6104" s="98" t="s">
        <v>5974</v>
      </c>
      <c r="J6104" s="99">
        <v>45313</v>
      </c>
      <c r="K6104" s="107">
        <v>10000000</v>
      </c>
      <c r="L6104" s="98" t="s">
        <v>8894</v>
      </c>
      <c r="M6104" s="23">
        <v>1080</v>
      </c>
      <c r="N6104" s="23">
        <v>1</v>
      </c>
      <c r="O6104" s="107">
        <v>10000000</v>
      </c>
      <c r="P6104" s="23">
        <v>180</v>
      </c>
      <c r="Q6104" s="23">
        <v>2</v>
      </c>
      <c r="R6104" s="23">
        <v>2</v>
      </c>
      <c r="S6104" s="23">
        <v>0</v>
      </c>
      <c r="T6104" s="47">
        <v>8.3333329999999997</v>
      </c>
      <c r="U6104" s="98" t="s">
        <v>111</v>
      </c>
      <c r="V6104" s="98" t="s">
        <v>3139</v>
      </c>
      <c r="W6104" s="69">
        <f t="shared" si="190"/>
        <v>2.3490424761371274E-2</v>
      </c>
    </row>
    <row r="6105" spans="1:23">
      <c r="A6105" s="98">
        <f t="shared" si="191"/>
        <v>905</v>
      </c>
      <c r="B6105" s="99">
        <v>44408</v>
      </c>
      <c r="C6105" s="23">
        <v>3702</v>
      </c>
      <c r="D6105" s="23">
        <v>5</v>
      </c>
      <c r="E6105" s="98" t="s">
        <v>49</v>
      </c>
      <c r="F6105" s="98" t="s">
        <v>164</v>
      </c>
      <c r="G6105" s="98" t="s">
        <v>4120</v>
      </c>
      <c r="H6105" s="98" t="s">
        <v>1366</v>
      </c>
      <c r="I6105" s="98" t="s">
        <v>5974</v>
      </c>
      <c r="J6105" s="99">
        <v>45313</v>
      </c>
      <c r="K6105" s="107">
        <v>12000000</v>
      </c>
      <c r="L6105" s="98" t="s">
        <v>8895</v>
      </c>
      <c r="M6105" s="23">
        <v>1080</v>
      </c>
      <c r="N6105" s="23">
        <v>1</v>
      </c>
      <c r="O6105" s="107">
        <v>12000000</v>
      </c>
      <c r="P6105" s="23">
        <v>180</v>
      </c>
      <c r="Q6105" s="23">
        <v>2</v>
      </c>
      <c r="R6105" s="23">
        <v>2</v>
      </c>
      <c r="S6105" s="23">
        <v>0</v>
      </c>
      <c r="T6105" s="47">
        <v>10</v>
      </c>
      <c r="U6105" s="98" t="s">
        <v>111</v>
      </c>
      <c r="V6105" s="98" t="s">
        <v>3139</v>
      </c>
      <c r="W6105" s="69">
        <f t="shared" si="190"/>
        <v>2.8188510841185965E-2</v>
      </c>
    </row>
    <row r="6106" spans="1:23">
      <c r="A6106" s="98">
        <f t="shared" si="191"/>
        <v>905</v>
      </c>
      <c r="B6106" s="99">
        <v>44408</v>
      </c>
      <c r="C6106" s="23">
        <v>3703</v>
      </c>
      <c r="D6106" s="23">
        <v>5</v>
      </c>
      <c r="E6106" s="98" t="s">
        <v>49</v>
      </c>
      <c r="F6106" s="98" t="s">
        <v>164</v>
      </c>
      <c r="G6106" s="98" t="s">
        <v>4120</v>
      </c>
      <c r="H6106" s="98" t="s">
        <v>1366</v>
      </c>
      <c r="I6106" s="98" t="s">
        <v>5974</v>
      </c>
      <c r="J6106" s="99">
        <v>45313</v>
      </c>
      <c r="K6106" s="107">
        <v>13000000</v>
      </c>
      <c r="L6106" s="98" t="s">
        <v>8896</v>
      </c>
      <c r="M6106" s="23">
        <v>1080</v>
      </c>
      <c r="N6106" s="23">
        <v>1</v>
      </c>
      <c r="O6106" s="107">
        <v>13000000</v>
      </c>
      <c r="P6106" s="23">
        <v>180</v>
      </c>
      <c r="Q6106" s="23">
        <v>2</v>
      </c>
      <c r="R6106" s="23">
        <v>2</v>
      </c>
      <c r="S6106" s="23">
        <v>0</v>
      </c>
      <c r="T6106" s="47">
        <v>10.833333</v>
      </c>
      <c r="U6106" s="98" t="s">
        <v>111</v>
      </c>
      <c r="V6106" s="98" t="s">
        <v>3139</v>
      </c>
      <c r="W6106" s="69">
        <f t="shared" si="190"/>
        <v>3.0537552471667763E-2</v>
      </c>
    </row>
    <row r="6107" spans="1:23">
      <c r="A6107" s="98">
        <f t="shared" si="191"/>
        <v>905</v>
      </c>
      <c r="B6107" s="99">
        <v>44408</v>
      </c>
      <c r="C6107" s="23">
        <v>3704</v>
      </c>
      <c r="D6107" s="23">
        <v>5</v>
      </c>
      <c r="E6107" s="98" t="s">
        <v>49</v>
      </c>
      <c r="F6107" s="98" t="s">
        <v>164</v>
      </c>
      <c r="G6107" s="98" t="s">
        <v>4120</v>
      </c>
      <c r="H6107" s="98" t="s">
        <v>1366</v>
      </c>
      <c r="I6107" s="98" t="s">
        <v>5974</v>
      </c>
      <c r="J6107" s="99">
        <v>45313</v>
      </c>
      <c r="K6107" s="107">
        <v>5000000</v>
      </c>
      <c r="L6107" s="98" t="s">
        <v>8897</v>
      </c>
      <c r="M6107" s="23">
        <v>1080</v>
      </c>
      <c r="N6107" s="23">
        <v>1</v>
      </c>
      <c r="O6107" s="107">
        <v>5000000</v>
      </c>
      <c r="P6107" s="23">
        <v>180</v>
      </c>
      <c r="Q6107" s="23">
        <v>2</v>
      </c>
      <c r="R6107" s="23">
        <v>2</v>
      </c>
      <c r="S6107" s="23">
        <v>0</v>
      </c>
      <c r="T6107" s="47">
        <v>4.1666670000000003</v>
      </c>
      <c r="U6107" s="98" t="s">
        <v>111</v>
      </c>
      <c r="V6107" s="98" t="s">
        <v>3139</v>
      </c>
      <c r="W6107" s="69">
        <f t="shared" si="190"/>
        <v>1.1745213790111179E-2</v>
      </c>
    </row>
    <row r="6108" spans="1:23">
      <c r="A6108" s="98">
        <f t="shared" si="191"/>
        <v>905</v>
      </c>
      <c r="B6108" s="99">
        <v>44408</v>
      </c>
      <c r="C6108" s="23">
        <v>3705</v>
      </c>
      <c r="D6108" s="23">
        <v>5</v>
      </c>
      <c r="E6108" s="98" t="s">
        <v>49</v>
      </c>
      <c r="F6108" s="98" t="s">
        <v>164</v>
      </c>
      <c r="G6108" s="98" t="s">
        <v>4120</v>
      </c>
      <c r="H6108" s="98" t="s">
        <v>1366</v>
      </c>
      <c r="I6108" s="98" t="s">
        <v>5974</v>
      </c>
      <c r="J6108" s="99">
        <v>45313</v>
      </c>
      <c r="K6108" s="107">
        <v>10000000</v>
      </c>
      <c r="L6108" s="98" t="s">
        <v>8898</v>
      </c>
      <c r="M6108" s="23">
        <v>1080</v>
      </c>
      <c r="N6108" s="23">
        <v>1</v>
      </c>
      <c r="O6108" s="107">
        <v>10000000</v>
      </c>
      <c r="P6108" s="23">
        <v>180</v>
      </c>
      <c r="Q6108" s="23">
        <v>2</v>
      </c>
      <c r="R6108" s="23">
        <v>2</v>
      </c>
      <c r="S6108" s="23">
        <v>0</v>
      </c>
      <c r="T6108" s="47">
        <v>8.3333329999999997</v>
      </c>
      <c r="U6108" s="98" t="s">
        <v>111</v>
      </c>
      <c r="V6108" s="98" t="s">
        <v>3139</v>
      </c>
      <c r="W6108" s="69">
        <f t="shared" si="190"/>
        <v>2.3490424761371274E-2</v>
      </c>
    </row>
    <row r="6109" spans="1:23">
      <c r="A6109" s="98">
        <f t="shared" si="191"/>
        <v>1636</v>
      </c>
      <c r="B6109" s="99">
        <v>44408</v>
      </c>
      <c r="C6109" s="23">
        <v>3706</v>
      </c>
      <c r="D6109" s="23">
        <v>5</v>
      </c>
      <c r="E6109" s="98" t="s">
        <v>49</v>
      </c>
      <c r="F6109" s="98" t="s">
        <v>164</v>
      </c>
      <c r="G6109" s="98" t="s">
        <v>4120</v>
      </c>
      <c r="H6109" s="98" t="s">
        <v>1366</v>
      </c>
      <c r="I6109" s="98" t="s">
        <v>5974</v>
      </c>
      <c r="J6109" s="99">
        <v>46044</v>
      </c>
      <c r="K6109" s="107">
        <v>20000000</v>
      </c>
      <c r="L6109" s="98" t="s">
        <v>8900</v>
      </c>
      <c r="M6109" s="23">
        <v>1800</v>
      </c>
      <c r="N6109" s="23">
        <v>1</v>
      </c>
      <c r="O6109" s="107">
        <v>20000000</v>
      </c>
      <c r="P6109" s="23">
        <v>180</v>
      </c>
      <c r="Q6109" s="23">
        <v>2</v>
      </c>
      <c r="R6109" s="23">
        <v>2</v>
      </c>
      <c r="S6109" s="23">
        <v>0</v>
      </c>
      <c r="T6109" s="47">
        <v>18</v>
      </c>
      <c r="U6109" s="98" t="s">
        <v>111</v>
      </c>
      <c r="V6109" s="98" t="s">
        <v>3139</v>
      </c>
      <c r="W6109" s="69">
        <f t="shared" si="190"/>
        <v>9.1723233950413721E-2</v>
      </c>
    </row>
    <row r="6110" spans="1:23">
      <c r="A6110" s="98">
        <f t="shared" si="191"/>
        <v>905</v>
      </c>
      <c r="B6110" s="99">
        <v>44408</v>
      </c>
      <c r="C6110" s="23">
        <v>3707</v>
      </c>
      <c r="D6110" s="23">
        <v>5</v>
      </c>
      <c r="E6110" s="98" t="s">
        <v>49</v>
      </c>
      <c r="F6110" s="98" t="s">
        <v>164</v>
      </c>
      <c r="G6110" s="98" t="s">
        <v>4120</v>
      </c>
      <c r="H6110" s="98" t="s">
        <v>1366</v>
      </c>
      <c r="I6110" s="98" t="s">
        <v>5974</v>
      </c>
      <c r="J6110" s="99">
        <v>45313</v>
      </c>
      <c r="K6110" s="107">
        <v>7500000</v>
      </c>
      <c r="L6110" s="98" t="s">
        <v>8901</v>
      </c>
      <c r="M6110" s="23">
        <v>1080</v>
      </c>
      <c r="N6110" s="23">
        <v>1</v>
      </c>
      <c r="O6110" s="107">
        <v>7500000</v>
      </c>
      <c r="P6110" s="23">
        <v>90</v>
      </c>
      <c r="Q6110" s="23">
        <v>2</v>
      </c>
      <c r="R6110" s="23">
        <v>2</v>
      </c>
      <c r="S6110" s="23">
        <v>0</v>
      </c>
      <c r="T6110" s="47">
        <v>6.25</v>
      </c>
      <c r="U6110" s="98" t="s">
        <v>111</v>
      </c>
      <c r="V6110" s="98" t="s">
        <v>3139</v>
      </c>
      <c r="W6110" s="69">
        <f t="shared" si="190"/>
        <v>1.7617819275741225E-2</v>
      </c>
    </row>
    <row r="6111" spans="1:23">
      <c r="A6111" s="98">
        <f t="shared" si="191"/>
        <v>1636</v>
      </c>
      <c r="B6111" s="99">
        <v>44408</v>
      </c>
      <c r="C6111" s="23">
        <v>3708</v>
      </c>
      <c r="D6111" s="23">
        <v>5</v>
      </c>
      <c r="E6111" s="98" t="s">
        <v>49</v>
      </c>
      <c r="F6111" s="98" t="s">
        <v>164</v>
      </c>
      <c r="G6111" s="98" t="s">
        <v>4120</v>
      </c>
      <c r="H6111" s="98" t="s">
        <v>1366</v>
      </c>
      <c r="I6111" s="98" t="s">
        <v>5974</v>
      </c>
      <c r="J6111" s="99">
        <v>46044</v>
      </c>
      <c r="K6111" s="107">
        <v>12000000</v>
      </c>
      <c r="L6111" s="98" t="s">
        <v>8902</v>
      </c>
      <c r="M6111" s="23">
        <v>1800</v>
      </c>
      <c r="N6111" s="23">
        <v>1</v>
      </c>
      <c r="O6111" s="107">
        <v>12000000</v>
      </c>
      <c r="P6111" s="23">
        <v>180</v>
      </c>
      <c r="Q6111" s="23">
        <v>2</v>
      </c>
      <c r="R6111" s="23">
        <v>2</v>
      </c>
      <c r="S6111" s="23">
        <v>0</v>
      </c>
      <c r="T6111" s="47">
        <v>10.8</v>
      </c>
      <c r="U6111" s="98" t="s">
        <v>111</v>
      </c>
      <c r="V6111" s="98" t="s">
        <v>3139</v>
      </c>
      <c r="W6111" s="69">
        <f t="shared" si="190"/>
        <v>5.5033940370248238E-2</v>
      </c>
    </row>
    <row r="6112" spans="1:23">
      <c r="A6112" s="98">
        <f t="shared" si="191"/>
        <v>905</v>
      </c>
      <c r="B6112" s="99">
        <v>44408</v>
      </c>
      <c r="C6112" s="23">
        <v>3709</v>
      </c>
      <c r="D6112" s="23">
        <v>5</v>
      </c>
      <c r="E6112" s="98" t="s">
        <v>49</v>
      </c>
      <c r="F6112" s="98" t="s">
        <v>164</v>
      </c>
      <c r="G6112" s="98" t="s">
        <v>4120</v>
      </c>
      <c r="H6112" s="98" t="s">
        <v>1366</v>
      </c>
      <c r="I6112" s="98" t="s">
        <v>5974</v>
      </c>
      <c r="J6112" s="99">
        <v>45313</v>
      </c>
      <c r="K6112" s="107">
        <v>20000000</v>
      </c>
      <c r="L6112" s="98" t="s">
        <v>8899</v>
      </c>
      <c r="M6112" s="23">
        <v>1080</v>
      </c>
      <c r="N6112" s="23">
        <v>1</v>
      </c>
      <c r="O6112" s="107">
        <v>20000000</v>
      </c>
      <c r="P6112" s="23">
        <v>360</v>
      </c>
      <c r="Q6112" s="23">
        <v>2</v>
      </c>
      <c r="R6112" s="23">
        <v>2</v>
      </c>
      <c r="S6112" s="23">
        <v>0</v>
      </c>
      <c r="T6112" s="47">
        <v>20</v>
      </c>
      <c r="U6112" s="98" t="s">
        <v>111</v>
      </c>
      <c r="V6112" s="98" t="s">
        <v>3139</v>
      </c>
      <c r="W6112" s="69">
        <f t="shared" si="190"/>
        <v>5.6377021682371929E-2</v>
      </c>
    </row>
    <row r="6113" spans="1:23">
      <c r="A6113" s="98">
        <f t="shared" si="191"/>
        <v>905</v>
      </c>
      <c r="B6113" s="99">
        <v>44408</v>
      </c>
      <c r="C6113" s="23">
        <v>3710</v>
      </c>
      <c r="D6113" s="23">
        <v>5</v>
      </c>
      <c r="E6113" s="98" t="s">
        <v>49</v>
      </c>
      <c r="F6113" s="98" t="s">
        <v>164</v>
      </c>
      <c r="G6113" s="98" t="s">
        <v>4120</v>
      </c>
      <c r="H6113" s="98" t="s">
        <v>1366</v>
      </c>
      <c r="I6113" s="98" t="s">
        <v>5974</v>
      </c>
      <c r="J6113" s="99">
        <v>45313</v>
      </c>
      <c r="K6113" s="107">
        <v>20600000</v>
      </c>
      <c r="L6113" s="98" t="s">
        <v>8903</v>
      </c>
      <c r="M6113" s="23">
        <v>1080</v>
      </c>
      <c r="N6113" s="23">
        <v>1</v>
      </c>
      <c r="O6113" s="107">
        <v>20600000</v>
      </c>
      <c r="P6113" s="23">
        <v>180</v>
      </c>
      <c r="Q6113" s="23">
        <v>2</v>
      </c>
      <c r="R6113" s="23">
        <v>2</v>
      </c>
      <c r="S6113" s="23">
        <v>0</v>
      </c>
      <c r="T6113" s="47">
        <v>17.166667</v>
      </c>
      <c r="U6113" s="98" t="s">
        <v>111</v>
      </c>
      <c r="V6113" s="98" t="s">
        <v>3139</v>
      </c>
      <c r="W6113" s="69">
        <f t="shared" si="190"/>
        <v>4.8390277883652931E-2</v>
      </c>
    </row>
    <row r="6114" spans="1:23">
      <c r="A6114" s="98">
        <f t="shared" si="191"/>
        <v>908</v>
      </c>
      <c r="B6114" s="99">
        <v>44408</v>
      </c>
      <c r="C6114" s="23">
        <v>3711</v>
      </c>
      <c r="D6114" s="23">
        <v>5</v>
      </c>
      <c r="E6114" s="98" t="s">
        <v>49</v>
      </c>
      <c r="F6114" s="98" t="s">
        <v>164</v>
      </c>
      <c r="G6114" s="98" t="s">
        <v>4120</v>
      </c>
      <c r="H6114" s="98" t="s">
        <v>1366</v>
      </c>
      <c r="I6114" s="98" t="s">
        <v>6251</v>
      </c>
      <c r="J6114" s="99">
        <v>45316</v>
      </c>
      <c r="K6114" s="107">
        <v>8000000</v>
      </c>
      <c r="L6114" s="98" t="s">
        <v>8904</v>
      </c>
      <c r="M6114" s="23">
        <v>1080</v>
      </c>
      <c r="N6114" s="23">
        <v>1</v>
      </c>
      <c r="O6114" s="107">
        <v>8000000</v>
      </c>
      <c r="P6114" s="23">
        <v>180</v>
      </c>
      <c r="Q6114" s="23">
        <v>2</v>
      </c>
      <c r="R6114" s="23">
        <v>2</v>
      </c>
      <c r="S6114" s="23">
        <v>0</v>
      </c>
      <c r="T6114" s="47">
        <v>6.6666670000000003</v>
      </c>
      <c r="U6114" s="98" t="s">
        <v>111</v>
      </c>
      <c r="V6114" s="98" t="s">
        <v>3139</v>
      </c>
      <c r="W6114" s="69">
        <f t="shared" si="190"/>
        <v>1.8854636555105157E-2</v>
      </c>
    </row>
    <row r="6115" spans="1:23">
      <c r="A6115" s="98">
        <f t="shared" si="191"/>
        <v>1639</v>
      </c>
      <c r="B6115" s="99">
        <v>44408</v>
      </c>
      <c r="C6115" s="23">
        <v>3712</v>
      </c>
      <c r="D6115" s="23">
        <v>5</v>
      </c>
      <c r="E6115" s="98" t="s">
        <v>49</v>
      </c>
      <c r="F6115" s="98" t="s">
        <v>164</v>
      </c>
      <c r="G6115" s="98" t="s">
        <v>4120</v>
      </c>
      <c r="H6115" s="98" t="s">
        <v>1366</v>
      </c>
      <c r="I6115" s="98" t="s">
        <v>6251</v>
      </c>
      <c r="J6115" s="99">
        <v>46047</v>
      </c>
      <c r="K6115" s="107">
        <v>16000000</v>
      </c>
      <c r="L6115" s="98" t="s">
        <v>8905</v>
      </c>
      <c r="M6115" s="23">
        <v>1800</v>
      </c>
      <c r="N6115" s="23">
        <v>1</v>
      </c>
      <c r="O6115" s="107">
        <v>16000000</v>
      </c>
      <c r="P6115" s="23">
        <v>180</v>
      </c>
      <c r="Q6115" s="23">
        <v>2</v>
      </c>
      <c r="R6115" s="23">
        <v>2</v>
      </c>
      <c r="S6115" s="23">
        <v>0</v>
      </c>
      <c r="T6115" s="47">
        <v>14.4</v>
      </c>
      <c r="U6115" s="98" t="s">
        <v>111</v>
      </c>
      <c r="V6115" s="98" t="s">
        <v>3139</v>
      </c>
      <c r="W6115" s="69">
        <f t="shared" si="190"/>
        <v>7.3513144471749683E-2</v>
      </c>
    </row>
    <row r="6116" spans="1:23">
      <c r="A6116" s="98">
        <f t="shared" si="191"/>
        <v>908</v>
      </c>
      <c r="B6116" s="99">
        <v>44408</v>
      </c>
      <c r="C6116" s="23">
        <v>3713</v>
      </c>
      <c r="D6116" s="23">
        <v>5</v>
      </c>
      <c r="E6116" s="98" t="s">
        <v>49</v>
      </c>
      <c r="F6116" s="98" t="s">
        <v>164</v>
      </c>
      <c r="G6116" s="98" t="s">
        <v>4120</v>
      </c>
      <c r="H6116" s="98" t="s">
        <v>1366</v>
      </c>
      <c r="I6116" s="98" t="s">
        <v>6251</v>
      </c>
      <c r="J6116" s="99">
        <v>45316</v>
      </c>
      <c r="K6116" s="107">
        <v>10000000</v>
      </c>
      <c r="L6116" s="98" t="s">
        <v>8906</v>
      </c>
      <c r="M6116" s="23">
        <v>1080</v>
      </c>
      <c r="N6116" s="23">
        <v>1</v>
      </c>
      <c r="O6116" s="107">
        <v>10000000</v>
      </c>
      <c r="P6116" s="23">
        <v>90</v>
      </c>
      <c r="Q6116" s="23">
        <v>2</v>
      </c>
      <c r="R6116" s="23">
        <v>2</v>
      </c>
      <c r="S6116" s="23">
        <v>0</v>
      </c>
      <c r="T6116" s="47">
        <v>8.3333340000000007</v>
      </c>
      <c r="U6116" s="98" t="s">
        <v>111</v>
      </c>
      <c r="V6116" s="98" t="s">
        <v>3139</v>
      </c>
      <c r="W6116" s="69">
        <f t="shared" si="190"/>
        <v>2.3568296400930278E-2</v>
      </c>
    </row>
    <row r="6117" spans="1:23">
      <c r="A6117" s="98">
        <f t="shared" si="191"/>
        <v>1639</v>
      </c>
      <c r="B6117" s="99">
        <v>44408</v>
      </c>
      <c r="C6117" s="23">
        <v>3714</v>
      </c>
      <c r="D6117" s="23">
        <v>5</v>
      </c>
      <c r="E6117" s="98" t="s">
        <v>49</v>
      </c>
      <c r="F6117" s="98" t="s">
        <v>164</v>
      </c>
      <c r="G6117" s="98" t="s">
        <v>4120</v>
      </c>
      <c r="H6117" s="98" t="s">
        <v>1366</v>
      </c>
      <c r="I6117" s="98" t="s">
        <v>6251</v>
      </c>
      <c r="J6117" s="99">
        <v>46047</v>
      </c>
      <c r="K6117" s="107">
        <v>13000000</v>
      </c>
      <c r="L6117" s="98" t="s">
        <v>8907</v>
      </c>
      <c r="M6117" s="23">
        <v>1800</v>
      </c>
      <c r="N6117" s="23">
        <v>1</v>
      </c>
      <c r="O6117" s="107">
        <v>13000000</v>
      </c>
      <c r="P6117" s="23">
        <v>180</v>
      </c>
      <c r="Q6117" s="23">
        <v>2</v>
      </c>
      <c r="R6117" s="23">
        <v>2</v>
      </c>
      <c r="S6117" s="23">
        <v>0</v>
      </c>
      <c r="T6117" s="47">
        <v>11.7</v>
      </c>
      <c r="U6117" s="98" t="s">
        <v>111</v>
      </c>
      <c r="V6117" s="98" t="s">
        <v>3139</v>
      </c>
      <c r="W6117" s="69">
        <f t="shared" si="190"/>
        <v>5.9729429883296617E-2</v>
      </c>
    </row>
    <row r="6118" spans="1:23">
      <c r="A6118" s="98">
        <f t="shared" si="191"/>
        <v>908</v>
      </c>
      <c r="B6118" s="99">
        <v>44408</v>
      </c>
      <c r="C6118" s="23">
        <v>3715</v>
      </c>
      <c r="D6118" s="23">
        <v>5</v>
      </c>
      <c r="E6118" s="98" t="s">
        <v>49</v>
      </c>
      <c r="F6118" s="98" t="s">
        <v>164</v>
      </c>
      <c r="G6118" s="98" t="s">
        <v>4120</v>
      </c>
      <c r="H6118" s="98" t="s">
        <v>1366</v>
      </c>
      <c r="I6118" s="98" t="s">
        <v>6251</v>
      </c>
      <c r="J6118" s="99">
        <v>45316</v>
      </c>
      <c r="K6118" s="107">
        <v>7000000</v>
      </c>
      <c r="L6118" s="98" t="s">
        <v>8908</v>
      </c>
      <c r="M6118" s="23">
        <v>1080</v>
      </c>
      <c r="N6118" s="23">
        <v>1</v>
      </c>
      <c r="O6118" s="107">
        <v>7000000</v>
      </c>
      <c r="P6118" s="23">
        <v>180</v>
      </c>
      <c r="Q6118" s="23">
        <v>2</v>
      </c>
      <c r="R6118" s="23">
        <v>2</v>
      </c>
      <c r="S6118" s="23">
        <v>0</v>
      </c>
      <c r="T6118" s="47">
        <v>5.8333329999999997</v>
      </c>
      <c r="U6118" s="98" t="s">
        <v>111</v>
      </c>
      <c r="V6118" s="98" t="s">
        <v>3139</v>
      </c>
      <c r="W6118" s="69">
        <f t="shared" si="190"/>
        <v>1.6497805218094921E-2</v>
      </c>
    </row>
    <row r="6119" spans="1:23">
      <c r="A6119" s="98">
        <f t="shared" si="191"/>
        <v>908</v>
      </c>
      <c r="B6119" s="99">
        <v>44408</v>
      </c>
      <c r="C6119" s="23">
        <v>3716</v>
      </c>
      <c r="D6119" s="23">
        <v>5</v>
      </c>
      <c r="E6119" s="98" t="s">
        <v>49</v>
      </c>
      <c r="F6119" s="98" t="s">
        <v>164</v>
      </c>
      <c r="G6119" s="98" t="s">
        <v>4120</v>
      </c>
      <c r="H6119" s="98" t="s">
        <v>1366</v>
      </c>
      <c r="I6119" s="98" t="s">
        <v>6251</v>
      </c>
      <c r="J6119" s="99">
        <v>45316</v>
      </c>
      <c r="K6119" s="107">
        <v>7800000</v>
      </c>
      <c r="L6119" s="98" t="s">
        <v>8909</v>
      </c>
      <c r="M6119" s="23">
        <v>1080</v>
      </c>
      <c r="N6119" s="23">
        <v>1</v>
      </c>
      <c r="O6119" s="107">
        <v>7800000</v>
      </c>
      <c r="P6119" s="23">
        <v>180</v>
      </c>
      <c r="Q6119" s="23">
        <v>2</v>
      </c>
      <c r="R6119" s="23">
        <v>2</v>
      </c>
      <c r="S6119" s="23">
        <v>0</v>
      </c>
      <c r="T6119" s="47">
        <v>6.5</v>
      </c>
      <c r="U6119" s="98" t="s">
        <v>111</v>
      </c>
      <c r="V6119" s="98" t="s">
        <v>3139</v>
      </c>
      <c r="W6119" s="69">
        <f t="shared" si="190"/>
        <v>1.8383269722064038E-2</v>
      </c>
    </row>
    <row r="6120" spans="1:23">
      <c r="A6120" s="98">
        <f t="shared" si="191"/>
        <v>908</v>
      </c>
      <c r="B6120" s="99">
        <v>44408</v>
      </c>
      <c r="C6120" s="23">
        <v>3717</v>
      </c>
      <c r="D6120" s="23">
        <v>5</v>
      </c>
      <c r="E6120" s="98" t="s">
        <v>49</v>
      </c>
      <c r="F6120" s="98" t="s">
        <v>164</v>
      </c>
      <c r="G6120" s="98" t="s">
        <v>4120</v>
      </c>
      <c r="H6120" s="98" t="s">
        <v>1366</v>
      </c>
      <c r="I6120" s="98" t="s">
        <v>6251</v>
      </c>
      <c r="J6120" s="99">
        <v>45316</v>
      </c>
      <c r="K6120" s="107">
        <v>15000000</v>
      </c>
      <c r="L6120" s="98" t="s">
        <v>8910</v>
      </c>
      <c r="M6120" s="23">
        <v>1080</v>
      </c>
      <c r="N6120" s="23">
        <v>1</v>
      </c>
      <c r="O6120" s="107">
        <v>15000000</v>
      </c>
      <c r="P6120" s="23">
        <v>180</v>
      </c>
      <c r="Q6120" s="23">
        <v>2</v>
      </c>
      <c r="R6120" s="23">
        <v>2</v>
      </c>
      <c r="S6120" s="23">
        <v>0</v>
      </c>
      <c r="T6120" s="47">
        <v>12.5</v>
      </c>
      <c r="U6120" s="98" t="s">
        <v>111</v>
      </c>
      <c r="V6120" s="98" t="s">
        <v>3139</v>
      </c>
      <c r="W6120" s="69">
        <f t="shared" si="190"/>
        <v>3.5352441773200072E-2</v>
      </c>
    </row>
    <row r="6121" spans="1:23">
      <c r="A6121" s="98">
        <f t="shared" si="191"/>
        <v>1639</v>
      </c>
      <c r="B6121" s="99">
        <v>44408</v>
      </c>
      <c r="C6121" s="23">
        <v>3718</v>
      </c>
      <c r="D6121" s="23">
        <v>5</v>
      </c>
      <c r="E6121" s="98" t="s">
        <v>49</v>
      </c>
      <c r="F6121" s="98" t="s">
        <v>164</v>
      </c>
      <c r="G6121" s="98" t="s">
        <v>4120</v>
      </c>
      <c r="H6121" s="98" t="s">
        <v>1366</v>
      </c>
      <c r="I6121" s="98" t="s">
        <v>6251</v>
      </c>
      <c r="J6121" s="99">
        <v>46047</v>
      </c>
      <c r="K6121" s="107">
        <v>10000000</v>
      </c>
      <c r="L6121" s="98" t="s">
        <v>8911</v>
      </c>
      <c r="M6121" s="23">
        <v>1800</v>
      </c>
      <c r="N6121" s="23">
        <v>1</v>
      </c>
      <c r="O6121" s="107">
        <v>10000000</v>
      </c>
      <c r="P6121" s="23">
        <v>180</v>
      </c>
      <c r="Q6121" s="23">
        <v>2</v>
      </c>
      <c r="R6121" s="23">
        <v>2</v>
      </c>
      <c r="S6121" s="23">
        <v>0</v>
      </c>
      <c r="T6121" s="47">
        <v>9</v>
      </c>
      <c r="U6121" s="98" t="s">
        <v>111</v>
      </c>
      <c r="V6121" s="98" t="s">
        <v>3139</v>
      </c>
      <c r="W6121" s="69">
        <f t="shared" si="190"/>
        <v>4.594571529484355E-2</v>
      </c>
    </row>
    <row r="6122" spans="1:23">
      <c r="A6122" s="98">
        <f t="shared" si="191"/>
        <v>908</v>
      </c>
      <c r="B6122" s="99">
        <v>44408</v>
      </c>
      <c r="C6122" s="23">
        <v>3719</v>
      </c>
      <c r="D6122" s="23">
        <v>5</v>
      </c>
      <c r="E6122" s="98" t="s">
        <v>49</v>
      </c>
      <c r="F6122" s="98" t="s">
        <v>164</v>
      </c>
      <c r="G6122" s="98" t="s">
        <v>4120</v>
      </c>
      <c r="H6122" s="98" t="s">
        <v>1366</v>
      </c>
      <c r="I6122" s="98" t="s">
        <v>6251</v>
      </c>
      <c r="J6122" s="99">
        <v>45316</v>
      </c>
      <c r="K6122" s="107">
        <v>20000000</v>
      </c>
      <c r="L6122" s="98" t="s">
        <v>8912</v>
      </c>
      <c r="M6122" s="23">
        <v>1080</v>
      </c>
      <c r="N6122" s="23">
        <v>1</v>
      </c>
      <c r="O6122" s="107">
        <v>20000000</v>
      </c>
      <c r="P6122" s="23">
        <v>180</v>
      </c>
      <c r="Q6122" s="23">
        <v>2</v>
      </c>
      <c r="R6122" s="23">
        <v>2</v>
      </c>
      <c r="S6122" s="23">
        <v>0</v>
      </c>
      <c r="T6122" s="47">
        <v>16.666667</v>
      </c>
      <c r="U6122" s="98" t="s">
        <v>111</v>
      </c>
      <c r="V6122" s="98" t="s">
        <v>3139</v>
      </c>
      <c r="W6122" s="69">
        <f t="shared" si="190"/>
        <v>4.7136589973665217E-2</v>
      </c>
    </row>
    <row r="6123" spans="1:23">
      <c r="A6123" s="98">
        <f t="shared" si="191"/>
        <v>1639</v>
      </c>
      <c r="B6123" s="99">
        <v>44408</v>
      </c>
      <c r="C6123" s="23">
        <v>3720</v>
      </c>
      <c r="D6123" s="23">
        <v>5</v>
      </c>
      <c r="E6123" s="98" t="s">
        <v>49</v>
      </c>
      <c r="F6123" s="98" t="s">
        <v>164</v>
      </c>
      <c r="G6123" s="98" t="s">
        <v>4120</v>
      </c>
      <c r="H6123" s="98" t="s">
        <v>1366</v>
      </c>
      <c r="I6123" s="98" t="s">
        <v>6251</v>
      </c>
      <c r="J6123" s="99">
        <v>46047</v>
      </c>
      <c r="K6123" s="107">
        <v>7000000</v>
      </c>
      <c r="L6123" s="98" t="s">
        <v>8913</v>
      </c>
      <c r="M6123" s="23">
        <v>1800</v>
      </c>
      <c r="N6123" s="23">
        <v>1</v>
      </c>
      <c r="O6123" s="107">
        <v>7000000</v>
      </c>
      <c r="P6123" s="23">
        <v>180</v>
      </c>
      <c r="Q6123" s="23">
        <v>2</v>
      </c>
      <c r="R6123" s="23">
        <v>2</v>
      </c>
      <c r="S6123" s="23">
        <v>0</v>
      </c>
      <c r="T6123" s="47">
        <v>6.3</v>
      </c>
      <c r="U6123" s="98" t="s">
        <v>111</v>
      </c>
      <c r="V6123" s="98" t="s">
        <v>3139</v>
      </c>
      <c r="W6123" s="69">
        <f t="shared" si="190"/>
        <v>3.2162000706390484E-2</v>
      </c>
    </row>
    <row r="6124" spans="1:23">
      <c r="A6124" s="98">
        <f t="shared" si="191"/>
        <v>908</v>
      </c>
      <c r="B6124" s="99">
        <v>44408</v>
      </c>
      <c r="C6124" s="23">
        <v>3721</v>
      </c>
      <c r="D6124" s="23">
        <v>5</v>
      </c>
      <c r="E6124" s="98" t="s">
        <v>49</v>
      </c>
      <c r="F6124" s="98" t="s">
        <v>164</v>
      </c>
      <c r="G6124" s="98" t="s">
        <v>4120</v>
      </c>
      <c r="H6124" s="98" t="s">
        <v>1366</v>
      </c>
      <c r="I6124" s="98" t="s">
        <v>6251</v>
      </c>
      <c r="J6124" s="99">
        <v>45316</v>
      </c>
      <c r="K6124" s="107">
        <v>5000000</v>
      </c>
      <c r="L6124" s="98" t="s">
        <v>8914</v>
      </c>
      <c r="M6124" s="23">
        <v>1080</v>
      </c>
      <c r="N6124" s="23">
        <v>1</v>
      </c>
      <c r="O6124" s="107">
        <v>5000000</v>
      </c>
      <c r="P6124" s="23">
        <v>180</v>
      </c>
      <c r="Q6124" s="23">
        <v>2</v>
      </c>
      <c r="R6124" s="23">
        <v>2</v>
      </c>
      <c r="S6124" s="23">
        <v>0</v>
      </c>
      <c r="T6124" s="47">
        <v>4.1666670000000003</v>
      </c>
      <c r="U6124" s="98" t="s">
        <v>111</v>
      </c>
      <c r="V6124" s="98" t="s">
        <v>3139</v>
      </c>
      <c r="W6124" s="69">
        <f t="shared" si="190"/>
        <v>1.1784148200465139E-2</v>
      </c>
    </row>
    <row r="6125" spans="1:23">
      <c r="A6125" s="98">
        <f t="shared" si="191"/>
        <v>908</v>
      </c>
      <c r="B6125" s="99">
        <v>44408</v>
      </c>
      <c r="C6125" s="23">
        <v>3722</v>
      </c>
      <c r="D6125" s="23">
        <v>5</v>
      </c>
      <c r="E6125" s="98" t="s">
        <v>49</v>
      </c>
      <c r="F6125" s="98" t="s">
        <v>164</v>
      </c>
      <c r="G6125" s="98" t="s">
        <v>4120</v>
      </c>
      <c r="H6125" s="98" t="s">
        <v>1366</v>
      </c>
      <c r="I6125" s="98" t="s">
        <v>6251</v>
      </c>
      <c r="J6125" s="99">
        <v>45316</v>
      </c>
      <c r="K6125" s="107">
        <v>5000000</v>
      </c>
      <c r="L6125" s="98" t="s">
        <v>8915</v>
      </c>
      <c r="M6125" s="23">
        <v>1080</v>
      </c>
      <c r="N6125" s="23">
        <v>1</v>
      </c>
      <c r="O6125" s="107">
        <v>5000000</v>
      </c>
      <c r="P6125" s="23">
        <v>180</v>
      </c>
      <c r="Q6125" s="23">
        <v>2</v>
      </c>
      <c r="R6125" s="23">
        <v>2</v>
      </c>
      <c r="S6125" s="23">
        <v>0</v>
      </c>
      <c r="T6125" s="47">
        <v>4.1666670000000003</v>
      </c>
      <c r="U6125" s="98" t="s">
        <v>111</v>
      </c>
      <c r="V6125" s="98" t="s">
        <v>3139</v>
      </c>
      <c r="W6125" s="69">
        <f t="shared" si="190"/>
        <v>1.1784148200465139E-2</v>
      </c>
    </row>
    <row r="6126" spans="1:23">
      <c r="A6126" s="98">
        <f t="shared" si="191"/>
        <v>908</v>
      </c>
      <c r="B6126" s="99">
        <v>44408</v>
      </c>
      <c r="C6126" s="23">
        <v>3723</v>
      </c>
      <c r="D6126" s="23">
        <v>5</v>
      </c>
      <c r="E6126" s="98" t="s">
        <v>49</v>
      </c>
      <c r="F6126" s="98" t="s">
        <v>164</v>
      </c>
      <c r="G6126" s="98" t="s">
        <v>4120</v>
      </c>
      <c r="H6126" s="98" t="s">
        <v>1366</v>
      </c>
      <c r="I6126" s="98" t="s">
        <v>6251</v>
      </c>
      <c r="J6126" s="99">
        <v>45316</v>
      </c>
      <c r="K6126" s="107">
        <v>10000000</v>
      </c>
      <c r="L6126" s="98" t="s">
        <v>8916</v>
      </c>
      <c r="M6126" s="23">
        <v>1080</v>
      </c>
      <c r="N6126" s="23">
        <v>1</v>
      </c>
      <c r="O6126" s="107">
        <v>10000000</v>
      </c>
      <c r="P6126" s="23">
        <v>30</v>
      </c>
      <c r="Q6126" s="23">
        <v>2</v>
      </c>
      <c r="R6126" s="23">
        <v>2</v>
      </c>
      <c r="S6126" s="23">
        <v>0</v>
      </c>
      <c r="T6126" s="47">
        <v>8.3333320000000004</v>
      </c>
      <c r="U6126" s="98" t="s">
        <v>111</v>
      </c>
      <c r="V6126" s="98" t="s">
        <v>3139</v>
      </c>
      <c r="W6126" s="69">
        <f t="shared" si="190"/>
        <v>2.3568290744539595E-2</v>
      </c>
    </row>
    <row r="6127" spans="1:23">
      <c r="A6127" s="98">
        <f t="shared" si="191"/>
        <v>908</v>
      </c>
      <c r="B6127" s="99">
        <v>44408</v>
      </c>
      <c r="C6127" s="23">
        <v>3724</v>
      </c>
      <c r="D6127" s="23">
        <v>5</v>
      </c>
      <c r="E6127" s="98" t="s">
        <v>49</v>
      </c>
      <c r="F6127" s="98" t="s">
        <v>164</v>
      </c>
      <c r="G6127" s="98" t="s">
        <v>4120</v>
      </c>
      <c r="H6127" s="98" t="s">
        <v>1366</v>
      </c>
      <c r="I6127" s="98" t="s">
        <v>6251</v>
      </c>
      <c r="J6127" s="99">
        <v>45316</v>
      </c>
      <c r="K6127" s="107">
        <v>30000000</v>
      </c>
      <c r="L6127" s="98" t="s">
        <v>8917</v>
      </c>
      <c r="M6127" s="23">
        <v>1080</v>
      </c>
      <c r="N6127" s="23">
        <v>1</v>
      </c>
      <c r="O6127" s="107">
        <v>30000000</v>
      </c>
      <c r="P6127" s="23">
        <v>180</v>
      </c>
      <c r="Q6127" s="23">
        <v>2</v>
      </c>
      <c r="R6127" s="23">
        <v>2</v>
      </c>
      <c r="S6127" s="23">
        <v>0</v>
      </c>
      <c r="T6127" s="47">
        <v>25</v>
      </c>
      <c r="U6127" s="98" t="s">
        <v>111</v>
      </c>
      <c r="V6127" s="98" t="s">
        <v>3139</v>
      </c>
      <c r="W6127" s="69">
        <f t="shared" si="190"/>
        <v>7.0704883546400144E-2</v>
      </c>
    </row>
    <row r="6128" spans="1:23">
      <c r="A6128" s="98">
        <f t="shared" si="191"/>
        <v>908</v>
      </c>
      <c r="B6128" s="99">
        <v>44408</v>
      </c>
      <c r="C6128" s="23">
        <v>3725</v>
      </c>
      <c r="D6128" s="23">
        <v>5</v>
      </c>
      <c r="E6128" s="98" t="s">
        <v>49</v>
      </c>
      <c r="F6128" s="98" t="s">
        <v>164</v>
      </c>
      <c r="G6128" s="98" t="s">
        <v>4120</v>
      </c>
      <c r="H6128" s="98" t="s">
        <v>1366</v>
      </c>
      <c r="I6128" s="98" t="s">
        <v>6251</v>
      </c>
      <c r="J6128" s="99">
        <v>45316</v>
      </c>
      <c r="K6128" s="107">
        <v>10000000</v>
      </c>
      <c r="L6128" s="98" t="s">
        <v>8918</v>
      </c>
      <c r="M6128" s="23">
        <v>1080</v>
      </c>
      <c r="N6128" s="23">
        <v>1</v>
      </c>
      <c r="O6128" s="107">
        <v>10000000</v>
      </c>
      <c r="P6128" s="23">
        <v>180</v>
      </c>
      <c r="Q6128" s="23">
        <v>2</v>
      </c>
      <c r="R6128" s="23">
        <v>2</v>
      </c>
      <c r="S6128" s="23">
        <v>0</v>
      </c>
      <c r="T6128" s="47">
        <v>8.3333329999999997</v>
      </c>
      <c r="U6128" s="98" t="s">
        <v>111</v>
      </c>
      <c r="V6128" s="98" t="s">
        <v>3139</v>
      </c>
      <c r="W6128" s="69">
        <f t="shared" si="190"/>
        <v>2.3568293572734936E-2</v>
      </c>
    </row>
    <row r="6129" spans="1:23">
      <c r="A6129" s="98">
        <f t="shared" si="191"/>
        <v>908</v>
      </c>
      <c r="B6129" s="99">
        <v>44408</v>
      </c>
      <c r="C6129" s="23">
        <v>3726</v>
      </c>
      <c r="D6129" s="23">
        <v>5</v>
      </c>
      <c r="E6129" s="98" t="s">
        <v>49</v>
      </c>
      <c r="F6129" s="98" t="s">
        <v>164</v>
      </c>
      <c r="G6129" s="98" t="s">
        <v>4120</v>
      </c>
      <c r="H6129" s="98" t="s">
        <v>1366</v>
      </c>
      <c r="I6129" s="98" t="s">
        <v>6251</v>
      </c>
      <c r="J6129" s="99">
        <v>45316</v>
      </c>
      <c r="K6129" s="107">
        <v>10000000</v>
      </c>
      <c r="L6129" s="98" t="s">
        <v>8919</v>
      </c>
      <c r="M6129" s="23">
        <v>1080</v>
      </c>
      <c r="N6129" s="23">
        <v>1</v>
      </c>
      <c r="O6129" s="107">
        <v>10000000</v>
      </c>
      <c r="P6129" s="23">
        <v>180</v>
      </c>
      <c r="Q6129" s="23">
        <v>2</v>
      </c>
      <c r="R6129" s="23">
        <v>2</v>
      </c>
      <c r="S6129" s="23">
        <v>0</v>
      </c>
      <c r="T6129" s="47">
        <v>8.3333329999999997</v>
      </c>
      <c r="U6129" s="98" t="s">
        <v>111</v>
      </c>
      <c r="V6129" s="98" t="s">
        <v>3139</v>
      </c>
      <c r="W6129" s="69">
        <f t="shared" si="190"/>
        <v>2.3568293572734936E-2</v>
      </c>
    </row>
    <row r="6130" spans="1:23">
      <c r="A6130" s="98">
        <f t="shared" si="191"/>
        <v>1639</v>
      </c>
      <c r="B6130" s="99">
        <v>44408</v>
      </c>
      <c r="C6130" s="23">
        <v>3727</v>
      </c>
      <c r="D6130" s="23">
        <v>5</v>
      </c>
      <c r="E6130" s="98" t="s">
        <v>49</v>
      </c>
      <c r="F6130" s="98" t="s">
        <v>164</v>
      </c>
      <c r="G6130" s="98" t="s">
        <v>4120</v>
      </c>
      <c r="H6130" s="98" t="s">
        <v>1366</v>
      </c>
      <c r="I6130" s="98" t="s">
        <v>6251</v>
      </c>
      <c r="J6130" s="99">
        <v>46047</v>
      </c>
      <c r="K6130" s="107">
        <v>25000000</v>
      </c>
      <c r="L6130" s="98" t="s">
        <v>8920</v>
      </c>
      <c r="M6130" s="23">
        <v>1800</v>
      </c>
      <c r="N6130" s="23">
        <v>1</v>
      </c>
      <c r="O6130" s="107">
        <v>25000000</v>
      </c>
      <c r="P6130" s="23">
        <v>180</v>
      </c>
      <c r="Q6130" s="23">
        <v>2</v>
      </c>
      <c r="R6130" s="23">
        <v>2</v>
      </c>
      <c r="S6130" s="23">
        <v>0</v>
      </c>
      <c r="T6130" s="47">
        <v>22.5</v>
      </c>
      <c r="U6130" s="98" t="s">
        <v>111</v>
      </c>
      <c r="V6130" s="98" t="s">
        <v>3139</v>
      </c>
      <c r="W6130" s="69">
        <f t="shared" si="190"/>
        <v>0.11486428823710887</v>
      </c>
    </row>
    <row r="6131" spans="1:23">
      <c r="A6131" s="98">
        <f t="shared" si="191"/>
        <v>1639</v>
      </c>
      <c r="B6131" s="99">
        <v>44408</v>
      </c>
      <c r="C6131" s="23">
        <v>3728</v>
      </c>
      <c r="D6131" s="23">
        <v>5</v>
      </c>
      <c r="E6131" s="98" t="s">
        <v>49</v>
      </c>
      <c r="F6131" s="98" t="s">
        <v>164</v>
      </c>
      <c r="G6131" s="98" t="s">
        <v>4120</v>
      </c>
      <c r="H6131" s="98" t="s">
        <v>1366</v>
      </c>
      <c r="I6131" s="98" t="s">
        <v>6251</v>
      </c>
      <c r="J6131" s="99">
        <v>46047</v>
      </c>
      <c r="K6131" s="107">
        <v>12000000</v>
      </c>
      <c r="L6131" s="98" t="s">
        <v>8921</v>
      </c>
      <c r="M6131" s="23">
        <v>1800</v>
      </c>
      <c r="N6131" s="23">
        <v>1</v>
      </c>
      <c r="O6131" s="107">
        <v>12000000</v>
      </c>
      <c r="P6131" s="23">
        <v>180</v>
      </c>
      <c r="Q6131" s="23">
        <v>2</v>
      </c>
      <c r="R6131" s="23">
        <v>2</v>
      </c>
      <c r="S6131" s="23">
        <v>0</v>
      </c>
      <c r="T6131" s="47">
        <v>10.8</v>
      </c>
      <c r="U6131" s="98" t="s">
        <v>111</v>
      </c>
      <c r="V6131" s="98" t="s">
        <v>3139</v>
      </c>
      <c r="W6131" s="69">
        <f t="shared" si="190"/>
        <v>5.5134858353812266E-2</v>
      </c>
    </row>
    <row r="6132" spans="1:23">
      <c r="A6132" s="98">
        <f t="shared" si="191"/>
        <v>908</v>
      </c>
      <c r="B6132" s="99">
        <v>44408</v>
      </c>
      <c r="C6132" s="23">
        <v>3729</v>
      </c>
      <c r="D6132" s="23">
        <v>5</v>
      </c>
      <c r="E6132" s="98" t="s">
        <v>49</v>
      </c>
      <c r="F6132" s="98" t="s">
        <v>164</v>
      </c>
      <c r="G6132" s="98" t="s">
        <v>4120</v>
      </c>
      <c r="H6132" s="98" t="s">
        <v>1366</v>
      </c>
      <c r="I6132" s="98" t="s">
        <v>6251</v>
      </c>
      <c r="J6132" s="99">
        <v>45316</v>
      </c>
      <c r="K6132" s="107">
        <v>8000000</v>
      </c>
      <c r="L6132" s="98" t="s">
        <v>8922</v>
      </c>
      <c r="M6132" s="23">
        <v>1080</v>
      </c>
      <c r="N6132" s="23">
        <v>1</v>
      </c>
      <c r="O6132" s="107">
        <v>8000000</v>
      </c>
      <c r="P6132" s="23">
        <v>180</v>
      </c>
      <c r="Q6132" s="23">
        <v>2</v>
      </c>
      <c r="R6132" s="23">
        <v>2</v>
      </c>
      <c r="S6132" s="23">
        <v>0</v>
      </c>
      <c r="T6132" s="47">
        <v>6.6666670000000003</v>
      </c>
      <c r="U6132" s="98" t="s">
        <v>111</v>
      </c>
      <c r="V6132" s="98" t="s">
        <v>3139</v>
      </c>
      <c r="W6132" s="69">
        <f t="shared" si="190"/>
        <v>1.8854636555105157E-2</v>
      </c>
    </row>
    <row r="6133" spans="1:23">
      <c r="A6133" s="98">
        <f t="shared" si="191"/>
        <v>908</v>
      </c>
      <c r="B6133" s="99">
        <v>44408</v>
      </c>
      <c r="C6133" s="23">
        <v>3730</v>
      </c>
      <c r="D6133" s="23">
        <v>5</v>
      </c>
      <c r="E6133" s="98" t="s">
        <v>49</v>
      </c>
      <c r="F6133" s="98" t="s">
        <v>164</v>
      </c>
      <c r="G6133" s="98" t="s">
        <v>4120</v>
      </c>
      <c r="H6133" s="98" t="s">
        <v>1366</v>
      </c>
      <c r="I6133" s="98" t="s">
        <v>6251</v>
      </c>
      <c r="J6133" s="99">
        <v>45316</v>
      </c>
      <c r="K6133" s="107">
        <v>7000000</v>
      </c>
      <c r="L6133" s="98" t="s">
        <v>8923</v>
      </c>
      <c r="M6133" s="23">
        <v>1080</v>
      </c>
      <c r="N6133" s="23">
        <v>1</v>
      </c>
      <c r="O6133" s="107">
        <v>7000000</v>
      </c>
      <c r="P6133" s="23">
        <v>180</v>
      </c>
      <c r="Q6133" s="23">
        <v>2</v>
      </c>
      <c r="R6133" s="23">
        <v>2</v>
      </c>
      <c r="S6133" s="23">
        <v>0</v>
      </c>
      <c r="T6133" s="47">
        <v>5.8333329999999997</v>
      </c>
      <c r="U6133" s="98" t="s">
        <v>111</v>
      </c>
      <c r="V6133" s="98" t="s">
        <v>3139</v>
      </c>
      <c r="W6133" s="69">
        <f t="shared" si="190"/>
        <v>1.6497805218094921E-2</v>
      </c>
    </row>
    <row r="6134" spans="1:23">
      <c r="A6134" s="98">
        <f t="shared" si="191"/>
        <v>909</v>
      </c>
      <c r="B6134" s="99">
        <v>44408</v>
      </c>
      <c r="C6134" s="23">
        <v>3731</v>
      </c>
      <c r="D6134" s="23">
        <v>5</v>
      </c>
      <c r="E6134" s="98" t="s">
        <v>49</v>
      </c>
      <c r="F6134" s="98" t="s">
        <v>164</v>
      </c>
      <c r="G6134" s="98" t="s">
        <v>4120</v>
      </c>
      <c r="H6134" s="98" t="s">
        <v>1366</v>
      </c>
      <c r="I6134" s="98" t="s">
        <v>6496</v>
      </c>
      <c r="J6134" s="99">
        <v>45317</v>
      </c>
      <c r="K6134" s="107">
        <v>8000000</v>
      </c>
      <c r="L6134" s="98" t="s">
        <v>8924</v>
      </c>
      <c r="M6134" s="23">
        <v>1080</v>
      </c>
      <c r="N6134" s="23">
        <v>1</v>
      </c>
      <c r="O6134" s="107">
        <v>8000000</v>
      </c>
      <c r="P6134" s="23">
        <v>180</v>
      </c>
      <c r="Q6134" s="23">
        <v>2</v>
      </c>
      <c r="R6134" s="23">
        <v>2</v>
      </c>
      <c r="S6134" s="23">
        <v>0</v>
      </c>
      <c r="T6134" s="47">
        <v>6.6666670000000003</v>
      </c>
      <c r="U6134" s="98" t="s">
        <v>111</v>
      </c>
      <c r="V6134" s="98" t="s">
        <v>3139</v>
      </c>
      <c r="W6134" s="69">
        <f t="shared" si="190"/>
        <v>1.8875401573337652E-2</v>
      </c>
    </row>
    <row r="6135" spans="1:23">
      <c r="A6135" s="98">
        <f t="shared" si="191"/>
        <v>1640</v>
      </c>
      <c r="B6135" s="99">
        <v>44408</v>
      </c>
      <c r="C6135" s="23">
        <v>3732</v>
      </c>
      <c r="D6135" s="23">
        <v>5</v>
      </c>
      <c r="E6135" s="98" t="s">
        <v>49</v>
      </c>
      <c r="F6135" s="98" t="s">
        <v>164</v>
      </c>
      <c r="G6135" s="98" t="s">
        <v>4120</v>
      </c>
      <c r="H6135" s="98" t="s">
        <v>1366</v>
      </c>
      <c r="I6135" s="98" t="s">
        <v>6496</v>
      </c>
      <c r="J6135" s="99">
        <v>46048</v>
      </c>
      <c r="K6135" s="107">
        <v>10000000</v>
      </c>
      <c r="L6135" s="98" t="s">
        <v>8925</v>
      </c>
      <c r="M6135" s="23">
        <v>1800</v>
      </c>
      <c r="N6135" s="23">
        <v>1</v>
      </c>
      <c r="O6135" s="107">
        <v>10000000</v>
      </c>
      <c r="P6135" s="23">
        <v>180</v>
      </c>
      <c r="Q6135" s="23">
        <v>2</v>
      </c>
      <c r="R6135" s="23">
        <v>2</v>
      </c>
      <c r="S6135" s="23">
        <v>0</v>
      </c>
      <c r="T6135" s="47">
        <v>9</v>
      </c>
      <c r="U6135" s="98" t="s">
        <v>111</v>
      </c>
      <c r="V6135" s="98" t="s">
        <v>3139</v>
      </c>
      <c r="W6135" s="69">
        <f t="shared" si="190"/>
        <v>4.5973748068055778E-2</v>
      </c>
    </row>
    <row r="6136" spans="1:23">
      <c r="A6136" s="98">
        <f t="shared" si="191"/>
        <v>909</v>
      </c>
      <c r="B6136" s="99">
        <v>44408</v>
      </c>
      <c r="C6136" s="23">
        <v>3733</v>
      </c>
      <c r="D6136" s="23">
        <v>5</v>
      </c>
      <c r="E6136" s="98" t="s">
        <v>49</v>
      </c>
      <c r="F6136" s="98" t="s">
        <v>164</v>
      </c>
      <c r="G6136" s="98" t="s">
        <v>4120</v>
      </c>
      <c r="H6136" s="98" t="s">
        <v>1366</v>
      </c>
      <c r="I6136" s="98" t="s">
        <v>6496</v>
      </c>
      <c r="J6136" s="99">
        <v>45317</v>
      </c>
      <c r="K6136" s="107">
        <v>30000000</v>
      </c>
      <c r="L6136" s="98" t="s">
        <v>8926</v>
      </c>
      <c r="M6136" s="23">
        <v>1080</v>
      </c>
      <c r="N6136" s="23">
        <v>1</v>
      </c>
      <c r="O6136" s="107">
        <v>30000000</v>
      </c>
      <c r="P6136" s="23">
        <v>30</v>
      </c>
      <c r="Q6136" s="23">
        <v>2</v>
      </c>
      <c r="R6136" s="23">
        <v>2</v>
      </c>
      <c r="S6136" s="23">
        <v>0</v>
      </c>
      <c r="T6136" s="47">
        <v>25.000001999999999</v>
      </c>
      <c r="U6136" s="98" t="s">
        <v>111</v>
      </c>
      <c r="V6136" s="98" t="s">
        <v>3139</v>
      </c>
      <c r="W6136" s="69">
        <f t="shared" si="190"/>
        <v>7.0782758023498746E-2</v>
      </c>
    </row>
    <row r="6137" spans="1:23">
      <c r="A6137" s="98">
        <f t="shared" si="191"/>
        <v>909</v>
      </c>
      <c r="B6137" s="99">
        <v>44408</v>
      </c>
      <c r="C6137" s="23">
        <v>3734</v>
      </c>
      <c r="D6137" s="23">
        <v>5</v>
      </c>
      <c r="E6137" s="98" t="s">
        <v>49</v>
      </c>
      <c r="F6137" s="98" t="s">
        <v>164</v>
      </c>
      <c r="G6137" s="98" t="s">
        <v>4120</v>
      </c>
      <c r="H6137" s="98" t="s">
        <v>1366</v>
      </c>
      <c r="I6137" s="98" t="s">
        <v>6496</v>
      </c>
      <c r="J6137" s="99">
        <v>45317</v>
      </c>
      <c r="K6137" s="107">
        <v>15000000</v>
      </c>
      <c r="L6137" s="98" t="s">
        <v>8927</v>
      </c>
      <c r="M6137" s="23">
        <v>1080</v>
      </c>
      <c r="N6137" s="23">
        <v>1</v>
      </c>
      <c r="O6137" s="107">
        <v>15000000</v>
      </c>
      <c r="P6137" s="23">
        <v>180</v>
      </c>
      <c r="Q6137" s="23">
        <v>2</v>
      </c>
      <c r="R6137" s="23">
        <v>2</v>
      </c>
      <c r="S6137" s="23">
        <v>0</v>
      </c>
      <c r="T6137" s="47">
        <v>12.5</v>
      </c>
      <c r="U6137" s="98" t="s">
        <v>111</v>
      </c>
      <c r="V6137" s="98" t="s">
        <v>3139</v>
      </c>
      <c r="W6137" s="69">
        <f t="shared" si="190"/>
        <v>3.5391376180439284E-2</v>
      </c>
    </row>
    <row r="6138" spans="1:23">
      <c r="A6138" s="98">
        <f t="shared" si="191"/>
        <v>1640</v>
      </c>
      <c r="B6138" s="99">
        <v>44408</v>
      </c>
      <c r="C6138" s="23">
        <v>3735</v>
      </c>
      <c r="D6138" s="23">
        <v>5</v>
      </c>
      <c r="E6138" s="98" t="s">
        <v>49</v>
      </c>
      <c r="F6138" s="98" t="s">
        <v>164</v>
      </c>
      <c r="G6138" s="98" t="s">
        <v>4120</v>
      </c>
      <c r="H6138" s="98" t="s">
        <v>1366</v>
      </c>
      <c r="I6138" s="98" t="s">
        <v>6496</v>
      </c>
      <c r="J6138" s="99">
        <v>46048</v>
      </c>
      <c r="K6138" s="107">
        <v>8000000</v>
      </c>
      <c r="L6138" s="98" t="s">
        <v>8928</v>
      </c>
      <c r="M6138" s="23">
        <v>1800</v>
      </c>
      <c r="N6138" s="23">
        <v>1</v>
      </c>
      <c r="O6138" s="107">
        <v>8000000</v>
      </c>
      <c r="P6138" s="23">
        <v>180</v>
      </c>
      <c r="Q6138" s="23">
        <v>2</v>
      </c>
      <c r="R6138" s="23">
        <v>2</v>
      </c>
      <c r="S6138" s="23">
        <v>0</v>
      </c>
      <c r="T6138" s="47">
        <v>7.2</v>
      </c>
      <c r="U6138" s="98" t="s">
        <v>111</v>
      </c>
      <c r="V6138" s="98" t="s">
        <v>3139</v>
      </c>
      <c r="W6138" s="69">
        <f t="shared" si="190"/>
        <v>3.6778998454444621E-2</v>
      </c>
    </row>
    <row r="6139" spans="1:23">
      <c r="A6139" s="98">
        <f t="shared" si="191"/>
        <v>1640</v>
      </c>
      <c r="B6139" s="99">
        <v>44408</v>
      </c>
      <c r="C6139" s="23">
        <v>3736</v>
      </c>
      <c r="D6139" s="23">
        <v>5</v>
      </c>
      <c r="E6139" s="98" t="s">
        <v>49</v>
      </c>
      <c r="F6139" s="98" t="s">
        <v>164</v>
      </c>
      <c r="G6139" s="98" t="s">
        <v>4120</v>
      </c>
      <c r="H6139" s="98" t="s">
        <v>1366</v>
      </c>
      <c r="I6139" s="98" t="s">
        <v>6496</v>
      </c>
      <c r="J6139" s="99">
        <v>46048</v>
      </c>
      <c r="K6139" s="107">
        <v>30000000</v>
      </c>
      <c r="L6139" s="98" t="s">
        <v>8929</v>
      </c>
      <c r="M6139" s="23">
        <v>1800</v>
      </c>
      <c r="N6139" s="23">
        <v>1</v>
      </c>
      <c r="O6139" s="107">
        <v>30000000</v>
      </c>
      <c r="P6139" s="23">
        <v>180</v>
      </c>
      <c r="Q6139" s="23">
        <v>2</v>
      </c>
      <c r="R6139" s="23">
        <v>2</v>
      </c>
      <c r="S6139" s="23">
        <v>0</v>
      </c>
      <c r="T6139" s="47">
        <v>27</v>
      </c>
      <c r="U6139" s="98" t="s">
        <v>111</v>
      </c>
      <c r="V6139" s="98" t="s">
        <v>3139</v>
      </c>
      <c r="W6139" s="69">
        <f t="shared" si="190"/>
        <v>0.13792124420416735</v>
      </c>
    </row>
    <row r="6140" spans="1:23">
      <c r="A6140" s="98">
        <f t="shared" si="191"/>
        <v>909</v>
      </c>
      <c r="B6140" s="99">
        <v>44408</v>
      </c>
      <c r="C6140" s="23">
        <v>3737</v>
      </c>
      <c r="D6140" s="23">
        <v>5</v>
      </c>
      <c r="E6140" s="98" t="s">
        <v>49</v>
      </c>
      <c r="F6140" s="98" t="s">
        <v>164</v>
      </c>
      <c r="G6140" s="98" t="s">
        <v>4120</v>
      </c>
      <c r="H6140" s="98" t="s">
        <v>1366</v>
      </c>
      <c r="I6140" s="98" t="s">
        <v>6496</v>
      </c>
      <c r="J6140" s="99">
        <v>45317</v>
      </c>
      <c r="K6140" s="107">
        <v>5000000</v>
      </c>
      <c r="L6140" s="98" t="s">
        <v>8930</v>
      </c>
      <c r="M6140" s="23">
        <v>1080</v>
      </c>
      <c r="N6140" s="23">
        <v>1</v>
      </c>
      <c r="O6140" s="107">
        <v>5000000</v>
      </c>
      <c r="P6140" s="23">
        <v>180</v>
      </c>
      <c r="Q6140" s="23">
        <v>2</v>
      </c>
      <c r="R6140" s="23">
        <v>2</v>
      </c>
      <c r="S6140" s="23">
        <v>0</v>
      </c>
      <c r="T6140" s="47">
        <v>4.1666670000000003</v>
      </c>
      <c r="U6140" s="98" t="s">
        <v>111</v>
      </c>
      <c r="V6140" s="98" t="s">
        <v>3139</v>
      </c>
      <c r="W6140" s="69">
        <f t="shared" si="190"/>
        <v>1.1797126337249792E-2</v>
      </c>
    </row>
    <row r="6141" spans="1:23">
      <c r="A6141" s="98">
        <f t="shared" si="191"/>
        <v>1640</v>
      </c>
      <c r="B6141" s="99">
        <v>44408</v>
      </c>
      <c r="C6141" s="23">
        <v>3738</v>
      </c>
      <c r="D6141" s="23">
        <v>5</v>
      </c>
      <c r="E6141" s="98" t="s">
        <v>49</v>
      </c>
      <c r="F6141" s="98" t="s">
        <v>164</v>
      </c>
      <c r="G6141" s="98" t="s">
        <v>4120</v>
      </c>
      <c r="H6141" s="98" t="s">
        <v>1366</v>
      </c>
      <c r="I6141" s="98" t="s">
        <v>6496</v>
      </c>
      <c r="J6141" s="99">
        <v>46048</v>
      </c>
      <c r="K6141" s="107">
        <v>10000000</v>
      </c>
      <c r="L6141" s="98" t="s">
        <v>8931</v>
      </c>
      <c r="M6141" s="23">
        <v>1800</v>
      </c>
      <c r="N6141" s="23">
        <v>1</v>
      </c>
      <c r="O6141" s="107">
        <v>10000000</v>
      </c>
      <c r="P6141" s="23">
        <v>180</v>
      </c>
      <c r="Q6141" s="23">
        <v>2</v>
      </c>
      <c r="R6141" s="23">
        <v>2</v>
      </c>
      <c r="S6141" s="23">
        <v>0</v>
      </c>
      <c r="T6141" s="47">
        <v>9</v>
      </c>
      <c r="U6141" s="98" t="s">
        <v>111</v>
      </c>
      <c r="V6141" s="98" t="s">
        <v>3139</v>
      </c>
      <c r="W6141" s="69">
        <f t="shared" si="190"/>
        <v>4.5973748068055778E-2</v>
      </c>
    </row>
    <row r="6142" spans="1:23">
      <c r="A6142" s="98">
        <f t="shared" si="191"/>
        <v>1640</v>
      </c>
      <c r="B6142" s="99">
        <v>44408</v>
      </c>
      <c r="C6142" s="23">
        <v>3739</v>
      </c>
      <c r="D6142" s="23">
        <v>5</v>
      </c>
      <c r="E6142" s="98" t="s">
        <v>49</v>
      </c>
      <c r="F6142" s="98" t="s">
        <v>164</v>
      </c>
      <c r="G6142" s="98" t="s">
        <v>4120</v>
      </c>
      <c r="H6142" s="98" t="s">
        <v>1366</v>
      </c>
      <c r="I6142" s="98" t="s">
        <v>6496</v>
      </c>
      <c r="J6142" s="99">
        <v>46048</v>
      </c>
      <c r="K6142" s="107">
        <v>10000000</v>
      </c>
      <c r="L6142" s="98" t="s">
        <v>8932</v>
      </c>
      <c r="M6142" s="23">
        <v>1800</v>
      </c>
      <c r="N6142" s="23">
        <v>1</v>
      </c>
      <c r="O6142" s="107">
        <v>10000000</v>
      </c>
      <c r="P6142" s="23">
        <v>180</v>
      </c>
      <c r="Q6142" s="23">
        <v>2</v>
      </c>
      <c r="R6142" s="23">
        <v>2</v>
      </c>
      <c r="S6142" s="23">
        <v>0</v>
      </c>
      <c r="T6142" s="47">
        <v>9</v>
      </c>
      <c r="U6142" s="98" t="s">
        <v>111</v>
      </c>
      <c r="V6142" s="98" t="s">
        <v>3139</v>
      </c>
      <c r="W6142" s="69">
        <f t="shared" si="190"/>
        <v>4.5973748068055778E-2</v>
      </c>
    </row>
    <row r="6143" spans="1:23">
      <c r="A6143" s="98">
        <f t="shared" si="191"/>
        <v>909</v>
      </c>
      <c r="B6143" s="99">
        <v>44408</v>
      </c>
      <c r="C6143" s="23">
        <v>3740</v>
      </c>
      <c r="D6143" s="23">
        <v>5</v>
      </c>
      <c r="E6143" s="98" t="s">
        <v>49</v>
      </c>
      <c r="F6143" s="98" t="s">
        <v>164</v>
      </c>
      <c r="G6143" s="98" t="s">
        <v>4120</v>
      </c>
      <c r="H6143" s="98" t="s">
        <v>1366</v>
      </c>
      <c r="I6143" s="98" t="s">
        <v>6496</v>
      </c>
      <c r="J6143" s="99">
        <v>45317</v>
      </c>
      <c r="K6143" s="107">
        <v>15000000</v>
      </c>
      <c r="L6143" s="98" t="s">
        <v>8933</v>
      </c>
      <c r="M6143" s="23">
        <v>1080</v>
      </c>
      <c r="N6143" s="23">
        <v>1</v>
      </c>
      <c r="O6143" s="107">
        <v>15000000</v>
      </c>
      <c r="P6143" s="23">
        <v>180</v>
      </c>
      <c r="Q6143" s="23">
        <v>2</v>
      </c>
      <c r="R6143" s="23">
        <v>2</v>
      </c>
      <c r="S6143" s="23">
        <v>0</v>
      </c>
      <c r="T6143" s="47">
        <v>12.5</v>
      </c>
      <c r="U6143" s="98" t="s">
        <v>111</v>
      </c>
      <c r="V6143" s="98" t="s">
        <v>3139</v>
      </c>
      <c r="W6143" s="69">
        <f t="shared" si="190"/>
        <v>3.5391376180439284E-2</v>
      </c>
    </row>
    <row r="6144" spans="1:23">
      <c r="A6144" s="98">
        <f t="shared" si="191"/>
        <v>1640</v>
      </c>
      <c r="B6144" s="99">
        <v>44408</v>
      </c>
      <c r="C6144" s="23">
        <v>3741</v>
      </c>
      <c r="D6144" s="23">
        <v>5</v>
      </c>
      <c r="E6144" s="98" t="s">
        <v>49</v>
      </c>
      <c r="F6144" s="98" t="s">
        <v>164</v>
      </c>
      <c r="G6144" s="98" t="s">
        <v>4120</v>
      </c>
      <c r="H6144" s="98" t="s">
        <v>1366</v>
      </c>
      <c r="I6144" s="98" t="s">
        <v>6496</v>
      </c>
      <c r="J6144" s="99">
        <v>46048</v>
      </c>
      <c r="K6144" s="107">
        <v>11000000</v>
      </c>
      <c r="L6144" s="98" t="s">
        <v>8934</v>
      </c>
      <c r="M6144" s="23">
        <v>1800</v>
      </c>
      <c r="N6144" s="23">
        <v>1</v>
      </c>
      <c r="O6144" s="107">
        <v>11000000</v>
      </c>
      <c r="P6144" s="23">
        <v>180</v>
      </c>
      <c r="Q6144" s="23">
        <v>2</v>
      </c>
      <c r="R6144" s="23">
        <v>2</v>
      </c>
      <c r="S6144" s="23">
        <v>0</v>
      </c>
      <c r="T6144" s="47">
        <v>9.9</v>
      </c>
      <c r="U6144" s="98" t="s">
        <v>111</v>
      </c>
      <c r="V6144" s="98" t="s">
        <v>3139</v>
      </c>
      <c r="W6144" s="69">
        <f t="shared" si="190"/>
        <v>5.057112287486136E-2</v>
      </c>
    </row>
    <row r="6145" spans="1:23">
      <c r="A6145" s="98">
        <f t="shared" si="191"/>
        <v>1647</v>
      </c>
      <c r="B6145" s="99">
        <v>44408</v>
      </c>
      <c r="C6145" s="23">
        <v>3742</v>
      </c>
      <c r="D6145" s="23">
        <v>5</v>
      </c>
      <c r="E6145" s="98" t="s">
        <v>49</v>
      </c>
      <c r="F6145" s="98" t="s">
        <v>164</v>
      </c>
      <c r="G6145" s="98" t="s">
        <v>4120</v>
      </c>
      <c r="H6145" s="98" t="s">
        <v>1366</v>
      </c>
      <c r="I6145" s="98" t="s">
        <v>6496</v>
      </c>
      <c r="J6145" s="99">
        <v>46055</v>
      </c>
      <c r="K6145" s="107">
        <v>16000000</v>
      </c>
      <c r="L6145" s="98" t="s">
        <v>8935</v>
      </c>
      <c r="M6145" s="23">
        <v>1980</v>
      </c>
      <c r="N6145" s="23">
        <v>1</v>
      </c>
      <c r="O6145" s="107">
        <v>16000000</v>
      </c>
      <c r="P6145" s="23">
        <v>180</v>
      </c>
      <c r="Q6145" s="23">
        <v>2</v>
      </c>
      <c r="R6145" s="23">
        <v>2</v>
      </c>
      <c r="S6145" s="23">
        <v>0</v>
      </c>
      <c r="T6145" s="47">
        <v>16.059304000000001</v>
      </c>
      <c r="U6145" s="98" t="s">
        <v>111</v>
      </c>
      <c r="V6145" s="98" t="s">
        <v>3139</v>
      </c>
      <c r="W6145" s="69">
        <f t="shared" si="190"/>
        <v>8.2384189337018687E-2</v>
      </c>
    </row>
    <row r="6146" spans="1:23">
      <c r="A6146" s="98">
        <f t="shared" si="191"/>
        <v>910</v>
      </c>
      <c r="B6146" s="99">
        <v>44408</v>
      </c>
      <c r="C6146" s="23">
        <v>3743</v>
      </c>
      <c r="D6146" s="23">
        <v>5</v>
      </c>
      <c r="E6146" s="98" t="s">
        <v>49</v>
      </c>
      <c r="F6146" s="98" t="s">
        <v>164</v>
      </c>
      <c r="G6146" s="98" t="s">
        <v>4120</v>
      </c>
      <c r="H6146" s="98" t="s">
        <v>1366</v>
      </c>
      <c r="I6146" s="98" t="s">
        <v>6360</v>
      </c>
      <c r="J6146" s="99">
        <v>45318</v>
      </c>
      <c r="K6146" s="107">
        <v>7500000</v>
      </c>
      <c r="L6146" s="98" t="s">
        <v>8936</v>
      </c>
      <c r="M6146" s="23">
        <v>1080</v>
      </c>
      <c r="N6146" s="23">
        <v>1</v>
      </c>
      <c r="O6146" s="107">
        <v>7500000</v>
      </c>
      <c r="P6146" s="23">
        <v>30</v>
      </c>
      <c r="Q6146" s="23">
        <v>2</v>
      </c>
      <c r="R6146" s="23">
        <v>2</v>
      </c>
      <c r="S6146" s="23">
        <v>0</v>
      </c>
      <c r="T6146" s="47">
        <v>6.2500020000000003</v>
      </c>
      <c r="U6146" s="98" t="s">
        <v>111</v>
      </c>
      <c r="V6146" s="98" t="s">
        <v>3139</v>
      </c>
      <c r="W6146" s="69">
        <f t="shared" ref="W6146:W6209" si="192">+T6146/SUM($T$2:$T$5848)*A6146</f>
        <v>1.771516096268894E-2</v>
      </c>
    </row>
    <row r="6147" spans="1:23">
      <c r="A6147" s="98">
        <f t="shared" ref="A6147:A6210" si="193">+J6147-B6147</f>
        <v>910</v>
      </c>
      <c r="B6147" s="99">
        <v>44408</v>
      </c>
      <c r="C6147" s="23">
        <v>3744</v>
      </c>
      <c r="D6147" s="23">
        <v>5</v>
      </c>
      <c r="E6147" s="98" t="s">
        <v>49</v>
      </c>
      <c r="F6147" s="98" t="s">
        <v>164</v>
      </c>
      <c r="G6147" s="98" t="s">
        <v>4120</v>
      </c>
      <c r="H6147" s="98" t="s">
        <v>1366</v>
      </c>
      <c r="I6147" s="98" t="s">
        <v>6360</v>
      </c>
      <c r="J6147" s="99">
        <v>45318</v>
      </c>
      <c r="K6147" s="107">
        <v>5000000</v>
      </c>
      <c r="L6147" s="98" t="s">
        <v>8937</v>
      </c>
      <c r="M6147" s="23">
        <v>1080</v>
      </c>
      <c r="N6147" s="23">
        <v>1</v>
      </c>
      <c r="O6147" s="107">
        <v>5000000</v>
      </c>
      <c r="P6147" s="23">
        <v>180</v>
      </c>
      <c r="Q6147" s="23">
        <v>2</v>
      </c>
      <c r="R6147" s="23">
        <v>2</v>
      </c>
      <c r="S6147" s="23">
        <v>0</v>
      </c>
      <c r="T6147" s="47">
        <v>4.1666670000000003</v>
      </c>
      <c r="U6147" s="98" t="s">
        <v>111</v>
      </c>
      <c r="V6147" s="98" t="s">
        <v>3139</v>
      </c>
      <c r="W6147" s="69">
        <f t="shared" si="192"/>
        <v>1.1810104474034445E-2</v>
      </c>
    </row>
    <row r="6148" spans="1:23">
      <c r="A6148" s="98">
        <f t="shared" si="193"/>
        <v>910</v>
      </c>
      <c r="B6148" s="99">
        <v>44408</v>
      </c>
      <c r="C6148" s="23">
        <v>3745</v>
      </c>
      <c r="D6148" s="23">
        <v>5</v>
      </c>
      <c r="E6148" s="98" t="s">
        <v>49</v>
      </c>
      <c r="F6148" s="98" t="s">
        <v>164</v>
      </c>
      <c r="G6148" s="98" t="s">
        <v>4120</v>
      </c>
      <c r="H6148" s="98" t="s">
        <v>1366</v>
      </c>
      <c r="I6148" s="98" t="s">
        <v>6360</v>
      </c>
      <c r="J6148" s="99">
        <v>45318</v>
      </c>
      <c r="K6148" s="107">
        <v>30000000</v>
      </c>
      <c r="L6148" s="98" t="s">
        <v>8938</v>
      </c>
      <c r="M6148" s="23">
        <v>1080</v>
      </c>
      <c r="N6148" s="23">
        <v>1</v>
      </c>
      <c r="O6148" s="107">
        <v>30000000</v>
      </c>
      <c r="P6148" s="23">
        <v>180</v>
      </c>
      <c r="Q6148" s="23">
        <v>2</v>
      </c>
      <c r="R6148" s="23">
        <v>2</v>
      </c>
      <c r="S6148" s="23">
        <v>0</v>
      </c>
      <c r="T6148" s="47">
        <v>25</v>
      </c>
      <c r="U6148" s="98" t="s">
        <v>111</v>
      </c>
      <c r="V6148" s="98" t="s">
        <v>3139</v>
      </c>
      <c r="W6148" s="69">
        <f t="shared" si="192"/>
        <v>7.0860621175356978E-2</v>
      </c>
    </row>
    <row r="6149" spans="1:23">
      <c r="A6149" s="98">
        <f t="shared" si="193"/>
        <v>910</v>
      </c>
      <c r="B6149" s="99">
        <v>44408</v>
      </c>
      <c r="C6149" s="23">
        <v>3746</v>
      </c>
      <c r="D6149" s="23">
        <v>5</v>
      </c>
      <c r="E6149" s="98" t="s">
        <v>49</v>
      </c>
      <c r="F6149" s="98" t="s">
        <v>164</v>
      </c>
      <c r="G6149" s="98" t="s">
        <v>4120</v>
      </c>
      <c r="H6149" s="98" t="s">
        <v>1366</v>
      </c>
      <c r="I6149" s="98" t="s">
        <v>6360</v>
      </c>
      <c r="J6149" s="99">
        <v>45318</v>
      </c>
      <c r="K6149" s="107">
        <v>10000000</v>
      </c>
      <c r="L6149" s="98" t="s">
        <v>8939</v>
      </c>
      <c r="M6149" s="23">
        <v>1080</v>
      </c>
      <c r="N6149" s="23">
        <v>1</v>
      </c>
      <c r="O6149" s="107">
        <v>10000000</v>
      </c>
      <c r="P6149" s="23">
        <v>180</v>
      </c>
      <c r="Q6149" s="23">
        <v>2</v>
      </c>
      <c r="R6149" s="23">
        <v>2</v>
      </c>
      <c r="S6149" s="23">
        <v>0</v>
      </c>
      <c r="T6149" s="47">
        <v>8.3333329999999997</v>
      </c>
      <c r="U6149" s="98" t="s">
        <v>111</v>
      </c>
      <c r="V6149" s="98" t="s">
        <v>3139</v>
      </c>
      <c r="W6149" s="69">
        <f t="shared" si="192"/>
        <v>2.3620206113644043E-2</v>
      </c>
    </row>
    <row r="6150" spans="1:23">
      <c r="A6150" s="98">
        <f t="shared" si="193"/>
        <v>1641</v>
      </c>
      <c r="B6150" s="99">
        <v>44408</v>
      </c>
      <c r="C6150" s="23">
        <v>3747</v>
      </c>
      <c r="D6150" s="23">
        <v>5</v>
      </c>
      <c r="E6150" s="98" t="s">
        <v>49</v>
      </c>
      <c r="F6150" s="98" t="s">
        <v>164</v>
      </c>
      <c r="G6150" s="98" t="s">
        <v>4120</v>
      </c>
      <c r="H6150" s="98" t="s">
        <v>1366</v>
      </c>
      <c r="I6150" s="98" t="s">
        <v>6360</v>
      </c>
      <c r="J6150" s="99">
        <v>46049</v>
      </c>
      <c r="K6150" s="107">
        <v>10000000</v>
      </c>
      <c r="L6150" s="98" t="s">
        <v>8940</v>
      </c>
      <c r="M6150" s="23">
        <v>1800</v>
      </c>
      <c r="N6150" s="23">
        <v>1</v>
      </c>
      <c r="O6150" s="107">
        <v>10000000</v>
      </c>
      <c r="P6150" s="23">
        <v>180</v>
      </c>
      <c r="Q6150" s="23">
        <v>2</v>
      </c>
      <c r="R6150" s="23">
        <v>2</v>
      </c>
      <c r="S6150" s="23">
        <v>0</v>
      </c>
      <c r="T6150" s="47">
        <v>9</v>
      </c>
      <c r="U6150" s="98" t="s">
        <v>111</v>
      </c>
      <c r="V6150" s="98" t="s">
        <v>3139</v>
      </c>
      <c r="W6150" s="69">
        <f t="shared" si="192"/>
        <v>4.6001780841268006E-2</v>
      </c>
    </row>
    <row r="6151" spans="1:23">
      <c r="A6151" s="98">
        <f t="shared" si="193"/>
        <v>1795</v>
      </c>
      <c r="B6151" s="99">
        <v>44408</v>
      </c>
      <c r="C6151" s="23">
        <v>3748</v>
      </c>
      <c r="D6151" s="23">
        <v>5</v>
      </c>
      <c r="E6151" s="98" t="s">
        <v>49</v>
      </c>
      <c r="F6151" s="98" t="s">
        <v>164</v>
      </c>
      <c r="G6151" s="98" t="s">
        <v>4120</v>
      </c>
      <c r="H6151" s="98" t="s">
        <v>1366</v>
      </c>
      <c r="I6151" s="98" t="s">
        <v>6360</v>
      </c>
      <c r="J6151" s="99">
        <v>46203</v>
      </c>
      <c r="K6151" s="107">
        <v>150000000</v>
      </c>
      <c r="L6151" s="98" t="s">
        <v>8941</v>
      </c>
      <c r="M6151" s="23">
        <v>1980</v>
      </c>
      <c r="N6151" s="23">
        <v>1</v>
      </c>
      <c r="O6151" s="107">
        <v>150000000</v>
      </c>
      <c r="P6151" s="23">
        <v>180</v>
      </c>
      <c r="Q6151" s="23">
        <v>2</v>
      </c>
      <c r="R6151" s="23">
        <v>2</v>
      </c>
      <c r="S6151" s="23">
        <v>0</v>
      </c>
      <c r="T6151" s="47">
        <v>150.55583100000001</v>
      </c>
      <c r="U6151" s="98" t="s">
        <v>111</v>
      </c>
      <c r="V6151" s="98" t="s">
        <v>3139</v>
      </c>
      <c r="W6151" s="69">
        <f t="shared" si="192"/>
        <v>0.84175477242578289</v>
      </c>
    </row>
    <row r="6152" spans="1:23">
      <c r="A6152" s="98">
        <f t="shared" si="193"/>
        <v>1641</v>
      </c>
      <c r="B6152" s="99">
        <v>44408</v>
      </c>
      <c r="C6152" s="23">
        <v>3749</v>
      </c>
      <c r="D6152" s="23">
        <v>5</v>
      </c>
      <c r="E6152" s="98" t="s">
        <v>49</v>
      </c>
      <c r="F6152" s="98" t="s">
        <v>164</v>
      </c>
      <c r="G6152" s="98" t="s">
        <v>4120</v>
      </c>
      <c r="H6152" s="98" t="s">
        <v>1366</v>
      </c>
      <c r="I6152" s="98" t="s">
        <v>6360</v>
      </c>
      <c r="J6152" s="99">
        <v>46049</v>
      </c>
      <c r="K6152" s="107">
        <v>13500000</v>
      </c>
      <c r="L6152" s="98" t="s">
        <v>8942</v>
      </c>
      <c r="M6152" s="23">
        <v>1800</v>
      </c>
      <c r="N6152" s="23">
        <v>1</v>
      </c>
      <c r="O6152" s="107">
        <v>13500000</v>
      </c>
      <c r="P6152" s="23">
        <v>180</v>
      </c>
      <c r="Q6152" s="23">
        <v>2</v>
      </c>
      <c r="R6152" s="23">
        <v>2</v>
      </c>
      <c r="S6152" s="23">
        <v>0</v>
      </c>
      <c r="T6152" s="47">
        <v>12.15</v>
      </c>
      <c r="U6152" s="98" t="s">
        <v>111</v>
      </c>
      <c r="V6152" s="98" t="s">
        <v>3139</v>
      </c>
      <c r="W6152" s="69">
        <f t="shared" si="192"/>
        <v>6.2102404135711817E-2</v>
      </c>
    </row>
    <row r="6153" spans="1:23">
      <c r="A6153" s="98">
        <f t="shared" si="193"/>
        <v>1641</v>
      </c>
      <c r="B6153" s="99">
        <v>44408</v>
      </c>
      <c r="C6153" s="23">
        <v>3750</v>
      </c>
      <c r="D6153" s="23">
        <v>5</v>
      </c>
      <c r="E6153" s="98" t="s">
        <v>49</v>
      </c>
      <c r="F6153" s="98" t="s">
        <v>164</v>
      </c>
      <c r="G6153" s="98" t="s">
        <v>4120</v>
      </c>
      <c r="H6153" s="98" t="s">
        <v>1366</v>
      </c>
      <c r="I6153" s="98" t="s">
        <v>6360</v>
      </c>
      <c r="J6153" s="99">
        <v>46049</v>
      </c>
      <c r="K6153" s="107">
        <v>10000000</v>
      </c>
      <c r="L6153" s="98" t="s">
        <v>8943</v>
      </c>
      <c r="M6153" s="23">
        <v>1800</v>
      </c>
      <c r="N6153" s="23">
        <v>1</v>
      </c>
      <c r="O6153" s="107">
        <v>10000000</v>
      </c>
      <c r="P6153" s="23">
        <v>180</v>
      </c>
      <c r="Q6153" s="23">
        <v>2</v>
      </c>
      <c r="R6153" s="23">
        <v>2</v>
      </c>
      <c r="S6153" s="23">
        <v>0</v>
      </c>
      <c r="T6153" s="47">
        <v>9</v>
      </c>
      <c r="U6153" s="98" t="s">
        <v>111</v>
      </c>
      <c r="V6153" s="98" t="s">
        <v>3139</v>
      </c>
      <c r="W6153" s="69">
        <f t="shared" si="192"/>
        <v>4.6001780841268006E-2</v>
      </c>
    </row>
    <row r="6154" spans="1:23">
      <c r="A6154" s="98">
        <f t="shared" si="193"/>
        <v>910</v>
      </c>
      <c r="B6154" s="99">
        <v>44408</v>
      </c>
      <c r="C6154" s="23">
        <v>3751</v>
      </c>
      <c r="D6154" s="23">
        <v>5</v>
      </c>
      <c r="E6154" s="98" t="s">
        <v>49</v>
      </c>
      <c r="F6154" s="98" t="s">
        <v>164</v>
      </c>
      <c r="G6154" s="98" t="s">
        <v>4120</v>
      </c>
      <c r="H6154" s="98" t="s">
        <v>1366</v>
      </c>
      <c r="I6154" s="98" t="s">
        <v>6360</v>
      </c>
      <c r="J6154" s="99">
        <v>45318</v>
      </c>
      <c r="K6154" s="107">
        <v>15000000</v>
      </c>
      <c r="L6154" s="98" t="s">
        <v>8944</v>
      </c>
      <c r="M6154" s="23">
        <v>1080</v>
      </c>
      <c r="N6154" s="23">
        <v>1</v>
      </c>
      <c r="O6154" s="107">
        <v>15000000</v>
      </c>
      <c r="P6154" s="23">
        <v>180</v>
      </c>
      <c r="Q6154" s="23">
        <v>2</v>
      </c>
      <c r="R6154" s="23">
        <v>2</v>
      </c>
      <c r="S6154" s="23">
        <v>0</v>
      </c>
      <c r="T6154" s="47">
        <v>12.5</v>
      </c>
      <c r="U6154" s="98" t="s">
        <v>111</v>
      </c>
      <c r="V6154" s="98" t="s">
        <v>3139</v>
      </c>
      <c r="W6154" s="69">
        <f t="shared" si="192"/>
        <v>3.5430310587678489E-2</v>
      </c>
    </row>
    <row r="6155" spans="1:23">
      <c r="A6155" s="98">
        <f t="shared" si="193"/>
        <v>910</v>
      </c>
      <c r="B6155" s="99">
        <v>44408</v>
      </c>
      <c r="C6155" s="23">
        <v>3752</v>
      </c>
      <c r="D6155" s="23">
        <v>5</v>
      </c>
      <c r="E6155" s="98" t="s">
        <v>49</v>
      </c>
      <c r="F6155" s="98" t="s">
        <v>164</v>
      </c>
      <c r="G6155" s="98" t="s">
        <v>4120</v>
      </c>
      <c r="H6155" s="98" t="s">
        <v>1366</v>
      </c>
      <c r="I6155" s="98" t="s">
        <v>6360</v>
      </c>
      <c r="J6155" s="99">
        <v>45318</v>
      </c>
      <c r="K6155" s="107">
        <v>10000000</v>
      </c>
      <c r="L6155" s="98" t="s">
        <v>8945</v>
      </c>
      <c r="M6155" s="23">
        <v>1080</v>
      </c>
      <c r="N6155" s="23">
        <v>1</v>
      </c>
      <c r="O6155" s="107">
        <v>10000000</v>
      </c>
      <c r="P6155" s="23">
        <v>180</v>
      </c>
      <c r="Q6155" s="23">
        <v>2</v>
      </c>
      <c r="R6155" s="23">
        <v>2</v>
      </c>
      <c r="S6155" s="23">
        <v>0</v>
      </c>
      <c r="T6155" s="47">
        <v>8.3333329999999997</v>
      </c>
      <c r="U6155" s="98" t="s">
        <v>111</v>
      </c>
      <c r="V6155" s="98" t="s">
        <v>3139</v>
      </c>
      <c r="W6155" s="69">
        <f t="shared" si="192"/>
        <v>2.3620206113644043E-2</v>
      </c>
    </row>
    <row r="6156" spans="1:23">
      <c r="A6156" s="98">
        <f t="shared" si="193"/>
        <v>1641</v>
      </c>
      <c r="B6156" s="99">
        <v>44408</v>
      </c>
      <c r="C6156" s="23">
        <v>3753</v>
      </c>
      <c r="D6156" s="23">
        <v>5</v>
      </c>
      <c r="E6156" s="98" t="s">
        <v>49</v>
      </c>
      <c r="F6156" s="98" t="s">
        <v>164</v>
      </c>
      <c r="G6156" s="98" t="s">
        <v>4120</v>
      </c>
      <c r="H6156" s="98" t="s">
        <v>1366</v>
      </c>
      <c r="I6156" s="98" t="s">
        <v>6360</v>
      </c>
      <c r="J6156" s="99">
        <v>46049</v>
      </c>
      <c r="K6156" s="107">
        <v>15000000</v>
      </c>
      <c r="L6156" s="98" t="s">
        <v>8946</v>
      </c>
      <c r="M6156" s="23">
        <v>1800</v>
      </c>
      <c r="N6156" s="23">
        <v>1</v>
      </c>
      <c r="O6156" s="107">
        <v>15000000</v>
      </c>
      <c r="P6156" s="23">
        <v>180</v>
      </c>
      <c r="Q6156" s="23">
        <v>2</v>
      </c>
      <c r="R6156" s="23">
        <v>2</v>
      </c>
      <c r="S6156" s="23">
        <v>0</v>
      </c>
      <c r="T6156" s="47">
        <v>13.5</v>
      </c>
      <c r="U6156" s="98" t="s">
        <v>111</v>
      </c>
      <c r="V6156" s="98" t="s">
        <v>3139</v>
      </c>
      <c r="W6156" s="69">
        <f t="shared" si="192"/>
        <v>6.9002671261902015E-2</v>
      </c>
    </row>
    <row r="6157" spans="1:23">
      <c r="A6157" s="98">
        <f t="shared" si="193"/>
        <v>1641</v>
      </c>
      <c r="B6157" s="99">
        <v>44408</v>
      </c>
      <c r="C6157" s="23">
        <v>3754</v>
      </c>
      <c r="D6157" s="23">
        <v>5</v>
      </c>
      <c r="E6157" s="98" t="s">
        <v>49</v>
      </c>
      <c r="F6157" s="98" t="s">
        <v>164</v>
      </c>
      <c r="G6157" s="98" t="s">
        <v>4120</v>
      </c>
      <c r="H6157" s="98" t="s">
        <v>1366</v>
      </c>
      <c r="I6157" s="98" t="s">
        <v>6360</v>
      </c>
      <c r="J6157" s="99">
        <v>46049</v>
      </c>
      <c r="K6157" s="107">
        <v>15000000</v>
      </c>
      <c r="L6157" s="98" t="s">
        <v>8947</v>
      </c>
      <c r="M6157" s="23">
        <v>1800</v>
      </c>
      <c r="N6157" s="23">
        <v>1</v>
      </c>
      <c r="O6157" s="107">
        <v>15000000</v>
      </c>
      <c r="P6157" s="23">
        <v>180</v>
      </c>
      <c r="Q6157" s="23">
        <v>2</v>
      </c>
      <c r="R6157" s="23">
        <v>2</v>
      </c>
      <c r="S6157" s="23">
        <v>0</v>
      </c>
      <c r="T6157" s="47">
        <v>13.5</v>
      </c>
      <c r="U6157" s="98" t="s">
        <v>111</v>
      </c>
      <c r="V6157" s="98" t="s">
        <v>3139</v>
      </c>
      <c r="W6157" s="69">
        <f t="shared" si="192"/>
        <v>6.9002671261902015E-2</v>
      </c>
    </row>
    <row r="6158" spans="1:23">
      <c r="A6158" s="98">
        <f t="shared" si="193"/>
        <v>910</v>
      </c>
      <c r="B6158" s="99">
        <v>44408</v>
      </c>
      <c r="C6158" s="23">
        <v>3755</v>
      </c>
      <c r="D6158" s="23">
        <v>5</v>
      </c>
      <c r="E6158" s="98" t="s">
        <v>49</v>
      </c>
      <c r="F6158" s="98" t="s">
        <v>164</v>
      </c>
      <c r="G6158" s="98" t="s">
        <v>4120</v>
      </c>
      <c r="H6158" s="98" t="s">
        <v>1366</v>
      </c>
      <c r="I6158" s="98" t="s">
        <v>6360</v>
      </c>
      <c r="J6158" s="99">
        <v>45318</v>
      </c>
      <c r="K6158" s="107">
        <v>10000000</v>
      </c>
      <c r="L6158" s="98" t="s">
        <v>8948</v>
      </c>
      <c r="M6158" s="23">
        <v>1080</v>
      </c>
      <c r="N6158" s="23">
        <v>1</v>
      </c>
      <c r="O6158" s="107">
        <v>10000000</v>
      </c>
      <c r="P6158" s="23">
        <v>180</v>
      </c>
      <c r="Q6158" s="23">
        <v>2</v>
      </c>
      <c r="R6158" s="23">
        <v>2</v>
      </c>
      <c r="S6158" s="23">
        <v>0</v>
      </c>
      <c r="T6158" s="47">
        <v>8.3333329999999997</v>
      </c>
      <c r="U6158" s="98" t="s">
        <v>111</v>
      </c>
      <c r="V6158" s="98" t="s">
        <v>3139</v>
      </c>
      <c r="W6158" s="69">
        <f t="shared" si="192"/>
        <v>2.3620206113644043E-2</v>
      </c>
    </row>
    <row r="6159" spans="1:23">
      <c r="A6159" s="98">
        <f t="shared" si="193"/>
        <v>910</v>
      </c>
      <c r="B6159" s="99">
        <v>44408</v>
      </c>
      <c r="C6159" s="23">
        <v>3756</v>
      </c>
      <c r="D6159" s="23">
        <v>5</v>
      </c>
      <c r="E6159" s="98" t="s">
        <v>49</v>
      </c>
      <c r="F6159" s="98" t="s">
        <v>164</v>
      </c>
      <c r="G6159" s="98" t="s">
        <v>4120</v>
      </c>
      <c r="H6159" s="98" t="s">
        <v>1366</v>
      </c>
      <c r="I6159" s="98" t="s">
        <v>6360</v>
      </c>
      <c r="J6159" s="99">
        <v>45318</v>
      </c>
      <c r="K6159" s="107">
        <v>6000000</v>
      </c>
      <c r="L6159" s="98" t="s">
        <v>8949</v>
      </c>
      <c r="M6159" s="23">
        <v>1080</v>
      </c>
      <c r="N6159" s="23">
        <v>1</v>
      </c>
      <c r="O6159" s="107">
        <v>6000000</v>
      </c>
      <c r="P6159" s="23">
        <v>30</v>
      </c>
      <c r="Q6159" s="23">
        <v>2</v>
      </c>
      <c r="R6159" s="23">
        <v>2</v>
      </c>
      <c r="S6159" s="23">
        <v>0</v>
      </c>
      <c r="T6159" s="47">
        <v>4.9999979999999997</v>
      </c>
      <c r="U6159" s="98" t="s">
        <v>111</v>
      </c>
      <c r="V6159" s="98" t="s">
        <v>3139</v>
      </c>
      <c r="W6159" s="69">
        <f t="shared" si="192"/>
        <v>1.4172118566221702E-2</v>
      </c>
    </row>
    <row r="6160" spans="1:23">
      <c r="A6160" s="98">
        <f t="shared" si="193"/>
        <v>1641</v>
      </c>
      <c r="B6160" s="99">
        <v>44408</v>
      </c>
      <c r="C6160" s="23">
        <v>3757</v>
      </c>
      <c r="D6160" s="23">
        <v>5</v>
      </c>
      <c r="E6160" s="98" t="s">
        <v>49</v>
      </c>
      <c r="F6160" s="98" t="s">
        <v>164</v>
      </c>
      <c r="G6160" s="98" t="s">
        <v>4120</v>
      </c>
      <c r="H6160" s="98" t="s">
        <v>1366</v>
      </c>
      <c r="I6160" s="98" t="s">
        <v>6360</v>
      </c>
      <c r="J6160" s="99">
        <v>46049</v>
      </c>
      <c r="K6160" s="107">
        <v>11000000</v>
      </c>
      <c r="L6160" s="98" t="s">
        <v>8950</v>
      </c>
      <c r="M6160" s="23">
        <v>1800</v>
      </c>
      <c r="N6160" s="23">
        <v>1</v>
      </c>
      <c r="O6160" s="107">
        <v>11000000</v>
      </c>
      <c r="P6160" s="23">
        <v>30</v>
      </c>
      <c r="Q6160" s="23">
        <v>2</v>
      </c>
      <c r="R6160" s="23">
        <v>2</v>
      </c>
      <c r="S6160" s="23">
        <v>0</v>
      </c>
      <c r="T6160" s="47">
        <v>9.9000020000000006</v>
      </c>
      <c r="U6160" s="98" t="s">
        <v>111</v>
      </c>
      <c r="V6160" s="98" t="s">
        <v>3139</v>
      </c>
      <c r="W6160" s="69">
        <f t="shared" si="192"/>
        <v>5.0601969148012779E-2</v>
      </c>
    </row>
    <row r="6161" spans="1:23">
      <c r="A6161" s="98">
        <f t="shared" si="193"/>
        <v>910</v>
      </c>
      <c r="B6161" s="99">
        <v>44408</v>
      </c>
      <c r="C6161" s="23">
        <v>3758</v>
      </c>
      <c r="D6161" s="23">
        <v>5</v>
      </c>
      <c r="E6161" s="98" t="s">
        <v>49</v>
      </c>
      <c r="F6161" s="98" t="s">
        <v>164</v>
      </c>
      <c r="G6161" s="98" t="s">
        <v>4120</v>
      </c>
      <c r="H6161" s="98" t="s">
        <v>1366</v>
      </c>
      <c r="I6161" s="98" t="s">
        <v>6360</v>
      </c>
      <c r="J6161" s="99">
        <v>45318</v>
      </c>
      <c r="K6161" s="107">
        <v>5000000</v>
      </c>
      <c r="L6161" s="98" t="s">
        <v>8951</v>
      </c>
      <c r="M6161" s="23">
        <v>1080</v>
      </c>
      <c r="N6161" s="23">
        <v>1</v>
      </c>
      <c r="O6161" s="107">
        <v>5000000</v>
      </c>
      <c r="P6161" s="23">
        <v>180</v>
      </c>
      <c r="Q6161" s="23">
        <v>2</v>
      </c>
      <c r="R6161" s="23">
        <v>2</v>
      </c>
      <c r="S6161" s="23">
        <v>0</v>
      </c>
      <c r="T6161" s="47">
        <v>4.1666670000000003</v>
      </c>
      <c r="U6161" s="98" t="s">
        <v>111</v>
      </c>
      <c r="V6161" s="98" t="s">
        <v>3139</v>
      </c>
      <c r="W6161" s="69">
        <f t="shared" si="192"/>
        <v>1.1810104474034445E-2</v>
      </c>
    </row>
    <row r="6162" spans="1:23">
      <c r="A6162" s="98">
        <f t="shared" si="193"/>
        <v>910</v>
      </c>
      <c r="B6162" s="99">
        <v>44408</v>
      </c>
      <c r="C6162" s="23">
        <v>3759</v>
      </c>
      <c r="D6162" s="23">
        <v>5</v>
      </c>
      <c r="E6162" s="98" t="s">
        <v>49</v>
      </c>
      <c r="F6162" s="98" t="s">
        <v>164</v>
      </c>
      <c r="G6162" s="98" t="s">
        <v>4120</v>
      </c>
      <c r="H6162" s="98" t="s">
        <v>1366</v>
      </c>
      <c r="I6162" s="98" t="s">
        <v>6360</v>
      </c>
      <c r="J6162" s="99">
        <v>45318</v>
      </c>
      <c r="K6162" s="107">
        <v>30000000</v>
      </c>
      <c r="L6162" s="98" t="s">
        <v>8953</v>
      </c>
      <c r="M6162" s="23">
        <v>1080</v>
      </c>
      <c r="N6162" s="23">
        <v>1</v>
      </c>
      <c r="O6162" s="107">
        <v>30000000</v>
      </c>
      <c r="P6162" s="23">
        <v>180</v>
      </c>
      <c r="Q6162" s="23">
        <v>2</v>
      </c>
      <c r="R6162" s="23">
        <v>2</v>
      </c>
      <c r="S6162" s="23">
        <v>0</v>
      </c>
      <c r="T6162" s="47">
        <v>25.016643999999999</v>
      </c>
      <c r="U6162" s="98" t="s">
        <v>111</v>
      </c>
      <c r="V6162" s="98" t="s">
        <v>3139</v>
      </c>
      <c r="W6162" s="69">
        <f t="shared" si="192"/>
        <v>7.0907797342510681E-2</v>
      </c>
    </row>
    <row r="6163" spans="1:23">
      <c r="A6163" s="98">
        <f t="shared" si="193"/>
        <v>1647</v>
      </c>
      <c r="B6163" s="99">
        <v>44408</v>
      </c>
      <c r="C6163" s="23">
        <v>3760</v>
      </c>
      <c r="D6163" s="23">
        <v>5</v>
      </c>
      <c r="E6163" s="98" t="s">
        <v>49</v>
      </c>
      <c r="F6163" s="98" t="s">
        <v>164</v>
      </c>
      <c r="G6163" s="98" t="s">
        <v>4120</v>
      </c>
      <c r="H6163" s="98" t="s">
        <v>1366</v>
      </c>
      <c r="I6163" s="98" t="s">
        <v>6360</v>
      </c>
      <c r="J6163" s="99">
        <v>46055</v>
      </c>
      <c r="K6163" s="107">
        <v>50000000</v>
      </c>
      <c r="L6163" s="98" t="s">
        <v>8954</v>
      </c>
      <c r="M6163" s="23">
        <v>1980</v>
      </c>
      <c r="N6163" s="23">
        <v>1</v>
      </c>
      <c r="O6163" s="107">
        <v>50000000</v>
      </c>
      <c r="P6163" s="23">
        <v>180</v>
      </c>
      <c r="Q6163" s="23">
        <v>2</v>
      </c>
      <c r="R6163" s="23">
        <v>2</v>
      </c>
      <c r="S6163" s="23">
        <v>0</v>
      </c>
      <c r="T6163" s="47">
        <v>50.185327999999998</v>
      </c>
      <c r="U6163" s="98" t="s">
        <v>111</v>
      </c>
      <c r="V6163" s="98" t="s">
        <v>3139</v>
      </c>
      <c r="W6163" s="69">
        <f t="shared" si="192"/>
        <v>0.25745060706817585</v>
      </c>
    </row>
    <row r="6164" spans="1:23">
      <c r="A6164" s="98">
        <f t="shared" si="193"/>
        <v>1641</v>
      </c>
      <c r="B6164" s="99">
        <v>44408</v>
      </c>
      <c r="C6164" s="23">
        <v>3761</v>
      </c>
      <c r="D6164" s="23">
        <v>5</v>
      </c>
      <c r="E6164" s="98" t="s">
        <v>49</v>
      </c>
      <c r="F6164" s="98" t="s">
        <v>164</v>
      </c>
      <c r="G6164" s="98" t="s">
        <v>4120</v>
      </c>
      <c r="H6164" s="98" t="s">
        <v>1366</v>
      </c>
      <c r="I6164" s="98" t="s">
        <v>6360</v>
      </c>
      <c r="J6164" s="99">
        <v>46049</v>
      </c>
      <c r="K6164" s="107">
        <v>5000000</v>
      </c>
      <c r="L6164" s="98" t="s">
        <v>8955</v>
      </c>
      <c r="M6164" s="23">
        <v>1800</v>
      </c>
      <c r="N6164" s="23">
        <v>1</v>
      </c>
      <c r="O6164" s="107">
        <v>5000000</v>
      </c>
      <c r="P6164" s="23">
        <v>180</v>
      </c>
      <c r="Q6164" s="23">
        <v>2</v>
      </c>
      <c r="R6164" s="23">
        <v>2</v>
      </c>
      <c r="S6164" s="23">
        <v>0</v>
      </c>
      <c r="T6164" s="47">
        <v>4.5</v>
      </c>
      <c r="U6164" s="98" t="s">
        <v>111</v>
      </c>
      <c r="V6164" s="98" t="s">
        <v>3139</v>
      </c>
      <c r="W6164" s="69">
        <f t="shared" si="192"/>
        <v>2.3000890420634003E-2</v>
      </c>
    </row>
    <row r="6165" spans="1:23">
      <c r="A6165" s="98">
        <f t="shared" si="193"/>
        <v>1641</v>
      </c>
      <c r="B6165" s="99">
        <v>44408</v>
      </c>
      <c r="C6165" s="23">
        <v>3762</v>
      </c>
      <c r="D6165" s="23">
        <v>5</v>
      </c>
      <c r="E6165" s="98" t="s">
        <v>49</v>
      </c>
      <c r="F6165" s="98" t="s">
        <v>164</v>
      </c>
      <c r="G6165" s="98" t="s">
        <v>4120</v>
      </c>
      <c r="H6165" s="98" t="s">
        <v>1366</v>
      </c>
      <c r="I6165" s="98" t="s">
        <v>6360</v>
      </c>
      <c r="J6165" s="99">
        <v>46049</v>
      </c>
      <c r="K6165" s="107">
        <v>20000000</v>
      </c>
      <c r="L6165" s="98" t="s">
        <v>8952</v>
      </c>
      <c r="M6165" s="23">
        <v>1800</v>
      </c>
      <c r="N6165" s="23">
        <v>1</v>
      </c>
      <c r="O6165" s="107">
        <v>20000000</v>
      </c>
      <c r="P6165" s="23">
        <v>180</v>
      </c>
      <c r="Q6165" s="23">
        <v>2</v>
      </c>
      <c r="R6165" s="23">
        <v>2</v>
      </c>
      <c r="S6165" s="23">
        <v>0</v>
      </c>
      <c r="T6165" s="47">
        <v>18</v>
      </c>
      <c r="U6165" s="98" t="s">
        <v>111</v>
      </c>
      <c r="V6165" s="98" t="s">
        <v>3139</v>
      </c>
      <c r="W6165" s="69">
        <f t="shared" si="192"/>
        <v>9.2003561682536011E-2</v>
      </c>
    </row>
    <row r="6166" spans="1:23">
      <c r="A6166" s="98">
        <f t="shared" si="193"/>
        <v>910</v>
      </c>
      <c r="B6166" s="99">
        <v>44408</v>
      </c>
      <c r="C6166" s="23">
        <v>3763</v>
      </c>
      <c r="D6166" s="23">
        <v>5</v>
      </c>
      <c r="E6166" s="98" t="s">
        <v>49</v>
      </c>
      <c r="F6166" s="98" t="s">
        <v>164</v>
      </c>
      <c r="G6166" s="98" t="s">
        <v>4120</v>
      </c>
      <c r="H6166" s="98" t="s">
        <v>1366</v>
      </c>
      <c r="I6166" s="98" t="s">
        <v>6360</v>
      </c>
      <c r="J6166" s="99">
        <v>45318</v>
      </c>
      <c r="K6166" s="107">
        <v>5000000</v>
      </c>
      <c r="L6166" s="98" t="s">
        <v>8956</v>
      </c>
      <c r="M6166" s="23">
        <v>1080</v>
      </c>
      <c r="N6166" s="23">
        <v>1</v>
      </c>
      <c r="O6166" s="107">
        <v>5000000</v>
      </c>
      <c r="P6166" s="23">
        <v>180</v>
      </c>
      <c r="Q6166" s="23">
        <v>2</v>
      </c>
      <c r="R6166" s="23">
        <v>2</v>
      </c>
      <c r="S6166" s="23">
        <v>0</v>
      </c>
      <c r="T6166" s="47">
        <v>4.1666670000000003</v>
      </c>
      <c r="U6166" s="98" t="s">
        <v>111</v>
      </c>
      <c r="V6166" s="98" t="s">
        <v>3139</v>
      </c>
      <c r="W6166" s="69">
        <f t="shared" si="192"/>
        <v>1.1810104474034445E-2</v>
      </c>
    </row>
    <row r="6167" spans="1:23">
      <c r="A6167" s="98">
        <f t="shared" si="193"/>
        <v>910</v>
      </c>
      <c r="B6167" s="99">
        <v>44408</v>
      </c>
      <c r="C6167" s="23">
        <v>3764</v>
      </c>
      <c r="D6167" s="23">
        <v>5</v>
      </c>
      <c r="E6167" s="98" t="s">
        <v>49</v>
      </c>
      <c r="F6167" s="98" t="s">
        <v>164</v>
      </c>
      <c r="G6167" s="98" t="s">
        <v>4120</v>
      </c>
      <c r="H6167" s="98" t="s">
        <v>1366</v>
      </c>
      <c r="I6167" s="98" t="s">
        <v>6360</v>
      </c>
      <c r="J6167" s="99">
        <v>45318</v>
      </c>
      <c r="K6167" s="107">
        <v>15000000</v>
      </c>
      <c r="L6167" s="98" t="s">
        <v>8957</v>
      </c>
      <c r="M6167" s="23">
        <v>1080</v>
      </c>
      <c r="N6167" s="23">
        <v>1</v>
      </c>
      <c r="O6167" s="107">
        <v>15000000</v>
      </c>
      <c r="P6167" s="23">
        <v>180</v>
      </c>
      <c r="Q6167" s="23">
        <v>2</v>
      </c>
      <c r="R6167" s="23">
        <v>2</v>
      </c>
      <c r="S6167" s="23">
        <v>0</v>
      </c>
      <c r="T6167" s="47">
        <v>12.5</v>
      </c>
      <c r="U6167" s="98" t="s">
        <v>111</v>
      </c>
      <c r="V6167" s="98" t="s">
        <v>3139</v>
      </c>
      <c r="W6167" s="69">
        <f t="shared" si="192"/>
        <v>3.5430310587678489E-2</v>
      </c>
    </row>
    <row r="6168" spans="1:23">
      <c r="A6168" s="98">
        <f t="shared" si="193"/>
        <v>1641</v>
      </c>
      <c r="B6168" s="99">
        <v>44408</v>
      </c>
      <c r="C6168" s="23">
        <v>3765</v>
      </c>
      <c r="D6168" s="23">
        <v>5</v>
      </c>
      <c r="E6168" s="98" t="s">
        <v>49</v>
      </c>
      <c r="F6168" s="98" t="s">
        <v>164</v>
      </c>
      <c r="G6168" s="98" t="s">
        <v>4120</v>
      </c>
      <c r="H6168" s="98" t="s">
        <v>1366</v>
      </c>
      <c r="I6168" s="98" t="s">
        <v>6360</v>
      </c>
      <c r="J6168" s="99">
        <v>46049</v>
      </c>
      <c r="K6168" s="107">
        <v>10000000</v>
      </c>
      <c r="L6168" s="98" t="s">
        <v>8958</v>
      </c>
      <c r="M6168" s="23">
        <v>1800</v>
      </c>
      <c r="N6168" s="23">
        <v>1</v>
      </c>
      <c r="O6168" s="107">
        <v>10000000</v>
      </c>
      <c r="P6168" s="23">
        <v>180</v>
      </c>
      <c r="Q6168" s="23">
        <v>2</v>
      </c>
      <c r="R6168" s="23">
        <v>2</v>
      </c>
      <c r="S6168" s="23">
        <v>0</v>
      </c>
      <c r="T6168" s="47">
        <v>9</v>
      </c>
      <c r="U6168" s="98" t="s">
        <v>111</v>
      </c>
      <c r="V6168" s="98" t="s">
        <v>3139</v>
      </c>
      <c r="W6168" s="69">
        <f t="shared" si="192"/>
        <v>4.6001780841268006E-2</v>
      </c>
    </row>
    <row r="6169" spans="1:23">
      <c r="A6169" s="98">
        <f t="shared" si="193"/>
        <v>1641</v>
      </c>
      <c r="B6169" s="99">
        <v>44408</v>
      </c>
      <c r="C6169" s="23">
        <v>3766</v>
      </c>
      <c r="D6169" s="23">
        <v>5</v>
      </c>
      <c r="E6169" s="98" t="s">
        <v>49</v>
      </c>
      <c r="F6169" s="98" t="s">
        <v>164</v>
      </c>
      <c r="G6169" s="98" t="s">
        <v>4120</v>
      </c>
      <c r="H6169" s="98" t="s">
        <v>1366</v>
      </c>
      <c r="I6169" s="98" t="s">
        <v>6360</v>
      </c>
      <c r="J6169" s="99">
        <v>46049</v>
      </c>
      <c r="K6169" s="107">
        <v>20000000</v>
      </c>
      <c r="L6169" s="98" t="s">
        <v>8959</v>
      </c>
      <c r="M6169" s="23">
        <v>1800</v>
      </c>
      <c r="N6169" s="23">
        <v>1</v>
      </c>
      <c r="O6169" s="107">
        <v>20000000</v>
      </c>
      <c r="P6169" s="23">
        <v>180</v>
      </c>
      <c r="Q6169" s="23">
        <v>2</v>
      </c>
      <c r="R6169" s="23">
        <v>2</v>
      </c>
      <c r="S6169" s="23">
        <v>0</v>
      </c>
      <c r="T6169" s="47">
        <v>18</v>
      </c>
      <c r="U6169" s="98" t="s">
        <v>111</v>
      </c>
      <c r="V6169" s="98" t="s">
        <v>3139</v>
      </c>
      <c r="W6169" s="69">
        <f t="shared" si="192"/>
        <v>9.2003561682536011E-2</v>
      </c>
    </row>
    <row r="6170" spans="1:23">
      <c r="A6170" s="98">
        <f t="shared" si="193"/>
        <v>911</v>
      </c>
      <c r="B6170" s="99">
        <v>44408</v>
      </c>
      <c r="C6170" s="23">
        <v>3767</v>
      </c>
      <c r="D6170" s="23">
        <v>5</v>
      </c>
      <c r="E6170" s="98" t="s">
        <v>49</v>
      </c>
      <c r="F6170" s="98" t="s">
        <v>164</v>
      </c>
      <c r="G6170" s="98" t="s">
        <v>4120</v>
      </c>
      <c r="H6170" s="98" t="s">
        <v>1366</v>
      </c>
      <c r="I6170" s="98" t="s">
        <v>5993</v>
      </c>
      <c r="J6170" s="99">
        <v>45319</v>
      </c>
      <c r="K6170" s="107">
        <v>12000000</v>
      </c>
      <c r="L6170" s="98" t="s">
        <v>8960</v>
      </c>
      <c r="M6170" s="23">
        <v>1080</v>
      </c>
      <c r="N6170" s="23">
        <v>1</v>
      </c>
      <c r="O6170" s="107">
        <v>12000000</v>
      </c>
      <c r="P6170" s="23">
        <v>180</v>
      </c>
      <c r="Q6170" s="23">
        <v>2</v>
      </c>
      <c r="R6170" s="23">
        <v>2</v>
      </c>
      <c r="S6170" s="23">
        <v>0</v>
      </c>
      <c r="T6170" s="47">
        <v>10</v>
      </c>
      <c r="U6170" s="98" t="s">
        <v>111</v>
      </c>
      <c r="V6170" s="98" t="s">
        <v>3139</v>
      </c>
      <c r="W6170" s="69">
        <f t="shared" si="192"/>
        <v>2.8375395995934159E-2</v>
      </c>
    </row>
    <row r="6171" spans="1:23">
      <c r="A6171" s="98">
        <f t="shared" si="193"/>
        <v>1642</v>
      </c>
      <c r="B6171" s="99">
        <v>44408</v>
      </c>
      <c r="C6171" s="23">
        <v>3768</v>
      </c>
      <c r="D6171" s="23">
        <v>5</v>
      </c>
      <c r="E6171" s="98" t="s">
        <v>49</v>
      </c>
      <c r="F6171" s="98" t="s">
        <v>164</v>
      </c>
      <c r="G6171" s="98" t="s">
        <v>4120</v>
      </c>
      <c r="H6171" s="98" t="s">
        <v>1366</v>
      </c>
      <c r="I6171" s="98" t="s">
        <v>5993</v>
      </c>
      <c r="J6171" s="99">
        <v>46050</v>
      </c>
      <c r="K6171" s="107">
        <v>21000000</v>
      </c>
      <c r="L6171" s="98" t="s">
        <v>8961</v>
      </c>
      <c r="M6171" s="23">
        <v>1800</v>
      </c>
      <c r="N6171" s="23">
        <v>1</v>
      </c>
      <c r="O6171" s="107">
        <v>21000000</v>
      </c>
      <c r="P6171" s="23">
        <v>180</v>
      </c>
      <c r="Q6171" s="23">
        <v>2</v>
      </c>
      <c r="R6171" s="23">
        <v>2</v>
      </c>
      <c r="S6171" s="23">
        <v>0</v>
      </c>
      <c r="T6171" s="47">
        <v>18.899999999999999</v>
      </c>
      <c r="U6171" s="98" t="s">
        <v>111</v>
      </c>
      <c r="V6171" s="98" t="s">
        <v>3139</v>
      </c>
      <c r="W6171" s="69">
        <f t="shared" si="192"/>
        <v>9.6662608590408497E-2</v>
      </c>
    </row>
    <row r="6172" spans="1:23">
      <c r="A6172" s="98">
        <f t="shared" si="193"/>
        <v>1642</v>
      </c>
      <c r="B6172" s="99">
        <v>44408</v>
      </c>
      <c r="C6172" s="23">
        <v>3769</v>
      </c>
      <c r="D6172" s="23">
        <v>5</v>
      </c>
      <c r="E6172" s="98" t="s">
        <v>49</v>
      </c>
      <c r="F6172" s="98" t="s">
        <v>164</v>
      </c>
      <c r="G6172" s="98" t="s">
        <v>4120</v>
      </c>
      <c r="H6172" s="98" t="s">
        <v>1366</v>
      </c>
      <c r="I6172" s="98" t="s">
        <v>5993</v>
      </c>
      <c r="J6172" s="99">
        <v>46050</v>
      </c>
      <c r="K6172" s="107">
        <v>25000000</v>
      </c>
      <c r="L6172" s="98" t="s">
        <v>8962</v>
      </c>
      <c r="M6172" s="23">
        <v>1800</v>
      </c>
      <c r="N6172" s="23">
        <v>1</v>
      </c>
      <c r="O6172" s="107">
        <v>25000000</v>
      </c>
      <c r="P6172" s="23">
        <v>180</v>
      </c>
      <c r="Q6172" s="23">
        <v>2</v>
      </c>
      <c r="R6172" s="23">
        <v>2</v>
      </c>
      <c r="S6172" s="23">
        <v>0</v>
      </c>
      <c r="T6172" s="47">
        <v>22.5</v>
      </c>
      <c r="U6172" s="98" t="s">
        <v>111</v>
      </c>
      <c r="V6172" s="98" t="s">
        <v>3139</v>
      </c>
      <c r="W6172" s="69">
        <f t="shared" si="192"/>
        <v>0.11507453403620059</v>
      </c>
    </row>
    <row r="6173" spans="1:23">
      <c r="A6173" s="98">
        <f t="shared" si="193"/>
        <v>911</v>
      </c>
      <c r="B6173" s="99">
        <v>44408</v>
      </c>
      <c r="C6173" s="23">
        <v>3770</v>
      </c>
      <c r="D6173" s="23">
        <v>5</v>
      </c>
      <c r="E6173" s="98" t="s">
        <v>49</v>
      </c>
      <c r="F6173" s="98" t="s">
        <v>164</v>
      </c>
      <c r="G6173" s="98" t="s">
        <v>4120</v>
      </c>
      <c r="H6173" s="98" t="s">
        <v>1366</v>
      </c>
      <c r="I6173" s="98" t="s">
        <v>5993</v>
      </c>
      <c r="J6173" s="99">
        <v>45319</v>
      </c>
      <c r="K6173" s="107">
        <v>5000000</v>
      </c>
      <c r="L6173" s="98" t="s">
        <v>8963</v>
      </c>
      <c r="M6173" s="23">
        <v>1080</v>
      </c>
      <c r="N6173" s="23">
        <v>1</v>
      </c>
      <c r="O6173" s="107">
        <v>5000000</v>
      </c>
      <c r="P6173" s="23">
        <v>180</v>
      </c>
      <c r="Q6173" s="23">
        <v>2</v>
      </c>
      <c r="R6173" s="23">
        <v>2</v>
      </c>
      <c r="S6173" s="23">
        <v>0</v>
      </c>
      <c r="T6173" s="47">
        <v>4.1666670000000003</v>
      </c>
      <c r="U6173" s="98" t="s">
        <v>111</v>
      </c>
      <c r="V6173" s="98" t="s">
        <v>3139</v>
      </c>
      <c r="W6173" s="69">
        <f t="shared" si="192"/>
        <v>1.1823082610819099E-2</v>
      </c>
    </row>
    <row r="6174" spans="1:23">
      <c r="A6174" s="98">
        <f t="shared" si="193"/>
        <v>1642</v>
      </c>
      <c r="B6174" s="99">
        <v>44408</v>
      </c>
      <c r="C6174" s="23">
        <v>3771</v>
      </c>
      <c r="D6174" s="23">
        <v>5</v>
      </c>
      <c r="E6174" s="98" t="s">
        <v>49</v>
      </c>
      <c r="F6174" s="98" t="s">
        <v>164</v>
      </c>
      <c r="G6174" s="98" t="s">
        <v>4120</v>
      </c>
      <c r="H6174" s="98" t="s">
        <v>1366</v>
      </c>
      <c r="I6174" s="98" t="s">
        <v>5993</v>
      </c>
      <c r="J6174" s="99">
        <v>46050</v>
      </c>
      <c r="K6174" s="107">
        <v>7000000</v>
      </c>
      <c r="L6174" s="98" t="s">
        <v>8964</v>
      </c>
      <c r="M6174" s="23">
        <v>1800</v>
      </c>
      <c r="N6174" s="23">
        <v>1</v>
      </c>
      <c r="O6174" s="107">
        <v>7000000</v>
      </c>
      <c r="P6174" s="23">
        <v>180</v>
      </c>
      <c r="Q6174" s="23">
        <v>2</v>
      </c>
      <c r="R6174" s="23">
        <v>2</v>
      </c>
      <c r="S6174" s="23">
        <v>0</v>
      </c>
      <c r="T6174" s="47">
        <v>6.3</v>
      </c>
      <c r="U6174" s="98" t="s">
        <v>111</v>
      </c>
      <c r="V6174" s="98" t="s">
        <v>3139</v>
      </c>
      <c r="W6174" s="69">
        <f t="shared" si="192"/>
        <v>3.2220869530136163E-2</v>
      </c>
    </row>
    <row r="6175" spans="1:23">
      <c r="A6175" s="98">
        <f t="shared" si="193"/>
        <v>1642</v>
      </c>
      <c r="B6175" s="99">
        <v>44408</v>
      </c>
      <c r="C6175" s="23">
        <v>3772</v>
      </c>
      <c r="D6175" s="23">
        <v>5</v>
      </c>
      <c r="E6175" s="98" t="s">
        <v>49</v>
      </c>
      <c r="F6175" s="98" t="s">
        <v>164</v>
      </c>
      <c r="G6175" s="98" t="s">
        <v>4120</v>
      </c>
      <c r="H6175" s="98" t="s">
        <v>1366</v>
      </c>
      <c r="I6175" s="98" t="s">
        <v>5993</v>
      </c>
      <c r="J6175" s="99">
        <v>46050</v>
      </c>
      <c r="K6175" s="107">
        <v>12000000</v>
      </c>
      <c r="L6175" s="98" t="s">
        <v>8965</v>
      </c>
      <c r="M6175" s="23">
        <v>1800</v>
      </c>
      <c r="N6175" s="23">
        <v>1</v>
      </c>
      <c r="O6175" s="107">
        <v>12000000</v>
      </c>
      <c r="P6175" s="23">
        <v>360</v>
      </c>
      <c r="Q6175" s="23">
        <v>2</v>
      </c>
      <c r="R6175" s="23">
        <v>2</v>
      </c>
      <c r="S6175" s="23">
        <v>0</v>
      </c>
      <c r="T6175" s="47">
        <v>12</v>
      </c>
      <c r="U6175" s="98" t="s">
        <v>111</v>
      </c>
      <c r="V6175" s="98" t="s">
        <v>3139</v>
      </c>
      <c r="W6175" s="69">
        <f t="shared" si="192"/>
        <v>6.1373084819306985E-2</v>
      </c>
    </row>
    <row r="6176" spans="1:23">
      <c r="A6176" s="98">
        <f t="shared" si="193"/>
        <v>1642</v>
      </c>
      <c r="B6176" s="99">
        <v>44408</v>
      </c>
      <c r="C6176" s="23">
        <v>3773</v>
      </c>
      <c r="D6176" s="23">
        <v>5</v>
      </c>
      <c r="E6176" s="98" t="s">
        <v>49</v>
      </c>
      <c r="F6176" s="98" t="s">
        <v>164</v>
      </c>
      <c r="G6176" s="98" t="s">
        <v>4120</v>
      </c>
      <c r="H6176" s="98" t="s">
        <v>1366</v>
      </c>
      <c r="I6176" s="98" t="s">
        <v>5993</v>
      </c>
      <c r="J6176" s="99">
        <v>46050</v>
      </c>
      <c r="K6176" s="107">
        <v>30000000</v>
      </c>
      <c r="L6176" s="98" t="s">
        <v>8966</v>
      </c>
      <c r="M6176" s="23">
        <v>1800</v>
      </c>
      <c r="N6176" s="23">
        <v>1</v>
      </c>
      <c r="O6176" s="107">
        <v>30000000</v>
      </c>
      <c r="P6176" s="23">
        <v>180</v>
      </c>
      <c r="Q6176" s="23">
        <v>2</v>
      </c>
      <c r="R6176" s="23">
        <v>2</v>
      </c>
      <c r="S6176" s="23">
        <v>0</v>
      </c>
      <c r="T6176" s="47">
        <v>27</v>
      </c>
      <c r="U6176" s="98" t="s">
        <v>111</v>
      </c>
      <c r="V6176" s="98" t="s">
        <v>3139</v>
      </c>
      <c r="W6176" s="69">
        <f t="shared" si="192"/>
        <v>0.13808944084344071</v>
      </c>
    </row>
    <row r="6177" spans="1:23">
      <c r="A6177" s="98">
        <f t="shared" si="193"/>
        <v>1642</v>
      </c>
      <c r="B6177" s="99">
        <v>44408</v>
      </c>
      <c r="C6177" s="23">
        <v>3774</v>
      </c>
      <c r="D6177" s="23">
        <v>5</v>
      </c>
      <c r="E6177" s="98" t="s">
        <v>49</v>
      </c>
      <c r="F6177" s="98" t="s">
        <v>164</v>
      </c>
      <c r="G6177" s="98" t="s">
        <v>4120</v>
      </c>
      <c r="H6177" s="98" t="s">
        <v>1366</v>
      </c>
      <c r="I6177" s="98" t="s">
        <v>5993</v>
      </c>
      <c r="J6177" s="99">
        <v>46050</v>
      </c>
      <c r="K6177" s="107">
        <v>30000000</v>
      </c>
      <c r="L6177" s="98" t="s">
        <v>8967</v>
      </c>
      <c r="M6177" s="23">
        <v>1800</v>
      </c>
      <c r="N6177" s="23">
        <v>1</v>
      </c>
      <c r="O6177" s="107">
        <v>30000000</v>
      </c>
      <c r="P6177" s="23">
        <v>90</v>
      </c>
      <c r="Q6177" s="23">
        <v>2</v>
      </c>
      <c r="R6177" s="23">
        <v>2</v>
      </c>
      <c r="S6177" s="23">
        <v>0</v>
      </c>
      <c r="T6177" s="47">
        <v>27</v>
      </c>
      <c r="U6177" s="98" t="s">
        <v>111</v>
      </c>
      <c r="V6177" s="98" t="s">
        <v>3139</v>
      </c>
      <c r="W6177" s="69">
        <f t="shared" si="192"/>
        <v>0.13808944084344071</v>
      </c>
    </row>
    <row r="6178" spans="1:23">
      <c r="A6178" s="98">
        <f t="shared" si="193"/>
        <v>1642</v>
      </c>
      <c r="B6178" s="99">
        <v>44408</v>
      </c>
      <c r="C6178" s="23">
        <v>3775</v>
      </c>
      <c r="D6178" s="23">
        <v>5</v>
      </c>
      <c r="E6178" s="98" t="s">
        <v>49</v>
      </c>
      <c r="F6178" s="98" t="s">
        <v>164</v>
      </c>
      <c r="G6178" s="98" t="s">
        <v>4120</v>
      </c>
      <c r="H6178" s="98" t="s">
        <v>1366</v>
      </c>
      <c r="I6178" s="98" t="s">
        <v>5993</v>
      </c>
      <c r="J6178" s="99">
        <v>46050</v>
      </c>
      <c r="K6178" s="107">
        <v>12000000</v>
      </c>
      <c r="L6178" s="98" t="s">
        <v>8968</v>
      </c>
      <c r="M6178" s="23">
        <v>1800</v>
      </c>
      <c r="N6178" s="23">
        <v>1</v>
      </c>
      <c r="O6178" s="107">
        <v>12000000</v>
      </c>
      <c r="P6178" s="23">
        <v>180</v>
      </c>
      <c r="Q6178" s="23">
        <v>2</v>
      </c>
      <c r="R6178" s="23">
        <v>2</v>
      </c>
      <c r="S6178" s="23">
        <v>0</v>
      </c>
      <c r="T6178" s="47">
        <v>10.8</v>
      </c>
      <c r="U6178" s="98" t="s">
        <v>111</v>
      </c>
      <c r="V6178" s="98" t="s">
        <v>3139</v>
      </c>
      <c r="W6178" s="69">
        <f t="shared" si="192"/>
        <v>5.5235776337376287E-2</v>
      </c>
    </row>
    <row r="6179" spans="1:23">
      <c r="A6179" s="98">
        <f t="shared" si="193"/>
        <v>911</v>
      </c>
      <c r="B6179" s="99">
        <v>44408</v>
      </c>
      <c r="C6179" s="23">
        <v>3776</v>
      </c>
      <c r="D6179" s="23">
        <v>5</v>
      </c>
      <c r="E6179" s="98" t="s">
        <v>49</v>
      </c>
      <c r="F6179" s="98" t="s">
        <v>164</v>
      </c>
      <c r="G6179" s="98" t="s">
        <v>4120</v>
      </c>
      <c r="H6179" s="98" t="s">
        <v>1366</v>
      </c>
      <c r="I6179" s="98" t="s">
        <v>5993</v>
      </c>
      <c r="J6179" s="99">
        <v>45319</v>
      </c>
      <c r="K6179" s="107">
        <v>7530000</v>
      </c>
      <c r="L6179" s="98" t="s">
        <v>8969</v>
      </c>
      <c r="M6179" s="23">
        <v>1080</v>
      </c>
      <c r="N6179" s="23">
        <v>1</v>
      </c>
      <c r="O6179" s="107">
        <v>7530000</v>
      </c>
      <c r="P6179" s="23">
        <v>30</v>
      </c>
      <c r="Q6179" s="23">
        <v>2</v>
      </c>
      <c r="R6179" s="23">
        <v>2</v>
      </c>
      <c r="S6179" s="23">
        <v>0</v>
      </c>
      <c r="T6179" s="47">
        <v>6.2749980000000001</v>
      </c>
      <c r="U6179" s="98" t="s">
        <v>111</v>
      </c>
      <c r="V6179" s="98" t="s">
        <v>3139</v>
      </c>
      <c r="W6179" s="69">
        <f t="shared" si="192"/>
        <v>1.7805555312369485E-2</v>
      </c>
    </row>
    <row r="6180" spans="1:23">
      <c r="A6180" s="98">
        <f t="shared" si="193"/>
        <v>1642</v>
      </c>
      <c r="B6180" s="99">
        <v>44408</v>
      </c>
      <c r="C6180" s="23">
        <v>3777</v>
      </c>
      <c r="D6180" s="23">
        <v>5</v>
      </c>
      <c r="E6180" s="98" t="s">
        <v>49</v>
      </c>
      <c r="F6180" s="98" t="s">
        <v>164</v>
      </c>
      <c r="G6180" s="98" t="s">
        <v>4120</v>
      </c>
      <c r="H6180" s="98" t="s">
        <v>1366</v>
      </c>
      <c r="I6180" s="98" t="s">
        <v>5993</v>
      </c>
      <c r="J6180" s="99">
        <v>46050</v>
      </c>
      <c r="K6180" s="107">
        <v>40000000</v>
      </c>
      <c r="L6180" s="98" t="s">
        <v>8970</v>
      </c>
      <c r="M6180" s="23">
        <v>1800</v>
      </c>
      <c r="N6180" s="23">
        <v>1</v>
      </c>
      <c r="O6180" s="107">
        <v>40000000</v>
      </c>
      <c r="P6180" s="23">
        <v>30</v>
      </c>
      <c r="Q6180" s="23">
        <v>2</v>
      </c>
      <c r="R6180" s="23">
        <v>2</v>
      </c>
      <c r="S6180" s="23">
        <v>0</v>
      </c>
      <c r="T6180" s="47">
        <v>35.999997999999998</v>
      </c>
      <c r="U6180" s="98" t="s">
        <v>111</v>
      </c>
      <c r="V6180" s="98" t="s">
        <v>3139</v>
      </c>
      <c r="W6180" s="69">
        <f t="shared" si="192"/>
        <v>0.18411924422907347</v>
      </c>
    </row>
    <row r="6181" spans="1:23">
      <c r="A6181" s="98">
        <f t="shared" si="193"/>
        <v>911</v>
      </c>
      <c r="B6181" s="99">
        <v>44408</v>
      </c>
      <c r="C6181" s="23">
        <v>3778</v>
      </c>
      <c r="D6181" s="23">
        <v>5</v>
      </c>
      <c r="E6181" s="98" t="s">
        <v>49</v>
      </c>
      <c r="F6181" s="98" t="s">
        <v>164</v>
      </c>
      <c r="G6181" s="98" t="s">
        <v>4120</v>
      </c>
      <c r="H6181" s="98" t="s">
        <v>1366</v>
      </c>
      <c r="I6181" s="98" t="s">
        <v>5993</v>
      </c>
      <c r="J6181" s="99">
        <v>45319</v>
      </c>
      <c r="K6181" s="107">
        <v>5500000</v>
      </c>
      <c r="L6181" s="98" t="s">
        <v>8971</v>
      </c>
      <c r="M6181" s="23">
        <v>1080</v>
      </c>
      <c r="N6181" s="23">
        <v>1</v>
      </c>
      <c r="O6181" s="107">
        <v>5500000</v>
      </c>
      <c r="P6181" s="23">
        <v>180</v>
      </c>
      <c r="Q6181" s="23">
        <v>2</v>
      </c>
      <c r="R6181" s="23">
        <v>2</v>
      </c>
      <c r="S6181" s="23">
        <v>0</v>
      </c>
      <c r="T6181" s="47">
        <v>4.5833329999999997</v>
      </c>
      <c r="U6181" s="98" t="s">
        <v>111</v>
      </c>
      <c r="V6181" s="98" t="s">
        <v>3139</v>
      </c>
      <c r="W6181" s="69">
        <f t="shared" si="192"/>
        <v>1.3005388885623288E-2</v>
      </c>
    </row>
    <row r="6182" spans="1:23">
      <c r="A6182" s="98">
        <f t="shared" si="193"/>
        <v>1642</v>
      </c>
      <c r="B6182" s="99">
        <v>44408</v>
      </c>
      <c r="C6182" s="23">
        <v>3779</v>
      </c>
      <c r="D6182" s="23">
        <v>5</v>
      </c>
      <c r="E6182" s="98" t="s">
        <v>49</v>
      </c>
      <c r="F6182" s="98" t="s">
        <v>164</v>
      </c>
      <c r="G6182" s="98" t="s">
        <v>4120</v>
      </c>
      <c r="H6182" s="98" t="s">
        <v>1366</v>
      </c>
      <c r="I6182" s="98" t="s">
        <v>5993</v>
      </c>
      <c r="J6182" s="99">
        <v>46050</v>
      </c>
      <c r="K6182" s="107">
        <v>50000000</v>
      </c>
      <c r="L6182" s="98" t="s">
        <v>8972</v>
      </c>
      <c r="M6182" s="23">
        <v>1800</v>
      </c>
      <c r="N6182" s="23">
        <v>1</v>
      </c>
      <c r="O6182" s="107">
        <v>50000000</v>
      </c>
      <c r="P6182" s="23">
        <v>180</v>
      </c>
      <c r="Q6182" s="23">
        <v>2</v>
      </c>
      <c r="R6182" s="23">
        <v>2</v>
      </c>
      <c r="S6182" s="23">
        <v>0</v>
      </c>
      <c r="T6182" s="47">
        <v>45.022511999999999</v>
      </c>
      <c r="U6182" s="98" t="s">
        <v>111</v>
      </c>
      <c r="V6182" s="98" t="s">
        <v>3139</v>
      </c>
      <c r="W6182" s="69">
        <f t="shared" si="192"/>
        <v>0.23026420397952219</v>
      </c>
    </row>
    <row r="6183" spans="1:23">
      <c r="A6183" s="98">
        <f t="shared" si="193"/>
        <v>911</v>
      </c>
      <c r="B6183" s="99">
        <v>44408</v>
      </c>
      <c r="C6183" s="23">
        <v>3780</v>
      </c>
      <c r="D6183" s="23">
        <v>5</v>
      </c>
      <c r="E6183" s="98" t="s">
        <v>49</v>
      </c>
      <c r="F6183" s="98" t="s">
        <v>164</v>
      </c>
      <c r="G6183" s="98" t="s">
        <v>4120</v>
      </c>
      <c r="H6183" s="98" t="s">
        <v>1366</v>
      </c>
      <c r="I6183" s="98" t="s">
        <v>5993</v>
      </c>
      <c r="J6183" s="99">
        <v>45319</v>
      </c>
      <c r="K6183" s="107">
        <v>8000000</v>
      </c>
      <c r="L6183" s="98" t="s">
        <v>8973</v>
      </c>
      <c r="M6183" s="23">
        <v>1080</v>
      </c>
      <c r="N6183" s="23">
        <v>1</v>
      </c>
      <c r="O6183" s="107">
        <v>8000000</v>
      </c>
      <c r="P6183" s="23">
        <v>180</v>
      </c>
      <c r="Q6183" s="23">
        <v>2</v>
      </c>
      <c r="R6183" s="23">
        <v>2</v>
      </c>
      <c r="S6183" s="23">
        <v>0</v>
      </c>
      <c r="T6183" s="47">
        <v>6.6666670000000003</v>
      </c>
      <c r="U6183" s="98" t="s">
        <v>111</v>
      </c>
      <c r="V6183" s="98" t="s">
        <v>3139</v>
      </c>
      <c r="W6183" s="69">
        <f t="shared" si="192"/>
        <v>1.891693160980264E-2</v>
      </c>
    </row>
    <row r="6184" spans="1:23">
      <c r="A6184" s="98">
        <f t="shared" si="193"/>
        <v>1642</v>
      </c>
      <c r="B6184" s="99">
        <v>44408</v>
      </c>
      <c r="C6184" s="23">
        <v>3781</v>
      </c>
      <c r="D6184" s="23">
        <v>5</v>
      </c>
      <c r="E6184" s="98" t="s">
        <v>49</v>
      </c>
      <c r="F6184" s="98" t="s">
        <v>164</v>
      </c>
      <c r="G6184" s="98" t="s">
        <v>4120</v>
      </c>
      <c r="H6184" s="98" t="s">
        <v>1366</v>
      </c>
      <c r="I6184" s="98" t="s">
        <v>5993</v>
      </c>
      <c r="J6184" s="99">
        <v>46050</v>
      </c>
      <c r="K6184" s="107">
        <v>25000000</v>
      </c>
      <c r="L6184" s="98" t="s">
        <v>8974</v>
      </c>
      <c r="M6184" s="23">
        <v>1800</v>
      </c>
      <c r="N6184" s="23">
        <v>1</v>
      </c>
      <c r="O6184" s="107">
        <v>25000000</v>
      </c>
      <c r="P6184" s="23">
        <v>180</v>
      </c>
      <c r="Q6184" s="23">
        <v>2</v>
      </c>
      <c r="R6184" s="23">
        <v>2</v>
      </c>
      <c r="S6184" s="23">
        <v>0</v>
      </c>
      <c r="T6184" s="47">
        <v>22.5</v>
      </c>
      <c r="U6184" s="98" t="s">
        <v>111</v>
      </c>
      <c r="V6184" s="98" t="s">
        <v>3139</v>
      </c>
      <c r="W6184" s="69">
        <f t="shared" si="192"/>
        <v>0.11507453403620059</v>
      </c>
    </row>
    <row r="6185" spans="1:23">
      <c r="A6185" s="98">
        <f t="shared" si="193"/>
        <v>1642</v>
      </c>
      <c r="B6185" s="99">
        <v>44408</v>
      </c>
      <c r="C6185" s="23">
        <v>3782</v>
      </c>
      <c r="D6185" s="23">
        <v>5</v>
      </c>
      <c r="E6185" s="98" t="s">
        <v>49</v>
      </c>
      <c r="F6185" s="98" t="s">
        <v>164</v>
      </c>
      <c r="G6185" s="98" t="s">
        <v>4120</v>
      </c>
      <c r="H6185" s="98" t="s">
        <v>1366</v>
      </c>
      <c r="I6185" s="98" t="s">
        <v>5993</v>
      </c>
      <c r="J6185" s="99">
        <v>46050</v>
      </c>
      <c r="K6185" s="107">
        <v>30000000</v>
      </c>
      <c r="L6185" s="98" t="s">
        <v>8975</v>
      </c>
      <c r="M6185" s="23">
        <v>1800</v>
      </c>
      <c r="N6185" s="23">
        <v>1</v>
      </c>
      <c r="O6185" s="107">
        <v>30000000</v>
      </c>
      <c r="P6185" s="23">
        <v>180</v>
      </c>
      <c r="Q6185" s="23">
        <v>2</v>
      </c>
      <c r="R6185" s="23">
        <v>2</v>
      </c>
      <c r="S6185" s="23">
        <v>0</v>
      </c>
      <c r="T6185" s="47">
        <v>27.011258000000002</v>
      </c>
      <c r="U6185" s="98" t="s">
        <v>111</v>
      </c>
      <c r="V6185" s="98" t="s">
        <v>3139</v>
      </c>
      <c r="W6185" s="69">
        <f t="shared" si="192"/>
        <v>0.13814701902584872</v>
      </c>
    </row>
    <row r="6186" spans="1:23">
      <c r="A6186" s="98">
        <f t="shared" si="193"/>
        <v>911</v>
      </c>
      <c r="B6186" s="99">
        <v>44408</v>
      </c>
      <c r="C6186" s="23">
        <v>3783</v>
      </c>
      <c r="D6186" s="23">
        <v>5</v>
      </c>
      <c r="E6186" s="98" t="s">
        <v>49</v>
      </c>
      <c r="F6186" s="98" t="s">
        <v>164</v>
      </c>
      <c r="G6186" s="98" t="s">
        <v>4120</v>
      </c>
      <c r="H6186" s="98" t="s">
        <v>1366</v>
      </c>
      <c r="I6186" s="98" t="s">
        <v>5993</v>
      </c>
      <c r="J6186" s="99">
        <v>45319</v>
      </c>
      <c r="K6186" s="107">
        <v>40000000</v>
      </c>
      <c r="L6186" s="98" t="s">
        <v>8976</v>
      </c>
      <c r="M6186" s="23">
        <v>1080</v>
      </c>
      <c r="N6186" s="23">
        <v>1</v>
      </c>
      <c r="O6186" s="107">
        <v>40000000</v>
      </c>
      <c r="P6186" s="23">
        <v>180</v>
      </c>
      <c r="Q6186" s="23">
        <v>2</v>
      </c>
      <c r="R6186" s="23">
        <v>2</v>
      </c>
      <c r="S6186" s="23">
        <v>0</v>
      </c>
      <c r="T6186" s="47">
        <v>33.347231000000001</v>
      </c>
      <c r="U6186" s="98" t="s">
        <v>111</v>
      </c>
      <c r="V6186" s="98" t="s">
        <v>3139</v>
      </c>
      <c r="W6186" s="69">
        <f t="shared" si="192"/>
        <v>9.4624088499289147E-2</v>
      </c>
    </row>
    <row r="6187" spans="1:23">
      <c r="A6187" s="98">
        <f t="shared" si="193"/>
        <v>1642</v>
      </c>
      <c r="B6187" s="99">
        <v>44408</v>
      </c>
      <c r="C6187" s="23">
        <v>3784</v>
      </c>
      <c r="D6187" s="23">
        <v>5</v>
      </c>
      <c r="E6187" s="98" t="s">
        <v>49</v>
      </c>
      <c r="F6187" s="98" t="s">
        <v>164</v>
      </c>
      <c r="G6187" s="98" t="s">
        <v>4120</v>
      </c>
      <c r="H6187" s="98" t="s">
        <v>1366</v>
      </c>
      <c r="I6187" s="98" t="s">
        <v>5993</v>
      </c>
      <c r="J6187" s="99">
        <v>46050</v>
      </c>
      <c r="K6187" s="107">
        <v>24500000</v>
      </c>
      <c r="L6187" s="98" t="s">
        <v>8977</v>
      </c>
      <c r="M6187" s="23">
        <v>1800</v>
      </c>
      <c r="N6187" s="23">
        <v>1</v>
      </c>
      <c r="O6187" s="107">
        <v>24500000</v>
      </c>
      <c r="P6187" s="23">
        <v>180</v>
      </c>
      <c r="Q6187" s="23">
        <v>2</v>
      </c>
      <c r="R6187" s="23">
        <v>2</v>
      </c>
      <c r="S6187" s="23">
        <v>0</v>
      </c>
      <c r="T6187" s="47">
        <v>22.05</v>
      </c>
      <c r="U6187" s="98" t="s">
        <v>111</v>
      </c>
      <c r="V6187" s="98" t="s">
        <v>3139</v>
      </c>
      <c r="W6187" s="69">
        <f t="shared" si="192"/>
        <v>0.11277304335547658</v>
      </c>
    </row>
    <row r="6188" spans="1:23">
      <c r="A6188" s="98">
        <f t="shared" si="193"/>
        <v>911</v>
      </c>
      <c r="B6188" s="99">
        <v>44408</v>
      </c>
      <c r="C6188" s="23">
        <v>3785</v>
      </c>
      <c r="D6188" s="23">
        <v>5</v>
      </c>
      <c r="E6188" s="98" t="s">
        <v>49</v>
      </c>
      <c r="F6188" s="98" t="s">
        <v>164</v>
      </c>
      <c r="G6188" s="98" t="s">
        <v>4120</v>
      </c>
      <c r="H6188" s="98" t="s">
        <v>1366</v>
      </c>
      <c r="I6188" s="98" t="s">
        <v>5993</v>
      </c>
      <c r="J6188" s="99">
        <v>45319</v>
      </c>
      <c r="K6188" s="107">
        <v>17500000</v>
      </c>
      <c r="L6188" s="98" t="s">
        <v>8978</v>
      </c>
      <c r="M6188" s="23">
        <v>1080</v>
      </c>
      <c r="N6188" s="23">
        <v>1</v>
      </c>
      <c r="O6188" s="107">
        <v>17500000</v>
      </c>
      <c r="P6188" s="23">
        <v>30</v>
      </c>
      <c r="Q6188" s="23">
        <v>2</v>
      </c>
      <c r="R6188" s="23">
        <v>2</v>
      </c>
      <c r="S6188" s="23">
        <v>2.61</v>
      </c>
      <c r="T6188" s="47">
        <v>14.705712</v>
      </c>
      <c r="U6188" s="98" t="s">
        <v>111</v>
      </c>
      <c r="V6188" s="98" t="s">
        <v>3139</v>
      </c>
      <c r="W6188" s="69">
        <f t="shared" si="192"/>
        <v>4.172804014021609E-2</v>
      </c>
    </row>
    <row r="6189" spans="1:23">
      <c r="A6189" s="98">
        <f t="shared" si="193"/>
        <v>181</v>
      </c>
      <c r="B6189" s="99">
        <v>44408</v>
      </c>
      <c r="C6189" s="23">
        <v>3786</v>
      </c>
      <c r="D6189" s="23">
        <v>5</v>
      </c>
      <c r="E6189" s="98" t="s">
        <v>49</v>
      </c>
      <c r="F6189" s="98" t="s">
        <v>164</v>
      </c>
      <c r="G6189" s="98" t="s">
        <v>4120</v>
      </c>
      <c r="H6189" s="98" t="s">
        <v>1366</v>
      </c>
      <c r="I6189" s="98" t="s">
        <v>5993</v>
      </c>
      <c r="J6189" s="99">
        <v>44589</v>
      </c>
      <c r="K6189" s="107">
        <v>8000000</v>
      </c>
      <c r="L6189" s="98" t="s">
        <v>8979</v>
      </c>
      <c r="M6189" s="23">
        <v>360</v>
      </c>
      <c r="N6189" s="23">
        <v>1</v>
      </c>
      <c r="O6189" s="107">
        <v>8000000</v>
      </c>
      <c r="P6189" s="23">
        <v>180</v>
      </c>
      <c r="Q6189" s="23">
        <v>2</v>
      </c>
      <c r="R6189" s="23">
        <v>2</v>
      </c>
      <c r="S6189" s="23">
        <v>0</v>
      </c>
      <c r="T6189" s="47">
        <v>4</v>
      </c>
      <c r="U6189" s="98" t="s">
        <v>111</v>
      </c>
      <c r="V6189" s="98" t="s">
        <v>3139</v>
      </c>
      <c r="W6189" s="69">
        <f t="shared" si="192"/>
        <v>2.255080867294877E-3</v>
      </c>
    </row>
    <row r="6190" spans="1:23">
      <c r="A6190" s="98">
        <f t="shared" si="193"/>
        <v>911</v>
      </c>
      <c r="B6190" s="99">
        <v>44408</v>
      </c>
      <c r="C6190" s="23">
        <v>3787</v>
      </c>
      <c r="D6190" s="23">
        <v>5</v>
      </c>
      <c r="E6190" s="98" t="s">
        <v>49</v>
      </c>
      <c r="F6190" s="98" t="s">
        <v>164</v>
      </c>
      <c r="G6190" s="98" t="s">
        <v>4120</v>
      </c>
      <c r="H6190" s="98" t="s">
        <v>1366</v>
      </c>
      <c r="I6190" s="98" t="s">
        <v>5993</v>
      </c>
      <c r="J6190" s="99">
        <v>45319</v>
      </c>
      <c r="K6190" s="107">
        <v>7600000</v>
      </c>
      <c r="L6190" s="98" t="s">
        <v>8980</v>
      </c>
      <c r="M6190" s="23">
        <v>1080</v>
      </c>
      <c r="N6190" s="23">
        <v>1</v>
      </c>
      <c r="O6190" s="107">
        <v>7600000</v>
      </c>
      <c r="P6190" s="23">
        <v>180</v>
      </c>
      <c r="Q6190" s="23">
        <v>2</v>
      </c>
      <c r="R6190" s="23">
        <v>2</v>
      </c>
      <c r="S6190" s="23">
        <v>0</v>
      </c>
      <c r="T6190" s="47">
        <v>6.3333329999999997</v>
      </c>
      <c r="U6190" s="98" t="s">
        <v>111</v>
      </c>
      <c r="V6190" s="98" t="s">
        <v>3139</v>
      </c>
      <c r="W6190" s="69">
        <f t="shared" si="192"/>
        <v>1.7971083184911765E-2</v>
      </c>
    </row>
    <row r="6191" spans="1:23">
      <c r="A6191" s="98">
        <f t="shared" si="193"/>
        <v>911</v>
      </c>
      <c r="B6191" s="99">
        <v>44408</v>
      </c>
      <c r="C6191" s="23">
        <v>3788</v>
      </c>
      <c r="D6191" s="23">
        <v>5</v>
      </c>
      <c r="E6191" s="98" t="s">
        <v>49</v>
      </c>
      <c r="F6191" s="98" t="s">
        <v>164</v>
      </c>
      <c r="G6191" s="98" t="s">
        <v>4120</v>
      </c>
      <c r="H6191" s="98" t="s">
        <v>1366</v>
      </c>
      <c r="I6191" s="98" t="s">
        <v>5993</v>
      </c>
      <c r="J6191" s="99">
        <v>45319</v>
      </c>
      <c r="K6191" s="107">
        <v>15000000</v>
      </c>
      <c r="L6191" s="98" t="s">
        <v>8981</v>
      </c>
      <c r="M6191" s="23">
        <v>1080</v>
      </c>
      <c r="N6191" s="23">
        <v>1</v>
      </c>
      <c r="O6191" s="107">
        <v>15000000</v>
      </c>
      <c r="P6191" s="23">
        <v>180</v>
      </c>
      <c r="Q6191" s="23">
        <v>2</v>
      </c>
      <c r="R6191" s="23">
        <v>2</v>
      </c>
      <c r="S6191" s="23">
        <v>0</v>
      </c>
      <c r="T6191" s="47">
        <v>12.5</v>
      </c>
      <c r="U6191" s="98" t="s">
        <v>111</v>
      </c>
      <c r="V6191" s="98" t="s">
        <v>3139</v>
      </c>
      <c r="W6191" s="69">
        <f t="shared" si="192"/>
        <v>3.5469244994917694E-2</v>
      </c>
    </row>
    <row r="6192" spans="1:23">
      <c r="A6192" s="98">
        <f t="shared" si="193"/>
        <v>1642</v>
      </c>
      <c r="B6192" s="99">
        <v>44408</v>
      </c>
      <c r="C6192" s="23">
        <v>3789</v>
      </c>
      <c r="D6192" s="23">
        <v>5</v>
      </c>
      <c r="E6192" s="98" t="s">
        <v>49</v>
      </c>
      <c r="F6192" s="98" t="s">
        <v>164</v>
      </c>
      <c r="G6192" s="98" t="s">
        <v>4120</v>
      </c>
      <c r="H6192" s="98" t="s">
        <v>1366</v>
      </c>
      <c r="I6192" s="98" t="s">
        <v>5993</v>
      </c>
      <c r="J6192" s="99">
        <v>46050</v>
      </c>
      <c r="K6192" s="107">
        <v>30000000</v>
      </c>
      <c r="L6192" s="98" t="s">
        <v>8982</v>
      </c>
      <c r="M6192" s="23">
        <v>1800</v>
      </c>
      <c r="N6192" s="23">
        <v>1</v>
      </c>
      <c r="O6192" s="107">
        <v>30000000</v>
      </c>
      <c r="P6192" s="23">
        <v>180</v>
      </c>
      <c r="Q6192" s="23">
        <v>2</v>
      </c>
      <c r="R6192" s="23">
        <v>2</v>
      </c>
      <c r="S6192" s="23">
        <v>0</v>
      </c>
      <c r="T6192" s="47">
        <v>27</v>
      </c>
      <c r="U6192" s="98" t="s">
        <v>111</v>
      </c>
      <c r="V6192" s="98" t="s">
        <v>3139</v>
      </c>
      <c r="W6192" s="69">
        <f t="shared" si="192"/>
        <v>0.13808944084344071</v>
      </c>
    </row>
    <row r="6193" spans="1:23">
      <c r="A6193" s="98">
        <f t="shared" si="193"/>
        <v>911</v>
      </c>
      <c r="B6193" s="99">
        <v>44408</v>
      </c>
      <c r="C6193" s="23">
        <v>3790</v>
      </c>
      <c r="D6193" s="23">
        <v>5</v>
      </c>
      <c r="E6193" s="98" t="s">
        <v>49</v>
      </c>
      <c r="F6193" s="98" t="s">
        <v>164</v>
      </c>
      <c r="G6193" s="98" t="s">
        <v>4120</v>
      </c>
      <c r="H6193" s="98" t="s">
        <v>1366</v>
      </c>
      <c r="I6193" s="98" t="s">
        <v>5993</v>
      </c>
      <c r="J6193" s="99">
        <v>45319</v>
      </c>
      <c r="K6193" s="107">
        <v>8000000</v>
      </c>
      <c r="L6193" s="98" t="s">
        <v>8983</v>
      </c>
      <c r="M6193" s="23">
        <v>1080</v>
      </c>
      <c r="N6193" s="23">
        <v>1</v>
      </c>
      <c r="O6193" s="107">
        <v>8000000</v>
      </c>
      <c r="P6193" s="23">
        <v>180</v>
      </c>
      <c r="Q6193" s="23">
        <v>2</v>
      </c>
      <c r="R6193" s="23">
        <v>2</v>
      </c>
      <c r="S6193" s="23">
        <v>0</v>
      </c>
      <c r="T6193" s="47">
        <v>6.6666670000000003</v>
      </c>
      <c r="U6193" s="98" t="s">
        <v>111</v>
      </c>
      <c r="V6193" s="98" t="s">
        <v>3139</v>
      </c>
      <c r="W6193" s="69">
        <f t="shared" si="192"/>
        <v>1.891693160980264E-2</v>
      </c>
    </row>
    <row r="6194" spans="1:23">
      <c r="A6194" s="98">
        <f t="shared" si="193"/>
        <v>911</v>
      </c>
      <c r="B6194" s="99">
        <v>44408</v>
      </c>
      <c r="C6194" s="23">
        <v>3791</v>
      </c>
      <c r="D6194" s="23">
        <v>5</v>
      </c>
      <c r="E6194" s="98" t="s">
        <v>49</v>
      </c>
      <c r="F6194" s="98" t="s">
        <v>164</v>
      </c>
      <c r="G6194" s="98" t="s">
        <v>4120</v>
      </c>
      <c r="H6194" s="98" t="s">
        <v>1366</v>
      </c>
      <c r="I6194" s="98" t="s">
        <v>5993</v>
      </c>
      <c r="J6194" s="99">
        <v>45319</v>
      </c>
      <c r="K6194" s="107">
        <v>17000000</v>
      </c>
      <c r="L6194" s="98" t="s">
        <v>8984</v>
      </c>
      <c r="M6194" s="23">
        <v>1080</v>
      </c>
      <c r="N6194" s="23">
        <v>1</v>
      </c>
      <c r="O6194" s="107">
        <v>17000000</v>
      </c>
      <c r="P6194" s="23">
        <v>180</v>
      </c>
      <c r="Q6194" s="23">
        <v>2</v>
      </c>
      <c r="R6194" s="23">
        <v>2</v>
      </c>
      <c r="S6194" s="23">
        <v>0</v>
      </c>
      <c r="T6194" s="47">
        <v>14.173754000000001</v>
      </c>
      <c r="U6194" s="98" t="s">
        <v>111</v>
      </c>
      <c r="V6194" s="98" t="s">
        <v>3139</v>
      </c>
      <c r="W6194" s="69">
        <f t="shared" si="192"/>
        <v>4.0218588249895576E-2</v>
      </c>
    </row>
    <row r="6195" spans="1:23">
      <c r="A6195" s="98">
        <f t="shared" si="193"/>
        <v>1643</v>
      </c>
      <c r="B6195" s="99">
        <v>44408</v>
      </c>
      <c r="C6195" s="23">
        <v>3792</v>
      </c>
      <c r="D6195" s="23">
        <v>5</v>
      </c>
      <c r="E6195" s="98" t="s">
        <v>49</v>
      </c>
      <c r="F6195" s="98" t="s">
        <v>164</v>
      </c>
      <c r="G6195" s="98" t="s">
        <v>4120</v>
      </c>
      <c r="H6195" s="98" t="s">
        <v>1366</v>
      </c>
      <c r="I6195" s="98" t="s">
        <v>5976</v>
      </c>
      <c r="J6195" s="99">
        <v>46051</v>
      </c>
      <c r="K6195" s="107">
        <v>25000000</v>
      </c>
      <c r="L6195" s="98" t="s">
        <v>8985</v>
      </c>
      <c r="M6195" s="23">
        <v>1800</v>
      </c>
      <c r="N6195" s="23">
        <v>1</v>
      </c>
      <c r="O6195" s="107">
        <v>25000000</v>
      </c>
      <c r="P6195" s="23">
        <v>180</v>
      </c>
      <c r="Q6195" s="23">
        <v>2</v>
      </c>
      <c r="R6195" s="23">
        <v>2</v>
      </c>
      <c r="S6195" s="23">
        <v>0</v>
      </c>
      <c r="T6195" s="47">
        <v>22.5</v>
      </c>
      <c r="U6195" s="98" t="s">
        <v>111</v>
      </c>
      <c r="V6195" s="98" t="s">
        <v>3139</v>
      </c>
      <c r="W6195" s="69">
        <f t="shared" si="192"/>
        <v>0.11514461596923116</v>
      </c>
    </row>
    <row r="6196" spans="1:23">
      <c r="A6196" s="98">
        <f t="shared" si="193"/>
        <v>1643</v>
      </c>
      <c r="B6196" s="99">
        <v>44408</v>
      </c>
      <c r="C6196" s="23">
        <v>3793</v>
      </c>
      <c r="D6196" s="23">
        <v>5</v>
      </c>
      <c r="E6196" s="98" t="s">
        <v>49</v>
      </c>
      <c r="F6196" s="98" t="s">
        <v>164</v>
      </c>
      <c r="G6196" s="98" t="s">
        <v>4120</v>
      </c>
      <c r="H6196" s="98" t="s">
        <v>1366</v>
      </c>
      <c r="I6196" s="98" t="s">
        <v>5976</v>
      </c>
      <c r="J6196" s="99">
        <v>46051</v>
      </c>
      <c r="K6196" s="107">
        <v>50000000</v>
      </c>
      <c r="L6196" s="98" t="s">
        <v>8986</v>
      </c>
      <c r="M6196" s="23">
        <v>1800</v>
      </c>
      <c r="N6196" s="23">
        <v>1</v>
      </c>
      <c r="O6196" s="107">
        <v>50000000</v>
      </c>
      <c r="P6196" s="23">
        <v>180</v>
      </c>
      <c r="Q6196" s="23">
        <v>2</v>
      </c>
      <c r="R6196" s="23">
        <v>2</v>
      </c>
      <c r="S6196" s="23">
        <v>0</v>
      </c>
      <c r="T6196" s="47">
        <v>45</v>
      </c>
      <c r="U6196" s="98" t="s">
        <v>111</v>
      </c>
      <c r="V6196" s="98" t="s">
        <v>3139</v>
      </c>
      <c r="W6196" s="69">
        <f t="shared" si="192"/>
        <v>0.23028923193846232</v>
      </c>
    </row>
    <row r="6197" spans="1:23">
      <c r="A6197" s="98">
        <f t="shared" si="193"/>
        <v>912</v>
      </c>
      <c r="B6197" s="99">
        <v>44408</v>
      </c>
      <c r="C6197" s="23">
        <v>3794</v>
      </c>
      <c r="D6197" s="23">
        <v>5</v>
      </c>
      <c r="E6197" s="98" t="s">
        <v>49</v>
      </c>
      <c r="F6197" s="98" t="s">
        <v>164</v>
      </c>
      <c r="G6197" s="98" t="s">
        <v>4120</v>
      </c>
      <c r="H6197" s="98" t="s">
        <v>1366</v>
      </c>
      <c r="I6197" s="98" t="s">
        <v>5976</v>
      </c>
      <c r="J6197" s="99">
        <v>45320</v>
      </c>
      <c r="K6197" s="107">
        <v>20000000</v>
      </c>
      <c r="L6197" s="98" t="s">
        <v>8987</v>
      </c>
      <c r="M6197" s="23">
        <v>1080</v>
      </c>
      <c r="N6197" s="23">
        <v>1</v>
      </c>
      <c r="O6197" s="107">
        <v>20000000</v>
      </c>
      <c r="P6197" s="23">
        <v>180</v>
      </c>
      <c r="Q6197" s="23">
        <v>2</v>
      </c>
      <c r="R6197" s="23">
        <v>2</v>
      </c>
      <c r="S6197" s="23">
        <v>0</v>
      </c>
      <c r="T6197" s="47">
        <v>16.666667</v>
      </c>
      <c r="U6197" s="98" t="s">
        <v>111</v>
      </c>
      <c r="V6197" s="98" t="s">
        <v>3139</v>
      </c>
      <c r="W6197" s="69">
        <f t="shared" si="192"/>
        <v>4.7344240149760658E-2</v>
      </c>
    </row>
    <row r="6198" spans="1:23">
      <c r="A6198" s="98">
        <f t="shared" si="193"/>
        <v>1643</v>
      </c>
      <c r="B6198" s="99">
        <v>44408</v>
      </c>
      <c r="C6198" s="23">
        <v>3795</v>
      </c>
      <c r="D6198" s="23">
        <v>5</v>
      </c>
      <c r="E6198" s="98" t="s">
        <v>49</v>
      </c>
      <c r="F6198" s="98" t="s">
        <v>164</v>
      </c>
      <c r="G6198" s="98" t="s">
        <v>4120</v>
      </c>
      <c r="H6198" s="98" t="s">
        <v>1366</v>
      </c>
      <c r="I6198" s="98" t="s">
        <v>5976</v>
      </c>
      <c r="J6198" s="99">
        <v>46051</v>
      </c>
      <c r="K6198" s="107">
        <v>28000000</v>
      </c>
      <c r="L6198" s="98" t="s">
        <v>8988</v>
      </c>
      <c r="M6198" s="23">
        <v>1800</v>
      </c>
      <c r="N6198" s="23">
        <v>1</v>
      </c>
      <c r="O6198" s="107">
        <v>28000000</v>
      </c>
      <c r="P6198" s="23">
        <v>180</v>
      </c>
      <c r="Q6198" s="23">
        <v>2</v>
      </c>
      <c r="R6198" s="23">
        <v>2</v>
      </c>
      <c r="S6198" s="23">
        <v>0</v>
      </c>
      <c r="T6198" s="47">
        <v>25.2</v>
      </c>
      <c r="U6198" s="98" t="s">
        <v>111</v>
      </c>
      <c r="V6198" s="98" t="s">
        <v>3139</v>
      </c>
      <c r="W6198" s="69">
        <f t="shared" si="192"/>
        <v>0.1289619698855389</v>
      </c>
    </row>
    <row r="6199" spans="1:23">
      <c r="A6199" s="98">
        <f t="shared" si="193"/>
        <v>912</v>
      </c>
      <c r="B6199" s="99">
        <v>44408</v>
      </c>
      <c r="C6199" s="23">
        <v>3796</v>
      </c>
      <c r="D6199" s="23">
        <v>5</v>
      </c>
      <c r="E6199" s="98" t="s">
        <v>49</v>
      </c>
      <c r="F6199" s="98" t="s">
        <v>164</v>
      </c>
      <c r="G6199" s="98" t="s">
        <v>4120</v>
      </c>
      <c r="H6199" s="98" t="s">
        <v>1366</v>
      </c>
      <c r="I6199" s="98" t="s">
        <v>5976</v>
      </c>
      <c r="J6199" s="99">
        <v>45320</v>
      </c>
      <c r="K6199" s="107">
        <v>15000000</v>
      </c>
      <c r="L6199" s="98" t="s">
        <v>8989</v>
      </c>
      <c r="M6199" s="23">
        <v>1080</v>
      </c>
      <c r="N6199" s="23">
        <v>1</v>
      </c>
      <c r="O6199" s="107">
        <v>15000000</v>
      </c>
      <c r="P6199" s="23">
        <v>30</v>
      </c>
      <c r="Q6199" s="23">
        <v>2</v>
      </c>
      <c r="R6199" s="23">
        <v>2</v>
      </c>
      <c r="S6199" s="23">
        <v>0</v>
      </c>
      <c r="T6199" s="47">
        <v>12.499998</v>
      </c>
      <c r="U6199" s="98" t="s">
        <v>111</v>
      </c>
      <c r="V6199" s="98" t="s">
        <v>3139</v>
      </c>
      <c r="W6199" s="69">
        <f t="shared" si="192"/>
        <v>3.5508173720848198E-2</v>
      </c>
    </row>
    <row r="6200" spans="1:23">
      <c r="A6200" s="98">
        <f t="shared" si="193"/>
        <v>912</v>
      </c>
      <c r="B6200" s="99">
        <v>44408</v>
      </c>
      <c r="C6200" s="23">
        <v>3797</v>
      </c>
      <c r="D6200" s="23">
        <v>5</v>
      </c>
      <c r="E6200" s="98" t="s">
        <v>49</v>
      </c>
      <c r="F6200" s="98" t="s">
        <v>164</v>
      </c>
      <c r="G6200" s="98" t="s">
        <v>4120</v>
      </c>
      <c r="H6200" s="98" t="s">
        <v>1366</v>
      </c>
      <c r="I6200" s="98" t="s">
        <v>5976</v>
      </c>
      <c r="J6200" s="99">
        <v>45320</v>
      </c>
      <c r="K6200" s="107">
        <v>10000000</v>
      </c>
      <c r="L6200" s="98" t="s">
        <v>8990</v>
      </c>
      <c r="M6200" s="23">
        <v>1080</v>
      </c>
      <c r="N6200" s="23">
        <v>1</v>
      </c>
      <c r="O6200" s="107">
        <v>10000000</v>
      </c>
      <c r="P6200" s="23">
        <v>180</v>
      </c>
      <c r="Q6200" s="23">
        <v>2</v>
      </c>
      <c r="R6200" s="23">
        <v>2</v>
      </c>
      <c r="S6200" s="23">
        <v>0</v>
      </c>
      <c r="T6200" s="47">
        <v>8.3333329999999997</v>
      </c>
      <c r="U6200" s="98" t="s">
        <v>111</v>
      </c>
      <c r="V6200" s="98" t="s">
        <v>3139</v>
      </c>
      <c r="W6200" s="69">
        <f t="shared" si="192"/>
        <v>2.367211865455315E-2</v>
      </c>
    </row>
    <row r="6201" spans="1:23">
      <c r="A6201" s="98">
        <f t="shared" si="193"/>
        <v>897</v>
      </c>
      <c r="B6201" s="99">
        <v>44408</v>
      </c>
      <c r="C6201" s="23">
        <v>3798</v>
      </c>
      <c r="D6201" s="23">
        <v>5</v>
      </c>
      <c r="E6201" s="98" t="s">
        <v>49</v>
      </c>
      <c r="F6201" s="98" t="s">
        <v>164</v>
      </c>
      <c r="G6201" s="98" t="s">
        <v>4120</v>
      </c>
      <c r="H6201" s="98" t="s">
        <v>1366</v>
      </c>
      <c r="I6201" s="98" t="s">
        <v>5976</v>
      </c>
      <c r="J6201" s="99">
        <v>45305</v>
      </c>
      <c r="K6201" s="107">
        <v>7000000</v>
      </c>
      <c r="L6201" s="98" t="s">
        <v>8991</v>
      </c>
      <c r="M6201" s="23">
        <v>1080</v>
      </c>
      <c r="N6201" s="23">
        <v>1</v>
      </c>
      <c r="O6201" s="107">
        <v>7000000</v>
      </c>
      <c r="P6201" s="23">
        <v>180</v>
      </c>
      <c r="Q6201" s="23">
        <v>2</v>
      </c>
      <c r="R6201" s="23">
        <v>2</v>
      </c>
      <c r="S6201" s="23">
        <v>0</v>
      </c>
      <c r="T6201" s="47">
        <v>5.8333329999999997</v>
      </c>
      <c r="U6201" s="98" t="s">
        <v>111</v>
      </c>
      <c r="V6201" s="98" t="s">
        <v>3139</v>
      </c>
      <c r="W6201" s="69">
        <f t="shared" si="192"/>
        <v>1.6297941939021083E-2</v>
      </c>
    </row>
    <row r="6202" spans="1:23">
      <c r="A6202" s="98">
        <f t="shared" si="193"/>
        <v>912</v>
      </c>
      <c r="B6202" s="99">
        <v>44408</v>
      </c>
      <c r="C6202" s="23">
        <v>3799</v>
      </c>
      <c r="D6202" s="23">
        <v>5</v>
      </c>
      <c r="E6202" s="98" t="s">
        <v>49</v>
      </c>
      <c r="F6202" s="98" t="s">
        <v>164</v>
      </c>
      <c r="G6202" s="98" t="s">
        <v>4120</v>
      </c>
      <c r="H6202" s="98" t="s">
        <v>1366</v>
      </c>
      <c r="I6202" s="98" t="s">
        <v>5976</v>
      </c>
      <c r="J6202" s="99">
        <v>45320</v>
      </c>
      <c r="K6202" s="107">
        <v>10000000</v>
      </c>
      <c r="L6202" s="98" t="s">
        <v>8992</v>
      </c>
      <c r="M6202" s="23">
        <v>1080</v>
      </c>
      <c r="N6202" s="23">
        <v>1</v>
      </c>
      <c r="O6202" s="107">
        <v>10000000</v>
      </c>
      <c r="P6202" s="23">
        <v>180</v>
      </c>
      <c r="Q6202" s="23">
        <v>2</v>
      </c>
      <c r="R6202" s="23">
        <v>2</v>
      </c>
      <c r="S6202" s="23">
        <v>0</v>
      </c>
      <c r="T6202" s="47">
        <v>8.3333329999999997</v>
      </c>
      <c r="U6202" s="98" t="s">
        <v>111</v>
      </c>
      <c r="V6202" s="98" t="s">
        <v>3139</v>
      </c>
      <c r="W6202" s="69">
        <f t="shared" si="192"/>
        <v>2.367211865455315E-2</v>
      </c>
    </row>
    <row r="6203" spans="1:23">
      <c r="A6203" s="98">
        <f t="shared" si="193"/>
        <v>1643</v>
      </c>
      <c r="B6203" s="99">
        <v>44408</v>
      </c>
      <c r="C6203" s="23">
        <v>3800</v>
      </c>
      <c r="D6203" s="23">
        <v>5</v>
      </c>
      <c r="E6203" s="98" t="s">
        <v>49</v>
      </c>
      <c r="F6203" s="98" t="s">
        <v>164</v>
      </c>
      <c r="G6203" s="98" t="s">
        <v>4120</v>
      </c>
      <c r="H6203" s="98" t="s">
        <v>1366</v>
      </c>
      <c r="I6203" s="98" t="s">
        <v>5976</v>
      </c>
      <c r="J6203" s="99">
        <v>46051</v>
      </c>
      <c r="K6203" s="107">
        <v>30000000</v>
      </c>
      <c r="L6203" s="98" t="s">
        <v>8993</v>
      </c>
      <c r="M6203" s="23">
        <v>1800</v>
      </c>
      <c r="N6203" s="23">
        <v>1</v>
      </c>
      <c r="O6203" s="107">
        <v>30000000</v>
      </c>
      <c r="P6203" s="23">
        <v>180</v>
      </c>
      <c r="Q6203" s="23">
        <v>2</v>
      </c>
      <c r="R6203" s="23">
        <v>2</v>
      </c>
      <c r="S6203" s="23">
        <v>0</v>
      </c>
      <c r="T6203" s="47">
        <v>27</v>
      </c>
      <c r="U6203" s="98" t="s">
        <v>111</v>
      </c>
      <c r="V6203" s="98" t="s">
        <v>3139</v>
      </c>
      <c r="W6203" s="69">
        <f t="shared" si="192"/>
        <v>0.1381735391630774</v>
      </c>
    </row>
    <row r="6204" spans="1:23">
      <c r="A6204" s="98">
        <f t="shared" si="193"/>
        <v>1643</v>
      </c>
      <c r="B6204" s="99">
        <v>44408</v>
      </c>
      <c r="C6204" s="23">
        <v>3801</v>
      </c>
      <c r="D6204" s="23">
        <v>5</v>
      </c>
      <c r="E6204" s="98" t="s">
        <v>49</v>
      </c>
      <c r="F6204" s="98" t="s">
        <v>164</v>
      </c>
      <c r="G6204" s="98" t="s">
        <v>4120</v>
      </c>
      <c r="H6204" s="98" t="s">
        <v>1366</v>
      </c>
      <c r="I6204" s="98" t="s">
        <v>5976</v>
      </c>
      <c r="J6204" s="99">
        <v>46051</v>
      </c>
      <c r="K6204" s="107">
        <v>12000000</v>
      </c>
      <c r="L6204" s="98" t="s">
        <v>8994</v>
      </c>
      <c r="M6204" s="23">
        <v>1800</v>
      </c>
      <c r="N6204" s="23">
        <v>1</v>
      </c>
      <c r="O6204" s="107">
        <v>12000000</v>
      </c>
      <c r="P6204" s="23">
        <v>180</v>
      </c>
      <c r="Q6204" s="23">
        <v>2</v>
      </c>
      <c r="R6204" s="23">
        <v>2</v>
      </c>
      <c r="S6204" s="23">
        <v>0</v>
      </c>
      <c r="T6204" s="47">
        <v>10.8</v>
      </c>
      <c r="U6204" s="98" t="s">
        <v>111</v>
      </c>
      <c r="V6204" s="98" t="s">
        <v>3139</v>
      </c>
      <c r="W6204" s="69">
        <f t="shared" si="192"/>
        <v>5.5269415665230963E-2</v>
      </c>
    </row>
    <row r="6205" spans="1:23">
      <c r="A6205" s="98">
        <f t="shared" si="193"/>
        <v>912</v>
      </c>
      <c r="B6205" s="99">
        <v>44408</v>
      </c>
      <c r="C6205" s="23">
        <v>3802</v>
      </c>
      <c r="D6205" s="23">
        <v>5</v>
      </c>
      <c r="E6205" s="98" t="s">
        <v>49</v>
      </c>
      <c r="F6205" s="98" t="s">
        <v>164</v>
      </c>
      <c r="G6205" s="98" t="s">
        <v>4120</v>
      </c>
      <c r="H6205" s="98" t="s">
        <v>1366</v>
      </c>
      <c r="I6205" s="98" t="s">
        <v>5976</v>
      </c>
      <c r="J6205" s="99">
        <v>45320</v>
      </c>
      <c r="K6205" s="107">
        <v>10000000</v>
      </c>
      <c r="L6205" s="98" t="s">
        <v>8995</v>
      </c>
      <c r="M6205" s="23">
        <v>1080</v>
      </c>
      <c r="N6205" s="23">
        <v>1</v>
      </c>
      <c r="O6205" s="107">
        <v>10000000</v>
      </c>
      <c r="P6205" s="23">
        <v>180</v>
      </c>
      <c r="Q6205" s="23">
        <v>2</v>
      </c>
      <c r="R6205" s="23">
        <v>2</v>
      </c>
      <c r="S6205" s="23">
        <v>0</v>
      </c>
      <c r="T6205" s="47">
        <v>8.3333329999999997</v>
      </c>
      <c r="U6205" s="98" t="s">
        <v>111</v>
      </c>
      <c r="V6205" s="98" t="s">
        <v>3139</v>
      </c>
      <c r="W6205" s="69">
        <f t="shared" si="192"/>
        <v>2.367211865455315E-2</v>
      </c>
    </row>
    <row r="6206" spans="1:23">
      <c r="A6206" s="98">
        <f t="shared" si="193"/>
        <v>1643</v>
      </c>
      <c r="B6206" s="99">
        <v>44408</v>
      </c>
      <c r="C6206" s="23">
        <v>3803</v>
      </c>
      <c r="D6206" s="23">
        <v>5</v>
      </c>
      <c r="E6206" s="98" t="s">
        <v>49</v>
      </c>
      <c r="F6206" s="98" t="s">
        <v>164</v>
      </c>
      <c r="G6206" s="98" t="s">
        <v>4120</v>
      </c>
      <c r="H6206" s="98" t="s">
        <v>1366</v>
      </c>
      <c r="I6206" s="98" t="s">
        <v>5976</v>
      </c>
      <c r="J6206" s="99">
        <v>46051</v>
      </c>
      <c r="K6206" s="107">
        <v>20000000</v>
      </c>
      <c r="L6206" s="98" t="s">
        <v>8996</v>
      </c>
      <c r="M6206" s="23">
        <v>1800</v>
      </c>
      <c r="N6206" s="23">
        <v>1</v>
      </c>
      <c r="O6206" s="107">
        <v>20000000</v>
      </c>
      <c r="P6206" s="23">
        <v>180</v>
      </c>
      <c r="Q6206" s="23">
        <v>2</v>
      </c>
      <c r="R6206" s="23">
        <v>2</v>
      </c>
      <c r="S6206" s="23">
        <v>0</v>
      </c>
      <c r="T6206" s="47">
        <v>18</v>
      </c>
      <c r="U6206" s="98" t="s">
        <v>111</v>
      </c>
      <c r="V6206" s="98" t="s">
        <v>3139</v>
      </c>
      <c r="W6206" s="69">
        <f t="shared" si="192"/>
        <v>9.2115692775384936E-2</v>
      </c>
    </row>
    <row r="6207" spans="1:23">
      <c r="A6207" s="98">
        <f t="shared" si="193"/>
        <v>1643</v>
      </c>
      <c r="B6207" s="99">
        <v>44408</v>
      </c>
      <c r="C6207" s="23">
        <v>3804</v>
      </c>
      <c r="D6207" s="23">
        <v>5</v>
      </c>
      <c r="E6207" s="98" t="s">
        <v>49</v>
      </c>
      <c r="F6207" s="98" t="s">
        <v>164</v>
      </c>
      <c r="G6207" s="98" t="s">
        <v>4120</v>
      </c>
      <c r="H6207" s="98" t="s">
        <v>1366</v>
      </c>
      <c r="I6207" s="98" t="s">
        <v>5976</v>
      </c>
      <c r="J6207" s="99">
        <v>46051</v>
      </c>
      <c r="K6207" s="107">
        <v>20000000</v>
      </c>
      <c r="L6207" s="98" t="s">
        <v>8997</v>
      </c>
      <c r="M6207" s="23">
        <v>1800</v>
      </c>
      <c r="N6207" s="23">
        <v>1</v>
      </c>
      <c r="O6207" s="107">
        <v>20000000</v>
      </c>
      <c r="P6207" s="23">
        <v>180</v>
      </c>
      <c r="Q6207" s="23">
        <v>2</v>
      </c>
      <c r="R6207" s="23">
        <v>2</v>
      </c>
      <c r="S6207" s="23">
        <v>0</v>
      </c>
      <c r="T6207" s="47">
        <v>18</v>
      </c>
      <c r="U6207" s="98" t="s">
        <v>111</v>
      </c>
      <c r="V6207" s="98" t="s">
        <v>3139</v>
      </c>
      <c r="W6207" s="69">
        <f t="shared" si="192"/>
        <v>9.2115692775384936E-2</v>
      </c>
    </row>
    <row r="6208" spans="1:23">
      <c r="A6208" s="98">
        <f t="shared" si="193"/>
        <v>1643</v>
      </c>
      <c r="B6208" s="99">
        <v>44408</v>
      </c>
      <c r="C6208" s="23">
        <v>3805</v>
      </c>
      <c r="D6208" s="23">
        <v>5</v>
      </c>
      <c r="E6208" s="98" t="s">
        <v>49</v>
      </c>
      <c r="F6208" s="98" t="s">
        <v>164</v>
      </c>
      <c r="G6208" s="98" t="s">
        <v>4120</v>
      </c>
      <c r="H6208" s="98" t="s">
        <v>1366</v>
      </c>
      <c r="I6208" s="98" t="s">
        <v>5976</v>
      </c>
      <c r="J6208" s="99">
        <v>46051</v>
      </c>
      <c r="K6208" s="107">
        <v>7000000</v>
      </c>
      <c r="L6208" s="98" t="s">
        <v>8998</v>
      </c>
      <c r="M6208" s="23">
        <v>1800</v>
      </c>
      <c r="N6208" s="23">
        <v>1</v>
      </c>
      <c r="O6208" s="107">
        <v>7000000</v>
      </c>
      <c r="P6208" s="23">
        <v>180</v>
      </c>
      <c r="Q6208" s="23">
        <v>2</v>
      </c>
      <c r="R6208" s="23">
        <v>2</v>
      </c>
      <c r="S6208" s="23">
        <v>0</v>
      </c>
      <c r="T6208" s="47">
        <v>6.3</v>
      </c>
      <c r="U6208" s="98" t="s">
        <v>111</v>
      </c>
      <c r="V6208" s="98" t="s">
        <v>3139</v>
      </c>
      <c r="W6208" s="69">
        <f t="shared" si="192"/>
        <v>3.2240492471384725E-2</v>
      </c>
    </row>
    <row r="6209" spans="1:23">
      <c r="A6209" s="98">
        <f t="shared" si="193"/>
        <v>912</v>
      </c>
      <c r="B6209" s="99">
        <v>44408</v>
      </c>
      <c r="C6209" s="23">
        <v>3806</v>
      </c>
      <c r="D6209" s="23">
        <v>5</v>
      </c>
      <c r="E6209" s="98" t="s">
        <v>49</v>
      </c>
      <c r="F6209" s="98" t="s">
        <v>164</v>
      </c>
      <c r="G6209" s="98" t="s">
        <v>4120</v>
      </c>
      <c r="H6209" s="98" t="s">
        <v>1366</v>
      </c>
      <c r="I6209" s="98" t="s">
        <v>5976</v>
      </c>
      <c r="J6209" s="99">
        <v>45320</v>
      </c>
      <c r="K6209" s="107">
        <v>10000000</v>
      </c>
      <c r="L6209" s="98" t="s">
        <v>8999</v>
      </c>
      <c r="M6209" s="23">
        <v>1080</v>
      </c>
      <c r="N6209" s="23">
        <v>1</v>
      </c>
      <c r="O6209" s="107">
        <v>10000000</v>
      </c>
      <c r="P6209" s="23">
        <v>180</v>
      </c>
      <c r="Q6209" s="23">
        <v>2</v>
      </c>
      <c r="R6209" s="23">
        <v>2</v>
      </c>
      <c r="S6209" s="23">
        <v>0</v>
      </c>
      <c r="T6209" s="47">
        <v>8.3333329999999997</v>
      </c>
      <c r="U6209" s="98" t="s">
        <v>111</v>
      </c>
      <c r="V6209" s="98" t="s">
        <v>3139</v>
      </c>
      <c r="W6209" s="69">
        <f t="shared" si="192"/>
        <v>2.367211865455315E-2</v>
      </c>
    </row>
    <row r="6210" spans="1:23">
      <c r="A6210" s="98">
        <f t="shared" si="193"/>
        <v>1643</v>
      </c>
      <c r="B6210" s="99">
        <v>44408</v>
      </c>
      <c r="C6210" s="23">
        <v>3807</v>
      </c>
      <c r="D6210" s="23">
        <v>5</v>
      </c>
      <c r="E6210" s="98" t="s">
        <v>49</v>
      </c>
      <c r="F6210" s="98" t="s">
        <v>164</v>
      </c>
      <c r="G6210" s="98" t="s">
        <v>4120</v>
      </c>
      <c r="H6210" s="98" t="s">
        <v>1366</v>
      </c>
      <c r="I6210" s="98" t="s">
        <v>5976</v>
      </c>
      <c r="J6210" s="99">
        <v>46051</v>
      </c>
      <c r="K6210" s="107">
        <v>20000000</v>
      </c>
      <c r="L6210" s="98" t="s">
        <v>9000</v>
      </c>
      <c r="M6210" s="23">
        <v>1800</v>
      </c>
      <c r="N6210" s="23">
        <v>1</v>
      </c>
      <c r="O6210" s="107">
        <v>20000000</v>
      </c>
      <c r="P6210" s="23">
        <v>180</v>
      </c>
      <c r="Q6210" s="23">
        <v>2</v>
      </c>
      <c r="R6210" s="23">
        <v>2</v>
      </c>
      <c r="S6210" s="23">
        <v>0</v>
      </c>
      <c r="T6210" s="47">
        <v>18</v>
      </c>
      <c r="U6210" s="98" t="s">
        <v>111</v>
      </c>
      <c r="V6210" s="98" t="s">
        <v>3139</v>
      </c>
      <c r="W6210" s="69">
        <f t="shared" ref="W6210:W6273" si="194">+T6210/SUM($T$2:$T$5848)*A6210</f>
        <v>9.2115692775384936E-2</v>
      </c>
    </row>
    <row r="6211" spans="1:23">
      <c r="A6211" s="98">
        <f t="shared" ref="A6211:A6274" si="195">+J6211-B6211</f>
        <v>1643</v>
      </c>
      <c r="B6211" s="99">
        <v>44408</v>
      </c>
      <c r="C6211" s="23">
        <v>3808</v>
      </c>
      <c r="D6211" s="23">
        <v>5</v>
      </c>
      <c r="E6211" s="98" t="s">
        <v>49</v>
      </c>
      <c r="F6211" s="98" t="s">
        <v>164</v>
      </c>
      <c r="G6211" s="98" t="s">
        <v>4120</v>
      </c>
      <c r="H6211" s="98" t="s">
        <v>1366</v>
      </c>
      <c r="I6211" s="98" t="s">
        <v>5976</v>
      </c>
      <c r="J6211" s="99">
        <v>46051</v>
      </c>
      <c r="K6211" s="107">
        <v>10000000</v>
      </c>
      <c r="L6211" s="98" t="s">
        <v>9001</v>
      </c>
      <c r="M6211" s="23">
        <v>1800</v>
      </c>
      <c r="N6211" s="23">
        <v>1</v>
      </c>
      <c r="O6211" s="107">
        <v>10000000</v>
      </c>
      <c r="P6211" s="23">
        <v>180</v>
      </c>
      <c r="Q6211" s="23">
        <v>2</v>
      </c>
      <c r="R6211" s="23">
        <v>2</v>
      </c>
      <c r="S6211" s="23">
        <v>0</v>
      </c>
      <c r="T6211" s="47">
        <v>9</v>
      </c>
      <c r="U6211" s="98" t="s">
        <v>111</v>
      </c>
      <c r="V6211" s="98" t="s">
        <v>3139</v>
      </c>
      <c r="W6211" s="69">
        <f t="shared" si="194"/>
        <v>4.6057846387692468E-2</v>
      </c>
    </row>
    <row r="6212" spans="1:23">
      <c r="A6212" s="98">
        <f t="shared" si="195"/>
        <v>1643</v>
      </c>
      <c r="B6212" s="99">
        <v>44408</v>
      </c>
      <c r="C6212" s="23">
        <v>3809</v>
      </c>
      <c r="D6212" s="23">
        <v>5</v>
      </c>
      <c r="E6212" s="98" t="s">
        <v>49</v>
      </c>
      <c r="F6212" s="98" t="s">
        <v>164</v>
      </c>
      <c r="G6212" s="98" t="s">
        <v>4120</v>
      </c>
      <c r="H6212" s="98" t="s">
        <v>1366</v>
      </c>
      <c r="I6212" s="98" t="s">
        <v>5976</v>
      </c>
      <c r="J6212" s="99">
        <v>46051</v>
      </c>
      <c r="K6212" s="107">
        <v>11000000</v>
      </c>
      <c r="L6212" s="98" t="s">
        <v>9002</v>
      </c>
      <c r="M6212" s="23">
        <v>1800</v>
      </c>
      <c r="N6212" s="23">
        <v>1</v>
      </c>
      <c r="O6212" s="107">
        <v>11000000</v>
      </c>
      <c r="P6212" s="23">
        <v>180</v>
      </c>
      <c r="Q6212" s="23">
        <v>2</v>
      </c>
      <c r="R6212" s="23">
        <v>2</v>
      </c>
      <c r="S6212" s="23">
        <v>0</v>
      </c>
      <c r="T6212" s="47">
        <v>9.9</v>
      </c>
      <c r="U6212" s="98" t="s">
        <v>111</v>
      </c>
      <c r="V6212" s="98" t="s">
        <v>3139</v>
      </c>
      <c r="W6212" s="69">
        <f t="shared" si="194"/>
        <v>5.0663631026461722E-2</v>
      </c>
    </row>
    <row r="6213" spans="1:23">
      <c r="A6213" s="98">
        <f t="shared" si="195"/>
        <v>1643</v>
      </c>
      <c r="B6213" s="99">
        <v>44408</v>
      </c>
      <c r="C6213" s="23">
        <v>3810</v>
      </c>
      <c r="D6213" s="23">
        <v>5</v>
      </c>
      <c r="E6213" s="98" t="s">
        <v>49</v>
      </c>
      <c r="F6213" s="98" t="s">
        <v>164</v>
      </c>
      <c r="G6213" s="98" t="s">
        <v>4120</v>
      </c>
      <c r="H6213" s="98" t="s">
        <v>1366</v>
      </c>
      <c r="I6213" s="98" t="s">
        <v>5976</v>
      </c>
      <c r="J6213" s="99">
        <v>46051</v>
      </c>
      <c r="K6213" s="107">
        <v>30000000</v>
      </c>
      <c r="L6213" s="98" t="s">
        <v>9003</v>
      </c>
      <c r="M6213" s="23">
        <v>1800</v>
      </c>
      <c r="N6213" s="23">
        <v>1</v>
      </c>
      <c r="O6213" s="107">
        <v>30000000</v>
      </c>
      <c r="P6213" s="23">
        <v>180</v>
      </c>
      <c r="Q6213" s="23">
        <v>2</v>
      </c>
      <c r="R6213" s="23">
        <v>2</v>
      </c>
      <c r="S6213" s="23">
        <v>0</v>
      </c>
      <c r="T6213" s="47">
        <v>27.009041</v>
      </c>
      <c r="U6213" s="98" t="s">
        <v>111</v>
      </c>
      <c r="V6213" s="98" t="s">
        <v>3139</v>
      </c>
      <c r="W6213" s="69">
        <f t="shared" si="194"/>
        <v>0.1382198068285431</v>
      </c>
    </row>
    <row r="6214" spans="1:23">
      <c r="A6214" s="98">
        <f t="shared" si="195"/>
        <v>1643</v>
      </c>
      <c r="B6214" s="99">
        <v>44408</v>
      </c>
      <c r="C6214" s="23">
        <v>3811</v>
      </c>
      <c r="D6214" s="23">
        <v>5</v>
      </c>
      <c r="E6214" s="98" t="s">
        <v>49</v>
      </c>
      <c r="F6214" s="98" t="s">
        <v>164</v>
      </c>
      <c r="G6214" s="98" t="s">
        <v>4120</v>
      </c>
      <c r="H6214" s="98" t="s">
        <v>1366</v>
      </c>
      <c r="I6214" s="98" t="s">
        <v>5976</v>
      </c>
      <c r="J6214" s="99">
        <v>46051</v>
      </c>
      <c r="K6214" s="107">
        <v>30000000</v>
      </c>
      <c r="L6214" s="98" t="s">
        <v>9004</v>
      </c>
      <c r="M6214" s="23">
        <v>1800</v>
      </c>
      <c r="N6214" s="23">
        <v>1</v>
      </c>
      <c r="O6214" s="107">
        <v>30000000</v>
      </c>
      <c r="P6214" s="23">
        <v>180</v>
      </c>
      <c r="Q6214" s="23">
        <v>2</v>
      </c>
      <c r="R6214" s="23">
        <v>2</v>
      </c>
      <c r="S6214" s="23">
        <v>0</v>
      </c>
      <c r="T6214" s="47">
        <v>27</v>
      </c>
      <c r="U6214" s="98" t="s">
        <v>111</v>
      </c>
      <c r="V6214" s="98" t="s">
        <v>3139</v>
      </c>
      <c r="W6214" s="69">
        <f t="shared" si="194"/>
        <v>0.1381735391630774</v>
      </c>
    </row>
    <row r="6215" spans="1:23">
      <c r="A6215" s="98">
        <f t="shared" si="195"/>
        <v>1643</v>
      </c>
      <c r="B6215" s="99">
        <v>44408</v>
      </c>
      <c r="C6215" s="23">
        <v>3812</v>
      </c>
      <c r="D6215" s="23">
        <v>5</v>
      </c>
      <c r="E6215" s="98" t="s">
        <v>49</v>
      </c>
      <c r="F6215" s="98" t="s">
        <v>164</v>
      </c>
      <c r="G6215" s="98" t="s">
        <v>4120</v>
      </c>
      <c r="H6215" s="98" t="s">
        <v>1366</v>
      </c>
      <c r="I6215" s="98" t="s">
        <v>5976</v>
      </c>
      <c r="J6215" s="99">
        <v>46051</v>
      </c>
      <c r="K6215" s="107">
        <v>25000000</v>
      </c>
      <c r="L6215" s="98" t="s">
        <v>9006</v>
      </c>
      <c r="M6215" s="23">
        <v>1800</v>
      </c>
      <c r="N6215" s="23">
        <v>1</v>
      </c>
      <c r="O6215" s="107">
        <v>25000000</v>
      </c>
      <c r="P6215" s="23">
        <v>180</v>
      </c>
      <c r="Q6215" s="23">
        <v>2</v>
      </c>
      <c r="R6215" s="23">
        <v>2</v>
      </c>
      <c r="S6215" s="23">
        <v>0</v>
      </c>
      <c r="T6215" s="47">
        <v>22.5</v>
      </c>
      <c r="U6215" s="98" t="s">
        <v>111</v>
      </c>
      <c r="V6215" s="98" t="s">
        <v>3139</v>
      </c>
      <c r="W6215" s="69">
        <f t="shared" si="194"/>
        <v>0.11514461596923116</v>
      </c>
    </row>
    <row r="6216" spans="1:23">
      <c r="A6216" s="98">
        <f t="shared" si="195"/>
        <v>1643</v>
      </c>
      <c r="B6216" s="99">
        <v>44408</v>
      </c>
      <c r="C6216" s="23">
        <v>3813</v>
      </c>
      <c r="D6216" s="23">
        <v>5</v>
      </c>
      <c r="E6216" s="98" t="s">
        <v>49</v>
      </c>
      <c r="F6216" s="98" t="s">
        <v>164</v>
      </c>
      <c r="G6216" s="98" t="s">
        <v>4120</v>
      </c>
      <c r="H6216" s="98" t="s">
        <v>1366</v>
      </c>
      <c r="I6216" s="98" t="s">
        <v>5976</v>
      </c>
      <c r="J6216" s="99">
        <v>46051</v>
      </c>
      <c r="K6216" s="107">
        <v>10000000</v>
      </c>
      <c r="L6216" s="98" t="s">
        <v>9007</v>
      </c>
      <c r="M6216" s="23">
        <v>1800</v>
      </c>
      <c r="N6216" s="23">
        <v>1</v>
      </c>
      <c r="O6216" s="107">
        <v>10000000</v>
      </c>
      <c r="P6216" s="23">
        <v>180</v>
      </c>
      <c r="Q6216" s="23">
        <v>2</v>
      </c>
      <c r="R6216" s="23">
        <v>2</v>
      </c>
      <c r="S6216" s="23">
        <v>0</v>
      </c>
      <c r="T6216" s="47">
        <v>9</v>
      </c>
      <c r="U6216" s="98" t="s">
        <v>111</v>
      </c>
      <c r="V6216" s="98" t="s">
        <v>3139</v>
      </c>
      <c r="W6216" s="69">
        <f t="shared" si="194"/>
        <v>4.6057846387692468E-2</v>
      </c>
    </row>
    <row r="6217" spans="1:23">
      <c r="A6217" s="98">
        <f t="shared" si="195"/>
        <v>1643</v>
      </c>
      <c r="B6217" s="99">
        <v>44408</v>
      </c>
      <c r="C6217" s="23">
        <v>3814</v>
      </c>
      <c r="D6217" s="23">
        <v>5</v>
      </c>
      <c r="E6217" s="98" t="s">
        <v>49</v>
      </c>
      <c r="F6217" s="98" t="s">
        <v>164</v>
      </c>
      <c r="G6217" s="98" t="s">
        <v>4120</v>
      </c>
      <c r="H6217" s="98" t="s">
        <v>1366</v>
      </c>
      <c r="I6217" s="98" t="s">
        <v>5976</v>
      </c>
      <c r="J6217" s="99">
        <v>46051</v>
      </c>
      <c r="K6217" s="107">
        <v>14000000</v>
      </c>
      <c r="L6217" s="98" t="s">
        <v>9008</v>
      </c>
      <c r="M6217" s="23">
        <v>1800</v>
      </c>
      <c r="N6217" s="23">
        <v>1</v>
      </c>
      <c r="O6217" s="107">
        <v>14000000</v>
      </c>
      <c r="P6217" s="23">
        <v>180</v>
      </c>
      <c r="Q6217" s="23">
        <v>2</v>
      </c>
      <c r="R6217" s="23">
        <v>2</v>
      </c>
      <c r="S6217" s="23">
        <v>0</v>
      </c>
      <c r="T6217" s="47">
        <v>12.6</v>
      </c>
      <c r="U6217" s="98" t="s">
        <v>111</v>
      </c>
      <c r="V6217" s="98" t="s">
        <v>3139</v>
      </c>
      <c r="W6217" s="69">
        <f t="shared" si="194"/>
        <v>6.4480984942769451E-2</v>
      </c>
    </row>
    <row r="6218" spans="1:23">
      <c r="A6218" s="98">
        <f t="shared" si="195"/>
        <v>912</v>
      </c>
      <c r="B6218" s="99">
        <v>44408</v>
      </c>
      <c r="C6218" s="23">
        <v>3815</v>
      </c>
      <c r="D6218" s="23">
        <v>5</v>
      </c>
      <c r="E6218" s="98" t="s">
        <v>49</v>
      </c>
      <c r="F6218" s="98" t="s">
        <v>164</v>
      </c>
      <c r="G6218" s="98" t="s">
        <v>4120</v>
      </c>
      <c r="H6218" s="98" t="s">
        <v>1366</v>
      </c>
      <c r="I6218" s="98" t="s">
        <v>5976</v>
      </c>
      <c r="J6218" s="99">
        <v>45320</v>
      </c>
      <c r="K6218" s="107">
        <v>15000000</v>
      </c>
      <c r="L6218" s="98" t="s">
        <v>9005</v>
      </c>
      <c r="M6218" s="23">
        <v>1080</v>
      </c>
      <c r="N6218" s="23">
        <v>1</v>
      </c>
      <c r="O6218" s="107">
        <v>15000000</v>
      </c>
      <c r="P6218" s="23">
        <v>180</v>
      </c>
      <c r="Q6218" s="23">
        <v>2</v>
      </c>
      <c r="R6218" s="23">
        <v>2</v>
      </c>
      <c r="S6218" s="23">
        <v>0</v>
      </c>
      <c r="T6218" s="47">
        <v>12.5</v>
      </c>
      <c r="U6218" s="98" t="s">
        <v>111</v>
      </c>
      <c r="V6218" s="98" t="s">
        <v>3139</v>
      </c>
      <c r="W6218" s="69">
        <f t="shared" si="194"/>
        <v>3.5508179402156899E-2</v>
      </c>
    </row>
    <row r="6219" spans="1:23">
      <c r="A6219" s="98">
        <f t="shared" si="195"/>
        <v>1643</v>
      </c>
      <c r="B6219" s="99">
        <v>44408</v>
      </c>
      <c r="C6219" s="23">
        <v>3816</v>
      </c>
      <c r="D6219" s="23">
        <v>5</v>
      </c>
      <c r="E6219" s="98" t="s">
        <v>49</v>
      </c>
      <c r="F6219" s="98" t="s">
        <v>164</v>
      </c>
      <c r="G6219" s="98" t="s">
        <v>4120</v>
      </c>
      <c r="H6219" s="98" t="s">
        <v>1366</v>
      </c>
      <c r="I6219" s="98" t="s">
        <v>5976</v>
      </c>
      <c r="J6219" s="99">
        <v>46051</v>
      </c>
      <c r="K6219" s="107">
        <v>30000000</v>
      </c>
      <c r="L6219" s="98" t="s">
        <v>9009</v>
      </c>
      <c r="M6219" s="23">
        <v>1800</v>
      </c>
      <c r="N6219" s="23">
        <v>1</v>
      </c>
      <c r="O6219" s="107">
        <v>30000000</v>
      </c>
      <c r="P6219" s="23">
        <v>90</v>
      </c>
      <c r="Q6219" s="23">
        <v>2</v>
      </c>
      <c r="R6219" s="23">
        <v>2</v>
      </c>
      <c r="S6219" s="23">
        <v>0</v>
      </c>
      <c r="T6219" s="47">
        <v>27</v>
      </c>
      <c r="U6219" s="98" t="s">
        <v>111</v>
      </c>
      <c r="V6219" s="98" t="s">
        <v>3139</v>
      </c>
      <c r="W6219" s="69">
        <f t="shared" si="194"/>
        <v>0.1381735391630774</v>
      </c>
    </row>
    <row r="6220" spans="1:23">
      <c r="A6220" s="98">
        <f t="shared" si="195"/>
        <v>1643</v>
      </c>
      <c r="B6220" s="99">
        <v>44408</v>
      </c>
      <c r="C6220" s="23">
        <v>3817</v>
      </c>
      <c r="D6220" s="23">
        <v>5</v>
      </c>
      <c r="E6220" s="98" t="s">
        <v>49</v>
      </c>
      <c r="F6220" s="98" t="s">
        <v>164</v>
      </c>
      <c r="G6220" s="98" t="s">
        <v>4120</v>
      </c>
      <c r="H6220" s="98" t="s">
        <v>1366</v>
      </c>
      <c r="I6220" s="98" t="s">
        <v>5976</v>
      </c>
      <c r="J6220" s="99">
        <v>46051</v>
      </c>
      <c r="K6220" s="107">
        <v>30000000</v>
      </c>
      <c r="L6220" s="98" t="s">
        <v>9010</v>
      </c>
      <c r="M6220" s="23">
        <v>1800</v>
      </c>
      <c r="N6220" s="23">
        <v>1</v>
      </c>
      <c r="O6220" s="107">
        <v>30000000</v>
      </c>
      <c r="P6220" s="23">
        <v>180</v>
      </c>
      <c r="Q6220" s="23">
        <v>2</v>
      </c>
      <c r="R6220" s="23">
        <v>2</v>
      </c>
      <c r="S6220" s="23">
        <v>0</v>
      </c>
      <c r="T6220" s="47">
        <v>27</v>
      </c>
      <c r="U6220" s="98" t="s">
        <v>111</v>
      </c>
      <c r="V6220" s="98" t="s">
        <v>3139</v>
      </c>
      <c r="W6220" s="69">
        <f t="shared" si="194"/>
        <v>0.1381735391630774</v>
      </c>
    </row>
    <row r="6221" spans="1:23">
      <c r="A6221" s="98">
        <f t="shared" si="195"/>
        <v>1643</v>
      </c>
      <c r="B6221" s="99">
        <v>44408</v>
      </c>
      <c r="C6221" s="23">
        <v>3818</v>
      </c>
      <c r="D6221" s="23">
        <v>5</v>
      </c>
      <c r="E6221" s="98" t="s">
        <v>49</v>
      </c>
      <c r="F6221" s="98" t="s">
        <v>164</v>
      </c>
      <c r="G6221" s="98" t="s">
        <v>4120</v>
      </c>
      <c r="H6221" s="98" t="s">
        <v>1366</v>
      </c>
      <c r="I6221" s="98" t="s">
        <v>5976</v>
      </c>
      <c r="J6221" s="99">
        <v>46051</v>
      </c>
      <c r="K6221" s="107">
        <v>22000000</v>
      </c>
      <c r="L6221" s="98" t="s">
        <v>9011</v>
      </c>
      <c r="M6221" s="23">
        <v>1800</v>
      </c>
      <c r="N6221" s="23">
        <v>1</v>
      </c>
      <c r="O6221" s="107">
        <v>22000000</v>
      </c>
      <c r="P6221" s="23">
        <v>180</v>
      </c>
      <c r="Q6221" s="23">
        <v>2</v>
      </c>
      <c r="R6221" s="23">
        <v>2</v>
      </c>
      <c r="S6221" s="23">
        <v>0</v>
      </c>
      <c r="T6221" s="47">
        <v>19.8</v>
      </c>
      <c r="U6221" s="98" t="s">
        <v>111</v>
      </c>
      <c r="V6221" s="98" t="s">
        <v>3139</v>
      </c>
      <c r="W6221" s="69">
        <f t="shared" si="194"/>
        <v>0.10132726205292344</v>
      </c>
    </row>
    <row r="6222" spans="1:23">
      <c r="A6222" s="98">
        <f t="shared" si="195"/>
        <v>912</v>
      </c>
      <c r="B6222" s="99">
        <v>44408</v>
      </c>
      <c r="C6222" s="23">
        <v>3819</v>
      </c>
      <c r="D6222" s="23">
        <v>5</v>
      </c>
      <c r="E6222" s="98" t="s">
        <v>49</v>
      </c>
      <c r="F6222" s="98" t="s">
        <v>164</v>
      </c>
      <c r="G6222" s="98" t="s">
        <v>4120</v>
      </c>
      <c r="H6222" s="98" t="s">
        <v>1366</v>
      </c>
      <c r="I6222" s="98" t="s">
        <v>5976</v>
      </c>
      <c r="J6222" s="99">
        <v>45320</v>
      </c>
      <c r="K6222" s="107">
        <v>15000000</v>
      </c>
      <c r="L6222" s="98" t="s">
        <v>9012</v>
      </c>
      <c r="M6222" s="23">
        <v>1080</v>
      </c>
      <c r="N6222" s="23">
        <v>1</v>
      </c>
      <c r="O6222" s="107">
        <v>15000000</v>
      </c>
      <c r="P6222" s="23">
        <v>90</v>
      </c>
      <c r="Q6222" s="23">
        <v>2</v>
      </c>
      <c r="R6222" s="23">
        <v>2</v>
      </c>
      <c r="S6222" s="23">
        <v>0</v>
      </c>
      <c r="T6222" s="47">
        <v>12.5</v>
      </c>
      <c r="U6222" s="98" t="s">
        <v>111</v>
      </c>
      <c r="V6222" s="98" t="s">
        <v>3139</v>
      </c>
      <c r="W6222" s="69">
        <f t="shared" si="194"/>
        <v>3.5508179402156899E-2</v>
      </c>
    </row>
    <row r="6223" spans="1:23">
      <c r="A6223" s="98">
        <f t="shared" si="195"/>
        <v>1643</v>
      </c>
      <c r="B6223" s="99">
        <v>44408</v>
      </c>
      <c r="C6223" s="23">
        <v>3820</v>
      </c>
      <c r="D6223" s="23">
        <v>5</v>
      </c>
      <c r="E6223" s="98" t="s">
        <v>49</v>
      </c>
      <c r="F6223" s="98" t="s">
        <v>164</v>
      </c>
      <c r="G6223" s="98" t="s">
        <v>4120</v>
      </c>
      <c r="H6223" s="98" t="s">
        <v>1366</v>
      </c>
      <c r="I6223" s="98" t="s">
        <v>5976</v>
      </c>
      <c r="J6223" s="99">
        <v>46051</v>
      </c>
      <c r="K6223" s="107">
        <v>11000000</v>
      </c>
      <c r="L6223" s="98" t="s">
        <v>9013</v>
      </c>
      <c r="M6223" s="23">
        <v>1800</v>
      </c>
      <c r="N6223" s="23">
        <v>1</v>
      </c>
      <c r="O6223" s="107">
        <v>11000000</v>
      </c>
      <c r="P6223" s="23">
        <v>180</v>
      </c>
      <c r="Q6223" s="23">
        <v>2</v>
      </c>
      <c r="R6223" s="23">
        <v>2</v>
      </c>
      <c r="S6223" s="23">
        <v>0</v>
      </c>
      <c r="T6223" s="47">
        <v>9.9</v>
      </c>
      <c r="U6223" s="98" t="s">
        <v>111</v>
      </c>
      <c r="V6223" s="98" t="s">
        <v>3139</v>
      </c>
      <c r="W6223" s="69">
        <f t="shared" si="194"/>
        <v>5.0663631026461722E-2</v>
      </c>
    </row>
    <row r="6224" spans="1:23">
      <c r="A6224" s="98">
        <f t="shared" si="195"/>
        <v>1643</v>
      </c>
      <c r="B6224" s="99">
        <v>44408</v>
      </c>
      <c r="C6224" s="23">
        <v>3821</v>
      </c>
      <c r="D6224" s="23">
        <v>5</v>
      </c>
      <c r="E6224" s="98" t="s">
        <v>49</v>
      </c>
      <c r="F6224" s="98" t="s">
        <v>164</v>
      </c>
      <c r="G6224" s="98" t="s">
        <v>4120</v>
      </c>
      <c r="H6224" s="98" t="s">
        <v>1366</v>
      </c>
      <c r="I6224" s="98" t="s">
        <v>5976</v>
      </c>
      <c r="J6224" s="99">
        <v>46051</v>
      </c>
      <c r="K6224" s="107">
        <v>10500000</v>
      </c>
      <c r="L6224" s="98" t="s">
        <v>9014</v>
      </c>
      <c r="M6224" s="23">
        <v>1800</v>
      </c>
      <c r="N6224" s="23">
        <v>1</v>
      </c>
      <c r="O6224" s="107">
        <v>10500000</v>
      </c>
      <c r="P6224" s="23">
        <v>180</v>
      </c>
      <c r="Q6224" s="23">
        <v>2</v>
      </c>
      <c r="R6224" s="23">
        <v>2</v>
      </c>
      <c r="S6224" s="23">
        <v>0</v>
      </c>
      <c r="T6224" s="47">
        <v>9.4499999999999993</v>
      </c>
      <c r="U6224" s="98" t="s">
        <v>111</v>
      </c>
      <c r="V6224" s="98" t="s">
        <v>3139</v>
      </c>
      <c r="W6224" s="69">
        <f t="shared" si="194"/>
        <v>4.8360738707077085E-2</v>
      </c>
    </row>
    <row r="6225" spans="1:23">
      <c r="A6225" s="98">
        <f t="shared" si="195"/>
        <v>1643</v>
      </c>
      <c r="B6225" s="99">
        <v>44408</v>
      </c>
      <c r="C6225" s="23">
        <v>3822</v>
      </c>
      <c r="D6225" s="23">
        <v>5</v>
      </c>
      <c r="E6225" s="98" t="s">
        <v>49</v>
      </c>
      <c r="F6225" s="98" t="s">
        <v>164</v>
      </c>
      <c r="G6225" s="98" t="s">
        <v>4120</v>
      </c>
      <c r="H6225" s="98" t="s">
        <v>1366</v>
      </c>
      <c r="I6225" s="98" t="s">
        <v>5976</v>
      </c>
      <c r="J6225" s="99">
        <v>46051</v>
      </c>
      <c r="K6225" s="107">
        <v>27000000</v>
      </c>
      <c r="L6225" s="98" t="s">
        <v>9015</v>
      </c>
      <c r="M6225" s="23">
        <v>1800</v>
      </c>
      <c r="N6225" s="23">
        <v>1</v>
      </c>
      <c r="O6225" s="107">
        <v>27000000</v>
      </c>
      <c r="P6225" s="23">
        <v>180</v>
      </c>
      <c r="Q6225" s="23">
        <v>2</v>
      </c>
      <c r="R6225" s="23">
        <v>2</v>
      </c>
      <c r="S6225" s="23">
        <v>0</v>
      </c>
      <c r="T6225" s="47">
        <v>24.3</v>
      </c>
      <c r="U6225" s="98" t="s">
        <v>111</v>
      </c>
      <c r="V6225" s="98" t="s">
        <v>3139</v>
      </c>
      <c r="W6225" s="69">
        <f t="shared" si="194"/>
        <v>0.12435618524676967</v>
      </c>
    </row>
    <row r="6226" spans="1:23">
      <c r="A6226" s="98">
        <f t="shared" si="195"/>
        <v>1643</v>
      </c>
      <c r="B6226" s="99">
        <v>44408</v>
      </c>
      <c r="C6226" s="23">
        <v>3823</v>
      </c>
      <c r="D6226" s="23">
        <v>5</v>
      </c>
      <c r="E6226" s="98" t="s">
        <v>49</v>
      </c>
      <c r="F6226" s="98" t="s">
        <v>164</v>
      </c>
      <c r="G6226" s="98" t="s">
        <v>4120</v>
      </c>
      <c r="H6226" s="98" t="s">
        <v>1366</v>
      </c>
      <c r="I6226" s="98" t="s">
        <v>5976</v>
      </c>
      <c r="J6226" s="99">
        <v>46051</v>
      </c>
      <c r="K6226" s="107">
        <v>20000000</v>
      </c>
      <c r="L6226" s="98" t="s">
        <v>9016</v>
      </c>
      <c r="M6226" s="23">
        <v>1800</v>
      </c>
      <c r="N6226" s="23">
        <v>1</v>
      </c>
      <c r="O6226" s="107">
        <v>20000000</v>
      </c>
      <c r="P6226" s="23">
        <v>180</v>
      </c>
      <c r="Q6226" s="23">
        <v>2</v>
      </c>
      <c r="R6226" s="23">
        <v>2</v>
      </c>
      <c r="S6226" s="23">
        <v>0</v>
      </c>
      <c r="T6226" s="47">
        <v>18</v>
      </c>
      <c r="U6226" s="98" t="s">
        <v>111</v>
      </c>
      <c r="V6226" s="98" t="s">
        <v>3139</v>
      </c>
      <c r="W6226" s="69">
        <f t="shared" si="194"/>
        <v>9.2115692775384936E-2</v>
      </c>
    </row>
    <row r="6227" spans="1:23">
      <c r="A6227" s="98">
        <f t="shared" si="195"/>
        <v>2008</v>
      </c>
      <c r="B6227" s="99">
        <v>44408</v>
      </c>
      <c r="C6227" s="23">
        <v>3824</v>
      </c>
      <c r="D6227" s="23">
        <v>5</v>
      </c>
      <c r="E6227" s="98" t="s">
        <v>49</v>
      </c>
      <c r="F6227" s="98" t="s">
        <v>164</v>
      </c>
      <c r="G6227" s="98" t="s">
        <v>4120</v>
      </c>
      <c r="H6227" s="98" t="s">
        <v>1366</v>
      </c>
      <c r="I6227" s="98" t="s">
        <v>5976</v>
      </c>
      <c r="J6227" s="99">
        <v>46416</v>
      </c>
      <c r="K6227" s="107">
        <v>30000000</v>
      </c>
      <c r="L6227" s="98" t="s">
        <v>9017</v>
      </c>
      <c r="M6227" s="23">
        <v>2160</v>
      </c>
      <c r="N6227" s="23">
        <v>1</v>
      </c>
      <c r="O6227" s="107">
        <v>30000000</v>
      </c>
      <c r="P6227" s="23">
        <v>180</v>
      </c>
      <c r="Q6227" s="23">
        <v>2</v>
      </c>
      <c r="R6227" s="23">
        <v>2</v>
      </c>
      <c r="S6227" s="23">
        <v>0</v>
      </c>
      <c r="T6227" s="47">
        <v>27.5</v>
      </c>
      <c r="U6227" s="98" t="s">
        <v>111</v>
      </c>
      <c r="V6227" s="98" t="s">
        <v>3139</v>
      </c>
      <c r="W6227" s="69">
        <f t="shared" si="194"/>
        <v>0.17199663741992141</v>
      </c>
    </row>
    <row r="6228" spans="1:23">
      <c r="A6228" s="98">
        <f t="shared" si="195"/>
        <v>912</v>
      </c>
      <c r="B6228" s="99">
        <v>44408</v>
      </c>
      <c r="C6228" s="23">
        <v>3825</v>
      </c>
      <c r="D6228" s="23">
        <v>5</v>
      </c>
      <c r="E6228" s="98" t="s">
        <v>49</v>
      </c>
      <c r="F6228" s="98" t="s">
        <v>164</v>
      </c>
      <c r="G6228" s="98" t="s">
        <v>4120</v>
      </c>
      <c r="H6228" s="98" t="s">
        <v>1366</v>
      </c>
      <c r="I6228" s="98" t="s">
        <v>5976</v>
      </c>
      <c r="J6228" s="99">
        <v>45320</v>
      </c>
      <c r="K6228" s="107">
        <v>10000000</v>
      </c>
      <c r="L6228" s="98" t="s">
        <v>9018</v>
      </c>
      <c r="M6228" s="23">
        <v>1080</v>
      </c>
      <c r="N6228" s="23">
        <v>1</v>
      </c>
      <c r="O6228" s="107">
        <v>10000000</v>
      </c>
      <c r="P6228" s="23">
        <v>180</v>
      </c>
      <c r="Q6228" s="23">
        <v>2</v>
      </c>
      <c r="R6228" s="23">
        <v>2</v>
      </c>
      <c r="S6228" s="23">
        <v>0</v>
      </c>
      <c r="T6228" s="47">
        <v>8.3333329999999997</v>
      </c>
      <c r="U6228" s="98" t="s">
        <v>111</v>
      </c>
      <c r="V6228" s="98" t="s">
        <v>3139</v>
      </c>
      <c r="W6228" s="69">
        <f t="shared" si="194"/>
        <v>2.367211865455315E-2</v>
      </c>
    </row>
    <row r="6229" spans="1:23">
      <c r="A6229" s="98">
        <f t="shared" si="195"/>
        <v>912</v>
      </c>
      <c r="B6229" s="99">
        <v>44408</v>
      </c>
      <c r="C6229" s="23">
        <v>3826</v>
      </c>
      <c r="D6229" s="23">
        <v>5</v>
      </c>
      <c r="E6229" s="98" t="s">
        <v>49</v>
      </c>
      <c r="F6229" s="98" t="s">
        <v>164</v>
      </c>
      <c r="G6229" s="98" t="s">
        <v>4120</v>
      </c>
      <c r="H6229" s="98" t="s">
        <v>1366</v>
      </c>
      <c r="I6229" s="98" t="s">
        <v>5976</v>
      </c>
      <c r="J6229" s="99">
        <v>45320</v>
      </c>
      <c r="K6229" s="107">
        <v>7000000</v>
      </c>
      <c r="L6229" s="98" t="s">
        <v>9019</v>
      </c>
      <c r="M6229" s="23">
        <v>1080</v>
      </c>
      <c r="N6229" s="23">
        <v>1</v>
      </c>
      <c r="O6229" s="107">
        <v>7000000</v>
      </c>
      <c r="P6229" s="23">
        <v>180</v>
      </c>
      <c r="Q6229" s="23">
        <v>2</v>
      </c>
      <c r="R6229" s="23">
        <v>2</v>
      </c>
      <c r="S6229" s="23">
        <v>0</v>
      </c>
      <c r="T6229" s="47">
        <v>5.8333329999999997</v>
      </c>
      <c r="U6229" s="98" t="s">
        <v>111</v>
      </c>
      <c r="V6229" s="98" t="s">
        <v>3139</v>
      </c>
      <c r="W6229" s="69">
        <f t="shared" si="194"/>
        <v>1.6570482774121771E-2</v>
      </c>
    </row>
    <row r="6230" spans="1:23">
      <c r="A6230" s="98">
        <f t="shared" si="195"/>
        <v>912</v>
      </c>
      <c r="B6230" s="99">
        <v>44408</v>
      </c>
      <c r="C6230" s="23">
        <v>3827</v>
      </c>
      <c r="D6230" s="23">
        <v>5</v>
      </c>
      <c r="E6230" s="98" t="s">
        <v>49</v>
      </c>
      <c r="F6230" s="98" t="s">
        <v>164</v>
      </c>
      <c r="G6230" s="98" t="s">
        <v>4120</v>
      </c>
      <c r="H6230" s="98" t="s">
        <v>1366</v>
      </c>
      <c r="I6230" s="98" t="s">
        <v>5976</v>
      </c>
      <c r="J6230" s="99">
        <v>45320</v>
      </c>
      <c r="K6230" s="107">
        <v>10800000</v>
      </c>
      <c r="L6230" s="98" t="s">
        <v>9020</v>
      </c>
      <c r="M6230" s="23">
        <v>1080</v>
      </c>
      <c r="N6230" s="23">
        <v>1</v>
      </c>
      <c r="O6230" s="107">
        <v>10800000</v>
      </c>
      <c r="P6230" s="23">
        <v>180</v>
      </c>
      <c r="Q6230" s="23">
        <v>2</v>
      </c>
      <c r="R6230" s="23">
        <v>2</v>
      </c>
      <c r="S6230" s="23">
        <v>0</v>
      </c>
      <c r="T6230" s="47">
        <v>9</v>
      </c>
      <c r="U6230" s="98" t="s">
        <v>111</v>
      </c>
      <c r="V6230" s="98" t="s">
        <v>3139</v>
      </c>
      <c r="W6230" s="69">
        <f t="shared" si="194"/>
        <v>2.556588916955297E-2</v>
      </c>
    </row>
    <row r="6231" spans="1:23">
      <c r="A6231" s="98">
        <f t="shared" si="195"/>
        <v>912</v>
      </c>
      <c r="B6231" s="99">
        <v>44408</v>
      </c>
      <c r="C6231" s="23">
        <v>3828</v>
      </c>
      <c r="D6231" s="23">
        <v>5</v>
      </c>
      <c r="E6231" s="98" t="s">
        <v>49</v>
      </c>
      <c r="F6231" s="98" t="s">
        <v>164</v>
      </c>
      <c r="G6231" s="98" t="s">
        <v>4120</v>
      </c>
      <c r="H6231" s="98" t="s">
        <v>1366</v>
      </c>
      <c r="I6231" s="98" t="s">
        <v>5976</v>
      </c>
      <c r="J6231" s="99">
        <v>45320</v>
      </c>
      <c r="K6231" s="107">
        <v>30000000</v>
      </c>
      <c r="L6231" s="98" t="s">
        <v>9021</v>
      </c>
      <c r="M6231" s="23">
        <v>1080</v>
      </c>
      <c r="N6231" s="23">
        <v>1</v>
      </c>
      <c r="O6231" s="107">
        <v>30000000</v>
      </c>
      <c r="P6231" s="23">
        <v>30</v>
      </c>
      <c r="Q6231" s="23">
        <v>2</v>
      </c>
      <c r="R6231" s="23">
        <v>2</v>
      </c>
      <c r="S6231" s="23">
        <v>0</v>
      </c>
      <c r="T6231" s="47">
        <v>25.000001999999999</v>
      </c>
      <c r="U6231" s="98" t="s">
        <v>111</v>
      </c>
      <c r="V6231" s="98" t="s">
        <v>3139</v>
      </c>
      <c r="W6231" s="69">
        <f t="shared" si="194"/>
        <v>7.1016364485622499E-2</v>
      </c>
    </row>
    <row r="6232" spans="1:23">
      <c r="A6232" s="98">
        <f t="shared" si="195"/>
        <v>912</v>
      </c>
      <c r="B6232" s="99">
        <v>44408</v>
      </c>
      <c r="C6232" s="23">
        <v>3829</v>
      </c>
      <c r="D6232" s="23">
        <v>5</v>
      </c>
      <c r="E6232" s="98" t="s">
        <v>49</v>
      </c>
      <c r="F6232" s="98" t="s">
        <v>164</v>
      </c>
      <c r="G6232" s="98" t="s">
        <v>4120</v>
      </c>
      <c r="H6232" s="98" t="s">
        <v>1366</v>
      </c>
      <c r="I6232" s="98" t="s">
        <v>5976</v>
      </c>
      <c r="J6232" s="99">
        <v>45320</v>
      </c>
      <c r="K6232" s="107">
        <v>10000000</v>
      </c>
      <c r="L6232" s="98" t="s">
        <v>9022</v>
      </c>
      <c r="M6232" s="23">
        <v>1080</v>
      </c>
      <c r="N6232" s="23">
        <v>1</v>
      </c>
      <c r="O6232" s="107">
        <v>10000000</v>
      </c>
      <c r="P6232" s="23">
        <v>180</v>
      </c>
      <c r="Q6232" s="23">
        <v>2</v>
      </c>
      <c r="R6232" s="23">
        <v>2</v>
      </c>
      <c r="S6232" s="23">
        <v>0</v>
      </c>
      <c r="T6232" s="47">
        <v>8.3333329999999997</v>
      </c>
      <c r="U6232" s="98" t="s">
        <v>111</v>
      </c>
      <c r="V6232" s="98" t="s">
        <v>3139</v>
      </c>
      <c r="W6232" s="69">
        <f t="shared" si="194"/>
        <v>2.367211865455315E-2</v>
      </c>
    </row>
    <row r="6233" spans="1:23">
      <c r="A6233" s="98">
        <f t="shared" si="195"/>
        <v>912</v>
      </c>
      <c r="B6233" s="99">
        <v>44408</v>
      </c>
      <c r="C6233" s="23">
        <v>3830</v>
      </c>
      <c r="D6233" s="23">
        <v>5</v>
      </c>
      <c r="E6233" s="98" t="s">
        <v>49</v>
      </c>
      <c r="F6233" s="98" t="s">
        <v>164</v>
      </c>
      <c r="G6233" s="98" t="s">
        <v>4120</v>
      </c>
      <c r="H6233" s="98" t="s">
        <v>1366</v>
      </c>
      <c r="I6233" s="98" t="s">
        <v>5976</v>
      </c>
      <c r="J6233" s="99">
        <v>45320</v>
      </c>
      <c r="K6233" s="107">
        <v>5000000</v>
      </c>
      <c r="L6233" s="98" t="s">
        <v>9023</v>
      </c>
      <c r="M6233" s="23">
        <v>1080</v>
      </c>
      <c r="N6233" s="23">
        <v>1</v>
      </c>
      <c r="O6233" s="107">
        <v>5000000</v>
      </c>
      <c r="P6233" s="23">
        <v>30</v>
      </c>
      <c r="Q6233" s="23">
        <v>2</v>
      </c>
      <c r="R6233" s="23">
        <v>2</v>
      </c>
      <c r="S6233" s="23">
        <v>0</v>
      </c>
      <c r="T6233" s="47">
        <v>4.1666660000000002</v>
      </c>
      <c r="U6233" s="98" t="s">
        <v>111</v>
      </c>
      <c r="V6233" s="98" t="s">
        <v>3139</v>
      </c>
      <c r="W6233" s="69">
        <f t="shared" si="194"/>
        <v>1.18360579069494E-2</v>
      </c>
    </row>
    <row r="6234" spans="1:23">
      <c r="A6234" s="98">
        <f t="shared" si="195"/>
        <v>912</v>
      </c>
      <c r="B6234" s="99">
        <v>44408</v>
      </c>
      <c r="C6234" s="23">
        <v>3831</v>
      </c>
      <c r="D6234" s="23">
        <v>5</v>
      </c>
      <c r="E6234" s="98" t="s">
        <v>49</v>
      </c>
      <c r="F6234" s="98" t="s">
        <v>164</v>
      </c>
      <c r="G6234" s="98" t="s">
        <v>4120</v>
      </c>
      <c r="H6234" s="98" t="s">
        <v>1366</v>
      </c>
      <c r="I6234" s="98" t="s">
        <v>5976</v>
      </c>
      <c r="J6234" s="99">
        <v>45320</v>
      </c>
      <c r="K6234" s="107">
        <v>7000000</v>
      </c>
      <c r="L6234" s="98" t="s">
        <v>9024</v>
      </c>
      <c r="M6234" s="23">
        <v>1080</v>
      </c>
      <c r="N6234" s="23">
        <v>1</v>
      </c>
      <c r="O6234" s="107">
        <v>7000000</v>
      </c>
      <c r="P6234" s="23">
        <v>30</v>
      </c>
      <c r="Q6234" s="23">
        <v>2</v>
      </c>
      <c r="R6234" s="23">
        <v>2</v>
      </c>
      <c r="S6234" s="23">
        <v>0</v>
      </c>
      <c r="T6234" s="47">
        <v>5.8333360000000001</v>
      </c>
      <c r="U6234" s="98" t="s">
        <v>111</v>
      </c>
      <c r="V6234" s="98" t="s">
        <v>3139</v>
      </c>
      <c r="W6234" s="69">
        <f t="shared" si="194"/>
        <v>1.6570491296084826E-2</v>
      </c>
    </row>
    <row r="6235" spans="1:23">
      <c r="A6235" s="98">
        <f t="shared" si="195"/>
        <v>912</v>
      </c>
      <c r="B6235" s="99">
        <v>44408</v>
      </c>
      <c r="C6235" s="23">
        <v>3832</v>
      </c>
      <c r="D6235" s="23">
        <v>5</v>
      </c>
      <c r="E6235" s="98" t="s">
        <v>49</v>
      </c>
      <c r="F6235" s="98" t="s">
        <v>164</v>
      </c>
      <c r="G6235" s="98" t="s">
        <v>4120</v>
      </c>
      <c r="H6235" s="98" t="s">
        <v>1366</v>
      </c>
      <c r="I6235" s="98" t="s">
        <v>5976</v>
      </c>
      <c r="J6235" s="99">
        <v>45320</v>
      </c>
      <c r="K6235" s="107">
        <v>10000000</v>
      </c>
      <c r="L6235" s="98" t="s">
        <v>9025</v>
      </c>
      <c r="M6235" s="23">
        <v>1080</v>
      </c>
      <c r="N6235" s="23">
        <v>1</v>
      </c>
      <c r="O6235" s="107">
        <v>10000000</v>
      </c>
      <c r="P6235" s="23">
        <v>180</v>
      </c>
      <c r="Q6235" s="23">
        <v>2</v>
      </c>
      <c r="R6235" s="23">
        <v>2</v>
      </c>
      <c r="S6235" s="23">
        <v>0</v>
      </c>
      <c r="T6235" s="47">
        <v>8.3333329999999997</v>
      </c>
      <c r="U6235" s="98" t="s">
        <v>111</v>
      </c>
      <c r="V6235" s="98" t="s">
        <v>3139</v>
      </c>
      <c r="W6235" s="69">
        <f t="shared" si="194"/>
        <v>2.367211865455315E-2</v>
      </c>
    </row>
    <row r="6236" spans="1:23">
      <c r="A6236" s="98">
        <f t="shared" si="195"/>
        <v>1643</v>
      </c>
      <c r="B6236" s="99">
        <v>44408</v>
      </c>
      <c r="C6236" s="23">
        <v>3833</v>
      </c>
      <c r="D6236" s="23">
        <v>5</v>
      </c>
      <c r="E6236" s="98" t="s">
        <v>49</v>
      </c>
      <c r="F6236" s="98" t="s">
        <v>164</v>
      </c>
      <c r="G6236" s="98" t="s">
        <v>4120</v>
      </c>
      <c r="H6236" s="98" t="s">
        <v>1366</v>
      </c>
      <c r="I6236" s="98" t="s">
        <v>5976</v>
      </c>
      <c r="J6236" s="99">
        <v>46051</v>
      </c>
      <c r="K6236" s="107">
        <v>30000000</v>
      </c>
      <c r="L6236" s="98" t="s">
        <v>9026</v>
      </c>
      <c r="M6236" s="23">
        <v>1800</v>
      </c>
      <c r="N6236" s="23">
        <v>1</v>
      </c>
      <c r="O6236" s="107">
        <v>30000000</v>
      </c>
      <c r="P6236" s="23">
        <v>180</v>
      </c>
      <c r="Q6236" s="23">
        <v>2</v>
      </c>
      <c r="R6236" s="23">
        <v>2</v>
      </c>
      <c r="S6236" s="23">
        <v>0</v>
      </c>
      <c r="T6236" s="47">
        <v>27.009041</v>
      </c>
      <c r="U6236" s="98" t="s">
        <v>111</v>
      </c>
      <c r="V6236" s="98" t="s">
        <v>3139</v>
      </c>
      <c r="W6236" s="69">
        <f t="shared" si="194"/>
        <v>0.1382198068285431</v>
      </c>
    </row>
    <row r="6237" spans="1:23">
      <c r="A6237" s="98">
        <f t="shared" si="195"/>
        <v>1643</v>
      </c>
      <c r="B6237" s="99">
        <v>44408</v>
      </c>
      <c r="C6237" s="23">
        <v>3834</v>
      </c>
      <c r="D6237" s="23">
        <v>5</v>
      </c>
      <c r="E6237" s="98" t="s">
        <v>49</v>
      </c>
      <c r="F6237" s="98" t="s">
        <v>164</v>
      </c>
      <c r="G6237" s="98" t="s">
        <v>4120</v>
      </c>
      <c r="H6237" s="98" t="s">
        <v>1366</v>
      </c>
      <c r="I6237" s="98" t="s">
        <v>5976</v>
      </c>
      <c r="J6237" s="99">
        <v>46051</v>
      </c>
      <c r="K6237" s="107">
        <v>15000000</v>
      </c>
      <c r="L6237" s="98" t="s">
        <v>9027</v>
      </c>
      <c r="M6237" s="23">
        <v>1800</v>
      </c>
      <c r="N6237" s="23">
        <v>1</v>
      </c>
      <c r="O6237" s="107">
        <v>15000000</v>
      </c>
      <c r="P6237" s="23">
        <v>180</v>
      </c>
      <c r="Q6237" s="23">
        <v>2</v>
      </c>
      <c r="R6237" s="23">
        <v>2</v>
      </c>
      <c r="S6237" s="23">
        <v>0</v>
      </c>
      <c r="T6237" s="47">
        <v>13.5</v>
      </c>
      <c r="U6237" s="98" t="s">
        <v>111</v>
      </c>
      <c r="V6237" s="98" t="s">
        <v>3139</v>
      </c>
      <c r="W6237" s="69">
        <f t="shared" si="194"/>
        <v>6.9086769581538698E-2</v>
      </c>
    </row>
    <row r="6238" spans="1:23">
      <c r="A6238" s="98">
        <f t="shared" si="195"/>
        <v>1643</v>
      </c>
      <c r="B6238" s="99">
        <v>44408</v>
      </c>
      <c r="C6238" s="23">
        <v>3835</v>
      </c>
      <c r="D6238" s="23">
        <v>5</v>
      </c>
      <c r="E6238" s="98" t="s">
        <v>49</v>
      </c>
      <c r="F6238" s="98" t="s">
        <v>164</v>
      </c>
      <c r="G6238" s="98" t="s">
        <v>4120</v>
      </c>
      <c r="H6238" s="98" t="s">
        <v>1366</v>
      </c>
      <c r="I6238" s="98" t="s">
        <v>5976</v>
      </c>
      <c r="J6238" s="99">
        <v>46051</v>
      </c>
      <c r="K6238" s="107">
        <v>20000000</v>
      </c>
      <c r="L6238" s="98" t="s">
        <v>9028</v>
      </c>
      <c r="M6238" s="23">
        <v>1800</v>
      </c>
      <c r="N6238" s="23">
        <v>1</v>
      </c>
      <c r="O6238" s="107">
        <v>20000000</v>
      </c>
      <c r="P6238" s="23">
        <v>180</v>
      </c>
      <c r="Q6238" s="23">
        <v>2</v>
      </c>
      <c r="R6238" s="23">
        <v>2</v>
      </c>
      <c r="S6238" s="23">
        <v>0</v>
      </c>
      <c r="T6238" s="47">
        <v>18</v>
      </c>
      <c r="U6238" s="98" t="s">
        <v>111</v>
      </c>
      <c r="V6238" s="98" t="s">
        <v>3139</v>
      </c>
      <c r="W6238" s="69">
        <f t="shared" si="194"/>
        <v>9.2115692775384936E-2</v>
      </c>
    </row>
    <row r="6239" spans="1:23">
      <c r="A6239" s="98">
        <f t="shared" si="195"/>
        <v>915</v>
      </c>
      <c r="B6239" s="99">
        <v>44408</v>
      </c>
      <c r="C6239" s="23">
        <v>3836</v>
      </c>
      <c r="D6239" s="23">
        <v>5</v>
      </c>
      <c r="E6239" s="98" t="s">
        <v>49</v>
      </c>
      <c r="F6239" s="98" t="s">
        <v>164</v>
      </c>
      <c r="G6239" s="98" t="s">
        <v>4120</v>
      </c>
      <c r="H6239" s="98" t="s">
        <v>1366</v>
      </c>
      <c r="I6239" s="98" t="s">
        <v>6059</v>
      </c>
      <c r="J6239" s="99">
        <v>45323</v>
      </c>
      <c r="K6239" s="107">
        <v>10000000</v>
      </c>
      <c r="L6239" s="98" t="s">
        <v>9029</v>
      </c>
      <c r="M6239" s="23">
        <v>1080</v>
      </c>
      <c r="N6239" s="23">
        <v>1</v>
      </c>
      <c r="O6239" s="107">
        <v>10000000</v>
      </c>
      <c r="P6239" s="23">
        <v>180</v>
      </c>
      <c r="Q6239" s="23">
        <v>2</v>
      </c>
      <c r="R6239" s="23">
        <v>2</v>
      </c>
      <c r="S6239" s="23">
        <v>0</v>
      </c>
      <c r="T6239" s="47">
        <v>10</v>
      </c>
      <c r="U6239" s="98" t="s">
        <v>111</v>
      </c>
      <c r="V6239" s="98" t="s">
        <v>3139</v>
      </c>
      <c r="W6239" s="69">
        <f t="shared" si="194"/>
        <v>2.8499986099099622E-2</v>
      </c>
    </row>
    <row r="6240" spans="1:23">
      <c r="A6240" s="98">
        <f t="shared" si="195"/>
        <v>1646</v>
      </c>
      <c r="B6240" s="99">
        <v>44408</v>
      </c>
      <c r="C6240" s="23">
        <v>3837</v>
      </c>
      <c r="D6240" s="23">
        <v>5</v>
      </c>
      <c r="E6240" s="98" t="s">
        <v>49</v>
      </c>
      <c r="F6240" s="98" t="s">
        <v>164</v>
      </c>
      <c r="G6240" s="98" t="s">
        <v>4120</v>
      </c>
      <c r="H6240" s="98" t="s">
        <v>1366</v>
      </c>
      <c r="I6240" s="98" t="s">
        <v>6059</v>
      </c>
      <c r="J6240" s="99">
        <v>46054</v>
      </c>
      <c r="K6240" s="107">
        <v>10000000</v>
      </c>
      <c r="L6240" s="98" t="s">
        <v>9030</v>
      </c>
      <c r="M6240" s="23">
        <v>1800</v>
      </c>
      <c r="N6240" s="23">
        <v>1</v>
      </c>
      <c r="O6240" s="107">
        <v>10000000</v>
      </c>
      <c r="P6240" s="23">
        <v>180</v>
      </c>
      <c r="Q6240" s="23">
        <v>2</v>
      </c>
      <c r="R6240" s="23">
        <v>2</v>
      </c>
      <c r="S6240" s="23">
        <v>0</v>
      </c>
      <c r="T6240" s="47">
        <v>10</v>
      </c>
      <c r="U6240" s="98" t="s">
        <v>111</v>
      </c>
      <c r="V6240" s="98" t="s">
        <v>3139</v>
      </c>
      <c r="W6240" s="69">
        <f t="shared" si="194"/>
        <v>5.1268827452587949E-2</v>
      </c>
    </row>
    <row r="6241" spans="1:23">
      <c r="A6241" s="98">
        <f t="shared" si="195"/>
        <v>2011</v>
      </c>
      <c r="B6241" s="99">
        <v>44408</v>
      </c>
      <c r="C6241" s="23">
        <v>3838</v>
      </c>
      <c r="D6241" s="23">
        <v>5</v>
      </c>
      <c r="E6241" s="98" t="s">
        <v>49</v>
      </c>
      <c r="F6241" s="98" t="s">
        <v>164</v>
      </c>
      <c r="G6241" s="98" t="s">
        <v>4120</v>
      </c>
      <c r="H6241" s="98" t="s">
        <v>1366</v>
      </c>
      <c r="I6241" s="98" t="s">
        <v>6059</v>
      </c>
      <c r="J6241" s="99">
        <v>46419</v>
      </c>
      <c r="K6241" s="107">
        <v>200000000</v>
      </c>
      <c r="L6241" s="98" t="s">
        <v>9031</v>
      </c>
      <c r="M6241" s="23">
        <v>2160</v>
      </c>
      <c r="N6241" s="23">
        <v>1</v>
      </c>
      <c r="O6241" s="107">
        <v>200000000</v>
      </c>
      <c r="P6241" s="23">
        <v>360</v>
      </c>
      <c r="Q6241" s="23">
        <v>2</v>
      </c>
      <c r="R6241" s="23">
        <v>2</v>
      </c>
      <c r="S6241" s="23">
        <v>0</v>
      </c>
      <c r="T6241" s="47">
        <v>200.36777000000001</v>
      </c>
      <c r="U6241" s="98" t="s">
        <v>111</v>
      </c>
      <c r="V6241" s="98" t="s">
        <v>3139</v>
      </c>
      <c r="W6241" s="69">
        <f t="shared" si="194"/>
        <v>1.2550571130789032</v>
      </c>
    </row>
    <row r="6242" spans="1:23">
      <c r="A6242" s="98">
        <f t="shared" si="195"/>
        <v>915</v>
      </c>
      <c r="B6242" s="99">
        <v>44408</v>
      </c>
      <c r="C6242" s="23">
        <v>3839</v>
      </c>
      <c r="D6242" s="23">
        <v>5</v>
      </c>
      <c r="E6242" s="98" t="s">
        <v>49</v>
      </c>
      <c r="F6242" s="98" t="s">
        <v>164</v>
      </c>
      <c r="G6242" s="98" t="s">
        <v>4120</v>
      </c>
      <c r="H6242" s="98" t="s">
        <v>1366</v>
      </c>
      <c r="I6242" s="98" t="s">
        <v>6059</v>
      </c>
      <c r="J6242" s="99">
        <v>45323</v>
      </c>
      <c r="K6242" s="107">
        <v>12000000</v>
      </c>
      <c r="L6242" s="98" t="s">
        <v>9032</v>
      </c>
      <c r="M6242" s="23">
        <v>1080</v>
      </c>
      <c r="N6242" s="23">
        <v>1</v>
      </c>
      <c r="O6242" s="107">
        <v>12000000</v>
      </c>
      <c r="P6242" s="23">
        <v>30</v>
      </c>
      <c r="Q6242" s="23">
        <v>2</v>
      </c>
      <c r="R6242" s="23">
        <v>2</v>
      </c>
      <c r="S6242" s="23">
        <v>0</v>
      </c>
      <c r="T6242" s="47">
        <v>10.333335</v>
      </c>
      <c r="U6242" s="98" t="s">
        <v>111</v>
      </c>
      <c r="V6242" s="98" t="s">
        <v>3139</v>
      </c>
      <c r="W6242" s="69">
        <f t="shared" si="194"/>
        <v>2.9449990385733957E-2</v>
      </c>
    </row>
    <row r="6243" spans="1:23">
      <c r="A6243" s="98">
        <f t="shared" si="195"/>
        <v>1646</v>
      </c>
      <c r="B6243" s="99">
        <v>44408</v>
      </c>
      <c r="C6243" s="23">
        <v>3840</v>
      </c>
      <c r="D6243" s="23">
        <v>5</v>
      </c>
      <c r="E6243" s="98" t="s">
        <v>49</v>
      </c>
      <c r="F6243" s="98" t="s">
        <v>164</v>
      </c>
      <c r="G6243" s="98" t="s">
        <v>4120</v>
      </c>
      <c r="H6243" s="98" t="s">
        <v>1366</v>
      </c>
      <c r="I6243" s="98" t="s">
        <v>6059</v>
      </c>
      <c r="J6243" s="99">
        <v>46054</v>
      </c>
      <c r="K6243" s="107">
        <v>15000000</v>
      </c>
      <c r="L6243" s="98" t="s">
        <v>9033</v>
      </c>
      <c r="M6243" s="23">
        <v>1800</v>
      </c>
      <c r="N6243" s="23">
        <v>1</v>
      </c>
      <c r="O6243" s="107">
        <v>15000000</v>
      </c>
      <c r="P6243" s="23">
        <v>180</v>
      </c>
      <c r="Q6243" s="23">
        <v>2</v>
      </c>
      <c r="R6243" s="23">
        <v>2</v>
      </c>
      <c r="S6243" s="23">
        <v>0</v>
      </c>
      <c r="T6243" s="47">
        <v>15</v>
      </c>
      <c r="U6243" s="98" t="s">
        <v>111</v>
      </c>
      <c r="V6243" s="98" t="s">
        <v>3139</v>
      </c>
      <c r="W6243" s="69">
        <f t="shared" si="194"/>
        <v>7.6903241178881934E-2</v>
      </c>
    </row>
    <row r="6244" spans="1:23">
      <c r="A6244" s="98">
        <f t="shared" si="195"/>
        <v>1646</v>
      </c>
      <c r="B6244" s="99">
        <v>44408</v>
      </c>
      <c r="C6244" s="23">
        <v>3841</v>
      </c>
      <c r="D6244" s="23">
        <v>5</v>
      </c>
      <c r="E6244" s="98" t="s">
        <v>49</v>
      </c>
      <c r="F6244" s="98" t="s">
        <v>164</v>
      </c>
      <c r="G6244" s="98" t="s">
        <v>4120</v>
      </c>
      <c r="H6244" s="98" t="s">
        <v>1366</v>
      </c>
      <c r="I6244" s="98" t="s">
        <v>6059</v>
      </c>
      <c r="J6244" s="99">
        <v>46054</v>
      </c>
      <c r="K6244" s="107">
        <v>20000000</v>
      </c>
      <c r="L6244" s="98" t="s">
        <v>9034</v>
      </c>
      <c r="M6244" s="23">
        <v>1800</v>
      </c>
      <c r="N6244" s="23">
        <v>1</v>
      </c>
      <c r="O6244" s="107">
        <v>20000000</v>
      </c>
      <c r="P6244" s="23">
        <v>180</v>
      </c>
      <c r="Q6244" s="23">
        <v>2</v>
      </c>
      <c r="R6244" s="23">
        <v>2</v>
      </c>
      <c r="S6244" s="23">
        <v>0</v>
      </c>
      <c r="T6244" s="47">
        <v>20</v>
      </c>
      <c r="U6244" s="98" t="s">
        <v>111</v>
      </c>
      <c r="V6244" s="98" t="s">
        <v>3139</v>
      </c>
      <c r="W6244" s="69">
        <f t="shared" si="194"/>
        <v>0.1025376549051759</v>
      </c>
    </row>
    <row r="6245" spans="1:23">
      <c r="A6245" s="98">
        <f t="shared" si="195"/>
        <v>1646</v>
      </c>
      <c r="B6245" s="99">
        <v>44408</v>
      </c>
      <c r="C6245" s="23">
        <v>3842</v>
      </c>
      <c r="D6245" s="23">
        <v>5</v>
      </c>
      <c r="E6245" s="98" t="s">
        <v>49</v>
      </c>
      <c r="F6245" s="98" t="s">
        <v>164</v>
      </c>
      <c r="G6245" s="98" t="s">
        <v>4120</v>
      </c>
      <c r="H6245" s="98" t="s">
        <v>1366</v>
      </c>
      <c r="I6245" s="98" t="s">
        <v>6059</v>
      </c>
      <c r="J6245" s="99">
        <v>46054</v>
      </c>
      <c r="K6245" s="107">
        <v>12000000</v>
      </c>
      <c r="L6245" s="98" t="s">
        <v>9035</v>
      </c>
      <c r="M6245" s="23">
        <v>1800</v>
      </c>
      <c r="N6245" s="23">
        <v>1</v>
      </c>
      <c r="O6245" s="107">
        <v>12000000</v>
      </c>
      <c r="P6245" s="23">
        <v>180</v>
      </c>
      <c r="Q6245" s="23">
        <v>2</v>
      </c>
      <c r="R6245" s="23">
        <v>2</v>
      </c>
      <c r="S6245" s="23">
        <v>0</v>
      </c>
      <c r="T6245" s="47">
        <v>12</v>
      </c>
      <c r="U6245" s="98" t="s">
        <v>111</v>
      </c>
      <c r="V6245" s="98" t="s">
        <v>3139</v>
      </c>
      <c r="W6245" s="69">
        <f t="shared" si="194"/>
        <v>6.1522592943105539E-2</v>
      </c>
    </row>
    <row r="6246" spans="1:23">
      <c r="A6246" s="98">
        <f t="shared" si="195"/>
        <v>915</v>
      </c>
      <c r="B6246" s="99">
        <v>44408</v>
      </c>
      <c r="C6246" s="23">
        <v>3843</v>
      </c>
      <c r="D6246" s="23">
        <v>5</v>
      </c>
      <c r="E6246" s="98" t="s">
        <v>49</v>
      </c>
      <c r="F6246" s="98" t="s">
        <v>164</v>
      </c>
      <c r="G6246" s="98" t="s">
        <v>4120</v>
      </c>
      <c r="H6246" s="98" t="s">
        <v>1366</v>
      </c>
      <c r="I6246" s="98" t="s">
        <v>6059</v>
      </c>
      <c r="J6246" s="99">
        <v>45323</v>
      </c>
      <c r="K6246" s="107">
        <v>12000000</v>
      </c>
      <c r="L6246" s="98" t="s">
        <v>9036</v>
      </c>
      <c r="M6246" s="23">
        <v>1080</v>
      </c>
      <c r="N6246" s="23">
        <v>1</v>
      </c>
      <c r="O6246" s="107">
        <v>12000000</v>
      </c>
      <c r="P6246" s="23">
        <v>180</v>
      </c>
      <c r="Q6246" s="23">
        <v>2</v>
      </c>
      <c r="R6246" s="23">
        <v>2</v>
      </c>
      <c r="S6246" s="23">
        <v>0</v>
      </c>
      <c r="T6246" s="47">
        <v>12</v>
      </c>
      <c r="U6246" s="98" t="s">
        <v>111</v>
      </c>
      <c r="V6246" s="98" t="s">
        <v>3139</v>
      </c>
      <c r="W6246" s="69">
        <f t="shared" si="194"/>
        <v>3.4199983318919547E-2</v>
      </c>
    </row>
    <row r="6247" spans="1:23">
      <c r="A6247" s="98">
        <f t="shared" si="195"/>
        <v>915</v>
      </c>
      <c r="B6247" s="99">
        <v>44408</v>
      </c>
      <c r="C6247" s="23">
        <v>3844</v>
      </c>
      <c r="D6247" s="23">
        <v>5</v>
      </c>
      <c r="E6247" s="98" t="s">
        <v>49</v>
      </c>
      <c r="F6247" s="98" t="s">
        <v>164</v>
      </c>
      <c r="G6247" s="98" t="s">
        <v>4120</v>
      </c>
      <c r="H6247" s="98" t="s">
        <v>1366</v>
      </c>
      <c r="I6247" s="98" t="s">
        <v>6059</v>
      </c>
      <c r="J6247" s="99">
        <v>45323</v>
      </c>
      <c r="K6247" s="107">
        <v>15000000</v>
      </c>
      <c r="L6247" s="98" t="s">
        <v>9037</v>
      </c>
      <c r="M6247" s="23">
        <v>1080</v>
      </c>
      <c r="N6247" s="23">
        <v>1</v>
      </c>
      <c r="O6247" s="107">
        <v>15000000</v>
      </c>
      <c r="P6247" s="23">
        <v>360</v>
      </c>
      <c r="Q6247" s="23">
        <v>2</v>
      </c>
      <c r="R6247" s="23">
        <v>2</v>
      </c>
      <c r="S6247" s="23">
        <v>0</v>
      </c>
      <c r="T6247" s="47">
        <v>15</v>
      </c>
      <c r="U6247" s="98" t="s">
        <v>111</v>
      </c>
      <c r="V6247" s="98" t="s">
        <v>3139</v>
      </c>
      <c r="W6247" s="69">
        <f t="shared" si="194"/>
        <v>4.2749979148649433E-2</v>
      </c>
    </row>
    <row r="6248" spans="1:23">
      <c r="A6248" s="98">
        <f t="shared" si="195"/>
        <v>1281</v>
      </c>
      <c r="B6248" s="99">
        <v>44408</v>
      </c>
      <c r="C6248" s="23">
        <v>3845</v>
      </c>
      <c r="D6248" s="23">
        <v>5</v>
      </c>
      <c r="E6248" s="98" t="s">
        <v>49</v>
      </c>
      <c r="F6248" s="98" t="s">
        <v>164</v>
      </c>
      <c r="G6248" s="98" t="s">
        <v>4120</v>
      </c>
      <c r="H6248" s="98" t="s">
        <v>1366</v>
      </c>
      <c r="I6248" s="98" t="s">
        <v>6059</v>
      </c>
      <c r="J6248" s="99">
        <v>45689</v>
      </c>
      <c r="K6248" s="107">
        <v>30000000</v>
      </c>
      <c r="L6248" s="98" t="s">
        <v>9038</v>
      </c>
      <c r="M6248" s="23">
        <v>1440</v>
      </c>
      <c r="N6248" s="23">
        <v>1</v>
      </c>
      <c r="O6248" s="107">
        <v>30000000</v>
      </c>
      <c r="P6248" s="23">
        <v>180</v>
      </c>
      <c r="Q6248" s="23">
        <v>2</v>
      </c>
      <c r="R6248" s="23">
        <v>2</v>
      </c>
      <c r="S6248" s="23">
        <v>0</v>
      </c>
      <c r="T6248" s="47">
        <v>30</v>
      </c>
      <c r="U6248" s="98" t="s">
        <v>111</v>
      </c>
      <c r="V6248" s="98" t="s">
        <v>3139</v>
      </c>
      <c r="W6248" s="69">
        <f t="shared" si="194"/>
        <v>0.11969994161621841</v>
      </c>
    </row>
    <row r="6249" spans="1:23">
      <c r="A6249" s="98">
        <f t="shared" si="195"/>
        <v>1646</v>
      </c>
      <c r="B6249" s="99">
        <v>44408</v>
      </c>
      <c r="C6249" s="23">
        <v>3846</v>
      </c>
      <c r="D6249" s="23">
        <v>5</v>
      </c>
      <c r="E6249" s="98" t="s">
        <v>49</v>
      </c>
      <c r="F6249" s="98" t="s">
        <v>164</v>
      </c>
      <c r="G6249" s="98" t="s">
        <v>4120</v>
      </c>
      <c r="H6249" s="98" t="s">
        <v>1366</v>
      </c>
      <c r="I6249" s="98" t="s">
        <v>6059</v>
      </c>
      <c r="J6249" s="99">
        <v>46054</v>
      </c>
      <c r="K6249" s="107">
        <v>10000000</v>
      </c>
      <c r="L6249" s="98" t="s">
        <v>9039</v>
      </c>
      <c r="M6249" s="23">
        <v>1800</v>
      </c>
      <c r="N6249" s="23">
        <v>1</v>
      </c>
      <c r="O6249" s="107">
        <v>10000000</v>
      </c>
      <c r="P6249" s="23">
        <v>180</v>
      </c>
      <c r="Q6249" s="23">
        <v>2</v>
      </c>
      <c r="R6249" s="23">
        <v>2</v>
      </c>
      <c r="S6249" s="23">
        <v>0</v>
      </c>
      <c r="T6249" s="47">
        <v>10</v>
      </c>
      <c r="U6249" s="98" t="s">
        <v>111</v>
      </c>
      <c r="V6249" s="98" t="s">
        <v>3139</v>
      </c>
      <c r="W6249" s="69">
        <f t="shared" si="194"/>
        <v>5.1268827452587949E-2</v>
      </c>
    </row>
    <row r="6250" spans="1:23">
      <c r="A6250" s="98">
        <f t="shared" si="195"/>
        <v>915</v>
      </c>
      <c r="B6250" s="99">
        <v>44408</v>
      </c>
      <c r="C6250" s="23">
        <v>3847</v>
      </c>
      <c r="D6250" s="23">
        <v>5</v>
      </c>
      <c r="E6250" s="98" t="s">
        <v>49</v>
      </c>
      <c r="F6250" s="98" t="s">
        <v>164</v>
      </c>
      <c r="G6250" s="98" t="s">
        <v>4120</v>
      </c>
      <c r="H6250" s="98" t="s">
        <v>1366</v>
      </c>
      <c r="I6250" s="98" t="s">
        <v>6059</v>
      </c>
      <c r="J6250" s="99">
        <v>45323</v>
      </c>
      <c r="K6250" s="107">
        <v>15000000</v>
      </c>
      <c r="L6250" s="98" t="s">
        <v>9040</v>
      </c>
      <c r="M6250" s="23">
        <v>1080</v>
      </c>
      <c r="N6250" s="23">
        <v>1</v>
      </c>
      <c r="O6250" s="107">
        <v>15000000</v>
      </c>
      <c r="P6250" s="23">
        <v>90</v>
      </c>
      <c r="Q6250" s="23">
        <v>2</v>
      </c>
      <c r="R6250" s="23">
        <v>2</v>
      </c>
      <c r="S6250" s="23">
        <v>0</v>
      </c>
      <c r="T6250" s="47">
        <v>13.75</v>
      </c>
      <c r="U6250" s="98" t="s">
        <v>111</v>
      </c>
      <c r="V6250" s="98" t="s">
        <v>3139</v>
      </c>
      <c r="W6250" s="69">
        <f t="shared" si="194"/>
        <v>3.9187480886261977E-2</v>
      </c>
    </row>
    <row r="6251" spans="1:23">
      <c r="A6251" s="98">
        <f t="shared" si="195"/>
        <v>1646</v>
      </c>
      <c r="B6251" s="99">
        <v>44408</v>
      </c>
      <c r="C6251" s="23">
        <v>3848</v>
      </c>
      <c r="D6251" s="23">
        <v>5</v>
      </c>
      <c r="E6251" s="98" t="s">
        <v>49</v>
      </c>
      <c r="F6251" s="98" t="s">
        <v>164</v>
      </c>
      <c r="G6251" s="98" t="s">
        <v>4120</v>
      </c>
      <c r="H6251" s="98" t="s">
        <v>1366</v>
      </c>
      <c r="I6251" s="98" t="s">
        <v>6059</v>
      </c>
      <c r="J6251" s="99">
        <v>46054</v>
      </c>
      <c r="K6251" s="107">
        <v>10000000</v>
      </c>
      <c r="L6251" s="98" t="s">
        <v>9041</v>
      </c>
      <c r="M6251" s="23">
        <v>1800</v>
      </c>
      <c r="N6251" s="23">
        <v>1</v>
      </c>
      <c r="O6251" s="107">
        <v>10000000</v>
      </c>
      <c r="P6251" s="23">
        <v>180</v>
      </c>
      <c r="Q6251" s="23">
        <v>2</v>
      </c>
      <c r="R6251" s="23">
        <v>2</v>
      </c>
      <c r="S6251" s="23">
        <v>0</v>
      </c>
      <c r="T6251" s="47">
        <v>10</v>
      </c>
      <c r="U6251" s="98" t="s">
        <v>111</v>
      </c>
      <c r="V6251" s="98" t="s">
        <v>3139</v>
      </c>
      <c r="W6251" s="69">
        <f t="shared" si="194"/>
        <v>5.1268827452587949E-2</v>
      </c>
    </row>
    <row r="6252" spans="1:23">
      <c r="A6252" s="98">
        <f t="shared" si="195"/>
        <v>1646</v>
      </c>
      <c r="B6252" s="99">
        <v>44408</v>
      </c>
      <c r="C6252" s="23">
        <v>3849</v>
      </c>
      <c r="D6252" s="23">
        <v>5</v>
      </c>
      <c r="E6252" s="98" t="s">
        <v>49</v>
      </c>
      <c r="F6252" s="98" t="s">
        <v>164</v>
      </c>
      <c r="G6252" s="98" t="s">
        <v>4120</v>
      </c>
      <c r="H6252" s="98" t="s">
        <v>1366</v>
      </c>
      <c r="I6252" s="98" t="s">
        <v>6059</v>
      </c>
      <c r="J6252" s="99">
        <v>46054</v>
      </c>
      <c r="K6252" s="107">
        <v>12000000</v>
      </c>
      <c r="L6252" s="98" t="s">
        <v>9042</v>
      </c>
      <c r="M6252" s="23">
        <v>1800</v>
      </c>
      <c r="N6252" s="23">
        <v>1</v>
      </c>
      <c r="O6252" s="107">
        <v>12000000</v>
      </c>
      <c r="P6252" s="23">
        <v>180</v>
      </c>
      <c r="Q6252" s="23">
        <v>2</v>
      </c>
      <c r="R6252" s="23">
        <v>2</v>
      </c>
      <c r="S6252" s="23">
        <v>0</v>
      </c>
      <c r="T6252" s="47">
        <v>12</v>
      </c>
      <c r="U6252" s="98" t="s">
        <v>111</v>
      </c>
      <c r="V6252" s="98" t="s">
        <v>3139</v>
      </c>
      <c r="W6252" s="69">
        <f t="shared" si="194"/>
        <v>6.1522592943105539E-2</v>
      </c>
    </row>
    <row r="6253" spans="1:23">
      <c r="A6253" s="98">
        <f t="shared" si="195"/>
        <v>915</v>
      </c>
      <c r="B6253" s="99">
        <v>44408</v>
      </c>
      <c r="C6253" s="23">
        <v>3850</v>
      </c>
      <c r="D6253" s="23">
        <v>5</v>
      </c>
      <c r="E6253" s="98" t="s">
        <v>49</v>
      </c>
      <c r="F6253" s="98" t="s">
        <v>164</v>
      </c>
      <c r="G6253" s="98" t="s">
        <v>4120</v>
      </c>
      <c r="H6253" s="98" t="s">
        <v>1366</v>
      </c>
      <c r="I6253" s="98" t="s">
        <v>6059</v>
      </c>
      <c r="J6253" s="99">
        <v>45323</v>
      </c>
      <c r="K6253" s="107">
        <v>10000000</v>
      </c>
      <c r="L6253" s="98" t="s">
        <v>9043</v>
      </c>
      <c r="M6253" s="23">
        <v>1080</v>
      </c>
      <c r="N6253" s="23">
        <v>1</v>
      </c>
      <c r="O6253" s="107">
        <v>10000000</v>
      </c>
      <c r="P6253" s="23">
        <v>180</v>
      </c>
      <c r="Q6253" s="23">
        <v>2</v>
      </c>
      <c r="R6253" s="23">
        <v>2</v>
      </c>
      <c r="S6253" s="23">
        <v>0</v>
      </c>
      <c r="T6253" s="47">
        <v>10</v>
      </c>
      <c r="U6253" s="98" t="s">
        <v>111</v>
      </c>
      <c r="V6253" s="98" t="s">
        <v>3139</v>
      </c>
      <c r="W6253" s="69">
        <f t="shared" si="194"/>
        <v>2.8499986099099622E-2</v>
      </c>
    </row>
    <row r="6254" spans="1:23">
      <c r="A6254" s="98">
        <f t="shared" si="195"/>
        <v>915</v>
      </c>
      <c r="B6254" s="99">
        <v>44408</v>
      </c>
      <c r="C6254" s="23">
        <v>3851</v>
      </c>
      <c r="D6254" s="23">
        <v>5</v>
      </c>
      <c r="E6254" s="98" t="s">
        <v>49</v>
      </c>
      <c r="F6254" s="98" t="s">
        <v>164</v>
      </c>
      <c r="G6254" s="98" t="s">
        <v>4120</v>
      </c>
      <c r="H6254" s="98" t="s">
        <v>1366</v>
      </c>
      <c r="I6254" s="98" t="s">
        <v>6059</v>
      </c>
      <c r="J6254" s="99">
        <v>45323</v>
      </c>
      <c r="K6254" s="107">
        <v>12000000</v>
      </c>
      <c r="L6254" s="98" t="s">
        <v>9044</v>
      </c>
      <c r="M6254" s="23">
        <v>1080</v>
      </c>
      <c r="N6254" s="23">
        <v>1</v>
      </c>
      <c r="O6254" s="107">
        <v>12000000</v>
      </c>
      <c r="P6254" s="23">
        <v>180</v>
      </c>
      <c r="Q6254" s="23">
        <v>2</v>
      </c>
      <c r="R6254" s="23">
        <v>2</v>
      </c>
      <c r="S6254" s="23">
        <v>0</v>
      </c>
      <c r="T6254" s="47">
        <v>12</v>
      </c>
      <c r="U6254" s="98" t="s">
        <v>111</v>
      </c>
      <c r="V6254" s="98" t="s">
        <v>3139</v>
      </c>
      <c r="W6254" s="69">
        <f t="shared" si="194"/>
        <v>3.4199983318919547E-2</v>
      </c>
    </row>
    <row r="6255" spans="1:23">
      <c r="A6255" s="98">
        <f t="shared" si="195"/>
        <v>915</v>
      </c>
      <c r="B6255" s="99">
        <v>44408</v>
      </c>
      <c r="C6255" s="23">
        <v>3852</v>
      </c>
      <c r="D6255" s="23">
        <v>5</v>
      </c>
      <c r="E6255" s="98" t="s">
        <v>49</v>
      </c>
      <c r="F6255" s="98" t="s">
        <v>164</v>
      </c>
      <c r="G6255" s="98" t="s">
        <v>4120</v>
      </c>
      <c r="H6255" s="98" t="s">
        <v>1366</v>
      </c>
      <c r="I6255" s="98" t="s">
        <v>6059</v>
      </c>
      <c r="J6255" s="99">
        <v>45323</v>
      </c>
      <c r="K6255" s="107">
        <v>6500000</v>
      </c>
      <c r="L6255" s="98" t="s">
        <v>9045</v>
      </c>
      <c r="M6255" s="23">
        <v>1080</v>
      </c>
      <c r="N6255" s="23">
        <v>1</v>
      </c>
      <c r="O6255" s="107">
        <v>6500000</v>
      </c>
      <c r="P6255" s="23">
        <v>180</v>
      </c>
      <c r="Q6255" s="23">
        <v>2</v>
      </c>
      <c r="R6255" s="23">
        <v>2</v>
      </c>
      <c r="S6255" s="23">
        <v>0</v>
      </c>
      <c r="T6255" s="47">
        <v>6.5237809999999996</v>
      </c>
      <c r="U6255" s="98" t="s">
        <v>111</v>
      </c>
      <c r="V6255" s="98" t="s">
        <v>3139</v>
      </c>
      <c r="W6255" s="69">
        <f t="shared" si="194"/>
        <v>1.8592766781357021E-2</v>
      </c>
    </row>
    <row r="6256" spans="1:23">
      <c r="A6256" s="98">
        <f t="shared" si="195"/>
        <v>1646</v>
      </c>
      <c r="B6256" s="99">
        <v>44408</v>
      </c>
      <c r="C6256" s="23">
        <v>3853</v>
      </c>
      <c r="D6256" s="23">
        <v>5</v>
      </c>
      <c r="E6256" s="98" t="s">
        <v>49</v>
      </c>
      <c r="F6256" s="98" t="s">
        <v>164</v>
      </c>
      <c r="G6256" s="98" t="s">
        <v>4120</v>
      </c>
      <c r="H6256" s="98" t="s">
        <v>1366</v>
      </c>
      <c r="I6256" s="98" t="s">
        <v>6059</v>
      </c>
      <c r="J6256" s="99">
        <v>46054</v>
      </c>
      <c r="K6256" s="107">
        <v>13000000</v>
      </c>
      <c r="L6256" s="98" t="s">
        <v>9046</v>
      </c>
      <c r="M6256" s="23">
        <v>1800</v>
      </c>
      <c r="N6256" s="23">
        <v>1</v>
      </c>
      <c r="O6256" s="107">
        <v>13000000</v>
      </c>
      <c r="P6256" s="23">
        <v>180</v>
      </c>
      <c r="Q6256" s="23">
        <v>2</v>
      </c>
      <c r="R6256" s="23">
        <v>2</v>
      </c>
      <c r="S6256" s="23">
        <v>0</v>
      </c>
      <c r="T6256" s="47">
        <v>13</v>
      </c>
      <c r="U6256" s="98" t="s">
        <v>111</v>
      </c>
      <c r="V6256" s="98" t="s">
        <v>3139</v>
      </c>
      <c r="W6256" s="69">
        <f t="shared" si="194"/>
        <v>6.6649475688364324E-2</v>
      </c>
    </row>
    <row r="6257" spans="1:23">
      <c r="A6257" s="98">
        <f t="shared" si="195"/>
        <v>1646</v>
      </c>
      <c r="B6257" s="99">
        <v>44408</v>
      </c>
      <c r="C6257" s="23">
        <v>3854</v>
      </c>
      <c r="D6257" s="23">
        <v>5</v>
      </c>
      <c r="E6257" s="98" t="s">
        <v>49</v>
      </c>
      <c r="F6257" s="98" t="s">
        <v>164</v>
      </c>
      <c r="G6257" s="98" t="s">
        <v>4120</v>
      </c>
      <c r="H6257" s="98" t="s">
        <v>1366</v>
      </c>
      <c r="I6257" s="98" t="s">
        <v>6059</v>
      </c>
      <c r="J6257" s="99">
        <v>46054</v>
      </c>
      <c r="K6257" s="107">
        <v>30000000</v>
      </c>
      <c r="L6257" s="98" t="s">
        <v>9047</v>
      </c>
      <c r="M6257" s="23">
        <v>1800</v>
      </c>
      <c r="N6257" s="23">
        <v>1</v>
      </c>
      <c r="O6257" s="107">
        <v>30000000</v>
      </c>
      <c r="P6257" s="23">
        <v>180</v>
      </c>
      <c r="Q6257" s="23">
        <v>2</v>
      </c>
      <c r="R6257" s="23">
        <v>2</v>
      </c>
      <c r="S6257" s="23">
        <v>0</v>
      </c>
      <c r="T6257" s="47">
        <v>30</v>
      </c>
      <c r="U6257" s="98" t="s">
        <v>111</v>
      </c>
      <c r="V6257" s="98" t="s">
        <v>3139</v>
      </c>
      <c r="W6257" s="69">
        <f t="shared" si="194"/>
        <v>0.15380648235776387</v>
      </c>
    </row>
    <row r="6258" spans="1:23">
      <c r="A6258" s="98">
        <f t="shared" si="195"/>
        <v>1646</v>
      </c>
      <c r="B6258" s="99">
        <v>44408</v>
      </c>
      <c r="C6258" s="23">
        <v>3855</v>
      </c>
      <c r="D6258" s="23">
        <v>5</v>
      </c>
      <c r="E6258" s="98" t="s">
        <v>49</v>
      </c>
      <c r="F6258" s="98" t="s">
        <v>164</v>
      </c>
      <c r="G6258" s="98" t="s">
        <v>4120</v>
      </c>
      <c r="H6258" s="98" t="s">
        <v>1366</v>
      </c>
      <c r="I6258" s="98" t="s">
        <v>6059</v>
      </c>
      <c r="J6258" s="99">
        <v>46054</v>
      </c>
      <c r="K6258" s="107">
        <v>10000000</v>
      </c>
      <c r="L6258" s="98" t="s">
        <v>9048</v>
      </c>
      <c r="M6258" s="23">
        <v>1800</v>
      </c>
      <c r="N6258" s="23">
        <v>1</v>
      </c>
      <c r="O6258" s="107">
        <v>10000000</v>
      </c>
      <c r="P6258" s="23">
        <v>180</v>
      </c>
      <c r="Q6258" s="23">
        <v>2</v>
      </c>
      <c r="R6258" s="23">
        <v>2</v>
      </c>
      <c r="S6258" s="23">
        <v>0</v>
      </c>
      <c r="T6258" s="47">
        <v>10</v>
      </c>
      <c r="U6258" s="98" t="s">
        <v>111</v>
      </c>
      <c r="V6258" s="98" t="s">
        <v>3139</v>
      </c>
      <c r="W6258" s="69">
        <f t="shared" si="194"/>
        <v>5.1268827452587949E-2</v>
      </c>
    </row>
    <row r="6259" spans="1:23">
      <c r="A6259" s="98">
        <f t="shared" si="195"/>
        <v>1646</v>
      </c>
      <c r="B6259" s="99">
        <v>44408</v>
      </c>
      <c r="C6259" s="23">
        <v>3856</v>
      </c>
      <c r="D6259" s="23">
        <v>5</v>
      </c>
      <c r="E6259" s="98" t="s">
        <v>49</v>
      </c>
      <c r="F6259" s="98" t="s">
        <v>164</v>
      </c>
      <c r="G6259" s="98" t="s">
        <v>4120</v>
      </c>
      <c r="H6259" s="98" t="s">
        <v>1366</v>
      </c>
      <c r="I6259" s="98" t="s">
        <v>6059</v>
      </c>
      <c r="J6259" s="99">
        <v>46054</v>
      </c>
      <c r="K6259" s="107">
        <v>30000000</v>
      </c>
      <c r="L6259" s="98" t="s">
        <v>9049</v>
      </c>
      <c r="M6259" s="23">
        <v>1800</v>
      </c>
      <c r="N6259" s="23">
        <v>1</v>
      </c>
      <c r="O6259" s="107">
        <v>30000000</v>
      </c>
      <c r="P6259" s="23">
        <v>180</v>
      </c>
      <c r="Q6259" s="23">
        <v>2</v>
      </c>
      <c r="R6259" s="23">
        <v>2</v>
      </c>
      <c r="S6259" s="23">
        <v>0</v>
      </c>
      <c r="T6259" s="47">
        <v>30.109670999999999</v>
      </c>
      <c r="U6259" s="98" t="s">
        <v>111</v>
      </c>
      <c r="V6259" s="98" t="s">
        <v>3139</v>
      </c>
      <c r="W6259" s="69">
        <f t="shared" si="194"/>
        <v>0.15436875271531911</v>
      </c>
    </row>
    <row r="6260" spans="1:23">
      <c r="A6260" s="98">
        <f t="shared" si="195"/>
        <v>915</v>
      </c>
      <c r="B6260" s="99">
        <v>44408</v>
      </c>
      <c r="C6260" s="23">
        <v>3857</v>
      </c>
      <c r="D6260" s="23">
        <v>5</v>
      </c>
      <c r="E6260" s="98" t="s">
        <v>49</v>
      </c>
      <c r="F6260" s="98" t="s">
        <v>164</v>
      </c>
      <c r="G6260" s="98" t="s">
        <v>4120</v>
      </c>
      <c r="H6260" s="98" t="s">
        <v>1366</v>
      </c>
      <c r="I6260" s="98" t="s">
        <v>6059</v>
      </c>
      <c r="J6260" s="99">
        <v>45323</v>
      </c>
      <c r="K6260" s="107">
        <v>5000000</v>
      </c>
      <c r="L6260" s="98" t="s">
        <v>9050</v>
      </c>
      <c r="M6260" s="23">
        <v>1080</v>
      </c>
      <c r="N6260" s="23">
        <v>1</v>
      </c>
      <c r="O6260" s="107">
        <v>5000000</v>
      </c>
      <c r="P6260" s="23">
        <v>180</v>
      </c>
      <c r="Q6260" s="23">
        <v>2</v>
      </c>
      <c r="R6260" s="23">
        <v>2</v>
      </c>
      <c r="S6260" s="23">
        <v>0</v>
      </c>
      <c r="T6260" s="47">
        <v>5</v>
      </c>
      <c r="U6260" s="98" t="s">
        <v>111</v>
      </c>
      <c r="V6260" s="98" t="s">
        <v>3139</v>
      </c>
      <c r="W6260" s="69">
        <f t="shared" si="194"/>
        <v>1.4249993049549811E-2</v>
      </c>
    </row>
    <row r="6261" spans="1:23">
      <c r="A6261" s="98">
        <f t="shared" si="195"/>
        <v>1646</v>
      </c>
      <c r="B6261" s="99">
        <v>44408</v>
      </c>
      <c r="C6261" s="23">
        <v>3858</v>
      </c>
      <c r="D6261" s="23">
        <v>5</v>
      </c>
      <c r="E6261" s="98" t="s">
        <v>49</v>
      </c>
      <c r="F6261" s="98" t="s">
        <v>164</v>
      </c>
      <c r="G6261" s="98" t="s">
        <v>4120</v>
      </c>
      <c r="H6261" s="98" t="s">
        <v>1366</v>
      </c>
      <c r="I6261" s="98" t="s">
        <v>6059</v>
      </c>
      <c r="J6261" s="99">
        <v>46054</v>
      </c>
      <c r="K6261" s="107">
        <v>50000000</v>
      </c>
      <c r="L6261" s="98" t="s">
        <v>9051</v>
      </c>
      <c r="M6261" s="23">
        <v>1800</v>
      </c>
      <c r="N6261" s="23">
        <v>1</v>
      </c>
      <c r="O6261" s="107">
        <v>50000000</v>
      </c>
      <c r="P6261" s="23">
        <v>180</v>
      </c>
      <c r="Q6261" s="23">
        <v>2</v>
      </c>
      <c r="R6261" s="23">
        <v>2</v>
      </c>
      <c r="S6261" s="23">
        <v>0</v>
      </c>
      <c r="T6261" s="47">
        <v>50.182679</v>
      </c>
      <c r="U6261" s="98" t="s">
        <v>111</v>
      </c>
      <c r="V6261" s="98" t="s">
        <v>3139</v>
      </c>
      <c r="W6261" s="69">
        <f t="shared" si="194"/>
        <v>0.25728071107596084</v>
      </c>
    </row>
    <row r="6262" spans="1:23">
      <c r="A6262" s="98">
        <f t="shared" si="195"/>
        <v>1646</v>
      </c>
      <c r="B6262" s="99">
        <v>44408</v>
      </c>
      <c r="C6262" s="23">
        <v>3859</v>
      </c>
      <c r="D6262" s="23">
        <v>5</v>
      </c>
      <c r="E6262" s="98" t="s">
        <v>49</v>
      </c>
      <c r="F6262" s="98" t="s">
        <v>164</v>
      </c>
      <c r="G6262" s="98" t="s">
        <v>4120</v>
      </c>
      <c r="H6262" s="98" t="s">
        <v>1366</v>
      </c>
      <c r="I6262" s="98" t="s">
        <v>6059</v>
      </c>
      <c r="J6262" s="99">
        <v>46054</v>
      </c>
      <c r="K6262" s="107">
        <v>25000000</v>
      </c>
      <c r="L6262" s="98" t="s">
        <v>9052</v>
      </c>
      <c r="M6262" s="23">
        <v>1800</v>
      </c>
      <c r="N6262" s="23">
        <v>1</v>
      </c>
      <c r="O6262" s="107">
        <v>25000000</v>
      </c>
      <c r="P6262" s="23">
        <v>180</v>
      </c>
      <c r="Q6262" s="23">
        <v>2</v>
      </c>
      <c r="R6262" s="23">
        <v>2</v>
      </c>
      <c r="S6262" s="23">
        <v>0</v>
      </c>
      <c r="T6262" s="47">
        <v>25.091428000000001</v>
      </c>
      <c r="U6262" s="98" t="s">
        <v>111</v>
      </c>
      <c r="V6262" s="98" t="s">
        <v>3139</v>
      </c>
      <c r="W6262" s="69">
        <f t="shared" si="194"/>
        <v>0.12864080926710339</v>
      </c>
    </row>
    <row r="6263" spans="1:23">
      <c r="A6263" s="98">
        <f t="shared" si="195"/>
        <v>915</v>
      </c>
      <c r="B6263" s="99">
        <v>44408</v>
      </c>
      <c r="C6263" s="23">
        <v>3860</v>
      </c>
      <c r="D6263" s="23">
        <v>5</v>
      </c>
      <c r="E6263" s="98" t="s">
        <v>49</v>
      </c>
      <c r="F6263" s="98" t="s">
        <v>164</v>
      </c>
      <c r="G6263" s="98" t="s">
        <v>4120</v>
      </c>
      <c r="H6263" s="98" t="s">
        <v>1366</v>
      </c>
      <c r="I6263" s="98" t="s">
        <v>6059</v>
      </c>
      <c r="J6263" s="99">
        <v>45323</v>
      </c>
      <c r="K6263" s="107">
        <v>10000000</v>
      </c>
      <c r="L6263" s="98" t="s">
        <v>9053</v>
      </c>
      <c r="M6263" s="23">
        <v>1080</v>
      </c>
      <c r="N6263" s="23">
        <v>1</v>
      </c>
      <c r="O6263" s="107">
        <v>10000000</v>
      </c>
      <c r="P6263" s="23">
        <v>180</v>
      </c>
      <c r="Q6263" s="23">
        <v>2</v>
      </c>
      <c r="R6263" s="23">
        <v>2</v>
      </c>
      <c r="S6263" s="23">
        <v>0</v>
      </c>
      <c r="T6263" s="47">
        <v>10</v>
      </c>
      <c r="U6263" s="98" t="s">
        <v>111</v>
      </c>
      <c r="V6263" s="98" t="s">
        <v>3139</v>
      </c>
      <c r="W6263" s="69">
        <f t="shared" si="194"/>
        <v>2.8499986099099622E-2</v>
      </c>
    </row>
    <row r="6264" spans="1:23">
      <c r="A6264" s="98">
        <f t="shared" si="195"/>
        <v>1647</v>
      </c>
      <c r="B6264" s="99">
        <v>44408</v>
      </c>
      <c r="C6264" s="23">
        <v>3861</v>
      </c>
      <c r="D6264" s="23">
        <v>5</v>
      </c>
      <c r="E6264" s="98" t="s">
        <v>49</v>
      </c>
      <c r="F6264" s="98" t="s">
        <v>164</v>
      </c>
      <c r="G6264" s="98" t="s">
        <v>4120</v>
      </c>
      <c r="H6264" s="98" t="s">
        <v>1366</v>
      </c>
      <c r="I6264" s="98" t="s">
        <v>6035</v>
      </c>
      <c r="J6264" s="99">
        <v>46055</v>
      </c>
      <c r="K6264" s="107">
        <v>15000000</v>
      </c>
      <c r="L6264" s="98" t="s">
        <v>9054</v>
      </c>
      <c r="M6264" s="23">
        <v>1800</v>
      </c>
      <c r="N6264" s="23">
        <v>1</v>
      </c>
      <c r="O6264" s="107">
        <v>15000000</v>
      </c>
      <c r="P6264" s="23">
        <v>180</v>
      </c>
      <c r="Q6264" s="23">
        <v>2</v>
      </c>
      <c r="R6264" s="23">
        <v>2</v>
      </c>
      <c r="S6264" s="23">
        <v>0</v>
      </c>
      <c r="T6264" s="47">
        <v>15</v>
      </c>
      <c r="U6264" s="98" t="s">
        <v>111</v>
      </c>
      <c r="V6264" s="98" t="s">
        <v>3139</v>
      </c>
      <c r="W6264" s="69">
        <f t="shared" si="194"/>
        <v>7.694996246756898E-2</v>
      </c>
    </row>
    <row r="6265" spans="1:23">
      <c r="A6265" s="98">
        <f t="shared" si="195"/>
        <v>916</v>
      </c>
      <c r="B6265" s="99">
        <v>44408</v>
      </c>
      <c r="C6265" s="23">
        <v>3862</v>
      </c>
      <c r="D6265" s="23">
        <v>5</v>
      </c>
      <c r="E6265" s="98" t="s">
        <v>49</v>
      </c>
      <c r="F6265" s="98" t="s">
        <v>164</v>
      </c>
      <c r="G6265" s="98" t="s">
        <v>4120</v>
      </c>
      <c r="H6265" s="98" t="s">
        <v>1366</v>
      </c>
      <c r="I6265" s="98" t="s">
        <v>6035</v>
      </c>
      <c r="J6265" s="99">
        <v>45324</v>
      </c>
      <c r="K6265" s="107">
        <v>25000000</v>
      </c>
      <c r="L6265" s="98" t="s">
        <v>9055</v>
      </c>
      <c r="M6265" s="23">
        <v>1080</v>
      </c>
      <c r="N6265" s="23">
        <v>1</v>
      </c>
      <c r="O6265" s="107">
        <v>25000000</v>
      </c>
      <c r="P6265" s="23">
        <v>180</v>
      </c>
      <c r="Q6265" s="23">
        <v>2</v>
      </c>
      <c r="R6265" s="23">
        <v>2</v>
      </c>
      <c r="S6265" s="23">
        <v>2.59</v>
      </c>
      <c r="T6265" s="47">
        <v>25.092364</v>
      </c>
      <c r="U6265" s="98" t="s">
        <v>111</v>
      </c>
      <c r="V6265" s="98" t="s">
        <v>3139</v>
      </c>
      <c r="W6265" s="69">
        <f t="shared" si="194"/>
        <v>7.1591359024840401E-2</v>
      </c>
    </row>
    <row r="6266" spans="1:23">
      <c r="A6266" s="98">
        <f t="shared" si="195"/>
        <v>916</v>
      </c>
      <c r="B6266" s="99">
        <v>44408</v>
      </c>
      <c r="C6266" s="23">
        <v>3863</v>
      </c>
      <c r="D6266" s="23">
        <v>5</v>
      </c>
      <c r="E6266" s="98" t="s">
        <v>49</v>
      </c>
      <c r="F6266" s="98" t="s">
        <v>164</v>
      </c>
      <c r="G6266" s="98" t="s">
        <v>4120</v>
      </c>
      <c r="H6266" s="98" t="s">
        <v>1366</v>
      </c>
      <c r="I6266" s="98" t="s">
        <v>6035</v>
      </c>
      <c r="J6266" s="99">
        <v>45324</v>
      </c>
      <c r="K6266" s="107">
        <v>10500000</v>
      </c>
      <c r="L6266" s="98" t="s">
        <v>9056</v>
      </c>
      <c r="M6266" s="23">
        <v>1080</v>
      </c>
      <c r="N6266" s="23">
        <v>1</v>
      </c>
      <c r="O6266" s="107">
        <v>10500000</v>
      </c>
      <c r="P6266" s="23">
        <v>180</v>
      </c>
      <c r="Q6266" s="23">
        <v>2</v>
      </c>
      <c r="R6266" s="23">
        <v>2</v>
      </c>
      <c r="S6266" s="23">
        <v>0</v>
      </c>
      <c r="T6266" s="47">
        <v>10.5</v>
      </c>
      <c r="U6266" s="98" t="s">
        <v>111</v>
      </c>
      <c r="V6266" s="98" t="s">
        <v>3139</v>
      </c>
      <c r="W6266" s="69">
        <f t="shared" si="194"/>
        <v>2.9957690306135536E-2</v>
      </c>
    </row>
    <row r="6267" spans="1:23">
      <c r="A6267" s="98">
        <f t="shared" si="195"/>
        <v>1648</v>
      </c>
      <c r="B6267" s="99">
        <v>44408</v>
      </c>
      <c r="C6267" s="23">
        <v>3864</v>
      </c>
      <c r="D6267" s="23">
        <v>5</v>
      </c>
      <c r="E6267" s="98" t="s">
        <v>49</v>
      </c>
      <c r="F6267" s="98" t="s">
        <v>164</v>
      </c>
      <c r="G6267" s="98" t="s">
        <v>4120</v>
      </c>
      <c r="H6267" s="98" t="s">
        <v>1366</v>
      </c>
      <c r="I6267" s="98" t="s">
        <v>6342</v>
      </c>
      <c r="J6267" s="99">
        <v>46056</v>
      </c>
      <c r="K6267" s="107">
        <v>10000000</v>
      </c>
      <c r="L6267" s="98" t="s">
        <v>9057</v>
      </c>
      <c r="M6267" s="23">
        <v>1800</v>
      </c>
      <c r="N6267" s="23">
        <v>1</v>
      </c>
      <c r="O6267" s="107">
        <v>10000000</v>
      </c>
      <c r="P6267" s="23">
        <v>180</v>
      </c>
      <c r="Q6267" s="23">
        <v>2</v>
      </c>
      <c r="R6267" s="23">
        <v>2</v>
      </c>
      <c r="S6267" s="23">
        <v>0</v>
      </c>
      <c r="T6267" s="47">
        <v>10</v>
      </c>
      <c r="U6267" s="98" t="s">
        <v>111</v>
      </c>
      <c r="V6267" s="98" t="s">
        <v>3139</v>
      </c>
      <c r="W6267" s="69">
        <f t="shared" si="194"/>
        <v>5.1331122504170684E-2</v>
      </c>
    </row>
    <row r="6268" spans="1:23">
      <c r="A6268" s="98">
        <f t="shared" si="195"/>
        <v>917</v>
      </c>
      <c r="B6268" s="99">
        <v>44408</v>
      </c>
      <c r="C6268" s="23">
        <v>3865</v>
      </c>
      <c r="D6268" s="23">
        <v>5</v>
      </c>
      <c r="E6268" s="98" t="s">
        <v>49</v>
      </c>
      <c r="F6268" s="98" t="s">
        <v>164</v>
      </c>
      <c r="G6268" s="98" t="s">
        <v>4120</v>
      </c>
      <c r="H6268" s="98" t="s">
        <v>1366</v>
      </c>
      <c r="I6268" s="98" t="s">
        <v>6342</v>
      </c>
      <c r="J6268" s="99">
        <v>45325</v>
      </c>
      <c r="K6268" s="107">
        <v>7000000</v>
      </c>
      <c r="L6268" s="98" t="s">
        <v>9059</v>
      </c>
      <c r="M6268" s="23">
        <v>1080</v>
      </c>
      <c r="N6268" s="23">
        <v>1</v>
      </c>
      <c r="O6268" s="107">
        <v>7000000</v>
      </c>
      <c r="P6268" s="23">
        <v>180</v>
      </c>
      <c r="Q6268" s="23">
        <v>2</v>
      </c>
      <c r="R6268" s="23">
        <v>2</v>
      </c>
      <c r="S6268" s="23">
        <v>0</v>
      </c>
      <c r="T6268" s="47">
        <v>7</v>
      </c>
      <c r="U6268" s="98" t="s">
        <v>111</v>
      </c>
      <c r="V6268" s="98" t="s">
        <v>3139</v>
      </c>
      <c r="W6268" s="69">
        <f t="shared" si="194"/>
        <v>1.9993596805477645E-2</v>
      </c>
    </row>
    <row r="6269" spans="1:23">
      <c r="A6269" s="98">
        <f t="shared" si="195"/>
        <v>1648</v>
      </c>
      <c r="B6269" s="99">
        <v>44408</v>
      </c>
      <c r="C6269" s="23">
        <v>3866</v>
      </c>
      <c r="D6269" s="23">
        <v>5</v>
      </c>
      <c r="E6269" s="98" t="s">
        <v>49</v>
      </c>
      <c r="F6269" s="98" t="s">
        <v>164</v>
      </c>
      <c r="G6269" s="98" t="s">
        <v>4120</v>
      </c>
      <c r="H6269" s="98" t="s">
        <v>1366</v>
      </c>
      <c r="I6269" s="98" t="s">
        <v>6342</v>
      </c>
      <c r="J6269" s="99">
        <v>46056</v>
      </c>
      <c r="K6269" s="107">
        <v>10000000</v>
      </c>
      <c r="L6269" s="98" t="s">
        <v>9060</v>
      </c>
      <c r="M6269" s="23">
        <v>1800</v>
      </c>
      <c r="N6269" s="23">
        <v>1</v>
      </c>
      <c r="O6269" s="107">
        <v>10000000</v>
      </c>
      <c r="P6269" s="23">
        <v>180</v>
      </c>
      <c r="Q6269" s="23">
        <v>2</v>
      </c>
      <c r="R6269" s="23">
        <v>2</v>
      </c>
      <c r="S6269" s="23">
        <v>0</v>
      </c>
      <c r="T6269" s="47">
        <v>10</v>
      </c>
      <c r="U6269" s="98" t="s">
        <v>111</v>
      </c>
      <c r="V6269" s="98" t="s">
        <v>3139</v>
      </c>
      <c r="W6269" s="69">
        <f t="shared" si="194"/>
        <v>5.1331122504170684E-2</v>
      </c>
    </row>
    <row r="6270" spans="1:23">
      <c r="A6270" s="98">
        <f t="shared" si="195"/>
        <v>917</v>
      </c>
      <c r="B6270" s="99">
        <v>44408</v>
      </c>
      <c r="C6270" s="23">
        <v>3867</v>
      </c>
      <c r="D6270" s="23">
        <v>5</v>
      </c>
      <c r="E6270" s="98" t="s">
        <v>49</v>
      </c>
      <c r="F6270" s="98" t="s">
        <v>164</v>
      </c>
      <c r="G6270" s="98" t="s">
        <v>4120</v>
      </c>
      <c r="H6270" s="98" t="s">
        <v>1366</v>
      </c>
      <c r="I6270" s="98" t="s">
        <v>6342</v>
      </c>
      <c r="J6270" s="99">
        <v>45325</v>
      </c>
      <c r="K6270" s="107">
        <v>18000000</v>
      </c>
      <c r="L6270" s="98" t="s">
        <v>9061</v>
      </c>
      <c r="M6270" s="23">
        <v>1080</v>
      </c>
      <c r="N6270" s="23">
        <v>1</v>
      </c>
      <c r="O6270" s="107">
        <v>18000000</v>
      </c>
      <c r="P6270" s="23">
        <v>180</v>
      </c>
      <c r="Q6270" s="23">
        <v>2</v>
      </c>
      <c r="R6270" s="23">
        <v>2</v>
      </c>
      <c r="S6270" s="23">
        <v>0</v>
      </c>
      <c r="T6270" s="47">
        <v>16.823177999999999</v>
      </c>
      <c r="U6270" s="98" t="s">
        <v>111</v>
      </c>
      <c r="V6270" s="98" t="s">
        <v>3139</v>
      </c>
      <c r="W6270" s="69">
        <f t="shared" si="194"/>
        <v>4.80508339883974E-2</v>
      </c>
    </row>
    <row r="6271" spans="1:23">
      <c r="A6271" s="98">
        <f t="shared" si="195"/>
        <v>1648</v>
      </c>
      <c r="B6271" s="99">
        <v>44408</v>
      </c>
      <c r="C6271" s="23">
        <v>3868</v>
      </c>
      <c r="D6271" s="23">
        <v>5</v>
      </c>
      <c r="E6271" s="98" t="s">
        <v>49</v>
      </c>
      <c r="F6271" s="98" t="s">
        <v>164</v>
      </c>
      <c r="G6271" s="98" t="s">
        <v>4120</v>
      </c>
      <c r="H6271" s="98" t="s">
        <v>1366</v>
      </c>
      <c r="I6271" s="98" t="s">
        <v>6342</v>
      </c>
      <c r="J6271" s="99">
        <v>46056</v>
      </c>
      <c r="K6271" s="107">
        <v>25000000</v>
      </c>
      <c r="L6271" s="98" t="s">
        <v>9058</v>
      </c>
      <c r="M6271" s="23">
        <v>1800</v>
      </c>
      <c r="N6271" s="23">
        <v>1</v>
      </c>
      <c r="O6271" s="107">
        <v>25000000</v>
      </c>
      <c r="P6271" s="23">
        <v>180</v>
      </c>
      <c r="Q6271" s="23">
        <v>2</v>
      </c>
      <c r="R6271" s="23">
        <v>2</v>
      </c>
      <c r="S6271" s="23">
        <v>0</v>
      </c>
      <c r="T6271" s="47">
        <v>25</v>
      </c>
      <c r="U6271" s="98" t="s">
        <v>111</v>
      </c>
      <c r="V6271" s="98" t="s">
        <v>3139</v>
      </c>
      <c r="W6271" s="69">
        <f t="shared" si="194"/>
        <v>0.1283278062604267</v>
      </c>
    </row>
    <row r="6272" spans="1:23">
      <c r="A6272" s="98">
        <f t="shared" si="195"/>
        <v>917</v>
      </c>
      <c r="B6272" s="99">
        <v>44408</v>
      </c>
      <c r="C6272" s="23">
        <v>3869</v>
      </c>
      <c r="D6272" s="23">
        <v>5</v>
      </c>
      <c r="E6272" s="98" t="s">
        <v>49</v>
      </c>
      <c r="F6272" s="98" t="s">
        <v>164</v>
      </c>
      <c r="G6272" s="98" t="s">
        <v>4120</v>
      </c>
      <c r="H6272" s="98" t="s">
        <v>1366</v>
      </c>
      <c r="I6272" s="98" t="s">
        <v>6342</v>
      </c>
      <c r="J6272" s="99">
        <v>45325</v>
      </c>
      <c r="K6272" s="107">
        <v>18000000</v>
      </c>
      <c r="L6272" s="98" t="s">
        <v>9062</v>
      </c>
      <c r="M6272" s="23">
        <v>1080</v>
      </c>
      <c r="N6272" s="23">
        <v>1</v>
      </c>
      <c r="O6272" s="107">
        <v>18000000</v>
      </c>
      <c r="P6272" s="23">
        <v>30</v>
      </c>
      <c r="Q6272" s="23">
        <v>2</v>
      </c>
      <c r="R6272" s="23">
        <v>2</v>
      </c>
      <c r="S6272" s="23">
        <v>0</v>
      </c>
      <c r="T6272" s="47">
        <v>15.5</v>
      </c>
      <c r="U6272" s="98" t="s">
        <v>111</v>
      </c>
      <c r="V6272" s="98" t="s">
        <v>3139</v>
      </c>
      <c r="W6272" s="69">
        <f t="shared" si="194"/>
        <v>4.4271535783557643E-2</v>
      </c>
    </row>
    <row r="6273" spans="1:23">
      <c r="A6273" s="98">
        <f t="shared" si="195"/>
        <v>917</v>
      </c>
      <c r="B6273" s="99">
        <v>44408</v>
      </c>
      <c r="C6273" s="23">
        <v>3870</v>
      </c>
      <c r="D6273" s="23">
        <v>5</v>
      </c>
      <c r="E6273" s="98" t="s">
        <v>49</v>
      </c>
      <c r="F6273" s="98" t="s">
        <v>164</v>
      </c>
      <c r="G6273" s="98" t="s">
        <v>4120</v>
      </c>
      <c r="H6273" s="98" t="s">
        <v>1366</v>
      </c>
      <c r="I6273" s="98" t="s">
        <v>6342</v>
      </c>
      <c r="J6273" s="99">
        <v>45325</v>
      </c>
      <c r="K6273" s="107">
        <v>10000000</v>
      </c>
      <c r="L6273" s="98" t="s">
        <v>9063</v>
      </c>
      <c r="M6273" s="23">
        <v>1080</v>
      </c>
      <c r="N6273" s="23">
        <v>1</v>
      </c>
      <c r="O6273" s="107">
        <v>10000000</v>
      </c>
      <c r="P6273" s="23">
        <v>180</v>
      </c>
      <c r="Q6273" s="23">
        <v>2</v>
      </c>
      <c r="R6273" s="23">
        <v>2</v>
      </c>
      <c r="S6273" s="23">
        <v>0</v>
      </c>
      <c r="T6273" s="47">
        <v>10</v>
      </c>
      <c r="U6273" s="98" t="s">
        <v>111</v>
      </c>
      <c r="V6273" s="98" t="s">
        <v>3139</v>
      </c>
      <c r="W6273" s="69">
        <f t="shared" si="194"/>
        <v>2.8562281150682354E-2</v>
      </c>
    </row>
    <row r="6274" spans="1:23">
      <c r="A6274" s="98">
        <f t="shared" si="195"/>
        <v>917</v>
      </c>
      <c r="B6274" s="99">
        <v>44408</v>
      </c>
      <c r="C6274" s="23">
        <v>3871</v>
      </c>
      <c r="D6274" s="23">
        <v>5</v>
      </c>
      <c r="E6274" s="98" t="s">
        <v>49</v>
      </c>
      <c r="F6274" s="98" t="s">
        <v>164</v>
      </c>
      <c r="G6274" s="98" t="s">
        <v>4120</v>
      </c>
      <c r="H6274" s="98" t="s">
        <v>1366</v>
      </c>
      <c r="I6274" s="98" t="s">
        <v>6342</v>
      </c>
      <c r="J6274" s="99">
        <v>45325</v>
      </c>
      <c r="K6274" s="107">
        <v>18000000</v>
      </c>
      <c r="L6274" s="98" t="s">
        <v>9064</v>
      </c>
      <c r="M6274" s="23">
        <v>1080</v>
      </c>
      <c r="N6274" s="23">
        <v>1</v>
      </c>
      <c r="O6274" s="107">
        <v>18000000</v>
      </c>
      <c r="P6274" s="23">
        <v>90</v>
      </c>
      <c r="Q6274" s="23">
        <v>2</v>
      </c>
      <c r="R6274" s="23">
        <v>2</v>
      </c>
      <c r="S6274" s="23">
        <v>0</v>
      </c>
      <c r="T6274" s="47">
        <v>16.5</v>
      </c>
      <c r="U6274" s="98" t="s">
        <v>111</v>
      </c>
      <c r="V6274" s="98" t="s">
        <v>3139</v>
      </c>
      <c r="W6274" s="69">
        <f t="shared" ref="W6274:W6337" si="196">+T6274/SUM($T$2:$T$5848)*A6274</f>
        <v>4.7127763898625885E-2</v>
      </c>
    </row>
    <row r="6275" spans="1:23">
      <c r="A6275" s="98">
        <f t="shared" ref="A6275:A6338" si="197">+J6275-B6275</f>
        <v>1648</v>
      </c>
      <c r="B6275" s="99">
        <v>44408</v>
      </c>
      <c r="C6275" s="23">
        <v>3872</v>
      </c>
      <c r="D6275" s="23">
        <v>5</v>
      </c>
      <c r="E6275" s="98" t="s">
        <v>49</v>
      </c>
      <c r="F6275" s="98" t="s">
        <v>164</v>
      </c>
      <c r="G6275" s="98" t="s">
        <v>4120</v>
      </c>
      <c r="H6275" s="98" t="s">
        <v>1366</v>
      </c>
      <c r="I6275" s="98" t="s">
        <v>6342</v>
      </c>
      <c r="J6275" s="99">
        <v>46056</v>
      </c>
      <c r="K6275" s="107">
        <v>30000000</v>
      </c>
      <c r="L6275" s="98" t="s">
        <v>9065</v>
      </c>
      <c r="M6275" s="23">
        <v>1800</v>
      </c>
      <c r="N6275" s="23">
        <v>1</v>
      </c>
      <c r="O6275" s="107">
        <v>30000000</v>
      </c>
      <c r="P6275" s="23">
        <v>30</v>
      </c>
      <c r="Q6275" s="23">
        <v>2</v>
      </c>
      <c r="R6275" s="23">
        <v>2</v>
      </c>
      <c r="S6275" s="23">
        <v>0</v>
      </c>
      <c r="T6275" s="47">
        <v>27.710481000000001</v>
      </c>
      <c r="U6275" s="98" t="s">
        <v>111</v>
      </c>
      <c r="V6275" s="98" t="s">
        <v>3139</v>
      </c>
      <c r="W6275" s="69">
        <f t="shared" si="196"/>
        <v>0.14224100948604942</v>
      </c>
    </row>
    <row r="6276" spans="1:23">
      <c r="A6276" s="98">
        <f t="shared" si="197"/>
        <v>917</v>
      </c>
      <c r="B6276" s="99">
        <v>44408</v>
      </c>
      <c r="C6276" s="23">
        <v>3873</v>
      </c>
      <c r="D6276" s="23">
        <v>5</v>
      </c>
      <c r="E6276" s="98" t="s">
        <v>49</v>
      </c>
      <c r="F6276" s="98" t="s">
        <v>164</v>
      </c>
      <c r="G6276" s="98" t="s">
        <v>4120</v>
      </c>
      <c r="H6276" s="98" t="s">
        <v>1366</v>
      </c>
      <c r="I6276" s="98" t="s">
        <v>6342</v>
      </c>
      <c r="J6276" s="99">
        <v>45325</v>
      </c>
      <c r="K6276" s="107">
        <v>10000000</v>
      </c>
      <c r="L6276" s="98" t="s">
        <v>9066</v>
      </c>
      <c r="M6276" s="23">
        <v>1080</v>
      </c>
      <c r="N6276" s="23">
        <v>1</v>
      </c>
      <c r="O6276" s="107">
        <v>10000000</v>
      </c>
      <c r="P6276" s="23">
        <v>180</v>
      </c>
      <c r="Q6276" s="23">
        <v>2</v>
      </c>
      <c r="R6276" s="23">
        <v>2</v>
      </c>
      <c r="S6276" s="23">
        <v>0</v>
      </c>
      <c r="T6276" s="47">
        <v>10</v>
      </c>
      <c r="U6276" s="98" t="s">
        <v>111</v>
      </c>
      <c r="V6276" s="98" t="s">
        <v>3139</v>
      </c>
      <c r="W6276" s="69">
        <f t="shared" si="196"/>
        <v>2.8562281150682354E-2</v>
      </c>
    </row>
    <row r="6277" spans="1:23">
      <c r="A6277" s="98">
        <f t="shared" si="197"/>
        <v>918</v>
      </c>
      <c r="B6277" s="99">
        <v>44408</v>
      </c>
      <c r="C6277" s="23">
        <v>3874</v>
      </c>
      <c r="D6277" s="23">
        <v>5</v>
      </c>
      <c r="E6277" s="98" t="s">
        <v>49</v>
      </c>
      <c r="F6277" s="98" t="s">
        <v>164</v>
      </c>
      <c r="G6277" s="98" t="s">
        <v>4120</v>
      </c>
      <c r="H6277" s="98" t="s">
        <v>1366</v>
      </c>
      <c r="I6277" s="98" t="s">
        <v>6302</v>
      </c>
      <c r="J6277" s="99">
        <v>45326</v>
      </c>
      <c r="K6277" s="107">
        <v>18170000</v>
      </c>
      <c r="L6277" s="98" t="s">
        <v>9067</v>
      </c>
      <c r="M6277" s="23">
        <v>1080</v>
      </c>
      <c r="N6277" s="23">
        <v>1</v>
      </c>
      <c r="O6277" s="107">
        <v>18170000</v>
      </c>
      <c r="P6277" s="23">
        <v>180</v>
      </c>
      <c r="Q6277" s="23">
        <v>2</v>
      </c>
      <c r="R6277" s="23">
        <v>2</v>
      </c>
      <c r="S6277" s="23">
        <v>0</v>
      </c>
      <c r="T6277" s="47">
        <v>18.170000000000002</v>
      </c>
      <c r="U6277" s="98" t="s">
        <v>111</v>
      </c>
      <c r="V6277" s="98" t="s">
        <v>3139</v>
      </c>
      <c r="W6277" s="69">
        <f t="shared" si="196"/>
        <v>5.1954259905152747E-2</v>
      </c>
    </row>
    <row r="6278" spans="1:23">
      <c r="A6278" s="98">
        <f t="shared" si="197"/>
        <v>918</v>
      </c>
      <c r="B6278" s="99">
        <v>44408</v>
      </c>
      <c r="C6278" s="23">
        <v>3875</v>
      </c>
      <c r="D6278" s="23">
        <v>5</v>
      </c>
      <c r="E6278" s="98" t="s">
        <v>49</v>
      </c>
      <c r="F6278" s="98" t="s">
        <v>164</v>
      </c>
      <c r="G6278" s="98" t="s">
        <v>4120</v>
      </c>
      <c r="H6278" s="98" t="s">
        <v>1366</v>
      </c>
      <c r="I6278" s="98" t="s">
        <v>6302</v>
      </c>
      <c r="J6278" s="99">
        <v>45326</v>
      </c>
      <c r="K6278" s="107">
        <v>15000000</v>
      </c>
      <c r="L6278" s="98" t="s">
        <v>9068</v>
      </c>
      <c r="M6278" s="23">
        <v>1080</v>
      </c>
      <c r="N6278" s="23">
        <v>1</v>
      </c>
      <c r="O6278" s="107">
        <v>15000000</v>
      </c>
      <c r="P6278" s="23">
        <v>180</v>
      </c>
      <c r="Q6278" s="23">
        <v>2</v>
      </c>
      <c r="R6278" s="23">
        <v>2</v>
      </c>
      <c r="S6278" s="23">
        <v>0</v>
      </c>
      <c r="T6278" s="47">
        <v>15</v>
      </c>
      <c r="U6278" s="98" t="s">
        <v>111</v>
      </c>
      <c r="V6278" s="98" t="s">
        <v>3139</v>
      </c>
      <c r="W6278" s="69">
        <f t="shared" si="196"/>
        <v>4.2890143014710579E-2</v>
      </c>
    </row>
    <row r="6279" spans="1:23">
      <c r="A6279" s="98">
        <f t="shared" si="197"/>
        <v>1649</v>
      </c>
      <c r="B6279" s="99">
        <v>44408</v>
      </c>
      <c r="C6279" s="23">
        <v>3876</v>
      </c>
      <c r="D6279" s="23">
        <v>5</v>
      </c>
      <c r="E6279" s="98" t="s">
        <v>49</v>
      </c>
      <c r="F6279" s="98" t="s">
        <v>164</v>
      </c>
      <c r="G6279" s="98" t="s">
        <v>4120</v>
      </c>
      <c r="H6279" s="98" t="s">
        <v>1366</v>
      </c>
      <c r="I6279" s="98" t="s">
        <v>6302</v>
      </c>
      <c r="J6279" s="99">
        <v>46057</v>
      </c>
      <c r="K6279" s="107">
        <v>12000000</v>
      </c>
      <c r="L6279" s="98" t="s">
        <v>9069</v>
      </c>
      <c r="M6279" s="23">
        <v>1800</v>
      </c>
      <c r="N6279" s="23">
        <v>1</v>
      </c>
      <c r="O6279" s="107">
        <v>12000000</v>
      </c>
      <c r="P6279" s="23">
        <v>180</v>
      </c>
      <c r="Q6279" s="23">
        <v>2</v>
      </c>
      <c r="R6279" s="23">
        <v>2</v>
      </c>
      <c r="S6279" s="23">
        <v>0</v>
      </c>
      <c r="T6279" s="47">
        <v>12</v>
      </c>
      <c r="U6279" s="98" t="s">
        <v>111</v>
      </c>
      <c r="V6279" s="98" t="s">
        <v>3139</v>
      </c>
      <c r="W6279" s="69">
        <f t="shared" si="196"/>
        <v>6.1634724035954457E-2</v>
      </c>
    </row>
    <row r="6280" spans="1:23">
      <c r="A6280" s="98">
        <f t="shared" si="197"/>
        <v>1649</v>
      </c>
      <c r="B6280" s="99">
        <v>44408</v>
      </c>
      <c r="C6280" s="23">
        <v>3877</v>
      </c>
      <c r="D6280" s="23">
        <v>5</v>
      </c>
      <c r="E6280" s="98" t="s">
        <v>49</v>
      </c>
      <c r="F6280" s="98" t="s">
        <v>164</v>
      </c>
      <c r="G6280" s="98" t="s">
        <v>4120</v>
      </c>
      <c r="H6280" s="98" t="s">
        <v>1366</v>
      </c>
      <c r="I6280" s="98" t="s">
        <v>6302</v>
      </c>
      <c r="J6280" s="99">
        <v>46057</v>
      </c>
      <c r="K6280" s="107">
        <v>13000000</v>
      </c>
      <c r="L6280" s="98" t="s">
        <v>9070</v>
      </c>
      <c r="M6280" s="23">
        <v>1800</v>
      </c>
      <c r="N6280" s="23">
        <v>1</v>
      </c>
      <c r="O6280" s="107">
        <v>13000000</v>
      </c>
      <c r="P6280" s="23">
        <v>180</v>
      </c>
      <c r="Q6280" s="23">
        <v>2</v>
      </c>
      <c r="R6280" s="23">
        <v>2</v>
      </c>
      <c r="S6280" s="23">
        <v>0</v>
      </c>
      <c r="T6280" s="47">
        <v>13</v>
      </c>
      <c r="U6280" s="98" t="s">
        <v>111</v>
      </c>
      <c r="V6280" s="98" t="s">
        <v>3139</v>
      </c>
      <c r="W6280" s="69">
        <f t="shared" si="196"/>
        <v>6.6770951038950657E-2</v>
      </c>
    </row>
    <row r="6281" spans="1:23">
      <c r="A6281" s="98">
        <f t="shared" si="197"/>
        <v>1649</v>
      </c>
      <c r="B6281" s="99">
        <v>44408</v>
      </c>
      <c r="C6281" s="23">
        <v>3878</v>
      </c>
      <c r="D6281" s="23">
        <v>5</v>
      </c>
      <c r="E6281" s="98" t="s">
        <v>49</v>
      </c>
      <c r="F6281" s="98" t="s">
        <v>164</v>
      </c>
      <c r="G6281" s="98" t="s">
        <v>4120</v>
      </c>
      <c r="H6281" s="98" t="s">
        <v>1366</v>
      </c>
      <c r="I6281" s="98" t="s">
        <v>6302</v>
      </c>
      <c r="J6281" s="99">
        <v>46057</v>
      </c>
      <c r="K6281" s="107">
        <v>24000000</v>
      </c>
      <c r="L6281" s="98" t="s">
        <v>9071</v>
      </c>
      <c r="M6281" s="23">
        <v>1800</v>
      </c>
      <c r="N6281" s="23">
        <v>1</v>
      </c>
      <c r="O6281" s="107">
        <v>24000000</v>
      </c>
      <c r="P6281" s="23">
        <v>180</v>
      </c>
      <c r="Q6281" s="23">
        <v>2</v>
      </c>
      <c r="R6281" s="23">
        <v>2</v>
      </c>
      <c r="S6281" s="23">
        <v>0</v>
      </c>
      <c r="T6281" s="47">
        <v>24</v>
      </c>
      <c r="U6281" s="98" t="s">
        <v>111</v>
      </c>
      <c r="V6281" s="98" t="s">
        <v>3139</v>
      </c>
      <c r="W6281" s="69">
        <f t="shared" si="196"/>
        <v>0.12326944807190891</v>
      </c>
    </row>
    <row r="6282" spans="1:23">
      <c r="A6282" s="98">
        <f t="shared" si="197"/>
        <v>1649</v>
      </c>
      <c r="B6282" s="99">
        <v>44408</v>
      </c>
      <c r="C6282" s="23">
        <v>3879</v>
      </c>
      <c r="D6282" s="23">
        <v>5</v>
      </c>
      <c r="E6282" s="98" t="s">
        <v>49</v>
      </c>
      <c r="F6282" s="98" t="s">
        <v>164</v>
      </c>
      <c r="G6282" s="98" t="s">
        <v>4120</v>
      </c>
      <c r="H6282" s="98" t="s">
        <v>1366</v>
      </c>
      <c r="I6282" s="98" t="s">
        <v>6302</v>
      </c>
      <c r="J6282" s="99">
        <v>46057</v>
      </c>
      <c r="K6282" s="107">
        <v>10000000</v>
      </c>
      <c r="L6282" s="98" t="s">
        <v>9072</v>
      </c>
      <c r="M6282" s="23">
        <v>1800</v>
      </c>
      <c r="N6282" s="23">
        <v>1</v>
      </c>
      <c r="O6282" s="107">
        <v>10000000</v>
      </c>
      <c r="P6282" s="23">
        <v>180</v>
      </c>
      <c r="Q6282" s="23">
        <v>2</v>
      </c>
      <c r="R6282" s="23">
        <v>2</v>
      </c>
      <c r="S6282" s="23">
        <v>0</v>
      </c>
      <c r="T6282" s="47">
        <v>10</v>
      </c>
      <c r="U6282" s="98" t="s">
        <v>111</v>
      </c>
      <c r="V6282" s="98" t="s">
        <v>3139</v>
      </c>
      <c r="W6282" s="69">
        <f t="shared" si="196"/>
        <v>5.1362270029962048E-2</v>
      </c>
    </row>
    <row r="6283" spans="1:23">
      <c r="A6283" s="98">
        <f t="shared" si="197"/>
        <v>918</v>
      </c>
      <c r="B6283" s="99">
        <v>44408</v>
      </c>
      <c r="C6283" s="23">
        <v>3880</v>
      </c>
      <c r="D6283" s="23">
        <v>5</v>
      </c>
      <c r="E6283" s="98" t="s">
        <v>49</v>
      </c>
      <c r="F6283" s="98" t="s">
        <v>164</v>
      </c>
      <c r="G6283" s="98" t="s">
        <v>4120</v>
      </c>
      <c r="H6283" s="98" t="s">
        <v>1366</v>
      </c>
      <c r="I6283" s="98" t="s">
        <v>6302</v>
      </c>
      <c r="J6283" s="99">
        <v>45326</v>
      </c>
      <c r="K6283" s="107">
        <v>13000000</v>
      </c>
      <c r="L6283" s="98" t="s">
        <v>9073</v>
      </c>
      <c r="M6283" s="23">
        <v>1080</v>
      </c>
      <c r="N6283" s="23">
        <v>1</v>
      </c>
      <c r="O6283" s="107">
        <v>13000000</v>
      </c>
      <c r="P6283" s="23">
        <v>180</v>
      </c>
      <c r="Q6283" s="23">
        <v>2</v>
      </c>
      <c r="R6283" s="23">
        <v>2</v>
      </c>
      <c r="S6283" s="23">
        <v>0</v>
      </c>
      <c r="T6283" s="47">
        <v>13</v>
      </c>
      <c r="U6283" s="98" t="s">
        <v>111</v>
      </c>
      <c r="V6283" s="98" t="s">
        <v>3139</v>
      </c>
      <c r="W6283" s="69">
        <f t="shared" si="196"/>
        <v>3.7171457279415829E-2</v>
      </c>
    </row>
    <row r="6284" spans="1:23">
      <c r="A6284" s="98">
        <f t="shared" si="197"/>
        <v>1649</v>
      </c>
      <c r="B6284" s="99">
        <v>44408</v>
      </c>
      <c r="C6284" s="23">
        <v>3881</v>
      </c>
      <c r="D6284" s="23">
        <v>5</v>
      </c>
      <c r="E6284" s="98" t="s">
        <v>49</v>
      </c>
      <c r="F6284" s="98" t="s">
        <v>164</v>
      </c>
      <c r="G6284" s="98" t="s">
        <v>4120</v>
      </c>
      <c r="H6284" s="98" t="s">
        <v>1366</v>
      </c>
      <c r="I6284" s="98" t="s">
        <v>6302</v>
      </c>
      <c r="J6284" s="99">
        <v>46057</v>
      </c>
      <c r="K6284" s="107">
        <v>30000000</v>
      </c>
      <c r="L6284" s="98" t="s">
        <v>9074</v>
      </c>
      <c r="M6284" s="23">
        <v>1800</v>
      </c>
      <c r="N6284" s="23">
        <v>1</v>
      </c>
      <c r="O6284" s="107">
        <v>30000000</v>
      </c>
      <c r="P6284" s="23">
        <v>180</v>
      </c>
      <c r="Q6284" s="23">
        <v>2</v>
      </c>
      <c r="R6284" s="23">
        <v>2</v>
      </c>
      <c r="S6284" s="23">
        <v>0</v>
      </c>
      <c r="T6284" s="47">
        <v>30</v>
      </c>
      <c r="U6284" s="98" t="s">
        <v>111</v>
      </c>
      <c r="V6284" s="98" t="s">
        <v>3139</v>
      </c>
      <c r="W6284" s="69">
        <f t="shared" si="196"/>
        <v>0.15408681008988614</v>
      </c>
    </row>
    <row r="6285" spans="1:23">
      <c r="A6285" s="98">
        <f t="shared" si="197"/>
        <v>1649</v>
      </c>
      <c r="B6285" s="99">
        <v>44408</v>
      </c>
      <c r="C6285" s="23">
        <v>3882</v>
      </c>
      <c r="D6285" s="23">
        <v>5</v>
      </c>
      <c r="E6285" s="98" t="s">
        <v>49</v>
      </c>
      <c r="F6285" s="98" t="s">
        <v>164</v>
      </c>
      <c r="G6285" s="98" t="s">
        <v>4120</v>
      </c>
      <c r="H6285" s="98" t="s">
        <v>1366</v>
      </c>
      <c r="I6285" s="98" t="s">
        <v>6302</v>
      </c>
      <c r="J6285" s="99">
        <v>46057</v>
      </c>
      <c r="K6285" s="107">
        <v>8000000</v>
      </c>
      <c r="L6285" s="98" t="s">
        <v>9075</v>
      </c>
      <c r="M6285" s="23">
        <v>1800</v>
      </c>
      <c r="N6285" s="23">
        <v>1</v>
      </c>
      <c r="O6285" s="107">
        <v>8000000</v>
      </c>
      <c r="P6285" s="23">
        <v>180</v>
      </c>
      <c r="Q6285" s="23">
        <v>2</v>
      </c>
      <c r="R6285" s="23">
        <v>2</v>
      </c>
      <c r="S6285" s="23">
        <v>0</v>
      </c>
      <c r="T6285" s="47">
        <v>8</v>
      </c>
      <c r="U6285" s="98" t="s">
        <v>111</v>
      </c>
      <c r="V6285" s="98" t="s">
        <v>3139</v>
      </c>
      <c r="W6285" s="69">
        <f t="shared" si="196"/>
        <v>4.1089816023969633E-2</v>
      </c>
    </row>
    <row r="6286" spans="1:23">
      <c r="A6286" s="98">
        <f t="shared" si="197"/>
        <v>1649</v>
      </c>
      <c r="B6286" s="99">
        <v>44408</v>
      </c>
      <c r="C6286" s="23">
        <v>3883</v>
      </c>
      <c r="D6286" s="23">
        <v>5</v>
      </c>
      <c r="E6286" s="98" t="s">
        <v>49</v>
      </c>
      <c r="F6286" s="98" t="s">
        <v>164</v>
      </c>
      <c r="G6286" s="98" t="s">
        <v>4120</v>
      </c>
      <c r="H6286" s="98" t="s">
        <v>1366</v>
      </c>
      <c r="I6286" s="98" t="s">
        <v>6302</v>
      </c>
      <c r="J6286" s="99">
        <v>46057</v>
      </c>
      <c r="K6286" s="107">
        <v>15000000</v>
      </c>
      <c r="L6286" s="98" t="s">
        <v>9076</v>
      </c>
      <c r="M6286" s="23">
        <v>1800</v>
      </c>
      <c r="N6286" s="23">
        <v>1</v>
      </c>
      <c r="O6286" s="107">
        <v>15000000</v>
      </c>
      <c r="P6286" s="23">
        <v>180</v>
      </c>
      <c r="Q6286" s="23">
        <v>2</v>
      </c>
      <c r="R6286" s="23">
        <v>2</v>
      </c>
      <c r="S6286" s="23">
        <v>0</v>
      </c>
      <c r="T6286" s="47">
        <v>15</v>
      </c>
      <c r="U6286" s="98" t="s">
        <v>111</v>
      </c>
      <c r="V6286" s="98" t="s">
        <v>3139</v>
      </c>
      <c r="W6286" s="69">
        <f t="shared" si="196"/>
        <v>7.7043405044943072E-2</v>
      </c>
    </row>
    <row r="6287" spans="1:23">
      <c r="A6287" s="98">
        <f t="shared" si="197"/>
        <v>1649</v>
      </c>
      <c r="B6287" s="99">
        <v>44408</v>
      </c>
      <c r="C6287" s="23">
        <v>3884</v>
      </c>
      <c r="D6287" s="23">
        <v>5</v>
      </c>
      <c r="E6287" s="98" t="s">
        <v>49</v>
      </c>
      <c r="F6287" s="98" t="s">
        <v>164</v>
      </c>
      <c r="G6287" s="98" t="s">
        <v>4120</v>
      </c>
      <c r="H6287" s="98" t="s">
        <v>1366</v>
      </c>
      <c r="I6287" s="98" t="s">
        <v>6302</v>
      </c>
      <c r="J6287" s="99">
        <v>46057</v>
      </c>
      <c r="K6287" s="107">
        <v>10000000</v>
      </c>
      <c r="L6287" s="98" t="s">
        <v>9077</v>
      </c>
      <c r="M6287" s="23">
        <v>1800</v>
      </c>
      <c r="N6287" s="23">
        <v>1</v>
      </c>
      <c r="O6287" s="107">
        <v>10000000</v>
      </c>
      <c r="P6287" s="23">
        <v>90</v>
      </c>
      <c r="Q6287" s="23">
        <v>2</v>
      </c>
      <c r="R6287" s="23">
        <v>2</v>
      </c>
      <c r="S6287" s="23">
        <v>0</v>
      </c>
      <c r="T6287" s="47">
        <v>9.5</v>
      </c>
      <c r="U6287" s="98" t="s">
        <v>111</v>
      </c>
      <c r="V6287" s="98" t="s">
        <v>3139</v>
      </c>
      <c r="W6287" s="69">
        <f t="shared" si="196"/>
        <v>4.8794156528463944E-2</v>
      </c>
    </row>
    <row r="6288" spans="1:23">
      <c r="A6288" s="98">
        <f t="shared" si="197"/>
        <v>918</v>
      </c>
      <c r="B6288" s="99">
        <v>44408</v>
      </c>
      <c r="C6288" s="23">
        <v>3885</v>
      </c>
      <c r="D6288" s="23">
        <v>5</v>
      </c>
      <c r="E6288" s="98" t="s">
        <v>49</v>
      </c>
      <c r="F6288" s="98" t="s">
        <v>164</v>
      </c>
      <c r="G6288" s="98" t="s">
        <v>4120</v>
      </c>
      <c r="H6288" s="98" t="s">
        <v>1366</v>
      </c>
      <c r="I6288" s="98" t="s">
        <v>6302</v>
      </c>
      <c r="J6288" s="99">
        <v>45326</v>
      </c>
      <c r="K6288" s="107">
        <v>5000000</v>
      </c>
      <c r="L6288" s="98" t="s">
        <v>9078</v>
      </c>
      <c r="M6288" s="23">
        <v>1080</v>
      </c>
      <c r="N6288" s="23">
        <v>1</v>
      </c>
      <c r="O6288" s="107">
        <v>5000000</v>
      </c>
      <c r="P6288" s="23">
        <v>180</v>
      </c>
      <c r="Q6288" s="23">
        <v>2</v>
      </c>
      <c r="R6288" s="23">
        <v>2</v>
      </c>
      <c r="S6288" s="23">
        <v>0</v>
      </c>
      <c r="T6288" s="47">
        <v>5</v>
      </c>
      <c r="U6288" s="98" t="s">
        <v>111</v>
      </c>
      <c r="V6288" s="98" t="s">
        <v>3139</v>
      </c>
      <c r="W6288" s="69">
        <f t="shared" si="196"/>
        <v>1.4296714338236859E-2</v>
      </c>
    </row>
    <row r="6289" spans="1:23">
      <c r="A6289" s="98">
        <f t="shared" si="197"/>
        <v>1649</v>
      </c>
      <c r="B6289" s="99">
        <v>44408</v>
      </c>
      <c r="C6289" s="23">
        <v>3886</v>
      </c>
      <c r="D6289" s="23">
        <v>5</v>
      </c>
      <c r="E6289" s="98" t="s">
        <v>49</v>
      </c>
      <c r="F6289" s="98" t="s">
        <v>164</v>
      </c>
      <c r="G6289" s="98" t="s">
        <v>4120</v>
      </c>
      <c r="H6289" s="98" t="s">
        <v>1366</v>
      </c>
      <c r="I6289" s="98" t="s">
        <v>6302</v>
      </c>
      <c r="J6289" s="99">
        <v>46057</v>
      </c>
      <c r="K6289" s="107">
        <v>25000000</v>
      </c>
      <c r="L6289" s="98" t="s">
        <v>9079</v>
      </c>
      <c r="M6289" s="23">
        <v>1800</v>
      </c>
      <c r="N6289" s="23">
        <v>1</v>
      </c>
      <c r="O6289" s="107">
        <v>25000000</v>
      </c>
      <c r="P6289" s="23">
        <v>180</v>
      </c>
      <c r="Q6289" s="23">
        <v>2</v>
      </c>
      <c r="R6289" s="23">
        <v>2</v>
      </c>
      <c r="S6289" s="23">
        <v>0</v>
      </c>
      <c r="T6289" s="47">
        <v>25</v>
      </c>
      <c r="U6289" s="98" t="s">
        <v>111</v>
      </c>
      <c r="V6289" s="98" t="s">
        <v>3139</v>
      </c>
      <c r="W6289" s="69">
        <f t="shared" si="196"/>
        <v>0.12840567507490511</v>
      </c>
    </row>
    <row r="6290" spans="1:23">
      <c r="A6290" s="98">
        <f t="shared" si="197"/>
        <v>1650</v>
      </c>
      <c r="B6290" s="99">
        <v>44408</v>
      </c>
      <c r="C6290" s="23">
        <v>3887</v>
      </c>
      <c r="D6290" s="23">
        <v>5</v>
      </c>
      <c r="E6290" s="98" t="s">
        <v>49</v>
      </c>
      <c r="F6290" s="98" t="s">
        <v>164</v>
      </c>
      <c r="G6290" s="98" t="s">
        <v>4120</v>
      </c>
      <c r="H6290" s="98" t="s">
        <v>1366</v>
      </c>
      <c r="I6290" s="98" t="s">
        <v>6206</v>
      </c>
      <c r="J6290" s="99">
        <v>46058</v>
      </c>
      <c r="K6290" s="107">
        <v>25000000</v>
      </c>
      <c r="L6290" s="98" t="s">
        <v>9080</v>
      </c>
      <c r="M6290" s="23">
        <v>1800</v>
      </c>
      <c r="N6290" s="23">
        <v>1</v>
      </c>
      <c r="O6290" s="107">
        <v>25000000</v>
      </c>
      <c r="P6290" s="23">
        <v>180</v>
      </c>
      <c r="Q6290" s="23">
        <v>2</v>
      </c>
      <c r="R6290" s="23">
        <v>2</v>
      </c>
      <c r="S6290" s="23">
        <v>0</v>
      </c>
      <c r="T6290" s="47">
        <v>25</v>
      </c>
      <c r="U6290" s="98" t="s">
        <v>111</v>
      </c>
      <c r="V6290" s="98" t="s">
        <v>3139</v>
      </c>
      <c r="W6290" s="69">
        <f t="shared" si="196"/>
        <v>0.12848354388938352</v>
      </c>
    </row>
    <row r="6291" spans="1:23">
      <c r="A6291" s="98">
        <f t="shared" si="197"/>
        <v>1650</v>
      </c>
      <c r="B6291" s="99">
        <v>44408</v>
      </c>
      <c r="C6291" s="23">
        <v>3888</v>
      </c>
      <c r="D6291" s="23">
        <v>5</v>
      </c>
      <c r="E6291" s="98" t="s">
        <v>49</v>
      </c>
      <c r="F6291" s="98" t="s">
        <v>164</v>
      </c>
      <c r="G6291" s="98" t="s">
        <v>4120</v>
      </c>
      <c r="H6291" s="98" t="s">
        <v>1366</v>
      </c>
      <c r="I6291" s="98" t="s">
        <v>6206</v>
      </c>
      <c r="J6291" s="99">
        <v>46058</v>
      </c>
      <c r="K6291" s="107">
        <v>10000000</v>
      </c>
      <c r="L6291" s="98" t="s">
        <v>9081</v>
      </c>
      <c r="M6291" s="23">
        <v>1800</v>
      </c>
      <c r="N6291" s="23">
        <v>1</v>
      </c>
      <c r="O6291" s="107">
        <v>10000000</v>
      </c>
      <c r="P6291" s="23">
        <v>180</v>
      </c>
      <c r="Q6291" s="23">
        <v>2</v>
      </c>
      <c r="R6291" s="23">
        <v>2</v>
      </c>
      <c r="S6291" s="23">
        <v>0</v>
      </c>
      <c r="T6291" s="47">
        <v>10</v>
      </c>
      <c r="U6291" s="98" t="s">
        <v>111</v>
      </c>
      <c r="V6291" s="98" t="s">
        <v>3139</v>
      </c>
      <c r="W6291" s="69">
        <f t="shared" si="196"/>
        <v>5.1393417555753412E-2</v>
      </c>
    </row>
    <row r="6292" spans="1:23">
      <c r="A6292" s="98">
        <f t="shared" si="197"/>
        <v>1650</v>
      </c>
      <c r="B6292" s="99">
        <v>44408</v>
      </c>
      <c r="C6292" s="23">
        <v>3889</v>
      </c>
      <c r="D6292" s="23">
        <v>5</v>
      </c>
      <c r="E6292" s="98" t="s">
        <v>49</v>
      </c>
      <c r="F6292" s="98" t="s">
        <v>164</v>
      </c>
      <c r="G6292" s="98" t="s">
        <v>4120</v>
      </c>
      <c r="H6292" s="98" t="s">
        <v>1366</v>
      </c>
      <c r="I6292" s="98" t="s">
        <v>6206</v>
      </c>
      <c r="J6292" s="99">
        <v>46058</v>
      </c>
      <c r="K6292" s="107">
        <v>8000000</v>
      </c>
      <c r="L6292" s="98" t="s">
        <v>9082</v>
      </c>
      <c r="M6292" s="23">
        <v>1800</v>
      </c>
      <c r="N6292" s="23">
        <v>1</v>
      </c>
      <c r="O6292" s="107">
        <v>8000000</v>
      </c>
      <c r="P6292" s="23">
        <v>180</v>
      </c>
      <c r="Q6292" s="23">
        <v>2</v>
      </c>
      <c r="R6292" s="23">
        <v>2</v>
      </c>
      <c r="S6292" s="23">
        <v>0</v>
      </c>
      <c r="T6292" s="47">
        <v>8</v>
      </c>
      <c r="U6292" s="98" t="s">
        <v>111</v>
      </c>
      <c r="V6292" s="98" t="s">
        <v>3139</v>
      </c>
      <c r="W6292" s="69">
        <f t="shared" si="196"/>
        <v>4.1114734044602731E-2</v>
      </c>
    </row>
    <row r="6293" spans="1:23">
      <c r="A6293" s="98">
        <f t="shared" si="197"/>
        <v>919</v>
      </c>
      <c r="B6293" s="99">
        <v>44408</v>
      </c>
      <c r="C6293" s="23">
        <v>3890</v>
      </c>
      <c r="D6293" s="23">
        <v>5</v>
      </c>
      <c r="E6293" s="98" t="s">
        <v>49</v>
      </c>
      <c r="F6293" s="98" t="s">
        <v>164</v>
      </c>
      <c r="G6293" s="98" t="s">
        <v>4120</v>
      </c>
      <c r="H6293" s="98" t="s">
        <v>1366</v>
      </c>
      <c r="I6293" s="98" t="s">
        <v>6206</v>
      </c>
      <c r="J6293" s="99">
        <v>45327</v>
      </c>
      <c r="K6293" s="107">
        <v>5000000</v>
      </c>
      <c r="L6293" s="98" t="s">
        <v>9083</v>
      </c>
      <c r="M6293" s="23">
        <v>1080</v>
      </c>
      <c r="N6293" s="23">
        <v>1</v>
      </c>
      <c r="O6293" s="107">
        <v>5000000</v>
      </c>
      <c r="P6293" s="23">
        <v>180</v>
      </c>
      <c r="Q6293" s="23">
        <v>2</v>
      </c>
      <c r="R6293" s="23">
        <v>2</v>
      </c>
      <c r="S6293" s="23">
        <v>0</v>
      </c>
      <c r="T6293" s="47">
        <v>5</v>
      </c>
      <c r="U6293" s="98" t="s">
        <v>111</v>
      </c>
      <c r="V6293" s="98" t="s">
        <v>3139</v>
      </c>
      <c r="W6293" s="69">
        <f t="shared" si="196"/>
        <v>1.4312288101132543E-2</v>
      </c>
    </row>
    <row r="6294" spans="1:23">
      <c r="A6294" s="98">
        <f t="shared" si="197"/>
        <v>1650</v>
      </c>
      <c r="B6294" s="99">
        <v>44408</v>
      </c>
      <c r="C6294" s="23">
        <v>3891</v>
      </c>
      <c r="D6294" s="23">
        <v>5</v>
      </c>
      <c r="E6294" s="98" t="s">
        <v>49</v>
      </c>
      <c r="F6294" s="98" t="s">
        <v>164</v>
      </c>
      <c r="G6294" s="98" t="s">
        <v>4120</v>
      </c>
      <c r="H6294" s="98" t="s">
        <v>1366</v>
      </c>
      <c r="I6294" s="98" t="s">
        <v>6206</v>
      </c>
      <c r="J6294" s="99">
        <v>46058</v>
      </c>
      <c r="K6294" s="107">
        <v>60000000</v>
      </c>
      <c r="L6294" s="98" t="s">
        <v>9084</v>
      </c>
      <c r="M6294" s="23">
        <v>1800</v>
      </c>
      <c r="N6294" s="23">
        <v>1</v>
      </c>
      <c r="O6294" s="107">
        <v>60000000</v>
      </c>
      <c r="P6294" s="23">
        <v>180</v>
      </c>
      <c r="Q6294" s="23">
        <v>2</v>
      </c>
      <c r="R6294" s="23">
        <v>2</v>
      </c>
      <c r="S6294" s="23">
        <v>2.57</v>
      </c>
      <c r="T6294" s="47">
        <v>60.216329999999999</v>
      </c>
      <c r="U6294" s="98" t="s">
        <v>111</v>
      </c>
      <c r="V6294" s="98" t="s">
        <v>3139</v>
      </c>
      <c r="W6294" s="69">
        <f t="shared" si="196"/>
        <v>0.30947229913650404</v>
      </c>
    </row>
    <row r="6295" spans="1:23">
      <c r="A6295" s="98">
        <f t="shared" si="197"/>
        <v>1650</v>
      </c>
      <c r="B6295" s="99">
        <v>44408</v>
      </c>
      <c r="C6295" s="23">
        <v>3892</v>
      </c>
      <c r="D6295" s="23">
        <v>5</v>
      </c>
      <c r="E6295" s="98" t="s">
        <v>49</v>
      </c>
      <c r="F6295" s="98" t="s">
        <v>164</v>
      </c>
      <c r="G6295" s="98" t="s">
        <v>4120</v>
      </c>
      <c r="H6295" s="98" t="s">
        <v>1366</v>
      </c>
      <c r="I6295" s="98" t="s">
        <v>6206</v>
      </c>
      <c r="J6295" s="99">
        <v>46058</v>
      </c>
      <c r="K6295" s="107">
        <v>15000000</v>
      </c>
      <c r="L6295" s="98" t="s">
        <v>9085</v>
      </c>
      <c r="M6295" s="23">
        <v>1800</v>
      </c>
      <c r="N6295" s="23">
        <v>1</v>
      </c>
      <c r="O6295" s="107">
        <v>15000000</v>
      </c>
      <c r="P6295" s="23">
        <v>180</v>
      </c>
      <c r="Q6295" s="23">
        <v>2</v>
      </c>
      <c r="R6295" s="23">
        <v>2</v>
      </c>
      <c r="S6295" s="23">
        <v>0</v>
      </c>
      <c r="T6295" s="47">
        <v>15</v>
      </c>
      <c r="U6295" s="98" t="s">
        <v>111</v>
      </c>
      <c r="V6295" s="98" t="s">
        <v>3139</v>
      </c>
      <c r="W6295" s="69">
        <f t="shared" si="196"/>
        <v>7.7090126333630118E-2</v>
      </c>
    </row>
    <row r="6296" spans="1:23">
      <c r="A6296" s="98">
        <f t="shared" si="197"/>
        <v>919</v>
      </c>
      <c r="B6296" s="99">
        <v>44408</v>
      </c>
      <c r="C6296" s="23">
        <v>3893</v>
      </c>
      <c r="D6296" s="23">
        <v>5</v>
      </c>
      <c r="E6296" s="98" t="s">
        <v>49</v>
      </c>
      <c r="F6296" s="98" t="s">
        <v>164</v>
      </c>
      <c r="G6296" s="98" t="s">
        <v>4120</v>
      </c>
      <c r="H6296" s="98" t="s">
        <v>1366</v>
      </c>
      <c r="I6296" s="98" t="s">
        <v>6206</v>
      </c>
      <c r="J6296" s="99">
        <v>45327</v>
      </c>
      <c r="K6296" s="107">
        <v>6000000</v>
      </c>
      <c r="L6296" s="98" t="s">
        <v>9086</v>
      </c>
      <c r="M6296" s="23">
        <v>1080</v>
      </c>
      <c r="N6296" s="23">
        <v>1</v>
      </c>
      <c r="O6296" s="107">
        <v>6000000</v>
      </c>
      <c r="P6296" s="23">
        <v>90</v>
      </c>
      <c r="Q6296" s="23">
        <v>2</v>
      </c>
      <c r="R6296" s="23">
        <v>2</v>
      </c>
      <c r="S6296" s="23">
        <v>0</v>
      </c>
      <c r="T6296" s="47">
        <v>5.5</v>
      </c>
      <c r="U6296" s="98" t="s">
        <v>111</v>
      </c>
      <c r="V6296" s="98" t="s">
        <v>3139</v>
      </c>
      <c r="W6296" s="69">
        <f t="shared" si="196"/>
        <v>1.5743516911245793E-2</v>
      </c>
    </row>
    <row r="6297" spans="1:23">
      <c r="A6297" s="98">
        <f t="shared" si="197"/>
        <v>1653</v>
      </c>
      <c r="B6297" s="99">
        <v>44408</v>
      </c>
      <c r="C6297" s="23">
        <v>3894</v>
      </c>
      <c r="D6297" s="23">
        <v>5</v>
      </c>
      <c r="E6297" s="98" t="s">
        <v>49</v>
      </c>
      <c r="F6297" s="98" t="s">
        <v>164</v>
      </c>
      <c r="G6297" s="98" t="s">
        <v>4120</v>
      </c>
      <c r="H6297" s="98" t="s">
        <v>1366</v>
      </c>
      <c r="I6297" s="98" t="s">
        <v>5979</v>
      </c>
      <c r="J6297" s="99">
        <v>46061</v>
      </c>
      <c r="K6297" s="107">
        <v>16000000</v>
      </c>
      <c r="L6297" s="98" t="s">
        <v>9087</v>
      </c>
      <c r="M6297" s="23">
        <v>1800</v>
      </c>
      <c r="N6297" s="23">
        <v>1</v>
      </c>
      <c r="O6297" s="107">
        <v>16000000</v>
      </c>
      <c r="P6297" s="23">
        <v>90</v>
      </c>
      <c r="Q6297" s="23">
        <v>2</v>
      </c>
      <c r="R6297" s="23">
        <v>2</v>
      </c>
      <c r="S6297" s="23">
        <v>0</v>
      </c>
      <c r="T6297" s="47">
        <v>15.2</v>
      </c>
      <c r="U6297" s="98" t="s">
        <v>111</v>
      </c>
      <c r="V6297" s="98" t="s">
        <v>3139</v>
      </c>
      <c r="W6297" s="69">
        <f t="shared" si="196"/>
        <v>7.8260027402353813E-2</v>
      </c>
    </row>
    <row r="6298" spans="1:23">
      <c r="A6298" s="98">
        <f t="shared" si="197"/>
        <v>922</v>
      </c>
      <c r="B6298" s="99">
        <v>44408</v>
      </c>
      <c r="C6298" s="23">
        <v>3895</v>
      </c>
      <c r="D6298" s="23">
        <v>5</v>
      </c>
      <c r="E6298" s="98" t="s">
        <v>49</v>
      </c>
      <c r="F6298" s="98" t="s">
        <v>164</v>
      </c>
      <c r="G6298" s="98" t="s">
        <v>4120</v>
      </c>
      <c r="H6298" s="98" t="s">
        <v>1366</v>
      </c>
      <c r="I6298" s="98" t="s">
        <v>5979</v>
      </c>
      <c r="J6298" s="99">
        <v>45330</v>
      </c>
      <c r="K6298" s="107">
        <v>10000000</v>
      </c>
      <c r="L6298" s="98" t="s">
        <v>9088</v>
      </c>
      <c r="M6298" s="23">
        <v>1080</v>
      </c>
      <c r="N6298" s="23">
        <v>1</v>
      </c>
      <c r="O6298" s="107">
        <v>10000000</v>
      </c>
      <c r="P6298" s="23">
        <v>180</v>
      </c>
      <c r="Q6298" s="23">
        <v>2</v>
      </c>
      <c r="R6298" s="23">
        <v>2</v>
      </c>
      <c r="S6298" s="23">
        <v>0</v>
      </c>
      <c r="T6298" s="47">
        <v>10</v>
      </c>
      <c r="U6298" s="98" t="s">
        <v>111</v>
      </c>
      <c r="V6298" s="98" t="s">
        <v>3139</v>
      </c>
      <c r="W6298" s="69">
        <f t="shared" si="196"/>
        <v>2.8718018779639181E-2</v>
      </c>
    </row>
    <row r="6299" spans="1:23">
      <c r="A6299" s="98">
        <f t="shared" si="197"/>
        <v>922</v>
      </c>
      <c r="B6299" s="99">
        <v>44408</v>
      </c>
      <c r="C6299" s="23">
        <v>3896</v>
      </c>
      <c r="D6299" s="23">
        <v>5</v>
      </c>
      <c r="E6299" s="98" t="s">
        <v>49</v>
      </c>
      <c r="F6299" s="98" t="s">
        <v>164</v>
      </c>
      <c r="G6299" s="98" t="s">
        <v>4120</v>
      </c>
      <c r="H6299" s="98" t="s">
        <v>1366</v>
      </c>
      <c r="I6299" s="98" t="s">
        <v>5979</v>
      </c>
      <c r="J6299" s="99">
        <v>45330</v>
      </c>
      <c r="K6299" s="107">
        <v>11000000</v>
      </c>
      <c r="L6299" s="98" t="s">
        <v>9089</v>
      </c>
      <c r="M6299" s="23">
        <v>1080</v>
      </c>
      <c r="N6299" s="23">
        <v>1</v>
      </c>
      <c r="O6299" s="107">
        <v>11000000</v>
      </c>
      <c r="P6299" s="23">
        <v>180</v>
      </c>
      <c r="Q6299" s="23">
        <v>2</v>
      </c>
      <c r="R6299" s="23">
        <v>2</v>
      </c>
      <c r="S6299" s="23">
        <v>0</v>
      </c>
      <c r="T6299" s="47">
        <v>11</v>
      </c>
      <c r="U6299" s="98" t="s">
        <v>111</v>
      </c>
      <c r="V6299" s="98" t="s">
        <v>3139</v>
      </c>
      <c r="W6299" s="69">
        <f t="shared" si="196"/>
        <v>3.1589820657603095E-2</v>
      </c>
    </row>
    <row r="6300" spans="1:23">
      <c r="A6300" s="98">
        <f t="shared" si="197"/>
        <v>1653</v>
      </c>
      <c r="B6300" s="99">
        <v>44408</v>
      </c>
      <c r="C6300" s="23">
        <v>3897</v>
      </c>
      <c r="D6300" s="23">
        <v>5</v>
      </c>
      <c r="E6300" s="98" t="s">
        <v>49</v>
      </c>
      <c r="F6300" s="98" t="s">
        <v>164</v>
      </c>
      <c r="G6300" s="98" t="s">
        <v>4120</v>
      </c>
      <c r="H6300" s="98" t="s">
        <v>1366</v>
      </c>
      <c r="I6300" s="98" t="s">
        <v>5979</v>
      </c>
      <c r="J6300" s="99">
        <v>46061</v>
      </c>
      <c r="K6300" s="107">
        <v>20000000</v>
      </c>
      <c r="L6300" s="98" t="s">
        <v>9090</v>
      </c>
      <c r="M6300" s="23">
        <v>1800</v>
      </c>
      <c r="N6300" s="23">
        <v>1</v>
      </c>
      <c r="O6300" s="107">
        <v>20000000</v>
      </c>
      <c r="P6300" s="23">
        <v>180</v>
      </c>
      <c r="Q6300" s="23">
        <v>2</v>
      </c>
      <c r="R6300" s="23">
        <v>2</v>
      </c>
      <c r="S6300" s="23">
        <v>0</v>
      </c>
      <c r="T6300" s="47">
        <v>20</v>
      </c>
      <c r="U6300" s="98" t="s">
        <v>111</v>
      </c>
      <c r="V6300" s="98" t="s">
        <v>3139</v>
      </c>
      <c r="W6300" s="69">
        <f t="shared" si="196"/>
        <v>0.10297372026625502</v>
      </c>
    </row>
    <row r="6301" spans="1:23">
      <c r="A6301" s="98">
        <f t="shared" si="197"/>
        <v>922</v>
      </c>
      <c r="B6301" s="99">
        <v>44408</v>
      </c>
      <c r="C6301" s="23">
        <v>3898</v>
      </c>
      <c r="D6301" s="23">
        <v>5</v>
      </c>
      <c r="E6301" s="98" t="s">
        <v>49</v>
      </c>
      <c r="F6301" s="98" t="s">
        <v>164</v>
      </c>
      <c r="G6301" s="98" t="s">
        <v>4120</v>
      </c>
      <c r="H6301" s="98" t="s">
        <v>1366</v>
      </c>
      <c r="I6301" s="98" t="s">
        <v>5979</v>
      </c>
      <c r="J6301" s="99">
        <v>45330</v>
      </c>
      <c r="K6301" s="107">
        <v>7000000</v>
      </c>
      <c r="L6301" s="98" t="s">
        <v>9091</v>
      </c>
      <c r="M6301" s="23">
        <v>1080</v>
      </c>
      <c r="N6301" s="23">
        <v>1</v>
      </c>
      <c r="O6301" s="107">
        <v>7000000</v>
      </c>
      <c r="P6301" s="23">
        <v>180</v>
      </c>
      <c r="Q6301" s="23">
        <v>2</v>
      </c>
      <c r="R6301" s="23">
        <v>2</v>
      </c>
      <c r="S6301" s="23">
        <v>0</v>
      </c>
      <c r="T6301" s="47">
        <v>7</v>
      </c>
      <c r="U6301" s="98" t="s">
        <v>111</v>
      </c>
      <c r="V6301" s="98" t="s">
        <v>3139</v>
      </c>
      <c r="W6301" s="69">
        <f t="shared" si="196"/>
        <v>2.0102613145747426E-2</v>
      </c>
    </row>
    <row r="6302" spans="1:23">
      <c r="A6302" s="98">
        <f t="shared" si="197"/>
        <v>922</v>
      </c>
      <c r="B6302" s="99">
        <v>44408</v>
      </c>
      <c r="C6302" s="23">
        <v>3899</v>
      </c>
      <c r="D6302" s="23">
        <v>5</v>
      </c>
      <c r="E6302" s="98" t="s">
        <v>49</v>
      </c>
      <c r="F6302" s="98" t="s">
        <v>164</v>
      </c>
      <c r="G6302" s="98" t="s">
        <v>4120</v>
      </c>
      <c r="H6302" s="98" t="s">
        <v>1366</v>
      </c>
      <c r="I6302" s="98" t="s">
        <v>5979</v>
      </c>
      <c r="J6302" s="99">
        <v>45330</v>
      </c>
      <c r="K6302" s="107">
        <v>6000000</v>
      </c>
      <c r="L6302" s="98" t="s">
        <v>9092</v>
      </c>
      <c r="M6302" s="23">
        <v>1080</v>
      </c>
      <c r="N6302" s="23">
        <v>1</v>
      </c>
      <c r="O6302" s="107">
        <v>6000000</v>
      </c>
      <c r="P6302" s="23">
        <v>180</v>
      </c>
      <c r="Q6302" s="23">
        <v>2</v>
      </c>
      <c r="R6302" s="23">
        <v>2</v>
      </c>
      <c r="S6302" s="23">
        <v>0</v>
      </c>
      <c r="T6302" s="47">
        <v>6</v>
      </c>
      <c r="U6302" s="98" t="s">
        <v>111</v>
      </c>
      <c r="V6302" s="98" t="s">
        <v>3139</v>
      </c>
      <c r="W6302" s="69">
        <f t="shared" si="196"/>
        <v>1.7230811267783509E-2</v>
      </c>
    </row>
    <row r="6303" spans="1:23">
      <c r="A6303" s="98">
        <f t="shared" si="197"/>
        <v>922</v>
      </c>
      <c r="B6303" s="99">
        <v>44408</v>
      </c>
      <c r="C6303" s="23">
        <v>3900</v>
      </c>
      <c r="D6303" s="23">
        <v>5</v>
      </c>
      <c r="E6303" s="98" t="s">
        <v>49</v>
      </c>
      <c r="F6303" s="98" t="s">
        <v>164</v>
      </c>
      <c r="G6303" s="98" t="s">
        <v>4120</v>
      </c>
      <c r="H6303" s="98" t="s">
        <v>1366</v>
      </c>
      <c r="I6303" s="98" t="s">
        <v>5979</v>
      </c>
      <c r="J6303" s="99">
        <v>45330</v>
      </c>
      <c r="K6303" s="107">
        <v>12600000</v>
      </c>
      <c r="L6303" s="98" t="s">
        <v>9093</v>
      </c>
      <c r="M6303" s="23">
        <v>1080</v>
      </c>
      <c r="N6303" s="23">
        <v>1</v>
      </c>
      <c r="O6303" s="107">
        <v>12600000</v>
      </c>
      <c r="P6303" s="23">
        <v>180</v>
      </c>
      <c r="Q6303" s="23">
        <v>2</v>
      </c>
      <c r="R6303" s="23">
        <v>2</v>
      </c>
      <c r="S6303" s="23">
        <v>0</v>
      </c>
      <c r="T6303" s="47">
        <v>12.6</v>
      </c>
      <c r="U6303" s="98" t="s">
        <v>111</v>
      </c>
      <c r="V6303" s="98" t="s">
        <v>3139</v>
      </c>
      <c r="W6303" s="69">
        <f t="shared" si="196"/>
        <v>3.6184703662345365E-2</v>
      </c>
    </row>
    <row r="6304" spans="1:23">
      <c r="A6304" s="98">
        <f t="shared" si="197"/>
        <v>1653</v>
      </c>
      <c r="B6304" s="99">
        <v>44408</v>
      </c>
      <c r="C6304" s="23">
        <v>3901</v>
      </c>
      <c r="D6304" s="23">
        <v>5</v>
      </c>
      <c r="E6304" s="98" t="s">
        <v>49</v>
      </c>
      <c r="F6304" s="98" t="s">
        <v>164</v>
      </c>
      <c r="G6304" s="98" t="s">
        <v>4120</v>
      </c>
      <c r="H6304" s="98" t="s">
        <v>1366</v>
      </c>
      <c r="I6304" s="98" t="s">
        <v>5979</v>
      </c>
      <c r="J6304" s="99">
        <v>46061</v>
      </c>
      <c r="K6304" s="107">
        <v>20000000</v>
      </c>
      <c r="L6304" s="98" t="s">
        <v>9094</v>
      </c>
      <c r="M6304" s="23">
        <v>1800</v>
      </c>
      <c r="N6304" s="23">
        <v>1</v>
      </c>
      <c r="O6304" s="107">
        <v>20000000</v>
      </c>
      <c r="P6304" s="23">
        <v>180</v>
      </c>
      <c r="Q6304" s="23">
        <v>2</v>
      </c>
      <c r="R6304" s="23">
        <v>2</v>
      </c>
      <c r="S6304" s="23">
        <v>2.58</v>
      </c>
      <c r="T6304" s="47">
        <v>20.072165999999999</v>
      </c>
      <c r="U6304" s="98" t="s">
        <v>111</v>
      </c>
      <c r="V6304" s="98" t="s">
        <v>3139</v>
      </c>
      <c r="W6304" s="69">
        <f t="shared" si="196"/>
        <v>0.10334528034109175</v>
      </c>
    </row>
    <row r="6305" spans="1:23">
      <c r="A6305" s="98">
        <f t="shared" si="197"/>
        <v>1288</v>
      </c>
      <c r="B6305" s="99">
        <v>44408</v>
      </c>
      <c r="C6305" s="23">
        <v>3902</v>
      </c>
      <c r="D6305" s="23">
        <v>5</v>
      </c>
      <c r="E6305" s="98" t="s">
        <v>49</v>
      </c>
      <c r="F6305" s="98" t="s">
        <v>164</v>
      </c>
      <c r="G6305" s="98" t="s">
        <v>4120</v>
      </c>
      <c r="H6305" s="98" t="s">
        <v>1366</v>
      </c>
      <c r="I6305" s="98" t="s">
        <v>5979</v>
      </c>
      <c r="J6305" s="99">
        <v>45696</v>
      </c>
      <c r="K6305" s="107">
        <v>25000000</v>
      </c>
      <c r="L6305" s="98" t="s">
        <v>9095</v>
      </c>
      <c r="M6305" s="23">
        <v>1440</v>
      </c>
      <c r="N6305" s="23">
        <v>1</v>
      </c>
      <c r="O6305" s="107">
        <v>25000000</v>
      </c>
      <c r="P6305" s="23">
        <v>30</v>
      </c>
      <c r="Q6305" s="23">
        <v>2</v>
      </c>
      <c r="R6305" s="23">
        <v>2</v>
      </c>
      <c r="S6305" s="23">
        <v>0</v>
      </c>
      <c r="T6305" s="47">
        <v>22.395835000000002</v>
      </c>
      <c r="U6305" s="98" t="s">
        <v>111</v>
      </c>
      <c r="V6305" s="98" t="s">
        <v>3139</v>
      </c>
      <c r="W6305" s="69">
        <f t="shared" si="196"/>
        <v>8.9847640458679198E-2</v>
      </c>
    </row>
    <row r="6306" spans="1:23">
      <c r="A6306" s="98">
        <f t="shared" si="197"/>
        <v>557</v>
      </c>
      <c r="B6306" s="99">
        <v>44408</v>
      </c>
      <c r="C6306" s="23">
        <v>3903</v>
      </c>
      <c r="D6306" s="23">
        <v>5</v>
      </c>
      <c r="E6306" s="98" t="s">
        <v>49</v>
      </c>
      <c r="F6306" s="98" t="s">
        <v>164</v>
      </c>
      <c r="G6306" s="98" t="s">
        <v>4120</v>
      </c>
      <c r="H6306" s="98" t="s">
        <v>1366</v>
      </c>
      <c r="I6306" s="98" t="s">
        <v>5979</v>
      </c>
      <c r="J6306" s="99">
        <v>44965</v>
      </c>
      <c r="K6306" s="107">
        <v>7500000</v>
      </c>
      <c r="L6306" s="98" t="s">
        <v>9096</v>
      </c>
      <c r="M6306" s="23">
        <v>720</v>
      </c>
      <c r="N6306" s="23">
        <v>1</v>
      </c>
      <c r="O6306" s="107">
        <v>7500000</v>
      </c>
      <c r="P6306" s="23">
        <v>30</v>
      </c>
      <c r="Q6306" s="23">
        <v>2</v>
      </c>
      <c r="R6306" s="23">
        <v>2</v>
      </c>
      <c r="S6306" s="23">
        <v>0</v>
      </c>
      <c r="T6306" s="47">
        <v>5.9375</v>
      </c>
      <c r="U6306" s="98" t="s">
        <v>111</v>
      </c>
      <c r="V6306" s="98" t="s">
        <v>3139</v>
      </c>
      <c r="W6306" s="69">
        <f t="shared" si="196"/>
        <v>1.0301070795313227E-2</v>
      </c>
    </row>
    <row r="6307" spans="1:23">
      <c r="A6307" s="98">
        <f t="shared" si="197"/>
        <v>1654</v>
      </c>
      <c r="B6307" s="99">
        <v>44408</v>
      </c>
      <c r="C6307" s="23">
        <v>3904</v>
      </c>
      <c r="D6307" s="23">
        <v>5</v>
      </c>
      <c r="E6307" s="98" t="s">
        <v>49</v>
      </c>
      <c r="F6307" s="98" t="s">
        <v>164</v>
      </c>
      <c r="G6307" s="98" t="s">
        <v>4120</v>
      </c>
      <c r="H6307" s="98" t="s">
        <v>1366</v>
      </c>
      <c r="I6307" s="98" t="s">
        <v>5992</v>
      </c>
      <c r="J6307" s="99">
        <v>46062</v>
      </c>
      <c r="K6307" s="107">
        <v>9500000</v>
      </c>
      <c r="L6307" s="98" t="s">
        <v>9097</v>
      </c>
      <c r="M6307" s="23">
        <v>1800</v>
      </c>
      <c r="N6307" s="23">
        <v>1</v>
      </c>
      <c r="O6307" s="107">
        <v>9500000</v>
      </c>
      <c r="P6307" s="23">
        <v>180</v>
      </c>
      <c r="Q6307" s="23">
        <v>2</v>
      </c>
      <c r="R6307" s="23">
        <v>2</v>
      </c>
      <c r="S6307" s="23">
        <v>0</v>
      </c>
      <c r="T6307" s="47">
        <v>9.5</v>
      </c>
      <c r="U6307" s="98" t="s">
        <v>111</v>
      </c>
      <c r="V6307" s="98" t="s">
        <v>3139</v>
      </c>
      <c r="W6307" s="69">
        <f t="shared" si="196"/>
        <v>4.8942107275972931E-2</v>
      </c>
    </row>
    <row r="6308" spans="1:23">
      <c r="A6308" s="98">
        <f t="shared" si="197"/>
        <v>1654</v>
      </c>
      <c r="B6308" s="99">
        <v>44408</v>
      </c>
      <c r="C6308" s="23">
        <v>3905</v>
      </c>
      <c r="D6308" s="23">
        <v>5</v>
      </c>
      <c r="E6308" s="98" t="s">
        <v>49</v>
      </c>
      <c r="F6308" s="98" t="s">
        <v>164</v>
      </c>
      <c r="G6308" s="98" t="s">
        <v>4120</v>
      </c>
      <c r="H6308" s="98" t="s">
        <v>1366</v>
      </c>
      <c r="I6308" s="98" t="s">
        <v>5992</v>
      </c>
      <c r="J6308" s="99">
        <v>46062</v>
      </c>
      <c r="K6308" s="107">
        <v>15000000</v>
      </c>
      <c r="L6308" s="98" t="s">
        <v>9098</v>
      </c>
      <c r="M6308" s="23">
        <v>1800</v>
      </c>
      <c r="N6308" s="23">
        <v>1</v>
      </c>
      <c r="O6308" s="107">
        <v>15000000</v>
      </c>
      <c r="P6308" s="23">
        <v>180</v>
      </c>
      <c r="Q6308" s="23">
        <v>2</v>
      </c>
      <c r="R6308" s="23">
        <v>2</v>
      </c>
      <c r="S6308" s="23">
        <v>0</v>
      </c>
      <c r="T6308" s="47">
        <v>15</v>
      </c>
      <c r="U6308" s="98" t="s">
        <v>111</v>
      </c>
      <c r="V6308" s="98" t="s">
        <v>3139</v>
      </c>
      <c r="W6308" s="69">
        <f t="shared" si="196"/>
        <v>7.7277011488378317E-2</v>
      </c>
    </row>
    <row r="6309" spans="1:23">
      <c r="A6309" s="98">
        <f t="shared" si="197"/>
        <v>1654</v>
      </c>
      <c r="B6309" s="99">
        <v>44408</v>
      </c>
      <c r="C6309" s="23">
        <v>3906</v>
      </c>
      <c r="D6309" s="23">
        <v>5</v>
      </c>
      <c r="E6309" s="98" t="s">
        <v>49</v>
      </c>
      <c r="F6309" s="98" t="s">
        <v>164</v>
      </c>
      <c r="G6309" s="98" t="s">
        <v>4120</v>
      </c>
      <c r="H6309" s="98" t="s">
        <v>1366</v>
      </c>
      <c r="I6309" s="98" t="s">
        <v>5992</v>
      </c>
      <c r="J6309" s="99">
        <v>46062</v>
      </c>
      <c r="K6309" s="107">
        <v>16000000</v>
      </c>
      <c r="L6309" s="98" t="s">
        <v>9099</v>
      </c>
      <c r="M6309" s="23">
        <v>1800</v>
      </c>
      <c r="N6309" s="23">
        <v>1</v>
      </c>
      <c r="O6309" s="107">
        <v>16000000</v>
      </c>
      <c r="P6309" s="23">
        <v>180</v>
      </c>
      <c r="Q6309" s="23">
        <v>2</v>
      </c>
      <c r="R6309" s="23">
        <v>2</v>
      </c>
      <c r="S6309" s="23">
        <v>0</v>
      </c>
      <c r="T6309" s="47">
        <v>16</v>
      </c>
      <c r="U6309" s="98" t="s">
        <v>111</v>
      </c>
      <c r="V6309" s="98" t="s">
        <v>3139</v>
      </c>
      <c r="W6309" s="69">
        <f t="shared" si="196"/>
        <v>8.2428812254270192E-2</v>
      </c>
    </row>
    <row r="6310" spans="1:23">
      <c r="A6310" s="98">
        <f t="shared" si="197"/>
        <v>1654</v>
      </c>
      <c r="B6310" s="99">
        <v>44408</v>
      </c>
      <c r="C6310" s="23">
        <v>3907</v>
      </c>
      <c r="D6310" s="23">
        <v>5</v>
      </c>
      <c r="E6310" s="98" t="s">
        <v>49</v>
      </c>
      <c r="F6310" s="98" t="s">
        <v>164</v>
      </c>
      <c r="G6310" s="98" t="s">
        <v>4120</v>
      </c>
      <c r="H6310" s="98" t="s">
        <v>1366</v>
      </c>
      <c r="I6310" s="98" t="s">
        <v>5992</v>
      </c>
      <c r="J6310" s="99">
        <v>46062</v>
      </c>
      <c r="K6310" s="107">
        <v>30000000</v>
      </c>
      <c r="L6310" s="98" t="s">
        <v>9100</v>
      </c>
      <c r="M6310" s="23">
        <v>1800</v>
      </c>
      <c r="N6310" s="23">
        <v>1</v>
      </c>
      <c r="O6310" s="107">
        <v>30000000</v>
      </c>
      <c r="P6310" s="23">
        <v>180</v>
      </c>
      <c r="Q6310" s="23">
        <v>2</v>
      </c>
      <c r="R6310" s="23">
        <v>2</v>
      </c>
      <c r="S6310" s="23">
        <v>0</v>
      </c>
      <c r="T6310" s="47">
        <v>30</v>
      </c>
      <c r="U6310" s="98" t="s">
        <v>111</v>
      </c>
      <c r="V6310" s="98" t="s">
        <v>3139</v>
      </c>
      <c r="W6310" s="69">
        <f t="shared" si="196"/>
        <v>0.15455402297675663</v>
      </c>
    </row>
    <row r="6311" spans="1:23">
      <c r="A6311" s="98">
        <f t="shared" si="197"/>
        <v>923</v>
      </c>
      <c r="B6311" s="99">
        <v>44408</v>
      </c>
      <c r="C6311" s="23">
        <v>3908</v>
      </c>
      <c r="D6311" s="23">
        <v>5</v>
      </c>
      <c r="E6311" s="98" t="s">
        <v>49</v>
      </c>
      <c r="F6311" s="98" t="s">
        <v>164</v>
      </c>
      <c r="G6311" s="98" t="s">
        <v>4120</v>
      </c>
      <c r="H6311" s="98" t="s">
        <v>1366</v>
      </c>
      <c r="I6311" s="98" t="s">
        <v>5992</v>
      </c>
      <c r="J6311" s="99">
        <v>45331</v>
      </c>
      <c r="K6311" s="107">
        <v>17000000</v>
      </c>
      <c r="L6311" s="98" t="s">
        <v>9101</v>
      </c>
      <c r="M6311" s="23">
        <v>1080</v>
      </c>
      <c r="N6311" s="23">
        <v>1</v>
      </c>
      <c r="O6311" s="107">
        <v>17000000</v>
      </c>
      <c r="P6311" s="23">
        <v>180</v>
      </c>
      <c r="Q6311" s="23">
        <v>2</v>
      </c>
      <c r="R6311" s="23">
        <v>2</v>
      </c>
      <c r="S6311" s="23">
        <v>0</v>
      </c>
      <c r="T6311" s="47">
        <v>17</v>
      </c>
      <c r="U6311" s="98" t="s">
        <v>111</v>
      </c>
      <c r="V6311" s="98" t="s">
        <v>3139</v>
      </c>
      <c r="W6311" s="69">
        <f t="shared" si="196"/>
        <v>4.887358271923193E-2</v>
      </c>
    </row>
    <row r="6312" spans="1:23">
      <c r="A6312" s="98">
        <f t="shared" si="197"/>
        <v>1654</v>
      </c>
      <c r="B6312" s="99">
        <v>44408</v>
      </c>
      <c r="C6312" s="23">
        <v>3909</v>
      </c>
      <c r="D6312" s="23">
        <v>5</v>
      </c>
      <c r="E6312" s="98" t="s">
        <v>49</v>
      </c>
      <c r="F6312" s="98" t="s">
        <v>164</v>
      </c>
      <c r="G6312" s="98" t="s">
        <v>4120</v>
      </c>
      <c r="H6312" s="98" t="s">
        <v>1366</v>
      </c>
      <c r="I6312" s="98" t="s">
        <v>5992</v>
      </c>
      <c r="J6312" s="99">
        <v>46062</v>
      </c>
      <c r="K6312" s="107">
        <v>10000000</v>
      </c>
      <c r="L6312" s="98" t="s">
        <v>9102</v>
      </c>
      <c r="M6312" s="23">
        <v>1800</v>
      </c>
      <c r="N6312" s="23">
        <v>1</v>
      </c>
      <c r="O6312" s="107">
        <v>10000000</v>
      </c>
      <c r="P6312" s="23">
        <v>180</v>
      </c>
      <c r="Q6312" s="23">
        <v>2</v>
      </c>
      <c r="R6312" s="23">
        <v>2</v>
      </c>
      <c r="S6312" s="23">
        <v>0</v>
      </c>
      <c r="T6312" s="47">
        <v>10</v>
      </c>
      <c r="U6312" s="98" t="s">
        <v>111</v>
      </c>
      <c r="V6312" s="98" t="s">
        <v>3139</v>
      </c>
      <c r="W6312" s="69">
        <f t="shared" si="196"/>
        <v>5.1518007658918875E-2</v>
      </c>
    </row>
    <row r="6313" spans="1:23">
      <c r="A6313" s="98">
        <f t="shared" si="197"/>
        <v>1654</v>
      </c>
      <c r="B6313" s="99">
        <v>44408</v>
      </c>
      <c r="C6313" s="23">
        <v>3910</v>
      </c>
      <c r="D6313" s="23">
        <v>5</v>
      </c>
      <c r="E6313" s="98" t="s">
        <v>49</v>
      </c>
      <c r="F6313" s="98" t="s">
        <v>164</v>
      </c>
      <c r="G6313" s="98" t="s">
        <v>4120</v>
      </c>
      <c r="H6313" s="98" t="s">
        <v>1366</v>
      </c>
      <c r="I6313" s="98" t="s">
        <v>5992</v>
      </c>
      <c r="J6313" s="99">
        <v>46062</v>
      </c>
      <c r="K6313" s="107">
        <v>10000000</v>
      </c>
      <c r="L6313" s="98" t="s">
        <v>9103</v>
      </c>
      <c r="M6313" s="23">
        <v>1800</v>
      </c>
      <c r="N6313" s="23">
        <v>1</v>
      </c>
      <c r="O6313" s="107">
        <v>10000000</v>
      </c>
      <c r="P6313" s="23">
        <v>180</v>
      </c>
      <c r="Q6313" s="23">
        <v>2</v>
      </c>
      <c r="R6313" s="23">
        <v>2</v>
      </c>
      <c r="S6313" s="23">
        <v>0</v>
      </c>
      <c r="T6313" s="47">
        <v>10</v>
      </c>
      <c r="U6313" s="98" t="s">
        <v>111</v>
      </c>
      <c r="V6313" s="98" t="s">
        <v>3139</v>
      </c>
      <c r="W6313" s="69">
        <f t="shared" si="196"/>
        <v>5.1518007658918875E-2</v>
      </c>
    </row>
    <row r="6314" spans="1:23">
      <c r="A6314" s="98">
        <f t="shared" si="197"/>
        <v>1655</v>
      </c>
      <c r="B6314" s="99">
        <v>44408</v>
      </c>
      <c r="C6314" s="23">
        <v>3911</v>
      </c>
      <c r="D6314" s="23">
        <v>5</v>
      </c>
      <c r="E6314" s="98" t="s">
        <v>49</v>
      </c>
      <c r="F6314" s="98" t="s">
        <v>164</v>
      </c>
      <c r="G6314" s="98" t="s">
        <v>4120</v>
      </c>
      <c r="H6314" s="98" t="s">
        <v>1366</v>
      </c>
      <c r="I6314" s="98" t="s">
        <v>6414</v>
      </c>
      <c r="J6314" s="99">
        <v>46063</v>
      </c>
      <c r="K6314" s="107">
        <v>10000000</v>
      </c>
      <c r="L6314" s="98" t="s">
        <v>9104</v>
      </c>
      <c r="M6314" s="23">
        <v>1800</v>
      </c>
      <c r="N6314" s="23">
        <v>1</v>
      </c>
      <c r="O6314" s="107">
        <v>10000000</v>
      </c>
      <c r="P6314" s="23">
        <v>180</v>
      </c>
      <c r="Q6314" s="23">
        <v>2</v>
      </c>
      <c r="R6314" s="23">
        <v>2</v>
      </c>
      <c r="S6314" s="23">
        <v>0</v>
      </c>
      <c r="T6314" s="47">
        <v>10</v>
      </c>
      <c r="U6314" s="98" t="s">
        <v>111</v>
      </c>
      <c r="V6314" s="98" t="s">
        <v>3139</v>
      </c>
      <c r="W6314" s="69">
        <f t="shared" si="196"/>
        <v>5.1549155184710246E-2</v>
      </c>
    </row>
    <row r="6315" spans="1:23">
      <c r="A6315" s="98">
        <f t="shared" si="197"/>
        <v>924</v>
      </c>
      <c r="B6315" s="99">
        <v>44408</v>
      </c>
      <c r="C6315" s="23">
        <v>3912</v>
      </c>
      <c r="D6315" s="23">
        <v>5</v>
      </c>
      <c r="E6315" s="98" t="s">
        <v>49</v>
      </c>
      <c r="F6315" s="98" t="s">
        <v>164</v>
      </c>
      <c r="G6315" s="98" t="s">
        <v>4120</v>
      </c>
      <c r="H6315" s="98" t="s">
        <v>1366</v>
      </c>
      <c r="I6315" s="98" t="s">
        <v>6414</v>
      </c>
      <c r="J6315" s="99">
        <v>45332</v>
      </c>
      <c r="K6315" s="107">
        <v>6000000</v>
      </c>
      <c r="L6315" s="98" t="s">
        <v>9105</v>
      </c>
      <c r="M6315" s="23">
        <v>1080</v>
      </c>
      <c r="N6315" s="23">
        <v>1</v>
      </c>
      <c r="O6315" s="107">
        <v>6000000</v>
      </c>
      <c r="P6315" s="23">
        <v>180</v>
      </c>
      <c r="Q6315" s="23">
        <v>2</v>
      </c>
      <c r="R6315" s="23">
        <v>2</v>
      </c>
      <c r="S6315" s="23">
        <v>0</v>
      </c>
      <c r="T6315" s="47">
        <v>6</v>
      </c>
      <c r="U6315" s="98" t="s">
        <v>111</v>
      </c>
      <c r="V6315" s="98" t="s">
        <v>3139</v>
      </c>
      <c r="W6315" s="69">
        <f t="shared" si="196"/>
        <v>1.7268188298733146E-2</v>
      </c>
    </row>
    <row r="6316" spans="1:23">
      <c r="A6316" s="98">
        <f t="shared" si="197"/>
        <v>1655</v>
      </c>
      <c r="B6316" s="99">
        <v>44408</v>
      </c>
      <c r="C6316" s="23">
        <v>3913</v>
      </c>
      <c r="D6316" s="23">
        <v>5</v>
      </c>
      <c r="E6316" s="98" t="s">
        <v>49</v>
      </c>
      <c r="F6316" s="98" t="s">
        <v>164</v>
      </c>
      <c r="G6316" s="98" t="s">
        <v>4120</v>
      </c>
      <c r="H6316" s="98" t="s">
        <v>1366</v>
      </c>
      <c r="I6316" s="98" t="s">
        <v>6414</v>
      </c>
      <c r="J6316" s="99">
        <v>46063</v>
      </c>
      <c r="K6316" s="107">
        <v>8000000</v>
      </c>
      <c r="L6316" s="98" t="s">
        <v>9106</v>
      </c>
      <c r="M6316" s="23">
        <v>1800</v>
      </c>
      <c r="N6316" s="23">
        <v>1</v>
      </c>
      <c r="O6316" s="107">
        <v>8000000</v>
      </c>
      <c r="P6316" s="23">
        <v>180</v>
      </c>
      <c r="Q6316" s="23">
        <v>2</v>
      </c>
      <c r="R6316" s="23">
        <v>2</v>
      </c>
      <c r="S6316" s="23">
        <v>0</v>
      </c>
      <c r="T6316" s="47">
        <v>8</v>
      </c>
      <c r="U6316" s="98" t="s">
        <v>111</v>
      </c>
      <c r="V6316" s="98" t="s">
        <v>3139</v>
      </c>
      <c r="W6316" s="69">
        <f t="shared" si="196"/>
        <v>4.1239324147768194E-2</v>
      </c>
    </row>
    <row r="6317" spans="1:23">
      <c r="A6317" s="98">
        <f t="shared" si="197"/>
        <v>1655</v>
      </c>
      <c r="B6317" s="99">
        <v>44408</v>
      </c>
      <c r="C6317" s="23">
        <v>3914</v>
      </c>
      <c r="D6317" s="23">
        <v>5</v>
      </c>
      <c r="E6317" s="98" t="s">
        <v>49</v>
      </c>
      <c r="F6317" s="98" t="s">
        <v>164</v>
      </c>
      <c r="G6317" s="98" t="s">
        <v>4120</v>
      </c>
      <c r="H6317" s="98" t="s">
        <v>1366</v>
      </c>
      <c r="I6317" s="98" t="s">
        <v>6414</v>
      </c>
      <c r="J6317" s="99">
        <v>46063</v>
      </c>
      <c r="K6317" s="107">
        <v>10000000</v>
      </c>
      <c r="L6317" s="98" t="s">
        <v>9107</v>
      </c>
      <c r="M6317" s="23">
        <v>1800</v>
      </c>
      <c r="N6317" s="23">
        <v>1</v>
      </c>
      <c r="O6317" s="107">
        <v>10000000</v>
      </c>
      <c r="P6317" s="23">
        <v>180</v>
      </c>
      <c r="Q6317" s="23">
        <v>2</v>
      </c>
      <c r="R6317" s="23">
        <v>2</v>
      </c>
      <c r="S6317" s="23">
        <v>0</v>
      </c>
      <c r="T6317" s="47">
        <v>10</v>
      </c>
      <c r="U6317" s="98" t="s">
        <v>111</v>
      </c>
      <c r="V6317" s="98" t="s">
        <v>3139</v>
      </c>
      <c r="W6317" s="69">
        <f t="shared" si="196"/>
        <v>5.1549155184710246E-2</v>
      </c>
    </row>
    <row r="6318" spans="1:23">
      <c r="A6318" s="98">
        <f t="shared" si="197"/>
        <v>924</v>
      </c>
      <c r="B6318" s="99">
        <v>44408</v>
      </c>
      <c r="C6318" s="23">
        <v>3915</v>
      </c>
      <c r="D6318" s="23">
        <v>5</v>
      </c>
      <c r="E6318" s="98" t="s">
        <v>49</v>
      </c>
      <c r="F6318" s="98" t="s">
        <v>164</v>
      </c>
      <c r="G6318" s="98" t="s">
        <v>4120</v>
      </c>
      <c r="H6318" s="98" t="s">
        <v>1366</v>
      </c>
      <c r="I6318" s="98" t="s">
        <v>6414</v>
      </c>
      <c r="J6318" s="99">
        <v>45332</v>
      </c>
      <c r="K6318" s="107">
        <v>15000000</v>
      </c>
      <c r="L6318" s="98" t="s">
        <v>9108</v>
      </c>
      <c r="M6318" s="23">
        <v>1080</v>
      </c>
      <c r="N6318" s="23">
        <v>1</v>
      </c>
      <c r="O6318" s="107">
        <v>15000000</v>
      </c>
      <c r="P6318" s="23">
        <v>360</v>
      </c>
      <c r="Q6318" s="23">
        <v>2</v>
      </c>
      <c r="R6318" s="23">
        <v>2</v>
      </c>
      <c r="S6318" s="23">
        <v>0</v>
      </c>
      <c r="T6318" s="47">
        <v>15</v>
      </c>
      <c r="U6318" s="98" t="s">
        <v>111</v>
      </c>
      <c r="V6318" s="98" t="s">
        <v>3139</v>
      </c>
      <c r="W6318" s="69">
        <f t="shared" si="196"/>
        <v>4.3170470746832869E-2</v>
      </c>
    </row>
    <row r="6319" spans="1:23">
      <c r="A6319" s="98">
        <f t="shared" si="197"/>
        <v>1655</v>
      </c>
      <c r="B6319" s="99">
        <v>44408</v>
      </c>
      <c r="C6319" s="23">
        <v>3916</v>
      </c>
      <c r="D6319" s="23">
        <v>5</v>
      </c>
      <c r="E6319" s="98" t="s">
        <v>49</v>
      </c>
      <c r="F6319" s="98" t="s">
        <v>164</v>
      </c>
      <c r="G6319" s="98" t="s">
        <v>4120</v>
      </c>
      <c r="H6319" s="98" t="s">
        <v>1366</v>
      </c>
      <c r="I6319" s="98" t="s">
        <v>6414</v>
      </c>
      <c r="J6319" s="99">
        <v>46063</v>
      </c>
      <c r="K6319" s="107">
        <v>20000000</v>
      </c>
      <c r="L6319" s="98" t="s">
        <v>9109</v>
      </c>
      <c r="M6319" s="23">
        <v>1800</v>
      </c>
      <c r="N6319" s="23">
        <v>1</v>
      </c>
      <c r="O6319" s="107">
        <v>20000000</v>
      </c>
      <c r="P6319" s="23">
        <v>180</v>
      </c>
      <c r="Q6319" s="23">
        <v>2</v>
      </c>
      <c r="R6319" s="23">
        <v>2</v>
      </c>
      <c r="S6319" s="23">
        <v>0</v>
      </c>
      <c r="T6319" s="47">
        <v>20</v>
      </c>
      <c r="U6319" s="98" t="s">
        <v>111</v>
      </c>
      <c r="V6319" s="98" t="s">
        <v>3139</v>
      </c>
      <c r="W6319" s="69">
        <f t="shared" si="196"/>
        <v>0.10309831036942049</v>
      </c>
    </row>
    <row r="6320" spans="1:23">
      <c r="A6320" s="98">
        <f t="shared" si="197"/>
        <v>924</v>
      </c>
      <c r="B6320" s="99">
        <v>44408</v>
      </c>
      <c r="C6320" s="23">
        <v>3917</v>
      </c>
      <c r="D6320" s="23">
        <v>5</v>
      </c>
      <c r="E6320" s="98" t="s">
        <v>49</v>
      </c>
      <c r="F6320" s="98" t="s">
        <v>164</v>
      </c>
      <c r="G6320" s="98" t="s">
        <v>4120</v>
      </c>
      <c r="H6320" s="98" t="s">
        <v>1366</v>
      </c>
      <c r="I6320" s="98" t="s">
        <v>6414</v>
      </c>
      <c r="J6320" s="99">
        <v>45332</v>
      </c>
      <c r="K6320" s="107">
        <v>12000000</v>
      </c>
      <c r="L6320" s="98" t="s">
        <v>9111</v>
      </c>
      <c r="M6320" s="23">
        <v>1080</v>
      </c>
      <c r="N6320" s="23">
        <v>1</v>
      </c>
      <c r="O6320" s="107">
        <v>12000000</v>
      </c>
      <c r="P6320" s="23">
        <v>180</v>
      </c>
      <c r="Q6320" s="23">
        <v>2</v>
      </c>
      <c r="R6320" s="23">
        <v>2</v>
      </c>
      <c r="S6320" s="23">
        <v>0</v>
      </c>
      <c r="T6320" s="47">
        <v>12</v>
      </c>
      <c r="U6320" s="98" t="s">
        <v>111</v>
      </c>
      <c r="V6320" s="98" t="s">
        <v>3139</v>
      </c>
      <c r="W6320" s="69">
        <f t="shared" si="196"/>
        <v>3.4536376597466292E-2</v>
      </c>
    </row>
    <row r="6321" spans="1:23">
      <c r="A6321" s="98">
        <f t="shared" si="197"/>
        <v>1655</v>
      </c>
      <c r="B6321" s="99">
        <v>44408</v>
      </c>
      <c r="C6321" s="23">
        <v>3918</v>
      </c>
      <c r="D6321" s="23">
        <v>5</v>
      </c>
      <c r="E6321" s="98" t="s">
        <v>49</v>
      </c>
      <c r="F6321" s="98" t="s">
        <v>164</v>
      </c>
      <c r="G6321" s="98" t="s">
        <v>4120</v>
      </c>
      <c r="H6321" s="98" t="s">
        <v>1366</v>
      </c>
      <c r="I6321" s="98" t="s">
        <v>6414</v>
      </c>
      <c r="J6321" s="99">
        <v>46063</v>
      </c>
      <c r="K6321" s="107">
        <v>13287309</v>
      </c>
      <c r="L6321" s="98" t="s">
        <v>9112</v>
      </c>
      <c r="M6321" s="23">
        <v>1800</v>
      </c>
      <c r="N6321" s="23">
        <v>1</v>
      </c>
      <c r="O6321" s="107">
        <v>13287309</v>
      </c>
      <c r="P6321" s="23">
        <v>180</v>
      </c>
      <c r="Q6321" s="23">
        <v>2</v>
      </c>
      <c r="R6321" s="23">
        <v>2</v>
      </c>
      <c r="S6321" s="23">
        <v>0</v>
      </c>
      <c r="T6321" s="47">
        <v>13.287309</v>
      </c>
      <c r="U6321" s="98" t="s">
        <v>111</v>
      </c>
      <c r="V6321" s="98" t="s">
        <v>3139</v>
      </c>
      <c r="W6321" s="69">
        <f t="shared" si="196"/>
        <v>6.8494955362819701E-2</v>
      </c>
    </row>
    <row r="6322" spans="1:23">
      <c r="A6322" s="98">
        <f t="shared" si="197"/>
        <v>925</v>
      </c>
      <c r="B6322" s="99">
        <v>44408</v>
      </c>
      <c r="C6322" s="23">
        <v>3919</v>
      </c>
      <c r="D6322" s="23">
        <v>5</v>
      </c>
      <c r="E6322" s="98" t="s">
        <v>49</v>
      </c>
      <c r="F6322" s="98" t="s">
        <v>164</v>
      </c>
      <c r="G6322" s="98" t="s">
        <v>4120</v>
      </c>
      <c r="H6322" s="98" t="s">
        <v>1366</v>
      </c>
      <c r="I6322" s="98" t="s">
        <v>6090</v>
      </c>
      <c r="J6322" s="99">
        <v>45333</v>
      </c>
      <c r="K6322" s="107">
        <v>12000000</v>
      </c>
      <c r="L6322" s="98" t="s">
        <v>9113</v>
      </c>
      <c r="M6322" s="23">
        <v>1080</v>
      </c>
      <c r="N6322" s="23">
        <v>1</v>
      </c>
      <c r="O6322" s="107">
        <v>12000000</v>
      </c>
      <c r="P6322" s="23">
        <v>360</v>
      </c>
      <c r="Q6322" s="23">
        <v>2</v>
      </c>
      <c r="R6322" s="23">
        <v>2</v>
      </c>
      <c r="S6322" s="23">
        <v>0</v>
      </c>
      <c r="T6322" s="47">
        <v>12</v>
      </c>
      <c r="U6322" s="98" t="s">
        <v>111</v>
      </c>
      <c r="V6322" s="98" t="s">
        <v>3139</v>
      </c>
      <c r="W6322" s="69">
        <f t="shared" si="196"/>
        <v>3.4573753628415929E-2</v>
      </c>
    </row>
    <row r="6323" spans="1:23">
      <c r="A6323" s="98">
        <f t="shared" si="197"/>
        <v>925</v>
      </c>
      <c r="B6323" s="99">
        <v>44408</v>
      </c>
      <c r="C6323" s="23">
        <v>3920</v>
      </c>
      <c r="D6323" s="23">
        <v>5</v>
      </c>
      <c r="E6323" s="98" t="s">
        <v>49</v>
      </c>
      <c r="F6323" s="98" t="s">
        <v>164</v>
      </c>
      <c r="G6323" s="98" t="s">
        <v>4120</v>
      </c>
      <c r="H6323" s="98" t="s">
        <v>1366</v>
      </c>
      <c r="I6323" s="98" t="s">
        <v>6090</v>
      </c>
      <c r="J6323" s="99">
        <v>45333</v>
      </c>
      <c r="K6323" s="107">
        <v>25000000</v>
      </c>
      <c r="L6323" s="98" t="s">
        <v>9110</v>
      </c>
      <c r="M6323" s="23">
        <v>1080</v>
      </c>
      <c r="N6323" s="23">
        <v>1</v>
      </c>
      <c r="O6323" s="107">
        <v>25000000</v>
      </c>
      <c r="P6323" s="23">
        <v>180</v>
      </c>
      <c r="Q6323" s="23">
        <v>2</v>
      </c>
      <c r="R6323" s="23">
        <v>2</v>
      </c>
      <c r="S6323" s="23">
        <v>0</v>
      </c>
      <c r="T6323" s="47">
        <v>25</v>
      </c>
      <c r="U6323" s="98" t="s">
        <v>111</v>
      </c>
      <c r="V6323" s="98" t="s">
        <v>3139</v>
      </c>
      <c r="W6323" s="69">
        <f t="shared" si="196"/>
        <v>7.2028653392533185E-2</v>
      </c>
    </row>
    <row r="6324" spans="1:23">
      <c r="A6324" s="98">
        <f t="shared" si="197"/>
        <v>1656</v>
      </c>
      <c r="B6324" s="99">
        <v>44408</v>
      </c>
      <c r="C6324" s="23">
        <v>3921</v>
      </c>
      <c r="D6324" s="23">
        <v>5</v>
      </c>
      <c r="E6324" s="98" t="s">
        <v>49</v>
      </c>
      <c r="F6324" s="98" t="s">
        <v>164</v>
      </c>
      <c r="G6324" s="98" t="s">
        <v>4120</v>
      </c>
      <c r="H6324" s="98" t="s">
        <v>1366</v>
      </c>
      <c r="I6324" s="98" t="s">
        <v>6090</v>
      </c>
      <c r="J6324" s="99">
        <v>46064</v>
      </c>
      <c r="K6324" s="107">
        <v>16000000</v>
      </c>
      <c r="L6324" s="98" t="s">
        <v>9114</v>
      </c>
      <c r="M6324" s="23">
        <v>1800</v>
      </c>
      <c r="N6324" s="23">
        <v>1</v>
      </c>
      <c r="O6324" s="107">
        <v>16000000</v>
      </c>
      <c r="P6324" s="23">
        <v>180</v>
      </c>
      <c r="Q6324" s="23">
        <v>2</v>
      </c>
      <c r="R6324" s="23">
        <v>2</v>
      </c>
      <c r="S6324" s="23">
        <v>0</v>
      </c>
      <c r="T6324" s="47">
        <v>16</v>
      </c>
      <c r="U6324" s="98" t="s">
        <v>111</v>
      </c>
      <c r="V6324" s="98" t="s">
        <v>3139</v>
      </c>
      <c r="W6324" s="69">
        <f t="shared" si="196"/>
        <v>8.2528484336802571E-2</v>
      </c>
    </row>
    <row r="6325" spans="1:23">
      <c r="A6325" s="98">
        <f t="shared" si="197"/>
        <v>925</v>
      </c>
      <c r="B6325" s="99">
        <v>44408</v>
      </c>
      <c r="C6325" s="23">
        <v>3922</v>
      </c>
      <c r="D6325" s="23">
        <v>5</v>
      </c>
      <c r="E6325" s="98" t="s">
        <v>49</v>
      </c>
      <c r="F6325" s="98" t="s">
        <v>164</v>
      </c>
      <c r="G6325" s="98" t="s">
        <v>4120</v>
      </c>
      <c r="H6325" s="98" t="s">
        <v>1366</v>
      </c>
      <c r="I6325" s="98" t="s">
        <v>6090</v>
      </c>
      <c r="J6325" s="99">
        <v>45333</v>
      </c>
      <c r="K6325" s="107">
        <v>6000000</v>
      </c>
      <c r="L6325" s="98" t="s">
        <v>9115</v>
      </c>
      <c r="M6325" s="23">
        <v>1080</v>
      </c>
      <c r="N6325" s="23">
        <v>1</v>
      </c>
      <c r="O6325" s="107">
        <v>6000000</v>
      </c>
      <c r="P6325" s="23">
        <v>180</v>
      </c>
      <c r="Q6325" s="23">
        <v>2</v>
      </c>
      <c r="R6325" s="23">
        <v>2</v>
      </c>
      <c r="S6325" s="23">
        <v>0</v>
      </c>
      <c r="T6325" s="47">
        <v>6</v>
      </c>
      <c r="U6325" s="98" t="s">
        <v>111</v>
      </c>
      <c r="V6325" s="98" t="s">
        <v>3139</v>
      </c>
      <c r="W6325" s="69">
        <f t="shared" si="196"/>
        <v>1.7286876814207965E-2</v>
      </c>
    </row>
    <row r="6326" spans="1:23">
      <c r="A6326" s="98">
        <f t="shared" si="197"/>
        <v>560</v>
      </c>
      <c r="B6326" s="99">
        <v>44408</v>
      </c>
      <c r="C6326" s="23">
        <v>3923</v>
      </c>
      <c r="D6326" s="23">
        <v>5</v>
      </c>
      <c r="E6326" s="98" t="s">
        <v>49</v>
      </c>
      <c r="F6326" s="98" t="s">
        <v>164</v>
      </c>
      <c r="G6326" s="98" t="s">
        <v>4120</v>
      </c>
      <c r="H6326" s="98" t="s">
        <v>1366</v>
      </c>
      <c r="I6326" s="98" t="s">
        <v>6090</v>
      </c>
      <c r="J6326" s="99">
        <v>44968</v>
      </c>
      <c r="K6326" s="107">
        <v>12400000</v>
      </c>
      <c r="L6326" s="98" t="s">
        <v>9116</v>
      </c>
      <c r="M6326" s="23">
        <v>720</v>
      </c>
      <c r="N6326" s="23">
        <v>1</v>
      </c>
      <c r="O6326" s="107">
        <v>12400000</v>
      </c>
      <c r="P6326" s="23">
        <v>30</v>
      </c>
      <c r="Q6326" s="23">
        <v>2</v>
      </c>
      <c r="R6326" s="23">
        <v>2</v>
      </c>
      <c r="S6326" s="23">
        <v>0</v>
      </c>
      <c r="T6326" s="47">
        <v>9.8166650000000004</v>
      </c>
      <c r="U6326" s="98" t="s">
        <v>111</v>
      </c>
      <c r="V6326" s="98" t="s">
        <v>3139</v>
      </c>
      <c r="W6326" s="69">
        <f t="shared" si="196"/>
        <v>1.7122830271271035E-2</v>
      </c>
    </row>
    <row r="6327" spans="1:23">
      <c r="A6327" s="98">
        <f t="shared" si="197"/>
        <v>925</v>
      </c>
      <c r="B6327" s="99">
        <v>44408</v>
      </c>
      <c r="C6327" s="23">
        <v>3924</v>
      </c>
      <c r="D6327" s="23">
        <v>5</v>
      </c>
      <c r="E6327" s="98" t="s">
        <v>49</v>
      </c>
      <c r="F6327" s="98" t="s">
        <v>164</v>
      </c>
      <c r="G6327" s="98" t="s">
        <v>4120</v>
      </c>
      <c r="H6327" s="98" t="s">
        <v>1366</v>
      </c>
      <c r="I6327" s="98" t="s">
        <v>6090</v>
      </c>
      <c r="J6327" s="99">
        <v>45333</v>
      </c>
      <c r="K6327" s="107">
        <v>6000000</v>
      </c>
      <c r="L6327" s="98" t="s">
        <v>9117</v>
      </c>
      <c r="M6327" s="23">
        <v>1080</v>
      </c>
      <c r="N6327" s="23">
        <v>1</v>
      </c>
      <c r="O6327" s="107">
        <v>6000000</v>
      </c>
      <c r="P6327" s="23">
        <v>180</v>
      </c>
      <c r="Q6327" s="23">
        <v>2</v>
      </c>
      <c r="R6327" s="23">
        <v>2</v>
      </c>
      <c r="S6327" s="23">
        <v>0</v>
      </c>
      <c r="T6327" s="47">
        <v>6</v>
      </c>
      <c r="U6327" s="98" t="s">
        <v>111</v>
      </c>
      <c r="V6327" s="98" t="s">
        <v>3139</v>
      </c>
      <c r="W6327" s="69">
        <f t="shared" si="196"/>
        <v>1.7286876814207965E-2</v>
      </c>
    </row>
    <row r="6328" spans="1:23">
      <c r="A6328" s="98">
        <f t="shared" si="197"/>
        <v>376</v>
      </c>
      <c r="B6328" s="99">
        <v>44408</v>
      </c>
      <c r="C6328" s="23">
        <v>3925</v>
      </c>
      <c r="D6328" s="23">
        <v>5</v>
      </c>
      <c r="E6328" s="98" t="s">
        <v>49</v>
      </c>
      <c r="F6328" s="98" t="s">
        <v>164</v>
      </c>
      <c r="G6328" s="98" t="s">
        <v>4120</v>
      </c>
      <c r="H6328" s="98" t="s">
        <v>1366</v>
      </c>
      <c r="I6328" s="98" t="s">
        <v>6090</v>
      </c>
      <c r="J6328" s="99">
        <v>44784</v>
      </c>
      <c r="K6328" s="107">
        <v>15000000</v>
      </c>
      <c r="L6328" s="98" t="s">
        <v>9118</v>
      </c>
      <c r="M6328" s="23">
        <v>540</v>
      </c>
      <c r="N6328" s="23">
        <v>1</v>
      </c>
      <c r="O6328" s="107">
        <v>15000000</v>
      </c>
      <c r="P6328" s="23">
        <v>30</v>
      </c>
      <c r="Q6328" s="23">
        <v>2</v>
      </c>
      <c r="R6328" s="23">
        <v>2</v>
      </c>
      <c r="S6328" s="23">
        <v>0</v>
      </c>
      <c r="T6328" s="47">
        <v>10.833335</v>
      </c>
      <c r="U6328" s="98" t="s">
        <v>111</v>
      </c>
      <c r="V6328" s="98" t="s">
        <v>3139</v>
      </c>
      <c r="W6328" s="69">
        <f t="shared" si="196"/>
        <v>1.268742745759458E-2</v>
      </c>
    </row>
    <row r="6329" spans="1:23">
      <c r="A6329" s="98">
        <f t="shared" si="197"/>
        <v>376</v>
      </c>
      <c r="B6329" s="99">
        <v>44408</v>
      </c>
      <c r="C6329" s="23">
        <v>3926</v>
      </c>
      <c r="D6329" s="23">
        <v>5</v>
      </c>
      <c r="E6329" s="98" t="s">
        <v>49</v>
      </c>
      <c r="F6329" s="98" t="s">
        <v>164</v>
      </c>
      <c r="G6329" s="98" t="s">
        <v>4120</v>
      </c>
      <c r="H6329" s="98" t="s">
        <v>1366</v>
      </c>
      <c r="I6329" s="98" t="s">
        <v>6090</v>
      </c>
      <c r="J6329" s="99">
        <v>44784</v>
      </c>
      <c r="K6329" s="107">
        <v>15000000</v>
      </c>
      <c r="L6329" s="98" t="s">
        <v>9119</v>
      </c>
      <c r="M6329" s="23">
        <v>540</v>
      </c>
      <c r="N6329" s="23">
        <v>1</v>
      </c>
      <c r="O6329" s="107">
        <v>15000000</v>
      </c>
      <c r="P6329" s="23">
        <v>30</v>
      </c>
      <c r="Q6329" s="23">
        <v>2</v>
      </c>
      <c r="R6329" s="23">
        <v>2</v>
      </c>
      <c r="S6329" s="23">
        <v>0</v>
      </c>
      <c r="T6329" s="47">
        <v>10.833335</v>
      </c>
      <c r="U6329" s="98" t="s">
        <v>111</v>
      </c>
      <c r="V6329" s="98" t="s">
        <v>3139</v>
      </c>
      <c r="W6329" s="69">
        <f t="shared" si="196"/>
        <v>1.268742745759458E-2</v>
      </c>
    </row>
    <row r="6330" spans="1:23">
      <c r="A6330" s="98">
        <f t="shared" si="197"/>
        <v>926</v>
      </c>
      <c r="B6330" s="99">
        <v>44408</v>
      </c>
      <c r="C6330" s="23">
        <v>3927</v>
      </c>
      <c r="D6330" s="23">
        <v>5</v>
      </c>
      <c r="E6330" s="98" t="s">
        <v>49</v>
      </c>
      <c r="F6330" s="98" t="s">
        <v>164</v>
      </c>
      <c r="G6330" s="98" t="s">
        <v>4120</v>
      </c>
      <c r="H6330" s="98" t="s">
        <v>1366</v>
      </c>
      <c r="I6330" s="98" t="s">
        <v>6092</v>
      </c>
      <c r="J6330" s="99">
        <v>45334</v>
      </c>
      <c r="K6330" s="107">
        <v>6500000</v>
      </c>
      <c r="L6330" s="98" t="s">
        <v>9120</v>
      </c>
      <c r="M6330" s="23">
        <v>1080</v>
      </c>
      <c r="N6330" s="23">
        <v>1</v>
      </c>
      <c r="O6330" s="107">
        <v>6500000</v>
      </c>
      <c r="P6330" s="23">
        <v>180</v>
      </c>
      <c r="Q6330" s="23">
        <v>2</v>
      </c>
      <c r="R6330" s="23">
        <v>2</v>
      </c>
      <c r="S6330" s="23">
        <v>0</v>
      </c>
      <c r="T6330" s="47">
        <v>6.5</v>
      </c>
      <c r="U6330" s="98" t="s">
        <v>111</v>
      </c>
      <c r="V6330" s="98" t="s">
        <v>3139</v>
      </c>
      <c r="W6330" s="69">
        <f t="shared" si="196"/>
        <v>1.8747695773823014E-2</v>
      </c>
    </row>
    <row r="6331" spans="1:23">
      <c r="A6331" s="98">
        <f t="shared" si="197"/>
        <v>1657</v>
      </c>
      <c r="B6331" s="99">
        <v>44408</v>
      </c>
      <c r="C6331" s="23">
        <v>3928</v>
      </c>
      <c r="D6331" s="23">
        <v>5</v>
      </c>
      <c r="E6331" s="98" t="s">
        <v>49</v>
      </c>
      <c r="F6331" s="98" t="s">
        <v>164</v>
      </c>
      <c r="G6331" s="98" t="s">
        <v>4120</v>
      </c>
      <c r="H6331" s="98" t="s">
        <v>1366</v>
      </c>
      <c r="I6331" s="98" t="s">
        <v>6092</v>
      </c>
      <c r="J6331" s="99">
        <v>46065</v>
      </c>
      <c r="K6331" s="107">
        <v>5000000</v>
      </c>
      <c r="L6331" s="98" t="s">
        <v>9121</v>
      </c>
      <c r="M6331" s="23">
        <v>1800</v>
      </c>
      <c r="N6331" s="23">
        <v>1</v>
      </c>
      <c r="O6331" s="107">
        <v>5000000</v>
      </c>
      <c r="P6331" s="23">
        <v>180</v>
      </c>
      <c r="Q6331" s="23">
        <v>2</v>
      </c>
      <c r="R6331" s="23">
        <v>2</v>
      </c>
      <c r="S6331" s="23">
        <v>0</v>
      </c>
      <c r="T6331" s="47">
        <v>5</v>
      </c>
      <c r="U6331" s="98" t="s">
        <v>111</v>
      </c>
      <c r="V6331" s="98" t="s">
        <v>3139</v>
      </c>
      <c r="W6331" s="69">
        <f t="shared" si="196"/>
        <v>2.5805725118146487E-2</v>
      </c>
    </row>
    <row r="6332" spans="1:23">
      <c r="A6332" s="98">
        <f t="shared" si="197"/>
        <v>1657</v>
      </c>
      <c r="B6332" s="99">
        <v>44408</v>
      </c>
      <c r="C6332" s="23">
        <v>3929</v>
      </c>
      <c r="D6332" s="23">
        <v>5</v>
      </c>
      <c r="E6332" s="98" t="s">
        <v>49</v>
      </c>
      <c r="F6332" s="98" t="s">
        <v>164</v>
      </c>
      <c r="G6332" s="98" t="s">
        <v>4120</v>
      </c>
      <c r="H6332" s="98" t="s">
        <v>1366</v>
      </c>
      <c r="I6332" s="98" t="s">
        <v>6092</v>
      </c>
      <c r="J6332" s="99">
        <v>46065</v>
      </c>
      <c r="K6332" s="107">
        <v>10000000</v>
      </c>
      <c r="L6332" s="98" t="s">
        <v>9122</v>
      </c>
      <c r="M6332" s="23">
        <v>1800</v>
      </c>
      <c r="N6332" s="23">
        <v>1</v>
      </c>
      <c r="O6332" s="107">
        <v>10000000</v>
      </c>
      <c r="P6332" s="23">
        <v>180</v>
      </c>
      <c r="Q6332" s="23">
        <v>2</v>
      </c>
      <c r="R6332" s="23">
        <v>2</v>
      </c>
      <c r="S6332" s="23">
        <v>0</v>
      </c>
      <c r="T6332" s="47">
        <v>10</v>
      </c>
      <c r="U6332" s="98" t="s">
        <v>111</v>
      </c>
      <c r="V6332" s="98" t="s">
        <v>3139</v>
      </c>
      <c r="W6332" s="69">
        <f t="shared" si="196"/>
        <v>5.1611450236292974E-2</v>
      </c>
    </row>
    <row r="6333" spans="1:23">
      <c r="A6333" s="98">
        <f t="shared" si="197"/>
        <v>1657</v>
      </c>
      <c r="B6333" s="99">
        <v>44408</v>
      </c>
      <c r="C6333" s="23">
        <v>3930</v>
      </c>
      <c r="D6333" s="23">
        <v>5</v>
      </c>
      <c r="E6333" s="98" t="s">
        <v>49</v>
      </c>
      <c r="F6333" s="98" t="s">
        <v>164</v>
      </c>
      <c r="G6333" s="98" t="s">
        <v>4120</v>
      </c>
      <c r="H6333" s="98" t="s">
        <v>1366</v>
      </c>
      <c r="I6333" s="98" t="s">
        <v>6092</v>
      </c>
      <c r="J6333" s="99">
        <v>46065</v>
      </c>
      <c r="K6333" s="107">
        <v>10000000</v>
      </c>
      <c r="L6333" s="98" t="s">
        <v>9123</v>
      </c>
      <c r="M6333" s="23">
        <v>1800</v>
      </c>
      <c r="N6333" s="23">
        <v>1</v>
      </c>
      <c r="O6333" s="107">
        <v>10000000</v>
      </c>
      <c r="P6333" s="23">
        <v>180</v>
      </c>
      <c r="Q6333" s="23">
        <v>2</v>
      </c>
      <c r="R6333" s="23">
        <v>2</v>
      </c>
      <c r="S6333" s="23">
        <v>0</v>
      </c>
      <c r="T6333" s="47">
        <v>10</v>
      </c>
      <c r="U6333" s="98" t="s">
        <v>111</v>
      </c>
      <c r="V6333" s="98" t="s">
        <v>3139</v>
      </c>
      <c r="W6333" s="69">
        <f t="shared" si="196"/>
        <v>5.1611450236292974E-2</v>
      </c>
    </row>
    <row r="6334" spans="1:23">
      <c r="A6334" s="98">
        <f t="shared" si="197"/>
        <v>926</v>
      </c>
      <c r="B6334" s="99">
        <v>44408</v>
      </c>
      <c r="C6334" s="23">
        <v>3931</v>
      </c>
      <c r="D6334" s="23">
        <v>5</v>
      </c>
      <c r="E6334" s="98" t="s">
        <v>49</v>
      </c>
      <c r="F6334" s="98" t="s">
        <v>164</v>
      </c>
      <c r="G6334" s="98" t="s">
        <v>4120</v>
      </c>
      <c r="H6334" s="98" t="s">
        <v>1366</v>
      </c>
      <c r="I6334" s="98" t="s">
        <v>6092</v>
      </c>
      <c r="J6334" s="99">
        <v>45334</v>
      </c>
      <c r="K6334" s="107">
        <v>7500000</v>
      </c>
      <c r="L6334" s="98" t="s">
        <v>9124</v>
      </c>
      <c r="M6334" s="23">
        <v>1080</v>
      </c>
      <c r="N6334" s="23">
        <v>1</v>
      </c>
      <c r="O6334" s="107">
        <v>7500000</v>
      </c>
      <c r="P6334" s="23">
        <v>180</v>
      </c>
      <c r="Q6334" s="23">
        <v>2</v>
      </c>
      <c r="R6334" s="23">
        <v>2</v>
      </c>
      <c r="S6334" s="23">
        <v>0</v>
      </c>
      <c r="T6334" s="47">
        <v>7.5</v>
      </c>
      <c r="U6334" s="98" t="s">
        <v>111</v>
      </c>
      <c r="V6334" s="98" t="s">
        <v>3139</v>
      </c>
      <c r="W6334" s="69">
        <f t="shared" si="196"/>
        <v>2.1631956662103484E-2</v>
      </c>
    </row>
    <row r="6335" spans="1:23">
      <c r="A6335" s="98">
        <f t="shared" si="197"/>
        <v>926</v>
      </c>
      <c r="B6335" s="99">
        <v>44408</v>
      </c>
      <c r="C6335" s="23">
        <v>3932</v>
      </c>
      <c r="D6335" s="23">
        <v>5</v>
      </c>
      <c r="E6335" s="98" t="s">
        <v>49</v>
      </c>
      <c r="F6335" s="98" t="s">
        <v>164</v>
      </c>
      <c r="G6335" s="98" t="s">
        <v>4120</v>
      </c>
      <c r="H6335" s="98" t="s">
        <v>1366</v>
      </c>
      <c r="I6335" s="98" t="s">
        <v>6092</v>
      </c>
      <c r="J6335" s="99">
        <v>45334</v>
      </c>
      <c r="K6335" s="107">
        <v>12000000</v>
      </c>
      <c r="L6335" s="98" t="s">
        <v>9125</v>
      </c>
      <c r="M6335" s="23">
        <v>1080</v>
      </c>
      <c r="N6335" s="23">
        <v>1</v>
      </c>
      <c r="O6335" s="107">
        <v>12000000</v>
      </c>
      <c r="P6335" s="23">
        <v>180</v>
      </c>
      <c r="Q6335" s="23">
        <v>2</v>
      </c>
      <c r="R6335" s="23">
        <v>2</v>
      </c>
      <c r="S6335" s="23">
        <v>0</v>
      </c>
      <c r="T6335" s="47">
        <v>12</v>
      </c>
      <c r="U6335" s="98" t="s">
        <v>111</v>
      </c>
      <c r="V6335" s="98" t="s">
        <v>3139</v>
      </c>
      <c r="W6335" s="69">
        <f t="shared" si="196"/>
        <v>3.4611130659365573E-2</v>
      </c>
    </row>
    <row r="6336" spans="1:23">
      <c r="A6336" s="98">
        <f t="shared" si="197"/>
        <v>1657</v>
      </c>
      <c r="B6336" s="99">
        <v>44408</v>
      </c>
      <c r="C6336" s="23">
        <v>3933</v>
      </c>
      <c r="D6336" s="23">
        <v>5</v>
      </c>
      <c r="E6336" s="98" t="s">
        <v>49</v>
      </c>
      <c r="F6336" s="98" t="s">
        <v>164</v>
      </c>
      <c r="G6336" s="98" t="s">
        <v>4120</v>
      </c>
      <c r="H6336" s="98" t="s">
        <v>1366</v>
      </c>
      <c r="I6336" s="98" t="s">
        <v>6092</v>
      </c>
      <c r="J6336" s="99">
        <v>46065</v>
      </c>
      <c r="K6336" s="107">
        <v>13000000</v>
      </c>
      <c r="L6336" s="98" t="s">
        <v>10744</v>
      </c>
      <c r="M6336" s="23">
        <v>1800</v>
      </c>
      <c r="N6336" s="23">
        <v>1</v>
      </c>
      <c r="O6336" s="107">
        <v>13000000</v>
      </c>
      <c r="P6336" s="23">
        <v>180</v>
      </c>
      <c r="Q6336" s="23">
        <v>2</v>
      </c>
      <c r="R6336" s="23">
        <v>2</v>
      </c>
      <c r="S6336" s="23">
        <v>0</v>
      </c>
      <c r="T6336" s="47">
        <v>13</v>
      </c>
      <c r="U6336" s="98" t="s">
        <v>111</v>
      </c>
      <c r="V6336" s="98" t="s">
        <v>3139</v>
      </c>
      <c r="W6336" s="69">
        <f t="shared" si="196"/>
        <v>6.7094885307180857E-2</v>
      </c>
    </row>
    <row r="6337" spans="1:23">
      <c r="A6337" s="98">
        <f t="shared" si="197"/>
        <v>1657</v>
      </c>
      <c r="B6337" s="99">
        <v>44408</v>
      </c>
      <c r="C6337" s="23">
        <v>3934</v>
      </c>
      <c r="D6337" s="23">
        <v>5</v>
      </c>
      <c r="E6337" s="98" t="s">
        <v>49</v>
      </c>
      <c r="F6337" s="98" t="s">
        <v>164</v>
      </c>
      <c r="G6337" s="98" t="s">
        <v>4120</v>
      </c>
      <c r="H6337" s="98" t="s">
        <v>1366</v>
      </c>
      <c r="I6337" s="98" t="s">
        <v>6092</v>
      </c>
      <c r="J6337" s="99">
        <v>46065</v>
      </c>
      <c r="K6337" s="107">
        <v>16000000</v>
      </c>
      <c r="L6337" s="98" t="s">
        <v>10745</v>
      </c>
      <c r="M6337" s="23">
        <v>1800</v>
      </c>
      <c r="N6337" s="23">
        <v>1</v>
      </c>
      <c r="O6337" s="107">
        <v>16000000</v>
      </c>
      <c r="P6337" s="23">
        <v>180</v>
      </c>
      <c r="Q6337" s="23">
        <v>2</v>
      </c>
      <c r="R6337" s="23">
        <v>2</v>
      </c>
      <c r="S6337" s="23">
        <v>0</v>
      </c>
      <c r="T6337" s="47">
        <v>16</v>
      </c>
      <c r="U6337" s="98" t="s">
        <v>111</v>
      </c>
      <c r="V6337" s="98" t="s">
        <v>3139</v>
      </c>
      <c r="W6337" s="69">
        <f t="shared" si="196"/>
        <v>8.2578320378068754E-2</v>
      </c>
    </row>
    <row r="6338" spans="1:23">
      <c r="A6338" s="98">
        <f t="shared" si="197"/>
        <v>1657</v>
      </c>
      <c r="B6338" s="99">
        <v>44408</v>
      </c>
      <c r="C6338" s="23">
        <v>3935</v>
      </c>
      <c r="D6338" s="23">
        <v>5</v>
      </c>
      <c r="E6338" s="98" t="s">
        <v>49</v>
      </c>
      <c r="F6338" s="98" t="s">
        <v>164</v>
      </c>
      <c r="G6338" s="98" t="s">
        <v>4120</v>
      </c>
      <c r="H6338" s="98" t="s">
        <v>1366</v>
      </c>
      <c r="I6338" s="98" t="s">
        <v>6092</v>
      </c>
      <c r="J6338" s="99">
        <v>46065</v>
      </c>
      <c r="K6338" s="107">
        <v>6000000</v>
      </c>
      <c r="L6338" s="98" t="s">
        <v>10746</v>
      </c>
      <c r="M6338" s="23">
        <v>1800</v>
      </c>
      <c r="N6338" s="23">
        <v>1</v>
      </c>
      <c r="O6338" s="107">
        <v>6000000</v>
      </c>
      <c r="P6338" s="23">
        <v>180</v>
      </c>
      <c r="Q6338" s="23">
        <v>2</v>
      </c>
      <c r="R6338" s="23">
        <v>2</v>
      </c>
      <c r="S6338" s="23">
        <v>0</v>
      </c>
      <c r="T6338" s="47">
        <v>6</v>
      </c>
      <c r="U6338" s="98" t="s">
        <v>111</v>
      </c>
      <c r="V6338" s="98" t="s">
        <v>3139</v>
      </c>
      <c r="W6338" s="69">
        <f t="shared" ref="W6338:W6401" si="198">+T6338/SUM($T$2:$T$5848)*A6338</f>
        <v>3.0966870141775783E-2</v>
      </c>
    </row>
    <row r="6339" spans="1:23">
      <c r="A6339" s="98">
        <f t="shared" ref="A6339:A6402" si="199">+J6339-B6339</f>
        <v>1657</v>
      </c>
      <c r="B6339" s="99">
        <v>44408</v>
      </c>
      <c r="C6339" s="23">
        <v>3936</v>
      </c>
      <c r="D6339" s="23">
        <v>5</v>
      </c>
      <c r="E6339" s="98" t="s">
        <v>49</v>
      </c>
      <c r="F6339" s="98" t="s">
        <v>164</v>
      </c>
      <c r="G6339" s="98" t="s">
        <v>4120</v>
      </c>
      <c r="H6339" s="98" t="s">
        <v>1366</v>
      </c>
      <c r="I6339" s="98" t="s">
        <v>6092</v>
      </c>
      <c r="J6339" s="99">
        <v>46065</v>
      </c>
      <c r="K6339" s="107">
        <v>20000000</v>
      </c>
      <c r="L6339" s="98" t="s">
        <v>10747</v>
      </c>
      <c r="M6339" s="23">
        <v>1800</v>
      </c>
      <c r="N6339" s="23">
        <v>1</v>
      </c>
      <c r="O6339" s="107">
        <v>20000000</v>
      </c>
      <c r="P6339" s="23">
        <v>180</v>
      </c>
      <c r="Q6339" s="23">
        <v>2</v>
      </c>
      <c r="R6339" s="23">
        <v>2</v>
      </c>
      <c r="S6339" s="23">
        <v>0</v>
      </c>
      <c r="T6339" s="47">
        <v>20</v>
      </c>
      <c r="U6339" s="98" t="s">
        <v>111</v>
      </c>
      <c r="V6339" s="98" t="s">
        <v>3139</v>
      </c>
      <c r="W6339" s="69">
        <f t="shared" si="198"/>
        <v>0.10322290047258595</v>
      </c>
    </row>
    <row r="6340" spans="1:23">
      <c r="A6340" s="98">
        <f t="shared" si="199"/>
        <v>926</v>
      </c>
      <c r="B6340" s="99">
        <v>44408</v>
      </c>
      <c r="C6340" s="23">
        <v>3937</v>
      </c>
      <c r="D6340" s="23">
        <v>5</v>
      </c>
      <c r="E6340" s="98" t="s">
        <v>49</v>
      </c>
      <c r="F6340" s="98" t="s">
        <v>164</v>
      </c>
      <c r="G6340" s="98" t="s">
        <v>4120</v>
      </c>
      <c r="H6340" s="98" t="s">
        <v>1366</v>
      </c>
      <c r="I6340" s="98" t="s">
        <v>6092</v>
      </c>
      <c r="J6340" s="99">
        <v>45334</v>
      </c>
      <c r="K6340" s="107">
        <v>15000000</v>
      </c>
      <c r="L6340" s="98" t="s">
        <v>10748</v>
      </c>
      <c r="M6340" s="23">
        <v>1080</v>
      </c>
      <c r="N6340" s="23">
        <v>1</v>
      </c>
      <c r="O6340" s="107">
        <v>15000000</v>
      </c>
      <c r="P6340" s="23">
        <v>180</v>
      </c>
      <c r="Q6340" s="23">
        <v>2</v>
      </c>
      <c r="R6340" s="23">
        <v>2</v>
      </c>
      <c r="S6340" s="23">
        <v>0</v>
      </c>
      <c r="T6340" s="47">
        <v>15</v>
      </c>
      <c r="U6340" s="98" t="s">
        <v>111</v>
      </c>
      <c r="V6340" s="98" t="s">
        <v>3139</v>
      </c>
      <c r="W6340" s="69">
        <f t="shared" si="198"/>
        <v>4.3263913324206968E-2</v>
      </c>
    </row>
    <row r="6341" spans="1:23">
      <c r="A6341" s="98">
        <f t="shared" si="199"/>
        <v>926</v>
      </c>
      <c r="B6341" s="99">
        <v>44408</v>
      </c>
      <c r="C6341" s="23">
        <v>3938</v>
      </c>
      <c r="D6341" s="23">
        <v>5</v>
      </c>
      <c r="E6341" s="98" t="s">
        <v>49</v>
      </c>
      <c r="F6341" s="98" t="s">
        <v>164</v>
      </c>
      <c r="G6341" s="98" t="s">
        <v>4120</v>
      </c>
      <c r="H6341" s="98" t="s">
        <v>1366</v>
      </c>
      <c r="I6341" s="98" t="s">
        <v>6092</v>
      </c>
      <c r="J6341" s="99">
        <v>45334</v>
      </c>
      <c r="K6341" s="107">
        <v>10000000</v>
      </c>
      <c r="L6341" s="98" t="s">
        <v>10749</v>
      </c>
      <c r="M6341" s="23">
        <v>1080</v>
      </c>
      <c r="N6341" s="23">
        <v>1</v>
      </c>
      <c r="O6341" s="107">
        <v>10000000</v>
      </c>
      <c r="P6341" s="23">
        <v>180</v>
      </c>
      <c r="Q6341" s="23">
        <v>2</v>
      </c>
      <c r="R6341" s="23">
        <v>2</v>
      </c>
      <c r="S6341" s="23">
        <v>0</v>
      </c>
      <c r="T6341" s="47">
        <v>10</v>
      </c>
      <c r="U6341" s="98" t="s">
        <v>111</v>
      </c>
      <c r="V6341" s="98" t="s">
        <v>3139</v>
      </c>
      <c r="W6341" s="69">
        <f t="shared" si="198"/>
        <v>2.8842608882804644E-2</v>
      </c>
    </row>
    <row r="6342" spans="1:23">
      <c r="A6342" s="98">
        <f t="shared" si="199"/>
        <v>926</v>
      </c>
      <c r="B6342" s="99">
        <v>44408</v>
      </c>
      <c r="C6342" s="23">
        <v>3939</v>
      </c>
      <c r="D6342" s="23">
        <v>5</v>
      </c>
      <c r="E6342" s="98" t="s">
        <v>49</v>
      </c>
      <c r="F6342" s="98" t="s">
        <v>164</v>
      </c>
      <c r="G6342" s="98" t="s">
        <v>4120</v>
      </c>
      <c r="H6342" s="98" t="s">
        <v>1366</v>
      </c>
      <c r="I6342" s="98" t="s">
        <v>6092</v>
      </c>
      <c r="J6342" s="99">
        <v>45334</v>
      </c>
      <c r="K6342" s="107">
        <v>15000000</v>
      </c>
      <c r="L6342" s="98" t="s">
        <v>10750</v>
      </c>
      <c r="M6342" s="23">
        <v>1080</v>
      </c>
      <c r="N6342" s="23">
        <v>1</v>
      </c>
      <c r="O6342" s="107">
        <v>15000000</v>
      </c>
      <c r="P6342" s="23">
        <v>180</v>
      </c>
      <c r="Q6342" s="23">
        <v>2</v>
      </c>
      <c r="R6342" s="23">
        <v>2</v>
      </c>
      <c r="S6342" s="23">
        <v>0</v>
      </c>
      <c r="T6342" s="47">
        <v>15</v>
      </c>
      <c r="U6342" s="98" t="s">
        <v>111</v>
      </c>
      <c r="V6342" s="98" t="s">
        <v>3139</v>
      </c>
      <c r="W6342" s="69">
        <f t="shared" si="198"/>
        <v>4.3263913324206968E-2</v>
      </c>
    </row>
    <row r="6343" spans="1:23">
      <c r="A6343" s="98">
        <f t="shared" si="199"/>
        <v>1657</v>
      </c>
      <c r="B6343" s="99">
        <v>44408</v>
      </c>
      <c r="C6343" s="23">
        <v>3940</v>
      </c>
      <c r="D6343" s="23">
        <v>5</v>
      </c>
      <c r="E6343" s="98" t="s">
        <v>49</v>
      </c>
      <c r="F6343" s="98" t="s">
        <v>164</v>
      </c>
      <c r="G6343" s="98" t="s">
        <v>4120</v>
      </c>
      <c r="H6343" s="98" t="s">
        <v>1366</v>
      </c>
      <c r="I6343" s="98" t="s">
        <v>6092</v>
      </c>
      <c r="J6343" s="99">
        <v>46065</v>
      </c>
      <c r="K6343" s="107">
        <v>40000000</v>
      </c>
      <c r="L6343" s="98" t="s">
        <v>10751</v>
      </c>
      <c r="M6343" s="23">
        <v>1800</v>
      </c>
      <c r="N6343" s="23">
        <v>1</v>
      </c>
      <c r="O6343" s="107">
        <v>40000000</v>
      </c>
      <c r="P6343" s="23">
        <v>180</v>
      </c>
      <c r="Q6343" s="23">
        <v>2</v>
      </c>
      <c r="R6343" s="23">
        <v>2</v>
      </c>
      <c r="S6343" s="23">
        <v>0</v>
      </c>
      <c r="T6343" s="47">
        <v>40</v>
      </c>
      <c r="U6343" s="98" t="s">
        <v>111</v>
      </c>
      <c r="V6343" s="98" t="s">
        <v>3139</v>
      </c>
      <c r="W6343" s="69">
        <f t="shared" si="198"/>
        <v>0.2064458009451719</v>
      </c>
    </row>
    <row r="6344" spans="1:23">
      <c r="A6344" s="98">
        <f t="shared" si="199"/>
        <v>1660</v>
      </c>
      <c r="B6344" s="99">
        <v>44408</v>
      </c>
      <c r="C6344" s="23">
        <v>3941</v>
      </c>
      <c r="D6344" s="23">
        <v>5</v>
      </c>
      <c r="E6344" s="98" t="s">
        <v>49</v>
      </c>
      <c r="F6344" s="98" t="s">
        <v>164</v>
      </c>
      <c r="G6344" s="98" t="s">
        <v>4120</v>
      </c>
      <c r="H6344" s="98" t="s">
        <v>1366</v>
      </c>
      <c r="I6344" s="98" t="s">
        <v>6112</v>
      </c>
      <c r="J6344" s="99">
        <v>46068</v>
      </c>
      <c r="K6344" s="107">
        <v>30000000</v>
      </c>
      <c r="L6344" s="98" t="s">
        <v>10752</v>
      </c>
      <c r="M6344" s="23">
        <v>1800</v>
      </c>
      <c r="N6344" s="23">
        <v>1</v>
      </c>
      <c r="O6344" s="107">
        <v>30000000</v>
      </c>
      <c r="P6344" s="23">
        <v>180</v>
      </c>
      <c r="Q6344" s="23">
        <v>2</v>
      </c>
      <c r="R6344" s="23">
        <v>2</v>
      </c>
      <c r="S6344" s="23">
        <v>0</v>
      </c>
      <c r="T6344" s="47">
        <v>30</v>
      </c>
      <c r="U6344" s="98" t="s">
        <v>111</v>
      </c>
      <c r="V6344" s="98" t="s">
        <v>3139</v>
      </c>
      <c r="W6344" s="69">
        <f t="shared" si="198"/>
        <v>0.15511467844100121</v>
      </c>
    </row>
    <row r="6345" spans="1:23">
      <c r="A6345" s="98">
        <f t="shared" si="199"/>
        <v>1660</v>
      </c>
      <c r="B6345" s="99">
        <v>44408</v>
      </c>
      <c r="C6345" s="23">
        <v>3942</v>
      </c>
      <c r="D6345" s="23">
        <v>5</v>
      </c>
      <c r="E6345" s="98" t="s">
        <v>49</v>
      </c>
      <c r="F6345" s="98" t="s">
        <v>164</v>
      </c>
      <c r="G6345" s="98" t="s">
        <v>4120</v>
      </c>
      <c r="H6345" s="98" t="s">
        <v>1366</v>
      </c>
      <c r="I6345" s="98" t="s">
        <v>6112</v>
      </c>
      <c r="J6345" s="99">
        <v>46068</v>
      </c>
      <c r="K6345" s="107">
        <v>20000000</v>
      </c>
      <c r="L6345" s="98" t="s">
        <v>10753</v>
      </c>
      <c r="M6345" s="23">
        <v>1800</v>
      </c>
      <c r="N6345" s="23">
        <v>1</v>
      </c>
      <c r="O6345" s="107">
        <v>20000000</v>
      </c>
      <c r="P6345" s="23">
        <v>180</v>
      </c>
      <c r="Q6345" s="23">
        <v>2</v>
      </c>
      <c r="R6345" s="23">
        <v>2</v>
      </c>
      <c r="S6345" s="23">
        <v>0</v>
      </c>
      <c r="T6345" s="47">
        <v>20</v>
      </c>
      <c r="U6345" s="98" t="s">
        <v>111</v>
      </c>
      <c r="V6345" s="98" t="s">
        <v>3139</v>
      </c>
      <c r="W6345" s="69">
        <f t="shared" si="198"/>
        <v>0.10340978562733415</v>
      </c>
    </row>
    <row r="6346" spans="1:23">
      <c r="A6346" s="98">
        <f t="shared" si="199"/>
        <v>929</v>
      </c>
      <c r="B6346" s="99">
        <v>44408</v>
      </c>
      <c r="C6346" s="23">
        <v>3943</v>
      </c>
      <c r="D6346" s="23">
        <v>5</v>
      </c>
      <c r="E6346" s="98" t="s">
        <v>49</v>
      </c>
      <c r="F6346" s="98" t="s">
        <v>164</v>
      </c>
      <c r="G6346" s="98" t="s">
        <v>4120</v>
      </c>
      <c r="H6346" s="98" t="s">
        <v>1366</v>
      </c>
      <c r="I6346" s="98" t="s">
        <v>6112</v>
      </c>
      <c r="J6346" s="99">
        <v>45337</v>
      </c>
      <c r="K6346" s="107">
        <v>5500000</v>
      </c>
      <c r="L6346" s="98" t="s">
        <v>10754</v>
      </c>
      <c r="M6346" s="23">
        <v>1080</v>
      </c>
      <c r="N6346" s="23">
        <v>1</v>
      </c>
      <c r="O6346" s="107">
        <v>5500000</v>
      </c>
      <c r="P6346" s="23">
        <v>90</v>
      </c>
      <c r="Q6346" s="23">
        <v>2</v>
      </c>
      <c r="R6346" s="23">
        <v>2</v>
      </c>
      <c r="S6346" s="23">
        <v>0</v>
      </c>
      <c r="T6346" s="47">
        <v>5.0416670000000003</v>
      </c>
      <c r="U6346" s="98" t="s">
        <v>111</v>
      </c>
      <c r="V6346" s="98" t="s">
        <v>3139</v>
      </c>
      <c r="W6346" s="69">
        <f t="shared" si="198"/>
        <v>1.4588593575708499E-2</v>
      </c>
    </row>
    <row r="6347" spans="1:23">
      <c r="A6347" s="98">
        <f t="shared" si="199"/>
        <v>929</v>
      </c>
      <c r="B6347" s="99">
        <v>44408</v>
      </c>
      <c r="C6347" s="23">
        <v>3944</v>
      </c>
      <c r="D6347" s="23">
        <v>5</v>
      </c>
      <c r="E6347" s="98" t="s">
        <v>49</v>
      </c>
      <c r="F6347" s="98" t="s">
        <v>164</v>
      </c>
      <c r="G6347" s="98" t="s">
        <v>4120</v>
      </c>
      <c r="H6347" s="98" t="s">
        <v>1366</v>
      </c>
      <c r="I6347" s="98" t="s">
        <v>6112</v>
      </c>
      <c r="J6347" s="99">
        <v>45337</v>
      </c>
      <c r="K6347" s="107">
        <v>10000000</v>
      </c>
      <c r="L6347" s="98" t="s">
        <v>10755</v>
      </c>
      <c r="M6347" s="23">
        <v>1080</v>
      </c>
      <c r="N6347" s="23">
        <v>1</v>
      </c>
      <c r="O6347" s="107">
        <v>10000000</v>
      </c>
      <c r="P6347" s="23">
        <v>180</v>
      </c>
      <c r="Q6347" s="23">
        <v>2</v>
      </c>
      <c r="R6347" s="23">
        <v>2</v>
      </c>
      <c r="S6347" s="23">
        <v>0</v>
      </c>
      <c r="T6347" s="47">
        <v>10</v>
      </c>
      <c r="U6347" s="98" t="s">
        <v>111</v>
      </c>
      <c r="V6347" s="98" t="s">
        <v>3139</v>
      </c>
      <c r="W6347" s="69">
        <f t="shared" si="198"/>
        <v>2.893605146017874E-2</v>
      </c>
    </row>
    <row r="6348" spans="1:23">
      <c r="A6348" s="98">
        <f t="shared" si="199"/>
        <v>929</v>
      </c>
      <c r="B6348" s="99">
        <v>44408</v>
      </c>
      <c r="C6348" s="23">
        <v>3945</v>
      </c>
      <c r="D6348" s="23">
        <v>5</v>
      </c>
      <c r="E6348" s="98" t="s">
        <v>49</v>
      </c>
      <c r="F6348" s="98" t="s">
        <v>164</v>
      </c>
      <c r="G6348" s="98" t="s">
        <v>4120</v>
      </c>
      <c r="H6348" s="98" t="s">
        <v>1366</v>
      </c>
      <c r="I6348" s="98" t="s">
        <v>6112</v>
      </c>
      <c r="J6348" s="99">
        <v>45337</v>
      </c>
      <c r="K6348" s="107">
        <v>12000000</v>
      </c>
      <c r="L6348" s="98" t="s">
        <v>10756</v>
      </c>
      <c r="M6348" s="23">
        <v>1080</v>
      </c>
      <c r="N6348" s="23">
        <v>1</v>
      </c>
      <c r="O6348" s="107">
        <v>12000000</v>
      </c>
      <c r="P6348" s="23">
        <v>90</v>
      </c>
      <c r="Q6348" s="23">
        <v>2</v>
      </c>
      <c r="R6348" s="23">
        <v>2</v>
      </c>
      <c r="S6348" s="23">
        <v>0</v>
      </c>
      <c r="T6348" s="47">
        <v>11</v>
      </c>
      <c r="U6348" s="98" t="s">
        <v>111</v>
      </c>
      <c r="V6348" s="98" t="s">
        <v>3139</v>
      </c>
      <c r="W6348" s="69">
        <f t="shared" si="198"/>
        <v>3.1829656606196612E-2</v>
      </c>
    </row>
    <row r="6349" spans="1:23">
      <c r="A6349" s="98">
        <f t="shared" si="199"/>
        <v>929</v>
      </c>
      <c r="B6349" s="99">
        <v>44408</v>
      </c>
      <c r="C6349" s="23">
        <v>3946</v>
      </c>
      <c r="D6349" s="23">
        <v>5</v>
      </c>
      <c r="E6349" s="98" t="s">
        <v>49</v>
      </c>
      <c r="F6349" s="98" t="s">
        <v>164</v>
      </c>
      <c r="G6349" s="98" t="s">
        <v>4120</v>
      </c>
      <c r="H6349" s="98" t="s">
        <v>1366</v>
      </c>
      <c r="I6349" s="98" t="s">
        <v>6112</v>
      </c>
      <c r="J6349" s="99">
        <v>45337</v>
      </c>
      <c r="K6349" s="107">
        <v>6500000</v>
      </c>
      <c r="L6349" s="98" t="s">
        <v>10757</v>
      </c>
      <c r="M6349" s="23">
        <v>1080</v>
      </c>
      <c r="N6349" s="23">
        <v>1</v>
      </c>
      <c r="O6349" s="107">
        <v>6500000</v>
      </c>
      <c r="P6349" s="23">
        <v>90</v>
      </c>
      <c r="Q6349" s="23">
        <v>2</v>
      </c>
      <c r="R6349" s="23">
        <v>2</v>
      </c>
      <c r="S6349" s="23">
        <v>0</v>
      </c>
      <c r="T6349" s="47">
        <v>5.9583329999999997</v>
      </c>
      <c r="U6349" s="98" t="s">
        <v>111</v>
      </c>
      <c r="V6349" s="98" t="s">
        <v>3139</v>
      </c>
      <c r="W6349" s="69">
        <f t="shared" si="198"/>
        <v>1.7241063030488116E-2</v>
      </c>
    </row>
    <row r="6350" spans="1:23">
      <c r="A6350" s="98">
        <f t="shared" si="199"/>
        <v>929</v>
      </c>
      <c r="B6350" s="99">
        <v>44408</v>
      </c>
      <c r="C6350" s="23">
        <v>3947</v>
      </c>
      <c r="D6350" s="23">
        <v>5</v>
      </c>
      <c r="E6350" s="98" t="s">
        <v>49</v>
      </c>
      <c r="F6350" s="98" t="s">
        <v>164</v>
      </c>
      <c r="G6350" s="98" t="s">
        <v>4120</v>
      </c>
      <c r="H6350" s="98" t="s">
        <v>1366</v>
      </c>
      <c r="I6350" s="98" t="s">
        <v>6112</v>
      </c>
      <c r="J6350" s="99">
        <v>45337</v>
      </c>
      <c r="K6350" s="107">
        <v>13000000</v>
      </c>
      <c r="L6350" s="98" t="s">
        <v>10758</v>
      </c>
      <c r="M6350" s="23">
        <v>1080</v>
      </c>
      <c r="N6350" s="23">
        <v>1</v>
      </c>
      <c r="O6350" s="107">
        <v>13000000</v>
      </c>
      <c r="P6350" s="23">
        <v>180</v>
      </c>
      <c r="Q6350" s="23">
        <v>2</v>
      </c>
      <c r="R6350" s="23">
        <v>2</v>
      </c>
      <c r="S6350" s="23">
        <v>0</v>
      </c>
      <c r="T6350" s="47">
        <v>13</v>
      </c>
      <c r="U6350" s="98" t="s">
        <v>111</v>
      </c>
      <c r="V6350" s="98" t="s">
        <v>3139</v>
      </c>
      <c r="W6350" s="69">
        <f t="shared" si="198"/>
        <v>3.7616866898232355E-2</v>
      </c>
    </row>
    <row r="6351" spans="1:23">
      <c r="A6351" s="98">
        <f t="shared" si="199"/>
        <v>1660</v>
      </c>
      <c r="B6351" s="99">
        <v>44408</v>
      </c>
      <c r="C6351" s="23">
        <v>3948</v>
      </c>
      <c r="D6351" s="23">
        <v>5</v>
      </c>
      <c r="E6351" s="98" t="s">
        <v>49</v>
      </c>
      <c r="F6351" s="98" t="s">
        <v>164</v>
      </c>
      <c r="G6351" s="98" t="s">
        <v>4120</v>
      </c>
      <c r="H6351" s="98" t="s">
        <v>1366</v>
      </c>
      <c r="I6351" s="98" t="s">
        <v>6112</v>
      </c>
      <c r="J6351" s="99">
        <v>46068</v>
      </c>
      <c r="K6351" s="107">
        <v>26000000</v>
      </c>
      <c r="L6351" s="98" t="s">
        <v>10759</v>
      </c>
      <c r="M6351" s="23">
        <v>1800</v>
      </c>
      <c r="N6351" s="23">
        <v>1</v>
      </c>
      <c r="O6351" s="107">
        <v>26000000</v>
      </c>
      <c r="P6351" s="23">
        <v>180</v>
      </c>
      <c r="Q6351" s="23">
        <v>2</v>
      </c>
      <c r="R6351" s="23">
        <v>2</v>
      </c>
      <c r="S6351" s="23">
        <v>0</v>
      </c>
      <c r="T6351" s="47">
        <v>26</v>
      </c>
      <c r="U6351" s="98" t="s">
        <v>111</v>
      </c>
      <c r="V6351" s="98" t="s">
        <v>3139</v>
      </c>
      <c r="W6351" s="69">
        <f t="shared" si="198"/>
        <v>0.13443272131553438</v>
      </c>
    </row>
    <row r="6352" spans="1:23">
      <c r="A6352" s="98">
        <f t="shared" si="199"/>
        <v>929</v>
      </c>
      <c r="B6352" s="99">
        <v>44408</v>
      </c>
      <c r="C6352" s="23">
        <v>3949</v>
      </c>
      <c r="D6352" s="23">
        <v>5</v>
      </c>
      <c r="E6352" s="98" t="s">
        <v>49</v>
      </c>
      <c r="F6352" s="98" t="s">
        <v>164</v>
      </c>
      <c r="G6352" s="98" t="s">
        <v>4120</v>
      </c>
      <c r="H6352" s="98" t="s">
        <v>1366</v>
      </c>
      <c r="I6352" s="98" t="s">
        <v>6112</v>
      </c>
      <c r="J6352" s="99">
        <v>45337</v>
      </c>
      <c r="K6352" s="107">
        <v>7000000</v>
      </c>
      <c r="L6352" s="98" t="s">
        <v>10760</v>
      </c>
      <c r="M6352" s="23">
        <v>1080</v>
      </c>
      <c r="N6352" s="23">
        <v>1</v>
      </c>
      <c r="O6352" s="107">
        <v>7000000</v>
      </c>
      <c r="P6352" s="23">
        <v>180</v>
      </c>
      <c r="Q6352" s="23">
        <v>2</v>
      </c>
      <c r="R6352" s="23">
        <v>2</v>
      </c>
      <c r="S6352" s="23">
        <v>0</v>
      </c>
      <c r="T6352" s="47">
        <v>7</v>
      </c>
      <c r="U6352" s="98" t="s">
        <v>111</v>
      </c>
      <c r="V6352" s="98" t="s">
        <v>3139</v>
      </c>
      <c r="W6352" s="69">
        <f t="shared" si="198"/>
        <v>2.0255236022125117E-2</v>
      </c>
    </row>
    <row r="6353" spans="1:23">
      <c r="A6353" s="98">
        <f t="shared" si="199"/>
        <v>929</v>
      </c>
      <c r="B6353" s="99">
        <v>44408</v>
      </c>
      <c r="C6353" s="23">
        <v>3950</v>
      </c>
      <c r="D6353" s="23">
        <v>5</v>
      </c>
      <c r="E6353" s="98" t="s">
        <v>49</v>
      </c>
      <c r="F6353" s="98" t="s">
        <v>164</v>
      </c>
      <c r="G6353" s="98" t="s">
        <v>4120</v>
      </c>
      <c r="H6353" s="98" t="s">
        <v>1366</v>
      </c>
      <c r="I6353" s="98" t="s">
        <v>6112</v>
      </c>
      <c r="J6353" s="99">
        <v>45337</v>
      </c>
      <c r="K6353" s="107">
        <v>10000000</v>
      </c>
      <c r="L6353" s="98" t="s">
        <v>10761</v>
      </c>
      <c r="M6353" s="23">
        <v>1080</v>
      </c>
      <c r="N6353" s="23">
        <v>1</v>
      </c>
      <c r="O6353" s="107">
        <v>10000000</v>
      </c>
      <c r="P6353" s="23">
        <v>180</v>
      </c>
      <c r="Q6353" s="23">
        <v>2</v>
      </c>
      <c r="R6353" s="23">
        <v>2</v>
      </c>
      <c r="S6353" s="23">
        <v>0</v>
      </c>
      <c r="T6353" s="47">
        <v>10</v>
      </c>
      <c r="U6353" s="98" t="s">
        <v>111</v>
      </c>
      <c r="V6353" s="98" t="s">
        <v>3139</v>
      </c>
      <c r="W6353" s="69">
        <f t="shared" si="198"/>
        <v>2.893605146017874E-2</v>
      </c>
    </row>
    <row r="6354" spans="1:23">
      <c r="A6354" s="98">
        <f t="shared" si="199"/>
        <v>1660</v>
      </c>
      <c r="B6354" s="99">
        <v>44408</v>
      </c>
      <c r="C6354" s="23">
        <v>3951</v>
      </c>
      <c r="D6354" s="23">
        <v>5</v>
      </c>
      <c r="E6354" s="98" t="s">
        <v>49</v>
      </c>
      <c r="F6354" s="98" t="s">
        <v>164</v>
      </c>
      <c r="G6354" s="98" t="s">
        <v>4120</v>
      </c>
      <c r="H6354" s="98" t="s">
        <v>1366</v>
      </c>
      <c r="I6354" s="98" t="s">
        <v>6112</v>
      </c>
      <c r="J6354" s="99">
        <v>46068</v>
      </c>
      <c r="K6354" s="107">
        <v>20000000</v>
      </c>
      <c r="L6354" s="98" t="s">
        <v>10762</v>
      </c>
      <c r="M6354" s="23">
        <v>1800</v>
      </c>
      <c r="N6354" s="23">
        <v>1</v>
      </c>
      <c r="O6354" s="107">
        <v>20000000</v>
      </c>
      <c r="P6354" s="23">
        <v>180</v>
      </c>
      <c r="Q6354" s="23">
        <v>2</v>
      </c>
      <c r="R6354" s="23">
        <v>2</v>
      </c>
      <c r="S6354" s="23">
        <v>0</v>
      </c>
      <c r="T6354" s="47">
        <v>20</v>
      </c>
      <c r="U6354" s="98" t="s">
        <v>111</v>
      </c>
      <c r="V6354" s="98" t="s">
        <v>3139</v>
      </c>
      <c r="W6354" s="69">
        <f t="shared" si="198"/>
        <v>0.10340978562733415</v>
      </c>
    </row>
    <row r="6355" spans="1:23">
      <c r="A6355" s="98">
        <f t="shared" si="199"/>
        <v>929</v>
      </c>
      <c r="B6355" s="99">
        <v>44408</v>
      </c>
      <c r="C6355" s="23">
        <v>3952</v>
      </c>
      <c r="D6355" s="23">
        <v>5</v>
      </c>
      <c r="E6355" s="98" t="s">
        <v>49</v>
      </c>
      <c r="F6355" s="98" t="s">
        <v>164</v>
      </c>
      <c r="G6355" s="98" t="s">
        <v>4120</v>
      </c>
      <c r="H6355" s="98" t="s">
        <v>1366</v>
      </c>
      <c r="I6355" s="98" t="s">
        <v>6112</v>
      </c>
      <c r="J6355" s="99">
        <v>45337</v>
      </c>
      <c r="K6355" s="107">
        <v>6000000</v>
      </c>
      <c r="L6355" s="98" t="s">
        <v>10763</v>
      </c>
      <c r="M6355" s="23">
        <v>1080</v>
      </c>
      <c r="N6355" s="23">
        <v>1</v>
      </c>
      <c r="O6355" s="107">
        <v>6000000</v>
      </c>
      <c r="P6355" s="23">
        <v>180</v>
      </c>
      <c r="Q6355" s="23">
        <v>2</v>
      </c>
      <c r="R6355" s="23">
        <v>2</v>
      </c>
      <c r="S6355" s="23">
        <v>0</v>
      </c>
      <c r="T6355" s="47">
        <v>6</v>
      </c>
      <c r="U6355" s="98" t="s">
        <v>111</v>
      </c>
      <c r="V6355" s="98" t="s">
        <v>3139</v>
      </c>
      <c r="W6355" s="69">
        <f t="shared" si="198"/>
        <v>1.7361630876107245E-2</v>
      </c>
    </row>
    <row r="6356" spans="1:23">
      <c r="A6356" s="98">
        <f t="shared" si="199"/>
        <v>929</v>
      </c>
      <c r="B6356" s="99">
        <v>44408</v>
      </c>
      <c r="C6356" s="23">
        <v>3953</v>
      </c>
      <c r="D6356" s="23">
        <v>5</v>
      </c>
      <c r="E6356" s="98" t="s">
        <v>49</v>
      </c>
      <c r="F6356" s="98" t="s">
        <v>164</v>
      </c>
      <c r="G6356" s="98" t="s">
        <v>4120</v>
      </c>
      <c r="H6356" s="98" t="s">
        <v>1366</v>
      </c>
      <c r="I6356" s="98" t="s">
        <v>6112</v>
      </c>
      <c r="J6356" s="99">
        <v>45337</v>
      </c>
      <c r="K6356" s="107">
        <v>10000000</v>
      </c>
      <c r="L6356" s="98" t="s">
        <v>10764</v>
      </c>
      <c r="M6356" s="23">
        <v>1080</v>
      </c>
      <c r="N6356" s="23">
        <v>1</v>
      </c>
      <c r="O6356" s="107">
        <v>10000000</v>
      </c>
      <c r="P6356" s="23">
        <v>180</v>
      </c>
      <c r="Q6356" s="23">
        <v>2</v>
      </c>
      <c r="R6356" s="23">
        <v>2</v>
      </c>
      <c r="S6356" s="23">
        <v>0</v>
      </c>
      <c r="T6356" s="47">
        <v>10</v>
      </c>
      <c r="U6356" s="98" t="s">
        <v>111</v>
      </c>
      <c r="V6356" s="98" t="s">
        <v>3139</v>
      </c>
      <c r="W6356" s="69">
        <f t="shared" si="198"/>
        <v>2.893605146017874E-2</v>
      </c>
    </row>
    <row r="6357" spans="1:23">
      <c r="A6357" s="98">
        <f t="shared" si="199"/>
        <v>929</v>
      </c>
      <c r="B6357" s="99">
        <v>44408</v>
      </c>
      <c r="C6357" s="23">
        <v>3954</v>
      </c>
      <c r="D6357" s="23">
        <v>5</v>
      </c>
      <c r="E6357" s="98" t="s">
        <v>49</v>
      </c>
      <c r="F6357" s="98" t="s">
        <v>164</v>
      </c>
      <c r="G6357" s="98" t="s">
        <v>4120</v>
      </c>
      <c r="H6357" s="98" t="s">
        <v>1366</v>
      </c>
      <c r="I6357" s="98" t="s">
        <v>6112</v>
      </c>
      <c r="J6357" s="99">
        <v>45337</v>
      </c>
      <c r="K6357" s="107">
        <v>7100000</v>
      </c>
      <c r="L6357" s="98" t="s">
        <v>10765</v>
      </c>
      <c r="M6357" s="23">
        <v>1080</v>
      </c>
      <c r="N6357" s="23">
        <v>1</v>
      </c>
      <c r="O6357" s="107">
        <v>7100000</v>
      </c>
      <c r="P6357" s="23">
        <v>180</v>
      </c>
      <c r="Q6357" s="23">
        <v>2</v>
      </c>
      <c r="R6357" s="23">
        <v>2</v>
      </c>
      <c r="S6357" s="23">
        <v>0</v>
      </c>
      <c r="T6357" s="47">
        <v>7.1</v>
      </c>
      <c r="U6357" s="98" t="s">
        <v>111</v>
      </c>
      <c r="V6357" s="98" t="s">
        <v>3139</v>
      </c>
      <c r="W6357" s="69">
        <f t="shared" si="198"/>
        <v>2.0544596536726904E-2</v>
      </c>
    </row>
    <row r="6358" spans="1:23">
      <c r="A6358" s="98">
        <f t="shared" si="199"/>
        <v>1660</v>
      </c>
      <c r="B6358" s="99">
        <v>44408</v>
      </c>
      <c r="C6358" s="23">
        <v>3955</v>
      </c>
      <c r="D6358" s="23">
        <v>5</v>
      </c>
      <c r="E6358" s="98" t="s">
        <v>49</v>
      </c>
      <c r="F6358" s="98" t="s">
        <v>164</v>
      </c>
      <c r="G6358" s="98" t="s">
        <v>4120</v>
      </c>
      <c r="H6358" s="98" t="s">
        <v>1366</v>
      </c>
      <c r="I6358" s="98" t="s">
        <v>6112</v>
      </c>
      <c r="J6358" s="99">
        <v>46068</v>
      </c>
      <c r="K6358" s="107">
        <v>23000000</v>
      </c>
      <c r="L6358" s="98" t="s">
        <v>10766</v>
      </c>
      <c r="M6358" s="23">
        <v>1800</v>
      </c>
      <c r="N6358" s="23">
        <v>1</v>
      </c>
      <c r="O6358" s="107">
        <v>23000000</v>
      </c>
      <c r="P6358" s="23">
        <v>180</v>
      </c>
      <c r="Q6358" s="23">
        <v>2</v>
      </c>
      <c r="R6358" s="23">
        <v>2</v>
      </c>
      <c r="S6358" s="23">
        <v>0</v>
      </c>
      <c r="T6358" s="47">
        <v>23</v>
      </c>
      <c r="U6358" s="98" t="s">
        <v>111</v>
      </c>
      <c r="V6358" s="98" t="s">
        <v>3139</v>
      </c>
      <c r="W6358" s="69">
        <f t="shared" si="198"/>
        <v>0.11892125347143427</v>
      </c>
    </row>
    <row r="6359" spans="1:23">
      <c r="A6359" s="98">
        <f t="shared" si="199"/>
        <v>929</v>
      </c>
      <c r="B6359" s="99">
        <v>44408</v>
      </c>
      <c r="C6359" s="23">
        <v>3956</v>
      </c>
      <c r="D6359" s="23">
        <v>5</v>
      </c>
      <c r="E6359" s="98" t="s">
        <v>49</v>
      </c>
      <c r="F6359" s="98" t="s">
        <v>164</v>
      </c>
      <c r="G6359" s="98" t="s">
        <v>4120</v>
      </c>
      <c r="H6359" s="98" t="s">
        <v>1366</v>
      </c>
      <c r="I6359" s="98" t="s">
        <v>6112</v>
      </c>
      <c r="J6359" s="99">
        <v>45337</v>
      </c>
      <c r="K6359" s="107">
        <v>6500000</v>
      </c>
      <c r="L6359" s="98" t="s">
        <v>10767</v>
      </c>
      <c r="M6359" s="23">
        <v>1080</v>
      </c>
      <c r="N6359" s="23">
        <v>1</v>
      </c>
      <c r="O6359" s="107">
        <v>6500000</v>
      </c>
      <c r="P6359" s="23">
        <v>360</v>
      </c>
      <c r="Q6359" s="23">
        <v>2</v>
      </c>
      <c r="R6359" s="23">
        <v>2</v>
      </c>
      <c r="S6359" s="23">
        <v>0</v>
      </c>
      <c r="T6359" s="47">
        <v>6.5</v>
      </c>
      <c r="U6359" s="98" t="s">
        <v>111</v>
      </c>
      <c r="V6359" s="98" t="s">
        <v>3139</v>
      </c>
      <c r="W6359" s="69">
        <f t="shared" si="198"/>
        <v>1.8808433449116178E-2</v>
      </c>
    </row>
    <row r="6360" spans="1:23">
      <c r="A6360" s="98">
        <f t="shared" si="199"/>
        <v>1660</v>
      </c>
      <c r="B6360" s="99">
        <v>44408</v>
      </c>
      <c r="C6360" s="23">
        <v>3957</v>
      </c>
      <c r="D6360" s="23">
        <v>5</v>
      </c>
      <c r="E6360" s="98" t="s">
        <v>49</v>
      </c>
      <c r="F6360" s="98" t="s">
        <v>164</v>
      </c>
      <c r="G6360" s="98" t="s">
        <v>4120</v>
      </c>
      <c r="H6360" s="98" t="s">
        <v>1366</v>
      </c>
      <c r="I6360" s="98" t="s">
        <v>6112</v>
      </c>
      <c r="J6360" s="99">
        <v>46068</v>
      </c>
      <c r="K6360" s="107">
        <v>20000000</v>
      </c>
      <c r="L6360" s="98" t="s">
        <v>10768</v>
      </c>
      <c r="M6360" s="23">
        <v>1800</v>
      </c>
      <c r="N6360" s="23">
        <v>1</v>
      </c>
      <c r="O6360" s="107">
        <v>20000000</v>
      </c>
      <c r="P6360" s="23">
        <v>180</v>
      </c>
      <c r="Q6360" s="23">
        <v>2</v>
      </c>
      <c r="R6360" s="23">
        <v>2</v>
      </c>
      <c r="S6360" s="23">
        <v>0</v>
      </c>
      <c r="T6360" s="47">
        <v>20</v>
      </c>
      <c r="U6360" s="98" t="s">
        <v>111</v>
      </c>
      <c r="V6360" s="98" t="s">
        <v>3139</v>
      </c>
      <c r="W6360" s="69">
        <f t="shared" si="198"/>
        <v>0.10340978562733415</v>
      </c>
    </row>
    <row r="6361" spans="1:23">
      <c r="A6361" s="98">
        <f t="shared" si="199"/>
        <v>929</v>
      </c>
      <c r="B6361" s="99">
        <v>44408</v>
      </c>
      <c r="C6361" s="23">
        <v>3958</v>
      </c>
      <c r="D6361" s="23">
        <v>5</v>
      </c>
      <c r="E6361" s="98" t="s">
        <v>49</v>
      </c>
      <c r="F6361" s="98" t="s">
        <v>164</v>
      </c>
      <c r="G6361" s="98" t="s">
        <v>4120</v>
      </c>
      <c r="H6361" s="98" t="s">
        <v>1366</v>
      </c>
      <c r="I6361" s="98" t="s">
        <v>6112</v>
      </c>
      <c r="J6361" s="99">
        <v>45337</v>
      </c>
      <c r="K6361" s="107">
        <v>15000000</v>
      </c>
      <c r="L6361" s="98" t="s">
        <v>10769</v>
      </c>
      <c r="M6361" s="23">
        <v>1080</v>
      </c>
      <c r="N6361" s="23">
        <v>1</v>
      </c>
      <c r="O6361" s="107">
        <v>15000000</v>
      </c>
      <c r="P6361" s="23">
        <v>180</v>
      </c>
      <c r="Q6361" s="23">
        <v>2</v>
      </c>
      <c r="R6361" s="23">
        <v>2</v>
      </c>
      <c r="S6361" s="23">
        <v>0</v>
      </c>
      <c r="T6361" s="47">
        <v>15</v>
      </c>
      <c r="U6361" s="98" t="s">
        <v>111</v>
      </c>
      <c r="V6361" s="98" t="s">
        <v>3139</v>
      </c>
      <c r="W6361" s="69">
        <f t="shared" si="198"/>
        <v>4.3404077190268113E-2</v>
      </c>
    </row>
    <row r="6362" spans="1:23">
      <c r="A6362" s="98">
        <f t="shared" si="199"/>
        <v>929</v>
      </c>
      <c r="B6362" s="99">
        <v>44408</v>
      </c>
      <c r="C6362" s="23">
        <v>3959</v>
      </c>
      <c r="D6362" s="23">
        <v>5</v>
      </c>
      <c r="E6362" s="98" t="s">
        <v>49</v>
      </c>
      <c r="F6362" s="98" t="s">
        <v>164</v>
      </c>
      <c r="G6362" s="98" t="s">
        <v>4120</v>
      </c>
      <c r="H6362" s="98" t="s">
        <v>1366</v>
      </c>
      <c r="I6362" s="98" t="s">
        <v>6112</v>
      </c>
      <c r="J6362" s="99">
        <v>45337</v>
      </c>
      <c r="K6362" s="107">
        <v>14000000</v>
      </c>
      <c r="L6362" s="98" t="s">
        <v>10770</v>
      </c>
      <c r="M6362" s="23">
        <v>1080</v>
      </c>
      <c r="N6362" s="23">
        <v>1</v>
      </c>
      <c r="O6362" s="107">
        <v>14000000</v>
      </c>
      <c r="P6362" s="23">
        <v>180</v>
      </c>
      <c r="Q6362" s="23">
        <v>2</v>
      </c>
      <c r="R6362" s="23">
        <v>2</v>
      </c>
      <c r="S6362" s="23">
        <v>0</v>
      </c>
      <c r="T6362" s="47">
        <v>14</v>
      </c>
      <c r="U6362" s="98" t="s">
        <v>111</v>
      </c>
      <c r="V6362" s="98" t="s">
        <v>3139</v>
      </c>
      <c r="W6362" s="69">
        <f t="shared" si="198"/>
        <v>4.0510472044250234E-2</v>
      </c>
    </row>
    <row r="6363" spans="1:23">
      <c r="A6363" s="98">
        <f t="shared" si="199"/>
        <v>1660</v>
      </c>
      <c r="B6363" s="99">
        <v>44408</v>
      </c>
      <c r="C6363" s="23">
        <v>3960</v>
      </c>
      <c r="D6363" s="23">
        <v>5</v>
      </c>
      <c r="E6363" s="98" t="s">
        <v>49</v>
      </c>
      <c r="F6363" s="98" t="s">
        <v>164</v>
      </c>
      <c r="G6363" s="98" t="s">
        <v>4120</v>
      </c>
      <c r="H6363" s="98" t="s">
        <v>1366</v>
      </c>
      <c r="I6363" s="98" t="s">
        <v>6112</v>
      </c>
      <c r="J6363" s="99">
        <v>46068</v>
      </c>
      <c r="K6363" s="107">
        <v>10000000</v>
      </c>
      <c r="L6363" s="98" t="s">
        <v>10771</v>
      </c>
      <c r="M6363" s="23">
        <v>1800</v>
      </c>
      <c r="N6363" s="23">
        <v>1</v>
      </c>
      <c r="O6363" s="107">
        <v>10000000</v>
      </c>
      <c r="P6363" s="23">
        <v>180</v>
      </c>
      <c r="Q6363" s="23">
        <v>2</v>
      </c>
      <c r="R6363" s="23">
        <v>2</v>
      </c>
      <c r="S6363" s="23">
        <v>0</v>
      </c>
      <c r="T6363" s="47">
        <v>10</v>
      </c>
      <c r="U6363" s="98" t="s">
        <v>111</v>
      </c>
      <c r="V6363" s="98" t="s">
        <v>3139</v>
      </c>
      <c r="W6363" s="69">
        <f t="shared" si="198"/>
        <v>5.1704892813667074E-2</v>
      </c>
    </row>
    <row r="6364" spans="1:23">
      <c r="A6364" s="98">
        <f t="shared" si="199"/>
        <v>929</v>
      </c>
      <c r="B6364" s="99">
        <v>44408</v>
      </c>
      <c r="C6364" s="23">
        <v>3961</v>
      </c>
      <c r="D6364" s="23">
        <v>5</v>
      </c>
      <c r="E6364" s="98" t="s">
        <v>49</v>
      </c>
      <c r="F6364" s="98" t="s">
        <v>164</v>
      </c>
      <c r="G6364" s="98" t="s">
        <v>4120</v>
      </c>
      <c r="H6364" s="98" t="s">
        <v>1366</v>
      </c>
      <c r="I6364" s="98" t="s">
        <v>6112</v>
      </c>
      <c r="J6364" s="99">
        <v>45337</v>
      </c>
      <c r="K6364" s="107">
        <v>25000000</v>
      </c>
      <c r="L6364" s="98" t="s">
        <v>10772</v>
      </c>
      <c r="M6364" s="23">
        <v>1080</v>
      </c>
      <c r="N6364" s="23">
        <v>1</v>
      </c>
      <c r="O6364" s="107">
        <v>25000000</v>
      </c>
      <c r="P6364" s="23">
        <v>180</v>
      </c>
      <c r="Q6364" s="23">
        <v>2</v>
      </c>
      <c r="R6364" s="23">
        <v>2</v>
      </c>
      <c r="S6364" s="23">
        <v>0</v>
      </c>
      <c r="T6364" s="47">
        <v>25</v>
      </c>
      <c r="U6364" s="98" t="s">
        <v>111</v>
      </c>
      <c r="V6364" s="98" t="s">
        <v>3139</v>
      </c>
      <c r="W6364" s="69">
        <f t="shared" si="198"/>
        <v>7.2340128650446853E-2</v>
      </c>
    </row>
    <row r="6365" spans="1:23">
      <c r="A6365" s="98">
        <f t="shared" si="199"/>
        <v>929</v>
      </c>
      <c r="B6365" s="99">
        <v>44408</v>
      </c>
      <c r="C6365" s="23">
        <v>3962</v>
      </c>
      <c r="D6365" s="23">
        <v>5</v>
      </c>
      <c r="E6365" s="98" t="s">
        <v>49</v>
      </c>
      <c r="F6365" s="98" t="s">
        <v>164</v>
      </c>
      <c r="G6365" s="98" t="s">
        <v>4120</v>
      </c>
      <c r="H6365" s="98" t="s">
        <v>1366</v>
      </c>
      <c r="I6365" s="98" t="s">
        <v>6112</v>
      </c>
      <c r="J6365" s="99">
        <v>45337</v>
      </c>
      <c r="K6365" s="107">
        <v>10000000</v>
      </c>
      <c r="L6365" s="98" t="s">
        <v>10773</v>
      </c>
      <c r="M6365" s="23">
        <v>1080</v>
      </c>
      <c r="N6365" s="23">
        <v>1</v>
      </c>
      <c r="O6365" s="107">
        <v>10000000</v>
      </c>
      <c r="P6365" s="23">
        <v>180</v>
      </c>
      <c r="Q6365" s="23">
        <v>2</v>
      </c>
      <c r="R6365" s="23">
        <v>2</v>
      </c>
      <c r="S6365" s="23">
        <v>0</v>
      </c>
      <c r="T6365" s="47">
        <v>10</v>
      </c>
      <c r="U6365" s="98" t="s">
        <v>111</v>
      </c>
      <c r="V6365" s="98" t="s">
        <v>3139</v>
      </c>
      <c r="W6365" s="69">
        <f t="shared" si="198"/>
        <v>2.893605146017874E-2</v>
      </c>
    </row>
    <row r="6366" spans="1:23">
      <c r="A6366" s="98">
        <f t="shared" si="199"/>
        <v>1660</v>
      </c>
      <c r="B6366" s="99">
        <v>44408</v>
      </c>
      <c r="C6366" s="23">
        <v>3963</v>
      </c>
      <c r="D6366" s="23">
        <v>5</v>
      </c>
      <c r="E6366" s="98" t="s">
        <v>49</v>
      </c>
      <c r="F6366" s="98" t="s">
        <v>164</v>
      </c>
      <c r="G6366" s="98" t="s">
        <v>4120</v>
      </c>
      <c r="H6366" s="98" t="s">
        <v>1366</v>
      </c>
      <c r="I6366" s="98" t="s">
        <v>6112</v>
      </c>
      <c r="J6366" s="99">
        <v>46068</v>
      </c>
      <c r="K6366" s="107">
        <v>30000000</v>
      </c>
      <c r="L6366" s="98" t="s">
        <v>10774</v>
      </c>
      <c r="M6366" s="23">
        <v>1800</v>
      </c>
      <c r="N6366" s="23">
        <v>1</v>
      </c>
      <c r="O6366" s="107">
        <v>30000000</v>
      </c>
      <c r="P6366" s="23">
        <v>180</v>
      </c>
      <c r="Q6366" s="23">
        <v>2</v>
      </c>
      <c r="R6366" s="23">
        <v>2</v>
      </c>
      <c r="S6366" s="23">
        <v>0</v>
      </c>
      <c r="T6366" s="47">
        <v>30</v>
      </c>
      <c r="U6366" s="98" t="s">
        <v>111</v>
      </c>
      <c r="V6366" s="98" t="s">
        <v>3139</v>
      </c>
      <c r="W6366" s="69">
        <f t="shared" si="198"/>
        <v>0.15511467844100121</v>
      </c>
    </row>
    <row r="6367" spans="1:23">
      <c r="A6367" s="98">
        <f t="shared" si="199"/>
        <v>1661</v>
      </c>
      <c r="B6367" s="99">
        <v>44408</v>
      </c>
      <c r="C6367" s="23">
        <v>3964</v>
      </c>
      <c r="D6367" s="23">
        <v>5</v>
      </c>
      <c r="E6367" s="98" t="s">
        <v>49</v>
      </c>
      <c r="F6367" s="98" t="s">
        <v>164</v>
      </c>
      <c r="G6367" s="98" t="s">
        <v>4120</v>
      </c>
      <c r="H6367" s="98" t="s">
        <v>1366</v>
      </c>
      <c r="I6367" s="98" t="s">
        <v>6320</v>
      </c>
      <c r="J6367" s="99">
        <v>46069</v>
      </c>
      <c r="K6367" s="107">
        <v>30000000</v>
      </c>
      <c r="L6367" s="98" t="s">
        <v>10775</v>
      </c>
      <c r="M6367" s="23">
        <v>1800</v>
      </c>
      <c r="N6367" s="23">
        <v>1</v>
      </c>
      <c r="O6367" s="107">
        <v>30000000</v>
      </c>
      <c r="P6367" s="23">
        <v>180</v>
      </c>
      <c r="Q6367" s="23">
        <v>2</v>
      </c>
      <c r="R6367" s="23">
        <v>2</v>
      </c>
      <c r="S6367" s="23">
        <v>0</v>
      </c>
      <c r="T6367" s="47">
        <v>30</v>
      </c>
      <c r="U6367" s="98" t="s">
        <v>111</v>
      </c>
      <c r="V6367" s="98" t="s">
        <v>3139</v>
      </c>
      <c r="W6367" s="69">
        <f t="shared" si="198"/>
        <v>0.15520812101837531</v>
      </c>
    </row>
    <row r="6368" spans="1:23">
      <c r="A6368" s="98">
        <f t="shared" si="199"/>
        <v>1296</v>
      </c>
      <c r="B6368" s="99">
        <v>44408</v>
      </c>
      <c r="C6368" s="23">
        <v>3965</v>
      </c>
      <c r="D6368" s="23">
        <v>5</v>
      </c>
      <c r="E6368" s="98" t="s">
        <v>49</v>
      </c>
      <c r="F6368" s="98" t="s">
        <v>164</v>
      </c>
      <c r="G6368" s="98" t="s">
        <v>4120</v>
      </c>
      <c r="H6368" s="98" t="s">
        <v>1366</v>
      </c>
      <c r="I6368" s="98" t="s">
        <v>6320</v>
      </c>
      <c r="J6368" s="99">
        <v>45704</v>
      </c>
      <c r="K6368" s="107">
        <v>17000000</v>
      </c>
      <c r="L6368" s="98" t="s">
        <v>10776</v>
      </c>
      <c r="M6368" s="23">
        <v>1440</v>
      </c>
      <c r="N6368" s="23">
        <v>1</v>
      </c>
      <c r="O6368" s="107">
        <v>17000000</v>
      </c>
      <c r="P6368" s="23">
        <v>180</v>
      </c>
      <c r="Q6368" s="23">
        <v>2</v>
      </c>
      <c r="R6368" s="23">
        <v>2</v>
      </c>
      <c r="S6368" s="23">
        <v>0</v>
      </c>
      <c r="T6368" s="47">
        <v>17</v>
      </c>
      <c r="U6368" s="98" t="s">
        <v>111</v>
      </c>
      <c r="V6368" s="98" t="s">
        <v>3139</v>
      </c>
      <c r="W6368" s="69">
        <f t="shared" si="198"/>
        <v>6.8624228823536929E-2</v>
      </c>
    </row>
    <row r="6369" spans="1:23">
      <c r="A6369" s="98">
        <f t="shared" si="199"/>
        <v>1661</v>
      </c>
      <c r="B6369" s="99">
        <v>44408</v>
      </c>
      <c r="C6369" s="23">
        <v>3966</v>
      </c>
      <c r="D6369" s="23">
        <v>5</v>
      </c>
      <c r="E6369" s="98" t="s">
        <v>49</v>
      </c>
      <c r="F6369" s="98" t="s">
        <v>164</v>
      </c>
      <c r="G6369" s="98" t="s">
        <v>4120</v>
      </c>
      <c r="H6369" s="98" t="s">
        <v>1366</v>
      </c>
      <c r="I6369" s="98" t="s">
        <v>6320</v>
      </c>
      <c r="J6369" s="99">
        <v>46069</v>
      </c>
      <c r="K6369" s="107">
        <v>10000000</v>
      </c>
      <c r="L6369" s="98" t="s">
        <v>10777</v>
      </c>
      <c r="M6369" s="23">
        <v>1800</v>
      </c>
      <c r="N6369" s="23">
        <v>1</v>
      </c>
      <c r="O6369" s="107">
        <v>10000000</v>
      </c>
      <c r="P6369" s="23">
        <v>30</v>
      </c>
      <c r="Q6369" s="23">
        <v>2</v>
      </c>
      <c r="R6369" s="23">
        <v>2</v>
      </c>
      <c r="S6369" s="23">
        <v>0</v>
      </c>
      <c r="T6369" s="47">
        <v>9.1666650000000001</v>
      </c>
      <c r="U6369" s="98" t="s">
        <v>111</v>
      </c>
      <c r="V6369" s="98" t="s">
        <v>3139</v>
      </c>
      <c r="W6369" s="69">
        <f t="shared" si="198"/>
        <v>4.7424695021830172E-2</v>
      </c>
    </row>
    <row r="6370" spans="1:23">
      <c r="A6370" s="98">
        <f t="shared" si="199"/>
        <v>1661</v>
      </c>
      <c r="B6370" s="99">
        <v>44408</v>
      </c>
      <c r="C6370" s="23">
        <v>3967</v>
      </c>
      <c r="D6370" s="23">
        <v>5</v>
      </c>
      <c r="E6370" s="98" t="s">
        <v>49</v>
      </c>
      <c r="F6370" s="98" t="s">
        <v>164</v>
      </c>
      <c r="G6370" s="98" t="s">
        <v>4120</v>
      </c>
      <c r="H6370" s="98" t="s">
        <v>1366</v>
      </c>
      <c r="I6370" s="98" t="s">
        <v>6320</v>
      </c>
      <c r="J6370" s="99">
        <v>46069</v>
      </c>
      <c r="K6370" s="107">
        <v>30000000</v>
      </c>
      <c r="L6370" s="98" t="s">
        <v>10778</v>
      </c>
      <c r="M6370" s="23">
        <v>1800</v>
      </c>
      <c r="N6370" s="23">
        <v>1</v>
      </c>
      <c r="O6370" s="107">
        <v>30000000</v>
      </c>
      <c r="P6370" s="23">
        <v>180</v>
      </c>
      <c r="Q6370" s="23">
        <v>2</v>
      </c>
      <c r="R6370" s="23">
        <v>2</v>
      </c>
      <c r="S6370" s="23">
        <v>0</v>
      </c>
      <c r="T6370" s="47">
        <v>30</v>
      </c>
      <c r="U6370" s="98" t="s">
        <v>111</v>
      </c>
      <c r="V6370" s="98" t="s">
        <v>3139</v>
      </c>
      <c r="W6370" s="69">
        <f t="shared" si="198"/>
        <v>0.15520812101837531</v>
      </c>
    </row>
    <row r="6371" spans="1:23">
      <c r="A6371" s="98">
        <f t="shared" si="199"/>
        <v>1661</v>
      </c>
      <c r="B6371" s="99">
        <v>44408</v>
      </c>
      <c r="C6371" s="23">
        <v>3968</v>
      </c>
      <c r="D6371" s="23">
        <v>5</v>
      </c>
      <c r="E6371" s="98" t="s">
        <v>49</v>
      </c>
      <c r="F6371" s="98" t="s">
        <v>164</v>
      </c>
      <c r="G6371" s="98" t="s">
        <v>4120</v>
      </c>
      <c r="H6371" s="98" t="s">
        <v>1366</v>
      </c>
      <c r="I6371" s="98" t="s">
        <v>6320</v>
      </c>
      <c r="J6371" s="99">
        <v>46069</v>
      </c>
      <c r="K6371" s="107">
        <v>12000000</v>
      </c>
      <c r="L6371" s="98" t="s">
        <v>10779</v>
      </c>
      <c r="M6371" s="23">
        <v>1800</v>
      </c>
      <c r="N6371" s="23">
        <v>1</v>
      </c>
      <c r="O6371" s="107">
        <v>12000000</v>
      </c>
      <c r="P6371" s="23">
        <v>180</v>
      </c>
      <c r="Q6371" s="23">
        <v>2</v>
      </c>
      <c r="R6371" s="23">
        <v>2</v>
      </c>
      <c r="S6371" s="23">
        <v>0</v>
      </c>
      <c r="T6371" s="47">
        <v>12</v>
      </c>
      <c r="U6371" s="98" t="s">
        <v>111</v>
      </c>
      <c r="V6371" s="98" t="s">
        <v>3139</v>
      </c>
      <c r="W6371" s="69">
        <f t="shared" si="198"/>
        <v>6.2083248407350126E-2</v>
      </c>
    </row>
    <row r="6372" spans="1:23">
      <c r="A6372" s="98">
        <f t="shared" si="199"/>
        <v>930</v>
      </c>
      <c r="B6372" s="99">
        <v>44408</v>
      </c>
      <c r="C6372" s="23">
        <v>3969</v>
      </c>
      <c r="D6372" s="23">
        <v>5</v>
      </c>
      <c r="E6372" s="98" t="s">
        <v>49</v>
      </c>
      <c r="F6372" s="98" t="s">
        <v>164</v>
      </c>
      <c r="G6372" s="98" t="s">
        <v>4120</v>
      </c>
      <c r="H6372" s="98" t="s">
        <v>1366</v>
      </c>
      <c r="I6372" s="98" t="s">
        <v>6320</v>
      </c>
      <c r="J6372" s="99">
        <v>45338</v>
      </c>
      <c r="K6372" s="107">
        <v>6000000</v>
      </c>
      <c r="L6372" s="98" t="s">
        <v>10780</v>
      </c>
      <c r="M6372" s="23">
        <v>1080</v>
      </c>
      <c r="N6372" s="23">
        <v>1</v>
      </c>
      <c r="O6372" s="107">
        <v>6000000</v>
      </c>
      <c r="P6372" s="23">
        <v>180</v>
      </c>
      <c r="Q6372" s="23">
        <v>2</v>
      </c>
      <c r="R6372" s="23">
        <v>2</v>
      </c>
      <c r="S6372" s="23">
        <v>0</v>
      </c>
      <c r="T6372" s="47">
        <v>6</v>
      </c>
      <c r="U6372" s="98" t="s">
        <v>111</v>
      </c>
      <c r="V6372" s="98" t="s">
        <v>3139</v>
      </c>
      <c r="W6372" s="69">
        <f t="shared" si="198"/>
        <v>1.7380319391582064E-2</v>
      </c>
    </row>
    <row r="6373" spans="1:23">
      <c r="A6373" s="98">
        <f t="shared" si="199"/>
        <v>930</v>
      </c>
      <c r="B6373" s="99">
        <v>44408</v>
      </c>
      <c r="C6373" s="23">
        <v>3970</v>
      </c>
      <c r="D6373" s="23">
        <v>5</v>
      </c>
      <c r="E6373" s="98" t="s">
        <v>49</v>
      </c>
      <c r="F6373" s="98" t="s">
        <v>164</v>
      </c>
      <c r="G6373" s="98" t="s">
        <v>4120</v>
      </c>
      <c r="H6373" s="98" t="s">
        <v>1366</v>
      </c>
      <c r="I6373" s="98" t="s">
        <v>6320</v>
      </c>
      <c r="J6373" s="99">
        <v>45338</v>
      </c>
      <c r="K6373" s="107">
        <v>40000000</v>
      </c>
      <c r="L6373" s="98" t="s">
        <v>10781</v>
      </c>
      <c r="M6373" s="23">
        <v>1080</v>
      </c>
      <c r="N6373" s="23">
        <v>1</v>
      </c>
      <c r="O6373" s="107">
        <v>40000000</v>
      </c>
      <c r="P6373" s="23">
        <v>360</v>
      </c>
      <c r="Q6373" s="23">
        <v>2</v>
      </c>
      <c r="R6373" s="23">
        <v>2</v>
      </c>
      <c r="S6373" s="23">
        <v>0</v>
      </c>
      <c r="T6373" s="47">
        <v>40.070830000000001</v>
      </c>
      <c r="U6373" s="98" t="s">
        <v>111</v>
      </c>
      <c r="V6373" s="98" t="s">
        <v>3139</v>
      </c>
      <c r="W6373" s="69">
        <f t="shared" si="198"/>
        <v>0.11607397061429804</v>
      </c>
    </row>
    <row r="6374" spans="1:23">
      <c r="A6374" s="98">
        <f t="shared" si="199"/>
        <v>1661</v>
      </c>
      <c r="B6374" s="99">
        <v>44408</v>
      </c>
      <c r="C6374" s="23">
        <v>3971</v>
      </c>
      <c r="D6374" s="23">
        <v>5</v>
      </c>
      <c r="E6374" s="98" t="s">
        <v>49</v>
      </c>
      <c r="F6374" s="98" t="s">
        <v>164</v>
      </c>
      <c r="G6374" s="98" t="s">
        <v>4120</v>
      </c>
      <c r="H6374" s="98" t="s">
        <v>1366</v>
      </c>
      <c r="I6374" s="98" t="s">
        <v>6320</v>
      </c>
      <c r="J6374" s="99">
        <v>46069</v>
      </c>
      <c r="K6374" s="107">
        <v>20000000</v>
      </c>
      <c r="L6374" s="98" t="s">
        <v>10782</v>
      </c>
      <c r="M6374" s="23">
        <v>1800</v>
      </c>
      <c r="N6374" s="23">
        <v>1</v>
      </c>
      <c r="O6374" s="107">
        <v>20000000</v>
      </c>
      <c r="P6374" s="23">
        <v>180</v>
      </c>
      <c r="Q6374" s="23">
        <v>2</v>
      </c>
      <c r="R6374" s="23">
        <v>2</v>
      </c>
      <c r="S6374" s="23">
        <v>0</v>
      </c>
      <c r="T6374" s="47">
        <v>20.070302000000002</v>
      </c>
      <c r="U6374" s="98" t="s">
        <v>111</v>
      </c>
      <c r="V6374" s="98" t="s">
        <v>3139</v>
      </c>
      <c r="W6374" s="69">
        <f t="shared" si="198"/>
        <v>0.10383579538971133</v>
      </c>
    </row>
    <row r="6375" spans="1:23">
      <c r="A6375" s="98">
        <f t="shared" si="199"/>
        <v>931</v>
      </c>
      <c r="B6375" s="99">
        <v>44408</v>
      </c>
      <c r="C6375" s="23">
        <v>3972</v>
      </c>
      <c r="D6375" s="23">
        <v>5</v>
      </c>
      <c r="E6375" s="98" t="s">
        <v>49</v>
      </c>
      <c r="F6375" s="98" t="s">
        <v>164</v>
      </c>
      <c r="G6375" s="98" t="s">
        <v>4120</v>
      </c>
      <c r="H6375" s="98" t="s">
        <v>1366</v>
      </c>
      <c r="I6375" s="98" t="s">
        <v>6058</v>
      </c>
      <c r="J6375" s="99">
        <v>45339</v>
      </c>
      <c r="K6375" s="107">
        <v>8700000</v>
      </c>
      <c r="L6375" s="98" t="s">
        <v>10783</v>
      </c>
      <c r="M6375" s="23">
        <v>1080</v>
      </c>
      <c r="N6375" s="23">
        <v>1</v>
      </c>
      <c r="O6375" s="107">
        <v>8700000</v>
      </c>
      <c r="P6375" s="23">
        <v>180</v>
      </c>
      <c r="Q6375" s="23">
        <v>2</v>
      </c>
      <c r="R6375" s="23">
        <v>2</v>
      </c>
      <c r="S6375" s="23">
        <v>0</v>
      </c>
      <c r="T6375" s="47">
        <v>8.6999999999999993</v>
      </c>
      <c r="U6375" s="98" t="s">
        <v>111</v>
      </c>
      <c r="V6375" s="98" t="s">
        <v>3139</v>
      </c>
      <c r="W6375" s="69">
        <f t="shared" si="198"/>
        <v>2.5228561465232478E-2</v>
      </c>
    </row>
    <row r="6376" spans="1:23">
      <c r="A6376" s="98">
        <f t="shared" si="199"/>
        <v>931</v>
      </c>
      <c r="B6376" s="99">
        <v>44408</v>
      </c>
      <c r="C6376" s="23">
        <v>3973</v>
      </c>
      <c r="D6376" s="23">
        <v>5</v>
      </c>
      <c r="E6376" s="98" t="s">
        <v>49</v>
      </c>
      <c r="F6376" s="98" t="s">
        <v>164</v>
      </c>
      <c r="G6376" s="98" t="s">
        <v>4120</v>
      </c>
      <c r="H6376" s="98" t="s">
        <v>1366</v>
      </c>
      <c r="I6376" s="98" t="s">
        <v>6058</v>
      </c>
      <c r="J6376" s="99">
        <v>45339</v>
      </c>
      <c r="K6376" s="107">
        <v>12061800</v>
      </c>
      <c r="L6376" s="98" t="s">
        <v>10784</v>
      </c>
      <c r="M6376" s="23">
        <v>1080</v>
      </c>
      <c r="N6376" s="23">
        <v>1</v>
      </c>
      <c r="O6376" s="107">
        <v>12061800</v>
      </c>
      <c r="P6376" s="23">
        <v>30</v>
      </c>
      <c r="Q6376" s="23">
        <v>2</v>
      </c>
      <c r="R6376" s="23">
        <v>2</v>
      </c>
      <c r="S6376" s="23">
        <v>0</v>
      </c>
      <c r="T6376" s="47">
        <v>10.38655</v>
      </c>
      <c r="U6376" s="98" t="s">
        <v>111</v>
      </c>
      <c r="V6376" s="98" t="s">
        <v>3139</v>
      </c>
      <c r="W6376" s="69">
        <f t="shared" si="198"/>
        <v>3.011927759617361E-2</v>
      </c>
    </row>
    <row r="6377" spans="1:23">
      <c r="A6377" s="98">
        <f t="shared" si="199"/>
        <v>931</v>
      </c>
      <c r="B6377" s="99">
        <v>44408</v>
      </c>
      <c r="C6377" s="23">
        <v>3974</v>
      </c>
      <c r="D6377" s="23">
        <v>5</v>
      </c>
      <c r="E6377" s="98" t="s">
        <v>49</v>
      </c>
      <c r="F6377" s="98" t="s">
        <v>164</v>
      </c>
      <c r="G6377" s="98" t="s">
        <v>4120</v>
      </c>
      <c r="H6377" s="98" t="s">
        <v>1366</v>
      </c>
      <c r="I6377" s="98" t="s">
        <v>6058</v>
      </c>
      <c r="J6377" s="99">
        <v>45339</v>
      </c>
      <c r="K6377" s="107">
        <v>10000000</v>
      </c>
      <c r="L6377" s="98" t="s">
        <v>10785</v>
      </c>
      <c r="M6377" s="23">
        <v>1080</v>
      </c>
      <c r="N6377" s="23">
        <v>1</v>
      </c>
      <c r="O6377" s="107">
        <v>10000000</v>
      </c>
      <c r="P6377" s="23">
        <v>180</v>
      </c>
      <c r="Q6377" s="23">
        <v>2</v>
      </c>
      <c r="R6377" s="23">
        <v>2</v>
      </c>
      <c r="S6377" s="23">
        <v>0</v>
      </c>
      <c r="T6377" s="47">
        <v>10</v>
      </c>
      <c r="U6377" s="98" t="s">
        <v>111</v>
      </c>
      <c r="V6377" s="98" t="s">
        <v>3139</v>
      </c>
      <c r="W6377" s="69">
        <f t="shared" si="198"/>
        <v>2.8998346511761471E-2</v>
      </c>
    </row>
    <row r="6378" spans="1:23">
      <c r="A6378" s="98">
        <f t="shared" si="199"/>
        <v>1662</v>
      </c>
      <c r="B6378" s="99">
        <v>44408</v>
      </c>
      <c r="C6378" s="23">
        <v>3975</v>
      </c>
      <c r="D6378" s="23">
        <v>5</v>
      </c>
      <c r="E6378" s="98" t="s">
        <v>49</v>
      </c>
      <c r="F6378" s="98" t="s">
        <v>164</v>
      </c>
      <c r="G6378" s="98" t="s">
        <v>4120</v>
      </c>
      <c r="H6378" s="98" t="s">
        <v>1366</v>
      </c>
      <c r="I6378" s="98" t="s">
        <v>6058</v>
      </c>
      <c r="J6378" s="99">
        <v>46070</v>
      </c>
      <c r="K6378" s="107">
        <v>5000000</v>
      </c>
      <c r="L6378" s="98" t="s">
        <v>10786</v>
      </c>
      <c r="M6378" s="23">
        <v>1800</v>
      </c>
      <c r="N6378" s="23">
        <v>1</v>
      </c>
      <c r="O6378" s="107">
        <v>5000000</v>
      </c>
      <c r="P6378" s="23">
        <v>180</v>
      </c>
      <c r="Q6378" s="23">
        <v>2</v>
      </c>
      <c r="R6378" s="23">
        <v>2</v>
      </c>
      <c r="S6378" s="23">
        <v>0</v>
      </c>
      <c r="T6378" s="47">
        <v>5</v>
      </c>
      <c r="U6378" s="98" t="s">
        <v>111</v>
      </c>
      <c r="V6378" s="98" t="s">
        <v>3139</v>
      </c>
      <c r="W6378" s="69">
        <f t="shared" si="198"/>
        <v>2.5883593932624901E-2</v>
      </c>
    </row>
    <row r="6379" spans="1:23">
      <c r="A6379" s="98">
        <f t="shared" si="199"/>
        <v>1662</v>
      </c>
      <c r="B6379" s="99">
        <v>44408</v>
      </c>
      <c r="C6379" s="23">
        <v>3976</v>
      </c>
      <c r="D6379" s="23">
        <v>5</v>
      </c>
      <c r="E6379" s="98" t="s">
        <v>49</v>
      </c>
      <c r="F6379" s="98" t="s">
        <v>164</v>
      </c>
      <c r="G6379" s="98" t="s">
        <v>4120</v>
      </c>
      <c r="H6379" s="98" t="s">
        <v>1366</v>
      </c>
      <c r="I6379" s="98" t="s">
        <v>6058</v>
      </c>
      <c r="J6379" s="99">
        <v>46070</v>
      </c>
      <c r="K6379" s="107">
        <v>20000000</v>
      </c>
      <c r="L6379" s="98" t="s">
        <v>10787</v>
      </c>
      <c r="M6379" s="23">
        <v>1800</v>
      </c>
      <c r="N6379" s="23">
        <v>1</v>
      </c>
      <c r="O6379" s="107">
        <v>20000000</v>
      </c>
      <c r="P6379" s="23">
        <v>180</v>
      </c>
      <c r="Q6379" s="23">
        <v>2</v>
      </c>
      <c r="R6379" s="23">
        <v>2</v>
      </c>
      <c r="S6379" s="23">
        <v>0</v>
      </c>
      <c r="T6379" s="47">
        <v>20</v>
      </c>
      <c r="U6379" s="98" t="s">
        <v>111</v>
      </c>
      <c r="V6379" s="98" t="s">
        <v>3139</v>
      </c>
      <c r="W6379" s="69">
        <f t="shared" si="198"/>
        <v>0.1035343757304996</v>
      </c>
    </row>
    <row r="6380" spans="1:23">
      <c r="A6380" s="98">
        <f t="shared" si="199"/>
        <v>931</v>
      </c>
      <c r="B6380" s="99">
        <v>44408</v>
      </c>
      <c r="C6380" s="23">
        <v>3977</v>
      </c>
      <c r="D6380" s="23">
        <v>5</v>
      </c>
      <c r="E6380" s="98" t="s">
        <v>49</v>
      </c>
      <c r="F6380" s="98" t="s">
        <v>164</v>
      </c>
      <c r="G6380" s="98" t="s">
        <v>4120</v>
      </c>
      <c r="H6380" s="98" t="s">
        <v>1366</v>
      </c>
      <c r="I6380" s="98" t="s">
        <v>6058</v>
      </c>
      <c r="J6380" s="99">
        <v>45339</v>
      </c>
      <c r="K6380" s="107">
        <v>10000000</v>
      </c>
      <c r="L6380" s="98" t="s">
        <v>10788</v>
      </c>
      <c r="M6380" s="23">
        <v>1080</v>
      </c>
      <c r="N6380" s="23">
        <v>1</v>
      </c>
      <c r="O6380" s="107">
        <v>10000000</v>
      </c>
      <c r="P6380" s="23">
        <v>30</v>
      </c>
      <c r="Q6380" s="23">
        <v>2</v>
      </c>
      <c r="R6380" s="23">
        <v>2</v>
      </c>
      <c r="S6380" s="23">
        <v>0</v>
      </c>
      <c r="T6380" s="47">
        <v>8.61111</v>
      </c>
      <c r="U6380" s="98" t="s">
        <v>111</v>
      </c>
      <c r="V6380" s="98" t="s">
        <v>3139</v>
      </c>
      <c r="W6380" s="69">
        <f t="shared" si="198"/>
        <v>2.4970795163089431E-2</v>
      </c>
    </row>
    <row r="6381" spans="1:23">
      <c r="A6381" s="98">
        <f t="shared" si="199"/>
        <v>1662</v>
      </c>
      <c r="B6381" s="99">
        <v>44408</v>
      </c>
      <c r="C6381" s="23">
        <v>3978</v>
      </c>
      <c r="D6381" s="23">
        <v>5</v>
      </c>
      <c r="E6381" s="98" t="s">
        <v>49</v>
      </c>
      <c r="F6381" s="98" t="s">
        <v>164</v>
      </c>
      <c r="G6381" s="98" t="s">
        <v>4120</v>
      </c>
      <c r="H6381" s="98" t="s">
        <v>1366</v>
      </c>
      <c r="I6381" s="98" t="s">
        <v>6058</v>
      </c>
      <c r="J6381" s="99">
        <v>46070</v>
      </c>
      <c r="K6381" s="107">
        <v>15000000</v>
      </c>
      <c r="L6381" s="98" t="s">
        <v>10789</v>
      </c>
      <c r="M6381" s="23">
        <v>1800</v>
      </c>
      <c r="N6381" s="23">
        <v>1</v>
      </c>
      <c r="O6381" s="107">
        <v>15000000</v>
      </c>
      <c r="P6381" s="23">
        <v>180</v>
      </c>
      <c r="Q6381" s="23">
        <v>2</v>
      </c>
      <c r="R6381" s="23">
        <v>2</v>
      </c>
      <c r="S6381" s="23">
        <v>0</v>
      </c>
      <c r="T6381" s="47">
        <v>15</v>
      </c>
      <c r="U6381" s="98" t="s">
        <v>111</v>
      </c>
      <c r="V6381" s="98" t="s">
        <v>3139</v>
      </c>
      <c r="W6381" s="69">
        <f t="shared" si="198"/>
        <v>7.7650781797874699E-2</v>
      </c>
    </row>
    <row r="6382" spans="1:23">
      <c r="A6382" s="98">
        <f t="shared" si="199"/>
        <v>566</v>
      </c>
      <c r="B6382" s="99">
        <v>44408</v>
      </c>
      <c r="C6382" s="23">
        <v>3979</v>
      </c>
      <c r="D6382" s="23">
        <v>5</v>
      </c>
      <c r="E6382" s="98" t="s">
        <v>49</v>
      </c>
      <c r="F6382" s="98" t="s">
        <v>164</v>
      </c>
      <c r="G6382" s="98" t="s">
        <v>4120</v>
      </c>
      <c r="H6382" s="98" t="s">
        <v>1366</v>
      </c>
      <c r="I6382" s="98" t="s">
        <v>6058</v>
      </c>
      <c r="J6382" s="99">
        <v>44974</v>
      </c>
      <c r="K6382" s="107">
        <v>7000000</v>
      </c>
      <c r="L6382" s="98" t="s">
        <v>10790</v>
      </c>
      <c r="M6382" s="23">
        <v>720</v>
      </c>
      <c r="N6382" s="23">
        <v>1</v>
      </c>
      <c r="O6382" s="107">
        <v>7000000</v>
      </c>
      <c r="P6382" s="23">
        <v>30</v>
      </c>
      <c r="Q6382" s="23">
        <v>2</v>
      </c>
      <c r="R6382" s="23">
        <v>2</v>
      </c>
      <c r="S6382" s="23">
        <v>0</v>
      </c>
      <c r="T6382" s="47">
        <v>5.5416650000000001</v>
      </c>
      <c r="U6382" s="98" t="s">
        <v>111</v>
      </c>
      <c r="V6382" s="98" t="s">
        <v>3139</v>
      </c>
      <c r="W6382" s="69">
        <f t="shared" si="198"/>
        <v>9.7696780889268472E-3</v>
      </c>
    </row>
    <row r="6383" spans="1:23">
      <c r="A6383" s="98">
        <f t="shared" si="199"/>
        <v>1662</v>
      </c>
      <c r="B6383" s="99">
        <v>44408</v>
      </c>
      <c r="C6383" s="23">
        <v>3980</v>
      </c>
      <c r="D6383" s="23">
        <v>5</v>
      </c>
      <c r="E6383" s="98" t="s">
        <v>49</v>
      </c>
      <c r="F6383" s="98" t="s">
        <v>164</v>
      </c>
      <c r="G6383" s="98" t="s">
        <v>4120</v>
      </c>
      <c r="H6383" s="98" t="s">
        <v>1366</v>
      </c>
      <c r="I6383" s="98" t="s">
        <v>6058</v>
      </c>
      <c r="J6383" s="99">
        <v>46070</v>
      </c>
      <c r="K6383" s="107">
        <v>20000000</v>
      </c>
      <c r="L6383" s="98" t="s">
        <v>10791</v>
      </c>
      <c r="M6383" s="23">
        <v>1800</v>
      </c>
      <c r="N6383" s="23">
        <v>1</v>
      </c>
      <c r="O6383" s="107">
        <v>20000000</v>
      </c>
      <c r="P6383" s="23">
        <v>180</v>
      </c>
      <c r="Q6383" s="23">
        <v>2</v>
      </c>
      <c r="R6383" s="23">
        <v>2</v>
      </c>
      <c r="S6383" s="23">
        <v>0</v>
      </c>
      <c r="T6383" s="47">
        <v>20</v>
      </c>
      <c r="U6383" s="98" t="s">
        <v>111</v>
      </c>
      <c r="V6383" s="98" t="s">
        <v>3139</v>
      </c>
      <c r="W6383" s="69">
        <f t="shared" si="198"/>
        <v>0.1035343757304996</v>
      </c>
    </row>
    <row r="6384" spans="1:23">
      <c r="A6384" s="98">
        <f t="shared" si="199"/>
        <v>931</v>
      </c>
      <c r="B6384" s="99">
        <v>44408</v>
      </c>
      <c r="C6384" s="23">
        <v>3981</v>
      </c>
      <c r="D6384" s="23">
        <v>5</v>
      </c>
      <c r="E6384" s="98" t="s">
        <v>49</v>
      </c>
      <c r="F6384" s="98" t="s">
        <v>164</v>
      </c>
      <c r="G6384" s="98" t="s">
        <v>4120</v>
      </c>
      <c r="H6384" s="98" t="s">
        <v>1366</v>
      </c>
      <c r="I6384" s="98" t="s">
        <v>6058</v>
      </c>
      <c r="J6384" s="99">
        <v>45339</v>
      </c>
      <c r="K6384" s="107">
        <v>12000000</v>
      </c>
      <c r="L6384" s="98" t="s">
        <v>10792</v>
      </c>
      <c r="M6384" s="23">
        <v>1080</v>
      </c>
      <c r="N6384" s="23">
        <v>1</v>
      </c>
      <c r="O6384" s="107">
        <v>12000000</v>
      </c>
      <c r="P6384" s="23">
        <v>180</v>
      </c>
      <c r="Q6384" s="23">
        <v>2</v>
      </c>
      <c r="R6384" s="23">
        <v>2</v>
      </c>
      <c r="S6384" s="23">
        <v>0</v>
      </c>
      <c r="T6384" s="47">
        <v>12</v>
      </c>
      <c r="U6384" s="98" t="s">
        <v>111</v>
      </c>
      <c r="V6384" s="98" t="s">
        <v>3139</v>
      </c>
      <c r="W6384" s="69">
        <f t="shared" si="198"/>
        <v>3.4798015814113764E-2</v>
      </c>
    </row>
    <row r="6385" spans="1:23">
      <c r="A6385" s="98">
        <f t="shared" si="199"/>
        <v>566</v>
      </c>
      <c r="B6385" s="99">
        <v>44408</v>
      </c>
      <c r="C6385" s="23">
        <v>3982</v>
      </c>
      <c r="D6385" s="23">
        <v>5</v>
      </c>
      <c r="E6385" s="98" t="s">
        <v>49</v>
      </c>
      <c r="F6385" s="98" t="s">
        <v>164</v>
      </c>
      <c r="G6385" s="98" t="s">
        <v>4120</v>
      </c>
      <c r="H6385" s="98" t="s">
        <v>1366</v>
      </c>
      <c r="I6385" s="98" t="s">
        <v>6058</v>
      </c>
      <c r="J6385" s="99">
        <v>44974</v>
      </c>
      <c r="K6385" s="107">
        <v>18000000</v>
      </c>
      <c r="L6385" s="98" t="s">
        <v>10793</v>
      </c>
      <c r="M6385" s="23">
        <v>720</v>
      </c>
      <c r="N6385" s="23">
        <v>1</v>
      </c>
      <c r="O6385" s="107">
        <v>18000000</v>
      </c>
      <c r="P6385" s="23">
        <v>180</v>
      </c>
      <c r="Q6385" s="23">
        <v>2</v>
      </c>
      <c r="R6385" s="23">
        <v>2</v>
      </c>
      <c r="S6385" s="23">
        <v>0</v>
      </c>
      <c r="T6385" s="47">
        <v>18</v>
      </c>
      <c r="U6385" s="98" t="s">
        <v>111</v>
      </c>
      <c r="V6385" s="98" t="s">
        <v>3139</v>
      </c>
      <c r="W6385" s="69">
        <f t="shared" si="198"/>
        <v>3.1733099276243376E-2</v>
      </c>
    </row>
    <row r="6386" spans="1:23">
      <c r="A6386" s="98">
        <f t="shared" si="199"/>
        <v>1662</v>
      </c>
      <c r="B6386" s="99">
        <v>44408</v>
      </c>
      <c r="C6386" s="23">
        <v>3983</v>
      </c>
      <c r="D6386" s="23">
        <v>5</v>
      </c>
      <c r="E6386" s="98" t="s">
        <v>49</v>
      </c>
      <c r="F6386" s="98" t="s">
        <v>164</v>
      </c>
      <c r="G6386" s="98" t="s">
        <v>4120</v>
      </c>
      <c r="H6386" s="98" t="s">
        <v>1366</v>
      </c>
      <c r="I6386" s="98" t="s">
        <v>6058</v>
      </c>
      <c r="J6386" s="99">
        <v>46070</v>
      </c>
      <c r="K6386" s="107">
        <v>17000000</v>
      </c>
      <c r="L6386" s="98" t="s">
        <v>10794</v>
      </c>
      <c r="M6386" s="23">
        <v>1800</v>
      </c>
      <c r="N6386" s="23">
        <v>1</v>
      </c>
      <c r="O6386" s="107">
        <v>17000000</v>
      </c>
      <c r="P6386" s="23">
        <v>180</v>
      </c>
      <c r="Q6386" s="23">
        <v>2</v>
      </c>
      <c r="R6386" s="23">
        <v>2</v>
      </c>
      <c r="S6386" s="23">
        <v>0</v>
      </c>
      <c r="T6386" s="47">
        <v>17</v>
      </c>
      <c r="U6386" s="98" t="s">
        <v>111</v>
      </c>
      <c r="V6386" s="98" t="s">
        <v>3139</v>
      </c>
      <c r="W6386" s="69">
        <f t="shared" si="198"/>
        <v>8.8004219370924661E-2</v>
      </c>
    </row>
    <row r="6387" spans="1:23">
      <c r="A6387" s="98">
        <f t="shared" si="199"/>
        <v>931</v>
      </c>
      <c r="B6387" s="99">
        <v>44408</v>
      </c>
      <c r="C6387" s="23">
        <v>3984</v>
      </c>
      <c r="D6387" s="23">
        <v>5</v>
      </c>
      <c r="E6387" s="98" t="s">
        <v>49</v>
      </c>
      <c r="F6387" s="98" t="s">
        <v>164</v>
      </c>
      <c r="G6387" s="98" t="s">
        <v>4120</v>
      </c>
      <c r="H6387" s="98" t="s">
        <v>1366</v>
      </c>
      <c r="I6387" s="98" t="s">
        <v>6058</v>
      </c>
      <c r="J6387" s="99">
        <v>45339</v>
      </c>
      <c r="K6387" s="107">
        <v>6300000</v>
      </c>
      <c r="L6387" s="98" t="s">
        <v>10795</v>
      </c>
      <c r="M6387" s="23">
        <v>1080</v>
      </c>
      <c r="N6387" s="23">
        <v>1</v>
      </c>
      <c r="O6387" s="107">
        <v>6300000</v>
      </c>
      <c r="P6387" s="23">
        <v>180</v>
      </c>
      <c r="Q6387" s="23">
        <v>2</v>
      </c>
      <c r="R6387" s="23">
        <v>2</v>
      </c>
      <c r="S6387" s="23">
        <v>0</v>
      </c>
      <c r="T6387" s="47">
        <v>6.3</v>
      </c>
      <c r="U6387" s="98" t="s">
        <v>111</v>
      </c>
      <c r="V6387" s="98" t="s">
        <v>3139</v>
      </c>
      <c r="W6387" s="69">
        <f t="shared" si="198"/>
        <v>1.8268958302409724E-2</v>
      </c>
    </row>
    <row r="6388" spans="1:23">
      <c r="A6388" s="98">
        <f t="shared" si="199"/>
        <v>932</v>
      </c>
      <c r="B6388" s="99">
        <v>44408</v>
      </c>
      <c r="C6388" s="23">
        <v>3985</v>
      </c>
      <c r="D6388" s="23">
        <v>5</v>
      </c>
      <c r="E6388" s="98" t="s">
        <v>49</v>
      </c>
      <c r="F6388" s="98" t="s">
        <v>164</v>
      </c>
      <c r="G6388" s="98" t="s">
        <v>4120</v>
      </c>
      <c r="H6388" s="98" t="s">
        <v>1366</v>
      </c>
      <c r="I6388" s="98" t="s">
        <v>6062</v>
      </c>
      <c r="J6388" s="99">
        <v>45340</v>
      </c>
      <c r="K6388" s="107">
        <v>5000000</v>
      </c>
      <c r="L6388" s="98" t="s">
        <v>10796</v>
      </c>
      <c r="M6388" s="23">
        <v>1080</v>
      </c>
      <c r="N6388" s="23">
        <v>1</v>
      </c>
      <c r="O6388" s="107">
        <v>5000000</v>
      </c>
      <c r="P6388" s="23">
        <v>180</v>
      </c>
      <c r="Q6388" s="23">
        <v>2</v>
      </c>
      <c r="R6388" s="23">
        <v>2</v>
      </c>
      <c r="S6388" s="23">
        <v>0</v>
      </c>
      <c r="T6388" s="47">
        <v>5</v>
      </c>
      <c r="U6388" s="98" t="s">
        <v>111</v>
      </c>
      <c r="V6388" s="98" t="s">
        <v>3139</v>
      </c>
      <c r="W6388" s="69">
        <f t="shared" si="198"/>
        <v>1.4514747018776419E-2</v>
      </c>
    </row>
    <row r="6389" spans="1:23">
      <c r="A6389" s="98">
        <f t="shared" si="199"/>
        <v>1663</v>
      </c>
      <c r="B6389" s="99">
        <v>44408</v>
      </c>
      <c r="C6389" s="23">
        <v>3986</v>
      </c>
      <c r="D6389" s="23">
        <v>5</v>
      </c>
      <c r="E6389" s="98" t="s">
        <v>49</v>
      </c>
      <c r="F6389" s="98" t="s">
        <v>164</v>
      </c>
      <c r="G6389" s="98" t="s">
        <v>4120</v>
      </c>
      <c r="H6389" s="98" t="s">
        <v>1366</v>
      </c>
      <c r="I6389" s="98" t="s">
        <v>6062</v>
      </c>
      <c r="J6389" s="99">
        <v>46071</v>
      </c>
      <c r="K6389" s="107">
        <v>24000000</v>
      </c>
      <c r="L6389" s="98" t="s">
        <v>10797</v>
      </c>
      <c r="M6389" s="23">
        <v>1800</v>
      </c>
      <c r="N6389" s="23">
        <v>1</v>
      </c>
      <c r="O6389" s="107">
        <v>24000000</v>
      </c>
      <c r="P6389" s="23">
        <v>180</v>
      </c>
      <c r="Q6389" s="23">
        <v>2</v>
      </c>
      <c r="R6389" s="23">
        <v>2</v>
      </c>
      <c r="S6389" s="23">
        <v>0</v>
      </c>
      <c r="T6389" s="47">
        <v>24</v>
      </c>
      <c r="U6389" s="98" t="s">
        <v>111</v>
      </c>
      <c r="V6389" s="98" t="s">
        <v>3139</v>
      </c>
      <c r="W6389" s="69">
        <f t="shared" si="198"/>
        <v>0.1243160049384988</v>
      </c>
    </row>
    <row r="6390" spans="1:23">
      <c r="A6390" s="98">
        <f t="shared" si="199"/>
        <v>1663</v>
      </c>
      <c r="B6390" s="99">
        <v>44408</v>
      </c>
      <c r="C6390" s="23">
        <v>3987</v>
      </c>
      <c r="D6390" s="23">
        <v>5</v>
      </c>
      <c r="E6390" s="98" t="s">
        <v>49</v>
      </c>
      <c r="F6390" s="98" t="s">
        <v>164</v>
      </c>
      <c r="G6390" s="98" t="s">
        <v>4120</v>
      </c>
      <c r="H6390" s="98" t="s">
        <v>1366</v>
      </c>
      <c r="I6390" s="98" t="s">
        <v>6062</v>
      </c>
      <c r="J6390" s="99">
        <v>46071</v>
      </c>
      <c r="K6390" s="107">
        <v>10000000</v>
      </c>
      <c r="L6390" s="98" t="s">
        <v>10798</v>
      </c>
      <c r="M6390" s="23">
        <v>1800</v>
      </c>
      <c r="N6390" s="23">
        <v>1</v>
      </c>
      <c r="O6390" s="107">
        <v>10000000</v>
      </c>
      <c r="P6390" s="23">
        <v>180</v>
      </c>
      <c r="Q6390" s="23">
        <v>2</v>
      </c>
      <c r="R6390" s="23">
        <v>2</v>
      </c>
      <c r="S6390" s="23">
        <v>0</v>
      </c>
      <c r="T6390" s="47">
        <v>10</v>
      </c>
      <c r="U6390" s="98" t="s">
        <v>111</v>
      </c>
      <c r="V6390" s="98" t="s">
        <v>3139</v>
      </c>
      <c r="W6390" s="69">
        <f t="shared" si="198"/>
        <v>5.1798335391041173E-2</v>
      </c>
    </row>
    <row r="6391" spans="1:23">
      <c r="A6391" s="98">
        <f t="shared" si="199"/>
        <v>932</v>
      </c>
      <c r="B6391" s="99">
        <v>44408</v>
      </c>
      <c r="C6391" s="23">
        <v>3988</v>
      </c>
      <c r="D6391" s="23">
        <v>5</v>
      </c>
      <c r="E6391" s="98" t="s">
        <v>49</v>
      </c>
      <c r="F6391" s="98" t="s">
        <v>164</v>
      </c>
      <c r="G6391" s="98" t="s">
        <v>4120</v>
      </c>
      <c r="H6391" s="98" t="s">
        <v>1366</v>
      </c>
      <c r="I6391" s="98" t="s">
        <v>6062</v>
      </c>
      <c r="J6391" s="99">
        <v>45340</v>
      </c>
      <c r="K6391" s="107">
        <v>5500000</v>
      </c>
      <c r="L6391" s="98" t="s">
        <v>10799</v>
      </c>
      <c r="M6391" s="23">
        <v>1080</v>
      </c>
      <c r="N6391" s="23">
        <v>1</v>
      </c>
      <c r="O6391" s="107">
        <v>5500000</v>
      </c>
      <c r="P6391" s="23">
        <v>30</v>
      </c>
      <c r="Q6391" s="23">
        <v>2</v>
      </c>
      <c r="R6391" s="23">
        <v>2</v>
      </c>
      <c r="S6391" s="23">
        <v>0</v>
      </c>
      <c r="T6391" s="47">
        <v>4.73611</v>
      </c>
      <c r="U6391" s="98" t="s">
        <v>111</v>
      </c>
      <c r="V6391" s="98" t="s">
        <v>3139</v>
      </c>
      <c r="W6391" s="69">
        <f t="shared" si="198"/>
        <v>1.3748687700619436E-2</v>
      </c>
    </row>
    <row r="6392" spans="1:23">
      <c r="A6392" s="98">
        <f t="shared" si="199"/>
        <v>932</v>
      </c>
      <c r="B6392" s="99">
        <v>44408</v>
      </c>
      <c r="C6392" s="23">
        <v>3989</v>
      </c>
      <c r="D6392" s="23">
        <v>5</v>
      </c>
      <c r="E6392" s="98" t="s">
        <v>49</v>
      </c>
      <c r="F6392" s="98" t="s">
        <v>164</v>
      </c>
      <c r="G6392" s="98" t="s">
        <v>4120</v>
      </c>
      <c r="H6392" s="98" t="s">
        <v>1366</v>
      </c>
      <c r="I6392" s="98" t="s">
        <v>6062</v>
      </c>
      <c r="J6392" s="99">
        <v>45340</v>
      </c>
      <c r="K6392" s="107">
        <v>16000000</v>
      </c>
      <c r="L6392" s="98" t="s">
        <v>10800</v>
      </c>
      <c r="M6392" s="23">
        <v>1080</v>
      </c>
      <c r="N6392" s="23">
        <v>1</v>
      </c>
      <c r="O6392" s="107">
        <v>16000000</v>
      </c>
      <c r="P6392" s="23">
        <v>90</v>
      </c>
      <c r="Q6392" s="23">
        <v>2</v>
      </c>
      <c r="R6392" s="23">
        <v>2</v>
      </c>
      <c r="S6392" s="23">
        <v>0</v>
      </c>
      <c r="T6392" s="47">
        <v>14.666667</v>
      </c>
      <c r="U6392" s="98" t="s">
        <v>111</v>
      </c>
      <c r="V6392" s="98" t="s">
        <v>3139</v>
      </c>
      <c r="W6392" s="69">
        <f t="shared" si="198"/>
        <v>4.2576592222727291E-2</v>
      </c>
    </row>
    <row r="6393" spans="1:23">
      <c r="A6393" s="98">
        <f t="shared" si="199"/>
        <v>1298</v>
      </c>
      <c r="B6393" s="99">
        <v>44408</v>
      </c>
      <c r="C6393" s="23">
        <v>3990</v>
      </c>
      <c r="D6393" s="23">
        <v>5</v>
      </c>
      <c r="E6393" s="98" t="s">
        <v>49</v>
      </c>
      <c r="F6393" s="98" t="s">
        <v>164</v>
      </c>
      <c r="G6393" s="98" t="s">
        <v>4120</v>
      </c>
      <c r="H6393" s="98" t="s">
        <v>1366</v>
      </c>
      <c r="I6393" s="98" t="s">
        <v>6062</v>
      </c>
      <c r="J6393" s="99">
        <v>45706</v>
      </c>
      <c r="K6393" s="107">
        <v>20000000</v>
      </c>
      <c r="L6393" s="98" t="s">
        <v>10801</v>
      </c>
      <c r="M6393" s="23">
        <v>1440</v>
      </c>
      <c r="N6393" s="23">
        <v>1</v>
      </c>
      <c r="O6393" s="107">
        <v>20000000</v>
      </c>
      <c r="P6393" s="23">
        <v>180</v>
      </c>
      <c r="Q6393" s="23">
        <v>2</v>
      </c>
      <c r="R6393" s="23">
        <v>2</v>
      </c>
      <c r="S6393" s="23">
        <v>0</v>
      </c>
      <c r="T6393" s="47">
        <v>20</v>
      </c>
      <c r="U6393" s="98" t="s">
        <v>111</v>
      </c>
      <c r="V6393" s="98" t="s">
        <v>3139</v>
      </c>
      <c r="W6393" s="69">
        <f t="shared" si="198"/>
        <v>8.0858976954385375E-2</v>
      </c>
    </row>
    <row r="6394" spans="1:23">
      <c r="A6394" s="98">
        <f t="shared" si="199"/>
        <v>932</v>
      </c>
      <c r="B6394" s="99">
        <v>44408</v>
      </c>
      <c r="C6394" s="23">
        <v>3991</v>
      </c>
      <c r="D6394" s="23">
        <v>5</v>
      </c>
      <c r="E6394" s="98" t="s">
        <v>49</v>
      </c>
      <c r="F6394" s="98" t="s">
        <v>164</v>
      </c>
      <c r="G6394" s="98" t="s">
        <v>4120</v>
      </c>
      <c r="H6394" s="98" t="s">
        <v>1366</v>
      </c>
      <c r="I6394" s="98" t="s">
        <v>6062</v>
      </c>
      <c r="J6394" s="99">
        <v>45340</v>
      </c>
      <c r="K6394" s="107">
        <v>6000000</v>
      </c>
      <c r="L6394" s="98" t="s">
        <v>10802</v>
      </c>
      <c r="M6394" s="23">
        <v>1080</v>
      </c>
      <c r="N6394" s="23">
        <v>1</v>
      </c>
      <c r="O6394" s="107">
        <v>6000000</v>
      </c>
      <c r="P6394" s="23">
        <v>180</v>
      </c>
      <c r="Q6394" s="23">
        <v>2</v>
      </c>
      <c r="R6394" s="23">
        <v>2</v>
      </c>
      <c r="S6394" s="23">
        <v>0</v>
      </c>
      <c r="T6394" s="47">
        <v>6</v>
      </c>
      <c r="U6394" s="98" t="s">
        <v>111</v>
      </c>
      <c r="V6394" s="98" t="s">
        <v>3139</v>
      </c>
      <c r="W6394" s="69">
        <f t="shared" si="198"/>
        <v>1.74176964225317E-2</v>
      </c>
    </row>
    <row r="6395" spans="1:23">
      <c r="A6395" s="98">
        <f t="shared" si="199"/>
        <v>1663</v>
      </c>
      <c r="B6395" s="99">
        <v>44408</v>
      </c>
      <c r="C6395" s="23">
        <v>3992</v>
      </c>
      <c r="D6395" s="23">
        <v>5</v>
      </c>
      <c r="E6395" s="98" t="s">
        <v>49</v>
      </c>
      <c r="F6395" s="98" t="s">
        <v>164</v>
      </c>
      <c r="G6395" s="98" t="s">
        <v>4120</v>
      </c>
      <c r="H6395" s="98" t="s">
        <v>1366</v>
      </c>
      <c r="I6395" s="98" t="s">
        <v>6062</v>
      </c>
      <c r="J6395" s="99">
        <v>46071</v>
      </c>
      <c r="K6395" s="107">
        <v>25000000</v>
      </c>
      <c r="L6395" s="98" t="s">
        <v>10803</v>
      </c>
      <c r="M6395" s="23">
        <v>1800</v>
      </c>
      <c r="N6395" s="23">
        <v>1</v>
      </c>
      <c r="O6395" s="107">
        <v>25000000</v>
      </c>
      <c r="P6395" s="23">
        <v>180</v>
      </c>
      <c r="Q6395" s="23">
        <v>2</v>
      </c>
      <c r="R6395" s="23">
        <v>2</v>
      </c>
      <c r="S6395" s="23">
        <v>0</v>
      </c>
      <c r="T6395" s="47">
        <v>25</v>
      </c>
      <c r="U6395" s="98" t="s">
        <v>111</v>
      </c>
      <c r="V6395" s="98" t="s">
        <v>3139</v>
      </c>
      <c r="W6395" s="69">
        <f t="shared" si="198"/>
        <v>0.1294958384776029</v>
      </c>
    </row>
    <row r="6396" spans="1:23">
      <c r="A6396" s="98">
        <f t="shared" si="199"/>
        <v>1663</v>
      </c>
      <c r="B6396" s="99">
        <v>44408</v>
      </c>
      <c r="C6396" s="23">
        <v>3993</v>
      </c>
      <c r="D6396" s="23">
        <v>5</v>
      </c>
      <c r="E6396" s="98" t="s">
        <v>49</v>
      </c>
      <c r="F6396" s="98" t="s">
        <v>164</v>
      </c>
      <c r="G6396" s="98" t="s">
        <v>4120</v>
      </c>
      <c r="H6396" s="98" t="s">
        <v>1366</v>
      </c>
      <c r="I6396" s="98" t="s">
        <v>6062</v>
      </c>
      <c r="J6396" s="99">
        <v>46071</v>
      </c>
      <c r="K6396" s="107">
        <v>50000000</v>
      </c>
      <c r="L6396" s="98" t="s">
        <v>10804</v>
      </c>
      <c r="M6396" s="23">
        <v>1800</v>
      </c>
      <c r="N6396" s="23">
        <v>1</v>
      </c>
      <c r="O6396" s="107">
        <v>50000000</v>
      </c>
      <c r="P6396" s="23">
        <v>180</v>
      </c>
      <c r="Q6396" s="23">
        <v>2</v>
      </c>
      <c r="R6396" s="23">
        <v>2</v>
      </c>
      <c r="S6396" s="23">
        <v>2.59</v>
      </c>
      <c r="T6396" s="47">
        <v>50.175128000000001</v>
      </c>
      <c r="U6396" s="98" t="s">
        <v>111</v>
      </c>
      <c r="V6396" s="98" t="s">
        <v>3139</v>
      </c>
      <c r="W6396" s="69">
        <f t="shared" si="198"/>
        <v>0.25989881084324207</v>
      </c>
    </row>
    <row r="6397" spans="1:23">
      <c r="A6397" s="98">
        <f t="shared" si="199"/>
        <v>932</v>
      </c>
      <c r="B6397" s="99">
        <v>44408</v>
      </c>
      <c r="C6397" s="23">
        <v>3994</v>
      </c>
      <c r="D6397" s="23">
        <v>5</v>
      </c>
      <c r="E6397" s="98" t="s">
        <v>49</v>
      </c>
      <c r="F6397" s="98" t="s">
        <v>164</v>
      </c>
      <c r="G6397" s="98" t="s">
        <v>4120</v>
      </c>
      <c r="H6397" s="98" t="s">
        <v>1366</v>
      </c>
      <c r="I6397" s="98" t="s">
        <v>6062</v>
      </c>
      <c r="J6397" s="99">
        <v>45340</v>
      </c>
      <c r="K6397" s="107">
        <v>25000000</v>
      </c>
      <c r="L6397" s="98" t="s">
        <v>10805</v>
      </c>
      <c r="M6397" s="23">
        <v>1080</v>
      </c>
      <c r="N6397" s="23">
        <v>1</v>
      </c>
      <c r="O6397" s="107">
        <v>25000000</v>
      </c>
      <c r="P6397" s="23">
        <v>180</v>
      </c>
      <c r="Q6397" s="23">
        <v>2</v>
      </c>
      <c r="R6397" s="23">
        <v>2</v>
      </c>
      <c r="S6397" s="23">
        <v>2.59</v>
      </c>
      <c r="T6397" s="47">
        <v>25.087564</v>
      </c>
      <c r="U6397" s="98" t="s">
        <v>111</v>
      </c>
      <c r="V6397" s="98" t="s">
        <v>3139</v>
      </c>
      <c r="W6397" s="69">
        <f t="shared" si="198"/>
        <v>7.2827928955472521E-2</v>
      </c>
    </row>
    <row r="6398" spans="1:23">
      <c r="A6398" s="98">
        <f t="shared" si="199"/>
        <v>1663</v>
      </c>
      <c r="B6398" s="99">
        <v>44408</v>
      </c>
      <c r="C6398" s="23">
        <v>3995</v>
      </c>
      <c r="D6398" s="23">
        <v>5</v>
      </c>
      <c r="E6398" s="98" t="s">
        <v>49</v>
      </c>
      <c r="F6398" s="98" t="s">
        <v>164</v>
      </c>
      <c r="G6398" s="98" t="s">
        <v>4120</v>
      </c>
      <c r="H6398" s="98" t="s">
        <v>1366</v>
      </c>
      <c r="I6398" s="98" t="s">
        <v>6062</v>
      </c>
      <c r="J6398" s="99">
        <v>46071</v>
      </c>
      <c r="K6398" s="107">
        <v>15000000</v>
      </c>
      <c r="L6398" s="98" t="s">
        <v>10806</v>
      </c>
      <c r="M6398" s="23">
        <v>1800</v>
      </c>
      <c r="N6398" s="23">
        <v>1</v>
      </c>
      <c r="O6398" s="107">
        <v>15000000</v>
      </c>
      <c r="P6398" s="23">
        <v>180</v>
      </c>
      <c r="Q6398" s="23">
        <v>2</v>
      </c>
      <c r="R6398" s="23">
        <v>2</v>
      </c>
      <c r="S6398" s="23">
        <v>0</v>
      </c>
      <c r="T6398" s="47">
        <v>15</v>
      </c>
      <c r="U6398" s="98" t="s">
        <v>111</v>
      </c>
      <c r="V6398" s="98" t="s">
        <v>3139</v>
      </c>
      <c r="W6398" s="69">
        <f t="shared" si="198"/>
        <v>7.7697503086561759E-2</v>
      </c>
    </row>
    <row r="6399" spans="1:23">
      <c r="A6399" s="98">
        <f t="shared" si="199"/>
        <v>932</v>
      </c>
      <c r="B6399" s="99">
        <v>44408</v>
      </c>
      <c r="C6399" s="23">
        <v>3996</v>
      </c>
      <c r="D6399" s="23">
        <v>5</v>
      </c>
      <c r="E6399" s="98" t="s">
        <v>49</v>
      </c>
      <c r="F6399" s="98" t="s">
        <v>164</v>
      </c>
      <c r="G6399" s="98" t="s">
        <v>4120</v>
      </c>
      <c r="H6399" s="98" t="s">
        <v>1366</v>
      </c>
      <c r="I6399" s="98" t="s">
        <v>6062</v>
      </c>
      <c r="J6399" s="99">
        <v>45340</v>
      </c>
      <c r="K6399" s="107">
        <v>30000000</v>
      </c>
      <c r="L6399" s="98" t="s">
        <v>10807</v>
      </c>
      <c r="M6399" s="23">
        <v>1080</v>
      </c>
      <c r="N6399" s="23">
        <v>1</v>
      </c>
      <c r="O6399" s="107">
        <v>30000000</v>
      </c>
      <c r="P6399" s="23">
        <v>180</v>
      </c>
      <c r="Q6399" s="23">
        <v>2</v>
      </c>
      <c r="R6399" s="23">
        <v>2</v>
      </c>
      <c r="S6399" s="23">
        <v>2.59</v>
      </c>
      <c r="T6399" s="47">
        <v>30.105084000000002</v>
      </c>
      <c r="U6399" s="98" t="s">
        <v>111</v>
      </c>
      <c r="V6399" s="98" t="s">
        <v>3139</v>
      </c>
      <c r="W6399" s="69">
        <f t="shared" si="198"/>
        <v>8.7393535647802736E-2</v>
      </c>
    </row>
    <row r="6400" spans="1:23">
      <c r="A6400" s="98">
        <f t="shared" si="199"/>
        <v>1663</v>
      </c>
      <c r="B6400" s="99">
        <v>44408</v>
      </c>
      <c r="C6400" s="23">
        <v>3997</v>
      </c>
      <c r="D6400" s="23">
        <v>5</v>
      </c>
      <c r="E6400" s="98" t="s">
        <v>49</v>
      </c>
      <c r="F6400" s="98" t="s">
        <v>164</v>
      </c>
      <c r="G6400" s="98" t="s">
        <v>4120</v>
      </c>
      <c r="H6400" s="98" t="s">
        <v>1366</v>
      </c>
      <c r="I6400" s="98" t="s">
        <v>6062</v>
      </c>
      <c r="J6400" s="99">
        <v>46071</v>
      </c>
      <c r="K6400" s="107">
        <v>14000000</v>
      </c>
      <c r="L6400" s="98" t="s">
        <v>10808</v>
      </c>
      <c r="M6400" s="23">
        <v>1800</v>
      </c>
      <c r="N6400" s="23">
        <v>1</v>
      </c>
      <c r="O6400" s="107">
        <v>14000000</v>
      </c>
      <c r="P6400" s="23">
        <v>180</v>
      </c>
      <c r="Q6400" s="23">
        <v>2</v>
      </c>
      <c r="R6400" s="23">
        <v>2</v>
      </c>
      <c r="S6400" s="23">
        <v>0</v>
      </c>
      <c r="T6400" s="47">
        <v>14</v>
      </c>
      <c r="U6400" s="98" t="s">
        <v>111</v>
      </c>
      <c r="V6400" s="98" t="s">
        <v>3139</v>
      </c>
      <c r="W6400" s="69">
        <f t="shared" si="198"/>
        <v>7.2517669547457628E-2</v>
      </c>
    </row>
    <row r="6401" spans="1:23">
      <c r="A6401" s="98">
        <f t="shared" si="199"/>
        <v>1663</v>
      </c>
      <c r="B6401" s="99">
        <v>44408</v>
      </c>
      <c r="C6401" s="23">
        <v>3998</v>
      </c>
      <c r="D6401" s="23">
        <v>5</v>
      </c>
      <c r="E6401" s="98" t="s">
        <v>49</v>
      </c>
      <c r="F6401" s="98" t="s">
        <v>164</v>
      </c>
      <c r="G6401" s="98" t="s">
        <v>4120</v>
      </c>
      <c r="H6401" s="98" t="s">
        <v>1366</v>
      </c>
      <c r="I6401" s="98" t="s">
        <v>6062</v>
      </c>
      <c r="J6401" s="99">
        <v>46071</v>
      </c>
      <c r="K6401" s="107">
        <v>15000000</v>
      </c>
      <c r="L6401" s="98" t="s">
        <v>10809</v>
      </c>
      <c r="M6401" s="23">
        <v>1800</v>
      </c>
      <c r="N6401" s="23">
        <v>1</v>
      </c>
      <c r="O6401" s="107">
        <v>15000000</v>
      </c>
      <c r="P6401" s="23">
        <v>180</v>
      </c>
      <c r="Q6401" s="23">
        <v>2</v>
      </c>
      <c r="R6401" s="23">
        <v>2</v>
      </c>
      <c r="S6401" s="23">
        <v>0</v>
      </c>
      <c r="T6401" s="47">
        <v>15</v>
      </c>
      <c r="U6401" s="98" t="s">
        <v>111</v>
      </c>
      <c r="V6401" s="98" t="s">
        <v>3139</v>
      </c>
      <c r="W6401" s="69">
        <f t="shared" si="198"/>
        <v>7.7697503086561759E-2</v>
      </c>
    </row>
    <row r="6402" spans="1:23">
      <c r="A6402" s="98">
        <f t="shared" si="199"/>
        <v>1663</v>
      </c>
      <c r="B6402" s="99">
        <v>44408</v>
      </c>
      <c r="C6402" s="23">
        <v>3999</v>
      </c>
      <c r="D6402" s="23">
        <v>5</v>
      </c>
      <c r="E6402" s="98" t="s">
        <v>49</v>
      </c>
      <c r="F6402" s="98" t="s">
        <v>164</v>
      </c>
      <c r="G6402" s="98" t="s">
        <v>4120</v>
      </c>
      <c r="H6402" s="98" t="s">
        <v>1366</v>
      </c>
      <c r="I6402" s="98" t="s">
        <v>6062</v>
      </c>
      <c r="J6402" s="99">
        <v>46071</v>
      </c>
      <c r="K6402" s="107">
        <v>13000000</v>
      </c>
      <c r="L6402" s="98" t="s">
        <v>10810</v>
      </c>
      <c r="M6402" s="23">
        <v>1800</v>
      </c>
      <c r="N6402" s="23">
        <v>1</v>
      </c>
      <c r="O6402" s="107">
        <v>13000000</v>
      </c>
      <c r="P6402" s="23">
        <v>180</v>
      </c>
      <c r="Q6402" s="23">
        <v>2</v>
      </c>
      <c r="R6402" s="23">
        <v>2</v>
      </c>
      <c r="S6402" s="23">
        <v>0</v>
      </c>
      <c r="T6402" s="47">
        <v>13</v>
      </c>
      <c r="U6402" s="98" t="s">
        <v>111</v>
      </c>
      <c r="V6402" s="98" t="s">
        <v>3139</v>
      </c>
      <c r="W6402" s="69">
        <f t="shared" ref="W6402:W6465" si="200">+T6402/SUM($T$2:$T$5848)*A6402</f>
        <v>6.733783600835351E-2</v>
      </c>
    </row>
    <row r="6403" spans="1:23">
      <c r="A6403" s="98">
        <f t="shared" ref="A6403:A6466" si="201">+J6403-B6403</f>
        <v>932</v>
      </c>
      <c r="B6403" s="99">
        <v>44408</v>
      </c>
      <c r="C6403" s="23">
        <v>4000</v>
      </c>
      <c r="D6403" s="23">
        <v>5</v>
      </c>
      <c r="E6403" s="98" t="s">
        <v>49</v>
      </c>
      <c r="F6403" s="98" t="s">
        <v>164</v>
      </c>
      <c r="G6403" s="98" t="s">
        <v>4120</v>
      </c>
      <c r="H6403" s="98" t="s">
        <v>1366</v>
      </c>
      <c r="I6403" s="98" t="s">
        <v>6062</v>
      </c>
      <c r="J6403" s="99">
        <v>45340</v>
      </c>
      <c r="K6403" s="107">
        <v>10000000</v>
      </c>
      <c r="L6403" s="98" t="s">
        <v>10811</v>
      </c>
      <c r="M6403" s="23">
        <v>1080</v>
      </c>
      <c r="N6403" s="23">
        <v>1</v>
      </c>
      <c r="O6403" s="107">
        <v>10000000</v>
      </c>
      <c r="P6403" s="23">
        <v>180</v>
      </c>
      <c r="Q6403" s="23">
        <v>2</v>
      </c>
      <c r="R6403" s="23">
        <v>2</v>
      </c>
      <c r="S6403" s="23">
        <v>0</v>
      </c>
      <c r="T6403" s="47">
        <v>10</v>
      </c>
      <c r="U6403" s="98" t="s">
        <v>111</v>
      </c>
      <c r="V6403" s="98" t="s">
        <v>3139</v>
      </c>
      <c r="W6403" s="69">
        <f t="shared" si="200"/>
        <v>2.9029494037552839E-2</v>
      </c>
    </row>
    <row r="6404" spans="1:23">
      <c r="A6404" s="98">
        <f t="shared" si="201"/>
        <v>932</v>
      </c>
      <c r="B6404" s="99">
        <v>44408</v>
      </c>
      <c r="C6404" s="23">
        <v>4001</v>
      </c>
      <c r="D6404" s="23">
        <v>5</v>
      </c>
      <c r="E6404" s="98" t="s">
        <v>49</v>
      </c>
      <c r="F6404" s="98" t="s">
        <v>164</v>
      </c>
      <c r="G6404" s="98" t="s">
        <v>4120</v>
      </c>
      <c r="H6404" s="98" t="s">
        <v>1366</v>
      </c>
      <c r="I6404" s="98" t="s">
        <v>6062</v>
      </c>
      <c r="J6404" s="99">
        <v>45340</v>
      </c>
      <c r="K6404" s="107">
        <v>6000000</v>
      </c>
      <c r="L6404" s="98" t="s">
        <v>10812</v>
      </c>
      <c r="M6404" s="23">
        <v>1080</v>
      </c>
      <c r="N6404" s="23">
        <v>1</v>
      </c>
      <c r="O6404" s="107">
        <v>6000000</v>
      </c>
      <c r="P6404" s="23">
        <v>180</v>
      </c>
      <c r="Q6404" s="23">
        <v>2</v>
      </c>
      <c r="R6404" s="23">
        <v>2</v>
      </c>
      <c r="S6404" s="23">
        <v>0</v>
      </c>
      <c r="T6404" s="47">
        <v>6</v>
      </c>
      <c r="U6404" s="98" t="s">
        <v>111</v>
      </c>
      <c r="V6404" s="98" t="s">
        <v>3139</v>
      </c>
      <c r="W6404" s="69">
        <f t="shared" si="200"/>
        <v>1.74176964225317E-2</v>
      </c>
    </row>
    <row r="6405" spans="1:23">
      <c r="A6405" s="98">
        <f t="shared" si="201"/>
        <v>1663</v>
      </c>
      <c r="B6405" s="99">
        <v>44408</v>
      </c>
      <c r="C6405" s="23">
        <v>4002</v>
      </c>
      <c r="D6405" s="23">
        <v>5</v>
      </c>
      <c r="E6405" s="98" t="s">
        <v>49</v>
      </c>
      <c r="F6405" s="98" t="s">
        <v>164</v>
      </c>
      <c r="G6405" s="98" t="s">
        <v>4120</v>
      </c>
      <c r="H6405" s="98" t="s">
        <v>1366</v>
      </c>
      <c r="I6405" s="98" t="s">
        <v>6062</v>
      </c>
      <c r="J6405" s="99">
        <v>46071</v>
      </c>
      <c r="K6405" s="107">
        <v>21000000</v>
      </c>
      <c r="L6405" s="98" t="s">
        <v>10813</v>
      </c>
      <c r="M6405" s="23">
        <v>1800</v>
      </c>
      <c r="N6405" s="23">
        <v>1</v>
      </c>
      <c r="O6405" s="107">
        <v>21000000</v>
      </c>
      <c r="P6405" s="23">
        <v>180</v>
      </c>
      <c r="Q6405" s="23">
        <v>2</v>
      </c>
      <c r="R6405" s="23">
        <v>2</v>
      </c>
      <c r="S6405" s="23">
        <v>0</v>
      </c>
      <c r="T6405" s="47">
        <v>21</v>
      </c>
      <c r="U6405" s="98" t="s">
        <v>111</v>
      </c>
      <c r="V6405" s="98" t="s">
        <v>3139</v>
      </c>
      <c r="W6405" s="69">
        <f t="shared" si="200"/>
        <v>0.10877650432118645</v>
      </c>
    </row>
    <row r="6406" spans="1:23">
      <c r="A6406" s="98">
        <f t="shared" si="201"/>
        <v>933</v>
      </c>
      <c r="B6406" s="99">
        <v>44408</v>
      </c>
      <c r="C6406" s="23">
        <v>4003</v>
      </c>
      <c r="D6406" s="23">
        <v>5</v>
      </c>
      <c r="E6406" s="98" t="s">
        <v>49</v>
      </c>
      <c r="F6406" s="98" t="s">
        <v>164</v>
      </c>
      <c r="G6406" s="98" t="s">
        <v>4120</v>
      </c>
      <c r="H6406" s="98" t="s">
        <v>1366</v>
      </c>
      <c r="I6406" s="98" t="s">
        <v>5995</v>
      </c>
      <c r="J6406" s="99">
        <v>45341</v>
      </c>
      <c r="K6406" s="107">
        <v>10000000</v>
      </c>
      <c r="L6406" s="98" t="s">
        <v>10814</v>
      </c>
      <c r="M6406" s="23">
        <v>1080</v>
      </c>
      <c r="N6406" s="23">
        <v>1</v>
      </c>
      <c r="O6406" s="107">
        <v>10000000</v>
      </c>
      <c r="P6406" s="23">
        <v>30</v>
      </c>
      <c r="Q6406" s="23">
        <v>2</v>
      </c>
      <c r="R6406" s="23">
        <v>2</v>
      </c>
      <c r="S6406" s="23">
        <v>0</v>
      </c>
      <c r="T6406" s="47">
        <v>8.61111</v>
      </c>
      <c r="U6406" s="98" t="s">
        <v>111</v>
      </c>
      <c r="V6406" s="98" t="s">
        <v>3139</v>
      </c>
      <c r="W6406" s="69">
        <f t="shared" si="200"/>
        <v>2.5024438117252887E-2</v>
      </c>
    </row>
    <row r="6407" spans="1:23">
      <c r="A6407" s="98">
        <f t="shared" si="201"/>
        <v>1664</v>
      </c>
      <c r="B6407" s="99">
        <v>44408</v>
      </c>
      <c r="C6407" s="23">
        <v>4004</v>
      </c>
      <c r="D6407" s="23">
        <v>5</v>
      </c>
      <c r="E6407" s="98" t="s">
        <v>49</v>
      </c>
      <c r="F6407" s="98" t="s">
        <v>164</v>
      </c>
      <c r="G6407" s="98" t="s">
        <v>4120</v>
      </c>
      <c r="H6407" s="98" t="s">
        <v>1366</v>
      </c>
      <c r="I6407" s="98" t="s">
        <v>5995</v>
      </c>
      <c r="J6407" s="99">
        <v>46072</v>
      </c>
      <c r="K6407" s="107">
        <v>10000000</v>
      </c>
      <c r="L6407" s="98" t="s">
        <v>10815</v>
      </c>
      <c r="M6407" s="23">
        <v>1800</v>
      </c>
      <c r="N6407" s="23">
        <v>1</v>
      </c>
      <c r="O6407" s="107">
        <v>10000000</v>
      </c>
      <c r="P6407" s="23">
        <v>180</v>
      </c>
      <c r="Q6407" s="23">
        <v>2</v>
      </c>
      <c r="R6407" s="23">
        <v>2</v>
      </c>
      <c r="S6407" s="23">
        <v>0</v>
      </c>
      <c r="T6407" s="47">
        <v>10</v>
      </c>
      <c r="U6407" s="98" t="s">
        <v>111</v>
      </c>
      <c r="V6407" s="98" t="s">
        <v>3139</v>
      </c>
      <c r="W6407" s="69">
        <f t="shared" si="200"/>
        <v>5.1829482916832537E-2</v>
      </c>
    </row>
    <row r="6408" spans="1:23">
      <c r="A6408" s="98">
        <f t="shared" si="201"/>
        <v>933</v>
      </c>
      <c r="B6408" s="99">
        <v>44408</v>
      </c>
      <c r="C6408" s="23">
        <v>4005</v>
      </c>
      <c r="D6408" s="23">
        <v>5</v>
      </c>
      <c r="E6408" s="98" t="s">
        <v>49</v>
      </c>
      <c r="F6408" s="98" t="s">
        <v>164</v>
      </c>
      <c r="G6408" s="98" t="s">
        <v>4120</v>
      </c>
      <c r="H6408" s="98" t="s">
        <v>1366</v>
      </c>
      <c r="I6408" s="98" t="s">
        <v>5995</v>
      </c>
      <c r="J6408" s="99">
        <v>45341</v>
      </c>
      <c r="K6408" s="107">
        <v>5000000</v>
      </c>
      <c r="L6408" s="98" t="s">
        <v>10816</v>
      </c>
      <c r="M6408" s="23">
        <v>1080</v>
      </c>
      <c r="N6408" s="23">
        <v>1</v>
      </c>
      <c r="O6408" s="107">
        <v>5000000</v>
      </c>
      <c r="P6408" s="23">
        <v>90</v>
      </c>
      <c r="Q6408" s="23">
        <v>2</v>
      </c>
      <c r="R6408" s="23">
        <v>2</v>
      </c>
      <c r="S6408" s="23">
        <v>0</v>
      </c>
      <c r="T6408" s="47">
        <v>4.5833329999999997</v>
      </c>
      <c r="U6408" s="98" t="s">
        <v>111</v>
      </c>
      <c r="V6408" s="98" t="s">
        <v>3139</v>
      </c>
      <c r="W6408" s="69">
        <f t="shared" si="200"/>
        <v>1.3319459747844707E-2</v>
      </c>
    </row>
    <row r="6409" spans="1:23">
      <c r="A6409" s="98">
        <f t="shared" si="201"/>
        <v>1664</v>
      </c>
      <c r="B6409" s="99">
        <v>44408</v>
      </c>
      <c r="C6409" s="23">
        <v>4006</v>
      </c>
      <c r="D6409" s="23">
        <v>5</v>
      </c>
      <c r="E6409" s="98" t="s">
        <v>49</v>
      </c>
      <c r="F6409" s="98" t="s">
        <v>164</v>
      </c>
      <c r="G6409" s="98" t="s">
        <v>4120</v>
      </c>
      <c r="H6409" s="98" t="s">
        <v>1366</v>
      </c>
      <c r="I6409" s="98" t="s">
        <v>5995</v>
      </c>
      <c r="J6409" s="99">
        <v>46072</v>
      </c>
      <c r="K6409" s="107">
        <v>12000000</v>
      </c>
      <c r="L6409" s="98" t="s">
        <v>10817</v>
      </c>
      <c r="M6409" s="23">
        <v>1800</v>
      </c>
      <c r="N6409" s="23">
        <v>1</v>
      </c>
      <c r="O6409" s="107">
        <v>12000000</v>
      </c>
      <c r="P6409" s="23">
        <v>180</v>
      </c>
      <c r="Q6409" s="23">
        <v>2</v>
      </c>
      <c r="R6409" s="23">
        <v>2</v>
      </c>
      <c r="S6409" s="23">
        <v>0</v>
      </c>
      <c r="T6409" s="47">
        <v>12</v>
      </c>
      <c r="U6409" s="98" t="s">
        <v>111</v>
      </c>
      <c r="V6409" s="98" t="s">
        <v>3139</v>
      </c>
      <c r="W6409" s="69">
        <f t="shared" si="200"/>
        <v>6.2195379500199037E-2</v>
      </c>
    </row>
    <row r="6410" spans="1:23">
      <c r="A6410" s="98">
        <f t="shared" si="201"/>
        <v>1664</v>
      </c>
      <c r="B6410" s="99">
        <v>44408</v>
      </c>
      <c r="C6410" s="23">
        <v>4007</v>
      </c>
      <c r="D6410" s="23">
        <v>5</v>
      </c>
      <c r="E6410" s="98" t="s">
        <v>49</v>
      </c>
      <c r="F6410" s="98" t="s">
        <v>164</v>
      </c>
      <c r="G6410" s="98" t="s">
        <v>4120</v>
      </c>
      <c r="H6410" s="98" t="s">
        <v>1366</v>
      </c>
      <c r="I6410" s="98" t="s">
        <v>5995</v>
      </c>
      <c r="J6410" s="99">
        <v>46072</v>
      </c>
      <c r="K6410" s="107">
        <v>21500000</v>
      </c>
      <c r="L6410" s="98" t="s">
        <v>10818</v>
      </c>
      <c r="M6410" s="23">
        <v>1800</v>
      </c>
      <c r="N6410" s="23">
        <v>1</v>
      </c>
      <c r="O6410" s="107">
        <v>21500000</v>
      </c>
      <c r="P6410" s="23">
        <v>180</v>
      </c>
      <c r="Q6410" s="23">
        <v>2</v>
      </c>
      <c r="R6410" s="23">
        <v>2</v>
      </c>
      <c r="S6410" s="23">
        <v>0</v>
      </c>
      <c r="T6410" s="47">
        <v>21.5</v>
      </c>
      <c r="U6410" s="98" t="s">
        <v>111</v>
      </c>
      <c r="V6410" s="98" t="s">
        <v>3139</v>
      </c>
      <c r="W6410" s="69">
        <f t="shared" si="200"/>
        <v>0.11143338827118994</v>
      </c>
    </row>
    <row r="6411" spans="1:23">
      <c r="A6411" s="98">
        <f t="shared" si="201"/>
        <v>933</v>
      </c>
      <c r="B6411" s="99">
        <v>44408</v>
      </c>
      <c r="C6411" s="23">
        <v>4008</v>
      </c>
      <c r="D6411" s="23">
        <v>5</v>
      </c>
      <c r="E6411" s="98" t="s">
        <v>49</v>
      </c>
      <c r="F6411" s="98" t="s">
        <v>164</v>
      </c>
      <c r="G6411" s="98" t="s">
        <v>4120</v>
      </c>
      <c r="H6411" s="98" t="s">
        <v>1366</v>
      </c>
      <c r="I6411" s="98" t="s">
        <v>5995</v>
      </c>
      <c r="J6411" s="99">
        <v>45341</v>
      </c>
      <c r="K6411" s="107">
        <v>20000000</v>
      </c>
      <c r="L6411" s="98" t="s">
        <v>10819</v>
      </c>
      <c r="M6411" s="23">
        <v>1080</v>
      </c>
      <c r="N6411" s="23">
        <v>1</v>
      </c>
      <c r="O6411" s="107">
        <v>20000000</v>
      </c>
      <c r="P6411" s="23">
        <v>180</v>
      </c>
      <c r="Q6411" s="23">
        <v>2</v>
      </c>
      <c r="R6411" s="23">
        <v>2</v>
      </c>
      <c r="S6411" s="23">
        <v>0</v>
      </c>
      <c r="T6411" s="47">
        <v>20</v>
      </c>
      <c r="U6411" s="98" t="s">
        <v>111</v>
      </c>
      <c r="V6411" s="98" t="s">
        <v>3139</v>
      </c>
      <c r="W6411" s="69">
        <f t="shared" si="200"/>
        <v>5.8121283126688406E-2</v>
      </c>
    </row>
    <row r="6412" spans="1:23">
      <c r="A6412" s="98">
        <f t="shared" si="201"/>
        <v>933</v>
      </c>
      <c r="B6412" s="99">
        <v>44408</v>
      </c>
      <c r="C6412" s="23">
        <v>4009</v>
      </c>
      <c r="D6412" s="23">
        <v>5</v>
      </c>
      <c r="E6412" s="98" t="s">
        <v>49</v>
      </c>
      <c r="F6412" s="98" t="s">
        <v>164</v>
      </c>
      <c r="G6412" s="98" t="s">
        <v>4120</v>
      </c>
      <c r="H6412" s="98" t="s">
        <v>1366</v>
      </c>
      <c r="I6412" s="98" t="s">
        <v>5995</v>
      </c>
      <c r="J6412" s="99">
        <v>45341</v>
      </c>
      <c r="K6412" s="107">
        <v>5500000</v>
      </c>
      <c r="L6412" s="98" t="s">
        <v>10939</v>
      </c>
      <c r="M6412" s="23">
        <v>1080</v>
      </c>
      <c r="N6412" s="23">
        <v>1</v>
      </c>
      <c r="O6412" s="107">
        <v>5500000</v>
      </c>
      <c r="P6412" s="23">
        <v>180</v>
      </c>
      <c r="Q6412" s="23">
        <v>2</v>
      </c>
      <c r="R6412" s="23">
        <v>2</v>
      </c>
      <c r="S6412" s="23">
        <v>0</v>
      </c>
      <c r="T6412" s="47">
        <v>5.5</v>
      </c>
      <c r="U6412" s="98" t="s">
        <v>111</v>
      </c>
      <c r="V6412" s="98" t="s">
        <v>3139</v>
      </c>
      <c r="W6412" s="69">
        <f t="shared" si="200"/>
        <v>1.598335285983931E-2</v>
      </c>
    </row>
    <row r="6413" spans="1:23">
      <c r="A6413" s="98">
        <f t="shared" si="201"/>
        <v>933</v>
      </c>
      <c r="B6413" s="99">
        <v>44408</v>
      </c>
      <c r="C6413" s="23">
        <v>4010</v>
      </c>
      <c r="D6413" s="23">
        <v>5</v>
      </c>
      <c r="E6413" s="98" t="s">
        <v>49</v>
      </c>
      <c r="F6413" s="98" t="s">
        <v>164</v>
      </c>
      <c r="G6413" s="98" t="s">
        <v>4120</v>
      </c>
      <c r="H6413" s="98" t="s">
        <v>1366</v>
      </c>
      <c r="I6413" s="98" t="s">
        <v>5995</v>
      </c>
      <c r="J6413" s="99">
        <v>45341</v>
      </c>
      <c r="K6413" s="107">
        <v>15000000</v>
      </c>
      <c r="L6413" s="98" t="s">
        <v>10940</v>
      </c>
      <c r="M6413" s="23">
        <v>1080</v>
      </c>
      <c r="N6413" s="23">
        <v>1</v>
      </c>
      <c r="O6413" s="107">
        <v>15000000</v>
      </c>
      <c r="P6413" s="23">
        <v>180</v>
      </c>
      <c r="Q6413" s="23">
        <v>2</v>
      </c>
      <c r="R6413" s="23">
        <v>2</v>
      </c>
      <c r="S6413" s="23">
        <v>0</v>
      </c>
      <c r="T6413" s="47">
        <v>15</v>
      </c>
      <c r="U6413" s="98" t="s">
        <v>111</v>
      </c>
      <c r="V6413" s="98" t="s">
        <v>3139</v>
      </c>
      <c r="W6413" s="69">
        <f t="shared" si="200"/>
        <v>4.3590962345016304E-2</v>
      </c>
    </row>
    <row r="6414" spans="1:23">
      <c r="A6414" s="98">
        <f t="shared" si="201"/>
        <v>933</v>
      </c>
      <c r="B6414" s="99">
        <v>44408</v>
      </c>
      <c r="C6414" s="23">
        <v>4011</v>
      </c>
      <c r="D6414" s="23">
        <v>5</v>
      </c>
      <c r="E6414" s="98" t="s">
        <v>49</v>
      </c>
      <c r="F6414" s="98" t="s">
        <v>164</v>
      </c>
      <c r="G6414" s="98" t="s">
        <v>4120</v>
      </c>
      <c r="H6414" s="98" t="s">
        <v>1366</v>
      </c>
      <c r="I6414" s="98" t="s">
        <v>5995</v>
      </c>
      <c r="J6414" s="99">
        <v>45341</v>
      </c>
      <c r="K6414" s="107">
        <v>5000000</v>
      </c>
      <c r="L6414" s="98" t="s">
        <v>10941</v>
      </c>
      <c r="M6414" s="23">
        <v>1080</v>
      </c>
      <c r="N6414" s="23">
        <v>1</v>
      </c>
      <c r="O6414" s="107">
        <v>5000000</v>
      </c>
      <c r="P6414" s="23">
        <v>90</v>
      </c>
      <c r="Q6414" s="23">
        <v>2</v>
      </c>
      <c r="R6414" s="23">
        <v>2</v>
      </c>
      <c r="S6414" s="23">
        <v>0</v>
      </c>
      <c r="T6414" s="47">
        <v>4.5833329999999997</v>
      </c>
      <c r="U6414" s="98" t="s">
        <v>111</v>
      </c>
      <c r="V6414" s="98" t="s">
        <v>3139</v>
      </c>
      <c r="W6414" s="69">
        <f t="shared" si="200"/>
        <v>1.3319459747844707E-2</v>
      </c>
    </row>
    <row r="6415" spans="1:23">
      <c r="A6415" s="98">
        <f t="shared" si="201"/>
        <v>933</v>
      </c>
      <c r="B6415" s="99">
        <v>44408</v>
      </c>
      <c r="C6415" s="23">
        <v>4012</v>
      </c>
      <c r="D6415" s="23">
        <v>5</v>
      </c>
      <c r="E6415" s="98" t="s">
        <v>49</v>
      </c>
      <c r="F6415" s="98" t="s">
        <v>164</v>
      </c>
      <c r="G6415" s="98" t="s">
        <v>4120</v>
      </c>
      <c r="H6415" s="98" t="s">
        <v>1366</v>
      </c>
      <c r="I6415" s="98" t="s">
        <v>5995</v>
      </c>
      <c r="J6415" s="99">
        <v>45341</v>
      </c>
      <c r="K6415" s="107">
        <v>20000000</v>
      </c>
      <c r="L6415" s="98" t="s">
        <v>10942</v>
      </c>
      <c r="M6415" s="23">
        <v>1080</v>
      </c>
      <c r="N6415" s="23">
        <v>1</v>
      </c>
      <c r="O6415" s="107">
        <v>20000000</v>
      </c>
      <c r="P6415" s="23">
        <v>30</v>
      </c>
      <c r="Q6415" s="23">
        <v>2</v>
      </c>
      <c r="R6415" s="23">
        <v>2</v>
      </c>
      <c r="S6415" s="23">
        <v>0</v>
      </c>
      <c r="T6415" s="47">
        <v>17.22222</v>
      </c>
      <c r="U6415" s="98" t="s">
        <v>111</v>
      </c>
      <c r="V6415" s="98" t="s">
        <v>3139</v>
      </c>
      <c r="W6415" s="69">
        <f t="shared" si="200"/>
        <v>5.0048876234505775E-2</v>
      </c>
    </row>
    <row r="6416" spans="1:23">
      <c r="A6416" s="98">
        <f t="shared" si="201"/>
        <v>933</v>
      </c>
      <c r="B6416" s="99">
        <v>44408</v>
      </c>
      <c r="C6416" s="23">
        <v>4013</v>
      </c>
      <c r="D6416" s="23">
        <v>5</v>
      </c>
      <c r="E6416" s="98" t="s">
        <v>49</v>
      </c>
      <c r="F6416" s="98" t="s">
        <v>164</v>
      </c>
      <c r="G6416" s="98" t="s">
        <v>4120</v>
      </c>
      <c r="H6416" s="98" t="s">
        <v>1366</v>
      </c>
      <c r="I6416" s="98" t="s">
        <v>5995</v>
      </c>
      <c r="J6416" s="99">
        <v>45341</v>
      </c>
      <c r="K6416" s="107">
        <v>5500000</v>
      </c>
      <c r="L6416" s="98" t="s">
        <v>10943</v>
      </c>
      <c r="M6416" s="23">
        <v>1080</v>
      </c>
      <c r="N6416" s="23">
        <v>1</v>
      </c>
      <c r="O6416" s="107">
        <v>5500000</v>
      </c>
      <c r="P6416" s="23">
        <v>180</v>
      </c>
      <c r="Q6416" s="23">
        <v>2</v>
      </c>
      <c r="R6416" s="23">
        <v>2</v>
      </c>
      <c r="S6416" s="23">
        <v>0</v>
      </c>
      <c r="T6416" s="47">
        <v>5.5</v>
      </c>
      <c r="U6416" s="98" t="s">
        <v>111</v>
      </c>
      <c r="V6416" s="98" t="s">
        <v>3139</v>
      </c>
      <c r="W6416" s="69">
        <f t="shared" si="200"/>
        <v>1.598335285983931E-2</v>
      </c>
    </row>
    <row r="6417" spans="1:23">
      <c r="A6417" s="98">
        <f t="shared" si="201"/>
        <v>1664</v>
      </c>
      <c r="B6417" s="99">
        <v>44408</v>
      </c>
      <c r="C6417" s="23">
        <v>4014</v>
      </c>
      <c r="D6417" s="23">
        <v>5</v>
      </c>
      <c r="E6417" s="98" t="s">
        <v>49</v>
      </c>
      <c r="F6417" s="98" t="s">
        <v>164</v>
      </c>
      <c r="G6417" s="98" t="s">
        <v>4120</v>
      </c>
      <c r="H6417" s="98" t="s">
        <v>1366</v>
      </c>
      <c r="I6417" s="98" t="s">
        <v>5995</v>
      </c>
      <c r="J6417" s="99">
        <v>46072</v>
      </c>
      <c r="K6417" s="107">
        <v>18000000</v>
      </c>
      <c r="L6417" s="98" t="s">
        <v>10944</v>
      </c>
      <c r="M6417" s="23">
        <v>1800</v>
      </c>
      <c r="N6417" s="23">
        <v>1</v>
      </c>
      <c r="O6417" s="107">
        <v>18000000</v>
      </c>
      <c r="P6417" s="23">
        <v>180</v>
      </c>
      <c r="Q6417" s="23">
        <v>2</v>
      </c>
      <c r="R6417" s="23">
        <v>2</v>
      </c>
      <c r="S6417" s="23">
        <v>0</v>
      </c>
      <c r="T6417" s="47">
        <v>18</v>
      </c>
      <c r="U6417" s="98" t="s">
        <v>111</v>
      </c>
      <c r="V6417" s="98" t="s">
        <v>3139</v>
      </c>
      <c r="W6417" s="69">
        <f t="shared" si="200"/>
        <v>9.3293069250298552E-2</v>
      </c>
    </row>
    <row r="6418" spans="1:23">
      <c r="A6418" s="98">
        <f t="shared" si="201"/>
        <v>1664</v>
      </c>
      <c r="B6418" s="99">
        <v>44408</v>
      </c>
      <c r="C6418" s="23">
        <v>4015</v>
      </c>
      <c r="D6418" s="23">
        <v>5</v>
      </c>
      <c r="E6418" s="98" t="s">
        <v>49</v>
      </c>
      <c r="F6418" s="98" t="s">
        <v>164</v>
      </c>
      <c r="G6418" s="98" t="s">
        <v>4120</v>
      </c>
      <c r="H6418" s="98" t="s">
        <v>1366</v>
      </c>
      <c r="I6418" s="98" t="s">
        <v>5995</v>
      </c>
      <c r="J6418" s="99">
        <v>46072</v>
      </c>
      <c r="K6418" s="107">
        <v>15000000</v>
      </c>
      <c r="L6418" s="98" t="s">
        <v>10945</v>
      </c>
      <c r="M6418" s="23">
        <v>1800</v>
      </c>
      <c r="N6418" s="23">
        <v>1</v>
      </c>
      <c r="O6418" s="107">
        <v>15000000</v>
      </c>
      <c r="P6418" s="23">
        <v>180</v>
      </c>
      <c r="Q6418" s="23">
        <v>2</v>
      </c>
      <c r="R6418" s="23">
        <v>2</v>
      </c>
      <c r="S6418" s="23">
        <v>0</v>
      </c>
      <c r="T6418" s="47">
        <v>15</v>
      </c>
      <c r="U6418" s="98" t="s">
        <v>111</v>
      </c>
      <c r="V6418" s="98" t="s">
        <v>3139</v>
      </c>
      <c r="W6418" s="69">
        <f t="shared" si="200"/>
        <v>7.7744224375248805E-2</v>
      </c>
    </row>
    <row r="6419" spans="1:23">
      <c r="A6419" s="98">
        <f t="shared" si="201"/>
        <v>933</v>
      </c>
      <c r="B6419" s="99">
        <v>44408</v>
      </c>
      <c r="C6419" s="23">
        <v>4016</v>
      </c>
      <c r="D6419" s="23">
        <v>5</v>
      </c>
      <c r="E6419" s="98" t="s">
        <v>49</v>
      </c>
      <c r="F6419" s="98" t="s">
        <v>164</v>
      </c>
      <c r="G6419" s="98" t="s">
        <v>4120</v>
      </c>
      <c r="H6419" s="98" t="s">
        <v>1366</v>
      </c>
      <c r="I6419" s="98" t="s">
        <v>5995</v>
      </c>
      <c r="J6419" s="99">
        <v>45341</v>
      </c>
      <c r="K6419" s="107">
        <v>14000000</v>
      </c>
      <c r="L6419" s="98" t="s">
        <v>10946</v>
      </c>
      <c r="M6419" s="23">
        <v>1080</v>
      </c>
      <c r="N6419" s="23">
        <v>1</v>
      </c>
      <c r="O6419" s="107">
        <v>14000000</v>
      </c>
      <c r="P6419" s="23">
        <v>30</v>
      </c>
      <c r="Q6419" s="23">
        <v>2</v>
      </c>
      <c r="R6419" s="23">
        <v>2</v>
      </c>
      <c r="S6419" s="23">
        <v>0</v>
      </c>
      <c r="T6419" s="47">
        <v>12.055555</v>
      </c>
      <c r="U6419" s="98" t="s">
        <v>111</v>
      </c>
      <c r="V6419" s="98" t="s">
        <v>3139</v>
      </c>
      <c r="W6419" s="69">
        <f t="shared" si="200"/>
        <v>3.5034216270218202E-2</v>
      </c>
    </row>
    <row r="6420" spans="1:23">
      <c r="A6420" s="98">
        <f t="shared" si="201"/>
        <v>1664</v>
      </c>
      <c r="B6420" s="99">
        <v>44408</v>
      </c>
      <c r="C6420" s="23">
        <v>4017</v>
      </c>
      <c r="D6420" s="23">
        <v>5</v>
      </c>
      <c r="E6420" s="98" t="s">
        <v>49</v>
      </c>
      <c r="F6420" s="98" t="s">
        <v>164</v>
      </c>
      <c r="G6420" s="98" t="s">
        <v>4120</v>
      </c>
      <c r="H6420" s="98" t="s">
        <v>1366</v>
      </c>
      <c r="I6420" s="98" t="s">
        <v>5995</v>
      </c>
      <c r="J6420" s="99">
        <v>46072</v>
      </c>
      <c r="K6420" s="107">
        <v>20000000</v>
      </c>
      <c r="L6420" s="98" t="s">
        <v>10947</v>
      </c>
      <c r="M6420" s="23">
        <v>1800</v>
      </c>
      <c r="N6420" s="23">
        <v>1</v>
      </c>
      <c r="O6420" s="107">
        <v>20000000</v>
      </c>
      <c r="P6420" s="23">
        <v>180</v>
      </c>
      <c r="Q6420" s="23">
        <v>2</v>
      </c>
      <c r="R6420" s="23">
        <v>2</v>
      </c>
      <c r="S6420" s="23">
        <v>0</v>
      </c>
      <c r="T6420" s="47">
        <v>20</v>
      </c>
      <c r="U6420" s="98" t="s">
        <v>111</v>
      </c>
      <c r="V6420" s="98" t="s">
        <v>3139</v>
      </c>
      <c r="W6420" s="69">
        <f t="shared" si="200"/>
        <v>0.10365896583366507</v>
      </c>
    </row>
    <row r="6421" spans="1:23">
      <c r="A6421" s="98">
        <f t="shared" si="201"/>
        <v>568</v>
      </c>
      <c r="B6421" s="99">
        <v>44408</v>
      </c>
      <c r="C6421" s="23">
        <v>4018</v>
      </c>
      <c r="D6421" s="23">
        <v>5</v>
      </c>
      <c r="E6421" s="98" t="s">
        <v>49</v>
      </c>
      <c r="F6421" s="98" t="s">
        <v>164</v>
      </c>
      <c r="G6421" s="98" t="s">
        <v>4120</v>
      </c>
      <c r="H6421" s="98" t="s">
        <v>1366</v>
      </c>
      <c r="I6421" s="98" t="s">
        <v>5995</v>
      </c>
      <c r="J6421" s="99">
        <v>44976</v>
      </c>
      <c r="K6421" s="107">
        <v>10000000</v>
      </c>
      <c r="L6421" s="98" t="s">
        <v>10948</v>
      </c>
      <c r="M6421" s="23">
        <v>720</v>
      </c>
      <c r="N6421" s="23">
        <v>1</v>
      </c>
      <c r="O6421" s="107">
        <v>10000000</v>
      </c>
      <c r="P6421" s="23">
        <v>30</v>
      </c>
      <c r="Q6421" s="23">
        <v>2</v>
      </c>
      <c r="R6421" s="23">
        <v>2</v>
      </c>
      <c r="S6421" s="23">
        <v>0</v>
      </c>
      <c r="T6421" s="47">
        <v>7.9166650000000001</v>
      </c>
      <c r="U6421" s="98" t="s">
        <v>111</v>
      </c>
      <c r="V6421" s="98" t="s">
        <v>3139</v>
      </c>
      <c r="W6421" s="69">
        <f t="shared" si="200"/>
        <v>1.4006001148885004E-2</v>
      </c>
    </row>
    <row r="6422" spans="1:23">
      <c r="A6422" s="98">
        <f t="shared" si="201"/>
        <v>933</v>
      </c>
      <c r="B6422" s="99">
        <v>44408</v>
      </c>
      <c r="C6422" s="23">
        <v>4019</v>
      </c>
      <c r="D6422" s="23">
        <v>5</v>
      </c>
      <c r="E6422" s="98" t="s">
        <v>49</v>
      </c>
      <c r="F6422" s="98" t="s">
        <v>164</v>
      </c>
      <c r="G6422" s="98" t="s">
        <v>4120</v>
      </c>
      <c r="H6422" s="98" t="s">
        <v>1366</v>
      </c>
      <c r="I6422" s="98" t="s">
        <v>5995</v>
      </c>
      <c r="J6422" s="99">
        <v>45341</v>
      </c>
      <c r="K6422" s="107">
        <v>6000000</v>
      </c>
      <c r="L6422" s="98" t="s">
        <v>10949</v>
      </c>
      <c r="M6422" s="23">
        <v>1080</v>
      </c>
      <c r="N6422" s="23">
        <v>1</v>
      </c>
      <c r="O6422" s="107">
        <v>6000000</v>
      </c>
      <c r="P6422" s="23">
        <v>180</v>
      </c>
      <c r="Q6422" s="23">
        <v>2</v>
      </c>
      <c r="R6422" s="23">
        <v>2</v>
      </c>
      <c r="S6422" s="23">
        <v>0</v>
      </c>
      <c r="T6422" s="47">
        <v>6</v>
      </c>
      <c r="U6422" s="98" t="s">
        <v>111</v>
      </c>
      <c r="V6422" s="98" t="s">
        <v>3139</v>
      </c>
      <c r="W6422" s="69">
        <f t="shared" si="200"/>
        <v>1.7436384938006522E-2</v>
      </c>
    </row>
    <row r="6423" spans="1:23">
      <c r="A6423" s="98">
        <f t="shared" si="201"/>
        <v>933</v>
      </c>
      <c r="B6423" s="99">
        <v>44408</v>
      </c>
      <c r="C6423" s="23">
        <v>4020</v>
      </c>
      <c r="D6423" s="23">
        <v>5</v>
      </c>
      <c r="E6423" s="98" t="s">
        <v>49</v>
      </c>
      <c r="F6423" s="98" t="s">
        <v>164</v>
      </c>
      <c r="G6423" s="98" t="s">
        <v>4120</v>
      </c>
      <c r="H6423" s="98" t="s">
        <v>1366</v>
      </c>
      <c r="I6423" s="98" t="s">
        <v>5995</v>
      </c>
      <c r="J6423" s="99">
        <v>45341</v>
      </c>
      <c r="K6423" s="107">
        <v>8200000</v>
      </c>
      <c r="L6423" s="98" t="s">
        <v>10950</v>
      </c>
      <c r="M6423" s="23">
        <v>1080</v>
      </c>
      <c r="N6423" s="23">
        <v>1</v>
      </c>
      <c r="O6423" s="107">
        <v>8200000</v>
      </c>
      <c r="P6423" s="23">
        <v>30</v>
      </c>
      <c r="Q6423" s="23">
        <v>2</v>
      </c>
      <c r="R6423" s="23">
        <v>2</v>
      </c>
      <c r="S6423" s="23">
        <v>0</v>
      </c>
      <c r="T6423" s="47">
        <v>7.0611100000000002</v>
      </c>
      <c r="U6423" s="98" t="s">
        <v>111</v>
      </c>
      <c r="V6423" s="98" t="s">
        <v>3139</v>
      </c>
      <c r="W6423" s="69">
        <f t="shared" si="200"/>
        <v>2.0520038674934536E-2</v>
      </c>
    </row>
    <row r="6424" spans="1:23">
      <c r="A6424" s="98">
        <f t="shared" si="201"/>
        <v>933</v>
      </c>
      <c r="B6424" s="99">
        <v>44408</v>
      </c>
      <c r="C6424" s="23">
        <v>4021</v>
      </c>
      <c r="D6424" s="23">
        <v>5</v>
      </c>
      <c r="E6424" s="98" t="s">
        <v>49</v>
      </c>
      <c r="F6424" s="98" t="s">
        <v>164</v>
      </c>
      <c r="G6424" s="98" t="s">
        <v>4120</v>
      </c>
      <c r="H6424" s="98" t="s">
        <v>1366</v>
      </c>
      <c r="I6424" s="98" t="s">
        <v>5995</v>
      </c>
      <c r="J6424" s="99">
        <v>45341</v>
      </c>
      <c r="K6424" s="107">
        <v>10000000</v>
      </c>
      <c r="L6424" s="98" t="s">
        <v>10951</v>
      </c>
      <c r="M6424" s="23">
        <v>1080</v>
      </c>
      <c r="N6424" s="23">
        <v>1</v>
      </c>
      <c r="O6424" s="107">
        <v>10000000</v>
      </c>
      <c r="P6424" s="23">
        <v>180</v>
      </c>
      <c r="Q6424" s="23">
        <v>2</v>
      </c>
      <c r="R6424" s="23">
        <v>2</v>
      </c>
      <c r="S6424" s="23">
        <v>0</v>
      </c>
      <c r="T6424" s="47">
        <v>10</v>
      </c>
      <c r="U6424" s="98" t="s">
        <v>111</v>
      </c>
      <c r="V6424" s="98" t="s">
        <v>3139</v>
      </c>
      <c r="W6424" s="69">
        <f t="shared" si="200"/>
        <v>2.9060641563344203E-2</v>
      </c>
    </row>
    <row r="6425" spans="1:23">
      <c r="A6425" s="98">
        <f t="shared" si="201"/>
        <v>1664</v>
      </c>
      <c r="B6425" s="99">
        <v>44408</v>
      </c>
      <c r="C6425" s="23">
        <v>4022</v>
      </c>
      <c r="D6425" s="23">
        <v>5</v>
      </c>
      <c r="E6425" s="98" t="s">
        <v>49</v>
      </c>
      <c r="F6425" s="98" t="s">
        <v>164</v>
      </c>
      <c r="G6425" s="98" t="s">
        <v>4120</v>
      </c>
      <c r="H6425" s="98" t="s">
        <v>1366</v>
      </c>
      <c r="I6425" s="98" t="s">
        <v>5995</v>
      </c>
      <c r="J6425" s="99">
        <v>46072</v>
      </c>
      <c r="K6425" s="107">
        <v>10000000</v>
      </c>
      <c r="L6425" s="98" t="s">
        <v>10952</v>
      </c>
      <c r="M6425" s="23">
        <v>1800</v>
      </c>
      <c r="N6425" s="23">
        <v>1</v>
      </c>
      <c r="O6425" s="107">
        <v>10000000</v>
      </c>
      <c r="P6425" s="23">
        <v>180</v>
      </c>
      <c r="Q6425" s="23">
        <v>2</v>
      </c>
      <c r="R6425" s="23">
        <v>2</v>
      </c>
      <c r="S6425" s="23">
        <v>0</v>
      </c>
      <c r="T6425" s="47">
        <v>10</v>
      </c>
      <c r="U6425" s="98" t="s">
        <v>111</v>
      </c>
      <c r="V6425" s="98" t="s">
        <v>3139</v>
      </c>
      <c r="W6425" s="69">
        <f t="shared" si="200"/>
        <v>5.1829482916832537E-2</v>
      </c>
    </row>
    <row r="6426" spans="1:23">
      <c r="A6426" s="98">
        <f t="shared" si="201"/>
        <v>1664</v>
      </c>
      <c r="B6426" s="99">
        <v>44408</v>
      </c>
      <c r="C6426" s="23">
        <v>4023</v>
      </c>
      <c r="D6426" s="23">
        <v>5</v>
      </c>
      <c r="E6426" s="98" t="s">
        <v>49</v>
      </c>
      <c r="F6426" s="98" t="s">
        <v>164</v>
      </c>
      <c r="G6426" s="98" t="s">
        <v>4120</v>
      </c>
      <c r="H6426" s="98" t="s">
        <v>1366</v>
      </c>
      <c r="I6426" s="98" t="s">
        <v>5995</v>
      </c>
      <c r="J6426" s="99">
        <v>46072</v>
      </c>
      <c r="K6426" s="107">
        <v>20000000</v>
      </c>
      <c r="L6426" s="98" t="s">
        <v>10953</v>
      </c>
      <c r="M6426" s="23">
        <v>1800</v>
      </c>
      <c r="N6426" s="23">
        <v>1</v>
      </c>
      <c r="O6426" s="107">
        <v>20000000</v>
      </c>
      <c r="P6426" s="23">
        <v>180</v>
      </c>
      <c r="Q6426" s="23">
        <v>2</v>
      </c>
      <c r="R6426" s="23">
        <v>2</v>
      </c>
      <c r="S6426" s="23">
        <v>0</v>
      </c>
      <c r="T6426" s="47">
        <v>20</v>
      </c>
      <c r="U6426" s="98" t="s">
        <v>111</v>
      </c>
      <c r="V6426" s="98" t="s">
        <v>3139</v>
      </c>
      <c r="W6426" s="69">
        <f t="shared" si="200"/>
        <v>0.10365896583366507</v>
      </c>
    </row>
    <row r="6427" spans="1:23">
      <c r="A6427" s="98">
        <f t="shared" si="201"/>
        <v>933</v>
      </c>
      <c r="B6427" s="99">
        <v>44408</v>
      </c>
      <c r="C6427" s="23">
        <v>4024</v>
      </c>
      <c r="D6427" s="23">
        <v>5</v>
      </c>
      <c r="E6427" s="98" t="s">
        <v>49</v>
      </c>
      <c r="F6427" s="98" t="s">
        <v>164</v>
      </c>
      <c r="G6427" s="98" t="s">
        <v>4120</v>
      </c>
      <c r="H6427" s="98" t="s">
        <v>1366</v>
      </c>
      <c r="I6427" s="98" t="s">
        <v>5995</v>
      </c>
      <c r="J6427" s="99">
        <v>45341</v>
      </c>
      <c r="K6427" s="107">
        <v>20000000</v>
      </c>
      <c r="L6427" s="98" t="s">
        <v>10954</v>
      </c>
      <c r="M6427" s="23">
        <v>1080</v>
      </c>
      <c r="N6427" s="23">
        <v>1</v>
      </c>
      <c r="O6427" s="107">
        <v>20000000</v>
      </c>
      <c r="P6427" s="23">
        <v>180</v>
      </c>
      <c r="Q6427" s="23">
        <v>2</v>
      </c>
      <c r="R6427" s="23">
        <v>2</v>
      </c>
      <c r="S6427" s="23">
        <v>0</v>
      </c>
      <c r="T6427" s="47">
        <v>20</v>
      </c>
      <c r="U6427" s="98" t="s">
        <v>111</v>
      </c>
      <c r="V6427" s="98" t="s">
        <v>3139</v>
      </c>
      <c r="W6427" s="69">
        <f t="shared" si="200"/>
        <v>5.8121283126688406E-2</v>
      </c>
    </row>
    <row r="6428" spans="1:23">
      <c r="A6428" s="98">
        <f t="shared" si="201"/>
        <v>936</v>
      </c>
      <c r="B6428" s="99">
        <v>44408</v>
      </c>
      <c r="C6428" s="23">
        <v>4025</v>
      </c>
      <c r="D6428" s="23">
        <v>5</v>
      </c>
      <c r="E6428" s="98" t="s">
        <v>49</v>
      </c>
      <c r="F6428" s="98" t="s">
        <v>164</v>
      </c>
      <c r="G6428" s="98" t="s">
        <v>4120</v>
      </c>
      <c r="H6428" s="98" t="s">
        <v>1366</v>
      </c>
      <c r="I6428" s="98" t="s">
        <v>6094</v>
      </c>
      <c r="J6428" s="99">
        <v>45344</v>
      </c>
      <c r="K6428" s="107">
        <v>10000000</v>
      </c>
      <c r="L6428" s="98" t="s">
        <v>10955</v>
      </c>
      <c r="M6428" s="23">
        <v>1080</v>
      </c>
      <c r="N6428" s="23">
        <v>1</v>
      </c>
      <c r="O6428" s="107">
        <v>10000000</v>
      </c>
      <c r="P6428" s="23">
        <v>180</v>
      </c>
      <c r="Q6428" s="23">
        <v>2</v>
      </c>
      <c r="R6428" s="23">
        <v>2</v>
      </c>
      <c r="S6428" s="23">
        <v>0</v>
      </c>
      <c r="T6428" s="47">
        <v>10</v>
      </c>
      <c r="U6428" s="98" t="s">
        <v>111</v>
      </c>
      <c r="V6428" s="98" t="s">
        <v>3139</v>
      </c>
      <c r="W6428" s="69">
        <f t="shared" si="200"/>
        <v>2.9154084140718302E-2</v>
      </c>
    </row>
    <row r="6429" spans="1:23">
      <c r="A6429" s="98">
        <f t="shared" si="201"/>
        <v>1667</v>
      </c>
      <c r="B6429" s="99">
        <v>44408</v>
      </c>
      <c r="C6429" s="23">
        <v>4026</v>
      </c>
      <c r="D6429" s="23">
        <v>5</v>
      </c>
      <c r="E6429" s="98" t="s">
        <v>49</v>
      </c>
      <c r="F6429" s="98" t="s">
        <v>164</v>
      </c>
      <c r="G6429" s="98" t="s">
        <v>4120</v>
      </c>
      <c r="H6429" s="98" t="s">
        <v>1366</v>
      </c>
      <c r="I6429" s="98" t="s">
        <v>6094</v>
      </c>
      <c r="J6429" s="99">
        <v>46075</v>
      </c>
      <c r="K6429" s="107">
        <v>10000000</v>
      </c>
      <c r="L6429" s="98" t="s">
        <v>10956</v>
      </c>
      <c r="M6429" s="23">
        <v>1800</v>
      </c>
      <c r="N6429" s="23">
        <v>1</v>
      </c>
      <c r="O6429" s="107">
        <v>10000000</v>
      </c>
      <c r="P6429" s="23">
        <v>360</v>
      </c>
      <c r="Q6429" s="23">
        <v>2</v>
      </c>
      <c r="R6429" s="23">
        <v>2</v>
      </c>
      <c r="S6429" s="23">
        <v>0</v>
      </c>
      <c r="T6429" s="47">
        <v>10</v>
      </c>
      <c r="U6429" s="98" t="s">
        <v>111</v>
      </c>
      <c r="V6429" s="98" t="s">
        <v>3139</v>
      </c>
      <c r="W6429" s="69">
        <f t="shared" si="200"/>
        <v>5.1922925494206629E-2</v>
      </c>
    </row>
    <row r="6430" spans="1:23">
      <c r="A6430" s="98">
        <f t="shared" si="201"/>
        <v>936</v>
      </c>
      <c r="B6430" s="99">
        <v>44408</v>
      </c>
      <c r="C6430" s="23">
        <v>4027</v>
      </c>
      <c r="D6430" s="23">
        <v>5</v>
      </c>
      <c r="E6430" s="98" t="s">
        <v>49</v>
      </c>
      <c r="F6430" s="98" t="s">
        <v>164</v>
      </c>
      <c r="G6430" s="98" t="s">
        <v>4120</v>
      </c>
      <c r="H6430" s="98" t="s">
        <v>1366</v>
      </c>
      <c r="I6430" s="98" t="s">
        <v>6094</v>
      </c>
      <c r="J6430" s="99">
        <v>45344</v>
      </c>
      <c r="K6430" s="107">
        <v>8000000</v>
      </c>
      <c r="L6430" s="98" t="s">
        <v>10957</v>
      </c>
      <c r="M6430" s="23">
        <v>1080</v>
      </c>
      <c r="N6430" s="23">
        <v>1</v>
      </c>
      <c r="O6430" s="107">
        <v>8000000</v>
      </c>
      <c r="P6430" s="23">
        <v>180</v>
      </c>
      <c r="Q6430" s="23">
        <v>2</v>
      </c>
      <c r="R6430" s="23">
        <v>2</v>
      </c>
      <c r="S6430" s="23">
        <v>0</v>
      </c>
      <c r="T6430" s="47">
        <v>8</v>
      </c>
      <c r="U6430" s="98" t="s">
        <v>111</v>
      </c>
      <c r="V6430" s="98" t="s">
        <v>3139</v>
      </c>
      <c r="W6430" s="69">
        <f t="shared" si="200"/>
        <v>2.3323267312574638E-2</v>
      </c>
    </row>
    <row r="6431" spans="1:23">
      <c r="A6431" s="98">
        <f t="shared" si="201"/>
        <v>1302</v>
      </c>
      <c r="B6431" s="99">
        <v>44408</v>
      </c>
      <c r="C6431" s="23">
        <v>4028</v>
      </c>
      <c r="D6431" s="23">
        <v>5</v>
      </c>
      <c r="E6431" s="98" t="s">
        <v>49</v>
      </c>
      <c r="F6431" s="98" t="s">
        <v>164</v>
      </c>
      <c r="G6431" s="98" t="s">
        <v>4120</v>
      </c>
      <c r="H6431" s="98" t="s">
        <v>1366</v>
      </c>
      <c r="I6431" s="98" t="s">
        <v>6094</v>
      </c>
      <c r="J6431" s="99">
        <v>45710</v>
      </c>
      <c r="K6431" s="107">
        <v>13000000</v>
      </c>
      <c r="L6431" s="98" t="s">
        <v>10958</v>
      </c>
      <c r="M6431" s="23">
        <v>1440</v>
      </c>
      <c r="N6431" s="23">
        <v>1</v>
      </c>
      <c r="O6431" s="107">
        <v>13000000</v>
      </c>
      <c r="P6431" s="23">
        <v>180</v>
      </c>
      <c r="Q6431" s="23">
        <v>2</v>
      </c>
      <c r="R6431" s="23">
        <v>2</v>
      </c>
      <c r="S6431" s="23">
        <v>0</v>
      </c>
      <c r="T6431" s="47">
        <v>13</v>
      </c>
      <c r="U6431" s="98" t="s">
        <v>111</v>
      </c>
      <c r="V6431" s="98" t="s">
        <v>3139</v>
      </c>
      <c r="W6431" s="69">
        <f t="shared" si="200"/>
        <v>5.272030215446559E-2</v>
      </c>
    </row>
    <row r="6432" spans="1:23">
      <c r="A6432" s="98">
        <f t="shared" si="201"/>
        <v>1667</v>
      </c>
      <c r="B6432" s="99">
        <v>44408</v>
      </c>
      <c r="C6432" s="23">
        <v>4029</v>
      </c>
      <c r="D6432" s="23">
        <v>5</v>
      </c>
      <c r="E6432" s="98" t="s">
        <v>49</v>
      </c>
      <c r="F6432" s="98" t="s">
        <v>164</v>
      </c>
      <c r="G6432" s="98" t="s">
        <v>4120</v>
      </c>
      <c r="H6432" s="98" t="s">
        <v>1366</v>
      </c>
      <c r="I6432" s="98" t="s">
        <v>6094</v>
      </c>
      <c r="J6432" s="99">
        <v>46075</v>
      </c>
      <c r="K6432" s="107">
        <v>10000000</v>
      </c>
      <c r="L6432" s="98" t="s">
        <v>10959</v>
      </c>
      <c r="M6432" s="23">
        <v>1800</v>
      </c>
      <c r="N6432" s="23">
        <v>1</v>
      </c>
      <c r="O6432" s="107">
        <v>10000000</v>
      </c>
      <c r="P6432" s="23">
        <v>180</v>
      </c>
      <c r="Q6432" s="23">
        <v>2</v>
      </c>
      <c r="R6432" s="23">
        <v>2</v>
      </c>
      <c r="S6432" s="23">
        <v>0</v>
      </c>
      <c r="T6432" s="47">
        <v>10</v>
      </c>
      <c r="U6432" s="98" t="s">
        <v>111</v>
      </c>
      <c r="V6432" s="98" t="s">
        <v>3139</v>
      </c>
      <c r="W6432" s="69">
        <f t="shared" si="200"/>
        <v>5.1922925494206629E-2</v>
      </c>
    </row>
    <row r="6433" spans="1:23">
      <c r="A6433" s="98">
        <f t="shared" si="201"/>
        <v>936</v>
      </c>
      <c r="B6433" s="99">
        <v>44408</v>
      </c>
      <c r="C6433" s="23">
        <v>4030</v>
      </c>
      <c r="D6433" s="23">
        <v>5</v>
      </c>
      <c r="E6433" s="98" t="s">
        <v>49</v>
      </c>
      <c r="F6433" s="98" t="s">
        <v>164</v>
      </c>
      <c r="G6433" s="98" t="s">
        <v>4120</v>
      </c>
      <c r="H6433" s="98" t="s">
        <v>1366</v>
      </c>
      <c r="I6433" s="98" t="s">
        <v>6094</v>
      </c>
      <c r="J6433" s="99">
        <v>45344</v>
      </c>
      <c r="K6433" s="107">
        <v>5000000</v>
      </c>
      <c r="L6433" s="98" t="s">
        <v>10960</v>
      </c>
      <c r="M6433" s="23">
        <v>1080</v>
      </c>
      <c r="N6433" s="23">
        <v>1</v>
      </c>
      <c r="O6433" s="107">
        <v>5000000</v>
      </c>
      <c r="P6433" s="23">
        <v>30</v>
      </c>
      <c r="Q6433" s="23">
        <v>2</v>
      </c>
      <c r="R6433" s="23">
        <v>2</v>
      </c>
      <c r="S6433" s="23">
        <v>0</v>
      </c>
      <c r="T6433" s="47">
        <v>4.305555</v>
      </c>
      <c r="U6433" s="98" t="s">
        <v>111</v>
      </c>
      <c r="V6433" s="98" t="s">
        <v>3139</v>
      </c>
      <c r="W6433" s="69">
        <f t="shared" si="200"/>
        <v>1.2552451274249038E-2</v>
      </c>
    </row>
    <row r="6434" spans="1:23">
      <c r="A6434" s="98">
        <f t="shared" si="201"/>
        <v>1667</v>
      </c>
      <c r="B6434" s="99">
        <v>44408</v>
      </c>
      <c r="C6434" s="23">
        <v>4031</v>
      </c>
      <c r="D6434" s="23">
        <v>5</v>
      </c>
      <c r="E6434" s="98" t="s">
        <v>49</v>
      </c>
      <c r="F6434" s="98" t="s">
        <v>164</v>
      </c>
      <c r="G6434" s="98" t="s">
        <v>4120</v>
      </c>
      <c r="H6434" s="98" t="s">
        <v>1366</v>
      </c>
      <c r="I6434" s="98" t="s">
        <v>6094</v>
      </c>
      <c r="J6434" s="99">
        <v>46075</v>
      </c>
      <c r="K6434" s="107">
        <v>10000000</v>
      </c>
      <c r="L6434" s="98" t="s">
        <v>10961</v>
      </c>
      <c r="M6434" s="23">
        <v>1800</v>
      </c>
      <c r="N6434" s="23">
        <v>1</v>
      </c>
      <c r="O6434" s="107">
        <v>10000000</v>
      </c>
      <c r="P6434" s="23">
        <v>180</v>
      </c>
      <c r="Q6434" s="23">
        <v>2</v>
      </c>
      <c r="R6434" s="23">
        <v>2</v>
      </c>
      <c r="S6434" s="23">
        <v>0</v>
      </c>
      <c r="T6434" s="47">
        <v>10</v>
      </c>
      <c r="U6434" s="98" t="s">
        <v>111</v>
      </c>
      <c r="V6434" s="98" t="s">
        <v>3139</v>
      </c>
      <c r="W6434" s="69">
        <f t="shared" si="200"/>
        <v>5.1922925494206629E-2</v>
      </c>
    </row>
    <row r="6435" spans="1:23">
      <c r="A6435" s="98">
        <f t="shared" si="201"/>
        <v>571</v>
      </c>
      <c r="B6435" s="99">
        <v>44408</v>
      </c>
      <c r="C6435" s="23">
        <v>4032</v>
      </c>
      <c r="D6435" s="23">
        <v>5</v>
      </c>
      <c r="E6435" s="98" t="s">
        <v>49</v>
      </c>
      <c r="F6435" s="98" t="s">
        <v>164</v>
      </c>
      <c r="G6435" s="98" t="s">
        <v>4120</v>
      </c>
      <c r="H6435" s="98" t="s">
        <v>1366</v>
      </c>
      <c r="I6435" s="98" t="s">
        <v>6094</v>
      </c>
      <c r="J6435" s="99">
        <v>44979</v>
      </c>
      <c r="K6435" s="107">
        <v>5500000</v>
      </c>
      <c r="L6435" s="98" t="s">
        <v>10962</v>
      </c>
      <c r="M6435" s="23">
        <v>720</v>
      </c>
      <c r="N6435" s="23">
        <v>1</v>
      </c>
      <c r="O6435" s="107">
        <v>5500000</v>
      </c>
      <c r="P6435" s="23">
        <v>180</v>
      </c>
      <c r="Q6435" s="23">
        <v>2</v>
      </c>
      <c r="R6435" s="23">
        <v>2</v>
      </c>
      <c r="S6435" s="23">
        <v>0</v>
      </c>
      <c r="T6435" s="47">
        <v>5.5</v>
      </c>
      <c r="U6435" s="98" t="s">
        <v>111</v>
      </c>
      <c r="V6435" s="98" t="s">
        <v>3139</v>
      </c>
      <c r="W6435" s="69">
        <f t="shared" si="200"/>
        <v>9.7818804747783986E-3</v>
      </c>
    </row>
    <row r="6436" spans="1:23">
      <c r="A6436" s="98">
        <f t="shared" si="201"/>
        <v>936</v>
      </c>
      <c r="B6436" s="99">
        <v>44408</v>
      </c>
      <c r="C6436" s="23">
        <v>4033</v>
      </c>
      <c r="D6436" s="23">
        <v>5</v>
      </c>
      <c r="E6436" s="98" t="s">
        <v>49</v>
      </c>
      <c r="F6436" s="98" t="s">
        <v>164</v>
      </c>
      <c r="G6436" s="98" t="s">
        <v>4120</v>
      </c>
      <c r="H6436" s="98" t="s">
        <v>1366</v>
      </c>
      <c r="I6436" s="98" t="s">
        <v>6094</v>
      </c>
      <c r="J6436" s="99">
        <v>45344</v>
      </c>
      <c r="K6436" s="107">
        <v>18160000</v>
      </c>
      <c r="L6436" s="98" t="s">
        <v>10963</v>
      </c>
      <c r="M6436" s="23">
        <v>1080</v>
      </c>
      <c r="N6436" s="23">
        <v>1</v>
      </c>
      <c r="O6436" s="107">
        <v>18160000</v>
      </c>
      <c r="P6436" s="23">
        <v>90</v>
      </c>
      <c r="Q6436" s="23">
        <v>2</v>
      </c>
      <c r="R6436" s="23">
        <v>2</v>
      </c>
      <c r="S6436" s="23">
        <v>0</v>
      </c>
      <c r="T6436" s="47">
        <v>16.646667000000001</v>
      </c>
      <c r="U6436" s="98" t="s">
        <v>111</v>
      </c>
      <c r="V6436" s="98" t="s">
        <v>3139</v>
      </c>
      <c r="W6436" s="69">
        <f t="shared" si="200"/>
        <v>4.8531833038051871E-2</v>
      </c>
    </row>
    <row r="6437" spans="1:23">
      <c r="A6437" s="98">
        <f t="shared" si="201"/>
        <v>1667</v>
      </c>
      <c r="B6437" s="99">
        <v>44408</v>
      </c>
      <c r="C6437" s="23">
        <v>4034</v>
      </c>
      <c r="D6437" s="23">
        <v>5</v>
      </c>
      <c r="E6437" s="98" t="s">
        <v>49</v>
      </c>
      <c r="F6437" s="98" t="s">
        <v>164</v>
      </c>
      <c r="G6437" s="98" t="s">
        <v>4120</v>
      </c>
      <c r="H6437" s="98" t="s">
        <v>1366</v>
      </c>
      <c r="I6437" s="98" t="s">
        <v>6094</v>
      </c>
      <c r="J6437" s="99">
        <v>46075</v>
      </c>
      <c r="K6437" s="107">
        <v>20000000</v>
      </c>
      <c r="L6437" s="98" t="s">
        <v>10964</v>
      </c>
      <c r="M6437" s="23">
        <v>1800</v>
      </c>
      <c r="N6437" s="23">
        <v>1</v>
      </c>
      <c r="O6437" s="107">
        <v>20000000</v>
      </c>
      <c r="P6437" s="23">
        <v>180</v>
      </c>
      <c r="Q6437" s="23">
        <v>2</v>
      </c>
      <c r="R6437" s="23">
        <v>2</v>
      </c>
      <c r="S6437" s="23">
        <v>0</v>
      </c>
      <c r="T6437" s="47">
        <v>20</v>
      </c>
      <c r="U6437" s="98" t="s">
        <v>111</v>
      </c>
      <c r="V6437" s="98" t="s">
        <v>3139</v>
      </c>
      <c r="W6437" s="69">
        <f t="shared" si="200"/>
        <v>0.10384585098841326</v>
      </c>
    </row>
    <row r="6438" spans="1:23">
      <c r="A6438" s="98">
        <f t="shared" si="201"/>
        <v>936</v>
      </c>
      <c r="B6438" s="99">
        <v>44408</v>
      </c>
      <c r="C6438" s="23">
        <v>4035</v>
      </c>
      <c r="D6438" s="23">
        <v>5</v>
      </c>
      <c r="E6438" s="98" t="s">
        <v>49</v>
      </c>
      <c r="F6438" s="98" t="s">
        <v>164</v>
      </c>
      <c r="G6438" s="98" t="s">
        <v>4120</v>
      </c>
      <c r="H6438" s="98" t="s">
        <v>1366</v>
      </c>
      <c r="I6438" s="98" t="s">
        <v>6094</v>
      </c>
      <c r="J6438" s="99">
        <v>45344</v>
      </c>
      <c r="K6438" s="107">
        <v>10000000</v>
      </c>
      <c r="L6438" s="98" t="s">
        <v>10965</v>
      </c>
      <c r="M6438" s="23">
        <v>1080</v>
      </c>
      <c r="N6438" s="23">
        <v>1</v>
      </c>
      <c r="O6438" s="107">
        <v>10000000</v>
      </c>
      <c r="P6438" s="23">
        <v>30</v>
      </c>
      <c r="Q6438" s="23">
        <v>2</v>
      </c>
      <c r="R6438" s="23">
        <v>2</v>
      </c>
      <c r="S6438" s="23">
        <v>0</v>
      </c>
      <c r="T6438" s="47">
        <v>8.61111</v>
      </c>
      <c r="U6438" s="98" t="s">
        <v>111</v>
      </c>
      <c r="V6438" s="98" t="s">
        <v>3139</v>
      </c>
      <c r="W6438" s="69">
        <f t="shared" si="200"/>
        <v>2.5104902548498075E-2</v>
      </c>
    </row>
    <row r="6439" spans="1:23">
      <c r="A6439" s="98">
        <f t="shared" si="201"/>
        <v>936</v>
      </c>
      <c r="B6439" s="99">
        <v>44408</v>
      </c>
      <c r="C6439" s="23">
        <v>4036</v>
      </c>
      <c r="D6439" s="23">
        <v>5</v>
      </c>
      <c r="E6439" s="98" t="s">
        <v>49</v>
      </c>
      <c r="F6439" s="98" t="s">
        <v>164</v>
      </c>
      <c r="G6439" s="98" t="s">
        <v>4120</v>
      </c>
      <c r="H6439" s="98" t="s">
        <v>1366</v>
      </c>
      <c r="I6439" s="98" t="s">
        <v>6094</v>
      </c>
      <c r="J6439" s="99">
        <v>45344</v>
      </c>
      <c r="K6439" s="107">
        <v>11000000</v>
      </c>
      <c r="L6439" s="98" t="s">
        <v>10966</v>
      </c>
      <c r="M6439" s="23">
        <v>1080</v>
      </c>
      <c r="N6439" s="23">
        <v>1</v>
      </c>
      <c r="O6439" s="107">
        <v>11000000</v>
      </c>
      <c r="P6439" s="23">
        <v>30</v>
      </c>
      <c r="Q6439" s="23">
        <v>2</v>
      </c>
      <c r="R6439" s="23">
        <v>2</v>
      </c>
      <c r="S6439" s="23">
        <v>0</v>
      </c>
      <c r="T6439" s="47">
        <v>9.4722200000000001</v>
      </c>
      <c r="U6439" s="98" t="s">
        <v>111</v>
      </c>
      <c r="V6439" s="98" t="s">
        <v>3139</v>
      </c>
      <c r="W6439" s="69">
        <f t="shared" si="200"/>
        <v>2.7615389887939469E-2</v>
      </c>
    </row>
    <row r="6440" spans="1:23">
      <c r="A6440" s="98">
        <f t="shared" si="201"/>
        <v>936</v>
      </c>
      <c r="B6440" s="99">
        <v>44408</v>
      </c>
      <c r="C6440" s="23">
        <v>4037</v>
      </c>
      <c r="D6440" s="23">
        <v>5</v>
      </c>
      <c r="E6440" s="98" t="s">
        <v>49</v>
      </c>
      <c r="F6440" s="98" t="s">
        <v>164</v>
      </c>
      <c r="G6440" s="98" t="s">
        <v>4120</v>
      </c>
      <c r="H6440" s="98" t="s">
        <v>1366</v>
      </c>
      <c r="I6440" s="98" t="s">
        <v>6094</v>
      </c>
      <c r="J6440" s="99">
        <v>45344</v>
      </c>
      <c r="K6440" s="107">
        <v>15000000</v>
      </c>
      <c r="L6440" s="98" t="s">
        <v>10967</v>
      </c>
      <c r="M6440" s="23">
        <v>1080</v>
      </c>
      <c r="N6440" s="23">
        <v>1</v>
      </c>
      <c r="O6440" s="107">
        <v>15000000</v>
      </c>
      <c r="P6440" s="23">
        <v>180</v>
      </c>
      <c r="Q6440" s="23">
        <v>2</v>
      </c>
      <c r="R6440" s="23">
        <v>2</v>
      </c>
      <c r="S6440" s="23">
        <v>0</v>
      </c>
      <c r="T6440" s="47">
        <v>15</v>
      </c>
      <c r="U6440" s="98" t="s">
        <v>111</v>
      </c>
      <c r="V6440" s="98" t="s">
        <v>3139</v>
      </c>
      <c r="W6440" s="69">
        <f t="shared" si="200"/>
        <v>4.3731126211077449E-2</v>
      </c>
    </row>
    <row r="6441" spans="1:23">
      <c r="A6441" s="98">
        <f t="shared" si="201"/>
        <v>1667</v>
      </c>
      <c r="B6441" s="99">
        <v>44408</v>
      </c>
      <c r="C6441" s="23">
        <v>4038</v>
      </c>
      <c r="D6441" s="23">
        <v>5</v>
      </c>
      <c r="E6441" s="98" t="s">
        <v>49</v>
      </c>
      <c r="F6441" s="98" t="s">
        <v>164</v>
      </c>
      <c r="G6441" s="98" t="s">
        <v>4120</v>
      </c>
      <c r="H6441" s="98" t="s">
        <v>1366</v>
      </c>
      <c r="I6441" s="98" t="s">
        <v>6094</v>
      </c>
      <c r="J6441" s="99">
        <v>46075</v>
      </c>
      <c r="K6441" s="107">
        <v>25000000</v>
      </c>
      <c r="L6441" s="98" t="s">
        <v>10968</v>
      </c>
      <c r="M6441" s="23">
        <v>1800</v>
      </c>
      <c r="N6441" s="23">
        <v>1</v>
      </c>
      <c r="O6441" s="107">
        <v>25000000</v>
      </c>
      <c r="P6441" s="23">
        <v>180</v>
      </c>
      <c r="Q6441" s="23">
        <v>2</v>
      </c>
      <c r="R6441" s="23">
        <v>2</v>
      </c>
      <c r="S6441" s="23">
        <v>0</v>
      </c>
      <c r="T6441" s="47">
        <v>25</v>
      </c>
      <c r="U6441" s="98" t="s">
        <v>111</v>
      </c>
      <c r="V6441" s="98" t="s">
        <v>3139</v>
      </c>
      <c r="W6441" s="69">
        <f t="shared" si="200"/>
        <v>0.12980731373551657</v>
      </c>
    </row>
    <row r="6442" spans="1:23">
      <c r="A6442" s="98">
        <f t="shared" si="201"/>
        <v>1667</v>
      </c>
      <c r="B6442" s="99">
        <v>44408</v>
      </c>
      <c r="C6442" s="23">
        <v>4039</v>
      </c>
      <c r="D6442" s="23">
        <v>5</v>
      </c>
      <c r="E6442" s="98" t="s">
        <v>49</v>
      </c>
      <c r="F6442" s="98" t="s">
        <v>164</v>
      </c>
      <c r="G6442" s="98" t="s">
        <v>4120</v>
      </c>
      <c r="H6442" s="98" t="s">
        <v>1366</v>
      </c>
      <c r="I6442" s="98" t="s">
        <v>6094</v>
      </c>
      <c r="J6442" s="99">
        <v>46075</v>
      </c>
      <c r="K6442" s="107">
        <v>30000000</v>
      </c>
      <c r="L6442" s="98" t="s">
        <v>10969</v>
      </c>
      <c r="M6442" s="23">
        <v>1800</v>
      </c>
      <c r="N6442" s="23">
        <v>1</v>
      </c>
      <c r="O6442" s="107">
        <v>30000000</v>
      </c>
      <c r="P6442" s="23">
        <v>180</v>
      </c>
      <c r="Q6442" s="23">
        <v>2</v>
      </c>
      <c r="R6442" s="23">
        <v>2</v>
      </c>
      <c r="S6442" s="23">
        <v>2.6</v>
      </c>
      <c r="T6442" s="47">
        <v>30.10398</v>
      </c>
      <c r="U6442" s="98" t="s">
        <v>111</v>
      </c>
      <c r="V6442" s="98" t="s">
        <v>3139</v>
      </c>
      <c r="W6442" s="69">
        <f t="shared" si="200"/>
        <v>0.15630867106190866</v>
      </c>
    </row>
    <row r="6443" spans="1:23">
      <c r="A6443" s="98">
        <f t="shared" si="201"/>
        <v>936</v>
      </c>
      <c r="B6443" s="99">
        <v>44408</v>
      </c>
      <c r="C6443" s="23">
        <v>4040</v>
      </c>
      <c r="D6443" s="23">
        <v>5</v>
      </c>
      <c r="E6443" s="98" t="s">
        <v>49</v>
      </c>
      <c r="F6443" s="98" t="s">
        <v>164</v>
      </c>
      <c r="G6443" s="98" t="s">
        <v>4120</v>
      </c>
      <c r="H6443" s="98" t="s">
        <v>1366</v>
      </c>
      <c r="I6443" s="98" t="s">
        <v>6094</v>
      </c>
      <c r="J6443" s="99">
        <v>45344</v>
      </c>
      <c r="K6443" s="107">
        <v>10000000</v>
      </c>
      <c r="L6443" s="98" t="s">
        <v>10970</v>
      </c>
      <c r="M6443" s="23">
        <v>1080</v>
      </c>
      <c r="N6443" s="23">
        <v>1</v>
      </c>
      <c r="O6443" s="107">
        <v>10000000</v>
      </c>
      <c r="P6443" s="23">
        <v>180</v>
      </c>
      <c r="Q6443" s="23">
        <v>2</v>
      </c>
      <c r="R6443" s="23">
        <v>2</v>
      </c>
      <c r="S6443" s="23">
        <v>0</v>
      </c>
      <c r="T6443" s="47">
        <v>8.9512809999999998</v>
      </c>
      <c r="U6443" s="98" t="s">
        <v>111</v>
      </c>
      <c r="V6443" s="98" t="s">
        <v>3139</v>
      </c>
      <c r="W6443" s="69">
        <f t="shared" si="200"/>
        <v>2.6096639944121303E-2</v>
      </c>
    </row>
    <row r="6444" spans="1:23">
      <c r="A6444" s="98">
        <f t="shared" si="201"/>
        <v>1667</v>
      </c>
      <c r="B6444" s="99">
        <v>44408</v>
      </c>
      <c r="C6444" s="23">
        <v>4041</v>
      </c>
      <c r="D6444" s="23">
        <v>5</v>
      </c>
      <c r="E6444" s="98" t="s">
        <v>49</v>
      </c>
      <c r="F6444" s="98" t="s">
        <v>164</v>
      </c>
      <c r="G6444" s="98" t="s">
        <v>4120</v>
      </c>
      <c r="H6444" s="98" t="s">
        <v>1366</v>
      </c>
      <c r="I6444" s="98" t="s">
        <v>6094</v>
      </c>
      <c r="J6444" s="99">
        <v>46075</v>
      </c>
      <c r="K6444" s="107">
        <v>16000000</v>
      </c>
      <c r="L6444" s="98" t="s">
        <v>10971</v>
      </c>
      <c r="M6444" s="23">
        <v>1800</v>
      </c>
      <c r="N6444" s="23">
        <v>1</v>
      </c>
      <c r="O6444" s="107">
        <v>16000000</v>
      </c>
      <c r="P6444" s="23">
        <v>180</v>
      </c>
      <c r="Q6444" s="23">
        <v>2</v>
      </c>
      <c r="R6444" s="23">
        <v>2</v>
      </c>
      <c r="S6444" s="23">
        <v>0</v>
      </c>
      <c r="T6444" s="47">
        <v>16</v>
      </c>
      <c r="U6444" s="98" t="s">
        <v>111</v>
      </c>
      <c r="V6444" s="98" t="s">
        <v>3139</v>
      </c>
      <c r="W6444" s="69">
        <f t="shared" si="200"/>
        <v>8.3076680790730606E-2</v>
      </c>
    </row>
    <row r="6445" spans="1:23">
      <c r="A6445" s="98">
        <f t="shared" si="201"/>
        <v>1667</v>
      </c>
      <c r="B6445" s="99">
        <v>44408</v>
      </c>
      <c r="C6445" s="23">
        <v>4042</v>
      </c>
      <c r="D6445" s="23">
        <v>5</v>
      </c>
      <c r="E6445" s="98" t="s">
        <v>49</v>
      </c>
      <c r="F6445" s="98" t="s">
        <v>164</v>
      </c>
      <c r="G6445" s="98" t="s">
        <v>4120</v>
      </c>
      <c r="H6445" s="98" t="s">
        <v>1366</v>
      </c>
      <c r="I6445" s="98" t="s">
        <v>6094</v>
      </c>
      <c r="J6445" s="99">
        <v>46075</v>
      </c>
      <c r="K6445" s="107">
        <v>20000000</v>
      </c>
      <c r="L6445" s="98" t="s">
        <v>10972</v>
      </c>
      <c r="M6445" s="23">
        <v>1800</v>
      </c>
      <c r="N6445" s="23">
        <v>1</v>
      </c>
      <c r="O6445" s="107">
        <v>20000000</v>
      </c>
      <c r="P6445" s="23">
        <v>180</v>
      </c>
      <c r="Q6445" s="23">
        <v>2</v>
      </c>
      <c r="R6445" s="23">
        <v>2</v>
      </c>
      <c r="S6445" s="23">
        <v>0</v>
      </c>
      <c r="T6445" s="47">
        <v>20</v>
      </c>
      <c r="U6445" s="98" t="s">
        <v>111</v>
      </c>
      <c r="V6445" s="98" t="s">
        <v>3139</v>
      </c>
      <c r="W6445" s="69">
        <f t="shared" si="200"/>
        <v>0.10384585098841326</v>
      </c>
    </row>
    <row r="6446" spans="1:23">
      <c r="A6446" s="98">
        <f t="shared" si="201"/>
        <v>1667</v>
      </c>
      <c r="B6446" s="99">
        <v>44408</v>
      </c>
      <c r="C6446" s="23">
        <v>4043</v>
      </c>
      <c r="D6446" s="23">
        <v>5</v>
      </c>
      <c r="E6446" s="98" t="s">
        <v>49</v>
      </c>
      <c r="F6446" s="98" t="s">
        <v>164</v>
      </c>
      <c r="G6446" s="98" t="s">
        <v>4120</v>
      </c>
      <c r="H6446" s="98" t="s">
        <v>1366</v>
      </c>
      <c r="I6446" s="98" t="s">
        <v>6094</v>
      </c>
      <c r="J6446" s="99">
        <v>46075</v>
      </c>
      <c r="K6446" s="107">
        <v>20000000</v>
      </c>
      <c r="L6446" s="98" t="s">
        <v>10973</v>
      </c>
      <c r="M6446" s="23">
        <v>1800</v>
      </c>
      <c r="N6446" s="23">
        <v>1</v>
      </c>
      <c r="O6446" s="107">
        <v>20000000</v>
      </c>
      <c r="P6446" s="23">
        <v>180</v>
      </c>
      <c r="Q6446" s="23">
        <v>2</v>
      </c>
      <c r="R6446" s="23">
        <v>2</v>
      </c>
      <c r="S6446" s="23">
        <v>0</v>
      </c>
      <c r="T6446" s="47">
        <v>20</v>
      </c>
      <c r="U6446" s="98" t="s">
        <v>111</v>
      </c>
      <c r="V6446" s="98" t="s">
        <v>3139</v>
      </c>
      <c r="W6446" s="69">
        <f t="shared" si="200"/>
        <v>0.10384585098841326</v>
      </c>
    </row>
    <row r="6447" spans="1:23">
      <c r="A6447" s="98">
        <f t="shared" si="201"/>
        <v>571</v>
      </c>
      <c r="B6447" s="99">
        <v>44408</v>
      </c>
      <c r="C6447" s="23">
        <v>4044</v>
      </c>
      <c r="D6447" s="23">
        <v>5</v>
      </c>
      <c r="E6447" s="98" t="s">
        <v>49</v>
      </c>
      <c r="F6447" s="98" t="s">
        <v>164</v>
      </c>
      <c r="G6447" s="98" t="s">
        <v>4120</v>
      </c>
      <c r="H6447" s="98" t="s">
        <v>1366</v>
      </c>
      <c r="I6447" s="98" t="s">
        <v>6094</v>
      </c>
      <c r="J6447" s="99">
        <v>44979</v>
      </c>
      <c r="K6447" s="107">
        <v>18000000</v>
      </c>
      <c r="L6447" s="98" t="s">
        <v>10974</v>
      </c>
      <c r="M6447" s="23">
        <v>720</v>
      </c>
      <c r="N6447" s="23">
        <v>1</v>
      </c>
      <c r="O6447" s="107">
        <v>18000000</v>
      </c>
      <c r="P6447" s="23">
        <v>180</v>
      </c>
      <c r="Q6447" s="23">
        <v>2</v>
      </c>
      <c r="R6447" s="23">
        <v>2</v>
      </c>
      <c r="S6447" s="23">
        <v>0</v>
      </c>
      <c r="T6447" s="47">
        <v>18</v>
      </c>
      <c r="U6447" s="98" t="s">
        <v>111</v>
      </c>
      <c r="V6447" s="98" t="s">
        <v>3139</v>
      </c>
      <c r="W6447" s="69">
        <f t="shared" si="200"/>
        <v>3.2013427008365666E-2</v>
      </c>
    </row>
    <row r="6448" spans="1:23">
      <c r="A6448" s="98">
        <f t="shared" si="201"/>
        <v>571</v>
      </c>
      <c r="B6448" s="99">
        <v>44408</v>
      </c>
      <c r="C6448" s="23">
        <v>4045</v>
      </c>
      <c r="D6448" s="23">
        <v>5</v>
      </c>
      <c r="E6448" s="98" t="s">
        <v>49</v>
      </c>
      <c r="F6448" s="98" t="s">
        <v>164</v>
      </c>
      <c r="G6448" s="98" t="s">
        <v>4120</v>
      </c>
      <c r="H6448" s="98" t="s">
        <v>1366</v>
      </c>
      <c r="I6448" s="98" t="s">
        <v>6094</v>
      </c>
      <c r="J6448" s="99">
        <v>44979</v>
      </c>
      <c r="K6448" s="107">
        <v>5522000</v>
      </c>
      <c r="L6448" s="98" t="s">
        <v>10975</v>
      </c>
      <c r="M6448" s="23">
        <v>720</v>
      </c>
      <c r="N6448" s="23">
        <v>1</v>
      </c>
      <c r="O6448" s="107">
        <v>5522000</v>
      </c>
      <c r="P6448" s="23">
        <v>30</v>
      </c>
      <c r="Q6448" s="23">
        <v>2</v>
      </c>
      <c r="R6448" s="23">
        <v>2</v>
      </c>
      <c r="S6448" s="23">
        <v>0</v>
      </c>
      <c r="T6448" s="47">
        <v>4.3715849999999996</v>
      </c>
      <c r="U6448" s="98" t="s">
        <v>111</v>
      </c>
      <c r="V6448" s="98" t="s">
        <v>3139</v>
      </c>
      <c r="W6448" s="69">
        <f t="shared" si="200"/>
        <v>7.7749676282425689E-3</v>
      </c>
    </row>
    <row r="6449" spans="1:23">
      <c r="A6449" s="98">
        <f t="shared" si="201"/>
        <v>1667</v>
      </c>
      <c r="B6449" s="99">
        <v>44408</v>
      </c>
      <c r="C6449" s="23">
        <v>4046</v>
      </c>
      <c r="D6449" s="23">
        <v>5</v>
      </c>
      <c r="E6449" s="98" t="s">
        <v>49</v>
      </c>
      <c r="F6449" s="98" t="s">
        <v>164</v>
      </c>
      <c r="G6449" s="98" t="s">
        <v>4120</v>
      </c>
      <c r="H6449" s="98" t="s">
        <v>1366</v>
      </c>
      <c r="I6449" s="98" t="s">
        <v>6094</v>
      </c>
      <c r="J6449" s="99">
        <v>46075</v>
      </c>
      <c r="K6449" s="107">
        <v>5000000</v>
      </c>
      <c r="L6449" s="98" t="s">
        <v>10976</v>
      </c>
      <c r="M6449" s="23">
        <v>1800</v>
      </c>
      <c r="N6449" s="23">
        <v>1</v>
      </c>
      <c r="O6449" s="107">
        <v>5000000</v>
      </c>
      <c r="P6449" s="23">
        <v>180</v>
      </c>
      <c r="Q6449" s="23">
        <v>2</v>
      </c>
      <c r="R6449" s="23">
        <v>2</v>
      </c>
      <c r="S6449" s="23">
        <v>0</v>
      </c>
      <c r="T6449" s="47">
        <v>5</v>
      </c>
      <c r="U6449" s="98" t="s">
        <v>111</v>
      </c>
      <c r="V6449" s="98" t="s">
        <v>3139</v>
      </c>
      <c r="W6449" s="69">
        <f t="shared" si="200"/>
        <v>2.5961462747103314E-2</v>
      </c>
    </row>
    <row r="6450" spans="1:23">
      <c r="A6450" s="98">
        <f t="shared" si="201"/>
        <v>1667</v>
      </c>
      <c r="B6450" s="99">
        <v>44408</v>
      </c>
      <c r="C6450" s="23">
        <v>4047</v>
      </c>
      <c r="D6450" s="23">
        <v>5</v>
      </c>
      <c r="E6450" s="98" t="s">
        <v>49</v>
      </c>
      <c r="F6450" s="98" t="s">
        <v>164</v>
      </c>
      <c r="G6450" s="98" t="s">
        <v>4120</v>
      </c>
      <c r="H6450" s="98" t="s">
        <v>1366</v>
      </c>
      <c r="I6450" s="98" t="s">
        <v>6094</v>
      </c>
      <c r="J6450" s="99">
        <v>46075</v>
      </c>
      <c r="K6450" s="107">
        <v>20000000</v>
      </c>
      <c r="L6450" s="98" t="s">
        <v>10977</v>
      </c>
      <c r="M6450" s="23">
        <v>1800</v>
      </c>
      <c r="N6450" s="23">
        <v>1</v>
      </c>
      <c r="O6450" s="107">
        <v>20000000</v>
      </c>
      <c r="P6450" s="23">
        <v>180</v>
      </c>
      <c r="Q6450" s="23">
        <v>2</v>
      </c>
      <c r="R6450" s="23">
        <v>2</v>
      </c>
      <c r="S6450" s="23">
        <v>0</v>
      </c>
      <c r="T6450" s="47">
        <v>20</v>
      </c>
      <c r="U6450" s="98" t="s">
        <v>111</v>
      </c>
      <c r="V6450" s="98" t="s">
        <v>3139</v>
      </c>
      <c r="W6450" s="69">
        <f t="shared" si="200"/>
        <v>0.10384585098841326</v>
      </c>
    </row>
    <row r="6451" spans="1:23">
      <c r="A6451" s="98">
        <f t="shared" si="201"/>
        <v>936</v>
      </c>
      <c r="B6451" s="99">
        <v>44408</v>
      </c>
      <c r="C6451" s="23">
        <v>4048</v>
      </c>
      <c r="D6451" s="23">
        <v>5</v>
      </c>
      <c r="E6451" s="98" t="s">
        <v>49</v>
      </c>
      <c r="F6451" s="98" t="s">
        <v>164</v>
      </c>
      <c r="G6451" s="98" t="s">
        <v>4120</v>
      </c>
      <c r="H6451" s="98" t="s">
        <v>1366</v>
      </c>
      <c r="I6451" s="98" t="s">
        <v>6094</v>
      </c>
      <c r="J6451" s="99">
        <v>45344</v>
      </c>
      <c r="K6451" s="107">
        <v>15000000</v>
      </c>
      <c r="L6451" s="98" t="s">
        <v>10978</v>
      </c>
      <c r="M6451" s="23">
        <v>1080</v>
      </c>
      <c r="N6451" s="23">
        <v>1</v>
      </c>
      <c r="O6451" s="107">
        <v>15000000</v>
      </c>
      <c r="P6451" s="23">
        <v>180</v>
      </c>
      <c r="Q6451" s="23">
        <v>2</v>
      </c>
      <c r="R6451" s="23">
        <v>2</v>
      </c>
      <c r="S6451" s="23">
        <v>0</v>
      </c>
      <c r="T6451" s="47">
        <v>15</v>
      </c>
      <c r="U6451" s="98" t="s">
        <v>111</v>
      </c>
      <c r="V6451" s="98" t="s">
        <v>3139</v>
      </c>
      <c r="W6451" s="69">
        <f t="shared" si="200"/>
        <v>4.3731126211077449E-2</v>
      </c>
    </row>
    <row r="6452" spans="1:23">
      <c r="A6452" s="98">
        <f t="shared" si="201"/>
        <v>937</v>
      </c>
      <c r="B6452" s="99">
        <v>44408</v>
      </c>
      <c r="C6452" s="23">
        <v>4049</v>
      </c>
      <c r="D6452" s="23">
        <v>5</v>
      </c>
      <c r="E6452" s="98" t="s">
        <v>49</v>
      </c>
      <c r="F6452" s="98" t="s">
        <v>164</v>
      </c>
      <c r="G6452" s="98" t="s">
        <v>4120</v>
      </c>
      <c r="H6452" s="98" t="s">
        <v>1366</v>
      </c>
      <c r="I6452" s="98" t="s">
        <v>6205</v>
      </c>
      <c r="J6452" s="99">
        <v>45345</v>
      </c>
      <c r="K6452" s="107">
        <v>30000000</v>
      </c>
      <c r="L6452" s="98" t="s">
        <v>10979</v>
      </c>
      <c r="M6452" s="23">
        <v>1080</v>
      </c>
      <c r="N6452" s="23">
        <v>1</v>
      </c>
      <c r="O6452" s="107">
        <v>30000000</v>
      </c>
      <c r="P6452" s="23">
        <v>180</v>
      </c>
      <c r="Q6452" s="23">
        <v>2</v>
      </c>
      <c r="R6452" s="23">
        <v>2</v>
      </c>
      <c r="S6452" s="23">
        <v>0</v>
      </c>
      <c r="T6452" s="47">
        <v>30</v>
      </c>
      <c r="U6452" s="98" t="s">
        <v>111</v>
      </c>
      <c r="V6452" s="98" t="s">
        <v>3139</v>
      </c>
      <c r="W6452" s="69">
        <f t="shared" si="200"/>
        <v>8.7555694999529005E-2</v>
      </c>
    </row>
    <row r="6453" spans="1:23">
      <c r="A6453" s="98">
        <f t="shared" si="201"/>
        <v>1668</v>
      </c>
      <c r="B6453" s="99">
        <v>44408</v>
      </c>
      <c r="C6453" s="23">
        <v>4050</v>
      </c>
      <c r="D6453" s="23">
        <v>5</v>
      </c>
      <c r="E6453" s="98" t="s">
        <v>49</v>
      </c>
      <c r="F6453" s="98" t="s">
        <v>164</v>
      </c>
      <c r="G6453" s="98" t="s">
        <v>4120</v>
      </c>
      <c r="H6453" s="98" t="s">
        <v>1366</v>
      </c>
      <c r="I6453" s="98" t="s">
        <v>6205</v>
      </c>
      <c r="J6453" s="99">
        <v>46076</v>
      </c>
      <c r="K6453" s="107">
        <v>30000000</v>
      </c>
      <c r="L6453" s="98" t="s">
        <v>10980</v>
      </c>
      <c r="M6453" s="23">
        <v>1800</v>
      </c>
      <c r="N6453" s="23">
        <v>1</v>
      </c>
      <c r="O6453" s="107">
        <v>30000000</v>
      </c>
      <c r="P6453" s="23">
        <v>180</v>
      </c>
      <c r="Q6453" s="23">
        <v>2</v>
      </c>
      <c r="R6453" s="23">
        <v>2</v>
      </c>
      <c r="S6453" s="23">
        <v>0</v>
      </c>
      <c r="T6453" s="47">
        <v>30</v>
      </c>
      <c r="U6453" s="98" t="s">
        <v>111</v>
      </c>
      <c r="V6453" s="98" t="s">
        <v>3139</v>
      </c>
      <c r="W6453" s="69">
        <f t="shared" si="200"/>
        <v>0.15586221905999401</v>
      </c>
    </row>
    <row r="6454" spans="1:23">
      <c r="A6454" s="98">
        <f t="shared" si="201"/>
        <v>937</v>
      </c>
      <c r="B6454" s="99">
        <v>44408</v>
      </c>
      <c r="C6454" s="23">
        <v>4051</v>
      </c>
      <c r="D6454" s="23">
        <v>5</v>
      </c>
      <c r="E6454" s="98" t="s">
        <v>49</v>
      </c>
      <c r="F6454" s="98" t="s">
        <v>164</v>
      </c>
      <c r="G6454" s="98" t="s">
        <v>4120</v>
      </c>
      <c r="H6454" s="98" t="s">
        <v>1366</v>
      </c>
      <c r="I6454" s="98" t="s">
        <v>6205</v>
      </c>
      <c r="J6454" s="99">
        <v>45345</v>
      </c>
      <c r="K6454" s="107">
        <v>15600000</v>
      </c>
      <c r="L6454" s="98" t="s">
        <v>10981</v>
      </c>
      <c r="M6454" s="23">
        <v>1080</v>
      </c>
      <c r="N6454" s="23">
        <v>1</v>
      </c>
      <c r="O6454" s="107">
        <v>15600000</v>
      </c>
      <c r="P6454" s="23">
        <v>90</v>
      </c>
      <c r="Q6454" s="23">
        <v>2</v>
      </c>
      <c r="R6454" s="23">
        <v>2</v>
      </c>
      <c r="S6454" s="23">
        <v>0</v>
      </c>
      <c r="T6454" s="47">
        <v>14.3</v>
      </c>
      <c r="U6454" s="98" t="s">
        <v>111</v>
      </c>
      <c r="V6454" s="98" t="s">
        <v>3139</v>
      </c>
      <c r="W6454" s="69">
        <f t="shared" si="200"/>
        <v>4.1734881283108823E-2</v>
      </c>
    </row>
    <row r="6455" spans="1:23">
      <c r="A6455" s="98">
        <f t="shared" si="201"/>
        <v>572</v>
      </c>
      <c r="B6455" s="99">
        <v>44408</v>
      </c>
      <c r="C6455" s="23">
        <v>4052</v>
      </c>
      <c r="D6455" s="23">
        <v>5</v>
      </c>
      <c r="E6455" s="98" t="s">
        <v>49</v>
      </c>
      <c r="F6455" s="98" t="s">
        <v>164</v>
      </c>
      <c r="G6455" s="98" t="s">
        <v>4120</v>
      </c>
      <c r="H6455" s="98" t="s">
        <v>1366</v>
      </c>
      <c r="I6455" s="98" t="s">
        <v>6205</v>
      </c>
      <c r="J6455" s="99">
        <v>44980</v>
      </c>
      <c r="K6455" s="107">
        <v>12000000</v>
      </c>
      <c r="L6455" s="98" t="s">
        <v>10982</v>
      </c>
      <c r="M6455" s="23">
        <v>720</v>
      </c>
      <c r="N6455" s="23">
        <v>1</v>
      </c>
      <c r="O6455" s="107">
        <v>12000000</v>
      </c>
      <c r="P6455" s="23">
        <v>30</v>
      </c>
      <c r="Q6455" s="23">
        <v>2</v>
      </c>
      <c r="R6455" s="23">
        <v>2</v>
      </c>
      <c r="S6455" s="23">
        <v>0</v>
      </c>
      <c r="T6455" s="47">
        <v>9.5</v>
      </c>
      <c r="U6455" s="98" t="s">
        <v>111</v>
      </c>
      <c r="V6455" s="98" t="s">
        <v>3139</v>
      </c>
      <c r="W6455" s="69">
        <f t="shared" si="200"/>
        <v>1.6925565515028124E-2</v>
      </c>
    </row>
    <row r="6456" spans="1:23">
      <c r="A6456" s="98">
        <f t="shared" si="201"/>
        <v>1668</v>
      </c>
      <c r="B6456" s="99">
        <v>44408</v>
      </c>
      <c r="C6456" s="23">
        <v>4053</v>
      </c>
      <c r="D6456" s="23">
        <v>5</v>
      </c>
      <c r="E6456" s="98" t="s">
        <v>49</v>
      </c>
      <c r="F6456" s="98" t="s">
        <v>164</v>
      </c>
      <c r="G6456" s="98" t="s">
        <v>4120</v>
      </c>
      <c r="H6456" s="98" t="s">
        <v>1366</v>
      </c>
      <c r="I6456" s="98" t="s">
        <v>6205</v>
      </c>
      <c r="J6456" s="99">
        <v>46076</v>
      </c>
      <c r="K6456" s="107">
        <v>5000000</v>
      </c>
      <c r="L6456" s="98" t="s">
        <v>10983</v>
      </c>
      <c r="M6456" s="23">
        <v>1800</v>
      </c>
      <c r="N6456" s="23">
        <v>1</v>
      </c>
      <c r="O6456" s="107">
        <v>5000000</v>
      </c>
      <c r="P6456" s="23">
        <v>180</v>
      </c>
      <c r="Q6456" s="23">
        <v>2</v>
      </c>
      <c r="R6456" s="23">
        <v>2</v>
      </c>
      <c r="S6456" s="23">
        <v>0</v>
      </c>
      <c r="T6456" s="47">
        <v>5</v>
      </c>
      <c r="U6456" s="98" t="s">
        <v>111</v>
      </c>
      <c r="V6456" s="98" t="s">
        <v>3139</v>
      </c>
      <c r="W6456" s="69">
        <f t="shared" si="200"/>
        <v>2.5977036509999E-2</v>
      </c>
    </row>
    <row r="6457" spans="1:23">
      <c r="A6457" s="98">
        <f t="shared" si="201"/>
        <v>937</v>
      </c>
      <c r="B6457" s="99">
        <v>44408</v>
      </c>
      <c r="C6457" s="23">
        <v>4054</v>
      </c>
      <c r="D6457" s="23">
        <v>5</v>
      </c>
      <c r="E6457" s="98" t="s">
        <v>49</v>
      </c>
      <c r="F6457" s="98" t="s">
        <v>164</v>
      </c>
      <c r="G6457" s="98" t="s">
        <v>4120</v>
      </c>
      <c r="H6457" s="98" t="s">
        <v>1366</v>
      </c>
      <c r="I6457" s="98" t="s">
        <v>6205</v>
      </c>
      <c r="J6457" s="99">
        <v>45345</v>
      </c>
      <c r="K6457" s="107">
        <v>7000000</v>
      </c>
      <c r="L6457" s="98" t="s">
        <v>10984</v>
      </c>
      <c r="M6457" s="23">
        <v>1080</v>
      </c>
      <c r="N6457" s="23">
        <v>1</v>
      </c>
      <c r="O6457" s="107">
        <v>7000000</v>
      </c>
      <c r="P6457" s="23">
        <v>180</v>
      </c>
      <c r="Q6457" s="23">
        <v>2</v>
      </c>
      <c r="R6457" s="23">
        <v>2</v>
      </c>
      <c r="S6457" s="23">
        <v>0</v>
      </c>
      <c r="T6457" s="47">
        <v>7</v>
      </c>
      <c r="U6457" s="98" t="s">
        <v>111</v>
      </c>
      <c r="V6457" s="98" t="s">
        <v>3139</v>
      </c>
      <c r="W6457" s="69">
        <f t="shared" si="200"/>
        <v>2.0429662166556766E-2</v>
      </c>
    </row>
    <row r="6458" spans="1:23">
      <c r="A6458" s="98">
        <f t="shared" si="201"/>
        <v>572</v>
      </c>
      <c r="B6458" s="99">
        <v>44408</v>
      </c>
      <c r="C6458" s="23">
        <v>4055</v>
      </c>
      <c r="D6458" s="23">
        <v>5</v>
      </c>
      <c r="E6458" s="98" t="s">
        <v>49</v>
      </c>
      <c r="F6458" s="98" t="s">
        <v>164</v>
      </c>
      <c r="G6458" s="98" t="s">
        <v>4120</v>
      </c>
      <c r="H6458" s="98" t="s">
        <v>1366</v>
      </c>
      <c r="I6458" s="98" t="s">
        <v>6205</v>
      </c>
      <c r="J6458" s="99">
        <v>44980</v>
      </c>
      <c r="K6458" s="107">
        <v>5500000</v>
      </c>
      <c r="L6458" s="98" t="s">
        <v>10985</v>
      </c>
      <c r="M6458" s="23">
        <v>720</v>
      </c>
      <c r="N6458" s="23">
        <v>1</v>
      </c>
      <c r="O6458" s="107">
        <v>5500000</v>
      </c>
      <c r="P6458" s="23">
        <v>30</v>
      </c>
      <c r="Q6458" s="23">
        <v>2</v>
      </c>
      <c r="R6458" s="23">
        <v>2</v>
      </c>
      <c r="S6458" s="23">
        <v>0</v>
      </c>
      <c r="T6458" s="47">
        <v>4.3541650000000001</v>
      </c>
      <c r="U6458" s="98" t="s">
        <v>111</v>
      </c>
      <c r="V6458" s="98" t="s">
        <v>3139</v>
      </c>
      <c r="W6458" s="69">
        <f t="shared" si="200"/>
        <v>7.757547891657098E-3</v>
      </c>
    </row>
    <row r="6459" spans="1:23">
      <c r="A6459" s="98">
        <f t="shared" si="201"/>
        <v>937</v>
      </c>
      <c r="B6459" s="99">
        <v>44408</v>
      </c>
      <c r="C6459" s="23">
        <v>4056</v>
      </c>
      <c r="D6459" s="23">
        <v>5</v>
      </c>
      <c r="E6459" s="98" t="s">
        <v>49</v>
      </c>
      <c r="F6459" s="98" t="s">
        <v>164</v>
      </c>
      <c r="G6459" s="98" t="s">
        <v>4120</v>
      </c>
      <c r="H6459" s="98" t="s">
        <v>1366</v>
      </c>
      <c r="I6459" s="98" t="s">
        <v>6205</v>
      </c>
      <c r="J6459" s="99">
        <v>45345</v>
      </c>
      <c r="K6459" s="107">
        <v>15000000</v>
      </c>
      <c r="L6459" s="98" t="s">
        <v>10986</v>
      </c>
      <c r="M6459" s="23">
        <v>1080</v>
      </c>
      <c r="N6459" s="23">
        <v>1</v>
      </c>
      <c r="O6459" s="107">
        <v>15000000</v>
      </c>
      <c r="P6459" s="23">
        <v>180</v>
      </c>
      <c r="Q6459" s="23">
        <v>2</v>
      </c>
      <c r="R6459" s="23">
        <v>2</v>
      </c>
      <c r="S6459" s="23">
        <v>0</v>
      </c>
      <c r="T6459" s="47">
        <v>15</v>
      </c>
      <c r="U6459" s="98" t="s">
        <v>111</v>
      </c>
      <c r="V6459" s="98" t="s">
        <v>3139</v>
      </c>
      <c r="W6459" s="69">
        <f t="shared" si="200"/>
        <v>4.3777847499764502E-2</v>
      </c>
    </row>
    <row r="6460" spans="1:23">
      <c r="A6460" s="98">
        <f t="shared" si="201"/>
        <v>937</v>
      </c>
      <c r="B6460" s="99">
        <v>44408</v>
      </c>
      <c r="C6460" s="23">
        <v>4057</v>
      </c>
      <c r="D6460" s="23">
        <v>5</v>
      </c>
      <c r="E6460" s="98" t="s">
        <v>49</v>
      </c>
      <c r="F6460" s="98" t="s">
        <v>164</v>
      </c>
      <c r="G6460" s="98" t="s">
        <v>4120</v>
      </c>
      <c r="H6460" s="98" t="s">
        <v>1366</v>
      </c>
      <c r="I6460" s="98" t="s">
        <v>6205</v>
      </c>
      <c r="J6460" s="99">
        <v>45345</v>
      </c>
      <c r="K6460" s="107">
        <v>15000000</v>
      </c>
      <c r="L6460" s="98" t="s">
        <v>10987</v>
      </c>
      <c r="M6460" s="23">
        <v>1080</v>
      </c>
      <c r="N6460" s="23">
        <v>1</v>
      </c>
      <c r="O6460" s="107">
        <v>15000000</v>
      </c>
      <c r="P6460" s="23">
        <v>180</v>
      </c>
      <c r="Q6460" s="23">
        <v>2</v>
      </c>
      <c r="R6460" s="23">
        <v>2</v>
      </c>
      <c r="S6460" s="23">
        <v>0</v>
      </c>
      <c r="T6460" s="47">
        <v>15</v>
      </c>
      <c r="U6460" s="98" t="s">
        <v>111</v>
      </c>
      <c r="V6460" s="98" t="s">
        <v>3139</v>
      </c>
      <c r="W6460" s="69">
        <f t="shared" si="200"/>
        <v>4.3777847499764502E-2</v>
      </c>
    </row>
    <row r="6461" spans="1:23">
      <c r="A6461" s="98">
        <f t="shared" si="201"/>
        <v>1668</v>
      </c>
      <c r="B6461" s="99">
        <v>44408</v>
      </c>
      <c r="C6461" s="23">
        <v>4058</v>
      </c>
      <c r="D6461" s="23">
        <v>5</v>
      </c>
      <c r="E6461" s="98" t="s">
        <v>49</v>
      </c>
      <c r="F6461" s="98" t="s">
        <v>164</v>
      </c>
      <c r="G6461" s="98" t="s">
        <v>4120</v>
      </c>
      <c r="H6461" s="98" t="s">
        <v>1366</v>
      </c>
      <c r="I6461" s="98" t="s">
        <v>6205</v>
      </c>
      <c r="J6461" s="99">
        <v>46076</v>
      </c>
      <c r="K6461" s="107">
        <v>12000000</v>
      </c>
      <c r="L6461" s="98" t="s">
        <v>10988</v>
      </c>
      <c r="M6461" s="23">
        <v>1800</v>
      </c>
      <c r="N6461" s="23">
        <v>1</v>
      </c>
      <c r="O6461" s="107">
        <v>12000000</v>
      </c>
      <c r="P6461" s="23">
        <v>180</v>
      </c>
      <c r="Q6461" s="23">
        <v>2</v>
      </c>
      <c r="R6461" s="23">
        <v>2</v>
      </c>
      <c r="S6461" s="23">
        <v>0</v>
      </c>
      <c r="T6461" s="47">
        <v>12</v>
      </c>
      <c r="U6461" s="98" t="s">
        <v>111</v>
      </c>
      <c r="V6461" s="98" t="s">
        <v>3139</v>
      </c>
      <c r="W6461" s="69">
        <f t="shared" si="200"/>
        <v>6.2344887623997598E-2</v>
      </c>
    </row>
    <row r="6462" spans="1:23">
      <c r="A6462" s="98">
        <f t="shared" si="201"/>
        <v>937</v>
      </c>
      <c r="B6462" s="99">
        <v>44408</v>
      </c>
      <c r="C6462" s="23">
        <v>4059</v>
      </c>
      <c r="D6462" s="23">
        <v>5</v>
      </c>
      <c r="E6462" s="98" t="s">
        <v>49</v>
      </c>
      <c r="F6462" s="98" t="s">
        <v>164</v>
      </c>
      <c r="G6462" s="98" t="s">
        <v>4120</v>
      </c>
      <c r="H6462" s="98" t="s">
        <v>1366</v>
      </c>
      <c r="I6462" s="98" t="s">
        <v>6205</v>
      </c>
      <c r="J6462" s="99">
        <v>45345</v>
      </c>
      <c r="K6462" s="107">
        <v>15000000</v>
      </c>
      <c r="L6462" s="98" t="s">
        <v>10989</v>
      </c>
      <c r="M6462" s="23">
        <v>1080</v>
      </c>
      <c r="N6462" s="23">
        <v>1</v>
      </c>
      <c r="O6462" s="107">
        <v>15000000</v>
      </c>
      <c r="P6462" s="23">
        <v>180</v>
      </c>
      <c r="Q6462" s="23">
        <v>2</v>
      </c>
      <c r="R6462" s="23">
        <v>2</v>
      </c>
      <c r="S6462" s="23">
        <v>0</v>
      </c>
      <c r="T6462" s="47">
        <v>15</v>
      </c>
      <c r="U6462" s="98" t="s">
        <v>111</v>
      </c>
      <c r="V6462" s="98" t="s">
        <v>3139</v>
      </c>
      <c r="W6462" s="69">
        <f t="shared" si="200"/>
        <v>4.3777847499764502E-2</v>
      </c>
    </row>
    <row r="6463" spans="1:23">
      <c r="A6463" s="98">
        <f t="shared" si="201"/>
        <v>937</v>
      </c>
      <c r="B6463" s="99">
        <v>44408</v>
      </c>
      <c r="C6463" s="23">
        <v>4060</v>
      </c>
      <c r="D6463" s="23">
        <v>5</v>
      </c>
      <c r="E6463" s="98" t="s">
        <v>49</v>
      </c>
      <c r="F6463" s="98" t="s">
        <v>164</v>
      </c>
      <c r="G6463" s="98" t="s">
        <v>4120</v>
      </c>
      <c r="H6463" s="98" t="s">
        <v>1366</v>
      </c>
      <c r="I6463" s="98" t="s">
        <v>6205</v>
      </c>
      <c r="J6463" s="99">
        <v>45345</v>
      </c>
      <c r="K6463" s="107">
        <v>10000000</v>
      </c>
      <c r="L6463" s="98" t="s">
        <v>10990</v>
      </c>
      <c r="M6463" s="23">
        <v>1080</v>
      </c>
      <c r="N6463" s="23">
        <v>1</v>
      </c>
      <c r="O6463" s="107">
        <v>10000000</v>
      </c>
      <c r="P6463" s="23">
        <v>180</v>
      </c>
      <c r="Q6463" s="23">
        <v>2</v>
      </c>
      <c r="R6463" s="23">
        <v>2</v>
      </c>
      <c r="S6463" s="23">
        <v>0</v>
      </c>
      <c r="T6463" s="47">
        <v>10</v>
      </c>
      <c r="U6463" s="98" t="s">
        <v>111</v>
      </c>
      <c r="V6463" s="98" t="s">
        <v>3139</v>
      </c>
      <c r="W6463" s="69">
        <f t="shared" si="200"/>
        <v>2.9185231666509666E-2</v>
      </c>
    </row>
    <row r="6464" spans="1:23">
      <c r="A6464" s="98">
        <f t="shared" si="201"/>
        <v>937</v>
      </c>
      <c r="B6464" s="99">
        <v>44408</v>
      </c>
      <c r="C6464" s="23">
        <v>4061</v>
      </c>
      <c r="D6464" s="23">
        <v>5</v>
      </c>
      <c r="E6464" s="98" t="s">
        <v>49</v>
      </c>
      <c r="F6464" s="98" t="s">
        <v>164</v>
      </c>
      <c r="G6464" s="98" t="s">
        <v>4120</v>
      </c>
      <c r="H6464" s="98" t="s">
        <v>1366</v>
      </c>
      <c r="I6464" s="98" t="s">
        <v>6205</v>
      </c>
      <c r="J6464" s="99">
        <v>45345</v>
      </c>
      <c r="K6464" s="107">
        <v>12000000</v>
      </c>
      <c r="L6464" s="98" t="s">
        <v>10991</v>
      </c>
      <c r="M6464" s="23">
        <v>1080</v>
      </c>
      <c r="N6464" s="23">
        <v>1</v>
      </c>
      <c r="O6464" s="107">
        <v>12000000</v>
      </c>
      <c r="P6464" s="23">
        <v>180</v>
      </c>
      <c r="Q6464" s="23">
        <v>2</v>
      </c>
      <c r="R6464" s="23">
        <v>2</v>
      </c>
      <c r="S6464" s="23">
        <v>0</v>
      </c>
      <c r="T6464" s="47">
        <v>12</v>
      </c>
      <c r="U6464" s="98" t="s">
        <v>111</v>
      </c>
      <c r="V6464" s="98" t="s">
        <v>3139</v>
      </c>
      <c r="W6464" s="69">
        <f t="shared" si="200"/>
        <v>3.5022277999811599E-2</v>
      </c>
    </row>
    <row r="6465" spans="1:23">
      <c r="A6465" s="98">
        <f t="shared" si="201"/>
        <v>937</v>
      </c>
      <c r="B6465" s="99">
        <v>44408</v>
      </c>
      <c r="C6465" s="23">
        <v>4062</v>
      </c>
      <c r="D6465" s="23">
        <v>5</v>
      </c>
      <c r="E6465" s="98" t="s">
        <v>49</v>
      </c>
      <c r="F6465" s="98" t="s">
        <v>164</v>
      </c>
      <c r="G6465" s="98" t="s">
        <v>4120</v>
      </c>
      <c r="H6465" s="98" t="s">
        <v>1366</v>
      </c>
      <c r="I6465" s="98" t="s">
        <v>6205</v>
      </c>
      <c r="J6465" s="99">
        <v>45345</v>
      </c>
      <c r="K6465" s="107">
        <v>5000000</v>
      </c>
      <c r="L6465" s="98" t="s">
        <v>10992</v>
      </c>
      <c r="M6465" s="23">
        <v>1080</v>
      </c>
      <c r="N6465" s="23">
        <v>1</v>
      </c>
      <c r="O6465" s="107">
        <v>5000000</v>
      </c>
      <c r="P6465" s="23">
        <v>30</v>
      </c>
      <c r="Q6465" s="23">
        <v>2</v>
      </c>
      <c r="R6465" s="23">
        <v>2</v>
      </c>
      <c r="S6465" s="23">
        <v>0</v>
      </c>
      <c r="T6465" s="47">
        <v>4.305555</v>
      </c>
      <c r="U6465" s="98" t="s">
        <v>111</v>
      </c>
      <c r="V6465" s="98" t="s">
        <v>3139</v>
      </c>
      <c r="W6465" s="69">
        <f t="shared" si="200"/>
        <v>1.2565862012789902E-2</v>
      </c>
    </row>
    <row r="6466" spans="1:23">
      <c r="A6466" s="98">
        <f t="shared" si="201"/>
        <v>937</v>
      </c>
      <c r="B6466" s="99">
        <v>44408</v>
      </c>
      <c r="C6466" s="23">
        <v>4063</v>
      </c>
      <c r="D6466" s="23">
        <v>5</v>
      </c>
      <c r="E6466" s="98" t="s">
        <v>49</v>
      </c>
      <c r="F6466" s="98" t="s">
        <v>164</v>
      </c>
      <c r="G6466" s="98" t="s">
        <v>4120</v>
      </c>
      <c r="H6466" s="98" t="s">
        <v>1366</v>
      </c>
      <c r="I6466" s="98" t="s">
        <v>6205</v>
      </c>
      <c r="J6466" s="99">
        <v>45345</v>
      </c>
      <c r="K6466" s="107">
        <v>6000000</v>
      </c>
      <c r="L6466" s="98" t="s">
        <v>10993</v>
      </c>
      <c r="M6466" s="23">
        <v>1080</v>
      </c>
      <c r="N6466" s="23">
        <v>1</v>
      </c>
      <c r="O6466" s="107">
        <v>6000000</v>
      </c>
      <c r="P6466" s="23">
        <v>180</v>
      </c>
      <c r="Q6466" s="23">
        <v>2</v>
      </c>
      <c r="R6466" s="23">
        <v>2</v>
      </c>
      <c r="S6466" s="23">
        <v>0</v>
      </c>
      <c r="T6466" s="47">
        <v>6</v>
      </c>
      <c r="U6466" s="98" t="s">
        <v>111</v>
      </c>
      <c r="V6466" s="98" t="s">
        <v>3139</v>
      </c>
      <c r="W6466" s="69">
        <f t="shared" ref="W6466:W6529" si="202">+T6466/SUM($T$2:$T$5848)*A6466</f>
        <v>1.75111389999058E-2</v>
      </c>
    </row>
    <row r="6467" spans="1:23">
      <c r="A6467" s="98">
        <f t="shared" ref="A6467:A6530" si="203">+J6467-B6467</f>
        <v>1668</v>
      </c>
      <c r="B6467" s="99">
        <v>44408</v>
      </c>
      <c r="C6467" s="23">
        <v>4064</v>
      </c>
      <c r="D6467" s="23">
        <v>5</v>
      </c>
      <c r="E6467" s="98" t="s">
        <v>49</v>
      </c>
      <c r="F6467" s="98" t="s">
        <v>164</v>
      </c>
      <c r="G6467" s="98" t="s">
        <v>4120</v>
      </c>
      <c r="H6467" s="98" t="s">
        <v>1366</v>
      </c>
      <c r="I6467" s="98" t="s">
        <v>6205</v>
      </c>
      <c r="J6467" s="99">
        <v>46076</v>
      </c>
      <c r="K6467" s="107">
        <v>12000000</v>
      </c>
      <c r="L6467" s="98" t="s">
        <v>10994</v>
      </c>
      <c r="M6467" s="23">
        <v>1800</v>
      </c>
      <c r="N6467" s="23">
        <v>1</v>
      </c>
      <c r="O6467" s="107">
        <v>12000000</v>
      </c>
      <c r="P6467" s="23">
        <v>180</v>
      </c>
      <c r="Q6467" s="23">
        <v>2</v>
      </c>
      <c r="R6467" s="23">
        <v>2</v>
      </c>
      <c r="S6467" s="23">
        <v>0</v>
      </c>
      <c r="T6467" s="47">
        <v>12</v>
      </c>
      <c r="U6467" s="98" t="s">
        <v>111</v>
      </c>
      <c r="V6467" s="98" t="s">
        <v>3139</v>
      </c>
      <c r="W6467" s="69">
        <f t="shared" si="202"/>
        <v>6.2344887623997598E-2</v>
      </c>
    </row>
    <row r="6468" spans="1:23">
      <c r="A6468" s="98">
        <f t="shared" si="203"/>
        <v>937</v>
      </c>
      <c r="B6468" s="99">
        <v>44408</v>
      </c>
      <c r="C6468" s="23">
        <v>4065</v>
      </c>
      <c r="D6468" s="23">
        <v>5</v>
      </c>
      <c r="E6468" s="98" t="s">
        <v>49</v>
      </c>
      <c r="F6468" s="98" t="s">
        <v>164</v>
      </c>
      <c r="G6468" s="98" t="s">
        <v>4120</v>
      </c>
      <c r="H6468" s="98" t="s">
        <v>1366</v>
      </c>
      <c r="I6468" s="98" t="s">
        <v>6205</v>
      </c>
      <c r="J6468" s="99">
        <v>45345</v>
      </c>
      <c r="K6468" s="107">
        <v>15000000</v>
      </c>
      <c r="L6468" s="98" t="s">
        <v>10995</v>
      </c>
      <c r="M6468" s="23">
        <v>1080</v>
      </c>
      <c r="N6468" s="23">
        <v>1</v>
      </c>
      <c r="O6468" s="107">
        <v>15000000</v>
      </c>
      <c r="P6468" s="23">
        <v>180</v>
      </c>
      <c r="Q6468" s="23">
        <v>2</v>
      </c>
      <c r="R6468" s="23">
        <v>2</v>
      </c>
      <c r="S6468" s="23">
        <v>0</v>
      </c>
      <c r="T6468" s="47">
        <v>15</v>
      </c>
      <c r="U6468" s="98" t="s">
        <v>111</v>
      </c>
      <c r="V6468" s="98" t="s">
        <v>3139</v>
      </c>
      <c r="W6468" s="69">
        <f t="shared" si="202"/>
        <v>4.3777847499764502E-2</v>
      </c>
    </row>
    <row r="6469" spans="1:23">
      <c r="A6469" s="98">
        <f t="shared" si="203"/>
        <v>1668</v>
      </c>
      <c r="B6469" s="99">
        <v>44408</v>
      </c>
      <c r="C6469" s="23">
        <v>4066</v>
      </c>
      <c r="D6469" s="23">
        <v>5</v>
      </c>
      <c r="E6469" s="98" t="s">
        <v>49</v>
      </c>
      <c r="F6469" s="98" t="s">
        <v>164</v>
      </c>
      <c r="G6469" s="98" t="s">
        <v>4120</v>
      </c>
      <c r="H6469" s="98" t="s">
        <v>1366</v>
      </c>
      <c r="I6469" s="98" t="s">
        <v>6205</v>
      </c>
      <c r="J6469" s="99">
        <v>46076</v>
      </c>
      <c r="K6469" s="107">
        <v>10000000</v>
      </c>
      <c r="L6469" s="98" t="s">
        <v>10996</v>
      </c>
      <c r="M6469" s="23">
        <v>1800</v>
      </c>
      <c r="N6469" s="23">
        <v>1</v>
      </c>
      <c r="O6469" s="107">
        <v>10000000</v>
      </c>
      <c r="P6469" s="23">
        <v>180</v>
      </c>
      <c r="Q6469" s="23">
        <v>2</v>
      </c>
      <c r="R6469" s="23">
        <v>2</v>
      </c>
      <c r="S6469" s="23">
        <v>0</v>
      </c>
      <c r="T6469" s="47">
        <v>10</v>
      </c>
      <c r="U6469" s="98" t="s">
        <v>111</v>
      </c>
      <c r="V6469" s="98" t="s">
        <v>3139</v>
      </c>
      <c r="W6469" s="69">
        <f t="shared" si="202"/>
        <v>5.1954073019998E-2</v>
      </c>
    </row>
    <row r="6470" spans="1:23">
      <c r="A6470" s="98">
        <f t="shared" si="203"/>
        <v>573</v>
      </c>
      <c r="B6470" s="99">
        <v>44408</v>
      </c>
      <c r="C6470" s="23">
        <v>4067</v>
      </c>
      <c r="D6470" s="23">
        <v>5</v>
      </c>
      <c r="E6470" s="98" t="s">
        <v>49</v>
      </c>
      <c r="F6470" s="98" t="s">
        <v>164</v>
      </c>
      <c r="G6470" s="98" t="s">
        <v>4120</v>
      </c>
      <c r="H6470" s="98" t="s">
        <v>1366</v>
      </c>
      <c r="I6470" s="98" t="s">
        <v>6379</v>
      </c>
      <c r="J6470" s="99">
        <v>44981</v>
      </c>
      <c r="K6470" s="107">
        <v>6400000</v>
      </c>
      <c r="L6470" s="98" t="s">
        <v>10997</v>
      </c>
      <c r="M6470" s="23">
        <v>720</v>
      </c>
      <c r="N6470" s="23">
        <v>1</v>
      </c>
      <c r="O6470" s="107">
        <v>6400000</v>
      </c>
      <c r="P6470" s="23">
        <v>30</v>
      </c>
      <c r="Q6470" s="23">
        <v>2</v>
      </c>
      <c r="R6470" s="23">
        <v>2</v>
      </c>
      <c r="S6470" s="23">
        <v>0</v>
      </c>
      <c r="T6470" s="47">
        <v>5.0666650000000004</v>
      </c>
      <c r="U6470" s="98" t="s">
        <v>111</v>
      </c>
      <c r="V6470" s="98" t="s">
        <v>3139</v>
      </c>
      <c r="W6470" s="69">
        <f t="shared" si="202"/>
        <v>9.04274671316058E-3</v>
      </c>
    </row>
    <row r="6471" spans="1:23">
      <c r="A6471" s="98">
        <f t="shared" si="203"/>
        <v>938</v>
      </c>
      <c r="B6471" s="99">
        <v>44408</v>
      </c>
      <c r="C6471" s="23">
        <v>4068</v>
      </c>
      <c r="D6471" s="23">
        <v>5</v>
      </c>
      <c r="E6471" s="98" t="s">
        <v>49</v>
      </c>
      <c r="F6471" s="98" t="s">
        <v>164</v>
      </c>
      <c r="G6471" s="98" t="s">
        <v>4120</v>
      </c>
      <c r="H6471" s="98" t="s">
        <v>1366</v>
      </c>
      <c r="I6471" s="98" t="s">
        <v>6379</v>
      </c>
      <c r="J6471" s="99">
        <v>45346</v>
      </c>
      <c r="K6471" s="107">
        <v>8000000</v>
      </c>
      <c r="L6471" s="98" t="s">
        <v>10998</v>
      </c>
      <c r="M6471" s="23">
        <v>1080</v>
      </c>
      <c r="N6471" s="23">
        <v>1</v>
      </c>
      <c r="O6471" s="107">
        <v>8000000</v>
      </c>
      <c r="P6471" s="23">
        <v>180</v>
      </c>
      <c r="Q6471" s="23">
        <v>2</v>
      </c>
      <c r="R6471" s="23">
        <v>2</v>
      </c>
      <c r="S6471" s="23">
        <v>0</v>
      </c>
      <c r="T6471" s="47">
        <v>8</v>
      </c>
      <c r="U6471" s="98" t="s">
        <v>111</v>
      </c>
      <c r="V6471" s="98" t="s">
        <v>3139</v>
      </c>
      <c r="W6471" s="69">
        <f t="shared" si="202"/>
        <v>2.3373103353840824E-2</v>
      </c>
    </row>
    <row r="6472" spans="1:23">
      <c r="A6472" s="98">
        <f t="shared" si="203"/>
        <v>938</v>
      </c>
      <c r="B6472" s="99">
        <v>44408</v>
      </c>
      <c r="C6472" s="23">
        <v>4069</v>
      </c>
      <c r="D6472" s="23">
        <v>5</v>
      </c>
      <c r="E6472" s="98" t="s">
        <v>49</v>
      </c>
      <c r="F6472" s="98" t="s">
        <v>164</v>
      </c>
      <c r="G6472" s="98" t="s">
        <v>4120</v>
      </c>
      <c r="H6472" s="98" t="s">
        <v>1366</v>
      </c>
      <c r="I6472" s="98" t="s">
        <v>6379</v>
      </c>
      <c r="J6472" s="99">
        <v>45346</v>
      </c>
      <c r="K6472" s="107">
        <v>12000000</v>
      </c>
      <c r="L6472" s="98" t="s">
        <v>10999</v>
      </c>
      <c r="M6472" s="23">
        <v>1080</v>
      </c>
      <c r="N6472" s="23">
        <v>1</v>
      </c>
      <c r="O6472" s="107">
        <v>12000000</v>
      </c>
      <c r="P6472" s="23">
        <v>90</v>
      </c>
      <c r="Q6472" s="23">
        <v>2</v>
      </c>
      <c r="R6472" s="23">
        <v>2</v>
      </c>
      <c r="S6472" s="23">
        <v>0</v>
      </c>
      <c r="T6472" s="47">
        <v>11</v>
      </c>
      <c r="U6472" s="98" t="s">
        <v>111</v>
      </c>
      <c r="V6472" s="98" t="s">
        <v>3139</v>
      </c>
      <c r="W6472" s="69">
        <f t="shared" si="202"/>
        <v>3.2138017111531129E-2</v>
      </c>
    </row>
    <row r="6473" spans="1:23">
      <c r="A6473" s="98">
        <f t="shared" si="203"/>
        <v>938</v>
      </c>
      <c r="B6473" s="99">
        <v>44408</v>
      </c>
      <c r="C6473" s="23">
        <v>4070</v>
      </c>
      <c r="D6473" s="23">
        <v>5</v>
      </c>
      <c r="E6473" s="98" t="s">
        <v>49</v>
      </c>
      <c r="F6473" s="98" t="s">
        <v>164</v>
      </c>
      <c r="G6473" s="98" t="s">
        <v>4120</v>
      </c>
      <c r="H6473" s="98" t="s">
        <v>1366</v>
      </c>
      <c r="I6473" s="98" t="s">
        <v>6379</v>
      </c>
      <c r="J6473" s="99">
        <v>45346</v>
      </c>
      <c r="K6473" s="107">
        <v>17500000</v>
      </c>
      <c r="L6473" s="98" t="s">
        <v>11000</v>
      </c>
      <c r="M6473" s="23">
        <v>1080</v>
      </c>
      <c r="N6473" s="23">
        <v>1</v>
      </c>
      <c r="O6473" s="107">
        <v>17500000</v>
      </c>
      <c r="P6473" s="23">
        <v>180</v>
      </c>
      <c r="Q6473" s="23">
        <v>2</v>
      </c>
      <c r="R6473" s="23">
        <v>2</v>
      </c>
      <c r="S6473" s="23">
        <v>0</v>
      </c>
      <c r="T6473" s="47">
        <v>17.5</v>
      </c>
      <c r="U6473" s="98" t="s">
        <v>111</v>
      </c>
      <c r="V6473" s="98" t="s">
        <v>3139</v>
      </c>
      <c r="W6473" s="69">
        <f t="shared" si="202"/>
        <v>5.1128663586526804E-2</v>
      </c>
    </row>
    <row r="6474" spans="1:23">
      <c r="A6474" s="98">
        <f t="shared" si="203"/>
        <v>1669</v>
      </c>
      <c r="B6474" s="99">
        <v>44408</v>
      </c>
      <c r="C6474" s="23">
        <v>4071</v>
      </c>
      <c r="D6474" s="23">
        <v>5</v>
      </c>
      <c r="E6474" s="98" t="s">
        <v>49</v>
      </c>
      <c r="F6474" s="98" t="s">
        <v>164</v>
      </c>
      <c r="G6474" s="98" t="s">
        <v>4120</v>
      </c>
      <c r="H6474" s="98" t="s">
        <v>1366</v>
      </c>
      <c r="I6474" s="98" t="s">
        <v>6379</v>
      </c>
      <c r="J6474" s="99">
        <v>46077</v>
      </c>
      <c r="K6474" s="107">
        <v>30000000</v>
      </c>
      <c r="L6474" s="98" t="s">
        <v>11001</v>
      </c>
      <c r="M6474" s="23">
        <v>1800</v>
      </c>
      <c r="N6474" s="23">
        <v>1</v>
      </c>
      <c r="O6474" s="107">
        <v>30000000</v>
      </c>
      <c r="P6474" s="23">
        <v>360</v>
      </c>
      <c r="Q6474" s="23">
        <v>2</v>
      </c>
      <c r="R6474" s="23">
        <v>2</v>
      </c>
      <c r="S6474" s="23">
        <v>0</v>
      </c>
      <c r="T6474" s="47">
        <v>30</v>
      </c>
      <c r="U6474" s="98" t="s">
        <v>111</v>
      </c>
      <c r="V6474" s="98" t="s">
        <v>3139</v>
      </c>
      <c r="W6474" s="69">
        <f t="shared" si="202"/>
        <v>0.1559556616373681</v>
      </c>
    </row>
    <row r="6475" spans="1:23">
      <c r="A6475" s="98">
        <f t="shared" si="203"/>
        <v>1669</v>
      </c>
      <c r="B6475" s="99">
        <v>44408</v>
      </c>
      <c r="C6475" s="23">
        <v>4072</v>
      </c>
      <c r="D6475" s="23">
        <v>5</v>
      </c>
      <c r="E6475" s="98" t="s">
        <v>49</v>
      </c>
      <c r="F6475" s="98" t="s">
        <v>164</v>
      </c>
      <c r="G6475" s="98" t="s">
        <v>4120</v>
      </c>
      <c r="H6475" s="98" t="s">
        <v>1366</v>
      </c>
      <c r="I6475" s="98" t="s">
        <v>6379</v>
      </c>
      <c r="J6475" s="99">
        <v>46077</v>
      </c>
      <c r="K6475" s="107">
        <v>15000000</v>
      </c>
      <c r="L6475" s="98" t="s">
        <v>12459</v>
      </c>
      <c r="M6475" s="23">
        <v>1800</v>
      </c>
      <c r="N6475" s="23">
        <v>1</v>
      </c>
      <c r="O6475" s="107">
        <v>15000000</v>
      </c>
      <c r="P6475" s="23">
        <v>180</v>
      </c>
      <c r="Q6475" s="23">
        <v>2</v>
      </c>
      <c r="R6475" s="23">
        <v>2</v>
      </c>
      <c r="S6475" s="23">
        <v>0</v>
      </c>
      <c r="T6475" s="47">
        <v>15</v>
      </c>
      <c r="U6475" s="98" t="s">
        <v>111</v>
      </c>
      <c r="V6475" s="98" t="s">
        <v>3139</v>
      </c>
      <c r="W6475" s="69">
        <f t="shared" si="202"/>
        <v>7.7977830818684049E-2</v>
      </c>
    </row>
    <row r="6476" spans="1:23">
      <c r="A6476" s="98">
        <f t="shared" si="203"/>
        <v>1669</v>
      </c>
      <c r="B6476" s="99">
        <v>44408</v>
      </c>
      <c r="C6476" s="23">
        <v>4073</v>
      </c>
      <c r="D6476" s="23">
        <v>5</v>
      </c>
      <c r="E6476" s="98" t="s">
        <v>49</v>
      </c>
      <c r="F6476" s="98" t="s">
        <v>164</v>
      </c>
      <c r="G6476" s="98" t="s">
        <v>4120</v>
      </c>
      <c r="H6476" s="98" t="s">
        <v>1366</v>
      </c>
      <c r="I6476" s="98" t="s">
        <v>6379</v>
      </c>
      <c r="J6476" s="99">
        <v>46077</v>
      </c>
      <c r="K6476" s="107">
        <v>7000000</v>
      </c>
      <c r="L6476" s="98" t="s">
        <v>12460</v>
      </c>
      <c r="M6476" s="23">
        <v>1800</v>
      </c>
      <c r="N6476" s="23">
        <v>1</v>
      </c>
      <c r="O6476" s="107">
        <v>7000000</v>
      </c>
      <c r="P6476" s="23">
        <v>30</v>
      </c>
      <c r="Q6476" s="23">
        <v>2</v>
      </c>
      <c r="R6476" s="23">
        <v>2</v>
      </c>
      <c r="S6476" s="23">
        <v>0</v>
      </c>
      <c r="T6476" s="47">
        <v>6.4166650000000001</v>
      </c>
      <c r="U6476" s="98" t="s">
        <v>111</v>
      </c>
      <c r="V6476" s="98" t="s">
        <v>3139</v>
      </c>
      <c r="W6476" s="69">
        <f t="shared" si="202"/>
        <v>3.3357174519344744E-2</v>
      </c>
    </row>
    <row r="6477" spans="1:23">
      <c r="A6477" s="98">
        <f t="shared" si="203"/>
        <v>938</v>
      </c>
      <c r="B6477" s="99">
        <v>44408</v>
      </c>
      <c r="C6477" s="23">
        <v>4074</v>
      </c>
      <c r="D6477" s="23">
        <v>5</v>
      </c>
      <c r="E6477" s="98" t="s">
        <v>49</v>
      </c>
      <c r="F6477" s="98" t="s">
        <v>164</v>
      </c>
      <c r="G6477" s="98" t="s">
        <v>4120</v>
      </c>
      <c r="H6477" s="98" t="s">
        <v>1366</v>
      </c>
      <c r="I6477" s="98" t="s">
        <v>6379</v>
      </c>
      <c r="J6477" s="99">
        <v>45346</v>
      </c>
      <c r="K6477" s="107">
        <v>15000000</v>
      </c>
      <c r="L6477" s="98" t="s">
        <v>12461</v>
      </c>
      <c r="M6477" s="23">
        <v>1080</v>
      </c>
      <c r="N6477" s="23">
        <v>1</v>
      </c>
      <c r="O6477" s="107">
        <v>15000000</v>
      </c>
      <c r="P6477" s="23">
        <v>30</v>
      </c>
      <c r="Q6477" s="23">
        <v>2</v>
      </c>
      <c r="R6477" s="23">
        <v>2</v>
      </c>
      <c r="S6477" s="23">
        <v>0</v>
      </c>
      <c r="T6477" s="47">
        <v>12.916665</v>
      </c>
      <c r="U6477" s="98" t="s">
        <v>111</v>
      </c>
      <c r="V6477" s="98" t="s">
        <v>3139</v>
      </c>
      <c r="W6477" s="69">
        <f t="shared" si="202"/>
        <v>3.7737818253992299E-2</v>
      </c>
    </row>
    <row r="6478" spans="1:23">
      <c r="A6478" s="98">
        <f t="shared" si="203"/>
        <v>1669</v>
      </c>
      <c r="B6478" s="99">
        <v>44408</v>
      </c>
      <c r="C6478" s="23">
        <v>4075</v>
      </c>
      <c r="D6478" s="23">
        <v>5</v>
      </c>
      <c r="E6478" s="98" t="s">
        <v>49</v>
      </c>
      <c r="F6478" s="98" t="s">
        <v>164</v>
      </c>
      <c r="G6478" s="98" t="s">
        <v>4120</v>
      </c>
      <c r="H6478" s="98" t="s">
        <v>1366</v>
      </c>
      <c r="I6478" s="98" t="s">
        <v>6379</v>
      </c>
      <c r="J6478" s="99">
        <v>46077</v>
      </c>
      <c r="K6478" s="107">
        <v>15000000</v>
      </c>
      <c r="L6478" s="98" t="s">
        <v>12462</v>
      </c>
      <c r="M6478" s="23">
        <v>1800</v>
      </c>
      <c r="N6478" s="23">
        <v>1</v>
      </c>
      <c r="O6478" s="107">
        <v>15000000</v>
      </c>
      <c r="P6478" s="23">
        <v>180</v>
      </c>
      <c r="Q6478" s="23">
        <v>2</v>
      </c>
      <c r="R6478" s="23">
        <v>2</v>
      </c>
      <c r="S6478" s="23">
        <v>0</v>
      </c>
      <c r="T6478" s="47">
        <v>15</v>
      </c>
      <c r="U6478" s="98" t="s">
        <v>111</v>
      </c>
      <c r="V6478" s="98" t="s">
        <v>3139</v>
      </c>
      <c r="W6478" s="69">
        <f t="shared" si="202"/>
        <v>7.7977830818684049E-2</v>
      </c>
    </row>
    <row r="6479" spans="1:23">
      <c r="A6479" s="98">
        <f t="shared" si="203"/>
        <v>1669</v>
      </c>
      <c r="B6479" s="99">
        <v>44408</v>
      </c>
      <c r="C6479" s="23">
        <v>4076</v>
      </c>
      <c r="D6479" s="23">
        <v>5</v>
      </c>
      <c r="E6479" s="98" t="s">
        <v>49</v>
      </c>
      <c r="F6479" s="98" t="s">
        <v>164</v>
      </c>
      <c r="G6479" s="98" t="s">
        <v>4120</v>
      </c>
      <c r="H6479" s="98" t="s">
        <v>1366</v>
      </c>
      <c r="I6479" s="98" t="s">
        <v>6379</v>
      </c>
      <c r="J6479" s="99">
        <v>46077</v>
      </c>
      <c r="K6479" s="107">
        <v>30000000</v>
      </c>
      <c r="L6479" s="98" t="s">
        <v>12463</v>
      </c>
      <c r="M6479" s="23">
        <v>1800</v>
      </c>
      <c r="N6479" s="23">
        <v>1</v>
      </c>
      <c r="O6479" s="107">
        <v>30000000</v>
      </c>
      <c r="P6479" s="23">
        <v>180</v>
      </c>
      <c r="Q6479" s="23">
        <v>2</v>
      </c>
      <c r="R6479" s="23">
        <v>2</v>
      </c>
      <c r="S6479" s="23">
        <v>0</v>
      </c>
      <c r="T6479" s="47">
        <v>30</v>
      </c>
      <c r="U6479" s="98" t="s">
        <v>111</v>
      </c>
      <c r="V6479" s="98" t="s">
        <v>3139</v>
      </c>
      <c r="W6479" s="69">
        <f t="shared" si="202"/>
        <v>0.1559556616373681</v>
      </c>
    </row>
    <row r="6480" spans="1:23">
      <c r="A6480" s="98">
        <f t="shared" si="203"/>
        <v>1669</v>
      </c>
      <c r="B6480" s="99">
        <v>44408</v>
      </c>
      <c r="C6480" s="23">
        <v>4077</v>
      </c>
      <c r="D6480" s="23">
        <v>5</v>
      </c>
      <c r="E6480" s="98" t="s">
        <v>49</v>
      </c>
      <c r="F6480" s="98" t="s">
        <v>164</v>
      </c>
      <c r="G6480" s="98" t="s">
        <v>4120</v>
      </c>
      <c r="H6480" s="98" t="s">
        <v>1366</v>
      </c>
      <c r="I6480" s="98" t="s">
        <v>6379</v>
      </c>
      <c r="J6480" s="99">
        <v>46077</v>
      </c>
      <c r="K6480" s="107">
        <v>18000000</v>
      </c>
      <c r="L6480" s="98" t="s">
        <v>12464</v>
      </c>
      <c r="M6480" s="23">
        <v>1800</v>
      </c>
      <c r="N6480" s="23">
        <v>1</v>
      </c>
      <c r="O6480" s="107">
        <v>18000000</v>
      </c>
      <c r="P6480" s="23">
        <v>180</v>
      </c>
      <c r="Q6480" s="23">
        <v>2</v>
      </c>
      <c r="R6480" s="23">
        <v>2</v>
      </c>
      <c r="S6480" s="23">
        <v>0</v>
      </c>
      <c r="T6480" s="47">
        <v>18</v>
      </c>
      <c r="U6480" s="98" t="s">
        <v>111</v>
      </c>
      <c r="V6480" s="98" t="s">
        <v>3139</v>
      </c>
      <c r="W6480" s="69">
        <f t="shared" si="202"/>
        <v>9.3573396982420842E-2</v>
      </c>
    </row>
    <row r="6481" spans="1:23">
      <c r="A6481" s="98">
        <f t="shared" si="203"/>
        <v>939</v>
      </c>
      <c r="B6481" s="99">
        <v>44408</v>
      </c>
      <c r="C6481" s="23">
        <v>4078</v>
      </c>
      <c r="D6481" s="23">
        <v>5</v>
      </c>
      <c r="E6481" s="98" t="s">
        <v>49</v>
      </c>
      <c r="F6481" s="98" t="s">
        <v>164</v>
      </c>
      <c r="G6481" s="98" t="s">
        <v>4120</v>
      </c>
      <c r="H6481" s="98" t="s">
        <v>1366</v>
      </c>
      <c r="I6481" s="98" t="s">
        <v>6024</v>
      </c>
      <c r="J6481" s="99">
        <v>45347</v>
      </c>
      <c r="K6481" s="107">
        <v>18160000</v>
      </c>
      <c r="L6481" s="98" t="s">
        <v>12465</v>
      </c>
      <c r="M6481" s="23">
        <v>1080</v>
      </c>
      <c r="N6481" s="23">
        <v>1</v>
      </c>
      <c r="O6481" s="107">
        <v>18160000</v>
      </c>
      <c r="P6481" s="23">
        <v>180</v>
      </c>
      <c r="Q6481" s="23">
        <v>2</v>
      </c>
      <c r="R6481" s="23">
        <v>2</v>
      </c>
      <c r="S6481" s="23">
        <v>0</v>
      </c>
      <c r="T6481" s="47">
        <v>18.16</v>
      </c>
      <c r="U6481" s="98" t="s">
        <v>111</v>
      </c>
      <c r="V6481" s="98" t="s">
        <v>3139</v>
      </c>
      <c r="W6481" s="69">
        <f t="shared" si="202"/>
        <v>5.3113508520055794E-2</v>
      </c>
    </row>
    <row r="6482" spans="1:23">
      <c r="A6482" s="98">
        <f t="shared" si="203"/>
        <v>1670</v>
      </c>
      <c r="B6482" s="99">
        <v>44408</v>
      </c>
      <c r="C6482" s="23">
        <v>4079</v>
      </c>
      <c r="D6482" s="23">
        <v>5</v>
      </c>
      <c r="E6482" s="98" t="s">
        <v>49</v>
      </c>
      <c r="F6482" s="98" t="s">
        <v>164</v>
      </c>
      <c r="G6482" s="98" t="s">
        <v>4120</v>
      </c>
      <c r="H6482" s="98" t="s">
        <v>1366</v>
      </c>
      <c r="I6482" s="98" t="s">
        <v>6024</v>
      </c>
      <c r="J6482" s="99">
        <v>46078</v>
      </c>
      <c r="K6482" s="107">
        <v>70000000</v>
      </c>
      <c r="L6482" s="98" t="s">
        <v>12466</v>
      </c>
      <c r="M6482" s="23">
        <v>1800</v>
      </c>
      <c r="N6482" s="23">
        <v>1</v>
      </c>
      <c r="O6482" s="107">
        <v>70000000</v>
      </c>
      <c r="P6482" s="23">
        <v>180</v>
      </c>
      <c r="Q6482" s="23">
        <v>2</v>
      </c>
      <c r="R6482" s="23">
        <v>2</v>
      </c>
      <c r="S6482" s="23">
        <v>0</v>
      </c>
      <c r="T6482" s="47">
        <v>70.239684999999994</v>
      </c>
      <c r="U6482" s="98" t="s">
        <v>111</v>
      </c>
      <c r="V6482" s="98" t="s">
        <v>3139</v>
      </c>
      <c r="W6482" s="69">
        <f t="shared" si="202"/>
        <v>0.3653613308191887</v>
      </c>
    </row>
    <row r="6483" spans="1:23">
      <c r="A6483" s="98">
        <f t="shared" si="203"/>
        <v>1670</v>
      </c>
      <c r="B6483" s="99">
        <v>44408</v>
      </c>
      <c r="C6483" s="23">
        <v>4080</v>
      </c>
      <c r="D6483" s="23">
        <v>5</v>
      </c>
      <c r="E6483" s="98" t="s">
        <v>49</v>
      </c>
      <c r="F6483" s="98" t="s">
        <v>164</v>
      </c>
      <c r="G6483" s="98" t="s">
        <v>4120</v>
      </c>
      <c r="H6483" s="98" t="s">
        <v>1366</v>
      </c>
      <c r="I6483" s="98" t="s">
        <v>6024</v>
      </c>
      <c r="J6483" s="99">
        <v>46078</v>
      </c>
      <c r="K6483" s="107">
        <v>28000000</v>
      </c>
      <c r="L6483" s="98" t="s">
        <v>12467</v>
      </c>
      <c r="M6483" s="23">
        <v>1800</v>
      </c>
      <c r="N6483" s="23">
        <v>1</v>
      </c>
      <c r="O6483" s="107">
        <v>28000000</v>
      </c>
      <c r="P6483" s="23">
        <v>180</v>
      </c>
      <c r="Q6483" s="23">
        <v>2</v>
      </c>
      <c r="R6483" s="23">
        <v>2</v>
      </c>
      <c r="S6483" s="23">
        <v>0</v>
      </c>
      <c r="T6483" s="47">
        <v>28</v>
      </c>
      <c r="U6483" s="98" t="s">
        <v>111</v>
      </c>
      <c r="V6483" s="98" t="s">
        <v>3139</v>
      </c>
      <c r="W6483" s="69">
        <f t="shared" si="202"/>
        <v>0.14564583060042605</v>
      </c>
    </row>
    <row r="6484" spans="1:23">
      <c r="A6484" s="98">
        <f t="shared" si="203"/>
        <v>1670</v>
      </c>
      <c r="B6484" s="99">
        <v>44408</v>
      </c>
      <c r="C6484" s="23">
        <v>4081</v>
      </c>
      <c r="D6484" s="23">
        <v>5</v>
      </c>
      <c r="E6484" s="98" t="s">
        <v>49</v>
      </c>
      <c r="F6484" s="98" t="s">
        <v>164</v>
      </c>
      <c r="G6484" s="98" t="s">
        <v>4120</v>
      </c>
      <c r="H6484" s="98" t="s">
        <v>1366</v>
      </c>
      <c r="I6484" s="98" t="s">
        <v>6024</v>
      </c>
      <c r="J6484" s="99">
        <v>46078</v>
      </c>
      <c r="K6484" s="107">
        <v>6000000</v>
      </c>
      <c r="L6484" s="98" t="s">
        <v>12468</v>
      </c>
      <c r="M6484" s="23">
        <v>1800</v>
      </c>
      <c r="N6484" s="23">
        <v>1</v>
      </c>
      <c r="O6484" s="107">
        <v>6000000</v>
      </c>
      <c r="P6484" s="23">
        <v>180</v>
      </c>
      <c r="Q6484" s="23">
        <v>2</v>
      </c>
      <c r="R6484" s="23">
        <v>2</v>
      </c>
      <c r="S6484" s="23">
        <v>0</v>
      </c>
      <c r="T6484" s="47">
        <v>6</v>
      </c>
      <c r="U6484" s="98" t="s">
        <v>111</v>
      </c>
      <c r="V6484" s="98" t="s">
        <v>3139</v>
      </c>
      <c r="W6484" s="69">
        <f t="shared" si="202"/>
        <v>3.1209820842948436E-2</v>
      </c>
    </row>
    <row r="6485" spans="1:23">
      <c r="A6485" s="98">
        <f t="shared" si="203"/>
        <v>1670</v>
      </c>
      <c r="B6485" s="99">
        <v>44408</v>
      </c>
      <c r="C6485" s="23">
        <v>4082</v>
      </c>
      <c r="D6485" s="23">
        <v>5</v>
      </c>
      <c r="E6485" s="98" t="s">
        <v>49</v>
      </c>
      <c r="F6485" s="98" t="s">
        <v>164</v>
      </c>
      <c r="G6485" s="98" t="s">
        <v>4120</v>
      </c>
      <c r="H6485" s="98" t="s">
        <v>1366</v>
      </c>
      <c r="I6485" s="98" t="s">
        <v>6024</v>
      </c>
      <c r="J6485" s="99">
        <v>46078</v>
      </c>
      <c r="K6485" s="107">
        <v>15000000</v>
      </c>
      <c r="L6485" s="98" t="s">
        <v>12469</v>
      </c>
      <c r="M6485" s="23">
        <v>1800</v>
      </c>
      <c r="N6485" s="23">
        <v>1</v>
      </c>
      <c r="O6485" s="107">
        <v>15000000</v>
      </c>
      <c r="P6485" s="23">
        <v>180</v>
      </c>
      <c r="Q6485" s="23">
        <v>2</v>
      </c>
      <c r="R6485" s="23">
        <v>2</v>
      </c>
      <c r="S6485" s="23">
        <v>0</v>
      </c>
      <c r="T6485" s="47">
        <v>15</v>
      </c>
      <c r="U6485" s="98" t="s">
        <v>111</v>
      </c>
      <c r="V6485" s="98" t="s">
        <v>3139</v>
      </c>
      <c r="W6485" s="69">
        <f t="shared" si="202"/>
        <v>7.8024552107371095E-2</v>
      </c>
    </row>
    <row r="6486" spans="1:23">
      <c r="A6486" s="98">
        <f t="shared" si="203"/>
        <v>939</v>
      </c>
      <c r="B6486" s="99">
        <v>44408</v>
      </c>
      <c r="C6486" s="23">
        <v>4083</v>
      </c>
      <c r="D6486" s="23">
        <v>5</v>
      </c>
      <c r="E6486" s="98" t="s">
        <v>49</v>
      </c>
      <c r="F6486" s="98" t="s">
        <v>164</v>
      </c>
      <c r="G6486" s="98" t="s">
        <v>4120</v>
      </c>
      <c r="H6486" s="98" t="s">
        <v>1366</v>
      </c>
      <c r="I6486" s="98" t="s">
        <v>6024</v>
      </c>
      <c r="J6486" s="99">
        <v>45347</v>
      </c>
      <c r="K6486" s="107">
        <v>7500000</v>
      </c>
      <c r="L6486" s="98" t="s">
        <v>12470</v>
      </c>
      <c r="M6486" s="23">
        <v>1080</v>
      </c>
      <c r="N6486" s="23">
        <v>1</v>
      </c>
      <c r="O6486" s="107">
        <v>7500000</v>
      </c>
      <c r="P6486" s="23">
        <v>90</v>
      </c>
      <c r="Q6486" s="23">
        <v>2</v>
      </c>
      <c r="R6486" s="23">
        <v>2</v>
      </c>
      <c r="S6486" s="23">
        <v>0</v>
      </c>
      <c r="T6486" s="47">
        <v>6.875</v>
      </c>
      <c r="U6486" s="98" t="s">
        <v>111</v>
      </c>
      <c r="V6486" s="98" t="s">
        <v>3139</v>
      </c>
      <c r="W6486" s="69">
        <f t="shared" si="202"/>
        <v>2.0107674618688523E-2</v>
      </c>
    </row>
    <row r="6487" spans="1:23">
      <c r="A6487" s="98">
        <f t="shared" si="203"/>
        <v>1670</v>
      </c>
      <c r="B6487" s="99">
        <v>44408</v>
      </c>
      <c r="C6487" s="23">
        <v>4084</v>
      </c>
      <c r="D6487" s="23">
        <v>5</v>
      </c>
      <c r="E6487" s="98" t="s">
        <v>49</v>
      </c>
      <c r="F6487" s="98" t="s">
        <v>164</v>
      </c>
      <c r="G6487" s="98" t="s">
        <v>4120</v>
      </c>
      <c r="H6487" s="98" t="s">
        <v>1366</v>
      </c>
      <c r="I6487" s="98" t="s">
        <v>6024</v>
      </c>
      <c r="J6487" s="99">
        <v>46078</v>
      </c>
      <c r="K6487" s="107">
        <v>14000000</v>
      </c>
      <c r="L6487" s="98" t="s">
        <v>12471</v>
      </c>
      <c r="M6487" s="23">
        <v>1800</v>
      </c>
      <c r="N6487" s="23">
        <v>1</v>
      </c>
      <c r="O6487" s="107">
        <v>14000000</v>
      </c>
      <c r="P6487" s="23">
        <v>180</v>
      </c>
      <c r="Q6487" s="23">
        <v>2</v>
      </c>
      <c r="R6487" s="23">
        <v>2</v>
      </c>
      <c r="S6487" s="23">
        <v>0</v>
      </c>
      <c r="T6487" s="47">
        <v>14</v>
      </c>
      <c r="U6487" s="98" t="s">
        <v>111</v>
      </c>
      <c r="V6487" s="98" t="s">
        <v>3139</v>
      </c>
      <c r="W6487" s="69">
        <f t="shared" si="202"/>
        <v>7.2822915300213023E-2</v>
      </c>
    </row>
    <row r="6488" spans="1:23">
      <c r="A6488" s="98">
        <f t="shared" si="203"/>
        <v>1670</v>
      </c>
      <c r="B6488" s="99">
        <v>44408</v>
      </c>
      <c r="C6488" s="23">
        <v>4085</v>
      </c>
      <c r="D6488" s="23">
        <v>5</v>
      </c>
      <c r="E6488" s="98" t="s">
        <v>49</v>
      </c>
      <c r="F6488" s="98" t="s">
        <v>164</v>
      </c>
      <c r="G6488" s="98" t="s">
        <v>4120</v>
      </c>
      <c r="H6488" s="98" t="s">
        <v>1366</v>
      </c>
      <c r="I6488" s="98" t="s">
        <v>6024</v>
      </c>
      <c r="J6488" s="99">
        <v>46078</v>
      </c>
      <c r="K6488" s="107">
        <v>10000000</v>
      </c>
      <c r="L6488" s="98" t="s">
        <v>12472</v>
      </c>
      <c r="M6488" s="23">
        <v>1800</v>
      </c>
      <c r="N6488" s="23">
        <v>1</v>
      </c>
      <c r="O6488" s="107">
        <v>10000000</v>
      </c>
      <c r="P6488" s="23">
        <v>180</v>
      </c>
      <c r="Q6488" s="23">
        <v>2</v>
      </c>
      <c r="R6488" s="23">
        <v>2</v>
      </c>
      <c r="S6488" s="23">
        <v>0</v>
      </c>
      <c r="T6488" s="47">
        <v>10</v>
      </c>
      <c r="U6488" s="98" t="s">
        <v>111</v>
      </c>
      <c r="V6488" s="98" t="s">
        <v>3139</v>
      </c>
      <c r="W6488" s="69">
        <f t="shared" si="202"/>
        <v>5.2016368071580728E-2</v>
      </c>
    </row>
    <row r="6489" spans="1:23">
      <c r="A6489" s="98">
        <f t="shared" si="203"/>
        <v>939</v>
      </c>
      <c r="B6489" s="99">
        <v>44408</v>
      </c>
      <c r="C6489" s="23">
        <v>4086</v>
      </c>
      <c r="D6489" s="23">
        <v>5</v>
      </c>
      <c r="E6489" s="98" t="s">
        <v>49</v>
      </c>
      <c r="F6489" s="98" t="s">
        <v>164</v>
      </c>
      <c r="G6489" s="98" t="s">
        <v>4120</v>
      </c>
      <c r="H6489" s="98" t="s">
        <v>1366</v>
      </c>
      <c r="I6489" s="98" t="s">
        <v>6024</v>
      </c>
      <c r="J6489" s="99">
        <v>45347</v>
      </c>
      <c r="K6489" s="107">
        <v>5000000</v>
      </c>
      <c r="L6489" s="98" t="s">
        <v>12473</v>
      </c>
      <c r="M6489" s="23">
        <v>1080</v>
      </c>
      <c r="N6489" s="23">
        <v>1</v>
      </c>
      <c r="O6489" s="107">
        <v>5000000</v>
      </c>
      <c r="P6489" s="23">
        <v>180</v>
      </c>
      <c r="Q6489" s="23">
        <v>2</v>
      </c>
      <c r="R6489" s="23">
        <v>2</v>
      </c>
      <c r="S6489" s="23">
        <v>0</v>
      </c>
      <c r="T6489" s="47">
        <v>5</v>
      </c>
      <c r="U6489" s="98" t="s">
        <v>111</v>
      </c>
      <c r="V6489" s="98" t="s">
        <v>3139</v>
      </c>
      <c r="W6489" s="69">
        <f t="shared" si="202"/>
        <v>1.4623763359046199E-2</v>
      </c>
    </row>
    <row r="6490" spans="1:23">
      <c r="A6490" s="98">
        <f t="shared" si="203"/>
        <v>939</v>
      </c>
      <c r="B6490" s="99">
        <v>44408</v>
      </c>
      <c r="C6490" s="23">
        <v>4087</v>
      </c>
      <c r="D6490" s="23">
        <v>5</v>
      </c>
      <c r="E6490" s="98" t="s">
        <v>49</v>
      </c>
      <c r="F6490" s="98" t="s">
        <v>164</v>
      </c>
      <c r="G6490" s="98" t="s">
        <v>4120</v>
      </c>
      <c r="H6490" s="98" t="s">
        <v>1366</v>
      </c>
      <c r="I6490" s="98" t="s">
        <v>6024</v>
      </c>
      <c r="J6490" s="99">
        <v>45347</v>
      </c>
      <c r="K6490" s="107">
        <v>10000000</v>
      </c>
      <c r="L6490" s="98" t="s">
        <v>12474</v>
      </c>
      <c r="M6490" s="23">
        <v>1080</v>
      </c>
      <c r="N6490" s="23">
        <v>1</v>
      </c>
      <c r="O6490" s="107">
        <v>10000000</v>
      </c>
      <c r="P6490" s="23">
        <v>180</v>
      </c>
      <c r="Q6490" s="23">
        <v>2</v>
      </c>
      <c r="R6490" s="23">
        <v>2</v>
      </c>
      <c r="S6490" s="23">
        <v>0</v>
      </c>
      <c r="T6490" s="47">
        <v>10</v>
      </c>
      <c r="U6490" s="98" t="s">
        <v>111</v>
      </c>
      <c r="V6490" s="98" t="s">
        <v>3139</v>
      </c>
      <c r="W6490" s="69">
        <f t="shared" si="202"/>
        <v>2.9247526718092397E-2</v>
      </c>
    </row>
    <row r="6491" spans="1:23">
      <c r="A6491" s="98">
        <f t="shared" si="203"/>
        <v>939</v>
      </c>
      <c r="B6491" s="99">
        <v>44408</v>
      </c>
      <c r="C6491" s="23">
        <v>4088</v>
      </c>
      <c r="D6491" s="23">
        <v>5</v>
      </c>
      <c r="E6491" s="98" t="s">
        <v>49</v>
      </c>
      <c r="F6491" s="98" t="s">
        <v>164</v>
      </c>
      <c r="G6491" s="98" t="s">
        <v>4120</v>
      </c>
      <c r="H6491" s="98" t="s">
        <v>1366</v>
      </c>
      <c r="I6491" s="98" t="s">
        <v>6024</v>
      </c>
      <c r="J6491" s="99">
        <v>45347</v>
      </c>
      <c r="K6491" s="107">
        <v>11000000</v>
      </c>
      <c r="L6491" s="98" t="s">
        <v>12475</v>
      </c>
      <c r="M6491" s="23">
        <v>1080</v>
      </c>
      <c r="N6491" s="23">
        <v>1</v>
      </c>
      <c r="O6491" s="107">
        <v>11000000</v>
      </c>
      <c r="P6491" s="23">
        <v>180</v>
      </c>
      <c r="Q6491" s="23">
        <v>2</v>
      </c>
      <c r="R6491" s="23">
        <v>2</v>
      </c>
      <c r="S6491" s="23">
        <v>0</v>
      </c>
      <c r="T6491" s="47">
        <v>11</v>
      </c>
      <c r="U6491" s="98" t="s">
        <v>111</v>
      </c>
      <c r="V6491" s="98" t="s">
        <v>3139</v>
      </c>
      <c r="W6491" s="69">
        <f t="shared" si="202"/>
        <v>3.2172279389901637E-2</v>
      </c>
    </row>
    <row r="6492" spans="1:23">
      <c r="A6492" s="98">
        <f t="shared" si="203"/>
        <v>1670</v>
      </c>
      <c r="B6492" s="99">
        <v>44408</v>
      </c>
      <c r="C6492" s="23">
        <v>4089</v>
      </c>
      <c r="D6492" s="23">
        <v>5</v>
      </c>
      <c r="E6492" s="98" t="s">
        <v>49</v>
      </c>
      <c r="F6492" s="98" t="s">
        <v>164</v>
      </c>
      <c r="G6492" s="98" t="s">
        <v>4120</v>
      </c>
      <c r="H6492" s="98" t="s">
        <v>1366</v>
      </c>
      <c r="I6492" s="98" t="s">
        <v>6024</v>
      </c>
      <c r="J6492" s="99">
        <v>46078</v>
      </c>
      <c r="K6492" s="107">
        <v>20000000</v>
      </c>
      <c r="L6492" s="98" t="s">
        <v>12476</v>
      </c>
      <c r="M6492" s="23">
        <v>1800</v>
      </c>
      <c r="N6492" s="23">
        <v>1</v>
      </c>
      <c r="O6492" s="107">
        <v>20000000</v>
      </c>
      <c r="P6492" s="23">
        <v>180</v>
      </c>
      <c r="Q6492" s="23">
        <v>2</v>
      </c>
      <c r="R6492" s="23">
        <v>2</v>
      </c>
      <c r="S6492" s="23">
        <v>0</v>
      </c>
      <c r="T6492" s="47">
        <v>20</v>
      </c>
      <c r="U6492" s="98" t="s">
        <v>111</v>
      </c>
      <c r="V6492" s="98" t="s">
        <v>3139</v>
      </c>
      <c r="W6492" s="69">
        <f t="shared" si="202"/>
        <v>0.10403273614316146</v>
      </c>
    </row>
    <row r="6493" spans="1:23">
      <c r="A6493" s="98">
        <f t="shared" si="203"/>
        <v>574</v>
      </c>
      <c r="B6493" s="99">
        <v>44408</v>
      </c>
      <c r="C6493" s="23">
        <v>4090</v>
      </c>
      <c r="D6493" s="23">
        <v>5</v>
      </c>
      <c r="E6493" s="98" t="s">
        <v>49</v>
      </c>
      <c r="F6493" s="98" t="s">
        <v>164</v>
      </c>
      <c r="G6493" s="98" t="s">
        <v>4120</v>
      </c>
      <c r="H6493" s="98" t="s">
        <v>1366</v>
      </c>
      <c r="I6493" s="98" t="s">
        <v>6024</v>
      </c>
      <c r="J6493" s="99">
        <v>44982</v>
      </c>
      <c r="K6493" s="107">
        <v>10000000</v>
      </c>
      <c r="L6493" s="98" t="s">
        <v>12477</v>
      </c>
      <c r="M6493" s="23">
        <v>720</v>
      </c>
      <c r="N6493" s="23">
        <v>1</v>
      </c>
      <c r="O6493" s="107">
        <v>10000000</v>
      </c>
      <c r="P6493" s="23">
        <v>180</v>
      </c>
      <c r="Q6493" s="23">
        <v>2</v>
      </c>
      <c r="R6493" s="23">
        <v>2</v>
      </c>
      <c r="S6493" s="23">
        <v>0</v>
      </c>
      <c r="T6493" s="47">
        <v>10</v>
      </c>
      <c r="U6493" s="98" t="s">
        <v>111</v>
      </c>
      <c r="V6493" s="98" t="s">
        <v>3139</v>
      </c>
      <c r="W6493" s="69">
        <f t="shared" si="202"/>
        <v>1.7878679804243916E-2</v>
      </c>
    </row>
    <row r="6494" spans="1:23">
      <c r="A6494" s="98">
        <f t="shared" si="203"/>
        <v>939</v>
      </c>
      <c r="B6494" s="99">
        <v>44408</v>
      </c>
      <c r="C6494" s="23">
        <v>4091</v>
      </c>
      <c r="D6494" s="23">
        <v>5</v>
      </c>
      <c r="E6494" s="98" t="s">
        <v>49</v>
      </c>
      <c r="F6494" s="98" t="s">
        <v>164</v>
      </c>
      <c r="G6494" s="98" t="s">
        <v>4120</v>
      </c>
      <c r="H6494" s="98" t="s">
        <v>1366</v>
      </c>
      <c r="I6494" s="98" t="s">
        <v>6024</v>
      </c>
      <c r="J6494" s="99">
        <v>45347</v>
      </c>
      <c r="K6494" s="107">
        <v>10000000</v>
      </c>
      <c r="L6494" s="98" t="s">
        <v>12478</v>
      </c>
      <c r="M6494" s="23">
        <v>1080</v>
      </c>
      <c r="N6494" s="23">
        <v>1</v>
      </c>
      <c r="O6494" s="107">
        <v>10000000</v>
      </c>
      <c r="P6494" s="23">
        <v>180</v>
      </c>
      <c r="Q6494" s="23">
        <v>2</v>
      </c>
      <c r="R6494" s="23">
        <v>2</v>
      </c>
      <c r="S6494" s="23">
        <v>0</v>
      </c>
      <c r="T6494" s="47">
        <v>10</v>
      </c>
      <c r="U6494" s="98" t="s">
        <v>111</v>
      </c>
      <c r="V6494" s="98" t="s">
        <v>3139</v>
      </c>
      <c r="W6494" s="69">
        <f t="shared" si="202"/>
        <v>2.9247526718092397E-2</v>
      </c>
    </row>
    <row r="6495" spans="1:23">
      <c r="A6495" s="98">
        <f t="shared" si="203"/>
        <v>939</v>
      </c>
      <c r="B6495" s="99">
        <v>44408</v>
      </c>
      <c r="C6495" s="23">
        <v>4092</v>
      </c>
      <c r="D6495" s="23">
        <v>5</v>
      </c>
      <c r="E6495" s="98" t="s">
        <v>49</v>
      </c>
      <c r="F6495" s="98" t="s">
        <v>164</v>
      </c>
      <c r="G6495" s="98" t="s">
        <v>4120</v>
      </c>
      <c r="H6495" s="98" t="s">
        <v>1366</v>
      </c>
      <c r="I6495" s="98" t="s">
        <v>6024</v>
      </c>
      <c r="J6495" s="99">
        <v>45347</v>
      </c>
      <c r="K6495" s="107">
        <v>8500000</v>
      </c>
      <c r="L6495" s="98" t="s">
        <v>12479</v>
      </c>
      <c r="M6495" s="23">
        <v>1080</v>
      </c>
      <c r="N6495" s="23">
        <v>1</v>
      </c>
      <c r="O6495" s="107">
        <v>8500000</v>
      </c>
      <c r="P6495" s="23">
        <v>30</v>
      </c>
      <c r="Q6495" s="23">
        <v>2</v>
      </c>
      <c r="R6495" s="23">
        <v>2</v>
      </c>
      <c r="S6495" s="23">
        <v>0</v>
      </c>
      <c r="T6495" s="47">
        <v>7.319445</v>
      </c>
      <c r="U6495" s="98" t="s">
        <v>111</v>
      </c>
      <c r="V6495" s="98" t="s">
        <v>3139</v>
      </c>
      <c r="W6495" s="69">
        <f t="shared" si="202"/>
        <v>2.1407566319910781E-2</v>
      </c>
    </row>
    <row r="6496" spans="1:23">
      <c r="A6496" s="98">
        <f t="shared" si="203"/>
        <v>1670</v>
      </c>
      <c r="B6496" s="99">
        <v>44408</v>
      </c>
      <c r="C6496" s="23">
        <v>4093</v>
      </c>
      <c r="D6496" s="23">
        <v>5</v>
      </c>
      <c r="E6496" s="98" t="s">
        <v>49</v>
      </c>
      <c r="F6496" s="98" t="s">
        <v>164</v>
      </c>
      <c r="G6496" s="98" t="s">
        <v>4120</v>
      </c>
      <c r="H6496" s="98" t="s">
        <v>1366</v>
      </c>
      <c r="I6496" s="98" t="s">
        <v>6024</v>
      </c>
      <c r="J6496" s="99">
        <v>46078</v>
      </c>
      <c r="K6496" s="107">
        <v>16000000</v>
      </c>
      <c r="L6496" s="98" t="s">
        <v>12480</v>
      </c>
      <c r="M6496" s="23">
        <v>1800</v>
      </c>
      <c r="N6496" s="23">
        <v>1</v>
      </c>
      <c r="O6496" s="107">
        <v>16000000</v>
      </c>
      <c r="P6496" s="23">
        <v>180</v>
      </c>
      <c r="Q6496" s="23">
        <v>2</v>
      </c>
      <c r="R6496" s="23">
        <v>2</v>
      </c>
      <c r="S6496" s="23">
        <v>0</v>
      </c>
      <c r="T6496" s="47">
        <v>16</v>
      </c>
      <c r="U6496" s="98" t="s">
        <v>111</v>
      </c>
      <c r="V6496" s="98" t="s">
        <v>3139</v>
      </c>
      <c r="W6496" s="69">
        <f t="shared" si="202"/>
        <v>8.3226188914529153E-2</v>
      </c>
    </row>
    <row r="6497" spans="1:23">
      <c r="A6497" s="98">
        <f t="shared" si="203"/>
        <v>1670</v>
      </c>
      <c r="B6497" s="99">
        <v>44408</v>
      </c>
      <c r="C6497" s="23">
        <v>4094</v>
      </c>
      <c r="D6497" s="23">
        <v>5</v>
      </c>
      <c r="E6497" s="98" t="s">
        <v>49</v>
      </c>
      <c r="F6497" s="98" t="s">
        <v>164</v>
      </c>
      <c r="G6497" s="98" t="s">
        <v>4120</v>
      </c>
      <c r="H6497" s="98" t="s">
        <v>1366</v>
      </c>
      <c r="I6497" s="98" t="s">
        <v>6024</v>
      </c>
      <c r="J6497" s="99">
        <v>46078</v>
      </c>
      <c r="K6497" s="107">
        <v>30000000</v>
      </c>
      <c r="L6497" s="98" t="s">
        <v>12481</v>
      </c>
      <c r="M6497" s="23">
        <v>1800</v>
      </c>
      <c r="N6497" s="23">
        <v>1</v>
      </c>
      <c r="O6497" s="107">
        <v>30000000</v>
      </c>
      <c r="P6497" s="23">
        <v>180</v>
      </c>
      <c r="Q6497" s="23">
        <v>2</v>
      </c>
      <c r="R6497" s="23">
        <v>2</v>
      </c>
      <c r="S6497" s="23">
        <v>0</v>
      </c>
      <c r="T6497" s="47">
        <v>30</v>
      </c>
      <c r="U6497" s="98" t="s">
        <v>111</v>
      </c>
      <c r="V6497" s="98" t="s">
        <v>3139</v>
      </c>
      <c r="W6497" s="69">
        <f t="shared" si="202"/>
        <v>0.15604910421474219</v>
      </c>
    </row>
    <row r="6498" spans="1:23">
      <c r="A6498" s="98">
        <f t="shared" si="203"/>
        <v>1670</v>
      </c>
      <c r="B6498" s="99">
        <v>44408</v>
      </c>
      <c r="C6498" s="23">
        <v>4095</v>
      </c>
      <c r="D6498" s="23">
        <v>5</v>
      </c>
      <c r="E6498" s="98" t="s">
        <v>49</v>
      </c>
      <c r="F6498" s="98" t="s">
        <v>164</v>
      </c>
      <c r="G6498" s="98" t="s">
        <v>4120</v>
      </c>
      <c r="H6498" s="98" t="s">
        <v>1366</v>
      </c>
      <c r="I6498" s="98" t="s">
        <v>6024</v>
      </c>
      <c r="J6498" s="99">
        <v>46078</v>
      </c>
      <c r="K6498" s="107">
        <v>10000000</v>
      </c>
      <c r="L6498" s="98" t="s">
        <v>12482</v>
      </c>
      <c r="M6498" s="23">
        <v>1800</v>
      </c>
      <c r="N6498" s="23">
        <v>1</v>
      </c>
      <c r="O6498" s="107">
        <v>10000000</v>
      </c>
      <c r="P6498" s="23">
        <v>180</v>
      </c>
      <c r="Q6498" s="23">
        <v>2</v>
      </c>
      <c r="R6498" s="23">
        <v>2</v>
      </c>
      <c r="S6498" s="23">
        <v>0</v>
      </c>
      <c r="T6498" s="47">
        <v>10</v>
      </c>
      <c r="U6498" s="98" t="s">
        <v>111</v>
      </c>
      <c r="V6498" s="98" t="s">
        <v>3139</v>
      </c>
      <c r="W6498" s="69">
        <f t="shared" si="202"/>
        <v>5.2016368071580728E-2</v>
      </c>
    </row>
    <row r="6499" spans="1:23">
      <c r="A6499" s="98">
        <f t="shared" si="203"/>
        <v>1670</v>
      </c>
      <c r="B6499" s="99">
        <v>44408</v>
      </c>
      <c r="C6499" s="23">
        <v>4096</v>
      </c>
      <c r="D6499" s="23">
        <v>5</v>
      </c>
      <c r="E6499" s="98" t="s">
        <v>49</v>
      </c>
      <c r="F6499" s="98" t="s">
        <v>164</v>
      </c>
      <c r="G6499" s="98" t="s">
        <v>4120</v>
      </c>
      <c r="H6499" s="98" t="s">
        <v>1366</v>
      </c>
      <c r="I6499" s="98" t="s">
        <v>6024</v>
      </c>
      <c r="J6499" s="99">
        <v>46078</v>
      </c>
      <c r="K6499" s="107">
        <v>5000000</v>
      </c>
      <c r="L6499" s="98" t="s">
        <v>12483</v>
      </c>
      <c r="M6499" s="23">
        <v>1800</v>
      </c>
      <c r="N6499" s="23">
        <v>1</v>
      </c>
      <c r="O6499" s="107">
        <v>5000000</v>
      </c>
      <c r="P6499" s="23">
        <v>180</v>
      </c>
      <c r="Q6499" s="23">
        <v>2</v>
      </c>
      <c r="R6499" s="23">
        <v>2</v>
      </c>
      <c r="S6499" s="23">
        <v>0</v>
      </c>
      <c r="T6499" s="47">
        <v>5</v>
      </c>
      <c r="U6499" s="98" t="s">
        <v>111</v>
      </c>
      <c r="V6499" s="98" t="s">
        <v>3139</v>
      </c>
      <c r="W6499" s="69">
        <f t="shared" si="202"/>
        <v>2.6008184035790364E-2</v>
      </c>
    </row>
    <row r="6500" spans="1:23">
      <c r="A6500" s="98">
        <f t="shared" si="203"/>
        <v>1670</v>
      </c>
      <c r="B6500" s="99">
        <v>44408</v>
      </c>
      <c r="C6500" s="23">
        <v>4097</v>
      </c>
      <c r="D6500" s="23">
        <v>5</v>
      </c>
      <c r="E6500" s="98" t="s">
        <v>49</v>
      </c>
      <c r="F6500" s="98" t="s">
        <v>164</v>
      </c>
      <c r="G6500" s="98" t="s">
        <v>4120</v>
      </c>
      <c r="H6500" s="98" t="s">
        <v>1366</v>
      </c>
      <c r="I6500" s="98" t="s">
        <v>6024</v>
      </c>
      <c r="J6500" s="99">
        <v>46078</v>
      </c>
      <c r="K6500" s="107">
        <v>13000000</v>
      </c>
      <c r="L6500" s="98" t="s">
        <v>12484</v>
      </c>
      <c r="M6500" s="23">
        <v>1800</v>
      </c>
      <c r="N6500" s="23">
        <v>1</v>
      </c>
      <c r="O6500" s="107">
        <v>13000000</v>
      </c>
      <c r="P6500" s="23">
        <v>180</v>
      </c>
      <c r="Q6500" s="23">
        <v>2</v>
      </c>
      <c r="R6500" s="23">
        <v>2</v>
      </c>
      <c r="S6500" s="23">
        <v>0</v>
      </c>
      <c r="T6500" s="47">
        <v>13</v>
      </c>
      <c r="U6500" s="98" t="s">
        <v>111</v>
      </c>
      <c r="V6500" s="98" t="s">
        <v>3139</v>
      </c>
      <c r="W6500" s="69">
        <f t="shared" si="202"/>
        <v>6.7621278493054937E-2</v>
      </c>
    </row>
    <row r="6501" spans="1:23">
      <c r="A6501" s="98">
        <f t="shared" si="203"/>
        <v>1670</v>
      </c>
      <c r="B6501" s="99">
        <v>44408</v>
      </c>
      <c r="C6501" s="23">
        <v>4098</v>
      </c>
      <c r="D6501" s="23">
        <v>5</v>
      </c>
      <c r="E6501" s="98" t="s">
        <v>49</v>
      </c>
      <c r="F6501" s="98" t="s">
        <v>164</v>
      </c>
      <c r="G6501" s="98" t="s">
        <v>4120</v>
      </c>
      <c r="H6501" s="98" t="s">
        <v>1366</v>
      </c>
      <c r="I6501" s="98" t="s">
        <v>6024</v>
      </c>
      <c r="J6501" s="99">
        <v>46078</v>
      </c>
      <c r="K6501" s="107">
        <v>7500000</v>
      </c>
      <c r="L6501" s="98" t="s">
        <v>12485</v>
      </c>
      <c r="M6501" s="23">
        <v>1800</v>
      </c>
      <c r="N6501" s="23">
        <v>1</v>
      </c>
      <c r="O6501" s="107">
        <v>7500000</v>
      </c>
      <c r="P6501" s="23">
        <v>180</v>
      </c>
      <c r="Q6501" s="23">
        <v>2</v>
      </c>
      <c r="R6501" s="23">
        <v>2</v>
      </c>
      <c r="S6501" s="23">
        <v>0</v>
      </c>
      <c r="T6501" s="47">
        <v>7.5</v>
      </c>
      <c r="U6501" s="98" t="s">
        <v>111</v>
      </c>
      <c r="V6501" s="98" t="s">
        <v>3139</v>
      </c>
      <c r="W6501" s="69">
        <f t="shared" si="202"/>
        <v>3.9012276053685548E-2</v>
      </c>
    </row>
    <row r="6502" spans="1:23">
      <c r="A6502" s="98">
        <f t="shared" si="203"/>
        <v>1670</v>
      </c>
      <c r="B6502" s="99">
        <v>44408</v>
      </c>
      <c r="C6502" s="23">
        <v>4099</v>
      </c>
      <c r="D6502" s="23">
        <v>5</v>
      </c>
      <c r="E6502" s="98" t="s">
        <v>49</v>
      </c>
      <c r="F6502" s="98" t="s">
        <v>164</v>
      </c>
      <c r="G6502" s="98" t="s">
        <v>4120</v>
      </c>
      <c r="H6502" s="98" t="s">
        <v>1366</v>
      </c>
      <c r="I6502" s="98" t="s">
        <v>6024</v>
      </c>
      <c r="J6502" s="99">
        <v>46078</v>
      </c>
      <c r="K6502" s="107">
        <v>10000000</v>
      </c>
      <c r="L6502" s="98" t="s">
        <v>12486</v>
      </c>
      <c r="M6502" s="23">
        <v>1800</v>
      </c>
      <c r="N6502" s="23">
        <v>1</v>
      </c>
      <c r="O6502" s="107">
        <v>10000000</v>
      </c>
      <c r="P6502" s="23">
        <v>180</v>
      </c>
      <c r="Q6502" s="23">
        <v>2</v>
      </c>
      <c r="R6502" s="23">
        <v>2</v>
      </c>
      <c r="S6502" s="23">
        <v>0</v>
      </c>
      <c r="T6502" s="47">
        <v>10</v>
      </c>
      <c r="U6502" s="98" t="s">
        <v>111</v>
      </c>
      <c r="V6502" s="98" t="s">
        <v>3139</v>
      </c>
      <c r="W6502" s="69">
        <f t="shared" si="202"/>
        <v>5.2016368071580728E-2</v>
      </c>
    </row>
    <row r="6503" spans="1:23">
      <c r="A6503" s="98">
        <f t="shared" si="203"/>
        <v>1670</v>
      </c>
      <c r="B6503" s="99">
        <v>44408</v>
      </c>
      <c r="C6503" s="23">
        <v>4100</v>
      </c>
      <c r="D6503" s="23">
        <v>5</v>
      </c>
      <c r="E6503" s="98" t="s">
        <v>49</v>
      </c>
      <c r="F6503" s="98" t="s">
        <v>164</v>
      </c>
      <c r="G6503" s="98" t="s">
        <v>4120</v>
      </c>
      <c r="H6503" s="98" t="s">
        <v>1366</v>
      </c>
      <c r="I6503" s="98" t="s">
        <v>6024</v>
      </c>
      <c r="J6503" s="99">
        <v>46078</v>
      </c>
      <c r="K6503" s="107">
        <v>20000000</v>
      </c>
      <c r="L6503" s="98" t="s">
        <v>12487</v>
      </c>
      <c r="M6503" s="23">
        <v>1800</v>
      </c>
      <c r="N6503" s="23">
        <v>1</v>
      </c>
      <c r="O6503" s="107">
        <v>20000000</v>
      </c>
      <c r="P6503" s="23">
        <v>180</v>
      </c>
      <c r="Q6503" s="23">
        <v>2</v>
      </c>
      <c r="R6503" s="23">
        <v>2</v>
      </c>
      <c r="S6503" s="23">
        <v>0</v>
      </c>
      <c r="T6503" s="47">
        <v>20</v>
      </c>
      <c r="U6503" s="98" t="s">
        <v>111</v>
      </c>
      <c r="V6503" s="98" t="s">
        <v>3139</v>
      </c>
      <c r="W6503" s="69">
        <f t="shared" si="202"/>
        <v>0.10403273614316146</v>
      </c>
    </row>
    <row r="6504" spans="1:23">
      <c r="A6504" s="98">
        <f t="shared" si="203"/>
        <v>1670</v>
      </c>
      <c r="B6504" s="99">
        <v>44408</v>
      </c>
      <c r="C6504" s="23">
        <v>4101</v>
      </c>
      <c r="D6504" s="23">
        <v>5</v>
      </c>
      <c r="E6504" s="98" t="s">
        <v>49</v>
      </c>
      <c r="F6504" s="98" t="s">
        <v>164</v>
      </c>
      <c r="G6504" s="98" t="s">
        <v>4120</v>
      </c>
      <c r="H6504" s="98" t="s">
        <v>1366</v>
      </c>
      <c r="I6504" s="98" t="s">
        <v>6024</v>
      </c>
      <c r="J6504" s="99">
        <v>46078</v>
      </c>
      <c r="K6504" s="107">
        <v>15000000</v>
      </c>
      <c r="L6504" s="98" t="s">
        <v>12488</v>
      </c>
      <c r="M6504" s="23">
        <v>1800</v>
      </c>
      <c r="N6504" s="23">
        <v>1</v>
      </c>
      <c r="O6504" s="107">
        <v>15000000</v>
      </c>
      <c r="P6504" s="23">
        <v>180</v>
      </c>
      <c r="Q6504" s="23">
        <v>2</v>
      </c>
      <c r="R6504" s="23">
        <v>2</v>
      </c>
      <c r="S6504" s="23">
        <v>0</v>
      </c>
      <c r="T6504" s="47">
        <v>15</v>
      </c>
      <c r="U6504" s="98" t="s">
        <v>111</v>
      </c>
      <c r="V6504" s="98" t="s">
        <v>3139</v>
      </c>
      <c r="W6504" s="69">
        <f t="shared" si="202"/>
        <v>7.8024552107371095E-2</v>
      </c>
    </row>
    <row r="6505" spans="1:23">
      <c r="A6505" s="98">
        <f t="shared" si="203"/>
        <v>1670</v>
      </c>
      <c r="B6505" s="99">
        <v>44408</v>
      </c>
      <c r="C6505" s="23">
        <v>4102</v>
      </c>
      <c r="D6505" s="23">
        <v>5</v>
      </c>
      <c r="E6505" s="98" t="s">
        <v>49</v>
      </c>
      <c r="F6505" s="98" t="s">
        <v>164</v>
      </c>
      <c r="G6505" s="98" t="s">
        <v>4120</v>
      </c>
      <c r="H6505" s="98" t="s">
        <v>1366</v>
      </c>
      <c r="I6505" s="98" t="s">
        <v>6024</v>
      </c>
      <c r="J6505" s="99">
        <v>46078</v>
      </c>
      <c r="K6505" s="107">
        <v>50000000</v>
      </c>
      <c r="L6505" s="98" t="s">
        <v>12489</v>
      </c>
      <c r="M6505" s="23">
        <v>1800</v>
      </c>
      <c r="N6505" s="23">
        <v>1</v>
      </c>
      <c r="O6505" s="107">
        <v>50000000</v>
      </c>
      <c r="P6505" s="23">
        <v>360</v>
      </c>
      <c r="Q6505" s="23">
        <v>2</v>
      </c>
      <c r="R6505" s="23">
        <v>2</v>
      </c>
      <c r="S6505" s="23">
        <v>0</v>
      </c>
      <c r="T6505" s="47">
        <v>50.086117999999999</v>
      </c>
      <c r="U6505" s="98" t="s">
        <v>111</v>
      </c>
      <c r="V6505" s="98" t="s">
        <v>3139</v>
      </c>
      <c r="W6505" s="69">
        <f t="shared" si="202"/>
        <v>0.26052979491646244</v>
      </c>
    </row>
    <row r="6506" spans="1:23">
      <c r="A6506" s="98">
        <f t="shared" si="203"/>
        <v>1670</v>
      </c>
      <c r="B6506" s="99">
        <v>44408</v>
      </c>
      <c r="C6506" s="23">
        <v>4103</v>
      </c>
      <c r="D6506" s="23">
        <v>5</v>
      </c>
      <c r="E6506" s="98" t="s">
        <v>49</v>
      </c>
      <c r="F6506" s="98" t="s">
        <v>164</v>
      </c>
      <c r="G6506" s="98" t="s">
        <v>4120</v>
      </c>
      <c r="H6506" s="98" t="s">
        <v>1366</v>
      </c>
      <c r="I6506" s="98" t="s">
        <v>6024</v>
      </c>
      <c r="J6506" s="99">
        <v>46078</v>
      </c>
      <c r="K6506" s="107">
        <v>30000000</v>
      </c>
      <c r="L6506" s="98" t="s">
        <v>12490</v>
      </c>
      <c r="M6506" s="23">
        <v>1800</v>
      </c>
      <c r="N6506" s="23">
        <v>1</v>
      </c>
      <c r="O6506" s="107">
        <v>30000000</v>
      </c>
      <c r="P6506" s="23">
        <v>30</v>
      </c>
      <c r="Q6506" s="23">
        <v>2</v>
      </c>
      <c r="R6506" s="23">
        <v>2</v>
      </c>
      <c r="S6506" s="23">
        <v>2.61</v>
      </c>
      <c r="T6506" s="47">
        <v>27.670117999999999</v>
      </c>
      <c r="U6506" s="98" t="s">
        <v>111</v>
      </c>
      <c r="V6506" s="98" t="s">
        <v>3139</v>
      </c>
      <c r="W6506" s="69">
        <f t="shared" si="202"/>
        <v>0.14392990424720711</v>
      </c>
    </row>
    <row r="6507" spans="1:23">
      <c r="A6507" s="98">
        <f t="shared" si="203"/>
        <v>940</v>
      </c>
      <c r="B6507" s="99">
        <v>44408</v>
      </c>
      <c r="C6507" s="23">
        <v>4104</v>
      </c>
      <c r="D6507" s="23">
        <v>5</v>
      </c>
      <c r="E6507" s="98" t="s">
        <v>49</v>
      </c>
      <c r="F6507" s="98" t="s">
        <v>164</v>
      </c>
      <c r="G6507" s="98" t="s">
        <v>4120</v>
      </c>
      <c r="H6507" s="98" t="s">
        <v>1366</v>
      </c>
      <c r="I6507" s="98" t="s">
        <v>6095</v>
      </c>
      <c r="J6507" s="99">
        <v>45348</v>
      </c>
      <c r="K6507" s="107">
        <v>10000000</v>
      </c>
      <c r="L6507" s="98" t="s">
        <v>12491</v>
      </c>
      <c r="M6507" s="23">
        <v>1080</v>
      </c>
      <c r="N6507" s="23">
        <v>1</v>
      </c>
      <c r="O6507" s="107">
        <v>10000000</v>
      </c>
      <c r="P6507" s="23">
        <v>180</v>
      </c>
      <c r="Q6507" s="23">
        <v>2</v>
      </c>
      <c r="R6507" s="23">
        <v>2</v>
      </c>
      <c r="S6507" s="23">
        <v>0</v>
      </c>
      <c r="T6507" s="47">
        <v>10</v>
      </c>
      <c r="U6507" s="98" t="s">
        <v>111</v>
      </c>
      <c r="V6507" s="98" t="s">
        <v>3139</v>
      </c>
      <c r="W6507" s="69">
        <f t="shared" si="202"/>
        <v>2.9278674243883765E-2</v>
      </c>
    </row>
    <row r="6508" spans="1:23">
      <c r="A6508" s="98">
        <f t="shared" si="203"/>
        <v>940</v>
      </c>
      <c r="B6508" s="99">
        <v>44408</v>
      </c>
      <c r="C6508" s="23">
        <v>4105</v>
      </c>
      <c r="D6508" s="23">
        <v>5</v>
      </c>
      <c r="E6508" s="98" t="s">
        <v>49</v>
      </c>
      <c r="F6508" s="98" t="s">
        <v>164</v>
      </c>
      <c r="G6508" s="98" t="s">
        <v>4120</v>
      </c>
      <c r="H6508" s="98" t="s">
        <v>1366</v>
      </c>
      <c r="I6508" s="98" t="s">
        <v>6095</v>
      </c>
      <c r="J6508" s="99">
        <v>45348</v>
      </c>
      <c r="K6508" s="107">
        <v>5000000</v>
      </c>
      <c r="L6508" s="98" t="s">
        <v>12492</v>
      </c>
      <c r="M6508" s="23">
        <v>1080</v>
      </c>
      <c r="N6508" s="23">
        <v>1</v>
      </c>
      <c r="O6508" s="107">
        <v>5000000</v>
      </c>
      <c r="P6508" s="23">
        <v>180</v>
      </c>
      <c r="Q6508" s="23">
        <v>2</v>
      </c>
      <c r="R6508" s="23">
        <v>2</v>
      </c>
      <c r="S6508" s="23">
        <v>0</v>
      </c>
      <c r="T6508" s="47">
        <v>5</v>
      </c>
      <c r="U6508" s="98" t="s">
        <v>111</v>
      </c>
      <c r="V6508" s="98" t="s">
        <v>3139</v>
      </c>
      <c r="W6508" s="69">
        <f t="shared" si="202"/>
        <v>1.4639337121941882E-2</v>
      </c>
    </row>
    <row r="6509" spans="1:23">
      <c r="A6509" s="98">
        <f t="shared" si="203"/>
        <v>940</v>
      </c>
      <c r="B6509" s="99">
        <v>44408</v>
      </c>
      <c r="C6509" s="23">
        <v>4106</v>
      </c>
      <c r="D6509" s="23">
        <v>5</v>
      </c>
      <c r="E6509" s="98" t="s">
        <v>49</v>
      </c>
      <c r="F6509" s="98" t="s">
        <v>164</v>
      </c>
      <c r="G6509" s="98" t="s">
        <v>4120</v>
      </c>
      <c r="H6509" s="98" t="s">
        <v>1366</v>
      </c>
      <c r="I6509" s="98" t="s">
        <v>6095</v>
      </c>
      <c r="J6509" s="99">
        <v>45348</v>
      </c>
      <c r="K6509" s="107">
        <v>15000000</v>
      </c>
      <c r="L6509" s="98" t="s">
        <v>12493</v>
      </c>
      <c r="M6509" s="23">
        <v>1080</v>
      </c>
      <c r="N6509" s="23">
        <v>1</v>
      </c>
      <c r="O6509" s="107">
        <v>15000000</v>
      </c>
      <c r="P6509" s="23">
        <v>30</v>
      </c>
      <c r="Q6509" s="23">
        <v>2</v>
      </c>
      <c r="R6509" s="23">
        <v>2</v>
      </c>
      <c r="S6509" s="23">
        <v>0</v>
      </c>
      <c r="T6509" s="47">
        <v>12.916665</v>
      </c>
      <c r="U6509" s="98" t="s">
        <v>111</v>
      </c>
      <c r="V6509" s="98" t="s">
        <v>3139</v>
      </c>
      <c r="W6509" s="69">
        <f t="shared" si="202"/>
        <v>3.7818282685237486E-2</v>
      </c>
    </row>
    <row r="6510" spans="1:23">
      <c r="A6510" s="98">
        <f t="shared" si="203"/>
        <v>940</v>
      </c>
      <c r="B6510" s="99">
        <v>44408</v>
      </c>
      <c r="C6510" s="23">
        <v>4107</v>
      </c>
      <c r="D6510" s="23">
        <v>5</v>
      </c>
      <c r="E6510" s="98" t="s">
        <v>49</v>
      </c>
      <c r="F6510" s="98" t="s">
        <v>164</v>
      </c>
      <c r="G6510" s="98" t="s">
        <v>4120</v>
      </c>
      <c r="H6510" s="98" t="s">
        <v>1366</v>
      </c>
      <c r="I6510" s="98" t="s">
        <v>6095</v>
      </c>
      <c r="J6510" s="99">
        <v>45348</v>
      </c>
      <c r="K6510" s="107">
        <v>7000000</v>
      </c>
      <c r="L6510" s="98" t="s">
        <v>12494</v>
      </c>
      <c r="M6510" s="23">
        <v>1080</v>
      </c>
      <c r="N6510" s="23">
        <v>1</v>
      </c>
      <c r="O6510" s="107">
        <v>7000000</v>
      </c>
      <c r="P6510" s="23">
        <v>180</v>
      </c>
      <c r="Q6510" s="23">
        <v>2</v>
      </c>
      <c r="R6510" s="23">
        <v>2</v>
      </c>
      <c r="S6510" s="23">
        <v>0</v>
      </c>
      <c r="T6510" s="47">
        <v>7</v>
      </c>
      <c r="U6510" s="98" t="s">
        <v>111</v>
      </c>
      <c r="V6510" s="98" t="s">
        <v>3139</v>
      </c>
      <c r="W6510" s="69">
        <f t="shared" si="202"/>
        <v>2.0495071970718634E-2</v>
      </c>
    </row>
    <row r="6511" spans="1:23">
      <c r="A6511" s="98">
        <f t="shared" si="203"/>
        <v>1671</v>
      </c>
      <c r="B6511" s="99">
        <v>44408</v>
      </c>
      <c r="C6511" s="23">
        <v>4108</v>
      </c>
      <c r="D6511" s="23">
        <v>5</v>
      </c>
      <c r="E6511" s="98" t="s">
        <v>49</v>
      </c>
      <c r="F6511" s="98" t="s">
        <v>164</v>
      </c>
      <c r="G6511" s="98" t="s">
        <v>4120</v>
      </c>
      <c r="H6511" s="98" t="s">
        <v>1366</v>
      </c>
      <c r="I6511" s="98" t="s">
        <v>6095</v>
      </c>
      <c r="J6511" s="99">
        <v>46079</v>
      </c>
      <c r="K6511" s="107">
        <v>20000000</v>
      </c>
      <c r="L6511" s="98" t="s">
        <v>12495</v>
      </c>
      <c r="M6511" s="23">
        <v>1800</v>
      </c>
      <c r="N6511" s="23">
        <v>1</v>
      </c>
      <c r="O6511" s="107">
        <v>20000000</v>
      </c>
      <c r="P6511" s="23">
        <v>180</v>
      </c>
      <c r="Q6511" s="23">
        <v>2</v>
      </c>
      <c r="R6511" s="23">
        <v>2</v>
      </c>
      <c r="S6511" s="23">
        <v>0</v>
      </c>
      <c r="T6511" s="47">
        <v>20</v>
      </c>
      <c r="U6511" s="98" t="s">
        <v>111</v>
      </c>
      <c r="V6511" s="98" t="s">
        <v>3139</v>
      </c>
      <c r="W6511" s="69">
        <f t="shared" si="202"/>
        <v>0.10409503119474418</v>
      </c>
    </row>
    <row r="6512" spans="1:23">
      <c r="A6512" s="98">
        <f t="shared" si="203"/>
        <v>940</v>
      </c>
      <c r="B6512" s="99">
        <v>44408</v>
      </c>
      <c r="C6512" s="23">
        <v>4109</v>
      </c>
      <c r="D6512" s="23">
        <v>5</v>
      </c>
      <c r="E6512" s="98" t="s">
        <v>49</v>
      </c>
      <c r="F6512" s="98" t="s">
        <v>164</v>
      </c>
      <c r="G6512" s="98" t="s">
        <v>4120</v>
      </c>
      <c r="H6512" s="98" t="s">
        <v>1366</v>
      </c>
      <c r="I6512" s="98" t="s">
        <v>6095</v>
      </c>
      <c r="J6512" s="99">
        <v>45348</v>
      </c>
      <c r="K6512" s="107">
        <v>10000000</v>
      </c>
      <c r="L6512" s="98" t="s">
        <v>12496</v>
      </c>
      <c r="M6512" s="23">
        <v>1080</v>
      </c>
      <c r="N6512" s="23">
        <v>1</v>
      </c>
      <c r="O6512" s="107">
        <v>10000000</v>
      </c>
      <c r="P6512" s="23">
        <v>180</v>
      </c>
      <c r="Q6512" s="23">
        <v>2</v>
      </c>
      <c r="R6512" s="23">
        <v>2</v>
      </c>
      <c r="S6512" s="23">
        <v>0</v>
      </c>
      <c r="T6512" s="47">
        <v>10</v>
      </c>
      <c r="U6512" s="98" t="s">
        <v>111</v>
      </c>
      <c r="V6512" s="98" t="s">
        <v>3139</v>
      </c>
      <c r="W6512" s="69">
        <f t="shared" si="202"/>
        <v>2.9278674243883765E-2</v>
      </c>
    </row>
    <row r="6513" spans="1:23">
      <c r="A6513" s="98">
        <f t="shared" si="203"/>
        <v>940</v>
      </c>
      <c r="B6513" s="99">
        <v>44408</v>
      </c>
      <c r="C6513" s="23">
        <v>4110</v>
      </c>
      <c r="D6513" s="23">
        <v>5</v>
      </c>
      <c r="E6513" s="98" t="s">
        <v>49</v>
      </c>
      <c r="F6513" s="98" t="s">
        <v>164</v>
      </c>
      <c r="G6513" s="98" t="s">
        <v>4120</v>
      </c>
      <c r="H6513" s="98" t="s">
        <v>1366</v>
      </c>
      <c r="I6513" s="98" t="s">
        <v>6095</v>
      </c>
      <c r="J6513" s="99">
        <v>45348</v>
      </c>
      <c r="K6513" s="107">
        <v>10000000</v>
      </c>
      <c r="L6513" s="98" t="s">
        <v>12497</v>
      </c>
      <c r="M6513" s="23">
        <v>1080</v>
      </c>
      <c r="N6513" s="23">
        <v>1</v>
      </c>
      <c r="O6513" s="107">
        <v>10000000</v>
      </c>
      <c r="P6513" s="23">
        <v>180</v>
      </c>
      <c r="Q6513" s="23">
        <v>2</v>
      </c>
      <c r="R6513" s="23">
        <v>2</v>
      </c>
      <c r="S6513" s="23">
        <v>0</v>
      </c>
      <c r="T6513" s="47">
        <v>10</v>
      </c>
      <c r="U6513" s="98" t="s">
        <v>111</v>
      </c>
      <c r="V6513" s="98" t="s">
        <v>3139</v>
      </c>
      <c r="W6513" s="69">
        <f t="shared" si="202"/>
        <v>2.9278674243883765E-2</v>
      </c>
    </row>
    <row r="6514" spans="1:23">
      <c r="A6514" s="98">
        <f t="shared" si="203"/>
        <v>940</v>
      </c>
      <c r="B6514" s="99">
        <v>44408</v>
      </c>
      <c r="C6514" s="23">
        <v>4111</v>
      </c>
      <c r="D6514" s="23">
        <v>5</v>
      </c>
      <c r="E6514" s="98" t="s">
        <v>49</v>
      </c>
      <c r="F6514" s="98" t="s">
        <v>164</v>
      </c>
      <c r="G6514" s="98" t="s">
        <v>4120</v>
      </c>
      <c r="H6514" s="98" t="s">
        <v>1366</v>
      </c>
      <c r="I6514" s="98" t="s">
        <v>6095</v>
      </c>
      <c r="J6514" s="99">
        <v>45348</v>
      </c>
      <c r="K6514" s="107">
        <v>10000000</v>
      </c>
      <c r="L6514" s="98" t="s">
        <v>12498</v>
      </c>
      <c r="M6514" s="23">
        <v>1080</v>
      </c>
      <c r="N6514" s="23">
        <v>1</v>
      </c>
      <c r="O6514" s="107">
        <v>10000000</v>
      </c>
      <c r="P6514" s="23">
        <v>180</v>
      </c>
      <c r="Q6514" s="23">
        <v>2</v>
      </c>
      <c r="R6514" s="23">
        <v>2</v>
      </c>
      <c r="S6514" s="23">
        <v>0</v>
      </c>
      <c r="T6514" s="47">
        <v>10</v>
      </c>
      <c r="U6514" s="98" t="s">
        <v>111</v>
      </c>
      <c r="V6514" s="98" t="s">
        <v>3139</v>
      </c>
      <c r="W6514" s="69">
        <f t="shared" si="202"/>
        <v>2.9278674243883765E-2</v>
      </c>
    </row>
    <row r="6515" spans="1:23">
      <c r="A6515" s="98">
        <f t="shared" si="203"/>
        <v>1671</v>
      </c>
      <c r="B6515" s="99">
        <v>44408</v>
      </c>
      <c r="C6515" s="23">
        <v>4112</v>
      </c>
      <c r="D6515" s="23">
        <v>5</v>
      </c>
      <c r="E6515" s="98" t="s">
        <v>49</v>
      </c>
      <c r="F6515" s="98" t="s">
        <v>164</v>
      </c>
      <c r="G6515" s="98" t="s">
        <v>4120</v>
      </c>
      <c r="H6515" s="98" t="s">
        <v>1366</v>
      </c>
      <c r="I6515" s="98" t="s">
        <v>6095</v>
      </c>
      <c r="J6515" s="99">
        <v>46079</v>
      </c>
      <c r="K6515" s="107">
        <v>15000000</v>
      </c>
      <c r="L6515" s="98" t="s">
        <v>12499</v>
      </c>
      <c r="M6515" s="23">
        <v>1800</v>
      </c>
      <c r="N6515" s="23">
        <v>1</v>
      </c>
      <c r="O6515" s="107">
        <v>15000000</v>
      </c>
      <c r="P6515" s="23">
        <v>180</v>
      </c>
      <c r="Q6515" s="23">
        <v>2</v>
      </c>
      <c r="R6515" s="23">
        <v>2</v>
      </c>
      <c r="S6515" s="23">
        <v>0</v>
      </c>
      <c r="T6515" s="47">
        <v>15</v>
      </c>
      <c r="U6515" s="98" t="s">
        <v>111</v>
      </c>
      <c r="V6515" s="98" t="s">
        <v>3139</v>
      </c>
      <c r="W6515" s="69">
        <f t="shared" si="202"/>
        <v>7.8071273396058141E-2</v>
      </c>
    </row>
    <row r="6516" spans="1:23">
      <c r="A6516" s="98">
        <f t="shared" si="203"/>
        <v>1671</v>
      </c>
      <c r="B6516" s="99">
        <v>44408</v>
      </c>
      <c r="C6516" s="23">
        <v>4113</v>
      </c>
      <c r="D6516" s="23">
        <v>5</v>
      </c>
      <c r="E6516" s="98" t="s">
        <v>49</v>
      </c>
      <c r="F6516" s="98" t="s">
        <v>164</v>
      </c>
      <c r="G6516" s="98" t="s">
        <v>4120</v>
      </c>
      <c r="H6516" s="98" t="s">
        <v>1366</v>
      </c>
      <c r="I6516" s="98" t="s">
        <v>6095</v>
      </c>
      <c r="J6516" s="99">
        <v>46079</v>
      </c>
      <c r="K6516" s="107">
        <v>10000000</v>
      </c>
      <c r="L6516" s="98" t="s">
        <v>12500</v>
      </c>
      <c r="M6516" s="23">
        <v>1800</v>
      </c>
      <c r="N6516" s="23">
        <v>1</v>
      </c>
      <c r="O6516" s="107">
        <v>10000000</v>
      </c>
      <c r="P6516" s="23">
        <v>180</v>
      </c>
      <c r="Q6516" s="23">
        <v>2</v>
      </c>
      <c r="R6516" s="23">
        <v>2</v>
      </c>
      <c r="S6516" s="23">
        <v>0</v>
      </c>
      <c r="T6516" s="47">
        <v>10</v>
      </c>
      <c r="U6516" s="98" t="s">
        <v>111</v>
      </c>
      <c r="V6516" s="98" t="s">
        <v>3139</v>
      </c>
      <c r="W6516" s="69">
        <f t="shared" si="202"/>
        <v>5.2047515597372092E-2</v>
      </c>
    </row>
    <row r="6517" spans="1:23">
      <c r="A6517" s="98">
        <f t="shared" si="203"/>
        <v>940</v>
      </c>
      <c r="B6517" s="99">
        <v>44408</v>
      </c>
      <c r="C6517" s="23">
        <v>4114</v>
      </c>
      <c r="D6517" s="23">
        <v>5</v>
      </c>
      <c r="E6517" s="98" t="s">
        <v>49</v>
      </c>
      <c r="F6517" s="98" t="s">
        <v>164</v>
      </c>
      <c r="G6517" s="98" t="s">
        <v>4120</v>
      </c>
      <c r="H6517" s="98" t="s">
        <v>1366</v>
      </c>
      <c r="I6517" s="98" t="s">
        <v>6095</v>
      </c>
      <c r="J6517" s="99">
        <v>45348</v>
      </c>
      <c r="K6517" s="107">
        <v>5500000</v>
      </c>
      <c r="L6517" s="98" t="s">
        <v>12501</v>
      </c>
      <c r="M6517" s="23">
        <v>1080</v>
      </c>
      <c r="N6517" s="23">
        <v>1</v>
      </c>
      <c r="O6517" s="107">
        <v>5500000</v>
      </c>
      <c r="P6517" s="23">
        <v>180</v>
      </c>
      <c r="Q6517" s="23">
        <v>2</v>
      </c>
      <c r="R6517" s="23">
        <v>2</v>
      </c>
      <c r="S6517" s="23">
        <v>0</v>
      </c>
      <c r="T6517" s="47">
        <v>5.5</v>
      </c>
      <c r="U6517" s="98" t="s">
        <v>111</v>
      </c>
      <c r="V6517" s="98" t="s">
        <v>3139</v>
      </c>
      <c r="W6517" s="69">
        <f t="shared" si="202"/>
        <v>1.6103270834136069E-2</v>
      </c>
    </row>
    <row r="6518" spans="1:23">
      <c r="A6518" s="98">
        <f t="shared" si="203"/>
        <v>1671</v>
      </c>
      <c r="B6518" s="99">
        <v>44408</v>
      </c>
      <c r="C6518" s="23">
        <v>4115</v>
      </c>
      <c r="D6518" s="23">
        <v>5</v>
      </c>
      <c r="E6518" s="98" t="s">
        <v>49</v>
      </c>
      <c r="F6518" s="98" t="s">
        <v>164</v>
      </c>
      <c r="G6518" s="98" t="s">
        <v>4120</v>
      </c>
      <c r="H6518" s="98" t="s">
        <v>1366</v>
      </c>
      <c r="I6518" s="98" t="s">
        <v>6095</v>
      </c>
      <c r="J6518" s="99">
        <v>46079</v>
      </c>
      <c r="K6518" s="107">
        <v>5000000</v>
      </c>
      <c r="L6518" s="98" t="s">
        <v>12502</v>
      </c>
      <c r="M6518" s="23">
        <v>1800</v>
      </c>
      <c r="N6518" s="23">
        <v>1</v>
      </c>
      <c r="O6518" s="107">
        <v>5000000</v>
      </c>
      <c r="P6518" s="23">
        <v>180</v>
      </c>
      <c r="Q6518" s="23">
        <v>2</v>
      </c>
      <c r="R6518" s="23">
        <v>2</v>
      </c>
      <c r="S6518" s="23">
        <v>0</v>
      </c>
      <c r="T6518" s="47">
        <v>5</v>
      </c>
      <c r="U6518" s="98" t="s">
        <v>111</v>
      </c>
      <c r="V6518" s="98" t="s">
        <v>3139</v>
      </c>
      <c r="W6518" s="69">
        <f t="shared" si="202"/>
        <v>2.6023757798686046E-2</v>
      </c>
    </row>
    <row r="6519" spans="1:23">
      <c r="A6519" s="98">
        <f t="shared" si="203"/>
        <v>1671</v>
      </c>
      <c r="B6519" s="99">
        <v>44408</v>
      </c>
      <c r="C6519" s="23">
        <v>4116</v>
      </c>
      <c r="D6519" s="23">
        <v>5</v>
      </c>
      <c r="E6519" s="98" t="s">
        <v>49</v>
      </c>
      <c r="F6519" s="98" t="s">
        <v>164</v>
      </c>
      <c r="G6519" s="98" t="s">
        <v>4120</v>
      </c>
      <c r="H6519" s="98" t="s">
        <v>1366</v>
      </c>
      <c r="I6519" s="98" t="s">
        <v>6095</v>
      </c>
      <c r="J6519" s="99">
        <v>46079</v>
      </c>
      <c r="K6519" s="107">
        <v>30000000</v>
      </c>
      <c r="L6519" s="98" t="s">
        <v>12503</v>
      </c>
      <c r="M6519" s="23">
        <v>1800</v>
      </c>
      <c r="N6519" s="23">
        <v>1</v>
      </c>
      <c r="O6519" s="107">
        <v>30000000</v>
      </c>
      <c r="P6519" s="23">
        <v>180</v>
      </c>
      <c r="Q6519" s="23">
        <v>2</v>
      </c>
      <c r="R6519" s="23">
        <v>2</v>
      </c>
      <c r="S6519" s="23">
        <v>0</v>
      </c>
      <c r="T6519" s="47">
        <v>30</v>
      </c>
      <c r="U6519" s="98" t="s">
        <v>111</v>
      </c>
      <c r="V6519" s="98" t="s">
        <v>3139</v>
      </c>
      <c r="W6519" s="69">
        <f t="shared" si="202"/>
        <v>0.15614254679211628</v>
      </c>
    </row>
    <row r="6520" spans="1:23">
      <c r="A6520" s="98">
        <f t="shared" si="203"/>
        <v>1671</v>
      </c>
      <c r="B6520" s="99">
        <v>44408</v>
      </c>
      <c r="C6520" s="23">
        <v>4117</v>
      </c>
      <c r="D6520" s="23">
        <v>5</v>
      </c>
      <c r="E6520" s="98" t="s">
        <v>49</v>
      </c>
      <c r="F6520" s="98" t="s">
        <v>164</v>
      </c>
      <c r="G6520" s="98" t="s">
        <v>4120</v>
      </c>
      <c r="H6520" s="98" t="s">
        <v>1366</v>
      </c>
      <c r="I6520" s="98" t="s">
        <v>6095</v>
      </c>
      <c r="J6520" s="99">
        <v>46079</v>
      </c>
      <c r="K6520" s="107">
        <v>30000000</v>
      </c>
      <c r="L6520" s="98" t="s">
        <v>12504</v>
      </c>
      <c r="M6520" s="23">
        <v>1800</v>
      </c>
      <c r="N6520" s="23">
        <v>1</v>
      </c>
      <c r="O6520" s="107">
        <v>30000000</v>
      </c>
      <c r="P6520" s="23">
        <v>90</v>
      </c>
      <c r="Q6520" s="23">
        <v>2</v>
      </c>
      <c r="R6520" s="23">
        <v>2</v>
      </c>
      <c r="S6520" s="23">
        <v>0</v>
      </c>
      <c r="T6520" s="47">
        <v>28.5</v>
      </c>
      <c r="U6520" s="98" t="s">
        <v>111</v>
      </c>
      <c r="V6520" s="98" t="s">
        <v>3139</v>
      </c>
      <c r="W6520" s="69">
        <f t="shared" si="202"/>
        <v>0.14833541945251047</v>
      </c>
    </row>
    <row r="6521" spans="1:23">
      <c r="A6521" s="98">
        <f t="shared" si="203"/>
        <v>1671</v>
      </c>
      <c r="B6521" s="99">
        <v>44408</v>
      </c>
      <c r="C6521" s="23">
        <v>4118</v>
      </c>
      <c r="D6521" s="23">
        <v>5</v>
      </c>
      <c r="E6521" s="98" t="s">
        <v>49</v>
      </c>
      <c r="F6521" s="98" t="s">
        <v>164</v>
      </c>
      <c r="G6521" s="98" t="s">
        <v>4120</v>
      </c>
      <c r="H6521" s="98" t="s">
        <v>1366</v>
      </c>
      <c r="I6521" s="98" t="s">
        <v>6095</v>
      </c>
      <c r="J6521" s="99">
        <v>46079</v>
      </c>
      <c r="K6521" s="107">
        <v>13000000</v>
      </c>
      <c r="L6521" s="98" t="s">
        <v>12505</v>
      </c>
      <c r="M6521" s="23">
        <v>1800</v>
      </c>
      <c r="N6521" s="23">
        <v>1</v>
      </c>
      <c r="O6521" s="107">
        <v>13000000</v>
      </c>
      <c r="P6521" s="23">
        <v>180</v>
      </c>
      <c r="Q6521" s="23">
        <v>2</v>
      </c>
      <c r="R6521" s="23">
        <v>2</v>
      </c>
      <c r="S6521" s="23">
        <v>0</v>
      </c>
      <c r="T6521" s="47">
        <v>13</v>
      </c>
      <c r="U6521" s="98" t="s">
        <v>111</v>
      </c>
      <c r="V6521" s="98" t="s">
        <v>3139</v>
      </c>
      <c r="W6521" s="69">
        <f t="shared" si="202"/>
        <v>6.766177027658371E-2</v>
      </c>
    </row>
    <row r="6522" spans="1:23">
      <c r="A6522" s="98">
        <f t="shared" si="203"/>
        <v>940</v>
      </c>
      <c r="B6522" s="99">
        <v>44408</v>
      </c>
      <c r="C6522" s="23">
        <v>4119</v>
      </c>
      <c r="D6522" s="23">
        <v>5</v>
      </c>
      <c r="E6522" s="98" t="s">
        <v>49</v>
      </c>
      <c r="F6522" s="98" t="s">
        <v>164</v>
      </c>
      <c r="G6522" s="98" t="s">
        <v>4120</v>
      </c>
      <c r="H6522" s="98" t="s">
        <v>1366</v>
      </c>
      <c r="I6522" s="98" t="s">
        <v>6095</v>
      </c>
      <c r="J6522" s="99">
        <v>45348</v>
      </c>
      <c r="K6522" s="107">
        <v>6000000</v>
      </c>
      <c r="L6522" s="98" t="s">
        <v>12506</v>
      </c>
      <c r="M6522" s="23">
        <v>1080</v>
      </c>
      <c r="N6522" s="23">
        <v>1</v>
      </c>
      <c r="O6522" s="107">
        <v>6000000</v>
      </c>
      <c r="P6522" s="23">
        <v>180</v>
      </c>
      <c r="Q6522" s="23">
        <v>2</v>
      </c>
      <c r="R6522" s="23">
        <v>2</v>
      </c>
      <c r="S6522" s="23">
        <v>0</v>
      </c>
      <c r="T6522" s="47">
        <v>6</v>
      </c>
      <c r="U6522" s="98" t="s">
        <v>111</v>
      </c>
      <c r="V6522" s="98" t="s">
        <v>3139</v>
      </c>
      <c r="W6522" s="69">
        <f t="shared" si="202"/>
        <v>1.7567204546330258E-2</v>
      </c>
    </row>
    <row r="6523" spans="1:23">
      <c r="A6523" s="98">
        <f t="shared" si="203"/>
        <v>1671</v>
      </c>
      <c r="B6523" s="99">
        <v>44408</v>
      </c>
      <c r="C6523" s="23">
        <v>4120</v>
      </c>
      <c r="D6523" s="23">
        <v>5</v>
      </c>
      <c r="E6523" s="98" t="s">
        <v>49</v>
      </c>
      <c r="F6523" s="98" t="s">
        <v>164</v>
      </c>
      <c r="G6523" s="98" t="s">
        <v>4120</v>
      </c>
      <c r="H6523" s="98" t="s">
        <v>1366</v>
      </c>
      <c r="I6523" s="98" t="s">
        <v>6095</v>
      </c>
      <c r="J6523" s="99">
        <v>46079</v>
      </c>
      <c r="K6523" s="107">
        <v>30000000</v>
      </c>
      <c r="L6523" s="98" t="s">
        <v>12507</v>
      </c>
      <c r="M6523" s="23">
        <v>1800</v>
      </c>
      <c r="N6523" s="23">
        <v>1</v>
      </c>
      <c r="O6523" s="107">
        <v>30000000</v>
      </c>
      <c r="P6523" s="23">
        <v>180</v>
      </c>
      <c r="Q6523" s="23">
        <v>2</v>
      </c>
      <c r="R6523" s="23">
        <v>2</v>
      </c>
      <c r="S6523" s="23">
        <v>0</v>
      </c>
      <c r="T6523" s="47">
        <v>30</v>
      </c>
      <c r="U6523" s="98" t="s">
        <v>111</v>
      </c>
      <c r="V6523" s="98" t="s">
        <v>3139</v>
      </c>
      <c r="W6523" s="69">
        <f t="shared" si="202"/>
        <v>0.15614254679211628</v>
      </c>
    </row>
    <row r="6524" spans="1:23">
      <c r="A6524" s="98">
        <f t="shared" si="203"/>
        <v>1671</v>
      </c>
      <c r="B6524" s="99">
        <v>44408</v>
      </c>
      <c r="C6524" s="23">
        <v>4121</v>
      </c>
      <c r="D6524" s="23">
        <v>5</v>
      </c>
      <c r="E6524" s="98" t="s">
        <v>49</v>
      </c>
      <c r="F6524" s="98" t="s">
        <v>164</v>
      </c>
      <c r="G6524" s="98" t="s">
        <v>4120</v>
      </c>
      <c r="H6524" s="98" t="s">
        <v>1366</v>
      </c>
      <c r="I6524" s="98" t="s">
        <v>6095</v>
      </c>
      <c r="J6524" s="99">
        <v>46079</v>
      </c>
      <c r="K6524" s="107">
        <v>7000000</v>
      </c>
      <c r="L6524" s="98" t="s">
        <v>12508</v>
      </c>
      <c r="M6524" s="23">
        <v>1800</v>
      </c>
      <c r="N6524" s="23">
        <v>1</v>
      </c>
      <c r="O6524" s="107">
        <v>7000000</v>
      </c>
      <c r="P6524" s="23">
        <v>180</v>
      </c>
      <c r="Q6524" s="23">
        <v>2</v>
      </c>
      <c r="R6524" s="23">
        <v>2</v>
      </c>
      <c r="S6524" s="23">
        <v>0</v>
      </c>
      <c r="T6524" s="47">
        <v>7</v>
      </c>
      <c r="U6524" s="98" t="s">
        <v>111</v>
      </c>
      <c r="V6524" s="98" t="s">
        <v>3139</v>
      </c>
      <c r="W6524" s="69">
        <f t="shared" si="202"/>
        <v>3.6433260918160466E-2</v>
      </c>
    </row>
    <row r="6525" spans="1:23">
      <c r="A6525" s="98">
        <f t="shared" si="203"/>
        <v>1671</v>
      </c>
      <c r="B6525" s="99">
        <v>44408</v>
      </c>
      <c r="C6525" s="23">
        <v>4122</v>
      </c>
      <c r="D6525" s="23">
        <v>5</v>
      </c>
      <c r="E6525" s="98" t="s">
        <v>49</v>
      </c>
      <c r="F6525" s="98" t="s">
        <v>164</v>
      </c>
      <c r="G6525" s="98" t="s">
        <v>4120</v>
      </c>
      <c r="H6525" s="98" t="s">
        <v>1366</v>
      </c>
      <c r="I6525" s="98" t="s">
        <v>6095</v>
      </c>
      <c r="J6525" s="99">
        <v>46079</v>
      </c>
      <c r="K6525" s="107">
        <v>15000000</v>
      </c>
      <c r="L6525" s="98" t="s">
        <v>12509</v>
      </c>
      <c r="M6525" s="23">
        <v>1800</v>
      </c>
      <c r="N6525" s="23">
        <v>1</v>
      </c>
      <c r="O6525" s="107">
        <v>15000000</v>
      </c>
      <c r="P6525" s="23">
        <v>180</v>
      </c>
      <c r="Q6525" s="23">
        <v>2</v>
      </c>
      <c r="R6525" s="23">
        <v>2</v>
      </c>
      <c r="S6525" s="23">
        <v>0</v>
      </c>
      <c r="T6525" s="47">
        <v>15</v>
      </c>
      <c r="U6525" s="98" t="s">
        <v>111</v>
      </c>
      <c r="V6525" s="98" t="s">
        <v>3139</v>
      </c>
      <c r="W6525" s="69">
        <f t="shared" si="202"/>
        <v>7.8071273396058141E-2</v>
      </c>
    </row>
    <row r="6526" spans="1:23">
      <c r="A6526" s="98">
        <f t="shared" si="203"/>
        <v>1671</v>
      </c>
      <c r="B6526" s="99">
        <v>44408</v>
      </c>
      <c r="C6526" s="23">
        <v>4123</v>
      </c>
      <c r="D6526" s="23">
        <v>5</v>
      </c>
      <c r="E6526" s="98" t="s">
        <v>49</v>
      </c>
      <c r="F6526" s="98" t="s">
        <v>164</v>
      </c>
      <c r="G6526" s="98" t="s">
        <v>4120</v>
      </c>
      <c r="H6526" s="98" t="s">
        <v>1366</v>
      </c>
      <c r="I6526" s="98" t="s">
        <v>6095</v>
      </c>
      <c r="J6526" s="99">
        <v>46079</v>
      </c>
      <c r="K6526" s="107">
        <v>6000000</v>
      </c>
      <c r="L6526" s="98" t="s">
        <v>12510</v>
      </c>
      <c r="M6526" s="23">
        <v>1800</v>
      </c>
      <c r="N6526" s="23">
        <v>1</v>
      </c>
      <c r="O6526" s="107">
        <v>6000000</v>
      </c>
      <c r="P6526" s="23">
        <v>180</v>
      </c>
      <c r="Q6526" s="23">
        <v>2</v>
      </c>
      <c r="R6526" s="23">
        <v>2</v>
      </c>
      <c r="S6526" s="23">
        <v>0</v>
      </c>
      <c r="T6526" s="47">
        <v>6</v>
      </c>
      <c r="U6526" s="98" t="s">
        <v>111</v>
      </c>
      <c r="V6526" s="98" t="s">
        <v>3139</v>
      </c>
      <c r="W6526" s="69">
        <f t="shared" si="202"/>
        <v>3.1228509358423254E-2</v>
      </c>
    </row>
    <row r="6527" spans="1:23">
      <c r="A6527" s="98">
        <f t="shared" si="203"/>
        <v>940</v>
      </c>
      <c r="B6527" s="99">
        <v>44408</v>
      </c>
      <c r="C6527" s="23">
        <v>4124</v>
      </c>
      <c r="D6527" s="23">
        <v>5</v>
      </c>
      <c r="E6527" s="98" t="s">
        <v>49</v>
      </c>
      <c r="F6527" s="98" t="s">
        <v>164</v>
      </c>
      <c r="G6527" s="98" t="s">
        <v>4120</v>
      </c>
      <c r="H6527" s="98" t="s">
        <v>1366</v>
      </c>
      <c r="I6527" s="98" t="s">
        <v>6095</v>
      </c>
      <c r="J6527" s="99">
        <v>45348</v>
      </c>
      <c r="K6527" s="107">
        <v>10000000</v>
      </c>
      <c r="L6527" s="98" t="s">
        <v>12511</v>
      </c>
      <c r="M6527" s="23">
        <v>1080</v>
      </c>
      <c r="N6527" s="23">
        <v>1</v>
      </c>
      <c r="O6527" s="107">
        <v>10000000</v>
      </c>
      <c r="P6527" s="23">
        <v>180</v>
      </c>
      <c r="Q6527" s="23">
        <v>2</v>
      </c>
      <c r="R6527" s="23">
        <v>2</v>
      </c>
      <c r="S6527" s="23">
        <v>0</v>
      </c>
      <c r="T6527" s="47">
        <v>10</v>
      </c>
      <c r="U6527" s="98" t="s">
        <v>111</v>
      </c>
      <c r="V6527" s="98" t="s">
        <v>3139</v>
      </c>
      <c r="W6527" s="69">
        <f t="shared" si="202"/>
        <v>2.9278674243883765E-2</v>
      </c>
    </row>
    <row r="6528" spans="1:23">
      <c r="A6528" s="98">
        <f t="shared" si="203"/>
        <v>940</v>
      </c>
      <c r="B6528" s="99">
        <v>44408</v>
      </c>
      <c r="C6528" s="23">
        <v>4125</v>
      </c>
      <c r="D6528" s="23">
        <v>5</v>
      </c>
      <c r="E6528" s="98" t="s">
        <v>49</v>
      </c>
      <c r="F6528" s="98" t="s">
        <v>164</v>
      </c>
      <c r="G6528" s="98" t="s">
        <v>4120</v>
      </c>
      <c r="H6528" s="98" t="s">
        <v>1366</v>
      </c>
      <c r="I6528" s="98" t="s">
        <v>6095</v>
      </c>
      <c r="J6528" s="99">
        <v>45348</v>
      </c>
      <c r="K6528" s="107">
        <v>6000000</v>
      </c>
      <c r="L6528" s="98" t="s">
        <v>12512</v>
      </c>
      <c r="M6528" s="23">
        <v>1080</v>
      </c>
      <c r="N6528" s="23">
        <v>1</v>
      </c>
      <c r="O6528" s="107">
        <v>6000000</v>
      </c>
      <c r="P6528" s="23">
        <v>180</v>
      </c>
      <c r="Q6528" s="23">
        <v>2</v>
      </c>
      <c r="R6528" s="23">
        <v>2</v>
      </c>
      <c r="S6528" s="23">
        <v>0</v>
      </c>
      <c r="T6528" s="47">
        <v>6</v>
      </c>
      <c r="U6528" s="98" t="s">
        <v>111</v>
      </c>
      <c r="V6528" s="98" t="s">
        <v>3139</v>
      </c>
      <c r="W6528" s="69">
        <f t="shared" si="202"/>
        <v>1.7567204546330258E-2</v>
      </c>
    </row>
    <row r="6529" spans="1:23">
      <c r="A6529" s="98">
        <f t="shared" si="203"/>
        <v>575</v>
      </c>
      <c r="B6529" s="99">
        <v>44408</v>
      </c>
      <c r="C6529" s="23">
        <v>4126</v>
      </c>
      <c r="D6529" s="23">
        <v>5</v>
      </c>
      <c r="E6529" s="98" t="s">
        <v>49</v>
      </c>
      <c r="F6529" s="98" t="s">
        <v>164</v>
      </c>
      <c r="G6529" s="98" t="s">
        <v>4120</v>
      </c>
      <c r="H6529" s="98" t="s">
        <v>1366</v>
      </c>
      <c r="I6529" s="98" t="s">
        <v>6095</v>
      </c>
      <c r="J6529" s="99">
        <v>44983</v>
      </c>
      <c r="K6529" s="107">
        <v>10000000</v>
      </c>
      <c r="L6529" s="98" t="s">
        <v>12513</v>
      </c>
      <c r="M6529" s="23">
        <v>720</v>
      </c>
      <c r="N6529" s="23">
        <v>1</v>
      </c>
      <c r="O6529" s="107">
        <v>10000000</v>
      </c>
      <c r="P6529" s="23">
        <v>180</v>
      </c>
      <c r="Q6529" s="23">
        <v>2</v>
      </c>
      <c r="R6529" s="23">
        <v>2</v>
      </c>
      <c r="S6529" s="23">
        <v>0</v>
      </c>
      <c r="T6529" s="47">
        <v>10</v>
      </c>
      <c r="U6529" s="98" t="s">
        <v>111</v>
      </c>
      <c r="V6529" s="98" t="s">
        <v>3139</v>
      </c>
      <c r="W6529" s="69">
        <f t="shared" si="202"/>
        <v>1.790982733003528E-2</v>
      </c>
    </row>
    <row r="6530" spans="1:23">
      <c r="A6530" s="98">
        <f t="shared" si="203"/>
        <v>1671</v>
      </c>
      <c r="B6530" s="99">
        <v>44408</v>
      </c>
      <c r="C6530" s="23">
        <v>4127</v>
      </c>
      <c r="D6530" s="23">
        <v>5</v>
      </c>
      <c r="E6530" s="98" t="s">
        <v>49</v>
      </c>
      <c r="F6530" s="98" t="s">
        <v>164</v>
      </c>
      <c r="G6530" s="98" t="s">
        <v>4120</v>
      </c>
      <c r="H6530" s="98" t="s">
        <v>1366</v>
      </c>
      <c r="I6530" s="98" t="s">
        <v>6095</v>
      </c>
      <c r="J6530" s="99">
        <v>46079</v>
      </c>
      <c r="K6530" s="107">
        <v>55000000</v>
      </c>
      <c r="L6530" s="98" t="s">
        <v>12514</v>
      </c>
      <c r="M6530" s="23">
        <v>1800</v>
      </c>
      <c r="N6530" s="23">
        <v>1</v>
      </c>
      <c r="O6530" s="107">
        <v>55000000</v>
      </c>
      <c r="P6530" s="23">
        <v>180</v>
      </c>
      <c r="Q6530" s="23">
        <v>2</v>
      </c>
      <c r="R6530" s="23">
        <v>2</v>
      </c>
      <c r="S6530" s="23">
        <v>0</v>
      </c>
      <c r="T6530" s="47">
        <v>55.186366</v>
      </c>
      <c r="U6530" s="98" t="s">
        <v>111</v>
      </c>
      <c r="V6530" s="98" t="s">
        <v>3139</v>
      </c>
      <c r="W6530" s="69">
        <f t="shared" ref="W6530:W6593" si="204">+T6530/SUM($T$2:$T$5848)*A6530</f>
        <v>0.28723132451472849</v>
      </c>
    </row>
    <row r="6531" spans="1:23">
      <c r="A6531" s="98">
        <f t="shared" ref="A6531:A6594" si="205">+J6531-B6531</f>
        <v>1671</v>
      </c>
      <c r="B6531" s="99">
        <v>44408</v>
      </c>
      <c r="C6531" s="23">
        <v>4128</v>
      </c>
      <c r="D6531" s="23">
        <v>5</v>
      </c>
      <c r="E6531" s="98" t="s">
        <v>49</v>
      </c>
      <c r="F6531" s="98" t="s">
        <v>164</v>
      </c>
      <c r="G6531" s="98" t="s">
        <v>4120</v>
      </c>
      <c r="H6531" s="98" t="s">
        <v>1366</v>
      </c>
      <c r="I6531" s="98" t="s">
        <v>6095</v>
      </c>
      <c r="J6531" s="99">
        <v>46079</v>
      </c>
      <c r="K6531" s="107">
        <v>30000000</v>
      </c>
      <c r="L6531" s="98" t="s">
        <v>12515</v>
      </c>
      <c r="M6531" s="23">
        <v>1800</v>
      </c>
      <c r="N6531" s="23">
        <v>1</v>
      </c>
      <c r="O6531" s="107">
        <v>30000000</v>
      </c>
      <c r="P6531" s="23">
        <v>180</v>
      </c>
      <c r="Q6531" s="23">
        <v>2</v>
      </c>
      <c r="R6531" s="23">
        <v>2</v>
      </c>
      <c r="S6531" s="23">
        <v>0</v>
      </c>
      <c r="T6531" s="47">
        <v>30.082062000000001</v>
      </c>
      <c r="U6531" s="98" t="s">
        <v>111</v>
      </c>
      <c r="V6531" s="98" t="s">
        <v>3139</v>
      </c>
      <c r="W6531" s="69">
        <f t="shared" si="204"/>
        <v>0.15656965911461143</v>
      </c>
    </row>
    <row r="6532" spans="1:23">
      <c r="A6532" s="98">
        <f t="shared" si="205"/>
        <v>940</v>
      </c>
      <c r="B6532" s="99">
        <v>44408</v>
      </c>
      <c r="C6532" s="23">
        <v>4129</v>
      </c>
      <c r="D6532" s="23">
        <v>5</v>
      </c>
      <c r="E6532" s="98" t="s">
        <v>49</v>
      </c>
      <c r="F6532" s="98" t="s">
        <v>164</v>
      </c>
      <c r="G6532" s="98" t="s">
        <v>4120</v>
      </c>
      <c r="H6532" s="98" t="s">
        <v>1366</v>
      </c>
      <c r="I6532" s="98" t="s">
        <v>6095</v>
      </c>
      <c r="J6532" s="99">
        <v>45348</v>
      </c>
      <c r="K6532" s="107">
        <v>15000000</v>
      </c>
      <c r="L6532" s="98" t="s">
        <v>12516</v>
      </c>
      <c r="M6532" s="23">
        <v>1080</v>
      </c>
      <c r="N6532" s="23">
        <v>1</v>
      </c>
      <c r="O6532" s="107">
        <v>15000000</v>
      </c>
      <c r="P6532" s="23">
        <v>180</v>
      </c>
      <c r="Q6532" s="23">
        <v>2</v>
      </c>
      <c r="R6532" s="23">
        <v>2</v>
      </c>
      <c r="S6532" s="23">
        <v>0</v>
      </c>
      <c r="T6532" s="47">
        <v>15</v>
      </c>
      <c r="U6532" s="98" t="s">
        <v>111</v>
      </c>
      <c r="V6532" s="98" t="s">
        <v>3139</v>
      </c>
      <c r="W6532" s="69">
        <f t="shared" si="204"/>
        <v>4.3918011365825647E-2</v>
      </c>
    </row>
    <row r="6533" spans="1:23">
      <c r="A6533" s="98">
        <f t="shared" si="205"/>
        <v>1671</v>
      </c>
      <c r="B6533" s="99">
        <v>44408</v>
      </c>
      <c r="C6533" s="23">
        <v>4130</v>
      </c>
      <c r="D6533" s="23">
        <v>5</v>
      </c>
      <c r="E6533" s="98" t="s">
        <v>49</v>
      </c>
      <c r="F6533" s="98" t="s">
        <v>164</v>
      </c>
      <c r="G6533" s="98" t="s">
        <v>4120</v>
      </c>
      <c r="H6533" s="98" t="s">
        <v>1366</v>
      </c>
      <c r="I6533" s="98" t="s">
        <v>6095</v>
      </c>
      <c r="J6533" s="99">
        <v>46079</v>
      </c>
      <c r="K6533" s="107">
        <v>10000000</v>
      </c>
      <c r="L6533" s="98" t="s">
        <v>12517</v>
      </c>
      <c r="M6533" s="23">
        <v>1800</v>
      </c>
      <c r="N6533" s="23">
        <v>1</v>
      </c>
      <c r="O6533" s="107">
        <v>10000000</v>
      </c>
      <c r="P6533" s="23">
        <v>180</v>
      </c>
      <c r="Q6533" s="23">
        <v>2</v>
      </c>
      <c r="R6533" s="23">
        <v>2</v>
      </c>
      <c r="S6533" s="23">
        <v>0</v>
      </c>
      <c r="T6533" s="47">
        <v>10</v>
      </c>
      <c r="U6533" s="98" t="s">
        <v>111</v>
      </c>
      <c r="V6533" s="98" t="s">
        <v>3139</v>
      </c>
      <c r="W6533" s="69">
        <f t="shared" si="204"/>
        <v>5.2047515597372092E-2</v>
      </c>
    </row>
    <row r="6534" spans="1:23">
      <c r="A6534" s="98">
        <f t="shared" si="205"/>
        <v>940</v>
      </c>
      <c r="B6534" s="99">
        <v>44408</v>
      </c>
      <c r="C6534" s="23">
        <v>4131</v>
      </c>
      <c r="D6534" s="23">
        <v>5</v>
      </c>
      <c r="E6534" s="98" t="s">
        <v>49</v>
      </c>
      <c r="F6534" s="98" t="s">
        <v>164</v>
      </c>
      <c r="G6534" s="98" t="s">
        <v>4120</v>
      </c>
      <c r="H6534" s="98" t="s">
        <v>1366</v>
      </c>
      <c r="I6534" s="98" t="s">
        <v>6095</v>
      </c>
      <c r="J6534" s="99">
        <v>45348</v>
      </c>
      <c r="K6534" s="107">
        <v>15000000</v>
      </c>
      <c r="L6534" s="98" t="s">
        <v>12518</v>
      </c>
      <c r="M6534" s="23">
        <v>1080</v>
      </c>
      <c r="N6534" s="23">
        <v>1</v>
      </c>
      <c r="O6534" s="107">
        <v>15000000</v>
      </c>
      <c r="P6534" s="23">
        <v>180</v>
      </c>
      <c r="Q6534" s="23">
        <v>2</v>
      </c>
      <c r="R6534" s="23">
        <v>2</v>
      </c>
      <c r="S6534" s="23">
        <v>0</v>
      </c>
      <c r="T6534" s="47">
        <v>15</v>
      </c>
      <c r="U6534" s="98" t="s">
        <v>111</v>
      </c>
      <c r="V6534" s="98" t="s">
        <v>3139</v>
      </c>
      <c r="W6534" s="69">
        <f t="shared" si="204"/>
        <v>4.3918011365825647E-2</v>
      </c>
    </row>
    <row r="6535" spans="1:23">
      <c r="A6535" s="98">
        <f t="shared" si="205"/>
        <v>940</v>
      </c>
      <c r="B6535" s="99">
        <v>44408</v>
      </c>
      <c r="C6535" s="23">
        <v>4132</v>
      </c>
      <c r="D6535" s="23">
        <v>5</v>
      </c>
      <c r="E6535" s="98" t="s">
        <v>49</v>
      </c>
      <c r="F6535" s="98" t="s">
        <v>164</v>
      </c>
      <c r="G6535" s="98" t="s">
        <v>4120</v>
      </c>
      <c r="H6535" s="98" t="s">
        <v>1366</v>
      </c>
      <c r="I6535" s="98" t="s">
        <v>6095</v>
      </c>
      <c r="J6535" s="99">
        <v>45348</v>
      </c>
      <c r="K6535" s="107">
        <v>10500000</v>
      </c>
      <c r="L6535" s="98" t="s">
        <v>12519</v>
      </c>
      <c r="M6535" s="23">
        <v>1080</v>
      </c>
      <c r="N6535" s="23">
        <v>1</v>
      </c>
      <c r="O6535" s="107">
        <v>10500000</v>
      </c>
      <c r="P6535" s="23">
        <v>30</v>
      </c>
      <c r="Q6535" s="23">
        <v>2</v>
      </c>
      <c r="R6535" s="23">
        <v>2</v>
      </c>
      <c r="S6535" s="23">
        <v>2.61</v>
      </c>
      <c r="T6535" s="47">
        <v>9.1371029999999998</v>
      </c>
      <c r="U6535" s="98" t="s">
        <v>111</v>
      </c>
      <c r="V6535" s="98" t="s">
        <v>3139</v>
      </c>
      <c r="W6535" s="69">
        <f t="shared" si="204"/>
        <v>2.6752226226981306E-2</v>
      </c>
    </row>
    <row r="6536" spans="1:23">
      <c r="A6536" s="98">
        <f t="shared" si="205"/>
        <v>940</v>
      </c>
      <c r="B6536" s="99">
        <v>44408</v>
      </c>
      <c r="C6536" s="23">
        <v>4133</v>
      </c>
      <c r="D6536" s="23">
        <v>5</v>
      </c>
      <c r="E6536" s="98" t="s">
        <v>49</v>
      </c>
      <c r="F6536" s="98" t="s">
        <v>164</v>
      </c>
      <c r="G6536" s="98" t="s">
        <v>4120</v>
      </c>
      <c r="H6536" s="98" t="s">
        <v>1366</v>
      </c>
      <c r="I6536" s="98" t="s">
        <v>6095</v>
      </c>
      <c r="J6536" s="99">
        <v>45348</v>
      </c>
      <c r="K6536" s="107">
        <v>7500000</v>
      </c>
      <c r="L6536" s="98" t="s">
        <v>12520</v>
      </c>
      <c r="M6536" s="23">
        <v>1080</v>
      </c>
      <c r="N6536" s="23">
        <v>1</v>
      </c>
      <c r="O6536" s="107">
        <v>7500000</v>
      </c>
      <c r="P6536" s="23">
        <v>180</v>
      </c>
      <c r="Q6536" s="23">
        <v>2</v>
      </c>
      <c r="R6536" s="23">
        <v>2</v>
      </c>
      <c r="S6536" s="23">
        <v>0</v>
      </c>
      <c r="T6536" s="47">
        <v>7.5</v>
      </c>
      <c r="U6536" s="98" t="s">
        <v>111</v>
      </c>
      <c r="V6536" s="98" t="s">
        <v>3139</v>
      </c>
      <c r="W6536" s="69">
        <f t="shared" si="204"/>
        <v>2.1959005682912824E-2</v>
      </c>
    </row>
    <row r="6537" spans="1:23">
      <c r="A6537" s="98">
        <f t="shared" si="205"/>
        <v>1671</v>
      </c>
      <c r="B6537" s="99">
        <v>44408</v>
      </c>
      <c r="C6537" s="23">
        <v>4134</v>
      </c>
      <c r="D6537" s="23">
        <v>5</v>
      </c>
      <c r="E6537" s="98" t="s">
        <v>49</v>
      </c>
      <c r="F6537" s="98" t="s">
        <v>164</v>
      </c>
      <c r="G6537" s="98" t="s">
        <v>4120</v>
      </c>
      <c r="H6537" s="98" t="s">
        <v>1366</v>
      </c>
      <c r="I6537" s="98" t="s">
        <v>6095</v>
      </c>
      <c r="J6537" s="99">
        <v>46079</v>
      </c>
      <c r="K6537" s="107">
        <v>12000000</v>
      </c>
      <c r="L6537" s="98" t="s">
        <v>12521</v>
      </c>
      <c r="M6537" s="23">
        <v>1800</v>
      </c>
      <c r="N6537" s="23">
        <v>1</v>
      </c>
      <c r="O6537" s="107">
        <v>12000000</v>
      </c>
      <c r="P6537" s="23">
        <v>180</v>
      </c>
      <c r="Q6537" s="23">
        <v>2</v>
      </c>
      <c r="R6537" s="23">
        <v>2</v>
      </c>
      <c r="S6537" s="23">
        <v>0</v>
      </c>
      <c r="T6537" s="47">
        <v>12.040632</v>
      </c>
      <c r="U6537" s="98" t="s">
        <v>111</v>
      </c>
      <c r="V6537" s="98" t="s">
        <v>3139</v>
      </c>
      <c r="W6537" s="69">
        <f t="shared" si="204"/>
        <v>6.2668498182221755E-2</v>
      </c>
    </row>
    <row r="6538" spans="1:23">
      <c r="A6538" s="98">
        <f t="shared" si="205"/>
        <v>940</v>
      </c>
      <c r="B6538" s="99">
        <v>44408</v>
      </c>
      <c r="C6538" s="23">
        <v>4135</v>
      </c>
      <c r="D6538" s="23">
        <v>5</v>
      </c>
      <c r="E6538" s="98" t="s">
        <v>49</v>
      </c>
      <c r="F6538" s="98" t="s">
        <v>164</v>
      </c>
      <c r="G6538" s="98" t="s">
        <v>4120</v>
      </c>
      <c r="H6538" s="98" t="s">
        <v>1366</v>
      </c>
      <c r="I6538" s="98" t="s">
        <v>6095</v>
      </c>
      <c r="J6538" s="99">
        <v>45348</v>
      </c>
      <c r="K6538" s="107">
        <v>7000000</v>
      </c>
      <c r="L6538" s="98" t="s">
        <v>12522</v>
      </c>
      <c r="M6538" s="23">
        <v>1080</v>
      </c>
      <c r="N6538" s="23">
        <v>1</v>
      </c>
      <c r="O6538" s="107">
        <v>7000000</v>
      </c>
      <c r="P6538" s="23">
        <v>180</v>
      </c>
      <c r="Q6538" s="23">
        <v>2</v>
      </c>
      <c r="R6538" s="23">
        <v>2</v>
      </c>
      <c r="S6538" s="23">
        <v>0</v>
      </c>
      <c r="T6538" s="47">
        <v>7</v>
      </c>
      <c r="U6538" s="98" t="s">
        <v>111</v>
      </c>
      <c r="V6538" s="98" t="s">
        <v>3139</v>
      </c>
      <c r="W6538" s="69">
        <f t="shared" si="204"/>
        <v>2.0495071970718634E-2</v>
      </c>
    </row>
    <row r="6539" spans="1:23">
      <c r="A6539" s="98">
        <f t="shared" si="205"/>
        <v>1671</v>
      </c>
      <c r="B6539" s="99">
        <v>44408</v>
      </c>
      <c r="C6539" s="23">
        <v>4136</v>
      </c>
      <c r="D6539" s="23">
        <v>5</v>
      </c>
      <c r="E6539" s="98" t="s">
        <v>49</v>
      </c>
      <c r="F6539" s="98" t="s">
        <v>164</v>
      </c>
      <c r="G6539" s="98" t="s">
        <v>4120</v>
      </c>
      <c r="H6539" s="98" t="s">
        <v>1366</v>
      </c>
      <c r="I6539" s="98" t="s">
        <v>6095</v>
      </c>
      <c r="J6539" s="99">
        <v>46079</v>
      </c>
      <c r="K6539" s="107">
        <v>16000000</v>
      </c>
      <c r="L6539" s="98" t="s">
        <v>12523</v>
      </c>
      <c r="M6539" s="23">
        <v>1800</v>
      </c>
      <c r="N6539" s="23">
        <v>1</v>
      </c>
      <c r="O6539" s="107">
        <v>16000000</v>
      </c>
      <c r="P6539" s="23">
        <v>180</v>
      </c>
      <c r="Q6539" s="23">
        <v>2</v>
      </c>
      <c r="R6539" s="23">
        <v>2</v>
      </c>
      <c r="S6539" s="23">
        <v>0</v>
      </c>
      <c r="T6539" s="47">
        <v>16</v>
      </c>
      <c r="U6539" s="98" t="s">
        <v>111</v>
      </c>
      <c r="V6539" s="98" t="s">
        <v>3139</v>
      </c>
      <c r="W6539" s="69">
        <f t="shared" si="204"/>
        <v>8.327602495579535E-2</v>
      </c>
    </row>
    <row r="6540" spans="1:23">
      <c r="A6540" s="98">
        <f t="shared" si="205"/>
        <v>940</v>
      </c>
      <c r="B6540" s="99">
        <v>44408</v>
      </c>
      <c r="C6540" s="23">
        <v>4137</v>
      </c>
      <c r="D6540" s="23">
        <v>5</v>
      </c>
      <c r="E6540" s="98" t="s">
        <v>49</v>
      </c>
      <c r="F6540" s="98" t="s">
        <v>164</v>
      </c>
      <c r="G6540" s="98" t="s">
        <v>4120</v>
      </c>
      <c r="H6540" s="98" t="s">
        <v>1366</v>
      </c>
      <c r="I6540" s="98" t="s">
        <v>6095</v>
      </c>
      <c r="J6540" s="99">
        <v>45348</v>
      </c>
      <c r="K6540" s="107">
        <v>6000000</v>
      </c>
      <c r="L6540" s="98" t="s">
        <v>12524</v>
      </c>
      <c r="M6540" s="23">
        <v>1080</v>
      </c>
      <c r="N6540" s="23">
        <v>1</v>
      </c>
      <c r="O6540" s="107">
        <v>6000000</v>
      </c>
      <c r="P6540" s="23">
        <v>180</v>
      </c>
      <c r="Q6540" s="23">
        <v>2</v>
      </c>
      <c r="R6540" s="23">
        <v>2</v>
      </c>
      <c r="S6540" s="23">
        <v>0</v>
      </c>
      <c r="T6540" s="47">
        <v>6</v>
      </c>
      <c r="U6540" s="98" t="s">
        <v>111</v>
      </c>
      <c r="V6540" s="98" t="s">
        <v>3139</v>
      </c>
      <c r="W6540" s="69">
        <f t="shared" si="204"/>
        <v>1.7567204546330258E-2</v>
      </c>
    </row>
    <row r="6541" spans="1:23">
      <c r="A6541" s="98">
        <f t="shared" si="205"/>
        <v>940</v>
      </c>
      <c r="B6541" s="99">
        <v>44408</v>
      </c>
      <c r="C6541" s="23">
        <v>4138</v>
      </c>
      <c r="D6541" s="23">
        <v>5</v>
      </c>
      <c r="E6541" s="98" t="s">
        <v>49</v>
      </c>
      <c r="F6541" s="98" t="s">
        <v>164</v>
      </c>
      <c r="G6541" s="98" t="s">
        <v>4120</v>
      </c>
      <c r="H6541" s="98" t="s">
        <v>1366</v>
      </c>
      <c r="I6541" s="98" t="s">
        <v>6095</v>
      </c>
      <c r="J6541" s="99">
        <v>45348</v>
      </c>
      <c r="K6541" s="107">
        <v>7000000</v>
      </c>
      <c r="L6541" s="98" t="s">
        <v>12525</v>
      </c>
      <c r="M6541" s="23">
        <v>1080</v>
      </c>
      <c r="N6541" s="23">
        <v>1</v>
      </c>
      <c r="O6541" s="107">
        <v>7000000</v>
      </c>
      <c r="P6541" s="23">
        <v>30</v>
      </c>
      <c r="Q6541" s="23">
        <v>2</v>
      </c>
      <c r="R6541" s="23">
        <v>2</v>
      </c>
      <c r="S6541" s="23">
        <v>0</v>
      </c>
      <c r="T6541" s="47">
        <v>6.0277799999999999</v>
      </c>
      <c r="U6541" s="98" t="s">
        <v>111</v>
      </c>
      <c r="V6541" s="98" t="s">
        <v>3139</v>
      </c>
      <c r="W6541" s="69">
        <f t="shared" si="204"/>
        <v>1.7648540703379765E-2</v>
      </c>
    </row>
    <row r="6542" spans="1:23">
      <c r="A6542" s="98">
        <f t="shared" si="205"/>
        <v>1671</v>
      </c>
      <c r="B6542" s="99">
        <v>44408</v>
      </c>
      <c r="C6542" s="23">
        <v>4139</v>
      </c>
      <c r="D6542" s="23">
        <v>5</v>
      </c>
      <c r="E6542" s="98" t="s">
        <v>49</v>
      </c>
      <c r="F6542" s="98" t="s">
        <v>164</v>
      </c>
      <c r="G6542" s="98" t="s">
        <v>4120</v>
      </c>
      <c r="H6542" s="98" t="s">
        <v>1366</v>
      </c>
      <c r="I6542" s="98" t="s">
        <v>6095</v>
      </c>
      <c r="J6542" s="99">
        <v>46079</v>
      </c>
      <c r="K6542" s="107">
        <v>6000000</v>
      </c>
      <c r="L6542" s="98" t="s">
        <v>12526</v>
      </c>
      <c r="M6542" s="23">
        <v>1800</v>
      </c>
      <c r="N6542" s="23">
        <v>1</v>
      </c>
      <c r="O6542" s="107">
        <v>6000000</v>
      </c>
      <c r="P6542" s="23">
        <v>180</v>
      </c>
      <c r="Q6542" s="23">
        <v>2</v>
      </c>
      <c r="R6542" s="23">
        <v>2</v>
      </c>
      <c r="S6542" s="23">
        <v>0</v>
      </c>
      <c r="T6542" s="47">
        <v>6</v>
      </c>
      <c r="U6542" s="98" t="s">
        <v>111</v>
      </c>
      <c r="V6542" s="98" t="s">
        <v>3139</v>
      </c>
      <c r="W6542" s="69">
        <f t="shared" si="204"/>
        <v>3.1228509358423254E-2</v>
      </c>
    </row>
    <row r="6543" spans="1:23">
      <c r="A6543" s="98">
        <f t="shared" si="205"/>
        <v>1671</v>
      </c>
      <c r="B6543" s="99">
        <v>44408</v>
      </c>
      <c r="C6543" s="23">
        <v>4140</v>
      </c>
      <c r="D6543" s="23">
        <v>5</v>
      </c>
      <c r="E6543" s="98" t="s">
        <v>49</v>
      </c>
      <c r="F6543" s="98" t="s">
        <v>164</v>
      </c>
      <c r="G6543" s="98" t="s">
        <v>4120</v>
      </c>
      <c r="H6543" s="98" t="s">
        <v>1366</v>
      </c>
      <c r="I6543" s="98" t="s">
        <v>6095</v>
      </c>
      <c r="J6543" s="99">
        <v>46079</v>
      </c>
      <c r="K6543" s="107">
        <v>10000000</v>
      </c>
      <c r="L6543" s="98" t="s">
        <v>12527</v>
      </c>
      <c r="M6543" s="23">
        <v>1800</v>
      </c>
      <c r="N6543" s="23">
        <v>1</v>
      </c>
      <c r="O6543" s="107">
        <v>10000000</v>
      </c>
      <c r="P6543" s="23">
        <v>180</v>
      </c>
      <c r="Q6543" s="23">
        <v>2</v>
      </c>
      <c r="R6543" s="23">
        <v>2</v>
      </c>
      <c r="S6543" s="23">
        <v>0</v>
      </c>
      <c r="T6543" s="47">
        <v>10</v>
      </c>
      <c r="U6543" s="98" t="s">
        <v>111</v>
      </c>
      <c r="V6543" s="98" t="s">
        <v>3139</v>
      </c>
      <c r="W6543" s="69">
        <f t="shared" si="204"/>
        <v>5.2047515597372092E-2</v>
      </c>
    </row>
    <row r="6544" spans="1:23">
      <c r="A6544" s="98">
        <f t="shared" si="205"/>
        <v>1671</v>
      </c>
      <c r="B6544" s="99">
        <v>44408</v>
      </c>
      <c r="C6544" s="23">
        <v>4141</v>
      </c>
      <c r="D6544" s="23">
        <v>5</v>
      </c>
      <c r="E6544" s="98" t="s">
        <v>49</v>
      </c>
      <c r="F6544" s="98" t="s">
        <v>164</v>
      </c>
      <c r="G6544" s="98" t="s">
        <v>4120</v>
      </c>
      <c r="H6544" s="98" t="s">
        <v>1366</v>
      </c>
      <c r="I6544" s="98" t="s">
        <v>6095</v>
      </c>
      <c r="J6544" s="99">
        <v>46079</v>
      </c>
      <c r="K6544" s="107">
        <v>20000000</v>
      </c>
      <c r="L6544" s="98" t="s">
        <v>12528</v>
      </c>
      <c r="M6544" s="23">
        <v>1800</v>
      </c>
      <c r="N6544" s="23">
        <v>1</v>
      </c>
      <c r="O6544" s="107">
        <v>20000000</v>
      </c>
      <c r="P6544" s="23">
        <v>180</v>
      </c>
      <c r="Q6544" s="23">
        <v>2</v>
      </c>
      <c r="R6544" s="23">
        <v>2</v>
      </c>
      <c r="S6544" s="23">
        <v>0</v>
      </c>
      <c r="T6544" s="47">
        <v>20</v>
      </c>
      <c r="U6544" s="98" t="s">
        <v>111</v>
      </c>
      <c r="V6544" s="98" t="s">
        <v>3139</v>
      </c>
      <c r="W6544" s="69">
        <f t="shared" si="204"/>
        <v>0.10409503119474418</v>
      </c>
    </row>
    <row r="6545" spans="1:23">
      <c r="A6545" s="98">
        <f t="shared" si="205"/>
        <v>940</v>
      </c>
      <c r="B6545" s="99">
        <v>44408</v>
      </c>
      <c r="C6545" s="23">
        <v>4142</v>
      </c>
      <c r="D6545" s="23">
        <v>5</v>
      </c>
      <c r="E6545" s="98" t="s">
        <v>49</v>
      </c>
      <c r="F6545" s="98" t="s">
        <v>164</v>
      </c>
      <c r="G6545" s="98" t="s">
        <v>4120</v>
      </c>
      <c r="H6545" s="98" t="s">
        <v>1366</v>
      </c>
      <c r="I6545" s="98" t="s">
        <v>6095</v>
      </c>
      <c r="J6545" s="99">
        <v>45348</v>
      </c>
      <c r="K6545" s="107">
        <v>8000000</v>
      </c>
      <c r="L6545" s="98" t="s">
        <v>12529</v>
      </c>
      <c r="M6545" s="23">
        <v>1080</v>
      </c>
      <c r="N6545" s="23">
        <v>1</v>
      </c>
      <c r="O6545" s="107">
        <v>8000000</v>
      </c>
      <c r="P6545" s="23">
        <v>180</v>
      </c>
      <c r="Q6545" s="23">
        <v>2</v>
      </c>
      <c r="R6545" s="23">
        <v>2</v>
      </c>
      <c r="S6545" s="23">
        <v>0</v>
      </c>
      <c r="T6545" s="47">
        <v>8</v>
      </c>
      <c r="U6545" s="98" t="s">
        <v>111</v>
      </c>
      <c r="V6545" s="98" t="s">
        <v>3139</v>
      </c>
      <c r="W6545" s="69">
        <f t="shared" si="204"/>
        <v>2.342293939510701E-2</v>
      </c>
    </row>
    <row r="6546" spans="1:23">
      <c r="A6546" s="98">
        <f t="shared" si="205"/>
        <v>1671</v>
      </c>
      <c r="B6546" s="99">
        <v>44408</v>
      </c>
      <c r="C6546" s="23">
        <v>4143</v>
      </c>
      <c r="D6546" s="23">
        <v>5</v>
      </c>
      <c r="E6546" s="98" t="s">
        <v>49</v>
      </c>
      <c r="F6546" s="98" t="s">
        <v>164</v>
      </c>
      <c r="G6546" s="98" t="s">
        <v>4120</v>
      </c>
      <c r="H6546" s="98" t="s">
        <v>1366</v>
      </c>
      <c r="I6546" s="98" t="s">
        <v>6095</v>
      </c>
      <c r="J6546" s="99">
        <v>46079</v>
      </c>
      <c r="K6546" s="107">
        <v>30000000</v>
      </c>
      <c r="L6546" s="98" t="s">
        <v>12530</v>
      </c>
      <c r="M6546" s="23">
        <v>1800</v>
      </c>
      <c r="N6546" s="23">
        <v>1</v>
      </c>
      <c r="O6546" s="107">
        <v>30000000</v>
      </c>
      <c r="P6546" s="23">
        <v>30</v>
      </c>
      <c r="Q6546" s="23">
        <v>2</v>
      </c>
      <c r="R6546" s="23">
        <v>2</v>
      </c>
      <c r="S6546" s="23">
        <v>0</v>
      </c>
      <c r="T6546" s="47">
        <v>27.5</v>
      </c>
      <c r="U6546" s="98" t="s">
        <v>111</v>
      </c>
      <c r="V6546" s="98" t="s">
        <v>3139</v>
      </c>
      <c r="W6546" s="69">
        <f t="shared" si="204"/>
        <v>0.14313066789277326</v>
      </c>
    </row>
    <row r="6547" spans="1:23">
      <c r="A6547" s="98">
        <f t="shared" si="205"/>
        <v>1671</v>
      </c>
      <c r="B6547" s="99">
        <v>44408</v>
      </c>
      <c r="C6547" s="23">
        <v>4144</v>
      </c>
      <c r="D6547" s="23">
        <v>5</v>
      </c>
      <c r="E6547" s="98" t="s">
        <v>49</v>
      </c>
      <c r="F6547" s="98" t="s">
        <v>164</v>
      </c>
      <c r="G6547" s="98" t="s">
        <v>4120</v>
      </c>
      <c r="H6547" s="98" t="s">
        <v>1366</v>
      </c>
      <c r="I6547" s="98" t="s">
        <v>6095</v>
      </c>
      <c r="J6547" s="99">
        <v>46079</v>
      </c>
      <c r="K6547" s="107">
        <v>15000000</v>
      </c>
      <c r="L6547" s="98" t="s">
        <v>12531</v>
      </c>
      <c r="M6547" s="23">
        <v>1800</v>
      </c>
      <c r="N6547" s="23">
        <v>1</v>
      </c>
      <c r="O6547" s="107">
        <v>15000000</v>
      </c>
      <c r="P6547" s="23">
        <v>180</v>
      </c>
      <c r="Q6547" s="23">
        <v>2</v>
      </c>
      <c r="R6547" s="23">
        <v>2</v>
      </c>
      <c r="S6547" s="23">
        <v>0</v>
      </c>
      <c r="T6547" s="47">
        <v>15</v>
      </c>
      <c r="U6547" s="98" t="s">
        <v>111</v>
      </c>
      <c r="V6547" s="98" t="s">
        <v>3139</v>
      </c>
      <c r="W6547" s="69">
        <f t="shared" si="204"/>
        <v>7.8071273396058141E-2</v>
      </c>
    </row>
    <row r="6548" spans="1:23">
      <c r="A6548" s="98">
        <f t="shared" si="205"/>
        <v>940</v>
      </c>
      <c r="B6548" s="99">
        <v>44408</v>
      </c>
      <c r="C6548" s="23">
        <v>4145</v>
      </c>
      <c r="D6548" s="23">
        <v>5</v>
      </c>
      <c r="E6548" s="98" t="s">
        <v>49</v>
      </c>
      <c r="F6548" s="98" t="s">
        <v>164</v>
      </c>
      <c r="G6548" s="98" t="s">
        <v>4120</v>
      </c>
      <c r="H6548" s="98" t="s">
        <v>1366</v>
      </c>
      <c r="I6548" s="98" t="s">
        <v>6095</v>
      </c>
      <c r="J6548" s="99">
        <v>45348</v>
      </c>
      <c r="K6548" s="107">
        <v>10000000</v>
      </c>
      <c r="L6548" s="98" t="s">
        <v>12532</v>
      </c>
      <c r="M6548" s="23">
        <v>1080</v>
      </c>
      <c r="N6548" s="23">
        <v>1</v>
      </c>
      <c r="O6548" s="107">
        <v>10000000</v>
      </c>
      <c r="P6548" s="23">
        <v>180</v>
      </c>
      <c r="Q6548" s="23">
        <v>2</v>
      </c>
      <c r="R6548" s="23">
        <v>2</v>
      </c>
      <c r="S6548" s="23">
        <v>0</v>
      </c>
      <c r="T6548" s="47">
        <v>10</v>
      </c>
      <c r="U6548" s="98" t="s">
        <v>111</v>
      </c>
      <c r="V6548" s="98" t="s">
        <v>3139</v>
      </c>
      <c r="W6548" s="69">
        <f t="shared" si="204"/>
        <v>2.9278674243883765E-2</v>
      </c>
    </row>
    <row r="6549" spans="1:23">
      <c r="A6549" s="98">
        <f t="shared" si="205"/>
        <v>940</v>
      </c>
      <c r="B6549" s="99">
        <v>44408</v>
      </c>
      <c r="C6549" s="23">
        <v>4146</v>
      </c>
      <c r="D6549" s="23">
        <v>5</v>
      </c>
      <c r="E6549" s="98" t="s">
        <v>49</v>
      </c>
      <c r="F6549" s="98" t="s">
        <v>164</v>
      </c>
      <c r="G6549" s="98" t="s">
        <v>4120</v>
      </c>
      <c r="H6549" s="98" t="s">
        <v>1366</v>
      </c>
      <c r="I6549" s="98" t="s">
        <v>6095</v>
      </c>
      <c r="J6549" s="99">
        <v>45348</v>
      </c>
      <c r="K6549" s="107">
        <v>11000000</v>
      </c>
      <c r="L6549" s="98" t="s">
        <v>12533</v>
      </c>
      <c r="M6549" s="23">
        <v>1080</v>
      </c>
      <c r="N6549" s="23">
        <v>1</v>
      </c>
      <c r="O6549" s="107">
        <v>11000000</v>
      </c>
      <c r="P6549" s="23">
        <v>180</v>
      </c>
      <c r="Q6549" s="23">
        <v>2</v>
      </c>
      <c r="R6549" s="23">
        <v>2</v>
      </c>
      <c r="S6549" s="23">
        <v>0</v>
      </c>
      <c r="T6549" s="47">
        <v>11</v>
      </c>
      <c r="U6549" s="98" t="s">
        <v>111</v>
      </c>
      <c r="V6549" s="98" t="s">
        <v>3139</v>
      </c>
      <c r="W6549" s="69">
        <f t="shared" si="204"/>
        <v>3.2206541668272137E-2</v>
      </c>
    </row>
    <row r="6550" spans="1:23">
      <c r="A6550" s="98">
        <f t="shared" si="205"/>
        <v>940</v>
      </c>
      <c r="B6550" s="99">
        <v>44408</v>
      </c>
      <c r="C6550" s="23">
        <v>4147</v>
      </c>
      <c r="D6550" s="23">
        <v>9</v>
      </c>
      <c r="E6550" s="98" t="s">
        <v>49</v>
      </c>
      <c r="F6550" s="98" t="s">
        <v>53</v>
      </c>
      <c r="G6550" s="98" t="s">
        <v>4242</v>
      </c>
      <c r="H6550" s="98" t="s">
        <v>9126</v>
      </c>
      <c r="I6550" s="98" t="s">
        <v>6095</v>
      </c>
      <c r="J6550" s="99">
        <v>45348</v>
      </c>
      <c r="K6550" s="107">
        <v>25000000</v>
      </c>
      <c r="L6550" s="98" t="s">
        <v>9127</v>
      </c>
      <c r="M6550" s="23">
        <v>1080</v>
      </c>
      <c r="N6550" s="23">
        <v>1</v>
      </c>
      <c r="O6550" s="107">
        <v>25000000</v>
      </c>
      <c r="P6550" s="23">
        <v>30</v>
      </c>
      <c r="Q6550" s="23">
        <v>2</v>
      </c>
      <c r="R6550" s="23">
        <v>2</v>
      </c>
      <c r="S6550" s="23">
        <v>0</v>
      </c>
      <c r="T6550" s="47">
        <v>21.52778</v>
      </c>
      <c r="U6550" s="98" t="s">
        <v>111</v>
      </c>
      <c r="V6550" s="98" t="s">
        <v>3139</v>
      </c>
      <c r="W6550" s="69">
        <f t="shared" si="204"/>
        <v>6.3030485781399609E-2</v>
      </c>
    </row>
    <row r="6551" spans="1:23">
      <c r="A6551" s="98">
        <f t="shared" si="205"/>
        <v>940</v>
      </c>
      <c r="B6551" s="99">
        <v>44408</v>
      </c>
      <c r="C6551" s="23">
        <v>4148</v>
      </c>
      <c r="D6551" s="23">
        <v>9</v>
      </c>
      <c r="E6551" s="98" t="s">
        <v>49</v>
      </c>
      <c r="F6551" s="98" t="s">
        <v>53</v>
      </c>
      <c r="G6551" s="98" t="s">
        <v>4242</v>
      </c>
      <c r="H6551" s="98" t="s">
        <v>9126</v>
      </c>
      <c r="I6551" s="98" t="s">
        <v>6095</v>
      </c>
      <c r="J6551" s="99">
        <v>45348</v>
      </c>
      <c r="K6551" s="107">
        <v>15000000</v>
      </c>
      <c r="L6551" s="98" t="s">
        <v>9127</v>
      </c>
      <c r="M6551" s="23">
        <v>1080</v>
      </c>
      <c r="N6551" s="23">
        <v>1</v>
      </c>
      <c r="O6551" s="107">
        <v>15000000</v>
      </c>
      <c r="P6551" s="23">
        <v>180</v>
      </c>
      <c r="Q6551" s="23">
        <v>2</v>
      </c>
      <c r="R6551" s="23">
        <v>2</v>
      </c>
      <c r="S6551" s="23">
        <v>0</v>
      </c>
      <c r="T6551" s="47">
        <v>15</v>
      </c>
      <c r="U6551" s="98" t="s">
        <v>111</v>
      </c>
      <c r="V6551" s="98" t="s">
        <v>3139</v>
      </c>
      <c r="W6551" s="69">
        <f t="shared" si="204"/>
        <v>4.3918011365825647E-2</v>
      </c>
    </row>
    <row r="6552" spans="1:23">
      <c r="A6552" s="98">
        <f t="shared" si="205"/>
        <v>210</v>
      </c>
      <c r="B6552" s="99">
        <v>44408</v>
      </c>
      <c r="C6552" s="23">
        <v>4149</v>
      </c>
      <c r="D6552" s="23">
        <v>9</v>
      </c>
      <c r="E6552" s="98" t="s">
        <v>49</v>
      </c>
      <c r="F6552" s="98" t="s">
        <v>53</v>
      </c>
      <c r="G6552" s="98" t="s">
        <v>4242</v>
      </c>
      <c r="H6552" s="98" t="s">
        <v>9126</v>
      </c>
      <c r="I6552" s="98" t="s">
        <v>6095</v>
      </c>
      <c r="J6552" s="99">
        <v>44618</v>
      </c>
      <c r="K6552" s="107">
        <v>5000000</v>
      </c>
      <c r="L6552" s="98" t="s">
        <v>9127</v>
      </c>
      <c r="M6552" s="23">
        <v>360</v>
      </c>
      <c r="N6552" s="23">
        <v>1</v>
      </c>
      <c r="O6552" s="107">
        <v>5000000</v>
      </c>
      <c r="P6552" s="23">
        <v>90</v>
      </c>
      <c r="Q6552" s="23">
        <v>2</v>
      </c>
      <c r="R6552" s="23">
        <v>2</v>
      </c>
      <c r="S6552" s="23">
        <v>0</v>
      </c>
      <c r="T6552" s="47">
        <v>3.75</v>
      </c>
      <c r="U6552" s="98" t="s">
        <v>111</v>
      </c>
      <c r="V6552" s="98" t="s">
        <v>3139</v>
      </c>
      <c r="W6552" s="69">
        <f t="shared" si="204"/>
        <v>2.4528676560700495E-3</v>
      </c>
    </row>
    <row r="6553" spans="1:23">
      <c r="A6553" s="98">
        <f t="shared" si="205"/>
        <v>944</v>
      </c>
      <c r="B6553" s="99">
        <v>44408</v>
      </c>
      <c r="C6553" s="23">
        <v>4150</v>
      </c>
      <c r="D6553" s="23">
        <v>9</v>
      </c>
      <c r="E6553" s="98" t="s">
        <v>49</v>
      </c>
      <c r="F6553" s="98" t="s">
        <v>53</v>
      </c>
      <c r="G6553" s="98" t="s">
        <v>4242</v>
      </c>
      <c r="H6553" s="98" t="s">
        <v>9126</v>
      </c>
      <c r="I6553" s="98" t="s">
        <v>6026</v>
      </c>
      <c r="J6553" s="99">
        <v>45352</v>
      </c>
      <c r="K6553" s="107">
        <v>18160000</v>
      </c>
      <c r="L6553" s="98" t="s">
        <v>9127</v>
      </c>
      <c r="M6553" s="23">
        <v>1080</v>
      </c>
      <c r="N6553" s="23">
        <v>1</v>
      </c>
      <c r="O6553" s="107">
        <v>18160000</v>
      </c>
      <c r="P6553" s="23">
        <v>180</v>
      </c>
      <c r="Q6553" s="23">
        <v>2</v>
      </c>
      <c r="R6553" s="23">
        <v>2</v>
      </c>
      <c r="S6553" s="23">
        <v>0</v>
      </c>
      <c r="T6553" s="47">
        <v>18.16</v>
      </c>
      <c r="U6553" s="98" t="s">
        <v>111</v>
      </c>
      <c r="V6553" s="98" t="s">
        <v>3139</v>
      </c>
      <c r="W6553" s="69">
        <f t="shared" si="204"/>
        <v>5.3396328054241396E-2</v>
      </c>
    </row>
    <row r="6554" spans="1:23">
      <c r="A6554" s="98">
        <f t="shared" si="205"/>
        <v>1674</v>
      </c>
      <c r="B6554" s="99">
        <v>44408</v>
      </c>
      <c r="C6554" s="23">
        <v>4151</v>
      </c>
      <c r="D6554" s="23">
        <v>9</v>
      </c>
      <c r="E6554" s="98" t="s">
        <v>49</v>
      </c>
      <c r="F6554" s="98" t="s">
        <v>53</v>
      </c>
      <c r="G6554" s="98" t="s">
        <v>4242</v>
      </c>
      <c r="H6554" s="98" t="s">
        <v>9126</v>
      </c>
      <c r="I6554" s="98" t="s">
        <v>6026</v>
      </c>
      <c r="J6554" s="99">
        <v>46082</v>
      </c>
      <c r="K6554" s="107">
        <v>16000000</v>
      </c>
      <c r="L6554" s="98" t="s">
        <v>9127</v>
      </c>
      <c r="M6554" s="23">
        <v>1800</v>
      </c>
      <c r="N6554" s="23">
        <v>1</v>
      </c>
      <c r="O6554" s="107">
        <v>16000000</v>
      </c>
      <c r="P6554" s="23">
        <v>180</v>
      </c>
      <c r="Q6554" s="23">
        <v>2</v>
      </c>
      <c r="R6554" s="23">
        <v>2</v>
      </c>
      <c r="S6554" s="23">
        <v>0</v>
      </c>
      <c r="T6554" s="47">
        <v>16</v>
      </c>
      <c r="U6554" s="98" t="s">
        <v>111</v>
      </c>
      <c r="V6554" s="98" t="s">
        <v>3139</v>
      </c>
      <c r="W6554" s="69">
        <f t="shared" si="204"/>
        <v>8.3425533079593897E-2</v>
      </c>
    </row>
    <row r="6555" spans="1:23">
      <c r="A6555" s="98">
        <f t="shared" si="205"/>
        <v>944</v>
      </c>
      <c r="B6555" s="99">
        <v>44408</v>
      </c>
      <c r="C6555" s="23">
        <v>4152</v>
      </c>
      <c r="D6555" s="23">
        <v>9</v>
      </c>
      <c r="E6555" s="98" t="s">
        <v>49</v>
      </c>
      <c r="F6555" s="98" t="s">
        <v>53</v>
      </c>
      <c r="G6555" s="98" t="s">
        <v>4242</v>
      </c>
      <c r="H6555" s="98" t="s">
        <v>9126</v>
      </c>
      <c r="I6555" s="98" t="s">
        <v>6026</v>
      </c>
      <c r="J6555" s="99">
        <v>45352</v>
      </c>
      <c r="K6555" s="107">
        <v>12500000</v>
      </c>
      <c r="L6555" s="98" t="s">
        <v>9127</v>
      </c>
      <c r="M6555" s="23">
        <v>1080</v>
      </c>
      <c r="N6555" s="23">
        <v>1</v>
      </c>
      <c r="O6555" s="107">
        <v>12500000</v>
      </c>
      <c r="P6555" s="23">
        <v>180</v>
      </c>
      <c r="Q6555" s="23">
        <v>2</v>
      </c>
      <c r="R6555" s="23">
        <v>2</v>
      </c>
      <c r="S6555" s="23">
        <v>0</v>
      </c>
      <c r="T6555" s="47">
        <v>12.5</v>
      </c>
      <c r="U6555" s="98" t="s">
        <v>111</v>
      </c>
      <c r="V6555" s="98" t="s">
        <v>3139</v>
      </c>
      <c r="W6555" s="69">
        <f t="shared" si="204"/>
        <v>3.675408043381153E-2</v>
      </c>
    </row>
    <row r="6556" spans="1:23">
      <c r="A6556" s="98">
        <f t="shared" si="205"/>
        <v>944</v>
      </c>
      <c r="B6556" s="99">
        <v>44408</v>
      </c>
      <c r="C6556" s="23">
        <v>4153</v>
      </c>
      <c r="D6556" s="23">
        <v>9</v>
      </c>
      <c r="E6556" s="98" t="s">
        <v>49</v>
      </c>
      <c r="F6556" s="98" t="s">
        <v>53</v>
      </c>
      <c r="G6556" s="98" t="s">
        <v>4242</v>
      </c>
      <c r="H6556" s="98" t="s">
        <v>9126</v>
      </c>
      <c r="I6556" s="98" t="s">
        <v>6026</v>
      </c>
      <c r="J6556" s="99">
        <v>45352</v>
      </c>
      <c r="K6556" s="107">
        <v>7000000</v>
      </c>
      <c r="L6556" s="98" t="s">
        <v>9127</v>
      </c>
      <c r="M6556" s="23">
        <v>1080</v>
      </c>
      <c r="N6556" s="23">
        <v>1</v>
      </c>
      <c r="O6556" s="107">
        <v>7000000</v>
      </c>
      <c r="P6556" s="23">
        <v>30</v>
      </c>
      <c r="Q6556" s="23">
        <v>2</v>
      </c>
      <c r="R6556" s="23">
        <v>2</v>
      </c>
      <c r="S6556" s="23">
        <v>0</v>
      </c>
      <c r="T6556" s="47">
        <v>6.2222239999999998</v>
      </c>
      <c r="U6556" s="98" t="s">
        <v>111</v>
      </c>
      <c r="V6556" s="98" t="s">
        <v>3139</v>
      </c>
      <c r="W6556" s="69">
        <f t="shared" si="204"/>
        <v>1.8295369709855402E-2</v>
      </c>
    </row>
    <row r="6557" spans="1:23">
      <c r="A6557" s="98">
        <f t="shared" si="205"/>
        <v>1674</v>
      </c>
      <c r="B6557" s="99">
        <v>44408</v>
      </c>
      <c r="C6557" s="23">
        <v>4154</v>
      </c>
      <c r="D6557" s="23">
        <v>9</v>
      </c>
      <c r="E6557" s="98" t="s">
        <v>49</v>
      </c>
      <c r="F6557" s="98" t="s">
        <v>53</v>
      </c>
      <c r="G6557" s="98" t="s">
        <v>4242</v>
      </c>
      <c r="H6557" s="98" t="s">
        <v>9126</v>
      </c>
      <c r="I6557" s="98" t="s">
        <v>6026</v>
      </c>
      <c r="J6557" s="99">
        <v>46082</v>
      </c>
      <c r="K6557" s="107">
        <v>12000000</v>
      </c>
      <c r="L6557" s="98" t="s">
        <v>9127</v>
      </c>
      <c r="M6557" s="23">
        <v>1800</v>
      </c>
      <c r="N6557" s="23">
        <v>1</v>
      </c>
      <c r="O6557" s="107">
        <v>12000000</v>
      </c>
      <c r="P6557" s="23">
        <v>180</v>
      </c>
      <c r="Q6557" s="23">
        <v>2</v>
      </c>
      <c r="R6557" s="23">
        <v>2</v>
      </c>
      <c r="S6557" s="23">
        <v>0</v>
      </c>
      <c r="T6557" s="47">
        <v>12</v>
      </c>
      <c r="U6557" s="98" t="s">
        <v>111</v>
      </c>
      <c r="V6557" s="98" t="s">
        <v>3139</v>
      </c>
      <c r="W6557" s="69">
        <f t="shared" si="204"/>
        <v>6.2569149809695426E-2</v>
      </c>
    </row>
    <row r="6558" spans="1:23">
      <c r="A6558" s="98">
        <f t="shared" si="205"/>
        <v>1674</v>
      </c>
      <c r="B6558" s="99">
        <v>44408</v>
      </c>
      <c r="C6558" s="23">
        <v>4155</v>
      </c>
      <c r="D6558" s="23">
        <v>9</v>
      </c>
      <c r="E6558" s="98" t="s">
        <v>49</v>
      </c>
      <c r="F6558" s="98" t="s">
        <v>53</v>
      </c>
      <c r="G6558" s="98" t="s">
        <v>4242</v>
      </c>
      <c r="H6558" s="98" t="s">
        <v>9126</v>
      </c>
      <c r="I6558" s="98" t="s">
        <v>6026</v>
      </c>
      <c r="J6558" s="99">
        <v>46082</v>
      </c>
      <c r="K6558" s="107">
        <v>24000000</v>
      </c>
      <c r="L6558" s="98" t="s">
        <v>9127</v>
      </c>
      <c r="M6558" s="23">
        <v>1800</v>
      </c>
      <c r="N6558" s="23">
        <v>1</v>
      </c>
      <c r="O6558" s="107">
        <v>24000000</v>
      </c>
      <c r="P6558" s="23">
        <v>180</v>
      </c>
      <c r="Q6558" s="23">
        <v>2</v>
      </c>
      <c r="R6558" s="23">
        <v>2</v>
      </c>
      <c r="S6558" s="23">
        <v>0</v>
      </c>
      <c r="T6558" s="47">
        <v>24</v>
      </c>
      <c r="U6558" s="98" t="s">
        <v>111</v>
      </c>
      <c r="V6558" s="98" t="s">
        <v>3139</v>
      </c>
      <c r="W6558" s="69">
        <f t="shared" si="204"/>
        <v>0.12513829961939085</v>
      </c>
    </row>
    <row r="6559" spans="1:23">
      <c r="A6559" s="98">
        <f t="shared" si="205"/>
        <v>944</v>
      </c>
      <c r="B6559" s="99">
        <v>44408</v>
      </c>
      <c r="C6559" s="23">
        <v>4156</v>
      </c>
      <c r="D6559" s="23">
        <v>9</v>
      </c>
      <c r="E6559" s="98" t="s">
        <v>49</v>
      </c>
      <c r="F6559" s="98" t="s">
        <v>53</v>
      </c>
      <c r="G6559" s="98" t="s">
        <v>4242</v>
      </c>
      <c r="H6559" s="98" t="s">
        <v>9126</v>
      </c>
      <c r="I6559" s="98" t="s">
        <v>6026</v>
      </c>
      <c r="J6559" s="99">
        <v>45352</v>
      </c>
      <c r="K6559" s="107">
        <v>6000000</v>
      </c>
      <c r="L6559" s="98" t="s">
        <v>9127</v>
      </c>
      <c r="M6559" s="23">
        <v>1080</v>
      </c>
      <c r="N6559" s="23">
        <v>1</v>
      </c>
      <c r="O6559" s="107">
        <v>6000000</v>
      </c>
      <c r="P6559" s="23">
        <v>180</v>
      </c>
      <c r="Q6559" s="23">
        <v>2</v>
      </c>
      <c r="R6559" s="23">
        <v>2</v>
      </c>
      <c r="S6559" s="23">
        <v>0</v>
      </c>
      <c r="T6559" s="47">
        <v>6</v>
      </c>
      <c r="U6559" s="98" t="s">
        <v>111</v>
      </c>
      <c r="V6559" s="98" t="s">
        <v>3139</v>
      </c>
      <c r="W6559" s="69">
        <f t="shared" si="204"/>
        <v>1.7641958608229535E-2</v>
      </c>
    </row>
    <row r="6560" spans="1:23">
      <c r="A6560" s="98">
        <f t="shared" si="205"/>
        <v>944</v>
      </c>
      <c r="B6560" s="99">
        <v>44408</v>
      </c>
      <c r="C6560" s="23">
        <v>4157</v>
      </c>
      <c r="D6560" s="23">
        <v>9</v>
      </c>
      <c r="E6560" s="98" t="s">
        <v>49</v>
      </c>
      <c r="F6560" s="98" t="s">
        <v>53</v>
      </c>
      <c r="G6560" s="98" t="s">
        <v>4242</v>
      </c>
      <c r="H6560" s="98" t="s">
        <v>9126</v>
      </c>
      <c r="I6560" s="98" t="s">
        <v>6026</v>
      </c>
      <c r="J6560" s="99">
        <v>45352</v>
      </c>
      <c r="K6560" s="107">
        <v>7000000</v>
      </c>
      <c r="L6560" s="98" t="s">
        <v>9127</v>
      </c>
      <c r="M6560" s="23">
        <v>1080</v>
      </c>
      <c r="N6560" s="23">
        <v>1</v>
      </c>
      <c r="O6560" s="107">
        <v>7000000</v>
      </c>
      <c r="P6560" s="23">
        <v>180</v>
      </c>
      <c r="Q6560" s="23">
        <v>2</v>
      </c>
      <c r="R6560" s="23">
        <v>2</v>
      </c>
      <c r="S6560" s="23">
        <v>0</v>
      </c>
      <c r="T6560" s="47">
        <v>7</v>
      </c>
      <c r="U6560" s="98" t="s">
        <v>111</v>
      </c>
      <c r="V6560" s="98" t="s">
        <v>3139</v>
      </c>
      <c r="W6560" s="69">
        <f t="shared" si="204"/>
        <v>2.0582285042934457E-2</v>
      </c>
    </row>
    <row r="6561" spans="1:23">
      <c r="A6561" s="98">
        <f t="shared" si="205"/>
        <v>944</v>
      </c>
      <c r="B6561" s="99">
        <v>44408</v>
      </c>
      <c r="C6561" s="23">
        <v>4158</v>
      </c>
      <c r="D6561" s="23">
        <v>9</v>
      </c>
      <c r="E6561" s="98" t="s">
        <v>49</v>
      </c>
      <c r="F6561" s="98" t="s">
        <v>53</v>
      </c>
      <c r="G6561" s="98" t="s">
        <v>4242</v>
      </c>
      <c r="H6561" s="98" t="s">
        <v>9126</v>
      </c>
      <c r="I6561" s="98" t="s">
        <v>6026</v>
      </c>
      <c r="J6561" s="99">
        <v>45352</v>
      </c>
      <c r="K6561" s="107">
        <v>30000000</v>
      </c>
      <c r="L6561" s="98" t="s">
        <v>9127</v>
      </c>
      <c r="M6561" s="23">
        <v>1080</v>
      </c>
      <c r="N6561" s="23">
        <v>1</v>
      </c>
      <c r="O6561" s="107">
        <v>30000000</v>
      </c>
      <c r="P6561" s="23">
        <v>360</v>
      </c>
      <c r="Q6561" s="23">
        <v>2</v>
      </c>
      <c r="R6561" s="23">
        <v>2</v>
      </c>
      <c r="S6561" s="23">
        <v>0</v>
      </c>
      <c r="T6561" s="47">
        <v>30</v>
      </c>
      <c r="U6561" s="98" t="s">
        <v>111</v>
      </c>
      <c r="V6561" s="98" t="s">
        <v>3139</v>
      </c>
      <c r="W6561" s="69">
        <f t="shared" si="204"/>
        <v>8.8209793041147677E-2</v>
      </c>
    </row>
    <row r="6562" spans="1:23">
      <c r="A6562" s="98">
        <f t="shared" si="205"/>
        <v>944</v>
      </c>
      <c r="B6562" s="99">
        <v>44408</v>
      </c>
      <c r="C6562" s="23">
        <v>4159</v>
      </c>
      <c r="D6562" s="23">
        <v>9</v>
      </c>
      <c r="E6562" s="98" t="s">
        <v>49</v>
      </c>
      <c r="F6562" s="98" t="s">
        <v>53</v>
      </c>
      <c r="G6562" s="98" t="s">
        <v>4242</v>
      </c>
      <c r="H6562" s="98" t="s">
        <v>9126</v>
      </c>
      <c r="I6562" s="98" t="s">
        <v>6026</v>
      </c>
      <c r="J6562" s="99">
        <v>45352</v>
      </c>
      <c r="K6562" s="107">
        <v>5500000</v>
      </c>
      <c r="L6562" s="98" t="s">
        <v>9127</v>
      </c>
      <c r="M6562" s="23">
        <v>1080</v>
      </c>
      <c r="N6562" s="23">
        <v>1</v>
      </c>
      <c r="O6562" s="107">
        <v>5500000</v>
      </c>
      <c r="P6562" s="23">
        <v>180</v>
      </c>
      <c r="Q6562" s="23">
        <v>2</v>
      </c>
      <c r="R6562" s="23">
        <v>2</v>
      </c>
      <c r="S6562" s="23">
        <v>0</v>
      </c>
      <c r="T6562" s="47">
        <v>5.5</v>
      </c>
      <c r="U6562" s="98" t="s">
        <v>111</v>
      </c>
      <c r="V6562" s="98" t="s">
        <v>3139</v>
      </c>
      <c r="W6562" s="69">
        <f t="shared" si="204"/>
        <v>1.6171795390877073E-2</v>
      </c>
    </row>
    <row r="6563" spans="1:23">
      <c r="A6563" s="98">
        <f t="shared" si="205"/>
        <v>1674</v>
      </c>
      <c r="B6563" s="99">
        <v>44408</v>
      </c>
      <c r="C6563" s="23">
        <v>4160</v>
      </c>
      <c r="D6563" s="23">
        <v>9</v>
      </c>
      <c r="E6563" s="98" t="s">
        <v>49</v>
      </c>
      <c r="F6563" s="98" t="s">
        <v>53</v>
      </c>
      <c r="G6563" s="98" t="s">
        <v>4242</v>
      </c>
      <c r="H6563" s="98" t="s">
        <v>9126</v>
      </c>
      <c r="I6563" s="98" t="s">
        <v>6026</v>
      </c>
      <c r="J6563" s="99">
        <v>46082</v>
      </c>
      <c r="K6563" s="107">
        <v>10000000</v>
      </c>
      <c r="L6563" s="98" t="s">
        <v>9127</v>
      </c>
      <c r="M6563" s="23">
        <v>1800</v>
      </c>
      <c r="N6563" s="23">
        <v>1</v>
      </c>
      <c r="O6563" s="107">
        <v>10000000</v>
      </c>
      <c r="P6563" s="23">
        <v>180</v>
      </c>
      <c r="Q6563" s="23">
        <v>2</v>
      </c>
      <c r="R6563" s="23">
        <v>2</v>
      </c>
      <c r="S6563" s="23">
        <v>0</v>
      </c>
      <c r="T6563" s="47">
        <v>10</v>
      </c>
      <c r="U6563" s="98" t="s">
        <v>111</v>
      </c>
      <c r="V6563" s="98" t="s">
        <v>3139</v>
      </c>
      <c r="W6563" s="69">
        <f t="shared" si="204"/>
        <v>5.2140958174746191E-2</v>
      </c>
    </row>
    <row r="6564" spans="1:23">
      <c r="A6564" s="98">
        <f t="shared" si="205"/>
        <v>1309</v>
      </c>
      <c r="B6564" s="99">
        <v>44408</v>
      </c>
      <c r="C6564" s="23">
        <v>4161</v>
      </c>
      <c r="D6564" s="23">
        <v>9</v>
      </c>
      <c r="E6564" s="98" t="s">
        <v>49</v>
      </c>
      <c r="F6564" s="98" t="s">
        <v>53</v>
      </c>
      <c r="G6564" s="98" t="s">
        <v>4242</v>
      </c>
      <c r="H6564" s="98" t="s">
        <v>9126</v>
      </c>
      <c r="I6564" s="98" t="s">
        <v>6026</v>
      </c>
      <c r="J6564" s="99">
        <v>45717</v>
      </c>
      <c r="K6564" s="107">
        <v>10000000</v>
      </c>
      <c r="L6564" s="98" t="s">
        <v>9127</v>
      </c>
      <c r="M6564" s="23">
        <v>1440</v>
      </c>
      <c r="N6564" s="23">
        <v>1</v>
      </c>
      <c r="O6564" s="107">
        <v>10000000</v>
      </c>
      <c r="P6564" s="23">
        <v>360</v>
      </c>
      <c r="Q6564" s="23">
        <v>2</v>
      </c>
      <c r="R6564" s="23">
        <v>2</v>
      </c>
      <c r="S6564" s="23">
        <v>0</v>
      </c>
      <c r="T6564" s="47">
        <v>10</v>
      </c>
      <c r="U6564" s="98" t="s">
        <v>111</v>
      </c>
      <c r="V6564" s="98" t="s">
        <v>3139</v>
      </c>
      <c r="W6564" s="69">
        <f t="shared" si="204"/>
        <v>4.0772111260897706E-2</v>
      </c>
    </row>
    <row r="6565" spans="1:23">
      <c r="A6565" s="98">
        <f t="shared" si="205"/>
        <v>1674</v>
      </c>
      <c r="B6565" s="99">
        <v>44408</v>
      </c>
      <c r="C6565" s="23">
        <v>4162</v>
      </c>
      <c r="D6565" s="23">
        <v>9</v>
      </c>
      <c r="E6565" s="98" t="s">
        <v>49</v>
      </c>
      <c r="F6565" s="98" t="s">
        <v>53</v>
      </c>
      <c r="G6565" s="98" t="s">
        <v>4242</v>
      </c>
      <c r="H6565" s="98" t="s">
        <v>9126</v>
      </c>
      <c r="I6565" s="98" t="s">
        <v>6026</v>
      </c>
      <c r="J6565" s="99">
        <v>46082</v>
      </c>
      <c r="K6565" s="107">
        <v>20000000</v>
      </c>
      <c r="L6565" s="98" t="s">
        <v>9127</v>
      </c>
      <c r="M6565" s="23">
        <v>1800</v>
      </c>
      <c r="N6565" s="23">
        <v>1</v>
      </c>
      <c r="O6565" s="107">
        <v>20000000</v>
      </c>
      <c r="P6565" s="23">
        <v>180</v>
      </c>
      <c r="Q6565" s="23">
        <v>2</v>
      </c>
      <c r="R6565" s="23">
        <v>2</v>
      </c>
      <c r="S6565" s="23">
        <v>0</v>
      </c>
      <c r="T6565" s="47">
        <v>20</v>
      </c>
      <c r="U6565" s="98" t="s">
        <v>111</v>
      </c>
      <c r="V6565" s="98" t="s">
        <v>3139</v>
      </c>
      <c r="W6565" s="69">
        <f t="shared" si="204"/>
        <v>0.10428191634949238</v>
      </c>
    </row>
    <row r="6566" spans="1:23">
      <c r="A6566" s="98">
        <f t="shared" si="205"/>
        <v>944</v>
      </c>
      <c r="B6566" s="99">
        <v>44408</v>
      </c>
      <c r="C6566" s="23">
        <v>4163</v>
      </c>
      <c r="D6566" s="23">
        <v>9</v>
      </c>
      <c r="E6566" s="98" t="s">
        <v>49</v>
      </c>
      <c r="F6566" s="98" t="s">
        <v>53</v>
      </c>
      <c r="G6566" s="98" t="s">
        <v>4242</v>
      </c>
      <c r="H6566" s="98" t="s">
        <v>9126</v>
      </c>
      <c r="I6566" s="98" t="s">
        <v>6026</v>
      </c>
      <c r="J6566" s="99">
        <v>45352</v>
      </c>
      <c r="K6566" s="107">
        <v>15000000</v>
      </c>
      <c r="L6566" s="98" t="s">
        <v>9127</v>
      </c>
      <c r="M6566" s="23">
        <v>1080</v>
      </c>
      <c r="N6566" s="23">
        <v>1</v>
      </c>
      <c r="O6566" s="107">
        <v>15000000</v>
      </c>
      <c r="P6566" s="23">
        <v>180</v>
      </c>
      <c r="Q6566" s="23">
        <v>2</v>
      </c>
      <c r="R6566" s="23">
        <v>2</v>
      </c>
      <c r="S6566" s="23">
        <v>0</v>
      </c>
      <c r="T6566" s="47">
        <v>15</v>
      </c>
      <c r="U6566" s="98" t="s">
        <v>111</v>
      </c>
      <c r="V6566" s="98" t="s">
        <v>3139</v>
      </c>
      <c r="W6566" s="69">
        <f t="shared" si="204"/>
        <v>4.4104896520573839E-2</v>
      </c>
    </row>
    <row r="6567" spans="1:23">
      <c r="A6567" s="98">
        <f t="shared" si="205"/>
        <v>944</v>
      </c>
      <c r="B6567" s="99">
        <v>44408</v>
      </c>
      <c r="C6567" s="23">
        <v>4164</v>
      </c>
      <c r="D6567" s="23">
        <v>9</v>
      </c>
      <c r="E6567" s="98" t="s">
        <v>49</v>
      </c>
      <c r="F6567" s="98" t="s">
        <v>53</v>
      </c>
      <c r="G6567" s="98" t="s">
        <v>4242</v>
      </c>
      <c r="H6567" s="98" t="s">
        <v>9126</v>
      </c>
      <c r="I6567" s="98" t="s">
        <v>6026</v>
      </c>
      <c r="J6567" s="99">
        <v>45352</v>
      </c>
      <c r="K6567" s="107">
        <v>10200000</v>
      </c>
      <c r="L6567" s="98" t="s">
        <v>9127</v>
      </c>
      <c r="M6567" s="23">
        <v>1080</v>
      </c>
      <c r="N6567" s="23">
        <v>1</v>
      </c>
      <c r="O6567" s="107">
        <v>10200000</v>
      </c>
      <c r="P6567" s="23">
        <v>30</v>
      </c>
      <c r="Q6567" s="23">
        <v>2</v>
      </c>
      <c r="R6567" s="23">
        <v>2</v>
      </c>
      <c r="S6567" s="23">
        <v>0</v>
      </c>
      <c r="T6567" s="47">
        <v>9.0666679999999999</v>
      </c>
      <c r="U6567" s="98" t="s">
        <v>111</v>
      </c>
      <c r="V6567" s="98" t="s">
        <v>3139</v>
      </c>
      <c r="W6567" s="69">
        <f t="shared" si="204"/>
        <v>2.6658963595093212E-2</v>
      </c>
    </row>
    <row r="6568" spans="1:23">
      <c r="A6568" s="98">
        <f t="shared" si="205"/>
        <v>944</v>
      </c>
      <c r="B6568" s="99">
        <v>44408</v>
      </c>
      <c r="C6568" s="23">
        <v>4165</v>
      </c>
      <c r="D6568" s="23">
        <v>9</v>
      </c>
      <c r="E6568" s="98" t="s">
        <v>49</v>
      </c>
      <c r="F6568" s="98" t="s">
        <v>53</v>
      </c>
      <c r="G6568" s="98" t="s">
        <v>4242</v>
      </c>
      <c r="H6568" s="98" t="s">
        <v>9126</v>
      </c>
      <c r="I6568" s="98" t="s">
        <v>6026</v>
      </c>
      <c r="J6568" s="99">
        <v>45352</v>
      </c>
      <c r="K6568" s="107">
        <v>28600000</v>
      </c>
      <c r="L6568" s="98" t="s">
        <v>9127</v>
      </c>
      <c r="M6568" s="23">
        <v>1080</v>
      </c>
      <c r="N6568" s="23">
        <v>1</v>
      </c>
      <c r="O6568" s="107">
        <v>28600000</v>
      </c>
      <c r="P6568" s="23">
        <v>180</v>
      </c>
      <c r="Q6568" s="23">
        <v>2</v>
      </c>
      <c r="R6568" s="23">
        <v>2</v>
      </c>
      <c r="S6568" s="23">
        <v>0</v>
      </c>
      <c r="T6568" s="47">
        <v>28.6</v>
      </c>
      <c r="U6568" s="98" t="s">
        <v>111</v>
      </c>
      <c r="V6568" s="98" t="s">
        <v>3139</v>
      </c>
      <c r="W6568" s="69">
        <f t="shared" si="204"/>
        <v>8.4093336032560792E-2</v>
      </c>
    </row>
    <row r="6569" spans="1:23">
      <c r="A6569" s="98">
        <f t="shared" si="205"/>
        <v>1674</v>
      </c>
      <c r="B6569" s="99">
        <v>44408</v>
      </c>
      <c r="C6569" s="23">
        <v>4166</v>
      </c>
      <c r="D6569" s="23">
        <v>9</v>
      </c>
      <c r="E6569" s="98" t="s">
        <v>49</v>
      </c>
      <c r="F6569" s="98" t="s">
        <v>53</v>
      </c>
      <c r="G6569" s="98" t="s">
        <v>4242</v>
      </c>
      <c r="H6569" s="98" t="s">
        <v>9126</v>
      </c>
      <c r="I6569" s="98" t="s">
        <v>6026</v>
      </c>
      <c r="J6569" s="99">
        <v>46082</v>
      </c>
      <c r="K6569" s="107">
        <v>30000000</v>
      </c>
      <c r="L6569" s="98" t="s">
        <v>9127</v>
      </c>
      <c r="M6569" s="23">
        <v>1800</v>
      </c>
      <c r="N6569" s="23">
        <v>1</v>
      </c>
      <c r="O6569" s="107">
        <v>30000000</v>
      </c>
      <c r="P6569" s="23">
        <v>180</v>
      </c>
      <c r="Q6569" s="23">
        <v>2</v>
      </c>
      <c r="R6569" s="23">
        <v>2</v>
      </c>
      <c r="S6569" s="23">
        <v>0</v>
      </c>
      <c r="T6569" s="47">
        <v>30</v>
      </c>
      <c r="U6569" s="98" t="s">
        <v>111</v>
      </c>
      <c r="V6569" s="98" t="s">
        <v>3139</v>
      </c>
      <c r="W6569" s="69">
        <f t="shared" si="204"/>
        <v>0.15642287452423859</v>
      </c>
    </row>
    <row r="6570" spans="1:23">
      <c r="A6570" s="98">
        <f t="shared" si="205"/>
        <v>1674</v>
      </c>
      <c r="B6570" s="99">
        <v>44408</v>
      </c>
      <c r="C6570" s="23">
        <v>4167</v>
      </c>
      <c r="D6570" s="23">
        <v>9</v>
      </c>
      <c r="E6570" s="98" t="s">
        <v>49</v>
      </c>
      <c r="F6570" s="98" t="s">
        <v>53</v>
      </c>
      <c r="G6570" s="98" t="s">
        <v>4242</v>
      </c>
      <c r="H6570" s="98" t="s">
        <v>9126</v>
      </c>
      <c r="I6570" s="98" t="s">
        <v>6026</v>
      </c>
      <c r="J6570" s="99">
        <v>46082</v>
      </c>
      <c r="K6570" s="107">
        <v>30000000</v>
      </c>
      <c r="L6570" s="98" t="s">
        <v>9127</v>
      </c>
      <c r="M6570" s="23">
        <v>1800</v>
      </c>
      <c r="N6570" s="23">
        <v>1</v>
      </c>
      <c r="O6570" s="107">
        <v>30000000</v>
      </c>
      <c r="P6570" s="23">
        <v>180</v>
      </c>
      <c r="Q6570" s="23">
        <v>2</v>
      </c>
      <c r="R6570" s="23">
        <v>2</v>
      </c>
      <c r="S6570" s="23">
        <v>0</v>
      </c>
      <c r="T6570" s="47">
        <v>30</v>
      </c>
      <c r="U6570" s="98" t="s">
        <v>111</v>
      </c>
      <c r="V6570" s="98" t="s">
        <v>3139</v>
      </c>
      <c r="W6570" s="69">
        <f t="shared" si="204"/>
        <v>0.15642287452423859</v>
      </c>
    </row>
    <row r="6571" spans="1:23">
      <c r="A6571" s="98">
        <f t="shared" si="205"/>
        <v>944</v>
      </c>
      <c r="B6571" s="99">
        <v>44408</v>
      </c>
      <c r="C6571" s="23">
        <v>4168</v>
      </c>
      <c r="D6571" s="23">
        <v>9</v>
      </c>
      <c r="E6571" s="98" t="s">
        <v>49</v>
      </c>
      <c r="F6571" s="98" t="s">
        <v>53</v>
      </c>
      <c r="G6571" s="98" t="s">
        <v>4242</v>
      </c>
      <c r="H6571" s="98" t="s">
        <v>9126</v>
      </c>
      <c r="I6571" s="98" t="s">
        <v>6026</v>
      </c>
      <c r="J6571" s="99">
        <v>45352</v>
      </c>
      <c r="K6571" s="107">
        <v>10000000</v>
      </c>
      <c r="L6571" s="98" t="s">
        <v>9127</v>
      </c>
      <c r="M6571" s="23">
        <v>1080</v>
      </c>
      <c r="N6571" s="23">
        <v>1</v>
      </c>
      <c r="O6571" s="107">
        <v>10000000</v>
      </c>
      <c r="P6571" s="23">
        <v>180</v>
      </c>
      <c r="Q6571" s="23">
        <v>2</v>
      </c>
      <c r="R6571" s="23">
        <v>2</v>
      </c>
      <c r="S6571" s="23">
        <v>0</v>
      </c>
      <c r="T6571" s="47">
        <v>10</v>
      </c>
      <c r="U6571" s="98" t="s">
        <v>111</v>
      </c>
      <c r="V6571" s="98" t="s">
        <v>3139</v>
      </c>
      <c r="W6571" s="69">
        <f t="shared" si="204"/>
        <v>2.9403264347049228E-2</v>
      </c>
    </row>
    <row r="6572" spans="1:23">
      <c r="A6572" s="98">
        <f t="shared" si="205"/>
        <v>944</v>
      </c>
      <c r="B6572" s="99">
        <v>44408</v>
      </c>
      <c r="C6572" s="23">
        <v>4169</v>
      </c>
      <c r="D6572" s="23">
        <v>9</v>
      </c>
      <c r="E6572" s="98" t="s">
        <v>49</v>
      </c>
      <c r="F6572" s="98" t="s">
        <v>53</v>
      </c>
      <c r="G6572" s="98" t="s">
        <v>4242</v>
      </c>
      <c r="H6572" s="98" t="s">
        <v>9126</v>
      </c>
      <c r="I6572" s="98" t="s">
        <v>6026</v>
      </c>
      <c r="J6572" s="99">
        <v>45352</v>
      </c>
      <c r="K6572" s="107">
        <v>30000000</v>
      </c>
      <c r="L6572" s="98" t="s">
        <v>9127</v>
      </c>
      <c r="M6572" s="23">
        <v>1080</v>
      </c>
      <c r="N6572" s="23">
        <v>1</v>
      </c>
      <c r="O6572" s="107">
        <v>30000000</v>
      </c>
      <c r="P6572" s="23">
        <v>30</v>
      </c>
      <c r="Q6572" s="23">
        <v>2</v>
      </c>
      <c r="R6572" s="23">
        <v>2</v>
      </c>
      <c r="S6572" s="23">
        <v>0</v>
      </c>
      <c r="T6572" s="47">
        <v>26.666668000000001</v>
      </c>
      <c r="U6572" s="98" t="s">
        <v>111</v>
      </c>
      <c r="V6572" s="98" t="s">
        <v>3139</v>
      </c>
      <c r="W6572" s="69">
        <f t="shared" si="204"/>
        <v>7.8408708845899858E-2</v>
      </c>
    </row>
    <row r="6573" spans="1:23">
      <c r="A6573" s="98">
        <f t="shared" si="205"/>
        <v>1674</v>
      </c>
      <c r="B6573" s="99">
        <v>44408</v>
      </c>
      <c r="C6573" s="23">
        <v>4170</v>
      </c>
      <c r="D6573" s="23">
        <v>9</v>
      </c>
      <c r="E6573" s="98" t="s">
        <v>49</v>
      </c>
      <c r="F6573" s="98" t="s">
        <v>53</v>
      </c>
      <c r="G6573" s="98" t="s">
        <v>4242</v>
      </c>
      <c r="H6573" s="98" t="s">
        <v>9126</v>
      </c>
      <c r="I6573" s="98" t="s">
        <v>6026</v>
      </c>
      <c r="J6573" s="99">
        <v>46082</v>
      </c>
      <c r="K6573" s="107">
        <v>22000000</v>
      </c>
      <c r="L6573" s="98" t="s">
        <v>9127</v>
      </c>
      <c r="M6573" s="23">
        <v>1800</v>
      </c>
      <c r="N6573" s="23">
        <v>1</v>
      </c>
      <c r="O6573" s="107">
        <v>22000000</v>
      </c>
      <c r="P6573" s="23">
        <v>180</v>
      </c>
      <c r="Q6573" s="23">
        <v>2</v>
      </c>
      <c r="R6573" s="23">
        <v>2</v>
      </c>
      <c r="S6573" s="23">
        <v>0</v>
      </c>
      <c r="T6573" s="47">
        <v>22</v>
      </c>
      <c r="U6573" s="98" t="s">
        <v>111</v>
      </c>
      <c r="V6573" s="98" t="s">
        <v>3139</v>
      </c>
      <c r="W6573" s="69">
        <f t="shared" si="204"/>
        <v>0.1147101079844416</v>
      </c>
    </row>
    <row r="6574" spans="1:23">
      <c r="A6574" s="98">
        <f t="shared" si="205"/>
        <v>1675</v>
      </c>
      <c r="B6574" s="99">
        <v>44408</v>
      </c>
      <c r="C6574" s="23">
        <v>4171</v>
      </c>
      <c r="D6574" s="23">
        <v>9</v>
      </c>
      <c r="E6574" s="98" t="s">
        <v>49</v>
      </c>
      <c r="F6574" s="98" t="s">
        <v>53</v>
      </c>
      <c r="G6574" s="98" t="s">
        <v>4242</v>
      </c>
      <c r="H6574" s="98" t="s">
        <v>9126</v>
      </c>
      <c r="I6574" s="98" t="s">
        <v>6063</v>
      </c>
      <c r="J6574" s="99">
        <v>46083</v>
      </c>
      <c r="K6574" s="107">
        <v>6000000</v>
      </c>
      <c r="L6574" s="98" t="s">
        <v>9127</v>
      </c>
      <c r="M6574" s="23">
        <v>1800</v>
      </c>
      <c r="N6574" s="23">
        <v>1</v>
      </c>
      <c r="O6574" s="107">
        <v>6000000</v>
      </c>
      <c r="P6574" s="23">
        <v>180</v>
      </c>
      <c r="Q6574" s="23">
        <v>2</v>
      </c>
      <c r="R6574" s="23">
        <v>2</v>
      </c>
      <c r="S6574" s="23">
        <v>0</v>
      </c>
      <c r="T6574" s="47">
        <v>6</v>
      </c>
      <c r="U6574" s="98" t="s">
        <v>111</v>
      </c>
      <c r="V6574" s="98" t="s">
        <v>3139</v>
      </c>
      <c r="W6574" s="69">
        <f t="shared" si="204"/>
        <v>3.1303263420322532E-2</v>
      </c>
    </row>
    <row r="6575" spans="1:23">
      <c r="A6575" s="98">
        <f t="shared" si="205"/>
        <v>579</v>
      </c>
      <c r="B6575" s="99">
        <v>44408</v>
      </c>
      <c r="C6575" s="23">
        <v>4172</v>
      </c>
      <c r="D6575" s="23">
        <v>9</v>
      </c>
      <c r="E6575" s="98" t="s">
        <v>49</v>
      </c>
      <c r="F6575" s="98" t="s">
        <v>53</v>
      </c>
      <c r="G6575" s="98" t="s">
        <v>4242</v>
      </c>
      <c r="H6575" s="98" t="s">
        <v>9126</v>
      </c>
      <c r="I6575" s="98" t="s">
        <v>6063</v>
      </c>
      <c r="J6575" s="99">
        <v>44987</v>
      </c>
      <c r="K6575" s="107">
        <v>10000000</v>
      </c>
      <c r="L6575" s="98" t="s">
        <v>9127</v>
      </c>
      <c r="M6575" s="23">
        <v>720</v>
      </c>
      <c r="N6575" s="23">
        <v>1</v>
      </c>
      <c r="O6575" s="107">
        <v>10000000</v>
      </c>
      <c r="P6575" s="23">
        <v>180</v>
      </c>
      <c r="Q6575" s="23">
        <v>2</v>
      </c>
      <c r="R6575" s="23">
        <v>2</v>
      </c>
      <c r="S6575" s="23">
        <v>0</v>
      </c>
      <c r="T6575" s="47">
        <v>10</v>
      </c>
      <c r="U6575" s="98" t="s">
        <v>111</v>
      </c>
      <c r="V6575" s="98" t="s">
        <v>3139</v>
      </c>
      <c r="W6575" s="69">
        <f t="shared" si="204"/>
        <v>1.8034417433200743E-2</v>
      </c>
    </row>
    <row r="6576" spans="1:23">
      <c r="A6576" s="98">
        <f t="shared" si="205"/>
        <v>1310</v>
      </c>
      <c r="B6576" s="99">
        <v>44408</v>
      </c>
      <c r="C6576" s="23">
        <v>4173</v>
      </c>
      <c r="D6576" s="23">
        <v>9</v>
      </c>
      <c r="E6576" s="98" t="s">
        <v>49</v>
      </c>
      <c r="F6576" s="98" t="s">
        <v>53</v>
      </c>
      <c r="G6576" s="98" t="s">
        <v>4242</v>
      </c>
      <c r="H6576" s="98" t="s">
        <v>9126</v>
      </c>
      <c r="I6576" s="98" t="s">
        <v>6063</v>
      </c>
      <c r="J6576" s="99">
        <v>45718</v>
      </c>
      <c r="K6576" s="107">
        <v>7000000</v>
      </c>
      <c r="L6576" s="98" t="s">
        <v>9127</v>
      </c>
      <c r="M6576" s="23">
        <v>1440</v>
      </c>
      <c r="N6576" s="23">
        <v>1</v>
      </c>
      <c r="O6576" s="107">
        <v>7000000</v>
      </c>
      <c r="P6576" s="23">
        <v>30</v>
      </c>
      <c r="Q6576" s="23">
        <v>2</v>
      </c>
      <c r="R6576" s="23">
        <v>2</v>
      </c>
      <c r="S6576" s="23">
        <v>0</v>
      </c>
      <c r="T6576" s="47">
        <v>6.4166679999999996</v>
      </c>
      <c r="U6576" s="98" t="s">
        <v>111</v>
      </c>
      <c r="V6576" s="98" t="s">
        <v>3139</v>
      </c>
      <c r="W6576" s="69">
        <f t="shared" si="204"/>
        <v>2.618209649522666E-2</v>
      </c>
    </row>
    <row r="6577" spans="1:23">
      <c r="A6577" s="98">
        <f t="shared" si="205"/>
        <v>1676</v>
      </c>
      <c r="B6577" s="99">
        <v>44408</v>
      </c>
      <c r="C6577" s="23">
        <v>4174</v>
      </c>
      <c r="D6577" s="23">
        <v>9</v>
      </c>
      <c r="E6577" s="98" t="s">
        <v>49</v>
      </c>
      <c r="F6577" s="98" t="s">
        <v>53</v>
      </c>
      <c r="G6577" s="98" t="s">
        <v>4242</v>
      </c>
      <c r="H6577" s="98" t="s">
        <v>9126</v>
      </c>
      <c r="I6577" s="98" t="s">
        <v>6159</v>
      </c>
      <c r="J6577" s="99">
        <v>46084</v>
      </c>
      <c r="K6577" s="107">
        <v>10000000</v>
      </c>
      <c r="L6577" s="98" t="s">
        <v>9127</v>
      </c>
      <c r="M6577" s="23">
        <v>1800</v>
      </c>
      <c r="N6577" s="23">
        <v>1</v>
      </c>
      <c r="O6577" s="107">
        <v>10000000</v>
      </c>
      <c r="P6577" s="23">
        <v>180</v>
      </c>
      <c r="Q6577" s="23">
        <v>2</v>
      </c>
      <c r="R6577" s="23">
        <v>2</v>
      </c>
      <c r="S6577" s="23">
        <v>0</v>
      </c>
      <c r="T6577" s="47">
        <v>10</v>
      </c>
      <c r="U6577" s="98" t="s">
        <v>111</v>
      </c>
      <c r="V6577" s="98" t="s">
        <v>3139</v>
      </c>
      <c r="W6577" s="69">
        <f t="shared" si="204"/>
        <v>5.2203253226328926E-2</v>
      </c>
    </row>
    <row r="6578" spans="1:23">
      <c r="A6578" s="98">
        <f t="shared" si="205"/>
        <v>1676</v>
      </c>
      <c r="B6578" s="99">
        <v>44408</v>
      </c>
      <c r="C6578" s="23">
        <v>4175</v>
      </c>
      <c r="D6578" s="23">
        <v>9</v>
      </c>
      <c r="E6578" s="98" t="s">
        <v>49</v>
      </c>
      <c r="F6578" s="98" t="s">
        <v>53</v>
      </c>
      <c r="G6578" s="98" t="s">
        <v>4242</v>
      </c>
      <c r="H6578" s="98" t="s">
        <v>9126</v>
      </c>
      <c r="I6578" s="98" t="s">
        <v>6159</v>
      </c>
      <c r="J6578" s="99">
        <v>46084</v>
      </c>
      <c r="K6578" s="107">
        <v>20000000</v>
      </c>
      <c r="L6578" s="98" t="s">
        <v>9127</v>
      </c>
      <c r="M6578" s="23">
        <v>1800</v>
      </c>
      <c r="N6578" s="23">
        <v>1</v>
      </c>
      <c r="O6578" s="107">
        <v>20000000</v>
      </c>
      <c r="P6578" s="23">
        <v>180</v>
      </c>
      <c r="Q6578" s="23">
        <v>2</v>
      </c>
      <c r="R6578" s="23">
        <v>2</v>
      </c>
      <c r="S6578" s="23">
        <v>0</v>
      </c>
      <c r="T6578" s="47">
        <v>20</v>
      </c>
      <c r="U6578" s="98" t="s">
        <v>111</v>
      </c>
      <c r="V6578" s="98" t="s">
        <v>3139</v>
      </c>
      <c r="W6578" s="69">
        <f t="shared" si="204"/>
        <v>0.10440650645265785</v>
      </c>
    </row>
    <row r="6579" spans="1:23">
      <c r="A6579" s="98">
        <f t="shared" si="205"/>
        <v>1676</v>
      </c>
      <c r="B6579" s="99">
        <v>44408</v>
      </c>
      <c r="C6579" s="23">
        <v>4176</v>
      </c>
      <c r="D6579" s="23">
        <v>9</v>
      </c>
      <c r="E6579" s="98" t="s">
        <v>49</v>
      </c>
      <c r="F6579" s="98" t="s">
        <v>53</v>
      </c>
      <c r="G6579" s="98" t="s">
        <v>4242</v>
      </c>
      <c r="H6579" s="98" t="s">
        <v>9126</v>
      </c>
      <c r="I6579" s="98" t="s">
        <v>6159</v>
      </c>
      <c r="J6579" s="99">
        <v>46084</v>
      </c>
      <c r="K6579" s="107">
        <v>30000000</v>
      </c>
      <c r="L6579" s="98" t="s">
        <v>9127</v>
      </c>
      <c r="M6579" s="23">
        <v>1800</v>
      </c>
      <c r="N6579" s="23">
        <v>1</v>
      </c>
      <c r="O6579" s="107">
        <v>30000000</v>
      </c>
      <c r="P6579" s="23">
        <v>180</v>
      </c>
      <c r="Q6579" s="23">
        <v>2</v>
      </c>
      <c r="R6579" s="23">
        <v>2</v>
      </c>
      <c r="S6579" s="23">
        <v>0</v>
      </c>
      <c r="T6579" s="47">
        <v>30</v>
      </c>
      <c r="U6579" s="98" t="s">
        <v>111</v>
      </c>
      <c r="V6579" s="98" t="s">
        <v>3139</v>
      </c>
      <c r="W6579" s="69">
        <f t="shared" si="204"/>
        <v>0.15660975967898677</v>
      </c>
    </row>
    <row r="6580" spans="1:23">
      <c r="A6580" s="98">
        <f t="shared" si="205"/>
        <v>1676</v>
      </c>
      <c r="B6580" s="99">
        <v>44408</v>
      </c>
      <c r="C6580" s="23">
        <v>4177</v>
      </c>
      <c r="D6580" s="23">
        <v>9</v>
      </c>
      <c r="E6580" s="98" t="s">
        <v>49</v>
      </c>
      <c r="F6580" s="98" t="s">
        <v>53</v>
      </c>
      <c r="G6580" s="98" t="s">
        <v>4242</v>
      </c>
      <c r="H6580" s="98" t="s">
        <v>9126</v>
      </c>
      <c r="I6580" s="98" t="s">
        <v>6159</v>
      </c>
      <c r="J6580" s="99">
        <v>46084</v>
      </c>
      <c r="K6580" s="107">
        <v>10000000</v>
      </c>
      <c r="L6580" s="98" t="s">
        <v>9127</v>
      </c>
      <c r="M6580" s="23">
        <v>1800</v>
      </c>
      <c r="N6580" s="23">
        <v>1</v>
      </c>
      <c r="O6580" s="107">
        <v>10000000</v>
      </c>
      <c r="P6580" s="23">
        <v>180</v>
      </c>
      <c r="Q6580" s="23">
        <v>2</v>
      </c>
      <c r="R6580" s="23">
        <v>2</v>
      </c>
      <c r="S6580" s="23">
        <v>0</v>
      </c>
      <c r="T6580" s="47">
        <v>10</v>
      </c>
      <c r="U6580" s="98" t="s">
        <v>111</v>
      </c>
      <c r="V6580" s="98" t="s">
        <v>3139</v>
      </c>
      <c r="W6580" s="69">
        <f t="shared" si="204"/>
        <v>5.2203253226328926E-2</v>
      </c>
    </row>
    <row r="6581" spans="1:23">
      <c r="A6581" s="98">
        <f t="shared" si="205"/>
        <v>1676</v>
      </c>
      <c r="B6581" s="99">
        <v>44408</v>
      </c>
      <c r="C6581" s="23">
        <v>4178</v>
      </c>
      <c r="D6581" s="23">
        <v>9</v>
      </c>
      <c r="E6581" s="98" t="s">
        <v>49</v>
      </c>
      <c r="F6581" s="98" t="s">
        <v>53</v>
      </c>
      <c r="G6581" s="98" t="s">
        <v>4242</v>
      </c>
      <c r="H6581" s="98" t="s">
        <v>9126</v>
      </c>
      <c r="I6581" s="98" t="s">
        <v>6159</v>
      </c>
      <c r="J6581" s="99">
        <v>46084</v>
      </c>
      <c r="K6581" s="107">
        <v>60000000</v>
      </c>
      <c r="L6581" s="98" t="s">
        <v>9127</v>
      </c>
      <c r="M6581" s="23">
        <v>1800</v>
      </c>
      <c r="N6581" s="23">
        <v>1</v>
      </c>
      <c r="O6581" s="107">
        <v>60000000</v>
      </c>
      <c r="P6581" s="23">
        <v>180</v>
      </c>
      <c r="Q6581" s="23">
        <v>2</v>
      </c>
      <c r="R6581" s="23">
        <v>2</v>
      </c>
      <c r="S6581" s="23">
        <v>0</v>
      </c>
      <c r="T6581" s="47">
        <v>60.200879999999998</v>
      </c>
      <c r="U6581" s="98" t="s">
        <v>111</v>
      </c>
      <c r="V6581" s="98" t="s">
        <v>3139</v>
      </c>
      <c r="W6581" s="69">
        <f t="shared" si="204"/>
        <v>0.31426817830878401</v>
      </c>
    </row>
    <row r="6582" spans="1:23">
      <c r="A6582" s="98">
        <f t="shared" si="205"/>
        <v>946</v>
      </c>
      <c r="B6582" s="99">
        <v>44408</v>
      </c>
      <c r="C6582" s="23">
        <v>4179</v>
      </c>
      <c r="D6582" s="23">
        <v>9</v>
      </c>
      <c r="E6582" s="98" t="s">
        <v>49</v>
      </c>
      <c r="F6582" s="98" t="s">
        <v>53</v>
      </c>
      <c r="G6582" s="98" t="s">
        <v>4242</v>
      </c>
      <c r="H6582" s="98" t="s">
        <v>9126</v>
      </c>
      <c r="I6582" s="98" t="s">
        <v>6159</v>
      </c>
      <c r="J6582" s="99">
        <v>45354</v>
      </c>
      <c r="K6582" s="107">
        <v>7500000</v>
      </c>
      <c r="L6582" s="98" t="s">
        <v>9127</v>
      </c>
      <c r="M6582" s="23">
        <v>1080</v>
      </c>
      <c r="N6582" s="23">
        <v>1</v>
      </c>
      <c r="O6582" s="107">
        <v>7500000</v>
      </c>
      <c r="P6582" s="23">
        <v>180</v>
      </c>
      <c r="Q6582" s="23">
        <v>2</v>
      </c>
      <c r="R6582" s="23">
        <v>2</v>
      </c>
      <c r="S6582" s="23">
        <v>0</v>
      </c>
      <c r="T6582" s="47">
        <v>7.5</v>
      </c>
      <c r="U6582" s="98" t="s">
        <v>111</v>
      </c>
      <c r="V6582" s="98" t="s">
        <v>3139</v>
      </c>
      <c r="W6582" s="69">
        <f t="shared" si="204"/>
        <v>2.2099169548973969E-2</v>
      </c>
    </row>
    <row r="6583" spans="1:23">
      <c r="A6583" s="98">
        <f t="shared" si="205"/>
        <v>1677</v>
      </c>
      <c r="B6583" s="99">
        <v>44408</v>
      </c>
      <c r="C6583" s="23">
        <v>4180</v>
      </c>
      <c r="D6583" s="23">
        <v>9</v>
      </c>
      <c r="E6583" s="98" t="s">
        <v>49</v>
      </c>
      <c r="F6583" s="98" t="s">
        <v>53</v>
      </c>
      <c r="G6583" s="98" t="s">
        <v>4242</v>
      </c>
      <c r="H6583" s="98" t="s">
        <v>9126</v>
      </c>
      <c r="I6583" s="98" t="s">
        <v>6065</v>
      </c>
      <c r="J6583" s="99">
        <v>46085</v>
      </c>
      <c r="K6583" s="107">
        <v>5000000</v>
      </c>
      <c r="L6583" s="98" t="s">
        <v>9127</v>
      </c>
      <c r="M6583" s="23">
        <v>1800</v>
      </c>
      <c r="N6583" s="23">
        <v>1</v>
      </c>
      <c r="O6583" s="107">
        <v>5000000</v>
      </c>
      <c r="P6583" s="23">
        <v>180</v>
      </c>
      <c r="Q6583" s="23">
        <v>2</v>
      </c>
      <c r="R6583" s="23">
        <v>2</v>
      </c>
      <c r="S6583" s="23">
        <v>0</v>
      </c>
      <c r="T6583" s="47">
        <v>5</v>
      </c>
      <c r="U6583" s="98" t="s">
        <v>111</v>
      </c>
      <c r="V6583" s="98" t="s">
        <v>3139</v>
      </c>
      <c r="W6583" s="69">
        <f t="shared" si="204"/>
        <v>2.6117200376060145E-2</v>
      </c>
    </row>
    <row r="6584" spans="1:23">
      <c r="A6584" s="98">
        <f t="shared" si="205"/>
        <v>947</v>
      </c>
      <c r="B6584" s="99">
        <v>44408</v>
      </c>
      <c r="C6584" s="23">
        <v>4181</v>
      </c>
      <c r="D6584" s="23">
        <v>9</v>
      </c>
      <c r="E6584" s="98" t="s">
        <v>49</v>
      </c>
      <c r="F6584" s="98" t="s">
        <v>53</v>
      </c>
      <c r="G6584" s="98" t="s">
        <v>4242</v>
      </c>
      <c r="H6584" s="98" t="s">
        <v>9126</v>
      </c>
      <c r="I6584" s="98" t="s">
        <v>6065</v>
      </c>
      <c r="J6584" s="99">
        <v>45355</v>
      </c>
      <c r="K6584" s="107">
        <v>10000000</v>
      </c>
      <c r="L6584" s="98" t="s">
        <v>9127</v>
      </c>
      <c r="M6584" s="23">
        <v>1080</v>
      </c>
      <c r="N6584" s="23">
        <v>1</v>
      </c>
      <c r="O6584" s="107">
        <v>10000000</v>
      </c>
      <c r="P6584" s="23">
        <v>180</v>
      </c>
      <c r="Q6584" s="23">
        <v>2</v>
      </c>
      <c r="R6584" s="23">
        <v>2</v>
      </c>
      <c r="S6584" s="23">
        <v>0</v>
      </c>
      <c r="T6584" s="47">
        <v>10</v>
      </c>
      <c r="U6584" s="98" t="s">
        <v>111</v>
      </c>
      <c r="V6584" s="98" t="s">
        <v>3139</v>
      </c>
      <c r="W6584" s="69">
        <f t="shared" si="204"/>
        <v>2.9496706924423324E-2</v>
      </c>
    </row>
    <row r="6585" spans="1:23">
      <c r="A6585" s="98">
        <f t="shared" si="205"/>
        <v>947</v>
      </c>
      <c r="B6585" s="99">
        <v>44408</v>
      </c>
      <c r="C6585" s="23">
        <v>4182</v>
      </c>
      <c r="D6585" s="23">
        <v>9</v>
      </c>
      <c r="E6585" s="98" t="s">
        <v>49</v>
      </c>
      <c r="F6585" s="98" t="s">
        <v>53</v>
      </c>
      <c r="G6585" s="98" t="s">
        <v>4242</v>
      </c>
      <c r="H6585" s="98" t="s">
        <v>9126</v>
      </c>
      <c r="I6585" s="98" t="s">
        <v>6065</v>
      </c>
      <c r="J6585" s="99">
        <v>45355</v>
      </c>
      <c r="K6585" s="107">
        <v>5600000</v>
      </c>
      <c r="L6585" s="98" t="s">
        <v>9127</v>
      </c>
      <c r="M6585" s="23">
        <v>1080</v>
      </c>
      <c r="N6585" s="23">
        <v>1</v>
      </c>
      <c r="O6585" s="107">
        <v>5600000</v>
      </c>
      <c r="P6585" s="23">
        <v>180</v>
      </c>
      <c r="Q6585" s="23">
        <v>2</v>
      </c>
      <c r="R6585" s="23">
        <v>2</v>
      </c>
      <c r="S6585" s="23">
        <v>0</v>
      </c>
      <c r="T6585" s="47">
        <v>5.6</v>
      </c>
      <c r="U6585" s="98" t="s">
        <v>111</v>
      </c>
      <c r="V6585" s="98" t="s">
        <v>3139</v>
      </c>
      <c r="W6585" s="69">
        <f t="shared" si="204"/>
        <v>1.6518155877677059E-2</v>
      </c>
    </row>
    <row r="6586" spans="1:23">
      <c r="A6586" s="98">
        <f t="shared" si="205"/>
        <v>1677</v>
      </c>
      <c r="B6586" s="99">
        <v>44408</v>
      </c>
      <c r="C6586" s="23">
        <v>4183</v>
      </c>
      <c r="D6586" s="23">
        <v>9</v>
      </c>
      <c r="E6586" s="98" t="s">
        <v>49</v>
      </c>
      <c r="F6586" s="98" t="s">
        <v>53</v>
      </c>
      <c r="G6586" s="98" t="s">
        <v>4242</v>
      </c>
      <c r="H6586" s="98" t="s">
        <v>9126</v>
      </c>
      <c r="I6586" s="98" t="s">
        <v>6065</v>
      </c>
      <c r="J6586" s="99">
        <v>46085</v>
      </c>
      <c r="K6586" s="107">
        <v>50000000</v>
      </c>
      <c r="L6586" s="98" t="s">
        <v>9127</v>
      </c>
      <c r="M6586" s="23">
        <v>1800</v>
      </c>
      <c r="N6586" s="23">
        <v>1</v>
      </c>
      <c r="O6586" s="107">
        <v>50000000</v>
      </c>
      <c r="P6586" s="23">
        <v>30</v>
      </c>
      <c r="Q6586" s="23">
        <v>2</v>
      </c>
      <c r="R6586" s="23">
        <v>2</v>
      </c>
      <c r="S6586" s="23">
        <v>0</v>
      </c>
      <c r="T6586" s="47">
        <v>46.666668000000001</v>
      </c>
      <c r="U6586" s="98" t="s">
        <v>111</v>
      </c>
      <c r="V6586" s="98" t="s">
        <v>3139</v>
      </c>
      <c r="W6586" s="69">
        <f t="shared" si="204"/>
        <v>0.24376054380781478</v>
      </c>
    </row>
    <row r="6587" spans="1:23">
      <c r="A6587" s="98">
        <f t="shared" si="205"/>
        <v>948</v>
      </c>
      <c r="B6587" s="99">
        <v>44408</v>
      </c>
      <c r="C6587" s="23">
        <v>4184</v>
      </c>
      <c r="D6587" s="23">
        <v>9</v>
      </c>
      <c r="E6587" s="98" t="s">
        <v>49</v>
      </c>
      <c r="F6587" s="98" t="s">
        <v>53</v>
      </c>
      <c r="G6587" s="98" t="s">
        <v>4242</v>
      </c>
      <c r="H6587" s="98" t="s">
        <v>9126</v>
      </c>
      <c r="I6587" s="98" t="s">
        <v>6370</v>
      </c>
      <c r="J6587" s="99">
        <v>45356</v>
      </c>
      <c r="K6587" s="107">
        <v>12000000</v>
      </c>
      <c r="L6587" s="98" t="s">
        <v>9127</v>
      </c>
      <c r="M6587" s="23">
        <v>1080</v>
      </c>
      <c r="N6587" s="23">
        <v>1</v>
      </c>
      <c r="O6587" s="107">
        <v>12000000</v>
      </c>
      <c r="P6587" s="23">
        <v>180</v>
      </c>
      <c r="Q6587" s="23">
        <v>2</v>
      </c>
      <c r="R6587" s="23">
        <v>2</v>
      </c>
      <c r="S6587" s="23">
        <v>0</v>
      </c>
      <c r="T6587" s="47">
        <v>12</v>
      </c>
      <c r="U6587" s="98" t="s">
        <v>111</v>
      </c>
      <c r="V6587" s="98" t="s">
        <v>3139</v>
      </c>
      <c r="W6587" s="69">
        <f t="shared" si="204"/>
        <v>3.5433425340257625E-2</v>
      </c>
    </row>
    <row r="6588" spans="1:23">
      <c r="A6588" s="98">
        <f t="shared" si="205"/>
        <v>948</v>
      </c>
      <c r="B6588" s="99">
        <v>44408</v>
      </c>
      <c r="C6588" s="23">
        <v>4185</v>
      </c>
      <c r="D6588" s="23">
        <v>9</v>
      </c>
      <c r="E6588" s="98" t="s">
        <v>49</v>
      </c>
      <c r="F6588" s="98" t="s">
        <v>53</v>
      </c>
      <c r="G6588" s="98" t="s">
        <v>4242</v>
      </c>
      <c r="H6588" s="98" t="s">
        <v>9126</v>
      </c>
      <c r="I6588" s="98" t="s">
        <v>6370</v>
      </c>
      <c r="J6588" s="99">
        <v>45356</v>
      </c>
      <c r="K6588" s="107">
        <v>5600000</v>
      </c>
      <c r="L6588" s="98" t="s">
        <v>9127</v>
      </c>
      <c r="M6588" s="23">
        <v>1080</v>
      </c>
      <c r="N6588" s="23">
        <v>1</v>
      </c>
      <c r="O6588" s="107">
        <v>5600000</v>
      </c>
      <c r="P6588" s="23">
        <v>180</v>
      </c>
      <c r="Q6588" s="23">
        <v>2</v>
      </c>
      <c r="R6588" s="23">
        <v>2</v>
      </c>
      <c r="S6588" s="23">
        <v>0</v>
      </c>
      <c r="T6588" s="47">
        <v>5.6</v>
      </c>
      <c r="U6588" s="98" t="s">
        <v>111</v>
      </c>
      <c r="V6588" s="98" t="s">
        <v>3139</v>
      </c>
      <c r="W6588" s="69">
        <f t="shared" si="204"/>
        <v>1.6535598492120225E-2</v>
      </c>
    </row>
    <row r="6589" spans="1:23">
      <c r="A6589" s="98">
        <f t="shared" si="205"/>
        <v>948</v>
      </c>
      <c r="B6589" s="99">
        <v>44408</v>
      </c>
      <c r="C6589" s="23">
        <v>4186</v>
      </c>
      <c r="D6589" s="23">
        <v>9</v>
      </c>
      <c r="E6589" s="98" t="s">
        <v>49</v>
      </c>
      <c r="F6589" s="98" t="s">
        <v>53</v>
      </c>
      <c r="G6589" s="98" t="s">
        <v>4242</v>
      </c>
      <c r="H6589" s="98" t="s">
        <v>9126</v>
      </c>
      <c r="I6589" s="98" t="s">
        <v>6370</v>
      </c>
      <c r="J6589" s="99">
        <v>45356</v>
      </c>
      <c r="K6589" s="107">
        <v>5500000</v>
      </c>
      <c r="L6589" s="98" t="s">
        <v>9127</v>
      </c>
      <c r="M6589" s="23">
        <v>1080</v>
      </c>
      <c r="N6589" s="23">
        <v>1</v>
      </c>
      <c r="O6589" s="107">
        <v>5500000</v>
      </c>
      <c r="P6589" s="23">
        <v>90</v>
      </c>
      <c r="Q6589" s="23">
        <v>2</v>
      </c>
      <c r="R6589" s="23">
        <v>2</v>
      </c>
      <c r="S6589" s="23">
        <v>0</v>
      </c>
      <c r="T6589" s="47">
        <v>5.0416670000000003</v>
      </c>
      <c r="U6589" s="98" t="s">
        <v>111</v>
      </c>
      <c r="V6589" s="98" t="s">
        <v>3139</v>
      </c>
      <c r="W6589" s="69">
        <f t="shared" si="204"/>
        <v>1.4886960936245055E-2</v>
      </c>
    </row>
    <row r="6590" spans="1:23">
      <c r="A6590" s="98">
        <f t="shared" si="205"/>
        <v>1678</v>
      </c>
      <c r="B6590" s="99">
        <v>44408</v>
      </c>
      <c r="C6590" s="23">
        <v>4187</v>
      </c>
      <c r="D6590" s="23">
        <v>9</v>
      </c>
      <c r="E6590" s="98" t="s">
        <v>49</v>
      </c>
      <c r="F6590" s="98" t="s">
        <v>53</v>
      </c>
      <c r="G6590" s="98" t="s">
        <v>4242</v>
      </c>
      <c r="H6590" s="98" t="s">
        <v>9126</v>
      </c>
      <c r="I6590" s="98" t="s">
        <v>6370</v>
      </c>
      <c r="J6590" s="99">
        <v>46086</v>
      </c>
      <c r="K6590" s="107">
        <v>6000000</v>
      </c>
      <c r="L6590" s="98" t="s">
        <v>9127</v>
      </c>
      <c r="M6590" s="23">
        <v>1800</v>
      </c>
      <c r="N6590" s="23">
        <v>1</v>
      </c>
      <c r="O6590" s="107">
        <v>6000000</v>
      </c>
      <c r="P6590" s="23">
        <v>180</v>
      </c>
      <c r="Q6590" s="23">
        <v>2</v>
      </c>
      <c r="R6590" s="23">
        <v>2</v>
      </c>
      <c r="S6590" s="23">
        <v>0</v>
      </c>
      <c r="T6590" s="47">
        <v>6</v>
      </c>
      <c r="U6590" s="98" t="s">
        <v>111</v>
      </c>
      <c r="V6590" s="98" t="s">
        <v>3139</v>
      </c>
      <c r="W6590" s="69">
        <f t="shared" si="204"/>
        <v>3.1359328966746994E-2</v>
      </c>
    </row>
    <row r="6591" spans="1:23">
      <c r="A6591" s="98">
        <f t="shared" si="205"/>
        <v>948</v>
      </c>
      <c r="B6591" s="99">
        <v>44408</v>
      </c>
      <c r="C6591" s="23">
        <v>4188</v>
      </c>
      <c r="D6591" s="23">
        <v>9</v>
      </c>
      <c r="E6591" s="98" t="s">
        <v>49</v>
      </c>
      <c r="F6591" s="98" t="s">
        <v>53</v>
      </c>
      <c r="G6591" s="98" t="s">
        <v>4242</v>
      </c>
      <c r="H6591" s="98" t="s">
        <v>9126</v>
      </c>
      <c r="I6591" s="98" t="s">
        <v>6370</v>
      </c>
      <c r="J6591" s="99">
        <v>45356</v>
      </c>
      <c r="K6591" s="107">
        <v>5500000</v>
      </c>
      <c r="L6591" s="98" t="s">
        <v>9127</v>
      </c>
      <c r="M6591" s="23">
        <v>1080</v>
      </c>
      <c r="N6591" s="23">
        <v>1</v>
      </c>
      <c r="O6591" s="107">
        <v>5500000</v>
      </c>
      <c r="P6591" s="23">
        <v>180</v>
      </c>
      <c r="Q6591" s="23">
        <v>2</v>
      </c>
      <c r="R6591" s="23">
        <v>2</v>
      </c>
      <c r="S6591" s="23">
        <v>0</v>
      </c>
      <c r="T6591" s="47">
        <v>5.5</v>
      </c>
      <c r="U6591" s="98" t="s">
        <v>111</v>
      </c>
      <c r="V6591" s="98" t="s">
        <v>3139</v>
      </c>
      <c r="W6591" s="69">
        <f t="shared" si="204"/>
        <v>1.6240319947618077E-2</v>
      </c>
    </row>
    <row r="6592" spans="1:23">
      <c r="A6592" s="98">
        <f t="shared" si="205"/>
        <v>948</v>
      </c>
      <c r="B6592" s="99">
        <v>44408</v>
      </c>
      <c r="C6592" s="23">
        <v>4189</v>
      </c>
      <c r="D6592" s="23">
        <v>9</v>
      </c>
      <c r="E6592" s="98" t="s">
        <v>49</v>
      </c>
      <c r="F6592" s="98" t="s">
        <v>53</v>
      </c>
      <c r="G6592" s="98" t="s">
        <v>4242</v>
      </c>
      <c r="H6592" s="98" t="s">
        <v>9126</v>
      </c>
      <c r="I6592" s="98" t="s">
        <v>6370</v>
      </c>
      <c r="J6592" s="99">
        <v>45356</v>
      </c>
      <c r="K6592" s="107">
        <v>6000000</v>
      </c>
      <c r="L6592" s="98" t="s">
        <v>9127</v>
      </c>
      <c r="M6592" s="23">
        <v>1080</v>
      </c>
      <c r="N6592" s="23">
        <v>1</v>
      </c>
      <c r="O6592" s="107">
        <v>6000000</v>
      </c>
      <c r="P6592" s="23">
        <v>180</v>
      </c>
      <c r="Q6592" s="23">
        <v>2</v>
      </c>
      <c r="R6592" s="23">
        <v>2</v>
      </c>
      <c r="S6592" s="23">
        <v>0</v>
      </c>
      <c r="T6592" s="47">
        <v>6</v>
      </c>
      <c r="U6592" s="98" t="s">
        <v>111</v>
      </c>
      <c r="V6592" s="98" t="s">
        <v>3139</v>
      </c>
      <c r="W6592" s="69">
        <f t="shared" si="204"/>
        <v>1.7716712670128813E-2</v>
      </c>
    </row>
    <row r="6593" spans="1:23">
      <c r="A6593" s="98">
        <f t="shared" si="205"/>
        <v>1678</v>
      </c>
      <c r="B6593" s="99">
        <v>44408</v>
      </c>
      <c r="C6593" s="23">
        <v>4190</v>
      </c>
      <c r="D6593" s="23">
        <v>9</v>
      </c>
      <c r="E6593" s="98" t="s">
        <v>49</v>
      </c>
      <c r="F6593" s="98" t="s">
        <v>53</v>
      </c>
      <c r="G6593" s="98" t="s">
        <v>4242</v>
      </c>
      <c r="H6593" s="98" t="s">
        <v>9126</v>
      </c>
      <c r="I6593" s="98" t="s">
        <v>6370</v>
      </c>
      <c r="J6593" s="99">
        <v>46086</v>
      </c>
      <c r="K6593" s="107">
        <v>10000000</v>
      </c>
      <c r="L6593" s="98" t="s">
        <v>9127</v>
      </c>
      <c r="M6593" s="23">
        <v>1800</v>
      </c>
      <c r="N6593" s="23">
        <v>1</v>
      </c>
      <c r="O6593" s="107">
        <v>10000000</v>
      </c>
      <c r="P6593" s="23">
        <v>180</v>
      </c>
      <c r="Q6593" s="23">
        <v>2</v>
      </c>
      <c r="R6593" s="23">
        <v>2</v>
      </c>
      <c r="S6593" s="23">
        <v>0</v>
      </c>
      <c r="T6593" s="47">
        <v>10</v>
      </c>
      <c r="U6593" s="98" t="s">
        <v>111</v>
      </c>
      <c r="V6593" s="98" t="s">
        <v>3139</v>
      </c>
      <c r="W6593" s="69">
        <f t="shared" si="204"/>
        <v>5.2265548277911654E-2</v>
      </c>
    </row>
    <row r="6594" spans="1:23">
      <c r="A6594" s="98">
        <f t="shared" si="205"/>
        <v>1681</v>
      </c>
      <c r="B6594" s="99">
        <v>44408</v>
      </c>
      <c r="C6594" s="23">
        <v>4191</v>
      </c>
      <c r="D6594" s="23">
        <v>9</v>
      </c>
      <c r="E6594" s="98" t="s">
        <v>49</v>
      </c>
      <c r="F6594" s="98" t="s">
        <v>53</v>
      </c>
      <c r="G6594" s="98" t="s">
        <v>4242</v>
      </c>
      <c r="H6594" s="98" t="s">
        <v>9126</v>
      </c>
      <c r="I6594" s="98" t="s">
        <v>6081</v>
      </c>
      <c r="J6594" s="99">
        <v>46089</v>
      </c>
      <c r="K6594" s="107">
        <v>20000000</v>
      </c>
      <c r="L6594" s="98" t="s">
        <v>9127</v>
      </c>
      <c r="M6594" s="23">
        <v>1800</v>
      </c>
      <c r="N6594" s="23">
        <v>1</v>
      </c>
      <c r="O6594" s="107">
        <v>20000000</v>
      </c>
      <c r="P6594" s="23">
        <v>180</v>
      </c>
      <c r="Q6594" s="23">
        <v>2</v>
      </c>
      <c r="R6594" s="23">
        <v>2</v>
      </c>
      <c r="S6594" s="23">
        <v>0</v>
      </c>
      <c r="T6594" s="47">
        <v>20</v>
      </c>
      <c r="U6594" s="98" t="s">
        <v>111</v>
      </c>
      <c r="V6594" s="98" t="s">
        <v>3139</v>
      </c>
      <c r="W6594" s="69">
        <f t="shared" ref="W6594:W6657" si="206">+T6594/SUM($T$2:$T$5848)*A6594</f>
        <v>0.10471798171057151</v>
      </c>
    </row>
    <row r="6595" spans="1:23">
      <c r="A6595" s="98">
        <f t="shared" ref="A6595:A6658" si="207">+J6595-B6595</f>
        <v>951</v>
      </c>
      <c r="B6595" s="99">
        <v>44408</v>
      </c>
      <c r="C6595" s="23">
        <v>4192</v>
      </c>
      <c r="D6595" s="23">
        <v>9</v>
      </c>
      <c r="E6595" s="98" t="s">
        <v>49</v>
      </c>
      <c r="F6595" s="98" t="s">
        <v>53</v>
      </c>
      <c r="G6595" s="98" t="s">
        <v>4242</v>
      </c>
      <c r="H6595" s="98" t="s">
        <v>9126</v>
      </c>
      <c r="I6595" s="98" t="s">
        <v>6081</v>
      </c>
      <c r="J6595" s="99">
        <v>45359</v>
      </c>
      <c r="K6595" s="107">
        <v>10600000</v>
      </c>
      <c r="L6595" s="98" t="s">
        <v>9127</v>
      </c>
      <c r="M6595" s="23">
        <v>1080</v>
      </c>
      <c r="N6595" s="23">
        <v>1</v>
      </c>
      <c r="O6595" s="107">
        <v>10600000</v>
      </c>
      <c r="P6595" s="23">
        <v>180</v>
      </c>
      <c r="Q6595" s="23">
        <v>2</v>
      </c>
      <c r="R6595" s="23">
        <v>2</v>
      </c>
      <c r="S6595" s="23">
        <v>0</v>
      </c>
      <c r="T6595" s="47">
        <v>10.6</v>
      </c>
      <c r="U6595" s="98" t="s">
        <v>111</v>
      </c>
      <c r="V6595" s="98" t="s">
        <v>3139</v>
      </c>
      <c r="W6595" s="69">
        <f t="shared" si="206"/>
        <v>3.1398574849244111E-2</v>
      </c>
    </row>
    <row r="6596" spans="1:23">
      <c r="A6596" s="98">
        <f t="shared" si="207"/>
        <v>951</v>
      </c>
      <c r="B6596" s="99">
        <v>44408</v>
      </c>
      <c r="C6596" s="23">
        <v>4193</v>
      </c>
      <c r="D6596" s="23">
        <v>9</v>
      </c>
      <c r="E6596" s="98" t="s">
        <v>49</v>
      </c>
      <c r="F6596" s="98" t="s">
        <v>53</v>
      </c>
      <c r="G6596" s="98" t="s">
        <v>4242</v>
      </c>
      <c r="H6596" s="98" t="s">
        <v>9126</v>
      </c>
      <c r="I6596" s="98" t="s">
        <v>6081</v>
      </c>
      <c r="J6596" s="99">
        <v>45359</v>
      </c>
      <c r="K6596" s="107">
        <v>8500000</v>
      </c>
      <c r="L6596" s="98" t="s">
        <v>9127</v>
      </c>
      <c r="M6596" s="23">
        <v>1080</v>
      </c>
      <c r="N6596" s="23">
        <v>1</v>
      </c>
      <c r="O6596" s="107">
        <v>8500000</v>
      </c>
      <c r="P6596" s="23">
        <v>180</v>
      </c>
      <c r="Q6596" s="23">
        <v>2</v>
      </c>
      <c r="R6596" s="23">
        <v>2</v>
      </c>
      <c r="S6596" s="23">
        <v>0</v>
      </c>
      <c r="T6596" s="47">
        <v>8.5</v>
      </c>
      <c r="U6596" s="98" t="s">
        <v>111</v>
      </c>
      <c r="V6596" s="98" t="s">
        <v>3139</v>
      </c>
      <c r="W6596" s="69">
        <f t="shared" si="206"/>
        <v>2.5178102473450467E-2</v>
      </c>
    </row>
    <row r="6597" spans="1:23">
      <c r="A6597" s="98">
        <f t="shared" si="207"/>
        <v>951</v>
      </c>
      <c r="B6597" s="99">
        <v>44408</v>
      </c>
      <c r="C6597" s="23">
        <v>4194</v>
      </c>
      <c r="D6597" s="23">
        <v>9</v>
      </c>
      <c r="E6597" s="98" t="s">
        <v>49</v>
      </c>
      <c r="F6597" s="98" t="s">
        <v>53</v>
      </c>
      <c r="G6597" s="98" t="s">
        <v>4242</v>
      </c>
      <c r="H6597" s="98" t="s">
        <v>9126</v>
      </c>
      <c r="I6597" s="98" t="s">
        <v>6081</v>
      </c>
      <c r="J6597" s="99">
        <v>45359</v>
      </c>
      <c r="K6597" s="107">
        <v>5500000</v>
      </c>
      <c r="L6597" s="98" t="s">
        <v>9127</v>
      </c>
      <c r="M6597" s="23">
        <v>1080</v>
      </c>
      <c r="N6597" s="23">
        <v>1</v>
      </c>
      <c r="O6597" s="107">
        <v>5500000</v>
      </c>
      <c r="P6597" s="23">
        <v>180</v>
      </c>
      <c r="Q6597" s="23">
        <v>2</v>
      </c>
      <c r="R6597" s="23">
        <v>2</v>
      </c>
      <c r="S6597" s="23">
        <v>0</v>
      </c>
      <c r="T6597" s="47">
        <v>5.5</v>
      </c>
      <c r="U6597" s="98" t="s">
        <v>111</v>
      </c>
      <c r="V6597" s="98" t="s">
        <v>3139</v>
      </c>
      <c r="W6597" s="69">
        <f t="shared" si="206"/>
        <v>1.6291713365173831E-2</v>
      </c>
    </row>
    <row r="6598" spans="1:23">
      <c r="A6598" s="98">
        <f t="shared" si="207"/>
        <v>951</v>
      </c>
      <c r="B6598" s="99">
        <v>44408</v>
      </c>
      <c r="C6598" s="23">
        <v>4195</v>
      </c>
      <c r="D6598" s="23">
        <v>9</v>
      </c>
      <c r="E6598" s="98" t="s">
        <v>49</v>
      </c>
      <c r="F6598" s="98" t="s">
        <v>53</v>
      </c>
      <c r="G6598" s="98" t="s">
        <v>4242</v>
      </c>
      <c r="H6598" s="98" t="s">
        <v>9126</v>
      </c>
      <c r="I6598" s="98" t="s">
        <v>6081</v>
      </c>
      <c r="J6598" s="99">
        <v>45359</v>
      </c>
      <c r="K6598" s="107">
        <v>15000000</v>
      </c>
      <c r="L6598" s="98" t="s">
        <v>9127</v>
      </c>
      <c r="M6598" s="23">
        <v>1080</v>
      </c>
      <c r="N6598" s="23">
        <v>1</v>
      </c>
      <c r="O6598" s="107">
        <v>15000000</v>
      </c>
      <c r="P6598" s="23">
        <v>30</v>
      </c>
      <c r="Q6598" s="23">
        <v>2</v>
      </c>
      <c r="R6598" s="23">
        <v>2</v>
      </c>
      <c r="S6598" s="23">
        <v>0</v>
      </c>
      <c r="T6598" s="47">
        <v>13.333332</v>
      </c>
      <c r="U6598" s="98" t="s">
        <v>111</v>
      </c>
      <c r="V6598" s="98" t="s">
        <v>3139</v>
      </c>
      <c r="W6598" s="69">
        <f t="shared" si="206"/>
        <v>3.9495058753945447E-2</v>
      </c>
    </row>
    <row r="6599" spans="1:23">
      <c r="A6599" s="98">
        <f t="shared" si="207"/>
        <v>951</v>
      </c>
      <c r="B6599" s="99">
        <v>44408</v>
      </c>
      <c r="C6599" s="23">
        <v>4196</v>
      </c>
      <c r="D6599" s="23">
        <v>9</v>
      </c>
      <c r="E6599" s="98" t="s">
        <v>49</v>
      </c>
      <c r="F6599" s="98" t="s">
        <v>53</v>
      </c>
      <c r="G6599" s="98" t="s">
        <v>4242</v>
      </c>
      <c r="H6599" s="98" t="s">
        <v>9126</v>
      </c>
      <c r="I6599" s="98" t="s">
        <v>6081</v>
      </c>
      <c r="J6599" s="99">
        <v>45359</v>
      </c>
      <c r="K6599" s="107">
        <v>5500000</v>
      </c>
      <c r="L6599" s="98" t="s">
        <v>9127</v>
      </c>
      <c r="M6599" s="23">
        <v>1080</v>
      </c>
      <c r="N6599" s="23">
        <v>1</v>
      </c>
      <c r="O6599" s="107">
        <v>5500000</v>
      </c>
      <c r="P6599" s="23">
        <v>180</v>
      </c>
      <c r="Q6599" s="23">
        <v>2</v>
      </c>
      <c r="R6599" s="23">
        <v>2</v>
      </c>
      <c r="S6599" s="23">
        <v>0</v>
      </c>
      <c r="T6599" s="47">
        <v>5.5</v>
      </c>
      <c r="U6599" s="98" t="s">
        <v>111</v>
      </c>
      <c r="V6599" s="98" t="s">
        <v>3139</v>
      </c>
      <c r="W6599" s="69">
        <f t="shared" si="206"/>
        <v>1.6291713365173831E-2</v>
      </c>
    </row>
    <row r="6600" spans="1:23">
      <c r="A6600" s="98">
        <f t="shared" si="207"/>
        <v>951</v>
      </c>
      <c r="B6600" s="99">
        <v>44408</v>
      </c>
      <c r="C6600" s="23">
        <v>4197</v>
      </c>
      <c r="D6600" s="23">
        <v>9</v>
      </c>
      <c r="E6600" s="98" t="s">
        <v>49</v>
      </c>
      <c r="F6600" s="98" t="s">
        <v>53</v>
      </c>
      <c r="G6600" s="98" t="s">
        <v>4242</v>
      </c>
      <c r="H6600" s="98" t="s">
        <v>9126</v>
      </c>
      <c r="I6600" s="98" t="s">
        <v>6081</v>
      </c>
      <c r="J6600" s="99">
        <v>45359</v>
      </c>
      <c r="K6600" s="107">
        <v>20000000</v>
      </c>
      <c r="L6600" s="98" t="s">
        <v>9127</v>
      </c>
      <c r="M6600" s="23">
        <v>1080</v>
      </c>
      <c r="N6600" s="23">
        <v>1</v>
      </c>
      <c r="O6600" s="107">
        <v>20000000</v>
      </c>
      <c r="P6600" s="23">
        <v>180</v>
      </c>
      <c r="Q6600" s="23">
        <v>2</v>
      </c>
      <c r="R6600" s="23">
        <v>2</v>
      </c>
      <c r="S6600" s="23">
        <v>0</v>
      </c>
      <c r="T6600" s="47">
        <v>20</v>
      </c>
      <c r="U6600" s="98" t="s">
        <v>111</v>
      </c>
      <c r="V6600" s="98" t="s">
        <v>3139</v>
      </c>
      <c r="W6600" s="69">
        <f t="shared" si="206"/>
        <v>5.9242594055177573E-2</v>
      </c>
    </row>
    <row r="6601" spans="1:23">
      <c r="A6601" s="98">
        <f t="shared" si="207"/>
        <v>1681</v>
      </c>
      <c r="B6601" s="99">
        <v>44408</v>
      </c>
      <c r="C6601" s="23">
        <v>4198</v>
      </c>
      <c r="D6601" s="23">
        <v>9</v>
      </c>
      <c r="E6601" s="98" t="s">
        <v>49</v>
      </c>
      <c r="F6601" s="98" t="s">
        <v>53</v>
      </c>
      <c r="G6601" s="98" t="s">
        <v>4242</v>
      </c>
      <c r="H6601" s="98" t="s">
        <v>9126</v>
      </c>
      <c r="I6601" s="98" t="s">
        <v>6081</v>
      </c>
      <c r="J6601" s="99">
        <v>46089</v>
      </c>
      <c r="K6601" s="107">
        <v>10000000</v>
      </c>
      <c r="L6601" s="98" t="s">
        <v>9127</v>
      </c>
      <c r="M6601" s="23">
        <v>1800</v>
      </c>
      <c r="N6601" s="23">
        <v>1</v>
      </c>
      <c r="O6601" s="107">
        <v>10000000</v>
      </c>
      <c r="P6601" s="23">
        <v>180</v>
      </c>
      <c r="Q6601" s="23">
        <v>2</v>
      </c>
      <c r="R6601" s="23">
        <v>2</v>
      </c>
      <c r="S6601" s="23">
        <v>0</v>
      </c>
      <c r="T6601" s="47">
        <v>10</v>
      </c>
      <c r="U6601" s="98" t="s">
        <v>111</v>
      </c>
      <c r="V6601" s="98" t="s">
        <v>3139</v>
      </c>
      <c r="W6601" s="69">
        <f t="shared" si="206"/>
        <v>5.2358990855285753E-2</v>
      </c>
    </row>
    <row r="6602" spans="1:23">
      <c r="A6602" s="98">
        <f t="shared" si="207"/>
        <v>1681</v>
      </c>
      <c r="B6602" s="99">
        <v>44408</v>
      </c>
      <c r="C6602" s="23">
        <v>4199</v>
      </c>
      <c r="D6602" s="23">
        <v>9</v>
      </c>
      <c r="E6602" s="98" t="s">
        <v>49</v>
      </c>
      <c r="F6602" s="98" t="s">
        <v>53</v>
      </c>
      <c r="G6602" s="98" t="s">
        <v>4242</v>
      </c>
      <c r="H6602" s="98" t="s">
        <v>9126</v>
      </c>
      <c r="I6602" s="98" t="s">
        <v>6081</v>
      </c>
      <c r="J6602" s="99">
        <v>46089</v>
      </c>
      <c r="K6602" s="107">
        <v>20000000</v>
      </c>
      <c r="L6602" s="98" t="s">
        <v>9127</v>
      </c>
      <c r="M6602" s="23">
        <v>1800</v>
      </c>
      <c r="N6602" s="23">
        <v>1</v>
      </c>
      <c r="O6602" s="107">
        <v>20000000</v>
      </c>
      <c r="P6602" s="23">
        <v>180</v>
      </c>
      <c r="Q6602" s="23">
        <v>2</v>
      </c>
      <c r="R6602" s="23">
        <v>2</v>
      </c>
      <c r="S6602" s="23">
        <v>0</v>
      </c>
      <c r="T6602" s="47">
        <v>20</v>
      </c>
      <c r="U6602" s="98" t="s">
        <v>111</v>
      </c>
      <c r="V6602" s="98" t="s">
        <v>3139</v>
      </c>
      <c r="W6602" s="69">
        <f t="shared" si="206"/>
        <v>0.10471798171057151</v>
      </c>
    </row>
    <row r="6603" spans="1:23">
      <c r="A6603" s="98">
        <f t="shared" si="207"/>
        <v>1681</v>
      </c>
      <c r="B6603" s="99">
        <v>44408</v>
      </c>
      <c r="C6603" s="23">
        <v>4200</v>
      </c>
      <c r="D6603" s="23">
        <v>9</v>
      </c>
      <c r="E6603" s="98" t="s">
        <v>49</v>
      </c>
      <c r="F6603" s="98" t="s">
        <v>53</v>
      </c>
      <c r="G6603" s="98" t="s">
        <v>4242</v>
      </c>
      <c r="H6603" s="98" t="s">
        <v>9126</v>
      </c>
      <c r="I6603" s="98" t="s">
        <v>6081</v>
      </c>
      <c r="J6603" s="99">
        <v>46089</v>
      </c>
      <c r="K6603" s="107">
        <v>5000000</v>
      </c>
      <c r="L6603" s="98" t="s">
        <v>9127</v>
      </c>
      <c r="M6603" s="23">
        <v>1800</v>
      </c>
      <c r="N6603" s="23">
        <v>1</v>
      </c>
      <c r="O6603" s="107">
        <v>5000000</v>
      </c>
      <c r="P6603" s="23">
        <v>180</v>
      </c>
      <c r="Q6603" s="23">
        <v>2</v>
      </c>
      <c r="R6603" s="23">
        <v>2</v>
      </c>
      <c r="S6603" s="23">
        <v>0</v>
      </c>
      <c r="T6603" s="47">
        <v>5</v>
      </c>
      <c r="U6603" s="98" t="s">
        <v>111</v>
      </c>
      <c r="V6603" s="98" t="s">
        <v>3139</v>
      </c>
      <c r="W6603" s="69">
        <f t="shared" si="206"/>
        <v>2.6179495427642877E-2</v>
      </c>
    </row>
    <row r="6604" spans="1:23">
      <c r="A6604" s="98">
        <f t="shared" si="207"/>
        <v>1681</v>
      </c>
      <c r="B6604" s="99">
        <v>44408</v>
      </c>
      <c r="C6604" s="23">
        <v>4201</v>
      </c>
      <c r="D6604" s="23">
        <v>9</v>
      </c>
      <c r="E6604" s="98" t="s">
        <v>49</v>
      </c>
      <c r="F6604" s="98" t="s">
        <v>53</v>
      </c>
      <c r="G6604" s="98" t="s">
        <v>4242</v>
      </c>
      <c r="H6604" s="98" t="s">
        <v>9126</v>
      </c>
      <c r="I6604" s="98" t="s">
        <v>6081</v>
      </c>
      <c r="J6604" s="99">
        <v>46089</v>
      </c>
      <c r="K6604" s="107">
        <v>20000000</v>
      </c>
      <c r="L6604" s="98" t="s">
        <v>9127</v>
      </c>
      <c r="M6604" s="23">
        <v>1800</v>
      </c>
      <c r="N6604" s="23">
        <v>1</v>
      </c>
      <c r="O6604" s="107">
        <v>20000000</v>
      </c>
      <c r="P6604" s="23">
        <v>180</v>
      </c>
      <c r="Q6604" s="23">
        <v>2</v>
      </c>
      <c r="R6604" s="23">
        <v>2</v>
      </c>
      <c r="S6604" s="23">
        <v>0</v>
      </c>
      <c r="T6604" s="47">
        <v>20</v>
      </c>
      <c r="U6604" s="98" t="s">
        <v>111</v>
      </c>
      <c r="V6604" s="98" t="s">
        <v>3139</v>
      </c>
      <c r="W6604" s="69">
        <f t="shared" si="206"/>
        <v>0.10471798171057151</v>
      </c>
    </row>
    <row r="6605" spans="1:23">
      <c r="A6605" s="98">
        <f t="shared" si="207"/>
        <v>951</v>
      </c>
      <c r="B6605" s="99">
        <v>44408</v>
      </c>
      <c r="C6605" s="23">
        <v>4202</v>
      </c>
      <c r="D6605" s="23">
        <v>9</v>
      </c>
      <c r="E6605" s="98" t="s">
        <v>49</v>
      </c>
      <c r="F6605" s="98" t="s">
        <v>53</v>
      </c>
      <c r="G6605" s="98" t="s">
        <v>4242</v>
      </c>
      <c r="H6605" s="98" t="s">
        <v>9126</v>
      </c>
      <c r="I6605" s="98" t="s">
        <v>6081</v>
      </c>
      <c r="J6605" s="99">
        <v>45359</v>
      </c>
      <c r="K6605" s="107">
        <v>14300000</v>
      </c>
      <c r="L6605" s="98" t="s">
        <v>9127</v>
      </c>
      <c r="M6605" s="23">
        <v>1080</v>
      </c>
      <c r="N6605" s="23">
        <v>1</v>
      </c>
      <c r="O6605" s="107">
        <v>14300000</v>
      </c>
      <c r="P6605" s="23">
        <v>180</v>
      </c>
      <c r="Q6605" s="23">
        <v>2</v>
      </c>
      <c r="R6605" s="23">
        <v>2</v>
      </c>
      <c r="S6605" s="23">
        <v>0</v>
      </c>
      <c r="T6605" s="47">
        <v>11.916667</v>
      </c>
      <c r="U6605" s="98" t="s">
        <v>111</v>
      </c>
      <c r="V6605" s="98" t="s">
        <v>3139</v>
      </c>
      <c r="W6605" s="69">
        <f t="shared" si="206"/>
        <v>3.5298713278586538E-2</v>
      </c>
    </row>
    <row r="6606" spans="1:23">
      <c r="A6606" s="98">
        <f t="shared" si="207"/>
        <v>1681</v>
      </c>
      <c r="B6606" s="99">
        <v>44408</v>
      </c>
      <c r="C6606" s="23">
        <v>4203</v>
      </c>
      <c r="D6606" s="23">
        <v>9</v>
      </c>
      <c r="E6606" s="98" t="s">
        <v>49</v>
      </c>
      <c r="F6606" s="98" t="s">
        <v>53</v>
      </c>
      <c r="G6606" s="98" t="s">
        <v>4242</v>
      </c>
      <c r="H6606" s="98" t="s">
        <v>9126</v>
      </c>
      <c r="I6606" s="98" t="s">
        <v>6081</v>
      </c>
      <c r="J6606" s="99">
        <v>46089</v>
      </c>
      <c r="K6606" s="107">
        <v>18000000</v>
      </c>
      <c r="L6606" s="98" t="s">
        <v>9127</v>
      </c>
      <c r="M6606" s="23">
        <v>1800</v>
      </c>
      <c r="N6606" s="23">
        <v>1</v>
      </c>
      <c r="O6606" s="107">
        <v>18000000</v>
      </c>
      <c r="P6606" s="23">
        <v>180</v>
      </c>
      <c r="Q6606" s="23">
        <v>2</v>
      </c>
      <c r="R6606" s="23">
        <v>2</v>
      </c>
      <c r="S6606" s="23">
        <v>0</v>
      </c>
      <c r="T6606" s="47">
        <v>18</v>
      </c>
      <c r="U6606" s="98" t="s">
        <v>111</v>
      </c>
      <c r="V6606" s="98" t="s">
        <v>3139</v>
      </c>
      <c r="W6606" s="69">
        <f t="shared" si="206"/>
        <v>9.4246183539514347E-2</v>
      </c>
    </row>
    <row r="6607" spans="1:23">
      <c r="A6607" s="98">
        <f t="shared" si="207"/>
        <v>951</v>
      </c>
      <c r="B6607" s="99">
        <v>44408</v>
      </c>
      <c r="C6607" s="23">
        <v>4204</v>
      </c>
      <c r="D6607" s="23">
        <v>9</v>
      </c>
      <c r="E6607" s="98" t="s">
        <v>49</v>
      </c>
      <c r="F6607" s="98" t="s">
        <v>53</v>
      </c>
      <c r="G6607" s="98" t="s">
        <v>4242</v>
      </c>
      <c r="H6607" s="98" t="s">
        <v>9126</v>
      </c>
      <c r="I6607" s="98" t="s">
        <v>6081</v>
      </c>
      <c r="J6607" s="99">
        <v>45359</v>
      </c>
      <c r="K6607" s="107">
        <v>10500000</v>
      </c>
      <c r="L6607" s="98" t="s">
        <v>9127</v>
      </c>
      <c r="M6607" s="23">
        <v>1080</v>
      </c>
      <c r="N6607" s="23">
        <v>1</v>
      </c>
      <c r="O6607" s="107">
        <v>10500000</v>
      </c>
      <c r="P6607" s="23">
        <v>180</v>
      </c>
      <c r="Q6607" s="23">
        <v>2</v>
      </c>
      <c r="R6607" s="23">
        <v>2</v>
      </c>
      <c r="S6607" s="23">
        <v>0</v>
      </c>
      <c r="T6607" s="47">
        <v>10.5</v>
      </c>
      <c r="U6607" s="98" t="s">
        <v>111</v>
      </c>
      <c r="V6607" s="98" t="s">
        <v>3139</v>
      </c>
      <c r="W6607" s="69">
        <f t="shared" si="206"/>
        <v>3.1102361878968223E-2</v>
      </c>
    </row>
    <row r="6608" spans="1:23">
      <c r="A6608" s="98">
        <f t="shared" si="207"/>
        <v>1681</v>
      </c>
      <c r="B6608" s="99">
        <v>44408</v>
      </c>
      <c r="C6608" s="23">
        <v>4205</v>
      </c>
      <c r="D6608" s="23">
        <v>9</v>
      </c>
      <c r="E6608" s="98" t="s">
        <v>49</v>
      </c>
      <c r="F6608" s="98" t="s">
        <v>53</v>
      </c>
      <c r="G6608" s="98" t="s">
        <v>4242</v>
      </c>
      <c r="H6608" s="98" t="s">
        <v>9126</v>
      </c>
      <c r="I6608" s="98" t="s">
        <v>6081</v>
      </c>
      <c r="J6608" s="99">
        <v>46089</v>
      </c>
      <c r="K6608" s="107">
        <v>20000000</v>
      </c>
      <c r="L6608" s="98" t="s">
        <v>9127</v>
      </c>
      <c r="M6608" s="23">
        <v>1800</v>
      </c>
      <c r="N6608" s="23">
        <v>1</v>
      </c>
      <c r="O6608" s="107">
        <v>20000000</v>
      </c>
      <c r="P6608" s="23">
        <v>90</v>
      </c>
      <c r="Q6608" s="23">
        <v>2</v>
      </c>
      <c r="R6608" s="23">
        <v>2</v>
      </c>
      <c r="S6608" s="23">
        <v>0</v>
      </c>
      <c r="T6608" s="47">
        <v>19</v>
      </c>
      <c r="U6608" s="98" t="s">
        <v>111</v>
      </c>
      <c r="V6608" s="98" t="s">
        <v>3139</v>
      </c>
      <c r="W6608" s="69">
        <f t="shared" si="206"/>
        <v>9.948208262504292E-2</v>
      </c>
    </row>
    <row r="6609" spans="1:23">
      <c r="A6609" s="98">
        <f t="shared" si="207"/>
        <v>1316</v>
      </c>
      <c r="B6609" s="99">
        <v>44408</v>
      </c>
      <c r="C6609" s="23">
        <v>4206</v>
      </c>
      <c r="D6609" s="23">
        <v>9</v>
      </c>
      <c r="E6609" s="98" t="s">
        <v>49</v>
      </c>
      <c r="F6609" s="98" t="s">
        <v>53</v>
      </c>
      <c r="G6609" s="98" t="s">
        <v>4242</v>
      </c>
      <c r="H6609" s="98" t="s">
        <v>9126</v>
      </c>
      <c r="I6609" s="98" t="s">
        <v>6081</v>
      </c>
      <c r="J6609" s="99">
        <v>45724</v>
      </c>
      <c r="K6609" s="107">
        <v>25000000</v>
      </c>
      <c r="L6609" s="98" t="s">
        <v>9127</v>
      </c>
      <c r="M6609" s="23">
        <v>1440</v>
      </c>
      <c r="N6609" s="23">
        <v>1</v>
      </c>
      <c r="O6609" s="107">
        <v>25000000</v>
      </c>
      <c r="P6609" s="23">
        <v>30</v>
      </c>
      <c r="Q6609" s="23">
        <v>2</v>
      </c>
      <c r="R6609" s="23">
        <v>2</v>
      </c>
      <c r="S6609" s="23">
        <v>0</v>
      </c>
      <c r="T6609" s="47">
        <v>22.916668000000001</v>
      </c>
      <c r="U6609" s="98" t="s">
        <v>111</v>
      </c>
      <c r="V6609" s="98" t="s">
        <v>3139</v>
      </c>
      <c r="W6609" s="69">
        <f t="shared" si="206"/>
        <v>9.3935751997812941E-2</v>
      </c>
    </row>
    <row r="6610" spans="1:23">
      <c r="A6610" s="98">
        <f t="shared" si="207"/>
        <v>951</v>
      </c>
      <c r="B6610" s="99">
        <v>44408</v>
      </c>
      <c r="C6610" s="23">
        <v>4207</v>
      </c>
      <c r="D6610" s="23">
        <v>9</v>
      </c>
      <c r="E6610" s="98" t="s">
        <v>49</v>
      </c>
      <c r="F6610" s="98" t="s">
        <v>53</v>
      </c>
      <c r="G6610" s="98" t="s">
        <v>4242</v>
      </c>
      <c r="H6610" s="98" t="s">
        <v>9126</v>
      </c>
      <c r="I6610" s="98" t="s">
        <v>6081</v>
      </c>
      <c r="J6610" s="99">
        <v>45359</v>
      </c>
      <c r="K6610" s="107">
        <v>8000000</v>
      </c>
      <c r="L6610" s="98" t="s">
        <v>9127</v>
      </c>
      <c r="M6610" s="23">
        <v>1080</v>
      </c>
      <c r="N6610" s="23">
        <v>1</v>
      </c>
      <c r="O6610" s="107">
        <v>8000000</v>
      </c>
      <c r="P6610" s="23">
        <v>180</v>
      </c>
      <c r="Q6610" s="23">
        <v>2</v>
      </c>
      <c r="R6610" s="23">
        <v>2</v>
      </c>
      <c r="S6610" s="23">
        <v>0</v>
      </c>
      <c r="T6610" s="47">
        <v>8</v>
      </c>
      <c r="U6610" s="98" t="s">
        <v>111</v>
      </c>
      <c r="V6610" s="98" t="s">
        <v>3139</v>
      </c>
      <c r="W6610" s="69">
        <f t="shared" si="206"/>
        <v>2.3697037622071027E-2</v>
      </c>
    </row>
    <row r="6611" spans="1:23">
      <c r="A6611" s="98">
        <f t="shared" si="207"/>
        <v>951</v>
      </c>
      <c r="B6611" s="99">
        <v>44408</v>
      </c>
      <c r="C6611" s="23">
        <v>4208</v>
      </c>
      <c r="D6611" s="23">
        <v>9</v>
      </c>
      <c r="E6611" s="98" t="s">
        <v>49</v>
      </c>
      <c r="F6611" s="98" t="s">
        <v>53</v>
      </c>
      <c r="G6611" s="98" t="s">
        <v>4242</v>
      </c>
      <c r="H6611" s="98" t="s">
        <v>9126</v>
      </c>
      <c r="I6611" s="98" t="s">
        <v>6081</v>
      </c>
      <c r="J6611" s="99">
        <v>45359</v>
      </c>
      <c r="K6611" s="107">
        <v>16000000</v>
      </c>
      <c r="L6611" s="98" t="s">
        <v>9127</v>
      </c>
      <c r="M6611" s="23">
        <v>1080</v>
      </c>
      <c r="N6611" s="23">
        <v>1</v>
      </c>
      <c r="O6611" s="107">
        <v>16000000</v>
      </c>
      <c r="P6611" s="23">
        <v>180</v>
      </c>
      <c r="Q6611" s="23">
        <v>2</v>
      </c>
      <c r="R6611" s="23">
        <v>2</v>
      </c>
      <c r="S6611" s="23">
        <v>0</v>
      </c>
      <c r="T6611" s="47">
        <v>16</v>
      </c>
      <c r="U6611" s="98" t="s">
        <v>111</v>
      </c>
      <c r="V6611" s="98" t="s">
        <v>3139</v>
      </c>
      <c r="W6611" s="69">
        <f t="shared" si="206"/>
        <v>4.7394075244142055E-2</v>
      </c>
    </row>
    <row r="6612" spans="1:23">
      <c r="A6612" s="98">
        <f t="shared" si="207"/>
        <v>1682</v>
      </c>
      <c r="B6612" s="99">
        <v>44408</v>
      </c>
      <c r="C6612" s="23">
        <v>4209</v>
      </c>
      <c r="D6612" s="23">
        <v>9</v>
      </c>
      <c r="E6612" s="98" t="s">
        <v>49</v>
      </c>
      <c r="F6612" s="98" t="s">
        <v>53</v>
      </c>
      <c r="G6612" s="98" t="s">
        <v>4242</v>
      </c>
      <c r="H6612" s="98" t="s">
        <v>9126</v>
      </c>
      <c r="I6612" s="98" t="s">
        <v>6082</v>
      </c>
      <c r="J6612" s="99">
        <v>46090</v>
      </c>
      <c r="K6612" s="107">
        <v>6000000</v>
      </c>
      <c r="L6612" s="98" t="s">
        <v>9127</v>
      </c>
      <c r="M6612" s="23">
        <v>1800</v>
      </c>
      <c r="N6612" s="23">
        <v>1</v>
      </c>
      <c r="O6612" s="107">
        <v>6000000</v>
      </c>
      <c r="P6612" s="23">
        <v>180</v>
      </c>
      <c r="Q6612" s="23">
        <v>2</v>
      </c>
      <c r="R6612" s="23">
        <v>2</v>
      </c>
      <c r="S6612" s="23">
        <v>0</v>
      </c>
      <c r="T6612" s="47">
        <v>6</v>
      </c>
      <c r="U6612" s="98" t="s">
        <v>111</v>
      </c>
      <c r="V6612" s="98" t="s">
        <v>3139</v>
      </c>
      <c r="W6612" s="69">
        <f t="shared" si="206"/>
        <v>3.1434083028646267E-2</v>
      </c>
    </row>
    <row r="6613" spans="1:23">
      <c r="A6613" s="98">
        <f t="shared" si="207"/>
        <v>952</v>
      </c>
      <c r="B6613" s="99">
        <v>44408</v>
      </c>
      <c r="C6613" s="23">
        <v>4210</v>
      </c>
      <c r="D6613" s="23">
        <v>9</v>
      </c>
      <c r="E6613" s="98" t="s">
        <v>49</v>
      </c>
      <c r="F6613" s="98" t="s">
        <v>53</v>
      </c>
      <c r="G6613" s="98" t="s">
        <v>4242</v>
      </c>
      <c r="H6613" s="98" t="s">
        <v>9126</v>
      </c>
      <c r="I6613" s="98" t="s">
        <v>6082</v>
      </c>
      <c r="J6613" s="99">
        <v>45360</v>
      </c>
      <c r="K6613" s="107">
        <v>5000000</v>
      </c>
      <c r="L6613" s="98" t="s">
        <v>9127</v>
      </c>
      <c r="M6613" s="23">
        <v>1080</v>
      </c>
      <c r="N6613" s="23">
        <v>1</v>
      </c>
      <c r="O6613" s="107">
        <v>5000000</v>
      </c>
      <c r="P6613" s="23">
        <v>30</v>
      </c>
      <c r="Q6613" s="23">
        <v>2</v>
      </c>
      <c r="R6613" s="23">
        <v>2</v>
      </c>
      <c r="S6613" s="23">
        <v>0</v>
      </c>
      <c r="T6613" s="47">
        <v>4.4444439999999998</v>
      </c>
      <c r="U6613" s="98" t="s">
        <v>111</v>
      </c>
      <c r="V6613" s="98" t="s">
        <v>3139</v>
      </c>
      <c r="W6613" s="69">
        <f t="shared" si="206"/>
        <v>1.3178862928060309E-2</v>
      </c>
    </row>
    <row r="6614" spans="1:23">
      <c r="A6614" s="98">
        <f t="shared" si="207"/>
        <v>952</v>
      </c>
      <c r="B6614" s="99">
        <v>44408</v>
      </c>
      <c r="C6614" s="23">
        <v>4211</v>
      </c>
      <c r="D6614" s="23">
        <v>9</v>
      </c>
      <c r="E6614" s="98" t="s">
        <v>49</v>
      </c>
      <c r="F6614" s="98" t="s">
        <v>53</v>
      </c>
      <c r="G6614" s="98" t="s">
        <v>4242</v>
      </c>
      <c r="H6614" s="98" t="s">
        <v>9126</v>
      </c>
      <c r="I6614" s="98" t="s">
        <v>6082</v>
      </c>
      <c r="J6614" s="99">
        <v>45360</v>
      </c>
      <c r="K6614" s="107">
        <v>18160000</v>
      </c>
      <c r="L6614" s="98" t="s">
        <v>9127</v>
      </c>
      <c r="M6614" s="23">
        <v>1080</v>
      </c>
      <c r="N6614" s="23">
        <v>1</v>
      </c>
      <c r="O6614" s="107">
        <v>18160000</v>
      </c>
      <c r="P6614" s="23">
        <v>180</v>
      </c>
      <c r="Q6614" s="23">
        <v>2</v>
      </c>
      <c r="R6614" s="23">
        <v>2</v>
      </c>
      <c r="S6614" s="23">
        <v>0</v>
      </c>
      <c r="T6614" s="47">
        <v>18.16</v>
      </c>
      <c r="U6614" s="98" t="s">
        <v>111</v>
      </c>
      <c r="V6614" s="98" t="s">
        <v>3139</v>
      </c>
      <c r="W6614" s="69">
        <f t="shared" si="206"/>
        <v>5.3848839308938357E-2</v>
      </c>
    </row>
    <row r="6615" spans="1:23">
      <c r="A6615" s="98">
        <f t="shared" si="207"/>
        <v>952</v>
      </c>
      <c r="B6615" s="99">
        <v>44408</v>
      </c>
      <c r="C6615" s="23">
        <v>4212</v>
      </c>
      <c r="D6615" s="23">
        <v>9</v>
      </c>
      <c r="E6615" s="98" t="s">
        <v>49</v>
      </c>
      <c r="F6615" s="98" t="s">
        <v>53</v>
      </c>
      <c r="G6615" s="98" t="s">
        <v>4242</v>
      </c>
      <c r="H6615" s="98" t="s">
        <v>9126</v>
      </c>
      <c r="I6615" s="98" t="s">
        <v>6082</v>
      </c>
      <c r="J6615" s="99">
        <v>45360</v>
      </c>
      <c r="K6615" s="107">
        <v>6500000</v>
      </c>
      <c r="L6615" s="98" t="s">
        <v>9127</v>
      </c>
      <c r="M6615" s="23">
        <v>1080</v>
      </c>
      <c r="N6615" s="23">
        <v>1</v>
      </c>
      <c r="O6615" s="107">
        <v>6500000</v>
      </c>
      <c r="P6615" s="23">
        <v>90</v>
      </c>
      <c r="Q6615" s="23">
        <v>2</v>
      </c>
      <c r="R6615" s="23">
        <v>2</v>
      </c>
      <c r="S6615" s="23">
        <v>0</v>
      </c>
      <c r="T6615" s="47">
        <v>5.9583329999999997</v>
      </c>
      <c r="U6615" s="98" t="s">
        <v>111</v>
      </c>
      <c r="V6615" s="98" t="s">
        <v>3139</v>
      </c>
      <c r="W6615" s="69">
        <f t="shared" si="206"/>
        <v>1.7667913891307521E-2</v>
      </c>
    </row>
    <row r="6616" spans="1:23">
      <c r="A6616" s="98">
        <f t="shared" si="207"/>
        <v>1682</v>
      </c>
      <c r="B6616" s="99">
        <v>44408</v>
      </c>
      <c r="C6616" s="23">
        <v>4213</v>
      </c>
      <c r="D6616" s="23">
        <v>9</v>
      </c>
      <c r="E6616" s="98" t="s">
        <v>49</v>
      </c>
      <c r="F6616" s="98" t="s">
        <v>53</v>
      </c>
      <c r="G6616" s="98" t="s">
        <v>4242</v>
      </c>
      <c r="H6616" s="98" t="s">
        <v>9126</v>
      </c>
      <c r="I6616" s="98" t="s">
        <v>6082</v>
      </c>
      <c r="J6616" s="99">
        <v>46090</v>
      </c>
      <c r="K6616" s="107">
        <v>15000000</v>
      </c>
      <c r="L6616" s="98" t="s">
        <v>9127</v>
      </c>
      <c r="M6616" s="23">
        <v>1800</v>
      </c>
      <c r="N6616" s="23">
        <v>1</v>
      </c>
      <c r="O6616" s="107">
        <v>15000000</v>
      </c>
      <c r="P6616" s="23">
        <v>360</v>
      </c>
      <c r="Q6616" s="23">
        <v>2</v>
      </c>
      <c r="R6616" s="23">
        <v>2</v>
      </c>
      <c r="S6616" s="23">
        <v>0</v>
      </c>
      <c r="T6616" s="47">
        <v>15</v>
      </c>
      <c r="U6616" s="98" t="s">
        <v>111</v>
      </c>
      <c r="V6616" s="98" t="s">
        <v>3139</v>
      </c>
      <c r="W6616" s="69">
        <f t="shared" si="206"/>
        <v>7.8585207571615676E-2</v>
      </c>
    </row>
    <row r="6617" spans="1:23">
      <c r="A6617" s="98">
        <f t="shared" si="207"/>
        <v>952</v>
      </c>
      <c r="B6617" s="99">
        <v>44408</v>
      </c>
      <c r="C6617" s="23">
        <v>4214</v>
      </c>
      <c r="D6617" s="23">
        <v>9</v>
      </c>
      <c r="E6617" s="98" t="s">
        <v>49</v>
      </c>
      <c r="F6617" s="98" t="s">
        <v>53</v>
      </c>
      <c r="G6617" s="98" t="s">
        <v>4242</v>
      </c>
      <c r="H6617" s="98" t="s">
        <v>9126</v>
      </c>
      <c r="I6617" s="98" t="s">
        <v>6082</v>
      </c>
      <c r="J6617" s="99">
        <v>45360</v>
      </c>
      <c r="K6617" s="107">
        <v>10500000</v>
      </c>
      <c r="L6617" s="98" t="s">
        <v>9127</v>
      </c>
      <c r="M6617" s="23">
        <v>1080</v>
      </c>
      <c r="N6617" s="23">
        <v>1</v>
      </c>
      <c r="O6617" s="107">
        <v>10500000</v>
      </c>
      <c r="P6617" s="23">
        <v>180</v>
      </c>
      <c r="Q6617" s="23">
        <v>2</v>
      </c>
      <c r="R6617" s="23">
        <v>2</v>
      </c>
      <c r="S6617" s="23">
        <v>0</v>
      </c>
      <c r="T6617" s="47">
        <v>10.5</v>
      </c>
      <c r="U6617" s="98" t="s">
        <v>111</v>
      </c>
      <c r="V6617" s="98" t="s">
        <v>3139</v>
      </c>
      <c r="W6617" s="69">
        <f t="shared" si="206"/>
        <v>3.1135066781049159E-2</v>
      </c>
    </row>
    <row r="6618" spans="1:23">
      <c r="A6618" s="98">
        <f t="shared" si="207"/>
        <v>1682</v>
      </c>
      <c r="B6618" s="99">
        <v>44408</v>
      </c>
      <c r="C6618" s="23">
        <v>4215</v>
      </c>
      <c r="D6618" s="23">
        <v>9</v>
      </c>
      <c r="E6618" s="98" t="s">
        <v>49</v>
      </c>
      <c r="F6618" s="98" t="s">
        <v>53</v>
      </c>
      <c r="G6618" s="98" t="s">
        <v>4242</v>
      </c>
      <c r="H6618" s="98" t="s">
        <v>9126</v>
      </c>
      <c r="I6618" s="98" t="s">
        <v>6082</v>
      </c>
      <c r="J6618" s="99">
        <v>46090</v>
      </c>
      <c r="K6618" s="107">
        <v>20000000</v>
      </c>
      <c r="L6618" s="98" t="s">
        <v>9127</v>
      </c>
      <c r="M6618" s="23">
        <v>1800</v>
      </c>
      <c r="N6618" s="23">
        <v>1</v>
      </c>
      <c r="O6618" s="107">
        <v>20000000</v>
      </c>
      <c r="P6618" s="23">
        <v>180</v>
      </c>
      <c r="Q6618" s="23">
        <v>2</v>
      </c>
      <c r="R6618" s="23">
        <v>2</v>
      </c>
      <c r="S6618" s="23">
        <v>0</v>
      </c>
      <c r="T6618" s="47">
        <v>20</v>
      </c>
      <c r="U6618" s="98" t="s">
        <v>111</v>
      </c>
      <c r="V6618" s="98" t="s">
        <v>3139</v>
      </c>
      <c r="W6618" s="69">
        <f t="shared" si="206"/>
        <v>0.10478027676215423</v>
      </c>
    </row>
    <row r="6619" spans="1:23">
      <c r="A6619" s="98">
        <f t="shared" si="207"/>
        <v>952</v>
      </c>
      <c r="B6619" s="99">
        <v>44408</v>
      </c>
      <c r="C6619" s="23">
        <v>4216</v>
      </c>
      <c r="D6619" s="23">
        <v>9</v>
      </c>
      <c r="E6619" s="98" t="s">
        <v>49</v>
      </c>
      <c r="F6619" s="98" t="s">
        <v>53</v>
      </c>
      <c r="G6619" s="98" t="s">
        <v>4242</v>
      </c>
      <c r="H6619" s="98" t="s">
        <v>9126</v>
      </c>
      <c r="I6619" s="98" t="s">
        <v>6082</v>
      </c>
      <c r="J6619" s="99">
        <v>45360</v>
      </c>
      <c r="K6619" s="107">
        <v>18000000</v>
      </c>
      <c r="L6619" s="98" t="s">
        <v>9127</v>
      </c>
      <c r="M6619" s="23">
        <v>1080</v>
      </c>
      <c r="N6619" s="23">
        <v>1</v>
      </c>
      <c r="O6619" s="107">
        <v>18000000</v>
      </c>
      <c r="P6619" s="23">
        <v>180</v>
      </c>
      <c r="Q6619" s="23">
        <v>2</v>
      </c>
      <c r="R6619" s="23">
        <v>2</v>
      </c>
      <c r="S6619" s="23">
        <v>0</v>
      </c>
      <c r="T6619" s="47">
        <v>18</v>
      </c>
      <c r="U6619" s="98" t="s">
        <v>111</v>
      </c>
      <c r="V6619" s="98" t="s">
        <v>3139</v>
      </c>
      <c r="W6619" s="69">
        <f t="shared" si="206"/>
        <v>5.3374400196084269E-2</v>
      </c>
    </row>
    <row r="6620" spans="1:23">
      <c r="A6620" s="98">
        <f t="shared" si="207"/>
        <v>1682</v>
      </c>
      <c r="B6620" s="99">
        <v>44408</v>
      </c>
      <c r="C6620" s="23">
        <v>4217</v>
      </c>
      <c r="D6620" s="23">
        <v>9</v>
      </c>
      <c r="E6620" s="98" t="s">
        <v>49</v>
      </c>
      <c r="F6620" s="98" t="s">
        <v>53</v>
      </c>
      <c r="G6620" s="98" t="s">
        <v>4242</v>
      </c>
      <c r="H6620" s="98" t="s">
        <v>9126</v>
      </c>
      <c r="I6620" s="98" t="s">
        <v>6082</v>
      </c>
      <c r="J6620" s="99">
        <v>46090</v>
      </c>
      <c r="K6620" s="107">
        <v>43000000</v>
      </c>
      <c r="L6620" s="98" t="s">
        <v>9127</v>
      </c>
      <c r="M6620" s="23">
        <v>1800</v>
      </c>
      <c r="N6620" s="23">
        <v>1</v>
      </c>
      <c r="O6620" s="107">
        <v>43000000</v>
      </c>
      <c r="P6620" s="23">
        <v>180</v>
      </c>
      <c r="Q6620" s="23">
        <v>2</v>
      </c>
      <c r="R6620" s="23">
        <v>2</v>
      </c>
      <c r="S6620" s="23">
        <v>0</v>
      </c>
      <c r="T6620" s="47">
        <v>43</v>
      </c>
      <c r="U6620" s="98" t="s">
        <v>111</v>
      </c>
      <c r="V6620" s="98" t="s">
        <v>3139</v>
      </c>
      <c r="W6620" s="69">
        <f t="shared" si="206"/>
        <v>0.2252775950386316</v>
      </c>
    </row>
    <row r="6621" spans="1:23">
      <c r="A6621" s="98">
        <f t="shared" si="207"/>
        <v>952</v>
      </c>
      <c r="B6621" s="99">
        <v>44408</v>
      </c>
      <c r="C6621" s="23">
        <v>4218</v>
      </c>
      <c r="D6621" s="23">
        <v>9</v>
      </c>
      <c r="E6621" s="98" t="s">
        <v>49</v>
      </c>
      <c r="F6621" s="98" t="s">
        <v>53</v>
      </c>
      <c r="G6621" s="98" t="s">
        <v>4242</v>
      </c>
      <c r="H6621" s="98" t="s">
        <v>9126</v>
      </c>
      <c r="I6621" s="98" t="s">
        <v>6082</v>
      </c>
      <c r="J6621" s="99">
        <v>45360</v>
      </c>
      <c r="K6621" s="107">
        <v>10000000</v>
      </c>
      <c r="L6621" s="98" t="s">
        <v>9127</v>
      </c>
      <c r="M6621" s="23">
        <v>1080</v>
      </c>
      <c r="N6621" s="23">
        <v>1</v>
      </c>
      <c r="O6621" s="107">
        <v>10000000</v>
      </c>
      <c r="P6621" s="23">
        <v>180</v>
      </c>
      <c r="Q6621" s="23">
        <v>2</v>
      </c>
      <c r="R6621" s="23">
        <v>2</v>
      </c>
      <c r="S6621" s="23">
        <v>0</v>
      </c>
      <c r="T6621" s="47">
        <v>10</v>
      </c>
      <c r="U6621" s="98" t="s">
        <v>111</v>
      </c>
      <c r="V6621" s="98" t="s">
        <v>3139</v>
      </c>
      <c r="W6621" s="69">
        <f t="shared" si="206"/>
        <v>2.9652444553380151E-2</v>
      </c>
    </row>
    <row r="6622" spans="1:23">
      <c r="A6622" s="98">
        <f t="shared" si="207"/>
        <v>2046</v>
      </c>
      <c r="B6622" s="99">
        <v>44408</v>
      </c>
      <c r="C6622" s="23">
        <v>4219</v>
      </c>
      <c r="D6622" s="23">
        <v>9</v>
      </c>
      <c r="E6622" s="98" t="s">
        <v>49</v>
      </c>
      <c r="F6622" s="98" t="s">
        <v>53</v>
      </c>
      <c r="G6622" s="98" t="s">
        <v>4242</v>
      </c>
      <c r="H6622" s="98" t="s">
        <v>9126</v>
      </c>
      <c r="I6622" s="98" t="s">
        <v>6041</v>
      </c>
      <c r="J6622" s="99">
        <v>46454</v>
      </c>
      <c r="K6622" s="107">
        <v>50000000</v>
      </c>
      <c r="L6622" s="98" t="s">
        <v>9127</v>
      </c>
      <c r="M6622" s="23">
        <v>2160</v>
      </c>
      <c r="N6622" s="23">
        <v>1</v>
      </c>
      <c r="O6622" s="107">
        <v>50000000</v>
      </c>
      <c r="P6622" s="23">
        <v>180</v>
      </c>
      <c r="Q6622" s="23">
        <v>2</v>
      </c>
      <c r="R6622" s="23">
        <v>2</v>
      </c>
      <c r="S6622" s="23">
        <v>0</v>
      </c>
      <c r="T6622" s="47">
        <v>50</v>
      </c>
      <c r="U6622" s="98" t="s">
        <v>111</v>
      </c>
      <c r="V6622" s="98" t="s">
        <v>3139</v>
      </c>
      <c r="W6622" s="69">
        <f t="shared" si="206"/>
        <v>0.31863918884567116</v>
      </c>
    </row>
    <row r="6623" spans="1:23">
      <c r="A6623" s="98">
        <f t="shared" si="207"/>
        <v>953</v>
      </c>
      <c r="B6623" s="99">
        <v>44408</v>
      </c>
      <c r="C6623" s="23">
        <v>4220</v>
      </c>
      <c r="D6623" s="23">
        <v>9</v>
      </c>
      <c r="E6623" s="98" t="s">
        <v>49</v>
      </c>
      <c r="F6623" s="98" t="s">
        <v>53</v>
      </c>
      <c r="G6623" s="98" t="s">
        <v>4242</v>
      </c>
      <c r="H6623" s="98" t="s">
        <v>9126</v>
      </c>
      <c r="I6623" s="98" t="s">
        <v>6041</v>
      </c>
      <c r="J6623" s="99">
        <v>45361</v>
      </c>
      <c r="K6623" s="107">
        <v>10000000</v>
      </c>
      <c r="L6623" s="98" t="s">
        <v>9127</v>
      </c>
      <c r="M6623" s="23">
        <v>1080</v>
      </c>
      <c r="N6623" s="23">
        <v>1</v>
      </c>
      <c r="O6623" s="107">
        <v>10000000</v>
      </c>
      <c r="P6623" s="23">
        <v>180</v>
      </c>
      <c r="Q6623" s="23">
        <v>2</v>
      </c>
      <c r="R6623" s="23">
        <v>2</v>
      </c>
      <c r="S6623" s="23">
        <v>0</v>
      </c>
      <c r="T6623" s="47">
        <v>10</v>
      </c>
      <c r="U6623" s="98" t="s">
        <v>111</v>
      </c>
      <c r="V6623" s="98" t="s">
        <v>3139</v>
      </c>
      <c r="W6623" s="69">
        <f t="shared" si="206"/>
        <v>2.9683592079171518E-2</v>
      </c>
    </row>
    <row r="6624" spans="1:23">
      <c r="A6624" s="98">
        <f t="shared" si="207"/>
        <v>1683</v>
      </c>
      <c r="B6624" s="99">
        <v>44408</v>
      </c>
      <c r="C6624" s="23">
        <v>4221</v>
      </c>
      <c r="D6624" s="23">
        <v>9</v>
      </c>
      <c r="E6624" s="98" t="s">
        <v>49</v>
      </c>
      <c r="F6624" s="98" t="s">
        <v>53</v>
      </c>
      <c r="G6624" s="98" t="s">
        <v>4242</v>
      </c>
      <c r="H6624" s="98" t="s">
        <v>9126</v>
      </c>
      <c r="I6624" s="98" t="s">
        <v>6041</v>
      </c>
      <c r="J6624" s="99">
        <v>46091</v>
      </c>
      <c r="K6624" s="107">
        <v>12000000</v>
      </c>
      <c r="L6624" s="98" t="s">
        <v>9127</v>
      </c>
      <c r="M6624" s="23">
        <v>1800</v>
      </c>
      <c r="N6624" s="23">
        <v>1</v>
      </c>
      <c r="O6624" s="107">
        <v>12000000</v>
      </c>
      <c r="P6624" s="23">
        <v>180</v>
      </c>
      <c r="Q6624" s="23">
        <v>2</v>
      </c>
      <c r="R6624" s="23">
        <v>2</v>
      </c>
      <c r="S6624" s="23">
        <v>0</v>
      </c>
      <c r="T6624" s="47">
        <v>12</v>
      </c>
      <c r="U6624" s="98" t="s">
        <v>111</v>
      </c>
      <c r="V6624" s="98" t="s">
        <v>3139</v>
      </c>
      <c r="W6624" s="69">
        <f t="shared" si="206"/>
        <v>6.2905543088242172E-2</v>
      </c>
    </row>
    <row r="6625" spans="1:23">
      <c r="A6625" s="98">
        <f t="shared" si="207"/>
        <v>1683</v>
      </c>
      <c r="B6625" s="99">
        <v>44408</v>
      </c>
      <c r="C6625" s="23">
        <v>4222</v>
      </c>
      <c r="D6625" s="23">
        <v>9</v>
      </c>
      <c r="E6625" s="98" t="s">
        <v>49</v>
      </c>
      <c r="F6625" s="98" t="s">
        <v>53</v>
      </c>
      <c r="G6625" s="98" t="s">
        <v>4242</v>
      </c>
      <c r="H6625" s="98" t="s">
        <v>9126</v>
      </c>
      <c r="I6625" s="98" t="s">
        <v>6041</v>
      </c>
      <c r="J6625" s="99">
        <v>46091</v>
      </c>
      <c r="K6625" s="107">
        <v>10000000</v>
      </c>
      <c r="L6625" s="98" t="s">
        <v>9127</v>
      </c>
      <c r="M6625" s="23">
        <v>1800</v>
      </c>
      <c r="N6625" s="23">
        <v>1</v>
      </c>
      <c r="O6625" s="107">
        <v>10000000</v>
      </c>
      <c r="P6625" s="23">
        <v>180</v>
      </c>
      <c r="Q6625" s="23">
        <v>2</v>
      </c>
      <c r="R6625" s="23">
        <v>2</v>
      </c>
      <c r="S6625" s="23">
        <v>0</v>
      </c>
      <c r="T6625" s="47">
        <v>10</v>
      </c>
      <c r="U6625" s="98" t="s">
        <v>111</v>
      </c>
      <c r="V6625" s="98" t="s">
        <v>3139</v>
      </c>
      <c r="W6625" s="69">
        <f t="shared" si="206"/>
        <v>5.2421285906868481E-2</v>
      </c>
    </row>
    <row r="6626" spans="1:23">
      <c r="A6626" s="98">
        <f t="shared" si="207"/>
        <v>953</v>
      </c>
      <c r="B6626" s="99">
        <v>44408</v>
      </c>
      <c r="C6626" s="23">
        <v>4223</v>
      </c>
      <c r="D6626" s="23">
        <v>9</v>
      </c>
      <c r="E6626" s="98" t="s">
        <v>49</v>
      </c>
      <c r="F6626" s="98" t="s">
        <v>53</v>
      </c>
      <c r="G6626" s="98" t="s">
        <v>4242</v>
      </c>
      <c r="H6626" s="98" t="s">
        <v>9126</v>
      </c>
      <c r="I6626" s="98" t="s">
        <v>6041</v>
      </c>
      <c r="J6626" s="99">
        <v>45361</v>
      </c>
      <c r="K6626" s="107">
        <v>15000000</v>
      </c>
      <c r="L6626" s="98" t="s">
        <v>9127</v>
      </c>
      <c r="M6626" s="23">
        <v>1080</v>
      </c>
      <c r="N6626" s="23">
        <v>1</v>
      </c>
      <c r="O6626" s="107">
        <v>15000000</v>
      </c>
      <c r="P6626" s="23">
        <v>360</v>
      </c>
      <c r="Q6626" s="23">
        <v>2</v>
      </c>
      <c r="R6626" s="23">
        <v>2</v>
      </c>
      <c r="S6626" s="23">
        <v>0</v>
      </c>
      <c r="T6626" s="47">
        <v>15</v>
      </c>
      <c r="U6626" s="98" t="s">
        <v>111</v>
      </c>
      <c r="V6626" s="98" t="s">
        <v>3139</v>
      </c>
      <c r="W6626" s="69">
        <f t="shared" si="206"/>
        <v>4.4525388118757274E-2</v>
      </c>
    </row>
    <row r="6627" spans="1:23">
      <c r="A6627" s="98">
        <f t="shared" si="207"/>
        <v>953</v>
      </c>
      <c r="B6627" s="99">
        <v>44408</v>
      </c>
      <c r="C6627" s="23">
        <v>4224</v>
      </c>
      <c r="D6627" s="23">
        <v>9</v>
      </c>
      <c r="E6627" s="98" t="s">
        <v>49</v>
      </c>
      <c r="F6627" s="98" t="s">
        <v>53</v>
      </c>
      <c r="G6627" s="98" t="s">
        <v>4242</v>
      </c>
      <c r="H6627" s="98" t="s">
        <v>9126</v>
      </c>
      <c r="I6627" s="98" t="s">
        <v>6041</v>
      </c>
      <c r="J6627" s="99">
        <v>45361</v>
      </c>
      <c r="K6627" s="107">
        <v>7000000</v>
      </c>
      <c r="L6627" s="98" t="s">
        <v>9127</v>
      </c>
      <c r="M6627" s="23">
        <v>1080</v>
      </c>
      <c r="N6627" s="23">
        <v>1</v>
      </c>
      <c r="O6627" s="107">
        <v>7000000</v>
      </c>
      <c r="P6627" s="23">
        <v>180</v>
      </c>
      <c r="Q6627" s="23">
        <v>2</v>
      </c>
      <c r="R6627" s="23">
        <v>2</v>
      </c>
      <c r="S6627" s="23">
        <v>0</v>
      </c>
      <c r="T6627" s="47">
        <v>7</v>
      </c>
      <c r="U6627" s="98" t="s">
        <v>111</v>
      </c>
      <c r="V6627" s="98" t="s">
        <v>3139</v>
      </c>
      <c r="W6627" s="69">
        <f t="shared" si="206"/>
        <v>2.0778514455420061E-2</v>
      </c>
    </row>
    <row r="6628" spans="1:23">
      <c r="A6628" s="98">
        <f t="shared" si="207"/>
        <v>1683</v>
      </c>
      <c r="B6628" s="99">
        <v>44408</v>
      </c>
      <c r="C6628" s="23">
        <v>4225</v>
      </c>
      <c r="D6628" s="23">
        <v>9</v>
      </c>
      <c r="E6628" s="98" t="s">
        <v>49</v>
      </c>
      <c r="F6628" s="98" t="s">
        <v>53</v>
      </c>
      <c r="G6628" s="98" t="s">
        <v>4242</v>
      </c>
      <c r="H6628" s="98" t="s">
        <v>9126</v>
      </c>
      <c r="I6628" s="98" t="s">
        <v>6041</v>
      </c>
      <c r="J6628" s="99">
        <v>46091</v>
      </c>
      <c r="K6628" s="107">
        <v>10000000</v>
      </c>
      <c r="L6628" s="98" t="s">
        <v>9127</v>
      </c>
      <c r="M6628" s="23">
        <v>1800</v>
      </c>
      <c r="N6628" s="23">
        <v>1</v>
      </c>
      <c r="O6628" s="107">
        <v>10000000</v>
      </c>
      <c r="P6628" s="23">
        <v>180</v>
      </c>
      <c r="Q6628" s="23">
        <v>2</v>
      </c>
      <c r="R6628" s="23">
        <v>2</v>
      </c>
      <c r="S6628" s="23">
        <v>0</v>
      </c>
      <c r="T6628" s="47">
        <v>10</v>
      </c>
      <c r="U6628" s="98" t="s">
        <v>111</v>
      </c>
      <c r="V6628" s="98" t="s">
        <v>3139</v>
      </c>
      <c r="W6628" s="69">
        <f t="shared" si="206"/>
        <v>5.2421285906868481E-2</v>
      </c>
    </row>
    <row r="6629" spans="1:23">
      <c r="A6629" s="98">
        <f t="shared" si="207"/>
        <v>953</v>
      </c>
      <c r="B6629" s="99">
        <v>44408</v>
      </c>
      <c r="C6629" s="23">
        <v>4226</v>
      </c>
      <c r="D6629" s="23">
        <v>9</v>
      </c>
      <c r="E6629" s="98" t="s">
        <v>49</v>
      </c>
      <c r="F6629" s="98" t="s">
        <v>53</v>
      </c>
      <c r="G6629" s="98" t="s">
        <v>4242</v>
      </c>
      <c r="H6629" s="98" t="s">
        <v>9126</v>
      </c>
      <c r="I6629" s="98" t="s">
        <v>6041</v>
      </c>
      <c r="J6629" s="99">
        <v>45361</v>
      </c>
      <c r="K6629" s="107">
        <v>7500000</v>
      </c>
      <c r="L6629" s="98" t="s">
        <v>9127</v>
      </c>
      <c r="M6629" s="23">
        <v>1080</v>
      </c>
      <c r="N6629" s="23">
        <v>1</v>
      </c>
      <c r="O6629" s="107">
        <v>7500000</v>
      </c>
      <c r="P6629" s="23">
        <v>180</v>
      </c>
      <c r="Q6629" s="23">
        <v>2</v>
      </c>
      <c r="R6629" s="23">
        <v>2</v>
      </c>
      <c r="S6629" s="23">
        <v>0</v>
      </c>
      <c r="T6629" s="47">
        <v>7.5</v>
      </c>
      <c r="U6629" s="98" t="s">
        <v>111</v>
      </c>
      <c r="V6629" s="98" t="s">
        <v>3139</v>
      </c>
      <c r="W6629" s="69">
        <f t="shared" si="206"/>
        <v>2.2262694059378637E-2</v>
      </c>
    </row>
    <row r="6630" spans="1:23">
      <c r="A6630" s="98">
        <f t="shared" si="207"/>
        <v>1683</v>
      </c>
      <c r="B6630" s="99">
        <v>44408</v>
      </c>
      <c r="C6630" s="23">
        <v>4227</v>
      </c>
      <c r="D6630" s="23">
        <v>9</v>
      </c>
      <c r="E6630" s="98" t="s">
        <v>49</v>
      </c>
      <c r="F6630" s="98" t="s">
        <v>53</v>
      </c>
      <c r="G6630" s="98" t="s">
        <v>4242</v>
      </c>
      <c r="H6630" s="98" t="s">
        <v>9126</v>
      </c>
      <c r="I6630" s="98" t="s">
        <v>6041</v>
      </c>
      <c r="J6630" s="99">
        <v>46091</v>
      </c>
      <c r="K6630" s="107">
        <v>15000000</v>
      </c>
      <c r="L6630" s="98" t="s">
        <v>9127</v>
      </c>
      <c r="M6630" s="23">
        <v>1800</v>
      </c>
      <c r="N6630" s="23">
        <v>1</v>
      </c>
      <c r="O6630" s="107">
        <v>15000000</v>
      </c>
      <c r="P6630" s="23">
        <v>180</v>
      </c>
      <c r="Q6630" s="23">
        <v>2</v>
      </c>
      <c r="R6630" s="23">
        <v>2</v>
      </c>
      <c r="S6630" s="23">
        <v>0</v>
      </c>
      <c r="T6630" s="47">
        <v>15</v>
      </c>
      <c r="U6630" s="98" t="s">
        <v>111</v>
      </c>
      <c r="V6630" s="98" t="s">
        <v>3139</v>
      </c>
      <c r="W6630" s="69">
        <f t="shared" si="206"/>
        <v>7.8631928860302722E-2</v>
      </c>
    </row>
    <row r="6631" spans="1:23">
      <c r="A6631" s="98">
        <f t="shared" si="207"/>
        <v>1683</v>
      </c>
      <c r="B6631" s="99">
        <v>44408</v>
      </c>
      <c r="C6631" s="23">
        <v>4228</v>
      </c>
      <c r="D6631" s="23">
        <v>9</v>
      </c>
      <c r="E6631" s="98" t="s">
        <v>49</v>
      </c>
      <c r="F6631" s="98" t="s">
        <v>53</v>
      </c>
      <c r="G6631" s="98" t="s">
        <v>4242</v>
      </c>
      <c r="H6631" s="98" t="s">
        <v>9126</v>
      </c>
      <c r="I6631" s="98" t="s">
        <v>6041</v>
      </c>
      <c r="J6631" s="99">
        <v>46091</v>
      </c>
      <c r="K6631" s="107">
        <v>6500000</v>
      </c>
      <c r="L6631" s="98" t="s">
        <v>9127</v>
      </c>
      <c r="M6631" s="23">
        <v>1800</v>
      </c>
      <c r="N6631" s="23">
        <v>1</v>
      </c>
      <c r="O6631" s="107">
        <v>6500000</v>
      </c>
      <c r="P6631" s="23">
        <v>90</v>
      </c>
      <c r="Q6631" s="23">
        <v>2</v>
      </c>
      <c r="R6631" s="23">
        <v>2</v>
      </c>
      <c r="S6631" s="23">
        <v>0</v>
      </c>
      <c r="T6631" s="47">
        <v>6.1749999999999998</v>
      </c>
      <c r="U6631" s="98" t="s">
        <v>111</v>
      </c>
      <c r="V6631" s="98" t="s">
        <v>3139</v>
      </c>
      <c r="W6631" s="69">
        <f t="shared" si="206"/>
        <v>3.2370144047491285E-2</v>
      </c>
    </row>
    <row r="6632" spans="1:23">
      <c r="A6632" s="98">
        <f t="shared" si="207"/>
        <v>953</v>
      </c>
      <c r="B6632" s="99">
        <v>44408</v>
      </c>
      <c r="C6632" s="23">
        <v>4229</v>
      </c>
      <c r="D6632" s="23">
        <v>9</v>
      </c>
      <c r="E6632" s="98" t="s">
        <v>49</v>
      </c>
      <c r="F6632" s="98" t="s">
        <v>53</v>
      </c>
      <c r="G6632" s="98" t="s">
        <v>4242</v>
      </c>
      <c r="H6632" s="98" t="s">
        <v>9126</v>
      </c>
      <c r="I6632" s="98" t="s">
        <v>6041</v>
      </c>
      <c r="J6632" s="99">
        <v>45361</v>
      </c>
      <c r="K6632" s="107">
        <v>10000000</v>
      </c>
      <c r="L6632" s="98" t="s">
        <v>9127</v>
      </c>
      <c r="M6632" s="23">
        <v>1080</v>
      </c>
      <c r="N6632" s="23">
        <v>1</v>
      </c>
      <c r="O6632" s="107">
        <v>10000000</v>
      </c>
      <c r="P6632" s="23">
        <v>180</v>
      </c>
      <c r="Q6632" s="23">
        <v>2</v>
      </c>
      <c r="R6632" s="23">
        <v>2</v>
      </c>
      <c r="S6632" s="23">
        <v>0</v>
      </c>
      <c r="T6632" s="47">
        <v>10</v>
      </c>
      <c r="U6632" s="98" t="s">
        <v>111</v>
      </c>
      <c r="V6632" s="98" t="s">
        <v>3139</v>
      </c>
      <c r="W6632" s="69">
        <f t="shared" si="206"/>
        <v>2.9683592079171518E-2</v>
      </c>
    </row>
    <row r="6633" spans="1:23">
      <c r="A6633" s="98">
        <f t="shared" si="207"/>
        <v>1683</v>
      </c>
      <c r="B6633" s="99">
        <v>44408</v>
      </c>
      <c r="C6633" s="23">
        <v>4230</v>
      </c>
      <c r="D6633" s="23">
        <v>9</v>
      </c>
      <c r="E6633" s="98" t="s">
        <v>49</v>
      </c>
      <c r="F6633" s="98" t="s">
        <v>53</v>
      </c>
      <c r="G6633" s="98" t="s">
        <v>4242</v>
      </c>
      <c r="H6633" s="98" t="s">
        <v>9126</v>
      </c>
      <c r="I6633" s="98" t="s">
        <v>6041</v>
      </c>
      <c r="J6633" s="99">
        <v>46091</v>
      </c>
      <c r="K6633" s="107">
        <v>30000000</v>
      </c>
      <c r="L6633" s="98" t="s">
        <v>9127</v>
      </c>
      <c r="M6633" s="23">
        <v>1800</v>
      </c>
      <c r="N6633" s="23">
        <v>1</v>
      </c>
      <c r="O6633" s="107">
        <v>30000000</v>
      </c>
      <c r="P6633" s="23">
        <v>30</v>
      </c>
      <c r="Q6633" s="23">
        <v>2</v>
      </c>
      <c r="R6633" s="23">
        <v>2</v>
      </c>
      <c r="S6633" s="23">
        <v>0</v>
      </c>
      <c r="T6633" s="47">
        <v>28</v>
      </c>
      <c r="U6633" s="98" t="s">
        <v>111</v>
      </c>
      <c r="V6633" s="98" t="s">
        <v>3139</v>
      </c>
      <c r="W6633" s="69">
        <f t="shared" si="206"/>
        <v>0.14677960053923175</v>
      </c>
    </row>
    <row r="6634" spans="1:23">
      <c r="A6634" s="98">
        <f t="shared" si="207"/>
        <v>1683</v>
      </c>
      <c r="B6634" s="99">
        <v>44408</v>
      </c>
      <c r="C6634" s="23">
        <v>4231</v>
      </c>
      <c r="D6634" s="23">
        <v>9</v>
      </c>
      <c r="E6634" s="98" t="s">
        <v>49</v>
      </c>
      <c r="F6634" s="98" t="s">
        <v>53</v>
      </c>
      <c r="G6634" s="98" t="s">
        <v>4242</v>
      </c>
      <c r="H6634" s="98" t="s">
        <v>9126</v>
      </c>
      <c r="I6634" s="98" t="s">
        <v>6041</v>
      </c>
      <c r="J6634" s="99">
        <v>46091</v>
      </c>
      <c r="K6634" s="107">
        <v>35000000</v>
      </c>
      <c r="L6634" s="98" t="s">
        <v>9127</v>
      </c>
      <c r="M6634" s="23">
        <v>1800</v>
      </c>
      <c r="N6634" s="23">
        <v>1</v>
      </c>
      <c r="O6634" s="107">
        <v>35000000</v>
      </c>
      <c r="P6634" s="23">
        <v>180</v>
      </c>
      <c r="Q6634" s="23">
        <v>2</v>
      </c>
      <c r="R6634" s="23">
        <v>2</v>
      </c>
      <c r="S6634" s="23">
        <v>0</v>
      </c>
      <c r="T6634" s="47">
        <v>35.114843999999998</v>
      </c>
      <c r="U6634" s="98" t="s">
        <v>111</v>
      </c>
      <c r="V6634" s="98" t="s">
        <v>3139</v>
      </c>
      <c r="W6634" s="69">
        <f t="shared" si="206"/>
        <v>0.18407652768990851</v>
      </c>
    </row>
    <row r="6635" spans="1:23">
      <c r="A6635" s="98">
        <f t="shared" si="207"/>
        <v>954</v>
      </c>
      <c r="B6635" s="99">
        <v>44408</v>
      </c>
      <c r="C6635" s="23">
        <v>4232</v>
      </c>
      <c r="D6635" s="23">
        <v>9</v>
      </c>
      <c r="E6635" s="98" t="s">
        <v>49</v>
      </c>
      <c r="F6635" s="98" t="s">
        <v>53</v>
      </c>
      <c r="G6635" s="98" t="s">
        <v>4242</v>
      </c>
      <c r="H6635" s="98" t="s">
        <v>9126</v>
      </c>
      <c r="I6635" s="98" t="s">
        <v>6028</v>
      </c>
      <c r="J6635" s="99">
        <v>45362</v>
      </c>
      <c r="K6635" s="107">
        <v>12000000</v>
      </c>
      <c r="L6635" s="98" t="s">
        <v>9127</v>
      </c>
      <c r="M6635" s="23">
        <v>1080</v>
      </c>
      <c r="N6635" s="23">
        <v>1</v>
      </c>
      <c r="O6635" s="107">
        <v>12000000</v>
      </c>
      <c r="P6635" s="23">
        <v>180</v>
      </c>
      <c r="Q6635" s="23">
        <v>2</v>
      </c>
      <c r="R6635" s="23">
        <v>2</v>
      </c>
      <c r="S6635" s="23">
        <v>0</v>
      </c>
      <c r="T6635" s="47">
        <v>12</v>
      </c>
      <c r="U6635" s="98" t="s">
        <v>111</v>
      </c>
      <c r="V6635" s="98" t="s">
        <v>3139</v>
      </c>
      <c r="W6635" s="69">
        <f t="shared" si="206"/>
        <v>3.565768752595546E-2</v>
      </c>
    </row>
    <row r="6636" spans="1:23">
      <c r="A6636" s="98">
        <f t="shared" si="207"/>
        <v>1684</v>
      </c>
      <c r="B6636" s="99">
        <v>44408</v>
      </c>
      <c r="C6636" s="23">
        <v>4233</v>
      </c>
      <c r="D6636" s="23">
        <v>9</v>
      </c>
      <c r="E6636" s="98" t="s">
        <v>49</v>
      </c>
      <c r="F6636" s="98" t="s">
        <v>53</v>
      </c>
      <c r="G6636" s="98" t="s">
        <v>4242</v>
      </c>
      <c r="H6636" s="98" t="s">
        <v>9126</v>
      </c>
      <c r="I6636" s="98" t="s">
        <v>6028</v>
      </c>
      <c r="J6636" s="99">
        <v>46092</v>
      </c>
      <c r="K6636" s="107">
        <v>6600000</v>
      </c>
      <c r="L6636" s="98" t="s">
        <v>9127</v>
      </c>
      <c r="M6636" s="23">
        <v>1800</v>
      </c>
      <c r="N6636" s="23">
        <v>1</v>
      </c>
      <c r="O6636" s="107">
        <v>6600000</v>
      </c>
      <c r="P6636" s="23">
        <v>180</v>
      </c>
      <c r="Q6636" s="23">
        <v>2</v>
      </c>
      <c r="R6636" s="23">
        <v>2</v>
      </c>
      <c r="S6636" s="23">
        <v>0</v>
      </c>
      <c r="T6636" s="47">
        <v>6.6</v>
      </c>
      <c r="U6636" s="98" t="s">
        <v>111</v>
      </c>
      <c r="V6636" s="98" t="s">
        <v>3139</v>
      </c>
      <c r="W6636" s="69">
        <f t="shared" si="206"/>
        <v>3.4618606065555502E-2</v>
      </c>
    </row>
    <row r="6637" spans="1:23">
      <c r="A6637" s="98">
        <f t="shared" si="207"/>
        <v>1684</v>
      </c>
      <c r="B6637" s="99">
        <v>44408</v>
      </c>
      <c r="C6637" s="23">
        <v>4234</v>
      </c>
      <c r="D6637" s="23">
        <v>9</v>
      </c>
      <c r="E6637" s="98" t="s">
        <v>49</v>
      </c>
      <c r="F6637" s="98" t="s">
        <v>53</v>
      </c>
      <c r="G6637" s="98" t="s">
        <v>4242</v>
      </c>
      <c r="H6637" s="98" t="s">
        <v>9126</v>
      </c>
      <c r="I6637" s="98" t="s">
        <v>6028</v>
      </c>
      <c r="J6637" s="99">
        <v>46092</v>
      </c>
      <c r="K6637" s="107">
        <v>6600000</v>
      </c>
      <c r="L6637" s="98" t="s">
        <v>9127</v>
      </c>
      <c r="M6637" s="23">
        <v>1800</v>
      </c>
      <c r="N6637" s="23">
        <v>1</v>
      </c>
      <c r="O6637" s="107">
        <v>6600000</v>
      </c>
      <c r="P6637" s="23">
        <v>30</v>
      </c>
      <c r="Q6637" s="23">
        <v>2</v>
      </c>
      <c r="R6637" s="23">
        <v>2</v>
      </c>
      <c r="S6637" s="23">
        <v>0</v>
      </c>
      <c r="T6637" s="47">
        <v>6.16</v>
      </c>
      <c r="U6637" s="98" t="s">
        <v>111</v>
      </c>
      <c r="V6637" s="98" t="s">
        <v>3139</v>
      </c>
      <c r="W6637" s="69">
        <f t="shared" si="206"/>
        <v>3.2310698994518466E-2</v>
      </c>
    </row>
    <row r="6638" spans="1:23">
      <c r="A6638" s="98">
        <f t="shared" si="207"/>
        <v>954</v>
      </c>
      <c r="B6638" s="99">
        <v>44408</v>
      </c>
      <c r="C6638" s="23">
        <v>4235</v>
      </c>
      <c r="D6638" s="23">
        <v>9</v>
      </c>
      <c r="E6638" s="98" t="s">
        <v>49</v>
      </c>
      <c r="F6638" s="98" t="s">
        <v>53</v>
      </c>
      <c r="G6638" s="98" t="s">
        <v>4242</v>
      </c>
      <c r="H6638" s="98" t="s">
        <v>9126</v>
      </c>
      <c r="I6638" s="98" t="s">
        <v>6028</v>
      </c>
      <c r="J6638" s="99">
        <v>45362</v>
      </c>
      <c r="K6638" s="107">
        <v>5000000</v>
      </c>
      <c r="L6638" s="98" t="s">
        <v>9127</v>
      </c>
      <c r="M6638" s="23">
        <v>1080</v>
      </c>
      <c r="N6638" s="23">
        <v>1</v>
      </c>
      <c r="O6638" s="107">
        <v>5000000</v>
      </c>
      <c r="P6638" s="23">
        <v>30</v>
      </c>
      <c r="Q6638" s="23">
        <v>2</v>
      </c>
      <c r="R6638" s="23">
        <v>2</v>
      </c>
      <c r="S6638" s="23">
        <v>0</v>
      </c>
      <c r="T6638" s="47">
        <v>4.4444439999999998</v>
      </c>
      <c r="U6638" s="98" t="s">
        <v>111</v>
      </c>
      <c r="V6638" s="98" t="s">
        <v>3139</v>
      </c>
      <c r="W6638" s="69">
        <f t="shared" si="206"/>
        <v>1.3206549614883965E-2</v>
      </c>
    </row>
    <row r="6639" spans="1:23">
      <c r="A6639" s="98">
        <f t="shared" si="207"/>
        <v>1684</v>
      </c>
      <c r="B6639" s="99">
        <v>44408</v>
      </c>
      <c r="C6639" s="23">
        <v>4236</v>
      </c>
      <c r="D6639" s="23">
        <v>9</v>
      </c>
      <c r="E6639" s="98" t="s">
        <v>49</v>
      </c>
      <c r="F6639" s="98" t="s">
        <v>53</v>
      </c>
      <c r="G6639" s="98" t="s">
        <v>4242</v>
      </c>
      <c r="H6639" s="98" t="s">
        <v>9126</v>
      </c>
      <c r="I6639" s="98" t="s">
        <v>6028</v>
      </c>
      <c r="J6639" s="99">
        <v>46092</v>
      </c>
      <c r="K6639" s="107">
        <v>30000000</v>
      </c>
      <c r="L6639" s="98" t="s">
        <v>9127</v>
      </c>
      <c r="M6639" s="23">
        <v>1800</v>
      </c>
      <c r="N6639" s="23">
        <v>1</v>
      </c>
      <c r="O6639" s="107">
        <v>30000000</v>
      </c>
      <c r="P6639" s="23">
        <v>180</v>
      </c>
      <c r="Q6639" s="23">
        <v>2</v>
      </c>
      <c r="R6639" s="23">
        <v>2</v>
      </c>
      <c r="S6639" s="23">
        <v>0</v>
      </c>
      <c r="T6639" s="47">
        <v>30</v>
      </c>
      <c r="U6639" s="98" t="s">
        <v>111</v>
      </c>
      <c r="V6639" s="98" t="s">
        <v>3139</v>
      </c>
      <c r="W6639" s="69">
        <f t="shared" si="206"/>
        <v>0.15735730029797954</v>
      </c>
    </row>
    <row r="6640" spans="1:23">
      <c r="A6640" s="98">
        <f t="shared" si="207"/>
        <v>954</v>
      </c>
      <c r="B6640" s="99">
        <v>44408</v>
      </c>
      <c r="C6640" s="23">
        <v>4237</v>
      </c>
      <c r="D6640" s="23">
        <v>9</v>
      </c>
      <c r="E6640" s="98" t="s">
        <v>49</v>
      </c>
      <c r="F6640" s="98" t="s">
        <v>53</v>
      </c>
      <c r="G6640" s="98" t="s">
        <v>4242</v>
      </c>
      <c r="H6640" s="98" t="s">
        <v>9126</v>
      </c>
      <c r="I6640" s="98" t="s">
        <v>6028</v>
      </c>
      <c r="J6640" s="99">
        <v>45362</v>
      </c>
      <c r="K6640" s="107">
        <v>10000000</v>
      </c>
      <c r="L6640" s="98" t="s">
        <v>9127</v>
      </c>
      <c r="M6640" s="23">
        <v>1080</v>
      </c>
      <c r="N6640" s="23">
        <v>1</v>
      </c>
      <c r="O6640" s="107">
        <v>10000000</v>
      </c>
      <c r="P6640" s="23">
        <v>360</v>
      </c>
      <c r="Q6640" s="23">
        <v>2</v>
      </c>
      <c r="R6640" s="23">
        <v>2</v>
      </c>
      <c r="S6640" s="23">
        <v>0</v>
      </c>
      <c r="T6640" s="47">
        <v>10</v>
      </c>
      <c r="U6640" s="98" t="s">
        <v>111</v>
      </c>
      <c r="V6640" s="98" t="s">
        <v>3139</v>
      </c>
      <c r="W6640" s="69">
        <f t="shared" si="206"/>
        <v>2.9714739604962882E-2</v>
      </c>
    </row>
    <row r="6641" spans="1:23">
      <c r="A6641" s="98">
        <f t="shared" si="207"/>
        <v>1684</v>
      </c>
      <c r="B6641" s="99">
        <v>44408</v>
      </c>
      <c r="C6641" s="23">
        <v>4238</v>
      </c>
      <c r="D6641" s="23">
        <v>9</v>
      </c>
      <c r="E6641" s="98" t="s">
        <v>49</v>
      </c>
      <c r="F6641" s="98" t="s">
        <v>53</v>
      </c>
      <c r="G6641" s="98" t="s">
        <v>4242</v>
      </c>
      <c r="H6641" s="98" t="s">
        <v>9126</v>
      </c>
      <c r="I6641" s="98" t="s">
        <v>6028</v>
      </c>
      <c r="J6641" s="99">
        <v>46092</v>
      </c>
      <c r="K6641" s="107">
        <v>10000000</v>
      </c>
      <c r="L6641" s="98" t="s">
        <v>9127</v>
      </c>
      <c r="M6641" s="23">
        <v>1800</v>
      </c>
      <c r="N6641" s="23">
        <v>1</v>
      </c>
      <c r="O6641" s="107">
        <v>10000000</v>
      </c>
      <c r="P6641" s="23">
        <v>180</v>
      </c>
      <c r="Q6641" s="23">
        <v>2</v>
      </c>
      <c r="R6641" s="23">
        <v>2</v>
      </c>
      <c r="S6641" s="23">
        <v>0</v>
      </c>
      <c r="T6641" s="47">
        <v>10</v>
      </c>
      <c r="U6641" s="98" t="s">
        <v>111</v>
      </c>
      <c r="V6641" s="98" t="s">
        <v>3139</v>
      </c>
      <c r="W6641" s="69">
        <f t="shared" si="206"/>
        <v>5.2452433432659852E-2</v>
      </c>
    </row>
    <row r="6642" spans="1:23">
      <c r="A6642" s="98">
        <f t="shared" si="207"/>
        <v>954</v>
      </c>
      <c r="B6642" s="99">
        <v>44408</v>
      </c>
      <c r="C6642" s="23">
        <v>4239</v>
      </c>
      <c r="D6642" s="23">
        <v>9</v>
      </c>
      <c r="E6642" s="98" t="s">
        <v>49</v>
      </c>
      <c r="F6642" s="98" t="s">
        <v>53</v>
      </c>
      <c r="G6642" s="98" t="s">
        <v>4242</v>
      </c>
      <c r="H6642" s="98" t="s">
        <v>9126</v>
      </c>
      <c r="I6642" s="98" t="s">
        <v>6028</v>
      </c>
      <c r="J6642" s="99">
        <v>45362</v>
      </c>
      <c r="K6642" s="107">
        <v>10000000</v>
      </c>
      <c r="L6642" s="98" t="s">
        <v>9127</v>
      </c>
      <c r="M6642" s="23">
        <v>1080</v>
      </c>
      <c r="N6642" s="23">
        <v>1</v>
      </c>
      <c r="O6642" s="107">
        <v>10000000</v>
      </c>
      <c r="P6642" s="23">
        <v>180</v>
      </c>
      <c r="Q6642" s="23">
        <v>2</v>
      </c>
      <c r="R6642" s="23">
        <v>2</v>
      </c>
      <c r="S6642" s="23">
        <v>0</v>
      </c>
      <c r="T6642" s="47">
        <v>10</v>
      </c>
      <c r="U6642" s="98" t="s">
        <v>111</v>
      </c>
      <c r="V6642" s="98" t="s">
        <v>3139</v>
      </c>
      <c r="W6642" s="69">
        <f t="shared" si="206"/>
        <v>2.9714739604962882E-2</v>
      </c>
    </row>
    <row r="6643" spans="1:23">
      <c r="A6643" s="98">
        <f t="shared" si="207"/>
        <v>1684</v>
      </c>
      <c r="B6643" s="99">
        <v>44408</v>
      </c>
      <c r="C6643" s="23">
        <v>4240</v>
      </c>
      <c r="D6643" s="23">
        <v>9</v>
      </c>
      <c r="E6643" s="98" t="s">
        <v>49</v>
      </c>
      <c r="F6643" s="98" t="s">
        <v>53</v>
      </c>
      <c r="G6643" s="98" t="s">
        <v>4242</v>
      </c>
      <c r="H6643" s="98" t="s">
        <v>9126</v>
      </c>
      <c r="I6643" s="98" t="s">
        <v>6028</v>
      </c>
      <c r="J6643" s="99">
        <v>46092</v>
      </c>
      <c r="K6643" s="107">
        <v>30000000</v>
      </c>
      <c r="L6643" s="98" t="s">
        <v>9127</v>
      </c>
      <c r="M6643" s="23">
        <v>1800</v>
      </c>
      <c r="N6643" s="23">
        <v>1</v>
      </c>
      <c r="O6643" s="107">
        <v>30000000</v>
      </c>
      <c r="P6643" s="23">
        <v>90</v>
      </c>
      <c r="Q6643" s="23">
        <v>2</v>
      </c>
      <c r="R6643" s="23">
        <v>2</v>
      </c>
      <c r="S6643" s="23">
        <v>0</v>
      </c>
      <c r="T6643" s="47">
        <v>28.5</v>
      </c>
      <c r="U6643" s="98" t="s">
        <v>111</v>
      </c>
      <c r="V6643" s="98" t="s">
        <v>3139</v>
      </c>
      <c r="W6643" s="69">
        <f t="shared" si="206"/>
        <v>0.14948943528308056</v>
      </c>
    </row>
    <row r="6644" spans="1:23">
      <c r="A6644" s="98">
        <f t="shared" si="207"/>
        <v>954</v>
      </c>
      <c r="B6644" s="99">
        <v>44408</v>
      </c>
      <c r="C6644" s="23">
        <v>4241</v>
      </c>
      <c r="D6644" s="23">
        <v>9</v>
      </c>
      <c r="E6644" s="98" t="s">
        <v>49</v>
      </c>
      <c r="F6644" s="98" t="s">
        <v>53</v>
      </c>
      <c r="G6644" s="98" t="s">
        <v>4242</v>
      </c>
      <c r="H6644" s="98" t="s">
        <v>9126</v>
      </c>
      <c r="I6644" s="98" t="s">
        <v>6028</v>
      </c>
      <c r="J6644" s="99">
        <v>45362</v>
      </c>
      <c r="K6644" s="107">
        <v>8500000</v>
      </c>
      <c r="L6644" s="98" t="s">
        <v>9127</v>
      </c>
      <c r="M6644" s="23">
        <v>1080</v>
      </c>
      <c r="N6644" s="23">
        <v>1</v>
      </c>
      <c r="O6644" s="107">
        <v>8500000</v>
      </c>
      <c r="P6644" s="23">
        <v>180</v>
      </c>
      <c r="Q6644" s="23">
        <v>2</v>
      </c>
      <c r="R6644" s="23">
        <v>2</v>
      </c>
      <c r="S6644" s="23">
        <v>0</v>
      </c>
      <c r="T6644" s="47">
        <v>8.5</v>
      </c>
      <c r="U6644" s="98" t="s">
        <v>111</v>
      </c>
      <c r="V6644" s="98" t="s">
        <v>3139</v>
      </c>
      <c r="W6644" s="69">
        <f t="shared" si="206"/>
        <v>2.5257528664218449E-2</v>
      </c>
    </row>
    <row r="6645" spans="1:23">
      <c r="A6645" s="98">
        <f t="shared" si="207"/>
        <v>954</v>
      </c>
      <c r="B6645" s="99">
        <v>44408</v>
      </c>
      <c r="C6645" s="23">
        <v>4242</v>
      </c>
      <c r="D6645" s="23">
        <v>9</v>
      </c>
      <c r="E6645" s="98" t="s">
        <v>49</v>
      </c>
      <c r="F6645" s="98" t="s">
        <v>53</v>
      </c>
      <c r="G6645" s="98" t="s">
        <v>4242</v>
      </c>
      <c r="H6645" s="98" t="s">
        <v>9126</v>
      </c>
      <c r="I6645" s="98" t="s">
        <v>6028</v>
      </c>
      <c r="J6645" s="99">
        <v>45362</v>
      </c>
      <c r="K6645" s="107">
        <v>10000000</v>
      </c>
      <c r="L6645" s="98" t="s">
        <v>9127</v>
      </c>
      <c r="M6645" s="23">
        <v>1080</v>
      </c>
      <c r="N6645" s="23">
        <v>1</v>
      </c>
      <c r="O6645" s="107">
        <v>10000000</v>
      </c>
      <c r="P6645" s="23">
        <v>180</v>
      </c>
      <c r="Q6645" s="23">
        <v>2</v>
      </c>
      <c r="R6645" s="23">
        <v>2</v>
      </c>
      <c r="S6645" s="23">
        <v>0</v>
      </c>
      <c r="T6645" s="47">
        <v>10</v>
      </c>
      <c r="U6645" s="98" t="s">
        <v>111</v>
      </c>
      <c r="V6645" s="98" t="s">
        <v>3139</v>
      </c>
      <c r="W6645" s="69">
        <f t="shared" si="206"/>
        <v>2.9714739604962882E-2</v>
      </c>
    </row>
    <row r="6646" spans="1:23">
      <c r="A6646" s="98">
        <f t="shared" si="207"/>
        <v>954</v>
      </c>
      <c r="B6646" s="99">
        <v>44408</v>
      </c>
      <c r="C6646" s="23">
        <v>4243</v>
      </c>
      <c r="D6646" s="23">
        <v>9</v>
      </c>
      <c r="E6646" s="98" t="s">
        <v>49</v>
      </c>
      <c r="F6646" s="98" t="s">
        <v>53</v>
      </c>
      <c r="G6646" s="98" t="s">
        <v>4242</v>
      </c>
      <c r="H6646" s="98" t="s">
        <v>9126</v>
      </c>
      <c r="I6646" s="98" t="s">
        <v>6028</v>
      </c>
      <c r="J6646" s="99">
        <v>45362</v>
      </c>
      <c r="K6646" s="107">
        <v>11000000</v>
      </c>
      <c r="L6646" s="98" t="s">
        <v>9127</v>
      </c>
      <c r="M6646" s="23">
        <v>1080</v>
      </c>
      <c r="N6646" s="23">
        <v>1</v>
      </c>
      <c r="O6646" s="107">
        <v>11000000</v>
      </c>
      <c r="P6646" s="23">
        <v>180</v>
      </c>
      <c r="Q6646" s="23">
        <v>2</v>
      </c>
      <c r="R6646" s="23">
        <v>2</v>
      </c>
      <c r="S6646" s="23">
        <v>0</v>
      </c>
      <c r="T6646" s="47">
        <v>11</v>
      </c>
      <c r="U6646" s="98" t="s">
        <v>111</v>
      </c>
      <c r="V6646" s="98" t="s">
        <v>3139</v>
      </c>
      <c r="W6646" s="69">
        <f t="shared" si="206"/>
        <v>3.2686213565459171E-2</v>
      </c>
    </row>
    <row r="6647" spans="1:23">
      <c r="A6647" s="98">
        <f t="shared" si="207"/>
        <v>954</v>
      </c>
      <c r="B6647" s="99">
        <v>44408</v>
      </c>
      <c r="C6647" s="23">
        <v>4244</v>
      </c>
      <c r="D6647" s="23">
        <v>9</v>
      </c>
      <c r="E6647" s="98" t="s">
        <v>49</v>
      </c>
      <c r="F6647" s="98" t="s">
        <v>53</v>
      </c>
      <c r="G6647" s="98" t="s">
        <v>4242</v>
      </c>
      <c r="H6647" s="98" t="s">
        <v>9126</v>
      </c>
      <c r="I6647" s="98" t="s">
        <v>6028</v>
      </c>
      <c r="J6647" s="99">
        <v>45362</v>
      </c>
      <c r="K6647" s="107">
        <v>6500000</v>
      </c>
      <c r="L6647" s="98" t="s">
        <v>9127</v>
      </c>
      <c r="M6647" s="23">
        <v>1080</v>
      </c>
      <c r="N6647" s="23">
        <v>1</v>
      </c>
      <c r="O6647" s="107">
        <v>6500000</v>
      </c>
      <c r="P6647" s="23">
        <v>90</v>
      </c>
      <c r="Q6647" s="23">
        <v>2</v>
      </c>
      <c r="R6647" s="23">
        <v>2</v>
      </c>
      <c r="S6647" s="23">
        <v>0</v>
      </c>
      <c r="T6647" s="47">
        <v>5.9583329999999997</v>
      </c>
      <c r="U6647" s="98" t="s">
        <v>111</v>
      </c>
      <c r="V6647" s="98" t="s">
        <v>3139</v>
      </c>
      <c r="W6647" s="69">
        <f t="shared" si="206"/>
        <v>1.770503135746573E-2</v>
      </c>
    </row>
    <row r="6648" spans="1:23">
      <c r="A6648" s="98">
        <f t="shared" si="207"/>
        <v>1684</v>
      </c>
      <c r="B6648" s="99">
        <v>44408</v>
      </c>
      <c r="C6648" s="23">
        <v>4245</v>
      </c>
      <c r="D6648" s="23">
        <v>9</v>
      </c>
      <c r="E6648" s="98" t="s">
        <v>49</v>
      </c>
      <c r="F6648" s="98" t="s">
        <v>53</v>
      </c>
      <c r="G6648" s="98" t="s">
        <v>4242</v>
      </c>
      <c r="H6648" s="98" t="s">
        <v>9126</v>
      </c>
      <c r="I6648" s="98" t="s">
        <v>6028</v>
      </c>
      <c r="J6648" s="99">
        <v>46092</v>
      </c>
      <c r="K6648" s="107">
        <v>25000000</v>
      </c>
      <c r="L6648" s="98" t="s">
        <v>9127</v>
      </c>
      <c r="M6648" s="23">
        <v>1800</v>
      </c>
      <c r="N6648" s="23">
        <v>1</v>
      </c>
      <c r="O6648" s="107">
        <v>25000000</v>
      </c>
      <c r="P6648" s="23">
        <v>180</v>
      </c>
      <c r="Q6648" s="23">
        <v>2</v>
      </c>
      <c r="R6648" s="23">
        <v>2</v>
      </c>
      <c r="S6648" s="23">
        <v>0</v>
      </c>
      <c r="T6648" s="47">
        <v>25</v>
      </c>
      <c r="U6648" s="98" t="s">
        <v>111</v>
      </c>
      <c r="V6648" s="98" t="s">
        <v>3139</v>
      </c>
      <c r="W6648" s="69">
        <f t="shared" si="206"/>
        <v>0.1311310835816496</v>
      </c>
    </row>
    <row r="6649" spans="1:23">
      <c r="A6649" s="98">
        <f t="shared" si="207"/>
        <v>954</v>
      </c>
      <c r="B6649" s="99">
        <v>44408</v>
      </c>
      <c r="C6649" s="23">
        <v>4246</v>
      </c>
      <c r="D6649" s="23">
        <v>9</v>
      </c>
      <c r="E6649" s="98" t="s">
        <v>49</v>
      </c>
      <c r="F6649" s="98" t="s">
        <v>53</v>
      </c>
      <c r="G6649" s="98" t="s">
        <v>4242</v>
      </c>
      <c r="H6649" s="98" t="s">
        <v>9126</v>
      </c>
      <c r="I6649" s="98" t="s">
        <v>6028</v>
      </c>
      <c r="J6649" s="99">
        <v>45362</v>
      </c>
      <c r="K6649" s="107">
        <v>25000000</v>
      </c>
      <c r="L6649" s="98" t="s">
        <v>9127</v>
      </c>
      <c r="M6649" s="23">
        <v>1080</v>
      </c>
      <c r="N6649" s="23">
        <v>1</v>
      </c>
      <c r="O6649" s="107">
        <v>25000000</v>
      </c>
      <c r="P6649" s="23">
        <v>180</v>
      </c>
      <c r="Q6649" s="23">
        <v>2</v>
      </c>
      <c r="R6649" s="23">
        <v>2</v>
      </c>
      <c r="S6649" s="23">
        <v>0</v>
      </c>
      <c r="T6649" s="47">
        <v>25</v>
      </c>
      <c r="U6649" s="98" t="s">
        <v>111</v>
      </c>
      <c r="V6649" s="98" t="s">
        <v>3139</v>
      </c>
      <c r="W6649" s="69">
        <f t="shared" si="206"/>
        <v>7.4286849012407202E-2</v>
      </c>
    </row>
    <row r="6650" spans="1:23">
      <c r="A6650" s="98">
        <f t="shared" si="207"/>
        <v>1685</v>
      </c>
      <c r="B6650" s="99">
        <v>44408</v>
      </c>
      <c r="C6650" s="23">
        <v>4247</v>
      </c>
      <c r="D6650" s="23">
        <v>9</v>
      </c>
      <c r="E6650" s="98" t="s">
        <v>49</v>
      </c>
      <c r="F6650" s="98" t="s">
        <v>53</v>
      </c>
      <c r="G6650" s="98" t="s">
        <v>4242</v>
      </c>
      <c r="H6650" s="98" t="s">
        <v>9126</v>
      </c>
      <c r="I6650" s="98" t="s">
        <v>6439</v>
      </c>
      <c r="J6650" s="99">
        <v>46093</v>
      </c>
      <c r="K6650" s="107">
        <v>5000000</v>
      </c>
      <c r="L6650" s="98" t="s">
        <v>9127</v>
      </c>
      <c r="M6650" s="23">
        <v>1800</v>
      </c>
      <c r="N6650" s="23">
        <v>1</v>
      </c>
      <c r="O6650" s="107">
        <v>5000000</v>
      </c>
      <c r="P6650" s="23">
        <v>180</v>
      </c>
      <c r="Q6650" s="23">
        <v>2</v>
      </c>
      <c r="R6650" s="23">
        <v>2</v>
      </c>
      <c r="S6650" s="23">
        <v>0</v>
      </c>
      <c r="T6650" s="47">
        <v>5</v>
      </c>
      <c r="U6650" s="98" t="s">
        <v>111</v>
      </c>
      <c r="V6650" s="98" t="s">
        <v>3139</v>
      </c>
      <c r="W6650" s="69">
        <f t="shared" si="206"/>
        <v>2.6241790479225608E-2</v>
      </c>
    </row>
    <row r="6651" spans="1:23">
      <c r="A6651" s="98">
        <f t="shared" si="207"/>
        <v>955</v>
      </c>
      <c r="B6651" s="99">
        <v>44408</v>
      </c>
      <c r="C6651" s="23">
        <v>4248</v>
      </c>
      <c r="D6651" s="23">
        <v>9</v>
      </c>
      <c r="E6651" s="98" t="s">
        <v>49</v>
      </c>
      <c r="F6651" s="98" t="s">
        <v>53</v>
      </c>
      <c r="G6651" s="98" t="s">
        <v>4242</v>
      </c>
      <c r="H6651" s="98" t="s">
        <v>9126</v>
      </c>
      <c r="I6651" s="98" t="s">
        <v>6439</v>
      </c>
      <c r="J6651" s="99">
        <v>45363</v>
      </c>
      <c r="K6651" s="107">
        <v>30000000</v>
      </c>
      <c r="L6651" s="98" t="s">
        <v>9127</v>
      </c>
      <c r="M6651" s="23">
        <v>1080</v>
      </c>
      <c r="N6651" s="23">
        <v>1</v>
      </c>
      <c r="O6651" s="107">
        <v>30000000</v>
      </c>
      <c r="P6651" s="23">
        <v>180</v>
      </c>
      <c r="Q6651" s="23">
        <v>2</v>
      </c>
      <c r="R6651" s="23">
        <v>2</v>
      </c>
      <c r="S6651" s="23">
        <v>0</v>
      </c>
      <c r="T6651" s="47">
        <v>30</v>
      </c>
      <c r="U6651" s="98" t="s">
        <v>111</v>
      </c>
      <c r="V6651" s="98" t="s">
        <v>3139</v>
      </c>
      <c r="W6651" s="69">
        <f t="shared" si="206"/>
        <v>8.9237661392262746E-2</v>
      </c>
    </row>
    <row r="6652" spans="1:23">
      <c r="A6652" s="98">
        <f t="shared" si="207"/>
        <v>955</v>
      </c>
      <c r="B6652" s="99">
        <v>44408</v>
      </c>
      <c r="C6652" s="23">
        <v>4249</v>
      </c>
      <c r="D6652" s="23">
        <v>9</v>
      </c>
      <c r="E6652" s="98" t="s">
        <v>49</v>
      </c>
      <c r="F6652" s="98" t="s">
        <v>53</v>
      </c>
      <c r="G6652" s="98" t="s">
        <v>4242</v>
      </c>
      <c r="H6652" s="98" t="s">
        <v>9126</v>
      </c>
      <c r="I6652" s="98" t="s">
        <v>6439</v>
      </c>
      <c r="J6652" s="99">
        <v>45363</v>
      </c>
      <c r="K6652" s="107">
        <v>15000000</v>
      </c>
      <c r="L6652" s="98" t="s">
        <v>9127</v>
      </c>
      <c r="M6652" s="23">
        <v>1080</v>
      </c>
      <c r="N6652" s="23">
        <v>1</v>
      </c>
      <c r="O6652" s="107">
        <v>15000000</v>
      </c>
      <c r="P6652" s="23">
        <v>60</v>
      </c>
      <c r="Q6652" s="23">
        <v>2</v>
      </c>
      <c r="R6652" s="23">
        <v>2</v>
      </c>
      <c r="S6652" s="23">
        <v>0</v>
      </c>
      <c r="T6652" s="47">
        <v>13.333334000000001</v>
      </c>
      <c r="U6652" s="98" t="s">
        <v>111</v>
      </c>
      <c r="V6652" s="98" t="s">
        <v>3139</v>
      </c>
      <c r="W6652" s="69">
        <f t="shared" si="206"/>
        <v>3.9661184824064812E-2</v>
      </c>
    </row>
    <row r="6653" spans="1:23">
      <c r="A6653" s="98">
        <f t="shared" si="207"/>
        <v>955</v>
      </c>
      <c r="B6653" s="99">
        <v>44408</v>
      </c>
      <c r="C6653" s="23">
        <v>4250</v>
      </c>
      <c r="D6653" s="23">
        <v>9</v>
      </c>
      <c r="E6653" s="98" t="s">
        <v>49</v>
      </c>
      <c r="F6653" s="98" t="s">
        <v>53</v>
      </c>
      <c r="G6653" s="98" t="s">
        <v>4242</v>
      </c>
      <c r="H6653" s="98" t="s">
        <v>9126</v>
      </c>
      <c r="I6653" s="98" t="s">
        <v>6439</v>
      </c>
      <c r="J6653" s="99">
        <v>45363</v>
      </c>
      <c r="K6653" s="107">
        <v>30000000</v>
      </c>
      <c r="L6653" s="98" t="s">
        <v>9127</v>
      </c>
      <c r="M6653" s="23">
        <v>1080</v>
      </c>
      <c r="N6653" s="23">
        <v>1</v>
      </c>
      <c r="O6653" s="107">
        <v>30000000</v>
      </c>
      <c r="P6653" s="23">
        <v>180</v>
      </c>
      <c r="Q6653" s="23">
        <v>2</v>
      </c>
      <c r="R6653" s="23">
        <v>2</v>
      </c>
      <c r="S6653" s="23">
        <v>0</v>
      </c>
      <c r="T6653" s="47">
        <v>30</v>
      </c>
      <c r="U6653" s="98" t="s">
        <v>111</v>
      </c>
      <c r="V6653" s="98" t="s">
        <v>3139</v>
      </c>
      <c r="W6653" s="69">
        <f t="shared" si="206"/>
        <v>8.9237661392262746E-2</v>
      </c>
    </row>
    <row r="6654" spans="1:23">
      <c r="A6654" s="98">
        <f t="shared" si="207"/>
        <v>955</v>
      </c>
      <c r="B6654" s="99">
        <v>44408</v>
      </c>
      <c r="C6654" s="23">
        <v>4251</v>
      </c>
      <c r="D6654" s="23">
        <v>9</v>
      </c>
      <c r="E6654" s="98" t="s">
        <v>49</v>
      </c>
      <c r="F6654" s="98" t="s">
        <v>53</v>
      </c>
      <c r="G6654" s="98" t="s">
        <v>4242</v>
      </c>
      <c r="H6654" s="98" t="s">
        <v>9126</v>
      </c>
      <c r="I6654" s="98" t="s">
        <v>6439</v>
      </c>
      <c r="J6654" s="99">
        <v>45363</v>
      </c>
      <c r="K6654" s="107">
        <v>11000000</v>
      </c>
      <c r="L6654" s="98" t="s">
        <v>9127</v>
      </c>
      <c r="M6654" s="23">
        <v>1080</v>
      </c>
      <c r="N6654" s="23">
        <v>1</v>
      </c>
      <c r="O6654" s="107">
        <v>11000000</v>
      </c>
      <c r="P6654" s="23">
        <v>30</v>
      </c>
      <c r="Q6654" s="23">
        <v>2</v>
      </c>
      <c r="R6654" s="23">
        <v>2</v>
      </c>
      <c r="S6654" s="23">
        <v>0</v>
      </c>
      <c r="T6654" s="47">
        <v>9.7777759999999994</v>
      </c>
      <c r="U6654" s="98" t="s">
        <v>111</v>
      </c>
      <c r="V6654" s="98" t="s">
        <v>3139</v>
      </c>
      <c r="W6654" s="69">
        <f t="shared" si="206"/>
        <v>2.9084862128579775E-2</v>
      </c>
    </row>
    <row r="6655" spans="1:23">
      <c r="A6655" s="98">
        <f t="shared" si="207"/>
        <v>955</v>
      </c>
      <c r="B6655" s="99">
        <v>44408</v>
      </c>
      <c r="C6655" s="23">
        <v>4252</v>
      </c>
      <c r="D6655" s="23">
        <v>9</v>
      </c>
      <c r="E6655" s="98" t="s">
        <v>49</v>
      </c>
      <c r="F6655" s="98" t="s">
        <v>53</v>
      </c>
      <c r="G6655" s="98" t="s">
        <v>4242</v>
      </c>
      <c r="H6655" s="98" t="s">
        <v>9126</v>
      </c>
      <c r="I6655" s="98" t="s">
        <v>6439</v>
      </c>
      <c r="J6655" s="99">
        <v>45363</v>
      </c>
      <c r="K6655" s="107">
        <v>5000000</v>
      </c>
      <c r="L6655" s="98" t="s">
        <v>9127</v>
      </c>
      <c r="M6655" s="23">
        <v>1080</v>
      </c>
      <c r="N6655" s="23">
        <v>1</v>
      </c>
      <c r="O6655" s="107">
        <v>5000000</v>
      </c>
      <c r="P6655" s="23">
        <v>30</v>
      </c>
      <c r="Q6655" s="23">
        <v>2</v>
      </c>
      <c r="R6655" s="23">
        <v>2</v>
      </c>
      <c r="S6655" s="23">
        <v>0</v>
      </c>
      <c r="T6655" s="47">
        <v>4.4444439999999998</v>
      </c>
      <c r="U6655" s="98" t="s">
        <v>111</v>
      </c>
      <c r="V6655" s="98" t="s">
        <v>3139</v>
      </c>
      <c r="W6655" s="69">
        <f t="shared" si="206"/>
        <v>1.3220392958295793E-2</v>
      </c>
    </row>
    <row r="6656" spans="1:23">
      <c r="A6656" s="98">
        <f t="shared" si="207"/>
        <v>1685</v>
      </c>
      <c r="B6656" s="99">
        <v>44408</v>
      </c>
      <c r="C6656" s="23">
        <v>4253</v>
      </c>
      <c r="D6656" s="23">
        <v>9</v>
      </c>
      <c r="E6656" s="98" t="s">
        <v>49</v>
      </c>
      <c r="F6656" s="98" t="s">
        <v>53</v>
      </c>
      <c r="G6656" s="98" t="s">
        <v>4242</v>
      </c>
      <c r="H6656" s="98" t="s">
        <v>9126</v>
      </c>
      <c r="I6656" s="98" t="s">
        <v>6439</v>
      </c>
      <c r="J6656" s="99">
        <v>46093</v>
      </c>
      <c r="K6656" s="107">
        <v>10000000</v>
      </c>
      <c r="L6656" s="98" t="s">
        <v>9127</v>
      </c>
      <c r="M6656" s="23">
        <v>1800</v>
      </c>
      <c r="N6656" s="23">
        <v>1</v>
      </c>
      <c r="O6656" s="107">
        <v>10000000</v>
      </c>
      <c r="P6656" s="23">
        <v>180</v>
      </c>
      <c r="Q6656" s="23">
        <v>2</v>
      </c>
      <c r="R6656" s="23">
        <v>2</v>
      </c>
      <c r="S6656" s="23">
        <v>0</v>
      </c>
      <c r="T6656" s="47">
        <v>10</v>
      </c>
      <c r="U6656" s="98" t="s">
        <v>111</v>
      </c>
      <c r="V6656" s="98" t="s">
        <v>3139</v>
      </c>
      <c r="W6656" s="69">
        <f t="shared" si="206"/>
        <v>5.2483580958451216E-2</v>
      </c>
    </row>
    <row r="6657" spans="1:23">
      <c r="A6657" s="98">
        <f t="shared" si="207"/>
        <v>955</v>
      </c>
      <c r="B6657" s="99">
        <v>44408</v>
      </c>
      <c r="C6657" s="23">
        <v>4254</v>
      </c>
      <c r="D6657" s="23">
        <v>9</v>
      </c>
      <c r="E6657" s="98" t="s">
        <v>49</v>
      </c>
      <c r="F6657" s="98" t="s">
        <v>53</v>
      </c>
      <c r="G6657" s="98" t="s">
        <v>4242</v>
      </c>
      <c r="H6657" s="98" t="s">
        <v>9126</v>
      </c>
      <c r="I6657" s="98" t="s">
        <v>6439</v>
      </c>
      <c r="J6657" s="99">
        <v>45363</v>
      </c>
      <c r="K6657" s="107">
        <v>10000000</v>
      </c>
      <c r="L6657" s="98" t="s">
        <v>9127</v>
      </c>
      <c r="M6657" s="23">
        <v>1080</v>
      </c>
      <c r="N6657" s="23">
        <v>1</v>
      </c>
      <c r="O6657" s="107">
        <v>10000000</v>
      </c>
      <c r="P6657" s="23">
        <v>90</v>
      </c>
      <c r="Q6657" s="23">
        <v>2</v>
      </c>
      <c r="R6657" s="23">
        <v>2</v>
      </c>
      <c r="S6657" s="23">
        <v>0</v>
      </c>
      <c r="T6657" s="47">
        <v>9.1666670000000003</v>
      </c>
      <c r="U6657" s="98" t="s">
        <v>111</v>
      </c>
      <c r="V6657" s="98" t="s">
        <v>3139</v>
      </c>
      <c r="W6657" s="69">
        <f t="shared" si="206"/>
        <v>2.7267064194720969E-2</v>
      </c>
    </row>
    <row r="6658" spans="1:23">
      <c r="A6658" s="98">
        <f t="shared" si="207"/>
        <v>1685</v>
      </c>
      <c r="B6658" s="99">
        <v>44408</v>
      </c>
      <c r="C6658" s="23">
        <v>4255</v>
      </c>
      <c r="D6658" s="23">
        <v>9</v>
      </c>
      <c r="E6658" s="98" t="s">
        <v>49</v>
      </c>
      <c r="F6658" s="98" t="s">
        <v>53</v>
      </c>
      <c r="G6658" s="98" t="s">
        <v>4242</v>
      </c>
      <c r="H6658" s="98" t="s">
        <v>9126</v>
      </c>
      <c r="I6658" s="98" t="s">
        <v>6439</v>
      </c>
      <c r="J6658" s="99">
        <v>46093</v>
      </c>
      <c r="K6658" s="107">
        <v>10000000</v>
      </c>
      <c r="L6658" s="98" t="s">
        <v>9127</v>
      </c>
      <c r="M6658" s="23">
        <v>1800</v>
      </c>
      <c r="N6658" s="23">
        <v>1</v>
      </c>
      <c r="O6658" s="107">
        <v>10000000</v>
      </c>
      <c r="P6658" s="23">
        <v>180</v>
      </c>
      <c r="Q6658" s="23">
        <v>2</v>
      </c>
      <c r="R6658" s="23">
        <v>2</v>
      </c>
      <c r="S6658" s="23">
        <v>0</v>
      </c>
      <c r="T6658" s="47">
        <v>10</v>
      </c>
      <c r="U6658" s="98" t="s">
        <v>111</v>
      </c>
      <c r="V6658" s="98" t="s">
        <v>3139</v>
      </c>
      <c r="W6658" s="69">
        <f t="shared" ref="W6658:W6721" si="208">+T6658/SUM($T$2:$T$5848)*A6658</f>
        <v>5.2483580958451216E-2</v>
      </c>
    </row>
    <row r="6659" spans="1:23">
      <c r="A6659" s="98">
        <f t="shared" ref="A6659:A6722" si="209">+J6659-B6659</f>
        <v>955</v>
      </c>
      <c r="B6659" s="99">
        <v>44408</v>
      </c>
      <c r="C6659" s="23">
        <v>4256</v>
      </c>
      <c r="D6659" s="23">
        <v>9</v>
      </c>
      <c r="E6659" s="98" t="s">
        <v>49</v>
      </c>
      <c r="F6659" s="98" t="s">
        <v>53</v>
      </c>
      <c r="G6659" s="98" t="s">
        <v>4242</v>
      </c>
      <c r="H6659" s="98" t="s">
        <v>9126</v>
      </c>
      <c r="I6659" s="98" t="s">
        <v>6439</v>
      </c>
      <c r="J6659" s="99">
        <v>45363</v>
      </c>
      <c r="K6659" s="107">
        <v>10000000</v>
      </c>
      <c r="L6659" s="98" t="s">
        <v>9127</v>
      </c>
      <c r="M6659" s="23">
        <v>1080</v>
      </c>
      <c r="N6659" s="23">
        <v>1</v>
      </c>
      <c r="O6659" s="107">
        <v>10000000</v>
      </c>
      <c r="P6659" s="23">
        <v>30</v>
      </c>
      <c r="Q6659" s="23">
        <v>2</v>
      </c>
      <c r="R6659" s="23">
        <v>2</v>
      </c>
      <c r="S6659" s="23">
        <v>0</v>
      </c>
      <c r="T6659" s="47">
        <v>8.8888879999999997</v>
      </c>
      <c r="U6659" s="98" t="s">
        <v>111</v>
      </c>
      <c r="V6659" s="98" t="s">
        <v>3139</v>
      </c>
      <c r="W6659" s="69">
        <f t="shared" si="208"/>
        <v>2.6440785916591585E-2</v>
      </c>
    </row>
    <row r="6660" spans="1:23">
      <c r="A6660" s="98">
        <f t="shared" si="209"/>
        <v>1689</v>
      </c>
      <c r="B6660" s="99">
        <v>44408</v>
      </c>
      <c r="C6660" s="23">
        <v>4257</v>
      </c>
      <c r="D6660" s="23">
        <v>9</v>
      </c>
      <c r="E6660" s="98" t="s">
        <v>49</v>
      </c>
      <c r="F6660" s="98" t="s">
        <v>53</v>
      </c>
      <c r="G6660" s="98" t="s">
        <v>4242</v>
      </c>
      <c r="H6660" s="98" t="s">
        <v>9126</v>
      </c>
      <c r="I6660" s="98" t="s">
        <v>6168</v>
      </c>
      <c r="J6660" s="99">
        <v>46097</v>
      </c>
      <c r="K6660" s="107">
        <v>15000000</v>
      </c>
      <c r="L6660" s="98" t="s">
        <v>9127</v>
      </c>
      <c r="M6660" s="23">
        <v>1800</v>
      </c>
      <c r="N6660" s="23">
        <v>1</v>
      </c>
      <c r="O6660" s="107">
        <v>15000000</v>
      </c>
      <c r="P6660" s="23">
        <v>180</v>
      </c>
      <c r="Q6660" s="23">
        <v>2</v>
      </c>
      <c r="R6660" s="23">
        <v>2</v>
      </c>
      <c r="S6660" s="23">
        <v>0</v>
      </c>
      <c r="T6660" s="47">
        <v>15</v>
      </c>
      <c r="U6660" s="98" t="s">
        <v>111</v>
      </c>
      <c r="V6660" s="98" t="s">
        <v>3139</v>
      </c>
      <c r="W6660" s="69">
        <f t="shared" si="208"/>
        <v>7.8912256592425012E-2</v>
      </c>
    </row>
    <row r="6661" spans="1:23">
      <c r="A6661" s="98">
        <f t="shared" si="209"/>
        <v>412</v>
      </c>
      <c r="B6661" s="99">
        <v>44408</v>
      </c>
      <c r="C6661" s="23">
        <v>4258</v>
      </c>
      <c r="D6661" s="23">
        <v>9</v>
      </c>
      <c r="E6661" s="98" t="s">
        <v>49</v>
      </c>
      <c r="F6661" s="98" t="s">
        <v>53</v>
      </c>
      <c r="G6661" s="98" t="s">
        <v>4242</v>
      </c>
      <c r="H6661" s="98" t="s">
        <v>9126</v>
      </c>
      <c r="I6661" s="98" t="s">
        <v>6168</v>
      </c>
      <c r="J6661" s="99">
        <v>44820</v>
      </c>
      <c r="K6661" s="107">
        <v>12000000</v>
      </c>
      <c r="L6661" s="98" t="s">
        <v>9127</v>
      </c>
      <c r="M6661" s="23">
        <v>540</v>
      </c>
      <c r="N6661" s="23">
        <v>1</v>
      </c>
      <c r="O6661" s="107">
        <v>12000000</v>
      </c>
      <c r="P6661" s="23">
        <v>180</v>
      </c>
      <c r="Q6661" s="23">
        <v>2</v>
      </c>
      <c r="R6661" s="23">
        <v>2</v>
      </c>
      <c r="S6661" s="23">
        <v>0</v>
      </c>
      <c r="T6661" s="47">
        <v>12</v>
      </c>
      <c r="U6661" s="98" t="s">
        <v>111</v>
      </c>
      <c r="V6661" s="98" t="s">
        <v>3139</v>
      </c>
      <c r="W6661" s="69">
        <f t="shared" si="208"/>
        <v>1.5399336751251205E-2</v>
      </c>
    </row>
    <row r="6662" spans="1:23">
      <c r="A6662" s="98">
        <f t="shared" si="209"/>
        <v>1689</v>
      </c>
      <c r="B6662" s="99">
        <v>44408</v>
      </c>
      <c r="C6662" s="23">
        <v>4259</v>
      </c>
      <c r="D6662" s="23">
        <v>9</v>
      </c>
      <c r="E6662" s="98" t="s">
        <v>49</v>
      </c>
      <c r="F6662" s="98" t="s">
        <v>53</v>
      </c>
      <c r="G6662" s="98" t="s">
        <v>4242</v>
      </c>
      <c r="H6662" s="98" t="s">
        <v>9126</v>
      </c>
      <c r="I6662" s="98" t="s">
        <v>6168</v>
      </c>
      <c r="J6662" s="99">
        <v>46097</v>
      </c>
      <c r="K6662" s="107">
        <v>12000000</v>
      </c>
      <c r="L6662" s="98" t="s">
        <v>9127</v>
      </c>
      <c r="M6662" s="23">
        <v>1800</v>
      </c>
      <c r="N6662" s="23">
        <v>1</v>
      </c>
      <c r="O6662" s="107">
        <v>12000000</v>
      </c>
      <c r="P6662" s="23">
        <v>180</v>
      </c>
      <c r="Q6662" s="23">
        <v>2</v>
      </c>
      <c r="R6662" s="23">
        <v>2</v>
      </c>
      <c r="S6662" s="23">
        <v>0</v>
      </c>
      <c r="T6662" s="47">
        <v>12</v>
      </c>
      <c r="U6662" s="98" t="s">
        <v>111</v>
      </c>
      <c r="V6662" s="98" t="s">
        <v>3139</v>
      </c>
      <c r="W6662" s="69">
        <f t="shared" si="208"/>
        <v>6.3129805273940007E-2</v>
      </c>
    </row>
    <row r="6663" spans="1:23">
      <c r="A6663" s="98">
        <f t="shared" si="209"/>
        <v>959</v>
      </c>
      <c r="B6663" s="99">
        <v>44408</v>
      </c>
      <c r="C6663" s="23">
        <v>4260</v>
      </c>
      <c r="D6663" s="23">
        <v>9</v>
      </c>
      <c r="E6663" s="98" t="s">
        <v>49</v>
      </c>
      <c r="F6663" s="98" t="s">
        <v>53</v>
      </c>
      <c r="G6663" s="98" t="s">
        <v>4242</v>
      </c>
      <c r="H6663" s="98" t="s">
        <v>9126</v>
      </c>
      <c r="I6663" s="98" t="s">
        <v>6168</v>
      </c>
      <c r="J6663" s="99">
        <v>45367</v>
      </c>
      <c r="K6663" s="107">
        <v>12000000</v>
      </c>
      <c r="L6663" s="98" t="s">
        <v>9127</v>
      </c>
      <c r="M6663" s="23">
        <v>1080</v>
      </c>
      <c r="N6663" s="23">
        <v>1</v>
      </c>
      <c r="O6663" s="107">
        <v>12000000</v>
      </c>
      <c r="P6663" s="23">
        <v>180</v>
      </c>
      <c r="Q6663" s="23">
        <v>2</v>
      </c>
      <c r="R6663" s="23">
        <v>2</v>
      </c>
      <c r="S6663" s="23">
        <v>0</v>
      </c>
      <c r="T6663" s="47">
        <v>12</v>
      </c>
      <c r="U6663" s="98" t="s">
        <v>111</v>
      </c>
      <c r="V6663" s="98" t="s">
        <v>3139</v>
      </c>
      <c r="W6663" s="69">
        <f t="shared" si="208"/>
        <v>3.5844572680703651E-2</v>
      </c>
    </row>
    <row r="6664" spans="1:23">
      <c r="A6664" s="98">
        <f t="shared" si="209"/>
        <v>959</v>
      </c>
      <c r="B6664" s="99">
        <v>44408</v>
      </c>
      <c r="C6664" s="23">
        <v>4261</v>
      </c>
      <c r="D6664" s="23">
        <v>9</v>
      </c>
      <c r="E6664" s="98" t="s">
        <v>49</v>
      </c>
      <c r="F6664" s="98" t="s">
        <v>53</v>
      </c>
      <c r="G6664" s="98" t="s">
        <v>4242</v>
      </c>
      <c r="H6664" s="98" t="s">
        <v>9126</v>
      </c>
      <c r="I6664" s="98" t="s">
        <v>6168</v>
      </c>
      <c r="J6664" s="99">
        <v>45367</v>
      </c>
      <c r="K6664" s="107">
        <v>5000000</v>
      </c>
      <c r="L6664" s="98" t="s">
        <v>9127</v>
      </c>
      <c r="M6664" s="23">
        <v>1080</v>
      </c>
      <c r="N6664" s="23">
        <v>1</v>
      </c>
      <c r="O6664" s="107">
        <v>5000000</v>
      </c>
      <c r="P6664" s="23">
        <v>180</v>
      </c>
      <c r="Q6664" s="23">
        <v>2</v>
      </c>
      <c r="R6664" s="23">
        <v>2</v>
      </c>
      <c r="S6664" s="23">
        <v>0</v>
      </c>
      <c r="T6664" s="47">
        <v>5</v>
      </c>
      <c r="U6664" s="98" t="s">
        <v>111</v>
      </c>
      <c r="V6664" s="98" t="s">
        <v>3139</v>
      </c>
      <c r="W6664" s="69">
        <f t="shared" si="208"/>
        <v>1.4935238616959856E-2</v>
      </c>
    </row>
    <row r="6665" spans="1:23">
      <c r="A6665" s="98">
        <f t="shared" si="209"/>
        <v>593</v>
      </c>
      <c r="B6665" s="99">
        <v>44408</v>
      </c>
      <c r="C6665" s="23">
        <v>4262</v>
      </c>
      <c r="D6665" s="23">
        <v>9</v>
      </c>
      <c r="E6665" s="98" t="s">
        <v>49</v>
      </c>
      <c r="F6665" s="98" t="s">
        <v>53</v>
      </c>
      <c r="G6665" s="98" t="s">
        <v>4242</v>
      </c>
      <c r="H6665" s="98" t="s">
        <v>9126</v>
      </c>
      <c r="I6665" s="98" t="s">
        <v>6168</v>
      </c>
      <c r="J6665" s="99">
        <v>45001</v>
      </c>
      <c r="K6665" s="107">
        <v>5500000</v>
      </c>
      <c r="L6665" s="98" t="s">
        <v>9127</v>
      </c>
      <c r="M6665" s="23">
        <v>720</v>
      </c>
      <c r="N6665" s="23">
        <v>1</v>
      </c>
      <c r="O6665" s="107">
        <v>5500000</v>
      </c>
      <c r="P6665" s="23">
        <v>90</v>
      </c>
      <c r="Q6665" s="23">
        <v>2</v>
      </c>
      <c r="R6665" s="23">
        <v>2</v>
      </c>
      <c r="S6665" s="23">
        <v>0</v>
      </c>
      <c r="T6665" s="47">
        <v>4.8125</v>
      </c>
      <c r="U6665" s="98" t="s">
        <v>111</v>
      </c>
      <c r="V6665" s="98" t="s">
        <v>3139</v>
      </c>
      <c r="W6665" s="69">
        <f t="shared" si="208"/>
        <v>8.888919844747184E-3</v>
      </c>
    </row>
    <row r="6666" spans="1:23">
      <c r="A6666" s="98">
        <f t="shared" si="209"/>
        <v>959</v>
      </c>
      <c r="B6666" s="99">
        <v>44408</v>
      </c>
      <c r="C6666" s="23">
        <v>4263</v>
      </c>
      <c r="D6666" s="23">
        <v>9</v>
      </c>
      <c r="E6666" s="98" t="s">
        <v>49</v>
      </c>
      <c r="F6666" s="98" t="s">
        <v>53</v>
      </c>
      <c r="G6666" s="98" t="s">
        <v>4242</v>
      </c>
      <c r="H6666" s="98" t="s">
        <v>9126</v>
      </c>
      <c r="I6666" s="98" t="s">
        <v>6168</v>
      </c>
      <c r="J6666" s="99">
        <v>45367</v>
      </c>
      <c r="K6666" s="107">
        <v>10000000</v>
      </c>
      <c r="L6666" s="98" t="s">
        <v>9127</v>
      </c>
      <c r="M6666" s="23">
        <v>1080</v>
      </c>
      <c r="N6666" s="23">
        <v>1</v>
      </c>
      <c r="O6666" s="107">
        <v>10000000</v>
      </c>
      <c r="P6666" s="23">
        <v>180</v>
      </c>
      <c r="Q6666" s="23">
        <v>2</v>
      </c>
      <c r="R6666" s="23">
        <v>2</v>
      </c>
      <c r="S6666" s="23">
        <v>0</v>
      </c>
      <c r="T6666" s="47">
        <v>10</v>
      </c>
      <c r="U6666" s="98" t="s">
        <v>111</v>
      </c>
      <c r="V6666" s="98" t="s">
        <v>3139</v>
      </c>
      <c r="W6666" s="69">
        <f t="shared" si="208"/>
        <v>2.9870477233919713E-2</v>
      </c>
    </row>
    <row r="6667" spans="1:23">
      <c r="A6667" s="98">
        <f t="shared" si="209"/>
        <v>1689</v>
      </c>
      <c r="B6667" s="99">
        <v>44408</v>
      </c>
      <c r="C6667" s="23">
        <v>4264</v>
      </c>
      <c r="D6667" s="23">
        <v>9</v>
      </c>
      <c r="E6667" s="98" t="s">
        <v>49</v>
      </c>
      <c r="F6667" s="98" t="s">
        <v>53</v>
      </c>
      <c r="G6667" s="98" t="s">
        <v>4242</v>
      </c>
      <c r="H6667" s="98" t="s">
        <v>9126</v>
      </c>
      <c r="I6667" s="98" t="s">
        <v>6168</v>
      </c>
      <c r="J6667" s="99">
        <v>46097</v>
      </c>
      <c r="K6667" s="107">
        <v>15000000</v>
      </c>
      <c r="L6667" s="98" t="s">
        <v>9127</v>
      </c>
      <c r="M6667" s="23">
        <v>1800</v>
      </c>
      <c r="N6667" s="23">
        <v>1</v>
      </c>
      <c r="O6667" s="107">
        <v>15000000</v>
      </c>
      <c r="P6667" s="23">
        <v>180</v>
      </c>
      <c r="Q6667" s="23">
        <v>2</v>
      </c>
      <c r="R6667" s="23">
        <v>2</v>
      </c>
      <c r="S6667" s="23">
        <v>0</v>
      </c>
      <c r="T6667" s="47">
        <v>15</v>
      </c>
      <c r="U6667" s="98" t="s">
        <v>111</v>
      </c>
      <c r="V6667" s="98" t="s">
        <v>3139</v>
      </c>
      <c r="W6667" s="69">
        <f t="shared" si="208"/>
        <v>7.8912256592425012E-2</v>
      </c>
    </row>
    <row r="6668" spans="1:23">
      <c r="A6668" s="98">
        <f t="shared" si="209"/>
        <v>1689</v>
      </c>
      <c r="B6668" s="99">
        <v>44408</v>
      </c>
      <c r="C6668" s="23">
        <v>4265</v>
      </c>
      <c r="D6668" s="23">
        <v>9</v>
      </c>
      <c r="E6668" s="98" t="s">
        <v>49</v>
      </c>
      <c r="F6668" s="98" t="s">
        <v>53</v>
      </c>
      <c r="G6668" s="98" t="s">
        <v>4242</v>
      </c>
      <c r="H6668" s="98" t="s">
        <v>9126</v>
      </c>
      <c r="I6668" s="98" t="s">
        <v>6168</v>
      </c>
      <c r="J6668" s="99">
        <v>46097</v>
      </c>
      <c r="K6668" s="107">
        <v>20000000</v>
      </c>
      <c r="L6668" s="98" t="s">
        <v>9127</v>
      </c>
      <c r="M6668" s="23">
        <v>1800</v>
      </c>
      <c r="N6668" s="23">
        <v>1</v>
      </c>
      <c r="O6668" s="107">
        <v>20000000</v>
      </c>
      <c r="P6668" s="23">
        <v>180</v>
      </c>
      <c r="Q6668" s="23">
        <v>2</v>
      </c>
      <c r="R6668" s="23">
        <v>2</v>
      </c>
      <c r="S6668" s="23">
        <v>0</v>
      </c>
      <c r="T6668" s="47">
        <v>20</v>
      </c>
      <c r="U6668" s="98" t="s">
        <v>111</v>
      </c>
      <c r="V6668" s="98" t="s">
        <v>3139</v>
      </c>
      <c r="W6668" s="69">
        <f t="shared" si="208"/>
        <v>0.10521634212323336</v>
      </c>
    </row>
    <row r="6669" spans="1:23">
      <c r="A6669" s="98">
        <f t="shared" si="209"/>
        <v>959</v>
      </c>
      <c r="B6669" s="99">
        <v>44408</v>
      </c>
      <c r="C6669" s="23">
        <v>4266</v>
      </c>
      <c r="D6669" s="23">
        <v>9</v>
      </c>
      <c r="E6669" s="98" t="s">
        <v>49</v>
      </c>
      <c r="F6669" s="98" t="s">
        <v>53</v>
      </c>
      <c r="G6669" s="98" t="s">
        <v>4242</v>
      </c>
      <c r="H6669" s="98" t="s">
        <v>9126</v>
      </c>
      <c r="I6669" s="98" t="s">
        <v>6168</v>
      </c>
      <c r="J6669" s="99">
        <v>45367</v>
      </c>
      <c r="K6669" s="107">
        <v>7000000</v>
      </c>
      <c r="L6669" s="98" t="s">
        <v>9127</v>
      </c>
      <c r="M6669" s="23">
        <v>1080</v>
      </c>
      <c r="N6669" s="23">
        <v>1</v>
      </c>
      <c r="O6669" s="107">
        <v>7000000</v>
      </c>
      <c r="P6669" s="23">
        <v>180</v>
      </c>
      <c r="Q6669" s="23">
        <v>2</v>
      </c>
      <c r="R6669" s="23">
        <v>2</v>
      </c>
      <c r="S6669" s="23">
        <v>0</v>
      </c>
      <c r="T6669" s="47">
        <v>7</v>
      </c>
      <c r="U6669" s="98" t="s">
        <v>111</v>
      </c>
      <c r="V6669" s="98" t="s">
        <v>3139</v>
      </c>
      <c r="W6669" s="69">
        <f t="shared" si="208"/>
        <v>2.0909334063743797E-2</v>
      </c>
    </row>
    <row r="6670" spans="1:23">
      <c r="A6670" s="98">
        <f t="shared" si="209"/>
        <v>959</v>
      </c>
      <c r="B6670" s="99">
        <v>44408</v>
      </c>
      <c r="C6670" s="23">
        <v>4267</v>
      </c>
      <c r="D6670" s="23">
        <v>9</v>
      </c>
      <c r="E6670" s="98" t="s">
        <v>49</v>
      </c>
      <c r="F6670" s="98" t="s">
        <v>53</v>
      </c>
      <c r="G6670" s="98" t="s">
        <v>4242</v>
      </c>
      <c r="H6670" s="98" t="s">
        <v>9126</v>
      </c>
      <c r="I6670" s="98" t="s">
        <v>6168</v>
      </c>
      <c r="J6670" s="99">
        <v>45367</v>
      </c>
      <c r="K6670" s="107">
        <v>10000000</v>
      </c>
      <c r="L6670" s="98" t="s">
        <v>9127</v>
      </c>
      <c r="M6670" s="23">
        <v>1080</v>
      </c>
      <c r="N6670" s="23">
        <v>1</v>
      </c>
      <c r="O6670" s="107">
        <v>10000000</v>
      </c>
      <c r="P6670" s="23">
        <v>180</v>
      </c>
      <c r="Q6670" s="23">
        <v>2</v>
      </c>
      <c r="R6670" s="23">
        <v>2</v>
      </c>
      <c r="S6670" s="23">
        <v>0</v>
      </c>
      <c r="T6670" s="47">
        <v>10</v>
      </c>
      <c r="U6670" s="98" t="s">
        <v>111</v>
      </c>
      <c r="V6670" s="98" t="s">
        <v>3139</v>
      </c>
      <c r="W6670" s="69">
        <f t="shared" si="208"/>
        <v>2.9870477233919713E-2</v>
      </c>
    </row>
    <row r="6671" spans="1:23">
      <c r="A6671" s="98">
        <f t="shared" si="209"/>
        <v>1689</v>
      </c>
      <c r="B6671" s="99">
        <v>44408</v>
      </c>
      <c r="C6671" s="23">
        <v>4268</v>
      </c>
      <c r="D6671" s="23">
        <v>9</v>
      </c>
      <c r="E6671" s="98" t="s">
        <v>49</v>
      </c>
      <c r="F6671" s="98" t="s">
        <v>53</v>
      </c>
      <c r="G6671" s="98" t="s">
        <v>4242</v>
      </c>
      <c r="H6671" s="98" t="s">
        <v>9126</v>
      </c>
      <c r="I6671" s="98" t="s">
        <v>6168</v>
      </c>
      <c r="J6671" s="99">
        <v>46097</v>
      </c>
      <c r="K6671" s="107">
        <v>15000000</v>
      </c>
      <c r="L6671" s="98" t="s">
        <v>9127</v>
      </c>
      <c r="M6671" s="23">
        <v>1800</v>
      </c>
      <c r="N6671" s="23">
        <v>1</v>
      </c>
      <c r="O6671" s="107">
        <v>15000000</v>
      </c>
      <c r="P6671" s="23">
        <v>180</v>
      </c>
      <c r="Q6671" s="23">
        <v>2</v>
      </c>
      <c r="R6671" s="23">
        <v>2</v>
      </c>
      <c r="S6671" s="23">
        <v>0</v>
      </c>
      <c r="T6671" s="47">
        <v>15</v>
      </c>
      <c r="U6671" s="98" t="s">
        <v>111</v>
      </c>
      <c r="V6671" s="98" t="s">
        <v>3139</v>
      </c>
      <c r="W6671" s="69">
        <f t="shared" si="208"/>
        <v>7.8912256592425012E-2</v>
      </c>
    </row>
    <row r="6672" spans="1:23">
      <c r="A6672" s="98">
        <f t="shared" si="209"/>
        <v>1689</v>
      </c>
      <c r="B6672" s="99">
        <v>44408</v>
      </c>
      <c r="C6672" s="23">
        <v>4269</v>
      </c>
      <c r="D6672" s="23">
        <v>9</v>
      </c>
      <c r="E6672" s="98" t="s">
        <v>49</v>
      </c>
      <c r="F6672" s="98" t="s">
        <v>53</v>
      </c>
      <c r="G6672" s="98" t="s">
        <v>4242</v>
      </c>
      <c r="H6672" s="98" t="s">
        <v>9126</v>
      </c>
      <c r="I6672" s="98" t="s">
        <v>6168</v>
      </c>
      <c r="J6672" s="99">
        <v>46097</v>
      </c>
      <c r="K6672" s="107">
        <v>25000000</v>
      </c>
      <c r="L6672" s="98" t="s">
        <v>9127</v>
      </c>
      <c r="M6672" s="23">
        <v>1800</v>
      </c>
      <c r="N6672" s="23">
        <v>1</v>
      </c>
      <c r="O6672" s="107">
        <v>25000000</v>
      </c>
      <c r="P6672" s="23">
        <v>180</v>
      </c>
      <c r="Q6672" s="23">
        <v>2</v>
      </c>
      <c r="R6672" s="23">
        <v>2</v>
      </c>
      <c r="S6672" s="23">
        <v>0</v>
      </c>
      <c r="T6672" s="47">
        <v>25</v>
      </c>
      <c r="U6672" s="98" t="s">
        <v>111</v>
      </c>
      <c r="V6672" s="98" t="s">
        <v>3139</v>
      </c>
      <c r="W6672" s="69">
        <f t="shared" si="208"/>
        <v>0.13152042765404168</v>
      </c>
    </row>
    <row r="6673" spans="1:23">
      <c r="A6673" s="98">
        <f t="shared" si="209"/>
        <v>1689</v>
      </c>
      <c r="B6673" s="99">
        <v>44408</v>
      </c>
      <c r="C6673" s="23">
        <v>4270</v>
      </c>
      <c r="D6673" s="23">
        <v>9</v>
      </c>
      <c r="E6673" s="98" t="s">
        <v>49</v>
      </c>
      <c r="F6673" s="98" t="s">
        <v>53</v>
      </c>
      <c r="G6673" s="98" t="s">
        <v>4242</v>
      </c>
      <c r="H6673" s="98" t="s">
        <v>9126</v>
      </c>
      <c r="I6673" s="98" t="s">
        <v>6168</v>
      </c>
      <c r="J6673" s="99">
        <v>46097</v>
      </c>
      <c r="K6673" s="107">
        <v>15000000</v>
      </c>
      <c r="L6673" s="98" t="s">
        <v>9127</v>
      </c>
      <c r="M6673" s="23">
        <v>1800</v>
      </c>
      <c r="N6673" s="23">
        <v>1</v>
      </c>
      <c r="O6673" s="107">
        <v>15000000</v>
      </c>
      <c r="P6673" s="23">
        <v>180</v>
      </c>
      <c r="Q6673" s="23">
        <v>2</v>
      </c>
      <c r="R6673" s="23">
        <v>2</v>
      </c>
      <c r="S6673" s="23">
        <v>0</v>
      </c>
      <c r="T6673" s="47">
        <v>15</v>
      </c>
      <c r="U6673" s="98" t="s">
        <v>111</v>
      </c>
      <c r="V6673" s="98" t="s">
        <v>3139</v>
      </c>
      <c r="W6673" s="69">
        <f t="shared" si="208"/>
        <v>7.8912256592425012E-2</v>
      </c>
    </row>
    <row r="6674" spans="1:23">
      <c r="A6674" s="98">
        <f t="shared" si="209"/>
        <v>959</v>
      </c>
      <c r="B6674" s="99">
        <v>44408</v>
      </c>
      <c r="C6674" s="23">
        <v>4271</v>
      </c>
      <c r="D6674" s="23">
        <v>9</v>
      </c>
      <c r="E6674" s="98" t="s">
        <v>49</v>
      </c>
      <c r="F6674" s="98" t="s">
        <v>53</v>
      </c>
      <c r="G6674" s="98" t="s">
        <v>4242</v>
      </c>
      <c r="H6674" s="98" t="s">
        <v>9126</v>
      </c>
      <c r="I6674" s="98" t="s">
        <v>6168</v>
      </c>
      <c r="J6674" s="99">
        <v>45367</v>
      </c>
      <c r="K6674" s="107">
        <v>11000000</v>
      </c>
      <c r="L6674" s="98" t="s">
        <v>9127</v>
      </c>
      <c r="M6674" s="23">
        <v>1080</v>
      </c>
      <c r="N6674" s="23">
        <v>1</v>
      </c>
      <c r="O6674" s="107">
        <v>11000000</v>
      </c>
      <c r="P6674" s="23">
        <v>180</v>
      </c>
      <c r="Q6674" s="23">
        <v>2</v>
      </c>
      <c r="R6674" s="23">
        <v>2</v>
      </c>
      <c r="S6674" s="23">
        <v>0</v>
      </c>
      <c r="T6674" s="47">
        <v>11</v>
      </c>
      <c r="U6674" s="98" t="s">
        <v>111</v>
      </c>
      <c r="V6674" s="98" t="s">
        <v>3139</v>
      </c>
      <c r="W6674" s="69">
        <f t="shared" si="208"/>
        <v>3.285752495731168E-2</v>
      </c>
    </row>
    <row r="6675" spans="1:23">
      <c r="A6675" s="98">
        <f t="shared" si="209"/>
        <v>959</v>
      </c>
      <c r="B6675" s="99">
        <v>44408</v>
      </c>
      <c r="C6675" s="23">
        <v>4272</v>
      </c>
      <c r="D6675" s="23">
        <v>9</v>
      </c>
      <c r="E6675" s="98" t="s">
        <v>49</v>
      </c>
      <c r="F6675" s="98" t="s">
        <v>53</v>
      </c>
      <c r="G6675" s="98" t="s">
        <v>4242</v>
      </c>
      <c r="H6675" s="98" t="s">
        <v>9126</v>
      </c>
      <c r="I6675" s="98" t="s">
        <v>6168</v>
      </c>
      <c r="J6675" s="99">
        <v>45367</v>
      </c>
      <c r="K6675" s="107">
        <v>5000000</v>
      </c>
      <c r="L6675" s="98" t="s">
        <v>9127</v>
      </c>
      <c r="M6675" s="23">
        <v>1080</v>
      </c>
      <c r="N6675" s="23">
        <v>1</v>
      </c>
      <c r="O6675" s="107">
        <v>5000000</v>
      </c>
      <c r="P6675" s="23">
        <v>180</v>
      </c>
      <c r="Q6675" s="23">
        <v>2</v>
      </c>
      <c r="R6675" s="23">
        <v>2</v>
      </c>
      <c r="S6675" s="23">
        <v>0</v>
      </c>
      <c r="T6675" s="47">
        <v>5</v>
      </c>
      <c r="U6675" s="98" t="s">
        <v>111</v>
      </c>
      <c r="V6675" s="98" t="s">
        <v>3139</v>
      </c>
      <c r="W6675" s="69">
        <f t="shared" si="208"/>
        <v>1.4935238616959856E-2</v>
      </c>
    </row>
    <row r="6676" spans="1:23">
      <c r="A6676" s="98">
        <f t="shared" si="209"/>
        <v>959</v>
      </c>
      <c r="B6676" s="99">
        <v>44408</v>
      </c>
      <c r="C6676" s="23">
        <v>4273</v>
      </c>
      <c r="D6676" s="23">
        <v>9</v>
      </c>
      <c r="E6676" s="98" t="s">
        <v>49</v>
      </c>
      <c r="F6676" s="98" t="s">
        <v>53</v>
      </c>
      <c r="G6676" s="98" t="s">
        <v>4242</v>
      </c>
      <c r="H6676" s="98" t="s">
        <v>9126</v>
      </c>
      <c r="I6676" s="98" t="s">
        <v>6168</v>
      </c>
      <c r="J6676" s="99">
        <v>45367</v>
      </c>
      <c r="K6676" s="107">
        <v>5000000</v>
      </c>
      <c r="L6676" s="98" t="s">
        <v>9127</v>
      </c>
      <c r="M6676" s="23">
        <v>1080</v>
      </c>
      <c r="N6676" s="23">
        <v>1</v>
      </c>
      <c r="O6676" s="107">
        <v>5000000</v>
      </c>
      <c r="P6676" s="23">
        <v>180</v>
      </c>
      <c r="Q6676" s="23">
        <v>2</v>
      </c>
      <c r="R6676" s="23">
        <v>2</v>
      </c>
      <c r="S6676" s="23">
        <v>0</v>
      </c>
      <c r="T6676" s="47">
        <v>5</v>
      </c>
      <c r="U6676" s="98" t="s">
        <v>111</v>
      </c>
      <c r="V6676" s="98" t="s">
        <v>3139</v>
      </c>
      <c r="W6676" s="69">
        <f t="shared" si="208"/>
        <v>1.4935238616959856E-2</v>
      </c>
    </row>
    <row r="6677" spans="1:23">
      <c r="A6677" s="98">
        <f t="shared" si="209"/>
        <v>959</v>
      </c>
      <c r="B6677" s="99">
        <v>44408</v>
      </c>
      <c r="C6677" s="23">
        <v>4274</v>
      </c>
      <c r="D6677" s="23">
        <v>9</v>
      </c>
      <c r="E6677" s="98" t="s">
        <v>49</v>
      </c>
      <c r="F6677" s="98" t="s">
        <v>53</v>
      </c>
      <c r="G6677" s="98" t="s">
        <v>4242</v>
      </c>
      <c r="H6677" s="98" t="s">
        <v>9126</v>
      </c>
      <c r="I6677" s="98" t="s">
        <v>6168</v>
      </c>
      <c r="J6677" s="99">
        <v>45367</v>
      </c>
      <c r="K6677" s="107">
        <v>5000000</v>
      </c>
      <c r="L6677" s="98" t="s">
        <v>9127</v>
      </c>
      <c r="M6677" s="23">
        <v>1080</v>
      </c>
      <c r="N6677" s="23">
        <v>1</v>
      </c>
      <c r="O6677" s="107">
        <v>5000000</v>
      </c>
      <c r="P6677" s="23">
        <v>180</v>
      </c>
      <c r="Q6677" s="23">
        <v>2</v>
      </c>
      <c r="R6677" s="23">
        <v>2</v>
      </c>
      <c r="S6677" s="23">
        <v>0</v>
      </c>
      <c r="T6677" s="47">
        <v>5</v>
      </c>
      <c r="U6677" s="98" t="s">
        <v>111</v>
      </c>
      <c r="V6677" s="98" t="s">
        <v>3139</v>
      </c>
      <c r="W6677" s="69">
        <f t="shared" si="208"/>
        <v>1.4935238616959856E-2</v>
      </c>
    </row>
    <row r="6678" spans="1:23">
      <c r="A6678" s="98">
        <f t="shared" si="209"/>
        <v>1689</v>
      </c>
      <c r="B6678" s="99">
        <v>44408</v>
      </c>
      <c r="C6678" s="23">
        <v>4275</v>
      </c>
      <c r="D6678" s="23">
        <v>9</v>
      </c>
      <c r="E6678" s="98" t="s">
        <v>49</v>
      </c>
      <c r="F6678" s="98" t="s">
        <v>53</v>
      </c>
      <c r="G6678" s="98" t="s">
        <v>4242</v>
      </c>
      <c r="H6678" s="98" t="s">
        <v>9126</v>
      </c>
      <c r="I6678" s="98" t="s">
        <v>6168</v>
      </c>
      <c r="J6678" s="99">
        <v>46097</v>
      </c>
      <c r="K6678" s="107">
        <v>30000000</v>
      </c>
      <c r="L6678" s="98" t="s">
        <v>9127</v>
      </c>
      <c r="M6678" s="23">
        <v>1800</v>
      </c>
      <c r="N6678" s="23">
        <v>1</v>
      </c>
      <c r="O6678" s="107">
        <v>30000000</v>
      </c>
      <c r="P6678" s="23">
        <v>180</v>
      </c>
      <c r="Q6678" s="23">
        <v>2</v>
      </c>
      <c r="R6678" s="23">
        <v>2</v>
      </c>
      <c r="S6678" s="23">
        <v>0</v>
      </c>
      <c r="T6678" s="47">
        <v>30.096001999999999</v>
      </c>
      <c r="U6678" s="98" t="s">
        <v>111</v>
      </c>
      <c r="V6678" s="98" t="s">
        <v>3139</v>
      </c>
      <c r="W6678" s="69">
        <f t="shared" si="208"/>
        <v>0.15832956214867575</v>
      </c>
    </row>
    <row r="6679" spans="1:23">
      <c r="A6679" s="98">
        <f t="shared" si="209"/>
        <v>1689</v>
      </c>
      <c r="B6679" s="99">
        <v>44408</v>
      </c>
      <c r="C6679" s="23">
        <v>4276</v>
      </c>
      <c r="D6679" s="23">
        <v>9</v>
      </c>
      <c r="E6679" s="98" t="s">
        <v>49</v>
      </c>
      <c r="F6679" s="98" t="s">
        <v>53</v>
      </c>
      <c r="G6679" s="98" t="s">
        <v>4242</v>
      </c>
      <c r="H6679" s="98" t="s">
        <v>9126</v>
      </c>
      <c r="I6679" s="98" t="s">
        <v>6168</v>
      </c>
      <c r="J6679" s="99">
        <v>46097</v>
      </c>
      <c r="K6679" s="107">
        <v>15000000</v>
      </c>
      <c r="L6679" s="98" t="s">
        <v>9127</v>
      </c>
      <c r="M6679" s="23">
        <v>1800</v>
      </c>
      <c r="N6679" s="23">
        <v>1</v>
      </c>
      <c r="O6679" s="107">
        <v>15000000</v>
      </c>
      <c r="P6679" s="23">
        <v>180</v>
      </c>
      <c r="Q6679" s="23">
        <v>2</v>
      </c>
      <c r="R6679" s="23">
        <v>2</v>
      </c>
      <c r="S6679" s="23">
        <v>0</v>
      </c>
      <c r="T6679" s="47">
        <v>15</v>
      </c>
      <c r="U6679" s="98" t="s">
        <v>111</v>
      </c>
      <c r="V6679" s="98" t="s">
        <v>3139</v>
      </c>
      <c r="W6679" s="69">
        <f t="shared" si="208"/>
        <v>7.8912256592425012E-2</v>
      </c>
    </row>
    <row r="6680" spans="1:23">
      <c r="A6680" s="98">
        <f t="shared" si="209"/>
        <v>959</v>
      </c>
      <c r="B6680" s="99">
        <v>44408</v>
      </c>
      <c r="C6680" s="23">
        <v>4277</v>
      </c>
      <c r="D6680" s="23">
        <v>9</v>
      </c>
      <c r="E6680" s="98" t="s">
        <v>49</v>
      </c>
      <c r="F6680" s="98" t="s">
        <v>53</v>
      </c>
      <c r="G6680" s="98" t="s">
        <v>4242</v>
      </c>
      <c r="H6680" s="98" t="s">
        <v>9126</v>
      </c>
      <c r="I6680" s="98" t="s">
        <v>6168</v>
      </c>
      <c r="J6680" s="99">
        <v>45367</v>
      </c>
      <c r="K6680" s="107">
        <v>10000000</v>
      </c>
      <c r="L6680" s="98" t="s">
        <v>9127</v>
      </c>
      <c r="M6680" s="23">
        <v>1080</v>
      </c>
      <c r="N6680" s="23">
        <v>1</v>
      </c>
      <c r="O6680" s="107">
        <v>10000000</v>
      </c>
      <c r="P6680" s="23">
        <v>180</v>
      </c>
      <c r="Q6680" s="23">
        <v>2</v>
      </c>
      <c r="R6680" s="23">
        <v>2</v>
      </c>
      <c r="S6680" s="23">
        <v>0</v>
      </c>
      <c r="T6680" s="47">
        <v>10</v>
      </c>
      <c r="U6680" s="98" t="s">
        <v>111</v>
      </c>
      <c r="V6680" s="98" t="s">
        <v>3139</v>
      </c>
      <c r="W6680" s="69">
        <f t="shared" si="208"/>
        <v>2.9870477233919713E-2</v>
      </c>
    </row>
    <row r="6681" spans="1:23">
      <c r="A6681" s="98">
        <f t="shared" si="209"/>
        <v>959</v>
      </c>
      <c r="B6681" s="99">
        <v>44408</v>
      </c>
      <c r="C6681" s="23">
        <v>4278</v>
      </c>
      <c r="D6681" s="23">
        <v>9</v>
      </c>
      <c r="E6681" s="98" t="s">
        <v>49</v>
      </c>
      <c r="F6681" s="98" t="s">
        <v>53</v>
      </c>
      <c r="G6681" s="98" t="s">
        <v>4242</v>
      </c>
      <c r="H6681" s="98" t="s">
        <v>9126</v>
      </c>
      <c r="I6681" s="98" t="s">
        <v>6168</v>
      </c>
      <c r="J6681" s="99">
        <v>45367</v>
      </c>
      <c r="K6681" s="107">
        <v>5000000</v>
      </c>
      <c r="L6681" s="98" t="s">
        <v>9127</v>
      </c>
      <c r="M6681" s="23">
        <v>1080</v>
      </c>
      <c r="N6681" s="23">
        <v>1</v>
      </c>
      <c r="O6681" s="107">
        <v>5000000</v>
      </c>
      <c r="P6681" s="23">
        <v>180</v>
      </c>
      <c r="Q6681" s="23">
        <v>2</v>
      </c>
      <c r="R6681" s="23">
        <v>2</v>
      </c>
      <c r="S6681" s="23">
        <v>0</v>
      </c>
      <c r="T6681" s="47">
        <v>5</v>
      </c>
      <c r="U6681" s="98" t="s">
        <v>111</v>
      </c>
      <c r="V6681" s="98" t="s">
        <v>3139</v>
      </c>
      <c r="W6681" s="69">
        <f t="shared" si="208"/>
        <v>1.4935238616959856E-2</v>
      </c>
    </row>
    <row r="6682" spans="1:23">
      <c r="A6682" s="98">
        <f t="shared" si="209"/>
        <v>1689</v>
      </c>
      <c r="B6682" s="99">
        <v>44408</v>
      </c>
      <c r="C6682" s="23">
        <v>4279</v>
      </c>
      <c r="D6682" s="23">
        <v>9</v>
      </c>
      <c r="E6682" s="98" t="s">
        <v>49</v>
      </c>
      <c r="F6682" s="98" t="s">
        <v>53</v>
      </c>
      <c r="G6682" s="98" t="s">
        <v>4242</v>
      </c>
      <c r="H6682" s="98" t="s">
        <v>9126</v>
      </c>
      <c r="I6682" s="98" t="s">
        <v>6168</v>
      </c>
      <c r="J6682" s="99">
        <v>46097</v>
      </c>
      <c r="K6682" s="107">
        <v>27000000</v>
      </c>
      <c r="L6682" s="98" t="s">
        <v>9127</v>
      </c>
      <c r="M6682" s="23">
        <v>1800</v>
      </c>
      <c r="N6682" s="23">
        <v>1</v>
      </c>
      <c r="O6682" s="107">
        <v>27000000</v>
      </c>
      <c r="P6682" s="23">
        <v>180</v>
      </c>
      <c r="Q6682" s="23">
        <v>2</v>
      </c>
      <c r="R6682" s="23">
        <v>2</v>
      </c>
      <c r="S6682" s="23">
        <v>0</v>
      </c>
      <c r="T6682" s="47">
        <v>27</v>
      </c>
      <c r="U6682" s="98" t="s">
        <v>111</v>
      </c>
      <c r="V6682" s="98" t="s">
        <v>3139</v>
      </c>
      <c r="W6682" s="69">
        <f t="shared" si="208"/>
        <v>0.14204206186636503</v>
      </c>
    </row>
    <row r="6683" spans="1:23">
      <c r="A6683" s="98">
        <f t="shared" si="209"/>
        <v>959</v>
      </c>
      <c r="B6683" s="99">
        <v>44408</v>
      </c>
      <c r="C6683" s="23">
        <v>4280</v>
      </c>
      <c r="D6683" s="23">
        <v>9</v>
      </c>
      <c r="E6683" s="98" t="s">
        <v>49</v>
      </c>
      <c r="F6683" s="98" t="s">
        <v>53</v>
      </c>
      <c r="G6683" s="98" t="s">
        <v>4242</v>
      </c>
      <c r="H6683" s="98" t="s">
        <v>9126</v>
      </c>
      <c r="I6683" s="98" t="s">
        <v>6168</v>
      </c>
      <c r="J6683" s="99">
        <v>45367</v>
      </c>
      <c r="K6683" s="107">
        <v>15000000</v>
      </c>
      <c r="L6683" s="98" t="s">
        <v>9127</v>
      </c>
      <c r="M6683" s="23">
        <v>1080</v>
      </c>
      <c r="N6683" s="23">
        <v>1</v>
      </c>
      <c r="O6683" s="107">
        <v>15000000</v>
      </c>
      <c r="P6683" s="23">
        <v>180</v>
      </c>
      <c r="Q6683" s="23">
        <v>2</v>
      </c>
      <c r="R6683" s="23">
        <v>2</v>
      </c>
      <c r="S6683" s="23">
        <v>0</v>
      </c>
      <c r="T6683" s="47">
        <v>15</v>
      </c>
      <c r="U6683" s="98" t="s">
        <v>111</v>
      </c>
      <c r="V6683" s="98" t="s">
        <v>3139</v>
      </c>
      <c r="W6683" s="69">
        <f t="shared" si="208"/>
        <v>4.4805715850879571E-2</v>
      </c>
    </row>
    <row r="6684" spans="1:23">
      <c r="A6684" s="98">
        <f t="shared" si="209"/>
        <v>959</v>
      </c>
      <c r="B6684" s="99">
        <v>44408</v>
      </c>
      <c r="C6684" s="23">
        <v>4281</v>
      </c>
      <c r="D6684" s="23">
        <v>9</v>
      </c>
      <c r="E6684" s="98" t="s">
        <v>49</v>
      </c>
      <c r="F6684" s="98" t="s">
        <v>53</v>
      </c>
      <c r="G6684" s="98" t="s">
        <v>4242</v>
      </c>
      <c r="H6684" s="98" t="s">
        <v>9126</v>
      </c>
      <c r="I6684" s="98" t="s">
        <v>6168</v>
      </c>
      <c r="J6684" s="99">
        <v>45367</v>
      </c>
      <c r="K6684" s="107">
        <v>8000000</v>
      </c>
      <c r="L6684" s="98" t="s">
        <v>9127</v>
      </c>
      <c r="M6684" s="23">
        <v>1080</v>
      </c>
      <c r="N6684" s="23">
        <v>1</v>
      </c>
      <c r="O6684" s="107">
        <v>8000000</v>
      </c>
      <c r="P6684" s="23">
        <v>30</v>
      </c>
      <c r="Q6684" s="23">
        <v>2</v>
      </c>
      <c r="R6684" s="23">
        <v>2</v>
      </c>
      <c r="S6684" s="23">
        <v>0</v>
      </c>
      <c r="T6684" s="47">
        <v>7.1111120000000003</v>
      </c>
      <c r="U6684" s="98" t="s">
        <v>111</v>
      </c>
      <c r="V6684" s="98" t="s">
        <v>3139</v>
      </c>
      <c r="W6684" s="69">
        <f t="shared" si="208"/>
        <v>2.1241230910385329E-2</v>
      </c>
    </row>
    <row r="6685" spans="1:23">
      <c r="A6685" s="98">
        <f t="shared" si="209"/>
        <v>1689</v>
      </c>
      <c r="B6685" s="99">
        <v>44408</v>
      </c>
      <c r="C6685" s="23">
        <v>4282</v>
      </c>
      <c r="D6685" s="23">
        <v>9</v>
      </c>
      <c r="E6685" s="98" t="s">
        <v>49</v>
      </c>
      <c r="F6685" s="98" t="s">
        <v>53</v>
      </c>
      <c r="G6685" s="98" t="s">
        <v>4242</v>
      </c>
      <c r="H6685" s="98" t="s">
        <v>9126</v>
      </c>
      <c r="I6685" s="98" t="s">
        <v>6168</v>
      </c>
      <c r="J6685" s="99">
        <v>46097</v>
      </c>
      <c r="K6685" s="107">
        <v>25000000</v>
      </c>
      <c r="L6685" s="98" t="s">
        <v>9127</v>
      </c>
      <c r="M6685" s="23">
        <v>1800</v>
      </c>
      <c r="N6685" s="23">
        <v>1</v>
      </c>
      <c r="O6685" s="107">
        <v>25000000</v>
      </c>
      <c r="P6685" s="23">
        <v>180</v>
      </c>
      <c r="Q6685" s="23">
        <v>2</v>
      </c>
      <c r="R6685" s="23">
        <v>2</v>
      </c>
      <c r="S6685" s="23">
        <v>0</v>
      </c>
      <c r="T6685" s="47">
        <v>25</v>
      </c>
      <c r="U6685" s="98" t="s">
        <v>111</v>
      </c>
      <c r="V6685" s="98" t="s">
        <v>3139</v>
      </c>
      <c r="W6685" s="69">
        <f t="shared" si="208"/>
        <v>0.13152042765404168</v>
      </c>
    </row>
    <row r="6686" spans="1:23">
      <c r="A6686" s="98">
        <f t="shared" si="209"/>
        <v>959</v>
      </c>
      <c r="B6686" s="99">
        <v>44408</v>
      </c>
      <c r="C6686" s="23">
        <v>4283</v>
      </c>
      <c r="D6686" s="23">
        <v>9</v>
      </c>
      <c r="E6686" s="98" t="s">
        <v>49</v>
      </c>
      <c r="F6686" s="98" t="s">
        <v>53</v>
      </c>
      <c r="G6686" s="98" t="s">
        <v>4242</v>
      </c>
      <c r="H6686" s="98" t="s">
        <v>9126</v>
      </c>
      <c r="I6686" s="98" t="s">
        <v>6168</v>
      </c>
      <c r="J6686" s="99">
        <v>45367</v>
      </c>
      <c r="K6686" s="107">
        <v>11000000</v>
      </c>
      <c r="L6686" s="98" t="s">
        <v>9127</v>
      </c>
      <c r="M6686" s="23">
        <v>1080</v>
      </c>
      <c r="N6686" s="23">
        <v>1</v>
      </c>
      <c r="O6686" s="107">
        <v>11000000</v>
      </c>
      <c r="P6686" s="23">
        <v>180</v>
      </c>
      <c r="Q6686" s="23">
        <v>2</v>
      </c>
      <c r="R6686" s="23">
        <v>2</v>
      </c>
      <c r="S6686" s="23">
        <v>0</v>
      </c>
      <c r="T6686" s="47">
        <v>11</v>
      </c>
      <c r="U6686" s="98" t="s">
        <v>111</v>
      </c>
      <c r="V6686" s="98" t="s">
        <v>3139</v>
      </c>
      <c r="W6686" s="69">
        <f t="shared" si="208"/>
        <v>3.285752495731168E-2</v>
      </c>
    </row>
    <row r="6687" spans="1:23">
      <c r="A6687" s="98">
        <f t="shared" si="209"/>
        <v>1689</v>
      </c>
      <c r="B6687" s="99">
        <v>44408</v>
      </c>
      <c r="C6687" s="23">
        <v>4284</v>
      </c>
      <c r="D6687" s="23">
        <v>9</v>
      </c>
      <c r="E6687" s="98" t="s">
        <v>49</v>
      </c>
      <c r="F6687" s="98" t="s">
        <v>53</v>
      </c>
      <c r="G6687" s="98" t="s">
        <v>4242</v>
      </c>
      <c r="H6687" s="98" t="s">
        <v>9126</v>
      </c>
      <c r="I6687" s="98" t="s">
        <v>6168</v>
      </c>
      <c r="J6687" s="99">
        <v>46097</v>
      </c>
      <c r="K6687" s="107">
        <v>13000000</v>
      </c>
      <c r="L6687" s="98" t="s">
        <v>9127</v>
      </c>
      <c r="M6687" s="23">
        <v>1800</v>
      </c>
      <c r="N6687" s="23">
        <v>1</v>
      </c>
      <c r="O6687" s="107">
        <v>13000000</v>
      </c>
      <c r="P6687" s="23">
        <v>180</v>
      </c>
      <c r="Q6687" s="23">
        <v>2</v>
      </c>
      <c r="R6687" s="23">
        <v>2</v>
      </c>
      <c r="S6687" s="23">
        <v>0</v>
      </c>
      <c r="T6687" s="47">
        <v>13</v>
      </c>
      <c r="U6687" s="98" t="s">
        <v>111</v>
      </c>
      <c r="V6687" s="98" t="s">
        <v>3139</v>
      </c>
      <c r="W6687" s="69">
        <f t="shared" si="208"/>
        <v>6.839062238010167E-2</v>
      </c>
    </row>
    <row r="6688" spans="1:23">
      <c r="A6688" s="98">
        <f t="shared" si="209"/>
        <v>959</v>
      </c>
      <c r="B6688" s="99">
        <v>44408</v>
      </c>
      <c r="C6688" s="23">
        <v>4285</v>
      </c>
      <c r="D6688" s="23">
        <v>9</v>
      </c>
      <c r="E6688" s="98" t="s">
        <v>49</v>
      </c>
      <c r="F6688" s="98" t="s">
        <v>53</v>
      </c>
      <c r="G6688" s="98" t="s">
        <v>4242</v>
      </c>
      <c r="H6688" s="98" t="s">
        <v>9126</v>
      </c>
      <c r="I6688" s="98" t="s">
        <v>6168</v>
      </c>
      <c r="J6688" s="99">
        <v>45367</v>
      </c>
      <c r="K6688" s="107">
        <v>14000000</v>
      </c>
      <c r="L6688" s="98" t="s">
        <v>9127</v>
      </c>
      <c r="M6688" s="23">
        <v>1080</v>
      </c>
      <c r="N6688" s="23">
        <v>1</v>
      </c>
      <c r="O6688" s="107">
        <v>14000000</v>
      </c>
      <c r="P6688" s="23">
        <v>180</v>
      </c>
      <c r="Q6688" s="23">
        <v>2</v>
      </c>
      <c r="R6688" s="23">
        <v>2</v>
      </c>
      <c r="S6688" s="23">
        <v>0</v>
      </c>
      <c r="T6688" s="47">
        <v>14</v>
      </c>
      <c r="U6688" s="98" t="s">
        <v>111</v>
      </c>
      <c r="V6688" s="98" t="s">
        <v>3139</v>
      </c>
      <c r="W6688" s="69">
        <f t="shared" si="208"/>
        <v>4.1818668127487593E-2</v>
      </c>
    </row>
    <row r="6689" spans="1:23">
      <c r="A6689" s="98">
        <f t="shared" si="209"/>
        <v>959</v>
      </c>
      <c r="B6689" s="99">
        <v>44408</v>
      </c>
      <c r="C6689" s="23">
        <v>4286</v>
      </c>
      <c r="D6689" s="23">
        <v>9</v>
      </c>
      <c r="E6689" s="98" t="s">
        <v>49</v>
      </c>
      <c r="F6689" s="98" t="s">
        <v>53</v>
      </c>
      <c r="G6689" s="98" t="s">
        <v>4242</v>
      </c>
      <c r="H6689" s="98" t="s">
        <v>9126</v>
      </c>
      <c r="I6689" s="98" t="s">
        <v>6168</v>
      </c>
      <c r="J6689" s="99">
        <v>45367</v>
      </c>
      <c r="K6689" s="107">
        <v>5200000</v>
      </c>
      <c r="L6689" s="98" t="s">
        <v>9127</v>
      </c>
      <c r="M6689" s="23">
        <v>1080</v>
      </c>
      <c r="N6689" s="23">
        <v>1</v>
      </c>
      <c r="O6689" s="107">
        <v>5200000</v>
      </c>
      <c r="P6689" s="23">
        <v>360</v>
      </c>
      <c r="Q6689" s="23">
        <v>2</v>
      </c>
      <c r="R6689" s="23">
        <v>2</v>
      </c>
      <c r="S6689" s="23">
        <v>0</v>
      </c>
      <c r="T6689" s="47">
        <v>5.2</v>
      </c>
      <c r="U6689" s="98" t="s">
        <v>111</v>
      </c>
      <c r="V6689" s="98" t="s">
        <v>3139</v>
      </c>
      <c r="W6689" s="69">
        <f t="shared" si="208"/>
        <v>1.5532648161638251E-2</v>
      </c>
    </row>
    <row r="6690" spans="1:23">
      <c r="A6690" s="98">
        <f t="shared" si="209"/>
        <v>1689</v>
      </c>
      <c r="B6690" s="99">
        <v>44408</v>
      </c>
      <c r="C6690" s="23">
        <v>4287</v>
      </c>
      <c r="D6690" s="23">
        <v>9</v>
      </c>
      <c r="E6690" s="98" t="s">
        <v>49</v>
      </c>
      <c r="F6690" s="98" t="s">
        <v>53</v>
      </c>
      <c r="G6690" s="98" t="s">
        <v>4242</v>
      </c>
      <c r="H6690" s="98" t="s">
        <v>9126</v>
      </c>
      <c r="I6690" s="98" t="s">
        <v>6168</v>
      </c>
      <c r="J6690" s="99">
        <v>46097</v>
      </c>
      <c r="K6690" s="107">
        <v>10000000</v>
      </c>
      <c r="L6690" s="98" t="s">
        <v>9127</v>
      </c>
      <c r="M6690" s="23">
        <v>1800</v>
      </c>
      <c r="N6690" s="23">
        <v>1</v>
      </c>
      <c r="O6690" s="107">
        <v>10000000</v>
      </c>
      <c r="P6690" s="23">
        <v>180</v>
      </c>
      <c r="Q6690" s="23">
        <v>2</v>
      </c>
      <c r="R6690" s="23">
        <v>2</v>
      </c>
      <c r="S6690" s="23">
        <v>0</v>
      </c>
      <c r="T6690" s="47">
        <v>10</v>
      </c>
      <c r="U6690" s="98" t="s">
        <v>111</v>
      </c>
      <c r="V6690" s="98" t="s">
        <v>3139</v>
      </c>
      <c r="W6690" s="69">
        <f t="shared" si="208"/>
        <v>5.2608171061616679E-2</v>
      </c>
    </row>
    <row r="6691" spans="1:23">
      <c r="A6691" s="98">
        <f t="shared" si="209"/>
        <v>1689</v>
      </c>
      <c r="B6691" s="99">
        <v>44408</v>
      </c>
      <c r="C6691" s="23">
        <v>4288</v>
      </c>
      <c r="D6691" s="23">
        <v>9</v>
      </c>
      <c r="E6691" s="98" t="s">
        <v>49</v>
      </c>
      <c r="F6691" s="98" t="s">
        <v>53</v>
      </c>
      <c r="G6691" s="98" t="s">
        <v>4242</v>
      </c>
      <c r="H6691" s="98" t="s">
        <v>9126</v>
      </c>
      <c r="I6691" s="98" t="s">
        <v>6168</v>
      </c>
      <c r="J6691" s="99">
        <v>46097</v>
      </c>
      <c r="K6691" s="107">
        <v>6000000</v>
      </c>
      <c r="L6691" s="98" t="s">
        <v>9127</v>
      </c>
      <c r="M6691" s="23">
        <v>1800</v>
      </c>
      <c r="N6691" s="23">
        <v>1</v>
      </c>
      <c r="O6691" s="107">
        <v>6000000</v>
      </c>
      <c r="P6691" s="23">
        <v>180</v>
      </c>
      <c r="Q6691" s="23">
        <v>2</v>
      </c>
      <c r="R6691" s="23">
        <v>2</v>
      </c>
      <c r="S6691" s="23">
        <v>0</v>
      </c>
      <c r="T6691" s="47">
        <v>6</v>
      </c>
      <c r="U6691" s="98" t="s">
        <v>111</v>
      </c>
      <c r="V6691" s="98" t="s">
        <v>3139</v>
      </c>
      <c r="W6691" s="69">
        <f t="shared" si="208"/>
        <v>3.1564902636970003E-2</v>
      </c>
    </row>
    <row r="6692" spans="1:23">
      <c r="A6692" s="98">
        <f t="shared" si="209"/>
        <v>1689</v>
      </c>
      <c r="B6692" s="99">
        <v>44408</v>
      </c>
      <c r="C6692" s="23">
        <v>4289</v>
      </c>
      <c r="D6692" s="23">
        <v>9</v>
      </c>
      <c r="E6692" s="98" t="s">
        <v>49</v>
      </c>
      <c r="F6692" s="98" t="s">
        <v>53</v>
      </c>
      <c r="G6692" s="98" t="s">
        <v>4242</v>
      </c>
      <c r="H6692" s="98" t="s">
        <v>9126</v>
      </c>
      <c r="I6692" s="98" t="s">
        <v>6168</v>
      </c>
      <c r="J6692" s="99">
        <v>46097</v>
      </c>
      <c r="K6692" s="107">
        <v>12000000</v>
      </c>
      <c r="L6692" s="98" t="s">
        <v>9127</v>
      </c>
      <c r="M6692" s="23">
        <v>1800</v>
      </c>
      <c r="N6692" s="23">
        <v>1</v>
      </c>
      <c r="O6692" s="107">
        <v>12000000</v>
      </c>
      <c r="P6692" s="23">
        <v>180</v>
      </c>
      <c r="Q6692" s="23">
        <v>2</v>
      </c>
      <c r="R6692" s="23">
        <v>2</v>
      </c>
      <c r="S6692" s="23">
        <v>0</v>
      </c>
      <c r="T6692" s="47">
        <v>12</v>
      </c>
      <c r="U6692" s="98" t="s">
        <v>111</v>
      </c>
      <c r="V6692" s="98" t="s">
        <v>3139</v>
      </c>
      <c r="W6692" s="69">
        <f t="shared" si="208"/>
        <v>6.3129805273940007E-2</v>
      </c>
    </row>
    <row r="6693" spans="1:23">
      <c r="A6693" s="98">
        <f t="shared" si="209"/>
        <v>959</v>
      </c>
      <c r="B6693" s="99">
        <v>44408</v>
      </c>
      <c r="C6693" s="23">
        <v>4290</v>
      </c>
      <c r="D6693" s="23">
        <v>9</v>
      </c>
      <c r="E6693" s="98" t="s">
        <v>49</v>
      </c>
      <c r="F6693" s="98" t="s">
        <v>53</v>
      </c>
      <c r="G6693" s="98" t="s">
        <v>4242</v>
      </c>
      <c r="H6693" s="98" t="s">
        <v>9126</v>
      </c>
      <c r="I6693" s="98" t="s">
        <v>6168</v>
      </c>
      <c r="J6693" s="99">
        <v>45367</v>
      </c>
      <c r="K6693" s="107">
        <v>15000000</v>
      </c>
      <c r="L6693" s="98" t="s">
        <v>9127</v>
      </c>
      <c r="M6693" s="23">
        <v>1080</v>
      </c>
      <c r="N6693" s="23">
        <v>1</v>
      </c>
      <c r="O6693" s="107">
        <v>15000000</v>
      </c>
      <c r="P6693" s="23">
        <v>180</v>
      </c>
      <c r="Q6693" s="23">
        <v>2</v>
      </c>
      <c r="R6693" s="23">
        <v>2</v>
      </c>
      <c r="S6693" s="23">
        <v>0</v>
      </c>
      <c r="T6693" s="47">
        <v>15</v>
      </c>
      <c r="U6693" s="98" t="s">
        <v>111</v>
      </c>
      <c r="V6693" s="98" t="s">
        <v>3139</v>
      </c>
      <c r="W6693" s="69">
        <f t="shared" si="208"/>
        <v>4.4805715850879571E-2</v>
      </c>
    </row>
    <row r="6694" spans="1:23">
      <c r="A6694" s="98">
        <f t="shared" si="209"/>
        <v>959</v>
      </c>
      <c r="B6694" s="99">
        <v>44408</v>
      </c>
      <c r="C6694" s="23">
        <v>4291</v>
      </c>
      <c r="D6694" s="23">
        <v>9</v>
      </c>
      <c r="E6694" s="98" t="s">
        <v>49</v>
      </c>
      <c r="F6694" s="98" t="s">
        <v>53</v>
      </c>
      <c r="G6694" s="98" t="s">
        <v>4242</v>
      </c>
      <c r="H6694" s="98" t="s">
        <v>9126</v>
      </c>
      <c r="I6694" s="98" t="s">
        <v>6168</v>
      </c>
      <c r="J6694" s="99">
        <v>45367</v>
      </c>
      <c r="K6694" s="107">
        <v>8000000</v>
      </c>
      <c r="L6694" s="98" t="s">
        <v>9127</v>
      </c>
      <c r="M6694" s="23">
        <v>1080</v>
      </c>
      <c r="N6694" s="23">
        <v>1</v>
      </c>
      <c r="O6694" s="107">
        <v>8000000</v>
      </c>
      <c r="P6694" s="23">
        <v>30</v>
      </c>
      <c r="Q6694" s="23">
        <v>2</v>
      </c>
      <c r="R6694" s="23">
        <v>2</v>
      </c>
      <c r="S6694" s="23">
        <v>0</v>
      </c>
      <c r="T6694" s="47">
        <v>7.1111120000000003</v>
      </c>
      <c r="U6694" s="98" t="s">
        <v>111</v>
      </c>
      <c r="V6694" s="98" t="s">
        <v>3139</v>
      </c>
      <c r="W6694" s="69">
        <f t="shared" si="208"/>
        <v>2.1241230910385329E-2</v>
      </c>
    </row>
    <row r="6695" spans="1:23">
      <c r="A6695" s="98">
        <f t="shared" si="209"/>
        <v>959</v>
      </c>
      <c r="B6695" s="99">
        <v>44408</v>
      </c>
      <c r="C6695" s="23">
        <v>4292</v>
      </c>
      <c r="D6695" s="23">
        <v>9</v>
      </c>
      <c r="E6695" s="98" t="s">
        <v>49</v>
      </c>
      <c r="F6695" s="98" t="s">
        <v>53</v>
      </c>
      <c r="G6695" s="98" t="s">
        <v>4242</v>
      </c>
      <c r="H6695" s="98" t="s">
        <v>9126</v>
      </c>
      <c r="I6695" s="98" t="s">
        <v>6168</v>
      </c>
      <c r="J6695" s="99">
        <v>45367</v>
      </c>
      <c r="K6695" s="107">
        <v>10000000</v>
      </c>
      <c r="L6695" s="98" t="s">
        <v>9127</v>
      </c>
      <c r="M6695" s="23">
        <v>1080</v>
      </c>
      <c r="N6695" s="23">
        <v>1</v>
      </c>
      <c r="O6695" s="107">
        <v>10000000</v>
      </c>
      <c r="P6695" s="23">
        <v>180</v>
      </c>
      <c r="Q6695" s="23">
        <v>2</v>
      </c>
      <c r="R6695" s="23">
        <v>2</v>
      </c>
      <c r="S6695" s="23">
        <v>0</v>
      </c>
      <c r="T6695" s="47">
        <v>10</v>
      </c>
      <c r="U6695" s="98" t="s">
        <v>111</v>
      </c>
      <c r="V6695" s="98" t="s">
        <v>3139</v>
      </c>
      <c r="W6695" s="69">
        <f t="shared" si="208"/>
        <v>2.9870477233919713E-2</v>
      </c>
    </row>
    <row r="6696" spans="1:23">
      <c r="A6696" s="98">
        <f t="shared" si="209"/>
        <v>1689</v>
      </c>
      <c r="B6696" s="99">
        <v>44408</v>
      </c>
      <c r="C6696" s="23">
        <v>4293</v>
      </c>
      <c r="D6696" s="23">
        <v>9</v>
      </c>
      <c r="E6696" s="98" t="s">
        <v>49</v>
      </c>
      <c r="F6696" s="98" t="s">
        <v>53</v>
      </c>
      <c r="G6696" s="98" t="s">
        <v>4242</v>
      </c>
      <c r="H6696" s="98" t="s">
        <v>9126</v>
      </c>
      <c r="I6696" s="98" t="s">
        <v>6168</v>
      </c>
      <c r="J6696" s="99">
        <v>46097</v>
      </c>
      <c r="K6696" s="107">
        <v>30000000</v>
      </c>
      <c r="L6696" s="98" t="s">
        <v>9127</v>
      </c>
      <c r="M6696" s="23">
        <v>1800</v>
      </c>
      <c r="N6696" s="23">
        <v>1</v>
      </c>
      <c r="O6696" s="107">
        <v>30000000</v>
      </c>
      <c r="P6696" s="23">
        <v>180</v>
      </c>
      <c r="Q6696" s="23">
        <v>2</v>
      </c>
      <c r="R6696" s="23">
        <v>2</v>
      </c>
      <c r="S6696" s="23">
        <v>0</v>
      </c>
      <c r="T6696" s="47">
        <v>30</v>
      </c>
      <c r="U6696" s="98" t="s">
        <v>111</v>
      </c>
      <c r="V6696" s="98" t="s">
        <v>3139</v>
      </c>
      <c r="W6696" s="69">
        <f t="shared" si="208"/>
        <v>0.15782451318485002</v>
      </c>
    </row>
    <row r="6697" spans="1:23">
      <c r="A6697" s="98">
        <f t="shared" si="209"/>
        <v>959</v>
      </c>
      <c r="B6697" s="99">
        <v>44408</v>
      </c>
      <c r="C6697" s="23">
        <v>4294</v>
      </c>
      <c r="D6697" s="23">
        <v>9</v>
      </c>
      <c r="E6697" s="98" t="s">
        <v>49</v>
      </c>
      <c r="F6697" s="98" t="s">
        <v>53</v>
      </c>
      <c r="G6697" s="98" t="s">
        <v>4242</v>
      </c>
      <c r="H6697" s="98" t="s">
        <v>9126</v>
      </c>
      <c r="I6697" s="98" t="s">
        <v>6168</v>
      </c>
      <c r="J6697" s="99">
        <v>45367</v>
      </c>
      <c r="K6697" s="107">
        <v>7000000</v>
      </c>
      <c r="L6697" s="98" t="s">
        <v>9127</v>
      </c>
      <c r="M6697" s="23">
        <v>1080</v>
      </c>
      <c r="N6697" s="23">
        <v>1</v>
      </c>
      <c r="O6697" s="107">
        <v>7000000</v>
      </c>
      <c r="P6697" s="23">
        <v>180</v>
      </c>
      <c r="Q6697" s="23">
        <v>2</v>
      </c>
      <c r="R6697" s="23">
        <v>2</v>
      </c>
      <c r="S6697" s="23">
        <v>0</v>
      </c>
      <c r="T6697" s="47">
        <v>7</v>
      </c>
      <c r="U6697" s="98" t="s">
        <v>111</v>
      </c>
      <c r="V6697" s="98" t="s">
        <v>3139</v>
      </c>
      <c r="W6697" s="69">
        <f t="shared" si="208"/>
        <v>2.0909334063743797E-2</v>
      </c>
    </row>
    <row r="6698" spans="1:23">
      <c r="A6698" s="98">
        <f t="shared" si="209"/>
        <v>959</v>
      </c>
      <c r="B6698" s="99">
        <v>44408</v>
      </c>
      <c r="C6698" s="23">
        <v>4295</v>
      </c>
      <c r="D6698" s="23">
        <v>9</v>
      </c>
      <c r="E6698" s="98" t="s">
        <v>49</v>
      </c>
      <c r="F6698" s="98" t="s">
        <v>53</v>
      </c>
      <c r="G6698" s="98" t="s">
        <v>4242</v>
      </c>
      <c r="H6698" s="98" t="s">
        <v>9126</v>
      </c>
      <c r="I6698" s="98" t="s">
        <v>6168</v>
      </c>
      <c r="J6698" s="99">
        <v>45367</v>
      </c>
      <c r="K6698" s="107">
        <v>8000000</v>
      </c>
      <c r="L6698" s="98" t="s">
        <v>9127</v>
      </c>
      <c r="M6698" s="23">
        <v>1080</v>
      </c>
      <c r="N6698" s="23">
        <v>1</v>
      </c>
      <c r="O6698" s="107">
        <v>8000000</v>
      </c>
      <c r="P6698" s="23">
        <v>30</v>
      </c>
      <c r="Q6698" s="23">
        <v>2</v>
      </c>
      <c r="R6698" s="23">
        <v>2</v>
      </c>
      <c r="S6698" s="23">
        <v>0</v>
      </c>
      <c r="T6698" s="47">
        <v>7.1111120000000003</v>
      </c>
      <c r="U6698" s="98" t="s">
        <v>111</v>
      </c>
      <c r="V6698" s="98" t="s">
        <v>3139</v>
      </c>
      <c r="W6698" s="69">
        <f t="shared" si="208"/>
        <v>2.1241230910385329E-2</v>
      </c>
    </row>
    <row r="6699" spans="1:23">
      <c r="A6699" s="98">
        <f t="shared" si="209"/>
        <v>959</v>
      </c>
      <c r="B6699" s="99">
        <v>44408</v>
      </c>
      <c r="C6699" s="23">
        <v>4296</v>
      </c>
      <c r="D6699" s="23">
        <v>9</v>
      </c>
      <c r="E6699" s="98" t="s">
        <v>49</v>
      </c>
      <c r="F6699" s="98" t="s">
        <v>53</v>
      </c>
      <c r="G6699" s="98" t="s">
        <v>4242</v>
      </c>
      <c r="H6699" s="98" t="s">
        <v>9126</v>
      </c>
      <c r="I6699" s="98" t="s">
        <v>6168</v>
      </c>
      <c r="J6699" s="99">
        <v>45367</v>
      </c>
      <c r="K6699" s="107">
        <v>10000000</v>
      </c>
      <c r="L6699" s="98" t="s">
        <v>9127</v>
      </c>
      <c r="M6699" s="23">
        <v>1080</v>
      </c>
      <c r="N6699" s="23">
        <v>1</v>
      </c>
      <c r="O6699" s="107">
        <v>10000000</v>
      </c>
      <c r="P6699" s="23">
        <v>180</v>
      </c>
      <c r="Q6699" s="23">
        <v>2</v>
      </c>
      <c r="R6699" s="23">
        <v>2</v>
      </c>
      <c r="S6699" s="23">
        <v>0</v>
      </c>
      <c r="T6699" s="47">
        <v>10</v>
      </c>
      <c r="U6699" s="98" t="s">
        <v>111</v>
      </c>
      <c r="V6699" s="98" t="s">
        <v>3139</v>
      </c>
      <c r="W6699" s="69">
        <f t="shared" si="208"/>
        <v>2.9870477233919713E-2</v>
      </c>
    </row>
    <row r="6700" spans="1:23">
      <c r="A6700" s="98">
        <f t="shared" si="209"/>
        <v>959</v>
      </c>
      <c r="B6700" s="99">
        <v>44408</v>
      </c>
      <c r="C6700" s="23">
        <v>4297</v>
      </c>
      <c r="D6700" s="23">
        <v>9</v>
      </c>
      <c r="E6700" s="98" t="s">
        <v>49</v>
      </c>
      <c r="F6700" s="98" t="s">
        <v>53</v>
      </c>
      <c r="G6700" s="98" t="s">
        <v>4242</v>
      </c>
      <c r="H6700" s="98" t="s">
        <v>9126</v>
      </c>
      <c r="I6700" s="98" t="s">
        <v>6168</v>
      </c>
      <c r="J6700" s="99">
        <v>45367</v>
      </c>
      <c r="K6700" s="107">
        <v>5000000</v>
      </c>
      <c r="L6700" s="98" t="s">
        <v>9127</v>
      </c>
      <c r="M6700" s="23">
        <v>1080</v>
      </c>
      <c r="N6700" s="23">
        <v>1</v>
      </c>
      <c r="O6700" s="107">
        <v>5000000</v>
      </c>
      <c r="P6700" s="23">
        <v>180</v>
      </c>
      <c r="Q6700" s="23">
        <v>2</v>
      </c>
      <c r="R6700" s="23">
        <v>2</v>
      </c>
      <c r="S6700" s="23">
        <v>0</v>
      </c>
      <c r="T6700" s="47">
        <v>5</v>
      </c>
      <c r="U6700" s="98" t="s">
        <v>111</v>
      </c>
      <c r="V6700" s="98" t="s">
        <v>3139</v>
      </c>
      <c r="W6700" s="69">
        <f t="shared" si="208"/>
        <v>1.4935238616959856E-2</v>
      </c>
    </row>
    <row r="6701" spans="1:23">
      <c r="A6701" s="98">
        <f t="shared" si="209"/>
        <v>1689</v>
      </c>
      <c r="B6701" s="99">
        <v>44408</v>
      </c>
      <c r="C6701" s="23">
        <v>4298</v>
      </c>
      <c r="D6701" s="23">
        <v>9</v>
      </c>
      <c r="E6701" s="98" t="s">
        <v>49</v>
      </c>
      <c r="F6701" s="98" t="s">
        <v>53</v>
      </c>
      <c r="G6701" s="98" t="s">
        <v>4242</v>
      </c>
      <c r="H6701" s="98" t="s">
        <v>9126</v>
      </c>
      <c r="I6701" s="98" t="s">
        <v>6168</v>
      </c>
      <c r="J6701" s="99">
        <v>46097</v>
      </c>
      <c r="K6701" s="107">
        <v>10000000</v>
      </c>
      <c r="L6701" s="98" t="s">
        <v>9127</v>
      </c>
      <c r="M6701" s="23">
        <v>1800</v>
      </c>
      <c r="N6701" s="23">
        <v>1</v>
      </c>
      <c r="O6701" s="107">
        <v>10000000</v>
      </c>
      <c r="P6701" s="23">
        <v>180</v>
      </c>
      <c r="Q6701" s="23">
        <v>2</v>
      </c>
      <c r="R6701" s="23">
        <v>2</v>
      </c>
      <c r="S6701" s="23">
        <v>0</v>
      </c>
      <c r="T6701" s="47">
        <v>10</v>
      </c>
      <c r="U6701" s="98" t="s">
        <v>111</v>
      </c>
      <c r="V6701" s="98" t="s">
        <v>3139</v>
      </c>
      <c r="W6701" s="69">
        <f t="shared" si="208"/>
        <v>5.2608171061616679E-2</v>
      </c>
    </row>
    <row r="6702" spans="1:23">
      <c r="A6702" s="98">
        <f t="shared" si="209"/>
        <v>959</v>
      </c>
      <c r="B6702" s="99">
        <v>44408</v>
      </c>
      <c r="C6702" s="23">
        <v>4299</v>
      </c>
      <c r="D6702" s="23">
        <v>9</v>
      </c>
      <c r="E6702" s="98" t="s">
        <v>49</v>
      </c>
      <c r="F6702" s="98" t="s">
        <v>53</v>
      </c>
      <c r="G6702" s="98" t="s">
        <v>4242</v>
      </c>
      <c r="H6702" s="98" t="s">
        <v>9126</v>
      </c>
      <c r="I6702" s="98" t="s">
        <v>6168</v>
      </c>
      <c r="J6702" s="99">
        <v>45367</v>
      </c>
      <c r="K6702" s="107">
        <v>15000000</v>
      </c>
      <c r="L6702" s="98" t="s">
        <v>9127</v>
      </c>
      <c r="M6702" s="23">
        <v>1080</v>
      </c>
      <c r="N6702" s="23">
        <v>1</v>
      </c>
      <c r="O6702" s="107">
        <v>15000000</v>
      </c>
      <c r="P6702" s="23">
        <v>180</v>
      </c>
      <c r="Q6702" s="23">
        <v>2</v>
      </c>
      <c r="R6702" s="23">
        <v>2</v>
      </c>
      <c r="S6702" s="23">
        <v>0</v>
      </c>
      <c r="T6702" s="47">
        <v>15</v>
      </c>
      <c r="U6702" s="98" t="s">
        <v>111</v>
      </c>
      <c r="V6702" s="98" t="s">
        <v>3139</v>
      </c>
      <c r="W6702" s="69">
        <f t="shared" si="208"/>
        <v>4.4805715850879571E-2</v>
      </c>
    </row>
    <row r="6703" spans="1:23">
      <c r="A6703" s="98">
        <f t="shared" si="209"/>
        <v>1689</v>
      </c>
      <c r="B6703" s="99">
        <v>44408</v>
      </c>
      <c r="C6703" s="23">
        <v>4300</v>
      </c>
      <c r="D6703" s="23">
        <v>9</v>
      </c>
      <c r="E6703" s="98" t="s">
        <v>49</v>
      </c>
      <c r="F6703" s="98" t="s">
        <v>53</v>
      </c>
      <c r="G6703" s="98" t="s">
        <v>4242</v>
      </c>
      <c r="H6703" s="98" t="s">
        <v>9126</v>
      </c>
      <c r="I6703" s="98" t="s">
        <v>6168</v>
      </c>
      <c r="J6703" s="99">
        <v>46097</v>
      </c>
      <c r="K6703" s="107">
        <v>30000000</v>
      </c>
      <c r="L6703" s="98" t="s">
        <v>9127</v>
      </c>
      <c r="M6703" s="23">
        <v>1800</v>
      </c>
      <c r="N6703" s="23">
        <v>1</v>
      </c>
      <c r="O6703" s="107">
        <v>30000000</v>
      </c>
      <c r="P6703" s="23">
        <v>180</v>
      </c>
      <c r="Q6703" s="23">
        <v>2</v>
      </c>
      <c r="R6703" s="23">
        <v>2</v>
      </c>
      <c r="S6703" s="23">
        <v>0</v>
      </c>
      <c r="T6703" s="47">
        <v>30</v>
      </c>
      <c r="U6703" s="98" t="s">
        <v>111</v>
      </c>
      <c r="V6703" s="98" t="s">
        <v>3139</v>
      </c>
      <c r="W6703" s="69">
        <f t="shared" si="208"/>
        <v>0.15782451318485002</v>
      </c>
    </row>
    <row r="6704" spans="1:23">
      <c r="A6704" s="98">
        <f t="shared" si="209"/>
        <v>1690</v>
      </c>
      <c r="B6704" s="99">
        <v>44408</v>
      </c>
      <c r="C6704" s="23">
        <v>4301</v>
      </c>
      <c r="D6704" s="23">
        <v>9</v>
      </c>
      <c r="E6704" s="98" t="s">
        <v>49</v>
      </c>
      <c r="F6704" s="98" t="s">
        <v>53</v>
      </c>
      <c r="G6704" s="98" t="s">
        <v>4242</v>
      </c>
      <c r="H6704" s="98" t="s">
        <v>9126</v>
      </c>
      <c r="I6704" s="98" t="s">
        <v>6287</v>
      </c>
      <c r="J6704" s="99">
        <v>46098</v>
      </c>
      <c r="K6704" s="107">
        <v>15000000</v>
      </c>
      <c r="L6704" s="98" t="s">
        <v>9127</v>
      </c>
      <c r="M6704" s="23">
        <v>1800</v>
      </c>
      <c r="N6704" s="23">
        <v>1</v>
      </c>
      <c r="O6704" s="107">
        <v>15000000</v>
      </c>
      <c r="P6704" s="23">
        <v>180</v>
      </c>
      <c r="Q6704" s="23">
        <v>2</v>
      </c>
      <c r="R6704" s="23">
        <v>2</v>
      </c>
      <c r="S6704" s="23">
        <v>0</v>
      </c>
      <c r="T6704" s="47">
        <v>15</v>
      </c>
      <c r="U6704" s="98" t="s">
        <v>111</v>
      </c>
      <c r="V6704" s="98" t="s">
        <v>3139</v>
      </c>
      <c r="W6704" s="69">
        <f t="shared" si="208"/>
        <v>7.8958977881112058E-2</v>
      </c>
    </row>
    <row r="6705" spans="1:23">
      <c r="A6705" s="98">
        <f t="shared" si="209"/>
        <v>960</v>
      </c>
      <c r="B6705" s="99">
        <v>44408</v>
      </c>
      <c r="C6705" s="23">
        <v>4302</v>
      </c>
      <c r="D6705" s="23">
        <v>9</v>
      </c>
      <c r="E6705" s="98" t="s">
        <v>49</v>
      </c>
      <c r="F6705" s="98" t="s">
        <v>53</v>
      </c>
      <c r="G6705" s="98" t="s">
        <v>4242</v>
      </c>
      <c r="H6705" s="98" t="s">
        <v>9126</v>
      </c>
      <c r="I6705" s="98" t="s">
        <v>6287</v>
      </c>
      <c r="J6705" s="99">
        <v>45368</v>
      </c>
      <c r="K6705" s="107">
        <v>10000000</v>
      </c>
      <c r="L6705" s="98" t="s">
        <v>9127</v>
      </c>
      <c r="M6705" s="23">
        <v>1080</v>
      </c>
      <c r="N6705" s="23">
        <v>1</v>
      </c>
      <c r="O6705" s="107">
        <v>10000000</v>
      </c>
      <c r="P6705" s="23">
        <v>360</v>
      </c>
      <c r="Q6705" s="23">
        <v>2</v>
      </c>
      <c r="R6705" s="23">
        <v>2</v>
      </c>
      <c r="S6705" s="23">
        <v>0</v>
      </c>
      <c r="T6705" s="47">
        <v>10</v>
      </c>
      <c r="U6705" s="98" t="s">
        <v>111</v>
      </c>
      <c r="V6705" s="98" t="s">
        <v>3139</v>
      </c>
      <c r="W6705" s="69">
        <f t="shared" si="208"/>
        <v>2.9901624759711077E-2</v>
      </c>
    </row>
    <row r="6706" spans="1:23">
      <c r="A6706" s="98">
        <f t="shared" si="209"/>
        <v>960</v>
      </c>
      <c r="B6706" s="99">
        <v>44408</v>
      </c>
      <c r="C6706" s="23">
        <v>4303</v>
      </c>
      <c r="D6706" s="23">
        <v>9</v>
      </c>
      <c r="E6706" s="98" t="s">
        <v>49</v>
      </c>
      <c r="F6706" s="98" t="s">
        <v>53</v>
      </c>
      <c r="G6706" s="98" t="s">
        <v>4242</v>
      </c>
      <c r="H6706" s="98" t="s">
        <v>9126</v>
      </c>
      <c r="I6706" s="98" t="s">
        <v>6287</v>
      </c>
      <c r="J6706" s="99">
        <v>45368</v>
      </c>
      <c r="K6706" s="107">
        <v>17000000</v>
      </c>
      <c r="L6706" s="98" t="s">
        <v>9127</v>
      </c>
      <c r="M6706" s="23">
        <v>1080</v>
      </c>
      <c r="N6706" s="23">
        <v>1</v>
      </c>
      <c r="O6706" s="107">
        <v>17000000</v>
      </c>
      <c r="P6706" s="23">
        <v>180</v>
      </c>
      <c r="Q6706" s="23">
        <v>2</v>
      </c>
      <c r="R6706" s="23">
        <v>2</v>
      </c>
      <c r="S6706" s="23">
        <v>0</v>
      </c>
      <c r="T6706" s="47">
        <v>17</v>
      </c>
      <c r="U6706" s="98" t="s">
        <v>111</v>
      </c>
      <c r="V6706" s="98" t="s">
        <v>3139</v>
      </c>
      <c r="W6706" s="69">
        <f t="shared" si="208"/>
        <v>5.0832762091508832E-2</v>
      </c>
    </row>
    <row r="6707" spans="1:23">
      <c r="A6707" s="98">
        <f t="shared" si="209"/>
        <v>1325</v>
      </c>
      <c r="B6707" s="99">
        <v>44408</v>
      </c>
      <c r="C6707" s="23">
        <v>4304</v>
      </c>
      <c r="D6707" s="23">
        <v>9</v>
      </c>
      <c r="E6707" s="98" t="s">
        <v>49</v>
      </c>
      <c r="F6707" s="98" t="s">
        <v>53</v>
      </c>
      <c r="G6707" s="98" t="s">
        <v>4242</v>
      </c>
      <c r="H6707" s="98" t="s">
        <v>9126</v>
      </c>
      <c r="I6707" s="98" t="s">
        <v>6287</v>
      </c>
      <c r="J6707" s="99">
        <v>45733</v>
      </c>
      <c r="K6707" s="107">
        <v>7000000</v>
      </c>
      <c r="L6707" s="98" t="s">
        <v>9127</v>
      </c>
      <c r="M6707" s="23">
        <v>1440</v>
      </c>
      <c r="N6707" s="23">
        <v>1</v>
      </c>
      <c r="O6707" s="107">
        <v>7000000</v>
      </c>
      <c r="P6707" s="23">
        <v>180</v>
      </c>
      <c r="Q6707" s="23">
        <v>2</v>
      </c>
      <c r="R6707" s="23">
        <v>2</v>
      </c>
      <c r="S6707" s="23">
        <v>0</v>
      </c>
      <c r="T6707" s="47">
        <v>7</v>
      </c>
      <c r="U6707" s="98" t="s">
        <v>111</v>
      </c>
      <c r="V6707" s="98" t="s">
        <v>3139</v>
      </c>
      <c r="W6707" s="69">
        <f t="shared" si="208"/>
        <v>2.888933017149169E-2</v>
      </c>
    </row>
    <row r="6708" spans="1:23">
      <c r="A6708" s="98">
        <f t="shared" si="209"/>
        <v>960</v>
      </c>
      <c r="B6708" s="99">
        <v>44408</v>
      </c>
      <c r="C6708" s="23">
        <v>4305</v>
      </c>
      <c r="D6708" s="23">
        <v>9</v>
      </c>
      <c r="E6708" s="98" t="s">
        <v>49</v>
      </c>
      <c r="F6708" s="98" t="s">
        <v>53</v>
      </c>
      <c r="G6708" s="98" t="s">
        <v>4242</v>
      </c>
      <c r="H6708" s="98" t="s">
        <v>9126</v>
      </c>
      <c r="I6708" s="98" t="s">
        <v>6287</v>
      </c>
      <c r="J6708" s="99">
        <v>45368</v>
      </c>
      <c r="K6708" s="107">
        <v>15000000</v>
      </c>
      <c r="L6708" s="98" t="s">
        <v>9127</v>
      </c>
      <c r="M6708" s="23">
        <v>1080</v>
      </c>
      <c r="N6708" s="23">
        <v>1</v>
      </c>
      <c r="O6708" s="107">
        <v>15000000</v>
      </c>
      <c r="P6708" s="23">
        <v>180</v>
      </c>
      <c r="Q6708" s="23">
        <v>2</v>
      </c>
      <c r="R6708" s="23">
        <v>2</v>
      </c>
      <c r="S6708" s="23">
        <v>0</v>
      </c>
      <c r="T6708" s="47">
        <v>15</v>
      </c>
      <c r="U6708" s="98" t="s">
        <v>111</v>
      </c>
      <c r="V6708" s="98" t="s">
        <v>3139</v>
      </c>
      <c r="W6708" s="69">
        <f t="shared" si="208"/>
        <v>4.4852437139566617E-2</v>
      </c>
    </row>
    <row r="6709" spans="1:23">
      <c r="A6709" s="98">
        <f t="shared" si="209"/>
        <v>960</v>
      </c>
      <c r="B6709" s="99">
        <v>44408</v>
      </c>
      <c r="C6709" s="23">
        <v>4306</v>
      </c>
      <c r="D6709" s="23">
        <v>9</v>
      </c>
      <c r="E6709" s="98" t="s">
        <v>49</v>
      </c>
      <c r="F6709" s="98" t="s">
        <v>53</v>
      </c>
      <c r="G6709" s="98" t="s">
        <v>4242</v>
      </c>
      <c r="H6709" s="98" t="s">
        <v>9126</v>
      </c>
      <c r="I6709" s="98" t="s">
        <v>6287</v>
      </c>
      <c r="J6709" s="99">
        <v>45368</v>
      </c>
      <c r="K6709" s="107">
        <v>40000000</v>
      </c>
      <c r="L6709" s="98" t="s">
        <v>9127</v>
      </c>
      <c r="M6709" s="23">
        <v>1080</v>
      </c>
      <c r="N6709" s="23">
        <v>1</v>
      </c>
      <c r="O6709" s="107">
        <v>40000000</v>
      </c>
      <c r="P6709" s="23">
        <v>180</v>
      </c>
      <c r="Q6709" s="23">
        <v>2</v>
      </c>
      <c r="R6709" s="23">
        <v>2</v>
      </c>
      <c r="S6709" s="23">
        <v>2.6</v>
      </c>
      <c r="T6709" s="47">
        <v>40.127536999999997</v>
      </c>
      <c r="U6709" s="98" t="s">
        <v>111</v>
      </c>
      <c r="V6709" s="98" t="s">
        <v>3139</v>
      </c>
      <c r="W6709" s="69">
        <f t="shared" si="208"/>
        <v>0.11998785539054223</v>
      </c>
    </row>
    <row r="6710" spans="1:23">
      <c r="A6710" s="98">
        <f t="shared" si="209"/>
        <v>1690</v>
      </c>
      <c r="B6710" s="99">
        <v>44408</v>
      </c>
      <c r="C6710" s="23">
        <v>4307</v>
      </c>
      <c r="D6710" s="23">
        <v>9</v>
      </c>
      <c r="E6710" s="98" t="s">
        <v>49</v>
      </c>
      <c r="F6710" s="98" t="s">
        <v>53</v>
      </c>
      <c r="G6710" s="98" t="s">
        <v>4242</v>
      </c>
      <c r="H6710" s="98" t="s">
        <v>9126</v>
      </c>
      <c r="I6710" s="98" t="s">
        <v>6287</v>
      </c>
      <c r="J6710" s="99">
        <v>46098</v>
      </c>
      <c r="K6710" s="107">
        <v>25000000</v>
      </c>
      <c r="L6710" s="98" t="s">
        <v>9127</v>
      </c>
      <c r="M6710" s="23">
        <v>1800</v>
      </c>
      <c r="N6710" s="23">
        <v>1</v>
      </c>
      <c r="O6710" s="107">
        <v>25000000</v>
      </c>
      <c r="P6710" s="23">
        <v>180</v>
      </c>
      <c r="Q6710" s="23">
        <v>2</v>
      </c>
      <c r="R6710" s="23">
        <v>2</v>
      </c>
      <c r="S6710" s="23">
        <v>2.6</v>
      </c>
      <c r="T6710" s="47">
        <v>25.079753</v>
      </c>
      <c r="U6710" s="98" t="s">
        <v>111</v>
      </c>
      <c r="V6710" s="98" t="s">
        <v>3139</v>
      </c>
      <c r="W6710" s="69">
        <f t="shared" si="208"/>
        <v>0.13201811082605025</v>
      </c>
    </row>
    <row r="6711" spans="1:23">
      <c r="A6711" s="98">
        <f t="shared" si="209"/>
        <v>1691</v>
      </c>
      <c r="B6711" s="99">
        <v>44408</v>
      </c>
      <c r="C6711" s="23">
        <v>4308</v>
      </c>
      <c r="D6711" s="23">
        <v>9</v>
      </c>
      <c r="E6711" s="98" t="s">
        <v>49</v>
      </c>
      <c r="F6711" s="98" t="s">
        <v>53</v>
      </c>
      <c r="G6711" s="98" t="s">
        <v>4242</v>
      </c>
      <c r="H6711" s="98" t="s">
        <v>9126</v>
      </c>
      <c r="I6711" s="98" t="s">
        <v>6110</v>
      </c>
      <c r="J6711" s="99">
        <v>46099</v>
      </c>
      <c r="K6711" s="107">
        <v>20000000</v>
      </c>
      <c r="L6711" s="98" t="s">
        <v>9127</v>
      </c>
      <c r="M6711" s="23">
        <v>1800</v>
      </c>
      <c r="N6711" s="23">
        <v>1</v>
      </c>
      <c r="O6711" s="107">
        <v>20000000</v>
      </c>
      <c r="P6711" s="23">
        <v>360</v>
      </c>
      <c r="Q6711" s="23">
        <v>2</v>
      </c>
      <c r="R6711" s="23">
        <v>2</v>
      </c>
      <c r="S6711" s="23">
        <v>0</v>
      </c>
      <c r="T6711" s="47">
        <v>20</v>
      </c>
      <c r="U6711" s="98" t="s">
        <v>111</v>
      </c>
      <c r="V6711" s="98" t="s">
        <v>3139</v>
      </c>
      <c r="W6711" s="69">
        <f t="shared" si="208"/>
        <v>0.10534093222639881</v>
      </c>
    </row>
    <row r="6712" spans="1:23">
      <c r="A6712" s="98">
        <f t="shared" si="209"/>
        <v>1691</v>
      </c>
      <c r="B6712" s="99">
        <v>44408</v>
      </c>
      <c r="C6712" s="23">
        <v>4309</v>
      </c>
      <c r="D6712" s="23">
        <v>9</v>
      </c>
      <c r="E6712" s="98" t="s">
        <v>49</v>
      </c>
      <c r="F6712" s="98" t="s">
        <v>53</v>
      </c>
      <c r="G6712" s="98" t="s">
        <v>4242</v>
      </c>
      <c r="H6712" s="98" t="s">
        <v>9126</v>
      </c>
      <c r="I6712" s="98" t="s">
        <v>6110</v>
      </c>
      <c r="J6712" s="99">
        <v>46099</v>
      </c>
      <c r="K6712" s="107">
        <v>20000000</v>
      </c>
      <c r="L6712" s="98" t="s">
        <v>9127</v>
      </c>
      <c r="M6712" s="23">
        <v>1800</v>
      </c>
      <c r="N6712" s="23">
        <v>1</v>
      </c>
      <c r="O6712" s="107">
        <v>20000000</v>
      </c>
      <c r="P6712" s="23">
        <v>180</v>
      </c>
      <c r="Q6712" s="23">
        <v>2</v>
      </c>
      <c r="R6712" s="23">
        <v>2</v>
      </c>
      <c r="S6712" s="23">
        <v>0</v>
      </c>
      <c r="T6712" s="47">
        <v>20</v>
      </c>
      <c r="U6712" s="98" t="s">
        <v>111</v>
      </c>
      <c r="V6712" s="98" t="s">
        <v>3139</v>
      </c>
      <c r="W6712" s="69">
        <f t="shared" si="208"/>
        <v>0.10534093222639881</v>
      </c>
    </row>
    <row r="6713" spans="1:23">
      <c r="A6713" s="98">
        <f t="shared" si="209"/>
        <v>1691</v>
      </c>
      <c r="B6713" s="99">
        <v>44408</v>
      </c>
      <c r="C6713" s="23">
        <v>4310</v>
      </c>
      <c r="D6713" s="23">
        <v>9</v>
      </c>
      <c r="E6713" s="98" t="s">
        <v>49</v>
      </c>
      <c r="F6713" s="98" t="s">
        <v>53</v>
      </c>
      <c r="G6713" s="98" t="s">
        <v>4242</v>
      </c>
      <c r="H6713" s="98" t="s">
        <v>9126</v>
      </c>
      <c r="I6713" s="98" t="s">
        <v>6110</v>
      </c>
      <c r="J6713" s="99">
        <v>46099</v>
      </c>
      <c r="K6713" s="107">
        <v>14000000</v>
      </c>
      <c r="L6713" s="98" t="s">
        <v>9127</v>
      </c>
      <c r="M6713" s="23">
        <v>1800</v>
      </c>
      <c r="N6713" s="23">
        <v>1</v>
      </c>
      <c r="O6713" s="107">
        <v>14000000</v>
      </c>
      <c r="P6713" s="23">
        <v>180</v>
      </c>
      <c r="Q6713" s="23">
        <v>2</v>
      </c>
      <c r="R6713" s="23">
        <v>2</v>
      </c>
      <c r="S6713" s="23">
        <v>0</v>
      </c>
      <c r="T6713" s="47">
        <v>14</v>
      </c>
      <c r="U6713" s="98" t="s">
        <v>111</v>
      </c>
      <c r="V6713" s="98" t="s">
        <v>3139</v>
      </c>
      <c r="W6713" s="69">
        <f t="shared" si="208"/>
        <v>7.3738652558479167E-2</v>
      </c>
    </row>
    <row r="6714" spans="1:23">
      <c r="A6714" s="98">
        <f t="shared" si="209"/>
        <v>595</v>
      </c>
      <c r="B6714" s="99">
        <v>44408</v>
      </c>
      <c r="C6714" s="23">
        <v>4311</v>
      </c>
      <c r="D6714" s="23">
        <v>9</v>
      </c>
      <c r="E6714" s="98" t="s">
        <v>49</v>
      </c>
      <c r="F6714" s="98" t="s">
        <v>53</v>
      </c>
      <c r="G6714" s="98" t="s">
        <v>4242</v>
      </c>
      <c r="H6714" s="98" t="s">
        <v>9126</v>
      </c>
      <c r="I6714" s="98" t="s">
        <v>6110</v>
      </c>
      <c r="J6714" s="99">
        <v>45003</v>
      </c>
      <c r="K6714" s="107">
        <v>11000000</v>
      </c>
      <c r="L6714" s="98" t="s">
        <v>9127</v>
      </c>
      <c r="M6714" s="23">
        <v>720</v>
      </c>
      <c r="N6714" s="23">
        <v>1</v>
      </c>
      <c r="O6714" s="107">
        <v>11000000</v>
      </c>
      <c r="P6714" s="23">
        <v>30</v>
      </c>
      <c r="Q6714" s="23">
        <v>2</v>
      </c>
      <c r="R6714" s="23">
        <v>2</v>
      </c>
      <c r="S6714" s="23">
        <v>0</v>
      </c>
      <c r="T6714" s="47">
        <v>9.1666679999999996</v>
      </c>
      <c r="U6714" s="98" t="s">
        <v>111</v>
      </c>
      <c r="V6714" s="98" t="s">
        <v>3139</v>
      </c>
      <c r="W6714" s="69">
        <f t="shared" si="208"/>
        <v>1.6988382163077756E-2</v>
      </c>
    </row>
    <row r="6715" spans="1:23">
      <c r="A6715" s="98">
        <f t="shared" si="209"/>
        <v>1691</v>
      </c>
      <c r="B6715" s="99">
        <v>44408</v>
      </c>
      <c r="C6715" s="23">
        <v>4312</v>
      </c>
      <c r="D6715" s="23">
        <v>9</v>
      </c>
      <c r="E6715" s="98" t="s">
        <v>49</v>
      </c>
      <c r="F6715" s="98" t="s">
        <v>53</v>
      </c>
      <c r="G6715" s="98" t="s">
        <v>4242</v>
      </c>
      <c r="H6715" s="98" t="s">
        <v>9126</v>
      </c>
      <c r="I6715" s="98" t="s">
        <v>6110</v>
      </c>
      <c r="J6715" s="99">
        <v>46099</v>
      </c>
      <c r="K6715" s="107">
        <v>15000000</v>
      </c>
      <c r="L6715" s="98" t="s">
        <v>9127</v>
      </c>
      <c r="M6715" s="23">
        <v>1800</v>
      </c>
      <c r="N6715" s="23">
        <v>1</v>
      </c>
      <c r="O6715" s="107">
        <v>15000000</v>
      </c>
      <c r="P6715" s="23">
        <v>180</v>
      </c>
      <c r="Q6715" s="23">
        <v>2</v>
      </c>
      <c r="R6715" s="23">
        <v>2</v>
      </c>
      <c r="S6715" s="23">
        <v>0</v>
      </c>
      <c r="T6715" s="47">
        <v>15</v>
      </c>
      <c r="U6715" s="98" t="s">
        <v>111</v>
      </c>
      <c r="V6715" s="98" t="s">
        <v>3139</v>
      </c>
      <c r="W6715" s="69">
        <f t="shared" si="208"/>
        <v>7.9005699169799118E-2</v>
      </c>
    </row>
    <row r="6716" spans="1:23">
      <c r="A6716" s="98">
        <f t="shared" si="209"/>
        <v>1691</v>
      </c>
      <c r="B6716" s="99">
        <v>44408</v>
      </c>
      <c r="C6716" s="23">
        <v>4313</v>
      </c>
      <c r="D6716" s="23">
        <v>9</v>
      </c>
      <c r="E6716" s="98" t="s">
        <v>49</v>
      </c>
      <c r="F6716" s="98" t="s">
        <v>53</v>
      </c>
      <c r="G6716" s="98" t="s">
        <v>4242</v>
      </c>
      <c r="H6716" s="98" t="s">
        <v>9126</v>
      </c>
      <c r="I6716" s="98" t="s">
        <v>6110</v>
      </c>
      <c r="J6716" s="99">
        <v>46099</v>
      </c>
      <c r="K6716" s="107">
        <v>10000000</v>
      </c>
      <c r="L6716" s="98" t="s">
        <v>9127</v>
      </c>
      <c r="M6716" s="23">
        <v>1800</v>
      </c>
      <c r="N6716" s="23">
        <v>1</v>
      </c>
      <c r="O6716" s="107">
        <v>10000000</v>
      </c>
      <c r="P6716" s="23">
        <v>180</v>
      </c>
      <c r="Q6716" s="23">
        <v>2</v>
      </c>
      <c r="R6716" s="23">
        <v>2</v>
      </c>
      <c r="S6716" s="23">
        <v>0</v>
      </c>
      <c r="T6716" s="47">
        <v>10</v>
      </c>
      <c r="U6716" s="98" t="s">
        <v>111</v>
      </c>
      <c r="V6716" s="98" t="s">
        <v>3139</v>
      </c>
      <c r="W6716" s="69">
        <f t="shared" si="208"/>
        <v>5.2670466113199407E-2</v>
      </c>
    </row>
    <row r="6717" spans="1:23">
      <c r="A6717" s="98">
        <f t="shared" si="209"/>
        <v>961</v>
      </c>
      <c r="B6717" s="99">
        <v>44408</v>
      </c>
      <c r="C6717" s="23">
        <v>4314</v>
      </c>
      <c r="D6717" s="23">
        <v>9</v>
      </c>
      <c r="E6717" s="98" t="s">
        <v>49</v>
      </c>
      <c r="F6717" s="98" t="s">
        <v>53</v>
      </c>
      <c r="G6717" s="98" t="s">
        <v>4242</v>
      </c>
      <c r="H6717" s="98" t="s">
        <v>9126</v>
      </c>
      <c r="I6717" s="98" t="s">
        <v>6110</v>
      </c>
      <c r="J6717" s="99">
        <v>45369</v>
      </c>
      <c r="K6717" s="107">
        <v>10000000</v>
      </c>
      <c r="L6717" s="98" t="s">
        <v>9127</v>
      </c>
      <c r="M6717" s="23">
        <v>1080</v>
      </c>
      <c r="N6717" s="23">
        <v>1</v>
      </c>
      <c r="O6717" s="107">
        <v>10000000</v>
      </c>
      <c r="P6717" s="23">
        <v>180</v>
      </c>
      <c r="Q6717" s="23">
        <v>2</v>
      </c>
      <c r="R6717" s="23">
        <v>2</v>
      </c>
      <c r="S6717" s="23">
        <v>0</v>
      </c>
      <c r="T6717" s="47">
        <v>10</v>
      </c>
      <c r="U6717" s="98" t="s">
        <v>111</v>
      </c>
      <c r="V6717" s="98" t="s">
        <v>3139</v>
      </c>
      <c r="W6717" s="69">
        <f t="shared" si="208"/>
        <v>2.9932772285502444E-2</v>
      </c>
    </row>
    <row r="6718" spans="1:23">
      <c r="A6718" s="98">
        <f t="shared" si="209"/>
        <v>1691</v>
      </c>
      <c r="B6718" s="99">
        <v>44408</v>
      </c>
      <c r="C6718" s="23">
        <v>4315</v>
      </c>
      <c r="D6718" s="23">
        <v>9</v>
      </c>
      <c r="E6718" s="98" t="s">
        <v>49</v>
      </c>
      <c r="F6718" s="98" t="s">
        <v>53</v>
      </c>
      <c r="G6718" s="98" t="s">
        <v>4242</v>
      </c>
      <c r="H6718" s="98" t="s">
        <v>9126</v>
      </c>
      <c r="I6718" s="98" t="s">
        <v>6110</v>
      </c>
      <c r="J6718" s="99">
        <v>46099</v>
      </c>
      <c r="K6718" s="107">
        <v>30000000</v>
      </c>
      <c r="L6718" s="98" t="s">
        <v>9127</v>
      </c>
      <c r="M6718" s="23">
        <v>1800</v>
      </c>
      <c r="N6718" s="23">
        <v>1</v>
      </c>
      <c r="O6718" s="107">
        <v>30000000</v>
      </c>
      <c r="P6718" s="23">
        <v>180</v>
      </c>
      <c r="Q6718" s="23">
        <v>2</v>
      </c>
      <c r="R6718" s="23">
        <v>2</v>
      </c>
      <c r="S6718" s="23">
        <v>0</v>
      </c>
      <c r="T6718" s="47">
        <v>30</v>
      </c>
      <c r="U6718" s="98" t="s">
        <v>111</v>
      </c>
      <c r="V6718" s="98" t="s">
        <v>3139</v>
      </c>
      <c r="W6718" s="69">
        <f t="shared" si="208"/>
        <v>0.15801139833959824</v>
      </c>
    </row>
    <row r="6719" spans="1:23">
      <c r="A6719" s="98">
        <f t="shared" si="209"/>
        <v>49</v>
      </c>
      <c r="B6719" s="99">
        <v>44408</v>
      </c>
      <c r="C6719" s="23">
        <v>4316</v>
      </c>
      <c r="D6719" s="23">
        <v>9</v>
      </c>
      <c r="E6719" s="98" t="s">
        <v>49</v>
      </c>
      <c r="F6719" s="98" t="s">
        <v>53</v>
      </c>
      <c r="G6719" s="98" t="s">
        <v>4242</v>
      </c>
      <c r="H6719" s="98" t="s">
        <v>9126</v>
      </c>
      <c r="I6719" s="98" t="s">
        <v>6110</v>
      </c>
      <c r="J6719" s="99">
        <v>44457</v>
      </c>
      <c r="K6719" s="107">
        <v>10000000</v>
      </c>
      <c r="L6719" s="98" t="s">
        <v>9127</v>
      </c>
      <c r="M6719" s="23">
        <v>180</v>
      </c>
      <c r="N6719" s="23">
        <v>1</v>
      </c>
      <c r="O6719" s="107">
        <v>10000000</v>
      </c>
      <c r="P6719" s="23">
        <v>30</v>
      </c>
      <c r="Q6719" s="23">
        <v>2</v>
      </c>
      <c r="R6719" s="23">
        <v>2</v>
      </c>
      <c r="S6719" s="23">
        <v>0</v>
      </c>
      <c r="T6719" s="47">
        <v>3.333332</v>
      </c>
      <c r="U6719" s="98" t="s">
        <v>111</v>
      </c>
      <c r="V6719" s="98" t="s">
        <v>3139</v>
      </c>
      <c r="W6719" s="69">
        <f t="shared" si="208"/>
        <v>5.0874271776180471E-4</v>
      </c>
    </row>
    <row r="6720" spans="1:23">
      <c r="A6720" s="98">
        <f t="shared" si="209"/>
        <v>961</v>
      </c>
      <c r="B6720" s="99">
        <v>44408</v>
      </c>
      <c r="C6720" s="23">
        <v>4317</v>
      </c>
      <c r="D6720" s="23">
        <v>9</v>
      </c>
      <c r="E6720" s="98" t="s">
        <v>49</v>
      </c>
      <c r="F6720" s="98" t="s">
        <v>53</v>
      </c>
      <c r="G6720" s="98" t="s">
        <v>4242</v>
      </c>
      <c r="H6720" s="98" t="s">
        <v>9126</v>
      </c>
      <c r="I6720" s="98" t="s">
        <v>6110</v>
      </c>
      <c r="J6720" s="99">
        <v>45369</v>
      </c>
      <c r="K6720" s="107">
        <v>18160000</v>
      </c>
      <c r="L6720" s="98" t="s">
        <v>9127</v>
      </c>
      <c r="M6720" s="23">
        <v>1080</v>
      </c>
      <c r="N6720" s="23">
        <v>1</v>
      </c>
      <c r="O6720" s="107">
        <v>18160000</v>
      </c>
      <c r="P6720" s="23">
        <v>30</v>
      </c>
      <c r="Q6720" s="23">
        <v>2</v>
      </c>
      <c r="R6720" s="23">
        <v>2</v>
      </c>
      <c r="S6720" s="23">
        <v>0</v>
      </c>
      <c r="T6720" s="47">
        <v>16.142223999999999</v>
      </c>
      <c r="U6720" s="98" t="s">
        <v>111</v>
      </c>
      <c r="V6720" s="98" t="s">
        <v>3139</v>
      </c>
      <c r="W6720" s="69">
        <f t="shared" si="208"/>
        <v>4.831815151735723E-2</v>
      </c>
    </row>
    <row r="6721" spans="1:23">
      <c r="A6721" s="98">
        <f t="shared" si="209"/>
        <v>961</v>
      </c>
      <c r="B6721" s="99">
        <v>44408</v>
      </c>
      <c r="C6721" s="23">
        <v>4318</v>
      </c>
      <c r="D6721" s="23">
        <v>9</v>
      </c>
      <c r="E6721" s="98" t="s">
        <v>49</v>
      </c>
      <c r="F6721" s="98" t="s">
        <v>53</v>
      </c>
      <c r="G6721" s="98" t="s">
        <v>4242</v>
      </c>
      <c r="H6721" s="98" t="s">
        <v>9126</v>
      </c>
      <c r="I6721" s="98" t="s">
        <v>6110</v>
      </c>
      <c r="J6721" s="99">
        <v>45369</v>
      </c>
      <c r="K6721" s="107">
        <v>10040000</v>
      </c>
      <c r="L6721" s="98" t="s">
        <v>9127</v>
      </c>
      <c r="M6721" s="23">
        <v>1080</v>
      </c>
      <c r="N6721" s="23">
        <v>1</v>
      </c>
      <c r="O6721" s="107">
        <v>10040000</v>
      </c>
      <c r="P6721" s="23">
        <v>180</v>
      </c>
      <c r="Q6721" s="23">
        <v>2</v>
      </c>
      <c r="R6721" s="23">
        <v>2</v>
      </c>
      <c r="S6721" s="23">
        <v>0</v>
      </c>
      <c r="T6721" s="47">
        <v>10.039999999999999</v>
      </c>
      <c r="U6721" s="98" t="s">
        <v>111</v>
      </c>
      <c r="V6721" s="98" t="s">
        <v>3139</v>
      </c>
      <c r="W6721" s="69">
        <f t="shared" si="208"/>
        <v>3.0052503374644449E-2</v>
      </c>
    </row>
    <row r="6722" spans="1:23">
      <c r="A6722" s="98">
        <f t="shared" si="209"/>
        <v>1691</v>
      </c>
      <c r="B6722" s="99">
        <v>44408</v>
      </c>
      <c r="C6722" s="23">
        <v>4319</v>
      </c>
      <c r="D6722" s="23">
        <v>9</v>
      </c>
      <c r="E6722" s="98" t="s">
        <v>49</v>
      </c>
      <c r="F6722" s="98" t="s">
        <v>53</v>
      </c>
      <c r="G6722" s="98" t="s">
        <v>4242</v>
      </c>
      <c r="H6722" s="98" t="s">
        <v>9126</v>
      </c>
      <c r="I6722" s="98" t="s">
        <v>6110</v>
      </c>
      <c r="J6722" s="99">
        <v>46099</v>
      </c>
      <c r="K6722" s="107">
        <v>30000000</v>
      </c>
      <c r="L6722" s="98" t="s">
        <v>9127</v>
      </c>
      <c r="M6722" s="23">
        <v>1800</v>
      </c>
      <c r="N6722" s="23">
        <v>1</v>
      </c>
      <c r="O6722" s="107">
        <v>30000000</v>
      </c>
      <c r="P6722" s="23">
        <v>360</v>
      </c>
      <c r="Q6722" s="23">
        <v>2</v>
      </c>
      <c r="R6722" s="23">
        <v>2</v>
      </c>
      <c r="S6722" s="23">
        <v>0</v>
      </c>
      <c r="T6722" s="47">
        <v>30</v>
      </c>
      <c r="U6722" s="98" t="s">
        <v>111</v>
      </c>
      <c r="V6722" s="98" t="s">
        <v>3139</v>
      </c>
      <c r="W6722" s="69">
        <f t="shared" ref="W6722:W6785" si="210">+T6722/SUM($T$2:$T$5848)*A6722</f>
        <v>0.15801139833959824</v>
      </c>
    </row>
    <row r="6723" spans="1:23">
      <c r="A6723" s="98">
        <f t="shared" ref="A6723:A6786" si="211">+J6723-B6723</f>
        <v>961</v>
      </c>
      <c r="B6723" s="99">
        <v>44408</v>
      </c>
      <c r="C6723" s="23">
        <v>4320</v>
      </c>
      <c r="D6723" s="23">
        <v>9</v>
      </c>
      <c r="E6723" s="98" t="s">
        <v>49</v>
      </c>
      <c r="F6723" s="98" t="s">
        <v>53</v>
      </c>
      <c r="G6723" s="98" t="s">
        <v>4242</v>
      </c>
      <c r="H6723" s="98" t="s">
        <v>9126</v>
      </c>
      <c r="I6723" s="98" t="s">
        <v>6110</v>
      </c>
      <c r="J6723" s="99">
        <v>45369</v>
      </c>
      <c r="K6723" s="107">
        <v>5000000</v>
      </c>
      <c r="L6723" s="98" t="s">
        <v>9127</v>
      </c>
      <c r="M6723" s="23">
        <v>1080</v>
      </c>
      <c r="N6723" s="23">
        <v>1</v>
      </c>
      <c r="O6723" s="107">
        <v>5000000</v>
      </c>
      <c r="P6723" s="23">
        <v>180</v>
      </c>
      <c r="Q6723" s="23">
        <v>2</v>
      </c>
      <c r="R6723" s="23">
        <v>2</v>
      </c>
      <c r="S6723" s="23">
        <v>0</v>
      </c>
      <c r="T6723" s="47">
        <v>5</v>
      </c>
      <c r="U6723" s="98" t="s">
        <v>111</v>
      </c>
      <c r="V6723" s="98" t="s">
        <v>3139</v>
      </c>
      <c r="W6723" s="69">
        <f t="shared" si="210"/>
        <v>1.4966386142751222E-2</v>
      </c>
    </row>
    <row r="6724" spans="1:23">
      <c r="A6724" s="98">
        <f t="shared" si="211"/>
        <v>961</v>
      </c>
      <c r="B6724" s="99">
        <v>44408</v>
      </c>
      <c r="C6724" s="23">
        <v>4321</v>
      </c>
      <c r="D6724" s="23">
        <v>9</v>
      </c>
      <c r="E6724" s="98" t="s">
        <v>49</v>
      </c>
      <c r="F6724" s="98" t="s">
        <v>53</v>
      </c>
      <c r="G6724" s="98" t="s">
        <v>4242</v>
      </c>
      <c r="H6724" s="98" t="s">
        <v>9126</v>
      </c>
      <c r="I6724" s="98" t="s">
        <v>6110</v>
      </c>
      <c r="J6724" s="99">
        <v>45369</v>
      </c>
      <c r="K6724" s="107">
        <v>5000000</v>
      </c>
      <c r="L6724" s="98" t="s">
        <v>9127</v>
      </c>
      <c r="M6724" s="23">
        <v>1080</v>
      </c>
      <c r="N6724" s="23">
        <v>1</v>
      </c>
      <c r="O6724" s="107">
        <v>5000000</v>
      </c>
      <c r="P6724" s="23">
        <v>180</v>
      </c>
      <c r="Q6724" s="23">
        <v>2</v>
      </c>
      <c r="R6724" s="23">
        <v>2</v>
      </c>
      <c r="S6724" s="23">
        <v>0</v>
      </c>
      <c r="T6724" s="47">
        <v>5</v>
      </c>
      <c r="U6724" s="98" t="s">
        <v>111</v>
      </c>
      <c r="V6724" s="98" t="s">
        <v>3139</v>
      </c>
      <c r="W6724" s="69">
        <f t="shared" si="210"/>
        <v>1.4966386142751222E-2</v>
      </c>
    </row>
    <row r="6725" spans="1:23">
      <c r="A6725" s="98">
        <f t="shared" si="211"/>
        <v>961</v>
      </c>
      <c r="B6725" s="99">
        <v>44408</v>
      </c>
      <c r="C6725" s="23">
        <v>4322</v>
      </c>
      <c r="D6725" s="23">
        <v>9</v>
      </c>
      <c r="E6725" s="98" t="s">
        <v>49</v>
      </c>
      <c r="F6725" s="98" t="s">
        <v>53</v>
      </c>
      <c r="G6725" s="98" t="s">
        <v>4242</v>
      </c>
      <c r="H6725" s="98" t="s">
        <v>9126</v>
      </c>
      <c r="I6725" s="98" t="s">
        <v>6110</v>
      </c>
      <c r="J6725" s="99">
        <v>45369</v>
      </c>
      <c r="K6725" s="107">
        <v>7000000</v>
      </c>
      <c r="L6725" s="98" t="s">
        <v>9127</v>
      </c>
      <c r="M6725" s="23">
        <v>1080</v>
      </c>
      <c r="N6725" s="23">
        <v>1</v>
      </c>
      <c r="O6725" s="107">
        <v>7000000</v>
      </c>
      <c r="P6725" s="23">
        <v>30</v>
      </c>
      <c r="Q6725" s="23">
        <v>2</v>
      </c>
      <c r="R6725" s="23">
        <v>2</v>
      </c>
      <c r="S6725" s="23">
        <v>0</v>
      </c>
      <c r="T6725" s="47">
        <v>6.2222239999999998</v>
      </c>
      <c r="U6725" s="98" t="s">
        <v>111</v>
      </c>
      <c r="V6725" s="98" t="s">
        <v>3139</v>
      </c>
      <c r="W6725" s="69">
        <f t="shared" si="210"/>
        <v>1.8624841410138815E-2</v>
      </c>
    </row>
    <row r="6726" spans="1:23">
      <c r="A6726" s="98">
        <f t="shared" si="211"/>
        <v>1691</v>
      </c>
      <c r="B6726" s="99">
        <v>44408</v>
      </c>
      <c r="C6726" s="23">
        <v>4323</v>
      </c>
      <c r="D6726" s="23">
        <v>9</v>
      </c>
      <c r="E6726" s="98" t="s">
        <v>49</v>
      </c>
      <c r="F6726" s="98" t="s">
        <v>53</v>
      </c>
      <c r="G6726" s="98" t="s">
        <v>4242</v>
      </c>
      <c r="H6726" s="98" t="s">
        <v>9126</v>
      </c>
      <c r="I6726" s="98" t="s">
        <v>6110</v>
      </c>
      <c r="J6726" s="99">
        <v>46099</v>
      </c>
      <c r="K6726" s="107">
        <v>20400000</v>
      </c>
      <c r="L6726" s="98" t="s">
        <v>9127</v>
      </c>
      <c r="M6726" s="23">
        <v>1800</v>
      </c>
      <c r="N6726" s="23">
        <v>1</v>
      </c>
      <c r="O6726" s="107">
        <v>20400000</v>
      </c>
      <c r="P6726" s="23">
        <v>180</v>
      </c>
      <c r="Q6726" s="23">
        <v>2</v>
      </c>
      <c r="R6726" s="23">
        <v>2</v>
      </c>
      <c r="S6726" s="23">
        <v>0</v>
      </c>
      <c r="T6726" s="47">
        <v>20.399999999999999</v>
      </c>
      <c r="U6726" s="98" t="s">
        <v>111</v>
      </c>
      <c r="V6726" s="98" t="s">
        <v>3139</v>
      </c>
      <c r="W6726" s="69">
        <f t="shared" si="210"/>
        <v>0.10744775087092678</v>
      </c>
    </row>
    <row r="6727" spans="1:23">
      <c r="A6727" s="98">
        <f t="shared" si="211"/>
        <v>962</v>
      </c>
      <c r="B6727" s="99">
        <v>44408</v>
      </c>
      <c r="C6727" s="23">
        <v>4324</v>
      </c>
      <c r="D6727" s="23">
        <v>9</v>
      </c>
      <c r="E6727" s="98" t="s">
        <v>49</v>
      </c>
      <c r="F6727" s="98" t="s">
        <v>53</v>
      </c>
      <c r="G6727" s="98" t="s">
        <v>4242</v>
      </c>
      <c r="H6727" s="98" t="s">
        <v>9126</v>
      </c>
      <c r="I6727" s="98" t="s">
        <v>6448</v>
      </c>
      <c r="J6727" s="99">
        <v>45370</v>
      </c>
      <c r="K6727" s="107">
        <v>6000000</v>
      </c>
      <c r="L6727" s="98" t="s">
        <v>9127</v>
      </c>
      <c r="M6727" s="23">
        <v>1080</v>
      </c>
      <c r="N6727" s="23">
        <v>1</v>
      </c>
      <c r="O6727" s="107">
        <v>6000000</v>
      </c>
      <c r="P6727" s="23">
        <v>180</v>
      </c>
      <c r="Q6727" s="23">
        <v>2</v>
      </c>
      <c r="R6727" s="23">
        <v>2</v>
      </c>
      <c r="S6727" s="23">
        <v>0</v>
      </c>
      <c r="T6727" s="47">
        <v>6</v>
      </c>
      <c r="U6727" s="98" t="s">
        <v>111</v>
      </c>
      <c r="V6727" s="98" t="s">
        <v>3139</v>
      </c>
      <c r="W6727" s="69">
        <f t="shared" si="210"/>
        <v>1.7978351886776284E-2</v>
      </c>
    </row>
    <row r="6728" spans="1:23">
      <c r="A6728" s="98">
        <f t="shared" si="211"/>
        <v>962</v>
      </c>
      <c r="B6728" s="99">
        <v>44408</v>
      </c>
      <c r="C6728" s="23">
        <v>4325</v>
      </c>
      <c r="D6728" s="23">
        <v>9</v>
      </c>
      <c r="E6728" s="98" t="s">
        <v>49</v>
      </c>
      <c r="F6728" s="98" t="s">
        <v>53</v>
      </c>
      <c r="G6728" s="98" t="s">
        <v>4242</v>
      </c>
      <c r="H6728" s="98" t="s">
        <v>9126</v>
      </c>
      <c r="I6728" s="98" t="s">
        <v>6448</v>
      </c>
      <c r="J6728" s="99">
        <v>45370</v>
      </c>
      <c r="K6728" s="107">
        <v>7000000</v>
      </c>
      <c r="L6728" s="98" t="s">
        <v>9127</v>
      </c>
      <c r="M6728" s="23">
        <v>1080</v>
      </c>
      <c r="N6728" s="23">
        <v>1</v>
      </c>
      <c r="O6728" s="107">
        <v>7000000</v>
      </c>
      <c r="P6728" s="23">
        <v>30</v>
      </c>
      <c r="Q6728" s="23">
        <v>2</v>
      </c>
      <c r="R6728" s="23">
        <v>2</v>
      </c>
      <c r="S6728" s="23">
        <v>0</v>
      </c>
      <c r="T6728" s="47">
        <v>6.2222239999999998</v>
      </c>
      <c r="U6728" s="98" t="s">
        <v>111</v>
      </c>
      <c r="V6728" s="98" t="s">
        <v>3139</v>
      </c>
      <c r="W6728" s="69">
        <f t="shared" si="210"/>
        <v>1.864422209839078E-2</v>
      </c>
    </row>
    <row r="6729" spans="1:23">
      <c r="A6729" s="98">
        <f t="shared" si="211"/>
        <v>962</v>
      </c>
      <c r="B6729" s="99">
        <v>44408</v>
      </c>
      <c r="C6729" s="23">
        <v>4326</v>
      </c>
      <c r="D6729" s="23">
        <v>9</v>
      </c>
      <c r="E6729" s="98" t="s">
        <v>49</v>
      </c>
      <c r="F6729" s="98" t="s">
        <v>53</v>
      </c>
      <c r="G6729" s="98" t="s">
        <v>4242</v>
      </c>
      <c r="H6729" s="98" t="s">
        <v>9126</v>
      </c>
      <c r="I6729" s="98" t="s">
        <v>6448</v>
      </c>
      <c r="J6729" s="99">
        <v>45370</v>
      </c>
      <c r="K6729" s="107">
        <v>10000000</v>
      </c>
      <c r="L6729" s="98" t="s">
        <v>9127</v>
      </c>
      <c r="M6729" s="23">
        <v>1080</v>
      </c>
      <c r="N6729" s="23">
        <v>1</v>
      </c>
      <c r="O6729" s="107">
        <v>10000000</v>
      </c>
      <c r="P6729" s="23">
        <v>180</v>
      </c>
      <c r="Q6729" s="23">
        <v>2</v>
      </c>
      <c r="R6729" s="23">
        <v>2</v>
      </c>
      <c r="S6729" s="23">
        <v>0</v>
      </c>
      <c r="T6729" s="47">
        <v>10</v>
      </c>
      <c r="U6729" s="98" t="s">
        <v>111</v>
      </c>
      <c r="V6729" s="98" t="s">
        <v>3139</v>
      </c>
      <c r="W6729" s="69">
        <f t="shared" si="210"/>
        <v>2.9963919811293808E-2</v>
      </c>
    </row>
    <row r="6730" spans="1:23">
      <c r="A6730" s="98">
        <f t="shared" si="211"/>
        <v>962</v>
      </c>
      <c r="B6730" s="99">
        <v>44408</v>
      </c>
      <c r="C6730" s="23">
        <v>4327</v>
      </c>
      <c r="D6730" s="23">
        <v>9</v>
      </c>
      <c r="E6730" s="98" t="s">
        <v>49</v>
      </c>
      <c r="F6730" s="98" t="s">
        <v>53</v>
      </c>
      <c r="G6730" s="98" t="s">
        <v>4242</v>
      </c>
      <c r="H6730" s="98" t="s">
        <v>9126</v>
      </c>
      <c r="I6730" s="98" t="s">
        <v>6448</v>
      </c>
      <c r="J6730" s="99">
        <v>45370</v>
      </c>
      <c r="K6730" s="107">
        <v>7000000</v>
      </c>
      <c r="L6730" s="98" t="s">
        <v>9127</v>
      </c>
      <c r="M6730" s="23">
        <v>1080</v>
      </c>
      <c r="N6730" s="23">
        <v>1</v>
      </c>
      <c r="O6730" s="107">
        <v>7000000</v>
      </c>
      <c r="P6730" s="23">
        <v>90</v>
      </c>
      <c r="Q6730" s="23">
        <v>2</v>
      </c>
      <c r="R6730" s="23">
        <v>2</v>
      </c>
      <c r="S6730" s="23">
        <v>0</v>
      </c>
      <c r="T6730" s="47">
        <v>6.4166670000000003</v>
      </c>
      <c r="U6730" s="98" t="s">
        <v>111</v>
      </c>
      <c r="V6730" s="98" t="s">
        <v>3139</v>
      </c>
      <c r="W6730" s="69">
        <f t="shared" si="210"/>
        <v>1.9226849544377519E-2</v>
      </c>
    </row>
    <row r="6731" spans="1:23">
      <c r="A6731" s="98">
        <f t="shared" si="211"/>
        <v>962</v>
      </c>
      <c r="B6731" s="99">
        <v>44408</v>
      </c>
      <c r="C6731" s="23">
        <v>4328</v>
      </c>
      <c r="D6731" s="23">
        <v>9</v>
      </c>
      <c r="E6731" s="98" t="s">
        <v>49</v>
      </c>
      <c r="F6731" s="98" t="s">
        <v>53</v>
      </c>
      <c r="G6731" s="98" t="s">
        <v>4242</v>
      </c>
      <c r="H6731" s="98" t="s">
        <v>9126</v>
      </c>
      <c r="I6731" s="98" t="s">
        <v>6448</v>
      </c>
      <c r="J6731" s="99">
        <v>45370</v>
      </c>
      <c r="K6731" s="107">
        <v>6000000</v>
      </c>
      <c r="L6731" s="98" t="s">
        <v>9127</v>
      </c>
      <c r="M6731" s="23">
        <v>1080</v>
      </c>
      <c r="N6731" s="23">
        <v>1</v>
      </c>
      <c r="O6731" s="107">
        <v>6000000</v>
      </c>
      <c r="P6731" s="23">
        <v>180</v>
      </c>
      <c r="Q6731" s="23">
        <v>2</v>
      </c>
      <c r="R6731" s="23">
        <v>2</v>
      </c>
      <c r="S6731" s="23">
        <v>0</v>
      </c>
      <c r="T6731" s="47">
        <v>6</v>
      </c>
      <c r="U6731" s="98" t="s">
        <v>111</v>
      </c>
      <c r="V6731" s="98" t="s">
        <v>3139</v>
      </c>
      <c r="W6731" s="69">
        <f t="shared" si="210"/>
        <v>1.7978351886776284E-2</v>
      </c>
    </row>
    <row r="6732" spans="1:23">
      <c r="A6732" s="98">
        <f t="shared" si="211"/>
        <v>1692</v>
      </c>
      <c r="B6732" s="99">
        <v>44408</v>
      </c>
      <c r="C6732" s="23">
        <v>4329</v>
      </c>
      <c r="D6732" s="23">
        <v>9</v>
      </c>
      <c r="E6732" s="98" t="s">
        <v>49</v>
      </c>
      <c r="F6732" s="98" t="s">
        <v>53</v>
      </c>
      <c r="G6732" s="98" t="s">
        <v>4242</v>
      </c>
      <c r="H6732" s="98" t="s">
        <v>9126</v>
      </c>
      <c r="I6732" s="98" t="s">
        <v>6448</v>
      </c>
      <c r="J6732" s="99">
        <v>46100</v>
      </c>
      <c r="K6732" s="107">
        <v>9000000</v>
      </c>
      <c r="L6732" s="98" t="s">
        <v>9127</v>
      </c>
      <c r="M6732" s="23">
        <v>1800</v>
      </c>
      <c r="N6732" s="23">
        <v>1</v>
      </c>
      <c r="O6732" s="107">
        <v>9000000</v>
      </c>
      <c r="P6732" s="23">
        <v>360</v>
      </c>
      <c r="Q6732" s="23">
        <v>2</v>
      </c>
      <c r="R6732" s="23">
        <v>2</v>
      </c>
      <c r="S6732" s="23">
        <v>0</v>
      </c>
      <c r="T6732" s="47">
        <v>9</v>
      </c>
      <c r="U6732" s="98" t="s">
        <v>111</v>
      </c>
      <c r="V6732" s="98" t="s">
        <v>3139</v>
      </c>
      <c r="W6732" s="69">
        <f t="shared" si="210"/>
        <v>4.7431452275091691E-2</v>
      </c>
    </row>
    <row r="6733" spans="1:23">
      <c r="A6733" s="98">
        <f t="shared" si="211"/>
        <v>962</v>
      </c>
      <c r="B6733" s="99">
        <v>44408</v>
      </c>
      <c r="C6733" s="23">
        <v>4330</v>
      </c>
      <c r="D6733" s="23">
        <v>9</v>
      </c>
      <c r="E6733" s="98" t="s">
        <v>49</v>
      </c>
      <c r="F6733" s="98" t="s">
        <v>53</v>
      </c>
      <c r="G6733" s="98" t="s">
        <v>4242</v>
      </c>
      <c r="H6733" s="98" t="s">
        <v>9126</v>
      </c>
      <c r="I6733" s="98" t="s">
        <v>6448</v>
      </c>
      <c r="J6733" s="99">
        <v>45370</v>
      </c>
      <c r="K6733" s="107">
        <v>10000000</v>
      </c>
      <c r="L6733" s="98" t="s">
        <v>9127</v>
      </c>
      <c r="M6733" s="23">
        <v>1080</v>
      </c>
      <c r="N6733" s="23">
        <v>1</v>
      </c>
      <c r="O6733" s="107">
        <v>10000000</v>
      </c>
      <c r="P6733" s="23">
        <v>180</v>
      </c>
      <c r="Q6733" s="23">
        <v>2</v>
      </c>
      <c r="R6733" s="23">
        <v>2</v>
      </c>
      <c r="S6733" s="23">
        <v>0</v>
      </c>
      <c r="T6733" s="47">
        <v>10</v>
      </c>
      <c r="U6733" s="98" t="s">
        <v>111</v>
      </c>
      <c r="V6733" s="98" t="s">
        <v>3139</v>
      </c>
      <c r="W6733" s="69">
        <f t="shared" si="210"/>
        <v>2.9963919811293808E-2</v>
      </c>
    </row>
    <row r="6734" spans="1:23">
      <c r="A6734" s="98">
        <f t="shared" si="211"/>
        <v>1692</v>
      </c>
      <c r="B6734" s="99">
        <v>44408</v>
      </c>
      <c r="C6734" s="23">
        <v>4331</v>
      </c>
      <c r="D6734" s="23">
        <v>9</v>
      </c>
      <c r="E6734" s="98" t="s">
        <v>49</v>
      </c>
      <c r="F6734" s="98" t="s">
        <v>53</v>
      </c>
      <c r="G6734" s="98" t="s">
        <v>4242</v>
      </c>
      <c r="H6734" s="98" t="s">
        <v>9126</v>
      </c>
      <c r="I6734" s="98" t="s">
        <v>6448</v>
      </c>
      <c r="J6734" s="99">
        <v>46100</v>
      </c>
      <c r="K6734" s="107">
        <v>10000000</v>
      </c>
      <c r="L6734" s="98" t="s">
        <v>9127</v>
      </c>
      <c r="M6734" s="23">
        <v>1800</v>
      </c>
      <c r="N6734" s="23">
        <v>1</v>
      </c>
      <c r="O6734" s="107">
        <v>10000000</v>
      </c>
      <c r="P6734" s="23">
        <v>180</v>
      </c>
      <c r="Q6734" s="23">
        <v>2</v>
      </c>
      <c r="R6734" s="23">
        <v>2</v>
      </c>
      <c r="S6734" s="23">
        <v>0</v>
      </c>
      <c r="T6734" s="47">
        <v>10</v>
      </c>
      <c r="U6734" s="98" t="s">
        <v>111</v>
      </c>
      <c r="V6734" s="98" t="s">
        <v>3139</v>
      </c>
      <c r="W6734" s="69">
        <f t="shared" si="210"/>
        <v>5.2701613638990771E-2</v>
      </c>
    </row>
    <row r="6735" spans="1:23">
      <c r="A6735" s="98">
        <f t="shared" si="211"/>
        <v>1696</v>
      </c>
      <c r="B6735" s="99">
        <v>44408</v>
      </c>
      <c r="C6735" s="23">
        <v>4332</v>
      </c>
      <c r="D6735" s="23">
        <v>9</v>
      </c>
      <c r="E6735" s="98" t="s">
        <v>49</v>
      </c>
      <c r="F6735" s="98" t="s">
        <v>53</v>
      </c>
      <c r="G6735" s="98" t="s">
        <v>4242</v>
      </c>
      <c r="H6735" s="98" t="s">
        <v>9126</v>
      </c>
      <c r="I6735" s="98" t="s">
        <v>6084</v>
      </c>
      <c r="J6735" s="99">
        <v>46104</v>
      </c>
      <c r="K6735" s="107">
        <v>10000000</v>
      </c>
      <c r="L6735" s="98" t="s">
        <v>9127</v>
      </c>
      <c r="M6735" s="23">
        <v>1800</v>
      </c>
      <c r="N6735" s="23">
        <v>1</v>
      </c>
      <c r="O6735" s="107">
        <v>10000000</v>
      </c>
      <c r="P6735" s="23">
        <v>180</v>
      </c>
      <c r="Q6735" s="23">
        <v>2</v>
      </c>
      <c r="R6735" s="23">
        <v>2</v>
      </c>
      <c r="S6735" s="23">
        <v>0</v>
      </c>
      <c r="T6735" s="47">
        <v>10</v>
      </c>
      <c r="U6735" s="98" t="s">
        <v>111</v>
      </c>
      <c r="V6735" s="98" t="s">
        <v>3139</v>
      </c>
      <c r="W6735" s="69">
        <f t="shared" si="210"/>
        <v>5.2826203742156234E-2</v>
      </c>
    </row>
    <row r="6736" spans="1:23">
      <c r="A6736" s="98">
        <f t="shared" si="211"/>
        <v>966</v>
      </c>
      <c r="B6736" s="99">
        <v>44408</v>
      </c>
      <c r="C6736" s="23">
        <v>4333</v>
      </c>
      <c r="D6736" s="23">
        <v>9</v>
      </c>
      <c r="E6736" s="98" t="s">
        <v>49</v>
      </c>
      <c r="F6736" s="98" t="s">
        <v>53</v>
      </c>
      <c r="G6736" s="98" t="s">
        <v>4242</v>
      </c>
      <c r="H6736" s="98" t="s">
        <v>9126</v>
      </c>
      <c r="I6736" s="98" t="s">
        <v>6084</v>
      </c>
      <c r="J6736" s="99">
        <v>45374</v>
      </c>
      <c r="K6736" s="107">
        <v>10000000</v>
      </c>
      <c r="L6736" s="98" t="s">
        <v>9127</v>
      </c>
      <c r="M6736" s="23">
        <v>1080</v>
      </c>
      <c r="N6736" s="23">
        <v>1</v>
      </c>
      <c r="O6736" s="107">
        <v>10000000</v>
      </c>
      <c r="P6736" s="23">
        <v>180</v>
      </c>
      <c r="Q6736" s="23">
        <v>2</v>
      </c>
      <c r="R6736" s="23">
        <v>2</v>
      </c>
      <c r="S6736" s="23">
        <v>0</v>
      </c>
      <c r="T6736" s="47">
        <v>10</v>
      </c>
      <c r="U6736" s="98" t="s">
        <v>111</v>
      </c>
      <c r="V6736" s="98" t="s">
        <v>3139</v>
      </c>
      <c r="W6736" s="69">
        <f t="shared" si="210"/>
        <v>3.0088509914459272E-2</v>
      </c>
    </row>
    <row r="6737" spans="1:23">
      <c r="A6737" s="98">
        <f t="shared" si="211"/>
        <v>966</v>
      </c>
      <c r="B6737" s="99">
        <v>44408</v>
      </c>
      <c r="C6737" s="23">
        <v>4334</v>
      </c>
      <c r="D6737" s="23">
        <v>9</v>
      </c>
      <c r="E6737" s="98" t="s">
        <v>49</v>
      </c>
      <c r="F6737" s="98" t="s">
        <v>53</v>
      </c>
      <c r="G6737" s="98" t="s">
        <v>4242</v>
      </c>
      <c r="H6737" s="98" t="s">
        <v>9126</v>
      </c>
      <c r="I6737" s="98" t="s">
        <v>6084</v>
      </c>
      <c r="J6737" s="99">
        <v>45374</v>
      </c>
      <c r="K6737" s="107">
        <v>10000000</v>
      </c>
      <c r="L6737" s="98" t="s">
        <v>9127</v>
      </c>
      <c r="M6737" s="23">
        <v>1080</v>
      </c>
      <c r="N6737" s="23">
        <v>1</v>
      </c>
      <c r="O6737" s="107">
        <v>10000000</v>
      </c>
      <c r="P6737" s="23">
        <v>180</v>
      </c>
      <c r="Q6737" s="23">
        <v>2</v>
      </c>
      <c r="R6737" s="23">
        <v>2</v>
      </c>
      <c r="S6737" s="23">
        <v>0</v>
      </c>
      <c r="T6737" s="47">
        <v>10</v>
      </c>
      <c r="U6737" s="98" t="s">
        <v>111</v>
      </c>
      <c r="V6737" s="98" t="s">
        <v>3139</v>
      </c>
      <c r="W6737" s="69">
        <f t="shared" si="210"/>
        <v>3.0088509914459272E-2</v>
      </c>
    </row>
    <row r="6738" spans="1:23">
      <c r="A6738" s="98">
        <f t="shared" si="211"/>
        <v>966</v>
      </c>
      <c r="B6738" s="99">
        <v>44408</v>
      </c>
      <c r="C6738" s="23">
        <v>4335</v>
      </c>
      <c r="D6738" s="23">
        <v>9</v>
      </c>
      <c r="E6738" s="98" t="s">
        <v>49</v>
      </c>
      <c r="F6738" s="98" t="s">
        <v>53</v>
      </c>
      <c r="G6738" s="98" t="s">
        <v>4242</v>
      </c>
      <c r="H6738" s="98" t="s">
        <v>9126</v>
      </c>
      <c r="I6738" s="98" t="s">
        <v>6084</v>
      </c>
      <c r="J6738" s="99">
        <v>45374</v>
      </c>
      <c r="K6738" s="107">
        <v>5000000</v>
      </c>
      <c r="L6738" s="98" t="s">
        <v>9127</v>
      </c>
      <c r="M6738" s="23">
        <v>1080</v>
      </c>
      <c r="N6738" s="23">
        <v>1</v>
      </c>
      <c r="O6738" s="107">
        <v>5000000</v>
      </c>
      <c r="P6738" s="23">
        <v>30</v>
      </c>
      <c r="Q6738" s="23">
        <v>2</v>
      </c>
      <c r="R6738" s="23">
        <v>2</v>
      </c>
      <c r="S6738" s="23">
        <v>0</v>
      </c>
      <c r="T6738" s="47">
        <v>4.4444439999999998</v>
      </c>
      <c r="U6738" s="98" t="s">
        <v>111</v>
      </c>
      <c r="V6738" s="98" t="s">
        <v>3139</v>
      </c>
      <c r="W6738" s="69">
        <f t="shared" si="210"/>
        <v>1.3372669735825902E-2</v>
      </c>
    </row>
    <row r="6739" spans="1:23">
      <c r="A6739" s="98">
        <f t="shared" si="211"/>
        <v>1696</v>
      </c>
      <c r="B6739" s="99">
        <v>44408</v>
      </c>
      <c r="C6739" s="23">
        <v>4336</v>
      </c>
      <c r="D6739" s="23">
        <v>9</v>
      </c>
      <c r="E6739" s="98" t="s">
        <v>49</v>
      </c>
      <c r="F6739" s="98" t="s">
        <v>53</v>
      </c>
      <c r="G6739" s="98" t="s">
        <v>4242</v>
      </c>
      <c r="H6739" s="98" t="s">
        <v>9126</v>
      </c>
      <c r="I6739" s="98" t="s">
        <v>6084</v>
      </c>
      <c r="J6739" s="99">
        <v>46104</v>
      </c>
      <c r="K6739" s="107">
        <v>14000000</v>
      </c>
      <c r="L6739" s="98" t="s">
        <v>9127</v>
      </c>
      <c r="M6739" s="23">
        <v>1800</v>
      </c>
      <c r="N6739" s="23">
        <v>1</v>
      </c>
      <c r="O6739" s="107">
        <v>14000000</v>
      </c>
      <c r="P6739" s="23">
        <v>180</v>
      </c>
      <c r="Q6739" s="23">
        <v>2</v>
      </c>
      <c r="R6739" s="23">
        <v>2</v>
      </c>
      <c r="S6739" s="23">
        <v>0</v>
      </c>
      <c r="T6739" s="47">
        <v>14</v>
      </c>
      <c r="U6739" s="98" t="s">
        <v>111</v>
      </c>
      <c r="V6739" s="98" t="s">
        <v>3139</v>
      </c>
      <c r="W6739" s="69">
        <f t="shared" si="210"/>
        <v>7.395668523901873E-2</v>
      </c>
    </row>
    <row r="6740" spans="1:23">
      <c r="A6740" s="98">
        <f t="shared" si="211"/>
        <v>1331</v>
      </c>
      <c r="B6740" s="99">
        <v>44408</v>
      </c>
      <c r="C6740" s="23">
        <v>4337</v>
      </c>
      <c r="D6740" s="23">
        <v>9</v>
      </c>
      <c r="E6740" s="98" t="s">
        <v>49</v>
      </c>
      <c r="F6740" s="98" t="s">
        <v>53</v>
      </c>
      <c r="G6740" s="98" t="s">
        <v>4242</v>
      </c>
      <c r="H6740" s="98" t="s">
        <v>9126</v>
      </c>
      <c r="I6740" s="98" t="s">
        <v>6084</v>
      </c>
      <c r="J6740" s="99">
        <v>45739</v>
      </c>
      <c r="K6740" s="107">
        <v>8500000</v>
      </c>
      <c r="L6740" s="98" t="s">
        <v>9127</v>
      </c>
      <c r="M6740" s="23">
        <v>1440</v>
      </c>
      <c r="N6740" s="23">
        <v>1</v>
      </c>
      <c r="O6740" s="107">
        <v>8500000</v>
      </c>
      <c r="P6740" s="23">
        <v>180</v>
      </c>
      <c r="Q6740" s="23">
        <v>2</v>
      </c>
      <c r="R6740" s="23">
        <v>2</v>
      </c>
      <c r="S6740" s="23">
        <v>0</v>
      </c>
      <c r="T6740" s="47">
        <v>8.5</v>
      </c>
      <c r="U6740" s="98" t="s">
        <v>111</v>
      </c>
      <c r="V6740" s="98" t="s">
        <v>3139</v>
      </c>
      <c r="W6740" s="69">
        <f t="shared" si="210"/>
        <v>3.5238753304061593E-2</v>
      </c>
    </row>
    <row r="6741" spans="1:23">
      <c r="A6741" s="98">
        <f t="shared" si="211"/>
        <v>966</v>
      </c>
      <c r="B6741" s="99">
        <v>44408</v>
      </c>
      <c r="C6741" s="23">
        <v>4338</v>
      </c>
      <c r="D6741" s="23">
        <v>9</v>
      </c>
      <c r="E6741" s="98" t="s">
        <v>49</v>
      </c>
      <c r="F6741" s="98" t="s">
        <v>53</v>
      </c>
      <c r="G6741" s="98" t="s">
        <v>4242</v>
      </c>
      <c r="H6741" s="98" t="s">
        <v>9126</v>
      </c>
      <c r="I6741" s="98" t="s">
        <v>6084</v>
      </c>
      <c r="J6741" s="99">
        <v>45374</v>
      </c>
      <c r="K6741" s="107">
        <v>7000000</v>
      </c>
      <c r="L6741" s="98" t="s">
        <v>9127</v>
      </c>
      <c r="M6741" s="23">
        <v>1080</v>
      </c>
      <c r="N6741" s="23">
        <v>1</v>
      </c>
      <c r="O6741" s="107">
        <v>7000000</v>
      </c>
      <c r="P6741" s="23">
        <v>30</v>
      </c>
      <c r="Q6741" s="23">
        <v>2</v>
      </c>
      <c r="R6741" s="23">
        <v>2</v>
      </c>
      <c r="S6741" s="23">
        <v>0</v>
      </c>
      <c r="T6741" s="47">
        <v>6.2222239999999998</v>
      </c>
      <c r="U6741" s="98" t="s">
        <v>111</v>
      </c>
      <c r="V6741" s="98" t="s">
        <v>3139</v>
      </c>
      <c r="W6741" s="69">
        <f t="shared" si="210"/>
        <v>1.8721744851398641E-2</v>
      </c>
    </row>
    <row r="6742" spans="1:23">
      <c r="A6742" s="98">
        <f t="shared" si="211"/>
        <v>1696</v>
      </c>
      <c r="B6742" s="99">
        <v>44408</v>
      </c>
      <c r="C6742" s="23">
        <v>4339</v>
      </c>
      <c r="D6742" s="23">
        <v>9</v>
      </c>
      <c r="E6742" s="98" t="s">
        <v>49</v>
      </c>
      <c r="F6742" s="98" t="s">
        <v>53</v>
      </c>
      <c r="G6742" s="98" t="s">
        <v>4242</v>
      </c>
      <c r="H6742" s="98" t="s">
        <v>9126</v>
      </c>
      <c r="I6742" s="98" t="s">
        <v>6084</v>
      </c>
      <c r="J6742" s="99">
        <v>46104</v>
      </c>
      <c r="K6742" s="107">
        <v>12000000</v>
      </c>
      <c r="L6742" s="98" t="s">
        <v>9127</v>
      </c>
      <c r="M6742" s="23">
        <v>1800</v>
      </c>
      <c r="N6742" s="23">
        <v>1</v>
      </c>
      <c r="O6742" s="107">
        <v>12000000</v>
      </c>
      <c r="P6742" s="23">
        <v>180</v>
      </c>
      <c r="Q6742" s="23">
        <v>2</v>
      </c>
      <c r="R6742" s="23">
        <v>2</v>
      </c>
      <c r="S6742" s="23">
        <v>0</v>
      </c>
      <c r="T6742" s="47">
        <v>12</v>
      </c>
      <c r="U6742" s="98" t="s">
        <v>111</v>
      </c>
      <c r="V6742" s="98" t="s">
        <v>3139</v>
      </c>
      <c r="W6742" s="69">
        <f t="shared" si="210"/>
        <v>6.3391444490587479E-2</v>
      </c>
    </row>
    <row r="6743" spans="1:23">
      <c r="A6743" s="98">
        <f t="shared" si="211"/>
        <v>1696</v>
      </c>
      <c r="B6743" s="99">
        <v>44408</v>
      </c>
      <c r="C6743" s="23">
        <v>4340</v>
      </c>
      <c r="D6743" s="23">
        <v>9</v>
      </c>
      <c r="E6743" s="98" t="s">
        <v>49</v>
      </c>
      <c r="F6743" s="98" t="s">
        <v>53</v>
      </c>
      <c r="G6743" s="98" t="s">
        <v>4242</v>
      </c>
      <c r="H6743" s="98" t="s">
        <v>9126</v>
      </c>
      <c r="I6743" s="98" t="s">
        <v>6084</v>
      </c>
      <c r="J6743" s="99">
        <v>46104</v>
      </c>
      <c r="K6743" s="107">
        <v>18000000</v>
      </c>
      <c r="L6743" s="98" t="s">
        <v>9127</v>
      </c>
      <c r="M6743" s="23">
        <v>1800</v>
      </c>
      <c r="N6743" s="23">
        <v>1</v>
      </c>
      <c r="O6743" s="107">
        <v>18000000</v>
      </c>
      <c r="P6743" s="23">
        <v>180</v>
      </c>
      <c r="Q6743" s="23">
        <v>2</v>
      </c>
      <c r="R6743" s="23">
        <v>2</v>
      </c>
      <c r="S6743" s="23">
        <v>0</v>
      </c>
      <c r="T6743" s="47">
        <v>18</v>
      </c>
      <c r="U6743" s="98" t="s">
        <v>111</v>
      </c>
      <c r="V6743" s="98" t="s">
        <v>3139</v>
      </c>
      <c r="W6743" s="69">
        <f t="shared" si="210"/>
        <v>9.5087166735881218E-2</v>
      </c>
    </row>
    <row r="6744" spans="1:23">
      <c r="A6744" s="98">
        <f t="shared" si="211"/>
        <v>600</v>
      </c>
      <c r="B6744" s="99">
        <v>44408</v>
      </c>
      <c r="C6744" s="23">
        <v>4341</v>
      </c>
      <c r="D6744" s="23">
        <v>9</v>
      </c>
      <c r="E6744" s="98" t="s">
        <v>49</v>
      </c>
      <c r="F6744" s="98" t="s">
        <v>53</v>
      </c>
      <c r="G6744" s="98" t="s">
        <v>4242</v>
      </c>
      <c r="H6744" s="98" t="s">
        <v>9126</v>
      </c>
      <c r="I6744" s="98" t="s">
        <v>6084</v>
      </c>
      <c r="J6744" s="99">
        <v>45008</v>
      </c>
      <c r="K6744" s="107">
        <v>6000000</v>
      </c>
      <c r="L6744" s="98" t="s">
        <v>9127</v>
      </c>
      <c r="M6744" s="23">
        <v>720</v>
      </c>
      <c r="N6744" s="23">
        <v>1</v>
      </c>
      <c r="O6744" s="107">
        <v>6000000</v>
      </c>
      <c r="P6744" s="23">
        <v>180</v>
      </c>
      <c r="Q6744" s="23">
        <v>2</v>
      </c>
      <c r="R6744" s="23">
        <v>2</v>
      </c>
      <c r="S6744" s="23">
        <v>0</v>
      </c>
      <c r="T6744" s="47">
        <v>6</v>
      </c>
      <c r="U6744" s="98" t="s">
        <v>111</v>
      </c>
      <c r="V6744" s="98" t="s">
        <v>3139</v>
      </c>
      <c r="W6744" s="69">
        <f t="shared" si="210"/>
        <v>1.1213109284891654E-2</v>
      </c>
    </row>
    <row r="6745" spans="1:23">
      <c r="A6745" s="98">
        <f t="shared" si="211"/>
        <v>966</v>
      </c>
      <c r="B6745" s="99">
        <v>44408</v>
      </c>
      <c r="C6745" s="23">
        <v>4342</v>
      </c>
      <c r="D6745" s="23">
        <v>9</v>
      </c>
      <c r="E6745" s="98" t="s">
        <v>49</v>
      </c>
      <c r="F6745" s="98" t="s">
        <v>53</v>
      </c>
      <c r="G6745" s="98" t="s">
        <v>4242</v>
      </c>
      <c r="H6745" s="98" t="s">
        <v>9126</v>
      </c>
      <c r="I6745" s="98" t="s">
        <v>6084</v>
      </c>
      <c r="J6745" s="99">
        <v>45374</v>
      </c>
      <c r="K6745" s="107">
        <v>11000000</v>
      </c>
      <c r="L6745" s="98" t="s">
        <v>9127</v>
      </c>
      <c r="M6745" s="23">
        <v>1080</v>
      </c>
      <c r="N6745" s="23">
        <v>1</v>
      </c>
      <c r="O6745" s="107">
        <v>11000000</v>
      </c>
      <c r="P6745" s="23">
        <v>180</v>
      </c>
      <c r="Q6745" s="23">
        <v>2</v>
      </c>
      <c r="R6745" s="23">
        <v>2</v>
      </c>
      <c r="S6745" s="23">
        <v>0</v>
      </c>
      <c r="T6745" s="47">
        <v>11</v>
      </c>
      <c r="U6745" s="98" t="s">
        <v>111</v>
      </c>
      <c r="V6745" s="98" t="s">
        <v>3139</v>
      </c>
      <c r="W6745" s="69">
        <f t="shared" si="210"/>
        <v>3.3097360905905197E-2</v>
      </c>
    </row>
    <row r="6746" spans="1:23">
      <c r="A6746" s="98">
        <f t="shared" si="211"/>
        <v>1696</v>
      </c>
      <c r="B6746" s="99">
        <v>44408</v>
      </c>
      <c r="C6746" s="23">
        <v>4343</v>
      </c>
      <c r="D6746" s="23">
        <v>9</v>
      </c>
      <c r="E6746" s="98" t="s">
        <v>49</v>
      </c>
      <c r="F6746" s="98" t="s">
        <v>53</v>
      </c>
      <c r="G6746" s="98" t="s">
        <v>4242</v>
      </c>
      <c r="H6746" s="98" t="s">
        <v>9126</v>
      </c>
      <c r="I6746" s="98" t="s">
        <v>6084</v>
      </c>
      <c r="J6746" s="99">
        <v>46104</v>
      </c>
      <c r="K6746" s="107">
        <v>8000000</v>
      </c>
      <c r="L6746" s="98" t="s">
        <v>9127</v>
      </c>
      <c r="M6746" s="23">
        <v>1800</v>
      </c>
      <c r="N6746" s="23">
        <v>1</v>
      </c>
      <c r="O6746" s="107">
        <v>8000000</v>
      </c>
      <c r="P6746" s="23">
        <v>180</v>
      </c>
      <c r="Q6746" s="23">
        <v>2</v>
      </c>
      <c r="R6746" s="23">
        <v>2</v>
      </c>
      <c r="S6746" s="23">
        <v>0</v>
      </c>
      <c r="T6746" s="47">
        <v>8</v>
      </c>
      <c r="U6746" s="98" t="s">
        <v>111</v>
      </c>
      <c r="V6746" s="98" t="s">
        <v>3139</v>
      </c>
      <c r="W6746" s="69">
        <f t="shared" si="210"/>
        <v>4.2260962993724983E-2</v>
      </c>
    </row>
    <row r="6747" spans="1:23">
      <c r="A6747" s="98">
        <f t="shared" si="211"/>
        <v>600</v>
      </c>
      <c r="B6747" s="99">
        <v>44408</v>
      </c>
      <c r="C6747" s="23">
        <v>4344</v>
      </c>
      <c r="D6747" s="23">
        <v>9</v>
      </c>
      <c r="E6747" s="98" t="s">
        <v>49</v>
      </c>
      <c r="F6747" s="98" t="s">
        <v>53</v>
      </c>
      <c r="G6747" s="98" t="s">
        <v>4242</v>
      </c>
      <c r="H6747" s="98" t="s">
        <v>9126</v>
      </c>
      <c r="I6747" s="98" t="s">
        <v>6084</v>
      </c>
      <c r="J6747" s="99">
        <v>45008</v>
      </c>
      <c r="K6747" s="107">
        <v>20000000</v>
      </c>
      <c r="L6747" s="98" t="s">
        <v>9127</v>
      </c>
      <c r="M6747" s="23">
        <v>720</v>
      </c>
      <c r="N6747" s="23">
        <v>1</v>
      </c>
      <c r="O6747" s="107">
        <v>20000000</v>
      </c>
      <c r="P6747" s="23">
        <v>30</v>
      </c>
      <c r="Q6747" s="23">
        <v>2</v>
      </c>
      <c r="R6747" s="23">
        <v>2</v>
      </c>
      <c r="S6747" s="23">
        <v>0</v>
      </c>
      <c r="T6747" s="47">
        <v>16.666668000000001</v>
      </c>
      <c r="U6747" s="98" t="s">
        <v>111</v>
      </c>
      <c r="V6747" s="98" t="s">
        <v>3139</v>
      </c>
      <c r="W6747" s="69">
        <f t="shared" si="210"/>
        <v>3.1147528283167768E-2</v>
      </c>
    </row>
    <row r="6748" spans="1:23">
      <c r="A6748" s="98">
        <f t="shared" si="211"/>
        <v>1696</v>
      </c>
      <c r="B6748" s="99">
        <v>44408</v>
      </c>
      <c r="C6748" s="23">
        <v>4345</v>
      </c>
      <c r="D6748" s="23">
        <v>9</v>
      </c>
      <c r="E6748" s="98" t="s">
        <v>49</v>
      </c>
      <c r="F6748" s="98" t="s">
        <v>53</v>
      </c>
      <c r="G6748" s="98" t="s">
        <v>4242</v>
      </c>
      <c r="H6748" s="98" t="s">
        <v>9126</v>
      </c>
      <c r="I6748" s="98" t="s">
        <v>6084</v>
      </c>
      <c r="J6748" s="99">
        <v>46104</v>
      </c>
      <c r="K6748" s="107">
        <v>20000000</v>
      </c>
      <c r="L6748" s="98" t="s">
        <v>9127</v>
      </c>
      <c r="M6748" s="23">
        <v>1800</v>
      </c>
      <c r="N6748" s="23">
        <v>1</v>
      </c>
      <c r="O6748" s="107">
        <v>20000000</v>
      </c>
      <c r="P6748" s="23">
        <v>180</v>
      </c>
      <c r="Q6748" s="23">
        <v>2</v>
      </c>
      <c r="R6748" s="23">
        <v>2</v>
      </c>
      <c r="S6748" s="23">
        <v>0</v>
      </c>
      <c r="T6748" s="47">
        <v>20</v>
      </c>
      <c r="U6748" s="98" t="s">
        <v>111</v>
      </c>
      <c r="V6748" s="98" t="s">
        <v>3139</v>
      </c>
      <c r="W6748" s="69">
        <f t="shared" si="210"/>
        <v>0.10565240748431247</v>
      </c>
    </row>
    <row r="6749" spans="1:23">
      <c r="A6749" s="98">
        <f t="shared" si="211"/>
        <v>966</v>
      </c>
      <c r="B6749" s="99">
        <v>44408</v>
      </c>
      <c r="C6749" s="23">
        <v>4346</v>
      </c>
      <c r="D6749" s="23">
        <v>9</v>
      </c>
      <c r="E6749" s="98" t="s">
        <v>49</v>
      </c>
      <c r="F6749" s="98" t="s">
        <v>53</v>
      </c>
      <c r="G6749" s="98" t="s">
        <v>4242</v>
      </c>
      <c r="H6749" s="98" t="s">
        <v>9126</v>
      </c>
      <c r="I6749" s="98" t="s">
        <v>6084</v>
      </c>
      <c r="J6749" s="99">
        <v>45374</v>
      </c>
      <c r="K6749" s="107">
        <v>20000000</v>
      </c>
      <c r="L6749" s="98" t="s">
        <v>9127</v>
      </c>
      <c r="M6749" s="23">
        <v>1080</v>
      </c>
      <c r="N6749" s="23">
        <v>1</v>
      </c>
      <c r="O6749" s="107">
        <v>20000000</v>
      </c>
      <c r="P6749" s="23">
        <v>360</v>
      </c>
      <c r="Q6749" s="23">
        <v>2</v>
      </c>
      <c r="R6749" s="23">
        <v>2</v>
      </c>
      <c r="S6749" s="23">
        <v>0</v>
      </c>
      <c r="T6749" s="47">
        <v>20</v>
      </c>
      <c r="U6749" s="98" t="s">
        <v>111</v>
      </c>
      <c r="V6749" s="98" t="s">
        <v>3139</v>
      </c>
      <c r="W6749" s="69">
        <f t="shared" si="210"/>
        <v>6.0177019828918543E-2</v>
      </c>
    </row>
    <row r="6750" spans="1:23">
      <c r="A6750" s="98">
        <f t="shared" si="211"/>
        <v>966</v>
      </c>
      <c r="B6750" s="99">
        <v>44408</v>
      </c>
      <c r="C6750" s="23">
        <v>4347</v>
      </c>
      <c r="D6750" s="23">
        <v>9</v>
      </c>
      <c r="E6750" s="98" t="s">
        <v>49</v>
      </c>
      <c r="F6750" s="98" t="s">
        <v>53</v>
      </c>
      <c r="G6750" s="98" t="s">
        <v>4242</v>
      </c>
      <c r="H6750" s="98" t="s">
        <v>9126</v>
      </c>
      <c r="I6750" s="98" t="s">
        <v>6084</v>
      </c>
      <c r="J6750" s="99">
        <v>45374</v>
      </c>
      <c r="K6750" s="107">
        <v>8500000</v>
      </c>
      <c r="L6750" s="98" t="s">
        <v>9127</v>
      </c>
      <c r="M6750" s="23">
        <v>1080</v>
      </c>
      <c r="N6750" s="23">
        <v>1</v>
      </c>
      <c r="O6750" s="107">
        <v>8500000</v>
      </c>
      <c r="P6750" s="23">
        <v>30</v>
      </c>
      <c r="Q6750" s="23">
        <v>2</v>
      </c>
      <c r="R6750" s="23">
        <v>2</v>
      </c>
      <c r="S6750" s="23">
        <v>0</v>
      </c>
      <c r="T6750" s="47">
        <v>7.5555560000000002</v>
      </c>
      <c r="U6750" s="98" t="s">
        <v>111</v>
      </c>
      <c r="V6750" s="98" t="s">
        <v>3139</v>
      </c>
      <c r="W6750" s="69">
        <f t="shared" si="210"/>
        <v>2.2733542161525223E-2</v>
      </c>
    </row>
    <row r="6751" spans="1:23">
      <c r="A6751" s="98">
        <f t="shared" si="211"/>
        <v>966</v>
      </c>
      <c r="B6751" s="99">
        <v>44408</v>
      </c>
      <c r="C6751" s="23">
        <v>4348</v>
      </c>
      <c r="D6751" s="23">
        <v>9</v>
      </c>
      <c r="E6751" s="98" t="s">
        <v>49</v>
      </c>
      <c r="F6751" s="98" t="s">
        <v>53</v>
      </c>
      <c r="G6751" s="98" t="s">
        <v>4242</v>
      </c>
      <c r="H6751" s="98" t="s">
        <v>9126</v>
      </c>
      <c r="I6751" s="98" t="s">
        <v>6084</v>
      </c>
      <c r="J6751" s="99">
        <v>45374</v>
      </c>
      <c r="K6751" s="107">
        <v>5000000</v>
      </c>
      <c r="L6751" s="98" t="s">
        <v>9127</v>
      </c>
      <c r="M6751" s="23">
        <v>1080</v>
      </c>
      <c r="N6751" s="23">
        <v>1</v>
      </c>
      <c r="O6751" s="107">
        <v>5000000</v>
      </c>
      <c r="P6751" s="23">
        <v>180</v>
      </c>
      <c r="Q6751" s="23">
        <v>2</v>
      </c>
      <c r="R6751" s="23">
        <v>2</v>
      </c>
      <c r="S6751" s="23">
        <v>0</v>
      </c>
      <c r="T6751" s="47">
        <v>5</v>
      </c>
      <c r="U6751" s="98" t="s">
        <v>111</v>
      </c>
      <c r="V6751" s="98" t="s">
        <v>3139</v>
      </c>
      <c r="W6751" s="69">
        <f t="shared" si="210"/>
        <v>1.5044254957229636E-2</v>
      </c>
    </row>
    <row r="6752" spans="1:23">
      <c r="A6752" s="98">
        <f t="shared" si="211"/>
        <v>966</v>
      </c>
      <c r="B6752" s="99">
        <v>44408</v>
      </c>
      <c r="C6752" s="23">
        <v>4349</v>
      </c>
      <c r="D6752" s="23">
        <v>9</v>
      </c>
      <c r="E6752" s="98" t="s">
        <v>49</v>
      </c>
      <c r="F6752" s="98" t="s">
        <v>53</v>
      </c>
      <c r="G6752" s="98" t="s">
        <v>4242</v>
      </c>
      <c r="H6752" s="98" t="s">
        <v>9126</v>
      </c>
      <c r="I6752" s="98" t="s">
        <v>6084</v>
      </c>
      <c r="J6752" s="99">
        <v>45374</v>
      </c>
      <c r="K6752" s="107">
        <v>15000000</v>
      </c>
      <c r="L6752" s="98" t="s">
        <v>9127</v>
      </c>
      <c r="M6752" s="23">
        <v>1080</v>
      </c>
      <c r="N6752" s="23">
        <v>1</v>
      </c>
      <c r="O6752" s="107">
        <v>15000000</v>
      </c>
      <c r="P6752" s="23">
        <v>30</v>
      </c>
      <c r="Q6752" s="23">
        <v>2</v>
      </c>
      <c r="R6752" s="23">
        <v>2</v>
      </c>
      <c r="S6752" s="23">
        <v>0</v>
      </c>
      <c r="T6752" s="47">
        <v>13.333332</v>
      </c>
      <c r="U6752" s="98" t="s">
        <v>111</v>
      </c>
      <c r="V6752" s="98" t="s">
        <v>3139</v>
      </c>
      <c r="W6752" s="69">
        <f t="shared" si="210"/>
        <v>4.0118009207477712E-2</v>
      </c>
    </row>
    <row r="6753" spans="1:23">
      <c r="A6753" s="98">
        <f t="shared" si="211"/>
        <v>966</v>
      </c>
      <c r="B6753" s="99">
        <v>44408</v>
      </c>
      <c r="C6753" s="23">
        <v>4350</v>
      </c>
      <c r="D6753" s="23">
        <v>9</v>
      </c>
      <c r="E6753" s="98" t="s">
        <v>49</v>
      </c>
      <c r="F6753" s="98" t="s">
        <v>53</v>
      </c>
      <c r="G6753" s="98" t="s">
        <v>4242</v>
      </c>
      <c r="H6753" s="98" t="s">
        <v>9126</v>
      </c>
      <c r="I6753" s="98" t="s">
        <v>6084</v>
      </c>
      <c r="J6753" s="99">
        <v>45374</v>
      </c>
      <c r="K6753" s="107">
        <v>20000000</v>
      </c>
      <c r="L6753" s="98" t="s">
        <v>9127</v>
      </c>
      <c r="M6753" s="23">
        <v>1080</v>
      </c>
      <c r="N6753" s="23">
        <v>1</v>
      </c>
      <c r="O6753" s="107">
        <v>20000000</v>
      </c>
      <c r="P6753" s="23">
        <v>180</v>
      </c>
      <c r="Q6753" s="23">
        <v>2</v>
      </c>
      <c r="R6753" s="23">
        <v>2</v>
      </c>
      <c r="S6753" s="23">
        <v>0</v>
      </c>
      <c r="T6753" s="47">
        <v>20</v>
      </c>
      <c r="U6753" s="98" t="s">
        <v>111</v>
      </c>
      <c r="V6753" s="98" t="s">
        <v>3139</v>
      </c>
      <c r="W6753" s="69">
        <f t="shared" si="210"/>
        <v>6.0177019828918543E-2</v>
      </c>
    </row>
    <row r="6754" spans="1:23">
      <c r="A6754" s="98">
        <f t="shared" si="211"/>
        <v>1696</v>
      </c>
      <c r="B6754" s="99">
        <v>44408</v>
      </c>
      <c r="C6754" s="23">
        <v>4351</v>
      </c>
      <c r="D6754" s="23">
        <v>9</v>
      </c>
      <c r="E6754" s="98" t="s">
        <v>49</v>
      </c>
      <c r="F6754" s="98" t="s">
        <v>53</v>
      </c>
      <c r="G6754" s="98" t="s">
        <v>4242</v>
      </c>
      <c r="H6754" s="98" t="s">
        <v>9126</v>
      </c>
      <c r="I6754" s="98" t="s">
        <v>6084</v>
      </c>
      <c r="J6754" s="99">
        <v>46104</v>
      </c>
      <c r="K6754" s="107">
        <v>26000000</v>
      </c>
      <c r="L6754" s="98" t="s">
        <v>9127</v>
      </c>
      <c r="M6754" s="23">
        <v>1800</v>
      </c>
      <c r="N6754" s="23">
        <v>1</v>
      </c>
      <c r="O6754" s="107">
        <v>26000000</v>
      </c>
      <c r="P6754" s="23">
        <v>180</v>
      </c>
      <c r="Q6754" s="23">
        <v>2</v>
      </c>
      <c r="R6754" s="23">
        <v>2</v>
      </c>
      <c r="S6754" s="23">
        <v>0</v>
      </c>
      <c r="T6754" s="47">
        <v>26</v>
      </c>
      <c r="U6754" s="98" t="s">
        <v>111</v>
      </c>
      <c r="V6754" s="98" t="s">
        <v>3139</v>
      </c>
      <c r="W6754" s="69">
        <f t="shared" si="210"/>
        <v>0.13734812972960619</v>
      </c>
    </row>
    <row r="6755" spans="1:23">
      <c r="A6755" s="98">
        <f t="shared" si="211"/>
        <v>1696</v>
      </c>
      <c r="B6755" s="99">
        <v>44408</v>
      </c>
      <c r="C6755" s="23">
        <v>4352</v>
      </c>
      <c r="D6755" s="23">
        <v>9</v>
      </c>
      <c r="E6755" s="98" t="s">
        <v>49</v>
      </c>
      <c r="F6755" s="98" t="s">
        <v>53</v>
      </c>
      <c r="G6755" s="98" t="s">
        <v>4242</v>
      </c>
      <c r="H6755" s="98" t="s">
        <v>9126</v>
      </c>
      <c r="I6755" s="98" t="s">
        <v>6084</v>
      </c>
      <c r="J6755" s="99">
        <v>46104</v>
      </c>
      <c r="K6755" s="107">
        <v>6000000</v>
      </c>
      <c r="L6755" s="98" t="s">
        <v>9127</v>
      </c>
      <c r="M6755" s="23">
        <v>1800</v>
      </c>
      <c r="N6755" s="23">
        <v>1</v>
      </c>
      <c r="O6755" s="107">
        <v>6000000</v>
      </c>
      <c r="P6755" s="23">
        <v>180</v>
      </c>
      <c r="Q6755" s="23">
        <v>2</v>
      </c>
      <c r="R6755" s="23">
        <v>2</v>
      </c>
      <c r="S6755" s="23">
        <v>0</v>
      </c>
      <c r="T6755" s="47">
        <v>6</v>
      </c>
      <c r="U6755" s="98" t="s">
        <v>111</v>
      </c>
      <c r="V6755" s="98" t="s">
        <v>3139</v>
      </c>
      <c r="W6755" s="69">
        <f t="shared" si="210"/>
        <v>3.1695722245293739E-2</v>
      </c>
    </row>
    <row r="6756" spans="1:23">
      <c r="A6756" s="98">
        <f t="shared" si="211"/>
        <v>1696</v>
      </c>
      <c r="B6756" s="99">
        <v>44408</v>
      </c>
      <c r="C6756" s="23">
        <v>4353</v>
      </c>
      <c r="D6756" s="23">
        <v>9</v>
      </c>
      <c r="E6756" s="98" t="s">
        <v>49</v>
      </c>
      <c r="F6756" s="98" t="s">
        <v>53</v>
      </c>
      <c r="G6756" s="98" t="s">
        <v>4242</v>
      </c>
      <c r="H6756" s="98" t="s">
        <v>9126</v>
      </c>
      <c r="I6756" s="98" t="s">
        <v>6084</v>
      </c>
      <c r="J6756" s="99">
        <v>46104</v>
      </c>
      <c r="K6756" s="107">
        <v>10000000</v>
      </c>
      <c r="L6756" s="98" t="s">
        <v>9127</v>
      </c>
      <c r="M6756" s="23">
        <v>1800</v>
      </c>
      <c r="N6756" s="23">
        <v>1</v>
      </c>
      <c r="O6756" s="107">
        <v>10000000</v>
      </c>
      <c r="P6756" s="23">
        <v>180</v>
      </c>
      <c r="Q6756" s="23">
        <v>2</v>
      </c>
      <c r="R6756" s="23">
        <v>2</v>
      </c>
      <c r="S6756" s="23">
        <v>0</v>
      </c>
      <c r="T6756" s="47">
        <v>10</v>
      </c>
      <c r="U6756" s="98" t="s">
        <v>111</v>
      </c>
      <c r="V6756" s="98" t="s">
        <v>3139</v>
      </c>
      <c r="W6756" s="69">
        <f t="shared" si="210"/>
        <v>5.2826203742156234E-2</v>
      </c>
    </row>
    <row r="6757" spans="1:23">
      <c r="A6757" s="98">
        <f t="shared" si="211"/>
        <v>1696</v>
      </c>
      <c r="B6757" s="99">
        <v>44408</v>
      </c>
      <c r="C6757" s="23">
        <v>4354</v>
      </c>
      <c r="D6757" s="23">
        <v>9</v>
      </c>
      <c r="E6757" s="98" t="s">
        <v>49</v>
      </c>
      <c r="F6757" s="98" t="s">
        <v>53</v>
      </c>
      <c r="G6757" s="98" t="s">
        <v>4242</v>
      </c>
      <c r="H6757" s="98" t="s">
        <v>9126</v>
      </c>
      <c r="I6757" s="98" t="s">
        <v>6084</v>
      </c>
      <c r="J6757" s="99">
        <v>46104</v>
      </c>
      <c r="K6757" s="107">
        <v>10000000</v>
      </c>
      <c r="L6757" s="98" t="s">
        <v>9127</v>
      </c>
      <c r="M6757" s="23">
        <v>1800</v>
      </c>
      <c r="N6757" s="23">
        <v>1</v>
      </c>
      <c r="O6757" s="107">
        <v>10000000</v>
      </c>
      <c r="P6757" s="23">
        <v>180</v>
      </c>
      <c r="Q6757" s="23">
        <v>2</v>
      </c>
      <c r="R6757" s="23">
        <v>2</v>
      </c>
      <c r="S6757" s="23">
        <v>0</v>
      </c>
      <c r="T6757" s="47">
        <v>10</v>
      </c>
      <c r="U6757" s="98" t="s">
        <v>111</v>
      </c>
      <c r="V6757" s="98" t="s">
        <v>3139</v>
      </c>
      <c r="W6757" s="69">
        <f t="shared" si="210"/>
        <v>5.2826203742156234E-2</v>
      </c>
    </row>
    <row r="6758" spans="1:23">
      <c r="A6758" s="98">
        <f t="shared" si="211"/>
        <v>966</v>
      </c>
      <c r="B6758" s="99">
        <v>44408</v>
      </c>
      <c r="C6758" s="23">
        <v>4355</v>
      </c>
      <c r="D6758" s="23">
        <v>9</v>
      </c>
      <c r="E6758" s="98" t="s">
        <v>49</v>
      </c>
      <c r="F6758" s="98" t="s">
        <v>53</v>
      </c>
      <c r="G6758" s="98" t="s">
        <v>4242</v>
      </c>
      <c r="H6758" s="98" t="s">
        <v>9126</v>
      </c>
      <c r="I6758" s="98" t="s">
        <v>6084</v>
      </c>
      <c r="J6758" s="99">
        <v>45374</v>
      </c>
      <c r="K6758" s="107">
        <v>15000000</v>
      </c>
      <c r="L6758" s="98" t="s">
        <v>9127</v>
      </c>
      <c r="M6758" s="23">
        <v>1080</v>
      </c>
      <c r="N6758" s="23">
        <v>1</v>
      </c>
      <c r="O6758" s="107">
        <v>15000000</v>
      </c>
      <c r="P6758" s="23">
        <v>180</v>
      </c>
      <c r="Q6758" s="23">
        <v>2</v>
      </c>
      <c r="R6758" s="23">
        <v>2</v>
      </c>
      <c r="S6758" s="23">
        <v>0</v>
      </c>
      <c r="T6758" s="47">
        <v>15</v>
      </c>
      <c r="U6758" s="98" t="s">
        <v>111</v>
      </c>
      <c r="V6758" s="98" t="s">
        <v>3139</v>
      </c>
      <c r="W6758" s="69">
        <f t="shared" si="210"/>
        <v>4.5132764871688907E-2</v>
      </c>
    </row>
    <row r="6759" spans="1:23">
      <c r="A6759" s="98">
        <f t="shared" si="211"/>
        <v>1697</v>
      </c>
      <c r="B6759" s="99">
        <v>44408</v>
      </c>
      <c r="C6759" s="23">
        <v>4356</v>
      </c>
      <c r="D6759" s="23">
        <v>9</v>
      </c>
      <c r="E6759" s="98" t="s">
        <v>49</v>
      </c>
      <c r="F6759" s="98" t="s">
        <v>53</v>
      </c>
      <c r="G6759" s="98" t="s">
        <v>4242</v>
      </c>
      <c r="H6759" s="98" t="s">
        <v>9126</v>
      </c>
      <c r="I6759" s="98" t="s">
        <v>6030</v>
      </c>
      <c r="J6759" s="99">
        <v>46105</v>
      </c>
      <c r="K6759" s="107">
        <v>10000000</v>
      </c>
      <c r="L6759" s="98" t="s">
        <v>9127</v>
      </c>
      <c r="M6759" s="23">
        <v>1800</v>
      </c>
      <c r="N6759" s="23">
        <v>1</v>
      </c>
      <c r="O6759" s="107">
        <v>10000000</v>
      </c>
      <c r="P6759" s="23">
        <v>180</v>
      </c>
      <c r="Q6759" s="23">
        <v>2</v>
      </c>
      <c r="R6759" s="23">
        <v>2</v>
      </c>
      <c r="S6759" s="23">
        <v>0</v>
      </c>
      <c r="T6759" s="47">
        <v>10</v>
      </c>
      <c r="U6759" s="98" t="s">
        <v>111</v>
      </c>
      <c r="V6759" s="98" t="s">
        <v>3139</v>
      </c>
      <c r="W6759" s="69">
        <f t="shared" si="210"/>
        <v>5.2857351267947605E-2</v>
      </c>
    </row>
    <row r="6760" spans="1:23">
      <c r="A6760" s="98">
        <f t="shared" si="211"/>
        <v>967</v>
      </c>
      <c r="B6760" s="99">
        <v>44408</v>
      </c>
      <c r="C6760" s="23">
        <v>4357</v>
      </c>
      <c r="D6760" s="23">
        <v>9</v>
      </c>
      <c r="E6760" s="98" t="s">
        <v>49</v>
      </c>
      <c r="F6760" s="98" t="s">
        <v>53</v>
      </c>
      <c r="G6760" s="98" t="s">
        <v>4242</v>
      </c>
      <c r="H6760" s="98" t="s">
        <v>9126</v>
      </c>
      <c r="I6760" s="98" t="s">
        <v>6030</v>
      </c>
      <c r="J6760" s="99">
        <v>45375</v>
      </c>
      <c r="K6760" s="107">
        <v>12000000</v>
      </c>
      <c r="L6760" s="98" t="s">
        <v>9127</v>
      </c>
      <c r="M6760" s="23">
        <v>1080</v>
      </c>
      <c r="N6760" s="23">
        <v>1</v>
      </c>
      <c r="O6760" s="107">
        <v>12000000</v>
      </c>
      <c r="P6760" s="23">
        <v>30</v>
      </c>
      <c r="Q6760" s="23">
        <v>2</v>
      </c>
      <c r="R6760" s="23">
        <v>2</v>
      </c>
      <c r="S6760" s="23">
        <v>0</v>
      </c>
      <c r="T6760" s="47">
        <v>10.666668</v>
      </c>
      <c r="U6760" s="98" t="s">
        <v>111</v>
      </c>
      <c r="V6760" s="98" t="s">
        <v>3139</v>
      </c>
      <c r="W6760" s="69">
        <f t="shared" si="210"/>
        <v>3.2127638618888336E-2</v>
      </c>
    </row>
    <row r="6761" spans="1:23">
      <c r="A6761" s="98">
        <f t="shared" si="211"/>
        <v>967</v>
      </c>
      <c r="B6761" s="99">
        <v>44408</v>
      </c>
      <c r="C6761" s="23">
        <v>4358</v>
      </c>
      <c r="D6761" s="23">
        <v>9</v>
      </c>
      <c r="E6761" s="98" t="s">
        <v>49</v>
      </c>
      <c r="F6761" s="98" t="s">
        <v>53</v>
      </c>
      <c r="G6761" s="98" t="s">
        <v>4242</v>
      </c>
      <c r="H6761" s="98" t="s">
        <v>9126</v>
      </c>
      <c r="I6761" s="98" t="s">
        <v>6030</v>
      </c>
      <c r="J6761" s="99">
        <v>45375</v>
      </c>
      <c r="K6761" s="107">
        <v>15500000</v>
      </c>
      <c r="L6761" s="98" t="s">
        <v>9127</v>
      </c>
      <c r="M6761" s="23">
        <v>1080</v>
      </c>
      <c r="N6761" s="23">
        <v>1</v>
      </c>
      <c r="O6761" s="107">
        <v>15500000</v>
      </c>
      <c r="P6761" s="23">
        <v>180</v>
      </c>
      <c r="Q6761" s="23">
        <v>2</v>
      </c>
      <c r="R6761" s="23">
        <v>2</v>
      </c>
      <c r="S6761" s="23">
        <v>0</v>
      </c>
      <c r="T6761" s="47">
        <v>15.5</v>
      </c>
      <c r="U6761" s="98" t="s">
        <v>111</v>
      </c>
      <c r="V6761" s="98" t="s">
        <v>3139</v>
      </c>
      <c r="W6761" s="69">
        <f t="shared" si="210"/>
        <v>4.6685469032388488E-2</v>
      </c>
    </row>
    <row r="6762" spans="1:23">
      <c r="A6762" s="98">
        <f t="shared" si="211"/>
        <v>601</v>
      </c>
      <c r="B6762" s="99">
        <v>44408</v>
      </c>
      <c r="C6762" s="23">
        <v>4359</v>
      </c>
      <c r="D6762" s="23">
        <v>9</v>
      </c>
      <c r="E6762" s="98" t="s">
        <v>49</v>
      </c>
      <c r="F6762" s="98" t="s">
        <v>53</v>
      </c>
      <c r="G6762" s="98" t="s">
        <v>4242</v>
      </c>
      <c r="H6762" s="98" t="s">
        <v>9126</v>
      </c>
      <c r="I6762" s="98" t="s">
        <v>6030</v>
      </c>
      <c r="J6762" s="99">
        <v>45009</v>
      </c>
      <c r="K6762" s="107">
        <v>11000000</v>
      </c>
      <c r="L6762" s="98" t="s">
        <v>9127</v>
      </c>
      <c r="M6762" s="23">
        <v>720</v>
      </c>
      <c r="N6762" s="23">
        <v>1</v>
      </c>
      <c r="O6762" s="107">
        <v>11000000</v>
      </c>
      <c r="P6762" s="23">
        <v>30</v>
      </c>
      <c r="Q6762" s="23">
        <v>2</v>
      </c>
      <c r="R6762" s="23">
        <v>2</v>
      </c>
      <c r="S6762" s="23">
        <v>0</v>
      </c>
      <c r="T6762" s="47">
        <v>9.1666679999999996</v>
      </c>
      <c r="U6762" s="98" t="s">
        <v>111</v>
      </c>
      <c r="V6762" s="98" t="s">
        <v>3139</v>
      </c>
      <c r="W6762" s="69">
        <f t="shared" si="210"/>
        <v>1.7159693579848288E-2</v>
      </c>
    </row>
    <row r="6763" spans="1:23">
      <c r="A6763" s="98">
        <f t="shared" si="211"/>
        <v>1697</v>
      </c>
      <c r="B6763" s="99">
        <v>44408</v>
      </c>
      <c r="C6763" s="23">
        <v>4360</v>
      </c>
      <c r="D6763" s="23">
        <v>9</v>
      </c>
      <c r="E6763" s="98" t="s">
        <v>49</v>
      </c>
      <c r="F6763" s="98" t="s">
        <v>53</v>
      </c>
      <c r="G6763" s="98" t="s">
        <v>4242</v>
      </c>
      <c r="H6763" s="98" t="s">
        <v>9126</v>
      </c>
      <c r="I6763" s="98" t="s">
        <v>6030</v>
      </c>
      <c r="J6763" s="99">
        <v>46105</v>
      </c>
      <c r="K6763" s="107">
        <v>30000000</v>
      </c>
      <c r="L6763" s="98" t="s">
        <v>9127</v>
      </c>
      <c r="M6763" s="23">
        <v>1800</v>
      </c>
      <c r="N6763" s="23">
        <v>1</v>
      </c>
      <c r="O6763" s="107">
        <v>30000000</v>
      </c>
      <c r="P6763" s="23">
        <v>360</v>
      </c>
      <c r="Q6763" s="23">
        <v>2</v>
      </c>
      <c r="R6763" s="23">
        <v>2</v>
      </c>
      <c r="S6763" s="23">
        <v>0</v>
      </c>
      <c r="T6763" s="47">
        <v>30</v>
      </c>
      <c r="U6763" s="98" t="s">
        <v>111</v>
      </c>
      <c r="V6763" s="98" t="s">
        <v>3139</v>
      </c>
      <c r="W6763" s="69">
        <f t="shared" si="210"/>
        <v>0.15857205380384282</v>
      </c>
    </row>
    <row r="6764" spans="1:23">
      <c r="A6764" s="98">
        <f t="shared" si="211"/>
        <v>967</v>
      </c>
      <c r="B6764" s="99">
        <v>44408</v>
      </c>
      <c r="C6764" s="23">
        <v>4361</v>
      </c>
      <c r="D6764" s="23">
        <v>9</v>
      </c>
      <c r="E6764" s="98" t="s">
        <v>49</v>
      </c>
      <c r="F6764" s="98" t="s">
        <v>53</v>
      </c>
      <c r="G6764" s="98" t="s">
        <v>4242</v>
      </c>
      <c r="H6764" s="98" t="s">
        <v>9126</v>
      </c>
      <c r="I6764" s="98" t="s">
        <v>6030</v>
      </c>
      <c r="J6764" s="99">
        <v>45375</v>
      </c>
      <c r="K6764" s="107">
        <v>6000000</v>
      </c>
      <c r="L6764" s="98" t="s">
        <v>9127</v>
      </c>
      <c r="M6764" s="23">
        <v>1080</v>
      </c>
      <c r="N6764" s="23">
        <v>1</v>
      </c>
      <c r="O6764" s="107">
        <v>6000000</v>
      </c>
      <c r="P6764" s="23">
        <v>180</v>
      </c>
      <c r="Q6764" s="23">
        <v>2</v>
      </c>
      <c r="R6764" s="23">
        <v>2</v>
      </c>
      <c r="S6764" s="23">
        <v>0</v>
      </c>
      <c r="T6764" s="47">
        <v>6</v>
      </c>
      <c r="U6764" s="98" t="s">
        <v>111</v>
      </c>
      <c r="V6764" s="98" t="s">
        <v>3139</v>
      </c>
      <c r="W6764" s="69">
        <f t="shared" si="210"/>
        <v>1.8071794464150383E-2</v>
      </c>
    </row>
    <row r="6765" spans="1:23">
      <c r="A6765" s="98">
        <f t="shared" si="211"/>
        <v>967</v>
      </c>
      <c r="B6765" s="99">
        <v>44408</v>
      </c>
      <c r="C6765" s="23">
        <v>4362</v>
      </c>
      <c r="D6765" s="23">
        <v>9</v>
      </c>
      <c r="E6765" s="98" t="s">
        <v>49</v>
      </c>
      <c r="F6765" s="98" t="s">
        <v>53</v>
      </c>
      <c r="G6765" s="98" t="s">
        <v>4242</v>
      </c>
      <c r="H6765" s="98" t="s">
        <v>9126</v>
      </c>
      <c r="I6765" s="98" t="s">
        <v>6030</v>
      </c>
      <c r="J6765" s="99">
        <v>45375</v>
      </c>
      <c r="K6765" s="107">
        <v>10000000</v>
      </c>
      <c r="L6765" s="98" t="s">
        <v>9127</v>
      </c>
      <c r="M6765" s="23">
        <v>1080</v>
      </c>
      <c r="N6765" s="23">
        <v>1</v>
      </c>
      <c r="O6765" s="107">
        <v>10000000</v>
      </c>
      <c r="P6765" s="23">
        <v>180</v>
      </c>
      <c r="Q6765" s="23">
        <v>2</v>
      </c>
      <c r="R6765" s="23">
        <v>2</v>
      </c>
      <c r="S6765" s="23">
        <v>0</v>
      </c>
      <c r="T6765" s="47">
        <v>10</v>
      </c>
      <c r="U6765" s="98" t="s">
        <v>111</v>
      </c>
      <c r="V6765" s="98" t="s">
        <v>3139</v>
      </c>
      <c r="W6765" s="69">
        <f t="shared" si="210"/>
        <v>3.0119657440250639E-2</v>
      </c>
    </row>
    <row r="6766" spans="1:23">
      <c r="A6766" s="98">
        <f t="shared" si="211"/>
        <v>967</v>
      </c>
      <c r="B6766" s="99">
        <v>44408</v>
      </c>
      <c r="C6766" s="23">
        <v>4363</v>
      </c>
      <c r="D6766" s="23">
        <v>9</v>
      </c>
      <c r="E6766" s="98" t="s">
        <v>49</v>
      </c>
      <c r="F6766" s="98" t="s">
        <v>53</v>
      </c>
      <c r="G6766" s="98" t="s">
        <v>4242</v>
      </c>
      <c r="H6766" s="98" t="s">
        <v>9126</v>
      </c>
      <c r="I6766" s="98" t="s">
        <v>6030</v>
      </c>
      <c r="J6766" s="99">
        <v>45375</v>
      </c>
      <c r="K6766" s="107">
        <v>15000000</v>
      </c>
      <c r="L6766" s="98" t="s">
        <v>9127</v>
      </c>
      <c r="M6766" s="23">
        <v>1080</v>
      </c>
      <c r="N6766" s="23">
        <v>1</v>
      </c>
      <c r="O6766" s="107">
        <v>15000000</v>
      </c>
      <c r="P6766" s="23">
        <v>180</v>
      </c>
      <c r="Q6766" s="23">
        <v>2</v>
      </c>
      <c r="R6766" s="23">
        <v>2</v>
      </c>
      <c r="S6766" s="23">
        <v>0</v>
      </c>
      <c r="T6766" s="47">
        <v>15</v>
      </c>
      <c r="U6766" s="98" t="s">
        <v>111</v>
      </c>
      <c r="V6766" s="98" t="s">
        <v>3139</v>
      </c>
      <c r="W6766" s="69">
        <f t="shared" si="210"/>
        <v>4.5179486160375953E-2</v>
      </c>
    </row>
    <row r="6767" spans="1:23">
      <c r="A6767" s="98">
        <f t="shared" si="211"/>
        <v>967</v>
      </c>
      <c r="B6767" s="99">
        <v>44408</v>
      </c>
      <c r="C6767" s="23">
        <v>4364</v>
      </c>
      <c r="D6767" s="23">
        <v>9</v>
      </c>
      <c r="E6767" s="98" t="s">
        <v>49</v>
      </c>
      <c r="F6767" s="98" t="s">
        <v>53</v>
      </c>
      <c r="G6767" s="98" t="s">
        <v>4242</v>
      </c>
      <c r="H6767" s="98" t="s">
        <v>9126</v>
      </c>
      <c r="I6767" s="98" t="s">
        <v>6030</v>
      </c>
      <c r="J6767" s="99">
        <v>45375</v>
      </c>
      <c r="K6767" s="107">
        <v>10000000</v>
      </c>
      <c r="L6767" s="98" t="s">
        <v>9127</v>
      </c>
      <c r="M6767" s="23">
        <v>1080</v>
      </c>
      <c r="N6767" s="23">
        <v>1</v>
      </c>
      <c r="O6767" s="107">
        <v>10000000</v>
      </c>
      <c r="P6767" s="23">
        <v>180</v>
      </c>
      <c r="Q6767" s="23">
        <v>2</v>
      </c>
      <c r="R6767" s="23">
        <v>2</v>
      </c>
      <c r="S6767" s="23">
        <v>0</v>
      </c>
      <c r="T6767" s="47">
        <v>10</v>
      </c>
      <c r="U6767" s="98" t="s">
        <v>111</v>
      </c>
      <c r="V6767" s="98" t="s">
        <v>3139</v>
      </c>
      <c r="W6767" s="69">
        <f t="shared" si="210"/>
        <v>3.0119657440250639E-2</v>
      </c>
    </row>
    <row r="6768" spans="1:23">
      <c r="A6768" s="98">
        <f t="shared" si="211"/>
        <v>1697</v>
      </c>
      <c r="B6768" s="99">
        <v>44408</v>
      </c>
      <c r="C6768" s="23">
        <v>4365</v>
      </c>
      <c r="D6768" s="23">
        <v>9</v>
      </c>
      <c r="E6768" s="98" t="s">
        <v>49</v>
      </c>
      <c r="F6768" s="98" t="s">
        <v>53</v>
      </c>
      <c r="G6768" s="98" t="s">
        <v>4242</v>
      </c>
      <c r="H6768" s="98" t="s">
        <v>9126</v>
      </c>
      <c r="I6768" s="98" t="s">
        <v>6030</v>
      </c>
      <c r="J6768" s="99">
        <v>46105</v>
      </c>
      <c r="K6768" s="107">
        <v>15000000</v>
      </c>
      <c r="L6768" s="98" t="s">
        <v>9127</v>
      </c>
      <c r="M6768" s="23">
        <v>1800</v>
      </c>
      <c r="N6768" s="23">
        <v>1</v>
      </c>
      <c r="O6768" s="107">
        <v>15000000</v>
      </c>
      <c r="P6768" s="23">
        <v>180</v>
      </c>
      <c r="Q6768" s="23">
        <v>2</v>
      </c>
      <c r="R6768" s="23">
        <v>2</v>
      </c>
      <c r="S6768" s="23">
        <v>0</v>
      </c>
      <c r="T6768" s="47">
        <v>15</v>
      </c>
      <c r="U6768" s="98" t="s">
        <v>111</v>
      </c>
      <c r="V6768" s="98" t="s">
        <v>3139</v>
      </c>
      <c r="W6768" s="69">
        <f t="shared" si="210"/>
        <v>7.9286026901921408E-2</v>
      </c>
    </row>
    <row r="6769" spans="1:23">
      <c r="A6769" s="98">
        <f t="shared" si="211"/>
        <v>1697</v>
      </c>
      <c r="B6769" s="99">
        <v>44408</v>
      </c>
      <c r="C6769" s="23">
        <v>4366</v>
      </c>
      <c r="D6769" s="23">
        <v>9</v>
      </c>
      <c r="E6769" s="98" t="s">
        <v>49</v>
      </c>
      <c r="F6769" s="98" t="s">
        <v>53</v>
      </c>
      <c r="G6769" s="98" t="s">
        <v>4242</v>
      </c>
      <c r="H6769" s="98" t="s">
        <v>9126</v>
      </c>
      <c r="I6769" s="98" t="s">
        <v>6030</v>
      </c>
      <c r="J6769" s="99">
        <v>46105</v>
      </c>
      <c r="K6769" s="107">
        <v>12000000</v>
      </c>
      <c r="L6769" s="98" t="s">
        <v>9127</v>
      </c>
      <c r="M6769" s="23">
        <v>1800</v>
      </c>
      <c r="N6769" s="23">
        <v>1</v>
      </c>
      <c r="O6769" s="107">
        <v>12000000</v>
      </c>
      <c r="P6769" s="23">
        <v>180</v>
      </c>
      <c r="Q6769" s="23">
        <v>2</v>
      </c>
      <c r="R6769" s="23">
        <v>2</v>
      </c>
      <c r="S6769" s="23">
        <v>0</v>
      </c>
      <c r="T6769" s="47">
        <v>12</v>
      </c>
      <c r="U6769" s="98" t="s">
        <v>111</v>
      </c>
      <c r="V6769" s="98" t="s">
        <v>3139</v>
      </c>
      <c r="W6769" s="69">
        <f t="shared" si="210"/>
        <v>6.3428821521537115E-2</v>
      </c>
    </row>
    <row r="6770" spans="1:23">
      <c r="A6770" s="98">
        <f t="shared" si="211"/>
        <v>967</v>
      </c>
      <c r="B6770" s="99">
        <v>44408</v>
      </c>
      <c r="C6770" s="23">
        <v>4367</v>
      </c>
      <c r="D6770" s="23">
        <v>9</v>
      </c>
      <c r="E6770" s="98" t="s">
        <v>49</v>
      </c>
      <c r="F6770" s="98" t="s">
        <v>53</v>
      </c>
      <c r="G6770" s="98" t="s">
        <v>4242</v>
      </c>
      <c r="H6770" s="98" t="s">
        <v>9126</v>
      </c>
      <c r="I6770" s="98" t="s">
        <v>6030</v>
      </c>
      <c r="J6770" s="99">
        <v>45375</v>
      </c>
      <c r="K6770" s="107">
        <v>25000000</v>
      </c>
      <c r="L6770" s="98" t="s">
        <v>9127</v>
      </c>
      <c r="M6770" s="23">
        <v>1080</v>
      </c>
      <c r="N6770" s="23">
        <v>1</v>
      </c>
      <c r="O6770" s="107">
        <v>25000000</v>
      </c>
      <c r="P6770" s="23">
        <v>360</v>
      </c>
      <c r="Q6770" s="23">
        <v>2</v>
      </c>
      <c r="R6770" s="23">
        <v>2</v>
      </c>
      <c r="S6770" s="23">
        <v>0</v>
      </c>
      <c r="T6770" s="47">
        <v>25</v>
      </c>
      <c r="U6770" s="98" t="s">
        <v>111</v>
      </c>
      <c r="V6770" s="98" t="s">
        <v>3139</v>
      </c>
      <c r="W6770" s="69">
        <f t="shared" si="210"/>
        <v>7.5299143600626589E-2</v>
      </c>
    </row>
    <row r="6771" spans="1:23">
      <c r="A6771" s="98">
        <f t="shared" si="211"/>
        <v>1332</v>
      </c>
      <c r="B6771" s="99">
        <v>44408</v>
      </c>
      <c r="C6771" s="23">
        <v>4368</v>
      </c>
      <c r="D6771" s="23">
        <v>9</v>
      </c>
      <c r="E6771" s="98" t="s">
        <v>49</v>
      </c>
      <c r="F6771" s="98" t="s">
        <v>53</v>
      </c>
      <c r="G6771" s="98" t="s">
        <v>4242</v>
      </c>
      <c r="H6771" s="98" t="s">
        <v>9126</v>
      </c>
      <c r="I6771" s="98" t="s">
        <v>6030</v>
      </c>
      <c r="J6771" s="99">
        <v>45740</v>
      </c>
      <c r="K6771" s="107">
        <v>15000000</v>
      </c>
      <c r="L6771" s="98" t="s">
        <v>9127</v>
      </c>
      <c r="M6771" s="23">
        <v>1440</v>
      </c>
      <c r="N6771" s="23">
        <v>1</v>
      </c>
      <c r="O6771" s="107">
        <v>15000000</v>
      </c>
      <c r="P6771" s="23">
        <v>180</v>
      </c>
      <c r="Q6771" s="23">
        <v>2</v>
      </c>
      <c r="R6771" s="23">
        <v>2</v>
      </c>
      <c r="S6771" s="23">
        <v>0</v>
      </c>
      <c r="T6771" s="47">
        <v>15</v>
      </c>
      <c r="U6771" s="98" t="s">
        <v>111</v>
      </c>
      <c r="V6771" s="98" t="s">
        <v>3139</v>
      </c>
      <c r="W6771" s="69">
        <f t="shared" si="210"/>
        <v>6.2232756531148681E-2</v>
      </c>
    </row>
    <row r="6772" spans="1:23">
      <c r="A6772" s="98">
        <f t="shared" si="211"/>
        <v>1697</v>
      </c>
      <c r="B6772" s="99">
        <v>44408</v>
      </c>
      <c r="C6772" s="23">
        <v>4369</v>
      </c>
      <c r="D6772" s="23">
        <v>9</v>
      </c>
      <c r="E6772" s="98" t="s">
        <v>49</v>
      </c>
      <c r="F6772" s="98" t="s">
        <v>53</v>
      </c>
      <c r="G6772" s="98" t="s">
        <v>4242</v>
      </c>
      <c r="H6772" s="98" t="s">
        <v>9126</v>
      </c>
      <c r="I6772" s="98" t="s">
        <v>6030</v>
      </c>
      <c r="J6772" s="99">
        <v>46105</v>
      </c>
      <c r="K6772" s="107">
        <v>10000000</v>
      </c>
      <c r="L6772" s="98" t="s">
        <v>9127</v>
      </c>
      <c r="M6772" s="23">
        <v>1800</v>
      </c>
      <c r="N6772" s="23">
        <v>1</v>
      </c>
      <c r="O6772" s="107">
        <v>10000000</v>
      </c>
      <c r="P6772" s="23">
        <v>180</v>
      </c>
      <c r="Q6772" s="23">
        <v>2</v>
      </c>
      <c r="R6772" s="23">
        <v>2</v>
      </c>
      <c r="S6772" s="23">
        <v>0</v>
      </c>
      <c r="T6772" s="47">
        <v>10</v>
      </c>
      <c r="U6772" s="98" t="s">
        <v>111</v>
      </c>
      <c r="V6772" s="98" t="s">
        <v>3139</v>
      </c>
      <c r="W6772" s="69">
        <f t="shared" si="210"/>
        <v>5.2857351267947605E-2</v>
      </c>
    </row>
    <row r="6773" spans="1:23">
      <c r="A6773" s="98">
        <f t="shared" si="211"/>
        <v>1697</v>
      </c>
      <c r="B6773" s="99">
        <v>44408</v>
      </c>
      <c r="C6773" s="23">
        <v>4370</v>
      </c>
      <c r="D6773" s="23">
        <v>9</v>
      </c>
      <c r="E6773" s="98" t="s">
        <v>49</v>
      </c>
      <c r="F6773" s="98" t="s">
        <v>53</v>
      </c>
      <c r="G6773" s="98" t="s">
        <v>4242</v>
      </c>
      <c r="H6773" s="98" t="s">
        <v>9126</v>
      </c>
      <c r="I6773" s="98" t="s">
        <v>6030</v>
      </c>
      <c r="J6773" s="99">
        <v>46105</v>
      </c>
      <c r="K6773" s="107">
        <v>30000000</v>
      </c>
      <c r="L6773" s="98" t="s">
        <v>9127</v>
      </c>
      <c r="M6773" s="23">
        <v>1800</v>
      </c>
      <c r="N6773" s="23">
        <v>1</v>
      </c>
      <c r="O6773" s="107">
        <v>30000000</v>
      </c>
      <c r="P6773" s="23">
        <v>180</v>
      </c>
      <c r="Q6773" s="23">
        <v>2</v>
      </c>
      <c r="R6773" s="23">
        <v>2</v>
      </c>
      <c r="S6773" s="23">
        <v>0</v>
      </c>
      <c r="T6773" s="47">
        <v>30</v>
      </c>
      <c r="U6773" s="98" t="s">
        <v>111</v>
      </c>
      <c r="V6773" s="98" t="s">
        <v>3139</v>
      </c>
      <c r="W6773" s="69">
        <f t="shared" si="210"/>
        <v>0.15857205380384282</v>
      </c>
    </row>
    <row r="6774" spans="1:23">
      <c r="A6774" s="98">
        <f t="shared" si="211"/>
        <v>967</v>
      </c>
      <c r="B6774" s="99">
        <v>44408</v>
      </c>
      <c r="C6774" s="23">
        <v>4371</v>
      </c>
      <c r="D6774" s="23">
        <v>9</v>
      </c>
      <c r="E6774" s="98" t="s">
        <v>49</v>
      </c>
      <c r="F6774" s="98" t="s">
        <v>53</v>
      </c>
      <c r="G6774" s="98" t="s">
        <v>4242</v>
      </c>
      <c r="H6774" s="98" t="s">
        <v>9126</v>
      </c>
      <c r="I6774" s="98" t="s">
        <v>6030</v>
      </c>
      <c r="J6774" s="99">
        <v>45375</v>
      </c>
      <c r="K6774" s="107">
        <v>15000000</v>
      </c>
      <c r="L6774" s="98" t="s">
        <v>9127</v>
      </c>
      <c r="M6774" s="23">
        <v>1080</v>
      </c>
      <c r="N6774" s="23">
        <v>1</v>
      </c>
      <c r="O6774" s="107">
        <v>15000000</v>
      </c>
      <c r="P6774" s="23">
        <v>30</v>
      </c>
      <c r="Q6774" s="23">
        <v>2</v>
      </c>
      <c r="R6774" s="23">
        <v>2</v>
      </c>
      <c r="S6774" s="23">
        <v>0</v>
      </c>
      <c r="T6774" s="47">
        <v>13.333332</v>
      </c>
      <c r="U6774" s="98" t="s">
        <v>111</v>
      </c>
      <c r="V6774" s="98" t="s">
        <v>3139</v>
      </c>
      <c r="W6774" s="69">
        <f t="shared" si="210"/>
        <v>4.015953923771319E-2</v>
      </c>
    </row>
    <row r="6775" spans="1:23">
      <c r="A6775" s="98">
        <f t="shared" si="211"/>
        <v>967</v>
      </c>
      <c r="B6775" s="99">
        <v>44408</v>
      </c>
      <c r="C6775" s="23">
        <v>4372</v>
      </c>
      <c r="D6775" s="23">
        <v>9</v>
      </c>
      <c r="E6775" s="98" t="s">
        <v>49</v>
      </c>
      <c r="F6775" s="98" t="s">
        <v>53</v>
      </c>
      <c r="G6775" s="98" t="s">
        <v>4242</v>
      </c>
      <c r="H6775" s="98" t="s">
        <v>9126</v>
      </c>
      <c r="I6775" s="98" t="s">
        <v>6030</v>
      </c>
      <c r="J6775" s="99">
        <v>45375</v>
      </c>
      <c r="K6775" s="107">
        <v>7000000</v>
      </c>
      <c r="L6775" s="98" t="s">
        <v>9127</v>
      </c>
      <c r="M6775" s="23">
        <v>1080</v>
      </c>
      <c r="N6775" s="23">
        <v>1</v>
      </c>
      <c r="O6775" s="107">
        <v>7000000</v>
      </c>
      <c r="P6775" s="23">
        <v>180</v>
      </c>
      <c r="Q6775" s="23">
        <v>2</v>
      </c>
      <c r="R6775" s="23">
        <v>2</v>
      </c>
      <c r="S6775" s="23">
        <v>0</v>
      </c>
      <c r="T6775" s="47">
        <v>7</v>
      </c>
      <c r="U6775" s="98" t="s">
        <v>111</v>
      </c>
      <c r="V6775" s="98" t="s">
        <v>3139</v>
      </c>
      <c r="W6775" s="69">
        <f t="shared" si="210"/>
        <v>2.1083760208175446E-2</v>
      </c>
    </row>
    <row r="6776" spans="1:23">
      <c r="A6776" s="98">
        <f t="shared" si="211"/>
        <v>967</v>
      </c>
      <c r="B6776" s="99">
        <v>44408</v>
      </c>
      <c r="C6776" s="23">
        <v>4373</v>
      </c>
      <c r="D6776" s="23">
        <v>9</v>
      </c>
      <c r="E6776" s="98" t="s">
        <v>49</v>
      </c>
      <c r="F6776" s="98" t="s">
        <v>53</v>
      </c>
      <c r="G6776" s="98" t="s">
        <v>4242</v>
      </c>
      <c r="H6776" s="98" t="s">
        <v>9126</v>
      </c>
      <c r="I6776" s="98" t="s">
        <v>6030</v>
      </c>
      <c r="J6776" s="99">
        <v>45375</v>
      </c>
      <c r="K6776" s="107">
        <v>15000000</v>
      </c>
      <c r="L6776" s="98" t="s">
        <v>9127</v>
      </c>
      <c r="M6776" s="23">
        <v>1080</v>
      </c>
      <c r="N6776" s="23">
        <v>1</v>
      </c>
      <c r="O6776" s="107">
        <v>15000000</v>
      </c>
      <c r="P6776" s="23">
        <v>180</v>
      </c>
      <c r="Q6776" s="23">
        <v>2</v>
      </c>
      <c r="R6776" s="23">
        <v>2</v>
      </c>
      <c r="S6776" s="23">
        <v>0</v>
      </c>
      <c r="T6776" s="47">
        <v>15</v>
      </c>
      <c r="U6776" s="98" t="s">
        <v>111</v>
      </c>
      <c r="V6776" s="98" t="s">
        <v>3139</v>
      </c>
      <c r="W6776" s="69">
        <f t="shared" si="210"/>
        <v>4.5179486160375953E-2</v>
      </c>
    </row>
    <row r="6777" spans="1:23">
      <c r="A6777" s="98">
        <f t="shared" si="211"/>
        <v>1697</v>
      </c>
      <c r="B6777" s="99">
        <v>44408</v>
      </c>
      <c r="C6777" s="23">
        <v>4374</v>
      </c>
      <c r="D6777" s="23">
        <v>9</v>
      </c>
      <c r="E6777" s="98" t="s">
        <v>49</v>
      </c>
      <c r="F6777" s="98" t="s">
        <v>53</v>
      </c>
      <c r="G6777" s="98" t="s">
        <v>4242</v>
      </c>
      <c r="H6777" s="98" t="s">
        <v>9126</v>
      </c>
      <c r="I6777" s="98" t="s">
        <v>6030</v>
      </c>
      <c r="J6777" s="99">
        <v>46105</v>
      </c>
      <c r="K6777" s="107">
        <v>50000000</v>
      </c>
      <c r="L6777" s="98" t="s">
        <v>9127</v>
      </c>
      <c r="M6777" s="23">
        <v>1800</v>
      </c>
      <c r="N6777" s="23">
        <v>1</v>
      </c>
      <c r="O6777" s="107">
        <v>50000000</v>
      </c>
      <c r="P6777" s="23">
        <v>30</v>
      </c>
      <c r="Q6777" s="23">
        <v>2</v>
      </c>
      <c r="R6777" s="23">
        <v>2</v>
      </c>
      <c r="S6777" s="23">
        <v>2.61</v>
      </c>
      <c r="T6777" s="47">
        <v>46.958249000000002</v>
      </c>
      <c r="U6777" s="98" t="s">
        <v>111</v>
      </c>
      <c r="V6777" s="98" t="s">
        <v>3139</v>
      </c>
      <c r="W6777" s="69">
        <f t="shared" si="210"/>
        <v>0.24820886623207492</v>
      </c>
    </row>
    <row r="6778" spans="1:23">
      <c r="A6778" s="98">
        <f t="shared" si="211"/>
        <v>967</v>
      </c>
      <c r="B6778" s="99">
        <v>44408</v>
      </c>
      <c r="C6778" s="23">
        <v>4375</v>
      </c>
      <c r="D6778" s="23">
        <v>9</v>
      </c>
      <c r="E6778" s="98" t="s">
        <v>49</v>
      </c>
      <c r="F6778" s="98" t="s">
        <v>53</v>
      </c>
      <c r="G6778" s="98" t="s">
        <v>4242</v>
      </c>
      <c r="H6778" s="98" t="s">
        <v>9126</v>
      </c>
      <c r="I6778" s="98" t="s">
        <v>6030</v>
      </c>
      <c r="J6778" s="99">
        <v>45375</v>
      </c>
      <c r="K6778" s="107">
        <v>11000000</v>
      </c>
      <c r="L6778" s="98" t="s">
        <v>9127</v>
      </c>
      <c r="M6778" s="23">
        <v>1080</v>
      </c>
      <c r="N6778" s="23">
        <v>1</v>
      </c>
      <c r="O6778" s="107">
        <v>11000000</v>
      </c>
      <c r="P6778" s="23">
        <v>180</v>
      </c>
      <c r="Q6778" s="23">
        <v>2</v>
      </c>
      <c r="R6778" s="23">
        <v>2</v>
      </c>
      <c r="S6778" s="23">
        <v>0</v>
      </c>
      <c r="T6778" s="47">
        <v>11</v>
      </c>
      <c r="U6778" s="98" t="s">
        <v>111</v>
      </c>
      <c r="V6778" s="98" t="s">
        <v>3139</v>
      </c>
      <c r="W6778" s="69">
        <f t="shared" si="210"/>
        <v>3.3131623184275698E-2</v>
      </c>
    </row>
    <row r="6779" spans="1:23">
      <c r="A6779" s="98">
        <f t="shared" si="211"/>
        <v>1697</v>
      </c>
      <c r="B6779" s="99">
        <v>44408</v>
      </c>
      <c r="C6779" s="23">
        <v>4376</v>
      </c>
      <c r="D6779" s="23">
        <v>9</v>
      </c>
      <c r="E6779" s="98" t="s">
        <v>49</v>
      </c>
      <c r="F6779" s="98" t="s">
        <v>53</v>
      </c>
      <c r="G6779" s="98" t="s">
        <v>4242</v>
      </c>
      <c r="H6779" s="98" t="s">
        <v>9126</v>
      </c>
      <c r="I6779" s="98" t="s">
        <v>6030</v>
      </c>
      <c r="J6779" s="99">
        <v>46105</v>
      </c>
      <c r="K6779" s="107">
        <v>15000000</v>
      </c>
      <c r="L6779" s="98" t="s">
        <v>9127</v>
      </c>
      <c r="M6779" s="23">
        <v>1800</v>
      </c>
      <c r="N6779" s="23">
        <v>1</v>
      </c>
      <c r="O6779" s="107">
        <v>15000000</v>
      </c>
      <c r="P6779" s="23">
        <v>180</v>
      </c>
      <c r="Q6779" s="23">
        <v>2</v>
      </c>
      <c r="R6779" s="23">
        <v>2</v>
      </c>
      <c r="S6779" s="23">
        <v>0</v>
      </c>
      <c r="T6779" s="47">
        <v>15</v>
      </c>
      <c r="U6779" s="98" t="s">
        <v>111</v>
      </c>
      <c r="V6779" s="98" t="s">
        <v>3139</v>
      </c>
      <c r="W6779" s="69">
        <f t="shared" si="210"/>
        <v>7.9286026901921408E-2</v>
      </c>
    </row>
    <row r="6780" spans="1:23">
      <c r="A6780" s="98">
        <f t="shared" si="211"/>
        <v>967</v>
      </c>
      <c r="B6780" s="99">
        <v>44408</v>
      </c>
      <c r="C6780" s="23">
        <v>4377</v>
      </c>
      <c r="D6780" s="23">
        <v>9</v>
      </c>
      <c r="E6780" s="98" t="s">
        <v>49</v>
      </c>
      <c r="F6780" s="98" t="s">
        <v>53</v>
      </c>
      <c r="G6780" s="98" t="s">
        <v>4242</v>
      </c>
      <c r="H6780" s="98" t="s">
        <v>9126</v>
      </c>
      <c r="I6780" s="98" t="s">
        <v>6030</v>
      </c>
      <c r="J6780" s="99">
        <v>45375</v>
      </c>
      <c r="K6780" s="107">
        <v>10000000</v>
      </c>
      <c r="L6780" s="98" t="s">
        <v>9127</v>
      </c>
      <c r="M6780" s="23">
        <v>1080</v>
      </c>
      <c r="N6780" s="23">
        <v>1</v>
      </c>
      <c r="O6780" s="107">
        <v>10000000</v>
      </c>
      <c r="P6780" s="23">
        <v>180</v>
      </c>
      <c r="Q6780" s="23">
        <v>2</v>
      </c>
      <c r="R6780" s="23">
        <v>2</v>
      </c>
      <c r="S6780" s="23">
        <v>0</v>
      </c>
      <c r="T6780" s="47">
        <v>10</v>
      </c>
      <c r="U6780" s="98" t="s">
        <v>111</v>
      </c>
      <c r="V6780" s="98" t="s">
        <v>3139</v>
      </c>
      <c r="W6780" s="69">
        <f t="shared" si="210"/>
        <v>3.0119657440250639E-2</v>
      </c>
    </row>
    <row r="6781" spans="1:23">
      <c r="A6781" s="98">
        <f t="shared" si="211"/>
        <v>967</v>
      </c>
      <c r="B6781" s="99">
        <v>44408</v>
      </c>
      <c r="C6781" s="23">
        <v>4378</v>
      </c>
      <c r="D6781" s="23">
        <v>9</v>
      </c>
      <c r="E6781" s="98" t="s">
        <v>49</v>
      </c>
      <c r="F6781" s="98" t="s">
        <v>53</v>
      </c>
      <c r="G6781" s="98" t="s">
        <v>4242</v>
      </c>
      <c r="H6781" s="98" t="s">
        <v>9126</v>
      </c>
      <c r="I6781" s="98" t="s">
        <v>6030</v>
      </c>
      <c r="J6781" s="99">
        <v>45375</v>
      </c>
      <c r="K6781" s="107">
        <v>20000000</v>
      </c>
      <c r="L6781" s="98" t="s">
        <v>9127</v>
      </c>
      <c r="M6781" s="23">
        <v>1080</v>
      </c>
      <c r="N6781" s="23">
        <v>1</v>
      </c>
      <c r="O6781" s="107">
        <v>20000000</v>
      </c>
      <c r="P6781" s="23">
        <v>90</v>
      </c>
      <c r="Q6781" s="23">
        <v>2</v>
      </c>
      <c r="R6781" s="23">
        <v>2</v>
      </c>
      <c r="S6781" s="23">
        <v>0</v>
      </c>
      <c r="T6781" s="47">
        <v>18.333333</v>
      </c>
      <c r="U6781" s="98" t="s">
        <v>111</v>
      </c>
      <c r="V6781" s="98" t="s">
        <v>3139</v>
      </c>
      <c r="W6781" s="69">
        <f t="shared" si="210"/>
        <v>5.5219370969804255E-2</v>
      </c>
    </row>
    <row r="6782" spans="1:23">
      <c r="A6782" s="98">
        <f t="shared" si="211"/>
        <v>968</v>
      </c>
      <c r="B6782" s="99">
        <v>44408</v>
      </c>
      <c r="C6782" s="23">
        <v>4379</v>
      </c>
      <c r="D6782" s="23">
        <v>9</v>
      </c>
      <c r="E6782" s="98" t="s">
        <v>49</v>
      </c>
      <c r="F6782" s="98" t="s">
        <v>53</v>
      </c>
      <c r="G6782" s="98" t="s">
        <v>4242</v>
      </c>
      <c r="H6782" s="98" t="s">
        <v>9126</v>
      </c>
      <c r="I6782" s="98" t="s">
        <v>5980</v>
      </c>
      <c r="J6782" s="99">
        <v>45376</v>
      </c>
      <c r="K6782" s="107">
        <v>8000000</v>
      </c>
      <c r="L6782" s="98" t="s">
        <v>9127</v>
      </c>
      <c r="M6782" s="23">
        <v>1080</v>
      </c>
      <c r="N6782" s="23">
        <v>1</v>
      </c>
      <c r="O6782" s="107">
        <v>8000000</v>
      </c>
      <c r="P6782" s="23">
        <v>180</v>
      </c>
      <c r="Q6782" s="23">
        <v>2</v>
      </c>
      <c r="R6782" s="23">
        <v>2</v>
      </c>
      <c r="S6782" s="23">
        <v>0</v>
      </c>
      <c r="T6782" s="47">
        <v>8</v>
      </c>
      <c r="U6782" s="98" t="s">
        <v>111</v>
      </c>
      <c r="V6782" s="98" t="s">
        <v>3139</v>
      </c>
      <c r="W6782" s="69">
        <f t="shared" si="210"/>
        <v>2.4120643972833603E-2</v>
      </c>
    </row>
    <row r="6783" spans="1:23">
      <c r="A6783" s="98">
        <f t="shared" si="211"/>
        <v>602</v>
      </c>
      <c r="B6783" s="99">
        <v>44408</v>
      </c>
      <c r="C6783" s="23">
        <v>4380</v>
      </c>
      <c r="D6783" s="23">
        <v>9</v>
      </c>
      <c r="E6783" s="98" t="s">
        <v>49</v>
      </c>
      <c r="F6783" s="98" t="s">
        <v>53</v>
      </c>
      <c r="G6783" s="98" t="s">
        <v>4242</v>
      </c>
      <c r="H6783" s="98" t="s">
        <v>9126</v>
      </c>
      <c r="I6783" s="98" t="s">
        <v>5980</v>
      </c>
      <c r="J6783" s="99">
        <v>45010</v>
      </c>
      <c r="K6783" s="107">
        <v>15000000</v>
      </c>
      <c r="L6783" s="98" t="s">
        <v>9127</v>
      </c>
      <c r="M6783" s="23">
        <v>720</v>
      </c>
      <c r="N6783" s="23">
        <v>1</v>
      </c>
      <c r="O6783" s="107">
        <v>15000000</v>
      </c>
      <c r="P6783" s="23">
        <v>90</v>
      </c>
      <c r="Q6783" s="23">
        <v>2</v>
      </c>
      <c r="R6783" s="23">
        <v>2</v>
      </c>
      <c r="S6783" s="23">
        <v>0</v>
      </c>
      <c r="T6783" s="47">
        <v>13.125</v>
      </c>
      <c r="U6783" s="98" t="s">
        <v>111</v>
      </c>
      <c r="V6783" s="98" t="s">
        <v>3139</v>
      </c>
      <c r="W6783" s="69">
        <f t="shared" si="210"/>
        <v>2.461043881590283E-2</v>
      </c>
    </row>
    <row r="6784" spans="1:23">
      <c r="A6784" s="98">
        <f t="shared" si="211"/>
        <v>1698</v>
      </c>
      <c r="B6784" s="99">
        <v>44408</v>
      </c>
      <c r="C6784" s="23">
        <v>4381</v>
      </c>
      <c r="D6784" s="23">
        <v>9</v>
      </c>
      <c r="E6784" s="98" t="s">
        <v>49</v>
      </c>
      <c r="F6784" s="98" t="s">
        <v>53</v>
      </c>
      <c r="G6784" s="98" t="s">
        <v>4242</v>
      </c>
      <c r="H6784" s="98" t="s">
        <v>9126</v>
      </c>
      <c r="I6784" s="98" t="s">
        <v>5980</v>
      </c>
      <c r="J6784" s="99">
        <v>46106</v>
      </c>
      <c r="K6784" s="107">
        <v>30000000</v>
      </c>
      <c r="L6784" s="98" t="s">
        <v>9127</v>
      </c>
      <c r="M6784" s="23">
        <v>1800</v>
      </c>
      <c r="N6784" s="23">
        <v>1</v>
      </c>
      <c r="O6784" s="107">
        <v>30000000</v>
      </c>
      <c r="P6784" s="23">
        <v>180</v>
      </c>
      <c r="Q6784" s="23">
        <v>2</v>
      </c>
      <c r="R6784" s="23">
        <v>2</v>
      </c>
      <c r="S6784" s="23">
        <v>0</v>
      </c>
      <c r="T6784" s="47">
        <v>30</v>
      </c>
      <c r="U6784" s="98" t="s">
        <v>111</v>
      </c>
      <c r="V6784" s="98" t="s">
        <v>3139</v>
      </c>
      <c r="W6784" s="69">
        <f t="shared" si="210"/>
        <v>0.15866549638121691</v>
      </c>
    </row>
    <row r="6785" spans="1:23">
      <c r="A6785" s="98">
        <f t="shared" si="211"/>
        <v>968</v>
      </c>
      <c r="B6785" s="99">
        <v>44408</v>
      </c>
      <c r="C6785" s="23">
        <v>4382</v>
      </c>
      <c r="D6785" s="23">
        <v>9</v>
      </c>
      <c r="E6785" s="98" t="s">
        <v>49</v>
      </c>
      <c r="F6785" s="98" t="s">
        <v>53</v>
      </c>
      <c r="G6785" s="98" t="s">
        <v>4242</v>
      </c>
      <c r="H6785" s="98" t="s">
        <v>9126</v>
      </c>
      <c r="I6785" s="98" t="s">
        <v>5980</v>
      </c>
      <c r="J6785" s="99">
        <v>45376</v>
      </c>
      <c r="K6785" s="107">
        <v>7000000</v>
      </c>
      <c r="L6785" s="98" t="s">
        <v>9127</v>
      </c>
      <c r="M6785" s="23">
        <v>1080</v>
      </c>
      <c r="N6785" s="23">
        <v>1</v>
      </c>
      <c r="O6785" s="107">
        <v>7000000</v>
      </c>
      <c r="P6785" s="23">
        <v>30</v>
      </c>
      <c r="Q6785" s="23">
        <v>2</v>
      </c>
      <c r="R6785" s="23">
        <v>2</v>
      </c>
      <c r="S6785" s="23">
        <v>0</v>
      </c>
      <c r="T6785" s="47">
        <v>6.2222239999999998</v>
      </c>
      <c r="U6785" s="98" t="s">
        <v>111</v>
      </c>
      <c r="V6785" s="98" t="s">
        <v>3139</v>
      </c>
      <c r="W6785" s="69">
        <f t="shared" si="210"/>
        <v>1.8760506227902572E-2</v>
      </c>
    </row>
    <row r="6786" spans="1:23">
      <c r="A6786" s="98">
        <f t="shared" si="211"/>
        <v>602</v>
      </c>
      <c r="B6786" s="99">
        <v>44408</v>
      </c>
      <c r="C6786" s="23">
        <v>4383</v>
      </c>
      <c r="D6786" s="23">
        <v>9</v>
      </c>
      <c r="E6786" s="98" t="s">
        <v>49</v>
      </c>
      <c r="F6786" s="98" t="s">
        <v>53</v>
      </c>
      <c r="G6786" s="98" t="s">
        <v>4242</v>
      </c>
      <c r="H6786" s="98" t="s">
        <v>9126</v>
      </c>
      <c r="I6786" s="98" t="s">
        <v>5980</v>
      </c>
      <c r="J6786" s="99">
        <v>45010</v>
      </c>
      <c r="K6786" s="107">
        <v>15500000</v>
      </c>
      <c r="L6786" s="98" t="s">
        <v>9127</v>
      </c>
      <c r="M6786" s="23">
        <v>720</v>
      </c>
      <c r="N6786" s="23">
        <v>1</v>
      </c>
      <c r="O6786" s="107">
        <v>15500000</v>
      </c>
      <c r="P6786" s="23">
        <v>180</v>
      </c>
      <c r="Q6786" s="23">
        <v>2</v>
      </c>
      <c r="R6786" s="23">
        <v>2</v>
      </c>
      <c r="S6786" s="23">
        <v>0</v>
      </c>
      <c r="T6786" s="47">
        <v>15.5</v>
      </c>
      <c r="U6786" s="98" t="s">
        <v>111</v>
      </c>
      <c r="V6786" s="98" t="s">
        <v>3139</v>
      </c>
      <c r="W6786" s="69">
        <f t="shared" ref="W6786:W6849" si="212">+T6786/SUM($T$2:$T$5848)*A6786</f>
        <v>2.9063756315923339E-2</v>
      </c>
    </row>
    <row r="6787" spans="1:23">
      <c r="A6787" s="98">
        <f t="shared" ref="A6787:A6850" si="213">+J6787-B6787</f>
        <v>1698</v>
      </c>
      <c r="B6787" s="99">
        <v>44408</v>
      </c>
      <c r="C6787" s="23">
        <v>4384</v>
      </c>
      <c r="D6787" s="23">
        <v>9</v>
      </c>
      <c r="E6787" s="98" t="s">
        <v>49</v>
      </c>
      <c r="F6787" s="98" t="s">
        <v>53</v>
      </c>
      <c r="G6787" s="98" t="s">
        <v>4242</v>
      </c>
      <c r="H6787" s="98" t="s">
        <v>9126</v>
      </c>
      <c r="I6787" s="98" t="s">
        <v>5980</v>
      </c>
      <c r="J6787" s="99">
        <v>46106</v>
      </c>
      <c r="K6787" s="107">
        <v>15000000</v>
      </c>
      <c r="L6787" s="98" t="s">
        <v>9127</v>
      </c>
      <c r="M6787" s="23">
        <v>1800</v>
      </c>
      <c r="N6787" s="23">
        <v>1</v>
      </c>
      <c r="O6787" s="107">
        <v>15000000</v>
      </c>
      <c r="P6787" s="23">
        <v>180</v>
      </c>
      <c r="Q6787" s="23">
        <v>2</v>
      </c>
      <c r="R6787" s="23">
        <v>2</v>
      </c>
      <c r="S6787" s="23">
        <v>0</v>
      </c>
      <c r="T6787" s="47">
        <v>15</v>
      </c>
      <c r="U6787" s="98" t="s">
        <v>111</v>
      </c>
      <c r="V6787" s="98" t="s">
        <v>3139</v>
      </c>
      <c r="W6787" s="69">
        <f t="shared" si="212"/>
        <v>7.9332748190608454E-2</v>
      </c>
    </row>
    <row r="6788" spans="1:23">
      <c r="A6788" s="98">
        <f t="shared" si="213"/>
        <v>968</v>
      </c>
      <c r="B6788" s="99">
        <v>44408</v>
      </c>
      <c r="C6788" s="23">
        <v>4385</v>
      </c>
      <c r="D6788" s="23">
        <v>9</v>
      </c>
      <c r="E6788" s="98" t="s">
        <v>49</v>
      </c>
      <c r="F6788" s="98" t="s">
        <v>53</v>
      </c>
      <c r="G6788" s="98" t="s">
        <v>4242</v>
      </c>
      <c r="H6788" s="98" t="s">
        <v>9126</v>
      </c>
      <c r="I6788" s="98" t="s">
        <v>5980</v>
      </c>
      <c r="J6788" s="99">
        <v>45376</v>
      </c>
      <c r="K6788" s="107">
        <v>30000000</v>
      </c>
      <c r="L6788" s="98" t="s">
        <v>9127</v>
      </c>
      <c r="M6788" s="23">
        <v>1080</v>
      </c>
      <c r="N6788" s="23">
        <v>1</v>
      </c>
      <c r="O6788" s="107">
        <v>30000000</v>
      </c>
      <c r="P6788" s="23">
        <v>180</v>
      </c>
      <c r="Q6788" s="23">
        <v>2</v>
      </c>
      <c r="R6788" s="23">
        <v>2</v>
      </c>
      <c r="S6788" s="23">
        <v>0</v>
      </c>
      <c r="T6788" s="47">
        <v>30</v>
      </c>
      <c r="U6788" s="98" t="s">
        <v>111</v>
      </c>
      <c r="V6788" s="98" t="s">
        <v>3139</v>
      </c>
      <c r="W6788" s="69">
        <f t="shared" si="212"/>
        <v>9.0452414898126013E-2</v>
      </c>
    </row>
    <row r="6789" spans="1:23">
      <c r="A6789" s="98">
        <f t="shared" si="213"/>
        <v>968</v>
      </c>
      <c r="B6789" s="99">
        <v>44408</v>
      </c>
      <c r="C6789" s="23">
        <v>4386</v>
      </c>
      <c r="D6789" s="23">
        <v>9</v>
      </c>
      <c r="E6789" s="98" t="s">
        <v>49</v>
      </c>
      <c r="F6789" s="98" t="s">
        <v>53</v>
      </c>
      <c r="G6789" s="98" t="s">
        <v>4242</v>
      </c>
      <c r="H6789" s="98" t="s">
        <v>9126</v>
      </c>
      <c r="I6789" s="98" t="s">
        <v>5980</v>
      </c>
      <c r="J6789" s="99">
        <v>45376</v>
      </c>
      <c r="K6789" s="107">
        <v>25000000</v>
      </c>
      <c r="L6789" s="98" t="s">
        <v>9127</v>
      </c>
      <c r="M6789" s="23">
        <v>1080</v>
      </c>
      <c r="N6789" s="23">
        <v>1</v>
      </c>
      <c r="O6789" s="107">
        <v>25000000</v>
      </c>
      <c r="P6789" s="23">
        <v>180</v>
      </c>
      <c r="Q6789" s="23">
        <v>2</v>
      </c>
      <c r="R6789" s="23">
        <v>2</v>
      </c>
      <c r="S6789" s="23">
        <v>0</v>
      </c>
      <c r="T6789" s="47">
        <v>25</v>
      </c>
      <c r="U6789" s="98" t="s">
        <v>111</v>
      </c>
      <c r="V6789" s="98" t="s">
        <v>3139</v>
      </c>
      <c r="W6789" s="69">
        <f t="shared" si="212"/>
        <v>7.5377012415104999E-2</v>
      </c>
    </row>
    <row r="6790" spans="1:23">
      <c r="A6790" s="98">
        <f t="shared" si="213"/>
        <v>968</v>
      </c>
      <c r="B6790" s="99">
        <v>44408</v>
      </c>
      <c r="C6790" s="23">
        <v>4387</v>
      </c>
      <c r="D6790" s="23">
        <v>9</v>
      </c>
      <c r="E6790" s="98" t="s">
        <v>49</v>
      </c>
      <c r="F6790" s="98" t="s">
        <v>53</v>
      </c>
      <c r="G6790" s="98" t="s">
        <v>4242</v>
      </c>
      <c r="H6790" s="98" t="s">
        <v>9126</v>
      </c>
      <c r="I6790" s="98" t="s">
        <v>5980</v>
      </c>
      <c r="J6790" s="99">
        <v>45376</v>
      </c>
      <c r="K6790" s="107">
        <v>10000000</v>
      </c>
      <c r="L6790" s="98" t="s">
        <v>9127</v>
      </c>
      <c r="M6790" s="23">
        <v>1080</v>
      </c>
      <c r="N6790" s="23">
        <v>1</v>
      </c>
      <c r="O6790" s="107">
        <v>10000000</v>
      </c>
      <c r="P6790" s="23">
        <v>180</v>
      </c>
      <c r="Q6790" s="23">
        <v>2</v>
      </c>
      <c r="R6790" s="23">
        <v>2</v>
      </c>
      <c r="S6790" s="23">
        <v>0</v>
      </c>
      <c r="T6790" s="47">
        <v>10</v>
      </c>
      <c r="U6790" s="98" t="s">
        <v>111</v>
      </c>
      <c r="V6790" s="98" t="s">
        <v>3139</v>
      </c>
      <c r="W6790" s="69">
        <f t="shared" si="212"/>
        <v>3.0150804966042003E-2</v>
      </c>
    </row>
    <row r="6791" spans="1:23">
      <c r="A6791" s="98">
        <f t="shared" si="213"/>
        <v>1698</v>
      </c>
      <c r="B6791" s="99">
        <v>44408</v>
      </c>
      <c r="C6791" s="23">
        <v>4388</v>
      </c>
      <c r="D6791" s="23">
        <v>9</v>
      </c>
      <c r="E6791" s="98" t="s">
        <v>49</v>
      </c>
      <c r="F6791" s="98" t="s">
        <v>53</v>
      </c>
      <c r="G6791" s="98" t="s">
        <v>4242</v>
      </c>
      <c r="H6791" s="98" t="s">
        <v>9126</v>
      </c>
      <c r="I6791" s="98" t="s">
        <v>5980</v>
      </c>
      <c r="J6791" s="99">
        <v>46106</v>
      </c>
      <c r="K6791" s="107">
        <v>10000000</v>
      </c>
      <c r="L6791" s="98" t="s">
        <v>9127</v>
      </c>
      <c r="M6791" s="23">
        <v>1800</v>
      </c>
      <c r="N6791" s="23">
        <v>1</v>
      </c>
      <c r="O6791" s="107">
        <v>10000000</v>
      </c>
      <c r="P6791" s="23">
        <v>180</v>
      </c>
      <c r="Q6791" s="23">
        <v>2</v>
      </c>
      <c r="R6791" s="23">
        <v>2</v>
      </c>
      <c r="S6791" s="23">
        <v>0</v>
      </c>
      <c r="T6791" s="47">
        <v>10</v>
      </c>
      <c r="U6791" s="98" t="s">
        <v>111</v>
      </c>
      <c r="V6791" s="98" t="s">
        <v>3139</v>
      </c>
      <c r="W6791" s="69">
        <f t="shared" si="212"/>
        <v>5.2888498793738969E-2</v>
      </c>
    </row>
    <row r="6792" spans="1:23">
      <c r="A6792" s="98">
        <f t="shared" si="213"/>
        <v>968</v>
      </c>
      <c r="B6792" s="99">
        <v>44408</v>
      </c>
      <c r="C6792" s="23">
        <v>4389</v>
      </c>
      <c r="D6792" s="23">
        <v>9</v>
      </c>
      <c r="E6792" s="98" t="s">
        <v>49</v>
      </c>
      <c r="F6792" s="98" t="s">
        <v>53</v>
      </c>
      <c r="G6792" s="98" t="s">
        <v>4242</v>
      </c>
      <c r="H6792" s="98" t="s">
        <v>9126</v>
      </c>
      <c r="I6792" s="98" t="s">
        <v>5980</v>
      </c>
      <c r="J6792" s="99">
        <v>45376</v>
      </c>
      <c r="K6792" s="107">
        <v>10000000</v>
      </c>
      <c r="L6792" s="98" t="s">
        <v>9127</v>
      </c>
      <c r="M6792" s="23">
        <v>1080</v>
      </c>
      <c r="N6792" s="23">
        <v>1</v>
      </c>
      <c r="O6792" s="107">
        <v>10000000</v>
      </c>
      <c r="P6792" s="23">
        <v>180</v>
      </c>
      <c r="Q6792" s="23">
        <v>2</v>
      </c>
      <c r="R6792" s="23">
        <v>2</v>
      </c>
      <c r="S6792" s="23">
        <v>0</v>
      </c>
      <c r="T6792" s="47">
        <v>10</v>
      </c>
      <c r="U6792" s="98" t="s">
        <v>111</v>
      </c>
      <c r="V6792" s="98" t="s">
        <v>3139</v>
      </c>
      <c r="W6792" s="69">
        <f t="shared" si="212"/>
        <v>3.0150804966042003E-2</v>
      </c>
    </row>
    <row r="6793" spans="1:23">
      <c r="A6793" s="98">
        <f t="shared" si="213"/>
        <v>968</v>
      </c>
      <c r="B6793" s="99">
        <v>44408</v>
      </c>
      <c r="C6793" s="23">
        <v>4390</v>
      </c>
      <c r="D6793" s="23">
        <v>9</v>
      </c>
      <c r="E6793" s="98" t="s">
        <v>49</v>
      </c>
      <c r="F6793" s="98" t="s">
        <v>53</v>
      </c>
      <c r="G6793" s="98" t="s">
        <v>4242</v>
      </c>
      <c r="H6793" s="98" t="s">
        <v>9126</v>
      </c>
      <c r="I6793" s="98" t="s">
        <v>5980</v>
      </c>
      <c r="J6793" s="99">
        <v>45376</v>
      </c>
      <c r="K6793" s="107">
        <v>8500000</v>
      </c>
      <c r="L6793" s="98" t="s">
        <v>9127</v>
      </c>
      <c r="M6793" s="23">
        <v>1080</v>
      </c>
      <c r="N6793" s="23">
        <v>1</v>
      </c>
      <c r="O6793" s="107">
        <v>8500000</v>
      </c>
      <c r="P6793" s="23">
        <v>180</v>
      </c>
      <c r="Q6793" s="23">
        <v>2</v>
      </c>
      <c r="R6793" s="23">
        <v>2</v>
      </c>
      <c r="S6793" s="23">
        <v>0</v>
      </c>
      <c r="T6793" s="47">
        <v>8.5</v>
      </c>
      <c r="U6793" s="98" t="s">
        <v>111</v>
      </c>
      <c r="V6793" s="98" t="s">
        <v>3139</v>
      </c>
      <c r="W6793" s="69">
        <f t="shared" si="212"/>
        <v>2.5628184221135702E-2</v>
      </c>
    </row>
    <row r="6794" spans="1:23">
      <c r="A6794" s="98">
        <f t="shared" si="213"/>
        <v>1698</v>
      </c>
      <c r="B6794" s="99">
        <v>44408</v>
      </c>
      <c r="C6794" s="23">
        <v>4391</v>
      </c>
      <c r="D6794" s="23">
        <v>9</v>
      </c>
      <c r="E6794" s="98" t="s">
        <v>49</v>
      </c>
      <c r="F6794" s="98" t="s">
        <v>53</v>
      </c>
      <c r="G6794" s="98" t="s">
        <v>4242</v>
      </c>
      <c r="H6794" s="98" t="s">
        <v>9126</v>
      </c>
      <c r="I6794" s="98" t="s">
        <v>5980</v>
      </c>
      <c r="J6794" s="99">
        <v>46106</v>
      </c>
      <c r="K6794" s="107">
        <v>30000000</v>
      </c>
      <c r="L6794" s="98" t="s">
        <v>9127</v>
      </c>
      <c r="M6794" s="23">
        <v>1800</v>
      </c>
      <c r="N6794" s="23">
        <v>1</v>
      </c>
      <c r="O6794" s="107">
        <v>30000000</v>
      </c>
      <c r="P6794" s="23">
        <v>180</v>
      </c>
      <c r="Q6794" s="23">
        <v>2</v>
      </c>
      <c r="R6794" s="23">
        <v>2</v>
      </c>
      <c r="S6794" s="23">
        <v>0</v>
      </c>
      <c r="T6794" s="47">
        <v>30</v>
      </c>
      <c r="U6794" s="98" t="s">
        <v>111</v>
      </c>
      <c r="V6794" s="98" t="s">
        <v>3139</v>
      </c>
      <c r="W6794" s="69">
        <f t="shared" si="212"/>
        <v>0.15866549638121691</v>
      </c>
    </row>
    <row r="6795" spans="1:23">
      <c r="A6795" s="98">
        <f t="shared" si="213"/>
        <v>1698</v>
      </c>
      <c r="B6795" s="99">
        <v>44408</v>
      </c>
      <c r="C6795" s="23">
        <v>4392</v>
      </c>
      <c r="D6795" s="23">
        <v>9</v>
      </c>
      <c r="E6795" s="98" t="s">
        <v>49</v>
      </c>
      <c r="F6795" s="98" t="s">
        <v>53</v>
      </c>
      <c r="G6795" s="98" t="s">
        <v>4242</v>
      </c>
      <c r="H6795" s="98" t="s">
        <v>9126</v>
      </c>
      <c r="I6795" s="98" t="s">
        <v>5980</v>
      </c>
      <c r="J6795" s="99">
        <v>46106</v>
      </c>
      <c r="K6795" s="107">
        <v>10000000</v>
      </c>
      <c r="L6795" s="98" t="s">
        <v>9127</v>
      </c>
      <c r="M6795" s="23">
        <v>1800</v>
      </c>
      <c r="N6795" s="23">
        <v>1</v>
      </c>
      <c r="O6795" s="107">
        <v>10000000</v>
      </c>
      <c r="P6795" s="23">
        <v>180</v>
      </c>
      <c r="Q6795" s="23">
        <v>2</v>
      </c>
      <c r="R6795" s="23">
        <v>2</v>
      </c>
      <c r="S6795" s="23">
        <v>0</v>
      </c>
      <c r="T6795" s="47">
        <v>10</v>
      </c>
      <c r="U6795" s="98" t="s">
        <v>111</v>
      </c>
      <c r="V6795" s="98" t="s">
        <v>3139</v>
      </c>
      <c r="W6795" s="69">
        <f t="shared" si="212"/>
        <v>5.2888498793738969E-2</v>
      </c>
    </row>
    <row r="6796" spans="1:23">
      <c r="A6796" s="98">
        <f t="shared" si="213"/>
        <v>1698</v>
      </c>
      <c r="B6796" s="99">
        <v>44408</v>
      </c>
      <c r="C6796" s="23">
        <v>4393</v>
      </c>
      <c r="D6796" s="23">
        <v>9</v>
      </c>
      <c r="E6796" s="98" t="s">
        <v>49</v>
      </c>
      <c r="F6796" s="98" t="s">
        <v>53</v>
      </c>
      <c r="G6796" s="98" t="s">
        <v>4242</v>
      </c>
      <c r="H6796" s="98" t="s">
        <v>9126</v>
      </c>
      <c r="I6796" s="98" t="s">
        <v>5980</v>
      </c>
      <c r="J6796" s="99">
        <v>46106</v>
      </c>
      <c r="K6796" s="107">
        <v>30000000</v>
      </c>
      <c r="L6796" s="98" t="s">
        <v>9127</v>
      </c>
      <c r="M6796" s="23">
        <v>1800</v>
      </c>
      <c r="N6796" s="23">
        <v>1</v>
      </c>
      <c r="O6796" s="107">
        <v>30000000</v>
      </c>
      <c r="P6796" s="23">
        <v>180</v>
      </c>
      <c r="Q6796" s="23">
        <v>2</v>
      </c>
      <c r="R6796" s="23">
        <v>2</v>
      </c>
      <c r="S6796" s="23">
        <v>0</v>
      </c>
      <c r="T6796" s="47">
        <v>30</v>
      </c>
      <c r="U6796" s="98" t="s">
        <v>111</v>
      </c>
      <c r="V6796" s="98" t="s">
        <v>3139</v>
      </c>
      <c r="W6796" s="69">
        <f t="shared" si="212"/>
        <v>0.15866549638121691</v>
      </c>
    </row>
    <row r="6797" spans="1:23">
      <c r="A6797" s="98">
        <f t="shared" si="213"/>
        <v>968</v>
      </c>
      <c r="B6797" s="99">
        <v>44408</v>
      </c>
      <c r="C6797" s="23">
        <v>4394</v>
      </c>
      <c r="D6797" s="23">
        <v>9</v>
      </c>
      <c r="E6797" s="98" t="s">
        <v>49</v>
      </c>
      <c r="F6797" s="98" t="s">
        <v>53</v>
      </c>
      <c r="G6797" s="98" t="s">
        <v>4242</v>
      </c>
      <c r="H6797" s="98" t="s">
        <v>9126</v>
      </c>
      <c r="I6797" s="98" t="s">
        <v>5980</v>
      </c>
      <c r="J6797" s="99">
        <v>45376</v>
      </c>
      <c r="K6797" s="107">
        <v>6000000</v>
      </c>
      <c r="L6797" s="98" t="s">
        <v>9127</v>
      </c>
      <c r="M6797" s="23">
        <v>1080</v>
      </c>
      <c r="N6797" s="23">
        <v>1</v>
      </c>
      <c r="O6797" s="107">
        <v>6000000</v>
      </c>
      <c r="P6797" s="23">
        <v>180</v>
      </c>
      <c r="Q6797" s="23">
        <v>2</v>
      </c>
      <c r="R6797" s="23">
        <v>2</v>
      </c>
      <c r="S6797" s="23">
        <v>0</v>
      </c>
      <c r="T6797" s="47">
        <v>5</v>
      </c>
      <c r="U6797" s="98" t="s">
        <v>111</v>
      </c>
      <c r="V6797" s="98" t="s">
        <v>3139</v>
      </c>
      <c r="W6797" s="69">
        <f t="shared" si="212"/>
        <v>1.5075402483021002E-2</v>
      </c>
    </row>
    <row r="6798" spans="1:23">
      <c r="A6798" s="98">
        <f t="shared" si="213"/>
        <v>1698</v>
      </c>
      <c r="B6798" s="99">
        <v>44408</v>
      </c>
      <c r="C6798" s="23">
        <v>4395</v>
      </c>
      <c r="D6798" s="23">
        <v>9</v>
      </c>
      <c r="E6798" s="98" t="s">
        <v>49</v>
      </c>
      <c r="F6798" s="98" t="s">
        <v>53</v>
      </c>
      <c r="G6798" s="98" t="s">
        <v>4242</v>
      </c>
      <c r="H6798" s="98" t="s">
        <v>9126</v>
      </c>
      <c r="I6798" s="98" t="s">
        <v>5980</v>
      </c>
      <c r="J6798" s="99">
        <v>46106</v>
      </c>
      <c r="K6798" s="107">
        <v>25000000</v>
      </c>
      <c r="L6798" s="98" t="s">
        <v>9127</v>
      </c>
      <c r="M6798" s="23">
        <v>1800</v>
      </c>
      <c r="N6798" s="23">
        <v>1</v>
      </c>
      <c r="O6798" s="107">
        <v>25000000</v>
      </c>
      <c r="P6798" s="23">
        <v>180</v>
      </c>
      <c r="Q6798" s="23">
        <v>2</v>
      </c>
      <c r="R6798" s="23">
        <v>2</v>
      </c>
      <c r="S6798" s="23">
        <v>0</v>
      </c>
      <c r="T6798" s="47">
        <v>25</v>
      </c>
      <c r="U6798" s="98" t="s">
        <v>111</v>
      </c>
      <c r="V6798" s="98" t="s">
        <v>3139</v>
      </c>
      <c r="W6798" s="69">
        <f t="shared" si="212"/>
        <v>0.13222124698434742</v>
      </c>
    </row>
    <row r="6799" spans="1:23">
      <c r="A6799" s="98">
        <f t="shared" si="213"/>
        <v>968</v>
      </c>
      <c r="B6799" s="99">
        <v>44408</v>
      </c>
      <c r="C6799" s="23">
        <v>4396</v>
      </c>
      <c r="D6799" s="23">
        <v>9</v>
      </c>
      <c r="E6799" s="98" t="s">
        <v>49</v>
      </c>
      <c r="F6799" s="98" t="s">
        <v>53</v>
      </c>
      <c r="G6799" s="98" t="s">
        <v>4242</v>
      </c>
      <c r="H6799" s="98" t="s">
        <v>9126</v>
      </c>
      <c r="I6799" s="98" t="s">
        <v>5980</v>
      </c>
      <c r="J6799" s="99">
        <v>45376</v>
      </c>
      <c r="K6799" s="107">
        <v>10000000</v>
      </c>
      <c r="L6799" s="98" t="s">
        <v>9127</v>
      </c>
      <c r="M6799" s="23">
        <v>1080</v>
      </c>
      <c r="N6799" s="23">
        <v>1</v>
      </c>
      <c r="O6799" s="107">
        <v>10000000</v>
      </c>
      <c r="P6799" s="23">
        <v>180</v>
      </c>
      <c r="Q6799" s="23">
        <v>2</v>
      </c>
      <c r="R6799" s="23">
        <v>2</v>
      </c>
      <c r="S6799" s="23">
        <v>0</v>
      </c>
      <c r="T6799" s="47">
        <v>10</v>
      </c>
      <c r="U6799" s="98" t="s">
        <v>111</v>
      </c>
      <c r="V6799" s="98" t="s">
        <v>3139</v>
      </c>
      <c r="W6799" s="69">
        <f t="shared" si="212"/>
        <v>3.0150804966042003E-2</v>
      </c>
    </row>
    <row r="6800" spans="1:23">
      <c r="A6800" s="98">
        <f t="shared" si="213"/>
        <v>1698</v>
      </c>
      <c r="B6800" s="99">
        <v>44408</v>
      </c>
      <c r="C6800" s="23">
        <v>4397</v>
      </c>
      <c r="D6800" s="23">
        <v>9</v>
      </c>
      <c r="E6800" s="98" t="s">
        <v>49</v>
      </c>
      <c r="F6800" s="98" t="s">
        <v>53</v>
      </c>
      <c r="G6800" s="98" t="s">
        <v>4242</v>
      </c>
      <c r="H6800" s="98" t="s">
        <v>9126</v>
      </c>
      <c r="I6800" s="98" t="s">
        <v>5980</v>
      </c>
      <c r="J6800" s="99">
        <v>46106</v>
      </c>
      <c r="K6800" s="107">
        <v>20000000</v>
      </c>
      <c r="L6800" s="98" t="s">
        <v>9127</v>
      </c>
      <c r="M6800" s="23">
        <v>1800</v>
      </c>
      <c r="N6800" s="23">
        <v>1</v>
      </c>
      <c r="O6800" s="107">
        <v>20000000</v>
      </c>
      <c r="P6800" s="23">
        <v>180</v>
      </c>
      <c r="Q6800" s="23">
        <v>2</v>
      </c>
      <c r="R6800" s="23">
        <v>2</v>
      </c>
      <c r="S6800" s="23">
        <v>0</v>
      </c>
      <c r="T6800" s="47">
        <v>20</v>
      </c>
      <c r="U6800" s="98" t="s">
        <v>111</v>
      </c>
      <c r="V6800" s="98" t="s">
        <v>3139</v>
      </c>
      <c r="W6800" s="69">
        <f t="shared" si="212"/>
        <v>0.10577699758747794</v>
      </c>
    </row>
    <row r="6801" spans="1:23">
      <c r="A6801" s="98">
        <f t="shared" si="213"/>
        <v>1699</v>
      </c>
      <c r="B6801" s="99">
        <v>44408</v>
      </c>
      <c r="C6801" s="23">
        <v>4398</v>
      </c>
      <c r="D6801" s="23">
        <v>9</v>
      </c>
      <c r="E6801" s="98" t="s">
        <v>49</v>
      </c>
      <c r="F6801" s="98" t="s">
        <v>53</v>
      </c>
      <c r="G6801" s="98" t="s">
        <v>4242</v>
      </c>
      <c r="H6801" s="98" t="s">
        <v>9126</v>
      </c>
      <c r="I6801" s="98" t="s">
        <v>6358</v>
      </c>
      <c r="J6801" s="99">
        <v>46107</v>
      </c>
      <c r="K6801" s="107">
        <v>13000000</v>
      </c>
      <c r="L6801" s="98" t="s">
        <v>9127</v>
      </c>
      <c r="M6801" s="23">
        <v>1800</v>
      </c>
      <c r="N6801" s="23">
        <v>1</v>
      </c>
      <c r="O6801" s="107">
        <v>13000000</v>
      </c>
      <c r="P6801" s="23">
        <v>180</v>
      </c>
      <c r="Q6801" s="23">
        <v>2</v>
      </c>
      <c r="R6801" s="23">
        <v>2</v>
      </c>
      <c r="S6801" s="23">
        <v>0</v>
      </c>
      <c r="T6801" s="47">
        <v>13</v>
      </c>
      <c r="U6801" s="98" t="s">
        <v>111</v>
      </c>
      <c r="V6801" s="98" t="s">
        <v>3139</v>
      </c>
      <c r="W6801" s="69">
        <f t="shared" si="212"/>
        <v>6.8795540215389431E-2</v>
      </c>
    </row>
    <row r="6802" spans="1:23">
      <c r="A6802" s="98">
        <f t="shared" si="213"/>
        <v>1699</v>
      </c>
      <c r="B6802" s="99">
        <v>44408</v>
      </c>
      <c r="C6802" s="23">
        <v>4399</v>
      </c>
      <c r="D6802" s="23">
        <v>9</v>
      </c>
      <c r="E6802" s="98" t="s">
        <v>49</v>
      </c>
      <c r="F6802" s="98" t="s">
        <v>53</v>
      </c>
      <c r="G6802" s="98" t="s">
        <v>4242</v>
      </c>
      <c r="H6802" s="98" t="s">
        <v>9126</v>
      </c>
      <c r="I6802" s="98" t="s">
        <v>6358</v>
      </c>
      <c r="J6802" s="99">
        <v>46107</v>
      </c>
      <c r="K6802" s="107">
        <v>22000000</v>
      </c>
      <c r="L6802" s="98" t="s">
        <v>9127</v>
      </c>
      <c r="M6802" s="23">
        <v>1800</v>
      </c>
      <c r="N6802" s="23">
        <v>1</v>
      </c>
      <c r="O6802" s="107">
        <v>22000000</v>
      </c>
      <c r="P6802" s="23">
        <v>180</v>
      </c>
      <c r="Q6802" s="23">
        <v>2</v>
      </c>
      <c r="R6802" s="23">
        <v>2</v>
      </c>
      <c r="S6802" s="23">
        <v>0</v>
      </c>
      <c r="T6802" s="47">
        <v>22</v>
      </c>
      <c r="U6802" s="98" t="s">
        <v>111</v>
      </c>
      <c r="V6802" s="98" t="s">
        <v>3139</v>
      </c>
      <c r="W6802" s="69">
        <f t="shared" si="212"/>
        <v>0.11642322190296672</v>
      </c>
    </row>
    <row r="6803" spans="1:23">
      <c r="A6803" s="98">
        <f t="shared" si="213"/>
        <v>969</v>
      </c>
      <c r="B6803" s="99">
        <v>44408</v>
      </c>
      <c r="C6803" s="23">
        <v>4400</v>
      </c>
      <c r="D6803" s="23">
        <v>9</v>
      </c>
      <c r="E6803" s="98" t="s">
        <v>49</v>
      </c>
      <c r="F6803" s="98" t="s">
        <v>53</v>
      </c>
      <c r="G6803" s="98" t="s">
        <v>4242</v>
      </c>
      <c r="H6803" s="98" t="s">
        <v>9126</v>
      </c>
      <c r="I6803" s="98" t="s">
        <v>6358</v>
      </c>
      <c r="J6803" s="99">
        <v>45377</v>
      </c>
      <c r="K6803" s="107">
        <v>10000000</v>
      </c>
      <c r="L6803" s="98" t="s">
        <v>9127</v>
      </c>
      <c r="M6803" s="23">
        <v>1080</v>
      </c>
      <c r="N6803" s="23">
        <v>1</v>
      </c>
      <c r="O6803" s="107">
        <v>10000000</v>
      </c>
      <c r="P6803" s="23">
        <v>90</v>
      </c>
      <c r="Q6803" s="23">
        <v>2</v>
      </c>
      <c r="R6803" s="23">
        <v>2</v>
      </c>
      <c r="S6803" s="23">
        <v>0</v>
      </c>
      <c r="T6803" s="47">
        <v>9.1666670000000003</v>
      </c>
      <c r="U6803" s="98" t="s">
        <v>111</v>
      </c>
      <c r="V6803" s="98" t="s">
        <v>3139</v>
      </c>
      <c r="W6803" s="69">
        <f t="shared" si="212"/>
        <v>2.7666790790245671E-2</v>
      </c>
    </row>
    <row r="6804" spans="1:23">
      <c r="A6804" s="98">
        <f t="shared" si="213"/>
        <v>969</v>
      </c>
      <c r="B6804" s="99">
        <v>44408</v>
      </c>
      <c r="C6804" s="23">
        <v>4401</v>
      </c>
      <c r="D6804" s="23">
        <v>9</v>
      </c>
      <c r="E6804" s="98" t="s">
        <v>49</v>
      </c>
      <c r="F6804" s="98" t="s">
        <v>53</v>
      </c>
      <c r="G6804" s="98" t="s">
        <v>4242</v>
      </c>
      <c r="H6804" s="98" t="s">
        <v>9126</v>
      </c>
      <c r="I6804" s="98" t="s">
        <v>6358</v>
      </c>
      <c r="J6804" s="99">
        <v>45377</v>
      </c>
      <c r="K6804" s="107">
        <v>15000000</v>
      </c>
      <c r="L6804" s="98" t="s">
        <v>9127</v>
      </c>
      <c r="M6804" s="23">
        <v>1080</v>
      </c>
      <c r="N6804" s="23">
        <v>1</v>
      </c>
      <c r="O6804" s="107">
        <v>15000000</v>
      </c>
      <c r="P6804" s="23">
        <v>180</v>
      </c>
      <c r="Q6804" s="23">
        <v>2</v>
      </c>
      <c r="R6804" s="23">
        <v>2</v>
      </c>
      <c r="S6804" s="23">
        <v>0</v>
      </c>
      <c r="T6804" s="47">
        <v>15</v>
      </c>
      <c r="U6804" s="98" t="s">
        <v>111</v>
      </c>
      <c r="V6804" s="98" t="s">
        <v>3139</v>
      </c>
      <c r="W6804" s="69">
        <f t="shared" si="212"/>
        <v>4.5272928737750052E-2</v>
      </c>
    </row>
    <row r="6805" spans="1:23">
      <c r="A6805" s="98">
        <f t="shared" si="213"/>
        <v>1699</v>
      </c>
      <c r="B6805" s="99">
        <v>44408</v>
      </c>
      <c r="C6805" s="23">
        <v>4402</v>
      </c>
      <c r="D6805" s="23">
        <v>9</v>
      </c>
      <c r="E6805" s="98" t="s">
        <v>49</v>
      </c>
      <c r="F6805" s="98" t="s">
        <v>53</v>
      </c>
      <c r="G6805" s="98" t="s">
        <v>4242</v>
      </c>
      <c r="H6805" s="98" t="s">
        <v>9126</v>
      </c>
      <c r="I6805" s="98" t="s">
        <v>6358</v>
      </c>
      <c r="J6805" s="99">
        <v>46107</v>
      </c>
      <c r="K6805" s="107">
        <v>10000000</v>
      </c>
      <c r="L6805" s="98" t="s">
        <v>9127</v>
      </c>
      <c r="M6805" s="23">
        <v>1800</v>
      </c>
      <c r="N6805" s="23">
        <v>1</v>
      </c>
      <c r="O6805" s="107">
        <v>10000000</v>
      </c>
      <c r="P6805" s="23">
        <v>180</v>
      </c>
      <c r="Q6805" s="23">
        <v>2</v>
      </c>
      <c r="R6805" s="23">
        <v>2</v>
      </c>
      <c r="S6805" s="23">
        <v>0</v>
      </c>
      <c r="T6805" s="47">
        <v>10</v>
      </c>
      <c r="U6805" s="98" t="s">
        <v>111</v>
      </c>
      <c r="V6805" s="98" t="s">
        <v>3139</v>
      </c>
      <c r="W6805" s="69">
        <f t="shared" si="212"/>
        <v>5.2919646319530333E-2</v>
      </c>
    </row>
    <row r="6806" spans="1:23">
      <c r="A6806" s="98">
        <f t="shared" si="213"/>
        <v>1699</v>
      </c>
      <c r="B6806" s="99">
        <v>44408</v>
      </c>
      <c r="C6806" s="23">
        <v>4403</v>
      </c>
      <c r="D6806" s="23">
        <v>9</v>
      </c>
      <c r="E6806" s="98" t="s">
        <v>49</v>
      </c>
      <c r="F6806" s="98" t="s">
        <v>53</v>
      </c>
      <c r="G6806" s="98" t="s">
        <v>4242</v>
      </c>
      <c r="H6806" s="98" t="s">
        <v>9126</v>
      </c>
      <c r="I6806" s="98" t="s">
        <v>6358</v>
      </c>
      <c r="J6806" s="99">
        <v>46107</v>
      </c>
      <c r="K6806" s="107">
        <v>10000000</v>
      </c>
      <c r="L6806" s="98" t="s">
        <v>9127</v>
      </c>
      <c r="M6806" s="23">
        <v>1800</v>
      </c>
      <c r="N6806" s="23">
        <v>1</v>
      </c>
      <c r="O6806" s="107">
        <v>10000000</v>
      </c>
      <c r="P6806" s="23">
        <v>180</v>
      </c>
      <c r="Q6806" s="23">
        <v>2</v>
      </c>
      <c r="R6806" s="23">
        <v>2</v>
      </c>
      <c r="S6806" s="23">
        <v>0</v>
      </c>
      <c r="T6806" s="47">
        <v>10</v>
      </c>
      <c r="U6806" s="98" t="s">
        <v>111</v>
      </c>
      <c r="V6806" s="98" t="s">
        <v>3139</v>
      </c>
      <c r="W6806" s="69">
        <f t="shared" si="212"/>
        <v>5.2919646319530333E-2</v>
      </c>
    </row>
    <row r="6807" spans="1:23">
      <c r="A6807" s="98">
        <f t="shared" si="213"/>
        <v>969</v>
      </c>
      <c r="B6807" s="99">
        <v>44408</v>
      </c>
      <c r="C6807" s="23">
        <v>4404</v>
      </c>
      <c r="D6807" s="23">
        <v>9</v>
      </c>
      <c r="E6807" s="98" t="s">
        <v>49</v>
      </c>
      <c r="F6807" s="98" t="s">
        <v>53</v>
      </c>
      <c r="G6807" s="98" t="s">
        <v>4242</v>
      </c>
      <c r="H6807" s="98" t="s">
        <v>9126</v>
      </c>
      <c r="I6807" s="98" t="s">
        <v>6358</v>
      </c>
      <c r="J6807" s="99">
        <v>45377</v>
      </c>
      <c r="K6807" s="107">
        <v>10000000</v>
      </c>
      <c r="L6807" s="98" t="s">
        <v>9127</v>
      </c>
      <c r="M6807" s="23">
        <v>1080</v>
      </c>
      <c r="N6807" s="23">
        <v>1</v>
      </c>
      <c r="O6807" s="107">
        <v>10000000</v>
      </c>
      <c r="P6807" s="23">
        <v>180</v>
      </c>
      <c r="Q6807" s="23">
        <v>2</v>
      </c>
      <c r="R6807" s="23">
        <v>2</v>
      </c>
      <c r="S6807" s="23">
        <v>0</v>
      </c>
      <c r="T6807" s="47">
        <v>10</v>
      </c>
      <c r="U6807" s="98" t="s">
        <v>111</v>
      </c>
      <c r="V6807" s="98" t="s">
        <v>3139</v>
      </c>
      <c r="W6807" s="69">
        <f t="shared" si="212"/>
        <v>3.0181952491833371E-2</v>
      </c>
    </row>
    <row r="6808" spans="1:23">
      <c r="A6808" s="98">
        <f t="shared" si="213"/>
        <v>969</v>
      </c>
      <c r="B6808" s="99">
        <v>44408</v>
      </c>
      <c r="C6808" s="23">
        <v>4405</v>
      </c>
      <c r="D6808" s="23">
        <v>9</v>
      </c>
      <c r="E6808" s="98" t="s">
        <v>49</v>
      </c>
      <c r="F6808" s="98" t="s">
        <v>53</v>
      </c>
      <c r="G6808" s="98" t="s">
        <v>4242</v>
      </c>
      <c r="H6808" s="98" t="s">
        <v>9126</v>
      </c>
      <c r="I6808" s="98" t="s">
        <v>6358</v>
      </c>
      <c r="J6808" s="99">
        <v>45377</v>
      </c>
      <c r="K6808" s="107">
        <v>11000000</v>
      </c>
      <c r="L6808" s="98" t="s">
        <v>9127</v>
      </c>
      <c r="M6808" s="23">
        <v>1080</v>
      </c>
      <c r="N6808" s="23">
        <v>1</v>
      </c>
      <c r="O6808" s="107">
        <v>11000000</v>
      </c>
      <c r="P6808" s="23">
        <v>180</v>
      </c>
      <c r="Q6808" s="23">
        <v>2</v>
      </c>
      <c r="R6808" s="23">
        <v>2</v>
      </c>
      <c r="S6808" s="23">
        <v>0</v>
      </c>
      <c r="T6808" s="47">
        <v>11</v>
      </c>
      <c r="U6808" s="98" t="s">
        <v>111</v>
      </c>
      <c r="V6808" s="98" t="s">
        <v>3139</v>
      </c>
      <c r="W6808" s="69">
        <f t="shared" si="212"/>
        <v>3.3200147741016699E-2</v>
      </c>
    </row>
    <row r="6809" spans="1:23">
      <c r="A6809" s="98">
        <f t="shared" si="213"/>
        <v>1699</v>
      </c>
      <c r="B6809" s="99">
        <v>44408</v>
      </c>
      <c r="C6809" s="23">
        <v>4406</v>
      </c>
      <c r="D6809" s="23">
        <v>9</v>
      </c>
      <c r="E6809" s="98" t="s">
        <v>49</v>
      </c>
      <c r="F6809" s="98" t="s">
        <v>53</v>
      </c>
      <c r="G6809" s="98" t="s">
        <v>4242</v>
      </c>
      <c r="H6809" s="98" t="s">
        <v>9126</v>
      </c>
      <c r="I6809" s="98" t="s">
        <v>6358</v>
      </c>
      <c r="J6809" s="99">
        <v>46107</v>
      </c>
      <c r="K6809" s="107">
        <v>13000000</v>
      </c>
      <c r="L6809" s="98" t="s">
        <v>9127</v>
      </c>
      <c r="M6809" s="23">
        <v>1800</v>
      </c>
      <c r="N6809" s="23">
        <v>1</v>
      </c>
      <c r="O6809" s="107">
        <v>13000000</v>
      </c>
      <c r="P6809" s="23">
        <v>180</v>
      </c>
      <c r="Q6809" s="23">
        <v>2</v>
      </c>
      <c r="R6809" s="23">
        <v>2</v>
      </c>
      <c r="S6809" s="23">
        <v>0</v>
      </c>
      <c r="T6809" s="47">
        <v>13</v>
      </c>
      <c r="U6809" s="98" t="s">
        <v>111</v>
      </c>
      <c r="V6809" s="98" t="s">
        <v>3139</v>
      </c>
      <c r="W6809" s="69">
        <f t="shared" si="212"/>
        <v>6.8795540215389431E-2</v>
      </c>
    </row>
    <row r="6810" spans="1:23">
      <c r="A6810" s="98">
        <f t="shared" si="213"/>
        <v>1699</v>
      </c>
      <c r="B6810" s="99">
        <v>44408</v>
      </c>
      <c r="C6810" s="23">
        <v>4407</v>
      </c>
      <c r="D6810" s="23">
        <v>9</v>
      </c>
      <c r="E6810" s="98" t="s">
        <v>49</v>
      </c>
      <c r="F6810" s="98" t="s">
        <v>53</v>
      </c>
      <c r="G6810" s="98" t="s">
        <v>4242</v>
      </c>
      <c r="H6810" s="98" t="s">
        <v>9126</v>
      </c>
      <c r="I6810" s="98" t="s">
        <v>6358</v>
      </c>
      <c r="J6810" s="99">
        <v>46107</v>
      </c>
      <c r="K6810" s="107">
        <v>15000000</v>
      </c>
      <c r="L6810" s="98" t="s">
        <v>9127</v>
      </c>
      <c r="M6810" s="23">
        <v>1800</v>
      </c>
      <c r="N6810" s="23">
        <v>1</v>
      </c>
      <c r="O6810" s="107">
        <v>15000000</v>
      </c>
      <c r="P6810" s="23">
        <v>180</v>
      </c>
      <c r="Q6810" s="23">
        <v>2</v>
      </c>
      <c r="R6810" s="23">
        <v>2</v>
      </c>
      <c r="S6810" s="23">
        <v>0</v>
      </c>
      <c r="T6810" s="47">
        <v>15</v>
      </c>
      <c r="U6810" s="98" t="s">
        <v>111</v>
      </c>
      <c r="V6810" s="98" t="s">
        <v>3139</v>
      </c>
      <c r="W6810" s="69">
        <f t="shared" si="212"/>
        <v>7.93794694792955E-2</v>
      </c>
    </row>
    <row r="6811" spans="1:23">
      <c r="A6811" s="98">
        <f t="shared" si="213"/>
        <v>1699</v>
      </c>
      <c r="B6811" s="99">
        <v>44408</v>
      </c>
      <c r="C6811" s="23">
        <v>4408</v>
      </c>
      <c r="D6811" s="23">
        <v>9</v>
      </c>
      <c r="E6811" s="98" t="s">
        <v>49</v>
      </c>
      <c r="F6811" s="98" t="s">
        <v>53</v>
      </c>
      <c r="G6811" s="98" t="s">
        <v>4242</v>
      </c>
      <c r="H6811" s="98" t="s">
        <v>9126</v>
      </c>
      <c r="I6811" s="98" t="s">
        <v>6358</v>
      </c>
      <c r="J6811" s="99">
        <v>46107</v>
      </c>
      <c r="K6811" s="107">
        <v>12000000</v>
      </c>
      <c r="L6811" s="98" t="s">
        <v>9127</v>
      </c>
      <c r="M6811" s="23">
        <v>1800</v>
      </c>
      <c r="N6811" s="23">
        <v>1</v>
      </c>
      <c r="O6811" s="107">
        <v>12000000</v>
      </c>
      <c r="P6811" s="23">
        <v>180</v>
      </c>
      <c r="Q6811" s="23">
        <v>2</v>
      </c>
      <c r="R6811" s="23">
        <v>2</v>
      </c>
      <c r="S6811" s="23">
        <v>0</v>
      </c>
      <c r="T6811" s="47">
        <v>12</v>
      </c>
      <c r="U6811" s="98" t="s">
        <v>111</v>
      </c>
      <c r="V6811" s="98" t="s">
        <v>3139</v>
      </c>
      <c r="W6811" s="69">
        <f t="shared" si="212"/>
        <v>6.3503575583436403E-2</v>
      </c>
    </row>
    <row r="6812" spans="1:23">
      <c r="A6812" s="98">
        <f t="shared" si="213"/>
        <v>969</v>
      </c>
      <c r="B6812" s="99">
        <v>44408</v>
      </c>
      <c r="C6812" s="23">
        <v>4409</v>
      </c>
      <c r="D6812" s="23">
        <v>9</v>
      </c>
      <c r="E6812" s="98" t="s">
        <v>49</v>
      </c>
      <c r="F6812" s="98" t="s">
        <v>53</v>
      </c>
      <c r="G6812" s="98" t="s">
        <v>4242</v>
      </c>
      <c r="H6812" s="98" t="s">
        <v>9126</v>
      </c>
      <c r="I6812" s="98" t="s">
        <v>6358</v>
      </c>
      <c r="J6812" s="99">
        <v>45377</v>
      </c>
      <c r="K6812" s="107">
        <v>8000000</v>
      </c>
      <c r="L6812" s="98" t="s">
        <v>9127</v>
      </c>
      <c r="M6812" s="23">
        <v>1080</v>
      </c>
      <c r="N6812" s="23">
        <v>1</v>
      </c>
      <c r="O6812" s="107">
        <v>8000000</v>
      </c>
      <c r="P6812" s="23">
        <v>180</v>
      </c>
      <c r="Q6812" s="23">
        <v>2</v>
      </c>
      <c r="R6812" s="23">
        <v>2</v>
      </c>
      <c r="S6812" s="23">
        <v>0</v>
      </c>
      <c r="T6812" s="47">
        <v>8</v>
      </c>
      <c r="U6812" s="98" t="s">
        <v>111</v>
      </c>
      <c r="V6812" s="98" t="s">
        <v>3139</v>
      </c>
      <c r="W6812" s="69">
        <f t="shared" si="212"/>
        <v>2.4145561993466694E-2</v>
      </c>
    </row>
    <row r="6813" spans="1:23">
      <c r="A6813" s="98">
        <f t="shared" si="213"/>
        <v>969</v>
      </c>
      <c r="B6813" s="99">
        <v>44408</v>
      </c>
      <c r="C6813" s="23">
        <v>4410</v>
      </c>
      <c r="D6813" s="23">
        <v>9</v>
      </c>
      <c r="E6813" s="98" t="s">
        <v>49</v>
      </c>
      <c r="F6813" s="98" t="s">
        <v>53</v>
      </c>
      <c r="G6813" s="98" t="s">
        <v>4242</v>
      </c>
      <c r="H6813" s="98" t="s">
        <v>9126</v>
      </c>
      <c r="I6813" s="98" t="s">
        <v>6358</v>
      </c>
      <c r="J6813" s="99">
        <v>45377</v>
      </c>
      <c r="K6813" s="107">
        <v>10000000</v>
      </c>
      <c r="L6813" s="98" t="s">
        <v>9127</v>
      </c>
      <c r="M6813" s="23">
        <v>1080</v>
      </c>
      <c r="N6813" s="23">
        <v>1</v>
      </c>
      <c r="O6813" s="107">
        <v>10000000</v>
      </c>
      <c r="P6813" s="23">
        <v>180</v>
      </c>
      <c r="Q6813" s="23">
        <v>2</v>
      </c>
      <c r="R6813" s="23">
        <v>2</v>
      </c>
      <c r="S6813" s="23">
        <v>0</v>
      </c>
      <c r="T6813" s="47">
        <v>10</v>
      </c>
      <c r="U6813" s="98" t="s">
        <v>111</v>
      </c>
      <c r="V6813" s="98" t="s">
        <v>3139</v>
      </c>
      <c r="W6813" s="69">
        <f t="shared" si="212"/>
        <v>3.0181952491833371E-2</v>
      </c>
    </row>
    <row r="6814" spans="1:23">
      <c r="A6814" s="98">
        <f t="shared" si="213"/>
        <v>969</v>
      </c>
      <c r="B6814" s="99">
        <v>44408</v>
      </c>
      <c r="C6814" s="23">
        <v>4411</v>
      </c>
      <c r="D6814" s="23">
        <v>9</v>
      </c>
      <c r="E6814" s="98" t="s">
        <v>49</v>
      </c>
      <c r="F6814" s="98" t="s">
        <v>53</v>
      </c>
      <c r="G6814" s="98" t="s">
        <v>4242</v>
      </c>
      <c r="H6814" s="98" t="s">
        <v>9126</v>
      </c>
      <c r="I6814" s="98" t="s">
        <v>6358</v>
      </c>
      <c r="J6814" s="99">
        <v>45377</v>
      </c>
      <c r="K6814" s="107">
        <v>8000000</v>
      </c>
      <c r="L6814" s="98" t="s">
        <v>9127</v>
      </c>
      <c r="M6814" s="23">
        <v>1080</v>
      </c>
      <c r="N6814" s="23">
        <v>1</v>
      </c>
      <c r="O6814" s="107">
        <v>8000000</v>
      </c>
      <c r="P6814" s="23">
        <v>180</v>
      </c>
      <c r="Q6814" s="23">
        <v>2</v>
      </c>
      <c r="R6814" s="23">
        <v>2</v>
      </c>
      <c r="S6814" s="23">
        <v>0</v>
      </c>
      <c r="T6814" s="47">
        <v>8</v>
      </c>
      <c r="U6814" s="98" t="s">
        <v>111</v>
      </c>
      <c r="V6814" s="98" t="s">
        <v>3139</v>
      </c>
      <c r="W6814" s="69">
        <f t="shared" si="212"/>
        <v>2.4145561993466694E-2</v>
      </c>
    </row>
    <row r="6815" spans="1:23">
      <c r="A6815" s="98">
        <f t="shared" si="213"/>
        <v>1699</v>
      </c>
      <c r="B6815" s="99">
        <v>44408</v>
      </c>
      <c r="C6815" s="23">
        <v>4412</v>
      </c>
      <c r="D6815" s="23">
        <v>9</v>
      </c>
      <c r="E6815" s="98" t="s">
        <v>49</v>
      </c>
      <c r="F6815" s="98" t="s">
        <v>53</v>
      </c>
      <c r="G6815" s="98" t="s">
        <v>4242</v>
      </c>
      <c r="H6815" s="98" t="s">
        <v>9126</v>
      </c>
      <c r="I6815" s="98" t="s">
        <v>6358</v>
      </c>
      <c r="J6815" s="99">
        <v>46107</v>
      </c>
      <c r="K6815" s="107">
        <v>8000000</v>
      </c>
      <c r="L6815" s="98" t="s">
        <v>9127</v>
      </c>
      <c r="M6815" s="23">
        <v>1800</v>
      </c>
      <c r="N6815" s="23">
        <v>1</v>
      </c>
      <c r="O6815" s="107">
        <v>8000000</v>
      </c>
      <c r="P6815" s="23">
        <v>30</v>
      </c>
      <c r="Q6815" s="23">
        <v>2</v>
      </c>
      <c r="R6815" s="23">
        <v>2</v>
      </c>
      <c r="S6815" s="23">
        <v>0</v>
      </c>
      <c r="T6815" s="47">
        <v>7.4666680000000003</v>
      </c>
      <c r="U6815" s="98" t="s">
        <v>111</v>
      </c>
      <c r="V6815" s="98" t="s">
        <v>3139</v>
      </c>
      <c r="W6815" s="69">
        <f t="shared" si="212"/>
        <v>3.9513342974535494E-2</v>
      </c>
    </row>
    <row r="6816" spans="1:23">
      <c r="A6816" s="98">
        <f t="shared" si="213"/>
        <v>969</v>
      </c>
      <c r="B6816" s="99">
        <v>44408</v>
      </c>
      <c r="C6816" s="23">
        <v>4413</v>
      </c>
      <c r="D6816" s="23">
        <v>9</v>
      </c>
      <c r="E6816" s="98" t="s">
        <v>49</v>
      </c>
      <c r="F6816" s="98" t="s">
        <v>53</v>
      </c>
      <c r="G6816" s="98" t="s">
        <v>4242</v>
      </c>
      <c r="H6816" s="98" t="s">
        <v>9126</v>
      </c>
      <c r="I6816" s="98" t="s">
        <v>6358</v>
      </c>
      <c r="J6816" s="99">
        <v>45377</v>
      </c>
      <c r="K6816" s="107">
        <v>5000000</v>
      </c>
      <c r="L6816" s="98" t="s">
        <v>9127</v>
      </c>
      <c r="M6816" s="23">
        <v>1080</v>
      </c>
      <c r="N6816" s="23">
        <v>1</v>
      </c>
      <c r="O6816" s="107">
        <v>5000000</v>
      </c>
      <c r="P6816" s="23">
        <v>180</v>
      </c>
      <c r="Q6816" s="23">
        <v>2</v>
      </c>
      <c r="R6816" s="23">
        <v>2</v>
      </c>
      <c r="S6816" s="23">
        <v>0</v>
      </c>
      <c r="T6816" s="47">
        <v>5</v>
      </c>
      <c r="U6816" s="98" t="s">
        <v>111</v>
      </c>
      <c r="V6816" s="98" t="s">
        <v>3139</v>
      </c>
      <c r="W6816" s="69">
        <f t="shared" si="212"/>
        <v>1.5090976245916685E-2</v>
      </c>
    </row>
    <row r="6817" spans="1:23">
      <c r="A6817" s="98">
        <f t="shared" si="213"/>
        <v>1699</v>
      </c>
      <c r="B6817" s="99">
        <v>44408</v>
      </c>
      <c r="C6817" s="23">
        <v>4414</v>
      </c>
      <c r="D6817" s="23">
        <v>9</v>
      </c>
      <c r="E6817" s="98" t="s">
        <v>49</v>
      </c>
      <c r="F6817" s="98" t="s">
        <v>53</v>
      </c>
      <c r="G6817" s="98" t="s">
        <v>4242</v>
      </c>
      <c r="H6817" s="98" t="s">
        <v>9126</v>
      </c>
      <c r="I6817" s="98" t="s">
        <v>6358</v>
      </c>
      <c r="J6817" s="99">
        <v>46107</v>
      </c>
      <c r="K6817" s="107">
        <v>15000000</v>
      </c>
      <c r="L6817" s="98" t="s">
        <v>9127</v>
      </c>
      <c r="M6817" s="23">
        <v>1800</v>
      </c>
      <c r="N6817" s="23">
        <v>1</v>
      </c>
      <c r="O6817" s="107">
        <v>15000000</v>
      </c>
      <c r="P6817" s="23">
        <v>180</v>
      </c>
      <c r="Q6817" s="23">
        <v>2</v>
      </c>
      <c r="R6817" s="23">
        <v>2</v>
      </c>
      <c r="S6817" s="23">
        <v>0</v>
      </c>
      <c r="T6817" s="47">
        <v>15</v>
      </c>
      <c r="U6817" s="98" t="s">
        <v>111</v>
      </c>
      <c r="V6817" s="98" t="s">
        <v>3139</v>
      </c>
      <c r="W6817" s="69">
        <f t="shared" si="212"/>
        <v>7.93794694792955E-2</v>
      </c>
    </row>
    <row r="6818" spans="1:23">
      <c r="A6818" s="98">
        <f t="shared" si="213"/>
        <v>969</v>
      </c>
      <c r="B6818" s="99">
        <v>44408</v>
      </c>
      <c r="C6818" s="23">
        <v>4415</v>
      </c>
      <c r="D6818" s="23">
        <v>9</v>
      </c>
      <c r="E6818" s="98" t="s">
        <v>49</v>
      </c>
      <c r="F6818" s="98" t="s">
        <v>53</v>
      </c>
      <c r="G6818" s="98" t="s">
        <v>4242</v>
      </c>
      <c r="H6818" s="98" t="s">
        <v>9126</v>
      </c>
      <c r="I6818" s="98" t="s">
        <v>6358</v>
      </c>
      <c r="J6818" s="99">
        <v>45377</v>
      </c>
      <c r="K6818" s="107">
        <v>16000000</v>
      </c>
      <c r="L6818" s="98" t="s">
        <v>9127</v>
      </c>
      <c r="M6818" s="23">
        <v>1080</v>
      </c>
      <c r="N6818" s="23">
        <v>1</v>
      </c>
      <c r="O6818" s="107">
        <v>16000000</v>
      </c>
      <c r="P6818" s="23">
        <v>180</v>
      </c>
      <c r="Q6818" s="23">
        <v>2</v>
      </c>
      <c r="R6818" s="23">
        <v>2</v>
      </c>
      <c r="S6818" s="23">
        <v>0</v>
      </c>
      <c r="T6818" s="47">
        <v>16</v>
      </c>
      <c r="U6818" s="98" t="s">
        <v>111</v>
      </c>
      <c r="V6818" s="98" t="s">
        <v>3139</v>
      </c>
      <c r="W6818" s="69">
        <f t="shared" si="212"/>
        <v>4.8291123986933387E-2</v>
      </c>
    </row>
    <row r="6819" spans="1:23">
      <c r="A6819" s="98">
        <f t="shared" si="213"/>
        <v>1699</v>
      </c>
      <c r="B6819" s="99">
        <v>44408</v>
      </c>
      <c r="C6819" s="23">
        <v>4416</v>
      </c>
      <c r="D6819" s="23">
        <v>9</v>
      </c>
      <c r="E6819" s="98" t="s">
        <v>49</v>
      </c>
      <c r="F6819" s="98" t="s">
        <v>53</v>
      </c>
      <c r="G6819" s="98" t="s">
        <v>4242</v>
      </c>
      <c r="H6819" s="98" t="s">
        <v>9126</v>
      </c>
      <c r="I6819" s="98" t="s">
        <v>6358</v>
      </c>
      <c r="J6819" s="99">
        <v>46107</v>
      </c>
      <c r="K6819" s="107">
        <v>30000000</v>
      </c>
      <c r="L6819" s="98" t="s">
        <v>9127</v>
      </c>
      <c r="M6819" s="23">
        <v>1800</v>
      </c>
      <c r="N6819" s="23">
        <v>1</v>
      </c>
      <c r="O6819" s="107">
        <v>30000000</v>
      </c>
      <c r="P6819" s="23">
        <v>180</v>
      </c>
      <c r="Q6819" s="23">
        <v>2</v>
      </c>
      <c r="R6819" s="23">
        <v>2</v>
      </c>
      <c r="S6819" s="23">
        <v>0</v>
      </c>
      <c r="T6819" s="47">
        <v>30.095044000000001</v>
      </c>
      <c r="U6819" s="98" t="s">
        <v>111</v>
      </c>
      <c r="V6819" s="98" t="s">
        <v>3139</v>
      </c>
      <c r="W6819" s="69">
        <f t="shared" si="212"/>
        <v>0.15926190844507035</v>
      </c>
    </row>
    <row r="6820" spans="1:23">
      <c r="A6820" s="98">
        <f t="shared" si="213"/>
        <v>1699</v>
      </c>
      <c r="B6820" s="99">
        <v>44408</v>
      </c>
      <c r="C6820" s="23">
        <v>4417</v>
      </c>
      <c r="D6820" s="23">
        <v>9</v>
      </c>
      <c r="E6820" s="98" t="s">
        <v>49</v>
      </c>
      <c r="F6820" s="98" t="s">
        <v>53</v>
      </c>
      <c r="G6820" s="98" t="s">
        <v>4242</v>
      </c>
      <c r="H6820" s="98" t="s">
        <v>9126</v>
      </c>
      <c r="I6820" s="98" t="s">
        <v>6358</v>
      </c>
      <c r="J6820" s="99">
        <v>46107</v>
      </c>
      <c r="K6820" s="107">
        <v>30000000</v>
      </c>
      <c r="L6820" s="98" t="s">
        <v>9127</v>
      </c>
      <c r="M6820" s="23">
        <v>1800</v>
      </c>
      <c r="N6820" s="23">
        <v>1</v>
      </c>
      <c r="O6820" s="107">
        <v>30000000</v>
      </c>
      <c r="P6820" s="23">
        <v>180</v>
      </c>
      <c r="Q6820" s="23">
        <v>2</v>
      </c>
      <c r="R6820" s="23">
        <v>2</v>
      </c>
      <c r="S6820" s="23">
        <v>0</v>
      </c>
      <c r="T6820" s="47">
        <v>30.095044000000001</v>
      </c>
      <c r="U6820" s="98" t="s">
        <v>111</v>
      </c>
      <c r="V6820" s="98" t="s">
        <v>3139</v>
      </c>
      <c r="W6820" s="69">
        <f t="shared" si="212"/>
        <v>0.15926190844507035</v>
      </c>
    </row>
    <row r="6821" spans="1:23">
      <c r="A6821" s="98">
        <f t="shared" si="213"/>
        <v>972</v>
      </c>
      <c r="B6821" s="99">
        <v>44408</v>
      </c>
      <c r="C6821" s="23">
        <v>4418</v>
      </c>
      <c r="D6821" s="23">
        <v>9</v>
      </c>
      <c r="E6821" s="98" t="s">
        <v>49</v>
      </c>
      <c r="F6821" s="98" t="s">
        <v>53</v>
      </c>
      <c r="G6821" s="98" t="s">
        <v>4242</v>
      </c>
      <c r="H6821" s="98" t="s">
        <v>9126</v>
      </c>
      <c r="I6821" s="98" t="s">
        <v>6099</v>
      </c>
      <c r="J6821" s="99">
        <v>45380</v>
      </c>
      <c r="K6821" s="107">
        <v>6000000</v>
      </c>
      <c r="L6821" s="98" t="s">
        <v>9127</v>
      </c>
      <c r="M6821" s="23">
        <v>1080</v>
      </c>
      <c r="N6821" s="23">
        <v>1</v>
      </c>
      <c r="O6821" s="107">
        <v>6000000</v>
      </c>
      <c r="P6821" s="23">
        <v>180</v>
      </c>
      <c r="Q6821" s="23">
        <v>2</v>
      </c>
      <c r="R6821" s="23">
        <v>2</v>
      </c>
      <c r="S6821" s="23">
        <v>0</v>
      </c>
      <c r="T6821" s="47">
        <v>6</v>
      </c>
      <c r="U6821" s="98" t="s">
        <v>111</v>
      </c>
      <c r="V6821" s="98" t="s">
        <v>3139</v>
      </c>
      <c r="W6821" s="69">
        <f t="shared" si="212"/>
        <v>1.8165237041524479E-2</v>
      </c>
    </row>
    <row r="6822" spans="1:23">
      <c r="A6822" s="98">
        <f t="shared" si="213"/>
        <v>972</v>
      </c>
      <c r="B6822" s="99">
        <v>44408</v>
      </c>
      <c r="C6822" s="23">
        <v>4419</v>
      </c>
      <c r="D6822" s="23">
        <v>9</v>
      </c>
      <c r="E6822" s="98" t="s">
        <v>49</v>
      </c>
      <c r="F6822" s="98" t="s">
        <v>53</v>
      </c>
      <c r="G6822" s="98" t="s">
        <v>4242</v>
      </c>
      <c r="H6822" s="98" t="s">
        <v>9126</v>
      </c>
      <c r="I6822" s="98" t="s">
        <v>6099</v>
      </c>
      <c r="J6822" s="99">
        <v>45380</v>
      </c>
      <c r="K6822" s="107">
        <v>12000000</v>
      </c>
      <c r="L6822" s="98" t="s">
        <v>9127</v>
      </c>
      <c r="M6822" s="23">
        <v>1080</v>
      </c>
      <c r="N6822" s="23">
        <v>1</v>
      </c>
      <c r="O6822" s="107">
        <v>12000000</v>
      </c>
      <c r="P6822" s="23">
        <v>180</v>
      </c>
      <c r="Q6822" s="23">
        <v>2</v>
      </c>
      <c r="R6822" s="23">
        <v>2</v>
      </c>
      <c r="S6822" s="23">
        <v>0</v>
      </c>
      <c r="T6822" s="47">
        <v>12</v>
      </c>
      <c r="U6822" s="98" t="s">
        <v>111</v>
      </c>
      <c r="V6822" s="98" t="s">
        <v>3139</v>
      </c>
      <c r="W6822" s="69">
        <f t="shared" si="212"/>
        <v>3.6330474083048958E-2</v>
      </c>
    </row>
    <row r="6823" spans="1:23">
      <c r="A6823" s="98">
        <f t="shared" si="213"/>
        <v>1702</v>
      </c>
      <c r="B6823" s="99">
        <v>44408</v>
      </c>
      <c r="C6823" s="23">
        <v>4420</v>
      </c>
      <c r="D6823" s="23">
        <v>9</v>
      </c>
      <c r="E6823" s="98" t="s">
        <v>49</v>
      </c>
      <c r="F6823" s="98" t="s">
        <v>53</v>
      </c>
      <c r="G6823" s="98" t="s">
        <v>4242</v>
      </c>
      <c r="H6823" s="98" t="s">
        <v>9126</v>
      </c>
      <c r="I6823" s="98" t="s">
        <v>6099</v>
      </c>
      <c r="J6823" s="99">
        <v>46110</v>
      </c>
      <c r="K6823" s="107">
        <v>12000000</v>
      </c>
      <c r="L6823" s="98" t="s">
        <v>9127</v>
      </c>
      <c r="M6823" s="23">
        <v>1800</v>
      </c>
      <c r="N6823" s="23">
        <v>1</v>
      </c>
      <c r="O6823" s="107">
        <v>12000000</v>
      </c>
      <c r="P6823" s="23">
        <v>180</v>
      </c>
      <c r="Q6823" s="23">
        <v>2</v>
      </c>
      <c r="R6823" s="23">
        <v>2</v>
      </c>
      <c r="S6823" s="23">
        <v>0</v>
      </c>
      <c r="T6823" s="47">
        <v>12</v>
      </c>
      <c r="U6823" s="98" t="s">
        <v>111</v>
      </c>
      <c r="V6823" s="98" t="s">
        <v>3139</v>
      </c>
      <c r="W6823" s="69">
        <f t="shared" si="212"/>
        <v>6.3615706676285314E-2</v>
      </c>
    </row>
    <row r="6824" spans="1:23">
      <c r="A6824" s="98">
        <f t="shared" si="213"/>
        <v>972</v>
      </c>
      <c r="B6824" s="99">
        <v>44408</v>
      </c>
      <c r="C6824" s="23">
        <v>4421</v>
      </c>
      <c r="D6824" s="23">
        <v>9</v>
      </c>
      <c r="E6824" s="98" t="s">
        <v>49</v>
      </c>
      <c r="F6824" s="98" t="s">
        <v>53</v>
      </c>
      <c r="G6824" s="98" t="s">
        <v>4242</v>
      </c>
      <c r="H6824" s="98" t="s">
        <v>9126</v>
      </c>
      <c r="I6824" s="98" t="s">
        <v>6099</v>
      </c>
      <c r="J6824" s="99">
        <v>45380</v>
      </c>
      <c r="K6824" s="107">
        <v>12000000</v>
      </c>
      <c r="L6824" s="98" t="s">
        <v>9127</v>
      </c>
      <c r="M6824" s="23">
        <v>1080</v>
      </c>
      <c r="N6824" s="23">
        <v>1</v>
      </c>
      <c r="O6824" s="107">
        <v>12000000</v>
      </c>
      <c r="P6824" s="23">
        <v>180</v>
      </c>
      <c r="Q6824" s="23">
        <v>2</v>
      </c>
      <c r="R6824" s="23">
        <v>2</v>
      </c>
      <c r="S6824" s="23">
        <v>0</v>
      </c>
      <c r="T6824" s="47">
        <v>12</v>
      </c>
      <c r="U6824" s="98" t="s">
        <v>111</v>
      </c>
      <c r="V6824" s="98" t="s">
        <v>3139</v>
      </c>
      <c r="W6824" s="69">
        <f t="shared" si="212"/>
        <v>3.6330474083048958E-2</v>
      </c>
    </row>
    <row r="6825" spans="1:23">
      <c r="A6825" s="98">
        <f t="shared" si="213"/>
        <v>1702</v>
      </c>
      <c r="B6825" s="99">
        <v>44408</v>
      </c>
      <c r="C6825" s="23">
        <v>4422</v>
      </c>
      <c r="D6825" s="23">
        <v>9</v>
      </c>
      <c r="E6825" s="98" t="s">
        <v>49</v>
      </c>
      <c r="F6825" s="98" t="s">
        <v>53</v>
      </c>
      <c r="G6825" s="98" t="s">
        <v>4242</v>
      </c>
      <c r="H6825" s="98" t="s">
        <v>9126</v>
      </c>
      <c r="I6825" s="98" t="s">
        <v>6099</v>
      </c>
      <c r="J6825" s="99">
        <v>46110</v>
      </c>
      <c r="K6825" s="107">
        <v>10000000</v>
      </c>
      <c r="L6825" s="98" t="s">
        <v>9127</v>
      </c>
      <c r="M6825" s="23">
        <v>1800</v>
      </c>
      <c r="N6825" s="23">
        <v>1</v>
      </c>
      <c r="O6825" s="107">
        <v>10000000</v>
      </c>
      <c r="P6825" s="23">
        <v>360</v>
      </c>
      <c r="Q6825" s="23">
        <v>2</v>
      </c>
      <c r="R6825" s="23">
        <v>2</v>
      </c>
      <c r="S6825" s="23">
        <v>0</v>
      </c>
      <c r="T6825" s="47">
        <v>10</v>
      </c>
      <c r="U6825" s="98" t="s">
        <v>111</v>
      </c>
      <c r="V6825" s="98" t="s">
        <v>3139</v>
      </c>
      <c r="W6825" s="69">
        <f t="shared" si="212"/>
        <v>5.3013088896904433E-2</v>
      </c>
    </row>
    <row r="6826" spans="1:23">
      <c r="A6826" s="98">
        <f t="shared" si="213"/>
        <v>1702</v>
      </c>
      <c r="B6826" s="99">
        <v>44408</v>
      </c>
      <c r="C6826" s="23">
        <v>4423</v>
      </c>
      <c r="D6826" s="23">
        <v>9</v>
      </c>
      <c r="E6826" s="98" t="s">
        <v>49</v>
      </c>
      <c r="F6826" s="98" t="s">
        <v>53</v>
      </c>
      <c r="G6826" s="98" t="s">
        <v>4242</v>
      </c>
      <c r="H6826" s="98" t="s">
        <v>9126</v>
      </c>
      <c r="I6826" s="98" t="s">
        <v>6099</v>
      </c>
      <c r="J6826" s="99">
        <v>46110</v>
      </c>
      <c r="K6826" s="107">
        <v>12000000</v>
      </c>
      <c r="L6826" s="98" t="s">
        <v>9127</v>
      </c>
      <c r="M6826" s="23">
        <v>1800</v>
      </c>
      <c r="N6826" s="23">
        <v>1</v>
      </c>
      <c r="O6826" s="107">
        <v>12000000</v>
      </c>
      <c r="P6826" s="23">
        <v>180</v>
      </c>
      <c r="Q6826" s="23">
        <v>2</v>
      </c>
      <c r="R6826" s="23">
        <v>2</v>
      </c>
      <c r="S6826" s="23">
        <v>0</v>
      </c>
      <c r="T6826" s="47">
        <v>12</v>
      </c>
      <c r="U6826" s="98" t="s">
        <v>111</v>
      </c>
      <c r="V6826" s="98" t="s">
        <v>3139</v>
      </c>
      <c r="W6826" s="69">
        <f t="shared" si="212"/>
        <v>6.3615706676285314E-2</v>
      </c>
    </row>
    <row r="6827" spans="1:23">
      <c r="A6827" s="98">
        <f t="shared" si="213"/>
        <v>1702</v>
      </c>
      <c r="B6827" s="99">
        <v>44408</v>
      </c>
      <c r="C6827" s="23">
        <v>4424</v>
      </c>
      <c r="D6827" s="23">
        <v>9</v>
      </c>
      <c r="E6827" s="98" t="s">
        <v>49</v>
      </c>
      <c r="F6827" s="98" t="s">
        <v>53</v>
      </c>
      <c r="G6827" s="98" t="s">
        <v>4242</v>
      </c>
      <c r="H6827" s="98" t="s">
        <v>9126</v>
      </c>
      <c r="I6827" s="98" t="s">
        <v>6099</v>
      </c>
      <c r="J6827" s="99">
        <v>46110</v>
      </c>
      <c r="K6827" s="107">
        <v>30000000</v>
      </c>
      <c r="L6827" s="98" t="s">
        <v>9127</v>
      </c>
      <c r="M6827" s="23">
        <v>1800</v>
      </c>
      <c r="N6827" s="23">
        <v>1</v>
      </c>
      <c r="O6827" s="107">
        <v>30000000</v>
      </c>
      <c r="P6827" s="23">
        <v>180</v>
      </c>
      <c r="Q6827" s="23">
        <v>2</v>
      </c>
      <c r="R6827" s="23">
        <v>2</v>
      </c>
      <c r="S6827" s="23">
        <v>0</v>
      </c>
      <c r="T6827" s="47">
        <v>30</v>
      </c>
      <c r="U6827" s="98" t="s">
        <v>111</v>
      </c>
      <c r="V6827" s="98" t="s">
        <v>3139</v>
      </c>
      <c r="W6827" s="69">
        <f t="shared" si="212"/>
        <v>0.1590392666907133</v>
      </c>
    </row>
    <row r="6828" spans="1:23">
      <c r="A6828" s="98">
        <f t="shared" si="213"/>
        <v>1702</v>
      </c>
      <c r="B6828" s="99">
        <v>44408</v>
      </c>
      <c r="C6828" s="23">
        <v>4425</v>
      </c>
      <c r="D6828" s="23">
        <v>9</v>
      </c>
      <c r="E6828" s="98" t="s">
        <v>49</v>
      </c>
      <c r="F6828" s="98" t="s">
        <v>53</v>
      </c>
      <c r="G6828" s="98" t="s">
        <v>4242</v>
      </c>
      <c r="H6828" s="98" t="s">
        <v>9126</v>
      </c>
      <c r="I6828" s="98" t="s">
        <v>6099</v>
      </c>
      <c r="J6828" s="99">
        <v>46110</v>
      </c>
      <c r="K6828" s="107">
        <v>10000000</v>
      </c>
      <c r="L6828" s="98" t="s">
        <v>9127</v>
      </c>
      <c r="M6828" s="23">
        <v>1800</v>
      </c>
      <c r="N6828" s="23">
        <v>1</v>
      </c>
      <c r="O6828" s="107">
        <v>10000000</v>
      </c>
      <c r="P6828" s="23">
        <v>180</v>
      </c>
      <c r="Q6828" s="23">
        <v>2</v>
      </c>
      <c r="R6828" s="23">
        <v>2</v>
      </c>
      <c r="S6828" s="23">
        <v>0</v>
      </c>
      <c r="T6828" s="47">
        <v>10</v>
      </c>
      <c r="U6828" s="98" t="s">
        <v>111</v>
      </c>
      <c r="V6828" s="98" t="s">
        <v>3139</v>
      </c>
      <c r="W6828" s="69">
        <f t="shared" si="212"/>
        <v>5.3013088896904433E-2</v>
      </c>
    </row>
    <row r="6829" spans="1:23">
      <c r="A6829" s="98">
        <f t="shared" si="213"/>
        <v>972</v>
      </c>
      <c r="B6829" s="99">
        <v>44408</v>
      </c>
      <c r="C6829" s="23">
        <v>4426</v>
      </c>
      <c r="D6829" s="23">
        <v>9</v>
      </c>
      <c r="E6829" s="98" t="s">
        <v>49</v>
      </c>
      <c r="F6829" s="98" t="s">
        <v>53</v>
      </c>
      <c r="G6829" s="98" t="s">
        <v>4242</v>
      </c>
      <c r="H6829" s="98" t="s">
        <v>9126</v>
      </c>
      <c r="I6829" s="98" t="s">
        <v>6099</v>
      </c>
      <c r="J6829" s="99">
        <v>45380</v>
      </c>
      <c r="K6829" s="107">
        <v>8500000</v>
      </c>
      <c r="L6829" s="98" t="s">
        <v>9127</v>
      </c>
      <c r="M6829" s="23">
        <v>1080</v>
      </c>
      <c r="N6829" s="23">
        <v>1</v>
      </c>
      <c r="O6829" s="107">
        <v>8500000</v>
      </c>
      <c r="P6829" s="23">
        <v>180</v>
      </c>
      <c r="Q6829" s="23">
        <v>2</v>
      </c>
      <c r="R6829" s="23">
        <v>2</v>
      </c>
      <c r="S6829" s="23">
        <v>0</v>
      </c>
      <c r="T6829" s="47">
        <v>8.5</v>
      </c>
      <c r="U6829" s="98" t="s">
        <v>111</v>
      </c>
      <c r="V6829" s="98" t="s">
        <v>3139</v>
      </c>
      <c r="W6829" s="69">
        <f t="shared" si="212"/>
        <v>2.5734085808826346E-2</v>
      </c>
    </row>
    <row r="6830" spans="1:23">
      <c r="A6830" s="98">
        <f t="shared" si="213"/>
        <v>972</v>
      </c>
      <c r="B6830" s="99">
        <v>44408</v>
      </c>
      <c r="C6830" s="23">
        <v>4427</v>
      </c>
      <c r="D6830" s="23">
        <v>9</v>
      </c>
      <c r="E6830" s="98" t="s">
        <v>49</v>
      </c>
      <c r="F6830" s="98" t="s">
        <v>53</v>
      </c>
      <c r="G6830" s="98" t="s">
        <v>4242</v>
      </c>
      <c r="H6830" s="98" t="s">
        <v>9126</v>
      </c>
      <c r="I6830" s="98" t="s">
        <v>6099</v>
      </c>
      <c r="J6830" s="99">
        <v>45380</v>
      </c>
      <c r="K6830" s="107">
        <v>7600000</v>
      </c>
      <c r="L6830" s="98" t="s">
        <v>9127</v>
      </c>
      <c r="M6830" s="23">
        <v>1080</v>
      </c>
      <c r="N6830" s="23">
        <v>1</v>
      </c>
      <c r="O6830" s="107">
        <v>7600000</v>
      </c>
      <c r="P6830" s="23">
        <v>180</v>
      </c>
      <c r="Q6830" s="23">
        <v>2</v>
      </c>
      <c r="R6830" s="23">
        <v>2</v>
      </c>
      <c r="S6830" s="23">
        <v>0</v>
      </c>
      <c r="T6830" s="47">
        <v>7.6</v>
      </c>
      <c r="U6830" s="98" t="s">
        <v>111</v>
      </c>
      <c r="V6830" s="98" t="s">
        <v>3139</v>
      </c>
      <c r="W6830" s="69">
        <f t="shared" si="212"/>
        <v>2.3009300252597672E-2</v>
      </c>
    </row>
    <row r="6831" spans="1:23">
      <c r="A6831" s="98">
        <f t="shared" si="213"/>
        <v>1702</v>
      </c>
      <c r="B6831" s="99">
        <v>44408</v>
      </c>
      <c r="C6831" s="23">
        <v>4428</v>
      </c>
      <c r="D6831" s="23">
        <v>9</v>
      </c>
      <c r="E6831" s="98" t="s">
        <v>49</v>
      </c>
      <c r="F6831" s="98" t="s">
        <v>53</v>
      </c>
      <c r="G6831" s="98" t="s">
        <v>4242</v>
      </c>
      <c r="H6831" s="98" t="s">
        <v>9126</v>
      </c>
      <c r="I6831" s="98" t="s">
        <v>6099</v>
      </c>
      <c r="J6831" s="99">
        <v>46110</v>
      </c>
      <c r="K6831" s="107">
        <v>15000000</v>
      </c>
      <c r="L6831" s="98" t="s">
        <v>9127</v>
      </c>
      <c r="M6831" s="23">
        <v>1800</v>
      </c>
      <c r="N6831" s="23">
        <v>1</v>
      </c>
      <c r="O6831" s="107">
        <v>15000000</v>
      </c>
      <c r="P6831" s="23">
        <v>180</v>
      </c>
      <c r="Q6831" s="23">
        <v>2</v>
      </c>
      <c r="R6831" s="23">
        <v>2</v>
      </c>
      <c r="S6831" s="23">
        <v>0</v>
      </c>
      <c r="T6831" s="47">
        <v>15</v>
      </c>
      <c r="U6831" s="98" t="s">
        <v>111</v>
      </c>
      <c r="V6831" s="98" t="s">
        <v>3139</v>
      </c>
      <c r="W6831" s="69">
        <f t="shared" si="212"/>
        <v>7.9519633345356652E-2</v>
      </c>
    </row>
    <row r="6832" spans="1:23">
      <c r="A6832" s="98">
        <f t="shared" si="213"/>
        <v>606</v>
      </c>
      <c r="B6832" s="99">
        <v>44408</v>
      </c>
      <c r="C6832" s="23">
        <v>4429</v>
      </c>
      <c r="D6832" s="23">
        <v>9</v>
      </c>
      <c r="E6832" s="98" t="s">
        <v>49</v>
      </c>
      <c r="F6832" s="98" t="s">
        <v>53</v>
      </c>
      <c r="G6832" s="98" t="s">
        <v>4242</v>
      </c>
      <c r="H6832" s="98" t="s">
        <v>9126</v>
      </c>
      <c r="I6832" s="98" t="s">
        <v>6099</v>
      </c>
      <c r="J6832" s="99">
        <v>45014</v>
      </c>
      <c r="K6832" s="107">
        <v>6000000</v>
      </c>
      <c r="L6832" s="98" t="s">
        <v>9127</v>
      </c>
      <c r="M6832" s="23">
        <v>720</v>
      </c>
      <c r="N6832" s="23">
        <v>1</v>
      </c>
      <c r="O6832" s="107">
        <v>6000000</v>
      </c>
      <c r="P6832" s="23">
        <v>90</v>
      </c>
      <c r="Q6832" s="23">
        <v>2</v>
      </c>
      <c r="R6832" s="23">
        <v>2</v>
      </c>
      <c r="S6832" s="23">
        <v>0</v>
      </c>
      <c r="T6832" s="47">
        <v>5.25</v>
      </c>
      <c r="U6832" s="98" t="s">
        <v>111</v>
      </c>
      <c r="V6832" s="98" t="s">
        <v>3139</v>
      </c>
      <c r="W6832" s="69">
        <f t="shared" si="212"/>
        <v>9.9095853305229981E-3</v>
      </c>
    </row>
    <row r="6833" spans="1:23">
      <c r="A6833" s="98">
        <f t="shared" si="213"/>
        <v>606</v>
      </c>
      <c r="B6833" s="99">
        <v>44408</v>
      </c>
      <c r="C6833" s="23">
        <v>4430</v>
      </c>
      <c r="D6833" s="23">
        <v>9</v>
      </c>
      <c r="E6833" s="98" t="s">
        <v>49</v>
      </c>
      <c r="F6833" s="98" t="s">
        <v>53</v>
      </c>
      <c r="G6833" s="98" t="s">
        <v>4242</v>
      </c>
      <c r="H6833" s="98" t="s">
        <v>9126</v>
      </c>
      <c r="I6833" s="98" t="s">
        <v>6099</v>
      </c>
      <c r="J6833" s="99">
        <v>45014</v>
      </c>
      <c r="K6833" s="107">
        <v>10000000</v>
      </c>
      <c r="L6833" s="98" t="s">
        <v>9127</v>
      </c>
      <c r="M6833" s="23">
        <v>720</v>
      </c>
      <c r="N6833" s="23">
        <v>1</v>
      </c>
      <c r="O6833" s="107">
        <v>10000000</v>
      </c>
      <c r="P6833" s="23">
        <v>180</v>
      </c>
      <c r="Q6833" s="23">
        <v>2</v>
      </c>
      <c r="R6833" s="23">
        <v>2</v>
      </c>
      <c r="S6833" s="23">
        <v>0</v>
      </c>
      <c r="T6833" s="47">
        <v>10</v>
      </c>
      <c r="U6833" s="98" t="s">
        <v>111</v>
      </c>
      <c r="V6833" s="98" t="s">
        <v>3139</v>
      </c>
      <c r="W6833" s="69">
        <f t="shared" si="212"/>
        <v>1.8875400629567617E-2</v>
      </c>
    </row>
    <row r="6834" spans="1:23">
      <c r="A6834" s="98">
        <f t="shared" si="213"/>
        <v>972</v>
      </c>
      <c r="B6834" s="99">
        <v>44408</v>
      </c>
      <c r="C6834" s="23">
        <v>4431</v>
      </c>
      <c r="D6834" s="23">
        <v>9</v>
      </c>
      <c r="E6834" s="98" t="s">
        <v>49</v>
      </c>
      <c r="F6834" s="98" t="s">
        <v>53</v>
      </c>
      <c r="G6834" s="98" t="s">
        <v>4242</v>
      </c>
      <c r="H6834" s="98" t="s">
        <v>9126</v>
      </c>
      <c r="I6834" s="98" t="s">
        <v>6099</v>
      </c>
      <c r="J6834" s="99">
        <v>45380</v>
      </c>
      <c r="K6834" s="107">
        <v>15000000</v>
      </c>
      <c r="L6834" s="98" t="s">
        <v>9127</v>
      </c>
      <c r="M6834" s="23">
        <v>1080</v>
      </c>
      <c r="N6834" s="23">
        <v>1</v>
      </c>
      <c r="O6834" s="107">
        <v>15000000</v>
      </c>
      <c r="P6834" s="23">
        <v>180</v>
      </c>
      <c r="Q6834" s="23">
        <v>2</v>
      </c>
      <c r="R6834" s="23">
        <v>2</v>
      </c>
      <c r="S6834" s="23">
        <v>0</v>
      </c>
      <c r="T6834" s="47">
        <v>15</v>
      </c>
      <c r="U6834" s="98" t="s">
        <v>111</v>
      </c>
      <c r="V6834" s="98" t="s">
        <v>3139</v>
      </c>
      <c r="W6834" s="69">
        <f t="shared" si="212"/>
        <v>4.5413092603811198E-2</v>
      </c>
    </row>
    <row r="6835" spans="1:23">
      <c r="A6835" s="98">
        <f t="shared" si="213"/>
        <v>972</v>
      </c>
      <c r="B6835" s="99">
        <v>44408</v>
      </c>
      <c r="C6835" s="23">
        <v>4432</v>
      </c>
      <c r="D6835" s="23">
        <v>9</v>
      </c>
      <c r="E6835" s="98" t="s">
        <v>49</v>
      </c>
      <c r="F6835" s="98" t="s">
        <v>53</v>
      </c>
      <c r="G6835" s="98" t="s">
        <v>4242</v>
      </c>
      <c r="H6835" s="98" t="s">
        <v>9126</v>
      </c>
      <c r="I6835" s="98" t="s">
        <v>6099</v>
      </c>
      <c r="J6835" s="99">
        <v>45380</v>
      </c>
      <c r="K6835" s="107">
        <v>5000000</v>
      </c>
      <c r="L6835" s="98" t="s">
        <v>9127</v>
      </c>
      <c r="M6835" s="23">
        <v>1080</v>
      </c>
      <c r="N6835" s="23">
        <v>1</v>
      </c>
      <c r="O6835" s="107">
        <v>5000000</v>
      </c>
      <c r="P6835" s="23">
        <v>180</v>
      </c>
      <c r="Q6835" s="23">
        <v>2</v>
      </c>
      <c r="R6835" s="23">
        <v>2</v>
      </c>
      <c r="S6835" s="23">
        <v>0</v>
      </c>
      <c r="T6835" s="47">
        <v>5</v>
      </c>
      <c r="U6835" s="98" t="s">
        <v>111</v>
      </c>
      <c r="V6835" s="98" t="s">
        <v>3139</v>
      </c>
      <c r="W6835" s="69">
        <f t="shared" si="212"/>
        <v>1.5137697534603733E-2</v>
      </c>
    </row>
    <row r="6836" spans="1:23">
      <c r="A6836" s="98">
        <f t="shared" si="213"/>
        <v>972</v>
      </c>
      <c r="B6836" s="99">
        <v>44408</v>
      </c>
      <c r="C6836" s="23">
        <v>4433</v>
      </c>
      <c r="D6836" s="23">
        <v>9</v>
      </c>
      <c r="E6836" s="98" t="s">
        <v>49</v>
      </c>
      <c r="F6836" s="98" t="s">
        <v>53</v>
      </c>
      <c r="G6836" s="98" t="s">
        <v>4242</v>
      </c>
      <c r="H6836" s="98" t="s">
        <v>9126</v>
      </c>
      <c r="I6836" s="98" t="s">
        <v>6099</v>
      </c>
      <c r="J6836" s="99">
        <v>45380</v>
      </c>
      <c r="K6836" s="107">
        <v>10200000</v>
      </c>
      <c r="L6836" s="98" t="s">
        <v>9127</v>
      </c>
      <c r="M6836" s="23">
        <v>1080</v>
      </c>
      <c r="N6836" s="23">
        <v>1</v>
      </c>
      <c r="O6836" s="107">
        <v>10200000</v>
      </c>
      <c r="P6836" s="23">
        <v>360</v>
      </c>
      <c r="Q6836" s="23">
        <v>2</v>
      </c>
      <c r="R6836" s="23">
        <v>2</v>
      </c>
      <c r="S6836" s="23">
        <v>0</v>
      </c>
      <c r="T6836" s="47">
        <v>10.199999999999999</v>
      </c>
      <c r="U6836" s="98" t="s">
        <v>111</v>
      </c>
      <c r="V6836" s="98" t="s">
        <v>3139</v>
      </c>
      <c r="W6836" s="69">
        <f t="shared" si="212"/>
        <v>3.0880902970591612E-2</v>
      </c>
    </row>
    <row r="6837" spans="1:23">
      <c r="A6837" s="98">
        <f t="shared" si="213"/>
        <v>241</v>
      </c>
      <c r="B6837" s="99">
        <v>44408</v>
      </c>
      <c r="C6837" s="23">
        <v>4434</v>
      </c>
      <c r="D6837" s="23">
        <v>9</v>
      </c>
      <c r="E6837" s="98" t="s">
        <v>49</v>
      </c>
      <c r="F6837" s="98" t="s">
        <v>53</v>
      </c>
      <c r="G6837" s="98" t="s">
        <v>4242</v>
      </c>
      <c r="H6837" s="98" t="s">
        <v>9126</v>
      </c>
      <c r="I6837" s="98" t="s">
        <v>6099</v>
      </c>
      <c r="J6837" s="99">
        <v>44649</v>
      </c>
      <c r="K6837" s="107">
        <v>10000000</v>
      </c>
      <c r="L6837" s="98" t="s">
        <v>9127</v>
      </c>
      <c r="M6837" s="23">
        <v>360</v>
      </c>
      <c r="N6837" s="23">
        <v>1</v>
      </c>
      <c r="O6837" s="107">
        <v>10000000</v>
      </c>
      <c r="P6837" s="23">
        <v>30</v>
      </c>
      <c r="Q6837" s="23">
        <v>2</v>
      </c>
      <c r="R6837" s="23">
        <v>2</v>
      </c>
      <c r="S6837" s="23">
        <v>0</v>
      </c>
      <c r="T6837" s="47">
        <v>6.6666679999999996</v>
      </c>
      <c r="U6837" s="98" t="s">
        <v>111</v>
      </c>
      <c r="V6837" s="98" t="s">
        <v>3139</v>
      </c>
      <c r="W6837" s="69">
        <f t="shared" si="212"/>
        <v>5.0043701446865849E-3</v>
      </c>
    </row>
    <row r="6838" spans="1:23">
      <c r="A6838" s="98">
        <f t="shared" si="213"/>
        <v>1702</v>
      </c>
      <c r="B6838" s="99">
        <v>44408</v>
      </c>
      <c r="C6838" s="23">
        <v>4435</v>
      </c>
      <c r="D6838" s="23">
        <v>9</v>
      </c>
      <c r="E6838" s="98" t="s">
        <v>49</v>
      </c>
      <c r="F6838" s="98" t="s">
        <v>53</v>
      </c>
      <c r="G6838" s="98" t="s">
        <v>4242</v>
      </c>
      <c r="H6838" s="98" t="s">
        <v>9126</v>
      </c>
      <c r="I6838" s="98" t="s">
        <v>6099</v>
      </c>
      <c r="J6838" s="99">
        <v>46110</v>
      </c>
      <c r="K6838" s="107">
        <v>18000000</v>
      </c>
      <c r="L6838" s="98" t="s">
        <v>9127</v>
      </c>
      <c r="M6838" s="23">
        <v>1800</v>
      </c>
      <c r="N6838" s="23">
        <v>1</v>
      </c>
      <c r="O6838" s="107">
        <v>18000000</v>
      </c>
      <c r="P6838" s="23">
        <v>180</v>
      </c>
      <c r="Q6838" s="23">
        <v>2</v>
      </c>
      <c r="R6838" s="23">
        <v>2</v>
      </c>
      <c r="S6838" s="23">
        <v>0</v>
      </c>
      <c r="T6838" s="47">
        <v>18</v>
      </c>
      <c r="U6838" s="98" t="s">
        <v>111</v>
      </c>
      <c r="V6838" s="98" t="s">
        <v>3139</v>
      </c>
      <c r="W6838" s="69">
        <f t="shared" si="212"/>
        <v>9.5423560014427963E-2</v>
      </c>
    </row>
    <row r="6839" spans="1:23">
      <c r="A6839" s="98">
        <f t="shared" si="213"/>
        <v>606</v>
      </c>
      <c r="B6839" s="99">
        <v>44408</v>
      </c>
      <c r="C6839" s="23">
        <v>4436</v>
      </c>
      <c r="D6839" s="23">
        <v>9</v>
      </c>
      <c r="E6839" s="98" t="s">
        <v>49</v>
      </c>
      <c r="F6839" s="98" t="s">
        <v>53</v>
      </c>
      <c r="G6839" s="98" t="s">
        <v>4242</v>
      </c>
      <c r="H6839" s="98" t="s">
        <v>9126</v>
      </c>
      <c r="I6839" s="98" t="s">
        <v>6099</v>
      </c>
      <c r="J6839" s="99">
        <v>45014</v>
      </c>
      <c r="K6839" s="107">
        <v>5500000</v>
      </c>
      <c r="L6839" s="98" t="s">
        <v>9127</v>
      </c>
      <c r="M6839" s="23">
        <v>720</v>
      </c>
      <c r="N6839" s="23">
        <v>1</v>
      </c>
      <c r="O6839" s="107">
        <v>5500000</v>
      </c>
      <c r="P6839" s="23">
        <v>30</v>
      </c>
      <c r="Q6839" s="23">
        <v>2</v>
      </c>
      <c r="R6839" s="23">
        <v>2</v>
      </c>
      <c r="S6839" s="23">
        <v>0</v>
      </c>
      <c r="T6839" s="47">
        <v>4.5833320000000004</v>
      </c>
      <c r="U6839" s="98" t="s">
        <v>111</v>
      </c>
      <c r="V6839" s="98" t="s">
        <v>3139</v>
      </c>
      <c r="W6839" s="69">
        <f t="shared" si="212"/>
        <v>8.651222771831741E-3</v>
      </c>
    </row>
    <row r="6840" spans="1:23">
      <c r="A6840" s="98">
        <f t="shared" si="213"/>
        <v>972</v>
      </c>
      <c r="B6840" s="99">
        <v>44408</v>
      </c>
      <c r="C6840" s="23">
        <v>4437</v>
      </c>
      <c r="D6840" s="23">
        <v>9</v>
      </c>
      <c r="E6840" s="98" t="s">
        <v>49</v>
      </c>
      <c r="F6840" s="98" t="s">
        <v>53</v>
      </c>
      <c r="G6840" s="98" t="s">
        <v>4242</v>
      </c>
      <c r="H6840" s="98" t="s">
        <v>9126</v>
      </c>
      <c r="I6840" s="98" t="s">
        <v>6099</v>
      </c>
      <c r="J6840" s="99">
        <v>45380</v>
      </c>
      <c r="K6840" s="107">
        <v>15000000</v>
      </c>
      <c r="L6840" s="98" t="s">
        <v>9127</v>
      </c>
      <c r="M6840" s="23">
        <v>1080</v>
      </c>
      <c r="N6840" s="23">
        <v>1</v>
      </c>
      <c r="O6840" s="107">
        <v>15000000</v>
      </c>
      <c r="P6840" s="23">
        <v>180</v>
      </c>
      <c r="Q6840" s="23">
        <v>2</v>
      </c>
      <c r="R6840" s="23">
        <v>2</v>
      </c>
      <c r="S6840" s="23">
        <v>0</v>
      </c>
      <c r="T6840" s="47">
        <v>15</v>
      </c>
      <c r="U6840" s="98" t="s">
        <v>111</v>
      </c>
      <c r="V6840" s="98" t="s">
        <v>3139</v>
      </c>
      <c r="W6840" s="69">
        <f t="shared" si="212"/>
        <v>4.5413092603811198E-2</v>
      </c>
    </row>
    <row r="6841" spans="1:23">
      <c r="A6841" s="98">
        <f t="shared" si="213"/>
        <v>606</v>
      </c>
      <c r="B6841" s="99">
        <v>44408</v>
      </c>
      <c r="C6841" s="23">
        <v>4438</v>
      </c>
      <c r="D6841" s="23">
        <v>9</v>
      </c>
      <c r="E6841" s="98" t="s">
        <v>49</v>
      </c>
      <c r="F6841" s="98" t="s">
        <v>53</v>
      </c>
      <c r="G6841" s="98" t="s">
        <v>4242</v>
      </c>
      <c r="H6841" s="98" t="s">
        <v>9126</v>
      </c>
      <c r="I6841" s="98" t="s">
        <v>6099</v>
      </c>
      <c r="J6841" s="99">
        <v>45014</v>
      </c>
      <c r="K6841" s="107">
        <v>10000000</v>
      </c>
      <c r="L6841" s="98" t="s">
        <v>9127</v>
      </c>
      <c r="M6841" s="23">
        <v>720</v>
      </c>
      <c r="N6841" s="23">
        <v>1</v>
      </c>
      <c r="O6841" s="107">
        <v>10000000</v>
      </c>
      <c r="P6841" s="23">
        <v>30</v>
      </c>
      <c r="Q6841" s="23">
        <v>2</v>
      </c>
      <c r="R6841" s="23">
        <v>2</v>
      </c>
      <c r="S6841" s="23">
        <v>0</v>
      </c>
      <c r="T6841" s="47">
        <v>8.3333320000000004</v>
      </c>
      <c r="U6841" s="98" t="s">
        <v>111</v>
      </c>
      <c r="V6841" s="98" t="s">
        <v>3139</v>
      </c>
      <c r="W6841" s="69">
        <f t="shared" si="212"/>
        <v>1.5729498007919597E-2</v>
      </c>
    </row>
    <row r="6842" spans="1:23">
      <c r="A6842" s="98">
        <f t="shared" si="213"/>
        <v>1702</v>
      </c>
      <c r="B6842" s="99">
        <v>44408</v>
      </c>
      <c r="C6842" s="23">
        <v>4439</v>
      </c>
      <c r="D6842" s="23">
        <v>9</v>
      </c>
      <c r="E6842" s="98" t="s">
        <v>49</v>
      </c>
      <c r="F6842" s="98" t="s">
        <v>53</v>
      </c>
      <c r="G6842" s="98" t="s">
        <v>4242</v>
      </c>
      <c r="H6842" s="98" t="s">
        <v>9126</v>
      </c>
      <c r="I6842" s="98" t="s">
        <v>6099</v>
      </c>
      <c r="J6842" s="99">
        <v>46110</v>
      </c>
      <c r="K6842" s="107">
        <v>5000000</v>
      </c>
      <c r="L6842" s="98" t="s">
        <v>9127</v>
      </c>
      <c r="M6842" s="23">
        <v>1800</v>
      </c>
      <c r="N6842" s="23">
        <v>1</v>
      </c>
      <c r="O6842" s="107">
        <v>5000000</v>
      </c>
      <c r="P6842" s="23">
        <v>180</v>
      </c>
      <c r="Q6842" s="23">
        <v>2</v>
      </c>
      <c r="R6842" s="23">
        <v>2</v>
      </c>
      <c r="S6842" s="23">
        <v>0</v>
      </c>
      <c r="T6842" s="47">
        <v>5.0159149999999997</v>
      </c>
      <c r="U6842" s="98" t="s">
        <v>111</v>
      </c>
      <c r="V6842" s="98" t="s">
        <v>3139</v>
      </c>
      <c r="W6842" s="69">
        <f t="shared" si="212"/>
        <v>2.6590914779431638E-2</v>
      </c>
    </row>
    <row r="6843" spans="1:23">
      <c r="A6843" s="98">
        <f t="shared" si="213"/>
        <v>1702</v>
      </c>
      <c r="B6843" s="99">
        <v>44408</v>
      </c>
      <c r="C6843" s="23">
        <v>4440</v>
      </c>
      <c r="D6843" s="23">
        <v>9</v>
      </c>
      <c r="E6843" s="98" t="s">
        <v>49</v>
      </c>
      <c r="F6843" s="98" t="s">
        <v>53</v>
      </c>
      <c r="G6843" s="98" t="s">
        <v>4242</v>
      </c>
      <c r="H6843" s="98" t="s">
        <v>9126</v>
      </c>
      <c r="I6843" s="98" t="s">
        <v>6099</v>
      </c>
      <c r="J6843" s="99">
        <v>46110</v>
      </c>
      <c r="K6843" s="107">
        <v>20000000</v>
      </c>
      <c r="L6843" s="98" t="s">
        <v>9127</v>
      </c>
      <c r="M6843" s="23">
        <v>1800</v>
      </c>
      <c r="N6843" s="23">
        <v>1</v>
      </c>
      <c r="O6843" s="107">
        <v>20000000</v>
      </c>
      <c r="P6843" s="23">
        <v>180</v>
      </c>
      <c r="Q6843" s="23">
        <v>2</v>
      </c>
      <c r="R6843" s="23">
        <v>2</v>
      </c>
      <c r="S6843" s="23">
        <v>0</v>
      </c>
      <c r="T6843" s="47">
        <v>20</v>
      </c>
      <c r="U6843" s="98" t="s">
        <v>111</v>
      </c>
      <c r="V6843" s="98" t="s">
        <v>3139</v>
      </c>
      <c r="W6843" s="69">
        <f t="shared" si="212"/>
        <v>0.10602617779380887</v>
      </c>
    </row>
    <row r="6844" spans="1:23">
      <c r="A6844" s="98">
        <f t="shared" si="213"/>
        <v>972</v>
      </c>
      <c r="B6844" s="99">
        <v>44408</v>
      </c>
      <c r="C6844" s="23">
        <v>4441</v>
      </c>
      <c r="D6844" s="23">
        <v>9</v>
      </c>
      <c r="E6844" s="98" t="s">
        <v>49</v>
      </c>
      <c r="F6844" s="98" t="s">
        <v>53</v>
      </c>
      <c r="G6844" s="98" t="s">
        <v>4242</v>
      </c>
      <c r="H6844" s="98" t="s">
        <v>9126</v>
      </c>
      <c r="I6844" s="98" t="s">
        <v>6099</v>
      </c>
      <c r="J6844" s="99">
        <v>45380</v>
      </c>
      <c r="K6844" s="107">
        <v>6000000</v>
      </c>
      <c r="L6844" s="98" t="s">
        <v>9127</v>
      </c>
      <c r="M6844" s="23">
        <v>1080</v>
      </c>
      <c r="N6844" s="23">
        <v>1</v>
      </c>
      <c r="O6844" s="107">
        <v>6000000</v>
      </c>
      <c r="P6844" s="23">
        <v>180</v>
      </c>
      <c r="Q6844" s="23">
        <v>2</v>
      </c>
      <c r="R6844" s="23">
        <v>2</v>
      </c>
      <c r="S6844" s="23">
        <v>0</v>
      </c>
      <c r="T6844" s="47">
        <v>6</v>
      </c>
      <c r="U6844" s="98" t="s">
        <v>111</v>
      </c>
      <c r="V6844" s="98" t="s">
        <v>3139</v>
      </c>
      <c r="W6844" s="69">
        <f t="shared" si="212"/>
        <v>1.8165237041524479E-2</v>
      </c>
    </row>
    <row r="6845" spans="1:23">
      <c r="A6845" s="98">
        <f t="shared" si="213"/>
        <v>1702</v>
      </c>
      <c r="B6845" s="99">
        <v>44408</v>
      </c>
      <c r="C6845" s="23">
        <v>4442</v>
      </c>
      <c r="D6845" s="23">
        <v>9</v>
      </c>
      <c r="E6845" s="98" t="s">
        <v>49</v>
      </c>
      <c r="F6845" s="98" t="s">
        <v>53</v>
      </c>
      <c r="G6845" s="98" t="s">
        <v>4242</v>
      </c>
      <c r="H6845" s="98" t="s">
        <v>9126</v>
      </c>
      <c r="I6845" s="98" t="s">
        <v>6099</v>
      </c>
      <c r="J6845" s="99">
        <v>46110</v>
      </c>
      <c r="K6845" s="107">
        <v>10000000</v>
      </c>
      <c r="L6845" s="98" t="s">
        <v>9127</v>
      </c>
      <c r="M6845" s="23">
        <v>1800</v>
      </c>
      <c r="N6845" s="23">
        <v>1</v>
      </c>
      <c r="O6845" s="107">
        <v>10000000</v>
      </c>
      <c r="P6845" s="23">
        <v>180</v>
      </c>
      <c r="Q6845" s="23">
        <v>2</v>
      </c>
      <c r="R6845" s="23">
        <v>2</v>
      </c>
      <c r="S6845" s="23">
        <v>0</v>
      </c>
      <c r="T6845" s="47">
        <v>10</v>
      </c>
      <c r="U6845" s="98" t="s">
        <v>111</v>
      </c>
      <c r="V6845" s="98" t="s">
        <v>3139</v>
      </c>
      <c r="W6845" s="69">
        <f t="shared" si="212"/>
        <v>5.3013088896904433E-2</v>
      </c>
    </row>
    <row r="6846" spans="1:23">
      <c r="A6846" s="98">
        <f t="shared" si="213"/>
        <v>1702</v>
      </c>
      <c r="B6846" s="99">
        <v>44408</v>
      </c>
      <c r="C6846" s="23">
        <v>4443</v>
      </c>
      <c r="D6846" s="23">
        <v>9</v>
      </c>
      <c r="E6846" s="98" t="s">
        <v>49</v>
      </c>
      <c r="F6846" s="98" t="s">
        <v>53</v>
      </c>
      <c r="G6846" s="98" t="s">
        <v>4242</v>
      </c>
      <c r="H6846" s="98" t="s">
        <v>9126</v>
      </c>
      <c r="I6846" s="98" t="s">
        <v>6099</v>
      </c>
      <c r="J6846" s="99">
        <v>46110</v>
      </c>
      <c r="K6846" s="107">
        <v>20000000</v>
      </c>
      <c r="L6846" s="98" t="s">
        <v>9127</v>
      </c>
      <c r="M6846" s="23">
        <v>1800</v>
      </c>
      <c r="N6846" s="23">
        <v>1</v>
      </c>
      <c r="O6846" s="107">
        <v>20000000</v>
      </c>
      <c r="P6846" s="23">
        <v>180</v>
      </c>
      <c r="Q6846" s="23">
        <v>2</v>
      </c>
      <c r="R6846" s="23">
        <v>2</v>
      </c>
      <c r="S6846" s="23">
        <v>0</v>
      </c>
      <c r="T6846" s="47">
        <v>20</v>
      </c>
      <c r="U6846" s="98" t="s">
        <v>111</v>
      </c>
      <c r="V6846" s="98" t="s">
        <v>3139</v>
      </c>
      <c r="W6846" s="69">
        <f t="shared" si="212"/>
        <v>0.10602617779380887</v>
      </c>
    </row>
    <row r="6847" spans="1:23">
      <c r="A6847" s="98">
        <f t="shared" si="213"/>
        <v>1702</v>
      </c>
      <c r="B6847" s="99">
        <v>44408</v>
      </c>
      <c r="C6847" s="23">
        <v>4444</v>
      </c>
      <c r="D6847" s="23">
        <v>9</v>
      </c>
      <c r="E6847" s="98" t="s">
        <v>49</v>
      </c>
      <c r="F6847" s="98" t="s">
        <v>53</v>
      </c>
      <c r="G6847" s="98" t="s">
        <v>4242</v>
      </c>
      <c r="H6847" s="98" t="s">
        <v>9126</v>
      </c>
      <c r="I6847" s="98" t="s">
        <v>6099</v>
      </c>
      <c r="J6847" s="99">
        <v>46110</v>
      </c>
      <c r="K6847" s="107">
        <v>50000000</v>
      </c>
      <c r="L6847" s="98" t="s">
        <v>9127</v>
      </c>
      <c r="M6847" s="23">
        <v>1800</v>
      </c>
      <c r="N6847" s="23">
        <v>1</v>
      </c>
      <c r="O6847" s="107">
        <v>50000000</v>
      </c>
      <c r="P6847" s="23">
        <v>180</v>
      </c>
      <c r="Q6847" s="23">
        <v>2</v>
      </c>
      <c r="R6847" s="23">
        <v>2</v>
      </c>
      <c r="S6847" s="23">
        <v>0</v>
      </c>
      <c r="T6847" s="47">
        <v>50.158956000000003</v>
      </c>
      <c r="U6847" s="98" t="s">
        <v>111</v>
      </c>
      <c r="V6847" s="98" t="s">
        <v>3139</v>
      </c>
      <c r="W6847" s="69">
        <f t="shared" si="212"/>
        <v>0.26590811934039177</v>
      </c>
    </row>
    <row r="6848" spans="1:23">
      <c r="A6848" s="98">
        <f t="shared" si="213"/>
        <v>241</v>
      </c>
      <c r="B6848" s="99">
        <v>44408</v>
      </c>
      <c r="C6848" s="23">
        <v>4445</v>
      </c>
      <c r="D6848" s="23">
        <v>9</v>
      </c>
      <c r="E6848" s="98" t="s">
        <v>49</v>
      </c>
      <c r="F6848" s="98" t="s">
        <v>53</v>
      </c>
      <c r="G6848" s="98" t="s">
        <v>4242</v>
      </c>
      <c r="H6848" s="98" t="s">
        <v>9126</v>
      </c>
      <c r="I6848" s="98" t="s">
        <v>6099</v>
      </c>
      <c r="J6848" s="99">
        <v>44649</v>
      </c>
      <c r="K6848" s="107">
        <v>6000000</v>
      </c>
      <c r="L6848" s="98" t="s">
        <v>9127</v>
      </c>
      <c r="M6848" s="23">
        <v>360</v>
      </c>
      <c r="N6848" s="23">
        <v>1</v>
      </c>
      <c r="O6848" s="107">
        <v>6000000</v>
      </c>
      <c r="P6848" s="23">
        <v>90</v>
      </c>
      <c r="Q6848" s="23">
        <v>2</v>
      </c>
      <c r="R6848" s="23">
        <v>2</v>
      </c>
      <c r="S6848" s="23">
        <v>0</v>
      </c>
      <c r="T6848" s="47">
        <v>4.5</v>
      </c>
      <c r="U6848" s="98" t="s">
        <v>111</v>
      </c>
      <c r="V6848" s="98" t="s">
        <v>3139</v>
      </c>
      <c r="W6848" s="69">
        <f t="shared" si="212"/>
        <v>3.3779491720736105E-3</v>
      </c>
    </row>
    <row r="6849" spans="1:23">
      <c r="A6849" s="98">
        <f t="shared" si="213"/>
        <v>1702</v>
      </c>
      <c r="B6849" s="99">
        <v>44408</v>
      </c>
      <c r="C6849" s="23">
        <v>4446</v>
      </c>
      <c r="D6849" s="23">
        <v>9</v>
      </c>
      <c r="E6849" s="98" t="s">
        <v>49</v>
      </c>
      <c r="F6849" s="98" t="s">
        <v>53</v>
      </c>
      <c r="G6849" s="98" t="s">
        <v>4242</v>
      </c>
      <c r="H6849" s="98" t="s">
        <v>9126</v>
      </c>
      <c r="I6849" s="98" t="s">
        <v>6099</v>
      </c>
      <c r="J6849" s="99">
        <v>46110</v>
      </c>
      <c r="K6849" s="107">
        <v>20000000</v>
      </c>
      <c r="L6849" s="98" t="s">
        <v>9127</v>
      </c>
      <c r="M6849" s="23">
        <v>1800</v>
      </c>
      <c r="N6849" s="23">
        <v>1</v>
      </c>
      <c r="O6849" s="107">
        <v>20000000</v>
      </c>
      <c r="P6849" s="23">
        <v>30</v>
      </c>
      <c r="Q6849" s="23">
        <v>2</v>
      </c>
      <c r="R6849" s="23">
        <v>2</v>
      </c>
      <c r="S6849" s="23">
        <v>0</v>
      </c>
      <c r="T6849" s="47">
        <v>18.666668000000001</v>
      </c>
      <c r="U6849" s="98" t="s">
        <v>111</v>
      </c>
      <c r="V6849" s="98" t="s">
        <v>3139</v>
      </c>
      <c r="W6849" s="69">
        <f t="shared" si="212"/>
        <v>9.8957773009300129E-2</v>
      </c>
    </row>
    <row r="6850" spans="1:23">
      <c r="A6850" s="98">
        <f t="shared" si="213"/>
        <v>972</v>
      </c>
      <c r="B6850" s="99">
        <v>44408</v>
      </c>
      <c r="C6850" s="23">
        <v>4447</v>
      </c>
      <c r="D6850" s="23">
        <v>9</v>
      </c>
      <c r="E6850" s="98" t="s">
        <v>49</v>
      </c>
      <c r="F6850" s="98" t="s">
        <v>53</v>
      </c>
      <c r="G6850" s="98" t="s">
        <v>4242</v>
      </c>
      <c r="H6850" s="98" t="s">
        <v>9126</v>
      </c>
      <c r="I6850" s="98" t="s">
        <v>6099</v>
      </c>
      <c r="J6850" s="99">
        <v>45380</v>
      </c>
      <c r="K6850" s="107">
        <v>30000000</v>
      </c>
      <c r="L6850" s="98" t="s">
        <v>9127</v>
      </c>
      <c r="M6850" s="23">
        <v>1080</v>
      </c>
      <c r="N6850" s="23">
        <v>1</v>
      </c>
      <c r="O6850" s="107">
        <v>30000000</v>
      </c>
      <c r="P6850" s="23">
        <v>30</v>
      </c>
      <c r="Q6850" s="23">
        <v>2</v>
      </c>
      <c r="R6850" s="23">
        <v>2</v>
      </c>
      <c r="S6850" s="23">
        <v>0</v>
      </c>
      <c r="T6850" s="47">
        <v>26.825762000000001</v>
      </c>
      <c r="U6850" s="98" t="s">
        <v>111</v>
      </c>
      <c r="V6850" s="98" t="s">
        <v>3139</v>
      </c>
      <c r="W6850" s="69">
        <f t="shared" ref="W6850:W6913" si="214">+T6850/SUM($T$2:$T$5848)*A6850</f>
        <v>8.1216054258253303E-2</v>
      </c>
    </row>
    <row r="6851" spans="1:23">
      <c r="A6851" s="98">
        <f t="shared" ref="A6851:A6914" si="215">+J6851-B6851</f>
        <v>973</v>
      </c>
      <c r="B6851" s="99">
        <v>44408</v>
      </c>
      <c r="C6851" s="23">
        <v>4448</v>
      </c>
      <c r="D6851" s="23">
        <v>9</v>
      </c>
      <c r="E6851" s="98" t="s">
        <v>49</v>
      </c>
      <c r="F6851" s="98" t="s">
        <v>53</v>
      </c>
      <c r="G6851" s="98" t="s">
        <v>4242</v>
      </c>
      <c r="H6851" s="98" t="s">
        <v>9126</v>
      </c>
      <c r="I6851" s="98" t="s">
        <v>6101</v>
      </c>
      <c r="J6851" s="99">
        <v>45381</v>
      </c>
      <c r="K6851" s="107">
        <v>8000000</v>
      </c>
      <c r="L6851" s="98" t="s">
        <v>9127</v>
      </c>
      <c r="M6851" s="23">
        <v>1080</v>
      </c>
      <c r="N6851" s="23">
        <v>1</v>
      </c>
      <c r="O6851" s="107">
        <v>8000000</v>
      </c>
      <c r="P6851" s="23">
        <v>180</v>
      </c>
      <c r="Q6851" s="23">
        <v>2</v>
      </c>
      <c r="R6851" s="23">
        <v>2</v>
      </c>
      <c r="S6851" s="23">
        <v>0</v>
      </c>
      <c r="T6851" s="47">
        <v>8</v>
      </c>
      <c r="U6851" s="98" t="s">
        <v>111</v>
      </c>
      <c r="V6851" s="98" t="s">
        <v>3139</v>
      </c>
      <c r="W6851" s="69">
        <f t="shared" si="214"/>
        <v>2.4245234075999062E-2</v>
      </c>
    </row>
    <row r="6852" spans="1:23">
      <c r="A6852" s="98">
        <f t="shared" si="215"/>
        <v>1703</v>
      </c>
      <c r="B6852" s="99">
        <v>44408</v>
      </c>
      <c r="C6852" s="23">
        <v>4449</v>
      </c>
      <c r="D6852" s="23">
        <v>9</v>
      </c>
      <c r="E6852" s="98" t="s">
        <v>49</v>
      </c>
      <c r="F6852" s="98" t="s">
        <v>53</v>
      </c>
      <c r="G6852" s="98" t="s">
        <v>4242</v>
      </c>
      <c r="H6852" s="98" t="s">
        <v>9126</v>
      </c>
      <c r="I6852" s="98" t="s">
        <v>6101</v>
      </c>
      <c r="J6852" s="99">
        <v>46111</v>
      </c>
      <c r="K6852" s="107">
        <v>15000000</v>
      </c>
      <c r="L6852" s="98" t="s">
        <v>9127</v>
      </c>
      <c r="M6852" s="23">
        <v>1800</v>
      </c>
      <c r="N6852" s="23">
        <v>1</v>
      </c>
      <c r="O6852" s="107">
        <v>15000000</v>
      </c>
      <c r="P6852" s="23">
        <v>180</v>
      </c>
      <c r="Q6852" s="23">
        <v>2</v>
      </c>
      <c r="R6852" s="23">
        <v>2</v>
      </c>
      <c r="S6852" s="23">
        <v>0</v>
      </c>
      <c r="T6852" s="47">
        <v>15</v>
      </c>
      <c r="U6852" s="98" t="s">
        <v>111</v>
      </c>
      <c r="V6852" s="98" t="s">
        <v>3139</v>
      </c>
      <c r="W6852" s="69">
        <f t="shared" si="214"/>
        <v>7.9566354634043698E-2</v>
      </c>
    </row>
    <row r="6853" spans="1:23">
      <c r="A6853" s="98">
        <f t="shared" si="215"/>
        <v>1703</v>
      </c>
      <c r="B6853" s="99">
        <v>44408</v>
      </c>
      <c r="C6853" s="23">
        <v>4450</v>
      </c>
      <c r="D6853" s="23">
        <v>9</v>
      </c>
      <c r="E6853" s="98" t="s">
        <v>49</v>
      </c>
      <c r="F6853" s="98" t="s">
        <v>53</v>
      </c>
      <c r="G6853" s="98" t="s">
        <v>4242</v>
      </c>
      <c r="H6853" s="98" t="s">
        <v>9126</v>
      </c>
      <c r="I6853" s="98" t="s">
        <v>6101</v>
      </c>
      <c r="J6853" s="99">
        <v>46111</v>
      </c>
      <c r="K6853" s="107">
        <v>40000000</v>
      </c>
      <c r="L6853" s="98" t="s">
        <v>9127</v>
      </c>
      <c r="M6853" s="23">
        <v>1800</v>
      </c>
      <c r="N6853" s="23">
        <v>1</v>
      </c>
      <c r="O6853" s="107">
        <v>40000000</v>
      </c>
      <c r="P6853" s="23">
        <v>180</v>
      </c>
      <c r="Q6853" s="23">
        <v>2</v>
      </c>
      <c r="R6853" s="23">
        <v>2</v>
      </c>
      <c r="S6853" s="23">
        <v>0</v>
      </c>
      <c r="T6853" s="47">
        <v>40</v>
      </c>
      <c r="U6853" s="98" t="s">
        <v>111</v>
      </c>
      <c r="V6853" s="98" t="s">
        <v>3139</v>
      </c>
      <c r="W6853" s="69">
        <f t="shared" si="214"/>
        <v>0.21217694569078319</v>
      </c>
    </row>
    <row r="6854" spans="1:23">
      <c r="A6854" s="98">
        <f t="shared" si="215"/>
        <v>973</v>
      </c>
      <c r="B6854" s="99">
        <v>44408</v>
      </c>
      <c r="C6854" s="23">
        <v>4451</v>
      </c>
      <c r="D6854" s="23">
        <v>9</v>
      </c>
      <c r="E6854" s="98" t="s">
        <v>49</v>
      </c>
      <c r="F6854" s="98" t="s">
        <v>53</v>
      </c>
      <c r="G6854" s="98" t="s">
        <v>4242</v>
      </c>
      <c r="H6854" s="98" t="s">
        <v>9126</v>
      </c>
      <c r="I6854" s="98" t="s">
        <v>6101</v>
      </c>
      <c r="J6854" s="99">
        <v>45381</v>
      </c>
      <c r="K6854" s="107">
        <v>6800000</v>
      </c>
      <c r="L6854" s="98" t="s">
        <v>9127</v>
      </c>
      <c r="M6854" s="23">
        <v>1080</v>
      </c>
      <c r="N6854" s="23">
        <v>1</v>
      </c>
      <c r="O6854" s="107">
        <v>6800000</v>
      </c>
      <c r="P6854" s="23">
        <v>180</v>
      </c>
      <c r="Q6854" s="23">
        <v>2</v>
      </c>
      <c r="R6854" s="23">
        <v>2</v>
      </c>
      <c r="S6854" s="23">
        <v>0</v>
      </c>
      <c r="T6854" s="47">
        <v>6.8</v>
      </c>
      <c r="U6854" s="98" t="s">
        <v>111</v>
      </c>
      <c r="V6854" s="98" t="s">
        <v>3139</v>
      </c>
      <c r="W6854" s="69">
        <f t="shared" si="214"/>
        <v>2.0608448964599204E-2</v>
      </c>
    </row>
    <row r="6855" spans="1:23">
      <c r="A6855" s="98">
        <f t="shared" si="215"/>
        <v>973</v>
      </c>
      <c r="B6855" s="99">
        <v>44408</v>
      </c>
      <c r="C6855" s="23">
        <v>4452</v>
      </c>
      <c r="D6855" s="23">
        <v>9</v>
      </c>
      <c r="E6855" s="98" t="s">
        <v>49</v>
      </c>
      <c r="F6855" s="98" t="s">
        <v>53</v>
      </c>
      <c r="G6855" s="98" t="s">
        <v>4242</v>
      </c>
      <c r="H6855" s="98" t="s">
        <v>9126</v>
      </c>
      <c r="I6855" s="98" t="s">
        <v>6101</v>
      </c>
      <c r="J6855" s="99">
        <v>45381</v>
      </c>
      <c r="K6855" s="107">
        <v>15000000</v>
      </c>
      <c r="L6855" s="98" t="s">
        <v>9127</v>
      </c>
      <c r="M6855" s="23">
        <v>1080</v>
      </c>
      <c r="N6855" s="23">
        <v>1</v>
      </c>
      <c r="O6855" s="107">
        <v>15000000</v>
      </c>
      <c r="P6855" s="23">
        <v>180</v>
      </c>
      <c r="Q6855" s="23">
        <v>2</v>
      </c>
      <c r="R6855" s="23">
        <v>2</v>
      </c>
      <c r="S6855" s="23">
        <v>0</v>
      </c>
      <c r="T6855" s="47">
        <v>15</v>
      </c>
      <c r="U6855" s="98" t="s">
        <v>111</v>
      </c>
      <c r="V6855" s="98" t="s">
        <v>3139</v>
      </c>
      <c r="W6855" s="69">
        <f t="shared" si="214"/>
        <v>4.5459813892498251E-2</v>
      </c>
    </row>
    <row r="6856" spans="1:23">
      <c r="A6856" s="98">
        <f t="shared" si="215"/>
        <v>973</v>
      </c>
      <c r="B6856" s="99">
        <v>44408</v>
      </c>
      <c r="C6856" s="23">
        <v>4453</v>
      </c>
      <c r="D6856" s="23">
        <v>9</v>
      </c>
      <c r="E6856" s="98" t="s">
        <v>49</v>
      </c>
      <c r="F6856" s="98" t="s">
        <v>53</v>
      </c>
      <c r="G6856" s="98" t="s">
        <v>4242</v>
      </c>
      <c r="H6856" s="98" t="s">
        <v>9126</v>
      </c>
      <c r="I6856" s="98" t="s">
        <v>6101</v>
      </c>
      <c r="J6856" s="99">
        <v>45381</v>
      </c>
      <c r="K6856" s="107">
        <v>10000000</v>
      </c>
      <c r="L6856" s="98" t="s">
        <v>9127</v>
      </c>
      <c r="M6856" s="23">
        <v>1080</v>
      </c>
      <c r="N6856" s="23">
        <v>1</v>
      </c>
      <c r="O6856" s="107">
        <v>10000000</v>
      </c>
      <c r="P6856" s="23">
        <v>180</v>
      </c>
      <c r="Q6856" s="23">
        <v>2</v>
      </c>
      <c r="R6856" s="23">
        <v>2</v>
      </c>
      <c r="S6856" s="23">
        <v>0</v>
      </c>
      <c r="T6856" s="47">
        <v>10</v>
      </c>
      <c r="U6856" s="98" t="s">
        <v>111</v>
      </c>
      <c r="V6856" s="98" t="s">
        <v>3139</v>
      </c>
      <c r="W6856" s="69">
        <f t="shared" si="214"/>
        <v>3.030654259499883E-2</v>
      </c>
    </row>
    <row r="6857" spans="1:23">
      <c r="A6857" s="98">
        <f t="shared" si="215"/>
        <v>1703</v>
      </c>
      <c r="B6857" s="99">
        <v>44408</v>
      </c>
      <c r="C6857" s="23">
        <v>4454</v>
      </c>
      <c r="D6857" s="23">
        <v>9</v>
      </c>
      <c r="E6857" s="98" t="s">
        <v>49</v>
      </c>
      <c r="F6857" s="98" t="s">
        <v>53</v>
      </c>
      <c r="G6857" s="98" t="s">
        <v>4242</v>
      </c>
      <c r="H6857" s="98" t="s">
        <v>9126</v>
      </c>
      <c r="I6857" s="98" t="s">
        <v>6101</v>
      </c>
      <c r="J6857" s="99">
        <v>46111</v>
      </c>
      <c r="K6857" s="107">
        <v>10000000</v>
      </c>
      <c r="L6857" s="98" t="s">
        <v>9127</v>
      </c>
      <c r="M6857" s="23">
        <v>1800</v>
      </c>
      <c r="N6857" s="23">
        <v>1</v>
      </c>
      <c r="O6857" s="107">
        <v>10000000</v>
      </c>
      <c r="P6857" s="23">
        <v>180</v>
      </c>
      <c r="Q6857" s="23">
        <v>2</v>
      </c>
      <c r="R6857" s="23">
        <v>2</v>
      </c>
      <c r="S6857" s="23">
        <v>0</v>
      </c>
      <c r="T6857" s="47">
        <v>10</v>
      </c>
      <c r="U6857" s="98" t="s">
        <v>111</v>
      </c>
      <c r="V6857" s="98" t="s">
        <v>3139</v>
      </c>
      <c r="W6857" s="69">
        <f t="shared" si="214"/>
        <v>5.3044236422695797E-2</v>
      </c>
    </row>
    <row r="6858" spans="1:23">
      <c r="A6858" s="98">
        <f t="shared" si="215"/>
        <v>973</v>
      </c>
      <c r="B6858" s="99">
        <v>44408</v>
      </c>
      <c r="C6858" s="23">
        <v>4455</v>
      </c>
      <c r="D6858" s="23">
        <v>9</v>
      </c>
      <c r="E6858" s="98" t="s">
        <v>49</v>
      </c>
      <c r="F6858" s="98" t="s">
        <v>53</v>
      </c>
      <c r="G6858" s="98" t="s">
        <v>4242</v>
      </c>
      <c r="H6858" s="98" t="s">
        <v>9126</v>
      </c>
      <c r="I6858" s="98" t="s">
        <v>6101</v>
      </c>
      <c r="J6858" s="99">
        <v>45381</v>
      </c>
      <c r="K6858" s="107">
        <v>10000000</v>
      </c>
      <c r="L6858" s="98" t="s">
        <v>9127</v>
      </c>
      <c r="M6858" s="23">
        <v>1080</v>
      </c>
      <c r="N6858" s="23">
        <v>1</v>
      </c>
      <c r="O6858" s="107">
        <v>10000000</v>
      </c>
      <c r="P6858" s="23">
        <v>180</v>
      </c>
      <c r="Q6858" s="23">
        <v>2</v>
      </c>
      <c r="R6858" s="23">
        <v>2</v>
      </c>
      <c r="S6858" s="23">
        <v>0</v>
      </c>
      <c r="T6858" s="47">
        <v>10</v>
      </c>
      <c r="U6858" s="98" t="s">
        <v>111</v>
      </c>
      <c r="V6858" s="98" t="s">
        <v>3139</v>
      </c>
      <c r="W6858" s="69">
        <f t="shared" si="214"/>
        <v>3.030654259499883E-2</v>
      </c>
    </row>
    <row r="6859" spans="1:23">
      <c r="A6859" s="98">
        <f t="shared" si="215"/>
        <v>973</v>
      </c>
      <c r="B6859" s="99">
        <v>44408</v>
      </c>
      <c r="C6859" s="23">
        <v>4456</v>
      </c>
      <c r="D6859" s="23">
        <v>9</v>
      </c>
      <c r="E6859" s="98" t="s">
        <v>49</v>
      </c>
      <c r="F6859" s="98" t="s">
        <v>53</v>
      </c>
      <c r="G6859" s="98" t="s">
        <v>4242</v>
      </c>
      <c r="H6859" s="98" t="s">
        <v>9126</v>
      </c>
      <c r="I6859" s="98" t="s">
        <v>6101</v>
      </c>
      <c r="J6859" s="99">
        <v>45381</v>
      </c>
      <c r="K6859" s="107">
        <v>20000000</v>
      </c>
      <c r="L6859" s="98" t="s">
        <v>9127</v>
      </c>
      <c r="M6859" s="23">
        <v>1080</v>
      </c>
      <c r="N6859" s="23">
        <v>1</v>
      </c>
      <c r="O6859" s="107">
        <v>20000000</v>
      </c>
      <c r="P6859" s="23">
        <v>30</v>
      </c>
      <c r="Q6859" s="23">
        <v>2</v>
      </c>
      <c r="R6859" s="23">
        <v>2</v>
      </c>
      <c r="S6859" s="23">
        <v>0</v>
      </c>
      <c r="T6859" s="47">
        <v>17.881805</v>
      </c>
      <c r="U6859" s="98" t="s">
        <v>111</v>
      </c>
      <c r="V6859" s="98" t="s">
        <v>3139</v>
      </c>
      <c r="W6859" s="69">
        <f t="shared" si="214"/>
        <v>5.4193568490796311E-2</v>
      </c>
    </row>
    <row r="6860" spans="1:23">
      <c r="A6860" s="98">
        <f t="shared" si="215"/>
        <v>973</v>
      </c>
      <c r="B6860" s="99">
        <v>44408</v>
      </c>
      <c r="C6860" s="23">
        <v>4457</v>
      </c>
      <c r="D6860" s="23">
        <v>9</v>
      </c>
      <c r="E6860" s="98" t="s">
        <v>49</v>
      </c>
      <c r="F6860" s="98" t="s">
        <v>53</v>
      </c>
      <c r="G6860" s="98" t="s">
        <v>4242</v>
      </c>
      <c r="H6860" s="98" t="s">
        <v>9126</v>
      </c>
      <c r="I6860" s="98" t="s">
        <v>6101</v>
      </c>
      <c r="J6860" s="99">
        <v>45381</v>
      </c>
      <c r="K6860" s="107">
        <v>10000000</v>
      </c>
      <c r="L6860" s="98" t="s">
        <v>9127</v>
      </c>
      <c r="M6860" s="23">
        <v>1080</v>
      </c>
      <c r="N6860" s="23">
        <v>1</v>
      </c>
      <c r="O6860" s="107">
        <v>10000000</v>
      </c>
      <c r="P6860" s="23">
        <v>180</v>
      </c>
      <c r="Q6860" s="23">
        <v>2</v>
      </c>
      <c r="R6860" s="23">
        <v>2</v>
      </c>
      <c r="S6860" s="23">
        <v>0</v>
      </c>
      <c r="T6860" s="47">
        <v>10</v>
      </c>
      <c r="U6860" s="98" t="s">
        <v>111</v>
      </c>
      <c r="V6860" s="98" t="s">
        <v>3139</v>
      </c>
      <c r="W6860" s="69">
        <f t="shared" si="214"/>
        <v>3.030654259499883E-2</v>
      </c>
    </row>
    <row r="6861" spans="1:23">
      <c r="A6861" s="98">
        <f t="shared" si="215"/>
        <v>1703</v>
      </c>
      <c r="B6861" s="99">
        <v>44408</v>
      </c>
      <c r="C6861" s="23">
        <v>4458</v>
      </c>
      <c r="D6861" s="23">
        <v>9</v>
      </c>
      <c r="E6861" s="98" t="s">
        <v>49</v>
      </c>
      <c r="F6861" s="98" t="s">
        <v>53</v>
      </c>
      <c r="G6861" s="98" t="s">
        <v>4242</v>
      </c>
      <c r="H6861" s="98" t="s">
        <v>9126</v>
      </c>
      <c r="I6861" s="98" t="s">
        <v>6101</v>
      </c>
      <c r="J6861" s="99">
        <v>46111</v>
      </c>
      <c r="K6861" s="107">
        <v>10000000</v>
      </c>
      <c r="L6861" s="98" t="s">
        <v>9127</v>
      </c>
      <c r="M6861" s="23">
        <v>1800</v>
      </c>
      <c r="N6861" s="23">
        <v>1</v>
      </c>
      <c r="O6861" s="107">
        <v>10000000</v>
      </c>
      <c r="P6861" s="23">
        <v>180</v>
      </c>
      <c r="Q6861" s="23">
        <v>2</v>
      </c>
      <c r="R6861" s="23">
        <v>2</v>
      </c>
      <c r="S6861" s="23">
        <v>0</v>
      </c>
      <c r="T6861" s="47">
        <v>10</v>
      </c>
      <c r="U6861" s="98" t="s">
        <v>111</v>
      </c>
      <c r="V6861" s="98" t="s">
        <v>3139</v>
      </c>
      <c r="W6861" s="69">
        <f t="shared" si="214"/>
        <v>5.3044236422695797E-2</v>
      </c>
    </row>
    <row r="6862" spans="1:23">
      <c r="A6862" s="98">
        <f t="shared" si="215"/>
        <v>1703</v>
      </c>
      <c r="B6862" s="99">
        <v>44408</v>
      </c>
      <c r="C6862" s="23">
        <v>4459</v>
      </c>
      <c r="D6862" s="23">
        <v>9</v>
      </c>
      <c r="E6862" s="98" t="s">
        <v>49</v>
      </c>
      <c r="F6862" s="98" t="s">
        <v>53</v>
      </c>
      <c r="G6862" s="98" t="s">
        <v>4242</v>
      </c>
      <c r="H6862" s="98" t="s">
        <v>9126</v>
      </c>
      <c r="I6862" s="98" t="s">
        <v>6101</v>
      </c>
      <c r="J6862" s="99">
        <v>46111</v>
      </c>
      <c r="K6862" s="107">
        <v>12000000</v>
      </c>
      <c r="L6862" s="98" t="s">
        <v>9127</v>
      </c>
      <c r="M6862" s="23">
        <v>1800</v>
      </c>
      <c r="N6862" s="23">
        <v>1</v>
      </c>
      <c r="O6862" s="107">
        <v>12000000</v>
      </c>
      <c r="P6862" s="23">
        <v>180</v>
      </c>
      <c r="Q6862" s="23">
        <v>2</v>
      </c>
      <c r="R6862" s="23">
        <v>2</v>
      </c>
      <c r="S6862" s="23">
        <v>0</v>
      </c>
      <c r="T6862" s="47">
        <v>12</v>
      </c>
      <c r="U6862" s="98" t="s">
        <v>111</v>
      </c>
      <c r="V6862" s="98" t="s">
        <v>3139</v>
      </c>
      <c r="W6862" s="69">
        <f t="shared" si="214"/>
        <v>6.365308370723495E-2</v>
      </c>
    </row>
    <row r="6863" spans="1:23">
      <c r="A6863" s="98">
        <f t="shared" si="215"/>
        <v>973</v>
      </c>
      <c r="B6863" s="99">
        <v>44408</v>
      </c>
      <c r="C6863" s="23">
        <v>4460</v>
      </c>
      <c r="D6863" s="23">
        <v>9</v>
      </c>
      <c r="E6863" s="98" t="s">
        <v>49</v>
      </c>
      <c r="F6863" s="98" t="s">
        <v>53</v>
      </c>
      <c r="G6863" s="98" t="s">
        <v>4242</v>
      </c>
      <c r="H6863" s="98" t="s">
        <v>9126</v>
      </c>
      <c r="I6863" s="98" t="s">
        <v>6101</v>
      </c>
      <c r="J6863" s="99">
        <v>45381</v>
      </c>
      <c r="K6863" s="107">
        <v>15000000</v>
      </c>
      <c r="L6863" s="98" t="s">
        <v>9127</v>
      </c>
      <c r="M6863" s="23">
        <v>1080</v>
      </c>
      <c r="N6863" s="23">
        <v>1</v>
      </c>
      <c r="O6863" s="107">
        <v>15000000</v>
      </c>
      <c r="P6863" s="23">
        <v>180</v>
      </c>
      <c r="Q6863" s="23">
        <v>2</v>
      </c>
      <c r="R6863" s="23">
        <v>2</v>
      </c>
      <c r="S6863" s="23">
        <v>0</v>
      </c>
      <c r="T6863" s="47">
        <v>15</v>
      </c>
      <c r="U6863" s="98" t="s">
        <v>111</v>
      </c>
      <c r="V6863" s="98" t="s">
        <v>3139</v>
      </c>
      <c r="W6863" s="69">
        <f t="shared" si="214"/>
        <v>4.5459813892498251E-2</v>
      </c>
    </row>
    <row r="6864" spans="1:23">
      <c r="A6864" s="98">
        <f t="shared" si="215"/>
        <v>607</v>
      </c>
      <c r="B6864" s="99">
        <v>44408</v>
      </c>
      <c r="C6864" s="23">
        <v>4461</v>
      </c>
      <c r="D6864" s="23">
        <v>9</v>
      </c>
      <c r="E6864" s="98" t="s">
        <v>49</v>
      </c>
      <c r="F6864" s="98" t="s">
        <v>53</v>
      </c>
      <c r="G6864" s="98" t="s">
        <v>4242</v>
      </c>
      <c r="H6864" s="98" t="s">
        <v>9126</v>
      </c>
      <c r="I6864" s="98" t="s">
        <v>6101</v>
      </c>
      <c r="J6864" s="99">
        <v>45015</v>
      </c>
      <c r="K6864" s="107">
        <v>16000000</v>
      </c>
      <c r="L6864" s="98" t="s">
        <v>9127</v>
      </c>
      <c r="M6864" s="23">
        <v>720</v>
      </c>
      <c r="N6864" s="23">
        <v>1</v>
      </c>
      <c r="O6864" s="107">
        <v>16000000</v>
      </c>
      <c r="P6864" s="23">
        <v>180</v>
      </c>
      <c r="Q6864" s="23">
        <v>2</v>
      </c>
      <c r="R6864" s="23">
        <v>2</v>
      </c>
      <c r="S6864" s="23">
        <v>0</v>
      </c>
      <c r="T6864" s="47">
        <v>16</v>
      </c>
      <c r="U6864" s="98" t="s">
        <v>111</v>
      </c>
      <c r="V6864" s="98" t="s">
        <v>3139</v>
      </c>
      <c r="W6864" s="69">
        <f t="shared" si="214"/>
        <v>3.0250477048574372E-2</v>
      </c>
    </row>
    <row r="6865" spans="1:23">
      <c r="A6865" s="98">
        <f t="shared" si="215"/>
        <v>973</v>
      </c>
      <c r="B6865" s="99">
        <v>44408</v>
      </c>
      <c r="C6865" s="23">
        <v>4462</v>
      </c>
      <c r="D6865" s="23">
        <v>9</v>
      </c>
      <c r="E6865" s="98" t="s">
        <v>49</v>
      </c>
      <c r="F6865" s="98" t="s">
        <v>53</v>
      </c>
      <c r="G6865" s="98" t="s">
        <v>4242</v>
      </c>
      <c r="H6865" s="98" t="s">
        <v>9126</v>
      </c>
      <c r="I6865" s="98" t="s">
        <v>6101</v>
      </c>
      <c r="J6865" s="99">
        <v>45381</v>
      </c>
      <c r="K6865" s="107">
        <v>11000000</v>
      </c>
      <c r="L6865" s="98" t="s">
        <v>9127</v>
      </c>
      <c r="M6865" s="23">
        <v>1080</v>
      </c>
      <c r="N6865" s="23">
        <v>1</v>
      </c>
      <c r="O6865" s="107">
        <v>11000000</v>
      </c>
      <c r="P6865" s="23">
        <v>30</v>
      </c>
      <c r="Q6865" s="23">
        <v>2</v>
      </c>
      <c r="R6865" s="23">
        <v>2</v>
      </c>
      <c r="S6865" s="23">
        <v>0</v>
      </c>
      <c r="T6865" s="47">
        <v>9.7777759999999994</v>
      </c>
      <c r="U6865" s="98" t="s">
        <v>111</v>
      </c>
      <c r="V6865" s="98" t="s">
        <v>3139</v>
      </c>
      <c r="W6865" s="69">
        <f t="shared" si="214"/>
        <v>2.9633058482835727E-2</v>
      </c>
    </row>
    <row r="6866" spans="1:23">
      <c r="A6866" s="98">
        <f t="shared" si="215"/>
        <v>1703</v>
      </c>
      <c r="B6866" s="99">
        <v>44408</v>
      </c>
      <c r="C6866" s="23">
        <v>4463</v>
      </c>
      <c r="D6866" s="23">
        <v>9</v>
      </c>
      <c r="E6866" s="98" t="s">
        <v>49</v>
      </c>
      <c r="F6866" s="98" t="s">
        <v>53</v>
      </c>
      <c r="G6866" s="98" t="s">
        <v>4242</v>
      </c>
      <c r="H6866" s="98" t="s">
        <v>9126</v>
      </c>
      <c r="I6866" s="98" t="s">
        <v>6101</v>
      </c>
      <c r="J6866" s="99">
        <v>46111</v>
      </c>
      <c r="K6866" s="107">
        <v>15000000</v>
      </c>
      <c r="L6866" s="98" t="s">
        <v>9127</v>
      </c>
      <c r="M6866" s="23">
        <v>1800</v>
      </c>
      <c r="N6866" s="23">
        <v>1</v>
      </c>
      <c r="O6866" s="107">
        <v>15000000</v>
      </c>
      <c r="P6866" s="23">
        <v>180</v>
      </c>
      <c r="Q6866" s="23">
        <v>2</v>
      </c>
      <c r="R6866" s="23">
        <v>2</v>
      </c>
      <c r="S6866" s="23">
        <v>0</v>
      </c>
      <c r="T6866" s="47">
        <v>15</v>
      </c>
      <c r="U6866" s="98" t="s">
        <v>111</v>
      </c>
      <c r="V6866" s="98" t="s">
        <v>3139</v>
      </c>
      <c r="W6866" s="69">
        <f t="shared" si="214"/>
        <v>7.9566354634043698E-2</v>
      </c>
    </row>
    <row r="6867" spans="1:23">
      <c r="A6867" s="98">
        <f t="shared" si="215"/>
        <v>973</v>
      </c>
      <c r="B6867" s="99">
        <v>44408</v>
      </c>
      <c r="C6867" s="23">
        <v>4464</v>
      </c>
      <c r="D6867" s="23">
        <v>9</v>
      </c>
      <c r="E6867" s="98" t="s">
        <v>49</v>
      </c>
      <c r="F6867" s="98" t="s">
        <v>53</v>
      </c>
      <c r="G6867" s="98" t="s">
        <v>4242</v>
      </c>
      <c r="H6867" s="98" t="s">
        <v>9126</v>
      </c>
      <c r="I6867" s="98" t="s">
        <v>6101</v>
      </c>
      <c r="J6867" s="99">
        <v>45381</v>
      </c>
      <c r="K6867" s="107">
        <v>5000000</v>
      </c>
      <c r="L6867" s="98" t="s">
        <v>9127</v>
      </c>
      <c r="M6867" s="23">
        <v>1080</v>
      </c>
      <c r="N6867" s="23">
        <v>1</v>
      </c>
      <c r="O6867" s="107">
        <v>5000000</v>
      </c>
      <c r="P6867" s="23">
        <v>180</v>
      </c>
      <c r="Q6867" s="23">
        <v>2</v>
      </c>
      <c r="R6867" s="23">
        <v>2</v>
      </c>
      <c r="S6867" s="23">
        <v>0</v>
      </c>
      <c r="T6867" s="47">
        <v>5</v>
      </c>
      <c r="U6867" s="98" t="s">
        <v>111</v>
      </c>
      <c r="V6867" s="98" t="s">
        <v>3139</v>
      </c>
      <c r="W6867" s="69">
        <f t="shared" si="214"/>
        <v>1.5153271297499415E-2</v>
      </c>
    </row>
    <row r="6868" spans="1:23">
      <c r="A6868" s="98">
        <f t="shared" si="215"/>
        <v>1703</v>
      </c>
      <c r="B6868" s="99">
        <v>44408</v>
      </c>
      <c r="C6868" s="23">
        <v>4465</v>
      </c>
      <c r="D6868" s="23">
        <v>9</v>
      </c>
      <c r="E6868" s="98" t="s">
        <v>49</v>
      </c>
      <c r="F6868" s="98" t="s">
        <v>53</v>
      </c>
      <c r="G6868" s="98" t="s">
        <v>4242</v>
      </c>
      <c r="H6868" s="98" t="s">
        <v>9126</v>
      </c>
      <c r="I6868" s="98" t="s">
        <v>6101</v>
      </c>
      <c r="J6868" s="99">
        <v>46111</v>
      </c>
      <c r="K6868" s="107">
        <v>10000000</v>
      </c>
      <c r="L6868" s="98" t="s">
        <v>9127</v>
      </c>
      <c r="M6868" s="23">
        <v>1800</v>
      </c>
      <c r="N6868" s="23">
        <v>1</v>
      </c>
      <c r="O6868" s="107">
        <v>10000000</v>
      </c>
      <c r="P6868" s="23">
        <v>180</v>
      </c>
      <c r="Q6868" s="23">
        <v>2</v>
      </c>
      <c r="R6868" s="23">
        <v>2</v>
      </c>
      <c r="S6868" s="23">
        <v>0</v>
      </c>
      <c r="T6868" s="47">
        <v>10</v>
      </c>
      <c r="U6868" s="98" t="s">
        <v>111</v>
      </c>
      <c r="V6868" s="98" t="s">
        <v>3139</v>
      </c>
      <c r="W6868" s="69">
        <f t="shared" si="214"/>
        <v>5.3044236422695797E-2</v>
      </c>
    </row>
    <row r="6869" spans="1:23">
      <c r="A6869" s="98">
        <f t="shared" si="215"/>
        <v>973</v>
      </c>
      <c r="B6869" s="99">
        <v>44408</v>
      </c>
      <c r="C6869" s="23">
        <v>4466</v>
      </c>
      <c r="D6869" s="23">
        <v>9</v>
      </c>
      <c r="E6869" s="98" t="s">
        <v>49</v>
      </c>
      <c r="F6869" s="98" t="s">
        <v>53</v>
      </c>
      <c r="G6869" s="98" t="s">
        <v>4242</v>
      </c>
      <c r="H6869" s="98" t="s">
        <v>9126</v>
      </c>
      <c r="I6869" s="98" t="s">
        <v>6101</v>
      </c>
      <c r="J6869" s="99">
        <v>45381</v>
      </c>
      <c r="K6869" s="107">
        <v>30000000</v>
      </c>
      <c r="L6869" s="98" t="s">
        <v>9127</v>
      </c>
      <c r="M6869" s="23">
        <v>1080</v>
      </c>
      <c r="N6869" s="23">
        <v>1</v>
      </c>
      <c r="O6869" s="107">
        <v>30000000</v>
      </c>
      <c r="P6869" s="23">
        <v>30</v>
      </c>
      <c r="Q6869" s="23">
        <v>2</v>
      </c>
      <c r="R6869" s="23">
        <v>2</v>
      </c>
      <c r="S6869" s="23">
        <v>0</v>
      </c>
      <c r="T6869" s="47">
        <v>26.822716</v>
      </c>
      <c r="U6869" s="98" t="s">
        <v>111</v>
      </c>
      <c r="V6869" s="98" t="s">
        <v>3139</v>
      </c>
      <c r="W6869" s="69">
        <f t="shared" si="214"/>
        <v>8.1290378496755675E-2</v>
      </c>
    </row>
    <row r="6870" spans="1:23">
      <c r="A6870" s="98">
        <f t="shared" si="215"/>
        <v>973</v>
      </c>
      <c r="B6870" s="99">
        <v>44408</v>
      </c>
      <c r="C6870" s="23">
        <v>4467</v>
      </c>
      <c r="D6870" s="23">
        <v>9</v>
      </c>
      <c r="E6870" s="98" t="s">
        <v>49</v>
      </c>
      <c r="F6870" s="98" t="s">
        <v>53</v>
      </c>
      <c r="G6870" s="98" t="s">
        <v>4242</v>
      </c>
      <c r="H6870" s="98" t="s">
        <v>9126</v>
      </c>
      <c r="I6870" s="98" t="s">
        <v>6101</v>
      </c>
      <c r="J6870" s="99">
        <v>45381</v>
      </c>
      <c r="K6870" s="107">
        <v>8500000</v>
      </c>
      <c r="L6870" s="98" t="s">
        <v>9127</v>
      </c>
      <c r="M6870" s="23">
        <v>1080</v>
      </c>
      <c r="N6870" s="23">
        <v>1</v>
      </c>
      <c r="O6870" s="107">
        <v>8500000</v>
      </c>
      <c r="P6870" s="23">
        <v>30</v>
      </c>
      <c r="Q6870" s="23">
        <v>2</v>
      </c>
      <c r="R6870" s="23">
        <v>2</v>
      </c>
      <c r="S6870" s="23">
        <v>0</v>
      </c>
      <c r="T6870" s="47">
        <v>7.5555560000000002</v>
      </c>
      <c r="U6870" s="98" t="s">
        <v>111</v>
      </c>
      <c r="V6870" s="98" t="s">
        <v>3139</v>
      </c>
      <c r="W6870" s="69">
        <f t="shared" si="214"/>
        <v>2.2898277974289897E-2</v>
      </c>
    </row>
    <row r="6871" spans="1:23">
      <c r="A6871" s="98">
        <f t="shared" si="215"/>
        <v>973</v>
      </c>
      <c r="B6871" s="99">
        <v>44408</v>
      </c>
      <c r="C6871" s="23">
        <v>4468</v>
      </c>
      <c r="D6871" s="23">
        <v>9</v>
      </c>
      <c r="E6871" s="98" t="s">
        <v>49</v>
      </c>
      <c r="F6871" s="98" t="s">
        <v>53</v>
      </c>
      <c r="G6871" s="98" t="s">
        <v>4242</v>
      </c>
      <c r="H6871" s="98" t="s">
        <v>9126</v>
      </c>
      <c r="I6871" s="98" t="s">
        <v>6101</v>
      </c>
      <c r="J6871" s="99">
        <v>45381</v>
      </c>
      <c r="K6871" s="107">
        <v>5000000</v>
      </c>
      <c r="L6871" s="98" t="s">
        <v>9127</v>
      </c>
      <c r="M6871" s="23">
        <v>1080</v>
      </c>
      <c r="N6871" s="23">
        <v>1</v>
      </c>
      <c r="O6871" s="107">
        <v>5000000</v>
      </c>
      <c r="P6871" s="23">
        <v>180</v>
      </c>
      <c r="Q6871" s="23">
        <v>2</v>
      </c>
      <c r="R6871" s="23">
        <v>2</v>
      </c>
      <c r="S6871" s="23">
        <v>0</v>
      </c>
      <c r="T6871" s="47">
        <v>5</v>
      </c>
      <c r="U6871" s="98" t="s">
        <v>111</v>
      </c>
      <c r="V6871" s="98" t="s">
        <v>3139</v>
      </c>
      <c r="W6871" s="69">
        <f t="shared" si="214"/>
        <v>1.5153271297499415E-2</v>
      </c>
    </row>
    <row r="6872" spans="1:23">
      <c r="A6872" s="98">
        <f t="shared" si="215"/>
        <v>973</v>
      </c>
      <c r="B6872" s="99">
        <v>44408</v>
      </c>
      <c r="C6872" s="23">
        <v>4469</v>
      </c>
      <c r="D6872" s="23">
        <v>9</v>
      </c>
      <c r="E6872" s="98" t="s">
        <v>49</v>
      </c>
      <c r="F6872" s="98" t="s">
        <v>53</v>
      </c>
      <c r="G6872" s="98" t="s">
        <v>4242</v>
      </c>
      <c r="H6872" s="98" t="s">
        <v>9126</v>
      </c>
      <c r="I6872" s="98" t="s">
        <v>6101</v>
      </c>
      <c r="J6872" s="99">
        <v>45381</v>
      </c>
      <c r="K6872" s="107">
        <v>40000000</v>
      </c>
      <c r="L6872" s="98" t="s">
        <v>9127</v>
      </c>
      <c r="M6872" s="23">
        <v>1080</v>
      </c>
      <c r="N6872" s="23">
        <v>1</v>
      </c>
      <c r="O6872" s="107">
        <v>40000000</v>
      </c>
      <c r="P6872" s="23">
        <v>180</v>
      </c>
      <c r="Q6872" s="23">
        <v>2</v>
      </c>
      <c r="R6872" s="23">
        <v>2</v>
      </c>
      <c r="S6872" s="23">
        <v>0</v>
      </c>
      <c r="T6872" s="47">
        <v>40.127715999999999</v>
      </c>
      <c r="U6872" s="98" t="s">
        <v>111</v>
      </c>
      <c r="V6872" s="98" t="s">
        <v>3139</v>
      </c>
      <c r="W6872" s="69">
        <f t="shared" si="214"/>
        <v>0.12161323341940161</v>
      </c>
    </row>
    <row r="6873" spans="1:23">
      <c r="A6873" s="98">
        <f t="shared" si="215"/>
        <v>973</v>
      </c>
      <c r="B6873" s="99">
        <v>44408</v>
      </c>
      <c r="C6873" s="23">
        <v>4470</v>
      </c>
      <c r="D6873" s="23">
        <v>9</v>
      </c>
      <c r="E6873" s="98" t="s">
        <v>49</v>
      </c>
      <c r="F6873" s="98" t="s">
        <v>53</v>
      </c>
      <c r="G6873" s="98" t="s">
        <v>4242</v>
      </c>
      <c r="H6873" s="98" t="s">
        <v>9126</v>
      </c>
      <c r="I6873" s="98" t="s">
        <v>6101</v>
      </c>
      <c r="J6873" s="99">
        <v>45381</v>
      </c>
      <c r="K6873" s="107">
        <v>12000000</v>
      </c>
      <c r="L6873" s="98" t="s">
        <v>9127</v>
      </c>
      <c r="M6873" s="23">
        <v>1080</v>
      </c>
      <c r="N6873" s="23">
        <v>1</v>
      </c>
      <c r="O6873" s="107">
        <v>12000000</v>
      </c>
      <c r="P6873" s="23">
        <v>180</v>
      </c>
      <c r="Q6873" s="23">
        <v>2</v>
      </c>
      <c r="R6873" s="23">
        <v>2</v>
      </c>
      <c r="S6873" s="23">
        <v>0</v>
      </c>
      <c r="T6873" s="47">
        <v>12</v>
      </c>
      <c r="U6873" s="98" t="s">
        <v>111</v>
      </c>
      <c r="V6873" s="98" t="s">
        <v>3139</v>
      </c>
      <c r="W6873" s="69">
        <f t="shared" si="214"/>
        <v>3.6367851113998595E-2</v>
      </c>
    </row>
    <row r="6874" spans="1:23">
      <c r="A6874" s="98">
        <f t="shared" si="215"/>
        <v>973</v>
      </c>
      <c r="B6874" s="99">
        <v>44408</v>
      </c>
      <c r="C6874" s="23">
        <v>4471</v>
      </c>
      <c r="D6874" s="23">
        <v>9</v>
      </c>
      <c r="E6874" s="98" t="s">
        <v>49</v>
      </c>
      <c r="F6874" s="98" t="s">
        <v>53</v>
      </c>
      <c r="G6874" s="98" t="s">
        <v>4242</v>
      </c>
      <c r="H6874" s="98" t="s">
        <v>9126</v>
      </c>
      <c r="I6874" s="98" t="s">
        <v>6101</v>
      </c>
      <c r="J6874" s="99">
        <v>45381</v>
      </c>
      <c r="K6874" s="107">
        <v>7000000</v>
      </c>
      <c r="L6874" s="98" t="s">
        <v>9127</v>
      </c>
      <c r="M6874" s="23">
        <v>1080</v>
      </c>
      <c r="N6874" s="23">
        <v>1</v>
      </c>
      <c r="O6874" s="107">
        <v>7000000</v>
      </c>
      <c r="P6874" s="23">
        <v>180</v>
      </c>
      <c r="Q6874" s="23">
        <v>2</v>
      </c>
      <c r="R6874" s="23">
        <v>2</v>
      </c>
      <c r="S6874" s="23">
        <v>0</v>
      </c>
      <c r="T6874" s="47">
        <v>7</v>
      </c>
      <c r="U6874" s="98" t="s">
        <v>111</v>
      </c>
      <c r="V6874" s="98" t="s">
        <v>3139</v>
      </c>
      <c r="W6874" s="69">
        <f t="shared" si="214"/>
        <v>2.1214579816499182E-2</v>
      </c>
    </row>
    <row r="6875" spans="1:23">
      <c r="A6875" s="98">
        <f t="shared" si="215"/>
        <v>973</v>
      </c>
      <c r="B6875" s="99">
        <v>44408</v>
      </c>
      <c r="C6875" s="23">
        <v>4472</v>
      </c>
      <c r="D6875" s="23">
        <v>9</v>
      </c>
      <c r="E6875" s="98" t="s">
        <v>49</v>
      </c>
      <c r="F6875" s="98" t="s">
        <v>53</v>
      </c>
      <c r="G6875" s="98" t="s">
        <v>4242</v>
      </c>
      <c r="H6875" s="98" t="s">
        <v>9126</v>
      </c>
      <c r="I6875" s="98" t="s">
        <v>6101</v>
      </c>
      <c r="J6875" s="99">
        <v>45381</v>
      </c>
      <c r="K6875" s="107">
        <v>10000000</v>
      </c>
      <c r="L6875" s="98" t="s">
        <v>9127</v>
      </c>
      <c r="M6875" s="23">
        <v>1080</v>
      </c>
      <c r="N6875" s="23">
        <v>1</v>
      </c>
      <c r="O6875" s="107">
        <v>10000000</v>
      </c>
      <c r="P6875" s="23">
        <v>30</v>
      </c>
      <c r="Q6875" s="23">
        <v>2</v>
      </c>
      <c r="R6875" s="23">
        <v>2</v>
      </c>
      <c r="S6875" s="23">
        <v>0</v>
      </c>
      <c r="T6875" s="47">
        <v>8.8888879999999997</v>
      </c>
      <c r="U6875" s="98" t="s">
        <v>111</v>
      </c>
      <c r="V6875" s="98" t="s">
        <v>3139</v>
      </c>
      <c r="W6875" s="69">
        <f t="shared" si="214"/>
        <v>2.6939146279417396E-2</v>
      </c>
    </row>
    <row r="6876" spans="1:23">
      <c r="A6876" s="98">
        <f t="shared" si="215"/>
        <v>973</v>
      </c>
      <c r="B6876" s="99">
        <v>44408</v>
      </c>
      <c r="C6876" s="23">
        <v>4473</v>
      </c>
      <c r="D6876" s="23">
        <v>9</v>
      </c>
      <c r="E6876" s="98" t="s">
        <v>49</v>
      </c>
      <c r="F6876" s="98" t="s">
        <v>53</v>
      </c>
      <c r="G6876" s="98" t="s">
        <v>4242</v>
      </c>
      <c r="H6876" s="98" t="s">
        <v>9126</v>
      </c>
      <c r="I6876" s="98" t="s">
        <v>6101</v>
      </c>
      <c r="J6876" s="99">
        <v>45381</v>
      </c>
      <c r="K6876" s="107">
        <v>10000000</v>
      </c>
      <c r="L6876" s="98" t="s">
        <v>9127</v>
      </c>
      <c r="M6876" s="23">
        <v>1080</v>
      </c>
      <c r="N6876" s="23">
        <v>1</v>
      </c>
      <c r="O6876" s="107">
        <v>10000000</v>
      </c>
      <c r="P6876" s="23">
        <v>360</v>
      </c>
      <c r="Q6876" s="23">
        <v>2</v>
      </c>
      <c r="R6876" s="23">
        <v>2</v>
      </c>
      <c r="S6876" s="23">
        <v>0</v>
      </c>
      <c r="T6876" s="47">
        <v>10</v>
      </c>
      <c r="U6876" s="98" t="s">
        <v>111</v>
      </c>
      <c r="V6876" s="98" t="s">
        <v>3139</v>
      </c>
      <c r="W6876" s="69">
        <f t="shared" si="214"/>
        <v>3.030654259499883E-2</v>
      </c>
    </row>
    <row r="6877" spans="1:23">
      <c r="A6877" s="98">
        <f t="shared" si="215"/>
        <v>1703</v>
      </c>
      <c r="B6877" s="99">
        <v>44408</v>
      </c>
      <c r="C6877" s="23">
        <v>4474</v>
      </c>
      <c r="D6877" s="23">
        <v>9</v>
      </c>
      <c r="E6877" s="98" t="s">
        <v>49</v>
      </c>
      <c r="F6877" s="98" t="s">
        <v>53</v>
      </c>
      <c r="G6877" s="98" t="s">
        <v>4242</v>
      </c>
      <c r="H6877" s="98" t="s">
        <v>9126</v>
      </c>
      <c r="I6877" s="98" t="s">
        <v>6101</v>
      </c>
      <c r="J6877" s="99">
        <v>46111</v>
      </c>
      <c r="K6877" s="107">
        <v>20000000</v>
      </c>
      <c r="L6877" s="98" t="s">
        <v>9127</v>
      </c>
      <c r="M6877" s="23">
        <v>1800</v>
      </c>
      <c r="N6877" s="23">
        <v>1</v>
      </c>
      <c r="O6877" s="107">
        <v>20000000</v>
      </c>
      <c r="P6877" s="23">
        <v>90</v>
      </c>
      <c r="Q6877" s="23">
        <v>2</v>
      </c>
      <c r="R6877" s="23">
        <v>2</v>
      </c>
      <c r="S6877" s="23">
        <v>0</v>
      </c>
      <c r="T6877" s="47">
        <v>19</v>
      </c>
      <c r="U6877" s="98" t="s">
        <v>111</v>
      </c>
      <c r="V6877" s="98" t="s">
        <v>3139</v>
      </c>
      <c r="W6877" s="69">
        <f t="shared" si="214"/>
        <v>0.10078404920312201</v>
      </c>
    </row>
    <row r="6878" spans="1:23">
      <c r="A6878" s="98">
        <f t="shared" si="215"/>
        <v>973</v>
      </c>
      <c r="B6878" s="99">
        <v>44408</v>
      </c>
      <c r="C6878" s="23">
        <v>4475</v>
      </c>
      <c r="D6878" s="23">
        <v>9</v>
      </c>
      <c r="E6878" s="98" t="s">
        <v>49</v>
      </c>
      <c r="F6878" s="98" t="s">
        <v>53</v>
      </c>
      <c r="G6878" s="98" t="s">
        <v>4242</v>
      </c>
      <c r="H6878" s="98" t="s">
        <v>9126</v>
      </c>
      <c r="I6878" s="98" t="s">
        <v>6101</v>
      </c>
      <c r="J6878" s="99">
        <v>45381</v>
      </c>
      <c r="K6878" s="107">
        <v>5000000</v>
      </c>
      <c r="L6878" s="98" t="s">
        <v>9127</v>
      </c>
      <c r="M6878" s="23">
        <v>1080</v>
      </c>
      <c r="N6878" s="23">
        <v>1</v>
      </c>
      <c r="O6878" s="107">
        <v>5000000</v>
      </c>
      <c r="P6878" s="23">
        <v>180</v>
      </c>
      <c r="Q6878" s="23">
        <v>2</v>
      </c>
      <c r="R6878" s="23">
        <v>2</v>
      </c>
      <c r="S6878" s="23">
        <v>0</v>
      </c>
      <c r="T6878" s="47">
        <v>5</v>
      </c>
      <c r="U6878" s="98" t="s">
        <v>111</v>
      </c>
      <c r="V6878" s="98" t="s">
        <v>3139</v>
      </c>
      <c r="W6878" s="69">
        <f t="shared" si="214"/>
        <v>1.5153271297499415E-2</v>
      </c>
    </row>
    <row r="6879" spans="1:23">
      <c r="A6879" s="98">
        <f t="shared" si="215"/>
        <v>607</v>
      </c>
      <c r="B6879" s="99">
        <v>44408</v>
      </c>
      <c r="C6879" s="23">
        <v>4476</v>
      </c>
      <c r="D6879" s="23">
        <v>9</v>
      </c>
      <c r="E6879" s="98" t="s">
        <v>49</v>
      </c>
      <c r="F6879" s="98" t="s">
        <v>53</v>
      </c>
      <c r="G6879" s="98" t="s">
        <v>4242</v>
      </c>
      <c r="H6879" s="98" t="s">
        <v>9126</v>
      </c>
      <c r="I6879" s="98" t="s">
        <v>6101</v>
      </c>
      <c r="J6879" s="99">
        <v>45015</v>
      </c>
      <c r="K6879" s="107">
        <v>10700000</v>
      </c>
      <c r="L6879" s="98" t="s">
        <v>9127</v>
      </c>
      <c r="M6879" s="23">
        <v>720</v>
      </c>
      <c r="N6879" s="23">
        <v>1</v>
      </c>
      <c r="O6879" s="107">
        <v>10700000</v>
      </c>
      <c r="P6879" s="23">
        <v>30</v>
      </c>
      <c r="Q6879" s="23">
        <v>2</v>
      </c>
      <c r="R6879" s="23">
        <v>2</v>
      </c>
      <c r="S6879" s="23">
        <v>0</v>
      </c>
      <c r="T6879" s="47">
        <v>8.9166679999999996</v>
      </c>
      <c r="U6879" s="98" t="s">
        <v>111</v>
      </c>
      <c r="V6879" s="98" t="s">
        <v>3139</v>
      </c>
      <c r="W6879" s="69">
        <f t="shared" si="214"/>
        <v>1.6858341292734846E-2</v>
      </c>
    </row>
    <row r="6880" spans="1:23">
      <c r="A6880" s="98">
        <f t="shared" si="215"/>
        <v>1703</v>
      </c>
      <c r="B6880" s="99">
        <v>44408</v>
      </c>
      <c r="C6880" s="23">
        <v>4477</v>
      </c>
      <c r="D6880" s="23">
        <v>9</v>
      </c>
      <c r="E6880" s="98" t="s">
        <v>49</v>
      </c>
      <c r="F6880" s="98" t="s">
        <v>53</v>
      </c>
      <c r="G6880" s="98" t="s">
        <v>4242</v>
      </c>
      <c r="H6880" s="98" t="s">
        <v>9126</v>
      </c>
      <c r="I6880" s="98" t="s">
        <v>6101</v>
      </c>
      <c r="J6880" s="99">
        <v>46111</v>
      </c>
      <c r="K6880" s="107">
        <v>13000000</v>
      </c>
      <c r="L6880" s="98" t="s">
        <v>9127</v>
      </c>
      <c r="M6880" s="23">
        <v>1800</v>
      </c>
      <c r="N6880" s="23">
        <v>1</v>
      </c>
      <c r="O6880" s="107">
        <v>13000000</v>
      </c>
      <c r="P6880" s="23">
        <v>180</v>
      </c>
      <c r="Q6880" s="23">
        <v>2</v>
      </c>
      <c r="R6880" s="23">
        <v>2</v>
      </c>
      <c r="S6880" s="23">
        <v>0</v>
      </c>
      <c r="T6880" s="47">
        <v>13</v>
      </c>
      <c r="U6880" s="98" t="s">
        <v>111</v>
      </c>
      <c r="V6880" s="98" t="s">
        <v>3139</v>
      </c>
      <c r="W6880" s="69">
        <f t="shared" si="214"/>
        <v>6.8957507349504524E-2</v>
      </c>
    </row>
    <row r="6881" spans="1:23">
      <c r="A6881" s="98">
        <f t="shared" si="215"/>
        <v>1703</v>
      </c>
      <c r="B6881" s="99">
        <v>44408</v>
      </c>
      <c r="C6881" s="23">
        <v>4478</v>
      </c>
      <c r="D6881" s="23">
        <v>9</v>
      </c>
      <c r="E6881" s="98" t="s">
        <v>49</v>
      </c>
      <c r="F6881" s="98" t="s">
        <v>53</v>
      </c>
      <c r="G6881" s="98" t="s">
        <v>4242</v>
      </c>
      <c r="H6881" s="98" t="s">
        <v>9126</v>
      </c>
      <c r="I6881" s="98" t="s">
        <v>6101</v>
      </c>
      <c r="J6881" s="99">
        <v>46111</v>
      </c>
      <c r="K6881" s="107">
        <v>10000000</v>
      </c>
      <c r="L6881" s="98" t="s">
        <v>9127</v>
      </c>
      <c r="M6881" s="23">
        <v>1800</v>
      </c>
      <c r="N6881" s="23">
        <v>1</v>
      </c>
      <c r="O6881" s="107">
        <v>10000000</v>
      </c>
      <c r="P6881" s="23">
        <v>180</v>
      </c>
      <c r="Q6881" s="23">
        <v>2</v>
      </c>
      <c r="R6881" s="23">
        <v>2</v>
      </c>
      <c r="S6881" s="23">
        <v>0</v>
      </c>
      <c r="T6881" s="47">
        <v>10</v>
      </c>
      <c r="U6881" s="98" t="s">
        <v>111</v>
      </c>
      <c r="V6881" s="98" t="s">
        <v>3139</v>
      </c>
      <c r="W6881" s="69">
        <f t="shared" si="214"/>
        <v>5.3044236422695797E-2</v>
      </c>
    </row>
    <row r="6882" spans="1:23">
      <c r="A6882" s="98">
        <f t="shared" si="215"/>
        <v>1703</v>
      </c>
      <c r="B6882" s="99">
        <v>44408</v>
      </c>
      <c r="C6882" s="23">
        <v>4479</v>
      </c>
      <c r="D6882" s="23">
        <v>9</v>
      </c>
      <c r="E6882" s="98" t="s">
        <v>49</v>
      </c>
      <c r="F6882" s="98" t="s">
        <v>53</v>
      </c>
      <c r="G6882" s="98" t="s">
        <v>4242</v>
      </c>
      <c r="H6882" s="98" t="s">
        <v>9126</v>
      </c>
      <c r="I6882" s="98" t="s">
        <v>6101</v>
      </c>
      <c r="J6882" s="99">
        <v>46111</v>
      </c>
      <c r="K6882" s="107">
        <v>15000000</v>
      </c>
      <c r="L6882" s="98" t="s">
        <v>9127</v>
      </c>
      <c r="M6882" s="23">
        <v>1800</v>
      </c>
      <c r="N6882" s="23">
        <v>1</v>
      </c>
      <c r="O6882" s="107">
        <v>15000000</v>
      </c>
      <c r="P6882" s="23">
        <v>180</v>
      </c>
      <c r="Q6882" s="23">
        <v>2</v>
      </c>
      <c r="R6882" s="23">
        <v>2</v>
      </c>
      <c r="S6882" s="23">
        <v>0</v>
      </c>
      <c r="T6882" s="47">
        <v>15</v>
      </c>
      <c r="U6882" s="98" t="s">
        <v>111</v>
      </c>
      <c r="V6882" s="98" t="s">
        <v>3139</v>
      </c>
      <c r="W6882" s="69">
        <f t="shared" si="214"/>
        <v>7.9566354634043698E-2</v>
      </c>
    </row>
    <row r="6883" spans="1:23">
      <c r="A6883" s="98">
        <f t="shared" si="215"/>
        <v>1703</v>
      </c>
      <c r="B6883" s="99">
        <v>44408</v>
      </c>
      <c r="C6883" s="23">
        <v>4480</v>
      </c>
      <c r="D6883" s="23">
        <v>9</v>
      </c>
      <c r="E6883" s="98" t="s">
        <v>49</v>
      </c>
      <c r="F6883" s="98" t="s">
        <v>53</v>
      </c>
      <c r="G6883" s="98" t="s">
        <v>4242</v>
      </c>
      <c r="H6883" s="98" t="s">
        <v>9126</v>
      </c>
      <c r="I6883" s="98" t="s">
        <v>6101</v>
      </c>
      <c r="J6883" s="99">
        <v>46111</v>
      </c>
      <c r="K6883" s="107">
        <v>50000000</v>
      </c>
      <c r="L6883" s="98" t="s">
        <v>9127</v>
      </c>
      <c r="M6883" s="23">
        <v>1800</v>
      </c>
      <c r="N6883" s="23">
        <v>1</v>
      </c>
      <c r="O6883" s="107">
        <v>50000000</v>
      </c>
      <c r="P6883" s="23">
        <v>180</v>
      </c>
      <c r="Q6883" s="23">
        <v>2</v>
      </c>
      <c r="R6883" s="23">
        <v>2</v>
      </c>
      <c r="S6883" s="23">
        <v>0</v>
      </c>
      <c r="T6883" s="47">
        <v>50</v>
      </c>
      <c r="U6883" s="98" t="s">
        <v>111</v>
      </c>
      <c r="V6883" s="98" t="s">
        <v>3139</v>
      </c>
      <c r="W6883" s="69">
        <f t="shared" si="214"/>
        <v>0.26522118211347895</v>
      </c>
    </row>
    <row r="6884" spans="1:23">
      <c r="A6884" s="98">
        <f t="shared" si="215"/>
        <v>973</v>
      </c>
      <c r="B6884" s="99">
        <v>44408</v>
      </c>
      <c r="C6884" s="23">
        <v>4481</v>
      </c>
      <c r="D6884" s="23">
        <v>9</v>
      </c>
      <c r="E6884" s="98" t="s">
        <v>49</v>
      </c>
      <c r="F6884" s="98" t="s">
        <v>53</v>
      </c>
      <c r="G6884" s="98" t="s">
        <v>4242</v>
      </c>
      <c r="H6884" s="98" t="s">
        <v>9126</v>
      </c>
      <c r="I6884" s="98" t="s">
        <v>6101</v>
      </c>
      <c r="J6884" s="99">
        <v>45381</v>
      </c>
      <c r="K6884" s="107">
        <v>10600000</v>
      </c>
      <c r="L6884" s="98" t="s">
        <v>9127</v>
      </c>
      <c r="M6884" s="23">
        <v>1080</v>
      </c>
      <c r="N6884" s="23">
        <v>1</v>
      </c>
      <c r="O6884" s="107">
        <v>10600000</v>
      </c>
      <c r="P6884" s="23">
        <v>90</v>
      </c>
      <c r="Q6884" s="23">
        <v>2</v>
      </c>
      <c r="R6884" s="23">
        <v>2</v>
      </c>
      <c r="S6884" s="23">
        <v>0</v>
      </c>
      <c r="T6884" s="47">
        <v>9.7166669999999993</v>
      </c>
      <c r="U6884" s="98" t="s">
        <v>111</v>
      </c>
      <c r="V6884" s="98" t="s">
        <v>3139</v>
      </c>
      <c r="W6884" s="69">
        <f t="shared" si="214"/>
        <v>2.9447858231691947E-2</v>
      </c>
    </row>
    <row r="6885" spans="1:23">
      <c r="A6885" s="98">
        <f t="shared" si="215"/>
        <v>973</v>
      </c>
      <c r="B6885" s="99">
        <v>44408</v>
      </c>
      <c r="C6885" s="23">
        <v>4482</v>
      </c>
      <c r="D6885" s="23">
        <v>9</v>
      </c>
      <c r="E6885" s="98" t="s">
        <v>49</v>
      </c>
      <c r="F6885" s="98" t="s">
        <v>53</v>
      </c>
      <c r="G6885" s="98" t="s">
        <v>4242</v>
      </c>
      <c r="H6885" s="98" t="s">
        <v>9126</v>
      </c>
      <c r="I6885" s="98" t="s">
        <v>6101</v>
      </c>
      <c r="J6885" s="99">
        <v>45381</v>
      </c>
      <c r="K6885" s="107">
        <v>20000000</v>
      </c>
      <c r="L6885" s="98" t="s">
        <v>9127</v>
      </c>
      <c r="M6885" s="23">
        <v>1080</v>
      </c>
      <c r="N6885" s="23">
        <v>1</v>
      </c>
      <c r="O6885" s="107">
        <v>20000000</v>
      </c>
      <c r="P6885" s="23">
        <v>30</v>
      </c>
      <c r="Q6885" s="23">
        <v>2</v>
      </c>
      <c r="R6885" s="23">
        <v>2</v>
      </c>
      <c r="S6885" s="23">
        <v>0</v>
      </c>
      <c r="T6885" s="47">
        <v>17.777775999999999</v>
      </c>
      <c r="U6885" s="98" t="s">
        <v>111</v>
      </c>
      <c r="V6885" s="98" t="s">
        <v>3139</v>
      </c>
      <c r="W6885" s="69">
        <f t="shared" si="214"/>
        <v>5.3878292558834792E-2</v>
      </c>
    </row>
    <row r="6886" spans="1:23">
      <c r="A6886" s="98">
        <f t="shared" si="215"/>
        <v>1704</v>
      </c>
      <c r="B6886" s="99">
        <v>44408</v>
      </c>
      <c r="C6886" s="23">
        <v>4483</v>
      </c>
      <c r="D6886" s="23">
        <v>9</v>
      </c>
      <c r="E6886" s="98" t="s">
        <v>49</v>
      </c>
      <c r="F6886" s="98" t="s">
        <v>53</v>
      </c>
      <c r="G6886" s="98" t="s">
        <v>4242</v>
      </c>
      <c r="H6886" s="98" t="s">
        <v>9126</v>
      </c>
      <c r="I6886" s="98" t="s">
        <v>6008</v>
      </c>
      <c r="J6886" s="99">
        <v>46112</v>
      </c>
      <c r="K6886" s="107">
        <v>15000000</v>
      </c>
      <c r="L6886" s="98" t="s">
        <v>9127</v>
      </c>
      <c r="M6886" s="23">
        <v>1800</v>
      </c>
      <c r="N6886" s="23">
        <v>1</v>
      </c>
      <c r="O6886" s="107">
        <v>15000000</v>
      </c>
      <c r="P6886" s="23">
        <v>180</v>
      </c>
      <c r="Q6886" s="23">
        <v>2</v>
      </c>
      <c r="R6886" s="23">
        <v>2</v>
      </c>
      <c r="S6886" s="23">
        <v>0</v>
      </c>
      <c r="T6886" s="47">
        <v>15</v>
      </c>
      <c r="U6886" s="98" t="s">
        <v>111</v>
      </c>
      <c r="V6886" s="98" t="s">
        <v>3139</v>
      </c>
      <c r="W6886" s="69">
        <f t="shared" si="214"/>
        <v>7.9613075922730744E-2</v>
      </c>
    </row>
    <row r="6887" spans="1:23">
      <c r="A6887" s="98">
        <f t="shared" si="215"/>
        <v>974</v>
      </c>
      <c r="B6887" s="99">
        <v>44408</v>
      </c>
      <c r="C6887" s="23">
        <v>4484</v>
      </c>
      <c r="D6887" s="23">
        <v>9</v>
      </c>
      <c r="E6887" s="98" t="s">
        <v>49</v>
      </c>
      <c r="F6887" s="98" t="s">
        <v>53</v>
      </c>
      <c r="G6887" s="98" t="s">
        <v>4242</v>
      </c>
      <c r="H6887" s="98" t="s">
        <v>9126</v>
      </c>
      <c r="I6887" s="98" t="s">
        <v>6008</v>
      </c>
      <c r="J6887" s="99">
        <v>45382</v>
      </c>
      <c r="K6887" s="107">
        <v>15000000</v>
      </c>
      <c r="L6887" s="98" t="s">
        <v>9127</v>
      </c>
      <c r="M6887" s="23">
        <v>1080</v>
      </c>
      <c r="N6887" s="23">
        <v>1</v>
      </c>
      <c r="O6887" s="107">
        <v>15000000</v>
      </c>
      <c r="P6887" s="23">
        <v>180</v>
      </c>
      <c r="Q6887" s="23">
        <v>2</v>
      </c>
      <c r="R6887" s="23">
        <v>2</v>
      </c>
      <c r="S6887" s="23">
        <v>0</v>
      </c>
      <c r="T6887" s="47">
        <v>15</v>
      </c>
      <c r="U6887" s="98" t="s">
        <v>111</v>
      </c>
      <c r="V6887" s="98" t="s">
        <v>3139</v>
      </c>
      <c r="W6887" s="69">
        <f t="shared" si="214"/>
        <v>4.5506535181185297E-2</v>
      </c>
    </row>
    <row r="6888" spans="1:23">
      <c r="A6888" s="98">
        <f t="shared" si="215"/>
        <v>608</v>
      </c>
      <c r="B6888" s="99">
        <v>44408</v>
      </c>
      <c r="C6888" s="23">
        <v>4485</v>
      </c>
      <c r="D6888" s="23">
        <v>9</v>
      </c>
      <c r="E6888" s="98" t="s">
        <v>49</v>
      </c>
      <c r="F6888" s="98" t="s">
        <v>53</v>
      </c>
      <c r="G6888" s="98" t="s">
        <v>4242</v>
      </c>
      <c r="H6888" s="98" t="s">
        <v>9126</v>
      </c>
      <c r="I6888" s="98" t="s">
        <v>6008</v>
      </c>
      <c r="J6888" s="99">
        <v>45016</v>
      </c>
      <c r="K6888" s="107">
        <v>18000000</v>
      </c>
      <c r="L6888" s="98" t="s">
        <v>9127</v>
      </c>
      <c r="M6888" s="23">
        <v>720</v>
      </c>
      <c r="N6888" s="23">
        <v>1</v>
      </c>
      <c r="O6888" s="107">
        <v>18000000</v>
      </c>
      <c r="P6888" s="23">
        <v>90</v>
      </c>
      <c r="Q6888" s="23">
        <v>2</v>
      </c>
      <c r="R6888" s="23">
        <v>2</v>
      </c>
      <c r="S6888" s="23">
        <v>0</v>
      </c>
      <c r="T6888" s="47">
        <v>15.75</v>
      </c>
      <c r="U6888" s="98" t="s">
        <v>111</v>
      </c>
      <c r="V6888" s="98" t="s">
        <v>3139</v>
      </c>
      <c r="W6888" s="69">
        <f t="shared" si="214"/>
        <v>2.98268706978118E-2</v>
      </c>
    </row>
    <row r="6889" spans="1:23">
      <c r="A6889" s="98">
        <f t="shared" si="215"/>
        <v>1704</v>
      </c>
      <c r="B6889" s="99">
        <v>44408</v>
      </c>
      <c r="C6889" s="23">
        <v>4486</v>
      </c>
      <c r="D6889" s="23">
        <v>9</v>
      </c>
      <c r="E6889" s="98" t="s">
        <v>49</v>
      </c>
      <c r="F6889" s="98" t="s">
        <v>53</v>
      </c>
      <c r="G6889" s="98" t="s">
        <v>4242</v>
      </c>
      <c r="H6889" s="98" t="s">
        <v>9126</v>
      </c>
      <c r="I6889" s="98" t="s">
        <v>6008</v>
      </c>
      <c r="J6889" s="99">
        <v>46112</v>
      </c>
      <c r="K6889" s="107">
        <v>21000000</v>
      </c>
      <c r="L6889" s="98" t="s">
        <v>9127</v>
      </c>
      <c r="M6889" s="23">
        <v>1800</v>
      </c>
      <c r="N6889" s="23">
        <v>1</v>
      </c>
      <c r="O6889" s="107">
        <v>21000000</v>
      </c>
      <c r="P6889" s="23">
        <v>180</v>
      </c>
      <c r="Q6889" s="23">
        <v>2</v>
      </c>
      <c r="R6889" s="23">
        <v>2</v>
      </c>
      <c r="S6889" s="23">
        <v>0</v>
      </c>
      <c r="T6889" s="47">
        <v>21</v>
      </c>
      <c r="U6889" s="98" t="s">
        <v>111</v>
      </c>
      <c r="V6889" s="98" t="s">
        <v>3139</v>
      </c>
      <c r="W6889" s="69">
        <f t="shared" si="214"/>
        <v>0.11145830629182303</v>
      </c>
    </row>
    <row r="6890" spans="1:23">
      <c r="A6890" s="98">
        <f t="shared" si="215"/>
        <v>974</v>
      </c>
      <c r="B6890" s="99">
        <v>44408</v>
      </c>
      <c r="C6890" s="23">
        <v>4487</v>
      </c>
      <c r="D6890" s="23">
        <v>9</v>
      </c>
      <c r="E6890" s="98" t="s">
        <v>49</v>
      </c>
      <c r="F6890" s="98" t="s">
        <v>53</v>
      </c>
      <c r="G6890" s="98" t="s">
        <v>4242</v>
      </c>
      <c r="H6890" s="98" t="s">
        <v>9126</v>
      </c>
      <c r="I6890" s="98" t="s">
        <v>6008</v>
      </c>
      <c r="J6890" s="99">
        <v>45382</v>
      </c>
      <c r="K6890" s="107">
        <v>20000000</v>
      </c>
      <c r="L6890" s="98" t="s">
        <v>9127</v>
      </c>
      <c r="M6890" s="23">
        <v>1080</v>
      </c>
      <c r="N6890" s="23">
        <v>1</v>
      </c>
      <c r="O6890" s="107">
        <v>20000000</v>
      </c>
      <c r="P6890" s="23">
        <v>30</v>
      </c>
      <c r="Q6890" s="23">
        <v>2</v>
      </c>
      <c r="R6890" s="23">
        <v>2</v>
      </c>
      <c r="S6890" s="23">
        <v>0</v>
      </c>
      <c r="T6890" s="47">
        <v>18.333331999999999</v>
      </c>
      <c r="U6890" s="98" t="s">
        <v>111</v>
      </c>
      <c r="V6890" s="98" t="s">
        <v>3139</v>
      </c>
      <c r="W6890" s="69">
        <f t="shared" si="214"/>
        <v>5.5619094509756675E-2</v>
      </c>
    </row>
    <row r="6891" spans="1:23">
      <c r="A6891" s="98">
        <f t="shared" si="215"/>
        <v>1704</v>
      </c>
      <c r="B6891" s="99">
        <v>44408</v>
      </c>
      <c r="C6891" s="23">
        <v>4488</v>
      </c>
      <c r="D6891" s="23">
        <v>9</v>
      </c>
      <c r="E6891" s="98" t="s">
        <v>49</v>
      </c>
      <c r="F6891" s="98" t="s">
        <v>53</v>
      </c>
      <c r="G6891" s="98" t="s">
        <v>4242</v>
      </c>
      <c r="H6891" s="98" t="s">
        <v>9126</v>
      </c>
      <c r="I6891" s="98" t="s">
        <v>6008</v>
      </c>
      <c r="J6891" s="99">
        <v>46112</v>
      </c>
      <c r="K6891" s="107">
        <v>12000000</v>
      </c>
      <c r="L6891" s="98" t="s">
        <v>9127</v>
      </c>
      <c r="M6891" s="23">
        <v>1800</v>
      </c>
      <c r="N6891" s="23">
        <v>1</v>
      </c>
      <c r="O6891" s="107">
        <v>12000000</v>
      </c>
      <c r="P6891" s="23">
        <v>180</v>
      </c>
      <c r="Q6891" s="23">
        <v>2</v>
      </c>
      <c r="R6891" s="23">
        <v>2</v>
      </c>
      <c r="S6891" s="23">
        <v>0</v>
      </c>
      <c r="T6891" s="47">
        <v>12</v>
      </c>
      <c r="U6891" s="98" t="s">
        <v>111</v>
      </c>
      <c r="V6891" s="98" t="s">
        <v>3139</v>
      </c>
      <c r="W6891" s="69">
        <f t="shared" si="214"/>
        <v>6.3690460738184587E-2</v>
      </c>
    </row>
    <row r="6892" spans="1:23">
      <c r="A6892" s="98">
        <f t="shared" si="215"/>
        <v>974</v>
      </c>
      <c r="B6892" s="99">
        <v>44408</v>
      </c>
      <c r="C6892" s="23">
        <v>4489</v>
      </c>
      <c r="D6892" s="23">
        <v>9</v>
      </c>
      <c r="E6892" s="98" t="s">
        <v>49</v>
      </c>
      <c r="F6892" s="98" t="s">
        <v>53</v>
      </c>
      <c r="G6892" s="98" t="s">
        <v>4242</v>
      </c>
      <c r="H6892" s="98" t="s">
        <v>9126</v>
      </c>
      <c r="I6892" s="98" t="s">
        <v>6008</v>
      </c>
      <c r="J6892" s="99">
        <v>45382</v>
      </c>
      <c r="K6892" s="107">
        <v>20000000</v>
      </c>
      <c r="L6892" s="98" t="s">
        <v>9127</v>
      </c>
      <c r="M6892" s="23">
        <v>1080</v>
      </c>
      <c r="N6892" s="23">
        <v>1</v>
      </c>
      <c r="O6892" s="107">
        <v>20000000</v>
      </c>
      <c r="P6892" s="23">
        <v>180</v>
      </c>
      <c r="Q6892" s="23">
        <v>2</v>
      </c>
      <c r="R6892" s="23">
        <v>2</v>
      </c>
      <c r="S6892" s="23">
        <v>0</v>
      </c>
      <c r="T6892" s="47">
        <v>20</v>
      </c>
      <c r="U6892" s="98" t="s">
        <v>111</v>
      </c>
      <c r="V6892" s="98" t="s">
        <v>3139</v>
      </c>
      <c r="W6892" s="69">
        <f t="shared" si="214"/>
        <v>6.0675380241580396E-2</v>
      </c>
    </row>
    <row r="6893" spans="1:23">
      <c r="A6893" s="98">
        <f t="shared" si="215"/>
        <v>1704</v>
      </c>
      <c r="B6893" s="99">
        <v>44408</v>
      </c>
      <c r="C6893" s="23">
        <v>4490</v>
      </c>
      <c r="D6893" s="23">
        <v>9</v>
      </c>
      <c r="E6893" s="98" t="s">
        <v>49</v>
      </c>
      <c r="F6893" s="98" t="s">
        <v>53</v>
      </c>
      <c r="G6893" s="98" t="s">
        <v>4242</v>
      </c>
      <c r="H6893" s="98" t="s">
        <v>9126</v>
      </c>
      <c r="I6893" s="98" t="s">
        <v>6008</v>
      </c>
      <c r="J6893" s="99">
        <v>46112</v>
      </c>
      <c r="K6893" s="107">
        <v>8000000</v>
      </c>
      <c r="L6893" s="98" t="s">
        <v>9127</v>
      </c>
      <c r="M6893" s="23">
        <v>1800</v>
      </c>
      <c r="N6893" s="23">
        <v>1</v>
      </c>
      <c r="O6893" s="107">
        <v>8000000</v>
      </c>
      <c r="P6893" s="23">
        <v>180</v>
      </c>
      <c r="Q6893" s="23">
        <v>2</v>
      </c>
      <c r="R6893" s="23">
        <v>2</v>
      </c>
      <c r="S6893" s="23">
        <v>0</v>
      </c>
      <c r="T6893" s="47">
        <v>8</v>
      </c>
      <c r="U6893" s="98" t="s">
        <v>111</v>
      </c>
      <c r="V6893" s="98" t="s">
        <v>3139</v>
      </c>
      <c r="W6893" s="69">
        <f t="shared" si="214"/>
        <v>4.2460307158789727E-2</v>
      </c>
    </row>
    <row r="6894" spans="1:23">
      <c r="A6894" s="98">
        <f t="shared" si="215"/>
        <v>974</v>
      </c>
      <c r="B6894" s="99">
        <v>44408</v>
      </c>
      <c r="C6894" s="23">
        <v>4491</v>
      </c>
      <c r="D6894" s="23">
        <v>9</v>
      </c>
      <c r="E6894" s="98" t="s">
        <v>49</v>
      </c>
      <c r="F6894" s="98" t="s">
        <v>53</v>
      </c>
      <c r="G6894" s="98" t="s">
        <v>4242</v>
      </c>
      <c r="H6894" s="98" t="s">
        <v>9126</v>
      </c>
      <c r="I6894" s="98" t="s">
        <v>6008</v>
      </c>
      <c r="J6894" s="99">
        <v>45382</v>
      </c>
      <c r="K6894" s="107">
        <v>25000000</v>
      </c>
      <c r="L6894" s="98" t="s">
        <v>9127</v>
      </c>
      <c r="M6894" s="23">
        <v>1080</v>
      </c>
      <c r="N6894" s="23">
        <v>1</v>
      </c>
      <c r="O6894" s="107">
        <v>25000000</v>
      </c>
      <c r="P6894" s="23">
        <v>180</v>
      </c>
      <c r="Q6894" s="23">
        <v>2</v>
      </c>
      <c r="R6894" s="23">
        <v>2</v>
      </c>
      <c r="S6894" s="23">
        <v>0</v>
      </c>
      <c r="T6894" s="47">
        <v>25.079571999999999</v>
      </c>
      <c r="U6894" s="98" t="s">
        <v>111</v>
      </c>
      <c r="V6894" s="98" t="s">
        <v>3139</v>
      </c>
      <c r="W6894" s="69">
        <f t="shared" si="214"/>
        <v>7.6085628369804634E-2</v>
      </c>
    </row>
    <row r="6895" spans="1:23">
      <c r="A6895" s="98">
        <f t="shared" si="215"/>
        <v>974</v>
      </c>
      <c r="B6895" s="99">
        <v>44408</v>
      </c>
      <c r="C6895" s="23">
        <v>4492</v>
      </c>
      <c r="D6895" s="23">
        <v>9</v>
      </c>
      <c r="E6895" s="98" t="s">
        <v>49</v>
      </c>
      <c r="F6895" s="98" t="s">
        <v>53</v>
      </c>
      <c r="G6895" s="98" t="s">
        <v>4242</v>
      </c>
      <c r="H6895" s="98" t="s">
        <v>9126</v>
      </c>
      <c r="I6895" s="98" t="s">
        <v>6008</v>
      </c>
      <c r="J6895" s="99">
        <v>45382</v>
      </c>
      <c r="K6895" s="107">
        <v>6000000</v>
      </c>
      <c r="L6895" s="98" t="s">
        <v>9127</v>
      </c>
      <c r="M6895" s="23">
        <v>1080</v>
      </c>
      <c r="N6895" s="23">
        <v>1</v>
      </c>
      <c r="O6895" s="107">
        <v>6000000</v>
      </c>
      <c r="P6895" s="23">
        <v>180</v>
      </c>
      <c r="Q6895" s="23">
        <v>2</v>
      </c>
      <c r="R6895" s="23">
        <v>2</v>
      </c>
      <c r="S6895" s="23">
        <v>0</v>
      </c>
      <c r="T6895" s="47">
        <v>6</v>
      </c>
      <c r="U6895" s="98" t="s">
        <v>111</v>
      </c>
      <c r="V6895" s="98" t="s">
        <v>3139</v>
      </c>
      <c r="W6895" s="69">
        <f t="shared" si="214"/>
        <v>1.8202614072474119E-2</v>
      </c>
    </row>
    <row r="6896" spans="1:23">
      <c r="A6896" s="98">
        <f t="shared" si="215"/>
        <v>1704</v>
      </c>
      <c r="B6896" s="99">
        <v>44408</v>
      </c>
      <c r="C6896" s="23">
        <v>4493</v>
      </c>
      <c r="D6896" s="23">
        <v>9</v>
      </c>
      <c r="E6896" s="98" t="s">
        <v>49</v>
      </c>
      <c r="F6896" s="98" t="s">
        <v>53</v>
      </c>
      <c r="G6896" s="98" t="s">
        <v>4242</v>
      </c>
      <c r="H6896" s="98" t="s">
        <v>9126</v>
      </c>
      <c r="I6896" s="98" t="s">
        <v>6008</v>
      </c>
      <c r="J6896" s="99">
        <v>46112</v>
      </c>
      <c r="K6896" s="107">
        <v>13000000</v>
      </c>
      <c r="L6896" s="98" t="s">
        <v>9127</v>
      </c>
      <c r="M6896" s="23">
        <v>1800</v>
      </c>
      <c r="N6896" s="23">
        <v>1</v>
      </c>
      <c r="O6896" s="107">
        <v>13000000</v>
      </c>
      <c r="P6896" s="23">
        <v>180</v>
      </c>
      <c r="Q6896" s="23">
        <v>2</v>
      </c>
      <c r="R6896" s="23">
        <v>2</v>
      </c>
      <c r="S6896" s="23">
        <v>0</v>
      </c>
      <c r="T6896" s="47">
        <v>13</v>
      </c>
      <c r="U6896" s="98" t="s">
        <v>111</v>
      </c>
      <c r="V6896" s="98" t="s">
        <v>3139</v>
      </c>
      <c r="W6896" s="69">
        <f t="shared" si="214"/>
        <v>6.8997999133033297E-2</v>
      </c>
    </row>
    <row r="6897" spans="1:23">
      <c r="A6897" s="98">
        <f t="shared" si="215"/>
        <v>608</v>
      </c>
      <c r="B6897" s="99">
        <v>44408</v>
      </c>
      <c r="C6897" s="23">
        <v>4494</v>
      </c>
      <c r="D6897" s="23">
        <v>9</v>
      </c>
      <c r="E6897" s="98" t="s">
        <v>49</v>
      </c>
      <c r="F6897" s="98" t="s">
        <v>53</v>
      </c>
      <c r="G6897" s="98" t="s">
        <v>4242</v>
      </c>
      <c r="H6897" s="98" t="s">
        <v>9126</v>
      </c>
      <c r="I6897" s="98" t="s">
        <v>6008</v>
      </c>
      <c r="J6897" s="99">
        <v>45016</v>
      </c>
      <c r="K6897" s="107">
        <v>6000000</v>
      </c>
      <c r="L6897" s="98" t="s">
        <v>9127</v>
      </c>
      <c r="M6897" s="23">
        <v>720</v>
      </c>
      <c r="N6897" s="23">
        <v>1</v>
      </c>
      <c r="O6897" s="107">
        <v>6000000</v>
      </c>
      <c r="P6897" s="23">
        <v>90</v>
      </c>
      <c r="Q6897" s="23">
        <v>2</v>
      </c>
      <c r="R6897" s="23">
        <v>2</v>
      </c>
      <c r="S6897" s="23">
        <v>0</v>
      </c>
      <c r="T6897" s="47">
        <v>5.25</v>
      </c>
      <c r="U6897" s="98" t="s">
        <v>111</v>
      </c>
      <c r="V6897" s="98" t="s">
        <v>3139</v>
      </c>
      <c r="W6897" s="69">
        <f t="shared" si="214"/>
        <v>9.9422902326039321E-3</v>
      </c>
    </row>
    <row r="6898" spans="1:23">
      <c r="A6898" s="98">
        <f t="shared" si="215"/>
        <v>1704</v>
      </c>
      <c r="B6898" s="99">
        <v>44408</v>
      </c>
      <c r="C6898" s="23">
        <v>4495</v>
      </c>
      <c r="D6898" s="23">
        <v>9</v>
      </c>
      <c r="E6898" s="98" t="s">
        <v>49</v>
      </c>
      <c r="F6898" s="98" t="s">
        <v>53</v>
      </c>
      <c r="G6898" s="98" t="s">
        <v>4242</v>
      </c>
      <c r="H6898" s="98" t="s">
        <v>9126</v>
      </c>
      <c r="I6898" s="98" t="s">
        <v>6008</v>
      </c>
      <c r="J6898" s="99">
        <v>46112</v>
      </c>
      <c r="K6898" s="107">
        <v>20000000</v>
      </c>
      <c r="L6898" s="98" t="s">
        <v>9127</v>
      </c>
      <c r="M6898" s="23">
        <v>1800</v>
      </c>
      <c r="N6898" s="23">
        <v>1</v>
      </c>
      <c r="O6898" s="107">
        <v>20000000</v>
      </c>
      <c r="P6898" s="23">
        <v>180</v>
      </c>
      <c r="Q6898" s="23">
        <v>2</v>
      </c>
      <c r="R6898" s="23">
        <v>2</v>
      </c>
      <c r="S6898" s="23">
        <v>0</v>
      </c>
      <c r="T6898" s="47">
        <v>20</v>
      </c>
      <c r="U6898" s="98" t="s">
        <v>111</v>
      </c>
      <c r="V6898" s="98" t="s">
        <v>3139</v>
      </c>
      <c r="W6898" s="69">
        <f t="shared" si="214"/>
        <v>0.10615076789697432</v>
      </c>
    </row>
    <row r="6899" spans="1:23">
      <c r="A6899" s="98">
        <f t="shared" si="215"/>
        <v>974</v>
      </c>
      <c r="B6899" s="99">
        <v>44408</v>
      </c>
      <c r="C6899" s="23">
        <v>4496</v>
      </c>
      <c r="D6899" s="23">
        <v>9</v>
      </c>
      <c r="E6899" s="98" t="s">
        <v>49</v>
      </c>
      <c r="F6899" s="98" t="s">
        <v>53</v>
      </c>
      <c r="G6899" s="98" t="s">
        <v>4242</v>
      </c>
      <c r="H6899" s="98" t="s">
        <v>9126</v>
      </c>
      <c r="I6899" s="98" t="s">
        <v>6008</v>
      </c>
      <c r="J6899" s="99">
        <v>45382</v>
      </c>
      <c r="K6899" s="107">
        <v>5500000</v>
      </c>
      <c r="L6899" s="98" t="s">
        <v>9127</v>
      </c>
      <c r="M6899" s="23">
        <v>1080</v>
      </c>
      <c r="N6899" s="23">
        <v>1</v>
      </c>
      <c r="O6899" s="107">
        <v>5500000</v>
      </c>
      <c r="P6899" s="23">
        <v>180</v>
      </c>
      <c r="Q6899" s="23">
        <v>2</v>
      </c>
      <c r="R6899" s="23">
        <v>2</v>
      </c>
      <c r="S6899" s="23">
        <v>0</v>
      </c>
      <c r="T6899" s="47">
        <v>5.5</v>
      </c>
      <c r="U6899" s="98" t="s">
        <v>111</v>
      </c>
      <c r="V6899" s="98" t="s">
        <v>3139</v>
      </c>
      <c r="W6899" s="69">
        <f t="shared" si="214"/>
        <v>1.6685729566434607E-2</v>
      </c>
    </row>
    <row r="6900" spans="1:23">
      <c r="A6900" s="98">
        <f t="shared" si="215"/>
        <v>1704</v>
      </c>
      <c r="B6900" s="99">
        <v>44408</v>
      </c>
      <c r="C6900" s="23">
        <v>4497</v>
      </c>
      <c r="D6900" s="23">
        <v>9</v>
      </c>
      <c r="E6900" s="98" t="s">
        <v>49</v>
      </c>
      <c r="F6900" s="98" t="s">
        <v>53</v>
      </c>
      <c r="G6900" s="98" t="s">
        <v>4242</v>
      </c>
      <c r="H6900" s="98" t="s">
        <v>9126</v>
      </c>
      <c r="I6900" s="98" t="s">
        <v>6008</v>
      </c>
      <c r="J6900" s="99">
        <v>46112</v>
      </c>
      <c r="K6900" s="107">
        <v>10000000</v>
      </c>
      <c r="L6900" s="98" t="s">
        <v>9127</v>
      </c>
      <c r="M6900" s="23">
        <v>1800</v>
      </c>
      <c r="N6900" s="23">
        <v>1</v>
      </c>
      <c r="O6900" s="107">
        <v>10000000</v>
      </c>
      <c r="P6900" s="23">
        <v>90</v>
      </c>
      <c r="Q6900" s="23">
        <v>2</v>
      </c>
      <c r="R6900" s="23">
        <v>2</v>
      </c>
      <c r="S6900" s="23">
        <v>0</v>
      </c>
      <c r="T6900" s="47">
        <v>9.5</v>
      </c>
      <c r="U6900" s="98" t="s">
        <v>111</v>
      </c>
      <c r="V6900" s="98" t="s">
        <v>3139</v>
      </c>
      <c r="W6900" s="69">
        <f t="shared" si="214"/>
        <v>5.0421614751062806E-2</v>
      </c>
    </row>
    <row r="6901" spans="1:23">
      <c r="A6901" s="98">
        <f t="shared" si="215"/>
        <v>974</v>
      </c>
      <c r="B6901" s="99">
        <v>44408</v>
      </c>
      <c r="C6901" s="23">
        <v>4498</v>
      </c>
      <c r="D6901" s="23">
        <v>9</v>
      </c>
      <c r="E6901" s="98" t="s">
        <v>49</v>
      </c>
      <c r="F6901" s="98" t="s">
        <v>53</v>
      </c>
      <c r="G6901" s="98" t="s">
        <v>4242</v>
      </c>
      <c r="H6901" s="98" t="s">
        <v>9126</v>
      </c>
      <c r="I6901" s="98" t="s">
        <v>6008</v>
      </c>
      <c r="J6901" s="99">
        <v>45382</v>
      </c>
      <c r="K6901" s="107">
        <v>7500000</v>
      </c>
      <c r="L6901" s="98" t="s">
        <v>9127</v>
      </c>
      <c r="M6901" s="23">
        <v>1080</v>
      </c>
      <c r="N6901" s="23">
        <v>1</v>
      </c>
      <c r="O6901" s="107">
        <v>7500000</v>
      </c>
      <c r="P6901" s="23">
        <v>180</v>
      </c>
      <c r="Q6901" s="23">
        <v>2</v>
      </c>
      <c r="R6901" s="23">
        <v>2</v>
      </c>
      <c r="S6901" s="23">
        <v>0</v>
      </c>
      <c r="T6901" s="47">
        <v>7.5</v>
      </c>
      <c r="U6901" s="98" t="s">
        <v>111</v>
      </c>
      <c r="V6901" s="98" t="s">
        <v>3139</v>
      </c>
      <c r="W6901" s="69">
        <f t="shared" si="214"/>
        <v>2.2753267590592648E-2</v>
      </c>
    </row>
    <row r="6902" spans="1:23">
      <c r="A6902" s="98">
        <f t="shared" si="215"/>
        <v>1704</v>
      </c>
      <c r="B6902" s="99">
        <v>44408</v>
      </c>
      <c r="C6902" s="23">
        <v>4499</v>
      </c>
      <c r="D6902" s="23">
        <v>9</v>
      </c>
      <c r="E6902" s="98" t="s">
        <v>49</v>
      </c>
      <c r="F6902" s="98" t="s">
        <v>53</v>
      </c>
      <c r="G6902" s="98" t="s">
        <v>4242</v>
      </c>
      <c r="H6902" s="98" t="s">
        <v>9126</v>
      </c>
      <c r="I6902" s="98" t="s">
        <v>6008</v>
      </c>
      <c r="J6902" s="99">
        <v>46112</v>
      </c>
      <c r="K6902" s="107">
        <v>20000000</v>
      </c>
      <c r="L6902" s="98" t="s">
        <v>9127</v>
      </c>
      <c r="M6902" s="23">
        <v>1800</v>
      </c>
      <c r="N6902" s="23">
        <v>1</v>
      </c>
      <c r="O6902" s="107">
        <v>20000000</v>
      </c>
      <c r="P6902" s="23">
        <v>180</v>
      </c>
      <c r="Q6902" s="23">
        <v>2</v>
      </c>
      <c r="R6902" s="23">
        <v>2</v>
      </c>
      <c r="S6902" s="23">
        <v>0</v>
      </c>
      <c r="T6902" s="47">
        <v>20</v>
      </c>
      <c r="U6902" s="98" t="s">
        <v>111</v>
      </c>
      <c r="V6902" s="98" t="s">
        <v>3139</v>
      </c>
      <c r="W6902" s="69">
        <f t="shared" si="214"/>
        <v>0.10615076789697432</v>
      </c>
    </row>
    <row r="6903" spans="1:23">
      <c r="A6903" s="98">
        <f t="shared" si="215"/>
        <v>1704</v>
      </c>
      <c r="B6903" s="99">
        <v>44408</v>
      </c>
      <c r="C6903" s="23">
        <v>4500</v>
      </c>
      <c r="D6903" s="23">
        <v>9</v>
      </c>
      <c r="E6903" s="98" t="s">
        <v>49</v>
      </c>
      <c r="F6903" s="98" t="s">
        <v>53</v>
      </c>
      <c r="G6903" s="98" t="s">
        <v>4242</v>
      </c>
      <c r="H6903" s="98" t="s">
        <v>9126</v>
      </c>
      <c r="I6903" s="98" t="s">
        <v>6008</v>
      </c>
      <c r="J6903" s="99">
        <v>46112</v>
      </c>
      <c r="K6903" s="107">
        <v>6000000</v>
      </c>
      <c r="L6903" s="98" t="s">
        <v>9127</v>
      </c>
      <c r="M6903" s="23">
        <v>1800</v>
      </c>
      <c r="N6903" s="23">
        <v>1</v>
      </c>
      <c r="O6903" s="107">
        <v>6000000</v>
      </c>
      <c r="P6903" s="23">
        <v>180</v>
      </c>
      <c r="Q6903" s="23">
        <v>2</v>
      </c>
      <c r="R6903" s="23">
        <v>2</v>
      </c>
      <c r="S6903" s="23">
        <v>0</v>
      </c>
      <c r="T6903" s="47">
        <v>6</v>
      </c>
      <c r="U6903" s="98" t="s">
        <v>111</v>
      </c>
      <c r="V6903" s="98" t="s">
        <v>3139</v>
      </c>
      <c r="W6903" s="69">
        <f t="shared" si="214"/>
        <v>3.1845230369092294E-2</v>
      </c>
    </row>
    <row r="6904" spans="1:23">
      <c r="A6904" s="98">
        <f t="shared" si="215"/>
        <v>974</v>
      </c>
      <c r="B6904" s="99">
        <v>44408</v>
      </c>
      <c r="C6904" s="23">
        <v>4501</v>
      </c>
      <c r="D6904" s="23">
        <v>9</v>
      </c>
      <c r="E6904" s="98" t="s">
        <v>49</v>
      </c>
      <c r="F6904" s="98" t="s">
        <v>53</v>
      </c>
      <c r="G6904" s="98" t="s">
        <v>4242</v>
      </c>
      <c r="H6904" s="98" t="s">
        <v>9126</v>
      </c>
      <c r="I6904" s="98" t="s">
        <v>6008</v>
      </c>
      <c r="J6904" s="99">
        <v>45382</v>
      </c>
      <c r="K6904" s="107">
        <v>13000000</v>
      </c>
      <c r="L6904" s="98" t="s">
        <v>9127</v>
      </c>
      <c r="M6904" s="23">
        <v>1080</v>
      </c>
      <c r="N6904" s="23">
        <v>1</v>
      </c>
      <c r="O6904" s="107">
        <v>13000000</v>
      </c>
      <c r="P6904" s="23">
        <v>180</v>
      </c>
      <c r="Q6904" s="23">
        <v>2</v>
      </c>
      <c r="R6904" s="23">
        <v>2</v>
      </c>
      <c r="S6904" s="23">
        <v>0</v>
      </c>
      <c r="T6904" s="47">
        <v>13</v>
      </c>
      <c r="U6904" s="98" t="s">
        <v>111</v>
      </c>
      <c r="V6904" s="98" t="s">
        <v>3139</v>
      </c>
      <c r="W6904" s="69">
        <f t="shared" si="214"/>
        <v>3.9438997157027249E-2</v>
      </c>
    </row>
    <row r="6905" spans="1:23">
      <c r="A6905" s="98">
        <f t="shared" si="215"/>
        <v>608</v>
      </c>
      <c r="B6905" s="99">
        <v>44408</v>
      </c>
      <c r="C6905" s="23">
        <v>4502</v>
      </c>
      <c r="D6905" s="23">
        <v>9</v>
      </c>
      <c r="E6905" s="98" t="s">
        <v>49</v>
      </c>
      <c r="F6905" s="98" t="s">
        <v>53</v>
      </c>
      <c r="G6905" s="98" t="s">
        <v>4242</v>
      </c>
      <c r="H6905" s="98" t="s">
        <v>9126</v>
      </c>
      <c r="I6905" s="98" t="s">
        <v>6008</v>
      </c>
      <c r="J6905" s="99">
        <v>45016</v>
      </c>
      <c r="K6905" s="107">
        <v>5000000</v>
      </c>
      <c r="L6905" s="98" t="s">
        <v>9127</v>
      </c>
      <c r="M6905" s="23">
        <v>720</v>
      </c>
      <c r="N6905" s="23">
        <v>1</v>
      </c>
      <c r="O6905" s="107">
        <v>5000000</v>
      </c>
      <c r="P6905" s="23">
        <v>180</v>
      </c>
      <c r="Q6905" s="23">
        <v>2</v>
      </c>
      <c r="R6905" s="23">
        <v>2</v>
      </c>
      <c r="S6905" s="23">
        <v>0</v>
      </c>
      <c r="T6905" s="47">
        <v>5</v>
      </c>
      <c r="U6905" s="98" t="s">
        <v>111</v>
      </c>
      <c r="V6905" s="98" t="s">
        <v>3139</v>
      </c>
      <c r="W6905" s="69">
        <f t="shared" si="214"/>
        <v>9.4688478405751744E-3</v>
      </c>
    </row>
    <row r="6906" spans="1:23">
      <c r="A6906" s="98">
        <f t="shared" si="215"/>
        <v>1704</v>
      </c>
      <c r="B6906" s="99">
        <v>44408</v>
      </c>
      <c r="C6906" s="23">
        <v>4503</v>
      </c>
      <c r="D6906" s="23">
        <v>9</v>
      </c>
      <c r="E6906" s="98" t="s">
        <v>49</v>
      </c>
      <c r="F6906" s="98" t="s">
        <v>53</v>
      </c>
      <c r="G6906" s="98" t="s">
        <v>4242</v>
      </c>
      <c r="H6906" s="98" t="s">
        <v>9126</v>
      </c>
      <c r="I6906" s="98" t="s">
        <v>6008</v>
      </c>
      <c r="J6906" s="99">
        <v>46112</v>
      </c>
      <c r="K6906" s="107">
        <v>10000000</v>
      </c>
      <c r="L6906" s="98" t="s">
        <v>9127</v>
      </c>
      <c r="M6906" s="23">
        <v>1800</v>
      </c>
      <c r="N6906" s="23">
        <v>1</v>
      </c>
      <c r="O6906" s="107">
        <v>10000000</v>
      </c>
      <c r="P6906" s="23">
        <v>180</v>
      </c>
      <c r="Q6906" s="23">
        <v>2</v>
      </c>
      <c r="R6906" s="23">
        <v>2</v>
      </c>
      <c r="S6906" s="23">
        <v>0</v>
      </c>
      <c r="T6906" s="47">
        <v>10</v>
      </c>
      <c r="U6906" s="98" t="s">
        <v>111</v>
      </c>
      <c r="V6906" s="98" t="s">
        <v>3139</v>
      </c>
      <c r="W6906" s="69">
        <f t="shared" si="214"/>
        <v>5.3075383948487161E-2</v>
      </c>
    </row>
    <row r="6907" spans="1:23">
      <c r="A6907" s="98">
        <f t="shared" si="215"/>
        <v>974</v>
      </c>
      <c r="B6907" s="99">
        <v>44408</v>
      </c>
      <c r="C6907" s="23">
        <v>4504</v>
      </c>
      <c r="D6907" s="23">
        <v>9</v>
      </c>
      <c r="E6907" s="98" t="s">
        <v>49</v>
      </c>
      <c r="F6907" s="98" t="s">
        <v>53</v>
      </c>
      <c r="G6907" s="98" t="s">
        <v>4242</v>
      </c>
      <c r="H6907" s="98" t="s">
        <v>9126</v>
      </c>
      <c r="I6907" s="98" t="s">
        <v>6008</v>
      </c>
      <c r="J6907" s="99">
        <v>45382</v>
      </c>
      <c r="K6907" s="107">
        <v>5000000</v>
      </c>
      <c r="L6907" s="98" t="s">
        <v>9127</v>
      </c>
      <c r="M6907" s="23">
        <v>1080</v>
      </c>
      <c r="N6907" s="23">
        <v>1</v>
      </c>
      <c r="O6907" s="107">
        <v>5000000</v>
      </c>
      <c r="P6907" s="23">
        <v>30</v>
      </c>
      <c r="Q6907" s="23">
        <v>2</v>
      </c>
      <c r="R6907" s="23">
        <v>2</v>
      </c>
      <c r="S6907" s="23">
        <v>0</v>
      </c>
      <c r="T6907" s="47">
        <v>4.5833329999999997</v>
      </c>
      <c r="U6907" s="98" t="s">
        <v>111</v>
      </c>
      <c r="V6907" s="98" t="s">
        <v>3139</v>
      </c>
      <c r="W6907" s="69">
        <f t="shared" si="214"/>
        <v>1.3904773627439169E-2</v>
      </c>
    </row>
    <row r="6908" spans="1:23">
      <c r="A6908" s="98">
        <f t="shared" si="215"/>
        <v>1704</v>
      </c>
      <c r="B6908" s="99">
        <v>44408</v>
      </c>
      <c r="C6908" s="23">
        <v>4505</v>
      </c>
      <c r="D6908" s="23">
        <v>9</v>
      </c>
      <c r="E6908" s="98" t="s">
        <v>49</v>
      </c>
      <c r="F6908" s="98" t="s">
        <v>53</v>
      </c>
      <c r="G6908" s="98" t="s">
        <v>4242</v>
      </c>
      <c r="H6908" s="98" t="s">
        <v>9126</v>
      </c>
      <c r="I6908" s="98" t="s">
        <v>6008</v>
      </c>
      <c r="J6908" s="99">
        <v>46112</v>
      </c>
      <c r="K6908" s="107">
        <v>30000000</v>
      </c>
      <c r="L6908" s="98" t="s">
        <v>9127</v>
      </c>
      <c r="M6908" s="23">
        <v>1800</v>
      </c>
      <c r="N6908" s="23">
        <v>1</v>
      </c>
      <c r="O6908" s="107">
        <v>30000000</v>
      </c>
      <c r="P6908" s="23">
        <v>180</v>
      </c>
      <c r="Q6908" s="23">
        <v>2</v>
      </c>
      <c r="R6908" s="23">
        <v>2</v>
      </c>
      <c r="S6908" s="23">
        <v>0</v>
      </c>
      <c r="T6908" s="47">
        <v>30</v>
      </c>
      <c r="U6908" s="98" t="s">
        <v>111</v>
      </c>
      <c r="V6908" s="98" t="s">
        <v>3139</v>
      </c>
      <c r="W6908" s="69">
        <f t="shared" si="214"/>
        <v>0.15922615184546149</v>
      </c>
    </row>
    <row r="6909" spans="1:23">
      <c r="A6909" s="98">
        <f t="shared" si="215"/>
        <v>974</v>
      </c>
      <c r="B6909" s="99">
        <v>44408</v>
      </c>
      <c r="C6909" s="23">
        <v>4506</v>
      </c>
      <c r="D6909" s="23">
        <v>9</v>
      </c>
      <c r="E6909" s="98" t="s">
        <v>49</v>
      </c>
      <c r="F6909" s="98" t="s">
        <v>53</v>
      </c>
      <c r="G6909" s="98" t="s">
        <v>4242</v>
      </c>
      <c r="H6909" s="98" t="s">
        <v>9126</v>
      </c>
      <c r="I6909" s="98" t="s">
        <v>6008</v>
      </c>
      <c r="J6909" s="99">
        <v>45382</v>
      </c>
      <c r="K6909" s="107">
        <v>10000000</v>
      </c>
      <c r="L6909" s="98" t="s">
        <v>9127</v>
      </c>
      <c r="M6909" s="23">
        <v>1080</v>
      </c>
      <c r="N6909" s="23">
        <v>1</v>
      </c>
      <c r="O6909" s="107">
        <v>10000000</v>
      </c>
      <c r="P6909" s="23">
        <v>360</v>
      </c>
      <c r="Q6909" s="23">
        <v>2</v>
      </c>
      <c r="R6909" s="23">
        <v>2</v>
      </c>
      <c r="S6909" s="23">
        <v>0</v>
      </c>
      <c r="T6909" s="47">
        <v>10</v>
      </c>
      <c r="U6909" s="98" t="s">
        <v>111</v>
      </c>
      <c r="V6909" s="98" t="s">
        <v>3139</v>
      </c>
      <c r="W6909" s="69">
        <f t="shared" si="214"/>
        <v>3.0337690120790198E-2</v>
      </c>
    </row>
    <row r="6910" spans="1:23">
      <c r="A6910" s="98">
        <f t="shared" si="215"/>
        <v>974</v>
      </c>
      <c r="B6910" s="99">
        <v>44408</v>
      </c>
      <c r="C6910" s="23">
        <v>4507</v>
      </c>
      <c r="D6910" s="23">
        <v>9</v>
      </c>
      <c r="E6910" s="98" t="s">
        <v>49</v>
      </c>
      <c r="F6910" s="98" t="s">
        <v>53</v>
      </c>
      <c r="G6910" s="98" t="s">
        <v>4242</v>
      </c>
      <c r="H6910" s="98" t="s">
        <v>9126</v>
      </c>
      <c r="I6910" s="98" t="s">
        <v>6008</v>
      </c>
      <c r="J6910" s="99">
        <v>45382</v>
      </c>
      <c r="K6910" s="107">
        <v>5500000</v>
      </c>
      <c r="L6910" s="98" t="s">
        <v>9127</v>
      </c>
      <c r="M6910" s="23">
        <v>1080</v>
      </c>
      <c r="N6910" s="23">
        <v>1</v>
      </c>
      <c r="O6910" s="107">
        <v>5500000</v>
      </c>
      <c r="P6910" s="23">
        <v>90</v>
      </c>
      <c r="Q6910" s="23">
        <v>2</v>
      </c>
      <c r="R6910" s="23">
        <v>2</v>
      </c>
      <c r="S6910" s="23">
        <v>0</v>
      </c>
      <c r="T6910" s="47">
        <v>5.0416670000000003</v>
      </c>
      <c r="U6910" s="98" t="s">
        <v>111</v>
      </c>
      <c r="V6910" s="98" t="s">
        <v>3139</v>
      </c>
      <c r="W6910" s="69">
        <f t="shared" si="214"/>
        <v>1.5295253113821397E-2</v>
      </c>
    </row>
    <row r="6911" spans="1:23">
      <c r="A6911" s="98">
        <f t="shared" si="215"/>
        <v>1704</v>
      </c>
      <c r="B6911" s="99">
        <v>44408</v>
      </c>
      <c r="C6911" s="23">
        <v>4508</v>
      </c>
      <c r="D6911" s="23">
        <v>9</v>
      </c>
      <c r="E6911" s="98" t="s">
        <v>49</v>
      </c>
      <c r="F6911" s="98" t="s">
        <v>53</v>
      </c>
      <c r="G6911" s="98" t="s">
        <v>4242</v>
      </c>
      <c r="H6911" s="98" t="s">
        <v>9126</v>
      </c>
      <c r="I6911" s="98" t="s">
        <v>6008</v>
      </c>
      <c r="J6911" s="99">
        <v>46112</v>
      </c>
      <c r="K6911" s="107">
        <v>6000000</v>
      </c>
      <c r="L6911" s="98" t="s">
        <v>9127</v>
      </c>
      <c r="M6911" s="23">
        <v>1800</v>
      </c>
      <c r="N6911" s="23">
        <v>1</v>
      </c>
      <c r="O6911" s="107">
        <v>6000000</v>
      </c>
      <c r="P6911" s="23">
        <v>180</v>
      </c>
      <c r="Q6911" s="23">
        <v>2</v>
      </c>
      <c r="R6911" s="23">
        <v>2</v>
      </c>
      <c r="S6911" s="23">
        <v>0</v>
      </c>
      <c r="T6911" s="47">
        <v>6</v>
      </c>
      <c r="U6911" s="98" t="s">
        <v>111</v>
      </c>
      <c r="V6911" s="98" t="s">
        <v>3139</v>
      </c>
      <c r="W6911" s="69">
        <f t="shared" si="214"/>
        <v>3.1845230369092294E-2</v>
      </c>
    </row>
    <row r="6912" spans="1:23">
      <c r="A6912" s="98">
        <f t="shared" si="215"/>
        <v>974</v>
      </c>
      <c r="B6912" s="99">
        <v>44408</v>
      </c>
      <c r="C6912" s="23">
        <v>4509</v>
      </c>
      <c r="D6912" s="23">
        <v>9</v>
      </c>
      <c r="E6912" s="98" t="s">
        <v>49</v>
      </c>
      <c r="F6912" s="98" t="s">
        <v>53</v>
      </c>
      <c r="G6912" s="98" t="s">
        <v>4242</v>
      </c>
      <c r="H6912" s="98" t="s">
        <v>9126</v>
      </c>
      <c r="I6912" s="98" t="s">
        <v>6008</v>
      </c>
      <c r="J6912" s="99">
        <v>45382</v>
      </c>
      <c r="K6912" s="107">
        <v>35000000</v>
      </c>
      <c r="L6912" s="98" t="s">
        <v>9127</v>
      </c>
      <c r="M6912" s="23">
        <v>1080</v>
      </c>
      <c r="N6912" s="23">
        <v>1</v>
      </c>
      <c r="O6912" s="107">
        <v>35000000</v>
      </c>
      <c r="P6912" s="23">
        <v>180</v>
      </c>
      <c r="Q6912" s="23">
        <v>2</v>
      </c>
      <c r="R6912" s="23">
        <v>2</v>
      </c>
      <c r="S6912" s="23">
        <v>0</v>
      </c>
      <c r="T6912" s="47">
        <v>35.111351999999997</v>
      </c>
      <c r="U6912" s="98" t="s">
        <v>111</v>
      </c>
      <c r="V6912" s="98" t="s">
        <v>3139</v>
      </c>
      <c r="W6912" s="69">
        <f t="shared" si="214"/>
        <v>0.1065197316697987</v>
      </c>
    </row>
    <row r="6913" spans="1:23">
      <c r="A6913" s="98">
        <f t="shared" si="215"/>
        <v>1704</v>
      </c>
      <c r="B6913" s="99">
        <v>44408</v>
      </c>
      <c r="C6913" s="23">
        <v>4510</v>
      </c>
      <c r="D6913" s="23">
        <v>9</v>
      </c>
      <c r="E6913" s="98" t="s">
        <v>49</v>
      </c>
      <c r="F6913" s="98" t="s">
        <v>53</v>
      </c>
      <c r="G6913" s="98" t="s">
        <v>4242</v>
      </c>
      <c r="H6913" s="98" t="s">
        <v>9126</v>
      </c>
      <c r="I6913" s="98" t="s">
        <v>6008</v>
      </c>
      <c r="J6913" s="99">
        <v>46112</v>
      </c>
      <c r="K6913" s="107">
        <v>11000000</v>
      </c>
      <c r="L6913" s="98" t="s">
        <v>9127</v>
      </c>
      <c r="M6913" s="23">
        <v>1800</v>
      </c>
      <c r="N6913" s="23">
        <v>1</v>
      </c>
      <c r="O6913" s="107">
        <v>11000000</v>
      </c>
      <c r="P6913" s="23">
        <v>180</v>
      </c>
      <c r="Q6913" s="23">
        <v>2</v>
      </c>
      <c r="R6913" s="23">
        <v>2</v>
      </c>
      <c r="S6913" s="23">
        <v>0</v>
      </c>
      <c r="T6913" s="47">
        <v>11</v>
      </c>
      <c r="U6913" s="98" t="s">
        <v>111</v>
      </c>
      <c r="V6913" s="98" t="s">
        <v>3139</v>
      </c>
      <c r="W6913" s="69">
        <f t="shared" si="214"/>
        <v>5.838292234333587E-2</v>
      </c>
    </row>
    <row r="6914" spans="1:23">
      <c r="A6914" s="98">
        <f t="shared" si="215"/>
        <v>1704</v>
      </c>
      <c r="B6914" s="99">
        <v>44408</v>
      </c>
      <c r="C6914" s="23">
        <v>4511</v>
      </c>
      <c r="D6914" s="23">
        <v>9</v>
      </c>
      <c r="E6914" s="98" t="s">
        <v>49</v>
      </c>
      <c r="F6914" s="98" t="s">
        <v>53</v>
      </c>
      <c r="G6914" s="98" t="s">
        <v>4242</v>
      </c>
      <c r="H6914" s="98" t="s">
        <v>9126</v>
      </c>
      <c r="I6914" s="98" t="s">
        <v>6008</v>
      </c>
      <c r="J6914" s="99">
        <v>46112</v>
      </c>
      <c r="K6914" s="107">
        <v>30000000</v>
      </c>
      <c r="L6914" s="98" t="s">
        <v>9127</v>
      </c>
      <c r="M6914" s="23">
        <v>1800</v>
      </c>
      <c r="N6914" s="23">
        <v>1</v>
      </c>
      <c r="O6914" s="107">
        <v>30000000</v>
      </c>
      <c r="P6914" s="23">
        <v>180</v>
      </c>
      <c r="Q6914" s="23">
        <v>2</v>
      </c>
      <c r="R6914" s="23">
        <v>2</v>
      </c>
      <c r="S6914" s="23">
        <v>0</v>
      </c>
      <c r="T6914" s="47">
        <v>30.095455999999999</v>
      </c>
      <c r="U6914" s="98" t="s">
        <v>111</v>
      </c>
      <c r="V6914" s="98" t="s">
        <v>3139</v>
      </c>
      <c r="W6914" s="69">
        <f t="shared" ref="W6914:W6977" si="216">+T6914/SUM($T$2:$T$5848)*A6914</f>
        <v>0.15973278823048015</v>
      </c>
    </row>
    <row r="6915" spans="1:23">
      <c r="A6915" s="98">
        <f t="shared" ref="A6915:A6978" si="217">+J6915-B6915</f>
        <v>974</v>
      </c>
      <c r="B6915" s="99">
        <v>44408</v>
      </c>
      <c r="C6915" s="23">
        <v>4512</v>
      </c>
      <c r="D6915" s="23">
        <v>9</v>
      </c>
      <c r="E6915" s="98" t="s">
        <v>49</v>
      </c>
      <c r="F6915" s="98" t="s">
        <v>53</v>
      </c>
      <c r="G6915" s="98" t="s">
        <v>4242</v>
      </c>
      <c r="H6915" s="98" t="s">
        <v>9126</v>
      </c>
      <c r="I6915" s="98" t="s">
        <v>6008</v>
      </c>
      <c r="J6915" s="99">
        <v>45382</v>
      </c>
      <c r="K6915" s="107">
        <v>10000000</v>
      </c>
      <c r="L6915" s="98" t="s">
        <v>9127</v>
      </c>
      <c r="M6915" s="23">
        <v>1080</v>
      </c>
      <c r="N6915" s="23">
        <v>1</v>
      </c>
      <c r="O6915" s="107">
        <v>10000000</v>
      </c>
      <c r="P6915" s="23">
        <v>30</v>
      </c>
      <c r="Q6915" s="23">
        <v>2</v>
      </c>
      <c r="R6915" s="23">
        <v>2</v>
      </c>
      <c r="S6915" s="23">
        <v>0</v>
      </c>
      <c r="T6915" s="47">
        <v>9.1666659999999993</v>
      </c>
      <c r="U6915" s="98" t="s">
        <v>111</v>
      </c>
      <c r="V6915" s="98" t="s">
        <v>3139</v>
      </c>
      <c r="W6915" s="69">
        <f t="shared" si="216"/>
        <v>2.7809547254878338E-2</v>
      </c>
    </row>
    <row r="6916" spans="1:23">
      <c r="A6916" s="98">
        <f t="shared" si="217"/>
        <v>1704</v>
      </c>
      <c r="B6916" s="99">
        <v>44408</v>
      </c>
      <c r="C6916" s="23">
        <v>4513</v>
      </c>
      <c r="D6916" s="23">
        <v>9</v>
      </c>
      <c r="E6916" s="98" t="s">
        <v>49</v>
      </c>
      <c r="F6916" s="98" t="s">
        <v>53</v>
      </c>
      <c r="G6916" s="98" t="s">
        <v>4242</v>
      </c>
      <c r="H6916" s="98" t="s">
        <v>9126</v>
      </c>
      <c r="I6916" s="98" t="s">
        <v>6008</v>
      </c>
      <c r="J6916" s="99">
        <v>46112</v>
      </c>
      <c r="K6916" s="107">
        <v>10000000</v>
      </c>
      <c r="L6916" s="98" t="s">
        <v>9127</v>
      </c>
      <c r="M6916" s="23">
        <v>1800</v>
      </c>
      <c r="N6916" s="23">
        <v>1</v>
      </c>
      <c r="O6916" s="107">
        <v>10000000</v>
      </c>
      <c r="P6916" s="23">
        <v>180</v>
      </c>
      <c r="Q6916" s="23">
        <v>2</v>
      </c>
      <c r="R6916" s="23">
        <v>2</v>
      </c>
      <c r="S6916" s="23">
        <v>0</v>
      </c>
      <c r="T6916" s="47">
        <v>10</v>
      </c>
      <c r="U6916" s="98" t="s">
        <v>111</v>
      </c>
      <c r="V6916" s="98" t="s">
        <v>3139</v>
      </c>
      <c r="W6916" s="69">
        <f t="shared" si="216"/>
        <v>5.3075383948487161E-2</v>
      </c>
    </row>
    <row r="6917" spans="1:23">
      <c r="A6917" s="98">
        <f t="shared" si="217"/>
        <v>974</v>
      </c>
      <c r="B6917" s="99">
        <v>44408</v>
      </c>
      <c r="C6917" s="23">
        <v>4514</v>
      </c>
      <c r="D6917" s="23">
        <v>9</v>
      </c>
      <c r="E6917" s="98" t="s">
        <v>49</v>
      </c>
      <c r="F6917" s="98" t="s">
        <v>53</v>
      </c>
      <c r="G6917" s="98" t="s">
        <v>4242</v>
      </c>
      <c r="H6917" s="98" t="s">
        <v>9126</v>
      </c>
      <c r="I6917" s="98" t="s">
        <v>6008</v>
      </c>
      <c r="J6917" s="99">
        <v>45382</v>
      </c>
      <c r="K6917" s="107">
        <v>17000000</v>
      </c>
      <c r="L6917" s="98" t="s">
        <v>9127</v>
      </c>
      <c r="M6917" s="23">
        <v>1080</v>
      </c>
      <c r="N6917" s="23">
        <v>1</v>
      </c>
      <c r="O6917" s="107">
        <v>17000000</v>
      </c>
      <c r="P6917" s="23">
        <v>30</v>
      </c>
      <c r="Q6917" s="23">
        <v>2</v>
      </c>
      <c r="R6917" s="23">
        <v>2</v>
      </c>
      <c r="S6917" s="23">
        <v>0</v>
      </c>
      <c r="T6917" s="47">
        <v>15.583334000000001</v>
      </c>
      <c r="U6917" s="98" t="s">
        <v>111</v>
      </c>
      <c r="V6917" s="98" t="s">
        <v>3139</v>
      </c>
      <c r="W6917" s="69">
        <f t="shared" si="216"/>
        <v>4.7276235794077401E-2</v>
      </c>
    </row>
    <row r="6918" spans="1:23">
      <c r="A6918" s="98">
        <f t="shared" si="217"/>
        <v>1704</v>
      </c>
      <c r="B6918" s="99">
        <v>44408</v>
      </c>
      <c r="C6918" s="23">
        <v>4515</v>
      </c>
      <c r="D6918" s="23">
        <v>9</v>
      </c>
      <c r="E6918" s="98" t="s">
        <v>49</v>
      </c>
      <c r="F6918" s="98" t="s">
        <v>53</v>
      </c>
      <c r="G6918" s="98" t="s">
        <v>4242</v>
      </c>
      <c r="H6918" s="98" t="s">
        <v>9126</v>
      </c>
      <c r="I6918" s="98" t="s">
        <v>6008</v>
      </c>
      <c r="J6918" s="99">
        <v>46112</v>
      </c>
      <c r="K6918" s="107">
        <v>50000000</v>
      </c>
      <c r="L6918" s="98" t="s">
        <v>9127</v>
      </c>
      <c r="M6918" s="23">
        <v>1800</v>
      </c>
      <c r="N6918" s="23">
        <v>1</v>
      </c>
      <c r="O6918" s="107">
        <v>50000000</v>
      </c>
      <c r="P6918" s="23">
        <v>180</v>
      </c>
      <c r="Q6918" s="23">
        <v>2</v>
      </c>
      <c r="R6918" s="23">
        <v>2</v>
      </c>
      <c r="S6918" s="23">
        <v>0</v>
      </c>
      <c r="T6918" s="47">
        <v>50.130400000000002</v>
      </c>
      <c r="U6918" s="98" t="s">
        <v>111</v>
      </c>
      <c r="V6918" s="98" t="s">
        <v>3139</v>
      </c>
      <c r="W6918" s="69">
        <f t="shared" si="216"/>
        <v>0.26606902274912408</v>
      </c>
    </row>
    <row r="6919" spans="1:23">
      <c r="A6919" s="98">
        <f t="shared" si="217"/>
        <v>1704</v>
      </c>
      <c r="B6919" s="99">
        <v>44408</v>
      </c>
      <c r="C6919" s="23">
        <v>4516</v>
      </c>
      <c r="D6919" s="23">
        <v>9</v>
      </c>
      <c r="E6919" s="98" t="s">
        <v>49</v>
      </c>
      <c r="F6919" s="98" t="s">
        <v>53</v>
      </c>
      <c r="G6919" s="98" t="s">
        <v>4242</v>
      </c>
      <c r="H6919" s="98" t="s">
        <v>9126</v>
      </c>
      <c r="I6919" s="98" t="s">
        <v>6008</v>
      </c>
      <c r="J6919" s="99">
        <v>46112</v>
      </c>
      <c r="K6919" s="107">
        <v>16000000</v>
      </c>
      <c r="L6919" s="98" t="s">
        <v>9127</v>
      </c>
      <c r="M6919" s="23">
        <v>1800</v>
      </c>
      <c r="N6919" s="23">
        <v>1</v>
      </c>
      <c r="O6919" s="107">
        <v>16000000</v>
      </c>
      <c r="P6919" s="23">
        <v>180</v>
      </c>
      <c r="Q6919" s="23">
        <v>2</v>
      </c>
      <c r="R6919" s="23">
        <v>2</v>
      </c>
      <c r="S6919" s="23">
        <v>0</v>
      </c>
      <c r="T6919" s="47">
        <v>16</v>
      </c>
      <c r="U6919" s="98" t="s">
        <v>111</v>
      </c>
      <c r="V6919" s="98" t="s">
        <v>3139</v>
      </c>
      <c r="W6919" s="69">
        <f t="shared" si="216"/>
        <v>8.4920614317579454E-2</v>
      </c>
    </row>
    <row r="6920" spans="1:23">
      <c r="A6920" s="98">
        <f t="shared" si="217"/>
        <v>974</v>
      </c>
      <c r="B6920" s="99">
        <v>44408</v>
      </c>
      <c r="C6920" s="23">
        <v>4517</v>
      </c>
      <c r="D6920" s="23">
        <v>9</v>
      </c>
      <c r="E6920" s="98" t="s">
        <v>49</v>
      </c>
      <c r="F6920" s="98" t="s">
        <v>53</v>
      </c>
      <c r="G6920" s="98" t="s">
        <v>4242</v>
      </c>
      <c r="H6920" s="98" t="s">
        <v>9126</v>
      </c>
      <c r="I6920" s="98" t="s">
        <v>6008</v>
      </c>
      <c r="J6920" s="99">
        <v>45382</v>
      </c>
      <c r="K6920" s="107">
        <v>15000000</v>
      </c>
      <c r="L6920" s="98" t="s">
        <v>9127</v>
      </c>
      <c r="M6920" s="23">
        <v>1080</v>
      </c>
      <c r="N6920" s="23">
        <v>1</v>
      </c>
      <c r="O6920" s="107">
        <v>15000000</v>
      </c>
      <c r="P6920" s="23">
        <v>90</v>
      </c>
      <c r="Q6920" s="23">
        <v>2</v>
      </c>
      <c r="R6920" s="23">
        <v>2</v>
      </c>
      <c r="S6920" s="23">
        <v>0</v>
      </c>
      <c r="T6920" s="47">
        <v>13.75</v>
      </c>
      <c r="U6920" s="98" t="s">
        <v>111</v>
      </c>
      <c r="V6920" s="98" t="s">
        <v>3139</v>
      </c>
      <c r="W6920" s="69">
        <f t="shared" si="216"/>
        <v>4.1714323916086517E-2</v>
      </c>
    </row>
    <row r="6921" spans="1:23">
      <c r="A6921" s="98">
        <f t="shared" si="217"/>
        <v>1709</v>
      </c>
      <c r="B6921" s="99">
        <v>44408</v>
      </c>
      <c r="C6921" s="23">
        <v>4518</v>
      </c>
      <c r="D6921" s="23">
        <v>9</v>
      </c>
      <c r="E6921" s="98" t="s">
        <v>49</v>
      </c>
      <c r="F6921" s="98" t="s">
        <v>53</v>
      </c>
      <c r="G6921" s="98" t="s">
        <v>4242</v>
      </c>
      <c r="H6921" s="98" t="s">
        <v>9126</v>
      </c>
      <c r="I6921" s="98" t="s">
        <v>6103</v>
      </c>
      <c r="J6921" s="99">
        <v>46117</v>
      </c>
      <c r="K6921" s="107">
        <v>30000000</v>
      </c>
      <c r="L6921" s="98" t="s">
        <v>9127</v>
      </c>
      <c r="M6921" s="23">
        <v>1800</v>
      </c>
      <c r="N6921" s="23">
        <v>1</v>
      </c>
      <c r="O6921" s="107">
        <v>30000000</v>
      </c>
      <c r="P6921" s="23">
        <v>360</v>
      </c>
      <c r="Q6921" s="23">
        <v>2</v>
      </c>
      <c r="R6921" s="23">
        <v>2</v>
      </c>
      <c r="S6921" s="23">
        <v>2.77</v>
      </c>
      <c r="T6921" s="47">
        <v>30.04787</v>
      </c>
      <c r="U6921" s="98" t="s">
        <v>111</v>
      </c>
      <c r="V6921" s="98" t="s">
        <v>3139</v>
      </c>
      <c r="W6921" s="69">
        <f t="shared" si="216"/>
        <v>0.15994818211132319</v>
      </c>
    </row>
    <row r="6922" spans="1:23">
      <c r="A6922" s="98">
        <f t="shared" si="217"/>
        <v>979</v>
      </c>
      <c r="B6922" s="99">
        <v>44408</v>
      </c>
      <c r="C6922" s="23">
        <v>4519</v>
      </c>
      <c r="D6922" s="23">
        <v>9</v>
      </c>
      <c r="E6922" s="98" t="s">
        <v>49</v>
      </c>
      <c r="F6922" s="98" t="s">
        <v>53</v>
      </c>
      <c r="G6922" s="98" t="s">
        <v>4242</v>
      </c>
      <c r="H6922" s="98" t="s">
        <v>9126</v>
      </c>
      <c r="I6922" s="98" t="s">
        <v>6103</v>
      </c>
      <c r="J6922" s="99">
        <v>45387</v>
      </c>
      <c r="K6922" s="107">
        <v>11000000</v>
      </c>
      <c r="L6922" s="98" t="s">
        <v>9127</v>
      </c>
      <c r="M6922" s="23">
        <v>1080</v>
      </c>
      <c r="N6922" s="23">
        <v>1</v>
      </c>
      <c r="O6922" s="107">
        <v>11000000</v>
      </c>
      <c r="P6922" s="23">
        <v>180</v>
      </c>
      <c r="Q6922" s="23">
        <v>2</v>
      </c>
      <c r="R6922" s="23">
        <v>2</v>
      </c>
      <c r="S6922" s="23">
        <v>0</v>
      </c>
      <c r="T6922" s="47">
        <v>11</v>
      </c>
      <c r="U6922" s="98" t="s">
        <v>111</v>
      </c>
      <c r="V6922" s="98" t="s">
        <v>3139</v>
      </c>
      <c r="W6922" s="69">
        <f t="shared" si="216"/>
        <v>3.3542770524721724E-2</v>
      </c>
    </row>
    <row r="6923" spans="1:23">
      <c r="A6923" s="98">
        <f t="shared" si="217"/>
        <v>1710</v>
      </c>
      <c r="B6923" s="99">
        <v>44408</v>
      </c>
      <c r="C6923" s="23">
        <v>4520</v>
      </c>
      <c r="D6923" s="23">
        <v>9</v>
      </c>
      <c r="E6923" s="98" t="s">
        <v>49</v>
      </c>
      <c r="F6923" s="98" t="s">
        <v>53</v>
      </c>
      <c r="G6923" s="98" t="s">
        <v>4242</v>
      </c>
      <c r="H6923" s="98" t="s">
        <v>9126</v>
      </c>
      <c r="I6923" s="98" t="s">
        <v>6304</v>
      </c>
      <c r="J6923" s="99">
        <v>46118</v>
      </c>
      <c r="K6923" s="107">
        <v>40000000</v>
      </c>
      <c r="L6923" s="98" t="s">
        <v>9127</v>
      </c>
      <c r="M6923" s="23">
        <v>1800</v>
      </c>
      <c r="N6923" s="23">
        <v>1</v>
      </c>
      <c r="O6923" s="107">
        <v>40000000</v>
      </c>
      <c r="P6923" s="23">
        <v>180</v>
      </c>
      <c r="Q6923" s="23">
        <v>2</v>
      </c>
      <c r="R6923" s="23">
        <v>2</v>
      </c>
      <c r="S6923" s="23">
        <v>0</v>
      </c>
      <c r="T6923" s="47">
        <v>40.125951999999998</v>
      </c>
      <c r="U6923" s="98" t="s">
        <v>111</v>
      </c>
      <c r="V6923" s="98" t="s">
        <v>3139</v>
      </c>
      <c r="W6923" s="69">
        <f t="shared" si="216"/>
        <v>0.21371992534475051</v>
      </c>
    </row>
    <row r="6924" spans="1:23">
      <c r="A6924" s="98">
        <f t="shared" si="217"/>
        <v>1710</v>
      </c>
      <c r="B6924" s="99">
        <v>44408</v>
      </c>
      <c r="C6924" s="23">
        <v>4521</v>
      </c>
      <c r="D6924" s="23">
        <v>9</v>
      </c>
      <c r="E6924" s="98" t="s">
        <v>49</v>
      </c>
      <c r="F6924" s="98" t="s">
        <v>53</v>
      </c>
      <c r="G6924" s="98" t="s">
        <v>4242</v>
      </c>
      <c r="H6924" s="98" t="s">
        <v>9126</v>
      </c>
      <c r="I6924" s="98" t="s">
        <v>6304</v>
      </c>
      <c r="J6924" s="99">
        <v>46118</v>
      </c>
      <c r="K6924" s="107">
        <v>15000000</v>
      </c>
      <c r="L6924" s="98" t="s">
        <v>9127</v>
      </c>
      <c r="M6924" s="23">
        <v>1800</v>
      </c>
      <c r="N6924" s="23">
        <v>1</v>
      </c>
      <c r="O6924" s="107">
        <v>15000000</v>
      </c>
      <c r="P6924" s="23">
        <v>180</v>
      </c>
      <c r="Q6924" s="23">
        <v>2</v>
      </c>
      <c r="R6924" s="23">
        <v>2</v>
      </c>
      <c r="S6924" s="23">
        <v>0</v>
      </c>
      <c r="T6924" s="47">
        <v>15</v>
      </c>
      <c r="U6924" s="98" t="s">
        <v>111</v>
      </c>
      <c r="V6924" s="98" t="s">
        <v>3139</v>
      </c>
      <c r="W6924" s="69">
        <f t="shared" si="216"/>
        <v>7.9893403654853035E-2</v>
      </c>
    </row>
    <row r="6925" spans="1:23">
      <c r="A6925" s="98">
        <f t="shared" si="217"/>
        <v>980</v>
      </c>
      <c r="B6925" s="99">
        <v>44408</v>
      </c>
      <c r="C6925" s="23">
        <v>4522</v>
      </c>
      <c r="D6925" s="23">
        <v>9</v>
      </c>
      <c r="E6925" s="98" t="s">
        <v>49</v>
      </c>
      <c r="F6925" s="98" t="s">
        <v>53</v>
      </c>
      <c r="G6925" s="98" t="s">
        <v>4242</v>
      </c>
      <c r="H6925" s="98" t="s">
        <v>9126</v>
      </c>
      <c r="I6925" s="98" t="s">
        <v>6304</v>
      </c>
      <c r="J6925" s="99">
        <v>45388</v>
      </c>
      <c r="K6925" s="107">
        <v>10000000</v>
      </c>
      <c r="L6925" s="98" t="s">
        <v>9127</v>
      </c>
      <c r="M6925" s="23">
        <v>1080</v>
      </c>
      <c r="N6925" s="23">
        <v>1</v>
      </c>
      <c r="O6925" s="107">
        <v>10000000</v>
      </c>
      <c r="P6925" s="23">
        <v>360</v>
      </c>
      <c r="Q6925" s="23">
        <v>2</v>
      </c>
      <c r="R6925" s="23">
        <v>2</v>
      </c>
      <c r="S6925" s="23">
        <v>0</v>
      </c>
      <c r="T6925" s="47">
        <v>10</v>
      </c>
      <c r="U6925" s="98" t="s">
        <v>111</v>
      </c>
      <c r="V6925" s="98" t="s">
        <v>3139</v>
      </c>
      <c r="W6925" s="69">
        <f t="shared" si="216"/>
        <v>3.0524575275538392E-2</v>
      </c>
    </row>
    <row r="6926" spans="1:23">
      <c r="A6926" s="98">
        <f t="shared" si="217"/>
        <v>980</v>
      </c>
      <c r="B6926" s="99">
        <v>44408</v>
      </c>
      <c r="C6926" s="23">
        <v>4523</v>
      </c>
      <c r="D6926" s="23">
        <v>9</v>
      </c>
      <c r="E6926" s="98" t="s">
        <v>49</v>
      </c>
      <c r="F6926" s="98" t="s">
        <v>53</v>
      </c>
      <c r="G6926" s="98" t="s">
        <v>4242</v>
      </c>
      <c r="H6926" s="98" t="s">
        <v>9126</v>
      </c>
      <c r="I6926" s="98" t="s">
        <v>6304</v>
      </c>
      <c r="J6926" s="99">
        <v>45388</v>
      </c>
      <c r="K6926" s="107">
        <v>7000000</v>
      </c>
      <c r="L6926" s="98" t="s">
        <v>9127</v>
      </c>
      <c r="M6926" s="23">
        <v>1080</v>
      </c>
      <c r="N6926" s="23">
        <v>1</v>
      </c>
      <c r="O6926" s="107">
        <v>7000000</v>
      </c>
      <c r="P6926" s="23">
        <v>90</v>
      </c>
      <c r="Q6926" s="23">
        <v>2</v>
      </c>
      <c r="R6926" s="23">
        <v>2</v>
      </c>
      <c r="S6926" s="23">
        <v>0</v>
      </c>
      <c r="T6926" s="47">
        <v>6.4166670000000003</v>
      </c>
      <c r="U6926" s="98" t="s">
        <v>111</v>
      </c>
      <c r="V6926" s="98" t="s">
        <v>3139</v>
      </c>
      <c r="W6926" s="69">
        <f t="shared" si="216"/>
        <v>1.9586603485956311E-2</v>
      </c>
    </row>
    <row r="6927" spans="1:23">
      <c r="A6927" s="98">
        <f t="shared" si="217"/>
        <v>1710</v>
      </c>
      <c r="B6927" s="99">
        <v>44408</v>
      </c>
      <c r="C6927" s="23">
        <v>4524</v>
      </c>
      <c r="D6927" s="23">
        <v>9</v>
      </c>
      <c r="E6927" s="98" t="s">
        <v>49</v>
      </c>
      <c r="F6927" s="98" t="s">
        <v>53</v>
      </c>
      <c r="G6927" s="98" t="s">
        <v>4242</v>
      </c>
      <c r="H6927" s="98" t="s">
        <v>9126</v>
      </c>
      <c r="I6927" s="98" t="s">
        <v>6304</v>
      </c>
      <c r="J6927" s="99">
        <v>46118</v>
      </c>
      <c r="K6927" s="107">
        <v>10000000</v>
      </c>
      <c r="L6927" s="98" t="s">
        <v>9127</v>
      </c>
      <c r="M6927" s="23">
        <v>1800</v>
      </c>
      <c r="N6927" s="23">
        <v>1</v>
      </c>
      <c r="O6927" s="107">
        <v>10000000</v>
      </c>
      <c r="P6927" s="23">
        <v>180</v>
      </c>
      <c r="Q6927" s="23">
        <v>2</v>
      </c>
      <c r="R6927" s="23">
        <v>2</v>
      </c>
      <c r="S6927" s="23">
        <v>0</v>
      </c>
      <c r="T6927" s="47">
        <v>10</v>
      </c>
      <c r="U6927" s="98" t="s">
        <v>111</v>
      </c>
      <c r="V6927" s="98" t="s">
        <v>3139</v>
      </c>
      <c r="W6927" s="69">
        <f t="shared" si="216"/>
        <v>5.3262269103235359E-2</v>
      </c>
    </row>
    <row r="6928" spans="1:23">
      <c r="A6928" s="98">
        <f t="shared" si="217"/>
        <v>980</v>
      </c>
      <c r="B6928" s="99">
        <v>44408</v>
      </c>
      <c r="C6928" s="23">
        <v>4525</v>
      </c>
      <c r="D6928" s="23">
        <v>9</v>
      </c>
      <c r="E6928" s="98" t="s">
        <v>49</v>
      </c>
      <c r="F6928" s="98" t="s">
        <v>53</v>
      </c>
      <c r="G6928" s="98" t="s">
        <v>4242</v>
      </c>
      <c r="H6928" s="98" t="s">
        <v>9126</v>
      </c>
      <c r="I6928" s="98" t="s">
        <v>6304</v>
      </c>
      <c r="J6928" s="99">
        <v>45388</v>
      </c>
      <c r="K6928" s="107">
        <v>10000000</v>
      </c>
      <c r="L6928" s="98" t="s">
        <v>9127</v>
      </c>
      <c r="M6928" s="23">
        <v>1080</v>
      </c>
      <c r="N6928" s="23">
        <v>1</v>
      </c>
      <c r="O6928" s="107">
        <v>10000000</v>
      </c>
      <c r="P6928" s="23">
        <v>360</v>
      </c>
      <c r="Q6928" s="23">
        <v>2</v>
      </c>
      <c r="R6928" s="23">
        <v>2</v>
      </c>
      <c r="S6928" s="23">
        <v>0</v>
      </c>
      <c r="T6928" s="47">
        <v>10</v>
      </c>
      <c r="U6928" s="98" t="s">
        <v>111</v>
      </c>
      <c r="V6928" s="98" t="s">
        <v>3139</v>
      </c>
      <c r="W6928" s="69">
        <f t="shared" si="216"/>
        <v>3.0524575275538392E-2</v>
      </c>
    </row>
    <row r="6929" spans="1:23">
      <c r="A6929" s="98">
        <f t="shared" si="217"/>
        <v>980</v>
      </c>
      <c r="B6929" s="99">
        <v>44408</v>
      </c>
      <c r="C6929" s="23">
        <v>4526</v>
      </c>
      <c r="D6929" s="23">
        <v>9</v>
      </c>
      <c r="E6929" s="98" t="s">
        <v>49</v>
      </c>
      <c r="F6929" s="98" t="s">
        <v>53</v>
      </c>
      <c r="G6929" s="98" t="s">
        <v>4242</v>
      </c>
      <c r="H6929" s="98" t="s">
        <v>9126</v>
      </c>
      <c r="I6929" s="98" t="s">
        <v>6304</v>
      </c>
      <c r="J6929" s="99">
        <v>45388</v>
      </c>
      <c r="K6929" s="107">
        <v>6000000</v>
      </c>
      <c r="L6929" s="98" t="s">
        <v>9127</v>
      </c>
      <c r="M6929" s="23">
        <v>1080</v>
      </c>
      <c r="N6929" s="23">
        <v>1</v>
      </c>
      <c r="O6929" s="107">
        <v>6000000</v>
      </c>
      <c r="P6929" s="23">
        <v>360</v>
      </c>
      <c r="Q6929" s="23">
        <v>2</v>
      </c>
      <c r="R6929" s="23">
        <v>2</v>
      </c>
      <c r="S6929" s="23">
        <v>0</v>
      </c>
      <c r="T6929" s="47">
        <v>6</v>
      </c>
      <c r="U6929" s="98" t="s">
        <v>111</v>
      </c>
      <c r="V6929" s="98" t="s">
        <v>3139</v>
      </c>
      <c r="W6929" s="69">
        <f t="shared" si="216"/>
        <v>1.8314745165323033E-2</v>
      </c>
    </row>
    <row r="6930" spans="1:23">
      <c r="A6930" s="98">
        <f t="shared" si="217"/>
        <v>980</v>
      </c>
      <c r="B6930" s="99">
        <v>44408</v>
      </c>
      <c r="C6930" s="23">
        <v>4527</v>
      </c>
      <c r="D6930" s="23">
        <v>9</v>
      </c>
      <c r="E6930" s="98" t="s">
        <v>49</v>
      </c>
      <c r="F6930" s="98" t="s">
        <v>53</v>
      </c>
      <c r="G6930" s="98" t="s">
        <v>4242</v>
      </c>
      <c r="H6930" s="98" t="s">
        <v>9126</v>
      </c>
      <c r="I6930" s="98" t="s">
        <v>6304</v>
      </c>
      <c r="J6930" s="99">
        <v>45388</v>
      </c>
      <c r="K6930" s="107">
        <v>13000000</v>
      </c>
      <c r="L6930" s="98" t="s">
        <v>9127</v>
      </c>
      <c r="M6930" s="23">
        <v>1080</v>
      </c>
      <c r="N6930" s="23">
        <v>1</v>
      </c>
      <c r="O6930" s="107">
        <v>13000000</v>
      </c>
      <c r="P6930" s="23">
        <v>180</v>
      </c>
      <c r="Q6930" s="23">
        <v>2</v>
      </c>
      <c r="R6930" s="23">
        <v>2</v>
      </c>
      <c r="S6930" s="23">
        <v>0</v>
      </c>
      <c r="T6930" s="47">
        <v>13</v>
      </c>
      <c r="U6930" s="98" t="s">
        <v>111</v>
      </c>
      <c r="V6930" s="98" t="s">
        <v>3139</v>
      </c>
      <c r="W6930" s="69">
        <f t="shared" si="216"/>
        <v>3.9681947858199902E-2</v>
      </c>
    </row>
    <row r="6931" spans="1:23">
      <c r="A6931" s="98">
        <f t="shared" si="217"/>
        <v>980</v>
      </c>
      <c r="B6931" s="99">
        <v>44408</v>
      </c>
      <c r="C6931" s="23">
        <v>4528</v>
      </c>
      <c r="D6931" s="23">
        <v>9</v>
      </c>
      <c r="E6931" s="98" t="s">
        <v>49</v>
      </c>
      <c r="F6931" s="98" t="s">
        <v>53</v>
      </c>
      <c r="G6931" s="98" t="s">
        <v>4242</v>
      </c>
      <c r="H6931" s="98" t="s">
        <v>9126</v>
      </c>
      <c r="I6931" s="98" t="s">
        <v>6304</v>
      </c>
      <c r="J6931" s="99">
        <v>45388</v>
      </c>
      <c r="K6931" s="107">
        <v>18160000</v>
      </c>
      <c r="L6931" s="98" t="s">
        <v>9127</v>
      </c>
      <c r="M6931" s="23">
        <v>1080</v>
      </c>
      <c r="N6931" s="23">
        <v>1</v>
      </c>
      <c r="O6931" s="107">
        <v>18160000</v>
      </c>
      <c r="P6931" s="23">
        <v>90</v>
      </c>
      <c r="Q6931" s="23">
        <v>2</v>
      </c>
      <c r="R6931" s="23">
        <v>2</v>
      </c>
      <c r="S6931" s="23">
        <v>0</v>
      </c>
      <c r="T6931" s="47">
        <v>16.646667000000001</v>
      </c>
      <c r="U6931" s="98" t="s">
        <v>111</v>
      </c>
      <c r="V6931" s="98" t="s">
        <v>3139</v>
      </c>
      <c r="W6931" s="69">
        <f t="shared" si="216"/>
        <v>5.0813243992832081E-2</v>
      </c>
    </row>
    <row r="6932" spans="1:23">
      <c r="A6932" s="98">
        <f t="shared" si="217"/>
        <v>980</v>
      </c>
      <c r="B6932" s="99">
        <v>44408</v>
      </c>
      <c r="C6932" s="23">
        <v>4529</v>
      </c>
      <c r="D6932" s="23">
        <v>9</v>
      </c>
      <c r="E6932" s="98" t="s">
        <v>49</v>
      </c>
      <c r="F6932" s="98" t="s">
        <v>53</v>
      </c>
      <c r="G6932" s="98" t="s">
        <v>4242</v>
      </c>
      <c r="H6932" s="98" t="s">
        <v>9126</v>
      </c>
      <c r="I6932" s="98" t="s">
        <v>6304</v>
      </c>
      <c r="J6932" s="99">
        <v>45388</v>
      </c>
      <c r="K6932" s="107">
        <v>12000000</v>
      </c>
      <c r="L6932" s="98" t="s">
        <v>9127</v>
      </c>
      <c r="M6932" s="23">
        <v>1080</v>
      </c>
      <c r="N6932" s="23">
        <v>1</v>
      </c>
      <c r="O6932" s="107">
        <v>12000000</v>
      </c>
      <c r="P6932" s="23">
        <v>180</v>
      </c>
      <c r="Q6932" s="23">
        <v>2</v>
      </c>
      <c r="R6932" s="23">
        <v>2</v>
      </c>
      <c r="S6932" s="23">
        <v>0</v>
      </c>
      <c r="T6932" s="47">
        <v>12</v>
      </c>
      <c r="U6932" s="98" t="s">
        <v>111</v>
      </c>
      <c r="V6932" s="98" t="s">
        <v>3139</v>
      </c>
      <c r="W6932" s="69">
        <f t="shared" si="216"/>
        <v>3.6629490330646067E-2</v>
      </c>
    </row>
    <row r="6933" spans="1:23">
      <c r="A6933" s="98">
        <f t="shared" si="217"/>
        <v>1711</v>
      </c>
      <c r="B6933" s="99">
        <v>44408</v>
      </c>
      <c r="C6933" s="23">
        <v>4530</v>
      </c>
      <c r="D6933" s="23">
        <v>9</v>
      </c>
      <c r="E6933" s="98" t="s">
        <v>49</v>
      </c>
      <c r="F6933" s="98" t="s">
        <v>53</v>
      </c>
      <c r="G6933" s="98" t="s">
        <v>4242</v>
      </c>
      <c r="H6933" s="98" t="s">
        <v>9126</v>
      </c>
      <c r="I6933" s="98" t="s">
        <v>6067</v>
      </c>
      <c r="J6933" s="99">
        <v>46119</v>
      </c>
      <c r="K6933" s="107">
        <v>5000000</v>
      </c>
      <c r="L6933" s="98" t="s">
        <v>9127</v>
      </c>
      <c r="M6933" s="23">
        <v>1800</v>
      </c>
      <c r="N6933" s="23">
        <v>1</v>
      </c>
      <c r="O6933" s="107">
        <v>5000000</v>
      </c>
      <c r="P6933" s="23">
        <v>30</v>
      </c>
      <c r="Q6933" s="23">
        <v>2</v>
      </c>
      <c r="R6933" s="23">
        <v>2</v>
      </c>
      <c r="S6933" s="23">
        <v>0</v>
      </c>
      <c r="T6933" s="47">
        <v>4.7500010000000001</v>
      </c>
      <c r="U6933" s="98" t="s">
        <v>111</v>
      </c>
      <c r="V6933" s="98" t="s">
        <v>3139</v>
      </c>
      <c r="W6933" s="69">
        <f t="shared" si="216"/>
        <v>2.5314378228129354E-2</v>
      </c>
    </row>
    <row r="6934" spans="1:23">
      <c r="A6934" s="98">
        <f t="shared" si="217"/>
        <v>981</v>
      </c>
      <c r="B6934" s="99">
        <v>44408</v>
      </c>
      <c r="C6934" s="23">
        <v>4531</v>
      </c>
      <c r="D6934" s="23">
        <v>9</v>
      </c>
      <c r="E6934" s="98" t="s">
        <v>49</v>
      </c>
      <c r="F6934" s="98" t="s">
        <v>53</v>
      </c>
      <c r="G6934" s="98" t="s">
        <v>4242</v>
      </c>
      <c r="H6934" s="98" t="s">
        <v>9126</v>
      </c>
      <c r="I6934" s="98" t="s">
        <v>6067</v>
      </c>
      <c r="J6934" s="99">
        <v>45389</v>
      </c>
      <c r="K6934" s="107">
        <v>5500000</v>
      </c>
      <c r="L6934" s="98" t="s">
        <v>9127</v>
      </c>
      <c r="M6934" s="23">
        <v>1080</v>
      </c>
      <c r="N6934" s="23">
        <v>1</v>
      </c>
      <c r="O6934" s="107">
        <v>5500000</v>
      </c>
      <c r="P6934" s="23">
        <v>180</v>
      </c>
      <c r="Q6934" s="23">
        <v>2</v>
      </c>
      <c r="R6934" s="23">
        <v>2</v>
      </c>
      <c r="S6934" s="23">
        <v>0</v>
      </c>
      <c r="T6934" s="47">
        <v>5.5</v>
      </c>
      <c r="U6934" s="98" t="s">
        <v>111</v>
      </c>
      <c r="V6934" s="98" t="s">
        <v>3139</v>
      </c>
      <c r="W6934" s="69">
        <f t="shared" si="216"/>
        <v>1.6805647540731366E-2</v>
      </c>
    </row>
    <row r="6935" spans="1:23">
      <c r="A6935" s="98">
        <f t="shared" si="217"/>
        <v>981</v>
      </c>
      <c r="B6935" s="99">
        <v>44408</v>
      </c>
      <c r="C6935" s="23">
        <v>4532</v>
      </c>
      <c r="D6935" s="23">
        <v>9</v>
      </c>
      <c r="E6935" s="98" t="s">
        <v>49</v>
      </c>
      <c r="F6935" s="98" t="s">
        <v>53</v>
      </c>
      <c r="G6935" s="98" t="s">
        <v>4242</v>
      </c>
      <c r="H6935" s="98" t="s">
        <v>9126</v>
      </c>
      <c r="I6935" s="98" t="s">
        <v>6067</v>
      </c>
      <c r="J6935" s="99">
        <v>45389</v>
      </c>
      <c r="K6935" s="107">
        <v>30000000</v>
      </c>
      <c r="L6935" s="98" t="s">
        <v>9127</v>
      </c>
      <c r="M6935" s="23">
        <v>1080</v>
      </c>
      <c r="N6935" s="23">
        <v>1</v>
      </c>
      <c r="O6935" s="107">
        <v>30000000</v>
      </c>
      <c r="P6935" s="23">
        <v>180</v>
      </c>
      <c r="Q6935" s="23">
        <v>2</v>
      </c>
      <c r="R6935" s="23">
        <v>2</v>
      </c>
      <c r="S6935" s="23">
        <v>0</v>
      </c>
      <c r="T6935" s="47">
        <v>30</v>
      </c>
      <c r="U6935" s="98" t="s">
        <v>111</v>
      </c>
      <c r="V6935" s="98" t="s">
        <v>3139</v>
      </c>
      <c r="W6935" s="69">
        <f t="shared" si="216"/>
        <v>9.166716840398928E-2</v>
      </c>
    </row>
    <row r="6936" spans="1:23">
      <c r="A6936" s="98">
        <f t="shared" si="217"/>
        <v>981</v>
      </c>
      <c r="B6936" s="99">
        <v>44408</v>
      </c>
      <c r="C6936" s="23">
        <v>4533</v>
      </c>
      <c r="D6936" s="23">
        <v>9</v>
      </c>
      <c r="E6936" s="98" t="s">
        <v>49</v>
      </c>
      <c r="F6936" s="98" t="s">
        <v>53</v>
      </c>
      <c r="G6936" s="98" t="s">
        <v>4242</v>
      </c>
      <c r="H6936" s="98" t="s">
        <v>9126</v>
      </c>
      <c r="I6936" s="98" t="s">
        <v>6067</v>
      </c>
      <c r="J6936" s="99">
        <v>45389</v>
      </c>
      <c r="K6936" s="107">
        <v>13000000</v>
      </c>
      <c r="L6936" s="98" t="s">
        <v>9127</v>
      </c>
      <c r="M6936" s="23">
        <v>1080</v>
      </c>
      <c r="N6936" s="23">
        <v>1</v>
      </c>
      <c r="O6936" s="107">
        <v>13000000</v>
      </c>
      <c r="P6936" s="23">
        <v>90</v>
      </c>
      <c r="Q6936" s="23">
        <v>2</v>
      </c>
      <c r="R6936" s="23">
        <v>2</v>
      </c>
      <c r="S6936" s="23">
        <v>0</v>
      </c>
      <c r="T6936" s="47">
        <v>11.916667</v>
      </c>
      <c r="U6936" s="98" t="s">
        <v>111</v>
      </c>
      <c r="V6936" s="98" t="s">
        <v>3139</v>
      </c>
      <c r="W6936" s="69">
        <f t="shared" si="216"/>
        <v>3.6412237356775387E-2</v>
      </c>
    </row>
    <row r="6937" spans="1:23">
      <c r="A6937" s="98">
        <f t="shared" si="217"/>
        <v>1711</v>
      </c>
      <c r="B6937" s="99">
        <v>44408</v>
      </c>
      <c r="C6937" s="23">
        <v>4534</v>
      </c>
      <c r="D6937" s="23">
        <v>9</v>
      </c>
      <c r="E6937" s="98" t="s">
        <v>49</v>
      </c>
      <c r="F6937" s="98" t="s">
        <v>53</v>
      </c>
      <c r="G6937" s="98" t="s">
        <v>4242</v>
      </c>
      <c r="H6937" s="98" t="s">
        <v>9126</v>
      </c>
      <c r="I6937" s="98" t="s">
        <v>6067</v>
      </c>
      <c r="J6937" s="99">
        <v>46119</v>
      </c>
      <c r="K6937" s="107">
        <v>15000000</v>
      </c>
      <c r="L6937" s="98" t="s">
        <v>9127</v>
      </c>
      <c r="M6937" s="23">
        <v>1800</v>
      </c>
      <c r="N6937" s="23">
        <v>1</v>
      </c>
      <c r="O6937" s="107">
        <v>15000000</v>
      </c>
      <c r="P6937" s="23">
        <v>360</v>
      </c>
      <c r="Q6937" s="23">
        <v>2</v>
      </c>
      <c r="R6937" s="23">
        <v>2</v>
      </c>
      <c r="S6937" s="23">
        <v>0</v>
      </c>
      <c r="T6937" s="47">
        <v>15</v>
      </c>
      <c r="U6937" s="98" t="s">
        <v>111</v>
      </c>
      <c r="V6937" s="98" t="s">
        <v>3139</v>
      </c>
      <c r="W6937" s="69">
        <f t="shared" si="216"/>
        <v>7.9940124943540081E-2</v>
      </c>
    </row>
    <row r="6938" spans="1:23">
      <c r="A6938" s="98">
        <f t="shared" si="217"/>
        <v>981</v>
      </c>
      <c r="B6938" s="99">
        <v>44408</v>
      </c>
      <c r="C6938" s="23">
        <v>4535</v>
      </c>
      <c r="D6938" s="23">
        <v>9</v>
      </c>
      <c r="E6938" s="98" t="s">
        <v>49</v>
      </c>
      <c r="F6938" s="98" t="s">
        <v>53</v>
      </c>
      <c r="G6938" s="98" t="s">
        <v>4242</v>
      </c>
      <c r="H6938" s="98" t="s">
        <v>9126</v>
      </c>
      <c r="I6938" s="98" t="s">
        <v>6067</v>
      </c>
      <c r="J6938" s="99">
        <v>45389</v>
      </c>
      <c r="K6938" s="107">
        <v>6500000</v>
      </c>
      <c r="L6938" s="98" t="s">
        <v>9127</v>
      </c>
      <c r="M6938" s="23">
        <v>1080</v>
      </c>
      <c r="N6938" s="23">
        <v>1</v>
      </c>
      <c r="O6938" s="107">
        <v>6500000</v>
      </c>
      <c r="P6938" s="23">
        <v>180</v>
      </c>
      <c r="Q6938" s="23">
        <v>2</v>
      </c>
      <c r="R6938" s="23">
        <v>2</v>
      </c>
      <c r="S6938" s="23">
        <v>0</v>
      </c>
      <c r="T6938" s="47">
        <v>6.5</v>
      </c>
      <c r="U6938" s="98" t="s">
        <v>111</v>
      </c>
      <c r="V6938" s="98" t="s">
        <v>3139</v>
      </c>
      <c r="W6938" s="69">
        <f t="shared" si="216"/>
        <v>1.9861219820864341E-2</v>
      </c>
    </row>
    <row r="6939" spans="1:23">
      <c r="A6939" s="98">
        <f t="shared" si="217"/>
        <v>981</v>
      </c>
      <c r="B6939" s="99">
        <v>44408</v>
      </c>
      <c r="C6939" s="23">
        <v>4536</v>
      </c>
      <c r="D6939" s="23">
        <v>9</v>
      </c>
      <c r="E6939" s="98" t="s">
        <v>49</v>
      </c>
      <c r="F6939" s="98" t="s">
        <v>53</v>
      </c>
      <c r="G6939" s="98" t="s">
        <v>4242</v>
      </c>
      <c r="H6939" s="98" t="s">
        <v>9126</v>
      </c>
      <c r="I6939" s="98" t="s">
        <v>6067</v>
      </c>
      <c r="J6939" s="99">
        <v>45389</v>
      </c>
      <c r="K6939" s="107">
        <v>5000000</v>
      </c>
      <c r="L6939" s="98" t="s">
        <v>9127</v>
      </c>
      <c r="M6939" s="23">
        <v>1080</v>
      </c>
      <c r="N6939" s="23">
        <v>1</v>
      </c>
      <c r="O6939" s="107">
        <v>5000000</v>
      </c>
      <c r="P6939" s="23">
        <v>180</v>
      </c>
      <c r="Q6939" s="23">
        <v>2</v>
      </c>
      <c r="R6939" s="23">
        <v>2</v>
      </c>
      <c r="S6939" s="23">
        <v>0</v>
      </c>
      <c r="T6939" s="47">
        <v>5</v>
      </c>
      <c r="U6939" s="98" t="s">
        <v>111</v>
      </c>
      <c r="V6939" s="98" t="s">
        <v>3139</v>
      </c>
      <c r="W6939" s="69">
        <f t="shared" si="216"/>
        <v>1.5277861400664878E-2</v>
      </c>
    </row>
    <row r="6940" spans="1:23">
      <c r="A6940" s="98">
        <f t="shared" si="217"/>
        <v>1711</v>
      </c>
      <c r="B6940" s="99">
        <v>44408</v>
      </c>
      <c r="C6940" s="23">
        <v>4537</v>
      </c>
      <c r="D6940" s="23">
        <v>9</v>
      </c>
      <c r="E6940" s="98" t="s">
        <v>49</v>
      </c>
      <c r="F6940" s="98" t="s">
        <v>53</v>
      </c>
      <c r="G6940" s="98" t="s">
        <v>4242</v>
      </c>
      <c r="H6940" s="98" t="s">
        <v>9126</v>
      </c>
      <c r="I6940" s="98" t="s">
        <v>6067</v>
      </c>
      <c r="J6940" s="99">
        <v>46119</v>
      </c>
      <c r="K6940" s="107">
        <v>30000000</v>
      </c>
      <c r="L6940" s="98" t="s">
        <v>9127</v>
      </c>
      <c r="M6940" s="23">
        <v>1800</v>
      </c>
      <c r="N6940" s="23">
        <v>1</v>
      </c>
      <c r="O6940" s="107">
        <v>30000000</v>
      </c>
      <c r="P6940" s="23">
        <v>180</v>
      </c>
      <c r="Q6940" s="23">
        <v>2</v>
      </c>
      <c r="R6940" s="23">
        <v>2</v>
      </c>
      <c r="S6940" s="23">
        <v>2.74</v>
      </c>
      <c r="T6940" s="47">
        <v>30.093285000000002</v>
      </c>
      <c r="U6940" s="98" t="s">
        <v>111</v>
      </c>
      <c r="V6940" s="98" t="s">
        <v>3139</v>
      </c>
      <c r="W6940" s="69">
        <f t="shared" si="216"/>
        <v>0.16037739752410404</v>
      </c>
    </row>
    <row r="6941" spans="1:23">
      <c r="A6941" s="98">
        <f t="shared" si="217"/>
        <v>1712</v>
      </c>
      <c r="B6941" s="99">
        <v>44408</v>
      </c>
      <c r="C6941" s="23">
        <v>4538</v>
      </c>
      <c r="D6941" s="23">
        <v>9</v>
      </c>
      <c r="E6941" s="98" t="s">
        <v>49</v>
      </c>
      <c r="F6941" s="98" t="s">
        <v>53</v>
      </c>
      <c r="G6941" s="98" t="s">
        <v>4242</v>
      </c>
      <c r="H6941" s="98" t="s">
        <v>9126</v>
      </c>
      <c r="I6941" s="98" t="s">
        <v>6069</v>
      </c>
      <c r="J6941" s="99">
        <v>46120</v>
      </c>
      <c r="K6941" s="107">
        <v>8000000</v>
      </c>
      <c r="L6941" s="98" t="s">
        <v>9127</v>
      </c>
      <c r="M6941" s="23">
        <v>1800</v>
      </c>
      <c r="N6941" s="23">
        <v>1</v>
      </c>
      <c r="O6941" s="107">
        <v>8000000</v>
      </c>
      <c r="P6941" s="23">
        <v>180</v>
      </c>
      <c r="Q6941" s="23">
        <v>2</v>
      </c>
      <c r="R6941" s="23">
        <v>2</v>
      </c>
      <c r="S6941" s="23">
        <v>0</v>
      </c>
      <c r="T6941" s="47">
        <v>8</v>
      </c>
      <c r="U6941" s="98" t="s">
        <v>111</v>
      </c>
      <c r="V6941" s="98" t="s">
        <v>3139</v>
      </c>
      <c r="W6941" s="69">
        <f t="shared" si="216"/>
        <v>4.2659651323854471E-2</v>
      </c>
    </row>
    <row r="6942" spans="1:23">
      <c r="A6942" s="98">
        <f t="shared" si="217"/>
        <v>1712</v>
      </c>
      <c r="B6942" s="99">
        <v>44408</v>
      </c>
      <c r="C6942" s="23">
        <v>4539</v>
      </c>
      <c r="D6942" s="23">
        <v>9</v>
      </c>
      <c r="E6942" s="98" t="s">
        <v>49</v>
      </c>
      <c r="F6942" s="98" t="s">
        <v>53</v>
      </c>
      <c r="G6942" s="98" t="s">
        <v>4242</v>
      </c>
      <c r="H6942" s="98" t="s">
        <v>9126</v>
      </c>
      <c r="I6942" s="98" t="s">
        <v>6069</v>
      </c>
      <c r="J6942" s="99">
        <v>46120</v>
      </c>
      <c r="K6942" s="107">
        <v>10000000</v>
      </c>
      <c r="L6942" s="98" t="s">
        <v>9127</v>
      </c>
      <c r="M6942" s="23">
        <v>1800</v>
      </c>
      <c r="N6942" s="23">
        <v>1</v>
      </c>
      <c r="O6942" s="107">
        <v>10000000</v>
      </c>
      <c r="P6942" s="23">
        <v>180</v>
      </c>
      <c r="Q6942" s="23">
        <v>2</v>
      </c>
      <c r="R6942" s="23">
        <v>2</v>
      </c>
      <c r="S6942" s="23">
        <v>0</v>
      </c>
      <c r="T6942" s="47">
        <v>10</v>
      </c>
      <c r="U6942" s="98" t="s">
        <v>111</v>
      </c>
      <c r="V6942" s="98" t="s">
        <v>3139</v>
      </c>
      <c r="W6942" s="69">
        <f t="shared" si="216"/>
        <v>5.3324564154818087E-2</v>
      </c>
    </row>
    <row r="6943" spans="1:23">
      <c r="A6943" s="98">
        <f t="shared" si="217"/>
        <v>1712</v>
      </c>
      <c r="B6943" s="99">
        <v>44408</v>
      </c>
      <c r="C6943" s="23">
        <v>4540</v>
      </c>
      <c r="D6943" s="23">
        <v>9</v>
      </c>
      <c r="E6943" s="98" t="s">
        <v>49</v>
      </c>
      <c r="F6943" s="98" t="s">
        <v>53</v>
      </c>
      <c r="G6943" s="98" t="s">
        <v>4242</v>
      </c>
      <c r="H6943" s="98" t="s">
        <v>9126</v>
      </c>
      <c r="I6943" s="98" t="s">
        <v>6069</v>
      </c>
      <c r="J6943" s="99">
        <v>46120</v>
      </c>
      <c r="K6943" s="107">
        <v>100000000</v>
      </c>
      <c r="L6943" s="98" t="s">
        <v>9127</v>
      </c>
      <c r="M6943" s="23">
        <v>1800</v>
      </c>
      <c r="N6943" s="23">
        <v>1</v>
      </c>
      <c r="O6943" s="107">
        <v>100000000</v>
      </c>
      <c r="P6943" s="23">
        <v>180</v>
      </c>
      <c r="Q6943" s="23">
        <v>2</v>
      </c>
      <c r="R6943" s="23">
        <v>2</v>
      </c>
      <c r="S6943" s="23">
        <v>0</v>
      </c>
      <c r="T6943" s="47">
        <v>100.307636</v>
      </c>
      <c r="U6943" s="98" t="s">
        <v>111</v>
      </c>
      <c r="V6943" s="98" t="s">
        <v>3139</v>
      </c>
      <c r="W6943" s="69">
        <f t="shared" si="216"/>
        <v>0.53488609711001411</v>
      </c>
    </row>
    <row r="6944" spans="1:23">
      <c r="A6944" s="98">
        <f t="shared" si="217"/>
        <v>982</v>
      </c>
      <c r="B6944" s="99">
        <v>44408</v>
      </c>
      <c r="C6944" s="23">
        <v>4541</v>
      </c>
      <c r="D6944" s="23">
        <v>9</v>
      </c>
      <c r="E6944" s="98" t="s">
        <v>49</v>
      </c>
      <c r="F6944" s="98" t="s">
        <v>53</v>
      </c>
      <c r="G6944" s="98" t="s">
        <v>4242</v>
      </c>
      <c r="H6944" s="98" t="s">
        <v>9126</v>
      </c>
      <c r="I6944" s="98" t="s">
        <v>6069</v>
      </c>
      <c r="J6944" s="99">
        <v>45390</v>
      </c>
      <c r="K6944" s="107">
        <v>10000000</v>
      </c>
      <c r="L6944" s="98" t="s">
        <v>9127</v>
      </c>
      <c r="M6944" s="23">
        <v>1080</v>
      </c>
      <c r="N6944" s="23">
        <v>1</v>
      </c>
      <c r="O6944" s="107">
        <v>10000000</v>
      </c>
      <c r="P6944" s="23">
        <v>180</v>
      </c>
      <c r="Q6944" s="23">
        <v>2</v>
      </c>
      <c r="R6944" s="23">
        <v>2</v>
      </c>
      <c r="S6944" s="23">
        <v>0</v>
      </c>
      <c r="T6944" s="47">
        <v>10</v>
      </c>
      <c r="U6944" s="98" t="s">
        <v>111</v>
      </c>
      <c r="V6944" s="98" t="s">
        <v>3139</v>
      </c>
      <c r="W6944" s="69">
        <f t="shared" si="216"/>
        <v>3.0586870327121124E-2</v>
      </c>
    </row>
    <row r="6945" spans="1:23">
      <c r="A6945" s="98">
        <f t="shared" si="217"/>
        <v>616</v>
      </c>
      <c r="B6945" s="99">
        <v>44408</v>
      </c>
      <c r="C6945" s="23">
        <v>4542</v>
      </c>
      <c r="D6945" s="23">
        <v>9</v>
      </c>
      <c r="E6945" s="98" t="s">
        <v>49</v>
      </c>
      <c r="F6945" s="98" t="s">
        <v>53</v>
      </c>
      <c r="G6945" s="98" t="s">
        <v>4242</v>
      </c>
      <c r="H6945" s="98" t="s">
        <v>9126</v>
      </c>
      <c r="I6945" s="98" t="s">
        <v>6069</v>
      </c>
      <c r="J6945" s="99">
        <v>45024</v>
      </c>
      <c r="K6945" s="107">
        <v>6526000</v>
      </c>
      <c r="L6945" s="98" t="s">
        <v>9127</v>
      </c>
      <c r="M6945" s="23">
        <v>720</v>
      </c>
      <c r="N6945" s="23">
        <v>1</v>
      </c>
      <c r="O6945" s="107">
        <v>6526000</v>
      </c>
      <c r="P6945" s="23">
        <v>30</v>
      </c>
      <c r="Q6945" s="23">
        <v>2</v>
      </c>
      <c r="R6945" s="23">
        <v>2</v>
      </c>
      <c r="S6945" s="23">
        <v>0</v>
      </c>
      <c r="T6945" s="47">
        <v>5.7102490000000001</v>
      </c>
      <c r="U6945" s="98" t="s">
        <v>111</v>
      </c>
      <c r="V6945" s="98" t="s">
        <v>3139</v>
      </c>
      <c r="W6945" s="69">
        <f t="shared" si="216"/>
        <v>1.0956183884961406E-2</v>
      </c>
    </row>
    <row r="6946" spans="1:23">
      <c r="A6946" s="98">
        <f t="shared" si="217"/>
        <v>1712</v>
      </c>
      <c r="B6946" s="99">
        <v>44408</v>
      </c>
      <c r="C6946" s="23">
        <v>4543</v>
      </c>
      <c r="D6946" s="23">
        <v>9</v>
      </c>
      <c r="E6946" s="98" t="s">
        <v>49</v>
      </c>
      <c r="F6946" s="98" t="s">
        <v>53</v>
      </c>
      <c r="G6946" s="98" t="s">
        <v>4242</v>
      </c>
      <c r="H6946" s="98" t="s">
        <v>9126</v>
      </c>
      <c r="I6946" s="98" t="s">
        <v>6069</v>
      </c>
      <c r="J6946" s="99">
        <v>46120</v>
      </c>
      <c r="K6946" s="107">
        <v>6500000</v>
      </c>
      <c r="L6946" s="98" t="s">
        <v>9127</v>
      </c>
      <c r="M6946" s="23">
        <v>1800</v>
      </c>
      <c r="N6946" s="23">
        <v>1</v>
      </c>
      <c r="O6946" s="107">
        <v>6500000</v>
      </c>
      <c r="P6946" s="23">
        <v>180</v>
      </c>
      <c r="Q6946" s="23">
        <v>2</v>
      </c>
      <c r="R6946" s="23">
        <v>2</v>
      </c>
      <c r="S6946" s="23">
        <v>0</v>
      </c>
      <c r="T6946" s="47">
        <v>6.5</v>
      </c>
      <c r="U6946" s="98" t="s">
        <v>111</v>
      </c>
      <c r="V6946" s="98" t="s">
        <v>3139</v>
      </c>
      <c r="W6946" s="69">
        <f t="shared" si="216"/>
        <v>3.4660966700631755E-2</v>
      </c>
    </row>
    <row r="6947" spans="1:23">
      <c r="A6947" s="98">
        <f t="shared" si="217"/>
        <v>982</v>
      </c>
      <c r="B6947" s="99">
        <v>44408</v>
      </c>
      <c r="C6947" s="23">
        <v>4544</v>
      </c>
      <c r="D6947" s="23">
        <v>9</v>
      </c>
      <c r="E6947" s="98" t="s">
        <v>49</v>
      </c>
      <c r="F6947" s="98" t="s">
        <v>53</v>
      </c>
      <c r="G6947" s="98" t="s">
        <v>4242</v>
      </c>
      <c r="H6947" s="98" t="s">
        <v>9126</v>
      </c>
      <c r="I6947" s="98" t="s">
        <v>6069</v>
      </c>
      <c r="J6947" s="99">
        <v>45390</v>
      </c>
      <c r="K6947" s="107">
        <v>5000000</v>
      </c>
      <c r="L6947" s="98" t="s">
        <v>9127</v>
      </c>
      <c r="M6947" s="23">
        <v>1080</v>
      </c>
      <c r="N6947" s="23">
        <v>1</v>
      </c>
      <c r="O6947" s="107">
        <v>5000000</v>
      </c>
      <c r="P6947" s="23">
        <v>180</v>
      </c>
      <c r="Q6947" s="23">
        <v>2</v>
      </c>
      <c r="R6947" s="23">
        <v>2</v>
      </c>
      <c r="S6947" s="23">
        <v>0</v>
      </c>
      <c r="T6947" s="47">
        <v>5</v>
      </c>
      <c r="U6947" s="98" t="s">
        <v>111</v>
      </c>
      <c r="V6947" s="98" t="s">
        <v>3139</v>
      </c>
      <c r="W6947" s="69">
        <f t="shared" si="216"/>
        <v>1.5293435163560562E-2</v>
      </c>
    </row>
    <row r="6948" spans="1:23">
      <c r="A6948" s="98">
        <f t="shared" si="217"/>
        <v>1712</v>
      </c>
      <c r="B6948" s="99">
        <v>44408</v>
      </c>
      <c r="C6948" s="23">
        <v>4545</v>
      </c>
      <c r="D6948" s="23">
        <v>9</v>
      </c>
      <c r="E6948" s="98" t="s">
        <v>49</v>
      </c>
      <c r="F6948" s="98" t="s">
        <v>53</v>
      </c>
      <c r="G6948" s="98" t="s">
        <v>4242</v>
      </c>
      <c r="H6948" s="98" t="s">
        <v>9126</v>
      </c>
      <c r="I6948" s="98" t="s">
        <v>6069</v>
      </c>
      <c r="J6948" s="99">
        <v>46120</v>
      </c>
      <c r="K6948" s="107">
        <v>40000000</v>
      </c>
      <c r="L6948" s="98" t="s">
        <v>9127</v>
      </c>
      <c r="M6948" s="23">
        <v>1800</v>
      </c>
      <c r="N6948" s="23">
        <v>1</v>
      </c>
      <c r="O6948" s="107">
        <v>40000000</v>
      </c>
      <c r="P6948" s="23">
        <v>180</v>
      </c>
      <c r="Q6948" s="23">
        <v>2</v>
      </c>
      <c r="R6948" s="23">
        <v>2</v>
      </c>
      <c r="S6948" s="23">
        <v>0</v>
      </c>
      <c r="T6948" s="47">
        <v>40</v>
      </c>
      <c r="U6948" s="98" t="s">
        <v>111</v>
      </c>
      <c r="V6948" s="98" t="s">
        <v>3139</v>
      </c>
      <c r="W6948" s="69">
        <f t="shared" si="216"/>
        <v>0.21329825661927235</v>
      </c>
    </row>
    <row r="6949" spans="1:23">
      <c r="A6949" s="98">
        <f t="shared" si="217"/>
        <v>982</v>
      </c>
      <c r="B6949" s="99">
        <v>44408</v>
      </c>
      <c r="C6949" s="23">
        <v>4546</v>
      </c>
      <c r="D6949" s="23">
        <v>9</v>
      </c>
      <c r="E6949" s="98" t="s">
        <v>49</v>
      </c>
      <c r="F6949" s="98" t="s">
        <v>53</v>
      </c>
      <c r="G6949" s="98" t="s">
        <v>4242</v>
      </c>
      <c r="H6949" s="98" t="s">
        <v>9126</v>
      </c>
      <c r="I6949" s="98" t="s">
        <v>6069</v>
      </c>
      <c r="J6949" s="99">
        <v>45390</v>
      </c>
      <c r="K6949" s="107">
        <v>12000000</v>
      </c>
      <c r="L6949" s="98" t="s">
        <v>9127</v>
      </c>
      <c r="M6949" s="23">
        <v>1080</v>
      </c>
      <c r="N6949" s="23">
        <v>1</v>
      </c>
      <c r="O6949" s="107">
        <v>12000000</v>
      </c>
      <c r="P6949" s="23">
        <v>180</v>
      </c>
      <c r="Q6949" s="23">
        <v>2</v>
      </c>
      <c r="R6949" s="23">
        <v>2</v>
      </c>
      <c r="S6949" s="23">
        <v>0</v>
      </c>
      <c r="T6949" s="47">
        <v>12</v>
      </c>
      <c r="U6949" s="98" t="s">
        <v>111</v>
      </c>
      <c r="V6949" s="98" t="s">
        <v>3139</v>
      </c>
      <c r="W6949" s="69">
        <f t="shared" si="216"/>
        <v>3.6704244392545347E-2</v>
      </c>
    </row>
    <row r="6950" spans="1:23">
      <c r="A6950" s="98">
        <f t="shared" si="217"/>
        <v>1712</v>
      </c>
      <c r="B6950" s="99">
        <v>44408</v>
      </c>
      <c r="C6950" s="23">
        <v>4547</v>
      </c>
      <c r="D6950" s="23">
        <v>9</v>
      </c>
      <c r="E6950" s="98" t="s">
        <v>49</v>
      </c>
      <c r="F6950" s="98" t="s">
        <v>53</v>
      </c>
      <c r="G6950" s="98" t="s">
        <v>4242</v>
      </c>
      <c r="H6950" s="98" t="s">
        <v>9126</v>
      </c>
      <c r="I6950" s="98" t="s">
        <v>6069</v>
      </c>
      <c r="J6950" s="99">
        <v>46120</v>
      </c>
      <c r="K6950" s="107">
        <v>15600000</v>
      </c>
      <c r="L6950" s="98" t="s">
        <v>9127</v>
      </c>
      <c r="M6950" s="23">
        <v>1800</v>
      </c>
      <c r="N6950" s="23">
        <v>1</v>
      </c>
      <c r="O6950" s="107">
        <v>15600000</v>
      </c>
      <c r="P6950" s="23">
        <v>180</v>
      </c>
      <c r="Q6950" s="23">
        <v>2</v>
      </c>
      <c r="R6950" s="23">
        <v>2</v>
      </c>
      <c r="S6950" s="23">
        <v>0</v>
      </c>
      <c r="T6950" s="47">
        <v>15.6</v>
      </c>
      <c r="U6950" s="98" t="s">
        <v>111</v>
      </c>
      <c r="V6950" s="98" t="s">
        <v>3139</v>
      </c>
      <c r="W6950" s="69">
        <f t="shared" si="216"/>
        <v>8.3186320081516218E-2</v>
      </c>
    </row>
    <row r="6951" spans="1:23">
      <c r="A6951" s="98">
        <f t="shared" si="217"/>
        <v>1713</v>
      </c>
      <c r="B6951" s="99">
        <v>44408</v>
      </c>
      <c r="C6951" s="23">
        <v>4548</v>
      </c>
      <c r="D6951" s="23">
        <v>9</v>
      </c>
      <c r="E6951" s="98" t="s">
        <v>49</v>
      </c>
      <c r="F6951" s="98" t="s">
        <v>53</v>
      </c>
      <c r="G6951" s="98" t="s">
        <v>4242</v>
      </c>
      <c r="H6951" s="98" t="s">
        <v>9126</v>
      </c>
      <c r="I6951" s="98" t="s">
        <v>6347</v>
      </c>
      <c r="J6951" s="99">
        <v>46121</v>
      </c>
      <c r="K6951" s="107">
        <v>12000000</v>
      </c>
      <c r="L6951" s="98" t="s">
        <v>9127</v>
      </c>
      <c r="M6951" s="23">
        <v>1800</v>
      </c>
      <c r="N6951" s="23">
        <v>1</v>
      </c>
      <c r="O6951" s="107">
        <v>12000000</v>
      </c>
      <c r="P6951" s="23">
        <v>180</v>
      </c>
      <c r="Q6951" s="23">
        <v>2</v>
      </c>
      <c r="R6951" s="23">
        <v>2</v>
      </c>
      <c r="S6951" s="23">
        <v>0</v>
      </c>
      <c r="T6951" s="47">
        <v>12</v>
      </c>
      <c r="U6951" s="98" t="s">
        <v>111</v>
      </c>
      <c r="V6951" s="98" t="s">
        <v>3139</v>
      </c>
      <c r="W6951" s="69">
        <f t="shared" si="216"/>
        <v>6.4026854016731347E-2</v>
      </c>
    </row>
    <row r="6952" spans="1:23">
      <c r="A6952" s="98">
        <f t="shared" si="217"/>
        <v>983</v>
      </c>
      <c r="B6952" s="99">
        <v>44408</v>
      </c>
      <c r="C6952" s="23">
        <v>4549</v>
      </c>
      <c r="D6952" s="23">
        <v>9</v>
      </c>
      <c r="E6952" s="98" t="s">
        <v>49</v>
      </c>
      <c r="F6952" s="98" t="s">
        <v>53</v>
      </c>
      <c r="G6952" s="98" t="s">
        <v>4242</v>
      </c>
      <c r="H6952" s="98" t="s">
        <v>9126</v>
      </c>
      <c r="I6952" s="98" t="s">
        <v>6347</v>
      </c>
      <c r="J6952" s="99">
        <v>45391</v>
      </c>
      <c r="K6952" s="107">
        <v>5000000</v>
      </c>
      <c r="L6952" s="98" t="s">
        <v>9127</v>
      </c>
      <c r="M6952" s="23">
        <v>1080</v>
      </c>
      <c r="N6952" s="23">
        <v>1</v>
      </c>
      <c r="O6952" s="107">
        <v>5000000</v>
      </c>
      <c r="P6952" s="23">
        <v>180</v>
      </c>
      <c r="Q6952" s="23">
        <v>2</v>
      </c>
      <c r="R6952" s="23">
        <v>2</v>
      </c>
      <c r="S6952" s="23">
        <v>0</v>
      </c>
      <c r="T6952" s="47">
        <v>5</v>
      </c>
      <c r="U6952" s="98" t="s">
        <v>111</v>
      </c>
      <c r="V6952" s="98" t="s">
        <v>3139</v>
      </c>
      <c r="W6952" s="69">
        <f t="shared" si="216"/>
        <v>1.5309008926456244E-2</v>
      </c>
    </row>
    <row r="6953" spans="1:23">
      <c r="A6953" s="98">
        <f t="shared" si="217"/>
        <v>1713</v>
      </c>
      <c r="B6953" s="99">
        <v>44408</v>
      </c>
      <c r="C6953" s="23">
        <v>4550</v>
      </c>
      <c r="D6953" s="23">
        <v>9</v>
      </c>
      <c r="E6953" s="98" t="s">
        <v>49</v>
      </c>
      <c r="F6953" s="98" t="s">
        <v>53</v>
      </c>
      <c r="G6953" s="98" t="s">
        <v>4242</v>
      </c>
      <c r="H6953" s="98" t="s">
        <v>9126</v>
      </c>
      <c r="I6953" s="98" t="s">
        <v>6347</v>
      </c>
      <c r="J6953" s="99">
        <v>46121</v>
      </c>
      <c r="K6953" s="107">
        <v>20000000</v>
      </c>
      <c r="L6953" s="98" t="s">
        <v>9127</v>
      </c>
      <c r="M6953" s="23">
        <v>1800</v>
      </c>
      <c r="N6953" s="23">
        <v>1</v>
      </c>
      <c r="O6953" s="107">
        <v>20000000</v>
      </c>
      <c r="P6953" s="23">
        <v>180</v>
      </c>
      <c r="Q6953" s="23">
        <v>2</v>
      </c>
      <c r="R6953" s="23">
        <v>2</v>
      </c>
      <c r="S6953" s="23">
        <v>0</v>
      </c>
      <c r="T6953" s="47">
        <v>20.049453</v>
      </c>
      <c r="U6953" s="98" t="s">
        <v>111</v>
      </c>
      <c r="V6953" s="98" t="s">
        <v>3139</v>
      </c>
      <c r="W6953" s="69">
        <f t="shared" si="216"/>
        <v>0.10697528336219302</v>
      </c>
    </row>
    <row r="6954" spans="1:23">
      <c r="A6954" s="98">
        <f t="shared" si="217"/>
        <v>983</v>
      </c>
      <c r="B6954" s="99">
        <v>44408</v>
      </c>
      <c r="C6954" s="23">
        <v>4551</v>
      </c>
      <c r="D6954" s="23">
        <v>9</v>
      </c>
      <c r="E6954" s="98" t="s">
        <v>49</v>
      </c>
      <c r="F6954" s="98" t="s">
        <v>53</v>
      </c>
      <c r="G6954" s="98" t="s">
        <v>4242</v>
      </c>
      <c r="H6954" s="98" t="s">
        <v>9126</v>
      </c>
      <c r="I6954" s="98" t="s">
        <v>6347</v>
      </c>
      <c r="J6954" s="99">
        <v>45391</v>
      </c>
      <c r="K6954" s="107">
        <v>15000000</v>
      </c>
      <c r="L6954" s="98" t="s">
        <v>9127</v>
      </c>
      <c r="M6954" s="23">
        <v>1080</v>
      </c>
      <c r="N6954" s="23">
        <v>1</v>
      </c>
      <c r="O6954" s="107">
        <v>15000000</v>
      </c>
      <c r="P6954" s="23">
        <v>180</v>
      </c>
      <c r="Q6954" s="23">
        <v>2</v>
      </c>
      <c r="R6954" s="23">
        <v>2</v>
      </c>
      <c r="S6954" s="23">
        <v>0</v>
      </c>
      <c r="T6954" s="47">
        <v>15</v>
      </c>
      <c r="U6954" s="98" t="s">
        <v>111</v>
      </c>
      <c r="V6954" s="98" t="s">
        <v>3139</v>
      </c>
      <c r="W6954" s="69">
        <f t="shared" si="216"/>
        <v>4.5927026779368732E-2</v>
      </c>
    </row>
    <row r="6955" spans="1:23">
      <c r="A6955" s="98">
        <f t="shared" si="217"/>
        <v>617</v>
      </c>
      <c r="B6955" s="99">
        <v>44408</v>
      </c>
      <c r="C6955" s="23">
        <v>4552</v>
      </c>
      <c r="D6955" s="23">
        <v>9</v>
      </c>
      <c r="E6955" s="98" t="s">
        <v>49</v>
      </c>
      <c r="F6955" s="98" t="s">
        <v>53</v>
      </c>
      <c r="G6955" s="98" t="s">
        <v>4242</v>
      </c>
      <c r="H6955" s="98" t="s">
        <v>9126</v>
      </c>
      <c r="I6955" s="98" t="s">
        <v>6347</v>
      </c>
      <c r="J6955" s="99">
        <v>45025</v>
      </c>
      <c r="K6955" s="107">
        <v>10000000</v>
      </c>
      <c r="L6955" s="98" t="s">
        <v>9127</v>
      </c>
      <c r="M6955" s="23">
        <v>720</v>
      </c>
      <c r="N6955" s="23">
        <v>1</v>
      </c>
      <c r="O6955" s="107">
        <v>10000000</v>
      </c>
      <c r="P6955" s="23">
        <v>180</v>
      </c>
      <c r="Q6955" s="23">
        <v>2</v>
      </c>
      <c r="R6955" s="23">
        <v>2</v>
      </c>
      <c r="S6955" s="23">
        <v>0</v>
      </c>
      <c r="T6955" s="47">
        <v>10</v>
      </c>
      <c r="U6955" s="98" t="s">
        <v>111</v>
      </c>
      <c r="V6955" s="98" t="s">
        <v>3139</v>
      </c>
      <c r="W6955" s="69">
        <f t="shared" si="216"/>
        <v>1.9218023413272639E-2</v>
      </c>
    </row>
    <row r="6956" spans="1:23">
      <c r="A6956" s="98">
        <f t="shared" si="217"/>
        <v>983</v>
      </c>
      <c r="B6956" s="99">
        <v>44408</v>
      </c>
      <c r="C6956" s="23">
        <v>4553</v>
      </c>
      <c r="D6956" s="23">
        <v>9</v>
      </c>
      <c r="E6956" s="98" t="s">
        <v>49</v>
      </c>
      <c r="F6956" s="98" t="s">
        <v>53</v>
      </c>
      <c r="G6956" s="98" t="s">
        <v>4242</v>
      </c>
      <c r="H6956" s="98" t="s">
        <v>9126</v>
      </c>
      <c r="I6956" s="98" t="s">
        <v>6347</v>
      </c>
      <c r="J6956" s="99">
        <v>45391</v>
      </c>
      <c r="K6956" s="107">
        <v>12000000</v>
      </c>
      <c r="L6956" s="98" t="s">
        <v>9127</v>
      </c>
      <c r="M6956" s="23">
        <v>1080</v>
      </c>
      <c r="N6956" s="23">
        <v>1</v>
      </c>
      <c r="O6956" s="107">
        <v>12000000</v>
      </c>
      <c r="P6956" s="23">
        <v>30</v>
      </c>
      <c r="Q6956" s="23">
        <v>2</v>
      </c>
      <c r="R6956" s="23">
        <v>2</v>
      </c>
      <c r="S6956" s="23">
        <v>0</v>
      </c>
      <c r="T6956" s="47">
        <v>11.000000999999999</v>
      </c>
      <c r="U6956" s="98" t="s">
        <v>111</v>
      </c>
      <c r="V6956" s="98" t="s">
        <v>3139</v>
      </c>
      <c r="W6956" s="69">
        <f t="shared" si="216"/>
        <v>3.3679822700005517E-2</v>
      </c>
    </row>
    <row r="6957" spans="1:23">
      <c r="A6957" s="98">
        <f t="shared" si="217"/>
        <v>1713</v>
      </c>
      <c r="B6957" s="99">
        <v>44408</v>
      </c>
      <c r="C6957" s="23">
        <v>4554</v>
      </c>
      <c r="D6957" s="23">
        <v>9</v>
      </c>
      <c r="E6957" s="98" t="s">
        <v>49</v>
      </c>
      <c r="F6957" s="98" t="s">
        <v>53</v>
      </c>
      <c r="G6957" s="98" t="s">
        <v>4242</v>
      </c>
      <c r="H6957" s="98" t="s">
        <v>9126</v>
      </c>
      <c r="I6957" s="98" t="s">
        <v>6347</v>
      </c>
      <c r="J6957" s="99">
        <v>46121</v>
      </c>
      <c r="K6957" s="107">
        <v>10033910</v>
      </c>
      <c r="L6957" s="98" t="s">
        <v>9127</v>
      </c>
      <c r="M6957" s="23">
        <v>1800</v>
      </c>
      <c r="N6957" s="23">
        <v>1</v>
      </c>
      <c r="O6957" s="107">
        <v>10033910</v>
      </c>
      <c r="P6957" s="23">
        <v>180</v>
      </c>
      <c r="Q6957" s="23">
        <v>2</v>
      </c>
      <c r="R6957" s="23">
        <v>2</v>
      </c>
      <c r="S6957" s="23">
        <v>0</v>
      </c>
      <c r="T6957" s="47">
        <v>10.033910000000001</v>
      </c>
      <c r="U6957" s="98" t="s">
        <v>111</v>
      </c>
      <c r="V6957" s="98" t="s">
        <v>3139</v>
      </c>
      <c r="W6957" s="69">
        <f t="shared" si="216"/>
        <v>5.3536640898918401E-2</v>
      </c>
    </row>
    <row r="6958" spans="1:23">
      <c r="A6958" s="98">
        <f t="shared" si="217"/>
        <v>986</v>
      </c>
      <c r="B6958" s="99">
        <v>44408</v>
      </c>
      <c r="C6958" s="23">
        <v>4555</v>
      </c>
      <c r="D6958" s="23">
        <v>9</v>
      </c>
      <c r="E6958" s="98" t="s">
        <v>49</v>
      </c>
      <c r="F6958" s="98" t="s">
        <v>53</v>
      </c>
      <c r="G6958" s="98" t="s">
        <v>4242</v>
      </c>
      <c r="H6958" s="98" t="s">
        <v>9126</v>
      </c>
      <c r="I6958" s="98" t="s">
        <v>6105</v>
      </c>
      <c r="J6958" s="99">
        <v>45394</v>
      </c>
      <c r="K6958" s="107">
        <v>7000000</v>
      </c>
      <c r="L6958" s="98" t="s">
        <v>9127</v>
      </c>
      <c r="M6958" s="23">
        <v>1080</v>
      </c>
      <c r="N6958" s="23">
        <v>1</v>
      </c>
      <c r="O6958" s="107">
        <v>7000000</v>
      </c>
      <c r="P6958" s="23">
        <v>180</v>
      </c>
      <c r="Q6958" s="23">
        <v>2</v>
      </c>
      <c r="R6958" s="23">
        <v>2</v>
      </c>
      <c r="S6958" s="23">
        <v>0</v>
      </c>
      <c r="T6958" s="47">
        <v>7</v>
      </c>
      <c r="U6958" s="98" t="s">
        <v>111</v>
      </c>
      <c r="V6958" s="98" t="s">
        <v>3139</v>
      </c>
      <c r="W6958" s="69">
        <f t="shared" si="216"/>
        <v>2.1498022301200608E-2</v>
      </c>
    </row>
    <row r="6959" spans="1:23">
      <c r="A6959" s="98">
        <f t="shared" si="217"/>
        <v>1716</v>
      </c>
      <c r="B6959" s="99">
        <v>44408</v>
      </c>
      <c r="C6959" s="23">
        <v>4556</v>
      </c>
      <c r="D6959" s="23">
        <v>9</v>
      </c>
      <c r="E6959" s="98" t="s">
        <v>49</v>
      </c>
      <c r="F6959" s="98" t="s">
        <v>53</v>
      </c>
      <c r="G6959" s="98" t="s">
        <v>4242</v>
      </c>
      <c r="H6959" s="98" t="s">
        <v>9126</v>
      </c>
      <c r="I6959" s="98" t="s">
        <v>6105</v>
      </c>
      <c r="J6959" s="99">
        <v>46124</v>
      </c>
      <c r="K6959" s="107">
        <v>17000000</v>
      </c>
      <c r="L6959" s="98" t="s">
        <v>9127</v>
      </c>
      <c r="M6959" s="23">
        <v>1800</v>
      </c>
      <c r="N6959" s="23">
        <v>1</v>
      </c>
      <c r="O6959" s="107">
        <v>17000000</v>
      </c>
      <c r="P6959" s="23">
        <v>180</v>
      </c>
      <c r="Q6959" s="23">
        <v>2</v>
      </c>
      <c r="R6959" s="23">
        <v>2</v>
      </c>
      <c r="S6959" s="23">
        <v>0</v>
      </c>
      <c r="T6959" s="47">
        <v>17</v>
      </c>
      <c r="U6959" s="98" t="s">
        <v>111</v>
      </c>
      <c r="V6959" s="98" t="s">
        <v>3139</v>
      </c>
      <c r="W6959" s="69">
        <f t="shared" si="216"/>
        <v>9.0863562238572032E-2</v>
      </c>
    </row>
    <row r="6960" spans="1:23">
      <c r="A6960" s="98">
        <f t="shared" si="217"/>
        <v>1716</v>
      </c>
      <c r="B6960" s="99">
        <v>44408</v>
      </c>
      <c r="C6960" s="23">
        <v>4557</v>
      </c>
      <c r="D6960" s="23">
        <v>9</v>
      </c>
      <c r="E6960" s="98" t="s">
        <v>49</v>
      </c>
      <c r="F6960" s="98" t="s">
        <v>53</v>
      </c>
      <c r="G6960" s="98" t="s">
        <v>4242</v>
      </c>
      <c r="H6960" s="98" t="s">
        <v>9126</v>
      </c>
      <c r="I6960" s="98" t="s">
        <v>6105</v>
      </c>
      <c r="J6960" s="99">
        <v>46124</v>
      </c>
      <c r="K6960" s="107">
        <v>10000000</v>
      </c>
      <c r="L6960" s="98" t="s">
        <v>9127</v>
      </c>
      <c r="M6960" s="23">
        <v>1800</v>
      </c>
      <c r="N6960" s="23">
        <v>1</v>
      </c>
      <c r="O6960" s="107">
        <v>10000000</v>
      </c>
      <c r="P6960" s="23">
        <v>180</v>
      </c>
      <c r="Q6960" s="23">
        <v>2</v>
      </c>
      <c r="R6960" s="23">
        <v>2</v>
      </c>
      <c r="S6960" s="23">
        <v>0</v>
      </c>
      <c r="T6960" s="47">
        <v>10</v>
      </c>
      <c r="U6960" s="98" t="s">
        <v>111</v>
      </c>
      <c r="V6960" s="98" t="s">
        <v>3139</v>
      </c>
      <c r="W6960" s="69">
        <f t="shared" si="216"/>
        <v>5.344915425798355E-2</v>
      </c>
    </row>
    <row r="6961" spans="1:23">
      <c r="A6961" s="98">
        <f t="shared" si="217"/>
        <v>1716</v>
      </c>
      <c r="B6961" s="99">
        <v>44408</v>
      </c>
      <c r="C6961" s="23">
        <v>4558</v>
      </c>
      <c r="D6961" s="23">
        <v>9</v>
      </c>
      <c r="E6961" s="98" t="s">
        <v>49</v>
      </c>
      <c r="F6961" s="98" t="s">
        <v>53</v>
      </c>
      <c r="G6961" s="98" t="s">
        <v>4242</v>
      </c>
      <c r="H6961" s="98" t="s">
        <v>9126</v>
      </c>
      <c r="I6961" s="98" t="s">
        <v>6105</v>
      </c>
      <c r="J6961" s="99">
        <v>46124</v>
      </c>
      <c r="K6961" s="107">
        <v>12000000</v>
      </c>
      <c r="L6961" s="98" t="s">
        <v>9127</v>
      </c>
      <c r="M6961" s="23">
        <v>1800</v>
      </c>
      <c r="N6961" s="23">
        <v>1</v>
      </c>
      <c r="O6961" s="107">
        <v>12000000</v>
      </c>
      <c r="P6961" s="23">
        <v>180</v>
      </c>
      <c r="Q6961" s="23">
        <v>2</v>
      </c>
      <c r="R6961" s="23">
        <v>2</v>
      </c>
      <c r="S6961" s="23">
        <v>0</v>
      </c>
      <c r="T6961" s="47">
        <v>12</v>
      </c>
      <c r="U6961" s="98" t="s">
        <v>111</v>
      </c>
      <c r="V6961" s="98" t="s">
        <v>3139</v>
      </c>
      <c r="W6961" s="69">
        <f t="shared" si="216"/>
        <v>6.4138985109580257E-2</v>
      </c>
    </row>
    <row r="6962" spans="1:23">
      <c r="A6962" s="98">
        <f t="shared" si="217"/>
        <v>1716</v>
      </c>
      <c r="B6962" s="99">
        <v>44408</v>
      </c>
      <c r="C6962" s="23">
        <v>4559</v>
      </c>
      <c r="D6962" s="23">
        <v>9</v>
      </c>
      <c r="E6962" s="98" t="s">
        <v>49</v>
      </c>
      <c r="F6962" s="98" t="s">
        <v>53</v>
      </c>
      <c r="G6962" s="98" t="s">
        <v>4242</v>
      </c>
      <c r="H6962" s="98" t="s">
        <v>9126</v>
      </c>
      <c r="I6962" s="98" t="s">
        <v>6105</v>
      </c>
      <c r="J6962" s="99">
        <v>46124</v>
      </c>
      <c r="K6962" s="107">
        <v>17000000</v>
      </c>
      <c r="L6962" s="98" t="s">
        <v>9127</v>
      </c>
      <c r="M6962" s="23">
        <v>1800</v>
      </c>
      <c r="N6962" s="23">
        <v>1</v>
      </c>
      <c r="O6962" s="107">
        <v>17000000</v>
      </c>
      <c r="P6962" s="23">
        <v>180</v>
      </c>
      <c r="Q6962" s="23">
        <v>2</v>
      </c>
      <c r="R6962" s="23">
        <v>2</v>
      </c>
      <c r="S6962" s="23">
        <v>0</v>
      </c>
      <c r="T6962" s="47">
        <v>17</v>
      </c>
      <c r="U6962" s="98" t="s">
        <v>111</v>
      </c>
      <c r="V6962" s="98" t="s">
        <v>3139</v>
      </c>
      <c r="W6962" s="69">
        <f t="shared" si="216"/>
        <v>9.0863562238572032E-2</v>
      </c>
    </row>
    <row r="6963" spans="1:23">
      <c r="A6963" s="98">
        <f t="shared" si="217"/>
        <v>986</v>
      </c>
      <c r="B6963" s="99">
        <v>44408</v>
      </c>
      <c r="C6963" s="23">
        <v>4560</v>
      </c>
      <c r="D6963" s="23">
        <v>9</v>
      </c>
      <c r="E6963" s="98" t="s">
        <v>49</v>
      </c>
      <c r="F6963" s="98" t="s">
        <v>53</v>
      </c>
      <c r="G6963" s="98" t="s">
        <v>4242</v>
      </c>
      <c r="H6963" s="98" t="s">
        <v>9126</v>
      </c>
      <c r="I6963" s="98" t="s">
        <v>6105</v>
      </c>
      <c r="J6963" s="99">
        <v>45394</v>
      </c>
      <c r="K6963" s="107">
        <v>15000000</v>
      </c>
      <c r="L6963" s="98" t="s">
        <v>9127</v>
      </c>
      <c r="M6963" s="23">
        <v>1080</v>
      </c>
      <c r="N6963" s="23">
        <v>1</v>
      </c>
      <c r="O6963" s="107">
        <v>15000000</v>
      </c>
      <c r="P6963" s="23">
        <v>180</v>
      </c>
      <c r="Q6963" s="23">
        <v>2</v>
      </c>
      <c r="R6963" s="23">
        <v>2</v>
      </c>
      <c r="S6963" s="23">
        <v>0</v>
      </c>
      <c r="T6963" s="47">
        <v>15</v>
      </c>
      <c r="U6963" s="98" t="s">
        <v>111</v>
      </c>
      <c r="V6963" s="98" t="s">
        <v>3139</v>
      </c>
      <c r="W6963" s="69">
        <f t="shared" si="216"/>
        <v>4.6067190645429877E-2</v>
      </c>
    </row>
    <row r="6964" spans="1:23">
      <c r="A6964" s="98">
        <f t="shared" si="217"/>
        <v>986</v>
      </c>
      <c r="B6964" s="99">
        <v>44408</v>
      </c>
      <c r="C6964" s="23">
        <v>4561</v>
      </c>
      <c r="D6964" s="23">
        <v>9</v>
      </c>
      <c r="E6964" s="98" t="s">
        <v>49</v>
      </c>
      <c r="F6964" s="98" t="s">
        <v>53</v>
      </c>
      <c r="G6964" s="98" t="s">
        <v>4242</v>
      </c>
      <c r="H6964" s="98" t="s">
        <v>9126</v>
      </c>
      <c r="I6964" s="98" t="s">
        <v>6105</v>
      </c>
      <c r="J6964" s="99">
        <v>45394</v>
      </c>
      <c r="K6964" s="107">
        <v>11000000</v>
      </c>
      <c r="L6964" s="98" t="s">
        <v>9127</v>
      </c>
      <c r="M6964" s="23">
        <v>1080</v>
      </c>
      <c r="N6964" s="23">
        <v>1</v>
      </c>
      <c r="O6964" s="107">
        <v>11000000</v>
      </c>
      <c r="P6964" s="23">
        <v>180</v>
      </c>
      <c r="Q6964" s="23">
        <v>2</v>
      </c>
      <c r="R6964" s="23">
        <v>2</v>
      </c>
      <c r="S6964" s="23">
        <v>0</v>
      </c>
      <c r="T6964" s="47">
        <v>11</v>
      </c>
      <c r="U6964" s="98" t="s">
        <v>111</v>
      </c>
      <c r="V6964" s="98" t="s">
        <v>3139</v>
      </c>
      <c r="W6964" s="69">
        <f t="shared" si="216"/>
        <v>3.3782606473315241E-2</v>
      </c>
    </row>
    <row r="6965" spans="1:23">
      <c r="A6965" s="98">
        <f t="shared" si="217"/>
        <v>1716</v>
      </c>
      <c r="B6965" s="99">
        <v>44408</v>
      </c>
      <c r="C6965" s="23">
        <v>4562</v>
      </c>
      <c r="D6965" s="23">
        <v>9</v>
      </c>
      <c r="E6965" s="98" t="s">
        <v>49</v>
      </c>
      <c r="F6965" s="98" t="s">
        <v>53</v>
      </c>
      <c r="G6965" s="98" t="s">
        <v>4242</v>
      </c>
      <c r="H6965" s="98" t="s">
        <v>9126</v>
      </c>
      <c r="I6965" s="98" t="s">
        <v>6105</v>
      </c>
      <c r="J6965" s="99">
        <v>46124</v>
      </c>
      <c r="K6965" s="107">
        <v>7200000</v>
      </c>
      <c r="L6965" s="98" t="s">
        <v>9127</v>
      </c>
      <c r="M6965" s="23">
        <v>1800</v>
      </c>
      <c r="N6965" s="23">
        <v>1</v>
      </c>
      <c r="O6965" s="107">
        <v>7200000</v>
      </c>
      <c r="P6965" s="23">
        <v>360</v>
      </c>
      <c r="Q6965" s="23">
        <v>2</v>
      </c>
      <c r="R6965" s="23">
        <v>2</v>
      </c>
      <c r="S6965" s="23">
        <v>0</v>
      </c>
      <c r="T6965" s="47">
        <v>7.2</v>
      </c>
      <c r="U6965" s="98" t="s">
        <v>111</v>
      </c>
      <c r="V6965" s="98" t="s">
        <v>3139</v>
      </c>
      <c r="W6965" s="69">
        <f t="shared" si="216"/>
        <v>3.8483391065748156E-2</v>
      </c>
    </row>
    <row r="6966" spans="1:23">
      <c r="A6966" s="98">
        <f t="shared" si="217"/>
        <v>1717</v>
      </c>
      <c r="B6966" s="99">
        <v>44408</v>
      </c>
      <c r="C6966" s="23">
        <v>4563</v>
      </c>
      <c r="D6966" s="23">
        <v>9</v>
      </c>
      <c r="E6966" s="98" t="s">
        <v>49</v>
      </c>
      <c r="F6966" s="98" t="s">
        <v>53</v>
      </c>
      <c r="G6966" s="98" t="s">
        <v>4242</v>
      </c>
      <c r="H6966" s="98" t="s">
        <v>9126</v>
      </c>
      <c r="I6966" s="98" t="s">
        <v>6071</v>
      </c>
      <c r="J6966" s="99">
        <v>46125</v>
      </c>
      <c r="K6966" s="107">
        <v>10000000</v>
      </c>
      <c r="L6966" s="98" t="s">
        <v>9127</v>
      </c>
      <c r="M6966" s="23">
        <v>1800</v>
      </c>
      <c r="N6966" s="23">
        <v>1</v>
      </c>
      <c r="O6966" s="107">
        <v>10000000</v>
      </c>
      <c r="P6966" s="23">
        <v>180</v>
      </c>
      <c r="Q6966" s="23">
        <v>2</v>
      </c>
      <c r="R6966" s="23">
        <v>2</v>
      </c>
      <c r="S6966" s="23">
        <v>0</v>
      </c>
      <c r="T6966" s="47">
        <v>10</v>
      </c>
      <c r="U6966" s="98" t="s">
        <v>111</v>
      </c>
      <c r="V6966" s="98" t="s">
        <v>3139</v>
      </c>
      <c r="W6966" s="69">
        <f t="shared" si="216"/>
        <v>5.3480301783774914E-2</v>
      </c>
    </row>
    <row r="6967" spans="1:23">
      <c r="A6967" s="98">
        <f t="shared" si="217"/>
        <v>987</v>
      </c>
      <c r="B6967" s="99">
        <v>44408</v>
      </c>
      <c r="C6967" s="23">
        <v>4564</v>
      </c>
      <c r="D6967" s="23">
        <v>9</v>
      </c>
      <c r="E6967" s="98" t="s">
        <v>49</v>
      </c>
      <c r="F6967" s="98" t="s">
        <v>53</v>
      </c>
      <c r="G6967" s="98" t="s">
        <v>4242</v>
      </c>
      <c r="H6967" s="98" t="s">
        <v>9126</v>
      </c>
      <c r="I6967" s="98" t="s">
        <v>6071</v>
      </c>
      <c r="J6967" s="99">
        <v>45395</v>
      </c>
      <c r="K6967" s="107">
        <v>6000000</v>
      </c>
      <c r="L6967" s="98" t="s">
        <v>9127</v>
      </c>
      <c r="M6967" s="23">
        <v>1080</v>
      </c>
      <c r="N6967" s="23">
        <v>1</v>
      </c>
      <c r="O6967" s="107">
        <v>6000000</v>
      </c>
      <c r="P6967" s="23">
        <v>180</v>
      </c>
      <c r="Q6967" s="23">
        <v>2</v>
      </c>
      <c r="R6967" s="23">
        <v>2</v>
      </c>
      <c r="S6967" s="23">
        <v>0</v>
      </c>
      <c r="T6967" s="47">
        <v>6</v>
      </c>
      <c r="U6967" s="98" t="s">
        <v>111</v>
      </c>
      <c r="V6967" s="98" t="s">
        <v>3139</v>
      </c>
      <c r="W6967" s="69">
        <f t="shared" si="216"/>
        <v>1.8445564773646769E-2</v>
      </c>
    </row>
    <row r="6968" spans="1:23">
      <c r="A6968" s="98">
        <f t="shared" si="217"/>
        <v>1717</v>
      </c>
      <c r="B6968" s="99">
        <v>44408</v>
      </c>
      <c r="C6968" s="23">
        <v>4565</v>
      </c>
      <c r="D6968" s="23">
        <v>9</v>
      </c>
      <c r="E6968" s="98" t="s">
        <v>49</v>
      </c>
      <c r="F6968" s="98" t="s">
        <v>53</v>
      </c>
      <c r="G6968" s="98" t="s">
        <v>4242</v>
      </c>
      <c r="H6968" s="98" t="s">
        <v>9126</v>
      </c>
      <c r="I6968" s="98" t="s">
        <v>6071</v>
      </c>
      <c r="J6968" s="99">
        <v>46125</v>
      </c>
      <c r="K6968" s="107">
        <v>10000000</v>
      </c>
      <c r="L6968" s="98" t="s">
        <v>9127</v>
      </c>
      <c r="M6968" s="23">
        <v>1800</v>
      </c>
      <c r="N6968" s="23">
        <v>1</v>
      </c>
      <c r="O6968" s="107">
        <v>10000000</v>
      </c>
      <c r="P6968" s="23">
        <v>180</v>
      </c>
      <c r="Q6968" s="23">
        <v>2</v>
      </c>
      <c r="R6968" s="23">
        <v>2</v>
      </c>
      <c r="S6968" s="23">
        <v>0</v>
      </c>
      <c r="T6968" s="47">
        <v>10</v>
      </c>
      <c r="U6968" s="98" t="s">
        <v>111</v>
      </c>
      <c r="V6968" s="98" t="s">
        <v>3139</v>
      </c>
      <c r="W6968" s="69">
        <f t="shared" si="216"/>
        <v>5.3480301783774914E-2</v>
      </c>
    </row>
    <row r="6969" spans="1:23">
      <c r="A6969" s="98">
        <f t="shared" si="217"/>
        <v>987</v>
      </c>
      <c r="B6969" s="99">
        <v>44408</v>
      </c>
      <c r="C6969" s="23">
        <v>4566</v>
      </c>
      <c r="D6969" s="23">
        <v>9</v>
      </c>
      <c r="E6969" s="98" t="s">
        <v>49</v>
      </c>
      <c r="F6969" s="98" t="s">
        <v>53</v>
      </c>
      <c r="G6969" s="98" t="s">
        <v>4242</v>
      </c>
      <c r="H6969" s="98" t="s">
        <v>9126</v>
      </c>
      <c r="I6969" s="98" t="s">
        <v>6071</v>
      </c>
      <c r="J6969" s="99">
        <v>45395</v>
      </c>
      <c r="K6969" s="107">
        <v>6000000</v>
      </c>
      <c r="L6969" s="98" t="s">
        <v>9127</v>
      </c>
      <c r="M6969" s="23">
        <v>1080</v>
      </c>
      <c r="N6969" s="23">
        <v>1</v>
      </c>
      <c r="O6969" s="107">
        <v>6000000</v>
      </c>
      <c r="P6969" s="23">
        <v>180</v>
      </c>
      <c r="Q6969" s="23">
        <v>2</v>
      </c>
      <c r="R6969" s="23">
        <v>2</v>
      </c>
      <c r="S6969" s="23">
        <v>0</v>
      </c>
      <c r="T6969" s="47">
        <v>6</v>
      </c>
      <c r="U6969" s="98" t="s">
        <v>111</v>
      </c>
      <c r="V6969" s="98" t="s">
        <v>3139</v>
      </c>
      <c r="W6969" s="69">
        <f t="shared" si="216"/>
        <v>1.8445564773646769E-2</v>
      </c>
    </row>
    <row r="6970" spans="1:23">
      <c r="A6970" s="98">
        <f t="shared" si="217"/>
        <v>987</v>
      </c>
      <c r="B6970" s="99">
        <v>44408</v>
      </c>
      <c r="C6970" s="23">
        <v>4567</v>
      </c>
      <c r="D6970" s="23">
        <v>9</v>
      </c>
      <c r="E6970" s="98" t="s">
        <v>49</v>
      </c>
      <c r="F6970" s="98" t="s">
        <v>53</v>
      </c>
      <c r="G6970" s="98" t="s">
        <v>4242</v>
      </c>
      <c r="H6970" s="98" t="s">
        <v>9126</v>
      </c>
      <c r="I6970" s="98" t="s">
        <v>6071</v>
      </c>
      <c r="J6970" s="99">
        <v>45395</v>
      </c>
      <c r="K6970" s="107">
        <v>10000000</v>
      </c>
      <c r="L6970" s="98" t="s">
        <v>9127</v>
      </c>
      <c r="M6970" s="23">
        <v>1080</v>
      </c>
      <c r="N6970" s="23">
        <v>1</v>
      </c>
      <c r="O6970" s="107">
        <v>10000000</v>
      </c>
      <c r="P6970" s="23">
        <v>30</v>
      </c>
      <c r="Q6970" s="23">
        <v>2</v>
      </c>
      <c r="R6970" s="23">
        <v>2</v>
      </c>
      <c r="S6970" s="23">
        <v>0</v>
      </c>
      <c r="T6970" s="47">
        <v>9.1666659999999993</v>
      </c>
      <c r="U6970" s="98" t="s">
        <v>111</v>
      </c>
      <c r="V6970" s="98" t="s">
        <v>3139</v>
      </c>
      <c r="W6970" s="69">
        <f t="shared" si="216"/>
        <v>2.8180721910230924E-2</v>
      </c>
    </row>
    <row r="6971" spans="1:23">
      <c r="A6971" s="98">
        <f t="shared" si="217"/>
        <v>1717</v>
      </c>
      <c r="B6971" s="99">
        <v>44408</v>
      </c>
      <c r="C6971" s="23">
        <v>4568</v>
      </c>
      <c r="D6971" s="23">
        <v>9</v>
      </c>
      <c r="E6971" s="98" t="s">
        <v>49</v>
      </c>
      <c r="F6971" s="98" t="s">
        <v>53</v>
      </c>
      <c r="G6971" s="98" t="s">
        <v>4242</v>
      </c>
      <c r="H6971" s="98" t="s">
        <v>9126</v>
      </c>
      <c r="I6971" s="98" t="s">
        <v>6071</v>
      </c>
      <c r="J6971" s="99">
        <v>46125</v>
      </c>
      <c r="K6971" s="107">
        <v>15000000</v>
      </c>
      <c r="L6971" s="98" t="s">
        <v>9127</v>
      </c>
      <c r="M6971" s="23">
        <v>1800</v>
      </c>
      <c r="N6971" s="23">
        <v>1</v>
      </c>
      <c r="O6971" s="107">
        <v>15000000</v>
      </c>
      <c r="P6971" s="23">
        <v>180</v>
      </c>
      <c r="Q6971" s="23">
        <v>2</v>
      </c>
      <c r="R6971" s="23">
        <v>2</v>
      </c>
      <c r="S6971" s="23">
        <v>0</v>
      </c>
      <c r="T6971" s="47">
        <v>15</v>
      </c>
      <c r="U6971" s="98" t="s">
        <v>111</v>
      </c>
      <c r="V6971" s="98" t="s">
        <v>3139</v>
      </c>
      <c r="W6971" s="69">
        <f t="shared" si="216"/>
        <v>8.0220452675662371E-2</v>
      </c>
    </row>
    <row r="6972" spans="1:23">
      <c r="A6972" s="98">
        <f t="shared" si="217"/>
        <v>1717</v>
      </c>
      <c r="B6972" s="99">
        <v>44408</v>
      </c>
      <c r="C6972" s="23">
        <v>4569</v>
      </c>
      <c r="D6972" s="23">
        <v>9</v>
      </c>
      <c r="E6972" s="98" t="s">
        <v>49</v>
      </c>
      <c r="F6972" s="98" t="s">
        <v>53</v>
      </c>
      <c r="G6972" s="98" t="s">
        <v>4242</v>
      </c>
      <c r="H6972" s="98" t="s">
        <v>9126</v>
      </c>
      <c r="I6972" s="98" t="s">
        <v>6071</v>
      </c>
      <c r="J6972" s="99">
        <v>46125</v>
      </c>
      <c r="K6972" s="107">
        <v>15000000</v>
      </c>
      <c r="L6972" s="98" t="s">
        <v>9127</v>
      </c>
      <c r="M6972" s="23">
        <v>1800</v>
      </c>
      <c r="N6972" s="23">
        <v>1</v>
      </c>
      <c r="O6972" s="107">
        <v>15000000</v>
      </c>
      <c r="P6972" s="23">
        <v>180</v>
      </c>
      <c r="Q6972" s="23">
        <v>2</v>
      </c>
      <c r="R6972" s="23">
        <v>2</v>
      </c>
      <c r="S6972" s="23">
        <v>0</v>
      </c>
      <c r="T6972" s="47">
        <v>15</v>
      </c>
      <c r="U6972" s="98" t="s">
        <v>111</v>
      </c>
      <c r="V6972" s="98" t="s">
        <v>3139</v>
      </c>
      <c r="W6972" s="69">
        <f t="shared" si="216"/>
        <v>8.0220452675662371E-2</v>
      </c>
    </row>
    <row r="6973" spans="1:23">
      <c r="A6973" s="98">
        <f t="shared" si="217"/>
        <v>1717</v>
      </c>
      <c r="B6973" s="99">
        <v>44408</v>
      </c>
      <c r="C6973" s="23">
        <v>4570</v>
      </c>
      <c r="D6973" s="23">
        <v>9</v>
      </c>
      <c r="E6973" s="98" t="s">
        <v>49</v>
      </c>
      <c r="F6973" s="98" t="s">
        <v>53</v>
      </c>
      <c r="G6973" s="98" t="s">
        <v>4242</v>
      </c>
      <c r="H6973" s="98" t="s">
        <v>9126</v>
      </c>
      <c r="I6973" s="98" t="s">
        <v>6071</v>
      </c>
      <c r="J6973" s="99">
        <v>46125</v>
      </c>
      <c r="K6973" s="107">
        <v>5000000</v>
      </c>
      <c r="L6973" s="98" t="s">
        <v>9127</v>
      </c>
      <c r="M6973" s="23">
        <v>1800</v>
      </c>
      <c r="N6973" s="23">
        <v>1</v>
      </c>
      <c r="O6973" s="107">
        <v>5000000</v>
      </c>
      <c r="P6973" s="23">
        <v>180</v>
      </c>
      <c r="Q6973" s="23">
        <v>2</v>
      </c>
      <c r="R6973" s="23">
        <v>2</v>
      </c>
      <c r="S6973" s="23">
        <v>0</v>
      </c>
      <c r="T6973" s="47">
        <v>5</v>
      </c>
      <c r="U6973" s="98" t="s">
        <v>111</v>
      </c>
      <c r="V6973" s="98" t="s">
        <v>3139</v>
      </c>
      <c r="W6973" s="69">
        <f t="shared" si="216"/>
        <v>2.6740150891887457E-2</v>
      </c>
    </row>
    <row r="6974" spans="1:23">
      <c r="A6974" s="98">
        <f t="shared" si="217"/>
        <v>987</v>
      </c>
      <c r="B6974" s="99">
        <v>44408</v>
      </c>
      <c r="C6974" s="23">
        <v>4571</v>
      </c>
      <c r="D6974" s="23">
        <v>9</v>
      </c>
      <c r="E6974" s="98" t="s">
        <v>49</v>
      </c>
      <c r="F6974" s="98" t="s">
        <v>53</v>
      </c>
      <c r="G6974" s="98" t="s">
        <v>4242</v>
      </c>
      <c r="H6974" s="98" t="s">
        <v>9126</v>
      </c>
      <c r="I6974" s="98" t="s">
        <v>6071</v>
      </c>
      <c r="J6974" s="99">
        <v>45395</v>
      </c>
      <c r="K6974" s="107">
        <v>9000000</v>
      </c>
      <c r="L6974" s="98" t="s">
        <v>9127</v>
      </c>
      <c r="M6974" s="23">
        <v>1080</v>
      </c>
      <c r="N6974" s="23">
        <v>1</v>
      </c>
      <c r="O6974" s="107">
        <v>9000000</v>
      </c>
      <c r="P6974" s="23">
        <v>180</v>
      </c>
      <c r="Q6974" s="23">
        <v>2</v>
      </c>
      <c r="R6974" s="23">
        <v>2</v>
      </c>
      <c r="S6974" s="23">
        <v>0</v>
      </c>
      <c r="T6974" s="47">
        <v>9</v>
      </c>
      <c r="U6974" s="98" t="s">
        <v>111</v>
      </c>
      <c r="V6974" s="98" t="s">
        <v>3139</v>
      </c>
      <c r="W6974" s="69">
        <f t="shared" si="216"/>
        <v>2.7668347160470154E-2</v>
      </c>
    </row>
    <row r="6975" spans="1:23">
      <c r="A6975" s="98">
        <f t="shared" si="217"/>
        <v>1717</v>
      </c>
      <c r="B6975" s="99">
        <v>44408</v>
      </c>
      <c r="C6975" s="23">
        <v>4572</v>
      </c>
      <c r="D6975" s="23">
        <v>9</v>
      </c>
      <c r="E6975" s="98" t="s">
        <v>49</v>
      </c>
      <c r="F6975" s="98" t="s">
        <v>53</v>
      </c>
      <c r="G6975" s="98" t="s">
        <v>4242</v>
      </c>
      <c r="H6975" s="98" t="s">
        <v>9126</v>
      </c>
      <c r="I6975" s="98" t="s">
        <v>6071</v>
      </c>
      <c r="J6975" s="99">
        <v>46125</v>
      </c>
      <c r="K6975" s="107">
        <v>20000000</v>
      </c>
      <c r="L6975" s="98" t="s">
        <v>9127</v>
      </c>
      <c r="M6975" s="23">
        <v>1800</v>
      </c>
      <c r="N6975" s="23">
        <v>1</v>
      </c>
      <c r="O6975" s="107">
        <v>20000000</v>
      </c>
      <c r="P6975" s="23">
        <v>180</v>
      </c>
      <c r="Q6975" s="23">
        <v>2</v>
      </c>
      <c r="R6975" s="23">
        <v>2</v>
      </c>
      <c r="S6975" s="23">
        <v>2.72</v>
      </c>
      <c r="T6975" s="47">
        <v>20.060203999999999</v>
      </c>
      <c r="U6975" s="98" t="s">
        <v>111</v>
      </c>
      <c r="V6975" s="98" t="s">
        <v>3139</v>
      </c>
      <c r="W6975" s="69">
        <f t="shared" si="216"/>
        <v>0.10728257637640887</v>
      </c>
    </row>
    <row r="6976" spans="1:23">
      <c r="A6976" s="98">
        <f t="shared" si="217"/>
        <v>988</v>
      </c>
      <c r="B6976" s="99">
        <v>44408</v>
      </c>
      <c r="C6976" s="23">
        <v>4573</v>
      </c>
      <c r="D6976" s="23">
        <v>9</v>
      </c>
      <c r="E6976" s="98" t="s">
        <v>49</v>
      </c>
      <c r="F6976" s="98" t="s">
        <v>53</v>
      </c>
      <c r="G6976" s="98" t="s">
        <v>4242</v>
      </c>
      <c r="H6976" s="98" t="s">
        <v>9126</v>
      </c>
      <c r="I6976" s="98" t="s">
        <v>6073</v>
      </c>
      <c r="J6976" s="99">
        <v>45396</v>
      </c>
      <c r="K6976" s="107">
        <v>10000000</v>
      </c>
      <c r="L6976" s="98" t="s">
        <v>9127</v>
      </c>
      <c r="M6976" s="23">
        <v>1080</v>
      </c>
      <c r="N6976" s="23">
        <v>1</v>
      </c>
      <c r="O6976" s="107">
        <v>10000000</v>
      </c>
      <c r="P6976" s="23">
        <v>180</v>
      </c>
      <c r="Q6976" s="23">
        <v>2</v>
      </c>
      <c r="R6976" s="23">
        <v>2</v>
      </c>
      <c r="S6976" s="23">
        <v>0</v>
      </c>
      <c r="T6976" s="47">
        <v>10</v>
      </c>
      <c r="U6976" s="98" t="s">
        <v>111</v>
      </c>
      <c r="V6976" s="98" t="s">
        <v>3139</v>
      </c>
      <c r="W6976" s="69">
        <f t="shared" si="216"/>
        <v>3.0773755481869319E-2</v>
      </c>
    </row>
    <row r="6977" spans="1:23">
      <c r="A6977" s="98">
        <f t="shared" si="217"/>
        <v>1718</v>
      </c>
      <c r="B6977" s="99">
        <v>44408</v>
      </c>
      <c r="C6977" s="23">
        <v>4574</v>
      </c>
      <c r="D6977" s="23">
        <v>9</v>
      </c>
      <c r="E6977" s="98" t="s">
        <v>49</v>
      </c>
      <c r="F6977" s="98" t="s">
        <v>53</v>
      </c>
      <c r="G6977" s="98" t="s">
        <v>4242</v>
      </c>
      <c r="H6977" s="98" t="s">
        <v>9126</v>
      </c>
      <c r="I6977" s="98" t="s">
        <v>6073</v>
      </c>
      <c r="J6977" s="99">
        <v>46126</v>
      </c>
      <c r="K6977" s="107">
        <v>8500000</v>
      </c>
      <c r="L6977" s="98" t="s">
        <v>9127</v>
      </c>
      <c r="M6977" s="23">
        <v>1800</v>
      </c>
      <c r="N6977" s="23">
        <v>1</v>
      </c>
      <c r="O6977" s="107">
        <v>8500000</v>
      </c>
      <c r="P6977" s="23">
        <v>180</v>
      </c>
      <c r="Q6977" s="23">
        <v>2</v>
      </c>
      <c r="R6977" s="23">
        <v>2</v>
      </c>
      <c r="S6977" s="23">
        <v>0</v>
      </c>
      <c r="T6977" s="47">
        <v>8.5</v>
      </c>
      <c r="U6977" s="98" t="s">
        <v>111</v>
      </c>
      <c r="V6977" s="98" t="s">
        <v>3139</v>
      </c>
      <c r="W6977" s="69">
        <f t="shared" si="216"/>
        <v>4.5484731913131342E-2</v>
      </c>
    </row>
    <row r="6978" spans="1:23">
      <c r="A6978" s="98">
        <f t="shared" si="217"/>
        <v>1718</v>
      </c>
      <c r="B6978" s="99">
        <v>44408</v>
      </c>
      <c r="C6978" s="23">
        <v>4575</v>
      </c>
      <c r="D6978" s="23">
        <v>9</v>
      </c>
      <c r="E6978" s="98" t="s">
        <v>49</v>
      </c>
      <c r="F6978" s="98" t="s">
        <v>53</v>
      </c>
      <c r="G6978" s="98" t="s">
        <v>4242</v>
      </c>
      <c r="H6978" s="98" t="s">
        <v>9126</v>
      </c>
      <c r="I6978" s="98" t="s">
        <v>6073</v>
      </c>
      <c r="J6978" s="99">
        <v>46126</v>
      </c>
      <c r="K6978" s="107">
        <v>10000000</v>
      </c>
      <c r="L6978" s="98" t="s">
        <v>9127</v>
      </c>
      <c r="M6978" s="23">
        <v>1800</v>
      </c>
      <c r="N6978" s="23">
        <v>1</v>
      </c>
      <c r="O6978" s="107">
        <v>10000000</v>
      </c>
      <c r="P6978" s="23">
        <v>180</v>
      </c>
      <c r="Q6978" s="23">
        <v>2</v>
      </c>
      <c r="R6978" s="23">
        <v>2</v>
      </c>
      <c r="S6978" s="23">
        <v>0</v>
      </c>
      <c r="T6978" s="47">
        <v>10</v>
      </c>
      <c r="U6978" s="98" t="s">
        <v>111</v>
      </c>
      <c r="V6978" s="98" t="s">
        <v>3139</v>
      </c>
      <c r="W6978" s="69">
        <f t="shared" ref="W6978:W7041" si="218">+T6978/SUM($T$2:$T$5848)*A6978</f>
        <v>5.3511449309566285E-2</v>
      </c>
    </row>
    <row r="6979" spans="1:23">
      <c r="A6979" s="98">
        <f t="shared" ref="A6979:A7042" si="219">+J6979-B6979</f>
        <v>1718</v>
      </c>
      <c r="B6979" s="99">
        <v>44408</v>
      </c>
      <c r="C6979" s="23">
        <v>4576</v>
      </c>
      <c r="D6979" s="23">
        <v>9</v>
      </c>
      <c r="E6979" s="98" t="s">
        <v>49</v>
      </c>
      <c r="F6979" s="98" t="s">
        <v>53</v>
      </c>
      <c r="G6979" s="98" t="s">
        <v>4242</v>
      </c>
      <c r="H6979" s="98" t="s">
        <v>9126</v>
      </c>
      <c r="I6979" s="98" t="s">
        <v>6073</v>
      </c>
      <c r="J6979" s="99">
        <v>46126</v>
      </c>
      <c r="K6979" s="107">
        <v>10000000</v>
      </c>
      <c r="L6979" s="98" t="s">
        <v>9127</v>
      </c>
      <c r="M6979" s="23">
        <v>1800</v>
      </c>
      <c r="N6979" s="23">
        <v>1</v>
      </c>
      <c r="O6979" s="107">
        <v>10000000</v>
      </c>
      <c r="P6979" s="23">
        <v>180</v>
      </c>
      <c r="Q6979" s="23">
        <v>2</v>
      </c>
      <c r="R6979" s="23">
        <v>2</v>
      </c>
      <c r="S6979" s="23">
        <v>0</v>
      </c>
      <c r="T6979" s="47">
        <v>10</v>
      </c>
      <c r="U6979" s="98" t="s">
        <v>111</v>
      </c>
      <c r="V6979" s="98" t="s">
        <v>3139</v>
      </c>
      <c r="W6979" s="69">
        <f t="shared" si="218"/>
        <v>5.3511449309566285E-2</v>
      </c>
    </row>
    <row r="6980" spans="1:23">
      <c r="A6980" s="98">
        <f t="shared" si="219"/>
        <v>988</v>
      </c>
      <c r="B6980" s="99">
        <v>44408</v>
      </c>
      <c r="C6980" s="23">
        <v>4577</v>
      </c>
      <c r="D6980" s="23">
        <v>9</v>
      </c>
      <c r="E6980" s="98" t="s">
        <v>49</v>
      </c>
      <c r="F6980" s="98" t="s">
        <v>53</v>
      </c>
      <c r="G6980" s="98" t="s">
        <v>4242</v>
      </c>
      <c r="H6980" s="98" t="s">
        <v>9126</v>
      </c>
      <c r="I6980" s="98" t="s">
        <v>6073</v>
      </c>
      <c r="J6980" s="99">
        <v>45396</v>
      </c>
      <c r="K6980" s="107">
        <v>5000000</v>
      </c>
      <c r="L6980" s="98" t="s">
        <v>9127</v>
      </c>
      <c r="M6980" s="23">
        <v>1080</v>
      </c>
      <c r="N6980" s="23">
        <v>1</v>
      </c>
      <c r="O6980" s="107">
        <v>5000000</v>
      </c>
      <c r="P6980" s="23">
        <v>180</v>
      </c>
      <c r="Q6980" s="23">
        <v>2</v>
      </c>
      <c r="R6980" s="23">
        <v>2</v>
      </c>
      <c r="S6980" s="23">
        <v>0</v>
      </c>
      <c r="T6980" s="47">
        <v>5</v>
      </c>
      <c r="U6980" s="98" t="s">
        <v>111</v>
      </c>
      <c r="V6980" s="98" t="s">
        <v>3139</v>
      </c>
      <c r="W6980" s="69">
        <f t="shared" si="218"/>
        <v>1.5386877740934659E-2</v>
      </c>
    </row>
    <row r="6981" spans="1:23">
      <c r="A6981" s="98">
        <f t="shared" si="219"/>
        <v>988</v>
      </c>
      <c r="B6981" s="99">
        <v>44408</v>
      </c>
      <c r="C6981" s="23">
        <v>4578</v>
      </c>
      <c r="D6981" s="23">
        <v>9</v>
      </c>
      <c r="E6981" s="98" t="s">
        <v>49</v>
      </c>
      <c r="F6981" s="98" t="s">
        <v>53</v>
      </c>
      <c r="G6981" s="98" t="s">
        <v>4242</v>
      </c>
      <c r="H6981" s="98" t="s">
        <v>9126</v>
      </c>
      <c r="I6981" s="98" t="s">
        <v>6073</v>
      </c>
      <c r="J6981" s="99">
        <v>45396</v>
      </c>
      <c r="K6981" s="107">
        <v>20000000</v>
      </c>
      <c r="L6981" s="98" t="s">
        <v>9127</v>
      </c>
      <c r="M6981" s="23">
        <v>1080</v>
      </c>
      <c r="N6981" s="23">
        <v>1</v>
      </c>
      <c r="O6981" s="107">
        <v>20000000</v>
      </c>
      <c r="P6981" s="23">
        <v>180</v>
      </c>
      <c r="Q6981" s="23">
        <v>2</v>
      </c>
      <c r="R6981" s="23">
        <v>2</v>
      </c>
      <c r="S6981" s="23">
        <v>0</v>
      </c>
      <c r="T6981" s="47">
        <v>20</v>
      </c>
      <c r="U6981" s="98" t="s">
        <v>111</v>
      </c>
      <c r="V6981" s="98" t="s">
        <v>3139</v>
      </c>
      <c r="W6981" s="69">
        <f t="shared" si="218"/>
        <v>6.1547510963738637E-2</v>
      </c>
    </row>
    <row r="6982" spans="1:23">
      <c r="A6982" s="98">
        <f t="shared" si="219"/>
        <v>1718</v>
      </c>
      <c r="B6982" s="99">
        <v>44408</v>
      </c>
      <c r="C6982" s="23">
        <v>4579</v>
      </c>
      <c r="D6982" s="23">
        <v>9</v>
      </c>
      <c r="E6982" s="98" t="s">
        <v>49</v>
      </c>
      <c r="F6982" s="98" t="s">
        <v>53</v>
      </c>
      <c r="G6982" s="98" t="s">
        <v>4242</v>
      </c>
      <c r="H6982" s="98" t="s">
        <v>9126</v>
      </c>
      <c r="I6982" s="98" t="s">
        <v>6073</v>
      </c>
      <c r="J6982" s="99">
        <v>46126</v>
      </c>
      <c r="K6982" s="107">
        <v>20000000</v>
      </c>
      <c r="L6982" s="98" t="s">
        <v>9127</v>
      </c>
      <c r="M6982" s="23">
        <v>1800</v>
      </c>
      <c r="N6982" s="23">
        <v>1</v>
      </c>
      <c r="O6982" s="107">
        <v>20000000</v>
      </c>
      <c r="P6982" s="23">
        <v>180</v>
      </c>
      <c r="Q6982" s="23">
        <v>2</v>
      </c>
      <c r="R6982" s="23">
        <v>2</v>
      </c>
      <c r="S6982" s="23">
        <v>0</v>
      </c>
      <c r="T6982" s="47">
        <v>20</v>
      </c>
      <c r="U6982" s="98" t="s">
        <v>111</v>
      </c>
      <c r="V6982" s="98" t="s">
        <v>3139</v>
      </c>
      <c r="W6982" s="69">
        <f t="shared" si="218"/>
        <v>0.10702289861913257</v>
      </c>
    </row>
    <row r="6983" spans="1:23">
      <c r="A6983" s="98">
        <f t="shared" si="219"/>
        <v>1718</v>
      </c>
      <c r="B6983" s="99">
        <v>44408</v>
      </c>
      <c r="C6983" s="23">
        <v>4580</v>
      </c>
      <c r="D6983" s="23">
        <v>9</v>
      </c>
      <c r="E6983" s="98" t="s">
        <v>49</v>
      </c>
      <c r="F6983" s="98" t="s">
        <v>53</v>
      </c>
      <c r="G6983" s="98" t="s">
        <v>4242</v>
      </c>
      <c r="H6983" s="98" t="s">
        <v>9126</v>
      </c>
      <c r="I6983" s="98" t="s">
        <v>6073</v>
      </c>
      <c r="J6983" s="99">
        <v>46126</v>
      </c>
      <c r="K6983" s="107">
        <v>14000000</v>
      </c>
      <c r="L6983" s="98" t="s">
        <v>9127</v>
      </c>
      <c r="M6983" s="23">
        <v>1800</v>
      </c>
      <c r="N6983" s="23">
        <v>1</v>
      </c>
      <c r="O6983" s="107">
        <v>14000000</v>
      </c>
      <c r="P6983" s="23">
        <v>180</v>
      </c>
      <c r="Q6983" s="23">
        <v>2</v>
      </c>
      <c r="R6983" s="23">
        <v>2</v>
      </c>
      <c r="S6983" s="23">
        <v>0</v>
      </c>
      <c r="T6983" s="47">
        <v>14</v>
      </c>
      <c r="U6983" s="98" t="s">
        <v>111</v>
      </c>
      <c r="V6983" s="98" t="s">
        <v>3139</v>
      </c>
      <c r="W6983" s="69">
        <f t="shared" si="218"/>
        <v>7.4916029033392798E-2</v>
      </c>
    </row>
    <row r="6984" spans="1:23">
      <c r="A6984" s="98">
        <f t="shared" si="219"/>
        <v>622</v>
      </c>
      <c r="B6984" s="99">
        <v>44408</v>
      </c>
      <c r="C6984" s="23">
        <v>4581</v>
      </c>
      <c r="D6984" s="23">
        <v>9</v>
      </c>
      <c r="E6984" s="98" t="s">
        <v>49</v>
      </c>
      <c r="F6984" s="98" t="s">
        <v>53</v>
      </c>
      <c r="G6984" s="98" t="s">
        <v>4242</v>
      </c>
      <c r="H6984" s="98" t="s">
        <v>9126</v>
      </c>
      <c r="I6984" s="98" t="s">
        <v>6073</v>
      </c>
      <c r="J6984" s="99">
        <v>45030</v>
      </c>
      <c r="K6984" s="107">
        <v>5000000</v>
      </c>
      <c r="L6984" s="98" t="s">
        <v>9127</v>
      </c>
      <c r="M6984" s="23">
        <v>720</v>
      </c>
      <c r="N6984" s="23">
        <v>1</v>
      </c>
      <c r="O6984" s="107">
        <v>5000000</v>
      </c>
      <c r="P6984" s="23">
        <v>30</v>
      </c>
      <c r="Q6984" s="23">
        <v>2</v>
      </c>
      <c r="R6984" s="23">
        <v>2</v>
      </c>
      <c r="S6984" s="23">
        <v>0</v>
      </c>
      <c r="T6984" s="47">
        <v>4.3750010000000001</v>
      </c>
      <c r="U6984" s="98" t="s">
        <v>111</v>
      </c>
      <c r="V6984" s="98" t="s">
        <v>3139</v>
      </c>
      <c r="W6984" s="69">
        <f t="shared" si="218"/>
        <v>8.4760223933514969E-3</v>
      </c>
    </row>
    <row r="6985" spans="1:23">
      <c r="A6985" s="98">
        <f t="shared" si="219"/>
        <v>1720</v>
      </c>
      <c r="B6985" s="99">
        <v>44408</v>
      </c>
      <c r="C6985" s="23">
        <v>4582</v>
      </c>
      <c r="D6985" s="23">
        <v>9</v>
      </c>
      <c r="E6985" s="98" t="s">
        <v>49</v>
      </c>
      <c r="F6985" s="98" t="s">
        <v>53</v>
      </c>
      <c r="G6985" s="98" t="s">
        <v>4242</v>
      </c>
      <c r="H6985" s="98" t="s">
        <v>9126</v>
      </c>
      <c r="I6985" s="98" t="s">
        <v>6001</v>
      </c>
      <c r="J6985" s="99">
        <v>46128</v>
      </c>
      <c r="K6985" s="107">
        <v>10000000</v>
      </c>
      <c r="L6985" s="98" t="s">
        <v>9127</v>
      </c>
      <c r="M6985" s="23">
        <v>1800</v>
      </c>
      <c r="N6985" s="23">
        <v>1</v>
      </c>
      <c r="O6985" s="107">
        <v>10000000</v>
      </c>
      <c r="P6985" s="23">
        <v>180</v>
      </c>
      <c r="Q6985" s="23">
        <v>2</v>
      </c>
      <c r="R6985" s="23">
        <v>2</v>
      </c>
      <c r="S6985" s="23">
        <v>0</v>
      </c>
      <c r="T6985" s="47">
        <v>10</v>
      </c>
      <c r="U6985" s="98" t="s">
        <v>111</v>
      </c>
      <c r="V6985" s="98" t="s">
        <v>3139</v>
      </c>
      <c r="W6985" s="69">
        <f t="shared" si="218"/>
        <v>5.3573744361149013E-2</v>
      </c>
    </row>
    <row r="6986" spans="1:23">
      <c r="A6986" s="98">
        <f t="shared" si="219"/>
        <v>1720</v>
      </c>
      <c r="B6986" s="99">
        <v>44408</v>
      </c>
      <c r="C6986" s="23">
        <v>4583</v>
      </c>
      <c r="D6986" s="23">
        <v>9</v>
      </c>
      <c r="E6986" s="98" t="s">
        <v>49</v>
      </c>
      <c r="F6986" s="98" t="s">
        <v>53</v>
      </c>
      <c r="G6986" s="98" t="s">
        <v>4242</v>
      </c>
      <c r="H6986" s="98" t="s">
        <v>9126</v>
      </c>
      <c r="I6986" s="98" t="s">
        <v>6001</v>
      </c>
      <c r="J6986" s="99">
        <v>46128</v>
      </c>
      <c r="K6986" s="107">
        <v>50000000</v>
      </c>
      <c r="L6986" s="98" t="s">
        <v>9127</v>
      </c>
      <c r="M6986" s="23">
        <v>1800</v>
      </c>
      <c r="N6986" s="23">
        <v>1</v>
      </c>
      <c r="O6986" s="107">
        <v>50000000</v>
      </c>
      <c r="P6986" s="23">
        <v>180</v>
      </c>
      <c r="Q6986" s="23">
        <v>2</v>
      </c>
      <c r="R6986" s="23">
        <v>2</v>
      </c>
      <c r="S6986" s="23">
        <v>0</v>
      </c>
      <c r="T6986" s="47">
        <v>50.145547999999998</v>
      </c>
      <c r="U6986" s="98" t="s">
        <v>111</v>
      </c>
      <c r="V6986" s="98" t="s">
        <v>3139</v>
      </c>
      <c r="W6986" s="69">
        <f t="shared" si="218"/>
        <v>0.26864847694017269</v>
      </c>
    </row>
    <row r="6987" spans="1:23">
      <c r="A6987" s="98">
        <f t="shared" si="219"/>
        <v>1720</v>
      </c>
      <c r="B6987" s="99">
        <v>44408</v>
      </c>
      <c r="C6987" s="23">
        <v>4584</v>
      </c>
      <c r="D6987" s="23">
        <v>9</v>
      </c>
      <c r="E6987" s="98" t="s">
        <v>49</v>
      </c>
      <c r="F6987" s="98" t="s">
        <v>53</v>
      </c>
      <c r="G6987" s="98" t="s">
        <v>4242</v>
      </c>
      <c r="H6987" s="98" t="s">
        <v>9126</v>
      </c>
      <c r="I6987" s="98" t="s">
        <v>6001</v>
      </c>
      <c r="J6987" s="99">
        <v>46128</v>
      </c>
      <c r="K6987" s="107">
        <v>10500000</v>
      </c>
      <c r="L6987" s="98" t="s">
        <v>9127</v>
      </c>
      <c r="M6987" s="23">
        <v>1800</v>
      </c>
      <c r="N6987" s="23">
        <v>1</v>
      </c>
      <c r="O6987" s="107">
        <v>10500000</v>
      </c>
      <c r="P6987" s="23">
        <v>180</v>
      </c>
      <c r="Q6987" s="23">
        <v>2</v>
      </c>
      <c r="R6987" s="23">
        <v>2</v>
      </c>
      <c r="S6987" s="23">
        <v>0</v>
      </c>
      <c r="T6987" s="47">
        <v>10.5</v>
      </c>
      <c r="U6987" s="98" t="s">
        <v>111</v>
      </c>
      <c r="V6987" s="98" t="s">
        <v>3139</v>
      </c>
      <c r="W6987" s="69">
        <f t="shared" si="218"/>
        <v>5.6252431579206459E-2</v>
      </c>
    </row>
    <row r="6988" spans="1:23">
      <c r="A6988" s="98">
        <f t="shared" si="219"/>
        <v>1720</v>
      </c>
      <c r="B6988" s="99">
        <v>44408</v>
      </c>
      <c r="C6988" s="23">
        <v>4585</v>
      </c>
      <c r="D6988" s="23">
        <v>9</v>
      </c>
      <c r="E6988" s="98" t="s">
        <v>49</v>
      </c>
      <c r="F6988" s="98" t="s">
        <v>53</v>
      </c>
      <c r="G6988" s="98" t="s">
        <v>4242</v>
      </c>
      <c r="H6988" s="98" t="s">
        <v>9126</v>
      </c>
      <c r="I6988" s="98" t="s">
        <v>6001</v>
      </c>
      <c r="J6988" s="99">
        <v>46128</v>
      </c>
      <c r="K6988" s="107">
        <v>9500000</v>
      </c>
      <c r="L6988" s="98" t="s">
        <v>9127</v>
      </c>
      <c r="M6988" s="23">
        <v>1800</v>
      </c>
      <c r="N6988" s="23">
        <v>1</v>
      </c>
      <c r="O6988" s="107">
        <v>9500000</v>
      </c>
      <c r="P6988" s="23">
        <v>180</v>
      </c>
      <c r="Q6988" s="23">
        <v>2</v>
      </c>
      <c r="R6988" s="23">
        <v>2</v>
      </c>
      <c r="S6988" s="23">
        <v>0</v>
      </c>
      <c r="T6988" s="47">
        <v>9.5</v>
      </c>
      <c r="U6988" s="98" t="s">
        <v>111</v>
      </c>
      <c r="V6988" s="98" t="s">
        <v>3139</v>
      </c>
      <c r="W6988" s="69">
        <f t="shared" si="218"/>
        <v>5.089505714309156E-2</v>
      </c>
    </row>
    <row r="6989" spans="1:23">
      <c r="A6989" s="98">
        <f t="shared" si="219"/>
        <v>1720</v>
      </c>
      <c r="B6989" s="99">
        <v>44408</v>
      </c>
      <c r="C6989" s="23">
        <v>4586</v>
      </c>
      <c r="D6989" s="23">
        <v>9</v>
      </c>
      <c r="E6989" s="98" t="s">
        <v>49</v>
      </c>
      <c r="F6989" s="98" t="s">
        <v>53</v>
      </c>
      <c r="G6989" s="98" t="s">
        <v>4242</v>
      </c>
      <c r="H6989" s="98" t="s">
        <v>9126</v>
      </c>
      <c r="I6989" s="98" t="s">
        <v>6001</v>
      </c>
      <c r="J6989" s="99">
        <v>46128</v>
      </c>
      <c r="K6989" s="107">
        <v>10000000</v>
      </c>
      <c r="L6989" s="98" t="s">
        <v>9127</v>
      </c>
      <c r="M6989" s="23">
        <v>1800</v>
      </c>
      <c r="N6989" s="23">
        <v>1</v>
      </c>
      <c r="O6989" s="107">
        <v>10000000</v>
      </c>
      <c r="P6989" s="23">
        <v>180</v>
      </c>
      <c r="Q6989" s="23">
        <v>2</v>
      </c>
      <c r="R6989" s="23">
        <v>2</v>
      </c>
      <c r="S6989" s="23">
        <v>0</v>
      </c>
      <c r="T6989" s="47">
        <v>10</v>
      </c>
      <c r="U6989" s="98" t="s">
        <v>111</v>
      </c>
      <c r="V6989" s="98" t="s">
        <v>3139</v>
      </c>
      <c r="W6989" s="69">
        <f t="shared" si="218"/>
        <v>5.3573744361149013E-2</v>
      </c>
    </row>
    <row r="6990" spans="1:23">
      <c r="A6990" s="98">
        <f t="shared" si="219"/>
        <v>1720</v>
      </c>
      <c r="B6990" s="99">
        <v>44408</v>
      </c>
      <c r="C6990" s="23">
        <v>4587</v>
      </c>
      <c r="D6990" s="23">
        <v>9</v>
      </c>
      <c r="E6990" s="98" t="s">
        <v>49</v>
      </c>
      <c r="F6990" s="98" t="s">
        <v>53</v>
      </c>
      <c r="G6990" s="98" t="s">
        <v>4242</v>
      </c>
      <c r="H6990" s="98" t="s">
        <v>9126</v>
      </c>
      <c r="I6990" s="98" t="s">
        <v>6001</v>
      </c>
      <c r="J6990" s="99">
        <v>46128</v>
      </c>
      <c r="K6990" s="107">
        <v>13000000</v>
      </c>
      <c r="L6990" s="98" t="s">
        <v>9127</v>
      </c>
      <c r="M6990" s="23">
        <v>1800</v>
      </c>
      <c r="N6990" s="23">
        <v>1</v>
      </c>
      <c r="O6990" s="107">
        <v>13000000</v>
      </c>
      <c r="P6990" s="23">
        <v>180</v>
      </c>
      <c r="Q6990" s="23">
        <v>2</v>
      </c>
      <c r="R6990" s="23">
        <v>2</v>
      </c>
      <c r="S6990" s="23">
        <v>0</v>
      </c>
      <c r="T6990" s="47">
        <v>13</v>
      </c>
      <c r="U6990" s="98" t="s">
        <v>111</v>
      </c>
      <c r="V6990" s="98" t="s">
        <v>3139</v>
      </c>
      <c r="W6990" s="69">
        <f t="shared" si="218"/>
        <v>6.9645867669493711E-2</v>
      </c>
    </row>
    <row r="6991" spans="1:23">
      <c r="A6991" s="98">
        <f t="shared" si="219"/>
        <v>990</v>
      </c>
      <c r="B6991" s="99">
        <v>44408</v>
      </c>
      <c r="C6991" s="23">
        <v>4588</v>
      </c>
      <c r="D6991" s="23">
        <v>9</v>
      </c>
      <c r="E6991" s="98" t="s">
        <v>49</v>
      </c>
      <c r="F6991" s="98" t="s">
        <v>53</v>
      </c>
      <c r="G6991" s="98" t="s">
        <v>4242</v>
      </c>
      <c r="H6991" s="98" t="s">
        <v>9126</v>
      </c>
      <c r="I6991" s="98" t="s">
        <v>6001</v>
      </c>
      <c r="J6991" s="99">
        <v>45398</v>
      </c>
      <c r="K6991" s="107">
        <v>12000000</v>
      </c>
      <c r="L6991" s="98" t="s">
        <v>9127</v>
      </c>
      <c r="M6991" s="23">
        <v>1080</v>
      </c>
      <c r="N6991" s="23">
        <v>1</v>
      </c>
      <c r="O6991" s="107">
        <v>12000000</v>
      </c>
      <c r="P6991" s="23">
        <v>30</v>
      </c>
      <c r="Q6991" s="23">
        <v>2</v>
      </c>
      <c r="R6991" s="23">
        <v>2</v>
      </c>
      <c r="S6991" s="23">
        <v>0</v>
      </c>
      <c r="T6991" s="47">
        <v>11.000000999999999</v>
      </c>
      <c r="U6991" s="98" t="s">
        <v>111</v>
      </c>
      <c r="V6991" s="98" t="s">
        <v>3139</v>
      </c>
      <c r="W6991" s="69">
        <f t="shared" si="218"/>
        <v>3.3919658670402301E-2</v>
      </c>
    </row>
    <row r="6992" spans="1:23">
      <c r="A6992" s="98">
        <f t="shared" si="219"/>
        <v>1720</v>
      </c>
      <c r="B6992" s="99">
        <v>44408</v>
      </c>
      <c r="C6992" s="23">
        <v>4589</v>
      </c>
      <c r="D6992" s="23">
        <v>9</v>
      </c>
      <c r="E6992" s="98" t="s">
        <v>49</v>
      </c>
      <c r="F6992" s="98" t="s">
        <v>53</v>
      </c>
      <c r="G6992" s="98" t="s">
        <v>4242</v>
      </c>
      <c r="H6992" s="98" t="s">
        <v>9126</v>
      </c>
      <c r="I6992" s="98" t="s">
        <v>6001</v>
      </c>
      <c r="J6992" s="99">
        <v>46128</v>
      </c>
      <c r="K6992" s="107">
        <v>13000000</v>
      </c>
      <c r="L6992" s="98" t="s">
        <v>9127</v>
      </c>
      <c r="M6992" s="23">
        <v>1800</v>
      </c>
      <c r="N6992" s="23">
        <v>1</v>
      </c>
      <c r="O6992" s="107">
        <v>13000000</v>
      </c>
      <c r="P6992" s="23">
        <v>180</v>
      </c>
      <c r="Q6992" s="23">
        <v>2</v>
      </c>
      <c r="R6992" s="23">
        <v>2</v>
      </c>
      <c r="S6992" s="23">
        <v>0</v>
      </c>
      <c r="T6992" s="47">
        <v>13</v>
      </c>
      <c r="U6992" s="98" t="s">
        <v>111</v>
      </c>
      <c r="V6992" s="98" t="s">
        <v>3139</v>
      </c>
      <c r="W6992" s="69">
        <f t="shared" si="218"/>
        <v>6.9645867669493711E-2</v>
      </c>
    </row>
    <row r="6993" spans="1:23">
      <c r="A6993" s="98">
        <f t="shared" si="219"/>
        <v>990</v>
      </c>
      <c r="B6993" s="99">
        <v>44408</v>
      </c>
      <c r="C6993" s="23">
        <v>4590</v>
      </c>
      <c r="D6993" s="23">
        <v>9</v>
      </c>
      <c r="E6993" s="98" t="s">
        <v>49</v>
      </c>
      <c r="F6993" s="98" t="s">
        <v>53</v>
      </c>
      <c r="G6993" s="98" t="s">
        <v>4242</v>
      </c>
      <c r="H6993" s="98" t="s">
        <v>9126</v>
      </c>
      <c r="I6993" s="98" t="s">
        <v>6001</v>
      </c>
      <c r="J6993" s="99">
        <v>45398</v>
      </c>
      <c r="K6993" s="107">
        <v>10100000</v>
      </c>
      <c r="L6993" s="98" t="s">
        <v>9127</v>
      </c>
      <c r="M6993" s="23">
        <v>1080</v>
      </c>
      <c r="N6993" s="23">
        <v>1</v>
      </c>
      <c r="O6993" s="107">
        <v>10100000</v>
      </c>
      <c r="P6993" s="23">
        <v>360</v>
      </c>
      <c r="Q6993" s="23">
        <v>2</v>
      </c>
      <c r="R6993" s="23">
        <v>2</v>
      </c>
      <c r="S6993" s="23">
        <v>0</v>
      </c>
      <c r="T6993" s="47">
        <v>10.1</v>
      </c>
      <c r="U6993" s="98" t="s">
        <v>111</v>
      </c>
      <c r="V6993" s="98" t="s">
        <v>3139</v>
      </c>
      <c r="W6993" s="69">
        <f t="shared" si="218"/>
        <v>3.1144411038786568E-2</v>
      </c>
    </row>
    <row r="6994" spans="1:23">
      <c r="A6994" s="98">
        <f t="shared" si="219"/>
        <v>990</v>
      </c>
      <c r="B6994" s="99">
        <v>44408</v>
      </c>
      <c r="C6994" s="23">
        <v>4591</v>
      </c>
      <c r="D6994" s="23">
        <v>9</v>
      </c>
      <c r="E6994" s="98" t="s">
        <v>49</v>
      </c>
      <c r="F6994" s="98" t="s">
        <v>53</v>
      </c>
      <c r="G6994" s="98" t="s">
        <v>4242</v>
      </c>
      <c r="H6994" s="98" t="s">
        <v>9126</v>
      </c>
      <c r="I6994" s="98" t="s">
        <v>6001</v>
      </c>
      <c r="J6994" s="99">
        <v>45398</v>
      </c>
      <c r="K6994" s="107">
        <v>20000000</v>
      </c>
      <c r="L6994" s="98" t="s">
        <v>9127</v>
      </c>
      <c r="M6994" s="23">
        <v>1080</v>
      </c>
      <c r="N6994" s="23">
        <v>1</v>
      </c>
      <c r="O6994" s="107">
        <v>20000000</v>
      </c>
      <c r="P6994" s="23">
        <v>180</v>
      </c>
      <c r="Q6994" s="23">
        <v>2</v>
      </c>
      <c r="R6994" s="23">
        <v>2</v>
      </c>
      <c r="S6994" s="23">
        <v>0</v>
      </c>
      <c r="T6994" s="47">
        <v>20</v>
      </c>
      <c r="U6994" s="98" t="s">
        <v>111</v>
      </c>
      <c r="V6994" s="98" t="s">
        <v>3139</v>
      </c>
      <c r="W6994" s="69">
        <f t="shared" si="218"/>
        <v>6.16721010669041E-2</v>
      </c>
    </row>
    <row r="6995" spans="1:23">
      <c r="A6995" s="98">
        <f t="shared" si="219"/>
        <v>990</v>
      </c>
      <c r="B6995" s="99">
        <v>44408</v>
      </c>
      <c r="C6995" s="23">
        <v>4592</v>
      </c>
      <c r="D6995" s="23">
        <v>9</v>
      </c>
      <c r="E6995" s="98" t="s">
        <v>49</v>
      </c>
      <c r="F6995" s="98" t="s">
        <v>53</v>
      </c>
      <c r="G6995" s="98" t="s">
        <v>4242</v>
      </c>
      <c r="H6995" s="98" t="s">
        <v>9126</v>
      </c>
      <c r="I6995" s="98" t="s">
        <v>6001</v>
      </c>
      <c r="J6995" s="99">
        <v>45398</v>
      </c>
      <c r="K6995" s="107">
        <v>7100000</v>
      </c>
      <c r="L6995" s="98" t="s">
        <v>9127</v>
      </c>
      <c r="M6995" s="23">
        <v>1080</v>
      </c>
      <c r="N6995" s="23">
        <v>1</v>
      </c>
      <c r="O6995" s="107">
        <v>7100000</v>
      </c>
      <c r="P6995" s="23">
        <v>360</v>
      </c>
      <c r="Q6995" s="23">
        <v>2</v>
      </c>
      <c r="R6995" s="23">
        <v>2</v>
      </c>
      <c r="S6995" s="23">
        <v>0</v>
      </c>
      <c r="T6995" s="47">
        <v>7.1</v>
      </c>
      <c r="U6995" s="98" t="s">
        <v>111</v>
      </c>
      <c r="V6995" s="98" t="s">
        <v>3139</v>
      </c>
      <c r="W6995" s="69">
        <f t="shared" si="218"/>
        <v>2.1893595878750952E-2</v>
      </c>
    </row>
    <row r="6996" spans="1:23">
      <c r="A6996" s="98">
        <f t="shared" si="219"/>
        <v>1720</v>
      </c>
      <c r="B6996" s="99">
        <v>44408</v>
      </c>
      <c r="C6996" s="23">
        <v>4593</v>
      </c>
      <c r="D6996" s="23">
        <v>9</v>
      </c>
      <c r="E6996" s="98" t="s">
        <v>49</v>
      </c>
      <c r="F6996" s="98" t="s">
        <v>53</v>
      </c>
      <c r="G6996" s="98" t="s">
        <v>4242</v>
      </c>
      <c r="H6996" s="98" t="s">
        <v>9126</v>
      </c>
      <c r="I6996" s="98" t="s">
        <v>6001</v>
      </c>
      <c r="J6996" s="99">
        <v>46128</v>
      </c>
      <c r="K6996" s="107">
        <v>13000000</v>
      </c>
      <c r="L6996" s="98" t="s">
        <v>9127</v>
      </c>
      <c r="M6996" s="23">
        <v>1800</v>
      </c>
      <c r="N6996" s="23">
        <v>1</v>
      </c>
      <c r="O6996" s="107">
        <v>13000000</v>
      </c>
      <c r="P6996" s="23">
        <v>180</v>
      </c>
      <c r="Q6996" s="23">
        <v>2</v>
      </c>
      <c r="R6996" s="23">
        <v>2</v>
      </c>
      <c r="S6996" s="23">
        <v>0</v>
      </c>
      <c r="T6996" s="47">
        <v>13</v>
      </c>
      <c r="U6996" s="98" t="s">
        <v>111</v>
      </c>
      <c r="V6996" s="98" t="s">
        <v>3139</v>
      </c>
      <c r="W6996" s="69">
        <f t="shared" si="218"/>
        <v>6.9645867669493711E-2</v>
      </c>
    </row>
    <row r="6997" spans="1:23">
      <c r="A6997" s="98">
        <f t="shared" si="219"/>
        <v>1720</v>
      </c>
      <c r="B6997" s="99">
        <v>44408</v>
      </c>
      <c r="C6997" s="23">
        <v>4594</v>
      </c>
      <c r="D6997" s="23">
        <v>9</v>
      </c>
      <c r="E6997" s="98" t="s">
        <v>49</v>
      </c>
      <c r="F6997" s="98" t="s">
        <v>53</v>
      </c>
      <c r="G6997" s="98" t="s">
        <v>4242</v>
      </c>
      <c r="H6997" s="98" t="s">
        <v>9126</v>
      </c>
      <c r="I6997" s="98" t="s">
        <v>6001</v>
      </c>
      <c r="J6997" s="99">
        <v>46128</v>
      </c>
      <c r="K6997" s="107">
        <v>10000000</v>
      </c>
      <c r="L6997" s="98" t="s">
        <v>9127</v>
      </c>
      <c r="M6997" s="23">
        <v>1800</v>
      </c>
      <c r="N6997" s="23">
        <v>1</v>
      </c>
      <c r="O6997" s="107">
        <v>10000000</v>
      </c>
      <c r="P6997" s="23">
        <v>180</v>
      </c>
      <c r="Q6997" s="23">
        <v>2</v>
      </c>
      <c r="R6997" s="23">
        <v>2</v>
      </c>
      <c r="S6997" s="23">
        <v>0</v>
      </c>
      <c r="T6997" s="47">
        <v>10</v>
      </c>
      <c r="U6997" s="98" t="s">
        <v>111</v>
      </c>
      <c r="V6997" s="98" t="s">
        <v>3139</v>
      </c>
      <c r="W6997" s="69">
        <f t="shared" si="218"/>
        <v>5.3573744361149013E-2</v>
      </c>
    </row>
    <row r="6998" spans="1:23">
      <c r="A6998" s="98">
        <f t="shared" si="219"/>
        <v>1720</v>
      </c>
      <c r="B6998" s="99">
        <v>44408</v>
      </c>
      <c r="C6998" s="23">
        <v>4595</v>
      </c>
      <c r="D6998" s="23">
        <v>9</v>
      </c>
      <c r="E6998" s="98" t="s">
        <v>49</v>
      </c>
      <c r="F6998" s="98" t="s">
        <v>53</v>
      </c>
      <c r="G6998" s="98" t="s">
        <v>4242</v>
      </c>
      <c r="H6998" s="98" t="s">
        <v>9126</v>
      </c>
      <c r="I6998" s="98" t="s">
        <v>6001</v>
      </c>
      <c r="J6998" s="99">
        <v>46128</v>
      </c>
      <c r="K6998" s="107">
        <v>9000000</v>
      </c>
      <c r="L6998" s="98" t="s">
        <v>9127</v>
      </c>
      <c r="M6998" s="23">
        <v>1800</v>
      </c>
      <c r="N6998" s="23">
        <v>1</v>
      </c>
      <c r="O6998" s="107">
        <v>9000000</v>
      </c>
      <c r="P6998" s="23">
        <v>180</v>
      </c>
      <c r="Q6998" s="23">
        <v>2</v>
      </c>
      <c r="R6998" s="23">
        <v>2</v>
      </c>
      <c r="S6998" s="23">
        <v>0</v>
      </c>
      <c r="T6998" s="47">
        <v>9</v>
      </c>
      <c r="U6998" s="98" t="s">
        <v>111</v>
      </c>
      <c r="V6998" s="98" t="s">
        <v>3139</v>
      </c>
      <c r="W6998" s="69">
        <f t="shared" si="218"/>
        <v>4.8216369925034107E-2</v>
      </c>
    </row>
    <row r="6999" spans="1:23">
      <c r="A6999" s="98">
        <f t="shared" si="219"/>
        <v>1720</v>
      </c>
      <c r="B6999" s="99">
        <v>44408</v>
      </c>
      <c r="C6999" s="23">
        <v>4596</v>
      </c>
      <c r="D6999" s="23">
        <v>9</v>
      </c>
      <c r="E6999" s="98" t="s">
        <v>49</v>
      </c>
      <c r="F6999" s="98" t="s">
        <v>53</v>
      </c>
      <c r="G6999" s="98" t="s">
        <v>4242</v>
      </c>
      <c r="H6999" s="98" t="s">
        <v>9126</v>
      </c>
      <c r="I6999" s="98" t="s">
        <v>6001</v>
      </c>
      <c r="J6999" s="99">
        <v>46128</v>
      </c>
      <c r="K6999" s="107">
        <v>10000000</v>
      </c>
      <c r="L6999" s="98" t="s">
        <v>9127</v>
      </c>
      <c r="M6999" s="23">
        <v>1800</v>
      </c>
      <c r="N6999" s="23">
        <v>1</v>
      </c>
      <c r="O6999" s="107">
        <v>10000000</v>
      </c>
      <c r="P6999" s="23">
        <v>360</v>
      </c>
      <c r="Q6999" s="23">
        <v>2</v>
      </c>
      <c r="R6999" s="23">
        <v>2</v>
      </c>
      <c r="S6999" s="23">
        <v>0</v>
      </c>
      <c r="T6999" s="47">
        <v>10</v>
      </c>
      <c r="U6999" s="98" t="s">
        <v>111</v>
      </c>
      <c r="V6999" s="98" t="s">
        <v>3139</v>
      </c>
      <c r="W6999" s="69">
        <f t="shared" si="218"/>
        <v>5.3573744361149013E-2</v>
      </c>
    </row>
    <row r="7000" spans="1:23">
      <c r="A7000" s="98">
        <f t="shared" si="219"/>
        <v>1720</v>
      </c>
      <c r="B7000" s="99">
        <v>44408</v>
      </c>
      <c r="C7000" s="23">
        <v>4597</v>
      </c>
      <c r="D7000" s="23">
        <v>9</v>
      </c>
      <c r="E7000" s="98" t="s">
        <v>49</v>
      </c>
      <c r="F7000" s="98" t="s">
        <v>53</v>
      </c>
      <c r="G7000" s="98" t="s">
        <v>4242</v>
      </c>
      <c r="H7000" s="98" t="s">
        <v>9126</v>
      </c>
      <c r="I7000" s="98" t="s">
        <v>6001</v>
      </c>
      <c r="J7000" s="99">
        <v>46128</v>
      </c>
      <c r="K7000" s="107">
        <v>10000000</v>
      </c>
      <c r="L7000" s="98" t="s">
        <v>9127</v>
      </c>
      <c r="M7000" s="23">
        <v>1800</v>
      </c>
      <c r="N7000" s="23">
        <v>1</v>
      </c>
      <c r="O7000" s="107">
        <v>10000000</v>
      </c>
      <c r="P7000" s="23">
        <v>30</v>
      </c>
      <c r="Q7000" s="23">
        <v>2</v>
      </c>
      <c r="R7000" s="23">
        <v>2</v>
      </c>
      <c r="S7000" s="23">
        <v>0</v>
      </c>
      <c r="T7000" s="47">
        <v>9.4999990000000007</v>
      </c>
      <c r="U7000" s="98" t="s">
        <v>111</v>
      </c>
      <c r="V7000" s="98" t="s">
        <v>3139</v>
      </c>
      <c r="W7000" s="69">
        <f t="shared" si="218"/>
        <v>5.0895051785717127E-2</v>
      </c>
    </row>
    <row r="7001" spans="1:23">
      <c r="A7001" s="98">
        <f t="shared" si="219"/>
        <v>1720</v>
      </c>
      <c r="B7001" s="99">
        <v>44408</v>
      </c>
      <c r="C7001" s="23">
        <v>4598</v>
      </c>
      <c r="D7001" s="23">
        <v>9</v>
      </c>
      <c r="E7001" s="98" t="s">
        <v>49</v>
      </c>
      <c r="F7001" s="98" t="s">
        <v>53</v>
      </c>
      <c r="G7001" s="98" t="s">
        <v>4242</v>
      </c>
      <c r="H7001" s="98" t="s">
        <v>9126</v>
      </c>
      <c r="I7001" s="98" t="s">
        <v>6001</v>
      </c>
      <c r="J7001" s="99">
        <v>46128</v>
      </c>
      <c r="K7001" s="107">
        <v>25900000</v>
      </c>
      <c r="L7001" s="98" t="s">
        <v>9127</v>
      </c>
      <c r="M7001" s="23">
        <v>1800</v>
      </c>
      <c r="N7001" s="23">
        <v>1</v>
      </c>
      <c r="O7001" s="107">
        <v>25900000</v>
      </c>
      <c r="P7001" s="23">
        <v>360</v>
      </c>
      <c r="Q7001" s="23">
        <v>2</v>
      </c>
      <c r="R7001" s="23">
        <v>2</v>
      </c>
      <c r="S7001" s="23">
        <v>0</v>
      </c>
      <c r="T7001" s="47">
        <v>25.937932</v>
      </c>
      <c r="U7001" s="98" t="s">
        <v>111</v>
      </c>
      <c r="V7001" s="98" t="s">
        <v>3139</v>
      </c>
      <c r="W7001" s="69">
        <f t="shared" si="218"/>
        <v>0.13895921382248663</v>
      </c>
    </row>
    <row r="7002" spans="1:23">
      <c r="A7002" s="98">
        <f t="shared" si="219"/>
        <v>1720</v>
      </c>
      <c r="B7002" s="99">
        <v>44408</v>
      </c>
      <c r="C7002" s="23">
        <v>4599</v>
      </c>
      <c r="D7002" s="23">
        <v>9</v>
      </c>
      <c r="E7002" s="98" t="s">
        <v>49</v>
      </c>
      <c r="F7002" s="98" t="s">
        <v>53</v>
      </c>
      <c r="G7002" s="98" t="s">
        <v>4242</v>
      </c>
      <c r="H7002" s="98" t="s">
        <v>9126</v>
      </c>
      <c r="I7002" s="98" t="s">
        <v>6001</v>
      </c>
      <c r="J7002" s="99">
        <v>46128</v>
      </c>
      <c r="K7002" s="107">
        <v>20000000</v>
      </c>
      <c r="L7002" s="98" t="s">
        <v>9127</v>
      </c>
      <c r="M7002" s="23">
        <v>1800</v>
      </c>
      <c r="N7002" s="23">
        <v>1</v>
      </c>
      <c r="O7002" s="107">
        <v>20000000</v>
      </c>
      <c r="P7002" s="23">
        <v>180</v>
      </c>
      <c r="Q7002" s="23">
        <v>2</v>
      </c>
      <c r="R7002" s="23">
        <v>2</v>
      </c>
      <c r="S7002" s="23">
        <v>0</v>
      </c>
      <c r="T7002" s="47">
        <v>20.058242</v>
      </c>
      <c r="U7002" s="98" t="s">
        <v>111</v>
      </c>
      <c r="V7002" s="98" t="s">
        <v>3139</v>
      </c>
      <c r="W7002" s="69">
        <f t="shared" si="218"/>
        <v>0.10745951292420622</v>
      </c>
    </row>
    <row r="7003" spans="1:23">
      <c r="A7003" s="98">
        <f t="shared" si="219"/>
        <v>1720</v>
      </c>
      <c r="B7003" s="99">
        <v>44408</v>
      </c>
      <c r="C7003" s="23">
        <v>4600</v>
      </c>
      <c r="D7003" s="23">
        <v>9</v>
      </c>
      <c r="E7003" s="98" t="s">
        <v>49</v>
      </c>
      <c r="F7003" s="98" t="s">
        <v>53</v>
      </c>
      <c r="G7003" s="98" t="s">
        <v>4242</v>
      </c>
      <c r="H7003" s="98" t="s">
        <v>9126</v>
      </c>
      <c r="I7003" s="98" t="s">
        <v>6001</v>
      </c>
      <c r="J7003" s="99">
        <v>46128</v>
      </c>
      <c r="K7003" s="107">
        <v>35000000</v>
      </c>
      <c r="L7003" s="98" t="s">
        <v>9127</v>
      </c>
      <c r="M7003" s="23">
        <v>1800</v>
      </c>
      <c r="N7003" s="23">
        <v>1</v>
      </c>
      <c r="O7003" s="107">
        <v>35000000</v>
      </c>
      <c r="P7003" s="23">
        <v>180</v>
      </c>
      <c r="Q7003" s="23">
        <v>2</v>
      </c>
      <c r="R7003" s="23">
        <v>2</v>
      </c>
      <c r="S7003" s="23">
        <v>0</v>
      </c>
      <c r="T7003" s="47">
        <v>35.101849999999999</v>
      </c>
      <c r="U7003" s="98" t="s">
        <v>111</v>
      </c>
      <c r="V7003" s="98" t="s">
        <v>3139</v>
      </c>
      <c r="W7003" s="69">
        <f t="shared" si="218"/>
        <v>0.18805375385033982</v>
      </c>
    </row>
    <row r="7004" spans="1:23">
      <c r="A7004" s="98">
        <f t="shared" si="219"/>
        <v>627</v>
      </c>
      <c r="B7004" s="99">
        <v>44408</v>
      </c>
      <c r="C7004" s="23">
        <v>4601</v>
      </c>
      <c r="D7004" s="23">
        <v>9</v>
      </c>
      <c r="E7004" s="98" t="s">
        <v>49</v>
      </c>
      <c r="F7004" s="98" t="s">
        <v>53</v>
      </c>
      <c r="G7004" s="98" t="s">
        <v>4242</v>
      </c>
      <c r="H7004" s="98" t="s">
        <v>9126</v>
      </c>
      <c r="I7004" s="98" t="s">
        <v>6075</v>
      </c>
      <c r="J7004" s="99">
        <v>45035</v>
      </c>
      <c r="K7004" s="107">
        <v>15000000</v>
      </c>
      <c r="L7004" s="98" t="s">
        <v>9127</v>
      </c>
      <c r="M7004" s="23">
        <v>720</v>
      </c>
      <c r="N7004" s="23">
        <v>1</v>
      </c>
      <c r="O7004" s="107">
        <v>15000000</v>
      </c>
      <c r="P7004" s="23">
        <v>180</v>
      </c>
      <c r="Q7004" s="23">
        <v>2</v>
      </c>
      <c r="R7004" s="23">
        <v>2</v>
      </c>
      <c r="S7004" s="23">
        <v>0</v>
      </c>
      <c r="T7004" s="47">
        <v>15</v>
      </c>
      <c r="U7004" s="98" t="s">
        <v>111</v>
      </c>
      <c r="V7004" s="98" t="s">
        <v>3139</v>
      </c>
      <c r="W7004" s="69">
        <f t="shared" si="218"/>
        <v>2.9294248006779447E-2</v>
      </c>
    </row>
    <row r="7005" spans="1:23">
      <c r="A7005" s="98">
        <f t="shared" si="219"/>
        <v>993</v>
      </c>
      <c r="B7005" s="99">
        <v>44408</v>
      </c>
      <c r="C7005" s="23">
        <v>4602</v>
      </c>
      <c r="D7005" s="23">
        <v>9</v>
      </c>
      <c r="E7005" s="98" t="s">
        <v>49</v>
      </c>
      <c r="F7005" s="98" t="s">
        <v>53</v>
      </c>
      <c r="G7005" s="98" t="s">
        <v>4242</v>
      </c>
      <c r="H7005" s="98" t="s">
        <v>9126</v>
      </c>
      <c r="I7005" s="98" t="s">
        <v>6075</v>
      </c>
      <c r="J7005" s="99">
        <v>45401</v>
      </c>
      <c r="K7005" s="107">
        <v>10000000</v>
      </c>
      <c r="L7005" s="98" t="s">
        <v>9127</v>
      </c>
      <c r="M7005" s="23">
        <v>1080</v>
      </c>
      <c r="N7005" s="23">
        <v>1</v>
      </c>
      <c r="O7005" s="107">
        <v>10000000</v>
      </c>
      <c r="P7005" s="23">
        <v>180</v>
      </c>
      <c r="Q7005" s="23">
        <v>2</v>
      </c>
      <c r="R7005" s="23">
        <v>2</v>
      </c>
      <c r="S7005" s="23">
        <v>0</v>
      </c>
      <c r="T7005" s="47">
        <v>10</v>
      </c>
      <c r="U7005" s="98" t="s">
        <v>111</v>
      </c>
      <c r="V7005" s="98" t="s">
        <v>3139</v>
      </c>
      <c r="W7005" s="69">
        <f t="shared" si="218"/>
        <v>3.0929493110826146E-2</v>
      </c>
    </row>
    <row r="7006" spans="1:23">
      <c r="A7006" s="98">
        <f t="shared" si="219"/>
        <v>1723</v>
      </c>
      <c r="B7006" s="99">
        <v>44408</v>
      </c>
      <c r="C7006" s="23">
        <v>4603</v>
      </c>
      <c r="D7006" s="23">
        <v>9</v>
      </c>
      <c r="E7006" s="98" t="s">
        <v>49</v>
      </c>
      <c r="F7006" s="98" t="s">
        <v>53</v>
      </c>
      <c r="G7006" s="98" t="s">
        <v>4242</v>
      </c>
      <c r="H7006" s="98" t="s">
        <v>9126</v>
      </c>
      <c r="I7006" s="98" t="s">
        <v>6075</v>
      </c>
      <c r="J7006" s="99">
        <v>46131</v>
      </c>
      <c r="K7006" s="107">
        <v>20000000</v>
      </c>
      <c r="L7006" s="98" t="s">
        <v>9127</v>
      </c>
      <c r="M7006" s="23">
        <v>1800</v>
      </c>
      <c r="N7006" s="23">
        <v>1</v>
      </c>
      <c r="O7006" s="107">
        <v>20000000</v>
      </c>
      <c r="P7006" s="23">
        <v>180</v>
      </c>
      <c r="Q7006" s="23">
        <v>2</v>
      </c>
      <c r="R7006" s="23">
        <v>2</v>
      </c>
      <c r="S7006" s="23">
        <v>0</v>
      </c>
      <c r="T7006" s="47">
        <v>20</v>
      </c>
      <c r="U7006" s="98" t="s">
        <v>111</v>
      </c>
      <c r="V7006" s="98" t="s">
        <v>3139</v>
      </c>
      <c r="W7006" s="69">
        <f t="shared" si="218"/>
        <v>0.10733437387704622</v>
      </c>
    </row>
    <row r="7007" spans="1:23">
      <c r="A7007" s="98">
        <f t="shared" si="219"/>
        <v>627</v>
      </c>
      <c r="B7007" s="99">
        <v>44408</v>
      </c>
      <c r="C7007" s="23">
        <v>4604</v>
      </c>
      <c r="D7007" s="23">
        <v>9</v>
      </c>
      <c r="E7007" s="98" t="s">
        <v>49</v>
      </c>
      <c r="F7007" s="98" t="s">
        <v>53</v>
      </c>
      <c r="G7007" s="98" t="s">
        <v>4242</v>
      </c>
      <c r="H7007" s="98" t="s">
        <v>9126</v>
      </c>
      <c r="I7007" s="98" t="s">
        <v>6075</v>
      </c>
      <c r="J7007" s="99">
        <v>45035</v>
      </c>
      <c r="K7007" s="107">
        <v>15000000</v>
      </c>
      <c r="L7007" s="98" t="s">
        <v>9127</v>
      </c>
      <c r="M7007" s="23">
        <v>720</v>
      </c>
      <c r="N7007" s="23">
        <v>1</v>
      </c>
      <c r="O7007" s="107">
        <v>15000000</v>
      </c>
      <c r="P7007" s="23">
        <v>30</v>
      </c>
      <c r="Q7007" s="23">
        <v>2</v>
      </c>
      <c r="R7007" s="23">
        <v>2</v>
      </c>
      <c r="S7007" s="23">
        <v>0</v>
      </c>
      <c r="T7007" s="47">
        <v>13.125</v>
      </c>
      <c r="U7007" s="98" t="s">
        <v>111</v>
      </c>
      <c r="V7007" s="98" t="s">
        <v>3139</v>
      </c>
      <c r="W7007" s="69">
        <f t="shared" si="218"/>
        <v>2.5632467005932018E-2</v>
      </c>
    </row>
    <row r="7008" spans="1:23">
      <c r="A7008" s="98">
        <f t="shared" si="219"/>
        <v>1723</v>
      </c>
      <c r="B7008" s="99">
        <v>44408</v>
      </c>
      <c r="C7008" s="23">
        <v>4605</v>
      </c>
      <c r="D7008" s="23">
        <v>9</v>
      </c>
      <c r="E7008" s="98" t="s">
        <v>49</v>
      </c>
      <c r="F7008" s="98" t="s">
        <v>53</v>
      </c>
      <c r="G7008" s="98" t="s">
        <v>4242</v>
      </c>
      <c r="H7008" s="98" t="s">
        <v>9126</v>
      </c>
      <c r="I7008" s="98" t="s">
        <v>6075</v>
      </c>
      <c r="J7008" s="99">
        <v>46131</v>
      </c>
      <c r="K7008" s="107">
        <v>18000000</v>
      </c>
      <c r="L7008" s="98" t="s">
        <v>9127</v>
      </c>
      <c r="M7008" s="23">
        <v>1800</v>
      </c>
      <c r="N7008" s="23">
        <v>1</v>
      </c>
      <c r="O7008" s="107">
        <v>18000000</v>
      </c>
      <c r="P7008" s="23">
        <v>180</v>
      </c>
      <c r="Q7008" s="23">
        <v>2</v>
      </c>
      <c r="R7008" s="23">
        <v>2</v>
      </c>
      <c r="S7008" s="23">
        <v>0</v>
      </c>
      <c r="T7008" s="47">
        <v>18</v>
      </c>
      <c r="U7008" s="98" t="s">
        <v>111</v>
      </c>
      <c r="V7008" s="98" t="s">
        <v>3139</v>
      </c>
      <c r="W7008" s="69">
        <f t="shared" si="218"/>
        <v>9.6600936489341593E-2</v>
      </c>
    </row>
    <row r="7009" spans="1:23">
      <c r="A7009" s="98">
        <f t="shared" si="219"/>
        <v>993</v>
      </c>
      <c r="B7009" s="99">
        <v>44408</v>
      </c>
      <c r="C7009" s="23">
        <v>4606</v>
      </c>
      <c r="D7009" s="23">
        <v>9</v>
      </c>
      <c r="E7009" s="98" t="s">
        <v>49</v>
      </c>
      <c r="F7009" s="98" t="s">
        <v>53</v>
      </c>
      <c r="G7009" s="98" t="s">
        <v>4242</v>
      </c>
      <c r="H7009" s="98" t="s">
        <v>9126</v>
      </c>
      <c r="I7009" s="98" t="s">
        <v>6075</v>
      </c>
      <c r="J7009" s="99">
        <v>45401</v>
      </c>
      <c r="K7009" s="107">
        <v>11000000</v>
      </c>
      <c r="L7009" s="98" t="s">
        <v>9127</v>
      </c>
      <c r="M7009" s="23">
        <v>1080</v>
      </c>
      <c r="N7009" s="23">
        <v>1</v>
      </c>
      <c r="O7009" s="107">
        <v>11000000</v>
      </c>
      <c r="P7009" s="23">
        <v>180</v>
      </c>
      <c r="Q7009" s="23">
        <v>2</v>
      </c>
      <c r="R7009" s="23">
        <v>2</v>
      </c>
      <c r="S7009" s="23">
        <v>0</v>
      </c>
      <c r="T7009" s="47">
        <v>11</v>
      </c>
      <c r="U7009" s="98" t="s">
        <v>111</v>
      </c>
      <c r="V7009" s="98" t="s">
        <v>3139</v>
      </c>
      <c r="W7009" s="69">
        <f t="shared" si="218"/>
        <v>3.4022442421908758E-2</v>
      </c>
    </row>
    <row r="7010" spans="1:23">
      <c r="A7010" s="98">
        <f t="shared" si="219"/>
        <v>993</v>
      </c>
      <c r="B7010" s="99">
        <v>44408</v>
      </c>
      <c r="C7010" s="23">
        <v>4607</v>
      </c>
      <c r="D7010" s="23">
        <v>9</v>
      </c>
      <c r="E7010" s="98" t="s">
        <v>49</v>
      </c>
      <c r="F7010" s="98" t="s">
        <v>53</v>
      </c>
      <c r="G7010" s="98" t="s">
        <v>4242</v>
      </c>
      <c r="H7010" s="98" t="s">
        <v>9126</v>
      </c>
      <c r="I7010" s="98" t="s">
        <v>6075</v>
      </c>
      <c r="J7010" s="99">
        <v>45401</v>
      </c>
      <c r="K7010" s="107">
        <v>11000000</v>
      </c>
      <c r="L7010" s="98" t="s">
        <v>9127</v>
      </c>
      <c r="M7010" s="23">
        <v>1080</v>
      </c>
      <c r="N7010" s="23">
        <v>1</v>
      </c>
      <c r="O7010" s="107">
        <v>11000000</v>
      </c>
      <c r="P7010" s="23">
        <v>180</v>
      </c>
      <c r="Q7010" s="23">
        <v>2</v>
      </c>
      <c r="R7010" s="23">
        <v>2</v>
      </c>
      <c r="S7010" s="23">
        <v>0</v>
      </c>
      <c r="T7010" s="47">
        <v>11</v>
      </c>
      <c r="U7010" s="98" t="s">
        <v>111</v>
      </c>
      <c r="V7010" s="98" t="s">
        <v>3139</v>
      </c>
      <c r="W7010" s="69">
        <f t="shared" si="218"/>
        <v>3.4022442421908758E-2</v>
      </c>
    </row>
    <row r="7011" spans="1:23">
      <c r="A7011" s="98">
        <f t="shared" si="219"/>
        <v>262</v>
      </c>
      <c r="B7011" s="99">
        <v>44408</v>
      </c>
      <c r="C7011" s="23">
        <v>4608</v>
      </c>
      <c r="D7011" s="23">
        <v>9</v>
      </c>
      <c r="E7011" s="98" t="s">
        <v>49</v>
      </c>
      <c r="F7011" s="98" t="s">
        <v>53</v>
      </c>
      <c r="G7011" s="98" t="s">
        <v>4242</v>
      </c>
      <c r="H7011" s="98" t="s">
        <v>9126</v>
      </c>
      <c r="I7011" s="98" t="s">
        <v>6075</v>
      </c>
      <c r="J7011" s="99">
        <v>44670</v>
      </c>
      <c r="K7011" s="107">
        <v>10000000</v>
      </c>
      <c r="L7011" s="98" t="s">
        <v>9127</v>
      </c>
      <c r="M7011" s="23">
        <v>360</v>
      </c>
      <c r="N7011" s="23">
        <v>1</v>
      </c>
      <c r="O7011" s="107">
        <v>10000000</v>
      </c>
      <c r="P7011" s="23">
        <v>30</v>
      </c>
      <c r="Q7011" s="23">
        <v>2</v>
      </c>
      <c r="R7011" s="23">
        <v>2</v>
      </c>
      <c r="S7011" s="23">
        <v>0</v>
      </c>
      <c r="T7011" s="47">
        <v>7.5000010000000001</v>
      </c>
      <c r="U7011" s="98" t="s">
        <v>111</v>
      </c>
      <c r="V7011" s="98" t="s">
        <v>3139</v>
      </c>
      <c r="W7011" s="69">
        <f t="shared" si="218"/>
        <v>6.120489634068537E-3</v>
      </c>
    </row>
    <row r="7012" spans="1:23">
      <c r="A7012" s="98">
        <f t="shared" si="219"/>
        <v>993</v>
      </c>
      <c r="B7012" s="99">
        <v>44408</v>
      </c>
      <c r="C7012" s="23">
        <v>4609</v>
      </c>
      <c r="D7012" s="23">
        <v>9</v>
      </c>
      <c r="E7012" s="98" t="s">
        <v>49</v>
      </c>
      <c r="F7012" s="98" t="s">
        <v>53</v>
      </c>
      <c r="G7012" s="98" t="s">
        <v>4242</v>
      </c>
      <c r="H7012" s="98" t="s">
        <v>9126</v>
      </c>
      <c r="I7012" s="98" t="s">
        <v>6075</v>
      </c>
      <c r="J7012" s="99">
        <v>45401</v>
      </c>
      <c r="K7012" s="107">
        <v>10000000</v>
      </c>
      <c r="L7012" s="98" t="s">
        <v>9127</v>
      </c>
      <c r="M7012" s="23">
        <v>1080</v>
      </c>
      <c r="N7012" s="23">
        <v>1</v>
      </c>
      <c r="O7012" s="107">
        <v>10000000</v>
      </c>
      <c r="P7012" s="23">
        <v>30</v>
      </c>
      <c r="Q7012" s="23">
        <v>2</v>
      </c>
      <c r="R7012" s="23">
        <v>2</v>
      </c>
      <c r="S7012" s="23">
        <v>0</v>
      </c>
      <c r="T7012" s="47">
        <v>9.1666659999999993</v>
      </c>
      <c r="U7012" s="98" t="s">
        <v>111</v>
      </c>
      <c r="V7012" s="98" t="s">
        <v>3139</v>
      </c>
      <c r="W7012" s="69">
        <f t="shared" si="218"/>
        <v>2.8352033289624424E-2</v>
      </c>
    </row>
    <row r="7013" spans="1:23">
      <c r="A7013" s="98">
        <f t="shared" si="219"/>
        <v>993</v>
      </c>
      <c r="B7013" s="99">
        <v>44408</v>
      </c>
      <c r="C7013" s="23">
        <v>4610</v>
      </c>
      <c r="D7013" s="23">
        <v>9</v>
      </c>
      <c r="E7013" s="98" t="s">
        <v>49</v>
      </c>
      <c r="F7013" s="98" t="s">
        <v>53</v>
      </c>
      <c r="G7013" s="98" t="s">
        <v>4242</v>
      </c>
      <c r="H7013" s="98" t="s">
        <v>9126</v>
      </c>
      <c r="I7013" s="98" t="s">
        <v>6075</v>
      </c>
      <c r="J7013" s="99">
        <v>45401</v>
      </c>
      <c r="K7013" s="107">
        <v>15000000</v>
      </c>
      <c r="L7013" s="98" t="s">
        <v>9127</v>
      </c>
      <c r="M7013" s="23">
        <v>1080</v>
      </c>
      <c r="N7013" s="23">
        <v>1</v>
      </c>
      <c r="O7013" s="107">
        <v>15000000</v>
      </c>
      <c r="P7013" s="23">
        <v>180</v>
      </c>
      <c r="Q7013" s="23">
        <v>2</v>
      </c>
      <c r="R7013" s="23">
        <v>2</v>
      </c>
      <c r="S7013" s="23">
        <v>0</v>
      </c>
      <c r="T7013" s="47">
        <v>15</v>
      </c>
      <c r="U7013" s="98" t="s">
        <v>111</v>
      </c>
      <c r="V7013" s="98" t="s">
        <v>3139</v>
      </c>
      <c r="W7013" s="69">
        <f t="shared" si="218"/>
        <v>4.639423966623922E-2</v>
      </c>
    </row>
    <row r="7014" spans="1:23">
      <c r="A7014" s="98">
        <f t="shared" si="219"/>
        <v>993</v>
      </c>
      <c r="B7014" s="99">
        <v>44408</v>
      </c>
      <c r="C7014" s="23">
        <v>4611</v>
      </c>
      <c r="D7014" s="23">
        <v>9</v>
      </c>
      <c r="E7014" s="98" t="s">
        <v>49</v>
      </c>
      <c r="F7014" s="98" t="s">
        <v>53</v>
      </c>
      <c r="G7014" s="98" t="s">
        <v>4242</v>
      </c>
      <c r="H7014" s="98" t="s">
        <v>9126</v>
      </c>
      <c r="I7014" s="98" t="s">
        <v>6075</v>
      </c>
      <c r="J7014" s="99">
        <v>45401</v>
      </c>
      <c r="K7014" s="107">
        <v>15000000</v>
      </c>
      <c r="L7014" s="98" t="s">
        <v>9127</v>
      </c>
      <c r="M7014" s="23">
        <v>1080</v>
      </c>
      <c r="N7014" s="23">
        <v>1</v>
      </c>
      <c r="O7014" s="107">
        <v>15000000</v>
      </c>
      <c r="P7014" s="23">
        <v>180</v>
      </c>
      <c r="Q7014" s="23">
        <v>2</v>
      </c>
      <c r="R7014" s="23">
        <v>2</v>
      </c>
      <c r="S7014" s="23">
        <v>0</v>
      </c>
      <c r="T7014" s="47">
        <v>15</v>
      </c>
      <c r="U7014" s="98" t="s">
        <v>111</v>
      </c>
      <c r="V7014" s="98" t="s">
        <v>3139</v>
      </c>
      <c r="W7014" s="69">
        <f t="shared" si="218"/>
        <v>4.639423966623922E-2</v>
      </c>
    </row>
    <row r="7015" spans="1:23">
      <c r="A7015" s="98">
        <f t="shared" si="219"/>
        <v>993</v>
      </c>
      <c r="B7015" s="99">
        <v>44408</v>
      </c>
      <c r="C7015" s="23">
        <v>4612</v>
      </c>
      <c r="D7015" s="23">
        <v>9</v>
      </c>
      <c r="E7015" s="98" t="s">
        <v>49</v>
      </c>
      <c r="F7015" s="98" t="s">
        <v>53</v>
      </c>
      <c r="G7015" s="98" t="s">
        <v>4242</v>
      </c>
      <c r="H7015" s="98" t="s">
        <v>9126</v>
      </c>
      <c r="I7015" s="98" t="s">
        <v>6075</v>
      </c>
      <c r="J7015" s="99">
        <v>45401</v>
      </c>
      <c r="K7015" s="107">
        <v>20000000</v>
      </c>
      <c r="L7015" s="98" t="s">
        <v>9127</v>
      </c>
      <c r="M7015" s="23">
        <v>1080</v>
      </c>
      <c r="N7015" s="23">
        <v>1</v>
      </c>
      <c r="O7015" s="107">
        <v>20000000</v>
      </c>
      <c r="P7015" s="23">
        <v>180</v>
      </c>
      <c r="Q7015" s="23">
        <v>2</v>
      </c>
      <c r="R7015" s="23">
        <v>2</v>
      </c>
      <c r="S7015" s="23">
        <v>0</v>
      </c>
      <c r="T7015" s="47">
        <v>20</v>
      </c>
      <c r="U7015" s="98" t="s">
        <v>111</v>
      </c>
      <c r="V7015" s="98" t="s">
        <v>3139</v>
      </c>
      <c r="W7015" s="69">
        <f t="shared" si="218"/>
        <v>6.1858986221652291E-2</v>
      </c>
    </row>
    <row r="7016" spans="1:23">
      <c r="A7016" s="98">
        <f t="shared" si="219"/>
        <v>993</v>
      </c>
      <c r="B7016" s="99">
        <v>44408</v>
      </c>
      <c r="C7016" s="23">
        <v>4613</v>
      </c>
      <c r="D7016" s="23">
        <v>9</v>
      </c>
      <c r="E7016" s="98" t="s">
        <v>49</v>
      </c>
      <c r="F7016" s="98" t="s">
        <v>53</v>
      </c>
      <c r="G7016" s="98" t="s">
        <v>4242</v>
      </c>
      <c r="H7016" s="98" t="s">
        <v>9126</v>
      </c>
      <c r="I7016" s="98" t="s">
        <v>6075</v>
      </c>
      <c r="J7016" s="99">
        <v>45401</v>
      </c>
      <c r="K7016" s="107">
        <v>7000000</v>
      </c>
      <c r="L7016" s="98" t="s">
        <v>9127</v>
      </c>
      <c r="M7016" s="23">
        <v>1080</v>
      </c>
      <c r="N7016" s="23">
        <v>1</v>
      </c>
      <c r="O7016" s="107">
        <v>7000000</v>
      </c>
      <c r="P7016" s="23">
        <v>180</v>
      </c>
      <c r="Q7016" s="23">
        <v>2</v>
      </c>
      <c r="R7016" s="23">
        <v>2</v>
      </c>
      <c r="S7016" s="23">
        <v>0</v>
      </c>
      <c r="T7016" s="47">
        <v>7</v>
      </c>
      <c r="U7016" s="98" t="s">
        <v>111</v>
      </c>
      <c r="V7016" s="98" t="s">
        <v>3139</v>
      </c>
      <c r="W7016" s="69">
        <f t="shared" si="218"/>
        <v>2.1650645177578302E-2</v>
      </c>
    </row>
    <row r="7017" spans="1:23">
      <c r="A7017" s="98">
        <f t="shared" si="219"/>
        <v>993</v>
      </c>
      <c r="B7017" s="99">
        <v>44408</v>
      </c>
      <c r="C7017" s="23">
        <v>4614</v>
      </c>
      <c r="D7017" s="23">
        <v>9</v>
      </c>
      <c r="E7017" s="98" t="s">
        <v>49</v>
      </c>
      <c r="F7017" s="98" t="s">
        <v>53</v>
      </c>
      <c r="G7017" s="98" t="s">
        <v>4242</v>
      </c>
      <c r="H7017" s="98" t="s">
        <v>9126</v>
      </c>
      <c r="I7017" s="98" t="s">
        <v>6075</v>
      </c>
      <c r="J7017" s="99">
        <v>45401</v>
      </c>
      <c r="K7017" s="107">
        <v>10000000</v>
      </c>
      <c r="L7017" s="98" t="s">
        <v>9127</v>
      </c>
      <c r="M7017" s="23">
        <v>1080</v>
      </c>
      <c r="N7017" s="23">
        <v>1</v>
      </c>
      <c r="O7017" s="107">
        <v>10000000</v>
      </c>
      <c r="P7017" s="23">
        <v>180</v>
      </c>
      <c r="Q7017" s="23">
        <v>2</v>
      </c>
      <c r="R7017" s="23">
        <v>2</v>
      </c>
      <c r="S7017" s="23">
        <v>0</v>
      </c>
      <c r="T7017" s="47">
        <v>10</v>
      </c>
      <c r="U7017" s="98" t="s">
        <v>111</v>
      </c>
      <c r="V7017" s="98" t="s">
        <v>3139</v>
      </c>
      <c r="W7017" s="69">
        <f t="shared" si="218"/>
        <v>3.0929493110826146E-2</v>
      </c>
    </row>
    <row r="7018" spans="1:23">
      <c r="A7018" s="98">
        <f t="shared" si="219"/>
        <v>1723</v>
      </c>
      <c r="B7018" s="99">
        <v>44408</v>
      </c>
      <c r="C7018" s="23">
        <v>4615</v>
      </c>
      <c r="D7018" s="23">
        <v>9</v>
      </c>
      <c r="E7018" s="98" t="s">
        <v>49</v>
      </c>
      <c r="F7018" s="98" t="s">
        <v>53</v>
      </c>
      <c r="G7018" s="98" t="s">
        <v>4242</v>
      </c>
      <c r="H7018" s="98" t="s">
        <v>9126</v>
      </c>
      <c r="I7018" s="98" t="s">
        <v>6075</v>
      </c>
      <c r="J7018" s="99">
        <v>46131</v>
      </c>
      <c r="K7018" s="107">
        <v>10000000</v>
      </c>
      <c r="L7018" s="98" t="s">
        <v>9127</v>
      </c>
      <c r="M7018" s="23">
        <v>1800</v>
      </c>
      <c r="N7018" s="23">
        <v>1</v>
      </c>
      <c r="O7018" s="107">
        <v>10000000</v>
      </c>
      <c r="P7018" s="23">
        <v>180</v>
      </c>
      <c r="Q7018" s="23">
        <v>2</v>
      </c>
      <c r="R7018" s="23">
        <v>2</v>
      </c>
      <c r="S7018" s="23">
        <v>0</v>
      </c>
      <c r="T7018" s="47">
        <v>10</v>
      </c>
      <c r="U7018" s="98" t="s">
        <v>111</v>
      </c>
      <c r="V7018" s="98" t="s">
        <v>3139</v>
      </c>
      <c r="W7018" s="69">
        <f t="shared" si="218"/>
        <v>5.3667186938523112E-2</v>
      </c>
    </row>
    <row r="7019" spans="1:23">
      <c r="A7019" s="98">
        <f t="shared" si="219"/>
        <v>1723</v>
      </c>
      <c r="B7019" s="99">
        <v>44408</v>
      </c>
      <c r="C7019" s="23">
        <v>4616</v>
      </c>
      <c r="D7019" s="23">
        <v>9</v>
      </c>
      <c r="E7019" s="98" t="s">
        <v>49</v>
      </c>
      <c r="F7019" s="98" t="s">
        <v>53</v>
      </c>
      <c r="G7019" s="98" t="s">
        <v>4242</v>
      </c>
      <c r="H7019" s="98" t="s">
        <v>9126</v>
      </c>
      <c r="I7019" s="98" t="s">
        <v>6075</v>
      </c>
      <c r="J7019" s="99">
        <v>46131</v>
      </c>
      <c r="K7019" s="107">
        <v>20000000</v>
      </c>
      <c r="L7019" s="98" t="s">
        <v>9127</v>
      </c>
      <c r="M7019" s="23">
        <v>1800</v>
      </c>
      <c r="N7019" s="23">
        <v>1</v>
      </c>
      <c r="O7019" s="107">
        <v>20000000</v>
      </c>
      <c r="P7019" s="23">
        <v>180</v>
      </c>
      <c r="Q7019" s="23">
        <v>2</v>
      </c>
      <c r="R7019" s="23">
        <v>2</v>
      </c>
      <c r="S7019" s="23">
        <v>0</v>
      </c>
      <c r="T7019" s="47">
        <v>20</v>
      </c>
      <c r="U7019" s="98" t="s">
        <v>111</v>
      </c>
      <c r="V7019" s="98" t="s">
        <v>3139</v>
      </c>
      <c r="W7019" s="69">
        <f t="shared" si="218"/>
        <v>0.10733437387704622</v>
      </c>
    </row>
    <row r="7020" spans="1:23">
      <c r="A7020" s="98">
        <f t="shared" si="219"/>
        <v>1723</v>
      </c>
      <c r="B7020" s="99">
        <v>44408</v>
      </c>
      <c r="C7020" s="23">
        <v>4617</v>
      </c>
      <c r="D7020" s="23">
        <v>9</v>
      </c>
      <c r="E7020" s="98" t="s">
        <v>49</v>
      </c>
      <c r="F7020" s="98" t="s">
        <v>53</v>
      </c>
      <c r="G7020" s="98" t="s">
        <v>4242</v>
      </c>
      <c r="H7020" s="98" t="s">
        <v>9126</v>
      </c>
      <c r="I7020" s="98" t="s">
        <v>6075</v>
      </c>
      <c r="J7020" s="99">
        <v>46131</v>
      </c>
      <c r="K7020" s="107">
        <v>10000000</v>
      </c>
      <c r="L7020" s="98" t="s">
        <v>9127</v>
      </c>
      <c r="M7020" s="23">
        <v>1800</v>
      </c>
      <c r="N7020" s="23">
        <v>1</v>
      </c>
      <c r="O7020" s="107">
        <v>10000000</v>
      </c>
      <c r="P7020" s="23">
        <v>180</v>
      </c>
      <c r="Q7020" s="23">
        <v>2</v>
      </c>
      <c r="R7020" s="23">
        <v>2</v>
      </c>
      <c r="S7020" s="23">
        <v>0</v>
      </c>
      <c r="T7020" s="47">
        <v>10</v>
      </c>
      <c r="U7020" s="98" t="s">
        <v>111</v>
      </c>
      <c r="V7020" s="98" t="s">
        <v>3139</v>
      </c>
      <c r="W7020" s="69">
        <f t="shared" si="218"/>
        <v>5.3667186938523112E-2</v>
      </c>
    </row>
    <row r="7021" spans="1:23">
      <c r="A7021" s="98">
        <f t="shared" si="219"/>
        <v>1723</v>
      </c>
      <c r="B7021" s="99">
        <v>44408</v>
      </c>
      <c r="C7021" s="23">
        <v>4618</v>
      </c>
      <c r="D7021" s="23">
        <v>9</v>
      </c>
      <c r="E7021" s="98" t="s">
        <v>49</v>
      </c>
      <c r="F7021" s="98" t="s">
        <v>53</v>
      </c>
      <c r="G7021" s="98" t="s">
        <v>4242</v>
      </c>
      <c r="H7021" s="98" t="s">
        <v>9126</v>
      </c>
      <c r="I7021" s="98" t="s">
        <v>6075</v>
      </c>
      <c r="J7021" s="99">
        <v>46131</v>
      </c>
      <c r="K7021" s="107">
        <v>20000000</v>
      </c>
      <c r="L7021" s="98" t="s">
        <v>9127</v>
      </c>
      <c r="M7021" s="23">
        <v>1800</v>
      </c>
      <c r="N7021" s="23">
        <v>1</v>
      </c>
      <c r="O7021" s="107">
        <v>20000000</v>
      </c>
      <c r="P7021" s="23">
        <v>180</v>
      </c>
      <c r="Q7021" s="23">
        <v>2</v>
      </c>
      <c r="R7021" s="23">
        <v>2</v>
      </c>
      <c r="S7021" s="23">
        <v>0</v>
      </c>
      <c r="T7021" s="47">
        <v>20</v>
      </c>
      <c r="U7021" s="98" t="s">
        <v>111</v>
      </c>
      <c r="V7021" s="98" t="s">
        <v>3139</v>
      </c>
      <c r="W7021" s="69">
        <f t="shared" si="218"/>
        <v>0.10733437387704622</v>
      </c>
    </row>
    <row r="7022" spans="1:23">
      <c r="A7022" s="98">
        <f t="shared" si="219"/>
        <v>993</v>
      </c>
      <c r="B7022" s="99">
        <v>44408</v>
      </c>
      <c r="C7022" s="23">
        <v>4619</v>
      </c>
      <c r="D7022" s="23">
        <v>9</v>
      </c>
      <c r="E7022" s="98" t="s">
        <v>49</v>
      </c>
      <c r="F7022" s="98" t="s">
        <v>53</v>
      </c>
      <c r="G7022" s="98" t="s">
        <v>4242</v>
      </c>
      <c r="H7022" s="98" t="s">
        <v>9126</v>
      </c>
      <c r="I7022" s="98" t="s">
        <v>6075</v>
      </c>
      <c r="J7022" s="99">
        <v>45401</v>
      </c>
      <c r="K7022" s="107">
        <v>10000000</v>
      </c>
      <c r="L7022" s="98" t="s">
        <v>9127</v>
      </c>
      <c r="M7022" s="23">
        <v>1080</v>
      </c>
      <c r="N7022" s="23">
        <v>1</v>
      </c>
      <c r="O7022" s="107">
        <v>10000000</v>
      </c>
      <c r="P7022" s="23">
        <v>30</v>
      </c>
      <c r="Q7022" s="23">
        <v>2</v>
      </c>
      <c r="R7022" s="23">
        <v>2</v>
      </c>
      <c r="S7022" s="23">
        <v>0</v>
      </c>
      <c r="T7022" s="47">
        <v>9.1666659999999993</v>
      </c>
      <c r="U7022" s="98" t="s">
        <v>111</v>
      </c>
      <c r="V7022" s="98" t="s">
        <v>3139</v>
      </c>
      <c r="W7022" s="69">
        <f t="shared" si="218"/>
        <v>2.8352033289624424E-2</v>
      </c>
    </row>
    <row r="7023" spans="1:23">
      <c r="A7023" s="98">
        <f t="shared" si="219"/>
        <v>1723</v>
      </c>
      <c r="B7023" s="99">
        <v>44408</v>
      </c>
      <c r="C7023" s="23">
        <v>4620</v>
      </c>
      <c r="D7023" s="23">
        <v>9</v>
      </c>
      <c r="E7023" s="98" t="s">
        <v>49</v>
      </c>
      <c r="F7023" s="98" t="s">
        <v>53</v>
      </c>
      <c r="G7023" s="98" t="s">
        <v>4242</v>
      </c>
      <c r="H7023" s="98" t="s">
        <v>9126</v>
      </c>
      <c r="I7023" s="98" t="s">
        <v>6075</v>
      </c>
      <c r="J7023" s="99">
        <v>46131</v>
      </c>
      <c r="K7023" s="107">
        <v>15000000</v>
      </c>
      <c r="L7023" s="98" t="s">
        <v>9127</v>
      </c>
      <c r="M7023" s="23">
        <v>1800</v>
      </c>
      <c r="N7023" s="23">
        <v>1</v>
      </c>
      <c r="O7023" s="107">
        <v>15000000</v>
      </c>
      <c r="P7023" s="23">
        <v>180</v>
      </c>
      <c r="Q7023" s="23">
        <v>2</v>
      </c>
      <c r="R7023" s="23">
        <v>2</v>
      </c>
      <c r="S7023" s="23">
        <v>0</v>
      </c>
      <c r="T7023" s="47">
        <v>15</v>
      </c>
      <c r="U7023" s="98" t="s">
        <v>111</v>
      </c>
      <c r="V7023" s="98" t="s">
        <v>3139</v>
      </c>
      <c r="W7023" s="69">
        <f t="shared" si="218"/>
        <v>8.0500780407784661E-2</v>
      </c>
    </row>
    <row r="7024" spans="1:23">
      <c r="A7024" s="98">
        <f t="shared" si="219"/>
        <v>1723</v>
      </c>
      <c r="B7024" s="99">
        <v>44408</v>
      </c>
      <c r="C7024" s="23">
        <v>4621</v>
      </c>
      <c r="D7024" s="23">
        <v>9</v>
      </c>
      <c r="E7024" s="98" t="s">
        <v>49</v>
      </c>
      <c r="F7024" s="98" t="s">
        <v>53</v>
      </c>
      <c r="G7024" s="98" t="s">
        <v>4242</v>
      </c>
      <c r="H7024" s="98" t="s">
        <v>9126</v>
      </c>
      <c r="I7024" s="98" t="s">
        <v>6075</v>
      </c>
      <c r="J7024" s="99">
        <v>46131</v>
      </c>
      <c r="K7024" s="107">
        <v>7000000</v>
      </c>
      <c r="L7024" s="98" t="s">
        <v>9127</v>
      </c>
      <c r="M7024" s="23">
        <v>1800</v>
      </c>
      <c r="N7024" s="23">
        <v>1</v>
      </c>
      <c r="O7024" s="107">
        <v>7000000</v>
      </c>
      <c r="P7024" s="23">
        <v>180</v>
      </c>
      <c r="Q7024" s="23">
        <v>2</v>
      </c>
      <c r="R7024" s="23">
        <v>2</v>
      </c>
      <c r="S7024" s="23">
        <v>0</v>
      </c>
      <c r="T7024" s="47">
        <v>7</v>
      </c>
      <c r="U7024" s="98" t="s">
        <v>111</v>
      </c>
      <c r="V7024" s="98" t="s">
        <v>3139</v>
      </c>
      <c r="W7024" s="69">
        <f t="shared" si="218"/>
        <v>3.7567030856966173E-2</v>
      </c>
    </row>
    <row r="7025" spans="1:23">
      <c r="A7025" s="98">
        <f t="shared" si="219"/>
        <v>1723</v>
      </c>
      <c r="B7025" s="99">
        <v>44408</v>
      </c>
      <c r="C7025" s="23">
        <v>4622</v>
      </c>
      <c r="D7025" s="23">
        <v>9</v>
      </c>
      <c r="E7025" s="98" t="s">
        <v>49</v>
      </c>
      <c r="F7025" s="98" t="s">
        <v>53</v>
      </c>
      <c r="G7025" s="98" t="s">
        <v>4242</v>
      </c>
      <c r="H7025" s="98" t="s">
        <v>9126</v>
      </c>
      <c r="I7025" s="98" t="s">
        <v>6075</v>
      </c>
      <c r="J7025" s="99">
        <v>46131</v>
      </c>
      <c r="K7025" s="107">
        <v>15000000</v>
      </c>
      <c r="L7025" s="98" t="s">
        <v>9127</v>
      </c>
      <c r="M7025" s="23">
        <v>1800</v>
      </c>
      <c r="N7025" s="23">
        <v>1</v>
      </c>
      <c r="O7025" s="107">
        <v>15000000</v>
      </c>
      <c r="P7025" s="23">
        <v>180</v>
      </c>
      <c r="Q7025" s="23">
        <v>2</v>
      </c>
      <c r="R7025" s="23">
        <v>2</v>
      </c>
      <c r="S7025" s="23">
        <v>0</v>
      </c>
      <c r="T7025" s="47">
        <v>15</v>
      </c>
      <c r="U7025" s="98" t="s">
        <v>111</v>
      </c>
      <c r="V7025" s="98" t="s">
        <v>3139</v>
      </c>
      <c r="W7025" s="69">
        <f t="shared" si="218"/>
        <v>8.0500780407784661E-2</v>
      </c>
    </row>
    <row r="7026" spans="1:23">
      <c r="A7026" s="98">
        <f t="shared" si="219"/>
        <v>994</v>
      </c>
      <c r="B7026" s="99">
        <v>44408</v>
      </c>
      <c r="C7026" s="23">
        <v>4623</v>
      </c>
      <c r="D7026" s="23">
        <v>9</v>
      </c>
      <c r="E7026" s="98" t="s">
        <v>49</v>
      </c>
      <c r="F7026" s="98" t="s">
        <v>53</v>
      </c>
      <c r="G7026" s="98" t="s">
        <v>4242</v>
      </c>
      <c r="H7026" s="98" t="s">
        <v>9126</v>
      </c>
      <c r="I7026" s="98" t="s">
        <v>6731</v>
      </c>
      <c r="J7026" s="99">
        <v>45402</v>
      </c>
      <c r="K7026" s="107">
        <v>10500000</v>
      </c>
      <c r="L7026" s="98" t="s">
        <v>9127</v>
      </c>
      <c r="M7026" s="23">
        <v>1080</v>
      </c>
      <c r="N7026" s="23">
        <v>1</v>
      </c>
      <c r="O7026" s="107">
        <v>10500000</v>
      </c>
      <c r="P7026" s="23">
        <v>180</v>
      </c>
      <c r="Q7026" s="23">
        <v>2</v>
      </c>
      <c r="R7026" s="23">
        <v>2</v>
      </c>
      <c r="S7026" s="23">
        <v>0</v>
      </c>
      <c r="T7026" s="47">
        <v>10.5</v>
      </c>
      <c r="U7026" s="98" t="s">
        <v>111</v>
      </c>
      <c r="V7026" s="98" t="s">
        <v>3139</v>
      </c>
      <c r="W7026" s="69">
        <f t="shared" si="218"/>
        <v>3.2508672668448382E-2</v>
      </c>
    </row>
    <row r="7027" spans="1:23">
      <c r="A7027" s="98">
        <f t="shared" si="219"/>
        <v>1724</v>
      </c>
      <c r="B7027" s="99">
        <v>44408</v>
      </c>
      <c r="C7027" s="23">
        <v>4624</v>
      </c>
      <c r="D7027" s="23">
        <v>9</v>
      </c>
      <c r="E7027" s="98" t="s">
        <v>49</v>
      </c>
      <c r="F7027" s="98" t="s">
        <v>53</v>
      </c>
      <c r="G7027" s="98" t="s">
        <v>4242</v>
      </c>
      <c r="H7027" s="98" t="s">
        <v>9126</v>
      </c>
      <c r="I7027" s="98" t="s">
        <v>6731</v>
      </c>
      <c r="J7027" s="99">
        <v>46132</v>
      </c>
      <c r="K7027" s="107">
        <v>13800000</v>
      </c>
      <c r="L7027" s="98" t="s">
        <v>9127</v>
      </c>
      <c r="M7027" s="23">
        <v>1800</v>
      </c>
      <c r="N7027" s="23">
        <v>1</v>
      </c>
      <c r="O7027" s="107">
        <v>13800000</v>
      </c>
      <c r="P7027" s="23">
        <v>180</v>
      </c>
      <c r="Q7027" s="23">
        <v>2</v>
      </c>
      <c r="R7027" s="23">
        <v>2</v>
      </c>
      <c r="S7027" s="23">
        <v>0</v>
      </c>
      <c r="T7027" s="47">
        <v>13.8</v>
      </c>
      <c r="U7027" s="98" t="s">
        <v>111</v>
      </c>
      <c r="V7027" s="98" t="s">
        <v>3139</v>
      </c>
      <c r="W7027" s="69">
        <f t="shared" si="218"/>
        <v>7.4103701560753979E-2</v>
      </c>
    </row>
    <row r="7028" spans="1:23">
      <c r="A7028" s="98">
        <f t="shared" si="219"/>
        <v>994</v>
      </c>
      <c r="B7028" s="99">
        <v>44408</v>
      </c>
      <c r="C7028" s="23">
        <v>4625</v>
      </c>
      <c r="D7028" s="23">
        <v>9</v>
      </c>
      <c r="E7028" s="98" t="s">
        <v>49</v>
      </c>
      <c r="F7028" s="98" t="s">
        <v>53</v>
      </c>
      <c r="G7028" s="98" t="s">
        <v>4242</v>
      </c>
      <c r="H7028" s="98" t="s">
        <v>9126</v>
      </c>
      <c r="I7028" s="98" t="s">
        <v>6731</v>
      </c>
      <c r="J7028" s="99">
        <v>45402</v>
      </c>
      <c r="K7028" s="107">
        <v>12000000</v>
      </c>
      <c r="L7028" s="98" t="s">
        <v>9127</v>
      </c>
      <c r="M7028" s="23">
        <v>1080</v>
      </c>
      <c r="N7028" s="23">
        <v>1</v>
      </c>
      <c r="O7028" s="107">
        <v>12000000</v>
      </c>
      <c r="P7028" s="23">
        <v>180</v>
      </c>
      <c r="Q7028" s="23">
        <v>2</v>
      </c>
      <c r="R7028" s="23">
        <v>2</v>
      </c>
      <c r="S7028" s="23">
        <v>0</v>
      </c>
      <c r="T7028" s="47">
        <v>12</v>
      </c>
      <c r="U7028" s="98" t="s">
        <v>111</v>
      </c>
      <c r="V7028" s="98" t="s">
        <v>3139</v>
      </c>
      <c r="W7028" s="69">
        <f t="shared" si="218"/>
        <v>3.715276876394101E-2</v>
      </c>
    </row>
    <row r="7029" spans="1:23">
      <c r="A7029" s="98">
        <f t="shared" si="219"/>
        <v>994</v>
      </c>
      <c r="B7029" s="99">
        <v>44408</v>
      </c>
      <c r="C7029" s="23">
        <v>4626</v>
      </c>
      <c r="D7029" s="23">
        <v>9</v>
      </c>
      <c r="E7029" s="98" t="s">
        <v>49</v>
      </c>
      <c r="F7029" s="98" t="s">
        <v>53</v>
      </c>
      <c r="G7029" s="98" t="s">
        <v>4242</v>
      </c>
      <c r="H7029" s="98" t="s">
        <v>9126</v>
      </c>
      <c r="I7029" s="98" t="s">
        <v>6731</v>
      </c>
      <c r="J7029" s="99">
        <v>45402</v>
      </c>
      <c r="K7029" s="107">
        <v>35000000</v>
      </c>
      <c r="L7029" s="98" t="s">
        <v>9127</v>
      </c>
      <c r="M7029" s="23">
        <v>1080</v>
      </c>
      <c r="N7029" s="23">
        <v>1</v>
      </c>
      <c r="O7029" s="107">
        <v>35000000</v>
      </c>
      <c r="P7029" s="23">
        <v>30</v>
      </c>
      <c r="Q7029" s="23">
        <v>2</v>
      </c>
      <c r="R7029" s="23">
        <v>2</v>
      </c>
      <c r="S7029" s="23">
        <v>0</v>
      </c>
      <c r="T7029" s="47">
        <v>32.083334000000001</v>
      </c>
      <c r="U7029" s="98" t="s">
        <v>111</v>
      </c>
      <c r="V7029" s="98" t="s">
        <v>3139</v>
      </c>
      <c r="W7029" s="69">
        <f t="shared" si="218"/>
        <v>9.9332057439857221E-2</v>
      </c>
    </row>
    <row r="7030" spans="1:23">
      <c r="A7030" s="98">
        <f t="shared" si="219"/>
        <v>1724</v>
      </c>
      <c r="B7030" s="99">
        <v>44408</v>
      </c>
      <c r="C7030" s="23">
        <v>4627</v>
      </c>
      <c r="D7030" s="23">
        <v>9</v>
      </c>
      <c r="E7030" s="98" t="s">
        <v>49</v>
      </c>
      <c r="F7030" s="98" t="s">
        <v>53</v>
      </c>
      <c r="G7030" s="98" t="s">
        <v>4242</v>
      </c>
      <c r="H7030" s="98" t="s">
        <v>9126</v>
      </c>
      <c r="I7030" s="98" t="s">
        <v>6731</v>
      </c>
      <c r="J7030" s="99">
        <v>46132</v>
      </c>
      <c r="K7030" s="107">
        <v>30000000</v>
      </c>
      <c r="L7030" s="98" t="s">
        <v>9127</v>
      </c>
      <c r="M7030" s="23">
        <v>1800</v>
      </c>
      <c r="N7030" s="23">
        <v>1</v>
      </c>
      <c r="O7030" s="107">
        <v>30000000</v>
      </c>
      <c r="P7030" s="23">
        <v>180</v>
      </c>
      <c r="Q7030" s="23">
        <v>2</v>
      </c>
      <c r="R7030" s="23">
        <v>2</v>
      </c>
      <c r="S7030" s="23">
        <v>0</v>
      </c>
      <c r="T7030" s="47">
        <v>30</v>
      </c>
      <c r="U7030" s="98" t="s">
        <v>111</v>
      </c>
      <c r="V7030" s="98" t="s">
        <v>3139</v>
      </c>
      <c r="W7030" s="69">
        <f t="shared" si="218"/>
        <v>0.16109500339294344</v>
      </c>
    </row>
    <row r="7031" spans="1:23">
      <c r="A7031" s="98">
        <f t="shared" si="219"/>
        <v>994</v>
      </c>
      <c r="B7031" s="99">
        <v>44408</v>
      </c>
      <c r="C7031" s="23">
        <v>4628</v>
      </c>
      <c r="D7031" s="23">
        <v>9</v>
      </c>
      <c r="E7031" s="98" t="s">
        <v>49</v>
      </c>
      <c r="F7031" s="98" t="s">
        <v>53</v>
      </c>
      <c r="G7031" s="98" t="s">
        <v>4242</v>
      </c>
      <c r="H7031" s="98" t="s">
        <v>9126</v>
      </c>
      <c r="I7031" s="98" t="s">
        <v>6731</v>
      </c>
      <c r="J7031" s="99">
        <v>45402</v>
      </c>
      <c r="K7031" s="107">
        <v>5500000</v>
      </c>
      <c r="L7031" s="98" t="s">
        <v>9127</v>
      </c>
      <c r="M7031" s="23">
        <v>1080</v>
      </c>
      <c r="N7031" s="23">
        <v>1</v>
      </c>
      <c r="O7031" s="107">
        <v>5500000</v>
      </c>
      <c r="P7031" s="23">
        <v>180</v>
      </c>
      <c r="Q7031" s="23">
        <v>2</v>
      </c>
      <c r="R7031" s="23">
        <v>2</v>
      </c>
      <c r="S7031" s="23">
        <v>0</v>
      </c>
      <c r="T7031" s="47">
        <v>5.5</v>
      </c>
      <c r="U7031" s="98" t="s">
        <v>111</v>
      </c>
      <c r="V7031" s="98" t="s">
        <v>3139</v>
      </c>
      <c r="W7031" s="69">
        <f t="shared" si="218"/>
        <v>1.7028352350139629E-2</v>
      </c>
    </row>
    <row r="7032" spans="1:23">
      <c r="A7032" s="98">
        <f t="shared" si="219"/>
        <v>1724</v>
      </c>
      <c r="B7032" s="99">
        <v>44408</v>
      </c>
      <c r="C7032" s="23">
        <v>4629</v>
      </c>
      <c r="D7032" s="23">
        <v>9</v>
      </c>
      <c r="E7032" s="98" t="s">
        <v>49</v>
      </c>
      <c r="F7032" s="98" t="s">
        <v>53</v>
      </c>
      <c r="G7032" s="98" t="s">
        <v>4242</v>
      </c>
      <c r="H7032" s="98" t="s">
        <v>9126</v>
      </c>
      <c r="I7032" s="98" t="s">
        <v>6731</v>
      </c>
      <c r="J7032" s="99">
        <v>46132</v>
      </c>
      <c r="K7032" s="107">
        <v>35000000</v>
      </c>
      <c r="L7032" s="98" t="s">
        <v>9127</v>
      </c>
      <c r="M7032" s="23">
        <v>1800</v>
      </c>
      <c r="N7032" s="23">
        <v>1</v>
      </c>
      <c r="O7032" s="107">
        <v>35000000</v>
      </c>
      <c r="P7032" s="23">
        <v>180</v>
      </c>
      <c r="Q7032" s="23">
        <v>2</v>
      </c>
      <c r="R7032" s="23">
        <v>2</v>
      </c>
      <c r="S7032" s="23">
        <v>0</v>
      </c>
      <c r="T7032" s="47">
        <v>35.101176000000002</v>
      </c>
      <c r="U7032" s="98" t="s">
        <v>111</v>
      </c>
      <c r="V7032" s="98" t="s">
        <v>3139</v>
      </c>
      <c r="W7032" s="69">
        <f t="shared" si="218"/>
        <v>0.18848746889387683</v>
      </c>
    </row>
    <row r="7033" spans="1:23">
      <c r="A7033" s="98">
        <f t="shared" si="219"/>
        <v>1724</v>
      </c>
      <c r="B7033" s="99">
        <v>44408</v>
      </c>
      <c r="C7033" s="23">
        <v>4630</v>
      </c>
      <c r="D7033" s="23">
        <v>9</v>
      </c>
      <c r="E7033" s="98" t="s">
        <v>49</v>
      </c>
      <c r="F7033" s="98" t="s">
        <v>53</v>
      </c>
      <c r="G7033" s="98" t="s">
        <v>4242</v>
      </c>
      <c r="H7033" s="98" t="s">
        <v>9126</v>
      </c>
      <c r="I7033" s="98" t="s">
        <v>6731</v>
      </c>
      <c r="J7033" s="99">
        <v>46132</v>
      </c>
      <c r="K7033" s="107">
        <v>10000000</v>
      </c>
      <c r="L7033" s="98" t="s">
        <v>9127</v>
      </c>
      <c r="M7033" s="23">
        <v>1800</v>
      </c>
      <c r="N7033" s="23">
        <v>1</v>
      </c>
      <c r="O7033" s="107">
        <v>10000000</v>
      </c>
      <c r="P7033" s="23">
        <v>180</v>
      </c>
      <c r="Q7033" s="23">
        <v>2</v>
      </c>
      <c r="R7033" s="23">
        <v>2</v>
      </c>
      <c r="S7033" s="23">
        <v>0</v>
      </c>
      <c r="T7033" s="47">
        <v>10</v>
      </c>
      <c r="U7033" s="98" t="s">
        <v>111</v>
      </c>
      <c r="V7033" s="98" t="s">
        <v>3139</v>
      </c>
      <c r="W7033" s="69">
        <f t="shared" si="218"/>
        <v>5.3698334464314476E-2</v>
      </c>
    </row>
    <row r="7034" spans="1:23">
      <c r="A7034" s="98">
        <f t="shared" si="219"/>
        <v>1724</v>
      </c>
      <c r="B7034" s="99">
        <v>44408</v>
      </c>
      <c r="C7034" s="23">
        <v>4631</v>
      </c>
      <c r="D7034" s="23">
        <v>9</v>
      </c>
      <c r="E7034" s="98" t="s">
        <v>49</v>
      </c>
      <c r="F7034" s="98" t="s">
        <v>53</v>
      </c>
      <c r="G7034" s="98" t="s">
        <v>4242</v>
      </c>
      <c r="H7034" s="98" t="s">
        <v>9126</v>
      </c>
      <c r="I7034" s="98" t="s">
        <v>6731</v>
      </c>
      <c r="J7034" s="99">
        <v>46132</v>
      </c>
      <c r="K7034" s="107">
        <v>5500000</v>
      </c>
      <c r="L7034" s="98" t="s">
        <v>9127</v>
      </c>
      <c r="M7034" s="23">
        <v>1800</v>
      </c>
      <c r="N7034" s="23">
        <v>1</v>
      </c>
      <c r="O7034" s="107">
        <v>5500000</v>
      </c>
      <c r="P7034" s="23">
        <v>180</v>
      </c>
      <c r="Q7034" s="23">
        <v>2</v>
      </c>
      <c r="R7034" s="23">
        <v>2</v>
      </c>
      <c r="S7034" s="23">
        <v>0</v>
      </c>
      <c r="T7034" s="47">
        <v>5.5</v>
      </c>
      <c r="U7034" s="98" t="s">
        <v>111</v>
      </c>
      <c r="V7034" s="98" t="s">
        <v>3139</v>
      </c>
      <c r="W7034" s="69">
        <f t="shared" si="218"/>
        <v>2.953408395537296E-2</v>
      </c>
    </row>
    <row r="7035" spans="1:23">
      <c r="A7035" s="98">
        <f t="shared" si="219"/>
        <v>263</v>
      </c>
      <c r="B7035" s="99">
        <v>44408</v>
      </c>
      <c r="C7035" s="23">
        <v>4632</v>
      </c>
      <c r="D7035" s="23">
        <v>9</v>
      </c>
      <c r="E7035" s="98" t="s">
        <v>49</v>
      </c>
      <c r="F7035" s="98" t="s">
        <v>53</v>
      </c>
      <c r="G7035" s="98" t="s">
        <v>4242</v>
      </c>
      <c r="H7035" s="98" t="s">
        <v>9126</v>
      </c>
      <c r="I7035" s="98" t="s">
        <v>6731</v>
      </c>
      <c r="J7035" s="99">
        <v>44671</v>
      </c>
      <c r="K7035" s="107">
        <v>20000000</v>
      </c>
      <c r="L7035" s="98" t="s">
        <v>9127</v>
      </c>
      <c r="M7035" s="23">
        <v>360</v>
      </c>
      <c r="N7035" s="23">
        <v>1</v>
      </c>
      <c r="O7035" s="107">
        <v>20000000</v>
      </c>
      <c r="P7035" s="23">
        <v>90</v>
      </c>
      <c r="Q7035" s="23">
        <v>2</v>
      </c>
      <c r="R7035" s="23">
        <v>2</v>
      </c>
      <c r="S7035" s="23">
        <v>0</v>
      </c>
      <c r="T7035" s="47">
        <v>15</v>
      </c>
      <c r="U7035" s="98" t="s">
        <v>111</v>
      </c>
      <c r="V7035" s="98" t="s">
        <v>3139</v>
      </c>
      <c r="W7035" s="69">
        <f t="shared" si="218"/>
        <v>1.2287698924693771E-2</v>
      </c>
    </row>
    <row r="7036" spans="1:23">
      <c r="A7036" s="98">
        <f t="shared" si="219"/>
        <v>1724</v>
      </c>
      <c r="B7036" s="99">
        <v>44408</v>
      </c>
      <c r="C7036" s="23">
        <v>4633</v>
      </c>
      <c r="D7036" s="23">
        <v>9</v>
      </c>
      <c r="E7036" s="98" t="s">
        <v>49</v>
      </c>
      <c r="F7036" s="98" t="s">
        <v>53</v>
      </c>
      <c r="G7036" s="98" t="s">
        <v>4242</v>
      </c>
      <c r="H7036" s="98" t="s">
        <v>9126</v>
      </c>
      <c r="I7036" s="98" t="s">
        <v>6731</v>
      </c>
      <c r="J7036" s="99">
        <v>46132</v>
      </c>
      <c r="K7036" s="107">
        <v>50000000</v>
      </c>
      <c r="L7036" s="98" t="s">
        <v>9127</v>
      </c>
      <c r="M7036" s="23">
        <v>1800</v>
      </c>
      <c r="N7036" s="23">
        <v>1</v>
      </c>
      <c r="O7036" s="107">
        <v>50000000</v>
      </c>
      <c r="P7036" s="23">
        <v>180</v>
      </c>
      <c r="Q7036" s="23">
        <v>2</v>
      </c>
      <c r="R7036" s="23">
        <v>2</v>
      </c>
      <c r="S7036" s="23">
        <v>0</v>
      </c>
      <c r="T7036" s="47">
        <v>50.144559999999998</v>
      </c>
      <c r="U7036" s="98" t="s">
        <v>111</v>
      </c>
      <c r="V7036" s="98" t="s">
        <v>3139</v>
      </c>
      <c r="W7036" s="69">
        <f t="shared" si="218"/>
        <v>0.26926793544458849</v>
      </c>
    </row>
    <row r="7037" spans="1:23">
      <c r="A7037" s="98">
        <f t="shared" si="219"/>
        <v>994</v>
      </c>
      <c r="B7037" s="99">
        <v>44408</v>
      </c>
      <c r="C7037" s="23">
        <v>4634</v>
      </c>
      <c r="D7037" s="23">
        <v>9</v>
      </c>
      <c r="E7037" s="98" t="s">
        <v>49</v>
      </c>
      <c r="F7037" s="98" t="s">
        <v>53</v>
      </c>
      <c r="G7037" s="98" t="s">
        <v>4242</v>
      </c>
      <c r="H7037" s="98" t="s">
        <v>9126</v>
      </c>
      <c r="I7037" s="98" t="s">
        <v>6731</v>
      </c>
      <c r="J7037" s="99">
        <v>45402</v>
      </c>
      <c r="K7037" s="107">
        <v>12500000</v>
      </c>
      <c r="L7037" s="98" t="s">
        <v>9127</v>
      </c>
      <c r="M7037" s="23">
        <v>1080</v>
      </c>
      <c r="N7037" s="23">
        <v>1</v>
      </c>
      <c r="O7037" s="107">
        <v>12500000</v>
      </c>
      <c r="P7037" s="23">
        <v>180</v>
      </c>
      <c r="Q7037" s="23">
        <v>2</v>
      </c>
      <c r="R7037" s="23">
        <v>2</v>
      </c>
      <c r="S7037" s="23">
        <v>0</v>
      </c>
      <c r="T7037" s="47">
        <v>12.5</v>
      </c>
      <c r="U7037" s="98" t="s">
        <v>111</v>
      </c>
      <c r="V7037" s="98" t="s">
        <v>3139</v>
      </c>
      <c r="W7037" s="69">
        <f t="shared" si="218"/>
        <v>3.8700800795771886E-2</v>
      </c>
    </row>
    <row r="7038" spans="1:23">
      <c r="A7038" s="98">
        <f t="shared" si="219"/>
        <v>1724</v>
      </c>
      <c r="B7038" s="99">
        <v>44408</v>
      </c>
      <c r="C7038" s="23">
        <v>4635</v>
      </c>
      <c r="D7038" s="23">
        <v>9</v>
      </c>
      <c r="E7038" s="98" t="s">
        <v>49</v>
      </c>
      <c r="F7038" s="98" t="s">
        <v>53</v>
      </c>
      <c r="G7038" s="98" t="s">
        <v>4242</v>
      </c>
      <c r="H7038" s="98" t="s">
        <v>9126</v>
      </c>
      <c r="I7038" s="98" t="s">
        <v>6731</v>
      </c>
      <c r="J7038" s="99">
        <v>46132</v>
      </c>
      <c r="K7038" s="107">
        <v>50000000</v>
      </c>
      <c r="L7038" s="98" t="s">
        <v>9127</v>
      </c>
      <c r="M7038" s="23">
        <v>1800</v>
      </c>
      <c r="N7038" s="23">
        <v>1</v>
      </c>
      <c r="O7038" s="107">
        <v>50000000</v>
      </c>
      <c r="P7038" s="23">
        <v>180</v>
      </c>
      <c r="Q7038" s="23">
        <v>2</v>
      </c>
      <c r="R7038" s="23">
        <v>2</v>
      </c>
      <c r="S7038" s="23">
        <v>0</v>
      </c>
      <c r="T7038" s="47">
        <v>50.144559999999998</v>
      </c>
      <c r="U7038" s="98" t="s">
        <v>111</v>
      </c>
      <c r="V7038" s="98" t="s">
        <v>3139</v>
      </c>
      <c r="W7038" s="69">
        <f t="shared" si="218"/>
        <v>0.26926793544458849</v>
      </c>
    </row>
    <row r="7039" spans="1:23">
      <c r="A7039" s="98">
        <f t="shared" si="219"/>
        <v>263</v>
      </c>
      <c r="B7039" s="99">
        <v>44408</v>
      </c>
      <c r="C7039" s="23">
        <v>4636</v>
      </c>
      <c r="D7039" s="23">
        <v>9</v>
      </c>
      <c r="E7039" s="98" t="s">
        <v>49</v>
      </c>
      <c r="F7039" s="98" t="s">
        <v>53</v>
      </c>
      <c r="G7039" s="98" t="s">
        <v>4242</v>
      </c>
      <c r="H7039" s="98" t="s">
        <v>9126</v>
      </c>
      <c r="I7039" s="98" t="s">
        <v>6731</v>
      </c>
      <c r="J7039" s="99">
        <v>44671</v>
      </c>
      <c r="K7039" s="107">
        <v>7000000</v>
      </c>
      <c r="L7039" s="98" t="s">
        <v>9127</v>
      </c>
      <c r="M7039" s="23">
        <v>360</v>
      </c>
      <c r="N7039" s="23">
        <v>1</v>
      </c>
      <c r="O7039" s="107">
        <v>7000000</v>
      </c>
      <c r="P7039" s="23">
        <v>30</v>
      </c>
      <c r="Q7039" s="23">
        <v>2</v>
      </c>
      <c r="R7039" s="23">
        <v>2</v>
      </c>
      <c r="S7039" s="23">
        <v>0</v>
      </c>
      <c r="T7039" s="47">
        <v>5.2500010000000001</v>
      </c>
      <c r="U7039" s="98" t="s">
        <v>111</v>
      </c>
      <c r="V7039" s="98" t="s">
        <v>3139</v>
      </c>
      <c r="W7039" s="69">
        <f t="shared" si="218"/>
        <v>4.3006954428227483E-3</v>
      </c>
    </row>
    <row r="7040" spans="1:23">
      <c r="A7040" s="98">
        <f t="shared" si="219"/>
        <v>994</v>
      </c>
      <c r="B7040" s="99">
        <v>44408</v>
      </c>
      <c r="C7040" s="23">
        <v>4637</v>
      </c>
      <c r="D7040" s="23">
        <v>9</v>
      </c>
      <c r="E7040" s="98" t="s">
        <v>49</v>
      </c>
      <c r="F7040" s="98" t="s">
        <v>53</v>
      </c>
      <c r="G7040" s="98" t="s">
        <v>4242</v>
      </c>
      <c r="H7040" s="98" t="s">
        <v>9126</v>
      </c>
      <c r="I7040" s="98" t="s">
        <v>6731</v>
      </c>
      <c r="J7040" s="99">
        <v>45402</v>
      </c>
      <c r="K7040" s="107">
        <v>7000000</v>
      </c>
      <c r="L7040" s="98" t="s">
        <v>9127</v>
      </c>
      <c r="M7040" s="23">
        <v>1080</v>
      </c>
      <c r="N7040" s="23">
        <v>1</v>
      </c>
      <c r="O7040" s="107">
        <v>7000000</v>
      </c>
      <c r="P7040" s="23">
        <v>180</v>
      </c>
      <c r="Q7040" s="23">
        <v>2</v>
      </c>
      <c r="R7040" s="23">
        <v>2</v>
      </c>
      <c r="S7040" s="23">
        <v>0</v>
      </c>
      <c r="T7040" s="47">
        <v>7</v>
      </c>
      <c r="U7040" s="98" t="s">
        <v>111</v>
      </c>
      <c r="V7040" s="98" t="s">
        <v>3139</v>
      </c>
      <c r="W7040" s="69">
        <f t="shared" si="218"/>
        <v>2.1672448445632257E-2</v>
      </c>
    </row>
    <row r="7041" spans="1:23">
      <c r="A7041" s="98">
        <f t="shared" si="219"/>
        <v>994</v>
      </c>
      <c r="B7041" s="99">
        <v>44408</v>
      </c>
      <c r="C7041" s="23">
        <v>4638</v>
      </c>
      <c r="D7041" s="23">
        <v>9</v>
      </c>
      <c r="E7041" s="98" t="s">
        <v>49</v>
      </c>
      <c r="F7041" s="98" t="s">
        <v>53</v>
      </c>
      <c r="G7041" s="98" t="s">
        <v>4242</v>
      </c>
      <c r="H7041" s="98" t="s">
        <v>9126</v>
      </c>
      <c r="I7041" s="98" t="s">
        <v>6731</v>
      </c>
      <c r="J7041" s="99">
        <v>45402</v>
      </c>
      <c r="K7041" s="107">
        <v>10000000</v>
      </c>
      <c r="L7041" s="98" t="s">
        <v>9127</v>
      </c>
      <c r="M7041" s="23">
        <v>1080</v>
      </c>
      <c r="N7041" s="23">
        <v>1</v>
      </c>
      <c r="O7041" s="107">
        <v>10000000</v>
      </c>
      <c r="P7041" s="23">
        <v>30</v>
      </c>
      <c r="Q7041" s="23">
        <v>2</v>
      </c>
      <c r="R7041" s="23">
        <v>2</v>
      </c>
      <c r="S7041" s="23">
        <v>0</v>
      </c>
      <c r="T7041" s="47">
        <v>9.1666659999999993</v>
      </c>
      <c r="U7041" s="98" t="s">
        <v>111</v>
      </c>
      <c r="V7041" s="98" t="s">
        <v>3139</v>
      </c>
      <c r="W7041" s="69">
        <f t="shared" si="218"/>
        <v>2.8380585186190008E-2</v>
      </c>
    </row>
    <row r="7042" spans="1:23">
      <c r="A7042" s="98">
        <f t="shared" si="219"/>
        <v>994</v>
      </c>
      <c r="B7042" s="99">
        <v>44408</v>
      </c>
      <c r="C7042" s="23">
        <v>4639</v>
      </c>
      <c r="D7042" s="23">
        <v>9</v>
      </c>
      <c r="E7042" s="98" t="s">
        <v>49</v>
      </c>
      <c r="F7042" s="98" t="s">
        <v>53</v>
      </c>
      <c r="G7042" s="98" t="s">
        <v>4242</v>
      </c>
      <c r="H7042" s="98" t="s">
        <v>9126</v>
      </c>
      <c r="I7042" s="98" t="s">
        <v>6731</v>
      </c>
      <c r="J7042" s="99">
        <v>45402</v>
      </c>
      <c r="K7042" s="107">
        <v>10000000</v>
      </c>
      <c r="L7042" s="98" t="s">
        <v>9127</v>
      </c>
      <c r="M7042" s="23">
        <v>1080</v>
      </c>
      <c r="N7042" s="23">
        <v>1</v>
      </c>
      <c r="O7042" s="107">
        <v>10000000</v>
      </c>
      <c r="P7042" s="23">
        <v>180</v>
      </c>
      <c r="Q7042" s="23">
        <v>2</v>
      </c>
      <c r="R7042" s="23">
        <v>2</v>
      </c>
      <c r="S7042" s="23">
        <v>0</v>
      </c>
      <c r="T7042" s="47">
        <v>10</v>
      </c>
      <c r="U7042" s="98" t="s">
        <v>111</v>
      </c>
      <c r="V7042" s="98" t="s">
        <v>3139</v>
      </c>
      <c r="W7042" s="69">
        <f t="shared" ref="W7042:W7105" si="220">+T7042/SUM($T$2:$T$5848)*A7042</f>
        <v>3.0960640636617513E-2</v>
      </c>
    </row>
    <row r="7043" spans="1:23">
      <c r="A7043" s="98">
        <f t="shared" ref="A7043:A7106" si="221">+J7043-B7043</f>
        <v>1725</v>
      </c>
      <c r="B7043" s="99">
        <v>44408</v>
      </c>
      <c r="C7043" s="23">
        <v>4640</v>
      </c>
      <c r="D7043" s="23">
        <v>9</v>
      </c>
      <c r="E7043" s="98" t="s">
        <v>49</v>
      </c>
      <c r="F7043" s="98" t="s">
        <v>53</v>
      </c>
      <c r="G7043" s="98" t="s">
        <v>4242</v>
      </c>
      <c r="H7043" s="98" t="s">
        <v>9126</v>
      </c>
      <c r="I7043" s="98" t="s">
        <v>6077</v>
      </c>
      <c r="J7043" s="99">
        <v>46133</v>
      </c>
      <c r="K7043" s="107">
        <v>20000000</v>
      </c>
      <c r="L7043" s="98" t="s">
        <v>9127</v>
      </c>
      <c r="M7043" s="23">
        <v>1800</v>
      </c>
      <c r="N7043" s="23">
        <v>1</v>
      </c>
      <c r="O7043" s="107">
        <v>20000000</v>
      </c>
      <c r="P7043" s="23">
        <v>180</v>
      </c>
      <c r="Q7043" s="23">
        <v>2</v>
      </c>
      <c r="R7043" s="23">
        <v>2</v>
      </c>
      <c r="S7043" s="23">
        <v>0</v>
      </c>
      <c r="T7043" s="47">
        <v>20.038405999999998</v>
      </c>
      <c r="U7043" s="98" t="s">
        <v>111</v>
      </c>
      <c r="V7043" s="98" t="s">
        <v>3139</v>
      </c>
      <c r="W7043" s="69">
        <f t="shared" si="220"/>
        <v>0.10766531742874288</v>
      </c>
    </row>
    <row r="7044" spans="1:23">
      <c r="A7044" s="98">
        <f t="shared" si="221"/>
        <v>995</v>
      </c>
      <c r="B7044" s="99">
        <v>44408</v>
      </c>
      <c r="C7044" s="23">
        <v>4641</v>
      </c>
      <c r="D7044" s="23">
        <v>9</v>
      </c>
      <c r="E7044" s="98" t="s">
        <v>49</v>
      </c>
      <c r="F7044" s="98" t="s">
        <v>53</v>
      </c>
      <c r="G7044" s="98" t="s">
        <v>4242</v>
      </c>
      <c r="H7044" s="98" t="s">
        <v>9126</v>
      </c>
      <c r="I7044" s="98" t="s">
        <v>6077</v>
      </c>
      <c r="J7044" s="99">
        <v>45403</v>
      </c>
      <c r="K7044" s="107">
        <v>5000000</v>
      </c>
      <c r="L7044" s="98" t="s">
        <v>9127</v>
      </c>
      <c r="M7044" s="23">
        <v>1080</v>
      </c>
      <c r="N7044" s="23">
        <v>1</v>
      </c>
      <c r="O7044" s="107">
        <v>5000000</v>
      </c>
      <c r="P7044" s="23">
        <v>180</v>
      </c>
      <c r="Q7044" s="23">
        <v>2</v>
      </c>
      <c r="R7044" s="23">
        <v>2</v>
      </c>
      <c r="S7044" s="23">
        <v>0</v>
      </c>
      <c r="T7044" s="47">
        <v>5</v>
      </c>
      <c r="U7044" s="98" t="s">
        <v>111</v>
      </c>
      <c r="V7044" s="98" t="s">
        <v>3139</v>
      </c>
      <c r="W7044" s="69">
        <f t="shared" si="220"/>
        <v>1.5495894081204439E-2</v>
      </c>
    </row>
    <row r="7045" spans="1:23">
      <c r="A7045" s="98">
        <f t="shared" si="221"/>
        <v>995</v>
      </c>
      <c r="B7045" s="99">
        <v>44408</v>
      </c>
      <c r="C7045" s="23">
        <v>4642</v>
      </c>
      <c r="D7045" s="23">
        <v>9</v>
      </c>
      <c r="E7045" s="98" t="s">
        <v>49</v>
      </c>
      <c r="F7045" s="98" t="s">
        <v>53</v>
      </c>
      <c r="G7045" s="98" t="s">
        <v>4242</v>
      </c>
      <c r="H7045" s="98" t="s">
        <v>9126</v>
      </c>
      <c r="I7045" s="98" t="s">
        <v>6077</v>
      </c>
      <c r="J7045" s="99">
        <v>45403</v>
      </c>
      <c r="K7045" s="107">
        <v>10000000</v>
      </c>
      <c r="L7045" s="98" t="s">
        <v>9127</v>
      </c>
      <c r="M7045" s="23">
        <v>1080</v>
      </c>
      <c r="N7045" s="23">
        <v>1</v>
      </c>
      <c r="O7045" s="107">
        <v>10000000</v>
      </c>
      <c r="P7045" s="23">
        <v>180</v>
      </c>
      <c r="Q7045" s="23">
        <v>2</v>
      </c>
      <c r="R7045" s="23">
        <v>2</v>
      </c>
      <c r="S7045" s="23">
        <v>0</v>
      </c>
      <c r="T7045" s="47">
        <v>10</v>
      </c>
      <c r="U7045" s="98" t="s">
        <v>111</v>
      </c>
      <c r="V7045" s="98" t="s">
        <v>3139</v>
      </c>
      <c r="W7045" s="69">
        <f t="shared" si="220"/>
        <v>3.0991788162408877E-2</v>
      </c>
    </row>
    <row r="7046" spans="1:23">
      <c r="A7046" s="98">
        <f t="shared" si="221"/>
        <v>1725</v>
      </c>
      <c r="B7046" s="99">
        <v>44408</v>
      </c>
      <c r="C7046" s="23">
        <v>4643</v>
      </c>
      <c r="D7046" s="23">
        <v>9</v>
      </c>
      <c r="E7046" s="98" t="s">
        <v>49</v>
      </c>
      <c r="F7046" s="98" t="s">
        <v>53</v>
      </c>
      <c r="G7046" s="98" t="s">
        <v>4242</v>
      </c>
      <c r="H7046" s="98" t="s">
        <v>9126</v>
      </c>
      <c r="I7046" s="98" t="s">
        <v>6077</v>
      </c>
      <c r="J7046" s="99">
        <v>46133</v>
      </c>
      <c r="K7046" s="107">
        <v>17000000</v>
      </c>
      <c r="L7046" s="98" t="s">
        <v>9127</v>
      </c>
      <c r="M7046" s="23">
        <v>1800</v>
      </c>
      <c r="N7046" s="23">
        <v>1</v>
      </c>
      <c r="O7046" s="107">
        <v>17000000</v>
      </c>
      <c r="P7046" s="23">
        <v>180</v>
      </c>
      <c r="Q7046" s="23">
        <v>2</v>
      </c>
      <c r="R7046" s="23">
        <v>2</v>
      </c>
      <c r="S7046" s="23">
        <v>0</v>
      </c>
      <c r="T7046" s="47">
        <v>17</v>
      </c>
      <c r="U7046" s="98" t="s">
        <v>111</v>
      </c>
      <c r="V7046" s="98" t="s">
        <v>3139</v>
      </c>
      <c r="W7046" s="69">
        <f t="shared" si="220"/>
        <v>9.134011938317993E-2</v>
      </c>
    </row>
    <row r="7047" spans="1:23">
      <c r="A7047" s="98">
        <f t="shared" si="221"/>
        <v>1725</v>
      </c>
      <c r="B7047" s="99">
        <v>44408</v>
      </c>
      <c r="C7047" s="23">
        <v>4644</v>
      </c>
      <c r="D7047" s="23">
        <v>9</v>
      </c>
      <c r="E7047" s="98" t="s">
        <v>49</v>
      </c>
      <c r="F7047" s="98" t="s">
        <v>53</v>
      </c>
      <c r="G7047" s="98" t="s">
        <v>4242</v>
      </c>
      <c r="H7047" s="98" t="s">
        <v>9126</v>
      </c>
      <c r="I7047" s="98" t="s">
        <v>6077</v>
      </c>
      <c r="J7047" s="99">
        <v>46133</v>
      </c>
      <c r="K7047" s="107">
        <v>30000000</v>
      </c>
      <c r="L7047" s="98" t="s">
        <v>9127</v>
      </c>
      <c r="M7047" s="23">
        <v>1800</v>
      </c>
      <c r="N7047" s="23">
        <v>1</v>
      </c>
      <c r="O7047" s="107">
        <v>30000000</v>
      </c>
      <c r="P7047" s="23">
        <v>180</v>
      </c>
      <c r="Q7047" s="23">
        <v>2</v>
      </c>
      <c r="R7047" s="23">
        <v>2</v>
      </c>
      <c r="S7047" s="23">
        <v>0</v>
      </c>
      <c r="T7047" s="47">
        <v>30</v>
      </c>
      <c r="U7047" s="98" t="s">
        <v>111</v>
      </c>
      <c r="V7047" s="98" t="s">
        <v>3139</v>
      </c>
      <c r="W7047" s="69">
        <f t="shared" si="220"/>
        <v>0.16118844597031753</v>
      </c>
    </row>
    <row r="7048" spans="1:23">
      <c r="A7048" s="98">
        <f t="shared" si="221"/>
        <v>995</v>
      </c>
      <c r="B7048" s="99">
        <v>44408</v>
      </c>
      <c r="C7048" s="23">
        <v>4645</v>
      </c>
      <c r="D7048" s="23">
        <v>9</v>
      </c>
      <c r="E7048" s="98" t="s">
        <v>49</v>
      </c>
      <c r="F7048" s="98" t="s">
        <v>53</v>
      </c>
      <c r="G7048" s="98" t="s">
        <v>4242</v>
      </c>
      <c r="H7048" s="98" t="s">
        <v>9126</v>
      </c>
      <c r="I7048" s="98" t="s">
        <v>6077</v>
      </c>
      <c r="J7048" s="99">
        <v>45403</v>
      </c>
      <c r="K7048" s="107">
        <v>10000000</v>
      </c>
      <c r="L7048" s="98" t="s">
        <v>9127</v>
      </c>
      <c r="M7048" s="23">
        <v>1080</v>
      </c>
      <c r="N7048" s="23">
        <v>1</v>
      </c>
      <c r="O7048" s="107">
        <v>10000000</v>
      </c>
      <c r="P7048" s="23">
        <v>180</v>
      </c>
      <c r="Q7048" s="23">
        <v>2</v>
      </c>
      <c r="R7048" s="23">
        <v>2</v>
      </c>
      <c r="S7048" s="23">
        <v>0</v>
      </c>
      <c r="T7048" s="47">
        <v>10</v>
      </c>
      <c r="U7048" s="98" t="s">
        <v>111</v>
      </c>
      <c r="V7048" s="98" t="s">
        <v>3139</v>
      </c>
      <c r="W7048" s="69">
        <f t="shared" si="220"/>
        <v>3.0991788162408877E-2</v>
      </c>
    </row>
    <row r="7049" spans="1:23">
      <c r="A7049" s="98">
        <f t="shared" si="221"/>
        <v>1725</v>
      </c>
      <c r="B7049" s="99">
        <v>44408</v>
      </c>
      <c r="C7049" s="23">
        <v>4646</v>
      </c>
      <c r="D7049" s="23">
        <v>9</v>
      </c>
      <c r="E7049" s="98" t="s">
        <v>49</v>
      </c>
      <c r="F7049" s="98" t="s">
        <v>53</v>
      </c>
      <c r="G7049" s="98" t="s">
        <v>4242</v>
      </c>
      <c r="H7049" s="98" t="s">
        <v>9126</v>
      </c>
      <c r="I7049" s="98" t="s">
        <v>6077</v>
      </c>
      <c r="J7049" s="99">
        <v>46133</v>
      </c>
      <c r="K7049" s="107">
        <v>30000000</v>
      </c>
      <c r="L7049" s="98" t="s">
        <v>9127</v>
      </c>
      <c r="M7049" s="23">
        <v>1800</v>
      </c>
      <c r="N7049" s="23">
        <v>1</v>
      </c>
      <c r="O7049" s="107">
        <v>30000000</v>
      </c>
      <c r="P7049" s="23">
        <v>180</v>
      </c>
      <c r="Q7049" s="23">
        <v>2</v>
      </c>
      <c r="R7049" s="23">
        <v>2</v>
      </c>
      <c r="S7049" s="23">
        <v>0</v>
      </c>
      <c r="T7049" s="47">
        <v>30</v>
      </c>
      <c r="U7049" s="98" t="s">
        <v>111</v>
      </c>
      <c r="V7049" s="98" t="s">
        <v>3139</v>
      </c>
      <c r="W7049" s="69">
        <f t="shared" si="220"/>
        <v>0.16118844597031753</v>
      </c>
    </row>
    <row r="7050" spans="1:23">
      <c r="A7050" s="98">
        <f t="shared" si="221"/>
        <v>995</v>
      </c>
      <c r="B7050" s="99">
        <v>44408</v>
      </c>
      <c r="C7050" s="23">
        <v>4647</v>
      </c>
      <c r="D7050" s="23">
        <v>9</v>
      </c>
      <c r="E7050" s="98" t="s">
        <v>49</v>
      </c>
      <c r="F7050" s="98" t="s">
        <v>53</v>
      </c>
      <c r="G7050" s="98" t="s">
        <v>4242</v>
      </c>
      <c r="H7050" s="98" t="s">
        <v>9126</v>
      </c>
      <c r="I7050" s="98" t="s">
        <v>6077</v>
      </c>
      <c r="J7050" s="99">
        <v>45403</v>
      </c>
      <c r="K7050" s="107">
        <v>10000000</v>
      </c>
      <c r="L7050" s="98" t="s">
        <v>9127</v>
      </c>
      <c r="M7050" s="23">
        <v>1080</v>
      </c>
      <c r="N7050" s="23">
        <v>1</v>
      </c>
      <c r="O7050" s="107">
        <v>10000000</v>
      </c>
      <c r="P7050" s="23">
        <v>90</v>
      </c>
      <c r="Q7050" s="23">
        <v>2</v>
      </c>
      <c r="R7050" s="23">
        <v>2</v>
      </c>
      <c r="S7050" s="23">
        <v>0</v>
      </c>
      <c r="T7050" s="47">
        <v>9.1666670000000003</v>
      </c>
      <c r="U7050" s="98" t="s">
        <v>111</v>
      </c>
      <c r="V7050" s="98" t="s">
        <v>3139</v>
      </c>
      <c r="W7050" s="69">
        <f t="shared" si="220"/>
        <v>2.8409140181934411E-2</v>
      </c>
    </row>
    <row r="7051" spans="1:23">
      <c r="A7051" s="98">
        <f t="shared" si="221"/>
        <v>995</v>
      </c>
      <c r="B7051" s="99">
        <v>44408</v>
      </c>
      <c r="C7051" s="23">
        <v>4648</v>
      </c>
      <c r="D7051" s="23">
        <v>9</v>
      </c>
      <c r="E7051" s="98" t="s">
        <v>49</v>
      </c>
      <c r="F7051" s="98" t="s">
        <v>53</v>
      </c>
      <c r="G7051" s="98" t="s">
        <v>4242</v>
      </c>
      <c r="H7051" s="98" t="s">
        <v>9126</v>
      </c>
      <c r="I7051" s="98" t="s">
        <v>6077</v>
      </c>
      <c r="J7051" s="99">
        <v>45403</v>
      </c>
      <c r="K7051" s="107">
        <v>18160000</v>
      </c>
      <c r="L7051" s="98" t="s">
        <v>9127</v>
      </c>
      <c r="M7051" s="23">
        <v>1080</v>
      </c>
      <c r="N7051" s="23">
        <v>1</v>
      </c>
      <c r="O7051" s="107">
        <v>18160000</v>
      </c>
      <c r="P7051" s="23">
        <v>180</v>
      </c>
      <c r="Q7051" s="23">
        <v>2</v>
      </c>
      <c r="R7051" s="23">
        <v>2</v>
      </c>
      <c r="S7051" s="23">
        <v>0</v>
      </c>
      <c r="T7051" s="47">
        <v>18.16</v>
      </c>
      <c r="U7051" s="98" t="s">
        <v>111</v>
      </c>
      <c r="V7051" s="98" t="s">
        <v>3139</v>
      </c>
      <c r="W7051" s="69">
        <f t="shared" si="220"/>
        <v>5.6281087302934518E-2</v>
      </c>
    </row>
    <row r="7052" spans="1:23">
      <c r="A7052" s="98">
        <f t="shared" si="221"/>
        <v>995</v>
      </c>
      <c r="B7052" s="99">
        <v>44408</v>
      </c>
      <c r="C7052" s="23">
        <v>4649</v>
      </c>
      <c r="D7052" s="23">
        <v>9</v>
      </c>
      <c r="E7052" s="98" t="s">
        <v>49</v>
      </c>
      <c r="F7052" s="98" t="s">
        <v>53</v>
      </c>
      <c r="G7052" s="98" t="s">
        <v>4242</v>
      </c>
      <c r="H7052" s="98" t="s">
        <v>9126</v>
      </c>
      <c r="I7052" s="98" t="s">
        <v>6077</v>
      </c>
      <c r="J7052" s="99">
        <v>45403</v>
      </c>
      <c r="K7052" s="107">
        <v>10000000</v>
      </c>
      <c r="L7052" s="98" t="s">
        <v>9127</v>
      </c>
      <c r="M7052" s="23">
        <v>1080</v>
      </c>
      <c r="N7052" s="23">
        <v>1</v>
      </c>
      <c r="O7052" s="107">
        <v>10000000</v>
      </c>
      <c r="P7052" s="23">
        <v>30</v>
      </c>
      <c r="Q7052" s="23">
        <v>2</v>
      </c>
      <c r="R7052" s="23">
        <v>2</v>
      </c>
      <c r="S7052" s="23">
        <v>0</v>
      </c>
      <c r="T7052" s="47">
        <v>9.1666659999999993</v>
      </c>
      <c r="U7052" s="98" t="s">
        <v>111</v>
      </c>
      <c r="V7052" s="98" t="s">
        <v>3139</v>
      </c>
      <c r="W7052" s="69">
        <f t="shared" si="220"/>
        <v>2.8409137082755592E-2</v>
      </c>
    </row>
    <row r="7053" spans="1:23">
      <c r="A7053" s="98">
        <f t="shared" si="221"/>
        <v>1725</v>
      </c>
      <c r="B7053" s="99">
        <v>44408</v>
      </c>
      <c r="C7053" s="23">
        <v>4650</v>
      </c>
      <c r="D7053" s="23">
        <v>9</v>
      </c>
      <c r="E7053" s="98" t="s">
        <v>49</v>
      </c>
      <c r="F7053" s="98" t="s">
        <v>53</v>
      </c>
      <c r="G7053" s="98" t="s">
        <v>4242</v>
      </c>
      <c r="H7053" s="98" t="s">
        <v>9126</v>
      </c>
      <c r="I7053" s="98" t="s">
        <v>6077</v>
      </c>
      <c r="J7053" s="99">
        <v>46133</v>
      </c>
      <c r="K7053" s="107">
        <v>15000000</v>
      </c>
      <c r="L7053" s="98" t="s">
        <v>9127</v>
      </c>
      <c r="M7053" s="23">
        <v>1800</v>
      </c>
      <c r="N7053" s="23">
        <v>1</v>
      </c>
      <c r="O7053" s="107">
        <v>15000000</v>
      </c>
      <c r="P7053" s="23">
        <v>180</v>
      </c>
      <c r="Q7053" s="23">
        <v>2</v>
      </c>
      <c r="R7053" s="23">
        <v>2</v>
      </c>
      <c r="S7053" s="23">
        <v>0</v>
      </c>
      <c r="T7053" s="47">
        <v>15</v>
      </c>
      <c r="U7053" s="98" t="s">
        <v>111</v>
      </c>
      <c r="V7053" s="98" t="s">
        <v>3139</v>
      </c>
      <c r="W7053" s="69">
        <f t="shared" si="220"/>
        <v>8.0594222985158767E-2</v>
      </c>
    </row>
    <row r="7054" spans="1:23">
      <c r="A7054" s="98">
        <f t="shared" si="221"/>
        <v>1725</v>
      </c>
      <c r="B7054" s="99">
        <v>44408</v>
      </c>
      <c r="C7054" s="23">
        <v>4651</v>
      </c>
      <c r="D7054" s="23">
        <v>9</v>
      </c>
      <c r="E7054" s="98" t="s">
        <v>49</v>
      </c>
      <c r="F7054" s="98" t="s">
        <v>53</v>
      </c>
      <c r="G7054" s="98" t="s">
        <v>4242</v>
      </c>
      <c r="H7054" s="98" t="s">
        <v>9126</v>
      </c>
      <c r="I7054" s="98" t="s">
        <v>6077</v>
      </c>
      <c r="J7054" s="99">
        <v>46133</v>
      </c>
      <c r="K7054" s="107">
        <v>30000000</v>
      </c>
      <c r="L7054" s="98" t="s">
        <v>9127</v>
      </c>
      <c r="M7054" s="23">
        <v>1800</v>
      </c>
      <c r="N7054" s="23">
        <v>1</v>
      </c>
      <c r="O7054" s="107">
        <v>30000000</v>
      </c>
      <c r="P7054" s="23">
        <v>180</v>
      </c>
      <c r="Q7054" s="23">
        <v>2</v>
      </c>
      <c r="R7054" s="23">
        <v>2</v>
      </c>
      <c r="S7054" s="23">
        <v>0</v>
      </c>
      <c r="T7054" s="47">
        <v>30</v>
      </c>
      <c r="U7054" s="98" t="s">
        <v>111</v>
      </c>
      <c r="V7054" s="98" t="s">
        <v>3139</v>
      </c>
      <c r="W7054" s="69">
        <f t="shared" si="220"/>
        <v>0.16118844597031753</v>
      </c>
    </row>
    <row r="7055" spans="1:23">
      <c r="A7055" s="98">
        <f t="shared" si="221"/>
        <v>996</v>
      </c>
      <c r="B7055" s="99">
        <v>44408</v>
      </c>
      <c r="C7055" s="23">
        <v>4652</v>
      </c>
      <c r="D7055" s="23">
        <v>9</v>
      </c>
      <c r="E7055" s="98" t="s">
        <v>49</v>
      </c>
      <c r="F7055" s="98" t="s">
        <v>53</v>
      </c>
      <c r="G7055" s="98" t="s">
        <v>4242</v>
      </c>
      <c r="H7055" s="98" t="s">
        <v>9126</v>
      </c>
      <c r="I7055" s="98" t="s">
        <v>5998</v>
      </c>
      <c r="J7055" s="99">
        <v>45404</v>
      </c>
      <c r="K7055" s="107">
        <v>10000000</v>
      </c>
      <c r="L7055" s="98" t="s">
        <v>9127</v>
      </c>
      <c r="M7055" s="23">
        <v>1080</v>
      </c>
      <c r="N7055" s="23">
        <v>1</v>
      </c>
      <c r="O7055" s="107">
        <v>10000000</v>
      </c>
      <c r="P7055" s="23">
        <v>180</v>
      </c>
      <c r="Q7055" s="23">
        <v>2</v>
      </c>
      <c r="R7055" s="23">
        <v>2</v>
      </c>
      <c r="S7055" s="23">
        <v>0</v>
      </c>
      <c r="T7055" s="47">
        <v>10</v>
      </c>
      <c r="U7055" s="98" t="s">
        <v>111</v>
      </c>
      <c r="V7055" s="98" t="s">
        <v>3139</v>
      </c>
      <c r="W7055" s="69">
        <f t="shared" si="220"/>
        <v>3.1022935688200245E-2</v>
      </c>
    </row>
    <row r="7056" spans="1:23">
      <c r="A7056" s="98">
        <f t="shared" si="221"/>
        <v>996</v>
      </c>
      <c r="B7056" s="99">
        <v>44408</v>
      </c>
      <c r="C7056" s="23">
        <v>4653</v>
      </c>
      <c r="D7056" s="23">
        <v>9</v>
      </c>
      <c r="E7056" s="98" t="s">
        <v>49</v>
      </c>
      <c r="F7056" s="98" t="s">
        <v>53</v>
      </c>
      <c r="G7056" s="98" t="s">
        <v>4242</v>
      </c>
      <c r="H7056" s="98" t="s">
        <v>9126</v>
      </c>
      <c r="I7056" s="98" t="s">
        <v>5998</v>
      </c>
      <c r="J7056" s="99">
        <v>45404</v>
      </c>
      <c r="K7056" s="107">
        <v>6000000</v>
      </c>
      <c r="L7056" s="98" t="s">
        <v>9127</v>
      </c>
      <c r="M7056" s="23">
        <v>1080</v>
      </c>
      <c r="N7056" s="23">
        <v>1</v>
      </c>
      <c r="O7056" s="107">
        <v>6000000</v>
      </c>
      <c r="P7056" s="23">
        <v>180</v>
      </c>
      <c r="Q7056" s="23">
        <v>2</v>
      </c>
      <c r="R7056" s="23">
        <v>2</v>
      </c>
      <c r="S7056" s="23">
        <v>0</v>
      </c>
      <c r="T7056" s="47">
        <v>6</v>
      </c>
      <c r="U7056" s="98" t="s">
        <v>111</v>
      </c>
      <c r="V7056" s="98" t="s">
        <v>3139</v>
      </c>
      <c r="W7056" s="69">
        <f t="shared" si="220"/>
        <v>1.8613761412920145E-2</v>
      </c>
    </row>
    <row r="7057" spans="1:23">
      <c r="A7057" s="98">
        <f t="shared" si="221"/>
        <v>996</v>
      </c>
      <c r="B7057" s="99">
        <v>44408</v>
      </c>
      <c r="C7057" s="23">
        <v>4654</v>
      </c>
      <c r="D7057" s="23">
        <v>9</v>
      </c>
      <c r="E7057" s="98" t="s">
        <v>49</v>
      </c>
      <c r="F7057" s="98" t="s">
        <v>53</v>
      </c>
      <c r="G7057" s="98" t="s">
        <v>4242</v>
      </c>
      <c r="H7057" s="98" t="s">
        <v>9126</v>
      </c>
      <c r="I7057" s="98" t="s">
        <v>5998</v>
      </c>
      <c r="J7057" s="99">
        <v>45404</v>
      </c>
      <c r="K7057" s="107">
        <v>18000000</v>
      </c>
      <c r="L7057" s="98" t="s">
        <v>9127</v>
      </c>
      <c r="M7057" s="23">
        <v>1080</v>
      </c>
      <c r="N7057" s="23">
        <v>1</v>
      </c>
      <c r="O7057" s="107">
        <v>18000000</v>
      </c>
      <c r="P7057" s="23">
        <v>180</v>
      </c>
      <c r="Q7057" s="23">
        <v>2</v>
      </c>
      <c r="R7057" s="23">
        <v>2</v>
      </c>
      <c r="S7057" s="23">
        <v>0</v>
      </c>
      <c r="T7057" s="47">
        <v>18</v>
      </c>
      <c r="U7057" s="98" t="s">
        <v>111</v>
      </c>
      <c r="V7057" s="98" t="s">
        <v>3139</v>
      </c>
      <c r="W7057" s="69">
        <f t="shared" si="220"/>
        <v>5.5841284238760433E-2</v>
      </c>
    </row>
    <row r="7058" spans="1:23">
      <c r="A7058" s="98">
        <f t="shared" si="221"/>
        <v>996</v>
      </c>
      <c r="B7058" s="99">
        <v>44408</v>
      </c>
      <c r="C7058" s="23">
        <v>4655</v>
      </c>
      <c r="D7058" s="23">
        <v>9</v>
      </c>
      <c r="E7058" s="98" t="s">
        <v>49</v>
      </c>
      <c r="F7058" s="98" t="s">
        <v>53</v>
      </c>
      <c r="G7058" s="98" t="s">
        <v>4242</v>
      </c>
      <c r="H7058" s="98" t="s">
        <v>9126</v>
      </c>
      <c r="I7058" s="98" t="s">
        <v>5998</v>
      </c>
      <c r="J7058" s="99">
        <v>45404</v>
      </c>
      <c r="K7058" s="107">
        <v>6500000</v>
      </c>
      <c r="L7058" s="98" t="s">
        <v>9127</v>
      </c>
      <c r="M7058" s="23">
        <v>1080</v>
      </c>
      <c r="N7058" s="23">
        <v>1</v>
      </c>
      <c r="O7058" s="107">
        <v>6500000</v>
      </c>
      <c r="P7058" s="23">
        <v>180</v>
      </c>
      <c r="Q7058" s="23">
        <v>2</v>
      </c>
      <c r="R7058" s="23">
        <v>2</v>
      </c>
      <c r="S7058" s="23">
        <v>0</v>
      </c>
      <c r="T7058" s="47">
        <v>6.5</v>
      </c>
      <c r="U7058" s="98" t="s">
        <v>111</v>
      </c>
      <c r="V7058" s="98" t="s">
        <v>3139</v>
      </c>
      <c r="W7058" s="69">
        <f t="shared" si="220"/>
        <v>2.0164908197330154E-2</v>
      </c>
    </row>
    <row r="7059" spans="1:23">
      <c r="A7059" s="98">
        <f t="shared" si="221"/>
        <v>996</v>
      </c>
      <c r="B7059" s="99">
        <v>44408</v>
      </c>
      <c r="C7059" s="23">
        <v>4656</v>
      </c>
      <c r="D7059" s="23">
        <v>9</v>
      </c>
      <c r="E7059" s="98" t="s">
        <v>49</v>
      </c>
      <c r="F7059" s="98" t="s">
        <v>53</v>
      </c>
      <c r="G7059" s="98" t="s">
        <v>4242</v>
      </c>
      <c r="H7059" s="98" t="s">
        <v>9126</v>
      </c>
      <c r="I7059" s="98" t="s">
        <v>5998</v>
      </c>
      <c r="J7059" s="99">
        <v>45404</v>
      </c>
      <c r="K7059" s="107">
        <v>18000000</v>
      </c>
      <c r="L7059" s="98" t="s">
        <v>9127</v>
      </c>
      <c r="M7059" s="23">
        <v>1080</v>
      </c>
      <c r="N7059" s="23">
        <v>1</v>
      </c>
      <c r="O7059" s="107">
        <v>18000000</v>
      </c>
      <c r="P7059" s="23">
        <v>180</v>
      </c>
      <c r="Q7059" s="23">
        <v>2</v>
      </c>
      <c r="R7059" s="23">
        <v>2</v>
      </c>
      <c r="S7059" s="23">
        <v>0</v>
      </c>
      <c r="T7059" s="47">
        <v>18</v>
      </c>
      <c r="U7059" s="98" t="s">
        <v>111</v>
      </c>
      <c r="V7059" s="98" t="s">
        <v>3139</v>
      </c>
      <c r="W7059" s="69">
        <f t="shared" si="220"/>
        <v>5.5841284238760433E-2</v>
      </c>
    </row>
    <row r="7060" spans="1:23">
      <c r="A7060" s="98">
        <f t="shared" si="221"/>
        <v>1726</v>
      </c>
      <c r="B7060" s="99">
        <v>44408</v>
      </c>
      <c r="C7060" s="23">
        <v>4657</v>
      </c>
      <c r="D7060" s="23">
        <v>9</v>
      </c>
      <c r="E7060" s="98" t="s">
        <v>49</v>
      </c>
      <c r="F7060" s="98" t="s">
        <v>53</v>
      </c>
      <c r="G7060" s="98" t="s">
        <v>4242</v>
      </c>
      <c r="H7060" s="98" t="s">
        <v>9126</v>
      </c>
      <c r="I7060" s="98" t="s">
        <v>5998</v>
      </c>
      <c r="J7060" s="99">
        <v>46134</v>
      </c>
      <c r="K7060" s="107">
        <v>12000000</v>
      </c>
      <c r="L7060" s="98" t="s">
        <v>9127</v>
      </c>
      <c r="M7060" s="23">
        <v>1800</v>
      </c>
      <c r="N7060" s="23">
        <v>1</v>
      </c>
      <c r="O7060" s="107">
        <v>12000000</v>
      </c>
      <c r="P7060" s="23">
        <v>30</v>
      </c>
      <c r="Q7060" s="23">
        <v>2</v>
      </c>
      <c r="R7060" s="23">
        <v>2</v>
      </c>
      <c r="S7060" s="23">
        <v>0</v>
      </c>
      <c r="T7060" s="47">
        <v>11.4</v>
      </c>
      <c r="U7060" s="98" t="s">
        <v>111</v>
      </c>
      <c r="V7060" s="98" t="s">
        <v>3139</v>
      </c>
      <c r="W7060" s="69">
        <f t="shared" si="220"/>
        <v>6.1287117648122821E-2</v>
      </c>
    </row>
    <row r="7061" spans="1:23">
      <c r="A7061" s="98">
        <f t="shared" si="221"/>
        <v>1726</v>
      </c>
      <c r="B7061" s="99">
        <v>44408</v>
      </c>
      <c r="C7061" s="23">
        <v>4658</v>
      </c>
      <c r="D7061" s="23">
        <v>9</v>
      </c>
      <c r="E7061" s="98" t="s">
        <v>49</v>
      </c>
      <c r="F7061" s="98" t="s">
        <v>53</v>
      </c>
      <c r="G7061" s="98" t="s">
        <v>4242</v>
      </c>
      <c r="H7061" s="98" t="s">
        <v>9126</v>
      </c>
      <c r="I7061" s="98" t="s">
        <v>5998</v>
      </c>
      <c r="J7061" s="99">
        <v>46134</v>
      </c>
      <c r="K7061" s="107">
        <v>7500000</v>
      </c>
      <c r="L7061" s="98" t="s">
        <v>9127</v>
      </c>
      <c r="M7061" s="23">
        <v>1800</v>
      </c>
      <c r="N7061" s="23">
        <v>1</v>
      </c>
      <c r="O7061" s="107">
        <v>7500000</v>
      </c>
      <c r="P7061" s="23">
        <v>180</v>
      </c>
      <c r="Q7061" s="23">
        <v>2</v>
      </c>
      <c r="R7061" s="23">
        <v>2</v>
      </c>
      <c r="S7061" s="23">
        <v>0</v>
      </c>
      <c r="T7061" s="47">
        <v>7.5</v>
      </c>
      <c r="U7061" s="98" t="s">
        <v>111</v>
      </c>
      <c r="V7061" s="98" t="s">
        <v>3139</v>
      </c>
      <c r="W7061" s="69">
        <f t="shared" si="220"/>
        <v>4.0320472136922907E-2</v>
      </c>
    </row>
    <row r="7062" spans="1:23">
      <c r="A7062" s="98">
        <f t="shared" si="221"/>
        <v>996</v>
      </c>
      <c r="B7062" s="99">
        <v>44408</v>
      </c>
      <c r="C7062" s="23">
        <v>4659</v>
      </c>
      <c r="D7062" s="23">
        <v>9</v>
      </c>
      <c r="E7062" s="98" t="s">
        <v>49</v>
      </c>
      <c r="F7062" s="98" t="s">
        <v>53</v>
      </c>
      <c r="G7062" s="98" t="s">
        <v>4242</v>
      </c>
      <c r="H7062" s="98" t="s">
        <v>9126</v>
      </c>
      <c r="I7062" s="98" t="s">
        <v>5998</v>
      </c>
      <c r="J7062" s="99">
        <v>45404</v>
      </c>
      <c r="K7062" s="107">
        <v>30000000</v>
      </c>
      <c r="L7062" s="98" t="s">
        <v>9127</v>
      </c>
      <c r="M7062" s="23">
        <v>1080</v>
      </c>
      <c r="N7062" s="23">
        <v>1</v>
      </c>
      <c r="O7062" s="107">
        <v>30000000</v>
      </c>
      <c r="P7062" s="23">
        <v>30</v>
      </c>
      <c r="Q7062" s="23">
        <v>2</v>
      </c>
      <c r="R7062" s="23">
        <v>2</v>
      </c>
      <c r="S7062" s="23">
        <v>0</v>
      </c>
      <c r="T7062" s="47">
        <v>27.500001000000001</v>
      </c>
      <c r="U7062" s="98" t="s">
        <v>111</v>
      </c>
      <c r="V7062" s="98" t="s">
        <v>3139</v>
      </c>
      <c r="W7062" s="69">
        <f t="shared" si="220"/>
        <v>8.5313076244844244E-2</v>
      </c>
    </row>
    <row r="7063" spans="1:23">
      <c r="A7063" s="98">
        <f t="shared" si="221"/>
        <v>630</v>
      </c>
      <c r="B7063" s="99">
        <v>44408</v>
      </c>
      <c r="C7063" s="23">
        <v>4660</v>
      </c>
      <c r="D7063" s="23">
        <v>9</v>
      </c>
      <c r="E7063" s="98" t="s">
        <v>49</v>
      </c>
      <c r="F7063" s="98" t="s">
        <v>53</v>
      </c>
      <c r="G7063" s="98" t="s">
        <v>4242</v>
      </c>
      <c r="H7063" s="98" t="s">
        <v>9126</v>
      </c>
      <c r="I7063" s="98" t="s">
        <v>5998</v>
      </c>
      <c r="J7063" s="99">
        <v>45038</v>
      </c>
      <c r="K7063" s="107">
        <v>8500000</v>
      </c>
      <c r="L7063" s="98" t="s">
        <v>9127</v>
      </c>
      <c r="M7063" s="23">
        <v>720</v>
      </c>
      <c r="N7063" s="23">
        <v>1</v>
      </c>
      <c r="O7063" s="107">
        <v>8500000</v>
      </c>
      <c r="P7063" s="23">
        <v>30</v>
      </c>
      <c r="Q7063" s="23">
        <v>2</v>
      </c>
      <c r="R7063" s="23">
        <v>2</v>
      </c>
      <c r="S7063" s="23">
        <v>0</v>
      </c>
      <c r="T7063" s="47">
        <v>7.4374989999999999</v>
      </c>
      <c r="U7063" s="98" t="s">
        <v>111</v>
      </c>
      <c r="V7063" s="98" t="s">
        <v>3139</v>
      </c>
      <c r="W7063" s="69">
        <f t="shared" si="220"/>
        <v>1.4594560591322669E-2</v>
      </c>
    </row>
    <row r="7064" spans="1:23">
      <c r="A7064" s="98">
        <f t="shared" si="221"/>
        <v>996</v>
      </c>
      <c r="B7064" s="99">
        <v>44408</v>
      </c>
      <c r="C7064" s="23">
        <v>4661</v>
      </c>
      <c r="D7064" s="23">
        <v>9</v>
      </c>
      <c r="E7064" s="98" t="s">
        <v>49</v>
      </c>
      <c r="F7064" s="98" t="s">
        <v>53</v>
      </c>
      <c r="G7064" s="98" t="s">
        <v>4242</v>
      </c>
      <c r="H7064" s="98" t="s">
        <v>9126</v>
      </c>
      <c r="I7064" s="98" t="s">
        <v>5998</v>
      </c>
      <c r="J7064" s="99">
        <v>45404</v>
      </c>
      <c r="K7064" s="107">
        <v>30000000</v>
      </c>
      <c r="L7064" s="98" t="s">
        <v>9127</v>
      </c>
      <c r="M7064" s="23">
        <v>1080</v>
      </c>
      <c r="N7064" s="23">
        <v>1</v>
      </c>
      <c r="O7064" s="107">
        <v>30000000</v>
      </c>
      <c r="P7064" s="23">
        <v>180</v>
      </c>
      <c r="Q7064" s="23">
        <v>2</v>
      </c>
      <c r="R7064" s="23">
        <v>2</v>
      </c>
      <c r="S7064" s="23">
        <v>0</v>
      </c>
      <c r="T7064" s="47">
        <v>30</v>
      </c>
      <c r="U7064" s="98" t="s">
        <v>111</v>
      </c>
      <c r="V7064" s="98" t="s">
        <v>3139</v>
      </c>
      <c r="W7064" s="69">
        <f t="shared" si="220"/>
        <v>9.3068807064600731E-2</v>
      </c>
    </row>
    <row r="7065" spans="1:23">
      <c r="A7065" s="98">
        <f t="shared" si="221"/>
        <v>1726</v>
      </c>
      <c r="B7065" s="99">
        <v>44408</v>
      </c>
      <c r="C7065" s="23">
        <v>4662</v>
      </c>
      <c r="D7065" s="23">
        <v>9</v>
      </c>
      <c r="E7065" s="98" t="s">
        <v>49</v>
      </c>
      <c r="F7065" s="98" t="s">
        <v>53</v>
      </c>
      <c r="G7065" s="98" t="s">
        <v>4242</v>
      </c>
      <c r="H7065" s="98" t="s">
        <v>9126</v>
      </c>
      <c r="I7065" s="98" t="s">
        <v>5998</v>
      </c>
      <c r="J7065" s="99">
        <v>46134</v>
      </c>
      <c r="K7065" s="107">
        <v>10000000</v>
      </c>
      <c r="L7065" s="98" t="s">
        <v>9127</v>
      </c>
      <c r="M7065" s="23">
        <v>1800</v>
      </c>
      <c r="N7065" s="23">
        <v>1</v>
      </c>
      <c r="O7065" s="107">
        <v>10000000</v>
      </c>
      <c r="P7065" s="23">
        <v>180</v>
      </c>
      <c r="Q7065" s="23">
        <v>2</v>
      </c>
      <c r="R7065" s="23">
        <v>2</v>
      </c>
      <c r="S7065" s="23">
        <v>0</v>
      </c>
      <c r="T7065" s="47">
        <v>10</v>
      </c>
      <c r="U7065" s="98" t="s">
        <v>111</v>
      </c>
      <c r="V7065" s="98" t="s">
        <v>3139</v>
      </c>
      <c r="W7065" s="69">
        <f t="shared" si="220"/>
        <v>5.3760629515897211E-2</v>
      </c>
    </row>
    <row r="7066" spans="1:23">
      <c r="A7066" s="98">
        <f t="shared" si="221"/>
        <v>1726</v>
      </c>
      <c r="B7066" s="99">
        <v>44408</v>
      </c>
      <c r="C7066" s="23">
        <v>4663</v>
      </c>
      <c r="D7066" s="23">
        <v>9</v>
      </c>
      <c r="E7066" s="98" t="s">
        <v>49</v>
      </c>
      <c r="F7066" s="98" t="s">
        <v>53</v>
      </c>
      <c r="G7066" s="98" t="s">
        <v>4242</v>
      </c>
      <c r="H7066" s="98" t="s">
        <v>9126</v>
      </c>
      <c r="I7066" s="98" t="s">
        <v>5998</v>
      </c>
      <c r="J7066" s="99">
        <v>46134</v>
      </c>
      <c r="K7066" s="107">
        <v>30000000</v>
      </c>
      <c r="L7066" s="98" t="s">
        <v>9127</v>
      </c>
      <c r="M7066" s="23">
        <v>1800</v>
      </c>
      <c r="N7066" s="23">
        <v>1</v>
      </c>
      <c r="O7066" s="107">
        <v>30000000</v>
      </c>
      <c r="P7066" s="23">
        <v>180</v>
      </c>
      <c r="Q7066" s="23">
        <v>2</v>
      </c>
      <c r="R7066" s="23">
        <v>2</v>
      </c>
      <c r="S7066" s="23">
        <v>0</v>
      </c>
      <c r="T7066" s="47">
        <v>30</v>
      </c>
      <c r="U7066" s="98" t="s">
        <v>111</v>
      </c>
      <c r="V7066" s="98" t="s">
        <v>3139</v>
      </c>
      <c r="W7066" s="69">
        <f t="shared" si="220"/>
        <v>0.16128188854769163</v>
      </c>
    </row>
    <row r="7067" spans="1:23">
      <c r="A7067" s="98">
        <f t="shared" si="221"/>
        <v>1726</v>
      </c>
      <c r="B7067" s="99">
        <v>44408</v>
      </c>
      <c r="C7067" s="23">
        <v>4664</v>
      </c>
      <c r="D7067" s="23">
        <v>9</v>
      </c>
      <c r="E7067" s="98" t="s">
        <v>49</v>
      </c>
      <c r="F7067" s="98" t="s">
        <v>53</v>
      </c>
      <c r="G7067" s="98" t="s">
        <v>4242</v>
      </c>
      <c r="H7067" s="98" t="s">
        <v>9126</v>
      </c>
      <c r="I7067" s="98" t="s">
        <v>5998</v>
      </c>
      <c r="J7067" s="99">
        <v>46134</v>
      </c>
      <c r="K7067" s="107">
        <v>15000000</v>
      </c>
      <c r="L7067" s="98" t="s">
        <v>9127</v>
      </c>
      <c r="M7067" s="23">
        <v>1800</v>
      </c>
      <c r="N7067" s="23">
        <v>1</v>
      </c>
      <c r="O7067" s="107">
        <v>15000000</v>
      </c>
      <c r="P7067" s="23">
        <v>180</v>
      </c>
      <c r="Q7067" s="23">
        <v>2</v>
      </c>
      <c r="R7067" s="23">
        <v>2</v>
      </c>
      <c r="S7067" s="23">
        <v>0</v>
      </c>
      <c r="T7067" s="47">
        <v>15</v>
      </c>
      <c r="U7067" s="98" t="s">
        <v>111</v>
      </c>
      <c r="V7067" s="98" t="s">
        <v>3139</v>
      </c>
      <c r="W7067" s="69">
        <f t="shared" si="220"/>
        <v>8.0640944273845813E-2</v>
      </c>
    </row>
    <row r="7068" spans="1:23">
      <c r="A7068" s="98">
        <f t="shared" si="221"/>
        <v>1726</v>
      </c>
      <c r="B7068" s="99">
        <v>44408</v>
      </c>
      <c r="C7068" s="23">
        <v>4665</v>
      </c>
      <c r="D7068" s="23">
        <v>9</v>
      </c>
      <c r="E7068" s="98" t="s">
        <v>49</v>
      </c>
      <c r="F7068" s="98" t="s">
        <v>53</v>
      </c>
      <c r="G7068" s="98" t="s">
        <v>4242</v>
      </c>
      <c r="H7068" s="98" t="s">
        <v>9126</v>
      </c>
      <c r="I7068" s="98" t="s">
        <v>5998</v>
      </c>
      <c r="J7068" s="99">
        <v>46134</v>
      </c>
      <c r="K7068" s="107">
        <v>30000000</v>
      </c>
      <c r="L7068" s="98" t="s">
        <v>9127</v>
      </c>
      <c r="M7068" s="23">
        <v>1800</v>
      </c>
      <c r="N7068" s="23">
        <v>1</v>
      </c>
      <c r="O7068" s="107">
        <v>30000000</v>
      </c>
      <c r="P7068" s="23">
        <v>180</v>
      </c>
      <c r="Q7068" s="23">
        <v>2</v>
      </c>
      <c r="R7068" s="23">
        <v>2</v>
      </c>
      <c r="S7068" s="23">
        <v>0</v>
      </c>
      <c r="T7068" s="47">
        <v>30</v>
      </c>
      <c r="U7068" s="98" t="s">
        <v>111</v>
      </c>
      <c r="V7068" s="98" t="s">
        <v>3139</v>
      </c>
      <c r="W7068" s="69">
        <f t="shared" si="220"/>
        <v>0.16128188854769163</v>
      </c>
    </row>
    <row r="7069" spans="1:23">
      <c r="A7069" s="98">
        <f t="shared" si="221"/>
        <v>996</v>
      </c>
      <c r="B7069" s="99">
        <v>44408</v>
      </c>
      <c r="C7069" s="23">
        <v>4666</v>
      </c>
      <c r="D7069" s="23">
        <v>9</v>
      </c>
      <c r="E7069" s="98" t="s">
        <v>49</v>
      </c>
      <c r="F7069" s="98" t="s">
        <v>53</v>
      </c>
      <c r="G7069" s="98" t="s">
        <v>4242</v>
      </c>
      <c r="H7069" s="98" t="s">
        <v>9126</v>
      </c>
      <c r="I7069" s="98" t="s">
        <v>5998</v>
      </c>
      <c r="J7069" s="99">
        <v>45404</v>
      </c>
      <c r="K7069" s="107">
        <v>30000000</v>
      </c>
      <c r="L7069" s="98" t="s">
        <v>9127</v>
      </c>
      <c r="M7069" s="23">
        <v>1080</v>
      </c>
      <c r="N7069" s="23">
        <v>1</v>
      </c>
      <c r="O7069" s="107">
        <v>30000000</v>
      </c>
      <c r="P7069" s="23">
        <v>180</v>
      </c>
      <c r="Q7069" s="23">
        <v>2</v>
      </c>
      <c r="R7069" s="23">
        <v>2</v>
      </c>
      <c r="S7069" s="23">
        <v>0</v>
      </c>
      <c r="T7069" s="47">
        <v>30</v>
      </c>
      <c r="U7069" s="98" t="s">
        <v>111</v>
      </c>
      <c r="V7069" s="98" t="s">
        <v>3139</v>
      </c>
      <c r="W7069" s="69">
        <f t="shared" si="220"/>
        <v>9.3068807064600731E-2</v>
      </c>
    </row>
    <row r="7070" spans="1:23">
      <c r="A7070" s="98">
        <f t="shared" si="221"/>
        <v>1726</v>
      </c>
      <c r="B7070" s="99">
        <v>44408</v>
      </c>
      <c r="C7070" s="23">
        <v>4667</v>
      </c>
      <c r="D7070" s="23">
        <v>9</v>
      </c>
      <c r="E7070" s="98" t="s">
        <v>49</v>
      </c>
      <c r="F7070" s="98" t="s">
        <v>53</v>
      </c>
      <c r="G7070" s="98" t="s">
        <v>4242</v>
      </c>
      <c r="H7070" s="98" t="s">
        <v>9126</v>
      </c>
      <c r="I7070" s="98" t="s">
        <v>5998</v>
      </c>
      <c r="J7070" s="99">
        <v>46134</v>
      </c>
      <c r="K7070" s="107">
        <v>30000000</v>
      </c>
      <c r="L7070" s="98" t="s">
        <v>9127</v>
      </c>
      <c r="M7070" s="23">
        <v>1800</v>
      </c>
      <c r="N7070" s="23">
        <v>1</v>
      </c>
      <c r="O7070" s="107">
        <v>30000000</v>
      </c>
      <c r="P7070" s="23">
        <v>180</v>
      </c>
      <c r="Q7070" s="23">
        <v>2</v>
      </c>
      <c r="R7070" s="23">
        <v>2</v>
      </c>
      <c r="S7070" s="23">
        <v>0</v>
      </c>
      <c r="T7070" s="47">
        <v>30</v>
      </c>
      <c r="U7070" s="98" t="s">
        <v>111</v>
      </c>
      <c r="V7070" s="98" t="s">
        <v>3139</v>
      </c>
      <c r="W7070" s="69">
        <f t="shared" si="220"/>
        <v>0.16128188854769163</v>
      </c>
    </row>
    <row r="7071" spans="1:23">
      <c r="A7071" s="98">
        <f t="shared" si="221"/>
        <v>996</v>
      </c>
      <c r="B7071" s="99">
        <v>44408</v>
      </c>
      <c r="C7071" s="23">
        <v>4668</v>
      </c>
      <c r="D7071" s="23">
        <v>9</v>
      </c>
      <c r="E7071" s="98" t="s">
        <v>49</v>
      </c>
      <c r="F7071" s="98" t="s">
        <v>53</v>
      </c>
      <c r="G7071" s="98" t="s">
        <v>4242</v>
      </c>
      <c r="H7071" s="98" t="s">
        <v>9126</v>
      </c>
      <c r="I7071" s="98" t="s">
        <v>5998</v>
      </c>
      <c r="J7071" s="99">
        <v>45404</v>
      </c>
      <c r="K7071" s="107">
        <v>30000000</v>
      </c>
      <c r="L7071" s="98" t="s">
        <v>9127</v>
      </c>
      <c r="M7071" s="23">
        <v>1080</v>
      </c>
      <c r="N7071" s="23">
        <v>1</v>
      </c>
      <c r="O7071" s="107">
        <v>30000000</v>
      </c>
      <c r="P7071" s="23">
        <v>30</v>
      </c>
      <c r="Q7071" s="23">
        <v>2</v>
      </c>
      <c r="R7071" s="23">
        <v>2</v>
      </c>
      <c r="S7071" s="23">
        <v>0</v>
      </c>
      <c r="T7071" s="47">
        <v>27.500001000000001</v>
      </c>
      <c r="U7071" s="98" t="s">
        <v>111</v>
      </c>
      <c r="V7071" s="98" t="s">
        <v>3139</v>
      </c>
      <c r="W7071" s="69">
        <f t="shared" si="220"/>
        <v>8.5313076244844244E-2</v>
      </c>
    </row>
    <row r="7072" spans="1:23">
      <c r="A7072" s="98">
        <f t="shared" si="221"/>
        <v>1726</v>
      </c>
      <c r="B7072" s="99">
        <v>44408</v>
      </c>
      <c r="C7072" s="23">
        <v>4669</v>
      </c>
      <c r="D7072" s="23">
        <v>9</v>
      </c>
      <c r="E7072" s="98" t="s">
        <v>49</v>
      </c>
      <c r="F7072" s="98" t="s">
        <v>53</v>
      </c>
      <c r="G7072" s="98" t="s">
        <v>4242</v>
      </c>
      <c r="H7072" s="98" t="s">
        <v>9126</v>
      </c>
      <c r="I7072" s="98" t="s">
        <v>5998</v>
      </c>
      <c r="J7072" s="99">
        <v>46134</v>
      </c>
      <c r="K7072" s="107">
        <v>30000000</v>
      </c>
      <c r="L7072" s="98" t="s">
        <v>9127</v>
      </c>
      <c r="M7072" s="23">
        <v>1800</v>
      </c>
      <c r="N7072" s="23">
        <v>1</v>
      </c>
      <c r="O7072" s="107">
        <v>30000000</v>
      </c>
      <c r="P7072" s="23">
        <v>360</v>
      </c>
      <c r="Q7072" s="23">
        <v>2</v>
      </c>
      <c r="R7072" s="23">
        <v>2</v>
      </c>
      <c r="S7072" s="23">
        <v>0</v>
      </c>
      <c r="T7072" s="47">
        <v>30</v>
      </c>
      <c r="U7072" s="98" t="s">
        <v>111</v>
      </c>
      <c r="V7072" s="98" t="s">
        <v>3139</v>
      </c>
      <c r="W7072" s="69">
        <f t="shared" si="220"/>
        <v>0.16128188854769163</v>
      </c>
    </row>
    <row r="7073" spans="1:23">
      <c r="A7073" s="98">
        <f t="shared" si="221"/>
        <v>996</v>
      </c>
      <c r="B7073" s="99">
        <v>44408</v>
      </c>
      <c r="C7073" s="23">
        <v>4670</v>
      </c>
      <c r="D7073" s="23">
        <v>9</v>
      </c>
      <c r="E7073" s="98" t="s">
        <v>49</v>
      </c>
      <c r="F7073" s="98" t="s">
        <v>53</v>
      </c>
      <c r="G7073" s="98" t="s">
        <v>4242</v>
      </c>
      <c r="H7073" s="98" t="s">
        <v>9126</v>
      </c>
      <c r="I7073" s="98" t="s">
        <v>5998</v>
      </c>
      <c r="J7073" s="99">
        <v>45404</v>
      </c>
      <c r="K7073" s="107">
        <v>10000000</v>
      </c>
      <c r="L7073" s="98" t="s">
        <v>9127</v>
      </c>
      <c r="M7073" s="23">
        <v>1080</v>
      </c>
      <c r="N7073" s="23">
        <v>1</v>
      </c>
      <c r="O7073" s="107">
        <v>10000000</v>
      </c>
      <c r="P7073" s="23">
        <v>180</v>
      </c>
      <c r="Q7073" s="23">
        <v>2</v>
      </c>
      <c r="R7073" s="23">
        <v>2</v>
      </c>
      <c r="S7073" s="23">
        <v>0</v>
      </c>
      <c r="T7073" s="47">
        <v>10</v>
      </c>
      <c r="U7073" s="98" t="s">
        <v>111</v>
      </c>
      <c r="V7073" s="98" t="s">
        <v>3139</v>
      </c>
      <c r="W7073" s="69">
        <f t="shared" si="220"/>
        <v>3.1022935688200245E-2</v>
      </c>
    </row>
    <row r="7074" spans="1:23">
      <c r="A7074" s="98">
        <f t="shared" si="221"/>
        <v>1726</v>
      </c>
      <c r="B7074" s="99">
        <v>44408</v>
      </c>
      <c r="C7074" s="23">
        <v>4671</v>
      </c>
      <c r="D7074" s="23">
        <v>9</v>
      </c>
      <c r="E7074" s="98" t="s">
        <v>49</v>
      </c>
      <c r="F7074" s="98" t="s">
        <v>53</v>
      </c>
      <c r="G7074" s="98" t="s">
        <v>4242</v>
      </c>
      <c r="H7074" s="98" t="s">
        <v>9126</v>
      </c>
      <c r="I7074" s="98" t="s">
        <v>5998</v>
      </c>
      <c r="J7074" s="99">
        <v>46134</v>
      </c>
      <c r="K7074" s="107">
        <v>26000000</v>
      </c>
      <c r="L7074" s="98" t="s">
        <v>9127</v>
      </c>
      <c r="M7074" s="23">
        <v>1800</v>
      </c>
      <c r="N7074" s="23">
        <v>1</v>
      </c>
      <c r="O7074" s="107">
        <v>26000000</v>
      </c>
      <c r="P7074" s="23">
        <v>180</v>
      </c>
      <c r="Q7074" s="23">
        <v>2</v>
      </c>
      <c r="R7074" s="23">
        <v>2</v>
      </c>
      <c r="S7074" s="23">
        <v>0</v>
      </c>
      <c r="T7074" s="47">
        <v>26.07498</v>
      </c>
      <c r="U7074" s="98" t="s">
        <v>111</v>
      </c>
      <c r="V7074" s="98" t="s">
        <v>3139</v>
      </c>
      <c r="W7074" s="69">
        <f t="shared" si="220"/>
        <v>0.14018073394144293</v>
      </c>
    </row>
    <row r="7075" spans="1:23">
      <c r="A7075" s="98">
        <f t="shared" si="221"/>
        <v>1727</v>
      </c>
      <c r="B7075" s="99">
        <v>44408</v>
      </c>
      <c r="C7075" s="23">
        <v>4672</v>
      </c>
      <c r="D7075" s="23">
        <v>9</v>
      </c>
      <c r="E7075" s="98" t="s">
        <v>49</v>
      </c>
      <c r="F7075" s="98" t="s">
        <v>53</v>
      </c>
      <c r="G7075" s="98" t="s">
        <v>4242</v>
      </c>
      <c r="H7075" s="98" t="s">
        <v>9126</v>
      </c>
      <c r="I7075" s="98" t="s">
        <v>6413</v>
      </c>
      <c r="J7075" s="99">
        <v>46135</v>
      </c>
      <c r="K7075" s="107">
        <v>15000000</v>
      </c>
      <c r="L7075" s="98" t="s">
        <v>9127</v>
      </c>
      <c r="M7075" s="23">
        <v>1800</v>
      </c>
      <c r="N7075" s="23">
        <v>1</v>
      </c>
      <c r="O7075" s="107">
        <v>15000000</v>
      </c>
      <c r="P7075" s="23">
        <v>180</v>
      </c>
      <c r="Q7075" s="23">
        <v>2</v>
      </c>
      <c r="R7075" s="23">
        <v>2</v>
      </c>
      <c r="S7075" s="23">
        <v>0</v>
      </c>
      <c r="T7075" s="47">
        <v>15</v>
      </c>
      <c r="U7075" s="98" t="s">
        <v>111</v>
      </c>
      <c r="V7075" s="98" t="s">
        <v>3139</v>
      </c>
      <c r="W7075" s="69">
        <f t="shared" si="220"/>
        <v>8.0687665562532859E-2</v>
      </c>
    </row>
    <row r="7076" spans="1:23">
      <c r="A7076" s="98">
        <f t="shared" si="221"/>
        <v>1727</v>
      </c>
      <c r="B7076" s="99">
        <v>44408</v>
      </c>
      <c r="C7076" s="23">
        <v>4673</v>
      </c>
      <c r="D7076" s="23">
        <v>9</v>
      </c>
      <c r="E7076" s="98" t="s">
        <v>49</v>
      </c>
      <c r="F7076" s="98" t="s">
        <v>53</v>
      </c>
      <c r="G7076" s="98" t="s">
        <v>4242</v>
      </c>
      <c r="H7076" s="98" t="s">
        <v>9126</v>
      </c>
      <c r="I7076" s="98" t="s">
        <v>6413</v>
      </c>
      <c r="J7076" s="99">
        <v>46135</v>
      </c>
      <c r="K7076" s="107">
        <v>30000000</v>
      </c>
      <c r="L7076" s="98" t="s">
        <v>9127</v>
      </c>
      <c r="M7076" s="23">
        <v>1800</v>
      </c>
      <c r="N7076" s="23">
        <v>1</v>
      </c>
      <c r="O7076" s="107">
        <v>30000000</v>
      </c>
      <c r="P7076" s="23">
        <v>180</v>
      </c>
      <c r="Q7076" s="23">
        <v>2</v>
      </c>
      <c r="R7076" s="23">
        <v>2</v>
      </c>
      <c r="S7076" s="23">
        <v>0</v>
      </c>
      <c r="T7076" s="47">
        <v>30</v>
      </c>
      <c r="U7076" s="98" t="s">
        <v>111</v>
      </c>
      <c r="V7076" s="98" t="s">
        <v>3139</v>
      </c>
      <c r="W7076" s="69">
        <f t="shared" si="220"/>
        <v>0.16137533112506572</v>
      </c>
    </row>
    <row r="7077" spans="1:23">
      <c r="A7077" s="98">
        <f t="shared" si="221"/>
        <v>997</v>
      </c>
      <c r="B7077" s="99">
        <v>44408</v>
      </c>
      <c r="C7077" s="23">
        <v>4674</v>
      </c>
      <c r="D7077" s="23">
        <v>9</v>
      </c>
      <c r="E7077" s="98" t="s">
        <v>49</v>
      </c>
      <c r="F7077" s="98" t="s">
        <v>53</v>
      </c>
      <c r="G7077" s="98" t="s">
        <v>4242</v>
      </c>
      <c r="H7077" s="98" t="s">
        <v>9126</v>
      </c>
      <c r="I7077" s="98" t="s">
        <v>6413</v>
      </c>
      <c r="J7077" s="99">
        <v>45405</v>
      </c>
      <c r="K7077" s="107">
        <v>12000000</v>
      </c>
      <c r="L7077" s="98" t="s">
        <v>9127</v>
      </c>
      <c r="M7077" s="23">
        <v>1080</v>
      </c>
      <c r="N7077" s="23">
        <v>1</v>
      </c>
      <c r="O7077" s="107">
        <v>12000000</v>
      </c>
      <c r="P7077" s="23">
        <v>180</v>
      </c>
      <c r="Q7077" s="23">
        <v>2</v>
      </c>
      <c r="R7077" s="23">
        <v>2</v>
      </c>
      <c r="S7077" s="23">
        <v>0</v>
      </c>
      <c r="T7077" s="47">
        <v>12</v>
      </c>
      <c r="U7077" s="98" t="s">
        <v>111</v>
      </c>
      <c r="V7077" s="98" t="s">
        <v>3139</v>
      </c>
      <c r="W7077" s="69">
        <f t="shared" si="220"/>
        <v>3.7264899856789928E-2</v>
      </c>
    </row>
    <row r="7078" spans="1:23">
      <c r="A7078" s="98">
        <f t="shared" si="221"/>
        <v>1362</v>
      </c>
      <c r="B7078" s="99">
        <v>44408</v>
      </c>
      <c r="C7078" s="23">
        <v>4675</v>
      </c>
      <c r="D7078" s="23">
        <v>9</v>
      </c>
      <c r="E7078" s="98" t="s">
        <v>49</v>
      </c>
      <c r="F7078" s="98" t="s">
        <v>53</v>
      </c>
      <c r="G7078" s="98" t="s">
        <v>4242</v>
      </c>
      <c r="H7078" s="98" t="s">
        <v>9126</v>
      </c>
      <c r="I7078" s="98" t="s">
        <v>6413</v>
      </c>
      <c r="J7078" s="99">
        <v>45770</v>
      </c>
      <c r="K7078" s="107">
        <v>20000000</v>
      </c>
      <c r="L7078" s="98" t="s">
        <v>9127</v>
      </c>
      <c r="M7078" s="23">
        <v>1440</v>
      </c>
      <c r="N7078" s="23">
        <v>1</v>
      </c>
      <c r="O7078" s="107">
        <v>20000000</v>
      </c>
      <c r="P7078" s="23">
        <v>180</v>
      </c>
      <c r="Q7078" s="23">
        <v>2</v>
      </c>
      <c r="R7078" s="23">
        <v>2</v>
      </c>
      <c r="S7078" s="23">
        <v>0</v>
      </c>
      <c r="T7078" s="47">
        <v>20</v>
      </c>
      <c r="U7078" s="98" t="s">
        <v>111</v>
      </c>
      <c r="V7078" s="98" t="s">
        <v>3139</v>
      </c>
      <c r="W7078" s="69">
        <f t="shared" si="220"/>
        <v>8.4845860255680181E-2</v>
      </c>
    </row>
    <row r="7079" spans="1:23">
      <c r="A7079" s="98">
        <f t="shared" si="221"/>
        <v>997</v>
      </c>
      <c r="B7079" s="99">
        <v>44408</v>
      </c>
      <c r="C7079" s="23">
        <v>4676</v>
      </c>
      <c r="D7079" s="23">
        <v>9</v>
      </c>
      <c r="E7079" s="98" t="s">
        <v>49</v>
      </c>
      <c r="F7079" s="98" t="s">
        <v>53</v>
      </c>
      <c r="G7079" s="98" t="s">
        <v>4242</v>
      </c>
      <c r="H7079" s="98" t="s">
        <v>9126</v>
      </c>
      <c r="I7079" s="98" t="s">
        <v>6413</v>
      </c>
      <c r="J7079" s="99">
        <v>45405</v>
      </c>
      <c r="K7079" s="107">
        <v>20000000</v>
      </c>
      <c r="L7079" s="98" t="s">
        <v>9127</v>
      </c>
      <c r="M7079" s="23">
        <v>1080</v>
      </c>
      <c r="N7079" s="23">
        <v>1</v>
      </c>
      <c r="O7079" s="107">
        <v>20000000</v>
      </c>
      <c r="P7079" s="23">
        <v>180</v>
      </c>
      <c r="Q7079" s="23">
        <v>2</v>
      </c>
      <c r="R7079" s="23">
        <v>2</v>
      </c>
      <c r="S7079" s="23">
        <v>0</v>
      </c>
      <c r="T7079" s="47">
        <v>20</v>
      </c>
      <c r="U7079" s="98" t="s">
        <v>111</v>
      </c>
      <c r="V7079" s="98" t="s">
        <v>3139</v>
      </c>
      <c r="W7079" s="69">
        <f t="shared" si="220"/>
        <v>6.2108166427983218E-2</v>
      </c>
    </row>
    <row r="7080" spans="1:23">
      <c r="A7080" s="98">
        <f t="shared" si="221"/>
        <v>1727</v>
      </c>
      <c r="B7080" s="99">
        <v>44408</v>
      </c>
      <c r="C7080" s="23">
        <v>4677</v>
      </c>
      <c r="D7080" s="23">
        <v>9</v>
      </c>
      <c r="E7080" s="98" t="s">
        <v>49</v>
      </c>
      <c r="F7080" s="98" t="s">
        <v>53</v>
      </c>
      <c r="G7080" s="98" t="s">
        <v>4242</v>
      </c>
      <c r="H7080" s="98" t="s">
        <v>9126</v>
      </c>
      <c r="I7080" s="98" t="s">
        <v>6413</v>
      </c>
      <c r="J7080" s="99">
        <v>46135</v>
      </c>
      <c r="K7080" s="107">
        <v>8000000</v>
      </c>
      <c r="L7080" s="98" t="s">
        <v>9127</v>
      </c>
      <c r="M7080" s="23">
        <v>1800</v>
      </c>
      <c r="N7080" s="23">
        <v>1</v>
      </c>
      <c r="O7080" s="107">
        <v>8000000</v>
      </c>
      <c r="P7080" s="23">
        <v>180</v>
      </c>
      <c r="Q7080" s="23">
        <v>2</v>
      </c>
      <c r="R7080" s="23">
        <v>2</v>
      </c>
      <c r="S7080" s="23">
        <v>0</v>
      </c>
      <c r="T7080" s="47">
        <v>8</v>
      </c>
      <c r="U7080" s="98" t="s">
        <v>111</v>
      </c>
      <c r="V7080" s="98" t="s">
        <v>3139</v>
      </c>
      <c r="W7080" s="69">
        <f t="shared" si="220"/>
        <v>4.3033421633350853E-2</v>
      </c>
    </row>
    <row r="7081" spans="1:23">
      <c r="A7081" s="98">
        <f t="shared" si="221"/>
        <v>997</v>
      </c>
      <c r="B7081" s="99">
        <v>44408</v>
      </c>
      <c r="C7081" s="23">
        <v>4678</v>
      </c>
      <c r="D7081" s="23">
        <v>9</v>
      </c>
      <c r="E7081" s="98" t="s">
        <v>49</v>
      </c>
      <c r="F7081" s="98" t="s">
        <v>53</v>
      </c>
      <c r="G7081" s="98" t="s">
        <v>4242</v>
      </c>
      <c r="H7081" s="98" t="s">
        <v>9126</v>
      </c>
      <c r="I7081" s="98" t="s">
        <v>6413</v>
      </c>
      <c r="J7081" s="99">
        <v>45405</v>
      </c>
      <c r="K7081" s="107">
        <v>15000000</v>
      </c>
      <c r="L7081" s="98" t="s">
        <v>9127</v>
      </c>
      <c r="M7081" s="23">
        <v>1080</v>
      </c>
      <c r="N7081" s="23">
        <v>1</v>
      </c>
      <c r="O7081" s="107">
        <v>15000000</v>
      </c>
      <c r="P7081" s="23">
        <v>180</v>
      </c>
      <c r="Q7081" s="23">
        <v>2</v>
      </c>
      <c r="R7081" s="23">
        <v>2</v>
      </c>
      <c r="S7081" s="23">
        <v>0</v>
      </c>
      <c r="T7081" s="47">
        <v>15</v>
      </c>
      <c r="U7081" s="98" t="s">
        <v>111</v>
      </c>
      <c r="V7081" s="98" t="s">
        <v>3139</v>
      </c>
      <c r="W7081" s="69">
        <f t="shared" si="220"/>
        <v>4.6581124820987412E-2</v>
      </c>
    </row>
    <row r="7082" spans="1:23">
      <c r="A7082" s="98">
        <f t="shared" si="221"/>
        <v>1727</v>
      </c>
      <c r="B7082" s="99">
        <v>44408</v>
      </c>
      <c r="C7082" s="23">
        <v>4679</v>
      </c>
      <c r="D7082" s="23">
        <v>9</v>
      </c>
      <c r="E7082" s="98" t="s">
        <v>49</v>
      </c>
      <c r="F7082" s="98" t="s">
        <v>53</v>
      </c>
      <c r="G7082" s="98" t="s">
        <v>4242</v>
      </c>
      <c r="H7082" s="98" t="s">
        <v>9126</v>
      </c>
      <c r="I7082" s="98" t="s">
        <v>6413</v>
      </c>
      <c r="J7082" s="99">
        <v>46135</v>
      </c>
      <c r="K7082" s="107">
        <v>12500000</v>
      </c>
      <c r="L7082" s="98" t="s">
        <v>9127</v>
      </c>
      <c r="M7082" s="23">
        <v>1800</v>
      </c>
      <c r="N7082" s="23">
        <v>1</v>
      </c>
      <c r="O7082" s="107">
        <v>12500000</v>
      </c>
      <c r="P7082" s="23">
        <v>180</v>
      </c>
      <c r="Q7082" s="23">
        <v>2</v>
      </c>
      <c r="R7082" s="23">
        <v>2</v>
      </c>
      <c r="S7082" s="23">
        <v>0</v>
      </c>
      <c r="T7082" s="47">
        <v>12.5</v>
      </c>
      <c r="U7082" s="98" t="s">
        <v>111</v>
      </c>
      <c r="V7082" s="98" t="s">
        <v>3139</v>
      </c>
      <c r="W7082" s="69">
        <f t="shared" si="220"/>
        <v>6.7239721302110714E-2</v>
      </c>
    </row>
    <row r="7083" spans="1:23">
      <c r="A7083" s="98">
        <f t="shared" si="221"/>
        <v>1727</v>
      </c>
      <c r="B7083" s="99">
        <v>44408</v>
      </c>
      <c r="C7083" s="23">
        <v>4680</v>
      </c>
      <c r="D7083" s="23">
        <v>9</v>
      </c>
      <c r="E7083" s="98" t="s">
        <v>49</v>
      </c>
      <c r="F7083" s="98" t="s">
        <v>53</v>
      </c>
      <c r="G7083" s="98" t="s">
        <v>4242</v>
      </c>
      <c r="H7083" s="98" t="s">
        <v>9126</v>
      </c>
      <c r="I7083" s="98" t="s">
        <v>6413</v>
      </c>
      <c r="J7083" s="99">
        <v>46135</v>
      </c>
      <c r="K7083" s="107">
        <v>50000000</v>
      </c>
      <c r="L7083" s="98" t="s">
        <v>9127</v>
      </c>
      <c r="M7083" s="23">
        <v>1800</v>
      </c>
      <c r="N7083" s="23">
        <v>1</v>
      </c>
      <c r="O7083" s="107">
        <v>50000000</v>
      </c>
      <c r="P7083" s="23">
        <v>180</v>
      </c>
      <c r="Q7083" s="23">
        <v>2</v>
      </c>
      <c r="R7083" s="23">
        <v>2</v>
      </c>
      <c r="S7083" s="23">
        <v>0</v>
      </c>
      <c r="T7083" s="47">
        <v>50.142628000000002</v>
      </c>
      <c r="U7083" s="98" t="s">
        <v>111</v>
      </c>
      <c r="V7083" s="98" t="s">
        <v>3139</v>
      </c>
      <c r="W7083" s="69">
        <f t="shared" si="220"/>
        <v>0.26972610656603302</v>
      </c>
    </row>
    <row r="7084" spans="1:23">
      <c r="A7084" s="98">
        <f t="shared" si="221"/>
        <v>1000</v>
      </c>
      <c r="B7084" s="99">
        <v>44408</v>
      </c>
      <c r="C7084" s="23">
        <v>4681</v>
      </c>
      <c r="D7084" s="23">
        <v>9</v>
      </c>
      <c r="E7084" s="98" t="s">
        <v>49</v>
      </c>
      <c r="F7084" s="98" t="s">
        <v>53</v>
      </c>
      <c r="G7084" s="98" t="s">
        <v>4242</v>
      </c>
      <c r="H7084" s="98" t="s">
        <v>9126</v>
      </c>
      <c r="I7084" s="98" t="s">
        <v>6107</v>
      </c>
      <c r="J7084" s="99">
        <v>45408</v>
      </c>
      <c r="K7084" s="107">
        <v>18000000</v>
      </c>
      <c r="L7084" s="98" t="s">
        <v>9127</v>
      </c>
      <c r="M7084" s="23">
        <v>1080</v>
      </c>
      <c r="N7084" s="23">
        <v>1</v>
      </c>
      <c r="O7084" s="107">
        <v>18000000</v>
      </c>
      <c r="P7084" s="23">
        <v>180</v>
      </c>
      <c r="Q7084" s="23">
        <v>2</v>
      </c>
      <c r="R7084" s="23">
        <v>2</v>
      </c>
      <c r="S7084" s="23">
        <v>0</v>
      </c>
      <c r="T7084" s="47">
        <v>18</v>
      </c>
      <c r="U7084" s="98" t="s">
        <v>111</v>
      </c>
      <c r="V7084" s="98" t="s">
        <v>3139</v>
      </c>
      <c r="W7084" s="69">
        <f t="shared" si="220"/>
        <v>5.6065546424458268E-2</v>
      </c>
    </row>
    <row r="7085" spans="1:23">
      <c r="A7085" s="98">
        <f t="shared" si="221"/>
        <v>1730</v>
      </c>
      <c r="B7085" s="99">
        <v>44408</v>
      </c>
      <c r="C7085" s="23">
        <v>4682</v>
      </c>
      <c r="D7085" s="23">
        <v>9</v>
      </c>
      <c r="E7085" s="98" t="s">
        <v>49</v>
      </c>
      <c r="F7085" s="98" t="s">
        <v>53</v>
      </c>
      <c r="G7085" s="98" t="s">
        <v>4242</v>
      </c>
      <c r="H7085" s="98" t="s">
        <v>9126</v>
      </c>
      <c r="I7085" s="98" t="s">
        <v>6107</v>
      </c>
      <c r="J7085" s="99">
        <v>46138</v>
      </c>
      <c r="K7085" s="107">
        <v>20000000</v>
      </c>
      <c r="L7085" s="98" t="s">
        <v>9127</v>
      </c>
      <c r="M7085" s="23">
        <v>1800</v>
      </c>
      <c r="N7085" s="23">
        <v>1</v>
      </c>
      <c r="O7085" s="107">
        <v>20000000</v>
      </c>
      <c r="P7085" s="23">
        <v>180</v>
      </c>
      <c r="Q7085" s="23">
        <v>2</v>
      </c>
      <c r="R7085" s="23">
        <v>2</v>
      </c>
      <c r="S7085" s="23">
        <v>0</v>
      </c>
      <c r="T7085" s="47">
        <v>20</v>
      </c>
      <c r="U7085" s="98" t="s">
        <v>111</v>
      </c>
      <c r="V7085" s="98" t="s">
        <v>3139</v>
      </c>
      <c r="W7085" s="69">
        <f t="shared" si="220"/>
        <v>0.10777043923812535</v>
      </c>
    </row>
    <row r="7086" spans="1:23">
      <c r="A7086" s="98">
        <f t="shared" si="221"/>
        <v>1730</v>
      </c>
      <c r="B7086" s="99">
        <v>44408</v>
      </c>
      <c r="C7086" s="23">
        <v>4683</v>
      </c>
      <c r="D7086" s="23">
        <v>9</v>
      </c>
      <c r="E7086" s="98" t="s">
        <v>49</v>
      </c>
      <c r="F7086" s="98" t="s">
        <v>53</v>
      </c>
      <c r="G7086" s="98" t="s">
        <v>4242</v>
      </c>
      <c r="H7086" s="98" t="s">
        <v>9126</v>
      </c>
      <c r="I7086" s="98" t="s">
        <v>6107</v>
      </c>
      <c r="J7086" s="99">
        <v>46138</v>
      </c>
      <c r="K7086" s="107">
        <v>30000000</v>
      </c>
      <c r="L7086" s="98" t="s">
        <v>9127</v>
      </c>
      <c r="M7086" s="23">
        <v>1800</v>
      </c>
      <c r="N7086" s="23">
        <v>1</v>
      </c>
      <c r="O7086" s="107">
        <v>30000000</v>
      </c>
      <c r="P7086" s="23">
        <v>180</v>
      </c>
      <c r="Q7086" s="23">
        <v>2</v>
      </c>
      <c r="R7086" s="23">
        <v>2</v>
      </c>
      <c r="S7086" s="23">
        <v>0</v>
      </c>
      <c r="T7086" s="47">
        <v>30</v>
      </c>
      <c r="U7086" s="98" t="s">
        <v>111</v>
      </c>
      <c r="V7086" s="98" t="s">
        <v>3139</v>
      </c>
      <c r="W7086" s="69">
        <f t="shared" si="220"/>
        <v>0.16165565885718802</v>
      </c>
    </row>
    <row r="7087" spans="1:23">
      <c r="A7087" s="98">
        <f t="shared" si="221"/>
        <v>1730</v>
      </c>
      <c r="B7087" s="99">
        <v>44408</v>
      </c>
      <c r="C7087" s="23">
        <v>4684</v>
      </c>
      <c r="D7087" s="23">
        <v>9</v>
      </c>
      <c r="E7087" s="98" t="s">
        <v>49</v>
      </c>
      <c r="F7087" s="98" t="s">
        <v>53</v>
      </c>
      <c r="G7087" s="98" t="s">
        <v>4242</v>
      </c>
      <c r="H7087" s="98" t="s">
        <v>9126</v>
      </c>
      <c r="I7087" s="98" t="s">
        <v>6107</v>
      </c>
      <c r="J7087" s="99">
        <v>46138</v>
      </c>
      <c r="K7087" s="107">
        <v>20000000</v>
      </c>
      <c r="L7087" s="98" t="s">
        <v>9127</v>
      </c>
      <c r="M7087" s="23">
        <v>1800</v>
      </c>
      <c r="N7087" s="23">
        <v>1</v>
      </c>
      <c r="O7087" s="107">
        <v>20000000</v>
      </c>
      <c r="P7087" s="23">
        <v>180</v>
      </c>
      <c r="Q7087" s="23">
        <v>2</v>
      </c>
      <c r="R7087" s="23">
        <v>2</v>
      </c>
      <c r="S7087" s="23">
        <v>0</v>
      </c>
      <c r="T7087" s="47">
        <v>20</v>
      </c>
      <c r="U7087" s="98" t="s">
        <v>111</v>
      </c>
      <c r="V7087" s="98" t="s">
        <v>3139</v>
      </c>
      <c r="W7087" s="69">
        <f t="shared" si="220"/>
        <v>0.10777043923812535</v>
      </c>
    </row>
    <row r="7088" spans="1:23">
      <c r="A7088" s="98">
        <f t="shared" si="221"/>
        <v>1000</v>
      </c>
      <c r="B7088" s="99">
        <v>44408</v>
      </c>
      <c r="C7088" s="23">
        <v>4685</v>
      </c>
      <c r="D7088" s="23">
        <v>9</v>
      </c>
      <c r="E7088" s="98" t="s">
        <v>49</v>
      </c>
      <c r="F7088" s="98" t="s">
        <v>53</v>
      </c>
      <c r="G7088" s="98" t="s">
        <v>4242</v>
      </c>
      <c r="H7088" s="98" t="s">
        <v>9126</v>
      </c>
      <c r="I7088" s="98" t="s">
        <v>6107</v>
      </c>
      <c r="J7088" s="99">
        <v>45408</v>
      </c>
      <c r="K7088" s="107">
        <v>10000000</v>
      </c>
      <c r="L7088" s="98" t="s">
        <v>9127</v>
      </c>
      <c r="M7088" s="23">
        <v>1080</v>
      </c>
      <c r="N7088" s="23">
        <v>1</v>
      </c>
      <c r="O7088" s="107">
        <v>10000000</v>
      </c>
      <c r="P7088" s="23">
        <v>180</v>
      </c>
      <c r="Q7088" s="23">
        <v>2</v>
      </c>
      <c r="R7088" s="23">
        <v>2</v>
      </c>
      <c r="S7088" s="23">
        <v>0</v>
      </c>
      <c r="T7088" s="47">
        <v>10</v>
      </c>
      <c r="U7088" s="98" t="s">
        <v>111</v>
      </c>
      <c r="V7088" s="98" t="s">
        <v>3139</v>
      </c>
      <c r="W7088" s="69">
        <f t="shared" si="220"/>
        <v>3.1147525791365704E-2</v>
      </c>
    </row>
    <row r="7089" spans="1:23">
      <c r="A7089" s="98">
        <f t="shared" si="221"/>
        <v>1000</v>
      </c>
      <c r="B7089" s="99">
        <v>44408</v>
      </c>
      <c r="C7089" s="23">
        <v>4686</v>
      </c>
      <c r="D7089" s="23">
        <v>9</v>
      </c>
      <c r="E7089" s="98" t="s">
        <v>49</v>
      </c>
      <c r="F7089" s="98" t="s">
        <v>53</v>
      </c>
      <c r="G7089" s="98" t="s">
        <v>4242</v>
      </c>
      <c r="H7089" s="98" t="s">
        <v>9126</v>
      </c>
      <c r="I7089" s="98" t="s">
        <v>6107</v>
      </c>
      <c r="J7089" s="99">
        <v>45408</v>
      </c>
      <c r="K7089" s="107">
        <v>6400000</v>
      </c>
      <c r="L7089" s="98" t="s">
        <v>9127</v>
      </c>
      <c r="M7089" s="23">
        <v>1080</v>
      </c>
      <c r="N7089" s="23">
        <v>1</v>
      </c>
      <c r="O7089" s="107">
        <v>6400000</v>
      </c>
      <c r="P7089" s="23">
        <v>180</v>
      </c>
      <c r="Q7089" s="23">
        <v>2</v>
      </c>
      <c r="R7089" s="23">
        <v>2</v>
      </c>
      <c r="S7089" s="23">
        <v>0</v>
      </c>
      <c r="T7089" s="47">
        <v>6.4</v>
      </c>
      <c r="U7089" s="98" t="s">
        <v>111</v>
      </c>
      <c r="V7089" s="98" t="s">
        <v>3139</v>
      </c>
      <c r="W7089" s="69">
        <f t="shared" si="220"/>
        <v>1.993441650647405E-2</v>
      </c>
    </row>
    <row r="7090" spans="1:23">
      <c r="A7090" s="98">
        <f t="shared" si="221"/>
        <v>1730</v>
      </c>
      <c r="B7090" s="99">
        <v>44408</v>
      </c>
      <c r="C7090" s="23">
        <v>4687</v>
      </c>
      <c r="D7090" s="23">
        <v>9</v>
      </c>
      <c r="E7090" s="98" t="s">
        <v>49</v>
      </c>
      <c r="F7090" s="98" t="s">
        <v>53</v>
      </c>
      <c r="G7090" s="98" t="s">
        <v>4242</v>
      </c>
      <c r="H7090" s="98" t="s">
        <v>9126</v>
      </c>
      <c r="I7090" s="98" t="s">
        <v>6107</v>
      </c>
      <c r="J7090" s="99">
        <v>46138</v>
      </c>
      <c r="K7090" s="107">
        <v>12000000</v>
      </c>
      <c r="L7090" s="98" t="s">
        <v>9127</v>
      </c>
      <c r="M7090" s="23">
        <v>1800</v>
      </c>
      <c r="N7090" s="23">
        <v>1</v>
      </c>
      <c r="O7090" s="107">
        <v>12000000</v>
      </c>
      <c r="P7090" s="23">
        <v>90</v>
      </c>
      <c r="Q7090" s="23">
        <v>2</v>
      </c>
      <c r="R7090" s="23">
        <v>2</v>
      </c>
      <c r="S7090" s="23">
        <v>0</v>
      </c>
      <c r="T7090" s="47">
        <v>11.4</v>
      </c>
      <c r="U7090" s="98" t="s">
        <v>111</v>
      </c>
      <c r="V7090" s="98" t="s">
        <v>3139</v>
      </c>
      <c r="W7090" s="69">
        <f t="shared" si="220"/>
        <v>6.1429150365731447E-2</v>
      </c>
    </row>
    <row r="7091" spans="1:23">
      <c r="A7091" s="98">
        <f t="shared" si="221"/>
        <v>1000</v>
      </c>
      <c r="B7091" s="99">
        <v>44408</v>
      </c>
      <c r="C7091" s="23">
        <v>4688</v>
      </c>
      <c r="D7091" s="23">
        <v>9</v>
      </c>
      <c r="E7091" s="98" t="s">
        <v>49</v>
      </c>
      <c r="F7091" s="98" t="s">
        <v>53</v>
      </c>
      <c r="G7091" s="98" t="s">
        <v>4242</v>
      </c>
      <c r="H7091" s="98" t="s">
        <v>9126</v>
      </c>
      <c r="I7091" s="98" t="s">
        <v>6107</v>
      </c>
      <c r="J7091" s="99">
        <v>45408</v>
      </c>
      <c r="K7091" s="107">
        <v>11000000</v>
      </c>
      <c r="L7091" s="98" t="s">
        <v>9127</v>
      </c>
      <c r="M7091" s="23">
        <v>1080</v>
      </c>
      <c r="N7091" s="23">
        <v>1</v>
      </c>
      <c r="O7091" s="107">
        <v>11000000</v>
      </c>
      <c r="P7091" s="23">
        <v>180</v>
      </c>
      <c r="Q7091" s="23">
        <v>2</v>
      </c>
      <c r="R7091" s="23">
        <v>2</v>
      </c>
      <c r="S7091" s="23">
        <v>0</v>
      </c>
      <c r="T7091" s="47">
        <v>11</v>
      </c>
      <c r="U7091" s="98" t="s">
        <v>111</v>
      </c>
      <c r="V7091" s="98" t="s">
        <v>3139</v>
      </c>
      <c r="W7091" s="69">
        <f t="shared" si="220"/>
        <v>3.4262278370502275E-2</v>
      </c>
    </row>
    <row r="7092" spans="1:23">
      <c r="A7092" s="98">
        <f t="shared" si="221"/>
        <v>1730</v>
      </c>
      <c r="B7092" s="99">
        <v>44408</v>
      </c>
      <c r="C7092" s="23">
        <v>4689</v>
      </c>
      <c r="D7092" s="23">
        <v>9</v>
      </c>
      <c r="E7092" s="98" t="s">
        <v>49</v>
      </c>
      <c r="F7092" s="98" t="s">
        <v>53</v>
      </c>
      <c r="G7092" s="98" t="s">
        <v>4242</v>
      </c>
      <c r="H7092" s="98" t="s">
        <v>9126</v>
      </c>
      <c r="I7092" s="98" t="s">
        <v>6107</v>
      </c>
      <c r="J7092" s="99">
        <v>46138</v>
      </c>
      <c r="K7092" s="107">
        <v>18000000</v>
      </c>
      <c r="L7092" s="98" t="s">
        <v>9127</v>
      </c>
      <c r="M7092" s="23">
        <v>1800</v>
      </c>
      <c r="N7092" s="23">
        <v>1</v>
      </c>
      <c r="O7092" s="107">
        <v>18000000</v>
      </c>
      <c r="P7092" s="23">
        <v>180</v>
      </c>
      <c r="Q7092" s="23">
        <v>2</v>
      </c>
      <c r="R7092" s="23">
        <v>2</v>
      </c>
      <c r="S7092" s="23">
        <v>0</v>
      </c>
      <c r="T7092" s="47">
        <v>18</v>
      </c>
      <c r="U7092" s="98" t="s">
        <v>111</v>
      </c>
      <c r="V7092" s="98" t="s">
        <v>3139</v>
      </c>
      <c r="W7092" s="69">
        <f t="shared" si="220"/>
        <v>9.6993395314312794E-2</v>
      </c>
    </row>
    <row r="7093" spans="1:23">
      <c r="A7093" s="98">
        <f t="shared" si="221"/>
        <v>1730</v>
      </c>
      <c r="B7093" s="99">
        <v>44408</v>
      </c>
      <c r="C7093" s="23">
        <v>4690</v>
      </c>
      <c r="D7093" s="23">
        <v>9</v>
      </c>
      <c r="E7093" s="98" t="s">
        <v>49</v>
      </c>
      <c r="F7093" s="98" t="s">
        <v>53</v>
      </c>
      <c r="G7093" s="98" t="s">
        <v>4242</v>
      </c>
      <c r="H7093" s="98" t="s">
        <v>9126</v>
      </c>
      <c r="I7093" s="98" t="s">
        <v>6107</v>
      </c>
      <c r="J7093" s="99">
        <v>46138</v>
      </c>
      <c r="K7093" s="107">
        <v>22000000</v>
      </c>
      <c r="L7093" s="98" t="s">
        <v>9127</v>
      </c>
      <c r="M7093" s="23">
        <v>1800</v>
      </c>
      <c r="N7093" s="23">
        <v>1</v>
      </c>
      <c r="O7093" s="107">
        <v>22000000</v>
      </c>
      <c r="P7093" s="23">
        <v>180</v>
      </c>
      <c r="Q7093" s="23">
        <v>2</v>
      </c>
      <c r="R7093" s="23">
        <v>2</v>
      </c>
      <c r="S7093" s="23">
        <v>0</v>
      </c>
      <c r="T7093" s="47">
        <v>22</v>
      </c>
      <c r="U7093" s="98" t="s">
        <v>111</v>
      </c>
      <c r="V7093" s="98" t="s">
        <v>3139</v>
      </c>
      <c r="W7093" s="69">
        <f t="shared" si="220"/>
        <v>0.11854748316193786</v>
      </c>
    </row>
    <row r="7094" spans="1:23">
      <c r="A7094" s="98">
        <f t="shared" si="221"/>
        <v>1000</v>
      </c>
      <c r="B7094" s="99">
        <v>44408</v>
      </c>
      <c r="C7094" s="23">
        <v>4691</v>
      </c>
      <c r="D7094" s="23">
        <v>9</v>
      </c>
      <c r="E7094" s="98" t="s">
        <v>49</v>
      </c>
      <c r="F7094" s="98" t="s">
        <v>53</v>
      </c>
      <c r="G7094" s="98" t="s">
        <v>4242</v>
      </c>
      <c r="H7094" s="98" t="s">
        <v>9126</v>
      </c>
      <c r="I7094" s="98" t="s">
        <v>6107</v>
      </c>
      <c r="J7094" s="99">
        <v>45408</v>
      </c>
      <c r="K7094" s="107">
        <v>10000000</v>
      </c>
      <c r="L7094" s="98" t="s">
        <v>9127</v>
      </c>
      <c r="M7094" s="23">
        <v>1080</v>
      </c>
      <c r="N7094" s="23">
        <v>1</v>
      </c>
      <c r="O7094" s="107">
        <v>10000000</v>
      </c>
      <c r="P7094" s="23">
        <v>180</v>
      </c>
      <c r="Q7094" s="23">
        <v>2</v>
      </c>
      <c r="R7094" s="23">
        <v>2</v>
      </c>
      <c r="S7094" s="23">
        <v>0</v>
      </c>
      <c r="T7094" s="47">
        <v>10</v>
      </c>
      <c r="U7094" s="98" t="s">
        <v>111</v>
      </c>
      <c r="V7094" s="98" t="s">
        <v>3139</v>
      </c>
      <c r="W7094" s="69">
        <f t="shared" si="220"/>
        <v>3.1147525791365704E-2</v>
      </c>
    </row>
    <row r="7095" spans="1:23">
      <c r="A7095" s="98">
        <f t="shared" si="221"/>
        <v>1000</v>
      </c>
      <c r="B7095" s="99">
        <v>44408</v>
      </c>
      <c r="C7095" s="23">
        <v>4692</v>
      </c>
      <c r="D7095" s="23">
        <v>9</v>
      </c>
      <c r="E7095" s="98" t="s">
        <v>49</v>
      </c>
      <c r="F7095" s="98" t="s">
        <v>53</v>
      </c>
      <c r="G7095" s="98" t="s">
        <v>4242</v>
      </c>
      <c r="H7095" s="98" t="s">
        <v>9126</v>
      </c>
      <c r="I7095" s="98" t="s">
        <v>6107</v>
      </c>
      <c r="J7095" s="99">
        <v>45408</v>
      </c>
      <c r="K7095" s="107">
        <v>15000000</v>
      </c>
      <c r="L7095" s="98" t="s">
        <v>9127</v>
      </c>
      <c r="M7095" s="23">
        <v>1080</v>
      </c>
      <c r="N7095" s="23">
        <v>1</v>
      </c>
      <c r="O7095" s="107">
        <v>15000000</v>
      </c>
      <c r="P7095" s="23">
        <v>180</v>
      </c>
      <c r="Q7095" s="23">
        <v>2</v>
      </c>
      <c r="R7095" s="23">
        <v>2</v>
      </c>
      <c r="S7095" s="23">
        <v>0</v>
      </c>
      <c r="T7095" s="47">
        <v>15</v>
      </c>
      <c r="U7095" s="98" t="s">
        <v>111</v>
      </c>
      <c r="V7095" s="98" t="s">
        <v>3139</v>
      </c>
      <c r="W7095" s="69">
        <f t="shared" si="220"/>
        <v>4.6721288687048557E-2</v>
      </c>
    </row>
    <row r="7096" spans="1:23">
      <c r="A7096" s="98">
        <f t="shared" si="221"/>
        <v>634</v>
      </c>
      <c r="B7096" s="99">
        <v>44408</v>
      </c>
      <c r="C7096" s="23">
        <v>4693</v>
      </c>
      <c r="D7096" s="23">
        <v>9</v>
      </c>
      <c r="E7096" s="98" t="s">
        <v>49</v>
      </c>
      <c r="F7096" s="98" t="s">
        <v>53</v>
      </c>
      <c r="G7096" s="98" t="s">
        <v>4242</v>
      </c>
      <c r="H7096" s="98" t="s">
        <v>9126</v>
      </c>
      <c r="I7096" s="98" t="s">
        <v>6107</v>
      </c>
      <c r="J7096" s="99">
        <v>45042</v>
      </c>
      <c r="K7096" s="107">
        <v>10000000</v>
      </c>
      <c r="L7096" s="98" t="s">
        <v>9127</v>
      </c>
      <c r="M7096" s="23">
        <v>720</v>
      </c>
      <c r="N7096" s="23">
        <v>1</v>
      </c>
      <c r="O7096" s="107">
        <v>10000000</v>
      </c>
      <c r="P7096" s="23">
        <v>30</v>
      </c>
      <c r="Q7096" s="23">
        <v>2</v>
      </c>
      <c r="R7096" s="23">
        <v>2</v>
      </c>
      <c r="S7096" s="23">
        <v>0</v>
      </c>
      <c r="T7096" s="47">
        <v>8.7499990000000007</v>
      </c>
      <c r="U7096" s="98" t="s">
        <v>111</v>
      </c>
      <c r="V7096" s="98" t="s">
        <v>3139</v>
      </c>
      <c r="W7096" s="69">
        <f t="shared" si="220"/>
        <v>1.7279087958006992E-2</v>
      </c>
    </row>
    <row r="7097" spans="1:23">
      <c r="A7097" s="98">
        <f t="shared" si="221"/>
        <v>1000</v>
      </c>
      <c r="B7097" s="99">
        <v>44408</v>
      </c>
      <c r="C7097" s="23">
        <v>4694</v>
      </c>
      <c r="D7097" s="23">
        <v>9</v>
      </c>
      <c r="E7097" s="98" t="s">
        <v>49</v>
      </c>
      <c r="F7097" s="98" t="s">
        <v>53</v>
      </c>
      <c r="G7097" s="98" t="s">
        <v>4242</v>
      </c>
      <c r="H7097" s="98" t="s">
        <v>9126</v>
      </c>
      <c r="I7097" s="98" t="s">
        <v>6107</v>
      </c>
      <c r="J7097" s="99">
        <v>45408</v>
      </c>
      <c r="K7097" s="107">
        <v>15000000</v>
      </c>
      <c r="L7097" s="98" t="s">
        <v>9127</v>
      </c>
      <c r="M7097" s="23">
        <v>1080</v>
      </c>
      <c r="N7097" s="23">
        <v>1</v>
      </c>
      <c r="O7097" s="107">
        <v>15000000</v>
      </c>
      <c r="P7097" s="23">
        <v>180</v>
      </c>
      <c r="Q7097" s="23">
        <v>2</v>
      </c>
      <c r="R7097" s="23">
        <v>2</v>
      </c>
      <c r="S7097" s="23">
        <v>0</v>
      </c>
      <c r="T7097" s="47">
        <v>15</v>
      </c>
      <c r="U7097" s="98" t="s">
        <v>111</v>
      </c>
      <c r="V7097" s="98" t="s">
        <v>3139</v>
      </c>
      <c r="W7097" s="69">
        <f t="shared" si="220"/>
        <v>4.6721288687048557E-2</v>
      </c>
    </row>
    <row r="7098" spans="1:23">
      <c r="A7098" s="98">
        <f t="shared" si="221"/>
        <v>1000</v>
      </c>
      <c r="B7098" s="99">
        <v>44408</v>
      </c>
      <c r="C7098" s="23">
        <v>4695</v>
      </c>
      <c r="D7098" s="23">
        <v>9</v>
      </c>
      <c r="E7098" s="98" t="s">
        <v>49</v>
      </c>
      <c r="F7098" s="98" t="s">
        <v>53</v>
      </c>
      <c r="G7098" s="98" t="s">
        <v>4242</v>
      </c>
      <c r="H7098" s="98" t="s">
        <v>9126</v>
      </c>
      <c r="I7098" s="98" t="s">
        <v>6107</v>
      </c>
      <c r="J7098" s="99">
        <v>45408</v>
      </c>
      <c r="K7098" s="107">
        <v>40000000</v>
      </c>
      <c r="L7098" s="98" t="s">
        <v>9127</v>
      </c>
      <c r="M7098" s="23">
        <v>1080</v>
      </c>
      <c r="N7098" s="23">
        <v>1</v>
      </c>
      <c r="O7098" s="107">
        <v>40000000</v>
      </c>
      <c r="P7098" s="23">
        <v>360</v>
      </c>
      <c r="Q7098" s="23">
        <v>2</v>
      </c>
      <c r="R7098" s="23">
        <v>2</v>
      </c>
      <c r="S7098" s="23">
        <v>2.0499999999999998</v>
      </c>
      <c r="T7098" s="47">
        <v>40.043129999999998</v>
      </c>
      <c r="U7098" s="98" t="s">
        <v>111</v>
      </c>
      <c r="V7098" s="98" t="s">
        <v>3139</v>
      </c>
      <c r="W7098" s="69">
        <f t="shared" si="220"/>
        <v>0.12472444244420099</v>
      </c>
    </row>
    <row r="7099" spans="1:23">
      <c r="A7099" s="98">
        <f t="shared" si="221"/>
        <v>1730</v>
      </c>
      <c r="B7099" s="99">
        <v>44408</v>
      </c>
      <c r="C7099" s="23">
        <v>4696</v>
      </c>
      <c r="D7099" s="23">
        <v>9</v>
      </c>
      <c r="E7099" s="98" t="s">
        <v>49</v>
      </c>
      <c r="F7099" s="98" t="s">
        <v>53</v>
      </c>
      <c r="G7099" s="98" t="s">
        <v>4242</v>
      </c>
      <c r="H7099" s="98" t="s">
        <v>9126</v>
      </c>
      <c r="I7099" s="98" t="s">
        <v>6107</v>
      </c>
      <c r="J7099" s="99">
        <v>46138</v>
      </c>
      <c r="K7099" s="107">
        <v>30000000</v>
      </c>
      <c r="L7099" s="98" t="s">
        <v>9127</v>
      </c>
      <c r="M7099" s="23">
        <v>1800</v>
      </c>
      <c r="N7099" s="23">
        <v>1</v>
      </c>
      <c r="O7099" s="107">
        <v>30000000</v>
      </c>
      <c r="P7099" s="23">
        <v>180</v>
      </c>
      <c r="Q7099" s="23">
        <v>2</v>
      </c>
      <c r="R7099" s="23">
        <v>2</v>
      </c>
      <c r="S7099" s="23">
        <v>2.0499999999999998</v>
      </c>
      <c r="T7099" s="47">
        <v>30.064374000000001</v>
      </c>
      <c r="U7099" s="98" t="s">
        <v>111</v>
      </c>
      <c r="V7099" s="98" t="s">
        <v>3139</v>
      </c>
      <c r="W7099" s="69">
        <f t="shared" si="220"/>
        <v>0.16200253956996377</v>
      </c>
    </row>
    <row r="7100" spans="1:23">
      <c r="A7100" s="98">
        <f t="shared" si="221"/>
        <v>1730</v>
      </c>
      <c r="B7100" s="99">
        <v>44408</v>
      </c>
      <c r="C7100" s="23">
        <v>4697</v>
      </c>
      <c r="D7100" s="23">
        <v>9</v>
      </c>
      <c r="E7100" s="98" t="s">
        <v>49</v>
      </c>
      <c r="F7100" s="98" t="s">
        <v>53</v>
      </c>
      <c r="G7100" s="98" t="s">
        <v>4242</v>
      </c>
      <c r="H7100" s="98" t="s">
        <v>9126</v>
      </c>
      <c r="I7100" s="98" t="s">
        <v>6107</v>
      </c>
      <c r="J7100" s="99">
        <v>46138</v>
      </c>
      <c r="K7100" s="107">
        <v>32000000</v>
      </c>
      <c r="L7100" s="98" t="s">
        <v>9127</v>
      </c>
      <c r="M7100" s="23">
        <v>1800</v>
      </c>
      <c r="N7100" s="23">
        <v>1</v>
      </c>
      <c r="O7100" s="107">
        <v>32000000</v>
      </c>
      <c r="P7100" s="23">
        <v>180</v>
      </c>
      <c r="Q7100" s="23">
        <v>2</v>
      </c>
      <c r="R7100" s="23">
        <v>2</v>
      </c>
      <c r="S7100" s="23">
        <v>0</v>
      </c>
      <c r="T7100" s="47">
        <v>32</v>
      </c>
      <c r="U7100" s="98" t="s">
        <v>111</v>
      </c>
      <c r="V7100" s="98" t="s">
        <v>3139</v>
      </c>
      <c r="W7100" s="69">
        <f t="shared" si="220"/>
        <v>0.17243270278100054</v>
      </c>
    </row>
    <row r="7101" spans="1:23">
      <c r="A7101" s="98">
        <f t="shared" si="221"/>
        <v>3557</v>
      </c>
      <c r="B7101" s="99">
        <v>44408</v>
      </c>
      <c r="C7101" s="23">
        <v>4698</v>
      </c>
      <c r="D7101" s="23">
        <v>9</v>
      </c>
      <c r="E7101" s="98" t="s">
        <v>49</v>
      </c>
      <c r="F7101" s="98" t="s">
        <v>53</v>
      </c>
      <c r="G7101" s="98" t="s">
        <v>4242</v>
      </c>
      <c r="H7101" s="98" t="s">
        <v>9126</v>
      </c>
      <c r="I7101" s="98" t="s">
        <v>6079</v>
      </c>
      <c r="J7101" s="99">
        <v>47965</v>
      </c>
      <c r="K7101" s="107">
        <v>85000000</v>
      </c>
      <c r="L7101" s="98" t="s">
        <v>9127</v>
      </c>
      <c r="M7101" s="23">
        <v>3600</v>
      </c>
      <c r="N7101" s="23">
        <v>1</v>
      </c>
      <c r="O7101" s="107">
        <v>85000000</v>
      </c>
      <c r="P7101" s="23">
        <v>360</v>
      </c>
      <c r="Q7101" s="23">
        <v>2</v>
      </c>
      <c r="R7101" s="23">
        <v>2</v>
      </c>
      <c r="S7101" s="23">
        <v>0</v>
      </c>
      <c r="T7101" s="47">
        <v>85.120885000000001</v>
      </c>
      <c r="U7101" s="98" t="s">
        <v>111</v>
      </c>
      <c r="V7101" s="98" t="s">
        <v>3139</v>
      </c>
      <c r="W7101" s="69">
        <f t="shared" si="220"/>
        <v>0.94306917459973272</v>
      </c>
    </row>
    <row r="7102" spans="1:23">
      <c r="A7102" s="98">
        <f t="shared" si="221"/>
        <v>1001</v>
      </c>
      <c r="B7102" s="99">
        <v>44408</v>
      </c>
      <c r="C7102" s="23">
        <v>4699</v>
      </c>
      <c r="D7102" s="23">
        <v>9</v>
      </c>
      <c r="E7102" s="98" t="s">
        <v>49</v>
      </c>
      <c r="F7102" s="98" t="s">
        <v>53</v>
      </c>
      <c r="G7102" s="98" t="s">
        <v>4242</v>
      </c>
      <c r="H7102" s="98" t="s">
        <v>9126</v>
      </c>
      <c r="I7102" s="98" t="s">
        <v>6079</v>
      </c>
      <c r="J7102" s="99">
        <v>45409</v>
      </c>
      <c r="K7102" s="107">
        <v>14500000</v>
      </c>
      <c r="L7102" s="98" t="s">
        <v>9127</v>
      </c>
      <c r="M7102" s="23">
        <v>1080</v>
      </c>
      <c r="N7102" s="23">
        <v>1</v>
      </c>
      <c r="O7102" s="107">
        <v>14500000</v>
      </c>
      <c r="P7102" s="23">
        <v>30</v>
      </c>
      <c r="Q7102" s="23">
        <v>2</v>
      </c>
      <c r="R7102" s="23">
        <v>2</v>
      </c>
      <c r="S7102" s="23">
        <v>0</v>
      </c>
      <c r="T7102" s="47">
        <v>13.291665999999999</v>
      </c>
      <c r="U7102" s="98" t="s">
        <v>111</v>
      </c>
      <c r="V7102" s="98" t="s">
        <v>3139</v>
      </c>
      <c r="W7102" s="69">
        <f t="shared" si="220"/>
        <v>4.1441651205476382E-2</v>
      </c>
    </row>
    <row r="7103" spans="1:23">
      <c r="A7103" s="98">
        <f t="shared" si="221"/>
        <v>635</v>
      </c>
      <c r="B7103" s="99">
        <v>44408</v>
      </c>
      <c r="C7103" s="23">
        <v>4700</v>
      </c>
      <c r="D7103" s="23">
        <v>9</v>
      </c>
      <c r="E7103" s="98" t="s">
        <v>49</v>
      </c>
      <c r="F7103" s="98" t="s">
        <v>53</v>
      </c>
      <c r="G7103" s="98" t="s">
        <v>4242</v>
      </c>
      <c r="H7103" s="98" t="s">
        <v>9126</v>
      </c>
      <c r="I7103" s="98" t="s">
        <v>6079</v>
      </c>
      <c r="J7103" s="99">
        <v>45043</v>
      </c>
      <c r="K7103" s="107">
        <v>5500000</v>
      </c>
      <c r="L7103" s="98" t="s">
        <v>9127</v>
      </c>
      <c r="M7103" s="23">
        <v>720</v>
      </c>
      <c r="N7103" s="23">
        <v>1</v>
      </c>
      <c r="O7103" s="107">
        <v>5500000</v>
      </c>
      <c r="P7103" s="23">
        <v>30</v>
      </c>
      <c r="Q7103" s="23">
        <v>2</v>
      </c>
      <c r="R7103" s="23">
        <v>2</v>
      </c>
      <c r="S7103" s="23">
        <v>0</v>
      </c>
      <c r="T7103" s="47">
        <v>4.8124989999999999</v>
      </c>
      <c r="U7103" s="98" t="s">
        <v>111</v>
      </c>
      <c r="V7103" s="98" t="s">
        <v>3139</v>
      </c>
      <c r="W7103" s="69">
        <f t="shared" si="220"/>
        <v>9.5184872319372758E-3</v>
      </c>
    </row>
    <row r="7104" spans="1:23">
      <c r="A7104" s="98">
        <f t="shared" si="221"/>
        <v>1731</v>
      </c>
      <c r="B7104" s="99">
        <v>44408</v>
      </c>
      <c r="C7104" s="23">
        <v>4701</v>
      </c>
      <c r="D7104" s="23">
        <v>9</v>
      </c>
      <c r="E7104" s="98" t="s">
        <v>49</v>
      </c>
      <c r="F7104" s="98" t="s">
        <v>53</v>
      </c>
      <c r="G7104" s="98" t="s">
        <v>4242</v>
      </c>
      <c r="H7104" s="98" t="s">
        <v>9126</v>
      </c>
      <c r="I7104" s="98" t="s">
        <v>6079</v>
      </c>
      <c r="J7104" s="99">
        <v>46139</v>
      </c>
      <c r="K7104" s="107">
        <v>20000000</v>
      </c>
      <c r="L7104" s="98" t="s">
        <v>9127</v>
      </c>
      <c r="M7104" s="23">
        <v>1800</v>
      </c>
      <c r="N7104" s="23">
        <v>1</v>
      </c>
      <c r="O7104" s="107">
        <v>20000000</v>
      </c>
      <c r="P7104" s="23">
        <v>180</v>
      </c>
      <c r="Q7104" s="23">
        <v>2</v>
      </c>
      <c r="R7104" s="23">
        <v>2</v>
      </c>
      <c r="S7104" s="23">
        <v>0</v>
      </c>
      <c r="T7104" s="47">
        <v>20</v>
      </c>
      <c r="U7104" s="98" t="s">
        <v>111</v>
      </c>
      <c r="V7104" s="98" t="s">
        <v>3139</v>
      </c>
      <c r="W7104" s="69">
        <f t="shared" si="220"/>
        <v>0.10783273428970808</v>
      </c>
    </row>
    <row r="7105" spans="1:23">
      <c r="A7105" s="98">
        <f t="shared" si="221"/>
        <v>635</v>
      </c>
      <c r="B7105" s="99">
        <v>44408</v>
      </c>
      <c r="C7105" s="23">
        <v>4702</v>
      </c>
      <c r="D7105" s="23">
        <v>9</v>
      </c>
      <c r="E7105" s="98" t="s">
        <v>49</v>
      </c>
      <c r="F7105" s="98" t="s">
        <v>53</v>
      </c>
      <c r="G7105" s="98" t="s">
        <v>4242</v>
      </c>
      <c r="H7105" s="98" t="s">
        <v>9126</v>
      </c>
      <c r="I7105" s="98" t="s">
        <v>6079</v>
      </c>
      <c r="J7105" s="99">
        <v>45043</v>
      </c>
      <c r="K7105" s="107">
        <v>5500000</v>
      </c>
      <c r="L7105" s="98" t="s">
        <v>9127</v>
      </c>
      <c r="M7105" s="23">
        <v>720</v>
      </c>
      <c r="N7105" s="23">
        <v>1</v>
      </c>
      <c r="O7105" s="107">
        <v>5500000</v>
      </c>
      <c r="P7105" s="23">
        <v>30</v>
      </c>
      <c r="Q7105" s="23">
        <v>2</v>
      </c>
      <c r="R7105" s="23">
        <v>2</v>
      </c>
      <c r="S7105" s="23">
        <v>0</v>
      </c>
      <c r="T7105" s="47">
        <v>4.8124989999999999</v>
      </c>
      <c r="U7105" s="98" t="s">
        <v>111</v>
      </c>
      <c r="V7105" s="98" t="s">
        <v>3139</v>
      </c>
      <c r="W7105" s="69">
        <f t="shared" si="220"/>
        <v>9.5184872319372758E-3</v>
      </c>
    </row>
    <row r="7106" spans="1:23">
      <c r="A7106" s="98">
        <f t="shared" si="221"/>
        <v>1001</v>
      </c>
      <c r="B7106" s="99">
        <v>44408</v>
      </c>
      <c r="C7106" s="23">
        <v>4703</v>
      </c>
      <c r="D7106" s="23">
        <v>9</v>
      </c>
      <c r="E7106" s="98" t="s">
        <v>49</v>
      </c>
      <c r="F7106" s="98" t="s">
        <v>53</v>
      </c>
      <c r="G7106" s="98" t="s">
        <v>4242</v>
      </c>
      <c r="H7106" s="98" t="s">
        <v>9126</v>
      </c>
      <c r="I7106" s="98" t="s">
        <v>6079</v>
      </c>
      <c r="J7106" s="99">
        <v>45409</v>
      </c>
      <c r="K7106" s="107">
        <v>8000000</v>
      </c>
      <c r="L7106" s="98" t="s">
        <v>9127</v>
      </c>
      <c r="M7106" s="23">
        <v>1080</v>
      </c>
      <c r="N7106" s="23">
        <v>1</v>
      </c>
      <c r="O7106" s="107">
        <v>8000000</v>
      </c>
      <c r="P7106" s="23">
        <v>180</v>
      </c>
      <c r="Q7106" s="23">
        <v>2</v>
      </c>
      <c r="R7106" s="23">
        <v>2</v>
      </c>
      <c r="S7106" s="23">
        <v>0</v>
      </c>
      <c r="T7106" s="47">
        <v>8</v>
      </c>
      <c r="U7106" s="98" t="s">
        <v>111</v>
      </c>
      <c r="V7106" s="98" t="s">
        <v>3139</v>
      </c>
      <c r="W7106" s="69">
        <f t="shared" ref="W7106:W7169" si="222">+T7106/SUM($T$2:$T$5848)*A7106</f>
        <v>2.4942938653725655E-2</v>
      </c>
    </row>
    <row r="7107" spans="1:23">
      <c r="A7107" s="98">
        <f t="shared" ref="A7107:A7170" si="223">+J7107-B7107</f>
        <v>1001</v>
      </c>
      <c r="B7107" s="99">
        <v>44408</v>
      </c>
      <c r="C7107" s="23">
        <v>4704</v>
      </c>
      <c r="D7107" s="23">
        <v>9</v>
      </c>
      <c r="E7107" s="98" t="s">
        <v>49</v>
      </c>
      <c r="F7107" s="98" t="s">
        <v>53</v>
      </c>
      <c r="G7107" s="98" t="s">
        <v>4242</v>
      </c>
      <c r="H7107" s="98" t="s">
        <v>9126</v>
      </c>
      <c r="I7107" s="98" t="s">
        <v>6079</v>
      </c>
      <c r="J7107" s="99">
        <v>45409</v>
      </c>
      <c r="K7107" s="107">
        <v>10000000</v>
      </c>
      <c r="L7107" s="98" t="s">
        <v>9127</v>
      </c>
      <c r="M7107" s="23">
        <v>1080</v>
      </c>
      <c r="N7107" s="23">
        <v>1</v>
      </c>
      <c r="O7107" s="107">
        <v>10000000</v>
      </c>
      <c r="P7107" s="23">
        <v>180</v>
      </c>
      <c r="Q7107" s="23">
        <v>2</v>
      </c>
      <c r="R7107" s="23">
        <v>2</v>
      </c>
      <c r="S7107" s="23">
        <v>0</v>
      </c>
      <c r="T7107" s="47">
        <v>10</v>
      </c>
      <c r="U7107" s="98" t="s">
        <v>111</v>
      </c>
      <c r="V7107" s="98" t="s">
        <v>3139</v>
      </c>
      <c r="W7107" s="69">
        <f t="shared" si="222"/>
        <v>3.1178673317157072E-2</v>
      </c>
    </row>
    <row r="7108" spans="1:23">
      <c r="A7108" s="98">
        <f t="shared" si="223"/>
        <v>1731</v>
      </c>
      <c r="B7108" s="99">
        <v>44408</v>
      </c>
      <c r="C7108" s="23">
        <v>4705</v>
      </c>
      <c r="D7108" s="23">
        <v>9</v>
      </c>
      <c r="E7108" s="98" t="s">
        <v>49</v>
      </c>
      <c r="F7108" s="98" t="s">
        <v>53</v>
      </c>
      <c r="G7108" s="98" t="s">
        <v>4242</v>
      </c>
      <c r="H7108" s="98" t="s">
        <v>9126</v>
      </c>
      <c r="I7108" s="98" t="s">
        <v>6079</v>
      </c>
      <c r="J7108" s="99">
        <v>46139</v>
      </c>
      <c r="K7108" s="107">
        <v>20000000</v>
      </c>
      <c r="L7108" s="98" t="s">
        <v>9127</v>
      </c>
      <c r="M7108" s="23">
        <v>1800</v>
      </c>
      <c r="N7108" s="23">
        <v>1</v>
      </c>
      <c r="O7108" s="107">
        <v>20000000</v>
      </c>
      <c r="P7108" s="23">
        <v>180</v>
      </c>
      <c r="Q7108" s="23">
        <v>2</v>
      </c>
      <c r="R7108" s="23">
        <v>2</v>
      </c>
      <c r="S7108" s="23">
        <v>0</v>
      </c>
      <c r="T7108" s="47">
        <v>20</v>
      </c>
      <c r="U7108" s="98" t="s">
        <v>111</v>
      </c>
      <c r="V7108" s="98" t="s">
        <v>3139</v>
      </c>
      <c r="W7108" s="69">
        <f t="shared" si="222"/>
        <v>0.10783273428970808</v>
      </c>
    </row>
    <row r="7109" spans="1:23">
      <c r="A7109" s="98">
        <f t="shared" si="223"/>
        <v>1001</v>
      </c>
      <c r="B7109" s="99">
        <v>44408</v>
      </c>
      <c r="C7109" s="23">
        <v>4706</v>
      </c>
      <c r="D7109" s="23">
        <v>9</v>
      </c>
      <c r="E7109" s="98" t="s">
        <v>49</v>
      </c>
      <c r="F7109" s="98" t="s">
        <v>53</v>
      </c>
      <c r="G7109" s="98" t="s">
        <v>4242</v>
      </c>
      <c r="H7109" s="98" t="s">
        <v>9126</v>
      </c>
      <c r="I7109" s="98" t="s">
        <v>6079</v>
      </c>
      <c r="J7109" s="99">
        <v>45409</v>
      </c>
      <c r="K7109" s="107">
        <v>10000000</v>
      </c>
      <c r="L7109" s="98" t="s">
        <v>9127</v>
      </c>
      <c r="M7109" s="23">
        <v>1080</v>
      </c>
      <c r="N7109" s="23">
        <v>1</v>
      </c>
      <c r="O7109" s="107">
        <v>10000000</v>
      </c>
      <c r="P7109" s="23">
        <v>180</v>
      </c>
      <c r="Q7109" s="23">
        <v>2</v>
      </c>
      <c r="R7109" s="23">
        <v>2</v>
      </c>
      <c r="S7109" s="23">
        <v>0</v>
      </c>
      <c r="T7109" s="47">
        <v>10</v>
      </c>
      <c r="U7109" s="98" t="s">
        <v>111</v>
      </c>
      <c r="V7109" s="98" t="s">
        <v>3139</v>
      </c>
      <c r="W7109" s="69">
        <f t="shared" si="222"/>
        <v>3.1178673317157072E-2</v>
      </c>
    </row>
    <row r="7110" spans="1:23">
      <c r="A7110" s="98">
        <f t="shared" si="223"/>
        <v>1731</v>
      </c>
      <c r="B7110" s="99">
        <v>44408</v>
      </c>
      <c r="C7110" s="23">
        <v>4707</v>
      </c>
      <c r="D7110" s="23">
        <v>9</v>
      </c>
      <c r="E7110" s="98" t="s">
        <v>49</v>
      </c>
      <c r="F7110" s="98" t="s">
        <v>53</v>
      </c>
      <c r="G7110" s="98" t="s">
        <v>4242</v>
      </c>
      <c r="H7110" s="98" t="s">
        <v>9126</v>
      </c>
      <c r="I7110" s="98" t="s">
        <v>6079</v>
      </c>
      <c r="J7110" s="99">
        <v>46139</v>
      </c>
      <c r="K7110" s="107">
        <v>10000000</v>
      </c>
      <c r="L7110" s="98" t="s">
        <v>9127</v>
      </c>
      <c r="M7110" s="23">
        <v>1800</v>
      </c>
      <c r="N7110" s="23">
        <v>1</v>
      </c>
      <c r="O7110" s="107">
        <v>10000000</v>
      </c>
      <c r="P7110" s="23">
        <v>180</v>
      </c>
      <c r="Q7110" s="23">
        <v>2</v>
      </c>
      <c r="R7110" s="23">
        <v>2</v>
      </c>
      <c r="S7110" s="23">
        <v>0</v>
      </c>
      <c r="T7110" s="47">
        <v>10</v>
      </c>
      <c r="U7110" s="98" t="s">
        <v>111</v>
      </c>
      <c r="V7110" s="98" t="s">
        <v>3139</v>
      </c>
      <c r="W7110" s="69">
        <f t="shared" si="222"/>
        <v>5.3916367144854038E-2</v>
      </c>
    </row>
    <row r="7111" spans="1:23">
      <c r="A7111" s="98">
        <f t="shared" si="223"/>
        <v>1731</v>
      </c>
      <c r="B7111" s="99">
        <v>44408</v>
      </c>
      <c r="C7111" s="23">
        <v>4708</v>
      </c>
      <c r="D7111" s="23">
        <v>9</v>
      </c>
      <c r="E7111" s="98" t="s">
        <v>49</v>
      </c>
      <c r="F7111" s="98" t="s">
        <v>53</v>
      </c>
      <c r="G7111" s="98" t="s">
        <v>4242</v>
      </c>
      <c r="H7111" s="98" t="s">
        <v>9126</v>
      </c>
      <c r="I7111" s="98" t="s">
        <v>6079</v>
      </c>
      <c r="J7111" s="99">
        <v>46139</v>
      </c>
      <c r="K7111" s="107">
        <v>10000000</v>
      </c>
      <c r="L7111" s="98" t="s">
        <v>9127</v>
      </c>
      <c r="M7111" s="23">
        <v>1800</v>
      </c>
      <c r="N7111" s="23">
        <v>1</v>
      </c>
      <c r="O7111" s="107">
        <v>10000000</v>
      </c>
      <c r="P7111" s="23">
        <v>30</v>
      </c>
      <c r="Q7111" s="23">
        <v>2</v>
      </c>
      <c r="R7111" s="23">
        <v>2</v>
      </c>
      <c r="S7111" s="23">
        <v>0</v>
      </c>
      <c r="T7111" s="47">
        <v>9.4999990000000007</v>
      </c>
      <c r="U7111" s="98" t="s">
        <v>111</v>
      </c>
      <c r="V7111" s="98" t="s">
        <v>3139</v>
      </c>
      <c r="W7111" s="69">
        <f t="shared" si="222"/>
        <v>5.1220543395974621E-2</v>
      </c>
    </row>
    <row r="7112" spans="1:23">
      <c r="A7112" s="98">
        <f t="shared" si="223"/>
        <v>1001</v>
      </c>
      <c r="B7112" s="99">
        <v>44408</v>
      </c>
      <c r="C7112" s="23">
        <v>4709</v>
      </c>
      <c r="D7112" s="23">
        <v>9</v>
      </c>
      <c r="E7112" s="98" t="s">
        <v>49</v>
      </c>
      <c r="F7112" s="98" t="s">
        <v>53</v>
      </c>
      <c r="G7112" s="98" t="s">
        <v>4242</v>
      </c>
      <c r="H7112" s="98" t="s">
        <v>9126</v>
      </c>
      <c r="I7112" s="98" t="s">
        <v>6079</v>
      </c>
      <c r="J7112" s="99">
        <v>45409</v>
      </c>
      <c r="K7112" s="107">
        <v>20000000</v>
      </c>
      <c r="L7112" s="98" t="s">
        <v>9127</v>
      </c>
      <c r="M7112" s="23">
        <v>1080</v>
      </c>
      <c r="N7112" s="23">
        <v>1</v>
      </c>
      <c r="O7112" s="107">
        <v>20000000</v>
      </c>
      <c r="P7112" s="23">
        <v>180</v>
      </c>
      <c r="Q7112" s="23">
        <v>2</v>
      </c>
      <c r="R7112" s="23">
        <v>2</v>
      </c>
      <c r="S7112" s="23">
        <v>0</v>
      </c>
      <c r="T7112" s="47">
        <v>20</v>
      </c>
      <c r="U7112" s="98" t="s">
        <v>111</v>
      </c>
      <c r="V7112" s="98" t="s">
        <v>3139</v>
      </c>
      <c r="W7112" s="69">
        <f t="shared" si="222"/>
        <v>6.2357346634314144E-2</v>
      </c>
    </row>
    <row r="7113" spans="1:23">
      <c r="A7113" s="98">
        <f t="shared" si="223"/>
        <v>1731</v>
      </c>
      <c r="B7113" s="99">
        <v>44408</v>
      </c>
      <c r="C7113" s="23">
        <v>4710</v>
      </c>
      <c r="D7113" s="23">
        <v>9</v>
      </c>
      <c r="E7113" s="98" t="s">
        <v>49</v>
      </c>
      <c r="F7113" s="98" t="s">
        <v>53</v>
      </c>
      <c r="G7113" s="98" t="s">
        <v>4242</v>
      </c>
      <c r="H7113" s="98" t="s">
        <v>9126</v>
      </c>
      <c r="I7113" s="98" t="s">
        <v>6079</v>
      </c>
      <c r="J7113" s="99">
        <v>46139</v>
      </c>
      <c r="K7113" s="107">
        <v>10000000</v>
      </c>
      <c r="L7113" s="98" t="s">
        <v>9127</v>
      </c>
      <c r="M7113" s="23">
        <v>1800</v>
      </c>
      <c r="N7113" s="23">
        <v>1</v>
      </c>
      <c r="O7113" s="107">
        <v>10000000</v>
      </c>
      <c r="P7113" s="23">
        <v>90</v>
      </c>
      <c r="Q7113" s="23">
        <v>2</v>
      </c>
      <c r="R7113" s="23">
        <v>2</v>
      </c>
      <c r="S7113" s="23">
        <v>0</v>
      </c>
      <c r="T7113" s="47">
        <v>9.5</v>
      </c>
      <c r="U7113" s="98" t="s">
        <v>111</v>
      </c>
      <c r="V7113" s="98" t="s">
        <v>3139</v>
      </c>
      <c r="W7113" s="69">
        <f t="shared" si="222"/>
        <v>5.1220548787611335E-2</v>
      </c>
    </row>
    <row r="7114" spans="1:23">
      <c r="A7114" s="98">
        <f t="shared" si="223"/>
        <v>1731</v>
      </c>
      <c r="B7114" s="99">
        <v>44408</v>
      </c>
      <c r="C7114" s="23">
        <v>4711</v>
      </c>
      <c r="D7114" s="23">
        <v>9</v>
      </c>
      <c r="E7114" s="98" t="s">
        <v>49</v>
      </c>
      <c r="F7114" s="98" t="s">
        <v>53</v>
      </c>
      <c r="G7114" s="98" t="s">
        <v>4242</v>
      </c>
      <c r="H7114" s="98" t="s">
        <v>9126</v>
      </c>
      <c r="I7114" s="98" t="s">
        <v>6079</v>
      </c>
      <c r="J7114" s="99">
        <v>46139</v>
      </c>
      <c r="K7114" s="107">
        <v>20000000</v>
      </c>
      <c r="L7114" s="98" t="s">
        <v>9127</v>
      </c>
      <c r="M7114" s="23">
        <v>1800</v>
      </c>
      <c r="N7114" s="23">
        <v>1</v>
      </c>
      <c r="O7114" s="107">
        <v>20000000</v>
      </c>
      <c r="P7114" s="23">
        <v>180</v>
      </c>
      <c r="Q7114" s="23">
        <v>2</v>
      </c>
      <c r="R7114" s="23">
        <v>2</v>
      </c>
      <c r="S7114" s="23">
        <v>0</v>
      </c>
      <c r="T7114" s="47">
        <v>20</v>
      </c>
      <c r="U7114" s="98" t="s">
        <v>111</v>
      </c>
      <c r="V7114" s="98" t="s">
        <v>3139</v>
      </c>
      <c r="W7114" s="69">
        <f t="shared" si="222"/>
        <v>0.10783273428970808</v>
      </c>
    </row>
    <row r="7115" spans="1:23">
      <c r="A7115" s="98">
        <f t="shared" si="223"/>
        <v>1731</v>
      </c>
      <c r="B7115" s="99">
        <v>44408</v>
      </c>
      <c r="C7115" s="23">
        <v>4712</v>
      </c>
      <c r="D7115" s="23">
        <v>9</v>
      </c>
      <c r="E7115" s="98" t="s">
        <v>49</v>
      </c>
      <c r="F7115" s="98" t="s">
        <v>53</v>
      </c>
      <c r="G7115" s="98" t="s">
        <v>4242</v>
      </c>
      <c r="H7115" s="98" t="s">
        <v>9126</v>
      </c>
      <c r="I7115" s="98" t="s">
        <v>6079</v>
      </c>
      <c r="J7115" s="99">
        <v>46139</v>
      </c>
      <c r="K7115" s="107">
        <v>16000000</v>
      </c>
      <c r="L7115" s="98" t="s">
        <v>9127</v>
      </c>
      <c r="M7115" s="23">
        <v>1800</v>
      </c>
      <c r="N7115" s="23">
        <v>1</v>
      </c>
      <c r="O7115" s="107">
        <v>16000000</v>
      </c>
      <c r="P7115" s="23">
        <v>180</v>
      </c>
      <c r="Q7115" s="23">
        <v>2</v>
      </c>
      <c r="R7115" s="23">
        <v>2</v>
      </c>
      <c r="S7115" s="23">
        <v>0</v>
      </c>
      <c r="T7115" s="47">
        <v>16</v>
      </c>
      <c r="U7115" s="98" t="s">
        <v>111</v>
      </c>
      <c r="V7115" s="98" t="s">
        <v>3139</v>
      </c>
      <c r="W7115" s="69">
        <f t="shared" si="222"/>
        <v>8.626618743176645E-2</v>
      </c>
    </row>
    <row r="7116" spans="1:23">
      <c r="A7116" s="98">
        <f t="shared" si="223"/>
        <v>1731</v>
      </c>
      <c r="B7116" s="99">
        <v>44408</v>
      </c>
      <c r="C7116" s="23">
        <v>4713</v>
      </c>
      <c r="D7116" s="23">
        <v>9</v>
      </c>
      <c r="E7116" s="98" t="s">
        <v>49</v>
      </c>
      <c r="F7116" s="98" t="s">
        <v>53</v>
      </c>
      <c r="G7116" s="98" t="s">
        <v>4242</v>
      </c>
      <c r="H7116" s="98" t="s">
        <v>9126</v>
      </c>
      <c r="I7116" s="98" t="s">
        <v>6079</v>
      </c>
      <c r="J7116" s="99">
        <v>46139</v>
      </c>
      <c r="K7116" s="107">
        <v>13000000</v>
      </c>
      <c r="L7116" s="98" t="s">
        <v>9127</v>
      </c>
      <c r="M7116" s="23">
        <v>1800</v>
      </c>
      <c r="N7116" s="23">
        <v>1</v>
      </c>
      <c r="O7116" s="107">
        <v>13000000</v>
      </c>
      <c r="P7116" s="23">
        <v>180</v>
      </c>
      <c r="Q7116" s="23">
        <v>2</v>
      </c>
      <c r="R7116" s="23">
        <v>2</v>
      </c>
      <c r="S7116" s="23">
        <v>0</v>
      </c>
      <c r="T7116" s="47">
        <v>13</v>
      </c>
      <c r="U7116" s="98" t="s">
        <v>111</v>
      </c>
      <c r="V7116" s="98" t="s">
        <v>3139</v>
      </c>
      <c r="W7116" s="69">
        <f t="shared" si="222"/>
        <v>7.0091277288310244E-2</v>
      </c>
    </row>
    <row r="7117" spans="1:23">
      <c r="A7117" s="98">
        <f t="shared" si="223"/>
        <v>1001</v>
      </c>
      <c r="B7117" s="99">
        <v>44408</v>
      </c>
      <c r="C7117" s="23">
        <v>4714</v>
      </c>
      <c r="D7117" s="23">
        <v>9</v>
      </c>
      <c r="E7117" s="98" t="s">
        <v>49</v>
      </c>
      <c r="F7117" s="98" t="s">
        <v>53</v>
      </c>
      <c r="G7117" s="98" t="s">
        <v>4242</v>
      </c>
      <c r="H7117" s="98" t="s">
        <v>9126</v>
      </c>
      <c r="I7117" s="98" t="s">
        <v>6079</v>
      </c>
      <c r="J7117" s="99">
        <v>45409</v>
      </c>
      <c r="K7117" s="107">
        <v>12000000</v>
      </c>
      <c r="L7117" s="98" t="s">
        <v>9127</v>
      </c>
      <c r="M7117" s="23">
        <v>1080</v>
      </c>
      <c r="N7117" s="23">
        <v>1</v>
      </c>
      <c r="O7117" s="107">
        <v>12000000</v>
      </c>
      <c r="P7117" s="23">
        <v>180</v>
      </c>
      <c r="Q7117" s="23">
        <v>2</v>
      </c>
      <c r="R7117" s="23">
        <v>2</v>
      </c>
      <c r="S7117" s="23">
        <v>0</v>
      </c>
      <c r="T7117" s="47">
        <v>12</v>
      </c>
      <c r="U7117" s="98" t="s">
        <v>111</v>
      </c>
      <c r="V7117" s="98" t="s">
        <v>3139</v>
      </c>
      <c r="W7117" s="69">
        <f t="shared" si="222"/>
        <v>3.7414407980588482E-2</v>
      </c>
    </row>
    <row r="7118" spans="1:23">
      <c r="A7118" s="98">
        <f t="shared" si="223"/>
        <v>1731</v>
      </c>
      <c r="B7118" s="99">
        <v>44408</v>
      </c>
      <c r="C7118" s="23">
        <v>4715</v>
      </c>
      <c r="D7118" s="23">
        <v>9</v>
      </c>
      <c r="E7118" s="98" t="s">
        <v>49</v>
      </c>
      <c r="F7118" s="98" t="s">
        <v>53</v>
      </c>
      <c r="G7118" s="98" t="s">
        <v>4242</v>
      </c>
      <c r="H7118" s="98" t="s">
        <v>9126</v>
      </c>
      <c r="I7118" s="98" t="s">
        <v>6079</v>
      </c>
      <c r="J7118" s="99">
        <v>46139</v>
      </c>
      <c r="K7118" s="107">
        <v>20000000</v>
      </c>
      <c r="L7118" s="98" t="s">
        <v>9127</v>
      </c>
      <c r="M7118" s="23">
        <v>1800</v>
      </c>
      <c r="N7118" s="23">
        <v>1</v>
      </c>
      <c r="O7118" s="107">
        <v>20000000</v>
      </c>
      <c r="P7118" s="23">
        <v>180</v>
      </c>
      <c r="Q7118" s="23">
        <v>2</v>
      </c>
      <c r="R7118" s="23">
        <v>2</v>
      </c>
      <c r="S7118" s="23">
        <v>0</v>
      </c>
      <c r="T7118" s="47">
        <v>20</v>
      </c>
      <c r="U7118" s="98" t="s">
        <v>111</v>
      </c>
      <c r="V7118" s="98" t="s">
        <v>3139</v>
      </c>
      <c r="W7118" s="69">
        <f t="shared" si="222"/>
        <v>0.10783273428970808</v>
      </c>
    </row>
    <row r="7119" spans="1:23">
      <c r="A7119" s="98">
        <f t="shared" si="223"/>
        <v>1731</v>
      </c>
      <c r="B7119" s="99">
        <v>44408</v>
      </c>
      <c r="C7119" s="23">
        <v>4716</v>
      </c>
      <c r="D7119" s="23">
        <v>9</v>
      </c>
      <c r="E7119" s="98" t="s">
        <v>49</v>
      </c>
      <c r="F7119" s="98" t="s">
        <v>53</v>
      </c>
      <c r="G7119" s="98" t="s">
        <v>4242</v>
      </c>
      <c r="H7119" s="98" t="s">
        <v>9126</v>
      </c>
      <c r="I7119" s="98" t="s">
        <v>6079</v>
      </c>
      <c r="J7119" s="99">
        <v>46139</v>
      </c>
      <c r="K7119" s="107">
        <v>18000000</v>
      </c>
      <c r="L7119" s="98" t="s">
        <v>9127</v>
      </c>
      <c r="M7119" s="23">
        <v>1800</v>
      </c>
      <c r="N7119" s="23">
        <v>1</v>
      </c>
      <c r="O7119" s="107">
        <v>18000000</v>
      </c>
      <c r="P7119" s="23">
        <v>180</v>
      </c>
      <c r="Q7119" s="23">
        <v>2</v>
      </c>
      <c r="R7119" s="23">
        <v>2</v>
      </c>
      <c r="S7119" s="23">
        <v>0</v>
      </c>
      <c r="T7119" s="47">
        <v>18</v>
      </c>
      <c r="U7119" s="98" t="s">
        <v>111</v>
      </c>
      <c r="V7119" s="98" t="s">
        <v>3139</v>
      </c>
      <c r="W7119" s="69">
        <f t="shared" si="222"/>
        <v>9.7049460860737263E-2</v>
      </c>
    </row>
    <row r="7120" spans="1:23">
      <c r="A7120" s="98">
        <f t="shared" si="223"/>
        <v>1731</v>
      </c>
      <c r="B7120" s="99">
        <v>44408</v>
      </c>
      <c r="C7120" s="23">
        <v>4717</v>
      </c>
      <c r="D7120" s="23">
        <v>9</v>
      </c>
      <c r="E7120" s="98" t="s">
        <v>49</v>
      </c>
      <c r="F7120" s="98" t="s">
        <v>53</v>
      </c>
      <c r="G7120" s="98" t="s">
        <v>4242</v>
      </c>
      <c r="H7120" s="98" t="s">
        <v>9126</v>
      </c>
      <c r="I7120" s="98" t="s">
        <v>6079</v>
      </c>
      <c r="J7120" s="99">
        <v>46139</v>
      </c>
      <c r="K7120" s="107">
        <v>30000000</v>
      </c>
      <c r="L7120" s="98" t="s">
        <v>9127</v>
      </c>
      <c r="M7120" s="23">
        <v>1800</v>
      </c>
      <c r="N7120" s="23">
        <v>1</v>
      </c>
      <c r="O7120" s="107">
        <v>30000000</v>
      </c>
      <c r="P7120" s="23">
        <v>180</v>
      </c>
      <c r="Q7120" s="23">
        <v>2</v>
      </c>
      <c r="R7120" s="23">
        <v>2</v>
      </c>
      <c r="S7120" s="23">
        <v>0</v>
      </c>
      <c r="T7120" s="47">
        <v>30</v>
      </c>
      <c r="U7120" s="98" t="s">
        <v>111</v>
      </c>
      <c r="V7120" s="98" t="s">
        <v>3139</v>
      </c>
      <c r="W7120" s="69">
        <f t="shared" si="222"/>
        <v>0.16174910143456211</v>
      </c>
    </row>
    <row r="7121" spans="1:23">
      <c r="A7121" s="98">
        <f t="shared" si="223"/>
        <v>1731</v>
      </c>
      <c r="B7121" s="99">
        <v>44408</v>
      </c>
      <c r="C7121" s="23">
        <v>4718</v>
      </c>
      <c r="D7121" s="23">
        <v>9</v>
      </c>
      <c r="E7121" s="98" t="s">
        <v>49</v>
      </c>
      <c r="F7121" s="98" t="s">
        <v>53</v>
      </c>
      <c r="G7121" s="98" t="s">
        <v>4242</v>
      </c>
      <c r="H7121" s="98" t="s">
        <v>9126</v>
      </c>
      <c r="I7121" s="98" t="s">
        <v>6079</v>
      </c>
      <c r="J7121" s="99">
        <v>46139</v>
      </c>
      <c r="K7121" s="107">
        <v>30000000</v>
      </c>
      <c r="L7121" s="98" t="s">
        <v>9127</v>
      </c>
      <c r="M7121" s="23">
        <v>1800</v>
      </c>
      <c r="N7121" s="23">
        <v>1</v>
      </c>
      <c r="O7121" s="107">
        <v>30000000</v>
      </c>
      <c r="P7121" s="23">
        <v>180</v>
      </c>
      <c r="Q7121" s="23">
        <v>2</v>
      </c>
      <c r="R7121" s="23">
        <v>2</v>
      </c>
      <c r="S7121" s="23">
        <v>0</v>
      </c>
      <c r="T7121" s="47">
        <v>30</v>
      </c>
      <c r="U7121" s="98" t="s">
        <v>111</v>
      </c>
      <c r="V7121" s="98" t="s">
        <v>3139</v>
      </c>
      <c r="W7121" s="69">
        <f t="shared" si="222"/>
        <v>0.16174910143456211</v>
      </c>
    </row>
    <row r="7122" spans="1:23">
      <c r="A7122" s="98">
        <f t="shared" si="223"/>
        <v>1001</v>
      </c>
      <c r="B7122" s="99">
        <v>44408</v>
      </c>
      <c r="C7122" s="23">
        <v>4719</v>
      </c>
      <c r="D7122" s="23">
        <v>9</v>
      </c>
      <c r="E7122" s="98" t="s">
        <v>49</v>
      </c>
      <c r="F7122" s="98" t="s">
        <v>53</v>
      </c>
      <c r="G7122" s="98" t="s">
        <v>4242</v>
      </c>
      <c r="H7122" s="98" t="s">
        <v>9126</v>
      </c>
      <c r="I7122" s="98" t="s">
        <v>6079</v>
      </c>
      <c r="J7122" s="99">
        <v>45409</v>
      </c>
      <c r="K7122" s="107">
        <v>9000000</v>
      </c>
      <c r="L7122" s="98" t="s">
        <v>9127</v>
      </c>
      <c r="M7122" s="23">
        <v>1080</v>
      </c>
      <c r="N7122" s="23">
        <v>1</v>
      </c>
      <c r="O7122" s="107">
        <v>9000000</v>
      </c>
      <c r="P7122" s="23">
        <v>180</v>
      </c>
      <c r="Q7122" s="23">
        <v>2</v>
      </c>
      <c r="R7122" s="23">
        <v>2</v>
      </c>
      <c r="S7122" s="23">
        <v>0</v>
      </c>
      <c r="T7122" s="47">
        <v>9</v>
      </c>
      <c r="U7122" s="98" t="s">
        <v>111</v>
      </c>
      <c r="V7122" s="98" t="s">
        <v>3139</v>
      </c>
      <c r="W7122" s="69">
        <f t="shared" si="222"/>
        <v>2.8060805985441362E-2</v>
      </c>
    </row>
    <row r="7123" spans="1:23">
      <c r="A7123" s="98">
        <f t="shared" si="223"/>
        <v>1731</v>
      </c>
      <c r="B7123" s="99">
        <v>44408</v>
      </c>
      <c r="C7123" s="23">
        <v>4720</v>
      </c>
      <c r="D7123" s="23">
        <v>9</v>
      </c>
      <c r="E7123" s="98" t="s">
        <v>49</v>
      </c>
      <c r="F7123" s="98" t="s">
        <v>53</v>
      </c>
      <c r="G7123" s="98" t="s">
        <v>4242</v>
      </c>
      <c r="H7123" s="98" t="s">
        <v>9126</v>
      </c>
      <c r="I7123" s="98" t="s">
        <v>6079</v>
      </c>
      <c r="J7123" s="99">
        <v>46139</v>
      </c>
      <c r="K7123" s="107">
        <v>30000000</v>
      </c>
      <c r="L7123" s="98" t="s">
        <v>9127</v>
      </c>
      <c r="M7123" s="23">
        <v>1800</v>
      </c>
      <c r="N7123" s="23">
        <v>1</v>
      </c>
      <c r="O7123" s="107">
        <v>30000000</v>
      </c>
      <c r="P7123" s="23">
        <v>180</v>
      </c>
      <c r="Q7123" s="23">
        <v>2</v>
      </c>
      <c r="R7123" s="23">
        <v>2</v>
      </c>
      <c r="S7123" s="23">
        <v>0</v>
      </c>
      <c r="T7123" s="47">
        <v>30</v>
      </c>
      <c r="U7123" s="98" t="s">
        <v>111</v>
      </c>
      <c r="V7123" s="98" t="s">
        <v>3139</v>
      </c>
      <c r="W7123" s="69">
        <f t="shared" si="222"/>
        <v>0.16174910143456211</v>
      </c>
    </row>
    <row r="7124" spans="1:23">
      <c r="A7124" s="98">
        <f t="shared" si="223"/>
        <v>635</v>
      </c>
      <c r="B7124" s="99">
        <v>44408</v>
      </c>
      <c r="C7124" s="23">
        <v>4721</v>
      </c>
      <c r="D7124" s="23">
        <v>9</v>
      </c>
      <c r="E7124" s="98" t="s">
        <v>49</v>
      </c>
      <c r="F7124" s="98" t="s">
        <v>53</v>
      </c>
      <c r="G7124" s="98" t="s">
        <v>4242</v>
      </c>
      <c r="H7124" s="98" t="s">
        <v>9126</v>
      </c>
      <c r="I7124" s="98" t="s">
        <v>6079</v>
      </c>
      <c r="J7124" s="99">
        <v>45043</v>
      </c>
      <c r="K7124" s="107">
        <v>13000000</v>
      </c>
      <c r="L7124" s="98" t="s">
        <v>9127</v>
      </c>
      <c r="M7124" s="23">
        <v>720</v>
      </c>
      <c r="N7124" s="23">
        <v>1</v>
      </c>
      <c r="O7124" s="107">
        <v>13000000</v>
      </c>
      <c r="P7124" s="23">
        <v>180</v>
      </c>
      <c r="Q7124" s="23">
        <v>2</v>
      </c>
      <c r="R7124" s="23">
        <v>2</v>
      </c>
      <c r="S7124" s="23">
        <v>0</v>
      </c>
      <c r="T7124" s="47">
        <v>13</v>
      </c>
      <c r="U7124" s="98" t="s">
        <v>111</v>
      </c>
      <c r="V7124" s="98" t="s">
        <v>3139</v>
      </c>
      <c r="W7124" s="69">
        <f t="shared" si="222"/>
        <v>2.5712282540772388E-2</v>
      </c>
    </row>
    <row r="7125" spans="1:23">
      <c r="A7125" s="98">
        <f t="shared" si="223"/>
        <v>1001</v>
      </c>
      <c r="B7125" s="99">
        <v>44408</v>
      </c>
      <c r="C7125" s="23">
        <v>4722</v>
      </c>
      <c r="D7125" s="23">
        <v>9</v>
      </c>
      <c r="E7125" s="98" t="s">
        <v>49</v>
      </c>
      <c r="F7125" s="98" t="s">
        <v>53</v>
      </c>
      <c r="G7125" s="98" t="s">
        <v>4242</v>
      </c>
      <c r="H7125" s="98" t="s">
        <v>9126</v>
      </c>
      <c r="I7125" s="98" t="s">
        <v>6079</v>
      </c>
      <c r="J7125" s="99">
        <v>45409</v>
      </c>
      <c r="K7125" s="107">
        <v>5000000</v>
      </c>
      <c r="L7125" s="98" t="s">
        <v>9127</v>
      </c>
      <c r="M7125" s="23">
        <v>1080</v>
      </c>
      <c r="N7125" s="23">
        <v>1</v>
      </c>
      <c r="O7125" s="107">
        <v>5000000</v>
      </c>
      <c r="P7125" s="23">
        <v>30</v>
      </c>
      <c r="Q7125" s="23">
        <v>2</v>
      </c>
      <c r="R7125" s="23">
        <v>2</v>
      </c>
      <c r="S7125" s="23">
        <v>0</v>
      </c>
      <c r="T7125" s="47">
        <v>4.5833329999999997</v>
      </c>
      <c r="U7125" s="98" t="s">
        <v>111</v>
      </c>
      <c r="V7125" s="98" t="s">
        <v>3139</v>
      </c>
      <c r="W7125" s="69">
        <f t="shared" si="222"/>
        <v>1.4290224231074546E-2</v>
      </c>
    </row>
    <row r="7126" spans="1:23">
      <c r="A7126" s="98">
        <f t="shared" si="223"/>
        <v>1001</v>
      </c>
      <c r="B7126" s="99">
        <v>44408</v>
      </c>
      <c r="C7126" s="23">
        <v>4723</v>
      </c>
      <c r="D7126" s="23">
        <v>9</v>
      </c>
      <c r="E7126" s="98" t="s">
        <v>49</v>
      </c>
      <c r="F7126" s="98" t="s">
        <v>53</v>
      </c>
      <c r="G7126" s="98" t="s">
        <v>4242</v>
      </c>
      <c r="H7126" s="98" t="s">
        <v>9126</v>
      </c>
      <c r="I7126" s="98" t="s">
        <v>6079</v>
      </c>
      <c r="J7126" s="99">
        <v>45409</v>
      </c>
      <c r="K7126" s="107">
        <v>7000000</v>
      </c>
      <c r="L7126" s="98" t="s">
        <v>9127</v>
      </c>
      <c r="M7126" s="23">
        <v>1080</v>
      </c>
      <c r="N7126" s="23">
        <v>1</v>
      </c>
      <c r="O7126" s="107">
        <v>7000000</v>
      </c>
      <c r="P7126" s="23">
        <v>180</v>
      </c>
      <c r="Q7126" s="23">
        <v>2</v>
      </c>
      <c r="R7126" s="23">
        <v>2</v>
      </c>
      <c r="S7126" s="23">
        <v>0</v>
      </c>
      <c r="T7126" s="47">
        <v>7</v>
      </c>
      <c r="U7126" s="98" t="s">
        <v>111</v>
      </c>
      <c r="V7126" s="98" t="s">
        <v>3139</v>
      </c>
      <c r="W7126" s="69">
        <f t="shared" si="222"/>
        <v>2.1825071322009948E-2</v>
      </c>
    </row>
    <row r="7127" spans="1:23">
      <c r="A7127" s="98">
        <f t="shared" si="223"/>
        <v>1001</v>
      </c>
      <c r="B7127" s="99">
        <v>44408</v>
      </c>
      <c r="C7127" s="23">
        <v>4724</v>
      </c>
      <c r="D7127" s="23">
        <v>9</v>
      </c>
      <c r="E7127" s="98" t="s">
        <v>49</v>
      </c>
      <c r="F7127" s="98" t="s">
        <v>53</v>
      </c>
      <c r="G7127" s="98" t="s">
        <v>4242</v>
      </c>
      <c r="H7127" s="98" t="s">
        <v>9126</v>
      </c>
      <c r="I7127" s="98" t="s">
        <v>6079</v>
      </c>
      <c r="J7127" s="99">
        <v>45409</v>
      </c>
      <c r="K7127" s="107">
        <v>13000000</v>
      </c>
      <c r="L7127" s="98" t="s">
        <v>9127</v>
      </c>
      <c r="M7127" s="23">
        <v>1080</v>
      </c>
      <c r="N7127" s="23">
        <v>1</v>
      </c>
      <c r="O7127" s="107">
        <v>13000000</v>
      </c>
      <c r="P7127" s="23">
        <v>180</v>
      </c>
      <c r="Q7127" s="23">
        <v>2</v>
      </c>
      <c r="R7127" s="23">
        <v>2</v>
      </c>
      <c r="S7127" s="23">
        <v>0</v>
      </c>
      <c r="T7127" s="47">
        <v>13</v>
      </c>
      <c r="U7127" s="98" t="s">
        <v>111</v>
      </c>
      <c r="V7127" s="98" t="s">
        <v>3139</v>
      </c>
      <c r="W7127" s="69">
        <f t="shared" si="222"/>
        <v>4.0532275312304189E-2</v>
      </c>
    </row>
    <row r="7128" spans="1:23">
      <c r="A7128" s="98">
        <f t="shared" si="223"/>
        <v>1731</v>
      </c>
      <c r="B7128" s="99">
        <v>44408</v>
      </c>
      <c r="C7128" s="23">
        <v>4725</v>
      </c>
      <c r="D7128" s="23">
        <v>9</v>
      </c>
      <c r="E7128" s="98" t="s">
        <v>49</v>
      </c>
      <c r="F7128" s="98" t="s">
        <v>53</v>
      </c>
      <c r="G7128" s="98" t="s">
        <v>4242</v>
      </c>
      <c r="H7128" s="98" t="s">
        <v>9126</v>
      </c>
      <c r="I7128" s="98" t="s">
        <v>6079</v>
      </c>
      <c r="J7128" s="99">
        <v>46139</v>
      </c>
      <c r="K7128" s="107">
        <v>10000000</v>
      </c>
      <c r="L7128" s="98" t="s">
        <v>9127</v>
      </c>
      <c r="M7128" s="23">
        <v>1800</v>
      </c>
      <c r="N7128" s="23">
        <v>1</v>
      </c>
      <c r="O7128" s="107">
        <v>10000000</v>
      </c>
      <c r="P7128" s="23">
        <v>30</v>
      </c>
      <c r="Q7128" s="23">
        <v>2</v>
      </c>
      <c r="R7128" s="23">
        <v>2</v>
      </c>
      <c r="S7128" s="23">
        <v>0</v>
      </c>
      <c r="T7128" s="47">
        <v>9.4999990000000007</v>
      </c>
      <c r="U7128" s="98" t="s">
        <v>111</v>
      </c>
      <c r="V7128" s="98" t="s">
        <v>3139</v>
      </c>
      <c r="W7128" s="69">
        <f t="shared" si="222"/>
        <v>5.1220543395974621E-2</v>
      </c>
    </row>
    <row r="7129" spans="1:23">
      <c r="A7129" s="98">
        <f t="shared" si="223"/>
        <v>1001</v>
      </c>
      <c r="B7129" s="99">
        <v>44408</v>
      </c>
      <c r="C7129" s="23">
        <v>4726</v>
      </c>
      <c r="D7129" s="23">
        <v>9</v>
      </c>
      <c r="E7129" s="98" t="s">
        <v>49</v>
      </c>
      <c r="F7129" s="98" t="s">
        <v>53</v>
      </c>
      <c r="G7129" s="98" t="s">
        <v>4242</v>
      </c>
      <c r="H7129" s="98" t="s">
        <v>9126</v>
      </c>
      <c r="I7129" s="98" t="s">
        <v>6079</v>
      </c>
      <c r="J7129" s="99">
        <v>45409</v>
      </c>
      <c r="K7129" s="107">
        <v>8000000</v>
      </c>
      <c r="L7129" s="98" t="s">
        <v>9127</v>
      </c>
      <c r="M7129" s="23">
        <v>1080</v>
      </c>
      <c r="N7129" s="23">
        <v>1</v>
      </c>
      <c r="O7129" s="107">
        <v>8000000</v>
      </c>
      <c r="P7129" s="23">
        <v>180</v>
      </c>
      <c r="Q7129" s="23">
        <v>2</v>
      </c>
      <c r="R7129" s="23">
        <v>2</v>
      </c>
      <c r="S7129" s="23">
        <v>0</v>
      </c>
      <c r="T7129" s="47">
        <v>8</v>
      </c>
      <c r="U7129" s="98" t="s">
        <v>111</v>
      </c>
      <c r="V7129" s="98" t="s">
        <v>3139</v>
      </c>
      <c r="W7129" s="69">
        <f t="shared" si="222"/>
        <v>2.4942938653725655E-2</v>
      </c>
    </row>
    <row r="7130" spans="1:23">
      <c r="A7130" s="98">
        <f t="shared" si="223"/>
        <v>1731</v>
      </c>
      <c r="B7130" s="99">
        <v>44408</v>
      </c>
      <c r="C7130" s="23">
        <v>4727</v>
      </c>
      <c r="D7130" s="23">
        <v>9</v>
      </c>
      <c r="E7130" s="98" t="s">
        <v>49</v>
      </c>
      <c r="F7130" s="98" t="s">
        <v>53</v>
      </c>
      <c r="G7130" s="98" t="s">
        <v>4242</v>
      </c>
      <c r="H7130" s="98" t="s">
        <v>9126</v>
      </c>
      <c r="I7130" s="98" t="s">
        <v>6079</v>
      </c>
      <c r="J7130" s="99">
        <v>46139</v>
      </c>
      <c r="K7130" s="107">
        <v>10000000</v>
      </c>
      <c r="L7130" s="98" t="s">
        <v>9127</v>
      </c>
      <c r="M7130" s="23">
        <v>1800</v>
      </c>
      <c r="N7130" s="23">
        <v>1</v>
      </c>
      <c r="O7130" s="107">
        <v>10000000</v>
      </c>
      <c r="P7130" s="23">
        <v>180</v>
      </c>
      <c r="Q7130" s="23">
        <v>2</v>
      </c>
      <c r="R7130" s="23">
        <v>2</v>
      </c>
      <c r="S7130" s="23">
        <v>0</v>
      </c>
      <c r="T7130" s="47">
        <v>10</v>
      </c>
      <c r="U7130" s="98" t="s">
        <v>111</v>
      </c>
      <c r="V7130" s="98" t="s">
        <v>3139</v>
      </c>
      <c r="W7130" s="69">
        <f t="shared" si="222"/>
        <v>5.3916367144854038E-2</v>
      </c>
    </row>
    <row r="7131" spans="1:23">
      <c r="A7131" s="98">
        <f t="shared" si="223"/>
        <v>1001</v>
      </c>
      <c r="B7131" s="99">
        <v>44408</v>
      </c>
      <c r="C7131" s="23">
        <v>4728</v>
      </c>
      <c r="D7131" s="23">
        <v>9</v>
      </c>
      <c r="E7131" s="98" t="s">
        <v>49</v>
      </c>
      <c r="F7131" s="98" t="s">
        <v>53</v>
      </c>
      <c r="G7131" s="98" t="s">
        <v>4242</v>
      </c>
      <c r="H7131" s="98" t="s">
        <v>9126</v>
      </c>
      <c r="I7131" s="98" t="s">
        <v>6079</v>
      </c>
      <c r="J7131" s="99">
        <v>45409</v>
      </c>
      <c r="K7131" s="107">
        <v>18160000</v>
      </c>
      <c r="L7131" s="98" t="s">
        <v>9127</v>
      </c>
      <c r="M7131" s="23">
        <v>1080</v>
      </c>
      <c r="N7131" s="23">
        <v>1</v>
      </c>
      <c r="O7131" s="107">
        <v>18160000</v>
      </c>
      <c r="P7131" s="23">
        <v>180</v>
      </c>
      <c r="Q7131" s="23">
        <v>2</v>
      </c>
      <c r="R7131" s="23">
        <v>2</v>
      </c>
      <c r="S7131" s="23">
        <v>0</v>
      </c>
      <c r="T7131" s="47">
        <v>18.16</v>
      </c>
      <c r="U7131" s="98" t="s">
        <v>111</v>
      </c>
      <c r="V7131" s="98" t="s">
        <v>3139</v>
      </c>
      <c r="W7131" s="69">
        <f t="shared" si="222"/>
        <v>5.6620470743957242E-2</v>
      </c>
    </row>
    <row r="7132" spans="1:23">
      <c r="A7132" s="98">
        <f t="shared" si="223"/>
        <v>1001</v>
      </c>
      <c r="B7132" s="99">
        <v>44408</v>
      </c>
      <c r="C7132" s="23">
        <v>4729</v>
      </c>
      <c r="D7132" s="23">
        <v>9</v>
      </c>
      <c r="E7132" s="98" t="s">
        <v>49</v>
      </c>
      <c r="F7132" s="98" t="s">
        <v>53</v>
      </c>
      <c r="G7132" s="98" t="s">
        <v>4242</v>
      </c>
      <c r="H7132" s="98" t="s">
        <v>9126</v>
      </c>
      <c r="I7132" s="98" t="s">
        <v>6079</v>
      </c>
      <c r="J7132" s="99">
        <v>45409</v>
      </c>
      <c r="K7132" s="107">
        <v>7000000</v>
      </c>
      <c r="L7132" s="98" t="s">
        <v>9127</v>
      </c>
      <c r="M7132" s="23">
        <v>1080</v>
      </c>
      <c r="N7132" s="23">
        <v>1</v>
      </c>
      <c r="O7132" s="107">
        <v>7000000</v>
      </c>
      <c r="P7132" s="23">
        <v>180</v>
      </c>
      <c r="Q7132" s="23">
        <v>2</v>
      </c>
      <c r="R7132" s="23">
        <v>2</v>
      </c>
      <c r="S7132" s="23">
        <v>0</v>
      </c>
      <c r="T7132" s="47">
        <v>7</v>
      </c>
      <c r="U7132" s="98" t="s">
        <v>111</v>
      </c>
      <c r="V7132" s="98" t="s">
        <v>3139</v>
      </c>
      <c r="W7132" s="69">
        <f t="shared" si="222"/>
        <v>2.1825071322009948E-2</v>
      </c>
    </row>
    <row r="7133" spans="1:23">
      <c r="A7133" s="98">
        <f t="shared" si="223"/>
        <v>1731</v>
      </c>
      <c r="B7133" s="99">
        <v>44408</v>
      </c>
      <c r="C7133" s="23">
        <v>4730</v>
      </c>
      <c r="D7133" s="23">
        <v>9</v>
      </c>
      <c r="E7133" s="98" t="s">
        <v>49</v>
      </c>
      <c r="F7133" s="98" t="s">
        <v>53</v>
      </c>
      <c r="G7133" s="98" t="s">
        <v>4242</v>
      </c>
      <c r="H7133" s="98" t="s">
        <v>9126</v>
      </c>
      <c r="I7133" s="98" t="s">
        <v>6079</v>
      </c>
      <c r="J7133" s="99">
        <v>46139</v>
      </c>
      <c r="K7133" s="107">
        <v>18107534</v>
      </c>
      <c r="L7133" s="98" t="s">
        <v>9127</v>
      </c>
      <c r="M7133" s="23">
        <v>1800</v>
      </c>
      <c r="N7133" s="23">
        <v>1</v>
      </c>
      <c r="O7133" s="107">
        <v>18107534</v>
      </c>
      <c r="P7133" s="23">
        <v>180</v>
      </c>
      <c r="Q7133" s="23">
        <v>2</v>
      </c>
      <c r="R7133" s="23">
        <v>2</v>
      </c>
      <c r="S7133" s="23">
        <v>0</v>
      </c>
      <c r="T7133" s="47">
        <v>18.107534000000001</v>
      </c>
      <c r="U7133" s="98" t="s">
        <v>111</v>
      </c>
      <c r="V7133" s="98" t="s">
        <v>3139</v>
      </c>
      <c r="W7133" s="69">
        <f t="shared" si="222"/>
        <v>9.7629245123192751E-2</v>
      </c>
    </row>
    <row r="7134" spans="1:23">
      <c r="A7134" s="98">
        <f t="shared" si="223"/>
        <v>1731</v>
      </c>
      <c r="B7134" s="99">
        <v>44408</v>
      </c>
      <c r="C7134" s="23">
        <v>4731</v>
      </c>
      <c r="D7134" s="23">
        <v>9</v>
      </c>
      <c r="E7134" s="98" t="s">
        <v>49</v>
      </c>
      <c r="F7134" s="98" t="s">
        <v>53</v>
      </c>
      <c r="G7134" s="98" t="s">
        <v>4242</v>
      </c>
      <c r="H7134" s="98" t="s">
        <v>9126</v>
      </c>
      <c r="I7134" s="98" t="s">
        <v>6079</v>
      </c>
      <c r="J7134" s="99">
        <v>46139</v>
      </c>
      <c r="K7134" s="107">
        <v>20000000</v>
      </c>
      <c r="L7134" s="98" t="s">
        <v>9127</v>
      </c>
      <c r="M7134" s="23">
        <v>1800</v>
      </c>
      <c r="N7134" s="23">
        <v>1</v>
      </c>
      <c r="O7134" s="107">
        <v>20000000</v>
      </c>
      <c r="P7134" s="23">
        <v>180</v>
      </c>
      <c r="Q7134" s="23">
        <v>2</v>
      </c>
      <c r="R7134" s="23">
        <v>2</v>
      </c>
      <c r="S7134" s="23">
        <v>0</v>
      </c>
      <c r="T7134" s="47">
        <v>20</v>
      </c>
      <c r="U7134" s="98" t="s">
        <v>111</v>
      </c>
      <c r="V7134" s="98" t="s">
        <v>3139</v>
      </c>
      <c r="W7134" s="69">
        <f t="shared" si="222"/>
        <v>0.10783273428970808</v>
      </c>
    </row>
    <row r="7135" spans="1:23">
      <c r="A7135" s="98">
        <f t="shared" si="223"/>
        <v>1001</v>
      </c>
      <c r="B7135" s="99">
        <v>44408</v>
      </c>
      <c r="C7135" s="23">
        <v>4732</v>
      </c>
      <c r="D7135" s="23">
        <v>9</v>
      </c>
      <c r="E7135" s="98" t="s">
        <v>49</v>
      </c>
      <c r="F7135" s="98" t="s">
        <v>53</v>
      </c>
      <c r="G7135" s="98" t="s">
        <v>4242</v>
      </c>
      <c r="H7135" s="98" t="s">
        <v>9126</v>
      </c>
      <c r="I7135" s="98" t="s">
        <v>6079</v>
      </c>
      <c r="J7135" s="99">
        <v>45409</v>
      </c>
      <c r="K7135" s="107">
        <v>15000000</v>
      </c>
      <c r="L7135" s="98" t="s">
        <v>9127</v>
      </c>
      <c r="M7135" s="23">
        <v>1080</v>
      </c>
      <c r="N7135" s="23">
        <v>1</v>
      </c>
      <c r="O7135" s="107">
        <v>15000000</v>
      </c>
      <c r="P7135" s="23">
        <v>180</v>
      </c>
      <c r="Q7135" s="23">
        <v>2</v>
      </c>
      <c r="R7135" s="23">
        <v>2</v>
      </c>
      <c r="S7135" s="23">
        <v>0</v>
      </c>
      <c r="T7135" s="47">
        <v>15</v>
      </c>
      <c r="U7135" s="98" t="s">
        <v>111</v>
      </c>
      <c r="V7135" s="98" t="s">
        <v>3139</v>
      </c>
      <c r="W7135" s="69">
        <f t="shared" si="222"/>
        <v>4.676800997573561E-2</v>
      </c>
    </row>
    <row r="7136" spans="1:23">
      <c r="A7136" s="98">
        <f t="shared" si="223"/>
        <v>1001</v>
      </c>
      <c r="B7136" s="99">
        <v>44408</v>
      </c>
      <c r="C7136" s="23">
        <v>4733</v>
      </c>
      <c r="D7136" s="23">
        <v>9</v>
      </c>
      <c r="E7136" s="98" t="s">
        <v>49</v>
      </c>
      <c r="F7136" s="98" t="s">
        <v>53</v>
      </c>
      <c r="G7136" s="98" t="s">
        <v>4242</v>
      </c>
      <c r="H7136" s="98" t="s">
        <v>9126</v>
      </c>
      <c r="I7136" s="98" t="s">
        <v>6079</v>
      </c>
      <c r="J7136" s="99">
        <v>45409</v>
      </c>
      <c r="K7136" s="107">
        <v>10000000</v>
      </c>
      <c r="L7136" s="98" t="s">
        <v>9127</v>
      </c>
      <c r="M7136" s="23">
        <v>1080</v>
      </c>
      <c r="N7136" s="23">
        <v>1</v>
      </c>
      <c r="O7136" s="107">
        <v>10000000</v>
      </c>
      <c r="P7136" s="23">
        <v>30</v>
      </c>
      <c r="Q7136" s="23">
        <v>2</v>
      </c>
      <c r="R7136" s="23">
        <v>2</v>
      </c>
      <c r="S7136" s="23">
        <v>0</v>
      </c>
      <c r="T7136" s="47">
        <v>9.1666659999999993</v>
      </c>
      <c r="U7136" s="98" t="s">
        <v>111</v>
      </c>
      <c r="V7136" s="98" t="s">
        <v>3139</v>
      </c>
      <c r="W7136" s="69">
        <f t="shared" si="222"/>
        <v>2.8580448462149091E-2</v>
      </c>
    </row>
    <row r="7137" spans="1:23">
      <c r="A7137" s="98">
        <f t="shared" si="223"/>
        <v>1001</v>
      </c>
      <c r="B7137" s="99">
        <v>44408</v>
      </c>
      <c r="C7137" s="23">
        <v>4734</v>
      </c>
      <c r="D7137" s="23">
        <v>9</v>
      </c>
      <c r="E7137" s="98" t="s">
        <v>49</v>
      </c>
      <c r="F7137" s="98" t="s">
        <v>53</v>
      </c>
      <c r="G7137" s="98" t="s">
        <v>4242</v>
      </c>
      <c r="H7137" s="98" t="s">
        <v>9126</v>
      </c>
      <c r="I7137" s="98" t="s">
        <v>6079</v>
      </c>
      <c r="J7137" s="99">
        <v>45409</v>
      </c>
      <c r="K7137" s="107">
        <v>7000000</v>
      </c>
      <c r="L7137" s="98" t="s">
        <v>9127</v>
      </c>
      <c r="M7137" s="23">
        <v>1080</v>
      </c>
      <c r="N7137" s="23">
        <v>1</v>
      </c>
      <c r="O7137" s="107">
        <v>7000000</v>
      </c>
      <c r="P7137" s="23">
        <v>180</v>
      </c>
      <c r="Q7137" s="23">
        <v>2</v>
      </c>
      <c r="R7137" s="23">
        <v>2</v>
      </c>
      <c r="S7137" s="23">
        <v>0</v>
      </c>
      <c r="T7137" s="47">
        <v>7</v>
      </c>
      <c r="U7137" s="98" t="s">
        <v>111</v>
      </c>
      <c r="V7137" s="98" t="s">
        <v>3139</v>
      </c>
      <c r="W7137" s="69">
        <f t="shared" si="222"/>
        <v>2.1825071322009948E-2</v>
      </c>
    </row>
    <row r="7138" spans="1:23">
      <c r="A7138" s="98">
        <f t="shared" si="223"/>
        <v>1731</v>
      </c>
      <c r="B7138" s="99">
        <v>44408</v>
      </c>
      <c r="C7138" s="23">
        <v>4735</v>
      </c>
      <c r="D7138" s="23">
        <v>9</v>
      </c>
      <c r="E7138" s="98" t="s">
        <v>49</v>
      </c>
      <c r="F7138" s="98" t="s">
        <v>53</v>
      </c>
      <c r="G7138" s="98" t="s">
        <v>4242</v>
      </c>
      <c r="H7138" s="98" t="s">
        <v>9126</v>
      </c>
      <c r="I7138" s="98" t="s">
        <v>6079</v>
      </c>
      <c r="J7138" s="99">
        <v>46139</v>
      </c>
      <c r="K7138" s="107">
        <v>28000000</v>
      </c>
      <c r="L7138" s="98" t="s">
        <v>9127</v>
      </c>
      <c r="M7138" s="23">
        <v>1800</v>
      </c>
      <c r="N7138" s="23">
        <v>1</v>
      </c>
      <c r="O7138" s="107">
        <v>28000000</v>
      </c>
      <c r="P7138" s="23">
        <v>180</v>
      </c>
      <c r="Q7138" s="23">
        <v>2</v>
      </c>
      <c r="R7138" s="23">
        <v>2</v>
      </c>
      <c r="S7138" s="23">
        <v>0</v>
      </c>
      <c r="T7138" s="47">
        <v>28</v>
      </c>
      <c r="U7138" s="98" t="s">
        <v>111</v>
      </c>
      <c r="V7138" s="98" t="s">
        <v>3139</v>
      </c>
      <c r="W7138" s="69">
        <f t="shared" si="222"/>
        <v>0.1509658280055913</v>
      </c>
    </row>
    <row r="7139" spans="1:23">
      <c r="A7139" s="98">
        <f t="shared" si="223"/>
        <v>270</v>
      </c>
      <c r="B7139" s="99">
        <v>44408</v>
      </c>
      <c r="C7139" s="23">
        <v>4736</v>
      </c>
      <c r="D7139" s="23">
        <v>9</v>
      </c>
      <c r="E7139" s="98" t="s">
        <v>49</v>
      </c>
      <c r="F7139" s="98" t="s">
        <v>53</v>
      </c>
      <c r="G7139" s="98" t="s">
        <v>4242</v>
      </c>
      <c r="H7139" s="98" t="s">
        <v>9126</v>
      </c>
      <c r="I7139" s="98" t="s">
        <v>6079</v>
      </c>
      <c r="J7139" s="99">
        <v>44678</v>
      </c>
      <c r="K7139" s="107">
        <v>10000000</v>
      </c>
      <c r="L7139" s="98" t="s">
        <v>9127</v>
      </c>
      <c r="M7139" s="23">
        <v>360</v>
      </c>
      <c r="N7139" s="23">
        <v>1</v>
      </c>
      <c r="O7139" s="107">
        <v>10000000</v>
      </c>
      <c r="P7139" s="23">
        <v>90</v>
      </c>
      <c r="Q7139" s="23">
        <v>2</v>
      </c>
      <c r="R7139" s="23">
        <v>2</v>
      </c>
      <c r="S7139" s="23">
        <v>0</v>
      </c>
      <c r="T7139" s="47">
        <v>7.5</v>
      </c>
      <c r="U7139" s="98" t="s">
        <v>111</v>
      </c>
      <c r="V7139" s="98" t="s">
        <v>3139</v>
      </c>
      <c r="W7139" s="69">
        <f t="shared" si="222"/>
        <v>6.3073739727515553E-3</v>
      </c>
    </row>
    <row r="7140" spans="1:23">
      <c r="A7140" s="98">
        <f t="shared" si="223"/>
        <v>1731</v>
      </c>
      <c r="B7140" s="99">
        <v>44408</v>
      </c>
      <c r="C7140" s="23">
        <v>4737</v>
      </c>
      <c r="D7140" s="23">
        <v>9</v>
      </c>
      <c r="E7140" s="98" t="s">
        <v>49</v>
      </c>
      <c r="F7140" s="98" t="s">
        <v>53</v>
      </c>
      <c r="G7140" s="98" t="s">
        <v>4242</v>
      </c>
      <c r="H7140" s="98" t="s">
        <v>9126</v>
      </c>
      <c r="I7140" s="98" t="s">
        <v>6079</v>
      </c>
      <c r="J7140" s="99">
        <v>46139</v>
      </c>
      <c r="K7140" s="107">
        <v>15000000</v>
      </c>
      <c r="L7140" s="98" t="s">
        <v>9127</v>
      </c>
      <c r="M7140" s="23">
        <v>1800</v>
      </c>
      <c r="N7140" s="23">
        <v>1</v>
      </c>
      <c r="O7140" s="107">
        <v>15000000</v>
      </c>
      <c r="P7140" s="23">
        <v>180</v>
      </c>
      <c r="Q7140" s="23">
        <v>2</v>
      </c>
      <c r="R7140" s="23">
        <v>2</v>
      </c>
      <c r="S7140" s="23">
        <v>0</v>
      </c>
      <c r="T7140" s="47">
        <v>15</v>
      </c>
      <c r="U7140" s="98" t="s">
        <v>111</v>
      </c>
      <c r="V7140" s="98" t="s">
        <v>3139</v>
      </c>
      <c r="W7140" s="69">
        <f t="shared" si="222"/>
        <v>8.0874550717281057E-2</v>
      </c>
    </row>
    <row r="7141" spans="1:23">
      <c r="A7141" s="98">
        <f t="shared" si="223"/>
        <v>1001</v>
      </c>
      <c r="B7141" s="99">
        <v>44408</v>
      </c>
      <c r="C7141" s="23">
        <v>4738</v>
      </c>
      <c r="D7141" s="23">
        <v>9</v>
      </c>
      <c r="E7141" s="98" t="s">
        <v>49</v>
      </c>
      <c r="F7141" s="98" t="s">
        <v>53</v>
      </c>
      <c r="G7141" s="98" t="s">
        <v>4242</v>
      </c>
      <c r="H7141" s="98" t="s">
        <v>9126</v>
      </c>
      <c r="I7141" s="98" t="s">
        <v>6079</v>
      </c>
      <c r="J7141" s="99">
        <v>45409</v>
      </c>
      <c r="K7141" s="107">
        <v>5000000</v>
      </c>
      <c r="L7141" s="98" t="s">
        <v>9127</v>
      </c>
      <c r="M7141" s="23">
        <v>1080</v>
      </c>
      <c r="N7141" s="23">
        <v>1</v>
      </c>
      <c r="O7141" s="107">
        <v>5000000</v>
      </c>
      <c r="P7141" s="23">
        <v>180</v>
      </c>
      <c r="Q7141" s="23">
        <v>2</v>
      </c>
      <c r="R7141" s="23">
        <v>2</v>
      </c>
      <c r="S7141" s="23">
        <v>0</v>
      </c>
      <c r="T7141" s="47">
        <v>5</v>
      </c>
      <c r="U7141" s="98" t="s">
        <v>111</v>
      </c>
      <c r="V7141" s="98" t="s">
        <v>3139</v>
      </c>
      <c r="W7141" s="69">
        <f t="shared" si="222"/>
        <v>1.5589336658578536E-2</v>
      </c>
    </row>
    <row r="7142" spans="1:23">
      <c r="A7142" s="98">
        <f t="shared" si="223"/>
        <v>1731</v>
      </c>
      <c r="B7142" s="99">
        <v>44408</v>
      </c>
      <c r="C7142" s="23">
        <v>4739</v>
      </c>
      <c r="D7142" s="23">
        <v>9</v>
      </c>
      <c r="E7142" s="98" t="s">
        <v>49</v>
      </c>
      <c r="F7142" s="98" t="s">
        <v>53</v>
      </c>
      <c r="G7142" s="98" t="s">
        <v>4242</v>
      </c>
      <c r="H7142" s="98" t="s">
        <v>9126</v>
      </c>
      <c r="I7142" s="98" t="s">
        <v>6079</v>
      </c>
      <c r="J7142" s="99">
        <v>46139</v>
      </c>
      <c r="K7142" s="107">
        <v>50000000</v>
      </c>
      <c r="L7142" s="98" t="s">
        <v>9127</v>
      </c>
      <c r="M7142" s="23">
        <v>1800</v>
      </c>
      <c r="N7142" s="23">
        <v>1</v>
      </c>
      <c r="O7142" s="107">
        <v>50000000</v>
      </c>
      <c r="P7142" s="23">
        <v>180</v>
      </c>
      <c r="Q7142" s="23">
        <v>2</v>
      </c>
      <c r="R7142" s="23">
        <v>2</v>
      </c>
      <c r="S7142" s="23">
        <v>0</v>
      </c>
      <c r="T7142" s="47">
        <v>50.141300000000001</v>
      </c>
      <c r="U7142" s="98" t="s">
        <v>111</v>
      </c>
      <c r="V7142" s="98" t="s">
        <v>3139</v>
      </c>
      <c r="W7142" s="69">
        <f t="shared" si="222"/>
        <v>0.27034367399202697</v>
      </c>
    </row>
    <row r="7143" spans="1:23">
      <c r="A7143" s="98">
        <f t="shared" si="223"/>
        <v>1002</v>
      </c>
      <c r="B7143" s="99">
        <v>44408</v>
      </c>
      <c r="C7143" s="23">
        <v>4740</v>
      </c>
      <c r="D7143" s="23">
        <v>9</v>
      </c>
      <c r="E7143" s="98" t="s">
        <v>49</v>
      </c>
      <c r="F7143" s="98" t="s">
        <v>53</v>
      </c>
      <c r="G7143" s="98" t="s">
        <v>4242</v>
      </c>
      <c r="H7143" s="98" t="s">
        <v>9126</v>
      </c>
      <c r="I7143" s="98" t="s">
        <v>6108</v>
      </c>
      <c r="J7143" s="99">
        <v>45410</v>
      </c>
      <c r="K7143" s="107">
        <v>5000000</v>
      </c>
      <c r="L7143" s="98" t="s">
        <v>9127</v>
      </c>
      <c r="M7143" s="23">
        <v>1080</v>
      </c>
      <c r="N7143" s="23">
        <v>1</v>
      </c>
      <c r="O7143" s="107">
        <v>5000000</v>
      </c>
      <c r="P7143" s="23">
        <v>180</v>
      </c>
      <c r="Q7143" s="23">
        <v>2</v>
      </c>
      <c r="R7143" s="23">
        <v>2</v>
      </c>
      <c r="S7143" s="23">
        <v>0</v>
      </c>
      <c r="T7143" s="47">
        <v>5</v>
      </c>
      <c r="U7143" s="98" t="s">
        <v>111</v>
      </c>
      <c r="V7143" s="98" t="s">
        <v>3139</v>
      </c>
      <c r="W7143" s="69">
        <f t="shared" si="222"/>
        <v>1.5604910421474218E-2</v>
      </c>
    </row>
    <row r="7144" spans="1:23">
      <c r="A7144" s="98">
        <f t="shared" si="223"/>
        <v>1002</v>
      </c>
      <c r="B7144" s="99">
        <v>44408</v>
      </c>
      <c r="C7144" s="23">
        <v>4741</v>
      </c>
      <c r="D7144" s="23">
        <v>9</v>
      </c>
      <c r="E7144" s="98" t="s">
        <v>49</v>
      </c>
      <c r="F7144" s="98" t="s">
        <v>53</v>
      </c>
      <c r="G7144" s="98" t="s">
        <v>4242</v>
      </c>
      <c r="H7144" s="98" t="s">
        <v>9126</v>
      </c>
      <c r="I7144" s="98" t="s">
        <v>6108</v>
      </c>
      <c r="J7144" s="99">
        <v>45410</v>
      </c>
      <c r="K7144" s="107">
        <v>15403202</v>
      </c>
      <c r="L7144" s="98" t="s">
        <v>9127</v>
      </c>
      <c r="M7144" s="23">
        <v>1080</v>
      </c>
      <c r="N7144" s="23">
        <v>1</v>
      </c>
      <c r="O7144" s="107">
        <v>15403202</v>
      </c>
      <c r="P7144" s="23">
        <v>180</v>
      </c>
      <c r="Q7144" s="23">
        <v>2</v>
      </c>
      <c r="R7144" s="23">
        <v>2</v>
      </c>
      <c r="S7144" s="23">
        <v>0</v>
      </c>
      <c r="T7144" s="47">
        <v>15.403202</v>
      </c>
      <c r="U7144" s="98" t="s">
        <v>111</v>
      </c>
      <c r="V7144" s="98" t="s">
        <v>3139</v>
      </c>
      <c r="W7144" s="69">
        <f t="shared" si="222"/>
        <v>4.8073117482774499E-2</v>
      </c>
    </row>
    <row r="7145" spans="1:23">
      <c r="A7145" s="98">
        <f t="shared" si="223"/>
        <v>1732</v>
      </c>
      <c r="B7145" s="99">
        <v>44408</v>
      </c>
      <c r="C7145" s="23">
        <v>4742</v>
      </c>
      <c r="D7145" s="23">
        <v>9</v>
      </c>
      <c r="E7145" s="98" t="s">
        <v>49</v>
      </c>
      <c r="F7145" s="98" t="s">
        <v>53</v>
      </c>
      <c r="G7145" s="98" t="s">
        <v>4242</v>
      </c>
      <c r="H7145" s="98" t="s">
        <v>9126</v>
      </c>
      <c r="I7145" s="98" t="s">
        <v>6108</v>
      </c>
      <c r="J7145" s="99">
        <v>46140</v>
      </c>
      <c r="K7145" s="107">
        <v>73000000</v>
      </c>
      <c r="L7145" s="98" t="s">
        <v>9127</v>
      </c>
      <c r="M7145" s="23">
        <v>1800</v>
      </c>
      <c r="N7145" s="23">
        <v>1</v>
      </c>
      <c r="O7145" s="107">
        <v>73000000</v>
      </c>
      <c r="P7145" s="23">
        <v>180</v>
      </c>
      <c r="Q7145" s="23">
        <v>2</v>
      </c>
      <c r="R7145" s="23">
        <v>2</v>
      </c>
      <c r="S7145" s="23">
        <v>0</v>
      </c>
      <c r="T7145" s="47">
        <v>73.137276</v>
      </c>
      <c r="U7145" s="98" t="s">
        <v>111</v>
      </c>
      <c r="V7145" s="98" t="s">
        <v>3139</v>
      </c>
      <c r="W7145" s="69">
        <f t="shared" si="222"/>
        <v>0.3945574269981042</v>
      </c>
    </row>
    <row r="7146" spans="1:23">
      <c r="A7146" s="98">
        <f t="shared" si="223"/>
        <v>1732</v>
      </c>
      <c r="B7146" s="99">
        <v>44408</v>
      </c>
      <c r="C7146" s="23">
        <v>4743</v>
      </c>
      <c r="D7146" s="23">
        <v>9</v>
      </c>
      <c r="E7146" s="98" t="s">
        <v>49</v>
      </c>
      <c r="F7146" s="98" t="s">
        <v>53</v>
      </c>
      <c r="G7146" s="98" t="s">
        <v>4242</v>
      </c>
      <c r="H7146" s="98" t="s">
        <v>9126</v>
      </c>
      <c r="I7146" s="98" t="s">
        <v>6108</v>
      </c>
      <c r="J7146" s="99">
        <v>46140</v>
      </c>
      <c r="K7146" s="107">
        <v>30000000</v>
      </c>
      <c r="L7146" s="98" t="s">
        <v>9127</v>
      </c>
      <c r="M7146" s="23">
        <v>1800</v>
      </c>
      <c r="N7146" s="23">
        <v>1</v>
      </c>
      <c r="O7146" s="107">
        <v>30000000</v>
      </c>
      <c r="P7146" s="23">
        <v>180</v>
      </c>
      <c r="Q7146" s="23">
        <v>2</v>
      </c>
      <c r="R7146" s="23">
        <v>2</v>
      </c>
      <c r="S7146" s="23">
        <v>0</v>
      </c>
      <c r="T7146" s="47">
        <v>30.084423999999999</v>
      </c>
      <c r="U7146" s="98" t="s">
        <v>111</v>
      </c>
      <c r="V7146" s="98" t="s">
        <v>3139</v>
      </c>
      <c r="W7146" s="69">
        <f t="shared" si="222"/>
        <v>0.16229799050979166</v>
      </c>
    </row>
    <row r="7147" spans="1:23">
      <c r="A7147" s="98">
        <f t="shared" si="223"/>
        <v>1732</v>
      </c>
      <c r="B7147" s="99">
        <v>44408</v>
      </c>
      <c r="C7147" s="23">
        <v>4744</v>
      </c>
      <c r="D7147" s="23">
        <v>9</v>
      </c>
      <c r="E7147" s="98" t="s">
        <v>49</v>
      </c>
      <c r="F7147" s="98" t="s">
        <v>53</v>
      </c>
      <c r="G7147" s="98" t="s">
        <v>4242</v>
      </c>
      <c r="H7147" s="98" t="s">
        <v>9126</v>
      </c>
      <c r="I7147" s="98" t="s">
        <v>6108</v>
      </c>
      <c r="J7147" s="99">
        <v>46140</v>
      </c>
      <c r="K7147" s="107">
        <v>50000000</v>
      </c>
      <c r="L7147" s="98" t="s">
        <v>9127</v>
      </c>
      <c r="M7147" s="23">
        <v>1800</v>
      </c>
      <c r="N7147" s="23">
        <v>1</v>
      </c>
      <c r="O7147" s="107">
        <v>50000000</v>
      </c>
      <c r="P7147" s="23">
        <v>180</v>
      </c>
      <c r="Q7147" s="23">
        <v>2</v>
      </c>
      <c r="R7147" s="23">
        <v>2</v>
      </c>
      <c r="S7147" s="23">
        <v>0</v>
      </c>
      <c r="T7147" s="47">
        <v>50.140672000000002</v>
      </c>
      <c r="U7147" s="98" t="s">
        <v>111</v>
      </c>
      <c r="V7147" s="98" t="s">
        <v>3139</v>
      </c>
      <c r="W7147" s="69">
        <f t="shared" si="222"/>
        <v>0.27049646383160192</v>
      </c>
    </row>
    <row r="7148" spans="1:23">
      <c r="A7148" s="98">
        <f t="shared" si="223"/>
        <v>1002</v>
      </c>
      <c r="B7148" s="99">
        <v>44408</v>
      </c>
      <c r="C7148" s="23">
        <v>4745</v>
      </c>
      <c r="D7148" s="23">
        <v>9</v>
      </c>
      <c r="E7148" s="98" t="s">
        <v>49</v>
      </c>
      <c r="F7148" s="98" t="s">
        <v>53</v>
      </c>
      <c r="G7148" s="98" t="s">
        <v>4242</v>
      </c>
      <c r="H7148" s="98" t="s">
        <v>9126</v>
      </c>
      <c r="I7148" s="98" t="s">
        <v>6108</v>
      </c>
      <c r="J7148" s="99">
        <v>45410</v>
      </c>
      <c r="K7148" s="107">
        <v>30000000</v>
      </c>
      <c r="L7148" s="98" t="s">
        <v>9127</v>
      </c>
      <c r="M7148" s="23">
        <v>1080</v>
      </c>
      <c r="N7148" s="23">
        <v>1</v>
      </c>
      <c r="O7148" s="107">
        <v>30000000</v>
      </c>
      <c r="P7148" s="23">
        <v>180</v>
      </c>
      <c r="Q7148" s="23">
        <v>2</v>
      </c>
      <c r="R7148" s="23">
        <v>2</v>
      </c>
      <c r="S7148" s="23">
        <v>0</v>
      </c>
      <c r="T7148" s="47">
        <v>30.084423999999999</v>
      </c>
      <c r="U7148" s="98" t="s">
        <v>111</v>
      </c>
      <c r="V7148" s="98" t="s">
        <v>3139</v>
      </c>
      <c r="W7148" s="69">
        <f t="shared" si="222"/>
        <v>9.3892948320329808E-2</v>
      </c>
    </row>
    <row r="7149" spans="1:23">
      <c r="A7149" s="98">
        <f t="shared" si="223"/>
        <v>1002</v>
      </c>
      <c r="B7149" s="99">
        <v>44408</v>
      </c>
      <c r="C7149" s="23">
        <v>4746</v>
      </c>
      <c r="D7149" s="23">
        <v>9</v>
      </c>
      <c r="E7149" s="98" t="s">
        <v>49</v>
      </c>
      <c r="F7149" s="98" t="s">
        <v>53</v>
      </c>
      <c r="G7149" s="98" t="s">
        <v>4242</v>
      </c>
      <c r="H7149" s="98" t="s">
        <v>9126</v>
      </c>
      <c r="I7149" s="98" t="s">
        <v>6108</v>
      </c>
      <c r="J7149" s="99">
        <v>45410</v>
      </c>
      <c r="K7149" s="107">
        <v>30000000</v>
      </c>
      <c r="L7149" s="98" t="s">
        <v>9127</v>
      </c>
      <c r="M7149" s="23">
        <v>1080</v>
      </c>
      <c r="N7149" s="23">
        <v>1</v>
      </c>
      <c r="O7149" s="107">
        <v>30000000</v>
      </c>
      <c r="P7149" s="23">
        <v>180</v>
      </c>
      <c r="Q7149" s="23">
        <v>2</v>
      </c>
      <c r="R7149" s="23">
        <v>2</v>
      </c>
      <c r="S7149" s="23">
        <v>0</v>
      </c>
      <c r="T7149" s="47">
        <v>30.084423999999999</v>
      </c>
      <c r="U7149" s="98" t="s">
        <v>111</v>
      </c>
      <c r="V7149" s="98" t="s">
        <v>3139</v>
      </c>
      <c r="W7149" s="69">
        <f t="shared" si="222"/>
        <v>9.3892948320329808E-2</v>
      </c>
    </row>
    <row r="7150" spans="1:23">
      <c r="A7150" s="98">
        <f t="shared" si="223"/>
        <v>1002</v>
      </c>
      <c r="B7150" s="99">
        <v>44408</v>
      </c>
      <c r="C7150" s="23">
        <v>4747</v>
      </c>
      <c r="D7150" s="23">
        <v>9</v>
      </c>
      <c r="E7150" s="98" t="s">
        <v>49</v>
      </c>
      <c r="F7150" s="98" t="s">
        <v>53</v>
      </c>
      <c r="G7150" s="98" t="s">
        <v>4242</v>
      </c>
      <c r="H7150" s="98" t="s">
        <v>9126</v>
      </c>
      <c r="I7150" s="98" t="s">
        <v>6108</v>
      </c>
      <c r="J7150" s="99">
        <v>45410</v>
      </c>
      <c r="K7150" s="107">
        <v>6000000</v>
      </c>
      <c r="L7150" s="98" t="s">
        <v>9127</v>
      </c>
      <c r="M7150" s="23">
        <v>1080</v>
      </c>
      <c r="N7150" s="23">
        <v>1</v>
      </c>
      <c r="O7150" s="107">
        <v>6000000</v>
      </c>
      <c r="P7150" s="23">
        <v>180</v>
      </c>
      <c r="Q7150" s="23">
        <v>2</v>
      </c>
      <c r="R7150" s="23">
        <v>2</v>
      </c>
      <c r="S7150" s="23">
        <v>0</v>
      </c>
      <c r="T7150" s="47">
        <v>6</v>
      </c>
      <c r="U7150" s="98" t="s">
        <v>111</v>
      </c>
      <c r="V7150" s="98" t="s">
        <v>3139</v>
      </c>
      <c r="W7150" s="69">
        <f t="shared" si="222"/>
        <v>1.8725892505769063E-2</v>
      </c>
    </row>
    <row r="7151" spans="1:23">
      <c r="A7151" s="98">
        <f t="shared" si="223"/>
        <v>1002</v>
      </c>
      <c r="B7151" s="99">
        <v>44408</v>
      </c>
      <c r="C7151" s="23">
        <v>4748</v>
      </c>
      <c r="D7151" s="23">
        <v>9</v>
      </c>
      <c r="E7151" s="98" t="s">
        <v>49</v>
      </c>
      <c r="F7151" s="98" t="s">
        <v>53</v>
      </c>
      <c r="G7151" s="98" t="s">
        <v>4242</v>
      </c>
      <c r="H7151" s="98" t="s">
        <v>9126</v>
      </c>
      <c r="I7151" s="98" t="s">
        <v>6108</v>
      </c>
      <c r="J7151" s="99">
        <v>45410</v>
      </c>
      <c r="K7151" s="107">
        <v>7000000</v>
      </c>
      <c r="L7151" s="98" t="s">
        <v>9127</v>
      </c>
      <c r="M7151" s="23">
        <v>1080</v>
      </c>
      <c r="N7151" s="23">
        <v>1</v>
      </c>
      <c r="O7151" s="107">
        <v>7000000</v>
      </c>
      <c r="P7151" s="23">
        <v>90</v>
      </c>
      <c r="Q7151" s="23">
        <v>2</v>
      </c>
      <c r="R7151" s="23">
        <v>2</v>
      </c>
      <c r="S7151" s="23">
        <v>0</v>
      </c>
      <c r="T7151" s="47">
        <v>6.4166670000000003</v>
      </c>
      <c r="U7151" s="98" t="s">
        <v>111</v>
      </c>
      <c r="V7151" s="98" t="s">
        <v>3139</v>
      </c>
      <c r="W7151" s="69">
        <f t="shared" si="222"/>
        <v>2.002630274788594E-2</v>
      </c>
    </row>
    <row r="7152" spans="1:23">
      <c r="A7152" s="98">
        <f t="shared" si="223"/>
        <v>1002</v>
      </c>
      <c r="B7152" s="99">
        <v>44408</v>
      </c>
      <c r="C7152" s="23">
        <v>4749</v>
      </c>
      <c r="D7152" s="23">
        <v>9</v>
      </c>
      <c r="E7152" s="98" t="s">
        <v>49</v>
      </c>
      <c r="F7152" s="98" t="s">
        <v>53</v>
      </c>
      <c r="G7152" s="98" t="s">
        <v>4242</v>
      </c>
      <c r="H7152" s="98" t="s">
        <v>9126</v>
      </c>
      <c r="I7152" s="98" t="s">
        <v>6108</v>
      </c>
      <c r="J7152" s="99">
        <v>45410</v>
      </c>
      <c r="K7152" s="107">
        <v>5000000</v>
      </c>
      <c r="L7152" s="98" t="s">
        <v>9127</v>
      </c>
      <c r="M7152" s="23">
        <v>1080</v>
      </c>
      <c r="N7152" s="23">
        <v>1</v>
      </c>
      <c r="O7152" s="107">
        <v>5000000</v>
      </c>
      <c r="P7152" s="23">
        <v>90</v>
      </c>
      <c r="Q7152" s="23">
        <v>2</v>
      </c>
      <c r="R7152" s="23">
        <v>2</v>
      </c>
      <c r="S7152" s="23">
        <v>0</v>
      </c>
      <c r="T7152" s="47">
        <v>4.5833329999999997</v>
      </c>
      <c r="U7152" s="98" t="s">
        <v>111</v>
      </c>
      <c r="V7152" s="98" t="s">
        <v>3139</v>
      </c>
      <c r="W7152" s="69">
        <f t="shared" si="222"/>
        <v>1.4304500179357338E-2</v>
      </c>
    </row>
    <row r="7153" spans="1:23">
      <c r="A7153" s="98">
        <f t="shared" si="223"/>
        <v>1732</v>
      </c>
      <c r="B7153" s="99">
        <v>44408</v>
      </c>
      <c r="C7153" s="23">
        <v>4750</v>
      </c>
      <c r="D7153" s="23">
        <v>9</v>
      </c>
      <c r="E7153" s="98" t="s">
        <v>49</v>
      </c>
      <c r="F7153" s="98" t="s">
        <v>53</v>
      </c>
      <c r="G7153" s="98" t="s">
        <v>4242</v>
      </c>
      <c r="H7153" s="98" t="s">
        <v>9126</v>
      </c>
      <c r="I7153" s="98" t="s">
        <v>6108</v>
      </c>
      <c r="J7153" s="99">
        <v>46140</v>
      </c>
      <c r="K7153" s="107">
        <v>18000000</v>
      </c>
      <c r="L7153" s="98" t="s">
        <v>9127</v>
      </c>
      <c r="M7153" s="23">
        <v>1800</v>
      </c>
      <c r="N7153" s="23">
        <v>1</v>
      </c>
      <c r="O7153" s="107">
        <v>18000000</v>
      </c>
      <c r="P7153" s="23">
        <v>180</v>
      </c>
      <c r="Q7153" s="23">
        <v>2</v>
      </c>
      <c r="R7153" s="23">
        <v>2</v>
      </c>
      <c r="S7153" s="23">
        <v>0</v>
      </c>
      <c r="T7153" s="47">
        <v>18</v>
      </c>
      <c r="U7153" s="98" t="s">
        <v>111</v>
      </c>
      <c r="V7153" s="98" t="s">
        <v>3139</v>
      </c>
      <c r="W7153" s="69">
        <f t="shared" si="222"/>
        <v>9.7105526407161719E-2</v>
      </c>
    </row>
    <row r="7154" spans="1:23">
      <c r="A7154" s="98">
        <f t="shared" si="223"/>
        <v>1002</v>
      </c>
      <c r="B7154" s="99">
        <v>44408</v>
      </c>
      <c r="C7154" s="23">
        <v>4751</v>
      </c>
      <c r="D7154" s="23">
        <v>9</v>
      </c>
      <c r="E7154" s="98" t="s">
        <v>49</v>
      </c>
      <c r="F7154" s="98" t="s">
        <v>53</v>
      </c>
      <c r="G7154" s="98" t="s">
        <v>4242</v>
      </c>
      <c r="H7154" s="98" t="s">
        <v>9126</v>
      </c>
      <c r="I7154" s="98" t="s">
        <v>6108</v>
      </c>
      <c r="J7154" s="99">
        <v>45410</v>
      </c>
      <c r="K7154" s="107">
        <v>16000000</v>
      </c>
      <c r="L7154" s="98" t="s">
        <v>9127</v>
      </c>
      <c r="M7154" s="23">
        <v>1080</v>
      </c>
      <c r="N7154" s="23">
        <v>1</v>
      </c>
      <c r="O7154" s="107">
        <v>16000000</v>
      </c>
      <c r="P7154" s="23">
        <v>180</v>
      </c>
      <c r="Q7154" s="23">
        <v>2</v>
      </c>
      <c r="R7154" s="23">
        <v>2</v>
      </c>
      <c r="S7154" s="23">
        <v>0</v>
      </c>
      <c r="T7154" s="47">
        <v>16</v>
      </c>
      <c r="U7154" s="98" t="s">
        <v>111</v>
      </c>
      <c r="V7154" s="98" t="s">
        <v>3139</v>
      </c>
      <c r="W7154" s="69">
        <f t="shared" si="222"/>
        <v>4.9935713348717499E-2</v>
      </c>
    </row>
    <row r="7155" spans="1:23">
      <c r="A7155" s="98">
        <f t="shared" si="223"/>
        <v>1002</v>
      </c>
      <c r="B7155" s="99">
        <v>44408</v>
      </c>
      <c r="C7155" s="23">
        <v>4752</v>
      </c>
      <c r="D7155" s="23">
        <v>9</v>
      </c>
      <c r="E7155" s="98" t="s">
        <v>49</v>
      </c>
      <c r="F7155" s="98" t="s">
        <v>53</v>
      </c>
      <c r="G7155" s="98" t="s">
        <v>4242</v>
      </c>
      <c r="H7155" s="98" t="s">
        <v>9126</v>
      </c>
      <c r="I7155" s="98" t="s">
        <v>6108</v>
      </c>
      <c r="J7155" s="99">
        <v>45410</v>
      </c>
      <c r="K7155" s="107">
        <v>10000000</v>
      </c>
      <c r="L7155" s="98" t="s">
        <v>9127</v>
      </c>
      <c r="M7155" s="23">
        <v>1080</v>
      </c>
      <c r="N7155" s="23">
        <v>1</v>
      </c>
      <c r="O7155" s="107">
        <v>10000000</v>
      </c>
      <c r="P7155" s="23">
        <v>180</v>
      </c>
      <c r="Q7155" s="23">
        <v>2</v>
      </c>
      <c r="R7155" s="23">
        <v>2</v>
      </c>
      <c r="S7155" s="23">
        <v>0</v>
      </c>
      <c r="T7155" s="47">
        <v>10</v>
      </c>
      <c r="U7155" s="98" t="s">
        <v>111</v>
      </c>
      <c r="V7155" s="98" t="s">
        <v>3139</v>
      </c>
      <c r="W7155" s="69">
        <f t="shared" si="222"/>
        <v>3.1209820842948436E-2</v>
      </c>
    </row>
    <row r="7156" spans="1:23">
      <c r="A7156" s="98">
        <f t="shared" si="223"/>
        <v>636</v>
      </c>
      <c r="B7156" s="99">
        <v>44408</v>
      </c>
      <c r="C7156" s="23">
        <v>4753</v>
      </c>
      <c r="D7156" s="23">
        <v>9</v>
      </c>
      <c r="E7156" s="98" t="s">
        <v>49</v>
      </c>
      <c r="F7156" s="98" t="s">
        <v>53</v>
      </c>
      <c r="G7156" s="98" t="s">
        <v>4242</v>
      </c>
      <c r="H7156" s="98" t="s">
        <v>9126</v>
      </c>
      <c r="I7156" s="98" t="s">
        <v>6108</v>
      </c>
      <c r="J7156" s="99">
        <v>45044</v>
      </c>
      <c r="K7156" s="107">
        <v>6500000</v>
      </c>
      <c r="L7156" s="98" t="s">
        <v>9127</v>
      </c>
      <c r="M7156" s="23">
        <v>720</v>
      </c>
      <c r="N7156" s="23">
        <v>1</v>
      </c>
      <c r="O7156" s="107">
        <v>6500000</v>
      </c>
      <c r="P7156" s="23">
        <v>30</v>
      </c>
      <c r="Q7156" s="23">
        <v>2</v>
      </c>
      <c r="R7156" s="23">
        <v>2</v>
      </c>
      <c r="S7156" s="23">
        <v>0</v>
      </c>
      <c r="T7156" s="47">
        <v>5.6875010000000001</v>
      </c>
      <c r="U7156" s="98" t="s">
        <v>111</v>
      </c>
      <c r="V7156" s="98" t="s">
        <v>3139</v>
      </c>
      <c r="W7156" s="69">
        <f t="shared" si="222"/>
        <v>1.1266840747864401E-2</v>
      </c>
    </row>
    <row r="7157" spans="1:23">
      <c r="A7157" s="98">
        <f t="shared" si="223"/>
        <v>1002</v>
      </c>
      <c r="B7157" s="99">
        <v>44408</v>
      </c>
      <c r="C7157" s="23">
        <v>4754</v>
      </c>
      <c r="D7157" s="23">
        <v>9</v>
      </c>
      <c r="E7157" s="98" t="s">
        <v>49</v>
      </c>
      <c r="F7157" s="98" t="s">
        <v>53</v>
      </c>
      <c r="G7157" s="98" t="s">
        <v>4242</v>
      </c>
      <c r="H7157" s="98" t="s">
        <v>9126</v>
      </c>
      <c r="I7157" s="98" t="s">
        <v>6108</v>
      </c>
      <c r="J7157" s="99">
        <v>45410</v>
      </c>
      <c r="K7157" s="107">
        <v>60000000</v>
      </c>
      <c r="L7157" s="98" t="s">
        <v>9127</v>
      </c>
      <c r="M7157" s="23">
        <v>1080</v>
      </c>
      <c r="N7157" s="23">
        <v>1</v>
      </c>
      <c r="O7157" s="107">
        <v>60000000</v>
      </c>
      <c r="P7157" s="23">
        <v>180</v>
      </c>
      <c r="Q7157" s="23">
        <v>2</v>
      </c>
      <c r="R7157" s="23">
        <v>2</v>
      </c>
      <c r="S7157" s="23">
        <v>0</v>
      </c>
      <c r="T7157" s="47">
        <v>60.168835999999999</v>
      </c>
      <c r="U7157" s="98" t="s">
        <v>111</v>
      </c>
      <c r="V7157" s="98" t="s">
        <v>3139</v>
      </c>
      <c r="W7157" s="69">
        <f t="shared" si="222"/>
        <v>0.18778585918887461</v>
      </c>
    </row>
    <row r="7158" spans="1:23">
      <c r="A7158" s="98">
        <f t="shared" si="223"/>
        <v>1002</v>
      </c>
      <c r="B7158" s="99">
        <v>44408</v>
      </c>
      <c r="C7158" s="23">
        <v>4755</v>
      </c>
      <c r="D7158" s="23">
        <v>9</v>
      </c>
      <c r="E7158" s="98" t="s">
        <v>49</v>
      </c>
      <c r="F7158" s="98" t="s">
        <v>53</v>
      </c>
      <c r="G7158" s="98" t="s">
        <v>4242</v>
      </c>
      <c r="H7158" s="98" t="s">
        <v>9126</v>
      </c>
      <c r="I7158" s="98" t="s">
        <v>6108</v>
      </c>
      <c r="J7158" s="99">
        <v>45410</v>
      </c>
      <c r="K7158" s="107">
        <v>10000000</v>
      </c>
      <c r="L7158" s="98" t="s">
        <v>9127</v>
      </c>
      <c r="M7158" s="23">
        <v>1080</v>
      </c>
      <c r="N7158" s="23">
        <v>1</v>
      </c>
      <c r="O7158" s="107">
        <v>10000000</v>
      </c>
      <c r="P7158" s="23">
        <v>180</v>
      </c>
      <c r="Q7158" s="23">
        <v>2</v>
      </c>
      <c r="R7158" s="23">
        <v>2</v>
      </c>
      <c r="S7158" s="23">
        <v>0</v>
      </c>
      <c r="T7158" s="47">
        <v>10</v>
      </c>
      <c r="U7158" s="98" t="s">
        <v>111</v>
      </c>
      <c r="V7158" s="98" t="s">
        <v>3139</v>
      </c>
      <c r="W7158" s="69">
        <f t="shared" si="222"/>
        <v>3.1209820842948436E-2</v>
      </c>
    </row>
    <row r="7159" spans="1:23">
      <c r="A7159" s="98">
        <f t="shared" si="223"/>
        <v>1002</v>
      </c>
      <c r="B7159" s="99">
        <v>44408</v>
      </c>
      <c r="C7159" s="23">
        <v>4756</v>
      </c>
      <c r="D7159" s="23">
        <v>9</v>
      </c>
      <c r="E7159" s="98" t="s">
        <v>49</v>
      </c>
      <c r="F7159" s="98" t="s">
        <v>53</v>
      </c>
      <c r="G7159" s="98" t="s">
        <v>4242</v>
      </c>
      <c r="H7159" s="98" t="s">
        <v>9126</v>
      </c>
      <c r="I7159" s="98" t="s">
        <v>6108</v>
      </c>
      <c r="J7159" s="99">
        <v>45410</v>
      </c>
      <c r="K7159" s="107">
        <v>7000000</v>
      </c>
      <c r="L7159" s="98" t="s">
        <v>9127</v>
      </c>
      <c r="M7159" s="23">
        <v>1080</v>
      </c>
      <c r="N7159" s="23">
        <v>1</v>
      </c>
      <c r="O7159" s="107">
        <v>7000000</v>
      </c>
      <c r="P7159" s="23">
        <v>180</v>
      </c>
      <c r="Q7159" s="23">
        <v>2</v>
      </c>
      <c r="R7159" s="23">
        <v>2</v>
      </c>
      <c r="S7159" s="23">
        <v>0</v>
      </c>
      <c r="T7159" s="47">
        <v>7</v>
      </c>
      <c r="U7159" s="98" t="s">
        <v>111</v>
      </c>
      <c r="V7159" s="98" t="s">
        <v>3139</v>
      </c>
      <c r="W7159" s="69">
        <f t="shared" si="222"/>
        <v>2.1846874590063906E-2</v>
      </c>
    </row>
    <row r="7160" spans="1:23">
      <c r="A7160" s="98">
        <f t="shared" si="223"/>
        <v>1002</v>
      </c>
      <c r="B7160" s="99">
        <v>44408</v>
      </c>
      <c r="C7160" s="23">
        <v>4757</v>
      </c>
      <c r="D7160" s="23">
        <v>9</v>
      </c>
      <c r="E7160" s="98" t="s">
        <v>49</v>
      </c>
      <c r="F7160" s="98" t="s">
        <v>53</v>
      </c>
      <c r="G7160" s="98" t="s">
        <v>4242</v>
      </c>
      <c r="H7160" s="98" t="s">
        <v>9126</v>
      </c>
      <c r="I7160" s="98" t="s">
        <v>6108</v>
      </c>
      <c r="J7160" s="99">
        <v>45410</v>
      </c>
      <c r="K7160" s="107">
        <v>8000000</v>
      </c>
      <c r="L7160" s="98" t="s">
        <v>9127</v>
      </c>
      <c r="M7160" s="23">
        <v>1080</v>
      </c>
      <c r="N7160" s="23">
        <v>1</v>
      </c>
      <c r="O7160" s="107">
        <v>8000000</v>
      </c>
      <c r="P7160" s="23">
        <v>180</v>
      </c>
      <c r="Q7160" s="23">
        <v>2</v>
      </c>
      <c r="R7160" s="23">
        <v>2</v>
      </c>
      <c r="S7160" s="23">
        <v>0</v>
      </c>
      <c r="T7160" s="47">
        <v>8</v>
      </c>
      <c r="U7160" s="98" t="s">
        <v>111</v>
      </c>
      <c r="V7160" s="98" t="s">
        <v>3139</v>
      </c>
      <c r="W7160" s="69">
        <f t="shared" si="222"/>
        <v>2.4967856674358749E-2</v>
      </c>
    </row>
    <row r="7161" spans="1:23">
      <c r="A7161" s="98">
        <f t="shared" si="223"/>
        <v>1002</v>
      </c>
      <c r="B7161" s="99">
        <v>44408</v>
      </c>
      <c r="C7161" s="23">
        <v>4758</v>
      </c>
      <c r="D7161" s="23">
        <v>9</v>
      </c>
      <c r="E7161" s="98" t="s">
        <v>49</v>
      </c>
      <c r="F7161" s="98" t="s">
        <v>53</v>
      </c>
      <c r="G7161" s="98" t="s">
        <v>4242</v>
      </c>
      <c r="H7161" s="98" t="s">
        <v>9126</v>
      </c>
      <c r="I7161" s="98" t="s">
        <v>6108</v>
      </c>
      <c r="J7161" s="99">
        <v>45410</v>
      </c>
      <c r="K7161" s="107">
        <v>10000000</v>
      </c>
      <c r="L7161" s="98" t="s">
        <v>9127</v>
      </c>
      <c r="M7161" s="23">
        <v>1080</v>
      </c>
      <c r="N7161" s="23">
        <v>1</v>
      </c>
      <c r="O7161" s="107">
        <v>10000000</v>
      </c>
      <c r="P7161" s="23">
        <v>180</v>
      </c>
      <c r="Q7161" s="23">
        <v>2</v>
      </c>
      <c r="R7161" s="23">
        <v>2</v>
      </c>
      <c r="S7161" s="23">
        <v>0</v>
      </c>
      <c r="T7161" s="47">
        <v>10</v>
      </c>
      <c r="U7161" s="98" t="s">
        <v>111</v>
      </c>
      <c r="V7161" s="98" t="s">
        <v>3139</v>
      </c>
      <c r="W7161" s="69">
        <f t="shared" si="222"/>
        <v>3.1209820842948436E-2</v>
      </c>
    </row>
    <row r="7162" spans="1:23">
      <c r="A7162" s="98">
        <f t="shared" si="223"/>
        <v>1732</v>
      </c>
      <c r="B7162" s="99">
        <v>44408</v>
      </c>
      <c r="C7162" s="23">
        <v>4759</v>
      </c>
      <c r="D7162" s="23">
        <v>9</v>
      </c>
      <c r="E7162" s="98" t="s">
        <v>49</v>
      </c>
      <c r="F7162" s="98" t="s">
        <v>53</v>
      </c>
      <c r="G7162" s="98" t="s">
        <v>4242</v>
      </c>
      <c r="H7162" s="98" t="s">
        <v>9126</v>
      </c>
      <c r="I7162" s="98" t="s">
        <v>6108</v>
      </c>
      <c r="J7162" s="99">
        <v>46140</v>
      </c>
      <c r="K7162" s="107">
        <v>7000000</v>
      </c>
      <c r="L7162" s="98" t="s">
        <v>9127</v>
      </c>
      <c r="M7162" s="23">
        <v>1800</v>
      </c>
      <c r="N7162" s="23">
        <v>1</v>
      </c>
      <c r="O7162" s="107">
        <v>7000000</v>
      </c>
      <c r="P7162" s="23">
        <v>180</v>
      </c>
      <c r="Q7162" s="23">
        <v>2</v>
      </c>
      <c r="R7162" s="23">
        <v>2</v>
      </c>
      <c r="S7162" s="23">
        <v>0</v>
      </c>
      <c r="T7162" s="47">
        <v>7</v>
      </c>
      <c r="U7162" s="98" t="s">
        <v>111</v>
      </c>
      <c r="V7162" s="98" t="s">
        <v>3139</v>
      </c>
      <c r="W7162" s="69">
        <f t="shared" si="222"/>
        <v>3.776326026945178E-2</v>
      </c>
    </row>
    <row r="7163" spans="1:23">
      <c r="A7163" s="98">
        <f t="shared" si="223"/>
        <v>636</v>
      </c>
      <c r="B7163" s="99">
        <v>44408</v>
      </c>
      <c r="C7163" s="23">
        <v>4760</v>
      </c>
      <c r="D7163" s="23">
        <v>9</v>
      </c>
      <c r="E7163" s="98" t="s">
        <v>49</v>
      </c>
      <c r="F7163" s="98" t="s">
        <v>53</v>
      </c>
      <c r="G7163" s="98" t="s">
        <v>4242</v>
      </c>
      <c r="H7163" s="98" t="s">
        <v>9126</v>
      </c>
      <c r="I7163" s="98" t="s">
        <v>6108</v>
      </c>
      <c r="J7163" s="99">
        <v>45044</v>
      </c>
      <c r="K7163" s="107">
        <v>20000000</v>
      </c>
      <c r="L7163" s="98" t="s">
        <v>9127</v>
      </c>
      <c r="M7163" s="23">
        <v>720</v>
      </c>
      <c r="N7163" s="23">
        <v>1</v>
      </c>
      <c r="O7163" s="107">
        <v>20000000</v>
      </c>
      <c r="P7163" s="23">
        <v>30</v>
      </c>
      <c r="Q7163" s="23">
        <v>2</v>
      </c>
      <c r="R7163" s="23">
        <v>2</v>
      </c>
      <c r="S7163" s="23">
        <v>0</v>
      </c>
      <c r="T7163" s="47">
        <v>17.500001000000001</v>
      </c>
      <c r="U7163" s="98" t="s">
        <v>111</v>
      </c>
      <c r="V7163" s="98" t="s">
        <v>3139</v>
      </c>
      <c r="W7163" s="69">
        <f t="shared" si="222"/>
        <v>3.466719818677267E-2</v>
      </c>
    </row>
    <row r="7164" spans="1:23">
      <c r="A7164" s="98">
        <f t="shared" si="223"/>
        <v>1002</v>
      </c>
      <c r="B7164" s="99">
        <v>44408</v>
      </c>
      <c r="C7164" s="23">
        <v>4761</v>
      </c>
      <c r="D7164" s="23">
        <v>9</v>
      </c>
      <c r="E7164" s="98" t="s">
        <v>49</v>
      </c>
      <c r="F7164" s="98" t="s">
        <v>53</v>
      </c>
      <c r="G7164" s="98" t="s">
        <v>4242</v>
      </c>
      <c r="H7164" s="98" t="s">
        <v>9126</v>
      </c>
      <c r="I7164" s="98" t="s">
        <v>6108</v>
      </c>
      <c r="J7164" s="99">
        <v>45410</v>
      </c>
      <c r="K7164" s="107">
        <v>10000000</v>
      </c>
      <c r="L7164" s="98" t="s">
        <v>9127</v>
      </c>
      <c r="M7164" s="23">
        <v>1080</v>
      </c>
      <c r="N7164" s="23">
        <v>1</v>
      </c>
      <c r="O7164" s="107">
        <v>10000000</v>
      </c>
      <c r="P7164" s="23">
        <v>180</v>
      </c>
      <c r="Q7164" s="23">
        <v>2</v>
      </c>
      <c r="R7164" s="23">
        <v>2</v>
      </c>
      <c r="S7164" s="23">
        <v>0</v>
      </c>
      <c r="T7164" s="47">
        <v>10</v>
      </c>
      <c r="U7164" s="98" t="s">
        <v>111</v>
      </c>
      <c r="V7164" s="98" t="s">
        <v>3139</v>
      </c>
      <c r="W7164" s="69">
        <f t="shared" si="222"/>
        <v>3.1209820842948436E-2</v>
      </c>
    </row>
    <row r="7165" spans="1:23">
      <c r="A7165" s="98">
        <f t="shared" si="223"/>
        <v>1002</v>
      </c>
      <c r="B7165" s="99">
        <v>44408</v>
      </c>
      <c r="C7165" s="23">
        <v>4762</v>
      </c>
      <c r="D7165" s="23">
        <v>9</v>
      </c>
      <c r="E7165" s="98" t="s">
        <v>49</v>
      </c>
      <c r="F7165" s="98" t="s">
        <v>53</v>
      </c>
      <c r="G7165" s="98" t="s">
        <v>4242</v>
      </c>
      <c r="H7165" s="98" t="s">
        <v>9126</v>
      </c>
      <c r="I7165" s="98" t="s">
        <v>6108</v>
      </c>
      <c r="J7165" s="99">
        <v>45410</v>
      </c>
      <c r="K7165" s="107">
        <v>7000000</v>
      </c>
      <c r="L7165" s="98" t="s">
        <v>9127</v>
      </c>
      <c r="M7165" s="23">
        <v>1080</v>
      </c>
      <c r="N7165" s="23">
        <v>1</v>
      </c>
      <c r="O7165" s="107">
        <v>7000000</v>
      </c>
      <c r="P7165" s="23">
        <v>90</v>
      </c>
      <c r="Q7165" s="23">
        <v>2</v>
      </c>
      <c r="R7165" s="23">
        <v>2</v>
      </c>
      <c r="S7165" s="23">
        <v>0</v>
      </c>
      <c r="T7165" s="47">
        <v>6.4166670000000003</v>
      </c>
      <c r="U7165" s="98" t="s">
        <v>111</v>
      </c>
      <c r="V7165" s="98" t="s">
        <v>3139</v>
      </c>
      <c r="W7165" s="69">
        <f t="shared" si="222"/>
        <v>2.002630274788594E-2</v>
      </c>
    </row>
    <row r="7166" spans="1:23">
      <c r="A7166" s="98">
        <f t="shared" si="223"/>
        <v>1732</v>
      </c>
      <c r="B7166" s="99">
        <v>44408</v>
      </c>
      <c r="C7166" s="23">
        <v>4763</v>
      </c>
      <c r="D7166" s="23">
        <v>9</v>
      </c>
      <c r="E7166" s="98" t="s">
        <v>49</v>
      </c>
      <c r="F7166" s="98" t="s">
        <v>53</v>
      </c>
      <c r="G7166" s="98" t="s">
        <v>4242</v>
      </c>
      <c r="H7166" s="98" t="s">
        <v>9126</v>
      </c>
      <c r="I7166" s="98" t="s">
        <v>6108</v>
      </c>
      <c r="J7166" s="99">
        <v>46140</v>
      </c>
      <c r="K7166" s="107">
        <v>15000000</v>
      </c>
      <c r="L7166" s="98" t="s">
        <v>9127</v>
      </c>
      <c r="M7166" s="23">
        <v>1800</v>
      </c>
      <c r="N7166" s="23">
        <v>1</v>
      </c>
      <c r="O7166" s="107">
        <v>15000000</v>
      </c>
      <c r="P7166" s="23">
        <v>180</v>
      </c>
      <c r="Q7166" s="23">
        <v>2</v>
      </c>
      <c r="R7166" s="23">
        <v>2</v>
      </c>
      <c r="S7166" s="23">
        <v>0</v>
      </c>
      <c r="T7166" s="47">
        <v>15</v>
      </c>
      <c r="U7166" s="98" t="s">
        <v>111</v>
      </c>
      <c r="V7166" s="98" t="s">
        <v>3139</v>
      </c>
      <c r="W7166" s="69">
        <f t="shared" si="222"/>
        <v>8.0921272005968103E-2</v>
      </c>
    </row>
    <row r="7167" spans="1:23">
      <c r="A7167" s="98">
        <f t="shared" si="223"/>
        <v>1732</v>
      </c>
      <c r="B7167" s="99">
        <v>44408</v>
      </c>
      <c r="C7167" s="23">
        <v>4764</v>
      </c>
      <c r="D7167" s="23">
        <v>9</v>
      </c>
      <c r="E7167" s="98" t="s">
        <v>49</v>
      </c>
      <c r="F7167" s="98" t="s">
        <v>53</v>
      </c>
      <c r="G7167" s="98" t="s">
        <v>4242</v>
      </c>
      <c r="H7167" s="98" t="s">
        <v>9126</v>
      </c>
      <c r="I7167" s="98" t="s">
        <v>6108</v>
      </c>
      <c r="J7167" s="99">
        <v>46140</v>
      </c>
      <c r="K7167" s="107">
        <v>10000000</v>
      </c>
      <c r="L7167" s="98" t="s">
        <v>9127</v>
      </c>
      <c r="M7167" s="23">
        <v>1800</v>
      </c>
      <c r="N7167" s="23">
        <v>1</v>
      </c>
      <c r="O7167" s="107">
        <v>10000000</v>
      </c>
      <c r="P7167" s="23">
        <v>180</v>
      </c>
      <c r="Q7167" s="23">
        <v>2</v>
      </c>
      <c r="R7167" s="23">
        <v>2</v>
      </c>
      <c r="S7167" s="23">
        <v>0</v>
      </c>
      <c r="T7167" s="47">
        <v>10</v>
      </c>
      <c r="U7167" s="98" t="s">
        <v>111</v>
      </c>
      <c r="V7167" s="98" t="s">
        <v>3139</v>
      </c>
      <c r="W7167" s="69">
        <f t="shared" si="222"/>
        <v>5.3947514670645402E-2</v>
      </c>
    </row>
    <row r="7168" spans="1:23">
      <c r="A7168" s="98">
        <f t="shared" si="223"/>
        <v>1732</v>
      </c>
      <c r="B7168" s="99">
        <v>44408</v>
      </c>
      <c r="C7168" s="23">
        <v>4765</v>
      </c>
      <c r="D7168" s="23">
        <v>9</v>
      </c>
      <c r="E7168" s="98" t="s">
        <v>49</v>
      </c>
      <c r="F7168" s="98" t="s">
        <v>53</v>
      </c>
      <c r="G7168" s="98" t="s">
        <v>4242</v>
      </c>
      <c r="H7168" s="98" t="s">
        <v>9126</v>
      </c>
      <c r="I7168" s="98" t="s">
        <v>6108</v>
      </c>
      <c r="J7168" s="99">
        <v>46140</v>
      </c>
      <c r="K7168" s="107">
        <v>5500000</v>
      </c>
      <c r="L7168" s="98" t="s">
        <v>9127</v>
      </c>
      <c r="M7168" s="23">
        <v>1800</v>
      </c>
      <c r="N7168" s="23">
        <v>1</v>
      </c>
      <c r="O7168" s="107">
        <v>5500000</v>
      </c>
      <c r="P7168" s="23">
        <v>180</v>
      </c>
      <c r="Q7168" s="23">
        <v>2</v>
      </c>
      <c r="R7168" s="23">
        <v>2</v>
      </c>
      <c r="S7168" s="23">
        <v>0</v>
      </c>
      <c r="T7168" s="47">
        <v>5.5</v>
      </c>
      <c r="U7168" s="98" t="s">
        <v>111</v>
      </c>
      <c r="V7168" s="98" t="s">
        <v>3139</v>
      </c>
      <c r="W7168" s="69">
        <f t="shared" si="222"/>
        <v>2.9671133068854969E-2</v>
      </c>
    </row>
    <row r="7169" spans="1:23">
      <c r="A7169" s="98">
        <f t="shared" si="223"/>
        <v>1732</v>
      </c>
      <c r="B7169" s="99">
        <v>44408</v>
      </c>
      <c r="C7169" s="23">
        <v>4766</v>
      </c>
      <c r="D7169" s="23">
        <v>9</v>
      </c>
      <c r="E7169" s="98" t="s">
        <v>49</v>
      </c>
      <c r="F7169" s="98" t="s">
        <v>53</v>
      </c>
      <c r="G7169" s="98" t="s">
        <v>4242</v>
      </c>
      <c r="H7169" s="98" t="s">
        <v>9126</v>
      </c>
      <c r="I7169" s="98" t="s">
        <v>6108</v>
      </c>
      <c r="J7169" s="99">
        <v>46140</v>
      </c>
      <c r="K7169" s="107">
        <v>20000000</v>
      </c>
      <c r="L7169" s="98" t="s">
        <v>9127</v>
      </c>
      <c r="M7169" s="23">
        <v>1800</v>
      </c>
      <c r="N7169" s="23">
        <v>1</v>
      </c>
      <c r="O7169" s="107">
        <v>20000000</v>
      </c>
      <c r="P7169" s="23">
        <v>180</v>
      </c>
      <c r="Q7169" s="23">
        <v>2</v>
      </c>
      <c r="R7169" s="23">
        <v>2</v>
      </c>
      <c r="S7169" s="23">
        <v>0</v>
      </c>
      <c r="T7169" s="47">
        <v>20</v>
      </c>
      <c r="U7169" s="98" t="s">
        <v>111</v>
      </c>
      <c r="V7169" s="98" t="s">
        <v>3139</v>
      </c>
      <c r="W7169" s="69">
        <f t="shared" si="222"/>
        <v>0.1078950293412908</v>
      </c>
    </row>
    <row r="7170" spans="1:23">
      <c r="A7170" s="98">
        <f t="shared" si="223"/>
        <v>1732</v>
      </c>
      <c r="B7170" s="99">
        <v>44408</v>
      </c>
      <c r="C7170" s="23">
        <v>4767</v>
      </c>
      <c r="D7170" s="23">
        <v>9</v>
      </c>
      <c r="E7170" s="98" t="s">
        <v>49</v>
      </c>
      <c r="F7170" s="98" t="s">
        <v>53</v>
      </c>
      <c r="G7170" s="98" t="s">
        <v>4242</v>
      </c>
      <c r="H7170" s="98" t="s">
        <v>9126</v>
      </c>
      <c r="I7170" s="98" t="s">
        <v>6108</v>
      </c>
      <c r="J7170" s="99">
        <v>46140</v>
      </c>
      <c r="K7170" s="107">
        <v>50000000</v>
      </c>
      <c r="L7170" s="98" t="s">
        <v>9127</v>
      </c>
      <c r="M7170" s="23">
        <v>1800</v>
      </c>
      <c r="N7170" s="23">
        <v>1</v>
      </c>
      <c r="O7170" s="107">
        <v>50000000</v>
      </c>
      <c r="P7170" s="23">
        <v>180</v>
      </c>
      <c r="Q7170" s="23">
        <v>2</v>
      </c>
      <c r="R7170" s="23">
        <v>2</v>
      </c>
      <c r="S7170" s="23">
        <v>0</v>
      </c>
      <c r="T7170" s="47">
        <v>50</v>
      </c>
      <c r="U7170" s="98" t="s">
        <v>111</v>
      </c>
      <c r="V7170" s="98" t="s">
        <v>3139</v>
      </c>
      <c r="W7170" s="69">
        <f t="shared" ref="W7170:W7233" si="224">+T7170/SUM($T$2:$T$5848)*A7170</f>
        <v>0.26973757335322701</v>
      </c>
    </row>
    <row r="7171" spans="1:23">
      <c r="A7171" s="98">
        <f t="shared" ref="A7171:A7234" si="225">+J7171-B7171</f>
        <v>1732</v>
      </c>
      <c r="B7171" s="99">
        <v>44408</v>
      </c>
      <c r="C7171" s="23">
        <v>4768</v>
      </c>
      <c r="D7171" s="23">
        <v>9</v>
      </c>
      <c r="E7171" s="98" t="s">
        <v>49</v>
      </c>
      <c r="F7171" s="98" t="s">
        <v>53</v>
      </c>
      <c r="G7171" s="98" t="s">
        <v>4242</v>
      </c>
      <c r="H7171" s="98" t="s">
        <v>9126</v>
      </c>
      <c r="I7171" s="98" t="s">
        <v>6108</v>
      </c>
      <c r="J7171" s="99">
        <v>46140</v>
      </c>
      <c r="K7171" s="107">
        <v>27000000</v>
      </c>
      <c r="L7171" s="98" t="s">
        <v>9127</v>
      </c>
      <c r="M7171" s="23">
        <v>1800</v>
      </c>
      <c r="N7171" s="23">
        <v>1</v>
      </c>
      <c r="O7171" s="107">
        <v>27000000</v>
      </c>
      <c r="P7171" s="23">
        <v>180</v>
      </c>
      <c r="Q7171" s="23">
        <v>2</v>
      </c>
      <c r="R7171" s="23">
        <v>2</v>
      </c>
      <c r="S7171" s="23">
        <v>0</v>
      </c>
      <c r="T7171" s="47">
        <v>27</v>
      </c>
      <c r="U7171" s="98" t="s">
        <v>111</v>
      </c>
      <c r="V7171" s="98" t="s">
        <v>3139</v>
      </c>
      <c r="W7171" s="69">
        <f t="shared" si="224"/>
        <v>0.14565828961074259</v>
      </c>
    </row>
    <row r="7172" spans="1:23">
      <c r="A7172" s="98">
        <f t="shared" si="225"/>
        <v>1732</v>
      </c>
      <c r="B7172" s="99">
        <v>44408</v>
      </c>
      <c r="C7172" s="23">
        <v>4769</v>
      </c>
      <c r="D7172" s="23">
        <v>9</v>
      </c>
      <c r="E7172" s="98" t="s">
        <v>49</v>
      </c>
      <c r="F7172" s="98" t="s">
        <v>53</v>
      </c>
      <c r="G7172" s="98" t="s">
        <v>4242</v>
      </c>
      <c r="H7172" s="98" t="s">
        <v>9126</v>
      </c>
      <c r="I7172" s="98" t="s">
        <v>6108</v>
      </c>
      <c r="J7172" s="99">
        <v>46140</v>
      </c>
      <c r="K7172" s="107">
        <v>20000000</v>
      </c>
      <c r="L7172" s="98" t="s">
        <v>9127</v>
      </c>
      <c r="M7172" s="23">
        <v>1800</v>
      </c>
      <c r="N7172" s="23">
        <v>1</v>
      </c>
      <c r="O7172" s="107">
        <v>20000000</v>
      </c>
      <c r="P7172" s="23">
        <v>180</v>
      </c>
      <c r="Q7172" s="23">
        <v>2</v>
      </c>
      <c r="R7172" s="23">
        <v>2</v>
      </c>
      <c r="S7172" s="23">
        <v>0</v>
      </c>
      <c r="T7172" s="47">
        <v>20</v>
      </c>
      <c r="U7172" s="98" t="s">
        <v>111</v>
      </c>
      <c r="V7172" s="98" t="s">
        <v>3139</v>
      </c>
      <c r="W7172" s="69">
        <f t="shared" si="224"/>
        <v>0.1078950293412908</v>
      </c>
    </row>
    <row r="7173" spans="1:23">
      <c r="A7173" s="98">
        <f t="shared" si="225"/>
        <v>1732</v>
      </c>
      <c r="B7173" s="99">
        <v>44408</v>
      </c>
      <c r="C7173" s="23">
        <v>4770</v>
      </c>
      <c r="D7173" s="23">
        <v>9</v>
      </c>
      <c r="E7173" s="98" t="s">
        <v>49</v>
      </c>
      <c r="F7173" s="98" t="s">
        <v>53</v>
      </c>
      <c r="G7173" s="98" t="s">
        <v>4242</v>
      </c>
      <c r="H7173" s="98" t="s">
        <v>9126</v>
      </c>
      <c r="I7173" s="98" t="s">
        <v>6108</v>
      </c>
      <c r="J7173" s="99">
        <v>46140</v>
      </c>
      <c r="K7173" s="107">
        <v>7000000</v>
      </c>
      <c r="L7173" s="98" t="s">
        <v>9127</v>
      </c>
      <c r="M7173" s="23">
        <v>1800</v>
      </c>
      <c r="N7173" s="23">
        <v>1</v>
      </c>
      <c r="O7173" s="107">
        <v>7000000</v>
      </c>
      <c r="P7173" s="23">
        <v>180</v>
      </c>
      <c r="Q7173" s="23">
        <v>2</v>
      </c>
      <c r="R7173" s="23">
        <v>2</v>
      </c>
      <c r="S7173" s="23">
        <v>0</v>
      </c>
      <c r="T7173" s="47">
        <v>7</v>
      </c>
      <c r="U7173" s="98" t="s">
        <v>111</v>
      </c>
      <c r="V7173" s="98" t="s">
        <v>3139</v>
      </c>
      <c r="W7173" s="69">
        <f t="shared" si="224"/>
        <v>3.776326026945178E-2</v>
      </c>
    </row>
    <row r="7174" spans="1:23">
      <c r="A7174" s="98">
        <f t="shared" si="225"/>
        <v>1002</v>
      </c>
      <c r="B7174" s="99">
        <v>44408</v>
      </c>
      <c r="C7174" s="23">
        <v>4771</v>
      </c>
      <c r="D7174" s="23">
        <v>9</v>
      </c>
      <c r="E7174" s="98" t="s">
        <v>49</v>
      </c>
      <c r="F7174" s="98" t="s">
        <v>53</v>
      </c>
      <c r="G7174" s="98" t="s">
        <v>4242</v>
      </c>
      <c r="H7174" s="98" t="s">
        <v>9126</v>
      </c>
      <c r="I7174" s="98" t="s">
        <v>6108</v>
      </c>
      <c r="J7174" s="99">
        <v>45410</v>
      </c>
      <c r="K7174" s="107">
        <v>8000000</v>
      </c>
      <c r="L7174" s="98" t="s">
        <v>9127</v>
      </c>
      <c r="M7174" s="23">
        <v>1080</v>
      </c>
      <c r="N7174" s="23">
        <v>1</v>
      </c>
      <c r="O7174" s="107">
        <v>8000000</v>
      </c>
      <c r="P7174" s="23">
        <v>180</v>
      </c>
      <c r="Q7174" s="23">
        <v>2</v>
      </c>
      <c r="R7174" s="23">
        <v>2</v>
      </c>
      <c r="S7174" s="23">
        <v>0</v>
      </c>
      <c r="T7174" s="47">
        <v>8</v>
      </c>
      <c r="U7174" s="98" t="s">
        <v>111</v>
      </c>
      <c r="V7174" s="98" t="s">
        <v>3139</v>
      </c>
      <c r="W7174" s="69">
        <f t="shared" si="224"/>
        <v>2.4967856674358749E-2</v>
      </c>
    </row>
    <row r="7175" spans="1:23">
      <c r="A7175" s="98">
        <f t="shared" si="225"/>
        <v>1732</v>
      </c>
      <c r="B7175" s="99">
        <v>44408</v>
      </c>
      <c r="C7175" s="23">
        <v>4772</v>
      </c>
      <c r="D7175" s="23">
        <v>9</v>
      </c>
      <c r="E7175" s="98" t="s">
        <v>49</v>
      </c>
      <c r="F7175" s="98" t="s">
        <v>53</v>
      </c>
      <c r="G7175" s="98" t="s">
        <v>4242</v>
      </c>
      <c r="H7175" s="98" t="s">
        <v>9126</v>
      </c>
      <c r="I7175" s="98" t="s">
        <v>6108</v>
      </c>
      <c r="J7175" s="99">
        <v>46140</v>
      </c>
      <c r="K7175" s="107">
        <v>7000000</v>
      </c>
      <c r="L7175" s="98" t="s">
        <v>9127</v>
      </c>
      <c r="M7175" s="23">
        <v>1800</v>
      </c>
      <c r="N7175" s="23">
        <v>1</v>
      </c>
      <c r="O7175" s="107">
        <v>7000000</v>
      </c>
      <c r="P7175" s="23">
        <v>180</v>
      </c>
      <c r="Q7175" s="23">
        <v>2</v>
      </c>
      <c r="R7175" s="23">
        <v>2</v>
      </c>
      <c r="S7175" s="23">
        <v>0</v>
      </c>
      <c r="T7175" s="47">
        <v>7</v>
      </c>
      <c r="U7175" s="98" t="s">
        <v>111</v>
      </c>
      <c r="V7175" s="98" t="s">
        <v>3139</v>
      </c>
      <c r="W7175" s="69">
        <f t="shared" si="224"/>
        <v>3.776326026945178E-2</v>
      </c>
    </row>
    <row r="7176" spans="1:23">
      <c r="A7176" s="98">
        <f t="shared" si="225"/>
        <v>1733</v>
      </c>
      <c r="B7176" s="99">
        <v>44408</v>
      </c>
      <c r="C7176" s="23">
        <v>4773</v>
      </c>
      <c r="D7176" s="23">
        <v>9</v>
      </c>
      <c r="E7176" s="98" t="s">
        <v>49</v>
      </c>
      <c r="F7176" s="98" t="s">
        <v>53</v>
      </c>
      <c r="G7176" s="98" t="s">
        <v>4242</v>
      </c>
      <c r="H7176" s="98" t="s">
        <v>9126</v>
      </c>
      <c r="I7176" s="98" t="s">
        <v>5983</v>
      </c>
      <c r="J7176" s="99">
        <v>46141</v>
      </c>
      <c r="K7176" s="107">
        <v>12000000</v>
      </c>
      <c r="L7176" s="98" t="s">
        <v>9127</v>
      </c>
      <c r="M7176" s="23">
        <v>1800</v>
      </c>
      <c r="N7176" s="23">
        <v>1</v>
      </c>
      <c r="O7176" s="107">
        <v>12000000</v>
      </c>
      <c r="P7176" s="23">
        <v>180</v>
      </c>
      <c r="Q7176" s="23">
        <v>2</v>
      </c>
      <c r="R7176" s="23">
        <v>2</v>
      </c>
      <c r="S7176" s="23">
        <v>0</v>
      </c>
      <c r="T7176" s="47">
        <v>12</v>
      </c>
      <c r="U7176" s="98" t="s">
        <v>111</v>
      </c>
      <c r="V7176" s="98" t="s">
        <v>3139</v>
      </c>
      <c r="W7176" s="69">
        <f t="shared" si="224"/>
        <v>6.4774394635724125E-2</v>
      </c>
    </row>
    <row r="7177" spans="1:23">
      <c r="A7177" s="98">
        <f t="shared" si="225"/>
        <v>1003</v>
      </c>
      <c r="B7177" s="99">
        <v>44408</v>
      </c>
      <c r="C7177" s="23">
        <v>4774</v>
      </c>
      <c r="D7177" s="23">
        <v>9</v>
      </c>
      <c r="E7177" s="98" t="s">
        <v>49</v>
      </c>
      <c r="F7177" s="98" t="s">
        <v>53</v>
      </c>
      <c r="G7177" s="98" t="s">
        <v>4242</v>
      </c>
      <c r="H7177" s="98" t="s">
        <v>9126</v>
      </c>
      <c r="I7177" s="98" t="s">
        <v>5983</v>
      </c>
      <c r="J7177" s="99">
        <v>45411</v>
      </c>
      <c r="K7177" s="107">
        <v>6000000</v>
      </c>
      <c r="L7177" s="98" t="s">
        <v>9127</v>
      </c>
      <c r="M7177" s="23">
        <v>1080</v>
      </c>
      <c r="N7177" s="23">
        <v>1</v>
      </c>
      <c r="O7177" s="107">
        <v>6000000</v>
      </c>
      <c r="P7177" s="23">
        <v>180</v>
      </c>
      <c r="Q7177" s="23">
        <v>2</v>
      </c>
      <c r="R7177" s="23">
        <v>2</v>
      </c>
      <c r="S7177" s="23">
        <v>0</v>
      </c>
      <c r="T7177" s="47">
        <v>6</v>
      </c>
      <c r="U7177" s="98" t="s">
        <v>111</v>
      </c>
      <c r="V7177" s="98" t="s">
        <v>3139</v>
      </c>
      <c r="W7177" s="69">
        <f t="shared" si="224"/>
        <v>1.8744581021243881E-2</v>
      </c>
    </row>
    <row r="7178" spans="1:23">
      <c r="A7178" s="98">
        <f t="shared" si="225"/>
        <v>1003</v>
      </c>
      <c r="B7178" s="99">
        <v>44408</v>
      </c>
      <c r="C7178" s="23">
        <v>4775</v>
      </c>
      <c r="D7178" s="23">
        <v>9</v>
      </c>
      <c r="E7178" s="98" t="s">
        <v>49</v>
      </c>
      <c r="F7178" s="98" t="s">
        <v>53</v>
      </c>
      <c r="G7178" s="98" t="s">
        <v>4242</v>
      </c>
      <c r="H7178" s="98" t="s">
        <v>9126</v>
      </c>
      <c r="I7178" s="98" t="s">
        <v>5983</v>
      </c>
      <c r="J7178" s="99">
        <v>45411</v>
      </c>
      <c r="K7178" s="107">
        <v>10500000</v>
      </c>
      <c r="L7178" s="98" t="s">
        <v>9127</v>
      </c>
      <c r="M7178" s="23">
        <v>1080</v>
      </c>
      <c r="N7178" s="23">
        <v>1</v>
      </c>
      <c r="O7178" s="107">
        <v>10500000</v>
      </c>
      <c r="P7178" s="23">
        <v>180</v>
      </c>
      <c r="Q7178" s="23">
        <v>2</v>
      </c>
      <c r="R7178" s="23">
        <v>2</v>
      </c>
      <c r="S7178" s="23">
        <v>0</v>
      </c>
      <c r="T7178" s="47">
        <v>10.5</v>
      </c>
      <c r="U7178" s="98" t="s">
        <v>111</v>
      </c>
      <c r="V7178" s="98" t="s">
        <v>3139</v>
      </c>
      <c r="W7178" s="69">
        <f t="shared" si="224"/>
        <v>3.2803016787176793E-2</v>
      </c>
    </row>
    <row r="7179" spans="1:23">
      <c r="A7179" s="98">
        <f t="shared" si="225"/>
        <v>1003</v>
      </c>
      <c r="B7179" s="99">
        <v>44408</v>
      </c>
      <c r="C7179" s="23">
        <v>4776</v>
      </c>
      <c r="D7179" s="23">
        <v>9</v>
      </c>
      <c r="E7179" s="98" t="s">
        <v>49</v>
      </c>
      <c r="F7179" s="98" t="s">
        <v>53</v>
      </c>
      <c r="G7179" s="98" t="s">
        <v>4242</v>
      </c>
      <c r="H7179" s="98" t="s">
        <v>9126</v>
      </c>
      <c r="I7179" s="98" t="s">
        <v>5983</v>
      </c>
      <c r="J7179" s="99">
        <v>45411</v>
      </c>
      <c r="K7179" s="107">
        <v>20000000</v>
      </c>
      <c r="L7179" s="98" t="s">
        <v>9127</v>
      </c>
      <c r="M7179" s="23">
        <v>1080</v>
      </c>
      <c r="N7179" s="23">
        <v>1</v>
      </c>
      <c r="O7179" s="107">
        <v>20000000</v>
      </c>
      <c r="P7179" s="23">
        <v>360</v>
      </c>
      <c r="Q7179" s="23">
        <v>2</v>
      </c>
      <c r="R7179" s="23">
        <v>2</v>
      </c>
      <c r="S7179" s="23">
        <v>0</v>
      </c>
      <c r="T7179" s="47">
        <v>20</v>
      </c>
      <c r="U7179" s="98" t="s">
        <v>111</v>
      </c>
      <c r="V7179" s="98" t="s">
        <v>3139</v>
      </c>
      <c r="W7179" s="69">
        <f t="shared" si="224"/>
        <v>6.2481936737479607E-2</v>
      </c>
    </row>
    <row r="7180" spans="1:23">
      <c r="A7180" s="98">
        <f t="shared" si="225"/>
        <v>1003</v>
      </c>
      <c r="B7180" s="99">
        <v>44408</v>
      </c>
      <c r="C7180" s="23">
        <v>4777</v>
      </c>
      <c r="D7180" s="23">
        <v>9</v>
      </c>
      <c r="E7180" s="98" t="s">
        <v>49</v>
      </c>
      <c r="F7180" s="98" t="s">
        <v>53</v>
      </c>
      <c r="G7180" s="98" t="s">
        <v>4242</v>
      </c>
      <c r="H7180" s="98" t="s">
        <v>9126</v>
      </c>
      <c r="I7180" s="98" t="s">
        <v>5983</v>
      </c>
      <c r="J7180" s="99">
        <v>45411</v>
      </c>
      <c r="K7180" s="107">
        <v>6000000</v>
      </c>
      <c r="L7180" s="98" t="s">
        <v>9127</v>
      </c>
      <c r="M7180" s="23">
        <v>1080</v>
      </c>
      <c r="N7180" s="23">
        <v>1</v>
      </c>
      <c r="O7180" s="107">
        <v>6000000</v>
      </c>
      <c r="P7180" s="23">
        <v>180</v>
      </c>
      <c r="Q7180" s="23">
        <v>2</v>
      </c>
      <c r="R7180" s="23">
        <v>2</v>
      </c>
      <c r="S7180" s="23">
        <v>0</v>
      </c>
      <c r="T7180" s="47">
        <v>6</v>
      </c>
      <c r="U7180" s="98" t="s">
        <v>111</v>
      </c>
      <c r="V7180" s="98" t="s">
        <v>3139</v>
      </c>
      <c r="W7180" s="69">
        <f t="shared" si="224"/>
        <v>1.8744581021243881E-2</v>
      </c>
    </row>
    <row r="7181" spans="1:23">
      <c r="A7181" s="98">
        <f t="shared" si="225"/>
        <v>1733</v>
      </c>
      <c r="B7181" s="99">
        <v>44408</v>
      </c>
      <c r="C7181" s="23">
        <v>4778</v>
      </c>
      <c r="D7181" s="23">
        <v>9</v>
      </c>
      <c r="E7181" s="98" t="s">
        <v>49</v>
      </c>
      <c r="F7181" s="98" t="s">
        <v>53</v>
      </c>
      <c r="G7181" s="98" t="s">
        <v>4242</v>
      </c>
      <c r="H7181" s="98" t="s">
        <v>9126</v>
      </c>
      <c r="I7181" s="98" t="s">
        <v>5983</v>
      </c>
      <c r="J7181" s="99">
        <v>46141</v>
      </c>
      <c r="K7181" s="107">
        <v>15000000</v>
      </c>
      <c r="L7181" s="98" t="s">
        <v>9127</v>
      </c>
      <c r="M7181" s="23">
        <v>1800</v>
      </c>
      <c r="N7181" s="23">
        <v>1</v>
      </c>
      <c r="O7181" s="107">
        <v>15000000</v>
      </c>
      <c r="P7181" s="23">
        <v>180</v>
      </c>
      <c r="Q7181" s="23">
        <v>2</v>
      </c>
      <c r="R7181" s="23">
        <v>2</v>
      </c>
      <c r="S7181" s="23">
        <v>0</v>
      </c>
      <c r="T7181" s="47">
        <v>15</v>
      </c>
      <c r="U7181" s="98" t="s">
        <v>111</v>
      </c>
      <c r="V7181" s="98" t="s">
        <v>3139</v>
      </c>
      <c r="W7181" s="69">
        <f t="shared" si="224"/>
        <v>8.0967993294655149E-2</v>
      </c>
    </row>
    <row r="7182" spans="1:23">
      <c r="A7182" s="98">
        <f t="shared" si="225"/>
        <v>1003</v>
      </c>
      <c r="B7182" s="99">
        <v>44408</v>
      </c>
      <c r="C7182" s="23">
        <v>4779</v>
      </c>
      <c r="D7182" s="23">
        <v>9</v>
      </c>
      <c r="E7182" s="98" t="s">
        <v>49</v>
      </c>
      <c r="F7182" s="98" t="s">
        <v>53</v>
      </c>
      <c r="G7182" s="98" t="s">
        <v>4242</v>
      </c>
      <c r="H7182" s="98" t="s">
        <v>9126</v>
      </c>
      <c r="I7182" s="98" t="s">
        <v>5983</v>
      </c>
      <c r="J7182" s="99">
        <v>45411</v>
      </c>
      <c r="K7182" s="107">
        <v>16000000</v>
      </c>
      <c r="L7182" s="98" t="s">
        <v>9127</v>
      </c>
      <c r="M7182" s="23">
        <v>1080</v>
      </c>
      <c r="N7182" s="23">
        <v>1</v>
      </c>
      <c r="O7182" s="107">
        <v>16000000</v>
      </c>
      <c r="P7182" s="23">
        <v>180</v>
      </c>
      <c r="Q7182" s="23">
        <v>2</v>
      </c>
      <c r="R7182" s="23">
        <v>2</v>
      </c>
      <c r="S7182" s="23">
        <v>0</v>
      </c>
      <c r="T7182" s="47">
        <v>16</v>
      </c>
      <c r="U7182" s="98" t="s">
        <v>111</v>
      </c>
      <c r="V7182" s="98" t="s">
        <v>3139</v>
      </c>
      <c r="W7182" s="69">
        <f t="shared" si="224"/>
        <v>4.9985549389983681E-2</v>
      </c>
    </row>
    <row r="7183" spans="1:23">
      <c r="A7183" s="98">
        <f t="shared" si="225"/>
        <v>1003</v>
      </c>
      <c r="B7183" s="99">
        <v>44408</v>
      </c>
      <c r="C7183" s="23">
        <v>4780</v>
      </c>
      <c r="D7183" s="23">
        <v>9</v>
      </c>
      <c r="E7183" s="98" t="s">
        <v>49</v>
      </c>
      <c r="F7183" s="98" t="s">
        <v>53</v>
      </c>
      <c r="G7183" s="98" t="s">
        <v>4242</v>
      </c>
      <c r="H7183" s="98" t="s">
        <v>9126</v>
      </c>
      <c r="I7183" s="98" t="s">
        <v>5983</v>
      </c>
      <c r="J7183" s="99">
        <v>45411</v>
      </c>
      <c r="K7183" s="107">
        <v>20000000</v>
      </c>
      <c r="L7183" s="98" t="s">
        <v>9127</v>
      </c>
      <c r="M7183" s="23">
        <v>1080</v>
      </c>
      <c r="N7183" s="23">
        <v>1</v>
      </c>
      <c r="O7183" s="107">
        <v>20000000</v>
      </c>
      <c r="P7183" s="23">
        <v>180</v>
      </c>
      <c r="Q7183" s="23">
        <v>2</v>
      </c>
      <c r="R7183" s="23">
        <v>2</v>
      </c>
      <c r="S7183" s="23">
        <v>0</v>
      </c>
      <c r="T7183" s="47">
        <v>20</v>
      </c>
      <c r="U7183" s="98" t="s">
        <v>111</v>
      </c>
      <c r="V7183" s="98" t="s">
        <v>3139</v>
      </c>
      <c r="W7183" s="69">
        <f t="shared" si="224"/>
        <v>6.2481936737479607E-2</v>
      </c>
    </row>
    <row r="7184" spans="1:23">
      <c r="A7184" s="98">
        <f t="shared" si="225"/>
        <v>1733</v>
      </c>
      <c r="B7184" s="99">
        <v>44408</v>
      </c>
      <c r="C7184" s="23">
        <v>4781</v>
      </c>
      <c r="D7184" s="23">
        <v>9</v>
      </c>
      <c r="E7184" s="98" t="s">
        <v>49</v>
      </c>
      <c r="F7184" s="98" t="s">
        <v>53</v>
      </c>
      <c r="G7184" s="98" t="s">
        <v>4242</v>
      </c>
      <c r="H7184" s="98" t="s">
        <v>9126</v>
      </c>
      <c r="I7184" s="98" t="s">
        <v>5983</v>
      </c>
      <c r="J7184" s="99">
        <v>46141</v>
      </c>
      <c r="K7184" s="107">
        <v>10000000</v>
      </c>
      <c r="L7184" s="98" t="s">
        <v>9127</v>
      </c>
      <c r="M7184" s="23">
        <v>1800</v>
      </c>
      <c r="N7184" s="23">
        <v>1</v>
      </c>
      <c r="O7184" s="107">
        <v>10000000</v>
      </c>
      <c r="P7184" s="23">
        <v>180</v>
      </c>
      <c r="Q7184" s="23">
        <v>2</v>
      </c>
      <c r="R7184" s="23">
        <v>2</v>
      </c>
      <c r="S7184" s="23">
        <v>0</v>
      </c>
      <c r="T7184" s="47">
        <v>10</v>
      </c>
      <c r="U7184" s="98" t="s">
        <v>111</v>
      </c>
      <c r="V7184" s="98" t="s">
        <v>3139</v>
      </c>
      <c r="W7184" s="69">
        <f t="shared" si="224"/>
        <v>5.3978662196436766E-2</v>
      </c>
    </row>
    <row r="7185" spans="1:23">
      <c r="A7185" s="98">
        <f t="shared" si="225"/>
        <v>1733</v>
      </c>
      <c r="B7185" s="99">
        <v>44408</v>
      </c>
      <c r="C7185" s="23">
        <v>4782</v>
      </c>
      <c r="D7185" s="23">
        <v>9</v>
      </c>
      <c r="E7185" s="98" t="s">
        <v>49</v>
      </c>
      <c r="F7185" s="98" t="s">
        <v>53</v>
      </c>
      <c r="G7185" s="98" t="s">
        <v>4242</v>
      </c>
      <c r="H7185" s="98" t="s">
        <v>9126</v>
      </c>
      <c r="I7185" s="98" t="s">
        <v>5983</v>
      </c>
      <c r="J7185" s="99">
        <v>46141</v>
      </c>
      <c r="K7185" s="107">
        <v>30000000</v>
      </c>
      <c r="L7185" s="98" t="s">
        <v>9127</v>
      </c>
      <c r="M7185" s="23">
        <v>1800</v>
      </c>
      <c r="N7185" s="23">
        <v>1</v>
      </c>
      <c r="O7185" s="107">
        <v>30000000</v>
      </c>
      <c r="P7185" s="23">
        <v>180</v>
      </c>
      <c r="Q7185" s="23">
        <v>2</v>
      </c>
      <c r="R7185" s="23">
        <v>2</v>
      </c>
      <c r="S7185" s="23">
        <v>0</v>
      </c>
      <c r="T7185" s="47">
        <v>30.084505</v>
      </c>
      <c r="U7185" s="98" t="s">
        <v>111</v>
      </c>
      <c r="V7185" s="98" t="s">
        <v>3139</v>
      </c>
      <c r="W7185" s="69">
        <f t="shared" si="224"/>
        <v>0.16239213327420129</v>
      </c>
    </row>
    <row r="7186" spans="1:23">
      <c r="A7186" s="98">
        <f t="shared" si="225"/>
        <v>1003</v>
      </c>
      <c r="B7186" s="99">
        <v>44408</v>
      </c>
      <c r="C7186" s="23">
        <v>4783</v>
      </c>
      <c r="D7186" s="23">
        <v>9</v>
      </c>
      <c r="E7186" s="98" t="s">
        <v>49</v>
      </c>
      <c r="F7186" s="98" t="s">
        <v>53</v>
      </c>
      <c r="G7186" s="98" t="s">
        <v>4242</v>
      </c>
      <c r="H7186" s="98" t="s">
        <v>9126</v>
      </c>
      <c r="I7186" s="98" t="s">
        <v>5983</v>
      </c>
      <c r="J7186" s="99">
        <v>45411</v>
      </c>
      <c r="K7186" s="107">
        <v>30000000</v>
      </c>
      <c r="L7186" s="98" t="s">
        <v>9127</v>
      </c>
      <c r="M7186" s="23">
        <v>1080</v>
      </c>
      <c r="N7186" s="23">
        <v>1</v>
      </c>
      <c r="O7186" s="107">
        <v>30000000</v>
      </c>
      <c r="P7186" s="23">
        <v>30</v>
      </c>
      <c r="Q7186" s="23">
        <v>2</v>
      </c>
      <c r="R7186" s="23">
        <v>2</v>
      </c>
      <c r="S7186" s="23">
        <v>0</v>
      </c>
      <c r="T7186" s="47">
        <v>27.663916</v>
      </c>
      <c r="U7186" s="98" t="s">
        <v>111</v>
      </c>
      <c r="V7186" s="98" t="s">
        <v>3139</v>
      </c>
      <c r="W7186" s="69">
        <f t="shared" si="224"/>
        <v>8.642475247114749E-2</v>
      </c>
    </row>
    <row r="7187" spans="1:23">
      <c r="A7187" s="98">
        <f t="shared" si="225"/>
        <v>1733</v>
      </c>
      <c r="B7187" s="99">
        <v>44408</v>
      </c>
      <c r="C7187" s="23">
        <v>4784</v>
      </c>
      <c r="D7187" s="23">
        <v>9</v>
      </c>
      <c r="E7187" s="98" t="s">
        <v>49</v>
      </c>
      <c r="F7187" s="98" t="s">
        <v>53</v>
      </c>
      <c r="G7187" s="98" t="s">
        <v>4242</v>
      </c>
      <c r="H7187" s="98" t="s">
        <v>9126</v>
      </c>
      <c r="I7187" s="98" t="s">
        <v>5983</v>
      </c>
      <c r="J7187" s="99">
        <v>46141</v>
      </c>
      <c r="K7187" s="107">
        <v>13000000</v>
      </c>
      <c r="L7187" s="98" t="s">
        <v>9127</v>
      </c>
      <c r="M7187" s="23">
        <v>1800</v>
      </c>
      <c r="N7187" s="23">
        <v>1</v>
      </c>
      <c r="O7187" s="107">
        <v>13000000</v>
      </c>
      <c r="P7187" s="23">
        <v>180</v>
      </c>
      <c r="Q7187" s="23">
        <v>2</v>
      </c>
      <c r="R7187" s="23">
        <v>2</v>
      </c>
      <c r="S7187" s="23">
        <v>0</v>
      </c>
      <c r="T7187" s="47">
        <v>13</v>
      </c>
      <c r="U7187" s="98" t="s">
        <v>111</v>
      </c>
      <c r="V7187" s="98" t="s">
        <v>3139</v>
      </c>
      <c r="W7187" s="69">
        <f t="shared" si="224"/>
        <v>7.0172260855367791E-2</v>
      </c>
    </row>
    <row r="7188" spans="1:23">
      <c r="A7188" s="98">
        <f t="shared" si="225"/>
        <v>1003</v>
      </c>
      <c r="B7188" s="99">
        <v>44408</v>
      </c>
      <c r="C7188" s="23">
        <v>4785</v>
      </c>
      <c r="D7188" s="23">
        <v>9</v>
      </c>
      <c r="E7188" s="98" t="s">
        <v>49</v>
      </c>
      <c r="F7188" s="98" t="s">
        <v>53</v>
      </c>
      <c r="G7188" s="98" t="s">
        <v>4242</v>
      </c>
      <c r="H7188" s="98" t="s">
        <v>9126</v>
      </c>
      <c r="I7188" s="98" t="s">
        <v>5983</v>
      </c>
      <c r="J7188" s="99">
        <v>45411</v>
      </c>
      <c r="K7188" s="107">
        <v>25000000</v>
      </c>
      <c r="L7188" s="98" t="s">
        <v>9127</v>
      </c>
      <c r="M7188" s="23">
        <v>1080</v>
      </c>
      <c r="N7188" s="23">
        <v>1</v>
      </c>
      <c r="O7188" s="107">
        <v>25000000</v>
      </c>
      <c r="P7188" s="23">
        <v>180</v>
      </c>
      <c r="Q7188" s="23">
        <v>2</v>
      </c>
      <c r="R7188" s="23">
        <v>2</v>
      </c>
      <c r="S7188" s="23">
        <v>0</v>
      </c>
      <c r="T7188" s="47">
        <v>25.070432</v>
      </c>
      <c r="U7188" s="98" t="s">
        <v>111</v>
      </c>
      <c r="V7188" s="98" t="s">
        <v>3139</v>
      </c>
      <c r="W7188" s="69">
        <f t="shared" si="224"/>
        <v>7.8322457310264215E-2</v>
      </c>
    </row>
    <row r="7189" spans="1:23">
      <c r="A7189" s="98">
        <f t="shared" si="225"/>
        <v>1003</v>
      </c>
      <c r="B7189" s="99">
        <v>44408</v>
      </c>
      <c r="C7189" s="23">
        <v>4786</v>
      </c>
      <c r="D7189" s="23">
        <v>9</v>
      </c>
      <c r="E7189" s="98" t="s">
        <v>49</v>
      </c>
      <c r="F7189" s="98" t="s">
        <v>53</v>
      </c>
      <c r="G7189" s="98" t="s">
        <v>4242</v>
      </c>
      <c r="H7189" s="98" t="s">
        <v>9126</v>
      </c>
      <c r="I7189" s="98" t="s">
        <v>5983</v>
      </c>
      <c r="J7189" s="99">
        <v>45411</v>
      </c>
      <c r="K7189" s="107">
        <v>6000000</v>
      </c>
      <c r="L7189" s="98" t="s">
        <v>9127</v>
      </c>
      <c r="M7189" s="23">
        <v>1080</v>
      </c>
      <c r="N7189" s="23">
        <v>1</v>
      </c>
      <c r="O7189" s="107">
        <v>6000000</v>
      </c>
      <c r="P7189" s="23">
        <v>180</v>
      </c>
      <c r="Q7189" s="23">
        <v>2</v>
      </c>
      <c r="R7189" s="23">
        <v>2</v>
      </c>
      <c r="S7189" s="23">
        <v>0</v>
      </c>
      <c r="T7189" s="47">
        <v>6</v>
      </c>
      <c r="U7189" s="98" t="s">
        <v>111</v>
      </c>
      <c r="V7189" s="98" t="s">
        <v>3139</v>
      </c>
      <c r="W7189" s="69">
        <f t="shared" si="224"/>
        <v>1.8744581021243881E-2</v>
      </c>
    </row>
    <row r="7190" spans="1:23">
      <c r="A7190" s="98">
        <f t="shared" si="225"/>
        <v>1003</v>
      </c>
      <c r="B7190" s="99">
        <v>44408</v>
      </c>
      <c r="C7190" s="23">
        <v>4787</v>
      </c>
      <c r="D7190" s="23">
        <v>9</v>
      </c>
      <c r="E7190" s="98" t="s">
        <v>49</v>
      </c>
      <c r="F7190" s="98" t="s">
        <v>53</v>
      </c>
      <c r="G7190" s="98" t="s">
        <v>4242</v>
      </c>
      <c r="H7190" s="98" t="s">
        <v>9126</v>
      </c>
      <c r="I7190" s="98" t="s">
        <v>5983</v>
      </c>
      <c r="J7190" s="99">
        <v>45411</v>
      </c>
      <c r="K7190" s="107">
        <v>17000000</v>
      </c>
      <c r="L7190" s="98" t="s">
        <v>9127</v>
      </c>
      <c r="M7190" s="23">
        <v>1080</v>
      </c>
      <c r="N7190" s="23">
        <v>1</v>
      </c>
      <c r="O7190" s="107">
        <v>17000000</v>
      </c>
      <c r="P7190" s="23">
        <v>30</v>
      </c>
      <c r="Q7190" s="23">
        <v>2</v>
      </c>
      <c r="R7190" s="23">
        <v>2</v>
      </c>
      <c r="S7190" s="23">
        <v>0</v>
      </c>
      <c r="T7190" s="47">
        <v>15.583334000000001</v>
      </c>
      <c r="U7190" s="98" t="s">
        <v>111</v>
      </c>
      <c r="V7190" s="98" t="s">
        <v>3139</v>
      </c>
      <c r="W7190" s="69">
        <f t="shared" si="224"/>
        <v>4.8683844457350751E-2</v>
      </c>
    </row>
    <row r="7191" spans="1:23">
      <c r="A7191" s="98">
        <f t="shared" si="225"/>
        <v>1733</v>
      </c>
      <c r="B7191" s="99">
        <v>44408</v>
      </c>
      <c r="C7191" s="23">
        <v>4788</v>
      </c>
      <c r="D7191" s="23">
        <v>9</v>
      </c>
      <c r="E7191" s="98" t="s">
        <v>49</v>
      </c>
      <c r="F7191" s="98" t="s">
        <v>53</v>
      </c>
      <c r="G7191" s="98" t="s">
        <v>4242</v>
      </c>
      <c r="H7191" s="98" t="s">
        <v>9126</v>
      </c>
      <c r="I7191" s="98" t="s">
        <v>5983</v>
      </c>
      <c r="J7191" s="99">
        <v>46141</v>
      </c>
      <c r="K7191" s="107">
        <v>30000000</v>
      </c>
      <c r="L7191" s="98" t="s">
        <v>9127</v>
      </c>
      <c r="M7191" s="23">
        <v>1800</v>
      </c>
      <c r="N7191" s="23">
        <v>1</v>
      </c>
      <c r="O7191" s="107">
        <v>30000000</v>
      </c>
      <c r="P7191" s="23">
        <v>180</v>
      </c>
      <c r="Q7191" s="23">
        <v>2</v>
      </c>
      <c r="R7191" s="23">
        <v>2</v>
      </c>
      <c r="S7191" s="23">
        <v>0</v>
      </c>
      <c r="T7191" s="47">
        <v>30</v>
      </c>
      <c r="U7191" s="98" t="s">
        <v>111</v>
      </c>
      <c r="V7191" s="98" t="s">
        <v>3139</v>
      </c>
      <c r="W7191" s="69">
        <f t="shared" si="224"/>
        <v>0.1619359865893103</v>
      </c>
    </row>
    <row r="7192" spans="1:23">
      <c r="A7192" s="98">
        <f t="shared" si="225"/>
        <v>1004</v>
      </c>
      <c r="B7192" s="99">
        <v>44408</v>
      </c>
      <c r="C7192" s="23">
        <v>4789</v>
      </c>
      <c r="D7192" s="23">
        <v>9</v>
      </c>
      <c r="E7192" s="98" t="s">
        <v>49</v>
      </c>
      <c r="F7192" s="98" t="s">
        <v>53</v>
      </c>
      <c r="G7192" s="98" t="s">
        <v>4242</v>
      </c>
      <c r="H7192" s="98" t="s">
        <v>9126</v>
      </c>
      <c r="I7192" s="98" t="s">
        <v>5966</v>
      </c>
      <c r="J7192" s="99">
        <v>45412</v>
      </c>
      <c r="K7192" s="107">
        <v>12000000</v>
      </c>
      <c r="L7192" s="98" t="s">
        <v>9127</v>
      </c>
      <c r="M7192" s="23">
        <v>1080</v>
      </c>
      <c r="N7192" s="23">
        <v>1</v>
      </c>
      <c r="O7192" s="107">
        <v>12000000</v>
      </c>
      <c r="P7192" s="23">
        <v>180</v>
      </c>
      <c r="Q7192" s="23">
        <v>2</v>
      </c>
      <c r="R7192" s="23">
        <v>2</v>
      </c>
      <c r="S7192" s="23">
        <v>0</v>
      </c>
      <c r="T7192" s="47">
        <v>12</v>
      </c>
      <c r="U7192" s="98" t="s">
        <v>111</v>
      </c>
      <c r="V7192" s="98" t="s">
        <v>3139</v>
      </c>
      <c r="W7192" s="69">
        <f t="shared" si="224"/>
        <v>3.75265390734374E-2</v>
      </c>
    </row>
    <row r="7193" spans="1:23">
      <c r="A7193" s="98">
        <f t="shared" si="225"/>
        <v>1004</v>
      </c>
      <c r="B7193" s="99">
        <v>44408</v>
      </c>
      <c r="C7193" s="23">
        <v>4790</v>
      </c>
      <c r="D7193" s="23">
        <v>9</v>
      </c>
      <c r="E7193" s="98" t="s">
        <v>49</v>
      </c>
      <c r="F7193" s="98" t="s">
        <v>53</v>
      </c>
      <c r="G7193" s="98" t="s">
        <v>4242</v>
      </c>
      <c r="H7193" s="98" t="s">
        <v>9126</v>
      </c>
      <c r="I7193" s="98" t="s">
        <v>5966</v>
      </c>
      <c r="J7193" s="99">
        <v>45412</v>
      </c>
      <c r="K7193" s="107">
        <v>10000000</v>
      </c>
      <c r="L7193" s="98" t="s">
        <v>9127</v>
      </c>
      <c r="M7193" s="23">
        <v>1080</v>
      </c>
      <c r="N7193" s="23">
        <v>1</v>
      </c>
      <c r="O7193" s="107">
        <v>10000000</v>
      </c>
      <c r="P7193" s="23">
        <v>180</v>
      </c>
      <c r="Q7193" s="23">
        <v>2</v>
      </c>
      <c r="R7193" s="23">
        <v>2</v>
      </c>
      <c r="S7193" s="23">
        <v>0</v>
      </c>
      <c r="T7193" s="47">
        <v>10</v>
      </c>
      <c r="U7193" s="98" t="s">
        <v>111</v>
      </c>
      <c r="V7193" s="98" t="s">
        <v>3139</v>
      </c>
      <c r="W7193" s="69">
        <f t="shared" si="224"/>
        <v>3.1272115894531168E-2</v>
      </c>
    </row>
    <row r="7194" spans="1:23">
      <c r="A7194" s="98">
        <f t="shared" si="225"/>
        <v>1734</v>
      </c>
      <c r="B7194" s="99">
        <v>44408</v>
      </c>
      <c r="C7194" s="23">
        <v>4791</v>
      </c>
      <c r="D7194" s="23">
        <v>9</v>
      </c>
      <c r="E7194" s="98" t="s">
        <v>49</v>
      </c>
      <c r="F7194" s="98" t="s">
        <v>53</v>
      </c>
      <c r="G7194" s="98" t="s">
        <v>4242</v>
      </c>
      <c r="H7194" s="98" t="s">
        <v>9126</v>
      </c>
      <c r="I7194" s="98" t="s">
        <v>5966</v>
      </c>
      <c r="J7194" s="99">
        <v>46142</v>
      </c>
      <c r="K7194" s="107">
        <v>40000000</v>
      </c>
      <c r="L7194" s="98" t="s">
        <v>9127</v>
      </c>
      <c r="M7194" s="23">
        <v>1800</v>
      </c>
      <c r="N7194" s="23">
        <v>1</v>
      </c>
      <c r="O7194" s="107">
        <v>40000000</v>
      </c>
      <c r="P7194" s="23">
        <v>30</v>
      </c>
      <c r="Q7194" s="23">
        <v>2</v>
      </c>
      <c r="R7194" s="23">
        <v>2</v>
      </c>
      <c r="S7194" s="23">
        <v>0</v>
      </c>
      <c r="T7194" s="47">
        <v>38.219456000000001</v>
      </c>
      <c r="U7194" s="98" t="s">
        <v>111</v>
      </c>
      <c r="V7194" s="98" t="s">
        <v>3139</v>
      </c>
      <c r="W7194" s="69">
        <f t="shared" si="224"/>
        <v>0.20642255462470704</v>
      </c>
    </row>
    <row r="7195" spans="1:23">
      <c r="A7195" s="98">
        <f t="shared" si="225"/>
        <v>1004</v>
      </c>
      <c r="B7195" s="99">
        <v>44408</v>
      </c>
      <c r="C7195" s="23">
        <v>4792</v>
      </c>
      <c r="D7195" s="23">
        <v>9</v>
      </c>
      <c r="E7195" s="98" t="s">
        <v>49</v>
      </c>
      <c r="F7195" s="98" t="s">
        <v>53</v>
      </c>
      <c r="G7195" s="98" t="s">
        <v>4242</v>
      </c>
      <c r="H7195" s="98" t="s">
        <v>9126</v>
      </c>
      <c r="I7195" s="98" t="s">
        <v>5966</v>
      </c>
      <c r="J7195" s="99">
        <v>45412</v>
      </c>
      <c r="K7195" s="107">
        <v>10000000</v>
      </c>
      <c r="L7195" s="98" t="s">
        <v>9127</v>
      </c>
      <c r="M7195" s="23">
        <v>1080</v>
      </c>
      <c r="N7195" s="23">
        <v>1</v>
      </c>
      <c r="O7195" s="107">
        <v>10000000</v>
      </c>
      <c r="P7195" s="23">
        <v>180</v>
      </c>
      <c r="Q7195" s="23">
        <v>2</v>
      </c>
      <c r="R7195" s="23">
        <v>2</v>
      </c>
      <c r="S7195" s="23">
        <v>0</v>
      </c>
      <c r="T7195" s="47">
        <v>10</v>
      </c>
      <c r="U7195" s="98" t="s">
        <v>111</v>
      </c>
      <c r="V7195" s="98" t="s">
        <v>3139</v>
      </c>
      <c r="W7195" s="69">
        <f t="shared" si="224"/>
        <v>3.1272115894531168E-2</v>
      </c>
    </row>
    <row r="7196" spans="1:23">
      <c r="A7196" s="98">
        <f t="shared" si="225"/>
        <v>1004</v>
      </c>
      <c r="B7196" s="99">
        <v>44408</v>
      </c>
      <c r="C7196" s="23">
        <v>4793</v>
      </c>
      <c r="D7196" s="23">
        <v>9</v>
      </c>
      <c r="E7196" s="98" t="s">
        <v>49</v>
      </c>
      <c r="F7196" s="98" t="s">
        <v>53</v>
      </c>
      <c r="G7196" s="98" t="s">
        <v>4242</v>
      </c>
      <c r="H7196" s="98" t="s">
        <v>9126</v>
      </c>
      <c r="I7196" s="98" t="s">
        <v>5966</v>
      </c>
      <c r="J7196" s="99">
        <v>45412</v>
      </c>
      <c r="K7196" s="107">
        <v>8000000</v>
      </c>
      <c r="L7196" s="98" t="s">
        <v>9127</v>
      </c>
      <c r="M7196" s="23">
        <v>1080</v>
      </c>
      <c r="N7196" s="23">
        <v>1</v>
      </c>
      <c r="O7196" s="107">
        <v>8000000</v>
      </c>
      <c r="P7196" s="23">
        <v>180</v>
      </c>
      <c r="Q7196" s="23">
        <v>2</v>
      </c>
      <c r="R7196" s="23">
        <v>2</v>
      </c>
      <c r="S7196" s="23">
        <v>0</v>
      </c>
      <c r="T7196" s="47">
        <v>8</v>
      </c>
      <c r="U7196" s="98" t="s">
        <v>111</v>
      </c>
      <c r="V7196" s="98" t="s">
        <v>3139</v>
      </c>
      <c r="W7196" s="69">
        <f t="shared" si="224"/>
        <v>2.5017692715624932E-2</v>
      </c>
    </row>
    <row r="7197" spans="1:23">
      <c r="A7197" s="98">
        <f t="shared" si="225"/>
        <v>1734</v>
      </c>
      <c r="B7197" s="99">
        <v>44408</v>
      </c>
      <c r="C7197" s="23">
        <v>4794</v>
      </c>
      <c r="D7197" s="23">
        <v>9</v>
      </c>
      <c r="E7197" s="98" t="s">
        <v>49</v>
      </c>
      <c r="F7197" s="98" t="s">
        <v>53</v>
      </c>
      <c r="G7197" s="98" t="s">
        <v>4242</v>
      </c>
      <c r="H7197" s="98" t="s">
        <v>9126</v>
      </c>
      <c r="I7197" s="98" t="s">
        <v>5966</v>
      </c>
      <c r="J7197" s="99">
        <v>46142</v>
      </c>
      <c r="K7197" s="107">
        <v>8000000</v>
      </c>
      <c r="L7197" s="98" t="s">
        <v>9127</v>
      </c>
      <c r="M7197" s="23">
        <v>1800</v>
      </c>
      <c r="N7197" s="23">
        <v>1</v>
      </c>
      <c r="O7197" s="107">
        <v>8000000</v>
      </c>
      <c r="P7197" s="23">
        <v>180</v>
      </c>
      <c r="Q7197" s="23">
        <v>2</v>
      </c>
      <c r="R7197" s="23">
        <v>2</v>
      </c>
      <c r="S7197" s="23">
        <v>0</v>
      </c>
      <c r="T7197" s="47">
        <v>8</v>
      </c>
      <c r="U7197" s="98" t="s">
        <v>111</v>
      </c>
      <c r="V7197" s="98" t="s">
        <v>3139</v>
      </c>
      <c r="W7197" s="69">
        <f t="shared" si="224"/>
        <v>4.3207847777782506E-2</v>
      </c>
    </row>
    <row r="7198" spans="1:23">
      <c r="A7198" s="98">
        <f t="shared" si="225"/>
        <v>1004</v>
      </c>
      <c r="B7198" s="99">
        <v>44408</v>
      </c>
      <c r="C7198" s="23">
        <v>4795</v>
      </c>
      <c r="D7198" s="23">
        <v>9</v>
      </c>
      <c r="E7198" s="98" t="s">
        <v>49</v>
      </c>
      <c r="F7198" s="98" t="s">
        <v>53</v>
      </c>
      <c r="G7198" s="98" t="s">
        <v>4242</v>
      </c>
      <c r="H7198" s="98" t="s">
        <v>9126</v>
      </c>
      <c r="I7198" s="98" t="s">
        <v>5966</v>
      </c>
      <c r="J7198" s="99">
        <v>45412</v>
      </c>
      <c r="K7198" s="107">
        <v>6000000</v>
      </c>
      <c r="L7198" s="98" t="s">
        <v>9127</v>
      </c>
      <c r="M7198" s="23">
        <v>1080</v>
      </c>
      <c r="N7198" s="23">
        <v>1</v>
      </c>
      <c r="O7198" s="107">
        <v>6000000</v>
      </c>
      <c r="P7198" s="23">
        <v>180</v>
      </c>
      <c r="Q7198" s="23">
        <v>2</v>
      </c>
      <c r="R7198" s="23">
        <v>2</v>
      </c>
      <c r="S7198" s="23">
        <v>0</v>
      </c>
      <c r="T7198" s="47">
        <v>6</v>
      </c>
      <c r="U7198" s="98" t="s">
        <v>111</v>
      </c>
      <c r="V7198" s="98" t="s">
        <v>3139</v>
      </c>
      <c r="W7198" s="69">
        <f t="shared" si="224"/>
        <v>1.87632695367187E-2</v>
      </c>
    </row>
    <row r="7199" spans="1:23">
      <c r="A7199" s="98">
        <f t="shared" si="225"/>
        <v>1734</v>
      </c>
      <c r="B7199" s="99">
        <v>44408</v>
      </c>
      <c r="C7199" s="23">
        <v>4796</v>
      </c>
      <c r="D7199" s="23">
        <v>9</v>
      </c>
      <c r="E7199" s="98" t="s">
        <v>49</v>
      </c>
      <c r="F7199" s="98" t="s">
        <v>53</v>
      </c>
      <c r="G7199" s="98" t="s">
        <v>4242</v>
      </c>
      <c r="H7199" s="98" t="s">
        <v>9126</v>
      </c>
      <c r="I7199" s="98" t="s">
        <v>5966</v>
      </c>
      <c r="J7199" s="99">
        <v>46142</v>
      </c>
      <c r="K7199" s="107">
        <v>10000000</v>
      </c>
      <c r="L7199" s="98" t="s">
        <v>9127</v>
      </c>
      <c r="M7199" s="23">
        <v>1800</v>
      </c>
      <c r="N7199" s="23">
        <v>1</v>
      </c>
      <c r="O7199" s="107">
        <v>10000000</v>
      </c>
      <c r="P7199" s="23">
        <v>180</v>
      </c>
      <c r="Q7199" s="23">
        <v>2</v>
      </c>
      <c r="R7199" s="23">
        <v>2</v>
      </c>
      <c r="S7199" s="23">
        <v>0</v>
      </c>
      <c r="T7199" s="47">
        <v>10</v>
      </c>
      <c r="U7199" s="98" t="s">
        <v>111</v>
      </c>
      <c r="V7199" s="98" t="s">
        <v>3139</v>
      </c>
      <c r="W7199" s="69">
        <f t="shared" si="224"/>
        <v>5.4009809722228137E-2</v>
      </c>
    </row>
    <row r="7200" spans="1:23">
      <c r="A7200" s="98">
        <f t="shared" si="225"/>
        <v>1734</v>
      </c>
      <c r="B7200" s="99">
        <v>44408</v>
      </c>
      <c r="C7200" s="23">
        <v>4797</v>
      </c>
      <c r="D7200" s="23">
        <v>9</v>
      </c>
      <c r="E7200" s="98" t="s">
        <v>49</v>
      </c>
      <c r="F7200" s="98" t="s">
        <v>53</v>
      </c>
      <c r="G7200" s="98" t="s">
        <v>4242</v>
      </c>
      <c r="H7200" s="98" t="s">
        <v>9126</v>
      </c>
      <c r="I7200" s="98" t="s">
        <v>5966</v>
      </c>
      <c r="J7200" s="99">
        <v>46142</v>
      </c>
      <c r="K7200" s="107">
        <v>20000000</v>
      </c>
      <c r="L7200" s="98" t="s">
        <v>9127</v>
      </c>
      <c r="M7200" s="23">
        <v>1800</v>
      </c>
      <c r="N7200" s="23">
        <v>1</v>
      </c>
      <c r="O7200" s="107">
        <v>20000000</v>
      </c>
      <c r="P7200" s="23">
        <v>180</v>
      </c>
      <c r="Q7200" s="23">
        <v>2</v>
      </c>
      <c r="R7200" s="23">
        <v>2</v>
      </c>
      <c r="S7200" s="23">
        <v>0</v>
      </c>
      <c r="T7200" s="47">
        <v>20</v>
      </c>
      <c r="U7200" s="98" t="s">
        <v>111</v>
      </c>
      <c r="V7200" s="98" t="s">
        <v>3139</v>
      </c>
      <c r="W7200" s="69">
        <f t="shared" si="224"/>
        <v>0.10801961944445627</v>
      </c>
    </row>
    <row r="7201" spans="1:23">
      <c r="A7201" s="98">
        <f t="shared" si="225"/>
        <v>1004</v>
      </c>
      <c r="B7201" s="99">
        <v>44408</v>
      </c>
      <c r="C7201" s="23">
        <v>4798</v>
      </c>
      <c r="D7201" s="23">
        <v>9</v>
      </c>
      <c r="E7201" s="98" t="s">
        <v>49</v>
      </c>
      <c r="F7201" s="98" t="s">
        <v>53</v>
      </c>
      <c r="G7201" s="98" t="s">
        <v>4242</v>
      </c>
      <c r="H7201" s="98" t="s">
        <v>9126</v>
      </c>
      <c r="I7201" s="98" t="s">
        <v>5966</v>
      </c>
      <c r="J7201" s="99">
        <v>45412</v>
      </c>
      <c r="K7201" s="107">
        <v>6500000</v>
      </c>
      <c r="L7201" s="98" t="s">
        <v>9127</v>
      </c>
      <c r="M7201" s="23">
        <v>1080</v>
      </c>
      <c r="N7201" s="23">
        <v>1</v>
      </c>
      <c r="O7201" s="107">
        <v>6500000</v>
      </c>
      <c r="P7201" s="23">
        <v>90</v>
      </c>
      <c r="Q7201" s="23">
        <v>2</v>
      </c>
      <c r="R7201" s="23">
        <v>2</v>
      </c>
      <c r="S7201" s="23">
        <v>0</v>
      </c>
      <c r="T7201" s="47">
        <v>5.9583329999999997</v>
      </c>
      <c r="U7201" s="98" t="s">
        <v>111</v>
      </c>
      <c r="V7201" s="98" t="s">
        <v>3139</v>
      </c>
      <c r="W7201" s="69">
        <f t="shared" si="224"/>
        <v>1.8632968011420958E-2</v>
      </c>
    </row>
    <row r="7202" spans="1:23">
      <c r="A7202" s="98">
        <f t="shared" si="225"/>
        <v>1734</v>
      </c>
      <c r="B7202" s="99">
        <v>44408</v>
      </c>
      <c r="C7202" s="23">
        <v>4799</v>
      </c>
      <c r="D7202" s="23">
        <v>9</v>
      </c>
      <c r="E7202" s="98" t="s">
        <v>49</v>
      </c>
      <c r="F7202" s="98" t="s">
        <v>53</v>
      </c>
      <c r="G7202" s="98" t="s">
        <v>4242</v>
      </c>
      <c r="H7202" s="98" t="s">
        <v>9126</v>
      </c>
      <c r="I7202" s="98" t="s">
        <v>5966</v>
      </c>
      <c r="J7202" s="99">
        <v>46142</v>
      </c>
      <c r="K7202" s="107">
        <v>18000000</v>
      </c>
      <c r="L7202" s="98" t="s">
        <v>9127</v>
      </c>
      <c r="M7202" s="23">
        <v>1800</v>
      </c>
      <c r="N7202" s="23">
        <v>1</v>
      </c>
      <c r="O7202" s="107">
        <v>18000000</v>
      </c>
      <c r="P7202" s="23">
        <v>180</v>
      </c>
      <c r="Q7202" s="23">
        <v>2</v>
      </c>
      <c r="R7202" s="23">
        <v>2</v>
      </c>
      <c r="S7202" s="23">
        <v>0</v>
      </c>
      <c r="T7202" s="47">
        <v>18</v>
      </c>
      <c r="U7202" s="98" t="s">
        <v>111</v>
      </c>
      <c r="V7202" s="98" t="s">
        <v>3139</v>
      </c>
      <c r="W7202" s="69">
        <f t="shared" si="224"/>
        <v>9.7217657500010629E-2</v>
      </c>
    </row>
    <row r="7203" spans="1:23">
      <c r="A7203" s="98">
        <f t="shared" si="225"/>
        <v>1004</v>
      </c>
      <c r="B7203" s="99">
        <v>44408</v>
      </c>
      <c r="C7203" s="23">
        <v>4800</v>
      </c>
      <c r="D7203" s="23">
        <v>9</v>
      </c>
      <c r="E7203" s="98" t="s">
        <v>49</v>
      </c>
      <c r="F7203" s="98" t="s">
        <v>53</v>
      </c>
      <c r="G7203" s="98" t="s">
        <v>4242</v>
      </c>
      <c r="H7203" s="98" t="s">
        <v>9126</v>
      </c>
      <c r="I7203" s="98" t="s">
        <v>5966</v>
      </c>
      <c r="J7203" s="99">
        <v>45412</v>
      </c>
      <c r="K7203" s="107">
        <v>18000000</v>
      </c>
      <c r="L7203" s="98" t="s">
        <v>9127</v>
      </c>
      <c r="M7203" s="23">
        <v>1080</v>
      </c>
      <c r="N7203" s="23">
        <v>1</v>
      </c>
      <c r="O7203" s="107">
        <v>18000000</v>
      </c>
      <c r="P7203" s="23">
        <v>30</v>
      </c>
      <c r="Q7203" s="23">
        <v>2</v>
      </c>
      <c r="R7203" s="23">
        <v>2</v>
      </c>
      <c r="S7203" s="23">
        <v>0</v>
      </c>
      <c r="T7203" s="47">
        <v>16.5</v>
      </c>
      <c r="U7203" s="98" t="s">
        <v>111</v>
      </c>
      <c r="V7203" s="98" t="s">
        <v>3139</v>
      </c>
      <c r="W7203" s="69">
        <f t="shared" si="224"/>
        <v>5.1598991225976429E-2</v>
      </c>
    </row>
    <row r="7204" spans="1:23">
      <c r="A7204" s="98">
        <f t="shared" si="225"/>
        <v>1004</v>
      </c>
      <c r="B7204" s="99">
        <v>44408</v>
      </c>
      <c r="C7204" s="23">
        <v>4801</v>
      </c>
      <c r="D7204" s="23">
        <v>9</v>
      </c>
      <c r="E7204" s="98" t="s">
        <v>49</v>
      </c>
      <c r="F7204" s="98" t="s">
        <v>53</v>
      </c>
      <c r="G7204" s="98" t="s">
        <v>4242</v>
      </c>
      <c r="H7204" s="98" t="s">
        <v>9126</v>
      </c>
      <c r="I7204" s="98" t="s">
        <v>5966</v>
      </c>
      <c r="J7204" s="99">
        <v>45412</v>
      </c>
      <c r="K7204" s="107">
        <v>5000000</v>
      </c>
      <c r="L7204" s="98" t="s">
        <v>9127</v>
      </c>
      <c r="M7204" s="23">
        <v>1080</v>
      </c>
      <c r="N7204" s="23">
        <v>1</v>
      </c>
      <c r="O7204" s="107">
        <v>5000000</v>
      </c>
      <c r="P7204" s="23">
        <v>180</v>
      </c>
      <c r="Q7204" s="23">
        <v>2</v>
      </c>
      <c r="R7204" s="23">
        <v>2</v>
      </c>
      <c r="S7204" s="23">
        <v>0</v>
      </c>
      <c r="T7204" s="47">
        <v>5</v>
      </c>
      <c r="U7204" s="98" t="s">
        <v>111</v>
      </c>
      <c r="V7204" s="98" t="s">
        <v>3139</v>
      </c>
      <c r="W7204" s="69">
        <f t="shared" si="224"/>
        <v>1.5636057947265584E-2</v>
      </c>
    </row>
    <row r="7205" spans="1:23">
      <c r="A7205" s="98">
        <f t="shared" si="225"/>
        <v>1004</v>
      </c>
      <c r="B7205" s="99">
        <v>44408</v>
      </c>
      <c r="C7205" s="23">
        <v>4802</v>
      </c>
      <c r="D7205" s="23">
        <v>9</v>
      </c>
      <c r="E7205" s="98" t="s">
        <v>49</v>
      </c>
      <c r="F7205" s="98" t="s">
        <v>53</v>
      </c>
      <c r="G7205" s="98" t="s">
        <v>4242</v>
      </c>
      <c r="H7205" s="98" t="s">
        <v>9126</v>
      </c>
      <c r="I7205" s="98" t="s">
        <v>5966</v>
      </c>
      <c r="J7205" s="99">
        <v>45412</v>
      </c>
      <c r="K7205" s="107">
        <v>8000000</v>
      </c>
      <c r="L7205" s="98" t="s">
        <v>9127</v>
      </c>
      <c r="M7205" s="23">
        <v>1080</v>
      </c>
      <c r="N7205" s="23">
        <v>1</v>
      </c>
      <c r="O7205" s="107">
        <v>8000000</v>
      </c>
      <c r="P7205" s="23">
        <v>180</v>
      </c>
      <c r="Q7205" s="23">
        <v>2</v>
      </c>
      <c r="R7205" s="23">
        <v>2</v>
      </c>
      <c r="S7205" s="23">
        <v>0</v>
      </c>
      <c r="T7205" s="47">
        <v>8</v>
      </c>
      <c r="U7205" s="98" t="s">
        <v>111</v>
      </c>
      <c r="V7205" s="98" t="s">
        <v>3139</v>
      </c>
      <c r="W7205" s="69">
        <f t="shared" si="224"/>
        <v>2.5017692715624932E-2</v>
      </c>
    </row>
    <row r="7206" spans="1:23">
      <c r="A7206" s="98">
        <f t="shared" si="225"/>
        <v>1734</v>
      </c>
      <c r="B7206" s="99">
        <v>44408</v>
      </c>
      <c r="C7206" s="23">
        <v>4803</v>
      </c>
      <c r="D7206" s="23">
        <v>9</v>
      </c>
      <c r="E7206" s="98" t="s">
        <v>49</v>
      </c>
      <c r="F7206" s="98" t="s">
        <v>53</v>
      </c>
      <c r="G7206" s="98" t="s">
        <v>4242</v>
      </c>
      <c r="H7206" s="98" t="s">
        <v>9126</v>
      </c>
      <c r="I7206" s="98" t="s">
        <v>5966</v>
      </c>
      <c r="J7206" s="99">
        <v>46142</v>
      </c>
      <c r="K7206" s="107">
        <v>13000000</v>
      </c>
      <c r="L7206" s="98" t="s">
        <v>9127</v>
      </c>
      <c r="M7206" s="23">
        <v>1800</v>
      </c>
      <c r="N7206" s="23">
        <v>1</v>
      </c>
      <c r="O7206" s="107">
        <v>13000000</v>
      </c>
      <c r="P7206" s="23">
        <v>180</v>
      </c>
      <c r="Q7206" s="23">
        <v>2</v>
      </c>
      <c r="R7206" s="23">
        <v>2</v>
      </c>
      <c r="S7206" s="23">
        <v>0</v>
      </c>
      <c r="T7206" s="47">
        <v>13</v>
      </c>
      <c r="U7206" s="98" t="s">
        <v>111</v>
      </c>
      <c r="V7206" s="98" t="s">
        <v>3139</v>
      </c>
      <c r="W7206" s="69">
        <f t="shared" si="224"/>
        <v>7.0212752638896564E-2</v>
      </c>
    </row>
    <row r="7207" spans="1:23">
      <c r="A7207" s="98">
        <f t="shared" si="225"/>
        <v>1004</v>
      </c>
      <c r="B7207" s="99">
        <v>44408</v>
      </c>
      <c r="C7207" s="23">
        <v>4804</v>
      </c>
      <c r="D7207" s="23">
        <v>9</v>
      </c>
      <c r="E7207" s="98" t="s">
        <v>49</v>
      </c>
      <c r="F7207" s="98" t="s">
        <v>53</v>
      </c>
      <c r="G7207" s="98" t="s">
        <v>4242</v>
      </c>
      <c r="H7207" s="98" t="s">
        <v>9126</v>
      </c>
      <c r="I7207" s="98" t="s">
        <v>5966</v>
      </c>
      <c r="J7207" s="99">
        <v>45412</v>
      </c>
      <c r="K7207" s="107">
        <v>10000000</v>
      </c>
      <c r="L7207" s="98" t="s">
        <v>9127</v>
      </c>
      <c r="M7207" s="23">
        <v>1080</v>
      </c>
      <c r="N7207" s="23">
        <v>1</v>
      </c>
      <c r="O7207" s="107">
        <v>10000000</v>
      </c>
      <c r="P7207" s="23">
        <v>90</v>
      </c>
      <c r="Q7207" s="23">
        <v>2</v>
      </c>
      <c r="R7207" s="23">
        <v>2</v>
      </c>
      <c r="S7207" s="23">
        <v>0</v>
      </c>
      <c r="T7207" s="47">
        <v>9.1666670000000003</v>
      </c>
      <c r="U7207" s="98" t="s">
        <v>111</v>
      </c>
      <c r="V7207" s="98" t="s">
        <v>3139</v>
      </c>
      <c r="W7207" s="69">
        <f t="shared" si="224"/>
        <v>2.8666107279057437E-2</v>
      </c>
    </row>
    <row r="7208" spans="1:23">
      <c r="A7208" s="98">
        <f t="shared" si="225"/>
        <v>1734</v>
      </c>
      <c r="B7208" s="99">
        <v>44408</v>
      </c>
      <c r="C7208" s="23">
        <v>4805</v>
      </c>
      <c r="D7208" s="23">
        <v>9</v>
      </c>
      <c r="E7208" s="98" t="s">
        <v>49</v>
      </c>
      <c r="F7208" s="98" t="s">
        <v>53</v>
      </c>
      <c r="G7208" s="98" t="s">
        <v>4242</v>
      </c>
      <c r="H7208" s="98" t="s">
        <v>9126</v>
      </c>
      <c r="I7208" s="98" t="s">
        <v>5966</v>
      </c>
      <c r="J7208" s="99">
        <v>46142</v>
      </c>
      <c r="K7208" s="107">
        <v>10000000</v>
      </c>
      <c r="L7208" s="98" t="s">
        <v>9127</v>
      </c>
      <c r="M7208" s="23">
        <v>1800</v>
      </c>
      <c r="N7208" s="23">
        <v>1</v>
      </c>
      <c r="O7208" s="107">
        <v>10000000</v>
      </c>
      <c r="P7208" s="23">
        <v>180</v>
      </c>
      <c r="Q7208" s="23">
        <v>2</v>
      </c>
      <c r="R7208" s="23">
        <v>2</v>
      </c>
      <c r="S7208" s="23">
        <v>0</v>
      </c>
      <c r="T7208" s="47">
        <v>10.027768</v>
      </c>
      <c r="U7208" s="98" t="s">
        <v>111</v>
      </c>
      <c r="V7208" s="98" t="s">
        <v>3139</v>
      </c>
      <c r="W7208" s="69">
        <f t="shared" si="224"/>
        <v>5.4159784161864809E-2</v>
      </c>
    </row>
    <row r="7209" spans="1:23">
      <c r="A7209" s="98">
        <f t="shared" si="225"/>
        <v>1004</v>
      </c>
      <c r="B7209" s="99">
        <v>44408</v>
      </c>
      <c r="C7209" s="23">
        <v>4806</v>
      </c>
      <c r="D7209" s="23">
        <v>9</v>
      </c>
      <c r="E7209" s="98" t="s">
        <v>49</v>
      </c>
      <c r="F7209" s="98" t="s">
        <v>53</v>
      </c>
      <c r="G7209" s="98" t="s">
        <v>4242</v>
      </c>
      <c r="H7209" s="98" t="s">
        <v>9126</v>
      </c>
      <c r="I7209" s="98" t="s">
        <v>5966</v>
      </c>
      <c r="J7209" s="99">
        <v>45412</v>
      </c>
      <c r="K7209" s="107">
        <v>10000000</v>
      </c>
      <c r="L7209" s="98" t="s">
        <v>9127</v>
      </c>
      <c r="M7209" s="23">
        <v>1080</v>
      </c>
      <c r="N7209" s="23">
        <v>1</v>
      </c>
      <c r="O7209" s="107">
        <v>10000000</v>
      </c>
      <c r="P7209" s="23">
        <v>180</v>
      </c>
      <c r="Q7209" s="23">
        <v>2</v>
      </c>
      <c r="R7209" s="23">
        <v>2</v>
      </c>
      <c r="S7209" s="23">
        <v>0</v>
      </c>
      <c r="T7209" s="47">
        <v>10</v>
      </c>
      <c r="U7209" s="98" t="s">
        <v>111</v>
      </c>
      <c r="V7209" s="98" t="s">
        <v>3139</v>
      </c>
      <c r="W7209" s="69">
        <f t="shared" si="224"/>
        <v>3.1272115894531168E-2</v>
      </c>
    </row>
    <row r="7210" spans="1:23">
      <c r="A7210" s="98">
        <f t="shared" si="225"/>
        <v>1734</v>
      </c>
      <c r="B7210" s="99">
        <v>44408</v>
      </c>
      <c r="C7210" s="23">
        <v>4807</v>
      </c>
      <c r="D7210" s="23">
        <v>9</v>
      </c>
      <c r="E7210" s="98" t="s">
        <v>49</v>
      </c>
      <c r="F7210" s="98" t="s">
        <v>53</v>
      </c>
      <c r="G7210" s="98" t="s">
        <v>4242</v>
      </c>
      <c r="H7210" s="98" t="s">
        <v>9126</v>
      </c>
      <c r="I7210" s="98" t="s">
        <v>5966</v>
      </c>
      <c r="J7210" s="99">
        <v>46142</v>
      </c>
      <c r="K7210" s="107">
        <v>10000000</v>
      </c>
      <c r="L7210" s="98" t="s">
        <v>9127</v>
      </c>
      <c r="M7210" s="23">
        <v>1800</v>
      </c>
      <c r="N7210" s="23">
        <v>1</v>
      </c>
      <c r="O7210" s="107">
        <v>10000000</v>
      </c>
      <c r="P7210" s="23">
        <v>180</v>
      </c>
      <c r="Q7210" s="23">
        <v>2</v>
      </c>
      <c r="R7210" s="23">
        <v>2</v>
      </c>
      <c r="S7210" s="23">
        <v>0</v>
      </c>
      <c r="T7210" s="47">
        <v>10</v>
      </c>
      <c r="U7210" s="98" t="s">
        <v>111</v>
      </c>
      <c r="V7210" s="98" t="s">
        <v>3139</v>
      </c>
      <c r="W7210" s="69">
        <f t="shared" si="224"/>
        <v>5.4009809722228137E-2</v>
      </c>
    </row>
    <row r="7211" spans="1:23">
      <c r="A7211" s="98">
        <f t="shared" si="225"/>
        <v>1004</v>
      </c>
      <c r="B7211" s="99">
        <v>44408</v>
      </c>
      <c r="C7211" s="23">
        <v>4808</v>
      </c>
      <c r="D7211" s="23">
        <v>9</v>
      </c>
      <c r="E7211" s="98" t="s">
        <v>49</v>
      </c>
      <c r="F7211" s="98" t="s">
        <v>53</v>
      </c>
      <c r="G7211" s="98" t="s">
        <v>4242</v>
      </c>
      <c r="H7211" s="98" t="s">
        <v>9126</v>
      </c>
      <c r="I7211" s="98" t="s">
        <v>5966</v>
      </c>
      <c r="J7211" s="99">
        <v>45412</v>
      </c>
      <c r="K7211" s="107">
        <v>6000000</v>
      </c>
      <c r="L7211" s="98" t="s">
        <v>9127</v>
      </c>
      <c r="M7211" s="23">
        <v>1080</v>
      </c>
      <c r="N7211" s="23">
        <v>1</v>
      </c>
      <c r="O7211" s="107">
        <v>6000000</v>
      </c>
      <c r="P7211" s="23">
        <v>30</v>
      </c>
      <c r="Q7211" s="23">
        <v>2</v>
      </c>
      <c r="R7211" s="23">
        <v>2</v>
      </c>
      <c r="S7211" s="23">
        <v>0</v>
      </c>
      <c r="T7211" s="47">
        <v>5.4999989999999999</v>
      </c>
      <c r="U7211" s="98" t="s">
        <v>111</v>
      </c>
      <c r="V7211" s="98" t="s">
        <v>3139</v>
      </c>
      <c r="W7211" s="69">
        <f t="shared" si="224"/>
        <v>1.7199660614780551E-2</v>
      </c>
    </row>
    <row r="7212" spans="1:23">
      <c r="A7212" s="98">
        <f t="shared" si="225"/>
        <v>1004</v>
      </c>
      <c r="B7212" s="99">
        <v>44408</v>
      </c>
      <c r="C7212" s="23">
        <v>4809</v>
      </c>
      <c r="D7212" s="23">
        <v>9</v>
      </c>
      <c r="E7212" s="98" t="s">
        <v>49</v>
      </c>
      <c r="F7212" s="98" t="s">
        <v>53</v>
      </c>
      <c r="G7212" s="98" t="s">
        <v>4242</v>
      </c>
      <c r="H7212" s="98" t="s">
        <v>9126</v>
      </c>
      <c r="I7212" s="98" t="s">
        <v>5966</v>
      </c>
      <c r="J7212" s="99">
        <v>45412</v>
      </c>
      <c r="K7212" s="107">
        <v>50000000</v>
      </c>
      <c r="L7212" s="98" t="s">
        <v>9127</v>
      </c>
      <c r="M7212" s="23">
        <v>1080</v>
      </c>
      <c r="N7212" s="23">
        <v>1</v>
      </c>
      <c r="O7212" s="107">
        <v>50000000</v>
      </c>
      <c r="P7212" s="23">
        <v>30</v>
      </c>
      <c r="Q7212" s="23">
        <v>2</v>
      </c>
      <c r="R7212" s="23">
        <v>2</v>
      </c>
      <c r="S7212" s="23">
        <v>0</v>
      </c>
      <c r="T7212" s="47">
        <v>46.101315999999997</v>
      </c>
      <c r="U7212" s="98" t="s">
        <v>111</v>
      </c>
      <c r="V7212" s="98" t="s">
        <v>3139</v>
      </c>
      <c r="W7212" s="69">
        <f t="shared" si="224"/>
        <v>0.14416856968424041</v>
      </c>
    </row>
    <row r="7213" spans="1:23">
      <c r="A7213" s="98">
        <f t="shared" si="225"/>
        <v>1004</v>
      </c>
      <c r="B7213" s="99">
        <v>44408</v>
      </c>
      <c r="C7213" s="23">
        <v>4810</v>
      </c>
      <c r="D7213" s="23">
        <v>9</v>
      </c>
      <c r="E7213" s="98" t="s">
        <v>49</v>
      </c>
      <c r="F7213" s="98" t="s">
        <v>53</v>
      </c>
      <c r="G7213" s="98" t="s">
        <v>4242</v>
      </c>
      <c r="H7213" s="98" t="s">
        <v>9126</v>
      </c>
      <c r="I7213" s="98" t="s">
        <v>5966</v>
      </c>
      <c r="J7213" s="99">
        <v>45412</v>
      </c>
      <c r="K7213" s="107">
        <v>10000000</v>
      </c>
      <c r="L7213" s="98" t="s">
        <v>9127</v>
      </c>
      <c r="M7213" s="23">
        <v>1080</v>
      </c>
      <c r="N7213" s="23">
        <v>1</v>
      </c>
      <c r="O7213" s="107">
        <v>10000000</v>
      </c>
      <c r="P7213" s="23">
        <v>180</v>
      </c>
      <c r="Q7213" s="23">
        <v>2</v>
      </c>
      <c r="R7213" s="23">
        <v>2</v>
      </c>
      <c r="S7213" s="23">
        <v>0</v>
      </c>
      <c r="T7213" s="47">
        <v>10</v>
      </c>
      <c r="U7213" s="98" t="s">
        <v>111</v>
      </c>
      <c r="V7213" s="98" t="s">
        <v>3139</v>
      </c>
      <c r="W7213" s="69">
        <f t="shared" si="224"/>
        <v>3.1272115894531168E-2</v>
      </c>
    </row>
    <row r="7214" spans="1:23">
      <c r="A7214" s="98">
        <f t="shared" si="225"/>
        <v>1734</v>
      </c>
      <c r="B7214" s="99">
        <v>44408</v>
      </c>
      <c r="C7214" s="23">
        <v>4811</v>
      </c>
      <c r="D7214" s="23">
        <v>9</v>
      </c>
      <c r="E7214" s="98" t="s">
        <v>49</v>
      </c>
      <c r="F7214" s="98" t="s">
        <v>53</v>
      </c>
      <c r="G7214" s="98" t="s">
        <v>4242</v>
      </c>
      <c r="H7214" s="98" t="s">
        <v>9126</v>
      </c>
      <c r="I7214" s="98" t="s">
        <v>5966</v>
      </c>
      <c r="J7214" s="99">
        <v>46142</v>
      </c>
      <c r="K7214" s="107">
        <v>15000000</v>
      </c>
      <c r="L7214" s="98" t="s">
        <v>9127</v>
      </c>
      <c r="M7214" s="23">
        <v>1800</v>
      </c>
      <c r="N7214" s="23">
        <v>1</v>
      </c>
      <c r="O7214" s="107">
        <v>15000000</v>
      </c>
      <c r="P7214" s="23">
        <v>180</v>
      </c>
      <c r="Q7214" s="23">
        <v>2</v>
      </c>
      <c r="R7214" s="23">
        <v>2</v>
      </c>
      <c r="S7214" s="23">
        <v>0</v>
      </c>
      <c r="T7214" s="47">
        <v>15</v>
      </c>
      <c r="U7214" s="98" t="s">
        <v>111</v>
      </c>
      <c r="V7214" s="98" t="s">
        <v>3139</v>
      </c>
      <c r="W7214" s="69">
        <f t="shared" si="224"/>
        <v>8.1014714583342196E-2</v>
      </c>
    </row>
    <row r="7215" spans="1:23">
      <c r="A7215" s="98">
        <f t="shared" si="225"/>
        <v>1734</v>
      </c>
      <c r="B7215" s="99">
        <v>44408</v>
      </c>
      <c r="C7215" s="23">
        <v>4812</v>
      </c>
      <c r="D7215" s="23">
        <v>9</v>
      </c>
      <c r="E7215" s="98" t="s">
        <v>49</v>
      </c>
      <c r="F7215" s="98" t="s">
        <v>53</v>
      </c>
      <c r="G7215" s="98" t="s">
        <v>4242</v>
      </c>
      <c r="H7215" s="98" t="s">
        <v>9126</v>
      </c>
      <c r="I7215" s="98" t="s">
        <v>5966</v>
      </c>
      <c r="J7215" s="99">
        <v>46142</v>
      </c>
      <c r="K7215" s="107">
        <v>6000000</v>
      </c>
      <c r="L7215" s="98" t="s">
        <v>9127</v>
      </c>
      <c r="M7215" s="23">
        <v>1800</v>
      </c>
      <c r="N7215" s="23">
        <v>1</v>
      </c>
      <c r="O7215" s="107">
        <v>6000000</v>
      </c>
      <c r="P7215" s="23">
        <v>180</v>
      </c>
      <c r="Q7215" s="23">
        <v>2</v>
      </c>
      <c r="R7215" s="23">
        <v>2</v>
      </c>
      <c r="S7215" s="23">
        <v>0</v>
      </c>
      <c r="T7215" s="47">
        <v>6</v>
      </c>
      <c r="U7215" s="98" t="s">
        <v>111</v>
      </c>
      <c r="V7215" s="98" t="s">
        <v>3139</v>
      </c>
      <c r="W7215" s="69">
        <f t="shared" si="224"/>
        <v>3.2405885833336881E-2</v>
      </c>
    </row>
    <row r="7216" spans="1:23">
      <c r="A7216" s="98">
        <f t="shared" si="225"/>
        <v>1734</v>
      </c>
      <c r="B7216" s="99">
        <v>44408</v>
      </c>
      <c r="C7216" s="23">
        <v>4813</v>
      </c>
      <c r="D7216" s="23">
        <v>9</v>
      </c>
      <c r="E7216" s="98" t="s">
        <v>49</v>
      </c>
      <c r="F7216" s="98" t="s">
        <v>53</v>
      </c>
      <c r="G7216" s="98" t="s">
        <v>4242</v>
      </c>
      <c r="H7216" s="98" t="s">
        <v>9126</v>
      </c>
      <c r="I7216" s="98" t="s">
        <v>5966</v>
      </c>
      <c r="J7216" s="99">
        <v>46142</v>
      </c>
      <c r="K7216" s="107">
        <v>15000000</v>
      </c>
      <c r="L7216" s="98" t="s">
        <v>9127</v>
      </c>
      <c r="M7216" s="23">
        <v>1800</v>
      </c>
      <c r="N7216" s="23">
        <v>1</v>
      </c>
      <c r="O7216" s="107">
        <v>15000000</v>
      </c>
      <c r="P7216" s="23">
        <v>180</v>
      </c>
      <c r="Q7216" s="23">
        <v>2</v>
      </c>
      <c r="R7216" s="23">
        <v>2</v>
      </c>
      <c r="S7216" s="23">
        <v>0</v>
      </c>
      <c r="T7216" s="47">
        <v>15</v>
      </c>
      <c r="U7216" s="98" t="s">
        <v>111</v>
      </c>
      <c r="V7216" s="98" t="s">
        <v>3139</v>
      </c>
      <c r="W7216" s="69">
        <f t="shared" si="224"/>
        <v>8.1014714583342196E-2</v>
      </c>
    </row>
    <row r="7217" spans="1:23">
      <c r="A7217" s="98">
        <f t="shared" si="225"/>
        <v>1734</v>
      </c>
      <c r="B7217" s="99">
        <v>44408</v>
      </c>
      <c r="C7217" s="23">
        <v>4814</v>
      </c>
      <c r="D7217" s="23">
        <v>9</v>
      </c>
      <c r="E7217" s="98" t="s">
        <v>49</v>
      </c>
      <c r="F7217" s="98" t="s">
        <v>53</v>
      </c>
      <c r="G7217" s="98" t="s">
        <v>4242</v>
      </c>
      <c r="H7217" s="98" t="s">
        <v>9126</v>
      </c>
      <c r="I7217" s="98" t="s">
        <v>5966</v>
      </c>
      <c r="J7217" s="99">
        <v>46142</v>
      </c>
      <c r="K7217" s="107">
        <v>20000000</v>
      </c>
      <c r="L7217" s="98" t="s">
        <v>9127</v>
      </c>
      <c r="M7217" s="23">
        <v>1800</v>
      </c>
      <c r="N7217" s="23">
        <v>1</v>
      </c>
      <c r="O7217" s="107">
        <v>20000000</v>
      </c>
      <c r="P7217" s="23">
        <v>180</v>
      </c>
      <c r="Q7217" s="23">
        <v>2</v>
      </c>
      <c r="R7217" s="23">
        <v>2</v>
      </c>
      <c r="S7217" s="23">
        <v>0</v>
      </c>
      <c r="T7217" s="47">
        <v>20</v>
      </c>
      <c r="U7217" s="98" t="s">
        <v>111</v>
      </c>
      <c r="V7217" s="98" t="s">
        <v>3139</v>
      </c>
      <c r="W7217" s="69">
        <f t="shared" si="224"/>
        <v>0.10801961944445627</v>
      </c>
    </row>
    <row r="7218" spans="1:23">
      <c r="A7218" s="98">
        <f t="shared" si="225"/>
        <v>1734</v>
      </c>
      <c r="B7218" s="99">
        <v>44408</v>
      </c>
      <c r="C7218" s="23">
        <v>4815</v>
      </c>
      <c r="D7218" s="23">
        <v>9</v>
      </c>
      <c r="E7218" s="98" t="s">
        <v>49</v>
      </c>
      <c r="F7218" s="98" t="s">
        <v>53</v>
      </c>
      <c r="G7218" s="98" t="s">
        <v>4242</v>
      </c>
      <c r="H7218" s="98" t="s">
        <v>9126</v>
      </c>
      <c r="I7218" s="98" t="s">
        <v>5966</v>
      </c>
      <c r="J7218" s="99">
        <v>46142</v>
      </c>
      <c r="K7218" s="107">
        <v>10000000</v>
      </c>
      <c r="L7218" s="98" t="s">
        <v>9127</v>
      </c>
      <c r="M7218" s="23">
        <v>1800</v>
      </c>
      <c r="N7218" s="23">
        <v>1</v>
      </c>
      <c r="O7218" s="107">
        <v>10000000</v>
      </c>
      <c r="P7218" s="23">
        <v>180</v>
      </c>
      <c r="Q7218" s="23">
        <v>2</v>
      </c>
      <c r="R7218" s="23">
        <v>2</v>
      </c>
      <c r="S7218" s="23">
        <v>0</v>
      </c>
      <c r="T7218" s="47">
        <v>10</v>
      </c>
      <c r="U7218" s="98" t="s">
        <v>111</v>
      </c>
      <c r="V7218" s="98" t="s">
        <v>3139</v>
      </c>
      <c r="W7218" s="69">
        <f t="shared" si="224"/>
        <v>5.4009809722228137E-2</v>
      </c>
    </row>
    <row r="7219" spans="1:23">
      <c r="A7219" s="98">
        <f t="shared" si="225"/>
        <v>1004</v>
      </c>
      <c r="B7219" s="99">
        <v>44408</v>
      </c>
      <c r="C7219" s="23">
        <v>4816</v>
      </c>
      <c r="D7219" s="23">
        <v>9</v>
      </c>
      <c r="E7219" s="98" t="s">
        <v>49</v>
      </c>
      <c r="F7219" s="98" t="s">
        <v>53</v>
      </c>
      <c r="G7219" s="98" t="s">
        <v>4242</v>
      </c>
      <c r="H7219" s="98" t="s">
        <v>9126</v>
      </c>
      <c r="I7219" s="98" t="s">
        <v>5966</v>
      </c>
      <c r="J7219" s="99">
        <v>45412</v>
      </c>
      <c r="K7219" s="107">
        <v>10000000</v>
      </c>
      <c r="L7219" s="98" t="s">
        <v>9127</v>
      </c>
      <c r="M7219" s="23">
        <v>1080</v>
      </c>
      <c r="N7219" s="23">
        <v>1</v>
      </c>
      <c r="O7219" s="107">
        <v>10000000</v>
      </c>
      <c r="P7219" s="23">
        <v>30</v>
      </c>
      <c r="Q7219" s="23">
        <v>2</v>
      </c>
      <c r="R7219" s="23">
        <v>2</v>
      </c>
      <c r="S7219" s="23">
        <v>0</v>
      </c>
      <c r="T7219" s="47">
        <v>9.1666659999999993</v>
      </c>
      <c r="U7219" s="98" t="s">
        <v>111</v>
      </c>
      <c r="V7219" s="98" t="s">
        <v>3139</v>
      </c>
      <c r="W7219" s="69">
        <f t="shared" si="224"/>
        <v>2.8666104151845843E-2</v>
      </c>
    </row>
    <row r="7220" spans="1:23">
      <c r="A7220" s="98">
        <f t="shared" si="225"/>
        <v>1004</v>
      </c>
      <c r="B7220" s="99">
        <v>44408</v>
      </c>
      <c r="C7220" s="23">
        <v>4817</v>
      </c>
      <c r="D7220" s="23">
        <v>9</v>
      </c>
      <c r="E7220" s="98" t="s">
        <v>49</v>
      </c>
      <c r="F7220" s="98" t="s">
        <v>53</v>
      </c>
      <c r="G7220" s="98" t="s">
        <v>4242</v>
      </c>
      <c r="H7220" s="98" t="s">
        <v>9126</v>
      </c>
      <c r="I7220" s="98" t="s">
        <v>5966</v>
      </c>
      <c r="J7220" s="99">
        <v>45412</v>
      </c>
      <c r="K7220" s="107">
        <v>12000000</v>
      </c>
      <c r="L7220" s="98" t="s">
        <v>9127</v>
      </c>
      <c r="M7220" s="23">
        <v>1080</v>
      </c>
      <c r="N7220" s="23">
        <v>1</v>
      </c>
      <c r="O7220" s="107">
        <v>12000000</v>
      </c>
      <c r="P7220" s="23">
        <v>180</v>
      </c>
      <c r="Q7220" s="23">
        <v>2</v>
      </c>
      <c r="R7220" s="23">
        <v>2</v>
      </c>
      <c r="S7220" s="23">
        <v>0</v>
      </c>
      <c r="T7220" s="47">
        <v>12</v>
      </c>
      <c r="U7220" s="98" t="s">
        <v>111</v>
      </c>
      <c r="V7220" s="98" t="s">
        <v>3139</v>
      </c>
      <c r="W7220" s="69">
        <f t="shared" si="224"/>
        <v>3.75265390734374E-2</v>
      </c>
    </row>
    <row r="7221" spans="1:23">
      <c r="A7221" s="98">
        <f t="shared" si="225"/>
        <v>1734</v>
      </c>
      <c r="B7221" s="99">
        <v>44408</v>
      </c>
      <c r="C7221" s="23">
        <v>4818</v>
      </c>
      <c r="D7221" s="23">
        <v>9</v>
      </c>
      <c r="E7221" s="98" t="s">
        <v>49</v>
      </c>
      <c r="F7221" s="98" t="s">
        <v>53</v>
      </c>
      <c r="G7221" s="98" t="s">
        <v>4242</v>
      </c>
      <c r="H7221" s="98" t="s">
        <v>9126</v>
      </c>
      <c r="I7221" s="98" t="s">
        <v>5966</v>
      </c>
      <c r="J7221" s="99">
        <v>46142</v>
      </c>
      <c r="K7221" s="107">
        <v>10000000</v>
      </c>
      <c r="L7221" s="98" t="s">
        <v>9127</v>
      </c>
      <c r="M7221" s="23">
        <v>1800</v>
      </c>
      <c r="N7221" s="23">
        <v>1</v>
      </c>
      <c r="O7221" s="107">
        <v>10000000</v>
      </c>
      <c r="P7221" s="23">
        <v>180</v>
      </c>
      <c r="Q7221" s="23">
        <v>2</v>
      </c>
      <c r="R7221" s="23">
        <v>2</v>
      </c>
      <c r="S7221" s="23">
        <v>0</v>
      </c>
      <c r="T7221" s="47">
        <v>10</v>
      </c>
      <c r="U7221" s="98" t="s">
        <v>111</v>
      </c>
      <c r="V7221" s="98" t="s">
        <v>3139</v>
      </c>
      <c r="W7221" s="69">
        <f t="shared" si="224"/>
        <v>5.4009809722228137E-2</v>
      </c>
    </row>
    <row r="7222" spans="1:23">
      <c r="A7222" s="98">
        <f t="shared" si="225"/>
        <v>1734</v>
      </c>
      <c r="B7222" s="99">
        <v>44408</v>
      </c>
      <c r="C7222" s="23">
        <v>4819</v>
      </c>
      <c r="D7222" s="23">
        <v>9</v>
      </c>
      <c r="E7222" s="98" t="s">
        <v>49</v>
      </c>
      <c r="F7222" s="98" t="s">
        <v>53</v>
      </c>
      <c r="G7222" s="98" t="s">
        <v>4242</v>
      </c>
      <c r="H7222" s="98" t="s">
        <v>9126</v>
      </c>
      <c r="I7222" s="98" t="s">
        <v>5966</v>
      </c>
      <c r="J7222" s="99">
        <v>46142</v>
      </c>
      <c r="K7222" s="107">
        <v>20000000</v>
      </c>
      <c r="L7222" s="98" t="s">
        <v>9127</v>
      </c>
      <c r="M7222" s="23">
        <v>1800</v>
      </c>
      <c r="N7222" s="23">
        <v>1</v>
      </c>
      <c r="O7222" s="107">
        <v>20000000</v>
      </c>
      <c r="P7222" s="23">
        <v>180</v>
      </c>
      <c r="Q7222" s="23">
        <v>2</v>
      </c>
      <c r="R7222" s="23">
        <v>2</v>
      </c>
      <c r="S7222" s="23">
        <v>0</v>
      </c>
      <c r="T7222" s="47">
        <v>20</v>
      </c>
      <c r="U7222" s="98" t="s">
        <v>111</v>
      </c>
      <c r="V7222" s="98" t="s">
        <v>3139</v>
      </c>
      <c r="W7222" s="69">
        <f t="shared" si="224"/>
        <v>0.10801961944445627</v>
      </c>
    </row>
    <row r="7223" spans="1:23">
      <c r="A7223" s="98">
        <f t="shared" si="225"/>
        <v>1734</v>
      </c>
      <c r="B7223" s="99">
        <v>44408</v>
      </c>
      <c r="C7223" s="23">
        <v>4820</v>
      </c>
      <c r="D7223" s="23">
        <v>9</v>
      </c>
      <c r="E7223" s="98" t="s">
        <v>49</v>
      </c>
      <c r="F7223" s="98" t="s">
        <v>53</v>
      </c>
      <c r="G7223" s="98" t="s">
        <v>4242</v>
      </c>
      <c r="H7223" s="98" t="s">
        <v>9126</v>
      </c>
      <c r="I7223" s="98" t="s">
        <v>5966</v>
      </c>
      <c r="J7223" s="99">
        <v>46142</v>
      </c>
      <c r="K7223" s="107">
        <v>5000000</v>
      </c>
      <c r="L7223" s="98" t="s">
        <v>9127</v>
      </c>
      <c r="M7223" s="23">
        <v>1800</v>
      </c>
      <c r="N7223" s="23">
        <v>1</v>
      </c>
      <c r="O7223" s="107">
        <v>5000000</v>
      </c>
      <c r="P7223" s="23">
        <v>180</v>
      </c>
      <c r="Q7223" s="23">
        <v>2</v>
      </c>
      <c r="R7223" s="23">
        <v>2</v>
      </c>
      <c r="S7223" s="23">
        <v>0</v>
      </c>
      <c r="T7223" s="47">
        <v>5</v>
      </c>
      <c r="U7223" s="98" t="s">
        <v>111</v>
      </c>
      <c r="V7223" s="98" t="s">
        <v>3139</v>
      </c>
      <c r="W7223" s="69">
        <f t="shared" si="224"/>
        <v>2.7004904861114069E-2</v>
      </c>
    </row>
    <row r="7224" spans="1:23">
      <c r="A7224" s="98">
        <f t="shared" si="225"/>
        <v>1004</v>
      </c>
      <c r="B7224" s="99">
        <v>44408</v>
      </c>
      <c r="C7224" s="23">
        <v>4821</v>
      </c>
      <c r="D7224" s="23">
        <v>9</v>
      </c>
      <c r="E7224" s="98" t="s">
        <v>49</v>
      </c>
      <c r="F7224" s="98" t="s">
        <v>53</v>
      </c>
      <c r="G7224" s="98" t="s">
        <v>4242</v>
      </c>
      <c r="H7224" s="98" t="s">
        <v>9126</v>
      </c>
      <c r="I7224" s="98" t="s">
        <v>5966</v>
      </c>
      <c r="J7224" s="99">
        <v>45412</v>
      </c>
      <c r="K7224" s="107">
        <v>15000000</v>
      </c>
      <c r="L7224" s="98" t="s">
        <v>9127</v>
      </c>
      <c r="M7224" s="23">
        <v>1080</v>
      </c>
      <c r="N7224" s="23">
        <v>1</v>
      </c>
      <c r="O7224" s="107">
        <v>15000000</v>
      </c>
      <c r="P7224" s="23">
        <v>360</v>
      </c>
      <c r="Q7224" s="23">
        <v>2</v>
      </c>
      <c r="R7224" s="23">
        <v>2</v>
      </c>
      <c r="S7224" s="23">
        <v>0</v>
      </c>
      <c r="T7224" s="47">
        <v>15</v>
      </c>
      <c r="U7224" s="98" t="s">
        <v>111</v>
      </c>
      <c r="V7224" s="98" t="s">
        <v>3139</v>
      </c>
      <c r="W7224" s="69">
        <f t="shared" si="224"/>
        <v>4.6908173841796755E-2</v>
      </c>
    </row>
    <row r="7225" spans="1:23">
      <c r="A7225" s="98">
        <f t="shared" si="225"/>
        <v>1004</v>
      </c>
      <c r="B7225" s="99">
        <v>44408</v>
      </c>
      <c r="C7225" s="23">
        <v>4822</v>
      </c>
      <c r="D7225" s="23">
        <v>9</v>
      </c>
      <c r="E7225" s="98" t="s">
        <v>49</v>
      </c>
      <c r="F7225" s="98" t="s">
        <v>53</v>
      </c>
      <c r="G7225" s="98" t="s">
        <v>4242</v>
      </c>
      <c r="H7225" s="98" t="s">
        <v>9126</v>
      </c>
      <c r="I7225" s="98" t="s">
        <v>5966</v>
      </c>
      <c r="J7225" s="99">
        <v>45412</v>
      </c>
      <c r="K7225" s="107">
        <v>18000000</v>
      </c>
      <c r="L7225" s="98" t="s">
        <v>9127</v>
      </c>
      <c r="M7225" s="23">
        <v>1080</v>
      </c>
      <c r="N7225" s="23">
        <v>1</v>
      </c>
      <c r="O7225" s="107">
        <v>18000000</v>
      </c>
      <c r="P7225" s="23">
        <v>180</v>
      </c>
      <c r="Q7225" s="23">
        <v>2</v>
      </c>
      <c r="R7225" s="23">
        <v>2</v>
      </c>
      <c r="S7225" s="23">
        <v>0</v>
      </c>
      <c r="T7225" s="47">
        <v>18</v>
      </c>
      <c r="U7225" s="98" t="s">
        <v>111</v>
      </c>
      <c r="V7225" s="98" t="s">
        <v>3139</v>
      </c>
      <c r="W7225" s="69">
        <f t="shared" si="224"/>
        <v>5.6289808610156096E-2</v>
      </c>
    </row>
    <row r="7226" spans="1:23">
      <c r="A7226" s="98">
        <f t="shared" si="225"/>
        <v>1734</v>
      </c>
      <c r="B7226" s="99">
        <v>44408</v>
      </c>
      <c r="C7226" s="23">
        <v>4823</v>
      </c>
      <c r="D7226" s="23">
        <v>9</v>
      </c>
      <c r="E7226" s="98" t="s">
        <v>49</v>
      </c>
      <c r="F7226" s="98" t="s">
        <v>53</v>
      </c>
      <c r="G7226" s="98" t="s">
        <v>4242</v>
      </c>
      <c r="H7226" s="98" t="s">
        <v>9126</v>
      </c>
      <c r="I7226" s="98" t="s">
        <v>5966</v>
      </c>
      <c r="J7226" s="99">
        <v>46142</v>
      </c>
      <c r="K7226" s="107">
        <v>20000000</v>
      </c>
      <c r="L7226" s="98" t="s">
        <v>9127</v>
      </c>
      <c r="M7226" s="23">
        <v>1800</v>
      </c>
      <c r="N7226" s="23">
        <v>1</v>
      </c>
      <c r="O7226" s="107">
        <v>20000000</v>
      </c>
      <c r="P7226" s="23">
        <v>180</v>
      </c>
      <c r="Q7226" s="23">
        <v>2</v>
      </c>
      <c r="R7226" s="23">
        <v>2</v>
      </c>
      <c r="S7226" s="23">
        <v>0</v>
      </c>
      <c r="T7226" s="47">
        <v>20.045380000000002</v>
      </c>
      <c r="U7226" s="98" t="s">
        <v>111</v>
      </c>
      <c r="V7226" s="98" t="s">
        <v>3139</v>
      </c>
      <c r="W7226" s="69">
        <f t="shared" si="224"/>
        <v>0.10826471596097575</v>
      </c>
    </row>
    <row r="7227" spans="1:23">
      <c r="A7227" s="98">
        <f t="shared" si="225"/>
        <v>1734</v>
      </c>
      <c r="B7227" s="99">
        <v>44408</v>
      </c>
      <c r="C7227" s="23">
        <v>4824</v>
      </c>
      <c r="D7227" s="23">
        <v>9</v>
      </c>
      <c r="E7227" s="98" t="s">
        <v>49</v>
      </c>
      <c r="F7227" s="98" t="s">
        <v>53</v>
      </c>
      <c r="G7227" s="98" t="s">
        <v>4242</v>
      </c>
      <c r="H7227" s="98" t="s">
        <v>9126</v>
      </c>
      <c r="I7227" s="98" t="s">
        <v>5966</v>
      </c>
      <c r="J7227" s="99">
        <v>46142</v>
      </c>
      <c r="K7227" s="107">
        <v>20000000</v>
      </c>
      <c r="L7227" s="98" t="s">
        <v>9127</v>
      </c>
      <c r="M7227" s="23">
        <v>1800</v>
      </c>
      <c r="N7227" s="23">
        <v>1</v>
      </c>
      <c r="O7227" s="107">
        <v>20000000</v>
      </c>
      <c r="P7227" s="23">
        <v>180</v>
      </c>
      <c r="Q7227" s="23">
        <v>2</v>
      </c>
      <c r="R7227" s="23">
        <v>2</v>
      </c>
      <c r="S7227" s="23">
        <v>0</v>
      </c>
      <c r="T7227" s="47">
        <v>20.055612</v>
      </c>
      <c r="U7227" s="98" t="s">
        <v>111</v>
      </c>
      <c r="V7227" s="98" t="s">
        <v>3139</v>
      </c>
      <c r="W7227" s="69">
        <f t="shared" si="224"/>
        <v>0.10831997879828352</v>
      </c>
    </row>
    <row r="7228" spans="1:23">
      <c r="A7228" s="98">
        <f t="shared" si="225"/>
        <v>1734</v>
      </c>
      <c r="B7228" s="99">
        <v>44408</v>
      </c>
      <c r="C7228" s="23">
        <v>4825</v>
      </c>
      <c r="D7228" s="23">
        <v>9</v>
      </c>
      <c r="E7228" s="98" t="s">
        <v>49</v>
      </c>
      <c r="F7228" s="98" t="s">
        <v>53</v>
      </c>
      <c r="G7228" s="98" t="s">
        <v>4242</v>
      </c>
      <c r="H7228" s="98" t="s">
        <v>9126</v>
      </c>
      <c r="I7228" s="98" t="s">
        <v>5966</v>
      </c>
      <c r="J7228" s="99">
        <v>46142</v>
      </c>
      <c r="K7228" s="107">
        <v>11000000</v>
      </c>
      <c r="L7228" s="98" t="s">
        <v>9127</v>
      </c>
      <c r="M7228" s="23">
        <v>1800</v>
      </c>
      <c r="N7228" s="23">
        <v>1</v>
      </c>
      <c r="O7228" s="107">
        <v>11000000</v>
      </c>
      <c r="P7228" s="23">
        <v>180</v>
      </c>
      <c r="Q7228" s="23">
        <v>2</v>
      </c>
      <c r="R7228" s="23">
        <v>2</v>
      </c>
      <c r="S7228" s="23">
        <v>0</v>
      </c>
      <c r="T7228" s="47">
        <v>11</v>
      </c>
      <c r="U7228" s="98" t="s">
        <v>111</v>
      </c>
      <c r="V7228" s="98" t="s">
        <v>3139</v>
      </c>
      <c r="W7228" s="69">
        <f t="shared" si="224"/>
        <v>5.9410790694450939E-2</v>
      </c>
    </row>
    <row r="7229" spans="1:23">
      <c r="A7229" s="98">
        <f t="shared" si="225"/>
        <v>1734</v>
      </c>
      <c r="B7229" s="99">
        <v>44408</v>
      </c>
      <c r="C7229" s="23">
        <v>4826</v>
      </c>
      <c r="D7229" s="23">
        <v>9</v>
      </c>
      <c r="E7229" s="98" t="s">
        <v>49</v>
      </c>
      <c r="F7229" s="98" t="s">
        <v>53</v>
      </c>
      <c r="G7229" s="98" t="s">
        <v>4242</v>
      </c>
      <c r="H7229" s="98" t="s">
        <v>9126</v>
      </c>
      <c r="I7229" s="98" t="s">
        <v>5966</v>
      </c>
      <c r="J7229" s="99">
        <v>46142</v>
      </c>
      <c r="K7229" s="107">
        <v>30000000</v>
      </c>
      <c r="L7229" s="98" t="s">
        <v>9127</v>
      </c>
      <c r="M7229" s="23">
        <v>1800</v>
      </c>
      <c r="N7229" s="23">
        <v>1</v>
      </c>
      <c r="O7229" s="107">
        <v>30000000</v>
      </c>
      <c r="P7229" s="23">
        <v>180</v>
      </c>
      <c r="Q7229" s="23">
        <v>2</v>
      </c>
      <c r="R7229" s="23">
        <v>2</v>
      </c>
      <c r="S7229" s="23">
        <v>0</v>
      </c>
      <c r="T7229" s="47">
        <v>30.055879999999998</v>
      </c>
      <c r="U7229" s="98" t="s">
        <v>111</v>
      </c>
      <c r="V7229" s="98" t="s">
        <v>3139</v>
      </c>
      <c r="W7229" s="69">
        <f t="shared" si="224"/>
        <v>0.1623312359834122</v>
      </c>
    </row>
    <row r="7230" spans="1:23">
      <c r="A7230" s="98">
        <f t="shared" si="225"/>
        <v>1004</v>
      </c>
      <c r="B7230" s="99">
        <v>44408</v>
      </c>
      <c r="C7230" s="23">
        <v>4827</v>
      </c>
      <c r="D7230" s="23">
        <v>9</v>
      </c>
      <c r="E7230" s="98" t="s">
        <v>49</v>
      </c>
      <c r="F7230" s="98" t="s">
        <v>53</v>
      </c>
      <c r="G7230" s="98" t="s">
        <v>4242</v>
      </c>
      <c r="H7230" s="98" t="s">
        <v>9126</v>
      </c>
      <c r="I7230" s="98" t="s">
        <v>5966</v>
      </c>
      <c r="J7230" s="99">
        <v>45412</v>
      </c>
      <c r="K7230" s="107">
        <v>9000000</v>
      </c>
      <c r="L7230" s="98" t="s">
        <v>9127</v>
      </c>
      <c r="M7230" s="23">
        <v>1080</v>
      </c>
      <c r="N7230" s="23">
        <v>1</v>
      </c>
      <c r="O7230" s="107">
        <v>9000000</v>
      </c>
      <c r="P7230" s="23">
        <v>180</v>
      </c>
      <c r="Q7230" s="23">
        <v>2</v>
      </c>
      <c r="R7230" s="23">
        <v>2</v>
      </c>
      <c r="S7230" s="23">
        <v>0</v>
      </c>
      <c r="T7230" s="47">
        <v>9</v>
      </c>
      <c r="U7230" s="98" t="s">
        <v>111</v>
      </c>
      <c r="V7230" s="98" t="s">
        <v>3139</v>
      </c>
      <c r="W7230" s="69">
        <f t="shared" si="224"/>
        <v>2.8144904305078048E-2</v>
      </c>
    </row>
    <row r="7231" spans="1:23">
      <c r="A7231" s="98">
        <f t="shared" si="225"/>
        <v>1734</v>
      </c>
      <c r="B7231" s="99">
        <v>44408</v>
      </c>
      <c r="C7231" s="23">
        <v>4828</v>
      </c>
      <c r="D7231" s="23">
        <v>9</v>
      </c>
      <c r="E7231" s="98" t="s">
        <v>49</v>
      </c>
      <c r="F7231" s="98" t="s">
        <v>53</v>
      </c>
      <c r="G7231" s="98" t="s">
        <v>4242</v>
      </c>
      <c r="H7231" s="98" t="s">
        <v>9126</v>
      </c>
      <c r="I7231" s="98" t="s">
        <v>5966</v>
      </c>
      <c r="J7231" s="99">
        <v>46142</v>
      </c>
      <c r="K7231" s="107">
        <v>20000000</v>
      </c>
      <c r="L7231" s="98" t="s">
        <v>9127</v>
      </c>
      <c r="M7231" s="23">
        <v>1800</v>
      </c>
      <c r="N7231" s="23">
        <v>1</v>
      </c>
      <c r="O7231" s="107">
        <v>20000000</v>
      </c>
      <c r="P7231" s="23">
        <v>30</v>
      </c>
      <c r="Q7231" s="23">
        <v>2</v>
      </c>
      <c r="R7231" s="23">
        <v>2</v>
      </c>
      <c r="S7231" s="23">
        <v>0</v>
      </c>
      <c r="T7231" s="47">
        <v>19.109725999999998</v>
      </c>
      <c r="U7231" s="98" t="s">
        <v>111</v>
      </c>
      <c r="V7231" s="98" t="s">
        <v>3139</v>
      </c>
      <c r="W7231" s="69">
        <f t="shared" si="224"/>
        <v>0.10321126651039156</v>
      </c>
    </row>
    <row r="7232" spans="1:23">
      <c r="A7232" s="98">
        <f t="shared" si="225"/>
        <v>1734</v>
      </c>
      <c r="B7232" s="99">
        <v>44408</v>
      </c>
      <c r="C7232" s="23">
        <v>4829</v>
      </c>
      <c r="D7232" s="23">
        <v>9</v>
      </c>
      <c r="E7232" s="98" t="s">
        <v>49</v>
      </c>
      <c r="F7232" s="98" t="s">
        <v>53</v>
      </c>
      <c r="G7232" s="98" t="s">
        <v>4242</v>
      </c>
      <c r="H7232" s="98" t="s">
        <v>9126</v>
      </c>
      <c r="I7232" s="98" t="s">
        <v>5966</v>
      </c>
      <c r="J7232" s="99">
        <v>46142</v>
      </c>
      <c r="K7232" s="107">
        <v>15000000</v>
      </c>
      <c r="L7232" s="98" t="s">
        <v>9127</v>
      </c>
      <c r="M7232" s="23">
        <v>1800</v>
      </c>
      <c r="N7232" s="23">
        <v>1</v>
      </c>
      <c r="O7232" s="107">
        <v>15000000</v>
      </c>
      <c r="P7232" s="23">
        <v>180</v>
      </c>
      <c r="Q7232" s="23">
        <v>2</v>
      </c>
      <c r="R7232" s="23">
        <v>2</v>
      </c>
      <c r="S7232" s="23">
        <v>0</v>
      </c>
      <c r="T7232" s="47">
        <v>15</v>
      </c>
      <c r="U7232" s="98" t="s">
        <v>111</v>
      </c>
      <c r="V7232" s="98" t="s">
        <v>3139</v>
      </c>
      <c r="W7232" s="69">
        <f t="shared" si="224"/>
        <v>8.1014714583342196E-2</v>
      </c>
    </row>
    <row r="7233" spans="1:23">
      <c r="A7233" s="98">
        <f t="shared" si="225"/>
        <v>1734</v>
      </c>
      <c r="B7233" s="99">
        <v>44408</v>
      </c>
      <c r="C7233" s="23">
        <v>4830</v>
      </c>
      <c r="D7233" s="23">
        <v>9</v>
      </c>
      <c r="E7233" s="98" t="s">
        <v>49</v>
      </c>
      <c r="F7233" s="98" t="s">
        <v>53</v>
      </c>
      <c r="G7233" s="98" t="s">
        <v>4242</v>
      </c>
      <c r="H7233" s="98" t="s">
        <v>9126</v>
      </c>
      <c r="I7233" s="98" t="s">
        <v>5966</v>
      </c>
      <c r="J7233" s="99">
        <v>46142</v>
      </c>
      <c r="K7233" s="107">
        <v>13000000</v>
      </c>
      <c r="L7233" s="98" t="s">
        <v>9127</v>
      </c>
      <c r="M7233" s="23">
        <v>1800</v>
      </c>
      <c r="N7233" s="23">
        <v>1</v>
      </c>
      <c r="O7233" s="107">
        <v>13000000</v>
      </c>
      <c r="P7233" s="23">
        <v>180</v>
      </c>
      <c r="Q7233" s="23">
        <v>2</v>
      </c>
      <c r="R7233" s="23">
        <v>2</v>
      </c>
      <c r="S7233" s="23">
        <v>0</v>
      </c>
      <c r="T7233" s="47">
        <v>13</v>
      </c>
      <c r="U7233" s="98" t="s">
        <v>111</v>
      </c>
      <c r="V7233" s="98" t="s">
        <v>3139</v>
      </c>
      <c r="W7233" s="69">
        <f t="shared" si="224"/>
        <v>7.0212752638896564E-2</v>
      </c>
    </row>
    <row r="7234" spans="1:23">
      <c r="A7234" s="98">
        <f t="shared" si="225"/>
        <v>1734</v>
      </c>
      <c r="B7234" s="99">
        <v>44408</v>
      </c>
      <c r="C7234" s="23">
        <v>4831</v>
      </c>
      <c r="D7234" s="23">
        <v>9</v>
      </c>
      <c r="E7234" s="98" t="s">
        <v>49</v>
      </c>
      <c r="F7234" s="98" t="s">
        <v>53</v>
      </c>
      <c r="G7234" s="98" t="s">
        <v>4242</v>
      </c>
      <c r="H7234" s="98" t="s">
        <v>9126</v>
      </c>
      <c r="I7234" s="98" t="s">
        <v>5966</v>
      </c>
      <c r="J7234" s="99">
        <v>46142</v>
      </c>
      <c r="K7234" s="107">
        <v>20000000</v>
      </c>
      <c r="L7234" s="98" t="s">
        <v>9127</v>
      </c>
      <c r="M7234" s="23">
        <v>1800</v>
      </c>
      <c r="N7234" s="23">
        <v>1</v>
      </c>
      <c r="O7234" s="107">
        <v>20000000</v>
      </c>
      <c r="P7234" s="23">
        <v>180</v>
      </c>
      <c r="Q7234" s="23">
        <v>2</v>
      </c>
      <c r="R7234" s="23">
        <v>2</v>
      </c>
      <c r="S7234" s="23">
        <v>0</v>
      </c>
      <c r="T7234" s="47">
        <v>20</v>
      </c>
      <c r="U7234" s="98" t="s">
        <v>111</v>
      </c>
      <c r="V7234" s="98" t="s">
        <v>3139</v>
      </c>
      <c r="W7234" s="69">
        <f t="shared" ref="W7234:W7297" si="226">+T7234/SUM($T$2:$T$5848)*A7234</f>
        <v>0.10801961944445627</v>
      </c>
    </row>
    <row r="7235" spans="1:23">
      <c r="A7235" s="98">
        <f t="shared" ref="A7235:A7298" si="227">+J7235-B7235</f>
        <v>1004</v>
      </c>
      <c r="B7235" s="99">
        <v>44408</v>
      </c>
      <c r="C7235" s="23">
        <v>4832</v>
      </c>
      <c r="D7235" s="23">
        <v>9</v>
      </c>
      <c r="E7235" s="98" t="s">
        <v>49</v>
      </c>
      <c r="F7235" s="98" t="s">
        <v>53</v>
      </c>
      <c r="G7235" s="98" t="s">
        <v>4242</v>
      </c>
      <c r="H7235" s="98" t="s">
        <v>9126</v>
      </c>
      <c r="I7235" s="98" t="s">
        <v>5966</v>
      </c>
      <c r="J7235" s="99">
        <v>45412</v>
      </c>
      <c r="K7235" s="107">
        <v>10000000</v>
      </c>
      <c r="L7235" s="98" t="s">
        <v>9127</v>
      </c>
      <c r="M7235" s="23">
        <v>1080</v>
      </c>
      <c r="N7235" s="23">
        <v>1</v>
      </c>
      <c r="O7235" s="107">
        <v>10000000</v>
      </c>
      <c r="P7235" s="23">
        <v>180</v>
      </c>
      <c r="Q7235" s="23">
        <v>2</v>
      </c>
      <c r="R7235" s="23">
        <v>2</v>
      </c>
      <c r="S7235" s="23">
        <v>0</v>
      </c>
      <c r="T7235" s="47">
        <v>10</v>
      </c>
      <c r="U7235" s="98" t="s">
        <v>111</v>
      </c>
      <c r="V7235" s="98" t="s">
        <v>3139</v>
      </c>
      <c r="W7235" s="69">
        <f t="shared" si="226"/>
        <v>3.1272115894531168E-2</v>
      </c>
    </row>
    <row r="7236" spans="1:23">
      <c r="A7236" s="98">
        <f t="shared" si="227"/>
        <v>1007</v>
      </c>
      <c r="B7236" s="99">
        <v>44408</v>
      </c>
      <c r="C7236" s="23">
        <v>4833</v>
      </c>
      <c r="D7236" s="23">
        <v>9</v>
      </c>
      <c r="E7236" s="98" t="s">
        <v>49</v>
      </c>
      <c r="F7236" s="98" t="s">
        <v>53</v>
      </c>
      <c r="G7236" s="98" t="s">
        <v>4242</v>
      </c>
      <c r="H7236" s="98" t="s">
        <v>9126</v>
      </c>
      <c r="I7236" s="98" t="s">
        <v>6060</v>
      </c>
      <c r="J7236" s="99">
        <v>45415</v>
      </c>
      <c r="K7236" s="107">
        <v>18000000</v>
      </c>
      <c r="L7236" s="98" t="s">
        <v>9127</v>
      </c>
      <c r="M7236" s="23">
        <v>1080</v>
      </c>
      <c r="N7236" s="23">
        <v>1</v>
      </c>
      <c r="O7236" s="107">
        <v>18000000</v>
      </c>
      <c r="P7236" s="23">
        <v>90</v>
      </c>
      <c r="Q7236" s="23">
        <v>2</v>
      </c>
      <c r="R7236" s="23">
        <v>2</v>
      </c>
      <c r="S7236" s="23">
        <v>0</v>
      </c>
      <c r="T7236" s="47">
        <v>18</v>
      </c>
      <c r="U7236" s="98" t="s">
        <v>111</v>
      </c>
      <c r="V7236" s="98" t="s">
        <v>3139</v>
      </c>
      <c r="W7236" s="69">
        <f t="shared" si="226"/>
        <v>5.6458005249429476E-2</v>
      </c>
    </row>
    <row r="7237" spans="1:23">
      <c r="A7237" s="98">
        <f t="shared" si="227"/>
        <v>1737</v>
      </c>
      <c r="B7237" s="99">
        <v>44408</v>
      </c>
      <c r="C7237" s="23">
        <v>4834</v>
      </c>
      <c r="D7237" s="23">
        <v>9</v>
      </c>
      <c r="E7237" s="98" t="s">
        <v>49</v>
      </c>
      <c r="F7237" s="98" t="s">
        <v>53</v>
      </c>
      <c r="G7237" s="98" t="s">
        <v>4242</v>
      </c>
      <c r="H7237" s="98" t="s">
        <v>9126</v>
      </c>
      <c r="I7237" s="98" t="s">
        <v>6060</v>
      </c>
      <c r="J7237" s="99">
        <v>46145</v>
      </c>
      <c r="K7237" s="107">
        <v>15000000</v>
      </c>
      <c r="L7237" s="98" t="s">
        <v>9127</v>
      </c>
      <c r="M7237" s="23">
        <v>1800</v>
      </c>
      <c r="N7237" s="23">
        <v>1</v>
      </c>
      <c r="O7237" s="107">
        <v>15000000</v>
      </c>
      <c r="P7237" s="23">
        <v>180</v>
      </c>
      <c r="Q7237" s="23">
        <v>2</v>
      </c>
      <c r="R7237" s="23">
        <v>2</v>
      </c>
      <c r="S7237" s="23">
        <v>0</v>
      </c>
      <c r="T7237" s="47">
        <v>15</v>
      </c>
      <c r="U7237" s="98" t="s">
        <v>111</v>
      </c>
      <c r="V7237" s="98" t="s">
        <v>3139</v>
      </c>
      <c r="W7237" s="69">
        <f t="shared" si="226"/>
        <v>8.1154878449403348E-2</v>
      </c>
    </row>
    <row r="7238" spans="1:23">
      <c r="A7238" s="98">
        <f t="shared" si="227"/>
        <v>1372</v>
      </c>
      <c r="B7238" s="99">
        <v>44408</v>
      </c>
      <c r="C7238" s="23">
        <v>4835</v>
      </c>
      <c r="D7238" s="23">
        <v>9</v>
      </c>
      <c r="E7238" s="98" t="s">
        <v>49</v>
      </c>
      <c r="F7238" s="98" t="s">
        <v>53</v>
      </c>
      <c r="G7238" s="98" t="s">
        <v>4242</v>
      </c>
      <c r="H7238" s="98" t="s">
        <v>9126</v>
      </c>
      <c r="I7238" s="98" t="s">
        <v>6060</v>
      </c>
      <c r="J7238" s="99">
        <v>45780</v>
      </c>
      <c r="K7238" s="107">
        <v>20000000</v>
      </c>
      <c r="L7238" s="98" t="s">
        <v>9127</v>
      </c>
      <c r="M7238" s="23">
        <v>1440</v>
      </c>
      <c r="N7238" s="23">
        <v>1</v>
      </c>
      <c r="O7238" s="107">
        <v>20000000</v>
      </c>
      <c r="P7238" s="23">
        <v>180</v>
      </c>
      <c r="Q7238" s="23">
        <v>2</v>
      </c>
      <c r="R7238" s="23">
        <v>2</v>
      </c>
      <c r="S7238" s="23">
        <v>0</v>
      </c>
      <c r="T7238" s="47">
        <v>20</v>
      </c>
      <c r="U7238" s="98" t="s">
        <v>111</v>
      </c>
      <c r="V7238" s="98" t="s">
        <v>3139</v>
      </c>
      <c r="W7238" s="69">
        <f t="shared" si="226"/>
        <v>8.5468810771507503E-2</v>
      </c>
    </row>
    <row r="7239" spans="1:23">
      <c r="A7239" s="98">
        <f t="shared" si="227"/>
        <v>1737</v>
      </c>
      <c r="B7239" s="99">
        <v>44408</v>
      </c>
      <c r="C7239" s="23">
        <v>4836</v>
      </c>
      <c r="D7239" s="23">
        <v>9</v>
      </c>
      <c r="E7239" s="98" t="s">
        <v>49</v>
      </c>
      <c r="F7239" s="98" t="s">
        <v>53</v>
      </c>
      <c r="G7239" s="98" t="s">
        <v>4242</v>
      </c>
      <c r="H7239" s="98" t="s">
        <v>9126</v>
      </c>
      <c r="I7239" s="98" t="s">
        <v>6060</v>
      </c>
      <c r="J7239" s="99">
        <v>46145</v>
      </c>
      <c r="K7239" s="107">
        <v>15000000</v>
      </c>
      <c r="L7239" s="98" t="s">
        <v>9127</v>
      </c>
      <c r="M7239" s="23">
        <v>1800</v>
      </c>
      <c r="N7239" s="23">
        <v>1</v>
      </c>
      <c r="O7239" s="107">
        <v>15000000</v>
      </c>
      <c r="P7239" s="23">
        <v>180</v>
      </c>
      <c r="Q7239" s="23">
        <v>2</v>
      </c>
      <c r="R7239" s="23">
        <v>2</v>
      </c>
      <c r="S7239" s="23">
        <v>0</v>
      </c>
      <c r="T7239" s="47">
        <v>15</v>
      </c>
      <c r="U7239" s="98" t="s">
        <v>111</v>
      </c>
      <c r="V7239" s="98" t="s">
        <v>3139</v>
      </c>
      <c r="W7239" s="69">
        <f t="shared" si="226"/>
        <v>8.1154878449403348E-2</v>
      </c>
    </row>
    <row r="7240" spans="1:23">
      <c r="A7240" s="98">
        <f t="shared" si="227"/>
        <v>1737</v>
      </c>
      <c r="B7240" s="99">
        <v>44408</v>
      </c>
      <c r="C7240" s="23">
        <v>4837</v>
      </c>
      <c r="D7240" s="23">
        <v>9</v>
      </c>
      <c r="E7240" s="98" t="s">
        <v>49</v>
      </c>
      <c r="F7240" s="98" t="s">
        <v>53</v>
      </c>
      <c r="G7240" s="98" t="s">
        <v>4242</v>
      </c>
      <c r="H7240" s="98" t="s">
        <v>9126</v>
      </c>
      <c r="I7240" s="98" t="s">
        <v>6060</v>
      </c>
      <c r="J7240" s="99">
        <v>46145</v>
      </c>
      <c r="K7240" s="107">
        <v>20000000</v>
      </c>
      <c r="L7240" s="98" t="s">
        <v>9127</v>
      </c>
      <c r="M7240" s="23">
        <v>1800</v>
      </c>
      <c r="N7240" s="23">
        <v>1</v>
      </c>
      <c r="O7240" s="107">
        <v>20000000</v>
      </c>
      <c r="P7240" s="23">
        <v>180</v>
      </c>
      <c r="Q7240" s="23">
        <v>2</v>
      </c>
      <c r="R7240" s="23">
        <v>2</v>
      </c>
      <c r="S7240" s="23">
        <v>0</v>
      </c>
      <c r="T7240" s="47">
        <v>20</v>
      </c>
      <c r="U7240" s="98" t="s">
        <v>111</v>
      </c>
      <c r="V7240" s="98" t="s">
        <v>3139</v>
      </c>
      <c r="W7240" s="69">
        <f t="shared" si="226"/>
        <v>0.10820650459920446</v>
      </c>
    </row>
    <row r="7241" spans="1:23">
      <c r="A7241" s="98">
        <f t="shared" si="227"/>
        <v>1737</v>
      </c>
      <c r="B7241" s="99">
        <v>44408</v>
      </c>
      <c r="C7241" s="23">
        <v>4838</v>
      </c>
      <c r="D7241" s="23">
        <v>9</v>
      </c>
      <c r="E7241" s="98" t="s">
        <v>49</v>
      </c>
      <c r="F7241" s="98" t="s">
        <v>53</v>
      </c>
      <c r="G7241" s="98" t="s">
        <v>4242</v>
      </c>
      <c r="H7241" s="98" t="s">
        <v>9126</v>
      </c>
      <c r="I7241" s="98" t="s">
        <v>6060</v>
      </c>
      <c r="J7241" s="99">
        <v>46145</v>
      </c>
      <c r="K7241" s="107">
        <v>10000000</v>
      </c>
      <c r="L7241" s="98" t="s">
        <v>9127</v>
      </c>
      <c r="M7241" s="23">
        <v>1800</v>
      </c>
      <c r="N7241" s="23">
        <v>1</v>
      </c>
      <c r="O7241" s="107">
        <v>10000000</v>
      </c>
      <c r="P7241" s="23">
        <v>180</v>
      </c>
      <c r="Q7241" s="23">
        <v>2</v>
      </c>
      <c r="R7241" s="23">
        <v>2</v>
      </c>
      <c r="S7241" s="23">
        <v>0</v>
      </c>
      <c r="T7241" s="47">
        <v>10</v>
      </c>
      <c r="U7241" s="98" t="s">
        <v>111</v>
      </c>
      <c r="V7241" s="98" t="s">
        <v>3139</v>
      </c>
      <c r="W7241" s="69">
        <f t="shared" si="226"/>
        <v>5.4103252299602229E-2</v>
      </c>
    </row>
    <row r="7242" spans="1:23">
      <c r="A7242" s="98">
        <f t="shared" si="227"/>
        <v>1007</v>
      </c>
      <c r="B7242" s="99">
        <v>44408</v>
      </c>
      <c r="C7242" s="23">
        <v>4839</v>
      </c>
      <c r="D7242" s="23">
        <v>9</v>
      </c>
      <c r="E7242" s="98" t="s">
        <v>49</v>
      </c>
      <c r="F7242" s="98" t="s">
        <v>53</v>
      </c>
      <c r="G7242" s="98" t="s">
        <v>4242</v>
      </c>
      <c r="H7242" s="98" t="s">
        <v>9126</v>
      </c>
      <c r="I7242" s="98" t="s">
        <v>6060</v>
      </c>
      <c r="J7242" s="99">
        <v>45415</v>
      </c>
      <c r="K7242" s="107">
        <v>5500000</v>
      </c>
      <c r="L7242" s="98" t="s">
        <v>9127</v>
      </c>
      <c r="M7242" s="23">
        <v>1080</v>
      </c>
      <c r="N7242" s="23">
        <v>1</v>
      </c>
      <c r="O7242" s="107">
        <v>5500000</v>
      </c>
      <c r="P7242" s="23">
        <v>90</v>
      </c>
      <c r="Q7242" s="23">
        <v>2</v>
      </c>
      <c r="R7242" s="23">
        <v>2</v>
      </c>
      <c r="S7242" s="23">
        <v>0</v>
      </c>
      <c r="T7242" s="47">
        <v>5.5</v>
      </c>
      <c r="U7242" s="98" t="s">
        <v>111</v>
      </c>
      <c r="V7242" s="98" t="s">
        <v>3139</v>
      </c>
      <c r="W7242" s="69">
        <f t="shared" si="226"/>
        <v>1.7251057159547896E-2</v>
      </c>
    </row>
    <row r="7243" spans="1:23">
      <c r="A7243" s="98">
        <f t="shared" si="227"/>
        <v>1737</v>
      </c>
      <c r="B7243" s="99">
        <v>44408</v>
      </c>
      <c r="C7243" s="23">
        <v>4840</v>
      </c>
      <c r="D7243" s="23">
        <v>9</v>
      </c>
      <c r="E7243" s="98" t="s">
        <v>49</v>
      </c>
      <c r="F7243" s="98" t="s">
        <v>53</v>
      </c>
      <c r="G7243" s="98" t="s">
        <v>4242</v>
      </c>
      <c r="H7243" s="98" t="s">
        <v>9126</v>
      </c>
      <c r="I7243" s="98" t="s">
        <v>6060</v>
      </c>
      <c r="J7243" s="99">
        <v>46145</v>
      </c>
      <c r="K7243" s="107">
        <v>30000000</v>
      </c>
      <c r="L7243" s="98" t="s">
        <v>9127</v>
      </c>
      <c r="M7243" s="23">
        <v>1800</v>
      </c>
      <c r="N7243" s="23">
        <v>1</v>
      </c>
      <c r="O7243" s="107">
        <v>30000000</v>
      </c>
      <c r="P7243" s="23">
        <v>180</v>
      </c>
      <c r="Q7243" s="23">
        <v>2</v>
      </c>
      <c r="R7243" s="23">
        <v>2</v>
      </c>
      <c r="S7243" s="23">
        <v>0</v>
      </c>
      <c r="T7243" s="47">
        <v>30</v>
      </c>
      <c r="U7243" s="98" t="s">
        <v>111</v>
      </c>
      <c r="V7243" s="98" t="s">
        <v>3139</v>
      </c>
      <c r="W7243" s="69">
        <f t="shared" si="226"/>
        <v>0.1623097568988067</v>
      </c>
    </row>
    <row r="7244" spans="1:23">
      <c r="A7244" s="98">
        <f t="shared" si="227"/>
        <v>1737</v>
      </c>
      <c r="B7244" s="99">
        <v>44408</v>
      </c>
      <c r="C7244" s="23">
        <v>4841</v>
      </c>
      <c r="D7244" s="23">
        <v>9</v>
      </c>
      <c r="E7244" s="98" t="s">
        <v>49</v>
      </c>
      <c r="F7244" s="98" t="s">
        <v>53</v>
      </c>
      <c r="G7244" s="98" t="s">
        <v>4242</v>
      </c>
      <c r="H7244" s="98" t="s">
        <v>9126</v>
      </c>
      <c r="I7244" s="98" t="s">
        <v>6060</v>
      </c>
      <c r="J7244" s="99">
        <v>46145</v>
      </c>
      <c r="K7244" s="107">
        <v>12000000</v>
      </c>
      <c r="L7244" s="98" t="s">
        <v>9127</v>
      </c>
      <c r="M7244" s="23">
        <v>1800</v>
      </c>
      <c r="N7244" s="23">
        <v>1</v>
      </c>
      <c r="O7244" s="107">
        <v>12000000</v>
      </c>
      <c r="P7244" s="23">
        <v>180</v>
      </c>
      <c r="Q7244" s="23">
        <v>2</v>
      </c>
      <c r="R7244" s="23">
        <v>2</v>
      </c>
      <c r="S7244" s="23">
        <v>0</v>
      </c>
      <c r="T7244" s="47">
        <v>12</v>
      </c>
      <c r="U7244" s="98" t="s">
        <v>111</v>
      </c>
      <c r="V7244" s="98" t="s">
        <v>3139</v>
      </c>
      <c r="W7244" s="69">
        <f t="shared" si="226"/>
        <v>6.4923902759522673E-2</v>
      </c>
    </row>
    <row r="7245" spans="1:23">
      <c r="A7245" s="98">
        <f t="shared" si="227"/>
        <v>1007</v>
      </c>
      <c r="B7245" s="99">
        <v>44408</v>
      </c>
      <c r="C7245" s="23">
        <v>4842</v>
      </c>
      <c r="D7245" s="23">
        <v>9</v>
      </c>
      <c r="E7245" s="98" t="s">
        <v>49</v>
      </c>
      <c r="F7245" s="98" t="s">
        <v>53</v>
      </c>
      <c r="G7245" s="98" t="s">
        <v>4242</v>
      </c>
      <c r="H7245" s="98" t="s">
        <v>9126</v>
      </c>
      <c r="I7245" s="98" t="s">
        <v>6060</v>
      </c>
      <c r="J7245" s="99">
        <v>45415</v>
      </c>
      <c r="K7245" s="107">
        <v>10500000</v>
      </c>
      <c r="L7245" s="98" t="s">
        <v>9127</v>
      </c>
      <c r="M7245" s="23">
        <v>1080</v>
      </c>
      <c r="N7245" s="23">
        <v>1</v>
      </c>
      <c r="O7245" s="107">
        <v>10500000</v>
      </c>
      <c r="P7245" s="23">
        <v>180</v>
      </c>
      <c r="Q7245" s="23">
        <v>2</v>
      </c>
      <c r="R7245" s="23">
        <v>2</v>
      </c>
      <c r="S7245" s="23">
        <v>0</v>
      </c>
      <c r="T7245" s="47">
        <v>10.5</v>
      </c>
      <c r="U7245" s="98" t="s">
        <v>111</v>
      </c>
      <c r="V7245" s="98" t="s">
        <v>3139</v>
      </c>
      <c r="W7245" s="69">
        <f t="shared" si="226"/>
        <v>3.2933836395500529E-2</v>
      </c>
    </row>
    <row r="7246" spans="1:23">
      <c r="A7246" s="98">
        <f t="shared" si="227"/>
        <v>825</v>
      </c>
      <c r="B7246" s="99">
        <v>44408</v>
      </c>
      <c r="C7246" s="23">
        <v>4843</v>
      </c>
      <c r="D7246" s="23">
        <v>9</v>
      </c>
      <c r="E7246" s="98" t="s">
        <v>49</v>
      </c>
      <c r="F7246" s="98" t="s">
        <v>53</v>
      </c>
      <c r="G7246" s="98" t="s">
        <v>4242</v>
      </c>
      <c r="H7246" s="98" t="s">
        <v>9126</v>
      </c>
      <c r="I7246" s="98" t="s">
        <v>6060</v>
      </c>
      <c r="J7246" s="99">
        <v>45233</v>
      </c>
      <c r="K7246" s="107">
        <v>20000000</v>
      </c>
      <c r="L7246" s="98" t="s">
        <v>9127</v>
      </c>
      <c r="M7246" s="23">
        <v>900</v>
      </c>
      <c r="N7246" s="23">
        <v>1</v>
      </c>
      <c r="O7246" s="107">
        <v>20000000</v>
      </c>
      <c r="P7246" s="23">
        <v>30</v>
      </c>
      <c r="Q7246" s="23">
        <v>2</v>
      </c>
      <c r="R7246" s="23">
        <v>2</v>
      </c>
      <c r="S7246" s="23">
        <v>0</v>
      </c>
      <c r="T7246" s="47">
        <v>18.666665999999999</v>
      </c>
      <c r="U7246" s="98" t="s">
        <v>111</v>
      </c>
      <c r="V7246" s="98" t="s">
        <v>3139</v>
      </c>
      <c r="W7246" s="69">
        <f t="shared" si="226"/>
        <v>4.7967188005589266E-2</v>
      </c>
    </row>
    <row r="7247" spans="1:23">
      <c r="A7247" s="98">
        <f t="shared" si="227"/>
        <v>1007</v>
      </c>
      <c r="B7247" s="99">
        <v>44408</v>
      </c>
      <c r="C7247" s="23">
        <v>4844</v>
      </c>
      <c r="D7247" s="23">
        <v>9</v>
      </c>
      <c r="E7247" s="98" t="s">
        <v>49</v>
      </c>
      <c r="F7247" s="98" t="s">
        <v>53</v>
      </c>
      <c r="G7247" s="98" t="s">
        <v>4242</v>
      </c>
      <c r="H7247" s="98" t="s">
        <v>9126</v>
      </c>
      <c r="I7247" s="98" t="s">
        <v>6060</v>
      </c>
      <c r="J7247" s="99">
        <v>45415</v>
      </c>
      <c r="K7247" s="107">
        <v>12000000</v>
      </c>
      <c r="L7247" s="98" t="s">
        <v>9127</v>
      </c>
      <c r="M7247" s="23">
        <v>1080</v>
      </c>
      <c r="N7247" s="23">
        <v>1</v>
      </c>
      <c r="O7247" s="107">
        <v>12000000</v>
      </c>
      <c r="P7247" s="23">
        <v>30</v>
      </c>
      <c r="Q7247" s="23">
        <v>2</v>
      </c>
      <c r="R7247" s="23">
        <v>2</v>
      </c>
      <c r="S7247" s="23">
        <v>0</v>
      </c>
      <c r="T7247" s="47">
        <v>11.333334000000001</v>
      </c>
      <c r="U7247" s="98" t="s">
        <v>111</v>
      </c>
      <c r="V7247" s="98" t="s">
        <v>3139</v>
      </c>
      <c r="W7247" s="69">
        <f t="shared" si="226"/>
        <v>3.5547635025863195E-2</v>
      </c>
    </row>
    <row r="7248" spans="1:23">
      <c r="A7248" s="98">
        <f t="shared" si="227"/>
        <v>1007</v>
      </c>
      <c r="B7248" s="99">
        <v>44408</v>
      </c>
      <c r="C7248" s="23">
        <v>4845</v>
      </c>
      <c r="D7248" s="23">
        <v>9</v>
      </c>
      <c r="E7248" s="98" t="s">
        <v>49</v>
      </c>
      <c r="F7248" s="98" t="s">
        <v>53</v>
      </c>
      <c r="G7248" s="98" t="s">
        <v>4242</v>
      </c>
      <c r="H7248" s="98" t="s">
        <v>9126</v>
      </c>
      <c r="I7248" s="98" t="s">
        <v>6060</v>
      </c>
      <c r="J7248" s="99">
        <v>45415</v>
      </c>
      <c r="K7248" s="107">
        <v>5000000</v>
      </c>
      <c r="L7248" s="98" t="s">
        <v>9127</v>
      </c>
      <c r="M7248" s="23">
        <v>1080</v>
      </c>
      <c r="N7248" s="23">
        <v>1</v>
      </c>
      <c r="O7248" s="107">
        <v>5000000</v>
      </c>
      <c r="P7248" s="23">
        <v>360</v>
      </c>
      <c r="Q7248" s="23">
        <v>2</v>
      </c>
      <c r="R7248" s="23">
        <v>2</v>
      </c>
      <c r="S7248" s="23">
        <v>0</v>
      </c>
      <c r="T7248" s="47">
        <v>5</v>
      </c>
      <c r="U7248" s="98" t="s">
        <v>111</v>
      </c>
      <c r="V7248" s="98" t="s">
        <v>3139</v>
      </c>
      <c r="W7248" s="69">
        <f t="shared" si="226"/>
        <v>1.5682779235952633E-2</v>
      </c>
    </row>
    <row r="7249" spans="1:23">
      <c r="A7249" s="98">
        <f t="shared" si="227"/>
        <v>1737</v>
      </c>
      <c r="B7249" s="99">
        <v>44408</v>
      </c>
      <c r="C7249" s="23">
        <v>4846</v>
      </c>
      <c r="D7249" s="23">
        <v>9</v>
      </c>
      <c r="E7249" s="98" t="s">
        <v>49</v>
      </c>
      <c r="F7249" s="98" t="s">
        <v>53</v>
      </c>
      <c r="G7249" s="98" t="s">
        <v>4242</v>
      </c>
      <c r="H7249" s="98" t="s">
        <v>9126</v>
      </c>
      <c r="I7249" s="98" t="s">
        <v>6060</v>
      </c>
      <c r="J7249" s="99">
        <v>46145</v>
      </c>
      <c r="K7249" s="107">
        <v>50000000</v>
      </c>
      <c r="L7249" s="98" t="s">
        <v>9127</v>
      </c>
      <c r="M7249" s="23">
        <v>1800</v>
      </c>
      <c r="N7249" s="23">
        <v>1</v>
      </c>
      <c r="O7249" s="107">
        <v>50000000</v>
      </c>
      <c r="P7249" s="23">
        <v>180</v>
      </c>
      <c r="Q7249" s="23">
        <v>2</v>
      </c>
      <c r="R7249" s="23">
        <v>2</v>
      </c>
      <c r="S7249" s="23">
        <v>0</v>
      </c>
      <c r="T7249" s="47">
        <v>50.138579</v>
      </c>
      <c r="U7249" s="98" t="s">
        <v>111</v>
      </c>
      <c r="V7249" s="98" t="s">
        <v>3139</v>
      </c>
      <c r="W7249" s="69">
        <f t="shared" si="226"/>
        <v>0.2712660189580538</v>
      </c>
    </row>
    <row r="7250" spans="1:23">
      <c r="A7250" s="98">
        <f t="shared" si="227"/>
        <v>1737</v>
      </c>
      <c r="B7250" s="99">
        <v>44408</v>
      </c>
      <c r="C7250" s="23">
        <v>4847</v>
      </c>
      <c r="D7250" s="23">
        <v>9</v>
      </c>
      <c r="E7250" s="98" t="s">
        <v>49</v>
      </c>
      <c r="F7250" s="98" t="s">
        <v>53</v>
      </c>
      <c r="G7250" s="98" t="s">
        <v>4242</v>
      </c>
      <c r="H7250" s="98" t="s">
        <v>9126</v>
      </c>
      <c r="I7250" s="98" t="s">
        <v>6060</v>
      </c>
      <c r="J7250" s="99">
        <v>46145</v>
      </c>
      <c r="K7250" s="107">
        <v>50000000</v>
      </c>
      <c r="L7250" s="98" t="s">
        <v>9127</v>
      </c>
      <c r="M7250" s="23">
        <v>1800</v>
      </c>
      <c r="N7250" s="23">
        <v>1</v>
      </c>
      <c r="O7250" s="107">
        <v>50000000</v>
      </c>
      <c r="P7250" s="23">
        <v>180</v>
      </c>
      <c r="Q7250" s="23">
        <v>2</v>
      </c>
      <c r="R7250" s="23">
        <v>2</v>
      </c>
      <c r="S7250" s="23">
        <v>0</v>
      </c>
      <c r="T7250" s="47">
        <v>50.138579</v>
      </c>
      <c r="U7250" s="98" t="s">
        <v>111</v>
      </c>
      <c r="V7250" s="98" t="s">
        <v>3139</v>
      </c>
      <c r="W7250" s="69">
        <f t="shared" si="226"/>
        <v>0.2712660189580538</v>
      </c>
    </row>
    <row r="7251" spans="1:23">
      <c r="A7251" s="98">
        <f t="shared" si="227"/>
        <v>1737</v>
      </c>
      <c r="B7251" s="99">
        <v>44408</v>
      </c>
      <c r="C7251" s="23">
        <v>4848</v>
      </c>
      <c r="D7251" s="23">
        <v>9</v>
      </c>
      <c r="E7251" s="98" t="s">
        <v>49</v>
      </c>
      <c r="F7251" s="98" t="s">
        <v>53</v>
      </c>
      <c r="G7251" s="98" t="s">
        <v>4242</v>
      </c>
      <c r="H7251" s="98" t="s">
        <v>9126</v>
      </c>
      <c r="I7251" s="98" t="s">
        <v>6060</v>
      </c>
      <c r="J7251" s="99">
        <v>46145</v>
      </c>
      <c r="K7251" s="107">
        <v>10000000</v>
      </c>
      <c r="L7251" s="98" t="s">
        <v>9127</v>
      </c>
      <c r="M7251" s="23">
        <v>1800</v>
      </c>
      <c r="N7251" s="23">
        <v>1</v>
      </c>
      <c r="O7251" s="107">
        <v>10000000</v>
      </c>
      <c r="P7251" s="23">
        <v>180</v>
      </c>
      <c r="Q7251" s="23">
        <v>2</v>
      </c>
      <c r="R7251" s="23">
        <v>2</v>
      </c>
      <c r="S7251" s="23">
        <v>0</v>
      </c>
      <c r="T7251" s="47">
        <v>10</v>
      </c>
      <c r="U7251" s="98" t="s">
        <v>111</v>
      </c>
      <c r="V7251" s="98" t="s">
        <v>3139</v>
      </c>
      <c r="W7251" s="69">
        <f t="shared" si="226"/>
        <v>5.4103252299602229E-2</v>
      </c>
    </row>
    <row r="7252" spans="1:23">
      <c r="A7252" s="98">
        <f t="shared" si="227"/>
        <v>1008</v>
      </c>
      <c r="B7252" s="99">
        <v>44408</v>
      </c>
      <c r="C7252" s="23">
        <v>4849</v>
      </c>
      <c r="D7252" s="23">
        <v>9</v>
      </c>
      <c r="E7252" s="98" t="s">
        <v>49</v>
      </c>
      <c r="F7252" s="98" t="s">
        <v>53</v>
      </c>
      <c r="G7252" s="98" t="s">
        <v>4242</v>
      </c>
      <c r="H7252" s="98" t="s">
        <v>9126</v>
      </c>
      <c r="I7252" s="98" t="s">
        <v>6303</v>
      </c>
      <c r="J7252" s="99">
        <v>45416</v>
      </c>
      <c r="K7252" s="107">
        <v>5500000</v>
      </c>
      <c r="L7252" s="98" t="s">
        <v>9127</v>
      </c>
      <c r="M7252" s="23">
        <v>1080</v>
      </c>
      <c r="N7252" s="23">
        <v>1</v>
      </c>
      <c r="O7252" s="107">
        <v>5500000</v>
      </c>
      <c r="P7252" s="23">
        <v>180</v>
      </c>
      <c r="Q7252" s="23">
        <v>2</v>
      </c>
      <c r="R7252" s="23">
        <v>2</v>
      </c>
      <c r="S7252" s="23">
        <v>0</v>
      </c>
      <c r="T7252" s="47">
        <v>5.5</v>
      </c>
      <c r="U7252" s="98" t="s">
        <v>111</v>
      </c>
      <c r="V7252" s="98" t="s">
        <v>3139</v>
      </c>
      <c r="W7252" s="69">
        <f t="shared" si="226"/>
        <v>1.7268188298733146E-2</v>
      </c>
    </row>
    <row r="7253" spans="1:23">
      <c r="A7253" s="98">
        <f t="shared" si="227"/>
        <v>1008</v>
      </c>
      <c r="B7253" s="99">
        <v>44408</v>
      </c>
      <c r="C7253" s="23">
        <v>4850</v>
      </c>
      <c r="D7253" s="23">
        <v>9</v>
      </c>
      <c r="E7253" s="98" t="s">
        <v>49</v>
      </c>
      <c r="F7253" s="98" t="s">
        <v>53</v>
      </c>
      <c r="G7253" s="98" t="s">
        <v>4242</v>
      </c>
      <c r="H7253" s="98" t="s">
        <v>9126</v>
      </c>
      <c r="I7253" s="98" t="s">
        <v>6303</v>
      </c>
      <c r="J7253" s="99">
        <v>45416</v>
      </c>
      <c r="K7253" s="107">
        <v>15049324</v>
      </c>
      <c r="L7253" s="98" t="s">
        <v>9127</v>
      </c>
      <c r="M7253" s="23">
        <v>1080</v>
      </c>
      <c r="N7253" s="23">
        <v>1</v>
      </c>
      <c r="O7253" s="107">
        <v>15049324</v>
      </c>
      <c r="P7253" s="23">
        <v>180</v>
      </c>
      <c r="Q7253" s="23">
        <v>2</v>
      </c>
      <c r="R7253" s="23">
        <v>2</v>
      </c>
      <c r="S7253" s="23">
        <v>0</v>
      </c>
      <c r="T7253" s="47">
        <v>15.049324</v>
      </c>
      <c r="U7253" s="98" t="s">
        <v>111</v>
      </c>
      <c r="V7253" s="98" t="s">
        <v>3139</v>
      </c>
      <c r="W7253" s="69">
        <f t="shared" si="226"/>
        <v>4.7249920109207991E-2</v>
      </c>
    </row>
    <row r="7254" spans="1:23">
      <c r="A7254" s="98">
        <f t="shared" si="227"/>
        <v>1008</v>
      </c>
      <c r="B7254" s="99">
        <v>44408</v>
      </c>
      <c r="C7254" s="23">
        <v>4851</v>
      </c>
      <c r="D7254" s="23">
        <v>9</v>
      </c>
      <c r="E7254" s="98" t="s">
        <v>49</v>
      </c>
      <c r="F7254" s="98" t="s">
        <v>53</v>
      </c>
      <c r="G7254" s="98" t="s">
        <v>4242</v>
      </c>
      <c r="H7254" s="98" t="s">
        <v>9126</v>
      </c>
      <c r="I7254" s="98" t="s">
        <v>6303</v>
      </c>
      <c r="J7254" s="99">
        <v>45416</v>
      </c>
      <c r="K7254" s="107">
        <v>15000000</v>
      </c>
      <c r="L7254" s="98" t="s">
        <v>9127</v>
      </c>
      <c r="M7254" s="23">
        <v>1080</v>
      </c>
      <c r="N7254" s="23">
        <v>1</v>
      </c>
      <c r="O7254" s="107">
        <v>15000000</v>
      </c>
      <c r="P7254" s="23">
        <v>30</v>
      </c>
      <c r="Q7254" s="23">
        <v>2</v>
      </c>
      <c r="R7254" s="23">
        <v>2</v>
      </c>
      <c r="S7254" s="23">
        <v>0</v>
      </c>
      <c r="T7254" s="47">
        <v>14.166665999999999</v>
      </c>
      <c r="U7254" s="98" t="s">
        <v>111</v>
      </c>
      <c r="V7254" s="98" t="s">
        <v>3139</v>
      </c>
      <c r="W7254" s="69">
        <f t="shared" si="226"/>
        <v>4.447866473695649E-2</v>
      </c>
    </row>
    <row r="7255" spans="1:23">
      <c r="A7255" s="98">
        <f t="shared" si="227"/>
        <v>1738</v>
      </c>
      <c r="B7255" s="99">
        <v>44408</v>
      </c>
      <c r="C7255" s="23">
        <v>4852</v>
      </c>
      <c r="D7255" s="23">
        <v>9</v>
      </c>
      <c r="E7255" s="98" t="s">
        <v>49</v>
      </c>
      <c r="F7255" s="98" t="s">
        <v>53</v>
      </c>
      <c r="G7255" s="98" t="s">
        <v>4242</v>
      </c>
      <c r="H7255" s="98" t="s">
        <v>9126</v>
      </c>
      <c r="I7255" s="98" t="s">
        <v>6303</v>
      </c>
      <c r="J7255" s="99">
        <v>46146</v>
      </c>
      <c r="K7255" s="107">
        <v>20000000</v>
      </c>
      <c r="L7255" s="98" t="s">
        <v>9127</v>
      </c>
      <c r="M7255" s="23">
        <v>1800</v>
      </c>
      <c r="N7255" s="23">
        <v>1</v>
      </c>
      <c r="O7255" s="107">
        <v>20000000</v>
      </c>
      <c r="P7255" s="23">
        <v>180</v>
      </c>
      <c r="Q7255" s="23">
        <v>2</v>
      </c>
      <c r="R7255" s="23">
        <v>2</v>
      </c>
      <c r="S7255" s="23">
        <v>0</v>
      </c>
      <c r="T7255" s="47">
        <v>20</v>
      </c>
      <c r="U7255" s="98" t="s">
        <v>111</v>
      </c>
      <c r="V7255" s="98" t="s">
        <v>3139</v>
      </c>
      <c r="W7255" s="69">
        <f t="shared" si="226"/>
        <v>0.1082687996507872</v>
      </c>
    </row>
    <row r="7256" spans="1:23">
      <c r="A7256" s="98">
        <f t="shared" si="227"/>
        <v>1008</v>
      </c>
      <c r="B7256" s="99">
        <v>44408</v>
      </c>
      <c r="C7256" s="23">
        <v>4853</v>
      </c>
      <c r="D7256" s="23">
        <v>9</v>
      </c>
      <c r="E7256" s="98" t="s">
        <v>49</v>
      </c>
      <c r="F7256" s="98" t="s">
        <v>53</v>
      </c>
      <c r="G7256" s="98" t="s">
        <v>4242</v>
      </c>
      <c r="H7256" s="98" t="s">
        <v>9126</v>
      </c>
      <c r="I7256" s="98" t="s">
        <v>6303</v>
      </c>
      <c r="J7256" s="99">
        <v>45416</v>
      </c>
      <c r="K7256" s="107">
        <v>10000000</v>
      </c>
      <c r="L7256" s="98" t="s">
        <v>9127</v>
      </c>
      <c r="M7256" s="23">
        <v>1080</v>
      </c>
      <c r="N7256" s="23">
        <v>1</v>
      </c>
      <c r="O7256" s="107">
        <v>10000000</v>
      </c>
      <c r="P7256" s="23">
        <v>180</v>
      </c>
      <c r="Q7256" s="23">
        <v>2</v>
      </c>
      <c r="R7256" s="23">
        <v>2</v>
      </c>
      <c r="S7256" s="23">
        <v>2.2999999999999998</v>
      </c>
      <c r="T7256" s="47">
        <v>10.02318</v>
      </c>
      <c r="U7256" s="98" t="s">
        <v>111</v>
      </c>
      <c r="V7256" s="98" t="s">
        <v>3139</v>
      </c>
      <c r="W7256" s="69">
        <f t="shared" si="226"/>
        <v>3.1469483562199294E-2</v>
      </c>
    </row>
    <row r="7257" spans="1:23">
      <c r="A7257" s="98">
        <f t="shared" si="227"/>
        <v>1009</v>
      </c>
      <c r="B7257" s="99">
        <v>44408</v>
      </c>
      <c r="C7257" s="23">
        <v>4854</v>
      </c>
      <c r="D7257" s="23">
        <v>9</v>
      </c>
      <c r="E7257" s="98" t="s">
        <v>49</v>
      </c>
      <c r="F7257" s="98" t="s">
        <v>53</v>
      </c>
      <c r="G7257" s="98" t="s">
        <v>4242</v>
      </c>
      <c r="H7257" s="98" t="s">
        <v>9126</v>
      </c>
      <c r="I7257" s="98" t="s">
        <v>6207</v>
      </c>
      <c r="J7257" s="99">
        <v>45417</v>
      </c>
      <c r="K7257" s="107">
        <v>5500000</v>
      </c>
      <c r="L7257" s="98" t="s">
        <v>9127</v>
      </c>
      <c r="M7257" s="23">
        <v>1080</v>
      </c>
      <c r="N7257" s="23">
        <v>1</v>
      </c>
      <c r="O7257" s="107">
        <v>5500000</v>
      </c>
      <c r="P7257" s="23">
        <v>180</v>
      </c>
      <c r="Q7257" s="23">
        <v>2</v>
      </c>
      <c r="R7257" s="23">
        <v>2</v>
      </c>
      <c r="S7257" s="23">
        <v>0</v>
      </c>
      <c r="T7257" s="47">
        <v>5.5</v>
      </c>
      <c r="U7257" s="98" t="s">
        <v>111</v>
      </c>
      <c r="V7257" s="98" t="s">
        <v>3139</v>
      </c>
      <c r="W7257" s="69">
        <f t="shared" si="226"/>
        <v>1.7285319437918396E-2</v>
      </c>
    </row>
    <row r="7258" spans="1:23">
      <c r="A7258" s="98">
        <f t="shared" si="227"/>
        <v>1009</v>
      </c>
      <c r="B7258" s="99">
        <v>44408</v>
      </c>
      <c r="C7258" s="23">
        <v>4855</v>
      </c>
      <c r="D7258" s="23">
        <v>9</v>
      </c>
      <c r="E7258" s="98" t="s">
        <v>49</v>
      </c>
      <c r="F7258" s="98" t="s">
        <v>53</v>
      </c>
      <c r="G7258" s="98" t="s">
        <v>4242</v>
      </c>
      <c r="H7258" s="98" t="s">
        <v>9126</v>
      </c>
      <c r="I7258" s="98" t="s">
        <v>6207</v>
      </c>
      <c r="J7258" s="99">
        <v>45417</v>
      </c>
      <c r="K7258" s="107">
        <v>18160000</v>
      </c>
      <c r="L7258" s="98" t="s">
        <v>9127</v>
      </c>
      <c r="M7258" s="23">
        <v>1080</v>
      </c>
      <c r="N7258" s="23">
        <v>1</v>
      </c>
      <c r="O7258" s="107">
        <v>18160000</v>
      </c>
      <c r="P7258" s="23">
        <v>30</v>
      </c>
      <c r="Q7258" s="23">
        <v>2</v>
      </c>
      <c r="R7258" s="23">
        <v>2</v>
      </c>
      <c r="S7258" s="23">
        <v>0</v>
      </c>
      <c r="T7258" s="47">
        <v>17.151112000000001</v>
      </c>
      <c r="U7258" s="98" t="s">
        <v>111</v>
      </c>
      <c r="V7258" s="98" t="s">
        <v>3139</v>
      </c>
      <c r="W7258" s="69">
        <f t="shared" si="226"/>
        <v>5.3902263570093728E-2</v>
      </c>
    </row>
    <row r="7259" spans="1:23">
      <c r="A7259" s="98">
        <f t="shared" si="227"/>
        <v>1739</v>
      </c>
      <c r="B7259" s="99">
        <v>44408</v>
      </c>
      <c r="C7259" s="23">
        <v>4856</v>
      </c>
      <c r="D7259" s="23">
        <v>9</v>
      </c>
      <c r="E7259" s="98" t="s">
        <v>49</v>
      </c>
      <c r="F7259" s="98" t="s">
        <v>53</v>
      </c>
      <c r="G7259" s="98" t="s">
        <v>4242</v>
      </c>
      <c r="H7259" s="98" t="s">
        <v>9126</v>
      </c>
      <c r="I7259" s="98" t="s">
        <v>6207</v>
      </c>
      <c r="J7259" s="99">
        <v>46147</v>
      </c>
      <c r="K7259" s="107">
        <v>15000000</v>
      </c>
      <c r="L7259" s="98" t="s">
        <v>9127</v>
      </c>
      <c r="M7259" s="23">
        <v>1800</v>
      </c>
      <c r="N7259" s="23">
        <v>1</v>
      </c>
      <c r="O7259" s="107">
        <v>15000000</v>
      </c>
      <c r="P7259" s="23">
        <v>180</v>
      </c>
      <c r="Q7259" s="23">
        <v>2</v>
      </c>
      <c r="R7259" s="23">
        <v>2</v>
      </c>
      <c r="S7259" s="23">
        <v>0</v>
      </c>
      <c r="T7259" s="47">
        <v>15</v>
      </c>
      <c r="U7259" s="98" t="s">
        <v>111</v>
      </c>
      <c r="V7259" s="98" t="s">
        <v>3139</v>
      </c>
      <c r="W7259" s="69">
        <f t="shared" si="226"/>
        <v>8.124832102677744E-2</v>
      </c>
    </row>
    <row r="7260" spans="1:23">
      <c r="A7260" s="98">
        <f t="shared" si="227"/>
        <v>1009</v>
      </c>
      <c r="B7260" s="99">
        <v>44408</v>
      </c>
      <c r="C7260" s="23">
        <v>4857</v>
      </c>
      <c r="D7260" s="23">
        <v>9</v>
      </c>
      <c r="E7260" s="98" t="s">
        <v>49</v>
      </c>
      <c r="F7260" s="98" t="s">
        <v>53</v>
      </c>
      <c r="G7260" s="98" t="s">
        <v>4242</v>
      </c>
      <c r="H7260" s="98" t="s">
        <v>9126</v>
      </c>
      <c r="I7260" s="98" t="s">
        <v>6207</v>
      </c>
      <c r="J7260" s="99">
        <v>45417</v>
      </c>
      <c r="K7260" s="107">
        <v>10000000</v>
      </c>
      <c r="L7260" s="98" t="s">
        <v>9127</v>
      </c>
      <c r="M7260" s="23">
        <v>1080</v>
      </c>
      <c r="N7260" s="23">
        <v>1</v>
      </c>
      <c r="O7260" s="107">
        <v>10000000</v>
      </c>
      <c r="P7260" s="23">
        <v>180</v>
      </c>
      <c r="Q7260" s="23">
        <v>2</v>
      </c>
      <c r="R7260" s="23">
        <v>2</v>
      </c>
      <c r="S7260" s="23">
        <v>0</v>
      </c>
      <c r="T7260" s="47">
        <v>10</v>
      </c>
      <c r="U7260" s="98" t="s">
        <v>111</v>
      </c>
      <c r="V7260" s="98" t="s">
        <v>3139</v>
      </c>
      <c r="W7260" s="69">
        <f t="shared" si="226"/>
        <v>3.1427853523487995E-2</v>
      </c>
    </row>
    <row r="7261" spans="1:23">
      <c r="A7261" s="98">
        <f t="shared" si="227"/>
        <v>1739</v>
      </c>
      <c r="B7261" s="99">
        <v>44408</v>
      </c>
      <c r="C7261" s="23">
        <v>4858</v>
      </c>
      <c r="D7261" s="23">
        <v>9</v>
      </c>
      <c r="E7261" s="98" t="s">
        <v>49</v>
      </c>
      <c r="F7261" s="98" t="s">
        <v>53</v>
      </c>
      <c r="G7261" s="98" t="s">
        <v>4242</v>
      </c>
      <c r="H7261" s="98" t="s">
        <v>9126</v>
      </c>
      <c r="I7261" s="98" t="s">
        <v>6207</v>
      </c>
      <c r="J7261" s="99">
        <v>46147</v>
      </c>
      <c r="K7261" s="107">
        <v>16000000</v>
      </c>
      <c r="L7261" s="98" t="s">
        <v>9127</v>
      </c>
      <c r="M7261" s="23">
        <v>1800</v>
      </c>
      <c r="N7261" s="23">
        <v>1</v>
      </c>
      <c r="O7261" s="107">
        <v>16000000</v>
      </c>
      <c r="P7261" s="23">
        <v>180</v>
      </c>
      <c r="Q7261" s="23">
        <v>2</v>
      </c>
      <c r="R7261" s="23">
        <v>2</v>
      </c>
      <c r="S7261" s="23">
        <v>0</v>
      </c>
      <c r="T7261" s="47">
        <v>16</v>
      </c>
      <c r="U7261" s="98" t="s">
        <v>111</v>
      </c>
      <c r="V7261" s="98" t="s">
        <v>3139</v>
      </c>
      <c r="W7261" s="69">
        <f t="shared" si="226"/>
        <v>8.6664875761895938E-2</v>
      </c>
    </row>
    <row r="7262" spans="1:23">
      <c r="A7262" s="98">
        <f t="shared" si="227"/>
        <v>1009</v>
      </c>
      <c r="B7262" s="99">
        <v>44408</v>
      </c>
      <c r="C7262" s="23">
        <v>4859</v>
      </c>
      <c r="D7262" s="23">
        <v>9</v>
      </c>
      <c r="E7262" s="98" t="s">
        <v>49</v>
      </c>
      <c r="F7262" s="98" t="s">
        <v>53</v>
      </c>
      <c r="G7262" s="98" t="s">
        <v>4242</v>
      </c>
      <c r="H7262" s="98" t="s">
        <v>9126</v>
      </c>
      <c r="I7262" s="98" t="s">
        <v>6207</v>
      </c>
      <c r="J7262" s="99">
        <v>45417</v>
      </c>
      <c r="K7262" s="107">
        <v>10000000</v>
      </c>
      <c r="L7262" s="98" t="s">
        <v>9127</v>
      </c>
      <c r="M7262" s="23">
        <v>1080</v>
      </c>
      <c r="N7262" s="23">
        <v>1</v>
      </c>
      <c r="O7262" s="107">
        <v>10000000</v>
      </c>
      <c r="P7262" s="23">
        <v>180</v>
      </c>
      <c r="Q7262" s="23">
        <v>2</v>
      </c>
      <c r="R7262" s="23">
        <v>2</v>
      </c>
      <c r="S7262" s="23">
        <v>0</v>
      </c>
      <c r="T7262" s="47">
        <v>10</v>
      </c>
      <c r="U7262" s="98" t="s">
        <v>111</v>
      </c>
      <c r="V7262" s="98" t="s">
        <v>3139</v>
      </c>
      <c r="W7262" s="69">
        <f t="shared" si="226"/>
        <v>3.1427853523487995E-2</v>
      </c>
    </row>
    <row r="7263" spans="1:23">
      <c r="A7263" s="98">
        <f t="shared" si="227"/>
        <v>1009</v>
      </c>
      <c r="B7263" s="99">
        <v>44408</v>
      </c>
      <c r="C7263" s="23">
        <v>4860</v>
      </c>
      <c r="D7263" s="23">
        <v>9</v>
      </c>
      <c r="E7263" s="98" t="s">
        <v>49</v>
      </c>
      <c r="F7263" s="98" t="s">
        <v>53</v>
      </c>
      <c r="G7263" s="98" t="s">
        <v>4242</v>
      </c>
      <c r="H7263" s="98" t="s">
        <v>9126</v>
      </c>
      <c r="I7263" s="98" t="s">
        <v>6207</v>
      </c>
      <c r="J7263" s="99">
        <v>45417</v>
      </c>
      <c r="K7263" s="107">
        <v>20000000</v>
      </c>
      <c r="L7263" s="98" t="s">
        <v>9127</v>
      </c>
      <c r="M7263" s="23">
        <v>1080</v>
      </c>
      <c r="N7263" s="23">
        <v>1</v>
      </c>
      <c r="O7263" s="107">
        <v>20000000</v>
      </c>
      <c r="P7263" s="23">
        <v>30</v>
      </c>
      <c r="Q7263" s="23">
        <v>2</v>
      </c>
      <c r="R7263" s="23">
        <v>2</v>
      </c>
      <c r="S7263" s="23">
        <v>0</v>
      </c>
      <c r="T7263" s="47">
        <v>18.888888000000001</v>
      </c>
      <c r="U7263" s="98" t="s">
        <v>111</v>
      </c>
      <c r="V7263" s="98" t="s">
        <v>3139</v>
      </c>
      <c r="W7263" s="69">
        <f t="shared" si="226"/>
        <v>5.9363720528557019E-2</v>
      </c>
    </row>
    <row r="7264" spans="1:23">
      <c r="A7264" s="98">
        <f t="shared" si="227"/>
        <v>1375</v>
      </c>
      <c r="B7264" s="99">
        <v>44408</v>
      </c>
      <c r="C7264" s="23">
        <v>4861</v>
      </c>
      <c r="D7264" s="23">
        <v>9</v>
      </c>
      <c r="E7264" s="98" t="s">
        <v>49</v>
      </c>
      <c r="F7264" s="98" t="s">
        <v>53</v>
      </c>
      <c r="G7264" s="98" t="s">
        <v>4242</v>
      </c>
      <c r="H7264" s="98" t="s">
        <v>9126</v>
      </c>
      <c r="I7264" s="98" t="s">
        <v>6503</v>
      </c>
      <c r="J7264" s="99">
        <v>45783</v>
      </c>
      <c r="K7264" s="107">
        <v>16000000</v>
      </c>
      <c r="L7264" s="98" t="s">
        <v>9127</v>
      </c>
      <c r="M7264" s="23">
        <v>1440</v>
      </c>
      <c r="N7264" s="23">
        <v>1</v>
      </c>
      <c r="O7264" s="107">
        <v>16000000</v>
      </c>
      <c r="P7264" s="23">
        <v>180</v>
      </c>
      <c r="Q7264" s="23">
        <v>2</v>
      </c>
      <c r="R7264" s="23">
        <v>2</v>
      </c>
      <c r="S7264" s="23">
        <v>0</v>
      </c>
      <c r="T7264" s="47">
        <v>16</v>
      </c>
      <c r="U7264" s="98" t="s">
        <v>111</v>
      </c>
      <c r="V7264" s="98" t="s">
        <v>3139</v>
      </c>
      <c r="W7264" s="69">
        <f t="shared" si="226"/>
        <v>6.852455674100455E-2</v>
      </c>
    </row>
    <row r="7265" spans="1:23">
      <c r="A7265" s="98">
        <f t="shared" si="227"/>
        <v>1010</v>
      </c>
      <c r="B7265" s="99">
        <v>44408</v>
      </c>
      <c r="C7265" s="23">
        <v>4862</v>
      </c>
      <c r="D7265" s="23">
        <v>9</v>
      </c>
      <c r="E7265" s="98" t="s">
        <v>49</v>
      </c>
      <c r="F7265" s="98" t="s">
        <v>53</v>
      </c>
      <c r="G7265" s="98" t="s">
        <v>4242</v>
      </c>
      <c r="H7265" s="98" t="s">
        <v>9126</v>
      </c>
      <c r="I7265" s="98" t="s">
        <v>6503</v>
      </c>
      <c r="J7265" s="99">
        <v>45418</v>
      </c>
      <c r="K7265" s="107">
        <v>6000000</v>
      </c>
      <c r="L7265" s="98" t="s">
        <v>9127</v>
      </c>
      <c r="M7265" s="23">
        <v>1080</v>
      </c>
      <c r="N7265" s="23">
        <v>1</v>
      </c>
      <c r="O7265" s="107">
        <v>6000000</v>
      </c>
      <c r="P7265" s="23">
        <v>180</v>
      </c>
      <c r="Q7265" s="23">
        <v>2</v>
      </c>
      <c r="R7265" s="23">
        <v>2</v>
      </c>
      <c r="S7265" s="23">
        <v>0</v>
      </c>
      <c r="T7265" s="47">
        <v>6</v>
      </c>
      <c r="U7265" s="98" t="s">
        <v>111</v>
      </c>
      <c r="V7265" s="98" t="s">
        <v>3139</v>
      </c>
      <c r="W7265" s="69">
        <f t="shared" si="226"/>
        <v>1.8875400629567617E-2</v>
      </c>
    </row>
    <row r="7266" spans="1:23">
      <c r="A7266" s="98">
        <f t="shared" si="227"/>
        <v>1010</v>
      </c>
      <c r="B7266" s="99">
        <v>44408</v>
      </c>
      <c r="C7266" s="23">
        <v>4863</v>
      </c>
      <c r="D7266" s="23">
        <v>9</v>
      </c>
      <c r="E7266" s="98" t="s">
        <v>49</v>
      </c>
      <c r="F7266" s="98" t="s">
        <v>53</v>
      </c>
      <c r="G7266" s="98" t="s">
        <v>4242</v>
      </c>
      <c r="H7266" s="98" t="s">
        <v>9126</v>
      </c>
      <c r="I7266" s="98" t="s">
        <v>6503</v>
      </c>
      <c r="J7266" s="99">
        <v>45418</v>
      </c>
      <c r="K7266" s="107">
        <v>18000000</v>
      </c>
      <c r="L7266" s="98" t="s">
        <v>9127</v>
      </c>
      <c r="M7266" s="23">
        <v>1080</v>
      </c>
      <c r="N7266" s="23">
        <v>1</v>
      </c>
      <c r="O7266" s="107">
        <v>18000000</v>
      </c>
      <c r="P7266" s="23">
        <v>30</v>
      </c>
      <c r="Q7266" s="23">
        <v>2</v>
      </c>
      <c r="R7266" s="23">
        <v>2</v>
      </c>
      <c r="S7266" s="23">
        <v>0</v>
      </c>
      <c r="T7266" s="47">
        <v>17</v>
      </c>
      <c r="U7266" s="98" t="s">
        <v>111</v>
      </c>
      <c r="V7266" s="98" t="s">
        <v>3139</v>
      </c>
      <c r="W7266" s="69">
        <f t="shared" si="226"/>
        <v>5.3480301783774914E-2</v>
      </c>
    </row>
    <row r="7267" spans="1:23">
      <c r="A7267" s="98">
        <f t="shared" si="227"/>
        <v>1740</v>
      </c>
      <c r="B7267" s="99">
        <v>44408</v>
      </c>
      <c r="C7267" s="23">
        <v>4864</v>
      </c>
      <c r="D7267" s="23">
        <v>9</v>
      </c>
      <c r="E7267" s="98" t="s">
        <v>49</v>
      </c>
      <c r="F7267" s="98" t="s">
        <v>53</v>
      </c>
      <c r="G7267" s="98" t="s">
        <v>4242</v>
      </c>
      <c r="H7267" s="98" t="s">
        <v>9126</v>
      </c>
      <c r="I7267" s="98" t="s">
        <v>6503</v>
      </c>
      <c r="J7267" s="99">
        <v>46148</v>
      </c>
      <c r="K7267" s="107">
        <v>20000000</v>
      </c>
      <c r="L7267" s="98" t="s">
        <v>9127</v>
      </c>
      <c r="M7267" s="23">
        <v>1800</v>
      </c>
      <c r="N7267" s="23">
        <v>1</v>
      </c>
      <c r="O7267" s="107">
        <v>20000000</v>
      </c>
      <c r="P7267" s="23">
        <v>180</v>
      </c>
      <c r="Q7267" s="23">
        <v>2</v>
      </c>
      <c r="R7267" s="23">
        <v>2</v>
      </c>
      <c r="S7267" s="23">
        <v>0</v>
      </c>
      <c r="T7267" s="47">
        <v>20</v>
      </c>
      <c r="U7267" s="98" t="s">
        <v>111</v>
      </c>
      <c r="V7267" s="98" t="s">
        <v>3139</v>
      </c>
      <c r="W7267" s="69">
        <f t="shared" si="226"/>
        <v>0.10839338975395266</v>
      </c>
    </row>
    <row r="7268" spans="1:23">
      <c r="A7268" s="98">
        <f t="shared" si="227"/>
        <v>1740</v>
      </c>
      <c r="B7268" s="99">
        <v>44408</v>
      </c>
      <c r="C7268" s="23">
        <v>4865</v>
      </c>
      <c r="D7268" s="23">
        <v>9</v>
      </c>
      <c r="E7268" s="98" t="s">
        <v>49</v>
      </c>
      <c r="F7268" s="98" t="s">
        <v>53</v>
      </c>
      <c r="G7268" s="98" t="s">
        <v>4242</v>
      </c>
      <c r="H7268" s="98" t="s">
        <v>9126</v>
      </c>
      <c r="I7268" s="98" t="s">
        <v>6503</v>
      </c>
      <c r="J7268" s="99">
        <v>46148</v>
      </c>
      <c r="K7268" s="107">
        <v>20000000</v>
      </c>
      <c r="L7268" s="98" t="s">
        <v>9127</v>
      </c>
      <c r="M7268" s="23">
        <v>1800</v>
      </c>
      <c r="N7268" s="23">
        <v>1</v>
      </c>
      <c r="O7268" s="107">
        <v>20000000</v>
      </c>
      <c r="P7268" s="23">
        <v>180</v>
      </c>
      <c r="Q7268" s="23">
        <v>2</v>
      </c>
      <c r="R7268" s="23">
        <v>2</v>
      </c>
      <c r="S7268" s="23">
        <v>0</v>
      </c>
      <c r="T7268" s="47">
        <v>20</v>
      </c>
      <c r="U7268" s="98" t="s">
        <v>111</v>
      </c>
      <c r="V7268" s="98" t="s">
        <v>3139</v>
      </c>
      <c r="W7268" s="69">
        <f t="shared" si="226"/>
        <v>0.10839338975395266</v>
      </c>
    </row>
    <row r="7269" spans="1:23">
      <c r="A7269" s="98">
        <f t="shared" si="227"/>
        <v>1740</v>
      </c>
      <c r="B7269" s="99">
        <v>44408</v>
      </c>
      <c r="C7269" s="23">
        <v>4866</v>
      </c>
      <c r="D7269" s="23">
        <v>9</v>
      </c>
      <c r="E7269" s="98" t="s">
        <v>49</v>
      </c>
      <c r="F7269" s="98" t="s">
        <v>53</v>
      </c>
      <c r="G7269" s="98" t="s">
        <v>4242</v>
      </c>
      <c r="H7269" s="98" t="s">
        <v>9126</v>
      </c>
      <c r="I7269" s="98" t="s">
        <v>6503</v>
      </c>
      <c r="J7269" s="99">
        <v>46148</v>
      </c>
      <c r="K7269" s="107">
        <v>20000000</v>
      </c>
      <c r="L7269" s="98" t="s">
        <v>9127</v>
      </c>
      <c r="M7269" s="23">
        <v>1800</v>
      </c>
      <c r="N7269" s="23">
        <v>1</v>
      </c>
      <c r="O7269" s="107">
        <v>20000000</v>
      </c>
      <c r="P7269" s="23">
        <v>180</v>
      </c>
      <c r="Q7269" s="23">
        <v>2</v>
      </c>
      <c r="R7269" s="23">
        <v>2</v>
      </c>
      <c r="S7269" s="23">
        <v>0</v>
      </c>
      <c r="T7269" s="47">
        <v>20</v>
      </c>
      <c r="U7269" s="98" t="s">
        <v>111</v>
      </c>
      <c r="V7269" s="98" t="s">
        <v>3139</v>
      </c>
      <c r="W7269" s="69">
        <f t="shared" si="226"/>
        <v>0.10839338975395266</v>
      </c>
    </row>
    <row r="7270" spans="1:23">
      <c r="A7270" s="98">
        <f t="shared" si="227"/>
        <v>1740</v>
      </c>
      <c r="B7270" s="99">
        <v>44408</v>
      </c>
      <c r="C7270" s="23">
        <v>4867</v>
      </c>
      <c r="D7270" s="23">
        <v>9</v>
      </c>
      <c r="E7270" s="98" t="s">
        <v>49</v>
      </c>
      <c r="F7270" s="98" t="s">
        <v>53</v>
      </c>
      <c r="G7270" s="98" t="s">
        <v>4242</v>
      </c>
      <c r="H7270" s="98" t="s">
        <v>9126</v>
      </c>
      <c r="I7270" s="98" t="s">
        <v>6503</v>
      </c>
      <c r="J7270" s="99">
        <v>46148</v>
      </c>
      <c r="K7270" s="107">
        <v>20000000</v>
      </c>
      <c r="L7270" s="98" t="s">
        <v>9127</v>
      </c>
      <c r="M7270" s="23">
        <v>1800</v>
      </c>
      <c r="N7270" s="23">
        <v>1</v>
      </c>
      <c r="O7270" s="107">
        <v>20000000</v>
      </c>
      <c r="P7270" s="23">
        <v>30</v>
      </c>
      <c r="Q7270" s="23">
        <v>2</v>
      </c>
      <c r="R7270" s="23">
        <v>2</v>
      </c>
      <c r="S7270" s="23">
        <v>0</v>
      </c>
      <c r="T7270" s="47">
        <v>19.333334000000001</v>
      </c>
      <c r="U7270" s="98" t="s">
        <v>111</v>
      </c>
      <c r="V7270" s="98" t="s">
        <v>3139</v>
      </c>
      <c r="W7270" s="69">
        <f t="shared" si="226"/>
        <v>0.10478028037526722</v>
      </c>
    </row>
    <row r="7271" spans="1:23">
      <c r="A7271" s="98">
        <f t="shared" si="227"/>
        <v>1010</v>
      </c>
      <c r="B7271" s="99">
        <v>44408</v>
      </c>
      <c r="C7271" s="23">
        <v>4868</v>
      </c>
      <c r="D7271" s="23">
        <v>9</v>
      </c>
      <c r="E7271" s="98" t="s">
        <v>49</v>
      </c>
      <c r="F7271" s="98" t="s">
        <v>53</v>
      </c>
      <c r="G7271" s="98" t="s">
        <v>4242</v>
      </c>
      <c r="H7271" s="98" t="s">
        <v>9126</v>
      </c>
      <c r="I7271" s="98" t="s">
        <v>6503</v>
      </c>
      <c r="J7271" s="99">
        <v>45418</v>
      </c>
      <c r="K7271" s="107">
        <v>20000000</v>
      </c>
      <c r="L7271" s="98" t="s">
        <v>9127</v>
      </c>
      <c r="M7271" s="23">
        <v>1080</v>
      </c>
      <c r="N7271" s="23">
        <v>1</v>
      </c>
      <c r="O7271" s="107">
        <v>20000000</v>
      </c>
      <c r="P7271" s="23">
        <v>360</v>
      </c>
      <c r="Q7271" s="23">
        <v>2</v>
      </c>
      <c r="R7271" s="23">
        <v>2</v>
      </c>
      <c r="S7271" s="23">
        <v>0</v>
      </c>
      <c r="T7271" s="47">
        <v>20</v>
      </c>
      <c r="U7271" s="98" t="s">
        <v>111</v>
      </c>
      <c r="V7271" s="98" t="s">
        <v>3139</v>
      </c>
      <c r="W7271" s="69">
        <f t="shared" si="226"/>
        <v>6.2918002098558731E-2</v>
      </c>
    </row>
    <row r="7272" spans="1:23">
      <c r="A7272" s="98">
        <f t="shared" si="227"/>
        <v>1740</v>
      </c>
      <c r="B7272" s="99">
        <v>44408</v>
      </c>
      <c r="C7272" s="23">
        <v>4869</v>
      </c>
      <c r="D7272" s="23">
        <v>9</v>
      </c>
      <c r="E7272" s="98" t="s">
        <v>49</v>
      </c>
      <c r="F7272" s="98" t="s">
        <v>53</v>
      </c>
      <c r="G7272" s="98" t="s">
        <v>4242</v>
      </c>
      <c r="H7272" s="98" t="s">
        <v>9126</v>
      </c>
      <c r="I7272" s="98" t="s">
        <v>6503</v>
      </c>
      <c r="J7272" s="99">
        <v>46148</v>
      </c>
      <c r="K7272" s="107">
        <v>10000000</v>
      </c>
      <c r="L7272" s="98" t="s">
        <v>9127</v>
      </c>
      <c r="M7272" s="23">
        <v>1800</v>
      </c>
      <c r="N7272" s="23">
        <v>1</v>
      </c>
      <c r="O7272" s="107">
        <v>10000000</v>
      </c>
      <c r="P7272" s="23">
        <v>180</v>
      </c>
      <c r="Q7272" s="23">
        <v>2</v>
      </c>
      <c r="R7272" s="23">
        <v>2</v>
      </c>
      <c r="S7272" s="23">
        <v>0</v>
      </c>
      <c r="T7272" s="47">
        <v>10</v>
      </c>
      <c r="U7272" s="98" t="s">
        <v>111</v>
      </c>
      <c r="V7272" s="98" t="s">
        <v>3139</v>
      </c>
      <c r="W7272" s="69">
        <f t="shared" si="226"/>
        <v>5.4196694876976328E-2</v>
      </c>
    </row>
    <row r="7273" spans="1:23">
      <c r="A7273" s="98">
        <f t="shared" si="227"/>
        <v>1011</v>
      </c>
      <c r="B7273" s="99">
        <v>44408</v>
      </c>
      <c r="C7273" s="23">
        <v>4870</v>
      </c>
      <c r="D7273" s="23">
        <v>9</v>
      </c>
      <c r="E7273" s="98" t="s">
        <v>49</v>
      </c>
      <c r="F7273" s="98" t="s">
        <v>53</v>
      </c>
      <c r="G7273" s="98" t="s">
        <v>4242</v>
      </c>
      <c r="H7273" s="98" t="s">
        <v>9126</v>
      </c>
      <c r="I7273" s="98" t="s">
        <v>6374</v>
      </c>
      <c r="J7273" s="99">
        <v>45419</v>
      </c>
      <c r="K7273" s="107">
        <v>8750000</v>
      </c>
      <c r="L7273" s="98" t="s">
        <v>9127</v>
      </c>
      <c r="M7273" s="23">
        <v>1080</v>
      </c>
      <c r="N7273" s="23">
        <v>1</v>
      </c>
      <c r="O7273" s="107">
        <v>8750000</v>
      </c>
      <c r="P7273" s="23">
        <v>30</v>
      </c>
      <c r="Q7273" s="23">
        <v>2</v>
      </c>
      <c r="R7273" s="23">
        <v>2</v>
      </c>
      <c r="S7273" s="23">
        <v>0</v>
      </c>
      <c r="T7273" s="47">
        <v>8.3416519999999998</v>
      </c>
      <c r="U7273" s="98" t="s">
        <v>111</v>
      </c>
      <c r="V7273" s="98" t="s">
        <v>3139</v>
      </c>
      <c r="W7273" s="69">
        <f t="shared" si="226"/>
        <v>2.6267986084153587E-2</v>
      </c>
    </row>
    <row r="7274" spans="1:23">
      <c r="A7274" s="98">
        <f t="shared" si="227"/>
        <v>1011</v>
      </c>
      <c r="B7274" s="99">
        <v>44408</v>
      </c>
      <c r="C7274" s="23">
        <v>4871</v>
      </c>
      <c r="D7274" s="23">
        <v>9</v>
      </c>
      <c r="E7274" s="98" t="s">
        <v>49</v>
      </c>
      <c r="F7274" s="98" t="s">
        <v>53</v>
      </c>
      <c r="G7274" s="98" t="s">
        <v>4242</v>
      </c>
      <c r="H7274" s="98" t="s">
        <v>9126</v>
      </c>
      <c r="I7274" s="98" t="s">
        <v>6374</v>
      </c>
      <c r="J7274" s="99">
        <v>45419</v>
      </c>
      <c r="K7274" s="107">
        <v>15000000</v>
      </c>
      <c r="L7274" s="98" t="s">
        <v>9127</v>
      </c>
      <c r="M7274" s="23">
        <v>1080</v>
      </c>
      <c r="N7274" s="23">
        <v>1</v>
      </c>
      <c r="O7274" s="107">
        <v>15000000</v>
      </c>
      <c r="P7274" s="23">
        <v>180</v>
      </c>
      <c r="Q7274" s="23">
        <v>2</v>
      </c>
      <c r="R7274" s="23">
        <v>2</v>
      </c>
      <c r="S7274" s="23">
        <v>0</v>
      </c>
      <c r="T7274" s="47">
        <v>15</v>
      </c>
      <c r="U7274" s="98" t="s">
        <v>111</v>
      </c>
      <c r="V7274" s="98" t="s">
        <v>3139</v>
      </c>
      <c r="W7274" s="69">
        <f t="shared" si="226"/>
        <v>4.7235222862606091E-2</v>
      </c>
    </row>
    <row r="7275" spans="1:23">
      <c r="A7275" s="98">
        <f t="shared" si="227"/>
        <v>1011</v>
      </c>
      <c r="B7275" s="99">
        <v>44408</v>
      </c>
      <c r="C7275" s="23">
        <v>4872</v>
      </c>
      <c r="D7275" s="23">
        <v>9</v>
      </c>
      <c r="E7275" s="98" t="s">
        <v>49</v>
      </c>
      <c r="F7275" s="98" t="s">
        <v>53</v>
      </c>
      <c r="G7275" s="98" t="s">
        <v>4242</v>
      </c>
      <c r="H7275" s="98" t="s">
        <v>9126</v>
      </c>
      <c r="I7275" s="98" t="s">
        <v>6374</v>
      </c>
      <c r="J7275" s="99">
        <v>45419</v>
      </c>
      <c r="K7275" s="107">
        <v>6250000</v>
      </c>
      <c r="L7275" s="98" t="s">
        <v>9127</v>
      </c>
      <c r="M7275" s="23">
        <v>1080</v>
      </c>
      <c r="N7275" s="23">
        <v>1</v>
      </c>
      <c r="O7275" s="107">
        <v>6250000</v>
      </c>
      <c r="P7275" s="23">
        <v>30</v>
      </c>
      <c r="Q7275" s="23">
        <v>2</v>
      </c>
      <c r="R7275" s="23">
        <v>2</v>
      </c>
      <c r="S7275" s="23">
        <v>0</v>
      </c>
      <c r="T7275" s="47">
        <v>5.9583300000000001</v>
      </c>
      <c r="U7275" s="98" t="s">
        <v>111</v>
      </c>
      <c r="V7275" s="98" t="s">
        <v>3139</v>
      </c>
      <c r="W7275" s="69">
        <f t="shared" si="226"/>
        <v>1.8762869695930117E-2</v>
      </c>
    </row>
    <row r="7276" spans="1:23">
      <c r="A7276" s="98">
        <f t="shared" si="227"/>
        <v>464</v>
      </c>
      <c r="B7276" s="99">
        <v>44408</v>
      </c>
      <c r="C7276" s="23">
        <v>4873</v>
      </c>
      <c r="D7276" s="23">
        <v>9</v>
      </c>
      <c r="E7276" s="98" t="s">
        <v>49</v>
      </c>
      <c r="F7276" s="98" t="s">
        <v>53</v>
      </c>
      <c r="G7276" s="98" t="s">
        <v>4242</v>
      </c>
      <c r="H7276" s="98" t="s">
        <v>9126</v>
      </c>
      <c r="I7276" s="98" t="s">
        <v>6374</v>
      </c>
      <c r="J7276" s="99">
        <v>44872</v>
      </c>
      <c r="K7276" s="107">
        <v>10000000</v>
      </c>
      <c r="L7276" s="98" t="s">
        <v>9127</v>
      </c>
      <c r="M7276" s="23">
        <v>540</v>
      </c>
      <c r="N7276" s="23">
        <v>1</v>
      </c>
      <c r="O7276" s="107">
        <v>10000000</v>
      </c>
      <c r="P7276" s="23">
        <v>180</v>
      </c>
      <c r="Q7276" s="23">
        <v>2</v>
      </c>
      <c r="R7276" s="23">
        <v>2</v>
      </c>
      <c r="S7276" s="23">
        <v>0</v>
      </c>
      <c r="T7276" s="47">
        <v>10</v>
      </c>
      <c r="U7276" s="98" t="s">
        <v>111</v>
      </c>
      <c r="V7276" s="98" t="s">
        <v>3139</v>
      </c>
      <c r="W7276" s="69">
        <f t="shared" si="226"/>
        <v>1.4452451967193688E-2</v>
      </c>
    </row>
    <row r="7277" spans="1:23">
      <c r="A7277" s="98">
        <f t="shared" si="227"/>
        <v>1011</v>
      </c>
      <c r="B7277" s="99">
        <v>44408</v>
      </c>
      <c r="C7277" s="23">
        <v>4874</v>
      </c>
      <c r="D7277" s="23">
        <v>9</v>
      </c>
      <c r="E7277" s="98" t="s">
        <v>49</v>
      </c>
      <c r="F7277" s="98" t="s">
        <v>53</v>
      </c>
      <c r="G7277" s="98" t="s">
        <v>4242</v>
      </c>
      <c r="H7277" s="98" t="s">
        <v>9126</v>
      </c>
      <c r="I7277" s="98" t="s">
        <v>6374</v>
      </c>
      <c r="J7277" s="99">
        <v>45419</v>
      </c>
      <c r="K7277" s="107">
        <v>10000000</v>
      </c>
      <c r="L7277" s="98" t="s">
        <v>9127</v>
      </c>
      <c r="M7277" s="23">
        <v>1080</v>
      </c>
      <c r="N7277" s="23">
        <v>1</v>
      </c>
      <c r="O7277" s="107">
        <v>10000000</v>
      </c>
      <c r="P7277" s="23">
        <v>30</v>
      </c>
      <c r="Q7277" s="23">
        <v>2</v>
      </c>
      <c r="R7277" s="23">
        <v>2</v>
      </c>
      <c r="S7277" s="23">
        <v>0</v>
      </c>
      <c r="T7277" s="47">
        <v>9.4444440000000007</v>
      </c>
      <c r="U7277" s="98" t="s">
        <v>111</v>
      </c>
      <c r="V7277" s="98" t="s">
        <v>3139</v>
      </c>
      <c r="W7277" s="69">
        <f t="shared" si="226"/>
        <v>2.974069447689353E-2</v>
      </c>
    </row>
    <row r="7278" spans="1:23">
      <c r="A7278" s="98">
        <f t="shared" si="227"/>
        <v>1741</v>
      </c>
      <c r="B7278" s="99">
        <v>44408</v>
      </c>
      <c r="C7278" s="23">
        <v>4875</v>
      </c>
      <c r="D7278" s="23">
        <v>9</v>
      </c>
      <c r="E7278" s="98" t="s">
        <v>49</v>
      </c>
      <c r="F7278" s="98" t="s">
        <v>53</v>
      </c>
      <c r="G7278" s="98" t="s">
        <v>4242</v>
      </c>
      <c r="H7278" s="98" t="s">
        <v>9126</v>
      </c>
      <c r="I7278" s="98" t="s">
        <v>6374</v>
      </c>
      <c r="J7278" s="99">
        <v>46149</v>
      </c>
      <c r="K7278" s="107">
        <v>20000000</v>
      </c>
      <c r="L7278" s="98" t="s">
        <v>9127</v>
      </c>
      <c r="M7278" s="23">
        <v>1800</v>
      </c>
      <c r="N7278" s="23">
        <v>1</v>
      </c>
      <c r="O7278" s="107">
        <v>20000000</v>
      </c>
      <c r="P7278" s="23">
        <v>180</v>
      </c>
      <c r="Q7278" s="23">
        <v>2</v>
      </c>
      <c r="R7278" s="23">
        <v>2</v>
      </c>
      <c r="S7278" s="23">
        <v>0</v>
      </c>
      <c r="T7278" s="47">
        <v>20</v>
      </c>
      <c r="U7278" s="98" t="s">
        <v>111</v>
      </c>
      <c r="V7278" s="98" t="s">
        <v>3139</v>
      </c>
      <c r="W7278" s="69">
        <f t="shared" si="226"/>
        <v>0.10845568480553539</v>
      </c>
    </row>
    <row r="7279" spans="1:23">
      <c r="A7279" s="98">
        <f t="shared" si="227"/>
        <v>1744</v>
      </c>
      <c r="B7279" s="99">
        <v>44408</v>
      </c>
      <c r="C7279" s="23">
        <v>4876</v>
      </c>
      <c r="D7279" s="23">
        <v>9</v>
      </c>
      <c r="E7279" s="98" t="s">
        <v>49</v>
      </c>
      <c r="F7279" s="98" t="s">
        <v>53</v>
      </c>
      <c r="G7279" s="98" t="s">
        <v>4242</v>
      </c>
      <c r="H7279" s="98" t="s">
        <v>9126</v>
      </c>
      <c r="I7279" s="98" t="s">
        <v>6088</v>
      </c>
      <c r="J7279" s="99">
        <v>46152</v>
      </c>
      <c r="K7279" s="107">
        <v>13000000</v>
      </c>
      <c r="L7279" s="98" t="s">
        <v>9127</v>
      </c>
      <c r="M7279" s="23">
        <v>1800</v>
      </c>
      <c r="N7279" s="23">
        <v>1</v>
      </c>
      <c r="O7279" s="107">
        <v>13000000</v>
      </c>
      <c r="P7279" s="23">
        <v>180</v>
      </c>
      <c r="Q7279" s="23">
        <v>2</v>
      </c>
      <c r="R7279" s="23">
        <v>2</v>
      </c>
      <c r="S7279" s="23">
        <v>0</v>
      </c>
      <c r="T7279" s="47">
        <v>13</v>
      </c>
      <c r="U7279" s="98" t="s">
        <v>111</v>
      </c>
      <c r="V7279" s="98" t="s">
        <v>3139</v>
      </c>
      <c r="W7279" s="69">
        <f t="shared" si="226"/>
        <v>7.0617670474184324E-2</v>
      </c>
    </row>
    <row r="7280" spans="1:23">
      <c r="A7280" s="98">
        <f t="shared" si="227"/>
        <v>1014</v>
      </c>
      <c r="B7280" s="99">
        <v>44408</v>
      </c>
      <c r="C7280" s="23">
        <v>4877</v>
      </c>
      <c r="D7280" s="23">
        <v>9</v>
      </c>
      <c r="E7280" s="98" t="s">
        <v>49</v>
      </c>
      <c r="F7280" s="98" t="s">
        <v>53</v>
      </c>
      <c r="G7280" s="98" t="s">
        <v>4242</v>
      </c>
      <c r="H7280" s="98" t="s">
        <v>9126</v>
      </c>
      <c r="I7280" s="98" t="s">
        <v>6088</v>
      </c>
      <c r="J7280" s="99">
        <v>45422</v>
      </c>
      <c r="K7280" s="107">
        <v>10000000</v>
      </c>
      <c r="L7280" s="98" t="s">
        <v>9127</v>
      </c>
      <c r="M7280" s="23">
        <v>1080</v>
      </c>
      <c r="N7280" s="23">
        <v>1</v>
      </c>
      <c r="O7280" s="107">
        <v>10000000</v>
      </c>
      <c r="P7280" s="23">
        <v>180</v>
      </c>
      <c r="Q7280" s="23">
        <v>2</v>
      </c>
      <c r="R7280" s="23">
        <v>2</v>
      </c>
      <c r="S7280" s="23">
        <v>0</v>
      </c>
      <c r="T7280" s="47">
        <v>10</v>
      </c>
      <c r="U7280" s="98" t="s">
        <v>111</v>
      </c>
      <c r="V7280" s="98" t="s">
        <v>3139</v>
      </c>
      <c r="W7280" s="69">
        <f t="shared" si="226"/>
        <v>3.1583591152444829E-2</v>
      </c>
    </row>
    <row r="7281" spans="1:23">
      <c r="A7281" s="98">
        <f t="shared" si="227"/>
        <v>1014</v>
      </c>
      <c r="B7281" s="99">
        <v>44408</v>
      </c>
      <c r="C7281" s="23">
        <v>4878</v>
      </c>
      <c r="D7281" s="23">
        <v>9</v>
      </c>
      <c r="E7281" s="98" t="s">
        <v>49</v>
      </c>
      <c r="F7281" s="98" t="s">
        <v>53</v>
      </c>
      <c r="G7281" s="98" t="s">
        <v>4242</v>
      </c>
      <c r="H7281" s="98" t="s">
        <v>9126</v>
      </c>
      <c r="I7281" s="98" t="s">
        <v>6088</v>
      </c>
      <c r="J7281" s="99">
        <v>45422</v>
      </c>
      <c r="K7281" s="107">
        <v>8000000</v>
      </c>
      <c r="L7281" s="98" t="s">
        <v>9127</v>
      </c>
      <c r="M7281" s="23">
        <v>1080</v>
      </c>
      <c r="N7281" s="23">
        <v>1</v>
      </c>
      <c r="O7281" s="107">
        <v>8000000</v>
      </c>
      <c r="P7281" s="23">
        <v>180</v>
      </c>
      <c r="Q7281" s="23">
        <v>2</v>
      </c>
      <c r="R7281" s="23">
        <v>2</v>
      </c>
      <c r="S7281" s="23">
        <v>0</v>
      </c>
      <c r="T7281" s="47">
        <v>8</v>
      </c>
      <c r="U7281" s="98" t="s">
        <v>111</v>
      </c>
      <c r="V7281" s="98" t="s">
        <v>3139</v>
      </c>
      <c r="W7281" s="69">
        <f t="shared" si="226"/>
        <v>2.5266872921955858E-2</v>
      </c>
    </row>
    <row r="7282" spans="1:23">
      <c r="A7282" s="98">
        <f t="shared" si="227"/>
        <v>1014</v>
      </c>
      <c r="B7282" s="99">
        <v>44408</v>
      </c>
      <c r="C7282" s="23">
        <v>4879</v>
      </c>
      <c r="D7282" s="23">
        <v>9</v>
      </c>
      <c r="E7282" s="98" t="s">
        <v>49</v>
      </c>
      <c r="F7282" s="98" t="s">
        <v>53</v>
      </c>
      <c r="G7282" s="98" t="s">
        <v>4242</v>
      </c>
      <c r="H7282" s="98" t="s">
        <v>9126</v>
      </c>
      <c r="I7282" s="98" t="s">
        <v>6088</v>
      </c>
      <c r="J7282" s="99">
        <v>45422</v>
      </c>
      <c r="K7282" s="107">
        <v>8000000</v>
      </c>
      <c r="L7282" s="98" t="s">
        <v>9127</v>
      </c>
      <c r="M7282" s="23">
        <v>1080</v>
      </c>
      <c r="N7282" s="23">
        <v>1</v>
      </c>
      <c r="O7282" s="107">
        <v>8000000</v>
      </c>
      <c r="P7282" s="23">
        <v>90</v>
      </c>
      <c r="Q7282" s="23">
        <v>2</v>
      </c>
      <c r="R7282" s="23">
        <v>2</v>
      </c>
      <c r="S7282" s="23">
        <v>0</v>
      </c>
      <c r="T7282" s="47">
        <v>8</v>
      </c>
      <c r="U7282" s="98" t="s">
        <v>111</v>
      </c>
      <c r="V7282" s="98" t="s">
        <v>3139</v>
      </c>
      <c r="W7282" s="69">
        <f t="shared" si="226"/>
        <v>2.5266872921955858E-2</v>
      </c>
    </row>
    <row r="7283" spans="1:23">
      <c r="A7283" s="98">
        <f t="shared" si="227"/>
        <v>1744</v>
      </c>
      <c r="B7283" s="99">
        <v>44408</v>
      </c>
      <c r="C7283" s="23">
        <v>4880</v>
      </c>
      <c r="D7283" s="23">
        <v>9</v>
      </c>
      <c r="E7283" s="98" t="s">
        <v>49</v>
      </c>
      <c r="F7283" s="98" t="s">
        <v>53</v>
      </c>
      <c r="G7283" s="98" t="s">
        <v>4242</v>
      </c>
      <c r="H7283" s="98" t="s">
        <v>9126</v>
      </c>
      <c r="I7283" s="98" t="s">
        <v>6088</v>
      </c>
      <c r="J7283" s="99">
        <v>46152</v>
      </c>
      <c r="K7283" s="107">
        <v>13000000</v>
      </c>
      <c r="L7283" s="98" t="s">
        <v>9127</v>
      </c>
      <c r="M7283" s="23">
        <v>1800</v>
      </c>
      <c r="N7283" s="23">
        <v>1</v>
      </c>
      <c r="O7283" s="107">
        <v>13000000</v>
      </c>
      <c r="P7283" s="23">
        <v>180</v>
      </c>
      <c r="Q7283" s="23">
        <v>2</v>
      </c>
      <c r="R7283" s="23">
        <v>2</v>
      </c>
      <c r="S7283" s="23">
        <v>0</v>
      </c>
      <c r="T7283" s="47">
        <v>13</v>
      </c>
      <c r="U7283" s="98" t="s">
        <v>111</v>
      </c>
      <c r="V7283" s="98" t="s">
        <v>3139</v>
      </c>
      <c r="W7283" s="69">
        <f t="shared" si="226"/>
        <v>7.0617670474184324E-2</v>
      </c>
    </row>
    <row r="7284" spans="1:23">
      <c r="A7284" s="98">
        <f t="shared" si="227"/>
        <v>1014</v>
      </c>
      <c r="B7284" s="99">
        <v>44408</v>
      </c>
      <c r="C7284" s="23">
        <v>4881</v>
      </c>
      <c r="D7284" s="23">
        <v>9</v>
      </c>
      <c r="E7284" s="98" t="s">
        <v>49</v>
      </c>
      <c r="F7284" s="98" t="s">
        <v>53</v>
      </c>
      <c r="G7284" s="98" t="s">
        <v>4242</v>
      </c>
      <c r="H7284" s="98" t="s">
        <v>9126</v>
      </c>
      <c r="I7284" s="98" t="s">
        <v>6088</v>
      </c>
      <c r="J7284" s="99">
        <v>45422</v>
      </c>
      <c r="K7284" s="107">
        <v>15000000</v>
      </c>
      <c r="L7284" s="98" t="s">
        <v>9127</v>
      </c>
      <c r="M7284" s="23">
        <v>1080</v>
      </c>
      <c r="N7284" s="23">
        <v>1</v>
      </c>
      <c r="O7284" s="107">
        <v>15000000</v>
      </c>
      <c r="P7284" s="23">
        <v>30</v>
      </c>
      <c r="Q7284" s="23">
        <v>2</v>
      </c>
      <c r="R7284" s="23">
        <v>2</v>
      </c>
      <c r="S7284" s="23">
        <v>0</v>
      </c>
      <c r="T7284" s="47">
        <v>14.166665999999999</v>
      </c>
      <c r="U7284" s="98" t="s">
        <v>111</v>
      </c>
      <c r="V7284" s="98" t="s">
        <v>3139</v>
      </c>
      <c r="W7284" s="69">
        <f t="shared" si="226"/>
        <v>4.4743418693724085E-2</v>
      </c>
    </row>
    <row r="7285" spans="1:23">
      <c r="A7285" s="98">
        <f t="shared" si="227"/>
        <v>1744</v>
      </c>
      <c r="B7285" s="99">
        <v>44408</v>
      </c>
      <c r="C7285" s="23">
        <v>4882</v>
      </c>
      <c r="D7285" s="23">
        <v>9</v>
      </c>
      <c r="E7285" s="98" t="s">
        <v>49</v>
      </c>
      <c r="F7285" s="98" t="s">
        <v>53</v>
      </c>
      <c r="G7285" s="98" t="s">
        <v>4242</v>
      </c>
      <c r="H7285" s="98" t="s">
        <v>9126</v>
      </c>
      <c r="I7285" s="98" t="s">
        <v>6088</v>
      </c>
      <c r="J7285" s="99">
        <v>46152</v>
      </c>
      <c r="K7285" s="107">
        <v>13000000</v>
      </c>
      <c r="L7285" s="98" t="s">
        <v>9127</v>
      </c>
      <c r="M7285" s="23">
        <v>1800</v>
      </c>
      <c r="N7285" s="23">
        <v>1</v>
      </c>
      <c r="O7285" s="107">
        <v>13000000</v>
      </c>
      <c r="P7285" s="23">
        <v>180</v>
      </c>
      <c r="Q7285" s="23">
        <v>2</v>
      </c>
      <c r="R7285" s="23">
        <v>2</v>
      </c>
      <c r="S7285" s="23">
        <v>0</v>
      </c>
      <c r="T7285" s="47">
        <v>13</v>
      </c>
      <c r="U7285" s="98" t="s">
        <v>111</v>
      </c>
      <c r="V7285" s="98" t="s">
        <v>3139</v>
      </c>
      <c r="W7285" s="69">
        <f t="shared" si="226"/>
        <v>7.0617670474184324E-2</v>
      </c>
    </row>
    <row r="7286" spans="1:23">
      <c r="A7286" s="98">
        <f t="shared" si="227"/>
        <v>1744</v>
      </c>
      <c r="B7286" s="99">
        <v>44408</v>
      </c>
      <c r="C7286" s="23">
        <v>4883</v>
      </c>
      <c r="D7286" s="23">
        <v>9</v>
      </c>
      <c r="E7286" s="98" t="s">
        <v>49</v>
      </c>
      <c r="F7286" s="98" t="s">
        <v>53</v>
      </c>
      <c r="G7286" s="98" t="s">
        <v>4242</v>
      </c>
      <c r="H7286" s="98" t="s">
        <v>9126</v>
      </c>
      <c r="I7286" s="98" t="s">
        <v>6088</v>
      </c>
      <c r="J7286" s="99">
        <v>46152</v>
      </c>
      <c r="K7286" s="107">
        <v>15000000</v>
      </c>
      <c r="L7286" s="98" t="s">
        <v>9127</v>
      </c>
      <c r="M7286" s="23">
        <v>1800</v>
      </c>
      <c r="N7286" s="23">
        <v>1</v>
      </c>
      <c r="O7286" s="107">
        <v>15000000</v>
      </c>
      <c r="P7286" s="23">
        <v>360</v>
      </c>
      <c r="Q7286" s="23">
        <v>2</v>
      </c>
      <c r="R7286" s="23">
        <v>2</v>
      </c>
      <c r="S7286" s="23">
        <v>0</v>
      </c>
      <c r="T7286" s="47">
        <v>15.021272</v>
      </c>
      <c r="U7286" s="98" t="s">
        <v>111</v>
      </c>
      <c r="V7286" s="98" t="s">
        <v>3139</v>
      </c>
      <c r="W7286" s="69">
        <f t="shared" si="226"/>
        <v>8.1597479707622433E-2</v>
      </c>
    </row>
    <row r="7287" spans="1:23">
      <c r="A7287" s="98">
        <f t="shared" si="227"/>
        <v>1014</v>
      </c>
      <c r="B7287" s="99">
        <v>44408</v>
      </c>
      <c r="C7287" s="23">
        <v>4884</v>
      </c>
      <c r="D7287" s="23">
        <v>9</v>
      </c>
      <c r="E7287" s="98" t="s">
        <v>49</v>
      </c>
      <c r="F7287" s="98" t="s">
        <v>53</v>
      </c>
      <c r="G7287" s="98" t="s">
        <v>4242</v>
      </c>
      <c r="H7287" s="98" t="s">
        <v>9126</v>
      </c>
      <c r="I7287" s="98" t="s">
        <v>6088</v>
      </c>
      <c r="J7287" s="99">
        <v>45422</v>
      </c>
      <c r="K7287" s="107">
        <v>20000000</v>
      </c>
      <c r="L7287" s="98" t="s">
        <v>9127</v>
      </c>
      <c r="M7287" s="23">
        <v>1080</v>
      </c>
      <c r="N7287" s="23">
        <v>1</v>
      </c>
      <c r="O7287" s="107">
        <v>20000000</v>
      </c>
      <c r="P7287" s="23">
        <v>360</v>
      </c>
      <c r="Q7287" s="23">
        <v>2</v>
      </c>
      <c r="R7287" s="23">
        <v>2</v>
      </c>
      <c r="S7287" s="23">
        <v>0</v>
      </c>
      <c r="T7287" s="47">
        <v>20</v>
      </c>
      <c r="U7287" s="98" t="s">
        <v>111</v>
      </c>
      <c r="V7287" s="98" t="s">
        <v>3139</v>
      </c>
      <c r="W7287" s="69">
        <f t="shared" si="226"/>
        <v>6.3167182304889657E-2</v>
      </c>
    </row>
    <row r="7288" spans="1:23">
      <c r="A7288" s="98">
        <f t="shared" si="227"/>
        <v>1744</v>
      </c>
      <c r="B7288" s="99">
        <v>44408</v>
      </c>
      <c r="C7288" s="23">
        <v>4885</v>
      </c>
      <c r="D7288" s="23">
        <v>9</v>
      </c>
      <c r="E7288" s="98" t="s">
        <v>49</v>
      </c>
      <c r="F7288" s="98" t="s">
        <v>53</v>
      </c>
      <c r="G7288" s="98" t="s">
        <v>4242</v>
      </c>
      <c r="H7288" s="98" t="s">
        <v>9126</v>
      </c>
      <c r="I7288" s="98" t="s">
        <v>6088</v>
      </c>
      <c r="J7288" s="99">
        <v>46152</v>
      </c>
      <c r="K7288" s="107">
        <v>5000000</v>
      </c>
      <c r="L7288" s="98" t="s">
        <v>9127</v>
      </c>
      <c r="M7288" s="23">
        <v>1800</v>
      </c>
      <c r="N7288" s="23">
        <v>1</v>
      </c>
      <c r="O7288" s="107">
        <v>5000000</v>
      </c>
      <c r="P7288" s="23">
        <v>180</v>
      </c>
      <c r="Q7288" s="23">
        <v>2</v>
      </c>
      <c r="R7288" s="23">
        <v>2</v>
      </c>
      <c r="S7288" s="23">
        <v>0</v>
      </c>
      <c r="T7288" s="47">
        <v>5</v>
      </c>
      <c r="U7288" s="98" t="s">
        <v>111</v>
      </c>
      <c r="V7288" s="98" t="s">
        <v>3139</v>
      </c>
      <c r="W7288" s="69">
        <f t="shared" si="226"/>
        <v>2.7160642490070896E-2</v>
      </c>
    </row>
    <row r="7289" spans="1:23">
      <c r="A7289" s="98">
        <f t="shared" si="227"/>
        <v>1744</v>
      </c>
      <c r="B7289" s="99">
        <v>44408</v>
      </c>
      <c r="C7289" s="23">
        <v>4886</v>
      </c>
      <c r="D7289" s="23">
        <v>9</v>
      </c>
      <c r="E7289" s="98" t="s">
        <v>49</v>
      </c>
      <c r="F7289" s="98" t="s">
        <v>53</v>
      </c>
      <c r="G7289" s="98" t="s">
        <v>4242</v>
      </c>
      <c r="H7289" s="98" t="s">
        <v>9126</v>
      </c>
      <c r="I7289" s="98" t="s">
        <v>6088</v>
      </c>
      <c r="J7289" s="99">
        <v>46152</v>
      </c>
      <c r="K7289" s="107">
        <v>10000000</v>
      </c>
      <c r="L7289" s="98" t="s">
        <v>9127</v>
      </c>
      <c r="M7289" s="23">
        <v>1800</v>
      </c>
      <c r="N7289" s="23">
        <v>1</v>
      </c>
      <c r="O7289" s="107">
        <v>10000000</v>
      </c>
      <c r="P7289" s="23">
        <v>180</v>
      </c>
      <c r="Q7289" s="23">
        <v>2</v>
      </c>
      <c r="R7289" s="23">
        <v>2</v>
      </c>
      <c r="S7289" s="23">
        <v>0</v>
      </c>
      <c r="T7289" s="47">
        <v>10</v>
      </c>
      <c r="U7289" s="98" t="s">
        <v>111</v>
      </c>
      <c r="V7289" s="98" t="s">
        <v>3139</v>
      </c>
      <c r="W7289" s="69">
        <f t="shared" si="226"/>
        <v>5.4321284980141792E-2</v>
      </c>
    </row>
    <row r="7290" spans="1:23">
      <c r="A7290" s="98">
        <f t="shared" si="227"/>
        <v>1744</v>
      </c>
      <c r="B7290" s="99">
        <v>44408</v>
      </c>
      <c r="C7290" s="23">
        <v>4887</v>
      </c>
      <c r="D7290" s="23">
        <v>9</v>
      </c>
      <c r="E7290" s="98" t="s">
        <v>49</v>
      </c>
      <c r="F7290" s="98" t="s">
        <v>53</v>
      </c>
      <c r="G7290" s="98" t="s">
        <v>4242</v>
      </c>
      <c r="H7290" s="98" t="s">
        <v>9126</v>
      </c>
      <c r="I7290" s="98" t="s">
        <v>6088</v>
      </c>
      <c r="J7290" s="99">
        <v>46152</v>
      </c>
      <c r="K7290" s="107">
        <v>13000000</v>
      </c>
      <c r="L7290" s="98" t="s">
        <v>9127</v>
      </c>
      <c r="M7290" s="23">
        <v>1800</v>
      </c>
      <c r="N7290" s="23">
        <v>1</v>
      </c>
      <c r="O7290" s="107">
        <v>13000000</v>
      </c>
      <c r="P7290" s="23">
        <v>180</v>
      </c>
      <c r="Q7290" s="23">
        <v>2</v>
      </c>
      <c r="R7290" s="23">
        <v>2</v>
      </c>
      <c r="S7290" s="23">
        <v>0</v>
      </c>
      <c r="T7290" s="47">
        <v>13</v>
      </c>
      <c r="U7290" s="98" t="s">
        <v>111</v>
      </c>
      <c r="V7290" s="98" t="s">
        <v>3139</v>
      </c>
      <c r="W7290" s="69">
        <f t="shared" si="226"/>
        <v>7.0617670474184324E-2</v>
      </c>
    </row>
    <row r="7291" spans="1:23">
      <c r="A7291" s="98">
        <f t="shared" si="227"/>
        <v>1744</v>
      </c>
      <c r="B7291" s="99">
        <v>44408</v>
      </c>
      <c r="C7291" s="23">
        <v>4888</v>
      </c>
      <c r="D7291" s="23">
        <v>9</v>
      </c>
      <c r="E7291" s="98" t="s">
        <v>49</v>
      </c>
      <c r="F7291" s="98" t="s">
        <v>53</v>
      </c>
      <c r="G7291" s="98" t="s">
        <v>4242</v>
      </c>
      <c r="H7291" s="98" t="s">
        <v>9126</v>
      </c>
      <c r="I7291" s="98" t="s">
        <v>6088</v>
      </c>
      <c r="J7291" s="99">
        <v>46152</v>
      </c>
      <c r="K7291" s="107">
        <v>10000000</v>
      </c>
      <c r="L7291" s="98" t="s">
        <v>9127</v>
      </c>
      <c r="M7291" s="23">
        <v>1800</v>
      </c>
      <c r="N7291" s="23">
        <v>1</v>
      </c>
      <c r="O7291" s="107">
        <v>10000000</v>
      </c>
      <c r="P7291" s="23">
        <v>180</v>
      </c>
      <c r="Q7291" s="23">
        <v>2</v>
      </c>
      <c r="R7291" s="23">
        <v>2</v>
      </c>
      <c r="S7291" s="23">
        <v>0</v>
      </c>
      <c r="T7291" s="47">
        <v>10</v>
      </c>
      <c r="U7291" s="98" t="s">
        <v>111</v>
      </c>
      <c r="V7291" s="98" t="s">
        <v>3139</v>
      </c>
      <c r="W7291" s="69">
        <f t="shared" si="226"/>
        <v>5.4321284980141792E-2</v>
      </c>
    </row>
    <row r="7292" spans="1:23">
      <c r="A7292" s="98">
        <f t="shared" si="227"/>
        <v>1744</v>
      </c>
      <c r="B7292" s="99">
        <v>44408</v>
      </c>
      <c r="C7292" s="23">
        <v>4889</v>
      </c>
      <c r="D7292" s="23">
        <v>9</v>
      </c>
      <c r="E7292" s="98" t="s">
        <v>49</v>
      </c>
      <c r="F7292" s="98" t="s">
        <v>53</v>
      </c>
      <c r="G7292" s="98" t="s">
        <v>4242</v>
      </c>
      <c r="H7292" s="98" t="s">
        <v>9126</v>
      </c>
      <c r="I7292" s="98" t="s">
        <v>6088</v>
      </c>
      <c r="J7292" s="99">
        <v>46152</v>
      </c>
      <c r="K7292" s="107">
        <v>20000000</v>
      </c>
      <c r="L7292" s="98" t="s">
        <v>9127</v>
      </c>
      <c r="M7292" s="23">
        <v>1800</v>
      </c>
      <c r="N7292" s="23">
        <v>1</v>
      </c>
      <c r="O7292" s="107">
        <v>20000000</v>
      </c>
      <c r="P7292" s="23">
        <v>180</v>
      </c>
      <c r="Q7292" s="23">
        <v>2</v>
      </c>
      <c r="R7292" s="23">
        <v>2</v>
      </c>
      <c r="S7292" s="23">
        <v>0</v>
      </c>
      <c r="T7292" s="47">
        <v>20</v>
      </c>
      <c r="U7292" s="98" t="s">
        <v>111</v>
      </c>
      <c r="V7292" s="98" t="s">
        <v>3139</v>
      </c>
      <c r="W7292" s="69">
        <f t="shared" si="226"/>
        <v>0.10864256996028358</v>
      </c>
    </row>
    <row r="7293" spans="1:23">
      <c r="A7293" s="98">
        <f t="shared" si="227"/>
        <v>1745</v>
      </c>
      <c r="B7293" s="99">
        <v>44408</v>
      </c>
      <c r="C7293" s="23">
        <v>4890</v>
      </c>
      <c r="D7293" s="23">
        <v>9</v>
      </c>
      <c r="E7293" s="98" t="s">
        <v>49</v>
      </c>
      <c r="F7293" s="98" t="s">
        <v>53</v>
      </c>
      <c r="G7293" s="98" t="s">
        <v>4242</v>
      </c>
      <c r="H7293" s="98" t="s">
        <v>9126</v>
      </c>
      <c r="I7293" s="98" t="s">
        <v>6091</v>
      </c>
      <c r="J7293" s="99">
        <v>46153</v>
      </c>
      <c r="K7293" s="107">
        <v>8000000</v>
      </c>
      <c r="L7293" s="98" t="s">
        <v>9127</v>
      </c>
      <c r="M7293" s="23">
        <v>1800</v>
      </c>
      <c r="N7293" s="23">
        <v>1</v>
      </c>
      <c r="O7293" s="107">
        <v>8000000</v>
      </c>
      <c r="P7293" s="23">
        <v>180</v>
      </c>
      <c r="Q7293" s="23">
        <v>2</v>
      </c>
      <c r="R7293" s="23">
        <v>2</v>
      </c>
      <c r="S7293" s="23">
        <v>0</v>
      </c>
      <c r="T7293" s="47">
        <v>8</v>
      </c>
      <c r="U7293" s="98" t="s">
        <v>111</v>
      </c>
      <c r="V7293" s="98" t="s">
        <v>3139</v>
      </c>
      <c r="W7293" s="69">
        <f t="shared" si="226"/>
        <v>4.3481946004746523E-2</v>
      </c>
    </row>
    <row r="7294" spans="1:23">
      <c r="A7294" s="98">
        <f t="shared" si="227"/>
        <v>1745</v>
      </c>
      <c r="B7294" s="99">
        <v>44408</v>
      </c>
      <c r="C7294" s="23">
        <v>4891</v>
      </c>
      <c r="D7294" s="23">
        <v>9</v>
      </c>
      <c r="E7294" s="98" t="s">
        <v>49</v>
      </c>
      <c r="F7294" s="98" t="s">
        <v>53</v>
      </c>
      <c r="G7294" s="98" t="s">
        <v>4242</v>
      </c>
      <c r="H7294" s="98" t="s">
        <v>9126</v>
      </c>
      <c r="I7294" s="98" t="s">
        <v>6091</v>
      </c>
      <c r="J7294" s="99">
        <v>46153</v>
      </c>
      <c r="K7294" s="107">
        <v>17000000</v>
      </c>
      <c r="L7294" s="98" t="s">
        <v>9127</v>
      </c>
      <c r="M7294" s="23">
        <v>1800</v>
      </c>
      <c r="N7294" s="23">
        <v>1</v>
      </c>
      <c r="O7294" s="107">
        <v>17000000</v>
      </c>
      <c r="P7294" s="23">
        <v>180</v>
      </c>
      <c r="Q7294" s="23">
        <v>2</v>
      </c>
      <c r="R7294" s="23">
        <v>2</v>
      </c>
      <c r="S7294" s="23">
        <v>0</v>
      </c>
      <c r="T7294" s="47">
        <v>17</v>
      </c>
      <c r="U7294" s="98" t="s">
        <v>111</v>
      </c>
      <c r="V7294" s="98" t="s">
        <v>3139</v>
      </c>
      <c r="W7294" s="69">
        <f t="shared" si="226"/>
        <v>9.2399135260086362E-2</v>
      </c>
    </row>
    <row r="7295" spans="1:23">
      <c r="A7295" s="98">
        <f t="shared" si="227"/>
        <v>1015</v>
      </c>
      <c r="B7295" s="99">
        <v>44408</v>
      </c>
      <c r="C7295" s="23">
        <v>4892</v>
      </c>
      <c r="D7295" s="23">
        <v>9</v>
      </c>
      <c r="E7295" s="98" t="s">
        <v>49</v>
      </c>
      <c r="F7295" s="98" t="s">
        <v>53</v>
      </c>
      <c r="G7295" s="98" t="s">
        <v>4242</v>
      </c>
      <c r="H7295" s="98" t="s">
        <v>9126</v>
      </c>
      <c r="I7295" s="98" t="s">
        <v>6091</v>
      </c>
      <c r="J7295" s="99">
        <v>45423</v>
      </c>
      <c r="K7295" s="107">
        <v>6000000</v>
      </c>
      <c r="L7295" s="98" t="s">
        <v>9127</v>
      </c>
      <c r="M7295" s="23">
        <v>1080</v>
      </c>
      <c r="N7295" s="23">
        <v>1</v>
      </c>
      <c r="O7295" s="107">
        <v>6000000</v>
      </c>
      <c r="P7295" s="23">
        <v>180</v>
      </c>
      <c r="Q7295" s="23">
        <v>2</v>
      </c>
      <c r="R7295" s="23">
        <v>2</v>
      </c>
      <c r="S7295" s="23">
        <v>0</v>
      </c>
      <c r="T7295" s="47">
        <v>6</v>
      </c>
      <c r="U7295" s="98" t="s">
        <v>111</v>
      </c>
      <c r="V7295" s="98" t="s">
        <v>3139</v>
      </c>
      <c r="W7295" s="69">
        <f t="shared" si="226"/>
        <v>1.8968843206941713E-2</v>
      </c>
    </row>
    <row r="7296" spans="1:23">
      <c r="A7296" s="98">
        <f t="shared" si="227"/>
        <v>649</v>
      </c>
      <c r="B7296" s="99">
        <v>44408</v>
      </c>
      <c r="C7296" s="23">
        <v>4893</v>
      </c>
      <c r="D7296" s="23">
        <v>9</v>
      </c>
      <c r="E7296" s="98" t="s">
        <v>49</v>
      </c>
      <c r="F7296" s="98" t="s">
        <v>53</v>
      </c>
      <c r="G7296" s="98" t="s">
        <v>4242</v>
      </c>
      <c r="H7296" s="98" t="s">
        <v>9126</v>
      </c>
      <c r="I7296" s="98" t="s">
        <v>6091</v>
      </c>
      <c r="J7296" s="99">
        <v>45057</v>
      </c>
      <c r="K7296" s="107">
        <v>10000000</v>
      </c>
      <c r="L7296" s="98" t="s">
        <v>9127</v>
      </c>
      <c r="M7296" s="23">
        <v>720</v>
      </c>
      <c r="N7296" s="23">
        <v>1</v>
      </c>
      <c r="O7296" s="107">
        <v>10000000</v>
      </c>
      <c r="P7296" s="23">
        <v>90</v>
      </c>
      <c r="Q7296" s="23">
        <v>2</v>
      </c>
      <c r="R7296" s="23">
        <v>2</v>
      </c>
      <c r="S7296" s="23">
        <v>0</v>
      </c>
      <c r="T7296" s="47">
        <v>10</v>
      </c>
      <c r="U7296" s="98" t="s">
        <v>111</v>
      </c>
      <c r="V7296" s="98" t="s">
        <v>3139</v>
      </c>
      <c r="W7296" s="69">
        <f t="shared" si="226"/>
        <v>2.0214744238596344E-2</v>
      </c>
    </row>
    <row r="7297" spans="1:23">
      <c r="A7297" s="98">
        <f t="shared" si="227"/>
        <v>284</v>
      </c>
      <c r="B7297" s="99">
        <v>44408</v>
      </c>
      <c r="C7297" s="23">
        <v>4894</v>
      </c>
      <c r="D7297" s="23">
        <v>9</v>
      </c>
      <c r="E7297" s="98" t="s">
        <v>49</v>
      </c>
      <c r="F7297" s="98" t="s">
        <v>53</v>
      </c>
      <c r="G7297" s="98" t="s">
        <v>4242</v>
      </c>
      <c r="H7297" s="98" t="s">
        <v>9126</v>
      </c>
      <c r="I7297" s="98" t="s">
        <v>6091</v>
      </c>
      <c r="J7297" s="99">
        <v>44692</v>
      </c>
      <c r="K7297" s="107">
        <v>5000000</v>
      </c>
      <c r="L7297" s="98" t="s">
        <v>9127</v>
      </c>
      <c r="M7297" s="23">
        <v>360</v>
      </c>
      <c r="N7297" s="23">
        <v>1</v>
      </c>
      <c r="O7297" s="107">
        <v>5000000</v>
      </c>
      <c r="P7297" s="23">
        <v>30</v>
      </c>
      <c r="Q7297" s="23">
        <v>2</v>
      </c>
      <c r="R7297" s="23">
        <v>2</v>
      </c>
      <c r="S7297" s="23">
        <v>0</v>
      </c>
      <c r="T7297" s="47">
        <v>4.1666660000000002</v>
      </c>
      <c r="U7297" s="98" t="s">
        <v>111</v>
      </c>
      <c r="V7297" s="98" t="s">
        <v>3139</v>
      </c>
      <c r="W7297" s="69">
        <f t="shared" si="226"/>
        <v>3.6857899622517866E-3</v>
      </c>
    </row>
    <row r="7298" spans="1:23">
      <c r="A7298" s="98">
        <f t="shared" si="227"/>
        <v>1015</v>
      </c>
      <c r="B7298" s="99">
        <v>44408</v>
      </c>
      <c r="C7298" s="23">
        <v>4895</v>
      </c>
      <c r="D7298" s="23">
        <v>9</v>
      </c>
      <c r="E7298" s="98" t="s">
        <v>49</v>
      </c>
      <c r="F7298" s="98" t="s">
        <v>53</v>
      </c>
      <c r="G7298" s="98" t="s">
        <v>4242</v>
      </c>
      <c r="H7298" s="98" t="s">
        <v>9126</v>
      </c>
      <c r="I7298" s="98" t="s">
        <v>6091</v>
      </c>
      <c r="J7298" s="99">
        <v>45423</v>
      </c>
      <c r="K7298" s="107">
        <v>6000000</v>
      </c>
      <c r="L7298" s="98" t="s">
        <v>9127</v>
      </c>
      <c r="M7298" s="23">
        <v>1080</v>
      </c>
      <c r="N7298" s="23">
        <v>1</v>
      </c>
      <c r="O7298" s="107">
        <v>6000000</v>
      </c>
      <c r="P7298" s="23">
        <v>180</v>
      </c>
      <c r="Q7298" s="23">
        <v>2</v>
      </c>
      <c r="R7298" s="23">
        <v>2</v>
      </c>
      <c r="S7298" s="23">
        <v>0</v>
      </c>
      <c r="T7298" s="47">
        <v>6</v>
      </c>
      <c r="U7298" s="98" t="s">
        <v>111</v>
      </c>
      <c r="V7298" s="98" t="s">
        <v>3139</v>
      </c>
      <c r="W7298" s="69">
        <f t="shared" ref="W7298:W7361" si="228">+T7298/SUM($T$2:$T$5848)*A7298</f>
        <v>1.8968843206941713E-2</v>
      </c>
    </row>
    <row r="7299" spans="1:23">
      <c r="A7299" s="98">
        <f t="shared" ref="A7299:A7362" si="229">+J7299-B7299</f>
        <v>1015</v>
      </c>
      <c r="B7299" s="99">
        <v>44408</v>
      </c>
      <c r="C7299" s="23">
        <v>4896</v>
      </c>
      <c r="D7299" s="23">
        <v>9</v>
      </c>
      <c r="E7299" s="98" t="s">
        <v>49</v>
      </c>
      <c r="F7299" s="98" t="s">
        <v>53</v>
      </c>
      <c r="G7299" s="98" t="s">
        <v>4242</v>
      </c>
      <c r="H7299" s="98" t="s">
        <v>9126</v>
      </c>
      <c r="I7299" s="98" t="s">
        <v>6091</v>
      </c>
      <c r="J7299" s="99">
        <v>45423</v>
      </c>
      <c r="K7299" s="107">
        <v>5000000</v>
      </c>
      <c r="L7299" s="98" t="s">
        <v>9127</v>
      </c>
      <c r="M7299" s="23">
        <v>1080</v>
      </c>
      <c r="N7299" s="23">
        <v>1</v>
      </c>
      <c r="O7299" s="107">
        <v>5000000</v>
      </c>
      <c r="P7299" s="23">
        <v>180</v>
      </c>
      <c r="Q7299" s="23">
        <v>2</v>
      </c>
      <c r="R7299" s="23">
        <v>2</v>
      </c>
      <c r="S7299" s="23">
        <v>0</v>
      </c>
      <c r="T7299" s="47">
        <v>5</v>
      </c>
      <c r="U7299" s="98" t="s">
        <v>111</v>
      </c>
      <c r="V7299" s="98" t="s">
        <v>3139</v>
      </c>
      <c r="W7299" s="69">
        <f t="shared" si="228"/>
        <v>1.5807369339118096E-2</v>
      </c>
    </row>
    <row r="7300" spans="1:23">
      <c r="A7300" s="98">
        <f t="shared" si="229"/>
        <v>1745</v>
      </c>
      <c r="B7300" s="99">
        <v>44408</v>
      </c>
      <c r="C7300" s="23">
        <v>4897</v>
      </c>
      <c r="D7300" s="23">
        <v>9</v>
      </c>
      <c r="E7300" s="98" t="s">
        <v>49</v>
      </c>
      <c r="F7300" s="98" t="s">
        <v>53</v>
      </c>
      <c r="G7300" s="98" t="s">
        <v>4242</v>
      </c>
      <c r="H7300" s="98" t="s">
        <v>9126</v>
      </c>
      <c r="I7300" s="98" t="s">
        <v>6091</v>
      </c>
      <c r="J7300" s="99">
        <v>46153</v>
      </c>
      <c r="K7300" s="107">
        <v>15000000</v>
      </c>
      <c r="L7300" s="98" t="s">
        <v>9127</v>
      </c>
      <c r="M7300" s="23">
        <v>1800</v>
      </c>
      <c r="N7300" s="23">
        <v>1</v>
      </c>
      <c r="O7300" s="107">
        <v>15000000</v>
      </c>
      <c r="P7300" s="23">
        <v>180</v>
      </c>
      <c r="Q7300" s="23">
        <v>2</v>
      </c>
      <c r="R7300" s="23">
        <v>2</v>
      </c>
      <c r="S7300" s="23">
        <v>0</v>
      </c>
      <c r="T7300" s="47">
        <v>15</v>
      </c>
      <c r="U7300" s="98" t="s">
        <v>111</v>
      </c>
      <c r="V7300" s="98" t="s">
        <v>3139</v>
      </c>
      <c r="W7300" s="69">
        <f t="shared" si="228"/>
        <v>8.152864875889973E-2</v>
      </c>
    </row>
    <row r="7301" spans="1:23">
      <c r="A7301" s="98">
        <f t="shared" si="229"/>
        <v>1745</v>
      </c>
      <c r="B7301" s="99">
        <v>44408</v>
      </c>
      <c r="C7301" s="23">
        <v>4898</v>
      </c>
      <c r="D7301" s="23">
        <v>9</v>
      </c>
      <c r="E7301" s="98" t="s">
        <v>49</v>
      </c>
      <c r="F7301" s="98" t="s">
        <v>53</v>
      </c>
      <c r="G7301" s="98" t="s">
        <v>4242</v>
      </c>
      <c r="H7301" s="98" t="s">
        <v>9126</v>
      </c>
      <c r="I7301" s="98" t="s">
        <v>6091</v>
      </c>
      <c r="J7301" s="99">
        <v>46153</v>
      </c>
      <c r="K7301" s="107">
        <v>30000000</v>
      </c>
      <c r="L7301" s="98" t="s">
        <v>9127</v>
      </c>
      <c r="M7301" s="23">
        <v>1800</v>
      </c>
      <c r="N7301" s="23">
        <v>1</v>
      </c>
      <c r="O7301" s="107">
        <v>30000000</v>
      </c>
      <c r="P7301" s="23">
        <v>180</v>
      </c>
      <c r="Q7301" s="23">
        <v>2</v>
      </c>
      <c r="R7301" s="23">
        <v>2</v>
      </c>
      <c r="S7301" s="23">
        <v>0</v>
      </c>
      <c r="T7301" s="47">
        <v>30</v>
      </c>
      <c r="U7301" s="98" t="s">
        <v>111</v>
      </c>
      <c r="V7301" s="98" t="s">
        <v>3139</v>
      </c>
      <c r="W7301" s="69">
        <f t="shared" si="228"/>
        <v>0.16305729751779946</v>
      </c>
    </row>
    <row r="7302" spans="1:23">
      <c r="A7302" s="98">
        <f t="shared" si="229"/>
        <v>1746</v>
      </c>
      <c r="B7302" s="99">
        <v>44408</v>
      </c>
      <c r="C7302" s="23">
        <v>4899</v>
      </c>
      <c r="D7302" s="23">
        <v>9</v>
      </c>
      <c r="E7302" s="98" t="s">
        <v>49</v>
      </c>
      <c r="F7302" s="98" t="s">
        <v>53</v>
      </c>
      <c r="G7302" s="98" t="s">
        <v>4242</v>
      </c>
      <c r="H7302" s="98" t="s">
        <v>9126</v>
      </c>
      <c r="I7302" s="98" t="s">
        <v>5971</v>
      </c>
      <c r="J7302" s="99">
        <v>46154</v>
      </c>
      <c r="K7302" s="107">
        <v>10000000</v>
      </c>
      <c r="L7302" s="98" t="s">
        <v>9127</v>
      </c>
      <c r="M7302" s="23">
        <v>1800</v>
      </c>
      <c r="N7302" s="23">
        <v>1</v>
      </c>
      <c r="O7302" s="107">
        <v>10000000</v>
      </c>
      <c r="P7302" s="23">
        <v>180</v>
      </c>
      <c r="Q7302" s="23">
        <v>2</v>
      </c>
      <c r="R7302" s="23">
        <v>2</v>
      </c>
      <c r="S7302" s="23">
        <v>0</v>
      </c>
      <c r="T7302" s="47">
        <v>10</v>
      </c>
      <c r="U7302" s="98" t="s">
        <v>111</v>
      </c>
      <c r="V7302" s="98" t="s">
        <v>3139</v>
      </c>
      <c r="W7302" s="69">
        <f t="shared" si="228"/>
        <v>5.438358003172452E-2</v>
      </c>
    </row>
    <row r="7303" spans="1:23">
      <c r="A7303" s="98">
        <f t="shared" si="229"/>
        <v>1016</v>
      </c>
      <c r="B7303" s="99">
        <v>44408</v>
      </c>
      <c r="C7303" s="23">
        <v>4900</v>
      </c>
      <c r="D7303" s="23">
        <v>9</v>
      </c>
      <c r="E7303" s="98" t="s">
        <v>49</v>
      </c>
      <c r="F7303" s="98" t="s">
        <v>53</v>
      </c>
      <c r="G7303" s="98" t="s">
        <v>4242</v>
      </c>
      <c r="H7303" s="98" t="s">
        <v>9126</v>
      </c>
      <c r="I7303" s="98" t="s">
        <v>5971</v>
      </c>
      <c r="J7303" s="99">
        <v>45424</v>
      </c>
      <c r="K7303" s="107">
        <v>10000000</v>
      </c>
      <c r="L7303" s="98" t="s">
        <v>9127</v>
      </c>
      <c r="M7303" s="23">
        <v>1080</v>
      </c>
      <c r="N7303" s="23">
        <v>1</v>
      </c>
      <c r="O7303" s="107">
        <v>10000000</v>
      </c>
      <c r="P7303" s="23">
        <v>180</v>
      </c>
      <c r="Q7303" s="23">
        <v>2</v>
      </c>
      <c r="R7303" s="23">
        <v>2</v>
      </c>
      <c r="S7303" s="23">
        <v>0</v>
      </c>
      <c r="T7303" s="47">
        <v>10</v>
      </c>
      <c r="U7303" s="98" t="s">
        <v>111</v>
      </c>
      <c r="V7303" s="98" t="s">
        <v>3139</v>
      </c>
      <c r="W7303" s="69">
        <f t="shared" si="228"/>
        <v>3.1645886204027557E-2</v>
      </c>
    </row>
    <row r="7304" spans="1:23">
      <c r="A7304" s="98">
        <f t="shared" si="229"/>
        <v>1746</v>
      </c>
      <c r="B7304" s="99">
        <v>44408</v>
      </c>
      <c r="C7304" s="23">
        <v>4901</v>
      </c>
      <c r="D7304" s="23">
        <v>9</v>
      </c>
      <c r="E7304" s="98" t="s">
        <v>49</v>
      </c>
      <c r="F7304" s="98" t="s">
        <v>53</v>
      </c>
      <c r="G7304" s="98" t="s">
        <v>4242</v>
      </c>
      <c r="H7304" s="98" t="s">
        <v>9126</v>
      </c>
      <c r="I7304" s="98" t="s">
        <v>5971</v>
      </c>
      <c r="J7304" s="99">
        <v>46154</v>
      </c>
      <c r="K7304" s="107">
        <v>15000000</v>
      </c>
      <c r="L7304" s="98" t="s">
        <v>9127</v>
      </c>
      <c r="M7304" s="23">
        <v>1800</v>
      </c>
      <c r="N7304" s="23">
        <v>1</v>
      </c>
      <c r="O7304" s="107">
        <v>15000000</v>
      </c>
      <c r="P7304" s="23">
        <v>360</v>
      </c>
      <c r="Q7304" s="23">
        <v>2</v>
      </c>
      <c r="R7304" s="23">
        <v>2</v>
      </c>
      <c r="S7304" s="23">
        <v>0</v>
      </c>
      <c r="T7304" s="47">
        <v>15</v>
      </c>
      <c r="U7304" s="98" t="s">
        <v>111</v>
      </c>
      <c r="V7304" s="98" t="s">
        <v>3139</v>
      </c>
      <c r="W7304" s="69">
        <f t="shared" si="228"/>
        <v>8.157537004758679E-2</v>
      </c>
    </row>
    <row r="7305" spans="1:23">
      <c r="A7305" s="98">
        <f t="shared" si="229"/>
        <v>1016</v>
      </c>
      <c r="B7305" s="99">
        <v>44408</v>
      </c>
      <c r="C7305" s="23">
        <v>4902</v>
      </c>
      <c r="D7305" s="23">
        <v>9</v>
      </c>
      <c r="E7305" s="98" t="s">
        <v>49</v>
      </c>
      <c r="F7305" s="98" t="s">
        <v>53</v>
      </c>
      <c r="G7305" s="98" t="s">
        <v>4242</v>
      </c>
      <c r="H7305" s="98" t="s">
        <v>9126</v>
      </c>
      <c r="I7305" s="98" t="s">
        <v>5971</v>
      </c>
      <c r="J7305" s="99">
        <v>45424</v>
      </c>
      <c r="K7305" s="107">
        <v>5500000</v>
      </c>
      <c r="L7305" s="98" t="s">
        <v>9127</v>
      </c>
      <c r="M7305" s="23">
        <v>1080</v>
      </c>
      <c r="N7305" s="23">
        <v>1</v>
      </c>
      <c r="O7305" s="107">
        <v>5500000</v>
      </c>
      <c r="P7305" s="23">
        <v>180</v>
      </c>
      <c r="Q7305" s="23">
        <v>2</v>
      </c>
      <c r="R7305" s="23">
        <v>2</v>
      </c>
      <c r="S7305" s="23">
        <v>0</v>
      </c>
      <c r="T7305" s="47">
        <v>5.5</v>
      </c>
      <c r="U7305" s="98" t="s">
        <v>111</v>
      </c>
      <c r="V7305" s="98" t="s">
        <v>3139</v>
      </c>
      <c r="W7305" s="69">
        <f t="shared" si="228"/>
        <v>1.7405237412215155E-2</v>
      </c>
    </row>
    <row r="7306" spans="1:23">
      <c r="A7306" s="98">
        <f t="shared" si="229"/>
        <v>650</v>
      </c>
      <c r="B7306" s="99">
        <v>44408</v>
      </c>
      <c r="C7306" s="23">
        <v>4903</v>
      </c>
      <c r="D7306" s="23">
        <v>9</v>
      </c>
      <c r="E7306" s="98" t="s">
        <v>49</v>
      </c>
      <c r="F7306" s="98" t="s">
        <v>53</v>
      </c>
      <c r="G7306" s="98" t="s">
        <v>4242</v>
      </c>
      <c r="H7306" s="98" t="s">
        <v>9126</v>
      </c>
      <c r="I7306" s="98" t="s">
        <v>5971</v>
      </c>
      <c r="J7306" s="99">
        <v>45058</v>
      </c>
      <c r="K7306" s="107">
        <v>7000000</v>
      </c>
      <c r="L7306" s="98" t="s">
        <v>9127</v>
      </c>
      <c r="M7306" s="23">
        <v>720</v>
      </c>
      <c r="N7306" s="23">
        <v>1</v>
      </c>
      <c r="O7306" s="107">
        <v>7000000</v>
      </c>
      <c r="P7306" s="23">
        <v>30</v>
      </c>
      <c r="Q7306" s="23">
        <v>2</v>
      </c>
      <c r="R7306" s="23">
        <v>2</v>
      </c>
      <c r="S7306" s="23">
        <v>0</v>
      </c>
      <c r="T7306" s="47">
        <v>6.4166660000000002</v>
      </c>
      <c r="U7306" s="98" t="s">
        <v>111</v>
      </c>
      <c r="V7306" s="98" t="s">
        <v>3139</v>
      </c>
      <c r="W7306" s="69">
        <f t="shared" si="228"/>
        <v>1.2991112532422661E-2</v>
      </c>
    </row>
    <row r="7307" spans="1:23">
      <c r="A7307" s="98">
        <f t="shared" si="229"/>
        <v>1746</v>
      </c>
      <c r="B7307" s="99">
        <v>44408</v>
      </c>
      <c r="C7307" s="23">
        <v>4904</v>
      </c>
      <c r="D7307" s="23">
        <v>9</v>
      </c>
      <c r="E7307" s="98" t="s">
        <v>49</v>
      </c>
      <c r="F7307" s="98" t="s">
        <v>53</v>
      </c>
      <c r="G7307" s="98" t="s">
        <v>4242</v>
      </c>
      <c r="H7307" s="98" t="s">
        <v>9126</v>
      </c>
      <c r="I7307" s="98" t="s">
        <v>5971</v>
      </c>
      <c r="J7307" s="99">
        <v>46154</v>
      </c>
      <c r="K7307" s="107">
        <v>15000000</v>
      </c>
      <c r="L7307" s="98" t="s">
        <v>9127</v>
      </c>
      <c r="M7307" s="23">
        <v>1800</v>
      </c>
      <c r="N7307" s="23">
        <v>1</v>
      </c>
      <c r="O7307" s="107">
        <v>15000000</v>
      </c>
      <c r="P7307" s="23">
        <v>30</v>
      </c>
      <c r="Q7307" s="23">
        <v>2</v>
      </c>
      <c r="R7307" s="23">
        <v>2</v>
      </c>
      <c r="S7307" s="23">
        <v>0</v>
      </c>
      <c r="T7307" s="47">
        <v>14.5</v>
      </c>
      <c r="U7307" s="98" t="s">
        <v>111</v>
      </c>
      <c r="V7307" s="98" t="s">
        <v>3139</v>
      </c>
      <c r="W7307" s="69">
        <f t="shared" si="228"/>
        <v>7.8856191046000557E-2</v>
      </c>
    </row>
    <row r="7308" spans="1:23">
      <c r="A7308" s="98">
        <f t="shared" si="229"/>
        <v>1016</v>
      </c>
      <c r="B7308" s="99">
        <v>44408</v>
      </c>
      <c r="C7308" s="23">
        <v>4905</v>
      </c>
      <c r="D7308" s="23">
        <v>9</v>
      </c>
      <c r="E7308" s="98" t="s">
        <v>49</v>
      </c>
      <c r="F7308" s="98" t="s">
        <v>53</v>
      </c>
      <c r="G7308" s="98" t="s">
        <v>4242</v>
      </c>
      <c r="H7308" s="98" t="s">
        <v>9126</v>
      </c>
      <c r="I7308" s="98" t="s">
        <v>5971</v>
      </c>
      <c r="J7308" s="99">
        <v>45424</v>
      </c>
      <c r="K7308" s="107">
        <v>20000000</v>
      </c>
      <c r="L7308" s="98" t="s">
        <v>9127</v>
      </c>
      <c r="M7308" s="23">
        <v>1080</v>
      </c>
      <c r="N7308" s="23">
        <v>1</v>
      </c>
      <c r="O7308" s="107">
        <v>20000000</v>
      </c>
      <c r="P7308" s="23">
        <v>180</v>
      </c>
      <c r="Q7308" s="23">
        <v>2</v>
      </c>
      <c r="R7308" s="23">
        <v>2</v>
      </c>
      <c r="S7308" s="23">
        <v>0</v>
      </c>
      <c r="T7308" s="47">
        <v>20.056034</v>
      </c>
      <c r="U7308" s="98" t="s">
        <v>111</v>
      </c>
      <c r="V7308" s="98" t="s">
        <v>3139</v>
      </c>
      <c r="W7308" s="69">
        <f t="shared" si="228"/>
        <v>6.3469096966810759E-2</v>
      </c>
    </row>
    <row r="7309" spans="1:23">
      <c r="A7309" s="98">
        <f t="shared" si="229"/>
        <v>650</v>
      </c>
      <c r="B7309" s="99">
        <v>44408</v>
      </c>
      <c r="C7309" s="23">
        <v>4906</v>
      </c>
      <c r="D7309" s="23">
        <v>9</v>
      </c>
      <c r="E7309" s="98" t="s">
        <v>49</v>
      </c>
      <c r="F7309" s="98" t="s">
        <v>53</v>
      </c>
      <c r="G7309" s="98" t="s">
        <v>4242</v>
      </c>
      <c r="H7309" s="98" t="s">
        <v>9126</v>
      </c>
      <c r="I7309" s="98" t="s">
        <v>5971</v>
      </c>
      <c r="J7309" s="99">
        <v>45058</v>
      </c>
      <c r="K7309" s="107">
        <v>15000000</v>
      </c>
      <c r="L7309" s="98" t="s">
        <v>9127</v>
      </c>
      <c r="M7309" s="23">
        <v>720</v>
      </c>
      <c r="N7309" s="23">
        <v>1</v>
      </c>
      <c r="O7309" s="107">
        <v>15000000</v>
      </c>
      <c r="P7309" s="23">
        <v>90</v>
      </c>
      <c r="Q7309" s="23">
        <v>2</v>
      </c>
      <c r="R7309" s="23">
        <v>2</v>
      </c>
      <c r="S7309" s="23">
        <v>0</v>
      </c>
      <c r="T7309" s="47">
        <v>15</v>
      </c>
      <c r="U7309" s="98" t="s">
        <v>111</v>
      </c>
      <c r="V7309" s="98" t="s">
        <v>3139</v>
      </c>
      <c r="W7309" s="69">
        <f t="shared" si="228"/>
        <v>3.0368837646581562E-2</v>
      </c>
    </row>
    <row r="7310" spans="1:23">
      <c r="A7310" s="98">
        <f t="shared" si="229"/>
        <v>1017</v>
      </c>
      <c r="B7310" s="99">
        <v>44408</v>
      </c>
      <c r="C7310" s="23">
        <v>4907</v>
      </c>
      <c r="D7310" s="23">
        <v>9</v>
      </c>
      <c r="E7310" s="98" t="s">
        <v>49</v>
      </c>
      <c r="F7310" s="98" t="s">
        <v>53</v>
      </c>
      <c r="G7310" s="98" t="s">
        <v>4242</v>
      </c>
      <c r="H7310" s="98" t="s">
        <v>9126</v>
      </c>
      <c r="I7310" s="98" t="s">
        <v>6799</v>
      </c>
      <c r="J7310" s="99">
        <v>45425</v>
      </c>
      <c r="K7310" s="107">
        <v>5500000</v>
      </c>
      <c r="L7310" s="98" t="s">
        <v>9127</v>
      </c>
      <c r="M7310" s="23">
        <v>1080</v>
      </c>
      <c r="N7310" s="23">
        <v>1</v>
      </c>
      <c r="O7310" s="107">
        <v>5500000</v>
      </c>
      <c r="P7310" s="23">
        <v>180</v>
      </c>
      <c r="Q7310" s="23">
        <v>2</v>
      </c>
      <c r="R7310" s="23">
        <v>2</v>
      </c>
      <c r="S7310" s="23">
        <v>0</v>
      </c>
      <c r="T7310" s="47">
        <v>5.5</v>
      </c>
      <c r="U7310" s="98" t="s">
        <v>111</v>
      </c>
      <c r="V7310" s="98" t="s">
        <v>3139</v>
      </c>
      <c r="W7310" s="69">
        <f t="shared" si="228"/>
        <v>1.7422368551400405E-2</v>
      </c>
    </row>
    <row r="7311" spans="1:23">
      <c r="A7311" s="98">
        <f t="shared" si="229"/>
        <v>1017</v>
      </c>
      <c r="B7311" s="99">
        <v>44408</v>
      </c>
      <c r="C7311" s="23">
        <v>4908</v>
      </c>
      <c r="D7311" s="23">
        <v>9</v>
      </c>
      <c r="E7311" s="98" t="s">
        <v>49</v>
      </c>
      <c r="F7311" s="98" t="s">
        <v>53</v>
      </c>
      <c r="G7311" s="98" t="s">
        <v>4242</v>
      </c>
      <c r="H7311" s="98" t="s">
        <v>9126</v>
      </c>
      <c r="I7311" s="98" t="s">
        <v>6799</v>
      </c>
      <c r="J7311" s="99">
        <v>45425</v>
      </c>
      <c r="K7311" s="107">
        <v>18000000</v>
      </c>
      <c r="L7311" s="98" t="s">
        <v>9127</v>
      </c>
      <c r="M7311" s="23">
        <v>1080</v>
      </c>
      <c r="N7311" s="23">
        <v>1</v>
      </c>
      <c r="O7311" s="107">
        <v>18000000</v>
      </c>
      <c r="P7311" s="23">
        <v>180</v>
      </c>
      <c r="Q7311" s="23">
        <v>2</v>
      </c>
      <c r="R7311" s="23">
        <v>2</v>
      </c>
      <c r="S7311" s="23">
        <v>0</v>
      </c>
      <c r="T7311" s="47">
        <v>18</v>
      </c>
      <c r="U7311" s="98" t="s">
        <v>111</v>
      </c>
      <c r="V7311" s="98" t="s">
        <v>3139</v>
      </c>
      <c r="W7311" s="69">
        <f t="shared" si="228"/>
        <v>5.7018660713674056E-2</v>
      </c>
    </row>
    <row r="7312" spans="1:23">
      <c r="A7312" s="98">
        <f t="shared" si="229"/>
        <v>1017</v>
      </c>
      <c r="B7312" s="99">
        <v>44408</v>
      </c>
      <c r="C7312" s="23">
        <v>4909</v>
      </c>
      <c r="D7312" s="23">
        <v>9</v>
      </c>
      <c r="E7312" s="98" t="s">
        <v>49</v>
      </c>
      <c r="F7312" s="98" t="s">
        <v>53</v>
      </c>
      <c r="G7312" s="98" t="s">
        <v>4242</v>
      </c>
      <c r="H7312" s="98" t="s">
        <v>9126</v>
      </c>
      <c r="I7312" s="98" t="s">
        <v>6799</v>
      </c>
      <c r="J7312" s="99">
        <v>45425</v>
      </c>
      <c r="K7312" s="107">
        <v>10000000</v>
      </c>
      <c r="L7312" s="98" t="s">
        <v>9127</v>
      </c>
      <c r="M7312" s="23">
        <v>1080</v>
      </c>
      <c r="N7312" s="23">
        <v>1</v>
      </c>
      <c r="O7312" s="107">
        <v>10000000</v>
      </c>
      <c r="P7312" s="23">
        <v>180</v>
      </c>
      <c r="Q7312" s="23">
        <v>2</v>
      </c>
      <c r="R7312" s="23">
        <v>2</v>
      </c>
      <c r="S7312" s="23">
        <v>0</v>
      </c>
      <c r="T7312" s="47">
        <v>10</v>
      </c>
      <c r="U7312" s="98" t="s">
        <v>111</v>
      </c>
      <c r="V7312" s="98" t="s">
        <v>3139</v>
      </c>
      <c r="W7312" s="69">
        <f t="shared" si="228"/>
        <v>3.1677033729818921E-2</v>
      </c>
    </row>
    <row r="7313" spans="1:23">
      <c r="A7313" s="98">
        <f t="shared" si="229"/>
        <v>1747</v>
      </c>
      <c r="B7313" s="99">
        <v>44408</v>
      </c>
      <c r="C7313" s="23">
        <v>4910</v>
      </c>
      <c r="D7313" s="23">
        <v>9</v>
      </c>
      <c r="E7313" s="98" t="s">
        <v>49</v>
      </c>
      <c r="F7313" s="98" t="s">
        <v>53</v>
      </c>
      <c r="G7313" s="98" t="s">
        <v>4242</v>
      </c>
      <c r="H7313" s="98" t="s">
        <v>9126</v>
      </c>
      <c r="I7313" s="98" t="s">
        <v>6799</v>
      </c>
      <c r="J7313" s="99">
        <v>46155</v>
      </c>
      <c r="K7313" s="107">
        <v>12000000</v>
      </c>
      <c r="L7313" s="98" t="s">
        <v>9127</v>
      </c>
      <c r="M7313" s="23">
        <v>1800</v>
      </c>
      <c r="N7313" s="23">
        <v>1</v>
      </c>
      <c r="O7313" s="107">
        <v>12000000</v>
      </c>
      <c r="P7313" s="23">
        <v>180</v>
      </c>
      <c r="Q7313" s="23">
        <v>2</v>
      </c>
      <c r="R7313" s="23">
        <v>2</v>
      </c>
      <c r="S7313" s="23">
        <v>0</v>
      </c>
      <c r="T7313" s="47">
        <v>12</v>
      </c>
      <c r="U7313" s="98" t="s">
        <v>111</v>
      </c>
      <c r="V7313" s="98" t="s">
        <v>3139</v>
      </c>
      <c r="W7313" s="69">
        <f t="shared" si="228"/>
        <v>6.5297673069019069E-2</v>
      </c>
    </row>
    <row r="7314" spans="1:23">
      <c r="A7314" s="98">
        <f t="shared" si="229"/>
        <v>1017</v>
      </c>
      <c r="B7314" s="99">
        <v>44408</v>
      </c>
      <c r="C7314" s="23">
        <v>4911</v>
      </c>
      <c r="D7314" s="23">
        <v>9</v>
      </c>
      <c r="E7314" s="98" t="s">
        <v>49</v>
      </c>
      <c r="F7314" s="98" t="s">
        <v>53</v>
      </c>
      <c r="G7314" s="98" t="s">
        <v>4242</v>
      </c>
      <c r="H7314" s="98" t="s">
        <v>9126</v>
      </c>
      <c r="I7314" s="98" t="s">
        <v>6799</v>
      </c>
      <c r="J7314" s="99">
        <v>45425</v>
      </c>
      <c r="K7314" s="107">
        <v>20000000</v>
      </c>
      <c r="L7314" s="98" t="s">
        <v>9127</v>
      </c>
      <c r="M7314" s="23">
        <v>1080</v>
      </c>
      <c r="N7314" s="23">
        <v>1</v>
      </c>
      <c r="O7314" s="107">
        <v>20000000</v>
      </c>
      <c r="P7314" s="23">
        <v>180</v>
      </c>
      <c r="Q7314" s="23">
        <v>2</v>
      </c>
      <c r="R7314" s="23">
        <v>2</v>
      </c>
      <c r="S7314" s="23">
        <v>0</v>
      </c>
      <c r="T7314" s="47">
        <v>20.056024000000001</v>
      </c>
      <c r="U7314" s="98" t="s">
        <v>111</v>
      </c>
      <c r="V7314" s="98" t="s">
        <v>3139</v>
      </c>
      <c r="W7314" s="69">
        <f t="shared" si="228"/>
        <v>6.3531534873405779E-2</v>
      </c>
    </row>
    <row r="7315" spans="1:23">
      <c r="A7315" s="98">
        <f t="shared" si="229"/>
        <v>1018</v>
      </c>
      <c r="B7315" s="99">
        <v>44408</v>
      </c>
      <c r="C7315" s="23">
        <v>4912</v>
      </c>
      <c r="D7315" s="23">
        <v>9</v>
      </c>
      <c r="E7315" s="98" t="s">
        <v>49</v>
      </c>
      <c r="F7315" s="98" t="s">
        <v>53</v>
      </c>
      <c r="G7315" s="98" t="s">
        <v>4242</v>
      </c>
      <c r="H7315" s="98" t="s">
        <v>9126</v>
      </c>
      <c r="I7315" s="98" t="s">
        <v>6430</v>
      </c>
      <c r="J7315" s="99">
        <v>45426</v>
      </c>
      <c r="K7315" s="107">
        <v>5600000</v>
      </c>
      <c r="L7315" s="98" t="s">
        <v>9127</v>
      </c>
      <c r="M7315" s="23">
        <v>1080</v>
      </c>
      <c r="N7315" s="23">
        <v>1</v>
      </c>
      <c r="O7315" s="107">
        <v>5600000</v>
      </c>
      <c r="P7315" s="23">
        <v>180</v>
      </c>
      <c r="Q7315" s="23">
        <v>2</v>
      </c>
      <c r="R7315" s="23">
        <v>2</v>
      </c>
      <c r="S7315" s="23">
        <v>0</v>
      </c>
      <c r="T7315" s="47">
        <v>5.6</v>
      </c>
      <c r="U7315" s="98" t="s">
        <v>111</v>
      </c>
      <c r="V7315" s="98" t="s">
        <v>3139</v>
      </c>
      <c r="W7315" s="69">
        <f t="shared" si="228"/>
        <v>1.7756581503141761E-2</v>
      </c>
    </row>
    <row r="7316" spans="1:23">
      <c r="A7316" s="98">
        <f t="shared" si="229"/>
        <v>1748</v>
      </c>
      <c r="B7316" s="99">
        <v>44408</v>
      </c>
      <c r="C7316" s="23">
        <v>4913</v>
      </c>
      <c r="D7316" s="23">
        <v>9</v>
      </c>
      <c r="E7316" s="98" t="s">
        <v>49</v>
      </c>
      <c r="F7316" s="98" t="s">
        <v>53</v>
      </c>
      <c r="G7316" s="98" t="s">
        <v>4242</v>
      </c>
      <c r="H7316" s="98" t="s">
        <v>9126</v>
      </c>
      <c r="I7316" s="98" t="s">
        <v>6430</v>
      </c>
      <c r="J7316" s="99">
        <v>46156</v>
      </c>
      <c r="K7316" s="107">
        <v>20000000</v>
      </c>
      <c r="L7316" s="98" t="s">
        <v>9127</v>
      </c>
      <c r="M7316" s="23">
        <v>1800</v>
      </c>
      <c r="N7316" s="23">
        <v>1</v>
      </c>
      <c r="O7316" s="107">
        <v>20000000</v>
      </c>
      <c r="P7316" s="23">
        <v>180</v>
      </c>
      <c r="Q7316" s="23">
        <v>2</v>
      </c>
      <c r="R7316" s="23">
        <v>2</v>
      </c>
      <c r="S7316" s="23">
        <v>0</v>
      </c>
      <c r="T7316" s="47">
        <v>20</v>
      </c>
      <c r="U7316" s="98" t="s">
        <v>111</v>
      </c>
      <c r="V7316" s="98" t="s">
        <v>3139</v>
      </c>
      <c r="W7316" s="69">
        <f t="shared" si="228"/>
        <v>0.10889175016661451</v>
      </c>
    </row>
    <row r="7317" spans="1:23">
      <c r="A7317" s="98">
        <f t="shared" si="229"/>
        <v>1748</v>
      </c>
      <c r="B7317" s="99">
        <v>44408</v>
      </c>
      <c r="C7317" s="23">
        <v>4914</v>
      </c>
      <c r="D7317" s="23">
        <v>9</v>
      </c>
      <c r="E7317" s="98" t="s">
        <v>49</v>
      </c>
      <c r="F7317" s="98" t="s">
        <v>53</v>
      </c>
      <c r="G7317" s="98" t="s">
        <v>4242</v>
      </c>
      <c r="H7317" s="98" t="s">
        <v>9126</v>
      </c>
      <c r="I7317" s="98" t="s">
        <v>6430</v>
      </c>
      <c r="J7317" s="99">
        <v>46156</v>
      </c>
      <c r="K7317" s="107">
        <v>12000000</v>
      </c>
      <c r="L7317" s="98" t="s">
        <v>9127</v>
      </c>
      <c r="M7317" s="23">
        <v>1800</v>
      </c>
      <c r="N7317" s="23">
        <v>1</v>
      </c>
      <c r="O7317" s="107">
        <v>12000000</v>
      </c>
      <c r="P7317" s="23">
        <v>180</v>
      </c>
      <c r="Q7317" s="23">
        <v>2</v>
      </c>
      <c r="R7317" s="23">
        <v>2</v>
      </c>
      <c r="S7317" s="23">
        <v>0</v>
      </c>
      <c r="T7317" s="47">
        <v>12</v>
      </c>
      <c r="U7317" s="98" t="s">
        <v>111</v>
      </c>
      <c r="V7317" s="98" t="s">
        <v>3139</v>
      </c>
      <c r="W7317" s="69">
        <f t="shared" si="228"/>
        <v>6.5335050099968706E-2</v>
      </c>
    </row>
    <row r="7318" spans="1:23">
      <c r="A7318" s="98">
        <f t="shared" si="229"/>
        <v>1722</v>
      </c>
      <c r="B7318" s="99">
        <v>44408</v>
      </c>
      <c r="C7318" s="23">
        <v>4915</v>
      </c>
      <c r="D7318" s="23">
        <v>9</v>
      </c>
      <c r="E7318" s="98" t="s">
        <v>49</v>
      </c>
      <c r="F7318" s="98" t="s">
        <v>53</v>
      </c>
      <c r="G7318" s="98" t="s">
        <v>4242</v>
      </c>
      <c r="H7318" s="98" t="s">
        <v>9126</v>
      </c>
      <c r="I7318" s="98" t="s">
        <v>6430</v>
      </c>
      <c r="J7318" s="99">
        <v>46130</v>
      </c>
      <c r="K7318" s="107">
        <v>9000000</v>
      </c>
      <c r="L7318" s="98" t="s">
        <v>9127</v>
      </c>
      <c r="M7318" s="23">
        <v>1800</v>
      </c>
      <c r="N7318" s="23">
        <v>1</v>
      </c>
      <c r="O7318" s="107">
        <v>9000000</v>
      </c>
      <c r="P7318" s="23">
        <v>180</v>
      </c>
      <c r="Q7318" s="23">
        <v>2</v>
      </c>
      <c r="R7318" s="23">
        <v>2</v>
      </c>
      <c r="S7318" s="23">
        <v>0</v>
      </c>
      <c r="T7318" s="47">
        <v>9</v>
      </c>
      <c r="U7318" s="98" t="s">
        <v>111</v>
      </c>
      <c r="V7318" s="98" t="s">
        <v>3139</v>
      </c>
      <c r="W7318" s="69">
        <f t="shared" si="228"/>
        <v>4.8272435471458569E-2</v>
      </c>
    </row>
    <row r="7319" spans="1:23">
      <c r="A7319" s="98">
        <f t="shared" si="229"/>
        <v>1748</v>
      </c>
      <c r="B7319" s="99">
        <v>44408</v>
      </c>
      <c r="C7319" s="23">
        <v>4916</v>
      </c>
      <c r="D7319" s="23">
        <v>9</v>
      </c>
      <c r="E7319" s="98" t="s">
        <v>49</v>
      </c>
      <c r="F7319" s="98" t="s">
        <v>53</v>
      </c>
      <c r="G7319" s="98" t="s">
        <v>4242</v>
      </c>
      <c r="H7319" s="98" t="s">
        <v>9126</v>
      </c>
      <c r="I7319" s="98" t="s">
        <v>6430</v>
      </c>
      <c r="J7319" s="99">
        <v>46156</v>
      </c>
      <c r="K7319" s="107">
        <v>6000000</v>
      </c>
      <c r="L7319" s="98" t="s">
        <v>9127</v>
      </c>
      <c r="M7319" s="23">
        <v>1800</v>
      </c>
      <c r="N7319" s="23">
        <v>1</v>
      </c>
      <c r="O7319" s="107">
        <v>6000000</v>
      </c>
      <c r="P7319" s="23">
        <v>180</v>
      </c>
      <c r="Q7319" s="23">
        <v>2</v>
      </c>
      <c r="R7319" s="23">
        <v>2</v>
      </c>
      <c r="S7319" s="23">
        <v>0</v>
      </c>
      <c r="T7319" s="47">
        <v>6</v>
      </c>
      <c r="U7319" s="98" t="s">
        <v>111</v>
      </c>
      <c r="V7319" s="98" t="s">
        <v>3139</v>
      </c>
      <c r="W7319" s="69">
        <f t="shared" si="228"/>
        <v>3.2667525049984353E-2</v>
      </c>
    </row>
    <row r="7320" spans="1:23">
      <c r="A7320" s="98">
        <f t="shared" si="229"/>
        <v>1748</v>
      </c>
      <c r="B7320" s="99">
        <v>44408</v>
      </c>
      <c r="C7320" s="23">
        <v>4917</v>
      </c>
      <c r="D7320" s="23">
        <v>9</v>
      </c>
      <c r="E7320" s="98" t="s">
        <v>49</v>
      </c>
      <c r="F7320" s="98" t="s">
        <v>53</v>
      </c>
      <c r="G7320" s="98" t="s">
        <v>4242</v>
      </c>
      <c r="H7320" s="98" t="s">
        <v>9126</v>
      </c>
      <c r="I7320" s="98" t="s">
        <v>6430</v>
      </c>
      <c r="J7320" s="99">
        <v>46156</v>
      </c>
      <c r="K7320" s="107">
        <v>10000000</v>
      </c>
      <c r="L7320" s="98" t="s">
        <v>9127</v>
      </c>
      <c r="M7320" s="23">
        <v>1800</v>
      </c>
      <c r="N7320" s="23">
        <v>1</v>
      </c>
      <c r="O7320" s="107">
        <v>10000000</v>
      </c>
      <c r="P7320" s="23">
        <v>180</v>
      </c>
      <c r="Q7320" s="23">
        <v>2</v>
      </c>
      <c r="R7320" s="23">
        <v>2</v>
      </c>
      <c r="S7320" s="23">
        <v>0</v>
      </c>
      <c r="T7320" s="47">
        <v>10</v>
      </c>
      <c r="U7320" s="98" t="s">
        <v>111</v>
      </c>
      <c r="V7320" s="98" t="s">
        <v>3139</v>
      </c>
      <c r="W7320" s="69">
        <f t="shared" si="228"/>
        <v>5.4445875083307255E-2</v>
      </c>
    </row>
    <row r="7321" spans="1:23">
      <c r="A7321" s="98">
        <f t="shared" si="229"/>
        <v>1018</v>
      </c>
      <c r="B7321" s="99">
        <v>44408</v>
      </c>
      <c r="C7321" s="23">
        <v>4918</v>
      </c>
      <c r="D7321" s="23">
        <v>9</v>
      </c>
      <c r="E7321" s="98" t="s">
        <v>49</v>
      </c>
      <c r="F7321" s="98" t="s">
        <v>53</v>
      </c>
      <c r="G7321" s="98" t="s">
        <v>4242</v>
      </c>
      <c r="H7321" s="98" t="s">
        <v>9126</v>
      </c>
      <c r="I7321" s="98" t="s">
        <v>6430</v>
      </c>
      <c r="J7321" s="99">
        <v>45426</v>
      </c>
      <c r="K7321" s="107">
        <v>15000000</v>
      </c>
      <c r="L7321" s="98" t="s">
        <v>9127</v>
      </c>
      <c r="M7321" s="23">
        <v>1080</v>
      </c>
      <c r="N7321" s="23">
        <v>1</v>
      </c>
      <c r="O7321" s="107">
        <v>15000000</v>
      </c>
      <c r="P7321" s="23">
        <v>180</v>
      </c>
      <c r="Q7321" s="23">
        <v>2</v>
      </c>
      <c r="R7321" s="23">
        <v>2</v>
      </c>
      <c r="S7321" s="23">
        <v>0</v>
      </c>
      <c r="T7321" s="47">
        <v>15</v>
      </c>
      <c r="U7321" s="98" t="s">
        <v>111</v>
      </c>
      <c r="V7321" s="98" t="s">
        <v>3139</v>
      </c>
      <c r="W7321" s="69">
        <f t="shared" si="228"/>
        <v>4.7562271883415434E-2</v>
      </c>
    </row>
    <row r="7322" spans="1:23">
      <c r="A7322" s="98">
        <f t="shared" si="229"/>
        <v>1022</v>
      </c>
      <c r="B7322" s="99">
        <v>44408</v>
      </c>
      <c r="C7322" s="23">
        <v>4919</v>
      </c>
      <c r="D7322" s="23">
        <v>9</v>
      </c>
      <c r="E7322" s="98" t="s">
        <v>49</v>
      </c>
      <c r="F7322" s="98" t="s">
        <v>53</v>
      </c>
      <c r="G7322" s="98" t="s">
        <v>4242</v>
      </c>
      <c r="H7322" s="98" t="s">
        <v>9126</v>
      </c>
      <c r="I7322" s="98" t="s">
        <v>5973</v>
      </c>
      <c r="J7322" s="99">
        <v>45430</v>
      </c>
      <c r="K7322" s="107">
        <v>11000000</v>
      </c>
      <c r="L7322" s="98" t="s">
        <v>9127</v>
      </c>
      <c r="M7322" s="23">
        <v>1080</v>
      </c>
      <c r="N7322" s="23">
        <v>1</v>
      </c>
      <c r="O7322" s="107">
        <v>11000000</v>
      </c>
      <c r="P7322" s="23">
        <v>180</v>
      </c>
      <c r="Q7322" s="23">
        <v>2</v>
      </c>
      <c r="R7322" s="23">
        <v>2</v>
      </c>
      <c r="S7322" s="23">
        <v>0</v>
      </c>
      <c r="T7322" s="47">
        <v>11</v>
      </c>
      <c r="U7322" s="98" t="s">
        <v>111</v>
      </c>
      <c r="V7322" s="98" t="s">
        <v>3139</v>
      </c>
      <c r="W7322" s="69">
        <f t="shared" si="228"/>
        <v>3.5016048494653319E-2</v>
      </c>
    </row>
    <row r="7323" spans="1:23">
      <c r="A7323" s="98">
        <f t="shared" si="229"/>
        <v>1752</v>
      </c>
      <c r="B7323" s="99">
        <v>44408</v>
      </c>
      <c r="C7323" s="23">
        <v>4920</v>
      </c>
      <c r="D7323" s="23">
        <v>9</v>
      </c>
      <c r="E7323" s="98" t="s">
        <v>49</v>
      </c>
      <c r="F7323" s="98" t="s">
        <v>53</v>
      </c>
      <c r="G7323" s="98" t="s">
        <v>4242</v>
      </c>
      <c r="H7323" s="98" t="s">
        <v>9126</v>
      </c>
      <c r="I7323" s="98" t="s">
        <v>5973</v>
      </c>
      <c r="J7323" s="99">
        <v>46160</v>
      </c>
      <c r="K7323" s="107">
        <v>10000000</v>
      </c>
      <c r="L7323" s="98" t="s">
        <v>9127</v>
      </c>
      <c r="M7323" s="23">
        <v>1800</v>
      </c>
      <c r="N7323" s="23">
        <v>1</v>
      </c>
      <c r="O7323" s="107">
        <v>10000000</v>
      </c>
      <c r="P7323" s="23">
        <v>90</v>
      </c>
      <c r="Q7323" s="23">
        <v>2</v>
      </c>
      <c r="R7323" s="23">
        <v>2</v>
      </c>
      <c r="S7323" s="23">
        <v>0</v>
      </c>
      <c r="T7323" s="47">
        <v>10</v>
      </c>
      <c r="U7323" s="98" t="s">
        <v>111</v>
      </c>
      <c r="V7323" s="98" t="s">
        <v>3139</v>
      </c>
      <c r="W7323" s="69">
        <f t="shared" si="228"/>
        <v>5.4570465186472718E-2</v>
      </c>
    </row>
    <row r="7324" spans="1:23">
      <c r="A7324" s="98">
        <f t="shared" si="229"/>
        <v>1022</v>
      </c>
      <c r="B7324" s="99">
        <v>44408</v>
      </c>
      <c r="C7324" s="23">
        <v>4921</v>
      </c>
      <c r="D7324" s="23">
        <v>9</v>
      </c>
      <c r="E7324" s="98" t="s">
        <v>49</v>
      </c>
      <c r="F7324" s="98" t="s">
        <v>53</v>
      </c>
      <c r="G7324" s="98" t="s">
        <v>4242</v>
      </c>
      <c r="H7324" s="98" t="s">
        <v>9126</v>
      </c>
      <c r="I7324" s="98" t="s">
        <v>5973</v>
      </c>
      <c r="J7324" s="99">
        <v>45430</v>
      </c>
      <c r="K7324" s="107">
        <v>6500000</v>
      </c>
      <c r="L7324" s="98" t="s">
        <v>9127</v>
      </c>
      <c r="M7324" s="23">
        <v>1080</v>
      </c>
      <c r="N7324" s="23">
        <v>1</v>
      </c>
      <c r="O7324" s="107">
        <v>6500000</v>
      </c>
      <c r="P7324" s="23">
        <v>180</v>
      </c>
      <c r="Q7324" s="23">
        <v>2</v>
      </c>
      <c r="R7324" s="23">
        <v>2</v>
      </c>
      <c r="S7324" s="23">
        <v>0</v>
      </c>
      <c r="T7324" s="47">
        <v>6.5</v>
      </c>
      <c r="U7324" s="98" t="s">
        <v>111</v>
      </c>
      <c r="V7324" s="98" t="s">
        <v>3139</v>
      </c>
      <c r="W7324" s="69">
        <f t="shared" si="228"/>
        <v>2.0691301383204234E-2</v>
      </c>
    </row>
    <row r="7325" spans="1:23">
      <c r="A7325" s="98">
        <f t="shared" si="229"/>
        <v>1022</v>
      </c>
      <c r="B7325" s="99">
        <v>44408</v>
      </c>
      <c r="C7325" s="23">
        <v>4922</v>
      </c>
      <c r="D7325" s="23">
        <v>9</v>
      </c>
      <c r="E7325" s="98" t="s">
        <v>49</v>
      </c>
      <c r="F7325" s="98" t="s">
        <v>53</v>
      </c>
      <c r="G7325" s="98" t="s">
        <v>4242</v>
      </c>
      <c r="H7325" s="98" t="s">
        <v>9126</v>
      </c>
      <c r="I7325" s="98" t="s">
        <v>5973</v>
      </c>
      <c r="J7325" s="99">
        <v>45430</v>
      </c>
      <c r="K7325" s="107">
        <v>30000000</v>
      </c>
      <c r="L7325" s="98" t="s">
        <v>9127</v>
      </c>
      <c r="M7325" s="23">
        <v>1080</v>
      </c>
      <c r="N7325" s="23">
        <v>1</v>
      </c>
      <c r="O7325" s="107">
        <v>30000000</v>
      </c>
      <c r="P7325" s="23">
        <v>180</v>
      </c>
      <c r="Q7325" s="23">
        <v>2</v>
      </c>
      <c r="R7325" s="23">
        <v>2</v>
      </c>
      <c r="S7325" s="23">
        <v>2.84</v>
      </c>
      <c r="T7325" s="47">
        <v>30.080435999999999</v>
      </c>
      <c r="U7325" s="98" t="s">
        <v>111</v>
      </c>
      <c r="V7325" s="98" t="s">
        <v>3139</v>
      </c>
      <c r="W7325" s="69">
        <f t="shared" si="228"/>
        <v>9.5754364156028698E-2</v>
      </c>
    </row>
    <row r="7326" spans="1:23">
      <c r="A7326" s="98">
        <f t="shared" si="229"/>
        <v>1022</v>
      </c>
      <c r="B7326" s="99">
        <v>44408</v>
      </c>
      <c r="C7326" s="23">
        <v>4923</v>
      </c>
      <c r="D7326" s="23">
        <v>9</v>
      </c>
      <c r="E7326" s="98" t="s">
        <v>49</v>
      </c>
      <c r="F7326" s="98" t="s">
        <v>53</v>
      </c>
      <c r="G7326" s="98" t="s">
        <v>4242</v>
      </c>
      <c r="H7326" s="98" t="s">
        <v>9126</v>
      </c>
      <c r="I7326" s="98" t="s">
        <v>5973</v>
      </c>
      <c r="J7326" s="99">
        <v>45430</v>
      </c>
      <c r="K7326" s="107">
        <v>20000000</v>
      </c>
      <c r="L7326" s="98" t="s">
        <v>9127</v>
      </c>
      <c r="M7326" s="23">
        <v>1080</v>
      </c>
      <c r="N7326" s="23">
        <v>1</v>
      </c>
      <c r="O7326" s="107">
        <v>20000000</v>
      </c>
      <c r="P7326" s="23">
        <v>360</v>
      </c>
      <c r="Q7326" s="23">
        <v>2</v>
      </c>
      <c r="R7326" s="23">
        <v>2</v>
      </c>
      <c r="S7326" s="23">
        <v>0</v>
      </c>
      <c r="T7326" s="47">
        <v>20</v>
      </c>
      <c r="U7326" s="98" t="s">
        <v>111</v>
      </c>
      <c r="V7326" s="98" t="s">
        <v>3139</v>
      </c>
      <c r="W7326" s="69">
        <f t="shared" si="228"/>
        <v>6.366554271755151E-2</v>
      </c>
    </row>
    <row r="7327" spans="1:23">
      <c r="A7327" s="98">
        <f t="shared" si="229"/>
        <v>1022</v>
      </c>
      <c r="B7327" s="99">
        <v>44408</v>
      </c>
      <c r="C7327" s="23">
        <v>4924</v>
      </c>
      <c r="D7327" s="23">
        <v>9</v>
      </c>
      <c r="E7327" s="98" t="s">
        <v>49</v>
      </c>
      <c r="F7327" s="98" t="s">
        <v>53</v>
      </c>
      <c r="G7327" s="98" t="s">
        <v>4242</v>
      </c>
      <c r="H7327" s="98" t="s">
        <v>9126</v>
      </c>
      <c r="I7327" s="98" t="s">
        <v>5973</v>
      </c>
      <c r="J7327" s="99">
        <v>45430</v>
      </c>
      <c r="K7327" s="107">
        <v>10000000</v>
      </c>
      <c r="L7327" s="98" t="s">
        <v>9127</v>
      </c>
      <c r="M7327" s="23">
        <v>1080</v>
      </c>
      <c r="N7327" s="23">
        <v>1</v>
      </c>
      <c r="O7327" s="107">
        <v>10000000</v>
      </c>
      <c r="P7327" s="23">
        <v>180</v>
      </c>
      <c r="Q7327" s="23">
        <v>2</v>
      </c>
      <c r="R7327" s="23">
        <v>2</v>
      </c>
      <c r="S7327" s="23">
        <v>0</v>
      </c>
      <c r="T7327" s="47">
        <v>10</v>
      </c>
      <c r="U7327" s="98" t="s">
        <v>111</v>
      </c>
      <c r="V7327" s="98" t="s">
        <v>3139</v>
      </c>
      <c r="W7327" s="69">
        <f t="shared" si="228"/>
        <v>3.1832771358775755E-2</v>
      </c>
    </row>
    <row r="7328" spans="1:23">
      <c r="A7328" s="98">
        <f t="shared" si="229"/>
        <v>1022</v>
      </c>
      <c r="B7328" s="99">
        <v>44408</v>
      </c>
      <c r="C7328" s="23">
        <v>4925</v>
      </c>
      <c r="D7328" s="23">
        <v>9</v>
      </c>
      <c r="E7328" s="98" t="s">
        <v>49</v>
      </c>
      <c r="F7328" s="98" t="s">
        <v>53</v>
      </c>
      <c r="G7328" s="98" t="s">
        <v>4242</v>
      </c>
      <c r="H7328" s="98" t="s">
        <v>9126</v>
      </c>
      <c r="I7328" s="98" t="s">
        <v>5973</v>
      </c>
      <c r="J7328" s="99">
        <v>45430</v>
      </c>
      <c r="K7328" s="107">
        <v>30000000</v>
      </c>
      <c r="L7328" s="98" t="s">
        <v>9127</v>
      </c>
      <c r="M7328" s="23">
        <v>1080</v>
      </c>
      <c r="N7328" s="23">
        <v>1</v>
      </c>
      <c r="O7328" s="107">
        <v>30000000</v>
      </c>
      <c r="P7328" s="23">
        <v>360</v>
      </c>
      <c r="Q7328" s="23">
        <v>2</v>
      </c>
      <c r="R7328" s="23">
        <v>2</v>
      </c>
      <c r="S7328" s="23">
        <v>2.84</v>
      </c>
      <c r="T7328" s="47">
        <v>30.040535999999999</v>
      </c>
      <c r="U7328" s="98" t="s">
        <v>111</v>
      </c>
      <c r="V7328" s="98" t="s">
        <v>3139</v>
      </c>
      <c r="W7328" s="69">
        <f t="shared" si="228"/>
        <v>9.5627351398307178E-2</v>
      </c>
    </row>
    <row r="7329" spans="1:23">
      <c r="A7329" s="98">
        <f t="shared" si="229"/>
        <v>1752</v>
      </c>
      <c r="B7329" s="99">
        <v>44408</v>
      </c>
      <c r="C7329" s="23">
        <v>4926</v>
      </c>
      <c r="D7329" s="23">
        <v>9</v>
      </c>
      <c r="E7329" s="98" t="s">
        <v>49</v>
      </c>
      <c r="F7329" s="98" t="s">
        <v>53</v>
      </c>
      <c r="G7329" s="98" t="s">
        <v>4242</v>
      </c>
      <c r="H7329" s="98" t="s">
        <v>9126</v>
      </c>
      <c r="I7329" s="98" t="s">
        <v>5973</v>
      </c>
      <c r="J7329" s="99">
        <v>46160</v>
      </c>
      <c r="K7329" s="107">
        <v>30000000</v>
      </c>
      <c r="L7329" s="98" t="s">
        <v>9127</v>
      </c>
      <c r="M7329" s="23">
        <v>1800</v>
      </c>
      <c r="N7329" s="23">
        <v>1</v>
      </c>
      <c r="O7329" s="107">
        <v>30000000</v>
      </c>
      <c r="P7329" s="23">
        <v>30</v>
      </c>
      <c r="Q7329" s="23">
        <v>2</v>
      </c>
      <c r="R7329" s="23">
        <v>2</v>
      </c>
      <c r="S7329" s="23">
        <v>0</v>
      </c>
      <c r="T7329" s="47">
        <v>29</v>
      </c>
      <c r="U7329" s="98" t="s">
        <v>111</v>
      </c>
      <c r="V7329" s="98" t="s">
        <v>3139</v>
      </c>
      <c r="W7329" s="69">
        <f t="shared" si="228"/>
        <v>0.15825434904077088</v>
      </c>
    </row>
    <row r="7330" spans="1:23">
      <c r="A7330" s="98">
        <f t="shared" si="229"/>
        <v>1752</v>
      </c>
      <c r="B7330" s="99">
        <v>44408</v>
      </c>
      <c r="C7330" s="23">
        <v>4927</v>
      </c>
      <c r="D7330" s="23">
        <v>9</v>
      </c>
      <c r="E7330" s="98" t="s">
        <v>49</v>
      </c>
      <c r="F7330" s="98" t="s">
        <v>53</v>
      </c>
      <c r="G7330" s="98" t="s">
        <v>4242</v>
      </c>
      <c r="H7330" s="98" t="s">
        <v>9126</v>
      </c>
      <c r="I7330" s="98" t="s">
        <v>5973</v>
      </c>
      <c r="J7330" s="99">
        <v>46160</v>
      </c>
      <c r="K7330" s="107">
        <v>20000000</v>
      </c>
      <c r="L7330" s="98" t="s">
        <v>9127</v>
      </c>
      <c r="M7330" s="23">
        <v>1800</v>
      </c>
      <c r="N7330" s="23">
        <v>1</v>
      </c>
      <c r="O7330" s="107">
        <v>20000000</v>
      </c>
      <c r="P7330" s="23">
        <v>180</v>
      </c>
      <c r="Q7330" s="23">
        <v>2</v>
      </c>
      <c r="R7330" s="23">
        <v>2</v>
      </c>
      <c r="S7330" s="23">
        <v>0</v>
      </c>
      <c r="T7330" s="47">
        <v>20</v>
      </c>
      <c r="U7330" s="98" t="s">
        <v>111</v>
      </c>
      <c r="V7330" s="98" t="s">
        <v>3139</v>
      </c>
      <c r="W7330" s="69">
        <f t="shared" si="228"/>
        <v>0.10914093037294544</v>
      </c>
    </row>
    <row r="7331" spans="1:23">
      <c r="A7331" s="98">
        <f t="shared" si="229"/>
        <v>656</v>
      </c>
      <c r="B7331" s="99">
        <v>44408</v>
      </c>
      <c r="C7331" s="23">
        <v>4928</v>
      </c>
      <c r="D7331" s="23">
        <v>9</v>
      </c>
      <c r="E7331" s="98" t="s">
        <v>49</v>
      </c>
      <c r="F7331" s="98" t="s">
        <v>53</v>
      </c>
      <c r="G7331" s="98" t="s">
        <v>4242</v>
      </c>
      <c r="H7331" s="98" t="s">
        <v>9126</v>
      </c>
      <c r="I7331" s="98" t="s">
        <v>5973</v>
      </c>
      <c r="J7331" s="99">
        <v>45064</v>
      </c>
      <c r="K7331" s="107">
        <v>10000000</v>
      </c>
      <c r="L7331" s="98" t="s">
        <v>9127</v>
      </c>
      <c r="M7331" s="23">
        <v>720</v>
      </c>
      <c r="N7331" s="23">
        <v>1</v>
      </c>
      <c r="O7331" s="107">
        <v>10000000</v>
      </c>
      <c r="P7331" s="23">
        <v>180</v>
      </c>
      <c r="Q7331" s="23">
        <v>2</v>
      </c>
      <c r="R7331" s="23">
        <v>2</v>
      </c>
      <c r="S7331" s="23">
        <v>0</v>
      </c>
      <c r="T7331" s="47">
        <v>10</v>
      </c>
      <c r="U7331" s="98" t="s">
        <v>111</v>
      </c>
      <c r="V7331" s="98" t="s">
        <v>3139</v>
      </c>
      <c r="W7331" s="69">
        <f t="shared" si="228"/>
        <v>2.0432776919135903E-2</v>
      </c>
    </row>
    <row r="7332" spans="1:23">
      <c r="A7332" s="98">
        <f t="shared" si="229"/>
        <v>1022</v>
      </c>
      <c r="B7332" s="99">
        <v>44408</v>
      </c>
      <c r="C7332" s="23">
        <v>4929</v>
      </c>
      <c r="D7332" s="23">
        <v>9</v>
      </c>
      <c r="E7332" s="98" t="s">
        <v>49</v>
      </c>
      <c r="F7332" s="98" t="s">
        <v>53</v>
      </c>
      <c r="G7332" s="98" t="s">
        <v>4242</v>
      </c>
      <c r="H7332" s="98" t="s">
        <v>9126</v>
      </c>
      <c r="I7332" s="98" t="s">
        <v>5973</v>
      </c>
      <c r="J7332" s="99">
        <v>45430</v>
      </c>
      <c r="K7332" s="107">
        <v>7000000</v>
      </c>
      <c r="L7332" s="98" t="s">
        <v>9127</v>
      </c>
      <c r="M7332" s="23">
        <v>1080</v>
      </c>
      <c r="N7332" s="23">
        <v>1</v>
      </c>
      <c r="O7332" s="107">
        <v>7000000</v>
      </c>
      <c r="P7332" s="23">
        <v>180</v>
      </c>
      <c r="Q7332" s="23">
        <v>2</v>
      </c>
      <c r="R7332" s="23">
        <v>2</v>
      </c>
      <c r="S7332" s="23">
        <v>0</v>
      </c>
      <c r="T7332" s="47">
        <v>7</v>
      </c>
      <c r="U7332" s="98" t="s">
        <v>111</v>
      </c>
      <c r="V7332" s="98" t="s">
        <v>3139</v>
      </c>
      <c r="W7332" s="69">
        <f t="shared" si="228"/>
        <v>2.2282939951143024E-2</v>
      </c>
    </row>
    <row r="7333" spans="1:23">
      <c r="A7333" s="98">
        <f t="shared" si="229"/>
        <v>1022</v>
      </c>
      <c r="B7333" s="99">
        <v>44408</v>
      </c>
      <c r="C7333" s="23">
        <v>4930</v>
      </c>
      <c r="D7333" s="23">
        <v>9</v>
      </c>
      <c r="E7333" s="98" t="s">
        <v>49</v>
      </c>
      <c r="F7333" s="98" t="s">
        <v>53</v>
      </c>
      <c r="G7333" s="98" t="s">
        <v>4242</v>
      </c>
      <c r="H7333" s="98" t="s">
        <v>9126</v>
      </c>
      <c r="I7333" s="98" t="s">
        <v>5973</v>
      </c>
      <c r="J7333" s="99">
        <v>45430</v>
      </c>
      <c r="K7333" s="107">
        <v>10000000</v>
      </c>
      <c r="L7333" s="98" t="s">
        <v>9127</v>
      </c>
      <c r="M7333" s="23">
        <v>1080</v>
      </c>
      <c r="N7333" s="23">
        <v>1</v>
      </c>
      <c r="O7333" s="107">
        <v>10000000</v>
      </c>
      <c r="P7333" s="23">
        <v>180</v>
      </c>
      <c r="Q7333" s="23">
        <v>2</v>
      </c>
      <c r="R7333" s="23">
        <v>2</v>
      </c>
      <c r="S7333" s="23">
        <v>0</v>
      </c>
      <c r="T7333" s="47">
        <v>10</v>
      </c>
      <c r="U7333" s="98" t="s">
        <v>111</v>
      </c>
      <c r="V7333" s="98" t="s">
        <v>3139</v>
      </c>
      <c r="W7333" s="69">
        <f t="shared" si="228"/>
        <v>3.1832771358775755E-2</v>
      </c>
    </row>
    <row r="7334" spans="1:23">
      <c r="A7334" s="98">
        <f t="shared" si="229"/>
        <v>1022</v>
      </c>
      <c r="B7334" s="99">
        <v>44408</v>
      </c>
      <c r="C7334" s="23">
        <v>4931</v>
      </c>
      <c r="D7334" s="23">
        <v>9</v>
      </c>
      <c r="E7334" s="98" t="s">
        <v>49</v>
      </c>
      <c r="F7334" s="98" t="s">
        <v>53</v>
      </c>
      <c r="G7334" s="98" t="s">
        <v>4242</v>
      </c>
      <c r="H7334" s="98" t="s">
        <v>9126</v>
      </c>
      <c r="I7334" s="98" t="s">
        <v>5973</v>
      </c>
      <c r="J7334" s="99">
        <v>45430</v>
      </c>
      <c r="K7334" s="107">
        <v>10000000</v>
      </c>
      <c r="L7334" s="98" t="s">
        <v>9127</v>
      </c>
      <c r="M7334" s="23">
        <v>1080</v>
      </c>
      <c r="N7334" s="23">
        <v>1</v>
      </c>
      <c r="O7334" s="107">
        <v>10000000</v>
      </c>
      <c r="P7334" s="23">
        <v>180</v>
      </c>
      <c r="Q7334" s="23">
        <v>2</v>
      </c>
      <c r="R7334" s="23">
        <v>2</v>
      </c>
      <c r="S7334" s="23">
        <v>0</v>
      </c>
      <c r="T7334" s="47">
        <v>10</v>
      </c>
      <c r="U7334" s="98" t="s">
        <v>111</v>
      </c>
      <c r="V7334" s="98" t="s">
        <v>3139</v>
      </c>
      <c r="W7334" s="69">
        <f t="shared" si="228"/>
        <v>3.1832771358775755E-2</v>
      </c>
    </row>
    <row r="7335" spans="1:23">
      <c r="A7335" s="98">
        <f t="shared" si="229"/>
        <v>1752</v>
      </c>
      <c r="B7335" s="99">
        <v>44408</v>
      </c>
      <c r="C7335" s="23">
        <v>4932</v>
      </c>
      <c r="D7335" s="23">
        <v>9</v>
      </c>
      <c r="E7335" s="98" t="s">
        <v>49</v>
      </c>
      <c r="F7335" s="98" t="s">
        <v>53</v>
      </c>
      <c r="G7335" s="98" t="s">
        <v>4242</v>
      </c>
      <c r="H7335" s="98" t="s">
        <v>9126</v>
      </c>
      <c r="I7335" s="98" t="s">
        <v>5973</v>
      </c>
      <c r="J7335" s="99">
        <v>46160</v>
      </c>
      <c r="K7335" s="107">
        <v>30000000</v>
      </c>
      <c r="L7335" s="98" t="s">
        <v>9127</v>
      </c>
      <c r="M7335" s="23">
        <v>1800</v>
      </c>
      <c r="N7335" s="23">
        <v>1</v>
      </c>
      <c r="O7335" s="107">
        <v>30000000</v>
      </c>
      <c r="P7335" s="23">
        <v>180</v>
      </c>
      <c r="Q7335" s="23">
        <v>2</v>
      </c>
      <c r="R7335" s="23">
        <v>2</v>
      </c>
      <c r="S7335" s="23">
        <v>0</v>
      </c>
      <c r="T7335" s="47">
        <v>30</v>
      </c>
      <c r="U7335" s="98" t="s">
        <v>111</v>
      </c>
      <c r="V7335" s="98" t="s">
        <v>3139</v>
      </c>
      <c r="W7335" s="69">
        <f t="shared" si="228"/>
        <v>0.16371139555941816</v>
      </c>
    </row>
    <row r="7336" spans="1:23">
      <c r="A7336" s="98">
        <f t="shared" si="229"/>
        <v>1752</v>
      </c>
      <c r="B7336" s="99">
        <v>44408</v>
      </c>
      <c r="C7336" s="23">
        <v>4933</v>
      </c>
      <c r="D7336" s="23">
        <v>9</v>
      </c>
      <c r="E7336" s="98" t="s">
        <v>49</v>
      </c>
      <c r="F7336" s="98" t="s">
        <v>53</v>
      </c>
      <c r="G7336" s="98" t="s">
        <v>4242</v>
      </c>
      <c r="H7336" s="98" t="s">
        <v>9126</v>
      </c>
      <c r="I7336" s="98" t="s">
        <v>5973</v>
      </c>
      <c r="J7336" s="99">
        <v>46160</v>
      </c>
      <c r="K7336" s="107">
        <v>13000000</v>
      </c>
      <c r="L7336" s="98" t="s">
        <v>9127</v>
      </c>
      <c r="M7336" s="23">
        <v>1800</v>
      </c>
      <c r="N7336" s="23">
        <v>1</v>
      </c>
      <c r="O7336" s="107">
        <v>13000000</v>
      </c>
      <c r="P7336" s="23">
        <v>180</v>
      </c>
      <c r="Q7336" s="23">
        <v>2</v>
      </c>
      <c r="R7336" s="23">
        <v>2</v>
      </c>
      <c r="S7336" s="23">
        <v>0</v>
      </c>
      <c r="T7336" s="47">
        <v>13</v>
      </c>
      <c r="U7336" s="98" t="s">
        <v>111</v>
      </c>
      <c r="V7336" s="98" t="s">
        <v>3139</v>
      </c>
      <c r="W7336" s="69">
        <f t="shared" si="228"/>
        <v>7.0941604742414524E-2</v>
      </c>
    </row>
    <row r="7337" spans="1:23">
      <c r="A7337" s="98">
        <f t="shared" si="229"/>
        <v>1752</v>
      </c>
      <c r="B7337" s="99">
        <v>44408</v>
      </c>
      <c r="C7337" s="23">
        <v>4934</v>
      </c>
      <c r="D7337" s="23">
        <v>9</v>
      </c>
      <c r="E7337" s="98" t="s">
        <v>49</v>
      </c>
      <c r="F7337" s="98" t="s">
        <v>53</v>
      </c>
      <c r="G7337" s="98" t="s">
        <v>4242</v>
      </c>
      <c r="H7337" s="98" t="s">
        <v>9126</v>
      </c>
      <c r="I7337" s="98" t="s">
        <v>5973</v>
      </c>
      <c r="J7337" s="99">
        <v>46160</v>
      </c>
      <c r="K7337" s="107">
        <v>20000000</v>
      </c>
      <c r="L7337" s="98" t="s">
        <v>9127</v>
      </c>
      <c r="M7337" s="23">
        <v>1800</v>
      </c>
      <c r="N7337" s="23">
        <v>1</v>
      </c>
      <c r="O7337" s="107">
        <v>20000000</v>
      </c>
      <c r="P7337" s="23">
        <v>180</v>
      </c>
      <c r="Q7337" s="23">
        <v>2</v>
      </c>
      <c r="R7337" s="23">
        <v>2</v>
      </c>
      <c r="S7337" s="23">
        <v>0</v>
      </c>
      <c r="T7337" s="47">
        <v>20</v>
      </c>
      <c r="U7337" s="98" t="s">
        <v>111</v>
      </c>
      <c r="V7337" s="98" t="s">
        <v>3139</v>
      </c>
      <c r="W7337" s="69">
        <f t="shared" si="228"/>
        <v>0.10914093037294544</v>
      </c>
    </row>
    <row r="7338" spans="1:23">
      <c r="A7338" s="98">
        <f t="shared" si="229"/>
        <v>1752</v>
      </c>
      <c r="B7338" s="99">
        <v>44408</v>
      </c>
      <c r="C7338" s="23">
        <v>4935</v>
      </c>
      <c r="D7338" s="23">
        <v>9</v>
      </c>
      <c r="E7338" s="98" t="s">
        <v>49</v>
      </c>
      <c r="F7338" s="98" t="s">
        <v>53</v>
      </c>
      <c r="G7338" s="98" t="s">
        <v>4242</v>
      </c>
      <c r="H7338" s="98" t="s">
        <v>9126</v>
      </c>
      <c r="I7338" s="98" t="s">
        <v>5973</v>
      </c>
      <c r="J7338" s="99">
        <v>46160</v>
      </c>
      <c r="K7338" s="107">
        <v>9000000</v>
      </c>
      <c r="L7338" s="98" t="s">
        <v>9127</v>
      </c>
      <c r="M7338" s="23">
        <v>1800</v>
      </c>
      <c r="N7338" s="23">
        <v>1</v>
      </c>
      <c r="O7338" s="107">
        <v>9000000</v>
      </c>
      <c r="P7338" s="23">
        <v>180</v>
      </c>
      <c r="Q7338" s="23">
        <v>2</v>
      </c>
      <c r="R7338" s="23">
        <v>2</v>
      </c>
      <c r="S7338" s="23">
        <v>0</v>
      </c>
      <c r="T7338" s="47">
        <v>9</v>
      </c>
      <c r="U7338" s="98" t="s">
        <v>111</v>
      </c>
      <c r="V7338" s="98" t="s">
        <v>3139</v>
      </c>
      <c r="W7338" s="69">
        <f t="shared" si="228"/>
        <v>4.911341866782544E-2</v>
      </c>
    </row>
    <row r="7339" spans="1:23">
      <c r="A7339" s="98">
        <f t="shared" si="229"/>
        <v>1022</v>
      </c>
      <c r="B7339" s="99">
        <v>44408</v>
      </c>
      <c r="C7339" s="23">
        <v>4936</v>
      </c>
      <c r="D7339" s="23">
        <v>9</v>
      </c>
      <c r="E7339" s="98" t="s">
        <v>49</v>
      </c>
      <c r="F7339" s="98" t="s">
        <v>53</v>
      </c>
      <c r="G7339" s="98" t="s">
        <v>4242</v>
      </c>
      <c r="H7339" s="98" t="s">
        <v>9126</v>
      </c>
      <c r="I7339" s="98" t="s">
        <v>5973</v>
      </c>
      <c r="J7339" s="99">
        <v>45430</v>
      </c>
      <c r="K7339" s="107">
        <v>10000000</v>
      </c>
      <c r="L7339" s="98" t="s">
        <v>9127</v>
      </c>
      <c r="M7339" s="23">
        <v>1080</v>
      </c>
      <c r="N7339" s="23">
        <v>1</v>
      </c>
      <c r="O7339" s="107">
        <v>10000000</v>
      </c>
      <c r="P7339" s="23">
        <v>180</v>
      </c>
      <c r="Q7339" s="23">
        <v>2</v>
      </c>
      <c r="R7339" s="23">
        <v>2</v>
      </c>
      <c r="S7339" s="23">
        <v>0</v>
      </c>
      <c r="T7339" s="47">
        <v>10</v>
      </c>
      <c r="U7339" s="98" t="s">
        <v>111</v>
      </c>
      <c r="V7339" s="98" t="s">
        <v>3139</v>
      </c>
      <c r="W7339" s="69">
        <f t="shared" si="228"/>
        <v>3.1832771358775755E-2</v>
      </c>
    </row>
    <row r="7340" spans="1:23">
      <c r="A7340" s="98">
        <f t="shared" si="229"/>
        <v>1022</v>
      </c>
      <c r="B7340" s="99">
        <v>44408</v>
      </c>
      <c r="C7340" s="23">
        <v>4937</v>
      </c>
      <c r="D7340" s="23">
        <v>9</v>
      </c>
      <c r="E7340" s="98" t="s">
        <v>49</v>
      </c>
      <c r="F7340" s="98" t="s">
        <v>53</v>
      </c>
      <c r="G7340" s="98" t="s">
        <v>4242</v>
      </c>
      <c r="H7340" s="98" t="s">
        <v>9126</v>
      </c>
      <c r="I7340" s="98" t="s">
        <v>5973</v>
      </c>
      <c r="J7340" s="99">
        <v>45430</v>
      </c>
      <c r="K7340" s="107">
        <v>15000000</v>
      </c>
      <c r="L7340" s="98" t="s">
        <v>9127</v>
      </c>
      <c r="M7340" s="23">
        <v>1080</v>
      </c>
      <c r="N7340" s="23">
        <v>1</v>
      </c>
      <c r="O7340" s="107">
        <v>15000000</v>
      </c>
      <c r="P7340" s="23">
        <v>180</v>
      </c>
      <c r="Q7340" s="23">
        <v>2</v>
      </c>
      <c r="R7340" s="23">
        <v>2</v>
      </c>
      <c r="S7340" s="23">
        <v>0</v>
      </c>
      <c r="T7340" s="47">
        <v>15</v>
      </c>
      <c r="U7340" s="98" t="s">
        <v>111</v>
      </c>
      <c r="V7340" s="98" t="s">
        <v>3139</v>
      </c>
      <c r="W7340" s="69">
        <f t="shared" si="228"/>
        <v>4.7749157038163625E-2</v>
      </c>
    </row>
    <row r="7341" spans="1:23">
      <c r="A7341" s="98">
        <f t="shared" si="229"/>
        <v>1022</v>
      </c>
      <c r="B7341" s="99">
        <v>44408</v>
      </c>
      <c r="C7341" s="23">
        <v>4938</v>
      </c>
      <c r="D7341" s="23">
        <v>9</v>
      </c>
      <c r="E7341" s="98" t="s">
        <v>49</v>
      </c>
      <c r="F7341" s="98" t="s">
        <v>53</v>
      </c>
      <c r="G7341" s="98" t="s">
        <v>4242</v>
      </c>
      <c r="H7341" s="98" t="s">
        <v>9126</v>
      </c>
      <c r="I7341" s="98" t="s">
        <v>5973</v>
      </c>
      <c r="J7341" s="99">
        <v>45430</v>
      </c>
      <c r="K7341" s="107">
        <v>12000000</v>
      </c>
      <c r="L7341" s="98" t="s">
        <v>9127</v>
      </c>
      <c r="M7341" s="23">
        <v>1080</v>
      </c>
      <c r="N7341" s="23">
        <v>1</v>
      </c>
      <c r="O7341" s="107">
        <v>12000000</v>
      </c>
      <c r="P7341" s="23">
        <v>180</v>
      </c>
      <c r="Q7341" s="23">
        <v>2</v>
      </c>
      <c r="R7341" s="23">
        <v>2</v>
      </c>
      <c r="S7341" s="23">
        <v>0</v>
      </c>
      <c r="T7341" s="47">
        <v>12</v>
      </c>
      <c r="U7341" s="98" t="s">
        <v>111</v>
      </c>
      <c r="V7341" s="98" t="s">
        <v>3139</v>
      </c>
      <c r="W7341" s="69">
        <f t="shared" si="228"/>
        <v>3.8199325630530898E-2</v>
      </c>
    </row>
    <row r="7342" spans="1:23">
      <c r="A7342" s="98">
        <f t="shared" si="229"/>
        <v>1752</v>
      </c>
      <c r="B7342" s="99">
        <v>44408</v>
      </c>
      <c r="C7342" s="23">
        <v>4939</v>
      </c>
      <c r="D7342" s="23">
        <v>9</v>
      </c>
      <c r="E7342" s="98" t="s">
        <v>49</v>
      </c>
      <c r="F7342" s="98" t="s">
        <v>53</v>
      </c>
      <c r="G7342" s="98" t="s">
        <v>4242</v>
      </c>
      <c r="H7342" s="98" t="s">
        <v>9126</v>
      </c>
      <c r="I7342" s="98" t="s">
        <v>5973</v>
      </c>
      <c r="J7342" s="99">
        <v>46160</v>
      </c>
      <c r="K7342" s="107">
        <v>20000000</v>
      </c>
      <c r="L7342" s="98" t="s">
        <v>9127</v>
      </c>
      <c r="M7342" s="23">
        <v>1800</v>
      </c>
      <c r="N7342" s="23">
        <v>1</v>
      </c>
      <c r="O7342" s="107">
        <v>20000000</v>
      </c>
      <c r="P7342" s="23">
        <v>180</v>
      </c>
      <c r="Q7342" s="23">
        <v>2</v>
      </c>
      <c r="R7342" s="23">
        <v>2</v>
      </c>
      <c r="S7342" s="23">
        <v>0</v>
      </c>
      <c r="T7342" s="47">
        <v>20</v>
      </c>
      <c r="U7342" s="98" t="s">
        <v>111</v>
      </c>
      <c r="V7342" s="98" t="s">
        <v>3139</v>
      </c>
      <c r="W7342" s="69">
        <f t="shared" si="228"/>
        <v>0.10914093037294544</v>
      </c>
    </row>
    <row r="7343" spans="1:23">
      <c r="A7343" s="98">
        <f t="shared" si="229"/>
        <v>1028</v>
      </c>
      <c r="B7343" s="99">
        <v>44408</v>
      </c>
      <c r="C7343" s="23">
        <v>4940</v>
      </c>
      <c r="D7343" s="23">
        <v>9</v>
      </c>
      <c r="E7343" s="98" t="s">
        <v>49</v>
      </c>
      <c r="F7343" s="98" t="s">
        <v>53</v>
      </c>
      <c r="G7343" s="98" t="s">
        <v>4242</v>
      </c>
      <c r="H7343" s="98" t="s">
        <v>9126</v>
      </c>
      <c r="I7343" s="98" t="s">
        <v>5973</v>
      </c>
      <c r="J7343" s="99">
        <v>45436</v>
      </c>
      <c r="K7343" s="107">
        <v>6000000</v>
      </c>
      <c r="L7343" s="98" t="s">
        <v>9127</v>
      </c>
      <c r="M7343" s="23">
        <v>1080</v>
      </c>
      <c r="N7343" s="23">
        <v>1</v>
      </c>
      <c r="O7343" s="107">
        <v>6000000</v>
      </c>
      <c r="P7343" s="23">
        <v>180</v>
      </c>
      <c r="Q7343" s="23">
        <v>2</v>
      </c>
      <c r="R7343" s="23">
        <v>2</v>
      </c>
      <c r="S7343" s="23">
        <v>0</v>
      </c>
      <c r="T7343" s="47">
        <v>6</v>
      </c>
      <c r="U7343" s="98" t="s">
        <v>111</v>
      </c>
      <c r="V7343" s="98" t="s">
        <v>3139</v>
      </c>
      <c r="W7343" s="69">
        <f t="shared" si="228"/>
        <v>1.9211793908114366E-2</v>
      </c>
    </row>
    <row r="7344" spans="1:23">
      <c r="A7344" s="98">
        <f t="shared" si="229"/>
        <v>1752</v>
      </c>
      <c r="B7344" s="99">
        <v>44408</v>
      </c>
      <c r="C7344" s="23">
        <v>4941</v>
      </c>
      <c r="D7344" s="23">
        <v>9</v>
      </c>
      <c r="E7344" s="98" t="s">
        <v>49</v>
      </c>
      <c r="F7344" s="98" t="s">
        <v>53</v>
      </c>
      <c r="G7344" s="98" t="s">
        <v>4242</v>
      </c>
      <c r="H7344" s="98" t="s">
        <v>9126</v>
      </c>
      <c r="I7344" s="98" t="s">
        <v>5973</v>
      </c>
      <c r="J7344" s="99">
        <v>46160</v>
      </c>
      <c r="K7344" s="107">
        <v>12000000</v>
      </c>
      <c r="L7344" s="98" t="s">
        <v>9127</v>
      </c>
      <c r="M7344" s="23">
        <v>1800</v>
      </c>
      <c r="N7344" s="23">
        <v>1</v>
      </c>
      <c r="O7344" s="107">
        <v>12000000</v>
      </c>
      <c r="P7344" s="23">
        <v>180</v>
      </c>
      <c r="Q7344" s="23">
        <v>2</v>
      </c>
      <c r="R7344" s="23">
        <v>2</v>
      </c>
      <c r="S7344" s="23">
        <v>0</v>
      </c>
      <c r="T7344" s="47">
        <v>12</v>
      </c>
      <c r="U7344" s="98" t="s">
        <v>111</v>
      </c>
      <c r="V7344" s="98" t="s">
        <v>3139</v>
      </c>
      <c r="W7344" s="69">
        <f t="shared" si="228"/>
        <v>6.5484558223767253E-2</v>
      </c>
    </row>
    <row r="7345" spans="1:23">
      <c r="A7345" s="98">
        <f t="shared" si="229"/>
        <v>1752</v>
      </c>
      <c r="B7345" s="99">
        <v>44408</v>
      </c>
      <c r="C7345" s="23">
        <v>4942</v>
      </c>
      <c r="D7345" s="23">
        <v>9</v>
      </c>
      <c r="E7345" s="98" t="s">
        <v>49</v>
      </c>
      <c r="F7345" s="98" t="s">
        <v>53</v>
      </c>
      <c r="G7345" s="98" t="s">
        <v>4242</v>
      </c>
      <c r="H7345" s="98" t="s">
        <v>9126</v>
      </c>
      <c r="I7345" s="98" t="s">
        <v>5973</v>
      </c>
      <c r="J7345" s="99">
        <v>46160</v>
      </c>
      <c r="K7345" s="107">
        <v>15000000</v>
      </c>
      <c r="L7345" s="98" t="s">
        <v>9127</v>
      </c>
      <c r="M7345" s="23">
        <v>1800</v>
      </c>
      <c r="N7345" s="23">
        <v>1</v>
      </c>
      <c r="O7345" s="107">
        <v>15000000</v>
      </c>
      <c r="P7345" s="23">
        <v>90</v>
      </c>
      <c r="Q7345" s="23">
        <v>2</v>
      </c>
      <c r="R7345" s="23">
        <v>2</v>
      </c>
      <c r="S7345" s="23">
        <v>0</v>
      </c>
      <c r="T7345" s="47">
        <v>15</v>
      </c>
      <c r="U7345" s="98" t="s">
        <v>111</v>
      </c>
      <c r="V7345" s="98" t="s">
        <v>3139</v>
      </c>
      <c r="W7345" s="69">
        <f t="shared" si="228"/>
        <v>8.185569777970908E-2</v>
      </c>
    </row>
    <row r="7346" spans="1:23">
      <c r="A7346" s="98">
        <f t="shared" si="229"/>
        <v>1752</v>
      </c>
      <c r="B7346" s="99">
        <v>44408</v>
      </c>
      <c r="C7346" s="23">
        <v>4943</v>
      </c>
      <c r="D7346" s="23">
        <v>9</v>
      </c>
      <c r="E7346" s="98" t="s">
        <v>49</v>
      </c>
      <c r="F7346" s="98" t="s">
        <v>53</v>
      </c>
      <c r="G7346" s="98" t="s">
        <v>4242</v>
      </c>
      <c r="H7346" s="98" t="s">
        <v>9126</v>
      </c>
      <c r="I7346" s="98" t="s">
        <v>5973</v>
      </c>
      <c r="J7346" s="99">
        <v>46160</v>
      </c>
      <c r="K7346" s="107">
        <v>9000000</v>
      </c>
      <c r="L7346" s="98" t="s">
        <v>9127</v>
      </c>
      <c r="M7346" s="23">
        <v>1800</v>
      </c>
      <c r="N7346" s="23">
        <v>1</v>
      </c>
      <c r="O7346" s="107">
        <v>9000000</v>
      </c>
      <c r="P7346" s="23">
        <v>180</v>
      </c>
      <c r="Q7346" s="23">
        <v>2</v>
      </c>
      <c r="R7346" s="23">
        <v>2</v>
      </c>
      <c r="S7346" s="23">
        <v>2.84</v>
      </c>
      <c r="T7346" s="47">
        <v>9.0241199999999999</v>
      </c>
      <c r="U7346" s="98" t="s">
        <v>111</v>
      </c>
      <c r="V7346" s="98" t="s">
        <v>3139</v>
      </c>
      <c r="W7346" s="69">
        <f t="shared" si="228"/>
        <v>4.9245042629855212E-2</v>
      </c>
    </row>
    <row r="7347" spans="1:23">
      <c r="A7347" s="98">
        <f t="shared" si="229"/>
        <v>1753</v>
      </c>
      <c r="B7347" s="99">
        <v>44408</v>
      </c>
      <c r="C7347" s="23">
        <v>4944</v>
      </c>
      <c r="D7347" s="23">
        <v>9</v>
      </c>
      <c r="E7347" s="98" t="s">
        <v>49</v>
      </c>
      <c r="F7347" s="98" t="s">
        <v>53</v>
      </c>
      <c r="G7347" s="98" t="s">
        <v>4242</v>
      </c>
      <c r="H7347" s="98" t="s">
        <v>9126</v>
      </c>
      <c r="I7347" s="98" t="s">
        <v>6093</v>
      </c>
      <c r="J7347" s="99">
        <v>46161</v>
      </c>
      <c r="K7347" s="107">
        <v>5000000</v>
      </c>
      <c r="L7347" s="98" t="s">
        <v>9127</v>
      </c>
      <c r="M7347" s="23">
        <v>1800</v>
      </c>
      <c r="N7347" s="23">
        <v>1</v>
      </c>
      <c r="O7347" s="107">
        <v>5000000</v>
      </c>
      <c r="P7347" s="23">
        <v>180</v>
      </c>
      <c r="Q7347" s="23">
        <v>2</v>
      </c>
      <c r="R7347" s="23">
        <v>2</v>
      </c>
      <c r="S7347" s="23">
        <v>0</v>
      </c>
      <c r="T7347" s="47">
        <v>5</v>
      </c>
      <c r="U7347" s="98" t="s">
        <v>111</v>
      </c>
      <c r="V7347" s="98" t="s">
        <v>3139</v>
      </c>
      <c r="W7347" s="69">
        <f t="shared" si="228"/>
        <v>2.7300806356132041E-2</v>
      </c>
    </row>
    <row r="7348" spans="1:23">
      <c r="A7348" s="98">
        <f t="shared" si="229"/>
        <v>1023</v>
      </c>
      <c r="B7348" s="99">
        <v>44408</v>
      </c>
      <c r="C7348" s="23">
        <v>4945</v>
      </c>
      <c r="D7348" s="23">
        <v>9</v>
      </c>
      <c r="E7348" s="98" t="s">
        <v>49</v>
      </c>
      <c r="F7348" s="98" t="s">
        <v>53</v>
      </c>
      <c r="G7348" s="98" t="s">
        <v>4242</v>
      </c>
      <c r="H7348" s="98" t="s">
        <v>9126</v>
      </c>
      <c r="I7348" s="98" t="s">
        <v>6093</v>
      </c>
      <c r="J7348" s="99">
        <v>45431</v>
      </c>
      <c r="K7348" s="107">
        <v>8000000</v>
      </c>
      <c r="L7348" s="98" t="s">
        <v>9127</v>
      </c>
      <c r="M7348" s="23">
        <v>1080</v>
      </c>
      <c r="N7348" s="23">
        <v>1</v>
      </c>
      <c r="O7348" s="107">
        <v>8000000</v>
      </c>
      <c r="P7348" s="23">
        <v>180</v>
      </c>
      <c r="Q7348" s="23">
        <v>2</v>
      </c>
      <c r="R7348" s="23">
        <v>2</v>
      </c>
      <c r="S7348" s="23">
        <v>0</v>
      </c>
      <c r="T7348" s="47">
        <v>8</v>
      </c>
      <c r="U7348" s="98" t="s">
        <v>111</v>
      </c>
      <c r="V7348" s="98" t="s">
        <v>3139</v>
      </c>
      <c r="W7348" s="69">
        <f t="shared" si="228"/>
        <v>2.5491135107653693E-2</v>
      </c>
    </row>
    <row r="7349" spans="1:23">
      <c r="A7349" s="98">
        <f t="shared" si="229"/>
        <v>1023</v>
      </c>
      <c r="B7349" s="99">
        <v>44408</v>
      </c>
      <c r="C7349" s="23">
        <v>4946</v>
      </c>
      <c r="D7349" s="23">
        <v>9</v>
      </c>
      <c r="E7349" s="98" t="s">
        <v>49</v>
      </c>
      <c r="F7349" s="98" t="s">
        <v>53</v>
      </c>
      <c r="G7349" s="98" t="s">
        <v>4242</v>
      </c>
      <c r="H7349" s="98" t="s">
        <v>9126</v>
      </c>
      <c r="I7349" s="98" t="s">
        <v>6093</v>
      </c>
      <c r="J7349" s="99">
        <v>45431</v>
      </c>
      <c r="K7349" s="107">
        <v>5000000</v>
      </c>
      <c r="L7349" s="98" t="s">
        <v>9127</v>
      </c>
      <c r="M7349" s="23">
        <v>1080</v>
      </c>
      <c r="N7349" s="23">
        <v>1</v>
      </c>
      <c r="O7349" s="107">
        <v>5000000</v>
      </c>
      <c r="P7349" s="23">
        <v>180</v>
      </c>
      <c r="Q7349" s="23">
        <v>2</v>
      </c>
      <c r="R7349" s="23">
        <v>2</v>
      </c>
      <c r="S7349" s="23">
        <v>0</v>
      </c>
      <c r="T7349" s="47">
        <v>5</v>
      </c>
      <c r="U7349" s="98" t="s">
        <v>111</v>
      </c>
      <c r="V7349" s="98" t="s">
        <v>3139</v>
      </c>
      <c r="W7349" s="69">
        <f t="shared" si="228"/>
        <v>1.5931959442283559E-2</v>
      </c>
    </row>
    <row r="7350" spans="1:23">
      <c r="A7350" s="98">
        <f t="shared" si="229"/>
        <v>1023</v>
      </c>
      <c r="B7350" s="99">
        <v>44408</v>
      </c>
      <c r="C7350" s="23">
        <v>4947</v>
      </c>
      <c r="D7350" s="23">
        <v>9</v>
      </c>
      <c r="E7350" s="98" t="s">
        <v>49</v>
      </c>
      <c r="F7350" s="98" t="s">
        <v>53</v>
      </c>
      <c r="G7350" s="98" t="s">
        <v>4242</v>
      </c>
      <c r="H7350" s="98" t="s">
        <v>9126</v>
      </c>
      <c r="I7350" s="98" t="s">
        <v>6093</v>
      </c>
      <c r="J7350" s="99">
        <v>45431</v>
      </c>
      <c r="K7350" s="107">
        <v>5000000</v>
      </c>
      <c r="L7350" s="98" t="s">
        <v>9127</v>
      </c>
      <c r="M7350" s="23">
        <v>1080</v>
      </c>
      <c r="N7350" s="23">
        <v>1</v>
      </c>
      <c r="O7350" s="107">
        <v>5000000</v>
      </c>
      <c r="P7350" s="23">
        <v>180</v>
      </c>
      <c r="Q7350" s="23">
        <v>2</v>
      </c>
      <c r="R7350" s="23">
        <v>2</v>
      </c>
      <c r="S7350" s="23">
        <v>0</v>
      </c>
      <c r="T7350" s="47">
        <v>5</v>
      </c>
      <c r="U7350" s="98" t="s">
        <v>111</v>
      </c>
      <c r="V7350" s="98" t="s">
        <v>3139</v>
      </c>
      <c r="W7350" s="69">
        <f t="shared" si="228"/>
        <v>1.5931959442283559E-2</v>
      </c>
    </row>
    <row r="7351" spans="1:23">
      <c r="A7351" s="98">
        <f t="shared" si="229"/>
        <v>1753</v>
      </c>
      <c r="B7351" s="99">
        <v>44408</v>
      </c>
      <c r="C7351" s="23">
        <v>4948</v>
      </c>
      <c r="D7351" s="23">
        <v>9</v>
      </c>
      <c r="E7351" s="98" t="s">
        <v>49</v>
      </c>
      <c r="F7351" s="98" t="s">
        <v>53</v>
      </c>
      <c r="G7351" s="98" t="s">
        <v>4242</v>
      </c>
      <c r="H7351" s="98" t="s">
        <v>9126</v>
      </c>
      <c r="I7351" s="98" t="s">
        <v>6093</v>
      </c>
      <c r="J7351" s="99">
        <v>46161</v>
      </c>
      <c r="K7351" s="107">
        <v>20000000</v>
      </c>
      <c r="L7351" s="98" t="s">
        <v>9127</v>
      </c>
      <c r="M7351" s="23">
        <v>1800</v>
      </c>
      <c r="N7351" s="23">
        <v>1</v>
      </c>
      <c r="O7351" s="107">
        <v>20000000</v>
      </c>
      <c r="P7351" s="23">
        <v>180</v>
      </c>
      <c r="Q7351" s="23">
        <v>2</v>
      </c>
      <c r="R7351" s="23">
        <v>2</v>
      </c>
      <c r="S7351" s="23">
        <v>0</v>
      </c>
      <c r="T7351" s="47">
        <v>20</v>
      </c>
      <c r="U7351" s="98" t="s">
        <v>111</v>
      </c>
      <c r="V7351" s="98" t="s">
        <v>3139</v>
      </c>
      <c r="W7351" s="69">
        <f t="shared" si="228"/>
        <v>0.10920322542452816</v>
      </c>
    </row>
    <row r="7352" spans="1:23">
      <c r="A7352" s="98">
        <f t="shared" si="229"/>
        <v>1023</v>
      </c>
      <c r="B7352" s="99">
        <v>44408</v>
      </c>
      <c r="C7352" s="23">
        <v>4949</v>
      </c>
      <c r="D7352" s="23">
        <v>9</v>
      </c>
      <c r="E7352" s="98" t="s">
        <v>49</v>
      </c>
      <c r="F7352" s="98" t="s">
        <v>53</v>
      </c>
      <c r="G7352" s="98" t="s">
        <v>4242</v>
      </c>
      <c r="H7352" s="98" t="s">
        <v>9126</v>
      </c>
      <c r="I7352" s="98" t="s">
        <v>6093</v>
      </c>
      <c r="J7352" s="99">
        <v>45431</v>
      </c>
      <c r="K7352" s="107">
        <v>5000000</v>
      </c>
      <c r="L7352" s="98" t="s">
        <v>9127</v>
      </c>
      <c r="M7352" s="23">
        <v>1080</v>
      </c>
      <c r="N7352" s="23">
        <v>1</v>
      </c>
      <c r="O7352" s="107">
        <v>5000000</v>
      </c>
      <c r="P7352" s="23">
        <v>30</v>
      </c>
      <c r="Q7352" s="23">
        <v>2</v>
      </c>
      <c r="R7352" s="23">
        <v>2</v>
      </c>
      <c r="S7352" s="23">
        <v>0</v>
      </c>
      <c r="T7352" s="47">
        <v>4.7222220000000004</v>
      </c>
      <c r="U7352" s="98" t="s">
        <v>111</v>
      </c>
      <c r="V7352" s="98" t="s">
        <v>3139</v>
      </c>
      <c r="W7352" s="69">
        <f t="shared" si="228"/>
        <v>1.504684987629183E-2</v>
      </c>
    </row>
    <row r="7353" spans="1:23">
      <c r="A7353" s="98">
        <f t="shared" si="229"/>
        <v>1753</v>
      </c>
      <c r="B7353" s="99">
        <v>44408</v>
      </c>
      <c r="C7353" s="23">
        <v>4950</v>
      </c>
      <c r="D7353" s="23">
        <v>9</v>
      </c>
      <c r="E7353" s="98" t="s">
        <v>49</v>
      </c>
      <c r="F7353" s="98" t="s">
        <v>53</v>
      </c>
      <c r="G7353" s="98" t="s">
        <v>4242</v>
      </c>
      <c r="H7353" s="98" t="s">
        <v>9126</v>
      </c>
      <c r="I7353" s="98" t="s">
        <v>6093</v>
      </c>
      <c r="J7353" s="99">
        <v>46161</v>
      </c>
      <c r="K7353" s="107">
        <v>10000000</v>
      </c>
      <c r="L7353" s="98" t="s">
        <v>9127</v>
      </c>
      <c r="M7353" s="23">
        <v>1800</v>
      </c>
      <c r="N7353" s="23">
        <v>1</v>
      </c>
      <c r="O7353" s="107">
        <v>10000000</v>
      </c>
      <c r="P7353" s="23">
        <v>180</v>
      </c>
      <c r="Q7353" s="23">
        <v>2</v>
      </c>
      <c r="R7353" s="23">
        <v>2</v>
      </c>
      <c r="S7353" s="23">
        <v>0</v>
      </c>
      <c r="T7353" s="47">
        <v>10</v>
      </c>
      <c r="U7353" s="98" t="s">
        <v>111</v>
      </c>
      <c r="V7353" s="98" t="s">
        <v>3139</v>
      </c>
      <c r="W7353" s="69">
        <f t="shared" si="228"/>
        <v>5.4601612712264082E-2</v>
      </c>
    </row>
    <row r="7354" spans="1:23">
      <c r="A7354" s="98">
        <f t="shared" si="229"/>
        <v>1023</v>
      </c>
      <c r="B7354" s="99">
        <v>44408</v>
      </c>
      <c r="C7354" s="23">
        <v>4951</v>
      </c>
      <c r="D7354" s="23">
        <v>9</v>
      </c>
      <c r="E7354" s="98" t="s">
        <v>49</v>
      </c>
      <c r="F7354" s="98" t="s">
        <v>53</v>
      </c>
      <c r="G7354" s="98" t="s">
        <v>4242</v>
      </c>
      <c r="H7354" s="98" t="s">
        <v>9126</v>
      </c>
      <c r="I7354" s="98" t="s">
        <v>6093</v>
      </c>
      <c r="J7354" s="99">
        <v>45431</v>
      </c>
      <c r="K7354" s="107">
        <v>5000000</v>
      </c>
      <c r="L7354" s="98" t="s">
        <v>9127</v>
      </c>
      <c r="M7354" s="23">
        <v>1080</v>
      </c>
      <c r="N7354" s="23">
        <v>1</v>
      </c>
      <c r="O7354" s="107">
        <v>5000000</v>
      </c>
      <c r="P7354" s="23">
        <v>180</v>
      </c>
      <c r="Q7354" s="23">
        <v>2</v>
      </c>
      <c r="R7354" s="23">
        <v>2</v>
      </c>
      <c r="S7354" s="23">
        <v>0</v>
      </c>
      <c r="T7354" s="47">
        <v>5</v>
      </c>
      <c r="U7354" s="98" t="s">
        <v>111</v>
      </c>
      <c r="V7354" s="98" t="s">
        <v>3139</v>
      </c>
      <c r="W7354" s="69">
        <f t="shared" si="228"/>
        <v>1.5931959442283559E-2</v>
      </c>
    </row>
    <row r="7355" spans="1:23">
      <c r="A7355" s="98">
        <f t="shared" si="229"/>
        <v>1753</v>
      </c>
      <c r="B7355" s="99">
        <v>44408</v>
      </c>
      <c r="C7355" s="23">
        <v>4952</v>
      </c>
      <c r="D7355" s="23">
        <v>9</v>
      </c>
      <c r="E7355" s="98" t="s">
        <v>49</v>
      </c>
      <c r="F7355" s="98" t="s">
        <v>53</v>
      </c>
      <c r="G7355" s="98" t="s">
        <v>4242</v>
      </c>
      <c r="H7355" s="98" t="s">
        <v>9126</v>
      </c>
      <c r="I7355" s="98" t="s">
        <v>6093</v>
      </c>
      <c r="J7355" s="99">
        <v>46161</v>
      </c>
      <c r="K7355" s="107">
        <v>10000000</v>
      </c>
      <c r="L7355" s="98" t="s">
        <v>9127</v>
      </c>
      <c r="M7355" s="23">
        <v>1800</v>
      </c>
      <c r="N7355" s="23">
        <v>1</v>
      </c>
      <c r="O7355" s="107">
        <v>10000000</v>
      </c>
      <c r="P7355" s="23">
        <v>180</v>
      </c>
      <c r="Q7355" s="23">
        <v>2</v>
      </c>
      <c r="R7355" s="23">
        <v>2</v>
      </c>
      <c r="S7355" s="23">
        <v>0</v>
      </c>
      <c r="T7355" s="47">
        <v>10</v>
      </c>
      <c r="U7355" s="98" t="s">
        <v>111</v>
      </c>
      <c r="V7355" s="98" t="s">
        <v>3139</v>
      </c>
      <c r="W7355" s="69">
        <f t="shared" si="228"/>
        <v>5.4601612712264082E-2</v>
      </c>
    </row>
    <row r="7356" spans="1:23">
      <c r="A7356" s="98">
        <f t="shared" si="229"/>
        <v>1753</v>
      </c>
      <c r="B7356" s="99">
        <v>44408</v>
      </c>
      <c r="C7356" s="23">
        <v>4953</v>
      </c>
      <c r="D7356" s="23">
        <v>9</v>
      </c>
      <c r="E7356" s="98" t="s">
        <v>49</v>
      </c>
      <c r="F7356" s="98" t="s">
        <v>53</v>
      </c>
      <c r="G7356" s="98" t="s">
        <v>4242</v>
      </c>
      <c r="H7356" s="98" t="s">
        <v>9126</v>
      </c>
      <c r="I7356" s="98" t="s">
        <v>6093</v>
      </c>
      <c r="J7356" s="99">
        <v>46161</v>
      </c>
      <c r="K7356" s="107">
        <v>30000000</v>
      </c>
      <c r="L7356" s="98" t="s">
        <v>9127</v>
      </c>
      <c r="M7356" s="23">
        <v>1800</v>
      </c>
      <c r="N7356" s="23">
        <v>1</v>
      </c>
      <c r="O7356" s="107">
        <v>30000000</v>
      </c>
      <c r="P7356" s="23">
        <v>180</v>
      </c>
      <c r="Q7356" s="23">
        <v>2</v>
      </c>
      <c r="R7356" s="23">
        <v>2</v>
      </c>
      <c r="S7356" s="23">
        <v>0</v>
      </c>
      <c r="T7356" s="47">
        <v>30</v>
      </c>
      <c r="U7356" s="98" t="s">
        <v>111</v>
      </c>
      <c r="V7356" s="98" t="s">
        <v>3139</v>
      </c>
      <c r="W7356" s="69">
        <f t="shared" si="228"/>
        <v>0.16380483813679225</v>
      </c>
    </row>
    <row r="7357" spans="1:23">
      <c r="A7357" s="98">
        <f t="shared" si="229"/>
        <v>1753</v>
      </c>
      <c r="B7357" s="99">
        <v>44408</v>
      </c>
      <c r="C7357" s="23">
        <v>4954</v>
      </c>
      <c r="D7357" s="23">
        <v>9</v>
      </c>
      <c r="E7357" s="98" t="s">
        <v>49</v>
      </c>
      <c r="F7357" s="98" t="s">
        <v>53</v>
      </c>
      <c r="G7357" s="98" t="s">
        <v>4242</v>
      </c>
      <c r="H7357" s="98" t="s">
        <v>9126</v>
      </c>
      <c r="I7357" s="98" t="s">
        <v>6093</v>
      </c>
      <c r="J7357" s="99">
        <v>46161</v>
      </c>
      <c r="K7357" s="107">
        <v>20000000</v>
      </c>
      <c r="L7357" s="98" t="s">
        <v>9127</v>
      </c>
      <c r="M7357" s="23">
        <v>1800</v>
      </c>
      <c r="N7357" s="23">
        <v>1</v>
      </c>
      <c r="O7357" s="107">
        <v>20000000</v>
      </c>
      <c r="P7357" s="23">
        <v>180</v>
      </c>
      <c r="Q7357" s="23">
        <v>2</v>
      </c>
      <c r="R7357" s="23">
        <v>2</v>
      </c>
      <c r="S7357" s="23">
        <v>0</v>
      </c>
      <c r="T7357" s="47">
        <v>20.036515999999999</v>
      </c>
      <c r="U7357" s="98" t="s">
        <v>111</v>
      </c>
      <c r="V7357" s="98" t="s">
        <v>3139</v>
      </c>
      <c r="W7357" s="69">
        <f t="shared" si="228"/>
        <v>0.10940260867350826</v>
      </c>
    </row>
    <row r="7358" spans="1:23">
      <c r="A7358" s="98">
        <f t="shared" si="229"/>
        <v>1023</v>
      </c>
      <c r="B7358" s="99">
        <v>44408</v>
      </c>
      <c r="C7358" s="23">
        <v>4955</v>
      </c>
      <c r="D7358" s="23">
        <v>9</v>
      </c>
      <c r="E7358" s="98" t="s">
        <v>49</v>
      </c>
      <c r="F7358" s="98" t="s">
        <v>53</v>
      </c>
      <c r="G7358" s="98" t="s">
        <v>4242</v>
      </c>
      <c r="H7358" s="98" t="s">
        <v>9126</v>
      </c>
      <c r="I7358" s="98" t="s">
        <v>6093</v>
      </c>
      <c r="J7358" s="99">
        <v>45431</v>
      </c>
      <c r="K7358" s="107">
        <v>10000000</v>
      </c>
      <c r="L7358" s="98" t="s">
        <v>9127</v>
      </c>
      <c r="M7358" s="23">
        <v>1080</v>
      </c>
      <c r="N7358" s="23">
        <v>1</v>
      </c>
      <c r="O7358" s="107">
        <v>10000000</v>
      </c>
      <c r="P7358" s="23">
        <v>180</v>
      </c>
      <c r="Q7358" s="23">
        <v>2</v>
      </c>
      <c r="R7358" s="23">
        <v>2</v>
      </c>
      <c r="S7358" s="23">
        <v>0</v>
      </c>
      <c r="T7358" s="47">
        <v>10</v>
      </c>
      <c r="U7358" s="98" t="s">
        <v>111</v>
      </c>
      <c r="V7358" s="98" t="s">
        <v>3139</v>
      </c>
      <c r="W7358" s="69">
        <f t="shared" si="228"/>
        <v>3.1863918884567119E-2</v>
      </c>
    </row>
    <row r="7359" spans="1:23">
      <c r="A7359" s="98">
        <f t="shared" si="229"/>
        <v>1023</v>
      </c>
      <c r="B7359" s="99">
        <v>44408</v>
      </c>
      <c r="C7359" s="23">
        <v>4956</v>
      </c>
      <c r="D7359" s="23">
        <v>9</v>
      </c>
      <c r="E7359" s="98" t="s">
        <v>49</v>
      </c>
      <c r="F7359" s="98" t="s">
        <v>53</v>
      </c>
      <c r="G7359" s="98" t="s">
        <v>4242</v>
      </c>
      <c r="H7359" s="98" t="s">
        <v>9126</v>
      </c>
      <c r="I7359" s="98" t="s">
        <v>6093</v>
      </c>
      <c r="J7359" s="99">
        <v>45431</v>
      </c>
      <c r="K7359" s="107">
        <v>7000000</v>
      </c>
      <c r="L7359" s="98" t="s">
        <v>9127</v>
      </c>
      <c r="M7359" s="23">
        <v>1080</v>
      </c>
      <c r="N7359" s="23">
        <v>1</v>
      </c>
      <c r="O7359" s="107">
        <v>7000000</v>
      </c>
      <c r="P7359" s="23">
        <v>180</v>
      </c>
      <c r="Q7359" s="23">
        <v>2</v>
      </c>
      <c r="R7359" s="23">
        <v>2</v>
      </c>
      <c r="S7359" s="23">
        <v>0</v>
      </c>
      <c r="T7359" s="47">
        <v>7</v>
      </c>
      <c r="U7359" s="98" t="s">
        <v>111</v>
      </c>
      <c r="V7359" s="98" t="s">
        <v>3139</v>
      </c>
      <c r="W7359" s="69">
        <f t="shared" si="228"/>
        <v>2.2304743219196982E-2</v>
      </c>
    </row>
    <row r="7360" spans="1:23">
      <c r="A7360" s="98">
        <f t="shared" si="229"/>
        <v>1753</v>
      </c>
      <c r="B7360" s="99">
        <v>44408</v>
      </c>
      <c r="C7360" s="23">
        <v>4957</v>
      </c>
      <c r="D7360" s="23">
        <v>9</v>
      </c>
      <c r="E7360" s="98" t="s">
        <v>49</v>
      </c>
      <c r="F7360" s="98" t="s">
        <v>53</v>
      </c>
      <c r="G7360" s="98" t="s">
        <v>4242</v>
      </c>
      <c r="H7360" s="98" t="s">
        <v>9126</v>
      </c>
      <c r="I7360" s="98" t="s">
        <v>6093</v>
      </c>
      <c r="J7360" s="99">
        <v>46161</v>
      </c>
      <c r="K7360" s="107">
        <v>5500000</v>
      </c>
      <c r="L7360" s="98" t="s">
        <v>9127</v>
      </c>
      <c r="M7360" s="23">
        <v>1800</v>
      </c>
      <c r="N7360" s="23">
        <v>1</v>
      </c>
      <c r="O7360" s="107">
        <v>5500000</v>
      </c>
      <c r="P7360" s="23">
        <v>180</v>
      </c>
      <c r="Q7360" s="23">
        <v>2</v>
      </c>
      <c r="R7360" s="23">
        <v>2</v>
      </c>
      <c r="S7360" s="23">
        <v>0</v>
      </c>
      <c r="T7360" s="47">
        <v>5.5</v>
      </c>
      <c r="U7360" s="98" t="s">
        <v>111</v>
      </c>
      <c r="V7360" s="98" t="s">
        <v>3139</v>
      </c>
      <c r="W7360" s="69">
        <f t="shared" si="228"/>
        <v>3.0030886991745241E-2</v>
      </c>
    </row>
    <row r="7361" spans="1:23">
      <c r="A7361" s="98">
        <f t="shared" si="229"/>
        <v>1754</v>
      </c>
      <c r="B7361" s="99">
        <v>44408</v>
      </c>
      <c r="C7361" s="23">
        <v>4958</v>
      </c>
      <c r="D7361" s="23">
        <v>9</v>
      </c>
      <c r="E7361" s="98" t="s">
        <v>49</v>
      </c>
      <c r="F7361" s="98" t="s">
        <v>53</v>
      </c>
      <c r="G7361" s="98" t="s">
        <v>4242</v>
      </c>
      <c r="H7361" s="98" t="s">
        <v>9126</v>
      </c>
      <c r="I7361" s="98" t="s">
        <v>6796</v>
      </c>
      <c r="J7361" s="99">
        <v>46162</v>
      </c>
      <c r="K7361" s="107">
        <v>13000000</v>
      </c>
      <c r="L7361" s="98" t="s">
        <v>9127</v>
      </c>
      <c r="M7361" s="23">
        <v>1800</v>
      </c>
      <c r="N7361" s="23">
        <v>1</v>
      </c>
      <c r="O7361" s="107">
        <v>13000000</v>
      </c>
      <c r="P7361" s="23">
        <v>180</v>
      </c>
      <c r="Q7361" s="23">
        <v>2</v>
      </c>
      <c r="R7361" s="23">
        <v>2</v>
      </c>
      <c r="S7361" s="23">
        <v>0</v>
      </c>
      <c r="T7361" s="47">
        <v>13</v>
      </c>
      <c r="U7361" s="98" t="s">
        <v>111</v>
      </c>
      <c r="V7361" s="98" t="s">
        <v>3139</v>
      </c>
      <c r="W7361" s="69">
        <f t="shared" si="228"/>
        <v>7.1022588309472071E-2</v>
      </c>
    </row>
    <row r="7362" spans="1:23">
      <c r="A7362" s="98">
        <f t="shared" si="229"/>
        <v>1754</v>
      </c>
      <c r="B7362" s="99">
        <v>44408</v>
      </c>
      <c r="C7362" s="23">
        <v>4959</v>
      </c>
      <c r="D7362" s="23">
        <v>9</v>
      </c>
      <c r="E7362" s="98" t="s">
        <v>49</v>
      </c>
      <c r="F7362" s="98" t="s">
        <v>53</v>
      </c>
      <c r="G7362" s="98" t="s">
        <v>4242</v>
      </c>
      <c r="H7362" s="98" t="s">
        <v>9126</v>
      </c>
      <c r="I7362" s="98" t="s">
        <v>6796</v>
      </c>
      <c r="J7362" s="99">
        <v>46162</v>
      </c>
      <c r="K7362" s="107">
        <v>15000000</v>
      </c>
      <c r="L7362" s="98" t="s">
        <v>9127</v>
      </c>
      <c r="M7362" s="23">
        <v>1800</v>
      </c>
      <c r="N7362" s="23">
        <v>1</v>
      </c>
      <c r="O7362" s="107">
        <v>15000000</v>
      </c>
      <c r="P7362" s="23">
        <v>180</v>
      </c>
      <c r="Q7362" s="23">
        <v>2</v>
      </c>
      <c r="R7362" s="23">
        <v>2</v>
      </c>
      <c r="S7362" s="23">
        <v>0</v>
      </c>
      <c r="T7362" s="47">
        <v>15</v>
      </c>
      <c r="U7362" s="98" t="s">
        <v>111</v>
      </c>
      <c r="V7362" s="98" t="s">
        <v>3139</v>
      </c>
      <c r="W7362" s="69">
        <f t="shared" ref="W7362:W7425" si="230">+T7362/SUM($T$2:$T$5848)*A7362</f>
        <v>8.1949140357083172E-2</v>
      </c>
    </row>
    <row r="7363" spans="1:23">
      <c r="A7363" s="98">
        <f t="shared" ref="A7363:A7426" si="231">+J7363-B7363</f>
        <v>1024</v>
      </c>
      <c r="B7363" s="99">
        <v>44408</v>
      </c>
      <c r="C7363" s="23">
        <v>4960</v>
      </c>
      <c r="D7363" s="23">
        <v>9</v>
      </c>
      <c r="E7363" s="98" t="s">
        <v>49</v>
      </c>
      <c r="F7363" s="98" t="s">
        <v>53</v>
      </c>
      <c r="G7363" s="98" t="s">
        <v>4242</v>
      </c>
      <c r="H7363" s="98" t="s">
        <v>9126</v>
      </c>
      <c r="I7363" s="98" t="s">
        <v>6796</v>
      </c>
      <c r="J7363" s="99">
        <v>45432</v>
      </c>
      <c r="K7363" s="107">
        <v>18160000</v>
      </c>
      <c r="L7363" s="98" t="s">
        <v>9127</v>
      </c>
      <c r="M7363" s="23">
        <v>1080</v>
      </c>
      <c r="N7363" s="23">
        <v>1</v>
      </c>
      <c r="O7363" s="107">
        <v>18160000</v>
      </c>
      <c r="P7363" s="23">
        <v>180</v>
      </c>
      <c r="Q7363" s="23">
        <v>2</v>
      </c>
      <c r="R7363" s="23">
        <v>2</v>
      </c>
      <c r="S7363" s="23">
        <v>0</v>
      </c>
      <c r="T7363" s="47">
        <v>18.16</v>
      </c>
      <c r="U7363" s="98" t="s">
        <v>111</v>
      </c>
      <c r="V7363" s="98" t="s">
        <v>3139</v>
      </c>
      <c r="W7363" s="69">
        <f t="shared" si="230"/>
        <v>5.7921440601211002E-2</v>
      </c>
    </row>
    <row r="7364" spans="1:23">
      <c r="A7364" s="98">
        <f t="shared" si="231"/>
        <v>1024</v>
      </c>
      <c r="B7364" s="99">
        <v>44408</v>
      </c>
      <c r="C7364" s="23">
        <v>4961</v>
      </c>
      <c r="D7364" s="23">
        <v>9</v>
      </c>
      <c r="E7364" s="98" t="s">
        <v>49</v>
      </c>
      <c r="F7364" s="98" t="s">
        <v>53</v>
      </c>
      <c r="G7364" s="98" t="s">
        <v>4242</v>
      </c>
      <c r="H7364" s="98" t="s">
        <v>9126</v>
      </c>
      <c r="I7364" s="98" t="s">
        <v>6796</v>
      </c>
      <c r="J7364" s="99">
        <v>45432</v>
      </c>
      <c r="K7364" s="107">
        <v>12000000</v>
      </c>
      <c r="L7364" s="98" t="s">
        <v>9127</v>
      </c>
      <c r="M7364" s="23">
        <v>1080</v>
      </c>
      <c r="N7364" s="23">
        <v>1</v>
      </c>
      <c r="O7364" s="107">
        <v>12000000</v>
      </c>
      <c r="P7364" s="23">
        <v>30</v>
      </c>
      <c r="Q7364" s="23">
        <v>2</v>
      </c>
      <c r="R7364" s="23">
        <v>2</v>
      </c>
      <c r="S7364" s="23">
        <v>0</v>
      </c>
      <c r="T7364" s="47">
        <v>11.333334000000001</v>
      </c>
      <c r="U7364" s="98" t="s">
        <v>111</v>
      </c>
      <c r="V7364" s="98" t="s">
        <v>3139</v>
      </c>
      <c r="W7364" s="69">
        <f t="shared" si="230"/>
        <v>3.6147744058077372E-2</v>
      </c>
    </row>
    <row r="7365" spans="1:23">
      <c r="A7365" s="98">
        <f t="shared" si="231"/>
        <v>1754</v>
      </c>
      <c r="B7365" s="99">
        <v>44408</v>
      </c>
      <c r="C7365" s="23">
        <v>4962</v>
      </c>
      <c r="D7365" s="23">
        <v>9</v>
      </c>
      <c r="E7365" s="98" t="s">
        <v>49</v>
      </c>
      <c r="F7365" s="98" t="s">
        <v>53</v>
      </c>
      <c r="G7365" s="98" t="s">
        <v>4242</v>
      </c>
      <c r="H7365" s="98" t="s">
        <v>9126</v>
      </c>
      <c r="I7365" s="98" t="s">
        <v>6796</v>
      </c>
      <c r="J7365" s="99">
        <v>46162</v>
      </c>
      <c r="K7365" s="107">
        <v>10000000</v>
      </c>
      <c r="L7365" s="98" t="s">
        <v>9127</v>
      </c>
      <c r="M7365" s="23">
        <v>1800</v>
      </c>
      <c r="N7365" s="23">
        <v>1</v>
      </c>
      <c r="O7365" s="107">
        <v>10000000</v>
      </c>
      <c r="P7365" s="23">
        <v>90</v>
      </c>
      <c r="Q7365" s="23">
        <v>2</v>
      </c>
      <c r="R7365" s="23">
        <v>2</v>
      </c>
      <c r="S7365" s="23">
        <v>0</v>
      </c>
      <c r="T7365" s="47">
        <v>10</v>
      </c>
      <c r="U7365" s="98" t="s">
        <v>111</v>
      </c>
      <c r="V7365" s="98" t="s">
        <v>3139</v>
      </c>
      <c r="W7365" s="69">
        <f t="shared" si="230"/>
        <v>5.4632760238055446E-2</v>
      </c>
    </row>
    <row r="7366" spans="1:23">
      <c r="A7366" s="98">
        <f t="shared" si="231"/>
        <v>1024</v>
      </c>
      <c r="B7366" s="99">
        <v>44408</v>
      </c>
      <c r="C7366" s="23">
        <v>4963</v>
      </c>
      <c r="D7366" s="23">
        <v>9</v>
      </c>
      <c r="E7366" s="98" t="s">
        <v>49</v>
      </c>
      <c r="F7366" s="98" t="s">
        <v>53</v>
      </c>
      <c r="G7366" s="98" t="s">
        <v>4242</v>
      </c>
      <c r="H7366" s="98" t="s">
        <v>9126</v>
      </c>
      <c r="I7366" s="98" t="s">
        <v>6796</v>
      </c>
      <c r="J7366" s="99">
        <v>45432</v>
      </c>
      <c r="K7366" s="107">
        <v>5500000</v>
      </c>
      <c r="L7366" s="98" t="s">
        <v>9127</v>
      </c>
      <c r="M7366" s="23">
        <v>1080</v>
      </c>
      <c r="N7366" s="23">
        <v>1</v>
      </c>
      <c r="O7366" s="107">
        <v>5500000</v>
      </c>
      <c r="P7366" s="23">
        <v>180</v>
      </c>
      <c r="Q7366" s="23">
        <v>2</v>
      </c>
      <c r="R7366" s="23">
        <v>2</v>
      </c>
      <c r="S7366" s="23">
        <v>0</v>
      </c>
      <c r="T7366" s="47">
        <v>5.5</v>
      </c>
      <c r="U7366" s="98" t="s">
        <v>111</v>
      </c>
      <c r="V7366" s="98" t="s">
        <v>3139</v>
      </c>
      <c r="W7366" s="69">
        <f t="shared" si="230"/>
        <v>1.7542286525697164E-2</v>
      </c>
    </row>
    <row r="7367" spans="1:23">
      <c r="A7367" s="98">
        <f t="shared" si="231"/>
        <v>1754</v>
      </c>
      <c r="B7367" s="99">
        <v>44408</v>
      </c>
      <c r="C7367" s="23">
        <v>4964</v>
      </c>
      <c r="D7367" s="23">
        <v>9</v>
      </c>
      <c r="E7367" s="98" t="s">
        <v>49</v>
      </c>
      <c r="F7367" s="98" t="s">
        <v>53</v>
      </c>
      <c r="G7367" s="98" t="s">
        <v>4242</v>
      </c>
      <c r="H7367" s="98" t="s">
        <v>9126</v>
      </c>
      <c r="I7367" s="98" t="s">
        <v>6796</v>
      </c>
      <c r="J7367" s="99">
        <v>46162</v>
      </c>
      <c r="K7367" s="107">
        <v>14000000</v>
      </c>
      <c r="L7367" s="98" t="s">
        <v>9127</v>
      </c>
      <c r="M7367" s="23">
        <v>1800</v>
      </c>
      <c r="N7367" s="23">
        <v>1</v>
      </c>
      <c r="O7367" s="107">
        <v>14000000</v>
      </c>
      <c r="P7367" s="23">
        <v>180</v>
      </c>
      <c r="Q7367" s="23">
        <v>2</v>
      </c>
      <c r="R7367" s="23">
        <v>2</v>
      </c>
      <c r="S7367" s="23">
        <v>0</v>
      </c>
      <c r="T7367" s="47">
        <v>14</v>
      </c>
      <c r="U7367" s="98" t="s">
        <v>111</v>
      </c>
      <c r="V7367" s="98" t="s">
        <v>3139</v>
      </c>
      <c r="W7367" s="69">
        <f t="shared" si="230"/>
        <v>7.6485864333277628E-2</v>
      </c>
    </row>
    <row r="7368" spans="1:23">
      <c r="A7368" s="98">
        <f t="shared" si="231"/>
        <v>1754</v>
      </c>
      <c r="B7368" s="99">
        <v>44408</v>
      </c>
      <c r="C7368" s="23">
        <v>4965</v>
      </c>
      <c r="D7368" s="23">
        <v>9</v>
      </c>
      <c r="E7368" s="98" t="s">
        <v>49</v>
      </c>
      <c r="F7368" s="98" t="s">
        <v>53</v>
      </c>
      <c r="G7368" s="98" t="s">
        <v>4242</v>
      </c>
      <c r="H7368" s="98" t="s">
        <v>9126</v>
      </c>
      <c r="I7368" s="98" t="s">
        <v>6796</v>
      </c>
      <c r="J7368" s="99">
        <v>46162</v>
      </c>
      <c r="K7368" s="107">
        <v>10000000</v>
      </c>
      <c r="L7368" s="98" t="s">
        <v>9127</v>
      </c>
      <c r="M7368" s="23">
        <v>1800</v>
      </c>
      <c r="N7368" s="23">
        <v>1</v>
      </c>
      <c r="O7368" s="107">
        <v>10000000</v>
      </c>
      <c r="P7368" s="23">
        <v>360</v>
      </c>
      <c r="Q7368" s="23">
        <v>2</v>
      </c>
      <c r="R7368" s="23">
        <v>2</v>
      </c>
      <c r="S7368" s="23">
        <v>0</v>
      </c>
      <c r="T7368" s="47">
        <v>10</v>
      </c>
      <c r="U7368" s="98" t="s">
        <v>111</v>
      </c>
      <c r="V7368" s="98" t="s">
        <v>3139</v>
      </c>
      <c r="W7368" s="69">
        <f t="shared" si="230"/>
        <v>5.4632760238055446E-2</v>
      </c>
    </row>
    <row r="7369" spans="1:23">
      <c r="A7369" s="98">
        <f t="shared" si="231"/>
        <v>1754</v>
      </c>
      <c r="B7369" s="99">
        <v>44408</v>
      </c>
      <c r="C7369" s="23">
        <v>4966</v>
      </c>
      <c r="D7369" s="23">
        <v>9</v>
      </c>
      <c r="E7369" s="98" t="s">
        <v>49</v>
      </c>
      <c r="F7369" s="98" t="s">
        <v>53</v>
      </c>
      <c r="G7369" s="98" t="s">
        <v>4242</v>
      </c>
      <c r="H7369" s="98" t="s">
        <v>9126</v>
      </c>
      <c r="I7369" s="98" t="s">
        <v>6796</v>
      </c>
      <c r="J7369" s="99">
        <v>46162</v>
      </c>
      <c r="K7369" s="107">
        <v>15000000</v>
      </c>
      <c r="L7369" s="98" t="s">
        <v>9127</v>
      </c>
      <c r="M7369" s="23">
        <v>1800</v>
      </c>
      <c r="N7369" s="23">
        <v>1</v>
      </c>
      <c r="O7369" s="107">
        <v>15000000</v>
      </c>
      <c r="P7369" s="23">
        <v>180</v>
      </c>
      <c r="Q7369" s="23">
        <v>2</v>
      </c>
      <c r="R7369" s="23">
        <v>2</v>
      </c>
      <c r="S7369" s="23">
        <v>0</v>
      </c>
      <c r="T7369" s="47">
        <v>15</v>
      </c>
      <c r="U7369" s="98" t="s">
        <v>111</v>
      </c>
      <c r="V7369" s="98" t="s">
        <v>3139</v>
      </c>
      <c r="W7369" s="69">
        <f t="shared" si="230"/>
        <v>8.1949140357083172E-2</v>
      </c>
    </row>
    <row r="7370" spans="1:23">
      <c r="A7370" s="98">
        <f t="shared" si="231"/>
        <v>1024</v>
      </c>
      <c r="B7370" s="99">
        <v>44408</v>
      </c>
      <c r="C7370" s="23">
        <v>4967</v>
      </c>
      <c r="D7370" s="23">
        <v>9</v>
      </c>
      <c r="E7370" s="98" t="s">
        <v>49</v>
      </c>
      <c r="F7370" s="98" t="s">
        <v>53</v>
      </c>
      <c r="G7370" s="98" t="s">
        <v>4242</v>
      </c>
      <c r="H7370" s="98" t="s">
        <v>9126</v>
      </c>
      <c r="I7370" s="98" t="s">
        <v>6796</v>
      </c>
      <c r="J7370" s="99">
        <v>45432</v>
      </c>
      <c r="K7370" s="107">
        <v>10497000</v>
      </c>
      <c r="L7370" s="98" t="s">
        <v>9127</v>
      </c>
      <c r="M7370" s="23">
        <v>1080</v>
      </c>
      <c r="N7370" s="23">
        <v>1</v>
      </c>
      <c r="O7370" s="107">
        <v>10497000</v>
      </c>
      <c r="P7370" s="23">
        <v>180</v>
      </c>
      <c r="Q7370" s="23">
        <v>2</v>
      </c>
      <c r="R7370" s="23">
        <v>2</v>
      </c>
      <c r="S7370" s="23">
        <v>0</v>
      </c>
      <c r="T7370" s="47">
        <v>10.497</v>
      </c>
      <c r="U7370" s="98" t="s">
        <v>111</v>
      </c>
      <c r="V7370" s="98" t="s">
        <v>3139</v>
      </c>
      <c r="W7370" s="69">
        <f t="shared" si="230"/>
        <v>3.3480251210953299E-2</v>
      </c>
    </row>
    <row r="7371" spans="1:23">
      <c r="A7371" s="98">
        <f t="shared" si="231"/>
        <v>1755</v>
      </c>
      <c r="B7371" s="99">
        <v>44408</v>
      </c>
      <c r="C7371" s="23">
        <v>4968</v>
      </c>
      <c r="D7371" s="23">
        <v>9</v>
      </c>
      <c r="E7371" s="98" t="s">
        <v>49</v>
      </c>
      <c r="F7371" s="98" t="s">
        <v>53</v>
      </c>
      <c r="G7371" s="98" t="s">
        <v>4242</v>
      </c>
      <c r="H7371" s="98" t="s">
        <v>9126</v>
      </c>
      <c r="I7371" s="98" t="s">
        <v>5988</v>
      </c>
      <c r="J7371" s="99">
        <v>46163</v>
      </c>
      <c r="K7371" s="107">
        <v>20000000</v>
      </c>
      <c r="L7371" s="98" t="s">
        <v>9127</v>
      </c>
      <c r="M7371" s="23">
        <v>1800</v>
      </c>
      <c r="N7371" s="23">
        <v>1</v>
      </c>
      <c r="O7371" s="107">
        <v>20000000</v>
      </c>
      <c r="P7371" s="23">
        <v>180</v>
      </c>
      <c r="Q7371" s="23">
        <v>2</v>
      </c>
      <c r="R7371" s="23">
        <v>2</v>
      </c>
      <c r="S7371" s="23">
        <v>0</v>
      </c>
      <c r="T7371" s="47">
        <v>20</v>
      </c>
      <c r="U7371" s="98" t="s">
        <v>111</v>
      </c>
      <c r="V7371" s="98" t="s">
        <v>3139</v>
      </c>
      <c r="W7371" s="69">
        <f t="shared" si="230"/>
        <v>0.10932781552769363</v>
      </c>
    </row>
    <row r="7372" spans="1:23">
      <c r="A7372" s="98">
        <f t="shared" si="231"/>
        <v>1755</v>
      </c>
      <c r="B7372" s="99">
        <v>44408</v>
      </c>
      <c r="C7372" s="23">
        <v>4969</v>
      </c>
      <c r="D7372" s="23">
        <v>9</v>
      </c>
      <c r="E7372" s="98" t="s">
        <v>49</v>
      </c>
      <c r="F7372" s="98" t="s">
        <v>53</v>
      </c>
      <c r="G7372" s="98" t="s">
        <v>4242</v>
      </c>
      <c r="H7372" s="98" t="s">
        <v>9126</v>
      </c>
      <c r="I7372" s="98" t="s">
        <v>5988</v>
      </c>
      <c r="J7372" s="99">
        <v>46163</v>
      </c>
      <c r="K7372" s="107">
        <v>10000000</v>
      </c>
      <c r="L7372" s="98" t="s">
        <v>9127</v>
      </c>
      <c r="M7372" s="23">
        <v>1800</v>
      </c>
      <c r="N7372" s="23">
        <v>1</v>
      </c>
      <c r="O7372" s="107">
        <v>10000000</v>
      </c>
      <c r="P7372" s="23">
        <v>30</v>
      </c>
      <c r="Q7372" s="23">
        <v>2</v>
      </c>
      <c r="R7372" s="23">
        <v>2</v>
      </c>
      <c r="S7372" s="23">
        <v>0</v>
      </c>
      <c r="T7372" s="47">
        <v>9.6666659999999993</v>
      </c>
      <c r="U7372" s="98" t="s">
        <v>111</v>
      </c>
      <c r="V7372" s="98" t="s">
        <v>3139</v>
      </c>
      <c r="W7372" s="69">
        <f t="shared" si="230"/>
        <v>5.2841773860791398E-2</v>
      </c>
    </row>
    <row r="7373" spans="1:23">
      <c r="A7373" s="98">
        <f t="shared" si="231"/>
        <v>1755</v>
      </c>
      <c r="B7373" s="99">
        <v>44408</v>
      </c>
      <c r="C7373" s="23">
        <v>4970</v>
      </c>
      <c r="D7373" s="23">
        <v>9</v>
      </c>
      <c r="E7373" s="98" t="s">
        <v>49</v>
      </c>
      <c r="F7373" s="98" t="s">
        <v>53</v>
      </c>
      <c r="G7373" s="98" t="s">
        <v>4242</v>
      </c>
      <c r="H7373" s="98" t="s">
        <v>9126</v>
      </c>
      <c r="I7373" s="98" t="s">
        <v>5988</v>
      </c>
      <c r="J7373" s="99">
        <v>46163</v>
      </c>
      <c r="K7373" s="107">
        <v>10000000</v>
      </c>
      <c r="L7373" s="98" t="s">
        <v>9127</v>
      </c>
      <c r="M7373" s="23">
        <v>1800</v>
      </c>
      <c r="N7373" s="23">
        <v>1</v>
      </c>
      <c r="O7373" s="107">
        <v>10000000</v>
      </c>
      <c r="P7373" s="23">
        <v>180</v>
      </c>
      <c r="Q7373" s="23">
        <v>2</v>
      </c>
      <c r="R7373" s="23">
        <v>2</v>
      </c>
      <c r="S7373" s="23">
        <v>0</v>
      </c>
      <c r="T7373" s="47">
        <v>10</v>
      </c>
      <c r="U7373" s="98" t="s">
        <v>111</v>
      </c>
      <c r="V7373" s="98" t="s">
        <v>3139</v>
      </c>
      <c r="W7373" s="69">
        <f t="shared" si="230"/>
        <v>5.4663907763846817E-2</v>
      </c>
    </row>
    <row r="7374" spans="1:23">
      <c r="A7374" s="98">
        <f t="shared" si="231"/>
        <v>1025</v>
      </c>
      <c r="B7374" s="99">
        <v>44408</v>
      </c>
      <c r="C7374" s="23">
        <v>4971</v>
      </c>
      <c r="D7374" s="23">
        <v>9</v>
      </c>
      <c r="E7374" s="98" t="s">
        <v>49</v>
      </c>
      <c r="F7374" s="98" t="s">
        <v>53</v>
      </c>
      <c r="G7374" s="98" t="s">
        <v>4242</v>
      </c>
      <c r="H7374" s="98" t="s">
        <v>9126</v>
      </c>
      <c r="I7374" s="98" t="s">
        <v>5988</v>
      </c>
      <c r="J7374" s="99">
        <v>45433</v>
      </c>
      <c r="K7374" s="107">
        <v>8000000</v>
      </c>
      <c r="L7374" s="98" t="s">
        <v>9127</v>
      </c>
      <c r="M7374" s="23">
        <v>1080</v>
      </c>
      <c r="N7374" s="23">
        <v>1</v>
      </c>
      <c r="O7374" s="107">
        <v>8000000</v>
      </c>
      <c r="P7374" s="23">
        <v>180</v>
      </c>
      <c r="Q7374" s="23">
        <v>2</v>
      </c>
      <c r="R7374" s="23">
        <v>2</v>
      </c>
      <c r="S7374" s="23">
        <v>0</v>
      </c>
      <c r="T7374" s="47">
        <v>8</v>
      </c>
      <c r="U7374" s="98" t="s">
        <v>111</v>
      </c>
      <c r="V7374" s="98" t="s">
        <v>3139</v>
      </c>
      <c r="W7374" s="69">
        <f t="shared" si="230"/>
        <v>2.5540971148919876E-2</v>
      </c>
    </row>
    <row r="7375" spans="1:23">
      <c r="A7375" s="98">
        <f t="shared" si="231"/>
        <v>1755</v>
      </c>
      <c r="B7375" s="99">
        <v>44408</v>
      </c>
      <c r="C7375" s="23">
        <v>4972</v>
      </c>
      <c r="D7375" s="23">
        <v>9</v>
      </c>
      <c r="E7375" s="98" t="s">
        <v>49</v>
      </c>
      <c r="F7375" s="98" t="s">
        <v>53</v>
      </c>
      <c r="G7375" s="98" t="s">
        <v>4242</v>
      </c>
      <c r="H7375" s="98" t="s">
        <v>9126</v>
      </c>
      <c r="I7375" s="98" t="s">
        <v>5988</v>
      </c>
      <c r="J7375" s="99">
        <v>46163</v>
      </c>
      <c r="K7375" s="107">
        <v>20000000</v>
      </c>
      <c r="L7375" s="98" t="s">
        <v>9127</v>
      </c>
      <c r="M7375" s="23">
        <v>1800</v>
      </c>
      <c r="N7375" s="23">
        <v>1</v>
      </c>
      <c r="O7375" s="107">
        <v>20000000</v>
      </c>
      <c r="P7375" s="23">
        <v>180</v>
      </c>
      <c r="Q7375" s="23">
        <v>2</v>
      </c>
      <c r="R7375" s="23">
        <v>2</v>
      </c>
      <c r="S7375" s="23">
        <v>0</v>
      </c>
      <c r="T7375" s="47">
        <v>20</v>
      </c>
      <c r="U7375" s="98" t="s">
        <v>111</v>
      </c>
      <c r="V7375" s="98" t="s">
        <v>3139</v>
      </c>
      <c r="W7375" s="69">
        <f t="shared" si="230"/>
        <v>0.10932781552769363</v>
      </c>
    </row>
    <row r="7376" spans="1:23">
      <c r="A7376" s="98">
        <f t="shared" si="231"/>
        <v>659</v>
      </c>
      <c r="B7376" s="99">
        <v>44408</v>
      </c>
      <c r="C7376" s="23">
        <v>4973</v>
      </c>
      <c r="D7376" s="23">
        <v>9</v>
      </c>
      <c r="E7376" s="98" t="s">
        <v>49</v>
      </c>
      <c r="F7376" s="98" t="s">
        <v>53</v>
      </c>
      <c r="G7376" s="98" t="s">
        <v>4242</v>
      </c>
      <c r="H7376" s="98" t="s">
        <v>9126</v>
      </c>
      <c r="I7376" s="98" t="s">
        <v>5988</v>
      </c>
      <c r="J7376" s="99">
        <v>45067</v>
      </c>
      <c r="K7376" s="107">
        <v>20000000</v>
      </c>
      <c r="L7376" s="98" t="s">
        <v>9127</v>
      </c>
      <c r="M7376" s="23">
        <v>720</v>
      </c>
      <c r="N7376" s="23">
        <v>1</v>
      </c>
      <c r="O7376" s="107">
        <v>20000000</v>
      </c>
      <c r="P7376" s="23">
        <v>180</v>
      </c>
      <c r="Q7376" s="23">
        <v>2</v>
      </c>
      <c r="R7376" s="23">
        <v>2</v>
      </c>
      <c r="S7376" s="23">
        <v>0</v>
      </c>
      <c r="T7376" s="47">
        <v>20</v>
      </c>
      <c r="U7376" s="98" t="s">
        <v>111</v>
      </c>
      <c r="V7376" s="98" t="s">
        <v>3139</v>
      </c>
      <c r="W7376" s="69">
        <f t="shared" si="230"/>
        <v>4.1052438993020003E-2</v>
      </c>
    </row>
    <row r="7377" spans="1:23">
      <c r="A7377" s="98">
        <f t="shared" si="231"/>
        <v>1025</v>
      </c>
      <c r="B7377" s="99">
        <v>44408</v>
      </c>
      <c r="C7377" s="23">
        <v>4974</v>
      </c>
      <c r="D7377" s="23">
        <v>9</v>
      </c>
      <c r="E7377" s="98" t="s">
        <v>49</v>
      </c>
      <c r="F7377" s="98" t="s">
        <v>53</v>
      </c>
      <c r="G7377" s="98" t="s">
        <v>4242</v>
      </c>
      <c r="H7377" s="98" t="s">
        <v>9126</v>
      </c>
      <c r="I7377" s="98" t="s">
        <v>5988</v>
      </c>
      <c r="J7377" s="99">
        <v>45433</v>
      </c>
      <c r="K7377" s="107">
        <v>7000000</v>
      </c>
      <c r="L7377" s="98" t="s">
        <v>9127</v>
      </c>
      <c r="M7377" s="23">
        <v>1080</v>
      </c>
      <c r="N7377" s="23">
        <v>1</v>
      </c>
      <c r="O7377" s="107">
        <v>7000000</v>
      </c>
      <c r="P7377" s="23">
        <v>30</v>
      </c>
      <c r="Q7377" s="23">
        <v>2</v>
      </c>
      <c r="R7377" s="23">
        <v>2</v>
      </c>
      <c r="S7377" s="23">
        <v>0</v>
      </c>
      <c r="T7377" s="47">
        <v>6.6111120000000003</v>
      </c>
      <c r="U7377" s="98" t="s">
        <v>111</v>
      </c>
      <c r="V7377" s="98" t="s">
        <v>3139</v>
      </c>
      <c r="W7377" s="69">
        <f t="shared" si="230"/>
        <v>2.1106777606784751E-2</v>
      </c>
    </row>
    <row r="7378" spans="1:23">
      <c r="A7378" s="98">
        <f t="shared" si="231"/>
        <v>1755</v>
      </c>
      <c r="B7378" s="99">
        <v>44408</v>
      </c>
      <c r="C7378" s="23">
        <v>4975</v>
      </c>
      <c r="D7378" s="23">
        <v>9</v>
      </c>
      <c r="E7378" s="98" t="s">
        <v>49</v>
      </c>
      <c r="F7378" s="98" t="s">
        <v>53</v>
      </c>
      <c r="G7378" s="98" t="s">
        <v>4242</v>
      </c>
      <c r="H7378" s="98" t="s">
        <v>9126</v>
      </c>
      <c r="I7378" s="98" t="s">
        <v>5988</v>
      </c>
      <c r="J7378" s="99">
        <v>46163</v>
      </c>
      <c r="K7378" s="107">
        <v>11500000</v>
      </c>
      <c r="L7378" s="98" t="s">
        <v>9127</v>
      </c>
      <c r="M7378" s="23">
        <v>1800</v>
      </c>
      <c r="N7378" s="23">
        <v>1</v>
      </c>
      <c r="O7378" s="107">
        <v>11500000</v>
      </c>
      <c r="P7378" s="23">
        <v>180</v>
      </c>
      <c r="Q7378" s="23">
        <v>2</v>
      </c>
      <c r="R7378" s="23">
        <v>2</v>
      </c>
      <c r="S7378" s="23">
        <v>0</v>
      </c>
      <c r="T7378" s="47">
        <v>11.5</v>
      </c>
      <c r="U7378" s="98" t="s">
        <v>111</v>
      </c>
      <c r="V7378" s="98" t="s">
        <v>3139</v>
      </c>
      <c r="W7378" s="69">
        <f t="shared" si="230"/>
        <v>6.2863493928423844E-2</v>
      </c>
    </row>
    <row r="7379" spans="1:23">
      <c r="A7379" s="98">
        <f t="shared" si="231"/>
        <v>1755</v>
      </c>
      <c r="B7379" s="99">
        <v>44408</v>
      </c>
      <c r="C7379" s="23">
        <v>4976</v>
      </c>
      <c r="D7379" s="23">
        <v>9</v>
      </c>
      <c r="E7379" s="98" t="s">
        <v>49</v>
      </c>
      <c r="F7379" s="98" t="s">
        <v>53</v>
      </c>
      <c r="G7379" s="98" t="s">
        <v>4242</v>
      </c>
      <c r="H7379" s="98" t="s">
        <v>9126</v>
      </c>
      <c r="I7379" s="98" t="s">
        <v>5988</v>
      </c>
      <c r="J7379" s="99">
        <v>46163</v>
      </c>
      <c r="K7379" s="107">
        <v>30000000</v>
      </c>
      <c r="L7379" s="98" t="s">
        <v>9127</v>
      </c>
      <c r="M7379" s="23">
        <v>1800</v>
      </c>
      <c r="N7379" s="23">
        <v>1</v>
      </c>
      <c r="O7379" s="107">
        <v>30000000</v>
      </c>
      <c r="P7379" s="23">
        <v>180</v>
      </c>
      <c r="Q7379" s="23">
        <v>2</v>
      </c>
      <c r="R7379" s="23">
        <v>2</v>
      </c>
      <c r="S7379" s="23">
        <v>0</v>
      </c>
      <c r="T7379" s="47">
        <v>30</v>
      </c>
      <c r="U7379" s="98" t="s">
        <v>111</v>
      </c>
      <c r="V7379" s="98" t="s">
        <v>3139</v>
      </c>
      <c r="W7379" s="69">
        <f t="shared" si="230"/>
        <v>0.16399172329154044</v>
      </c>
    </row>
    <row r="7380" spans="1:23">
      <c r="A7380" s="98">
        <f t="shared" si="231"/>
        <v>1025</v>
      </c>
      <c r="B7380" s="99">
        <v>44408</v>
      </c>
      <c r="C7380" s="23">
        <v>4977</v>
      </c>
      <c r="D7380" s="23">
        <v>9</v>
      </c>
      <c r="E7380" s="98" t="s">
        <v>49</v>
      </c>
      <c r="F7380" s="98" t="s">
        <v>53</v>
      </c>
      <c r="G7380" s="98" t="s">
        <v>4242</v>
      </c>
      <c r="H7380" s="98" t="s">
        <v>9126</v>
      </c>
      <c r="I7380" s="98" t="s">
        <v>5988</v>
      </c>
      <c r="J7380" s="99">
        <v>45433</v>
      </c>
      <c r="K7380" s="107">
        <v>6000000</v>
      </c>
      <c r="L7380" s="98" t="s">
        <v>9127</v>
      </c>
      <c r="M7380" s="23">
        <v>1080</v>
      </c>
      <c r="N7380" s="23">
        <v>1</v>
      </c>
      <c r="O7380" s="107">
        <v>6000000</v>
      </c>
      <c r="P7380" s="23">
        <v>180</v>
      </c>
      <c r="Q7380" s="23">
        <v>2</v>
      </c>
      <c r="R7380" s="23">
        <v>2</v>
      </c>
      <c r="S7380" s="23">
        <v>0</v>
      </c>
      <c r="T7380" s="47">
        <v>6</v>
      </c>
      <c r="U7380" s="98" t="s">
        <v>111</v>
      </c>
      <c r="V7380" s="98" t="s">
        <v>3139</v>
      </c>
      <c r="W7380" s="69">
        <f t="shared" si="230"/>
        <v>1.9155728361689908E-2</v>
      </c>
    </row>
    <row r="7381" spans="1:23">
      <c r="A7381" s="98">
        <f t="shared" si="231"/>
        <v>1025</v>
      </c>
      <c r="B7381" s="99">
        <v>44408</v>
      </c>
      <c r="C7381" s="23">
        <v>4978</v>
      </c>
      <c r="D7381" s="23">
        <v>9</v>
      </c>
      <c r="E7381" s="98" t="s">
        <v>49</v>
      </c>
      <c r="F7381" s="98" t="s">
        <v>53</v>
      </c>
      <c r="G7381" s="98" t="s">
        <v>4242</v>
      </c>
      <c r="H7381" s="98" t="s">
        <v>9126</v>
      </c>
      <c r="I7381" s="98" t="s">
        <v>5988</v>
      </c>
      <c r="J7381" s="99">
        <v>45433</v>
      </c>
      <c r="K7381" s="107">
        <v>18000000</v>
      </c>
      <c r="L7381" s="98" t="s">
        <v>9127</v>
      </c>
      <c r="M7381" s="23">
        <v>1080</v>
      </c>
      <c r="N7381" s="23">
        <v>1</v>
      </c>
      <c r="O7381" s="107">
        <v>18000000</v>
      </c>
      <c r="P7381" s="23">
        <v>180</v>
      </c>
      <c r="Q7381" s="23">
        <v>2</v>
      </c>
      <c r="R7381" s="23">
        <v>2</v>
      </c>
      <c r="S7381" s="23">
        <v>0</v>
      </c>
      <c r="T7381" s="47">
        <v>18.048309</v>
      </c>
      <c r="U7381" s="98" t="s">
        <v>111</v>
      </c>
      <c r="V7381" s="98" t="s">
        <v>3139</v>
      </c>
      <c r="W7381" s="69">
        <f t="shared" si="230"/>
        <v>5.7621417431973868E-2</v>
      </c>
    </row>
    <row r="7382" spans="1:23">
      <c r="A7382" s="98">
        <f t="shared" si="231"/>
        <v>1758</v>
      </c>
      <c r="B7382" s="99">
        <v>44408</v>
      </c>
      <c r="C7382" s="23">
        <v>4979</v>
      </c>
      <c r="D7382" s="23">
        <v>9</v>
      </c>
      <c r="E7382" s="98" t="s">
        <v>49</v>
      </c>
      <c r="F7382" s="98" t="s">
        <v>53</v>
      </c>
      <c r="G7382" s="98" t="s">
        <v>4242</v>
      </c>
      <c r="H7382" s="98" t="s">
        <v>9126</v>
      </c>
      <c r="I7382" s="98" t="s">
        <v>5975</v>
      </c>
      <c r="J7382" s="99">
        <v>46166</v>
      </c>
      <c r="K7382" s="107">
        <v>20000000</v>
      </c>
      <c r="L7382" s="98" t="s">
        <v>9127</v>
      </c>
      <c r="M7382" s="23">
        <v>1800</v>
      </c>
      <c r="N7382" s="23">
        <v>1</v>
      </c>
      <c r="O7382" s="107">
        <v>20000000</v>
      </c>
      <c r="P7382" s="23">
        <v>180</v>
      </c>
      <c r="Q7382" s="23">
        <v>2</v>
      </c>
      <c r="R7382" s="23">
        <v>2</v>
      </c>
      <c r="S7382" s="23">
        <v>0</v>
      </c>
      <c r="T7382" s="47">
        <v>20</v>
      </c>
      <c r="U7382" s="98" t="s">
        <v>111</v>
      </c>
      <c r="V7382" s="98" t="s">
        <v>3139</v>
      </c>
      <c r="W7382" s="69">
        <f t="shared" si="230"/>
        <v>0.10951470068244182</v>
      </c>
    </row>
    <row r="7383" spans="1:23">
      <c r="A7383" s="98">
        <f t="shared" si="231"/>
        <v>1758</v>
      </c>
      <c r="B7383" s="99">
        <v>44408</v>
      </c>
      <c r="C7383" s="23">
        <v>4980</v>
      </c>
      <c r="D7383" s="23">
        <v>9</v>
      </c>
      <c r="E7383" s="98" t="s">
        <v>49</v>
      </c>
      <c r="F7383" s="98" t="s">
        <v>53</v>
      </c>
      <c r="G7383" s="98" t="s">
        <v>4242</v>
      </c>
      <c r="H7383" s="98" t="s">
        <v>9126</v>
      </c>
      <c r="I7383" s="98" t="s">
        <v>5975</v>
      </c>
      <c r="J7383" s="99">
        <v>46166</v>
      </c>
      <c r="K7383" s="107">
        <v>14000000</v>
      </c>
      <c r="L7383" s="98" t="s">
        <v>9127</v>
      </c>
      <c r="M7383" s="23">
        <v>1800</v>
      </c>
      <c r="N7383" s="23">
        <v>1</v>
      </c>
      <c r="O7383" s="107">
        <v>14000000</v>
      </c>
      <c r="P7383" s="23">
        <v>180</v>
      </c>
      <c r="Q7383" s="23">
        <v>2</v>
      </c>
      <c r="R7383" s="23">
        <v>2</v>
      </c>
      <c r="S7383" s="23">
        <v>0</v>
      </c>
      <c r="T7383" s="47">
        <v>14</v>
      </c>
      <c r="U7383" s="98" t="s">
        <v>111</v>
      </c>
      <c r="V7383" s="98" t="s">
        <v>3139</v>
      </c>
      <c r="W7383" s="69">
        <f t="shared" si="230"/>
        <v>7.6660290477709267E-2</v>
      </c>
    </row>
    <row r="7384" spans="1:23">
      <c r="A7384" s="98">
        <f t="shared" si="231"/>
        <v>662</v>
      </c>
      <c r="B7384" s="99">
        <v>44408</v>
      </c>
      <c r="C7384" s="23">
        <v>4981</v>
      </c>
      <c r="D7384" s="23">
        <v>9</v>
      </c>
      <c r="E7384" s="98" t="s">
        <v>49</v>
      </c>
      <c r="F7384" s="98" t="s">
        <v>53</v>
      </c>
      <c r="G7384" s="98" t="s">
        <v>4242</v>
      </c>
      <c r="H7384" s="98" t="s">
        <v>9126</v>
      </c>
      <c r="I7384" s="98" t="s">
        <v>5975</v>
      </c>
      <c r="J7384" s="99">
        <v>45070</v>
      </c>
      <c r="K7384" s="107">
        <v>6000000</v>
      </c>
      <c r="L7384" s="98" t="s">
        <v>9127</v>
      </c>
      <c r="M7384" s="23">
        <v>720</v>
      </c>
      <c r="N7384" s="23">
        <v>1</v>
      </c>
      <c r="O7384" s="107">
        <v>6000000</v>
      </c>
      <c r="P7384" s="23">
        <v>30</v>
      </c>
      <c r="Q7384" s="23">
        <v>2</v>
      </c>
      <c r="R7384" s="23">
        <v>2</v>
      </c>
      <c r="S7384" s="23">
        <v>0</v>
      </c>
      <c r="T7384" s="47">
        <v>5.5</v>
      </c>
      <c r="U7384" s="98" t="s">
        <v>111</v>
      </c>
      <c r="V7384" s="98" t="s">
        <v>3139</v>
      </c>
      <c r="W7384" s="69">
        <f t="shared" si="230"/>
        <v>1.1340814140636252E-2</v>
      </c>
    </row>
    <row r="7385" spans="1:23">
      <c r="A7385" s="98">
        <f t="shared" si="231"/>
        <v>1758</v>
      </c>
      <c r="B7385" s="99">
        <v>44408</v>
      </c>
      <c r="C7385" s="23">
        <v>4982</v>
      </c>
      <c r="D7385" s="23">
        <v>9</v>
      </c>
      <c r="E7385" s="98" t="s">
        <v>49</v>
      </c>
      <c r="F7385" s="98" t="s">
        <v>53</v>
      </c>
      <c r="G7385" s="98" t="s">
        <v>4242</v>
      </c>
      <c r="H7385" s="98" t="s">
        <v>9126</v>
      </c>
      <c r="I7385" s="98" t="s">
        <v>5975</v>
      </c>
      <c r="J7385" s="99">
        <v>46166</v>
      </c>
      <c r="K7385" s="107">
        <v>20000000</v>
      </c>
      <c r="L7385" s="98" t="s">
        <v>9127</v>
      </c>
      <c r="M7385" s="23">
        <v>1800</v>
      </c>
      <c r="N7385" s="23">
        <v>1</v>
      </c>
      <c r="O7385" s="107">
        <v>20000000</v>
      </c>
      <c r="P7385" s="23">
        <v>30</v>
      </c>
      <c r="Q7385" s="23">
        <v>2</v>
      </c>
      <c r="R7385" s="23">
        <v>2</v>
      </c>
      <c r="S7385" s="23">
        <v>0</v>
      </c>
      <c r="T7385" s="47">
        <v>19.333334000000001</v>
      </c>
      <c r="U7385" s="98" t="s">
        <v>111</v>
      </c>
      <c r="V7385" s="98" t="s">
        <v>3139</v>
      </c>
      <c r="W7385" s="69">
        <f t="shared" si="230"/>
        <v>0.10586421431018378</v>
      </c>
    </row>
    <row r="7386" spans="1:23">
      <c r="A7386" s="98">
        <f t="shared" si="231"/>
        <v>1028</v>
      </c>
      <c r="B7386" s="99">
        <v>44408</v>
      </c>
      <c r="C7386" s="23">
        <v>4983</v>
      </c>
      <c r="D7386" s="23">
        <v>9</v>
      </c>
      <c r="E7386" s="98" t="s">
        <v>49</v>
      </c>
      <c r="F7386" s="98" t="s">
        <v>53</v>
      </c>
      <c r="G7386" s="98" t="s">
        <v>4242</v>
      </c>
      <c r="H7386" s="98" t="s">
        <v>9126</v>
      </c>
      <c r="I7386" s="98" t="s">
        <v>5975</v>
      </c>
      <c r="J7386" s="99">
        <v>45436</v>
      </c>
      <c r="K7386" s="107">
        <v>6000000</v>
      </c>
      <c r="L7386" s="98" t="s">
        <v>9127</v>
      </c>
      <c r="M7386" s="23">
        <v>1080</v>
      </c>
      <c r="N7386" s="23">
        <v>1</v>
      </c>
      <c r="O7386" s="107">
        <v>6000000</v>
      </c>
      <c r="P7386" s="23">
        <v>90</v>
      </c>
      <c r="Q7386" s="23">
        <v>2</v>
      </c>
      <c r="R7386" s="23">
        <v>2</v>
      </c>
      <c r="S7386" s="23">
        <v>0</v>
      </c>
      <c r="T7386" s="47">
        <v>6</v>
      </c>
      <c r="U7386" s="98" t="s">
        <v>111</v>
      </c>
      <c r="V7386" s="98" t="s">
        <v>3139</v>
      </c>
      <c r="W7386" s="69">
        <f t="shared" si="230"/>
        <v>1.9211793908114366E-2</v>
      </c>
    </row>
    <row r="7387" spans="1:23">
      <c r="A7387" s="98">
        <f t="shared" si="231"/>
        <v>1758</v>
      </c>
      <c r="B7387" s="99">
        <v>44408</v>
      </c>
      <c r="C7387" s="23">
        <v>4984</v>
      </c>
      <c r="D7387" s="23">
        <v>9</v>
      </c>
      <c r="E7387" s="98" t="s">
        <v>49</v>
      </c>
      <c r="F7387" s="98" t="s">
        <v>53</v>
      </c>
      <c r="G7387" s="98" t="s">
        <v>4242</v>
      </c>
      <c r="H7387" s="98" t="s">
        <v>9126</v>
      </c>
      <c r="I7387" s="98" t="s">
        <v>5975</v>
      </c>
      <c r="J7387" s="99">
        <v>46166</v>
      </c>
      <c r="K7387" s="107">
        <v>5000000</v>
      </c>
      <c r="L7387" s="98" t="s">
        <v>9127</v>
      </c>
      <c r="M7387" s="23">
        <v>1800</v>
      </c>
      <c r="N7387" s="23">
        <v>1</v>
      </c>
      <c r="O7387" s="107">
        <v>5000000</v>
      </c>
      <c r="P7387" s="23">
        <v>180</v>
      </c>
      <c r="Q7387" s="23">
        <v>2</v>
      </c>
      <c r="R7387" s="23">
        <v>2</v>
      </c>
      <c r="S7387" s="23">
        <v>0</v>
      </c>
      <c r="T7387" s="47">
        <v>5</v>
      </c>
      <c r="U7387" s="98" t="s">
        <v>111</v>
      </c>
      <c r="V7387" s="98" t="s">
        <v>3139</v>
      </c>
      <c r="W7387" s="69">
        <f t="shared" si="230"/>
        <v>2.7378675170610454E-2</v>
      </c>
    </row>
    <row r="7388" spans="1:23">
      <c r="A7388" s="98">
        <f t="shared" si="231"/>
        <v>1758</v>
      </c>
      <c r="B7388" s="99">
        <v>44408</v>
      </c>
      <c r="C7388" s="23">
        <v>4985</v>
      </c>
      <c r="D7388" s="23">
        <v>9</v>
      </c>
      <c r="E7388" s="98" t="s">
        <v>49</v>
      </c>
      <c r="F7388" s="98" t="s">
        <v>53</v>
      </c>
      <c r="G7388" s="98" t="s">
        <v>4242</v>
      </c>
      <c r="H7388" s="98" t="s">
        <v>9126</v>
      </c>
      <c r="I7388" s="98" t="s">
        <v>5975</v>
      </c>
      <c r="J7388" s="99">
        <v>46166</v>
      </c>
      <c r="K7388" s="107">
        <v>10000000</v>
      </c>
      <c r="L7388" s="98" t="s">
        <v>9127</v>
      </c>
      <c r="M7388" s="23">
        <v>1800</v>
      </c>
      <c r="N7388" s="23">
        <v>1</v>
      </c>
      <c r="O7388" s="107">
        <v>10000000</v>
      </c>
      <c r="P7388" s="23">
        <v>180</v>
      </c>
      <c r="Q7388" s="23">
        <v>2</v>
      </c>
      <c r="R7388" s="23">
        <v>2</v>
      </c>
      <c r="S7388" s="23">
        <v>0</v>
      </c>
      <c r="T7388" s="47">
        <v>10</v>
      </c>
      <c r="U7388" s="98" t="s">
        <v>111</v>
      </c>
      <c r="V7388" s="98" t="s">
        <v>3139</v>
      </c>
      <c r="W7388" s="69">
        <f t="shared" si="230"/>
        <v>5.4757350341220909E-2</v>
      </c>
    </row>
    <row r="7389" spans="1:23">
      <c r="A7389" s="98">
        <f t="shared" si="231"/>
        <v>1028</v>
      </c>
      <c r="B7389" s="99">
        <v>44408</v>
      </c>
      <c r="C7389" s="23">
        <v>4986</v>
      </c>
      <c r="D7389" s="23">
        <v>9</v>
      </c>
      <c r="E7389" s="98" t="s">
        <v>49</v>
      </c>
      <c r="F7389" s="98" t="s">
        <v>53</v>
      </c>
      <c r="G7389" s="98" t="s">
        <v>4242</v>
      </c>
      <c r="H7389" s="98" t="s">
        <v>9126</v>
      </c>
      <c r="I7389" s="98" t="s">
        <v>5975</v>
      </c>
      <c r="J7389" s="99">
        <v>45436</v>
      </c>
      <c r="K7389" s="107">
        <v>10000000</v>
      </c>
      <c r="L7389" s="98" t="s">
        <v>9127</v>
      </c>
      <c r="M7389" s="23">
        <v>1080</v>
      </c>
      <c r="N7389" s="23">
        <v>1</v>
      </c>
      <c r="O7389" s="107">
        <v>10000000</v>
      </c>
      <c r="P7389" s="23">
        <v>180</v>
      </c>
      <c r="Q7389" s="23">
        <v>2</v>
      </c>
      <c r="R7389" s="23">
        <v>2</v>
      </c>
      <c r="S7389" s="23">
        <v>0</v>
      </c>
      <c r="T7389" s="47">
        <v>10</v>
      </c>
      <c r="U7389" s="98" t="s">
        <v>111</v>
      </c>
      <c r="V7389" s="98" t="s">
        <v>3139</v>
      </c>
      <c r="W7389" s="69">
        <f t="shared" si="230"/>
        <v>3.2019656513523946E-2</v>
      </c>
    </row>
    <row r="7390" spans="1:23">
      <c r="A7390" s="98">
        <f t="shared" si="231"/>
        <v>1028</v>
      </c>
      <c r="B7390" s="99">
        <v>44408</v>
      </c>
      <c r="C7390" s="23">
        <v>4987</v>
      </c>
      <c r="D7390" s="23">
        <v>9</v>
      </c>
      <c r="E7390" s="98" t="s">
        <v>49</v>
      </c>
      <c r="F7390" s="98" t="s">
        <v>53</v>
      </c>
      <c r="G7390" s="98" t="s">
        <v>4242</v>
      </c>
      <c r="H7390" s="98" t="s">
        <v>9126</v>
      </c>
      <c r="I7390" s="98" t="s">
        <v>5975</v>
      </c>
      <c r="J7390" s="99">
        <v>45436</v>
      </c>
      <c r="K7390" s="107">
        <v>16000000</v>
      </c>
      <c r="L7390" s="98" t="s">
        <v>9127</v>
      </c>
      <c r="M7390" s="23">
        <v>1080</v>
      </c>
      <c r="N7390" s="23">
        <v>1</v>
      </c>
      <c r="O7390" s="107">
        <v>16000000</v>
      </c>
      <c r="P7390" s="23">
        <v>180</v>
      </c>
      <c r="Q7390" s="23">
        <v>2</v>
      </c>
      <c r="R7390" s="23">
        <v>2</v>
      </c>
      <c r="S7390" s="23">
        <v>0</v>
      </c>
      <c r="T7390" s="47">
        <v>16</v>
      </c>
      <c r="U7390" s="98" t="s">
        <v>111</v>
      </c>
      <c r="V7390" s="98" t="s">
        <v>3139</v>
      </c>
      <c r="W7390" s="69">
        <f t="shared" si="230"/>
        <v>5.1231450421638312E-2</v>
      </c>
    </row>
    <row r="7391" spans="1:23">
      <c r="A7391" s="98">
        <f t="shared" si="231"/>
        <v>1028</v>
      </c>
      <c r="B7391" s="99">
        <v>44408</v>
      </c>
      <c r="C7391" s="23">
        <v>4988</v>
      </c>
      <c r="D7391" s="23">
        <v>9</v>
      </c>
      <c r="E7391" s="98" t="s">
        <v>49</v>
      </c>
      <c r="F7391" s="98" t="s">
        <v>53</v>
      </c>
      <c r="G7391" s="98" t="s">
        <v>4242</v>
      </c>
      <c r="H7391" s="98" t="s">
        <v>9126</v>
      </c>
      <c r="I7391" s="98" t="s">
        <v>5975</v>
      </c>
      <c r="J7391" s="99">
        <v>45436</v>
      </c>
      <c r="K7391" s="107">
        <v>5000000</v>
      </c>
      <c r="L7391" s="98" t="s">
        <v>9127</v>
      </c>
      <c r="M7391" s="23">
        <v>1080</v>
      </c>
      <c r="N7391" s="23">
        <v>1</v>
      </c>
      <c r="O7391" s="107">
        <v>5000000</v>
      </c>
      <c r="P7391" s="23">
        <v>180</v>
      </c>
      <c r="Q7391" s="23">
        <v>2</v>
      </c>
      <c r="R7391" s="23">
        <v>2</v>
      </c>
      <c r="S7391" s="23">
        <v>0</v>
      </c>
      <c r="T7391" s="47">
        <v>5</v>
      </c>
      <c r="U7391" s="98" t="s">
        <v>111</v>
      </c>
      <c r="V7391" s="98" t="s">
        <v>3139</v>
      </c>
      <c r="W7391" s="69">
        <f t="shared" si="230"/>
        <v>1.6009828256761973E-2</v>
      </c>
    </row>
    <row r="7392" spans="1:23">
      <c r="A7392" s="98">
        <f t="shared" si="231"/>
        <v>1028</v>
      </c>
      <c r="B7392" s="99">
        <v>44408</v>
      </c>
      <c r="C7392" s="23">
        <v>4989</v>
      </c>
      <c r="D7392" s="23">
        <v>9</v>
      </c>
      <c r="E7392" s="98" t="s">
        <v>49</v>
      </c>
      <c r="F7392" s="98" t="s">
        <v>53</v>
      </c>
      <c r="G7392" s="98" t="s">
        <v>4242</v>
      </c>
      <c r="H7392" s="98" t="s">
        <v>9126</v>
      </c>
      <c r="I7392" s="98" t="s">
        <v>5975</v>
      </c>
      <c r="J7392" s="99">
        <v>45436</v>
      </c>
      <c r="K7392" s="107">
        <v>10000000</v>
      </c>
      <c r="L7392" s="98" t="s">
        <v>9127</v>
      </c>
      <c r="M7392" s="23">
        <v>1080</v>
      </c>
      <c r="N7392" s="23">
        <v>1</v>
      </c>
      <c r="O7392" s="107">
        <v>10000000</v>
      </c>
      <c r="P7392" s="23">
        <v>180</v>
      </c>
      <c r="Q7392" s="23">
        <v>2</v>
      </c>
      <c r="R7392" s="23">
        <v>2</v>
      </c>
      <c r="S7392" s="23">
        <v>0</v>
      </c>
      <c r="T7392" s="47">
        <v>10</v>
      </c>
      <c r="U7392" s="98" t="s">
        <v>111</v>
      </c>
      <c r="V7392" s="98" t="s">
        <v>3139</v>
      </c>
      <c r="W7392" s="69">
        <f t="shared" si="230"/>
        <v>3.2019656513523946E-2</v>
      </c>
    </row>
    <row r="7393" spans="1:23">
      <c r="A7393" s="98">
        <f t="shared" si="231"/>
        <v>1758</v>
      </c>
      <c r="B7393" s="99">
        <v>44408</v>
      </c>
      <c r="C7393" s="23">
        <v>4990</v>
      </c>
      <c r="D7393" s="23">
        <v>9</v>
      </c>
      <c r="E7393" s="98" t="s">
        <v>49</v>
      </c>
      <c r="F7393" s="98" t="s">
        <v>53</v>
      </c>
      <c r="G7393" s="98" t="s">
        <v>4242</v>
      </c>
      <c r="H7393" s="98" t="s">
        <v>9126</v>
      </c>
      <c r="I7393" s="98" t="s">
        <v>5975</v>
      </c>
      <c r="J7393" s="99">
        <v>46166</v>
      </c>
      <c r="K7393" s="107">
        <v>20000000</v>
      </c>
      <c r="L7393" s="98" t="s">
        <v>9127</v>
      </c>
      <c r="M7393" s="23">
        <v>1800</v>
      </c>
      <c r="N7393" s="23">
        <v>1</v>
      </c>
      <c r="O7393" s="107">
        <v>20000000</v>
      </c>
      <c r="P7393" s="23">
        <v>180</v>
      </c>
      <c r="Q7393" s="23">
        <v>2</v>
      </c>
      <c r="R7393" s="23">
        <v>2</v>
      </c>
      <c r="S7393" s="23">
        <v>0</v>
      </c>
      <c r="T7393" s="47">
        <v>20</v>
      </c>
      <c r="U7393" s="98" t="s">
        <v>111</v>
      </c>
      <c r="V7393" s="98" t="s">
        <v>3139</v>
      </c>
      <c r="W7393" s="69">
        <f t="shared" si="230"/>
        <v>0.10951470068244182</v>
      </c>
    </row>
    <row r="7394" spans="1:23">
      <c r="A7394" s="98">
        <f t="shared" si="231"/>
        <v>1028</v>
      </c>
      <c r="B7394" s="99">
        <v>44408</v>
      </c>
      <c r="C7394" s="23">
        <v>4991</v>
      </c>
      <c r="D7394" s="23">
        <v>9</v>
      </c>
      <c r="E7394" s="98" t="s">
        <v>49</v>
      </c>
      <c r="F7394" s="98" t="s">
        <v>53</v>
      </c>
      <c r="G7394" s="98" t="s">
        <v>4242</v>
      </c>
      <c r="H7394" s="98" t="s">
        <v>9126</v>
      </c>
      <c r="I7394" s="98" t="s">
        <v>5975</v>
      </c>
      <c r="J7394" s="99">
        <v>45436</v>
      </c>
      <c r="K7394" s="107">
        <v>5000000</v>
      </c>
      <c r="L7394" s="98" t="s">
        <v>9127</v>
      </c>
      <c r="M7394" s="23">
        <v>1080</v>
      </c>
      <c r="N7394" s="23">
        <v>1</v>
      </c>
      <c r="O7394" s="107">
        <v>5000000</v>
      </c>
      <c r="P7394" s="23">
        <v>180</v>
      </c>
      <c r="Q7394" s="23">
        <v>2</v>
      </c>
      <c r="R7394" s="23">
        <v>2</v>
      </c>
      <c r="S7394" s="23">
        <v>0</v>
      </c>
      <c r="T7394" s="47">
        <v>5</v>
      </c>
      <c r="U7394" s="98" t="s">
        <v>111</v>
      </c>
      <c r="V7394" s="98" t="s">
        <v>3139</v>
      </c>
      <c r="W7394" s="69">
        <f t="shared" si="230"/>
        <v>1.6009828256761973E-2</v>
      </c>
    </row>
    <row r="7395" spans="1:23">
      <c r="A7395" s="98">
        <f t="shared" si="231"/>
        <v>1758</v>
      </c>
      <c r="B7395" s="99">
        <v>44408</v>
      </c>
      <c r="C7395" s="23">
        <v>4992</v>
      </c>
      <c r="D7395" s="23">
        <v>9</v>
      </c>
      <c r="E7395" s="98" t="s">
        <v>49</v>
      </c>
      <c r="F7395" s="98" t="s">
        <v>53</v>
      </c>
      <c r="G7395" s="98" t="s">
        <v>4242</v>
      </c>
      <c r="H7395" s="98" t="s">
        <v>9126</v>
      </c>
      <c r="I7395" s="98" t="s">
        <v>5975</v>
      </c>
      <c r="J7395" s="99">
        <v>46166</v>
      </c>
      <c r="K7395" s="107">
        <v>10000000</v>
      </c>
      <c r="L7395" s="98" t="s">
        <v>9127</v>
      </c>
      <c r="M7395" s="23">
        <v>1800</v>
      </c>
      <c r="N7395" s="23">
        <v>1</v>
      </c>
      <c r="O7395" s="107">
        <v>10000000</v>
      </c>
      <c r="P7395" s="23">
        <v>180</v>
      </c>
      <c r="Q7395" s="23">
        <v>2</v>
      </c>
      <c r="R7395" s="23">
        <v>2</v>
      </c>
      <c r="S7395" s="23">
        <v>0</v>
      </c>
      <c r="T7395" s="47">
        <v>10</v>
      </c>
      <c r="U7395" s="98" t="s">
        <v>111</v>
      </c>
      <c r="V7395" s="98" t="s">
        <v>3139</v>
      </c>
      <c r="W7395" s="69">
        <f t="shared" si="230"/>
        <v>5.4757350341220909E-2</v>
      </c>
    </row>
    <row r="7396" spans="1:23">
      <c r="A7396" s="98">
        <f t="shared" si="231"/>
        <v>662</v>
      </c>
      <c r="B7396" s="99">
        <v>44408</v>
      </c>
      <c r="C7396" s="23">
        <v>4993</v>
      </c>
      <c r="D7396" s="23">
        <v>9</v>
      </c>
      <c r="E7396" s="98" t="s">
        <v>49</v>
      </c>
      <c r="F7396" s="98" t="s">
        <v>53</v>
      </c>
      <c r="G7396" s="98" t="s">
        <v>4242</v>
      </c>
      <c r="H7396" s="98" t="s">
        <v>9126</v>
      </c>
      <c r="I7396" s="98" t="s">
        <v>5975</v>
      </c>
      <c r="J7396" s="99">
        <v>45070</v>
      </c>
      <c r="K7396" s="107">
        <v>11500000</v>
      </c>
      <c r="L7396" s="98" t="s">
        <v>9127</v>
      </c>
      <c r="M7396" s="23">
        <v>720</v>
      </c>
      <c r="N7396" s="23">
        <v>1</v>
      </c>
      <c r="O7396" s="107">
        <v>11500000</v>
      </c>
      <c r="P7396" s="23">
        <v>180</v>
      </c>
      <c r="Q7396" s="23">
        <v>2</v>
      </c>
      <c r="R7396" s="23">
        <v>2</v>
      </c>
      <c r="S7396" s="23">
        <v>0</v>
      </c>
      <c r="T7396" s="47">
        <v>11.5</v>
      </c>
      <c r="U7396" s="98" t="s">
        <v>111</v>
      </c>
      <c r="V7396" s="98" t="s">
        <v>3139</v>
      </c>
      <c r="W7396" s="69">
        <f t="shared" si="230"/>
        <v>2.3712611384966713E-2</v>
      </c>
    </row>
    <row r="7397" spans="1:23">
      <c r="A7397" s="98">
        <f t="shared" si="231"/>
        <v>1758</v>
      </c>
      <c r="B7397" s="99">
        <v>44408</v>
      </c>
      <c r="C7397" s="23">
        <v>4994</v>
      </c>
      <c r="D7397" s="23">
        <v>9</v>
      </c>
      <c r="E7397" s="98" t="s">
        <v>49</v>
      </c>
      <c r="F7397" s="98" t="s">
        <v>53</v>
      </c>
      <c r="G7397" s="98" t="s">
        <v>4242</v>
      </c>
      <c r="H7397" s="98" t="s">
        <v>9126</v>
      </c>
      <c r="I7397" s="98" t="s">
        <v>5975</v>
      </c>
      <c r="J7397" s="99">
        <v>46166</v>
      </c>
      <c r="K7397" s="107">
        <v>5500000</v>
      </c>
      <c r="L7397" s="98" t="s">
        <v>9127</v>
      </c>
      <c r="M7397" s="23">
        <v>1800</v>
      </c>
      <c r="N7397" s="23">
        <v>1</v>
      </c>
      <c r="O7397" s="107">
        <v>5500000</v>
      </c>
      <c r="P7397" s="23">
        <v>180</v>
      </c>
      <c r="Q7397" s="23">
        <v>2</v>
      </c>
      <c r="R7397" s="23">
        <v>2</v>
      </c>
      <c r="S7397" s="23">
        <v>0</v>
      </c>
      <c r="T7397" s="47">
        <v>5.5</v>
      </c>
      <c r="U7397" s="98" t="s">
        <v>111</v>
      </c>
      <c r="V7397" s="98" t="s">
        <v>3139</v>
      </c>
      <c r="W7397" s="69">
        <f t="shared" si="230"/>
        <v>3.0116542687671499E-2</v>
      </c>
    </row>
    <row r="7398" spans="1:23">
      <c r="A7398" s="98">
        <f t="shared" si="231"/>
        <v>1028</v>
      </c>
      <c r="B7398" s="99">
        <v>44408</v>
      </c>
      <c r="C7398" s="23">
        <v>4995</v>
      </c>
      <c r="D7398" s="23">
        <v>9</v>
      </c>
      <c r="E7398" s="98" t="s">
        <v>49</v>
      </c>
      <c r="F7398" s="98" t="s">
        <v>53</v>
      </c>
      <c r="G7398" s="98" t="s">
        <v>4242</v>
      </c>
      <c r="H7398" s="98" t="s">
        <v>9126</v>
      </c>
      <c r="I7398" s="98" t="s">
        <v>5975</v>
      </c>
      <c r="J7398" s="99">
        <v>45436</v>
      </c>
      <c r="K7398" s="107">
        <v>10000000</v>
      </c>
      <c r="L7398" s="98" t="s">
        <v>9127</v>
      </c>
      <c r="M7398" s="23">
        <v>1080</v>
      </c>
      <c r="N7398" s="23">
        <v>1</v>
      </c>
      <c r="O7398" s="107">
        <v>10000000</v>
      </c>
      <c r="P7398" s="23">
        <v>90</v>
      </c>
      <c r="Q7398" s="23">
        <v>2</v>
      </c>
      <c r="R7398" s="23">
        <v>2</v>
      </c>
      <c r="S7398" s="23">
        <v>0</v>
      </c>
      <c r="T7398" s="47">
        <v>10</v>
      </c>
      <c r="U7398" s="98" t="s">
        <v>111</v>
      </c>
      <c r="V7398" s="98" t="s">
        <v>3139</v>
      </c>
      <c r="W7398" s="69">
        <f t="shared" si="230"/>
        <v>3.2019656513523946E-2</v>
      </c>
    </row>
    <row r="7399" spans="1:23">
      <c r="A7399" s="98">
        <f t="shared" si="231"/>
        <v>1028</v>
      </c>
      <c r="B7399" s="99">
        <v>44408</v>
      </c>
      <c r="C7399" s="23">
        <v>4996</v>
      </c>
      <c r="D7399" s="23">
        <v>9</v>
      </c>
      <c r="E7399" s="98" t="s">
        <v>49</v>
      </c>
      <c r="F7399" s="98" t="s">
        <v>53</v>
      </c>
      <c r="G7399" s="98" t="s">
        <v>4242</v>
      </c>
      <c r="H7399" s="98" t="s">
        <v>9126</v>
      </c>
      <c r="I7399" s="98" t="s">
        <v>5975</v>
      </c>
      <c r="J7399" s="99">
        <v>45436</v>
      </c>
      <c r="K7399" s="107">
        <v>20000000</v>
      </c>
      <c r="L7399" s="98" t="s">
        <v>9127</v>
      </c>
      <c r="M7399" s="23">
        <v>1080</v>
      </c>
      <c r="N7399" s="23">
        <v>1</v>
      </c>
      <c r="O7399" s="107">
        <v>20000000</v>
      </c>
      <c r="P7399" s="23">
        <v>180</v>
      </c>
      <c r="Q7399" s="23">
        <v>2</v>
      </c>
      <c r="R7399" s="23">
        <v>2</v>
      </c>
      <c r="S7399" s="23">
        <v>0</v>
      </c>
      <c r="T7399" s="47">
        <v>20</v>
      </c>
      <c r="U7399" s="98" t="s">
        <v>111</v>
      </c>
      <c r="V7399" s="98" t="s">
        <v>3139</v>
      </c>
      <c r="W7399" s="69">
        <f t="shared" si="230"/>
        <v>6.4039313027047892E-2</v>
      </c>
    </row>
    <row r="7400" spans="1:23">
      <c r="A7400" s="98">
        <f t="shared" si="231"/>
        <v>297</v>
      </c>
      <c r="B7400" s="99">
        <v>44408</v>
      </c>
      <c r="C7400" s="23">
        <v>4997</v>
      </c>
      <c r="D7400" s="23">
        <v>9</v>
      </c>
      <c r="E7400" s="98" t="s">
        <v>49</v>
      </c>
      <c r="F7400" s="98" t="s">
        <v>53</v>
      </c>
      <c r="G7400" s="98" t="s">
        <v>4242</v>
      </c>
      <c r="H7400" s="98" t="s">
        <v>9126</v>
      </c>
      <c r="I7400" s="98" t="s">
        <v>5975</v>
      </c>
      <c r="J7400" s="99">
        <v>44705</v>
      </c>
      <c r="K7400" s="107">
        <v>12000000</v>
      </c>
      <c r="L7400" s="98" t="s">
        <v>9127</v>
      </c>
      <c r="M7400" s="23">
        <v>360</v>
      </c>
      <c r="N7400" s="23">
        <v>1</v>
      </c>
      <c r="O7400" s="107">
        <v>12000000</v>
      </c>
      <c r="P7400" s="23">
        <v>180</v>
      </c>
      <c r="Q7400" s="23">
        <v>2</v>
      </c>
      <c r="R7400" s="23">
        <v>2</v>
      </c>
      <c r="S7400" s="23">
        <v>0</v>
      </c>
      <c r="T7400" s="47">
        <v>12.032730000000001</v>
      </c>
      <c r="U7400" s="98" t="s">
        <v>111</v>
      </c>
      <c r="V7400" s="98" t="s">
        <v>3139</v>
      </c>
      <c r="W7400" s="69">
        <f t="shared" si="230"/>
        <v>1.1131256110061534E-2</v>
      </c>
    </row>
    <row r="7401" spans="1:23">
      <c r="A7401" s="98">
        <f t="shared" si="231"/>
        <v>1758</v>
      </c>
      <c r="B7401" s="99">
        <v>44408</v>
      </c>
      <c r="C7401" s="23">
        <v>4998</v>
      </c>
      <c r="D7401" s="23">
        <v>9</v>
      </c>
      <c r="E7401" s="98" t="s">
        <v>49</v>
      </c>
      <c r="F7401" s="98" t="s">
        <v>53</v>
      </c>
      <c r="G7401" s="98" t="s">
        <v>4242</v>
      </c>
      <c r="H7401" s="98" t="s">
        <v>9126</v>
      </c>
      <c r="I7401" s="98" t="s">
        <v>5975</v>
      </c>
      <c r="J7401" s="99">
        <v>46166</v>
      </c>
      <c r="K7401" s="107">
        <v>27000000</v>
      </c>
      <c r="L7401" s="98" t="s">
        <v>9127</v>
      </c>
      <c r="M7401" s="23">
        <v>1800</v>
      </c>
      <c r="N7401" s="23">
        <v>1</v>
      </c>
      <c r="O7401" s="107">
        <v>27000000</v>
      </c>
      <c r="P7401" s="23">
        <v>180</v>
      </c>
      <c r="Q7401" s="23">
        <v>2</v>
      </c>
      <c r="R7401" s="23">
        <v>2</v>
      </c>
      <c r="S7401" s="23">
        <v>0</v>
      </c>
      <c r="T7401" s="47">
        <v>27</v>
      </c>
      <c r="U7401" s="98" t="s">
        <v>111</v>
      </c>
      <c r="V7401" s="98" t="s">
        <v>3139</v>
      </c>
      <c r="W7401" s="69">
        <f t="shared" si="230"/>
        <v>0.14784484592129646</v>
      </c>
    </row>
    <row r="7402" spans="1:23">
      <c r="A7402" s="98">
        <f t="shared" si="231"/>
        <v>297</v>
      </c>
      <c r="B7402" s="99">
        <v>44408</v>
      </c>
      <c r="C7402" s="23">
        <v>4999</v>
      </c>
      <c r="D7402" s="23">
        <v>9</v>
      </c>
      <c r="E7402" s="98" t="s">
        <v>49</v>
      </c>
      <c r="F7402" s="98" t="s">
        <v>53</v>
      </c>
      <c r="G7402" s="98" t="s">
        <v>4242</v>
      </c>
      <c r="H7402" s="98" t="s">
        <v>9126</v>
      </c>
      <c r="I7402" s="98" t="s">
        <v>5975</v>
      </c>
      <c r="J7402" s="99">
        <v>44705</v>
      </c>
      <c r="K7402" s="107">
        <v>7500000</v>
      </c>
      <c r="L7402" s="98" t="s">
        <v>9127</v>
      </c>
      <c r="M7402" s="23">
        <v>360</v>
      </c>
      <c r="N7402" s="23">
        <v>1</v>
      </c>
      <c r="O7402" s="107">
        <v>7500000</v>
      </c>
      <c r="P7402" s="23">
        <v>180</v>
      </c>
      <c r="Q7402" s="23">
        <v>2</v>
      </c>
      <c r="R7402" s="23">
        <v>2</v>
      </c>
      <c r="S7402" s="23">
        <v>0</v>
      </c>
      <c r="T7402" s="47">
        <v>7.5</v>
      </c>
      <c r="U7402" s="98" t="s">
        <v>111</v>
      </c>
      <c r="V7402" s="98" t="s">
        <v>3139</v>
      </c>
      <c r="W7402" s="69">
        <f t="shared" si="230"/>
        <v>6.9381113700267109E-3</v>
      </c>
    </row>
    <row r="7403" spans="1:23">
      <c r="A7403" s="98">
        <f t="shared" si="231"/>
        <v>1028</v>
      </c>
      <c r="B7403" s="99">
        <v>44408</v>
      </c>
      <c r="C7403" s="23">
        <v>5000</v>
      </c>
      <c r="D7403" s="23">
        <v>9</v>
      </c>
      <c r="E7403" s="98" t="s">
        <v>49</v>
      </c>
      <c r="F7403" s="98" t="s">
        <v>53</v>
      </c>
      <c r="G7403" s="98" t="s">
        <v>4242</v>
      </c>
      <c r="H7403" s="98" t="s">
        <v>9126</v>
      </c>
      <c r="I7403" s="98" t="s">
        <v>5975</v>
      </c>
      <c r="J7403" s="99">
        <v>45436</v>
      </c>
      <c r="K7403" s="107">
        <v>30000000</v>
      </c>
      <c r="L7403" s="98" t="s">
        <v>9127</v>
      </c>
      <c r="M7403" s="23">
        <v>1080</v>
      </c>
      <c r="N7403" s="23">
        <v>1</v>
      </c>
      <c r="O7403" s="107">
        <v>30000000</v>
      </c>
      <c r="P7403" s="23">
        <v>360</v>
      </c>
      <c r="Q7403" s="23">
        <v>2</v>
      </c>
      <c r="R7403" s="23">
        <v>2</v>
      </c>
      <c r="S7403" s="23">
        <v>0</v>
      </c>
      <c r="T7403" s="47">
        <v>30.041232000000001</v>
      </c>
      <c r="U7403" s="98" t="s">
        <v>111</v>
      </c>
      <c r="V7403" s="98" t="s">
        <v>3139</v>
      </c>
      <c r="W7403" s="69">
        <f t="shared" si="230"/>
        <v>9.6190992988308396E-2</v>
      </c>
    </row>
    <row r="7404" spans="1:23">
      <c r="A7404" s="98">
        <f t="shared" si="231"/>
        <v>1028</v>
      </c>
      <c r="B7404" s="99">
        <v>44408</v>
      </c>
      <c r="C7404" s="23">
        <v>5001</v>
      </c>
      <c r="D7404" s="23">
        <v>9</v>
      </c>
      <c r="E7404" s="98" t="s">
        <v>49</v>
      </c>
      <c r="F7404" s="98" t="s">
        <v>53</v>
      </c>
      <c r="G7404" s="98" t="s">
        <v>4242</v>
      </c>
      <c r="H7404" s="98" t="s">
        <v>9126</v>
      </c>
      <c r="I7404" s="98" t="s">
        <v>5975</v>
      </c>
      <c r="J7404" s="99">
        <v>45436</v>
      </c>
      <c r="K7404" s="107">
        <v>10000000</v>
      </c>
      <c r="L7404" s="98" t="s">
        <v>9127</v>
      </c>
      <c r="M7404" s="23">
        <v>1080</v>
      </c>
      <c r="N7404" s="23">
        <v>1</v>
      </c>
      <c r="O7404" s="107">
        <v>10000000</v>
      </c>
      <c r="P7404" s="23">
        <v>180</v>
      </c>
      <c r="Q7404" s="23">
        <v>2</v>
      </c>
      <c r="R7404" s="23">
        <v>2</v>
      </c>
      <c r="S7404" s="23">
        <v>0</v>
      </c>
      <c r="T7404" s="47">
        <v>10</v>
      </c>
      <c r="U7404" s="98" t="s">
        <v>111</v>
      </c>
      <c r="V7404" s="98" t="s">
        <v>3139</v>
      </c>
      <c r="W7404" s="69">
        <f t="shared" si="230"/>
        <v>3.2019656513523946E-2</v>
      </c>
    </row>
    <row r="7405" spans="1:23">
      <c r="A7405" s="98">
        <f t="shared" si="231"/>
        <v>1758</v>
      </c>
      <c r="B7405" s="99">
        <v>44408</v>
      </c>
      <c r="C7405" s="23">
        <v>5002</v>
      </c>
      <c r="D7405" s="23">
        <v>9</v>
      </c>
      <c r="E7405" s="98" t="s">
        <v>49</v>
      </c>
      <c r="F7405" s="98" t="s">
        <v>53</v>
      </c>
      <c r="G7405" s="98" t="s">
        <v>4242</v>
      </c>
      <c r="H7405" s="98" t="s">
        <v>9126</v>
      </c>
      <c r="I7405" s="98" t="s">
        <v>5975</v>
      </c>
      <c r="J7405" s="99">
        <v>46166</v>
      </c>
      <c r="K7405" s="107">
        <v>30000000</v>
      </c>
      <c r="L7405" s="98" t="s">
        <v>9127</v>
      </c>
      <c r="M7405" s="23">
        <v>1800</v>
      </c>
      <c r="N7405" s="23">
        <v>1</v>
      </c>
      <c r="O7405" s="107">
        <v>30000000</v>
      </c>
      <c r="P7405" s="23">
        <v>360</v>
      </c>
      <c r="Q7405" s="23">
        <v>2</v>
      </c>
      <c r="R7405" s="23">
        <v>2</v>
      </c>
      <c r="S7405" s="23">
        <v>0</v>
      </c>
      <c r="T7405" s="47">
        <v>30.028721999999998</v>
      </c>
      <c r="U7405" s="98" t="s">
        <v>111</v>
      </c>
      <c r="V7405" s="98" t="s">
        <v>3139</v>
      </c>
      <c r="W7405" s="69">
        <f t="shared" si="230"/>
        <v>0.16442932508531277</v>
      </c>
    </row>
    <row r="7406" spans="1:23">
      <c r="A7406" s="98">
        <f t="shared" si="231"/>
        <v>1758</v>
      </c>
      <c r="B7406" s="99">
        <v>44408</v>
      </c>
      <c r="C7406" s="23">
        <v>5003</v>
      </c>
      <c r="D7406" s="23">
        <v>9</v>
      </c>
      <c r="E7406" s="98" t="s">
        <v>49</v>
      </c>
      <c r="F7406" s="98" t="s">
        <v>53</v>
      </c>
      <c r="G7406" s="98" t="s">
        <v>4242</v>
      </c>
      <c r="H7406" s="98" t="s">
        <v>9126</v>
      </c>
      <c r="I7406" s="98" t="s">
        <v>5975</v>
      </c>
      <c r="J7406" s="99">
        <v>46166</v>
      </c>
      <c r="K7406" s="107">
        <v>18000000</v>
      </c>
      <c r="L7406" s="98" t="s">
        <v>9127</v>
      </c>
      <c r="M7406" s="23">
        <v>1800</v>
      </c>
      <c r="N7406" s="23">
        <v>1</v>
      </c>
      <c r="O7406" s="107">
        <v>18000000</v>
      </c>
      <c r="P7406" s="23">
        <v>180</v>
      </c>
      <c r="Q7406" s="23">
        <v>2</v>
      </c>
      <c r="R7406" s="23">
        <v>2</v>
      </c>
      <c r="S7406" s="23">
        <v>0</v>
      </c>
      <c r="T7406" s="47">
        <v>18.049128</v>
      </c>
      <c r="U7406" s="98" t="s">
        <v>111</v>
      </c>
      <c r="V7406" s="98" t="s">
        <v>3139</v>
      </c>
      <c r="W7406" s="69">
        <f t="shared" si="230"/>
        <v>9.8832242524953984E-2</v>
      </c>
    </row>
    <row r="7407" spans="1:23">
      <c r="A7407" s="98">
        <f t="shared" si="231"/>
        <v>1758</v>
      </c>
      <c r="B7407" s="99">
        <v>44408</v>
      </c>
      <c r="C7407" s="23">
        <v>5004</v>
      </c>
      <c r="D7407" s="23">
        <v>9</v>
      </c>
      <c r="E7407" s="98" t="s">
        <v>49</v>
      </c>
      <c r="F7407" s="98" t="s">
        <v>53</v>
      </c>
      <c r="G7407" s="98" t="s">
        <v>4242</v>
      </c>
      <c r="H7407" s="98" t="s">
        <v>9126</v>
      </c>
      <c r="I7407" s="98" t="s">
        <v>5975</v>
      </c>
      <c r="J7407" s="99">
        <v>46166</v>
      </c>
      <c r="K7407" s="107">
        <v>20000000</v>
      </c>
      <c r="L7407" s="98" t="s">
        <v>9127</v>
      </c>
      <c r="M7407" s="23">
        <v>1800</v>
      </c>
      <c r="N7407" s="23">
        <v>1</v>
      </c>
      <c r="O7407" s="107">
        <v>20000000</v>
      </c>
      <c r="P7407" s="23">
        <v>180</v>
      </c>
      <c r="Q7407" s="23">
        <v>2</v>
      </c>
      <c r="R7407" s="23">
        <v>2</v>
      </c>
      <c r="S7407" s="23">
        <v>0</v>
      </c>
      <c r="T7407" s="47">
        <v>20</v>
      </c>
      <c r="U7407" s="98" t="s">
        <v>111</v>
      </c>
      <c r="V7407" s="98" t="s">
        <v>3139</v>
      </c>
      <c r="W7407" s="69">
        <f t="shared" si="230"/>
        <v>0.10951470068244182</v>
      </c>
    </row>
    <row r="7408" spans="1:23">
      <c r="A7408" s="98">
        <f t="shared" si="231"/>
        <v>662</v>
      </c>
      <c r="B7408" s="99">
        <v>44408</v>
      </c>
      <c r="C7408" s="23">
        <v>5005</v>
      </c>
      <c r="D7408" s="23">
        <v>9</v>
      </c>
      <c r="E7408" s="98" t="s">
        <v>49</v>
      </c>
      <c r="F7408" s="98" t="s">
        <v>53</v>
      </c>
      <c r="G7408" s="98" t="s">
        <v>4242</v>
      </c>
      <c r="H7408" s="98" t="s">
        <v>9126</v>
      </c>
      <c r="I7408" s="98" t="s">
        <v>5975</v>
      </c>
      <c r="J7408" s="99">
        <v>45070</v>
      </c>
      <c r="K7408" s="107">
        <v>7000000</v>
      </c>
      <c r="L7408" s="98" t="s">
        <v>9127</v>
      </c>
      <c r="M7408" s="23">
        <v>720</v>
      </c>
      <c r="N7408" s="23">
        <v>1</v>
      </c>
      <c r="O7408" s="107">
        <v>7000000</v>
      </c>
      <c r="P7408" s="23">
        <v>180</v>
      </c>
      <c r="Q7408" s="23">
        <v>2</v>
      </c>
      <c r="R7408" s="23">
        <v>2</v>
      </c>
      <c r="S7408" s="23">
        <v>0</v>
      </c>
      <c r="T7408" s="47">
        <v>7.0191340000000002</v>
      </c>
      <c r="U7408" s="98" t="s">
        <v>111</v>
      </c>
      <c r="V7408" s="98" t="s">
        <v>3139</v>
      </c>
      <c r="W7408" s="69">
        <f t="shared" si="230"/>
        <v>1.4473217113131036E-2</v>
      </c>
    </row>
    <row r="7409" spans="1:23">
      <c r="A7409" s="98">
        <f t="shared" si="231"/>
        <v>1028</v>
      </c>
      <c r="B7409" s="99">
        <v>44408</v>
      </c>
      <c r="C7409" s="23">
        <v>5006</v>
      </c>
      <c r="D7409" s="23">
        <v>9</v>
      </c>
      <c r="E7409" s="98" t="s">
        <v>49</v>
      </c>
      <c r="F7409" s="98" t="s">
        <v>53</v>
      </c>
      <c r="G7409" s="98" t="s">
        <v>4242</v>
      </c>
      <c r="H7409" s="98" t="s">
        <v>9126</v>
      </c>
      <c r="I7409" s="98" t="s">
        <v>5975</v>
      </c>
      <c r="J7409" s="99">
        <v>45436</v>
      </c>
      <c r="K7409" s="107">
        <v>10000000</v>
      </c>
      <c r="L7409" s="98" t="s">
        <v>9127</v>
      </c>
      <c r="M7409" s="23">
        <v>1080</v>
      </c>
      <c r="N7409" s="23">
        <v>1</v>
      </c>
      <c r="O7409" s="107">
        <v>10000000</v>
      </c>
      <c r="P7409" s="23">
        <v>180</v>
      </c>
      <c r="Q7409" s="23">
        <v>2</v>
      </c>
      <c r="R7409" s="23">
        <v>2</v>
      </c>
      <c r="S7409" s="23">
        <v>0</v>
      </c>
      <c r="T7409" s="47">
        <v>10</v>
      </c>
      <c r="U7409" s="98" t="s">
        <v>111</v>
      </c>
      <c r="V7409" s="98" t="s">
        <v>3139</v>
      </c>
      <c r="W7409" s="69">
        <f t="shared" si="230"/>
        <v>3.2019656513523946E-2</v>
      </c>
    </row>
    <row r="7410" spans="1:23">
      <c r="A7410" s="98">
        <f t="shared" si="231"/>
        <v>1028</v>
      </c>
      <c r="B7410" s="99">
        <v>44408</v>
      </c>
      <c r="C7410" s="23">
        <v>5007</v>
      </c>
      <c r="D7410" s="23">
        <v>9</v>
      </c>
      <c r="E7410" s="98" t="s">
        <v>49</v>
      </c>
      <c r="F7410" s="98" t="s">
        <v>53</v>
      </c>
      <c r="G7410" s="98" t="s">
        <v>4242</v>
      </c>
      <c r="H7410" s="98" t="s">
        <v>9126</v>
      </c>
      <c r="I7410" s="98" t="s">
        <v>5975</v>
      </c>
      <c r="J7410" s="99">
        <v>45436</v>
      </c>
      <c r="K7410" s="107">
        <v>20000000</v>
      </c>
      <c r="L7410" s="98" t="s">
        <v>9127</v>
      </c>
      <c r="M7410" s="23">
        <v>1080</v>
      </c>
      <c r="N7410" s="23">
        <v>1</v>
      </c>
      <c r="O7410" s="107">
        <v>20000000</v>
      </c>
      <c r="P7410" s="23">
        <v>180</v>
      </c>
      <c r="Q7410" s="23">
        <v>2</v>
      </c>
      <c r="R7410" s="23">
        <v>2</v>
      </c>
      <c r="S7410" s="23">
        <v>0</v>
      </c>
      <c r="T7410" s="47">
        <v>20</v>
      </c>
      <c r="U7410" s="98" t="s">
        <v>111</v>
      </c>
      <c r="V7410" s="98" t="s">
        <v>3139</v>
      </c>
      <c r="W7410" s="69">
        <f t="shared" si="230"/>
        <v>6.4039313027047892E-2</v>
      </c>
    </row>
    <row r="7411" spans="1:23">
      <c r="A7411" s="98">
        <f t="shared" si="231"/>
        <v>1028</v>
      </c>
      <c r="B7411" s="99">
        <v>44408</v>
      </c>
      <c r="C7411" s="23">
        <v>5008</v>
      </c>
      <c r="D7411" s="23">
        <v>9</v>
      </c>
      <c r="E7411" s="98" t="s">
        <v>49</v>
      </c>
      <c r="F7411" s="98" t="s">
        <v>53</v>
      </c>
      <c r="G7411" s="98" t="s">
        <v>4242</v>
      </c>
      <c r="H7411" s="98" t="s">
        <v>9126</v>
      </c>
      <c r="I7411" s="98" t="s">
        <v>5975</v>
      </c>
      <c r="J7411" s="99">
        <v>45436</v>
      </c>
      <c r="K7411" s="107">
        <v>30000000</v>
      </c>
      <c r="L7411" s="98" t="s">
        <v>9127</v>
      </c>
      <c r="M7411" s="23">
        <v>1080</v>
      </c>
      <c r="N7411" s="23">
        <v>1</v>
      </c>
      <c r="O7411" s="107">
        <v>30000000</v>
      </c>
      <c r="P7411" s="23">
        <v>360</v>
      </c>
      <c r="Q7411" s="23">
        <v>2</v>
      </c>
      <c r="R7411" s="23">
        <v>2</v>
      </c>
      <c r="S7411" s="23">
        <v>0</v>
      </c>
      <c r="T7411" s="47">
        <v>30.041232000000001</v>
      </c>
      <c r="U7411" s="98" t="s">
        <v>111</v>
      </c>
      <c r="V7411" s="98" t="s">
        <v>3139</v>
      </c>
      <c r="W7411" s="69">
        <f t="shared" si="230"/>
        <v>9.6190992988308396E-2</v>
      </c>
    </row>
    <row r="7412" spans="1:23">
      <c r="A7412" s="98">
        <f t="shared" si="231"/>
        <v>1758</v>
      </c>
      <c r="B7412" s="99">
        <v>44408</v>
      </c>
      <c r="C7412" s="23">
        <v>5009</v>
      </c>
      <c r="D7412" s="23">
        <v>9</v>
      </c>
      <c r="E7412" s="98" t="s">
        <v>49</v>
      </c>
      <c r="F7412" s="98" t="s">
        <v>53</v>
      </c>
      <c r="G7412" s="98" t="s">
        <v>4242</v>
      </c>
      <c r="H7412" s="98" t="s">
        <v>9126</v>
      </c>
      <c r="I7412" s="98" t="s">
        <v>5975</v>
      </c>
      <c r="J7412" s="99">
        <v>46166</v>
      </c>
      <c r="K7412" s="107">
        <v>10000000</v>
      </c>
      <c r="L7412" s="98" t="s">
        <v>9127</v>
      </c>
      <c r="M7412" s="23">
        <v>1800</v>
      </c>
      <c r="N7412" s="23">
        <v>1</v>
      </c>
      <c r="O7412" s="107">
        <v>10000000</v>
      </c>
      <c r="P7412" s="23">
        <v>180</v>
      </c>
      <c r="Q7412" s="23">
        <v>2</v>
      </c>
      <c r="R7412" s="23">
        <v>2</v>
      </c>
      <c r="S7412" s="23">
        <v>0</v>
      </c>
      <c r="T7412" s="47">
        <v>10</v>
      </c>
      <c r="U7412" s="98" t="s">
        <v>111</v>
      </c>
      <c r="V7412" s="98" t="s">
        <v>3139</v>
      </c>
      <c r="W7412" s="69">
        <f t="shared" si="230"/>
        <v>5.4757350341220909E-2</v>
      </c>
    </row>
    <row r="7413" spans="1:23">
      <c r="A7413" s="98">
        <f t="shared" si="231"/>
        <v>1029</v>
      </c>
      <c r="B7413" s="99">
        <v>44408</v>
      </c>
      <c r="C7413" s="23">
        <v>5010</v>
      </c>
      <c r="D7413" s="23">
        <v>9</v>
      </c>
      <c r="E7413" s="98" t="s">
        <v>49</v>
      </c>
      <c r="F7413" s="98" t="s">
        <v>53</v>
      </c>
      <c r="G7413" s="98" t="s">
        <v>4242</v>
      </c>
      <c r="H7413" s="98" t="s">
        <v>9126</v>
      </c>
      <c r="I7413" s="98" t="s">
        <v>6277</v>
      </c>
      <c r="J7413" s="99">
        <v>45437</v>
      </c>
      <c r="K7413" s="107">
        <v>15000000</v>
      </c>
      <c r="L7413" s="98" t="s">
        <v>9127</v>
      </c>
      <c r="M7413" s="23">
        <v>1080</v>
      </c>
      <c r="N7413" s="23">
        <v>1</v>
      </c>
      <c r="O7413" s="107">
        <v>15000000</v>
      </c>
      <c r="P7413" s="23">
        <v>180</v>
      </c>
      <c r="Q7413" s="23">
        <v>2</v>
      </c>
      <c r="R7413" s="23">
        <v>2</v>
      </c>
      <c r="S7413" s="23">
        <v>0</v>
      </c>
      <c r="T7413" s="47">
        <v>15</v>
      </c>
      <c r="U7413" s="98" t="s">
        <v>111</v>
      </c>
      <c r="V7413" s="98" t="s">
        <v>3139</v>
      </c>
      <c r="W7413" s="69">
        <f t="shared" si="230"/>
        <v>4.8076206058972969E-2</v>
      </c>
    </row>
    <row r="7414" spans="1:23">
      <c r="A7414" s="98">
        <f t="shared" si="231"/>
        <v>1029</v>
      </c>
      <c r="B7414" s="99">
        <v>44408</v>
      </c>
      <c r="C7414" s="23">
        <v>5011</v>
      </c>
      <c r="D7414" s="23">
        <v>9</v>
      </c>
      <c r="E7414" s="98" t="s">
        <v>49</v>
      </c>
      <c r="F7414" s="98" t="s">
        <v>53</v>
      </c>
      <c r="G7414" s="98" t="s">
        <v>4242</v>
      </c>
      <c r="H7414" s="98" t="s">
        <v>9126</v>
      </c>
      <c r="I7414" s="98" t="s">
        <v>6277</v>
      </c>
      <c r="J7414" s="99">
        <v>45437</v>
      </c>
      <c r="K7414" s="107">
        <v>5600000</v>
      </c>
      <c r="L7414" s="98" t="s">
        <v>9127</v>
      </c>
      <c r="M7414" s="23">
        <v>1080</v>
      </c>
      <c r="N7414" s="23">
        <v>1</v>
      </c>
      <c r="O7414" s="107">
        <v>5600000</v>
      </c>
      <c r="P7414" s="23">
        <v>180</v>
      </c>
      <c r="Q7414" s="23">
        <v>2</v>
      </c>
      <c r="R7414" s="23">
        <v>2</v>
      </c>
      <c r="S7414" s="23">
        <v>0</v>
      </c>
      <c r="T7414" s="47">
        <v>5.6</v>
      </c>
      <c r="U7414" s="98" t="s">
        <v>111</v>
      </c>
      <c r="V7414" s="98" t="s">
        <v>3139</v>
      </c>
      <c r="W7414" s="69">
        <f t="shared" si="230"/>
        <v>1.7948450262016573E-2</v>
      </c>
    </row>
    <row r="7415" spans="1:23">
      <c r="A7415" s="98">
        <f t="shared" si="231"/>
        <v>1029</v>
      </c>
      <c r="B7415" s="99">
        <v>44408</v>
      </c>
      <c r="C7415" s="23">
        <v>5012</v>
      </c>
      <c r="D7415" s="23">
        <v>9</v>
      </c>
      <c r="E7415" s="98" t="s">
        <v>49</v>
      </c>
      <c r="F7415" s="98" t="s">
        <v>53</v>
      </c>
      <c r="G7415" s="98" t="s">
        <v>4242</v>
      </c>
      <c r="H7415" s="98" t="s">
        <v>9126</v>
      </c>
      <c r="I7415" s="98" t="s">
        <v>6277</v>
      </c>
      <c r="J7415" s="99">
        <v>45437</v>
      </c>
      <c r="K7415" s="107">
        <v>16000000</v>
      </c>
      <c r="L7415" s="98" t="s">
        <v>9127</v>
      </c>
      <c r="M7415" s="23">
        <v>1080</v>
      </c>
      <c r="N7415" s="23">
        <v>1</v>
      </c>
      <c r="O7415" s="107">
        <v>16000000</v>
      </c>
      <c r="P7415" s="23">
        <v>180</v>
      </c>
      <c r="Q7415" s="23">
        <v>2</v>
      </c>
      <c r="R7415" s="23">
        <v>2</v>
      </c>
      <c r="S7415" s="23">
        <v>0</v>
      </c>
      <c r="T7415" s="47">
        <v>16</v>
      </c>
      <c r="U7415" s="98" t="s">
        <v>111</v>
      </c>
      <c r="V7415" s="98" t="s">
        <v>3139</v>
      </c>
      <c r="W7415" s="69">
        <f t="shared" si="230"/>
        <v>5.1281286462904495E-2</v>
      </c>
    </row>
    <row r="7416" spans="1:23">
      <c r="A7416" s="98">
        <f t="shared" si="231"/>
        <v>1029</v>
      </c>
      <c r="B7416" s="99">
        <v>44408</v>
      </c>
      <c r="C7416" s="23">
        <v>5013</v>
      </c>
      <c r="D7416" s="23">
        <v>9</v>
      </c>
      <c r="E7416" s="98" t="s">
        <v>49</v>
      </c>
      <c r="F7416" s="98" t="s">
        <v>53</v>
      </c>
      <c r="G7416" s="98" t="s">
        <v>4242</v>
      </c>
      <c r="H7416" s="98" t="s">
        <v>9126</v>
      </c>
      <c r="I7416" s="98" t="s">
        <v>6277</v>
      </c>
      <c r="J7416" s="99">
        <v>45437</v>
      </c>
      <c r="K7416" s="107">
        <v>11000000</v>
      </c>
      <c r="L7416" s="98" t="s">
        <v>9127</v>
      </c>
      <c r="M7416" s="23">
        <v>1080</v>
      </c>
      <c r="N7416" s="23">
        <v>1</v>
      </c>
      <c r="O7416" s="107">
        <v>11000000</v>
      </c>
      <c r="P7416" s="23">
        <v>180</v>
      </c>
      <c r="Q7416" s="23">
        <v>2</v>
      </c>
      <c r="R7416" s="23">
        <v>2</v>
      </c>
      <c r="S7416" s="23">
        <v>0</v>
      </c>
      <c r="T7416" s="47">
        <v>11</v>
      </c>
      <c r="U7416" s="98" t="s">
        <v>111</v>
      </c>
      <c r="V7416" s="98" t="s">
        <v>3139</v>
      </c>
      <c r="W7416" s="69">
        <f t="shared" si="230"/>
        <v>3.5255884443246836E-2</v>
      </c>
    </row>
    <row r="7417" spans="1:23">
      <c r="A7417" s="98">
        <f t="shared" si="231"/>
        <v>1759</v>
      </c>
      <c r="B7417" s="99">
        <v>44408</v>
      </c>
      <c r="C7417" s="23">
        <v>5014</v>
      </c>
      <c r="D7417" s="23">
        <v>9</v>
      </c>
      <c r="E7417" s="98" t="s">
        <v>49</v>
      </c>
      <c r="F7417" s="98" t="s">
        <v>53</v>
      </c>
      <c r="G7417" s="98" t="s">
        <v>4242</v>
      </c>
      <c r="H7417" s="98" t="s">
        <v>9126</v>
      </c>
      <c r="I7417" s="98" t="s">
        <v>6277</v>
      </c>
      <c r="J7417" s="99">
        <v>46167</v>
      </c>
      <c r="K7417" s="107">
        <v>20000000</v>
      </c>
      <c r="L7417" s="98" t="s">
        <v>9127</v>
      </c>
      <c r="M7417" s="23">
        <v>1800</v>
      </c>
      <c r="N7417" s="23">
        <v>1</v>
      </c>
      <c r="O7417" s="107">
        <v>20000000</v>
      </c>
      <c r="P7417" s="23">
        <v>180</v>
      </c>
      <c r="Q7417" s="23">
        <v>2</v>
      </c>
      <c r="R7417" s="23">
        <v>2</v>
      </c>
      <c r="S7417" s="23">
        <v>0</v>
      </c>
      <c r="T7417" s="47">
        <v>20</v>
      </c>
      <c r="U7417" s="98" t="s">
        <v>111</v>
      </c>
      <c r="V7417" s="98" t="s">
        <v>3139</v>
      </c>
      <c r="W7417" s="69">
        <f t="shared" si="230"/>
        <v>0.10957699573402456</v>
      </c>
    </row>
    <row r="7418" spans="1:23">
      <c r="A7418" s="98">
        <f t="shared" si="231"/>
        <v>1394</v>
      </c>
      <c r="B7418" s="99">
        <v>44408</v>
      </c>
      <c r="C7418" s="23">
        <v>5015</v>
      </c>
      <c r="D7418" s="23">
        <v>9</v>
      </c>
      <c r="E7418" s="98" t="s">
        <v>49</v>
      </c>
      <c r="F7418" s="98" t="s">
        <v>53</v>
      </c>
      <c r="G7418" s="98" t="s">
        <v>4242</v>
      </c>
      <c r="H7418" s="98" t="s">
        <v>9126</v>
      </c>
      <c r="I7418" s="98" t="s">
        <v>6277</v>
      </c>
      <c r="J7418" s="99">
        <v>45802</v>
      </c>
      <c r="K7418" s="107">
        <v>13000000</v>
      </c>
      <c r="L7418" s="98" t="s">
        <v>9127</v>
      </c>
      <c r="M7418" s="23">
        <v>1440</v>
      </c>
      <c r="N7418" s="23">
        <v>1</v>
      </c>
      <c r="O7418" s="107">
        <v>13000000</v>
      </c>
      <c r="P7418" s="23">
        <v>30</v>
      </c>
      <c r="Q7418" s="23">
        <v>2</v>
      </c>
      <c r="R7418" s="23">
        <v>2</v>
      </c>
      <c r="S7418" s="23">
        <v>0</v>
      </c>
      <c r="T7418" s="47">
        <v>12.458334000000001</v>
      </c>
      <c r="U7418" s="98" t="s">
        <v>111</v>
      </c>
      <c r="V7418" s="98" t="s">
        <v>3139</v>
      </c>
      <c r="W7418" s="69">
        <f t="shared" si="230"/>
        <v>5.4093651373793288E-2</v>
      </c>
    </row>
    <row r="7419" spans="1:23">
      <c r="A7419" s="98">
        <f t="shared" si="231"/>
        <v>663</v>
      </c>
      <c r="B7419" s="99">
        <v>44408</v>
      </c>
      <c r="C7419" s="23">
        <v>5016</v>
      </c>
      <c r="D7419" s="23">
        <v>9</v>
      </c>
      <c r="E7419" s="98" t="s">
        <v>49</v>
      </c>
      <c r="F7419" s="98" t="s">
        <v>53</v>
      </c>
      <c r="G7419" s="98" t="s">
        <v>4242</v>
      </c>
      <c r="H7419" s="98" t="s">
        <v>9126</v>
      </c>
      <c r="I7419" s="98" t="s">
        <v>6277</v>
      </c>
      <c r="J7419" s="99">
        <v>45071</v>
      </c>
      <c r="K7419" s="107">
        <v>20000000</v>
      </c>
      <c r="L7419" s="98" t="s">
        <v>9127</v>
      </c>
      <c r="M7419" s="23">
        <v>720</v>
      </c>
      <c r="N7419" s="23">
        <v>1</v>
      </c>
      <c r="O7419" s="107">
        <v>20000000</v>
      </c>
      <c r="P7419" s="23">
        <v>180</v>
      </c>
      <c r="Q7419" s="23">
        <v>2</v>
      </c>
      <c r="R7419" s="23">
        <v>2</v>
      </c>
      <c r="S7419" s="23">
        <v>0</v>
      </c>
      <c r="T7419" s="47">
        <v>20</v>
      </c>
      <c r="U7419" s="98" t="s">
        <v>111</v>
      </c>
      <c r="V7419" s="98" t="s">
        <v>3139</v>
      </c>
      <c r="W7419" s="69">
        <f t="shared" si="230"/>
        <v>4.1301619199350929E-2</v>
      </c>
    </row>
    <row r="7420" spans="1:23">
      <c r="A7420" s="98">
        <f t="shared" si="231"/>
        <v>1029</v>
      </c>
      <c r="B7420" s="99">
        <v>44408</v>
      </c>
      <c r="C7420" s="23">
        <v>5017</v>
      </c>
      <c r="D7420" s="23">
        <v>9</v>
      </c>
      <c r="E7420" s="98" t="s">
        <v>49</v>
      </c>
      <c r="F7420" s="98" t="s">
        <v>53</v>
      </c>
      <c r="G7420" s="98" t="s">
        <v>4242</v>
      </c>
      <c r="H7420" s="98" t="s">
        <v>9126</v>
      </c>
      <c r="I7420" s="98" t="s">
        <v>6277</v>
      </c>
      <c r="J7420" s="99">
        <v>45437</v>
      </c>
      <c r="K7420" s="107">
        <v>20000000</v>
      </c>
      <c r="L7420" s="98" t="s">
        <v>9127</v>
      </c>
      <c r="M7420" s="23">
        <v>1080</v>
      </c>
      <c r="N7420" s="23">
        <v>1</v>
      </c>
      <c r="O7420" s="107">
        <v>20000000</v>
      </c>
      <c r="P7420" s="23">
        <v>360</v>
      </c>
      <c r="Q7420" s="23">
        <v>2</v>
      </c>
      <c r="R7420" s="23">
        <v>2</v>
      </c>
      <c r="S7420" s="23">
        <v>0</v>
      </c>
      <c r="T7420" s="47">
        <v>20</v>
      </c>
      <c r="U7420" s="98" t="s">
        <v>111</v>
      </c>
      <c r="V7420" s="98" t="s">
        <v>3139</v>
      </c>
      <c r="W7420" s="69">
        <f t="shared" si="230"/>
        <v>6.410160807863062E-2</v>
      </c>
    </row>
    <row r="7421" spans="1:23">
      <c r="A7421" s="98">
        <f t="shared" si="231"/>
        <v>1759</v>
      </c>
      <c r="B7421" s="99">
        <v>44408</v>
      </c>
      <c r="C7421" s="23">
        <v>5018</v>
      </c>
      <c r="D7421" s="23">
        <v>9</v>
      </c>
      <c r="E7421" s="98" t="s">
        <v>49</v>
      </c>
      <c r="F7421" s="98" t="s">
        <v>53</v>
      </c>
      <c r="G7421" s="98" t="s">
        <v>4242</v>
      </c>
      <c r="H7421" s="98" t="s">
        <v>9126</v>
      </c>
      <c r="I7421" s="98" t="s">
        <v>6277</v>
      </c>
      <c r="J7421" s="99">
        <v>46167</v>
      </c>
      <c r="K7421" s="107">
        <v>6000000</v>
      </c>
      <c r="L7421" s="98" t="s">
        <v>9127</v>
      </c>
      <c r="M7421" s="23">
        <v>1800</v>
      </c>
      <c r="N7421" s="23">
        <v>1</v>
      </c>
      <c r="O7421" s="107">
        <v>6000000</v>
      </c>
      <c r="P7421" s="23">
        <v>180</v>
      </c>
      <c r="Q7421" s="23">
        <v>2</v>
      </c>
      <c r="R7421" s="23">
        <v>2</v>
      </c>
      <c r="S7421" s="23">
        <v>0</v>
      </c>
      <c r="T7421" s="47">
        <v>6</v>
      </c>
      <c r="U7421" s="98" t="s">
        <v>111</v>
      </c>
      <c r="V7421" s="98" t="s">
        <v>3139</v>
      </c>
      <c r="W7421" s="69">
        <f t="shared" si="230"/>
        <v>3.2873098720207362E-2</v>
      </c>
    </row>
    <row r="7422" spans="1:23">
      <c r="A7422" s="98">
        <f t="shared" si="231"/>
        <v>1759</v>
      </c>
      <c r="B7422" s="99">
        <v>44408</v>
      </c>
      <c r="C7422" s="23">
        <v>5019</v>
      </c>
      <c r="D7422" s="23">
        <v>9</v>
      </c>
      <c r="E7422" s="98" t="s">
        <v>49</v>
      </c>
      <c r="F7422" s="98" t="s">
        <v>53</v>
      </c>
      <c r="G7422" s="98" t="s">
        <v>4242</v>
      </c>
      <c r="H7422" s="98" t="s">
        <v>9126</v>
      </c>
      <c r="I7422" s="98" t="s">
        <v>6277</v>
      </c>
      <c r="J7422" s="99">
        <v>46167</v>
      </c>
      <c r="K7422" s="107">
        <v>11000000</v>
      </c>
      <c r="L7422" s="98" t="s">
        <v>9127</v>
      </c>
      <c r="M7422" s="23">
        <v>1800</v>
      </c>
      <c r="N7422" s="23">
        <v>1</v>
      </c>
      <c r="O7422" s="107">
        <v>11000000</v>
      </c>
      <c r="P7422" s="23">
        <v>180</v>
      </c>
      <c r="Q7422" s="23">
        <v>2</v>
      </c>
      <c r="R7422" s="23">
        <v>2</v>
      </c>
      <c r="S7422" s="23">
        <v>0</v>
      </c>
      <c r="T7422" s="47">
        <v>11</v>
      </c>
      <c r="U7422" s="98" t="s">
        <v>111</v>
      </c>
      <c r="V7422" s="98" t="s">
        <v>3139</v>
      </c>
      <c r="W7422" s="69">
        <f t="shared" si="230"/>
        <v>6.0267347653713499E-2</v>
      </c>
    </row>
    <row r="7423" spans="1:23">
      <c r="A7423" s="98">
        <f t="shared" si="231"/>
        <v>1029</v>
      </c>
      <c r="B7423" s="99">
        <v>44408</v>
      </c>
      <c r="C7423" s="23">
        <v>5020</v>
      </c>
      <c r="D7423" s="23">
        <v>9</v>
      </c>
      <c r="E7423" s="98" t="s">
        <v>49</v>
      </c>
      <c r="F7423" s="98" t="s">
        <v>53</v>
      </c>
      <c r="G7423" s="98" t="s">
        <v>4242</v>
      </c>
      <c r="H7423" s="98" t="s">
        <v>9126</v>
      </c>
      <c r="I7423" s="98" t="s">
        <v>6277</v>
      </c>
      <c r="J7423" s="99">
        <v>45437</v>
      </c>
      <c r="K7423" s="107">
        <v>10100000</v>
      </c>
      <c r="L7423" s="98" t="s">
        <v>9127</v>
      </c>
      <c r="M7423" s="23">
        <v>1080</v>
      </c>
      <c r="N7423" s="23">
        <v>1</v>
      </c>
      <c r="O7423" s="107">
        <v>10100000</v>
      </c>
      <c r="P7423" s="23">
        <v>360</v>
      </c>
      <c r="Q7423" s="23">
        <v>2</v>
      </c>
      <c r="R7423" s="23">
        <v>2</v>
      </c>
      <c r="S7423" s="23">
        <v>0</v>
      </c>
      <c r="T7423" s="47">
        <v>10.1</v>
      </c>
      <c r="U7423" s="98" t="s">
        <v>111</v>
      </c>
      <c r="V7423" s="98" t="s">
        <v>3139</v>
      </c>
      <c r="W7423" s="69">
        <f t="shared" si="230"/>
        <v>3.2371312079708461E-2</v>
      </c>
    </row>
    <row r="7424" spans="1:23">
      <c r="A7424" s="98">
        <f t="shared" si="231"/>
        <v>1759</v>
      </c>
      <c r="B7424" s="99">
        <v>44408</v>
      </c>
      <c r="C7424" s="23">
        <v>5021</v>
      </c>
      <c r="D7424" s="23">
        <v>9</v>
      </c>
      <c r="E7424" s="98" t="s">
        <v>49</v>
      </c>
      <c r="F7424" s="98" t="s">
        <v>53</v>
      </c>
      <c r="G7424" s="98" t="s">
        <v>4242</v>
      </c>
      <c r="H7424" s="98" t="s">
        <v>9126</v>
      </c>
      <c r="I7424" s="98" t="s">
        <v>6277</v>
      </c>
      <c r="J7424" s="99">
        <v>46167</v>
      </c>
      <c r="K7424" s="107">
        <v>6000000</v>
      </c>
      <c r="L7424" s="98" t="s">
        <v>9127</v>
      </c>
      <c r="M7424" s="23">
        <v>1800</v>
      </c>
      <c r="N7424" s="23">
        <v>1</v>
      </c>
      <c r="O7424" s="107">
        <v>6000000</v>
      </c>
      <c r="P7424" s="23">
        <v>180</v>
      </c>
      <c r="Q7424" s="23">
        <v>2</v>
      </c>
      <c r="R7424" s="23">
        <v>2</v>
      </c>
      <c r="S7424" s="23">
        <v>0</v>
      </c>
      <c r="T7424" s="47">
        <v>6</v>
      </c>
      <c r="U7424" s="98" t="s">
        <v>111</v>
      </c>
      <c r="V7424" s="98" t="s">
        <v>3139</v>
      </c>
      <c r="W7424" s="69">
        <f t="shared" si="230"/>
        <v>3.2873098720207362E-2</v>
      </c>
    </row>
    <row r="7425" spans="1:23">
      <c r="A7425" s="98">
        <f t="shared" si="231"/>
        <v>663</v>
      </c>
      <c r="B7425" s="99">
        <v>44408</v>
      </c>
      <c r="C7425" s="23">
        <v>5022</v>
      </c>
      <c r="D7425" s="23">
        <v>9</v>
      </c>
      <c r="E7425" s="98" t="s">
        <v>49</v>
      </c>
      <c r="F7425" s="98" t="s">
        <v>53</v>
      </c>
      <c r="G7425" s="98" t="s">
        <v>4242</v>
      </c>
      <c r="H7425" s="98" t="s">
        <v>9126</v>
      </c>
      <c r="I7425" s="98" t="s">
        <v>6277</v>
      </c>
      <c r="J7425" s="99">
        <v>45071</v>
      </c>
      <c r="K7425" s="107">
        <v>7000000</v>
      </c>
      <c r="L7425" s="98" t="s">
        <v>9127</v>
      </c>
      <c r="M7425" s="23">
        <v>720</v>
      </c>
      <c r="N7425" s="23">
        <v>1</v>
      </c>
      <c r="O7425" s="107">
        <v>7000000</v>
      </c>
      <c r="P7425" s="23">
        <v>90</v>
      </c>
      <c r="Q7425" s="23">
        <v>2</v>
      </c>
      <c r="R7425" s="23">
        <v>2</v>
      </c>
      <c r="S7425" s="23">
        <v>0</v>
      </c>
      <c r="T7425" s="47">
        <v>7</v>
      </c>
      <c r="U7425" s="98" t="s">
        <v>111</v>
      </c>
      <c r="V7425" s="98" t="s">
        <v>3139</v>
      </c>
      <c r="W7425" s="69">
        <f t="shared" si="230"/>
        <v>1.4455566719772822E-2</v>
      </c>
    </row>
    <row r="7426" spans="1:23">
      <c r="A7426" s="98">
        <f t="shared" si="231"/>
        <v>1029</v>
      </c>
      <c r="B7426" s="99">
        <v>44408</v>
      </c>
      <c r="C7426" s="23">
        <v>5023</v>
      </c>
      <c r="D7426" s="23">
        <v>9</v>
      </c>
      <c r="E7426" s="98" t="s">
        <v>49</v>
      </c>
      <c r="F7426" s="98" t="s">
        <v>53</v>
      </c>
      <c r="G7426" s="98" t="s">
        <v>4242</v>
      </c>
      <c r="H7426" s="98" t="s">
        <v>9126</v>
      </c>
      <c r="I7426" s="98" t="s">
        <v>6277</v>
      </c>
      <c r="J7426" s="99">
        <v>45437</v>
      </c>
      <c r="K7426" s="107">
        <v>7000000</v>
      </c>
      <c r="L7426" s="98" t="s">
        <v>9127</v>
      </c>
      <c r="M7426" s="23">
        <v>1080</v>
      </c>
      <c r="N7426" s="23">
        <v>1</v>
      </c>
      <c r="O7426" s="107">
        <v>7000000</v>
      </c>
      <c r="P7426" s="23">
        <v>180</v>
      </c>
      <c r="Q7426" s="23">
        <v>2</v>
      </c>
      <c r="R7426" s="23">
        <v>2</v>
      </c>
      <c r="S7426" s="23">
        <v>0</v>
      </c>
      <c r="T7426" s="47">
        <v>7</v>
      </c>
      <c r="U7426" s="98" t="s">
        <v>111</v>
      </c>
      <c r="V7426" s="98" t="s">
        <v>3139</v>
      </c>
      <c r="W7426" s="69">
        <f t="shared" ref="W7426:W7489" si="232">+T7426/SUM($T$2:$T$5848)*A7426</f>
        <v>2.2435562827520718E-2</v>
      </c>
    </row>
    <row r="7427" spans="1:23">
      <c r="A7427" s="98">
        <f t="shared" ref="A7427:A7490" si="233">+J7427-B7427</f>
        <v>1029</v>
      </c>
      <c r="B7427" s="99">
        <v>44408</v>
      </c>
      <c r="C7427" s="23">
        <v>5024</v>
      </c>
      <c r="D7427" s="23">
        <v>9</v>
      </c>
      <c r="E7427" s="98" t="s">
        <v>49</v>
      </c>
      <c r="F7427" s="98" t="s">
        <v>53</v>
      </c>
      <c r="G7427" s="98" t="s">
        <v>4242</v>
      </c>
      <c r="H7427" s="98" t="s">
        <v>9126</v>
      </c>
      <c r="I7427" s="98" t="s">
        <v>6277</v>
      </c>
      <c r="J7427" s="99">
        <v>45437</v>
      </c>
      <c r="K7427" s="107">
        <v>15000000</v>
      </c>
      <c r="L7427" s="98" t="s">
        <v>9127</v>
      </c>
      <c r="M7427" s="23">
        <v>1080</v>
      </c>
      <c r="N7427" s="23">
        <v>1</v>
      </c>
      <c r="O7427" s="107">
        <v>15000000</v>
      </c>
      <c r="P7427" s="23">
        <v>30</v>
      </c>
      <c r="Q7427" s="23">
        <v>2</v>
      </c>
      <c r="R7427" s="23">
        <v>2</v>
      </c>
      <c r="S7427" s="23">
        <v>0</v>
      </c>
      <c r="T7427" s="47">
        <v>14.166665999999999</v>
      </c>
      <c r="U7427" s="98" t="s">
        <v>111</v>
      </c>
      <c r="V7427" s="98" t="s">
        <v>3139</v>
      </c>
      <c r="W7427" s="69">
        <f t="shared" si="232"/>
        <v>4.5405303585643084E-2</v>
      </c>
    </row>
    <row r="7428" spans="1:23">
      <c r="A7428" s="98">
        <f t="shared" si="233"/>
        <v>1759</v>
      </c>
      <c r="B7428" s="99">
        <v>44408</v>
      </c>
      <c r="C7428" s="23">
        <v>5025</v>
      </c>
      <c r="D7428" s="23">
        <v>9</v>
      </c>
      <c r="E7428" s="98" t="s">
        <v>49</v>
      </c>
      <c r="F7428" s="98" t="s">
        <v>53</v>
      </c>
      <c r="G7428" s="98" t="s">
        <v>4242</v>
      </c>
      <c r="H7428" s="98" t="s">
        <v>9126</v>
      </c>
      <c r="I7428" s="98" t="s">
        <v>6277</v>
      </c>
      <c r="J7428" s="99">
        <v>46167</v>
      </c>
      <c r="K7428" s="107">
        <v>5000000</v>
      </c>
      <c r="L7428" s="98" t="s">
        <v>9127</v>
      </c>
      <c r="M7428" s="23">
        <v>1800</v>
      </c>
      <c r="N7428" s="23">
        <v>1</v>
      </c>
      <c r="O7428" s="107">
        <v>5000000</v>
      </c>
      <c r="P7428" s="23">
        <v>180</v>
      </c>
      <c r="Q7428" s="23">
        <v>2</v>
      </c>
      <c r="R7428" s="23">
        <v>2</v>
      </c>
      <c r="S7428" s="23">
        <v>0</v>
      </c>
      <c r="T7428" s="47">
        <v>5</v>
      </c>
      <c r="U7428" s="98" t="s">
        <v>111</v>
      </c>
      <c r="V7428" s="98" t="s">
        <v>3139</v>
      </c>
      <c r="W7428" s="69">
        <f t="shared" si="232"/>
        <v>2.739424893350614E-2</v>
      </c>
    </row>
    <row r="7429" spans="1:23">
      <c r="A7429" s="98">
        <f t="shared" si="233"/>
        <v>1759</v>
      </c>
      <c r="B7429" s="99">
        <v>44408</v>
      </c>
      <c r="C7429" s="23">
        <v>5026</v>
      </c>
      <c r="D7429" s="23">
        <v>9</v>
      </c>
      <c r="E7429" s="98" t="s">
        <v>49</v>
      </c>
      <c r="F7429" s="98" t="s">
        <v>53</v>
      </c>
      <c r="G7429" s="98" t="s">
        <v>4242</v>
      </c>
      <c r="H7429" s="98" t="s">
        <v>9126</v>
      </c>
      <c r="I7429" s="98" t="s">
        <v>6277</v>
      </c>
      <c r="J7429" s="99">
        <v>46167</v>
      </c>
      <c r="K7429" s="107">
        <v>10000000</v>
      </c>
      <c r="L7429" s="98" t="s">
        <v>9127</v>
      </c>
      <c r="M7429" s="23">
        <v>1800</v>
      </c>
      <c r="N7429" s="23">
        <v>1</v>
      </c>
      <c r="O7429" s="107">
        <v>10000000</v>
      </c>
      <c r="P7429" s="23">
        <v>180</v>
      </c>
      <c r="Q7429" s="23">
        <v>2</v>
      </c>
      <c r="R7429" s="23">
        <v>2</v>
      </c>
      <c r="S7429" s="23">
        <v>0</v>
      </c>
      <c r="T7429" s="47">
        <v>10</v>
      </c>
      <c r="U7429" s="98" t="s">
        <v>111</v>
      </c>
      <c r="V7429" s="98" t="s">
        <v>3139</v>
      </c>
      <c r="W7429" s="69">
        <f t="shared" si="232"/>
        <v>5.478849786701228E-2</v>
      </c>
    </row>
    <row r="7430" spans="1:23">
      <c r="A7430" s="98">
        <f t="shared" si="233"/>
        <v>1759</v>
      </c>
      <c r="B7430" s="99">
        <v>44408</v>
      </c>
      <c r="C7430" s="23">
        <v>5027</v>
      </c>
      <c r="D7430" s="23">
        <v>9</v>
      </c>
      <c r="E7430" s="98" t="s">
        <v>49</v>
      </c>
      <c r="F7430" s="98" t="s">
        <v>53</v>
      </c>
      <c r="G7430" s="98" t="s">
        <v>4242</v>
      </c>
      <c r="H7430" s="98" t="s">
        <v>9126</v>
      </c>
      <c r="I7430" s="98" t="s">
        <v>6277</v>
      </c>
      <c r="J7430" s="99">
        <v>46167</v>
      </c>
      <c r="K7430" s="107">
        <v>25000000</v>
      </c>
      <c r="L7430" s="98" t="s">
        <v>9127</v>
      </c>
      <c r="M7430" s="23">
        <v>1800</v>
      </c>
      <c r="N7430" s="23">
        <v>1</v>
      </c>
      <c r="O7430" s="107">
        <v>25000000</v>
      </c>
      <c r="P7430" s="23">
        <v>180</v>
      </c>
      <c r="Q7430" s="23">
        <v>2</v>
      </c>
      <c r="R7430" s="23">
        <v>2</v>
      </c>
      <c r="S7430" s="23">
        <v>0</v>
      </c>
      <c r="T7430" s="47">
        <v>25.068913999999999</v>
      </c>
      <c r="U7430" s="98" t="s">
        <v>111</v>
      </c>
      <c r="V7430" s="98" t="s">
        <v>3139</v>
      </c>
      <c r="W7430" s="69">
        <f t="shared" si="232"/>
        <v>0.13734881412173142</v>
      </c>
    </row>
    <row r="7431" spans="1:23">
      <c r="A7431" s="98">
        <f t="shared" si="233"/>
        <v>1030</v>
      </c>
      <c r="B7431" s="99">
        <v>44408</v>
      </c>
      <c r="C7431" s="23">
        <v>5028</v>
      </c>
      <c r="D7431" s="23">
        <v>9</v>
      </c>
      <c r="E7431" s="98" t="s">
        <v>49</v>
      </c>
      <c r="F7431" s="98" t="s">
        <v>53</v>
      </c>
      <c r="G7431" s="98" t="s">
        <v>4242</v>
      </c>
      <c r="H7431" s="98" t="s">
        <v>9126</v>
      </c>
      <c r="I7431" s="98" t="s">
        <v>6096</v>
      </c>
      <c r="J7431" s="99">
        <v>45438</v>
      </c>
      <c r="K7431" s="107">
        <v>12000000</v>
      </c>
      <c r="L7431" s="98" t="s">
        <v>9127</v>
      </c>
      <c r="M7431" s="23">
        <v>1080</v>
      </c>
      <c r="N7431" s="23">
        <v>1</v>
      </c>
      <c r="O7431" s="107">
        <v>12000000</v>
      </c>
      <c r="P7431" s="23">
        <v>180</v>
      </c>
      <c r="Q7431" s="23">
        <v>2</v>
      </c>
      <c r="R7431" s="23">
        <v>2</v>
      </c>
      <c r="S7431" s="23">
        <v>0</v>
      </c>
      <c r="T7431" s="47">
        <v>12</v>
      </c>
      <c r="U7431" s="98" t="s">
        <v>111</v>
      </c>
      <c r="V7431" s="98" t="s">
        <v>3139</v>
      </c>
      <c r="W7431" s="69">
        <f t="shared" si="232"/>
        <v>3.8498341878128013E-2</v>
      </c>
    </row>
    <row r="7432" spans="1:23">
      <c r="A7432" s="98">
        <f t="shared" si="233"/>
        <v>1030</v>
      </c>
      <c r="B7432" s="99">
        <v>44408</v>
      </c>
      <c r="C7432" s="23">
        <v>5029</v>
      </c>
      <c r="D7432" s="23">
        <v>9</v>
      </c>
      <c r="E7432" s="98" t="s">
        <v>49</v>
      </c>
      <c r="F7432" s="98" t="s">
        <v>53</v>
      </c>
      <c r="G7432" s="98" t="s">
        <v>4242</v>
      </c>
      <c r="H7432" s="98" t="s">
        <v>9126</v>
      </c>
      <c r="I7432" s="98" t="s">
        <v>6096</v>
      </c>
      <c r="J7432" s="99">
        <v>45438</v>
      </c>
      <c r="K7432" s="107">
        <v>10000000</v>
      </c>
      <c r="L7432" s="98" t="s">
        <v>9127</v>
      </c>
      <c r="M7432" s="23">
        <v>1080</v>
      </c>
      <c r="N7432" s="23">
        <v>1</v>
      </c>
      <c r="O7432" s="107">
        <v>10000000</v>
      </c>
      <c r="P7432" s="23">
        <v>180</v>
      </c>
      <c r="Q7432" s="23">
        <v>2</v>
      </c>
      <c r="R7432" s="23">
        <v>2</v>
      </c>
      <c r="S7432" s="23">
        <v>0</v>
      </c>
      <c r="T7432" s="47">
        <v>10</v>
      </c>
      <c r="U7432" s="98" t="s">
        <v>111</v>
      </c>
      <c r="V7432" s="98" t="s">
        <v>3139</v>
      </c>
      <c r="W7432" s="69">
        <f t="shared" si="232"/>
        <v>3.2081951565106674E-2</v>
      </c>
    </row>
    <row r="7433" spans="1:23">
      <c r="A7433" s="98">
        <f t="shared" si="233"/>
        <v>1030</v>
      </c>
      <c r="B7433" s="99">
        <v>44408</v>
      </c>
      <c r="C7433" s="23">
        <v>5030</v>
      </c>
      <c r="D7433" s="23">
        <v>9</v>
      </c>
      <c r="E7433" s="98" t="s">
        <v>49</v>
      </c>
      <c r="F7433" s="98" t="s">
        <v>53</v>
      </c>
      <c r="G7433" s="98" t="s">
        <v>4242</v>
      </c>
      <c r="H7433" s="98" t="s">
        <v>9126</v>
      </c>
      <c r="I7433" s="98" t="s">
        <v>6096</v>
      </c>
      <c r="J7433" s="99">
        <v>45438</v>
      </c>
      <c r="K7433" s="107">
        <v>7500000</v>
      </c>
      <c r="L7433" s="98" t="s">
        <v>9127</v>
      </c>
      <c r="M7433" s="23">
        <v>1080</v>
      </c>
      <c r="N7433" s="23">
        <v>1</v>
      </c>
      <c r="O7433" s="107">
        <v>7500000</v>
      </c>
      <c r="P7433" s="23">
        <v>30</v>
      </c>
      <c r="Q7433" s="23">
        <v>2</v>
      </c>
      <c r="R7433" s="23">
        <v>2</v>
      </c>
      <c r="S7433" s="23">
        <v>0</v>
      </c>
      <c r="T7433" s="47">
        <v>7.0833339999999998</v>
      </c>
      <c r="U7433" s="98" t="s">
        <v>111</v>
      </c>
      <c r="V7433" s="98" t="s">
        <v>3139</v>
      </c>
      <c r="W7433" s="69">
        <f t="shared" si="232"/>
        <v>2.272471783074733E-2</v>
      </c>
    </row>
    <row r="7434" spans="1:23">
      <c r="A7434" s="98">
        <f t="shared" si="233"/>
        <v>1030</v>
      </c>
      <c r="B7434" s="99">
        <v>44408</v>
      </c>
      <c r="C7434" s="23">
        <v>5031</v>
      </c>
      <c r="D7434" s="23">
        <v>9</v>
      </c>
      <c r="E7434" s="98" t="s">
        <v>49</v>
      </c>
      <c r="F7434" s="98" t="s">
        <v>53</v>
      </c>
      <c r="G7434" s="98" t="s">
        <v>4242</v>
      </c>
      <c r="H7434" s="98" t="s">
        <v>9126</v>
      </c>
      <c r="I7434" s="98" t="s">
        <v>6096</v>
      </c>
      <c r="J7434" s="99">
        <v>45438</v>
      </c>
      <c r="K7434" s="107">
        <v>6000000</v>
      </c>
      <c r="L7434" s="98" t="s">
        <v>9127</v>
      </c>
      <c r="M7434" s="23">
        <v>1080</v>
      </c>
      <c r="N7434" s="23">
        <v>1</v>
      </c>
      <c r="O7434" s="107">
        <v>6000000</v>
      </c>
      <c r="P7434" s="23">
        <v>180</v>
      </c>
      <c r="Q7434" s="23">
        <v>2</v>
      </c>
      <c r="R7434" s="23">
        <v>2</v>
      </c>
      <c r="S7434" s="23">
        <v>0</v>
      </c>
      <c r="T7434" s="47">
        <v>6</v>
      </c>
      <c r="U7434" s="98" t="s">
        <v>111</v>
      </c>
      <c r="V7434" s="98" t="s">
        <v>3139</v>
      </c>
      <c r="W7434" s="69">
        <f t="shared" si="232"/>
        <v>1.9249170939064007E-2</v>
      </c>
    </row>
    <row r="7435" spans="1:23">
      <c r="A7435" s="98">
        <f t="shared" si="233"/>
        <v>1030</v>
      </c>
      <c r="B7435" s="99">
        <v>44408</v>
      </c>
      <c r="C7435" s="23">
        <v>5032</v>
      </c>
      <c r="D7435" s="23">
        <v>9</v>
      </c>
      <c r="E7435" s="98" t="s">
        <v>49</v>
      </c>
      <c r="F7435" s="98" t="s">
        <v>53</v>
      </c>
      <c r="G7435" s="98" t="s">
        <v>4242</v>
      </c>
      <c r="H7435" s="98" t="s">
        <v>9126</v>
      </c>
      <c r="I7435" s="98" t="s">
        <v>6096</v>
      </c>
      <c r="J7435" s="99">
        <v>45438</v>
      </c>
      <c r="K7435" s="107">
        <v>5500000</v>
      </c>
      <c r="L7435" s="98" t="s">
        <v>9127</v>
      </c>
      <c r="M7435" s="23">
        <v>1080</v>
      </c>
      <c r="N7435" s="23">
        <v>1</v>
      </c>
      <c r="O7435" s="107">
        <v>5500000</v>
      </c>
      <c r="P7435" s="23">
        <v>180</v>
      </c>
      <c r="Q7435" s="23">
        <v>2</v>
      </c>
      <c r="R7435" s="23">
        <v>2</v>
      </c>
      <c r="S7435" s="23">
        <v>0</v>
      </c>
      <c r="T7435" s="47">
        <v>5.5</v>
      </c>
      <c r="U7435" s="98" t="s">
        <v>111</v>
      </c>
      <c r="V7435" s="98" t="s">
        <v>3139</v>
      </c>
      <c r="W7435" s="69">
        <f t="shared" si="232"/>
        <v>1.7645073360808672E-2</v>
      </c>
    </row>
    <row r="7436" spans="1:23">
      <c r="A7436" s="98">
        <f t="shared" si="233"/>
        <v>1760</v>
      </c>
      <c r="B7436" s="99">
        <v>44408</v>
      </c>
      <c r="C7436" s="23">
        <v>5033</v>
      </c>
      <c r="D7436" s="23">
        <v>9</v>
      </c>
      <c r="E7436" s="98" t="s">
        <v>49</v>
      </c>
      <c r="F7436" s="98" t="s">
        <v>53</v>
      </c>
      <c r="G7436" s="98" t="s">
        <v>4242</v>
      </c>
      <c r="H7436" s="98" t="s">
        <v>9126</v>
      </c>
      <c r="I7436" s="98" t="s">
        <v>6096</v>
      </c>
      <c r="J7436" s="99">
        <v>46168</v>
      </c>
      <c r="K7436" s="107">
        <v>7000000</v>
      </c>
      <c r="L7436" s="98" t="s">
        <v>9127</v>
      </c>
      <c r="M7436" s="23">
        <v>1800</v>
      </c>
      <c r="N7436" s="23">
        <v>1</v>
      </c>
      <c r="O7436" s="107">
        <v>7000000</v>
      </c>
      <c r="P7436" s="23">
        <v>180</v>
      </c>
      <c r="Q7436" s="23">
        <v>2</v>
      </c>
      <c r="R7436" s="23">
        <v>2</v>
      </c>
      <c r="S7436" s="23">
        <v>0</v>
      </c>
      <c r="T7436" s="47">
        <v>7</v>
      </c>
      <c r="U7436" s="98" t="s">
        <v>111</v>
      </c>
      <c r="V7436" s="98" t="s">
        <v>3139</v>
      </c>
      <c r="W7436" s="69">
        <f t="shared" si="232"/>
        <v>3.837375177496255E-2</v>
      </c>
    </row>
    <row r="7437" spans="1:23">
      <c r="A7437" s="98">
        <f t="shared" si="233"/>
        <v>1030</v>
      </c>
      <c r="B7437" s="99">
        <v>44408</v>
      </c>
      <c r="C7437" s="23">
        <v>5034</v>
      </c>
      <c r="D7437" s="23">
        <v>9</v>
      </c>
      <c r="E7437" s="98" t="s">
        <v>49</v>
      </c>
      <c r="F7437" s="98" t="s">
        <v>53</v>
      </c>
      <c r="G7437" s="98" t="s">
        <v>4242</v>
      </c>
      <c r="H7437" s="98" t="s">
        <v>9126</v>
      </c>
      <c r="I7437" s="98" t="s">
        <v>6096</v>
      </c>
      <c r="J7437" s="99">
        <v>45438</v>
      </c>
      <c r="K7437" s="107">
        <v>30000000</v>
      </c>
      <c r="L7437" s="98" t="s">
        <v>9127</v>
      </c>
      <c r="M7437" s="23">
        <v>1080</v>
      </c>
      <c r="N7437" s="23">
        <v>1</v>
      </c>
      <c r="O7437" s="107">
        <v>30000000</v>
      </c>
      <c r="P7437" s="23">
        <v>360</v>
      </c>
      <c r="Q7437" s="23">
        <v>2</v>
      </c>
      <c r="R7437" s="23">
        <v>2</v>
      </c>
      <c r="S7437" s="23">
        <v>0</v>
      </c>
      <c r="T7437" s="47">
        <v>30</v>
      </c>
      <c r="U7437" s="98" t="s">
        <v>111</v>
      </c>
      <c r="V7437" s="98" t="s">
        <v>3139</v>
      </c>
      <c r="W7437" s="69">
        <f t="shared" si="232"/>
        <v>9.6245854695320029E-2</v>
      </c>
    </row>
    <row r="7438" spans="1:23">
      <c r="A7438" s="98">
        <f t="shared" si="233"/>
        <v>1030</v>
      </c>
      <c r="B7438" s="99">
        <v>44408</v>
      </c>
      <c r="C7438" s="23">
        <v>5035</v>
      </c>
      <c r="D7438" s="23">
        <v>9</v>
      </c>
      <c r="E7438" s="98" t="s">
        <v>49</v>
      </c>
      <c r="F7438" s="98" t="s">
        <v>53</v>
      </c>
      <c r="G7438" s="98" t="s">
        <v>4242</v>
      </c>
      <c r="H7438" s="98" t="s">
        <v>9126</v>
      </c>
      <c r="I7438" s="98" t="s">
        <v>6096</v>
      </c>
      <c r="J7438" s="99">
        <v>45438</v>
      </c>
      <c r="K7438" s="107">
        <v>10600000</v>
      </c>
      <c r="L7438" s="98" t="s">
        <v>9127</v>
      </c>
      <c r="M7438" s="23">
        <v>1080</v>
      </c>
      <c r="N7438" s="23">
        <v>1</v>
      </c>
      <c r="O7438" s="107">
        <v>10600000</v>
      </c>
      <c r="P7438" s="23">
        <v>180</v>
      </c>
      <c r="Q7438" s="23">
        <v>2</v>
      </c>
      <c r="R7438" s="23">
        <v>2</v>
      </c>
      <c r="S7438" s="23">
        <v>0</v>
      </c>
      <c r="T7438" s="47">
        <v>10.6</v>
      </c>
      <c r="U7438" s="98" t="s">
        <v>111</v>
      </c>
      <c r="V7438" s="98" t="s">
        <v>3139</v>
      </c>
      <c r="W7438" s="69">
        <f t="shared" si="232"/>
        <v>3.4006868659013076E-2</v>
      </c>
    </row>
    <row r="7439" spans="1:23">
      <c r="A7439" s="98">
        <f t="shared" si="233"/>
        <v>1030</v>
      </c>
      <c r="B7439" s="99">
        <v>44408</v>
      </c>
      <c r="C7439" s="23">
        <v>5036</v>
      </c>
      <c r="D7439" s="23">
        <v>9</v>
      </c>
      <c r="E7439" s="98" t="s">
        <v>49</v>
      </c>
      <c r="F7439" s="98" t="s">
        <v>53</v>
      </c>
      <c r="G7439" s="98" t="s">
        <v>4242</v>
      </c>
      <c r="H7439" s="98" t="s">
        <v>9126</v>
      </c>
      <c r="I7439" s="98" t="s">
        <v>6096</v>
      </c>
      <c r="J7439" s="99">
        <v>45438</v>
      </c>
      <c r="K7439" s="107">
        <v>10000000</v>
      </c>
      <c r="L7439" s="98" t="s">
        <v>9127</v>
      </c>
      <c r="M7439" s="23">
        <v>1080</v>
      </c>
      <c r="N7439" s="23">
        <v>1</v>
      </c>
      <c r="O7439" s="107">
        <v>10000000</v>
      </c>
      <c r="P7439" s="23">
        <v>360</v>
      </c>
      <c r="Q7439" s="23">
        <v>2</v>
      </c>
      <c r="R7439" s="23">
        <v>2</v>
      </c>
      <c r="S7439" s="23">
        <v>0</v>
      </c>
      <c r="T7439" s="47">
        <v>10</v>
      </c>
      <c r="U7439" s="98" t="s">
        <v>111</v>
      </c>
      <c r="V7439" s="98" t="s">
        <v>3139</v>
      </c>
      <c r="W7439" s="69">
        <f t="shared" si="232"/>
        <v>3.2081951565106674E-2</v>
      </c>
    </row>
    <row r="7440" spans="1:23">
      <c r="A7440" s="98">
        <f t="shared" si="233"/>
        <v>1760</v>
      </c>
      <c r="B7440" s="99">
        <v>44408</v>
      </c>
      <c r="C7440" s="23">
        <v>5037</v>
      </c>
      <c r="D7440" s="23">
        <v>9</v>
      </c>
      <c r="E7440" s="98" t="s">
        <v>49</v>
      </c>
      <c r="F7440" s="98" t="s">
        <v>53</v>
      </c>
      <c r="G7440" s="98" t="s">
        <v>4242</v>
      </c>
      <c r="H7440" s="98" t="s">
        <v>9126</v>
      </c>
      <c r="I7440" s="98" t="s">
        <v>6096</v>
      </c>
      <c r="J7440" s="99">
        <v>46168</v>
      </c>
      <c r="K7440" s="107">
        <v>20000000</v>
      </c>
      <c r="L7440" s="98" t="s">
        <v>9127</v>
      </c>
      <c r="M7440" s="23">
        <v>1800</v>
      </c>
      <c r="N7440" s="23">
        <v>1</v>
      </c>
      <c r="O7440" s="107">
        <v>20000000</v>
      </c>
      <c r="P7440" s="23">
        <v>180</v>
      </c>
      <c r="Q7440" s="23">
        <v>2</v>
      </c>
      <c r="R7440" s="23">
        <v>2</v>
      </c>
      <c r="S7440" s="23">
        <v>0</v>
      </c>
      <c r="T7440" s="47">
        <v>20</v>
      </c>
      <c r="U7440" s="98" t="s">
        <v>111</v>
      </c>
      <c r="V7440" s="98" t="s">
        <v>3139</v>
      </c>
      <c r="W7440" s="69">
        <f t="shared" si="232"/>
        <v>0.10963929078560729</v>
      </c>
    </row>
    <row r="7441" spans="1:23">
      <c r="A7441" s="98">
        <f t="shared" si="233"/>
        <v>1760</v>
      </c>
      <c r="B7441" s="99">
        <v>44408</v>
      </c>
      <c r="C7441" s="23">
        <v>5038</v>
      </c>
      <c r="D7441" s="23">
        <v>9</v>
      </c>
      <c r="E7441" s="98" t="s">
        <v>49</v>
      </c>
      <c r="F7441" s="98" t="s">
        <v>53</v>
      </c>
      <c r="G7441" s="98" t="s">
        <v>4242</v>
      </c>
      <c r="H7441" s="98" t="s">
        <v>9126</v>
      </c>
      <c r="I7441" s="98" t="s">
        <v>6096</v>
      </c>
      <c r="J7441" s="99">
        <v>46168</v>
      </c>
      <c r="K7441" s="107">
        <v>18000000</v>
      </c>
      <c r="L7441" s="98" t="s">
        <v>9127</v>
      </c>
      <c r="M7441" s="23">
        <v>1800</v>
      </c>
      <c r="N7441" s="23">
        <v>1</v>
      </c>
      <c r="O7441" s="107">
        <v>18000000</v>
      </c>
      <c r="P7441" s="23">
        <v>180</v>
      </c>
      <c r="Q7441" s="23">
        <v>2</v>
      </c>
      <c r="R7441" s="23">
        <v>2</v>
      </c>
      <c r="S7441" s="23">
        <v>0</v>
      </c>
      <c r="T7441" s="47">
        <v>18</v>
      </c>
      <c r="U7441" s="98" t="s">
        <v>111</v>
      </c>
      <c r="V7441" s="98" t="s">
        <v>3139</v>
      </c>
      <c r="W7441" s="69">
        <f t="shared" si="232"/>
        <v>9.8675361707046549E-2</v>
      </c>
    </row>
    <row r="7442" spans="1:23">
      <c r="A7442" s="98">
        <f t="shared" si="233"/>
        <v>1030</v>
      </c>
      <c r="B7442" s="99">
        <v>44408</v>
      </c>
      <c r="C7442" s="23">
        <v>5039</v>
      </c>
      <c r="D7442" s="23">
        <v>9</v>
      </c>
      <c r="E7442" s="98" t="s">
        <v>49</v>
      </c>
      <c r="F7442" s="98" t="s">
        <v>53</v>
      </c>
      <c r="G7442" s="98" t="s">
        <v>4242</v>
      </c>
      <c r="H7442" s="98" t="s">
        <v>9126</v>
      </c>
      <c r="I7442" s="98" t="s">
        <v>6096</v>
      </c>
      <c r="J7442" s="99">
        <v>45438</v>
      </c>
      <c r="K7442" s="107">
        <v>6000000</v>
      </c>
      <c r="L7442" s="98" t="s">
        <v>9127</v>
      </c>
      <c r="M7442" s="23">
        <v>1080</v>
      </c>
      <c r="N7442" s="23">
        <v>1</v>
      </c>
      <c r="O7442" s="107">
        <v>6000000</v>
      </c>
      <c r="P7442" s="23">
        <v>180</v>
      </c>
      <c r="Q7442" s="23">
        <v>2</v>
      </c>
      <c r="R7442" s="23">
        <v>2</v>
      </c>
      <c r="S7442" s="23">
        <v>0</v>
      </c>
      <c r="T7442" s="47">
        <v>6</v>
      </c>
      <c r="U7442" s="98" t="s">
        <v>111</v>
      </c>
      <c r="V7442" s="98" t="s">
        <v>3139</v>
      </c>
      <c r="W7442" s="69">
        <f t="shared" si="232"/>
        <v>1.9249170939064007E-2</v>
      </c>
    </row>
    <row r="7443" spans="1:23">
      <c r="A7443" s="98">
        <f t="shared" si="233"/>
        <v>483</v>
      </c>
      <c r="B7443" s="99">
        <v>44408</v>
      </c>
      <c r="C7443" s="23">
        <v>5040</v>
      </c>
      <c r="D7443" s="23">
        <v>9</v>
      </c>
      <c r="E7443" s="98" t="s">
        <v>49</v>
      </c>
      <c r="F7443" s="98" t="s">
        <v>53</v>
      </c>
      <c r="G7443" s="98" t="s">
        <v>4242</v>
      </c>
      <c r="H7443" s="98" t="s">
        <v>9126</v>
      </c>
      <c r="I7443" s="98" t="s">
        <v>6096</v>
      </c>
      <c r="J7443" s="99">
        <v>44891</v>
      </c>
      <c r="K7443" s="107">
        <v>5000000</v>
      </c>
      <c r="L7443" s="98" t="s">
        <v>9127</v>
      </c>
      <c r="M7443" s="23">
        <v>540</v>
      </c>
      <c r="N7443" s="23">
        <v>1</v>
      </c>
      <c r="O7443" s="107">
        <v>5000000</v>
      </c>
      <c r="P7443" s="23">
        <v>180</v>
      </c>
      <c r="Q7443" s="23">
        <v>2</v>
      </c>
      <c r="R7443" s="23">
        <v>2</v>
      </c>
      <c r="S7443" s="23">
        <v>0</v>
      </c>
      <c r="T7443" s="47">
        <v>5</v>
      </c>
      <c r="U7443" s="98" t="s">
        <v>111</v>
      </c>
      <c r="V7443" s="98" t="s">
        <v>3139</v>
      </c>
      <c r="W7443" s="69">
        <f t="shared" si="232"/>
        <v>7.5221274786148179E-3</v>
      </c>
    </row>
    <row r="7444" spans="1:23">
      <c r="A7444" s="98">
        <f t="shared" si="233"/>
        <v>1760</v>
      </c>
      <c r="B7444" s="99">
        <v>44408</v>
      </c>
      <c r="C7444" s="23">
        <v>5041</v>
      </c>
      <c r="D7444" s="23">
        <v>9</v>
      </c>
      <c r="E7444" s="98" t="s">
        <v>49</v>
      </c>
      <c r="F7444" s="98" t="s">
        <v>53</v>
      </c>
      <c r="G7444" s="98" t="s">
        <v>4242</v>
      </c>
      <c r="H7444" s="98" t="s">
        <v>9126</v>
      </c>
      <c r="I7444" s="98" t="s">
        <v>6096</v>
      </c>
      <c r="J7444" s="99">
        <v>46168</v>
      </c>
      <c r="K7444" s="107">
        <v>12000000</v>
      </c>
      <c r="L7444" s="98" t="s">
        <v>9127</v>
      </c>
      <c r="M7444" s="23">
        <v>1800</v>
      </c>
      <c r="N7444" s="23">
        <v>1</v>
      </c>
      <c r="O7444" s="107">
        <v>12000000</v>
      </c>
      <c r="P7444" s="23">
        <v>180</v>
      </c>
      <c r="Q7444" s="23">
        <v>2</v>
      </c>
      <c r="R7444" s="23">
        <v>2</v>
      </c>
      <c r="S7444" s="23">
        <v>0</v>
      </c>
      <c r="T7444" s="47">
        <v>12</v>
      </c>
      <c r="U7444" s="98" t="s">
        <v>111</v>
      </c>
      <c r="V7444" s="98" t="s">
        <v>3139</v>
      </c>
      <c r="W7444" s="69">
        <f t="shared" si="232"/>
        <v>6.5783574471364376E-2</v>
      </c>
    </row>
    <row r="7445" spans="1:23">
      <c r="A7445" s="98">
        <f t="shared" si="233"/>
        <v>1760</v>
      </c>
      <c r="B7445" s="99">
        <v>44408</v>
      </c>
      <c r="C7445" s="23">
        <v>5042</v>
      </c>
      <c r="D7445" s="23">
        <v>9</v>
      </c>
      <c r="E7445" s="98" t="s">
        <v>49</v>
      </c>
      <c r="F7445" s="98" t="s">
        <v>53</v>
      </c>
      <c r="G7445" s="98" t="s">
        <v>4242</v>
      </c>
      <c r="H7445" s="98" t="s">
        <v>9126</v>
      </c>
      <c r="I7445" s="98" t="s">
        <v>6096</v>
      </c>
      <c r="J7445" s="99">
        <v>46168</v>
      </c>
      <c r="K7445" s="107">
        <v>30000000</v>
      </c>
      <c r="L7445" s="98" t="s">
        <v>9127</v>
      </c>
      <c r="M7445" s="23">
        <v>1800</v>
      </c>
      <c r="N7445" s="23">
        <v>1</v>
      </c>
      <c r="O7445" s="107">
        <v>30000000</v>
      </c>
      <c r="P7445" s="23">
        <v>180</v>
      </c>
      <c r="Q7445" s="23">
        <v>2</v>
      </c>
      <c r="R7445" s="23">
        <v>2</v>
      </c>
      <c r="S7445" s="23">
        <v>0</v>
      </c>
      <c r="T7445" s="47">
        <v>30.067755999999999</v>
      </c>
      <c r="U7445" s="98" t="s">
        <v>111</v>
      </c>
      <c r="V7445" s="98" t="s">
        <v>3139</v>
      </c>
      <c r="W7445" s="69">
        <f t="shared" si="232"/>
        <v>0.16483037216773438</v>
      </c>
    </row>
    <row r="7446" spans="1:23">
      <c r="A7446" s="98">
        <f t="shared" si="233"/>
        <v>1030</v>
      </c>
      <c r="B7446" s="99">
        <v>44408</v>
      </c>
      <c r="C7446" s="23">
        <v>5043</v>
      </c>
      <c r="D7446" s="23">
        <v>9</v>
      </c>
      <c r="E7446" s="98" t="s">
        <v>49</v>
      </c>
      <c r="F7446" s="98" t="s">
        <v>53</v>
      </c>
      <c r="G7446" s="98" t="s">
        <v>4242</v>
      </c>
      <c r="H7446" s="98" t="s">
        <v>9126</v>
      </c>
      <c r="I7446" s="98" t="s">
        <v>6096</v>
      </c>
      <c r="J7446" s="99">
        <v>45438</v>
      </c>
      <c r="K7446" s="107">
        <v>10000000</v>
      </c>
      <c r="L7446" s="98" t="s">
        <v>9127</v>
      </c>
      <c r="M7446" s="23">
        <v>1080</v>
      </c>
      <c r="N7446" s="23">
        <v>1</v>
      </c>
      <c r="O7446" s="107">
        <v>10000000</v>
      </c>
      <c r="P7446" s="23">
        <v>180</v>
      </c>
      <c r="Q7446" s="23">
        <v>2</v>
      </c>
      <c r="R7446" s="23">
        <v>2</v>
      </c>
      <c r="S7446" s="23">
        <v>0</v>
      </c>
      <c r="T7446" s="47">
        <v>10</v>
      </c>
      <c r="U7446" s="98" t="s">
        <v>111</v>
      </c>
      <c r="V7446" s="98" t="s">
        <v>3139</v>
      </c>
      <c r="W7446" s="69">
        <f t="shared" si="232"/>
        <v>3.2081951565106674E-2</v>
      </c>
    </row>
    <row r="7447" spans="1:23">
      <c r="A7447" s="98">
        <f t="shared" si="233"/>
        <v>1030</v>
      </c>
      <c r="B7447" s="99">
        <v>44408</v>
      </c>
      <c r="C7447" s="23">
        <v>5044</v>
      </c>
      <c r="D7447" s="23">
        <v>9</v>
      </c>
      <c r="E7447" s="98" t="s">
        <v>49</v>
      </c>
      <c r="F7447" s="98" t="s">
        <v>53</v>
      </c>
      <c r="G7447" s="98" t="s">
        <v>4242</v>
      </c>
      <c r="H7447" s="98" t="s">
        <v>9126</v>
      </c>
      <c r="I7447" s="98" t="s">
        <v>6096</v>
      </c>
      <c r="J7447" s="99">
        <v>45438</v>
      </c>
      <c r="K7447" s="107">
        <v>12000000</v>
      </c>
      <c r="L7447" s="98" t="s">
        <v>9127</v>
      </c>
      <c r="M7447" s="23">
        <v>1080</v>
      </c>
      <c r="N7447" s="23">
        <v>1</v>
      </c>
      <c r="O7447" s="107">
        <v>12000000</v>
      </c>
      <c r="P7447" s="23">
        <v>180</v>
      </c>
      <c r="Q7447" s="23">
        <v>2</v>
      </c>
      <c r="R7447" s="23">
        <v>2</v>
      </c>
      <c r="S7447" s="23">
        <v>0</v>
      </c>
      <c r="T7447" s="47">
        <v>12</v>
      </c>
      <c r="U7447" s="98" t="s">
        <v>111</v>
      </c>
      <c r="V7447" s="98" t="s">
        <v>3139</v>
      </c>
      <c r="W7447" s="69">
        <f t="shared" si="232"/>
        <v>3.8498341878128013E-2</v>
      </c>
    </row>
    <row r="7448" spans="1:23">
      <c r="A7448" s="98">
        <f t="shared" si="233"/>
        <v>1030</v>
      </c>
      <c r="B7448" s="99">
        <v>44408</v>
      </c>
      <c r="C7448" s="23">
        <v>5045</v>
      </c>
      <c r="D7448" s="23">
        <v>9</v>
      </c>
      <c r="E7448" s="98" t="s">
        <v>49</v>
      </c>
      <c r="F7448" s="98" t="s">
        <v>53</v>
      </c>
      <c r="G7448" s="98" t="s">
        <v>4242</v>
      </c>
      <c r="H7448" s="98" t="s">
        <v>9126</v>
      </c>
      <c r="I7448" s="98" t="s">
        <v>6096</v>
      </c>
      <c r="J7448" s="99">
        <v>45438</v>
      </c>
      <c r="K7448" s="107">
        <v>10000000</v>
      </c>
      <c r="L7448" s="98" t="s">
        <v>9127</v>
      </c>
      <c r="M7448" s="23">
        <v>1080</v>
      </c>
      <c r="N7448" s="23">
        <v>1</v>
      </c>
      <c r="O7448" s="107">
        <v>10000000</v>
      </c>
      <c r="P7448" s="23">
        <v>180</v>
      </c>
      <c r="Q7448" s="23">
        <v>2</v>
      </c>
      <c r="R7448" s="23">
        <v>2</v>
      </c>
      <c r="S7448" s="23">
        <v>0</v>
      </c>
      <c r="T7448" s="47">
        <v>10.027096</v>
      </c>
      <c r="U7448" s="98" t="s">
        <v>111</v>
      </c>
      <c r="V7448" s="98" t="s">
        <v>3139</v>
      </c>
      <c r="W7448" s="69">
        <f t="shared" si="232"/>
        <v>3.2168880821067489E-2</v>
      </c>
    </row>
    <row r="7449" spans="1:23">
      <c r="A7449" s="98">
        <f t="shared" si="233"/>
        <v>1760</v>
      </c>
      <c r="B7449" s="99">
        <v>44408</v>
      </c>
      <c r="C7449" s="23">
        <v>5046</v>
      </c>
      <c r="D7449" s="23">
        <v>9</v>
      </c>
      <c r="E7449" s="98" t="s">
        <v>49</v>
      </c>
      <c r="F7449" s="98" t="s">
        <v>53</v>
      </c>
      <c r="G7449" s="98" t="s">
        <v>4242</v>
      </c>
      <c r="H7449" s="98" t="s">
        <v>9126</v>
      </c>
      <c r="I7449" s="98" t="s">
        <v>6096</v>
      </c>
      <c r="J7449" s="99">
        <v>46168</v>
      </c>
      <c r="K7449" s="107">
        <v>20000000</v>
      </c>
      <c r="L7449" s="98" t="s">
        <v>9127</v>
      </c>
      <c r="M7449" s="23">
        <v>1800</v>
      </c>
      <c r="N7449" s="23">
        <v>1</v>
      </c>
      <c r="O7449" s="107">
        <v>20000000</v>
      </c>
      <c r="P7449" s="23">
        <v>30</v>
      </c>
      <c r="Q7449" s="23">
        <v>2</v>
      </c>
      <c r="R7449" s="23">
        <v>2</v>
      </c>
      <c r="S7449" s="23">
        <v>0</v>
      </c>
      <c r="T7449" s="47">
        <v>19.333334000000001</v>
      </c>
      <c r="U7449" s="98" t="s">
        <v>111</v>
      </c>
      <c r="V7449" s="98" t="s">
        <v>3139</v>
      </c>
      <c r="W7449" s="69">
        <f t="shared" si="232"/>
        <v>0.10598465141406339</v>
      </c>
    </row>
    <row r="7450" spans="1:23">
      <c r="A7450" s="98">
        <f t="shared" si="233"/>
        <v>1760</v>
      </c>
      <c r="B7450" s="99">
        <v>44408</v>
      </c>
      <c r="C7450" s="23">
        <v>5047</v>
      </c>
      <c r="D7450" s="23">
        <v>9</v>
      </c>
      <c r="E7450" s="98" t="s">
        <v>49</v>
      </c>
      <c r="F7450" s="98" t="s">
        <v>53</v>
      </c>
      <c r="G7450" s="98" t="s">
        <v>4242</v>
      </c>
      <c r="H7450" s="98" t="s">
        <v>9126</v>
      </c>
      <c r="I7450" s="98" t="s">
        <v>6096</v>
      </c>
      <c r="J7450" s="99">
        <v>46168</v>
      </c>
      <c r="K7450" s="107">
        <v>30000000</v>
      </c>
      <c r="L7450" s="98" t="s">
        <v>9127</v>
      </c>
      <c r="M7450" s="23">
        <v>1800</v>
      </c>
      <c r="N7450" s="23">
        <v>1</v>
      </c>
      <c r="O7450" s="107">
        <v>30000000</v>
      </c>
      <c r="P7450" s="23">
        <v>180</v>
      </c>
      <c r="Q7450" s="23">
        <v>2</v>
      </c>
      <c r="R7450" s="23">
        <v>2</v>
      </c>
      <c r="S7450" s="23">
        <v>0</v>
      </c>
      <c r="T7450" s="47">
        <v>30.081340000000001</v>
      </c>
      <c r="U7450" s="98" t="s">
        <v>111</v>
      </c>
      <c r="V7450" s="98" t="s">
        <v>3139</v>
      </c>
      <c r="W7450" s="69">
        <f t="shared" si="232"/>
        <v>0.16490483917403598</v>
      </c>
    </row>
    <row r="7451" spans="1:23">
      <c r="A7451" s="98">
        <f t="shared" si="233"/>
        <v>1031</v>
      </c>
      <c r="B7451" s="99">
        <v>44408</v>
      </c>
      <c r="C7451" s="23">
        <v>5048</v>
      </c>
      <c r="D7451" s="23">
        <v>9</v>
      </c>
      <c r="E7451" s="98" t="s">
        <v>49</v>
      </c>
      <c r="F7451" s="98" t="s">
        <v>53</v>
      </c>
      <c r="G7451" s="98" t="s">
        <v>4242</v>
      </c>
      <c r="H7451" s="98" t="s">
        <v>9126</v>
      </c>
      <c r="I7451" s="98" t="s">
        <v>6175</v>
      </c>
      <c r="J7451" s="99">
        <v>45439</v>
      </c>
      <c r="K7451" s="107">
        <v>7000000</v>
      </c>
      <c r="L7451" s="98" t="s">
        <v>9127</v>
      </c>
      <c r="M7451" s="23">
        <v>1080</v>
      </c>
      <c r="N7451" s="23">
        <v>1</v>
      </c>
      <c r="O7451" s="107">
        <v>7000000</v>
      </c>
      <c r="P7451" s="23">
        <v>360</v>
      </c>
      <c r="Q7451" s="23">
        <v>2</v>
      </c>
      <c r="R7451" s="23">
        <v>2</v>
      </c>
      <c r="S7451" s="23">
        <v>0</v>
      </c>
      <c r="T7451" s="47">
        <v>7</v>
      </c>
      <c r="U7451" s="98" t="s">
        <v>111</v>
      </c>
      <c r="V7451" s="98" t="s">
        <v>3139</v>
      </c>
      <c r="W7451" s="69">
        <f t="shared" si="232"/>
        <v>2.2479169363628627E-2</v>
      </c>
    </row>
    <row r="7452" spans="1:23">
      <c r="A7452" s="98">
        <f t="shared" si="233"/>
        <v>1761</v>
      </c>
      <c r="B7452" s="99">
        <v>44408</v>
      </c>
      <c r="C7452" s="23">
        <v>5049</v>
      </c>
      <c r="D7452" s="23">
        <v>9</v>
      </c>
      <c r="E7452" s="98" t="s">
        <v>49</v>
      </c>
      <c r="F7452" s="98" t="s">
        <v>53</v>
      </c>
      <c r="G7452" s="98" t="s">
        <v>4242</v>
      </c>
      <c r="H7452" s="98" t="s">
        <v>9126</v>
      </c>
      <c r="I7452" s="98" t="s">
        <v>6175</v>
      </c>
      <c r="J7452" s="99">
        <v>46169</v>
      </c>
      <c r="K7452" s="107">
        <v>15000000</v>
      </c>
      <c r="L7452" s="98" t="s">
        <v>9127</v>
      </c>
      <c r="M7452" s="23">
        <v>1800</v>
      </c>
      <c r="N7452" s="23">
        <v>1</v>
      </c>
      <c r="O7452" s="107">
        <v>15000000</v>
      </c>
      <c r="P7452" s="23">
        <v>90</v>
      </c>
      <c r="Q7452" s="23">
        <v>2</v>
      </c>
      <c r="R7452" s="23">
        <v>2</v>
      </c>
      <c r="S7452" s="23">
        <v>0</v>
      </c>
      <c r="T7452" s="47">
        <v>15</v>
      </c>
      <c r="U7452" s="98" t="s">
        <v>111</v>
      </c>
      <c r="V7452" s="98" t="s">
        <v>3139</v>
      </c>
      <c r="W7452" s="69">
        <f t="shared" si="232"/>
        <v>8.2276189377892509E-2</v>
      </c>
    </row>
    <row r="7453" spans="1:23">
      <c r="A7453" s="98">
        <f t="shared" si="233"/>
        <v>1031</v>
      </c>
      <c r="B7453" s="99">
        <v>44408</v>
      </c>
      <c r="C7453" s="23">
        <v>5050</v>
      </c>
      <c r="D7453" s="23">
        <v>9</v>
      </c>
      <c r="E7453" s="98" t="s">
        <v>49</v>
      </c>
      <c r="F7453" s="98" t="s">
        <v>53</v>
      </c>
      <c r="G7453" s="98" t="s">
        <v>4242</v>
      </c>
      <c r="H7453" s="98" t="s">
        <v>9126</v>
      </c>
      <c r="I7453" s="98" t="s">
        <v>6175</v>
      </c>
      <c r="J7453" s="99">
        <v>45439</v>
      </c>
      <c r="K7453" s="107">
        <v>21000000</v>
      </c>
      <c r="L7453" s="98" t="s">
        <v>9127</v>
      </c>
      <c r="M7453" s="23">
        <v>1080</v>
      </c>
      <c r="N7453" s="23">
        <v>1</v>
      </c>
      <c r="O7453" s="107">
        <v>21000000</v>
      </c>
      <c r="P7453" s="23">
        <v>180</v>
      </c>
      <c r="Q7453" s="23">
        <v>2</v>
      </c>
      <c r="R7453" s="23">
        <v>2</v>
      </c>
      <c r="S7453" s="23">
        <v>0</v>
      </c>
      <c r="T7453" s="47">
        <v>21</v>
      </c>
      <c r="U7453" s="98" t="s">
        <v>111</v>
      </c>
      <c r="V7453" s="98" t="s">
        <v>3139</v>
      </c>
      <c r="W7453" s="69">
        <f t="shared" si="232"/>
        <v>6.7437508090885889E-2</v>
      </c>
    </row>
    <row r="7454" spans="1:23">
      <c r="A7454" s="98">
        <f t="shared" si="233"/>
        <v>1761</v>
      </c>
      <c r="B7454" s="99">
        <v>44408</v>
      </c>
      <c r="C7454" s="23">
        <v>5051</v>
      </c>
      <c r="D7454" s="23">
        <v>9</v>
      </c>
      <c r="E7454" s="98" t="s">
        <v>49</v>
      </c>
      <c r="F7454" s="98" t="s">
        <v>53</v>
      </c>
      <c r="G7454" s="98" t="s">
        <v>4242</v>
      </c>
      <c r="H7454" s="98" t="s">
        <v>9126</v>
      </c>
      <c r="I7454" s="98" t="s">
        <v>6175</v>
      </c>
      <c r="J7454" s="99">
        <v>46169</v>
      </c>
      <c r="K7454" s="107">
        <v>20000000</v>
      </c>
      <c r="L7454" s="98" t="s">
        <v>9127</v>
      </c>
      <c r="M7454" s="23">
        <v>1800</v>
      </c>
      <c r="N7454" s="23">
        <v>1</v>
      </c>
      <c r="O7454" s="107">
        <v>20000000</v>
      </c>
      <c r="P7454" s="23">
        <v>180</v>
      </c>
      <c r="Q7454" s="23">
        <v>2</v>
      </c>
      <c r="R7454" s="23">
        <v>2</v>
      </c>
      <c r="S7454" s="23">
        <v>0</v>
      </c>
      <c r="T7454" s="47">
        <v>20</v>
      </c>
      <c r="U7454" s="98" t="s">
        <v>111</v>
      </c>
      <c r="V7454" s="98" t="s">
        <v>3139</v>
      </c>
      <c r="W7454" s="69">
        <f t="shared" si="232"/>
        <v>0.10970158583719002</v>
      </c>
    </row>
    <row r="7455" spans="1:23">
      <c r="A7455" s="98">
        <f t="shared" si="233"/>
        <v>1396</v>
      </c>
      <c r="B7455" s="99">
        <v>44408</v>
      </c>
      <c r="C7455" s="23">
        <v>5052</v>
      </c>
      <c r="D7455" s="23">
        <v>9</v>
      </c>
      <c r="E7455" s="98" t="s">
        <v>49</v>
      </c>
      <c r="F7455" s="98" t="s">
        <v>53</v>
      </c>
      <c r="G7455" s="98" t="s">
        <v>4242</v>
      </c>
      <c r="H7455" s="98" t="s">
        <v>9126</v>
      </c>
      <c r="I7455" s="98" t="s">
        <v>6175</v>
      </c>
      <c r="J7455" s="99">
        <v>45804</v>
      </c>
      <c r="K7455" s="107">
        <v>15000000</v>
      </c>
      <c r="L7455" s="98" t="s">
        <v>9127</v>
      </c>
      <c r="M7455" s="23">
        <v>1440</v>
      </c>
      <c r="N7455" s="23">
        <v>1</v>
      </c>
      <c r="O7455" s="107">
        <v>15000000</v>
      </c>
      <c r="P7455" s="23">
        <v>90</v>
      </c>
      <c r="Q7455" s="23">
        <v>2</v>
      </c>
      <c r="R7455" s="23">
        <v>2</v>
      </c>
      <c r="S7455" s="23">
        <v>0</v>
      </c>
      <c r="T7455" s="47">
        <v>15</v>
      </c>
      <c r="U7455" s="98" t="s">
        <v>111</v>
      </c>
      <c r="V7455" s="98" t="s">
        <v>3139</v>
      </c>
      <c r="W7455" s="69">
        <f t="shared" si="232"/>
        <v>6.5222919007119795E-2</v>
      </c>
    </row>
    <row r="7456" spans="1:23">
      <c r="A7456" s="98">
        <f t="shared" si="233"/>
        <v>1031</v>
      </c>
      <c r="B7456" s="99">
        <v>44408</v>
      </c>
      <c r="C7456" s="23">
        <v>5053</v>
      </c>
      <c r="D7456" s="23">
        <v>9</v>
      </c>
      <c r="E7456" s="98" t="s">
        <v>49</v>
      </c>
      <c r="F7456" s="98" t="s">
        <v>53</v>
      </c>
      <c r="G7456" s="98" t="s">
        <v>4242</v>
      </c>
      <c r="H7456" s="98" t="s">
        <v>9126</v>
      </c>
      <c r="I7456" s="98" t="s">
        <v>6175</v>
      </c>
      <c r="J7456" s="99">
        <v>45439</v>
      </c>
      <c r="K7456" s="107">
        <v>7000000</v>
      </c>
      <c r="L7456" s="98" t="s">
        <v>9127</v>
      </c>
      <c r="M7456" s="23">
        <v>1080</v>
      </c>
      <c r="N7456" s="23">
        <v>1</v>
      </c>
      <c r="O7456" s="107">
        <v>7000000</v>
      </c>
      <c r="P7456" s="23">
        <v>180</v>
      </c>
      <c r="Q7456" s="23">
        <v>2</v>
      </c>
      <c r="R7456" s="23">
        <v>2</v>
      </c>
      <c r="S7456" s="23">
        <v>0</v>
      </c>
      <c r="T7456" s="47">
        <v>7</v>
      </c>
      <c r="U7456" s="98" t="s">
        <v>111</v>
      </c>
      <c r="V7456" s="98" t="s">
        <v>3139</v>
      </c>
      <c r="W7456" s="69">
        <f t="shared" si="232"/>
        <v>2.2479169363628627E-2</v>
      </c>
    </row>
    <row r="7457" spans="1:23">
      <c r="A7457" s="98">
        <f t="shared" si="233"/>
        <v>1761</v>
      </c>
      <c r="B7457" s="99">
        <v>44408</v>
      </c>
      <c r="C7457" s="23">
        <v>5054</v>
      </c>
      <c r="D7457" s="23">
        <v>9</v>
      </c>
      <c r="E7457" s="98" t="s">
        <v>49</v>
      </c>
      <c r="F7457" s="98" t="s">
        <v>53</v>
      </c>
      <c r="G7457" s="98" t="s">
        <v>4242</v>
      </c>
      <c r="H7457" s="98" t="s">
        <v>9126</v>
      </c>
      <c r="I7457" s="98" t="s">
        <v>6175</v>
      </c>
      <c r="J7457" s="99">
        <v>46169</v>
      </c>
      <c r="K7457" s="107">
        <v>20000000</v>
      </c>
      <c r="L7457" s="98" t="s">
        <v>9127</v>
      </c>
      <c r="M7457" s="23">
        <v>1800</v>
      </c>
      <c r="N7457" s="23">
        <v>1</v>
      </c>
      <c r="O7457" s="107">
        <v>20000000</v>
      </c>
      <c r="P7457" s="23">
        <v>180</v>
      </c>
      <c r="Q7457" s="23">
        <v>2</v>
      </c>
      <c r="R7457" s="23">
        <v>2</v>
      </c>
      <c r="S7457" s="23">
        <v>0</v>
      </c>
      <c r="T7457" s="47">
        <v>20.053370000000001</v>
      </c>
      <c r="U7457" s="98" t="s">
        <v>111</v>
      </c>
      <c r="V7457" s="98" t="s">
        <v>3139</v>
      </c>
      <c r="W7457" s="69">
        <f t="shared" si="232"/>
        <v>0.10999432451899656</v>
      </c>
    </row>
    <row r="7458" spans="1:23">
      <c r="A7458" s="98">
        <f t="shared" si="233"/>
        <v>1761</v>
      </c>
      <c r="B7458" s="99">
        <v>44408</v>
      </c>
      <c r="C7458" s="23">
        <v>5055</v>
      </c>
      <c r="D7458" s="23">
        <v>9</v>
      </c>
      <c r="E7458" s="98" t="s">
        <v>49</v>
      </c>
      <c r="F7458" s="98" t="s">
        <v>53</v>
      </c>
      <c r="G7458" s="98" t="s">
        <v>4242</v>
      </c>
      <c r="H7458" s="98" t="s">
        <v>9126</v>
      </c>
      <c r="I7458" s="98" t="s">
        <v>6175</v>
      </c>
      <c r="J7458" s="99">
        <v>46169</v>
      </c>
      <c r="K7458" s="107">
        <v>30000000</v>
      </c>
      <c r="L7458" s="98" t="s">
        <v>9127</v>
      </c>
      <c r="M7458" s="23">
        <v>1800</v>
      </c>
      <c r="N7458" s="23">
        <v>1</v>
      </c>
      <c r="O7458" s="107">
        <v>30000000</v>
      </c>
      <c r="P7458" s="23">
        <v>180</v>
      </c>
      <c r="Q7458" s="23">
        <v>2</v>
      </c>
      <c r="R7458" s="23">
        <v>2</v>
      </c>
      <c r="S7458" s="23">
        <v>0</v>
      </c>
      <c r="T7458" s="47">
        <v>30.080010000000001</v>
      </c>
      <c r="U7458" s="98" t="s">
        <v>111</v>
      </c>
      <c r="V7458" s="98" t="s">
        <v>3139</v>
      </c>
      <c r="W7458" s="69">
        <f t="shared" si="232"/>
        <v>0.1649912399499267</v>
      </c>
    </row>
    <row r="7459" spans="1:23">
      <c r="A7459" s="98">
        <f t="shared" si="233"/>
        <v>1031</v>
      </c>
      <c r="B7459" s="99">
        <v>44408</v>
      </c>
      <c r="C7459" s="23">
        <v>5056</v>
      </c>
      <c r="D7459" s="23">
        <v>9</v>
      </c>
      <c r="E7459" s="98" t="s">
        <v>49</v>
      </c>
      <c r="F7459" s="98" t="s">
        <v>53</v>
      </c>
      <c r="G7459" s="98" t="s">
        <v>4242</v>
      </c>
      <c r="H7459" s="98" t="s">
        <v>9126</v>
      </c>
      <c r="I7459" s="98" t="s">
        <v>6175</v>
      </c>
      <c r="J7459" s="99">
        <v>45439</v>
      </c>
      <c r="K7459" s="107">
        <v>15000000</v>
      </c>
      <c r="L7459" s="98" t="s">
        <v>9127</v>
      </c>
      <c r="M7459" s="23">
        <v>1080</v>
      </c>
      <c r="N7459" s="23">
        <v>1</v>
      </c>
      <c r="O7459" s="107">
        <v>15000000</v>
      </c>
      <c r="P7459" s="23">
        <v>180</v>
      </c>
      <c r="Q7459" s="23">
        <v>2</v>
      </c>
      <c r="R7459" s="23">
        <v>2</v>
      </c>
      <c r="S7459" s="23">
        <v>0</v>
      </c>
      <c r="T7459" s="47">
        <v>15</v>
      </c>
      <c r="U7459" s="98" t="s">
        <v>111</v>
      </c>
      <c r="V7459" s="98" t="s">
        <v>3139</v>
      </c>
      <c r="W7459" s="69">
        <f t="shared" si="232"/>
        <v>4.8169648636347068E-2</v>
      </c>
    </row>
    <row r="7460" spans="1:23">
      <c r="A7460" s="98">
        <f t="shared" si="233"/>
        <v>1762</v>
      </c>
      <c r="B7460" s="99">
        <v>44408</v>
      </c>
      <c r="C7460" s="23">
        <v>5057</v>
      </c>
      <c r="D7460" s="23">
        <v>9</v>
      </c>
      <c r="E7460" s="98" t="s">
        <v>49</v>
      </c>
      <c r="F7460" s="98" t="s">
        <v>53</v>
      </c>
      <c r="G7460" s="98" t="s">
        <v>4242</v>
      </c>
      <c r="H7460" s="98" t="s">
        <v>9126</v>
      </c>
      <c r="I7460" s="98" t="s">
        <v>5994</v>
      </c>
      <c r="J7460" s="99">
        <v>46170</v>
      </c>
      <c r="K7460" s="107">
        <v>12000000</v>
      </c>
      <c r="L7460" s="98" t="s">
        <v>9127</v>
      </c>
      <c r="M7460" s="23">
        <v>1800</v>
      </c>
      <c r="N7460" s="23">
        <v>1</v>
      </c>
      <c r="O7460" s="107">
        <v>12000000</v>
      </c>
      <c r="P7460" s="23">
        <v>180</v>
      </c>
      <c r="Q7460" s="23">
        <v>2</v>
      </c>
      <c r="R7460" s="23">
        <v>2</v>
      </c>
      <c r="S7460" s="23">
        <v>0</v>
      </c>
      <c r="T7460" s="47">
        <v>12</v>
      </c>
      <c r="U7460" s="98" t="s">
        <v>111</v>
      </c>
      <c r="V7460" s="98" t="s">
        <v>3139</v>
      </c>
      <c r="W7460" s="69">
        <f t="shared" si="232"/>
        <v>6.5858328533263649E-2</v>
      </c>
    </row>
    <row r="7461" spans="1:23">
      <c r="A7461" s="98">
        <f t="shared" si="233"/>
        <v>1762</v>
      </c>
      <c r="B7461" s="99">
        <v>44408</v>
      </c>
      <c r="C7461" s="23">
        <v>5058</v>
      </c>
      <c r="D7461" s="23">
        <v>9</v>
      </c>
      <c r="E7461" s="98" t="s">
        <v>49</v>
      </c>
      <c r="F7461" s="98" t="s">
        <v>53</v>
      </c>
      <c r="G7461" s="98" t="s">
        <v>4242</v>
      </c>
      <c r="H7461" s="98" t="s">
        <v>9126</v>
      </c>
      <c r="I7461" s="98" t="s">
        <v>5994</v>
      </c>
      <c r="J7461" s="99">
        <v>46170</v>
      </c>
      <c r="K7461" s="107">
        <v>10000000</v>
      </c>
      <c r="L7461" s="98" t="s">
        <v>9127</v>
      </c>
      <c r="M7461" s="23">
        <v>1800</v>
      </c>
      <c r="N7461" s="23">
        <v>1</v>
      </c>
      <c r="O7461" s="107">
        <v>10000000</v>
      </c>
      <c r="P7461" s="23">
        <v>180</v>
      </c>
      <c r="Q7461" s="23">
        <v>2</v>
      </c>
      <c r="R7461" s="23">
        <v>2</v>
      </c>
      <c r="S7461" s="23">
        <v>0</v>
      </c>
      <c r="T7461" s="47">
        <v>10</v>
      </c>
      <c r="U7461" s="98" t="s">
        <v>111</v>
      </c>
      <c r="V7461" s="98" t="s">
        <v>3139</v>
      </c>
      <c r="W7461" s="69">
        <f t="shared" si="232"/>
        <v>5.4881940444386372E-2</v>
      </c>
    </row>
    <row r="7462" spans="1:23">
      <c r="A7462" s="98">
        <f t="shared" si="233"/>
        <v>1032</v>
      </c>
      <c r="B7462" s="99">
        <v>44408</v>
      </c>
      <c r="C7462" s="23">
        <v>5059</v>
      </c>
      <c r="D7462" s="23">
        <v>9</v>
      </c>
      <c r="E7462" s="98" t="s">
        <v>49</v>
      </c>
      <c r="F7462" s="98" t="s">
        <v>53</v>
      </c>
      <c r="G7462" s="98" t="s">
        <v>4242</v>
      </c>
      <c r="H7462" s="98" t="s">
        <v>9126</v>
      </c>
      <c r="I7462" s="98" t="s">
        <v>5994</v>
      </c>
      <c r="J7462" s="99">
        <v>45440</v>
      </c>
      <c r="K7462" s="107">
        <v>15000000</v>
      </c>
      <c r="L7462" s="98" t="s">
        <v>9127</v>
      </c>
      <c r="M7462" s="23">
        <v>1080</v>
      </c>
      <c r="N7462" s="23">
        <v>1</v>
      </c>
      <c r="O7462" s="107">
        <v>15000000</v>
      </c>
      <c r="P7462" s="23">
        <v>180</v>
      </c>
      <c r="Q7462" s="23">
        <v>2</v>
      </c>
      <c r="R7462" s="23">
        <v>2</v>
      </c>
      <c r="S7462" s="23">
        <v>0</v>
      </c>
      <c r="T7462" s="47">
        <v>15</v>
      </c>
      <c r="U7462" s="98" t="s">
        <v>111</v>
      </c>
      <c r="V7462" s="98" t="s">
        <v>3139</v>
      </c>
      <c r="W7462" s="69">
        <f t="shared" si="232"/>
        <v>4.8216369925034114E-2</v>
      </c>
    </row>
    <row r="7463" spans="1:23">
      <c r="A7463" s="98">
        <f t="shared" si="233"/>
        <v>1032</v>
      </c>
      <c r="B7463" s="99">
        <v>44408</v>
      </c>
      <c r="C7463" s="23">
        <v>5060</v>
      </c>
      <c r="D7463" s="23">
        <v>9</v>
      </c>
      <c r="E7463" s="98" t="s">
        <v>49</v>
      </c>
      <c r="F7463" s="98" t="s">
        <v>53</v>
      </c>
      <c r="G7463" s="98" t="s">
        <v>4242</v>
      </c>
      <c r="H7463" s="98" t="s">
        <v>9126</v>
      </c>
      <c r="I7463" s="98" t="s">
        <v>5994</v>
      </c>
      <c r="J7463" s="99">
        <v>45440</v>
      </c>
      <c r="K7463" s="107">
        <v>8000000</v>
      </c>
      <c r="L7463" s="98" t="s">
        <v>9127</v>
      </c>
      <c r="M7463" s="23">
        <v>1080</v>
      </c>
      <c r="N7463" s="23">
        <v>1</v>
      </c>
      <c r="O7463" s="107">
        <v>8000000</v>
      </c>
      <c r="P7463" s="23">
        <v>180</v>
      </c>
      <c r="Q7463" s="23">
        <v>2</v>
      </c>
      <c r="R7463" s="23">
        <v>2</v>
      </c>
      <c r="S7463" s="23">
        <v>0</v>
      </c>
      <c r="T7463" s="47">
        <v>8</v>
      </c>
      <c r="U7463" s="98" t="s">
        <v>111</v>
      </c>
      <c r="V7463" s="98" t="s">
        <v>3139</v>
      </c>
      <c r="W7463" s="69">
        <f t="shared" si="232"/>
        <v>2.5715397293351525E-2</v>
      </c>
    </row>
    <row r="7464" spans="1:23">
      <c r="A7464" s="98">
        <f t="shared" si="233"/>
        <v>1762</v>
      </c>
      <c r="B7464" s="99">
        <v>44408</v>
      </c>
      <c r="C7464" s="23">
        <v>5061</v>
      </c>
      <c r="D7464" s="23">
        <v>9</v>
      </c>
      <c r="E7464" s="98" t="s">
        <v>49</v>
      </c>
      <c r="F7464" s="98" t="s">
        <v>53</v>
      </c>
      <c r="G7464" s="98" t="s">
        <v>4242</v>
      </c>
      <c r="H7464" s="98" t="s">
        <v>9126</v>
      </c>
      <c r="I7464" s="98" t="s">
        <v>5994</v>
      </c>
      <c r="J7464" s="99">
        <v>46170</v>
      </c>
      <c r="K7464" s="107">
        <v>10000000</v>
      </c>
      <c r="L7464" s="98" t="s">
        <v>9127</v>
      </c>
      <c r="M7464" s="23">
        <v>1800</v>
      </c>
      <c r="N7464" s="23">
        <v>1</v>
      </c>
      <c r="O7464" s="107">
        <v>10000000</v>
      </c>
      <c r="P7464" s="23">
        <v>180</v>
      </c>
      <c r="Q7464" s="23">
        <v>2</v>
      </c>
      <c r="R7464" s="23">
        <v>2</v>
      </c>
      <c r="S7464" s="23">
        <v>0</v>
      </c>
      <c r="T7464" s="47">
        <v>10</v>
      </c>
      <c r="U7464" s="98" t="s">
        <v>111</v>
      </c>
      <c r="V7464" s="98" t="s">
        <v>3139</v>
      </c>
      <c r="W7464" s="69">
        <f t="shared" si="232"/>
        <v>5.4881940444386372E-2</v>
      </c>
    </row>
    <row r="7465" spans="1:23">
      <c r="A7465" s="98">
        <f t="shared" si="233"/>
        <v>1762</v>
      </c>
      <c r="B7465" s="99">
        <v>44408</v>
      </c>
      <c r="C7465" s="23">
        <v>5062</v>
      </c>
      <c r="D7465" s="23">
        <v>9</v>
      </c>
      <c r="E7465" s="98" t="s">
        <v>49</v>
      </c>
      <c r="F7465" s="98" t="s">
        <v>53</v>
      </c>
      <c r="G7465" s="98" t="s">
        <v>4242</v>
      </c>
      <c r="H7465" s="98" t="s">
        <v>9126</v>
      </c>
      <c r="I7465" s="98" t="s">
        <v>5994</v>
      </c>
      <c r="J7465" s="99">
        <v>46170</v>
      </c>
      <c r="K7465" s="107">
        <v>18000000</v>
      </c>
      <c r="L7465" s="98" t="s">
        <v>9127</v>
      </c>
      <c r="M7465" s="23">
        <v>1800</v>
      </c>
      <c r="N7465" s="23">
        <v>1</v>
      </c>
      <c r="O7465" s="107">
        <v>18000000</v>
      </c>
      <c r="P7465" s="23">
        <v>180</v>
      </c>
      <c r="Q7465" s="23">
        <v>2</v>
      </c>
      <c r="R7465" s="23">
        <v>2</v>
      </c>
      <c r="S7465" s="23">
        <v>0</v>
      </c>
      <c r="T7465" s="47">
        <v>18.047184000000001</v>
      </c>
      <c r="U7465" s="98" t="s">
        <v>111</v>
      </c>
      <c r="V7465" s="98" t="s">
        <v>3139</v>
      </c>
      <c r="W7465" s="69">
        <f t="shared" si="232"/>
        <v>9.9046447747688268E-2</v>
      </c>
    </row>
    <row r="7466" spans="1:23">
      <c r="A7466" s="98">
        <f t="shared" si="233"/>
        <v>1032</v>
      </c>
      <c r="B7466" s="99">
        <v>44408</v>
      </c>
      <c r="C7466" s="23">
        <v>5063</v>
      </c>
      <c r="D7466" s="23">
        <v>9</v>
      </c>
      <c r="E7466" s="98" t="s">
        <v>49</v>
      </c>
      <c r="F7466" s="98" t="s">
        <v>53</v>
      </c>
      <c r="G7466" s="98" t="s">
        <v>4242</v>
      </c>
      <c r="H7466" s="98" t="s">
        <v>9126</v>
      </c>
      <c r="I7466" s="98" t="s">
        <v>5994</v>
      </c>
      <c r="J7466" s="99">
        <v>45440</v>
      </c>
      <c r="K7466" s="107">
        <v>10000000</v>
      </c>
      <c r="L7466" s="98" t="s">
        <v>9127</v>
      </c>
      <c r="M7466" s="23">
        <v>1080</v>
      </c>
      <c r="N7466" s="23">
        <v>1</v>
      </c>
      <c r="O7466" s="107">
        <v>10000000</v>
      </c>
      <c r="P7466" s="23">
        <v>180</v>
      </c>
      <c r="Q7466" s="23">
        <v>2</v>
      </c>
      <c r="R7466" s="23">
        <v>2</v>
      </c>
      <c r="S7466" s="23">
        <v>0</v>
      </c>
      <c r="T7466" s="47">
        <v>10.026184000000001</v>
      </c>
      <c r="U7466" s="98" t="s">
        <v>111</v>
      </c>
      <c r="V7466" s="98" t="s">
        <v>3139</v>
      </c>
      <c r="W7466" s="69">
        <f t="shared" si="232"/>
        <v>3.2228413112030549E-2</v>
      </c>
    </row>
    <row r="7467" spans="1:23">
      <c r="A7467" s="98">
        <f t="shared" si="233"/>
        <v>1032</v>
      </c>
      <c r="B7467" s="99">
        <v>44408</v>
      </c>
      <c r="C7467" s="23">
        <v>5064</v>
      </c>
      <c r="D7467" s="23">
        <v>9</v>
      </c>
      <c r="E7467" s="98" t="s">
        <v>49</v>
      </c>
      <c r="F7467" s="98" t="s">
        <v>53</v>
      </c>
      <c r="G7467" s="98" t="s">
        <v>4242</v>
      </c>
      <c r="H7467" s="98" t="s">
        <v>9126</v>
      </c>
      <c r="I7467" s="98" t="s">
        <v>5994</v>
      </c>
      <c r="J7467" s="99">
        <v>45440</v>
      </c>
      <c r="K7467" s="107">
        <v>8000000</v>
      </c>
      <c r="L7467" s="98" t="s">
        <v>9127</v>
      </c>
      <c r="M7467" s="23">
        <v>1080</v>
      </c>
      <c r="N7467" s="23">
        <v>1</v>
      </c>
      <c r="O7467" s="107">
        <v>8000000</v>
      </c>
      <c r="P7467" s="23">
        <v>180</v>
      </c>
      <c r="Q7467" s="23">
        <v>2</v>
      </c>
      <c r="R7467" s="23">
        <v>2</v>
      </c>
      <c r="S7467" s="23">
        <v>0</v>
      </c>
      <c r="T7467" s="47">
        <v>8</v>
      </c>
      <c r="U7467" s="98" t="s">
        <v>111</v>
      </c>
      <c r="V7467" s="98" t="s">
        <v>3139</v>
      </c>
      <c r="W7467" s="69">
        <f t="shared" si="232"/>
        <v>2.5715397293351525E-2</v>
      </c>
    </row>
    <row r="7468" spans="1:23">
      <c r="A7468" s="98">
        <f t="shared" si="233"/>
        <v>1032</v>
      </c>
      <c r="B7468" s="99">
        <v>44408</v>
      </c>
      <c r="C7468" s="23">
        <v>5065</v>
      </c>
      <c r="D7468" s="23">
        <v>9</v>
      </c>
      <c r="E7468" s="98" t="s">
        <v>49</v>
      </c>
      <c r="F7468" s="98" t="s">
        <v>53</v>
      </c>
      <c r="G7468" s="98" t="s">
        <v>4242</v>
      </c>
      <c r="H7468" s="98" t="s">
        <v>9126</v>
      </c>
      <c r="I7468" s="98" t="s">
        <v>5994</v>
      </c>
      <c r="J7468" s="99">
        <v>45440</v>
      </c>
      <c r="K7468" s="107">
        <v>10500000</v>
      </c>
      <c r="L7468" s="98" t="s">
        <v>9127</v>
      </c>
      <c r="M7468" s="23">
        <v>1080</v>
      </c>
      <c r="N7468" s="23">
        <v>1</v>
      </c>
      <c r="O7468" s="107">
        <v>10500000</v>
      </c>
      <c r="P7468" s="23">
        <v>180</v>
      </c>
      <c r="Q7468" s="23">
        <v>2</v>
      </c>
      <c r="R7468" s="23">
        <v>2</v>
      </c>
      <c r="S7468" s="23">
        <v>0</v>
      </c>
      <c r="T7468" s="47">
        <v>10.5</v>
      </c>
      <c r="U7468" s="98" t="s">
        <v>111</v>
      </c>
      <c r="V7468" s="98" t="s">
        <v>3139</v>
      </c>
      <c r="W7468" s="69">
        <f t="shared" si="232"/>
        <v>3.3751458947523877E-2</v>
      </c>
    </row>
    <row r="7469" spans="1:23">
      <c r="A7469" s="98">
        <f t="shared" si="233"/>
        <v>1032</v>
      </c>
      <c r="B7469" s="99">
        <v>44408</v>
      </c>
      <c r="C7469" s="23">
        <v>5066</v>
      </c>
      <c r="D7469" s="23">
        <v>9</v>
      </c>
      <c r="E7469" s="98" t="s">
        <v>49</v>
      </c>
      <c r="F7469" s="98" t="s">
        <v>53</v>
      </c>
      <c r="G7469" s="98" t="s">
        <v>4242</v>
      </c>
      <c r="H7469" s="98" t="s">
        <v>9126</v>
      </c>
      <c r="I7469" s="98" t="s">
        <v>5994</v>
      </c>
      <c r="J7469" s="99">
        <v>45440</v>
      </c>
      <c r="K7469" s="107">
        <v>10000000</v>
      </c>
      <c r="L7469" s="98" t="s">
        <v>9127</v>
      </c>
      <c r="M7469" s="23">
        <v>1080</v>
      </c>
      <c r="N7469" s="23">
        <v>1</v>
      </c>
      <c r="O7469" s="107">
        <v>10000000</v>
      </c>
      <c r="P7469" s="23">
        <v>180</v>
      </c>
      <c r="Q7469" s="23">
        <v>2</v>
      </c>
      <c r="R7469" s="23">
        <v>2</v>
      </c>
      <c r="S7469" s="23">
        <v>0</v>
      </c>
      <c r="T7469" s="47">
        <v>10</v>
      </c>
      <c r="U7469" s="98" t="s">
        <v>111</v>
      </c>
      <c r="V7469" s="98" t="s">
        <v>3139</v>
      </c>
      <c r="W7469" s="69">
        <f t="shared" si="232"/>
        <v>3.2144246616689409E-2</v>
      </c>
    </row>
    <row r="7470" spans="1:23">
      <c r="A7470" s="98">
        <f t="shared" si="233"/>
        <v>1762</v>
      </c>
      <c r="B7470" s="99">
        <v>44408</v>
      </c>
      <c r="C7470" s="23">
        <v>5067</v>
      </c>
      <c r="D7470" s="23">
        <v>9</v>
      </c>
      <c r="E7470" s="98" t="s">
        <v>49</v>
      </c>
      <c r="F7470" s="98" t="s">
        <v>53</v>
      </c>
      <c r="G7470" s="98" t="s">
        <v>4242</v>
      </c>
      <c r="H7470" s="98" t="s">
        <v>9126</v>
      </c>
      <c r="I7470" s="98" t="s">
        <v>5994</v>
      </c>
      <c r="J7470" s="99">
        <v>46170</v>
      </c>
      <c r="K7470" s="107">
        <v>6000000</v>
      </c>
      <c r="L7470" s="98" t="s">
        <v>9127</v>
      </c>
      <c r="M7470" s="23">
        <v>1800</v>
      </c>
      <c r="N7470" s="23">
        <v>1</v>
      </c>
      <c r="O7470" s="107">
        <v>6000000</v>
      </c>
      <c r="P7470" s="23">
        <v>180</v>
      </c>
      <c r="Q7470" s="23">
        <v>2</v>
      </c>
      <c r="R7470" s="23">
        <v>2</v>
      </c>
      <c r="S7470" s="23">
        <v>0</v>
      </c>
      <c r="T7470" s="47">
        <v>6</v>
      </c>
      <c r="U7470" s="98" t="s">
        <v>111</v>
      </c>
      <c r="V7470" s="98" t="s">
        <v>3139</v>
      </c>
      <c r="W7470" s="69">
        <f t="shared" si="232"/>
        <v>3.2929164266631825E-2</v>
      </c>
    </row>
    <row r="7471" spans="1:23">
      <c r="A7471" s="98">
        <f t="shared" si="233"/>
        <v>1762</v>
      </c>
      <c r="B7471" s="99">
        <v>44408</v>
      </c>
      <c r="C7471" s="23">
        <v>5068</v>
      </c>
      <c r="D7471" s="23">
        <v>9</v>
      </c>
      <c r="E7471" s="98" t="s">
        <v>49</v>
      </c>
      <c r="F7471" s="98" t="s">
        <v>53</v>
      </c>
      <c r="G7471" s="98" t="s">
        <v>4242</v>
      </c>
      <c r="H7471" s="98" t="s">
        <v>9126</v>
      </c>
      <c r="I7471" s="98" t="s">
        <v>5994</v>
      </c>
      <c r="J7471" s="99">
        <v>46170</v>
      </c>
      <c r="K7471" s="107">
        <v>20000000</v>
      </c>
      <c r="L7471" s="98" t="s">
        <v>9127</v>
      </c>
      <c r="M7471" s="23">
        <v>1800</v>
      </c>
      <c r="N7471" s="23">
        <v>1</v>
      </c>
      <c r="O7471" s="107">
        <v>20000000</v>
      </c>
      <c r="P7471" s="23">
        <v>180</v>
      </c>
      <c r="Q7471" s="23">
        <v>2</v>
      </c>
      <c r="R7471" s="23">
        <v>2</v>
      </c>
      <c r="S7471" s="23">
        <v>0</v>
      </c>
      <c r="T7471" s="47">
        <v>20.052416000000001</v>
      </c>
      <c r="U7471" s="98" t="s">
        <v>111</v>
      </c>
      <c r="V7471" s="98" t="s">
        <v>3139</v>
      </c>
      <c r="W7471" s="69">
        <f t="shared" si="232"/>
        <v>0.11005155006780605</v>
      </c>
    </row>
    <row r="7472" spans="1:23">
      <c r="A7472" s="98">
        <f t="shared" si="233"/>
        <v>1762</v>
      </c>
      <c r="B7472" s="99">
        <v>44408</v>
      </c>
      <c r="C7472" s="23">
        <v>5069</v>
      </c>
      <c r="D7472" s="23">
        <v>9</v>
      </c>
      <c r="E7472" s="98" t="s">
        <v>49</v>
      </c>
      <c r="F7472" s="98" t="s">
        <v>53</v>
      </c>
      <c r="G7472" s="98" t="s">
        <v>4242</v>
      </c>
      <c r="H7472" s="98" t="s">
        <v>9126</v>
      </c>
      <c r="I7472" s="98" t="s">
        <v>5994</v>
      </c>
      <c r="J7472" s="99">
        <v>46170</v>
      </c>
      <c r="K7472" s="107">
        <v>21000000</v>
      </c>
      <c r="L7472" s="98" t="s">
        <v>9127</v>
      </c>
      <c r="M7472" s="23">
        <v>1800</v>
      </c>
      <c r="N7472" s="23">
        <v>1</v>
      </c>
      <c r="O7472" s="107">
        <v>21000000</v>
      </c>
      <c r="P7472" s="23">
        <v>180</v>
      </c>
      <c r="Q7472" s="23">
        <v>2</v>
      </c>
      <c r="R7472" s="23">
        <v>2</v>
      </c>
      <c r="S7472" s="23">
        <v>0</v>
      </c>
      <c r="T7472" s="47">
        <v>21</v>
      </c>
      <c r="U7472" s="98" t="s">
        <v>111</v>
      </c>
      <c r="V7472" s="98" t="s">
        <v>3139</v>
      </c>
      <c r="W7472" s="69">
        <f t="shared" si="232"/>
        <v>0.11525207493321138</v>
      </c>
    </row>
    <row r="7473" spans="1:23">
      <c r="A7473" s="98">
        <f t="shared" si="233"/>
        <v>1765</v>
      </c>
      <c r="B7473" s="99">
        <v>44408</v>
      </c>
      <c r="C7473" s="23">
        <v>5070</v>
      </c>
      <c r="D7473" s="23">
        <v>9</v>
      </c>
      <c r="E7473" s="98" t="s">
        <v>49</v>
      </c>
      <c r="F7473" s="98" t="s">
        <v>53</v>
      </c>
      <c r="G7473" s="98" t="s">
        <v>4242</v>
      </c>
      <c r="H7473" s="98" t="s">
        <v>9126</v>
      </c>
      <c r="I7473" s="98" t="s">
        <v>5977</v>
      </c>
      <c r="J7473" s="99">
        <v>46173</v>
      </c>
      <c r="K7473" s="107">
        <v>10000000</v>
      </c>
      <c r="L7473" s="98" t="s">
        <v>9127</v>
      </c>
      <c r="M7473" s="23">
        <v>1800</v>
      </c>
      <c r="N7473" s="23">
        <v>1</v>
      </c>
      <c r="O7473" s="107">
        <v>10000000</v>
      </c>
      <c r="P7473" s="23">
        <v>90</v>
      </c>
      <c r="Q7473" s="23">
        <v>2</v>
      </c>
      <c r="R7473" s="23">
        <v>2</v>
      </c>
      <c r="S7473" s="23">
        <v>0</v>
      </c>
      <c r="T7473" s="47">
        <v>10</v>
      </c>
      <c r="U7473" s="98" t="s">
        <v>111</v>
      </c>
      <c r="V7473" s="98" t="s">
        <v>3139</v>
      </c>
      <c r="W7473" s="69">
        <f t="shared" si="232"/>
        <v>5.4975383021760471E-2</v>
      </c>
    </row>
    <row r="7474" spans="1:23">
      <c r="A7474" s="98">
        <f t="shared" si="233"/>
        <v>1035</v>
      </c>
      <c r="B7474" s="99">
        <v>44408</v>
      </c>
      <c r="C7474" s="23">
        <v>5071</v>
      </c>
      <c r="D7474" s="23">
        <v>9</v>
      </c>
      <c r="E7474" s="98" t="s">
        <v>49</v>
      </c>
      <c r="F7474" s="98" t="s">
        <v>53</v>
      </c>
      <c r="G7474" s="98" t="s">
        <v>4242</v>
      </c>
      <c r="H7474" s="98" t="s">
        <v>9126</v>
      </c>
      <c r="I7474" s="98" t="s">
        <v>5977</v>
      </c>
      <c r="J7474" s="99">
        <v>45443</v>
      </c>
      <c r="K7474" s="107">
        <v>15000000</v>
      </c>
      <c r="L7474" s="98" t="s">
        <v>9127</v>
      </c>
      <c r="M7474" s="23">
        <v>1080</v>
      </c>
      <c r="N7474" s="23">
        <v>1</v>
      </c>
      <c r="O7474" s="107">
        <v>15000000</v>
      </c>
      <c r="P7474" s="23">
        <v>180</v>
      </c>
      <c r="Q7474" s="23">
        <v>2</v>
      </c>
      <c r="R7474" s="23">
        <v>2</v>
      </c>
      <c r="S7474" s="23">
        <v>0</v>
      </c>
      <c r="T7474" s="47">
        <v>15</v>
      </c>
      <c r="U7474" s="98" t="s">
        <v>111</v>
      </c>
      <c r="V7474" s="98" t="s">
        <v>3139</v>
      </c>
      <c r="W7474" s="69">
        <f t="shared" si="232"/>
        <v>4.8356533791095259E-2</v>
      </c>
    </row>
    <row r="7475" spans="1:23">
      <c r="A7475" s="98">
        <f t="shared" si="233"/>
        <v>1035</v>
      </c>
      <c r="B7475" s="99">
        <v>44408</v>
      </c>
      <c r="C7475" s="23">
        <v>5072</v>
      </c>
      <c r="D7475" s="23">
        <v>9</v>
      </c>
      <c r="E7475" s="98" t="s">
        <v>49</v>
      </c>
      <c r="F7475" s="98" t="s">
        <v>53</v>
      </c>
      <c r="G7475" s="98" t="s">
        <v>4242</v>
      </c>
      <c r="H7475" s="98" t="s">
        <v>9126</v>
      </c>
      <c r="I7475" s="98" t="s">
        <v>5977</v>
      </c>
      <c r="J7475" s="99">
        <v>45443</v>
      </c>
      <c r="K7475" s="107">
        <v>10500000</v>
      </c>
      <c r="L7475" s="98" t="s">
        <v>9127</v>
      </c>
      <c r="M7475" s="23">
        <v>1080</v>
      </c>
      <c r="N7475" s="23">
        <v>1</v>
      </c>
      <c r="O7475" s="107">
        <v>10500000</v>
      </c>
      <c r="P7475" s="23">
        <v>30</v>
      </c>
      <c r="Q7475" s="23">
        <v>2</v>
      </c>
      <c r="R7475" s="23">
        <v>2</v>
      </c>
      <c r="S7475" s="23">
        <v>0</v>
      </c>
      <c r="T7475" s="47">
        <v>10.208333</v>
      </c>
      <c r="U7475" s="98" t="s">
        <v>111</v>
      </c>
      <c r="V7475" s="98" t="s">
        <v>3139</v>
      </c>
      <c r="W7475" s="69">
        <f t="shared" si="232"/>
        <v>3.2909306644350184E-2</v>
      </c>
    </row>
    <row r="7476" spans="1:23">
      <c r="A7476" s="98">
        <f t="shared" si="233"/>
        <v>1035</v>
      </c>
      <c r="B7476" s="99">
        <v>44408</v>
      </c>
      <c r="C7476" s="23">
        <v>5073</v>
      </c>
      <c r="D7476" s="23">
        <v>9</v>
      </c>
      <c r="E7476" s="98" t="s">
        <v>49</v>
      </c>
      <c r="F7476" s="98" t="s">
        <v>53</v>
      </c>
      <c r="G7476" s="98" t="s">
        <v>4242</v>
      </c>
      <c r="H7476" s="98" t="s">
        <v>9126</v>
      </c>
      <c r="I7476" s="98" t="s">
        <v>5977</v>
      </c>
      <c r="J7476" s="99">
        <v>45443</v>
      </c>
      <c r="K7476" s="107">
        <v>10000000</v>
      </c>
      <c r="L7476" s="98" t="s">
        <v>9127</v>
      </c>
      <c r="M7476" s="23">
        <v>1080</v>
      </c>
      <c r="N7476" s="23">
        <v>1</v>
      </c>
      <c r="O7476" s="107">
        <v>10000000</v>
      </c>
      <c r="P7476" s="23">
        <v>180</v>
      </c>
      <c r="Q7476" s="23">
        <v>2</v>
      </c>
      <c r="R7476" s="23">
        <v>2</v>
      </c>
      <c r="S7476" s="23">
        <v>0</v>
      </c>
      <c r="T7476" s="47">
        <v>10</v>
      </c>
      <c r="U7476" s="98" t="s">
        <v>111</v>
      </c>
      <c r="V7476" s="98" t="s">
        <v>3139</v>
      </c>
      <c r="W7476" s="69">
        <f t="shared" si="232"/>
        <v>3.2237689194063508E-2</v>
      </c>
    </row>
    <row r="7477" spans="1:23">
      <c r="A7477" s="98">
        <f t="shared" si="233"/>
        <v>1035</v>
      </c>
      <c r="B7477" s="99">
        <v>44408</v>
      </c>
      <c r="C7477" s="23">
        <v>5074</v>
      </c>
      <c r="D7477" s="23">
        <v>9</v>
      </c>
      <c r="E7477" s="98" t="s">
        <v>49</v>
      </c>
      <c r="F7477" s="98" t="s">
        <v>53</v>
      </c>
      <c r="G7477" s="98" t="s">
        <v>4242</v>
      </c>
      <c r="H7477" s="98" t="s">
        <v>9126</v>
      </c>
      <c r="I7477" s="98" t="s">
        <v>5977</v>
      </c>
      <c r="J7477" s="99">
        <v>45443</v>
      </c>
      <c r="K7477" s="107">
        <v>7000000</v>
      </c>
      <c r="L7477" s="98" t="s">
        <v>9127</v>
      </c>
      <c r="M7477" s="23">
        <v>1080</v>
      </c>
      <c r="N7477" s="23">
        <v>1</v>
      </c>
      <c r="O7477" s="107">
        <v>7000000</v>
      </c>
      <c r="P7477" s="23">
        <v>30</v>
      </c>
      <c r="Q7477" s="23">
        <v>2</v>
      </c>
      <c r="R7477" s="23">
        <v>2</v>
      </c>
      <c r="S7477" s="23">
        <v>0</v>
      </c>
      <c r="T7477" s="47">
        <v>6.8055560000000002</v>
      </c>
      <c r="U7477" s="98" t="s">
        <v>111</v>
      </c>
      <c r="V7477" s="98" t="s">
        <v>3139</v>
      </c>
      <c r="W7477" s="69">
        <f t="shared" si="232"/>
        <v>2.1939539912079403E-2</v>
      </c>
    </row>
    <row r="7478" spans="1:23">
      <c r="A7478" s="98">
        <f t="shared" si="233"/>
        <v>1035</v>
      </c>
      <c r="B7478" s="99">
        <v>44408</v>
      </c>
      <c r="C7478" s="23">
        <v>5075</v>
      </c>
      <c r="D7478" s="23">
        <v>9</v>
      </c>
      <c r="E7478" s="98" t="s">
        <v>49</v>
      </c>
      <c r="F7478" s="98" t="s">
        <v>53</v>
      </c>
      <c r="G7478" s="98" t="s">
        <v>4242</v>
      </c>
      <c r="H7478" s="98" t="s">
        <v>9126</v>
      </c>
      <c r="I7478" s="98" t="s">
        <v>5977</v>
      </c>
      <c r="J7478" s="99">
        <v>45443</v>
      </c>
      <c r="K7478" s="107">
        <v>20000000</v>
      </c>
      <c r="L7478" s="98" t="s">
        <v>9127</v>
      </c>
      <c r="M7478" s="23">
        <v>1080</v>
      </c>
      <c r="N7478" s="23">
        <v>1</v>
      </c>
      <c r="O7478" s="107">
        <v>20000000</v>
      </c>
      <c r="P7478" s="23">
        <v>180</v>
      </c>
      <c r="Q7478" s="23">
        <v>2</v>
      </c>
      <c r="R7478" s="23">
        <v>2</v>
      </c>
      <c r="S7478" s="23">
        <v>0</v>
      </c>
      <c r="T7478" s="47">
        <v>20</v>
      </c>
      <c r="U7478" s="98" t="s">
        <v>111</v>
      </c>
      <c r="V7478" s="98" t="s">
        <v>3139</v>
      </c>
      <c r="W7478" s="69">
        <f t="shared" si="232"/>
        <v>6.4475378388127016E-2</v>
      </c>
    </row>
    <row r="7479" spans="1:23">
      <c r="A7479" s="98">
        <f t="shared" si="233"/>
        <v>1765</v>
      </c>
      <c r="B7479" s="99">
        <v>44408</v>
      </c>
      <c r="C7479" s="23">
        <v>5076</v>
      </c>
      <c r="D7479" s="23">
        <v>9</v>
      </c>
      <c r="E7479" s="98" t="s">
        <v>49</v>
      </c>
      <c r="F7479" s="98" t="s">
        <v>53</v>
      </c>
      <c r="G7479" s="98" t="s">
        <v>4242</v>
      </c>
      <c r="H7479" s="98" t="s">
        <v>9126</v>
      </c>
      <c r="I7479" s="98" t="s">
        <v>5977</v>
      </c>
      <c r="J7479" s="99">
        <v>46173</v>
      </c>
      <c r="K7479" s="107">
        <v>15000000</v>
      </c>
      <c r="L7479" s="98" t="s">
        <v>9127</v>
      </c>
      <c r="M7479" s="23">
        <v>1800</v>
      </c>
      <c r="N7479" s="23">
        <v>1</v>
      </c>
      <c r="O7479" s="107">
        <v>15000000</v>
      </c>
      <c r="P7479" s="23">
        <v>180</v>
      </c>
      <c r="Q7479" s="23">
        <v>2</v>
      </c>
      <c r="R7479" s="23">
        <v>2</v>
      </c>
      <c r="S7479" s="23">
        <v>0</v>
      </c>
      <c r="T7479" s="47">
        <v>15</v>
      </c>
      <c r="U7479" s="98" t="s">
        <v>111</v>
      </c>
      <c r="V7479" s="98" t="s">
        <v>3139</v>
      </c>
      <c r="W7479" s="69">
        <f t="shared" si="232"/>
        <v>8.2463074532640707E-2</v>
      </c>
    </row>
    <row r="7480" spans="1:23">
      <c r="A7480" s="98">
        <f t="shared" si="233"/>
        <v>1765</v>
      </c>
      <c r="B7480" s="99">
        <v>44408</v>
      </c>
      <c r="C7480" s="23">
        <v>5077</v>
      </c>
      <c r="D7480" s="23">
        <v>9</v>
      </c>
      <c r="E7480" s="98" t="s">
        <v>49</v>
      </c>
      <c r="F7480" s="98" t="s">
        <v>53</v>
      </c>
      <c r="G7480" s="98" t="s">
        <v>4242</v>
      </c>
      <c r="H7480" s="98" t="s">
        <v>9126</v>
      </c>
      <c r="I7480" s="98" t="s">
        <v>5977</v>
      </c>
      <c r="J7480" s="99">
        <v>46173</v>
      </c>
      <c r="K7480" s="107">
        <v>15000000</v>
      </c>
      <c r="L7480" s="98" t="s">
        <v>9127</v>
      </c>
      <c r="M7480" s="23">
        <v>1800</v>
      </c>
      <c r="N7480" s="23">
        <v>1</v>
      </c>
      <c r="O7480" s="107">
        <v>15000000</v>
      </c>
      <c r="P7480" s="23">
        <v>180</v>
      </c>
      <c r="Q7480" s="23">
        <v>2</v>
      </c>
      <c r="R7480" s="23">
        <v>2</v>
      </c>
      <c r="S7480" s="23">
        <v>0</v>
      </c>
      <c r="T7480" s="47">
        <v>15</v>
      </c>
      <c r="U7480" s="98" t="s">
        <v>111</v>
      </c>
      <c r="V7480" s="98" t="s">
        <v>3139</v>
      </c>
      <c r="W7480" s="69">
        <f t="shared" si="232"/>
        <v>8.2463074532640707E-2</v>
      </c>
    </row>
    <row r="7481" spans="1:23">
      <c r="A7481" s="98">
        <f t="shared" si="233"/>
        <v>1765</v>
      </c>
      <c r="B7481" s="99">
        <v>44408</v>
      </c>
      <c r="C7481" s="23">
        <v>5078</v>
      </c>
      <c r="D7481" s="23">
        <v>9</v>
      </c>
      <c r="E7481" s="98" t="s">
        <v>49</v>
      </c>
      <c r="F7481" s="98" t="s">
        <v>53</v>
      </c>
      <c r="G7481" s="98" t="s">
        <v>4242</v>
      </c>
      <c r="H7481" s="98" t="s">
        <v>9126</v>
      </c>
      <c r="I7481" s="98" t="s">
        <v>5977</v>
      </c>
      <c r="J7481" s="99">
        <v>46173</v>
      </c>
      <c r="K7481" s="107">
        <v>15000000</v>
      </c>
      <c r="L7481" s="98" t="s">
        <v>9127</v>
      </c>
      <c r="M7481" s="23">
        <v>1800</v>
      </c>
      <c r="N7481" s="23">
        <v>1</v>
      </c>
      <c r="O7481" s="107">
        <v>15000000</v>
      </c>
      <c r="P7481" s="23">
        <v>180</v>
      </c>
      <c r="Q7481" s="23">
        <v>2</v>
      </c>
      <c r="R7481" s="23">
        <v>2</v>
      </c>
      <c r="S7481" s="23">
        <v>0</v>
      </c>
      <c r="T7481" s="47">
        <v>15</v>
      </c>
      <c r="U7481" s="98" t="s">
        <v>111</v>
      </c>
      <c r="V7481" s="98" t="s">
        <v>3139</v>
      </c>
      <c r="W7481" s="69">
        <f t="shared" si="232"/>
        <v>8.2463074532640707E-2</v>
      </c>
    </row>
    <row r="7482" spans="1:23">
      <c r="A7482" s="98">
        <f t="shared" si="233"/>
        <v>304</v>
      </c>
      <c r="B7482" s="99">
        <v>44408</v>
      </c>
      <c r="C7482" s="23">
        <v>5079</v>
      </c>
      <c r="D7482" s="23">
        <v>9</v>
      </c>
      <c r="E7482" s="98" t="s">
        <v>49</v>
      </c>
      <c r="F7482" s="98" t="s">
        <v>53</v>
      </c>
      <c r="G7482" s="98" t="s">
        <v>4242</v>
      </c>
      <c r="H7482" s="98" t="s">
        <v>9126</v>
      </c>
      <c r="I7482" s="98" t="s">
        <v>5977</v>
      </c>
      <c r="J7482" s="99">
        <v>44712</v>
      </c>
      <c r="K7482" s="107">
        <v>10000000</v>
      </c>
      <c r="L7482" s="98" t="s">
        <v>9127</v>
      </c>
      <c r="M7482" s="23">
        <v>360</v>
      </c>
      <c r="N7482" s="23">
        <v>1</v>
      </c>
      <c r="O7482" s="107">
        <v>10000000</v>
      </c>
      <c r="P7482" s="23">
        <v>180</v>
      </c>
      <c r="Q7482" s="23">
        <v>2</v>
      </c>
      <c r="R7482" s="23">
        <v>2</v>
      </c>
      <c r="S7482" s="23">
        <v>0</v>
      </c>
      <c r="T7482" s="47">
        <v>10</v>
      </c>
      <c r="U7482" s="98" t="s">
        <v>111</v>
      </c>
      <c r="V7482" s="98" t="s">
        <v>3139</v>
      </c>
      <c r="W7482" s="69">
        <f t="shared" si="232"/>
        <v>9.4688478405751744E-3</v>
      </c>
    </row>
    <row r="7483" spans="1:23">
      <c r="A7483" s="98">
        <f t="shared" si="233"/>
        <v>1036</v>
      </c>
      <c r="B7483" s="99">
        <v>44408</v>
      </c>
      <c r="C7483" s="23">
        <v>5080</v>
      </c>
      <c r="D7483" s="23">
        <v>9</v>
      </c>
      <c r="E7483" s="98" t="s">
        <v>49</v>
      </c>
      <c r="F7483" s="98" t="s">
        <v>53</v>
      </c>
      <c r="G7483" s="98" t="s">
        <v>4242</v>
      </c>
      <c r="H7483" s="98" t="s">
        <v>9126</v>
      </c>
      <c r="I7483" s="98" t="s">
        <v>6194</v>
      </c>
      <c r="J7483" s="99">
        <v>45444</v>
      </c>
      <c r="K7483" s="107">
        <v>5000000</v>
      </c>
      <c r="L7483" s="98" t="s">
        <v>9127</v>
      </c>
      <c r="M7483" s="23">
        <v>1080</v>
      </c>
      <c r="N7483" s="23">
        <v>1</v>
      </c>
      <c r="O7483" s="107">
        <v>5000000</v>
      </c>
      <c r="P7483" s="23">
        <v>180</v>
      </c>
      <c r="Q7483" s="23">
        <v>2</v>
      </c>
      <c r="R7483" s="23">
        <v>2</v>
      </c>
      <c r="S7483" s="23">
        <v>0</v>
      </c>
      <c r="T7483" s="47">
        <v>5</v>
      </c>
      <c r="U7483" s="98" t="s">
        <v>111</v>
      </c>
      <c r="V7483" s="98" t="s">
        <v>3139</v>
      </c>
      <c r="W7483" s="69">
        <f t="shared" si="232"/>
        <v>1.6134418359927436E-2</v>
      </c>
    </row>
    <row r="7484" spans="1:23">
      <c r="A7484" s="98">
        <f t="shared" si="233"/>
        <v>1767</v>
      </c>
      <c r="B7484" s="99">
        <v>44408</v>
      </c>
      <c r="C7484" s="23">
        <v>5081</v>
      </c>
      <c r="D7484" s="23">
        <v>9</v>
      </c>
      <c r="E7484" s="98" t="s">
        <v>49</v>
      </c>
      <c r="F7484" s="98" t="s">
        <v>53</v>
      </c>
      <c r="G7484" s="98" t="s">
        <v>4242</v>
      </c>
      <c r="H7484" s="98" t="s">
        <v>9126</v>
      </c>
      <c r="I7484" s="98" t="s">
        <v>6064</v>
      </c>
      <c r="J7484" s="99">
        <v>46175</v>
      </c>
      <c r="K7484" s="107">
        <v>80000000</v>
      </c>
      <c r="L7484" s="98" t="s">
        <v>9127</v>
      </c>
      <c r="M7484" s="23">
        <v>1800</v>
      </c>
      <c r="N7484" s="23">
        <v>1</v>
      </c>
      <c r="O7484" s="107">
        <v>80000000</v>
      </c>
      <c r="P7484" s="23">
        <v>180</v>
      </c>
      <c r="Q7484" s="23">
        <v>2</v>
      </c>
      <c r="R7484" s="23">
        <v>2</v>
      </c>
      <c r="S7484" s="23">
        <v>0</v>
      </c>
      <c r="T7484" s="47">
        <v>80.142499999999998</v>
      </c>
      <c r="U7484" s="98" t="s">
        <v>111</v>
      </c>
      <c r="V7484" s="98" t="s">
        <v>3139</v>
      </c>
      <c r="W7484" s="69">
        <f t="shared" si="232"/>
        <v>0.44108571149929077</v>
      </c>
    </row>
    <row r="7485" spans="1:23">
      <c r="A7485" s="98">
        <f t="shared" si="233"/>
        <v>1767</v>
      </c>
      <c r="B7485" s="99">
        <v>44408</v>
      </c>
      <c r="C7485" s="23">
        <v>5082</v>
      </c>
      <c r="D7485" s="23">
        <v>9</v>
      </c>
      <c r="E7485" s="98" t="s">
        <v>49</v>
      </c>
      <c r="F7485" s="98" t="s">
        <v>53</v>
      </c>
      <c r="G7485" s="98" t="s">
        <v>4242</v>
      </c>
      <c r="H7485" s="98" t="s">
        <v>9126</v>
      </c>
      <c r="I7485" s="98" t="s">
        <v>6064</v>
      </c>
      <c r="J7485" s="99">
        <v>46175</v>
      </c>
      <c r="K7485" s="107">
        <v>8000000</v>
      </c>
      <c r="L7485" s="98" t="s">
        <v>9127</v>
      </c>
      <c r="M7485" s="23">
        <v>1800</v>
      </c>
      <c r="N7485" s="23">
        <v>1</v>
      </c>
      <c r="O7485" s="107">
        <v>8000000</v>
      </c>
      <c r="P7485" s="23">
        <v>180</v>
      </c>
      <c r="Q7485" s="23">
        <v>2</v>
      </c>
      <c r="R7485" s="23">
        <v>2</v>
      </c>
      <c r="S7485" s="23">
        <v>0</v>
      </c>
      <c r="T7485" s="47">
        <v>8</v>
      </c>
      <c r="U7485" s="98" t="s">
        <v>111</v>
      </c>
      <c r="V7485" s="98" t="s">
        <v>3139</v>
      </c>
      <c r="W7485" s="69">
        <f t="shared" si="232"/>
        <v>4.4030142458674558E-2</v>
      </c>
    </row>
    <row r="7486" spans="1:23">
      <c r="A7486" s="98">
        <f t="shared" si="233"/>
        <v>1037</v>
      </c>
      <c r="B7486" s="99">
        <v>44408</v>
      </c>
      <c r="C7486" s="23">
        <v>5083</v>
      </c>
      <c r="D7486" s="23">
        <v>9</v>
      </c>
      <c r="E7486" s="98" t="s">
        <v>49</v>
      </c>
      <c r="F7486" s="98" t="s">
        <v>53</v>
      </c>
      <c r="G7486" s="98" t="s">
        <v>4242</v>
      </c>
      <c r="H7486" s="98" t="s">
        <v>9126</v>
      </c>
      <c r="I7486" s="98" t="s">
        <v>6064</v>
      </c>
      <c r="J7486" s="99">
        <v>45445</v>
      </c>
      <c r="K7486" s="107">
        <v>6000000</v>
      </c>
      <c r="L7486" s="98" t="s">
        <v>9127</v>
      </c>
      <c r="M7486" s="23">
        <v>1080</v>
      </c>
      <c r="N7486" s="23">
        <v>1</v>
      </c>
      <c r="O7486" s="107">
        <v>6000000</v>
      </c>
      <c r="P7486" s="23">
        <v>180</v>
      </c>
      <c r="Q7486" s="23">
        <v>2</v>
      </c>
      <c r="R7486" s="23">
        <v>2</v>
      </c>
      <c r="S7486" s="23">
        <v>0</v>
      </c>
      <c r="T7486" s="47">
        <v>6</v>
      </c>
      <c r="U7486" s="98" t="s">
        <v>111</v>
      </c>
      <c r="V7486" s="98" t="s">
        <v>3139</v>
      </c>
      <c r="W7486" s="69">
        <f t="shared" si="232"/>
        <v>1.9379990547387742E-2</v>
      </c>
    </row>
    <row r="7487" spans="1:23">
      <c r="A7487" s="98">
        <f t="shared" si="233"/>
        <v>1037</v>
      </c>
      <c r="B7487" s="99">
        <v>44408</v>
      </c>
      <c r="C7487" s="23">
        <v>5084</v>
      </c>
      <c r="D7487" s="23">
        <v>9</v>
      </c>
      <c r="E7487" s="98" t="s">
        <v>49</v>
      </c>
      <c r="F7487" s="98" t="s">
        <v>53</v>
      </c>
      <c r="G7487" s="98" t="s">
        <v>4242</v>
      </c>
      <c r="H7487" s="98" t="s">
        <v>9126</v>
      </c>
      <c r="I7487" s="98" t="s">
        <v>6064</v>
      </c>
      <c r="J7487" s="99">
        <v>45445</v>
      </c>
      <c r="K7487" s="107">
        <v>6500000</v>
      </c>
      <c r="L7487" s="98" t="s">
        <v>9127</v>
      </c>
      <c r="M7487" s="23">
        <v>1080</v>
      </c>
      <c r="N7487" s="23">
        <v>1</v>
      </c>
      <c r="O7487" s="107">
        <v>6500000</v>
      </c>
      <c r="P7487" s="23">
        <v>30</v>
      </c>
      <c r="Q7487" s="23">
        <v>2</v>
      </c>
      <c r="R7487" s="23">
        <v>2</v>
      </c>
      <c r="S7487" s="23">
        <v>0</v>
      </c>
      <c r="T7487" s="47">
        <v>6.3194439999999998</v>
      </c>
      <c r="U7487" s="98" t="s">
        <v>111</v>
      </c>
      <c r="V7487" s="98" t="s">
        <v>3139</v>
      </c>
      <c r="W7487" s="69">
        <f t="shared" si="232"/>
        <v>2.0411794164124364E-2</v>
      </c>
    </row>
    <row r="7488" spans="1:23">
      <c r="A7488" s="98">
        <f t="shared" si="233"/>
        <v>1767</v>
      </c>
      <c r="B7488" s="99">
        <v>44408</v>
      </c>
      <c r="C7488" s="23">
        <v>5085</v>
      </c>
      <c r="D7488" s="23">
        <v>9</v>
      </c>
      <c r="E7488" s="98" t="s">
        <v>49</v>
      </c>
      <c r="F7488" s="98" t="s">
        <v>53</v>
      </c>
      <c r="G7488" s="98" t="s">
        <v>4242</v>
      </c>
      <c r="H7488" s="98" t="s">
        <v>9126</v>
      </c>
      <c r="I7488" s="98" t="s">
        <v>6064</v>
      </c>
      <c r="J7488" s="99">
        <v>46175</v>
      </c>
      <c r="K7488" s="107">
        <v>30000000</v>
      </c>
      <c r="L7488" s="98" t="s">
        <v>9127</v>
      </c>
      <c r="M7488" s="23">
        <v>1800</v>
      </c>
      <c r="N7488" s="23">
        <v>1</v>
      </c>
      <c r="O7488" s="107">
        <v>30000000</v>
      </c>
      <c r="P7488" s="23">
        <v>180</v>
      </c>
      <c r="Q7488" s="23">
        <v>2</v>
      </c>
      <c r="R7488" s="23">
        <v>2</v>
      </c>
      <c r="S7488" s="23">
        <v>0</v>
      </c>
      <c r="T7488" s="47">
        <v>30</v>
      </c>
      <c r="U7488" s="98" t="s">
        <v>111</v>
      </c>
      <c r="V7488" s="98" t="s">
        <v>3139</v>
      </c>
      <c r="W7488" s="69">
        <f t="shared" si="232"/>
        <v>0.1651130342200296</v>
      </c>
    </row>
    <row r="7489" spans="1:23">
      <c r="A7489" s="98">
        <f t="shared" si="233"/>
        <v>1767</v>
      </c>
      <c r="B7489" s="99">
        <v>44408</v>
      </c>
      <c r="C7489" s="23">
        <v>5086</v>
      </c>
      <c r="D7489" s="23">
        <v>9</v>
      </c>
      <c r="E7489" s="98" t="s">
        <v>49</v>
      </c>
      <c r="F7489" s="98" t="s">
        <v>53</v>
      </c>
      <c r="G7489" s="98" t="s">
        <v>4242</v>
      </c>
      <c r="H7489" s="98" t="s">
        <v>9126</v>
      </c>
      <c r="I7489" s="98" t="s">
        <v>6064</v>
      </c>
      <c r="J7489" s="99">
        <v>46175</v>
      </c>
      <c r="K7489" s="107">
        <v>20000000</v>
      </c>
      <c r="L7489" s="98" t="s">
        <v>9127</v>
      </c>
      <c r="M7489" s="23">
        <v>1800</v>
      </c>
      <c r="N7489" s="23">
        <v>1</v>
      </c>
      <c r="O7489" s="107">
        <v>20000000</v>
      </c>
      <c r="P7489" s="23">
        <v>180</v>
      </c>
      <c r="Q7489" s="23">
        <v>2</v>
      </c>
      <c r="R7489" s="23">
        <v>2</v>
      </c>
      <c r="S7489" s="23">
        <v>0</v>
      </c>
      <c r="T7489" s="47">
        <v>20</v>
      </c>
      <c r="U7489" s="98" t="s">
        <v>111</v>
      </c>
      <c r="V7489" s="98" t="s">
        <v>3139</v>
      </c>
      <c r="W7489" s="69">
        <f t="shared" si="232"/>
        <v>0.1100753561466864</v>
      </c>
    </row>
    <row r="7490" spans="1:23">
      <c r="A7490" s="98">
        <f t="shared" si="233"/>
        <v>1768</v>
      </c>
      <c r="B7490" s="99">
        <v>44408</v>
      </c>
      <c r="C7490" s="23">
        <v>5087</v>
      </c>
      <c r="D7490" s="23">
        <v>9</v>
      </c>
      <c r="E7490" s="98" t="s">
        <v>49</v>
      </c>
      <c r="F7490" s="98" t="s">
        <v>53</v>
      </c>
      <c r="G7490" s="98" t="s">
        <v>4242</v>
      </c>
      <c r="H7490" s="98" t="s">
        <v>9126</v>
      </c>
      <c r="I7490" s="98" t="s">
        <v>6097</v>
      </c>
      <c r="J7490" s="99">
        <v>46176</v>
      </c>
      <c r="K7490" s="107">
        <v>10000000</v>
      </c>
      <c r="L7490" s="98" t="s">
        <v>9127</v>
      </c>
      <c r="M7490" s="23">
        <v>1800</v>
      </c>
      <c r="N7490" s="23">
        <v>1</v>
      </c>
      <c r="O7490" s="107">
        <v>10000000</v>
      </c>
      <c r="P7490" s="23">
        <v>180</v>
      </c>
      <c r="Q7490" s="23">
        <v>2</v>
      </c>
      <c r="R7490" s="23">
        <v>2</v>
      </c>
      <c r="S7490" s="23">
        <v>0</v>
      </c>
      <c r="T7490" s="47">
        <v>10</v>
      </c>
      <c r="U7490" s="98" t="s">
        <v>111</v>
      </c>
      <c r="V7490" s="98" t="s">
        <v>3139</v>
      </c>
      <c r="W7490" s="69">
        <f t="shared" ref="W7490:W7553" si="234">+T7490/SUM($T$2:$T$5848)*A7490</f>
        <v>5.506882559913457E-2</v>
      </c>
    </row>
    <row r="7491" spans="1:23">
      <c r="A7491" s="98">
        <f t="shared" ref="A7491:A7554" si="235">+J7491-B7491</f>
        <v>1038</v>
      </c>
      <c r="B7491" s="99">
        <v>44408</v>
      </c>
      <c r="C7491" s="23">
        <v>5088</v>
      </c>
      <c r="D7491" s="23">
        <v>9</v>
      </c>
      <c r="E7491" s="98" t="s">
        <v>49</v>
      </c>
      <c r="F7491" s="98" t="s">
        <v>53</v>
      </c>
      <c r="G7491" s="98" t="s">
        <v>4242</v>
      </c>
      <c r="H7491" s="98" t="s">
        <v>9126</v>
      </c>
      <c r="I7491" s="98" t="s">
        <v>6097</v>
      </c>
      <c r="J7491" s="99">
        <v>45446</v>
      </c>
      <c r="K7491" s="107">
        <v>7000000</v>
      </c>
      <c r="L7491" s="98" t="s">
        <v>9127</v>
      </c>
      <c r="M7491" s="23">
        <v>1080</v>
      </c>
      <c r="N7491" s="23">
        <v>1</v>
      </c>
      <c r="O7491" s="107">
        <v>7000000</v>
      </c>
      <c r="P7491" s="23">
        <v>30</v>
      </c>
      <c r="Q7491" s="23">
        <v>2</v>
      </c>
      <c r="R7491" s="23">
        <v>2</v>
      </c>
      <c r="S7491" s="23">
        <v>0</v>
      </c>
      <c r="T7491" s="47">
        <v>6.8055560000000002</v>
      </c>
      <c r="U7491" s="98" t="s">
        <v>111</v>
      </c>
      <c r="V7491" s="98" t="s">
        <v>3139</v>
      </c>
      <c r="W7491" s="69">
        <f t="shared" si="234"/>
        <v>2.2003132781389777E-2</v>
      </c>
    </row>
    <row r="7492" spans="1:23">
      <c r="A7492" s="98">
        <f t="shared" si="235"/>
        <v>1768</v>
      </c>
      <c r="B7492" s="99">
        <v>44408</v>
      </c>
      <c r="C7492" s="23">
        <v>5089</v>
      </c>
      <c r="D7492" s="23">
        <v>9</v>
      </c>
      <c r="E7492" s="98" t="s">
        <v>49</v>
      </c>
      <c r="F7492" s="98" t="s">
        <v>53</v>
      </c>
      <c r="G7492" s="98" t="s">
        <v>4242</v>
      </c>
      <c r="H7492" s="98" t="s">
        <v>9126</v>
      </c>
      <c r="I7492" s="98" t="s">
        <v>6097</v>
      </c>
      <c r="J7492" s="99">
        <v>46176</v>
      </c>
      <c r="K7492" s="107">
        <v>16000000</v>
      </c>
      <c r="L7492" s="98" t="s">
        <v>9127</v>
      </c>
      <c r="M7492" s="23">
        <v>1800</v>
      </c>
      <c r="N7492" s="23">
        <v>1</v>
      </c>
      <c r="O7492" s="107">
        <v>16000000</v>
      </c>
      <c r="P7492" s="23">
        <v>180</v>
      </c>
      <c r="Q7492" s="23">
        <v>2</v>
      </c>
      <c r="R7492" s="23">
        <v>2</v>
      </c>
      <c r="S7492" s="23">
        <v>0</v>
      </c>
      <c r="T7492" s="47">
        <v>16</v>
      </c>
      <c r="U7492" s="98" t="s">
        <v>111</v>
      </c>
      <c r="V7492" s="98" t="s">
        <v>3139</v>
      </c>
      <c r="W7492" s="69">
        <f t="shared" si="234"/>
        <v>8.8110120958615298E-2</v>
      </c>
    </row>
    <row r="7493" spans="1:23">
      <c r="A7493" s="98">
        <f t="shared" si="235"/>
        <v>1768</v>
      </c>
      <c r="B7493" s="99">
        <v>44408</v>
      </c>
      <c r="C7493" s="23">
        <v>5090</v>
      </c>
      <c r="D7493" s="23">
        <v>9</v>
      </c>
      <c r="E7493" s="98" t="s">
        <v>49</v>
      </c>
      <c r="F7493" s="98" t="s">
        <v>53</v>
      </c>
      <c r="G7493" s="98" t="s">
        <v>4242</v>
      </c>
      <c r="H7493" s="98" t="s">
        <v>9126</v>
      </c>
      <c r="I7493" s="98" t="s">
        <v>6097</v>
      </c>
      <c r="J7493" s="99">
        <v>46176</v>
      </c>
      <c r="K7493" s="107">
        <v>12000000</v>
      </c>
      <c r="L7493" s="98" t="s">
        <v>9127</v>
      </c>
      <c r="M7493" s="23">
        <v>1800</v>
      </c>
      <c r="N7493" s="23">
        <v>1</v>
      </c>
      <c r="O7493" s="107">
        <v>12000000</v>
      </c>
      <c r="P7493" s="23">
        <v>180</v>
      </c>
      <c r="Q7493" s="23">
        <v>2</v>
      </c>
      <c r="R7493" s="23">
        <v>2</v>
      </c>
      <c r="S7493" s="23">
        <v>0</v>
      </c>
      <c r="T7493" s="47">
        <v>12</v>
      </c>
      <c r="U7493" s="98" t="s">
        <v>111</v>
      </c>
      <c r="V7493" s="98" t="s">
        <v>3139</v>
      </c>
      <c r="W7493" s="69">
        <f t="shared" si="234"/>
        <v>6.6082590718961484E-2</v>
      </c>
    </row>
    <row r="7494" spans="1:23">
      <c r="A7494" s="98">
        <f t="shared" si="235"/>
        <v>1768</v>
      </c>
      <c r="B7494" s="99">
        <v>44408</v>
      </c>
      <c r="C7494" s="23">
        <v>5091</v>
      </c>
      <c r="D7494" s="23">
        <v>9</v>
      </c>
      <c r="E7494" s="98" t="s">
        <v>49</v>
      </c>
      <c r="F7494" s="98" t="s">
        <v>53</v>
      </c>
      <c r="G7494" s="98" t="s">
        <v>4242</v>
      </c>
      <c r="H7494" s="98" t="s">
        <v>9126</v>
      </c>
      <c r="I7494" s="98" t="s">
        <v>6097</v>
      </c>
      <c r="J7494" s="99">
        <v>46176</v>
      </c>
      <c r="K7494" s="107">
        <v>11000000</v>
      </c>
      <c r="L7494" s="98" t="s">
        <v>9127</v>
      </c>
      <c r="M7494" s="23">
        <v>1800</v>
      </c>
      <c r="N7494" s="23">
        <v>1</v>
      </c>
      <c r="O7494" s="107">
        <v>11000000</v>
      </c>
      <c r="P7494" s="23">
        <v>180</v>
      </c>
      <c r="Q7494" s="23">
        <v>2</v>
      </c>
      <c r="R7494" s="23">
        <v>2</v>
      </c>
      <c r="S7494" s="23">
        <v>0</v>
      </c>
      <c r="T7494" s="47">
        <v>11</v>
      </c>
      <c r="U7494" s="98" t="s">
        <v>111</v>
      </c>
      <c r="V7494" s="98" t="s">
        <v>3139</v>
      </c>
      <c r="W7494" s="69">
        <f t="shared" si="234"/>
        <v>6.0575708159048017E-2</v>
      </c>
    </row>
    <row r="7495" spans="1:23">
      <c r="A7495" s="98">
        <f t="shared" si="235"/>
        <v>1038</v>
      </c>
      <c r="B7495" s="99">
        <v>44408</v>
      </c>
      <c r="C7495" s="23">
        <v>5092</v>
      </c>
      <c r="D7495" s="23">
        <v>9</v>
      </c>
      <c r="E7495" s="98" t="s">
        <v>49</v>
      </c>
      <c r="F7495" s="98" t="s">
        <v>53</v>
      </c>
      <c r="G7495" s="98" t="s">
        <v>4242</v>
      </c>
      <c r="H7495" s="98" t="s">
        <v>9126</v>
      </c>
      <c r="I7495" s="98" t="s">
        <v>6097</v>
      </c>
      <c r="J7495" s="99">
        <v>45446</v>
      </c>
      <c r="K7495" s="107">
        <v>6000000</v>
      </c>
      <c r="L7495" s="98" t="s">
        <v>9127</v>
      </c>
      <c r="M7495" s="23">
        <v>1080</v>
      </c>
      <c r="N7495" s="23">
        <v>1</v>
      </c>
      <c r="O7495" s="107">
        <v>6000000</v>
      </c>
      <c r="P7495" s="23">
        <v>180</v>
      </c>
      <c r="Q7495" s="23">
        <v>2</v>
      </c>
      <c r="R7495" s="23">
        <v>2</v>
      </c>
      <c r="S7495" s="23">
        <v>0</v>
      </c>
      <c r="T7495" s="47">
        <v>6</v>
      </c>
      <c r="U7495" s="98" t="s">
        <v>111</v>
      </c>
      <c r="V7495" s="98" t="s">
        <v>3139</v>
      </c>
      <c r="W7495" s="69">
        <f t="shared" si="234"/>
        <v>1.9398679062862561E-2</v>
      </c>
    </row>
    <row r="7496" spans="1:23">
      <c r="A7496" s="98">
        <f t="shared" si="235"/>
        <v>3594</v>
      </c>
      <c r="B7496" s="99">
        <v>44408</v>
      </c>
      <c r="C7496" s="23">
        <v>5093</v>
      </c>
      <c r="D7496" s="23">
        <v>9</v>
      </c>
      <c r="E7496" s="98" t="s">
        <v>49</v>
      </c>
      <c r="F7496" s="98" t="s">
        <v>53</v>
      </c>
      <c r="G7496" s="98" t="s">
        <v>4242</v>
      </c>
      <c r="H7496" s="98" t="s">
        <v>9126</v>
      </c>
      <c r="I7496" s="98" t="s">
        <v>6097</v>
      </c>
      <c r="J7496" s="99">
        <v>48002</v>
      </c>
      <c r="K7496" s="107">
        <v>80000000</v>
      </c>
      <c r="L7496" s="98" t="s">
        <v>9127</v>
      </c>
      <c r="M7496" s="23">
        <v>3600</v>
      </c>
      <c r="N7496" s="23">
        <v>1</v>
      </c>
      <c r="O7496" s="107">
        <v>80000000</v>
      </c>
      <c r="P7496" s="23">
        <v>30</v>
      </c>
      <c r="Q7496" s="23">
        <v>2</v>
      </c>
      <c r="R7496" s="23">
        <v>2</v>
      </c>
      <c r="S7496" s="23">
        <v>0</v>
      </c>
      <c r="T7496" s="47">
        <v>79.934532000000004</v>
      </c>
      <c r="U7496" s="98" t="s">
        <v>111</v>
      </c>
      <c r="V7496" s="98" t="s">
        <v>3139</v>
      </c>
      <c r="W7496" s="69">
        <f t="shared" si="234"/>
        <v>0.89482078521441466</v>
      </c>
    </row>
    <row r="7497" spans="1:23">
      <c r="A7497" s="98">
        <f t="shared" si="235"/>
        <v>1768</v>
      </c>
      <c r="B7497" s="99">
        <v>44408</v>
      </c>
      <c r="C7497" s="23">
        <v>5094</v>
      </c>
      <c r="D7497" s="23">
        <v>9</v>
      </c>
      <c r="E7497" s="98" t="s">
        <v>49</v>
      </c>
      <c r="F7497" s="98" t="s">
        <v>53</v>
      </c>
      <c r="G7497" s="98" t="s">
        <v>4242</v>
      </c>
      <c r="H7497" s="98" t="s">
        <v>9126</v>
      </c>
      <c r="I7497" s="98" t="s">
        <v>6097</v>
      </c>
      <c r="J7497" s="99">
        <v>46176</v>
      </c>
      <c r="K7497" s="107">
        <v>15000000</v>
      </c>
      <c r="L7497" s="98" t="s">
        <v>9127</v>
      </c>
      <c r="M7497" s="23">
        <v>1800</v>
      </c>
      <c r="N7497" s="23">
        <v>1</v>
      </c>
      <c r="O7497" s="107">
        <v>15000000</v>
      </c>
      <c r="P7497" s="23">
        <v>180</v>
      </c>
      <c r="Q7497" s="23">
        <v>2</v>
      </c>
      <c r="R7497" s="23">
        <v>2</v>
      </c>
      <c r="S7497" s="23">
        <v>0</v>
      </c>
      <c r="T7497" s="47">
        <v>15</v>
      </c>
      <c r="U7497" s="98" t="s">
        <v>111</v>
      </c>
      <c r="V7497" s="98" t="s">
        <v>3139</v>
      </c>
      <c r="W7497" s="69">
        <f t="shared" si="234"/>
        <v>8.2603238398701859E-2</v>
      </c>
    </row>
    <row r="7498" spans="1:23">
      <c r="A7498" s="98">
        <f t="shared" si="235"/>
        <v>1768</v>
      </c>
      <c r="B7498" s="99">
        <v>44408</v>
      </c>
      <c r="C7498" s="23">
        <v>5095</v>
      </c>
      <c r="D7498" s="23">
        <v>9</v>
      </c>
      <c r="E7498" s="98" t="s">
        <v>49</v>
      </c>
      <c r="F7498" s="98" t="s">
        <v>53</v>
      </c>
      <c r="G7498" s="98" t="s">
        <v>4242</v>
      </c>
      <c r="H7498" s="98" t="s">
        <v>9126</v>
      </c>
      <c r="I7498" s="98" t="s">
        <v>6097</v>
      </c>
      <c r="J7498" s="99">
        <v>46176</v>
      </c>
      <c r="K7498" s="107">
        <v>15000000</v>
      </c>
      <c r="L7498" s="98" t="s">
        <v>9127</v>
      </c>
      <c r="M7498" s="23">
        <v>1800</v>
      </c>
      <c r="N7498" s="23">
        <v>1</v>
      </c>
      <c r="O7498" s="107">
        <v>15000000</v>
      </c>
      <c r="P7498" s="23">
        <v>180</v>
      </c>
      <c r="Q7498" s="23">
        <v>2</v>
      </c>
      <c r="R7498" s="23">
        <v>2</v>
      </c>
      <c r="S7498" s="23">
        <v>0</v>
      </c>
      <c r="T7498" s="47">
        <v>15</v>
      </c>
      <c r="U7498" s="98" t="s">
        <v>111</v>
      </c>
      <c r="V7498" s="98" t="s">
        <v>3139</v>
      </c>
      <c r="W7498" s="69">
        <f t="shared" si="234"/>
        <v>8.2603238398701859E-2</v>
      </c>
    </row>
    <row r="7499" spans="1:23">
      <c r="A7499" s="98">
        <f t="shared" si="235"/>
        <v>1768</v>
      </c>
      <c r="B7499" s="99">
        <v>44408</v>
      </c>
      <c r="C7499" s="23">
        <v>5096</v>
      </c>
      <c r="D7499" s="23">
        <v>9</v>
      </c>
      <c r="E7499" s="98" t="s">
        <v>49</v>
      </c>
      <c r="F7499" s="98" t="s">
        <v>53</v>
      </c>
      <c r="G7499" s="98" t="s">
        <v>4242</v>
      </c>
      <c r="H7499" s="98" t="s">
        <v>9126</v>
      </c>
      <c r="I7499" s="98" t="s">
        <v>6097</v>
      </c>
      <c r="J7499" s="99">
        <v>46176</v>
      </c>
      <c r="K7499" s="107">
        <v>15500000</v>
      </c>
      <c r="L7499" s="98" t="s">
        <v>9127</v>
      </c>
      <c r="M7499" s="23">
        <v>1800</v>
      </c>
      <c r="N7499" s="23">
        <v>1</v>
      </c>
      <c r="O7499" s="107">
        <v>15500000</v>
      </c>
      <c r="P7499" s="23">
        <v>360</v>
      </c>
      <c r="Q7499" s="23">
        <v>2</v>
      </c>
      <c r="R7499" s="23">
        <v>2</v>
      </c>
      <c r="S7499" s="23">
        <v>0</v>
      </c>
      <c r="T7499" s="47">
        <v>15.519917</v>
      </c>
      <c r="U7499" s="98" t="s">
        <v>111</v>
      </c>
      <c r="V7499" s="98" t="s">
        <v>3139</v>
      </c>
      <c r="W7499" s="69">
        <f t="shared" si="234"/>
        <v>8.5466360258604365E-2</v>
      </c>
    </row>
    <row r="7500" spans="1:23">
      <c r="A7500" s="98">
        <f t="shared" si="235"/>
        <v>1039</v>
      </c>
      <c r="B7500" s="99">
        <v>44408</v>
      </c>
      <c r="C7500" s="23">
        <v>5097</v>
      </c>
      <c r="D7500" s="23">
        <v>9</v>
      </c>
      <c r="E7500" s="98" t="s">
        <v>49</v>
      </c>
      <c r="F7500" s="98" t="s">
        <v>53</v>
      </c>
      <c r="G7500" s="98" t="s">
        <v>4242</v>
      </c>
      <c r="H7500" s="98" t="s">
        <v>9126</v>
      </c>
      <c r="I7500" s="98" t="s">
        <v>6066</v>
      </c>
      <c r="J7500" s="99">
        <v>45447</v>
      </c>
      <c r="K7500" s="107">
        <v>10000000</v>
      </c>
      <c r="L7500" s="98" t="s">
        <v>9127</v>
      </c>
      <c r="M7500" s="23">
        <v>1080</v>
      </c>
      <c r="N7500" s="23">
        <v>1</v>
      </c>
      <c r="O7500" s="107">
        <v>10000000</v>
      </c>
      <c r="P7500" s="23">
        <v>180</v>
      </c>
      <c r="Q7500" s="23">
        <v>2</v>
      </c>
      <c r="R7500" s="23">
        <v>2</v>
      </c>
      <c r="S7500" s="23">
        <v>0</v>
      </c>
      <c r="T7500" s="47">
        <v>10</v>
      </c>
      <c r="U7500" s="98" t="s">
        <v>111</v>
      </c>
      <c r="V7500" s="98" t="s">
        <v>3139</v>
      </c>
      <c r="W7500" s="69">
        <f t="shared" si="234"/>
        <v>3.2362279297228971E-2</v>
      </c>
    </row>
    <row r="7501" spans="1:23">
      <c r="A7501" s="98">
        <f t="shared" si="235"/>
        <v>1039</v>
      </c>
      <c r="B7501" s="99">
        <v>44408</v>
      </c>
      <c r="C7501" s="23">
        <v>5098</v>
      </c>
      <c r="D7501" s="23">
        <v>9</v>
      </c>
      <c r="E7501" s="98" t="s">
        <v>49</v>
      </c>
      <c r="F7501" s="98" t="s">
        <v>53</v>
      </c>
      <c r="G7501" s="98" t="s">
        <v>4242</v>
      </c>
      <c r="H7501" s="98" t="s">
        <v>9126</v>
      </c>
      <c r="I7501" s="98" t="s">
        <v>6066</v>
      </c>
      <c r="J7501" s="99">
        <v>45447</v>
      </c>
      <c r="K7501" s="107">
        <v>10000000</v>
      </c>
      <c r="L7501" s="98" t="s">
        <v>9127</v>
      </c>
      <c r="M7501" s="23">
        <v>1080</v>
      </c>
      <c r="N7501" s="23">
        <v>1</v>
      </c>
      <c r="O7501" s="107">
        <v>10000000</v>
      </c>
      <c r="P7501" s="23">
        <v>30</v>
      </c>
      <c r="Q7501" s="23">
        <v>2</v>
      </c>
      <c r="R7501" s="23">
        <v>2</v>
      </c>
      <c r="S7501" s="23">
        <v>0</v>
      </c>
      <c r="T7501" s="47">
        <v>9.7222220000000004</v>
      </c>
      <c r="U7501" s="98" t="s">
        <v>111</v>
      </c>
      <c r="V7501" s="98" t="s">
        <v>3139</v>
      </c>
      <c r="W7501" s="69">
        <f t="shared" si="234"/>
        <v>3.1463326375366404E-2</v>
      </c>
    </row>
    <row r="7502" spans="1:23">
      <c r="A7502" s="98">
        <f t="shared" si="235"/>
        <v>1769</v>
      </c>
      <c r="B7502" s="99">
        <v>44408</v>
      </c>
      <c r="C7502" s="23">
        <v>5099</v>
      </c>
      <c r="D7502" s="23">
        <v>9</v>
      </c>
      <c r="E7502" s="98" t="s">
        <v>49</v>
      </c>
      <c r="F7502" s="98" t="s">
        <v>53</v>
      </c>
      <c r="G7502" s="98" t="s">
        <v>4242</v>
      </c>
      <c r="H7502" s="98" t="s">
        <v>9126</v>
      </c>
      <c r="I7502" s="98" t="s">
        <v>6066</v>
      </c>
      <c r="J7502" s="99">
        <v>46177</v>
      </c>
      <c r="K7502" s="107">
        <v>20000000</v>
      </c>
      <c r="L7502" s="98" t="s">
        <v>9127</v>
      </c>
      <c r="M7502" s="23">
        <v>1800</v>
      </c>
      <c r="N7502" s="23">
        <v>1</v>
      </c>
      <c r="O7502" s="107">
        <v>20000000</v>
      </c>
      <c r="P7502" s="23">
        <v>180</v>
      </c>
      <c r="Q7502" s="23">
        <v>2</v>
      </c>
      <c r="R7502" s="23">
        <v>2</v>
      </c>
      <c r="S7502" s="23">
        <v>0</v>
      </c>
      <c r="T7502" s="47">
        <v>20</v>
      </c>
      <c r="U7502" s="98" t="s">
        <v>111</v>
      </c>
      <c r="V7502" s="98" t="s">
        <v>3139</v>
      </c>
      <c r="W7502" s="69">
        <f t="shared" si="234"/>
        <v>0.11019994624985187</v>
      </c>
    </row>
    <row r="7503" spans="1:23">
      <c r="A7503" s="98">
        <f t="shared" si="235"/>
        <v>1039</v>
      </c>
      <c r="B7503" s="99">
        <v>44408</v>
      </c>
      <c r="C7503" s="23">
        <v>5100</v>
      </c>
      <c r="D7503" s="23">
        <v>9</v>
      </c>
      <c r="E7503" s="98" t="s">
        <v>49</v>
      </c>
      <c r="F7503" s="98" t="s">
        <v>53</v>
      </c>
      <c r="G7503" s="98" t="s">
        <v>4242</v>
      </c>
      <c r="H7503" s="98" t="s">
        <v>9126</v>
      </c>
      <c r="I7503" s="98" t="s">
        <v>6066</v>
      </c>
      <c r="J7503" s="99">
        <v>45447</v>
      </c>
      <c r="K7503" s="107">
        <v>8200000</v>
      </c>
      <c r="L7503" s="98" t="s">
        <v>9127</v>
      </c>
      <c r="M7503" s="23">
        <v>1080</v>
      </c>
      <c r="N7503" s="23">
        <v>1</v>
      </c>
      <c r="O7503" s="107">
        <v>8200000</v>
      </c>
      <c r="P7503" s="23">
        <v>180</v>
      </c>
      <c r="Q7503" s="23">
        <v>2</v>
      </c>
      <c r="R7503" s="23">
        <v>2</v>
      </c>
      <c r="S7503" s="23">
        <v>0</v>
      </c>
      <c r="T7503" s="47">
        <v>8.1999999999999993</v>
      </c>
      <c r="U7503" s="98" t="s">
        <v>111</v>
      </c>
      <c r="V7503" s="98" t="s">
        <v>3139</v>
      </c>
      <c r="W7503" s="69">
        <f t="shared" si="234"/>
        <v>2.6537069023727752E-2</v>
      </c>
    </row>
    <row r="7504" spans="1:23">
      <c r="A7504" s="98">
        <f t="shared" si="235"/>
        <v>1039</v>
      </c>
      <c r="B7504" s="99">
        <v>44408</v>
      </c>
      <c r="C7504" s="23">
        <v>5101</v>
      </c>
      <c r="D7504" s="23">
        <v>9</v>
      </c>
      <c r="E7504" s="98" t="s">
        <v>49</v>
      </c>
      <c r="F7504" s="98" t="s">
        <v>53</v>
      </c>
      <c r="G7504" s="98" t="s">
        <v>4242</v>
      </c>
      <c r="H7504" s="98" t="s">
        <v>9126</v>
      </c>
      <c r="I7504" s="98" t="s">
        <v>6066</v>
      </c>
      <c r="J7504" s="99">
        <v>45447</v>
      </c>
      <c r="K7504" s="107">
        <v>6000000</v>
      </c>
      <c r="L7504" s="98" t="s">
        <v>9127</v>
      </c>
      <c r="M7504" s="23">
        <v>1080</v>
      </c>
      <c r="N7504" s="23">
        <v>1</v>
      </c>
      <c r="O7504" s="107">
        <v>6000000</v>
      </c>
      <c r="P7504" s="23">
        <v>180</v>
      </c>
      <c r="Q7504" s="23">
        <v>2</v>
      </c>
      <c r="R7504" s="23">
        <v>2</v>
      </c>
      <c r="S7504" s="23">
        <v>0</v>
      </c>
      <c r="T7504" s="47">
        <v>6</v>
      </c>
      <c r="U7504" s="98" t="s">
        <v>111</v>
      </c>
      <c r="V7504" s="98" t="s">
        <v>3139</v>
      </c>
      <c r="W7504" s="69">
        <f t="shared" si="234"/>
        <v>1.9417367578337379E-2</v>
      </c>
    </row>
    <row r="7505" spans="1:23">
      <c r="A7505" s="98">
        <f t="shared" si="235"/>
        <v>1769</v>
      </c>
      <c r="B7505" s="99">
        <v>44408</v>
      </c>
      <c r="C7505" s="23">
        <v>5102</v>
      </c>
      <c r="D7505" s="23">
        <v>9</v>
      </c>
      <c r="E7505" s="98" t="s">
        <v>49</v>
      </c>
      <c r="F7505" s="98" t="s">
        <v>53</v>
      </c>
      <c r="G7505" s="98" t="s">
        <v>4242</v>
      </c>
      <c r="H7505" s="98" t="s">
        <v>9126</v>
      </c>
      <c r="I7505" s="98" t="s">
        <v>6066</v>
      </c>
      <c r="J7505" s="99">
        <v>46177</v>
      </c>
      <c r="K7505" s="107">
        <v>20000000</v>
      </c>
      <c r="L7505" s="98" t="s">
        <v>9127</v>
      </c>
      <c r="M7505" s="23">
        <v>1800</v>
      </c>
      <c r="N7505" s="23">
        <v>1</v>
      </c>
      <c r="O7505" s="107">
        <v>20000000</v>
      </c>
      <c r="P7505" s="23">
        <v>30</v>
      </c>
      <c r="Q7505" s="23">
        <v>2</v>
      </c>
      <c r="R7505" s="23">
        <v>2</v>
      </c>
      <c r="S7505" s="23">
        <v>0</v>
      </c>
      <c r="T7505" s="47">
        <v>19.666667</v>
      </c>
      <c r="U7505" s="98" t="s">
        <v>111</v>
      </c>
      <c r="V7505" s="98" t="s">
        <v>3139</v>
      </c>
      <c r="W7505" s="69">
        <f t="shared" si="234"/>
        <v>0.10836328231568677</v>
      </c>
    </row>
    <row r="7506" spans="1:23">
      <c r="A7506" s="98">
        <f t="shared" si="235"/>
        <v>1039</v>
      </c>
      <c r="B7506" s="99">
        <v>44408</v>
      </c>
      <c r="C7506" s="23">
        <v>5103</v>
      </c>
      <c r="D7506" s="23">
        <v>9</v>
      </c>
      <c r="E7506" s="98" t="s">
        <v>49</v>
      </c>
      <c r="F7506" s="98" t="s">
        <v>53</v>
      </c>
      <c r="G7506" s="98" t="s">
        <v>4242</v>
      </c>
      <c r="H7506" s="98" t="s">
        <v>9126</v>
      </c>
      <c r="I7506" s="98" t="s">
        <v>6066</v>
      </c>
      <c r="J7506" s="99">
        <v>45447</v>
      </c>
      <c r="K7506" s="107">
        <v>10000000</v>
      </c>
      <c r="L7506" s="98" t="s">
        <v>9127</v>
      </c>
      <c r="M7506" s="23">
        <v>1080</v>
      </c>
      <c r="N7506" s="23">
        <v>1</v>
      </c>
      <c r="O7506" s="107">
        <v>10000000</v>
      </c>
      <c r="P7506" s="23">
        <v>180</v>
      </c>
      <c r="Q7506" s="23">
        <v>2</v>
      </c>
      <c r="R7506" s="23">
        <v>2</v>
      </c>
      <c r="S7506" s="23">
        <v>0</v>
      </c>
      <c r="T7506" s="47">
        <v>10</v>
      </c>
      <c r="U7506" s="98" t="s">
        <v>111</v>
      </c>
      <c r="V7506" s="98" t="s">
        <v>3139</v>
      </c>
      <c r="W7506" s="69">
        <f t="shared" si="234"/>
        <v>3.2362279297228971E-2</v>
      </c>
    </row>
    <row r="7507" spans="1:23">
      <c r="A7507" s="98">
        <f t="shared" si="235"/>
        <v>1043</v>
      </c>
      <c r="B7507" s="99">
        <v>44408</v>
      </c>
      <c r="C7507" s="23">
        <v>5104</v>
      </c>
      <c r="D7507" s="23">
        <v>9</v>
      </c>
      <c r="E7507" s="98" t="s">
        <v>49</v>
      </c>
      <c r="F7507" s="98" t="s">
        <v>53</v>
      </c>
      <c r="G7507" s="98" t="s">
        <v>4242</v>
      </c>
      <c r="H7507" s="98" t="s">
        <v>9126</v>
      </c>
      <c r="I7507" s="98" t="s">
        <v>6037</v>
      </c>
      <c r="J7507" s="99">
        <v>45451</v>
      </c>
      <c r="K7507" s="107">
        <v>10000000</v>
      </c>
      <c r="L7507" s="98" t="s">
        <v>9127</v>
      </c>
      <c r="M7507" s="23">
        <v>1080</v>
      </c>
      <c r="N7507" s="23">
        <v>1</v>
      </c>
      <c r="O7507" s="107">
        <v>10000000</v>
      </c>
      <c r="P7507" s="23">
        <v>180</v>
      </c>
      <c r="Q7507" s="23">
        <v>2</v>
      </c>
      <c r="R7507" s="23">
        <v>2</v>
      </c>
      <c r="S7507" s="23">
        <v>0</v>
      </c>
      <c r="T7507" s="47">
        <v>10</v>
      </c>
      <c r="U7507" s="98" t="s">
        <v>111</v>
      </c>
      <c r="V7507" s="98" t="s">
        <v>3139</v>
      </c>
      <c r="W7507" s="69">
        <f t="shared" si="234"/>
        <v>3.2486869400394434E-2</v>
      </c>
    </row>
    <row r="7508" spans="1:23">
      <c r="A7508" s="98">
        <f t="shared" si="235"/>
        <v>1773</v>
      </c>
      <c r="B7508" s="99">
        <v>44408</v>
      </c>
      <c r="C7508" s="23">
        <v>5105</v>
      </c>
      <c r="D7508" s="23">
        <v>9</v>
      </c>
      <c r="E7508" s="98" t="s">
        <v>49</v>
      </c>
      <c r="F7508" s="98" t="s">
        <v>53</v>
      </c>
      <c r="G7508" s="98" t="s">
        <v>4242</v>
      </c>
      <c r="H7508" s="98" t="s">
        <v>9126</v>
      </c>
      <c r="I7508" s="98" t="s">
        <v>6037</v>
      </c>
      <c r="J7508" s="99">
        <v>46181</v>
      </c>
      <c r="K7508" s="107">
        <v>8000000</v>
      </c>
      <c r="L7508" s="98" t="s">
        <v>9127</v>
      </c>
      <c r="M7508" s="23">
        <v>1800</v>
      </c>
      <c r="N7508" s="23">
        <v>1</v>
      </c>
      <c r="O7508" s="107">
        <v>8000000</v>
      </c>
      <c r="P7508" s="23">
        <v>180</v>
      </c>
      <c r="Q7508" s="23">
        <v>2</v>
      </c>
      <c r="R7508" s="23">
        <v>2</v>
      </c>
      <c r="S7508" s="23">
        <v>0</v>
      </c>
      <c r="T7508" s="47">
        <v>8</v>
      </c>
      <c r="U7508" s="98" t="s">
        <v>111</v>
      </c>
      <c r="V7508" s="98" t="s">
        <v>3139</v>
      </c>
      <c r="W7508" s="69">
        <f t="shared" si="234"/>
        <v>4.4179650582473112E-2</v>
      </c>
    </row>
    <row r="7509" spans="1:23">
      <c r="A7509" s="98">
        <f t="shared" si="235"/>
        <v>1043</v>
      </c>
      <c r="B7509" s="99">
        <v>44408</v>
      </c>
      <c r="C7509" s="23">
        <v>5106</v>
      </c>
      <c r="D7509" s="23">
        <v>9</v>
      </c>
      <c r="E7509" s="98" t="s">
        <v>49</v>
      </c>
      <c r="F7509" s="98" t="s">
        <v>53</v>
      </c>
      <c r="G7509" s="98" t="s">
        <v>4242</v>
      </c>
      <c r="H7509" s="98" t="s">
        <v>9126</v>
      </c>
      <c r="I7509" s="98" t="s">
        <v>6037</v>
      </c>
      <c r="J7509" s="99">
        <v>45451</v>
      </c>
      <c r="K7509" s="107">
        <v>6000000</v>
      </c>
      <c r="L7509" s="98" t="s">
        <v>9127</v>
      </c>
      <c r="M7509" s="23">
        <v>1080</v>
      </c>
      <c r="N7509" s="23">
        <v>1</v>
      </c>
      <c r="O7509" s="107">
        <v>6000000</v>
      </c>
      <c r="P7509" s="23">
        <v>180</v>
      </c>
      <c r="Q7509" s="23">
        <v>2</v>
      </c>
      <c r="R7509" s="23">
        <v>2</v>
      </c>
      <c r="S7509" s="23">
        <v>0</v>
      </c>
      <c r="T7509" s="47">
        <v>6</v>
      </c>
      <c r="U7509" s="98" t="s">
        <v>111</v>
      </c>
      <c r="V7509" s="98" t="s">
        <v>3139</v>
      </c>
      <c r="W7509" s="69">
        <f t="shared" si="234"/>
        <v>1.9492121640236656E-2</v>
      </c>
    </row>
    <row r="7510" spans="1:23">
      <c r="A7510" s="98">
        <f t="shared" si="235"/>
        <v>1043</v>
      </c>
      <c r="B7510" s="99">
        <v>44408</v>
      </c>
      <c r="C7510" s="23">
        <v>5107</v>
      </c>
      <c r="D7510" s="23">
        <v>9</v>
      </c>
      <c r="E7510" s="98" t="s">
        <v>49</v>
      </c>
      <c r="F7510" s="98" t="s">
        <v>53</v>
      </c>
      <c r="G7510" s="98" t="s">
        <v>4242</v>
      </c>
      <c r="H7510" s="98" t="s">
        <v>9126</v>
      </c>
      <c r="I7510" s="98" t="s">
        <v>6037</v>
      </c>
      <c r="J7510" s="99">
        <v>45451</v>
      </c>
      <c r="K7510" s="107">
        <v>15000000</v>
      </c>
      <c r="L7510" s="98" t="s">
        <v>9127</v>
      </c>
      <c r="M7510" s="23">
        <v>1080</v>
      </c>
      <c r="N7510" s="23">
        <v>1</v>
      </c>
      <c r="O7510" s="107">
        <v>15000000</v>
      </c>
      <c r="P7510" s="23">
        <v>30</v>
      </c>
      <c r="Q7510" s="23">
        <v>2</v>
      </c>
      <c r="R7510" s="23">
        <v>2</v>
      </c>
      <c r="S7510" s="23">
        <v>0</v>
      </c>
      <c r="T7510" s="47">
        <v>14.583333</v>
      </c>
      <c r="U7510" s="98" t="s">
        <v>111</v>
      </c>
      <c r="V7510" s="98" t="s">
        <v>3139</v>
      </c>
      <c r="W7510" s="69">
        <f t="shared" si="234"/>
        <v>4.7376683459346224E-2</v>
      </c>
    </row>
    <row r="7511" spans="1:23">
      <c r="A7511" s="98">
        <f t="shared" si="235"/>
        <v>1773</v>
      </c>
      <c r="B7511" s="99">
        <v>44408</v>
      </c>
      <c r="C7511" s="23">
        <v>5108</v>
      </c>
      <c r="D7511" s="23">
        <v>9</v>
      </c>
      <c r="E7511" s="98" t="s">
        <v>49</v>
      </c>
      <c r="F7511" s="98" t="s">
        <v>53</v>
      </c>
      <c r="G7511" s="98" t="s">
        <v>4242</v>
      </c>
      <c r="H7511" s="98" t="s">
        <v>9126</v>
      </c>
      <c r="I7511" s="98" t="s">
        <v>6037</v>
      </c>
      <c r="J7511" s="99">
        <v>46181</v>
      </c>
      <c r="K7511" s="107">
        <v>15000000</v>
      </c>
      <c r="L7511" s="98" t="s">
        <v>9127</v>
      </c>
      <c r="M7511" s="23">
        <v>1800</v>
      </c>
      <c r="N7511" s="23">
        <v>1</v>
      </c>
      <c r="O7511" s="107">
        <v>15000000</v>
      </c>
      <c r="P7511" s="23">
        <v>30</v>
      </c>
      <c r="Q7511" s="23">
        <v>2</v>
      </c>
      <c r="R7511" s="23">
        <v>2</v>
      </c>
      <c r="S7511" s="23">
        <v>0</v>
      </c>
      <c r="T7511" s="47">
        <v>14.75</v>
      </c>
      <c r="U7511" s="98" t="s">
        <v>111</v>
      </c>
      <c r="V7511" s="98" t="s">
        <v>3139</v>
      </c>
      <c r="W7511" s="69">
        <f t="shared" si="234"/>
        <v>8.1456230761434809E-2</v>
      </c>
    </row>
    <row r="7512" spans="1:23">
      <c r="A7512" s="98">
        <f t="shared" si="235"/>
        <v>1773</v>
      </c>
      <c r="B7512" s="99">
        <v>44408</v>
      </c>
      <c r="C7512" s="23">
        <v>5109</v>
      </c>
      <c r="D7512" s="23">
        <v>9</v>
      </c>
      <c r="E7512" s="98" t="s">
        <v>49</v>
      </c>
      <c r="F7512" s="98" t="s">
        <v>53</v>
      </c>
      <c r="G7512" s="98" t="s">
        <v>4242</v>
      </c>
      <c r="H7512" s="98" t="s">
        <v>9126</v>
      </c>
      <c r="I7512" s="98" t="s">
        <v>6037</v>
      </c>
      <c r="J7512" s="99">
        <v>46181</v>
      </c>
      <c r="K7512" s="107">
        <v>30000000</v>
      </c>
      <c r="L7512" s="98" t="s">
        <v>9127</v>
      </c>
      <c r="M7512" s="23">
        <v>1800</v>
      </c>
      <c r="N7512" s="23">
        <v>1</v>
      </c>
      <c r="O7512" s="107">
        <v>30000000</v>
      </c>
      <c r="P7512" s="23">
        <v>180</v>
      </c>
      <c r="Q7512" s="23">
        <v>2</v>
      </c>
      <c r="R7512" s="23">
        <v>2</v>
      </c>
      <c r="S7512" s="23">
        <v>0</v>
      </c>
      <c r="T7512" s="47">
        <v>30</v>
      </c>
      <c r="U7512" s="98" t="s">
        <v>111</v>
      </c>
      <c r="V7512" s="98" t="s">
        <v>3139</v>
      </c>
      <c r="W7512" s="69">
        <f t="shared" si="234"/>
        <v>0.16567368968427418</v>
      </c>
    </row>
    <row r="7513" spans="1:23">
      <c r="A7513" s="98">
        <f t="shared" si="235"/>
        <v>1043</v>
      </c>
      <c r="B7513" s="99">
        <v>44408</v>
      </c>
      <c r="C7513" s="23">
        <v>5110</v>
      </c>
      <c r="D7513" s="23">
        <v>9</v>
      </c>
      <c r="E7513" s="98" t="s">
        <v>49</v>
      </c>
      <c r="F7513" s="98" t="s">
        <v>53</v>
      </c>
      <c r="G7513" s="98" t="s">
        <v>4242</v>
      </c>
      <c r="H7513" s="98" t="s">
        <v>9126</v>
      </c>
      <c r="I7513" s="98" t="s">
        <v>6037</v>
      </c>
      <c r="J7513" s="99">
        <v>45451</v>
      </c>
      <c r="K7513" s="107">
        <v>5500000</v>
      </c>
      <c r="L7513" s="98" t="s">
        <v>9127</v>
      </c>
      <c r="M7513" s="23">
        <v>1080</v>
      </c>
      <c r="N7513" s="23">
        <v>1</v>
      </c>
      <c r="O7513" s="107">
        <v>5500000</v>
      </c>
      <c r="P7513" s="23">
        <v>180</v>
      </c>
      <c r="Q7513" s="23">
        <v>2</v>
      </c>
      <c r="R7513" s="23">
        <v>2</v>
      </c>
      <c r="S7513" s="23">
        <v>0</v>
      </c>
      <c r="T7513" s="47">
        <v>5.5</v>
      </c>
      <c r="U7513" s="98" t="s">
        <v>111</v>
      </c>
      <c r="V7513" s="98" t="s">
        <v>3139</v>
      </c>
      <c r="W7513" s="69">
        <f t="shared" si="234"/>
        <v>1.7867778170216935E-2</v>
      </c>
    </row>
    <row r="7514" spans="1:23">
      <c r="A7514" s="98">
        <f t="shared" si="235"/>
        <v>1043</v>
      </c>
      <c r="B7514" s="99">
        <v>44408</v>
      </c>
      <c r="C7514" s="23">
        <v>5111</v>
      </c>
      <c r="D7514" s="23">
        <v>9</v>
      </c>
      <c r="E7514" s="98" t="s">
        <v>49</v>
      </c>
      <c r="F7514" s="98" t="s">
        <v>53</v>
      </c>
      <c r="G7514" s="98" t="s">
        <v>4242</v>
      </c>
      <c r="H7514" s="98" t="s">
        <v>9126</v>
      </c>
      <c r="I7514" s="98" t="s">
        <v>6037</v>
      </c>
      <c r="J7514" s="99">
        <v>45451</v>
      </c>
      <c r="K7514" s="107">
        <v>30000000</v>
      </c>
      <c r="L7514" s="98" t="s">
        <v>9127</v>
      </c>
      <c r="M7514" s="23">
        <v>1080</v>
      </c>
      <c r="N7514" s="23">
        <v>1</v>
      </c>
      <c r="O7514" s="107">
        <v>30000000</v>
      </c>
      <c r="P7514" s="23">
        <v>180</v>
      </c>
      <c r="Q7514" s="23">
        <v>2</v>
      </c>
      <c r="R7514" s="23">
        <v>2</v>
      </c>
      <c r="S7514" s="23">
        <v>0</v>
      </c>
      <c r="T7514" s="47">
        <v>30.074556000000001</v>
      </c>
      <c r="U7514" s="98" t="s">
        <v>111</v>
      </c>
      <c r="V7514" s="98" t="s">
        <v>3139</v>
      </c>
      <c r="W7514" s="69">
        <f t="shared" si="234"/>
        <v>9.7702817304684872E-2</v>
      </c>
    </row>
    <row r="7515" spans="1:23">
      <c r="A7515" s="98">
        <f t="shared" si="235"/>
        <v>1044</v>
      </c>
      <c r="B7515" s="99">
        <v>44408</v>
      </c>
      <c r="C7515" s="23">
        <v>5112</v>
      </c>
      <c r="D7515" s="23">
        <v>9</v>
      </c>
      <c r="E7515" s="98" t="s">
        <v>49</v>
      </c>
      <c r="F7515" s="98" t="s">
        <v>53</v>
      </c>
      <c r="G7515" s="98" t="s">
        <v>4242</v>
      </c>
      <c r="H7515" s="98" t="s">
        <v>9126</v>
      </c>
      <c r="I7515" s="98" t="s">
        <v>6083</v>
      </c>
      <c r="J7515" s="99">
        <v>45452</v>
      </c>
      <c r="K7515" s="107">
        <v>13000000</v>
      </c>
      <c r="L7515" s="98" t="s">
        <v>9127</v>
      </c>
      <c r="M7515" s="23">
        <v>1080</v>
      </c>
      <c r="N7515" s="23">
        <v>1</v>
      </c>
      <c r="O7515" s="107">
        <v>13000000</v>
      </c>
      <c r="P7515" s="23">
        <v>90</v>
      </c>
      <c r="Q7515" s="23">
        <v>2</v>
      </c>
      <c r="R7515" s="23">
        <v>2</v>
      </c>
      <c r="S7515" s="23">
        <v>0</v>
      </c>
      <c r="T7515" s="47">
        <v>13</v>
      </c>
      <c r="U7515" s="98" t="s">
        <v>111</v>
      </c>
      <c r="V7515" s="98" t="s">
        <v>3139</v>
      </c>
      <c r="W7515" s="69">
        <f t="shared" si="234"/>
        <v>4.2273422004041529E-2</v>
      </c>
    </row>
    <row r="7516" spans="1:23">
      <c r="A7516" s="98">
        <f t="shared" si="235"/>
        <v>1774</v>
      </c>
      <c r="B7516" s="99">
        <v>44408</v>
      </c>
      <c r="C7516" s="23">
        <v>5113</v>
      </c>
      <c r="D7516" s="23">
        <v>9</v>
      </c>
      <c r="E7516" s="98" t="s">
        <v>49</v>
      </c>
      <c r="F7516" s="98" t="s">
        <v>53</v>
      </c>
      <c r="G7516" s="98" t="s">
        <v>4242</v>
      </c>
      <c r="H7516" s="98" t="s">
        <v>9126</v>
      </c>
      <c r="I7516" s="98" t="s">
        <v>6083</v>
      </c>
      <c r="J7516" s="99">
        <v>46182</v>
      </c>
      <c r="K7516" s="107">
        <v>9000000</v>
      </c>
      <c r="L7516" s="98" t="s">
        <v>9127</v>
      </c>
      <c r="M7516" s="23">
        <v>1800</v>
      </c>
      <c r="N7516" s="23">
        <v>1</v>
      </c>
      <c r="O7516" s="107">
        <v>9000000</v>
      </c>
      <c r="P7516" s="23">
        <v>180</v>
      </c>
      <c r="Q7516" s="23">
        <v>2</v>
      </c>
      <c r="R7516" s="23">
        <v>2</v>
      </c>
      <c r="S7516" s="23">
        <v>0</v>
      </c>
      <c r="T7516" s="47">
        <v>9</v>
      </c>
      <c r="U7516" s="98" t="s">
        <v>111</v>
      </c>
      <c r="V7516" s="98" t="s">
        <v>3139</v>
      </c>
      <c r="W7516" s="69">
        <f t="shared" si="234"/>
        <v>4.9730139678494482E-2</v>
      </c>
    </row>
    <row r="7517" spans="1:23">
      <c r="A7517" s="98">
        <f t="shared" si="235"/>
        <v>1044</v>
      </c>
      <c r="B7517" s="99">
        <v>44408</v>
      </c>
      <c r="C7517" s="23">
        <v>5114</v>
      </c>
      <c r="D7517" s="23">
        <v>9</v>
      </c>
      <c r="E7517" s="98" t="s">
        <v>49</v>
      </c>
      <c r="F7517" s="98" t="s">
        <v>53</v>
      </c>
      <c r="G7517" s="98" t="s">
        <v>4242</v>
      </c>
      <c r="H7517" s="98" t="s">
        <v>9126</v>
      </c>
      <c r="I7517" s="98" t="s">
        <v>6083</v>
      </c>
      <c r="J7517" s="99">
        <v>45452</v>
      </c>
      <c r="K7517" s="107">
        <v>10000000</v>
      </c>
      <c r="L7517" s="98" t="s">
        <v>9127</v>
      </c>
      <c r="M7517" s="23">
        <v>1080</v>
      </c>
      <c r="N7517" s="23">
        <v>1</v>
      </c>
      <c r="O7517" s="107">
        <v>10000000</v>
      </c>
      <c r="P7517" s="23">
        <v>180</v>
      </c>
      <c r="Q7517" s="23">
        <v>2</v>
      </c>
      <c r="R7517" s="23">
        <v>2</v>
      </c>
      <c r="S7517" s="23">
        <v>0</v>
      </c>
      <c r="T7517" s="47">
        <v>10.025230000000001</v>
      </c>
      <c r="U7517" s="98" t="s">
        <v>111</v>
      </c>
      <c r="V7517" s="98" t="s">
        <v>3139</v>
      </c>
      <c r="W7517" s="69">
        <f t="shared" si="234"/>
        <v>3.260005988289056E-2</v>
      </c>
    </row>
    <row r="7518" spans="1:23">
      <c r="A7518" s="98">
        <f t="shared" si="235"/>
        <v>1774</v>
      </c>
      <c r="B7518" s="99">
        <v>44408</v>
      </c>
      <c r="C7518" s="23">
        <v>5115</v>
      </c>
      <c r="D7518" s="23">
        <v>9</v>
      </c>
      <c r="E7518" s="98" t="s">
        <v>49</v>
      </c>
      <c r="F7518" s="98" t="s">
        <v>53</v>
      </c>
      <c r="G7518" s="98" t="s">
        <v>4242</v>
      </c>
      <c r="H7518" s="98" t="s">
        <v>9126</v>
      </c>
      <c r="I7518" s="98" t="s">
        <v>6083</v>
      </c>
      <c r="J7518" s="99">
        <v>46182</v>
      </c>
      <c r="K7518" s="107">
        <v>25000000</v>
      </c>
      <c r="L7518" s="98" t="s">
        <v>9127</v>
      </c>
      <c r="M7518" s="23">
        <v>1800</v>
      </c>
      <c r="N7518" s="23">
        <v>1</v>
      </c>
      <c r="O7518" s="107">
        <v>25000000</v>
      </c>
      <c r="P7518" s="23">
        <v>180</v>
      </c>
      <c r="Q7518" s="23">
        <v>2</v>
      </c>
      <c r="R7518" s="23">
        <v>2</v>
      </c>
      <c r="S7518" s="23">
        <v>0</v>
      </c>
      <c r="T7518" s="47">
        <v>25.052496999999999</v>
      </c>
      <c r="U7518" s="98" t="s">
        <v>111</v>
      </c>
      <c r="V7518" s="98" t="s">
        <v>3139</v>
      </c>
      <c r="W7518" s="69">
        <f t="shared" si="234"/>
        <v>0.13842935278945154</v>
      </c>
    </row>
    <row r="7519" spans="1:23">
      <c r="A7519" s="98">
        <f t="shared" si="235"/>
        <v>679</v>
      </c>
      <c r="B7519" s="99">
        <v>44408</v>
      </c>
      <c r="C7519" s="23">
        <v>5116</v>
      </c>
      <c r="D7519" s="23">
        <v>9</v>
      </c>
      <c r="E7519" s="98" t="s">
        <v>49</v>
      </c>
      <c r="F7519" s="98" t="s">
        <v>53</v>
      </c>
      <c r="G7519" s="98" t="s">
        <v>4242</v>
      </c>
      <c r="H7519" s="98" t="s">
        <v>9126</v>
      </c>
      <c r="I7519" s="98" t="s">
        <v>6416</v>
      </c>
      <c r="J7519" s="99">
        <v>45087</v>
      </c>
      <c r="K7519" s="107">
        <v>10500000</v>
      </c>
      <c r="L7519" s="98" t="s">
        <v>9127</v>
      </c>
      <c r="M7519" s="23">
        <v>720</v>
      </c>
      <c r="N7519" s="23">
        <v>1</v>
      </c>
      <c r="O7519" s="107">
        <v>10500000</v>
      </c>
      <c r="P7519" s="23">
        <v>180</v>
      </c>
      <c r="Q7519" s="23">
        <v>2</v>
      </c>
      <c r="R7519" s="23">
        <v>2</v>
      </c>
      <c r="S7519" s="23">
        <v>0</v>
      </c>
      <c r="T7519" s="47">
        <v>10.5</v>
      </c>
      <c r="U7519" s="98" t="s">
        <v>111</v>
      </c>
      <c r="V7519" s="98" t="s">
        <v>3139</v>
      </c>
      <c r="W7519" s="69">
        <f t="shared" si="234"/>
        <v>2.2206628512954178E-2</v>
      </c>
    </row>
    <row r="7520" spans="1:23">
      <c r="A7520" s="98">
        <f t="shared" si="235"/>
        <v>1045</v>
      </c>
      <c r="B7520" s="99">
        <v>44408</v>
      </c>
      <c r="C7520" s="23">
        <v>5117</v>
      </c>
      <c r="D7520" s="23">
        <v>9</v>
      </c>
      <c r="E7520" s="98" t="s">
        <v>49</v>
      </c>
      <c r="F7520" s="98" t="s">
        <v>53</v>
      </c>
      <c r="G7520" s="98" t="s">
        <v>4242</v>
      </c>
      <c r="H7520" s="98" t="s">
        <v>9126</v>
      </c>
      <c r="I7520" s="98" t="s">
        <v>6416</v>
      </c>
      <c r="J7520" s="99">
        <v>45453</v>
      </c>
      <c r="K7520" s="107">
        <v>15000000</v>
      </c>
      <c r="L7520" s="98" t="s">
        <v>9127</v>
      </c>
      <c r="M7520" s="23">
        <v>1080</v>
      </c>
      <c r="N7520" s="23">
        <v>1</v>
      </c>
      <c r="O7520" s="107">
        <v>15000000</v>
      </c>
      <c r="P7520" s="23">
        <v>180</v>
      </c>
      <c r="Q7520" s="23">
        <v>2</v>
      </c>
      <c r="R7520" s="23">
        <v>2</v>
      </c>
      <c r="S7520" s="23">
        <v>0</v>
      </c>
      <c r="T7520" s="47">
        <v>15</v>
      </c>
      <c r="U7520" s="98" t="s">
        <v>111</v>
      </c>
      <c r="V7520" s="98" t="s">
        <v>3139</v>
      </c>
      <c r="W7520" s="69">
        <f t="shared" si="234"/>
        <v>4.8823746677965747E-2</v>
      </c>
    </row>
    <row r="7521" spans="1:23">
      <c r="A7521" s="98">
        <f t="shared" si="235"/>
        <v>1045</v>
      </c>
      <c r="B7521" s="99">
        <v>44408</v>
      </c>
      <c r="C7521" s="23">
        <v>5118</v>
      </c>
      <c r="D7521" s="23">
        <v>9</v>
      </c>
      <c r="E7521" s="98" t="s">
        <v>49</v>
      </c>
      <c r="F7521" s="98" t="s">
        <v>53</v>
      </c>
      <c r="G7521" s="98" t="s">
        <v>4242</v>
      </c>
      <c r="H7521" s="98" t="s">
        <v>9126</v>
      </c>
      <c r="I7521" s="98" t="s">
        <v>6416</v>
      </c>
      <c r="J7521" s="99">
        <v>45453</v>
      </c>
      <c r="K7521" s="107">
        <v>10000000</v>
      </c>
      <c r="L7521" s="98" t="s">
        <v>9127</v>
      </c>
      <c r="M7521" s="23">
        <v>1080</v>
      </c>
      <c r="N7521" s="23">
        <v>1</v>
      </c>
      <c r="O7521" s="107">
        <v>10000000</v>
      </c>
      <c r="P7521" s="23">
        <v>180</v>
      </c>
      <c r="Q7521" s="23">
        <v>2</v>
      </c>
      <c r="R7521" s="23">
        <v>2</v>
      </c>
      <c r="S7521" s="23">
        <v>0</v>
      </c>
      <c r="T7521" s="47">
        <v>10</v>
      </c>
      <c r="U7521" s="98" t="s">
        <v>111</v>
      </c>
      <c r="V7521" s="98" t="s">
        <v>3139</v>
      </c>
      <c r="W7521" s="69">
        <f t="shared" si="234"/>
        <v>3.2549164451977163E-2</v>
      </c>
    </row>
    <row r="7522" spans="1:23">
      <c r="A7522" s="98">
        <f t="shared" si="235"/>
        <v>1045</v>
      </c>
      <c r="B7522" s="99">
        <v>44408</v>
      </c>
      <c r="C7522" s="23">
        <v>5119</v>
      </c>
      <c r="D7522" s="23">
        <v>9</v>
      </c>
      <c r="E7522" s="98" t="s">
        <v>49</v>
      </c>
      <c r="F7522" s="98" t="s">
        <v>53</v>
      </c>
      <c r="G7522" s="98" t="s">
        <v>4242</v>
      </c>
      <c r="H7522" s="98" t="s">
        <v>9126</v>
      </c>
      <c r="I7522" s="98" t="s">
        <v>6416</v>
      </c>
      <c r="J7522" s="99">
        <v>45453</v>
      </c>
      <c r="K7522" s="107">
        <v>10600000</v>
      </c>
      <c r="L7522" s="98" t="s">
        <v>9127</v>
      </c>
      <c r="M7522" s="23">
        <v>1080</v>
      </c>
      <c r="N7522" s="23">
        <v>1</v>
      </c>
      <c r="O7522" s="107">
        <v>10600000</v>
      </c>
      <c r="P7522" s="23">
        <v>360</v>
      </c>
      <c r="Q7522" s="23">
        <v>2</v>
      </c>
      <c r="R7522" s="23">
        <v>2</v>
      </c>
      <c r="S7522" s="23">
        <v>0</v>
      </c>
      <c r="T7522" s="47">
        <v>10.6</v>
      </c>
      <c r="U7522" s="98" t="s">
        <v>111</v>
      </c>
      <c r="V7522" s="98" t="s">
        <v>3139</v>
      </c>
      <c r="W7522" s="69">
        <f t="shared" si="234"/>
        <v>3.4502114319095792E-2</v>
      </c>
    </row>
    <row r="7523" spans="1:23">
      <c r="A7523" s="98">
        <f t="shared" si="235"/>
        <v>679</v>
      </c>
      <c r="B7523" s="99">
        <v>44408</v>
      </c>
      <c r="C7523" s="23">
        <v>5120</v>
      </c>
      <c r="D7523" s="23">
        <v>9</v>
      </c>
      <c r="E7523" s="98" t="s">
        <v>49</v>
      </c>
      <c r="F7523" s="98" t="s">
        <v>53</v>
      </c>
      <c r="G7523" s="98" t="s">
        <v>4242</v>
      </c>
      <c r="H7523" s="98" t="s">
        <v>9126</v>
      </c>
      <c r="I7523" s="98" t="s">
        <v>6416</v>
      </c>
      <c r="J7523" s="99">
        <v>45087</v>
      </c>
      <c r="K7523" s="107">
        <v>10500000</v>
      </c>
      <c r="L7523" s="98" t="s">
        <v>9127</v>
      </c>
      <c r="M7523" s="23">
        <v>720</v>
      </c>
      <c r="N7523" s="23">
        <v>1</v>
      </c>
      <c r="O7523" s="107">
        <v>10500000</v>
      </c>
      <c r="P7523" s="23">
        <v>180</v>
      </c>
      <c r="Q7523" s="23">
        <v>2</v>
      </c>
      <c r="R7523" s="23">
        <v>2</v>
      </c>
      <c r="S7523" s="23">
        <v>0</v>
      </c>
      <c r="T7523" s="47">
        <v>10.5</v>
      </c>
      <c r="U7523" s="98" t="s">
        <v>111</v>
      </c>
      <c r="V7523" s="98" t="s">
        <v>3139</v>
      </c>
      <c r="W7523" s="69">
        <f t="shared" si="234"/>
        <v>2.2206628512954178E-2</v>
      </c>
    </row>
    <row r="7524" spans="1:23">
      <c r="A7524" s="98">
        <f t="shared" si="235"/>
        <v>1410</v>
      </c>
      <c r="B7524" s="99">
        <v>44408</v>
      </c>
      <c r="C7524" s="23">
        <v>5121</v>
      </c>
      <c r="D7524" s="23">
        <v>9</v>
      </c>
      <c r="E7524" s="98" t="s">
        <v>49</v>
      </c>
      <c r="F7524" s="98" t="s">
        <v>53</v>
      </c>
      <c r="G7524" s="98" t="s">
        <v>4242</v>
      </c>
      <c r="H7524" s="98" t="s">
        <v>9126</v>
      </c>
      <c r="I7524" s="98" t="s">
        <v>6416</v>
      </c>
      <c r="J7524" s="99">
        <v>45818</v>
      </c>
      <c r="K7524" s="107">
        <v>12000000</v>
      </c>
      <c r="L7524" s="98" t="s">
        <v>9127</v>
      </c>
      <c r="M7524" s="23">
        <v>1440</v>
      </c>
      <c r="N7524" s="23">
        <v>1</v>
      </c>
      <c r="O7524" s="107">
        <v>12000000</v>
      </c>
      <c r="P7524" s="23">
        <v>180</v>
      </c>
      <c r="Q7524" s="23">
        <v>2</v>
      </c>
      <c r="R7524" s="23">
        <v>2</v>
      </c>
      <c r="S7524" s="23">
        <v>0</v>
      </c>
      <c r="T7524" s="47">
        <v>12</v>
      </c>
      <c r="U7524" s="98" t="s">
        <v>111</v>
      </c>
      <c r="V7524" s="98" t="s">
        <v>3139</v>
      </c>
      <c r="W7524" s="69">
        <f t="shared" si="234"/>
        <v>5.2701613638990771E-2</v>
      </c>
    </row>
    <row r="7525" spans="1:23">
      <c r="A7525" s="98">
        <f t="shared" si="235"/>
        <v>1410</v>
      </c>
      <c r="B7525" s="99">
        <v>44408</v>
      </c>
      <c r="C7525" s="23">
        <v>5122</v>
      </c>
      <c r="D7525" s="23">
        <v>9</v>
      </c>
      <c r="E7525" s="98" t="s">
        <v>49</v>
      </c>
      <c r="F7525" s="98" t="s">
        <v>53</v>
      </c>
      <c r="G7525" s="98" t="s">
        <v>4242</v>
      </c>
      <c r="H7525" s="98" t="s">
        <v>9126</v>
      </c>
      <c r="I7525" s="98" t="s">
        <v>6416</v>
      </c>
      <c r="J7525" s="99">
        <v>45818</v>
      </c>
      <c r="K7525" s="107">
        <v>30000000</v>
      </c>
      <c r="L7525" s="98" t="s">
        <v>9127</v>
      </c>
      <c r="M7525" s="23">
        <v>1440</v>
      </c>
      <c r="N7525" s="23">
        <v>1</v>
      </c>
      <c r="O7525" s="107">
        <v>30000000</v>
      </c>
      <c r="P7525" s="23">
        <v>180</v>
      </c>
      <c r="Q7525" s="23">
        <v>2</v>
      </c>
      <c r="R7525" s="23">
        <v>2</v>
      </c>
      <c r="S7525" s="23">
        <v>0</v>
      </c>
      <c r="T7525" s="47">
        <v>30</v>
      </c>
      <c r="U7525" s="98" t="s">
        <v>111</v>
      </c>
      <c r="V7525" s="98" t="s">
        <v>3139</v>
      </c>
      <c r="W7525" s="69">
        <f t="shared" si="234"/>
        <v>0.13175403409747694</v>
      </c>
    </row>
    <row r="7526" spans="1:23">
      <c r="A7526" s="98">
        <f t="shared" si="235"/>
        <v>1775</v>
      </c>
      <c r="B7526" s="99">
        <v>44408</v>
      </c>
      <c r="C7526" s="23">
        <v>5123</v>
      </c>
      <c r="D7526" s="23">
        <v>9</v>
      </c>
      <c r="E7526" s="98" t="s">
        <v>49</v>
      </c>
      <c r="F7526" s="98" t="s">
        <v>53</v>
      </c>
      <c r="G7526" s="98" t="s">
        <v>4242</v>
      </c>
      <c r="H7526" s="98" t="s">
        <v>9126</v>
      </c>
      <c r="I7526" s="98" t="s">
        <v>6416</v>
      </c>
      <c r="J7526" s="99">
        <v>46183</v>
      </c>
      <c r="K7526" s="107">
        <v>20000000</v>
      </c>
      <c r="L7526" s="98" t="s">
        <v>9127</v>
      </c>
      <c r="M7526" s="23">
        <v>1800</v>
      </c>
      <c r="N7526" s="23">
        <v>1</v>
      </c>
      <c r="O7526" s="107">
        <v>20000000</v>
      </c>
      <c r="P7526" s="23">
        <v>180</v>
      </c>
      <c r="Q7526" s="23">
        <v>2</v>
      </c>
      <c r="R7526" s="23">
        <v>2</v>
      </c>
      <c r="S7526" s="23">
        <v>0</v>
      </c>
      <c r="T7526" s="47">
        <v>20.049261999999999</v>
      </c>
      <c r="U7526" s="98" t="s">
        <v>111</v>
      </c>
      <c r="V7526" s="98" t="s">
        <v>3139</v>
      </c>
      <c r="W7526" s="69">
        <f t="shared" si="234"/>
        <v>0.11084607068060558</v>
      </c>
    </row>
    <row r="7527" spans="1:23">
      <c r="A7527" s="98">
        <f t="shared" si="235"/>
        <v>1775</v>
      </c>
      <c r="B7527" s="99">
        <v>44408</v>
      </c>
      <c r="C7527" s="23">
        <v>5124</v>
      </c>
      <c r="D7527" s="23">
        <v>9</v>
      </c>
      <c r="E7527" s="98" t="s">
        <v>49</v>
      </c>
      <c r="F7527" s="98" t="s">
        <v>53</v>
      </c>
      <c r="G7527" s="98" t="s">
        <v>4242</v>
      </c>
      <c r="H7527" s="98" t="s">
        <v>9126</v>
      </c>
      <c r="I7527" s="98" t="s">
        <v>6416</v>
      </c>
      <c r="J7527" s="99">
        <v>46183</v>
      </c>
      <c r="K7527" s="107">
        <v>30000000</v>
      </c>
      <c r="L7527" s="98" t="s">
        <v>9127</v>
      </c>
      <c r="M7527" s="23">
        <v>1800</v>
      </c>
      <c r="N7527" s="23">
        <v>1</v>
      </c>
      <c r="O7527" s="107">
        <v>30000000</v>
      </c>
      <c r="P7527" s="23">
        <v>180</v>
      </c>
      <c r="Q7527" s="23">
        <v>2</v>
      </c>
      <c r="R7527" s="23">
        <v>2</v>
      </c>
      <c r="S7527" s="23">
        <v>0</v>
      </c>
      <c r="T7527" s="47">
        <v>30.073868000000001</v>
      </c>
      <c r="U7527" s="98" t="s">
        <v>111</v>
      </c>
      <c r="V7527" s="98" t="s">
        <v>3139</v>
      </c>
      <c r="W7527" s="69">
        <f t="shared" si="234"/>
        <v>0.16626896780376266</v>
      </c>
    </row>
    <row r="7528" spans="1:23">
      <c r="A7528" s="98">
        <f t="shared" si="235"/>
        <v>1775</v>
      </c>
      <c r="B7528" s="99">
        <v>44408</v>
      </c>
      <c r="C7528" s="23">
        <v>5125</v>
      </c>
      <c r="D7528" s="23">
        <v>9</v>
      </c>
      <c r="E7528" s="98" t="s">
        <v>49</v>
      </c>
      <c r="F7528" s="98" t="s">
        <v>53</v>
      </c>
      <c r="G7528" s="98" t="s">
        <v>4242</v>
      </c>
      <c r="H7528" s="98" t="s">
        <v>9126</v>
      </c>
      <c r="I7528" s="98" t="s">
        <v>6416</v>
      </c>
      <c r="J7528" s="99">
        <v>46183</v>
      </c>
      <c r="K7528" s="107">
        <v>10000000</v>
      </c>
      <c r="L7528" s="98" t="s">
        <v>9127</v>
      </c>
      <c r="M7528" s="23">
        <v>1800</v>
      </c>
      <c r="N7528" s="23">
        <v>1</v>
      </c>
      <c r="O7528" s="107">
        <v>10000000</v>
      </c>
      <c r="P7528" s="23">
        <v>180</v>
      </c>
      <c r="Q7528" s="23">
        <v>2</v>
      </c>
      <c r="R7528" s="23">
        <v>2</v>
      </c>
      <c r="S7528" s="23">
        <v>0</v>
      </c>
      <c r="T7528" s="47">
        <v>10</v>
      </c>
      <c r="U7528" s="98" t="s">
        <v>111</v>
      </c>
      <c r="V7528" s="98" t="s">
        <v>3139</v>
      </c>
      <c r="W7528" s="69">
        <f t="shared" si="234"/>
        <v>5.5286858279674125E-2</v>
      </c>
    </row>
    <row r="7529" spans="1:23">
      <c r="A7529" s="98">
        <f t="shared" si="235"/>
        <v>1776</v>
      </c>
      <c r="B7529" s="99">
        <v>44408</v>
      </c>
      <c r="C7529" s="23">
        <v>5126</v>
      </c>
      <c r="D7529" s="23">
        <v>9</v>
      </c>
      <c r="E7529" s="98" t="s">
        <v>49</v>
      </c>
      <c r="F7529" s="98" t="s">
        <v>53</v>
      </c>
      <c r="G7529" s="98" t="s">
        <v>4242</v>
      </c>
      <c r="H7529" s="98" t="s">
        <v>9126</v>
      </c>
      <c r="I7529" s="98" t="s">
        <v>6148</v>
      </c>
      <c r="J7529" s="99">
        <v>46184</v>
      </c>
      <c r="K7529" s="107">
        <v>50000000</v>
      </c>
      <c r="L7529" s="98" t="s">
        <v>9127</v>
      </c>
      <c r="M7529" s="23">
        <v>1800</v>
      </c>
      <c r="N7529" s="23">
        <v>1</v>
      </c>
      <c r="O7529" s="107">
        <v>50000000</v>
      </c>
      <c r="P7529" s="23">
        <v>180</v>
      </c>
      <c r="Q7529" s="23">
        <v>2</v>
      </c>
      <c r="R7529" s="23">
        <v>2</v>
      </c>
      <c r="S7529" s="23">
        <v>2.92</v>
      </c>
      <c r="T7529" s="47">
        <v>50.120316000000003</v>
      </c>
      <c r="U7529" s="98" t="s">
        <v>111</v>
      </c>
      <c r="V7529" s="98" t="s">
        <v>3139</v>
      </c>
      <c r="W7529" s="69">
        <f t="shared" si="234"/>
        <v>0.27725559314597653</v>
      </c>
    </row>
    <row r="7530" spans="1:23">
      <c r="A7530" s="98">
        <f t="shared" si="235"/>
        <v>1046</v>
      </c>
      <c r="B7530" s="99">
        <v>44408</v>
      </c>
      <c r="C7530" s="23">
        <v>5127</v>
      </c>
      <c r="D7530" s="23">
        <v>9</v>
      </c>
      <c r="E7530" s="98" t="s">
        <v>49</v>
      </c>
      <c r="F7530" s="98" t="s">
        <v>53</v>
      </c>
      <c r="G7530" s="98" t="s">
        <v>4242</v>
      </c>
      <c r="H7530" s="98" t="s">
        <v>9126</v>
      </c>
      <c r="I7530" s="98" t="s">
        <v>6148</v>
      </c>
      <c r="J7530" s="99">
        <v>45454</v>
      </c>
      <c r="K7530" s="107">
        <v>7000000</v>
      </c>
      <c r="L7530" s="98" t="s">
        <v>9127</v>
      </c>
      <c r="M7530" s="23">
        <v>1080</v>
      </c>
      <c r="N7530" s="23">
        <v>1</v>
      </c>
      <c r="O7530" s="107">
        <v>7000000</v>
      </c>
      <c r="P7530" s="23">
        <v>180</v>
      </c>
      <c r="Q7530" s="23">
        <v>2</v>
      </c>
      <c r="R7530" s="23">
        <v>2</v>
      </c>
      <c r="S7530" s="23">
        <v>0</v>
      </c>
      <c r="T7530" s="47">
        <v>7</v>
      </c>
      <c r="U7530" s="98" t="s">
        <v>111</v>
      </c>
      <c r="V7530" s="98" t="s">
        <v>3139</v>
      </c>
      <c r="W7530" s="69">
        <f t="shared" si="234"/>
        <v>2.2806218384437967E-2</v>
      </c>
    </row>
    <row r="7531" spans="1:23">
      <c r="A7531" s="98">
        <f t="shared" si="235"/>
        <v>1776</v>
      </c>
      <c r="B7531" s="99">
        <v>44408</v>
      </c>
      <c r="C7531" s="23">
        <v>5128</v>
      </c>
      <c r="D7531" s="23">
        <v>9</v>
      </c>
      <c r="E7531" s="98" t="s">
        <v>49</v>
      </c>
      <c r="F7531" s="98" t="s">
        <v>53</v>
      </c>
      <c r="G7531" s="98" t="s">
        <v>4242</v>
      </c>
      <c r="H7531" s="98" t="s">
        <v>9126</v>
      </c>
      <c r="I7531" s="98" t="s">
        <v>6148</v>
      </c>
      <c r="J7531" s="99">
        <v>46184</v>
      </c>
      <c r="K7531" s="107">
        <v>20000000</v>
      </c>
      <c r="L7531" s="98" t="s">
        <v>9127</v>
      </c>
      <c r="M7531" s="23">
        <v>1800</v>
      </c>
      <c r="N7531" s="23">
        <v>1</v>
      </c>
      <c r="O7531" s="107">
        <v>20000000</v>
      </c>
      <c r="P7531" s="23">
        <v>180</v>
      </c>
      <c r="Q7531" s="23">
        <v>2</v>
      </c>
      <c r="R7531" s="23">
        <v>2</v>
      </c>
      <c r="S7531" s="23">
        <v>0</v>
      </c>
      <c r="T7531" s="47">
        <v>20</v>
      </c>
      <c r="U7531" s="98" t="s">
        <v>111</v>
      </c>
      <c r="V7531" s="98" t="s">
        <v>3139</v>
      </c>
      <c r="W7531" s="69">
        <f t="shared" si="234"/>
        <v>0.11063601161093099</v>
      </c>
    </row>
    <row r="7532" spans="1:23">
      <c r="A7532" s="98">
        <f t="shared" si="235"/>
        <v>1046</v>
      </c>
      <c r="B7532" s="99">
        <v>44408</v>
      </c>
      <c r="C7532" s="23">
        <v>5129</v>
      </c>
      <c r="D7532" s="23">
        <v>9</v>
      </c>
      <c r="E7532" s="98" t="s">
        <v>49</v>
      </c>
      <c r="F7532" s="98" t="s">
        <v>53</v>
      </c>
      <c r="G7532" s="98" t="s">
        <v>4242</v>
      </c>
      <c r="H7532" s="98" t="s">
        <v>9126</v>
      </c>
      <c r="I7532" s="98" t="s">
        <v>6148</v>
      </c>
      <c r="J7532" s="99">
        <v>45454</v>
      </c>
      <c r="K7532" s="107">
        <v>7000000</v>
      </c>
      <c r="L7532" s="98" t="s">
        <v>9127</v>
      </c>
      <c r="M7532" s="23">
        <v>1080</v>
      </c>
      <c r="N7532" s="23">
        <v>1</v>
      </c>
      <c r="O7532" s="107">
        <v>7000000</v>
      </c>
      <c r="P7532" s="23">
        <v>90</v>
      </c>
      <c r="Q7532" s="23">
        <v>2</v>
      </c>
      <c r="R7532" s="23">
        <v>2</v>
      </c>
      <c r="S7532" s="23">
        <v>0</v>
      </c>
      <c r="T7532" s="47">
        <v>7</v>
      </c>
      <c r="U7532" s="98" t="s">
        <v>111</v>
      </c>
      <c r="V7532" s="98" t="s">
        <v>3139</v>
      </c>
      <c r="W7532" s="69">
        <f t="shared" si="234"/>
        <v>2.2806218384437967E-2</v>
      </c>
    </row>
    <row r="7533" spans="1:23">
      <c r="A7533" s="98">
        <f t="shared" si="235"/>
        <v>1776</v>
      </c>
      <c r="B7533" s="99">
        <v>44408</v>
      </c>
      <c r="C7533" s="23">
        <v>5130</v>
      </c>
      <c r="D7533" s="23">
        <v>9</v>
      </c>
      <c r="E7533" s="98" t="s">
        <v>49</v>
      </c>
      <c r="F7533" s="98" t="s">
        <v>53</v>
      </c>
      <c r="G7533" s="98" t="s">
        <v>4242</v>
      </c>
      <c r="H7533" s="98" t="s">
        <v>9126</v>
      </c>
      <c r="I7533" s="98" t="s">
        <v>6148</v>
      </c>
      <c r="J7533" s="99">
        <v>46184</v>
      </c>
      <c r="K7533" s="107">
        <v>15000000</v>
      </c>
      <c r="L7533" s="98" t="s">
        <v>9127</v>
      </c>
      <c r="M7533" s="23">
        <v>1800</v>
      </c>
      <c r="N7533" s="23">
        <v>1</v>
      </c>
      <c r="O7533" s="107">
        <v>15000000</v>
      </c>
      <c r="P7533" s="23">
        <v>180</v>
      </c>
      <c r="Q7533" s="23">
        <v>2</v>
      </c>
      <c r="R7533" s="23">
        <v>2</v>
      </c>
      <c r="S7533" s="23">
        <v>0</v>
      </c>
      <c r="T7533" s="47">
        <v>15</v>
      </c>
      <c r="U7533" s="98" t="s">
        <v>111</v>
      </c>
      <c r="V7533" s="98" t="s">
        <v>3139</v>
      </c>
      <c r="W7533" s="69">
        <f t="shared" si="234"/>
        <v>8.2977008708198241E-2</v>
      </c>
    </row>
    <row r="7534" spans="1:23">
      <c r="A7534" s="98">
        <f t="shared" si="235"/>
        <v>1046</v>
      </c>
      <c r="B7534" s="99">
        <v>44408</v>
      </c>
      <c r="C7534" s="23">
        <v>5131</v>
      </c>
      <c r="D7534" s="23">
        <v>9</v>
      </c>
      <c r="E7534" s="98" t="s">
        <v>49</v>
      </c>
      <c r="F7534" s="98" t="s">
        <v>53</v>
      </c>
      <c r="G7534" s="98" t="s">
        <v>4242</v>
      </c>
      <c r="H7534" s="98" t="s">
        <v>9126</v>
      </c>
      <c r="I7534" s="98" t="s">
        <v>6148</v>
      </c>
      <c r="J7534" s="99">
        <v>45454</v>
      </c>
      <c r="K7534" s="107">
        <v>6000000</v>
      </c>
      <c r="L7534" s="98" t="s">
        <v>9127</v>
      </c>
      <c r="M7534" s="23">
        <v>1080</v>
      </c>
      <c r="N7534" s="23">
        <v>1</v>
      </c>
      <c r="O7534" s="107">
        <v>6000000</v>
      </c>
      <c r="P7534" s="23">
        <v>180</v>
      </c>
      <c r="Q7534" s="23">
        <v>2</v>
      </c>
      <c r="R7534" s="23">
        <v>2</v>
      </c>
      <c r="S7534" s="23">
        <v>0</v>
      </c>
      <c r="T7534" s="47">
        <v>6</v>
      </c>
      <c r="U7534" s="98" t="s">
        <v>111</v>
      </c>
      <c r="V7534" s="98" t="s">
        <v>3139</v>
      </c>
      <c r="W7534" s="69">
        <f t="shared" si="234"/>
        <v>1.9548187186661115E-2</v>
      </c>
    </row>
    <row r="7535" spans="1:23">
      <c r="A7535" s="98">
        <f t="shared" si="235"/>
        <v>1776</v>
      </c>
      <c r="B7535" s="99">
        <v>44408</v>
      </c>
      <c r="C7535" s="23">
        <v>5132</v>
      </c>
      <c r="D7535" s="23">
        <v>9</v>
      </c>
      <c r="E7535" s="98" t="s">
        <v>49</v>
      </c>
      <c r="F7535" s="98" t="s">
        <v>53</v>
      </c>
      <c r="G7535" s="98" t="s">
        <v>4242</v>
      </c>
      <c r="H7535" s="98" t="s">
        <v>9126</v>
      </c>
      <c r="I7535" s="98" t="s">
        <v>6148</v>
      </c>
      <c r="J7535" s="99">
        <v>46184</v>
      </c>
      <c r="K7535" s="107">
        <v>21000000</v>
      </c>
      <c r="L7535" s="98" t="s">
        <v>9127</v>
      </c>
      <c r="M7535" s="23">
        <v>1800</v>
      </c>
      <c r="N7535" s="23">
        <v>1</v>
      </c>
      <c r="O7535" s="107">
        <v>21000000</v>
      </c>
      <c r="P7535" s="23">
        <v>360</v>
      </c>
      <c r="Q7535" s="23">
        <v>2</v>
      </c>
      <c r="R7535" s="23">
        <v>2</v>
      </c>
      <c r="S7535" s="23">
        <v>0</v>
      </c>
      <c r="T7535" s="47">
        <v>21</v>
      </c>
      <c r="U7535" s="98" t="s">
        <v>111</v>
      </c>
      <c r="V7535" s="98" t="s">
        <v>3139</v>
      </c>
      <c r="W7535" s="69">
        <f t="shared" si="234"/>
        <v>0.11616781219147752</v>
      </c>
    </row>
    <row r="7536" spans="1:23">
      <c r="A7536" s="98">
        <f t="shared" si="235"/>
        <v>1776</v>
      </c>
      <c r="B7536" s="99">
        <v>44408</v>
      </c>
      <c r="C7536" s="23">
        <v>5133</v>
      </c>
      <c r="D7536" s="23">
        <v>9</v>
      </c>
      <c r="E7536" s="98" t="s">
        <v>49</v>
      </c>
      <c r="F7536" s="98" t="s">
        <v>53</v>
      </c>
      <c r="G7536" s="98" t="s">
        <v>4242</v>
      </c>
      <c r="H7536" s="98" t="s">
        <v>9126</v>
      </c>
      <c r="I7536" s="98" t="s">
        <v>6148</v>
      </c>
      <c r="J7536" s="99">
        <v>46184</v>
      </c>
      <c r="K7536" s="107">
        <v>7000000</v>
      </c>
      <c r="L7536" s="98" t="s">
        <v>9127</v>
      </c>
      <c r="M7536" s="23">
        <v>1800</v>
      </c>
      <c r="N7536" s="23">
        <v>1</v>
      </c>
      <c r="O7536" s="107">
        <v>7000000</v>
      </c>
      <c r="P7536" s="23">
        <v>180</v>
      </c>
      <c r="Q7536" s="23">
        <v>2</v>
      </c>
      <c r="R7536" s="23">
        <v>2</v>
      </c>
      <c r="S7536" s="23">
        <v>0</v>
      </c>
      <c r="T7536" s="47">
        <v>7</v>
      </c>
      <c r="U7536" s="98" t="s">
        <v>111</v>
      </c>
      <c r="V7536" s="98" t="s">
        <v>3139</v>
      </c>
      <c r="W7536" s="69">
        <f t="shared" si="234"/>
        <v>3.8722604063825841E-2</v>
      </c>
    </row>
    <row r="7537" spans="1:23">
      <c r="A7537" s="98">
        <f t="shared" si="235"/>
        <v>1776</v>
      </c>
      <c r="B7537" s="99">
        <v>44408</v>
      </c>
      <c r="C7537" s="23">
        <v>5134</v>
      </c>
      <c r="D7537" s="23">
        <v>9</v>
      </c>
      <c r="E7537" s="98" t="s">
        <v>49</v>
      </c>
      <c r="F7537" s="98" t="s">
        <v>53</v>
      </c>
      <c r="G7537" s="98" t="s">
        <v>4242</v>
      </c>
      <c r="H7537" s="98" t="s">
        <v>9126</v>
      </c>
      <c r="I7537" s="98" t="s">
        <v>6148</v>
      </c>
      <c r="J7537" s="99">
        <v>46184</v>
      </c>
      <c r="K7537" s="107">
        <v>28000000</v>
      </c>
      <c r="L7537" s="98" t="s">
        <v>9127</v>
      </c>
      <c r="M7537" s="23">
        <v>1800</v>
      </c>
      <c r="N7537" s="23">
        <v>1</v>
      </c>
      <c r="O7537" s="107">
        <v>28000000</v>
      </c>
      <c r="P7537" s="23">
        <v>180</v>
      </c>
      <c r="Q7537" s="23">
        <v>2</v>
      </c>
      <c r="R7537" s="23">
        <v>2</v>
      </c>
      <c r="S7537" s="23">
        <v>0</v>
      </c>
      <c r="T7537" s="47">
        <v>28</v>
      </c>
      <c r="U7537" s="98" t="s">
        <v>111</v>
      </c>
      <c r="V7537" s="98" t="s">
        <v>3139</v>
      </c>
      <c r="W7537" s="69">
        <f t="shared" si="234"/>
        <v>0.15489041625530336</v>
      </c>
    </row>
    <row r="7538" spans="1:23">
      <c r="A7538" s="98">
        <f t="shared" si="235"/>
        <v>1776</v>
      </c>
      <c r="B7538" s="99">
        <v>44408</v>
      </c>
      <c r="C7538" s="23">
        <v>5135</v>
      </c>
      <c r="D7538" s="23">
        <v>9</v>
      </c>
      <c r="E7538" s="98" t="s">
        <v>49</v>
      </c>
      <c r="F7538" s="98" t="s">
        <v>53</v>
      </c>
      <c r="G7538" s="98" t="s">
        <v>4242</v>
      </c>
      <c r="H7538" s="98" t="s">
        <v>9126</v>
      </c>
      <c r="I7538" s="98" t="s">
        <v>6148</v>
      </c>
      <c r="J7538" s="99">
        <v>46184</v>
      </c>
      <c r="K7538" s="107">
        <v>50000000</v>
      </c>
      <c r="L7538" s="98" t="s">
        <v>9127</v>
      </c>
      <c r="M7538" s="23">
        <v>1800</v>
      </c>
      <c r="N7538" s="23">
        <v>1</v>
      </c>
      <c r="O7538" s="107">
        <v>50000000</v>
      </c>
      <c r="P7538" s="23">
        <v>30</v>
      </c>
      <c r="Q7538" s="23">
        <v>2</v>
      </c>
      <c r="R7538" s="23">
        <v>2</v>
      </c>
      <c r="S7538" s="23">
        <v>0</v>
      </c>
      <c r="T7538" s="47">
        <v>49.509262999999997</v>
      </c>
      <c r="U7538" s="98" t="s">
        <v>111</v>
      </c>
      <c r="V7538" s="98" t="s">
        <v>3139</v>
      </c>
      <c r="W7538" s="69">
        <f t="shared" si="234"/>
        <v>0.27387536980583177</v>
      </c>
    </row>
    <row r="7539" spans="1:23">
      <c r="A7539" s="98">
        <f t="shared" si="235"/>
        <v>1780</v>
      </c>
      <c r="B7539" s="99">
        <v>44408</v>
      </c>
      <c r="C7539" s="23">
        <v>5136</v>
      </c>
      <c r="D7539" s="23">
        <v>9</v>
      </c>
      <c r="E7539" s="98" t="s">
        <v>49</v>
      </c>
      <c r="F7539" s="98" t="s">
        <v>53</v>
      </c>
      <c r="G7539" s="98" t="s">
        <v>4242</v>
      </c>
      <c r="H7539" s="98" t="s">
        <v>9126</v>
      </c>
      <c r="I7539" s="98" t="s">
        <v>6279</v>
      </c>
      <c r="J7539" s="99">
        <v>46188</v>
      </c>
      <c r="K7539" s="107">
        <v>11000000</v>
      </c>
      <c r="L7539" s="98" t="s">
        <v>9127</v>
      </c>
      <c r="M7539" s="23">
        <v>1800</v>
      </c>
      <c r="N7539" s="23">
        <v>1</v>
      </c>
      <c r="O7539" s="107">
        <v>11000000</v>
      </c>
      <c r="P7539" s="23">
        <v>180</v>
      </c>
      <c r="Q7539" s="23">
        <v>2</v>
      </c>
      <c r="R7539" s="23">
        <v>2</v>
      </c>
      <c r="S7539" s="23">
        <v>0</v>
      </c>
      <c r="T7539" s="47">
        <v>11</v>
      </c>
      <c r="U7539" s="98" t="s">
        <v>111</v>
      </c>
      <c r="V7539" s="98" t="s">
        <v>3139</v>
      </c>
      <c r="W7539" s="69">
        <f t="shared" si="234"/>
        <v>6.0986855499494043E-2</v>
      </c>
    </row>
    <row r="7540" spans="1:23">
      <c r="A7540" s="98">
        <f t="shared" si="235"/>
        <v>1780</v>
      </c>
      <c r="B7540" s="99">
        <v>44408</v>
      </c>
      <c r="C7540" s="23">
        <v>5137</v>
      </c>
      <c r="D7540" s="23">
        <v>9</v>
      </c>
      <c r="E7540" s="98" t="s">
        <v>49</v>
      </c>
      <c r="F7540" s="98" t="s">
        <v>53</v>
      </c>
      <c r="G7540" s="98" t="s">
        <v>4242</v>
      </c>
      <c r="H7540" s="98" t="s">
        <v>9126</v>
      </c>
      <c r="I7540" s="98" t="s">
        <v>6279</v>
      </c>
      <c r="J7540" s="99">
        <v>46188</v>
      </c>
      <c r="K7540" s="107">
        <v>20000000</v>
      </c>
      <c r="L7540" s="98" t="s">
        <v>9127</v>
      </c>
      <c r="M7540" s="23">
        <v>1800</v>
      </c>
      <c r="N7540" s="23">
        <v>1</v>
      </c>
      <c r="O7540" s="107">
        <v>20000000</v>
      </c>
      <c r="P7540" s="23">
        <v>180</v>
      </c>
      <c r="Q7540" s="23">
        <v>2</v>
      </c>
      <c r="R7540" s="23">
        <v>2</v>
      </c>
      <c r="S7540" s="23">
        <v>0</v>
      </c>
      <c r="T7540" s="47">
        <v>20</v>
      </c>
      <c r="U7540" s="98" t="s">
        <v>111</v>
      </c>
      <c r="V7540" s="98" t="s">
        <v>3139</v>
      </c>
      <c r="W7540" s="69">
        <f t="shared" si="234"/>
        <v>0.11088519181726192</v>
      </c>
    </row>
    <row r="7541" spans="1:23">
      <c r="A7541" s="98">
        <f t="shared" si="235"/>
        <v>1780</v>
      </c>
      <c r="B7541" s="99">
        <v>44408</v>
      </c>
      <c r="C7541" s="23">
        <v>5138</v>
      </c>
      <c r="D7541" s="23">
        <v>9</v>
      </c>
      <c r="E7541" s="98" t="s">
        <v>49</v>
      </c>
      <c r="F7541" s="98" t="s">
        <v>53</v>
      </c>
      <c r="G7541" s="98" t="s">
        <v>4242</v>
      </c>
      <c r="H7541" s="98" t="s">
        <v>9126</v>
      </c>
      <c r="I7541" s="98" t="s">
        <v>6279</v>
      </c>
      <c r="J7541" s="99">
        <v>46188</v>
      </c>
      <c r="K7541" s="107">
        <v>10000000</v>
      </c>
      <c r="L7541" s="98" t="s">
        <v>9127</v>
      </c>
      <c r="M7541" s="23">
        <v>1800</v>
      </c>
      <c r="N7541" s="23">
        <v>1</v>
      </c>
      <c r="O7541" s="107">
        <v>10000000</v>
      </c>
      <c r="P7541" s="23">
        <v>180</v>
      </c>
      <c r="Q7541" s="23">
        <v>2</v>
      </c>
      <c r="R7541" s="23">
        <v>2</v>
      </c>
      <c r="S7541" s="23">
        <v>0</v>
      </c>
      <c r="T7541" s="47">
        <v>10</v>
      </c>
      <c r="U7541" s="98" t="s">
        <v>111</v>
      </c>
      <c r="V7541" s="98" t="s">
        <v>3139</v>
      </c>
      <c r="W7541" s="69">
        <f t="shared" si="234"/>
        <v>5.5442595908630959E-2</v>
      </c>
    </row>
    <row r="7542" spans="1:23">
      <c r="A7542" s="98">
        <f t="shared" si="235"/>
        <v>1780</v>
      </c>
      <c r="B7542" s="99">
        <v>44408</v>
      </c>
      <c r="C7542" s="23">
        <v>5139</v>
      </c>
      <c r="D7542" s="23">
        <v>9</v>
      </c>
      <c r="E7542" s="98" t="s">
        <v>49</v>
      </c>
      <c r="F7542" s="98" t="s">
        <v>53</v>
      </c>
      <c r="G7542" s="98" t="s">
        <v>4242</v>
      </c>
      <c r="H7542" s="98" t="s">
        <v>9126</v>
      </c>
      <c r="I7542" s="98" t="s">
        <v>6279</v>
      </c>
      <c r="J7542" s="99">
        <v>46188</v>
      </c>
      <c r="K7542" s="107">
        <v>20000000</v>
      </c>
      <c r="L7542" s="98" t="s">
        <v>9127</v>
      </c>
      <c r="M7542" s="23">
        <v>1800</v>
      </c>
      <c r="N7542" s="23">
        <v>1</v>
      </c>
      <c r="O7542" s="107">
        <v>20000000</v>
      </c>
      <c r="P7542" s="23">
        <v>180</v>
      </c>
      <c r="Q7542" s="23">
        <v>2</v>
      </c>
      <c r="R7542" s="23">
        <v>2</v>
      </c>
      <c r="S7542" s="23">
        <v>0</v>
      </c>
      <c r="T7542" s="47">
        <v>20</v>
      </c>
      <c r="U7542" s="98" t="s">
        <v>111</v>
      </c>
      <c r="V7542" s="98" t="s">
        <v>3139</v>
      </c>
      <c r="W7542" s="69">
        <f t="shared" si="234"/>
        <v>0.11088519181726192</v>
      </c>
    </row>
    <row r="7543" spans="1:23">
      <c r="A7543" s="98">
        <f t="shared" si="235"/>
        <v>1780</v>
      </c>
      <c r="B7543" s="99">
        <v>44408</v>
      </c>
      <c r="C7543" s="23">
        <v>5140</v>
      </c>
      <c r="D7543" s="23">
        <v>9</v>
      </c>
      <c r="E7543" s="98" t="s">
        <v>49</v>
      </c>
      <c r="F7543" s="98" t="s">
        <v>53</v>
      </c>
      <c r="G7543" s="98" t="s">
        <v>4242</v>
      </c>
      <c r="H7543" s="98" t="s">
        <v>9126</v>
      </c>
      <c r="I7543" s="98" t="s">
        <v>6279</v>
      </c>
      <c r="J7543" s="99">
        <v>46188</v>
      </c>
      <c r="K7543" s="107">
        <v>15000000</v>
      </c>
      <c r="L7543" s="98" t="s">
        <v>9127</v>
      </c>
      <c r="M7543" s="23">
        <v>1800</v>
      </c>
      <c r="N7543" s="23">
        <v>1</v>
      </c>
      <c r="O7543" s="107">
        <v>15000000</v>
      </c>
      <c r="P7543" s="23">
        <v>180</v>
      </c>
      <c r="Q7543" s="23">
        <v>2</v>
      </c>
      <c r="R7543" s="23">
        <v>2</v>
      </c>
      <c r="S7543" s="23">
        <v>0</v>
      </c>
      <c r="T7543" s="47">
        <v>15</v>
      </c>
      <c r="U7543" s="98" t="s">
        <v>111</v>
      </c>
      <c r="V7543" s="98" t="s">
        <v>3139</v>
      </c>
      <c r="W7543" s="69">
        <f t="shared" si="234"/>
        <v>8.3163893862946439E-2</v>
      </c>
    </row>
    <row r="7544" spans="1:23">
      <c r="A7544" s="98">
        <f t="shared" si="235"/>
        <v>684</v>
      </c>
      <c r="B7544" s="99">
        <v>44408</v>
      </c>
      <c r="C7544" s="23">
        <v>5141</v>
      </c>
      <c r="D7544" s="23">
        <v>9</v>
      </c>
      <c r="E7544" s="98" t="s">
        <v>49</v>
      </c>
      <c r="F7544" s="98" t="s">
        <v>53</v>
      </c>
      <c r="G7544" s="98" t="s">
        <v>4242</v>
      </c>
      <c r="H7544" s="98" t="s">
        <v>9126</v>
      </c>
      <c r="I7544" s="98" t="s">
        <v>6279</v>
      </c>
      <c r="J7544" s="99">
        <v>45092</v>
      </c>
      <c r="K7544" s="107">
        <v>30000000</v>
      </c>
      <c r="L7544" s="98" t="s">
        <v>9127</v>
      </c>
      <c r="M7544" s="23">
        <v>720</v>
      </c>
      <c r="N7544" s="23">
        <v>1</v>
      </c>
      <c r="O7544" s="107">
        <v>30000000</v>
      </c>
      <c r="P7544" s="23">
        <v>30</v>
      </c>
      <c r="Q7544" s="23">
        <v>2</v>
      </c>
      <c r="R7544" s="23">
        <v>2</v>
      </c>
      <c r="S7544" s="23">
        <v>0</v>
      </c>
      <c r="T7544" s="47">
        <v>28.75</v>
      </c>
      <c r="U7544" s="98" t="s">
        <v>111</v>
      </c>
      <c r="V7544" s="98" t="s">
        <v>3139</v>
      </c>
      <c r="W7544" s="69">
        <f t="shared" si="234"/>
        <v>6.1251609468720658E-2</v>
      </c>
    </row>
    <row r="7545" spans="1:23">
      <c r="A7545" s="98">
        <f t="shared" si="235"/>
        <v>1050</v>
      </c>
      <c r="B7545" s="99">
        <v>44408</v>
      </c>
      <c r="C7545" s="23">
        <v>5142</v>
      </c>
      <c r="D7545" s="23">
        <v>9</v>
      </c>
      <c r="E7545" s="98" t="s">
        <v>49</v>
      </c>
      <c r="F7545" s="98" t="s">
        <v>53</v>
      </c>
      <c r="G7545" s="98" t="s">
        <v>4242</v>
      </c>
      <c r="H7545" s="98" t="s">
        <v>9126</v>
      </c>
      <c r="I7545" s="98" t="s">
        <v>6279</v>
      </c>
      <c r="J7545" s="99">
        <v>45458</v>
      </c>
      <c r="K7545" s="107">
        <v>18000000</v>
      </c>
      <c r="L7545" s="98" t="s">
        <v>9127</v>
      </c>
      <c r="M7545" s="23">
        <v>1080</v>
      </c>
      <c r="N7545" s="23">
        <v>1</v>
      </c>
      <c r="O7545" s="107">
        <v>18000000</v>
      </c>
      <c r="P7545" s="23">
        <v>180</v>
      </c>
      <c r="Q7545" s="23">
        <v>2</v>
      </c>
      <c r="R7545" s="23">
        <v>2</v>
      </c>
      <c r="S7545" s="23">
        <v>0</v>
      </c>
      <c r="T7545" s="47">
        <v>18</v>
      </c>
      <c r="U7545" s="98" t="s">
        <v>111</v>
      </c>
      <c r="V7545" s="98" t="s">
        <v>3139</v>
      </c>
      <c r="W7545" s="69">
        <f t="shared" si="234"/>
        <v>5.8868823745681177E-2</v>
      </c>
    </row>
    <row r="7546" spans="1:23">
      <c r="A7546" s="98">
        <f t="shared" si="235"/>
        <v>684</v>
      </c>
      <c r="B7546" s="99">
        <v>44408</v>
      </c>
      <c r="C7546" s="23">
        <v>5143</v>
      </c>
      <c r="D7546" s="23">
        <v>9</v>
      </c>
      <c r="E7546" s="98" t="s">
        <v>49</v>
      </c>
      <c r="F7546" s="98" t="s">
        <v>53</v>
      </c>
      <c r="G7546" s="98" t="s">
        <v>4242</v>
      </c>
      <c r="H7546" s="98" t="s">
        <v>9126</v>
      </c>
      <c r="I7546" s="98" t="s">
        <v>6279</v>
      </c>
      <c r="J7546" s="99">
        <v>45092</v>
      </c>
      <c r="K7546" s="107">
        <v>5000000</v>
      </c>
      <c r="L7546" s="98" t="s">
        <v>9127</v>
      </c>
      <c r="M7546" s="23">
        <v>720</v>
      </c>
      <c r="N7546" s="23">
        <v>1</v>
      </c>
      <c r="O7546" s="107">
        <v>5000000</v>
      </c>
      <c r="P7546" s="23">
        <v>30</v>
      </c>
      <c r="Q7546" s="23">
        <v>2</v>
      </c>
      <c r="R7546" s="23">
        <v>2</v>
      </c>
      <c r="S7546" s="23">
        <v>0</v>
      </c>
      <c r="T7546" s="47">
        <v>4.7916670000000003</v>
      </c>
      <c r="U7546" s="98" t="s">
        <v>111</v>
      </c>
      <c r="V7546" s="98" t="s">
        <v>3139</v>
      </c>
      <c r="W7546" s="69">
        <f t="shared" si="234"/>
        <v>1.0208602288283698E-2</v>
      </c>
    </row>
    <row r="7547" spans="1:23">
      <c r="A7547" s="98">
        <f t="shared" si="235"/>
        <v>1050</v>
      </c>
      <c r="B7547" s="99">
        <v>44408</v>
      </c>
      <c r="C7547" s="23">
        <v>5144</v>
      </c>
      <c r="D7547" s="23">
        <v>9</v>
      </c>
      <c r="E7547" s="98" t="s">
        <v>49</v>
      </c>
      <c r="F7547" s="98" t="s">
        <v>53</v>
      </c>
      <c r="G7547" s="98" t="s">
        <v>4242</v>
      </c>
      <c r="H7547" s="98" t="s">
        <v>9126</v>
      </c>
      <c r="I7547" s="98" t="s">
        <v>6279</v>
      </c>
      <c r="J7547" s="99">
        <v>45458</v>
      </c>
      <c r="K7547" s="107">
        <v>11000000</v>
      </c>
      <c r="L7547" s="98" t="s">
        <v>9127</v>
      </c>
      <c r="M7547" s="23">
        <v>1080</v>
      </c>
      <c r="N7547" s="23">
        <v>1</v>
      </c>
      <c r="O7547" s="107">
        <v>11000000</v>
      </c>
      <c r="P7547" s="23">
        <v>180</v>
      </c>
      <c r="Q7547" s="23">
        <v>2</v>
      </c>
      <c r="R7547" s="23">
        <v>2</v>
      </c>
      <c r="S7547" s="23">
        <v>0</v>
      </c>
      <c r="T7547" s="47">
        <v>11</v>
      </c>
      <c r="U7547" s="98" t="s">
        <v>111</v>
      </c>
      <c r="V7547" s="98" t="s">
        <v>3139</v>
      </c>
      <c r="W7547" s="69">
        <f t="shared" si="234"/>
        <v>3.5975392289027387E-2</v>
      </c>
    </row>
    <row r="7548" spans="1:23">
      <c r="A7548" s="98">
        <f t="shared" si="235"/>
        <v>1050</v>
      </c>
      <c r="B7548" s="99">
        <v>44408</v>
      </c>
      <c r="C7548" s="23">
        <v>5145</v>
      </c>
      <c r="D7548" s="23">
        <v>9</v>
      </c>
      <c r="E7548" s="98" t="s">
        <v>49</v>
      </c>
      <c r="F7548" s="98" t="s">
        <v>53</v>
      </c>
      <c r="G7548" s="98" t="s">
        <v>4242</v>
      </c>
      <c r="H7548" s="98" t="s">
        <v>9126</v>
      </c>
      <c r="I7548" s="98" t="s">
        <v>6279</v>
      </c>
      <c r="J7548" s="99">
        <v>45458</v>
      </c>
      <c r="K7548" s="107">
        <v>10040000</v>
      </c>
      <c r="L7548" s="98" t="s">
        <v>9127</v>
      </c>
      <c r="M7548" s="23">
        <v>1080</v>
      </c>
      <c r="N7548" s="23">
        <v>1</v>
      </c>
      <c r="O7548" s="107">
        <v>10040000</v>
      </c>
      <c r="P7548" s="23">
        <v>180</v>
      </c>
      <c r="Q7548" s="23">
        <v>2</v>
      </c>
      <c r="R7548" s="23">
        <v>2</v>
      </c>
      <c r="S7548" s="23">
        <v>0</v>
      </c>
      <c r="T7548" s="47">
        <v>10.039999999999999</v>
      </c>
      <c r="U7548" s="98" t="s">
        <v>111</v>
      </c>
      <c r="V7548" s="98" t="s">
        <v>3139</v>
      </c>
      <c r="W7548" s="69">
        <f t="shared" si="234"/>
        <v>3.2835721689257719E-2</v>
      </c>
    </row>
    <row r="7549" spans="1:23">
      <c r="A7549" s="98">
        <f t="shared" si="235"/>
        <v>1780</v>
      </c>
      <c r="B7549" s="99">
        <v>44408</v>
      </c>
      <c r="C7549" s="23">
        <v>5146</v>
      </c>
      <c r="D7549" s="23">
        <v>9</v>
      </c>
      <c r="E7549" s="98" t="s">
        <v>49</v>
      </c>
      <c r="F7549" s="98" t="s">
        <v>53</v>
      </c>
      <c r="G7549" s="98" t="s">
        <v>4242</v>
      </c>
      <c r="H7549" s="98" t="s">
        <v>9126</v>
      </c>
      <c r="I7549" s="98" t="s">
        <v>6279</v>
      </c>
      <c r="J7549" s="99">
        <v>46188</v>
      </c>
      <c r="K7549" s="107">
        <v>30000000</v>
      </c>
      <c r="L7549" s="98" t="s">
        <v>9127</v>
      </c>
      <c r="M7549" s="23">
        <v>1800</v>
      </c>
      <c r="N7549" s="23">
        <v>1</v>
      </c>
      <c r="O7549" s="107">
        <v>30000000</v>
      </c>
      <c r="P7549" s="23">
        <v>180</v>
      </c>
      <c r="Q7549" s="23">
        <v>2</v>
      </c>
      <c r="R7549" s="23">
        <v>2</v>
      </c>
      <c r="S7549" s="23">
        <v>0</v>
      </c>
      <c r="T7549" s="47">
        <v>30.072087</v>
      </c>
      <c r="U7549" s="98" t="s">
        <v>111</v>
      </c>
      <c r="V7549" s="98" t="s">
        <v>3139</v>
      </c>
      <c r="W7549" s="69">
        <f t="shared" si="234"/>
        <v>0.16672745676701942</v>
      </c>
    </row>
    <row r="7550" spans="1:23">
      <c r="A7550" s="98">
        <f t="shared" si="235"/>
        <v>1780</v>
      </c>
      <c r="B7550" s="99">
        <v>44408</v>
      </c>
      <c r="C7550" s="23">
        <v>5147</v>
      </c>
      <c r="D7550" s="23">
        <v>9</v>
      </c>
      <c r="E7550" s="98" t="s">
        <v>49</v>
      </c>
      <c r="F7550" s="98" t="s">
        <v>53</v>
      </c>
      <c r="G7550" s="98" t="s">
        <v>4242</v>
      </c>
      <c r="H7550" s="98" t="s">
        <v>9126</v>
      </c>
      <c r="I7550" s="98" t="s">
        <v>6279</v>
      </c>
      <c r="J7550" s="99">
        <v>46188</v>
      </c>
      <c r="K7550" s="107">
        <v>16000000</v>
      </c>
      <c r="L7550" s="98" t="s">
        <v>9127</v>
      </c>
      <c r="M7550" s="23">
        <v>1800</v>
      </c>
      <c r="N7550" s="23">
        <v>1</v>
      </c>
      <c r="O7550" s="107">
        <v>16000000</v>
      </c>
      <c r="P7550" s="23">
        <v>180</v>
      </c>
      <c r="Q7550" s="23">
        <v>2</v>
      </c>
      <c r="R7550" s="23">
        <v>2</v>
      </c>
      <c r="S7550" s="23">
        <v>0</v>
      </c>
      <c r="T7550" s="47">
        <v>16</v>
      </c>
      <c r="U7550" s="98" t="s">
        <v>111</v>
      </c>
      <c r="V7550" s="98" t="s">
        <v>3139</v>
      </c>
      <c r="W7550" s="69">
        <f t="shared" si="234"/>
        <v>8.870815345380953E-2</v>
      </c>
    </row>
    <row r="7551" spans="1:23">
      <c r="A7551" s="98">
        <f t="shared" si="235"/>
        <v>1050</v>
      </c>
      <c r="B7551" s="99">
        <v>44408</v>
      </c>
      <c r="C7551" s="23">
        <v>5148</v>
      </c>
      <c r="D7551" s="23">
        <v>9</v>
      </c>
      <c r="E7551" s="98" t="s">
        <v>49</v>
      </c>
      <c r="F7551" s="98" t="s">
        <v>53</v>
      </c>
      <c r="G7551" s="98" t="s">
        <v>4242</v>
      </c>
      <c r="H7551" s="98" t="s">
        <v>9126</v>
      </c>
      <c r="I7551" s="98" t="s">
        <v>6279</v>
      </c>
      <c r="J7551" s="99">
        <v>45458</v>
      </c>
      <c r="K7551" s="107">
        <v>25000000</v>
      </c>
      <c r="L7551" s="98" t="s">
        <v>9127</v>
      </c>
      <c r="M7551" s="23">
        <v>1080</v>
      </c>
      <c r="N7551" s="23">
        <v>1</v>
      </c>
      <c r="O7551" s="107">
        <v>25000000</v>
      </c>
      <c r="P7551" s="23">
        <v>180</v>
      </c>
      <c r="Q7551" s="23">
        <v>2</v>
      </c>
      <c r="R7551" s="23">
        <v>2</v>
      </c>
      <c r="S7551" s="23">
        <v>0</v>
      </c>
      <c r="T7551" s="47">
        <v>25</v>
      </c>
      <c r="U7551" s="98" t="s">
        <v>111</v>
      </c>
      <c r="V7551" s="98" t="s">
        <v>3139</v>
      </c>
      <c r="W7551" s="69">
        <f t="shared" si="234"/>
        <v>8.1762255202334974E-2</v>
      </c>
    </row>
    <row r="7552" spans="1:23">
      <c r="A7552" s="98">
        <f t="shared" si="235"/>
        <v>1050</v>
      </c>
      <c r="B7552" s="99">
        <v>44408</v>
      </c>
      <c r="C7552" s="23">
        <v>5149</v>
      </c>
      <c r="D7552" s="23">
        <v>9</v>
      </c>
      <c r="E7552" s="98" t="s">
        <v>49</v>
      </c>
      <c r="F7552" s="98" t="s">
        <v>53</v>
      </c>
      <c r="G7552" s="98" t="s">
        <v>4242</v>
      </c>
      <c r="H7552" s="98" t="s">
        <v>9126</v>
      </c>
      <c r="I7552" s="98" t="s">
        <v>6279</v>
      </c>
      <c r="J7552" s="99">
        <v>45458</v>
      </c>
      <c r="K7552" s="107">
        <v>11000000</v>
      </c>
      <c r="L7552" s="98" t="s">
        <v>9127</v>
      </c>
      <c r="M7552" s="23">
        <v>1080</v>
      </c>
      <c r="N7552" s="23">
        <v>1</v>
      </c>
      <c r="O7552" s="107">
        <v>11000000</v>
      </c>
      <c r="P7552" s="23">
        <v>180</v>
      </c>
      <c r="Q7552" s="23">
        <v>2</v>
      </c>
      <c r="R7552" s="23">
        <v>2</v>
      </c>
      <c r="S7552" s="23">
        <v>0</v>
      </c>
      <c r="T7552" s="47">
        <v>11</v>
      </c>
      <c r="U7552" s="98" t="s">
        <v>111</v>
      </c>
      <c r="V7552" s="98" t="s">
        <v>3139</v>
      </c>
      <c r="W7552" s="69">
        <f t="shared" si="234"/>
        <v>3.5975392289027387E-2</v>
      </c>
    </row>
    <row r="7553" spans="1:23">
      <c r="A7553" s="98">
        <f t="shared" si="235"/>
        <v>1780</v>
      </c>
      <c r="B7553" s="99">
        <v>44408</v>
      </c>
      <c r="C7553" s="23">
        <v>5150</v>
      </c>
      <c r="D7553" s="23">
        <v>9</v>
      </c>
      <c r="E7553" s="98" t="s">
        <v>49</v>
      </c>
      <c r="F7553" s="98" t="s">
        <v>53</v>
      </c>
      <c r="G7553" s="98" t="s">
        <v>4242</v>
      </c>
      <c r="H7553" s="98" t="s">
        <v>9126</v>
      </c>
      <c r="I7553" s="98" t="s">
        <v>6279</v>
      </c>
      <c r="J7553" s="99">
        <v>46188</v>
      </c>
      <c r="K7553" s="107">
        <v>15000000</v>
      </c>
      <c r="L7553" s="98" t="s">
        <v>9127</v>
      </c>
      <c r="M7553" s="23">
        <v>1800</v>
      </c>
      <c r="N7553" s="23">
        <v>1</v>
      </c>
      <c r="O7553" s="107">
        <v>15000000</v>
      </c>
      <c r="P7553" s="23">
        <v>180</v>
      </c>
      <c r="Q7553" s="23">
        <v>2</v>
      </c>
      <c r="R7553" s="23">
        <v>2</v>
      </c>
      <c r="S7553" s="23">
        <v>0</v>
      </c>
      <c r="T7553" s="47">
        <v>15</v>
      </c>
      <c r="U7553" s="98" t="s">
        <v>111</v>
      </c>
      <c r="V7553" s="98" t="s">
        <v>3139</v>
      </c>
      <c r="W7553" s="69">
        <f t="shared" si="234"/>
        <v>8.3163893862946439E-2</v>
      </c>
    </row>
    <row r="7554" spans="1:23">
      <c r="A7554" s="98">
        <f t="shared" si="235"/>
        <v>1780</v>
      </c>
      <c r="B7554" s="99">
        <v>44408</v>
      </c>
      <c r="C7554" s="23">
        <v>5151</v>
      </c>
      <c r="D7554" s="23">
        <v>9</v>
      </c>
      <c r="E7554" s="98" t="s">
        <v>49</v>
      </c>
      <c r="F7554" s="98" t="s">
        <v>53</v>
      </c>
      <c r="G7554" s="98" t="s">
        <v>4242</v>
      </c>
      <c r="H7554" s="98" t="s">
        <v>9126</v>
      </c>
      <c r="I7554" s="98" t="s">
        <v>6279</v>
      </c>
      <c r="J7554" s="99">
        <v>46188</v>
      </c>
      <c r="K7554" s="107">
        <v>7000000</v>
      </c>
      <c r="L7554" s="98" t="s">
        <v>9127</v>
      </c>
      <c r="M7554" s="23">
        <v>1800</v>
      </c>
      <c r="N7554" s="23">
        <v>1</v>
      </c>
      <c r="O7554" s="107">
        <v>7000000</v>
      </c>
      <c r="P7554" s="23">
        <v>180</v>
      </c>
      <c r="Q7554" s="23">
        <v>2</v>
      </c>
      <c r="R7554" s="23">
        <v>2</v>
      </c>
      <c r="S7554" s="23">
        <v>0</v>
      </c>
      <c r="T7554" s="47">
        <v>7</v>
      </c>
      <c r="U7554" s="98" t="s">
        <v>111</v>
      </c>
      <c r="V7554" s="98" t="s">
        <v>3139</v>
      </c>
      <c r="W7554" s="69">
        <f t="shared" ref="W7554:W7617" si="236">+T7554/SUM($T$2:$T$5848)*A7554</f>
        <v>3.8809817136041667E-2</v>
      </c>
    </row>
    <row r="7555" spans="1:23">
      <c r="A7555" s="98">
        <f t="shared" ref="A7555:A7618" si="237">+J7555-B7555</f>
        <v>1050</v>
      </c>
      <c r="B7555" s="99">
        <v>44408</v>
      </c>
      <c r="C7555" s="23">
        <v>5152</v>
      </c>
      <c r="D7555" s="23">
        <v>9</v>
      </c>
      <c r="E7555" s="98" t="s">
        <v>49</v>
      </c>
      <c r="F7555" s="98" t="s">
        <v>53</v>
      </c>
      <c r="G7555" s="98" t="s">
        <v>4242</v>
      </c>
      <c r="H7555" s="98" t="s">
        <v>9126</v>
      </c>
      <c r="I7555" s="98" t="s">
        <v>6279</v>
      </c>
      <c r="J7555" s="99">
        <v>45458</v>
      </c>
      <c r="K7555" s="107">
        <v>6000000</v>
      </c>
      <c r="L7555" s="98" t="s">
        <v>9127</v>
      </c>
      <c r="M7555" s="23">
        <v>1080</v>
      </c>
      <c r="N7555" s="23">
        <v>1</v>
      </c>
      <c r="O7555" s="107">
        <v>6000000</v>
      </c>
      <c r="P7555" s="23">
        <v>180</v>
      </c>
      <c r="Q7555" s="23">
        <v>2</v>
      </c>
      <c r="R7555" s="23">
        <v>2</v>
      </c>
      <c r="S7555" s="23">
        <v>0</v>
      </c>
      <c r="T7555" s="47">
        <v>6</v>
      </c>
      <c r="U7555" s="98" t="s">
        <v>111</v>
      </c>
      <c r="V7555" s="98" t="s">
        <v>3139</v>
      </c>
      <c r="W7555" s="69">
        <f t="shared" si="236"/>
        <v>1.9622941248560392E-2</v>
      </c>
    </row>
    <row r="7556" spans="1:23">
      <c r="A7556" s="98">
        <f t="shared" si="237"/>
        <v>1780</v>
      </c>
      <c r="B7556" s="99">
        <v>44408</v>
      </c>
      <c r="C7556" s="23">
        <v>5153</v>
      </c>
      <c r="D7556" s="23">
        <v>9</v>
      </c>
      <c r="E7556" s="98" t="s">
        <v>49</v>
      </c>
      <c r="F7556" s="98" t="s">
        <v>53</v>
      </c>
      <c r="G7556" s="98" t="s">
        <v>4242</v>
      </c>
      <c r="H7556" s="98" t="s">
        <v>9126</v>
      </c>
      <c r="I7556" s="98" t="s">
        <v>6279</v>
      </c>
      <c r="J7556" s="99">
        <v>46188</v>
      </c>
      <c r="K7556" s="107">
        <v>7000000</v>
      </c>
      <c r="L7556" s="98" t="s">
        <v>9127</v>
      </c>
      <c r="M7556" s="23">
        <v>1800</v>
      </c>
      <c r="N7556" s="23">
        <v>1</v>
      </c>
      <c r="O7556" s="107">
        <v>7000000</v>
      </c>
      <c r="P7556" s="23">
        <v>180</v>
      </c>
      <c r="Q7556" s="23">
        <v>2</v>
      </c>
      <c r="R7556" s="23">
        <v>2</v>
      </c>
      <c r="S7556" s="23">
        <v>0</v>
      </c>
      <c r="T7556" s="47">
        <v>7</v>
      </c>
      <c r="U7556" s="98" t="s">
        <v>111</v>
      </c>
      <c r="V7556" s="98" t="s">
        <v>3139</v>
      </c>
      <c r="W7556" s="69">
        <f t="shared" si="236"/>
        <v>3.8809817136041667E-2</v>
      </c>
    </row>
    <row r="7557" spans="1:23">
      <c r="A7557" s="98">
        <f t="shared" si="237"/>
        <v>1780</v>
      </c>
      <c r="B7557" s="99">
        <v>44408</v>
      </c>
      <c r="C7557" s="23">
        <v>5154</v>
      </c>
      <c r="D7557" s="23">
        <v>9</v>
      </c>
      <c r="E7557" s="98" t="s">
        <v>49</v>
      </c>
      <c r="F7557" s="98" t="s">
        <v>53</v>
      </c>
      <c r="G7557" s="98" t="s">
        <v>4242</v>
      </c>
      <c r="H7557" s="98" t="s">
        <v>9126</v>
      </c>
      <c r="I7557" s="98" t="s">
        <v>6279</v>
      </c>
      <c r="J7557" s="99">
        <v>46188</v>
      </c>
      <c r="K7557" s="107">
        <v>13000000</v>
      </c>
      <c r="L7557" s="98" t="s">
        <v>9127</v>
      </c>
      <c r="M7557" s="23">
        <v>1800</v>
      </c>
      <c r="N7557" s="23">
        <v>1</v>
      </c>
      <c r="O7557" s="107">
        <v>13000000</v>
      </c>
      <c r="P7557" s="23">
        <v>180</v>
      </c>
      <c r="Q7557" s="23">
        <v>2</v>
      </c>
      <c r="R7557" s="23">
        <v>2</v>
      </c>
      <c r="S7557" s="23">
        <v>0</v>
      </c>
      <c r="T7557" s="47">
        <v>13</v>
      </c>
      <c r="U7557" s="98" t="s">
        <v>111</v>
      </c>
      <c r="V7557" s="98" t="s">
        <v>3139</v>
      </c>
      <c r="W7557" s="69">
        <f t="shared" si="236"/>
        <v>7.2075374681220231E-2</v>
      </c>
    </row>
    <row r="7558" spans="1:23">
      <c r="A7558" s="98">
        <f t="shared" si="237"/>
        <v>1780</v>
      </c>
      <c r="B7558" s="99">
        <v>44408</v>
      </c>
      <c r="C7558" s="23">
        <v>5155</v>
      </c>
      <c r="D7558" s="23">
        <v>9</v>
      </c>
      <c r="E7558" s="98" t="s">
        <v>49</v>
      </c>
      <c r="F7558" s="98" t="s">
        <v>53</v>
      </c>
      <c r="G7558" s="98" t="s">
        <v>4242</v>
      </c>
      <c r="H7558" s="98" t="s">
        <v>9126</v>
      </c>
      <c r="I7558" s="98" t="s">
        <v>6279</v>
      </c>
      <c r="J7558" s="99">
        <v>46188</v>
      </c>
      <c r="K7558" s="107">
        <v>14000000</v>
      </c>
      <c r="L7558" s="98" t="s">
        <v>9127</v>
      </c>
      <c r="M7558" s="23">
        <v>1800</v>
      </c>
      <c r="N7558" s="23">
        <v>1</v>
      </c>
      <c r="O7558" s="107">
        <v>14000000</v>
      </c>
      <c r="P7558" s="23">
        <v>180</v>
      </c>
      <c r="Q7558" s="23">
        <v>2</v>
      </c>
      <c r="R7558" s="23">
        <v>2</v>
      </c>
      <c r="S7558" s="23">
        <v>0</v>
      </c>
      <c r="T7558" s="47">
        <v>14</v>
      </c>
      <c r="U7558" s="98" t="s">
        <v>111</v>
      </c>
      <c r="V7558" s="98" t="s">
        <v>3139</v>
      </c>
      <c r="W7558" s="69">
        <f t="shared" si="236"/>
        <v>7.7619634272083335E-2</v>
      </c>
    </row>
    <row r="7559" spans="1:23">
      <c r="A7559" s="98">
        <f t="shared" si="237"/>
        <v>1780</v>
      </c>
      <c r="B7559" s="99">
        <v>44408</v>
      </c>
      <c r="C7559" s="23">
        <v>5156</v>
      </c>
      <c r="D7559" s="23">
        <v>9</v>
      </c>
      <c r="E7559" s="98" t="s">
        <v>49</v>
      </c>
      <c r="F7559" s="98" t="s">
        <v>53</v>
      </c>
      <c r="G7559" s="98" t="s">
        <v>4242</v>
      </c>
      <c r="H7559" s="98" t="s">
        <v>9126</v>
      </c>
      <c r="I7559" s="98" t="s">
        <v>6279</v>
      </c>
      <c r="J7559" s="99">
        <v>46188</v>
      </c>
      <c r="K7559" s="107">
        <v>28000000</v>
      </c>
      <c r="L7559" s="98" t="s">
        <v>9127</v>
      </c>
      <c r="M7559" s="23">
        <v>1800</v>
      </c>
      <c r="N7559" s="23">
        <v>1</v>
      </c>
      <c r="O7559" s="107">
        <v>28000000</v>
      </c>
      <c r="P7559" s="23">
        <v>180</v>
      </c>
      <c r="Q7559" s="23">
        <v>2</v>
      </c>
      <c r="R7559" s="23">
        <v>2</v>
      </c>
      <c r="S7559" s="23">
        <v>0</v>
      </c>
      <c r="T7559" s="47">
        <v>28</v>
      </c>
      <c r="U7559" s="98" t="s">
        <v>111</v>
      </c>
      <c r="V7559" s="98" t="s">
        <v>3139</v>
      </c>
      <c r="W7559" s="69">
        <f t="shared" si="236"/>
        <v>0.15523926854416667</v>
      </c>
    </row>
    <row r="7560" spans="1:23">
      <c r="A7560" s="98">
        <f t="shared" si="237"/>
        <v>1051</v>
      </c>
      <c r="B7560" s="99">
        <v>44408</v>
      </c>
      <c r="C7560" s="23">
        <v>5157</v>
      </c>
      <c r="D7560" s="23">
        <v>9</v>
      </c>
      <c r="E7560" s="98" t="s">
        <v>49</v>
      </c>
      <c r="F7560" s="98" t="s">
        <v>53</v>
      </c>
      <c r="G7560" s="98" t="s">
        <v>4242</v>
      </c>
      <c r="H7560" s="98" t="s">
        <v>9126</v>
      </c>
      <c r="I7560" s="98" t="s">
        <v>6169</v>
      </c>
      <c r="J7560" s="99">
        <v>45459</v>
      </c>
      <c r="K7560" s="107">
        <v>9000000</v>
      </c>
      <c r="L7560" s="98" t="s">
        <v>9127</v>
      </c>
      <c r="M7560" s="23">
        <v>1080</v>
      </c>
      <c r="N7560" s="23">
        <v>1</v>
      </c>
      <c r="O7560" s="107">
        <v>9000000</v>
      </c>
      <c r="P7560" s="23">
        <v>30</v>
      </c>
      <c r="Q7560" s="23">
        <v>2</v>
      </c>
      <c r="R7560" s="23">
        <v>2</v>
      </c>
      <c r="S7560" s="23">
        <v>0</v>
      </c>
      <c r="T7560" s="47">
        <v>8.75</v>
      </c>
      <c r="U7560" s="98" t="s">
        <v>111</v>
      </c>
      <c r="V7560" s="98" t="s">
        <v>3139</v>
      </c>
      <c r="W7560" s="69">
        <f t="shared" si="236"/>
        <v>2.8644043405884684E-2</v>
      </c>
    </row>
    <row r="7561" spans="1:23">
      <c r="A7561" s="98">
        <f t="shared" si="237"/>
        <v>1051</v>
      </c>
      <c r="B7561" s="99">
        <v>44408</v>
      </c>
      <c r="C7561" s="23">
        <v>5158</v>
      </c>
      <c r="D7561" s="23">
        <v>9</v>
      </c>
      <c r="E7561" s="98" t="s">
        <v>49</v>
      </c>
      <c r="F7561" s="98" t="s">
        <v>53</v>
      </c>
      <c r="G7561" s="98" t="s">
        <v>4242</v>
      </c>
      <c r="H7561" s="98" t="s">
        <v>9126</v>
      </c>
      <c r="I7561" s="98" t="s">
        <v>6169</v>
      </c>
      <c r="J7561" s="99">
        <v>45459</v>
      </c>
      <c r="K7561" s="107">
        <v>12212915</v>
      </c>
      <c r="L7561" s="98" t="s">
        <v>9127</v>
      </c>
      <c r="M7561" s="23">
        <v>1080</v>
      </c>
      <c r="N7561" s="23">
        <v>1</v>
      </c>
      <c r="O7561" s="107">
        <v>12212915</v>
      </c>
      <c r="P7561" s="23">
        <v>180</v>
      </c>
      <c r="Q7561" s="23">
        <v>2</v>
      </c>
      <c r="R7561" s="23">
        <v>2</v>
      </c>
      <c r="S7561" s="23">
        <v>0</v>
      </c>
      <c r="T7561" s="47">
        <v>12.212915000000001</v>
      </c>
      <c r="U7561" s="98" t="s">
        <v>111</v>
      </c>
      <c r="V7561" s="98" t="s">
        <v>3139</v>
      </c>
      <c r="W7561" s="69">
        <f t="shared" si="236"/>
        <v>3.9980259128272022E-2</v>
      </c>
    </row>
    <row r="7562" spans="1:23">
      <c r="A7562" s="98">
        <f t="shared" si="237"/>
        <v>1781</v>
      </c>
      <c r="B7562" s="99">
        <v>44408</v>
      </c>
      <c r="C7562" s="23">
        <v>5159</v>
      </c>
      <c r="D7562" s="23">
        <v>9</v>
      </c>
      <c r="E7562" s="98" t="s">
        <v>49</v>
      </c>
      <c r="F7562" s="98" t="s">
        <v>53</v>
      </c>
      <c r="G7562" s="98" t="s">
        <v>4242</v>
      </c>
      <c r="H7562" s="98" t="s">
        <v>9126</v>
      </c>
      <c r="I7562" s="98" t="s">
        <v>6169</v>
      </c>
      <c r="J7562" s="99">
        <v>46189</v>
      </c>
      <c r="K7562" s="107">
        <v>20000000</v>
      </c>
      <c r="L7562" s="98" t="s">
        <v>9127</v>
      </c>
      <c r="M7562" s="23">
        <v>1800</v>
      </c>
      <c r="N7562" s="23">
        <v>1</v>
      </c>
      <c r="O7562" s="107">
        <v>20000000</v>
      </c>
      <c r="P7562" s="23">
        <v>180</v>
      </c>
      <c r="Q7562" s="23">
        <v>2</v>
      </c>
      <c r="R7562" s="23">
        <v>2</v>
      </c>
      <c r="S7562" s="23">
        <v>0</v>
      </c>
      <c r="T7562" s="47">
        <v>20</v>
      </c>
      <c r="U7562" s="98" t="s">
        <v>111</v>
      </c>
      <c r="V7562" s="98" t="s">
        <v>3139</v>
      </c>
      <c r="W7562" s="69">
        <f t="shared" si="236"/>
        <v>0.11094748686884465</v>
      </c>
    </row>
    <row r="7563" spans="1:23">
      <c r="A7563" s="98">
        <f t="shared" si="237"/>
        <v>1781</v>
      </c>
      <c r="B7563" s="99">
        <v>44408</v>
      </c>
      <c r="C7563" s="23">
        <v>5160</v>
      </c>
      <c r="D7563" s="23">
        <v>9</v>
      </c>
      <c r="E7563" s="98" t="s">
        <v>49</v>
      </c>
      <c r="F7563" s="98" t="s">
        <v>53</v>
      </c>
      <c r="G7563" s="98" t="s">
        <v>4242</v>
      </c>
      <c r="H7563" s="98" t="s">
        <v>9126</v>
      </c>
      <c r="I7563" s="98" t="s">
        <v>6169</v>
      </c>
      <c r="J7563" s="99">
        <v>46189</v>
      </c>
      <c r="K7563" s="107">
        <v>7000000</v>
      </c>
      <c r="L7563" s="98" t="s">
        <v>9127</v>
      </c>
      <c r="M7563" s="23">
        <v>1800</v>
      </c>
      <c r="N7563" s="23">
        <v>1</v>
      </c>
      <c r="O7563" s="107">
        <v>7000000</v>
      </c>
      <c r="P7563" s="23">
        <v>180</v>
      </c>
      <c r="Q7563" s="23">
        <v>2</v>
      </c>
      <c r="R7563" s="23">
        <v>2</v>
      </c>
      <c r="S7563" s="23">
        <v>0</v>
      </c>
      <c r="T7563" s="47">
        <v>7</v>
      </c>
      <c r="U7563" s="98" t="s">
        <v>111</v>
      </c>
      <c r="V7563" s="98" t="s">
        <v>3139</v>
      </c>
      <c r="W7563" s="69">
        <f t="shared" si="236"/>
        <v>3.8831620404095622E-2</v>
      </c>
    </row>
    <row r="7564" spans="1:23">
      <c r="A7564" s="98">
        <f t="shared" si="237"/>
        <v>1052</v>
      </c>
      <c r="B7564" s="99">
        <v>44408</v>
      </c>
      <c r="C7564" s="23">
        <v>5161</v>
      </c>
      <c r="D7564" s="23">
        <v>9</v>
      </c>
      <c r="E7564" s="98" t="s">
        <v>49</v>
      </c>
      <c r="F7564" s="98" t="s">
        <v>53</v>
      </c>
      <c r="G7564" s="98" t="s">
        <v>4242</v>
      </c>
      <c r="H7564" s="98" t="s">
        <v>9126</v>
      </c>
      <c r="I7564" s="98" t="s">
        <v>6319</v>
      </c>
      <c r="J7564" s="99">
        <v>45460</v>
      </c>
      <c r="K7564" s="107">
        <v>10800000</v>
      </c>
      <c r="L7564" s="98" t="s">
        <v>9127</v>
      </c>
      <c r="M7564" s="23">
        <v>1080</v>
      </c>
      <c r="N7564" s="23">
        <v>1</v>
      </c>
      <c r="O7564" s="107">
        <v>10800000</v>
      </c>
      <c r="P7564" s="23">
        <v>180</v>
      </c>
      <c r="Q7564" s="23">
        <v>2</v>
      </c>
      <c r="R7564" s="23">
        <v>2</v>
      </c>
      <c r="S7564" s="23">
        <v>0</v>
      </c>
      <c r="T7564" s="47">
        <v>10.8</v>
      </c>
      <c r="U7564" s="98" t="s">
        <v>111</v>
      </c>
      <c r="V7564" s="98" t="s">
        <v>3139</v>
      </c>
      <c r="W7564" s="69">
        <f t="shared" si="236"/>
        <v>3.538857290311806E-2</v>
      </c>
    </row>
    <row r="7565" spans="1:23">
      <c r="A7565" s="98">
        <f t="shared" si="237"/>
        <v>1782</v>
      </c>
      <c r="B7565" s="99">
        <v>44408</v>
      </c>
      <c r="C7565" s="23">
        <v>5162</v>
      </c>
      <c r="D7565" s="23">
        <v>9</v>
      </c>
      <c r="E7565" s="98" t="s">
        <v>49</v>
      </c>
      <c r="F7565" s="98" t="s">
        <v>53</v>
      </c>
      <c r="G7565" s="98" t="s">
        <v>4242</v>
      </c>
      <c r="H7565" s="98" t="s">
        <v>9126</v>
      </c>
      <c r="I7565" s="98" t="s">
        <v>6319</v>
      </c>
      <c r="J7565" s="99">
        <v>46190</v>
      </c>
      <c r="K7565" s="107">
        <v>10000000</v>
      </c>
      <c r="L7565" s="98" t="s">
        <v>9127</v>
      </c>
      <c r="M7565" s="23">
        <v>1800</v>
      </c>
      <c r="N7565" s="23">
        <v>1</v>
      </c>
      <c r="O7565" s="107">
        <v>10000000</v>
      </c>
      <c r="P7565" s="23">
        <v>180</v>
      </c>
      <c r="Q7565" s="23">
        <v>2</v>
      </c>
      <c r="R7565" s="23">
        <v>2</v>
      </c>
      <c r="S7565" s="23">
        <v>0</v>
      </c>
      <c r="T7565" s="47">
        <v>10</v>
      </c>
      <c r="U7565" s="98" t="s">
        <v>111</v>
      </c>
      <c r="V7565" s="98" t="s">
        <v>3139</v>
      </c>
      <c r="W7565" s="69">
        <f t="shared" si="236"/>
        <v>5.5504890960213688E-2</v>
      </c>
    </row>
    <row r="7566" spans="1:23">
      <c r="A7566" s="98">
        <f t="shared" si="237"/>
        <v>1782</v>
      </c>
      <c r="B7566" s="99">
        <v>44408</v>
      </c>
      <c r="C7566" s="23">
        <v>5163</v>
      </c>
      <c r="D7566" s="23">
        <v>9</v>
      </c>
      <c r="E7566" s="98" t="s">
        <v>49</v>
      </c>
      <c r="F7566" s="98" t="s">
        <v>53</v>
      </c>
      <c r="G7566" s="98" t="s">
        <v>4242</v>
      </c>
      <c r="H7566" s="98" t="s">
        <v>9126</v>
      </c>
      <c r="I7566" s="98" t="s">
        <v>6319</v>
      </c>
      <c r="J7566" s="99">
        <v>46190</v>
      </c>
      <c r="K7566" s="107">
        <v>11000000</v>
      </c>
      <c r="L7566" s="98" t="s">
        <v>9127</v>
      </c>
      <c r="M7566" s="23">
        <v>1800</v>
      </c>
      <c r="N7566" s="23">
        <v>1</v>
      </c>
      <c r="O7566" s="107">
        <v>11000000</v>
      </c>
      <c r="P7566" s="23">
        <v>180</v>
      </c>
      <c r="Q7566" s="23">
        <v>2</v>
      </c>
      <c r="R7566" s="23">
        <v>2</v>
      </c>
      <c r="S7566" s="23">
        <v>0</v>
      </c>
      <c r="T7566" s="47">
        <v>11</v>
      </c>
      <c r="U7566" s="98" t="s">
        <v>111</v>
      </c>
      <c r="V7566" s="98" t="s">
        <v>3139</v>
      </c>
      <c r="W7566" s="69">
        <f t="shared" si="236"/>
        <v>6.1055380056235051E-2</v>
      </c>
    </row>
    <row r="7567" spans="1:23">
      <c r="A7567" s="98">
        <f t="shared" si="237"/>
        <v>1052</v>
      </c>
      <c r="B7567" s="99">
        <v>44408</v>
      </c>
      <c r="C7567" s="23">
        <v>5164</v>
      </c>
      <c r="D7567" s="23">
        <v>9</v>
      </c>
      <c r="E7567" s="98" t="s">
        <v>49</v>
      </c>
      <c r="F7567" s="98" t="s">
        <v>53</v>
      </c>
      <c r="G7567" s="98" t="s">
        <v>4242</v>
      </c>
      <c r="H7567" s="98" t="s">
        <v>9126</v>
      </c>
      <c r="I7567" s="98" t="s">
        <v>6319</v>
      </c>
      <c r="J7567" s="99">
        <v>45460</v>
      </c>
      <c r="K7567" s="107">
        <v>18000000</v>
      </c>
      <c r="L7567" s="98" t="s">
        <v>9127</v>
      </c>
      <c r="M7567" s="23">
        <v>1080</v>
      </c>
      <c r="N7567" s="23">
        <v>1</v>
      </c>
      <c r="O7567" s="107">
        <v>18000000</v>
      </c>
      <c r="P7567" s="23">
        <v>30</v>
      </c>
      <c r="Q7567" s="23">
        <v>2</v>
      </c>
      <c r="R7567" s="23">
        <v>2</v>
      </c>
      <c r="S7567" s="23">
        <v>0</v>
      </c>
      <c r="T7567" s="47">
        <v>17.5</v>
      </c>
      <c r="U7567" s="98" t="s">
        <v>111</v>
      </c>
      <c r="V7567" s="98" t="s">
        <v>3139</v>
      </c>
      <c r="W7567" s="69">
        <f t="shared" si="236"/>
        <v>5.7342594981904263E-2</v>
      </c>
    </row>
    <row r="7568" spans="1:23">
      <c r="A7568" s="98">
        <f t="shared" si="237"/>
        <v>1417</v>
      </c>
      <c r="B7568" s="99">
        <v>44408</v>
      </c>
      <c r="C7568" s="23">
        <v>5165</v>
      </c>
      <c r="D7568" s="23">
        <v>9</v>
      </c>
      <c r="E7568" s="98" t="s">
        <v>49</v>
      </c>
      <c r="F7568" s="98" t="s">
        <v>53</v>
      </c>
      <c r="G7568" s="98" t="s">
        <v>4242</v>
      </c>
      <c r="H7568" s="98" t="s">
        <v>9126</v>
      </c>
      <c r="I7568" s="98" t="s">
        <v>6319</v>
      </c>
      <c r="J7568" s="99">
        <v>45825</v>
      </c>
      <c r="K7568" s="107">
        <v>6000000</v>
      </c>
      <c r="L7568" s="98" t="s">
        <v>9127</v>
      </c>
      <c r="M7568" s="23">
        <v>1440</v>
      </c>
      <c r="N7568" s="23">
        <v>1</v>
      </c>
      <c r="O7568" s="107">
        <v>6000000</v>
      </c>
      <c r="P7568" s="23">
        <v>180</v>
      </c>
      <c r="Q7568" s="23">
        <v>2</v>
      </c>
      <c r="R7568" s="23">
        <v>2</v>
      </c>
      <c r="S7568" s="23">
        <v>0</v>
      </c>
      <c r="T7568" s="47">
        <v>6</v>
      </c>
      <c r="U7568" s="98" t="s">
        <v>111</v>
      </c>
      <c r="V7568" s="98" t="s">
        <v>3139</v>
      </c>
      <c r="W7568" s="69">
        <f t="shared" si="236"/>
        <v>2.6481626427819122E-2</v>
      </c>
    </row>
    <row r="7569" spans="1:23">
      <c r="A7569" s="98">
        <f t="shared" si="237"/>
        <v>1052</v>
      </c>
      <c r="B7569" s="99">
        <v>44408</v>
      </c>
      <c r="C7569" s="23">
        <v>5166</v>
      </c>
      <c r="D7569" s="23">
        <v>9</v>
      </c>
      <c r="E7569" s="98" t="s">
        <v>49</v>
      </c>
      <c r="F7569" s="98" t="s">
        <v>53</v>
      </c>
      <c r="G7569" s="98" t="s">
        <v>4242</v>
      </c>
      <c r="H7569" s="98" t="s">
        <v>9126</v>
      </c>
      <c r="I7569" s="98" t="s">
        <v>6319</v>
      </c>
      <c r="J7569" s="99">
        <v>45460</v>
      </c>
      <c r="K7569" s="107">
        <v>6000000</v>
      </c>
      <c r="L7569" s="98" t="s">
        <v>9127</v>
      </c>
      <c r="M7569" s="23">
        <v>1080</v>
      </c>
      <c r="N7569" s="23">
        <v>1</v>
      </c>
      <c r="O7569" s="107">
        <v>6000000</v>
      </c>
      <c r="P7569" s="23">
        <v>180</v>
      </c>
      <c r="Q7569" s="23">
        <v>2</v>
      </c>
      <c r="R7569" s="23">
        <v>2</v>
      </c>
      <c r="S7569" s="23">
        <v>0</v>
      </c>
      <c r="T7569" s="47">
        <v>6</v>
      </c>
      <c r="U7569" s="98" t="s">
        <v>111</v>
      </c>
      <c r="V7569" s="98" t="s">
        <v>3139</v>
      </c>
      <c r="W7569" s="69">
        <f t="shared" si="236"/>
        <v>1.9660318279510033E-2</v>
      </c>
    </row>
    <row r="7570" spans="1:23">
      <c r="A7570" s="98">
        <f t="shared" si="237"/>
        <v>1052</v>
      </c>
      <c r="B7570" s="99">
        <v>44408</v>
      </c>
      <c r="C7570" s="23">
        <v>5167</v>
      </c>
      <c r="D7570" s="23">
        <v>9</v>
      </c>
      <c r="E7570" s="98" t="s">
        <v>49</v>
      </c>
      <c r="F7570" s="98" t="s">
        <v>53</v>
      </c>
      <c r="G7570" s="98" t="s">
        <v>4242</v>
      </c>
      <c r="H7570" s="98" t="s">
        <v>9126</v>
      </c>
      <c r="I7570" s="98" t="s">
        <v>6319</v>
      </c>
      <c r="J7570" s="99">
        <v>45460</v>
      </c>
      <c r="K7570" s="107">
        <v>10000000</v>
      </c>
      <c r="L7570" s="98" t="s">
        <v>9127</v>
      </c>
      <c r="M7570" s="23">
        <v>1080</v>
      </c>
      <c r="N7570" s="23">
        <v>1</v>
      </c>
      <c r="O7570" s="107">
        <v>10000000</v>
      </c>
      <c r="P7570" s="23">
        <v>180</v>
      </c>
      <c r="Q7570" s="23">
        <v>2</v>
      </c>
      <c r="R7570" s="23">
        <v>2</v>
      </c>
      <c r="S7570" s="23">
        <v>0</v>
      </c>
      <c r="T7570" s="47">
        <v>10.024101999999999</v>
      </c>
      <c r="U7570" s="98" t="s">
        <v>111</v>
      </c>
      <c r="V7570" s="98" t="s">
        <v>3139</v>
      </c>
      <c r="W7570" s="69">
        <f t="shared" si="236"/>
        <v>3.2846172631045507E-2</v>
      </c>
    </row>
    <row r="7571" spans="1:23">
      <c r="A7571" s="98">
        <f t="shared" si="237"/>
        <v>1783</v>
      </c>
      <c r="B7571" s="99">
        <v>44408</v>
      </c>
      <c r="C7571" s="23">
        <v>5168</v>
      </c>
      <c r="D7571" s="23">
        <v>9</v>
      </c>
      <c r="E7571" s="98" t="s">
        <v>49</v>
      </c>
      <c r="F7571" s="98" t="s">
        <v>53</v>
      </c>
      <c r="G7571" s="98" t="s">
        <v>4242</v>
      </c>
      <c r="H7571" s="98" t="s">
        <v>9126</v>
      </c>
      <c r="I7571" s="98" t="s">
        <v>6111</v>
      </c>
      <c r="J7571" s="99">
        <v>46191</v>
      </c>
      <c r="K7571" s="107">
        <v>14300000</v>
      </c>
      <c r="L7571" s="98" t="s">
        <v>9127</v>
      </c>
      <c r="M7571" s="23">
        <v>1800</v>
      </c>
      <c r="N7571" s="23">
        <v>1</v>
      </c>
      <c r="O7571" s="107">
        <v>14300000</v>
      </c>
      <c r="P7571" s="23">
        <v>180</v>
      </c>
      <c r="Q7571" s="23">
        <v>2</v>
      </c>
      <c r="R7571" s="23">
        <v>2</v>
      </c>
      <c r="S7571" s="23">
        <v>0</v>
      </c>
      <c r="T7571" s="47">
        <v>14.3</v>
      </c>
      <c r="U7571" s="98" t="s">
        <v>111</v>
      </c>
      <c r="V7571" s="98" t="s">
        <v>3139</v>
      </c>
      <c r="W7571" s="69">
        <f t="shared" si="236"/>
        <v>7.9416535034987232E-2</v>
      </c>
    </row>
    <row r="7572" spans="1:23">
      <c r="A7572" s="98">
        <f t="shared" si="237"/>
        <v>1053</v>
      </c>
      <c r="B7572" s="99">
        <v>44408</v>
      </c>
      <c r="C7572" s="23">
        <v>5169</v>
      </c>
      <c r="D7572" s="23">
        <v>9</v>
      </c>
      <c r="E7572" s="98" t="s">
        <v>49</v>
      </c>
      <c r="F7572" s="98" t="s">
        <v>53</v>
      </c>
      <c r="G7572" s="98" t="s">
        <v>4242</v>
      </c>
      <c r="H7572" s="98" t="s">
        <v>9126</v>
      </c>
      <c r="I7572" s="98" t="s">
        <v>6111</v>
      </c>
      <c r="J7572" s="99">
        <v>45461</v>
      </c>
      <c r="K7572" s="107">
        <v>15000000</v>
      </c>
      <c r="L7572" s="98" t="s">
        <v>9127</v>
      </c>
      <c r="M7572" s="23">
        <v>1080</v>
      </c>
      <c r="N7572" s="23">
        <v>1</v>
      </c>
      <c r="O7572" s="107">
        <v>15000000</v>
      </c>
      <c r="P7572" s="23">
        <v>180</v>
      </c>
      <c r="Q7572" s="23">
        <v>2</v>
      </c>
      <c r="R7572" s="23">
        <v>2</v>
      </c>
      <c r="S7572" s="23">
        <v>0</v>
      </c>
      <c r="T7572" s="47">
        <v>15</v>
      </c>
      <c r="U7572" s="98" t="s">
        <v>111</v>
      </c>
      <c r="V7572" s="98" t="s">
        <v>3139</v>
      </c>
      <c r="W7572" s="69">
        <f t="shared" si="236"/>
        <v>4.919751698746213E-2</v>
      </c>
    </row>
    <row r="7573" spans="1:23">
      <c r="A7573" s="98">
        <f t="shared" si="237"/>
        <v>1053</v>
      </c>
      <c r="B7573" s="99">
        <v>44408</v>
      </c>
      <c r="C7573" s="23">
        <v>5170</v>
      </c>
      <c r="D7573" s="23">
        <v>9</v>
      </c>
      <c r="E7573" s="98" t="s">
        <v>49</v>
      </c>
      <c r="F7573" s="98" t="s">
        <v>53</v>
      </c>
      <c r="G7573" s="98" t="s">
        <v>4242</v>
      </c>
      <c r="H7573" s="98" t="s">
        <v>9126</v>
      </c>
      <c r="I7573" s="98" t="s">
        <v>6111</v>
      </c>
      <c r="J7573" s="99">
        <v>45461</v>
      </c>
      <c r="K7573" s="107">
        <v>11000000</v>
      </c>
      <c r="L7573" s="98" t="s">
        <v>9127</v>
      </c>
      <c r="M7573" s="23">
        <v>1080</v>
      </c>
      <c r="N7573" s="23">
        <v>1</v>
      </c>
      <c r="O7573" s="107">
        <v>11000000</v>
      </c>
      <c r="P7573" s="23">
        <v>180</v>
      </c>
      <c r="Q7573" s="23">
        <v>2</v>
      </c>
      <c r="R7573" s="23">
        <v>2</v>
      </c>
      <c r="S7573" s="23">
        <v>0</v>
      </c>
      <c r="T7573" s="47">
        <v>11</v>
      </c>
      <c r="U7573" s="98" t="s">
        <v>111</v>
      </c>
      <c r="V7573" s="98" t="s">
        <v>3139</v>
      </c>
      <c r="W7573" s="69">
        <f t="shared" si="236"/>
        <v>3.6078179124138895E-2</v>
      </c>
    </row>
    <row r="7574" spans="1:23">
      <c r="A7574" s="98">
        <f t="shared" si="237"/>
        <v>1053</v>
      </c>
      <c r="B7574" s="99">
        <v>44408</v>
      </c>
      <c r="C7574" s="23">
        <v>5171</v>
      </c>
      <c r="D7574" s="23">
        <v>9</v>
      </c>
      <c r="E7574" s="98" t="s">
        <v>49</v>
      </c>
      <c r="F7574" s="98" t="s">
        <v>53</v>
      </c>
      <c r="G7574" s="98" t="s">
        <v>4242</v>
      </c>
      <c r="H7574" s="98" t="s">
        <v>9126</v>
      </c>
      <c r="I7574" s="98" t="s">
        <v>6111</v>
      </c>
      <c r="J7574" s="99">
        <v>45461</v>
      </c>
      <c r="K7574" s="107">
        <v>10000000</v>
      </c>
      <c r="L7574" s="98" t="s">
        <v>9127</v>
      </c>
      <c r="M7574" s="23">
        <v>1080</v>
      </c>
      <c r="N7574" s="23">
        <v>1</v>
      </c>
      <c r="O7574" s="107">
        <v>10000000</v>
      </c>
      <c r="P7574" s="23">
        <v>180</v>
      </c>
      <c r="Q7574" s="23">
        <v>2</v>
      </c>
      <c r="R7574" s="23">
        <v>2</v>
      </c>
      <c r="S7574" s="23">
        <v>0</v>
      </c>
      <c r="T7574" s="47">
        <v>10</v>
      </c>
      <c r="U7574" s="98" t="s">
        <v>111</v>
      </c>
      <c r="V7574" s="98" t="s">
        <v>3139</v>
      </c>
      <c r="W7574" s="69">
        <f t="shared" si="236"/>
        <v>3.2798344658308089E-2</v>
      </c>
    </row>
    <row r="7575" spans="1:23">
      <c r="A7575" s="98">
        <f t="shared" si="237"/>
        <v>1418</v>
      </c>
      <c r="B7575" s="99">
        <v>44408</v>
      </c>
      <c r="C7575" s="23">
        <v>5172</v>
      </c>
      <c r="D7575" s="23">
        <v>9</v>
      </c>
      <c r="E7575" s="98" t="s">
        <v>49</v>
      </c>
      <c r="F7575" s="98" t="s">
        <v>53</v>
      </c>
      <c r="G7575" s="98" t="s">
        <v>4242</v>
      </c>
      <c r="H7575" s="98" t="s">
        <v>9126</v>
      </c>
      <c r="I7575" s="98" t="s">
        <v>6111</v>
      </c>
      <c r="J7575" s="99">
        <v>45826</v>
      </c>
      <c r="K7575" s="107">
        <v>14000000</v>
      </c>
      <c r="L7575" s="98" t="s">
        <v>9127</v>
      </c>
      <c r="M7575" s="23">
        <v>1440</v>
      </c>
      <c r="N7575" s="23">
        <v>1</v>
      </c>
      <c r="O7575" s="107">
        <v>14000000</v>
      </c>
      <c r="P7575" s="23">
        <v>180</v>
      </c>
      <c r="Q7575" s="23">
        <v>2</v>
      </c>
      <c r="R7575" s="23">
        <v>2</v>
      </c>
      <c r="S7575" s="23">
        <v>0</v>
      </c>
      <c r="T7575" s="47">
        <v>14</v>
      </c>
      <c r="U7575" s="98" t="s">
        <v>111</v>
      </c>
      <c r="V7575" s="98" t="s">
        <v>3139</v>
      </c>
      <c r="W7575" s="69">
        <f t="shared" si="236"/>
        <v>6.1834068201019193E-2</v>
      </c>
    </row>
    <row r="7576" spans="1:23">
      <c r="A7576" s="98">
        <f t="shared" si="237"/>
        <v>1783</v>
      </c>
      <c r="B7576" s="99">
        <v>44408</v>
      </c>
      <c r="C7576" s="23">
        <v>5173</v>
      </c>
      <c r="D7576" s="23">
        <v>9</v>
      </c>
      <c r="E7576" s="98" t="s">
        <v>49</v>
      </c>
      <c r="F7576" s="98" t="s">
        <v>53</v>
      </c>
      <c r="G7576" s="98" t="s">
        <v>4242</v>
      </c>
      <c r="H7576" s="98" t="s">
        <v>9126</v>
      </c>
      <c r="I7576" s="98" t="s">
        <v>6111</v>
      </c>
      <c r="J7576" s="99">
        <v>46191</v>
      </c>
      <c r="K7576" s="107">
        <v>20000000</v>
      </c>
      <c r="L7576" s="98" t="s">
        <v>9127</v>
      </c>
      <c r="M7576" s="23">
        <v>1800</v>
      </c>
      <c r="N7576" s="23">
        <v>1</v>
      </c>
      <c r="O7576" s="107">
        <v>20000000</v>
      </c>
      <c r="P7576" s="23">
        <v>180</v>
      </c>
      <c r="Q7576" s="23">
        <v>2</v>
      </c>
      <c r="R7576" s="23">
        <v>2</v>
      </c>
      <c r="S7576" s="23">
        <v>0</v>
      </c>
      <c r="T7576" s="47">
        <v>20.047692000000001</v>
      </c>
      <c r="U7576" s="98" t="s">
        <v>111</v>
      </c>
      <c r="V7576" s="98" t="s">
        <v>3139</v>
      </c>
      <c r="W7576" s="69">
        <f t="shared" si="236"/>
        <v>0.11133693944675757</v>
      </c>
    </row>
    <row r="7577" spans="1:23">
      <c r="A7577" s="98">
        <f t="shared" si="237"/>
        <v>1053</v>
      </c>
      <c r="B7577" s="99">
        <v>44408</v>
      </c>
      <c r="C7577" s="23">
        <v>5174</v>
      </c>
      <c r="D7577" s="23">
        <v>9</v>
      </c>
      <c r="E7577" s="98" t="s">
        <v>49</v>
      </c>
      <c r="F7577" s="98" t="s">
        <v>53</v>
      </c>
      <c r="G7577" s="98" t="s">
        <v>4242</v>
      </c>
      <c r="H7577" s="98" t="s">
        <v>9126</v>
      </c>
      <c r="I7577" s="98" t="s">
        <v>6111</v>
      </c>
      <c r="J7577" s="99">
        <v>45461</v>
      </c>
      <c r="K7577" s="107">
        <v>5000000</v>
      </c>
      <c r="L7577" s="98" t="s">
        <v>9127</v>
      </c>
      <c r="M7577" s="23">
        <v>1080</v>
      </c>
      <c r="N7577" s="23">
        <v>1</v>
      </c>
      <c r="O7577" s="107">
        <v>5000000</v>
      </c>
      <c r="P7577" s="23">
        <v>30</v>
      </c>
      <c r="Q7577" s="23">
        <v>2</v>
      </c>
      <c r="R7577" s="23">
        <v>2</v>
      </c>
      <c r="S7577" s="23">
        <v>0</v>
      </c>
      <c r="T7577" s="47">
        <v>4.8611110000000002</v>
      </c>
      <c r="U7577" s="98" t="s">
        <v>111</v>
      </c>
      <c r="V7577" s="98" t="s">
        <v>3139</v>
      </c>
      <c r="W7577" s="69">
        <f t="shared" si="236"/>
        <v>1.5943639400029269E-2</v>
      </c>
    </row>
    <row r="7578" spans="1:23">
      <c r="A7578" s="98">
        <f t="shared" si="237"/>
        <v>1053</v>
      </c>
      <c r="B7578" s="99">
        <v>44408</v>
      </c>
      <c r="C7578" s="23">
        <v>5175</v>
      </c>
      <c r="D7578" s="23">
        <v>9</v>
      </c>
      <c r="E7578" s="98" t="s">
        <v>49</v>
      </c>
      <c r="F7578" s="98" t="s">
        <v>53</v>
      </c>
      <c r="G7578" s="98" t="s">
        <v>4242</v>
      </c>
      <c r="H7578" s="98" t="s">
        <v>9126</v>
      </c>
      <c r="I7578" s="98" t="s">
        <v>6111</v>
      </c>
      <c r="J7578" s="99">
        <v>45461</v>
      </c>
      <c r="K7578" s="107">
        <v>6000000</v>
      </c>
      <c r="L7578" s="98" t="s">
        <v>9127</v>
      </c>
      <c r="M7578" s="23">
        <v>1080</v>
      </c>
      <c r="N7578" s="23">
        <v>1</v>
      </c>
      <c r="O7578" s="107">
        <v>6000000</v>
      </c>
      <c r="P7578" s="23">
        <v>180</v>
      </c>
      <c r="Q7578" s="23">
        <v>2</v>
      </c>
      <c r="R7578" s="23">
        <v>2</v>
      </c>
      <c r="S7578" s="23">
        <v>0</v>
      </c>
      <c r="T7578" s="47">
        <v>6</v>
      </c>
      <c r="U7578" s="98" t="s">
        <v>111</v>
      </c>
      <c r="V7578" s="98" t="s">
        <v>3139</v>
      </c>
      <c r="W7578" s="69">
        <f t="shared" si="236"/>
        <v>1.9679006794984851E-2</v>
      </c>
    </row>
    <row r="7579" spans="1:23">
      <c r="A7579" s="98">
        <f t="shared" si="237"/>
        <v>1783</v>
      </c>
      <c r="B7579" s="99">
        <v>44408</v>
      </c>
      <c r="C7579" s="23">
        <v>5176</v>
      </c>
      <c r="D7579" s="23">
        <v>9</v>
      </c>
      <c r="E7579" s="98" t="s">
        <v>49</v>
      </c>
      <c r="F7579" s="98" t="s">
        <v>53</v>
      </c>
      <c r="G7579" s="98" t="s">
        <v>4242</v>
      </c>
      <c r="H7579" s="98" t="s">
        <v>9126</v>
      </c>
      <c r="I7579" s="98" t="s">
        <v>6111</v>
      </c>
      <c r="J7579" s="99">
        <v>46191</v>
      </c>
      <c r="K7579" s="107">
        <v>17000000</v>
      </c>
      <c r="L7579" s="98" t="s">
        <v>9127</v>
      </c>
      <c r="M7579" s="23">
        <v>1800</v>
      </c>
      <c r="N7579" s="23">
        <v>1</v>
      </c>
      <c r="O7579" s="107">
        <v>17000000</v>
      </c>
      <c r="P7579" s="23">
        <v>180</v>
      </c>
      <c r="Q7579" s="23">
        <v>2</v>
      </c>
      <c r="R7579" s="23">
        <v>2</v>
      </c>
      <c r="S7579" s="23">
        <v>0</v>
      </c>
      <c r="T7579" s="47">
        <v>17</v>
      </c>
      <c r="U7579" s="98" t="s">
        <v>111</v>
      </c>
      <c r="V7579" s="98" t="s">
        <v>3139</v>
      </c>
      <c r="W7579" s="69">
        <f t="shared" si="236"/>
        <v>9.441126542620859E-2</v>
      </c>
    </row>
    <row r="7580" spans="1:23">
      <c r="A7580" s="98">
        <f t="shared" si="237"/>
        <v>1783</v>
      </c>
      <c r="B7580" s="99">
        <v>44408</v>
      </c>
      <c r="C7580" s="23">
        <v>5177</v>
      </c>
      <c r="D7580" s="23">
        <v>9</v>
      </c>
      <c r="E7580" s="98" t="s">
        <v>49</v>
      </c>
      <c r="F7580" s="98" t="s">
        <v>53</v>
      </c>
      <c r="G7580" s="98" t="s">
        <v>4242</v>
      </c>
      <c r="H7580" s="98" t="s">
        <v>9126</v>
      </c>
      <c r="I7580" s="98" t="s">
        <v>6111</v>
      </c>
      <c r="J7580" s="99">
        <v>46191</v>
      </c>
      <c r="K7580" s="107">
        <v>10000000</v>
      </c>
      <c r="L7580" s="98" t="s">
        <v>9127</v>
      </c>
      <c r="M7580" s="23">
        <v>1800</v>
      </c>
      <c r="N7580" s="23">
        <v>1</v>
      </c>
      <c r="O7580" s="107">
        <v>10000000</v>
      </c>
      <c r="P7580" s="23">
        <v>180</v>
      </c>
      <c r="Q7580" s="23">
        <v>2</v>
      </c>
      <c r="R7580" s="23">
        <v>2</v>
      </c>
      <c r="S7580" s="23">
        <v>0</v>
      </c>
      <c r="T7580" s="47">
        <v>10</v>
      </c>
      <c r="U7580" s="98" t="s">
        <v>111</v>
      </c>
      <c r="V7580" s="98" t="s">
        <v>3139</v>
      </c>
      <c r="W7580" s="69">
        <f t="shared" si="236"/>
        <v>5.5536038486005052E-2</v>
      </c>
    </row>
    <row r="7581" spans="1:23">
      <c r="A7581" s="98">
        <f t="shared" si="237"/>
        <v>1783</v>
      </c>
      <c r="B7581" s="99">
        <v>44408</v>
      </c>
      <c r="C7581" s="23">
        <v>5178</v>
      </c>
      <c r="D7581" s="23">
        <v>9</v>
      </c>
      <c r="E7581" s="98" t="s">
        <v>49</v>
      </c>
      <c r="F7581" s="98" t="s">
        <v>53</v>
      </c>
      <c r="G7581" s="98" t="s">
        <v>4242</v>
      </c>
      <c r="H7581" s="98" t="s">
        <v>9126</v>
      </c>
      <c r="I7581" s="98" t="s">
        <v>6111</v>
      </c>
      <c r="J7581" s="99">
        <v>46191</v>
      </c>
      <c r="K7581" s="107">
        <v>25000000</v>
      </c>
      <c r="L7581" s="98" t="s">
        <v>9127</v>
      </c>
      <c r="M7581" s="23">
        <v>1800</v>
      </c>
      <c r="N7581" s="23">
        <v>1</v>
      </c>
      <c r="O7581" s="107">
        <v>25000000</v>
      </c>
      <c r="P7581" s="23">
        <v>180</v>
      </c>
      <c r="Q7581" s="23">
        <v>2</v>
      </c>
      <c r="R7581" s="23">
        <v>2</v>
      </c>
      <c r="S7581" s="23">
        <v>0</v>
      </c>
      <c r="T7581" s="47">
        <v>25</v>
      </c>
      <c r="U7581" s="98" t="s">
        <v>111</v>
      </c>
      <c r="V7581" s="98" t="s">
        <v>3139</v>
      </c>
      <c r="W7581" s="69">
        <f t="shared" si="236"/>
        <v>0.13884009621501261</v>
      </c>
    </row>
    <row r="7582" spans="1:23">
      <c r="A7582" s="98">
        <f t="shared" si="237"/>
        <v>1783</v>
      </c>
      <c r="B7582" s="99">
        <v>44408</v>
      </c>
      <c r="C7582" s="23">
        <v>5179</v>
      </c>
      <c r="D7582" s="23">
        <v>9</v>
      </c>
      <c r="E7582" s="98" t="s">
        <v>49</v>
      </c>
      <c r="F7582" s="98" t="s">
        <v>53</v>
      </c>
      <c r="G7582" s="98" t="s">
        <v>4242</v>
      </c>
      <c r="H7582" s="98" t="s">
        <v>9126</v>
      </c>
      <c r="I7582" s="98" t="s">
        <v>6111</v>
      </c>
      <c r="J7582" s="99">
        <v>46191</v>
      </c>
      <c r="K7582" s="107">
        <v>10000000</v>
      </c>
      <c r="L7582" s="98" t="s">
        <v>9127</v>
      </c>
      <c r="M7582" s="23">
        <v>1800</v>
      </c>
      <c r="N7582" s="23">
        <v>1</v>
      </c>
      <c r="O7582" s="107">
        <v>10000000</v>
      </c>
      <c r="P7582" s="23">
        <v>180</v>
      </c>
      <c r="Q7582" s="23">
        <v>2</v>
      </c>
      <c r="R7582" s="23">
        <v>2</v>
      </c>
      <c r="S7582" s="23">
        <v>0</v>
      </c>
      <c r="T7582" s="47">
        <v>10</v>
      </c>
      <c r="U7582" s="98" t="s">
        <v>111</v>
      </c>
      <c r="V7582" s="98" t="s">
        <v>3139</v>
      </c>
      <c r="W7582" s="69">
        <f t="shared" si="236"/>
        <v>5.5536038486005052E-2</v>
      </c>
    </row>
    <row r="7583" spans="1:23">
      <c r="A7583" s="98">
        <f t="shared" si="237"/>
        <v>690</v>
      </c>
      <c r="B7583" s="99">
        <v>44408</v>
      </c>
      <c r="C7583" s="23">
        <v>5180</v>
      </c>
      <c r="D7583" s="23">
        <v>9</v>
      </c>
      <c r="E7583" s="98" t="s">
        <v>49</v>
      </c>
      <c r="F7583" s="98" t="s">
        <v>53</v>
      </c>
      <c r="G7583" s="98" t="s">
        <v>4242</v>
      </c>
      <c r="H7583" s="98" t="s">
        <v>9126</v>
      </c>
      <c r="I7583" s="98" t="s">
        <v>6086</v>
      </c>
      <c r="J7583" s="99">
        <v>45098</v>
      </c>
      <c r="K7583" s="107">
        <v>5000000</v>
      </c>
      <c r="L7583" s="98" t="s">
        <v>9127</v>
      </c>
      <c r="M7583" s="23">
        <v>720</v>
      </c>
      <c r="N7583" s="23">
        <v>1</v>
      </c>
      <c r="O7583" s="107">
        <v>5000000</v>
      </c>
      <c r="P7583" s="23">
        <v>180</v>
      </c>
      <c r="Q7583" s="23">
        <v>2</v>
      </c>
      <c r="R7583" s="23">
        <v>2</v>
      </c>
      <c r="S7583" s="23">
        <v>0</v>
      </c>
      <c r="T7583" s="47">
        <v>5</v>
      </c>
      <c r="U7583" s="98" t="s">
        <v>111</v>
      </c>
      <c r="V7583" s="98" t="s">
        <v>3139</v>
      </c>
      <c r="W7583" s="69">
        <f t="shared" si="236"/>
        <v>1.0745896398021169E-2</v>
      </c>
    </row>
    <row r="7584" spans="1:23">
      <c r="A7584" s="98">
        <f t="shared" si="237"/>
        <v>1786</v>
      </c>
      <c r="B7584" s="99">
        <v>44408</v>
      </c>
      <c r="C7584" s="23">
        <v>5181</v>
      </c>
      <c r="D7584" s="23">
        <v>9</v>
      </c>
      <c r="E7584" s="98" t="s">
        <v>49</v>
      </c>
      <c r="F7584" s="98" t="s">
        <v>53</v>
      </c>
      <c r="G7584" s="98" t="s">
        <v>4242</v>
      </c>
      <c r="H7584" s="98" t="s">
        <v>9126</v>
      </c>
      <c r="I7584" s="98" t="s">
        <v>6086</v>
      </c>
      <c r="J7584" s="99">
        <v>46194</v>
      </c>
      <c r="K7584" s="107">
        <v>20000000</v>
      </c>
      <c r="L7584" s="98" t="s">
        <v>9127</v>
      </c>
      <c r="M7584" s="23">
        <v>1800</v>
      </c>
      <c r="N7584" s="23">
        <v>1</v>
      </c>
      <c r="O7584" s="107">
        <v>20000000</v>
      </c>
      <c r="P7584" s="23">
        <v>180</v>
      </c>
      <c r="Q7584" s="23">
        <v>2</v>
      </c>
      <c r="R7584" s="23">
        <v>2</v>
      </c>
      <c r="S7584" s="23">
        <v>0</v>
      </c>
      <c r="T7584" s="47">
        <v>20</v>
      </c>
      <c r="U7584" s="98" t="s">
        <v>111</v>
      </c>
      <c r="V7584" s="98" t="s">
        <v>3139</v>
      </c>
      <c r="W7584" s="69">
        <f t="shared" si="236"/>
        <v>0.1112589621267583</v>
      </c>
    </row>
    <row r="7585" spans="1:23">
      <c r="A7585" s="98">
        <f t="shared" si="237"/>
        <v>1056</v>
      </c>
      <c r="B7585" s="99">
        <v>44408</v>
      </c>
      <c r="C7585" s="23">
        <v>5182</v>
      </c>
      <c r="D7585" s="23">
        <v>9</v>
      </c>
      <c r="E7585" s="98" t="s">
        <v>49</v>
      </c>
      <c r="F7585" s="98" t="s">
        <v>53</v>
      </c>
      <c r="G7585" s="98" t="s">
        <v>4242</v>
      </c>
      <c r="H7585" s="98" t="s">
        <v>9126</v>
      </c>
      <c r="I7585" s="98" t="s">
        <v>6086</v>
      </c>
      <c r="J7585" s="99">
        <v>45464</v>
      </c>
      <c r="K7585" s="107">
        <v>5500000</v>
      </c>
      <c r="L7585" s="98" t="s">
        <v>9127</v>
      </c>
      <c r="M7585" s="23">
        <v>1080</v>
      </c>
      <c r="N7585" s="23">
        <v>1</v>
      </c>
      <c r="O7585" s="107">
        <v>5500000</v>
      </c>
      <c r="P7585" s="23">
        <v>180</v>
      </c>
      <c r="Q7585" s="23">
        <v>2</v>
      </c>
      <c r="R7585" s="23">
        <v>2</v>
      </c>
      <c r="S7585" s="23">
        <v>0</v>
      </c>
      <c r="T7585" s="47">
        <v>5.5</v>
      </c>
      <c r="U7585" s="98" t="s">
        <v>111</v>
      </c>
      <c r="V7585" s="98" t="s">
        <v>3139</v>
      </c>
      <c r="W7585" s="69">
        <f t="shared" si="236"/>
        <v>1.8090482979625198E-2</v>
      </c>
    </row>
    <row r="7586" spans="1:23">
      <c r="A7586" s="98">
        <f t="shared" si="237"/>
        <v>1786</v>
      </c>
      <c r="B7586" s="99">
        <v>44408</v>
      </c>
      <c r="C7586" s="23">
        <v>5183</v>
      </c>
      <c r="D7586" s="23">
        <v>9</v>
      </c>
      <c r="E7586" s="98" t="s">
        <v>49</v>
      </c>
      <c r="F7586" s="98" t="s">
        <v>53</v>
      </c>
      <c r="G7586" s="98" t="s">
        <v>4242</v>
      </c>
      <c r="H7586" s="98" t="s">
        <v>9126</v>
      </c>
      <c r="I7586" s="98" t="s">
        <v>6086</v>
      </c>
      <c r="J7586" s="99">
        <v>46194</v>
      </c>
      <c r="K7586" s="107">
        <v>10500000</v>
      </c>
      <c r="L7586" s="98" t="s">
        <v>9127</v>
      </c>
      <c r="M7586" s="23">
        <v>1800</v>
      </c>
      <c r="N7586" s="23">
        <v>1</v>
      </c>
      <c r="O7586" s="107">
        <v>10500000</v>
      </c>
      <c r="P7586" s="23">
        <v>180</v>
      </c>
      <c r="Q7586" s="23">
        <v>2</v>
      </c>
      <c r="R7586" s="23">
        <v>2</v>
      </c>
      <c r="S7586" s="23">
        <v>0</v>
      </c>
      <c r="T7586" s="47">
        <v>10.5</v>
      </c>
      <c r="U7586" s="98" t="s">
        <v>111</v>
      </c>
      <c r="V7586" s="98" t="s">
        <v>3139</v>
      </c>
      <c r="W7586" s="69">
        <f t="shared" si="236"/>
        <v>5.8410955116548105E-2</v>
      </c>
    </row>
    <row r="7587" spans="1:23">
      <c r="A7587" s="98">
        <f t="shared" si="237"/>
        <v>1786</v>
      </c>
      <c r="B7587" s="99">
        <v>44408</v>
      </c>
      <c r="C7587" s="23">
        <v>5184</v>
      </c>
      <c r="D7587" s="23">
        <v>9</v>
      </c>
      <c r="E7587" s="98" t="s">
        <v>49</v>
      </c>
      <c r="F7587" s="98" t="s">
        <v>53</v>
      </c>
      <c r="G7587" s="98" t="s">
        <v>4242</v>
      </c>
      <c r="H7587" s="98" t="s">
        <v>9126</v>
      </c>
      <c r="I7587" s="98" t="s">
        <v>6086</v>
      </c>
      <c r="J7587" s="99">
        <v>46194</v>
      </c>
      <c r="K7587" s="107">
        <v>12000000</v>
      </c>
      <c r="L7587" s="98" t="s">
        <v>9127</v>
      </c>
      <c r="M7587" s="23">
        <v>1800</v>
      </c>
      <c r="N7587" s="23">
        <v>1</v>
      </c>
      <c r="O7587" s="107">
        <v>12000000</v>
      </c>
      <c r="P7587" s="23">
        <v>180</v>
      </c>
      <c r="Q7587" s="23">
        <v>2</v>
      </c>
      <c r="R7587" s="23">
        <v>2</v>
      </c>
      <c r="S7587" s="23">
        <v>0</v>
      </c>
      <c r="T7587" s="47">
        <v>12</v>
      </c>
      <c r="U7587" s="98" t="s">
        <v>111</v>
      </c>
      <c r="V7587" s="98" t="s">
        <v>3139</v>
      </c>
      <c r="W7587" s="69">
        <f t="shared" si="236"/>
        <v>6.6755377276054975E-2</v>
      </c>
    </row>
    <row r="7588" spans="1:23">
      <c r="A7588" s="98">
        <f t="shared" si="237"/>
        <v>1056</v>
      </c>
      <c r="B7588" s="99">
        <v>44408</v>
      </c>
      <c r="C7588" s="23">
        <v>5185</v>
      </c>
      <c r="D7588" s="23">
        <v>9</v>
      </c>
      <c r="E7588" s="98" t="s">
        <v>49</v>
      </c>
      <c r="F7588" s="98" t="s">
        <v>53</v>
      </c>
      <c r="G7588" s="98" t="s">
        <v>4242</v>
      </c>
      <c r="H7588" s="98" t="s">
        <v>9126</v>
      </c>
      <c r="I7588" s="98" t="s">
        <v>6086</v>
      </c>
      <c r="J7588" s="99">
        <v>45464</v>
      </c>
      <c r="K7588" s="107">
        <v>12000000</v>
      </c>
      <c r="L7588" s="98" t="s">
        <v>9127</v>
      </c>
      <c r="M7588" s="23">
        <v>1080</v>
      </c>
      <c r="N7588" s="23">
        <v>1</v>
      </c>
      <c r="O7588" s="107">
        <v>12000000</v>
      </c>
      <c r="P7588" s="23">
        <v>180</v>
      </c>
      <c r="Q7588" s="23">
        <v>2</v>
      </c>
      <c r="R7588" s="23">
        <v>2</v>
      </c>
      <c r="S7588" s="23">
        <v>0</v>
      </c>
      <c r="T7588" s="47">
        <v>12</v>
      </c>
      <c r="U7588" s="98" t="s">
        <v>111</v>
      </c>
      <c r="V7588" s="98" t="s">
        <v>3139</v>
      </c>
      <c r="W7588" s="69">
        <f t="shared" si="236"/>
        <v>3.947014468281862E-2</v>
      </c>
    </row>
    <row r="7589" spans="1:23">
      <c r="A7589" s="98">
        <f t="shared" si="237"/>
        <v>1056</v>
      </c>
      <c r="B7589" s="99">
        <v>44408</v>
      </c>
      <c r="C7589" s="23">
        <v>5186</v>
      </c>
      <c r="D7589" s="23">
        <v>9</v>
      </c>
      <c r="E7589" s="98" t="s">
        <v>49</v>
      </c>
      <c r="F7589" s="98" t="s">
        <v>53</v>
      </c>
      <c r="G7589" s="98" t="s">
        <v>4242</v>
      </c>
      <c r="H7589" s="98" t="s">
        <v>9126</v>
      </c>
      <c r="I7589" s="98" t="s">
        <v>6086</v>
      </c>
      <c r="J7589" s="99">
        <v>45464</v>
      </c>
      <c r="K7589" s="107">
        <v>5500000</v>
      </c>
      <c r="L7589" s="98" t="s">
        <v>9127</v>
      </c>
      <c r="M7589" s="23">
        <v>1080</v>
      </c>
      <c r="N7589" s="23">
        <v>1</v>
      </c>
      <c r="O7589" s="107">
        <v>5500000</v>
      </c>
      <c r="P7589" s="23">
        <v>30</v>
      </c>
      <c r="Q7589" s="23">
        <v>2</v>
      </c>
      <c r="R7589" s="23">
        <v>2</v>
      </c>
      <c r="S7589" s="23">
        <v>0</v>
      </c>
      <c r="T7589" s="47">
        <v>5.3472220000000004</v>
      </c>
      <c r="U7589" s="98" t="s">
        <v>111</v>
      </c>
      <c r="V7589" s="98" t="s">
        <v>3139</v>
      </c>
      <c r="W7589" s="69">
        <f t="shared" si="236"/>
        <v>1.7587968832595897E-2</v>
      </c>
    </row>
    <row r="7590" spans="1:23">
      <c r="A7590" s="98">
        <f t="shared" si="237"/>
        <v>1786</v>
      </c>
      <c r="B7590" s="99">
        <v>44408</v>
      </c>
      <c r="C7590" s="23">
        <v>5187</v>
      </c>
      <c r="D7590" s="23">
        <v>9</v>
      </c>
      <c r="E7590" s="98" t="s">
        <v>49</v>
      </c>
      <c r="F7590" s="98" t="s">
        <v>53</v>
      </c>
      <c r="G7590" s="98" t="s">
        <v>4242</v>
      </c>
      <c r="H7590" s="98" t="s">
        <v>9126</v>
      </c>
      <c r="I7590" s="98" t="s">
        <v>6086</v>
      </c>
      <c r="J7590" s="99">
        <v>46194</v>
      </c>
      <c r="K7590" s="107">
        <v>6000000</v>
      </c>
      <c r="L7590" s="98" t="s">
        <v>9127</v>
      </c>
      <c r="M7590" s="23">
        <v>1800</v>
      </c>
      <c r="N7590" s="23">
        <v>1</v>
      </c>
      <c r="O7590" s="107">
        <v>6000000</v>
      </c>
      <c r="P7590" s="23">
        <v>30</v>
      </c>
      <c r="Q7590" s="23">
        <v>2</v>
      </c>
      <c r="R7590" s="23">
        <v>2</v>
      </c>
      <c r="S7590" s="23">
        <v>0</v>
      </c>
      <c r="T7590" s="47">
        <v>5.9</v>
      </c>
      <c r="U7590" s="98" t="s">
        <v>111</v>
      </c>
      <c r="V7590" s="98" t="s">
        <v>3139</v>
      </c>
      <c r="W7590" s="69">
        <f t="shared" si="236"/>
        <v>3.2821393827393699E-2</v>
      </c>
    </row>
    <row r="7591" spans="1:23">
      <c r="A7591" s="98">
        <f t="shared" si="237"/>
        <v>1056</v>
      </c>
      <c r="B7591" s="99">
        <v>44408</v>
      </c>
      <c r="C7591" s="23">
        <v>5188</v>
      </c>
      <c r="D7591" s="23">
        <v>9</v>
      </c>
      <c r="E7591" s="98" t="s">
        <v>49</v>
      </c>
      <c r="F7591" s="98" t="s">
        <v>53</v>
      </c>
      <c r="G7591" s="98" t="s">
        <v>4242</v>
      </c>
      <c r="H7591" s="98" t="s">
        <v>9126</v>
      </c>
      <c r="I7591" s="98" t="s">
        <v>6086</v>
      </c>
      <c r="J7591" s="99">
        <v>45464</v>
      </c>
      <c r="K7591" s="107">
        <v>6000000</v>
      </c>
      <c r="L7591" s="98" t="s">
        <v>9127</v>
      </c>
      <c r="M7591" s="23">
        <v>1080</v>
      </c>
      <c r="N7591" s="23">
        <v>1</v>
      </c>
      <c r="O7591" s="107">
        <v>6000000</v>
      </c>
      <c r="P7591" s="23">
        <v>180</v>
      </c>
      <c r="Q7591" s="23">
        <v>2</v>
      </c>
      <c r="R7591" s="23">
        <v>2</v>
      </c>
      <c r="S7591" s="23">
        <v>0</v>
      </c>
      <c r="T7591" s="47">
        <v>6</v>
      </c>
      <c r="U7591" s="98" t="s">
        <v>111</v>
      </c>
      <c r="V7591" s="98" t="s">
        <v>3139</v>
      </c>
      <c r="W7591" s="69">
        <f t="shared" si="236"/>
        <v>1.973507234140931E-2</v>
      </c>
    </row>
    <row r="7592" spans="1:23">
      <c r="A7592" s="98">
        <f t="shared" si="237"/>
        <v>1786</v>
      </c>
      <c r="B7592" s="99">
        <v>44408</v>
      </c>
      <c r="C7592" s="23">
        <v>5189</v>
      </c>
      <c r="D7592" s="23">
        <v>9</v>
      </c>
      <c r="E7592" s="98" t="s">
        <v>49</v>
      </c>
      <c r="F7592" s="98" t="s">
        <v>53</v>
      </c>
      <c r="G7592" s="98" t="s">
        <v>4242</v>
      </c>
      <c r="H7592" s="98" t="s">
        <v>9126</v>
      </c>
      <c r="I7592" s="98" t="s">
        <v>6086</v>
      </c>
      <c r="J7592" s="99">
        <v>46194</v>
      </c>
      <c r="K7592" s="107">
        <v>15000000</v>
      </c>
      <c r="L7592" s="98" t="s">
        <v>9127</v>
      </c>
      <c r="M7592" s="23">
        <v>1800</v>
      </c>
      <c r="N7592" s="23">
        <v>1</v>
      </c>
      <c r="O7592" s="107">
        <v>15000000</v>
      </c>
      <c r="P7592" s="23">
        <v>180</v>
      </c>
      <c r="Q7592" s="23">
        <v>2</v>
      </c>
      <c r="R7592" s="23">
        <v>2</v>
      </c>
      <c r="S7592" s="23">
        <v>0</v>
      </c>
      <c r="T7592" s="47">
        <v>15</v>
      </c>
      <c r="U7592" s="98" t="s">
        <v>111</v>
      </c>
      <c r="V7592" s="98" t="s">
        <v>3139</v>
      </c>
      <c r="W7592" s="69">
        <f t="shared" si="236"/>
        <v>8.3444221595068729E-2</v>
      </c>
    </row>
    <row r="7593" spans="1:23">
      <c r="A7593" s="98">
        <f t="shared" si="237"/>
        <v>690</v>
      </c>
      <c r="B7593" s="99">
        <v>44408</v>
      </c>
      <c r="C7593" s="23">
        <v>5190</v>
      </c>
      <c r="D7593" s="23">
        <v>9</v>
      </c>
      <c r="E7593" s="98" t="s">
        <v>49</v>
      </c>
      <c r="F7593" s="98" t="s">
        <v>53</v>
      </c>
      <c r="G7593" s="98" t="s">
        <v>4242</v>
      </c>
      <c r="H7593" s="98" t="s">
        <v>9126</v>
      </c>
      <c r="I7593" s="98" t="s">
        <v>6086</v>
      </c>
      <c r="J7593" s="99">
        <v>45098</v>
      </c>
      <c r="K7593" s="107">
        <v>10000000</v>
      </c>
      <c r="L7593" s="98" t="s">
        <v>9127</v>
      </c>
      <c r="M7593" s="23">
        <v>720</v>
      </c>
      <c r="N7593" s="23">
        <v>1</v>
      </c>
      <c r="O7593" s="107">
        <v>10000000</v>
      </c>
      <c r="P7593" s="23">
        <v>90</v>
      </c>
      <c r="Q7593" s="23">
        <v>2</v>
      </c>
      <c r="R7593" s="23">
        <v>2</v>
      </c>
      <c r="S7593" s="23">
        <v>0</v>
      </c>
      <c r="T7593" s="47">
        <v>10</v>
      </c>
      <c r="U7593" s="98" t="s">
        <v>111</v>
      </c>
      <c r="V7593" s="98" t="s">
        <v>3139</v>
      </c>
      <c r="W7593" s="69">
        <f t="shared" si="236"/>
        <v>2.1491792796042339E-2</v>
      </c>
    </row>
    <row r="7594" spans="1:23">
      <c r="A7594" s="98">
        <f t="shared" si="237"/>
        <v>1786</v>
      </c>
      <c r="B7594" s="99">
        <v>44408</v>
      </c>
      <c r="C7594" s="23">
        <v>5191</v>
      </c>
      <c r="D7594" s="23">
        <v>9</v>
      </c>
      <c r="E7594" s="98" t="s">
        <v>49</v>
      </c>
      <c r="F7594" s="98" t="s">
        <v>53</v>
      </c>
      <c r="G7594" s="98" t="s">
        <v>4242</v>
      </c>
      <c r="H7594" s="98" t="s">
        <v>9126</v>
      </c>
      <c r="I7594" s="98" t="s">
        <v>6086</v>
      </c>
      <c r="J7594" s="99">
        <v>46194</v>
      </c>
      <c r="K7594" s="107">
        <v>7000000</v>
      </c>
      <c r="L7594" s="98" t="s">
        <v>9127</v>
      </c>
      <c r="M7594" s="23">
        <v>1800</v>
      </c>
      <c r="N7594" s="23">
        <v>1</v>
      </c>
      <c r="O7594" s="107">
        <v>7000000</v>
      </c>
      <c r="P7594" s="23">
        <v>180</v>
      </c>
      <c r="Q7594" s="23">
        <v>2</v>
      </c>
      <c r="R7594" s="23">
        <v>2</v>
      </c>
      <c r="S7594" s="23">
        <v>0</v>
      </c>
      <c r="T7594" s="47">
        <v>7</v>
      </c>
      <c r="U7594" s="98" t="s">
        <v>111</v>
      </c>
      <c r="V7594" s="98" t="s">
        <v>3139</v>
      </c>
      <c r="W7594" s="69">
        <f t="shared" si="236"/>
        <v>3.8940636744365403E-2</v>
      </c>
    </row>
    <row r="7595" spans="1:23">
      <c r="A7595" s="98">
        <f t="shared" si="237"/>
        <v>1786</v>
      </c>
      <c r="B7595" s="99">
        <v>44408</v>
      </c>
      <c r="C7595" s="23">
        <v>5192</v>
      </c>
      <c r="D7595" s="23">
        <v>9</v>
      </c>
      <c r="E7595" s="98" t="s">
        <v>49</v>
      </c>
      <c r="F7595" s="98" t="s">
        <v>53</v>
      </c>
      <c r="G7595" s="98" t="s">
        <v>4242</v>
      </c>
      <c r="H7595" s="98" t="s">
        <v>9126</v>
      </c>
      <c r="I7595" s="98" t="s">
        <v>6086</v>
      </c>
      <c r="J7595" s="99">
        <v>46194</v>
      </c>
      <c r="K7595" s="107">
        <v>10000000</v>
      </c>
      <c r="L7595" s="98" t="s">
        <v>9127</v>
      </c>
      <c r="M7595" s="23">
        <v>1800</v>
      </c>
      <c r="N7595" s="23">
        <v>1</v>
      </c>
      <c r="O7595" s="107">
        <v>10000000</v>
      </c>
      <c r="P7595" s="23">
        <v>180</v>
      </c>
      <c r="Q7595" s="23">
        <v>2</v>
      </c>
      <c r="R7595" s="23">
        <v>2</v>
      </c>
      <c r="S7595" s="23">
        <v>0</v>
      </c>
      <c r="T7595" s="47">
        <v>10</v>
      </c>
      <c r="U7595" s="98" t="s">
        <v>111</v>
      </c>
      <c r="V7595" s="98" t="s">
        <v>3139</v>
      </c>
      <c r="W7595" s="69">
        <f t="shared" si="236"/>
        <v>5.5629481063379151E-2</v>
      </c>
    </row>
    <row r="7596" spans="1:23">
      <c r="A7596" s="98">
        <f t="shared" si="237"/>
        <v>1786</v>
      </c>
      <c r="B7596" s="99">
        <v>44408</v>
      </c>
      <c r="C7596" s="23">
        <v>5193</v>
      </c>
      <c r="D7596" s="23">
        <v>9</v>
      </c>
      <c r="E7596" s="98" t="s">
        <v>49</v>
      </c>
      <c r="F7596" s="98" t="s">
        <v>53</v>
      </c>
      <c r="G7596" s="98" t="s">
        <v>4242</v>
      </c>
      <c r="H7596" s="98" t="s">
        <v>9126</v>
      </c>
      <c r="I7596" s="98" t="s">
        <v>6086</v>
      </c>
      <c r="J7596" s="99">
        <v>46194</v>
      </c>
      <c r="K7596" s="107">
        <v>10000000</v>
      </c>
      <c r="L7596" s="98" t="s">
        <v>9127</v>
      </c>
      <c r="M7596" s="23">
        <v>1800</v>
      </c>
      <c r="N7596" s="23">
        <v>1</v>
      </c>
      <c r="O7596" s="107">
        <v>10000000</v>
      </c>
      <c r="P7596" s="23">
        <v>180</v>
      </c>
      <c r="Q7596" s="23">
        <v>2</v>
      </c>
      <c r="R7596" s="23">
        <v>2</v>
      </c>
      <c r="S7596" s="23">
        <v>0</v>
      </c>
      <c r="T7596" s="47">
        <v>10</v>
      </c>
      <c r="U7596" s="98" t="s">
        <v>111</v>
      </c>
      <c r="V7596" s="98" t="s">
        <v>3139</v>
      </c>
      <c r="W7596" s="69">
        <f t="shared" si="236"/>
        <v>5.5629481063379151E-2</v>
      </c>
    </row>
    <row r="7597" spans="1:23">
      <c r="A7597" s="98">
        <f t="shared" si="237"/>
        <v>1056</v>
      </c>
      <c r="B7597" s="99">
        <v>44408</v>
      </c>
      <c r="C7597" s="23">
        <v>5194</v>
      </c>
      <c r="D7597" s="23">
        <v>9</v>
      </c>
      <c r="E7597" s="98" t="s">
        <v>49</v>
      </c>
      <c r="F7597" s="98" t="s">
        <v>53</v>
      </c>
      <c r="G7597" s="98" t="s">
        <v>4242</v>
      </c>
      <c r="H7597" s="98" t="s">
        <v>9126</v>
      </c>
      <c r="I7597" s="98" t="s">
        <v>6086</v>
      </c>
      <c r="J7597" s="99">
        <v>45464</v>
      </c>
      <c r="K7597" s="107">
        <v>12000000</v>
      </c>
      <c r="L7597" s="98" t="s">
        <v>9127</v>
      </c>
      <c r="M7597" s="23">
        <v>1080</v>
      </c>
      <c r="N7597" s="23">
        <v>1</v>
      </c>
      <c r="O7597" s="107">
        <v>12000000</v>
      </c>
      <c r="P7597" s="23">
        <v>180</v>
      </c>
      <c r="Q7597" s="23">
        <v>2</v>
      </c>
      <c r="R7597" s="23">
        <v>2</v>
      </c>
      <c r="S7597" s="23">
        <v>0</v>
      </c>
      <c r="T7597" s="47">
        <v>12</v>
      </c>
      <c r="U7597" s="98" t="s">
        <v>111</v>
      </c>
      <c r="V7597" s="98" t="s">
        <v>3139</v>
      </c>
      <c r="W7597" s="69">
        <f t="shared" si="236"/>
        <v>3.947014468281862E-2</v>
      </c>
    </row>
    <row r="7598" spans="1:23">
      <c r="A7598" s="98">
        <f t="shared" si="237"/>
        <v>1056</v>
      </c>
      <c r="B7598" s="99">
        <v>44408</v>
      </c>
      <c r="C7598" s="23">
        <v>5195</v>
      </c>
      <c r="D7598" s="23">
        <v>9</v>
      </c>
      <c r="E7598" s="98" t="s">
        <v>49</v>
      </c>
      <c r="F7598" s="98" t="s">
        <v>53</v>
      </c>
      <c r="G7598" s="98" t="s">
        <v>4242</v>
      </c>
      <c r="H7598" s="98" t="s">
        <v>9126</v>
      </c>
      <c r="I7598" s="98" t="s">
        <v>6086</v>
      </c>
      <c r="J7598" s="99">
        <v>45464</v>
      </c>
      <c r="K7598" s="107">
        <v>20000000</v>
      </c>
      <c r="L7598" s="98" t="s">
        <v>9127</v>
      </c>
      <c r="M7598" s="23">
        <v>1080</v>
      </c>
      <c r="N7598" s="23">
        <v>1</v>
      </c>
      <c r="O7598" s="107">
        <v>20000000</v>
      </c>
      <c r="P7598" s="23">
        <v>180</v>
      </c>
      <c r="Q7598" s="23">
        <v>2</v>
      </c>
      <c r="R7598" s="23">
        <v>2</v>
      </c>
      <c r="S7598" s="23">
        <v>0</v>
      </c>
      <c r="T7598" s="47">
        <v>20.047415000000001</v>
      </c>
      <c r="U7598" s="98" t="s">
        <v>111</v>
      </c>
      <c r="V7598" s="98" t="s">
        <v>3139</v>
      </c>
      <c r="W7598" s="69">
        <f t="shared" si="236"/>
        <v>6.5939530880542357E-2</v>
      </c>
    </row>
    <row r="7599" spans="1:23">
      <c r="A7599" s="98">
        <f t="shared" si="237"/>
        <v>1786</v>
      </c>
      <c r="B7599" s="99">
        <v>44408</v>
      </c>
      <c r="C7599" s="23">
        <v>5196</v>
      </c>
      <c r="D7599" s="23">
        <v>9</v>
      </c>
      <c r="E7599" s="98" t="s">
        <v>49</v>
      </c>
      <c r="F7599" s="98" t="s">
        <v>53</v>
      </c>
      <c r="G7599" s="98" t="s">
        <v>4242</v>
      </c>
      <c r="H7599" s="98" t="s">
        <v>9126</v>
      </c>
      <c r="I7599" s="98" t="s">
        <v>6086</v>
      </c>
      <c r="J7599" s="99">
        <v>46194</v>
      </c>
      <c r="K7599" s="107">
        <v>16000000</v>
      </c>
      <c r="L7599" s="98" t="s">
        <v>9127</v>
      </c>
      <c r="M7599" s="23">
        <v>1800</v>
      </c>
      <c r="N7599" s="23">
        <v>1</v>
      </c>
      <c r="O7599" s="107">
        <v>16000000</v>
      </c>
      <c r="P7599" s="23">
        <v>180</v>
      </c>
      <c r="Q7599" s="23">
        <v>2</v>
      </c>
      <c r="R7599" s="23">
        <v>2</v>
      </c>
      <c r="S7599" s="23">
        <v>0</v>
      </c>
      <c r="T7599" s="47">
        <v>16</v>
      </c>
      <c r="U7599" s="98" t="s">
        <v>111</v>
      </c>
      <c r="V7599" s="98" t="s">
        <v>3139</v>
      </c>
      <c r="W7599" s="69">
        <f t="shared" si="236"/>
        <v>8.9007169701406638E-2</v>
      </c>
    </row>
    <row r="7600" spans="1:23">
      <c r="A7600" s="98">
        <f t="shared" si="237"/>
        <v>1786</v>
      </c>
      <c r="B7600" s="99">
        <v>44408</v>
      </c>
      <c r="C7600" s="23">
        <v>5197</v>
      </c>
      <c r="D7600" s="23">
        <v>9</v>
      </c>
      <c r="E7600" s="98" t="s">
        <v>49</v>
      </c>
      <c r="F7600" s="98" t="s">
        <v>53</v>
      </c>
      <c r="G7600" s="98" t="s">
        <v>4242</v>
      </c>
      <c r="H7600" s="98" t="s">
        <v>9126</v>
      </c>
      <c r="I7600" s="98" t="s">
        <v>6086</v>
      </c>
      <c r="J7600" s="99">
        <v>46194</v>
      </c>
      <c r="K7600" s="107">
        <v>30000000</v>
      </c>
      <c r="L7600" s="98" t="s">
        <v>9127</v>
      </c>
      <c r="M7600" s="23">
        <v>1800</v>
      </c>
      <c r="N7600" s="23">
        <v>1</v>
      </c>
      <c r="O7600" s="107">
        <v>30000000</v>
      </c>
      <c r="P7600" s="23">
        <v>180</v>
      </c>
      <c r="Q7600" s="23">
        <v>2</v>
      </c>
      <c r="R7600" s="23">
        <v>2</v>
      </c>
      <c r="S7600" s="23">
        <v>0</v>
      </c>
      <c r="T7600" s="47">
        <v>30.059265</v>
      </c>
      <c r="U7600" s="98" t="s">
        <v>111</v>
      </c>
      <c r="V7600" s="98" t="s">
        <v>3139</v>
      </c>
      <c r="W7600" s="69">
        <f t="shared" si="236"/>
        <v>0.16721813130965957</v>
      </c>
    </row>
    <row r="7601" spans="1:23">
      <c r="A7601" s="98">
        <f t="shared" si="237"/>
        <v>1787</v>
      </c>
      <c r="B7601" s="99">
        <v>44408</v>
      </c>
      <c r="C7601" s="23">
        <v>5198</v>
      </c>
      <c r="D7601" s="23">
        <v>9</v>
      </c>
      <c r="E7601" s="98" t="s">
        <v>49</v>
      </c>
      <c r="F7601" s="98" t="s">
        <v>53</v>
      </c>
      <c r="G7601" s="98" t="s">
        <v>4242</v>
      </c>
      <c r="H7601" s="98" t="s">
        <v>9126</v>
      </c>
      <c r="I7601" s="98" t="s">
        <v>6085</v>
      </c>
      <c r="J7601" s="99">
        <v>46195</v>
      </c>
      <c r="K7601" s="107">
        <v>20000000</v>
      </c>
      <c r="L7601" s="98" t="s">
        <v>9127</v>
      </c>
      <c r="M7601" s="23">
        <v>1800</v>
      </c>
      <c r="N7601" s="23">
        <v>1</v>
      </c>
      <c r="O7601" s="107">
        <v>20000000</v>
      </c>
      <c r="P7601" s="23">
        <v>180</v>
      </c>
      <c r="Q7601" s="23">
        <v>2</v>
      </c>
      <c r="R7601" s="23">
        <v>2</v>
      </c>
      <c r="S7601" s="23">
        <v>0</v>
      </c>
      <c r="T7601" s="47">
        <v>20</v>
      </c>
      <c r="U7601" s="98" t="s">
        <v>111</v>
      </c>
      <c r="V7601" s="98" t="s">
        <v>3139</v>
      </c>
      <c r="W7601" s="69">
        <f t="shared" si="236"/>
        <v>0.11132125717834103</v>
      </c>
    </row>
    <row r="7602" spans="1:23">
      <c r="A7602" s="98">
        <f t="shared" si="237"/>
        <v>1057</v>
      </c>
      <c r="B7602" s="99">
        <v>44408</v>
      </c>
      <c r="C7602" s="23">
        <v>5199</v>
      </c>
      <c r="D7602" s="23">
        <v>9</v>
      </c>
      <c r="E7602" s="98" t="s">
        <v>49</v>
      </c>
      <c r="F7602" s="98" t="s">
        <v>53</v>
      </c>
      <c r="G7602" s="98" t="s">
        <v>4242</v>
      </c>
      <c r="H7602" s="98" t="s">
        <v>9126</v>
      </c>
      <c r="I7602" s="98" t="s">
        <v>6085</v>
      </c>
      <c r="J7602" s="99">
        <v>45465</v>
      </c>
      <c r="K7602" s="107">
        <v>12000000</v>
      </c>
      <c r="L7602" s="98" t="s">
        <v>9127</v>
      </c>
      <c r="M7602" s="23">
        <v>1080</v>
      </c>
      <c r="N7602" s="23">
        <v>1</v>
      </c>
      <c r="O7602" s="107">
        <v>12000000</v>
      </c>
      <c r="P7602" s="23">
        <v>180</v>
      </c>
      <c r="Q7602" s="23">
        <v>2</v>
      </c>
      <c r="R7602" s="23">
        <v>2</v>
      </c>
      <c r="S7602" s="23">
        <v>0</v>
      </c>
      <c r="T7602" s="47">
        <v>12</v>
      </c>
      <c r="U7602" s="98" t="s">
        <v>111</v>
      </c>
      <c r="V7602" s="98" t="s">
        <v>3139</v>
      </c>
      <c r="W7602" s="69">
        <f t="shared" si="236"/>
        <v>3.9507521713768264E-2</v>
      </c>
    </row>
    <row r="7603" spans="1:23">
      <c r="A7603" s="98">
        <f t="shared" si="237"/>
        <v>1057</v>
      </c>
      <c r="B7603" s="99">
        <v>44408</v>
      </c>
      <c r="C7603" s="23">
        <v>5200</v>
      </c>
      <c r="D7603" s="23">
        <v>9</v>
      </c>
      <c r="E7603" s="98" t="s">
        <v>49</v>
      </c>
      <c r="F7603" s="98" t="s">
        <v>53</v>
      </c>
      <c r="G7603" s="98" t="s">
        <v>4242</v>
      </c>
      <c r="H7603" s="98" t="s">
        <v>9126</v>
      </c>
      <c r="I7603" s="98" t="s">
        <v>6085</v>
      </c>
      <c r="J7603" s="99">
        <v>45465</v>
      </c>
      <c r="K7603" s="107">
        <v>10500000</v>
      </c>
      <c r="L7603" s="98" t="s">
        <v>9127</v>
      </c>
      <c r="M7603" s="23">
        <v>1080</v>
      </c>
      <c r="N7603" s="23">
        <v>1</v>
      </c>
      <c r="O7603" s="107">
        <v>10500000</v>
      </c>
      <c r="P7603" s="23">
        <v>30</v>
      </c>
      <c r="Q7603" s="23">
        <v>2</v>
      </c>
      <c r="R7603" s="23">
        <v>2</v>
      </c>
      <c r="S7603" s="23">
        <v>0</v>
      </c>
      <c r="T7603" s="47">
        <v>10.208333</v>
      </c>
      <c r="U7603" s="98" t="s">
        <v>111</v>
      </c>
      <c r="V7603" s="98" t="s">
        <v>3139</v>
      </c>
      <c r="W7603" s="69">
        <f t="shared" si="236"/>
        <v>3.3608828138239753E-2</v>
      </c>
    </row>
    <row r="7604" spans="1:23">
      <c r="A7604" s="98">
        <f t="shared" si="237"/>
        <v>1057</v>
      </c>
      <c r="B7604" s="99">
        <v>44408</v>
      </c>
      <c r="C7604" s="23">
        <v>5201</v>
      </c>
      <c r="D7604" s="23">
        <v>9</v>
      </c>
      <c r="E7604" s="98" t="s">
        <v>49</v>
      </c>
      <c r="F7604" s="98" t="s">
        <v>53</v>
      </c>
      <c r="G7604" s="98" t="s">
        <v>4242</v>
      </c>
      <c r="H7604" s="98" t="s">
        <v>9126</v>
      </c>
      <c r="I7604" s="98" t="s">
        <v>6085</v>
      </c>
      <c r="J7604" s="99">
        <v>45465</v>
      </c>
      <c r="K7604" s="107">
        <v>6000000</v>
      </c>
      <c r="L7604" s="98" t="s">
        <v>9127</v>
      </c>
      <c r="M7604" s="23">
        <v>1080</v>
      </c>
      <c r="N7604" s="23">
        <v>1</v>
      </c>
      <c r="O7604" s="107">
        <v>6000000</v>
      </c>
      <c r="P7604" s="23">
        <v>180</v>
      </c>
      <c r="Q7604" s="23">
        <v>2</v>
      </c>
      <c r="R7604" s="23">
        <v>2</v>
      </c>
      <c r="S7604" s="23">
        <v>0</v>
      </c>
      <c r="T7604" s="47">
        <v>6</v>
      </c>
      <c r="U7604" s="98" t="s">
        <v>111</v>
      </c>
      <c r="V7604" s="98" t="s">
        <v>3139</v>
      </c>
      <c r="W7604" s="69">
        <f t="shared" si="236"/>
        <v>1.9753760856884132E-2</v>
      </c>
    </row>
    <row r="7605" spans="1:23">
      <c r="A7605" s="98">
        <f t="shared" si="237"/>
        <v>1057</v>
      </c>
      <c r="B7605" s="99">
        <v>44408</v>
      </c>
      <c r="C7605" s="23">
        <v>5202</v>
      </c>
      <c r="D7605" s="23">
        <v>9</v>
      </c>
      <c r="E7605" s="98" t="s">
        <v>49</v>
      </c>
      <c r="F7605" s="98" t="s">
        <v>53</v>
      </c>
      <c r="G7605" s="98" t="s">
        <v>4242</v>
      </c>
      <c r="H7605" s="98" t="s">
        <v>9126</v>
      </c>
      <c r="I7605" s="98" t="s">
        <v>6085</v>
      </c>
      <c r="J7605" s="99">
        <v>45465</v>
      </c>
      <c r="K7605" s="107">
        <v>10000000</v>
      </c>
      <c r="L7605" s="98" t="s">
        <v>9127</v>
      </c>
      <c r="M7605" s="23">
        <v>1080</v>
      </c>
      <c r="N7605" s="23">
        <v>1</v>
      </c>
      <c r="O7605" s="107">
        <v>10000000</v>
      </c>
      <c r="P7605" s="23">
        <v>30</v>
      </c>
      <c r="Q7605" s="23">
        <v>2</v>
      </c>
      <c r="R7605" s="23">
        <v>2</v>
      </c>
      <c r="S7605" s="23">
        <v>0</v>
      </c>
      <c r="T7605" s="47">
        <v>9.7222220000000004</v>
      </c>
      <c r="U7605" s="98" t="s">
        <v>111</v>
      </c>
      <c r="V7605" s="98" t="s">
        <v>3139</v>
      </c>
      <c r="W7605" s="69">
        <f t="shared" si="236"/>
        <v>3.200840806425629E-2</v>
      </c>
    </row>
    <row r="7606" spans="1:23">
      <c r="A7606" s="98">
        <f t="shared" si="237"/>
        <v>1057</v>
      </c>
      <c r="B7606" s="99">
        <v>44408</v>
      </c>
      <c r="C7606" s="23">
        <v>5203</v>
      </c>
      <c r="D7606" s="23">
        <v>9</v>
      </c>
      <c r="E7606" s="98" t="s">
        <v>49</v>
      </c>
      <c r="F7606" s="98" t="s">
        <v>53</v>
      </c>
      <c r="G7606" s="98" t="s">
        <v>4242</v>
      </c>
      <c r="H7606" s="98" t="s">
        <v>9126</v>
      </c>
      <c r="I7606" s="98" t="s">
        <v>6085</v>
      </c>
      <c r="J7606" s="99">
        <v>45465</v>
      </c>
      <c r="K7606" s="107">
        <v>7000000</v>
      </c>
      <c r="L7606" s="98" t="s">
        <v>9127</v>
      </c>
      <c r="M7606" s="23">
        <v>1080</v>
      </c>
      <c r="N7606" s="23">
        <v>1</v>
      </c>
      <c r="O7606" s="107">
        <v>7000000</v>
      </c>
      <c r="P7606" s="23">
        <v>30</v>
      </c>
      <c r="Q7606" s="23">
        <v>2</v>
      </c>
      <c r="R7606" s="23">
        <v>2</v>
      </c>
      <c r="S7606" s="23">
        <v>0</v>
      </c>
      <c r="T7606" s="47">
        <v>6.8055560000000002</v>
      </c>
      <c r="U7606" s="98" t="s">
        <v>111</v>
      </c>
      <c r="V7606" s="98" t="s">
        <v>3139</v>
      </c>
      <c r="W7606" s="69">
        <f t="shared" si="236"/>
        <v>2.2405887620355489E-2</v>
      </c>
    </row>
    <row r="7607" spans="1:23">
      <c r="A7607" s="98">
        <f t="shared" si="237"/>
        <v>1057</v>
      </c>
      <c r="B7607" s="99">
        <v>44408</v>
      </c>
      <c r="C7607" s="23">
        <v>5204</v>
      </c>
      <c r="D7607" s="23">
        <v>9</v>
      </c>
      <c r="E7607" s="98" t="s">
        <v>49</v>
      </c>
      <c r="F7607" s="98" t="s">
        <v>53</v>
      </c>
      <c r="G7607" s="98" t="s">
        <v>4242</v>
      </c>
      <c r="H7607" s="98" t="s">
        <v>9126</v>
      </c>
      <c r="I7607" s="98" t="s">
        <v>6085</v>
      </c>
      <c r="J7607" s="99">
        <v>45465</v>
      </c>
      <c r="K7607" s="107">
        <v>15000000</v>
      </c>
      <c r="L7607" s="98" t="s">
        <v>9127</v>
      </c>
      <c r="M7607" s="23">
        <v>1080</v>
      </c>
      <c r="N7607" s="23">
        <v>1</v>
      </c>
      <c r="O7607" s="107">
        <v>15000000</v>
      </c>
      <c r="P7607" s="23">
        <v>30</v>
      </c>
      <c r="Q7607" s="23">
        <v>2</v>
      </c>
      <c r="R7607" s="23">
        <v>2</v>
      </c>
      <c r="S7607" s="23">
        <v>0</v>
      </c>
      <c r="T7607" s="47">
        <v>14.674454000000001</v>
      </c>
      <c r="U7607" s="98" t="s">
        <v>111</v>
      </c>
      <c r="V7607" s="98" t="s">
        <v>3139</v>
      </c>
      <c r="W7607" s="69">
        <f t="shared" si="236"/>
        <v>4.8312609170224459E-2</v>
      </c>
    </row>
    <row r="7608" spans="1:23">
      <c r="A7608" s="98">
        <f t="shared" si="237"/>
        <v>1787</v>
      </c>
      <c r="B7608" s="99">
        <v>44408</v>
      </c>
      <c r="C7608" s="23">
        <v>5205</v>
      </c>
      <c r="D7608" s="23">
        <v>9</v>
      </c>
      <c r="E7608" s="98" t="s">
        <v>49</v>
      </c>
      <c r="F7608" s="98" t="s">
        <v>53</v>
      </c>
      <c r="G7608" s="98" t="s">
        <v>4242</v>
      </c>
      <c r="H7608" s="98" t="s">
        <v>9126</v>
      </c>
      <c r="I7608" s="98" t="s">
        <v>6085</v>
      </c>
      <c r="J7608" s="99">
        <v>46195</v>
      </c>
      <c r="K7608" s="107">
        <v>20000000</v>
      </c>
      <c r="L7608" s="98" t="s">
        <v>9127</v>
      </c>
      <c r="M7608" s="23">
        <v>1800</v>
      </c>
      <c r="N7608" s="23">
        <v>1</v>
      </c>
      <c r="O7608" s="107">
        <v>20000000</v>
      </c>
      <c r="P7608" s="23">
        <v>180</v>
      </c>
      <c r="Q7608" s="23">
        <v>2</v>
      </c>
      <c r="R7608" s="23">
        <v>2</v>
      </c>
      <c r="S7608" s="23">
        <v>0</v>
      </c>
      <c r="T7608" s="47">
        <v>20</v>
      </c>
      <c r="U7608" s="98" t="s">
        <v>111</v>
      </c>
      <c r="V7608" s="98" t="s">
        <v>3139</v>
      </c>
      <c r="W7608" s="69">
        <f t="shared" si="236"/>
        <v>0.11132125717834103</v>
      </c>
    </row>
    <row r="7609" spans="1:23">
      <c r="A7609" s="98">
        <f t="shared" si="237"/>
        <v>1787</v>
      </c>
      <c r="B7609" s="99">
        <v>44408</v>
      </c>
      <c r="C7609" s="23">
        <v>5206</v>
      </c>
      <c r="D7609" s="23">
        <v>9</v>
      </c>
      <c r="E7609" s="98" t="s">
        <v>49</v>
      </c>
      <c r="F7609" s="98" t="s">
        <v>53</v>
      </c>
      <c r="G7609" s="98" t="s">
        <v>4242</v>
      </c>
      <c r="H7609" s="98" t="s">
        <v>9126</v>
      </c>
      <c r="I7609" s="98" t="s">
        <v>6085</v>
      </c>
      <c r="J7609" s="99">
        <v>46195</v>
      </c>
      <c r="K7609" s="107">
        <v>18000000</v>
      </c>
      <c r="L7609" s="98" t="s">
        <v>9127</v>
      </c>
      <c r="M7609" s="23">
        <v>1800</v>
      </c>
      <c r="N7609" s="23">
        <v>1</v>
      </c>
      <c r="O7609" s="107">
        <v>18000000</v>
      </c>
      <c r="P7609" s="23">
        <v>180</v>
      </c>
      <c r="Q7609" s="23">
        <v>2</v>
      </c>
      <c r="R7609" s="23">
        <v>2</v>
      </c>
      <c r="S7609" s="23">
        <v>0</v>
      </c>
      <c r="T7609" s="47">
        <v>18</v>
      </c>
      <c r="U7609" s="98" t="s">
        <v>111</v>
      </c>
      <c r="V7609" s="98" t="s">
        <v>3139</v>
      </c>
      <c r="W7609" s="69">
        <f t="shared" si="236"/>
        <v>0.10018913146050692</v>
      </c>
    </row>
    <row r="7610" spans="1:23">
      <c r="A7610" s="98">
        <f t="shared" si="237"/>
        <v>1057</v>
      </c>
      <c r="B7610" s="99">
        <v>44408</v>
      </c>
      <c r="C7610" s="23">
        <v>5207</v>
      </c>
      <c r="D7610" s="23">
        <v>9</v>
      </c>
      <c r="E7610" s="98" t="s">
        <v>49</v>
      </c>
      <c r="F7610" s="98" t="s">
        <v>53</v>
      </c>
      <c r="G7610" s="98" t="s">
        <v>4242</v>
      </c>
      <c r="H7610" s="98" t="s">
        <v>9126</v>
      </c>
      <c r="I7610" s="98" t="s">
        <v>6085</v>
      </c>
      <c r="J7610" s="99">
        <v>45465</v>
      </c>
      <c r="K7610" s="107">
        <v>7000000</v>
      </c>
      <c r="L7610" s="98" t="s">
        <v>9127</v>
      </c>
      <c r="M7610" s="23">
        <v>1080</v>
      </c>
      <c r="N7610" s="23">
        <v>1</v>
      </c>
      <c r="O7610" s="107">
        <v>7000000</v>
      </c>
      <c r="P7610" s="23">
        <v>30</v>
      </c>
      <c r="Q7610" s="23">
        <v>2</v>
      </c>
      <c r="R7610" s="23">
        <v>2</v>
      </c>
      <c r="S7610" s="23">
        <v>0</v>
      </c>
      <c r="T7610" s="47">
        <v>6.8055560000000002</v>
      </c>
      <c r="U7610" s="98" t="s">
        <v>111</v>
      </c>
      <c r="V7610" s="98" t="s">
        <v>3139</v>
      </c>
      <c r="W7610" s="69">
        <f t="shared" si="236"/>
        <v>2.2405887620355489E-2</v>
      </c>
    </row>
    <row r="7611" spans="1:23">
      <c r="A7611" s="98">
        <f t="shared" si="237"/>
        <v>1057</v>
      </c>
      <c r="B7611" s="99">
        <v>44408</v>
      </c>
      <c r="C7611" s="23">
        <v>5208</v>
      </c>
      <c r="D7611" s="23">
        <v>9</v>
      </c>
      <c r="E7611" s="98" t="s">
        <v>49</v>
      </c>
      <c r="F7611" s="98" t="s">
        <v>53</v>
      </c>
      <c r="G7611" s="98" t="s">
        <v>4242</v>
      </c>
      <c r="H7611" s="98" t="s">
        <v>9126</v>
      </c>
      <c r="I7611" s="98" t="s">
        <v>6085</v>
      </c>
      <c r="J7611" s="99">
        <v>45465</v>
      </c>
      <c r="K7611" s="107">
        <v>26000000</v>
      </c>
      <c r="L7611" s="98" t="s">
        <v>9127</v>
      </c>
      <c r="M7611" s="23">
        <v>1080</v>
      </c>
      <c r="N7611" s="23">
        <v>1</v>
      </c>
      <c r="O7611" s="107">
        <v>26000000</v>
      </c>
      <c r="P7611" s="23">
        <v>180</v>
      </c>
      <c r="Q7611" s="23">
        <v>2</v>
      </c>
      <c r="R7611" s="23">
        <v>2</v>
      </c>
      <c r="S7611" s="23">
        <v>0</v>
      </c>
      <c r="T7611" s="47">
        <v>26.062172</v>
      </c>
      <c r="U7611" s="98" t="s">
        <v>111</v>
      </c>
      <c r="V7611" s="98" t="s">
        <v>3139</v>
      </c>
      <c r="W7611" s="69">
        <f t="shared" si="236"/>
        <v>8.5804318849830266E-2</v>
      </c>
    </row>
    <row r="7612" spans="1:23">
      <c r="A7612" s="98">
        <f t="shared" si="237"/>
        <v>1057</v>
      </c>
      <c r="B7612" s="99">
        <v>44408</v>
      </c>
      <c r="C7612" s="23">
        <v>5209</v>
      </c>
      <c r="D7612" s="23">
        <v>9</v>
      </c>
      <c r="E7612" s="98" t="s">
        <v>49</v>
      </c>
      <c r="F7612" s="98" t="s">
        <v>53</v>
      </c>
      <c r="G7612" s="98" t="s">
        <v>4242</v>
      </c>
      <c r="H7612" s="98" t="s">
        <v>9126</v>
      </c>
      <c r="I7612" s="98" t="s">
        <v>6085</v>
      </c>
      <c r="J7612" s="99">
        <v>45465</v>
      </c>
      <c r="K7612" s="107">
        <v>12500000</v>
      </c>
      <c r="L7612" s="98" t="s">
        <v>9127</v>
      </c>
      <c r="M7612" s="23">
        <v>1080</v>
      </c>
      <c r="N7612" s="23">
        <v>1</v>
      </c>
      <c r="O7612" s="107">
        <v>12500000</v>
      </c>
      <c r="P7612" s="23">
        <v>180</v>
      </c>
      <c r="Q7612" s="23">
        <v>2</v>
      </c>
      <c r="R7612" s="23">
        <v>2</v>
      </c>
      <c r="S7612" s="23">
        <v>0</v>
      </c>
      <c r="T7612" s="47">
        <v>12.5</v>
      </c>
      <c r="U7612" s="98" t="s">
        <v>111</v>
      </c>
      <c r="V7612" s="98" t="s">
        <v>3139</v>
      </c>
      <c r="W7612" s="69">
        <f t="shared" si="236"/>
        <v>4.1153668451841936E-2</v>
      </c>
    </row>
    <row r="7613" spans="1:23">
      <c r="A7613" s="98">
        <f t="shared" si="237"/>
        <v>1787</v>
      </c>
      <c r="B7613" s="99">
        <v>44408</v>
      </c>
      <c r="C7613" s="23">
        <v>5210</v>
      </c>
      <c r="D7613" s="23">
        <v>9</v>
      </c>
      <c r="E7613" s="98" t="s">
        <v>49</v>
      </c>
      <c r="F7613" s="98" t="s">
        <v>53</v>
      </c>
      <c r="G7613" s="98" t="s">
        <v>4242</v>
      </c>
      <c r="H7613" s="98" t="s">
        <v>9126</v>
      </c>
      <c r="I7613" s="98" t="s">
        <v>6085</v>
      </c>
      <c r="J7613" s="99">
        <v>46195</v>
      </c>
      <c r="K7613" s="107">
        <v>15000000</v>
      </c>
      <c r="L7613" s="98" t="s">
        <v>9127</v>
      </c>
      <c r="M7613" s="23">
        <v>1800</v>
      </c>
      <c r="N7613" s="23">
        <v>1</v>
      </c>
      <c r="O7613" s="107">
        <v>15000000</v>
      </c>
      <c r="P7613" s="23">
        <v>360</v>
      </c>
      <c r="Q7613" s="23">
        <v>2</v>
      </c>
      <c r="R7613" s="23">
        <v>2</v>
      </c>
      <c r="S7613" s="23">
        <v>0</v>
      </c>
      <c r="T7613" s="47">
        <v>15</v>
      </c>
      <c r="U7613" s="98" t="s">
        <v>111</v>
      </c>
      <c r="V7613" s="98" t="s">
        <v>3139</v>
      </c>
      <c r="W7613" s="69">
        <f t="shared" si="236"/>
        <v>8.3490942883755775E-2</v>
      </c>
    </row>
    <row r="7614" spans="1:23">
      <c r="A7614" s="98">
        <f t="shared" si="237"/>
        <v>1057</v>
      </c>
      <c r="B7614" s="99">
        <v>44408</v>
      </c>
      <c r="C7614" s="23">
        <v>5211</v>
      </c>
      <c r="D7614" s="23">
        <v>9</v>
      </c>
      <c r="E7614" s="98" t="s">
        <v>49</v>
      </c>
      <c r="F7614" s="98" t="s">
        <v>53</v>
      </c>
      <c r="G7614" s="98" t="s">
        <v>4242</v>
      </c>
      <c r="H7614" s="98" t="s">
        <v>9126</v>
      </c>
      <c r="I7614" s="98" t="s">
        <v>6085</v>
      </c>
      <c r="J7614" s="99">
        <v>45465</v>
      </c>
      <c r="K7614" s="107">
        <v>6000000</v>
      </c>
      <c r="L7614" s="98" t="s">
        <v>9127</v>
      </c>
      <c r="M7614" s="23">
        <v>1080</v>
      </c>
      <c r="N7614" s="23">
        <v>1</v>
      </c>
      <c r="O7614" s="107">
        <v>6000000</v>
      </c>
      <c r="P7614" s="23">
        <v>360</v>
      </c>
      <c r="Q7614" s="23">
        <v>2</v>
      </c>
      <c r="R7614" s="23">
        <v>2</v>
      </c>
      <c r="S7614" s="23">
        <v>0</v>
      </c>
      <c r="T7614" s="47">
        <v>6</v>
      </c>
      <c r="U7614" s="98" t="s">
        <v>111</v>
      </c>
      <c r="V7614" s="98" t="s">
        <v>3139</v>
      </c>
      <c r="W7614" s="69">
        <f t="shared" si="236"/>
        <v>1.9753760856884132E-2</v>
      </c>
    </row>
    <row r="7615" spans="1:23">
      <c r="A7615" s="98">
        <f t="shared" si="237"/>
        <v>1787</v>
      </c>
      <c r="B7615" s="99">
        <v>44408</v>
      </c>
      <c r="C7615" s="23">
        <v>5212</v>
      </c>
      <c r="D7615" s="23">
        <v>9</v>
      </c>
      <c r="E7615" s="98" t="s">
        <v>49</v>
      </c>
      <c r="F7615" s="98" t="s">
        <v>53</v>
      </c>
      <c r="G7615" s="98" t="s">
        <v>4242</v>
      </c>
      <c r="H7615" s="98" t="s">
        <v>9126</v>
      </c>
      <c r="I7615" s="98" t="s">
        <v>6085</v>
      </c>
      <c r="J7615" s="99">
        <v>46195</v>
      </c>
      <c r="K7615" s="107">
        <v>15000000</v>
      </c>
      <c r="L7615" s="98" t="s">
        <v>9127</v>
      </c>
      <c r="M7615" s="23">
        <v>1800</v>
      </c>
      <c r="N7615" s="23">
        <v>1</v>
      </c>
      <c r="O7615" s="107">
        <v>15000000</v>
      </c>
      <c r="P7615" s="23">
        <v>180</v>
      </c>
      <c r="Q7615" s="23">
        <v>2</v>
      </c>
      <c r="R7615" s="23">
        <v>2</v>
      </c>
      <c r="S7615" s="23">
        <v>0</v>
      </c>
      <c r="T7615" s="47">
        <v>15</v>
      </c>
      <c r="U7615" s="98" t="s">
        <v>111</v>
      </c>
      <c r="V7615" s="98" t="s">
        <v>3139</v>
      </c>
      <c r="W7615" s="69">
        <f t="shared" si="236"/>
        <v>8.3490942883755775E-2</v>
      </c>
    </row>
    <row r="7616" spans="1:23">
      <c r="A7616" s="98">
        <f t="shared" si="237"/>
        <v>1787</v>
      </c>
      <c r="B7616" s="99">
        <v>44408</v>
      </c>
      <c r="C7616" s="23">
        <v>5213</v>
      </c>
      <c r="D7616" s="23">
        <v>9</v>
      </c>
      <c r="E7616" s="98" t="s">
        <v>49</v>
      </c>
      <c r="F7616" s="98" t="s">
        <v>53</v>
      </c>
      <c r="G7616" s="98" t="s">
        <v>4242</v>
      </c>
      <c r="H7616" s="98" t="s">
        <v>9126</v>
      </c>
      <c r="I7616" s="98" t="s">
        <v>6085</v>
      </c>
      <c r="J7616" s="99">
        <v>46195</v>
      </c>
      <c r="K7616" s="107">
        <v>24000000</v>
      </c>
      <c r="L7616" s="98" t="s">
        <v>9127</v>
      </c>
      <c r="M7616" s="23">
        <v>1800</v>
      </c>
      <c r="N7616" s="23">
        <v>1</v>
      </c>
      <c r="O7616" s="107">
        <v>24000000</v>
      </c>
      <c r="P7616" s="23">
        <v>180</v>
      </c>
      <c r="Q7616" s="23">
        <v>2</v>
      </c>
      <c r="R7616" s="23">
        <v>2</v>
      </c>
      <c r="S7616" s="23">
        <v>0</v>
      </c>
      <c r="T7616" s="47">
        <v>24</v>
      </c>
      <c r="U7616" s="98" t="s">
        <v>111</v>
      </c>
      <c r="V7616" s="98" t="s">
        <v>3139</v>
      </c>
      <c r="W7616" s="69">
        <f t="shared" si="236"/>
        <v>0.13358550861400922</v>
      </c>
    </row>
    <row r="7617" spans="1:23">
      <c r="A7617" s="98">
        <f t="shared" si="237"/>
        <v>1058</v>
      </c>
      <c r="B7617" s="99">
        <v>44408</v>
      </c>
      <c r="C7617" s="23">
        <v>5214</v>
      </c>
      <c r="D7617" s="23">
        <v>9</v>
      </c>
      <c r="E7617" s="98" t="s">
        <v>49</v>
      </c>
      <c r="F7617" s="98" t="s">
        <v>53</v>
      </c>
      <c r="G7617" s="98" t="s">
        <v>4242</v>
      </c>
      <c r="H7617" s="98" t="s">
        <v>9126</v>
      </c>
      <c r="I7617" s="98" t="s">
        <v>6098</v>
      </c>
      <c r="J7617" s="99">
        <v>45466</v>
      </c>
      <c r="K7617" s="107">
        <v>10500000</v>
      </c>
      <c r="L7617" s="98" t="s">
        <v>9127</v>
      </c>
      <c r="M7617" s="23">
        <v>1080</v>
      </c>
      <c r="N7617" s="23">
        <v>1</v>
      </c>
      <c r="O7617" s="107">
        <v>10500000</v>
      </c>
      <c r="P7617" s="23">
        <v>180</v>
      </c>
      <c r="Q7617" s="23">
        <v>2</v>
      </c>
      <c r="R7617" s="23">
        <v>2</v>
      </c>
      <c r="S7617" s="23">
        <v>0</v>
      </c>
      <c r="T7617" s="47">
        <v>10.5</v>
      </c>
      <c r="U7617" s="98" t="s">
        <v>111</v>
      </c>
      <c r="V7617" s="98" t="s">
        <v>3139</v>
      </c>
      <c r="W7617" s="69">
        <f t="shared" si="236"/>
        <v>3.4601786401628164E-2</v>
      </c>
    </row>
    <row r="7618" spans="1:23">
      <c r="A7618" s="98">
        <f t="shared" si="237"/>
        <v>1058</v>
      </c>
      <c r="B7618" s="99">
        <v>44408</v>
      </c>
      <c r="C7618" s="23">
        <v>5215</v>
      </c>
      <c r="D7618" s="23">
        <v>9</v>
      </c>
      <c r="E7618" s="98" t="s">
        <v>49</v>
      </c>
      <c r="F7618" s="98" t="s">
        <v>53</v>
      </c>
      <c r="G7618" s="98" t="s">
        <v>4242</v>
      </c>
      <c r="H7618" s="98" t="s">
        <v>9126</v>
      </c>
      <c r="I7618" s="98" t="s">
        <v>6098</v>
      </c>
      <c r="J7618" s="99">
        <v>45466</v>
      </c>
      <c r="K7618" s="107">
        <v>10000000</v>
      </c>
      <c r="L7618" s="98" t="s">
        <v>9127</v>
      </c>
      <c r="M7618" s="23">
        <v>1080</v>
      </c>
      <c r="N7618" s="23">
        <v>1</v>
      </c>
      <c r="O7618" s="107">
        <v>10000000</v>
      </c>
      <c r="P7618" s="23">
        <v>180</v>
      </c>
      <c r="Q7618" s="23">
        <v>2</v>
      </c>
      <c r="R7618" s="23">
        <v>2</v>
      </c>
      <c r="S7618" s="23">
        <v>0</v>
      </c>
      <c r="T7618" s="47">
        <v>10</v>
      </c>
      <c r="U7618" s="98" t="s">
        <v>111</v>
      </c>
      <c r="V7618" s="98" t="s">
        <v>3139</v>
      </c>
      <c r="W7618" s="69">
        <f t="shared" ref="W7618:W7646" si="238">+T7618/SUM($T$2:$T$5848)*A7618</f>
        <v>3.2954082287264916E-2</v>
      </c>
    </row>
    <row r="7619" spans="1:23">
      <c r="A7619" s="98">
        <f t="shared" ref="A7619:A7682" si="239">+J7619-B7619</f>
        <v>1058</v>
      </c>
      <c r="B7619" s="99">
        <v>44408</v>
      </c>
      <c r="C7619" s="23">
        <v>5216</v>
      </c>
      <c r="D7619" s="23">
        <v>9</v>
      </c>
      <c r="E7619" s="98" t="s">
        <v>49</v>
      </c>
      <c r="F7619" s="98" t="s">
        <v>53</v>
      </c>
      <c r="G7619" s="98" t="s">
        <v>4242</v>
      </c>
      <c r="H7619" s="98" t="s">
        <v>9126</v>
      </c>
      <c r="I7619" s="98" t="s">
        <v>6098</v>
      </c>
      <c r="J7619" s="99">
        <v>45466</v>
      </c>
      <c r="K7619" s="107">
        <v>12000000</v>
      </c>
      <c r="L7619" s="98" t="s">
        <v>9127</v>
      </c>
      <c r="M7619" s="23">
        <v>1080</v>
      </c>
      <c r="N7619" s="23">
        <v>1</v>
      </c>
      <c r="O7619" s="107">
        <v>12000000</v>
      </c>
      <c r="P7619" s="23">
        <v>180</v>
      </c>
      <c r="Q7619" s="23">
        <v>2</v>
      </c>
      <c r="R7619" s="23">
        <v>2</v>
      </c>
      <c r="S7619" s="23">
        <v>0</v>
      </c>
      <c r="T7619" s="47">
        <v>12</v>
      </c>
      <c r="U7619" s="98" t="s">
        <v>111</v>
      </c>
      <c r="V7619" s="98" t="s">
        <v>3139</v>
      </c>
      <c r="W7619" s="69">
        <f t="shared" si="238"/>
        <v>3.95448987447179E-2</v>
      </c>
    </row>
    <row r="7620" spans="1:23">
      <c r="A7620" s="98">
        <f t="shared" si="239"/>
        <v>1788</v>
      </c>
      <c r="B7620" s="99">
        <v>44408</v>
      </c>
      <c r="C7620" s="23">
        <v>5217</v>
      </c>
      <c r="D7620" s="23">
        <v>9</v>
      </c>
      <c r="E7620" s="98" t="s">
        <v>49</v>
      </c>
      <c r="F7620" s="98" t="s">
        <v>53</v>
      </c>
      <c r="G7620" s="98" t="s">
        <v>4242</v>
      </c>
      <c r="H7620" s="98" t="s">
        <v>9126</v>
      </c>
      <c r="I7620" s="98" t="s">
        <v>6098</v>
      </c>
      <c r="J7620" s="99">
        <v>46196</v>
      </c>
      <c r="K7620" s="107">
        <v>10000000</v>
      </c>
      <c r="L7620" s="98" t="s">
        <v>9127</v>
      </c>
      <c r="M7620" s="23">
        <v>1800</v>
      </c>
      <c r="N7620" s="23">
        <v>1</v>
      </c>
      <c r="O7620" s="107">
        <v>10000000</v>
      </c>
      <c r="P7620" s="23">
        <v>360</v>
      </c>
      <c r="Q7620" s="23">
        <v>2</v>
      </c>
      <c r="R7620" s="23">
        <v>2</v>
      </c>
      <c r="S7620" s="23">
        <v>0</v>
      </c>
      <c r="T7620" s="47">
        <v>10</v>
      </c>
      <c r="U7620" s="98" t="s">
        <v>111</v>
      </c>
      <c r="V7620" s="98" t="s">
        <v>3139</v>
      </c>
      <c r="W7620" s="69">
        <f t="shared" si="238"/>
        <v>5.5691776114961886E-2</v>
      </c>
    </row>
    <row r="7621" spans="1:23">
      <c r="A7621" s="98">
        <f t="shared" si="239"/>
        <v>1058</v>
      </c>
      <c r="B7621" s="99">
        <v>44408</v>
      </c>
      <c r="C7621" s="23">
        <v>5218</v>
      </c>
      <c r="D7621" s="23">
        <v>9</v>
      </c>
      <c r="E7621" s="98" t="s">
        <v>49</v>
      </c>
      <c r="F7621" s="98" t="s">
        <v>53</v>
      </c>
      <c r="G7621" s="98" t="s">
        <v>4242</v>
      </c>
      <c r="H7621" s="98" t="s">
        <v>9126</v>
      </c>
      <c r="I7621" s="98" t="s">
        <v>6098</v>
      </c>
      <c r="J7621" s="99">
        <v>45466</v>
      </c>
      <c r="K7621" s="107">
        <v>15000000</v>
      </c>
      <c r="L7621" s="98" t="s">
        <v>9127</v>
      </c>
      <c r="M7621" s="23">
        <v>1080</v>
      </c>
      <c r="N7621" s="23">
        <v>1</v>
      </c>
      <c r="O7621" s="107">
        <v>15000000</v>
      </c>
      <c r="P7621" s="23">
        <v>180</v>
      </c>
      <c r="Q7621" s="23">
        <v>2</v>
      </c>
      <c r="R7621" s="23">
        <v>2</v>
      </c>
      <c r="S7621" s="23">
        <v>0</v>
      </c>
      <c r="T7621" s="47">
        <v>15</v>
      </c>
      <c r="U7621" s="98" t="s">
        <v>111</v>
      </c>
      <c r="V7621" s="98" t="s">
        <v>3139</v>
      </c>
      <c r="W7621" s="69">
        <f t="shared" si="238"/>
        <v>4.9431123430897374E-2</v>
      </c>
    </row>
    <row r="7622" spans="1:23">
      <c r="A7622" s="98">
        <f t="shared" si="239"/>
        <v>1058</v>
      </c>
      <c r="B7622" s="99">
        <v>44408</v>
      </c>
      <c r="C7622" s="23">
        <v>5219</v>
      </c>
      <c r="D7622" s="23">
        <v>9</v>
      </c>
      <c r="E7622" s="98" t="s">
        <v>49</v>
      </c>
      <c r="F7622" s="98" t="s">
        <v>53</v>
      </c>
      <c r="G7622" s="98" t="s">
        <v>4242</v>
      </c>
      <c r="H7622" s="98" t="s">
        <v>9126</v>
      </c>
      <c r="I7622" s="98" t="s">
        <v>6098</v>
      </c>
      <c r="J7622" s="99">
        <v>45466</v>
      </c>
      <c r="K7622" s="107">
        <v>10800000</v>
      </c>
      <c r="L7622" s="98" t="s">
        <v>9127</v>
      </c>
      <c r="M7622" s="23">
        <v>1080</v>
      </c>
      <c r="N7622" s="23">
        <v>1</v>
      </c>
      <c r="O7622" s="107">
        <v>10800000</v>
      </c>
      <c r="P7622" s="23">
        <v>180</v>
      </c>
      <c r="Q7622" s="23">
        <v>2</v>
      </c>
      <c r="R7622" s="23">
        <v>2</v>
      </c>
      <c r="S7622" s="23">
        <v>0</v>
      </c>
      <c r="T7622" s="47">
        <v>10.8</v>
      </c>
      <c r="U7622" s="98" t="s">
        <v>111</v>
      </c>
      <c r="V7622" s="98" t="s">
        <v>3139</v>
      </c>
      <c r="W7622" s="69">
        <f t="shared" si="238"/>
        <v>3.5590408870246108E-2</v>
      </c>
    </row>
    <row r="7623" spans="1:23">
      <c r="A7623" s="98">
        <f t="shared" si="239"/>
        <v>1058</v>
      </c>
      <c r="B7623" s="99">
        <v>44408</v>
      </c>
      <c r="C7623" s="23">
        <v>5220</v>
      </c>
      <c r="D7623" s="23">
        <v>9</v>
      </c>
      <c r="E7623" s="98" t="s">
        <v>49</v>
      </c>
      <c r="F7623" s="98" t="s">
        <v>53</v>
      </c>
      <c r="G7623" s="98" t="s">
        <v>4242</v>
      </c>
      <c r="H7623" s="98" t="s">
        <v>9126</v>
      </c>
      <c r="I7623" s="98" t="s">
        <v>6098</v>
      </c>
      <c r="J7623" s="99">
        <v>45466</v>
      </c>
      <c r="K7623" s="107">
        <v>6000000</v>
      </c>
      <c r="L7623" s="98" t="s">
        <v>9127</v>
      </c>
      <c r="M7623" s="23">
        <v>1080</v>
      </c>
      <c r="N7623" s="23">
        <v>1</v>
      </c>
      <c r="O7623" s="107">
        <v>6000000</v>
      </c>
      <c r="P7623" s="23">
        <v>180</v>
      </c>
      <c r="Q7623" s="23">
        <v>2</v>
      </c>
      <c r="R7623" s="23">
        <v>2</v>
      </c>
      <c r="S7623" s="23">
        <v>0</v>
      </c>
      <c r="T7623" s="47">
        <v>6</v>
      </c>
      <c r="U7623" s="98" t="s">
        <v>111</v>
      </c>
      <c r="V7623" s="98" t="s">
        <v>3139</v>
      </c>
      <c r="W7623" s="69">
        <f t="shared" si="238"/>
        <v>1.977244937235895E-2</v>
      </c>
    </row>
    <row r="7624" spans="1:23">
      <c r="A7624" s="98">
        <f t="shared" si="239"/>
        <v>1058</v>
      </c>
      <c r="B7624" s="99">
        <v>44408</v>
      </c>
      <c r="C7624" s="23">
        <v>5221</v>
      </c>
      <c r="D7624" s="23">
        <v>9</v>
      </c>
      <c r="E7624" s="98" t="s">
        <v>49</v>
      </c>
      <c r="F7624" s="98" t="s">
        <v>53</v>
      </c>
      <c r="G7624" s="98" t="s">
        <v>4242</v>
      </c>
      <c r="H7624" s="98" t="s">
        <v>9126</v>
      </c>
      <c r="I7624" s="98" t="s">
        <v>6098</v>
      </c>
      <c r="J7624" s="99">
        <v>45466</v>
      </c>
      <c r="K7624" s="107">
        <v>15000000</v>
      </c>
      <c r="L7624" s="98" t="s">
        <v>9127</v>
      </c>
      <c r="M7624" s="23">
        <v>1080</v>
      </c>
      <c r="N7624" s="23">
        <v>1</v>
      </c>
      <c r="O7624" s="107">
        <v>15000000</v>
      </c>
      <c r="P7624" s="23">
        <v>30</v>
      </c>
      <c r="Q7624" s="23">
        <v>2</v>
      </c>
      <c r="R7624" s="23">
        <v>2</v>
      </c>
      <c r="S7624" s="23">
        <v>0</v>
      </c>
      <c r="T7624" s="47">
        <v>14.583333</v>
      </c>
      <c r="U7624" s="98" t="s">
        <v>111</v>
      </c>
      <c r="V7624" s="98" t="s">
        <v>3139</v>
      </c>
      <c r="W7624" s="69">
        <f t="shared" si="238"/>
        <v>4.8058035570458589E-2</v>
      </c>
    </row>
    <row r="7625" spans="1:23">
      <c r="A7625" s="98">
        <f t="shared" si="239"/>
        <v>692</v>
      </c>
      <c r="B7625" s="99">
        <v>44408</v>
      </c>
      <c r="C7625" s="23">
        <v>5222</v>
      </c>
      <c r="D7625" s="23">
        <v>9</v>
      </c>
      <c r="E7625" s="98" t="s">
        <v>49</v>
      </c>
      <c r="F7625" s="98" t="s">
        <v>53</v>
      </c>
      <c r="G7625" s="98" t="s">
        <v>4242</v>
      </c>
      <c r="H7625" s="98" t="s">
        <v>9126</v>
      </c>
      <c r="I7625" s="98" t="s">
        <v>6098</v>
      </c>
      <c r="J7625" s="99">
        <v>45100</v>
      </c>
      <c r="K7625" s="107">
        <v>9000000</v>
      </c>
      <c r="L7625" s="98" t="s">
        <v>9127</v>
      </c>
      <c r="M7625" s="23">
        <v>720</v>
      </c>
      <c r="N7625" s="23">
        <v>1</v>
      </c>
      <c r="O7625" s="107">
        <v>9000000</v>
      </c>
      <c r="P7625" s="23">
        <v>90</v>
      </c>
      <c r="Q7625" s="23">
        <v>2</v>
      </c>
      <c r="R7625" s="23">
        <v>2</v>
      </c>
      <c r="S7625" s="23">
        <v>0</v>
      </c>
      <c r="T7625" s="47">
        <v>9</v>
      </c>
      <c r="U7625" s="98" t="s">
        <v>111</v>
      </c>
      <c r="V7625" s="98" t="s">
        <v>3139</v>
      </c>
      <c r="W7625" s="69">
        <f t="shared" si="238"/>
        <v>1.9398679062862561E-2</v>
      </c>
    </row>
    <row r="7626" spans="1:23">
      <c r="A7626" s="98">
        <f t="shared" si="239"/>
        <v>1788</v>
      </c>
      <c r="B7626" s="99">
        <v>44408</v>
      </c>
      <c r="C7626" s="23">
        <v>5223</v>
      </c>
      <c r="D7626" s="23">
        <v>9</v>
      </c>
      <c r="E7626" s="98" t="s">
        <v>49</v>
      </c>
      <c r="F7626" s="98" t="s">
        <v>53</v>
      </c>
      <c r="G7626" s="98" t="s">
        <v>4242</v>
      </c>
      <c r="H7626" s="98" t="s">
        <v>9126</v>
      </c>
      <c r="I7626" s="98" t="s">
        <v>6098</v>
      </c>
      <c r="J7626" s="99">
        <v>46196</v>
      </c>
      <c r="K7626" s="107">
        <v>30000000</v>
      </c>
      <c r="L7626" s="98" t="s">
        <v>9127</v>
      </c>
      <c r="M7626" s="23">
        <v>1800</v>
      </c>
      <c r="N7626" s="23">
        <v>1</v>
      </c>
      <c r="O7626" s="107">
        <v>30000000</v>
      </c>
      <c r="P7626" s="23">
        <v>180</v>
      </c>
      <c r="Q7626" s="23">
        <v>2</v>
      </c>
      <c r="R7626" s="23">
        <v>2</v>
      </c>
      <c r="S7626" s="23">
        <v>0</v>
      </c>
      <c r="T7626" s="47">
        <v>30.072091</v>
      </c>
      <c r="U7626" s="98" t="s">
        <v>111</v>
      </c>
      <c r="V7626" s="98" t="s">
        <v>3139</v>
      </c>
      <c r="W7626" s="69">
        <f t="shared" si="238"/>
        <v>0.16747681592807601</v>
      </c>
    </row>
    <row r="7627" spans="1:23">
      <c r="A7627" s="98">
        <f t="shared" si="239"/>
        <v>1058</v>
      </c>
      <c r="B7627" s="99">
        <v>44408</v>
      </c>
      <c r="C7627" s="23">
        <v>5224</v>
      </c>
      <c r="D7627" s="23">
        <v>9</v>
      </c>
      <c r="E7627" s="98" t="s">
        <v>49</v>
      </c>
      <c r="F7627" s="98" t="s">
        <v>53</v>
      </c>
      <c r="G7627" s="98" t="s">
        <v>4242</v>
      </c>
      <c r="H7627" s="98" t="s">
        <v>9126</v>
      </c>
      <c r="I7627" s="98" t="s">
        <v>6098</v>
      </c>
      <c r="J7627" s="99">
        <v>45466</v>
      </c>
      <c r="K7627" s="107">
        <v>18122694</v>
      </c>
      <c r="L7627" s="98" t="s">
        <v>9127</v>
      </c>
      <c r="M7627" s="23">
        <v>1080</v>
      </c>
      <c r="N7627" s="23">
        <v>1</v>
      </c>
      <c r="O7627" s="107">
        <v>18122694</v>
      </c>
      <c r="P7627" s="23">
        <v>30</v>
      </c>
      <c r="Q7627" s="23">
        <v>2</v>
      </c>
      <c r="R7627" s="23">
        <v>2</v>
      </c>
      <c r="S7627" s="23">
        <v>0</v>
      </c>
      <c r="T7627" s="47">
        <v>17.728581999999999</v>
      </c>
      <c r="U7627" s="98" t="s">
        <v>111</v>
      </c>
      <c r="V7627" s="98" t="s">
        <v>3139</v>
      </c>
      <c r="W7627" s="69">
        <f t="shared" si="238"/>
        <v>5.8422915006452358E-2</v>
      </c>
    </row>
    <row r="7628" spans="1:23">
      <c r="A7628" s="98">
        <f t="shared" si="239"/>
        <v>1788</v>
      </c>
      <c r="B7628" s="99">
        <v>44408</v>
      </c>
      <c r="C7628" s="23">
        <v>5225</v>
      </c>
      <c r="D7628" s="23">
        <v>9</v>
      </c>
      <c r="E7628" s="98" t="s">
        <v>49</v>
      </c>
      <c r="F7628" s="98" t="s">
        <v>53</v>
      </c>
      <c r="G7628" s="98" t="s">
        <v>4242</v>
      </c>
      <c r="H7628" s="98" t="s">
        <v>9126</v>
      </c>
      <c r="I7628" s="98" t="s">
        <v>6098</v>
      </c>
      <c r="J7628" s="99">
        <v>46196</v>
      </c>
      <c r="K7628" s="107">
        <v>30000000</v>
      </c>
      <c r="L7628" s="98" t="s">
        <v>9127</v>
      </c>
      <c r="M7628" s="23">
        <v>1800</v>
      </c>
      <c r="N7628" s="23">
        <v>1</v>
      </c>
      <c r="O7628" s="107">
        <v>30000000</v>
      </c>
      <c r="P7628" s="23">
        <v>180</v>
      </c>
      <c r="Q7628" s="23">
        <v>2</v>
      </c>
      <c r="R7628" s="23">
        <v>2</v>
      </c>
      <c r="S7628" s="23">
        <v>0</v>
      </c>
      <c r="T7628" s="47">
        <v>30.060345000000002</v>
      </c>
      <c r="U7628" s="98" t="s">
        <v>111</v>
      </c>
      <c r="V7628" s="98" t="s">
        <v>3139</v>
      </c>
      <c r="W7628" s="69">
        <f t="shared" si="238"/>
        <v>0.16741140036785138</v>
      </c>
    </row>
    <row r="7629" spans="1:23">
      <c r="A7629" s="98">
        <f t="shared" si="239"/>
        <v>1058</v>
      </c>
      <c r="B7629" s="99">
        <v>44408</v>
      </c>
      <c r="C7629" s="23">
        <v>5226</v>
      </c>
      <c r="D7629" s="23">
        <v>9</v>
      </c>
      <c r="E7629" s="98" t="s">
        <v>49</v>
      </c>
      <c r="F7629" s="98" t="s">
        <v>53</v>
      </c>
      <c r="G7629" s="98" t="s">
        <v>4242</v>
      </c>
      <c r="H7629" s="98" t="s">
        <v>9126</v>
      </c>
      <c r="I7629" s="98" t="s">
        <v>6098</v>
      </c>
      <c r="J7629" s="99">
        <v>45466</v>
      </c>
      <c r="K7629" s="107">
        <v>18170000</v>
      </c>
      <c r="L7629" s="98" t="s">
        <v>9127</v>
      </c>
      <c r="M7629" s="23">
        <v>1080</v>
      </c>
      <c r="N7629" s="23">
        <v>1</v>
      </c>
      <c r="O7629" s="107">
        <v>18170000</v>
      </c>
      <c r="P7629" s="23">
        <v>180</v>
      </c>
      <c r="Q7629" s="23">
        <v>2</v>
      </c>
      <c r="R7629" s="23">
        <v>2</v>
      </c>
      <c r="S7629" s="23">
        <v>0</v>
      </c>
      <c r="T7629" s="47">
        <v>18.170000000000002</v>
      </c>
      <c r="U7629" s="98" t="s">
        <v>111</v>
      </c>
      <c r="V7629" s="98" t="s">
        <v>3139</v>
      </c>
      <c r="W7629" s="69">
        <f t="shared" si="238"/>
        <v>5.987756751596035E-2</v>
      </c>
    </row>
    <row r="7630" spans="1:23">
      <c r="A7630" s="98">
        <f t="shared" si="239"/>
        <v>1059</v>
      </c>
      <c r="B7630" s="99">
        <v>44408</v>
      </c>
      <c r="C7630" s="23">
        <v>5227</v>
      </c>
      <c r="D7630" s="23">
        <v>9</v>
      </c>
      <c r="E7630" s="98" t="s">
        <v>49</v>
      </c>
      <c r="F7630" s="98" t="s">
        <v>53</v>
      </c>
      <c r="G7630" s="98" t="s">
        <v>4242</v>
      </c>
      <c r="H7630" s="98" t="s">
        <v>9126</v>
      </c>
      <c r="I7630" s="98" t="s">
        <v>6124</v>
      </c>
      <c r="J7630" s="99">
        <v>45467</v>
      </c>
      <c r="K7630" s="107">
        <v>18000000</v>
      </c>
      <c r="L7630" s="98" t="s">
        <v>9127</v>
      </c>
      <c r="M7630" s="23">
        <v>1080</v>
      </c>
      <c r="N7630" s="23">
        <v>1</v>
      </c>
      <c r="O7630" s="107">
        <v>18000000</v>
      </c>
      <c r="P7630" s="23">
        <v>90</v>
      </c>
      <c r="Q7630" s="23">
        <v>2</v>
      </c>
      <c r="R7630" s="23">
        <v>2</v>
      </c>
      <c r="S7630" s="23">
        <v>0</v>
      </c>
      <c r="T7630" s="47">
        <v>18</v>
      </c>
      <c r="U7630" s="98" t="s">
        <v>111</v>
      </c>
      <c r="V7630" s="98" t="s">
        <v>3139</v>
      </c>
      <c r="W7630" s="69">
        <f t="shared" si="238"/>
        <v>5.9373413663501302E-2</v>
      </c>
    </row>
    <row r="7631" spans="1:23">
      <c r="A7631" s="98">
        <f t="shared" si="239"/>
        <v>1789</v>
      </c>
      <c r="B7631" s="99">
        <v>44408</v>
      </c>
      <c r="C7631" s="23">
        <v>5228</v>
      </c>
      <c r="D7631" s="23">
        <v>9</v>
      </c>
      <c r="E7631" s="98" t="s">
        <v>49</v>
      </c>
      <c r="F7631" s="98" t="s">
        <v>53</v>
      </c>
      <c r="G7631" s="98" t="s">
        <v>4242</v>
      </c>
      <c r="H7631" s="98" t="s">
        <v>9126</v>
      </c>
      <c r="I7631" s="98" t="s">
        <v>6124</v>
      </c>
      <c r="J7631" s="99">
        <v>46197</v>
      </c>
      <c r="K7631" s="107">
        <v>20000000</v>
      </c>
      <c r="L7631" s="98" t="s">
        <v>9127</v>
      </c>
      <c r="M7631" s="23">
        <v>1800</v>
      </c>
      <c r="N7631" s="23">
        <v>1</v>
      </c>
      <c r="O7631" s="107">
        <v>20000000</v>
      </c>
      <c r="P7631" s="23">
        <v>180</v>
      </c>
      <c r="Q7631" s="23">
        <v>2</v>
      </c>
      <c r="R7631" s="23">
        <v>2</v>
      </c>
      <c r="S7631" s="23">
        <v>0</v>
      </c>
      <c r="T7631" s="47">
        <v>20</v>
      </c>
      <c r="U7631" s="98" t="s">
        <v>111</v>
      </c>
      <c r="V7631" s="98" t="s">
        <v>3139</v>
      </c>
      <c r="W7631" s="69">
        <f t="shared" si="238"/>
        <v>0.1114458472815065</v>
      </c>
    </row>
    <row r="7632" spans="1:23">
      <c r="A7632" s="98">
        <f t="shared" si="239"/>
        <v>693</v>
      </c>
      <c r="B7632" s="99">
        <v>44408</v>
      </c>
      <c r="C7632" s="23">
        <v>5229</v>
      </c>
      <c r="D7632" s="23">
        <v>9</v>
      </c>
      <c r="E7632" s="98" t="s">
        <v>49</v>
      </c>
      <c r="F7632" s="98" t="s">
        <v>53</v>
      </c>
      <c r="G7632" s="98" t="s">
        <v>4242</v>
      </c>
      <c r="H7632" s="98" t="s">
        <v>9126</v>
      </c>
      <c r="I7632" s="98" t="s">
        <v>6124</v>
      </c>
      <c r="J7632" s="99">
        <v>45101</v>
      </c>
      <c r="K7632" s="107">
        <v>11000000</v>
      </c>
      <c r="L7632" s="98" t="s">
        <v>9127</v>
      </c>
      <c r="M7632" s="23">
        <v>720</v>
      </c>
      <c r="N7632" s="23">
        <v>1</v>
      </c>
      <c r="O7632" s="107">
        <v>11000000</v>
      </c>
      <c r="P7632" s="23">
        <v>30</v>
      </c>
      <c r="Q7632" s="23">
        <v>2</v>
      </c>
      <c r="R7632" s="23">
        <v>2</v>
      </c>
      <c r="S7632" s="23">
        <v>0</v>
      </c>
      <c r="T7632" s="47">
        <v>10.541667</v>
      </c>
      <c r="U7632" s="98" t="s">
        <v>111</v>
      </c>
      <c r="V7632" s="98" t="s">
        <v>3139</v>
      </c>
      <c r="W7632" s="69">
        <f t="shared" si="238"/>
        <v>2.275443634231767E-2</v>
      </c>
    </row>
    <row r="7633" spans="1:23">
      <c r="A7633" s="98">
        <f t="shared" si="239"/>
        <v>1059</v>
      </c>
      <c r="B7633" s="99">
        <v>44408</v>
      </c>
      <c r="C7633" s="23">
        <v>5230</v>
      </c>
      <c r="D7633" s="23">
        <v>9</v>
      </c>
      <c r="E7633" s="98" t="s">
        <v>49</v>
      </c>
      <c r="F7633" s="98" t="s">
        <v>53</v>
      </c>
      <c r="G7633" s="98" t="s">
        <v>4242</v>
      </c>
      <c r="H7633" s="98" t="s">
        <v>9126</v>
      </c>
      <c r="I7633" s="98" t="s">
        <v>6124</v>
      </c>
      <c r="J7633" s="99">
        <v>45467</v>
      </c>
      <c r="K7633" s="107">
        <v>5000000</v>
      </c>
      <c r="L7633" s="98" t="s">
        <v>9127</v>
      </c>
      <c r="M7633" s="23">
        <v>1080</v>
      </c>
      <c r="N7633" s="23">
        <v>1</v>
      </c>
      <c r="O7633" s="107">
        <v>5000000</v>
      </c>
      <c r="P7633" s="23">
        <v>180</v>
      </c>
      <c r="Q7633" s="23">
        <v>2</v>
      </c>
      <c r="R7633" s="23">
        <v>2</v>
      </c>
      <c r="S7633" s="23">
        <v>0</v>
      </c>
      <c r="T7633" s="47">
        <v>5</v>
      </c>
      <c r="U7633" s="98" t="s">
        <v>111</v>
      </c>
      <c r="V7633" s="98" t="s">
        <v>3139</v>
      </c>
      <c r="W7633" s="69">
        <f t="shared" si="238"/>
        <v>1.649261490652814E-2</v>
      </c>
    </row>
    <row r="7634" spans="1:23">
      <c r="A7634" s="98">
        <f t="shared" si="239"/>
        <v>1789</v>
      </c>
      <c r="B7634" s="99">
        <v>44408</v>
      </c>
      <c r="C7634" s="23">
        <v>5231</v>
      </c>
      <c r="D7634" s="23">
        <v>9</v>
      </c>
      <c r="E7634" s="98" t="s">
        <v>49</v>
      </c>
      <c r="F7634" s="98" t="s">
        <v>53</v>
      </c>
      <c r="G7634" s="98" t="s">
        <v>4242</v>
      </c>
      <c r="H7634" s="98" t="s">
        <v>9126</v>
      </c>
      <c r="I7634" s="98" t="s">
        <v>6124</v>
      </c>
      <c r="J7634" s="99">
        <v>46197</v>
      </c>
      <c r="K7634" s="107">
        <v>10000000</v>
      </c>
      <c r="L7634" s="98" t="s">
        <v>9127</v>
      </c>
      <c r="M7634" s="23">
        <v>1800</v>
      </c>
      <c r="N7634" s="23">
        <v>1</v>
      </c>
      <c r="O7634" s="107">
        <v>10000000</v>
      </c>
      <c r="P7634" s="23">
        <v>180</v>
      </c>
      <c r="Q7634" s="23">
        <v>2</v>
      </c>
      <c r="R7634" s="23">
        <v>2</v>
      </c>
      <c r="S7634" s="23">
        <v>0</v>
      </c>
      <c r="T7634" s="47">
        <v>10</v>
      </c>
      <c r="U7634" s="98" t="s">
        <v>111</v>
      </c>
      <c r="V7634" s="98" t="s">
        <v>3139</v>
      </c>
      <c r="W7634" s="69">
        <f t="shared" si="238"/>
        <v>5.572292364075325E-2</v>
      </c>
    </row>
    <row r="7635" spans="1:23">
      <c r="A7635" s="98">
        <f t="shared" si="239"/>
        <v>1789</v>
      </c>
      <c r="B7635" s="99">
        <v>44408</v>
      </c>
      <c r="C7635" s="23">
        <v>5232</v>
      </c>
      <c r="D7635" s="23">
        <v>9</v>
      </c>
      <c r="E7635" s="98" t="s">
        <v>49</v>
      </c>
      <c r="F7635" s="98" t="s">
        <v>53</v>
      </c>
      <c r="G7635" s="98" t="s">
        <v>4242</v>
      </c>
      <c r="H7635" s="98" t="s">
        <v>9126</v>
      </c>
      <c r="I7635" s="98" t="s">
        <v>6124</v>
      </c>
      <c r="J7635" s="99">
        <v>46197</v>
      </c>
      <c r="K7635" s="107">
        <v>11000000</v>
      </c>
      <c r="L7635" s="98" t="s">
        <v>9127</v>
      </c>
      <c r="M7635" s="23">
        <v>1800</v>
      </c>
      <c r="N7635" s="23">
        <v>1</v>
      </c>
      <c r="O7635" s="107">
        <v>11000000</v>
      </c>
      <c r="P7635" s="23">
        <v>180</v>
      </c>
      <c r="Q7635" s="23">
        <v>2</v>
      </c>
      <c r="R7635" s="23">
        <v>2</v>
      </c>
      <c r="S7635" s="23">
        <v>0</v>
      </c>
      <c r="T7635" s="47">
        <v>11</v>
      </c>
      <c r="U7635" s="98" t="s">
        <v>111</v>
      </c>
      <c r="V7635" s="98" t="s">
        <v>3139</v>
      </c>
      <c r="W7635" s="69">
        <f t="shared" si="238"/>
        <v>6.1295216004828568E-2</v>
      </c>
    </row>
    <row r="7636" spans="1:23">
      <c r="A7636" s="98">
        <f t="shared" si="239"/>
        <v>1789</v>
      </c>
      <c r="B7636" s="99">
        <v>44408</v>
      </c>
      <c r="C7636" s="23">
        <v>5233</v>
      </c>
      <c r="D7636" s="23">
        <v>9</v>
      </c>
      <c r="E7636" s="98" t="s">
        <v>49</v>
      </c>
      <c r="F7636" s="98" t="s">
        <v>53</v>
      </c>
      <c r="G7636" s="98" t="s">
        <v>4242</v>
      </c>
      <c r="H7636" s="98" t="s">
        <v>9126</v>
      </c>
      <c r="I7636" s="98" t="s">
        <v>6124</v>
      </c>
      <c r="J7636" s="99">
        <v>46197</v>
      </c>
      <c r="K7636" s="107">
        <v>7000000</v>
      </c>
      <c r="L7636" s="98" t="s">
        <v>9127</v>
      </c>
      <c r="M7636" s="23">
        <v>1800</v>
      </c>
      <c r="N7636" s="23">
        <v>1</v>
      </c>
      <c r="O7636" s="107">
        <v>7000000</v>
      </c>
      <c r="P7636" s="23">
        <v>180</v>
      </c>
      <c r="Q7636" s="23">
        <v>2</v>
      </c>
      <c r="R7636" s="23">
        <v>2</v>
      </c>
      <c r="S7636" s="23">
        <v>0</v>
      </c>
      <c r="T7636" s="47">
        <v>7</v>
      </c>
      <c r="U7636" s="98" t="s">
        <v>111</v>
      </c>
      <c r="V7636" s="98" t="s">
        <v>3139</v>
      </c>
      <c r="W7636" s="69">
        <f t="shared" si="238"/>
        <v>3.9006046548527268E-2</v>
      </c>
    </row>
    <row r="7637" spans="1:23">
      <c r="A7637" s="98">
        <f t="shared" si="239"/>
        <v>1424</v>
      </c>
      <c r="B7637" s="99">
        <v>44408</v>
      </c>
      <c r="C7637" s="23">
        <v>5234</v>
      </c>
      <c r="D7637" s="23">
        <v>9</v>
      </c>
      <c r="E7637" s="98" t="s">
        <v>49</v>
      </c>
      <c r="F7637" s="98" t="s">
        <v>53</v>
      </c>
      <c r="G7637" s="98" t="s">
        <v>4242</v>
      </c>
      <c r="H7637" s="98" t="s">
        <v>9126</v>
      </c>
      <c r="I7637" s="98" t="s">
        <v>6124</v>
      </c>
      <c r="J7637" s="99">
        <v>45832</v>
      </c>
      <c r="K7637" s="107">
        <v>15000000</v>
      </c>
      <c r="L7637" s="98" t="s">
        <v>9127</v>
      </c>
      <c r="M7637" s="23">
        <v>1440</v>
      </c>
      <c r="N7637" s="23">
        <v>1</v>
      </c>
      <c r="O7637" s="107">
        <v>15000000</v>
      </c>
      <c r="P7637" s="23">
        <v>180</v>
      </c>
      <c r="Q7637" s="23">
        <v>2</v>
      </c>
      <c r="R7637" s="23">
        <v>2</v>
      </c>
      <c r="S7637" s="23">
        <v>0</v>
      </c>
      <c r="T7637" s="47">
        <v>15</v>
      </c>
      <c r="U7637" s="98" t="s">
        <v>111</v>
      </c>
      <c r="V7637" s="98" t="s">
        <v>3139</v>
      </c>
      <c r="W7637" s="69">
        <f t="shared" si="238"/>
        <v>6.6531115090357154E-2</v>
      </c>
    </row>
    <row r="7638" spans="1:23">
      <c r="A7638" s="98">
        <f t="shared" si="239"/>
        <v>1789</v>
      </c>
      <c r="B7638" s="99">
        <v>44408</v>
      </c>
      <c r="C7638" s="23">
        <v>5235</v>
      </c>
      <c r="D7638" s="23">
        <v>9</v>
      </c>
      <c r="E7638" s="98" t="s">
        <v>49</v>
      </c>
      <c r="F7638" s="98" t="s">
        <v>53</v>
      </c>
      <c r="G7638" s="98" t="s">
        <v>4242</v>
      </c>
      <c r="H7638" s="98" t="s">
        <v>9126</v>
      </c>
      <c r="I7638" s="98" t="s">
        <v>6124</v>
      </c>
      <c r="J7638" s="99">
        <v>46197</v>
      </c>
      <c r="K7638" s="107">
        <v>10000000</v>
      </c>
      <c r="L7638" s="98" t="s">
        <v>9127</v>
      </c>
      <c r="M7638" s="23">
        <v>1800</v>
      </c>
      <c r="N7638" s="23">
        <v>1</v>
      </c>
      <c r="O7638" s="107">
        <v>10000000</v>
      </c>
      <c r="P7638" s="23">
        <v>180</v>
      </c>
      <c r="Q7638" s="23">
        <v>2</v>
      </c>
      <c r="R7638" s="23">
        <v>2</v>
      </c>
      <c r="S7638" s="23">
        <v>0</v>
      </c>
      <c r="T7638" s="47">
        <v>10</v>
      </c>
      <c r="U7638" s="98" t="s">
        <v>111</v>
      </c>
      <c r="V7638" s="98" t="s">
        <v>3139</v>
      </c>
      <c r="W7638" s="69">
        <f t="shared" si="238"/>
        <v>5.572292364075325E-2</v>
      </c>
    </row>
    <row r="7639" spans="1:23">
      <c r="A7639" s="98">
        <f t="shared" si="239"/>
        <v>1059</v>
      </c>
      <c r="B7639" s="99">
        <v>44408</v>
      </c>
      <c r="C7639" s="23">
        <v>5236</v>
      </c>
      <c r="D7639" s="23">
        <v>9</v>
      </c>
      <c r="E7639" s="98" t="s">
        <v>49</v>
      </c>
      <c r="F7639" s="98" t="s">
        <v>53</v>
      </c>
      <c r="G7639" s="98" t="s">
        <v>4242</v>
      </c>
      <c r="H7639" s="98" t="s">
        <v>9126</v>
      </c>
      <c r="I7639" s="98" t="s">
        <v>6124</v>
      </c>
      <c r="J7639" s="99">
        <v>45467</v>
      </c>
      <c r="K7639" s="107">
        <v>5000000</v>
      </c>
      <c r="L7639" s="98" t="s">
        <v>9127</v>
      </c>
      <c r="M7639" s="23">
        <v>1080</v>
      </c>
      <c r="N7639" s="23">
        <v>1</v>
      </c>
      <c r="O7639" s="107">
        <v>5000000</v>
      </c>
      <c r="P7639" s="23">
        <v>180</v>
      </c>
      <c r="Q7639" s="23">
        <v>2</v>
      </c>
      <c r="R7639" s="23">
        <v>2</v>
      </c>
      <c r="S7639" s="23">
        <v>0</v>
      </c>
      <c r="T7639" s="47">
        <v>5</v>
      </c>
      <c r="U7639" s="98" t="s">
        <v>111</v>
      </c>
      <c r="V7639" s="98" t="s">
        <v>3139</v>
      </c>
      <c r="W7639" s="69">
        <f t="shared" si="238"/>
        <v>1.649261490652814E-2</v>
      </c>
    </row>
    <row r="7640" spans="1:23">
      <c r="A7640" s="98">
        <f t="shared" si="239"/>
        <v>1059</v>
      </c>
      <c r="B7640" s="99">
        <v>44408</v>
      </c>
      <c r="C7640" s="23">
        <v>5237</v>
      </c>
      <c r="D7640" s="23">
        <v>9</v>
      </c>
      <c r="E7640" s="98" t="s">
        <v>49</v>
      </c>
      <c r="F7640" s="98" t="s">
        <v>53</v>
      </c>
      <c r="G7640" s="98" t="s">
        <v>4242</v>
      </c>
      <c r="H7640" s="98" t="s">
        <v>9126</v>
      </c>
      <c r="I7640" s="98" t="s">
        <v>6124</v>
      </c>
      <c r="J7640" s="99">
        <v>45467</v>
      </c>
      <c r="K7640" s="107">
        <v>7000000</v>
      </c>
      <c r="L7640" s="98" t="s">
        <v>9127</v>
      </c>
      <c r="M7640" s="23">
        <v>1080</v>
      </c>
      <c r="N7640" s="23">
        <v>1</v>
      </c>
      <c r="O7640" s="107">
        <v>7000000</v>
      </c>
      <c r="P7640" s="23">
        <v>90</v>
      </c>
      <c r="Q7640" s="23">
        <v>2</v>
      </c>
      <c r="R7640" s="23">
        <v>2</v>
      </c>
      <c r="S7640" s="23">
        <v>0</v>
      </c>
      <c r="T7640" s="47">
        <v>7</v>
      </c>
      <c r="U7640" s="98" t="s">
        <v>111</v>
      </c>
      <c r="V7640" s="98" t="s">
        <v>3139</v>
      </c>
      <c r="W7640" s="69">
        <f t="shared" si="238"/>
        <v>2.3089660869139397E-2</v>
      </c>
    </row>
    <row r="7641" spans="1:23">
      <c r="A7641" s="98">
        <f t="shared" si="239"/>
        <v>693</v>
      </c>
      <c r="B7641" s="99">
        <v>44408</v>
      </c>
      <c r="C7641" s="23">
        <v>5238</v>
      </c>
      <c r="D7641" s="23">
        <v>9</v>
      </c>
      <c r="E7641" s="98" t="s">
        <v>49</v>
      </c>
      <c r="F7641" s="98" t="s">
        <v>53</v>
      </c>
      <c r="G7641" s="98" t="s">
        <v>4242</v>
      </c>
      <c r="H7641" s="98" t="s">
        <v>9126</v>
      </c>
      <c r="I7641" s="98" t="s">
        <v>6124</v>
      </c>
      <c r="J7641" s="99">
        <v>45101</v>
      </c>
      <c r="K7641" s="107">
        <v>10000000</v>
      </c>
      <c r="L7641" s="98" t="s">
        <v>9127</v>
      </c>
      <c r="M7641" s="23">
        <v>720</v>
      </c>
      <c r="N7641" s="23">
        <v>1</v>
      </c>
      <c r="O7641" s="107">
        <v>10000000</v>
      </c>
      <c r="P7641" s="23">
        <v>180</v>
      </c>
      <c r="Q7641" s="23">
        <v>2</v>
      </c>
      <c r="R7641" s="23">
        <v>2</v>
      </c>
      <c r="S7641" s="23">
        <v>0</v>
      </c>
      <c r="T7641" s="47">
        <v>10</v>
      </c>
      <c r="U7641" s="98" t="s">
        <v>111</v>
      </c>
      <c r="V7641" s="98" t="s">
        <v>3139</v>
      </c>
      <c r="W7641" s="69">
        <f t="shared" si="238"/>
        <v>2.1585235373416434E-2</v>
      </c>
    </row>
    <row r="7642" spans="1:23">
      <c r="A7642" s="98">
        <f t="shared" si="239"/>
        <v>1789</v>
      </c>
      <c r="B7642" s="99">
        <v>44408</v>
      </c>
      <c r="C7642" s="23">
        <v>5239</v>
      </c>
      <c r="D7642" s="23">
        <v>9</v>
      </c>
      <c r="E7642" s="98" t="s">
        <v>49</v>
      </c>
      <c r="F7642" s="98" t="s">
        <v>53</v>
      </c>
      <c r="G7642" s="98" t="s">
        <v>4242</v>
      </c>
      <c r="H7642" s="98" t="s">
        <v>9126</v>
      </c>
      <c r="I7642" s="98" t="s">
        <v>6124</v>
      </c>
      <c r="J7642" s="99">
        <v>46197</v>
      </c>
      <c r="K7642" s="107">
        <v>10000000</v>
      </c>
      <c r="L7642" s="98" t="s">
        <v>9127</v>
      </c>
      <c r="M7642" s="23">
        <v>1800</v>
      </c>
      <c r="N7642" s="23">
        <v>1</v>
      </c>
      <c r="O7642" s="107">
        <v>10000000</v>
      </c>
      <c r="P7642" s="23">
        <v>30</v>
      </c>
      <c r="Q7642" s="23">
        <v>2</v>
      </c>
      <c r="R7642" s="23">
        <v>2</v>
      </c>
      <c r="S7642" s="23">
        <v>0</v>
      </c>
      <c r="T7642" s="47">
        <v>9.8333329999999997</v>
      </c>
      <c r="U7642" s="98" t="s">
        <v>111</v>
      </c>
      <c r="V7642" s="98" t="s">
        <v>3139</v>
      </c>
      <c r="W7642" s="69">
        <f t="shared" si="238"/>
        <v>5.4794206389309902E-2</v>
      </c>
    </row>
    <row r="7643" spans="1:23">
      <c r="A7643" s="98">
        <f t="shared" si="239"/>
        <v>1789</v>
      </c>
      <c r="B7643" s="99">
        <v>44408</v>
      </c>
      <c r="C7643" s="23">
        <v>5240</v>
      </c>
      <c r="D7643" s="23">
        <v>9</v>
      </c>
      <c r="E7643" s="98" t="s">
        <v>49</v>
      </c>
      <c r="F7643" s="98" t="s">
        <v>53</v>
      </c>
      <c r="G7643" s="98" t="s">
        <v>4242</v>
      </c>
      <c r="H7643" s="98" t="s">
        <v>9126</v>
      </c>
      <c r="I7643" s="98" t="s">
        <v>6124</v>
      </c>
      <c r="J7643" s="99">
        <v>46197</v>
      </c>
      <c r="K7643" s="107">
        <v>26000000</v>
      </c>
      <c r="L7643" s="98" t="s">
        <v>9127</v>
      </c>
      <c r="M7643" s="23">
        <v>1800</v>
      </c>
      <c r="N7643" s="23">
        <v>1</v>
      </c>
      <c r="O7643" s="107">
        <v>26000000</v>
      </c>
      <c r="P7643" s="23">
        <v>180</v>
      </c>
      <c r="Q7643" s="23">
        <v>2</v>
      </c>
      <c r="R7643" s="23">
        <v>2</v>
      </c>
      <c r="S7643" s="23">
        <v>0</v>
      </c>
      <c r="T7643" s="47">
        <v>26</v>
      </c>
      <c r="U7643" s="98" t="s">
        <v>111</v>
      </c>
      <c r="V7643" s="98" t="s">
        <v>3139</v>
      </c>
      <c r="W7643" s="69">
        <f t="shared" si="238"/>
        <v>0.14487960146595844</v>
      </c>
    </row>
    <row r="7644" spans="1:23">
      <c r="A7644" s="98">
        <f t="shared" si="239"/>
        <v>1059</v>
      </c>
      <c r="B7644" s="99">
        <v>44408</v>
      </c>
      <c r="C7644" s="23">
        <v>5241</v>
      </c>
      <c r="D7644" s="23">
        <v>9</v>
      </c>
      <c r="E7644" s="98" t="s">
        <v>49</v>
      </c>
      <c r="F7644" s="98" t="s">
        <v>53</v>
      </c>
      <c r="G7644" s="98" t="s">
        <v>4242</v>
      </c>
      <c r="H7644" s="98" t="s">
        <v>9126</v>
      </c>
      <c r="I7644" s="98" t="s">
        <v>6124</v>
      </c>
      <c r="J7644" s="99">
        <v>45467</v>
      </c>
      <c r="K7644" s="107">
        <v>5000000</v>
      </c>
      <c r="L7644" s="98" t="s">
        <v>9127</v>
      </c>
      <c r="M7644" s="23">
        <v>1080</v>
      </c>
      <c r="N7644" s="23">
        <v>1</v>
      </c>
      <c r="O7644" s="107">
        <v>5000000</v>
      </c>
      <c r="P7644" s="23">
        <v>180</v>
      </c>
      <c r="Q7644" s="23">
        <v>2</v>
      </c>
      <c r="R7644" s="23">
        <v>2</v>
      </c>
      <c r="S7644" s="23">
        <v>0</v>
      </c>
      <c r="T7644" s="47">
        <v>5</v>
      </c>
      <c r="U7644" s="98" t="s">
        <v>111</v>
      </c>
      <c r="V7644" s="98" t="s">
        <v>3139</v>
      </c>
      <c r="W7644" s="69">
        <f t="shared" si="238"/>
        <v>1.649261490652814E-2</v>
      </c>
    </row>
    <row r="7645" spans="1:23">
      <c r="A7645" s="98">
        <f t="shared" si="239"/>
        <v>1789</v>
      </c>
      <c r="B7645" s="99">
        <v>44408</v>
      </c>
      <c r="C7645" s="23">
        <v>5242</v>
      </c>
      <c r="D7645" s="23">
        <v>9</v>
      </c>
      <c r="E7645" s="98" t="s">
        <v>49</v>
      </c>
      <c r="F7645" s="98" t="s">
        <v>53</v>
      </c>
      <c r="G7645" s="98" t="s">
        <v>4242</v>
      </c>
      <c r="H7645" s="98" t="s">
        <v>9126</v>
      </c>
      <c r="I7645" s="98" t="s">
        <v>6124</v>
      </c>
      <c r="J7645" s="99">
        <v>46197</v>
      </c>
      <c r="K7645" s="107">
        <v>16000000</v>
      </c>
      <c r="L7645" s="98" t="s">
        <v>9127</v>
      </c>
      <c r="M7645" s="23">
        <v>1800</v>
      </c>
      <c r="N7645" s="23">
        <v>1</v>
      </c>
      <c r="O7645" s="107">
        <v>16000000</v>
      </c>
      <c r="P7645" s="23">
        <v>180</v>
      </c>
      <c r="Q7645" s="23">
        <v>2</v>
      </c>
      <c r="R7645" s="23">
        <v>2</v>
      </c>
      <c r="S7645" s="23">
        <v>0</v>
      </c>
      <c r="T7645" s="47">
        <v>16</v>
      </c>
      <c r="U7645" s="98" t="s">
        <v>111</v>
      </c>
      <c r="V7645" s="98" t="s">
        <v>3139</v>
      </c>
      <c r="W7645" s="69">
        <f t="shared" si="238"/>
        <v>8.9156677825205186E-2</v>
      </c>
    </row>
    <row r="7646" spans="1:23">
      <c r="A7646" s="98">
        <f t="shared" si="239"/>
        <v>1789</v>
      </c>
      <c r="B7646" s="99">
        <v>44408</v>
      </c>
      <c r="C7646" s="23">
        <v>5243</v>
      </c>
      <c r="D7646" s="23">
        <v>9</v>
      </c>
      <c r="E7646" s="98" t="s">
        <v>49</v>
      </c>
      <c r="F7646" s="98" t="s">
        <v>53</v>
      </c>
      <c r="G7646" s="98" t="s">
        <v>4242</v>
      </c>
      <c r="H7646" s="98" t="s">
        <v>9126</v>
      </c>
      <c r="I7646" s="98" t="s">
        <v>6124</v>
      </c>
      <c r="J7646" s="99">
        <v>46197</v>
      </c>
      <c r="K7646" s="107">
        <v>10000000</v>
      </c>
      <c r="L7646" s="98" t="s">
        <v>9127</v>
      </c>
      <c r="M7646" s="23">
        <v>1800</v>
      </c>
      <c r="N7646" s="23">
        <v>1</v>
      </c>
      <c r="O7646" s="107">
        <v>10000000</v>
      </c>
      <c r="P7646" s="23">
        <v>180</v>
      </c>
      <c r="Q7646" s="23">
        <v>2</v>
      </c>
      <c r="R7646" s="23">
        <v>2</v>
      </c>
      <c r="S7646" s="23">
        <v>0</v>
      </c>
      <c r="T7646" s="47">
        <v>10</v>
      </c>
      <c r="U7646" s="98" t="s">
        <v>111</v>
      </c>
      <c r="V7646" s="98" t="s">
        <v>3139</v>
      </c>
      <c r="W7646" s="69">
        <f t="shared" si="238"/>
        <v>5.572292364075325E-2</v>
      </c>
    </row>
    <row r="7647" spans="1:23">
      <c r="A7647" s="98">
        <f t="shared" si="239"/>
        <v>1790</v>
      </c>
      <c r="B7647" s="99">
        <v>44408</v>
      </c>
      <c r="C7647" s="23">
        <v>5244</v>
      </c>
      <c r="D7647" s="23">
        <v>9</v>
      </c>
      <c r="E7647" s="98" t="s">
        <v>49</v>
      </c>
      <c r="F7647" s="98" t="s">
        <v>53</v>
      </c>
      <c r="G7647" s="98" t="s">
        <v>4242</v>
      </c>
      <c r="H7647" s="98" t="s">
        <v>9126</v>
      </c>
      <c r="I7647" s="98" t="s">
        <v>6396</v>
      </c>
      <c r="J7647" s="99">
        <v>46198</v>
      </c>
      <c r="K7647" s="107">
        <v>7500000</v>
      </c>
      <c r="L7647" s="98" t="s">
        <v>9127</v>
      </c>
      <c r="M7647" s="23">
        <v>1800</v>
      </c>
      <c r="N7647" s="23">
        <v>1</v>
      </c>
      <c r="O7647" s="107">
        <v>7500000</v>
      </c>
      <c r="P7647" s="23">
        <v>180</v>
      </c>
      <c r="Q7647" s="23">
        <v>2</v>
      </c>
      <c r="R7647" s="23">
        <v>2</v>
      </c>
      <c r="S7647" s="23">
        <v>0</v>
      </c>
      <c r="T7647" s="47">
        <v>7.5</v>
      </c>
      <c r="U7647" s="98" t="s">
        <v>111</v>
      </c>
      <c r="V7647" s="98" t="s">
        <v>3139</v>
      </c>
      <c r="W7647" s="70">
        <f>SUM(W2:W7646)</f>
        <v>1153.1464682464054</v>
      </c>
    </row>
    <row r="7648" spans="1:23">
      <c r="A7648" s="98">
        <f t="shared" si="239"/>
        <v>1060</v>
      </c>
      <c r="B7648" s="99">
        <v>44408</v>
      </c>
      <c r="C7648" s="23">
        <v>5245</v>
      </c>
      <c r="D7648" s="23">
        <v>9</v>
      </c>
      <c r="E7648" s="98" t="s">
        <v>49</v>
      </c>
      <c r="F7648" s="98" t="s">
        <v>53</v>
      </c>
      <c r="G7648" s="98" t="s">
        <v>4242</v>
      </c>
      <c r="H7648" s="98" t="s">
        <v>9126</v>
      </c>
      <c r="I7648" s="98" t="s">
        <v>6396</v>
      </c>
      <c r="J7648" s="99">
        <v>45468</v>
      </c>
      <c r="K7648" s="107">
        <v>5000000</v>
      </c>
      <c r="L7648" s="98" t="s">
        <v>9127</v>
      </c>
      <c r="M7648" s="23">
        <v>1080</v>
      </c>
      <c r="N7648" s="23">
        <v>1</v>
      </c>
      <c r="O7648" s="107">
        <v>5000000</v>
      </c>
      <c r="P7648" s="23">
        <v>180</v>
      </c>
      <c r="Q7648" s="23">
        <v>2</v>
      </c>
      <c r="R7648" s="23">
        <v>2</v>
      </c>
      <c r="S7648" s="23">
        <v>0</v>
      </c>
      <c r="T7648" s="47">
        <v>5</v>
      </c>
      <c r="U7648" s="98" t="s">
        <v>111</v>
      </c>
      <c r="V7648" s="98" t="s">
        <v>3139</v>
      </c>
    </row>
    <row r="7649" spans="1:22">
      <c r="A7649" s="98">
        <f t="shared" si="239"/>
        <v>1790</v>
      </c>
      <c r="B7649" s="99">
        <v>44408</v>
      </c>
      <c r="C7649" s="23">
        <v>5246</v>
      </c>
      <c r="D7649" s="23">
        <v>9</v>
      </c>
      <c r="E7649" s="98" t="s">
        <v>49</v>
      </c>
      <c r="F7649" s="98" t="s">
        <v>53</v>
      </c>
      <c r="G7649" s="98" t="s">
        <v>4242</v>
      </c>
      <c r="H7649" s="98" t="s">
        <v>9126</v>
      </c>
      <c r="I7649" s="98" t="s">
        <v>6396</v>
      </c>
      <c r="J7649" s="99">
        <v>46198</v>
      </c>
      <c r="K7649" s="107">
        <v>17000000</v>
      </c>
      <c r="L7649" s="98" t="s">
        <v>9127</v>
      </c>
      <c r="M7649" s="23">
        <v>1800</v>
      </c>
      <c r="N7649" s="23">
        <v>1</v>
      </c>
      <c r="O7649" s="107">
        <v>17000000</v>
      </c>
      <c r="P7649" s="23">
        <v>180</v>
      </c>
      <c r="Q7649" s="23">
        <v>2</v>
      </c>
      <c r="R7649" s="23">
        <v>2</v>
      </c>
      <c r="S7649" s="23">
        <v>0</v>
      </c>
      <c r="T7649" s="47">
        <v>17</v>
      </c>
      <c r="U7649" s="98" t="s">
        <v>111</v>
      </c>
      <c r="V7649" s="98" t="s">
        <v>3139</v>
      </c>
    </row>
    <row r="7650" spans="1:22">
      <c r="A7650" s="98">
        <f t="shared" si="239"/>
        <v>1790</v>
      </c>
      <c r="B7650" s="99">
        <v>44408</v>
      </c>
      <c r="C7650" s="23">
        <v>5247</v>
      </c>
      <c r="D7650" s="23">
        <v>9</v>
      </c>
      <c r="E7650" s="98" t="s">
        <v>49</v>
      </c>
      <c r="F7650" s="98" t="s">
        <v>53</v>
      </c>
      <c r="G7650" s="98" t="s">
        <v>4242</v>
      </c>
      <c r="H7650" s="98" t="s">
        <v>9126</v>
      </c>
      <c r="I7650" s="98" t="s">
        <v>6396</v>
      </c>
      <c r="J7650" s="99">
        <v>46198</v>
      </c>
      <c r="K7650" s="107">
        <v>30000000</v>
      </c>
      <c r="L7650" s="98" t="s">
        <v>9127</v>
      </c>
      <c r="M7650" s="23">
        <v>1800</v>
      </c>
      <c r="N7650" s="23">
        <v>1</v>
      </c>
      <c r="O7650" s="107">
        <v>30000000</v>
      </c>
      <c r="P7650" s="23">
        <v>90</v>
      </c>
      <c r="Q7650" s="23">
        <v>2</v>
      </c>
      <c r="R7650" s="23">
        <v>2</v>
      </c>
      <c r="S7650" s="23">
        <v>0</v>
      </c>
      <c r="T7650" s="47">
        <v>30</v>
      </c>
      <c r="U7650" s="98" t="s">
        <v>111</v>
      </c>
      <c r="V7650" s="98" t="s">
        <v>3139</v>
      </c>
    </row>
    <row r="7651" spans="1:22">
      <c r="A7651" s="98">
        <f t="shared" si="239"/>
        <v>1790</v>
      </c>
      <c r="B7651" s="99">
        <v>44408</v>
      </c>
      <c r="C7651" s="23">
        <v>5248</v>
      </c>
      <c r="D7651" s="23">
        <v>9</v>
      </c>
      <c r="E7651" s="98" t="s">
        <v>49</v>
      </c>
      <c r="F7651" s="98" t="s">
        <v>53</v>
      </c>
      <c r="G7651" s="98" t="s">
        <v>4242</v>
      </c>
      <c r="H7651" s="98" t="s">
        <v>9126</v>
      </c>
      <c r="I7651" s="98" t="s">
        <v>6396</v>
      </c>
      <c r="J7651" s="99">
        <v>46198</v>
      </c>
      <c r="K7651" s="107">
        <v>20000000</v>
      </c>
      <c r="L7651" s="98" t="s">
        <v>9127</v>
      </c>
      <c r="M7651" s="23">
        <v>1800</v>
      </c>
      <c r="N7651" s="23">
        <v>1</v>
      </c>
      <c r="O7651" s="107">
        <v>20000000</v>
      </c>
      <c r="P7651" s="23">
        <v>180</v>
      </c>
      <c r="Q7651" s="23">
        <v>2</v>
      </c>
      <c r="R7651" s="23">
        <v>2</v>
      </c>
      <c r="S7651" s="23">
        <v>0</v>
      </c>
      <c r="T7651" s="47">
        <v>20</v>
      </c>
      <c r="U7651" s="98" t="s">
        <v>111</v>
      </c>
      <c r="V7651" s="98" t="s">
        <v>3139</v>
      </c>
    </row>
    <row r="7652" spans="1:22">
      <c r="A7652" s="98">
        <f t="shared" si="239"/>
        <v>329</v>
      </c>
      <c r="B7652" s="99">
        <v>44408</v>
      </c>
      <c r="C7652" s="23">
        <v>5249</v>
      </c>
      <c r="D7652" s="23">
        <v>9</v>
      </c>
      <c r="E7652" s="98" t="s">
        <v>49</v>
      </c>
      <c r="F7652" s="98" t="s">
        <v>53</v>
      </c>
      <c r="G7652" s="98" t="s">
        <v>4242</v>
      </c>
      <c r="H7652" s="98" t="s">
        <v>9126</v>
      </c>
      <c r="I7652" s="98" t="s">
        <v>6396</v>
      </c>
      <c r="J7652" s="99">
        <v>44737</v>
      </c>
      <c r="K7652" s="107">
        <v>18541185</v>
      </c>
      <c r="L7652" s="98" t="s">
        <v>9127</v>
      </c>
      <c r="M7652" s="23">
        <v>360</v>
      </c>
      <c r="N7652" s="23">
        <v>1</v>
      </c>
      <c r="O7652" s="107">
        <v>18541185</v>
      </c>
      <c r="P7652" s="23">
        <v>180</v>
      </c>
      <c r="Q7652" s="23">
        <v>2</v>
      </c>
      <c r="R7652" s="23">
        <v>2</v>
      </c>
      <c r="S7652" s="23">
        <v>0</v>
      </c>
      <c r="T7652" s="47">
        <v>18.541184999999999</v>
      </c>
      <c r="U7652" s="98" t="s">
        <v>111</v>
      </c>
      <c r="V7652" s="98" t="s">
        <v>3139</v>
      </c>
    </row>
    <row r="7653" spans="1:22">
      <c r="A7653" s="98">
        <f t="shared" si="239"/>
        <v>1790</v>
      </c>
      <c r="B7653" s="99">
        <v>44408</v>
      </c>
      <c r="C7653" s="23">
        <v>5250</v>
      </c>
      <c r="D7653" s="23">
        <v>9</v>
      </c>
      <c r="E7653" s="98" t="s">
        <v>49</v>
      </c>
      <c r="F7653" s="98" t="s">
        <v>53</v>
      </c>
      <c r="G7653" s="98" t="s">
        <v>4242</v>
      </c>
      <c r="H7653" s="98" t="s">
        <v>9126</v>
      </c>
      <c r="I7653" s="98" t="s">
        <v>6396</v>
      </c>
      <c r="J7653" s="99">
        <v>46198</v>
      </c>
      <c r="K7653" s="107">
        <v>12000000</v>
      </c>
      <c r="L7653" s="98" t="s">
        <v>9127</v>
      </c>
      <c r="M7653" s="23">
        <v>1800</v>
      </c>
      <c r="N7653" s="23">
        <v>1</v>
      </c>
      <c r="O7653" s="107">
        <v>12000000</v>
      </c>
      <c r="P7653" s="23">
        <v>180</v>
      </c>
      <c r="Q7653" s="23">
        <v>2</v>
      </c>
      <c r="R7653" s="23">
        <v>2</v>
      </c>
      <c r="S7653" s="23">
        <v>0</v>
      </c>
      <c r="T7653" s="47">
        <v>12</v>
      </c>
      <c r="U7653" s="98" t="s">
        <v>111</v>
      </c>
      <c r="V7653" s="98" t="s">
        <v>3139</v>
      </c>
    </row>
    <row r="7654" spans="1:22">
      <c r="A7654" s="98">
        <f t="shared" si="239"/>
        <v>1060</v>
      </c>
      <c r="B7654" s="99">
        <v>44408</v>
      </c>
      <c r="C7654" s="23">
        <v>5251</v>
      </c>
      <c r="D7654" s="23">
        <v>9</v>
      </c>
      <c r="E7654" s="98" t="s">
        <v>49</v>
      </c>
      <c r="F7654" s="98" t="s">
        <v>53</v>
      </c>
      <c r="G7654" s="98" t="s">
        <v>4242</v>
      </c>
      <c r="H7654" s="98" t="s">
        <v>9126</v>
      </c>
      <c r="I7654" s="98" t="s">
        <v>6396</v>
      </c>
      <c r="J7654" s="99">
        <v>45468</v>
      </c>
      <c r="K7654" s="107">
        <v>20000000</v>
      </c>
      <c r="L7654" s="98" t="s">
        <v>9127</v>
      </c>
      <c r="M7654" s="23">
        <v>1080</v>
      </c>
      <c r="N7654" s="23">
        <v>1</v>
      </c>
      <c r="O7654" s="107">
        <v>20000000</v>
      </c>
      <c r="P7654" s="23">
        <v>30</v>
      </c>
      <c r="Q7654" s="23">
        <v>2</v>
      </c>
      <c r="R7654" s="23">
        <v>2</v>
      </c>
      <c r="S7654" s="23">
        <v>0</v>
      </c>
      <c r="T7654" s="47">
        <v>19.444444000000001</v>
      </c>
      <c r="U7654" s="98" t="s">
        <v>111</v>
      </c>
      <c r="V7654" s="98" t="s">
        <v>3139</v>
      </c>
    </row>
    <row r="7655" spans="1:22">
      <c r="A7655" s="98">
        <f t="shared" si="239"/>
        <v>1790</v>
      </c>
      <c r="B7655" s="99">
        <v>44408</v>
      </c>
      <c r="C7655" s="23">
        <v>5252</v>
      </c>
      <c r="D7655" s="23">
        <v>9</v>
      </c>
      <c r="E7655" s="98" t="s">
        <v>49</v>
      </c>
      <c r="F7655" s="98" t="s">
        <v>53</v>
      </c>
      <c r="G7655" s="98" t="s">
        <v>4242</v>
      </c>
      <c r="H7655" s="98" t="s">
        <v>9126</v>
      </c>
      <c r="I7655" s="98" t="s">
        <v>6396</v>
      </c>
      <c r="J7655" s="99">
        <v>46198</v>
      </c>
      <c r="K7655" s="107">
        <v>11000000</v>
      </c>
      <c r="L7655" s="98" t="s">
        <v>9127</v>
      </c>
      <c r="M7655" s="23">
        <v>1800</v>
      </c>
      <c r="N7655" s="23">
        <v>1</v>
      </c>
      <c r="O7655" s="107">
        <v>11000000</v>
      </c>
      <c r="P7655" s="23">
        <v>180</v>
      </c>
      <c r="Q7655" s="23">
        <v>2</v>
      </c>
      <c r="R7655" s="23">
        <v>2</v>
      </c>
      <c r="S7655" s="23">
        <v>0</v>
      </c>
      <c r="T7655" s="47">
        <v>11</v>
      </c>
      <c r="U7655" s="98" t="s">
        <v>111</v>
      </c>
      <c r="V7655" s="98" t="s">
        <v>3139</v>
      </c>
    </row>
    <row r="7656" spans="1:22">
      <c r="A7656" s="98">
        <f t="shared" si="239"/>
        <v>1060</v>
      </c>
      <c r="B7656" s="99">
        <v>44408</v>
      </c>
      <c r="C7656" s="23">
        <v>5253</v>
      </c>
      <c r="D7656" s="23">
        <v>9</v>
      </c>
      <c r="E7656" s="98" t="s">
        <v>49</v>
      </c>
      <c r="F7656" s="98" t="s">
        <v>53</v>
      </c>
      <c r="G7656" s="98" t="s">
        <v>4242</v>
      </c>
      <c r="H7656" s="98" t="s">
        <v>9126</v>
      </c>
      <c r="I7656" s="98" t="s">
        <v>6396</v>
      </c>
      <c r="J7656" s="99">
        <v>45468</v>
      </c>
      <c r="K7656" s="107">
        <v>20000000</v>
      </c>
      <c r="L7656" s="98" t="s">
        <v>9127</v>
      </c>
      <c r="M7656" s="23">
        <v>1080</v>
      </c>
      <c r="N7656" s="23">
        <v>1</v>
      </c>
      <c r="O7656" s="107">
        <v>20000000</v>
      </c>
      <c r="P7656" s="23">
        <v>360</v>
      </c>
      <c r="Q7656" s="23">
        <v>2</v>
      </c>
      <c r="R7656" s="23">
        <v>2</v>
      </c>
      <c r="S7656" s="23">
        <v>0</v>
      </c>
      <c r="T7656" s="47">
        <v>20</v>
      </c>
      <c r="U7656" s="98" t="s">
        <v>111</v>
      </c>
      <c r="V7656" s="98" t="s">
        <v>3139</v>
      </c>
    </row>
    <row r="7657" spans="1:22">
      <c r="A7657" s="98">
        <f t="shared" si="239"/>
        <v>1060</v>
      </c>
      <c r="B7657" s="99">
        <v>44408</v>
      </c>
      <c r="C7657" s="23">
        <v>5254</v>
      </c>
      <c r="D7657" s="23">
        <v>9</v>
      </c>
      <c r="E7657" s="98" t="s">
        <v>49</v>
      </c>
      <c r="F7657" s="98" t="s">
        <v>53</v>
      </c>
      <c r="G7657" s="98" t="s">
        <v>4242</v>
      </c>
      <c r="H7657" s="98" t="s">
        <v>9126</v>
      </c>
      <c r="I7657" s="98" t="s">
        <v>6396</v>
      </c>
      <c r="J7657" s="99">
        <v>45468</v>
      </c>
      <c r="K7657" s="107">
        <v>10000000</v>
      </c>
      <c r="L7657" s="98" t="s">
        <v>9127</v>
      </c>
      <c r="M7657" s="23">
        <v>1080</v>
      </c>
      <c r="N7657" s="23">
        <v>1</v>
      </c>
      <c r="O7657" s="107">
        <v>10000000</v>
      </c>
      <c r="P7657" s="23">
        <v>180</v>
      </c>
      <c r="Q7657" s="23">
        <v>2</v>
      </c>
      <c r="R7657" s="23">
        <v>2</v>
      </c>
      <c r="S7657" s="23">
        <v>0</v>
      </c>
      <c r="T7657" s="47">
        <v>10</v>
      </c>
      <c r="U7657" s="98" t="s">
        <v>111</v>
      </c>
      <c r="V7657" s="98" t="s">
        <v>3139</v>
      </c>
    </row>
    <row r="7658" spans="1:22">
      <c r="A7658" s="98">
        <f t="shared" si="239"/>
        <v>1060</v>
      </c>
      <c r="B7658" s="99">
        <v>44408</v>
      </c>
      <c r="C7658" s="23">
        <v>5255</v>
      </c>
      <c r="D7658" s="23">
        <v>9</v>
      </c>
      <c r="E7658" s="98" t="s">
        <v>49</v>
      </c>
      <c r="F7658" s="98" t="s">
        <v>53</v>
      </c>
      <c r="G7658" s="98" t="s">
        <v>4242</v>
      </c>
      <c r="H7658" s="98" t="s">
        <v>9126</v>
      </c>
      <c r="I7658" s="98" t="s">
        <v>6396</v>
      </c>
      <c r="J7658" s="99">
        <v>45468</v>
      </c>
      <c r="K7658" s="107">
        <v>11000000</v>
      </c>
      <c r="L7658" s="98" t="s">
        <v>9127</v>
      </c>
      <c r="M7658" s="23">
        <v>1080</v>
      </c>
      <c r="N7658" s="23">
        <v>1</v>
      </c>
      <c r="O7658" s="107">
        <v>11000000</v>
      </c>
      <c r="P7658" s="23">
        <v>180</v>
      </c>
      <c r="Q7658" s="23">
        <v>2</v>
      </c>
      <c r="R7658" s="23">
        <v>2</v>
      </c>
      <c r="S7658" s="23">
        <v>0</v>
      </c>
      <c r="T7658" s="47">
        <v>11</v>
      </c>
      <c r="U7658" s="98" t="s">
        <v>111</v>
      </c>
      <c r="V7658" s="98" t="s">
        <v>3139</v>
      </c>
    </row>
    <row r="7659" spans="1:22">
      <c r="A7659" s="98">
        <f t="shared" si="239"/>
        <v>694</v>
      </c>
      <c r="B7659" s="99">
        <v>44408</v>
      </c>
      <c r="C7659" s="23">
        <v>5256</v>
      </c>
      <c r="D7659" s="23">
        <v>9</v>
      </c>
      <c r="E7659" s="98" t="s">
        <v>49</v>
      </c>
      <c r="F7659" s="98" t="s">
        <v>53</v>
      </c>
      <c r="G7659" s="98" t="s">
        <v>4242</v>
      </c>
      <c r="H7659" s="98" t="s">
        <v>9126</v>
      </c>
      <c r="I7659" s="98" t="s">
        <v>6396</v>
      </c>
      <c r="J7659" s="99">
        <v>45102</v>
      </c>
      <c r="K7659" s="107">
        <v>5000000</v>
      </c>
      <c r="L7659" s="98" t="s">
        <v>9127</v>
      </c>
      <c r="M7659" s="23">
        <v>720</v>
      </c>
      <c r="N7659" s="23">
        <v>1</v>
      </c>
      <c r="O7659" s="107">
        <v>5000000</v>
      </c>
      <c r="P7659" s="23">
        <v>180</v>
      </c>
      <c r="Q7659" s="23">
        <v>2</v>
      </c>
      <c r="R7659" s="23">
        <v>2</v>
      </c>
      <c r="S7659" s="23">
        <v>0</v>
      </c>
      <c r="T7659" s="47">
        <v>5</v>
      </c>
      <c r="U7659" s="98" t="s">
        <v>111</v>
      </c>
      <c r="V7659" s="98" t="s">
        <v>3139</v>
      </c>
    </row>
    <row r="7660" spans="1:22">
      <c r="A7660" s="98">
        <f t="shared" si="239"/>
        <v>1060</v>
      </c>
      <c r="B7660" s="99">
        <v>44408</v>
      </c>
      <c r="C7660" s="23">
        <v>5257</v>
      </c>
      <c r="D7660" s="23">
        <v>9</v>
      </c>
      <c r="E7660" s="98" t="s">
        <v>49</v>
      </c>
      <c r="F7660" s="98" t="s">
        <v>53</v>
      </c>
      <c r="G7660" s="98" t="s">
        <v>4242</v>
      </c>
      <c r="H7660" s="98" t="s">
        <v>9126</v>
      </c>
      <c r="I7660" s="98" t="s">
        <v>6396</v>
      </c>
      <c r="J7660" s="99">
        <v>45468</v>
      </c>
      <c r="K7660" s="107">
        <v>6000000</v>
      </c>
      <c r="L7660" s="98" t="s">
        <v>9127</v>
      </c>
      <c r="M7660" s="23">
        <v>1080</v>
      </c>
      <c r="N7660" s="23">
        <v>1</v>
      </c>
      <c r="O7660" s="107">
        <v>6000000</v>
      </c>
      <c r="P7660" s="23">
        <v>180</v>
      </c>
      <c r="Q7660" s="23">
        <v>2</v>
      </c>
      <c r="R7660" s="23">
        <v>2</v>
      </c>
      <c r="S7660" s="23">
        <v>0</v>
      </c>
      <c r="T7660" s="47">
        <v>6</v>
      </c>
      <c r="U7660" s="98" t="s">
        <v>111</v>
      </c>
      <c r="V7660" s="98" t="s">
        <v>3139</v>
      </c>
    </row>
    <row r="7661" spans="1:22">
      <c r="A7661" s="98">
        <f t="shared" si="239"/>
        <v>1060</v>
      </c>
      <c r="B7661" s="99">
        <v>44408</v>
      </c>
      <c r="C7661" s="23">
        <v>5258</v>
      </c>
      <c r="D7661" s="23">
        <v>9</v>
      </c>
      <c r="E7661" s="98" t="s">
        <v>49</v>
      </c>
      <c r="F7661" s="98" t="s">
        <v>53</v>
      </c>
      <c r="G7661" s="98" t="s">
        <v>4242</v>
      </c>
      <c r="H7661" s="98" t="s">
        <v>9126</v>
      </c>
      <c r="I7661" s="98" t="s">
        <v>6396</v>
      </c>
      <c r="J7661" s="99">
        <v>45468</v>
      </c>
      <c r="K7661" s="107">
        <v>5000000</v>
      </c>
      <c r="L7661" s="98" t="s">
        <v>9127</v>
      </c>
      <c r="M7661" s="23">
        <v>1080</v>
      </c>
      <c r="N7661" s="23">
        <v>1</v>
      </c>
      <c r="O7661" s="107">
        <v>5000000</v>
      </c>
      <c r="P7661" s="23">
        <v>180</v>
      </c>
      <c r="Q7661" s="23">
        <v>2</v>
      </c>
      <c r="R7661" s="23">
        <v>2</v>
      </c>
      <c r="S7661" s="23">
        <v>0</v>
      </c>
      <c r="T7661" s="47">
        <v>5</v>
      </c>
      <c r="U7661" s="98" t="s">
        <v>111</v>
      </c>
      <c r="V7661" s="98" t="s">
        <v>3139</v>
      </c>
    </row>
    <row r="7662" spans="1:22">
      <c r="A7662" s="98">
        <f t="shared" si="239"/>
        <v>1060</v>
      </c>
      <c r="B7662" s="99">
        <v>44408</v>
      </c>
      <c r="C7662" s="23">
        <v>5259</v>
      </c>
      <c r="D7662" s="23">
        <v>9</v>
      </c>
      <c r="E7662" s="98" t="s">
        <v>49</v>
      </c>
      <c r="F7662" s="98" t="s">
        <v>53</v>
      </c>
      <c r="G7662" s="98" t="s">
        <v>4242</v>
      </c>
      <c r="H7662" s="98" t="s">
        <v>9126</v>
      </c>
      <c r="I7662" s="98" t="s">
        <v>6396</v>
      </c>
      <c r="J7662" s="99">
        <v>45468</v>
      </c>
      <c r="K7662" s="107">
        <v>18000000</v>
      </c>
      <c r="L7662" s="98" t="s">
        <v>9127</v>
      </c>
      <c r="M7662" s="23">
        <v>1080</v>
      </c>
      <c r="N7662" s="23">
        <v>1</v>
      </c>
      <c r="O7662" s="107">
        <v>18000000</v>
      </c>
      <c r="P7662" s="23">
        <v>180</v>
      </c>
      <c r="Q7662" s="23">
        <v>2</v>
      </c>
      <c r="R7662" s="23">
        <v>2</v>
      </c>
      <c r="S7662" s="23">
        <v>0</v>
      </c>
      <c r="T7662" s="47">
        <v>18</v>
      </c>
      <c r="U7662" s="98" t="s">
        <v>111</v>
      </c>
      <c r="V7662" s="98" t="s">
        <v>3139</v>
      </c>
    </row>
    <row r="7663" spans="1:22">
      <c r="A7663" s="98">
        <f t="shared" si="239"/>
        <v>1425</v>
      </c>
      <c r="B7663" s="99">
        <v>44408</v>
      </c>
      <c r="C7663" s="23">
        <v>5260</v>
      </c>
      <c r="D7663" s="23">
        <v>9</v>
      </c>
      <c r="E7663" s="98" t="s">
        <v>49</v>
      </c>
      <c r="F7663" s="98" t="s">
        <v>53</v>
      </c>
      <c r="G7663" s="98" t="s">
        <v>4242</v>
      </c>
      <c r="H7663" s="98" t="s">
        <v>9126</v>
      </c>
      <c r="I7663" s="98" t="s">
        <v>6396</v>
      </c>
      <c r="J7663" s="99">
        <v>45833</v>
      </c>
      <c r="K7663" s="107">
        <v>20000000</v>
      </c>
      <c r="L7663" s="98" t="s">
        <v>9127</v>
      </c>
      <c r="M7663" s="23">
        <v>1440</v>
      </c>
      <c r="N7663" s="23">
        <v>1</v>
      </c>
      <c r="O7663" s="107">
        <v>20000000</v>
      </c>
      <c r="P7663" s="23">
        <v>180</v>
      </c>
      <c r="Q7663" s="23">
        <v>2</v>
      </c>
      <c r="R7663" s="23">
        <v>2</v>
      </c>
      <c r="S7663" s="23">
        <v>0</v>
      </c>
      <c r="T7663" s="47">
        <v>20</v>
      </c>
      <c r="U7663" s="98" t="s">
        <v>111</v>
      </c>
      <c r="V7663" s="98" t="s">
        <v>3139</v>
      </c>
    </row>
    <row r="7664" spans="1:22">
      <c r="A7664" s="98">
        <f t="shared" si="239"/>
        <v>1060</v>
      </c>
      <c r="B7664" s="99">
        <v>44408</v>
      </c>
      <c r="C7664" s="23">
        <v>5261</v>
      </c>
      <c r="D7664" s="23">
        <v>9</v>
      </c>
      <c r="E7664" s="98" t="s">
        <v>49</v>
      </c>
      <c r="F7664" s="98" t="s">
        <v>53</v>
      </c>
      <c r="G7664" s="98" t="s">
        <v>4242</v>
      </c>
      <c r="H7664" s="98" t="s">
        <v>9126</v>
      </c>
      <c r="I7664" s="98" t="s">
        <v>6396</v>
      </c>
      <c r="J7664" s="99">
        <v>45468</v>
      </c>
      <c r="K7664" s="107">
        <v>6000000</v>
      </c>
      <c r="L7664" s="98" t="s">
        <v>9127</v>
      </c>
      <c r="M7664" s="23">
        <v>1080</v>
      </c>
      <c r="N7664" s="23">
        <v>1</v>
      </c>
      <c r="O7664" s="107">
        <v>6000000</v>
      </c>
      <c r="P7664" s="23">
        <v>180</v>
      </c>
      <c r="Q7664" s="23">
        <v>2</v>
      </c>
      <c r="R7664" s="23">
        <v>2</v>
      </c>
      <c r="S7664" s="23">
        <v>0</v>
      </c>
      <c r="T7664" s="47">
        <v>6</v>
      </c>
      <c r="U7664" s="98" t="s">
        <v>111</v>
      </c>
      <c r="V7664" s="98" t="s">
        <v>3139</v>
      </c>
    </row>
    <row r="7665" spans="1:22">
      <c r="A7665" s="98">
        <f t="shared" si="239"/>
        <v>1790</v>
      </c>
      <c r="B7665" s="99">
        <v>44408</v>
      </c>
      <c r="C7665" s="23">
        <v>5262</v>
      </c>
      <c r="D7665" s="23">
        <v>9</v>
      </c>
      <c r="E7665" s="98" t="s">
        <v>49</v>
      </c>
      <c r="F7665" s="98" t="s">
        <v>53</v>
      </c>
      <c r="G7665" s="98" t="s">
        <v>4242</v>
      </c>
      <c r="H7665" s="98" t="s">
        <v>9126</v>
      </c>
      <c r="I7665" s="98" t="s">
        <v>6396</v>
      </c>
      <c r="J7665" s="99">
        <v>46198</v>
      </c>
      <c r="K7665" s="107">
        <v>14000000</v>
      </c>
      <c r="L7665" s="98" t="s">
        <v>9127</v>
      </c>
      <c r="M7665" s="23">
        <v>1800</v>
      </c>
      <c r="N7665" s="23">
        <v>1</v>
      </c>
      <c r="O7665" s="107">
        <v>14000000</v>
      </c>
      <c r="P7665" s="23">
        <v>180</v>
      </c>
      <c r="Q7665" s="23">
        <v>2</v>
      </c>
      <c r="R7665" s="23">
        <v>2</v>
      </c>
      <c r="S7665" s="23">
        <v>0</v>
      </c>
      <c r="T7665" s="47">
        <v>14</v>
      </c>
      <c r="U7665" s="98" t="s">
        <v>111</v>
      </c>
      <c r="V7665" s="98" t="s">
        <v>3139</v>
      </c>
    </row>
    <row r="7666" spans="1:22">
      <c r="A7666" s="98">
        <f t="shared" si="239"/>
        <v>1790</v>
      </c>
      <c r="B7666" s="99">
        <v>44408</v>
      </c>
      <c r="C7666" s="23">
        <v>5263</v>
      </c>
      <c r="D7666" s="23">
        <v>9</v>
      </c>
      <c r="E7666" s="98" t="s">
        <v>49</v>
      </c>
      <c r="F7666" s="98" t="s">
        <v>53</v>
      </c>
      <c r="G7666" s="98" t="s">
        <v>4242</v>
      </c>
      <c r="H7666" s="98" t="s">
        <v>9126</v>
      </c>
      <c r="I7666" s="98" t="s">
        <v>6396</v>
      </c>
      <c r="J7666" s="99">
        <v>46198</v>
      </c>
      <c r="K7666" s="107">
        <v>30000000</v>
      </c>
      <c r="L7666" s="98" t="s">
        <v>9127</v>
      </c>
      <c r="M7666" s="23">
        <v>1800</v>
      </c>
      <c r="N7666" s="23">
        <v>1</v>
      </c>
      <c r="O7666" s="107">
        <v>30000000</v>
      </c>
      <c r="P7666" s="23">
        <v>180</v>
      </c>
      <c r="Q7666" s="23">
        <v>2</v>
      </c>
      <c r="R7666" s="23">
        <v>2</v>
      </c>
      <c r="S7666" s="23">
        <v>0</v>
      </c>
      <c r="T7666" s="47">
        <v>30</v>
      </c>
      <c r="U7666" s="98" t="s">
        <v>111</v>
      </c>
      <c r="V7666" s="98" t="s">
        <v>3139</v>
      </c>
    </row>
    <row r="7667" spans="1:22">
      <c r="A7667" s="98">
        <f t="shared" si="239"/>
        <v>1790</v>
      </c>
      <c r="B7667" s="99">
        <v>44408</v>
      </c>
      <c r="C7667" s="23">
        <v>5264</v>
      </c>
      <c r="D7667" s="23">
        <v>9</v>
      </c>
      <c r="E7667" s="98" t="s">
        <v>49</v>
      </c>
      <c r="F7667" s="98" t="s">
        <v>53</v>
      </c>
      <c r="G7667" s="98" t="s">
        <v>4242</v>
      </c>
      <c r="H7667" s="98" t="s">
        <v>9126</v>
      </c>
      <c r="I7667" s="98" t="s">
        <v>6396</v>
      </c>
      <c r="J7667" s="99">
        <v>46198</v>
      </c>
      <c r="K7667" s="107">
        <v>14000000</v>
      </c>
      <c r="L7667" s="98" t="s">
        <v>9127</v>
      </c>
      <c r="M7667" s="23">
        <v>1800</v>
      </c>
      <c r="N7667" s="23">
        <v>1</v>
      </c>
      <c r="O7667" s="107">
        <v>14000000</v>
      </c>
      <c r="P7667" s="23">
        <v>180</v>
      </c>
      <c r="Q7667" s="23">
        <v>2</v>
      </c>
      <c r="R7667" s="23">
        <v>2</v>
      </c>
      <c r="S7667" s="23">
        <v>0</v>
      </c>
      <c r="T7667" s="47">
        <v>14</v>
      </c>
      <c r="U7667" s="98" t="s">
        <v>111</v>
      </c>
      <c r="V7667" s="98" t="s">
        <v>3139</v>
      </c>
    </row>
    <row r="7668" spans="1:22">
      <c r="A7668" s="98">
        <f t="shared" si="239"/>
        <v>329</v>
      </c>
      <c r="B7668" s="99">
        <v>44408</v>
      </c>
      <c r="C7668" s="23">
        <v>5265</v>
      </c>
      <c r="D7668" s="23">
        <v>9</v>
      </c>
      <c r="E7668" s="98" t="s">
        <v>49</v>
      </c>
      <c r="F7668" s="98" t="s">
        <v>53</v>
      </c>
      <c r="G7668" s="98" t="s">
        <v>4242</v>
      </c>
      <c r="H7668" s="98" t="s">
        <v>9126</v>
      </c>
      <c r="I7668" s="98" t="s">
        <v>6396</v>
      </c>
      <c r="J7668" s="99">
        <v>44737</v>
      </c>
      <c r="K7668" s="107">
        <v>18000000</v>
      </c>
      <c r="L7668" s="98" t="s">
        <v>9127</v>
      </c>
      <c r="M7668" s="23">
        <v>360</v>
      </c>
      <c r="N7668" s="23">
        <v>1</v>
      </c>
      <c r="O7668" s="107">
        <v>18000000</v>
      </c>
      <c r="P7668" s="23">
        <v>30</v>
      </c>
      <c r="Q7668" s="23">
        <v>2</v>
      </c>
      <c r="R7668" s="23">
        <v>2</v>
      </c>
      <c r="S7668" s="23">
        <v>0</v>
      </c>
      <c r="T7668" s="47">
        <v>16.5</v>
      </c>
      <c r="U7668" s="98" t="s">
        <v>111</v>
      </c>
      <c r="V7668" s="98" t="s">
        <v>3139</v>
      </c>
    </row>
    <row r="7669" spans="1:22">
      <c r="A7669" s="98">
        <f t="shared" si="239"/>
        <v>1425</v>
      </c>
      <c r="B7669" s="99">
        <v>44408</v>
      </c>
      <c r="C7669" s="23">
        <v>5266</v>
      </c>
      <c r="D7669" s="23">
        <v>9</v>
      </c>
      <c r="E7669" s="98" t="s">
        <v>49</v>
      </c>
      <c r="F7669" s="98" t="s">
        <v>53</v>
      </c>
      <c r="G7669" s="98" t="s">
        <v>4242</v>
      </c>
      <c r="H7669" s="98" t="s">
        <v>9126</v>
      </c>
      <c r="I7669" s="98" t="s">
        <v>6396</v>
      </c>
      <c r="J7669" s="99">
        <v>45833</v>
      </c>
      <c r="K7669" s="107">
        <v>10000000</v>
      </c>
      <c r="L7669" s="98" t="s">
        <v>9127</v>
      </c>
      <c r="M7669" s="23">
        <v>1440</v>
      </c>
      <c r="N7669" s="23">
        <v>1</v>
      </c>
      <c r="O7669" s="107">
        <v>10000000</v>
      </c>
      <c r="P7669" s="23">
        <v>360</v>
      </c>
      <c r="Q7669" s="23">
        <v>2</v>
      </c>
      <c r="R7669" s="23">
        <v>2</v>
      </c>
      <c r="S7669" s="23">
        <v>0</v>
      </c>
      <c r="T7669" s="47">
        <v>10</v>
      </c>
      <c r="U7669" s="98" t="s">
        <v>111</v>
      </c>
      <c r="V7669" s="98" t="s">
        <v>3139</v>
      </c>
    </row>
    <row r="7670" spans="1:22">
      <c r="A7670" s="98">
        <f t="shared" si="239"/>
        <v>1063</v>
      </c>
      <c r="B7670" s="99">
        <v>44408</v>
      </c>
      <c r="C7670" s="23">
        <v>5267</v>
      </c>
      <c r="D7670" s="23">
        <v>9</v>
      </c>
      <c r="E7670" s="98" t="s">
        <v>49</v>
      </c>
      <c r="F7670" s="98" t="s">
        <v>53</v>
      </c>
      <c r="G7670" s="98" t="s">
        <v>4242</v>
      </c>
      <c r="H7670" s="98" t="s">
        <v>9126</v>
      </c>
      <c r="I7670" s="98" t="s">
        <v>6049</v>
      </c>
      <c r="J7670" s="99">
        <v>45471</v>
      </c>
      <c r="K7670" s="107">
        <v>10000000</v>
      </c>
      <c r="L7670" s="98" t="s">
        <v>9127</v>
      </c>
      <c r="M7670" s="23">
        <v>1080</v>
      </c>
      <c r="N7670" s="23">
        <v>1</v>
      </c>
      <c r="O7670" s="107">
        <v>10000000</v>
      </c>
      <c r="P7670" s="23">
        <v>180</v>
      </c>
      <c r="Q7670" s="23">
        <v>2</v>
      </c>
      <c r="R7670" s="23">
        <v>2</v>
      </c>
      <c r="S7670" s="23">
        <v>0</v>
      </c>
      <c r="T7670" s="47">
        <v>10</v>
      </c>
      <c r="U7670" s="98" t="s">
        <v>111</v>
      </c>
      <c r="V7670" s="98" t="s">
        <v>3139</v>
      </c>
    </row>
    <row r="7671" spans="1:22">
      <c r="A7671" s="98">
        <f t="shared" si="239"/>
        <v>1063</v>
      </c>
      <c r="B7671" s="99">
        <v>44408</v>
      </c>
      <c r="C7671" s="23">
        <v>5268</v>
      </c>
      <c r="D7671" s="23">
        <v>9</v>
      </c>
      <c r="E7671" s="98" t="s">
        <v>49</v>
      </c>
      <c r="F7671" s="98" t="s">
        <v>53</v>
      </c>
      <c r="G7671" s="98" t="s">
        <v>4242</v>
      </c>
      <c r="H7671" s="98" t="s">
        <v>9126</v>
      </c>
      <c r="I7671" s="98" t="s">
        <v>6049</v>
      </c>
      <c r="J7671" s="99">
        <v>45471</v>
      </c>
      <c r="K7671" s="107">
        <v>7700000</v>
      </c>
      <c r="L7671" s="98" t="s">
        <v>9127</v>
      </c>
      <c r="M7671" s="23">
        <v>1080</v>
      </c>
      <c r="N7671" s="23">
        <v>1</v>
      </c>
      <c r="O7671" s="107">
        <v>7700000</v>
      </c>
      <c r="P7671" s="23">
        <v>180</v>
      </c>
      <c r="Q7671" s="23">
        <v>2</v>
      </c>
      <c r="R7671" s="23">
        <v>2</v>
      </c>
      <c r="S7671" s="23">
        <v>0</v>
      </c>
      <c r="T7671" s="47">
        <v>7.7</v>
      </c>
      <c r="U7671" s="98" t="s">
        <v>111</v>
      </c>
      <c r="V7671" s="98" t="s">
        <v>3139</v>
      </c>
    </row>
    <row r="7672" spans="1:22">
      <c r="A7672" s="98">
        <f t="shared" si="239"/>
        <v>1793</v>
      </c>
      <c r="B7672" s="99">
        <v>44408</v>
      </c>
      <c r="C7672" s="23">
        <v>5269</v>
      </c>
      <c r="D7672" s="23">
        <v>9</v>
      </c>
      <c r="E7672" s="98" t="s">
        <v>49</v>
      </c>
      <c r="F7672" s="98" t="s">
        <v>53</v>
      </c>
      <c r="G7672" s="98" t="s">
        <v>4242</v>
      </c>
      <c r="H7672" s="98" t="s">
        <v>9126</v>
      </c>
      <c r="I7672" s="98" t="s">
        <v>6049</v>
      </c>
      <c r="J7672" s="99">
        <v>46201</v>
      </c>
      <c r="K7672" s="107">
        <v>30000000</v>
      </c>
      <c r="L7672" s="98" t="s">
        <v>9127</v>
      </c>
      <c r="M7672" s="23">
        <v>1800</v>
      </c>
      <c r="N7672" s="23">
        <v>1</v>
      </c>
      <c r="O7672" s="107">
        <v>30000000</v>
      </c>
      <c r="P7672" s="23">
        <v>180</v>
      </c>
      <c r="Q7672" s="23">
        <v>2</v>
      </c>
      <c r="R7672" s="23">
        <v>2</v>
      </c>
      <c r="S7672" s="23">
        <v>0</v>
      </c>
      <c r="T7672" s="47">
        <v>30</v>
      </c>
      <c r="U7672" s="98" t="s">
        <v>111</v>
      </c>
      <c r="V7672" s="98" t="s">
        <v>3139</v>
      </c>
    </row>
    <row r="7673" spans="1:22">
      <c r="A7673" s="98">
        <f t="shared" si="239"/>
        <v>1063</v>
      </c>
      <c r="B7673" s="99">
        <v>44408</v>
      </c>
      <c r="C7673" s="23">
        <v>5270</v>
      </c>
      <c r="D7673" s="23">
        <v>9</v>
      </c>
      <c r="E7673" s="98" t="s">
        <v>49</v>
      </c>
      <c r="F7673" s="98" t="s">
        <v>53</v>
      </c>
      <c r="G7673" s="98" t="s">
        <v>4242</v>
      </c>
      <c r="H7673" s="98" t="s">
        <v>9126</v>
      </c>
      <c r="I7673" s="98" t="s">
        <v>6049</v>
      </c>
      <c r="J7673" s="99">
        <v>45471</v>
      </c>
      <c r="K7673" s="107">
        <v>12000000</v>
      </c>
      <c r="L7673" s="98" t="s">
        <v>9127</v>
      </c>
      <c r="M7673" s="23">
        <v>1080</v>
      </c>
      <c r="N7673" s="23">
        <v>1</v>
      </c>
      <c r="O7673" s="107">
        <v>12000000</v>
      </c>
      <c r="P7673" s="23">
        <v>180</v>
      </c>
      <c r="Q7673" s="23">
        <v>2</v>
      </c>
      <c r="R7673" s="23">
        <v>2</v>
      </c>
      <c r="S7673" s="23">
        <v>0</v>
      </c>
      <c r="T7673" s="47">
        <v>12</v>
      </c>
      <c r="U7673" s="98" t="s">
        <v>111</v>
      </c>
      <c r="V7673" s="98" t="s">
        <v>3139</v>
      </c>
    </row>
    <row r="7674" spans="1:22">
      <c r="A7674" s="98">
        <f t="shared" si="239"/>
        <v>1793</v>
      </c>
      <c r="B7674" s="99">
        <v>44408</v>
      </c>
      <c r="C7674" s="23">
        <v>5271</v>
      </c>
      <c r="D7674" s="23">
        <v>9</v>
      </c>
      <c r="E7674" s="98" t="s">
        <v>49</v>
      </c>
      <c r="F7674" s="98" t="s">
        <v>53</v>
      </c>
      <c r="G7674" s="98" t="s">
        <v>4242</v>
      </c>
      <c r="H7674" s="98" t="s">
        <v>9126</v>
      </c>
      <c r="I7674" s="98" t="s">
        <v>6049</v>
      </c>
      <c r="J7674" s="99">
        <v>46201</v>
      </c>
      <c r="K7674" s="107">
        <v>10000000</v>
      </c>
      <c r="L7674" s="98" t="s">
        <v>9127</v>
      </c>
      <c r="M7674" s="23">
        <v>1800</v>
      </c>
      <c r="N7674" s="23">
        <v>1</v>
      </c>
      <c r="O7674" s="107">
        <v>10000000</v>
      </c>
      <c r="P7674" s="23">
        <v>360</v>
      </c>
      <c r="Q7674" s="23">
        <v>2</v>
      </c>
      <c r="R7674" s="23">
        <v>2</v>
      </c>
      <c r="S7674" s="23">
        <v>0</v>
      </c>
      <c r="T7674" s="47">
        <v>10</v>
      </c>
      <c r="U7674" s="98" t="s">
        <v>111</v>
      </c>
      <c r="V7674" s="98" t="s">
        <v>3139</v>
      </c>
    </row>
    <row r="7675" spans="1:22">
      <c r="A7675" s="98">
        <f t="shared" si="239"/>
        <v>1063</v>
      </c>
      <c r="B7675" s="99">
        <v>44408</v>
      </c>
      <c r="C7675" s="23">
        <v>5272</v>
      </c>
      <c r="D7675" s="23">
        <v>9</v>
      </c>
      <c r="E7675" s="98" t="s">
        <v>49</v>
      </c>
      <c r="F7675" s="98" t="s">
        <v>53</v>
      </c>
      <c r="G7675" s="98" t="s">
        <v>4242</v>
      </c>
      <c r="H7675" s="98" t="s">
        <v>9126</v>
      </c>
      <c r="I7675" s="98" t="s">
        <v>6049</v>
      </c>
      <c r="J7675" s="99">
        <v>45471</v>
      </c>
      <c r="K7675" s="107">
        <v>15000000</v>
      </c>
      <c r="L7675" s="98" t="s">
        <v>9127</v>
      </c>
      <c r="M7675" s="23">
        <v>1080</v>
      </c>
      <c r="N7675" s="23">
        <v>1</v>
      </c>
      <c r="O7675" s="107">
        <v>15000000</v>
      </c>
      <c r="P7675" s="23">
        <v>180</v>
      </c>
      <c r="Q7675" s="23">
        <v>2</v>
      </c>
      <c r="R7675" s="23">
        <v>2</v>
      </c>
      <c r="S7675" s="23">
        <v>0</v>
      </c>
      <c r="T7675" s="47">
        <v>15</v>
      </c>
      <c r="U7675" s="98" t="s">
        <v>111</v>
      </c>
      <c r="V7675" s="98" t="s">
        <v>3139</v>
      </c>
    </row>
    <row r="7676" spans="1:22">
      <c r="A7676" s="98">
        <f t="shared" si="239"/>
        <v>1793</v>
      </c>
      <c r="B7676" s="99">
        <v>44408</v>
      </c>
      <c r="C7676" s="23">
        <v>5273</v>
      </c>
      <c r="D7676" s="23">
        <v>9</v>
      </c>
      <c r="E7676" s="98" t="s">
        <v>49</v>
      </c>
      <c r="F7676" s="98" t="s">
        <v>53</v>
      </c>
      <c r="G7676" s="98" t="s">
        <v>4242</v>
      </c>
      <c r="H7676" s="98" t="s">
        <v>9126</v>
      </c>
      <c r="I7676" s="98" t="s">
        <v>6049</v>
      </c>
      <c r="J7676" s="99">
        <v>46201</v>
      </c>
      <c r="K7676" s="107">
        <v>10000000</v>
      </c>
      <c r="L7676" s="98" t="s">
        <v>9127</v>
      </c>
      <c r="M7676" s="23">
        <v>1800</v>
      </c>
      <c r="N7676" s="23">
        <v>1</v>
      </c>
      <c r="O7676" s="107">
        <v>10000000</v>
      </c>
      <c r="P7676" s="23">
        <v>180</v>
      </c>
      <c r="Q7676" s="23">
        <v>2</v>
      </c>
      <c r="R7676" s="23">
        <v>2</v>
      </c>
      <c r="S7676" s="23">
        <v>0</v>
      </c>
      <c r="T7676" s="47">
        <v>10</v>
      </c>
      <c r="U7676" s="98" t="s">
        <v>111</v>
      </c>
      <c r="V7676" s="98" t="s">
        <v>3139</v>
      </c>
    </row>
    <row r="7677" spans="1:22">
      <c r="A7677" s="98">
        <f t="shared" si="239"/>
        <v>1793</v>
      </c>
      <c r="B7677" s="99">
        <v>44408</v>
      </c>
      <c r="C7677" s="23">
        <v>5274</v>
      </c>
      <c r="D7677" s="23">
        <v>9</v>
      </c>
      <c r="E7677" s="98" t="s">
        <v>49</v>
      </c>
      <c r="F7677" s="98" t="s">
        <v>53</v>
      </c>
      <c r="G7677" s="98" t="s">
        <v>4242</v>
      </c>
      <c r="H7677" s="98" t="s">
        <v>9126</v>
      </c>
      <c r="I7677" s="98" t="s">
        <v>6049</v>
      </c>
      <c r="J7677" s="99">
        <v>46201</v>
      </c>
      <c r="K7677" s="107">
        <v>10000000</v>
      </c>
      <c r="L7677" s="98" t="s">
        <v>9127</v>
      </c>
      <c r="M7677" s="23">
        <v>1800</v>
      </c>
      <c r="N7677" s="23">
        <v>1</v>
      </c>
      <c r="O7677" s="107">
        <v>10000000</v>
      </c>
      <c r="P7677" s="23">
        <v>360</v>
      </c>
      <c r="Q7677" s="23">
        <v>2</v>
      </c>
      <c r="R7677" s="23">
        <v>2</v>
      </c>
      <c r="S7677" s="23">
        <v>0</v>
      </c>
      <c r="T7677" s="47">
        <v>10</v>
      </c>
      <c r="U7677" s="98" t="s">
        <v>111</v>
      </c>
      <c r="V7677" s="98" t="s">
        <v>3139</v>
      </c>
    </row>
    <row r="7678" spans="1:22">
      <c r="A7678" s="98">
        <f t="shared" si="239"/>
        <v>1063</v>
      </c>
      <c r="B7678" s="99">
        <v>44408</v>
      </c>
      <c r="C7678" s="23">
        <v>5275</v>
      </c>
      <c r="D7678" s="23">
        <v>9</v>
      </c>
      <c r="E7678" s="98" t="s">
        <v>49</v>
      </c>
      <c r="F7678" s="98" t="s">
        <v>53</v>
      </c>
      <c r="G7678" s="98" t="s">
        <v>4242</v>
      </c>
      <c r="H7678" s="98" t="s">
        <v>9126</v>
      </c>
      <c r="I7678" s="98" t="s">
        <v>6049</v>
      </c>
      <c r="J7678" s="99">
        <v>45471</v>
      </c>
      <c r="K7678" s="107">
        <v>7000000</v>
      </c>
      <c r="L7678" s="98" t="s">
        <v>9127</v>
      </c>
      <c r="M7678" s="23">
        <v>1080</v>
      </c>
      <c r="N7678" s="23">
        <v>1</v>
      </c>
      <c r="O7678" s="107">
        <v>7000000</v>
      </c>
      <c r="P7678" s="23">
        <v>180</v>
      </c>
      <c r="Q7678" s="23">
        <v>2</v>
      </c>
      <c r="R7678" s="23">
        <v>2</v>
      </c>
      <c r="S7678" s="23">
        <v>0</v>
      </c>
      <c r="T7678" s="47">
        <v>7</v>
      </c>
      <c r="U7678" s="98" t="s">
        <v>111</v>
      </c>
      <c r="V7678" s="98" t="s">
        <v>3139</v>
      </c>
    </row>
    <row r="7679" spans="1:22">
      <c r="A7679" s="98">
        <f t="shared" si="239"/>
        <v>1063</v>
      </c>
      <c r="B7679" s="99">
        <v>44408</v>
      </c>
      <c r="C7679" s="23">
        <v>5276</v>
      </c>
      <c r="D7679" s="23">
        <v>9</v>
      </c>
      <c r="E7679" s="98" t="s">
        <v>49</v>
      </c>
      <c r="F7679" s="98" t="s">
        <v>53</v>
      </c>
      <c r="G7679" s="98" t="s">
        <v>4242</v>
      </c>
      <c r="H7679" s="98" t="s">
        <v>9126</v>
      </c>
      <c r="I7679" s="98" t="s">
        <v>6049</v>
      </c>
      <c r="J7679" s="99">
        <v>45471</v>
      </c>
      <c r="K7679" s="107">
        <v>6000000</v>
      </c>
      <c r="L7679" s="98" t="s">
        <v>9127</v>
      </c>
      <c r="M7679" s="23">
        <v>1080</v>
      </c>
      <c r="N7679" s="23">
        <v>1</v>
      </c>
      <c r="O7679" s="107">
        <v>6000000</v>
      </c>
      <c r="P7679" s="23">
        <v>180</v>
      </c>
      <c r="Q7679" s="23">
        <v>2</v>
      </c>
      <c r="R7679" s="23">
        <v>2</v>
      </c>
      <c r="S7679" s="23">
        <v>0</v>
      </c>
      <c r="T7679" s="47">
        <v>6</v>
      </c>
      <c r="U7679" s="98" t="s">
        <v>111</v>
      </c>
      <c r="V7679" s="98" t="s">
        <v>3139</v>
      </c>
    </row>
    <row r="7680" spans="1:22">
      <c r="A7680" s="98">
        <f t="shared" si="239"/>
        <v>1063</v>
      </c>
      <c r="B7680" s="99">
        <v>44408</v>
      </c>
      <c r="C7680" s="23">
        <v>5277</v>
      </c>
      <c r="D7680" s="23">
        <v>9</v>
      </c>
      <c r="E7680" s="98" t="s">
        <v>49</v>
      </c>
      <c r="F7680" s="98" t="s">
        <v>53</v>
      </c>
      <c r="G7680" s="98" t="s">
        <v>4242</v>
      </c>
      <c r="H7680" s="98" t="s">
        <v>9126</v>
      </c>
      <c r="I7680" s="98" t="s">
        <v>6049</v>
      </c>
      <c r="J7680" s="99">
        <v>45471</v>
      </c>
      <c r="K7680" s="107">
        <v>10000000</v>
      </c>
      <c r="L7680" s="98" t="s">
        <v>9127</v>
      </c>
      <c r="M7680" s="23">
        <v>1080</v>
      </c>
      <c r="N7680" s="23">
        <v>1</v>
      </c>
      <c r="O7680" s="107">
        <v>10000000</v>
      </c>
      <c r="P7680" s="23">
        <v>180</v>
      </c>
      <c r="Q7680" s="23">
        <v>2</v>
      </c>
      <c r="R7680" s="23">
        <v>2</v>
      </c>
      <c r="S7680" s="23">
        <v>0</v>
      </c>
      <c r="T7680" s="47">
        <v>10</v>
      </c>
      <c r="U7680" s="98" t="s">
        <v>111</v>
      </c>
      <c r="V7680" s="98" t="s">
        <v>3139</v>
      </c>
    </row>
    <row r="7681" spans="1:22">
      <c r="A7681" s="98">
        <f t="shared" si="239"/>
        <v>1793</v>
      </c>
      <c r="B7681" s="99">
        <v>44408</v>
      </c>
      <c r="C7681" s="23">
        <v>5278</v>
      </c>
      <c r="D7681" s="23">
        <v>9</v>
      </c>
      <c r="E7681" s="98" t="s">
        <v>49</v>
      </c>
      <c r="F7681" s="98" t="s">
        <v>53</v>
      </c>
      <c r="G7681" s="98" t="s">
        <v>4242</v>
      </c>
      <c r="H7681" s="98" t="s">
        <v>9126</v>
      </c>
      <c r="I7681" s="98" t="s">
        <v>6049</v>
      </c>
      <c r="J7681" s="99">
        <v>46201</v>
      </c>
      <c r="K7681" s="107">
        <v>10000000</v>
      </c>
      <c r="L7681" s="98" t="s">
        <v>9127</v>
      </c>
      <c r="M7681" s="23">
        <v>1800</v>
      </c>
      <c r="N7681" s="23">
        <v>1</v>
      </c>
      <c r="O7681" s="107">
        <v>10000000</v>
      </c>
      <c r="P7681" s="23">
        <v>180</v>
      </c>
      <c r="Q7681" s="23">
        <v>2</v>
      </c>
      <c r="R7681" s="23">
        <v>2</v>
      </c>
      <c r="S7681" s="23">
        <v>0</v>
      </c>
      <c r="T7681" s="47">
        <v>10</v>
      </c>
      <c r="U7681" s="98" t="s">
        <v>111</v>
      </c>
      <c r="V7681" s="98" t="s">
        <v>3139</v>
      </c>
    </row>
    <row r="7682" spans="1:22">
      <c r="A7682" s="98">
        <f t="shared" si="239"/>
        <v>1063</v>
      </c>
      <c r="B7682" s="99">
        <v>44408</v>
      </c>
      <c r="C7682" s="23">
        <v>5279</v>
      </c>
      <c r="D7682" s="23">
        <v>9</v>
      </c>
      <c r="E7682" s="98" t="s">
        <v>49</v>
      </c>
      <c r="F7682" s="98" t="s">
        <v>53</v>
      </c>
      <c r="G7682" s="98" t="s">
        <v>4242</v>
      </c>
      <c r="H7682" s="98" t="s">
        <v>9126</v>
      </c>
      <c r="I7682" s="98" t="s">
        <v>6049</v>
      </c>
      <c r="J7682" s="99">
        <v>45471</v>
      </c>
      <c r="K7682" s="107">
        <v>8000000</v>
      </c>
      <c r="L7682" s="98" t="s">
        <v>9127</v>
      </c>
      <c r="M7682" s="23">
        <v>1080</v>
      </c>
      <c r="N7682" s="23">
        <v>1</v>
      </c>
      <c r="O7682" s="107">
        <v>8000000</v>
      </c>
      <c r="P7682" s="23">
        <v>180</v>
      </c>
      <c r="Q7682" s="23">
        <v>2</v>
      </c>
      <c r="R7682" s="23">
        <v>2</v>
      </c>
      <c r="S7682" s="23">
        <v>0</v>
      </c>
      <c r="T7682" s="47">
        <v>8</v>
      </c>
      <c r="U7682" s="98" t="s">
        <v>111</v>
      </c>
      <c r="V7682" s="98" t="s">
        <v>3139</v>
      </c>
    </row>
    <row r="7683" spans="1:22">
      <c r="A7683" s="98">
        <f t="shared" ref="A7683:A7746" si="240">+J7683-B7683</f>
        <v>1063</v>
      </c>
      <c r="B7683" s="99">
        <v>44408</v>
      </c>
      <c r="C7683" s="23">
        <v>5280</v>
      </c>
      <c r="D7683" s="23">
        <v>9</v>
      </c>
      <c r="E7683" s="98" t="s">
        <v>49</v>
      </c>
      <c r="F7683" s="98" t="s">
        <v>53</v>
      </c>
      <c r="G7683" s="98" t="s">
        <v>4242</v>
      </c>
      <c r="H7683" s="98" t="s">
        <v>9126</v>
      </c>
      <c r="I7683" s="98" t="s">
        <v>6049</v>
      </c>
      <c r="J7683" s="99">
        <v>45471</v>
      </c>
      <c r="K7683" s="107">
        <v>12500000</v>
      </c>
      <c r="L7683" s="98" t="s">
        <v>9127</v>
      </c>
      <c r="M7683" s="23">
        <v>1080</v>
      </c>
      <c r="N7683" s="23">
        <v>1</v>
      </c>
      <c r="O7683" s="107">
        <v>12500000</v>
      </c>
      <c r="P7683" s="23">
        <v>180</v>
      </c>
      <c r="Q7683" s="23">
        <v>2</v>
      </c>
      <c r="R7683" s="23">
        <v>2</v>
      </c>
      <c r="S7683" s="23">
        <v>0</v>
      </c>
      <c r="T7683" s="47">
        <v>12.5</v>
      </c>
      <c r="U7683" s="98" t="s">
        <v>111</v>
      </c>
      <c r="V7683" s="98" t="s">
        <v>3139</v>
      </c>
    </row>
    <row r="7684" spans="1:22">
      <c r="A7684" s="98">
        <f t="shared" si="240"/>
        <v>1063</v>
      </c>
      <c r="B7684" s="99">
        <v>44408</v>
      </c>
      <c r="C7684" s="23">
        <v>5281</v>
      </c>
      <c r="D7684" s="23">
        <v>9</v>
      </c>
      <c r="E7684" s="98" t="s">
        <v>49</v>
      </c>
      <c r="F7684" s="98" t="s">
        <v>53</v>
      </c>
      <c r="G7684" s="98" t="s">
        <v>4242</v>
      </c>
      <c r="H7684" s="98" t="s">
        <v>9126</v>
      </c>
      <c r="I7684" s="98" t="s">
        <v>6049</v>
      </c>
      <c r="J7684" s="99">
        <v>45471</v>
      </c>
      <c r="K7684" s="107">
        <v>12000000</v>
      </c>
      <c r="L7684" s="98" t="s">
        <v>9127</v>
      </c>
      <c r="M7684" s="23">
        <v>1080</v>
      </c>
      <c r="N7684" s="23">
        <v>1</v>
      </c>
      <c r="O7684" s="107">
        <v>12000000</v>
      </c>
      <c r="P7684" s="23">
        <v>30</v>
      </c>
      <c r="Q7684" s="23">
        <v>2</v>
      </c>
      <c r="R7684" s="23">
        <v>2</v>
      </c>
      <c r="S7684" s="23">
        <v>0</v>
      </c>
      <c r="T7684" s="47">
        <v>11.666667</v>
      </c>
      <c r="U7684" s="98" t="s">
        <v>111</v>
      </c>
      <c r="V7684" s="98" t="s">
        <v>3139</v>
      </c>
    </row>
    <row r="7685" spans="1:22">
      <c r="A7685" s="98">
        <f t="shared" si="240"/>
        <v>1793</v>
      </c>
      <c r="B7685" s="99">
        <v>44408</v>
      </c>
      <c r="C7685" s="23">
        <v>5282</v>
      </c>
      <c r="D7685" s="23">
        <v>9</v>
      </c>
      <c r="E7685" s="98" t="s">
        <v>49</v>
      </c>
      <c r="F7685" s="98" t="s">
        <v>53</v>
      </c>
      <c r="G7685" s="98" t="s">
        <v>4242</v>
      </c>
      <c r="H7685" s="98" t="s">
        <v>9126</v>
      </c>
      <c r="I7685" s="98" t="s">
        <v>6049</v>
      </c>
      <c r="J7685" s="99">
        <v>46201</v>
      </c>
      <c r="K7685" s="107">
        <v>30000000</v>
      </c>
      <c r="L7685" s="98" t="s">
        <v>9127</v>
      </c>
      <c r="M7685" s="23">
        <v>1800</v>
      </c>
      <c r="N7685" s="23">
        <v>1</v>
      </c>
      <c r="O7685" s="107">
        <v>30000000</v>
      </c>
      <c r="P7685" s="23">
        <v>30</v>
      </c>
      <c r="Q7685" s="23">
        <v>2</v>
      </c>
      <c r="R7685" s="23">
        <v>2</v>
      </c>
      <c r="S7685" s="23">
        <v>0</v>
      </c>
      <c r="T7685" s="47">
        <v>29.5</v>
      </c>
      <c r="U7685" s="98" t="s">
        <v>111</v>
      </c>
      <c r="V7685" s="98" t="s">
        <v>3139</v>
      </c>
    </row>
    <row r="7686" spans="1:22">
      <c r="A7686" s="98">
        <f t="shared" si="240"/>
        <v>1793</v>
      </c>
      <c r="B7686" s="99">
        <v>44408</v>
      </c>
      <c r="C7686" s="23">
        <v>5283</v>
      </c>
      <c r="D7686" s="23">
        <v>9</v>
      </c>
      <c r="E7686" s="98" t="s">
        <v>49</v>
      </c>
      <c r="F7686" s="98" t="s">
        <v>53</v>
      </c>
      <c r="G7686" s="98" t="s">
        <v>4242</v>
      </c>
      <c r="H7686" s="98" t="s">
        <v>9126</v>
      </c>
      <c r="I7686" s="98" t="s">
        <v>6049</v>
      </c>
      <c r="J7686" s="99">
        <v>46201</v>
      </c>
      <c r="K7686" s="107">
        <v>30000000</v>
      </c>
      <c r="L7686" s="98" t="s">
        <v>9127</v>
      </c>
      <c r="M7686" s="23">
        <v>1800</v>
      </c>
      <c r="N7686" s="23">
        <v>1</v>
      </c>
      <c r="O7686" s="107">
        <v>30000000</v>
      </c>
      <c r="P7686" s="23">
        <v>180</v>
      </c>
      <c r="Q7686" s="23">
        <v>2</v>
      </c>
      <c r="R7686" s="23">
        <v>2</v>
      </c>
      <c r="S7686" s="23">
        <v>0</v>
      </c>
      <c r="T7686" s="47">
        <v>30</v>
      </c>
      <c r="U7686" s="98" t="s">
        <v>111</v>
      </c>
      <c r="V7686" s="98" t="s">
        <v>3139</v>
      </c>
    </row>
    <row r="7687" spans="1:22">
      <c r="A7687" s="98">
        <f t="shared" si="240"/>
        <v>1064</v>
      </c>
      <c r="B7687" s="99">
        <v>44408</v>
      </c>
      <c r="C7687" s="23">
        <v>5284</v>
      </c>
      <c r="D7687" s="23">
        <v>9</v>
      </c>
      <c r="E7687" s="98" t="s">
        <v>49</v>
      </c>
      <c r="F7687" s="98" t="s">
        <v>53</v>
      </c>
      <c r="G7687" s="98" t="s">
        <v>4242</v>
      </c>
      <c r="H7687" s="98" t="s">
        <v>9126</v>
      </c>
      <c r="I7687" s="98" t="s">
        <v>6100</v>
      </c>
      <c r="J7687" s="99">
        <v>45472</v>
      </c>
      <c r="K7687" s="107">
        <v>10000000</v>
      </c>
      <c r="L7687" s="98" t="s">
        <v>9127</v>
      </c>
      <c r="M7687" s="23">
        <v>1080</v>
      </c>
      <c r="N7687" s="23">
        <v>1</v>
      </c>
      <c r="O7687" s="107">
        <v>10000000</v>
      </c>
      <c r="P7687" s="23">
        <v>180</v>
      </c>
      <c r="Q7687" s="23">
        <v>2</v>
      </c>
      <c r="R7687" s="23">
        <v>2</v>
      </c>
      <c r="S7687" s="23">
        <v>0</v>
      </c>
      <c r="T7687" s="47">
        <v>10</v>
      </c>
      <c r="U7687" s="98" t="s">
        <v>111</v>
      </c>
      <c r="V7687" s="98" t="s">
        <v>3139</v>
      </c>
    </row>
    <row r="7688" spans="1:22">
      <c r="A7688" s="98">
        <f t="shared" si="240"/>
        <v>1064</v>
      </c>
      <c r="B7688" s="99">
        <v>44408</v>
      </c>
      <c r="C7688" s="23">
        <v>5285</v>
      </c>
      <c r="D7688" s="23">
        <v>9</v>
      </c>
      <c r="E7688" s="98" t="s">
        <v>49</v>
      </c>
      <c r="F7688" s="98" t="s">
        <v>53</v>
      </c>
      <c r="G7688" s="98" t="s">
        <v>4242</v>
      </c>
      <c r="H7688" s="98" t="s">
        <v>9126</v>
      </c>
      <c r="I7688" s="98" t="s">
        <v>6100</v>
      </c>
      <c r="J7688" s="99">
        <v>45472</v>
      </c>
      <c r="K7688" s="107">
        <v>10000000</v>
      </c>
      <c r="L7688" s="98" t="s">
        <v>9127</v>
      </c>
      <c r="M7688" s="23">
        <v>1080</v>
      </c>
      <c r="N7688" s="23">
        <v>1</v>
      </c>
      <c r="O7688" s="107">
        <v>10000000</v>
      </c>
      <c r="P7688" s="23">
        <v>180</v>
      </c>
      <c r="Q7688" s="23">
        <v>2</v>
      </c>
      <c r="R7688" s="23">
        <v>2</v>
      </c>
      <c r="S7688" s="23">
        <v>0</v>
      </c>
      <c r="T7688" s="47">
        <v>10</v>
      </c>
      <c r="U7688" s="98" t="s">
        <v>111</v>
      </c>
      <c r="V7688" s="98" t="s">
        <v>3139</v>
      </c>
    </row>
    <row r="7689" spans="1:22">
      <c r="A7689" s="98">
        <f t="shared" si="240"/>
        <v>1794</v>
      </c>
      <c r="B7689" s="99">
        <v>44408</v>
      </c>
      <c r="C7689" s="23">
        <v>5286</v>
      </c>
      <c r="D7689" s="23">
        <v>9</v>
      </c>
      <c r="E7689" s="98" t="s">
        <v>49</v>
      </c>
      <c r="F7689" s="98" t="s">
        <v>53</v>
      </c>
      <c r="G7689" s="98" t="s">
        <v>4242</v>
      </c>
      <c r="H7689" s="98" t="s">
        <v>9126</v>
      </c>
      <c r="I7689" s="98" t="s">
        <v>6100</v>
      </c>
      <c r="J7689" s="99">
        <v>46202</v>
      </c>
      <c r="K7689" s="107">
        <v>15000000</v>
      </c>
      <c r="L7689" s="98" t="s">
        <v>9127</v>
      </c>
      <c r="M7689" s="23">
        <v>1800</v>
      </c>
      <c r="N7689" s="23">
        <v>1</v>
      </c>
      <c r="O7689" s="107">
        <v>15000000</v>
      </c>
      <c r="P7689" s="23">
        <v>180</v>
      </c>
      <c r="Q7689" s="23">
        <v>2</v>
      </c>
      <c r="R7689" s="23">
        <v>2</v>
      </c>
      <c r="S7689" s="23">
        <v>0</v>
      </c>
      <c r="T7689" s="47">
        <v>15</v>
      </c>
      <c r="U7689" s="98" t="s">
        <v>111</v>
      </c>
      <c r="V7689" s="98" t="s">
        <v>3139</v>
      </c>
    </row>
    <row r="7690" spans="1:22">
      <c r="A7690" s="98">
        <f t="shared" si="240"/>
        <v>1064</v>
      </c>
      <c r="B7690" s="99">
        <v>44408</v>
      </c>
      <c r="C7690" s="23">
        <v>5287</v>
      </c>
      <c r="D7690" s="23">
        <v>9</v>
      </c>
      <c r="E7690" s="98" t="s">
        <v>49</v>
      </c>
      <c r="F7690" s="98" t="s">
        <v>53</v>
      </c>
      <c r="G7690" s="98" t="s">
        <v>4242</v>
      </c>
      <c r="H7690" s="98" t="s">
        <v>9126</v>
      </c>
      <c r="I7690" s="98" t="s">
        <v>6100</v>
      </c>
      <c r="J7690" s="99">
        <v>45472</v>
      </c>
      <c r="K7690" s="107">
        <v>15000000</v>
      </c>
      <c r="L7690" s="98" t="s">
        <v>9127</v>
      </c>
      <c r="M7690" s="23">
        <v>1080</v>
      </c>
      <c r="N7690" s="23">
        <v>1</v>
      </c>
      <c r="O7690" s="107">
        <v>15000000</v>
      </c>
      <c r="P7690" s="23">
        <v>180</v>
      </c>
      <c r="Q7690" s="23">
        <v>2</v>
      </c>
      <c r="R7690" s="23">
        <v>2</v>
      </c>
      <c r="S7690" s="23">
        <v>0</v>
      </c>
      <c r="T7690" s="47">
        <v>15</v>
      </c>
      <c r="U7690" s="98" t="s">
        <v>111</v>
      </c>
      <c r="V7690" s="98" t="s">
        <v>3139</v>
      </c>
    </row>
    <row r="7691" spans="1:22">
      <c r="A7691" s="98">
        <f t="shared" si="240"/>
        <v>333</v>
      </c>
      <c r="B7691" s="99">
        <v>44408</v>
      </c>
      <c r="C7691" s="23">
        <v>5288</v>
      </c>
      <c r="D7691" s="23">
        <v>9</v>
      </c>
      <c r="E7691" s="98" t="s">
        <v>49</v>
      </c>
      <c r="F7691" s="98" t="s">
        <v>53</v>
      </c>
      <c r="G7691" s="98" t="s">
        <v>4242</v>
      </c>
      <c r="H7691" s="98" t="s">
        <v>9126</v>
      </c>
      <c r="I7691" s="98" t="s">
        <v>6100</v>
      </c>
      <c r="J7691" s="99">
        <v>44741</v>
      </c>
      <c r="K7691" s="107">
        <v>20000000</v>
      </c>
      <c r="L7691" s="98" t="s">
        <v>9127</v>
      </c>
      <c r="M7691" s="23">
        <v>360</v>
      </c>
      <c r="N7691" s="23">
        <v>1</v>
      </c>
      <c r="O7691" s="107">
        <v>20000000</v>
      </c>
      <c r="P7691" s="23">
        <v>30</v>
      </c>
      <c r="Q7691" s="23">
        <v>2</v>
      </c>
      <c r="R7691" s="23">
        <v>2</v>
      </c>
      <c r="S7691" s="23">
        <v>0</v>
      </c>
      <c r="T7691" s="47">
        <v>18.333333</v>
      </c>
      <c r="U7691" s="98" t="s">
        <v>111</v>
      </c>
      <c r="V7691" s="98" t="s">
        <v>3139</v>
      </c>
    </row>
    <row r="7692" spans="1:22">
      <c r="A7692" s="98">
        <f t="shared" si="240"/>
        <v>1064</v>
      </c>
      <c r="B7692" s="99">
        <v>44408</v>
      </c>
      <c r="C7692" s="23">
        <v>5289</v>
      </c>
      <c r="D7692" s="23">
        <v>9</v>
      </c>
      <c r="E7692" s="98" t="s">
        <v>49</v>
      </c>
      <c r="F7692" s="98" t="s">
        <v>53</v>
      </c>
      <c r="G7692" s="98" t="s">
        <v>4242</v>
      </c>
      <c r="H7692" s="98" t="s">
        <v>9126</v>
      </c>
      <c r="I7692" s="98" t="s">
        <v>6100</v>
      </c>
      <c r="J7692" s="99">
        <v>45472</v>
      </c>
      <c r="K7692" s="107">
        <v>12000000</v>
      </c>
      <c r="L7692" s="98" t="s">
        <v>9127</v>
      </c>
      <c r="M7692" s="23">
        <v>1080</v>
      </c>
      <c r="N7692" s="23">
        <v>1</v>
      </c>
      <c r="O7692" s="107">
        <v>12000000</v>
      </c>
      <c r="P7692" s="23">
        <v>180</v>
      </c>
      <c r="Q7692" s="23">
        <v>2</v>
      </c>
      <c r="R7692" s="23">
        <v>2</v>
      </c>
      <c r="S7692" s="23">
        <v>0</v>
      </c>
      <c r="T7692" s="47">
        <v>12</v>
      </c>
      <c r="U7692" s="98" t="s">
        <v>111</v>
      </c>
      <c r="V7692" s="98" t="s">
        <v>3139</v>
      </c>
    </row>
    <row r="7693" spans="1:22">
      <c r="A7693" s="98">
        <f t="shared" si="240"/>
        <v>1794</v>
      </c>
      <c r="B7693" s="99">
        <v>44408</v>
      </c>
      <c r="C7693" s="23">
        <v>5290</v>
      </c>
      <c r="D7693" s="23">
        <v>9</v>
      </c>
      <c r="E7693" s="98" t="s">
        <v>49</v>
      </c>
      <c r="F7693" s="98" t="s">
        <v>53</v>
      </c>
      <c r="G7693" s="98" t="s">
        <v>4242</v>
      </c>
      <c r="H7693" s="98" t="s">
        <v>9126</v>
      </c>
      <c r="I7693" s="98" t="s">
        <v>6100</v>
      </c>
      <c r="J7693" s="99">
        <v>46202</v>
      </c>
      <c r="K7693" s="107">
        <v>25000000</v>
      </c>
      <c r="L7693" s="98" t="s">
        <v>9127</v>
      </c>
      <c r="M7693" s="23">
        <v>1800</v>
      </c>
      <c r="N7693" s="23">
        <v>1</v>
      </c>
      <c r="O7693" s="107">
        <v>25000000</v>
      </c>
      <c r="P7693" s="23">
        <v>180</v>
      </c>
      <c r="Q7693" s="23">
        <v>2</v>
      </c>
      <c r="R7693" s="23">
        <v>2</v>
      </c>
      <c r="S7693" s="23">
        <v>0</v>
      </c>
      <c r="T7693" s="47">
        <v>25.061463</v>
      </c>
      <c r="U7693" s="98" t="s">
        <v>111</v>
      </c>
      <c r="V7693" s="98" t="s">
        <v>3139</v>
      </c>
    </row>
    <row r="7694" spans="1:22">
      <c r="A7694" s="98">
        <f t="shared" si="240"/>
        <v>1064</v>
      </c>
      <c r="B7694" s="99">
        <v>44408</v>
      </c>
      <c r="C7694" s="23">
        <v>5291</v>
      </c>
      <c r="D7694" s="23">
        <v>9</v>
      </c>
      <c r="E7694" s="98" t="s">
        <v>49</v>
      </c>
      <c r="F7694" s="98" t="s">
        <v>53</v>
      </c>
      <c r="G7694" s="98" t="s">
        <v>4242</v>
      </c>
      <c r="H7694" s="98" t="s">
        <v>9126</v>
      </c>
      <c r="I7694" s="98" t="s">
        <v>6100</v>
      </c>
      <c r="J7694" s="99">
        <v>45472</v>
      </c>
      <c r="K7694" s="107">
        <v>15000000</v>
      </c>
      <c r="L7694" s="98" t="s">
        <v>9127</v>
      </c>
      <c r="M7694" s="23">
        <v>1080</v>
      </c>
      <c r="N7694" s="23">
        <v>1</v>
      </c>
      <c r="O7694" s="107">
        <v>15000000</v>
      </c>
      <c r="P7694" s="23">
        <v>180</v>
      </c>
      <c r="Q7694" s="23">
        <v>2</v>
      </c>
      <c r="R7694" s="23">
        <v>2</v>
      </c>
      <c r="S7694" s="23">
        <v>0</v>
      </c>
      <c r="T7694" s="47">
        <v>15</v>
      </c>
      <c r="U7694" s="98" t="s">
        <v>111</v>
      </c>
      <c r="V7694" s="98" t="s">
        <v>3139</v>
      </c>
    </row>
    <row r="7695" spans="1:22">
      <c r="A7695" s="98">
        <f t="shared" si="240"/>
        <v>1794</v>
      </c>
      <c r="B7695" s="99">
        <v>44408</v>
      </c>
      <c r="C7695" s="23">
        <v>5292</v>
      </c>
      <c r="D7695" s="23">
        <v>9</v>
      </c>
      <c r="E7695" s="98" t="s">
        <v>49</v>
      </c>
      <c r="F7695" s="98" t="s">
        <v>53</v>
      </c>
      <c r="G7695" s="98" t="s">
        <v>4242</v>
      </c>
      <c r="H7695" s="98" t="s">
        <v>9126</v>
      </c>
      <c r="I7695" s="98" t="s">
        <v>6100</v>
      </c>
      <c r="J7695" s="99">
        <v>46202</v>
      </c>
      <c r="K7695" s="107">
        <v>10000000</v>
      </c>
      <c r="L7695" s="98" t="s">
        <v>9127</v>
      </c>
      <c r="M7695" s="23">
        <v>1800</v>
      </c>
      <c r="N7695" s="23">
        <v>1</v>
      </c>
      <c r="O7695" s="107">
        <v>10000000</v>
      </c>
      <c r="P7695" s="23">
        <v>180</v>
      </c>
      <c r="Q7695" s="23">
        <v>2</v>
      </c>
      <c r="R7695" s="23">
        <v>2</v>
      </c>
      <c r="S7695" s="23">
        <v>0</v>
      </c>
      <c r="T7695" s="47">
        <v>10</v>
      </c>
      <c r="U7695" s="98" t="s">
        <v>111</v>
      </c>
      <c r="V7695" s="98" t="s">
        <v>3139</v>
      </c>
    </row>
    <row r="7696" spans="1:22">
      <c r="A7696" s="98">
        <f t="shared" si="240"/>
        <v>1064</v>
      </c>
      <c r="B7696" s="99">
        <v>44408</v>
      </c>
      <c r="C7696" s="23">
        <v>5293</v>
      </c>
      <c r="D7696" s="23">
        <v>9</v>
      </c>
      <c r="E7696" s="98" t="s">
        <v>49</v>
      </c>
      <c r="F7696" s="98" t="s">
        <v>53</v>
      </c>
      <c r="G7696" s="98" t="s">
        <v>4242</v>
      </c>
      <c r="H7696" s="98" t="s">
        <v>9126</v>
      </c>
      <c r="I7696" s="98" t="s">
        <v>6100</v>
      </c>
      <c r="J7696" s="99">
        <v>45472</v>
      </c>
      <c r="K7696" s="107">
        <v>7500000</v>
      </c>
      <c r="L7696" s="98" t="s">
        <v>9127</v>
      </c>
      <c r="M7696" s="23">
        <v>1080</v>
      </c>
      <c r="N7696" s="23">
        <v>1</v>
      </c>
      <c r="O7696" s="107">
        <v>7500000</v>
      </c>
      <c r="P7696" s="23">
        <v>180</v>
      </c>
      <c r="Q7696" s="23">
        <v>2</v>
      </c>
      <c r="R7696" s="23">
        <v>2</v>
      </c>
      <c r="S7696" s="23">
        <v>0</v>
      </c>
      <c r="T7696" s="47">
        <v>7.5</v>
      </c>
      <c r="U7696" s="98" t="s">
        <v>111</v>
      </c>
      <c r="V7696" s="98" t="s">
        <v>3139</v>
      </c>
    </row>
    <row r="7697" spans="1:22">
      <c r="A7697" s="98">
        <f t="shared" si="240"/>
        <v>1794</v>
      </c>
      <c r="B7697" s="99">
        <v>44408</v>
      </c>
      <c r="C7697" s="23">
        <v>5294</v>
      </c>
      <c r="D7697" s="23">
        <v>9</v>
      </c>
      <c r="E7697" s="98" t="s">
        <v>49</v>
      </c>
      <c r="F7697" s="98" t="s">
        <v>53</v>
      </c>
      <c r="G7697" s="98" t="s">
        <v>4242</v>
      </c>
      <c r="H7697" s="98" t="s">
        <v>9126</v>
      </c>
      <c r="I7697" s="98" t="s">
        <v>6100</v>
      </c>
      <c r="J7697" s="99">
        <v>46202</v>
      </c>
      <c r="K7697" s="107">
        <v>20000000</v>
      </c>
      <c r="L7697" s="98" t="s">
        <v>9127</v>
      </c>
      <c r="M7697" s="23">
        <v>1800</v>
      </c>
      <c r="N7697" s="23">
        <v>1</v>
      </c>
      <c r="O7697" s="107">
        <v>20000000</v>
      </c>
      <c r="P7697" s="23">
        <v>180</v>
      </c>
      <c r="Q7697" s="23">
        <v>2</v>
      </c>
      <c r="R7697" s="23">
        <v>2</v>
      </c>
      <c r="S7697" s="23">
        <v>0</v>
      </c>
      <c r="T7697" s="47">
        <v>20</v>
      </c>
      <c r="U7697" s="98" t="s">
        <v>111</v>
      </c>
      <c r="V7697" s="98" t="s">
        <v>3139</v>
      </c>
    </row>
    <row r="7698" spans="1:22">
      <c r="A7698" s="98">
        <f t="shared" si="240"/>
        <v>1794</v>
      </c>
      <c r="B7698" s="99">
        <v>44408</v>
      </c>
      <c r="C7698" s="23">
        <v>5295</v>
      </c>
      <c r="D7698" s="23">
        <v>9</v>
      </c>
      <c r="E7698" s="98" t="s">
        <v>49</v>
      </c>
      <c r="F7698" s="98" t="s">
        <v>53</v>
      </c>
      <c r="G7698" s="98" t="s">
        <v>4242</v>
      </c>
      <c r="H7698" s="98" t="s">
        <v>9126</v>
      </c>
      <c r="I7698" s="98" t="s">
        <v>6100</v>
      </c>
      <c r="J7698" s="99">
        <v>46202</v>
      </c>
      <c r="K7698" s="107">
        <v>12000000</v>
      </c>
      <c r="L7698" s="98" t="s">
        <v>9127</v>
      </c>
      <c r="M7698" s="23">
        <v>1800</v>
      </c>
      <c r="N7698" s="23">
        <v>1</v>
      </c>
      <c r="O7698" s="107">
        <v>12000000</v>
      </c>
      <c r="P7698" s="23">
        <v>180</v>
      </c>
      <c r="Q7698" s="23">
        <v>2</v>
      </c>
      <c r="R7698" s="23">
        <v>2</v>
      </c>
      <c r="S7698" s="23">
        <v>0</v>
      </c>
      <c r="T7698" s="47">
        <v>12</v>
      </c>
      <c r="U7698" s="98" t="s">
        <v>111</v>
      </c>
      <c r="V7698" s="98" t="s">
        <v>3139</v>
      </c>
    </row>
    <row r="7699" spans="1:22">
      <c r="A7699" s="98">
        <f t="shared" si="240"/>
        <v>1794</v>
      </c>
      <c r="B7699" s="99">
        <v>44408</v>
      </c>
      <c r="C7699" s="23">
        <v>5296</v>
      </c>
      <c r="D7699" s="23">
        <v>9</v>
      </c>
      <c r="E7699" s="98" t="s">
        <v>49</v>
      </c>
      <c r="F7699" s="98" t="s">
        <v>53</v>
      </c>
      <c r="G7699" s="98" t="s">
        <v>4242</v>
      </c>
      <c r="H7699" s="98" t="s">
        <v>9126</v>
      </c>
      <c r="I7699" s="98" t="s">
        <v>6100</v>
      </c>
      <c r="J7699" s="99">
        <v>46202</v>
      </c>
      <c r="K7699" s="107">
        <v>5000000</v>
      </c>
      <c r="L7699" s="98" t="s">
        <v>9127</v>
      </c>
      <c r="M7699" s="23">
        <v>1800</v>
      </c>
      <c r="N7699" s="23">
        <v>1</v>
      </c>
      <c r="O7699" s="107">
        <v>5000000</v>
      </c>
      <c r="P7699" s="23">
        <v>180</v>
      </c>
      <c r="Q7699" s="23">
        <v>2</v>
      </c>
      <c r="R7699" s="23">
        <v>2</v>
      </c>
      <c r="S7699" s="23">
        <v>0</v>
      </c>
      <c r="T7699" s="47">
        <v>5</v>
      </c>
      <c r="U7699" s="98" t="s">
        <v>111</v>
      </c>
      <c r="V7699" s="98" t="s">
        <v>3139</v>
      </c>
    </row>
    <row r="7700" spans="1:22">
      <c r="A7700" s="98">
        <f t="shared" si="240"/>
        <v>1794</v>
      </c>
      <c r="B7700" s="99">
        <v>44408</v>
      </c>
      <c r="C7700" s="23">
        <v>5297</v>
      </c>
      <c r="D7700" s="23">
        <v>9</v>
      </c>
      <c r="E7700" s="98" t="s">
        <v>49</v>
      </c>
      <c r="F7700" s="98" t="s">
        <v>53</v>
      </c>
      <c r="G7700" s="98" t="s">
        <v>4242</v>
      </c>
      <c r="H7700" s="98" t="s">
        <v>9126</v>
      </c>
      <c r="I7700" s="98" t="s">
        <v>6100</v>
      </c>
      <c r="J7700" s="99">
        <v>46202</v>
      </c>
      <c r="K7700" s="107">
        <v>10000000</v>
      </c>
      <c r="L7700" s="98" t="s">
        <v>9127</v>
      </c>
      <c r="M7700" s="23">
        <v>1800</v>
      </c>
      <c r="N7700" s="23">
        <v>1</v>
      </c>
      <c r="O7700" s="107">
        <v>10000000</v>
      </c>
      <c r="P7700" s="23">
        <v>180</v>
      </c>
      <c r="Q7700" s="23">
        <v>2</v>
      </c>
      <c r="R7700" s="23">
        <v>2</v>
      </c>
      <c r="S7700" s="23">
        <v>0</v>
      </c>
      <c r="T7700" s="47">
        <v>10</v>
      </c>
      <c r="U7700" s="98" t="s">
        <v>111</v>
      </c>
      <c r="V7700" s="98" t="s">
        <v>3139</v>
      </c>
    </row>
    <row r="7701" spans="1:22">
      <c r="A7701" s="98">
        <f t="shared" si="240"/>
        <v>1794</v>
      </c>
      <c r="B7701" s="99">
        <v>44408</v>
      </c>
      <c r="C7701" s="23">
        <v>5298</v>
      </c>
      <c r="D7701" s="23">
        <v>9</v>
      </c>
      <c r="E7701" s="98" t="s">
        <v>49</v>
      </c>
      <c r="F7701" s="98" t="s">
        <v>53</v>
      </c>
      <c r="G7701" s="98" t="s">
        <v>4242</v>
      </c>
      <c r="H7701" s="98" t="s">
        <v>9126</v>
      </c>
      <c r="I7701" s="98" t="s">
        <v>6100</v>
      </c>
      <c r="J7701" s="99">
        <v>46202</v>
      </c>
      <c r="K7701" s="107">
        <v>5000000</v>
      </c>
      <c r="L7701" s="98" t="s">
        <v>9127</v>
      </c>
      <c r="M7701" s="23">
        <v>1800</v>
      </c>
      <c r="N7701" s="23">
        <v>1</v>
      </c>
      <c r="O7701" s="107">
        <v>5000000</v>
      </c>
      <c r="P7701" s="23">
        <v>180</v>
      </c>
      <c r="Q7701" s="23">
        <v>2</v>
      </c>
      <c r="R7701" s="23">
        <v>2</v>
      </c>
      <c r="S7701" s="23">
        <v>0</v>
      </c>
      <c r="T7701" s="47">
        <v>5</v>
      </c>
      <c r="U7701" s="98" t="s">
        <v>111</v>
      </c>
      <c r="V7701" s="98" t="s">
        <v>3139</v>
      </c>
    </row>
    <row r="7702" spans="1:22">
      <c r="A7702" s="98">
        <f t="shared" si="240"/>
        <v>881</v>
      </c>
      <c r="B7702" s="99">
        <v>44408</v>
      </c>
      <c r="C7702" s="23">
        <v>5299</v>
      </c>
      <c r="D7702" s="23">
        <v>9</v>
      </c>
      <c r="E7702" s="98" t="s">
        <v>49</v>
      </c>
      <c r="F7702" s="98" t="s">
        <v>53</v>
      </c>
      <c r="G7702" s="98" t="s">
        <v>4242</v>
      </c>
      <c r="H7702" s="98" t="s">
        <v>9126</v>
      </c>
      <c r="I7702" s="98" t="s">
        <v>6100</v>
      </c>
      <c r="J7702" s="99">
        <v>45289</v>
      </c>
      <c r="K7702" s="107">
        <v>7500000</v>
      </c>
      <c r="L7702" s="98" t="s">
        <v>9127</v>
      </c>
      <c r="M7702" s="23">
        <v>900</v>
      </c>
      <c r="N7702" s="23">
        <v>1</v>
      </c>
      <c r="O7702" s="107">
        <v>7500000</v>
      </c>
      <c r="P7702" s="23">
        <v>180</v>
      </c>
      <c r="Q7702" s="23">
        <v>2</v>
      </c>
      <c r="R7702" s="23">
        <v>2</v>
      </c>
      <c r="S7702" s="23">
        <v>0</v>
      </c>
      <c r="T7702" s="47">
        <v>7.5</v>
      </c>
      <c r="U7702" s="98" t="s">
        <v>111</v>
      </c>
      <c r="V7702" s="98" t="s">
        <v>3139</v>
      </c>
    </row>
    <row r="7703" spans="1:22">
      <c r="A7703" s="98">
        <f t="shared" si="240"/>
        <v>1794</v>
      </c>
      <c r="B7703" s="99">
        <v>44408</v>
      </c>
      <c r="C7703" s="23">
        <v>5300</v>
      </c>
      <c r="D7703" s="23">
        <v>9</v>
      </c>
      <c r="E7703" s="98" t="s">
        <v>49</v>
      </c>
      <c r="F7703" s="98" t="s">
        <v>53</v>
      </c>
      <c r="G7703" s="98" t="s">
        <v>4242</v>
      </c>
      <c r="H7703" s="98" t="s">
        <v>9126</v>
      </c>
      <c r="I7703" s="98" t="s">
        <v>6100</v>
      </c>
      <c r="J7703" s="99">
        <v>46202</v>
      </c>
      <c r="K7703" s="107">
        <v>15000000</v>
      </c>
      <c r="L7703" s="98" t="s">
        <v>9127</v>
      </c>
      <c r="M7703" s="23">
        <v>1800</v>
      </c>
      <c r="N7703" s="23">
        <v>1</v>
      </c>
      <c r="O7703" s="107">
        <v>15000000</v>
      </c>
      <c r="P7703" s="23">
        <v>180</v>
      </c>
      <c r="Q7703" s="23">
        <v>2</v>
      </c>
      <c r="R7703" s="23">
        <v>2</v>
      </c>
      <c r="S7703" s="23">
        <v>0</v>
      </c>
      <c r="T7703" s="47">
        <v>15</v>
      </c>
      <c r="U7703" s="98" t="s">
        <v>111</v>
      </c>
      <c r="V7703" s="98" t="s">
        <v>3139</v>
      </c>
    </row>
    <row r="7704" spans="1:22">
      <c r="A7704" s="98">
        <f t="shared" si="240"/>
        <v>1795</v>
      </c>
      <c r="B7704" s="99">
        <v>44408</v>
      </c>
      <c r="C7704" s="23">
        <v>5301</v>
      </c>
      <c r="D7704" s="23">
        <v>9</v>
      </c>
      <c r="E7704" s="98" t="s">
        <v>49</v>
      </c>
      <c r="F7704" s="98" t="s">
        <v>53</v>
      </c>
      <c r="G7704" s="98" t="s">
        <v>4242</v>
      </c>
      <c r="H7704" s="98" t="s">
        <v>9126</v>
      </c>
      <c r="I7704" s="98" t="s">
        <v>6203</v>
      </c>
      <c r="J7704" s="99">
        <v>46203</v>
      </c>
      <c r="K7704" s="107">
        <v>20000000</v>
      </c>
      <c r="L7704" s="98" t="s">
        <v>9127</v>
      </c>
      <c r="M7704" s="23">
        <v>1800</v>
      </c>
      <c r="N7704" s="23">
        <v>1</v>
      </c>
      <c r="O7704" s="107">
        <v>20000000</v>
      </c>
      <c r="P7704" s="23">
        <v>180</v>
      </c>
      <c r="Q7704" s="23">
        <v>2</v>
      </c>
      <c r="R7704" s="23">
        <v>2</v>
      </c>
      <c r="S7704" s="23">
        <v>0</v>
      </c>
      <c r="T7704" s="47">
        <v>20</v>
      </c>
      <c r="U7704" s="98" t="s">
        <v>111</v>
      </c>
      <c r="V7704" s="98" t="s">
        <v>3139</v>
      </c>
    </row>
    <row r="7705" spans="1:22">
      <c r="A7705" s="98">
        <f t="shared" si="240"/>
        <v>1065</v>
      </c>
      <c r="B7705" s="99">
        <v>44408</v>
      </c>
      <c r="C7705" s="23">
        <v>5302</v>
      </c>
      <c r="D7705" s="23">
        <v>9</v>
      </c>
      <c r="E7705" s="98" t="s">
        <v>49</v>
      </c>
      <c r="F7705" s="98" t="s">
        <v>53</v>
      </c>
      <c r="G7705" s="98" t="s">
        <v>4242</v>
      </c>
      <c r="H7705" s="98" t="s">
        <v>9126</v>
      </c>
      <c r="I7705" s="98" t="s">
        <v>6203</v>
      </c>
      <c r="J7705" s="99">
        <v>45473</v>
      </c>
      <c r="K7705" s="107">
        <v>18000000</v>
      </c>
      <c r="L7705" s="98" t="s">
        <v>9127</v>
      </c>
      <c r="M7705" s="23">
        <v>1080</v>
      </c>
      <c r="N7705" s="23">
        <v>1</v>
      </c>
      <c r="O7705" s="107">
        <v>18000000</v>
      </c>
      <c r="P7705" s="23">
        <v>30</v>
      </c>
      <c r="Q7705" s="23">
        <v>2</v>
      </c>
      <c r="R7705" s="23">
        <v>2</v>
      </c>
      <c r="S7705" s="23">
        <v>0</v>
      </c>
      <c r="T7705" s="47">
        <v>17.5</v>
      </c>
      <c r="U7705" s="98" t="s">
        <v>111</v>
      </c>
      <c r="V7705" s="98" t="s">
        <v>3139</v>
      </c>
    </row>
    <row r="7706" spans="1:22">
      <c r="A7706" s="98">
        <f t="shared" si="240"/>
        <v>1795</v>
      </c>
      <c r="B7706" s="99">
        <v>44408</v>
      </c>
      <c r="C7706" s="23">
        <v>5303</v>
      </c>
      <c r="D7706" s="23">
        <v>9</v>
      </c>
      <c r="E7706" s="98" t="s">
        <v>49</v>
      </c>
      <c r="F7706" s="98" t="s">
        <v>53</v>
      </c>
      <c r="G7706" s="98" t="s">
        <v>4242</v>
      </c>
      <c r="H7706" s="98" t="s">
        <v>9126</v>
      </c>
      <c r="I7706" s="98" t="s">
        <v>6203</v>
      </c>
      <c r="J7706" s="99">
        <v>46203</v>
      </c>
      <c r="K7706" s="107">
        <v>16000000</v>
      </c>
      <c r="L7706" s="98" t="s">
        <v>9127</v>
      </c>
      <c r="M7706" s="23">
        <v>1800</v>
      </c>
      <c r="N7706" s="23">
        <v>1</v>
      </c>
      <c r="O7706" s="107">
        <v>16000000</v>
      </c>
      <c r="P7706" s="23">
        <v>180</v>
      </c>
      <c r="Q7706" s="23">
        <v>2</v>
      </c>
      <c r="R7706" s="23">
        <v>2</v>
      </c>
      <c r="S7706" s="23">
        <v>0</v>
      </c>
      <c r="T7706" s="47">
        <v>16</v>
      </c>
      <c r="U7706" s="98" t="s">
        <v>111</v>
      </c>
      <c r="V7706" s="98" t="s">
        <v>3139</v>
      </c>
    </row>
    <row r="7707" spans="1:22">
      <c r="A7707" s="98">
        <f t="shared" si="240"/>
        <v>1795</v>
      </c>
      <c r="B7707" s="99">
        <v>44408</v>
      </c>
      <c r="C7707" s="23">
        <v>5304</v>
      </c>
      <c r="D7707" s="23">
        <v>9</v>
      </c>
      <c r="E7707" s="98" t="s">
        <v>49</v>
      </c>
      <c r="F7707" s="98" t="s">
        <v>53</v>
      </c>
      <c r="G7707" s="98" t="s">
        <v>4242</v>
      </c>
      <c r="H7707" s="98" t="s">
        <v>9126</v>
      </c>
      <c r="I7707" s="98" t="s">
        <v>6203</v>
      </c>
      <c r="J7707" s="99">
        <v>46203</v>
      </c>
      <c r="K7707" s="107">
        <v>10000000</v>
      </c>
      <c r="L7707" s="98" t="s">
        <v>9127</v>
      </c>
      <c r="M7707" s="23">
        <v>1800</v>
      </c>
      <c r="N7707" s="23">
        <v>1</v>
      </c>
      <c r="O7707" s="107">
        <v>10000000</v>
      </c>
      <c r="P7707" s="23">
        <v>180</v>
      </c>
      <c r="Q7707" s="23">
        <v>2</v>
      </c>
      <c r="R7707" s="23">
        <v>2</v>
      </c>
      <c r="S7707" s="23">
        <v>0</v>
      </c>
      <c r="T7707" s="47">
        <v>10</v>
      </c>
      <c r="U7707" s="98" t="s">
        <v>111</v>
      </c>
      <c r="V7707" s="98" t="s">
        <v>3139</v>
      </c>
    </row>
    <row r="7708" spans="1:22">
      <c r="A7708" s="98">
        <f t="shared" si="240"/>
        <v>1065</v>
      </c>
      <c r="B7708" s="99">
        <v>44408</v>
      </c>
      <c r="C7708" s="23">
        <v>5305</v>
      </c>
      <c r="D7708" s="23">
        <v>9</v>
      </c>
      <c r="E7708" s="98" t="s">
        <v>49</v>
      </c>
      <c r="F7708" s="98" t="s">
        <v>53</v>
      </c>
      <c r="G7708" s="98" t="s">
        <v>4242</v>
      </c>
      <c r="H7708" s="98" t="s">
        <v>9126</v>
      </c>
      <c r="I7708" s="98" t="s">
        <v>6203</v>
      </c>
      <c r="J7708" s="99">
        <v>45473</v>
      </c>
      <c r="K7708" s="107">
        <v>20000000</v>
      </c>
      <c r="L7708" s="98" t="s">
        <v>9127</v>
      </c>
      <c r="M7708" s="23">
        <v>1080</v>
      </c>
      <c r="N7708" s="23">
        <v>1</v>
      </c>
      <c r="O7708" s="107">
        <v>20000000</v>
      </c>
      <c r="P7708" s="23">
        <v>30</v>
      </c>
      <c r="Q7708" s="23">
        <v>2</v>
      </c>
      <c r="R7708" s="23">
        <v>2</v>
      </c>
      <c r="S7708" s="23">
        <v>0</v>
      </c>
      <c r="T7708" s="47">
        <v>19.444444000000001</v>
      </c>
      <c r="U7708" s="98" t="s">
        <v>111</v>
      </c>
      <c r="V7708" s="98" t="s">
        <v>3139</v>
      </c>
    </row>
    <row r="7709" spans="1:22">
      <c r="A7709" s="98">
        <f t="shared" si="240"/>
        <v>1795</v>
      </c>
      <c r="B7709" s="99">
        <v>44408</v>
      </c>
      <c r="C7709" s="23">
        <v>5306</v>
      </c>
      <c r="D7709" s="23">
        <v>9</v>
      </c>
      <c r="E7709" s="98" t="s">
        <v>49</v>
      </c>
      <c r="F7709" s="98" t="s">
        <v>53</v>
      </c>
      <c r="G7709" s="98" t="s">
        <v>4242</v>
      </c>
      <c r="H7709" s="98" t="s">
        <v>9126</v>
      </c>
      <c r="I7709" s="98" t="s">
        <v>6203</v>
      </c>
      <c r="J7709" s="99">
        <v>46203</v>
      </c>
      <c r="K7709" s="107">
        <v>10000000</v>
      </c>
      <c r="L7709" s="98" t="s">
        <v>9127</v>
      </c>
      <c r="M7709" s="23">
        <v>1800</v>
      </c>
      <c r="N7709" s="23">
        <v>1</v>
      </c>
      <c r="O7709" s="107">
        <v>10000000</v>
      </c>
      <c r="P7709" s="23">
        <v>180</v>
      </c>
      <c r="Q7709" s="23">
        <v>2</v>
      </c>
      <c r="R7709" s="23">
        <v>2</v>
      </c>
      <c r="S7709" s="23">
        <v>0</v>
      </c>
      <c r="T7709" s="47">
        <v>10</v>
      </c>
      <c r="U7709" s="98" t="s">
        <v>111</v>
      </c>
      <c r="V7709" s="98" t="s">
        <v>3139</v>
      </c>
    </row>
    <row r="7710" spans="1:22">
      <c r="A7710" s="98">
        <f t="shared" si="240"/>
        <v>1795</v>
      </c>
      <c r="B7710" s="99">
        <v>44408</v>
      </c>
      <c r="C7710" s="23">
        <v>5307</v>
      </c>
      <c r="D7710" s="23">
        <v>9</v>
      </c>
      <c r="E7710" s="98" t="s">
        <v>49</v>
      </c>
      <c r="F7710" s="98" t="s">
        <v>53</v>
      </c>
      <c r="G7710" s="98" t="s">
        <v>4242</v>
      </c>
      <c r="H7710" s="98" t="s">
        <v>9126</v>
      </c>
      <c r="I7710" s="98" t="s">
        <v>6203</v>
      </c>
      <c r="J7710" s="99">
        <v>46203</v>
      </c>
      <c r="K7710" s="107">
        <v>15000000</v>
      </c>
      <c r="L7710" s="98" t="s">
        <v>9127</v>
      </c>
      <c r="M7710" s="23">
        <v>1800</v>
      </c>
      <c r="N7710" s="23">
        <v>1</v>
      </c>
      <c r="O7710" s="107">
        <v>15000000</v>
      </c>
      <c r="P7710" s="23">
        <v>180</v>
      </c>
      <c r="Q7710" s="23">
        <v>2</v>
      </c>
      <c r="R7710" s="23">
        <v>2</v>
      </c>
      <c r="S7710" s="23">
        <v>0</v>
      </c>
      <c r="T7710" s="47">
        <v>15</v>
      </c>
      <c r="U7710" s="98" t="s">
        <v>111</v>
      </c>
      <c r="V7710" s="98" t="s">
        <v>3139</v>
      </c>
    </row>
    <row r="7711" spans="1:22">
      <c r="A7711" s="98">
        <f t="shared" si="240"/>
        <v>1065</v>
      </c>
      <c r="B7711" s="99">
        <v>44408</v>
      </c>
      <c r="C7711" s="23">
        <v>5308</v>
      </c>
      <c r="D7711" s="23">
        <v>9</v>
      </c>
      <c r="E7711" s="98" t="s">
        <v>49</v>
      </c>
      <c r="F7711" s="98" t="s">
        <v>53</v>
      </c>
      <c r="G7711" s="98" t="s">
        <v>4242</v>
      </c>
      <c r="H7711" s="98" t="s">
        <v>9126</v>
      </c>
      <c r="I7711" s="98" t="s">
        <v>6203</v>
      </c>
      <c r="J7711" s="99">
        <v>45473</v>
      </c>
      <c r="K7711" s="107">
        <v>10000000</v>
      </c>
      <c r="L7711" s="98" t="s">
        <v>9127</v>
      </c>
      <c r="M7711" s="23">
        <v>1080</v>
      </c>
      <c r="N7711" s="23">
        <v>1</v>
      </c>
      <c r="O7711" s="107">
        <v>10000000</v>
      </c>
      <c r="P7711" s="23">
        <v>180</v>
      </c>
      <c r="Q7711" s="23">
        <v>2</v>
      </c>
      <c r="R7711" s="23">
        <v>2</v>
      </c>
      <c r="S7711" s="23">
        <v>0</v>
      </c>
      <c r="T7711" s="47">
        <v>10</v>
      </c>
      <c r="U7711" s="98" t="s">
        <v>111</v>
      </c>
      <c r="V7711" s="98" t="s">
        <v>3139</v>
      </c>
    </row>
    <row r="7712" spans="1:22">
      <c r="A7712" s="98">
        <f t="shared" si="240"/>
        <v>1795</v>
      </c>
      <c r="B7712" s="99">
        <v>44408</v>
      </c>
      <c r="C7712" s="23">
        <v>5309</v>
      </c>
      <c r="D7712" s="23">
        <v>9</v>
      </c>
      <c r="E7712" s="98" t="s">
        <v>49</v>
      </c>
      <c r="F7712" s="98" t="s">
        <v>53</v>
      </c>
      <c r="G7712" s="98" t="s">
        <v>4242</v>
      </c>
      <c r="H7712" s="98" t="s">
        <v>9126</v>
      </c>
      <c r="I7712" s="98" t="s">
        <v>6203</v>
      </c>
      <c r="J7712" s="99">
        <v>46203</v>
      </c>
      <c r="K7712" s="107">
        <v>30000000</v>
      </c>
      <c r="L7712" s="98" t="s">
        <v>9127</v>
      </c>
      <c r="M7712" s="23">
        <v>1800</v>
      </c>
      <c r="N7712" s="23">
        <v>1</v>
      </c>
      <c r="O7712" s="107">
        <v>30000000</v>
      </c>
      <c r="P7712" s="23">
        <v>180</v>
      </c>
      <c r="Q7712" s="23">
        <v>2</v>
      </c>
      <c r="R7712" s="23">
        <v>2</v>
      </c>
      <c r="S7712" s="23">
        <v>0</v>
      </c>
      <c r="T7712" s="47">
        <v>30.069185999999998</v>
      </c>
      <c r="U7712" s="98" t="s">
        <v>111</v>
      </c>
      <c r="V7712" s="98" t="s">
        <v>3139</v>
      </c>
    </row>
    <row r="7713" spans="1:22">
      <c r="A7713" s="98">
        <f t="shared" si="240"/>
        <v>1065</v>
      </c>
      <c r="B7713" s="99">
        <v>44408</v>
      </c>
      <c r="C7713" s="23">
        <v>5310</v>
      </c>
      <c r="D7713" s="23">
        <v>9</v>
      </c>
      <c r="E7713" s="98" t="s">
        <v>49</v>
      </c>
      <c r="F7713" s="98" t="s">
        <v>53</v>
      </c>
      <c r="G7713" s="98" t="s">
        <v>4242</v>
      </c>
      <c r="H7713" s="98" t="s">
        <v>9126</v>
      </c>
      <c r="I7713" s="98" t="s">
        <v>6203</v>
      </c>
      <c r="J7713" s="99">
        <v>45473</v>
      </c>
      <c r="K7713" s="107">
        <v>20000000</v>
      </c>
      <c r="L7713" s="98" t="s">
        <v>9127</v>
      </c>
      <c r="M7713" s="23">
        <v>1080</v>
      </c>
      <c r="N7713" s="23">
        <v>1</v>
      </c>
      <c r="O7713" s="107">
        <v>20000000</v>
      </c>
      <c r="P7713" s="23">
        <v>360</v>
      </c>
      <c r="Q7713" s="23">
        <v>2</v>
      </c>
      <c r="R7713" s="23">
        <v>2</v>
      </c>
      <c r="S7713" s="23">
        <v>0</v>
      </c>
      <c r="T7713" s="47">
        <v>20</v>
      </c>
      <c r="U7713" s="98" t="s">
        <v>111</v>
      </c>
      <c r="V7713" s="98" t="s">
        <v>3139</v>
      </c>
    </row>
    <row r="7714" spans="1:22">
      <c r="A7714" s="98">
        <f t="shared" si="240"/>
        <v>1795</v>
      </c>
      <c r="B7714" s="99">
        <v>44408</v>
      </c>
      <c r="C7714" s="23">
        <v>5311</v>
      </c>
      <c r="D7714" s="23">
        <v>9</v>
      </c>
      <c r="E7714" s="98" t="s">
        <v>49</v>
      </c>
      <c r="F7714" s="98" t="s">
        <v>53</v>
      </c>
      <c r="G7714" s="98" t="s">
        <v>4242</v>
      </c>
      <c r="H7714" s="98" t="s">
        <v>9126</v>
      </c>
      <c r="I7714" s="98" t="s">
        <v>6203</v>
      </c>
      <c r="J7714" s="99">
        <v>46203</v>
      </c>
      <c r="K7714" s="107">
        <v>15000000</v>
      </c>
      <c r="L7714" s="98" t="s">
        <v>9127</v>
      </c>
      <c r="M7714" s="23">
        <v>1800</v>
      </c>
      <c r="N7714" s="23">
        <v>1</v>
      </c>
      <c r="O7714" s="107">
        <v>15000000</v>
      </c>
      <c r="P7714" s="23">
        <v>360</v>
      </c>
      <c r="Q7714" s="23">
        <v>2</v>
      </c>
      <c r="R7714" s="23">
        <v>2</v>
      </c>
      <c r="S7714" s="23">
        <v>0</v>
      </c>
      <c r="T7714" s="47">
        <v>15</v>
      </c>
      <c r="U7714" s="98" t="s">
        <v>111</v>
      </c>
      <c r="V7714" s="98" t="s">
        <v>3139</v>
      </c>
    </row>
    <row r="7715" spans="1:22">
      <c r="A7715" s="98">
        <f t="shared" si="240"/>
        <v>1795</v>
      </c>
      <c r="B7715" s="99">
        <v>44408</v>
      </c>
      <c r="C7715" s="23">
        <v>5312</v>
      </c>
      <c r="D7715" s="23">
        <v>9</v>
      </c>
      <c r="E7715" s="98" t="s">
        <v>49</v>
      </c>
      <c r="F7715" s="98" t="s">
        <v>53</v>
      </c>
      <c r="G7715" s="98" t="s">
        <v>4242</v>
      </c>
      <c r="H7715" s="98" t="s">
        <v>9126</v>
      </c>
      <c r="I7715" s="98" t="s">
        <v>6203</v>
      </c>
      <c r="J7715" s="99">
        <v>46203</v>
      </c>
      <c r="K7715" s="107">
        <v>30000000</v>
      </c>
      <c r="L7715" s="98" t="s">
        <v>9127</v>
      </c>
      <c r="M7715" s="23">
        <v>1800</v>
      </c>
      <c r="N7715" s="23">
        <v>1</v>
      </c>
      <c r="O7715" s="107">
        <v>30000000</v>
      </c>
      <c r="P7715" s="23">
        <v>180</v>
      </c>
      <c r="Q7715" s="23">
        <v>2</v>
      </c>
      <c r="R7715" s="23">
        <v>2</v>
      </c>
      <c r="S7715" s="23">
        <v>0</v>
      </c>
      <c r="T7715" s="47">
        <v>30.069185999999998</v>
      </c>
      <c r="U7715" s="98" t="s">
        <v>111</v>
      </c>
      <c r="V7715" s="98" t="s">
        <v>3139</v>
      </c>
    </row>
    <row r="7716" spans="1:22">
      <c r="A7716" s="98">
        <f t="shared" si="240"/>
        <v>1795</v>
      </c>
      <c r="B7716" s="99">
        <v>44408</v>
      </c>
      <c r="C7716" s="23">
        <v>5313</v>
      </c>
      <c r="D7716" s="23">
        <v>9</v>
      </c>
      <c r="E7716" s="98" t="s">
        <v>49</v>
      </c>
      <c r="F7716" s="98" t="s">
        <v>53</v>
      </c>
      <c r="G7716" s="98" t="s">
        <v>4242</v>
      </c>
      <c r="H7716" s="98" t="s">
        <v>9126</v>
      </c>
      <c r="I7716" s="98" t="s">
        <v>6203</v>
      </c>
      <c r="J7716" s="99">
        <v>46203</v>
      </c>
      <c r="K7716" s="107">
        <v>20000000</v>
      </c>
      <c r="L7716" s="98" t="s">
        <v>9127</v>
      </c>
      <c r="M7716" s="23">
        <v>1800</v>
      </c>
      <c r="N7716" s="23">
        <v>1</v>
      </c>
      <c r="O7716" s="107">
        <v>20000000</v>
      </c>
      <c r="P7716" s="23">
        <v>180</v>
      </c>
      <c r="Q7716" s="23">
        <v>2</v>
      </c>
      <c r="R7716" s="23">
        <v>2</v>
      </c>
      <c r="S7716" s="23">
        <v>0</v>
      </c>
      <c r="T7716" s="47">
        <v>20</v>
      </c>
      <c r="U7716" s="98" t="s">
        <v>111</v>
      </c>
      <c r="V7716" s="98" t="s">
        <v>3139</v>
      </c>
    </row>
    <row r="7717" spans="1:22">
      <c r="A7717" s="98">
        <f t="shared" si="240"/>
        <v>1065</v>
      </c>
      <c r="B7717" s="99">
        <v>44408</v>
      </c>
      <c r="C7717" s="23">
        <v>5314</v>
      </c>
      <c r="D7717" s="23">
        <v>9</v>
      </c>
      <c r="E7717" s="98" t="s">
        <v>49</v>
      </c>
      <c r="F7717" s="98" t="s">
        <v>53</v>
      </c>
      <c r="G7717" s="98" t="s">
        <v>4242</v>
      </c>
      <c r="H7717" s="98" t="s">
        <v>9126</v>
      </c>
      <c r="I7717" s="98" t="s">
        <v>6203</v>
      </c>
      <c r="J7717" s="99">
        <v>45473</v>
      </c>
      <c r="K7717" s="107">
        <v>21000000</v>
      </c>
      <c r="L7717" s="98" t="s">
        <v>9127</v>
      </c>
      <c r="M7717" s="23">
        <v>1080</v>
      </c>
      <c r="N7717" s="23">
        <v>1</v>
      </c>
      <c r="O7717" s="107">
        <v>21000000</v>
      </c>
      <c r="P7717" s="23">
        <v>180</v>
      </c>
      <c r="Q7717" s="23">
        <v>2</v>
      </c>
      <c r="R7717" s="23">
        <v>2</v>
      </c>
      <c r="S7717" s="23">
        <v>0</v>
      </c>
      <c r="T7717" s="47">
        <v>21.048438000000001</v>
      </c>
      <c r="U7717" s="98" t="s">
        <v>111</v>
      </c>
      <c r="V7717" s="98" t="s">
        <v>3139</v>
      </c>
    </row>
    <row r="7718" spans="1:22">
      <c r="A7718" s="98">
        <f t="shared" si="240"/>
        <v>1065</v>
      </c>
      <c r="B7718" s="99">
        <v>44408</v>
      </c>
      <c r="C7718" s="23">
        <v>5315</v>
      </c>
      <c r="D7718" s="23">
        <v>9</v>
      </c>
      <c r="E7718" s="98" t="s">
        <v>49</v>
      </c>
      <c r="F7718" s="98" t="s">
        <v>53</v>
      </c>
      <c r="G7718" s="98" t="s">
        <v>4242</v>
      </c>
      <c r="H7718" s="98" t="s">
        <v>9126</v>
      </c>
      <c r="I7718" s="98" t="s">
        <v>6203</v>
      </c>
      <c r="J7718" s="99">
        <v>45473</v>
      </c>
      <c r="K7718" s="107">
        <v>30000000</v>
      </c>
      <c r="L7718" s="98" t="s">
        <v>9127</v>
      </c>
      <c r="M7718" s="23">
        <v>1080</v>
      </c>
      <c r="N7718" s="23">
        <v>1</v>
      </c>
      <c r="O7718" s="107">
        <v>30000000</v>
      </c>
      <c r="P7718" s="23">
        <v>180</v>
      </c>
      <c r="Q7718" s="23">
        <v>2</v>
      </c>
      <c r="R7718" s="23">
        <v>2</v>
      </c>
      <c r="S7718" s="23">
        <v>0</v>
      </c>
      <c r="T7718" s="47">
        <v>30.069185999999998</v>
      </c>
      <c r="U7718" s="98" t="s">
        <v>111</v>
      </c>
      <c r="V7718" s="98" t="s">
        <v>3139</v>
      </c>
    </row>
    <row r="7719" spans="1:22">
      <c r="A7719" s="98">
        <f t="shared" si="240"/>
        <v>1066</v>
      </c>
      <c r="B7719" s="99">
        <v>44408</v>
      </c>
      <c r="C7719" s="23">
        <v>5316</v>
      </c>
      <c r="D7719" s="23">
        <v>9</v>
      </c>
      <c r="E7719" s="98" t="s">
        <v>49</v>
      </c>
      <c r="F7719" s="98" t="s">
        <v>53</v>
      </c>
      <c r="G7719" s="98" t="s">
        <v>4242</v>
      </c>
      <c r="H7719" s="98" t="s">
        <v>9126</v>
      </c>
      <c r="I7719" s="98" t="s">
        <v>6387</v>
      </c>
      <c r="J7719" s="99">
        <v>45474</v>
      </c>
      <c r="K7719" s="107">
        <v>15000000</v>
      </c>
      <c r="L7719" s="98" t="s">
        <v>9127</v>
      </c>
      <c r="M7719" s="23">
        <v>1080</v>
      </c>
      <c r="N7719" s="23">
        <v>1</v>
      </c>
      <c r="O7719" s="107">
        <v>15000000</v>
      </c>
      <c r="P7719" s="23">
        <v>90</v>
      </c>
      <c r="Q7719" s="23">
        <v>2</v>
      </c>
      <c r="R7719" s="23">
        <v>2</v>
      </c>
      <c r="S7719" s="23">
        <v>0</v>
      </c>
      <c r="T7719" s="47">
        <v>15</v>
      </c>
      <c r="U7719" s="98" t="s">
        <v>111</v>
      </c>
      <c r="V7719" s="98" t="s">
        <v>3139</v>
      </c>
    </row>
    <row r="7720" spans="1:22">
      <c r="A7720" s="98">
        <f t="shared" si="240"/>
        <v>701</v>
      </c>
      <c r="B7720" s="99">
        <v>44408</v>
      </c>
      <c r="C7720" s="23">
        <v>5317</v>
      </c>
      <c r="D7720" s="23">
        <v>9</v>
      </c>
      <c r="E7720" s="98" t="s">
        <v>49</v>
      </c>
      <c r="F7720" s="98" t="s">
        <v>53</v>
      </c>
      <c r="G7720" s="98" t="s">
        <v>4242</v>
      </c>
      <c r="H7720" s="98" t="s">
        <v>9126</v>
      </c>
      <c r="I7720" s="98" t="s">
        <v>6102</v>
      </c>
      <c r="J7720" s="99">
        <v>45109</v>
      </c>
      <c r="K7720" s="107">
        <v>10000000</v>
      </c>
      <c r="L7720" s="98" t="s">
        <v>9127</v>
      </c>
      <c r="M7720" s="23">
        <v>720</v>
      </c>
      <c r="N7720" s="23">
        <v>1</v>
      </c>
      <c r="O7720" s="107">
        <v>10000000</v>
      </c>
      <c r="P7720" s="23">
        <v>60</v>
      </c>
      <c r="Q7720" s="23">
        <v>2</v>
      </c>
      <c r="R7720" s="23">
        <v>2</v>
      </c>
      <c r="S7720" s="23">
        <v>0</v>
      </c>
      <c r="T7720" s="47">
        <v>10</v>
      </c>
      <c r="U7720" s="98" t="s">
        <v>111</v>
      </c>
      <c r="V7720" s="98" t="s">
        <v>3139</v>
      </c>
    </row>
    <row r="7721" spans="1:22">
      <c r="A7721" s="98">
        <f t="shared" si="240"/>
        <v>1797</v>
      </c>
      <c r="B7721" s="99">
        <v>44408</v>
      </c>
      <c r="C7721" s="23">
        <v>5318</v>
      </c>
      <c r="D7721" s="23">
        <v>9</v>
      </c>
      <c r="E7721" s="98" t="s">
        <v>49</v>
      </c>
      <c r="F7721" s="98" t="s">
        <v>53</v>
      </c>
      <c r="G7721" s="98" t="s">
        <v>4242</v>
      </c>
      <c r="H7721" s="98" t="s">
        <v>9126</v>
      </c>
      <c r="I7721" s="98" t="s">
        <v>6102</v>
      </c>
      <c r="J7721" s="99">
        <v>46205</v>
      </c>
      <c r="K7721" s="107">
        <v>20000000</v>
      </c>
      <c r="L7721" s="98" t="s">
        <v>9127</v>
      </c>
      <c r="M7721" s="23">
        <v>1800</v>
      </c>
      <c r="N7721" s="23">
        <v>1</v>
      </c>
      <c r="O7721" s="107">
        <v>20000000</v>
      </c>
      <c r="P7721" s="23">
        <v>30</v>
      </c>
      <c r="Q7721" s="23">
        <v>2</v>
      </c>
      <c r="R7721" s="23">
        <v>2</v>
      </c>
      <c r="S7721" s="23">
        <v>0</v>
      </c>
      <c r="T7721" s="47">
        <v>20</v>
      </c>
      <c r="U7721" s="98" t="s">
        <v>111</v>
      </c>
      <c r="V7721" s="98" t="s">
        <v>3139</v>
      </c>
    </row>
    <row r="7722" spans="1:22">
      <c r="A7722" s="98">
        <f t="shared" si="240"/>
        <v>1067</v>
      </c>
      <c r="B7722" s="99">
        <v>44408</v>
      </c>
      <c r="C7722" s="23">
        <v>5319</v>
      </c>
      <c r="D7722" s="23">
        <v>9</v>
      </c>
      <c r="E7722" s="98" t="s">
        <v>49</v>
      </c>
      <c r="F7722" s="98" t="s">
        <v>53</v>
      </c>
      <c r="G7722" s="98" t="s">
        <v>4242</v>
      </c>
      <c r="H7722" s="98" t="s">
        <v>9126</v>
      </c>
      <c r="I7722" s="98" t="s">
        <v>6102</v>
      </c>
      <c r="J7722" s="99">
        <v>45475</v>
      </c>
      <c r="K7722" s="107">
        <v>6000000</v>
      </c>
      <c r="L7722" s="98" t="s">
        <v>9127</v>
      </c>
      <c r="M7722" s="23">
        <v>1080</v>
      </c>
      <c r="N7722" s="23">
        <v>1</v>
      </c>
      <c r="O7722" s="107">
        <v>6000000</v>
      </c>
      <c r="P7722" s="23">
        <v>30</v>
      </c>
      <c r="Q7722" s="23">
        <v>2</v>
      </c>
      <c r="R7722" s="23">
        <v>2</v>
      </c>
      <c r="S7722" s="23">
        <v>0</v>
      </c>
      <c r="T7722" s="47">
        <v>6</v>
      </c>
      <c r="U7722" s="98" t="s">
        <v>111</v>
      </c>
      <c r="V7722" s="98" t="s">
        <v>3139</v>
      </c>
    </row>
    <row r="7723" spans="1:22">
      <c r="A7723" s="98">
        <f t="shared" si="240"/>
        <v>1801</v>
      </c>
      <c r="B7723" s="99">
        <v>44408</v>
      </c>
      <c r="C7723" s="23">
        <v>5320</v>
      </c>
      <c r="D7723" s="23">
        <v>9</v>
      </c>
      <c r="E7723" s="98" t="s">
        <v>49</v>
      </c>
      <c r="F7723" s="98" t="s">
        <v>53</v>
      </c>
      <c r="G7723" s="98" t="s">
        <v>4242</v>
      </c>
      <c r="H7723" s="98" t="s">
        <v>9126</v>
      </c>
      <c r="I7723" s="98" t="s">
        <v>6104</v>
      </c>
      <c r="J7723" s="99">
        <v>46209</v>
      </c>
      <c r="K7723" s="107">
        <v>15000000</v>
      </c>
      <c r="L7723" s="98" t="s">
        <v>9127</v>
      </c>
      <c r="M7723" s="23">
        <v>1800</v>
      </c>
      <c r="N7723" s="23">
        <v>1</v>
      </c>
      <c r="O7723" s="107">
        <v>15000000</v>
      </c>
      <c r="P7723" s="23">
        <v>180</v>
      </c>
      <c r="Q7723" s="23">
        <v>2</v>
      </c>
      <c r="R7723" s="23">
        <v>2</v>
      </c>
      <c r="S7723" s="23">
        <v>0</v>
      </c>
      <c r="T7723" s="47">
        <v>15</v>
      </c>
      <c r="U7723" s="98" t="s">
        <v>111</v>
      </c>
      <c r="V7723" s="98" t="s">
        <v>3139</v>
      </c>
    </row>
    <row r="7724" spans="1:22">
      <c r="A7724" s="98">
        <f t="shared" si="240"/>
        <v>1071</v>
      </c>
      <c r="B7724" s="99">
        <v>44408</v>
      </c>
      <c r="C7724" s="23">
        <v>5321</v>
      </c>
      <c r="D7724" s="23">
        <v>9</v>
      </c>
      <c r="E7724" s="98" t="s">
        <v>49</v>
      </c>
      <c r="F7724" s="98" t="s">
        <v>53</v>
      </c>
      <c r="G7724" s="98" t="s">
        <v>4242</v>
      </c>
      <c r="H7724" s="98" t="s">
        <v>9126</v>
      </c>
      <c r="I7724" s="98" t="s">
        <v>6104</v>
      </c>
      <c r="J7724" s="99">
        <v>45479</v>
      </c>
      <c r="K7724" s="107">
        <v>10000000</v>
      </c>
      <c r="L7724" s="98" t="s">
        <v>9127</v>
      </c>
      <c r="M7724" s="23">
        <v>1080</v>
      </c>
      <c r="N7724" s="23">
        <v>1</v>
      </c>
      <c r="O7724" s="107">
        <v>10000000</v>
      </c>
      <c r="P7724" s="23">
        <v>360</v>
      </c>
      <c r="Q7724" s="23">
        <v>2</v>
      </c>
      <c r="R7724" s="23">
        <v>2</v>
      </c>
      <c r="S7724" s="23">
        <v>0</v>
      </c>
      <c r="T7724" s="47">
        <v>10</v>
      </c>
      <c r="U7724" s="98" t="s">
        <v>111</v>
      </c>
      <c r="V7724" s="98" t="s">
        <v>3139</v>
      </c>
    </row>
    <row r="7725" spans="1:22">
      <c r="A7725" s="98">
        <f t="shared" si="240"/>
        <v>1801</v>
      </c>
      <c r="B7725" s="99">
        <v>44408</v>
      </c>
      <c r="C7725" s="23">
        <v>5322</v>
      </c>
      <c r="D7725" s="23">
        <v>9</v>
      </c>
      <c r="E7725" s="98" t="s">
        <v>49</v>
      </c>
      <c r="F7725" s="98" t="s">
        <v>53</v>
      </c>
      <c r="G7725" s="98" t="s">
        <v>4242</v>
      </c>
      <c r="H7725" s="98" t="s">
        <v>9126</v>
      </c>
      <c r="I7725" s="98" t="s">
        <v>6104</v>
      </c>
      <c r="J7725" s="99">
        <v>46209</v>
      </c>
      <c r="K7725" s="107">
        <v>5000000</v>
      </c>
      <c r="L7725" s="98" t="s">
        <v>9127</v>
      </c>
      <c r="M7725" s="23">
        <v>1800</v>
      </c>
      <c r="N7725" s="23">
        <v>1</v>
      </c>
      <c r="O7725" s="107">
        <v>5000000</v>
      </c>
      <c r="P7725" s="23">
        <v>180</v>
      </c>
      <c r="Q7725" s="23">
        <v>2</v>
      </c>
      <c r="R7725" s="23">
        <v>2</v>
      </c>
      <c r="S7725" s="23">
        <v>0</v>
      </c>
      <c r="T7725" s="47">
        <v>5</v>
      </c>
      <c r="U7725" s="98" t="s">
        <v>111</v>
      </c>
      <c r="V7725" s="98" t="s">
        <v>3139</v>
      </c>
    </row>
    <row r="7726" spans="1:22">
      <c r="A7726" s="98">
        <f t="shared" si="240"/>
        <v>1071</v>
      </c>
      <c r="B7726" s="99">
        <v>44408</v>
      </c>
      <c r="C7726" s="23">
        <v>5323</v>
      </c>
      <c r="D7726" s="23">
        <v>9</v>
      </c>
      <c r="E7726" s="98" t="s">
        <v>49</v>
      </c>
      <c r="F7726" s="98" t="s">
        <v>53</v>
      </c>
      <c r="G7726" s="98" t="s">
        <v>4242</v>
      </c>
      <c r="H7726" s="98" t="s">
        <v>9126</v>
      </c>
      <c r="I7726" s="98" t="s">
        <v>6104</v>
      </c>
      <c r="J7726" s="99">
        <v>45479</v>
      </c>
      <c r="K7726" s="107">
        <v>18170000</v>
      </c>
      <c r="L7726" s="98" t="s">
        <v>9127</v>
      </c>
      <c r="M7726" s="23">
        <v>1080</v>
      </c>
      <c r="N7726" s="23">
        <v>1</v>
      </c>
      <c r="O7726" s="107">
        <v>18170000</v>
      </c>
      <c r="P7726" s="23">
        <v>30</v>
      </c>
      <c r="Q7726" s="23">
        <v>2</v>
      </c>
      <c r="R7726" s="23">
        <v>2</v>
      </c>
      <c r="S7726" s="23">
        <v>0</v>
      </c>
      <c r="T7726" s="47">
        <v>18.170000000000002</v>
      </c>
      <c r="U7726" s="98" t="s">
        <v>111</v>
      </c>
      <c r="V7726" s="98" t="s">
        <v>3139</v>
      </c>
    </row>
    <row r="7727" spans="1:22">
      <c r="A7727" s="98">
        <f t="shared" si="240"/>
        <v>1801</v>
      </c>
      <c r="B7727" s="99">
        <v>44408</v>
      </c>
      <c r="C7727" s="23">
        <v>5324</v>
      </c>
      <c r="D7727" s="23">
        <v>9</v>
      </c>
      <c r="E7727" s="98" t="s">
        <v>49</v>
      </c>
      <c r="F7727" s="98" t="s">
        <v>53</v>
      </c>
      <c r="G7727" s="98" t="s">
        <v>4242</v>
      </c>
      <c r="H7727" s="98" t="s">
        <v>9126</v>
      </c>
      <c r="I7727" s="98" t="s">
        <v>6104</v>
      </c>
      <c r="J7727" s="99">
        <v>46209</v>
      </c>
      <c r="K7727" s="107">
        <v>10000000</v>
      </c>
      <c r="L7727" s="98" t="s">
        <v>9127</v>
      </c>
      <c r="M7727" s="23">
        <v>1800</v>
      </c>
      <c r="N7727" s="23">
        <v>1</v>
      </c>
      <c r="O7727" s="107">
        <v>10000000</v>
      </c>
      <c r="P7727" s="23">
        <v>180</v>
      </c>
      <c r="Q7727" s="23">
        <v>2</v>
      </c>
      <c r="R7727" s="23">
        <v>2</v>
      </c>
      <c r="S7727" s="23">
        <v>0</v>
      </c>
      <c r="T7727" s="47">
        <v>10</v>
      </c>
      <c r="U7727" s="98" t="s">
        <v>111</v>
      </c>
      <c r="V7727" s="98" t="s">
        <v>3139</v>
      </c>
    </row>
    <row r="7728" spans="1:22">
      <c r="A7728" s="98">
        <f t="shared" si="240"/>
        <v>1801</v>
      </c>
      <c r="B7728" s="99">
        <v>44408</v>
      </c>
      <c r="C7728" s="23">
        <v>5325</v>
      </c>
      <c r="D7728" s="23">
        <v>9</v>
      </c>
      <c r="E7728" s="98" t="s">
        <v>49</v>
      </c>
      <c r="F7728" s="98" t="s">
        <v>53</v>
      </c>
      <c r="G7728" s="98" t="s">
        <v>4242</v>
      </c>
      <c r="H7728" s="98" t="s">
        <v>9126</v>
      </c>
      <c r="I7728" s="98" t="s">
        <v>6104</v>
      </c>
      <c r="J7728" s="99">
        <v>46209</v>
      </c>
      <c r="K7728" s="107">
        <v>10000000</v>
      </c>
      <c r="L7728" s="98" t="s">
        <v>9127</v>
      </c>
      <c r="M7728" s="23">
        <v>1800</v>
      </c>
      <c r="N7728" s="23">
        <v>1</v>
      </c>
      <c r="O7728" s="107">
        <v>10000000</v>
      </c>
      <c r="P7728" s="23">
        <v>180</v>
      </c>
      <c r="Q7728" s="23">
        <v>2</v>
      </c>
      <c r="R7728" s="23">
        <v>2</v>
      </c>
      <c r="S7728" s="23">
        <v>0</v>
      </c>
      <c r="T7728" s="47">
        <v>10</v>
      </c>
      <c r="U7728" s="98" t="s">
        <v>111</v>
      </c>
      <c r="V7728" s="98" t="s">
        <v>3139</v>
      </c>
    </row>
    <row r="7729" spans="1:22">
      <c r="A7729" s="98">
        <f t="shared" si="240"/>
        <v>1801</v>
      </c>
      <c r="B7729" s="99">
        <v>44408</v>
      </c>
      <c r="C7729" s="23">
        <v>5326</v>
      </c>
      <c r="D7729" s="23">
        <v>9</v>
      </c>
      <c r="E7729" s="98" t="s">
        <v>49</v>
      </c>
      <c r="F7729" s="98" t="s">
        <v>53</v>
      </c>
      <c r="G7729" s="98" t="s">
        <v>4242</v>
      </c>
      <c r="H7729" s="98" t="s">
        <v>9126</v>
      </c>
      <c r="I7729" s="98" t="s">
        <v>6104</v>
      </c>
      <c r="J7729" s="99">
        <v>46209</v>
      </c>
      <c r="K7729" s="107">
        <v>10000000</v>
      </c>
      <c r="L7729" s="98" t="s">
        <v>9127</v>
      </c>
      <c r="M7729" s="23">
        <v>1800</v>
      </c>
      <c r="N7729" s="23">
        <v>1</v>
      </c>
      <c r="O7729" s="107">
        <v>10000000</v>
      </c>
      <c r="P7729" s="23">
        <v>180</v>
      </c>
      <c r="Q7729" s="23">
        <v>2</v>
      </c>
      <c r="R7729" s="23">
        <v>2</v>
      </c>
      <c r="S7729" s="23">
        <v>0</v>
      </c>
      <c r="T7729" s="47">
        <v>10</v>
      </c>
      <c r="U7729" s="98" t="s">
        <v>111</v>
      </c>
      <c r="V7729" s="98" t="s">
        <v>3139</v>
      </c>
    </row>
    <row r="7730" spans="1:22">
      <c r="A7730" s="98">
        <f t="shared" si="240"/>
        <v>1801</v>
      </c>
      <c r="B7730" s="99">
        <v>44408</v>
      </c>
      <c r="C7730" s="23">
        <v>5327</v>
      </c>
      <c r="D7730" s="23">
        <v>9</v>
      </c>
      <c r="E7730" s="98" t="s">
        <v>49</v>
      </c>
      <c r="F7730" s="98" t="s">
        <v>53</v>
      </c>
      <c r="G7730" s="98" t="s">
        <v>4242</v>
      </c>
      <c r="H7730" s="98" t="s">
        <v>9126</v>
      </c>
      <c r="I7730" s="98" t="s">
        <v>6104</v>
      </c>
      <c r="J7730" s="99">
        <v>46209</v>
      </c>
      <c r="K7730" s="107">
        <v>15000000</v>
      </c>
      <c r="L7730" s="98" t="s">
        <v>9127</v>
      </c>
      <c r="M7730" s="23">
        <v>1800</v>
      </c>
      <c r="N7730" s="23">
        <v>1</v>
      </c>
      <c r="O7730" s="107">
        <v>15000000</v>
      </c>
      <c r="P7730" s="23">
        <v>180</v>
      </c>
      <c r="Q7730" s="23">
        <v>2</v>
      </c>
      <c r="R7730" s="23">
        <v>2</v>
      </c>
      <c r="S7730" s="23">
        <v>0</v>
      </c>
      <c r="T7730" s="47">
        <v>15</v>
      </c>
      <c r="U7730" s="98" t="s">
        <v>111</v>
      </c>
      <c r="V7730" s="98" t="s">
        <v>3139</v>
      </c>
    </row>
    <row r="7731" spans="1:22">
      <c r="A7731" s="98">
        <f t="shared" si="240"/>
        <v>1801</v>
      </c>
      <c r="B7731" s="99">
        <v>44408</v>
      </c>
      <c r="C7731" s="23">
        <v>5328</v>
      </c>
      <c r="D7731" s="23">
        <v>9</v>
      </c>
      <c r="E7731" s="98" t="s">
        <v>49</v>
      </c>
      <c r="F7731" s="98" t="s">
        <v>53</v>
      </c>
      <c r="G7731" s="98" t="s">
        <v>4242</v>
      </c>
      <c r="H7731" s="98" t="s">
        <v>9126</v>
      </c>
      <c r="I7731" s="98" t="s">
        <v>6104</v>
      </c>
      <c r="J7731" s="99">
        <v>46209</v>
      </c>
      <c r="K7731" s="107">
        <v>30000000</v>
      </c>
      <c r="L7731" s="98" t="s">
        <v>9127</v>
      </c>
      <c r="M7731" s="23">
        <v>1800</v>
      </c>
      <c r="N7731" s="23">
        <v>1</v>
      </c>
      <c r="O7731" s="107">
        <v>30000000</v>
      </c>
      <c r="P7731" s="23">
        <v>180</v>
      </c>
      <c r="Q7731" s="23">
        <v>2</v>
      </c>
      <c r="R7731" s="23">
        <v>2</v>
      </c>
      <c r="S7731" s="23">
        <v>0</v>
      </c>
      <c r="T7731" s="47">
        <v>30</v>
      </c>
      <c r="U7731" s="98" t="s">
        <v>111</v>
      </c>
      <c r="V7731" s="98" t="s">
        <v>3139</v>
      </c>
    </row>
    <row r="7732" spans="1:22">
      <c r="A7732" s="98">
        <f t="shared" si="240"/>
        <v>1802</v>
      </c>
      <c r="B7732" s="99">
        <v>44408</v>
      </c>
      <c r="C7732" s="23">
        <v>5329</v>
      </c>
      <c r="D7732" s="23">
        <v>9</v>
      </c>
      <c r="E7732" s="98" t="s">
        <v>49</v>
      </c>
      <c r="F7732" s="98" t="s">
        <v>53</v>
      </c>
      <c r="G7732" s="98" t="s">
        <v>4242</v>
      </c>
      <c r="H7732" s="98" t="s">
        <v>9126</v>
      </c>
      <c r="I7732" s="98" t="s">
        <v>6068</v>
      </c>
      <c r="J7732" s="99">
        <v>46210</v>
      </c>
      <c r="K7732" s="107">
        <v>21000000</v>
      </c>
      <c r="L7732" s="98" t="s">
        <v>9127</v>
      </c>
      <c r="M7732" s="23">
        <v>1800</v>
      </c>
      <c r="N7732" s="23">
        <v>1</v>
      </c>
      <c r="O7732" s="107">
        <v>21000000</v>
      </c>
      <c r="P7732" s="23">
        <v>180</v>
      </c>
      <c r="Q7732" s="23">
        <v>2</v>
      </c>
      <c r="R7732" s="23">
        <v>2</v>
      </c>
      <c r="S7732" s="23">
        <v>0</v>
      </c>
      <c r="T7732" s="47">
        <v>21</v>
      </c>
      <c r="U7732" s="98" t="s">
        <v>111</v>
      </c>
      <c r="V7732" s="98" t="s">
        <v>3139</v>
      </c>
    </row>
    <row r="7733" spans="1:22">
      <c r="A7733" s="98">
        <f t="shared" si="240"/>
        <v>1072</v>
      </c>
      <c r="B7733" s="99">
        <v>44408</v>
      </c>
      <c r="C7733" s="23">
        <v>5330</v>
      </c>
      <c r="D7733" s="23">
        <v>9</v>
      </c>
      <c r="E7733" s="98" t="s">
        <v>49</v>
      </c>
      <c r="F7733" s="98" t="s">
        <v>53</v>
      </c>
      <c r="G7733" s="98" t="s">
        <v>4242</v>
      </c>
      <c r="H7733" s="98" t="s">
        <v>9126</v>
      </c>
      <c r="I7733" s="98" t="s">
        <v>6068</v>
      </c>
      <c r="J7733" s="99">
        <v>45480</v>
      </c>
      <c r="K7733" s="107">
        <v>5000000</v>
      </c>
      <c r="L7733" s="98" t="s">
        <v>9127</v>
      </c>
      <c r="M7733" s="23">
        <v>1080</v>
      </c>
      <c r="N7733" s="23">
        <v>1</v>
      </c>
      <c r="O7733" s="107">
        <v>5000000</v>
      </c>
      <c r="P7733" s="23">
        <v>360</v>
      </c>
      <c r="Q7733" s="23">
        <v>2</v>
      </c>
      <c r="R7733" s="23">
        <v>2</v>
      </c>
      <c r="S7733" s="23">
        <v>0</v>
      </c>
      <c r="T7733" s="47">
        <v>5</v>
      </c>
      <c r="U7733" s="98" t="s">
        <v>111</v>
      </c>
      <c r="V7733" s="98" t="s">
        <v>3139</v>
      </c>
    </row>
    <row r="7734" spans="1:22">
      <c r="A7734" s="98">
        <f t="shared" si="240"/>
        <v>1802</v>
      </c>
      <c r="B7734" s="99">
        <v>44408</v>
      </c>
      <c r="C7734" s="23">
        <v>5331</v>
      </c>
      <c r="D7734" s="23">
        <v>9</v>
      </c>
      <c r="E7734" s="98" t="s">
        <v>49</v>
      </c>
      <c r="F7734" s="98" t="s">
        <v>53</v>
      </c>
      <c r="G7734" s="98" t="s">
        <v>4242</v>
      </c>
      <c r="H7734" s="98" t="s">
        <v>9126</v>
      </c>
      <c r="I7734" s="98" t="s">
        <v>6068</v>
      </c>
      <c r="J7734" s="99">
        <v>46210</v>
      </c>
      <c r="K7734" s="107">
        <v>10000000</v>
      </c>
      <c r="L7734" s="98" t="s">
        <v>9127</v>
      </c>
      <c r="M7734" s="23">
        <v>1800</v>
      </c>
      <c r="N7734" s="23">
        <v>1</v>
      </c>
      <c r="O7734" s="107">
        <v>10000000</v>
      </c>
      <c r="P7734" s="23">
        <v>180</v>
      </c>
      <c r="Q7734" s="23">
        <v>2</v>
      </c>
      <c r="R7734" s="23">
        <v>2</v>
      </c>
      <c r="S7734" s="23">
        <v>0</v>
      </c>
      <c r="T7734" s="47">
        <v>10</v>
      </c>
      <c r="U7734" s="98" t="s">
        <v>111</v>
      </c>
      <c r="V7734" s="98" t="s">
        <v>3139</v>
      </c>
    </row>
    <row r="7735" spans="1:22">
      <c r="A7735" s="98">
        <f t="shared" si="240"/>
        <v>1073</v>
      </c>
      <c r="B7735" s="99">
        <v>44408</v>
      </c>
      <c r="C7735" s="23">
        <v>5332</v>
      </c>
      <c r="D7735" s="23">
        <v>9</v>
      </c>
      <c r="E7735" s="98" t="s">
        <v>49</v>
      </c>
      <c r="F7735" s="98" t="s">
        <v>53</v>
      </c>
      <c r="G7735" s="98" t="s">
        <v>4242</v>
      </c>
      <c r="H7735" s="98" t="s">
        <v>9126</v>
      </c>
      <c r="I7735" s="98" t="s">
        <v>6070</v>
      </c>
      <c r="J7735" s="99">
        <v>45481</v>
      </c>
      <c r="K7735" s="107">
        <v>8000000</v>
      </c>
      <c r="L7735" s="98" t="s">
        <v>9127</v>
      </c>
      <c r="M7735" s="23">
        <v>1080</v>
      </c>
      <c r="N7735" s="23">
        <v>1</v>
      </c>
      <c r="O7735" s="107">
        <v>8000000</v>
      </c>
      <c r="P7735" s="23">
        <v>180</v>
      </c>
      <c r="Q7735" s="23">
        <v>2</v>
      </c>
      <c r="R7735" s="23">
        <v>2</v>
      </c>
      <c r="S7735" s="23">
        <v>0</v>
      </c>
      <c r="T7735" s="47">
        <v>8</v>
      </c>
      <c r="U7735" s="98" t="s">
        <v>111</v>
      </c>
      <c r="V7735" s="98" t="s">
        <v>3139</v>
      </c>
    </row>
    <row r="7736" spans="1:22">
      <c r="A7736" s="98">
        <f t="shared" si="240"/>
        <v>1803</v>
      </c>
      <c r="B7736" s="99">
        <v>44408</v>
      </c>
      <c r="C7736" s="23">
        <v>5333</v>
      </c>
      <c r="D7736" s="23">
        <v>9</v>
      </c>
      <c r="E7736" s="98" t="s">
        <v>49</v>
      </c>
      <c r="F7736" s="98" t="s">
        <v>53</v>
      </c>
      <c r="G7736" s="98" t="s">
        <v>4242</v>
      </c>
      <c r="H7736" s="98" t="s">
        <v>9126</v>
      </c>
      <c r="I7736" s="98" t="s">
        <v>6070</v>
      </c>
      <c r="J7736" s="99">
        <v>46211</v>
      </c>
      <c r="K7736" s="107">
        <v>13300000</v>
      </c>
      <c r="L7736" s="98" t="s">
        <v>9127</v>
      </c>
      <c r="M7736" s="23">
        <v>1800</v>
      </c>
      <c r="N7736" s="23">
        <v>1</v>
      </c>
      <c r="O7736" s="107">
        <v>13300000</v>
      </c>
      <c r="P7736" s="23">
        <v>180</v>
      </c>
      <c r="Q7736" s="23">
        <v>2</v>
      </c>
      <c r="R7736" s="23">
        <v>2</v>
      </c>
      <c r="S7736" s="23">
        <v>0</v>
      </c>
      <c r="T7736" s="47">
        <v>13.3</v>
      </c>
      <c r="U7736" s="98" t="s">
        <v>111</v>
      </c>
      <c r="V7736" s="98" t="s">
        <v>3139</v>
      </c>
    </row>
    <row r="7737" spans="1:22">
      <c r="A7737" s="98">
        <f t="shared" si="240"/>
        <v>1073</v>
      </c>
      <c r="B7737" s="99">
        <v>44408</v>
      </c>
      <c r="C7737" s="23">
        <v>5334</v>
      </c>
      <c r="D7737" s="23">
        <v>9</v>
      </c>
      <c r="E7737" s="98" t="s">
        <v>49</v>
      </c>
      <c r="F7737" s="98" t="s">
        <v>53</v>
      </c>
      <c r="G7737" s="98" t="s">
        <v>4242</v>
      </c>
      <c r="H7737" s="98" t="s">
        <v>9126</v>
      </c>
      <c r="I7737" s="98" t="s">
        <v>6070</v>
      </c>
      <c r="J7737" s="99">
        <v>45481</v>
      </c>
      <c r="K7737" s="107">
        <v>8000000</v>
      </c>
      <c r="L7737" s="98" t="s">
        <v>9127</v>
      </c>
      <c r="M7737" s="23">
        <v>1080</v>
      </c>
      <c r="N7737" s="23">
        <v>1</v>
      </c>
      <c r="O7737" s="107">
        <v>8000000</v>
      </c>
      <c r="P7737" s="23">
        <v>180</v>
      </c>
      <c r="Q7737" s="23">
        <v>2</v>
      </c>
      <c r="R7737" s="23">
        <v>2</v>
      </c>
      <c r="S7737" s="23">
        <v>0</v>
      </c>
      <c r="T7737" s="47">
        <v>8</v>
      </c>
      <c r="U7737" s="98" t="s">
        <v>111</v>
      </c>
      <c r="V7737" s="98" t="s">
        <v>3139</v>
      </c>
    </row>
    <row r="7738" spans="1:22">
      <c r="A7738" s="98">
        <f t="shared" si="240"/>
        <v>1073</v>
      </c>
      <c r="B7738" s="99">
        <v>44408</v>
      </c>
      <c r="C7738" s="23">
        <v>5335</v>
      </c>
      <c r="D7738" s="23">
        <v>9</v>
      </c>
      <c r="E7738" s="98" t="s">
        <v>49</v>
      </c>
      <c r="F7738" s="98" t="s">
        <v>53</v>
      </c>
      <c r="G7738" s="98" t="s">
        <v>4242</v>
      </c>
      <c r="H7738" s="98" t="s">
        <v>9126</v>
      </c>
      <c r="I7738" s="98" t="s">
        <v>6070</v>
      </c>
      <c r="J7738" s="99">
        <v>45481</v>
      </c>
      <c r="K7738" s="107">
        <v>10000000</v>
      </c>
      <c r="L7738" s="98" t="s">
        <v>9127</v>
      </c>
      <c r="M7738" s="23">
        <v>1080</v>
      </c>
      <c r="N7738" s="23">
        <v>1</v>
      </c>
      <c r="O7738" s="107">
        <v>10000000</v>
      </c>
      <c r="P7738" s="23">
        <v>90</v>
      </c>
      <c r="Q7738" s="23">
        <v>2</v>
      </c>
      <c r="R7738" s="23">
        <v>2</v>
      </c>
      <c r="S7738" s="23">
        <v>0</v>
      </c>
      <c r="T7738" s="47">
        <v>10</v>
      </c>
      <c r="U7738" s="98" t="s">
        <v>111</v>
      </c>
      <c r="V7738" s="98" t="s">
        <v>3139</v>
      </c>
    </row>
    <row r="7739" spans="1:22">
      <c r="A7739" s="98">
        <f t="shared" si="240"/>
        <v>1073</v>
      </c>
      <c r="B7739" s="99">
        <v>44408</v>
      </c>
      <c r="C7739" s="23">
        <v>5336</v>
      </c>
      <c r="D7739" s="23">
        <v>9</v>
      </c>
      <c r="E7739" s="98" t="s">
        <v>49</v>
      </c>
      <c r="F7739" s="98" t="s">
        <v>53</v>
      </c>
      <c r="G7739" s="98" t="s">
        <v>4242</v>
      </c>
      <c r="H7739" s="98" t="s">
        <v>9126</v>
      </c>
      <c r="I7739" s="98" t="s">
        <v>6070</v>
      </c>
      <c r="J7739" s="99">
        <v>45481</v>
      </c>
      <c r="K7739" s="107">
        <v>15000000</v>
      </c>
      <c r="L7739" s="98" t="s">
        <v>9127</v>
      </c>
      <c r="M7739" s="23">
        <v>1080</v>
      </c>
      <c r="N7739" s="23">
        <v>1</v>
      </c>
      <c r="O7739" s="107">
        <v>15000000</v>
      </c>
      <c r="P7739" s="23">
        <v>180</v>
      </c>
      <c r="Q7739" s="23">
        <v>2</v>
      </c>
      <c r="R7739" s="23">
        <v>2</v>
      </c>
      <c r="S7739" s="23">
        <v>0</v>
      </c>
      <c r="T7739" s="47">
        <v>15</v>
      </c>
      <c r="U7739" s="98" t="s">
        <v>111</v>
      </c>
      <c r="V7739" s="98" t="s">
        <v>3139</v>
      </c>
    </row>
    <row r="7740" spans="1:22">
      <c r="A7740" s="98">
        <f t="shared" si="240"/>
        <v>1804</v>
      </c>
      <c r="B7740" s="99">
        <v>44408</v>
      </c>
      <c r="C7740" s="23">
        <v>5337</v>
      </c>
      <c r="D7740" s="23">
        <v>9</v>
      </c>
      <c r="E7740" s="98" t="s">
        <v>49</v>
      </c>
      <c r="F7740" s="98" t="s">
        <v>53</v>
      </c>
      <c r="G7740" s="98" t="s">
        <v>4242</v>
      </c>
      <c r="H7740" s="98" t="s">
        <v>9126</v>
      </c>
      <c r="I7740" s="98" t="s">
        <v>6372</v>
      </c>
      <c r="J7740" s="99">
        <v>46212</v>
      </c>
      <c r="K7740" s="107">
        <v>12000000</v>
      </c>
      <c r="L7740" s="98" t="s">
        <v>9127</v>
      </c>
      <c r="M7740" s="23">
        <v>1800</v>
      </c>
      <c r="N7740" s="23">
        <v>1</v>
      </c>
      <c r="O7740" s="107">
        <v>12000000</v>
      </c>
      <c r="P7740" s="23">
        <v>180</v>
      </c>
      <c r="Q7740" s="23">
        <v>2</v>
      </c>
      <c r="R7740" s="23">
        <v>2</v>
      </c>
      <c r="S7740" s="23">
        <v>0</v>
      </c>
      <c r="T7740" s="47">
        <v>12</v>
      </c>
      <c r="U7740" s="98" t="s">
        <v>111</v>
      </c>
      <c r="V7740" s="98" t="s">
        <v>3139</v>
      </c>
    </row>
    <row r="7741" spans="1:22">
      <c r="A7741" s="98">
        <f t="shared" si="240"/>
        <v>1804</v>
      </c>
      <c r="B7741" s="99">
        <v>44408</v>
      </c>
      <c r="C7741" s="23">
        <v>5338</v>
      </c>
      <c r="D7741" s="23">
        <v>9</v>
      </c>
      <c r="E7741" s="98" t="s">
        <v>49</v>
      </c>
      <c r="F7741" s="98" t="s">
        <v>53</v>
      </c>
      <c r="G7741" s="98" t="s">
        <v>4242</v>
      </c>
      <c r="H7741" s="98" t="s">
        <v>9126</v>
      </c>
      <c r="I7741" s="98" t="s">
        <v>6372</v>
      </c>
      <c r="J7741" s="99">
        <v>46212</v>
      </c>
      <c r="K7741" s="107">
        <v>15000000</v>
      </c>
      <c r="L7741" s="98" t="s">
        <v>9127</v>
      </c>
      <c r="M7741" s="23">
        <v>1800</v>
      </c>
      <c r="N7741" s="23">
        <v>1</v>
      </c>
      <c r="O7741" s="107">
        <v>15000000</v>
      </c>
      <c r="P7741" s="23">
        <v>180</v>
      </c>
      <c r="Q7741" s="23">
        <v>2</v>
      </c>
      <c r="R7741" s="23">
        <v>2</v>
      </c>
      <c r="S7741" s="23">
        <v>0</v>
      </c>
      <c r="T7741" s="47">
        <v>15</v>
      </c>
      <c r="U7741" s="98" t="s">
        <v>111</v>
      </c>
      <c r="V7741" s="98" t="s">
        <v>3139</v>
      </c>
    </row>
    <row r="7742" spans="1:22">
      <c r="A7742" s="98">
        <f t="shared" si="240"/>
        <v>1804</v>
      </c>
      <c r="B7742" s="99">
        <v>44408</v>
      </c>
      <c r="C7742" s="23">
        <v>5339</v>
      </c>
      <c r="D7742" s="23">
        <v>9</v>
      </c>
      <c r="E7742" s="98" t="s">
        <v>49</v>
      </c>
      <c r="F7742" s="98" t="s">
        <v>53</v>
      </c>
      <c r="G7742" s="98" t="s">
        <v>4242</v>
      </c>
      <c r="H7742" s="98" t="s">
        <v>9126</v>
      </c>
      <c r="I7742" s="98" t="s">
        <v>6372</v>
      </c>
      <c r="J7742" s="99">
        <v>46212</v>
      </c>
      <c r="K7742" s="107">
        <v>10000000</v>
      </c>
      <c r="L7742" s="98" t="s">
        <v>9127</v>
      </c>
      <c r="M7742" s="23">
        <v>1800</v>
      </c>
      <c r="N7742" s="23">
        <v>1</v>
      </c>
      <c r="O7742" s="107">
        <v>10000000</v>
      </c>
      <c r="P7742" s="23">
        <v>180</v>
      </c>
      <c r="Q7742" s="23">
        <v>2</v>
      </c>
      <c r="R7742" s="23">
        <v>2</v>
      </c>
      <c r="S7742" s="23">
        <v>0</v>
      </c>
      <c r="T7742" s="47">
        <v>10</v>
      </c>
      <c r="U7742" s="98" t="s">
        <v>111</v>
      </c>
      <c r="V7742" s="98" t="s">
        <v>3139</v>
      </c>
    </row>
    <row r="7743" spans="1:22">
      <c r="A7743" s="98">
        <f t="shared" si="240"/>
        <v>1804</v>
      </c>
      <c r="B7743" s="99">
        <v>44408</v>
      </c>
      <c r="C7743" s="23">
        <v>5340</v>
      </c>
      <c r="D7743" s="23">
        <v>9</v>
      </c>
      <c r="E7743" s="98" t="s">
        <v>49</v>
      </c>
      <c r="F7743" s="98" t="s">
        <v>53</v>
      </c>
      <c r="G7743" s="98" t="s">
        <v>4242</v>
      </c>
      <c r="H7743" s="98" t="s">
        <v>9126</v>
      </c>
      <c r="I7743" s="98" t="s">
        <v>6372</v>
      </c>
      <c r="J7743" s="99">
        <v>46212</v>
      </c>
      <c r="K7743" s="107">
        <v>20000000</v>
      </c>
      <c r="L7743" s="98" t="s">
        <v>9127</v>
      </c>
      <c r="M7743" s="23">
        <v>1800</v>
      </c>
      <c r="N7743" s="23">
        <v>1</v>
      </c>
      <c r="O7743" s="107">
        <v>20000000</v>
      </c>
      <c r="P7743" s="23">
        <v>180</v>
      </c>
      <c r="Q7743" s="23">
        <v>2</v>
      </c>
      <c r="R7743" s="23">
        <v>2</v>
      </c>
      <c r="S7743" s="23">
        <v>0</v>
      </c>
      <c r="T7743" s="47">
        <v>20</v>
      </c>
      <c r="U7743" s="98" t="s">
        <v>111</v>
      </c>
      <c r="V7743" s="98" t="s">
        <v>3139</v>
      </c>
    </row>
    <row r="7744" spans="1:22">
      <c r="A7744" s="98">
        <f t="shared" si="240"/>
        <v>1074</v>
      </c>
      <c r="B7744" s="99">
        <v>44408</v>
      </c>
      <c r="C7744" s="23">
        <v>5341</v>
      </c>
      <c r="D7744" s="23">
        <v>9</v>
      </c>
      <c r="E7744" s="98" t="s">
        <v>49</v>
      </c>
      <c r="F7744" s="98" t="s">
        <v>53</v>
      </c>
      <c r="G7744" s="98" t="s">
        <v>4242</v>
      </c>
      <c r="H7744" s="98" t="s">
        <v>9126</v>
      </c>
      <c r="I7744" s="98" t="s">
        <v>6372</v>
      </c>
      <c r="J7744" s="99">
        <v>45482</v>
      </c>
      <c r="K7744" s="107">
        <v>11000000</v>
      </c>
      <c r="L7744" s="98" t="s">
        <v>9127</v>
      </c>
      <c r="M7744" s="23">
        <v>1080</v>
      </c>
      <c r="N7744" s="23">
        <v>1</v>
      </c>
      <c r="O7744" s="107">
        <v>11000000</v>
      </c>
      <c r="P7744" s="23">
        <v>30</v>
      </c>
      <c r="Q7744" s="23">
        <v>2</v>
      </c>
      <c r="R7744" s="23">
        <v>2</v>
      </c>
      <c r="S7744" s="23">
        <v>0</v>
      </c>
      <c r="T7744" s="47">
        <v>11</v>
      </c>
      <c r="U7744" s="98" t="s">
        <v>111</v>
      </c>
      <c r="V7744" s="98" t="s">
        <v>3139</v>
      </c>
    </row>
    <row r="7745" spans="1:22">
      <c r="A7745" s="98">
        <f t="shared" si="240"/>
        <v>1804</v>
      </c>
      <c r="B7745" s="99">
        <v>44408</v>
      </c>
      <c r="C7745" s="23">
        <v>5342</v>
      </c>
      <c r="D7745" s="23">
        <v>9</v>
      </c>
      <c r="E7745" s="98" t="s">
        <v>49</v>
      </c>
      <c r="F7745" s="98" t="s">
        <v>53</v>
      </c>
      <c r="G7745" s="98" t="s">
        <v>4242</v>
      </c>
      <c r="H7745" s="98" t="s">
        <v>9126</v>
      </c>
      <c r="I7745" s="98" t="s">
        <v>6372</v>
      </c>
      <c r="J7745" s="99">
        <v>46212</v>
      </c>
      <c r="K7745" s="107">
        <v>10000000</v>
      </c>
      <c r="L7745" s="98" t="s">
        <v>9127</v>
      </c>
      <c r="M7745" s="23">
        <v>1800</v>
      </c>
      <c r="N7745" s="23">
        <v>1</v>
      </c>
      <c r="O7745" s="107">
        <v>10000000</v>
      </c>
      <c r="P7745" s="23">
        <v>180</v>
      </c>
      <c r="Q7745" s="23">
        <v>2</v>
      </c>
      <c r="R7745" s="23">
        <v>2</v>
      </c>
      <c r="S7745" s="23">
        <v>0</v>
      </c>
      <c r="T7745" s="47">
        <v>10</v>
      </c>
      <c r="U7745" s="98" t="s">
        <v>111</v>
      </c>
      <c r="V7745" s="98" t="s">
        <v>3139</v>
      </c>
    </row>
    <row r="7746" spans="1:22">
      <c r="A7746" s="98">
        <f t="shared" si="240"/>
        <v>1077</v>
      </c>
      <c r="B7746" s="99">
        <v>44408</v>
      </c>
      <c r="C7746" s="23">
        <v>5343</v>
      </c>
      <c r="D7746" s="23">
        <v>9</v>
      </c>
      <c r="E7746" s="98" t="s">
        <v>49</v>
      </c>
      <c r="F7746" s="98" t="s">
        <v>53</v>
      </c>
      <c r="G7746" s="98" t="s">
        <v>4242</v>
      </c>
      <c r="H7746" s="98" t="s">
        <v>9126</v>
      </c>
      <c r="I7746" s="98" t="s">
        <v>6106</v>
      </c>
      <c r="J7746" s="99">
        <v>45485</v>
      </c>
      <c r="K7746" s="107">
        <v>18000000</v>
      </c>
      <c r="L7746" s="98" t="s">
        <v>9127</v>
      </c>
      <c r="M7746" s="23">
        <v>1080</v>
      </c>
      <c r="N7746" s="23">
        <v>1</v>
      </c>
      <c r="O7746" s="107">
        <v>18000000</v>
      </c>
      <c r="P7746" s="23">
        <v>180</v>
      </c>
      <c r="Q7746" s="23">
        <v>2</v>
      </c>
      <c r="R7746" s="23">
        <v>2</v>
      </c>
      <c r="S7746" s="23">
        <v>0</v>
      </c>
      <c r="T7746" s="47">
        <v>18</v>
      </c>
      <c r="U7746" s="98" t="s">
        <v>111</v>
      </c>
      <c r="V7746" s="98" t="s">
        <v>3139</v>
      </c>
    </row>
    <row r="7747" spans="1:22">
      <c r="A7747" s="98">
        <f t="shared" ref="A7747:A7810" si="241">+J7747-B7747</f>
        <v>1807</v>
      </c>
      <c r="B7747" s="99">
        <v>44408</v>
      </c>
      <c r="C7747" s="23">
        <v>5344</v>
      </c>
      <c r="D7747" s="23">
        <v>9</v>
      </c>
      <c r="E7747" s="98" t="s">
        <v>49</v>
      </c>
      <c r="F7747" s="98" t="s">
        <v>53</v>
      </c>
      <c r="G7747" s="98" t="s">
        <v>4242</v>
      </c>
      <c r="H7747" s="98" t="s">
        <v>9126</v>
      </c>
      <c r="I7747" s="98" t="s">
        <v>6106</v>
      </c>
      <c r="J7747" s="99">
        <v>46215</v>
      </c>
      <c r="K7747" s="107">
        <v>8000000</v>
      </c>
      <c r="L7747" s="98" t="s">
        <v>9127</v>
      </c>
      <c r="M7747" s="23">
        <v>1800</v>
      </c>
      <c r="N7747" s="23">
        <v>1</v>
      </c>
      <c r="O7747" s="107">
        <v>8000000</v>
      </c>
      <c r="P7747" s="23">
        <v>180</v>
      </c>
      <c r="Q7747" s="23">
        <v>2</v>
      </c>
      <c r="R7747" s="23">
        <v>2</v>
      </c>
      <c r="S7747" s="23">
        <v>0</v>
      </c>
      <c r="T7747" s="47">
        <v>8</v>
      </c>
      <c r="U7747" s="98" t="s">
        <v>111</v>
      </c>
      <c r="V7747" s="98" t="s">
        <v>3139</v>
      </c>
    </row>
    <row r="7748" spans="1:22">
      <c r="A7748" s="98">
        <f t="shared" si="241"/>
        <v>1077</v>
      </c>
      <c r="B7748" s="99">
        <v>44408</v>
      </c>
      <c r="C7748" s="23">
        <v>5345</v>
      </c>
      <c r="D7748" s="23">
        <v>9</v>
      </c>
      <c r="E7748" s="98" t="s">
        <v>49</v>
      </c>
      <c r="F7748" s="98" t="s">
        <v>53</v>
      </c>
      <c r="G7748" s="98" t="s">
        <v>4242</v>
      </c>
      <c r="H7748" s="98" t="s">
        <v>9126</v>
      </c>
      <c r="I7748" s="98" t="s">
        <v>6106</v>
      </c>
      <c r="J7748" s="99">
        <v>45485</v>
      </c>
      <c r="K7748" s="107">
        <v>6000000</v>
      </c>
      <c r="L7748" s="98" t="s">
        <v>9127</v>
      </c>
      <c r="M7748" s="23">
        <v>1080</v>
      </c>
      <c r="N7748" s="23">
        <v>1</v>
      </c>
      <c r="O7748" s="107">
        <v>6000000</v>
      </c>
      <c r="P7748" s="23">
        <v>180</v>
      </c>
      <c r="Q7748" s="23">
        <v>2</v>
      </c>
      <c r="R7748" s="23">
        <v>2</v>
      </c>
      <c r="S7748" s="23">
        <v>0</v>
      </c>
      <c r="T7748" s="47">
        <v>6</v>
      </c>
      <c r="U7748" s="98" t="s">
        <v>111</v>
      </c>
      <c r="V7748" s="98" t="s">
        <v>3139</v>
      </c>
    </row>
    <row r="7749" spans="1:22">
      <c r="A7749" s="98">
        <f t="shared" si="241"/>
        <v>711</v>
      </c>
      <c r="B7749" s="99">
        <v>44408</v>
      </c>
      <c r="C7749" s="23">
        <v>5346</v>
      </c>
      <c r="D7749" s="23">
        <v>9</v>
      </c>
      <c r="E7749" s="98" t="s">
        <v>49</v>
      </c>
      <c r="F7749" s="98" t="s">
        <v>53</v>
      </c>
      <c r="G7749" s="98" t="s">
        <v>4242</v>
      </c>
      <c r="H7749" s="98" t="s">
        <v>9126</v>
      </c>
      <c r="I7749" s="98" t="s">
        <v>6106</v>
      </c>
      <c r="J7749" s="99">
        <v>45119</v>
      </c>
      <c r="K7749" s="107">
        <v>15000000</v>
      </c>
      <c r="L7749" s="98" t="s">
        <v>9127</v>
      </c>
      <c r="M7749" s="23">
        <v>720</v>
      </c>
      <c r="N7749" s="23">
        <v>1</v>
      </c>
      <c r="O7749" s="107">
        <v>15000000</v>
      </c>
      <c r="P7749" s="23">
        <v>180</v>
      </c>
      <c r="Q7749" s="23">
        <v>2</v>
      </c>
      <c r="R7749" s="23">
        <v>2</v>
      </c>
      <c r="S7749" s="23">
        <v>0</v>
      </c>
      <c r="T7749" s="47">
        <v>15</v>
      </c>
      <c r="U7749" s="98" t="s">
        <v>111</v>
      </c>
      <c r="V7749" s="98" t="s">
        <v>3139</v>
      </c>
    </row>
    <row r="7750" spans="1:22">
      <c r="A7750" s="98">
        <f t="shared" si="241"/>
        <v>1807</v>
      </c>
      <c r="B7750" s="99">
        <v>44408</v>
      </c>
      <c r="C7750" s="23">
        <v>5347</v>
      </c>
      <c r="D7750" s="23">
        <v>9</v>
      </c>
      <c r="E7750" s="98" t="s">
        <v>49</v>
      </c>
      <c r="F7750" s="98" t="s">
        <v>53</v>
      </c>
      <c r="G7750" s="98" t="s">
        <v>4242</v>
      </c>
      <c r="H7750" s="98" t="s">
        <v>9126</v>
      </c>
      <c r="I7750" s="98" t="s">
        <v>6106</v>
      </c>
      <c r="J7750" s="99">
        <v>46215</v>
      </c>
      <c r="K7750" s="107">
        <v>15000000</v>
      </c>
      <c r="L7750" s="98" t="s">
        <v>9127</v>
      </c>
      <c r="M7750" s="23">
        <v>1800</v>
      </c>
      <c r="N7750" s="23">
        <v>1</v>
      </c>
      <c r="O7750" s="107">
        <v>15000000</v>
      </c>
      <c r="P7750" s="23">
        <v>180</v>
      </c>
      <c r="Q7750" s="23">
        <v>2</v>
      </c>
      <c r="R7750" s="23">
        <v>2</v>
      </c>
      <c r="S7750" s="23">
        <v>0</v>
      </c>
      <c r="T7750" s="47">
        <v>15</v>
      </c>
      <c r="U7750" s="98" t="s">
        <v>111</v>
      </c>
      <c r="V7750" s="98" t="s">
        <v>3139</v>
      </c>
    </row>
    <row r="7751" spans="1:22">
      <c r="A7751" s="98">
        <f t="shared" si="241"/>
        <v>1807</v>
      </c>
      <c r="B7751" s="99">
        <v>44408</v>
      </c>
      <c r="C7751" s="23">
        <v>5348</v>
      </c>
      <c r="D7751" s="23">
        <v>9</v>
      </c>
      <c r="E7751" s="98" t="s">
        <v>49</v>
      </c>
      <c r="F7751" s="98" t="s">
        <v>53</v>
      </c>
      <c r="G7751" s="98" t="s">
        <v>4242</v>
      </c>
      <c r="H7751" s="98" t="s">
        <v>9126</v>
      </c>
      <c r="I7751" s="98" t="s">
        <v>6106</v>
      </c>
      <c r="J7751" s="99">
        <v>46215</v>
      </c>
      <c r="K7751" s="107">
        <v>30000000</v>
      </c>
      <c r="L7751" s="98" t="s">
        <v>9127</v>
      </c>
      <c r="M7751" s="23">
        <v>1800</v>
      </c>
      <c r="N7751" s="23">
        <v>1</v>
      </c>
      <c r="O7751" s="107">
        <v>30000000</v>
      </c>
      <c r="P7751" s="23">
        <v>180</v>
      </c>
      <c r="Q7751" s="23">
        <v>2</v>
      </c>
      <c r="R7751" s="23">
        <v>2</v>
      </c>
      <c r="S7751" s="23">
        <v>0</v>
      </c>
      <c r="T7751" s="47">
        <v>30.06504</v>
      </c>
      <c r="U7751" s="98" t="s">
        <v>111</v>
      </c>
      <c r="V7751" s="98" t="s">
        <v>3139</v>
      </c>
    </row>
    <row r="7752" spans="1:22">
      <c r="A7752" s="98">
        <f t="shared" si="241"/>
        <v>1807</v>
      </c>
      <c r="B7752" s="99">
        <v>44408</v>
      </c>
      <c r="C7752" s="23">
        <v>5349</v>
      </c>
      <c r="D7752" s="23">
        <v>9</v>
      </c>
      <c r="E7752" s="98" t="s">
        <v>49</v>
      </c>
      <c r="F7752" s="98" t="s">
        <v>53</v>
      </c>
      <c r="G7752" s="98" t="s">
        <v>4242</v>
      </c>
      <c r="H7752" s="98" t="s">
        <v>9126</v>
      </c>
      <c r="I7752" s="98" t="s">
        <v>6106</v>
      </c>
      <c r="J7752" s="99">
        <v>46215</v>
      </c>
      <c r="K7752" s="107">
        <v>15000000</v>
      </c>
      <c r="L7752" s="98" t="s">
        <v>9127</v>
      </c>
      <c r="M7752" s="23">
        <v>1800</v>
      </c>
      <c r="N7752" s="23">
        <v>1</v>
      </c>
      <c r="O7752" s="107">
        <v>15000000</v>
      </c>
      <c r="P7752" s="23">
        <v>180</v>
      </c>
      <c r="Q7752" s="23">
        <v>2</v>
      </c>
      <c r="R7752" s="23">
        <v>2</v>
      </c>
      <c r="S7752" s="23">
        <v>0</v>
      </c>
      <c r="T7752" s="47">
        <v>15</v>
      </c>
      <c r="U7752" s="98" t="s">
        <v>111</v>
      </c>
      <c r="V7752" s="98" t="s">
        <v>3139</v>
      </c>
    </row>
    <row r="7753" spans="1:22">
      <c r="A7753" s="98">
        <f t="shared" si="241"/>
        <v>1077</v>
      </c>
      <c r="B7753" s="99">
        <v>44408</v>
      </c>
      <c r="C7753" s="23">
        <v>5350</v>
      </c>
      <c r="D7753" s="23">
        <v>9</v>
      </c>
      <c r="E7753" s="98" t="s">
        <v>49</v>
      </c>
      <c r="F7753" s="98" t="s">
        <v>53</v>
      </c>
      <c r="G7753" s="98" t="s">
        <v>4242</v>
      </c>
      <c r="H7753" s="98" t="s">
        <v>9126</v>
      </c>
      <c r="I7753" s="98" t="s">
        <v>6106</v>
      </c>
      <c r="J7753" s="99">
        <v>45485</v>
      </c>
      <c r="K7753" s="107">
        <v>10000000</v>
      </c>
      <c r="L7753" s="98" t="s">
        <v>9127</v>
      </c>
      <c r="M7753" s="23">
        <v>1080</v>
      </c>
      <c r="N7753" s="23">
        <v>1</v>
      </c>
      <c r="O7753" s="107">
        <v>10000000</v>
      </c>
      <c r="P7753" s="23">
        <v>180</v>
      </c>
      <c r="Q7753" s="23">
        <v>2</v>
      </c>
      <c r="R7753" s="23">
        <v>2</v>
      </c>
      <c r="S7753" s="23">
        <v>0</v>
      </c>
      <c r="T7753" s="47">
        <v>10</v>
      </c>
      <c r="U7753" s="98" t="s">
        <v>111</v>
      </c>
      <c r="V7753" s="98" t="s">
        <v>3139</v>
      </c>
    </row>
    <row r="7754" spans="1:22">
      <c r="A7754" s="98">
        <f t="shared" si="241"/>
        <v>1077</v>
      </c>
      <c r="B7754" s="99">
        <v>44408</v>
      </c>
      <c r="C7754" s="23">
        <v>5351</v>
      </c>
      <c r="D7754" s="23">
        <v>9</v>
      </c>
      <c r="E7754" s="98" t="s">
        <v>49</v>
      </c>
      <c r="F7754" s="98" t="s">
        <v>53</v>
      </c>
      <c r="G7754" s="98" t="s">
        <v>4242</v>
      </c>
      <c r="H7754" s="98" t="s">
        <v>9126</v>
      </c>
      <c r="I7754" s="98" t="s">
        <v>6106</v>
      </c>
      <c r="J7754" s="99">
        <v>45485</v>
      </c>
      <c r="K7754" s="107">
        <v>15000000</v>
      </c>
      <c r="L7754" s="98" t="s">
        <v>9127</v>
      </c>
      <c r="M7754" s="23">
        <v>1080</v>
      </c>
      <c r="N7754" s="23">
        <v>1</v>
      </c>
      <c r="O7754" s="107">
        <v>15000000</v>
      </c>
      <c r="P7754" s="23">
        <v>180</v>
      </c>
      <c r="Q7754" s="23">
        <v>2</v>
      </c>
      <c r="R7754" s="23">
        <v>2</v>
      </c>
      <c r="S7754" s="23">
        <v>0</v>
      </c>
      <c r="T7754" s="47">
        <v>15</v>
      </c>
      <c r="U7754" s="98" t="s">
        <v>111</v>
      </c>
      <c r="V7754" s="98" t="s">
        <v>3139</v>
      </c>
    </row>
    <row r="7755" spans="1:22">
      <c r="A7755" s="98">
        <f t="shared" si="241"/>
        <v>1808</v>
      </c>
      <c r="B7755" s="99">
        <v>44408</v>
      </c>
      <c r="C7755" s="23">
        <v>5352</v>
      </c>
      <c r="D7755" s="23">
        <v>9</v>
      </c>
      <c r="E7755" s="98" t="s">
        <v>49</v>
      </c>
      <c r="F7755" s="98" t="s">
        <v>53</v>
      </c>
      <c r="G7755" s="98" t="s">
        <v>4242</v>
      </c>
      <c r="H7755" s="98" t="s">
        <v>9126</v>
      </c>
      <c r="I7755" s="98" t="s">
        <v>6072</v>
      </c>
      <c r="J7755" s="99">
        <v>46216</v>
      </c>
      <c r="K7755" s="107">
        <v>5000000</v>
      </c>
      <c r="L7755" s="98" t="s">
        <v>9127</v>
      </c>
      <c r="M7755" s="23">
        <v>1800</v>
      </c>
      <c r="N7755" s="23">
        <v>1</v>
      </c>
      <c r="O7755" s="107">
        <v>5000000</v>
      </c>
      <c r="P7755" s="23">
        <v>180</v>
      </c>
      <c r="Q7755" s="23">
        <v>2</v>
      </c>
      <c r="R7755" s="23">
        <v>2</v>
      </c>
      <c r="S7755" s="23">
        <v>0</v>
      </c>
      <c r="T7755" s="47">
        <v>5</v>
      </c>
      <c r="U7755" s="98" t="s">
        <v>111</v>
      </c>
      <c r="V7755" s="98" t="s">
        <v>3139</v>
      </c>
    </row>
    <row r="7756" spans="1:22">
      <c r="A7756" s="98">
        <f t="shared" si="241"/>
        <v>1808</v>
      </c>
      <c r="B7756" s="99">
        <v>44408</v>
      </c>
      <c r="C7756" s="23">
        <v>5353</v>
      </c>
      <c r="D7756" s="23">
        <v>9</v>
      </c>
      <c r="E7756" s="98" t="s">
        <v>49</v>
      </c>
      <c r="F7756" s="98" t="s">
        <v>53</v>
      </c>
      <c r="G7756" s="98" t="s">
        <v>4242</v>
      </c>
      <c r="H7756" s="98" t="s">
        <v>9126</v>
      </c>
      <c r="I7756" s="98" t="s">
        <v>6072</v>
      </c>
      <c r="J7756" s="99">
        <v>46216</v>
      </c>
      <c r="K7756" s="107">
        <v>13000000</v>
      </c>
      <c r="L7756" s="98" t="s">
        <v>9127</v>
      </c>
      <c r="M7756" s="23">
        <v>1800</v>
      </c>
      <c r="N7756" s="23">
        <v>1</v>
      </c>
      <c r="O7756" s="107">
        <v>13000000</v>
      </c>
      <c r="P7756" s="23">
        <v>180</v>
      </c>
      <c r="Q7756" s="23">
        <v>2</v>
      </c>
      <c r="R7756" s="23">
        <v>2</v>
      </c>
      <c r="S7756" s="23">
        <v>0</v>
      </c>
      <c r="T7756" s="47">
        <v>13</v>
      </c>
      <c r="U7756" s="98" t="s">
        <v>111</v>
      </c>
      <c r="V7756" s="98" t="s">
        <v>3139</v>
      </c>
    </row>
    <row r="7757" spans="1:22">
      <c r="A7757" s="98">
        <f t="shared" si="241"/>
        <v>1808</v>
      </c>
      <c r="B7757" s="99">
        <v>44408</v>
      </c>
      <c r="C7757" s="23">
        <v>5354</v>
      </c>
      <c r="D7757" s="23">
        <v>9</v>
      </c>
      <c r="E7757" s="98" t="s">
        <v>49</v>
      </c>
      <c r="F7757" s="98" t="s">
        <v>53</v>
      </c>
      <c r="G7757" s="98" t="s">
        <v>4242</v>
      </c>
      <c r="H7757" s="98" t="s">
        <v>9126</v>
      </c>
      <c r="I7757" s="98" t="s">
        <v>6072</v>
      </c>
      <c r="J7757" s="99">
        <v>46216</v>
      </c>
      <c r="K7757" s="107">
        <v>13000000</v>
      </c>
      <c r="L7757" s="98" t="s">
        <v>9127</v>
      </c>
      <c r="M7757" s="23">
        <v>1800</v>
      </c>
      <c r="N7757" s="23">
        <v>1</v>
      </c>
      <c r="O7757" s="107">
        <v>13000000</v>
      </c>
      <c r="P7757" s="23">
        <v>180</v>
      </c>
      <c r="Q7757" s="23">
        <v>2</v>
      </c>
      <c r="R7757" s="23">
        <v>2</v>
      </c>
      <c r="S7757" s="23">
        <v>0</v>
      </c>
      <c r="T7757" s="47">
        <v>13</v>
      </c>
      <c r="U7757" s="98" t="s">
        <v>111</v>
      </c>
      <c r="V7757" s="98" t="s">
        <v>3139</v>
      </c>
    </row>
    <row r="7758" spans="1:22">
      <c r="A7758" s="98">
        <f t="shared" si="241"/>
        <v>1808</v>
      </c>
      <c r="B7758" s="99">
        <v>44408</v>
      </c>
      <c r="C7758" s="23">
        <v>5355</v>
      </c>
      <c r="D7758" s="23">
        <v>9</v>
      </c>
      <c r="E7758" s="98" t="s">
        <v>49</v>
      </c>
      <c r="F7758" s="98" t="s">
        <v>53</v>
      </c>
      <c r="G7758" s="98" t="s">
        <v>4242</v>
      </c>
      <c r="H7758" s="98" t="s">
        <v>9126</v>
      </c>
      <c r="I7758" s="98" t="s">
        <v>6072</v>
      </c>
      <c r="J7758" s="99">
        <v>46216</v>
      </c>
      <c r="K7758" s="107">
        <v>10000000</v>
      </c>
      <c r="L7758" s="98" t="s">
        <v>9127</v>
      </c>
      <c r="M7758" s="23">
        <v>1800</v>
      </c>
      <c r="N7758" s="23">
        <v>1</v>
      </c>
      <c r="O7758" s="107">
        <v>10000000</v>
      </c>
      <c r="P7758" s="23">
        <v>180</v>
      </c>
      <c r="Q7758" s="23">
        <v>2</v>
      </c>
      <c r="R7758" s="23">
        <v>2</v>
      </c>
      <c r="S7758" s="23">
        <v>0</v>
      </c>
      <c r="T7758" s="47">
        <v>10</v>
      </c>
      <c r="U7758" s="98" t="s">
        <v>111</v>
      </c>
      <c r="V7758" s="98" t="s">
        <v>3139</v>
      </c>
    </row>
    <row r="7759" spans="1:22">
      <c r="A7759" s="98">
        <f t="shared" si="241"/>
        <v>1808</v>
      </c>
      <c r="B7759" s="99">
        <v>44408</v>
      </c>
      <c r="C7759" s="23">
        <v>5356</v>
      </c>
      <c r="D7759" s="23">
        <v>9</v>
      </c>
      <c r="E7759" s="98" t="s">
        <v>49</v>
      </c>
      <c r="F7759" s="98" t="s">
        <v>53</v>
      </c>
      <c r="G7759" s="98" t="s">
        <v>4242</v>
      </c>
      <c r="H7759" s="98" t="s">
        <v>9126</v>
      </c>
      <c r="I7759" s="98" t="s">
        <v>6072</v>
      </c>
      <c r="J7759" s="99">
        <v>46216</v>
      </c>
      <c r="K7759" s="107">
        <v>10000000</v>
      </c>
      <c r="L7759" s="98" t="s">
        <v>9127</v>
      </c>
      <c r="M7759" s="23">
        <v>1800</v>
      </c>
      <c r="N7759" s="23">
        <v>1</v>
      </c>
      <c r="O7759" s="107">
        <v>10000000</v>
      </c>
      <c r="P7759" s="23">
        <v>180</v>
      </c>
      <c r="Q7759" s="23">
        <v>2</v>
      </c>
      <c r="R7759" s="23">
        <v>2</v>
      </c>
      <c r="S7759" s="23">
        <v>0</v>
      </c>
      <c r="T7759" s="47">
        <v>10</v>
      </c>
      <c r="U7759" s="98" t="s">
        <v>111</v>
      </c>
      <c r="V7759" s="98" t="s">
        <v>3139</v>
      </c>
    </row>
    <row r="7760" spans="1:22">
      <c r="A7760" s="98">
        <f t="shared" si="241"/>
        <v>1809</v>
      </c>
      <c r="B7760" s="99">
        <v>44408</v>
      </c>
      <c r="C7760" s="23">
        <v>5357</v>
      </c>
      <c r="D7760" s="23">
        <v>9</v>
      </c>
      <c r="E7760" s="98" t="s">
        <v>49</v>
      </c>
      <c r="F7760" s="98" t="s">
        <v>53</v>
      </c>
      <c r="G7760" s="98" t="s">
        <v>4242</v>
      </c>
      <c r="H7760" s="98" t="s">
        <v>9126</v>
      </c>
      <c r="I7760" s="98" t="s">
        <v>6074</v>
      </c>
      <c r="J7760" s="99">
        <v>46217</v>
      </c>
      <c r="K7760" s="107">
        <v>15000000</v>
      </c>
      <c r="L7760" s="98" t="s">
        <v>9127</v>
      </c>
      <c r="M7760" s="23">
        <v>1800</v>
      </c>
      <c r="N7760" s="23">
        <v>1</v>
      </c>
      <c r="O7760" s="107">
        <v>15000000</v>
      </c>
      <c r="P7760" s="23">
        <v>180</v>
      </c>
      <c r="Q7760" s="23">
        <v>2</v>
      </c>
      <c r="R7760" s="23">
        <v>2</v>
      </c>
      <c r="S7760" s="23">
        <v>0</v>
      </c>
      <c r="T7760" s="47">
        <v>15</v>
      </c>
      <c r="U7760" s="98" t="s">
        <v>111</v>
      </c>
      <c r="V7760" s="98" t="s">
        <v>3139</v>
      </c>
    </row>
    <row r="7761" spans="1:22">
      <c r="A7761" s="98">
        <f t="shared" si="241"/>
        <v>1809</v>
      </c>
      <c r="B7761" s="99">
        <v>44408</v>
      </c>
      <c r="C7761" s="23">
        <v>5358</v>
      </c>
      <c r="D7761" s="23">
        <v>9</v>
      </c>
      <c r="E7761" s="98" t="s">
        <v>49</v>
      </c>
      <c r="F7761" s="98" t="s">
        <v>53</v>
      </c>
      <c r="G7761" s="98" t="s">
        <v>4242</v>
      </c>
      <c r="H7761" s="98" t="s">
        <v>9126</v>
      </c>
      <c r="I7761" s="98" t="s">
        <v>6074</v>
      </c>
      <c r="J7761" s="99">
        <v>46217</v>
      </c>
      <c r="K7761" s="107">
        <v>16000000</v>
      </c>
      <c r="L7761" s="98" t="s">
        <v>9127</v>
      </c>
      <c r="M7761" s="23">
        <v>1800</v>
      </c>
      <c r="N7761" s="23">
        <v>1</v>
      </c>
      <c r="O7761" s="107">
        <v>16000000</v>
      </c>
      <c r="P7761" s="23">
        <v>180</v>
      </c>
      <c r="Q7761" s="23">
        <v>2</v>
      </c>
      <c r="R7761" s="23">
        <v>2</v>
      </c>
      <c r="S7761" s="23">
        <v>0</v>
      </c>
      <c r="T7761" s="47">
        <v>16</v>
      </c>
      <c r="U7761" s="98" t="s">
        <v>111</v>
      </c>
      <c r="V7761" s="98" t="s">
        <v>3139</v>
      </c>
    </row>
    <row r="7762" spans="1:22">
      <c r="A7762" s="98">
        <f t="shared" si="241"/>
        <v>1809</v>
      </c>
      <c r="B7762" s="99">
        <v>44408</v>
      </c>
      <c r="C7762" s="23">
        <v>5359</v>
      </c>
      <c r="D7762" s="23">
        <v>9</v>
      </c>
      <c r="E7762" s="98" t="s">
        <v>49</v>
      </c>
      <c r="F7762" s="98" t="s">
        <v>53</v>
      </c>
      <c r="G7762" s="98" t="s">
        <v>4242</v>
      </c>
      <c r="H7762" s="98" t="s">
        <v>9126</v>
      </c>
      <c r="I7762" s="98" t="s">
        <v>6074</v>
      </c>
      <c r="J7762" s="99">
        <v>46217</v>
      </c>
      <c r="K7762" s="107">
        <v>10000000</v>
      </c>
      <c r="L7762" s="98" t="s">
        <v>9127</v>
      </c>
      <c r="M7762" s="23">
        <v>1800</v>
      </c>
      <c r="N7762" s="23">
        <v>1</v>
      </c>
      <c r="O7762" s="107">
        <v>10000000</v>
      </c>
      <c r="P7762" s="23">
        <v>180</v>
      </c>
      <c r="Q7762" s="23">
        <v>2</v>
      </c>
      <c r="R7762" s="23">
        <v>2</v>
      </c>
      <c r="S7762" s="23">
        <v>0</v>
      </c>
      <c r="T7762" s="47">
        <v>10</v>
      </c>
      <c r="U7762" s="98" t="s">
        <v>111</v>
      </c>
      <c r="V7762" s="98" t="s">
        <v>3139</v>
      </c>
    </row>
    <row r="7763" spans="1:22">
      <c r="A7763" s="98">
        <f t="shared" si="241"/>
        <v>1079</v>
      </c>
      <c r="B7763" s="99">
        <v>44408</v>
      </c>
      <c r="C7763" s="23">
        <v>5360</v>
      </c>
      <c r="D7763" s="23">
        <v>9</v>
      </c>
      <c r="E7763" s="98" t="s">
        <v>49</v>
      </c>
      <c r="F7763" s="98" t="s">
        <v>53</v>
      </c>
      <c r="G7763" s="98" t="s">
        <v>4242</v>
      </c>
      <c r="H7763" s="98" t="s">
        <v>9126</v>
      </c>
      <c r="I7763" s="98" t="s">
        <v>6074</v>
      </c>
      <c r="J7763" s="99">
        <v>45487</v>
      </c>
      <c r="K7763" s="107">
        <v>10000000</v>
      </c>
      <c r="L7763" s="98" t="s">
        <v>9127</v>
      </c>
      <c r="M7763" s="23">
        <v>1080</v>
      </c>
      <c r="N7763" s="23">
        <v>1</v>
      </c>
      <c r="O7763" s="107">
        <v>10000000</v>
      </c>
      <c r="P7763" s="23">
        <v>30</v>
      </c>
      <c r="Q7763" s="23">
        <v>2</v>
      </c>
      <c r="R7763" s="23">
        <v>2</v>
      </c>
      <c r="S7763" s="23">
        <v>0</v>
      </c>
      <c r="T7763" s="47">
        <v>10</v>
      </c>
      <c r="U7763" s="98" t="s">
        <v>111</v>
      </c>
      <c r="V7763" s="98" t="s">
        <v>3139</v>
      </c>
    </row>
    <row r="7764" spans="1:22">
      <c r="A7764" s="98">
        <f t="shared" si="241"/>
        <v>1079</v>
      </c>
      <c r="B7764" s="99">
        <v>44408</v>
      </c>
      <c r="C7764" s="23">
        <v>5361</v>
      </c>
      <c r="D7764" s="23">
        <v>9</v>
      </c>
      <c r="E7764" s="98" t="s">
        <v>49</v>
      </c>
      <c r="F7764" s="98" t="s">
        <v>53</v>
      </c>
      <c r="G7764" s="98" t="s">
        <v>4242</v>
      </c>
      <c r="H7764" s="98" t="s">
        <v>9126</v>
      </c>
      <c r="I7764" s="98" t="s">
        <v>6074</v>
      </c>
      <c r="J7764" s="99">
        <v>45487</v>
      </c>
      <c r="K7764" s="107">
        <v>12000000</v>
      </c>
      <c r="L7764" s="98" t="s">
        <v>9127</v>
      </c>
      <c r="M7764" s="23">
        <v>1080</v>
      </c>
      <c r="N7764" s="23">
        <v>1</v>
      </c>
      <c r="O7764" s="107">
        <v>12000000</v>
      </c>
      <c r="P7764" s="23">
        <v>180</v>
      </c>
      <c r="Q7764" s="23">
        <v>2</v>
      </c>
      <c r="R7764" s="23">
        <v>2</v>
      </c>
      <c r="S7764" s="23">
        <v>0</v>
      </c>
      <c r="T7764" s="47">
        <v>12</v>
      </c>
      <c r="U7764" s="98" t="s">
        <v>111</v>
      </c>
      <c r="V7764" s="98" t="s">
        <v>3139</v>
      </c>
    </row>
    <row r="7765" spans="1:22">
      <c r="A7765" s="98">
        <f t="shared" si="241"/>
        <v>1809</v>
      </c>
      <c r="B7765" s="99">
        <v>44408</v>
      </c>
      <c r="C7765" s="23">
        <v>5362</v>
      </c>
      <c r="D7765" s="23">
        <v>9</v>
      </c>
      <c r="E7765" s="98" t="s">
        <v>49</v>
      </c>
      <c r="F7765" s="98" t="s">
        <v>53</v>
      </c>
      <c r="G7765" s="98" t="s">
        <v>4242</v>
      </c>
      <c r="H7765" s="98" t="s">
        <v>9126</v>
      </c>
      <c r="I7765" s="98" t="s">
        <v>6074</v>
      </c>
      <c r="J7765" s="99">
        <v>46217</v>
      </c>
      <c r="K7765" s="107">
        <v>10000000</v>
      </c>
      <c r="L7765" s="98" t="s">
        <v>9127</v>
      </c>
      <c r="M7765" s="23">
        <v>1800</v>
      </c>
      <c r="N7765" s="23">
        <v>1</v>
      </c>
      <c r="O7765" s="107">
        <v>10000000</v>
      </c>
      <c r="P7765" s="23">
        <v>30</v>
      </c>
      <c r="Q7765" s="23">
        <v>2</v>
      </c>
      <c r="R7765" s="23">
        <v>2</v>
      </c>
      <c r="S7765" s="23">
        <v>0</v>
      </c>
      <c r="T7765" s="47">
        <v>10</v>
      </c>
      <c r="U7765" s="98" t="s">
        <v>111</v>
      </c>
      <c r="V7765" s="98" t="s">
        <v>3139</v>
      </c>
    </row>
    <row r="7766" spans="1:22">
      <c r="A7766" s="98">
        <f t="shared" si="241"/>
        <v>1079</v>
      </c>
      <c r="B7766" s="99">
        <v>44408</v>
      </c>
      <c r="C7766" s="23">
        <v>5363</v>
      </c>
      <c r="D7766" s="23">
        <v>9</v>
      </c>
      <c r="E7766" s="98" t="s">
        <v>49</v>
      </c>
      <c r="F7766" s="98" t="s">
        <v>53</v>
      </c>
      <c r="G7766" s="98" t="s">
        <v>4242</v>
      </c>
      <c r="H7766" s="98" t="s">
        <v>9126</v>
      </c>
      <c r="I7766" s="98" t="s">
        <v>6074</v>
      </c>
      <c r="J7766" s="99">
        <v>45487</v>
      </c>
      <c r="K7766" s="107">
        <v>6000000</v>
      </c>
      <c r="L7766" s="98" t="s">
        <v>9127</v>
      </c>
      <c r="M7766" s="23">
        <v>1080</v>
      </c>
      <c r="N7766" s="23">
        <v>1</v>
      </c>
      <c r="O7766" s="107">
        <v>6000000</v>
      </c>
      <c r="P7766" s="23">
        <v>180</v>
      </c>
      <c r="Q7766" s="23">
        <v>2</v>
      </c>
      <c r="R7766" s="23">
        <v>2</v>
      </c>
      <c r="S7766" s="23">
        <v>0</v>
      </c>
      <c r="T7766" s="47">
        <v>6</v>
      </c>
      <c r="U7766" s="98" t="s">
        <v>111</v>
      </c>
      <c r="V7766" s="98" t="s">
        <v>3139</v>
      </c>
    </row>
    <row r="7767" spans="1:22">
      <c r="A7767" s="98">
        <f t="shared" si="241"/>
        <v>713</v>
      </c>
      <c r="B7767" s="99">
        <v>44408</v>
      </c>
      <c r="C7767" s="23">
        <v>5364</v>
      </c>
      <c r="D7767" s="23">
        <v>9</v>
      </c>
      <c r="E7767" s="98" t="s">
        <v>49</v>
      </c>
      <c r="F7767" s="98" t="s">
        <v>53</v>
      </c>
      <c r="G7767" s="98" t="s">
        <v>4242</v>
      </c>
      <c r="H7767" s="98" t="s">
        <v>9126</v>
      </c>
      <c r="I7767" s="98" t="s">
        <v>6074</v>
      </c>
      <c r="J7767" s="99">
        <v>45121</v>
      </c>
      <c r="K7767" s="107">
        <v>5000000</v>
      </c>
      <c r="L7767" s="98" t="s">
        <v>9127</v>
      </c>
      <c r="M7767" s="23">
        <v>720</v>
      </c>
      <c r="N7767" s="23">
        <v>1</v>
      </c>
      <c r="O7767" s="107">
        <v>5000000</v>
      </c>
      <c r="P7767" s="23">
        <v>90</v>
      </c>
      <c r="Q7767" s="23">
        <v>2</v>
      </c>
      <c r="R7767" s="23">
        <v>2</v>
      </c>
      <c r="S7767" s="23">
        <v>0</v>
      </c>
      <c r="T7767" s="47">
        <v>5</v>
      </c>
      <c r="U7767" s="98" t="s">
        <v>111</v>
      </c>
      <c r="V7767" s="98" t="s">
        <v>3139</v>
      </c>
    </row>
    <row r="7768" spans="1:22">
      <c r="A7768" s="98">
        <f t="shared" si="241"/>
        <v>1809</v>
      </c>
      <c r="B7768" s="99">
        <v>44408</v>
      </c>
      <c r="C7768" s="23">
        <v>5365</v>
      </c>
      <c r="D7768" s="23">
        <v>9</v>
      </c>
      <c r="E7768" s="98" t="s">
        <v>49</v>
      </c>
      <c r="F7768" s="98" t="s">
        <v>53</v>
      </c>
      <c r="G7768" s="98" t="s">
        <v>4242</v>
      </c>
      <c r="H7768" s="98" t="s">
        <v>9126</v>
      </c>
      <c r="I7768" s="98" t="s">
        <v>6074</v>
      </c>
      <c r="J7768" s="99">
        <v>46217</v>
      </c>
      <c r="K7768" s="107">
        <v>14500000</v>
      </c>
      <c r="L7768" s="98" t="s">
        <v>9127</v>
      </c>
      <c r="M7768" s="23">
        <v>1800</v>
      </c>
      <c r="N7768" s="23">
        <v>1</v>
      </c>
      <c r="O7768" s="107">
        <v>14500000</v>
      </c>
      <c r="P7768" s="23">
        <v>180</v>
      </c>
      <c r="Q7768" s="23">
        <v>2</v>
      </c>
      <c r="R7768" s="23">
        <v>2</v>
      </c>
      <c r="S7768" s="23">
        <v>0</v>
      </c>
      <c r="T7768" s="47">
        <v>14.5</v>
      </c>
      <c r="U7768" s="98" t="s">
        <v>111</v>
      </c>
      <c r="V7768" s="98" t="s">
        <v>3139</v>
      </c>
    </row>
    <row r="7769" spans="1:22">
      <c r="A7769" s="98">
        <f t="shared" si="241"/>
        <v>1079</v>
      </c>
      <c r="B7769" s="99">
        <v>44408</v>
      </c>
      <c r="C7769" s="23">
        <v>5366</v>
      </c>
      <c r="D7769" s="23">
        <v>9</v>
      </c>
      <c r="E7769" s="98" t="s">
        <v>49</v>
      </c>
      <c r="F7769" s="98" t="s">
        <v>53</v>
      </c>
      <c r="G7769" s="98" t="s">
        <v>4242</v>
      </c>
      <c r="H7769" s="98" t="s">
        <v>9126</v>
      </c>
      <c r="I7769" s="98" t="s">
        <v>6074</v>
      </c>
      <c r="J7769" s="99">
        <v>45487</v>
      </c>
      <c r="K7769" s="107">
        <v>10000000</v>
      </c>
      <c r="L7769" s="98" t="s">
        <v>9127</v>
      </c>
      <c r="M7769" s="23">
        <v>1080</v>
      </c>
      <c r="N7769" s="23">
        <v>1</v>
      </c>
      <c r="O7769" s="107">
        <v>10000000</v>
      </c>
      <c r="P7769" s="23">
        <v>90</v>
      </c>
      <c r="Q7769" s="23">
        <v>2</v>
      </c>
      <c r="R7769" s="23">
        <v>2</v>
      </c>
      <c r="S7769" s="23">
        <v>0</v>
      </c>
      <c r="T7769" s="47">
        <v>10</v>
      </c>
      <c r="U7769" s="98" t="s">
        <v>111</v>
      </c>
      <c r="V7769" s="98" t="s">
        <v>3139</v>
      </c>
    </row>
    <row r="7770" spans="1:22">
      <c r="A7770" s="98">
        <f t="shared" si="241"/>
        <v>713</v>
      </c>
      <c r="B7770" s="99">
        <v>44408</v>
      </c>
      <c r="C7770" s="23">
        <v>5367</v>
      </c>
      <c r="D7770" s="23">
        <v>9</v>
      </c>
      <c r="E7770" s="98" t="s">
        <v>49</v>
      </c>
      <c r="F7770" s="98" t="s">
        <v>53</v>
      </c>
      <c r="G7770" s="98" t="s">
        <v>4242</v>
      </c>
      <c r="H7770" s="98" t="s">
        <v>9126</v>
      </c>
      <c r="I7770" s="98" t="s">
        <v>6074</v>
      </c>
      <c r="J7770" s="99">
        <v>45121</v>
      </c>
      <c r="K7770" s="107">
        <v>30000000</v>
      </c>
      <c r="L7770" s="98" t="s">
        <v>9127</v>
      </c>
      <c r="M7770" s="23">
        <v>720</v>
      </c>
      <c r="N7770" s="23">
        <v>1</v>
      </c>
      <c r="O7770" s="107">
        <v>30000000</v>
      </c>
      <c r="P7770" s="23">
        <v>30</v>
      </c>
      <c r="Q7770" s="23">
        <v>2</v>
      </c>
      <c r="R7770" s="23">
        <v>2</v>
      </c>
      <c r="S7770" s="23">
        <v>0</v>
      </c>
      <c r="T7770" s="47">
        <v>30.202354</v>
      </c>
      <c r="U7770" s="98" t="s">
        <v>111</v>
      </c>
      <c r="V7770" s="98" t="s">
        <v>3139</v>
      </c>
    </row>
    <row r="7771" spans="1:22">
      <c r="A7771" s="98">
        <f t="shared" si="241"/>
        <v>1809</v>
      </c>
      <c r="B7771" s="99">
        <v>44408</v>
      </c>
      <c r="C7771" s="23">
        <v>5368</v>
      </c>
      <c r="D7771" s="23">
        <v>9</v>
      </c>
      <c r="E7771" s="98" t="s">
        <v>49</v>
      </c>
      <c r="F7771" s="98" t="s">
        <v>53</v>
      </c>
      <c r="G7771" s="98" t="s">
        <v>4242</v>
      </c>
      <c r="H7771" s="98" t="s">
        <v>9126</v>
      </c>
      <c r="I7771" s="98" t="s">
        <v>6074</v>
      </c>
      <c r="J7771" s="99">
        <v>46217</v>
      </c>
      <c r="K7771" s="107">
        <v>8000000</v>
      </c>
      <c r="L7771" s="98" t="s">
        <v>9127</v>
      </c>
      <c r="M7771" s="23">
        <v>1800</v>
      </c>
      <c r="N7771" s="23">
        <v>1</v>
      </c>
      <c r="O7771" s="107">
        <v>8000000</v>
      </c>
      <c r="P7771" s="23">
        <v>180</v>
      </c>
      <c r="Q7771" s="23">
        <v>2</v>
      </c>
      <c r="R7771" s="23">
        <v>2</v>
      </c>
      <c r="S7771" s="23">
        <v>0</v>
      </c>
      <c r="T7771" s="47">
        <v>8</v>
      </c>
      <c r="U7771" s="98" t="s">
        <v>111</v>
      </c>
      <c r="V7771" s="98" t="s">
        <v>3139</v>
      </c>
    </row>
    <row r="7772" spans="1:22">
      <c r="A7772" s="98">
        <f t="shared" si="241"/>
        <v>1810</v>
      </c>
      <c r="B7772" s="99">
        <v>44408</v>
      </c>
      <c r="C7772" s="23">
        <v>5369</v>
      </c>
      <c r="D7772" s="23">
        <v>9</v>
      </c>
      <c r="E7772" s="98" t="s">
        <v>49</v>
      </c>
      <c r="F7772" s="98" t="s">
        <v>53</v>
      </c>
      <c r="G7772" s="98" t="s">
        <v>4242</v>
      </c>
      <c r="H7772" s="98" t="s">
        <v>9126</v>
      </c>
      <c r="I7772" s="98" t="s">
        <v>6154</v>
      </c>
      <c r="J7772" s="99">
        <v>46218</v>
      </c>
      <c r="K7772" s="107">
        <v>20000000</v>
      </c>
      <c r="L7772" s="98" t="s">
        <v>9127</v>
      </c>
      <c r="M7772" s="23">
        <v>1800</v>
      </c>
      <c r="N7772" s="23">
        <v>1</v>
      </c>
      <c r="O7772" s="107">
        <v>20000000</v>
      </c>
      <c r="P7772" s="23">
        <v>180</v>
      </c>
      <c r="Q7772" s="23">
        <v>2</v>
      </c>
      <c r="R7772" s="23">
        <v>2</v>
      </c>
      <c r="S7772" s="23">
        <v>0</v>
      </c>
      <c r="T7772" s="47">
        <v>20</v>
      </c>
      <c r="U7772" s="98" t="s">
        <v>111</v>
      </c>
      <c r="V7772" s="98" t="s">
        <v>3139</v>
      </c>
    </row>
    <row r="7773" spans="1:22">
      <c r="A7773" s="98">
        <f t="shared" si="241"/>
        <v>1810</v>
      </c>
      <c r="B7773" s="99">
        <v>44408</v>
      </c>
      <c r="C7773" s="23">
        <v>5370</v>
      </c>
      <c r="D7773" s="23">
        <v>9</v>
      </c>
      <c r="E7773" s="98" t="s">
        <v>49</v>
      </c>
      <c r="F7773" s="98" t="s">
        <v>53</v>
      </c>
      <c r="G7773" s="98" t="s">
        <v>4242</v>
      </c>
      <c r="H7773" s="98" t="s">
        <v>9126</v>
      </c>
      <c r="I7773" s="98" t="s">
        <v>6154</v>
      </c>
      <c r="J7773" s="99">
        <v>46218</v>
      </c>
      <c r="K7773" s="107">
        <v>10000000</v>
      </c>
      <c r="L7773" s="98" t="s">
        <v>9127</v>
      </c>
      <c r="M7773" s="23">
        <v>1800</v>
      </c>
      <c r="N7773" s="23">
        <v>1</v>
      </c>
      <c r="O7773" s="107">
        <v>10000000</v>
      </c>
      <c r="P7773" s="23">
        <v>180</v>
      </c>
      <c r="Q7773" s="23">
        <v>2</v>
      </c>
      <c r="R7773" s="23">
        <v>2</v>
      </c>
      <c r="S7773" s="23">
        <v>0</v>
      </c>
      <c r="T7773" s="47">
        <v>10</v>
      </c>
      <c r="U7773" s="98" t="s">
        <v>111</v>
      </c>
      <c r="V7773" s="98" t="s">
        <v>3139</v>
      </c>
    </row>
    <row r="7774" spans="1:22">
      <c r="A7774" s="98">
        <f t="shared" si="241"/>
        <v>1810</v>
      </c>
      <c r="B7774" s="99">
        <v>44408</v>
      </c>
      <c r="C7774" s="23">
        <v>5371</v>
      </c>
      <c r="D7774" s="23">
        <v>9</v>
      </c>
      <c r="E7774" s="98" t="s">
        <v>49</v>
      </c>
      <c r="F7774" s="98" t="s">
        <v>53</v>
      </c>
      <c r="G7774" s="98" t="s">
        <v>4242</v>
      </c>
      <c r="H7774" s="98" t="s">
        <v>9126</v>
      </c>
      <c r="I7774" s="98" t="s">
        <v>6154</v>
      </c>
      <c r="J7774" s="99">
        <v>46218</v>
      </c>
      <c r="K7774" s="107">
        <v>5000000</v>
      </c>
      <c r="L7774" s="98" t="s">
        <v>9127</v>
      </c>
      <c r="M7774" s="23">
        <v>1800</v>
      </c>
      <c r="N7774" s="23">
        <v>1</v>
      </c>
      <c r="O7774" s="107">
        <v>5000000</v>
      </c>
      <c r="P7774" s="23">
        <v>360</v>
      </c>
      <c r="Q7774" s="23">
        <v>2</v>
      </c>
      <c r="R7774" s="23">
        <v>2</v>
      </c>
      <c r="S7774" s="23">
        <v>0</v>
      </c>
      <c r="T7774" s="47">
        <v>5</v>
      </c>
      <c r="U7774" s="98" t="s">
        <v>111</v>
      </c>
      <c r="V7774" s="98" t="s">
        <v>3139</v>
      </c>
    </row>
    <row r="7775" spans="1:22">
      <c r="A7775" s="98">
        <f t="shared" si="241"/>
        <v>1080</v>
      </c>
      <c r="B7775" s="99">
        <v>44408</v>
      </c>
      <c r="C7775" s="23">
        <v>5372</v>
      </c>
      <c r="D7775" s="23">
        <v>9</v>
      </c>
      <c r="E7775" s="98" t="s">
        <v>49</v>
      </c>
      <c r="F7775" s="98" t="s">
        <v>53</v>
      </c>
      <c r="G7775" s="98" t="s">
        <v>4242</v>
      </c>
      <c r="H7775" s="98" t="s">
        <v>9126</v>
      </c>
      <c r="I7775" s="98" t="s">
        <v>6154</v>
      </c>
      <c r="J7775" s="99">
        <v>45488</v>
      </c>
      <c r="K7775" s="107">
        <v>12500000</v>
      </c>
      <c r="L7775" s="98" t="s">
        <v>9127</v>
      </c>
      <c r="M7775" s="23">
        <v>1080</v>
      </c>
      <c r="N7775" s="23">
        <v>1</v>
      </c>
      <c r="O7775" s="107">
        <v>12500000</v>
      </c>
      <c r="P7775" s="23">
        <v>180</v>
      </c>
      <c r="Q7775" s="23">
        <v>2</v>
      </c>
      <c r="R7775" s="23">
        <v>2</v>
      </c>
      <c r="S7775" s="23">
        <v>0</v>
      </c>
      <c r="T7775" s="47">
        <v>12.5</v>
      </c>
      <c r="U7775" s="98" t="s">
        <v>111</v>
      </c>
      <c r="V7775" s="98" t="s">
        <v>3139</v>
      </c>
    </row>
    <row r="7776" spans="1:22">
      <c r="A7776" s="98">
        <f t="shared" si="241"/>
        <v>1080</v>
      </c>
      <c r="B7776" s="99">
        <v>44408</v>
      </c>
      <c r="C7776" s="23">
        <v>5373</v>
      </c>
      <c r="D7776" s="23">
        <v>9</v>
      </c>
      <c r="E7776" s="98" t="s">
        <v>49</v>
      </c>
      <c r="F7776" s="98" t="s">
        <v>53</v>
      </c>
      <c r="G7776" s="98" t="s">
        <v>4242</v>
      </c>
      <c r="H7776" s="98" t="s">
        <v>9126</v>
      </c>
      <c r="I7776" s="98" t="s">
        <v>6154</v>
      </c>
      <c r="J7776" s="99">
        <v>45488</v>
      </c>
      <c r="K7776" s="107">
        <v>9500000</v>
      </c>
      <c r="L7776" s="98" t="s">
        <v>9127</v>
      </c>
      <c r="M7776" s="23">
        <v>1080</v>
      </c>
      <c r="N7776" s="23">
        <v>1</v>
      </c>
      <c r="O7776" s="107">
        <v>9500000</v>
      </c>
      <c r="P7776" s="23">
        <v>90</v>
      </c>
      <c r="Q7776" s="23">
        <v>2</v>
      </c>
      <c r="R7776" s="23">
        <v>2</v>
      </c>
      <c r="S7776" s="23">
        <v>0</v>
      </c>
      <c r="T7776" s="47">
        <v>9.5</v>
      </c>
      <c r="U7776" s="98" t="s">
        <v>111</v>
      </c>
      <c r="V7776" s="98" t="s">
        <v>3139</v>
      </c>
    </row>
    <row r="7777" spans="1:22">
      <c r="A7777" s="98">
        <f t="shared" si="241"/>
        <v>1080</v>
      </c>
      <c r="B7777" s="99">
        <v>44408</v>
      </c>
      <c r="C7777" s="23">
        <v>5374</v>
      </c>
      <c r="D7777" s="23">
        <v>9</v>
      </c>
      <c r="E7777" s="98" t="s">
        <v>49</v>
      </c>
      <c r="F7777" s="98" t="s">
        <v>53</v>
      </c>
      <c r="G7777" s="98" t="s">
        <v>4242</v>
      </c>
      <c r="H7777" s="98" t="s">
        <v>9126</v>
      </c>
      <c r="I7777" s="98" t="s">
        <v>6154</v>
      </c>
      <c r="J7777" s="99">
        <v>45488</v>
      </c>
      <c r="K7777" s="107">
        <v>10000000</v>
      </c>
      <c r="L7777" s="98" t="s">
        <v>9127</v>
      </c>
      <c r="M7777" s="23">
        <v>1080</v>
      </c>
      <c r="N7777" s="23">
        <v>1</v>
      </c>
      <c r="O7777" s="107">
        <v>10000000</v>
      </c>
      <c r="P7777" s="23">
        <v>180</v>
      </c>
      <c r="Q7777" s="23">
        <v>2</v>
      </c>
      <c r="R7777" s="23">
        <v>2</v>
      </c>
      <c r="S7777" s="23">
        <v>0</v>
      </c>
      <c r="T7777" s="47">
        <v>10</v>
      </c>
      <c r="U7777" s="98" t="s">
        <v>111</v>
      </c>
      <c r="V7777" s="98" t="s">
        <v>3139</v>
      </c>
    </row>
    <row r="7778" spans="1:22">
      <c r="A7778" s="98">
        <f t="shared" si="241"/>
        <v>1080</v>
      </c>
      <c r="B7778" s="99">
        <v>44408</v>
      </c>
      <c r="C7778" s="23">
        <v>5375</v>
      </c>
      <c r="D7778" s="23">
        <v>9</v>
      </c>
      <c r="E7778" s="98" t="s">
        <v>49</v>
      </c>
      <c r="F7778" s="98" t="s">
        <v>53</v>
      </c>
      <c r="G7778" s="98" t="s">
        <v>4242</v>
      </c>
      <c r="H7778" s="98" t="s">
        <v>9126</v>
      </c>
      <c r="I7778" s="98" t="s">
        <v>6154</v>
      </c>
      <c r="J7778" s="99">
        <v>45488</v>
      </c>
      <c r="K7778" s="107">
        <v>10800000</v>
      </c>
      <c r="L7778" s="98" t="s">
        <v>9127</v>
      </c>
      <c r="M7778" s="23">
        <v>1080</v>
      </c>
      <c r="N7778" s="23">
        <v>1</v>
      </c>
      <c r="O7778" s="107">
        <v>10800000</v>
      </c>
      <c r="P7778" s="23">
        <v>180</v>
      </c>
      <c r="Q7778" s="23">
        <v>2</v>
      </c>
      <c r="R7778" s="23">
        <v>2</v>
      </c>
      <c r="S7778" s="23">
        <v>0</v>
      </c>
      <c r="T7778" s="47">
        <v>10.8</v>
      </c>
      <c r="U7778" s="98" t="s">
        <v>111</v>
      </c>
      <c r="V7778" s="98" t="s">
        <v>3139</v>
      </c>
    </row>
    <row r="7779" spans="1:22">
      <c r="A7779" s="98">
        <f t="shared" si="241"/>
        <v>1810</v>
      </c>
      <c r="B7779" s="99">
        <v>44408</v>
      </c>
      <c r="C7779" s="23">
        <v>5376</v>
      </c>
      <c r="D7779" s="23">
        <v>9</v>
      </c>
      <c r="E7779" s="98" t="s">
        <v>49</v>
      </c>
      <c r="F7779" s="98" t="s">
        <v>53</v>
      </c>
      <c r="G7779" s="98" t="s">
        <v>4242</v>
      </c>
      <c r="H7779" s="98" t="s">
        <v>9126</v>
      </c>
      <c r="I7779" s="98" t="s">
        <v>6154</v>
      </c>
      <c r="J7779" s="99">
        <v>46218</v>
      </c>
      <c r="K7779" s="107">
        <v>13000000</v>
      </c>
      <c r="L7779" s="98" t="s">
        <v>9127</v>
      </c>
      <c r="M7779" s="23">
        <v>1800</v>
      </c>
      <c r="N7779" s="23">
        <v>1</v>
      </c>
      <c r="O7779" s="107">
        <v>13000000</v>
      </c>
      <c r="P7779" s="23">
        <v>180</v>
      </c>
      <c r="Q7779" s="23">
        <v>2</v>
      </c>
      <c r="R7779" s="23">
        <v>2</v>
      </c>
      <c r="S7779" s="23">
        <v>0</v>
      </c>
      <c r="T7779" s="47">
        <v>13</v>
      </c>
      <c r="U7779" s="98" t="s">
        <v>111</v>
      </c>
      <c r="V7779" s="98" t="s">
        <v>3139</v>
      </c>
    </row>
    <row r="7780" spans="1:22">
      <c r="A7780" s="98">
        <f t="shared" si="241"/>
        <v>1080</v>
      </c>
      <c r="B7780" s="99">
        <v>44408</v>
      </c>
      <c r="C7780" s="23">
        <v>5377</v>
      </c>
      <c r="D7780" s="23">
        <v>9</v>
      </c>
      <c r="E7780" s="98" t="s">
        <v>49</v>
      </c>
      <c r="F7780" s="98" t="s">
        <v>53</v>
      </c>
      <c r="G7780" s="98" t="s">
        <v>4242</v>
      </c>
      <c r="H7780" s="98" t="s">
        <v>9126</v>
      </c>
      <c r="I7780" s="98" t="s">
        <v>6154</v>
      </c>
      <c r="J7780" s="99">
        <v>45488</v>
      </c>
      <c r="K7780" s="107">
        <v>20000000</v>
      </c>
      <c r="L7780" s="98" t="s">
        <v>9127</v>
      </c>
      <c r="M7780" s="23">
        <v>1080</v>
      </c>
      <c r="N7780" s="23">
        <v>1</v>
      </c>
      <c r="O7780" s="107">
        <v>20000000</v>
      </c>
      <c r="P7780" s="23">
        <v>180</v>
      </c>
      <c r="Q7780" s="23">
        <v>2</v>
      </c>
      <c r="R7780" s="23">
        <v>2</v>
      </c>
      <c r="S7780" s="23">
        <v>0</v>
      </c>
      <c r="T7780" s="47">
        <v>20</v>
      </c>
      <c r="U7780" s="98" t="s">
        <v>111</v>
      </c>
      <c r="V7780" s="98" t="s">
        <v>3139</v>
      </c>
    </row>
    <row r="7781" spans="1:22">
      <c r="A7781" s="98">
        <f t="shared" si="241"/>
        <v>1080</v>
      </c>
      <c r="B7781" s="99">
        <v>44408</v>
      </c>
      <c r="C7781" s="23">
        <v>5378</v>
      </c>
      <c r="D7781" s="23">
        <v>9</v>
      </c>
      <c r="E7781" s="98" t="s">
        <v>49</v>
      </c>
      <c r="F7781" s="98" t="s">
        <v>53</v>
      </c>
      <c r="G7781" s="98" t="s">
        <v>4242</v>
      </c>
      <c r="H7781" s="98" t="s">
        <v>9126</v>
      </c>
      <c r="I7781" s="98" t="s">
        <v>6154</v>
      </c>
      <c r="J7781" s="99">
        <v>45488</v>
      </c>
      <c r="K7781" s="107">
        <v>7000000</v>
      </c>
      <c r="L7781" s="98" t="s">
        <v>9127</v>
      </c>
      <c r="M7781" s="23">
        <v>1080</v>
      </c>
      <c r="N7781" s="23">
        <v>1</v>
      </c>
      <c r="O7781" s="107">
        <v>7000000</v>
      </c>
      <c r="P7781" s="23">
        <v>180</v>
      </c>
      <c r="Q7781" s="23">
        <v>2</v>
      </c>
      <c r="R7781" s="23">
        <v>2</v>
      </c>
      <c r="S7781" s="23">
        <v>0</v>
      </c>
      <c r="T7781" s="47">
        <v>7</v>
      </c>
      <c r="U7781" s="98" t="s">
        <v>111</v>
      </c>
      <c r="V7781" s="98" t="s">
        <v>3139</v>
      </c>
    </row>
    <row r="7782" spans="1:22">
      <c r="A7782" s="98">
        <f t="shared" si="241"/>
        <v>1810</v>
      </c>
      <c r="B7782" s="99">
        <v>44408</v>
      </c>
      <c r="C7782" s="23">
        <v>5379</v>
      </c>
      <c r="D7782" s="23">
        <v>9</v>
      </c>
      <c r="E7782" s="98" t="s">
        <v>49</v>
      </c>
      <c r="F7782" s="98" t="s">
        <v>53</v>
      </c>
      <c r="G7782" s="98" t="s">
        <v>4242</v>
      </c>
      <c r="H7782" s="98" t="s">
        <v>9126</v>
      </c>
      <c r="I7782" s="98" t="s">
        <v>6154</v>
      </c>
      <c r="J7782" s="99">
        <v>46218</v>
      </c>
      <c r="K7782" s="107">
        <v>12000000</v>
      </c>
      <c r="L7782" s="98" t="s">
        <v>9127</v>
      </c>
      <c r="M7782" s="23">
        <v>1800</v>
      </c>
      <c r="N7782" s="23">
        <v>1</v>
      </c>
      <c r="O7782" s="107">
        <v>12000000</v>
      </c>
      <c r="P7782" s="23">
        <v>180</v>
      </c>
      <c r="Q7782" s="23">
        <v>2</v>
      </c>
      <c r="R7782" s="23">
        <v>2</v>
      </c>
      <c r="S7782" s="23">
        <v>0</v>
      </c>
      <c r="T7782" s="47">
        <v>12</v>
      </c>
      <c r="U7782" s="98" t="s">
        <v>111</v>
      </c>
      <c r="V7782" s="98" t="s">
        <v>3139</v>
      </c>
    </row>
    <row r="7783" spans="1:22">
      <c r="A7783" s="98">
        <f t="shared" si="241"/>
        <v>1080</v>
      </c>
      <c r="B7783" s="99">
        <v>44408</v>
      </c>
      <c r="C7783" s="23">
        <v>5380</v>
      </c>
      <c r="D7783" s="23">
        <v>9</v>
      </c>
      <c r="E7783" s="98" t="s">
        <v>49</v>
      </c>
      <c r="F7783" s="98" t="s">
        <v>53</v>
      </c>
      <c r="G7783" s="98" t="s">
        <v>4242</v>
      </c>
      <c r="H7783" s="98" t="s">
        <v>9126</v>
      </c>
      <c r="I7783" s="98" t="s">
        <v>6154</v>
      </c>
      <c r="J7783" s="99">
        <v>45488</v>
      </c>
      <c r="K7783" s="107">
        <v>12500000</v>
      </c>
      <c r="L7783" s="98" t="s">
        <v>9127</v>
      </c>
      <c r="M7783" s="23">
        <v>1080</v>
      </c>
      <c r="N7783" s="23">
        <v>1</v>
      </c>
      <c r="O7783" s="107">
        <v>12500000</v>
      </c>
      <c r="P7783" s="23">
        <v>180</v>
      </c>
      <c r="Q7783" s="23">
        <v>2</v>
      </c>
      <c r="R7783" s="23">
        <v>2</v>
      </c>
      <c r="S7783" s="23">
        <v>0</v>
      </c>
      <c r="T7783" s="47">
        <v>12.5</v>
      </c>
      <c r="U7783" s="98" t="s">
        <v>111</v>
      </c>
      <c r="V7783" s="98" t="s">
        <v>3139</v>
      </c>
    </row>
    <row r="7784" spans="1:22">
      <c r="A7784" s="98">
        <f t="shared" si="241"/>
        <v>1080</v>
      </c>
      <c r="B7784" s="99">
        <v>44408</v>
      </c>
      <c r="C7784" s="23">
        <v>5381</v>
      </c>
      <c r="D7784" s="23">
        <v>9</v>
      </c>
      <c r="E7784" s="98" t="s">
        <v>49</v>
      </c>
      <c r="F7784" s="98" t="s">
        <v>53</v>
      </c>
      <c r="G7784" s="98" t="s">
        <v>4242</v>
      </c>
      <c r="H7784" s="98" t="s">
        <v>9126</v>
      </c>
      <c r="I7784" s="98" t="s">
        <v>6154</v>
      </c>
      <c r="J7784" s="99">
        <v>45488</v>
      </c>
      <c r="K7784" s="107">
        <v>7000000</v>
      </c>
      <c r="L7784" s="98" t="s">
        <v>9127</v>
      </c>
      <c r="M7784" s="23">
        <v>1080</v>
      </c>
      <c r="N7784" s="23">
        <v>1</v>
      </c>
      <c r="O7784" s="107">
        <v>7000000</v>
      </c>
      <c r="P7784" s="23">
        <v>180</v>
      </c>
      <c r="Q7784" s="23">
        <v>2</v>
      </c>
      <c r="R7784" s="23">
        <v>2</v>
      </c>
      <c r="S7784" s="23">
        <v>0</v>
      </c>
      <c r="T7784" s="47">
        <v>7</v>
      </c>
      <c r="U7784" s="98" t="s">
        <v>111</v>
      </c>
      <c r="V7784" s="98" t="s">
        <v>3139</v>
      </c>
    </row>
    <row r="7785" spans="1:22">
      <c r="A7785" s="98">
        <f t="shared" si="241"/>
        <v>1080</v>
      </c>
      <c r="B7785" s="99">
        <v>44408</v>
      </c>
      <c r="C7785" s="23">
        <v>5382</v>
      </c>
      <c r="D7785" s="23">
        <v>9</v>
      </c>
      <c r="E7785" s="98" t="s">
        <v>49</v>
      </c>
      <c r="F7785" s="98" t="s">
        <v>53</v>
      </c>
      <c r="G7785" s="98" t="s">
        <v>4242</v>
      </c>
      <c r="H7785" s="98" t="s">
        <v>9126</v>
      </c>
      <c r="I7785" s="98" t="s">
        <v>6154</v>
      </c>
      <c r="J7785" s="99">
        <v>45488</v>
      </c>
      <c r="K7785" s="107">
        <v>14000000</v>
      </c>
      <c r="L7785" s="98" t="s">
        <v>9127</v>
      </c>
      <c r="M7785" s="23">
        <v>1080</v>
      </c>
      <c r="N7785" s="23">
        <v>1</v>
      </c>
      <c r="O7785" s="107">
        <v>14000000</v>
      </c>
      <c r="P7785" s="23">
        <v>180</v>
      </c>
      <c r="Q7785" s="23">
        <v>2</v>
      </c>
      <c r="R7785" s="23">
        <v>2</v>
      </c>
      <c r="S7785" s="23">
        <v>0</v>
      </c>
      <c r="T7785" s="47">
        <v>14</v>
      </c>
      <c r="U7785" s="98" t="s">
        <v>111</v>
      </c>
      <c r="V7785" s="98" t="s">
        <v>3139</v>
      </c>
    </row>
    <row r="7786" spans="1:22">
      <c r="A7786" s="98">
        <f t="shared" si="241"/>
        <v>1810</v>
      </c>
      <c r="B7786" s="99">
        <v>44408</v>
      </c>
      <c r="C7786" s="23">
        <v>5383</v>
      </c>
      <c r="D7786" s="23">
        <v>9</v>
      </c>
      <c r="E7786" s="98" t="s">
        <v>49</v>
      </c>
      <c r="F7786" s="98" t="s">
        <v>53</v>
      </c>
      <c r="G7786" s="98" t="s">
        <v>4242</v>
      </c>
      <c r="H7786" s="98" t="s">
        <v>9126</v>
      </c>
      <c r="I7786" s="98" t="s">
        <v>6154</v>
      </c>
      <c r="J7786" s="99">
        <v>46218</v>
      </c>
      <c r="K7786" s="107">
        <v>14000000</v>
      </c>
      <c r="L7786" s="98" t="s">
        <v>9127</v>
      </c>
      <c r="M7786" s="23">
        <v>1800</v>
      </c>
      <c r="N7786" s="23">
        <v>1</v>
      </c>
      <c r="O7786" s="107">
        <v>14000000</v>
      </c>
      <c r="P7786" s="23">
        <v>180</v>
      </c>
      <c r="Q7786" s="23">
        <v>2</v>
      </c>
      <c r="R7786" s="23">
        <v>2</v>
      </c>
      <c r="S7786" s="23">
        <v>0</v>
      </c>
      <c r="T7786" s="47">
        <v>14</v>
      </c>
      <c r="U7786" s="98" t="s">
        <v>111</v>
      </c>
      <c r="V7786" s="98" t="s">
        <v>3139</v>
      </c>
    </row>
    <row r="7787" spans="1:22">
      <c r="A7787" s="98">
        <f t="shared" si="241"/>
        <v>714</v>
      </c>
      <c r="B7787" s="99">
        <v>44408</v>
      </c>
      <c r="C7787" s="23">
        <v>5384</v>
      </c>
      <c r="D7787" s="23">
        <v>9</v>
      </c>
      <c r="E7787" s="98" t="s">
        <v>49</v>
      </c>
      <c r="F7787" s="98" t="s">
        <v>53</v>
      </c>
      <c r="G7787" s="98" t="s">
        <v>4242</v>
      </c>
      <c r="H7787" s="98" t="s">
        <v>9126</v>
      </c>
      <c r="I7787" s="98" t="s">
        <v>6154</v>
      </c>
      <c r="J7787" s="99">
        <v>45122</v>
      </c>
      <c r="K7787" s="107">
        <v>10000000</v>
      </c>
      <c r="L7787" s="98" t="s">
        <v>9127</v>
      </c>
      <c r="M7787" s="23">
        <v>720</v>
      </c>
      <c r="N7787" s="23">
        <v>1</v>
      </c>
      <c r="O7787" s="107">
        <v>10000000</v>
      </c>
      <c r="P7787" s="23">
        <v>30</v>
      </c>
      <c r="Q7787" s="23">
        <v>2</v>
      </c>
      <c r="R7787" s="23">
        <v>2</v>
      </c>
      <c r="S7787" s="23">
        <v>0</v>
      </c>
      <c r="T7787" s="47">
        <v>10</v>
      </c>
      <c r="U7787" s="98" t="s">
        <v>111</v>
      </c>
      <c r="V7787" s="98" t="s">
        <v>3139</v>
      </c>
    </row>
    <row r="7788" spans="1:22">
      <c r="A7788" s="98">
        <f t="shared" si="241"/>
        <v>715</v>
      </c>
      <c r="B7788" s="99">
        <v>44408</v>
      </c>
      <c r="C7788" s="23">
        <v>5385</v>
      </c>
      <c r="D7788" s="23">
        <v>9</v>
      </c>
      <c r="E7788" s="98" t="s">
        <v>49</v>
      </c>
      <c r="F7788" s="98" t="s">
        <v>53</v>
      </c>
      <c r="G7788" s="98" t="s">
        <v>4242</v>
      </c>
      <c r="H7788" s="98" t="s">
        <v>9126</v>
      </c>
      <c r="I7788" s="98" t="s">
        <v>6431</v>
      </c>
      <c r="J7788" s="99">
        <v>45123</v>
      </c>
      <c r="K7788" s="107">
        <v>8000000</v>
      </c>
      <c r="L7788" s="98" t="s">
        <v>9127</v>
      </c>
      <c r="M7788" s="23">
        <v>720</v>
      </c>
      <c r="N7788" s="23">
        <v>1</v>
      </c>
      <c r="O7788" s="107">
        <v>8000000</v>
      </c>
      <c r="P7788" s="23">
        <v>180</v>
      </c>
      <c r="Q7788" s="23">
        <v>2</v>
      </c>
      <c r="R7788" s="23">
        <v>2</v>
      </c>
      <c r="S7788" s="23">
        <v>0</v>
      </c>
      <c r="T7788" s="47">
        <v>8</v>
      </c>
      <c r="U7788" s="98" t="s">
        <v>111</v>
      </c>
      <c r="V7788" s="98" t="s">
        <v>3139</v>
      </c>
    </row>
    <row r="7789" spans="1:22">
      <c r="A7789" s="98">
        <f t="shared" si="241"/>
        <v>1811</v>
      </c>
      <c r="B7789" s="99">
        <v>44408</v>
      </c>
      <c r="C7789" s="23">
        <v>5386</v>
      </c>
      <c r="D7789" s="23">
        <v>9</v>
      </c>
      <c r="E7789" s="98" t="s">
        <v>49</v>
      </c>
      <c r="F7789" s="98" t="s">
        <v>53</v>
      </c>
      <c r="G7789" s="98" t="s">
        <v>4242</v>
      </c>
      <c r="H7789" s="98" t="s">
        <v>9126</v>
      </c>
      <c r="I7789" s="98" t="s">
        <v>6431</v>
      </c>
      <c r="J7789" s="99">
        <v>46219</v>
      </c>
      <c r="K7789" s="107">
        <v>13000000</v>
      </c>
      <c r="L7789" s="98" t="s">
        <v>9127</v>
      </c>
      <c r="M7789" s="23">
        <v>1800</v>
      </c>
      <c r="N7789" s="23">
        <v>1</v>
      </c>
      <c r="O7789" s="107">
        <v>13000000</v>
      </c>
      <c r="P7789" s="23">
        <v>180</v>
      </c>
      <c r="Q7789" s="23">
        <v>2</v>
      </c>
      <c r="R7789" s="23">
        <v>2</v>
      </c>
      <c r="S7789" s="23">
        <v>0</v>
      </c>
      <c r="T7789" s="47">
        <v>13</v>
      </c>
      <c r="U7789" s="98" t="s">
        <v>111</v>
      </c>
      <c r="V7789" s="98" t="s">
        <v>3139</v>
      </c>
    </row>
    <row r="7790" spans="1:22">
      <c r="A7790" s="98">
        <f t="shared" si="241"/>
        <v>1811</v>
      </c>
      <c r="B7790" s="99">
        <v>44408</v>
      </c>
      <c r="C7790" s="23">
        <v>5387</v>
      </c>
      <c r="D7790" s="23">
        <v>9</v>
      </c>
      <c r="E7790" s="98" t="s">
        <v>49</v>
      </c>
      <c r="F7790" s="98" t="s">
        <v>53</v>
      </c>
      <c r="G7790" s="98" t="s">
        <v>4242</v>
      </c>
      <c r="H7790" s="98" t="s">
        <v>9126</v>
      </c>
      <c r="I7790" s="98" t="s">
        <v>6431</v>
      </c>
      <c r="J7790" s="99">
        <v>46219</v>
      </c>
      <c r="K7790" s="107">
        <v>10000000</v>
      </c>
      <c r="L7790" s="98" t="s">
        <v>9127</v>
      </c>
      <c r="M7790" s="23">
        <v>1800</v>
      </c>
      <c r="N7790" s="23">
        <v>1</v>
      </c>
      <c r="O7790" s="107">
        <v>10000000</v>
      </c>
      <c r="P7790" s="23">
        <v>180</v>
      </c>
      <c r="Q7790" s="23">
        <v>2</v>
      </c>
      <c r="R7790" s="23">
        <v>2</v>
      </c>
      <c r="S7790" s="23">
        <v>0</v>
      </c>
      <c r="T7790" s="47">
        <v>10</v>
      </c>
      <c r="U7790" s="98" t="s">
        <v>111</v>
      </c>
      <c r="V7790" s="98" t="s">
        <v>3139</v>
      </c>
    </row>
    <row r="7791" spans="1:22">
      <c r="A7791" s="98">
        <f t="shared" si="241"/>
        <v>1811</v>
      </c>
      <c r="B7791" s="99">
        <v>44408</v>
      </c>
      <c r="C7791" s="23">
        <v>5388</v>
      </c>
      <c r="D7791" s="23">
        <v>9</v>
      </c>
      <c r="E7791" s="98" t="s">
        <v>49</v>
      </c>
      <c r="F7791" s="98" t="s">
        <v>53</v>
      </c>
      <c r="G7791" s="98" t="s">
        <v>4242</v>
      </c>
      <c r="H7791" s="98" t="s">
        <v>9126</v>
      </c>
      <c r="I7791" s="98" t="s">
        <v>6431</v>
      </c>
      <c r="J7791" s="99">
        <v>46219</v>
      </c>
      <c r="K7791" s="107">
        <v>10000000</v>
      </c>
      <c r="L7791" s="98" t="s">
        <v>9127</v>
      </c>
      <c r="M7791" s="23">
        <v>1800</v>
      </c>
      <c r="N7791" s="23">
        <v>1</v>
      </c>
      <c r="O7791" s="107">
        <v>10000000</v>
      </c>
      <c r="P7791" s="23">
        <v>180</v>
      </c>
      <c r="Q7791" s="23">
        <v>2</v>
      </c>
      <c r="R7791" s="23">
        <v>2</v>
      </c>
      <c r="S7791" s="23">
        <v>0</v>
      </c>
      <c r="T7791" s="47">
        <v>10</v>
      </c>
      <c r="U7791" s="98" t="s">
        <v>111</v>
      </c>
      <c r="V7791" s="98" t="s">
        <v>3139</v>
      </c>
    </row>
    <row r="7792" spans="1:22">
      <c r="A7792" s="98">
        <f t="shared" si="241"/>
        <v>1811</v>
      </c>
      <c r="B7792" s="99">
        <v>44408</v>
      </c>
      <c r="C7792" s="23">
        <v>5389</v>
      </c>
      <c r="D7792" s="23">
        <v>9</v>
      </c>
      <c r="E7792" s="98" t="s">
        <v>49</v>
      </c>
      <c r="F7792" s="98" t="s">
        <v>53</v>
      </c>
      <c r="G7792" s="98" t="s">
        <v>4242</v>
      </c>
      <c r="H7792" s="98" t="s">
        <v>9126</v>
      </c>
      <c r="I7792" s="98" t="s">
        <v>6431</v>
      </c>
      <c r="J7792" s="99">
        <v>46219</v>
      </c>
      <c r="K7792" s="107">
        <v>50000000</v>
      </c>
      <c r="L7792" s="98" t="s">
        <v>9127</v>
      </c>
      <c r="M7792" s="23">
        <v>1800</v>
      </c>
      <c r="N7792" s="23">
        <v>1</v>
      </c>
      <c r="O7792" s="107">
        <v>50000000</v>
      </c>
      <c r="P7792" s="23">
        <v>180</v>
      </c>
      <c r="Q7792" s="23">
        <v>2</v>
      </c>
      <c r="R7792" s="23">
        <v>2</v>
      </c>
      <c r="S7792" s="23">
        <v>0</v>
      </c>
      <c r="T7792" s="47">
        <v>50.104436</v>
      </c>
      <c r="U7792" s="98" t="s">
        <v>111</v>
      </c>
      <c r="V7792" s="98" t="s">
        <v>3139</v>
      </c>
    </row>
    <row r="7793" spans="1:22">
      <c r="A7793" s="98">
        <f t="shared" si="241"/>
        <v>1811</v>
      </c>
      <c r="B7793" s="99">
        <v>44408</v>
      </c>
      <c r="C7793" s="23">
        <v>5390</v>
      </c>
      <c r="D7793" s="23">
        <v>9</v>
      </c>
      <c r="E7793" s="98" t="s">
        <v>49</v>
      </c>
      <c r="F7793" s="98" t="s">
        <v>53</v>
      </c>
      <c r="G7793" s="98" t="s">
        <v>4242</v>
      </c>
      <c r="H7793" s="98" t="s">
        <v>9126</v>
      </c>
      <c r="I7793" s="98" t="s">
        <v>6431</v>
      </c>
      <c r="J7793" s="99">
        <v>46219</v>
      </c>
      <c r="K7793" s="107">
        <v>12000000</v>
      </c>
      <c r="L7793" s="98" t="s">
        <v>9127</v>
      </c>
      <c r="M7793" s="23">
        <v>1800</v>
      </c>
      <c r="N7793" s="23">
        <v>1</v>
      </c>
      <c r="O7793" s="107">
        <v>12000000</v>
      </c>
      <c r="P7793" s="23">
        <v>180</v>
      </c>
      <c r="Q7793" s="23">
        <v>2</v>
      </c>
      <c r="R7793" s="23">
        <v>2</v>
      </c>
      <c r="S7793" s="23">
        <v>0</v>
      </c>
      <c r="T7793" s="47">
        <v>12</v>
      </c>
      <c r="U7793" s="98" t="s">
        <v>111</v>
      </c>
      <c r="V7793" s="98" t="s">
        <v>3139</v>
      </c>
    </row>
    <row r="7794" spans="1:22">
      <c r="A7794" s="98">
        <f t="shared" si="241"/>
        <v>534</v>
      </c>
      <c r="B7794" s="99">
        <v>44408</v>
      </c>
      <c r="C7794" s="23">
        <v>5391</v>
      </c>
      <c r="D7794" s="23">
        <v>9</v>
      </c>
      <c r="E7794" s="98" t="s">
        <v>49</v>
      </c>
      <c r="F7794" s="98" t="s">
        <v>53</v>
      </c>
      <c r="G7794" s="98" t="s">
        <v>4242</v>
      </c>
      <c r="H7794" s="98" t="s">
        <v>9126</v>
      </c>
      <c r="I7794" s="98" t="s">
        <v>6431</v>
      </c>
      <c r="J7794" s="99">
        <v>44942</v>
      </c>
      <c r="K7794" s="107">
        <v>12000000</v>
      </c>
      <c r="L7794" s="98" t="s">
        <v>9127</v>
      </c>
      <c r="M7794" s="23">
        <v>540</v>
      </c>
      <c r="N7794" s="23">
        <v>1</v>
      </c>
      <c r="O7794" s="107">
        <v>12000000</v>
      </c>
      <c r="P7794" s="23">
        <v>180</v>
      </c>
      <c r="Q7794" s="23">
        <v>2</v>
      </c>
      <c r="R7794" s="23">
        <v>2</v>
      </c>
      <c r="S7794" s="23">
        <v>0</v>
      </c>
      <c r="T7794" s="47">
        <v>12</v>
      </c>
      <c r="U7794" s="98" t="s">
        <v>111</v>
      </c>
      <c r="V7794" s="98" t="s">
        <v>3139</v>
      </c>
    </row>
    <row r="7795" spans="1:22">
      <c r="A7795" s="98">
        <f t="shared" si="241"/>
        <v>1081</v>
      </c>
      <c r="B7795" s="99">
        <v>44408</v>
      </c>
      <c r="C7795" s="23">
        <v>5392</v>
      </c>
      <c r="D7795" s="23">
        <v>9</v>
      </c>
      <c r="E7795" s="98" t="s">
        <v>49</v>
      </c>
      <c r="F7795" s="98" t="s">
        <v>53</v>
      </c>
      <c r="G7795" s="98" t="s">
        <v>4242</v>
      </c>
      <c r="H7795" s="98" t="s">
        <v>9126</v>
      </c>
      <c r="I7795" s="98" t="s">
        <v>6431</v>
      </c>
      <c r="J7795" s="99">
        <v>45489</v>
      </c>
      <c r="K7795" s="107">
        <v>11000000</v>
      </c>
      <c r="L7795" s="98" t="s">
        <v>9127</v>
      </c>
      <c r="M7795" s="23">
        <v>1080</v>
      </c>
      <c r="N7795" s="23">
        <v>1</v>
      </c>
      <c r="O7795" s="107">
        <v>11000000</v>
      </c>
      <c r="P7795" s="23">
        <v>180</v>
      </c>
      <c r="Q7795" s="23">
        <v>2</v>
      </c>
      <c r="R7795" s="23">
        <v>2</v>
      </c>
      <c r="S7795" s="23">
        <v>0</v>
      </c>
      <c r="T7795" s="47">
        <v>11</v>
      </c>
      <c r="U7795" s="98" t="s">
        <v>111</v>
      </c>
      <c r="V7795" s="98" t="s">
        <v>3139</v>
      </c>
    </row>
    <row r="7796" spans="1:22">
      <c r="A7796" s="98">
        <f t="shared" si="241"/>
        <v>1081</v>
      </c>
      <c r="B7796" s="99">
        <v>44408</v>
      </c>
      <c r="C7796" s="23">
        <v>5393</v>
      </c>
      <c r="D7796" s="23">
        <v>9</v>
      </c>
      <c r="E7796" s="98" t="s">
        <v>49</v>
      </c>
      <c r="F7796" s="98" t="s">
        <v>53</v>
      </c>
      <c r="G7796" s="98" t="s">
        <v>4242</v>
      </c>
      <c r="H7796" s="98" t="s">
        <v>9126</v>
      </c>
      <c r="I7796" s="98" t="s">
        <v>6431</v>
      </c>
      <c r="J7796" s="99">
        <v>45489</v>
      </c>
      <c r="K7796" s="107">
        <v>10000000</v>
      </c>
      <c r="L7796" s="98" t="s">
        <v>9127</v>
      </c>
      <c r="M7796" s="23">
        <v>1080</v>
      </c>
      <c r="N7796" s="23">
        <v>1</v>
      </c>
      <c r="O7796" s="107">
        <v>10000000</v>
      </c>
      <c r="P7796" s="23">
        <v>180</v>
      </c>
      <c r="Q7796" s="23">
        <v>2</v>
      </c>
      <c r="R7796" s="23">
        <v>2</v>
      </c>
      <c r="S7796" s="23">
        <v>0</v>
      </c>
      <c r="T7796" s="47">
        <v>10</v>
      </c>
      <c r="U7796" s="98" t="s">
        <v>111</v>
      </c>
      <c r="V7796" s="98" t="s">
        <v>3139</v>
      </c>
    </row>
    <row r="7797" spans="1:22">
      <c r="A7797" s="98">
        <f t="shared" si="241"/>
        <v>715</v>
      </c>
      <c r="B7797" s="99">
        <v>44408</v>
      </c>
      <c r="C7797" s="23">
        <v>5394</v>
      </c>
      <c r="D7797" s="23">
        <v>9</v>
      </c>
      <c r="E7797" s="98" t="s">
        <v>49</v>
      </c>
      <c r="F7797" s="98" t="s">
        <v>53</v>
      </c>
      <c r="G7797" s="98" t="s">
        <v>4242</v>
      </c>
      <c r="H7797" s="98" t="s">
        <v>9126</v>
      </c>
      <c r="I7797" s="98" t="s">
        <v>6431</v>
      </c>
      <c r="J7797" s="99">
        <v>45123</v>
      </c>
      <c r="K7797" s="107">
        <v>6000000</v>
      </c>
      <c r="L7797" s="98" t="s">
        <v>9127</v>
      </c>
      <c r="M7797" s="23">
        <v>720</v>
      </c>
      <c r="N7797" s="23">
        <v>1</v>
      </c>
      <c r="O7797" s="107">
        <v>6000000</v>
      </c>
      <c r="P7797" s="23">
        <v>30</v>
      </c>
      <c r="Q7797" s="23">
        <v>2</v>
      </c>
      <c r="R7797" s="23">
        <v>2</v>
      </c>
      <c r="S7797" s="23">
        <v>0</v>
      </c>
      <c r="T7797" s="47">
        <v>6</v>
      </c>
      <c r="U7797" s="98" t="s">
        <v>111</v>
      </c>
      <c r="V7797" s="98" t="s">
        <v>3139</v>
      </c>
    </row>
    <row r="7798" spans="1:22">
      <c r="A7798" s="98">
        <f t="shared" si="241"/>
        <v>1811</v>
      </c>
      <c r="B7798" s="99">
        <v>44408</v>
      </c>
      <c r="C7798" s="23">
        <v>5395</v>
      </c>
      <c r="D7798" s="23">
        <v>9</v>
      </c>
      <c r="E7798" s="98" t="s">
        <v>49</v>
      </c>
      <c r="F7798" s="98" t="s">
        <v>53</v>
      </c>
      <c r="G7798" s="98" t="s">
        <v>4242</v>
      </c>
      <c r="H7798" s="98" t="s">
        <v>9126</v>
      </c>
      <c r="I7798" s="98" t="s">
        <v>6431</v>
      </c>
      <c r="J7798" s="99">
        <v>46219</v>
      </c>
      <c r="K7798" s="107">
        <v>14000000</v>
      </c>
      <c r="L7798" s="98" t="s">
        <v>9127</v>
      </c>
      <c r="M7798" s="23">
        <v>1800</v>
      </c>
      <c r="N7798" s="23">
        <v>1</v>
      </c>
      <c r="O7798" s="107">
        <v>14000000</v>
      </c>
      <c r="P7798" s="23">
        <v>180</v>
      </c>
      <c r="Q7798" s="23">
        <v>2</v>
      </c>
      <c r="R7798" s="23">
        <v>2</v>
      </c>
      <c r="S7798" s="23">
        <v>0</v>
      </c>
      <c r="T7798" s="47">
        <v>14</v>
      </c>
      <c r="U7798" s="98" t="s">
        <v>111</v>
      </c>
      <c r="V7798" s="98" t="s">
        <v>3139</v>
      </c>
    </row>
    <row r="7799" spans="1:22">
      <c r="A7799" s="98">
        <f t="shared" si="241"/>
        <v>1081</v>
      </c>
      <c r="B7799" s="99">
        <v>44408</v>
      </c>
      <c r="C7799" s="23">
        <v>5396</v>
      </c>
      <c r="D7799" s="23">
        <v>9</v>
      </c>
      <c r="E7799" s="98" t="s">
        <v>49</v>
      </c>
      <c r="F7799" s="98" t="s">
        <v>53</v>
      </c>
      <c r="G7799" s="98" t="s">
        <v>4242</v>
      </c>
      <c r="H7799" s="98" t="s">
        <v>9126</v>
      </c>
      <c r="I7799" s="98" t="s">
        <v>6431</v>
      </c>
      <c r="J7799" s="99">
        <v>45489</v>
      </c>
      <c r="K7799" s="107">
        <v>15000000</v>
      </c>
      <c r="L7799" s="98" t="s">
        <v>9127</v>
      </c>
      <c r="M7799" s="23">
        <v>1080</v>
      </c>
      <c r="N7799" s="23">
        <v>1</v>
      </c>
      <c r="O7799" s="107">
        <v>15000000</v>
      </c>
      <c r="P7799" s="23">
        <v>180</v>
      </c>
      <c r="Q7799" s="23">
        <v>2</v>
      </c>
      <c r="R7799" s="23">
        <v>2</v>
      </c>
      <c r="S7799" s="23">
        <v>0</v>
      </c>
      <c r="T7799" s="47">
        <v>15</v>
      </c>
      <c r="U7799" s="98" t="s">
        <v>111</v>
      </c>
      <c r="V7799" s="98" t="s">
        <v>3139</v>
      </c>
    </row>
    <row r="7800" spans="1:22">
      <c r="A7800" s="98">
        <f t="shared" si="241"/>
        <v>1081</v>
      </c>
      <c r="B7800" s="99">
        <v>44408</v>
      </c>
      <c r="C7800" s="23">
        <v>5397</v>
      </c>
      <c r="D7800" s="23">
        <v>9</v>
      </c>
      <c r="E7800" s="98" t="s">
        <v>49</v>
      </c>
      <c r="F7800" s="98" t="s">
        <v>53</v>
      </c>
      <c r="G7800" s="98" t="s">
        <v>4242</v>
      </c>
      <c r="H7800" s="98" t="s">
        <v>9126</v>
      </c>
      <c r="I7800" s="98" t="s">
        <v>6431</v>
      </c>
      <c r="J7800" s="99">
        <v>45489</v>
      </c>
      <c r="K7800" s="107">
        <v>11000000</v>
      </c>
      <c r="L7800" s="98" t="s">
        <v>9127</v>
      </c>
      <c r="M7800" s="23">
        <v>1080</v>
      </c>
      <c r="N7800" s="23">
        <v>1</v>
      </c>
      <c r="O7800" s="107">
        <v>11000000</v>
      </c>
      <c r="P7800" s="23">
        <v>30</v>
      </c>
      <c r="Q7800" s="23">
        <v>2</v>
      </c>
      <c r="R7800" s="23">
        <v>2</v>
      </c>
      <c r="S7800" s="23">
        <v>0</v>
      </c>
      <c r="T7800" s="47">
        <v>11</v>
      </c>
      <c r="U7800" s="98" t="s">
        <v>111</v>
      </c>
      <c r="V7800" s="98" t="s">
        <v>3139</v>
      </c>
    </row>
    <row r="7801" spans="1:22">
      <c r="A7801" s="98">
        <f t="shared" si="241"/>
        <v>1081</v>
      </c>
      <c r="B7801" s="99">
        <v>44408</v>
      </c>
      <c r="C7801" s="23">
        <v>5398</v>
      </c>
      <c r="D7801" s="23">
        <v>9</v>
      </c>
      <c r="E7801" s="98" t="s">
        <v>49</v>
      </c>
      <c r="F7801" s="98" t="s">
        <v>53</v>
      </c>
      <c r="G7801" s="98" t="s">
        <v>4242</v>
      </c>
      <c r="H7801" s="98" t="s">
        <v>9126</v>
      </c>
      <c r="I7801" s="98" t="s">
        <v>6431</v>
      </c>
      <c r="J7801" s="99">
        <v>45489</v>
      </c>
      <c r="K7801" s="107">
        <v>30000000</v>
      </c>
      <c r="L7801" s="98" t="s">
        <v>9127</v>
      </c>
      <c r="M7801" s="23">
        <v>1080</v>
      </c>
      <c r="N7801" s="23">
        <v>1</v>
      </c>
      <c r="O7801" s="107">
        <v>30000000</v>
      </c>
      <c r="P7801" s="23">
        <v>30</v>
      </c>
      <c r="Q7801" s="23">
        <v>2</v>
      </c>
      <c r="R7801" s="23">
        <v>2</v>
      </c>
      <c r="S7801" s="23">
        <v>0</v>
      </c>
      <c r="T7801" s="47">
        <v>30.1938</v>
      </c>
      <c r="U7801" s="98" t="s">
        <v>111</v>
      </c>
      <c r="V7801" s="98" t="s">
        <v>3139</v>
      </c>
    </row>
    <row r="7802" spans="1:22">
      <c r="A7802" s="98">
        <f t="shared" si="241"/>
        <v>1084</v>
      </c>
      <c r="B7802" s="99">
        <v>44408</v>
      </c>
      <c r="C7802" s="23">
        <v>5399</v>
      </c>
      <c r="D7802" s="23">
        <v>9</v>
      </c>
      <c r="E7802" s="98" t="s">
        <v>49</v>
      </c>
      <c r="F7802" s="98" t="s">
        <v>53</v>
      </c>
      <c r="G7802" s="98" t="s">
        <v>4242</v>
      </c>
      <c r="H7802" s="98" t="s">
        <v>9126</v>
      </c>
      <c r="I7802" s="98" t="s">
        <v>6076</v>
      </c>
      <c r="J7802" s="99">
        <v>45492</v>
      </c>
      <c r="K7802" s="107">
        <v>6500000</v>
      </c>
      <c r="L7802" s="98" t="s">
        <v>9127</v>
      </c>
      <c r="M7802" s="23">
        <v>1080</v>
      </c>
      <c r="N7802" s="23">
        <v>1</v>
      </c>
      <c r="O7802" s="107">
        <v>6500000</v>
      </c>
      <c r="P7802" s="23">
        <v>180</v>
      </c>
      <c r="Q7802" s="23">
        <v>2</v>
      </c>
      <c r="R7802" s="23">
        <v>2</v>
      </c>
      <c r="S7802" s="23">
        <v>0</v>
      </c>
      <c r="T7802" s="47">
        <v>6.5</v>
      </c>
      <c r="U7802" s="98" t="s">
        <v>111</v>
      </c>
      <c r="V7802" s="98" t="s">
        <v>3139</v>
      </c>
    </row>
    <row r="7803" spans="1:22">
      <c r="A7803" s="98">
        <f t="shared" si="241"/>
        <v>1814</v>
      </c>
      <c r="B7803" s="99">
        <v>44408</v>
      </c>
      <c r="C7803" s="23">
        <v>5400</v>
      </c>
      <c r="D7803" s="23">
        <v>9</v>
      </c>
      <c r="E7803" s="98" t="s">
        <v>49</v>
      </c>
      <c r="F7803" s="98" t="s">
        <v>53</v>
      </c>
      <c r="G7803" s="98" t="s">
        <v>4242</v>
      </c>
      <c r="H7803" s="98" t="s">
        <v>9126</v>
      </c>
      <c r="I7803" s="98" t="s">
        <v>6076</v>
      </c>
      <c r="J7803" s="99">
        <v>46222</v>
      </c>
      <c r="K7803" s="107">
        <v>16000000</v>
      </c>
      <c r="L7803" s="98" t="s">
        <v>9127</v>
      </c>
      <c r="M7803" s="23">
        <v>1800</v>
      </c>
      <c r="N7803" s="23">
        <v>1</v>
      </c>
      <c r="O7803" s="107">
        <v>16000000</v>
      </c>
      <c r="P7803" s="23">
        <v>180</v>
      </c>
      <c r="Q7803" s="23">
        <v>2</v>
      </c>
      <c r="R7803" s="23">
        <v>2</v>
      </c>
      <c r="S7803" s="23">
        <v>0</v>
      </c>
      <c r="T7803" s="47">
        <v>16</v>
      </c>
      <c r="U7803" s="98" t="s">
        <v>111</v>
      </c>
      <c r="V7803" s="98" t="s">
        <v>3139</v>
      </c>
    </row>
    <row r="7804" spans="1:22">
      <c r="A7804" s="98">
        <f t="shared" si="241"/>
        <v>1814</v>
      </c>
      <c r="B7804" s="99">
        <v>44408</v>
      </c>
      <c r="C7804" s="23">
        <v>5401</v>
      </c>
      <c r="D7804" s="23">
        <v>9</v>
      </c>
      <c r="E7804" s="98" t="s">
        <v>49</v>
      </c>
      <c r="F7804" s="98" t="s">
        <v>53</v>
      </c>
      <c r="G7804" s="98" t="s">
        <v>4242</v>
      </c>
      <c r="H7804" s="98" t="s">
        <v>9126</v>
      </c>
      <c r="I7804" s="98" t="s">
        <v>6076</v>
      </c>
      <c r="J7804" s="99">
        <v>46222</v>
      </c>
      <c r="K7804" s="107">
        <v>12000000</v>
      </c>
      <c r="L7804" s="98" t="s">
        <v>9127</v>
      </c>
      <c r="M7804" s="23">
        <v>1800</v>
      </c>
      <c r="N7804" s="23">
        <v>1</v>
      </c>
      <c r="O7804" s="107">
        <v>12000000</v>
      </c>
      <c r="P7804" s="23">
        <v>180</v>
      </c>
      <c r="Q7804" s="23">
        <v>2</v>
      </c>
      <c r="R7804" s="23">
        <v>2</v>
      </c>
      <c r="S7804" s="23">
        <v>0</v>
      </c>
      <c r="T7804" s="47">
        <v>12</v>
      </c>
      <c r="U7804" s="98" t="s">
        <v>111</v>
      </c>
      <c r="V7804" s="98" t="s">
        <v>3139</v>
      </c>
    </row>
    <row r="7805" spans="1:22">
      <c r="A7805" s="98">
        <f t="shared" si="241"/>
        <v>1084</v>
      </c>
      <c r="B7805" s="99">
        <v>44408</v>
      </c>
      <c r="C7805" s="23">
        <v>5402</v>
      </c>
      <c r="D7805" s="23">
        <v>9</v>
      </c>
      <c r="E7805" s="98" t="s">
        <v>49</v>
      </c>
      <c r="F7805" s="98" t="s">
        <v>53</v>
      </c>
      <c r="G7805" s="98" t="s">
        <v>4242</v>
      </c>
      <c r="H7805" s="98" t="s">
        <v>9126</v>
      </c>
      <c r="I7805" s="98" t="s">
        <v>6076</v>
      </c>
      <c r="J7805" s="99">
        <v>45492</v>
      </c>
      <c r="K7805" s="107">
        <v>11000000</v>
      </c>
      <c r="L7805" s="98" t="s">
        <v>9127</v>
      </c>
      <c r="M7805" s="23">
        <v>1080</v>
      </c>
      <c r="N7805" s="23">
        <v>1</v>
      </c>
      <c r="O7805" s="107">
        <v>11000000</v>
      </c>
      <c r="P7805" s="23">
        <v>180</v>
      </c>
      <c r="Q7805" s="23">
        <v>2</v>
      </c>
      <c r="R7805" s="23">
        <v>2</v>
      </c>
      <c r="S7805" s="23">
        <v>0</v>
      </c>
      <c r="T7805" s="47">
        <v>11</v>
      </c>
      <c r="U7805" s="98" t="s">
        <v>111</v>
      </c>
      <c r="V7805" s="98" t="s">
        <v>3139</v>
      </c>
    </row>
    <row r="7806" spans="1:22">
      <c r="A7806" s="98">
        <f t="shared" si="241"/>
        <v>1814</v>
      </c>
      <c r="B7806" s="99">
        <v>44408</v>
      </c>
      <c r="C7806" s="23">
        <v>5403</v>
      </c>
      <c r="D7806" s="23">
        <v>9</v>
      </c>
      <c r="E7806" s="98" t="s">
        <v>49</v>
      </c>
      <c r="F7806" s="98" t="s">
        <v>53</v>
      </c>
      <c r="G7806" s="98" t="s">
        <v>4242</v>
      </c>
      <c r="H7806" s="98" t="s">
        <v>9126</v>
      </c>
      <c r="I7806" s="98" t="s">
        <v>6076</v>
      </c>
      <c r="J7806" s="99">
        <v>46222</v>
      </c>
      <c r="K7806" s="107">
        <v>6000000</v>
      </c>
      <c r="L7806" s="98" t="s">
        <v>9127</v>
      </c>
      <c r="M7806" s="23">
        <v>1800</v>
      </c>
      <c r="N7806" s="23">
        <v>1</v>
      </c>
      <c r="O7806" s="107">
        <v>6000000</v>
      </c>
      <c r="P7806" s="23">
        <v>180</v>
      </c>
      <c r="Q7806" s="23">
        <v>2</v>
      </c>
      <c r="R7806" s="23">
        <v>2</v>
      </c>
      <c r="S7806" s="23">
        <v>0</v>
      </c>
      <c r="T7806" s="47">
        <v>6</v>
      </c>
      <c r="U7806" s="98" t="s">
        <v>111</v>
      </c>
      <c r="V7806" s="98" t="s">
        <v>3139</v>
      </c>
    </row>
    <row r="7807" spans="1:22">
      <c r="A7807" s="98">
        <f t="shared" si="241"/>
        <v>1084</v>
      </c>
      <c r="B7807" s="99">
        <v>44408</v>
      </c>
      <c r="C7807" s="23">
        <v>5404</v>
      </c>
      <c r="D7807" s="23">
        <v>9</v>
      </c>
      <c r="E7807" s="98" t="s">
        <v>49</v>
      </c>
      <c r="F7807" s="98" t="s">
        <v>53</v>
      </c>
      <c r="G7807" s="98" t="s">
        <v>4242</v>
      </c>
      <c r="H7807" s="98" t="s">
        <v>9126</v>
      </c>
      <c r="I7807" s="98" t="s">
        <v>6076</v>
      </c>
      <c r="J7807" s="99">
        <v>45492</v>
      </c>
      <c r="K7807" s="107">
        <v>15000000</v>
      </c>
      <c r="L7807" s="98" t="s">
        <v>9127</v>
      </c>
      <c r="M7807" s="23">
        <v>1080</v>
      </c>
      <c r="N7807" s="23">
        <v>1</v>
      </c>
      <c r="O7807" s="107">
        <v>15000000</v>
      </c>
      <c r="P7807" s="23">
        <v>180</v>
      </c>
      <c r="Q7807" s="23">
        <v>2</v>
      </c>
      <c r="R7807" s="23">
        <v>2</v>
      </c>
      <c r="S7807" s="23">
        <v>0</v>
      </c>
      <c r="T7807" s="47">
        <v>15</v>
      </c>
      <c r="U7807" s="98" t="s">
        <v>111</v>
      </c>
      <c r="V7807" s="98" t="s">
        <v>3139</v>
      </c>
    </row>
    <row r="7808" spans="1:22">
      <c r="A7808" s="98">
        <f t="shared" si="241"/>
        <v>718</v>
      </c>
      <c r="B7808" s="99">
        <v>44408</v>
      </c>
      <c r="C7808" s="23">
        <v>5405</v>
      </c>
      <c r="D7808" s="23">
        <v>9</v>
      </c>
      <c r="E7808" s="98" t="s">
        <v>49</v>
      </c>
      <c r="F7808" s="98" t="s">
        <v>53</v>
      </c>
      <c r="G7808" s="98" t="s">
        <v>4242</v>
      </c>
      <c r="H7808" s="98" t="s">
        <v>9126</v>
      </c>
      <c r="I7808" s="98" t="s">
        <v>6076</v>
      </c>
      <c r="J7808" s="99">
        <v>45126</v>
      </c>
      <c r="K7808" s="107">
        <v>5000000</v>
      </c>
      <c r="L7808" s="98" t="s">
        <v>9127</v>
      </c>
      <c r="M7808" s="23">
        <v>720</v>
      </c>
      <c r="N7808" s="23">
        <v>1</v>
      </c>
      <c r="O7808" s="107">
        <v>5000000</v>
      </c>
      <c r="P7808" s="23">
        <v>90</v>
      </c>
      <c r="Q7808" s="23">
        <v>2</v>
      </c>
      <c r="R7808" s="23">
        <v>2</v>
      </c>
      <c r="S7808" s="23">
        <v>0</v>
      </c>
      <c r="T7808" s="47">
        <v>5</v>
      </c>
      <c r="U7808" s="98" t="s">
        <v>111</v>
      </c>
      <c r="V7808" s="98" t="s">
        <v>3139</v>
      </c>
    </row>
    <row r="7809" spans="1:22">
      <c r="A7809" s="98">
        <f t="shared" si="241"/>
        <v>1814</v>
      </c>
      <c r="B7809" s="99">
        <v>44408</v>
      </c>
      <c r="C7809" s="23">
        <v>5406</v>
      </c>
      <c r="D7809" s="23">
        <v>9</v>
      </c>
      <c r="E7809" s="98" t="s">
        <v>49</v>
      </c>
      <c r="F7809" s="98" t="s">
        <v>53</v>
      </c>
      <c r="G7809" s="98" t="s">
        <v>4242</v>
      </c>
      <c r="H7809" s="98" t="s">
        <v>9126</v>
      </c>
      <c r="I7809" s="98" t="s">
        <v>6076</v>
      </c>
      <c r="J7809" s="99">
        <v>46222</v>
      </c>
      <c r="K7809" s="107">
        <v>15000000</v>
      </c>
      <c r="L7809" s="98" t="s">
        <v>9127</v>
      </c>
      <c r="M7809" s="23">
        <v>1800</v>
      </c>
      <c r="N7809" s="23">
        <v>1</v>
      </c>
      <c r="O7809" s="107">
        <v>15000000</v>
      </c>
      <c r="P7809" s="23">
        <v>180</v>
      </c>
      <c r="Q7809" s="23">
        <v>2</v>
      </c>
      <c r="R7809" s="23">
        <v>2</v>
      </c>
      <c r="S7809" s="23">
        <v>0</v>
      </c>
      <c r="T7809" s="47">
        <v>15</v>
      </c>
      <c r="U7809" s="98" t="s">
        <v>111</v>
      </c>
      <c r="V7809" s="98" t="s">
        <v>3139</v>
      </c>
    </row>
    <row r="7810" spans="1:22">
      <c r="A7810" s="98">
        <f t="shared" si="241"/>
        <v>1814</v>
      </c>
      <c r="B7810" s="99">
        <v>44408</v>
      </c>
      <c r="C7810" s="23">
        <v>5407</v>
      </c>
      <c r="D7810" s="23">
        <v>9</v>
      </c>
      <c r="E7810" s="98" t="s">
        <v>49</v>
      </c>
      <c r="F7810" s="98" t="s">
        <v>53</v>
      </c>
      <c r="G7810" s="98" t="s">
        <v>4242</v>
      </c>
      <c r="H7810" s="98" t="s">
        <v>9126</v>
      </c>
      <c r="I7810" s="98" t="s">
        <v>6076</v>
      </c>
      <c r="J7810" s="99">
        <v>46222</v>
      </c>
      <c r="K7810" s="107">
        <v>20000000</v>
      </c>
      <c r="L7810" s="98" t="s">
        <v>9127</v>
      </c>
      <c r="M7810" s="23">
        <v>1800</v>
      </c>
      <c r="N7810" s="23">
        <v>1</v>
      </c>
      <c r="O7810" s="107">
        <v>20000000</v>
      </c>
      <c r="P7810" s="23">
        <v>180</v>
      </c>
      <c r="Q7810" s="23">
        <v>2</v>
      </c>
      <c r="R7810" s="23">
        <v>2</v>
      </c>
      <c r="S7810" s="23">
        <v>0</v>
      </c>
      <c r="T7810" s="47">
        <v>20</v>
      </c>
      <c r="U7810" s="98" t="s">
        <v>111</v>
      </c>
      <c r="V7810" s="98" t="s">
        <v>3139</v>
      </c>
    </row>
    <row r="7811" spans="1:22">
      <c r="A7811" s="98">
        <f t="shared" ref="A7811:A7818" si="242">+J7811-B7811</f>
        <v>1814</v>
      </c>
      <c r="B7811" s="99">
        <v>44408</v>
      </c>
      <c r="C7811" s="23">
        <v>5408</v>
      </c>
      <c r="D7811" s="23">
        <v>9</v>
      </c>
      <c r="E7811" s="98" t="s">
        <v>49</v>
      </c>
      <c r="F7811" s="98" t="s">
        <v>53</v>
      </c>
      <c r="G7811" s="98" t="s">
        <v>4242</v>
      </c>
      <c r="H7811" s="98" t="s">
        <v>9126</v>
      </c>
      <c r="I7811" s="98" t="s">
        <v>6076</v>
      </c>
      <c r="J7811" s="99">
        <v>46222</v>
      </c>
      <c r="K7811" s="107">
        <v>10000000</v>
      </c>
      <c r="L7811" s="98" t="s">
        <v>9127</v>
      </c>
      <c r="M7811" s="23">
        <v>1800</v>
      </c>
      <c r="N7811" s="23">
        <v>1</v>
      </c>
      <c r="O7811" s="107">
        <v>10000000</v>
      </c>
      <c r="P7811" s="23">
        <v>180</v>
      </c>
      <c r="Q7811" s="23">
        <v>2</v>
      </c>
      <c r="R7811" s="23">
        <v>2</v>
      </c>
      <c r="S7811" s="23">
        <v>0</v>
      </c>
      <c r="T7811" s="47">
        <v>10</v>
      </c>
      <c r="U7811" s="98" t="s">
        <v>111</v>
      </c>
      <c r="V7811" s="98" t="s">
        <v>3139</v>
      </c>
    </row>
    <row r="7812" spans="1:22">
      <c r="A7812" s="98">
        <f t="shared" si="242"/>
        <v>1814</v>
      </c>
      <c r="B7812" s="99">
        <v>44408</v>
      </c>
      <c r="C7812" s="23">
        <v>5409</v>
      </c>
      <c r="D7812" s="23">
        <v>9</v>
      </c>
      <c r="E7812" s="98" t="s">
        <v>49</v>
      </c>
      <c r="F7812" s="98" t="s">
        <v>53</v>
      </c>
      <c r="G7812" s="98" t="s">
        <v>4242</v>
      </c>
      <c r="H7812" s="98" t="s">
        <v>9126</v>
      </c>
      <c r="I7812" s="98" t="s">
        <v>6076</v>
      </c>
      <c r="J7812" s="99">
        <v>46222</v>
      </c>
      <c r="K7812" s="107">
        <v>15000000</v>
      </c>
      <c r="L7812" s="98" t="s">
        <v>9127</v>
      </c>
      <c r="M7812" s="23">
        <v>1800</v>
      </c>
      <c r="N7812" s="23">
        <v>1</v>
      </c>
      <c r="O7812" s="107">
        <v>15000000</v>
      </c>
      <c r="P7812" s="23">
        <v>180</v>
      </c>
      <c r="Q7812" s="23">
        <v>2</v>
      </c>
      <c r="R7812" s="23">
        <v>2</v>
      </c>
      <c r="S7812" s="23">
        <v>0</v>
      </c>
      <c r="T7812" s="47">
        <v>15</v>
      </c>
      <c r="U7812" s="98" t="s">
        <v>111</v>
      </c>
      <c r="V7812" s="98" t="s">
        <v>3139</v>
      </c>
    </row>
    <row r="7813" spans="1:22">
      <c r="A7813" s="98">
        <f t="shared" si="242"/>
        <v>1084</v>
      </c>
      <c r="B7813" s="99">
        <v>44408</v>
      </c>
      <c r="C7813" s="23">
        <v>5410</v>
      </c>
      <c r="D7813" s="23">
        <v>9</v>
      </c>
      <c r="E7813" s="98" t="s">
        <v>49</v>
      </c>
      <c r="F7813" s="98" t="s">
        <v>53</v>
      </c>
      <c r="G7813" s="98" t="s">
        <v>4242</v>
      </c>
      <c r="H7813" s="98" t="s">
        <v>9126</v>
      </c>
      <c r="I7813" s="98" t="s">
        <v>6076</v>
      </c>
      <c r="J7813" s="99">
        <v>45492</v>
      </c>
      <c r="K7813" s="107">
        <v>5000000</v>
      </c>
      <c r="L7813" s="98" t="s">
        <v>9127</v>
      </c>
      <c r="M7813" s="23">
        <v>1080</v>
      </c>
      <c r="N7813" s="23">
        <v>1</v>
      </c>
      <c r="O7813" s="107">
        <v>5000000</v>
      </c>
      <c r="P7813" s="23">
        <v>180</v>
      </c>
      <c r="Q7813" s="23">
        <v>2</v>
      </c>
      <c r="R7813" s="23">
        <v>2</v>
      </c>
      <c r="S7813" s="23">
        <v>0</v>
      </c>
      <c r="T7813" s="47">
        <v>5</v>
      </c>
      <c r="U7813" s="98" t="s">
        <v>111</v>
      </c>
      <c r="V7813" s="98" t="s">
        <v>3139</v>
      </c>
    </row>
    <row r="7814" spans="1:22">
      <c r="A7814" s="98">
        <f t="shared" si="242"/>
        <v>1814</v>
      </c>
      <c r="B7814" s="99">
        <v>44408</v>
      </c>
      <c r="C7814" s="23">
        <v>5411</v>
      </c>
      <c r="D7814" s="23">
        <v>9</v>
      </c>
      <c r="E7814" s="98" t="s">
        <v>49</v>
      </c>
      <c r="F7814" s="98" t="s">
        <v>53</v>
      </c>
      <c r="G7814" s="98" t="s">
        <v>4242</v>
      </c>
      <c r="H7814" s="98" t="s">
        <v>9126</v>
      </c>
      <c r="I7814" s="98" t="s">
        <v>6076</v>
      </c>
      <c r="J7814" s="99">
        <v>46222</v>
      </c>
      <c r="K7814" s="107">
        <v>14000000</v>
      </c>
      <c r="L7814" s="98" t="s">
        <v>9127</v>
      </c>
      <c r="M7814" s="23">
        <v>1800</v>
      </c>
      <c r="N7814" s="23">
        <v>1</v>
      </c>
      <c r="O7814" s="107">
        <v>14000000</v>
      </c>
      <c r="P7814" s="23">
        <v>180</v>
      </c>
      <c r="Q7814" s="23">
        <v>2</v>
      </c>
      <c r="R7814" s="23">
        <v>2</v>
      </c>
      <c r="S7814" s="23">
        <v>0</v>
      </c>
      <c r="T7814" s="47">
        <v>14</v>
      </c>
      <c r="U7814" s="98" t="s">
        <v>111</v>
      </c>
      <c r="V7814" s="98" t="s">
        <v>3139</v>
      </c>
    </row>
    <row r="7815" spans="1:22">
      <c r="A7815" s="98">
        <f t="shared" si="242"/>
        <v>1814</v>
      </c>
      <c r="B7815" s="99">
        <v>44408</v>
      </c>
      <c r="C7815" s="23">
        <v>5412</v>
      </c>
      <c r="D7815" s="23">
        <v>9</v>
      </c>
      <c r="E7815" s="98" t="s">
        <v>49</v>
      </c>
      <c r="F7815" s="98" t="s">
        <v>53</v>
      </c>
      <c r="G7815" s="98" t="s">
        <v>4242</v>
      </c>
      <c r="H7815" s="98" t="s">
        <v>9126</v>
      </c>
      <c r="I7815" s="98" t="s">
        <v>6076</v>
      </c>
      <c r="J7815" s="99">
        <v>46222</v>
      </c>
      <c r="K7815" s="107">
        <v>10000000</v>
      </c>
      <c r="L7815" s="98" t="s">
        <v>9127</v>
      </c>
      <c r="M7815" s="23">
        <v>1800</v>
      </c>
      <c r="N7815" s="23">
        <v>1</v>
      </c>
      <c r="O7815" s="107">
        <v>10000000</v>
      </c>
      <c r="P7815" s="23">
        <v>180</v>
      </c>
      <c r="Q7815" s="23">
        <v>2</v>
      </c>
      <c r="R7815" s="23">
        <v>2</v>
      </c>
      <c r="S7815" s="23">
        <v>0</v>
      </c>
      <c r="T7815" s="47">
        <v>10</v>
      </c>
      <c r="U7815" s="98" t="s">
        <v>111</v>
      </c>
      <c r="V7815" s="98" t="s">
        <v>3139</v>
      </c>
    </row>
    <row r="7816" spans="1:22">
      <c r="A7816" s="98">
        <f t="shared" si="242"/>
        <v>1814</v>
      </c>
      <c r="B7816" s="99">
        <v>44408</v>
      </c>
      <c r="C7816" s="23">
        <v>5413</v>
      </c>
      <c r="D7816" s="23">
        <v>9</v>
      </c>
      <c r="E7816" s="98" t="s">
        <v>49</v>
      </c>
      <c r="F7816" s="98" t="s">
        <v>53</v>
      </c>
      <c r="G7816" s="98" t="s">
        <v>4242</v>
      </c>
      <c r="H7816" s="98" t="s">
        <v>9126</v>
      </c>
      <c r="I7816" s="98" t="s">
        <v>6076</v>
      </c>
      <c r="J7816" s="99">
        <v>46222</v>
      </c>
      <c r="K7816" s="107">
        <v>15000000</v>
      </c>
      <c r="L7816" s="98" t="s">
        <v>9127</v>
      </c>
      <c r="M7816" s="23">
        <v>1800</v>
      </c>
      <c r="N7816" s="23">
        <v>1</v>
      </c>
      <c r="O7816" s="107">
        <v>15000000</v>
      </c>
      <c r="P7816" s="23">
        <v>180</v>
      </c>
      <c r="Q7816" s="23">
        <v>2</v>
      </c>
      <c r="R7816" s="23">
        <v>2</v>
      </c>
      <c r="S7816" s="23">
        <v>0</v>
      </c>
      <c r="T7816" s="47">
        <v>15</v>
      </c>
      <c r="U7816" s="98" t="s">
        <v>111</v>
      </c>
      <c r="V7816" s="98" t="s">
        <v>3139</v>
      </c>
    </row>
    <row r="7817" spans="1:22">
      <c r="A7817" s="98">
        <f t="shared" si="242"/>
        <v>1814</v>
      </c>
      <c r="B7817" s="99">
        <v>44408</v>
      </c>
      <c r="C7817" s="23">
        <v>5414</v>
      </c>
      <c r="D7817" s="23">
        <v>9</v>
      </c>
      <c r="E7817" s="98" t="s">
        <v>49</v>
      </c>
      <c r="F7817" s="98" t="s">
        <v>53</v>
      </c>
      <c r="G7817" s="98" t="s">
        <v>4242</v>
      </c>
      <c r="H7817" s="98" t="s">
        <v>9126</v>
      </c>
      <c r="I7817" s="98" t="s">
        <v>6076</v>
      </c>
      <c r="J7817" s="99">
        <v>46222</v>
      </c>
      <c r="K7817" s="107">
        <v>13000000</v>
      </c>
      <c r="L7817" s="98" t="s">
        <v>9127</v>
      </c>
      <c r="M7817" s="23">
        <v>1800</v>
      </c>
      <c r="N7817" s="23">
        <v>1</v>
      </c>
      <c r="O7817" s="107">
        <v>13000000</v>
      </c>
      <c r="P7817" s="23">
        <v>180</v>
      </c>
      <c r="Q7817" s="23">
        <v>2</v>
      </c>
      <c r="R7817" s="23">
        <v>2</v>
      </c>
      <c r="S7817" s="23">
        <v>0</v>
      </c>
      <c r="T7817" s="47">
        <v>13</v>
      </c>
      <c r="U7817" s="98" t="s">
        <v>111</v>
      </c>
      <c r="V7817" s="98" t="s">
        <v>3139</v>
      </c>
    </row>
    <row r="7818" spans="1:22">
      <c r="A7818" s="98">
        <f t="shared" si="242"/>
        <v>1814</v>
      </c>
      <c r="B7818" s="99">
        <v>44408</v>
      </c>
      <c r="C7818" s="23">
        <v>5415</v>
      </c>
      <c r="D7818" s="23">
        <v>9</v>
      </c>
      <c r="E7818" s="98" t="s">
        <v>49</v>
      </c>
      <c r="F7818" s="98" t="s">
        <v>53</v>
      </c>
      <c r="G7818" s="98" t="s">
        <v>4242</v>
      </c>
      <c r="H7818" s="98" t="s">
        <v>9126</v>
      </c>
      <c r="I7818" s="98" t="s">
        <v>6076</v>
      </c>
      <c r="J7818" s="99">
        <v>46222</v>
      </c>
      <c r="K7818" s="107">
        <v>20000000</v>
      </c>
      <c r="L7818" s="98" t="s">
        <v>9127</v>
      </c>
      <c r="M7818" s="23">
        <v>1800</v>
      </c>
      <c r="N7818" s="23">
        <v>1</v>
      </c>
      <c r="O7818" s="107">
        <v>20000000</v>
      </c>
      <c r="P7818" s="23">
        <v>180</v>
      </c>
      <c r="Q7818" s="23">
        <v>2</v>
      </c>
      <c r="R7818" s="23">
        <v>2</v>
      </c>
      <c r="S7818" s="23">
        <v>0</v>
      </c>
      <c r="T7818" s="47">
        <v>20</v>
      </c>
      <c r="U7818" s="98" t="s">
        <v>111</v>
      </c>
      <c r="V7818" s="98" t="s">
        <v>3139</v>
      </c>
    </row>
    <row r="7819" spans="1:22">
      <c r="A7819" s="21">
        <f>+AVERAGE(A2:A7818)</f>
        <v>1013.1344505564795</v>
      </c>
      <c r="B7819" s="99">
        <v>44408</v>
      </c>
      <c r="C7819" s="23">
        <v>5416</v>
      </c>
      <c r="D7819" s="23">
        <v>9</v>
      </c>
      <c r="E7819" s="98" t="s">
        <v>49</v>
      </c>
      <c r="F7819" s="98" t="s">
        <v>53</v>
      </c>
      <c r="G7819" s="98" t="s">
        <v>4242</v>
      </c>
      <c r="H7819" s="98" t="s">
        <v>9126</v>
      </c>
      <c r="I7819" s="98" t="s">
        <v>6076</v>
      </c>
      <c r="J7819" s="99">
        <v>46222</v>
      </c>
      <c r="K7819" s="107">
        <v>10000000</v>
      </c>
      <c r="L7819" s="98" t="s">
        <v>9127</v>
      </c>
      <c r="M7819" s="23">
        <v>1800</v>
      </c>
      <c r="N7819" s="23">
        <v>1</v>
      </c>
      <c r="O7819" s="107">
        <v>10000000</v>
      </c>
      <c r="P7819" s="23">
        <v>180</v>
      </c>
      <c r="Q7819" s="23">
        <v>2</v>
      </c>
      <c r="R7819" s="23">
        <v>2</v>
      </c>
      <c r="S7819" s="23">
        <v>0</v>
      </c>
      <c r="T7819" s="47">
        <v>10</v>
      </c>
      <c r="U7819" s="98" t="s">
        <v>111</v>
      </c>
      <c r="V7819" s="98" t="s">
        <v>3139</v>
      </c>
    </row>
    <row r="7820" spans="1:22">
      <c r="A7820" s="21">
        <f t="shared" ref="A7820:A7883" si="243">+AVERAGE(A3:A7819)</f>
        <v>1013.1315254510115</v>
      </c>
      <c r="B7820" s="99">
        <v>44408</v>
      </c>
      <c r="C7820" s="23">
        <v>5417</v>
      </c>
      <c r="D7820" s="23">
        <v>9</v>
      </c>
      <c r="E7820" s="98" t="s">
        <v>49</v>
      </c>
      <c r="F7820" s="98" t="s">
        <v>53</v>
      </c>
      <c r="G7820" s="98" t="s">
        <v>4242</v>
      </c>
      <c r="H7820" s="98" t="s">
        <v>9126</v>
      </c>
      <c r="I7820" s="98" t="s">
        <v>6076</v>
      </c>
      <c r="J7820" s="99">
        <v>45492</v>
      </c>
      <c r="K7820" s="107">
        <v>12000000</v>
      </c>
      <c r="L7820" s="98" t="s">
        <v>9127</v>
      </c>
      <c r="M7820" s="23">
        <v>1080</v>
      </c>
      <c r="N7820" s="23">
        <v>1</v>
      </c>
      <c r="O7820" s="107">
        <v>12000000</v>
      </c>
      <c r="P7820" s="23">
        <v>180</v>
      </c>
      <c r="Q7820" s="23">
        <v>2</v>
      </c>
      <c r="R7820" s="23">
        <v>2</v>
      </c>
      <c r="S7820" s="23">
        <v>0</v>
      </c>
      <c r="T7820" s="47">
        <v>12</v>
      </c>
      <c r="U7820" s="98" t="s">
        <v>111</v>
      </c>
      <c r="V7820" s="98" t="s">
        <v>3139</v>
      </c>
    </row>
    <row r="7821" spans="1:22">
      <c r="A7821" s="21">
        <f t="shared" si="243"/>
        <v>1013.2415589069986</v>
      </c>
      <c r="B7821" s="99">
        <v>44408</v>
      </c>
      <c r="C7821" s="23">
        <v>5418</v>
      </c>
      <c r="D7821" s="23">
        <v>9</v>
      </c>
      <c r="E7821" s="98" t="s">
        <v>49</v>
      </c>
      <c r="F7821" s="98" t="s">
        <v>53</v>
      </c>
      <c r="G7821" s="98" t="s">
        <v>4242</v>
      </c>
      <c r="H7821" s="98" t="s">
        <v>9126</v>
      </c>
      <c r="I7821" s="98" t="s">
        <v>6076</v>
      </c>
      <c r="J7821" s="99">
        <v>46222</v>
      </c>
      <c r="K7821" s="107">
        <v>20000000</v>
      </c>
      <c r="L7821" s="98" t="s">
        <v>9127</v>
      </c>
      <c r="M7821" s="23">
        <v>1800</v>
      </c>
      <c r="N7821" s="23">
        <v>1</v>
      </c>
      <c r="O7821" s="107">
        <v>20000000</v>
      </c>
      <c r="P7821" s="23">
        <v>180</v>
      </c>
      <c r="Q7821" s="23">
        <v>2</v>
      </c>
      <c r="R7821" s="23">
        <v>2</v>
      </c>
      <c r="S7821" s="23">
        <v>0</v>
      </c>
      <c r="T7821" s="47">
        <v>20.03453</v>
      </c>
      <c r="U7821" s="98" t="s">
        <v>111</v>
      </c>
      <c r="V7821" s="98" t="s">
        <v>3139</v>
      </c>
    </row>
    <row r="7822" spans="1:22">
      <c r="A7822" s="21">
        <f t="shared" si="243"/>
        <v>1013.3516064391602</v>
      </c>
      <c r="B7822" s="99">
        <v>44408</v>
      </c>
      <c r="C7822" s="23">
        <v>5419</v>
      </c>
      <c r="D7822" s="23">
        <v>9</v>
      </c>
      <c r="E7822" s="98" t="s">
        <v>49</v>
      </c>
      <c r="F7822" s="98" t="s">
        <v>53</v>
      </c>
      <c r="G7822" s="98" t="s">
        <v>4242</v>
      </c>
      <c r="H7822" s="98" t="s">
        <v>9126</v>
      </c>
      <c r="I7822" s="98" t="s">
        <v>6076</v>
      </c>
      <c r="J7822" s="99">
        <v>46222</v>
      </c>
      <c r="K7822" s="107">
        <v>11000000</v>
      </c>
      <c r="L7822" s="98" t="s">
        <v>9127</v>
      </c>
      <c r="M7822" s="23">
        <v>1800</v>
      </c>
      <c r="N7822" s="23">
        <v>1</v>
      </c>
      <c r="O7822" s="107">
        <v>11000000</v>
      </c>
      <c r="P7822" s="23">
        <v>30</v>
      </c>
      <c r="Q7822" s="23">
        <v>2</v>
      </c>
      <c r="R7822" s="23">
        <v>2</v>
      </c>
      <c r="S7822" s="23">
        <v>0</v>
      </c>
      <c r="T7822" s="47">
        <v>11</v>
      </c>
      <c r="U7822" s="98" t="s">
        <v>111</v>
      </c>
      <c r="V7822" s="98" t="s">
        <v>3139</v>
      </c>
    </row>
    <row r="7823" spans="1:22">
      <c r="A7823" s="21">
        <f t="shared" si="243"/>
        <v>1013.4811128490921</v>
      </c>
      <c r="B7823" s="99">
        <v>44408</v>
      </c>
      <c r="C7823" s="23">
        <v>5420</v>
      </c>
      <c r="D7823" s="23">
        <v>9</v>
      </c>
      <c r="E7823" s="98" t="s">
        <v>49</v>
      </c>
      <c r="F7823" s="98" t="s">
        <v>53</v>
      </c>
      <c r="G7823" s="98" t="s">
        <v>4242</v>
      </c>
      <c r="H7823" s="98" t="s">
        <v>9126</v>
      </c>
      <c r="I7823" s="98" t="s">
        <v>6076</v>
      </c>
      <c r="J7823" s="99">
        <v>46222</v>
      </c>
      <c r="K7823" s="107">
        <v>23000000</v>
      </c>
      <c r="L7823" s="98" t="s">
        <v>9127</v>
      </c>
      <c r="M7823" s="23">
        <v>1800</v>
      </c>
      <c r="N7823" s="23">
        <v>1</v>
      </c>
      <c r="O7823" s="107">
        <v>23000000</v>
      </c>
      <c r="P7823" s="23">
        <v>180</v>
      </c>
      <c r="Q7823" s="23">
        <v>2</v>
      </c>
      <c r="R7823" s="23">
        <v>2</v>
      </c>
      <c r="S7823" s="23">
        <v>0</v>
      </c>
      <c r="T7823" s="47">
        <v>23</v>
      </c>
      <c r="U7823" s="98" t="s">
        <v>111</v>
      </c>
      <c r="V7823" s="98" t="s">
        <v>3139</v>
      </c>
    </row>
    <row r="7824" spans="1:22">
      <c r="A7824" s="21">
        <f t="shared" si="243"/>
        <v>1013.6151132473075</v>
      </c>
      <c r="B7824" s="99">
        <v>44408</v>
      </c>
      <c r="C7824" s="23">
        <v>5421</v>
      </c>
      <c r="D7824" s="23">
        <v>9</v>
      </c>
      <c r="E7824" s="98" t="s">
        <v>49</v>
      </c>
      <c r="F7824" s="98" t="s">
        <v>53</v>
      </c>
      <c r="G7824" s="98" t="s">
        <v>4242</v>
      </c>
      <c r="H7824" s="98" t="s">
        <v>9126</v>
      </c>
      <c r="I7824" s="98" t="s">
        <v>6076</v>
      </c>
      <c r="J7824" s="99">
        <v>45492</v>
      </c>
      <c r="K7824" s="107">
        <v>10000000</v>
      </c>
      <c r="L7824" s="98" t="s">
        <v>9127</v>
      </c>
      <c r="M7824" s="23">
        <v>1080</v>
      </c>
      <c r="N7824" s="23">
        <v>1</v>
      </c>
      <c r="O7824" s="107">
        <v>10000000</v>
      </c>
      <c r="P7824" s="23">
        <v>180</v>
      </c>
      <c r="Q7824" s="23">
        <v>2</v>
      </c>
      <c r="R7824" s="23">
        <v>2</v>
      </c>
      <c r="S7824" s="23">
        <v>0</v>
      </c>
      <c r="T7824" s="47">
        <v>10.01727</v>
      </c>
      <c r="U7824" s="98" t="s">
        <v>111</v>
      </c>
      <c r="V7824" s="98" t="s">
        <v>3139</v>
      </c>
    </row>
    <row r="7825" spans="1:22">
      <c r="A7825" s="21">
        <f t="shared" si="243"/>
        <v>1013.7525847981898</v>
      </c>
      <c r="B7825" s="99">
        <v>44408</v>
      </c>
      <c r="C7825" s="23">
        <v>5422</v>
      </c>
      <c r="D7825" s="23">
        <v>9</v>
      </c>
      <c r="E7825" s="98" t="s">
        <v>49</v>
      </c>
      <c r="F7825" s="98" t="s">
        <v>53</v>
      </c>
      <c r="G7825" s="98" t="s">
        <v>4242</v>
      </c>
      <c r="H7825" s="98" t="s">
        <v>9126</v>
      </c>
      <c r="I7825" s="98" t="s">
        <v>6076</v>
      </c>
      <c r="J7825" s="99">
        <v>45492</v>
      </c>
      <c r="K7825" s="107">
        <v>7000000</v>
      </c>
      <c r="L7825" s="98" t="s">
        <v>9127</v>
      </c>
      <c r="M7825" s="23">
        <v>1080</v>
      </c>
      <c r="N7825" s="23">
        <v>1</v>
      </c>
      <c r="O7825" s="107">
        <v>7000000</v>
      </c>
      <c r="P7825" s="23">
        <v>180</v>
      </c>
      <c r="Q7825" s="23">
        <v>2</v>
      </c>
      <c r="R7825" s="23">
        <v>2</v>
      </c>
      <c r="S7825" s="23">
        <v>0</v>
      </c>
      <c r="T7825" s="47">
        <v>7</v>
      </c>
      <c r="U7825" s="98" t="s">
        <v>111</v>
      </c>
      <c r="V7825" s="98" t="s">
        <v>3139</v>
      </c>
    </row>
    <row r="7826" spans="1:22">
      <c r="A7826" s="21">
        <f t="shared" si="243"/>
        <v>1013.8767695985989</v>
      </c>
      <c r="B7826" s="99">
        <v>44408</v>
      </c>
      <c r="C7826" s="23">
        <v>5423</v>
      </c>
      <c r="D7826" s="23">
        <v>9</v>
      </c>
      <c r="E7826" s="98" t="s">
        <v>49</v>
      </c>
      <c r="F7826" s="98" t="s">
        <v>53</v>
      </c>
      <c r="G7826" s="98" t="s">
        <v>4242</v>
      </c>
      <c r="H7826" s="98" t="s">
        <v>9126</v>
      </c>
      <c r="I7826" s="98" t="s">
        <v>6078</v>
      </c>
      <c r="J7826" s="99">
        <v>45494</v>
      </c>
      <c r="K7826" s="107">
        <v>15000000</v>
      </c>
      <c r="L7826" s="98" t="s">
        <v>9127</v>
      </c>
      <c r="M7826" s="23">
        <v>1080</v>
      </c>
      <c r="N7826" s="23">
        <v>1</v>
      </c>
      <c r="O7826" s="107">
        <v>15000000</v>
      </c>
      <c r="P7826" s="23">
        <v>180</v>
      </c>
      <c r="Q7826" s="23">
        <v>2</v>
      </c>
      <c r="R7826" s="23">
        <v>2</v>
      </c>
      <c r="S7826" s="23">
        <v>0</v>
      </c>
      <c r="T7826" s="47">
        <v>15</v>
      </c>
      <c r="U7826" s="98" t="s">
        <v>111</v>
      </c>
      <c r="V7826" s="98" t="s">
        <v>3139</v>
      </c>
    </row>
    <row r="7827" spans="1:22">
      <c r="A7827" s="21">
        <f t="shared" si="243"/>
        <v>1014.0293699273183</v>
      </c>
      <c r="B7827" s="99">
        <v>44408</v>
      </c>
      <c r="C7827" s="23">
        <v>5424</v>
      </c>
      <c r="D7827" s="23">
        <v>9</v>
      </c>
      <c r="E7827" s="98" t="s">
        <v>49</v>
      </c>
      <c r="F7827" s="98" t="s">
        <v>53</v>
      </c>
      <c r="G7827" s="98" t="s">
        <v>4242</v>
      </c>
      <c r="H7827" s="98" t="s">
        <v>9126</v>
      </c>
      <c r="I7827" s="98" t="s">
        <v>6078</v>
      </c>
      <c r="J7827" s="99">
        <v>45494</v>
      </c>
      <c r="K7827" s="107">
        <v>18170000</v>
      </c>
      <c r="L7827" s="98" t="s">
        <v>9127</v>
      </c>
      <c r="M7827" s="23">
        <v>1080</v>
      </c>
      <c r="N7827" s="23">
        <v>1</v>
      </c>
      <c r="O7827" s="107">
        <v>18170000</v>
      </c>
      <c r="P7827" s="23">
        <v>180</v>
      </c>
      <c r="Q7827" s="23">
        <v>2</v>
      </c>
      <c r="R7827" s="23">
        <v>2</v>
      </c>
      <c r="S7827" s="23">
        <v>0</v>
      </c>
      <c r="T7827" s="47">
        <v>18.170000000000002</v>
      </c>
      <c r="U7827" s="98" t="s">
        <v>111</v>
      </c>
      <c r="V7827" s="98" t="s">
        <v>3139</v>
      </c>
    </row>
    <row r="7828" spans="1:22">
      <c r="A7828" s="21">
        <f t="shared" si="243"/>
        <v>1014.1819897776351</v>
      </c>
      <c r="B7828" s="99">
        <v>44408</v>
      </c>
      <c r="C7828" s="23">
        <v>5425</v>
      </c>
      <c r="D7828" s="23">
        <v>9</v>
      </c>
      <c r="E7828" s="98" t="s">
        <v>49</v>
      </c>
      <c r="F7828" s="98" t="s">
        <v>53</v>
      </c>
      <c r="G7828" s="98" t="s">
        <v>4242</v>
      </c>
      <c r="H7828" s="98" t="s">
        <v>9126</v>
      </c>
      <c r="I7828" s="98" t="s">
        <v>6078</v>
      </c>
      <c r="J7828" s="99">
        <v>46224</v>
      </c>
      <c r="K7828" s="107">
        <v>10000000</v>
      </c>
      <c r="L7828" s="98" t="s">
        <v>9127</v>
      </c>
      <c r="M7828" s="23">
        <v>1800</v>
      </c>
      <c r="N7828" s="23">
        <v>1</v>
      </c>
      <c r="O7828" s="107">
        <v>10000000</v>
      </c>
      <c r="P7828" s="23">
        <v>180</v>
      </c>
      <c r="Q7828" s="23">
        <v>2</v>
      </c>
      <c r="R7828" s="23">
        <v>2</v>
      </c>
      <c r="S7828" s="23">
        <v>0</v>
      </c>
      <c r="T7828" s="47">
        <v>10</v>
      </c>
      <c r="U7828" s="98" t="s">
        <v>111</v>
      </c>
      <c r="V7828" s="98" t="s">
        <v>3139</v>
      </c>
    </row>
    <row r="7829" spans="1:22">
      <c r="A7829" s="21">
        <f t="shared" si="243"/>
        <v>1014.2718173316555</v>
      </c>
      <c r="B7829" s="99">
        <v>44408</v>
      </c>
      <c r="C7829" s="23">
        <v>5426</v>
      </c>
      <c r="D7829" s="23">
        <v>9</v>
      </c>
      <c r="E7829" s="98" t="s">
        <v>49</v>
      </c>
      <c r="F7829" s="98" t="s">
        <v>53</v>
      </c>
      <c r="G7829" s="98" t="s">
        <v>4242</v>
      </c>
      <c r="H7829" s="98" t="s">
        <v>9126</v>
      </c>
      <c r="I7829" s="98" t="s">
        <v>6078</v>
      </c>
      <c r="J7829" s="99">
        <v>46224</v>
      </c>
      <c r="K7829" s="107">
        <v>5500000</v>
      </c>
      <c r="L7829" s="98" t="s">
        <v>9127</v>
      </c>
      <c r="M7829" s="23">
        <v>1800</v>
      </c>
      <c r="N7829" s="23">
        <v>1</v>
      </c>
      <c r="O7829" s="107">
        <v>5500000</v>
      </c>
      <c r="P7829" s="23">
        <v>180</v>
      </c>
      <c r="Q7829" s="23">
        <v>2</v>
      </c>
      <c r="R7829" s="23">
        <v>2</v>
      </c>
      <c r="S7829" s="23">
        <v>0</v>
      </c>
      <c r="T7829" s="47">
        <v>5.5</v>
      </c>
      <c r="U7829" s="98" t="s">
        <v>111</v>
      </c>
      <c r="V7829" s="98" t="s">
        <v>3139</v>
      </c>
    </row>
    <row r="7830" spans="1:22">
      <c r="A7830" s="21">
        <f t="shared" si="243"/>
        <v>1014.3492475244828</v>
      </c>
      <c r="B7830" s="99">
        <v>44408</v>
      </c>
      <c r="C7830" s="23">
        <v>5427</v>
      </c>
      <c r="D7830" s="23">
        <v>9</v>
      </c>
      <c r="E7830" s="98" t="s">
        <v>49</v>
      </c>
      <c r="F7830" s="98" t="s">
        <v>53</v>
      </c>
      <c r="G7830" s="98" t="s">
        <v>4242</v>
      </c>
      <c r="H7830" s="98" t="s">
        <v>9126</v>
      </c>
      <c r="I7830" s="98" t="s">
        <v>6078</v>
      </c>
      <c r="J7830" s="99">
        <v>46224</v>
      </c>
      <c r="K7830" s="107">
        <v>6000000</v>
      </c>
      <c r="L7830" s="98" t="s">
        <v>9127</v>
      </c>
      <c r="M7830" s="23">
        <v>1800</v>
      </c>
      <c r="N7830" s="23">
        <v>1</v>
      </c>
      <c r="O7830" s="107">
        <v>6000000</v>
      </c>
      <c r="P7830" s="23">
        <v>180</v>
      </c>
      <c r="Q7830" s="23">
        <v>2</v>
      </c>
      <c r="R7830" s="23">
        <v>2</v>
      </c>
      <c r="S7830" s="23">
        <v>0</v>
      </c>
      <c r="T7830" s="47">
        <v>6</v>
      </c>
      <c r="U7830" s="98" t="s">
        <v>111</v>
      </c>
      <c r="V7830" s="98" t="s">
        <v>3139</v>
      </c>
    </row>
    <row r="7831" spans="1:22">
      <c r="A7831" s="21">
        <f t="shared" si="243"/>
        <v>1014.4251525068961</v>
      </c>
      <c r="B7831" s="99">
        <v>44408</v>
      </c>
      <c r="C7831" s="23">
        <v>5428</v>
      </c>
      <c r="D7831" s="23">
        <v>9</v>
      </c>
      <c r="E7831" s="98" t="s">
        <v>49</v>
      </c>
      <c r="F7831" s="98" t="s">
        <v>53</v>
      </c>
      <c r="G7831" s="98" t="s">
        <v>4242</v>
      </c>
      <c r="H7831" s="98" t="s">
        <v>9126</v>
      </c>
      <c r="I7831" s="98" t="s">
        <v>6078</v>
      </c>
      <c r="J7831" s="99">
        <v>46224</v>
      </c>
      <c r="K7831" s="107">
        <v>15000000</v>
      </c>
      <c r="L7831" s="98" t="s">
        <v>9127</v>
      </c>
      <c r="M7831" s="23">
        <v>1800</v>
      </c>
      <c r="N7831" s="23">
        <v>1</v>
      </c>
      <c r="O7831" s="107">
        <v>15000000</v>
      </c>
      <c r="P7831" s="23">
        <v>180</v>
      </c>
      <c r="Q7831" s="23">
        <v>2</v>
      </c>
      <c r="R7831" s="23">
        <v>2</v>
      </c>
      <c r="S7831" s="23">
        <v>0</v>
      </c>
      <c r="T7831" s="47">
        <v>15</v>
      </c>
      <c r="U7831" s="98" t="s">
        <v>111</v>
      </c>
      <c r="V7831" s="98" t="s">
        <v>3139</v>
      </c>
    </row>
    <row r="7832" spans="1:22">
      <c r="A7832" s="21">
        <f t="shared" si="243"/>
        <v>1014.4899376101974</v>
      </c>
      <c r="B7832" s="99">
        <v>44408</v>
      </c>
      <c r="C7832" s="23">
        <v>5429</v>
      </c>
      <c r="D7832" s="23">
        <v>9</v>
      </c>
      <c r="E7832" s="98" t="s">
        <v>49</v>
      </c>
      <c r="F7832" s="98" t="s">
        <v>53</v>
      </c>
      <c r="G7832" s="98" t="s">
        <v>4242</v>
      </c>
      <c r="H7832" s="98" t="s">
        <v>9126</v>
      </c>
      <c r="I7832" s="98" t="s">
        <v>6078</v>
      </c>
      <c r="J7832" s="99">
        <v>45494</v>
      </c>
      <c r="K7832" s="107">
        <v>10000000</v>
      </c>
      <c r="L7832" s="98" t="s">
        <v>9127</v>
      </c>
      <c r="M7832" s="23">
        <v>1080</v>
      </c>
      <c r="N7832" s="23">
        <v>1</v>
      </c>
      <c r="O7832" s="107">
        <v>10000000</v>
      </c>
      <c r="P7832" s="23">
        <v>180</v>
      </c>
      <c r="Q7832" s="23">
        <v>2</v>
      </c>
      <c r="R7832" s="23">
        <v>2</v>
      </c>
      <c r="S7832" s="23">
        <v>0</v>
      </c>
      <c r="T7832" s="47">
        <v>10</v>
      </c>
      <c r="U7832" s="98" t="s">
        <v>111</v>
      </c>
      <c r="V7832" s="98" t="s">
        <v>3139</v>
      </c>
    </row>
    <row r="7833" spans="1:22">
      <c r="A7833" s="21">
        <f t="shared" si="243"/>
        <v>1014.5116198332511</v>
      </c>
      <c r="B7833" s="99">
        <v>44408</v>
      </c>
      <c r="C7833" s="23">
        <v>5430</v>
      </c>
      <c r="D7833" s="23">
        <v>9</v>
      </c>
      <c r="E7833" s="98" t="s">
        <v>49</v>
      </c>
      <c r="F7833" s="98" t="s">
        <v>53</v>
      </c>
      <c r="G7833" s="98" t="s">
        <v>4242</v>
      </c>
      <c r="H7833" s="98" t="s">
        <v>9126</v>
      </c>
      <c r="I7833" s="98" t="s">
        <v>6078</v>
      </c>
      <c r="J7833" s="99">
        <v>46224</v>
      </c>
      <c r="K7833" s="107">
        <v>10000000</v>
      </c>
      <c r="L7833" s="98" t="s">
        <v>9127</v>
      </c>
      <c r="M7833" s="23">
        <v>1800</v>
      </c>
      <c r="N7833" s="23">
        <v>1</v>
      </c>
      <c r="O7833" s="107">
        <v>10000000</v>
      </c>
      <c r="P7833" s="23">
        <v>180</v>
      </c>
      <c r="Q7833" s="23">
        <v>2</v>
      </c>
      <c r="R7833" s="23">
        <v>2</v>
      </c>
      <c r="S7833" s="23">
        <v>0</v>
      </c>
      <c r="T7833" s="47">
        <v>10</v>
      </c>
      <c r="U7833" s="98" t="s">
        <v>111</v>
      </c>
      <c r="V7833" s="98" t="s">
        <v>3139</v>
      </c>
    </row>
    <row r="7834" spans="1:22">
      <c r="A7834" s="21">
        <f t="shared" si="243"/>
        <v>1014.6266910395749</v>
      </c>
      <c r="B7834" s="99">
        <v>44408</v>
      </c>
      <c r="C7834" s="23">
        <v>5431</v>
      </c>
      <c r="D7834" s="23">
        <v>9</v>
      </c>
      <c r="E7834" s="98" t="s">
        <v>49</v>
      </c>
      <c r="F7834" s="98" t="s">
        <v>53</v>
      </c>
      <c r="G7834" s="98" t="s">
        <v>4242</v>
      </c>
      <c r="H7834" s="98" t="s">
        <v>9126</v>
      </c>
      <c r="I7834" s="98" t="s">
        <v>6078</v>
      </c>
      <c r="J7834" s="99">
        <v>45494</v>
      </c>
      <c r="K7834" s="107">
        <v>16000000</v>
      </c>
      <c r="L7834" s="98" t="s">
        <v>9127</v>
      </c>
      <c r="M7834" s="23">
        <v>1080</v>
      </c>
      <c r="N7834" s="23">
        <v>1</v>
      </c>
      <c r="O7834" s="107">
        <v>16000000</v>
      </c>
      <c r="P7834" s="23">
        <v>180</v>
      </c>
      <c r="Q7834" s="23">
        <v>2</v>
      </c>
      <c r="R7834" s="23">
        <v>2</v>
      </c>
      <c r="S7834" s="23">
        <v>0</v>
      </c>
      <c r="T7834" s="47">
        <v>16</v>
      </c>
      <c r="U7834" s="98" t="s">
        <v>111</v>
      </c>
      <c r="V7834" s="98" t="s">
        <v>3139</v>
      </c>
    </row>
    <row r="7835" spans="1:22">
      <c r="A7835" s="21">
        <f t="shared" si="243"/>
        <v>1014.6480069780474</v>
      </c>
      <c r="B7835" s="99">
        <v>44408</v>
      </c>
      <c r="C7835" s="23">
        <v>5432</v>
      </c>
      <c r="D7835" s="23">
        <v>9</v>
      </c>
      <c r="E7835" s="98" t="s">
        <v>49</v>
      </c>
      <c r="F7835" s="98" t="s">
        <v>53</v>
      </c>
      <c r="G7835" s="98" t="s">
        <v>4242</v>
      </c>
      <c r="H7835" s="98" t="s">
        <v>9126</v>
      </c>
      <c r="I7835" s="98" t="s">
        <v>6078</v>
      </c>
      <c r="J7835" s="99">
        <v>45494</v>
      </c>
      <c r="K7835" s="107">
        <v>13000000</v>
      </c>
      <c r="L7835" s="98" t="s">
        <v>9127</v>
      </c>
      <c r="M7835" s="23">
        <v>1080</v>
      </c>
      <c r="N7835" s="23">
        <v>1</v>
      </c>
      <c r="O7835" s="107">
        <v>13000000</v>
      </c>
      <c r="P7835" s="23">
        <v>180</v>
      </c>
      <c r="Q7835" s="23">
        <v>2</v>
      </c>
      <c r="R7835" s="23">
        <v>2</v>
      </c>
      <c r="S7835" s="23">
        <v>0</v>
      </c>
      <c r="T7835" s="47">
        <v>13</v>
      </c>
      <c r="U7835" s="98" t="s">
        <v>111</v>
      </c>
      <c r="V7835" s="98" t="s">
        <v>3139</v>
      </c>
    </row>
    <row r="7836" spans="1:22">
      <c r="A7836" s="21">
        <f t="shared" si="243"/>
        <v>1014.6546141172284</v>
      </c>
      <c r="B7836" s="99">
        <v>44408</v>
      </c>
      <c r="C7836" s="23">
        <v>5433</v>
      </c>
      <c r="D7836" s="23">
        <v>9</v>
      </c>
      <c r="E7836" s="98" t="s">
        <v>49</v>
      </c>
      <c r="F7836" s="98" t="s">
        <v>53</v>
      </c>
      <c r="G7836" s="98" t="s">
        <v>4242</v>
      </c>
      <c r="H7836" s="98" t="s">
        <v>9126</v>
      </c>
      <c r="I7836" s="98" t="s">
        <v>6078</v>
      </c>
      <c r="J7836" s="99">
        <v>44947</v>
      </c>
      <c r="K7836" s="107">
        <v>6000000</v>
      </c>
      <c r="L7836" s="98" t="s">
        <v>9127</v>
      </c>
      <c r="M7836" s="23">
        <v>540</v>
      </c>
      <c r="N7836" s="23">
        <v>1</v>
      </c>
      <c r="O7836" s="107">
        <v>6000000</v>
      </c>
      <c r="P7836" s="23">
        <v>30</v>
      </c>
      <c r="Q7836" s="23">
        <v>2</v>
      </c>
      <c r="R7836" s="23">
        <v>2</v>
      </c>
      <c r="S7836" s="23">
        <v>0</v>
      </c>
      <c r="T7836" s="47">
        <v>6</v>
      </c>
      <c r="U7836" s="98" t="s">
        <v>111</v>
      </c>
      <c r="V7836" s="98" t="s">
        <v>3139</v>
      </c>
    </row>
    <row r="7837" spans="1:22">
      <c r="A7837" s="21">
        <f t="shared" si="243"/>
        <v>1014.7230105115124</v>
      </c>
      <c r="B7837" s="99">
        <v>44408</v>
      </c>
      <c r="C7837" s="23">
        <v>5434</v>
      </c>
      <c r="D7837" s="23">
        <v>9</v>
      </c>
      <c r="E7837" s="98" t="s">
        <v>49</v>
      </c>
      <c r="F7837" s="98" t="s">
        <v>53</v>
      </c>
      <c r="G7837" s="98" t="s">
        <v>4242</v>
      </c>
      <c r="H7837" s="98" t="s">
        <v>9126</v>
      </c>
      <c r="I7837" s="98" t="s">
        <v>6078</v>
      </c>
      <c r="J7837" s="99">
        <v>46224</v>
      </c>
      <c r="K7837" s="107">
        <v>30000000</v>
      </c>
      <c r="L7837" s="98" t="s">
        <v>9127</v>
      </c>
      <c r="M7837" s="23">
        <v>1800</v>
      </c>
      <c r="N7837" s="23">
        <v>1</v>
      </c>
      <c r="O7837" s="107">
        <v>30000000</v>
      </c>
      <c r="P7837" s="23">
        <v>180</v>
      </c>
      <c r="Q7837" s="23">
        <v>2</v>
      </c>
      <c r="R7837" s="23">
        <v>2</v>
      </c>
      <c r="S7837" s="23">
        <v>0</v>
      </c>
      <c r="T7837" s="47">
        <v>30</v>
      </c>
      <c r="U7837" s="98" t="s">
        <v>111</v>
      </c>
      <c r="V7837" s="98" t="s">
        <v>3139</v>
      </c>
    </row>
    <row r="7838" spans="1:22">
      <c r="A7838" s="21">
        <f t="shared" si="243"/>
        <v>1014.6979015196371</v>
      </c>
      <c r="B7838" s="99">
        <v>44408</v>
      </c>
      <c r="C7838" s="23">
        <v>5435</v>
      </c>
      <c r="D7838" s="23">
        <v>9</v>
      </c>
      <c r="E7838" s="98" t="s">
        <v>49</v>
      </c>
      <c r="F7838" s="98" t="s">
        <v>53</v>
      </c>
      <c r="G7838" s="98" t="s">
        <v>4242</v>
      </c>
      <c r="H7838" s="98" t="s">
        <v>9126</v>
      </c>
      <c r="I7838" s="98" t="s">
        <v>6078</v>
      </c>
      <c r="J7838" s="99">
        <v>45494</v>
      </c>
      <c r="K7838" s="107">
        <v>13000000</v>
      </c>
      <c r="L7838" s="98" t="s">
        <v>9127</v>
      </c>
      <c r="M7838" s="23">
        <v>1080</v>
      </c>
      <c r="N7838" s="23">
        <v>1</v>
      </c>
      <c r="O7838" s="107">
        <v>13000000</v>
      </c>
      <c r="P7838" s="23">
        <v>180</v>
      </c>
      <c r="Q7838" s="23">
        <v>2</v>
      </c>
      <c r="R7838" s="23">
        <v>2</v>
      </c>
      <c r="S7838" s="23">
        <v>0</v>
      </c>
      <c r="T7838" s="47">
        <v>13</v>
      </c>
      <c r="U7838" s="98" t="s">
        <v>111</v>
      </c>
      <c r="V7838" s="98" t="s">
        <v>3139</v>
      </c>
    </row>
    <row r="7839" spans="1:22">
      <c r="A7839" s="21">
        <f t="shared" si="243"/>
        <v>1014.7838293565976</v>
      </c>
      <c r="B7839" s="99">
        <v>44408</v>
      </c>
      <c r="C7839" s="23">
        <v>5436</v>
      </c>
      <c r="D7839" s="23">
        <v>9</v>
      </c>
      <c r="E7839" s="98" t="s">
        <v>49</v>
      </c>
      <c r="F7839" s="98" t="s">
        <v>53</v>
      </c>
      <c r="G7839" s="98" t="s">
        <v>4242</v>
      </c>
      <c r="H7839" s="98" t="s">
        <v>9126</v>
      </c>
      <c r="I7839" s="98" t="s">
        <v>6078</v>
      </c>
      <c r="J7839" s="99">
        <v>46224</v>
      </c>
      <c r="K7839" s="107">
        <v>14000000</v>
      </c>
      <c r="L7839" s="98" t="s">
        <v>9127</v>
      </c>
      <c r="M7839" s="23">
        <v>1800</v>
      </c>
      <c r="N7839" s="23">
        <v>1</v>
      </c>
      <c r="O7839" s="107">
        <v>14000000</v>
      </c>
      <c r="P7839" s="23">
        <v>180</v>
      </c>
      <c r="Q7839" s="23">
        <v>2</v>
      </c>
      <c r="R7839" s="23">
        <v>2</v>
      </c>
      <c r="S7839" s="23">
        <v>3.02</v>
      </c>
      <c r="T7839" s="47">
        <v>14.021141</v>
      </c>
      <c r="U7839" s="98" t="s">
        <v>111</v>
      </c>
      <c r="V7839" s="98" t="s">
        <v>3139</v>
      </c>
    </row>
    <row r="7840" spans="1:22">
      <c r="A7840" s="21">
        <f t="shared" si="243"/>
        <v>1014.9035407330024</v>
      </c>
      <c r="B7840" s="99">
        <v>44408</v>
      </c>
      <c r="C7840" s="23">
        <v>5437</v>
      </c>
      <c r="D7840" s="23">
        <v>9</v>
      </c>
      <c r="E7840" s="98" t="s">
        <v>49</v>
      </c>
      <c r="F7840" s="98" t="s">
        <v>53</v>
      </c>
      <c r="G7840" s="98" t="s">
        <v>4242</v>
      </c>
      <c r="H7840" s="98" t="s">
        <v>9126</v>
      </c>
      <c r="I7840" s="98" t="s">
        <v>6078</v>
      </c>
      <c r="J7840" s="99">
        <v>45494</v>
      </c>
      <c r="K7840" s="107">
        <v>8000000</v>
      </c>
      <c r="L7840" s="98" t="s">
        <v>9127</v>
      </c>
      <c r="M7840" s="23">
        <v>1080</v>
      </c>
      <c r="N7840" s="23">
        <v>1</v>
      </c>
      <c r="O7840" s="107">
        <v>8000000</v>
      </c>
      <c r="P7840" s="23">
        <v>30</v>
      </c>
      <c r="Q7840" s="23">
        <v>2</v>
      </c>
      <c r="R7840" s="23">
        <v>2</v>
      </c>
      <c r="S7840" s="23">
        <v>0</v>
      </c>
      <c r="T7840" s="47">
        <v>8</v>
      </c>
      <c r="U7840" s="98" t="s">
        <v>111</v>
      </c>
      <c r="V7840" s="98" t="s">
        <v>3139</v>
      </c>
    </row>
    <row r="7841" spans="1:22">
      <c r="A7841" s="21">
        <f t="shared" si="243"/>
        <v>1014.9996010554705</v>
      </c>
      <c r="B7841" s="99">
        <v>44408</v>
      </c>
      <c r="C7841" s="23">
        <v>5438</v>
      </c>
      <c r="D7841" s="23">
        <v>9</v>
      </c>
      <c r="E7841" s="98" t="s">
        <v>49</v>
      </c>
      <c r="F7841" s="98" t="s">
        <v>53</v>
      </c>
      <c r="G7841" s="98" t="s">
        <v>4242</v>
      </c>
      <c r="H7841" s="98" t="s">
        <v>9126</v>
      </c>
      <c r="I7841" s="98" t="s">
        <v>6204</v>
      </c>
      <c r="J7841" s="99">
        <v>46225</v>
      </c>
      <c r="K7841" s="107">
        <v>18000000</v>
      </c>
      <c r="L7841" s="98" t="s">
        <v>9127</v>
      </c>
      <c r="M7841" s="23">
        <v>1800</v>
      </c>
      <c r="N7841" s="23">
        <v>1</v>
      </c>
      <c r="O7841" s="107">
        <v>18000000</v>
      </c>
      <c r="P7841" s="23">
        <v>180</v>
      </c>
      <c r="Q7841" s="23">
        <v>2</v>
      </c>
      <c r="R7841" s="23">
        <v>2</v>
      </c>
      <c r="S7841" s="23">
        <v>0</v>
      </c>
      <c r="T7841" s="47">
        <v>18</v>
      </c>
      <c r="U7841" s="98" t="s">
        <v>111</v>
      </c>
      <c r="V7841" s="98" t="s">
        <v>3139</v>
      </c>
    </row>
    <row r="7842" spans="1:22">
      <c r="A7842" s="21">
        <f t="shared" si="243"/>
        <v>1015.1188283294958</v>
      </c>
      <c r="B7842" s="99">
        <v>44408</v>
      </c>
      <c r="C7842" s="23">
        <v>5439</v>
      </c>
      <c r="D7842" s="23">
        <v>9</v>
      </c>
      <c r="E7842" s="98" t="s">
        <v>49</v>
      </c>
      <c r="F7842" s="98" t="s">
        <v>53</v>
      </c>
      <c r="G7842" s="98" t="s">
        <v>4242</v>
      </c>
      <c r="H7842" s="98" t="s">
        <v>9126</v>
      </c>
      <c r="I7842" s="98" t="s">
        <v>6204</v>
      </c>
      <c r="J7842" s="99">
        <v>46225</v>
      </c>
      <c r="K7842" s="107">
        <v>30000000</v>
      </c>
      <c r="L7842" s="98" t="s">
        <v>9127</v>
      </c>
      <c r="M7842" s="23">
        <v>1800</v>
      </c>
      <c r="N7842" s="23">
        <v>1</v>
      </c>
      <c r="O7842" s="107">
        <v>30000000</v>
      </c>
      <c r="P7842" s="23">
        <v>180</v>
      </c>
      <c r="Q7842" s="23">
        <v>2</v>
      </c>
      <c r="R7842" s="23">
        <v>2</v>
      </c>
      <c r="S7842" s="23">
        <v>0</v>
      </c>
      <c r="T7842" s="47">
        <v>30</v>
      </c>
      <c r="U7842" s="98" t="s">
        <v>111</v>
      </c>
      <c r="V7842" s="98" t="s">
        <v>3139</v>
      </c>
    </row>
    <row r="7843" spans="1:22">
      <c r="A7843" s="21">
        <f t="shared" si="243"/>
        <v>1015.1976461404629</v>
      </c>
      <c r="B7843" s="99">
        <v>44408</v>
      </c>
      <c r="C7843" s="23">
        <v>5440</v>
      </c>
      <c r="D7843" s="23">
        <v>9</v>
      </c>
      <c r="E7843" s="98" t="s">
        <v>49</v>
      </c>
      <c r="F7843" s="98" t="s">
        <v>53</v>
      </c>
      <c r="G7843" s="98" t="s">
        <v>4242</v>
      </c>
      <c r="H7843" s="98" t="s">
        <v>9126</v>
      </c>
      <c r="I7843" s="98" t="s">
        <v>6204</v>
      </c>
      <c r="J7843" s="99">
        <v>46225</v>
      </c>
      <c r="K7843" s="107">
        <v>10000000</v>
      </c>
      <c r="L7843" s="98" t="s">
        <v>9127</v>
      </c>
      <c r="M7843" s="23">
        <v>1800</v>
      </c>
      <c r="N7843" s="23">
        <v>1</v>
      </c>
      <c r="O7843" s="107">
        <v>10000000</v>
      </c>
      <c r="P7843" s="23">
        <v>180</v>
      </c>
      <c r="Q7843" s="23">
        <v>2</v>
      </c>
      <c r="R7843" s="23">
        <v>2</v>
      </c>
      <c r="S7843" s="23">
        <v>0</v>
      </c>
      <c r="T7843" s="47">
        <v>10</v>
      </c>
      <c r="U7843" s="98" t="s">
        <v>111</v>
      </c>
      <c r="V7843" s="98" t="s">
        <v>3139</v>
      </c>
    </row>
    <row r="7844" spans="1:22">
      <c r="A7844" s="21">
        <f t="shared" si="243"/>
        <v>1015.1688880038555</v>
      </c>
      <c r="B7844" s="99">
        <v>44408</v>
      </c>
      <c r="C7844" s="23">
        <v>5441</v>
      </c>
      <c r="D7844" s="23">
        <v>9</v>
      </c>
      <c r="E7844" s="98" t="s">
        <v>49</v>
      </c>
      <c r="F7844" s="98" t="s">
        <v>53</v>
      </c>
      <c r="G7844" s="98" t="s">
        <v>4242</v>
      </c>
      <c r="H7844" s="98" t="s">
        <v>9126</v>
      </c>
      <c r="I7844" s="98" t="s">
        <v>6204</v>
      </c>
      <c r="J7844" s="99">
        <v>46225</v>
      </c>
      <c r="K7844" s="107">
        <v>5500000</v>
      </c>
      <c r="L7844" s="98" t="s">
        <v>9127</v>
      </c>
      <c r="M7844" s="23">
        <v>1800</v>
      </c>
      <c r="N7844" s="23">
        <v>1</v>
      </c>
      <c r="O7844" s="107">
        <v>5500000</v>
      </c>
      <c r="P7844" s="23">
        <v>180</v>
      </c>
      <c r="Q7844" s="23">
        <v>2</v>
      </c>
      <c r="R7844" s="23">
        <v>2</v>
      </c>
      <c r="S7844" s="23">
        <v>0</v>
      </c>
      <c r="T7844" s="47">
        <v>5.5</v>
      </c>
      <c r="U7844" s="98" t="s">
        <v>111</v>
      </c>
      <c r="V7844" s="98" t="s">
        <v>3139</v>
      </c>
    </row>
    <row r="7845" spans="1:22">
      <c r="A7845" s="21">
        <f t="shared" si="243"/>
        <v>1015.2599931449587</v>
      </c>
      <c r="B7845" s="99">
        <v>44408</v>
      </c>
      <c r="C7845" s="23">
        <v>5442</v>
      </c>
      <c r="D7845" s="23">
        <v>9</v>
      </c>
      <c r="E7845" s="98" t="s">
        <v>49</v>
      </c>
      <c r="F7845" s="98" t="s">
        <v>53</v>
      </c>
      <c r="G7845" s="98" t="s">
        <v>4242</v>
      </c>
      <c r="H7845" s="98" t="s">
        <v>9126</v>
      </c>
      <c r="I7845" s="98" t="s">
        <v>6204</v>
      </c>
      <c r="J7845" s="99">
        <v>45495</v>
      </c>
      <c r="K7845" s="107">
        <v>20000000</v>
      </c>
      <c r="L7845" s="98" t="s">
        <v>9127</v>
      </c>
      <c r="M7845" s="23">
        <v>1080</v>
      </c>
      <c r="N7845" s="23">
        <v>1</v>
      </c>
      <c r="O7845" s="107">
        <v>20000000</v>
      </c>
      <c r="P7845" s="23">
        <v>180</v>
      </c>
      <c r="Q7845" s="23">
        <v>2</v>
      </c>
      <c r="R7845" s="23">
        <v>2</v>
      </c>
      <c r="S7845" s="23">
        <v>0</v>
      </c>
      <c r="T7845" s="47">
        <v>20</v>
      </c>
      <c r="U7845" s="98" t="s">
        <v>111</v>
      </c>
      <c r="V7845" s="98" t="s">
        <v>3139</v>
      </c>
    </row>
    <row r="7846" spans="1:22">
      <c r="A7846" s="21">
        <f t="shared" si="243"/>
        <v>1015.3475280040025</v>
      </c>
      <c r="B7846" s="99">
        <v>44408</v>
      </c>
      <c r="C7846" s="23">
        <v>5443</v>
      </c>
      <c r="D7846" s="23">
        <v>9</v>
      </c>
      <c r="E7846" s="98" t="s">
        <v>49</v>
      </c>
      <c r="F7846" s="98" t="s">
        <v>53</v>
      </c>
      <c r="G7846" s="98" t="s">
        <v>4242</v>
      </c>
      <c r="H7846" s="98" t="s">
        <v>9126</v>
      </c>
      <c r="I7846" s="98" t="s">
        <v>6204</v>
      </c>
      <c r="J7846" s="99">
        <v>46225</v>
      </c>
      <c r="K7846" s="107">
        <v>13000000</v>
      </c>
      <c r="L7846" s="98" t="s">
        <v>9127</v>
      </c>
      <c r="M7846" s="23">
        <v>1800</v>
      </c>
      <c r="N7846" s="23">
        <v>1</v>
      </c>
      <c r="O7846" s="107">
        <v>13000000</v>
      </c>
      <c r="P7846" s="23">
        <v>180</v>
      </c>
      <c r="Q7846" s="23">
        <v>2</v>
      </c>
      <c r="R7846" s="23">
        <v>2</v>
      </c>
      <c r="S7846" s="23">
        <v>0</v>
      </c>
      <c r="T7846" s="47">
        <v>13</v>
      </c>
      <c r="U7846" s="98" t="s">
        <v>111</v>
      </c>
      <c r="V7846" s="98" t="s">
        <v>3139</v>
      </c>
    </row>
    <row r="7847" spans="1:22">
      <c r="A7847" s="21">
        <f t="shared" si="243"/>
        <v>1015.431875903197</v>
      </c>
      <c r="B7847" s="99">
        <v>44408</v>
      </c>
      <c r="C7847" s="23">
        <v>5444</v>
      </c>
      <c r="D7847" s="23">
        <v>9</v>
      </c>
      <c r="E7847" s="98" t="s">
        <v>49</v>
      </c>
      <c r="F7847" s="98" t="s">
        <v>53</v>
      </c>
      <c r="G7847" s="98" t="s">
        <v>4242</v>
      </c>
      <c r="H7847" s="98" t="s">
        <v>9126</v>
      </c>
      <c r="I7847" s="98" t="s">
        <v>6204</v>
      </c>
      <c r="J7847" s="99">
        <v>46225</v>
      </c>
      <c r="K7847" s="107">
        <v>20000000</v>
      </c>
      <c r="L7847" s="98" t="s">
        <v>9127</v>
      </c>
      <c r="M7847" s="23">
        <v>1800</v>
      </c>
      <c r="N7847" s="23">
        <v>1</v>
      </c>
      <c r="O7847" s="107">
        <v>20000000</v>
      </c>
      <c r="P7847" s="23">
        <v>180</v>
      </c>
      <c r="Q7847" s="23">
        <v>2</v>
      </c>
      <c r="R7847" s="23">
        <v>2</v>
      </c>
      <c r="S7847" s="23">
        <v>0</v>
      </c>
      <c r="T7847" s="47">
        <v>20</v>
      </c>
      <c r="U7847" s="98" t="s">
        <v>111</v>
      </c>
      <c r="V7847" s="98" t="s">
        <v>3139</v>
      </c>
    </row>
    <row r="7848" spans="1:22">
      <c r="A7848" s="21">
        <f t="shared" si="243"/>
        <v>1015.4960222350255</v>
      </c>
      <c r="B7848" s="99">
        <v>44408</v>
      </c>
      <c r="C7848" s="23">
        <v>5445</v>
      </c>
      <c r="D7848" s="23">
        <v>9</v>
      </c>
      <c r="E7848" s="98" t="s">
        <v>49</v>
      </c>
      <c r="F7848" s="98" t="s">
        <v>53</v>
      </c>
      <c r="G7848" s="98" t="s">
        <v>4242</v>
      </c>
      <c r="H7848" s="98" t="s">
        <v>9126</v>
      </c>
      <c r="I7848" s="98" t="s">
        <v>6204</v>
      </c>
      <c r="J7848" s="99">
        <v>44764</v>
      </c>
      <c r="K7848" s="107">
        <v>5000000</v>
      </c>
      <c r="L7848" s="98" t="s">
        <v>9127</v>
      </c>
      <c r="M7848" s="23">
        <v>360</v>
      </c>
      <c r="N7848" s="23">
        <v>1</v>
      </c>
      <c r="O7848" s="107">
        <v>5000000</v>
      </c>
      <c r="P7848" s="23">
        <v>180</v>
      </c>
      <c r="Q7848" s="23">
        <v>2</v>
      </c>
      <c r="R7848" s="23">
        <v>2</v>
      </c>
      <c r="S7848" s="23">
        <v>0</v>
      </c>
      <c r="T7848" s="47">
        <v>5</v>
      </c>
      <c r="U7848" s="98" t="s">
        <v>111</v>
      </c>
      <c r="V7848" s="98" t="s">
        <v>3139</v>
      </c>
    </row>
    <row r="7849" spans="1:22">
      <c r="A7849" s="21">
        <f t="shared" si="243"/>
        <v>1015.5601767728577</v>
      </c>
      <c r="B7849" s="99">
        <v>44408</v>
      </c>
      <c r="C7849" s="23">
        <v>5446</v>
      </c>
      <c r="D7849" s="23">
        <v>9</v>
      </c>
      <c r="E7849" s="98" t="s">
        <v>49</v>
      </c>
      <c r="F7849" s="98" t="s">
        <v>53</v>
      </c>
      <c r="G7849" s="98" t="s">
        <v>4242</v>
      </c>
      <c r="H7849" s="98" t="s">
        <v>9126</v>
      </c>
      <c r="I7849" s="98" t="s">
        <v>6204</v>
      </c>
      <c r="J7849" s="99">
        <v>46225</v>
      </c>
      <c r="K7849" s="107">
        <v>25000000</v>
      </c>
      <c r="L7849" s="98" t="s">
        <v>9127</v>
      </c>
      <c r="M7849" s="23">
        <v>1800</v>
      </c>
      <c r="N7849" s="23">
        <v>1</v>
      </c>
      <c r="O7849" s="107">
        <v>25000000</v>
      </c>
      <c r="P7849" s="23">
        <v>180</v>
      </c>
      <c r="Q7849" s="23">
        <v>2</v>
      </c>
      <c r="R7849" s="23">
        <v>2</v>
      </c>
      <c r="S7849" s="23">
        <v>0</v>
      </c>
      <c r="T7849" s="47">
        <v>25</v>
      </c>
      <c r="U7849" s="98" t="s">
        <v>111</v>
      </c>
      <c r="V7849" s="98" t="s">
        <v>3139</v>
      </c>
    </row>
    <row r="7850" spans="1:22">
      <c r="A7850" s="21">
        <f t="shared" si="243"/>
        <v>1015.6138495599594</v>
      </c>
      <c r="B7850" s="99">
        <v>44408</v>
      </c>
      <c r="C7850" s="23">
        <v>5447</v>
      </c>
      <c r="D7850" s="23">
        <v>9</v>
      </c>
      <c r="E7850" s="98" t="s">
        <v>49</v>
      </c>
      <c r="F7850" s="98" t="s">
        <v>53</v>
      </c>
      <c r="G7850" s="98" t="s">
        <v>4242</v>
      </c>
      <c r="H7850" s="98" t="s">
        <v>9126</v>
      </c>
      <c r="I7850" s="98" t="s">
        <v>6204</v>
      </c>
      <c r="J7850" s="99">
        <v>46225</v>
      </c>
      <c r="K7850" s="107">
        <v>20000000</v>
      </c>
      <c r="L7850" s="98" t="s">
        <v>9127</v>
      </c>
      <c r="M7850" s="23">
        <v>1800</v>
      </c>
      <c r="N7850" s="23">
        <v>1</v>
      </c>
      <c r="O7850" s="107">
        <v>20000000</v>
      </c>
      <c r="P7850" s="23">
        <v>180</v>
      </c>
      <c r="Q7850" s="23">
        <v>2</v>
      </c>
      <c r="R7850" s="23">
        <v>2</v>
      </c>
      <c r="S7850" s="23">
        <v>0</v>
      </c>
      <c r="T7850" s="47">
        <v>20</v>
      </c>
      <c r="U7850" s="98" t="s">
        <v>111</v>
      </c>
      <c r="V7850" s="98" t="s">
        <v>3139</v>
      </c>
    </row>
    <row r="7851" spans="1:22">
      <c r="A7851" s="21">
        <f t="shared" si="243"/>
        <v>1015.6579347396395</v>
      </c>
      <c r="B7851" s="99">
        <v>44408</v>
      </c>
      <c r="C7851" s="23">
        <v>5448</v>
      </c>
      <c r="D7851" s="23">
        <v>9</v>
      </c>
      <c r="E7851" s="98" t="s">
        <v>49</v>
      </c>
      <c r="F7851" s="98" t="s">
        <v>53</v>
      </c>
      <c r="G7851" s="98" t="s">
        <v>4242</v>
      </c>
      <c r="H7851" s="98" t="s">
        <v>9126</v>
      </c>
      <c r="I7851" s="98" t="s">
        <v>6204</v>
      </c>
      <c r="J7851" s="99">
        <v>46225</v>
      </c>
      <c r="K7851" s="107">
        <v>15000000</v>
      </c>
      <c r="L7851" s="98" t="s">
        <v>9127</v>
      </c>
      <c r="M7851" s="23">
        <v>1800</v>
      </c>
      <c r="N7851" s="23">
        <v>1</v>
      </c>
      <c r="O7851" s="107">
        <v>15000000</v>
      </c>
      <c r="P7851" s="23">
        <v>180</v>
      </c>
      <c r="Q7851" s="23">
        <v>2</v>
      </c>
      <c r="R7851" s="23">
        <v>2</v>
      </c>
      <c r="S7851" s="23">
        <v>0</v>
      </c>
      <c r="T7851" s="47">
        <v>15</v>
      </c>
      <c r="U7851" s="98" t="s">
        <v>111</v>
      </c>
      <c r="V7851" s="98" t="s">
        <v>3139</v>
      </c>
    </row>
    <row r="7852" spans="1:22">
      <c r="A7852" s="21">
        <f t="shared" si="243"/>
        <v>1015.6980598432265</v>
      </c>
      <c r="B7852" s="99">
        <v>44408</v>
      </c>
      <c r="C7852" s="23">
        <v>5449</v>
      </c>
      <c r="D7852" s="23">
        <v>9</v>
      </c>
      <c r="E7852" s="98" t="s">
        <v>49</v>
      </c>
      <c r="F7852" s="98" t="s">
        <v>53</v>
      </c>
      <c r="G7852" s="98" t="s">
        <v>4242</v>
      </c>
      <c r="H7852" s="98" t="s">
        <v>9126</v>
      </c>
      <c r="I7852" s="98" t="s">
        <v>6204</v>
      </c>
      <c r="J7852" s="99">
        <v>46225</v>
      </c>
      <c r="K7852" s="107">
        <v>18000000</v>
      </c>
      <c r="L7852" s="98" t="s">
        <v>9127</v>
      </c>
      <c r="M7852" s="23">
        <v>1800</v>
      </c>
      <c r="N7852" s="23">
        <v>1</v>
      </c>
      <c r="O7852" s="107">
        <v>18000000</v>
      </c>
      <c r="P7852" s="23">
        <v>180</v>
      </c>
      <c r="Q7852" s="23">
        <v>2</v>
      </c>
      <c r="R7852" s="23">
        <v>2</v>
      </c>
      <c r="S7852" s="23">
        <v>0</v>
      </c>
      <c r="T7852" s="47">
        <v>18</v>
      </c>
      <c r="U7852" s="98" t="s">
        <v>111</v>
      </c>
      <c r="V7852" s="98" t="s">
        <v>3139</v>
      </c>
    </row>
    <row r="7853" spans="1:22">
      <c r="A7853" s="21">
        <f t="shared" si="243"/>
        <v>1015.7161867537858</v>
      </c>
      <c r="B7853" s="99">
        <v>44408</v>
      </c>
      <c r="C7853" s="23">
        <v>5450</v>
      </c>
      <c r="D7853" s="23">
        <v>9</v>
      </c>
      <c r="E7853" s="98" t="s">
        <v>49</v>
      </c>
      <c r="F7853" s="98" t="s">
        <v>53</v>
      </c>
      <c r="G7853" s="98" t="s">
        <v>4242</v>
      </c>
      <c r="H7853" s="98" t="s">
        <v>9126</v>
      </c>
      <c r="I7853" s="98" t="s">
        <v>6204</v>
      </c>
      <c r="J7853" s="99">
        <v>46225</v>
      </c>
      <c r="K7853" s="107">
        <v>7800000</v>
      </c>
      <c r="L7853" s="98" t="s">
        <v>9127</v>
      </c>
      <c r="M7853" s="23">
        <v>1800</v>
      </c>
      <c r="N7853" s="23">
        <v>1</v>
      </c>
      <c r="O7853" s="107">
        <v>7800000</v>
      </c>
      <c r="P7853" s="23">
        <v>90</v>
      </c>
      <c r="Q7853" s="23">
        <v>2</v>
      </c>
      <c r="R7853" s="23">
        <v>2</v>
      </c>
      <c r="S7853" s="23">
        <v>0</v>
      </c>
      <c r="T7853" s="47">
        <v>7.8</v>
      </c>
      <c r="U7853" s="98" t="s">
        <v>111</v>
      </c>
      <c r="V7853" s="98" t="s">
        <v>3139</v>
      </c>
    </row>
    <row r="7854" spans="1:22">
      <c r="A7854" s="21">
        <f t="shared" si="243"/>
        <v>1015.8146537087242</v>
      </c>
      <c r="B7854" s="99">
        <v>44408</v>
      </c>
      <c r="C7854" s="23">
        <v>5451</v>
      </c>
      <c r="D7854" s="23">
        <v>9</v>
      </c>
      <c r="E7854" s="98" t="s">
        <v>49</v>
      </c>
      <c r="F7854" s="98" t="s">
        <v>53</v>
      </c>
      <c r="G7854" s="98" t="s">
        <v>4242</v>
      </c>
      <c r="H7854" s="98" t="s">
        <v>9126</v>
      </c>
      <c r="I7854" s="98" t="s">
        <v>6204</v>
      </c>
      <c r="J7854" s="99">
        <v>46225</v>
      </c>
      <c r="K7854" s="107">
        <v>10000000</v>
      </c>
      <c r="L7854" s="98" t="s">
        <v>9127</v>
      </c>
      <c r="M7854" s="23">
        <v>1800</v>
      </c>
      <c r="N7854" s="23">
        <v>1</v>
      </c>
      <c r="O7854" s="107">
        <v>10000000</v>
      </c>
      <c r="P7854" s="23">
        <v>180</v>
      </c>
      <c r="Q7854" s="23">
        <v>2</v>
      </c>
      <c r="R7854" s="23">
        <v>2</v>
      </c>
      <c r="S7854" s="23">
        <v>0</v>
      </c>
      <c r="T7854" s="47">
        <v>10</v>
      </c>
      <c r="U7854" s="98" t="s">
        <v>111</v>
      </c>
      <c r="V7854" s="98" t="s">
        <v>3139</v>
      </c>
    </row>
    <row r="7855" spans="1:22">
      <c r="A7855" s="21">
        <f t="shared" si="243"/>
        <v>1015.675318241628</v>
      </c>
      <c r="B7855" s="99">
        <v>44408</v>
      </c>
      <c r="C7855" s="23">
        <v>5452</v>
      </c>
      <c r="D7855" s="23">
        <v>9</v>
      </c>
      <c r="E7855" s="98" t="s">
        <v>49</v>
      </c>
      <c r="F7855" s="98" t="s">
        <v>53</v>
      </c>
      <c r="G7855" s="98" t="s">
        <v>4242</v>
      </c>
      <c r="H7855" s="98" t="s">
        <v>9126</v>
      </c>
      <c r="I7855" s="98" t="s">
        <v>6204</v>
      </c>
      <c r="J7855" s="99">
        <v>45495</v>
      </c>
      <c r="K7855" s="107">
        <v>8500000</v>
      </c>
      <c r="L7855" s="98" t="s">
        <v>9127</v>
      </c>
      <c r="M7855" s="23">
        <v>1080</v>
      </c>
      <c r="N7855" s="23">
        <v>1</v>
      </c>
      <c r="O7855" s="107">
        <v>8500000</v>
      </c>
      <c r="P7855" s="23">
        <v>180</v>
      </c>
      <c r="Q7855" s="23">
        <v>2</v>
      </c>
      <c r="R7855" s="23">
        <v>2</v>
      </c>
      <c r="S7855" s="23">
        <v>0</v>
      </c>
      <c r="T7855" s="47">
        <v>8.5</v>
      </c>
      <c r="U7855" s="98" t="s">
        <v>111</v>
      </c>
      <c r="V7855" s="98" t="s">
        <v>3139</v>
      </c>
    </row>
    <row r="7856" spans="1:22">
      <c r="A7856" s="21">
        <f t="shared" si="243"/>
        <v>1015.5286731499358</v>
      </c>
      <c r="B7856" s="99">
        <v>44408</v>
      </c>
      <c r="C7856" s="23">
        <v>5453</v>
      </c>
      <c r="D7856" s="23">
        <v>9</v>
      </c>
      <c r="E7856" s="98" t="s">
        <v>49</v>
      </c>
      <c r="F7856" s="98" t="s">
        <v>53</v>
      </c>
      <c r="G7856" s="98" t="s">
        <v>4242</v>
      </c>
      <c r="H7856" s="98" t="s">
        <v>9126</v>
      </c>
      <c r="I7856" s="98" t="s">
        <v>6204</v>
      </c>
      <c r="J7856" s="99">
        <v>46225</v>
      </c>
      <c r="K7856" s="107">
        <v>8000000</v>
      </c>
      <c r="L7856" s="98" t="s">
        <v>9127</v>
      </c>
      <c r="M7856" s="23">
        <v>1800</v>
      </c>
      <c r="N7856" s="23">
        <v>1</v>
      </c>
      <c r="O7856" s="107">
        <v>8000000</v>
      </c>
      <c r="P7856" s="23">
        <v>180</v>
      </c>
      <c r="Q7856" s="23">
        <v>2</v>
      </c>
      <c r="R7856" s="23">
        <v>2</v>
      </c>
      <c r="S7856" s="23">
        <v>0</v>
      </c>
      <c r="T7856" s="47">
        <v>8</v>
      </c>
      <c r="U7856" s="98" t="s">
        <v>111</v>
      </c>
      <c r="V7856" s="98" t="s">
        <v>3139</v>
      </c>
    </row>
    <row r="7857" spans="1:22">
      <c r="A7857" s="21">
        <f t="shared" si="243"/>
        <v>1015.578887896405</v>
      </c>
      <c r="B7857" s="99">
        <v>44408</v>
      </c>
      <c r="C7857" s="23">
        <v>5454</v>
      </c>
      <c r="D7857" s="23">
        <v>9</v>
      </c>
      <c r="E7857" s="98" t="s">
        <v>49</v>
      </c>
      <c r="F7857" s="98" t="s">
        <v>53</v>
      </c>
      <c r="G7857" s="98" t="s">
        <v>4242</v>
      </c>
      <c r="H7857" s="98" t="s">
        <v>9126</v>
      </c>
      <c r="I7857" s="98" t="s">
        <v>6204</v>
      </c>
      <c r="J7857" s="99">
        <v>45495</v>
      </c>
      <c r="K7857" s="107">
        <v>30000000</v>
      </c>
      <c r="L7857" s="98" t="s">
        <v>9127</v>
      </c>
      <c r="M7857" s="23">
        <v>1080</v>
      </c>
      <c r="N7857" s="23">
        <v>1</v>
      </c>
      <c r="O7857" s="107">
        <v>30000000</v>
      </c>
      <c r="P7857" s="23">
        <v>180</v>
      </c>
      <c r="Q7857" s="23">
        <v>2</v>
      </c>
      <c r="R7857" s="23">
        <v>2</v>
      </c>
      <c r="S7857" s="23">
        <v>1.91</v>
      </c>
      <c r="T7857" s="47">
        <v>30.028376000000002</v>
      </c>
      <c r="U7857" s="98" t="s">
        <v>111</v>
      </c>
      <c r="V7857" s="98" t="s">
        <v>3139</v>
      </c>
    </row>
    <row r="7858" spans="1:22">
      <c r="A7858" s="21">
        <f t="shared" si="243"/>
        <v>1015.7059927816418</v>
      </c>
      <c r="B7858" s="99">
        <v>44408</v>
      </c>
      <c r="C7858" s="23">
        <v>5455</v>
      </c>
      <c r="D7858" s="23">
        <v>9</v>
      </c>
      <c r="E7858" s="98" t="s">
        <v>49</v>
      </c>
      <c r="F7858" s="98" t="s">
        <v>53</v>
      </c>
      <c r="G7858" s="98" t="s">
        <v>4242</v>
      </c>
      <c r="H7858" s="98" t="s">
        <v>9126</v>
      </c>
      <c r="I7858" s="98" t="s">
        <v>6204</v>
      </c>
      <c r="J7858" s="99">
        <v>46225</v>
      </c>
      <c r="K7858" s="107">
        <v>30000000</v>
      </c>
      <c r="L7858" s="98" t="s">
        <v>9127</v>
      </c>
      <c r="M7858" s="23">
        <v>1800</v>
      </c>
      <c r="N7858" s="23">
        <v>1</v>
      </c>
      <c r="O7858" s="107">
        <v>30000000</v>
      </c>
      <c r="P7858" s="23">
        <v>180</v>
      </c>
      <c r="Q7858" s="23">
        <v>2</v>
      </c>
      <c r="R7858" s="23">
        <v>2</v>
      </c>
      <c r="S7858" s="23">
        <v>0</v>
      </c>
      <c r="T7858" s="47">
        <v>30</v>
      </c>
      <c r="U7858" s="98" t="s">
        <v>111</v>
      </c>
      <c r="V7858" s="98" t="s">
        <v>3139</v>
      </c>
    </row>
    <row r="7859" spans="1:22">
      <c r="A7859" s="21">
        <f t="shared" si="243"/>
        <v>1015.8378472005726</v>
      </c>
      <c r="B7859" s="99">
        <v>44408</v>
      </c>
      <c r="C7859" s="23">
        <v>5456</v>
      </c>
      <c r="D7859" s="23">
        <v>9</v>
      </c>
      <c r="E7859" s="98" t="s">
        <v>49</v>
      </c>
      <c r="F7859" s="98" t="s">
        <v>53</v>
      </c>
      <c r="G7859" s="98" t="s">
        <v>4242</v>
      </c>
      <c r="H7859" s="98" t="s">
        <v>9126</v>
      </c>
      <c r="I7859" s="98" t="s">
        <v>6237</v>
      </c>
      <c r="J7859" s="99">
        <v>45496</v>
      </c>
      <c r="K7859" s="107">
        <v>5600000</v>
      </c>
      <c r="L7859" s="98" t="s">
        <v>9127</v>
      </c>
      <c r="M7859" s="23">
        <v>1080</v>
      </c>
      <c r="N7859" s="23">
        <v>1</v>
      </c>
      <c r="O7859" s="107">
        <v>5600000</v>
      </c>
      <c r="P7859" s="23">
        <v>180</v>
      </c>
      <c r="Q7859" s="23">
        <v>2</v>
      </c>
      <c r="R7859" s="23">
        <v>2</v>
      </c>
      <c r="S7859" s="23">
        <v>0</v>
      </c>
      <c r="T7859" s="47">
        <v>5.6</v>
      </c>
      <c r="U7859" s="98" t="s">
        <v>111</v>
      </c>
      <c r="V7859" s="98" t="s">
        <v>3139</v>
      </c>
    </row>
    <row r="7860" spans="1:22">
      <c r="A7860" s="21">
        <f t="shared" si="243"/>
        <v>1015.9677995924364</v>
      </c>
      <c r="B7860" s="99">
        <v>44408</v>
      </c>
      <c r="C7860" s="23">
        <v>5457</v>
      </c>
      <c r="D7860" s="23">
        <v>9</v>
      </c>
      <c r="E7860" s="98" t="s">
        <v>49</v>
      </c>
      <c r="F7860" s="98" t="s">
        <v>53</v>
      </c>
      <c r="G7860" s="98" t="s">
        <v>4242</v>
      </c>
      <c r="H7860" s="98" t="s">
        <v>9126</v>
      </c>
      <c r="I7860" s="98" t="s">
        <v>6237</v>
      </c>
      <c r="J7860" s="99">
        <v>45496</v>
      </c>
      <c r="K7860" s="107">
        <v>10341200</v>
      </c>
      <c r="L7860" s="98" t="s">
        <v>9127</v>
      </c>
      <c r="M7860" s="23">
        <v>1080</v>
      </c>
      <c r="N7860" s="23">
        <v>1</v>
      </c>
      <c r="O7860" s="107">
        <v>10341200</v>
      </c>
      <c r="P7860" s="23">
        <v>90</v>
      </c>
      <c r="Q7860" s="23">
        <v>2</v>
      </c>
      <c r="R7860" s="23">
        <v>2</v>
      </c>
      <c r="S7860" s="23">
        <v>0</v>
      </c>
      <c r="T7860" s="47">
        <v>10.341200000000001</v>
      </c>
      <c r="U7860" s="98" t="s">
        <v>111</v>
      </c>
      <c r="V7860" s="98" t="s">
        <v>3139</v>
      </c>
    </row>
    <row r="7861" spans="1:22">
      <c r="A7861" s="21">
        <f t="shared" si="243"/>
        <v>1016.0403296934462</v>
      </c>
      <c r="B7861" s="99">
        <v>44408</v>
      </c>
      <c r="C7861" s="23">
        <v>5458</v>
      </c>
      <c r="D7861" s="23">
        <v>9</v>
      </c>
      <c r="E7861" s="98" t="s">
        <v>49</v>
      </c>
      <c r="F7861" s="98" t="s">
        <v>53</v>
      </c>
      <c r="G7861" s="98" t="s">
        <v>4242</v>
      </c>
      <c r="H7861" s="98" t="s">
        <v>9126</v>
      </c>
      <c r="I7861" s="98" t="s">
        <v>6237</v>
      </c>
      <c r="J7861" s="99">
        <v>46226</v>
      </c>
      <c r="K7861" s="107">
        <v>30000000</v>
      </c>
      <c r="L7861" s="98" t="s">
        <v>9127</v>
      </c>
      <c r="M7861" s="23">
        <v>1800</v>
      </c>
      <c r="N7861" s="23">
        <v>1</v>
      </c>
      <c r="O7861" s="107">
        <v>30000000</v>
      </c>
      <c r="P7861" s="23">
        <v>180</v>
      </c>
      <c r="Q7861" s="23">
        <v>2</v>
      </c>
      <c r="R7861" s="23">
        <v>2</v>
      </c>
      <c r="S7861" s="23">
        <v>0</v>
      </c>
      <c r="T7861" s="47">
        <v>30</v>
      </c>
      <c r="U7861" s="98" t="s">
        <v>111</v>
      </c>
      <c r="V7861" s="98" t="s">
        <v>3139</v>
      </c>
    </row>
    <row r="7862" spans="1:22">
      <c r="A7862" s="21">
        <f t="shared" si="243"/>
        <v>1016.1147879676811</v>
      </c>
      <c r="B7862" s="99">
        <v>44408</v>
      </c>
      <c r="C7862" s="23">
        <v>5459</v>
      </c>
      <c r="D7862" s="23">
        <v>9</v>
      </c>
      <c r="E7862" s="98" t="s">
        <v>49</v>
      </c>
      <c r="F7862" s="98" t="s">
        <v>53</v>
      </c>
      <c r="G7862" s="98" t="s">
        <v>4242</v>
      </c>
      <c r="H7862" s="98" t="s">
        <v>9126</v>
      </c>
      <c r="I7862" s="98" t="s">
        <v>6237</v>
      </c>
      <c r="J7862" s="99">
        <v>45496</v>
      </c>
      <c r="K7862" s="107">
        <v>15000000</v>
      </c>
      <c r="L7862" s="98" t="s">
        <v>9127</v>
      </c>
      <c r="M7862" s="23">
        <v>1080</v>
      </c>
      <c r="N7862" s="23">
        <v>1</v>
      </c>
      <c r="O7862" s="107">
        <v>15000000</v>
      </c>
      <c r="P7862" s="23">
        <v>180</v>
      </c>
      <c r="Q7862" s="23">
        <v>2</v>
      </c>
      <c r="R7862" s="23">
        <v>2</v>
      </c>
      <c r="S7862" s="23">
        <v>0</v>
      </c>
      <c r="T7862" s="47">
        <v>15</v>
      </c>
      <c r="U7862" s="98" t="s">
        <v>111</v>
      </c>
      <c r="V7862" s="98" t="s">
        <v>3139</v>
      </c>
    </row>
    <row r="7863" spans="1:22">
      <c r="A7863" s="21">
        <f t="shared" si="243"/>
        <v>1016.1800450724486</v>
      </c>
      <c r="B7863" s="99">
        <v>44408</v>
      </c>
      <c r="C7863" s="23">
        <v>5460</v>
      </c>
      <c r="D7863" s="23">
        <v>9</v>
      </c>
      <c r="E7863" s="98" t="s">
        <v>49</v>
      </c>
      <c r="F7863" s="98" t="s">
        <v>53</v>
      </c>
      <c r="G7863" s="98" t="s">
        <v>4242</v>
      </c>
      <c r="H7863" s="98" t="s">
        <v>9126</v>
      </c>
      <c r="I7863" s="98" t="s">
        <v>6237</v>
      </c>
      <c r="J7863" s="99">
        <v>45496</v>
      </c>
      <c r="K7863" s="107">
        <v>6500000</v>
      </c>
      <c r="L7863" s="98" t="s">
        <v>9127</v>
      </c>
      <c r="M7863" s="23">
        <v>1080</v>
      </c>
      <c r="N7863" s="23">
        <v>1</v>
      </c>
      <c r="O7863" s="107">
        <v>6500000</v>
      </c>
      <c r="P7863" s="23">
        <v>90</v>
      </c>
      <c r="Q7863" s="23">
        <v>2</v>
      </c>
      <c r="R7863" s="23">
        <v>2</v>
      </c>
      <c r="S7863" s="23">
        <v>0</v>
      </c>
      <c r="T7863" s="47">
        <v>6.5</v>
      </c>
      <c r="U7863" s="98" t="s">
        <v>111</v>
      </c>
      <c r="V7863" s="98" t="s">
        <v>3139</v>
      </c>
    </row>
    <row r="7864" spans="1:22">
      <c r="A7864" s="21">
        <f t="shared" si="243"/>
        <v>1016.1900463574776</v>
      </c>
      <c r="B7864" s="99">
        <v>44408</v>
      </c>
      <c r="C7864" s="23">
        <v>5461</v>
      </c>
      <c r="D7864" s="23">
        <v>9</v>
      </c>
      <c r="E7864" s="98" t="s">
        <v>49</v>
      </c>
      <c r="F7864" s="98" t="s">
        <v>53</v>
      </c>
      <c r="G7864" s="98" t="s">
        <v>4242</v>
      </c>
      <c r="H7864" s="98" t="s">
        <v>9126</v>
      </c>
      <c r="I7864" s="98" t="s">
        <v>6237</v>
      </c>
      <c r="J7864" s="99">
        <v>46226</v>
      </c>
      <c r="K7864" s="107">
        <v>8000000</v>
      </c>
      <c r="L7864" s="98" t="s">
        <v>9127</v>
      </c>
      <c r="M7864" s="23">
        <v>1800</v>
      </c>
      <c r="N7864" s="23">
        <v>1</v>
      </c>
      <c r="O7864" s="107">
        <v>8000000</v>
      </c>
      <c r="P7864" s="23">
        <v>180</v>
      </c>
      <c r="Q7864" s="23">
        <v>2</v>
      </c>
      <c r="R7864" s="23">
        <v>2</v>
      </c>
      <c r="S7864" s="23">
        <v>0</v>
      </c>
      <c r="T7864" s="47">
        <v>8</v>
      </c>
      <c r="U7864" s="98" t="s">
        <v>111</v>
      </c>
      <c r="V7864" s="98" t="s">
        <v>3139</v>
      </c>
    </row>
    <row r="7865" spans="1:22">
      <c r="A7865" s="21">
        <f t="shared" si="243"/>
        <v>1016.2187261638429</v>
      </c>
      <c r="B7865" s="99">
        <v>44408</v>
      </c>
      <c r="C7865" s="23">
        <v>5462</v>
      </c>
      <c r="D7865" s="23">
        <v>9</v>
      </c>
      <c r="E7865" s="98" t="s">
        <v>49</v>
      </c>
      <c r="F7865" s="98" t="s">
        <v>53</v>
      </c>
      <c r="G7865" s="98" t="s">
        <v>4242</v>
      </c>
      <c r="H7865" s="98" t="s">
        <v>9126</v>
      </c>
      <c r="I7865" s="98" t="s">
        <v>6237</v>
      </c>
      <c r="J7865" s="99">
        <v>45496</v>
      </c>
      <c r="K7865" s="107">
        <v>12000000</v>
      </c>
      <c r="L7865" s="98" t="s">
        <v>9127</v>
      </c>
      <c r="M7865" s="23">
        <v>1080</v>
      </c>
      <c r="N7865" s="23">
        <v>1</v>
      </c>
      <c r="O7865" s="107">
        <v>12000000</v>
      </c>
      <c r="P7865" s="23">
        <v>180</v>
      </c>
      <c r="Q7865" s="23">
        <v>2</v>
      </c>
      <c r="R7865" s="23">
        <v>2</v>
      </c>
      <c r="S7865" s="23">
        <v>0</v>
      </c>
      <c r="T7865" s="47">
        <v>12</v>
      </c>
      <c r="U7865" s="98" t="s">
        <v>111</v>
      </c>
      <c r="V7865" s="98" t="s">
        <v>3139</v>
      </c>
    </row>
    <row r="7866" spans="1:22">
      <c r="A7866" s="21">
        <f t="shared" si="243"/>
        <v>1016.1494180822469</v>
      </c>
      <c r="B7866" s="99">
        <v>44408</v>
      </c>
      <c r="C7866" s="23">
        <v>5463</v>
      </c>
      <c r="D7866" s="23">
        <v>9</v>
      </c>
      <c r="E7866" s="98" t="s">
        <v>49</v>
      </c>
      <c r="F7866" s="98" t="s">
        <v>53</v>
      </c>
      <c r="G7866" s="98" t="s">
        <v>4242</v>
      </c>
      <c r="H7866" s="98" t="s">
        <v>9126</v>
      </c>
      <c r="I7866" s="98" t="s">
        <v>6237</v>
      </c>
      <c r="J7866" s="99">
        <v>46226</v>
      </c>
      <c r="K7866" s="107">
        <v>15000000</v>
      </c>
      <c r="L7866" s="98" t="s">
        <v>9127</v>
      </c>
      <c r="M7866" s="23">
        <v>1800</v>
      </c>
      <c r="N7866" s="23">
        <v>1</v>
      </c>
      <c r="O7866" s="107">
        <v>15000000</v>
      </c>
      <c r="P7866" s="23">
        <v>180</v>
      </c>
      <c r="Q7866" s="23">
        <v>2</v>
      </c>
      <c r="R7866" s="23">
        <v>2</v>
      </c>
      <c r="S7866" s="23">
        <v>0</v>
      </c>
      <c r="T7866" s="47">
        <v>15</v>
      </c>
      <c r="U7866" s="98" t="s">
        <v>111</v>
      </c>
      <c r="V7866" s="98" t="s">
        <v>3139</v>
      </c>
    </row>
    <row r="7867" spans="1:22">
      <c r="A7867" s="21">
        <f t="shared" si="243"/>
        <v>1016.1713125965213</v>
      </c>
      <c r="B7867" s="99">
        <v>44408</v>
      </c>
      <c r="C7867" s="23">
        <v>5464</v>
      </c>
      <c r="D7867" s="23">
        <v>9</v>
      </c>
      <c r="E7867" s="98" t="s">
        <v>49</v>
      </c>
      <c r="F7867" s="98" t="s">
        <v>53</v>
      </c>
      <c r="G7867" s="98" t="s">
        <v>4242</v>
      </c>
      <c r="H7867" s="98" t="s">
        <v>9126</v>
      </c>
      <c r="I7867" s="98" t="s">
        <v>6237</v>
      </c>
      <c r="J7867" s="99">
        <v>46226</v>
      </c>
      <c r="K7867" s="107">
        <v>30000000</v>
      </c>
      <c r="L7867" s="98" t="s">
        <v>9127</v>
      </c>
      <c r="M7867" s="23">
        <v>1800</v>
      </c>
      <c r="N7867" s="23">
        <v>1</v>
      </c>
      <c r="O7867" s="107">
        <v>30000000</v>
      </c>
      <c r="P7867" s="23">
        <v>180</v>
      </c>
      <c r="Q7867" s="23">
        <v>2</v>
      </c>
      <c r="R7867" s="23">
        <v>2</v>
      </c>
      <c r="S7867" s="23">
        <v>0</v>
      </c>
      <c r="T7867" s="47">
        <v>30</v>
      </c>
      <c r="U7867" s="98" t="s">
        <v>111</v>
      </c>
      <c r="V7867" s="98" t="s">
        <v>3139</v>
      </c>
    </row>
    <row r="7868" spans="1:22">
      <c r="A7868" s="21">
        <f t="shared" si="243"/>
        <v>1016.098160660049</v>
      </c>
      <c r="B7868" s="99">
        <v>44408</v>
      </c>
      <c r="C7868" s="23">
        <v>5465</v>
      </c>
      <c r="D7868" s="23">
        <v>9</v>
      </c>
      <c r="E7868" s="98" t="s">
        <v>49</v>
      </c>
      <c r="F7868" s="98" t="s">
        <v>53</v>
      </c>
      <c r="G7868" s="98" t="s">
        <v>4242</v>
      </c>
      <c r="H7868" s="98" t="s">
        <v>9126</v>
      </c>
      <c r="I7868" s="98" t="s">
        <v>6237</v>
      </c>
      <c r="J7868" s="99">
        <v>45496</v>
      </c>
      <c r="K7868" s="107">
        <v>8500000</v>
      </c>
      <c r="L7868" s="98" t="s">
        <v>9127</v>
      </c>
      <c r="M7868" s="23">
        <v>1080</v>
      </c>
      <c r="N7868" s="23">
        <v>1</v>
      </c>
      <c r="O7868" s="107">
        <v>8500000</v>
      </c>
      <c r="P7868" s="23">
        <v>180</v>
      </c>
      <c r="Q7868" s="23">
        <v>2</v>
      </c>
      <c r="R7868" s="23">
        <v>2</v>
      </c>
      <c r="S7868" s="23">
        <v>0</v>
      </c>
      <c r="T7868" s="47">
        <v>8.5</v>
      </c>
      <c r="U7868" s="98" t="s">
        <v>111</v>
      </c>
      <c r="V7868" s="98" t="s">
        <v>3139</v>
      </c>
    </row>
    <row r="7869" spans="1:22">
      <c r="A7869" s="21">
        <f t="shared" si="243"/>
        <v>1016.1667417219218</v>
      </c>
      <c r="B7869" s="99">
        <v>44408</v>
      </c>
      <c r="C7869" s="23">
        <v>5466</v>
      </c>
      <c r="D7869" s="23">
        <v>9</v>
      </c>
      <c r="E7869" s="98" t="s">
        <v>49</v>
      </c>
      <c r="F7869" s="98" t="s">
        <v>53</v>
      </c>
      <c r="G7869" s="98" t="s">
        <v>4242</v>
      </c>
      <c r="H7869" s="98" t="s">
        <v>9126</v>
      </c>
      <c r="I7869" s="98" t="s">
        <v>6237</v>
      </c>
      <c r="J7869" s="99">
        <v>45130</v>
      </c>
      <c r="K7869" s="107">
        <v>15000000</v>
      </c>
      <c r="L7869" s="98" t="s">
        <v>9127</v>
      </c>
      <c r="M7869" s="23">
        <v>720</v>
      </c>
      <c r="N7869" s="23">
        <v>1</v>
      </c>
      <c r="O7869" s="107">
        <v>15000000</v>
      </c>
      <c r="P7869" s="23">
        <v>180</v>
      </c>
      <c r="Q7869" s="23">
        <v>2</v>
      </c>
      <c r="R7869" s="23">
        <v>2</v>
      </c>
      <c r="S7869" s="23">
        <v>0</v>
      </c>
      <c r="T7869" s="47">
        <v>15</v>
      </c>
      <c r="U7869" s="98" t="s">
        <v>111</v>
      </c>
      <c r="V7869" s="98" t="s">
        <v>3139</v>
      </c>
    </row>
    <row r="7870" spans="1:22">
      <c r="A7870" s="21">
        <f t="shared" si="243"/>
        <v>1016.1372120739395</v>
      </c>
      <c r="B7870" s="99">
        <v>44408</v>
      </c>
      <c r="C7870" s="23">
        <v>5467</v>
      </c>
      <c r="D7870" s="23">
        <v>9</v>
      </c>
      <c r="E7870" s="98" t="s">
        <v>49</v>
      </c>
      <c r="F7870" s="98" t="s">
        <v>53</v>
      </c>
      <c r="G7870" s="98" t="s">
        <v>4242</v>
      </c>
      <c r="H7870" s="98" t="s">
        <v>9126</v>
      </c>
      <c r="I7870" s="98" t="s">
        <v>6237</v>
      </c>
      <c r="J7870" s="99">
        <v>45496</v>
      </c>
      <c r="K7870" s="107">
        <v>15000000</v>
      </c>
      <c r="L7870" s="98" t="s">
        <v>9127</v>
      </c>
      <c r="M7870" s="23">
        <v>1080</v>
      </c>
      <c r="N7870" s="23">
        <v>1</v>
      </c>
      <c r="O7870" s="107">
        <v>15000000</v>
      </c>
      <c r="P7870" s="23">
        <v>30</v>
      </c>
      <c r="Q7870" s="23">
        <v>2</v>
      </c>
      <c r="R7870" s="23">
        <v>2</v>
      </c>
      <c r="S7870" s="23">
        <v>0</v>
      </c>
      <c r="T7870" s="47">
        <v>15</v>
      </c>
      <c r="U7870" s="98" t="s">
        <v>111</v>
      </c>
      <c r="V7870" s="98" t="s">
        <v>3139</v>
      </c>
    </row>
    <row r="7871" spans="1:22">
      <c r="A7871" s="21">
        <f t="shared" si="243"/>
        <v>1016.0570198278187</v>
      </c>
      <c r="B7871" s="99">
        <v>44408</v>
      </c>
      <c r="C7871" s="23">
        <v>5468</v>
      </c>
      <c r="D7871" s="23">
        <v>9</v>
      </c>
      <c r="E7871" s="98" t="s">
        <v>49</v>
      </c>
      <c r="F7871" s="98" t="s">
        <v>53</v>
      </c>
      <c r="G7871" s="98" t="s">
        <v>4242</v>
      </c>
      <c r="H7871" s="98" t="s">
        <v>9126</v>
      </c>
      <c r="I7871" s="98" t="s">
        <v>6237</v>
      </c>
      <c r="J7871" s="99">
        <v>45496</v>
      </c>
      <c r="K7871" s="107">
        <v>15000000</v>
      </c>
      <c r="L7871" s="98" t="s">
        <v>9127</v>
      </c>
      <c r="M7871" s="23">
        <v>1080</v>
      </c>
      <c r="N7871" s="23">
        <v>1</v>
      </c>
      <c r="O7871" s="107">
        <v>15000000</v>
      </c>
      <c r="P7871" s="23">
        <v>90</v>
      </c>
      <c r="Q7871" s="23">
        <v>2</v>
      </c>
      <c r="R7871" s="23">
        <v>2</v>
      </c>
      <c r="S7871" s="23">
        <v>0</v>
      </c>
      <c r="T7871" s="47">
        <v>15</v>
      </c>
      <c r="U7871" s="98" t="s">
        <v>111</v>
      </c>
      <c r="V7871" s="98" t="s">
        <v>3139</v>
      </c>
    </row>
    <row r="7872" spans="1:22">
      <c r="A7872" s="21">
        <f t="shared" si="243"/>
        <v>1015.9733633125096</v>
      </c>
      <c r="B7872" s="99">
        <v>44408</v>
      </c>
      <c r="C7872" s="23">
        <v>5469</v>
      </c>
      <c r="D7872" s="23">
        <v>9</v>
      </c>
      <c r="E7872" s="98" t="s">
        <v>49</v>
      </c>
      <c r="F7872" s="98" t="s">
        <v>53</v>
      </c>
      <c r="G7872" s="98" t="s">
        <v>4242</v>
      </c>
      <c r="H7872" s="98" t="s">
        <v>9126</v>
      </c>
      <c r="I7872" s="98" t="s">
        <v>6237</v>
      </c>
      <c r="J7872" s="99">
        <v>45496</v>
      </c>
      <c r="K7872" s="107">
        <v>30000000</v>
      </c>
      <c r="L7872" s="98" t="s">
        <v>9127</v>
      </c>
      <c r="M7872" s="23">
        <v>1080</v>
      </c>
      <c r="N7872" s="23">
        <v>1</v>
      </c>
      <c r="O7872" s="107">
        <v>30000000</v>
      </c>
      <c r="P7872" s="23">
        <v>360</v>
      </c>
      <c r="Q7872" s="23">
        <v>2</v>
      </c>
      <c r="R7872" s="23">
        <v>2</v>
      </c>
      <c r="S7872" s="23">
        <v>0</v>
      </c>
      <c r="T7872" s="47">
        <v>30.012615</v>
      </c>
      <c r="U7872" s="98" t="s">
        <v>111</v>
      </c>
      <c r="V7872" s="98" t="s">
        <v>3139</v>
      </c>
    </row>
    <row r="7873" spans="1:22">
      <c r="A7873" s="21">
        <f t="shared" si="243"/>
        <v>1015.888928537444</v>
      </c>
      <c r="B7873" s="99">
        <v>44408</v>
      </c>
      <c r="C7873" s="23">
        <v>5470</v>
      </c>
      <c r="D7873" s="23">
        <v>9</v>
      </c>
      <c r="E7873" s="98" t="s">
        <v>49</v>
      </c>
      <c r="F7873" s="98" t="s">
        <v>53</v>
      </c>
      <c r="G7873" s="98" t="s">
        <v>4242</v>
      </c>
      <c r="H7873" s="98" t="s">
        <v>9126</v>
      </c>
      <c r="I7873" s="98" t="s">
        <v>6237</v>
      </c>
      <c r="J7873" s="99">
        <v>46226</v>
      </c>
      <c r="K7873" s="107">
        <v>7500000</v>
      </c>
      <c r="L7873" s="98" t="s">
        <v>9127</v>
      </c>
      <c r="M7873" s="23">
        <v>1800</v>
      </c>
      <c r="N7873" s="23">
        <v>1</v>
      </c>
      <c r="O7873" s="107">
        <v>7500000</v>
      </c>
      <c r="P7873" s="23">
        <v>180</v>
      </c>
      <c r="Q7873" s="23">
        <v>2</v>
      </c>
      <c r="R7873" s="23">
        <v>2</v>
      </c>
      <c r="S7873" s="23">
        <v>0</v>
      </c>
      <c r="T7873" s="47">
        <v>7.5</v>
      </c>
      <c r="U7873" s="98" t="s">
        <v>111</v>
      </c>
      <c r="V7873" s="98" t="s">
        <v>3139</v>
      </c>
    </row>
    <row r="7874" spans="1:22">
      <c r="A7874" s="21">
        <f t="shared" si="243"/>
        <v>1016.0419142005549</v>
      </c>
      <c r="B7874" s="99">
        <v>44408</v>
      </c>
      <c r="C7874" s="23">
        <v>5471</v>
      </c>
      <c r="D7874" s="23">
        <v>9</v>
      </c>
      <c r="E7874" s="98" t="s">
        <v>49</v>
      </c>
      <c r="F7874" s="98" t="s">
        <v>53</v>
      </c>
      <c r="G7874" s="98" t="s">
        <v>4242</v>
      </c>
      <c r="H7874" s="98" t="s">
        <v>9126</v>
      </c>
      <c r="I7874" s="98" t="s">
        <v>6237</v>
      </c>
      <c r="J7874" s="99">
        <v>46226</v>
      </c>
      <c r="K7874" s="107">
        <v>10000000</v>
      </c>
      <c r="L7874" s="98" t="s">
        <v>9127</v>
      </c>
      <c r="M7874" s="23">
        <v>1800</v>
      </c>
      <c r="N7874" s="23">
        <v>1</v>
      </c>
      <c r="O7874" s="107">
        <v>10000000</v>
      </c>
      <c r="P7874" s="23">
        <v>180</v>
      </c>
      <c r="Q7874" s="23">
        <v>2</v>
      </c>
      <c r="R7874" s="23">
        <v>2</v>
      </c>
      <c r="S7874" s="23">
        <v>0</v>
      </c>
      <c r="T7874" s="47">
        <v>10</v>
      </c>
      <c r="U7874" s="98" t="s">
        <v>111</v>
      </c>
      <c r="V7874" s="98" t="s">
        <v>3139</v>
      </c>
    </row>
    <row r="7875" spans="1:22">
      <c r="A7875" s="21">
        <f t="shared" si="243"/>
        <v>1016.1680549085247</v>
      </c>
      <c r="B7875" s="99">
        <v>44408</v>
      </c>
      <c r="C7875" s="23">
        <v>5472</v>
      </c>
      <c r="D7875" s="23">
        <v>9</v>
      </c>
      <c r="E7875" s="98" t="s">
        <v>49</v>
      </c>
      <c r="F7875" s="98" t="s">
        <v>53</v>
      </c>
      <c r="G7875" s="98" t="s">
        <v>4242</v>
      </c>
      <c r="H7875" s="98" t="s">
        <v>9126</v>
      </c>
      <c r="I7875" s="98" t="s">
        <v>6237</v>
      </c>
      <c r="J7875" s="99">
        <v>46226</v>
      </c>
      <c r="K7875" s="107">
        <v>30000000</v>
      </c>
      <c r="L7875" s="98" t="s">
        <v>9127</v>
      </c>
      <c r="M7875" s="23">
        <v>1800</v>
      </c>
      <c r="N7875" s="23">
        <v>1</v>
      </c>
      <c r="O7875" s="107">
        <v>30000000</v>
      </c>
      <c r="P7875" s="23">
        <v>180</v>
      </c>
      <c r="Q7875" s="23">
        <v>2</v>
      </c>
      <c r="R7875" s="23">
        <v>2</v>
      </c>
      <c r="S7875" s="23">
        <v>0</v>
      </c>
      <c r="T7875" s="47">
        <v>30</v>
      </c>
      <c r="U7875" s="98" t="s">
        <v>111</v>
      </c>
      <c r="V7875" s="98" t="s">
        <v>3139</v>
      </c>
    </row>
    <row r="7876" spans="1:22">
      <c r="A7876" s="21">
        <f t="shared" si="243"/>
        <v>1016.2942117532104</v>
      </c>
      <c r="B7876" s="99">
        <v>44408</v>
      </c>
      <c r="C7876" s="23">
        <v>5473</v>
      </c>
      <c r="D7876" s="23">
        <v>9</v>
      </c>
      <c r="E7876" s="98" t="s">
        <v>49</v>
      </c>
      <c r="F7876" s="98" t="s">
        <v>53</v>
      </c>
      <c r="G7876" s="98" t="s">
        <v>4242</v>
      </c>
      <c r="H7876" s="98" t="s">
        <v>9126</v>
      </c>
      <c r="I7876" s="98" t="s">
        <v>6237</v>
      </c>
      <c r="J7876" s="99">
        <v>45496</v>
      </c>
      <c r="K7876" s="107">
        <v>12000000</v>
      </c>
      <c r="L7876" s="98" t="s">
        <v>9127</v>
      </c>
      <c r="M7876" s="23">
        <v>1080</v>
      </c>
      <c r="N7876" s="23">
        <v>1</v>
      </c>
      <c r="O7876" s="107">
        <v>12000000</v>
      </c>
      <c r="P7876" s="23">
        <v>180</v>
      </c>
      <c r="Q7876" s="23">
        <v>2</v>
      </c>
      <c r="R7876" s="23">
        <v>2</v>
      </c>
      <c r="S7876" s="23">
        <v>0</v>
      </c>
      <c r="T7876" s="47">
        <v>12</v>
      </c>
      <c r="U7876" s="98" t="s">
        <v>111</v>
      </c>
      <c r="V7876" s="98" t="s">
        <v>3139</v>
      </c>
    </row>
    <row r="7877" spans="1:22">
      <c r="A7877" s="21">
        <f t="shared" si="243"/>
        <v>1016.4101506315211</v>
      </c>
      <c r="B7877" s="99">
        <v>44408</v>
      </c>
      <c r="C7877" s="23">
        <v>5474</v>
      </c>
      <c r="D7877" s="23">
        <v>9</v>
      </c>
      <c r="E7877" s="98" t="s">
        <v>49</v>
      </c>
      <c r="F7877" s="98" t="s">
        <v>53</v>
      </c>
      <c r="G7877" s="98" t="s">
        <v>4242</v>
      </c>
      <c r="H7877" s="98" t="s">
        <v>9126</v>
      </c>
      <c r="I7877" s="98" t="s">
        <v>6237</v>
      </c>
      <c r="J7877" s="99">
        <v>46226</v>
      </c>
      <c r="K7877" s="107">
        <v>50000000</v>
      </c>
      <c r="L7877" s="98" t="s">
        <v>9127</v>
      </c>
      <c r="M7877" s="23">
        <v>1800</v>
      </c>
      <c r="N7877" s="23">
        <v>1</v>
      </c>
      <c r="O7877" s="107">
        <v>50000000</v>
      </c>
      <c r="P7877" s="23">
        <v>180</v>
      </c>
      <c r="Q7877" s="23">
        <v>2</v>
      </c>
      <c r="R7877" s="23">
        <v>2</v>
      </c>
      <c r="S7877" s="23">
        <v>0</v>
      </c>
      <c r="T7877" s="47">
        <v>50</v>
      </c>
      <c r="U7877" s="98" t="s">
        <v>111</v>
      </c>
      <c r="V7877" s="98" t="s">
        <v>3139</v>
      </c>
    </row>
    <row r="7878" spans="1:22">
      <c r="A7878" s="21">
        <f t="shared" si="243"/>
        <v>1016.5096018469018</v>
      </c>
      <c r="B7878" s="99">
        <v>44408</v>
      </c>
      <c r="C7878" s="23">
        <v>5475</v>
      </c>
      <c r="D7878" s="23">
        <v>9</v>
      </c>
      <c r="E7878" s="98" t="s">
        <v>49</v>
      </c>
      <c r="F7878" s="98" t="s">
        <v>53</v>
      </c>
      <c r="G7878" s="98" t="s">
        <v>4242</v>
      </c>
      <c r="H7878" s="98" t="s">
        <v>9126</v>
      </c>
      <c r="I7878" s="98" t="s">
        <v>6237</v>
      </c>
      <c r="J7878" s="99">
        <v>45496</v>
      </c>
      <c r="K7878" s="107">
        <v>11000000</v>
      </c>
      <c r="L7878" s="98" t="s">
        <v>9127</v>
      </c>
      <c r="M7878" s="23">
        <v>1080</v>
      </c>
      <c r="N7878" s="23">
        <v>1</v>
      </c>
      <c r="O7878" s="107">
        <v>11000000</v>
      </c>
      <c r="P7878" s="23">
        <v>180</v>
      </c>
      <c r="Q7878" s="23">
        <v>2</v>
      </c>
      <c r="R7878" s="23">
        <v>2</v>
      </c>
      <c r="S7878" s="23">
        <v>0</v>
      </c>
      <c r="T7878" s="47">
        <v>11</v>
      </c>
      <c r="U7878" s="98" t="s">
        <v>111</v>
      </c>
      <c r="V7878" s="98" t="s">
        <v>3139</v>
      </c>
    </row>
    <row r="7879" spans="1:22">
      <c r="A7879" s="21">
        <f t="shared" si="243"/>
        <v>1016.6062514057924</v>
      </c>
      <c r="B7879" s="99">
        <v>44408</v>
      </c>
      <c r="C7879" s="23">
        <v>5476</v>
      </c>
      <c r="D7879" s="23">
        <v>9</v>
      </c>
      <c r="E7879" s="98" t="s">
        <v>49</v>
      </c>
      <c r="F7879" s="98" t="s">
        <v>53</v>
      </c>
      <c r="G7879" s="98" t="s">
        <v>4242</v>
      </c>
      <c r="H7879" s="98" t="s">
        <v>9126</v>
      </c>
      <c r="I7879" s="98" t="s">
        <v>6237</v>
      </c>
      <c r="J7879" s="99">
        <v>46226</v>
      </c>
      <c r="K7879" s="107">
        <v>7500000</v>
      </c>
      <c r="L7879" s="98" t="s">
        <v>9127</v>
      </c>
      <c r="M7879" s="23">
        <v>1800</v>
      </c>
      <c r="N7879" s="23">
        <v>1</v>
      </c>
      <c r="O7879" s="107">
        <v>7500000</v>
      </c>
      <c r="P7879" s="23">
        <v>180</v>
      </c>
      <c r="Q7879" s="23">
        <v>2</v>
      </c>
      <c r="R7879" s="23">
        <v>2</v>
      </c>
      <c r="S7879" s="23">
        <v>0</v>
      </c>
      <c r="T7879" s="47">
        <v>7.5</v>
      </c>
      <c r="U7879" s="98" t="s">
        <v>111</v>
      </c>
      <c r="V7879" s="98" t="s">
        <v>3139</v>
      </c>
    </row>
    <row r="7880" spans="1:22">
      <c r="A7880" s="21">
        <f t="shared" si="243"/>
        <v>1016.6990755392713</v>
      </c>
      <c r="B7880" s="99">
        <v>44408</v>
      </c>
      <c r="C7880" s="23">
        <v>5477</v>
      </c>
      <c r="D7880" s="23">
        <v>9</v>
      </c>
      <c r="E7880" s="98" t="s">
        <v>49</v>
      </c>
      <c r="F7880" s="98" t="s">
        <v>53</v>
      </c>
      <c r="G7880" s="98" t="s">
        <v>4242</v>
      </c>
      <c r="H7880" s="98" t="s">
        <v>9126</v>
      </c>
      <c r="I7880" s="98" t="s">
        <v>6237</v>
      </c>
      <c r="J7880" s="99">
        <v>44765</v>
      </c>
      <c r="K7880" s="107">
        <v>5000000</v>
      </c>
      <c r="L7880" s="98" t="s">
        <v>9127</v>
      </c>
      <c r="M7880" s="23">
        <v>360</v>
      </c>
      <c r="N7880" s="23">
        <v>1</v>
      </c>
      <c r="O7880" s="107">
        <v>5000000</v>
      </c>
      <c r="P7880" s="23">
        <v>180</v>
      </c>
      <c r="Q7880" s="23">
        <v>2</v>
      </c>
      <c r="R7880" s="23">
        <v>2</v>
      </c>
      <c r="S7880" s="23">
        <v>0</v>
      </c>
      <c r="T7880" s="47">
        <v>5</v>
      </c>
      <c r="U7880" s="98" t="s">
        <v>111</v>
      </c>
      <c r="V7880" s="98" t="s">
        <v>3139</v>
      </c>
    </row>
    <row r="7881" spans="1:22">
      <c r="A7881" s="21">
        <f t="shared" si="243"/>
        <v>1016.7866665685076</v>
      </c>
      <c r="B7881" s="99">
        <v>44408</v>
      </c>
      <c r="C7881" s="23">
        <v>5478</v>
      </c>
      <c r="D7881" s="23">
        <v>9</v>
      </c>
      <c r="E7881" s="98" t="s">
        <v>49</v>
      </c>
      <c r="F7881" s="98" t="s">
        <v>53</v>
      </c>
      <c r="G7881" s="98" t="s">
        <v>4242</v>
      </c>
      <c r="H7881" s="98" t="s">
        <v>9126</v>
      </c>
      <c r="I7881" s="98" t="s">
        <v>6237</v>
      </c>
      <c r="J7881" s="99">
        <v>46226</v>
      </c>
      <c r="K7881" s="107">
        <v>26000000</v>
      </c>
      <c r="L7881" s="98" t="s">
        <v>9127</v>
      </c>
      <c r="M7881" s="23">
        <v>1800</v>
      </c>
      <c r="N7881" s="23">
        <v>1</v>
      </c>
      <c r="O7881" s="107">
        <v>26000000</v>
      </c>
      <c r="P7881" s="23">
        <v>180</v>
      </c>
      <c r="Q7881" s="23">
        <v>2</v>
      </c>
      <c r="R7881" s="23">
        <v>2</v>
      </c>
      <c r="S7881" s="23">
        <v>0</v>
      </c>
      <c r="T7881" s="47">
        <v>26</v>
      </c>
      <c r="U7881" s="98" t="s">
        <v>111</v>
      </c>
      <c r="V7881" s="98" t="s">
        <v>3139</v>
      </c>
    </row>
    <row r="7882" spans="1:22">
      <c r="A7882" s="21">
        <f t="shared" si="243"/>
        <v>1016.8717102766525</v>
      </c>
      <c r="B7882" s="99">
        <v>44408</v>
      </c>
      <c r="C7882" s="23">
        <v>5479</v>
      </c>
      <c r="D7882" s="23">
        <v>9</v>
      </c>
      <c r="E7882" s="98" t="s">
        <v>49</v>
      </c>
      <c r="F7882" s="98" t="s">
        <v>53</v>
      </c>
      <c r="G7882" s="98" t="s">
        <v>4242</v>
      </c>
      <c r="H7882" s="98" t="s">
        <v>9126</v>
      </c>
      <c r="I7882" s="98" t="s">
        <v>6237</v>
      </c>
      <c r="J7882" s="99">
        <v>45496</v>
      </c>
      <c r="K7882" s="107">
        <v>11000000</v>
      </c>
      <c r="L7882" s="98" t="s">
        <v>9127</v>
      </c>
      <c r="M7882" s="23">
        <v>1080</v>
      </c>
      <c r="N7882" s="23">
        <v>1</v>
      </c>
      <c r="O7882" s="107">
        <v>11000000</v>
      </c>
      <c r="P7882" s="23">
        <v>180</v>
      </c>
      <c r="Q7882" s="23">
        <v>2</v>
      </c>
      <c r="R7882" s="23">
        <v>2</v>
      </c>
      <c r="S7882" s="23">
        <v>0</v>
      </c>
      <c r="T7882" s="47">
        <v>11</v>
      </c>
      <c r="U7882" s="98" t="s">
        <v>111</v>
      </c>
      <c r="V7882" s="98" t="s">
        <v>3139</v>
      </c>
    </row>
    <row r="7883" spans="1:22">
      <c r="A7883" s="21">
        <f t="shared" si="243"/>
        <v>1016.9559973062387</v>
      </c>
      <c r="B7883" s="99">
        <v>44408</v>
      </c>
      <c r="C7883" s="23">
        <v>5480</v>
      </c>
      <c r="D7883" s="23">
        <v>9</v>
      </c>
      <c r="E7883" s="98" t="s">
        <v>49</v>
      </c>
      <c r="F7883" s="98" t="s">
        <v>53</v>
      </c>
      <c r="G7883" s="98" t="s">
        <v>4242</v>
      </c>
      <c r="H7883" s="98" t="s">
        <v>9126</v>
      </c>
      <c r="I7883" s="98" t="s">
        <v>6237</v>
      </c>
      <c r="J7883" s="99">
        <v>45496</v>
      </c>
      <c r="K7883" s="107">
        <v>10000000</v>
      </c>
      <c r="L7883" s="98" t="s">
        <v>9127</v>
      </c>
      <c r="M7883" s="23">
        <v>1080</v>
      </c>
      <c r="N7883" s="23">
        <v>1</v>
      </c>
      <c r="O7883" s="107">
        <v>10000000</v>
      </c>
      <c r="P7883" s="23">
        <v>180</v>
      </c>
      <c r="Q7883" s="23">
        <v>2</v>
      </c>
      <c r="R7883" s="23">
        <v>2</v>
      </c>
      <c r="S7883" s="23">
        <v>0</v>
      </c>
      <c r="T7883" s="47">
        <v>10</v>
      </c>
      <c r="U7883" s="98" t="s">
        <v>111</v>
      </c>
      <c r="V7883" s="98" t="s">
        <v>3139</v>
      </c>
    </row>
    <row r="7884" spans="1:22">
      <c r="A7884" s="21">
        <f t="shared" ref="A7884:A7947" si="244">+AVERAGE(A67:A7883)</f>
        <v>1017.0367131815498</v>
      </c>
      <c r="B7884" s="99">
        <v>44408</v>
      </c>
      <c r="C7884" s="23">
        <v>5481</v>
      </c>
      <c r="D7884" s="23">
        <v>9</v>
      </c>
      <c r="E7884" s="98" t="s">
        <v>49</v>
      </c>
      <c r="F7884" s="98" t="s">
        <v>53</v>
      </c>
      <c r="G7884" s="98" t="s">
        <v>4242</v>
      </c>
      <c r="H7884" s="98" t="s">
        <v>9126</v>
      </c>
      <c r="I7884" s="98" t="s">
        <v>5981</v>
      </c>
      <c r="J7884" s="99">
        <v>46229</v>
      </c>
      <c r="K7884" s="107">
        <v>30000000</v>
      </c>
      <c r="L7884" s="98" t="s">
        <v>9127</v>
      </c>
      <c r="M7884" s="23">
        <v>1800</v>
      </c>
      <c r="N7884" s="23">
        <v>1</v>
      </c>
      <c r="O7884" s="107">
        <v>30000000</v>
      </c>
      <c r="P7884" s="23">
        <v>180</v>
      </c>
      <c r="Q7884" s="23">
        <v>2</v>
      </c>
      <c r="R7884" s="23">
        <v>2</v>
      </c>
      <c r="S7884" s="23">
        <v>0</v>
      </c>
      <c r="T7884" s="47">
        <v>30</v>
      </c>
      <c r="U7884" s="98" t="s">
        <v>111</v>
      </c>
      <c r="V7884" s="98" t="s">
        <v>3139</v>
      </c>
    </row>
    <row r="7885" spans="1:22">
      <c r="A7885" s="21">
        <f t="shared" si="244"/>
        <v>1017.1174393825453</v>
      </c>
      <c r="B7885" s="99">
        <v>44408</v>
      </c>
      <c r="C7885" s="23">
        <v>5482</v>
      </c>
      <c r="D7885" s="23">
        <v>9</v>
      </c>
      <c r="E7885" s="98" t="s">
        <v>49</v>
      </c>
      <c r="F7885" s="98" t="s">
        <v>53</v>
      </c>
      <c r="G7885" s="98" t="s">
        <v>4242</v>
      </c>
      <c r="H7885" s="98" t="s">
        <v>9126</v>
      </c>
      <c r="I7885" s="98" t="s">
        <v>5981</v>
      </c>
      <c r="J7885" s="99">
        <v>45317</v>
      </c>
      <c r="K7885" s="107">
        <v>20000000</v>
      </c>
      <c r="L7885" s="98" t="s">
        <v>9127</v>
      </c>
      <c r="M7885" s="23">
        <v>900</v>
      </c>
      <c r="N7885" s="23">
        <v>1</v>
      </c>
      <c r="O7885" s="107">
        <v>20000000</v>
      </c>
      <c r="P7885" s="23">
        <v>180</v>
      </c>
      <c r="Q7885" s="23">
        <v>2</v>
      </c>
      <c r="R7885" s="23">
        <v>2</v>
      </c>
      <c r="S7885" s="23">
        <v>0</v>
      </c>
      <c r="T7885" s="47">
        <v>20</v>
      </c>
      <c r="U7885" s="98" t="s">
        <v>111</v>
      </c>
      <c r="V7885" s="98" t="s">
        <v>3139</v>
      </c>
    </row>
    <row r="7886" spans="1:22">
      <c r="A7886" s="21">
        <f t="shared" si="244"/>
        <v>1017.1945939737417</v>
      </c>
      <c r="B7886" s="99">
        <v>44408</v>
      </c>
      <c r="C7886" s="23">
        <v>5483</v>
      </c>
      <c r="D7886" s="23">
        <v>9</v>
      </c>
      <c r="E7886" s="98" t="s">
        <v>49</v>
      </c>
      <c r="F7886" s="98" t="s">
        <v>53</v>
      </c>
      <c r="G7886" s="98" t="s">
        <v>4242</v>
      </c>
      <c r="H7886" s="98" t="s">
        <v>9126</v>
      </c>
      <c r="I7886" s="98" t="s">
        <v>5981</v>
      </c>
      <c r="J7886" s="99">
        <v>46229</v>
      </c>
      <c r="K7886" s="107">
        <v>30000000</v>
      </c>
      <c r="L7886" s="98" t="s">
        <v>9127</v>
      </c>
      <c r="M7886" s="23">
        <v>1800</v>
      </c>
      <c r="N7886" s="23">
        <v>1</v>
      </c>
      <c r="O7886" s="107">
        <v>30000000</v>
      </c>
      <c r="P7886" s="23">
        <v>180</v>
      </c>
      <c r="Q7886" s="23">
        <v>2</v>
      </c>
      <c r="R7886" s="23">
        <v>2</v>
      </c>
      <c r="S7886" s="23">
        <v>0</v>
      </c>
      <c r="T7886" s="47">
        <v>30</v>
      </c>
      <c r="U7886" s="98" t="s">
        <v>111</v>
      </c>
      <c r="V7886" s="98" t="s">
        <v>3139</v>
      </c>
    </row>
    <row r="7887" spans="1:22">
      <c r="A7887" s="21">
        <f t="shared" si="244"/>
        <v>1017.2645945614319</v>
      </c>
      <c r="B7887" s="99">
        <v>44408</v>
      </c>
      <c r="C7887" s="23">
        <v>5484</v>
      </c>
      <c r="D7887" s="23">
        <v>9</v>
      </c>
      <c r="E7887" s="98" t="s">
        <v>49</v>
      </c>
      <c r="F7887" s="98" t="s">
        <v>53</v>
      </c>
      <c r="G7887" s="98" t="s">
        <v>4242</v>
      </c>
      <c r="H7887" s="98" t="s">
        <v>9126</v>
      </c>
      <c r="I7887" s="98" t="s">
        <v>5981</v>
      </c>
      <c r="J7887" s="99">
        <v>45499</v>
      </c>
      <c r="K7887" s="107">
        <v>10000000</v>
      </c>
      <c r="L7887" s="98" t="s">
        <v>9127</v>
      </c>
      <c r="M7887" s="23">
        <v>1080</v>
      </c>
      <c r="N7887" s="23">
        <v>1</v>
      </c>
      <c r="O7887" s="107">
        <v>10000000</v>
      </c>
      <c r="P7887" s="23">
        <v>180</v>
      </c>
      <c r="Q7887" s="23">
        <v>2</v>
      </c>
      <c r="R7887" s="23">
        <v>2</v>
      </c>
      <c r="S7887" s="23">
        <v>0</v>
      </c>
      <c r="T7887" s="47">
        <v>10</v>
      </c>
      <c r="U7887" s="98" t="s">
        <v>111</v>
      </c>
      <c r="V7887" s="98" t="s">
        <v>3139</v>
      </c>
    </row>
    <row r="7888" spans="1:22">
      <c r="A7888" s="21">
        <f t="shared" si="244"/>
        <v>1017.3329410619514</v>
      </c>
      <c r="B7888" s="99">
        <v>44408</v>
      </c>
      <c r="C7888" s="23">
        <v>5485</v>
      </c>
      <c r="D7888" s="23">
        <v>9</v>
      </c>
      <c r="E7888" s="98" t="s">
        <v>49</v>
      </c>
      <c r="F7888" s="98" t="s">
        <v>53</v>
      </c>
      <c r="G7888" s="98" t="s">
        <v>4242</v>
      </c>
      <c r="H7888" s="98" t="s">
        <v>9126</v>
      </c>
      <c r="I7888" s="98" t="s">
        <v>5981</v>
      </c>
      <c r="J7888" s="99">
        <v>45499</v>
      </c>
      <c r="K7888" s="107">
        <v>5500000</v>
      </c>
      <c r="L7888" s="98" t="s">
        <v>9127</v>
      </c>
      <c r="M7888" s="23">
        <v>1080</v>
      </c>
      <c r="N7888" s="23">
        <v>1</v>
      </c>
      <c r="O7888" s="107">
        <v>5500000</v>
      </c>
      <c r="P7888" s="23">
        <v>180</v>
      </c>
      <c r="Q7888" s="23">
        <v>2</v>
      </c>
      <c r="R7888" s="23">
        <v>2</v>
      </c>
      <c r="S7888" s="23">
        <v>0</v>
      </c>
      <c r="T7888" s="47">
        <v>5.5</v>
      </c>
      <c r="U7888" s="98" t="s">
        <v>111</v>
      </c>
      <c r="V7888" s="98" t="s">
        <v>3139</v>
      </c>
    </row>
    <row r="7889" spans="1:22">
      <c r="A7889" s="21">
        <f t="shared" si="244"/>
        <v>1017.4012963057869</v>
      </c>
      <c r="B7889" s="99">
        <v>44408</v>
      </c>
      <c r="C7889" s="23">
        <v>5486</v>
      </c>
      <c r="D7889" s="23">
        <v>9</v>
      </c>
      <c r="E7889" s="98" t="s">
        <v>49</v>
      </c>
      <c r="F7889" s="98" t="s">
        <v>53</v>
      </c>
      <c r="G7889" s="98" t="s">
        <v>4242</v>
      </c>
      <c r="H7889" s="98" t="s">
        <v>9126</v>
      </c>
      <c r="I7889" s="98" t="s">
        <v>5981</v>
      </c>
      <c r="J7889" s="99">
        <v>45864</v>
      </c>
      <c r="K7889" s="107">
        <v>12000000</v>
      </c>
      <c r="L7889" s="98" t="s">
        <v>9127</v>
      </c>
      <c r="M7889" s="23">
        <v>1440</v>
      </c>
      <c r="N7889" s="23">
        <v>1</v>
      </c>
      <c r="O7889" s="107">
        <v>12000000</v>
      </c>
      <c r="P7889" s="23">
        <v>30</v>
      </c>
      <c r="Q7889" s="23">
        <v>2</v>
      </c>
      <c r="R7889" s="23">
        <v>2</v>
      </c>
      <c r="S7889" s="23">
        <v>0</v>
      </c>
      <c r="T7889" s="47">
        <v>12</v>
      </c>
      <c r="U7889" s="98" t="s">
        <v>111</v>
      </c>
      <c r="V7889" s="98" t="s">
        <v>3139</v>
      </c>
    </row>
    <row r="7890" spans="1:22">
      <c r="A7890" s="21">
        <f t="shared" si="244"/>
        <v>1017.4692765151134</v>
      </c>
      <c r="B7890" s="99">
        <v>44408</v>
      </c>
      <c r="C7890" s="23">
        <v>5487</v>
      </c>
      <c r="D7890" s="23">
        <v>9</v>
      </c>
      <c r="E7890" s="98" t="s">
        <v>49</v>
      </c>
      <c r="F7890" s="98" t="s">
        <v>53</v>
      </c>
      <c r="G7890" s="98" t="s">
        <v>4242</v>
      </c>
      <c r="H7890" s="98" t="s">
        <v>9126</v>
      </c>
      <c r="I7890" s="98" t="s">
        <v>5981</v>
      </c>
      <c r="J7890" s="99">
        <v>46229</v>
      </c>
      <c r="K7890" s="107">
        <v>30000000</v>
      </c>
      <c r="L7890" s="98" t="s">
        <v>9127</v>
      </c>
      <c r="M7890" s="23">
        <v>1800</v>
      </c>
      <c r="N7890" s="23">
        <v>1</v>
      </c>
      <c r="O7890" s="107">
        <v>30000000</v>
      </c>
      <c r="P7890" s="23">
        <v>180</v>
      </c>
      <c r="Q7890" s="23">
        <v>2</v>
      </c>
      <c r="R7890" s="23">
        <v>2</v>
      </c>
      <c r="S7890" s="23">
        <v>0</v>
      </c>
      <c r="T7890" s="47">
        <v>30</v>
      </c>
      <c r="U7890" s="98" t="s">
        <v>111</v>
      </c>
      <c r="V7890" s="98" t="s">
        <v>3139</v>
      </c>
    </row>
    <row r="7891" spans="1:22">
      <c r="A7891" s="21">
        <f t="shared" si="244"/>
        <v>1017.5348348209232</v>
      </c>
      <c r="B7891" s="99">
        <v>44408</v>
      </c>
      <c r="C7891" s="23">
        <v>5488</v>
      </c>
      <c r="D7891" s="23">
        <v>9</v>
      </c>
      <c r="E7891" s="98" t="s">
        <v>49</v>
      </c>
      <c r="F7891" s="98" t="s">
        <v>53</v>
      </c>
      <c r="G7891" s="98" t="s">
        <v>4242</v>
      </c>
      <c r="H7891" s="98" t="s">
        <v>9126</v>
      </c>
      <c r="I7891" s="98" t="s">
        <v>5981</v>
      </c>
      <c r="J7891" s="99">
        <v>45499</v>
      </c>
      <c r="K7891" s="107">
        <v>10000000</v>
      </c>
      <c r="L7891" s="98" t="s">
        <v>9127</v>
      </c>
      <c r="M7891" s="23">
        <v>1080</v>
      </c>
      <c r="N7891" s="23">
        <v>1</v>
      </c>
      <c r="O7891" s="107">
        <v>10000000</v>
      </c>
      <c r="P7891" s="23">
        <v>180</v>
      </c>
      <c r="Q7891" s="23">
        <v>2</v>
      </c>
      <c r="R7891" s="23">
        <v>2</v>
      </c>
      <c r="S7891" s="23">
        <v>0</v>
      </c>
      <c r="T7891" s="47">
        <v>10</v>
      </c>
      <c r="U7891" s="98" t="s">
        <v>111</v>
      </c>
      <c r="V7891" s="98" t="s">
        <v>3139</v>
      </c>
    </row>
    <row r="7892" spans="1:22">
      <c r="A7892" s="21">
        <f t="shared" si="244"/>
        <v>1017.5956682397309</v>
      </c>
      <c r="B7892" s="99">
        <v>44408</v>
      </c>
      <c r="C7892" s="23">
        <v>5489</v>
      </c>
      <c r="D7892" s="23">
        <v>9</v>
      </c>
      <c r="E7892" s="98" t="s">
        <v>49</v>
      </c>
      <c r="F7892" s="98" t="s">
        <v>53</v>
      </c>
      <c r="G7892" s="98" t="s">
        <v>4242</v>
      </c>
      <c r="H7892" s="98" t="s">
        <v>9126</v>
      </c>
      <c r="I7892" s="98" t="s">
        <v>5981</v>
      </c>
      <c r="J7892" s="99">
        <v>45499</v>
      </c>
      <c r="K7892" s="107">
        <v>10000000</v>
      </c>
      <c r="L7892" s="98" t="s">
        <v>9127</v>
      </c>
      <c r="M7892" s="23">
        <v>1080</v>
      </c>
      <c r="N7892" s="23">
        <v>1</v>
      </c>
      <c r="O7892" s="107">
        <v>10000000</v>
      </c>
      <c r="P7892" s="23">
        <v>180</v>
      </c>
      <c r="Q7892" s="23">
        <v>2</v>
      </c>
      <c r="R7892" s="23">
        <v>2</v>
      </c>
      <c r="S7892" s="23">
        <v>0</v>
      </c>
      <c r="T7892" s="47">
        <v>10</v>
      </c>
      <c r="U7892" s="98" t="s">
        <v>111</v>
      </c>
      <c r="V7892" s="98" t="s">
        <v>3139</v>
      </c>
    </row>
    <row r="7893" spans="1:22">
      <c r="A7893" s="21">
        <f t="shared" si="244"/>
        <v>1017.6411582830007</v>
      </c>
      <c r="B7893" s="99">
        <v>44408</v>
      </c>
      <c r="C7893" s="23">
        <v>5490</v>
      </c>
      <c r="D7893" s="23">
        <v>9</v>
      </c>
      <c r="E7893" s="98" t="s">
        <v>49</v>
      </c>
      <c r="F7893" s="98" t="s">
        <v>53</v>
      </c>
      <c r="G7893" s="98" t="s">
        <v>4242</v>
      </c>
      <c r="H7893" s="98" t="s">
        <v>9126</v>
      </c>
      <c r="I7893" s="98" t="s">
        <v>5981</v>
      </c>
      <c r="J7893" s="99">
        <v>46229</v>
      </c>
      <c r="K7893" s="107">
        <v>20000000</v>
      </c>
      <c r="L7893" s="98" t="s">
        <v>9127</v>
      </c>
      <c r="M7893" s="23">
        <v>1800</v>
      </c>
      <c r="N7893" s="23">
        <v>1</v>
      </c>
      <c r="O7893" s="107">
        <v>20000000</v>
      </c>
      <c r="P7893" s="23">
        <v>180</v>
      </c>
      <c r="Q7893" s="23">
        <v>2</v>
      </c>
      <c r="R7893" s="23">
        <v>2</v>
      </c>
      <c r="S7893" s="23">
        <v>0</v>
      </c>
      <c r="T7893" s="47">
        <v>20</v>
      </c>
      <c r="U7893" s="98" t="s">
        <v>111</v>
      </c>
      <c r="V7893" s="98" t="s">
        <v>3139</v>
      </c>
    </row>
    <row r="7894" spans="1:22">
      <c r="A7894" s="21">
        <f t="shared" si="244"/>
        <v>1017.6862703667007</v>
      </c>
      <c r="B7894" s="99">
        <v>44408</v>
      </c>
      <c r="C7894" s="23">
        <v>5491</v>
      </c>
      <c r="D7894" s="23">
        <v>9</v>
      </c>
      <c r="E7894" s="98" t="s">
        <v>49</v>
      </c>
      <c r="F7894" s="98" t="s">
        <v>53</v>
      </c>
      <c r="G7894" s="98" t="s">
        <v>4242</v>
      </c>
      <c r="H7894" s="98" t="s">
        <v>9126</v>
      </c>
      <c r="I7894" s="98" t="s">
        <v>5981</v>
      </c>
      <c r="J7894" s="99">
        <v>45499</v>
      </c>
      <c r="K7894" s="107">
        <v>10000000</v>
      </c>
      <c r="L7894" s="98" t="s">
        <v>9127</v>
      </c>
      <c r="M7894" s="23">
        <v>1080</v>
      </c>
      <c r="N7894" s="23">
        <v>1</v>
      </c>
      <c r="O7894" s="107">
        <v>10000000</v>
      </c>
      <c r="P7894" s="23">
        <v>180</v>
      </c>
      <c r="Q7894" s="23">
        <v>2</v>
      </c>
      <c r="R7894" s="23">
        <v>2</v>
      </c>
      <c r="S7894" s="23">
        <v>0</v>
      </c>
      <c r="T7894" s="47">
        <v>10</v>
      </c>
      <c r="U7894" s="98" t="s">
        <v>111</v>
      </c>
      <c r="V7894" s="98" t="s">
        <v>3139</v>
      </c>
    </row>
    <row r="7895" spans="1:22">
      <c r="A7895" s="21">
        <f t="shared" si="244"/>
        <v>1017.7313882214232</v>
      </c>
      <c r="B7895" s="99">
        <v>44408</v>
      </c>
      <c r="C7895" s="23">
        <v>5492</v>
      </c>
      <c r="D7895" s="23">
        <v>9</v>
      </c>
      <c r="E7895" s="98" t="s">
        <v>49</v>
      </c>
      <c r="F7895" s="98" t="s">
        <v>53</v>
      </c>
      <c r="G7895" s="98" t="s">
        <v>4242</v>
      </c>
      <c r="H7895" s="98" t="s">
        <v>9126</v>
      </c>
      <c r="I7895" s="98" t="s">
        <v>5981</v>
      </c>
      <c r="J7895" s="99">
        <v>46229</v>
      </c>
      <c r="K7895" s="107">
        <v>10000000</v>
      </c>
      <c r="L7895" s="98" t="s">
        <v>9127</v>
      </c>
      <c r="M7895" s="23">
        <v>1800</v>
      </c>
      <c r="N7895" s="23">
        <v>1</v>
      </c>
      <c r="O7895" s="107">
        <v>10000000</v>
      </c>
      <c r="P7895" s="23">
        <v>180</v>
      </c>
      <c r="Q7895" s="23">
        <v>2</v>
      </c>
      <c r="R7895" s="23">
        <v>2</v>
      </c>
      <c r="S7895" s="23">
        <v>0</v>
      </c>
      <c r="T7895" s="47">
        <v>10</v>
      </c>
      <c r="U7895" s="98" t="s">
        <v>111</v>
      </c>
      <c r="V7895" s="98" t="s">
        <v>3139</v>
      </c>
    </row>
    <row r="7896" spans="1:22">
      <c r="A7896" s="21">
        <f t="shared" si="244"/>
        <v>1017.7568111954826</v>
      </c>
      <c r="B7896" s="99">
        <v>44408</v>
      </c>
      <c r="C7896" s="23">
        <v>5493</v>
      </c>
      <c r="D7896" s="23">
        <v>9</v>
      </c>
      <c r="E7896" s="98" t="s">
        <v>49</v>
      </c>
      <c r="F7896" s="98" t="s">
        <v>53</v>
      </c>
      <c r="G7896" s="98" t="s">
        <v>4242</v>
      </c>
      <c r="H7896" s="98" t="s">
        <v>9126</v>
      </c>
      <c r="I7896" s="98" t="s">
        <v>5981</v>
      </c>
      <c r="J7896" s="99">
        <v>45499</v>
      </c>
      <c r="K7896" s="107">
        <v>5000000</v>
      </c>
      <c r="L7896" s="98" t="s">
        <v>9127</v>
      </c>
      <c r="M7896" s="23">
        <v>1080</v>
      </c>
      <c r="N7896" s="23">
        <v>1</v>
      </c>
      <c r="O7896" s="107">
        <v>5000000</v>
      </c>
      <c r="P7896" s="23">
        <v>30</v>
      </c>
      <c r="Q7896" s="23">
        <v>2</v>
      </c>
      <c r="R7896" s="23">
        <v>2</v>
      </c>
      <c r="S7896" s="23">
        <v>0</v>
      </c>
      <c r="T7896" s="47">
        <v>5</v>
      </c>
      <c r="U7896" s="98" t="s">
        <v>111</v>
      </c>
      <c r="V7896" s="98" t="s">
        <v>3139</v>
      </c>
    </row>
    <row r="7897" spans="1:22">
      <c r="A7897" s="21">
        <f t="shared" si="244"/>
        <v>1017.7822374218091</v>
      </c>
      <c r="B7897" s="99">
        <v>44408</v>
      </c>
      <c r="C7897" s="23">
        <v>5494</v>
      </c>
      <c r="D7897" s="23">
        <v>9</v>
      </c>
      <c r="E7897" s="98" t="s">
        <v>49</v>
      </c>
      <c r="F7897" s="98" t="s">
        <v>53</v>
      </c>
      <c r="G7897" s="98" t="s">
        <v>4242</v>
      </c>
      <c r="H7897" s="98" t="s">
        <v>9126</v>
      </c>
      <c r="I7897" s="98" t="s">
        <v>5981</v>
      </c>
      <c r="J7897" s="99">
        <v>46229</v>
      </c>
      <c r="K7897" s="107">
        <v>25000000</v>
      </c>
      <c r="L7897" s="98" t="s">
        <v>9127</v>
      </c>
      <c r="M7897" s="23">
        <v>1800</v>
      </c>
      <c r="N7897" s="23">
        <v>1</v>
      </c>
      <c r="O7897" s="107">
        <v>25000000</v>
      </c>
      <c r="P7897" s="23">
        <v>180</v>
      </c>
      <c r="Q7897" s="23">
        <v>2</v>
      </c>
      <c r="R7897" s="23">
        <v>2</v>
      </c>
      <c r="S7897" s="23">
        <v>0</v>
      </c>
      <c r="T7897" s="47">
        <v>25.016656000000001</v>
      </c>
      <c r="U7897" s="98" t="s">
        <v>111</v>
      </c>
      <c r="V7897" s="98" t="s">
        <v>3139</v>
      </c>
    </row>
    <row r="7898" spans="1:22">
      <c r="A7898" s="21">
        <f t="shared" si="244"/>
        <v>1017.8154704060003</v>
      </c>
      <c r="B7898" s="99">
        <v>44408</v>
      </c>
      <c r="C7898" s="23">
        <v>5495</v>
      </c>
      <c r="D7898" s="23">
        <v>9</v>
      </c>
      <c r="E7898" s="98" t="s">
        <v>49</v>
      </c>
      <c r="F7898" s="98" t="s">
        <v>53</v>
      </c>
      <c r="G7898" s="98" t="s">
        <v>4242</v>
      </c>
      <c r="H7898" s="98" t="s">
        <v>9126</v>
      </c>
      <c r="I7898" s="98" t="s">
        <v>5981</v>
      </c>
      <c r="J7898" s="99">
        <v>46229</v>
      </c>
      <c r="K7898" s="107">
        <v>10000000</v>
      </c>
      <c r="L7898" s="98" t="s">
        <v>9127</v>
      </c>
      <c r="M7898" s="23">
        <v>1800</v>
      </c>
      <c r="N7898" s="23">
        <v>1</v>
      </c>
      <c r="O7898" s="107">
        <v>10000000</v>
      </c>
      <c r="P7898" s="23">
        <v>180</v>
      </c>
      <c r="Q7898" s="23">
        <v>2</v>
      </c>
      <c r="R7898" s="23">
        <v>2</v>
      </c>
      <c r="S7898" s="23">
        <v>0</v>
      </c>
      <c r="T7898" s="47">
        <v>10</v>
      </c>
      <c r="U7898" s="98" t="s">
        <v>111</v>
      </c>
      <c r="V7898" s="98" t="s">
        <v>3139</v>
      </c>
    </row>
    <row r="7899" spans="1:22">
      <c r="A7899" s="21">
        <f t="shared" si="244"/>
        <v>1017.8382176837802</v>
      </c>
      <c r="B7899" s="99">
        <v>44408</v>
      </c>
      <c r="C7899" s="23">
        <v>5496</v>
      </c>
      <c r="D7899" s="23">
        <v>9</v>
      </c>
      <c r="E7899" s="98" t="s">
        <v>49</v>
      </c>
      <c r="F7899" s="98" t="s">
        <v>53</v>
      </c>
      <c r="G7899" s="98" t="s">
        <v>4242</v>
      </c>
      <c r="H7899" s="98" t="s">
        <v>9126</v>
      </c>
      <c r="I7899" s="98" t="s">
        <v>5981</v>
      </c>
      <c r="J7899" s="99">
        <v>46229</v>
      </c>
      <c r="K7899" s="107">
        <v>13000000</v>
      </c>
      <c r="L7899" s="98" t="s">
        <v>9127</v>
      </c>
      <c r="M7899" s="23">
        <v>1800</v>
      </c>
      <c r="N7899" s="23">
        <v>1</v>
      </c>
      <c r="O7899" s="107">
        <v>13000000</v>
      </c>
      <c r="P7899" s="23">
        <v>180</v>
      </c>
      <c r="Q7899" s="23">
        <v>2</v>
      </c>
      <c r="R7899" s="23">
        <v>2</v>
      </c>
      <c r="S7899" s="23">
        <v>0</v>
      </c>
      <c r="T7899" s="47">
        <v>13</v>
      </c>
      <c r="U7899" s="98" t="s">
        <v>111</v>
      </c>
      <c r="V7899" s="98" t="s">
        <v>3139</v>
      </c>
    </row>
    <row r="7900" spans="1:22">
      <c r="A7900" s="21">
        <f t="shared" si="244"/>
        <v>1017.8609678715356</v>
      </c>
      <c r="B7900" s="99">
        <v>44408</v>
      </c>
      <c r="C7900" s="23">
        <v>5497</v>
      </c>
      <c r="D7900" s="23">
        <v>9</v>
      </c>
      <c r="E7900" s="98" t="s">
        <v>49</v>
      </c>
      <c r="F7900" s="98" t="s">
        <v>53</v>
      </c>
      <c r="G7900" s="98" t="s">
        <v>4242</v>
      </c>
      <c r="H7900" s="98" t="s">
        <v>9126</v>
      </c>
      <c r="I7900" s="98" t="s">
        <v>5981</v>
      </c>
      <c r="J7900" s="99">
        <v>45499</v>
      </c>
      <c r="K7900" s="107">
        <v>15000000</v>
      </c>
      <c r="L7900" s="98" t="s">
        <v>9127</v>
      </c>
      <c r="M7900" s="23">
        <v>1080</v>
      </c>
      <c r="N7900" s="23">
        <v>1</v>
      </c>
      <c r="O7900" s="107">
        <v>15000000</v>
      </c>
      <c r="P7900" s="23">
        <v>180</v>
      </c>
      <c r="Q7900" s="23">
        <v>2</v>
      </c>
      <c r="R7900" s="23">
        <v>2</v>
      </c>
      <c r="S7900" s="23">
        <v>0</v>
      </c>
      <c r="T7900" s="47">
        <v>15</v>
      </c>
      <c r="U7900" s="98" t="s">
        <v>111</v>
      </c>
      <c r="V7900" s="98" t="s">
        <v>3139</v>
      </c>
    </row>
    <row r="7901" spans="1:22">
      <c r="A7901" s="21">
        <f t="shared" si="244"/>
        <v>1017.8825696328087</v>
      </c>
      <c r="B7901" s="99">
        <v>44408</v>
      </c>
      <c r="C7901" s="23">
        <v>5498</v>
      </c>
      <c r="D7901" s="23">
        <v>9</v>
      </c>
      <c r="E7901" s="98" t="s">
        <v>49</v>
      </c>
      <c r="F7901" s="98" t="s">
        <v>53</v>
      </c>
      <c r="G7901" s="98" t="s">
        <v>4242</v>
      </c>
      <c r="H7901" s="98" t="s">
        <v>9126</v>
      </c>
      <c r="I7901" s="98" t="s">
        <v>5981</v>
      </c>
      <c r="J7901" s="99">
        <v>46229</v>
      </c>
      <c r="K7901" s="107">
        <v>6224800</v>
      </c>
      <c r="L7901" s="98" t="s">
        <v>9127</v>
      </c>
      <c r="M7901" s="23">
        <v>1800</v>
      </c>
      <c r="N7901" s="23">
        <v>1</v>
      </c>
      <c r="O7901" s="107">
        <v>6224800</v>
      </c>
      <c r="P7901" s="23">
        <v>90</v>
      </c>
      <c r="Q7901" s="23">
        <v>2</v>
      </c>
      <c r="R7901" s="23">
        <v>2</v>
      </c>
      <c r="S7901" s="23">
        <v>0</v>
      </c>
      <c r="T7901" s="47">
        <v>6.2248000000000001</v>
      </c>
      <c r="U7901" s="98" t="s">
        <v>111</v>
      </c>
      <c r="V7901" s="98" t="s">
        <v>3139</v>
      </c>
    </row>
    <row r="7902" spans="1:22">
      <c r="A7902" s="21">
        <f t="shared" si="244"/>
        <v>1017.8967544312777</v>
      </c>
      <c r="B7902" s="99">
        <v>44408</v>
      </c>
      <c r="C7902" s="23">
        <v>5499</v>
      </c>
      <c r="D7902" s="23">
        <v>9</v>
      </c>
      <c r="E7902" s="98" t="s">
        <v>49</v>
      </c>
      <c r="F7902" s="98" t="s">
        <v>53</v>
      </c>
      <c r="G7902" s="98" t="s">
        <v>4242</v>
      </c>
      <c r="H7902" s="98" t="s">
        <v>9126</v>
      </c>
      <c r="I7902" s="98" t="s">
        <v>5981</v>
      </c>
      <c r="J7902" s="99">
        <v>46229</v>
      </c>
      <c r="K7902" s="107">
        <v>10000000</v>
      </c>
      <c r="L7902" s="98" t="s">
        <v>9127</v>
      </c>
      <c r="M7902" s="23">
        <v>1800</v>
      </c>
      <c r="N7902" s="23">
        <v>1</v>
      </c>
      <c r="O7902" s="107">
        <v>10000000</v>
      </c>
      <c r="P7902" s="23">
        <v>180</v>
      </c>
      <c r="Q7902" s="23">
        <v>2</v>
      </c>
      <c r="R7902" s="23">
        <v>2</v>
      </c>
      <c r="S7902" s="23">
        <v>0</v>
      </c>
      <c r="T7902" s="47">
        <v>10</v>
      </c>
      <c r="U7902" s="98" t="s">
        <v>111</v>
      </c>
      <c r="V7902" s="98" t="s">
        <v>3139</v>
      </c>
    </row>
    <row r="7903" spans="1:22">
      <c r="A7903" s="21">
        <f t="shared" si="244"/>
        <v>1017.9077428864947</v>
      </c>
      <c r="B7903" s="99">
        <v>44408</v>
      </c>
      <c r="C7903" s="23">
        <v>5500</v>
      </c>
      <c r="D7903" s="23">
        <v>9</v>
      </c>
      <c r="E7903" s="98" t="s">
        <v>49</v>
      </c>
      <c r="F7903" s="98" t="s">
        <v>53</v>
      </c>
      <c r="G7903" s="98" t="s">
        <v>4242</v>
      </c>
      <c r="H7903" s="98" t="s">
        <v>9126</v>
      </c>
      <c r="I7903" s="98" t="s">
        <v>5981</v>
      </c>
      <c r="J7903" s="99">
        <v>46229</v>
      </c>
      <c r="K7903" s="107">
        <v>21000000</v>
      </c>
      <c r="L7903" s="98" t="s">
        <v>9127</v>
      </c>
      <c r="M7903" s="23">
        <v>1800</v>
      </c>
      <c r="N7903" s="23">
        <v>1</v>
      </c>
      <c r="O7903" s="107">
        <v>21000000</v>
      </c>
      <c r="P7903" s="23">
        <v>180</v>
      </c>
      <c r="Q7903" s="23">
        <v>2</v>
      </c>
      <c r="R7903" s="23">
        <v>2</v>
      </c>
      <c r="S7903" s="23">
        <v>0</v>
      </c>
      <c r="T7903" s="47">
        <v>21</v>
      </c>
      <c r="U7903" s="98" t="s">
        <v>111</v>
      </c>
      <c r="V7903" s="98" t="s">
        <v>3139</v>
      </c>
    </row>
    <row r="7904" spans="1:22">
      <c r="A7904" s="21">
        <f t="shared" si="244"/>
        <v>1017.9137436211611</v>
      </c>
      <c r="B7904" s="99">
        <v>44408</v>
      </c>
      <c r="C7904" s="23">
        <v>5501</v>
      </c>
      <c r="D7904" s="23">
        <v>9</v>
      </c>
      <c r="E7904" s="98" t="s">
        <v>49</v>
      </c>
      <c r="F7904" s="98" t="s">
        <v>53</v>
      </c>
      <c r="G7904" s="98" t="s">
        <v>4242</v>
      </c>
      <c r="H7904" s="98" t="s">
        <v>9126</v>
      </c>
      <c r="I7904" s="98" t="s">
        <v>5981</v>
      </c>
      <c r="J7904" s="99">
        <v>46229</v>
      </c>
      <c r="K7904" s="107">
        <v>10000000</v>
      </c>
      <c r="L7904" s="98" t="s">
        <v>9127</v>
      </c>
      <c r="M7904" s="23">
        <v>1800</v>
      </c>
      <c r="N7904" s="23">
        <v>1</v>
      </c>
      <c r="O7904" s="107">
        <v>10000000</v>
      </c>
      <c r="P7904" s="23">
        <v>180</v>
      </c>
      <c r="Q7904" s="23">
        <v>2</v>
      </c>
      <c r="R7904" s="23">
        <v>2</v>
      </c>
      <c r="S7904" s="23">
        <v>0</v>
      </c>
      <c r="T7904" s="47">
        <v>10</v>
      </c>
      <c r="U7904" s="98" t="s">
        <v>111</v>
      </c>
      <c r="V7904" s="98" t="s">
        <v>3139</v>
      </c>
    </row>
    <row r="7905" spans="1:22">
      <c r="A7905" s="21">
        <f t="shared" si="244"/>
        <v>1017.9119416182982</v>
      </c>
      <c r="B7905" s="99">
        <v>44408</v>
      </c>
      <c r="C7905" s="23">
        <v>5502</v>
      </c>
      <c r="D7905" s="23">
        <v>9</v>
      </c>
      <c r="E7905" s="98" t="s">
        <v>49</v>
      </c>
      <c r="F7905" s="98" t="s">
        <v>53</v>
      </c>
      <c r="G7905" s="98" t="s">
        <v>4242</v>
      </c>
      <c r="H7905" s="98" t="s">
        <v>9126</v>
      </c>
      <c r="I7905" s="98" t="s">
        <v>5981</v>
      </c>
      <c r="J7905" s="99">
        <v>46229</v>
      </c>
      <c r="K7905" s="107">
        <v>10000000</v>
      </c>
      <c r="L7905" s="98" t="s">
        <v>9127</v>
      </c>
      <c r="M7905" s="23">
        <v>1800</v>
      </c>
      <c r="N7905" s="23">
        <v>1</v>
      </c>
      <c r="O7905" s="107">
        <v>10000000</v>
      </c>
      <c r="P7905" s="23">
        <v>180</v>
      </c>
      <c r="Q7905" s="23">
        <v>2</v>
      </c>
      <c r="R7905" s="23">
        <v>2</v>
      </c>
      <c r="S7905" s="23">
        <v>0</v>
      </c>
      <c r="T7905" s="47">
        <v>10</v>
      </c>
      <c r="U7905" s="98" t="s">
        <v>111</v>
      </c>
      <c r="V7905" s="98" t="s">
        <v>3139</v>
      </c>
    </row>
    <row r="7906" spans="1:22">
      <c r="A7906" s="21">
        <f t="shared" si="244"/>
        <v>1017.9063015954786</v>
      </c>
      <c r="B7906" s="99">
        <v>44408</v>
      </c>
      <c r="C7906" s="23">
        <v>5503</v>
      </c>
      <c r="D7906" s="23">
        <v>9</v>
      </c>
      <c r="E7906" s="98" t="s">
        <v>49</v>
      </c>
      <c r="F7906" s="98" t="s">
        <v>53</v>
      </c>
      <c r="G7906" s="98" t="s">
        <v>4242</v>
      </c>
      <c r="H7906" s="98" t="s">
        <v>9126</v>
      </c>
      <c r="I7906" s="98" t="s">
        <v>5981</v>
      </c>
      <c r="J7906" s="99">
        <v>46229</v>
      </c>
      <c r="K7906" s="107">
        <v>6000000</v>
      </c>
      <c r="L7906" s="98" t="s">
        <v>9127</v>
      </c>
      <c r="M7906" s="23">
        <v>1800</v>
      </c>
      <c r="N7906" s="23">
        <v>1</v>
      </c>
      <c r="O7906" s="107">
        <v>6000000</v>
      </c>
      <c r="P7906" s="23">
        <v>180</v>
      </c>
      <c r="Q7906" s="23">
        <v>2</v>
      </c>
      <c r="R7906" s="23">
        <v>2</v>
      </c>
      <c r="S7906" s="23">
        <v>0</v>
      </c>
      <c r="T7906" s="47">
        <v>6</v>
      </c>
      <c r="U7906" s="98" t="s">
        <v>111</v>
      </c>
      <c r="V7906" s="98" t="s">
        <v>3139</v>
      </c>
    </row>
    <row r="7907" spans="1:22">
      <c r="A7907" s="21">
        <f t="shared" si="244"/>
        <v>1017.8966951354038</v>
      </c>
      <c r="B7907" s="99">
        <v>44408</v>
      </c>
      <c r="C7907" s="23">
        <v>5504</v>
      </c>
      <c r="D7907" s="23">
        <v>9</v>
      </c>
      <c r="E7907" s="98" t="s">
        <v>49</v>
      </c>
      <c r="F7907" s="98" t="s">
        <v>53</v>
      </c>
      <c r="G7907" s="98" t="s">
        <v>4242</v>
      </c>
      <c r="H7907" s="98" t="s">
        <v>9126</v>
      </c>
      <c r="I7907" s="98" t="s">
        <v>5981</v>
      </c>
      <c r="J7907" s="99">
        <v>45499</v>
      </c>
      <c r="K7907" s="107">
        <v>6000000</v>
      </c>
      <c r="L7907" s="98" t="s">
        <v>9127</v>
      </c>
      <c r="M7907" s="23">
        <v>1080</v>
      </c>
      <c r="N7907" s="23">
        <v>1</v>
      </c>
      <c r="O7907" s="107">
        <v>6000000</v>
      </c>
      <c r="P7907" s="23">
        <v>180</v>
      </c>
      <c r="Q7907" s="23">
        <v>2</v>
      </c>
      <c r="R7907" s="23">
        <v>2</v>
      </c>
      <c r="S7907" s="23">
        <v>0</v>
      </c>
      <c r="T7907" s="47">
        <v>6</v>
      </c>
      <c r="U7907" s="98" t="s">
        <v>111</v>
      </c>
      <c r="V7907" s="98" t="s">
        <v>3139</v>
      </c>
    </row>
    <row r="7908" spans="1:22">
      <c r="A7908" s="21">
        <f t="shared" si="244"/>
        <v>1017.8869595200955</v>
      </c>
      <c r="B7908" s="99">
        <v>44408</v>
      </c>
      <c r="C7908" s="23">
        <v>5505</v>
      </c>
      <c r="D7908" s="23">
        <v>9</v>
      </c>
      <c r="E7908" s="98" t="s">
        <v>49</v>
      </c>
      <c r="F7908" s="98" t="s">
        <v>53</v>
      </c>
      <c r="G7908" s="98" t="s">
        <v>4242</v>
      </c>
      <c r="H7908" s="98" t="s">
        <v>9126</v>
      </c>
      <c r="I7908" s="98" t="s">
        <v>5981</v>
      </c>
      <c r="J7908" s="99">
        <v>44952</v>
      </c>
      <c r="K7908" s="107">
        <v>15000000</v>
      </c>
      <c r="L7908" s="98" t="s">
        <v>9127</v>
      </c>
      <c r="M7908" s="23">
        <v>540</v>
      </c>
      <c r="N7908" s="23">
        <v>1</v>
      </c>
      <c r="O7908" s="107">
        <v>15000000</v>
      </c>
      <c r="P7908" s="23">
        <v>30</v>
      </c>
      <c r="Q7908" s="23">
        <v>2</v>
      </c>
      <c r="R7908" s="23">
        <v>2</v>
      </c>
      <c r="S7908" s="23">
        <v>0</v>
      </c>
      <c r="T7908" s="47">
        <v>15</v>
      </c>
      <c r="U7908" s="98" t="s">
        <v>111</v>
      </c>
      <c r="V7908" s="98" t="s">
        <v>3139</v>
      </c>
    </row>
    <row r="7909" spans="1:22">
      <c r="A7909" s="21">
        <f t="shared" si="244"/>
        <v>1017.847543754395</v>
      </c>
      <c r="B7909" s="99">
        <v>44408</v>
      </c>
      <c r="C7909" s="23">
        <v>5506</v>
      </c>
      <c r="D7909" s="23">
        <v>9</v>
      </c>
      <c r="E7909" s="98" t="s">
        <v>49</v>
      </c>
      <c r="F7909" s="98" t="s">
        <v>53</v>
      </c>
      <c r="G7909" s="98" t="s">
        <v>4242</v>
      </c>
      <c r="H7909" s="98" t="s">
        <v>9126</v>
      </c>
      <c r="I7909" s="98" t="s">
        <v>5981</v>
      </c>
      <c r="J7909" s="99">
        <v>46229</v>
      </c>
      <c r="K7909" s="107">
        <v>30000000</v>
      </c>
      <c r="L7909" s="98" t="s">
        <v>9127</v>
      </c>
      <c r="M7909" s="23">
        <v>1800</v>
      </c>
      <c r="N7909" s="23">
        <v>1</v>
      </c>
      <c r="O7909" s="107">
        <v>30000000</v>
      </c>
      <c r="P7909" s="23">
        <v>180</v>
      </c>
      <c r="Q7909" s="23">
        <v>2</v>
      </c>
      <c r="R7909" s="23">
        <v>2</v>
      </c>
      <c r="S7909" s="23">
        <v>0</v>
      </c>
      <c r="T7909" s="47">
        <v>30</v>
      </c>
      <c r="U7909" s="98" t="s">
        <v>111</v>
      </c>
      <c r="V7909" s="98" t="s">
        <v>3139</v>
      </c>
    </row>
    <row r="7910" spans="1:22">
      <c r="A7910" s="21">
        <f t="shared" si="244"/>
        <v>1017.7990401780556</v>
      </c>
      <c r="B7910" s="99">
        <v>44408</v>
      </c>
      <c r="C7910" s="23">
        <v>5507</v>
      </c>
      <c r="D7910" s="23">
        <v>9</v>
      </c>
      <c r="E7910" s="98" t="s">
        <v>49</v>
      </c>
      <c r="F7910" s="98" t="s">
        <v>53</v>
      </c>
      <c r="G7910" s="98" t="s">
        <v>4242</v>
      </c>
      <c r="H7910" s="98" t="s">
        <v>9126</v>
      </c>
      <c r="I7910" s="98" t="s">
        <v>6080</v>
      </c>
      <c r="J7910" s="99">
        <v>45500</v>
      </c>
      <c r="K7910" s="107">
        <v>12000000</v>
      </c>
      <c r="L7910" s="98" t="s">
        <v>9127</v>
      </c>
      <c r="M7910" s="23">
        <v>1080</v>
      </c>
      <c r="N7910" s="23">
        <v>1</v>
      </c>
      <c r="O7910" s="107">
        <v>12000000</v>
      </c>
      <c r="P7910" s="23">
        <v>180</v>
      </c>
      <c r="Q7910" s="23">
        <v>2</v>
      </c>
      <c r="R7910" s="23">
        <v>2</v>
      </c>
      <c r="S7910" s="23">
        <v>0</v>
      </c>
      <c r="T7910" s="47">
        <v>12</v>
      </c>
      <c r="U7910" s="98" t="s">
        <v>111</v>
      </c>
      <c r="V7910" s="98" t="s">
        <v>3139</v>
      </c>
    </row>
    <row r="7911" spans="1:22">
      <c r="A7911" s="21">
        <f t="shared" si="244"/>
        <v>1017.7470763863424</v>
      </c>
      <c r="B7911" s="99">
        <v>44408</v>
      </c>
      <c r="C7911" s="23">
        <v>5508</v>
      </c>
      <c r="D7911" s="23">
        <v>9</v>
      </c>
      <c r="E7911" s="98" t="s">
        <v>49</v>
      </c>
      <c r="F7911" s="98" t="s">
        <v>53</v>
      </c>
      <c r="G7911" s="98" t="s">
        <v>4242</v>
      </c>
      <c r="H7911" s="98" t="s">
        <v>9126</v>
      </c>
      <c r="I7911" s="98" t="s">
        <v>6080</v>
      </c>
      <c r="J7911" s="99">
        <v>45500</v>
      </c>
      <c r="K7911" s="107">
        <v>12000000</v>
      </c>
      <c r="L7911" s="98" t="s">
        <v>9127</v>
      </c>
      <c r="M7911" s="23">
        <v>1080</v>
      </c>
      <c r="N7911" s="23">
        <v>1</v>
      </c>
      <c r="O7911" s="107">
        <v>12000000</v>
      </c>
      <c r="P7911" s="23">
        <v>180</v>
      </c>
      <c r="Q7911" s="23">
        <v>2</v>
      </c>
      <c r="R7911" s="23">
        <v>2</v>
      </c>
      <c r="S7911" s="23">
        <v>0</v>
      </c>
      <c r="T7911" s="47">
        <v>12</v>
      </c>
      <c r="U7911" s="98" t="s">
        <v>111</v>
      </c>
      <c r="V7911" s="98" t="s">
        <v>3139</v>
      </c>
    </row>
    <row r="7912" spans="1:22">
      <c r="A7912" s="21">
        <f t="shared" si="244"/>
        <v>1017.6905005997729</v>
      </c>
      <c r="B7912" s="99">
        <v>44408</v>
      </c>
      <c r="C7912" s="23">
        <v>5509</v>
      </c>
      <c r="D7912" s="23">
        <v>9</v>
      </c>
      <c r="E7912" s="98" t="s">
        <v>49</v>
      </c>
      <c r="F7912" s="98" t="s">
        <v>53</v>
      </c>
      <c r="G7912" s="98" t="s">
        <v>4242</v>
      </c>
      <c r="H7912" s="98" t="s">
        <v>9126</v>
      </c>
      <c r="I7912" s="98" t="s">
        <v>6080</v>
      </c>
      <c r="J7912" s="99">
        <v>45500</v>
      </c>
      <c r="K7912" s="107">
        <v>5000000</v>
      </c>
      <c r="L7912" s="98" t="s">
        <v>9127</v>
      </c>
      <c r="M7912" s="23">
        <v>1080</v>
      </c>
      <c r="N7912" s="23">
        <v>1</v>
      </c>
      <c r="O7912" s="107">
        <v>5000000</v>
      </c>
      <c r="P7912" s="23">
        <v>90</v>
      </c>
      <c r="Q7912" s="23">
        <v>2</v>
      </c>
      <c r="R7912" s="23">
        <v>2</v>
      </c>
      <c r="S7912" s="23">
        <v>0</v>
      </c>
      <c r="T7912" s="47">
        <v>5</v>
      </c>
      <c r="U7912" s="98" t="s">
        <v>111</v>
      </c>
      <c r="V7912" s="98" t="s">
        <v>3139</v>
      </c>
    </row>
    <row r="7913" spans="1:22">
      <c r="A7913" s="21">
        <f t="shared" si="244"/>
        <v>1017.6259861441761</v>
      </c>
      <c r="B7913" s="99">
        <v>44408</v>
      </c>
      <c r="C7913" s="23">
        <v>5510</v>
      </c>
      <c r="D7913" s="23">
        <v>9</v>
      </c>
      <c r="E7913" s="98" t="s">
        <v>49</v>
      </c>
      <c r="F7913" s="98" t="s">
        <v>53</v>
      </c>
      <c r="G7913" s="98" t="s">
        <v>4242</v>
      </c>
      <c r="H7913" s="98" t="s">
        <v>9126</v>
      </c>
      <c r="I7913" s="98" t="s">
        <v>6080</v>
      </c>
      <c r="J7913" s="99">
        <v>45500</v>
      </c>
      <c r="K7913" s="107">
        <v>15000000</v>
      </c>
      <c r="L7913" s="98" t="s">
        <v>9127</v>
      </c>
      <c r="M7913" s="23">
        <v>1080</v>
      </c>
      <c r="N7913" s="23">
        <v>1</v>
      </c>
      <c r="O7913" s="107">
        <v>15000000</v>
      </c>
      <c r="P7913" s="23">
        <v>180</v>
      </c>
      <c r="Q7913" s="23">
        <v>2</v>
      </c>
      <c r="R7913" s="23">
        <v>2</v>
      </c>
      <c r="S7913" s="23">
        <v>0</v>
      </c>
      <c r="T7913" s="47">
        <v>15</v>
      </c>
      <c r="U7913" s="98" t="s">
        <v>111</v>
      </c>
      <c r="V7913" s="98" t="s">
        <v>3139</v>
      </c>
    </row>
    <row r="7914" spans="1:22">
      <c r="A7914" s="21">
        <f t="shared" si="244"/>
        <v>1017.5560905302762</v>
      </c>
      <c r="B7914" s="99">
        <v>44408</v>
      </c>
      <c r="C7914" s="23">
        <v>5511</v>
      </c>
      <c r="D7914" s="23">
        <v>9</v>
      </c>
      <c r="E7914" s="98" t="s">
        <v>49</v>
      </c>
      <c r="F7914" s="98" t="s">
        <v>53</v>
      </c>
      <c r="G7914" s="98" t="s">
        <v>4242</v>
      </c>
      <c r="H7914" s="98" t="s">
        <v>9126</v>
      </c>
      <c r="I7914" s="98" t="s">
        <v>6080</v>
      </c>
      <c r="J7914" s="99">
        <v>45500</v>
      </c>
      <c r="K7914" s="107">
        <v>7000000</v>
      </c>
      <c r="L7914" s="98" t="s">
        <v>9127</v>
      </c>
      <c r="M7914" s="23">
        <v>1080</v>
      </c>
      <c r="N7914" s="23">
        <v>1</v>
      </c>
      <c r="O7914" s="107">
        <v>7000000</v>
      </c>
      <c r="P7914" s="23">
        <v>30</v>
      </c>
      <c r="Q7914" s="23">
        <v>2</v>
      </c>
      <c r="R7914" s="23">
        <v>2</v>
      </c>
      <c r="S7914" s="23">
        <v>0</v>
      </c>
      <c r="T7914" s="47">
        <v>7</v>
      </c>
      <c r="U7914" s="98" t="s">
        <v>111</v>
      </c>
      <c r="V7914" s="98" t="s">
        <v>3139</v>
      </c>
    </row>
    <row r="7915" spans="1:22">
      <c r="A7915" s="21">
        <f t="shared" si="244"/>
        <v>1017.4860580485735</v>
      </c>
      <c r="B7915" s="99">
        <v>44408</v>
      </c>
      <c r="C7915" s="23">
        <v>5512</v>
      </c>
      <c r="D7915" s="23">
        <v>9</v>
      </c>
      <c r="E7915" s="98" t="s">
        <v>49</v>
      </c>
      <c r="F7915" s="98" t="s">
        <v>53</v>
      </c>
      <c r="G7915" s="98" t="s">
        <v>4242</v>
      </c>
      <c r="H7915" s="98" t="s">
        <v>9126</v>
      </c>
      <c r="I7915" s="98" t="s">
        <v>6080</v>
      </c>
      <c r="J7915" s="99">
        <v>46230</v>
      </c>
      <c r="K7915" s="107">
        <v>30000000</v>
      </c>
      <c r="L7915" s="98" t="s">
        <v>9127</v>
      </c>
      <c r="M7915" s="23">
        <v>1800</v>
      </c>
      <c r="N7915" s="23">
        <v>1</v>
      </c>
      <c r="O7915" s="107">
        <v>30000000</v>
      </c>
      <c r="P7915" s="23">
        <v>180</v>
      </c>
      <c r="Q7915" s="23">
        <v>2</v>
      </c>
      <c r="R7915" s="23">
        <v>2</v>
      </c>
      <c r="S7915" s="23">
        <v>0</v>
      </c>
      <c r="T7915" s="47">
        <v>30.014976000000001</v>
      </c>
      <c r="U7915" s="98" t="s">
        <v>111</v>
      </c>
      <c r="V7915" s="98" t="s">
        <v>3139</v>
      </c>
    </row>
    <row r="7916" spans="1:22">
      <c r="A7916" s="21">
        <f t="shared" si="244"/>
        <v>1017.3997699659393</v>
      </c>
      <c r="B7916" s="99">
        <v>44408</v>
      </c>
      <c r="C7916" s="23">
        <v>5513</v>
      </c>
      <c r="D7916" s="23">
        <v>9</v>
      </c>
      <c r="E7916" s="98" t="s">
        <v>49</v>
      </c>
      <c r="F7916" s="98" t="s">
        <v>53</v>
      </c>
      <c r="G7916" s="98" t="s">
        <v>4242</v>
      </c>
      <c r="H7916" s="98" t="s">
        <v>9126</v>
      </c>
      <c r="I7916" s="98" t="s">
        <v>6080</v>
      </c>
      <c r="J7916" s="99">
        <v>45500</v>
      </c>
      <c r="K7916" s="107">
        <v>11000000</v>
      </c>
      <c r="L7916" s="98" t="s">
        <v>9127</v>
      </c>
      <c r="M7916" s="23">
        <v>1080</v>
      </c>
      <c r="N7916" s="23">
        <v>1</v>
      </c>
      <c r="O7916" s="107">
        <v>11000000</v>
      </c>
      <c r="P7916" s="23">
        <v>30</v>
      </c>
      <c r="Q7916" s="23">
        <v>2</v>
      </c>
      <c r="R7916" s="23">
        <v>2</v>
      </c>
      <c r="S7916" s="23">
        <v>0</v>
      </c>
      <c r="T7916" s="47">
        <v>11</v>
      </c>
      <c r="U7916" s="98" t="s">
        <v>111</v>
      </c>
      <c r="V7916" s="98" t="s">
        <v>3139</v>
      </c>
    </row>
    <row r="7917" spans="1:22">
      <c r="A7917" s="21">
        <f t="shared" si="244"/>
        <v>1017.3129591395309</v>
      </c>
      <c r="B7917" s="99">
        <v>44408</v>
      </c>
      <c r="C7917" s="23">
        <v>5514</v>
      </c>
      <c r="D7917" s="23">
        <v>9</v>
      </c>
      <c r="E7917" s="98" t="s">
        <v>49</v>
      </c>
      <c r="F7917" s="98" t="s">
        <v>53</v>
      </c>
      <c r="G7917" s="98" t="s">
        <v>4242</v>
      </c>
      <c r="H7917" s="98" t="s">
        <v>9126</v>
      </c>
      <c r="I7917" s="98" t="s">
        <v>6109</v>
      </c>
      <c r="J7917" s="99">
        <v>45135</v>
      </c>
      <c r="K7917" s="107">
        <v>5421600</v>
      </c>
      <c r="L7917" s="98" t="s">
        <v>9127</v>
      </c>
      <c r="M7917" s="23">
        <v>720</v>
      </c>
      <c r="N7917" s="23">
        <v>1</v>
      </c>
      <c r="O7917" s="107">
        <v>5421600</v>
      </c>
      <c r="P7917" s="23">
        <v>180</v>
      </c>
      <c r="Q7917" s="23">
        <v>2</v>
      </c>
      <c r="R7917" s="23">
        <v>2</v>
      </c>
      <c r="S7917" s="23">
        <v>0</v>
      </c>
      <c r="T7917" s="47">
        <v>5.4215999999999998</v>
      </c>
      <c r="U7917" s="98" t="s">
        <v>111</v>
      </c>
      <c r="V7917" s="98" t="s">
        <v>3139</v>
      </c>
    </row>
    <row r="7918" spans="1:22">
      <c r="A7918" s="21">
        <f t="shared" si="244"/>
        <v>1017.221403934099</v>
      </c>
      <c r="B7918" s="99">
        <v>44408</v>
      </c>
      <c r="C7918" s="23">
        <v>5515</v>
      </c>
      <c r="D7918" s="23">
        <v>9</v>
      </c>
      <c r="E7918" s="98" t="s">
        <v>49</v>
      </c>
      <c r="F7918" s="98" t="s">
        <v>53</v>
      </c>
      <c r="G7918" s="98" t="s">
        <v>4242</v>
      </c>
      <c r="H7918" s="98" t="s">
        <v>9126</v>
      </c>
      <c r="I7918" s="98" t="s">
        <v>6109</v>
      </c>
      <c r="J7918" s="99">
        <v>45501</v>
      </c>
      <c r="K7918" s="107">
        <v>15000000</v>
      </c>
      <c r="L7918" s="98" t="s">
        <v>9127</v>
      </c>
      <c r="M7918" s="23">
        <v>1080</v>
      </c>
      <c r="N7918" s="23">
        <v>1</v>
      </c>
      <c r="O7918" s="107">
        <v>15000000</v>
      </c>
      <c r="P7918" s="23">
        <v>180</v>
      </c>
      <c r="Q7918" s="23">
        <v>2</v>
      </c>
      <c r="R7918" s="23">
        <v>2</v>
      </c>
      <c r="S7918" s="23">
        <v>0</v>
      </c>
      <c r="T7918" s="47">
        <v>15</v>
      </c>
      <c r="U7918" s="98" t="s">
        <v>111</v>
      </c>
      <c r="V7918" s="98" t="s">
        <v>3139</v>
      </c>
    </row>
    <row r="7919" spans="1:22">
      <c r="A7919" s="21">
        <f t="shared" si="244"/>
        <v>1017.3639421717777</v>
      </c>
      <c r="B7919" s="99">
        <v>44408</v>
      </c>
      <c r="C7919" s="23">
        <v>5516</v>
      </c>
      <c r="D7919" s="23">
        <v>9</v>
      </c>
      <c r="E7919" s="98" t="s">
        <v>49</v>
      </c>
      <c r="F7919" s="98" t="s">
        <v>53</v>
      </c>
      <c r="G7919" s="98" t="s">
        <v>4242</v>
      </c>
      <c r="H7919" s="98" t="s">
        <v>9126</v>
      </c>
      <c r="I7919" s="98" t="s">
        <v>6109</v>
      </c>
      <c r="J7919" s="99">
        <v>45501</v>
      </c>
      <c r="K7919" s="107">
        <v>8000000</v>
      </c>
      <c r="L7919" s="98" t="s">
        <v>9127</v>
      </c>
      <c r="M7919" s="23">
        <v>1080</v>
      </c>
      <c r="N7919" s="23">
        <v>1</v>
      </c>
      <c r="O7919" s="107">
        <v>8000000</v>
      </c>
      <c r="P7919" s="23">
        <v>180</v>
      </c>
      <c r="Q7919" s="23">
        <v>2</v>
      </c>
      <c r="R7919" s="23">
        <v>2</v>
      </c>
      <c r="S7919" s="23">
        <v>0</v>
      </c>
      <c r="T7919" s="47">
        <v>8</v>
      </c>
      <c r="U7919" s="98" t="s">
        <v>111</v>
      </c>
      <c r="V7919" s="98" t="s">
        <v>3139</v>
      </c>
    </row>
    <row r="7920" spans="1:22">
      <c r="A7920" s="21">
        <f t="shared" si="244"/>
        <v>1017.4572470127872</v>
      </c>
      <c r="B7920" s="99">
        <v>44408</v>
      </c>
      <c r="C7920" s="23">
        <v>5517</v>
      </c>
      <c r="D7920" s="23">
        <v>9</v>
      </c>
      <c r="E7920" s="98" t="s">
        <v>49</v>
      </c>
      <c r="F7920" s="98" t="s">
        <v>53</v>
      </c>
      <c r="G7920" s="98" t="s">
        <v>4242</v>
      </c>
      <c r="H7920" s="98" t="s">
        <v>9126</v>
      </c>
      <c r="I7920" s="98" t="s">
        <v>6109</v>
      </c>
      <c r="J7920" s="99">
        <v>46231</v>
      </c>
      <c r="K7920" s="107">
        <v>25000000</v>
      </c>
      <c r="L7920" s="98" t="s">
        <v>9127</v>
      </c>
      <c r="M7920" s="23">
        <v>1800</v>
      </c>
      <c r="N7920" s="23">
        <v>1</v>
      </c>
      <c r="O7920" s="107">
        <v>25000000</v>
      </c>
      <c r="P7920" s="23">
        <v>30</v>
      </c>
      <c r="Q7920" s="23">
        <v>2</v>
      </c>
      <c r="R7920" s="23">
        <v>2</v>
      </c>
      <c r="S7920" s="23">
        <v>0</v>
      </c>
      <c r="T7920" s="47">
        <v>25</v>
      </c>
      <c r="U7920" s="98" t="s">
        <v>111</v>
      </c>
      <c r="V7920" s="98" t="s">
        <v>3139</v>
      </c>
    </row>
    <row r="7921" spans="1:22">
      <c r="A7921" s="21">
        <f t="shared" si="244"/>
        <v>1017.5375153058682</v>
      </c>
      <c r="B7921" s="99">
        <v>44408</v>
      </c>
      <c r="C7921" s="23">
        <v>5518</v>
      </c>
      <c r="D7921" s="23">
        <v>9</v>
      </c>
      <c r="E7921" s="98" t="s">
        <v>49</v>
      </c>
      <c r="F7921" s="98" t="s">
        <v>53</v>
      </c>
      <c r="G7921" s="98" t="s">
        <v>4242</v>
      </c>
      <c r="H7921" s="98" t="s">
        <v>9126</v>
      </c>
      <c r="I7921" s="98" t="s">
        <v>6109</v>
      </c>
      <c r="J7921" s="99">
        <v>46231</v>
      </c>
      <c r="K7921" s="107">
        <v>10300000</v>
      </c>
      <c r="L7921" s="98" t="s">
        <v>9127</v>
      </c>
      <c r="M7921" s="23">
        <v>1800</v>
      </c>
      <c r="N7921" s="23">
        <v>1</v>
      </c>
      <c r="O7921" s="107">
        <v>10300000</v>
      </c>
      <c r="P7921" s="23">
        <v>180</v>
      </c>
      <c r="Q7921" s="23">
        <v>2</v>
      </c>
      <c r="R7921" s="23">
        <v>2</v>
      </c>
      <c r="S7921" s="23">
        <v>0</v>
      </c>
      <c r="T7921" s="47">
        <v>10.3</v>
      </c>
      <c r="U7921" s="98" t="s">
        <v>111</v>
      </c>
      <c r="V7921" s="98" t="s">
        <v>3139</v>
      </c>
    </row>
    <row r="7922" spans="1:22">
      <c r="A7922" s="21">
        <f t="shared" si="244"/>
        <v>1017.6618005195442</v>
      </c>
      <c r="B7922" s="99">
        <v>44408</v>
      </c>
      <c r="C7922" s="23">
        <v>5519</v>
      </c>
      <c r="D7922" s="23">
        <v>9</v>
      </c>
      <c r="E7922" s="98" t="s">
        <v>49</v>
      </c>
      <c r="F7922" s="98" t="s">
        <v>53</v>
      </c>
      <c r="G7922" s="98" t="s">
        <v>4242</v>
      </c>
      <c r="H7922" s="98" t="s">
        <v>9126</v>
      </c>
      <c r="I7922" s="98" t="s">
        <v>6109</v>
      </c>
      <c r="J7922" s="99">
        <v>45501</v>
      </c>
      <c r="K7922" s="107">
        <v>15000000</v>
      </c>
      <c r="L7922" s="98" t="s">
        <v>9127</v>
      </c>
      <c r="M7922" s="23">
        <v>1080</v>
      </c>
      <c r="N7922" s="23">
        <v>1</v>
      </c>
      <c r="O7922" s="107">
        <v>15000000</v>
      </c>
      <c r="P7922" s="23">
        <v>180</v>
      </c>
      <c r="Q7922" s="23">
        <v>2</v>
      </c>
      <c r="R7922" s="23">
        <v>2</v>
      </c>
      <c r="S7922" s="23">
        <v>0</v>
      </c>
      <c r="T7922" s="47">
        <v>15</v>
      </c>
      <c r="U7922" s="98" t="s">
        <v>111</v>
      </c>
      <c r="V7922" s="98" t="s">
        <v>3139</v>
      </c>
    </row>
    <row r="7923" spans="1:22">
      <c r="A7923" s="21">
        <f t="shared" si="244"/>
        <v>1017.7264879700392</v>
      </c>
      <c r="B7923" s="99">
        <v>44408</v>
      </c>
      <c r="C7923" s="23">
        <v>5520</v>
      </c>
      <c r="D7923" s="23">
        <v>9</v>
      </c>
      <c r="E7923" s="98" t="s">
        <v>49</v>
      </c>
      <c r="F7923" s="98" t="s">
        <v>53</v>
      </c>
      <c r="G7923" s="98" t="s">
        <v>4242</v>
      </c>
      <c r="H7923" s="98" t="s">
        <v>9126</v>
      </c>
      <c r="I7923" s="98" t="s">
        <v>6109</v>
      </c>
      <c r="J7923" s="99">
        <v>46231</v>
      </c>
      <c r="K7923" s="107">
        <v>25000000</v>
      </c>
      <c r="L7923" s="98" t="s">
        <v>9127</v>
      </c>
      <c r="M7923" s="23">
        <v>1800</v>
      </c>
      <c r="N7923" s="23">
        <v>1</v>
      </c>
      <c r="O7923" s="107">
        <v>25000000</v>
      </c>
      <c r="P7923" s="23">
        <v>180</v>
      </c>
      <c r="Q7923" s="23">
        <v>2</v>
      </c>
      <c r="R7923" s="23">
        <v>2</v>
      </c>
      <c r="S7923" s="23">
        <v>0</v>
      </c>
      <c r="T7923" s="47">
        <v>25.008348000000002</v>
      </c>
      <c r="U7923" s="98" t="s">
        <v>111</v>
      </c>
      <c r="V7923" s="98" t="s">
        <v>3139</v>
      </c>
    </row>
    <row r="7924" spans="1:22">
      <c r="A7924" s="21">
        <f t="shared" si="244"/>
        <v>1017.8312246321819</v>
      </c>
      <c r="B7924" s="99">
        <v>44408</v>
      </c>
      <c r="C7924" s="23">
        <v>5521</v>
      </c>
      <c r="D7924" s="23">
        <v>9</v>
      </c>
      <c r="E7924" s="98" t="s">
        <v>49</v>
      </c>
      <c r="F7924" s="98" t="s">
        <v>53</v>
      </c>
      <c r="G7924" s="98" t="s">
        <v>4242</v>
      </c>
      <c r="H7924" s="98" t="s">
        <v>9126</v>
      </c>
      <c r="I7924" s="98" t="s">
        <v>6114</v>
      </c>
      <c r="J7924" s="99">
        <v>45867</v>
      </c>
      <c r="K7924" s="107">
        <v>10000000</v>
      </c>
      <c r="L7924" s="98" t="s">
        <v>9127</v>
      </c>
      <c r="M7924" s="23">
        <v>1440</v>
      </c>
      <c r="N7924" s="23">
        <v>1</v>
      </c>
      <c r="O7924" s="107">
        <v>10000000</v>
      </c>
      <c r="P7924" s="23">
        <v>180</v>
      </c>
      <c r="Q7924" s="23">
        <v>2</v>
      </c>
      <c r="R7924" s="23">
        <v>2</v>
      </c>
      <c r="S7924" s="23">
        <v>0</v>
      </c>
      <c r="T7924" s="47">
        <v>10</v>
      </c>
      <c r="U7924" s="98" t="s">
        <v>111</v>
      </c>
      <c r="V7924" s="98" t="s">
        <v>3139</v>
      </c>
    </row>
    <row r="7925" spans="1:22">
      <c r="A7925" s="21">
        <f t="shared" si="244"/>
        <v>1017.8856996513239</v>
      </c>
      <c r="B7925" s="99">
        <v>44408</v>
      </c>
      <c r="C7925" s="23">
        <v>5522</v>
      </c>
      <c r="D7925" s="23">
        <v>9</v>
      </c>
      <c r="E7925" s="98" t="s">
        <v>49</v>
      </c>
      <c r="F7925" s="98" t="s">
        <v>53</v>
      </c>
      <c r="G7925" s="98" t="s">
        <v>4242</v>
      </c>
      <c r="H7925" s="98" t="s">
        <v>9126</v>
      </c>
      <c r="I7925" s="98" t="s">
        <v>6114</v>
      </c>
      <c r="J7925" s="99">
        <v>45502</v>
      </c>
      <c r="K7925" s="107">
        <v>21000000</v>
      </c>
      <c r="L7925" s="98" t="s">
        <v>9127</v>
      </c>
      <c r="M7925" s="23">
        <v>1080</v>
      </c>
      <c r="N7925" s="23">
        <v>1</v>
      </c>
      <c r="O7925" s="107">
        <v>21000000</v>
      </c>
      <c r="P7925" s="23">
        <v>180</v>
      </c>
      <c r="Q7925" s="23">
        <v>2</v>
      </c>
      <c r="R7925" s="23">
        <v>2</v>
      </c>
      <c r="S7925" s="23">
        <v>0</v>
      </c>
      <c r="T7925" s="47">
        <v>21</v>
      </c>
      <c r="U7925" s="98" t="s">
        <v>111</v>
      </c>
      <c r="V7925" s="98" t="s">
        <v>3139</v>
      </c>
    </row>
    <row r="7926" spans="1:22">
      <c r="A7926" s="21">
        <f t="shared" si="244"/>
        <v>1017.9401816392542</v>
      </c>
      <c r="B7926" s="99">
        <v>44408</v>
      </c>
      <c r="C7926" s="23">
        <v>5523</v>
      </c>
      <c r="D7926" s="23">
        <v>9</v>
      </c>
      <c r="E7926" s="98" t="s">
        <v>49</v>
      </c>
      <c r="F7926" s="98" t="s">
        <v>53</v>
      </c>
      <c r="G7926" s="98" t="s">
        <v>4242</v>
      </c>
      <c r="H7926" s="98" t="s">
        <v>9126</v>
      </c>
      <c r="I7926" s="98" t="s">
        <v>6114</v>
      </c>
      <c r="J7926" s="99">
        <v>46232</v>
      </c>
      <c r="K7926" s="107">
        <v>15000000</v>
      </c>
      <c r="L7926" s="98" t="s">
        <v>9127</v>
      </c>
      <c r="M7926" s="23">
        <v>1800</v>
      </c>
      <c r="N7926" s="23">
        <v>1</v>
      </c>
      <c r="O7926" s="107">
        <v>15000000</v>
      </c>
      <c r="P7926" s="23">
        <v>180</v>
      </c>
      <c r="Q7926" s="23">
        <v>2</v>
      </c>
      <c r="R7926" s="23">
        <v>2</v>
      </c>
      <c r="S7926" s="23">
        <v>0</v>
      </c>
      <c r="T7926" s="47">
        <v>15</v>
      </c>
      <c r="U7926" s="98" t="s">
        <v>111</v>
      </c>
      <c r="V7926" s="98" t="s">
        <v>3139</v>
      </c>
    </row>
    <row r="7927" spans="1:22">
      <c r="A7927" s="21">
        <f t="shared" si="244"/>
        <v>1017.9790635865024</v>
      </c>
      <c r="B7927" s="99">
        <v>44408</v>
      </c>
      <c r="C7927" s="23">
        <v>5524</v>
      </c>
      <c r="D7927" s="23">
        <v>9</v>
      </c>
      <c r="E7927" s="98" t="s">
        <v>49</v>
      </c>
      <c r="F7927" s="98" t="s">
        <v>53</v>
      </c>
      <c r="G7927" s="98" t="s">
        <v>4242</v>
      </c>
      <c r="H7927" s="98" t="s">
        <v>9126</v>
      </c>
      <c r="I7927" s="98" t="s">
        <v>6114</v>
      </c>
      <c r="J7927" s="99">
        <v>46232</v>
      </c>
      <c r="K7927" s="107">
        <v>14000000</v>
      </c>
      <c r="L7927" s="98" t="s">
        <v>9127</v>
      </c>
      <c r="M7927" s="23">
        <v>1800</v>
      </c>
      <c r="N7927" s="23">
        <v>1</v>
      </c>
      <c r="O7927" s="107">
        <v>14000000</v>
      </c>
      <c r="P7927" s="23">
        <v>180</v>
      </c>
      <c r="Q7927" s="23">
        <v>2</v>
      </c>
      <c r="R7927" s="23">
        <v>2</v>
      </c>
      <c r="S7927" s="23">
        <v>0</v>
      </c>
      <c r="T7927" s="47">
        <v>14</v>
      </c>
      <c r="U7927" s="98" t="s">
        <v>111</v>
      </c>
      <c r="V7927" s="98" t="s">
        <v>3139</v>
      </c>
    </row>
    <row r="7928" spans="1:22">
      <c r="A7928" s="21">
        <f t="shared" si="244"/>
        <v>1018.0179505077748</v>
      </c>
      <c r="B7928" s="99">
        <v>44408</v>
      </c>
      <c r="C7928" s="23">
        <v>5525</v>
      </c>
      <c r="D7928" s="23">
        <v>9</v>
      </c>
      <c r="E7928" s="98" t="s">
        <v>49</v>
      </c>
      <c r="F7928" s="98" t="s">
        <v>53</v>
      </c>
      <c r="G7928" s="98" t="s">
        <v>4242</v>
      </c>
      <c r="H7928" s="98" t="s">
        <v>9126</v>
      </c>
      <c r="I7928" s="98" t="s">
        <v>6114</v>
      </c>
      <c r="J7928" s="99">
        <v>45502</v>
      </c>
      <c r="K7928" s="107">
        <v>10000000</v>
      </c>
      <c r="L7928" s="98" t="s">
        <v>9127</v>
      </c>
      <c r="M7928" s="23">
        <v>1080</v>
      </c>
      <c r="N7928" s="23">
        <v>1</v>
      </c>
      <c r="O7928" s="107">
        <v>10000000</v>
      </c>
      <c r="P7928" s="23">
        <v>180</v>
      </c>
      <c r="Q7928" s="23">
        <v>2</v>
      </c>
      <c r="R7928" s="23">
        <v>2</v>
      </c>
      <c r="S7928" s="23">
        <v>0</v>
      </c>
      <c r="T7928" s="47">
        <v>10</v>
      </c>
      <c r="U7928" s="98" t="s">
        <v>111</v>
      </c>
      <c r="V7928" s="98" t="s">
        <v>3139</v>
      </c>
    </row>
    <row r="7929" spans="1:22">
      <c r="A7929" s="21">
        <f t="shared" si="244"/>
        <v>1018.1475421606477</v>
      </c>
      <c r="B7929" s="99">
        <v>44408</v>
      </c>
      <c r="C7929" s="23">
        <v>5526</v>
      </c>
      <c r="D7929" s="23">
        <v>9</v>
      </c>
      <c r="E7929" s="98" t="s">
        <v>49</v>
      </c>
      <c r="F7929" s="98" t="s">
        <v>53</v>
      </c>
      <c r="G7929" s="98" t="s">
        <v>4242</v>
      </c>
      <c r="H7929" s="98" t="s">
        <v>9126</v>
      </c>
      <c r="I7929" s="98" t="s">
        <v>6114</v>
      </c>
      <c r="J7929" s="99">
        <v>45502</v>
      </c>
      <c r="K7929" s="107">
        <v>5000000</v>
      </c>
      <c r="L7929" s="98" t="s">
        <v>9127</v>
      </c>
      <c r="M7929" s="23">
        <v>1080</v>
      </c>
      <c r="N7929" s="23">
        <v>1</v>
      </c>
      <c r="O7929" s="107">
        <v>5000000</v>
      </c>
      <c r="P7929" s="23">
        <v>30</v>
      </c>
      <c r="Q7929" s="23">
        <v>2</v>
      </c>
      <c r="R7929" s="23">
        <v>2</v>
      </c>
      <c r="S7929" s="23">
        <v>0</v>
      </c>
      <c r="T7929" s="47">
        <v>5</v>
      </c>
      <c r="U7929" s="98" t="s">
        <v>111</v>
      </c>
      <c r="V7929" s="98" t="s">
        <v>3139</v>
      </c>
    </row>
    <row r="7930" spans="1:22">
      <c r="A7930" s="21">
        <f t="shared" si="244"/>
        <v>1018.2731846759555</v>
      </c>
      <c r="B7930" s="99">
        <v>44408</v>
      </c>
      <c r="C7930" s="23">
        <v>5527</v>
      </c>
      <c r="D7930" s="23">
        <v>9</v>
      </c>
      <c r="E7930" s="98" t="s">
        <v>49</v>
      </c>
      <c r="F7930" s="98" t="s">
        <v>53</v>
      </c>
      <c r="G7930" s="98" t="s">
        <v>4242</v>
      </c>
      <c r="H7930" s="98" t="s">
        <v>9126</v>
      </c>
      <c r="I7930" s="98" t="s">
        <v>6114</v>
      </c>
      <c r="J7930" s="99">
        <v>46232</v>
      </c>
      <c r="K7930" s="107">
        <v>6000000</v>
      </c>
      <c r="L7930" s="98" t="s">
        <v>9127</v>
      </c>
      <c r="M7930" s="23">
        <v>1800</v>
      </c>
      <c r="N7930" s="23">
        <v>1</v>
      </c>
      <c r="O7930" s="107">
        <v>6000000</v>
      </c>
      <c r="P7930" s="23">
        <v>180</v>
      </c>
      <c r="Q7930" s="23">
        <v>2</v>
      </c>
      <c r="R7930" s="23">
        <v>2</v>
      </c>
      <c r="S7930" s="23">
        <v>0</v>
      </c>
      <c r="T7930" s="47">
        <v>6</v>
      </c>
      <c r="U7930" s="98" t="s">
        <v>111</v>
      </c>
      <c r="V7930" s="98" t="s">
        <v>3139</v>
      </c>
    </row>
    <row r="7931" spans="1:22">
      <c r="A7931" s="21">
        <f t="shared" si="244"/>
        <v>1018.2976535495228</v>
      </c>
      <c r="B7931" s="99">
        <v>44408</v>
      </c>
      <c r="C7931" s="23">
        <v>5528</v>
      </c>
      <c r="D7931" s="23">
        <v>9</v>
      </c>
      <c r="E7931" s="98" t="s">
        <v>49</v>
      </c>
      <c r="F7931" s="98" t="s">
        <v>53</v>
      </c>
      <c r="G7931" s="98" t="s">
        <v>4242</v>
      </c>
      <c r="H7931" s="98" t="s">
        <v>9126</v>
      </c>
      <c r="I7931" s="98" t="s">
        <v>6114</v>
      </c>
      <c r="J7931" s="99">
        <v>46232</v>
      </c>
      <c r="K7931" s="107">
        <v>15000000</v>
      </c>
      <c r="L7931" s="98" t="s">
        <v>9127</v>
      </c>
      <c r="M7931" s="23">
        <v>1800</v>
      </c>
      <c r="N7931" s="23">
        <v>1</v>
      </c>
      <c r="O7931" s="107">
        <v>15000000</v>
      </c>
      <c r="P7931" s="23">
        <v>180</v>
      </c>
      <c r="Q7931" s="23">
        <v>2</v>
      </c>
      <c r="R7931" s="23">
        <v>2</v>
      </c>
      <c r="S7931" s="23">
        <v>0</v>
      </c>
      <c r="T7931" s="47">
        <v>15</v>
      </c>
      <c r="U7931" s="98" t="s">
        <v>111</v>
      </c>
      <c r="V7931" s="98" t="s">
        <v>3139</v>
      </c>
    </row>
    <row r="7932" spans="1:22">
      <c r="A7932" s="21">
        <f t="shared" si="244"/>
        <v>1018.322125553303</v>
      </c>
      <c r="B7932" s="99">
        <v>44408</v>
      </c>
      <c r="C7932" s="23">
        <v>5529</v>
      </c>
      <c r="D7932" s="23">
        <v>9</v>
      </c>
      <c r="E7932" s="98" t="s">
        <v>49</v>
      </c>
      <c r="F7932" s="98" t="s">
        <v>53</v>
      </c>
      <c r="G7932" s="98" t="s">
        <v>4242</v>
      </c>
      <c r="H7932" s="98" t="s">
        <v>9126</v>
      </c>
      <c r="I7932" s="98" t="s">
        <v>6032</v>
      </c>
      <c r="J7932" s="99">
        <v>46233</v>
      </c>
      <c r="K7932" s="107">
        <v>40000000</v>
      </c>
      <c r="L7932" s="98" t="s">
        <v>9127</v>
      </c>
      <c r="M7932" s="23">
        <v>1800</v>
      </c>
      <c r="N7932" s="23">
        <v>1</v>
      </c>
      <c r="O7932" s="107">
        <v>40000000</v>
      </c>
      <c r="P7932" s="23">
        <v>180</v>
      </c>
      <c r="Q7932" s="23">
        <v>2</v>
      </c>
      <c r="R7932" s="23">
        <v>2</v>
      </c>
      <c r="S7932" s="23">
        <v>0</v>
      </c>
      <c r="T7932" s="47">
        <v>40</v>
      </c>
      <c r="U7932" s="98" t="s">
        <v>111</v>
      </c>
      <c r="V7932" s="98" t="s">
        <v>3139</v>
      </c>
    </row>
    <row r="7933" spans="1:22">
      <c r="A7933" s="21">
        <f t="shared" si="244"/>
        <v>1018.3894560030348</v>
      </c>
      <c r="B7933" s="99">
        <v>44408</v>
      </c>
      <c r="C7933" s="23">
        <v>5530</v>
      </c>
      <c r="D7933" s="23">
        <v>9</v>
      </c>
      <c r="E7933" s="98" t="s">
        <v>49</v>
      </c>
      <c r="F7933" s="98" t="s">
        <v>53</v>
      </c>
      <c r="G7933" s="98" t="s">
        <v>4242</v>
      </c>
      <c r="H7933" s="98" t="s">
        <v>9126</v>
      </c>
      <c r="I7933" s="98" t="s">
        <v>6032</v>
      </c>
      <c r="J7933" s="99">
        <v>46233</v>
      </c>
      <c r="K7933" s="107">
        <v>12000000</v>
      </c>
      <c r="L7933" s="98" t="s">
        <v>9127</v>
      </c>
      <c r="M7933" s="23">
        <v>1800</v>
      </c>
      <c r="N7933" s="23">
        <v>1</v>
      </c>
      <c r="O7933" s="107">
        <v>12000000</v>
      </c>
      <c r="P7933" s="23">
        <v>30</v>
      </c>
      <c r="Q7933" s="23">
        <v>2</v>
      </c>
      <c r="R7933" s="23">
        <v>2</v>
      </c>
      <c r="S7933" s="23">
        <v>0</v>
      </c>
      <c r="T7933" s="47">
        <v>12</v>
      </c>
      <c r="U7933" s="98" t="s">
        <v>111</v>
      </c>
      <c r="V7933" s="98" t="s">
        <v>3139</v>
      </c>
    </row>
    <row r="7934" spans="1:22">
      <c r="A7934" s="21">
        <f t="shared" si="244"/>
        <v>1018.4101019613312</v>
      </c>
      <c r="B7934" s="99">
        <v>44408</v>
      </c>
      <c r="C7934" s="23">
        <v>5531</v>
      </c>
      <c r="D7934" s="23">
        <v>9</v>
      </c>
      <c r="E7934" s="98" t="s">
        <v>49</v>
      </c>
      <c r="F7934" s="98" t="s">
        <v>53</v>
      </c>
      <c r="G7934" s="98" t="s">
        <v>4242</v>
      </c>
      <c r="H7934" s="98" t="s">
        <v>9126</v>
      </c>
      <c r="I7934" s="98" t="s">
        <v>6032</v>
      </c>
      <c r="J7934" s="99">
        <v>46233</v>
      </c>
      <c r="K7934" s="107">
        <v>20000000</v>
      </c>
      <c r="L7934" s="98" t="s">
        <v>9127</v>
      </c>
      <c r="M7934" s="23">
        <v>1800</v>
      </c>
      <c r="N7934" s="23">
        <v>1</v>
      </c>
      <c r="O7934" s="107">
        <v>20000000</v>
      </c>
      <c r="P7934" s="23">
        <v>30</v>
      </c>
      <c r="Q7934" s="23">
        <v>2</v>
      </c>
      <c r="R7934" s="23">
        <v>2</v>
      </c>
      <c r="S7934" s="23">
        <v>0</v>
      </c>
      <c r="T7934" s="47">
        <v>20</v>
      </c>
      <c r="U7934" s="98" t="s">
        <v>111</v>
      </c>
      <c r="V7934" s="98" t="s">
        <v>3139</v>
      </c>
    </row>
    <row r="7935" spans="1:22">
      <c r="A7935" s="21">
        <f t="shared" si="244"/>
        <v>1018.4294712976445</v>
      </c>
      <c r="B7935" s="99">
        <v>44408</v>
      </c>
      <c r="C7935" s="23">
        <v>5532</v>
      </c>
      <c r="D7935" s="23">
        <v>9</v>
      </c>
      <c r="E7935" s="98" t="s">
        <v>49</v>
      </c>
      <c r="F7935" s="98" t="s">
        <v>53</v>
      </c>
      <c r="G7935" s="98" t="s">
        <v>4242</v>
      </c>
      <c r="H7935" s="98" t="s">
        <v>9126</v>
      </c>
      <c r="I7935" s="98" t="s">
        <v>6032</v>
      </c>
      <c r="J7935" s="99">
        <v>46233</v>
      </c>
      <c r="K7935" s="107">
        <v>20000000</v>
      </c>
      <c r="L7935" s="98" t="s">
        <v>9127</v>
      </c>
      <c r="M7935" s="23">
        <v>1800</v>
      </c>
      <c r="N7935" s="23">
        <v>1</v>
      </c>
      <c r="O7935" s="107">
        <v>20000000</v>
      </c>
      <c r="P7935" s="23">
        <v>180</v>
      </c>
      <c r="Q7935" s="23">
        <v>2</v>
      </c>
      <c r="R7935" s="23">
        <v>2</v>
      </c>
      <c r="S7935" s="23">
        <v>0</v>
      </c>
      <c r="T7935" s="47">
        <v>20</v>
      </c>
      <c r="U7935" s="98" t="s">
        <v>111</v>
      </c>
      <c r="V7935" s="98" t="s">
        <v>3139</v>
      </c>
    </row>
    <row r="7936" spans="1:22">
      <c r="A7936" s="21">
        <f t="shared" si="244"/>
        <v>1018.4435981329134</v>
      </c>
      <c r="B7936" s="99">
        <v>44408</v>
      </c>
      <c r="C7936" s="23">
        <v>5533</v>
      </c>
      <c r="D7936" s="23">
        <v>9</v>
      </c>
      <c r="E7936" s="98" t="s">
        <v>49</v>
      </c>
      <c r="F7936" s="98" t="s">
        <v>53</v>
      </c>
      <c r="G7936" s="98" t="s">
        <v>4242</v>
      </c>
      <c r="H7936" s="98" t="s">
        <v>9126</v>
      </c>
      <c r="I7936" s="98" t="s">
        <v>6032</v>
      </c>
      <c r="J7936" s="99">
        <v>46233</v>
      </c>
      <c r="K7936" s="107">
        <v>10000000</v>
      </c>
      <c r="L7936" s="98" t="s">
        <v>9127</v>
      </c>
      <c r="M7936" s="23">
        <v>1800</v>
      </c>
      <c r="N7936" s="23">
        <v>1</v>
      </c>
      <c r="O7936" s="107">
        <v>10000000</v>
      </c>
      <c r="P7936" s="23">
        <v>180</v>
      </c>
      <c r="Q7936" s="23">
        <v>2</v>
      </c>
      <c r="R7936" s="23">
        <v>2</v>
      </c>
      <c r="S7936" s="23">
        <v>0</v>
      </c>
      <c r="T7936" s="47">
        <v>10</v>
      </c>
      <c r="U7936" s="98" t="s">
        <v>111</v>
      </c>
      <c r="V7936" s="98" t="s">
        <v>3139</v>
      </c>
    </row>
    <row r="7937" spans="1:22">
      <c r="A7937" s="21">
        <f t="shared" si="244"/>
        <v>1018.5511129849197</v>
      </c>
      <c r="B7937" s="99">
        <v>44408</v>
      </c>
      <c r="C7937" s="23">
        <v>5534</v>
      </c>
      <c r="D7937" s="23">
        <v>9</v>
      </c>
      <c r="E7937" s="98" t="s">
        <v>49</v>
      </c>
      <c r="F7937" s="98" t="s">
        <v>53</v>
      </c>
      <c r="G7937" s="98" t="s">
        <v>4242</v>
      </c>
      <c r="H7937" s="98" t="s">
        <v>9126</v>
      </c>
      <c r="I7937" s="98" t="s">
        <v>6032</v>
      </c>
      <c r="J7937" s="99">
        <v>46233</v>
      </c>
      <c r="K7937" s="107">
        <v>30000000</v>
      </c>
      <c r="L7937" s="98" t="s">
        <v>9127</v>
      </c>
      <c r="M7937" s="23">
        <v>1800</v>
      </c>
      <c r="N7937" s="23">
        <v>1</v>
      </c>
      <c r="O7937" s="107">
        <v>30000000</v>
      </c>
      <c r="P7937" s="23">
        <v>180</v>
      </c>
      <c r="Q7937" s="23">
        <v>2</v>
      </c>
      <c r="R7937" s="23">
        <v>2</v>
      </c>
      <c r="S7937" s="23">
        <v>0</v>
      </c>
      <c r="T7937" s="47">
        <v>30</v>
      </c>
      <c r="U7937" s="98" t="s">
        <v>111</v>
      </c>
      <c r="V7937" s="98" t="s">
        <v>3139</v>
      </c>
    </row>
    <row r="7938" spans="1:22">
      <c r="A7938" s="21">
        <f t="shared" si="244"/>
        <v>1018.654675875157</v>
      </c>
      <c r="B7938" s="99">
        <v>44408</v>
      </c>
      <c r="C7938" s="23">
        <v>5535</v>
      </c>
      <c r="D7938" s="23">
        <v>9</v>
      </c>
      <c r="E7938" s="98" t="s">
        <v>49</v>
      </c>
      <c r="F7938" s="98" t="s">
        <v>53</v>
      </c>
      <c r="G7938" s="98" t="s">
        <v>4242</v>
      </c>
      <c r="H7938" s="98" t="s">
        <v>9126</v>
      </c>
      <c r="I7938" s="98" t="s">
        <v>6032</v>
      </c>
      <c r="J7938" s="99">
        <v>46233</v>
      </c>
      <c r="K7938" s="107">
        <v>16000000</v>
      </c>
      <c r="L7938" s="98" t="s">
        <v>9127</v>
      </c>
      <c r="M7938" s="23">
        <v>1800</v>
      </c>
      <c r="N7938" s="23">
        <v>1</v>
      </c>
      <c r="O7938" s="107">
        <v>16000000</v>
      </c>
      <c r="P7938" s="23">
        <v>180</v>
      </c>
      <c r="Q7938" s="23">
        <v>2</v>
      </c>
      <c r="R7938" s="23">
        <v>2</v>
      </c>
      <c r="S7938" s="23">
        <v>0</v>
      </c>
      <c r="T7938" s="47">
        <v>16</v>
      </c>
      <c r="U7938" s="98" t="s">
        <v>111</v>
      </c>
      <c r="V7938" s="98" t="s">
        <v>3139</v>
      </c>
    </row>
    <row r="7939" spans="1:22">
      <c r="A7939" s="21">
        <f t="shared" si="244"/>
        <v>1018.6206032994726</v>
      </c>
      <c r="B7939" s="99">
        <v>44408</v>
      </c>
      <c r="C7939" s="23">
        <v>5536</v>
      </c>
      <c r="D7939" s="23">
        <v>9</v>
      </c>
      <c r="E7939" s="98" t="s">
        <v>49</v>
      </c>
      <c r="F7939" s="98" t="s">
        <v>53</v>
      </c>
      <c r="G7939" s="98" t="s">
        <v>4242</v>
      </c>
      <c r="H7939" s="98" t="s">
        <v>9126</v>
      </c>
      <c r="I7939" s="98" t="s">
        <v>6032</v>
      </c>
      <c r="J7939" s="99">
        <v>46233</v>
      </c>
      <c r="K7939" s="107">
        <v>20000000</v>
      </c>
      <c r="L7939" s="98" t="s">
        <v>9127</v>
      </c>
      <c r="M7939" s="23">
        <v>1800</v>
      </c>
      <c r="N7939" s="23">
        <v>1</v>
      </c>
      <c r="O7939" s="107">
        <v>20000000</v>
      </c>
      <c r="P7939" s="23">
        <v>180</v>
      </c>
      <c r="Q7939" s="23">
        <v>2</v>
      </c>
      <c r="R7939" s="23">
        <v>2</v>
      </c>
      <c r="S7939" s="23">
        <v>0</v>
      </c>
      <c r="T7939" s="47">
        <v>20</v>
      </c>
      <c r="U7939" s="98" t="s">
        <v>111</v>
      </c>
      <c r="V7939" s="98" t="s">
        <v>3139</v>
      </c>
    </row>
    <row r="7940" spans="1:22">
      <c r="A7940" s="21">
        <f t="shared" si="244"/>
        <v>1018.6320681329508</v>
      </c>
      <c r="B7940" s="99">
        <v>44408</v>
      </c>
      <c r="C7940" s="23">
        <v>5537</v>
      </c>
      <c r="D7940" s="23">
        <v>9</v>
      </c>
      <c r="E7940" s="98" t="s">
        <v>49</v>
      </c>
      <c r="F7940" s="98" t="s">
        <v>53</v>
      </c>
      <c r="G7940" s="98" t="s">
        <v>4242</v>
      </c>
      <c r="H7940" s="98" t="s">
        <v>9126</v>
      </c>
      <c r="I7940" s="98" t="s">
        <v>6032</v>
      </c>
      <c r="J7940" s="99">
        <v>45868</v>
      </c>
      <c r="K7940" s="107">
        <v>15000000</v>
      </c>
      <c r="L7940" s="98" t="s">
        <v>9127</v>
      </c>
      <c r="M7940" s="23">
        <v>1440</v>
      </c>
      <c r="N7940" s="23">
        <v>1</v>
      </c>
      <c r="O7940" s="107">
        <v>15000000</v>
      </c>
      <c r="P7940" s="23">
        <v>180</v>
      </c>
      <c r="Q7940" s="23">
        <v>2</v>
      </c>
      <c r="R7940" s="23">
        <v>2</v>
      </c>
      <c r="S7940" s="23">
        <v>0</v>
      </c>
      <c r="T7940" s="47">
        <v>15</v>
      </c>
      <c r="U7940" s="98" t="s">
        <v>111</v>
      </c>
      <c r="V7940" s="98" t="s">
        <v>3139</v>
      </c>
    </row>
    <row r="7941" spans="1:22">
      <c r="A7941" s="21">
        <f t="shared" si="244"/>
        <v>1018.7369206426263</v>
      </c>
      <c r="B7941" s="99">
        <v>44408</v>
      </c>
      <c r="C7941" s="23">
        <v>5538</v>
      </c>
      <c r="D7941" s="23">
        <v>9</v>
      </c>
      <c r="E7941" s="98" t="s">
        <v>49</v>
      </c>
      <c r="F7941" s="98" t="s">
        <v>53</v>
      </c>
      <c r="G7941" s="98" t="s">
        <v>4242</v>
      </c>
      <c r="H7941" s="98" t="s">
        <v>9126</v>
      </c>
      <c r="I7941" s="98" t="s">
        <v>6032</v>
      </c>
      <c r="J7941" s="99">
        <v>46233</v>
      </c>
      <c r="K7941" s="107">
        <v>13000000</v>
      </c>
      <c r="L7941" s="98" t="s">
        <v>9127</v>
      </c>
      <c r="M7941" s="23">
        <v>1800</v>
      </c>
      <c r="N7941" s="23">
        <v>1</v>
      </c>
      <c r="O7941" s="107">
        <v>13000000</v>
      </c>
      <c r="P7941" s="23">
        <v>180</v>
      </c>
      <c r="Q7941" s="23">
        <v>2</v>
      </c>
      <c r="R7941" s="23">
        <v>2</v>
      </c>
      <c r="S7941" s="23">
        <v>0</v>
      </c>
      <c r="T7941" s="47">
        <v>13</v>
      </c>
      <c r="U7941" s="98" t="s">
        <v>111</v>
      </c>
      <c r="V7941" s="98" t="s">
        <v>3139</v>
      </c>
    </row>
    <row r="7942" spans="1:22">
      <c r="A7942" s="21">
        <f t="shared" si="244"/>
        <v>1018.7471210930091</v>
      </c>
      <c r="B7942" s="99">
        <v>44408</v>
      </c>
      <c r="C7942" s="23">
        <v>5539</v>
      </c>
      <c r="D7942" s="23">
        <v>9</v>
      </c>
      <c r="E7942" s="98" t="s">
        <v>49</v>
      </c>
      <c r="F7942" s="98" t="s">
        <v>53</v>
      </c>
      <c r="G7942" s="98" t="s">
        <v>4242</v>
      </c>
      <c r="H7942" s="98" t="s">
        <v>9126</v>
      </c>
      <c r="I7942" s="98" t="s">
        <v>6032</v>
      </c>
      <c r="J7942" s="99">
        <v>46233</v>
      </c>
      <c r="K7942" s="107">
        <v>10000000</v>
      </c>
      <c r="L7942" s="98" t="s">
        <v>9127</v>
      </c>
      <c r="M7942" s="23">
        <v>1800</v>
      </c>
      <c r="N7942" s="23">
        <v>1</v>
      </c>
      <c r="O7942" s="107">
        <v>10000000</v>
      </c>
      <c r="P7942" s="23">
        <v>180</v>
      </c>
      <c r="Q7942" s="23">
        <v>2</v>
      </c>
      <c r="R7942" s="23">
        <v>2</v>
      </c>
      <c r="S7942" s="23">
        <v>0</v>
      </c>
      <c r="T7942" s="47">
        <v>10</v>
      </c>
      <c r="U7942" s="98" t="s">
        <v>111</v>
      </c>
      <c r="V7942" s="98" t="s">
        <v>3139</v>
      </c>
    </row>
    <row r="7943" spans="1:22">
      <c r="A7943" s="21">
        <f t="shared" si="244"/>
        <v>1018.8507090578412</v>
      </c>
      <c r="B7943" s="99">
        <v>44408</v>
      </c>
      <c r="C7943" s="23">
        <v>5540</v>
      </c>
      <c r="D7943" s="23">
        <v>9</v>
      </c>
      <c r="E7943" s="98" t="s">
        <v>49</v>
      </c>
      <c r="F7943" s="98" t="s">
        <v>53</v>
      </c>
      <c r="G7943" s="98" t="s">
        <v>4242</v>
      </c>
      <c r="H7943" s="98" t="s">
        <v>9126</v>
      </c>
      <c r="I7943" s="98" t="s">
        <v>6032</v>
      </c>
      <c r="J7943" s="99">
        <v>45868</v>
      </c>
      <c r="K7943" s="107">
        <v>15000000</v>
      </c>
      <c r="L7943" s="98" t="s">
        <v>9127</v>
      </c>
      <c r="M7943" s="23">
        <v>1440</v>
      </c>
      <c r="N7943" s="23">
        <v>1</v>
      </c>
      <c r="O7943" s="107">
        <v>15000000</v>
      </c>
      <c r="P7943" s="23">
        <v>180</v>
      </c>
      <c r="Q7943" s="23">
        <v>2</v>
      </c>
      <c r="R7943" s="23">
        <v>2</v>
      </c>
      <c r="S7943" s="23">
        <v>0</v>
      </c>
      <c r="T7943" s="47">
        <v>15</v>
      </c>
      <c r="U7943" s="98" t="s">
        <v>111</v>
      </c>
      <c r="V7943" s="98" t="s">
        <v>3139</v>
      </c>
    </row>
    <row r="7944" spans="1:22">
      <c r="A7944" s="21">
        <f t="shared" si="244"/>
        <v>1018.9520076006399</v>
      </c>
      <c r="B7944" s="99">
        <v>44408</v>
      </c>
      <c r="C7944" s="23">
        <v>5541</v>
      </c>
      <c r="D7944" s="23">
        <v>9</v>
      </c>
      <c r="E7944" s="98" t="s">
        <v>49</v>
      </c>
      <c r="F7944" s="98" t="s">
        <v>53</v>
      </c>
      <c r="G7944" s="98" t="s">
        <v>4242</v>
      </c>
      <c r="H7944" s="98" t="s">
        <v>9126</v>
      </c>
      <c r="I7944" s="98" t="s">
        <v>6032</v>
      </c>
      <c r="J7944" s="99">
        <v>46233</v>
      </c>
      <c r="K7944" s="107">
        <v>13000000</v>
      </c>
      <c r="L7944" s="98" t="s">
        <v>9127</v>
      </c>
      <c r="M7944" s="23">
        <v>1800</v>
      </c>
      <c r="N7944" s="23">
        <v>1</v>
      </c>
      <c r="O7944" s="107">
        <v>13000000</v>
      </c>
      <c r="P7944" s="23">
        <v>180</v>
      </c>
      <c r="Q7944" s="23">
        <v>2</v>
      </c>
      <c r="R7944" s="23">
        <v>2</v>
      </c>
      <c r="S7944" s="23">
        <v>0</v>
      </c>
      <c r="T7944" s="47">
        <v>13</v>
      </c>
      <c r="U7944" s="98" t="s">
        <v>111</v>
      </c>
      <c r="V7944" s="98" t="s">
        <v>3139</v>
      </c>
    </row>
    <row r="7945" spans="1:22">
      <c r="A7945" s="21">
        <f t="shared" si="244"/>
        <v>1019.0520398390436</v>
      </c>
      <c r="B7945" s="99">
        <v>44408</v>
      </c>
      <c r="C7945" s="23">
        <v>5542</v>
      </c>
      <c r="D7945" s="23">
        <v>9</v>
      </c>
      <c r="E7945" s="98" t="s">
        <v>49</v>
      </c>
      <c r="F7945" s="98" t="s">
        <v>53</v>
      </c>
      <c r="G7945" s="98" t="s">
        <v>4242</v>
      </c>
      <c r="H7945" s="98" t="s">
        <v>9126</v>
      </c>
      <c r="I7945" s="98" t="s">
        <v>6032</v>
      </c>
      <c r="J7945" s="99">
        <v>46233</v>
      </c>
      <c r="K7945" s="107">
        <v>13000000</v>
      </c>
      <c r="L7945" s="98" t="s">
        <v>9127</v>
      </c>
      <c r="M7945" s="23">
        <v>1800</v>
      </c>
      <c r="N7945" s="23">
        <v>1</v>
      </c>
      <c r="O7945" s="107">
        <v>13000000</v>
      </c>
      <c r="P7945" s="23">
        <v>180</v>
      </c>
      <c r="Q7945" s="23">
        <v>2</v>
      </c>
      <c r="R7945" s="23">
        <v>2</v>
      </c>
      <c r="S7945" s="23">
        <v>0</v>
      </c>
      <c r="T7945" s="47">
        <v>13</v>
      </c>
      <c r="U7945" s="98" t="s">
        <v>111</v>
      </c>
      <c r="V7945" s="98" t="s">
        <v>3139</v>
      </c>
    </row>
    <row r="7946" spans="1:22">
      <c r="A7946" s="21">
        <f t="shared" si="244"/>
        <v>1019.0533257594528</v>
      </c>
      <c r="B7946" s="99">
        <v>44408</v>
      </c>
      <c r="C7946" s="23">
        <v>5543</v>
      </c>
      <c r="D7946" s="23">
        <v>9</v>
      </c>
      <c r="E7946" s="98" t="s">
        <v>49</v>
      </c>
      <c r="F7946" s="98" t="s">
        <v>53</v>
      </c>
      <c r="G7946" s="98" t="s">
        <v>4242</v>
      </c>
      <c r="H7946" s="98" t="s">
        <v>9126</v>
      </c>
      <c r="I7946" s="98" t="s">
        <v>6032</v>
      </c>
      <c r="J7946" s="99">
        <v>45503</v>
      </c>
      <c r="K7946" s="107">
        <v>10000000</v>
      </c>
      <c r="L7946" s="98" t="s">
        <v>9127</v>
      </c>
      <c r="M7946" s="23">
        <v>1080</v>
      </c>
      <c r="N7946" s="23">
        <v>1</v>
      </c>
      <c r="O7946" s="107">
        <v>10000000</v>
      </c>
      <c r="P7946" s="23">
        <v>180</v>
      </c>
      <c r="Q7946" s="23">
        <v>2</v>
      </c>
      <c r="R7946" s="23">
        <v>2</v>
      </c>
      <c r="S7946" s="23">
        <v>0</v>
      </c>
      <c r="T7946" s="47">
        <v>10</v>
      </c>
      <c r="U7946" s="98" t="s">
        <v>111</v>
      </c>
      <c r="V7946" s="98" t="s">
        <v>3139</v>
      </c>
    </row>
    <row r="7947" spans="1:22">
      <c r="A7947" s="21">
        <f t="shared" si="244"/>
        <v>1019.0480876023285</v>
      </c>
      <c r="B7947" s="99">
        <v>44408</v>
      </c>
      <c r="C7947" s="23">
        <v>5544</v>
      </c>
      <c r="D7947" s="23">
        <v>9</v>
      </c>
      <c r="E7947" s="98" t="s">
        <v>49</v>
      </c>
      <c r="F7947" s="98" t="s">
        <v>53</v>
      </c>
      <c r="G7947" s="98" t="s">
        <v>4242</v>
      </c>
      <c r="H7947" s="98" t="s">
        <v>9126</v>
      </c>
      <c r="I7947" s="98" t="s">
        <v>6032</v>
      </c>
      <c r="J7947" s="99">
        <v>46233</v>
      </c>
      <c r="K7947" s="107">
        <v>11000000</v>
      </c>
      <c r="L7947" s="98" t="s">
        <v>9127</v>
      </c>
      <c r="M7947" s="23">
        <v>1800</v>
      </c>
      <c r="N7947" s="23">
        <v>1</v>
      </c>
      <c r="O7947" s="107">
        <v>11000000</v>
      </c>
      <c r="P7947" s="23">
        <v>180</v>
      </c>
      <c r="Q7947" s="23">
        <v>2</v>
      </c>
      <c r="R7947" s="23">
        <v>2</v>
      </c>
      <c r="S7947" s="23">
        <v>0</v>
      </c>
      <c r="T7947" s="47">
        <v>11</v>
      </c>
      <c r="U7947" s="98" t="s">
        <v>111</v>
      </c>
      <c r="V7947" s="98" t="s">
        <v>3139</v>
      </c>
    </row>
    <row r="7948" spans="1:22">
      <c r="A7948" s="21">
        <f t="shared" ref="A7948:A8011" si="245">+AVERAGE(A131:A7947)</f>
        <v>1019.0402902488172</v>
      </c>
      <c r="B7948" s="99">
        <v>44408</v>
      </c>
      <c r="C7948" s="23">
        <v>5545</v>
      </c>
      <c r="D7948" s="23">
        <v>9</v>
      </c>
      <c r="E7948" s="98" t="s">
        <v>49</v>
      </c>
      <c r="F7948" s="98" t="s">
        <v>53</v>
      </c>
      <c r="G7948" s="98" t="s">
        <v>4242</v>
      </c>
      <c r="H7948" s="98" t="s">
        <v>9126</v>
      </c>
      <c r="I7948" s="98" t="s">
        <v>6468</v>
      </c>
      <c r="J7948" s="99">
        <v>44664</v>
      </c>
      <c r="K7948" s="107">
        <v>1000000000</v>
      </c>
      <c r="L7948" s="98" t="s">
        <v>9127</v>
      </c>
      <c r="M7948" s="23">
        <v>720</v>
      </c>
      <c r="N7948" s="23">
        <v>1</v>
      </c>
      <c r="O7948" s="107">
        <v>1000000000</v>
      </c>
      <c r="P7948" s="23">
        <v>30</v>
      </c>
      <c r="Q7948" s="23">
        <v>2</v>
      </c>
      <c r="R7948" s="23">
        <v>2</v>
      </c>
      <c r="S7948" s="23">
        <v>1.8</v>
      </c>
      <c r="T7948" s="47">
        <v>428.93275399999999</v>
      </c>
      <c r="U7948" s="98" t="s">
        <v>111</v>
      </c>
      <c r="V7948" s="98" t="s">
        <v>3139</v>
      </c>
    </row>
    <row r="7949" spans="1:22">
      <c r="A7949" s="21">
        <f t="shared" si="245"/>
        <v>1019.0324918978192</v>
      </c>
      <c r="B7949" s="99">
        <v>44408</v>
      </c>
      <c r="C7949" s="23">
        <v>5546</v>
      </c>
      <c r="D7949" s="23">
        <v>9</v>
      </c>
      <c r="E7949" s="98" t="s">
        <v>49</v>
      </c>
      <c r="F7949" s="98" t="s">
        <v>53</v>
      </c>
      <c r="G7949" s="98" t="s">
        <v>4242</v>
      </c>
      <c r="H7949" s="98" t="s">
        <v>9126</v>
      </c>
      <c r="I7949" s="98" t="s">
        <v>10732</v>
      </c>
      <c r="J7949" s="99">
        <v>45043</v>
      </c>
      <c r="K7949" s="107">
        <v>1000000000</v>
      </c>
      <c r="L7949" s="98" t="s">
        <v>9127</v>
      </c>
      <c r="M7949" s="23">
        <v>1080</v>
      </c>
      <c r="N7949" s="23">
        <v>1</v>
      </c>
      <c r="O7949" s="107">
        <v>1000000000</v>
      </c>
      <c r="P7949" s="23">
        <v>30</v>
      </c>
      <c r="Q7949" s="23">
        <v>2</v>
      </c>
      <c r="R7949" s="23">
        <v>2</v>
      </c>
      <c r="S7949" s="23">
        <v>0</v>
      </c>
      <c r="T7949" s="47">
        <v>700.16623400000003</v>
      </c>
      <c r="U7949" s="98" t="s">
        <v>111</v>
      </c>
      <c r="V7949" s="98" t="s">
        <v>3139</v>
      </c>
    </row>
    <row r="7950" spans="1:22">
      <c r="A7950" s="21">
        <f t="shared" si="245"/>
        <v>1019.0220060966037</v>
      </c>
      <c r="B7950" s="99">
        <v>44408</v>
      </c>
      <c r="C7950" s="23">
        <v>5547</v>
      </c>
      <c r="D7950" s="23">
        <v>9</v>
      </c>
      <c r="E7950" s="98" t="s">
        <v>49</v>
      </c>
      <c r="F7950" s="98" t="s">
        <v>53</v>
      </c>
      <c r="G7950" s="98" t="s">
        <v>4242</v>
      </c>
      <c r="H7950" s="98" t="s">
        <v>9126</v>
      </c>
      <c r="I7950" s="98" t="s">
        <v>6722</v>
      </c>
      <c r="J7950" s="99">
        <v>44679</v>
      </c>
      <c r="K7950" s="107">
        <v>2000000000</v>
      </c>
      <c r="L7950" s="98" t="s">
        <v>9127</v>
      </c>
      <c r="M7950" s="23">
        <v>720</v>
      </c>
      <c r="N7950" s="23">
        <v>1</v>
      </c>
      <c r="O7950" s="107">
        <v>2000000000</v>
      </c>
      <c r="P7950" s="23">
        <v>30</v>
      </c>
      <c r="Q7950" s="23">
        <v>2</v>
      </c>
      <c r="R7950" s="23">
        <v>2</v>
      </c>
      <c r="S7950" s="23">
        <v>0.71</v>
      </c>
      <c r="T7950" s="47">
        <v>857.21040800000003</v>
      </c>
      <c r="U7950" s="98" t="s">
        <v>111</v>
      </c>
      <c r="V7950" s="98" t="s">
        <v>3139</v>
      </c>
    </row>
    <row r="7951" spans="1:22">
      <c r="A7951" s="21">
        <f t="shared" si="245"/>
        <v>1019.0115189539782</v>
      </c>
      <c r="B7951" s="99">
        <v>44408</v>
      </c>
      <c r="C7951" s="23">
        <v>5548</v>
      </c>
      <c r="D7951" s="23">
        <v>9</v>
      </c>
      <c r="E7951" s="98" t="s">
        <v>49</v>
      </c>
      <c r="F7951" s="98" t="s">
        <v>53</v>
      </c>
      <c r="G7951" s="98" t="s">
        <v>4242</v>
      </c>
      <c r="H7951" s="98" t="s">
        <v>9126</v>
      </c>
      <c r="I7951" s="98" t="s">
        <v>6722</v>
      </c>
      <c r="J7951" s="99">
        <v>44679</v>
      </c>
      <c r="K7951" s="107">
        <v>2000000000</v>
      </c>
      <c r="L7951" s="98" t="s">
        <v>9127</v>
      </c>
      <c r="M7951" s="23">
        <v>360</v>
      </c>
      <c r="N7951" s="23">
        <v>1</v>
      </c>
      <c r="O7951" s="107">
        <v>2000000000</v>
      </c>
      <c r="P7951" s="23">
        <v>30</v>
      </c>
      <c r="Q7951" s="23">
        <v>2</v>
      </c>
      <c r="R7951" s="23">
        <v>2</v>
      </c>
      <c r="S7951" s="23">
        <v>1.71</v>
      </c>
      <c r="T7951" s="47">
        <v>370.04526299999998</v>
      </c>
      <c r="U7951" s="98" t="s">
        <v>111</v>
      </c>
      <c r="V7951" s="98" t="s">
        <v>3139</v>
      </c>
    </row>
    <row r="7952" spans="1:22">
      <c r="A7952" s="21">
        <f t="shared" si="245"/>
        <v>1019.0478515008573</v>
      </c>
      <c r="B7952" s="99">
        <v>44408</v>
      </c>
      <c r="C7952" s="23">
        <v>5549</v>
      </c>
      <c r="D7952" s="23">
        <v>9</v>
      </c>
      <c r="E7952" s="98" t="s">
        <v>49</v>
      </c>
      <c r="F7952" s="98" t="s">
        <v>53</v>
      </c>
      <c r="G7952" s="98" t="s">
        <v>4242</v>
      </c>
      <c r="H7952" s="98" t="s">
        <v>9126</v>
      </c>
      <c r="I7952" s="98" t="s">
        <v>6722</v>
      </c>
      <c r="J7952" s="99">
        <v>44679</v>
      </c>
      <c r="K7952" s="107">
        <v>1000000000</v>
      </c>
      <c r="L7952" s="98" t="s">
        <v>9127</v>
      </c>
      <c r="M7952" s="23">
        <v>720</v>
      </c>
      <c r="N7952" s="23">
        <v>1</v>
      </c>
      <c r="O7952" s="107">
        <v>1000000000</v>
      </c>
      <c r="P7952" s="23">
        <v>30</v>
      </c>
      <c r="Q7952" s="23">
        <v>2</v>
      </c>
      <c r="R7952" s="23">
        <v>2</v>
      </c>
      <c r="S7952" s="23">
        <v>0.71</v>
      </c>
      <c r="T7952" s="47">
        <v>428.605208</v>
      </c>
      <c r="U7952" s="98" t="s">
        <v>111</v>
      </c>
      <c r="V7952" s="98" t="s">
        <v>3139</v>
      </c>
    </row>
    <row r="7953" spans="1:22">
      <c r="A7953" s="21">
        <f t="shared" si="245"/>
        <v>1019.0348091382504</v>
      </c>
      <c r="B7953" s="99">
        <v>44408</v>
      </c>
      <c r="C7953" s="23">
        <v>5550</v>
      </c>
      <c r="D7953" s="23">
        <v>9</v>
      </c>
      <c r="E7953" s="98" t="s">
        <v>49</v>
      </c>
      <c r="F7953" s="98" t="s">
        <v>53</v>
      </c>
      <c r="G7953" s="98" t="s">
        <v>4242</v>
      </c>
      <c r="H7953" s="98" t="s">
        <v>9126</v>
      </c>
      <c r="I7953" s="98" t="s">
        <v>10057</v>
      </c>
      <c r="J7953" s="99">
        <v>45113</v>
      </c>
      <c r="K7953" s="107">
        <v>2500000000</v>
      </c>
      <c r="L7953" s="98" t="s">
        <v>9127</v>
      </c>
      <c r="M7953" s="23">
        <v>1080</v>
      </c>
      <c r="N7953" s="23">
        <v>1</v>
      </c>
      <c r="O7953" s="107">
        <v>2500000000</v>
      </c>
      <c r="P7953" s="23">
        <v>30</v>
      </c>
      <c r="Q7953" s="23">
        <v>2</v>
      </c>
      <c r="R7953" s="23">
        <v>2</v>
      </c>
      <c r="S7953" s="23">
        <v>0</v>
      </c>
      <c r="T7953" s="47">
        <v>1829.5190480000001</v>
      </c>
      <c r="U7953" s="98" t="s">
        <v>111</v>
      </c>
      <c r="V7953" s="98" t="s">
        <v>3139</v>
      </c>
    </row>
    <row r="7954" spans="1:22">
      <c r="A7954" s="21">
        <f t="shared" si="245"/>
        <v>1019.0165201282898</v>
      </c>
      <c r="B7954" s="99">
        <v>44408</v>
      </c>
      <c r="C7954" s="23">
        <v>5551</v>
      </c>
      <c r="D7954" s="23">
        <v>9</v>
      </c>
      <c r="E7954" s="98" t="s">
        <v>49</v>
      </c>
      <c r="F7954" s="98" t="s">
        <v>53</v>
      </c>
      <c r="G7954" s="98" t="s">
        <v>4242</v>
      </c>
      <c r="H7954" s="98" t="s">
        <v>9126</v>
      </c>
      <c r="I7954" s="98" t="s">
        <v>6592</v>
      </c>
      <c r="J7954" s="99">
        <v>44702</v>
      </c>
      <c r="K7954" s="107">
        <v>16074012</v>
      </c>
      <c r="L7954" s="98" t="s">
        <v>9127</v>
      </c>
      <c r="M7954" s="23">
        <v>2520</v>
      </c>
      <c r="N7954" s="23">
        <v>1</v>
      </c>
      <c r="O7954" s="107">
        <v>16074012</v>
      </c>
      <c r="P7954" s="23">
        <v>180</v>
      </c>
      <c r="Q7954" s="23">
        <v>2</v>
      </c>
      <c r="R7954" s="23">
        <v>2</v>
      </c>
      <c r="S7954" s="23">
        <v>0</v>
      </c>
      <c r="T7954" s="47">
        <v>3.214804</v>
      </c>
      <c r="U7954" s="98" t="s">
        <v>111</v>
      </c>
      <c r="V7954" s="98" t="s">
        <v>3139</v>
      </c>
    </row>
    <row r="7955" spans="1:22">
      <c r="A7955" s="21">
        <f t="shared" si="245"/>
        <v>1019.0385255677331</v>
      </c>
      <c r="B7955" s="99">
        <v>44408</v>
      </c>
      <c r="C7955" s="23">
        <v>5552</v>
      </c>
      <c r="D7955" s="23">
        <v>9</v>
      </c>
      <c r="E7955" s="98" t="s">
        <v>49</v>
      </c>
      <c r="F7955" s="98" t="s">
        <v>53</v>
      </c>
      <c r="G7955" s="98" t="s">
        <v>4242</v>
      </c>
      <c r="H7955" s="98" t="s">
        <v>9126</v>
      </c>
      <c r="I7955" s="98" t="s">
        <v>6592</v>
      </c>
      <c r="J7955" s="99">
        <v>44786</v>
      </c>
      <c r="K7955" s="107">
        <v>10859990</v>
      </c>
      <c r="L7955" s="98" t="s">
        <v>9127</v>
      </c>
      <c r="M7955" s="23">
        <v>1800</v>
      </c>
      <c r="N7955" s="23">
        <v>1</v>
      </c>
      <c r="O7955" s="107">
        <v>10859990</v>
      </c>
      <c r="P7955" s="23">
        <v>180</v>
      </c>
      <c r="Q7955" s="23">
        <v>2</v>
      </c>
      <c r="R7955" s="23">
        <v>2</v>
      </c>
      <c r="S7955" s="23">
        <v>0</v>
      </c>
      <c r="T7955" s="47">
        <v>2.8041800000000001</v>
      </c>
      <c r="U7955" s="98" t="s">
        <v>111</v>
      </c>
      <c r="V7955" s="98" t="s">
        <v>3139</v>
      </c>
    </row>
    <row r="7956" spans="1:22">
      <c r="A7956" s="21">
        <f t="shared" si="245"/>
        <v>1019.0149920543095</v>
      </c>
      <c r="B7956" s="99">
        <v>44408</v>
      </c>
      <c r="C7956" s="23">
        <v>5553</v>
      </c>
      <c r="D7956" s="23">
        <v>9</v>
      </c>
      <c r="E7956" s="98" t="s">
        <v>49</v>
      </c>
      <c r="F7956" s="98" t="s">
        <v>53</v>
      </c>
      <c r="G7956" s="98" t="s">
        <v>4242</v>
      </c>
      <c r="H7956" s="98" t="s">
        <v>9126</v>
      </c>
      <c r="I7956" s="98" t="s">
        <v>6592</v>
      </c>
      <c r="J7956" s="99">
        <v>44436</v>
      </c>
      <c r="K7956" s="107">
        <v>6516629</v>
      </c>
      <c r="L7956" s="98" t="s">
        <v>9127</v>
      </c>
      <c r="M7956" s="23">
        <v>2160</v>
      </c>
      <c r="N7956" s="23">
        <v>1</v>
      </c>
      <c r="O7956" s="107">
        <v>6516629</v>
      </c>
      <c r="P7956" s="23">
        <v>180</v>
      </c>
      <c r="Q7956" s="23">
        <v>2</v>
      </c>
      <c r="R7956" s="23">
        <v>2</v>
      </c>
      <c r="S7956" s="23">
        <v>0</v>
      </c>
      <c r="T7956" s="47">
        <v>0.81457599999999997</v>
      </c>
      <c r="U7956" s="98" t="s">
        <v>111</v>
      </c>
      <c r="V7956" s="98" t="s">
        <v>3139</v>
      </c>
    </row>
    <row r="7957" spans="1:22">
      <c r="A7957" s="21">
        <f t="shared" si="245"/>
        <v>1019.1045423922978</v>
      </c>
      <c r="B7957" s="99">
        <v>44408</v>
      </c>
      <c r="C7957" s="23">
        <v>5554</v>
      </c>
      <c r="D7957" s="23">
        <v>9</v>
      </c>
      <c r="E7957" s="98" t="s">
        <v>49</v>
      </c>
      <c r="F7957" s="98" t="s">
        <v>53</v>
      </c>
      <c r="G7957" s="98" t="s">
        <v>4242</v>
      </c>
      <c r="H7957" s="98" t="s">
        <v>9126</v>
      </c>
      <c r="I7957" s="98" t="s">
        <v>6592</v>
      </c>
      <c r="J7957" s="99">
        <v>44442</v>
      </c>
      <c r="K7957" s="107">
        <v>14362933</v>
      </c>
      <c r="L7957" s="98" t="s">
        <v>9127</v>
      </c>
      <c r="M7957" s="23">
        <v>2160</v>
      </c>
      <c r="N7957" s="23">
        <v>1</v>
      </c>
      <c r="O7957" s="107">
        <v>14362933</v>
      </c>
      <c r="P7957" s="23">
        <v>180</v>
      </c>
      <c r="Q7957" s="23">
        <v>2</v>
      </c>
      <c r="R7957" s="23">
        <v>2</v>
      </c>
      <c r="S7957" s="23">
        <v>0</v>
      </c>
      <c r="T7957" s="47">
        <v>1.595885</v>
      </c>
      <c r="U7957" s="98" t="s">
        <v>111</v>
      </c>
      <c r="V7957" s="98" t="s">
        <v>3139</v>
      </c>
    </row>
    <row r="7958" spans="1:22">
      <c r="A7958" s="21">
        <f t="shared" si="245"/>
        <v>1019.0784587978744</v>
      </c>
      <c r="B7958" s="99">
        <v>44408</v>
      </c>
      <c r="C7958" s="23">
        <v>5555</v>
      </c>
      <c r="D7958" s="23">
        <v>9</v>
      </c>
      <c r="E7958" s="98" t="s">
        <v>49</v>
      </c>
      <c r="F7958" s="98" t="s">
        <v>53</v>
      </c>
      <c r="G7958" s="98" t="s">
        <v>4242</v>
      </c>
      <c r="H7958" s="98" t="s">
        <v>9126</v>
      </c>
      <c r="I7958" s="98" t="s">
        <v>6592</v>
      </c>
      <c r="J7958" s="99">
        <v>44448</v>
      </c>
      <c r="K7958" s="107">
        <v>8715060</v>
      </c>
      <c r="L7958" s="98" t="s">
        <v>9127</v>
      </c>
      <c r="M7958" s="23">
        <v>2160</v>
      </c>
      <c r="N7958" s="23">
        <v>1</v>
      </c>
      <c r="O7958" s="107">
        <v>8715060</v>
      </c>
      <c r="P7958" s="23">
        <v>180</v>
      </c>
      <c r="Q7958" s="23">
        <v>2</v>
      </c>
      <c r="R7958" s="23">
        <v>2</v>
      </c>
      <c r="S7958" s="23">
        <v>0</v>
      </c>
      <c r="T7958" s="47">
        <v>0.96833999999999998</v>
      </c>
      <c r="U7958" s="98" t="s">
        <v>111</v>
      </c>
      <c r="V7958" s="98" t="s">
        <v>3139</v>
      </c>
    </row>
    <row r="7959" spans="1:22">
      <c r="A7959" s="21">
        <f t="shared" si="245"/>
        <v>1019.0979136346147</v>
      </c>
      <c r="B7959" s="99">
        <v>44408</v>
      </c>
      <c r="C7959" s="23">
        <v>5556</v>
      </c>
      <c r="D7959" s="23">
        <v>9</v>
      </c>
      <c r="E7959" s="98" t="s">
        <v>49</v>
      </c>
      <c r="F7959" s="98" t="s">
        <v>53</v>
      </c>
      <c r="G7959" s="98" t="s">
        <v>4242</v>
      </c>
      <c r="H7959" s="98" t="s">
        <v>9126</v>
      </c>
      <c r="I7959" s="98" t="s">
        <v>6592</v>
      </c>
      <c r="J7959" s="99">
        <v>44815</v>
      </c>
      <c r="K7959" s="107">
        <v>9029075</v>
      </c>
      <c r="L7959" s="98" t="s">
        <v>9127</v>
      </c>
      <c r="M7959" s="23">
        <v>2520</v>
      </c>
      <c r="N7959" s="23">
        <v>1</v>
      </c>
      <c r="O7959" s="107">
        <v>9029075</v>
      </c>
      <c r="P7959" s="23">
        <v>180</v>
      </c>
      <c r="Q7959" s="23">
        <v>2</v>
      </c>
      <c r="R7959" s="23">
        <v>2</v>
      </c>
      <c r="S7959" s="23">
        <v>0</v>
      </c>
      <c r="T7959" s="47">
        <v>2.462475</v>
      </c>
      <c r="U7959" s="98" t="s">
        <v>111</v>
      </c>
      <c r="V7959" s="98" t="s">
        <v>3139</v>
      </c>
    </row>
    <row r="7960" spans="1:22">
      <c r="A7960" s="21">
        <f t="shared" si="245"/>
        <v>1018.9629638986078</v>
      </c>
      <c r="B7960" s="99">
        <v>44408</v>
      </c>
      <c r="C7960" s="23">
        <v>5557</v>
      </c>
      <c r="D7960" s="23">
        <v>9</v>
      </c>
      <c r="E7960" s="98" t="s">
        <v>49</v>
      </c>
      <c r="F7960" s="98" t="s">
        <v>53</v>
      </c>
      <c r="G7960" s="98" t="s">
        <v>4242</v>
      </c>
      <c r="H7960" s="98" t="s">
        <v>9126</v>
      </c>
      <c r="I7960" s="98" t="s">
        <v>6592</v>
      </c>
      <c r="J7960" s="99">
        <v>45235</v>
      </c>
      <c r="K7960" s="107">
        <v>16800405</v>
      </c>
      <c r="L7960" s="98" t="s">
        <v>9127</v>
      </c>
      <c r="M7960" s="23">
        <v>2880</v>
      </c>
      <c r="N7960" s="23">
        <v>1</v>
      </c>
      <c r="O7960" s="107">
        <v>16800405</v>
      </c>
      <c r="P7960" s="23">
        <v>180</v>
      </c>
      <c r="Q7960" s="23">
        <v>2</v>
      </c>
      <c r="R7960" s="23">
        <v>2</v>
      </c>
      <c r="S7960" s="23">
        <v>2.8</v>
      </c>
      <c r="T7960" s="47">
        <v>6.5004609999999996</v>
      </c>
      <c r="U7960" s="98" t="s">
        <v>111</v>
      </c>
      <c r="V7960" s="98" t="s">
        <v>3139</v>
      </c>
    </row>
    <row r="7961" spans="1:22">
      <c r="A7961" s="21">
        <f t="shared" si="245"/>
        <v>1019.0148972443797</v>
      </c>
      <c r="B7961" s="99">
        <v>44408</v>
      </c>
      <c r="C7961" s="23">
        <v>5558</v>
      </c>
      <c r="D7961" s="23">
        <v>9</v>
      </c>
      <c r="E7961" s="98" t="s">
        <v>49</v>
      </c>
      <c r="F7961" s="98" t="s">
        <v>53</v>
      </c>
      <c r="G7961" s="98" t="s">
        <v>4242</v>
      </c>
      <c r="H7961" s="98" t="s">
        <v>9126</v>
      </c>
      <c r="I7961" s="98" t="s">
        <v>6592</v>
      </c>
      <c r="J7961" s="99">
        <v>44906</v>
      </c>
      <c r="K7961" s="107">
        <v>5695026</v>
      </c>
      <c r="L7961" s="98" t="s">
        <v>9127</v>
      </c>
      <c r="M7961" s="23">
        <v>2520</v>
      </c>
      <c r="N7961" s="23">
        <v>1</v>
      </c>
      <c r="O7961" s="107">
        <v>5695026</v>
      </c>
      <c r="P7961" s="23">
        <v>180</v>
      </c>
      <c r="Q7961" s="23">
        <v>2</v>
      </c>
      <c r="R7961" s="23">
        <v>2</v>
      </c>
      <c r="S7961" s="23">
        <v>0</v>
      </c>
      <c r="T7961" s="47">
        <v>1.552834</v>
      </c>
      <c r="U7961" s="98" t="s">
        <v>111</v>
      </c>
      <c r="V7961" s="98" t="s">
        <v>3139</v>
      </c>
    </row>
    <row r="7962" spans="1:22">
      <c r="A7962" s="21">
        <f t="shared" si="245"/>
        <v>1018.9669267822131</v>
      </c>
      <c r="B7962" s="99">
        <v>44408</v>
      </c>
      <c r="C7962" s="23">
        <v>5559</v>
      </c>
      <c r="D7962" s="23">
        <v>9</v>
      </c>
      <c r="E7962" s="98" t="s">
        <v>49</v>
      </c>
      <c r="F7962" s="98" t="s">
        <v>53</v>
      </c>
      <c r="G7962" s="98" t="s">
        <v>4242</v>
      </c>
      <c r="H7962" s="98" t="s">
        <v>9126</v>
      </c>
      <c r="I7962" s="98" t="s">
        <v>6592</v>
      </c>
      <c r="J7962" s="99">
        <v>44545</v>
      </c>
      <c r="K7962" s="107">
        <v>13193830</v>
      </c>
      <c r="L7962" s="98" t="s">
        <v>9127</v>
      </c>
      <c r="M7962" s="23">
        <v>2160</v>
      </c>
      <c r="N7962" s="23">
        <v>1</v>
      </c>
      <c r="O7962" s="107">
        <v>13193830</v>
      </c>
      <c r="P7962" s="23">
        <v>180</v>
      </c>
      <c r="Q7962" s="23">
        <v>2</v>
      </c>
      <c r="R7962" s="23">
        <v>2</v>
      </c>
      <c r="S7962" s="23">
        <v>2.93</v>
      </c>
      <c r="T7962" s="47">
        <v>1.471292</v>
      </c>
      <c r="U7962" s="98" t="s">
        <v>111</v>
      </c>
      <c r="V7962" s="98" t="s">
        <v>3139</v>
      </c>
    </row>
    <row r="7963" spans="1:22">
      <c r="A7963" s="21">
        <f t="shared" si="245"/>
        <v>1018.9149844676145</v>
      </c>
      <c r="B7963" s="99">
        <v>44408</v>
      </c>
      <c r="C7963" s="23">
        <v>5560</v>
      </c>
      <c r="D7963" s="23">
        <v>9</v>
      </c>
      <c r="E7963" s="98" t="s">
        <v>49</v>
      </c>
      <c r="F7963" s="98" t="s">
        <v>53</v>
      </c>
      <c r="G7963" s="98" t="s">
        <v>4242</v>
      </c>
      <c r="H7963" s="98" t="s">
        <v>9126</v>
      </c>
      <c r="I7963" s="98" t="s">
        <v>6592</v>
      </c>
      <c r="J7963" s="99">
        <v>44670</v>
      </c>
      <c r="K7963" s="107">
        <v>4843636</v>
      </c>
      <c r="L7963" s="98" t="s">
        <v>9127</v>
      </c>
      <c r="M7963" s="23">
        <v>2160</v>
      </c>
      <c r="N7963" s="23">
        <v>1</v>
      </c>
      <c r="O7963" s="107">
        <v>4843636</v>
      </c>
      <c r="P7963" s="23">
        <v>180</v>
      </c>
      <c r="Q7963" s="23">
        <v>2</v>
      </c>
      <c r="R7963" s="23">
        <v>2</v>
      </c>
      <c r="S7963" s="23">
        <v>0</v>
      </c>
      <c r="T7963" s="47">
        <v>0.96872400000000003</v>
      </c>
      <c r="U7963" s="98" t="s">
        <v>111</v>
      </c>
      <c r="V7963" s="98" t="s">
        <v>3139</v>
      </c>
    </row>
    <row r="7964" spans="1:22">
      <c r="A7964" s="21">
        <f t="shared" si="245"/>
        <v>1018.911007876143</v>
      </c>
      <c r="B7964" s="99">
        <v>44408</v>
      </c>
      <c r="C7964" s="23">
        <v>5561</v>
      </c>
      <c r="D7964" s="23">
        <v>9</v>
      </c>
      <c r="E7964" s="98" t="s">
        <v>49</v>
      </c>
      <c r="F7964" s="98" t="s">
        <v>53</v>
      </c>
      <c r="G7964" s="98" t="s">
        <v>4242</v>
      </c>
      <c r="H7964" s="98" t="s">
        <v>9126</v>
      </c>
      <c r="I7964" s="98" t="s">
        <v>6592</v>
      </c>
      <c r="J7964" s="99">
        <v>44684</v>
      </c>
      <c r="K7964" s="107">
        <v>11466400</v>
      </c>
      <c r="L7964" s="98" t="s">
        <v>9127</v>
      </c>
      <c r="M7964" s="23">
        <v>2160</v>
      </c>
      <c r="N7964" s="23">
        <v>1</v>
      </c>
      <c r="O7964" s="107">
        <v>11466400</v>
      </c>
      <c r="P7964" s="23">
        <v>180</v>
      </c>
      <c r="Q7964" s="23">
        <v>2</v>
      </c>
      <c r="R7964" s="23">
        <v>2</v>
      </c>
      <c r="S7964" s="23">
        <v>0</v>
      </c>
      <c r="T7964" s="47">
        <v>2.2932800000000002</v>
      </c>
      <c r="U7964" s="98" t="s">
        <v>111</v>
      </c>
      <c r="V7964" s="98" t="s">
        <v>3139</v>
      </c>
    </row>
    <row r="7965" spans="1:22">
      <c r="A7965" s="21">
        <f t="shared" si="245"/>
        <v>1018.9031929865276</v>
      </c>
      <c r="B7965" s="99">
        <v>44408</v>
      </c>
      <c r="C7965" s="23">
        <v>5562</v>
      </c>
      <c r="D7965" s="23">
        <v>9</v>
      </c>
      <c r="E7965" s="98" t="s">
        <v>49</v>
      </c>
      <c r="F7965" s="98" t="s">
        <v>53</v>
      </c>
      <c r="G7965" s="98" t="s">
        <v>4242</v>
      </c>
      <c r="H7965" s="98" t="s">
        <v>9126</v>
      </c>
      <c r="I7965" s="98" t="s">
        <v>6592</v>
      </c>
      <c r="J7965" s="99">
        <v>44698</v>
      </c>
      <c r="K7965" s="107">
        <v>4956400</v>
      </c>
      <c r="L7965" s="98" t="s">
        <v>9127</v>
      </c>
      <c r="M7965" s="23">
        <v>2160</v>
      </c>
      <c r="N7965" s="23">
        <v>1</v>
      </c>
      <c r="O7965" s="107">
        <v>4956400</v>
      </c>
      <c r="P7965" s="23">
        <v>180</v>
      </c>
      <c r="Q7965" s="23">
        <v>2</v>
      </c>
      <c r="R7965" s="23">
        <v>2</v>
      </c>
      <c r="S7965" s="23">
        <v>0</v>
      </c>
      <c r="T7965" s="47">
        <v>0.99128000000000005</v>
      </c>
      <c r="U7965" s="98" t="s">
        <v>111</v>
      </c>
      <c r="V7965" s="98" t="s">
        <v>3139</v>
      </c>
    </row>
    <row r="7966" spans="1:22">
      <c r="A7966" s="21">
        <f t="shared" si="245"/>
        <v>1018.8940978340378</v>
      </c>
      <c r="B7966" s="99">
        <v>44408</v>
      </c>
      <c r="C7966" s="23">
        <v>5563</v>
      </c>
      <c r="D7966" s="23">
        <v>9</v>
      </c>
      <c r="E7966" s="98" t="s">
        <v>49</v>
      </c>
      <c r="F7966" s="98" t="s">
        <v>53</v>
      </c>
      <c r="G7966" s="98" t="s">
        <v>4242</v>
      </c>
      <c r="H7966" s="98" t="s">
        <v>9126</v>
      </c>
      <c r="I7966" s="98" t="s">
        <v>6592</v>
      </c>
      <c r="J7966" s="99">
        <v>44707</v>
      </c>
      <c r="K7966" s="107">
        <v>6325740</v>
      </c>
      <c r="L7966" s="98" t="s">
        <v>9127</v>
      </c>
      <c r="M7966" s="23">
        <v>2160</v>
      </c>
      <c r="N7966" s="23">
        <v>1</v>
      </c>
      <c r="O7966" s="107">
        <v>6325740</v>
      </c>
      <c r="P7966" s="23">
        <v>180</v>
      </c>
      <c r="Q7966" s="23">
        <v>2</v>
      </c>
      <c r="R7966" s="23">
        <v>2</v>
      </c>
      <c r="S7966" s="23">
        <v>0</v>
      </c>
      <c r="T7966" s="47">
        <v>1.2651479999999999</v>
      </c>
      <c r="U7966" s="98" t="s">
        <v>111</v>
      </c>
      <c r="V7966" s="98" t="s">
        <v>3139</v>
      </c>
    </row>
    <row r="7967" spans="1:22">
      <c r="A7967" s="21">
        <f t="shared" si="245"/>
        <v>1018.864661234042</v>
      </c>
      <c r="B7967" s="99">
        <v>44408</v>
      </c>
      <c r="C7967" s="23">
        <v>5564</v>
      </c>
      <c r="D7967" s="23">
        <v>9</v>
      </c>
      <c r="E7967" s="98" t="s">
        <v>49</v>
      </c>
      <c r="F7967" s="98" t="s">
        <v>53</v>
      </c>
      <c r="G7967" s="98" t="s">
        <v>4242</v>
      </c>
      <c r="H7967" s="98" t="s">
        <v>9126</v>
      </c>
      <c r="I7967" s="98" t="s">
        <v>6592</v>
      </c>
      <c r="J7967" s="99">
        <v>44708</v>
      </c>
      <c r="K7967" s="107">
        <v>19744000</v>
      </c>
      <c r="L7967" s="98" t="s">
        <v>9127</v>
      </c>
      <c r="M7967" s="23">
        <v>2160</v>
      </c>
      <c r="N7967" s="23">
        <v>1</v>
      </c>
      <c r="O7967" s="107">
        <v>19744000</v>
      </c>
      <c r="P7967" s="23">
        <v>180</v>
      </c>
      <c r="Q7967" s="23">
        <v>2</v>
      </c>
      <c r="R7967" s="23">
        <v>2</v>
      </c>
      <c r="S7967" s="23">
        <v>0</v>
      </c>
      <c r="T7967" s="47">
        <v>3.9487999999999999</v>
      </c>
      <c r="U7967" s="98" t="s">
        <v>111</v>
      </c>
      <c r="V7967" s="98" t="s">
        <v>3139</v>
      </c>
    </row>
    <row r="7968" spans="1:22">
      <c r="A7968" s="21">
        <f t="shared" si="245"/>
        <v>1018.9328286462506</v>
      </c>
      <c r="B7968" s="99">
        <v>44408</v>
      </c>
      <c r="C7968" s="23">
        <v>5565</v>
      </c>
      <c r="D7968" s="23">
        <v>9</v>
      </c>
      <c r="E7968" s="98" t="s">
        <v>49</v>
      </c>
      <c r="F7968" s="98" t="s">
        <v>53</v>
      </c>
      <c r="G7968" s="98" t="s">
        <v>4242</v>
      </c>
      <c r="H7968" s="98" t="s">
        <v>9126</v>
      </c>
      <c r="I7968" s="98" t="s">
        <v>6592</v>
      </c>
      <c r="J7968" s="99">
        <v>44715</v>
      </c>
      <c r="K7968" s="107">
        <v>10641600</v>
      </c>
      <c r="L7968" s="98" t="s">
        <v>9127</v>
      </c>
      <c r="M7968" s="23">
        <v>2160</v>
      </c>
      <c r="N7968" s="23">
        <v>1</v>
      </c>
      <c r="O7968" s="107">
        <v>10641600</v>
      </c>
      <c r="P7968" s="23">
        <v>180</v>
      </c>
      <c r="Q7968" s="23">
        <v>2</v>
      </c>
      <c r="R7968" s="23">
        <v>2</v>
      </c>
      <c r="S7968" s="23">
        <v>0</v>
      </c>
      <c r="T7968" s="47">
        <v>2.12832</v>
      </c>
      <c r="U7968" s="98" t="s">
        <v>111</v>
      </c>
      <c r="V7968" s="98" t="s">
        <v>3139</v>
      </c>
    </row>
    <row r="7969" spans="1:22">
      <c r="A7969" s="21">
        <f t="shared" si="245"/>
        <v>1019.0631769676843</v>
      </c>
      <c r="B7969" s="99">
        <v>44408</v>
      </c>
      <c r="C7969" s="23">
        <v>5566</v>
      </c>
      <c r="D7969" s="23">
        <v>9</v>
      </c>
      <c r="E7969" s="98" t="s">
        <v>49</v>
      </c>
      <c r="F7969" s="98" t="s">
        <v>53</v>
      </c>
      <c r="G7969" s="98" t="s">
        <v>4242</v>
      </c>
      <c r="H7969" s="98" t="s">
        <v>9126</v>
      </c>
      <c r="I7969" s="98" t="s">
        <v>6592</v>
      </c>
      <c r="J7969" s="99">
        <v>44722</v>
      </c>
      <c r="K7969" s="107">
        <v>12600000</v>
      </c>
      <c r="L7969" s="98" t="s">
        <v>9127</v>
      </c>
      <c r="M7969" s="23">
        <v>2160</v>
      </c>
      <c r="N7969" s="23">
        <v>1</v>
      </c>
      <c r="O7969" s="107">
        <v>12600000</v>
      </c>
      <c r="P7969" s="23">
        <v>180</v>
      </c>
      <c r="Q7969" s="23">
        <v>2</v>
      </c>
      <c r="R7969" s="23">
        <v>2</v>
      </c>
      <c r="S7969" s="23">
        <v>0</v>
      </c>
      <c r="T7969" s="47">
        <v>2.52</v>
      </c>
      <c r="U7969" s="98" t="s">
        <v>111</v>
      </c>
      <c r="V7969" s="98" t="s">
        <v>3139</v>
      </c>
    </row>
    <row r="7970" spans="1:22">
      <c r="A7970" s="21">
        <f t="shared" si="245"/>
        <v>1019.1912392904383</v>
      </c>
      <c r="B7970" s="99">
        <v>44408</v>
      </c>
      <c r="C7970" s="23">
        <v>5567</v>
      </c>
      <c r="D7970" s="23">
        <v>9</v>
      </c>
      <c r="E7970" s="98" t="s">
        <v>49</v>
      </c>
      <c r="F7970" s="98" t="s">
        <v>53</v>
      </c>
      <c r="G7970" s="98" t="s">
        <v>4242</v>
      </c>
      <c r="H7970" s="98" t="s">
        <v>9126</v>
      </c>
      <c r="I7970" s="98" t="s">
        <v>6592</v>
      </c>
      <c r="J7970" s="99">
        <v>44725</v>
      </c>
      <c r="K7970" s="107">
        <v>7524000</v>
      </c>
      <c r="L7970" s="98" t="s">
        <v>9127</v>
      </c>
      <c r="M7970" s="23">
        <v>2160</v>
      </c>
      <c r="N7970" s="23">
        <v>1</v>
      </c>
      <c r="O7970" s="107">
        <v>7524000</v>
      </c>
      <c r="P7970" s="23">
        <v>180</v>
      </c>
      <c r="Q7970" s="23">
        <v>2</v>
      </c>
      <c r="R7970" s="23">
        <v>2</v>
      </c>
      <c r="S7970" s="23">
        <v>0</v>
      </c>
      <c r="T7970" s="47">
        <v>1.5047999999999999</v>
      </c>
      <c r="U7970" s="98" t="s">
        <v>111</v>
      </c>
      <c r="V7970" s="98" t="s">
        <v>3139</v>
      </c>
    </row>
    <row r="7971" spans="1:22">
      <c r="A7971" s="21">
        <f t="shared" si="245"/>
        <v>1019.3194459220476</v>
      </c>
      <c r="B7971" s="99">
        <v>44408</v>
      </c>
      <c r="C7971" s="23">
        <v>5568</v>
      </c>
      <c r="D7971" s="23">
        <v>9</v>
      </c>
      <c r="E7971" s="98" t="s">
        <v>49</v>
      </c>
      <c r="F7971" s="98" t="s">
        <v>53</v>
      </c>
      <c r="G7971" s="98" t="s">
        <v>4242</v>
      </c>
      <c r="H7971" s="98" t="s">
        <v>9126</v>
      </c>
      <c r="I7971" s="98" t="s">
        <v>6592</v>
      </c>
      <c r="J7971" s="99">
        <v>45090</v>
      </c>
      <c r="K7971" s="107">
        <v>3647600</v>
      </c>
      <c r="L7971" s="98" t="s">
        <v>9127</v>
      </c>
      <c r="M7971" s="23">
        <v>2520</v>
      </c>
      <c r="N7971" s="23">
        <v>1</v>
      </c>
      <c r="O7971" s="107">
        <v>3647600</v>
      </c>
      <c r="P7971" s="23">
        <v>180</v>
      </c>
      <c r="Q7971" s="23">
        <v>2</v>
      </c>
      <c r="R7971" s="23">
        <v>2</v>
      </c>
      <c r="S7971" s="23">
        <v>0</v>
      </c>
      <c r="T7971" s="47">
        <v>1.3264</v>
      </c>
      <c r="U7971" s="98" t="s">
        <v>111</v>
      </c>
      <c r="V7971" s="98" t="s">
        <v>3139</v>
      </c>
    </row>
    <row r="7972" spans="1:22">
      <c r="A7972" s="21">
        <f t="shared" si="245"/>
        <v>1019.44971577569</v>
      </c>
      <c r="B7972" s="99">
        <v>44408</v>
      </c>
      <c r="C7972" s="23">
        <v>5569</v>
      </c>
      <c r="D7972" s="23">
        <v>9</v>
      </c>
      <c r="E7972" s="98" t="s">
        <v>49</v>
      </c>
      <c r="F7972" s="98" t="s">
        <v>53</v>
      </c>
      <c r="G7972" s="98" t="s">
        <v>4242</v>
      </c>
      <c r="H7972" s="98" t="s">
        <v>9126</v>
      </c>
      <c r="I7972" s="98" t="s">
        <v>6592</v>
      </c>
      <c r="J7972" s="99">
        <v>44726</v>
      </c>
      <c r="K7972" s="107">
        <v>20000000</v>
      </c>
      <c r="L7972" s="98" t="s">
        <v>9127</v>
      </c>
      <c r="M7972" s="23">
        <v>1620</v>
      </c>
      <c r="N7972" s="23">
        <v>1</v>
      </c>
      <c r="O7972" s="107">
        <v>20000000</v>
      </c>
      <c r="P7972" s="23">
        <v>180</v>
      </c>
      <c r="Q7972" s="23">
        <v>2</v>
      </c>
      <c r="R7972" s="23">
        <v>2</v>
      </c>
      <c r="S7972" s="23">
        <v>0</v>
      </c>
      <c r="T7972" s="47">
        <v>3.555561</v>
      </c>
      <c r="U7972" s="98" t="s">
        <v>111</v>
      </c>
      <c r="V7972" s="98" t="s">
        <v>3139</v>
      </c>
    </row>
    <row r="7973" spans="1:22">
      <c r="A7973" s="21">
        <f t="shared" si="245"/>
        <v>1019.5704078206913</v>
      </c>
      <c r="B7973" s="99">
        <v>44408</v>
      </c>
      <c r="C7973" s="23">
        <v>5570</v>
      </c>
      <c r="D7973" s="23">
        <v>9</v>
      </c>
      <c r="E7973" s="98" t="s">
        <v>49</v>
      </c>
      <c r="F7973" s="98" t="s">
        <v>53</v>
      </c>
      <c r="G7973" s="98" t="s">
        <v>4242</v>
      </c>
      <c r="H7973" s="98" t="s">
        <v>9126</v>
      </c>
      <c r="I7973" s="98" t="s">
        <v>6592</v>
      </c>
      <c r="J7973" s="99">
        <v>44761</v>
      </c>
      <c r="K7973" s="107">
        <v>14000000</v>
      </c>
      <c r="L7973" s="98" t="s">
        <v>9127</v>
      </c>
      <c r="M7973" s="23">
        <v>2160</v>
      </c>
      <c r="N7973" s="23">
        <v>1</v>
      </c>
      <c r="O7973" s="107">
        <v>14000000</v>
      </c>
      <c r="P7973" s="23">
        <v>180</v>
      </c>
      <c r="Q7973" s="23">
        <v>2</v>
      </c>
      <c r="R7973" s="23">
        <v>2</v>
      </c>
      <c r="S7973" s="23">
        <v>0</v>
      </c>
      <c r="T7973" s="47">
        <v>2.8</v>
      </c>
      <c r="U7973" s="98" t="s">
        <v>111</v>
      </c>
      <c r="V7973" s="98" t="s">
        <v>3139</v>
      </c>
    </row>
    <row r="7974" spans="1:22">
      <c r="A7974" s="21">
        <f t="shared" si="245"/>
        <v>1019.6867658106902</v>
      </c>
      <c r="B7974" s="99">
        <v>44408</v>
      </c>
      <c r="C7974" s="23">
        <v>5571</v>
      </c>
      <c r="D7974" s="23">
        <v>9</v>
      </c>
      <c r="E7974" s="98" t="s">
        <v>49</v>
      </c>
      <c r="F7974" s="98" t="s">
        <v>53</v>
      </c>
      <c r="G7974" s="98" t="s">
        <v>4242</v>
      </c>
      <c r="H7974" s="98" t="s">
        <v>9126</v>
      </c>
      <c r="I7974" s="98" t="s">
        <v>6592</v>
      </c>
      <c r="J7974" s="99">
        <v>44420</v>
      </c>
      <c r="K7974" s="107">
        <v>6000000</v>
      </c>
      <c r="L7974" s="98" t="s">
        <v>9127</v>
      </c>
      <c r="M7974" s="23">
        <v>1800</v>
      </c>
      <c r="N7974" s="23">
        <v>1</v>
      </c>
      <c r="O7974" s="107">
        <v>6000000</v>
      </c>
      <c r="P7974" s="23">
        <v>180</v>
      </c>
      <c r="Q7974" s="23">
        <v>2</v>
      </c>
      <c r="R7974" s="23">
        <v>2</v>
      </c>
      <c r="S7974" s="23">
        <v>0</v>
      </c>
      <c r="T7974" s="47">
        <v>0.75</v>
      </c>
      <c r="U7974" s="98" t="s">
        <v>111</v>
      </c>
      <c r="V7974" s="98" t="s">
        <v>3139</v>
      </c>
    </row>
    <row r="7975" spans="1:22" s="98" customFormat="1">
      <c r="A7975" s="21">
        <f t="shared" si="245"/>
        <v>1019.8030107596234</v>
      </c>
      <c r="B7975" s="99">
        <v>44408</v>
      </c>
      <c r="C7975" s="23">
        <v>5572</v>
      </c>
      <c r="D7975" s="23">
        <v>9</v>
      </c>
      <c r="E7975" s="98" t="s">
        <v>49</v>
      </c>
      <c r="F7975" s="98" t="s">
        <v>53</v>
      </c>
      <c r="G7975" s="98" t="s">
        <v>4242</v>
      </c>
      <c r="H7975" s="98" t="s">
        <v>9126</v>
      </c>
      <c r="I7975" s="98" t="s">
        <v>6592</v>
      </c>
      <c r="J7975" s="99">
        <v>44430</v>
      </c>
      <c r="K7975" s="107">
        <v>8000000</v>
      </c>
      <c r="L7975" s="98" t="s">
        <v>9127</v>
      </c>
      <c r="M7975" s="23">
        <v>1800</v>
      </c>
      <c r="N7975" s="23">
        <v>1</v>
      </c>
      <c r="O7975" s="107">
        <v>8000000</v>
      </c>
      <c r="P7975" s="23">
        <v>180</v>
      </c>
      <c r="Q7975" s="23">
        <v>2</v>
      </c>
      <c r="R7975" s="23">
        <v>2</v>
      </c>
      <c r="S7975" s="23">
        <v>0</v>
      </c>
      <c r="T7975" s="47">
        <v>0.88080000000000003</v>
      </c>
      <c r="U7975" s="98" t="s">
        <v>111</v>
      </c>
      <c r="V7975" s="98" t="s">
        <v>3139</v>
      </c>
    </row>
    <row r="7976" spans="1:22" s="98" customFormat="1">
      <c r="A7976" s="21">
        <f t="shared" si="245"/>
        <v>1019.9338541791909</v>
      </c>
      <c r="B7976" s="99">
        <v>44408</v>
      </c>
      <c r="C7976" s="23">
        <v>5573</v>
      </c>
      <c r="D7976" s="23">
        <v>9</v>
      </c>
      <c r="E7976" s="98" t="s">
        <v>49</v>
      </c>
      <c r="F7976" s="98" t="s">
        <v>53</v>
      </c>
      <c r="G7976" s="98" t="s">
        <v>4242</v>
      </c>
      <c r="H7976" s="98" t="s">
        <v>9126</v>
      </c>
      <c r="I7976" s="98" t="s">
        <v>6592</v>
      </c>
      <c r="J7976" s="99">
        <v>44431</v>
      </c>
      <c r="K7976" s="107">
        <v>15000000</v>
      </c>
      <c r="L7976" s="98" t="s">
        <v>9127</v>
      </c>
      <c r="M7976" s="23">
        <v>1440</v>
      </c>
      <c r="N7976" s="23">
        <v>1</v>
      </c>
      <c r="O7976" s="107">
        <v>15000000</v>
      </c>
      <c r="P7976" s="23">
        <v>180</v>
      </c>
      <c r="Q7976" s="23">
        <v>2</v>
      </c>
      <c r="R7976" s="23">
        <v>2</v>
      </c>
      <c r="S7976" s="23">
        <v>0</v>
      </c>
      <c r="T7976" s="47">
        <v>1.4567000000000001</v>
      </c>
      <c r="U7976" s="98" t="s">
        <v>111</v>
      </c>
      <c r="V7976" s="98" t="s">
        <v>3139</v>
      </c>
    </row>
    <row r="7977" spans="1:22" s="98" customFormat="1">
      <c r="A7977" s="21">
        <f t="shared" si="245"/>
        <v>1019.9796433379704</v>
      </c>
      <c r="B7977" s="99">
        <v>44408</v>
      </c>
      <c r="C7977" s="23">
        <v>5574</v>
      </c>
      <c r="D7977" s="23">
        <v>9</v>
      </c>
      <c r="E7977" s="98" t="s">
        <v>49</v>
      </c>
      <c r="F7977" s="98" t="s">
        <v>53</v>
      </c>
      <c r="G7977" s="98" t="s">
        <v>4242</v>
      </c>
      <c r="H7977" s="98" t="s">
        <v>9126</v>
      </c>
      <c r="I7977" s="98" t="s">
        <v>6592</v>
      </c>
      <c r="J7977" s="99">
        <v>44438</v>
      </c>
      <c r="K7977" s="107">
        <v>10000000</v>
      </c>
      <c r="L7977" s="98" t="s">
        <v>9127</v>
      </c>
      <c r="M7977" s="23">
        <v>1800</v>
      </c>
      <c r="N7977" s="23">
        <v>1</v>
      </c>
      <c r="O7977" s="107">
        <v>10000000</v>
      </c>
      <c r="P7977" s="23">
        <v>180</v>
      </c>
      <c r="Q7977" s="23">
        <v>2</v>
      </c>
      <c r="R7977" s="23">
        <v>2</v>
      </c>
      <c r="S7977" s="23">
        <v>0</v>
      </c>
      <c r="T7977" s="47">
        <v>1.25</v>
      </c>
      <c r="U7977" s="98" t="s">
        <v>111</v>
      </c>
      <c r="V7977" s="98" t="s">
        <v>3139</v>
      </c>
    </row>
    <row r="7978" spans="1:22" s="98" customFormat="1">
      <c r="A7978" s="21">
        <f t="shared" si="245"/>
        <v>1020.0452669331269</v>
      </c>
      <c r="B7978" s="99">
        <v>44408</v>
      </c>
      <c r="C7978" s="23">
        <v>5575</v>
      </c>
      <c r="D7978" s="23">
        <v>9</v>
      </c>
      <c r="E7978" s="98" t="s">
        <v>49</v>
      </c>
      <c r="F7978" s="98" t="s">
        <v>53</v>
      </c>
      <c r="G7978" s="98" t="s">
        <v>4242</v>
      </c>
      <c r="H7978" s="98" t="s">
        <v>9126</v>
      </c>
      <c r="I7978" s="98" t="s">
        <v>6592</v>
      </c>
      <c r="J7978" s="99">
        <v>44448</v>
      </c>
      <c r="K7978" s="107">
        <v>20000000</v>
      </c>
      <c r="L7978" s="98" t="s">
        <v>9127</v>
      </c>
      <c r="M7978" s="23">
        <v>1800</v>
      </c>
      <c r="N7978" s="23">
        <v>1</v>
      </c>
      <c r="O7978" s="107">
        <v>20000000</v>
      </c>
      <c r="P7978" s="23">
        <v>180</v>
      </c>
      <c r="Q7978" s="23">
        <v>2</v>
      </c>
      <c r="R7978" s="23">
        <v>2</v>
      </c>
      <c r="S7978" s="23">
        <v>0</v>
      </c>
      <c r="T7978" s="47">
        <v>2.5</v>
      </c>
      <c r="U7978" s="98" t="s">
        <v>111</v>
      </c>
      <c r="V7978" s="98" t="s">
        <v>3139</v>
      </c>
    </row>
    <row r="7979" spans="1:22" s="98" customFormat="1">
      <c r="A7979" s="21">
        <f t="shared" si="245"/>
        <v>1020.1110268495825</v>
      </c>
      <c r="B7979" s="99">
        <v>44408</v>
      </c>
      <c r="C7979" s="23">
        <v>5576</v>
      </c>
      <c r="D7979" s="23">
        <v>9</v>
      </c>
      <c r="E7979" s="98" t="s">
        <v>49</v>
      </c>
      <c r="F7979" s="98" t="s">
        <v>53</v>
      </c>
      <c r="G7979" s="98" t="s">
        <v>4242</v>
      </c>
      <c r="H7979" s="98" t="s">
        <v>9126</v>
      </c>
      <c r="I7979" s="98" t="s">
        <v>6592</v>
      </c>
      <c r="J7979" s="99">
        <v>44824</v>
      </c>
      <c r="K7979" s="107">
        <v>13000000</v>
      </c>
      <c r="L7979" s="98" t="s">
        <v>9127</v>
      </c>
      <c r="M7979" s="23">
        <v>2160</v>
      </c>
      <c r="N7979" s="23">
        <v>1</v>
      </c>
      <c r="O7979" s="107">
        <v>13000000</v>
      </c>
      <c r="P7979" s="23">
        <v>180</v>
      </c>
      <c r="Q7979" s="23">
        <v>2</v>
      </c>
      <c r="R7979" s="23">
        <v>2</v>
      </c>
      <c r="S7979" s="23">
        <v>0</v>
      </c>
      <c r="T7979" s="47">
        <v>4.3330000000000002</v>
      </c>
      <c r="U7979" s="98" t="s">
        <v>111</v>
      </c>
      <c r="V7979" s="98" t="s">
        <v>3139</v>
      </c>
    </row>
    <row r="7980" spans="1:22" s="98" customFormat="1">
      <c r="A7980" s="21">
        <f t="shared" si="245"/>
        <v>1020.1100176423225</v>
      </c>
      <c r="B7980" s="99">
        <v>44408</v>
      </c>
      <c r="C7980" s="23">
        <v>5577</v>
      </c>
      <c r="D7980" s="23">
        <v>9</v>
      </c>
      <c r="E7980" s="98" t="s">
        <v>49</v>
      </c>
      <c r="F7980" s="98" t="s">
        <v>53</v>
      </c>
      <c r="G7980" s="98" t="s">
        <v>4242</v>
      </c>
      <c r="H7980" s="98" t="s">
        <v>9126</v>
      </c>
      <c r="I7980" s="98" t="s">
        <v>6592</v>
      </c>
      <c r="J7980" s="99">
        <v>45197</v>
      </c>
      <c r="K7980" s="107">
        <v>24000000</v>
      </c>
      <c r="L7980" s="98" t="s">
        <v>9127</v>
      </c>
      <c r="M7980" s="23">
        <v>2520</v>
      </c>
      <c r="N7980" s="23">
        <v>1</v>
      </c>
      <c r="O7980" s="107">
        <v>24000000</v>
      </c>
      <c r="P7980" s="23">
        <v>180</v>
      </c>
      <c r="Q7980" s="23">
        <v>2</v>
      </c>
      <c r="R7980" s="23">
        <v>2</v>
      </c>
      <c r="S7980" s="23">
        <v>0</v>
      </c>
      <c r="T7980" s="47">
        <v>10.9086</v>
      </c>
      <c r="U7980" s="98" t="s">
        <v>111</v>
      </c>
      <c r="V7980" s="98" t="s">
        <v>3139</v>
      </c>
    </row>
    <row r="7981" spans="1:22" s="98" customFormat="1">
      <c r="A7981" s="21">
        <f t="shared" si="245"/>
        <v>1020.2612406201456</v>
      </c>
      <c r="B7981" s="99">
        <v>44408</v>
      </c>
      <c r="C7981" s="23">
        <v>5578</v>
      </c>
      <c r="D7981" s="23">
        <v>9</v>
      </c>
      <c r="E7981" s="98" t="s">
        <v>49</v>
      </c>
      <c r="F7981" s="98" t="s">
        <v>53</v>
      </c>
      <c r="G7981" s="98" t="s">
        <v>4242</v>
      </c>
      <c r="H7981" s="98" t="s">
        <v>9126</v>
      </c>
      <c r="I7981" s="98" t="s">
        <v>6592</v>
      </c>
      <c r="J7981" s="99">
        <v>44489</v>
      </c>
      <c r="K7981" s="107">
        <v>13000000</v>
      </c>
      <c r="L7981" s="98" t="s">
        <v>9127</v>
      </c>
      <c r="M7981" s="23">
        <v>1800</v>
      </c>
      <c r="N7981" s="23">
        <v>1</v>
      </c>
      <c r="O7981" s="107">
        <v>13000000</v>
      </c>
      <c r="P7981" s="23">
        <v>180</v>
      </c>
      <c r="Q7981" s="23">
        <v>2</v>
      </c>
      <c r="R7981" s="23">
        <v>2</v>
      </c>
      <c r="S7981" s="23">
        <v>0</v>
      </c>
      <c r="T7981" s="47">
        <v>1.625</v>
      </c>
      <c r="U7981" s="98" t="s">
        <v>111</v>
      </c>
      <c r="V7981" s="98" t="s">
        <v>3139</v>
      </c>
    </row>
    <row r="7982" spans="1:22" s="98" customFormat="1">
      <c r="A7982" s="21">
        <f t="shared" si="245"/>
        <v>1020.3863859752204</v>
      </c>
      <c r="B7982" s="99">
        <v>44408</v>
      </c>
      <c r="C7982" s="23">
        <v>5579</v>
      </c>
      <c r="D7982" s="23">
        <v>9</v>
      </c>
      <c r="E7982" s="98" t="s">
        <v>49</v>
      </c>
      <c r="F7982" s="98" t="s">
        <v>53</v>
      </c>
      <c r="G7982" s="98" t="s">
        <v>4242</v>
      </c>
      <c r="H7982" s="98" t="s">
        <v>9126</v>
      </c>
      <c r="I7982" s="98" t="s">
        <v>6592</v>
      </c>
      <c r="J7982" s="99">
        <v>44501</v>
      </c>
      <c r="K7982" s="107">
        <v>20000000</v>
      </c>
      <c r="L7982" s="98" t="s">
        <v>9127</v>
      </c>
      <c r="M7982" s="23">
        <v>1800</v>
      </c>
      <c r="N7982" s="23">
        <v>1</v>
      </c>
      <c r="O7982" s="107">
        <v>20000000</v>
      </c>
      <c r="P7982" s="23">
        <v>180</v>
      </c>
      <c r="Q7982" s="23">
        <v>2</v>
      </c>
      <c r="R7982" s="23">
        <v>2</v>
      </c>
      <c r="S7982" s="23">
        <v>0</v>
      </c>
      <c r="T7982" s="47">
        <v>2.5</v>
      </c>
      <c r="U7982" s="98" t="s">
        <v>111</v>
      </c>
      <c r="V7982" s="98" t="s">
        <v>3139</v>
      </c>
    </row>
    <row r="7983" spans="1:22" s="98" customFormat="1">
      <c r="A7983" s="21">
        <f t="shared" si="245"/>
        <v>1020.5031042029261</v>
      </c>
      <c r="B7983" s="99">
        <v>44408</v>
      </c>
      <c r="C7983" s="23">
        <v>5580</v>
      </c>
      <c r="D7983" s="23">
        <v>9</v>
      </c>
      <c r="E7983" s="98" t="s">
        <v>49</v>
      </c>
      <c r="F7983" s="98" t="s">
        <v>53</v>
      </c>
      <c r="G7983" s="98" t="s">
        <v>4242</v>
      </c>
      <c r="H7983" s="98" t="s">
        <v>9126</v>
      </c>
      <c r="I7983" s="98" t="s">
        <v>6592</v>
      </c>
      <c r="J7983" s="99">
        <v>45234</v>
      </c>
      <c r="K7983" s="107">
        <v>20000000</v>
      </c>
      <c r="L7983" s="98" t="s">
        <v>9127</v>
      </c>
      <c r="M7983" s="23">
        <v>2520</v>
      </c>
      <c r="N7983" s="23">
        <v>1</v>
      </c>
      <c r="O7983" s="107">
        <v>20000000</v>
      </c>
      <c r="P7983" s="23">
        <v>180</v>
      </c>
      <c r="Q7983" s="23">
        <v>2</v>
      </c>
      <c r="R7983" s="23">
        <v>2</v>
      </c>
      <c r="S7983" s="23">
        <v>0</v>
      </c>
      <c r="T7983" s="47">
        <v>8.3331</v>
      </c>
      <c r="U7983" s="98" t="s">
        <v>111</v>
      </c>
      <c r="V7983" s="98" t="s">
        <v>3139</v>
      </c>
    </row>
    <row r="7984" spans="1:22" s="98" customFormat="1">
      <c r="A7984" s="21">
        <f t="shared" si="245"/>
        <v>1020.6111383725824</v>
      </c>
      <c r="B7984" s="99">
        <v>44408</v>
      </c>
      <c r="C7984" s="23">
        <v>5581</v>
      </c>
      <c r="D7984" s="23">
        <v>9</v>
      </c>
      <c r="E7984" s="98" t="s">
        <v>49</v>
      </c>
      <c r="F7984" s="98" t="s">
        <v>53</v>
      </c>
      <c r="G7984" s="98" t="s">
        <v>4242</v>
      </c>
      <c r="H7984" s="98" t="s">
        <v>9126</v>
      </c>
      <c r="I7984" s="98" t="s">
        <v>6592</v>
      </c>
      <c r="J7984" s="99">
        <v>44517</v>
      </c>
      <c r="K7984" s="107">
        <v>9000000</v>
      </c>
      <c r="L7984" s="98" t="s">
        <v>9127</v>
      </c>
      <c r="M7984" s="23">
        <v>1080</v>
      </c>
      <c r="N7984" s="23">
        <v>1</v>
      </c>
      <c r="O7984" s="107">
        <v>9000000</v>
      </c>
      <c r="P7984" s="23">
        <v>180</v>
      </c>
      <c r="Q7984" s="23">
        <v>2</v>
      </c>
      <c r="R7984" s="23">
        <v>2</v>
      </c>
      <c r="S7984" s="23">
        <v>0</v>
      </c>
      <c r="T7984" s="47">
        <v>0.36390600000000001</v>
      </c>
      <c r="U7984" s="98" t="s">
        <v>111</v>
      </c>
      <c r="V7984" s="98" t="s">
        <v>3139</v>
      </c>
    </row>
    <row r="7985" spans="1:22" s="98" customFormat="1">
      <c r="A7985" s="21">
        <f t="shared" si="245"/>
        <v>1020.6325802477741</v>
      </c>
      <c r="B7985" s="99">
        <v>44408</v>
      </c>
      <c r="C7985" s="23">
        <v>5582</v>
      </c>
      <c r="D7985" s="23">
        <v>9</v>
      </c>
      <c r="E7985" s="98" t="s">
        <v>49</v>
      </c>
      <c r="F7985" s="98" t="s">
        <v>53</v>
      </c>
      <c r="G7985" s="98" t="s">
        <v>4242</v>
      </c>
      <c r="H7985" s="98" t="s">
        <v>9126</v>
      </c>
      <c r="I7985" s="98" t="s">
        <v>6592</v>
      </c>
      <c r="J7985" s="99">
        <v>44539</v>
      </c>
      <c r="K7985" s="107">
        <v>10600000</v>
      </c>
      <c r="L7985" s="98" t="s">
        <v>9127</v>
      </c>
      <c r="M7985" s="23">
        <v>1800</v>
      </c>
      <c r="N7985" s="23">
        <v>1</v>
      </c>
      <c r="O7985" s="107">
        <v>10600000</v>
      </c>
      <c r="P7985" s="23">
        <v>180</v>
      </c>
      <c r="Q7985" s="23">
        <v>2</v>
      </c>
      <c r="R7985" s="23">
        <v>2</v>
      </c>
      <c r="S7985" s="23">
        <v>0</v>
      </c>
      <c r="T7985" s="47">
        <v>1.325</v>
      </c>
      <c r="U7985" s="98" t="s">
        <v>111</v>
      </c>
      <c r="V7985" s="98" t="s">
        <v>3139</v>
      </c>
    </row>
    <row r="7986" spans="1:22" s="98" customFormat="1">
      <c r="A7986" s="21">
        <f t="shared" si="245"/>
        <v>1020.6464772133935</v>
      </c>
      <c r="B7986" s="99">
        <v>44408</v>
      </c>
      <c r="C7986" s="23">
        <v>5583</v>
      </c>
      <c r="D7986" s="23">
        <v>9</v>
      </c>
      <c r="E7986" s="98" t="s">
        <v>49</v>
      </c>
      <c r="F7986" s="98" t="s">
        <v>53</v>
      </c>
      <c r="G7986" s="98" t="s">
        <v>4242</v>
      </c>
      <c r="H7986" s="98" t="s">
        <v>9126</v>
      </c>
      <c r="I7986" s="98" t="s">
        <v>6592</v>
      </c>
      <c r="J7986" s="99">
        <v>44556</v>
      </c>
      <c r="K7986" s="107">
        <v>6144400</v>
      </c>
      <c r="L7986" s="98" t="s">
        <v>9127</v>
      </c>
      <c r="M7986" s="23">
        <v>1800</v>
      </c>
      <c r="N7986" s="23">
        <v>1</v>
      </c>
      <c r="O7986" s="107">
        <v>6144400</v>
      </c>
      <c r="P7986" s="23">
        <v>180</v>
      </c>
      <c r="Q7986" s="23">
        <v>2</v>
      </c>
      <c r="R7986" s="23">
        <v>2</v>
      </c>
      <c r="S7986" s="23">
        <v>0</v>
      </c>
      <c r="T7986" s="47">
        <v>0.76805000000000001</v>
      </c>
      <c r="U7986" s="98" t="s">
        <v>111</v>
      </c>
      <c r="V7986" s="98" t="s">
        <v>3139</v>
      </c>
    </row>
    <row r="7987" spans="1:22" s="98" customFormat="1">
      <c r="A7987" s="21">
        <f t="shared" si="245"/>
        <v>1020.6569219463106</v>
      </c>
      <c r="B7987" s="99">
        <v>44408</v>
      </c>
      <c r="C7987" s="23">
        <v>5584</v>
      </c>
      <c r="D7987" s="23">
        <v>9</v>
      </c>
      <c r="E7987" s="98" t="s">
        <v>49</v>
      </c>
      <c r="F7987" s="98" t="s">
        <v>53</v>
      </c>
      <c r="G7987" s="98" t="s">
        <v>4242</v>
      </c>
      <c r="H7987" s="98" t="s">
        <v>9126</v>
      </c>
      <c r="I7987" s="98" t="s">
        <v>6592</v>
      </c>
      <c r="J7987" s="99">
        <v>44556</v>
      </c>
      <c r="K7987" s="107">
        <v>5310000</v>
      </c>
      <c r="L7987" s="98" t="s">
        <v>9127</v>
      </c>
      <c r="M7987" s="23">
        <v>1800</v>
      </c>
      <c r="N7987" s="23">
        <v>1</v>
      </c>
      <c r="O7987" s="107">
        <v>5310000</v>
      </c>
      <c r="P7987" s="23">
        <v>180</v>
      </c>
      <c r="Q7987" s="23">
        <v>2</v>
      </c>
      <c r="R7987" s="23">
        <v>2</v>
      </c>
      <c r="S7987" s="23">
        <v>0</v>
      </c>
      <c r="T7987" s="47">
        <v>0.66374999999999995</v>
      </c>
      <c r="U7987" s="98" t="s">
        <v>111</v>
      </c>
      <c r="V7987" s="98" t="s">
        <v>3139</v>
      </c>
    </row>
    <row r="7988" spans="1:22" s="98" customFormat="1">
      <c r="A7988" s="21">
        <f t="shared" si="245"/>
        <v>1020.7590911828396</v>
      </c>
      <c r="B7988" s="99">
        <v>44408</v>
      </c>
      <c r="C7988" s="23">
        <v>5585</v>
      </c>
      <c r="D7988" s="23">
        <v>9</v>
      </c>
      <c r="E7988" s="98" t="s">
        <v>49</v>
      </c>
      <c r="F7988" s="98" t="s">
        <v>53</v>
      </c>
      <c r="G7988" s="98" t="s">
        <v>4242</v>
      </c>
      <c r="H7988" s="98" t="s">
        <v>9126</v>
      </c>
      <c r="I7988" s="98" t="s">
        <v>6592</v>
      </c>
      <c r="J7988" s="99">
        <v>44564</v>
      </c>
      <c r="K7988" s="107">
        <v>12000000</v>
      </c>
      <c r="L7988" s="98" t="s">
        <v>9127</v>
      </c>
      <c r="M7988" s="23">
        <v>1800</v>
      </c>
      <c r="N7988" s="23">
        <v>1</v>
      </c>
      <c r="O7988" s="107">
        <v>12000000</v>
      </c>
      <c r="P7988" s="23">
        <v>180</v>
      </c>
      <c r="Q7988" s="23">
        <v>2</v>
      </c>
      <c r="R7988" s="23">
        <v>2</v>
      </c>
      <c r="S7988" s="23">
        <v>0</v>
      </c>
      <c r="T7988" s="47">
        <v>2</v>
      </c>
      <c r="U7988" s="98" t="s">
        <v>111</v>
      </c>
      <c r="V7988" s="98" t="s">
        <v>3139</v>
      </c>
    </row>
    <row r="7989" spans="1:22" s="98" customFormat="1">
      <c r="A7989" s="21">
        <f t="shared" si="245"/>
        <v>1020.8365837108148</v>
      </c>
      <c r="B7989" s="99">
        <v>44408</v>
      </c>
      <c r="C7989" s="23">
        <v>5586</v>
      </c>
      <c r="D7989" s="23">
        <v>9</v>
      </c>
      <c r="E7989" s="98" t="s">
        <v>49</v>
      </c>
      <c r="F7989" s="98" t="s">
        <v>53</v>
      </c>
      <c r="G7989" s="98" t="s">
        <v>4242</v>
      </c>
      <c r="H7989" s="98" t="s">
        <v>9126</v>
      </c>
      <c r="I7989" s="98" t="s">
        <v>6592</v>
      </c>
      <c r="J7989" s="99">
        <v>44931</v>
      </c>
      <c r="K7989" s="107">
        <v>5300000</v>
      </c>
      <c r="L7989" s="98" t="s">
        <v>9127</v>
      </c>
      <c r="M7989" s="23">
        <v>2160</v>
      </c>
      <c r="N7989" s="23">
        <v>1</v>
      </c>
      <c r="O7989" s="107">
        <v>5300000</v>
      </c>
      <c r="P7989" s="23">
        <v>180</v>
      </c>
      <c r="Q7989" s="23">
        <v>2</v>
      </c>
      <c r="R7989" s="23">
        <v>2</v>
      </c>
      <c r="S7989" s="23">
        <v>0</v>
      </c>
      <c r="T7989" s="47">
        <v>1.59</v>
      </c>
      <c r="U7989" s="98" t="s">
        <v>111</v>
      </c>
      <c r="V7989" s="98" t="s">
        <v>3139</v>
      </c>
    </row>
    <row r="7990" spans="1:22" s="98" customFormat="1">
      <c r="A7990" s="21">
        <f t="shared" si="245"/>
        <v>1020.9606513305808</v>
      </c>
      <c r="B7990" s="99">
        <v>44408</v>
      </c>
      <c r="C7990" s="23">
        <v>5587</v>
      </c>
      <c r="D7990" s="23">
        <v>9</v>
      </c>
      <c r="E7990" s="98" t="s">
        <v>49</v>
      </c>
      <c r="F7990" s="98" t="s">
        <v>53</v>
      </c>
      <c r="G7990" s="98" t="s">
        <v>4242</v>
      </c>
      <c r="H7990" s="98" t="s">
        <v>9126</v>
      </c>
      <c r="I7990" s="98" t="s">
        <v>6592</v>
      </c>
      <c r="J7990" s="99">
        <v>44579</v>
      </c>
      <c r="K7990" s="107">
        <v>9000000</v>
      </c>
      <c r="L7990" s="98" t="s">
        <v>9127</v>
      </c>
      <c r="M7990" s="23">
        <v>1800</v>
      </c>
      <c r="N7990" s="23">
        <v>1</v>
      </c>
      <c r="O7990" s="107">
        <v>9000000</v>
      </c>
      <c r="P7990" s="23">
        <v>180</v>
      </c>
      <c r="Q7990" s="23">
        <v>2</v>
      </c>
      <c r="R7990" s="23">
        <v>2</v>
      </c>
      <c r="S7990" s="23">
        <v>0</v>
      </c>
      <c r="T7990" s="47">
        <v>1</v>
      </c>
      <c r="U7990" s="98" t="s">
        <v>111</v>
      </c>
      <c r="V7990" s="98" t="s">
        <v>3139</v>
      </c>
    </row>
    <row r="7991" spans="1:22" s="98" customFormat="1">
      <c r="A7991" s="21">
        <f t="shared" si="245"/>
        <v>1021.0362507486864</v>
      </c>
      <c r="B7991" s="99">
        <v>44408</v>
      </c>
      <c r="C7991" s="23">
        <v>5588</v>
      </c>
      <c r="D7991" s="23">
        <v>9</v>
      </c>
      <c r="E7991" s="98" t="s">
        <v>49</v>
      </c>
      <c r="F7991" s="98" t="s">
        <v>53</v>
      </c>
      <c r="G7991" s="98" t="s">
        <v>4242</v>
      </c>
      <c r="H7991" s="98" t="s">
        <v>9126</v>
      </c>
      <c r="I7991" s="98" t="s">
        <v>6592</v>
      </c>
      <c r="J7991" s="99">
        <v>44952</v>
      </c>
      <c r="K7991" s="107">
        <v>18000000</v>
      </c>
      <c r="L7991" s="98" t="s">
        <v>9127</v>
      </c>
      <c r="M7991" s="23">
        <v>2160</v>
      </c>
      <c r="N7991" s="23">
        <v>1</v>
      </c>
      <c r="O7991" s="107">
        <v>18000000</v>
      </c>
      <c r="P7991" s="23">
        <v>180</v>
      </c>
      <c r="Q7991" s="23">
        <v>2</v>
      </c>
      <c r="R7991" s="23">
        <v>2</v>
      </c>
      <c r="S7991" s="23">
        <v>0</v>
      </c>
      <c r="T7991" s="47">
        <v>6.75</v>
      </c>
      <c r="U7991" s="98" t="s">
        <v>111</v>
      </c>
      <c r="V7991" s="98" t="s">
        <v>3139</v>
      </c>
    </row>
    <row r="7992" spans="1:22" s="98" customFormat="1">
      <c r="A7992" s="21">
        <f t="shared" si="245"/>
        <v>1021.1571457532596</v>
      </c>
      <c r="B7992" s="99">
        <v>44408</v>
      </c>
      <c r="C7992" s="23">
        <v>5589</v>
      </c>
      <c r="D7992" s="23">
        <v>9</v>
      </c>
      <c r="E7992" s="98" t="s">
        <v>49</v>
      </c>
      <c r="F7992" s="98" t="s">
        <v>53</v>
      </c>
      <c r="G7992" s="98" t="s">
        <v>4242</v>
      </c>
      <c r="H7992" s="98" t="s">
        <v>9126</v>
      </c>
      <c r="I7992" s="98" t="s">
        <v>6592</v>
      </c>
      <c r="J7992" s="99">
        <v>44615</v>
      </c>
      <c r="K7992" s="107">
        <v>10600000</v>
      </c>
      <c r="L7992" s="98" t="s">
        <v>9127</v>
      </c>
      <c r="M7992" s="23">
        <v>1800</v>
      </c>
      <c r="N7992" s="23">
        <v>1</v>
      </c>
      <c r="O7992" s="107">
        <v>10600000</v>
      </c>
      <c r="P7992" s="23">
        <v>180</v>
      </c>
      <c r="Q7992" s="23">
        <v>2</v>
      </c>
      <c r="R7992" s="23">
        <v>2</v>
      </c>
      <c r="S7992" s="23">
        <v>0</v>
      </c>
      <c r="T7992" s="47">
        <v>2.65</v>
      </c>
      <c r="U7992" s="98" t="s">
        <v>111</v>
      </c>
      <c r="V7992" s="98" t="s">
        <v>3139</v>
      </c>
    </row>
    <row r="7993" spans="1:22" s="98" customFormat="1">
      <c r="A7993" s="21">
        <f t="shared" si="245"/>
        <v>1021.2780562234851</v>
      </c>
      <c r="B7993" s="99">
        <v>44408</v>
      </c>
      <c r="C7993" s="23">
        <v>5590</v>
      </c>
      <c r="D7993" s="23">
        <v>9</v>
      </c>
      <c r="E7993" s="98" t="s">
        <v>49</v>
      </c>
      <c r="F7993" s="98" t="s">
        <v>53</v>
      </c>
      <c r="G7993" s="98" t="s">
        <v>4242</v>
      </c>
      <c r="H7993" s="98" t="s">
        <v>9126</v>
      </c>
      <c r="I7993" s="98" t="s">
        <v>6592</v>
      </c>
      <c r="J7993" s="99">
        <v>44630</v>
      </c>
      <c r="K7993" s="107">
        <v>10600000</v>
      </c>
      <c r="L7993" s="98" t="s">
        <v>9127</v>
      </c>
      <c r="M7993" s="23">
        <v>1800</v>
      </c>
      <c r="N7993" s="23">
        <v>1</v>
      </c>
      <c r="O7993" s="107">
        <v>10600000</v>
      </c>
      <c r="P7993" s="23">
        <v>180</v>
      </c>
      <c r="Q7993" s="23">
        <v>2</v>
      </c>
      <c r="R7993" s="23">
        <v>2</v>
      </c>
      <c r="S7993" s="23">
        <v>0</v>
      </c>
      <c r="T7993" s="47">
        <v>2.65</v>
      </c>
      <c r="U7993" s="98" t="s">
        <v>111</v>
      </c>
      <c r="V7993" s="98" t="s">
        <v>3139</v>
      </c>
    </row>
    <row r="7994" spans="1:22" s="98" customFormat="1">
      <c r="A7994" s="21">
        <f t="shared" si="245"/>
        <v>1021.3746761615974</v>
      </c>
      <c r="B7994" s="99">
        <v>44408</v>
      </c>
      <c r="C7994" s="23">
        <v>5591</v>
      </c>
      <c r="D7994" s="23">
        <v>9</v>
      </c>
      <c r="E7994" s="98" t="s">
        <v>49</v>
      </c>
      <c r="F7994" s="98" t="s">
        <v>53</v>
      </c>
      <c r="G7994" s="98" t="s">
        <v>4242</v>
      </c>
      <c r="H7994" s="98" t="s">
        <v>9126</v>
      </c>
      <c r="I7994" s="98" t="s">
        <v>6592</v>
      </c>
      <c r="J7994" s="99">
        <v>45373</v>
      </c>
      <c r="K7994" s="107">
        <v>15900000</v>
      </c>
      <c r="L7994" s="98" t="s">
        <v>9127</v>
      </c>
      <c r="M7994" s="23">
        <v>2520</v>
      </c>
      <c r="N7994" s="23">
        <v>1</v>
      </c>
      <c r="O7994" s="107">
        <v>15900000</v>
      </c>
      <c r="P7994" s="23">
        <v>180</v>
      </c>
      <c r="Q7994" s="23">
        <v>2</v>
      </c>
      <c r="R7994" s="23">
        <v>2</v>
      </c>
      <c r="S7994" s="23">
        <v>0</v>
      </c>
      <c r="T7994" s="47">
        <v>7.95</v>
      </c>
      <c r="U7994" s="98" t="s">
        <v>111</v>
      </c>
      <c r="V7994" s="98" t="s">
        <v>3139</v>
      </c>
    </row>
    <row r="7995" spans="1:22" s="98" customFormat="1">
      <c r="A7995" s="21">
        <f t="shared" si="245"/>
        <v>1021.4476420917704</v>
      </c>
      <c r="B7995" s="99">
        <v>44408</v>
      </c>
      <c r="C7995" s="23">
        <v>5592</v>
      </c>
      <c r="D7995" s="23">
        <v>9</v>
      </c>
      <c r="E7995" s="98" t="s">
        <v>49</v>
      </c>
      <c r="F7995" s="98" t="s">
        <v>53</v>
      </c>
      <c r="G7995" s="98" t="s">
        <v>4242</v>
      </c>
      <c r="H7995" s="98" t="s">
        <v>9126</v>
      </c>
      <c r="I7995" s="98" t="s">
        <v>6592</v>
      </c>
      <c r="J7995" s="99">
        <v>44648</v>
      </c>
      <c r="K7995" s="107">
        <v>10600000</v>
      </c>
      <c r="L7995" s="98" t="s">
        <v>9127</v>
      </c>
      <c r="M7995" s="23">
        <v>1800</v>
      </c>
      <c r="N7995" s="23">
        <v>1</v>
      </c>
      <c r="O7995" s="107">
        <v>10600000</v>
      </c>
      <c r="P7995" s="23">
        <v>180</v>
      </c>
      <c r="Q7995" s="23">
        <v>2</v>
      </c>
      <c r="R7995" s="23">
        <v>2</v>
      </c>
      <c r="S7995" s="23">
        <v>0</v>
      </c>
      <c r="T7995" s="47">
        <v>2.65</v>
      </c>
      <c r="U7995" s="98" t="s">
        <v>111</v>
      </c>
      <c r="V7995" s="98" t="s">
        <v>3139</v>
      </c>
    </row>
    <row r="7996" spans="1:22" s="98" customFormat="1">
      <c r="A7996" s="21">
        <f t="shared" si="245"/>
        <v>1021.5440278717488</v>
      </c>
      <c r="B7996" s="99">
        <v>44408</v>
      </c>
      <c r="C7996" s="23">
        <v>5593</v>
      </c>
      <c r="D7996" s="23">
        <v>9</v>
      </c>
      <c r="E7996" s="98" t="s">
        <v>49</v>
      </c>
      <c r="F7996" s="98" t="s">
        <v>53</v>
      </c>
      <c r="G7996" s="98" t="s">
        <v>4242</v>
      </c>
      <c r="H7996" s="98" t="s">
        <v>9126</v>
      </c>
      <c r="I7996" s="98" t="s">
        <v>6592</v>
      </c>
      <c r="J7996" s="99">
        <v>44677</v>
      </c>
      <c r="K7996" s="107">
        <v>10600000</v>
      </c>
      <c r="L7996" s="98" t="s">
        <v>9127</v>
      </c>
      <c r="M7996" s="23">
        <v>1800</v>
      </c>
      <c r="N7996" s="23">
        <v>1</v>
      </c>
      <c r="O7996" s="107">
        <v>10600000</v>
      </c>
      <c r="P7996" s="23">
        <v>180</v>
      </c>
      <c r="Q7996" s="23">
        <v>2</v>
      </c>
      <c r="R7996" s="23">
        <v>2</v>
      </c>
      <c r="S7996" s="23">
        <v>0</v>
      </c>
      <c r="T7996" s="47">
        <v>2.65</v>
      </c>
      <c r="U7996" s="98" t="s">
        <v>111</v>
      </c>
      <c r="V7996" s="98" t="s">
        <v>3139</v>
      </c>
    </row>
    <row r="7997" spans="1:22" s="98" customFormat="1">
      <c r="A7997" s="21">
        <f t="shared" si="245"/>
        <v>1021.6397863504326</v>
      </c>
      <c r="B7997" s="99">
        <v>44408</v>
      </c>
      <c r="C7997" s="23">
        <v>5594</v>
      </c>
      <c r="D7997" s="23">
        <v>9</v>
      </c>
      <c r="E7997" s="98" t="s">
        <v>49</v>
      </c>
      <c r="F7997" s="98" t="s">
        <v>53</v>
      </c>
      <c r="G7997" s="98" t="s">
        <v>4242</v>
      </c>
      <c r="H7997" s="98" t="s">
        <v>9126</v>
      </c>
      <c r="I7997" s="98" t="s">
        <v>6592</v>
      </c>
      <c r="J7997" s="99">
        <v>44691</v>
      </c>
      <c r="K7997" s="107">
        <v>10000000</v>
      </c>
      <c r="L7997" s="98" t="s">
        <v>9127</v>
      </c>
      <c r="M7997" s="23">
        <v>1800</v>
      </c>
      <c r="N7997" s="23">
        <v>1</v>
      </c>
      <c r="O7997" s="107">
        <v>10000000</v>
      </c>
      <c r="P7997" s="23">
        <v>180</v>
      </c>
      <c r="Q7997" s="23">
        <v>2</v>
      </c>
      <c r="R7997" s="23">
        <v>2</v>
      </c>
      <c r="S7997" s="23">
        <v>0</v>
      </c>
      <c r="T7997" s="47">
        <v>2.5</v>
      </c>
      <c r="U7997" s="98" t="s">
        <v>111</v>
      </c>
      <c r="V7997" s="98" t="s">
        <v>3139</v>
      </c>
    </row>
    <row r="7998" spans="1:22" s="98" customFormat="1">
      <c r="A7998" s="21">
        <f t="shared" si="245"/>
        <v>1021.7121465636027</v>
      </c>
      <c r="B7998" s="99">
        <v>44408</v>
      </c>
      <c r="C7998" s="23">
        <v>5595</v>
      </c>
      <c r="D7998" s="23">
        <v>9</v>
      </c>
      <c r="E7998" s="98" t="s">
        <v>49</v>
      </c>
      <c r="F7998" s="98" t="s">
        <v>53</v>
      </c>
      <c r="G7998" s="98" t="s">
        <v>4242</v>
      </c>
      <c r="H7998" s="98" t="s">
        <v>9126</v>
      </c>
      <c r="I7998" s="98" t="s">
        <v>6592</v>
      </c>
      <c r="J7998" s="99">
        <v>44691</v>
      </c>
      <c r="K7998" s="107">
        <v>18000000</v>
      </c>
      <c r="L7998" s="98" t="s">
        <v>9127</v>
      </c>
      <c r="M7998" s="23">
        <v>1620</v>
      </c>
      <c r="N7998" s="23">
        <v>1</v>
      </c>
      <c r="O7998" s="107">
        <v>18000000</v>
      </c>
      <c r="P7998" s="23">
        <v>180</v>
      </c>
      <c r="Q7998" s="23">
        <v>2</v>
      </c>
      <c r="R7998" s="23">
        <v>2</v>
      </c>
      <c r="S7998" s="23">
        <v>0</v>
      </c>
      <c r="T7998" s="47">
        <v>3.2000069999999998</v>
      </c>
      <c r="U7998" s="98" t="s">
        <v>111</v>
      </c>
      <c r="V7998" s="98" t="s">
        <v>3139</v>
      </c>
    </row>
    <row r="7999" spans="1:22" s="98" customFormat="1">
      <c r="A7999" s="21">
        <f t="shared" si="245"/>
        <v>1021.830953285691</v>
      </c>
      <c r="B7999" s="99">
        <v>44408</v>
      </c>
      <c r="C7999" s="23">
        <v>5596</v>
      </c>
      <c r="D7999" s="23">
        <v>9</v>
      </c>
      <c r="E7999" s="98" t="s">
        <v>49</v>
      </c>
      <c r="F7999" s="98" t="s">
        <v>53</v>
      </c>
      <c r="G7999" s="98" t="s">
        <v>4242</v>
      </c>
      <c r="H7999" s="98" t="s">
        <v>9126</v>
      </c>
      <c r="I7999" s="98" t="s">
        <v>6592</v>
      </c>
      <c r="J7999" s="99">
        <v>45061</v>
      </c>
      <c r="K7999" s="107">
        <v>10600000</v>
      </c>
      <c r="L7999" s="98" t="s">
        <v>9127</v>
      </c>
      <c r="M7999" s="23">
        <v>2160</v>
      </c>
      <c r="N7999" s="23">
        <v>1</v>
      </c>
      <c r="O7999" s="107">
        <v>10600000</v>
      </c>
      <c r="P7999" s="23">
        <v>180</v>
      </c>
      <c r="Q7999" s="23">
        <v>2</v>
      </c>
      <c r="R7999" s="23">
        <v>2</v>
      </c>
      <c r="S7999" s="23">
        <v>0</v>
      </c>
      <c r="T7999" s="47">
        <v>4.24</v>
      </c>
      <c r="U7999" s="98" t="s">
        <v>111</v>
      </c>
      <c r="V7999" s="98" t="s">
        <v>3139</v>
      </c>
    </row>
    <row r="8000" spans="1:22" s="98" customFormat="1">
      <c r="A8000" s="21">
        <f t="shared" si="245"/>
        <v>1021.9491355747131</v>
      </c>
      <c r="B8000" s="99">
        <v>44408</v>
      </c>
      <c r="C8000" s="23">
        <v>5597</v>
      </c>
      <c r="D8000" s="23">
        <v>9</v>
      </c>
      <c r="E8000" s="98" t="s">
        <v>49</v>
      </c>
      <c r="F8000" s="98" t="s">
        <v>53</v>
      </c>
      <c r="G8000" s="98" t="s">
        <v>4242</v>
      </c>
      <c r="H8000" s="98" t="s">
        <v>9126</v>
      </c>
      <c r="I8000" s="98" t="s">
        <v>6592</v>
      </c>
      <c r="J8000" s="99">
        <v>45069</v>
      </c>
      <c r="K8000" s="107">
        <v>15000000</v>
      </c>
      <c r="L8000" s="98" t="s">
        <v>9127</v>
      </c>
      <c r="M8000" s="23">
        <v>2160</v>
      </c>
      <c r="N8000" s="23">
        <v>1</v>
      </c>
      <c r="O8000" s="107">
        <v>15000000</v>
      </c>
      <c r="P8000" s="23">
        <v>180</v>
      </c>
      <c r="Q8000" s="23">
        <v>2</v>
      </c>
      <c r="R8000" s="23">
        <v>2</v>
      </c>
      <c r="S8000" s="23">
        <v>0</v>
      </c>
      <c r="T8000" s="47">
        <v>6</v>
      </c>
      <c r="U8000" s="98" t="s">
        <v>111</v>
      </c>
      <c r="V8000" s="98" t="s">
        <v>3139</v>
      </c>
    </row>
    <row r="8001" spans="1:22" s="98" customFormat="1">
      <c r="A8001" s="21">
        <f t="shared" si="245"/>
        <v>1022.0206398775881</v>
      </c>
      <c r="B8001" s="99">
        <v>44408</v>
      </c>
      <c r="C8001" s="23">
        <v>5598</v>
      </c>
      <c r="D8001" s="23">
        <v>9</v>
      </c>
      <c r="E8001" s="98" t="s">
        <v>49</v>
      </c>
      <c r="F8001" s="98" t="s">
        <v>53</v>
      </c>
      <c r="G8001" s="98" t="s">
        <v>4242</v>
      </c>
      <c r="H8001" s="98" t="s">
        <v>9126</v>
      </c>
      <c r="I8001" s="98" t="s">
        <v>6592</v>
      </c>
      <c r="J8001" s="99">
        <v>44714</v>
      </c>
      <c r="K8001" s="107">
        <v>10600000</v>
      </c>
      <c r="L8001" s="98" t="s">
        <v>9127</v>
      </c>
      <c r="M8001" s="23">
        <v>540</v>
      </c>
      <c r="N8001" s="23">
        <v>1</v>
      </c>
      <c r="O8001" s="107">
        <v>10600000</v>
      </c>
      <c r="P8001" s="23">
        <v>180</v>
      </c>
      <c r="Q8001" s="23">
        <v>2</v>
      </c>
      <c r="R8001" s="23">
        <v>2</v>
      </c>
      <c r="S8001" s="23">
        <v>0</v>
      </c>
      <c r="T8001" s="47">
        <v>2.65</v>
      </c>
      <c r="U8001" s="98" t="s">
        <v>111</v>
      </c>
      <c r="V8001" s="98" t="s">
        <v>3139</v>
      </c>
    </row>
    <row r="8002" spans="1:22" s="98" customFormat="1">
      <c r="A8002" s="21">
        <f t="shared" si="245"/>
        <v>1022.1156917696027</v>
      </c>
      <c r="B8002" s="99">
        <v>44408</v>
      </c>
      <c r="C8002" s="23">
        <v>5599</v>
      </c>
      <c r="D8002" s="23">
        <v>9</v>
      </c>
      <c r="E8002" s="98" t="s">
        <v>49</v>
      </c>
      <c r="F8002" s="98" t="s">
        <v>53</v>
      </c>
      <c r="G8002" s="98" t="s">
        <v>4242</v>
      </c>
      <c r="H8002" s="98" t="s">
        <v>9126</v>
      </c>
      <c r="I8002" s="98" t="s">
        <v>6592</v>
      </c>
      <c r="J8002" s="99">
        <v>45471</v>
      </c>
      <c r="K8002" s="107">
        <v>20000000</v>
      </c>
      <c r="L8002" s="98" t="s">
        <v>9127</v>
      </c>
      <c r="M8002" s="23">
        <v>2520</v>
      </c>
      <c r="N8002" s="23">
        <v>1</v>
      </c>
      <c r="O8002" s="107">
        <v>20000000</v>
      </c>
      <c r="P8002" s="23">
        <v>180</v>
      </c>
      <c r="Q8002" s="23">
        <v>2</v>
      </c>
      <c r="R8002" s="23">
        <v>2</v>
      </c>
      <c r="S8002" s="23">
        <v>0</v>
      </c>
      <c r="T8002" s="47">
        <v>9.9999979999999997</v>
      </c>
      <c r="U8002" s="98" t="s">
        <v>111</v>
      </c>
      <c r="V8002" s="98" t="s">
        <v>3139</v>
      </c>
    </row>
    <row r="8003" spans="1:22" s="98" customFormat="1">
      <c r="A8003" s="21">
        <f t="shared" si="245"/>
        <v>1022.187217379398</v>
      </c>
      <c r="B8003" s="99">
        <v>44408</v>
      </c>
      <c r="C8003" s="23">
        <v>5600</v>
      </c>
      <c r="D8003" s="23">
        <v>9</v>
      </c>
      <c r="E8003" s="98" t="s">
        <v>49</v>
      </c>
      <c r="F8003" s="98" t="s">
        <v>53</v>
      </c>
      <c r="G8003" s="98" t="s">
        <v>4242</v>
      </c>
      <c r="H8003" s="98" t="s">
        <v>9126</v>
      </c>
      <c r="I8003" s="98" t="s">
        <v>6592</v>
      </c>
      <c r="J8003" s="99">
        <v>45125</v>
      </c>
      <c r="K8003" s="107">
        <v>20000000</v>
      </c>
      <c r="L8003" s="98" t="s">
        <v>9127</v>
      </c>
      <c r="M8003" s="23">
        <v>2160</v>
      </c>
      <c r="N8003" s="23">
        <v>1</v>
      </c>
      <c r="O8003" s="107">
        <v>20000000</v>
      </c>
      <c r="P8003" s="23">
        <v>180</v>
      </c>
      <c r="Q8003" s="23">
        <v>2</v>
      </c>
      <c r="R8003" s="23">
        <v>2</v>
      </c>
      <c r="S8003" s="23">
        <v>0</v>
      </c>
      <c r="T8003" s="47">
        <v>10</v>
      </c>
      <c r="U8003" s="98" t="s">
        <v>111</v>
      </c>
      <c r="V8003" s="98" t="s">
        <v>3139</v>
      </c>
    </row>
    <row r="8004" spans="1:22" s="98" customFormat="1">
      <c r="A8004" s="21">
        <f t="shared" si="245"/>
        <v>1022.3036542755704</v>
      </c>
      <c r="B8004" s="99">
        <v>44408</v>
      </c>
      <c r="C8004" s="23">
        <v>5601</v>
      </c>
      <c r="D8004" s="23">
        <v>9</v>
      </c>
      <c r="E8004" s="98" t="s">
        <v>49</v>
      </c>
      <c r="F8004" s="98" t="s">
        <v>53</v>
      </c>
      <c r="G8004" s="98" t="s">
        <v>4242</v>
      </c>
      <c r="H8004" s="98" t="s">
        <v>9126</v>
      </c>
      <c r="I8004" s="98" t="s">
        <v>6592</v>
      </c>
      <c r="J8004" s="99">
        <v>44769</v>
      </c>
      <c r="K8004" s="107">
        <v>12000000</v>
      </c>
      <c r="L8004" s="98" t="s">
        <v>9127</v>
      </c>
      <c r="M8004" s="23">
        <v>1800</v>
      </c>
      <c r="N8004" s="23">
        <v>1</v>
      </c>
      <c r="O8004" s="107">
        <v>12000000</v>
      </c>
      <c r="P8004" s="23">
        <v>180</v>
      </c>
      <c r="Q8004" s="23">
        <v>2</v>
      </c>
      <c r="R8004" s="23">
        <v>2</v>
      </c>
      <c r="S8004" s="23">
        <v>0</v>
      </c>
      <c r="T8004" s="47">
        <v>3</v>
      </c>
      <c r="U8004" s="98" t="s">
        <v>111</v>
      </c>
      <c r="V8004" s="98" t="s">
        <v>3139</v>
      </c>
    </row>
    <row r="8005" spans="1:22" s="98" customFormat="1">
      <c r="A8005" s="21">
        <f t="shared" si="245"/>
        <v>1022.3732850359996</v>
      </c>
      <c r="B8005" s="99">
        <v>44408</v>
      </c>
      <c r="C8005" s="23">
        <v>1</v>
      </c>
      <c r="D8005" s="23">
        <v>3</v>
      </c>
      <c r="E8005" s="98" t="s">
        <v>49</v>
      </c>
      <c r="F8005" s="98" t="s">
        <v>3038</v>
      </c>
      <c r="G8005" s="98" t="s">
        <v>4120</v>
      </c>
      <c r="H8005" s="98" t="s">
        <v>3039</v>
      </c>
      <c r="I8005" s="98" t="s">
        <v>6101</v>
      </c>
      <c r="J8005" s="99">
        <v>45366</v>
      </c>
      <c r="K8005" s="107">
        <v>5000000000</v>
      </c>
      <c r="L8005" s="98" t="s">
        <v>9132</v>
      </c>
      <c r="M8005" s="23">
        <v>36</v>
      </c>
      <c r="N8005" s="23">
        <v>1</v>
      </c>
      <c r="O8005" s="107">
        <v>1</v>
      </c>
      <c r="P8005" s="23">
        <v>36</v>
      </c>
      <c r="Q8005" s="23">
        <v>2</v>
      </c>
      <c r="R8005" s="23">
        <v>2</v>
      </c>
      <c r="S8005" s="23">
        <v>3.87</v>
      </c>
      <c r="T8005" s="47">
        <v>1666.6666666800002</v>
      </c>
      <c r="U8005" s="98" t="s">
        <v>9128</v>
      </c>
      <c r="V8005" s="98" t="s">
        <v>3139</v>
      </c>
    </row>
    <row r="8006" spans="1:22" s="98" customFormat="1">
      <c r="A8006" s="21">
        <f t="shared" si="245"/>
        <v>1022.4646721774907</v>
      </c>
      <c r="B8006" s="99">
        <v>44408</v>
      </c>
      <c r="C8006" s="23">
        <v>2</v>
      </c>
      <c r="D8006" s="23">
        <v>3</v>
      </c>
      <c r="E8006" s="98" t="s">
        <v>49</v>
      </c>
      <c r="F8006" s="98" t="s">
        <v>3038</v>
      </c>
      <c r="G8006" s="98" t="s">
        <v>4120</v>
      </c>
      <c r="H8006" s="98" t="s">
        <v>3039</v>
      </c>
      <c r="I8006" s="98" t="s">
        <v>5994</v>
      </c>
      <c r="J8006" s="99">
        <v>45458</v>
      </c>
      <c r="K8006" s="107">
        <v>2000000000</v>
      </c>
      <c r="L8006" s="98" t="s">
        <v>10820</v>
      </c>
      <c r="M8006" s="23">
        <v>12</v>
      </c>
      <c r="N8006" s="23">
        <v>1</v>
      </c>
      <c r="O8006" s="107">
        <v>1</v>
      </c>
      <c r="P8006" s="23">
        <v>12</v>
      </c>
      <c r="Q8006" s="23">
        <v>2</v>
      </c>
      <c r="R8006" s="23">
        <v>2</v>
      </c>
      <c r="S8006" s="23">
        <v>3.68</v>
      </c>
      <c r="T8006" s="47">
        <v>666.66666701999998</v>
      </c>
      <c r="U8006" s="98" t="s">
        <v>9128</v>
      </c>
      <c r="V8006" s="98" t="s">
        <v>3139</v>
      </c>
    </row>
    <row r="8007" spans="1:22" s="98" customFormat="1">
      <c r="A8007" s="21">
        <f t="shared" si="245"/>
        <v>1022.5320208626866</v>
      </c>
      <c r="B8007" s="99">
        <v>44408</v>
      </c>
      <c r="C8007" s="23">
        <v>3</v>
      </c>
      <c r="D8007" s="23">
        <v>3</v>
      </c>
      <c r="E8007" s="98" t="s">
        <v>49</v>
      </c>
      <c r="F8007" s="98" t="s">
        <v>866</v>
      </c>
      <c r="G8007" s="98" t="s">
        <v>4120</v>
      </c>
      <c r="H8007" s="98" t="s">
        <v>3040</v>
      </c>
      <c r="I8007" s="98" t="s">
        <v>6069</v>
      </c>
      <c r="J8007" s="99">
        <v>45390</v>
      </c>
      <c r="K8007" s="107">
        <v>6000000000</v>
      </c>
      <c r="L8007" s="98" t="s">
        <v>12534</v>
      </c>
      <c r="M8007" s="23">
        <v>36</v>
      </c>
      <c r="N8007" s="23">
        <v>1</v>
      </c>
      <c r="O8007" s="107">
        <v>1</v>
      </c>
      <c r="P8007" s="23">
        <v>36</v>
      </c>
      <c r="Q8007" s="23">
        <v>2</v>
      </c>
      <c r="R8007" s="23">
        <v>2</v>
      </c>
      <c r="S8007" s="23">
        <v>3.7</v>
      </c>
      <c r="T8007" s="47">
        <v>2000.00000004</v>
      </c>
      <c r="U8007" s="98" t="s">
        <v>9128</v>
      </c>
      <c r="V8007" s="98" t="s">
        <v>3139</v>
      </c>
    </row>
    <row r="8008" spans="1:22" s="98" customFormat="1">
      <c r="A8008" s="21">
        <f t="shared" si="245"/>
        <v>1022.6218931948938</v>
      </c>
      <c r="B8008" s="99">
        <v>44408</v>
      </c>
      <c r="C8008" s="23">
        <v>4</v>
      </c>
      <c r="D8008" s="23">
        <v>3</v>
      </c>
      <c r="E8008" s="98" t="s">
        <v>49</v>
      </c>
      <c r="F8008" s="98" t="s">
        <v>867</v>
      </c>
      <c r="G8008" s="98" t="s">
        <v>4120</v>
      </c>
      <c r="H8008" s="98" t="s">
        <v>3041</v>
      </c>
      <c r="I8008" s="98" t="s">
        <v>6769</v>
      </c>
      <c r="J8008" s="99">
        <v>45254</v>
      </c>
      <c r="K8008" s="107">
        <v>3000000000</v>
      </c>
      <c r="L8008" s="98" t="s">
        <v>9129</v>
      </c>
      <c r="M8008" s="23">
        <v>36</v>
      </c>
      <c r="N8008" s="23">
        <v>1</v>
      </c>
      <c r="O8008" s="107">
        <v>1</v>
      </c>
      <c r="P8008" s="23">
        <v>36</v>
      </c>
      <c r="Q8008" s="23">
        <v>2</v>
      </c>
      <c r="R8008" s="23">
        <v>2</v>
      </c>
      <c r="S8008" s="23">
        <v>3.61</v>
      </c>
      <c r="T8008" s="47">
        <v>999.99999996000008</v>
      </c>
      <c r="U8008" s="98" t="s">
        <v>9128</v>
      </c>
      <c r="V8008" s="98" t="s">
        <v>3139</v>
      </c>
    </row>
    <row r="8009" spans="1:22" s="98" customFormat="1">
      <c r="A8009" s="21">
        <f t="shared" si="245"/>
        <v>1022.7346758344223</v>
      </c>
      <c r="B8009" s="99">
        <v>44408</v>
      </c>
      <c r="C8009" s="23">
        <v>5</v>
      </c>
      <c r="D8009" s="23">
        <v>3</v>
      </c>
      <c r="E8009" s="98" t="s">
        <v>49</v>
      </c>
      <c r="F8009" s="98" t="s">
        <v>867</v>
      </c>
      <c r="G8009" s="98" t="s">
        <v>4120</v>
      </c>
      <c r="H8009" s="98" t="s">
        <v>3041</v>
      </c>
      <c r="I8009" s="98" t="s">
        <v>6431</v>
      </c>
      <c r="J8009" s="99">
        <v>45489</v>
      </c>
      <c r="K8009" s="107">
        <v>4000000000</v>
      </c>
      <c r="L8009" s="98" t="s">
        <v>12535</v>
      </c>
      <c r="M8009" s="23">
        <v>36</v>
      </c>
      <c r="N8009" s="23">
        <v>1</v>
      </c>
      <c r="O8009" s="107">
        <v>1</v>
      </c>
      <c r="P8009" s="23">
        <v>36</v>
      </c>
      <c r="Q8009" s="23">
        <v>2</v>
      </c>
      <c r="R8009" s="23">
        <v>2</v>
      </c>
      <c r="S8009" s="23">
        <v>3.59</v>
      </c>
      <c r="T8009" s="47">
        <v>1333.3333333199998</v>
      </c>
      <c r="U8009" s="98" t="s">
        <v>9128</v>
      </c>
      <c r="V8009" s="98" t="s">
        <v>3139</v>
      </c>
    </row>
    <row r="8010" spans="1:22" s="98" customFormat="1">
      <c r="A8010" s="21">
        <f t="shared" si="245"/>
        <v>1022.8007797970467</v>
      </c>
      <c r="B8010" s="99">
        <v>44408</v>
      </c>
      <c r="C8010" s="23">
        <v>6</v>
      </c>
      <c r="D8010" s="23">
        <v>3</v>
      </c>
      <c r="E8010" s="98" t="s">
        <v>49</v>
      </c>
      <c r="F8010" s="98" t="s">
        <v>867</v>
      </c>
      <c r="G8010" s="98" t="s">
        <v>4120</v>
      </c>
      <c r="H8010" s="98" t="s">
        <v>3041</v>
      </c>
      <c r="I8010" s="98" t="s">
        <v>6204</v>
      </c>
      <c r="J8010" s="99">
        <v>45495</v>
      </c>
      <c r="K8010" s="107">
        <v>4000000000</v>
      </c>
      <c r="L8010" s="98" t="s">
        <v>12536</v>
      </c>
      <c r="M8010" s="23">
        <v>36</v>
      </c>
      <c r="N8010" s="23">
        <v>1</v>
      </c>
      <c r="O8010" s="107">
        <v>1</v>
      </c>
      <c r="P8010" s="23">
        <v>36</v>
      </c>
      <c r="Q8010" s="23">
        <v>2</v>
      </c>
      <c r="R8010" s="23">
        <v>2</v>
      </c>
      <c r="S8010" s="23">
        <v>3.61</v>
      </c>
      <c r="T8010" s="47">
        <v>1333.3333333199998</v>
      </c>
      <c r="U8010" s="98" t="s">
        <v>9128</v>
      </c>
      <c r="V8010" s="98" t="s">
        <v>3139</v>
      </c>
    </row>
    <row r="8011" spans="1:22" s="98" customFormat="1">
      <c r="A8011" s="21">
        <f t="shared" si="245"/>
        <v>1022.8668922161073</v>
      </c>
      <c r="B8011" s="99">
        <v>44408</v>
      </c>
      <c r="C8011" s="23">
        <v>7</v>
      </c>
      <c r="D8011" s="23">
        <v>3</v>
      </c>
      <c r="E8011" s="98" t="s">
        <v>49</v>
      </c>
      <c r="F8011" s="98" t="s">
        <v>108</v>
      </c>
      <c r="G8011" s="98" t="s">
        <v>4120</v>
      </c>
      <c r="H8011" s="98" t="s">
        <v>3042</v>
      </c>
      <c r="I8011" s="98" t="s">
        <v>6197</v>
      </c>
      <c r="J8011" s="99">
        <v>45383</v>
      </c>
      <c r="K8011" s="107">
        <v>9097725859</v>
      </c>
      <c r="L8011" s="98" t="s">
        <v>9130</v>
      </c>
      <c r="M8011" s="23">
        <v>36</v>
      </c>
      <c r="N8011" s="23">
        <v>1</v>
      </c>
      <c r="O8011" s="107">
        <v>1</v>
      </c>
      <c r="P8011" s="23">
        <v>36</v>
      </c>
      <c r="Q8011" s="23">
        <v>2</v>
      </c>
      <c r="R8011" s="23">
        <v>2</v>
      </c>
      <c r="S8011" s="23">
        <v>3.28</v>
      </c>
      <c r="T8011" s="47">
        <v>3032.57528628</v>
      </c>
      <c r="U8011" s="98" t="s">
        <v>9128</v>
      </c>
      <c r="V8011" s="98" t="s">
        <v>3139</v>
      </c>
    </row>
    <row r="8012" spans="1:22" s="98" customFormat="1">
      <c r="A8012" s="21">
        <f t="shared" ref="A8012:A8075" si="246">+AVERAGE(A195:A8011)</f>
        <v>1022.9797061974577</v>
      </c>
      <c r="B8012" s="99">
        <v>44408</v>
      </c>
      <c r="C8012" s="23">
        <v>8</v>
      </c>
      <c r="D8012" s="23">
        <v>3</v>
      </c>
      <c r="E8012" s="98" t="s">
        <v>49</v>
      </c>
      <c r="F8012" s="98" t="s">
        <v>108</v>
      </c>
      <c r="G8012" s="98" t="s">
        <v>4120</v>
      </c>
      <c r="H8012" s="98" t="s">
        <v>3042</v>
      </c>
      <c r="I8012" s="98" t="s">
        <v>6096</v>
      </c>
      <c r="J8012" s="99">
        <v>45438</v>
      </c>
      <c r="K8012" s="107">
        <v>2000000000</v>
      </c>
      <c r="L8012" s="98" t="s">
        <v>10821</v>
      </c>
      <c r="M8012" s="23">
        <v>36</v>
      </c>
      <c r="N8012" s="23">
        <v>1</v>
      </c>
      <c r="O8012" s="107">
        <v>1</v>
      </c>
      <c r="P8012" s="23">
        <v>36</v>
      </c>
      <c r="Q8012" s="23">
        <v>2</v>
      </c>
      <c r="R8012" s="23">
        <v>2</v>
      </c>
      <c r="S8012" s="23">
        <v>3.27</v>
      </c>
      <c r="T8012" s="47">
        <v>666.66666672000008</v>
      </c>
      <c r="U8012" s="98" t="s">
        <v>9128</v>
      </c>
      <c r="V8012" s="98" t="s">
        <v>3139</v>
      </c>
    </row>
    <row r="8013" spans="1:22" s="98" customFormat="1">
      <c r="A8013" s="21">
        <f t="shared" si="246"/>
        <v>1023.0458415059132</v>
      </c>
      <c r="B8013" s="99">
        <v>44408</v>
      </c>
      <c r="C8013" s="23">
        <v>9</v>
      </c>
      <c r="D8013" s="23">
        <v>3</v>
      </c>
      <c r="E8013" s="98" t="s">
        <v>49</v>
      </c>
      <c r="F8013" s="98" t="s">
        <v>108</v>
      </c>
      <c r="G8013" s="98" t="s">
        <v>4120</v>
      </c>
      <c r="H8013" s="98" t="s">
        <v>3042</v>
      </c>
      <c r="I8013" s="98" t="s">
        <v>5994</v>
      </c>
      <c r="J8013" s="99">
        <v>45440</v>
      </c>
      <c r="K8013" s="107">
        <v>2000000000</v>
      </c>
      <c r="L8013" s="98" t="s">
        <v>10822</v>
      </c>
      <c r="M8013" s="23">
        <v>36</v>
      </c>
      <c r="N8013" s="23">
        <v>1</v>
      </c>
      <c r="O8013" s="107">
        <v>1</v>
      </c>
      <c r="P8013" s="23">
        <v>36</v>
      </c>
      <c r="Q8013" s="23">
        <v>2</v>
      </c>
      <c r="R8013" s="23">
        <v>2</v>
      </c>
      <c r="S8013" s="23">
        <v>3.58</v>
      </c>
      <c r="T8013" s="47">
        <v>666.66666672000008</v>
      </c>
      <c r="U8013" s="98" t="s">
        <v>9128</v>
      </c>
      <c r="V8013" s="98" t="s">
        <v>3139</v>
      </c>
    </row>
    <row r="8014" spans="1:22" s="98" customFormat="1">
      <c r="A8014" s="21">
        <f t="shared" si="246"/>
        <v>1023.1348840851005</v>
      </c>
      <c r="B8014" s="99">
        <v>44408</v>
      </c>
      <c r="C8014" s="23">
        <v>10</v>
      </c>
      <c r="D8014" s="23">
        <v>3</v>
      </c>
      <c r="E8014" s="98" t="s">
        <v>49</v>
      </c>
      <c r="F8014" s="98" t="s">
        <v>108</v>
      </c>
      <c r="G8014" s="98" t="s">
        <v>4120</v>
      </c>
      <c r="H8014" s="98" t="s">
        <v>3042</v>
      </c>
      <c r="I8014" s="98" t="s">
        <v>6396</v>
      </c>
      <c r="J8014" s="99">
        <v>45468</v>
      </c>
      <c r="K8014" s="107">
        <v>2000000000</v>
      </c>
      <c r="L8014" s="98" t="s">
        <v>11002</v>
      </c>
      <c r="M8014" s="23">
        <v>36</v>
      </c>
      <c r="N8014" s="23">
        <v>1</v>
      </c>
      <c r="O8014" s="107">
        <v>1</v>
      </c>
      <c r="P8014" s="23">
        <v>36</v>
      </c>
      <c r="Q8014" s="23">
        <v>2</v>
      </c>
      <c r="R8014" s="23">
        <v>2</v>
      </c>
      <c r="S8014" s="23">
        <v>3.58</v>
      </c>
      <c r="T8014" s="47">
        <v>666.66666672000008</v>
      </c>
      <c r="U8014" s="98" t="s">
        <v>9128</v>
      </c>
      <c r="V8014" s="98" t="s">
        <v>3139</v>
      </c>
    </row>
    <row r="8015" spans="1:22" s="98" customFormat="1">
      <c r="A8015" s="21">
        <f t="shared" si="246"/>
        <v>1023.2000158343758</v>
      </c>
      <c r="B8015" s="99">
        <v>44408</v>
      </c>
      <c r="C8015" s="23">
        <v>11</v>
      </c>
      <c r="D8015" s="23">
        <v>3</v>
      </c>
      <c r="E8015" s="98" t="s">
        <v>49</v>
      </c>
      <c r="F8015" s="98" t="s">
        <v>108</v>
      </c>
      <c r="G8015" s="98" t="s">
        <v>4120</v>
      </c>
      <c r="H8015" s="98" t="s">
        <v>3042</v>
      </c>
      <c r="I8015" s="98" t="s">
        <v>6078</v>
      </c>
      <c r="J8015" s="99">
        <v>45494</v>
      </c>
      <c r="K8015" s="107">
        <v>4000000000</v>
      </c>
      <c r="L8015" s="98" t="s">
        <v>12537</v>
      </c>
      <c r="M8015" s="23">
        <v>36</v>
      </c>
      <c r="N8015" s="23">
        <v>1</v>
      </c>
      <c r="O8015" s="107">
        <v>1</v>
      </c>
      <c r="P8015" s="23">
        <v>36</v>
      </c>
      <c r="Q8015" s="23">
        <v>2</v>
      </c>
      <c r="R8015" s="23">
        <v>2</v>
      </c>
      <c r="S8015" s="23">
        <v>3.55</v>
      </c>
      <c r="T8015" s="47">
        <v>1333.3333333199998</v>
      </c>
      <c r="U8015" s="98" t="s">
        <v>9128</v>
      </c>
      <c r="V8015" s="98" t="s">
        <v>3139</v>
      </c>
    </row>
    <row r="8016" spans="1:22" s="98" customFormat="1">
      <c r="A8016" s="21">
        <f t="shared" si="246"/>
        <v>1023.2633649473136</v>
      </c>
      <c r="B8016" s="99">
        <v>44408</v>
      </c>
      <c r="C8016" s="23">
        <v>12</v>
      </c>
      <c r="D8016" s="23">
        <v>3</v>
      </c>
      <c r="E8016" s="98" t="s">
        <v>49</v>
      </c>
      <c r="F8016" s="98" t="s">
        <v>108</v>
      </c>
      <c r="G8016" s="98" t="s">
        <v>4120</v>
      </c>
      <c r="H8016" s="98" t="s">
        <v>3042</v>
      </c>
      <c r="I8016" s="98" t="s">
        <v>6114</v>
      </c>
      <c r="J8016" s="99">
        <v>45502</v>
      </c>
      <c r="K8016" s="107">
        <v>3000000000</v>
      </c>
      <c r="L8016" s="98" t="s">
        <v>12538</v>
      </c>
      <c r="M8016" s="23">
        <v>36</v>
      </c>
      <c r="N8016" s="23">
        <v>1</v>
      </c>
      <c r="O8016" s="107">
        <v>1</v>
      </c>
      <c r="P8016" s="23">
        <v>36</v>
      </c>
      <c r="Q8016" s="23">
        <v>2</v>
      </c>
      <c r="R8016" s="23">
        <v>2</v>
      </c>
      <c r="S8016" s="23">
        <v>3.58</v>
      </c>
      <c r="T8016" s="47">
        <v>999.99999996000008</v>
      </c>
      <c r="U8016" s="98" t="s">
        <v>9128</v>
      </c>
      <c r="V8016" s="98" t="s">
        <v>3139</v>
      </c>
    </row>
    <row r="8017" spans="1:22" s="98" customFormat="1">
      <c r="A8017" s="21">
        <f t="shared" si="246"/>
        <v>1023.3254429011254</v>
      </c>
      <c r="B8017" s="99">
        <v>44408</v>
      </c>
      <c r="C8017" s="23">
        <v>13</v>
      </c>
      <c r="D8017" s="23">
        <v>3</v>
      </c>
      <c r="E8017" s="98" t="s">
        <v>49</v>
      </c>
      <c r="F8017" s="98" t="s">
        <v>102</v>
      </c>
      <c r="G8017" s="98" t="s">
        <v>4120</v>
      </c>
      <c r="H8017" s="98" t="s">
        <v>3043</v>
      </c>
      <c r="I8017" s="98" t="s">
        <v>6104</v>
      </c>
      <c r="J8017" s="99">
        <v>45479</v>
      </c>
      <c r="K8017" s="107">
        <v>2000000000</v>
      </c>
      <c r="L8017" s="98" t="s">
        <v>12539</v>
      </c>
      <c r="M8017" s="23">
        <v>36</v>
      </c>
      <c r="N8017" s="23">
        <v>1</v>
      </c>
      <c r="O8017" s="107">
        <v>1</v>
      </c>
      <c r="P8017" s="23">
        <v>36</v>
      </c>
      <c r="Q8017" s="23">
        <v>2</v>
      </c>
      <c r="R8017" s="23">
        <v>2</v>
      </c>
      <c r="S8017" s="23">
        <v>3.79</v>
      </c>
      <c r="T8017" s="47">
        <v>666.66666672000008</v>
      </c>
      <c r="U8017" s="98" t="s">
        <v>9128</v>
      </c>
      <c r="V8017" s="98" t="s">
        <v>3139</v>
      </c>
    </row>
    <row r="8018" spans="1:22" s="98" customFormat="1">
      <c r="A8018" s="21">
        <f t="shared" si="246"/>
        <v>1023.3871450173978</v>
      </c>
      <c r="B8018" s="99">
        <v>44408</v>
      </c>
      <c r="C8018" s="23">
        <v>14</v>
      </c>
      <c r="D8018" s="23">
        <v>3</v>
      </c>
      <c r="E8018" s="98" t="s">
        <v>49</v>
      </c>
      <c r="F8018" s="98" t="s">
        <v>102</v>
      </c>
      <c r="G8018" s="98" t="s">
        <v>4120</v>
      </c>
      <c r="H8018" s="98" t="s">
        <v>3043</v>
      </c>
      <c r="I8018" s="98" t="s">
        <v>6076</v>
      </c>
      <c r="J8018" s="99">
        <v>45492</v>
      </c>
      <c r="K8018" s="107">
        <v>2000000000</v>
      </c>
      <c r="L8018" s="98" t="s">
        <v>12540</v>
      </c>
      <c r="M8018" s="23">
        <v>36</v>
      </c>
      <c r="N8018" s="23">
        <v>1</v>
      </c>
      <c r="O8018" s="107">
        <v>1</v>
      </c>
      <c r="P8018" s="23">
        <v>36</v>
      </c>
      <c r="Q8018" s="23">
        <v>2</v>
      </c>
      <c r="R8018" s="23">
        <v>2</v>
      </c>
      <c r="S8018" s="23">
        <v>3.75</v>
      </c>
      <c r="T8018" s="47">
        <v>666.66666672000008</v>
      </c>
      <c r="U8018" s="98" t="s">
        <v>9128</v>
      </c>
      <c r="V8018" s="98" t="s">
        <v>3139</v>
      </c>
    </row>
    <row r="8019" spans="1:22" s="98" customFormat="1">
      <c r="A8019" s="21">
        <f t="shared" si="246"/>
        <v>1023.4479595427933</v>
      </c>
      <c r="B8019" s="99">
        <v>44408</v>
      </c>
      <c r="C8019" s="23">
        <v>15</v>
      </c>
      <c r="D8019" s="23">
        <v>3</v>
      </c>
      <c r="E8019" s="98" t="s">
        <v>49</v>
      </c>
      <c r="F8019" s="98" t="s">
        <v>56</v>
      </c>
      <c r="G8019" s="98" t="s">
        <v>4120</v>
      </c>
      <c r="H8019" s="98" t="s">
        <v>3045</v>
      </c>
      <c r="I8019" s="98" t="s">
        <v>5980</v>
      </c>
      <c r="J8019" s="99">
        <v>45376</v>
      </c>
      <c r="K8019" s="107">
        <v>4000000000</v>
      </c>
      <c r="L8019" s="98" t="s">
        <v>9131</v>
      </c>
      <c r="M8019" s="23">
        <v>36</v>
      </c>
      <c r="N8019" s="23">
        <v>1</v>
      </c>
      <c r="O8019" s="107">
        <v>1</v>
      </c>
      <c r="P8019" s="23">
        <v>36</v>
      </c>
      <c r="Q8019" s="23">
        <v>2</v>
      </c>
      <c r="R8019" s="23">
        <v>2</v>
      </c>
      <c r="S8019" s="23">
        <v>4.1399999999999997</v>
      </c>
      <c r="T8019" s="47">
        <v>1333.3333333199998</v>
      </c>
      <c r="U8019" s="98" t="s">
        <v>9128</v>
      </c>
      <c r="V8019" s="98" t="s">
        <v>3139</v>
      </c>
    </row>
    <row r="8020" spans="1:22" s="98" customFormat="1">
      <c r="A8020" s="21">
        <f t="shared" si="246"/>
        <v>1023.5086539216527</v>
      </c>
      <c r="B8020" s="99">
        <v>44408</v>
      </c>
      <c r="C8020" s="23">
        <v>16</v>
      </c>
      <c r="D8020" s="23">
        <v>3</v>
      </c>
      <c r="E8020" s="98" t="s">
        <v>49</v>
      </c>
      <c r="F8020" s="98" t="s">
        <v>53</v>
      </c>
      <c r="G8020" s="98" t="s">
        <v>4120</v>
      </c>
      <c r="H8020" s="98" t="s">
        <v>3047</v>
      </c>
      <c r="I8020" s="98" t="s">
        <v>6396</v>
      </c>
      <c r="J8020" s="99">
        <v>45468</v>
      </c>
      <c r="K8020" s="107">
        <v>2000000000</v>
      </c>
      <c r="L8020" s="98" t="s">
        <v>11003</v>
      </c>
      <c r="M8020" s="23">
        <v>36</v>
      </c>
      <c r="N8020" s="23">
        <v>1</v>
      </c>
      <c r="O8020" s="107">
        <v>1</v>
      </c>
      <c r="P8020" s="23">
        <v>36</v>
      </c>
      <c r="Q8020" s="23">
        <v>2</v>
      </c>
      <c r="R8020" s="23">
        <v>2</v>
      </c>
      <c r="S8020" s="23">
        <v>3.74</v>
      </c>
      <c r="T8020" s="47">
        <v>666.66666672000008</v>
      </c>
      <c r="U8020" s="98" t="s">
        <v>9128</v>
      </c>
      <c r="V8020" s="98" t="s">
        <v>3139</v>
      </c>
    </row>
    <row r="8021" spans="1:22" s="98" customFormat="1">
      <c r="A8021" s="21">
        <f t="shared" si="246"/>
        <v>1023.639203832606</v>
      </c>
      <c r="B8021" s="99">
        <v>44408</v>
      </c>
      <c r="C8021" s="23">
        <v>17</v>
      </c>
      <c r="D8021" s="23">
        <v>3</v>
      </c>
      <c r="E8021" s="98" t="s">
        <v>49</v>
      </c>
      <c r="F8021" s="98" t="s">
        <v>53</v>
      </c>
      <c r="G8021" s="98" t="s">
        <v>4120</v>
      </c>
      <c r="H8021" s="98" t="s">
        <v>3047</v>
      </c>
      <c r="I8021" s="98" t="s">
        <v>5981</v>
      </c>
      <c r="J8021" s="99">
        <v>45499</v>
      </c>
      <c r="K8021" s="107">
        <v>4000000000</v>
      </c>
      <c r="L8021" s="98" t="s">
        <v>12541</v>
      </c>
      <c r="M8021" s="23">
        <v>36</v>
      </c>
      <c r="N8021" s="23">
        <v>1</v>
      </c>
      <c r="O8021" s="107">
        <v>1</v>
      </c>
      <c r="P8021" s="23">
        <v>36</v>
      </c>
      <c r="Q8021" s="23">
        <v>2</v>
      </c>
      <c r="R8021" s="23">
        <v>2</v>
      </c>
      <c r="S8021" s="23">
        <v>3.66</v>
      </c>
      <c r="T8021" s="47">
        <v>1333.3333333199998</v>
      </c>
      <c r="U8021" s="98" t="s">
        <v>9128</v>
      </c>
      <c r="V8021" s="98" t="s">
        <v>3139</v>
      </c>
    </row>
    <row r="8022" spans="1:22" s="98" customFormat="1">
      <c r="A8022" s="21">
        <f t="shared" si="246"/>
        <v>1023.6991551187557</v>
      </c>
      <c r="B8022" s="99">
        <v>44408</v>
      </c>
      <c r="C8022" s="23">
        <v>18</v>
      </c>
      <c r="D8022" s="23">
        <v>3</v>
      </c>
      <c r="E8022" s="98" t="s">
        <v>49</v>
      </c>
      <c r="F8022" s="98" t="s">
        <v>53</v>
      </c>
      <c r="G8022" s="98" t="s">
        <v>4120</v>
      </c>
      <c r="H8022" s="98" t="s">
        <v>3047</v>
      </c>
      <c r="I8022" s="98" t="s">
        <v>6032</v>
      </c>
      <c r="J8022" s="99">
        <v>45503</v>
      </c>
      <c r="K8022" s="107">
        <v>3000000000</v>
      </c>
      <c r="L8022" s="98" t="s">
        <v>12542</v>
      </c>
      <c r="M8022" s="23">
        <v>36</v>
      </c>
      <c r="N8022" s="23">
        <v>1</v>
      </c>
      <c r="O8022" s="107">
        <v>1</v>
      </c>
      <c r="P8022" s="23">
        <v>36</v>
      </c>
      <c r="Q8022" s="23">
        <v>2</v>
      </c>
      <c r="R8022" s="23">
        <v>2</v>
      </c>
      <c r="S8022" s="23">
        <v>3.66</v>
      </c>
      <c r="T8022" s="47">
        <v>999.99999996000008</v>
      </c>
      <c r="U8022" s="98" t="s">
        <v>9128</v>
      </c>
      <c r="V8022" s="98" t="s">
        <v>3139</v>
      </c>
    </row>
    <row r="8023" spans="1:22" s="98" customFormat="1">
      <c r="A8023" s="21">
        <f t="shared" si="246"/>
        <v>1023.7586023689947</v>
      </c>
      <c r="B8023" s="99">
        <v>44408</v>
      </c>
      <c r="C8023" s="23">
        <v>19</v>
      </c>
      <c r="D8023" s="23">
        <v>3</v>
      </c>
      <c r="E8023" s="98" t="s">
        <v>49</v>
      </c>
      <c r="F8023" s="98" t="s">
        <v>260</v>
      </c>
      <c r="G8023" s="98" t="s">
        <v>4120</v>
      </c>
      <c r="H8023" s="98" t="s">
        <v>3048</v>
      </c>
      <c r="I8023" s="98" t="s">
        <v>10823</v>
      </c>
      <c r="J8023" s="99">
        <v>11429</v>
      </c>
      <c r="K8023" s="107">
        <v>24559479662</v>
      </c>
      <c r="L8023" s="98" t="s">
        <v>3049</v>
      </c>
      <c r="M8023" s="23">
        <v>145</v>
      </c>
      <c r="N8023" s="23">
        <v>1</v>
      </c>
      <c r="O8023" s="107">
        <v>1</v>
      </c>
      <c r="P8023" s="23">
        <v>145</v>
      </c>
      <c r="Q8023" s="23">
        <v>1</v>
      </c>
      <c r="R8023" s="23">
        <v>2</v>
      </c>
      <c r="S8023" s="23">
        <v>5.82</v>
      </c>
      <c r="T8023" s="47">
        <v>1508.230869</v>
      </c>
      <c r="U8023" s="98" t="s">
        <v>3050</v>
      </c>
      <c r="V8023" s="98" t="s">
        <v>3139</v>
      </c>
    </row>
    <row r="8024" spans="1:22" s="98" customFormat="1">
      <c r="A8024" s="21">
        <f t="shared" si="246"/>
        <v>1023.8415956659588</v>
      </c>
      <c r="B8024" s="99">
        <v>44408</v>
      </c>
      <c r="C8024" s="23">
        <v>20</v>
      </c>
      <c r="D8024" s="23">
        <v>4</v>
      </c>
      <c r="E8024" s="98" t="s">
        <v>49</v>
      </c>
      <c r="F8024" s="98" t="s">
        <v>3038</v>
      </c>
      <c r="G8024" s="98" t="s">
        <v>4120</v>
      </c>
      <c r="H8024" s="98" t="s">
        <v>3039</v>
      </c>
      <c r="I8024" s="98" t="s">
        <v>6101</v>
      </c>
      <c r="J8024" s="99">
        <v>45366</v>
      </c>
      <c r="K8024" s="107">
        <v>5000000000</v>
      </c>
      <c r="L8024" s="98" t="s">
        <v>9132</v>
      </c>
      <c r="M8024" s="23">
        <v>36</v>
      </c>
      <c r="N8024" s="23">
        <v>1</v>
      </c>
      <c r="O8024" s="107">
        <v>1</v>
      </c>
      <c r="P8024" s="23">
        <v>36</v>
      </c>
      <c r="Q8024" s="23">
        <v>2</v>
      </c>
      <c r="R8024" s="23">
        <v>2</v>
      </c>
      <c r="S8024" s="23">
        <v>3.87</v>
      </c>
      <c r="T8024" s="47">
        <v>2923.9350696500001</v>
      </c>
      <c r="U8024" s="98" t="s">
        <v>9128</v>
      </c>
      <c r="V8024" s="98" t="s">
        <v>3139</v>
      </c>
    </row>
    <row r="8025" spans="1:22" s="98" customFormat="1">
      <c r="A8025" s="21">
        <f t="shared" si="246"/>
        <v>1023.9009332117777</v>
      </c>
      <c r="B8025" s="99">
        <v>44408</v>
      </c>
      <c r="C8025" s="23">
        <v>21</v>
      </c>
      <c r="D8025" s="23">
        <v>4</v>
      </c>
      <c r="E8025" s="98" t="s">
        <v>49</v>
      </c>
      <c r="F8025" s="98" t="s">
        <v>3038</v>
      </c>
      <c r="G8025" s="98" t="s">
        <v>4120</v>
      </c>
      <c r="H8025" s="98" t="s">
        <v>3039</v>
      </c>
      <c r="I8025" s="98" t="s">
        <v>5994</v>
      </c>
      <c r="J8025" s="99">
        <v>45458</v>
      </c>
      <c r="K8025" s="107">
        <v>2000000000</v>
      </c>
      <c r="L8025" s="98" t="s">
        <v>10820</v>
      </c>
      <c r="M8025" s="23">
        <v>12</v>
      </c>
      <c r="N8025" s="23">
        <v>1</v>
      </c>
      <c r="O8025" s="107">
        <v>1</v>
      </c>
      <c r="P8025" s="23">
        <v>12</v>
      </c>
      <c r="Q8025" s="23">
        <v>2</v>
      </c>
      <c r="R8025" s="23">
        <v>2</v>
      </c>
      <c r="S8025" s="23">
        <v>3.68</v>
      </c>
      <c r="T8025" s="47">
        <v>1346.2381673</v>
      </c>
      <c r="U8025" s="98" t="s">
        <v>9128</v>
      </c>
      <c r="V8025" s="98" t="s">
        <v>3139</v>
      </c>
    </row>
    <row r="8026" spans="1:22" s="98" customFormat="1">
      <c r="A8026" s="21">
        <f t="shared" si="246"/>
        <v>1023.9602783484301</v>
      </c>
      <c r="B8026" s="99">
        <v>44408</v>
      </c>
      <c r="C8026" s="23">
        <v>22</v>
      </c>
      <c r="D8026" s="23">
        <v>4</v>
      </c>
      <c r="E8026" s="98" t="s">
        <v>49</v>
      </c>
      <c r="F8026" s="98" t="s">
        <v>866</v>
      </c>
      <c r="G8026" s="98" t="s">
        <v>4120</v>
      </c>
      <c r="H8026" s="98" t="s">
        <v>3040</v>
      </c>
      <c r="I8026" s="98" t="s">
        <v>6069</v>
      </c>
      <c r="J8026" s="99">
        <v>45390</v>
      </c>
      <c r="K8026" s="107">
        <v>6000000000</v>
      </c>
      <c r="L8026" s="98" t="s">
        <v>12534</v>
      </c>
      <c r="M8026" s="23">
        <v>36</v>
      </c>
      <c r="N8026" s="23">
        <v>1</v>
      </c>
      <c r="O8026" s="107">
        <v>1</v>
      </c>
      <c r="P8026" s="23">
        <v>36</v>
      </c>
      <c r="Q8026" s="23">
        <v>2</v>
      </c>
      <c r="R8026" s="23">
        <v>2</v>
      </c>
      <c r="S8026" s="23">
        <v>3.7</v>
      </c>
      <c r="T8026" s="47">
        <v>3512.21427795</v>
      </c>
      <c r="U8026" s="98" t="s">
        <v>9128</v>
      </c>
      <c r="V8026" s="98" t="s">
        <v>3139</v>
      </c>
    </row>
    <row r="8027" spans="1:22" s="98" customFormat="1">
      <c r="A8027" s="21">
        <f t="shared" si="246"/>
        <v>1024.0183518137426</v>
      </c>
      <c r="B8027" s="99">
        <v>44408</v>
      </c>
      <c r="C8027" s="23">
        <v>23</v>
      </c>
      <c r="D8027" s="23">
        <v>4</v>
      </c>
      <c r="E8027" s="98" t="s">
        <v>49</v>
      </c>
      <c r="F8027" s="98" t="s">
        <v>867</v>
      </c>
      <c r="G8027" s="98" t="s">
        <v>4120</v>
      </c>
      <c r="H8027" s="98" t="s">
        <v>3041</v>
      </c>
      <c r="I8027" s="98" t="s">
        <v>6769</v>
      </c>
      <c r="J8027" s="99">
        <v>45254</v>
      </c>
      <c r="K8027" s="107">
        <v>3000000000</v>
      </c>
      <c r="L8027" s="98" t="s">
        <v>9129</v>
      </c>
      <c r="M8027" s="23">
        <v>36</v>
      </c>
      <c r="N8027" s="23">
        <v>1</v>
      </c>
      <c r="O8027" s="107">
        <v>1</v>
      </c>
      <c r="P8027" s="23">
        <v>36</v>
      </c>
      <c r="Q8027" s="23">
        <v>2</v>
      </c>
      <c r="R8027" s="23">
        <v>2</v>
      </c>
      <c r="S8027" s="23">
        <v>3.61</v>
      </c>
      <c r="T8027" s="47">
        <v>1334.7146664000002</v>
      </c>
      <c r="U8027" s="98" t="s">
        <v>9128</v>
      </c>
      <c r="V8027" s="98" t="s">
        <v>3139</v>
      </c>
    </row>
    <row r="8028" spans="1:22" s="98" customFormat="1">
      <c r="A8028" s="21">
        <f t="shared" si="246"/>
        <v>1024.1462804758653</v>
      </c>
      <c r="B8028" s="99">
        <v>44408</v>
      </c>
      <c r="C8028" s="23">
        <v>24</v>
      </c>
      <c r="D8028" s="23">
        <v>4</v>
      </c>
      <c r="E8028" s="98" t="s">
        <v>49</v>
      </c>
      <c r="F8028" s="98" t="s">
        <v>867</v>
      </c>
      <c r="G8028" s="98" t="s">
        <v>4120</v>
      </c>
      <c r="H8028" s="98" t="s">
        <v>3041</v>
      </c>
      <c r="I8028" s="98" t="s">
        <v>6431</v>
      </c>
      <c r="J8028" s="99">
        <v>45489</v>
      </c>
      <c r="K8028" s="107">
        <v>4000000000</v>
      </c>
      <c r="L8028" s="98" t="s">
        <v>12535</v>
      </c>
      <c r="M8028" s="23">
        <v>36</v>
      </c>
      <c r="N8028" s="23">
        <v>1</v>
      </c>
      <c r="O8028" s="107">
        <v>1</v>
      </c>
      <c r="P8028" s="23">
        <v>36</v>
      </c>
      <c r="Q8028" s="23">
        <v>2</v>
      </c>
      <c r="R8028" s="23">
        <v>2</v>
      </c>
      <c r="S8028" s="23">
        <v>3.59</v>
      </c>
      <c r="T8028" s="47">
        <v>2672.16088868</v>
      </c>
      <c r="U8028" s="98" t="s">
        <v>9128</v>
      </c>
      <c r="V8028" s="98" t="s">
        <v>3139</v>
      </c>
    </row>
    <row r="8029" spans="1:22" s="98" customFormat="1">
      <c r="A8029" s="21">
        <f t="shared" si="246"/>
        <v>1024.2275323986587</v>
      </c>
      <c r="B8029" s="99">
        <v>44408</v>
      </c>
      <c r="C8029" s="23">
        <v>25</v>
      </c>
      <c r="D8029" s="23">
        <v>4</v>
      </c>
      <c r="E8029" s="98" t="s">
        <v>49</v>
      </c>
      <c r="F8029" s="98" t="s">
        <v>867</v>
      </c>
      <c r="G8029" s="98" t="s">
        <v>4120</v>
      </c>
      <c r="H8029" s="98" t="s">
        <v>3041</v>
      </c>
      <c r="I8029" s="98" t="s">
        <v>6204</v>
      </c>
      <c r="J8029" s="99">
        <v>45495</v>
      </c>
      <c r="K8029" s="107">
        <v>4000000000</v>
      </c>
      <c r="L8029" s="98" t="s">
        <v>12536</v>
      </c>
      <c r="M8029" s="23">
        <v>36</v>
      </c>
      <c r="N8029" s="23">
        <v>1</v>
      </c>
      <c r="O8029" s="107">
        <v>1</v>
      </c>
      <c r="P8029" s="23">
        <v>36</v>
      </c>
      <c r="Q8029" s="23">
        <v>2</v>
      </c>
      <c r="R8029" s="23">
        <v>2</v>
      </c>
      <c r="S8029" s="23">
        <v>3.61</v>
      </c>
      <c r="T8029" s="47">
        <v>2669.8243330100004</v>
      </c>
      <c r="U8029" s="98" t="s">
        <v>9128</v>
      </c>
      <c r="V8029" s="98" t="s">
        <v>3139</v>
      </c>
    </row>
    <row r="8030" spans="1:22" s="98" customFormat="1">
      <c r="A8030" s="21">
        <f t="shared" si="246"/>
        <v>1024.3087947157112</v>
      </c>
      <c r="B8030" s="99">
        <v>44408</v>
      </c>
      <c r="C8030" s="23">
        <v>26</v>
      </c>
      <c r="D8030" s="23">
        <v>4</v>
      </c>
      <c r="E8030" s="98" t="s">
        <v>49</v>
      </c>
      <c r="F8030" s="98" t="s">
        <v>108</v>
      </c>
      <c r="G8030" s="98" t="s">
        <v>4120</v>
      </c>
      <c r="H8030" s="98" t="s">
        <v>3042</v>
      </c>
      <c r="I8030" s="98" t="s">
        <v>6197</v>
      </c>
      <c r="J8030" s="99">
        <v>45383</v>
      </c>
      <c r="K8030" s="107">
        <v>9097725859</v>
      </c>
      <c r="L8030" s="98" t="s">
        <v>9130</v>
      </c>
      <c r="M8030" s="23">
        <v>36</v>
      </c>
      <c r="N8030" s="23">
        <v>1</v>
      </c>
      <c r="O8030" s="107">
        <v>1</v>
      </c>
      <c r="P8030" s="23">
        <v>36</v>
      </c>
      <c r="Q8030" s="23">
        <v>2</v>
      </c>
      <c r="R8030" s="23">
        <v>2</v>
      </c>
      <c r="S8030" s="23">
        <v>3.28</v>
      </c>
      <c r="T8030" s="47">
        <v>5328.7327521499992</v>
      </c>
      <c r="U8030" s="98" t="s">
        <v>9128</v>
      </c>
      <c r="V8030" s="98" t="s">
        <v>3139</v>
      </c>
    </row>
    <row r="8031" spans="1:22" s="98" customFormat="1">
      <c r="A8031" s="21">
        <f t="shared" si="246"/>
        <v>1024.4128383123232</v>
      </c>
      <c r="B8031" s="99">
        <v>44408</v>
      </c>
      <c r="C8031" s="23">
        <v>27</v>
      </c>
      <c r="D8031" s="23">
        <v>4</v>
      </c>
      <c r="E8031" s="98" t="s">
        <v>49</v>
      </c>
      <c r="F8031" s="98" t="s">
        <v>108</v>
      </c>
      <c r="G8031" s="98" t="s">
        <v>4120</v>
      </c>
      <c r="H8031" s="98" t="s">
        <v>3042</v>
      </c>
      <c r="I8031" s="98" t="s">
        <v>6096</v>
      </c>
      <c r="J8031" s="99">
        <v>45438</v>
      </c>
      <c r="K8031" s="107">
        <v>2000000000</v>
      </c>
      <c r="L8031" s="98" t="s">
        <v>10821</v>
      </c>
      <c r="M8031" s="23">
        <v>36</v>
      </c>
      <c r="N8031" s="23">
        <v>1</v>
      </c>
      <c r="O8031" s="107">
        <v>1</v>
      </c>
      <c r="P8031" s="23">
        <v>36</v>
      </c>
      <c r="Q8031" s="23">
        <v>2</v>
      </c>
      <c r="R8031" s="23">
        <v>2</v>
      </c>
      <c r="S8031" s="23">
        <v>3.27</v>
      </c>
      <c r="T8031" s="47">
        <v>1222.89928416</v>
      </c>
      <c r="U8031" s="98" t="s">
        <v>9128</v>
      </c>
      <c r="V8031" s="98" t="s">
        <v>3139</v>
      </c>
    </row>
    <row r="8032" spans="1:22" s="98" customFormat="1">
      <c r="A8032" s="21">
        <f t="shared" si="246"/>
        <v>1024.4937405559347</v>
      </c>
      <c r="B8032" s="99">
        <v>44408</v>
      </c>
      <c r="C8032" s="23">
        <v>28</v>
      </c>
      <c r="D8032" s="23">
        <v>4</v>
      </c>
      <c r="E8032" s="98" t="s">
        <v>49</v>
      </c>
      <c r="F8032" s="98" t="s">
        <v>108</v>
      </c>
      <c r="G8032" s="98" t="s">
        <v>4120</v>
      </c>
      <c r="H8032" s="98" t="s">
        <v>3042</v>
      </c>
      <c r="I8032" s="98" t="s">
        <v>5994</v>
      </c>
      <c r="J8032" s="99">
        <v>45440</v>
      </c>
      <c r="K8032" s="107">
        <v>2000000000</v>
      </c>
      <c r="L8032" s="98" t="s">
        <v>10822</v>
      </c>
      <c r="M8032" s="23">
        <v>36</v>
      </c>
      <c r="N8032" s="23">
        <v>1</v>
      </c>
      <c r="O8032" s="107">
        <v>1</v>
      </c>
      <c r="P8032" s="23">
        <v>36</v>
      </c>
      <c r="Q8032" s="23">
        <v>2</v>
      </c>
      <c r="R8032" s="23">
        <v>2</v>
      </c>
      <c r="S8032" s="23">
        <v>3.58</v>
      </c>
      <c r="T8032" s="47">
        <v>1222.59212916</v>
      </c>
      <c r="U8032" s="98" t="s">
        <v>9128</v>
      </c>
      <c r="V8032" s="98" t="s">
        <v>3139</v>
      </c>
    </row>
    <row r="8033" spans="1:22" s="98" customFormat="1">
      <c r="A8033" s="21">
        <f t="shared" si="246"/>
        <v>1024.5511147072148</v>
      </c>
      <c r="B8033" s="99">
        <v>44408</v>
      </c>
      <c r="C8033" s="23">
        <v>29</v>
      </c>
      <c r="D8033" s="23">
        <v>4</v>
      </c>
      <c r="E8033" s="98" t="s">
        <v>49</v>
      </c>
      <c r="F8033" s="98" t="s">
        <v>108</v>
      </c>
      <c r="G8033" s="98" t="s">
        <v>4120</v>
      </c>
      <c r="H8033" s="98" t="s">
        <v>3042</v>
      </c>
      <c r="I8033" s="98" t="s">
        <v>6396</v>
      </c>
      <c r="J8033" s="99">
        <v>45468</v>
      </c>
      <c r="K8033" s="107">
        <v>2000000000</v>
      </c>
      <c r="L8033" s="98" t="s">
        <v>11002</v>
      </c>
      <c r="M8033" s="23">
        <v>36</v>
      </c>
      <c r="N8033" s="23">
        <v>1</v>
      </c>
      <c r="O8033" s="107">
        <v>1</v>
      </c>
      <c r="P8033" s="23">
        <v>36</v>
      </c>
      <c r="Q8033" s="23">
        <v>2</v>
      </c>
      <c r="R8033" s="23">
        <v>2</v>
      </c>
      <c r="S8033" s="23">
        <v>3.58</v>
      </c>
      <c r="T8033" s="47">
        <v>1278.7286647200001</v>
      </c>
      <c r="U8033" s="98" t="s">
        <v>9128</v>
      </c>
      <c r="V8033" s="98" t="s">
        <v>3139</v>
      </c>
    </row>
    <row r="8034" spans="1:22" s="98" customFormat="1">
      <c r="A8034" s="21">
        <f t="shared" si="246"/>
        <v>1024.6311391558147</v>
      </c>
      <c r="B8034" s="99">
        <v>44408</v>
      </c>
      <c r="C8034" s="23">
        <v>30</v>
      </c>
      <c r="D8034" s="23">
        <v>4</v>
      </c>
      <c r="E8034" s="98" t="s">
        <v>49</v>
      </c>
      <c r="F8034" s="98" t="s">
        <v>108</v>
      </c>
      <c r="G8034" s="98" t="s">
        <v>4120</v>
      </c>
      <c r="H8034" s="98" t="s">
        <v>3042</v>
      </c>
      <c r="I8034" s="98" t="s">
        <v>6078</v>
      </c>
      <c r="J8034" s="99">
        <v>45494</v>
      </c>
      <c r="K8034" s="107">
        <v>4000000000</v>
      </c>
      <c r="L8034" s="98" t="s">
        <v>12537</v>
      </c>
      <c r="M8034" s="23">
        <v>36</v>
      </c>
      <c r="N8034" s="23">
        <v>1</v>
      </c>
      <c r="O8034" s="107">
        <v>1</v>
      </c>
      <c r="P8034" s="23">
        <v>36</v>
      </c>
      <c r="Q8034" s="23">
        <v>2</v>
      </c>
      <c r="R8034" s="23">
        <v>2</v>
      </c>
      <c r="S8034" s="23">
        <v>3.55</v>
      </c>
      <c r="T8034" s="47">
        <v>2670.1566666799999</v>
      </c>
      <c r="U8034" s="98" t="s">
        <v>9128</v>
      </c>
      <c r="V8034" s="98" t="s">
        <v>3139</v>
      </c>
    </row>
    <row r="8035" spans="1:22" s="98" customFormat="1">
      <c r="A8035" s="21">
        <f t="shared" si="246"/>
        <v>1024.7109179890188</v>
      </c>
      <c r="B8035" s="99">
        <v>44408</v>
      </c>
      <c r="C8035" s="23">
        <v>31</v>
      </c>
      <c r="D8035" s="23">
        <v>4</v>
      </c>
      <c r="E8035" s="98" t="s">
        <v>49</v>
      </c>
      <c r="F8035" s="98" t="s">
        <v>108</v>
      </c>
      <c r="G8035" s="98" t="s">
        <v>4120</v>
      </c>
      <c r="H8035" s="98" t="s">
        <v>3042</v>
      </c>
      <c r="I8035" s="98" t="s">
        <v>6114</v>
      </c>
      <c r="J8035" s="99">
        <v>45502</v>
      </c>
      <c r="K8035" s="107">
        <v>3000000000</v>
      </c>
      <c r="L8035" s="98" t="s">
        <v>12538</v>
      </c>
      <c r="M8035" s="23">
        <v>36</v>
      </c>
      <c r="N8035" s="23">
        <v>1</v>
      </c>
      <c r="O8035" s="107">
        <v>1</v>
      </c>
      <c r="P8035" s="23">
        <v>36</v>
      </c>
      <c r="Q8035" s="23">
        <v>2</v>
      </c>
      <c r="R8035" s="23">
        <v>2</v>
      </c>
      <c r="S8035" s="23">
        <v>3.58</v>
      </c>
      <c r="T8035" s="47">
        <v>2000.2937500399998</v>
      </c>
      <c r="U8035" s="98" t="s">
        <v>9128</v>
      </c>
      <c r="V8035" s="98" t="s">
        <v>3139</v>
      </c>
    </row>
    <row r="8036" spans="1:22" s="98" customFormat="1">
      <c r="A8036" s="21">
        <f t="shared" si="246"/>
        <v>1024.7898115438338</v>
      </c>
      <c r="B8036" s="99">
        <v>44408</v>
      </c>
      <c r="C8036" s="23">
        <v>32</v>
      </c>
      <c r="D8036" s="23">
        <v>4</v>
      </c>
      <c r="E8036" s="98" t="s">
        <v>49</v>
      </c>
      <c r="F8036" s="98" t="s">
        <v>102</v>
      </c>
      <c r="G8036" s="98" t="s">
        <v>4120</v>
      </c>
      <c r="H8036" s="98" t="s">
        <v>3043</v>
      </c>
      <c r="I8036" s="98" t="s">
        <v>6104</v>
      </c>
      <c r="J8036" s="99">
        <v>45479</v>
      </c>
      <c r="K8036" s="107">
        <v>2000000000</v>
      </c>
      <c r="L8036" s="98" t="s">
        <v>12539</v>
      </c>
      <c r="M8036" s="23">
        <v>36</v>
      </c>
      <c r="N8036" s="23">
        <v>1</v>
      </c>
      <c r="O8036" s="107">
        <v>1</v>
      </c>
      <c r="P8036" s="23">
        <v>36</v>
      </c>
      <c r="Q8036" s="23">
        <v>2</v>
      </c>
      <c r="R8036" s="23">
        <v>2</v>
      </c>
      <c r="S8036" s="23">
        <v>3.79</v>
      </c>
      <c r="T8036" s="47">
        <v>1338.2986662799999</v>
      </c>
      <c r="U8036" s="98" t="s">
        <v>9128</v>
      </c>
      <c r="V8036" s="98" t="s">
        <v>3139</v>
      </c>
    </row>
    <row r="8037" spans="1:22" s="98" customFormat="1">
      <c r="A8037" s="21">
        <f t="shared" si="246"/>
        <v>1024.8450488230385</v>
      </c>
      <c r="B8037" s="99">
        <v>44408</v>
      </c>
      <c r="C8037" s="23">
        <v>33</v>
      </c>
      <c r="D8037" s="23">
        <v>4</v>
      </c>
      <c r="E8037" s="98" t="s">
        <v>49</v>
      </c>
      <c r="F8037" s="98" t="s">
        <v>102</v>
      </c>
      <c r="G8037" s="98" t="s">
        <v>4120</v>
      </c>
      <c r="H8037" s="98" t="s">
        <v>3043</v>
      </c>
      <c r="I8037" s="98" t="s">
        <v>6076</v>
      </c>
      <c r="J8037" s="99">
        <v>45492</v>
      </c>
      <c r="K8037" s="107">
        <v>2000000000</v>
      </c>
      <c r="L8037" s="98" t="s">
        <v>12540</v>
      </c>
      <c r="M8037" s="23">
        <v>36</v>
      </c>
      <c r="N8037" s="23">
        <v>1</v>
      </c>
      <c r="O8037" s="107">
        <v>1</v>
      </c>
      <c r="P8037" s="23">
        <v>36</v>
      </c>
      <c r="Q8037" s="23">
        <v>2</v>
      </c>
      <c r="R8037" s="23">
        <v>2</v>
      </c>
      <c r="S8037" s="23">
        <v>3.75</v>
      </c>
      <c r="T8037" s="47">
        <v>1335.5865002799999</v>
      </c>
      <c r="U8037" s="98" t="s">
        <v>9128</v>
      </c>
      <c r="V8037" s="98" t="s">
        <v>3139</v>
      </c>
    </row>
    <row r="8038" spans="1:22" s="98" customFormat="1">
      <c r="A8038" s="21">
        <f t="shared" si="246"/>
        <v>1024.945962862801</v>
      </c>
      <c r="B8038" s="99">
        <v>44408</v>
      </c>
      <c r="C8038" s="23">
        <v>34</v>
      </c>
      <c r="D8038" s="23">
        <v>4</v>
      </c>
      <c r="E8038" s="98" t="s">
        <v>49</v>
      </c>
      <c r="F8038" s="98" t="s">
        <v>56</v>
      </c>
      <c r="G8038" s="98" t="s">
        <v>4120</v>
      </c>
      <c r="H8038" s="98" t="s">
        <v>3045</v>
      </c>
      <c r="I8038" s="98" t="s">
        <v>5980</v>
      </c>
      <c r="J8038" s="99">
        <v>45376</v>
      </c>
      <c r="K8038" s="107">
        <v>4000000000</v>
      </c>
      <c r="L8038" s="98" t="s">
        <v>9131</v>
      </c>
      <c r="M8038" s="23">
        <v>36</v>
      </c>
      <c r="N8038" s="23">
        <v>1</v>
      </c>
      <c r="O8038" s="107">
        <v>1</v>
      </c>
      <c r="P8038" s="23">
        <v>36</v>
      </c>
      <c r="Q8038" s="23">
        <v>2</v>
      </c>
      <c r="R8038" s="23">
        <v>2</v>
      </c>
      <c r="S8038" s="23">
        <v>4.1399999999999997</v>
      </c>
      <c r="T8038" s="47">
        <v>2224.2281479200001</v>
      </c>
      <c r="U8038" s="98" t="s">
        <v>9128</v>
      </c>
      <c r="V8038" s="98" t="s">
        <v>3139</v>
      </c>
    </row>
    <row r="8039" spans="1:22" s="98" customFormat="1">
      <c r="A8039" s="21">
        <f t="shared" si="246"/>
        <v>1025.0461222542381</v>
      </c>
      <c r="B8039" s="99">
        <v>44408</v>
      </c>
      <c r="C8039" s="23">
        <v>35</v>
      </c>
      <c r="D8039" s="23">
        <v>4</v>
      </c>
      <c r="E8039" s="98" t="s">
        <v>49</v>
      </c>
      <c r="F8039" s="98" t="s">
        <v>53</v>
      </c>
      <c r="G8039" s="98" t="s">
        <v>4120</v>
      </c>
      <c r="H8039" s="98" t="s">
        <v>3047</v>
      </c>
      <c r="I8039" s="98" t="s">
        <v>6396</v>
      </c>
      <c r="J8039" s="99">
        <v>45468</v>
      </c>
      <c r="K8039" s="107">
        <v>2000000000</v>
      </c>
      <c r="L8039" s="98" t="s">
        <v>11003</v>
      </c>
      <c r="M8039" s="23">
        <v>36</v>
      </c>
      <c r="N8039" s="23">
        <v>1</v>
      </c>
      <c r="O8039" s="107">
        <v>1</v>
      </c>
      <c r="P8039" s="23">
        <v>36</v>
      </c>
      <c r="Q8039" s="23">
        <v>2</v>
      </c>
      <c r="R8039" s="23">
        <v>2</v>
      </c>
      <c r="S8039" s="23">
        <v>3.74</v>
      </c>
      <c r="T8039" s="47">
        <v>1278.7718747200001</v>
      </c>
      <c r="U8039" s="98" t="s">
        <v>9128</v>
      </c>
      <c r="V8039" s="98" t="s">
        <v>3139</v>
      </c>
    </row>
    <row r="8040" spans="1:22" s="98" customFormat="1">
      <c r="A8040" s="21">
        <f t="shared" si="246"/>
        <v>1025.0996013539252</v>
      </c>
      <c r="B8040" s="99">
        <v>44408</v>
      </c>
      <c r="C8040" s="23">
        <v>36</v>
      </c>
      <c r="D8040" s="23">
        <v>4</v>
      </c>
      <c r="E8040" s="98" t="s">
        <v>49</v>
      </c>
      <c r="F8040" s="98" t="s">
        <v>53</v>
      </c>
      <c r="G8040" s="98" t="s">
        <v>4120</v>
      </c>
      <c r="H8040" s="98" t="s">
        <v>3047</v>
      </c>
      <c r="I8040" s="98" t="s">
        <v>5981</v>
      </c>
      <c r="J8040" s="99">
        <v>45499</v>
      </c>
      <c r="K8040" s="107">
        <v>4000000000</v>
      </c>
      <c r="L8040" s="98" t="s">
        <v>12541</v>
      </c>
      <c r="M8040" s="23">
        <v>36</v>
      </c>
      <c r="N8040" s="23">
        <v>1</v>
      </c>
      <c r="O8040" s="107">
        <v>1</v>
      </c>
      <c r="P8040" s="23">
        <v>36</v>
      </c>
      <c r="Q8040" s="23">
        <v>2</v>
      </c>
      <c r="R8040" s="23">
        <v>2</v>
      </c>
      <c r="S8040" s="23">
        <v>3.66</v>
      </c>
      <c r="T8040" s="47">
        <v>2668.2666666799996</v>
      </c>
      <c r="U8040" s="98" t="s">
        <v>9128</v>
      </c>
      <c r="V8040" s="98" t="s">
        <v>3139</v>
      </c>
    </row>
    <row r="8041" spans="1:22" s="98" customFormat="1">
      <c r="A8041" s="21">
        <f t="shared" si="246"/>
        <v>1025.2220395784811</v>
      </c>
      <c r="B8041" s="99">
        <v>44408</v>
      </c>
      <c r="C8041" s="23">
        <v>37</v>
      </c>
      <c r="D8041" s="23">
        <v>4</v>
      </c>
      <c r="E8041" s="98" t="s">
        <v>49</v>
      </c>
      <c r="F8041" s="98" t="s">
        <v>53</v>
      </c>
      <c r="G8041" s="98" t="s">
        <v>4120</v>
      </c>
      <c r="H8041" s="98" t="s">
        <v>3047</v>
      </c>
      <c r="I8041" s="98" t="s">
        <v>6032</v>
      </c>
      <c r="J8041" s="99">
        <v>45503</v>
      </c>
      <c r="K8041" s="107">
        <v>3000000000</v>
      </c>
      <c r="L8041" s="98" t="s">
        <v>12542</v>
      </c>
      <c r="M8041" s="23">
        <v>36</v>
      </c>
      <c r="N8041" s="23">
        <v>1</v>
      </c>
      <c r="O8041" s="107">
        <v>1</v>
      </c>
      <c r="P8041" s="23">
        <v>36</v>
      </c>
      <c r="Q8041" s="23">
        <v>2</v>
      </c>
      <c r="R8041" s="23">
        <v>2</v>
      </c>
      <c r="S8041" s="23">
        <v>3.66</v>
      </c>
      <c r="T8041" s="47">
        <v>2000.00000004</v>
      </c>
      <c r="U8041" s="98" t="s">
        <v>9128</v>
      </c>
      <c r="V8041" s="98" t="s">
        <v>3139</v>
      </c>
    </row>
    <row r="8042" spans="1:22" s="98" customFormat="1">
      <c r="A8042" s="21">
        <f t="shared" si="246"/>
        <v>1025.3212108768791</v>
      </c>
      <c r="B8042" s="99">
        <v>44408</v>
      </c>
      <c r="C8042" s="23">
        <v>38</v>
      </c>
      <c r="D8042" s="23">
        <v>4</v>
      </c>
      <c r="E8042" s="98" t="s">
        <v>49</v>
      </c>
      <c r="F8042" s="98" t="s">
        <v>260</v>
      </c>
      <c r="G8042" s="98" t="s">
        <v>4120</v>
      </c>
      <c r="H8042" s="98" t="s">
        <v>3048</v>
      </c>
      <c r="I8042" s="98" t="s">
        <v>10823</v>
      </c>
      <c r="J8042" s="99">
        <v>11429</v>
      </c>
      <c r="K8042" s="107">
        <v>24559479662</v>
      </c>
      <c r="L8042" s="98" t="s">
        <v>3049</v>
      </c>
      <c r="M8042" s="23">
        <v>145</v>
      </c>
      <c r="N8042" s="23">
        <v>1</v>
      </c>
      <c r="O8042" s="107">
        <v>1</v>
      </c>
      <c r="P8042" s="23">
        <v>145</v>
      </c>
      <c r="Q8042" s="23">
        <v>1</v>
      </c>
      <c r="R8042" s="23">
        <v>2</v>
      </c>
      <c r="S8042" s="23">
        <v>5.82</v>
      </c>
      <c r="T8042" s="47">
        <v>20143.77392222</v>
      </c>
      <c r="U8042" s="98" t="s">
        <v>3050</v>
      </c>
      <c r="V8042" s="98" t="s">
        <v>3139</v>
      </c>
    </row>
    <row r="8043" spans="1:22" s="98" customFormat="1">
      <c r="A8043" s="21">
        <f t="shared" si="246"/>
        <v>1025.4169408514063</v>
      </c>
      <c r="B8043" s="99">
        <v>44408</v>
      </c>
      <c r="C8043" s="23">
        <v>39</v>
      </c>
      <c r="D8043" s="23">
        <v>3</v>
      </c>
      <c r="E8043" s="98" t="s">
        <v>49</v>
      </c>
      <c r="F8043" s="98" t="s">
        <v>3051</v>
      </c>
      <c r="G8043" s="98" t="s">
        <v>4120</v>
      </c>
      <c r="H8043" s="98" t="s">
        <v>3052</v>
      </c>
      <c r="I8043" s="98" t="s">
        <v>10824</v>
      </c>
      <c r="J8043" s="99">
        <v>47119</v>
      </c>
      <c r="K8043" s="107">
        <v>5058247695</v>
      </c>
      <c r="L8043" s="98" t="s">
        <v>3053</v>
      </c>
      <c r="M8043" s="23">
        <v>120</v>
      </c>
      <c r="N8043" s="23">
        <v>1</v>
      </c>
      <c r="O8043" s="107">
        <v>1</v>
      </c>
      <c r="P8043" s="23">
        <v>120</v>
      </c>
      <c r="Q8043" s="23">
        <v>2</v>
      </c>
      <c r="R8043" s="23">
        <v>2</v>
      </c>
      <c r="S8043" s="23">
        <v>5.74</v>
      </c>
      <c r="T8043" s="47">
        <v>674.15928099999996</v>
      </c>
      <c r="U8043" s="98" t="s">
        <v>9133</v>
      </c>
      <c r="V8043" s="98" t="s">
        <v>3139</v>
      </c>
    </row>
    <row r="8044" spans="1:22" s="98" customFormat="1">
      <c r="A8044" s="21">
        <f t="shared" si="246"/>
        <v>1025.4645827780853</v>
      </c>
      <c r="B8044" s="99">
        <v>44408</v>
      </c>
      <c r="C8044" s="23">
        <v>1</v>
      </c>
      <c r="D8044" s="23">
        <v>9</v>
      </c>
      <c r="E8044" s="98" t="s">
        <v>49</v>
      </c>
      <c r="F8044" s="98" t="s">
        <v>3054</v>
      </c>
      <c r="G8044" s="98" t="s">
        <v>4220</v>
      </c>
      <c r="H8044" s="98" t="s">
        <v>3055</v>
      </c>
      <c r="I8044" s="98" t="s">
        <v>6202</v>
      </c>
      <c r="J8044" s="99">
        <v>44561</v>
      </c>
      <c r="K8044" s="107">
        <v>121371803</v>
      </c>
      <c r="L8044" s="98" t="s">
        <v>89</v>
      </c>
      <c r="M8044" s="23">
        <v>360</v>
      </c>
      <c r="N8044" s="23">
        <v>1</v>
      </c>
      <c r="O8044" s="107">
        <v>1</v>
      </c>
      <c r="P8044" s="23">
        <v>1</v>
      </c>
      <c r="Q8044" s="23">
        <v>1</v>
      </c>
      <c r="R8044" s="23">
        <v>2</v>
      </c>
      <c r="S8044" s="23">
        <v>0</v>
      </c>
      <c r="T8044" s="47">
        <v>125.027512</v>
      </c>
      <c r="U8044" s="98" t="s">
        <v>3056</v>
      </c>
      <c r="V8044" s="98" t="s">
        <v>3139</v>
      </c>
    </row>
    <row r="8045" spans="1:22" s="98" customFormat="1">
      <c r="A8045" s="21">
        <f t="shared" si="246"/>
        <v>1025.5347458307626</v>
      </c>
      <c r="B8045" s="99">
        <v>44408</v>
      </c>
      <c r="C8045" s="23">
        <v>2</v>
      </c>
      <c r="D8045" s="23">
        <v>9</v>
      </c>
      <c r="E8045" s="98" t="s">
        <v>49</v>
      </c>
      <c r="F8045" s="98" t="s">
        <v>3057</v>
      </c>
      <c r="G8045" s="98" t="s">
        <v>5760</v>
      </c>
      <c r="H8045" s="98" t="s">
        <v>3058</v>
      </c>
      <c r="I8045" s="98" t="s">
        <v>6434</v>
      </c>
      <c r="J8045" s="99">
        <v>46674</v>
      </c>
      <c r="K8045" s="107">
        <v>1262725963</v>
      </c>
      <c r="L8045" s="98" t="s">
        <v>89</v>
      </c>
      <c r="M8045" s="23">
        <v>4320</v>
      </c>
      <c r="N8045" s="23">
        <v>1</v>
      </c>
      <c r="O8045" s="107">
        <v>1</v>
      </c>
      <c r="P8045" s="23">
        <v>1</v>
      </c>
      <c r="Q8045" s="23">
        <v>1</v>
      </c>
      <c r="R8045" s="23">
        <v>2</v>
      </c>
      <c r="S8045" s="23">
        <v>0</v>
      </c>
      <c r="T8045" s="47">
        <v>1086.1215540000001</v>
      </c>
      <c r="U8045" s="98" t="s">
        <v>3056</v>
      </c>
      <c r="V8045" s="98" t="s">
        <v>3139</v>
      </c>
    </row>
    <row r="8046" spans="1:22" s="98" customFormat="1">
      <c r="A8046" s="21">
        <f t="shared" si="246"/>
        <v>1025.5817631962266</v>
      </c>
      <c r="B8046" s="99">
        <v>44408</v>
      </c>
      <c r="C8046" s="23">
        <v>3</v>
      </c>
      <c r="D8046" s="23">
        <v>9</v>
      </c>
      <c r="E8046" s="98" t="s">
        <v>49</v>
      </c>
      <c r="F8046" s="98" t="s">
        <v>3059</v>
      </c>
      <c r="G8046" s="98" t="s">
        <v>5761</v>
      </c>
      <c r="H8046" s="98" t="s">
        <v>3060</v>
      </c>
      <c r="I8046" s="98" t="s">
        <v>10825</v>
      </c>
      <c r="J8046" s="99">
        <v>46356</v>
      </c>
      <c r="K8046" s="107">
        <v>542383520</v>
      </c>
      <c r="L8046" s="98" t="s">
        <v>89</v>
      </c>
      <c r="M8046" s="23">
        <v>2880</v>
      </c>
      <c r="N8046" s="23">
        <v>1</v>
      </c>
      <c r="O8046" s="107">
        <v>1</v>
      </c>
      <c r="P8046" s="23">
        <v>1</v>
      </c>
      <c r="Q8046" s="23">
        <v>1</v>
      </c>
      <c r="R8046" s="23">
        <v>2</v>
      </c>
      <c r="S8046" s="23">
        <v>0</v>
      </c>
      <c r="T8046" s="47">
        <v>119.179806</v>
      </c>
      <c r="U8046" s="98" t="s">
        <v>3056</v>
      </c>
      <c r="V8046" s="98" t="s">
        <v>3139</v>
      </c>
    </row>
    <row r="8047" spans="1:22" s="98" customFormat="1">
      <c r="A8047" s="21">
        <f t="shared" si="246"/>
        <v>1025.6519412393627</v>
      </c>
      <c r="B8047" s="99">
        <v>44408</v>
      </c>
      <c r="C8047" s="23">
        <v>4</v>
      </c>
      <c r="D8047" s="23">
        <v>9</v>
      </c>
      <c r="E8047" s="98" t="s">
        <v>49</v>
      </c>
      <c r="F8047" s="98" t="s">
        <v>3061</v>
      </c>
      <c r="G8047" s="98" t="s">
        <v>5761</v>
      </c>
      <c r="H8047" s="98" t="s">
        <v>3062</v>
      </c>
      <c r="I8047" s="98" t="s">
        <v>10643</v>
      </c>
      <c r="J8047" s="99">
        <v>44136</v>
      </c>
      <c r="K8047" s="107">
        <v>78466189</v>
      </c>
      <c r="L8047" s="98" t="s">
        <v>89</v>
      </c>
      <c r="M8047" s="23">
        <v>720</v>
      </c>
      <c r="N8047" s="23">
        <v>1</v>
      </c>
      <c r="O8047" s="107">
        <v>1</v>
      </c>
      <c r="P8047" s="23">
        <v>1</v>
      </c>
      <c r="Q8047" s="23">
        <v>1</v>
      </c>
      <c r="R8047" s="23">
        <v>2</v>
      </c>
      <c r="S8047" s="23">
        <v>0</v>
      </c>
      <c r="T8047" s="47">
        <v>14.781935000000001</v>
      </c>
      <c r="U8047" s="98" t="s">
        <v>3056</v>
      </c>
      <c r="V8047" s="98" t="s">
        <v>3139</v>
      </c>
    </row>
    <row r="8048" spans="1:22" s="98" customFormat="1">
      <c r="A8048" s="21">
        <f t="shared" si="246"/>
        <v>1025.6989735972031</v>
      </c>
      <c r="B8048" s="99">
        <v>44408</v>
      </c>
      <c r="C8048" s="23">
        <v>5</v>
      </c>
      <c r="D8048" s="23">
        <v>9</v>
      </c>
      <c r="E8048" s="98" t="s">
        <v>49</v>
      </c>
      <c r="F8048" s="98" t="s">
        <v>3061</v>
      </c>
      <c r="G8048" s="98" t="s">
        <v>5762</v>
      </c>
      <c r="H8048" s="98" t="s">
        <v>3063</v>
      </c>
      <c r="I8048" s="98" t="s">
        <v>6459</v>
      </c>
      <c r="J8048" s="99">
        <v>46024</v>
      </c>
      <c r="K8048" s="107">
        <v>620598827</v>
      </c>
      <c r="L8048" s="98" t="s">
        <v>89</v>
      </c>
      <c r="M8048" s="23">
        <v>3600</v>
      </c>
      <c r="N8048" s="23">
        <v>1</v>
      </c>
      <c r="O8048" s="107">
        <v>1</v>
      </c>
      <c r="P8048" s="23">
        <v>1</v>
      </c>
      <c r="Q8048" s="23">
        <v>1</v>
      </c>
      <c r="R8048" s="23">
        <v>2</v>
      </c>
      <c r="S8048" s="23">
        <v>0</v>
      </c>
      <c r="T8048" s="47">
        <v>466.90282300000001</v>
      </c>
      <c r="U8048" s="98" t="s">
        <v>3056</v>
      </c>
      <c r="V8048" s="98" t="s">
        <v>3139</v>
      </c>
    </row>
    <row r="8049" spans="1:22" s="98" customFormat="1">
      <c r="A8049" s="21">
        <f t="shared" si="246"/>
        <v>1025.74601197172</v>
      </c>
      <c r="B8049" s="99">
        <v>44408</v>
      </c>
      <c r="C8049" s="23">
        <v>6</v>
      </c>
      <c r="D8049" s="23">
        <v>9</v>
      </c>
      <c r="E8049" s="98" t="s">
        <v>49</v>
      </c>
      <c r="F8049" s="98" t="s">
        <v>3061</v>
      </c>
      <c r="G8049" s="98" t="s">
        <v>5763</v>
      </c>
      <c r="H8049" s="98" t="s">
        <v>3066</v>
      </c>
      <c r="I8049" s="98" t="s">
        <v>6560</v>
      </c>
      <c r="J8049" s="99">
        <v>45350</v>
      </c>
      <c r="K8049" s="107">
        <v>330603000</v>
      </c>
      <c r="L8049" s="98" t="s">
        <v>89</v>
      </c>
      <c r="M8049" s="23">
        <v>1800</v>
      </c>
      <c r="N8049" s="23">
        <v>1</v>
      </c>
      <c r="O8049" s="107">
        <v>1</v>
      </c>
      <c r="P8049" s="23">
        <v>1</v>
      </c>
      <c r="Q8049" s="23">
        <v>1</v>
      </c>
      <c r="R8049" s="23">
        <v>2</v>
      </c>
      <c r="S8049" s="23">
        <v>0</v>
      </c>
      <c r="T8049" s="47">
        <v>286.93158</v>
      </c>
      <c r="U8049" s="98" t="s">
        <v>3056</v>
      </c>
      <c r="V8049" s="98" t="s">
        <v>3139</v>
      </c>
    </row>
    <row r="8050" spans="1:22" s="98" customFormat="1">
      <c r="A8050" s="21">
        <f t="shared" si="246"/>
        <v>1025.8629041313684</v>
      </c>
      <c r="B8050" s="99">
        <v>44408</v>
      </c>
      <c r="C8050" s="23">
        <v>7</v>
      </c>
      <c r="D8050" s="23">
        <v>9</v>
      </c>
      <c r="E8050" s="98" t="s">
        <v>49</v>
      </c>
      <c r="F8050" s="98" t="s">
        <v>3061</v>
      </c>
      <c r="G8050" s="98" t="s">
        <v>4220</v>
      </c>
      <c r="H8050" s="98" t="s">
        <v>3067</v>
      </c>
      <c r="I8050" s="98" t="s">
        <v>10824</v>
      </c>
      <c r="J8050" s="99">
        <v>44561</v>
      </c>
      <c r="K8050" s="107">
        <v>45105604</v>
      </c>
      <c r="L8050" s="98" t="s">
        <v>89</v>
      </c>
      <c r="M8050" s="23">
        <v>720</v>
      </c>
      <c r="N8050" s="23">
        <v>1</v>
      </c>
      <c r="O8050" s="107">
        <v>1</v>
      </c>
      <c r="P8050" s="23">
        <v>1</v>
      </c>
      <c r="Q8050" s="23">
        <v>1</v>
      </c>
      <c r="R8050" s="23">
        <v>2</v>
      </c>
      <c r="S8050" s="23">
        <v>0</v>
      </c>
      <c r="T8050" s="47">
        <v>16.019724</v>
      </c>
      <c r="U8050" s="98" t="s">
        <v>3056</v>
      </c>
      <c r="V8050" s="98" t="s">
        <v>3139</v>
      </c>
    </row>
    <row r="8051" spans="1:22" s="98" customFormat="1">
      <c r="A8051" s="21">
        <f t="shared" si="246"/>
        <v>1025.9098355505996</v>
      </c>
      <c r="B8051" s="99">
        <v>44408</v>
      </c>
      <c r="C8051" s="23">
        <v>8</v>
      </c>
      <c r="D8051" s="23">
        <v>9</v>
      </c>
      <c r="E8051" s="98" t="s">
        <v>49</v>
      </c>
      <c r="F8051" s="98" t="s">
        <v>3061</v>
      </c>
      <c r="G8051" s="98" t="s">
        <v>5764</v>
      </c>
      <c r="H8051" s="98" t="s">
        <v>3068</v>
      </c>
      <c r="I8051" s="98" t="s">
        <v>10826</v>
      </c>
      <c r="J8051" s="99">
        <v>46617</v>
      </c>
      <c r="K8051" s="107">
        <v>1066620422</v>
      </c>
      <c r="L8051" s="98" t="s">
        <v>89</v>
      </c>
      <c r="M8051" s="23">
        <v>4320</v>
      </c>
      <c r="N8051" s="23">
        <v>1</v>
      </c>
      <c r="O8051" s="107">
        <v>1</v>
      </c>
      <c r="P8051" s="23">
        <v>1</v>
      </c>
      <c r="Q8051" s="23">
        <v>1</v>
      </c>
      <c r="R8051" s="23">
        <v>2</v>
      </c>
      <c r="S8051" s="23">
        <v>0</v>
      </c>
      <c r="T8051" s="47">
        <v>842.712717</v>
      </c>
      <c r="U8051" s="98" t="s">
        <v>3056</v>
      </c>
      <c r="V8051" s="98" t="s">
        <v>3139</v>
      </c>
    </row>
    <row r="8052" spans="1:22" s="98" customFormat="1">
      <c r="A8052" s="21">
        <f t="shared" si="246"/>
        <v>1025.9567729735945</v>
      </c>
      <c r="B8052" s="99">
        <v>44408</v>
      </c>
      <c r="C8052" s="23">
        <v>9</v>
      </c>
      <c r="D8052" s="23">
        <v>9</v>
      </c>
      <c r="E8052" s="98" t="s">
        <v>49</v>
      </c>
      <c r="F8052" s="98" t="s">
        <v>3069</v>
      </c>
      <c r="G8052" s="98" t="s">
        <v>5765</v>
      </c>
      <c r="H8052" s="98" t="s">
        <v>3070</v>
      </c>
      <c r="I8052" s="98" t="s">
        <v>10629</v>
      </c>
      <c r="J8052" s="99">
        <v>44443</v>
      </c>
      <c r="K8052" s="107">
        <v>176277817</v>
      </c>
      <c r="L8052" s="98" t="s">
        <v>89</v>
      </c>
      <c r="M8052" s="23">
        <v>720</v>
      </c>
      <c r="N8052" s="23">
        <v>1</v>
      </c>
      <c r="O8052" s="107">
        <v>1</v>
      </c>
      <c r="P8052" s="23">
        <v>1</v>
      </c>
      <c r="Q8052" s="23">
        <v>1</v>
      </c>
      <c r="R8052" s="23">
        <v>2</v>
      </c>
      <c r="S8052" s="23">
        <v>0</v>
      </c>
      <c r="T8052" s="47">
        <v>35.808788999999997</v>
      </c>
      <c r="U8052" s="98" t="s">
        <v>3056</v>
      </c>
      <c r="V8052" s="98" t="s">
        <v>3139</v>
      </c>
    </row>
    <row r="8053" spans="1:22" s="98" customFormat="1">
      <c r="A8053" s="21">
        <f t="shared" si="246"/>
        <v>1026.0722849056624</v>
      </c>
      <c r="B8053" s="99">
        <v>44408</v>
      </c>
      <c r="C8053" s="23">
        <v>10</v>
      </c>
      <c r="D8053" s="23">
        <v>9</v>
      </c>
      <c r="E8053" s="98" t="s">
        <v>49</v>
      </c>
      <c r="F8053" s="98" t="s">
        <v>3061</v>
      </c>
      <c r="G8053" s="98" t="s">
        <v>4220</v>
      </c>
      <c r="H8053" s="98" t="s">
        <v>3071</v>
      </c>
      <c r="I8053" s="98" t="s">
        <v>6577</v>
      </c>
      <c r="J8053" s="99">
        <v>43982</v>
      </c>
      <c r="K8053" s="107">
        <v>42500000</v>
      </c>
      <c r="L8053" s="98" t="s">
        <v>89</v>
      </c>
      <c r="M8053" s="23">
        <v>1440</v>
      </c>
      <c r="N8053" s="23">
        <v>1</v>
      </c>
      <c r="O8053" s="107">
        <v>1</v>
      </c>
      <c r="P8053" s="23">
        <v>1</v>
      </c>
      <c r="Q8053" s="23">
        <v>1</v>
      </c>
      <c r="R8053" s="23">
        <v>2</v>
      </c>
      <c r="S8053" s="23">
        <v>0</v>
      </c>
      <c r="T8053" s="47">
        <v>266.89999999999998</v>
      </c>
      <c r="U8053" s="98" t="s">
        <v>3056</v>
      </c>
      <c r="V8053" s="98" t="s">
        <v>3139</v>
      </c>
    </row>
    <row r="8054" spans="1:22" s="98" customFormat="1">
      <c r="A8054" s="21">
        <f t="shared" si="246"/>
        <v>1026.1640173202593</v>
      </c>
      <c r="B8054" s="99">
        <v>44408</v>
      </c>
      <c r="C8054" s="23">
        <v>11</v>
      </c>
      <c r="D8054" s="23">
        <v>9</v>
      </c>
      <c r="E8054" s="98" t="s">
        <v>49</v>
      </c>
      <c r="F8054" s="98" t="s">
        <v>3061</v>
      </c>
      <c r="G8054" s="98" t="s">
        <v>9134</v>
      </c>
      <c r="H8054" s="98" t="s">
        <v>9135</v>
      </c>
      <c r="I8054" s="98" t="s">
        <v>6788</v>
      </c>
      <c r="J8054" s="99">
        <v>44364</v>
      </c>
      <c r="K8054" s="107">
        <v>55762524</v>
      </c>
      <c r="L8054" s="98" t="s">
        <v>89</v>
      </c>
      <c r="M8054" s="23">
        <v>360</v>
      </c>
      <c r="N8054" s="23">
        <v>1</v>
      </c>
      <c r="O8054" s="107">
        <v>1</v>
      </c>
      <c r="P8054" s="23">
        <v>1</v>
      </c>
      <c r="Q8054" s="23">
        <v>1</v>
      </c>
      <c r="R8054" s="23">
        <v>2</v>
      </c>
      <c r="S8054" s="23">
        <v>0</v>
      </c>
      <c r="T8054" s="47">
        <v>83.324549000000005</v>
      </c>
      <c r="U8054" s="98" t="s">
        <v>3056</v>
      </c>
      <c r="V8054" s="98" t="s">
        <v>3139</v>
      </c>
    </row>
    <row r="8055" spans="1:22" s="98" customFormat="1">
      <c r="A8055" s="21">
        <f t="shared" si="246"/>
        <v>1026.2790440590747</v>
      </c>
      <c r="B8055" s="99">
        <v>44408</v>
      </c>
      <c r="C8055" s="23">
        <v>12</v>
      </c>
      <c r="D8055" s="23">
        <v>9</v>
      </c>
      <c r="E8055" s="98" t="s">
        <v>49</v>
      </c>
      <c r="F8055" s="98" t="s">
        <v>3061</v>
      </c>
      <c r="G8055" s="98" t="s">
        <v>5766</v>
      </c>
      <c r="H8055" s="98" t="s">
        <v>3072</v>
      </c>
      <c r="I8055" s="98" t="s">
        <v>10827</v>
      </c>
      <c r="J8055" s="99">
        <v>46630</v>
      </c>
      <c r="K8055" s="107">
        <v>197891969</v>
      </c>
      <c r="L8055" s="98" t="s">
        <v>89</v>
      </c>
      <c r="M8055" s="23">
        <v>3600</v>
      </c>
      <c r="N8055" s="23">
        <v>1</v>
      </c>
      <c r="O8055" s="107">
        <v>1</v>
      </c>
      <c r="P8055" s="23">
        <v>1</v>
      </c>
      <c r="Q8055" s="23">
        <v>1</v>
      </c>
      <c r="R8055" s="23">
        <v>2</v>
      </c>
      <c r="S8055" s="23">
        <v>0</v>
      </c>
      <c r="T8055" s="47">
        <v>162.08292599999999</v>
      </c>
      <c r="U8055" s="98" t="s">
        <v>3056</v>
      </c>
      <c r="V8055" s="98" t="s">
        <v>3139</v>
      </c>
    </row>
    <row r="8056" spans="1:22" s="98" customFormat="1">
      <c r="A8056" s="21">
        <f t="shared" si="246"/>
        <v>1026.3940855128371</v>
      </c>
      <c r="B8056" s="99">
        <v>44408</v>
      </c>
      <c r="C8056" s="23">
        <v>13</v>
      </c>
      <c r="D8056" s="23">
        <v>9</v>
      </c>
      <c r="E8056" s="98" t="s">
        <v>49</v>
      </c>
      <c r="F8056" s="98" t="s">
        <v>3061</v>
      </c>
      <c r="G8056" s="98" t="s">
        <v>5766</v>
      </c>
      <c r="H8056" s="98" t="s">
        <v>3072</v>
      </c>
      <c r="I8056" s="98" t="s">
        <v>10827</v>
      </c>
      <c r="J8056" s="99">
        <v>46630</v>
      </c>
      <c r="K8056" s="107">
        <v>91887047</v>
      </c>
      <c r="L8056" s="98" t="s">
        <v>89</v>
      </c>
      <c r="M8056" s="23">
        <v>3600</v>
      </c>
      <c r="N8056" s="23">
        <v>1</v>
      </c>
      <c r="O8056" s="107">
        <v>1</v>
      </c>
      <c r="P8056" s="23">
        <v>1</v>
      </c>
      <c r="Q8056" s="23">
        <v>1</v>
      </c>
      <c r="R8056" s="23">
        <v>2</v>
      </c>
      <c r="S8056" s="23">
        <v>0</v>
      </c>
      <c r="T8056" s="47">
        <v>75.259895999999998</v>
      </c>
      <c r="U8056" s="98" t="s">
        <v>3056</v>
      </c>
      <c r="V8056" s="98" t="s">
        <v>3139</v>
      </c>
    </row>
    <row r="8057" spans="1:22" s="98" customFormat="1">
      <c r="A8057" s="21">
        <f t="shared" si="246"/>
        <v>1026.5091416834284</v>
      </c>
      <c r="B8057" s="99">
        <v>44408</v>
      </c>
      <c r="C8057" s="23">
        <v>14</v>
      </c>
      <c r="D8057" s="23">
        <v>9</v>
      </c>
      <c r="E8057" s="98" t="s">
        <v>49</v>
      </c>
      <c r="F8057" s="98" t="s">
        <v>3064</v>
      </c>
      <c r="G8057" s="98" t="s">
        <v>5767</v>
      </c>
      <c r="H8057" s="98" t="s">
        <v>3065</v>
      </c>
      <c r="I8057" s="98" t="s">
        <v>6747</v>
      </c>
      <c r="J8057" s="99">
        <v>44347</v>
      </c>
      <c r="K8057" s="107">
        <v>68414465</v>
      </c>
      <c r="L8057" s="98" t="s">
        <v>89</v>
      </c>
      <c r="M8057" s="23">
        <v>1080</v>
      </c>
      <c r="N8057" s="23">
        <v>1</v>
      </c>
      <c r="O8057" s="107">
        <v>1</v>
      </c>
      <c r="P8057" s="23">
        <v>1</v>
      </c>
      <c r="Q8057" s="23">
        <v>1</v>
      </c>
      <c r="R8057" s="23">
        <v>2</v>
      </c>
      <c r="S8057" s="23">
        <v>0</v>
      </c>
      <c r="T8057" s="47">
        <v>26.210452</v>
      </c>
      <c r="U8057" s="98" t="s">
        <v>3056</v>
      </c>
      <c r="V8057" s="98" t="s">
        <v>3139</v>
      </c>
    </row>
    <row r="8058" spans="1:22" s="98" customFormat="1">
      <c r="A8058" s="21">
        <f t="shared" si="246"/>
        <v>1026.5542368787314</v>
      </c>
      <c r="B8058" s="99">
        <v>44408</v>
      </c>
      <c r="C8058" s="23">
        <v>15</v>
      </c>
      <c r="D8058" s="23">
        <v>9</v>
      </c>
      <c r="E8058" s="98" t="s">
        <v>49</v>
      </c>
      <c r="F8058" s="98" t="s">
        <v>3061</v>
      </c>
      <c r="G8058" s="98" t="s">
        <v>5768</v>
      </c>
      <c r="H8058" s="98" t="s">
        <v>5769</v>
      </c>
      <c r="I8058" s="98" t="s">
        <v>10828</v>
      </c>
      <c r="J8058" s="99">
        <v>45689</v>
      </c>
      <c r="K8058" s="107">
        <v>221968860</v>
      </c>
      <c r="L8058" s="98" t="s">
        <v>89</v>
      </c>
      <c r="M8058" s="23">
        <v>6000</v>
      </c>
      <c r="N8058" s="23">
        <v>1</v>
      </c>
      <c r="O8058" s="107">
        <v>1</v>
      </c>
      <c r="P8058" s="23">
        <v>1</v>
      </c>
      <c r="Q8058" s="23">
        <v>1</v>
      </c>
      <c r="R8058" s="23">
        <v>2</v>
      </c>
      <c r="S8058" s="23">
        <v>0</v>
      </c>
      <c r="T8058" s="47">
        <v>151.678721</v>
      </c>
      <c r="U8058" s="98" t="s">
        <v>3056</v>
      </c>
      <c r="V8058" s="98" t="s">
        <v>3139</v>
      </c>
    </row>
    <row r="8059" spans="1:22" s="98" customFormat="1">
      <c r="A8059" s="21">
        <f t="shared" si="246"/>
        <v>1026.6460309476681</v>
      </c>
      <c r="B8059" s="99">
        <v>44408</v>
      </c>
      <c r="C8059" s="23">
        <v>1</v>
      </c>
      <c r="D8059" s="23">
        <v>4</v>
      </c>
      <c r="E8059" s="98" t="s">
        <v>49</v>
      </c>
      <c r="F8059" s="98" t="s">
        <v>207</v>
      </c>
      <c r="G8059" s="98" t="s">
        <v>4120</v>
      </c>
      <c r="H8059" s="98" t="s">
        <v>5770</v>
      </c>
      <c r="I8059" s="98" t="s">
        <v>10829</v>
      </c>
      <c r="J8059" s="99">
        <v>44676</v>
      </c>
      <c r="K8059" s="107">
        <v>1300000000</v>
      </c>
      <c r="L8059" s="98" t="s">
        <v>5771</v>
      </c>
      <c r="M8059" s="23">
        <v>720</v>
      </c>
      <c r="N8059" s="23">
        <v>9</v>
      </c>
      <c r="O8059" s="107">
        <v>1560000000</v>
      </c>
      <c r="P8059" s="23">
        <v>30</v>
      </c>
      <c r="Q8059" s="23">
        <v>2</v>
      </c>
      <c r="R8059" s="23">
        <v>2</v>
      </c>
      <c r="S8059" s="23">
        <v>3.27</v>
      </c>
      <c r="T8059" s="47">
        <v>512.50000999999997</v>
      </c>
      <c r="U8059" s="98" t="s">
        <v>263</v>
      </c>
      <c r="V8059" s="98" t="s">
        <v>3139</v>
      </c>
    </row>
    <row r="8060" spans="1:22" s="98" customFormat="1">
      <c r="A8060" s="21">
        <f t="shared" si="246"/>
        <v>1026.6905040231379</v>
      </c>
      <c r="B8060" s="99">
        <v>44408</v>
      </c>
      <c r="C8060" s="23">
        <v>2</v>
      </c>
      <c r="D8060" s="23">
        <v>4</v>
      </c>
      <c r="E8060" s="98" t="s">
        <v>49</v>
      </c>
      <c r="F8060" s="98" t="s">
        <v>207</v>
      </c>
      <c r="G8060" s="98" t="s">
        <v>4120</v>
      </c>
      <c r="H8060" s="98" t="s">
        <v>5770</v>
      </c>
      <c r="I8060" s="98" t="s">
        <v>10741</v>
      </c>
      <c r="J8060" s="99">
        <v>44823</v>
      </c>
      <c r="K8060" s="107">
        <v>1000000000</v>
      </c>
      <c r="L8060" s="98" t="s">
        <v>5772</v>
      </c>
      <c r="M8060" s="23">
        <v>720</v>
      </c>
      <c r="N8060" s="23">
        <v>9</v>
      </c>
      <c r="O8060" s="107">
        <v>1200000000</v>
      </c>
      <c r="P8060" s="23">
        <v>30</v>
      </c>
      <c r="Q8060" s="23">
        <v>2</v>
      </c>
      <c r="R8060" s="23">
        <v>2</v>
      </c>
      <c r="S8060" s="23">
        <v>2.7</v>
      </c>
      <c r="T8060" s="47">
        <v>558.33334000000002</v>
      </c>
      <c r="U8060" s="98" t="s">
        <v>263</v>
      </c>
      <c r="V8060" s="98" t="s">
        <v>3139</v>
      </c>
    </row>
    <row r="8061" spans="1:22" s="98" customFormat="1">
      <c r="A8061" s="21">
        <f t="shared" si="246"/>
        <v>1026.7349827878843</v>
      </c>
      <c r="B8061" s="99">
        <v>44408</v>
      </c>
      <c r="C8061" s="23">
        <v>3</v>
      </c>
      <c r="D8061" s="23">
        <v>4</v>
      </c>
      <c r="E8061" s="98" t="s">
        <v>49</v>
      </c>
      <c r="F8061" s="98" t="s">
        <v>53</v>
      </c>
      <c r="G8061" s="98" t="s">
        <v>4120</v>
      </c>
      <c r="H8061" s="98" t="s">
        <v>10830</v>
      </c>
      <c r="I8061" s="98" t="s">
        <v>6175</v>
      </c>
      <c r="J8061" s="99">
        <v>44708</v>
      </c>
      <c r="K8061" s="107">
        <v>2000000000</v>
      </c>
      <c r="L8061" s="98" t="s">
        <v>10831</v>
      </c>
      <c r="M8061" s="23">
        <v>360</v>
      </c>
      <c r="N8061" s="23">
        <v>9</v>
      </c>
      <c r="O8061" s="107">
        <v>2000000000</v>
      </c>
      <c r="P8061" s="23">
        <v>30</v>
      </c>
      <c r="Q8061" s="23">
        <v>2</v>
      </c>
      <c r="R8061" s="23">
        <v>2</v>
      </c>
      <c r="S8061" s="23">
        <v>4.95</v>
      </c>
      <c r="T8061" s="47">
        <v>1416.6666</v>
      </c>
      <c r="U8061" s="98" t="s">
        <v>263</v>
      </c>
      <c r="V8061" s="98" t="s">
        <v>3139</v>
      </c>
    </row>
    <row r="8062" spans="1:22" s="98" customFormat="1">
      <c r="A8062" s="21">
        <f t="shared" si="246"/>
        <v>1026.8494429366356</v>
      </c>
      <c r="B8062" s="99">
        <v>44408</v>
      </c>
      <c r="C8062" s="23">
        <v>5</v>
      </c>
      <c r="D8062" s="23">
        <v>4</v>
      </c>
      <c r="E8062" s="98" t="s">
        <v>49</v>
      </c>
      <c r="F8062" s="98" t="s">
        <v>3073</v>
      </c>
      <c r="G8062" s="98" t="s">
        <v>4220</v>
      </c>
      <c r="H8062" s="98" t="s">
        <v>3074</v>
      </c>
      <c r="I8062" s="98" t="s">
        <v>10832</v>
      </c>
      <c r="J8062" s="99">
        <v>44561</v>
      </c>
      <c r="K8062" s="107">
        <v>1716516950</v>
      </c>
      <c r="L8062" s="98" t="s">
        <v>3075</v>
      </c>
      <c r="M8062" s="23">
        <v>360</v>
      </c>
      <c r="N8062" s="23">
        <v>1</v>
      </c>
      <c r="O8062" s="107">
        <v>1716516950</v>
      </c>
      <c r="P8062" s="23">
        <v>30</v>
      </c>
      <c r="Q8062" s="23">
        <v>2</v>
      </c>
      <c r="R8062" s="23">
        <v>2</v>
      </c>
      <c r="S8062" s="23">
        <v>4</v>
      </c>
      <c r="T8062" s="47">
        <v>635.01791400000002</v>
      </c>
      <c r="U8062" s="98" t="s">
        <v>85</v>
      </c>
      <c r="V8062" s="98" t="s">
        <v>3139</v>
      </c>
    </row>
    <row r="8063" spans="1:22" s="98" customFormat="1">
      <c r="A8063" s="21">
        <f t="shared" si="246"/>
        <v>1026.963150169965</v>
      </c>
      <c r="B8063" s="99">
        <v>44408</v>
      </c>
      <c r="C8063" s="23">
        <v>1</v>
      </c>
      <c r="D8063" s="23">
        <v>3</v>
      </c>
      <c r="E8063" s="98" t="s">
        <v>49</v>
      </c>
      <c r="F8063" s="98" t="s">
        <v>108</v>
      </c>
      <c r="G8063" s="98" t="s">
        <v>4120</v>
      </c>
      <c r="H8063" s="98" t="s">
        <v>3076</v>
      </c>
      <c r="I8063" s="98" t="s">
        <v>6032</v>
      </c>
      <c r="J8063" s="99">
        <v>44426</v>
      </c>
      <c r="K8063" s="107">
        <v>6178914</v>
      </c>
      <c r="L8063" s="98" t="s">
        <v>3077</v>
      </c>
      <c r="M8063" s="23">
        <v>30</v>
      </c>
      <c r="N8063" s="23">
        <v>1</v>
      </c>
      <c r="O8063" s="107">
        <v>6178914</v>
      </c>
      <c r="P8063" s="23">
        <v>30</v>
      </c>
      <c r="Q8063" s="23">
        <v>2</v>
      </c>
      <c r="R8063" s="23">
        <v>2</v>
      </c>
      <c r="S8063" s="23">
        <v>8.11</v>
      </c>
      <c r="T8063" s="47">
        <v>6.1789139999999998</v>
      </c>
      <c r="U8063" s="98" t="s">
        <v>101</v>
      </c>
      <c r="V8063" s="98" t="s">
        <v>3139</v>
      </c>
    </row>
    <row r="8064" spans="1:22" s="98" customFormat="1">
      <c r="A8064" s="21">
        <f t="shared" si="246"/>
        <v>1027.0535893602132</v>
      </c>
      <c r="B8064" s="99">
        <v>44408</v>
      </c>
      <c r="C8064" s="23">
        <v>1</v>
      </c>
      <c r="D8064" s="23">
        <v>4</v>
      </c>
      <c r="E8064" s="98" t="s">
        <v>49</v>
      </c>
      <c r="F8064" s="98" t="s">
        <v>260</v>
      </c>
      <c r="G8064" s="98" t="s">
        <v>4220</v>
      </c>
      <c r="H8064" s="98" t="s">
        <v>3078</v>
      </c>
      <c r="I8064" s="98" t="s">
        <v>9725</v>
      </c>
      <c r="J8064" s="99">
        <v>44500</v>
      </c>
      <c r="K8064" s="107">
        <v>8600000000</v>
      </c>
      <c r="L8064" s="98" t="s">
        <v>50</v>
      </c>
      <c r="M8064" s="23">
        <v>150</v>
      </c>
      <c r="N8064" s="23">
        <v>1</v>
      </c>
      <c r="O8064" s="107">
        <v>1</v>
      </c>
      <c r="P8064" s="23">
        <v>150</v>
      </c>
      <c r="Q8064" s="23">
        <v>1</v>
      </c>
      <c r="R8064" s="23">
        <v>2</v>
      </c>
      <c r="S8064" s="23">
        <v>1</v>
      </c>
      <c r="T8064" s="47">
        <v>3160.4037750000002</v>
      </c>
      <c r="U8064" s="98" t="s">
        <v>3079</v>
      </c>
      <c r="V8064" s="98" t="s">
        <v>3139</v>
      </c>
    </row>
    <row r="8065" spans="1:22" s="98" customFormat="1">
      <c r="A8065" s="21">
        <f t="shared" si="246"/>
        <v>1027.1440401200136</v>
      </c>
      <c r="B8065" s="99">
        <v>44408</v>
      </c>
      <c r="C8065" s="23">
        <v>2</v>
      </c>
      <c r="D8065" s="23">
        <v>4</v>
      </c>
      <c r="E8065" s="98" t="s">
        <v>49</v>
      </c>
      <c r="F8065" s="98" t="s">
        <v>164</v>
      </c>
      <c r="G8065" s="98" t="s">
        <v>4220</v>
      </c>
      <c r="H8065" s="98" t="s">
        <v>876</v>
      </c>
      <c r="I8065" s="98" t="s">
        <v>10833</v>
      </c>
      <c r="J8065" s="99">
        <v>44500</v>
      </c>
      <c r="K8065" s="107">
        <v>25000000000</v>
      </c>
      <c r="L8065" s="98" t="s">
        <v>50</v>
      </c>
      <c r="M8065" s="23">
        <v>180</v>
      </c>
      <c r="N8065" s="23">
        <v>1</v>
      </c>
      <c r="O8065" s="107">
        <v>1</v>
      </c>
      <c r="P8065" s="23">
        <v>180</v>
      </c>
      <c r="Q8065" s="23">
        <v>1</v>
      </c>
      <c r="R8065" s="23">
        <v>2</v>
      </c>
      <c r="S8065" s="23">
        <v>1</v>
      </c>
      <c r="T8065" s="47">
        <v>16915.91907</v>
      </c>
      <c r="U8065" s="98" t="s">
        <v>3080</v>
      </c>
      <c r="V8065" s="98" t="s">
        <v>3139</v>
      </c>
    </row>
    <row r="8066" spans="1:22" s="98" customFormat="1">
      <c r="A8066" s="21">
        <f t="shared" si="246"/>
        <v>1027.2577850400749</v>
      </c>
      <c r="B8066" s="99">
        <v>44408</v>
      </c>
      <c r="C8066" s="23">
        <v>3</v>
      </c>
      <c r="D8066" s="23">
        <v>3</v>
      </c>
      <c r="E8066" s="98" t="s">
        <v>49</v>
      </c>
      <c r="F8066" s="98" t="s">
        <v>102</v>
      </c>
      <c r="G8066" s="98" t="s">
        <v>4220</v>
      </c>
      <c r="H8066" s="98" t="s">
        <v>3081</v>
      </c>
      <c r="I8066" s="98" t="s">
        <v>10059</v>
      </c>
      <c r="J8066" s="99">
        <v>44972</v>
      </c>
      <c r="K8066" s="107">
        <v>118469988</v>
      </c>
      <c r="L8066" s="98" t="s">
        <v>5773</v>
      </c>
      <c r="M8066" s="23">
        <v>1080</v>
      </c>
      <c r="N8066" s="23">
        <v>1</v>
      </c>
      <c r="O8066" s="107">
        <v>1</v>
      </c>
      <c r="P8066" s="23">
        <v>1080</v>
      </c>
      <c r="Q8066" s="23">
        <v>1</v>
      </c>
      <c r="R8066" s="23">
        <v>2</v>
      </c>
      <c r="S8066" s="23">
        <v>1</v>
      </c>
      <c r="T8066" s="47">
        <v>74.092644000000007</v>
      </c>
      <c r="U8066" s="98" t="s">
        <v>3082</v>
      </c>
      <c r="V8066" s="98" t="s">
        <v>3139</v>
      </c>
    </row>
    <row r="8067" spans="1:22" s="98" customFormat="1">
      <c r="A8067" s="21">
        <f t="shared" si="246"/>
        <v>1027.3715445111047</v>
      </c>
      <c r="B8067" s="99">
        <v>44408</v>
      </c>
      <c r="C8067" s="23">
        <v>4</v>
      </c>
      <c r="D8067" s="23">
        <v>3</v>
      </c>
      <c r="E8067" s="98" t="s">
        <v>49</v>
      </c>
      <c r="F8067" s="98" t="s">
        <v>260</v>
      </c>
      <c r="G8067" s="98" t="s">
        <v>4220</v>
      </c>
      <c r="H8067" s="98" t="s">
        <v>3081</v>
      </c>
      <c r="I8067" s="98" t="s">
        <v>10221</v>
      </c>
      <c r="J8067" s="99">
        <v>44577</v>
      </c>
      <c r="K8067" s="107">
        <v>186465227</v>
      </c>
      <c r="L8067" s="98" t="s">
        <v>3083</v>
      </c>
      <c r="M8067" s="23">
        <v>1080</v>
      </c>
      <c r="N8067" s="23">
        <v>1</v>
      </c>
      <c r="O8067" s="107">
        <v>1</v>
      </c>
      <c r="P8067" s="23">
        <v>1080</v>
      </c>
      <c r="Q8067" s="23">
        <v>1</v>
      </c>
      <c r="R8067" s="23">
        <v>2</v>
      </c>
      <c r="S8067" s="23">
        <v>1</v>
      </c>
      <c r="T8067" s="47">
        <v>31.077527</v>
      </c>
      <c r="U8067" s="98" t="s">
        <v>3082</v>
      </c>
      <c r="V8067" s="98" t="s">
        <v>3139</v>
      </c>
    </row>
    <row r="8068" spans="1:22" s="98" customFormat="1">
      <c r="A8068" s="21">
        <f t="shared" si="246"/>
        <v>1027.4153428409641</v>
      </c>
      <c r="B8068" s="99">
        <v>44408</v>
      </c>
      <c r="C8068" s="23">
        <v>5</v>
      </c>
      <c r="D8068" s="23">
        <v>3</v>
      </c>
      <c r="E8068" s="98" t="s">
        <v>49</v>
      </c>
      <c r="F8068" s="98" t="s">
        <v>260</v>
      </c>
      <c r="G8068" s="98" t="s">
        <v>4220</v>
      </c>
      <c r="H8068" s="98" t="s">
        <v>3081</v>
      </c>
      <c r="I8068" s="98" t="s">
        <v>6010</v>
      </c>
      <c r="J8068" s="99">
        <v>45260</v>
      </c>
      <c r="K8068" s="107">
        <v>74568319</v>
      </c>
      <c r="L8068" s="98" t="s">
        <v>9136</v>
      </c>
      <c r="M8068" s="23">
        <v>1080</v>
      </c>
      <c r="N8068" s="23">
        <v>1</v>
      </c>
      <c r="O8068" s="107">
        <v>1</v>
      </c>
      <c r="P8068" s="23">
        <v>1080</v>
      </c>
      <c r="Q8068" s="23">
        <v>1</v>
      </c>
      <c r="R8068" s="23">
        <v>2</v>
      </c>
      <c r="S8068" s="23">
        <v>1</v>
      </c>
      <c r="T8068" s="47">
        <v>46.458747000000002</v>
      </c>
      <c r="U8068" s="98" t="s">
        <v>3082</v>
      </c>
      <c r="V8068" s="98" t="s">
        <v>3139</v>
      </c>
    </row>
    <row r="8069" spans="1:22" s="98" customFormat="1">
      <c r="A8069" s="21">
        <f t="shared" si="246"/>
        <v>1027.5055840259254</v>
      </c>
      <c r="B8069" s="99">
        <v>44408</v>
      </c>
      <c r="C8069" s="23">
        <v>6</v>
      </c>
      <c r="D8069" s="23">
        <v>3</v>
      </c>
      <c r="E8069" s="98" t="s">
        <v>49</v>
      </c>
      <c r="F8069" s="98" t="s">
        <v>260</v>
      </c>
      <c r="G8069" s="98" t="s">
        <v>4220</v>
      </c>
      <c r="H8069" s="98" t="s">
        <v>3081</v>
      </c>
      <c r="I8069" s="98" t="s">
        <v>6342</v>
      </c>
      <c r="J8069" s="99">
        <v>45325</v>
      </c>
      <c r="K8069" s="107">
        <v>49226909</v>
      </c>
      <c r="L8069" s="98" t="s">
        <v>9137</v>
      </c>
      <c r="M8069" s="23">
        <v>1080</v>
      </c>
      <c r="N8069" s="23">
        <v>1</v>
      </c>
      <c r="O8069" s="107">
        <v>1</v>
      </c>
      <c r="P8069" s="23">
        <v>1080</v>
      </c>
      <c r="Q8069" s="23">
        <v>1</v>
      </c>
      <c r="R8069" s="23">
        <v>2</v>
      </c>
      <c r="S8069" s="23">
        <v>1</v>
      </c>
      <c r="T8069" s="47">
        <v>41.744729999999997</v>
      </c>
      <c r="U8069" s="98" t="s">
        <v>3082</v>
      </c>
      <c r="V8069" s="98" t="s">
        <v>3139</v>
      </c>
    </row>
    <row r="8070" spans="1:22" s="98" customFormat="1">
      <c r="A8070" s="21">
        <f t="shared" si="246"/>
        <v>1027.5485040187648</v>
      </c>
      <c r="B8070" s="99">
        <v>44408</v>
      </c>
      <c r="C8070" s="23">
        <v>7</v>
      </c>
      <c r="D8070" s="23">
        <v>3</v>
      </c>
      <c r="E8070" s="98" t="s">
        <v>49</v>
      </c>
      <c r="F8070" s="98" t="s">
        <v>260</v>
      </c>
      <c r="G8070" s="98" t="s">
        <v>4220</v>
      </c>
      <c r="H8070" s="98" t="s">
        <v>3081</v>
      </c>
      <c r="I8070" s="98" t="s">
        <v>5977</v>
      </c>
      <c r="J8070" s="99">
        <v>45443</v>
      </c>
      <c r="K8070" s="107">
        <v>226808240</v>
      </c>
      <c r="L8070" s="98" t="s">
        <v>10834</v>
      </c>
      <c r="M8070" s="23">
        <v>1080</v>
      </c>
      <c r="N8070" s="23">
        <v>1</v>
      </c>
      <c r="O8070" s="107">
        <v>1</v>
      </c>
      <c r="P8070" s="23">
        <v>1080</v>
      </c>
      <c r="Q8070" s="23">
        <v>1</v>
      </c>
      <c r="R8070" s="23">
        <v>2</v>
      </c>
      <c r="S8070" s="23">
        <v>1</v>
      </c>
      <c r="T8070" s="47">
        <v>208.63719900000001</v>
      </c>
      <c r="U8070" s="98" t="s">
        <v>3082</v>
      </c>
      <c r="V8070" s="98" t="s">
        <v>3139</v>
      </c>
    </row>
    <row r="8071" spans="1:22" s="98" customFormat="1">
      <c r="A8071" s="21">
        <f t="shared" si="246"/>
        <v>1027.5914295022008</v>
      </c>
      <c r="B8071" s="99">
        <v>44408</v>
      </c>
      <c r="C8071" s="23">
        <v>1</v>
      </c>
      <c r="D8071" s="23">
        <v>4</v>
      </c>
      <c r="E8071" s="98" t="s">
        <v>49</v>
      </c>
      <c r="F8071" s="98" t="s">
        <v>164</v>
      </c>
      <c r="G8071" s="98" t="s">
        <v>4220</v>
      </c>
      <c r="H8071" s="98" t="s">
        <v>3084</v>
      </c>
      <c r="I8071" s="98" t="s">
        <v>6387</v>
      </c>
      <c r="J8071" s="99">
        <v>44408</v>
      </c>
      <c r="K8071" s="107">
        <v>42221</v>
      </c>
      <c r="L8071" s="98" t="s">
        <v>3105</v>
      </c>
      <c r="M8071" s="23">
        <v>30</v>
      </c>
      <c r="N8071" s="23">
        <v>9</v>
      </c>
      <c r="O8071" s="107">
        <v>42221</v>
      </c>
      <c r="P8071" s="23">
        <v>30</v>
      </c>
      <c r="Q8071" s="23">
        <v>1</v>
      </c>
      <c r="R8071" s="23">
        <v>2</v>
      </c>
      <c r="S8071" s="23">
        <v>2.5000000000000001E-2</v>
      </c>
      <c r="T8071" s="47">
        <v>4.2221000000000002E-2</v>
      </c>
      <c r="U8071" s="98" t="s">
        <v>3086</v>
      </c>
      <c r="V8071" s="98" t="s">
        <v>3139</v>
      </c>
    </row>
    <row r="8072" spans="1:22" s="98" customFormat="1">
      <c r="A8072" s="21">
        <f t="shared" si="246"/>
        <v>1027.6810535817071</v>
      </c>
      <c r="B8072" s="99">
        <v>44408</v>
      </c>
      <c r="C8072" s="23">
        <v>2</v>
      </c>
      <c r="D8072" s="23">
        <v>4</v>
      </c>
      <c r="E8072" s="98" t="s">
        <v>49</v>
      </c>
      <c r="F8072" s="98" t="s">
        <v>164</v>
      </c>
      <c r="G8072" s="98" t="s">
        <v>4220</v>
      </c>
      <c r="H8072" s="98" t="s">
        <v>3084</v>
      </c>
      <c r="I8072" s="98" t="s">
        <v>6387</v>
      </c>
      <c r="J8072" s="99">
        <v>44408</v>
      </c>
      <c r="K8072" s="107">
        <v>43889</v>
      </c>
      <c r="L8072" s="98" t="s">
        <v>3104</v>
      </c>
      <c r="M8072" s="23">
        <v>30</v>
      </c>
      <c r="N8072" s="23">
        <v>9</v>
      </c>
      <c r="O8072" s="107">
        <v>43889</v>
      </c>
      <c r="P8072" s="23">
        <v>30</v>
      </c>
      <c r="Q8072" s="23">
        <v>1</v>
      </c>
      <c r="R8072" s="23">
        <v>2</v>
      </c>
      <c r="S8072" s="23">
        <v>2.5000000000000001E-2</v>
      </c>
      <c r="T8072" s="47">
        <v>4.3888999999999997E-2</v>
      </c>
      <c r="U8072" s="98" t="s">
        <v>3086</v>
      </c>
      <c r="V8072" s="98" t="s">
        <v>3139</v>
      </c>
    </row>
    <row r="8073" spans="1:22" s="98" customFormat="1">
      <c r="A8073" s="21">
        <f t="shared" si="246"/>
        <v>1027.7471506846343</v>
      </c>
      <c r="B8073" s="99">
        <v>44408</v>
      </c>
      <c r="C8073" s="23">
        <v>3</v>
      </c>
      <c r="D8073" s="23">
        <v>4</v>
      </c>
      <c r="E8073" s="98" t="s">
        <v>49</v>
      </c>
      <c r="F8073" s="98" t="s">
        <v>164</v>
      </c>
      <c r="G8073" s="98" t="s">
        <v>4220</v>
      </c>
      <c r="H8073" s="98" t="s">
        <v>3084</v>
      </c>
      <c r="I8073" s="98" t="s">
        <v>6387</v>
      </c>
      <c r="J8073" s="99">
        <v>44408</v>
      </c>
      <c r="K8073" s="107">
        <v>39150</v>
      </c>
      <c r="L8073" s="98" t="s">
        <v>3106</v>
      </c>
      <c r="M8073" s="23">
        <v>30</v>
      </c>
      <c r="N8073" s="23">
        <v>9</v>
      </c>
      <c r="O8073" s="107">
        <v>39150</v>
      </c>
      <c r="P8073" s="23">
        <v>30</v>
      </c>
      <c r="Q8073" s="23">
        <v>1</v>
      </c>
      <c r="R8073" s="23">
        <v>2</v>
      </c>
      <c r="S8073" s="23">
        <v>2.5000000000000001E-2</v>
      </c>
      <c r="T8073" s="47">
        <v>3.9149999999999997E-2</v>
      </c>
      <c r="U8073" s="98" t="s">
        <v>3086</v>
      </c>
      <c r="V8073" s="98" t="s">
        <v>3139</v>
      </c>
    </row>
    <row r="8074" spans="1:22" s="98" customFormat="1">
      <c r="A8074" s="21">
        <f t="shared" si="246"/>
        <v>1027.8130003904914</v>
      </c>
      <c r="B8074" s="99">
        <v>44408</v>
      </c>
      <c r="C8074" s="23">
        <v>4</v>
      </c>
      <c r="D8074" s="23">
        <v>4</v>
      </c>
      <c r="E8074" s="98" t="s">
        <v>49</v>
      </c>
      <c r="F8074" s="98" t="s">
        <v>207</v>
      </c>
      <c r="G8074" s="98" t="s">
        <v>4120</v>
      </c>
      <c r="H8074" s="98" t="s">
        <v>5774</v>
      </c>
      <c r="I8074" s="98" t="s">
        <v>6387</v>
      </c>
      <c r="J8074" s="99">
        <v>44408</v>
      </c>
      <c r="K8074" s="107">
        <v>144447</v>
      </c>
      <c r="L8074" s="98" t="s">
        <v>5776</v>
      </c>
      <c r="M8074" s="23">
        <v>30</v>
      </c>
      <c r="N8074" s="23">
        <v>9</v>
      </c>
      <c r="O8074" s="107">
        <v>144447</v>
      </c>
      <c r="P8074" s="23">
        <v>30</v>
      </c>
      <c r="Q8074" s="23">
        <v>1</v>
      </c>
      <c r="R8074" s="23">
        <v>2</v>
      </c>
      <c r="S8074" s="23">
        <v>2.41E-2</v>
      </c>
      <c r="T8074" s="47">
        <v>0.14444699999999999</v>
      </c>
      <c r="U8074" s="98" t="s">
        <v>3086</v>
      </c>
      <c r="V8074" s="98" t="s">
        <v>3139</v>
      </c>
    </row>
    <row r="8075" spans="1:22" s="98" customFormat="1">
      <c r="A8075" s="21">
        <f t="shared" si="246"/>
        <v>1027.9022690358017</v>
      </c>
      <c r="B8075" s="99">
        <v>44408</v>
      </c>
      <c r="C8075" s="23">
        <v>5</v>
      </c>
      <c r="D8075" s="23">
        <v>4</v>
      </c>
      <c r="E8075" s="98" t="s">
        <v>49</v>
      </c>
      <c r="F8075" s="98" t="s">
        <v>164</v>
      </c>
      <c r="G8075" s="98" t="s">
        <v>4220</v>
      </c>
      <c r="H8075" s="98" t="s">
        <v>3084</v>
      </c>
      <c r="I8075" s="98" t="s">
        <v>6387</v>
      </c>
      <c r="J8075" s="99">
        <v>44408</v>
      </c>
      <c r="K8075" s="107">
        <v>193599</v>
      </c>
      <c r="L8075" s="98" t="s">
        <v>3087</v>
      </c>
      <c r="M8075" s="23">
        <v>30</v>
      </c>
      <c r="N8075" s="23">
        <v>9</v>
      </c>
      <c r="O8075" s="107">
        <v>275411</v>
      </c>
      <c r="P8075" s="23">
        <v>30</v>
      </c>
      <c r="Q8075" s="23">
        <v>1</v>
      </c>
      <c r="R8075" s="23">
        <v>2</v>
      </c>
      <c r="S8075" s="23">
        <v>2.5000000000000001E-2</v>
      </c>
      <c r="T8075" s="47">
        <v>0.27541100000000002</v>
      </c>
      <c r="U8075" s="98" t="s">
        <v>3086</v>
      </c>
      <c r="V8075" s="98" t="s">
        <v>3139</v>
      </c>
    </row>
    <row r="8076" spans="1:22" s="98" customFormat="1">
      <c r="A8076" s="21">
        <f t="shared" ref="A8076:A8139" si="247">+AVERAGE(A259:A8075)</f>
        <v>1027.944855996149</v>
      </c>
      <c r="B8076" s="99">
        <v>44408</v>
      </c>
      <c r="C8076" s="23">
        <v>6</v>
      </c>
      <c r="D8076" s="23">
        <v>4</v>
      </c>
      <c r="E8076" s="98" t="s">
        <v>49</v>
      </c>
      <c r="F8076" s="98" t="s">
        <v>164</v>
      </c>
      <c r="G8076" s="98" t="s">
        <v>4220</v>
      </c>
      <c r="H8076" s="98" t="s">
        <v>3084</v>
      </c>
      <c r="I8076" s="98" t="s">
        <v>6387</v>
      </c>
      <c r="J8076" s="99">
        <v>44408</v>
      </c>
      <c r="K8076" s="107">
        <v>164008</v>
      </c>
      <c r="L8076" s="98" t="s">
        <v>5779</v>
      </c>
      <c r="M8076" s="23">
        <v>30</v>
      </c>
      <c r="N8076" s="23">
        <v>9</v>
      </c>
      <c r="O8076" s="107">
        <v>164008</v>
      </c>
      <c r="P8076" s="23">
        <v>30</v>
      </c>
      <c r="Q8076" s="23">
        <v>1</v>
      </c>
      <c r="R8076" s="23">
        <v>2</v>
      </c>
      <c r="S8076" s="23">
        <v>2.5000000000000001E-2</v>
      </c>
      <c r="T8076" s="47">
        <v>0.16400799999999999</v>
      </c>
      <c r="U8076" s="98" t="s">
        <v>3086</v>
      </c>
      <c r="V8076" s="98" t="s">
        <v>3139</v>
      </c>
    </row>
    <row r="8077" spans="1:22" s="98" customFormat="1">
      <c r="A8077" s="21">
        <f t="shared" si="247"/>
        <v>1028.0566565406029</v>
      </c>
      <c r="B8077" s="99">
        <v>44408</v>
      </c>
      <c r="C8077" s="23">
        <v>7</v>
      </c>
      <c r="D8077" s="23">
        <v>4</v>
      </c>
      <c r="E8077" s="98" t="s">
        <v>49</v>
      </c>
      <c r="F8077" s="98" t="s">
        <v>164</v>
      </c>
      <c r="G8077" s="98" t="s">
        <v>4220</v>
      </c>
      <c r="H8077" s="98" t="s">
        <v>3084</v>
      </c>
      <c r="I8077" s="98" t="s">
        <v>6387</v>
      </c>
      <c r="J8077" s="99">
        <v>44408</v>
      </c>
      <c r="K8077" s="107">
        <v>251402</v>
      </c>
      <c r="L8077" s="98" t="s">
        <v>3093</v>
      </c>
      <c r="M8077" s="23">
        <v>30</v>
      </c>
      <c r="N8077" s="23">
        <v>9</v>
      </c>
      <c r="O8077" s="107">
        <v>251402</v>
      </c>
      <c r="P8077" s="23">
        <v>30</v>
      </c>
      <c r="Q8077" s="23">
        <v>1</v>
      </c>
      <c r="R8077" s="23">
        <v>2</v>
      </c>
      <c r="S8077" s="23">
        <v>2.5000000000000001E-2</v>
      </c>
      <c r="T8077" s="47">
        <v>0.11752899999999999</v>
      </c>
      <c r="U8077" s="98" t="s">
        <v>3086</v>
      </c>
      <c r="V8077" s="98" t="s">
        <v>3139</v>
      </c>
    </row>
    <row r="8078" spans="1:22" s="98" customFormat="1">
      <c r="A8078" s="21">
        <f t="shared" si="247"/>
        <v>1028.0984956932882</v>
      </c>
      <c r="B8078" s="99">
        <v>44408</v>
      </c>
      <c r="C8078" s="23">
        <v>8</v>
      </c>
      <c r="D8078" s="23">
        <v>4</v>
      </c>
      <c r="E8078" s="98" t="s">
        <v>49</v>
      </c>
      <c r="F8078" s="98" t="s">
        <v>164</v>
      </c>
      <c r="G8078" s="98" t="s">
        <v>4220</v>
      </c>
      <c r="H8078" s="98" t="s">
        <v>3084</v>
      </c>
      <c r="I8078" s="98" t="s">
        <v>6387</v>
      </c>
      <c r="J8078" s="99">
        <v>44408</v>
      </c>
      <c r="K8078" s="107">
        <v>7594</v>
      </c>
      <c r="L8078" s="98" t="s">
        <v>3096</v>
      </c>
      <c r="M8078" s="23">
        <v>30</v>
      </c>
      <c r="N8078" s="23">
        <v>9</v>
      </c>
      <c r="O8078" s="107">
        <v>7594</v>
      </c>
      <c r="P8078" s="23">
        <v>30</v>
      </c>
      <c r="Q8078" s="23">
        <v>1</v>
      </c>
      <c r="R8078" s="23">
        <v>2</v>
      </c>
      <c r="S8078" s="23">
        <v>2.5000000000000001E-2</v>
      </c>
      <c r="T8078" s="47">
        <v>7.5940000000000001E-3</v>
      </c>
      <c r="U8078" s="98" t="s">
        <v>3086</v>
      </c>
      <c r="V8078" s="98" t="s">
        <v>3139</v>
      </c>
    </row>
    <row r="8079" spans="1:22" s="98" customFormat="1">
      <c r="A8079" s="21">
        <f t="shared" si="247"/>
        <v>1028.1402122719876</v>
      </c>
      <c r="B8079" s="99">
        <v>44408</v>
      </c>
      <c r="C8079" s="23">
        <v>9</v>
      </c>
      <c r="D8079" s="23">
        <v>4</v>
      </c>
      <c r="E8079" s="98" t="s">
        <v>49</v>
      </c>
      <c r="F8079" s="98" t="s">
        <v>164</v>
      </c>
      <c r="G8079" s="98" t="s">
        <v>4220</v>
      </c>
      <c r="H8079" s="98" t="s">
        <v>3084</v>
      </c>
      <c r="I8079" s="98" t="s">
        <v>6387</v>
      </c>
      <c r="J8079" s="99">
        <v>44408</v>
      </c>
      <c r="K8079" s="107">
        <v>226530</v>
      </c>
      <c r="L8079" s="98" t="s">
        <v>3092</v>
      </c>
      <c r="M8079" s="23">
        <v>30</v>
      </c>
      <c r="N8079" s="23">
        <v>9</v>
      </c>
      <c r="O8079" s="107">
        <v>226530</v>
      </c>
      <c r="P8079" s="23">
        <v>30</v>
      </c>
      <c r="Q8079" s="23">
        <v>1</v>
      </c>
      <c r="R8079" s="23">
        <v>2</v>
      </c>
      <c r="S8079" s="23">
        <v>2.5000000000000001E-2</v>
      </c>
      <c r="T8079" s="47">
        <v>0.22653000000000001</v>
      </c>
      <c r="U8079" s="98" t="s">
        <v>3086</v>
      </c>
      <c r="V8079" s="98" t="s">
        <v>3139</v>
      </c>
    </row>
    <row r="8080" spans="1:22" s="98" customFormat="1">
      <c r="A8080" s="21">
        <f t="shared" si="247"/>
        <v>1028.2286272921069</v>
      </c>
      <c r="B8080" s="99">
        <v>44408</v>
      </c>
      <c r="C8080" s="23">
        <v>10</v>
      </c>
      <c r="D8080" s="23">
        <v>4</v>
      </c>
      <c r="E8080" s="98" t="s">
        <v>49</v>
      </c>
      <c r="F8080" s="98" t="s">
        <v>164</v>
      </c>
      <c r="G8080" s="98" t="s">
        <v>4220</v>
      </c>
      <c r="H8080" s="98" t="s">
        <v>3084</v>
      </c>
      <c r="I8080" s="98" t="s">
        <v>6387</v>
      </c>
      <c r="J8080" s="99">
        <v>44408</v>
      </c>
      <c r="K8080" s="107">
        <v>368554</v>
      </c>
      <c r="L8080" s="98" t="s">
        <v>5781</v>
      </c>
      <c r="M8080" s="23">
        <v>30</v>
      </c>
      <c r="N8080" s="23">
        <v>9</v>
      </c>
      <c r="O8080" s="107">
        <v>368554</v>
      </c>
      <c r="P8080" s="23">
        <v>30</v>
      </c>
      <c r="Q8080" s="23">
        <v>1</v>
      </c>
      <c r="R8080" s="23">
        <v>2</v>
      </c>
      <c r="S8080" s="23">
        <v>0.01</v>
      </c>
      <c r="T8080" s="47">
        <v>0.36855399999999999</v>
      </c>
      <c r="U8080" s="98" t="s">
        <v>3086</v>
      </c>
      <c r="V8080" s="98" t="s">
        <v>3139</v>
      </c>
    </row>
    <row r="8081" spans="1:22" s="98" customFormat="1">
      <c r="A8081" s="21">
        <f t="shared" si="247"/>
        <v>1028.3166698438904</v>
      </c>
      <c r="B8081" s="99">
        <v>44408</v>
      </c>
      <c r="C8081" s="23">
        <v>11</v>
      </c>
      <c r="D8081" s="23">
        <v>4</v>
      </c>
      <c r="E8081" s="98" t="s">
        <v>49</v>
      </c>
      <c r="F8081" s="98" t="s">
        <v>164</v>
      </c>
      <c r="G8081" s="98" t="s">
        <v>4220</v>
      </c>
      <c r="H8081" s="98" t="s">
        <v>3084</v>
      </c>
      <c r="I8081" s="98" t="s">
        <v>6387</v>
      </c>
      <c r="J8081" s="99">
        <v>44408</v>
      </c>
      <c r="K8081" s="107">
        <v>92021</v>
      </c>
      <c r="L8081" s="98" t="s">
        <v>3099</v>
      </c>
      <c r="M8081" s="23">
        <v>30</v>
      </c>
      <c r="N8081" s="23">
        <v>9</v>
      </c>
      <c r="O8081" s="107">
        <v>92021</v>
      </c>
      <c r="P8081" s="23">
        <v>30</v>
      </c>
      <c r="Q8081" s="23">
        <v>1</v>
      </c>
      <c r="R8081" s="23">
        <v>2</v>
      </c>
      <c r="S8081" s="23">
        <v>2.5000000000000001E-2</v>
      </c>
      <c r="T8081" s="47">
        <v>9.2021000000000006E-2</v>
      </c>
      <c r="U8081" s="98" t="s">
        <v>3086</v>
      </c>
      <c r="V8081" s="98" t="s">
        <v>3139</v>
      </c>
    </row>
    <row r="8082" spans="1:22" s="98" customFormat="1">
      <c r="A8082" s="21">
        <f t="shared" si="247"/>
        <v>1028.3577747012325</v>
      </c>
      <c r="B8082" s="99">
        <v>44408</v>
      </c>
      <c r="C8082" s="23">
        <v>12</v>
      </c>
      <c r="D8082" s="23">
        <v>4</v>
      </c>
      <c r="E8082" s="98" t="s">
        <v>49</v>
      </c>
      <c r="F8082" s="98" t="s">
        <v>164</v>
      </c>
      <c r="G8082" s="98" t="s">
        <v>4220</v>
      </c>
      <c r="H8082" s="98" t="s">
        <v>3084</v>
      </c>
      <c r="I8082" s="98" t="s">
        <v>6387</v>
      </c>
      <c r="J8082" s="99">
        <v>44408</v>
      </c>
      <c r="K8082" s="107">
        <v>309107</v>
      </c>
      <c r="L8082" s="98" t="s">
        <v>3098</v>
      </c>
      <c r="M8082" s="23">
        <v>30</v>
      </c>
      <c r="N8082" s="23">
        <v>9</v>
      </c>
      <c r="O8082" s="107">
        <v>309107</v>
      </c>
      <c r="P8082" s="23">
        <v>30</v>
      </c>
      <c r="Q8082" s="23">
        <v>1</v>
      </c>
      <c r="R8082" s="23">
        <v>2</v>
      </c>
      <c r="S8082" s="23">
        <v>2.5000000000000001E-2</v>
      </c>
      <c r="T8082" s="47">
        <v>0.30910700000000002</v>
      </c>
      <c r="U8082" s="98" t="s">
        <v>3086</v>
      </c>
      <c r="V8082" s="98" t="s">
        <v>3139</v>
      </c>
    </row>
    <row r="8083" spans="1:22" s="98" customFormat="1">
      <c r="A8083" s="21">
        <f t="shared" si="247"/>
        <v>1028.3988848169677</v>
      </c>
      <c r="B8083" s="99">
        <v>44408</v>
      </c>
      <c r="C8083" s="23">
        <v>13</v>
      </c>
      <c r="D8083" s="23">
        <v>4</v>
      </c>
      <c r="E8083" s="98" t="s">
        <v>49</v>
      </c>
      <c r="F8083" s="98" t="s">
        <v>207</v>
      </c>
      <c r="G8083" s="98" t="s">
        <v>4120</v>
      </c>
      <c r="H8083" s="98" t="s">
        <v>5774</v>
      </c>
      <c r="I8083" s="98" t="s">
        <v>6387</v>
      </c>
      <c r="J8083" s="99">
        <v>44408</v>
      </c>
      <c r="K8083" s="107">
        <v>230177</v>
      </c>
      <c r="L8083" s="98" t="s">
        <v>5778</v>
      </c>
      <c r="M8083" s="23">
        <v>30</v>
      </c>
      <c r="N8083" s="23">
        <v>9</v>
      </c>
      <c r="O8083" s="107">
        <v>230177</v>
      </c>
      <c r="P8083" s="23">
        <v>30</v>
      </c>
      <c r="Q8083" s="23">
        <v>1</v>
      </c>
      <c r="R8083" s="23">
        <v>2</v>
      </c>
      <c r="S8083" s="23">
        <v>2.41E-2</v>
      </c>
      <c r="T8083" s="47">
        <v>0.23017699999999999</v>
      </c>
      <c r="U8083" s="98" t="s">
        <v>3086</v>
      </c>
      <c r="V8083" s="98" t="s">
        <v>3139</v>
      </c>
    </row>
    <row r="8084" spans="1:22" s="98" customFormat="1">
      <c r="A8084" s="21">
        <f t="shared" si="247"/>
        <v>1028.4857978123389</v>
      </c>
      <c r="B8084" s="99">
        <v>44408</v>
      </c>
      <c r="C8084" s="23">
        <v>14</v>
      </c>
      <c r="D8084" s="23">
        <v>4</v>
      </c>
      <c r="E8084" s="98" t="s">
        <v>49</v>
      </c>
      <c r="F8084" s="98" t="s">
        <v>207</v>
      </c>
      <c r="G8084" s="98" t="s">
        <v>4120</v>
      </c>
      <c r="H8084" s="98" t="s">
        <v>5774</v>
      </c>
      <c r="I8084" s="98" t="s">
        <v>6387</v>
      </c>
      <c r="J8084" s="99">
        <v>44408</v>
      </c>
      <c r="K8084" s="107">
        <v>436139</v>
      </c>
      <c r="L8084" s="98" t="s">
        <v>5777</v>
      </c>
      <c r="M8084" s="23">
        <v>30</v>
      </c>
      <c r="N8084" s="23">
        <v>9</v>
      </c>
      <c r="O8084" s="107">
        <v>436139</v>
      </c>
      <c r="P8084" s="23">
        <v>30</v>
      </c>
      <c r="Q8084" s="23">
        <v>1</v>
      </c>
      <c r="R8084" s="23">
        <v>2</v>
      </c>
      <c r="S8084" s="23">
        <v>3.44E-2</v>
      </c>
      <c r="T8084" s="47">
        <v>0.436139</v>
      </c>
      <c r="U8084" s="98" t="s">
        <v>3086</v>
      </c>
      <c r="V8084" s="98" t="s">
        <v>3139</v>
      </c>
    </row>
    <row r="8085" spans="1:22" s="98" customFormat="1">
      <c r="A8085" s="21">
        <f t="shared" si="247"/>
        <v>1028.5260288213976</v>
      </c>
      <c r="B8085" s="99">
        <v>44408</v>
      </c>
      <c r="C8085" s="23">
        <v>15</v>
      </c>
      <c r="D8085" s="23">
        <v>4</v>
      </c>
      <c r="E8085" s="98" t="s">
        <v>49</v>
      </c>
      <c r="F8085" s="98" t="s">
        <v>164</v>
      </c>
      <c r="G8085" s="98" t="s">
        <v>4220</v>
      </c>
      <c r="H8085" s="98" t="s">
        <v>3084</v>
      </c>
      <c r="I8085" s="98" t="s">
        <v>6387</v>
      </c>
      <c r="J8085" s="99">
        <v>44408</v>
      </c>
      <c r="K8085" s="107">
        <v>232428</v>
      </c>
      <c r="L8085" s="98" t="s">
        <v>3090</v>
      </c>
      <c r="M8085" s="23">
        <v>30</v>
      </c>
      <c r="N8085" s="23">
        <v>9</v>
      </c>
      <c r="O8085" s="107">
        <v>232428</v>
      </c>
      <c r="P8085" s="23">
        <v>30</v>
      </c>
      <c r="Q8085" s="23">
        <v>1</v>
      </c>
      <c r="R8085" s="23">
        <v>2</v>
      </c>
      <c r="S8085" s="23">
        <v>2.5000000000000001E-2</v>
      </c>
      <c r="T8085" s="47">
        <v>0.232428</v>
      </c>
      <c r="U8085" s="98" t="s">
        <v>3086</v>
      </c>
      <c r="V8085" s="98" t="s">
        <v>3139</v>
      </c>
    </row>
    <row r="8086" spans="1:22" s="98" customFormat="1">
      <c r="A8086" s="21">
        <f t="shared" si="247"/>
        <v>1028.5882683031452</v>
      </c>
      <c r="B8086" s="99">
        <v>44408</v>
      </c>
      <c r="C8086" s="23">
        <v>16</v>
      </c>
      <c r="D8086" s="23">
        <v>4</v>
      </c>
      <c r="E8086" s="98" t="s">
        <v>49</v>
      </c>
      <c r="F8086" s="98" t="s">
        <v>164</v>
      </c>
      <c r="G8086" s="98" t="s">
        <v>4220</v>
      </c>
      <c r="H8086" s="98" t="s">
        <v>3084</v>
      </c>
      <c r="I8086" s="98" t="s">
        <v>6387</v>
      </c>
      <c r="J8086" s="99">
        <v>44408</v>
      </c>
      <c r="K8086" s="107">
        <v>777660</v>
      </c>
      <c r="L8086" s="98" t="s">
        <v>3085</v>
      </c>
      <c r="M8086" s="23">
        <v>720</v>
      </c>
      <c r="N8086" s="23">
        <v>9</v>
      </c>
      <c r="O8086" s="107">
        <v>47441</v>
      </c>
      <c r="P8086" s="23">
        <v>30</v>
      </c>
      <c r="Q8086" s="23">
        <v>1</v>
      </c>
      <c r="R8086" s="23">
        <v>2</v>
      </c>
      <c r="S8086" s="23">
        <v>3.5000000000000003E-2</v>
      </c>
      <c r="T8086" s="47">
        <v>4.7440999999999997E-2</v>
      </c>
      <c r="U8086" s="98" t="s">
        <v>3086</v>
      </c>
      <c r="V8086" s="98" t="s">
        <v>3139</v>
      </c>
    </row>
    <row r="8087" spans="1:22" s="98" customFormat="1">
      <c r="A8087" s="21">
        <f t="shared" si="247"/>
        <v>1028.6968250727889</v>
      </c>
      <c r="B8087" s="99">
        <v>44408</v>
      </c>
      <c r="C8087" s="23">
        <v>17</v>
      </c>
      <c r="D8087" s="23">
        <v>4</v>
      </c>
      <c r="E8087" s="98" t="s">
        <v>49</v>
      </c>
      <c r="F8087" s="98" t="s">
        <v>164</v>
      </c>
      <c r="G8087" s="98" t="s">
        <v>4220</v>
      </c>
      <c r="H8087" s="98" t="s">
        <v>3084</v>
      </c>
      <c r="I8087" s="98" t="s">
        <v>6387</v>
      </c>
      <c r="J8087" s="99">
        <v>44408</v>
      </c>
      <c r="K8087" s="107">
        <v>320205</v>
      </c>
      <c r="L8087" s="98" t="s">
        <v>5782</v>
      </c>
      <c r="M8087" s="23">
        <v>30</v>
      </c>
      <c r="N8087" s="23">
        <v>9</v>
      </c>
      <c r="O8087" s="107">
        <v>320205</v>
      </c>
      <c r="P8087" s="23">
        <v>30</v>
      </c>
      <c r="Q8087" s="23">
        <v>1</v>
      </c>
      <c r="R8087" s="23">
        <v>2</v>
      </c>
      <c r="S8087" s="23">
        <v>0.01</v>
      </c>
      <c r="T8087" s="47">
        <v>0.32020500000000002</v>
      </c>
      <c r="U8087" s="98" t="s">
        <v>3086</v>
      </c>
      <c r="V8087" s="98" t="s">
        <v>3139</v>
      </c>
    </row>
    <row r="8088" spans="1:22" s="98" customFormat="1">
      <c r="A8088" s="21">
        <f t="shared" si="247"/>
        <v>1028.7355479620139</v>
      </c>
      <c r="B8088" s="99">
        <v>44408</v>
      </c>
      <c r="C8088" s="23">
        <v>18</v>
      </c>
      <c r="D8088" s="23">
        <v>4</v>
      </c>
      <c r="E8088" s="98" t="s">
        <v>49</v>
      </c>
      <c r="F8088" s="98" t="s">
        <v>164</v>
      </c>
      <c r="G8088" s="98" t="s">
        <v>4220</v>
      </c>
      <c r="H8088" s="98" t="s">
        <v>3084</v>
      </c>
      <c r="I8088" s="98" t="s">
        <v>6387</v>
      </c>
      <c r="J8088" s="99">
        <v>44408</v>
      </c>
      <c r="K8088" s="107">
        <v>75221</v>
      </c>
      <c r="L8088" s="98" t="s">
        <v>3101</v>
      </c>
      <c r="M8088" s="23">
        <v>30</v>
      </c>
      <c r="N8088" s="23">
        <v>9</v>
      </c>
      <c r="O8088" s="107">
        <v>75221</v>
      </c>
      <c r="P8088" s="23">
        <v>30</v>
      </c>
      <c r="Q8088" s="23">
        <v>1</v>
      </c>
      <c r="R8088" s="23">
        <v>2</v>
      </c>
      <c r="S8088" s="23">
        <v>2.5000000000000001E-2</v>
      </c>
      <c r="T8088" s="47">
        <v>7.5220999999999996E-2</v>
      </c>
      <c r="U8088" s="98" t="s">
        <v>3086</v>
      </c>
      <c r="V8088" s="98" t="s">
        <v>3139</v>
      </c>
    </row>
    <row r="8089" spans="1:22" s="98" customFormat="1">
      <c r="A8089" s="21">
        <f t="shared" si="247"/>
        <v>1028.8207130570584</v>
      </c>
      <c r="B8089" s="99">
        <v>44408</v>
      </c>
      <c r="C8089" s="23">
        <v>19</v>
      </c>
      <c r="D8089" s="23">
        <v>4</v>
      </c>
      <c r="E8089" s="98" t="s">
        <v>49</v>
      </c>
      <c r="F8089" s="98" t="s">
        <v>164</v>
      </c>
      <c r="G8089" s="98" t="s">
        <v>4220</v>
      </c>
      <c r="H8089" s="98" t="s">
        <v>3084</v>
      </c>
      <c r="I8089" s="98" t="s">
        <v>6387</v>
      </c>
      <c r="J8089" s="99">
        <v>44408</v>
      </c>
      <c r="K8089" s="107">
        <v>130987</v>
      </c>
      <c r="L8089" s="98" t="s">
        <v>3091</v>
      </c>
      <c r="M8089" s="23">
        <v>30</v>
      </c>
      <c r="N8089" s="23">
        <v>9</v>
      </c>
      <c r="O8089" s="107">
        <v>130987</v>
      </c>
      <c r="P8089" s="23">
        <v>30</v>
      </c>
      <c r="Q8089" s="23">
        <v>1</v>
      </c>
      <c r="R8089" s="23">
        <v>2</v>
      </c>
      <c r="S8089" s="23">
        <v>2.5000000000000001E-2</v>
      </c>
      <c r="T8089" s="47">
        <v>0.13098699999999999</v>
      </c>
      <c r="U8089" s="98" t="s">
        <v>3086</v>
      </c>
      <c r="V8089" s="98" t="s">
        <v>3139</v>
      </c>
    </row>
    <row r="8090" spans="1:22" s="98" customFormat="1">
      <c r="A8090" s="21">
        <f t="shared" si="247"/>
        <v>1028.8823506051019</v>
      </c>
      <c r="B8090" s="99">
        <v>44408</v>
      </c>
      <c r="C8090" s="23">
        <v>20</v>
      </c>
      <c r="D8090" s="23">
        <v>4</v>
      </c>
      <c r="E8090" s="98" t="s">
        <v>49</v>
      </c>
      <c r="F8090" s="98" t="s">
        <v>164</v>
      </c>
      <c r="G8090" s="98" t="s">
        <v>4220</v>
      </c>
      <c r="H8090" s="98" t="s">
        <v>3084</v>
      </c>
      <c r="I8090" s="98" t="s">
        <v>6387</v>
      </c>
      <c r="J8090" s="99">
        <v>44408</v>
      </c>
      <c r="K8090" s="107">
        <v>509845</v>
      </c>
      <c r="L8090" s="98" t="s">
        <v>3094</v>
      </c>
      <c r="M8090" s="23">
        <v>30</v>
      </c>
      <c r="N8090" s="23">
        <v>9</v>
      </c>
      <c r="O8090" s="107">
        <v>509845</v>
      </c>
      <c r="P8090" s="23">
        <v>30</v>
      </c>
      <c r="Q8090" s="23">
        <v>1</v>
      </c>
      <c r="R8090" s="23">
        <v>2</v>
      </c>
      <c r="S8090" s="23">
        <v>2.5000000000000001E-2</v>
      </c>
      <c r="T8090" s="47">
        <v>0.50984499999999999</v>
      </c>
      <c r="U8090" s="98" t="s">
        <v>3086</v>
      </c>
      <c r="V8090" s="98" t="s">
        <v>3139</v>
      </c>
    </row>
    <row r="8091" spans="1:22" s="98" customFormat="1">
      <c r="A8091" s="21">
        <f t="shared" si="247"/>
        <v>1028.9675344800673</v>
      </c>
      <c r="B8091" s="99">
        <v>44408</v>
      </c>
      <c r="C8091" s="23">
        <v>21</v>
      </c>
      <c r="D8091" s="23">
        <v>4</v>
      </c>
      <c r="E8091" s="98" t="s">
        <v>49</v>
      </c>
      <c r="F8091" s="98" t="s">
        <v>164</v>
      </c>
      <c r="G8091" s="98" t="s">
        <v>4220</v>
      </c>
      <c r="H8091" s="98" t="s">
        <v>3084</v>
      </c>
      <c r="I8091" s="98" t="s">
        <v>6387</v>
      </c>
      <c r="J8091" s="99">
        <v>44408</v>
      </c>
      <c r="K8091" s="107">
        <v>138670</v>
      </c>
      <c r="L8091" s="98" t="s">
        <v>3097</v>
      </c>
      <c r="M8091" s="23">
        <v>30</v>
      </c>
      <c r="N8091" s="23">
        <v>9</v>
      </c>
      <c r="O8091" s="107">
        <v>138670</v>
      </c>
      <c r="P8091" s="23">
        <v>30</v>
      </c>
      <c r="Q8091" s="23">
        <v>1</v>
      </c>
      <c r="R8091" s="23">
        <v>2</v>
      </c>
      <c r="S8091" s="23">
        <v>2.5000000000000001E-2</v>
      </c>
      <c r="T8091" s="47">
        <v>0.13866999999999999</v>
      </c>
      <c r="U8091" s="98" t="s">
        <v>3086</v>
      </c>
      <c r="V8091" s="98" t="s">
        <v>3139</v>
      </c>
    </row>
    <row r="8092" spans="1:22" s="98" customFormat="1">
      <c r="A8092" s="21">
        <f t="shared" si="247"/>
        <v>1029.0060361475205</v>
      </c>
      <c r="B8092" s="99">
        <v>44408</v>
      </c>
      <c r="C8092" s="23">
        <v>22</v>
      </c>
      <c r="D8092" s="23">
        <v>4</v>
      </c>
      <c r="E8092" s="98" t="s">
        <v>49</v>
      </c>
      <c r="F8092" s="98" t="s">
        <v>164</v>
      </c>
      <c r="G8092" s="98" t="s">
        <v>4220</v>
      </c>
      <c r="H8092" s="98" t="s">
        <v>3084</v>
      </c>
      <c r="I8092" s="98" t="s">
        <v>6387</v>
      </c>
      <c r="J8092" s="99">
        <v>44408</v>
      </c>
      <c r="K8092" s="107">
        <v>487725</v>
      </c>
      <c r="L8092" s="98" t="s">
        <v>3100</v>
      </c>
      <c r="M8092" s="23">
        <v>30</v>
      </c>
      <c r="N8092" s="23">
        <v>9</v>
      </c>
      <c r="O8092" s="107">
        <v>487725</v>
      </c>
      <c r="P8092" s="23">
        <v>30</v>
      </c>
      <c r="Q8092" s="23">
        <v>1</v>
      </c>
      <c r="R8092" s="23">
        <v>2</v>
      </c>
      <c r="S8092" s="23">
        <v>2.5000000000000001E-2</v>
      </c>
      <c r="T8092" s="47">
        <v>0.48772500000000002</v>
      </c>
      <c r="U8092" s="98" t="s">
        <v>3086</v>
      </c>
      <c r="V8092" s="98" t="s">
        <v>3139</v>
      </c>
    </row>
    <row r="8093" spans="1:22" s="98" customFormat="1">
      <c r="A8093" s="21">
        <f t="shared" si="247"/>
        <v>1029.044286887721</v>
      </c>
      <c r="B8093" s="99">
        <v>44408</v>
      </c>
      <c r="C8093" s="23">
        <v>23</v>
      </c>
      <c r="D8093" s="23">
        <v>4</v>
      </c>
      <c r="E8093" s="98" t="s">
        <v>49</v>
      </c>
      <c r="F8093" s="98" t="s">
        <v>164</v>
      </c>
      <c r="G8093" s="98" t="s">
        <v>4220</v>
      </c>
      <c r="H8093" s="98" t="s">
        <v>3084</v>
      </c>
      <c r="I8093" s="98" t="s">
        <v>6387</v>
      </c>
      <c r="J8093" s="99">
        <v>44408</v>
      </c>
      <c r="K8093" s="107">
        <v>678400</v>
      </c>
      <c r="L8093" s="98" t="s">
        <v>3102</v>
      </c>
      <c r="M8093" s="23">
        <v>30</v>
      </c>
      <c r="N8093" s="23">
        <v>9</v>
      </c>
      <c r="O8093" s="107">
        <v>678400</v>
      </c>
      <c r="P8093" s="23">
        <v>30</v>
      </c>
      <c r="Q8093" s="23">
        <v>1</v>
      </c>
      <c r="R8093" s="23">
        <v>2</v>
      </c>
      <c r="S8093" s="23">
        <v>2.5000000000000001E-2</v>
      </c>
      <c r="T8093" s="47">
        <v>0.6784</v>
      </c>
      <c r="U8093" s="98" t="s">
        <v>3086</v>
      </c>
      <c r="V8093" s="98" t="s">
        <v>3139</v>
      </c>
    </row>
    <row r="8094" spans="1:22" s="98" customFormat="1">
      <c r="A8094" s="21">
        <f t="shared" si="247"/>
        <v>1029.1287239207115</v>
      </c>
      <c r="B8094" s="99">
        <v>44408</v>
      </c>
      <c r="C8094" s="23">
        <v>24</v>
      </c>
      <c r="D8094" s="23">
        <v>4</v>
      </c>
      <c r="E8094" s="98" t="s">
        <v>49</v>
      </c>
      <c r="F8094" s="98" t="s">
        <v>164</v>
      </c>
      <c r="G8094" s="98" t="s">
        <v>4220</v>
      </c>
      <c r="H8094" s="98" t="s">
        <v>3084</v>
      </c>
      <c r="I8094" s="98" t="s">
        <v>6387</v>
      </c>
      <c r="J8094" s="99">
        <v>44408</v>
      </c>
      <c r="K8094" s="107">
        <v>965602</v>
      </c>
      <c r="L8094" s="98" t="s">
        <v>5784</v>
      </c>
      <c r="M8094" s="23">
        <v>30</v>
      </c>
      <c r="N8094" s="23">
        <v>9</v>
      </c>
      <c r="O8094" s="107">
        <v>965602</v>
      </c>
      <c r="P8094" s="23">
        <v>30</v>
      </c>
      <c r="Q8094" s="23">
        <v>1</v>
      </c>
      <c r="R8094" s="23">
        <v>2</v>
      </c>
      <c r="S8094" s="23">
        <v>0.01</v>
      </c>
      <c r="T8094" s="47">
        <v>0.96560199999999996</v>
      </c>
      <c r="U8094" s="98" t="s">
        <v>3086</v>
      </c>
      <c r="V8094" s="98" t="s">
        <v>3139</v>
      </c>
    </row>
    <row r="8095" spans="1:22" s="98" customFormat="1">
      <c r="A8095" s="21">
        <f t="shared" si="247"/>
        <v>1029.235558860448</v>
      </c>
      <c r="B8095" s="99">
        <v>44408</v>
      </c>
      <c r="C8095" s="23">
        <v>25</v>
      </c>
      <c r="D8095" s="23">
        <v>4</v>
      </c>
      <c r="E8095" s="98" t="s">
        <v>49</v>
      </c>
      <c r="F8095" s="98" t="s">
        <v>164</v>
      </c>
      <c r="G8095" s="98" t="s">
        <v>4220</v>
      </c>
      <c r="H8095" s="98" t="s">
        <v>3084</v>
      </c>
      <c r="I8095" s="98" t="s">
        <v>6387</v>
      </c>
      <c r="J8095" s="99">
        <v>44408</v>
      </c>
      <c r="K8095" s="107">
        <v>1537306</v>
      </c>
      <c r="L8095" s="98" t="s">
        <v>5783</v>
      </c>
      <c r="M8095" s="23">
        <v>30</v>
      </c>
      <c r="N8095" s="23">
        <v>9</v>
      </c>
      <c r="O8095" s="107">
        <v>1537306</v>
      </c>
      <c r="P8095" s="23">
        <v>30</v>
      </c>
      <c r="Q8095" s="23">
        <v>1</v>
      </c>
      <c r="R8095" s="23">
        <v>2</v>
      </c>
      <c r="S8095" s="23">
        <v>0.01</v>
      </c>
      <c r="T8095" s="47">
        <v>1.5373060000000001</v>
      </c>
      <c r="U8095" s="98" t="s">
        <v>3086</v>
      </c>
      <c r="V8095" s="98" t="s">
        <v>3139</v>
      </c>
    </row>
    <row r="8096" spans="1:22" s="98" customFormat="1">
      <c r="A8096" s="21">
        <f t="shared" si="247"/>
        <v>1029.3424074671848</v>
      </c>
      <c r="B8096" s="99">
        <v>44408</v>
      </c>
      <c r="C8096" s="23">
        <v>26</v>
      </c>
      <c r="D8096" s="23">
        <v>4</v>
      </c>
      <c r="E8096" s="98" t="s">
        <v>49</v>
      </c>
      <c r="F8096" s="98" t="s">
        <v>164</v>
      </c>
      <c r="G8096" s="98" t="s">
        <v>4220</v>
      </c>
      <c r="H8096" s="98" t="s">
        <v>3084</v>
      </c>
      <c r="I8096" s="98" t="s">
        <v>6387</v>
      </c>
      <c r="J8096" s="99">
        <v>44408</v>
      </c>
      <c r="K8096" s="107">
        <v>1537613</v>
      </c>
      <c r="L8096" s="98" t="s">
        <v>3103</v>
      </c>
      <c r="M8096" s="23">
        <v>30</v>
      </c>
      <c r="N8096" s="23">
        <v>9</v>
      </c>
      <c r="O8096" s="107">
        <v>1537613</v>
      </c>
      <c r="P8096" s="23">
        <v>30</v>
      </c>
      <c r="Q8096" s="23">
        <v>1</v>
      </c>
      <c r="R8096" s="23">
        <v>2</v>
      </c>
      <c r="S8096" s="23">
        <v>2.5000000000000001E-2</v>
      </c>
      <c r="T8096" s="47">
        <v>1.5376129999999999</v>
      </c>
      <c r="U8096" s="98" t="s">
        <v>3086</v>
      </c>
      <c r="V8096" s="98" t="s">
        <v>3139</v>
      </c>
    </row>
    <row r="8097" spans="1:22" s="98" customFormat="1">
      <c r="A8097" s="21">
        <f t="shared" si="247"/>
        <v>1029.3794219749839</v>
      </c>
      <c r="B8097" s="99">
        <v>44408</v>
      </c>
      <c r="C8097" s="23">
        <v>27</v>
      </c>
      <c r="D8097" s="23">
        <v>4</v>
      </c>
      <c r="E8097" s="98" t="s">
        <v>49</v>
      </c>
      <c r="F8097" s="98" t="s">
        <v>164</v>
      </c>
      <c r="G8097" s="98" t="s">
        <v>4220</v>
      </c>
      <c r="H8097" s="98" t="s">
        <v>3084</v>
      </c>
      <c r="I8097" s="98" t="s">
        <v>6387</v>
      </c>
      <c r="J8097" s="99">
        <v>44408</v>
      </c>
      <c r="K8097" s="107">
        <v>2520732</v>
      </c>
      <c r="L8097" s="98" t="s">
        <v>3088</v>
      </c>
      <c r="M8097" s="23">
        <v>30</v>
      </c>
      <c r="N8097" s="23">
        <v>9</v>
      </c>
      <c r="O8097" s="107">
        <v>240566</v>
      </c>
      <c r="P8097" s="23">
        <v>30</v>
      </c>
      <c r="Q8097" s="23">
        <v>1</v>
      </c>
      <c r="R8097" s="23">
        <v>2</v>
      </c>
      <c r="S8097" s="23">
        <v>2.5000000000000001E-2</v>
      </c>
      <c r="T8097" s="47">
        <v>0.240566</v>
      </c>
      <c r="U8097" s="98" t="s">
        <v>3086</v>
      </c>
      <c r="V8097" s="98" t="s">
        <v>3139</v>
      </c>
    </row>
    <row r="8098" spans="1:22" s="98" customFormat="1">
      <c r="A8098" s="21">
        <f t="shared" si="247"/>
        <v>1029.4860331329696</v>
      </c>
      <c r="B8098" s="99">
        <v>44408</v>
      </c>
      <c r="C8098" s="23">
        <v>28</v>
      </c>
      <c r="D8098" s="23">
        <v>4</v>
      </c>
      <c r="E8098" s="98" t="s">
        <v>49</v>
      </c>
      <c r="F8098" s="98" t="s">
        <v>164</v>
      </c>
      <c r="G8098" s="98" t="s">
        <v>4220</v>
      </c>
      <c r="H8098" s="98" t="s">
        <v>3084</v>
      </c>
      <c r="I8098" s="98" t="s">
        <v>6387</v>
      </c>
      <c r="J8098" s="99">
        <v>44408</v>
      </c>
      <c r="K8098" s="107">
        <v>1774723</v>
      </c>
      <c r="L8098" s="98" t="s">
        <v>5780</v>
      </c>
      <c r="M8098" s="23">
        <v>30</v>
      </c>
      <c r="N8098" s="23">
        <v>9</v>
      </c>
      <c r="O8098" s="107">
        <v>1774723</v>
      </c>
      <c r="P8098" s="23">
        <v>30</v>
      </c>
      <c r="Q8098" s="23">
        <v>1</v>
      </c>
      <c r="R8098" s="23">
        <v>2</v>
      </c>
      <c r="S8098" s="23">
        <v>2.5000000000000001E-2</v>
      </c>
      <c r="T8098" s="47">
        <v>1.7747230000000001</v>
      </c>
      <c r="U8098" s="98" t="s">
        <v>3086</v>
      </c>
      <c r="V8098" s="98" t="s">
        <v>3139</v>
      </c>
    </row>
    <row r="8099" spans="1:22" s="98" customFormat="1">
      <c r="A8099" s="21">
        <f t="shared" si="247"/>
        <v>1029.5929137819569</v>
      </c>
      <c r="B8099" s="99">
        <v>44408</v>
      </c>
      <c r="C8099" s="23">
        <v>29</v>
      </c>
      <c r="D8099" s="23">
        <v>4</v>
      </c>
      <c r="E8099" s="98" t="s">
        <v>49</v>
      </c>
      <c r="F8099" s="98" t="s">
        <v>207</v>
      </c>
      <c r="G8099" s="98" t="s">
        <v>4120</v>
      </c>
      <c r="H8099" s="98" t="s">
        <v>5774</v>
      </c>
      <c r="I8099" s="98" t="s">
        <v>6387</v>
      </c>
      <c r="J8099" s="99">
        <v>44408</v>
      </c>
      <c r="K8099" s="107">
        <v>3115282</v>
      </c>
      <c r="L8099" s="98" t="s">
        <v>5775</v>
      </c>
      <c r="M8099" s="23">
        <v>30</v>
      </c>
      <c r="N8099" s="23">
        <v>9</v>
      </c>
      <c r="O8099" s="107">
        <v>3115282</v>
      </c>
      <c r="P8099" s="23">
        <v>30</v>
      </c>
      <c r="Q8099" s="23">
        <v>1</v>
      </c>
      <c r="R8099" s="23">
        <v>2</v>
      </c>
      <c r="S8099" s="23">
        <v>3.44E-2</v>
      </c>
      <c r="T8099" s="47">
        <v>3.1152820000000001</v>
      </c>
      <c r="U8099" s="98" t="s">
        <v>3086</v>
      </c>
      <c r="V8099" s="98" t="s">
        <v>3139</v>
      </c>
    </row>
    <row r="8100" spans="1:22" s="98" customFormat="1">
      <c r="A8100" s="21">
        <f t="shared" si="247"/>
        <v>1029.6766534408775</v>
      </c>
      <c r="B8100" s="99">
        <v>44408</v>
      </c>
      <c r="C8100" s="23">
        <v>30</v>
      </c>
      <c r="D8100" s="23">
        <v>4</v>
      </c>
      <c r="E8100" s="98" t="s">
        <v>49</v>
      </c>
      <c r="F8100" s="98" t="s">
        <v>164</v>
      </c>
      <c r="G8100" s="98" t="s">
        <v>4220</v>
      </c>
      <c r="H8100" s="98" t="s">
        <v>3084</v>
      </c>
      <c r="I8100" s="98" t="s">
        <v>6387</v>
      </c>
      <c r="J8100" s="99">
        <v>44408</v>
      </c>
      <c r="K8100" s="107">
        <v>277816</v>
      </c>
      <c r="L8100" s="98" t="s">
        <v>3089</v>
      </c>
      <c r="M8100" s="23">
        <v>30</v>
      </c>
      <c r="N8100" s="23">
        <v>9</v>
      </c>
      <c r="O8100" s="107">
        <v>277816</v>
      </c>
      <c r="P8100" s="23">
        <v>30</v>
      </c>
      <c r="Q8100" s="23">
        <v>1</v>
      </c>
      <c r="R8100" s="23">
        <v>2</v>
      </c>
      <c r="S8100" s="23">
        <v>2.5000000000000001E-2</v>
      </c>
      <c r="T8100" s="47">
        <v>0.27781600000000001</v>
      </c>
      <c r="U8100" s="98" t="s">
        <v>3086</v>
      </c>
      <c r="V8100" s="98" t="s">
        <v>3139</v>
      </c>
    </row>
    <row r="8101" spans="1:22" s="98" customFormat="1">
      <c r="A8101" s="21">
        <f t="shared" si="247"/>
        <v>1029.7368653704466</v>
      </c>
      <c r="B8101" s="99">
        <v>44408</v>
      </c>
      <c r="C8101" s="23">
        <v>31</v>
      </c>
      <c r="D8101" s="23">
        <v>4</v>
      </c>
      <c r="E8101" s="98" t="s">
        <v>49</v>
      </c>
      <c r="F8101" s="98" t="s">
        <v>164</v>
      </c>
      <c r="G8101" s="98" t="s">
        <v>4220</v>
      </c>
      <c r="H8101" s="98" t="s">
        <v>3084</v>
      </c>
      <c r="I8101" s="98" t="s">
        <v>6579</v>
      </c>
      <c r="J8101" s="99">
        <v>43992</v>
      </c>
      <c r="K8101" s="107">
        <v>20000000</v>
      </c>
      <c r="L8101" s="98" t="s">
        <v>3087</v>
      </c>
      <c r="M8101" s="23">
        <v>720</v>
      </c>
      <c r="N8101" s="23">
        <v>9</v>
      </c>
      <c r="O8101" s="107">
        <v>6118909</v>
      </c>
      <c r="P8101" s="23">
        <v>30</v>
      </c>
      <c r="Q8101" s="23">
        <v>1</v>
      </c>
      <c r="R8101" s="23">
        <v>2</v>
      </c>
      <c r="S8101" s="23">
        <v>2.5000000000000001E-2</v>
      </c>
      <c r="T8101" s="47">
        <v>6.1189090000000004</v>
      </c>
      <c r="U8101" s="98" t="s">
        <v>3086</v>
      </c>
      <c r="V8101" s="98" t="s">
        <v>3139</v>
      </c>
    </row>
    <row r="8102" spans="1:22" s="98" customFormat="1">
      <c r="A8102" s="21">
        <f t="shared" si="247"/>
        <v>1029.8437781074774</v>
      </c>
      <c r="B8102" s="99">
        <v>44408</v>
      </c>
      <c r="C8102" s="23">
        <v>32</v>
      </c>
      <c r="D8102" s="23">
        <v>4</v>
      </c>
      <c r="E8102" s="98" t="s">
        <v>49</v>
      </c>
      <c r="F8102" s="98" t="s">
        <v>164</v>
      </c>
      <c r="G8102" s="98" t="s">
        <v>4220</v>
      </c>
      <c r="H8102" s="98" t="s">
        <v>3084</v>
      </c>
      <c r="I8102" s="98" t="s">
        <v>10153</v>
      </c>
      <c r="J8102" s="99">
        <v>44540</v>
      </c>
      <c r="K8102" s="107">
        <v>30150000</v>
      </c>
      <c r="L8102" s="98" t="s">
        <v>3106</v>
      </c>
      <c r="M8102" s="23">
        <v>720</v>
      </c>
      <c r="N8102" s="23">
        <v>9</v>
      </c>
      <c r="O8102" s="107">
        <v>16034279</v>
      </c>
      <c r="P8102" s="23">
        <v>30</v>
      </c>
      <c r="Q8102" s="23">
        <v>1</v>
      </c>
      <c r="R8102" s="23">
        <v>2</v>
      </c>
      <c r="S8102" s="23">
        <v>2.5000000000000001E-2</v>
      </c>
      <c r="T8102" s="47">
        <v>16.034279000000002</v>
      </c>
      <c r="U8102" s="98" t="s">
        <v>3086</v>
      </c>
      <c r="V8102" s="98" t="s">
        <v>3139</v>
      </c>
    </row>
    <row r="8103" spans="1:22" s="98" customFormat="1">
      <c r="A8103" s="21">
        <f t="shared" si="247"/>
        <v>1029.9495531846308</v>
      </c>
      <c r="B8103" s="99">
        <v>44408</v>
      </c>
      <c r="C8103" s="23">
        <v>33</v>
      </c>
      <c r="D8103" s="23">
        <v>4</v>
      </c>
      <c r="E8103" s="98" t="s">
        <v>49</v>
      </c>
      <c r="F8103" s="98" t="s">
        <v>164</v>
      </c>
      <c r="G8103" s="98" t="s">
        <v>4220</v>
      </c>
      <c r="H8103" s="98" t="s">
        <v>3084</v>
      </c>
      <c r="I8103" s="98" t="s">
        <v>10835</v>
      </c>
      <c r="J8103" s="99">
        <v>44510</v>
      </c>
      <c r="K8103" s="107">
        <v>67920000</v>
      </c>
      <c r="L8103" s="98" t="s">
        <v>3105</v>
      </c>
      <c r="M8103" s="23">
        <v>720</v>
      </c>
      <c r="N8103" s="23">
        <v>9</v>
      </c>
      <c r="O8103" s="107">
        <v>18016465</v>
      </c>
      <c r="P8103" s="23">
        <v>30</v>
      </c>
      <c r="Q8103" s="23">
        <v>1</v>
      </c>
      <c r="R8103" s="23">
        <v>2</v>
      </c>
      <c r="S8103" s="23">
        <v>2.5000000000000001E-2</v>
      </c>
      <c r="T8103" s="47">
        <v>18.016465</v>
      </c>
      <c r="U8103" s="98" t="s">
        <v>3086</v>
      </c>
      <c r="V8103" s="98" t="s">
        <v>3139</v>
      </c>
    </row>
    <row r="8104" spans="1:22" s="98" customFormat="1">
      <c r="A8104" s="21">
        <f t="shared" si="247"/>
        <v>1030.0545742353131</v>
      </c>
      <c r="B8104" s="99">
        <v>44408</v>
      </c>
      <c r="C8104" s="23">
        <v>34</v>
      </c>
      <c r="D8104" s="23">
        <v>3</v>
      </c>
      <c r="E8104" s="98" t="s">
        <v>49</v>
      </c>
      <c r="F8104" s="98" t="s">
        <v>260</v>
      </c>
      <c r="G8104" s="98" t="s">
        <v>4220</v>
      </c>
      <c r="H8104" s="98" t="s">
        <v>3095</v>
      </c>
      <c r="I8104" s="98" t="s">
        <v>6387</v>
      </c>
      <c r="J8104" s="99">
        <v>44408</v>
      </c>
      <c r="K8104" s="107">
        <v>81047487.549999997</v>
      </c>
      <c r="L8104" s="98" t="s">
        <v>9138</v>
      </c>
      <c r="M8104" s="23">
        <v>30</v>
      </c>
      <c r="N8104" s="23">
        <v>1</v>
      </c>
      <c r="O8104" s="107">
        <v>81047487.549999997</v>
      </c>
      <c r="P8104" s="23">
        <v>30</v>
      </c>
      <c r="Q8104" s="23">
        <v>2</v>
      </c>
      <c r="R8104" s="23">
        <v>2</v>
      </c>
      <c r="S8104" s="23">
        <v>8.0099999999999998E-3</v>
      </c>
      <c r="T8104" s="47">
        <v>81.04748755</v>
      </c>
      <c r="U8104" s="98" t="s">
        <v>1342</v>
      </c>
      <c r="V8104" s="98" t="s">
        <v>3139</v>
      </c>
    </row>
    <row r="8105" spans="1:22" s="98" customFormat="1">
      <c r="A8105" s="21">
        <f t="shared" si="247"/>
        <v>1030.0895051006369</v>
      </c>
      <c r="B8105" s="99">
        <v>44408</v>
      </c>
      <c r="C8105" s="23">
        <v>35</v>
      </c>
      <c r="D8105" s="23">
        <v>4</v>
      </c>
      <c r="E8105" s="98" t="s">
        <v>49</v>
      </c>
      <c r="F8105" s="98" t="s">
        <v>164</v>
      </c>
      <c r="G8105" s="98" t="s">
        <v>4220</v>
      </c>
      <c r="H8105" s="98" t="s">
        <v>3084</v>
      </c>
      <c r="I8105" s="98" t="s">
        <v>10560</v>
      </c>
      <c r="J8105" s="99">
        <v>44114</v>
      </c>
      <c r="K8105" s="107">
        <v>88520000</v>
      </c>
      <c r="L8105" s="98" t="s">
        <v>3085</v>
      </c>
      <c r="M8105" s="23">
        <v>720</v>
      </c>
      <c r="N8105" s="23">
        <v>9</v>
      </c>
      <c r="O8105" s="107">
        <v>77047332</v>
      </c>
      <c r="P8105" s="23">
        <v>30</v>
      </c>
      <c r="Q8105" s="23">
        <v>1</v>
      </c>
      <c r="R8105" s="23">
        <v>2</v>
      </c>
      <c r="S8105" s="23">
        <v>3.5000000000000003E-2</v>
      </c>
      <c r="T8105" s="47">
        <v>9.4492200000000004</v>
      </c>
      <c r="U8105" s="98" t="s">
        <v>3086</v>
      </c>
      <c r="V8105" s="98" t="s">
        <v>3139</v>
      </c>
    </row>
    <row r="8106" spans="1:22" s="98" customFormat="1">
      <c r="A8106" s="21">
        <f t="shared" si="247"/>
        <v>1030.1244404345373</v>
      </c>
      <c r="B8106" s="99">
        <v>44408</v>
      </c>
      <c r="C8106" s="23">
        <v>36</v>
      </c>
      <c r="D8106" s="23">
        <v>4</v>
      </c>
      <c r="E8106" s="98" t="s">
        <v>49</v>
      </c>
      <c r="F8106" s="98" t="s">
        <v>164</v>
      </c>
      <c r="G8106" s="98" t="s">
        <v>4220</v>
      </c>
      <c r="H8106" s="98" t="s">
        <v>3084</v>
      </c>
      <c r="I8106" s="98" t="s">
        <v>6996</v>
      </c>
      <c r="J8106" s="99">
        <v>44479</v>
      </c>
      <c r="K8106" s="107">
        <v>309118000</v>
      </c>
      <c r="L8106" s="98" t="s">
        <v>3104</v>
      </c>
      <c r="M8106" s="23">
        <v>720</v>
      </c>
      <c r="N8106" s="23">
        <v>9</v>
      </c>
      <c r="O8106" s="107">
        <v>18745350</v>
      </c>
      <c r="P8106" s="23">
        <v>30</v>
      </c>
      <c r="Q8106" s="23">
        <v>1</v>
      </c>
      <c r="R8106" s="23">
        <v>2</v>
      </c>
      <c r="S8106" s="23">
        <v>2.5000000000000001E-2</v>
      </c>
      <c r="T8106" s="47">
        <v>18.745349999999998</v>
      </c>
      <c r="U8106" s="98" t="s">
        <v>3086</v>
      </c>
      <c r="V8106" s="98" t="s">
        <v>3139</v>
      </c>
    </row>
    <row r="8107" spans="1:22" s="98" customFormat="1">
      <c r="A8107" s="21">
        <f t="shared" si="247"/>
        <v>1030.1588685323286</v>
      </c>
      <c r="B8107" s="99">
        <v>44408</v>
      </c>
      <c r="C8107" s="23">
        <v>37</v>
      </c>
      <c r="D8107" s="23">
        <v>3</v>
      </c>
      <c r="E8107" s="98" t="s">
        <v>49</v>
      </c>
      <c r="F8107" s="98" t="s">
        <v>102</v>
      </c>
      <c r="G8107" s="98" t="s">
        <v>4220</v>
      </c>
      <c r="H8107" s="98" t="s">
        <v>3107</v>
      </c>
      <c r="I8107" s="98" t="s">
        <v>10723</v>
      </c>
      <c r="J8107" s="99">
        <v>44891</v>
      </c>
      <c r="K8107" s="107">
        <v>59456341</v>
      </c>
      <c r="L8107" s="98" t="s">
        <v>3108</v>
      </c>
      <c r="M8107" s="23">
        <v>30</v>
      </c>
      <c r="N8107" s="23">
        <v>1</v>
      </c>
      <c r="O8107" s="107">
        <v>59456341</v>
      </c>
      <c r="P8107" s="23">
        <v>30</v>
      </c>
      <c r="Q8107" s="23">
        <v>2</v>
      </c>
      <c r="R8107" s="23">
        <v>2</v>
      </c>
      <c r="S8107" s="23">
        <v>5.2499999999999998E-2</v>
      </c>
      <c r="T8107" s="47">
        <v>59.456341000000002</v>
      </c>
      <c r="U8107" s="98" t="s">
        <v>3082</v>
      </c>
      <c r="V8107" s="98" t="s">
        <v>3139</v>
      </c>
    </row>
    <row r="8108" spans="1:22" s="98" customFormat="1">
      <c r="A8108" s="21">
        <f t="shared" si="247"/>
        <v>1030.1922776238641</v>
      </c>
      <c r="B8108" s="99">
        <v>44408</v>
      </c>
      <c r="C8108" s="23">
        <v>38</v>
      </c>
      <c r="D8108" s="23">
        <v>4</v>
      </c>
      <c r="E8108" s="98" t="s">
        <v>49</v>
      </c>
      <c r="F8108" s="98" t="s">
        <v>164</v>
      </c>
      <c r="G8108" s="98" t="s">
        <v>4220</v>
      </c>
      <c r="H8108" s="98" t="s">
        <v>3084</v>
      </c>
      <c r="I8108" s="98" t="s">
        <v>10147</v>
      </c>
      <c r="J8108" s="99">
        <v>44237</v>
      </c>
      <c r="K8108" s="107">
        <v>343800000</v>
      </c>
      <c r="L8108" s="98" t="s">
        <v>3096</v>
      </c>
      <c r="M8108" s="23">
        <v>720</v>
      </c>
      <c r="N8108" s="23">
        <v>9</v>
      </c>
      <c r="O8108" s="107">
        <v>47713417</v>
      </c>
      <c r="P8108" s="23">
        <v>30</v>
      </c>
      <c r="Q8108" s="23">
        <v>1</v>
      </c>
      <c r="R8108" s="23">
        <v>2</v>
      </c>
      <c r="S8108" s="23">
        <v>2.5000000000000001E-2</v>
      </c>
      <c r="T8108" s="47">
        <v>47.713417</v>
      </c>
      <c r="U8108" s="98" t="s">
        <v>3086</v>
      </c>
      <c r="V8108" s="98" t="s">
        <v>3139</v>
      </c>
    </row>
    <row r="8109" spans="1:22" s="98" customFormat="1">
      <c r="A8109" s="21">
        <f t="shared" si="247"/>
        <v>1030.2256909893015</v>
      </c>
      <c r="B8109" s="99">
        <v>44408</v>
      </c>
      <c r="C8109" s="23">
        <v>39</v>
      </c>
      <c r="D8109" s="23">
        <v>4</v>
      </c>
      <c r="E8109" s="98" t="s">
        <v>49</v>
      </c>
      <c r="F8109" s="98" t="s">
        <v>164</v>
      </c>
      <c r="G8109" s="98" t="s">
        <v>4220</v>
      </c>
      <c r="H8109" s="98" t="s">
        <v>3084</v>
      </c>
      <c r="I8109" s="98" t="s">
        <v>10143</v>
      </c>
      <c r="J8109" s="99">
        <v>44084</v>
      </c>
      <c r="K8109" s="107">
        <v>1055431050</v>
      </c>
      <c r="L8109" s="98" t="s">
        <v>3090</v>
      </c>
      <c r="M8109" s="23">
        <v>720</v>
      </c>
      <c r="N8109" s="23">
        <v>9</v>
      </c>
      <c r="O8109" s="107">
        <v>63725805</v>
      </c>
      <c r="P8109" s="23">
        <v>30</v>
      </c>
      <c r="Q8109" s="23">
        <v>1</v>
      </c>
      <c r="R8109" s="23">
        <v>2</v>
      </c>
      <c r="S8109" s="23">
        <v>2.5000000000000001E-2</v>
      </c>
      <c r="T8109" s="47">
        <v>63.725805000000001</v>
      </c>
      <c r="U8109" s="98" t="s">
        <v>3086</v>
      </c>
      <c r="V8109" s="98" t="s">
        <v>3139</v>
      </c>
    </row>
    <row r="8110" spans="1:22" s="98" customFormat="1">
      <c r="A8110" s="21">
        <f t="shared" si="247"/>
        <v>1030.2591086291877</v>
      </c>
      <c r="B8110" s="99">
        <v>44408</v>
      </c>
      <c r="C8110" s="23">
        <v>40</v>
      </c>
      <c r="D8110" s="23">
        <v>4</v>
      </c>
      <c r="E8110" s="98" t="s">
        <v>49</v>
      </c>
      <c r="F8110" s="98" t="s">
        <v>164</v>
      </c>
      <c r="G8110" s="98" t="s">
        <v>4220</v>
      </c>
      <c r="H8110" s="98" t="s">
        <v>3084</v>
      </c>
      <c r="I8110" s="98" t="s">
        <v>10142</v>
      </c>
      <c r="J8110" s="99">
        <v>44053</v>
      </c>
      <c r="K8110" s="107">
        <v>1073700000</v>
      </c>
      <c r="L8110" s="98" t="s">
        <v>3089</v>
      </c>
      <c r="M8110" s="23">
        <v>720</v>
      </c>
      <c r="N8110" s="23">
        <v>9</v>
      </c>
      <c r="O8110" s="107">
        <v>46998190</v>
      </c>
      <c r="P8110" s="23">
        <v>30</v>
      </c>
      <c r="Q8110" s="23">
        <v>1</v>
      </c>
      <c r="R8110" s="23">
        <v>2</v>
      </c>
      <c r="S8110" s="23">
        <v>2.5000000000000001E-2</v>
      </c>
      <c r="T8110" s="47">
        <v>46.998190000000001</v>
      </c>
      <c r="U8110" s="98" t="s">
        <v>3086</v>
      </c>
      <c r="V8110" s="98" t="s">
        <v>3139</v>
      </c>
    </row>
    <row r="8111" spans="1:22" s="98" customFormat="1">
      <c r="A8111" s="21">
        <f t="shared" si="247"/>
        <v>1030.2922746914403</v>
      </c>
      <c r="B8111" s="99">
        <v>44408</v>
      </c>
      <c r="C8111" s="23">
        <v>41</v>
      </c>
      <c r="D8111" s="23">
        <v>4</v>
      </c>
      <c r="E8111" s="98" t="s">
        <v>49</v>
      </c>
      <c r="F8111" s="98" t="s">
        <v>164</v>
      </c>
      <c r="G8111" s="98" t="s">
        <v>4220</v>
      </c>
      <c r="H8111" s="98" t="s">
        <v>3084</v>
      </c>
      <c r="I8111" s="98" t="s">
        <v>10144</v>
      </c>
      <c r="J8111" s="99">
        <v>44114</v>
      </c>
      <c r="K8111" s="107">
        <v>419450000</v>
      </c>
      <c r="L8111" s="98" t="s">
        <v>3091</v>
      </c>
      <c r="M8111" s="23">
        <v>720</v>
      </c>
      <c r="N8111" s="23">
        <v>9</v>
      </c>
      <c r="O8111" s="107">
        <v>74063120</v>
      </c>
      <c r="P8111" s="23">
        <v>30</v>
      </c>
      <c r="Q8111" s="23">
        <v>1</v>
      </c>
      <c r="R8111" s="23">
        <v>2</v>
      </c>
      <c r="S8111" s="23">
        <v>2.5000000000000001E-2</v>
      </c>
      <c r="T8111" s="47">
        <v>74.063119999999998</v>
      </c>
      <c r="U8111" s="98" t="s">
        <v>3086</v>
      </c>
      <c r="V8111" s="98" t="s">
        <v>3139</v>
      </c>
    </row>
    <row r="8112" spans="1:22" s="98" customFormat="1">
      <c r="A8112" s="21">
        <f t="shared" si="247"/>
        <v>1030.3484717331048</v>
      </c>
      <c r="B8112" s="99">
        <v>44408</v>
      </c>
      <c r="C8112" s="23">
        <v>42</v>
      </c>
      <c r="D8112" s="23">
        <v>4</v>
      </c>
      <c r="E8112" s="98" t="s">
        <v>49</v>
      </c>
      <c r="F8112" s="98" t="s">
        <v>164</v>
      </c>
      <c r="G8112" s="98" t="s">
        <v>4220</v>
      </c>
      <c r="H8112" s="98" t="s">
        <v>3084</v>
      </c>
      <c r="I8112" s="98" t="s">
        <v>10836</v>
      </c>
      <c r="J8112" s="99">
        <v>44692</v>
      </c>
      <c r="K8112" s="107">
        <v>368945000</v>
      </c>
      <c r="L8112" s="98" t="s">
        <v>5779</v>
      </c>
      <c r="M8112" s="23">
        <v>720</v>
      </c>
      <c r="N8112" s="23">
        <v>9</v>
      </c>
      <c r="O8112" s="107">
        <v>76174134</v>
      </c>
      <c r="P8112" s="23">
        <v>30</v>
      </c>
      <c r="Q8112" s="23">
        <v>1</v>
      </c>
      <c r="R8112" s="23">
        <v>2</v>
      </c>
      <c r="S8112" s="23">
        <v>2.5000000000000001E-2</v>
      </c>
      <c r="T8112" s="47">
        <v>76.174133999999995</v>
      </c>
      <c r="U8112" s="98" t="s">
        <v>3086</v>
      </c>
      <c r="V8112" s="98" t="s">
        <v>3139</v>
      </c>
    </row>
    <row r="8113" spans="1:22" s="98" customFormat="1">
      <c r="A8113" s="21">
        <f t="shared" si="247"/>
        <v>1030.3811375219923</v>
      </c>
      <c r="B8113" s="99">
        <v>44408</v>
      </c>
      <c r="C8113" s="23">
        <v>43</v>
      </c>
      <c r="D8113" s="23">
        <v>4</v>
      </c>
      <c r="E8113" s="98" t="s">
        <v>49</v>
      </c>
      <c r="F8113" s="98" t="s">
        <v>164</v>
      </c>
      <c r="G8113" s="98" t="s">
        <v>4220</v>
      </c>
      <c r="H8113" s="98" t="s">
        <v>3084</v>
      </c>
      <c r="I8113" s="98" t="s">
        <v>10205</v>
      </c>
      <c r="J8113" s="99">
        <v>44145</v>
      </c>
      <c r="K8113" s="107">
        <v>596568000</v>
      </c>
      <c r="L8113" s="98" t="s">
        <v>3092</v>
      </c>
      <c r="M8113" s="23">
        <v>720</v>
      </c>
      <c r="N8113" s="23">
        <v>9</v>
      </c>
      <c r="O8113" s="107">
        <v>72926657</v>
      </c>
      <c r="P8113" s="23">
        <v>30</v>
      </c>
      <c r="Q8113" s="23">
        <v>1</v>
      </c>
      <c r="R8113" s="23">
        <v>2</v>
      </c>
      <c r="S8113" s="23">
        <v>2.5000000000000001E-2</v>
      </c>
      <c r="T8113" s="47">
        <v>72.926657000000006</v>
      </c>
      <c r="U8113" s="98" t="s">
        <v>3086</v>
      </c>
      <c r="V8113" s="98" t="s">
        <v>3139</v>
      </c>
    </row>
    <row r="8114" spans="1:22" s="98" customFormat="1">
      <c r="A8114" s="21">
        <f t="shared" si="247"/>
        <v>1030.4840390363227</v>
      </c>
      <c r="B8114" s="99">
        <v>44408</v>
      </c>
      <c r="C8114" s="23">
        <v>44</v>
      </c>
      <c r="D8114" s="23">
        <v>4</v>
      </c>
      <c r="E8114" s="98" t="s">
        <v>49</v>
      </c>
      <c r="F8114" s="98" t="s">
        <v>164</v>
      </c>
      <c r="G8114" s="98" t="s">
        <v>4220</v>
      </c>
      <c r="H8114" s="98" t="s">
        <v>3084</v>
      </c>
      <c r="I8114" s="98" t="s">
        <v>10018</v>
      </c>
      <c r="J8114" s="99">
        <v>44387</v>
      </c>
      <c r="K8114" s="107">
        <v>1108400000</v>
      </c>
      <c r="L8114" s="98" t="s">
        <v>3101</v>
      </c>
      <c r="M8114" s="23">
        <v>720</v>
      </c>
      <c r="N8114" s="23">
        <v>9</v>
      </c>
      <c r="O8114" s="107">
        <v>29583696</v>
      </c>
      <c r="P8114" s="23">
        <v>30</v>
      </c>
      <c r="Q8114" s="23">
        <v>1</v>
      </c>
      <c r="R8114" s="23">
        <v>2</v>
      </c>
      <c r="S8114" s="23">
        <v>2.5000000000000001E-2</v>
      </c>
      <c r="T8114" s="47">
        <v>29.583696</v>
      </c>
      <c r="U8114" s="98" t="s">
        <v>3086</v>
      </c>
      <c r="V8114" s="98" t="s">
        <v>3139</v>
      </c>
    </row>
    <row r="8115" spans="1:22" s="98" customFormat="1">
      <c r="A8115" s="21">
        <f t="shared" si="247"/>
        <v>1030.5865699355215</v>
      </c>
      <c r="B8115" s="99">
        <v>44408</v>
      </c>
      <c r="C8115" s="23">
        <v>45</v>
      </c>
      <c r="D8115" s="23">
        <v>4</v>
      </c>
      <c r="E8115" s="98" t="s">
        <v>49</v>
      </c>
      <c r="F8115" s="98" t="s">
        <v>164</v>
      </c>
      <c r="G8115" s="98" t="s">
        <v>4220</v>
      </c>
      <c r="H8115" s="98" t="s">
        <v>3084</v>
      </c>
      <c r="I8115" s="98" t="s">
        <v>10149</v>
      </c>
      <c r="J8115" s="99">
        <v>44326</v>
      </c>
      <c r="K8115" s="107">
        <v>1106250000</v>
      </c>
      <c r="L8115" s="98" t="s">
        <v>3099</v>
      </c>
      <c r="M8115" s="23">
        <v>720</v>
      </c>
      <c r="N8115" s="23">
        <v>9</v>
      </c>
      <c r="O8115" s="107">
        <v>38007488</v>
      </c>
      <c r="P8115" s="23">
        <v>30</v>
      </c>
      <c r="Q8115" s="23">
        <v>1</v>
      </c>
      <c r="R8115" s="23">
        <v>2</v>
      </c>
      <c r="S8115" s="23">
        <v>2.5000000000000001E-2</v>
      </c>
      <c r="T8115" s="47">
        <v>38.007488000000002</v>
      </c>
      <c r="U8115" s="98" t="s">
        <v>3086</v>
      </c>
      <c r="V8115" s="98" t="s">
        <v>3139</v>
      </c>
    </row>
    <row r="8116" spans="1:22" s="98" customFormat="1">
      <c r="A8116" s="21">
        <f t="shared" si="247"/>
        <v>1030.6886022458625</v>
      </c>
      <c r="B8116" s="99">
        <v>44408</v>
      </c>
      <c r="C8116" s="23">
        <v>46</v>
      </c>
      <c r="D8116" s="23">
        <v>4</v>
      </c>
      <c r="E8116" s="98" t="s">
        <v>49</v>
      </c>
      <c r="F8116" s="98" t="s">
        <v>164</v>
      </c>
      <c r="G8116" s="98" t="s">
        <v>4220</v>
      </c>
      <c r="H8116" s="98" t="s">
        <v>3084</v>
      </c>
      <c r="I8116" s="98" t="s">
        <v>10148</v>
      </c>
      <c r="J8116" s="99">
        <v>44296</v>
      </c>
      <c r="K8116" s="107">
        <v>561700000</v>
      </c>
      <c r="L8116" s="98" t="s">
        <v>3098</v>
      </c>
      <c r="M8116" s="23">
        <v>720</v>
      </c>
      <c r="N8116" s="23">
        <v>9</v>
      </c>
      <c r="O8116" s="107">
        <v>113686655</v>
      </c>
      <c r="P8116" s="23">
        <v>30</v>
      </c>
      <c r="Q8116" s="23">
        <v>1</v>
      </c>
      <c r="R8116" s="23">
        <v>2</v>
      </c>
      <c r="S8116" s="23">
        <v>2.5000000000000001E-2</v>
      </c>
      <c r="T8116" s="47">
        <v>113.686655</v>
      </c>
      <c r="U8116" s="98" t="s">
        <v>3086</v>
      </c>
      <c r="V8116" s="98" t="s">
        <v>3139</v>
      </c>
    </row>
    <row r="8117" spans="1:22" s="98" customFormat="1">
      <c r="A8117" s="21">
        <f t="shared" si="247"/>
        <v>1030.7901359035629</v>
      </c>
      <c r="B8117" s="99">
        <v>44408</v>
      </c>
      <c r="C8117" s="23">
        <v>47</v>
      </c>
      <c r="D8117" s="23">
        <v>4</v>
      </c>
      <c r="E8117" s="98" t="s">
        <v>49</v>
      </c>
      <c r="F8117" s="98" t="s">
        <v>164</v>
      </c>
      <c r="G8117" s="98" t="s">
        <v>4220</v>
      </c>
      <c r="H8117" s="98" t="s">
        <v>3084</v>
      </c>
      <c r="I8117" s="98" t="s">
        <v>10392</v>
      </c>
      <c r="J8117" s="99">
        <v>44206</v>
      </c>
      <c r="K8117" s="107">
        <v>392050000</v>
      </c>
      <c r="L8117" s="98" t="s">
        <v>3094</v>
      </c>
      <c r="M8117" s="23">
        <v>720</v>
      </c>
      <c r="N8117" s="23">
        <v>9</v>
      </c>
      <c r="O8117" s="107">
        <v>105636822</v>
      </c>
      <c r="P8117" s="23">
        <v>30</v>
      </c>
      <c r="Q8117" s="23">
        <v>1</v>
      </c>
      <c r="R8117" s="23">
        <v>2</v>
      </c>
      <c r="S8117" s="23">
        <v>2.5000000000000001E-2</v>
      </c>
      <c r="T8117" s="47">
        <v>105.636822</v>
      </c>
      <c r="U8117" s="98" t="s">
        <v>3086</v>
      </c>
      <c r="V8117" s="98" t="s">
        <v>3139</v>
      </c>
    </row>
    <row r="8118" spans="1:22" s="98" customFormat="1">
      <c r="A8118" s="21">
        <f t="shared" si="247"/>
        <v>1030.8673765503461</v>
      </c>
      <c r="B8118" s="99">
        <v>44408</v>
      </c>
      <c r="C8118" s="23">
        <v>48</v>
      </c>
      <c r="D8118" s="23">
        <v>4</v>
      </c>
      <c r="E8118" s="98" t="s">
        <v>49</v>
      </c>
      <c r="F8118" s="98" t="s">
        <v>164</v>
      </c>
      <c r="G8118" s="98" t="s">
        <v>4220</v>
      </c>
      <c r="H8118" s="98" t="s">
        <v>3084</v>
      </c>
      <c r="I8118" s="98" t="s">
        <v>6242</v>
      </c>
      <c r="J8118" s="99">
        <v>45087</v>
      </c>
      <c r="K8118" s="107">
        <v>283958832</v>
      </c>
      <c r="L8118" s="98" t="s">
        <v>5781</v>
      </c>
      <c r="M8118" s="23">
        <v>30</v>
      </c>
      <c r="N8118" s="23">
        <v>9</v>
      </c>
      <c r="O8118" s="107">
        <v>143242006</v>
      </c>
      <c r="P8118" s="23">
        <v>30</v>
      </c>
      <c r="Q8118" s="23">
        <v>1</v>
      </c>
      <c r="R8118" s="23">
        <v>2</v>
      </c>
      <c r="S8118" s="23">
        <v>0.01</v>
      </c>
      <c r="T8118" s="47">
        <v>143.242006</v>
      </c>
      <c r="U8118" s="98" t="s">
        <v>3086</v>
      </c>
      <c r="V8118" s="98" t="s">
        <v>3139</v>
      </c>
    </row>
    <row r="8119" spans="1:22" s="98" customFormat="1">
      <c r="A8119" s="21">
        <f t="shared" si="247"/>
        <v>1030.9213444890117</v>
      </c>
      <c r="B8119" s="99">
        <v>44408</v>
      </c>
      <c r="C8119" s="23">
        <v>49</v>
      </c>
      <c r="D8119" s="23">
        <v>4</v>
      </c>
      <c r="E8119" s="98" t="s">
        <v>49</v>
      </c>
      <c r="F8119" s="98" t="s">
        <v>164</v>
      </c>
      <c r="G8119" s="98" t="s">
        <v>4220</v>
      </c>
      <c r="H8119" s="98" t="s">
        <v>3084</v>
      </c>
      <c r="I8119" s="98" t="s">
        <v>6879</v>
      </c>
      <c r="J8119" s="99">
        <v>44265</v>
      </c>
      <c r="K8119" s="107">
        <v>512600000</v>
      </c>
      <c r="L8119" s="98" t="s">
        <v>3097</v>
      </c>
      <c r="M8119" s="23">
        <v>720</v>
      </c>
      <c r="N8119" s="23">
        <v>9</v>
      </c>
      <c r="O8119" s="107">
        <v>162050075</v>
      </c>
      <c r="P8119" s="23">
        <v>30</v>
      </c>
      <c r="Q8119" s="23">
        <v>1</v>
      </c>
      <c r="R8119" s="23">
        <v>2</v>
      </c>
      <c r="S8119" s="23">
        <v>2.5000000000000001E-2</v>
      </c>
      <c r="T8119" s="47">
        <v>162.05007499999999</v>
      </c>
      <c r="U8119" s="98" t="s">
        <v>3086</v>
      </c>
      <c r="V8119" s="98" t="s">
        <v>3139</v>
      </c>
    </row>
    <row r="8120" spans="1:22" s="98" customFormat="1">
      <c r="A8120" s="21">
        <f t="shared" si="247"/>
        <v>1031.0447833203395</v>
      </c>
      <c r="B8120" s="99">
        <v>44408</v>
      </c>
      <c r="C8120" s="23">
        <v>50</v>
      </c>
      <c r="D8120" s="23">
        <v>4</v>
      </c>
      <c r="E8120" s="98" t="s">
        <v>49</v>
      </c>
      <c r="F8120" s="98" t="s">
        <v>207</v>
      </c>
      <c r="G8120" s="98" t="s">
        <v>4120</v>
      </c>
      <c r="H8120" s="98" t="s">
        <v>5774</v>
      </c>
      <c r="I8120" s="98" t="s">
        <v>9393</v>
      </c>
      <c r="J8120" s="99">
        <v>44694</v>
      </c>
      <c r="K8120" s="107">
        <v>300000000</v>
      </c>
      <c r="L8120" s="98" t="s">
        <v>5776</v>
      </c>
      <c r="M8120" s="23">
        <v>720</v>
      </c>
      <c r="N8120" s="23">
        <v>9</v>
      </c>
      <c r="O8120" s="107">
        <v>150000000</v>
      </c>
      <c r="P8120" s="23">
        <v>30</v>
      </c>
      <c r="Q8120" s="23">
        <v>1</v>
      </c>
      <c r="R8120" s="23">
        <v>2</v>
      </c>
      <c r="S8120" s="23">
        <v>2.41E-2</v>
      </c>
      <c r="T8120" s="47">
        <v>150</v>
      </c>
      <c r="U8120" s="98" t="s">
        <v>3086</v>
      </c>
      <c r="V8120" s="98" t="s">
        <v>3139</v>
      </c>
    </row>
    <row r="8121" spans="1:22" s="98" customFormat="1">
      <c r="A8121" s="21">
        <f t="shared" si="247"/>
        <v>1031.0745958805699</v>
      </c>
      <c r="B8121" s="99">
        <v>44408</v>
      </c>
      <c r="C8121" s="23">
        <v>51</v>
      </c>
      <c r="D8121" s="23">
        <v>4</v>
      </c>
      <c r="E8121" s="98" t="s">
        <v>49</v>
      </c>
      <c r="F8121" s="98" t="s">
        <v>164</v>
      </c>
      <c r="G8121" s="98" t="s">
        <v>4220</v>
      </c>
      <c r="H8121" s="98" t="s">
        <v>3084</v>
      </c>
      <c r="I8121" s="98" t="s">
        <v>6242</v>
      </c>
      <c r="J8121" s="99">
        <v>45087</v>
      </c>
      <c r="K8121" s="107">
        <v>390216550</v>
      </c>
      <c r="L8121" s="98" t="s">
        <v>5782</v>
      </c>
      <c r="M8121" s="23">
        <v>30</v>
      </c>
      <c r="N8121" s="23">
        <v>9</v>
      </c>
      <c r="O8121" s="107">
        <v>160637627</v>
      </c>
      <c r="P8121" s="23">
        <v>30</v>
      </c>
      <c r="Q8121" s="23">
        <v>1</v>
      </c>
      <c r="R8121" s="23">
        <v>2</v>
      </c>
      <c r="S8121" s="23">
        <v>0.01</v>
      </c>
      <c r="T8121" s="47">
        <v>160.63762700000001</v>
      </c>
      <c r="U8121" s="98" t="s">
        <v>3086</v>
      </c>
      <c r="V8121" s="98" t="s">
        <v>3139</v>
      </c>
    </row>
    <row r="8122" spans="1:22" s="98" customFormat="1">
      <c r="A8122" s="21">
        <f t="shared" si="247"/>
        <v>1031.1733645380957</v>
      </c>
      <c r="B8122" s="99">
        <v>44408</v>
      </c>
      <c r="C8122" s="23">
        <v>52</v>
      </c>
      <c r="D8122" s="23">
        <v>4</v>
      </c>
      <c r="E8122" s="98" t="s">
        <v>49</v>
      </c>
      <c r="F8122" s="98" t="s">
        <v>164</v>
      </c>
      <c r="G8122" s="98" t="s">
        <v>4220</v>
      </c>
      <c r="H8122" s="98" t="s">
        <v>3084</v>
      </c>
      <c r="I8122" s="98" t="s">
        <v>10150</v>
      </c>
      <c r="J8122" s="99">
        <v>44357</v>
      </c>
      <c r="K8122" s="107">
        <v>927450000</v>
      </c>
      <c r="L8122" s="98" t="s">
        <v>3100</v>
      </c>
      <c r="M8122" s="23">
        <v>720</v>
      </c>
      <c r="N8122" s="23">
        <v>9</v>
      </c>
      <c r="O8122" s="107">
        <v>70798951</v>
      </c>
      <c r="P8122" s="23">
        <v>30</v>
      </c>
      <c r="Q8122" s="23">
        <v>1</v>
      </c>
      <c r="R8122" s="23">
        <v>2</v>
      </c>
      <c r="S8122" s="23">
        <v>2.5000000000000001E-2</v>
      </c>
      <c r="T8122" s="47">
        <v>70.798951000000002</v>
      </c>
      <c r="U8122" s="98" t="s">
        <v>3086</v>
      </c>
      <c r="V8122" s="98" t="s">
        <v>3139</v>
      </c>
    </row>
    <row r="8123" spans="1:22" s="98" customFormat="1">
      <c r="A8123" s="21">
        <f t="shared" si="247"/>
        <v>1031.2721458307321</v>
      </c>
      <c r="B8123" s="99">
        <v>44408</v>
      </c>
      <c r="C8123" s="23">
        <v>53</v>
      </c>
      <c r="D8123" s="23">
        <v>4</v>
      </c>
      <c r="E8123" s="98" t="s">
        <v>49</v>
      </c>
      <c r="F8123" s="98" t="s">
        <v>164</v>
      </c>
      <c r="G8123" s="98" t="s">
        <v>4220</v>
      </c>
      <c r="H8123" s="98" t="s">
        <v>3084</v>
      </c>
      <c r="I8123" s="98" t="s">
        <v>10302</v>
      </c>
      <c r="J8123" s="99">
        <v>44418</v>
      </c>
      <c r="K8123" s="107">
        <v>1278850000</v>
      </c>
      <c r="L8123" s="98" t="s">
        <v>3102</v>
      </c>
      <c r="M8123" s="23">
        <v>720</v>
      </c>
      <c r="N8123" s="23">
        <v>9</v>
      </c>
      <c r="O8123" s="107">
        <v>236949708</v>
      </c>
      <c r="P8123" s="23">
        <v>30</v>
      </c>
      <c r="Q8123" s="23">
        <v>1</v>
      </c>
      <c r="R8123" s="23">
        <v>2</v>
      </c>
      <c r="S8123" s="23">
        <v>2.5000000000000001E-2</v>
      </c>
      <c r="T8123" s="47">
        <v>236.94970799999999</v>
      </c>
      <c r="U8123" s="98" t="s">
        <v>3086</v>
      </c>
      <c r="V8123" s="98" t="s">
        <v>3139</v>
      </c>
    </row>
    <row r="8124" spans="1:22" s="98" customFormat="1">
      <c r="A8124" s="21">
        <f t="shared" si="247"/>
        <v>1031.3938385703805</v>
      </c>
      <c r="B8124" s="99">
        <v>44408</v>
      </c>
      <c r="C8124" s="23">
        <v>54</v>
      </c>
      <c r="D8124" s="23">
        <v>4</v>
      </c>
      <c r="E8124" s="98" t="s">
        <v>49</v>
      </c>
      <c r="F8124" s="98" t="s">
        <v>164</v>
      </c>
      <c r="G8124" s="98" t="s">
        <v>4220</v>
      </c>
      <c r="H8124" s="98" t="s">
        <v>3084</v>
      </c>
      <c r="I8124" s="98" t="s">
        <v>10146</v>
      </c>
      <c r="J8124" s="99">
        <v>44175</v>
      </c>
      <c r="K8124" s="107">
        <v>590800000</v>
      </c>
      <c r="L8124" s="98" t="s">
        <v>3093</v>
      </c>
      <c r="M8124" s="23">
        <v>720</v>
      </c>
      <c r="N8124" s="23">
        <v>9</v>
      </c>
      <c r="O8124" s="107">
        <v>189900201</v>
      </c>
      <c r="P8124" s="23">
        <v>30</v>
      </c>
      <c r="Q8124" s="23">
        <v>1</v>
      </c>
      <c r="R8124" s="23">
        <v>2</v>
      </c>
      <c r="S8124" s="23">
        <v>2.5000000000000001E-2</v>
      </c>
      <c r="T8124" s="47">
        <v>54.811984000000002</v>
      </c>
      <c r="U8124" s="98" t="s">
        <v>3086</v>
      </c>
      <c r="V8124" s="98" t="s">
        <v>3139</v>
      </c>
    </row>
    <row r="8125" spans="1:22" s="98" customFormat="1">
      <c r="A8125" s="21">
        <f t="shared" si="247"/>
        <v>1031.5155468777325</v>
      </c>
      <c r="B8125" s="99">
        <v>44408</v>
      </c>
      <c r="C8125" s="23">
        <v>55</v>
      </c>
      <c r="D8125" s="23">
        <v>4</v>
      </c>
      <c r="E8125" s="98" t="s">
        <v>49</v>
      </c>
      <c r="F8125" s="98" t="s">
        <v>164</v>
      </c>
      <c r="G8125" s="98" t="s">
        <v>4220</v>
      </c>
      <c r="H8125" s="98" t="s">
        <v>3084</v>
      </c>
      <c r="I8125" s="98" t="s">
        <v>10614</v>
      </c>
      <c r="J8125" s="99">
        <v>44022</v>
      </c>
      <c r="K8125" s="107">
        <v>652100000</v>
      </c>
      <c r="L8125" s="98" t="s">
        <v>3088</v>
      </c>
      <c r="M8125" s="23">
        <v>720</v>
      </c>
      <c r="N8125" s="23">
        <v>9</v>
      </c>
      <c r="O8125" s="107">
        <v>652100000</v>
      </c>
      <c r="P8125" s="23">
        <v>30</v>
      </c>
      <c r="Q8125" s="23">
        <v>1</v>
      </c>
      <c r="R8125" s="23">
        <v>2</v>
      </c>
      <c r="S8125" s="23">
        <v>2.5000000000000001E-2</v>
      </c>
      <c r="T8125" s="47">
        <v>23.623144</v>
      </c>
      <c r="U8125" s="98" t="s">
        <v>3086</v>
      </c>
      <c r="V8125" s="98" t="s">
        <v>3139</v>
      </c>
    </row>
    <row r="8126" spans="1:22" s="98" customFormat="1">
      <c r="A8126" s="21">
        <f t="shared" si="247"/>
        <v>1031.6137323129221</v>
      </c>
      <c r="B8126" s="99">
        <v>44408</v>
      </c>
      <c r="C8126" s="23">
        <v>56</v>
      </c>
      <c r="D8126" s="23">
        <v>4</v>
      </c>
      <c r="E8126" s="98" t="s">
        <v>49</v>
      </c>
      <c r="F8126" s="98" t="s">
        <v>207</v>
      </c>
      <c r="G8126" s="98" t="s">
        <v>4120</v>
      </c>
      <c r="H8126" s="98" t="s">
        <v>5774</v>
      </c>
      <c r="I8126" s="98" t="s">
        <v>9393</v>
      </c>
      <c r="J8126" s="99">
        <v>45061</v>
      </c>
      <c r="K8126" s="107">
        <v>700000000</v>
      </c>
      <c r="L8126" s="98" t="s">
        <v>5777</v>
      </c>
      <c r="M8126" s="23">
        <v>30</v>
      </c>
      <c r="N8126" s="23">
        <v>9</v>
      </c>
      <c r="O8126" s="107">
        <v>481250000</v>
      </c>
      <c r="P8126" s="23">
        <v>30</v>
      </c>
      <c r="Q8126" s="23">
        <v>1</v>
      </c>
      <c r="R8126" s="23">
        <v>2</v>
      </c>
      <c r="S8126" s="23">
        <v>3.44E-2</v>
      </c>
      <c r="T8126" s="47">
        <v>481.25</v>
      </c>
      <c r="U8126" s="98" t="s">
        <v>3086</v>
      </c>
      <c r="V8126" s="98" t="s">
        <v>3139</v>
      </c>
    </row>
    <row r="8127" spans="1:22" s="98" customFormat="1">
      <c r="A8127" s="21">
        <f t="shared" si="247"/>
        <v>1031.7119303086126</v>
      </c>
      <c r="B8127" s="99">
        <v>44408</v>
      </c>
      <c r="C8127" s="23">
        <v>57</v>
      </c>
      <c r="D8127" s="23">
        <v>4</v>
      </c>
      <c r="E8127" s="98" t="s">
        <v>49</v>
      </c>
      <c r="F8127" s="98" t="s">
        <v>164</v>
      </c>
      <c r="G8127" s="98" t="s">
        <v>4220</v>
      </c>
      <c r="H8127" s="98" t="s">
        <v>3084</v>
      </c>
      <c r="I8127" s="98" t="s">
        <v>10218</v>
      </c>
      <c r="J8127" s="99">
        <v>44449</v>
      </c>
      <c r="K8127" s="107">
        <v>1337870000</v>
      </c>
      <c r="L8127" s="98" t="s">
        <v>3103</v>
      </c>
      <c r="M8127" s="23">
        <v>720</v>
      </c>
      <c r="N8127" s="23">
        <v>9</v>
      </c>
      <c r="O8127" s="107">
        <v>337837662</v>
      </c>
      <c r="P8127" s="23">
        <v>30</v>
      </c>
      <c r="Q8127" s="23">
        <v>1</v>
      </c>
      <c r="R8127" s="23">
        <v>2</v>
      </c>
      <c r="S8127" s="23">
        <v>2.5000000000000001E-2</v>
      </c>
      <c r="T8127" s="47">
        <v>337.83766200000002</v>
      </c>
      <c r="U8127" s="98" t="s">
        <v>3086</v>
      </c>
      <c r="V8127" s="98" t="s">
        <v>3139</v>
      </c>
    </row>
    <row r="8128" spans="1:22" s="98" customFormat="1">
      <c r="A8128" s="21">
        <f t="shared" si="247"/>
        <v>1031.8098850137819</v>
      </c>
      <c r="B8128" s="99">
        <v>44408</v>
      </c>
      <c r="C8128" s="23">
        <v>58</v>
      </c>
      <c r="D8128" s="23">
        <v>4</v>
      </c>
      <c r="E8128" s="98" t="s">
        <v>49</v>
      </c>
      <c r="F8128" s="98" t="s">
        <v>207</v>
      </c>
      <c r="G8128" s="98" t="s">
        <v>4120</v>
      </c>
      <c r="H8128" s="98" t="s">
        <v>5774</v>
      </c>
      <c r="I8128" s="98" t="s">
        <v>9393</v>
      </c>
      <c r="J8128" s="99">
        <v>44694</v>
      </c>
      <c r="K8128" s="107">
        <v>1000000000</v>
      </c>
      <c r="L8128" s="98" t="s">
        <v>5778</v>
      </c>
      <c r="M8128" s="23">
        <v>720</v>
      </c>
      <c r="N8128" s="23">
        <v>9</v>
      </c>
      <c r="O8128" s="107">
        <v>500000000</v>
      </c>
      <c r="P8128" s="23">
        <v>30</v>
      </c>
      <c r="Q8128" s="23">
        <v>1</v>
      </c>
      <c r="R8128" s="23">
        <v>2</v>
      </c>
      <c r="S8128" s="23">
        <v>2.41E-2</v>
      </c>
      <c r="T8128" s="47">
        <v>500</v>
      </c>
      <c r="U8128" s="98" t="s">
        <v>3086</v>
      </c>
      <c r="V8128" s="98" t="s">
        <v>3139</v>
      </c>
    </row>
    <row r="8129" spans="1:22" s="98" customFormat="1">
      <c r="A8129" s="21">
        <f t="shared" si="247"/>
        <v>1031.8372369243632</v>
      </c>
      <c r="B8129" s="99">
        <v>44408</v>
      </c>
      <c r="C8129" s="23">
        <v>59</v>
      </c>
      <c r="D8129" s="23">
        <v>4</v>
      </c>
      <c r="E8129" s="98" t="s">
        <v>49</v>
      </c>
      <c r="F8129" s="98" t="s">
        <v>164</v>
      </c>
      <c r="G8129" s="98" t="s">
        <v>4220</v>
      </c>
      <c r="H8129" s="98" t="s">
        <v>3084</v>
      </c>
      <c r="I8129" s="98" t="s">
        <v>6242</v>
      </c>
      <c r="J8129" s="99">
        <v>44722</v>
      </c>
      <c r="K8129" s="107">
        <v>1003980000</v>
      </c>
      <c r="L8129" s="98" t="s">
        <v>5780</v>
      </c>
      <c r="M8129" s="23">
        <v>720</v>
      </c>
      <c r="N8129" s="23">
        <v>9</v>
      </c>
      <c r="O8129" s="107">
        <v>544365029</v>
      </c>
      <c r="P8129" s="23">
        <v>30</v>
      </c>
      <c r="Q8129" s="23">
        <v>1</v>
      </c>
      <c r="R8129" s="23">
        <v>2</v>
      </c>
      <c r="S8129" s="23">
        <v>2.5000000000000001E-2</v>
      </c>
      <c r="T8129" s="47">
        <v>544.36502900000005</v>
      </c>
      <c r="U8129" s="98" t="s">
        <v>3086</v>
      </c>
      <c r="V8129" s="98" t="s">
        <v>3139</v>
      </c>
    </row>
    <row r="8130" spans="1:22" s="98" customFormat="1">
      <c r="A8130" s="21">
        <f t="shared" si="247"/>
        <v>1031.8645923339736</v>
      </c>
      <c r="B8130" s="99">
        <v>44408</v>
      </c>
      <c r="C8130" s="23">
        <v>60</v>
      </c>
      <c r="D8130" s="23">
        <v>4</v>
      </c>
      <c r="E8130" s="98" t="s">
        <v>49</v>
      </c>
      <c r="F8130" s="98" t="s">
        <v>164</v>
      </c>
      <c r="G8130" s="98" t="s">
        <v>4220</v>
      </c>
      <c r="H8130" s="98" t="s">
        <v>3084</v>
      </c>
      <c r="I8130" s="98" t="s">
        <v>10073</v>
      </c>
      <c r="J8130" s="99">
        <v>45117</v>
      </c>
      <c r="K8130" s="107">
        <v>1066228428</v>
      </c>
      <c r="L8130" s="98" t="s">
        <v>5783</v>
      </c>
      <c r="M8130" s="23">
        <v>1080</v>
      </c>
      <c r="N8130" s="23">
        <v>9</v>
      </c>
      <c r="O8130" s="107">
        <v>602888101</v>
      </c>
      <c r="P8130" s="23">
        <v>30</v>
      </c>
      <c r="Q8130" s="23">
        <v>1</v>
      </c>
      <c r="R8130" s="23">
        <v>2</v>
      </c>
      <c r="S8130" s="23">
        <v>0.01</v>
      </c>
      <c r="T8130" s="47">
        <v>602.88810100000001</v>
      </c>
      <c r="U8130" s="98" t="s">
        <v>3086</v>
      </c>
      <c r="V8130" s="98" t="s">
        <v>3139</v>
      </c>
    </row>
    <row r="8131" spans="1:22" s="98" customFormat="1">
      <c r="A8131" s="21">
        <f t="shared" si="247"/>
        <v>1031.8918233167462</v>
      </c>
      <c r="B8131" s="99">
        <v>44408</v>
      </c>
      <c r="C8131" s="23">
        <v>61</v>
      </c>
      <c r="D8131" s="23">
        <v>4</v>
      </c>
      <c r="E8131" s="98" t="s">
        <v>49</v>
      </c>
      <c r="F8131" s="98" t="s">
        <v>164</v>
      </c>
      <c r="G8131" s="98" t="s">
        <v>4220</v>
      </c>
      <c r="H8131" s="98" t="s">
        <v>3084</v>
      </c>
      <c r="I8131" s="98" t="s">
        <v>6969</v>
      </c>
      <c r="J8131" s="99">
        <v>44783</v>
      </c>
      <c r="K8131" s="107">
        <v>1332625000</v>
      </c>
      <c r="L8131" s="98" t="s">
        <v>5784</v>
      </c>
      <c r="M8131" s="23">
        <v>720</v>
      </c>
      <c r="N8131" s="23">
        <v>9</v>
      </c>
      <c r="O8131" s="107">
        <v>780008315</v>
      </c>
      <c r="P8131" s="23">
        <v>30</v>
      </c>
      <c r="Q8131" s="23">
        <v>1</v>
      </c>
      <c r="R8131" s="23">
        <v>2</v>
      </c>
      <c r="S8131" s="23">
        <v>0.01</v>
      </c>
      <c r="T8131" s="47">
        <v>780.00831500000004</v>
      </c>
      <c r="U8131" s="98" t="s">
        <v>3086</v>
      </c>
      <c r="V8131" s="98" t="s">
        <v>3139</v>
      </c>
    </row>
    <row r="8132" spans="1:22" s="98" customFormat="1">
      <c r="A8132" s="21">
        <f t="shared" si="247"/>
        <v>1031.9891614033929</v>
      </c>
      <c r="B8132" s="99">
        <v>44408</v>
      </c>
      <c r="C8132" s="23">
        <v>62</v>
      </c>
      <c r="D8132" s="23">
        <v>4</v>
      </c>
      <c r="E8132" s="98" t="s">
        <v>49</v>
      </c>
      <c r="F8132" s="98" t="s">
        <v>207</v>
      </c>
      <c r="G8132" s="98" t="s">
        <v>4120</v>
      </c>
      <c r="H8132" s="98" t="s">
        <v>5774</v>
      </c>
      <c r="I8132" s="98" t="s">
        <v>9393</v>
      </c>
      <c r="J8132" s="99">
        <v>45061</v>
      </c>
      <c r="K8132" s="107">
        <v>5000000000</v>
      </c>
      <c r="L8132" s="98" t="s">
        <v>5775</v>
      </c>
      <c r="M8132" s="23">
        <v>1080</v>
      </c>
      <c r="N8132" s="23">
        <v>9</v>
      </c>
      <c r="O8132" s="107">
        <v>3437500000</v>
      </c>
      <c r="P8132" s="23">
        <v>30</v>
      </c>
      <c r="Q8132" s="23">
        <v>1</v>
      </c>
      <c r="R8132" s="23">
        <v>2</v>
      </c>
      <c r="S8132" s="23">
        <v>3.44E-2</v>
      </c>
      <c r="T8132" s="47">
        <v>3437.5</v>
      </c>
      <c r="U8132" s="98" t="s">
        <v>3086</v>
      </c>
      <c r="V8132" s="98" t="s">
        <v>3139</v>
      </c>
    </row>
    <row r="8133" spans="1:22" s="98" customFormat="1">
      <c r="A8133" s="21">
        <f t="shared" si="247"/>
        <v>1032.0161524691987</v>
      </c>
      <c r="B8133" s="99">
        <v>44408</v>
      </c>
      <c r="C8133" s="23">
        <v>63</v>
      </c>
      <c r="D8133" s="23">
        <v>3</v>
      </c>
      <c r="E8133" s="98" t="s">
        <v>49</v>
      </c>
      <c r="F8133" s="98" t="s">
        <v>108</v>
      </c>
      <c r="G8133" s="98" t="s">
        <v>4220</v>
      </c>
      <c r="H8133" s="98" t="s">
        <v>11004</v>
      </c>
      <c r="I8133" s="98" t="s">
        <v>6387</v>
      </c>
      <c r="J8133" s="99">
        <v>44408</v>
      </c>
      <c r="K8133" s="107">
        <v>6297052.2699999996</v>
      </c>
      <c r="L8133" s="98" t="s">
        <v>12543</v>
      </c>
      <c r="M8133" s="23">
        <v>30</v>
      </c>
      <c r="N8133" s="23">
        <v>9</v>
      </c>
      <c r="O8133" s="107">
        <v>6297052.2699999996</v>
      </c>
      <c r="P8133" s="23">
        <v>30</v>
      </c>
      <c r="Q8133" s="23">
        <v>1</v>
      </c>
      <c r="R8133" s="23">
        <v>2</v>
      </c>
      <c r="S8133" s="23">
        <v>1</v>
      </c>
      <c r="T8133" s="47">
        <v>6.2970522699999991</v>
      </c>
      <c r="U8133" s="98" t="s">
        <v>10122</v>
      </c>
      <c r="V8133" s="98" t="s">
        <v>3139</v>
      </c>
    </row>
    <row r="8134" spans="1:22" s="98" customFormat="1">
      <c r="A8134" s="21">
        <f t="shared" si="247"/>
        <v>1032.0417397984131</v>
      </c>
      <c r="B8134" s="99">
        <v>44408</v>
      </c>
      <c r="C8134" s="23">
        <v>1</v>
      </c>
      <c r="D8134" s="23">
        <v>4</v>
      </c>
      <c r="E8134" s="98" t="s">
        <v>49</v>
      </c>
      <c r="F8134" s="98" t="s">
        <v>53</v>
      </c>
      <c r="G8134" s="98" t="s">
        <v>4242</v>
      </c>
      <c r="H8134" s="98" t="s">
        <v>3109</v>
      </c>
      <c r="I8134" s="98" t="s">
        <v>10304</v>
      </c>
      <c r="J8134" s="99">
        <v>45002</v>
      </c>
      <c r="K8134" s="107">
        <v>600000000</v>
      </c>
      <c r="L8134" s="98" t="s">
        <v>5785</v>
      </c>
      <c r="M8134" s="23">
        <v>1080</v>
      </c>
      <c r="N8134" s="23">
        <v>9</v>
      </c>
      <c r="O8134" s="107">
        <v>600000000</v>
      </c>
      <c r="P8134" s="23">
        <v>30</v>
      </c>
      <c r="Q8134" s="23">
        <v>2</v>
      </c>
      <c r="R8134" s="23">
        <v>2</v>
      </c>
      <c r="S8134" s="23">
        <v>4.8899999999999999E-2</v>
      </c>
      <c r="T8134" s="47">
        <v>216.39937212999999</v>
      </c>
      <c r="U8134" s="98" t="s">
        <v>370</v>
      </c>
      <c r="V8134" s="98" t="s">
        <v>3139</v>
      </c>
    </row>
    <row r="8135" spans="1:22">
      <c r="A8135" s="21">
        <f t="shared" si="247"/>
        <v>1032.1374340212351</v>
      </c>
      <c r="B8135" s="99">
        <v>44408</v>
      </c>
      <c r="C8135">
        <v>2</v>
      </c>
      <c r="D8135">
        <v>3</v>
      </c>
      <c r="E8135" t="s">
        <v>49</v>
      </c>
      <c r="F8135" t="s">
        <v>108</v>
      </c>
      <c r="G8135" t="s">
        <v>5786</v>
      </c>
      <c r="H8135" t="s">
        <v>5787</v>
      </c>
      <c r="I8135" s="99" t="s">
        <v>6142</v>
      </c>
      <c r="J8135" s="99">
        <v>44286</v>
      </c>
      <c r="K8135">
        <v>100000000</v>
      </c>
      <c r="L8135" t="s">
        <v>5788</v>
      </c>
      <c r="M8135">
        <v>180</v>
      </c>
      <c r="N8135">
        <v>9</v>
      </c>
      <c r="O8135">
        <v>100000000</v>
      </c>
      <c r="P8135">
        <v>30</v>
      </c>
      <c r="Q8135">
        <v>2</v>
      </c>
      <c r="R8135">
        <v>2</v>
      </c>
      <c r="S8135">
        <v>6.3799999999999996E-2</v>
      </c>
      <c r="T8135" s="47">
        <v>1.7444784899999999</v>
      </c>
      <c r="U8135" t="s">
        <v>370</v>
      </c>
      <c r="V8135" t="s">
        <v>3139</v>
      </c>
    </row>
    <row r="8136" spans="1:22">
      <c r="A8136" s="21">
        <f t="shared" si="247"/>
        <v>1032.1621413813502</v>
      </c>
      <c r="B8136" s="99">
        <v>44408</v>
      </c>
      <c r="C8136">
        <v>3</v>
      </c>
      <c r="D8136">
        <v>3</v>
      </c>
      <c r="E8136" t="s">
        <v>49</v>
      </c>
      <c r="F8136" t="s">
        <v>108</v>
      </c>
      <c r="G8136" t="s">
        <v>4242</v>
      </c>
      <c r="H8136" t="s">
        <v>11005</v>
      </c>
      <c r="I8136" s="99" t="s">
        <v>9951</v>
      </c>
      <c r="J8136" s="99">
        <v>45657</v>
      </c>
      <c r="K8136">
        <v>10000000</v>
      </c>
      <c r="L8136" t="s">
        <v>12544</v>
      </c>
      <c r="M8136">
        <v>30</v>
      </c>
      <c r="N8136">
        <v>9</v>
      </c>
      <c r="O8136">
        <v>10000000</v>
      </c>
      <c r="P8136">
        <v>30</v>
      </c>
      <c r="Q8136">
        <v>2</v>
      </c>
      <c r="R8136">
        <v>2</v>
      </c>
      <c r="S8136">
        <v>0.25769999999999998</v>
      </c>
      <c r="T8136" s="47">
        <v>1.1822900000000001</v>
      </c>
      <c r="U8136" t="s">
        <v>287</v>
      </c>
      <c r="V8136" t="s">
        <v>3139</v>
      </c>
    </row>
    <row r="8137" spans="1:22">
      <c r="A8137" s="21">
        <f t="shared" si="247"/>
        <v>1032.1867239758728</v>
      </c>
      <c r="B8137" s="99">
        <v>44408</v>
      </c>
      <c r="C8137">
        <v>1</v>
      </c>
      <c r="D8137">
        <v>3</v>
      </c>
      <c r="E8137" t="s">
        <v>49</v>
      </c>
      <c r="F8137" t="s">
        <v>260</v>
      </c>
      <c r="G8137" t="s">
        <v>4220</v>
      </c>
      <c r="H8137" t="s">
        <v>3110</v>
      </c>
      <c r="I8137" s="99" t="s">
        <v>6010</v>
      </c>
      <c r="J8137" s="99">
        <v>44377</v>
      </c>
      <c r="K8137">
        <v>30795350.280000001</v>
      </c>
      <c r="L8137" t="s">
        <v>3111</v>
      </c>
      <c r="M8137">
        <v>30</v>
      </c>
      <c r="N8137">
        <v>1</v>
      </c>
      <c r="O8137">
        <v>30795350.280000001</v>
      </c>
      <c r="P8137">
        <v>30</v>
      </c>
      <c r="Q8137">
        <v>1</v>
      </c>
      <c r="R8137">
        <v>2</v>
      </c>
      <c r="S8137">
        <v>2.14</v>
      </c>
      <c r="T8137" s="47">
        <v>30.795350280000001</v>
      </c>
      <c r="U8137" t="s">
        <v>3112</v>
      </c>
      <c r="V8137" t="s">
        <v>3139</v>
      </c>
    </row>
    <row r="8138" spans="1:22">
      <c r="A8138" s="21">
        <f t="shared" si="247"/>
        <v>1032.2110538625268</v>
      </c>
      <c r="B8138" s="99">
        <v>44408</v>
      </c>
      <c r="C8138">
        <v>2</v>
      </c>
      <c r="D8138">
        <v>3</v>
      </c>
      <c r="E8138" t="s">
        <v>49</v>
      </c>
      <c r="F8138" t="s">
        <v>260</v>
      </c>
      <c r="G8138" t="s">
        <v>4220</v>
      </c>
      <c r="H8138" t="s">
        <v>3110</v>
      </c>
      <c r="I8138" s="99" t="s">
        <v>6552</v>
      </c>
      <c r="J8138" s="99">
        <v>44408</v>
      </c>
      <c r="K8138">
        <v>72573251.989999995</v>
      </c>
      <c r="L8138" t="s">
        <v>50</v>
      </c>
      <c r="M8138">
        <v>30</v>
      </c>
      <c r="N8138">
        <v>1</v>
      </c>
      <c r="O8138">
        <v>72573251.989999995</v>
      </c>
      <c r="P8138">
        <v>30</v>
      </c>
      <c r="Q8138">
        <v>1</v>
      </c>
      <c r="R8138">
        <v>1</v>
      </c>
      <c r="S8138">
        <v>0</v>
      </c>
      <c r="T8138" s="47">
        <v>72.573251989999989</v>
      </c>
      <c r="U8138" t="s">
        <v>12545</v>
      </c>
      <c r="V8138" t="s">
        <v>3139</v>
      </c>
    </row>
    <row r="8139" spans="1:22">
      <c r="A8139" s="21">
        <f t="shared" si="247"/>
        <v>1032.3051067029851</v>
      </c>
      <c r="B8139" s="99">
        <v>44408</v>
      </c>
      <c r="C8139">
        <v>1</v>
      </c>
      <c r="D8139">
        <v>4</v>
      </c>
      <c r="E8139" t="s">
        <v>49</v>
      </c>
      <c r="F8139" t="s">
        <v>53</v>
      </c>
      <c r="G8139" t="s">
        <v>4120</v>
      </c>
      <c r="H8139" t="s">
        <v>9139</v>
      </c>
      <c r="I8139" s="99" t="s">
        <v>6095</v>
      </c>
      <c r="J8139" s="99">
        <v>45834</v>
      </c>
      <c r="K8139">
        <v>2300000000</v>
      </c>
      <c r="L8139" t="s">
        <v>9140</v>
      </c>
      <c r="M8139">
        <v>1440</v>
      </c>
      <c r="N8139">
        <v>1</v>
      </c>
      <c r="O8139">
        <v>2300000000</v>
      </c>
      <c r="P8139">
        <v>30</v>
      </c>
      <c r="Q8139">
        <v>1</v>
      </c>
      <c r="R8139">
        <v>1</v>
      </c>
      <c r="S8139">
        <v>5.1100000000000003</v>
      </c>
      <c r="T8139" s="47">
        <v>2094.6424200000001</v>
      </c>
      <c r="U8139" t="s">
        <v>9141</v>
      </c>
      <c r="V8139" t="s">
        <v>3139</v>
      </c>
    </row>
    <row r="8140" spans="1:22">
      <c r="A8140" s="21">
        <f t="shared" ref="A8140:A8143" si="248">+AVERAGE(A323:A8139)</f>
        <v>1032.39840401739</v>
      </c>
      <c r="B8140" s="99">
        <v>44408</v>
      </c>
      <c r="C8140">
        <v>1</v>
      </c>
      <c r="D8140">
        <v>3</v>
      </c>
      <c r="E8140" t="s">
        <v>49</v>
      </c>
      <c r="F8140" t="s">
        <v>53</v>
      </c>
      <c r="G8140" t="s">
        <v>4239</v>
      </c>
      <c r="H8140" t="s">
        <v>3113</v>
      </c>
      <c r="I8140" s="99" t="s">
        <v>9957</v>
      </c>
      <c r="J8140" s="99">
        <v>44829</v>
      </c>
      <c r="K8140">
        <v>20000000</v>
      </c>
      <c r="L8140" t="s">
        <v>3114</v>
      </c>
      <c r="M8140">
        <v>60</v>
      </c>
      <c r="N8140">
        <v>9</v>
      </c>
      <c r="O8140">
        <v>1</v>
      </c>
      <c r="P8140">
        <v>30</v>
      </c>
      <c r="Q8140">
        <v>1</v>
      </c>
      <c r="R8140">
        <v>2</v>
      </c>
      <c r="S8140">
        <v>2.5</v>
      </c>
      <c r="T8140" s="47">
        <v>7.3018510000000001</v>
      </c>
      <c r="U8140" t="s">
        <v>287</v>
      </c>
      <c r="V8140" t="s">
        <v>3139</v>
      </c>
    </row>
    <row r="8141" spans="1:22">
      <c r="A8141" s="21">
        <f t="shared" si="248"/>
        <v>1032.4917132669766</v>
      </c>
      <c r="B8141" s="99">
        <v>44408</v>
      </c>
      <c r="C8141">
        <v>2</v>
      </c>
      <c r="D8141">
        <v>4</v>
      </c>
      <c r="E8141" t="s">
        <v>49</v>
      </c>
      <c r="F8141" t="s">
        <v>53</v>
      </c>
      <c r="G8141" t="s">
        <v>4239</v>
      </c>
      <c r="H8141" t="s">
        <v>5789</v>
      </c>
      <c r="I8141" s="99" t="s">
        <v>10837</v>
      </c>
      <c r="J8141" s="99">
        <v>45376</v>
      </c>
      <c r="K8141">
        <v>1660000000</v>
      </c>
      <c r="L8141" t="s">
        <v>5790</v>
      </c>
      <c r="M8141">
        <v>48</v>
      </c>
      <c r="N8141">
        <v>9</v>
      </c>
      <c r="O8141">
        <v>1</v>
      </c>
      <c r="P8141">
        <v>30</v>
      </c>
      <c r="Q8141">
        <v>1</v>
      </c>
      <c r="R8141">
        <v>2</v>
      </c>
      <c r="S8141">
        <v>0.8</v>
      </c>
      <c r="T8141" s="47">
        <v>1113.54964</v>
      </c>
      <c r="U8141" t="s">
        <v>85</v>
      </c>
      <c r="V8141" t="s">
        <v>3139</v>
      </c>
    </row>
    <row r="8142" spans="1:22">
      <c r="A8142" s="21">
        <f t="shared" si="248"/>
        <v>1032.5148029066422</v>
      </c>
      <c r="B8142" s="99">
        <v>44408</v>
      </c>
      <c r="C8142">
        <v>3</v>
      </c>
      <c r="D8142">
        <v>3</v>
      </c>
      <c r="E8142" t="s">
        <v>49</v>
      </c>
      <c r="F8142" t="s">
        <v>53</v>
      </c>
      <c r="G8142" t="s">
        <v>4239</v>
      </c>
      <c r="H8142" t="s">
        <v>3113</v>
      </c>
      <c r="I8142" s="99" t="s">
        <v>6631</v>
      </c>
      <c r="J8142" s="99">
        <v>45228</v>
      </c>
      <c r="K8142">
        <v>500000000</v>
      </c>
      <c r="L8142" t="s">
        <v>9142</v>
      </c>
      <c r="M8142">
        <v>36</v>
      </c>
      <c r="N8142">
        <v>9</v>
      </c>
      <c r="O8142">
        <v>1</v>
      </c>
      <c r="P8142">
        <v>30</v>
      </c>
      <c r="Q8142">
        <v>1</v>
      </c>
      <c r="R8142">
        <v>2</v>
      </c>
      <c r="S8142">
        <v>0.8</v>
      </c>
      <c r="T8142" s="47">
        <v>373.08723900000001</v>
      </c>
      <c r="U8142" t="s">
        <v>85</v>
      </c>
      <c r="V8142" t="s">
        <v>3139</v>
      </c>
    </row>
    <row r="8143" spans="1:22">
      <c r="A8143" s="21">
        <f t="shared" si="248"/>
        <v>1032.5378955000804</v>
      </c>
      <c r="B8143" s="99">
        <v>44408</v>
      </c>
      <c r="C8143">
        <v>4</v>
      </c>
      <c r="D8143">
        <v>3</v>
      </c>
      <c r="E8143" t="s">
        <v>49</v>
      </c>
      <c r="F8143" t="s">
        <v>53</v>
      </c>
      <c r="G8143" t="s">
        <v>4239</v>
      </c>
      <c r="H8143" t="s">
        <v>3113</v>
      </c>
      <c r="I8143" s="99" t="s">
        <v>6353</v>
      </c>
      <c r="J8143" s="99">
        <v>45256</v>
      </c>
      <c r="K8143">
        <v>600000000</v>
      </c>
      <c r="L8143" t="s">
        <v>9143</v>
      </c>
      <c r="M8143">
        <v>36</v>
      </c>
      <c r="N8143">
        <v>9</v>
      </c>
      <c r="O8143">
        <v>1</v>
      </c>
      <c r="P8143">
        <v>30</v>
      </c>
      <c r="Q8143">
        <v>1</v>
      </c>
      <c r="R8143">
        <v>2</v>
      </c>
      <c r="S8143">
        <v>0.8</v>
      </c>
      <c r="T8143" s="47">
        <v>461.81561499999998</v>
      </c>
      <c r="U8143" t="s">
        <v>9144</v>
      </c>
      <c r="V8143" t="s">
        <v>3139</v>
      </c>
    </row>
    <row r="8144" spans="1:22">
      <c r="A8144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H3198"/>
  <sheetViews>
    <sheetView workbookViewId="0">
      <pane xSplit="3" ySplit="1" topLeftCell="AD2" activePane="bottomRight" state="frozen"/>
      <selection activeCell="EB6" sqref="EB6"/>
      <selection pane="topRight" activeCell="EB6" sqref="EB6"/>
      <selection pane="bottomLeft" activeCell="EB6" sqref="EB6"/>
      <selection pane="bottomRight" activeCell="AN13" sqref="AN13"/>
    </sheetView>
  </sheetViews>
  <sheetFormatPr baseColWidth="10" defaultColWidth="9.1796875" defaultRowHeight="14.5"/>
  <cols>
    <col min="3" max="3" width="10.453125" customWidth="1"/>
    <col min="12" max="12" width="13.7265625" bestFit="1" customWidth="1"/>
    <col min="13" max="13" width="10.54296875" bestFit="1" customWidth="1"/>
    <col min="14" max="14" width="18.26953125" style="21" customWidth="1"/>
    <col min="15" max="15" width="18" style="24" bestFit="1" customWidth="1"/>
    <col min="18" max="18" width="20.7265625" bestFit="1" customWidth="1"/>
    <col min="21" max="21" width="11.81640625" customWidth="1"/>
    <col min="22" max="22" width="18.26953125" customWidth="1"/>
    <col min="23" max="23" width="16.26953125" style="1" bestFit="1" customWidth="1"/>
    <col min="26" max="26" width="18.54296875" customWidth="1"/>
    <col min="27" max="27" width="16.26953125" style="1" bestFit="1" customWidth="1"/>
    <col min="28" max="28" width="18.26953125" customWidth="1"/>
    <col min="30" max="30" width="16.26953125" style="1" bestFit="1" customWidth="1"/>
  </cols>
  <sheetData>
    <row r="1" spans="1:34">
      <c r="A1" t="s">
        <v>3115</v>
      </c>
      <c r="B1" t="s">
        <v>3116</v>
      </c>
      <c r="C1" t="s">
        <v>5791</v>
      </c>
      <c r="D1" s="41" t="s">
        <v>31</v>
      </c>
      <c r="E1" s="41" t="s">
        <v>32</v>
      </c>
      <c r="F1" s="41" t="s">
        <v>3117</v>
      </c>
      <c r="G1" s="41" t="s">
        <v>35</v>
      </c>
      <c r="H1" s="41" t="s">
        <v>3118</v>
      </c>
      <c r="I1" s="41" t="s">
        <v>3119</v>
      </c>
      <c r="J1" s="41" t="s">
        <v>3120</v>
      </c>
      <c r="K1" s="41" t="s">
        <v>3121</v>
      </c>
      <c r="L1" s="41" t="s">
        <v>3122</v>
      </c>
      <c r="M1" s="41" t="s">
        <v>38</v>
      </c>
      <c r="N1" s="42" t="s">
        <v>3123</v>
      </c>
      <c r="O1" s="41" t="s">
        <v>3124</v>
      </c>
      <c r="P1" s="41" t="s">
        <v>3125</v>
      </c>
      <c r="Q1" s="41" t="s">
        <v>3126</v>
      </c>
      <c r="R1" s="42" t="s">
        <v>3127</v>
      </c>
      <c r="S1" s="41" t="s">
        <v>3128</v>
      </c>
      <c r="T1" s="41" t="s">
        <v>3129</v>
      </c>
      <c r="U1" s="41" t="s">
        <v>3130</v>
      </c>
      <c r="V1" s="42" t="s">
        <v>3131</v>
      </c>
      <c r="W1" s="41" t="s">
        <v>3132</v>
      </c>
      <c r="X1" s="41" t="s">
        <v>3133</v>
      </c>
      <c r="Y1" s="41" t="s">
        <v>3134</v>
      </c>
      <c r="Z1" s="42" t="s">
        <v>3135</v>
      </c>
      <c r="AA1" s="41" t="s">
        <v>3136</v>
      </c>
      <c r="AB1" s="42" t="s">
        <v>5967</v>
      </c>
      <c r="AC1" s="42" t="s">
        <v>3137</v>
      </c>
      <c r="AD1" s="41" t="s">
        <v>3138</v>
      </c>
      <c r="AE1" s="41" t="s">
        <v>5968</v>
      </c>
    </row>
    <row r="2" spans="1:34">
      <c r="A2" t="str">
        <f>+MID(F2,1,4)</f>
        <v>1230</v>
      </c>
      <c r="B2" s="98" t="str">
        <f t="shared" ref="B2:B66" si="0">+IF(A2="1228","CA",IF(A2="1230","VR",IF(A2="1203","FL","OT")))</f>
        <v>VR</v>
      </c>
      <c r="C2">
        <f>+IF(M2="",0,M2-D2)</f>
        <v>0</v>
      </c>
      <c r="D2" s="38" t="s">
        <v>6552</v>
      </c>
      <c r="E2" s="23">
        <v>1</v>
      </c>
      <c r="F2" s="23">
        <v>123002</v>
      </c>
      <c r="G2" s="38" t="s">
        <v>3142</v>
      </c>
      <c r="H2" s="38" t="s">
        <v>3143</v>
      </c>
      <c r="I2" s="38" t="s">
        <v>6006</v>
      </c>
      <c r="J2" s="38" t="s">
        <v>3144</v>
      </c>
      <c r="K2" s="38" t="s">
        <v>5825</v>
      </c>
      <c r="L2" s="38"/>
      <c r="M2" s="38"/>
      <c r="N2" s="39" t="s">
        <v>3139</v>
      </c>
      <c r="O2" s="38">
        <v>1</v>
      </c>
      <c r="P2" s="38"/>
      <c r="Q2" s="23" t="s">
        <v>3139</v>
      </c>
      <c r="R2" s="39">
        <v>18552</v>
      </c>
      <c r="S2" s="38"/>
      <c r="T2" s="23" t="s">
        <v>3139</v>
      </c>
      <c r="U2" s="38" t="s">
        <v>6007</v>
      </c>
      <c r="V2" s="39">
        <v>805962810</v>
      </c>
      <c r="W2" s="23" t="s">
        <v>3139</v>
      </c>
      <c r="X2" s="38">
        <v>43443</v>
      </c>
      <c r="Y2" s="38" t="s">
        <v>6552</v>
      </c>
      <c r="Z2" s="21">
        <v>25.04956293</v>
      </c>
      <c r="AA2" s="23" t="s">
        <v>3139</v>
      </c>
      <c r="AB2" s="39">
        <v>18742</v>
      </c>
      <c r="AC2" s="39">
        <v>795224</v>
      </c>
      <c r="AD2" s="23" t="s">
        <v>3139</v>
      </c>
      <c r="AE2" s="38" t="s">
        <v>5824</v>
      </c>
      <c r="AG2" s="23"/>
      <c r="AH2" s="23"/>
    </row>
    <row r="3" spans="1:34">
      <c r="A3" t="str">
        <f>+MID(F3,1,4)</f>
        <v>1226</v>
      </c>
      <c r="B3" s="98" t="str">
        <f t="shared" si="0"/>
        <v>OT</v>
      </c>
      <c r="C3">
        <f t="shared" ref="C3:C66" si="1">+IF(M3="",0,M3-D3)</f>
        <v>0</v>
      </c>
      <c r="D3" s="38" t="s">
        <v>6552</v>
      </c>
      <c r="E3" s="23">
        <v>2</v>
      </c>
      <c r="F3" s="23">
        <v>122602</v>
      </c>
      <c r="G3" s="38" t="s">
        <v>3151</v>
      </c>
      <c r="H3" s="38" t="s">
        <v>3152</v>
      </c>
      <c r="I3" s="38" t="s">
        <v>6006</v>
      </c>
      <c r="J3" s="38" t="s">
        <v>3152</v>
      </c>
      <c r="K3" s="38"/>
      <c r="L3" s="38"/>
      <c r="M3" s="38"/>
      <c r="N3" s="39" t="s">
        <v>3139</v>
      </c>
      <c r="O3" s="38">
        <v>1</v>
      </c>
      <c r="P3" s="38"/>
      <c r="Q3" s="23" t="s">
        <v>3139</v>
      </c>
      <c r="R3" s="39">
        <v>0</v>
      </c>
      <c r="S3" s="38"/>
      <c r="T3" s="23" t="s">
        <v>3139</v>
      </c>
      <c r="U3" s="38" t="s">
        <v>6009</v>
      </c>
      <c r="V3" s="39">
        <v>150805157</v>
      </c>
      <c r="W3" s="23" t="s">
        <v>3139</v>
      </c>
      <c r="X3" s="38">
        <v>1</v>
      </c>
      <c r="Y3" s="38" t="s">
        <v>6010</v>
      </c>
      <c r="Z3" s="21">
        <v>187.143182</v>
      </c>
      <c r="AA3" s="23" t="s">
        <v>3139</v>
      </c>
      <c r="AB3" s="39">
        <v>1</v>
      </c>
      <c r="AC3" s="39">
        <v>0</v>
      </c>
      <c r="AD3" s="23" t="s">
        <v>3139</v>
      </c>
      <c r="AE3" s="38" t="s">
        <v>5819</v>
      </c>
      <c r="AG3" s="23"/>
      <c r="AH3" s="23"/>
    </row>
    <row r="4" spans="1:34">
      <c r="A4" t="str">
        <f t="shared" ref="A4:A67" si="2">+MID(F4,1,4)</f>
        <v>1226</v>
      </c>
      <c r="B4" t="str">
        <f t="shared" si="0"/>
        <v>OT</v>
      </c>
      <c r="C4">
        <f t="shared" si="1"/>
        <v>0</v>
      </c>
      <c r="D4" s="38" t="s">
        <v>6552</v>
      </c>
      <c r="E4" s="23">
        <v>3</v>
      </c>
      <c r="F4" s="23">
        <v>122602</v>
      </c>
      <c r="G4" s="38" t="s">
        <v>53</v>
      </c>
      <c r="H4" s="38" t="s">
        <v>3047</v>
      </c>
      <c r="I4" s="38" t="s">
        <v>6006</v>
      </c>
      <c r="J4" s="38" t="s">
        <v>3153</v>
      </c>
      <c r="K4" s="38"/>
      <c r="L4" s="38"/>
      <c r="M4" s="38"/>
      <c r="N4" s="39" t="s">
        <v>3139</v>
      </c>
      <c r="O4" s="38">
        <v>1</v>
      </c>
      <c r="P4" s="38"/>
      <c r="Q4" s="23" t="s">
        <v>3139</v>
      </c>
      <c r="R4" s="39">
        <v>0</v>
      </c>
      <c r="S4" s="38"/>
      <c r="T4" s="23" t="s">
        <v>3139</v>
      </c>
      <c r="U4" s="38" t="s">
        <v>6011</v>
      </c>
      <c r="V4" s="39">
        <v>84655775</v>
      </c>
      <c r="W4" s="23" t="s">
        <v>3139</v>
      </c>
      <c r="X4" s="38">
        <v>1</v>
      </c>
      <c r="Y4" s="38" t="s">
        <v>6010</v>
      </c>
      <c r="Z4" s="21">
        <v>96.500324000000006</v>
      </c>
      <c r="AA4" s="23" t="s">
        <v>3139</v>
      </c>
      <c r="AB4" s="39">
        <v>1</v>
      </c>
      <c r="AC4" s="39">
        <v>0</v>
      </c>
      <c r="AD4" s="23" t="s">
        <v>3139</v>
      </c>
      <c r="AE4" s="38" t="s">
        <v>5819</v>
      </c>
      <c r="AG4" s="23"/>
      <c r="AH4" s="23"/>
    </row>
    <row r="5" spans="1:34">
      <c r="A5" t="str">
        <f t="shared" si="2"/>
        <v>1226</v>
      </c>
      <c r="B5" t="str">
        <f t="shared" si="0"/>
        <v>OT</v>
      </c>
      <c r="C5">
        <f t="shared" si="1"/>
        <v>0</v>
      </c>
      <c r="D5" s="38" t="s">
        <v>6552</v>
      </c>
      <c r="E5" s="23">
        <v>4</v>
      </c>
      <c r="F5" s="23">
        <v>122603</v>
      </c>
      <c r="G5" s="38" t="s">
        <v>3154</v>
      </c>
      <c r="H5" s="38" t="s">
        <v>3155</v>
      </c>
      <c r="I5" s="38" t="s">
        <v>6006</v>
      </c>
      <c r="J5" s="38" t="s">
        <v>3156</v>
      </c>
      <c r="K5" s="38"/>
      <c r="L5" s="38"/>
      <c r="M5" s="38"/>
      <c r="N5" s="39" t="s">
        <v>3139</v>
      </c>
      <c r="O5" s="38">
        <v>1</v>
      </c>
      <c r="P5" s="38"/>
      <c r="Q5" s="23" t="s">
        <v>3139</v>
      </c>
      <c r="R5" s="39">
        <v>0</v>
      </c>
      <c r="S5" s="38"/>
      <c r="T5" s="23" t="s">
        <v>3139</v>
      </c>
      <c r="U5" s="38" t="s">
        <v>6012</v>
      </c>
      <c r="V5" s="39">
        <v>390140</v>
      </c>
      <c r="W5" s="23" t="s">
        <v>3139</v>
      </c>
      <c r="X5" s="38">
        <v>1</v>
      </c>
      <c r="Y5" s="38" t="s">
        <v>6010</v>
      </c>
      <c r="Z5" s="21">
        <v>0.425871</v>
      </c>
      <c r="AA5" s="23" t="s">
        <v>3139</v>
      </c>
      <c r="AB5" s="39">
        <v>1</v>
      </c>
      <c r="AC5" s="39">
        <v>0</v>
      </c>
      <c r="AD5" s="23" t="s">
        <v>3139</v>
      </c>
      <c r="AE5" s="38" t="s">
        <v>5819</v>
      </c>
      <c r="AG5" s="23"/>
      <c r="AH5" s="23"/>
    </row>
    <row r="6" spans="1:34">
      <c r="A6" t="str">
        <f t="shared" si="2"/>
        <v>1226</v>
      </c>
      <c r="B6" t="str">
        <f t="shared" si="0"/>
        <v>OT</v>
      </c>
      <c r="C6">
        <f t="shared" si="1"/>
        <v>0</v>
      </c>
      <c r="D6" s="38" t="s">
        <v>6552</v>
      </c>
      <c r="E6" s="23">
        <v>5</v>
      </c>
      <c r="F6" s="23">
        <v>122603</v>
      </c>
      <c r="G6" s="38" t="s">
        <v>3157</v>
      </c>
      <c r="H6" s="38" t="s">
        <v>3158</v>
      </c>
      <c r="I6" s="38" t="s">
        <v>6006</v>
      </c>
      <c r="J6" s="38" t="s">
        <v>3159</v>
      </c>
      <c r="K6" s="38"/>
      <c r="L6" s="38"/>
      <c r="M6" s="38"/>
      <c r="N6" s="39" t="s">
        <v>3139</v>
      </c>
      <c r="O6" s="38">
        <v>1</v>
      </c>
      <c r="P6" s="38"/>
      <c r="Q6" s="23" t="s">
        <v>3139</v>
      </c>
      <c r="R6" s="39">
        <v>1</v>
      </c>
      <c r="S6" s="38"/>
      <c r="T6" s="23" t="s">
        <v>3139</v>
      </c>
      <c r="U6" s="38" t="s">
        <v>6013</v>
      </c>
      <c r="V6" s="39">
        <v>737717</v>
      </c>
      <c r="W6" s="23" t="s">
        <v>3139</v>
      </c>
      <c r="X6" s="38">
        <v>1</v>
      </c>
      <c r="Y6" s="38" t="s">
        <v>6014</v>
      </c>
      <c r="Z6" s="21">
        <v>0.73771699999999996</v>
      </c>
      <c r="AA6" s="23" t="s">
        <v>3139</v>
      </c>
      <c r="AB6" s="39">
        <v>1</v>
      </c>
      <c r="AC6" s="39">
        <v>0</v>
      </c>
      <c r="AD6" s="23" t="s">
        <v>3139</v>
      </c>
      <c r="AE6" s="38" t="s">
        <v>5819</v>
      </c>
      <c r="AG6" s="23"/>
      <c r="AH6" s="23"/>
    </row>
    <row r="7" spans="1:34">
      <c r="A7" t="str">
        <f t="shared" si="2"/>
        <v>1218</v>
      </c>
      <c r="B7" t="str">
        <f t="shared" si="0"/>
        <v>OT</v>
      </c>
      <c r="C7">
        <f t="shared" si="1"/>
        <v>0</v>
      </c>
      <c r="D7" s="38" t="s">
        <v>6552</v>
      </c>
      <c r="E7" s="23">
        <v>6</v>
      </c>
      <c r="F7" s="23">
        <v>121803</v>
      </c>
      <c r="G7" s="38" t="s">
        <v>3145</v>
      </c>
      <c r="H7" s="38" t="s">
        <v>3146</v>
      </c>
      <c r="I7" s="38" t="s">
        <v>6006</v>
      </c>
      <c r="J7" s="38" t="s">
        <v>3147</v>
      </c>
      <c r="K7" s="38" t="s">
        <v>5817</v>
      </c>
      <c r="L7" s="38"/>
      <c r="M7" s="38"/>
      <c r="N7" s="39" t="s">
        <v>3139</v>
      </c>
      <c r="O7" s="38">
        <v>1</v>
      </c>
      <c r="P7" s="38"/>
      <c r="Q7" s="23" t="s">
        <v>3139</v>
      </c>
      <c r="R7" s="39">
        <v>1</v>
      </c>
      <c r="S7" s="38"/>
      <c r="T7" s="23" t="s">
        <v>3139</v>
      </c>
      <c r="U7" s="38" t="s">
        <v>6015</v>
      </c>
      <c r="V7" s="39">
        <v>180000000</v>
      </c>
      <c r="W7" s="23" t="s">
        <v>3139</v>
      </c>
      <c r="X7" s="38">
        <v>1</v>
      </c>
      <c r="Y7" s="38" t="s">
        <v>6016</v>
      </c>
      <c r="Z7" s="21">
        <v>358.87569999999999</v>
      </c>
      <c r="AA7" s="23" t="s">
        <v>3139</v>
      </c>
      <c r="AB7" s="39">
        <v>1</v>
      </c>
      <c r="AC7" s="39">
        <v>0</v>
      </c>
      <c r="AD7" s="23" t="s">
        <v>3139</v>
      </c>
      <c r="AE7" s="38" t="s">
        <v>5818</v>
      </c>
      <c r="AG7" s="23"/>
      <c r="AH7" s="23"/>
    </row>
    <row r="8" spans="1:34">
      <c r="A8" t="str">
        <f t="shared" si="2"/>
        <v>1218</v>
      </c>
      <c r="B8" t="str">
        <f t="shared" si="0"/>
        <v>OT</v>
      </c>
      <c r="C8">
        <f t="shared" si="1"/>
        <v>0</v>
      </c>
      <c r="D8" s="38" t="s">
        <v>6552</v>
      </c>
      <c r="E8" s="23">
        <v>7</v>
      </c>
      <c r="F8" s="23">
        <v>121803</v>
      </c>
      <c r="G8" s="38" t="s">
        <v>3148</v>
      </c>
      <c r="H8" s="38" t="s">
        <v>3149</v>
      </c>
      <c r="I8" s="38" t="s">
        <v>6006</v>
      </c>
      <c r="J8" s="38" t="s">
        <v>3150</v>
      </c>
      <c r="K8" s="38" t="s">
        <v>5817</v>
      </c>
      <c r="L8" s="38"/>
      <c r="M8" s="38"/>
      <c r="N8" s="39" t="s">
        <v>3139</v>
      </c>
      <c r="O8" s="38">
        <v>1</v>
      </c>
      <c r="P8" s="38"/>
      <c r="Q8" s="23" t="s">
        <v>3139</v>
      </c>
      <c r="R8" s="39">
        <v>1</v>
      </c>
      <c r="S8" s="38"/>
      <c r="T8" s="23" t="s">
        <v>3139</v>
      </c>
      <c r="U8" s="38" t="s">
        <v>6017</v>
      </c>
      <c r="V8" s="39">
        <v>50000000</v>
      </c>
      <c r="W8" s="23" t="s">
        <v>3139</v>
      </c>
      <c r="X8" s="38">
        <v>1</v>
      </c>
      <c r="Y8" s="38" t="s">
        <v>6016</v>
      </c>
      <c r="Z8" s="21">
        <v>116.958302</v>
      </c>
      <c r="AA8" s="23" t="s">
        <v>3139</v>
      </c>
      <c r="AB8" s="39">
        <v>1</v>
      </c>
      <c r="AC8" s="39">
        <v>0</v>
      </c>
      <c r="AD8" s="23" t="s">
        <v>3139</v>
      </c>
      <c r="AE8" s="38" t="s">
        <v>5818</v>
      </c>
      <c r="AG8" s="23"/>
      <c r="AH8" s="23"/>
    </row>
    <row r="9" spans="1:34">
      <c r="A9" t="str">
        <f t="shared" si="2"/>
        <v>1120</v>
      </c>
      <c r="B9" t="str">
        <f t="shared" si="0"/>
        <v>OT</v>
      </c>
      <c r="C9">
        <f t="shared" si="1"/>
        <v>67</v>
      </c>
      <c r="D9" s="38" t="s">
        <v>6552</v>
      </c>
      <c r="E9" s="23">
        <v>8</v>
      </c>
      <c r="F9" s="23">
        <v>112007</v>
      </c>
      <c r="G9" s="38" t="s">
        <v>867</v>
      </c>
      <c r="H9" s="38" t="s">
        <v>3041</v>
      </c>
      <c r="I9" s="38" t="s">
        <v>5969</v>
      </c>
      <c r="J9" s="38" t="s">
        <v>9181</v>
      </c>
      <c r="K9" s="38"/>
      <c r="L9" s="38" t="s">
        <v>6104</v>
      </c>
      <c r="M9" s="109">
        <v>44475</v>
      </c>
      <c r="N9" s="39">
        <v>475847778</v>
      </c>
      <c r="O9" s="38">
        <v>1</v>
      </c>
      <c r="P9" s="38" t="s">
        <v>5814</v>
      </c>
      <c r="Q9" s="23">
        <v>1.95</v>
      </c>
      <c r="R9" s="39">
        <v>0</v>
      </c>
      <c r="S9" s="38" t="s">
        <v>54</v>
      </c>
      <c r="T9" s="23">
        <v>90</v>
      </c>
      <c r="U9" s="38" t="s">
        <v>6104</v>
      </c>
      <c r="V9" s="39">
        <v>475847778</v>
      </c>
      <c r="W9" s="23">
        <v>1.95</v>
      </c>
      <c r="X9" s="38" t="s">
        <v>3139</v>
      </c>
      <c r="Y9" s="38" t="s">
        <v>6552</v>
      </c>
      <c r="Z9" s="21">
        <v>476.47445345</v>
      </c>
      <c r="AA9" s="23">
        <v>1.95</v>
      </c>
      <c r="AB9" s="39" t="s">
        <v>3139</v>
      </c>
      <c r="AC9" s="39">
        <v>626675.44999999995</v>
      </c>
      <c r="AD9" s="23" t="s">
        <v>3139</v>
      </c>
      <c r="AE9" s="38" t="s">
        <v>5815</v>
      </c>
      <c r="AG9" s="23"/>
      <c r="AH9" s="23"/>
    </row>
    <row r="10" spans="1:34">
      <c r="A10" t="str">
        <f t="shared" si="2"/>
        <v>1120</v>
      </c>
      <c r="B10" t="str">
        <f t="shared" si="0"/>
        <v>OT</v>
      </c>
      <c r="C10">
        <f t="shared" si="1"/>
        <v>82</v>
      </c>
      <c r="D10" s="38" t="s">
        <v>6552</v>
      </c>
      <c r="E10" s="23">
        <v>9</v>
      </c>
      <c r="F10" s="23">
        <v>112007</v>
      </c>
      <c r="G10" s="38" t="s">
        <v>3140</v>
      </c>
      <c r="H10" s="38" t="s">
        <v>3141</v>
      </c>
      <c r="I10" s="38" t="s">
        <v>5969</v>
      </c>
      <c r="J10" s="38" t="s">
        <v>9191</v>
      </c>
      <c r="K10" s="38"/>
      <c r="L10" s="38" t="s">
        <v>6078</v>
      </c>
      <c r="M10" s="109">
        <v>44490</v>
      </c>
      <c r="N10" s="39">
        <v>422906321.88</v>
      </c>
      <c r="O10" s="38">
        <v>1</v>
      </c>
      <c r="P10" s="38" t="s">
        <v>5814</v>
      </c>
      <c r="Q10" s="23">
        <v>2.5499999999999998</v>
      </c>
      <c r="R10" s="39">
        <v>0</v>
      </c>
      <c r="S10" s="38" t="s">
        <v>54</v>
      </c>
      <c r="T10" s="23">
        <v>90</v>
      </c>
      <c r="U10" s="38" t="s">
        <v>6078</v>
      </c>
      <c r="V10" s="39">
        <v>422906321.88</v>
      </c>
      <c r="W10" s="23">
        <v>2.5499999999999998</v>
      </c>
      <c r="X10" s="38" t="s">
        <v>3139</v>
      </c>
      <c r="Y10" s="38" t="s">
        <v>6552</v>
      </c>
      <c r="Z10" s="21">
        <v>423.17854901999999</v>
      </c>
      <c r="AA10" s="23">
        <v>2.5499999999999998</v>
      </c>
      <c r="AB10" s="39" t="s">
        <v>3139</v>
      </c>
      <c r="AC10" s="39">
        <v>272227.14</v>
      </c>
      <c r="AD10" s="23" t="s">
        <v>3139</v>
      </c>
      <c r="AE10" s="38" t="s">
        <v>5815</v>
      </c>
      <c r="AG10" s="23"/>
      <c r="AH10" s="23"/>
    </row>
    <row r="11" spans="1:34">
      <c r="A11" t="str">
        <f t="shared" si="2"/>
        <v>1120</v>
      </c>
      <c r="B11" t="str">
        <f t="shared" si="0"/>
        <v>OT</v>
      </c>
      <c r="C11">
        <f t="shared" si="1"/>
        <v>32</v>
      </c>
      <c r="D11" s="38" t="s">
        <v>6552</v>
      </c>
      <c r="E11" s="23">
        <v>10</v>
      </c>
      <c r="F11" s="23">
        <v>112007</v>
      </c>
      <c r="G11" s="38" t="s">
        <v>3140</v>
      </c>
      <c r="H11" s="38" t="s">
        <v>3141</v>
      </c>
      <c r="I11" s="38" t="s">
        <v>5969</v>
      </c>
      <c r="J11" s="38" t="s">
        <v>9192</v>
      </c>
      <c r="K11" s="38"/>
      <c r="L11" s="38" t="s">
        <v>6194</v>
      </c>
      <c r="M11" s="109">
        <v>44440</v>
      </c>
      <c r="N11" s="39">
        <v>225085761.30000001</v>
      </c>
      <c r="O11" s="38">
        <v>1</v>
      </c>
      <c r="P11" s="38" t="s">
        <v>5814</v>
      </c>
      <c r="Q11" s="23">
        <v>2.8</v>
      </c>
      <c r="R11" s="39">
        <v>0</v>
      </c>
      <c r="S11" s="38" t="s">
        <v>54</v>
      </c>
      <c r="T11" s="23">
        <v>90</v>
      </c>
      <c r="U11" s="38" t="s">
        <v>6194</v>
      </c>
      <c r="V11" s="39">
        <v>225085761.30000001</v>
      </c>
      <c r="W11" s="23">
        <v>2.8</v>
      </c>
      <c r="X11" s="38" t="s">
        <v>3139</v>
      </c>
      <c r="Y11" s="38" t="s">
        <v>6552</v>
      </c>
      <c r="Z11" s="21">
        <v>226.12950946000001</v>
      </c>
      <c r="AA11" s="23">
        <v>2.8</v>
      </c>
      <c r="AB11" s="39" t="s">
        <v>3139</v>
      </c>
      <c r="AC11" s="39">
        <v>1043748.16</v>
      </c>
      <c r="AD11" s="23" t="s">
        <v>3139</v>
      </c>
      <c r="AE11" s="38" t="s">
        <v>5815</v>
      </c>
      <c r="AG11" s="23"/>
      <c r="AH11" s="23"/>
    </row>
    <row r="12" spans="1:34">
      <c r="A12" t="str">
        <f t="shared" si="2"/>
        <v>1120</v>
      </c>
      <c r="B12" t="str">
        <f t="shared" si="0"/>
        <v>OT</v>
      </c>
      <c r="C12">
        <f t="shared" si="1"/>
        <v>32</v>
      </c>
      <c r="D12" s="38" t="s">
        <v>6552</v>
      </c>
      <c r="E12" s="23">
        <v>11</v>
      </c>
      <c r="F12" s="23">
        <v>112007</v>
      </c>
      <c r="G12" s="38" t="s">
        <v>3140</v>
      </c>
      <c r="H12" s="38" t="s">
        <v>3141</v>
      </c>
      <c r="I12" s="38" t="s">
        <v>5969</v>
      </c>
      <c r="J12" s="38" t="s">
        <v>9193</v>
      </c>
      <c r="K12" s="38"/>
      <c r="L12" s="38" t="s">
        <v>6194</v>
      </c>
      <c r="M12" s="109">
        <v>44440</v>
      </c>
      <c r="N12" s="39">
        <v>226332225.25999999</v>
      </c>
      <c r="O12" s="38">
        <v>1</v>
      </c>
      <c r="P12" s="38" t="s">
        <v>5814</v>
      </c>
      <c r="Q12" s="23">
        <v>2.8</v>
      </c>
      <c r="R12" s="39">
        <v>0</v>
      </c>
      <c r="S12" s="38" t="s">
        <v>54</v>
      </c>
      <c r="T12" s="23">
        <v>90</v>
      </c>
      <c r="U12" s="38" t="s">
        <v>6194</v>
      </c>
      <c r="V12" s="39">
        <v>226332225.25999999</v>
      </c>
      <c r="W12" s="23">
        <v>2.8</v>
      </c>
      <c r="X12" s="38" t="s">
        <v>3139</v>
      </c>
      <c r="Y12" s="38" t="s">
        <v>6552</v>
      </c>
      <c r="Z12" s="21">
        <v>227.38175342</v>
      </c>
      <c r="AA12" s="23">
        <v>2.8</v>
      </c>
      <c r="AB12" s="39" t="s">
        <v>3139</v>
      </c>
      <c r="AC12" s="39">
        <v>1049528.1599999999</v>
      </c>
      <c r="AD12" s="23" t="s">
        <v>3139</v>
      </c>
      <c r="AE12" s="38" t="s">
        <v>5815</v>
      </c>
      <c r="AG12" s="23"/>
      <c r="AH12" s="23"/>
    </row>
    <row r="13" spans="1:34">
      <c r="A13" t="str">
        <f t="shared" si="2"/>
        <v>1120</v>
      </c>
      <c r="B13" t="str">
        <f t="shared" si="0"/>
        <v>OT</v>
      </c>
      <c r="C13">
        <f t="shared" si="1"/>
        <v>89</v>
      </c>
      <c r="D13" s="38" t="s">
        <v>6552</v>
      </c>
      <c r="E13" s="23">
        <v>12</v>
      </c>
      <c r="F13" s="23">
        <v>112007</v>
      </c>
      <c r="G13" s="38" t="s">
        <v>3140</v>
      </c>
      <c r="H13" s="38" t="s">
        <v>3141</v>
      </c>
      <c r="I13" s="38" t="s">
        <v>5969</v>
      </c>
      <c r="J13" s="38" t="s">
        <v>9194</v>
      </c>
      <c r="K13" s="38"/>
      <c r="L13" s="38" t="s">
        <v>6109</v>
      </c>
      <c r="M13" s="109">
        <v>44497</v>
      </c>
      <c r="N13" s="39">
        <v>222576040</v>
      </c>
      <c r="O13" s="38">
        <v>1</v>
      </c>
      <c r="P13" s="38" t="s">
        <v>5814</v>
      </c>
      <c r="Q13" s="23">
        <v>2.5499999999999998</v>
      </c>
      <c r="R13" s="39">
        <v>0</v>
      </c>
      <c r="S13" s="38" t="s">
        <v>54</v>
      </c>
      <c r="T13" s="23">
        <v>90</v>
      </c>
      <c r="U13" s="38" t="s">
        <v>6109</v>
      </c>
      <c r="V13" s="39">
        <v>222576040</v>
      </c>
      <c r="W13" s="23">
        <v>2.5499999999999998</v>
      </c>
      <c r="X13" s="38" t="s">
        <v>3139</v>
      </c>
      <c r="Y13" s="38" t="s">
        <v>6552</v>
      </c>
      <c r="Z13" s="21">
        <v>222.60787144999998</v>
      </c>
      <c r="AA13" s="23">
        <v>2.5499999999999998</v>
      </c>
      <c r="AB13" s="39" t="s">
        <v>3139</v>
      </c>
      <c r="AC13" s="39">
        <v>31831.45</v>
      </c>
      <c r="AD13" s="23" t="s">
        <v>3139</v>
      </c>
      <c r="AE13" s="38" t="s">
        <v>5815</v>
      </c>
      <c r="AG13" s="23"/>
      <c r="AH13" s="23"/>
    </row>
    <row r="14" spans="1:34">
      <c r="A14" t="str">
        <f t="shared" si="2"/>
        <v>1120</v>
      </c>
      <c r="B14" t="str">
        <f t="shared" si="0"/>
        <v>OT</v>
      </c>
      <c r="C14">
        <f t="shared" si="1"/>
        <v>67</v>
      </c>
      <c r="D14" s="38" t="s">
        <v>6552</v>
      </c>
      <c r="E14" s="23">
        <v>13</v>
      </c>
      <c r="F14" s="23">
        <v>112007</v>
      </c>
      <c r="G14" s="38" t="s">
        <v>53</v>
      </c>
      <c r="H14" s="38" t="s">
        <v>3047</v>
      </c>
      <c r="I14" s="38" t="s">
        <v>5969</v>
      </c>
      <c r="J14" s="38" t="s">
        <v>9182</v>
      </c>
      <c r="K14" s="38"/>
      <c r="L14" s="38" t="s">
        <v>6104</v>
      </c>
      <c r="M14" s="109">
        <v>44475</v>
      </c>
      <c r="N14" s="39">
        <v>478346160</v>
      </c>
      <c r="O14" s="38">
        <v>1</v>
      </c>
      <c r="P14" s="38" t="s">
        <v>5814</v>
      </c>
      <c r="Q14" s="23">
        <v>2.5</v>
      </c>
      <c r="R14" s="39">
        <v>0</v>
      </c>
      <c r="S14" s="38" t="s">
        <v>54</v>
      </c>
      <c r="T14" s="23">
        <v>90</v>
      </c>
      <c r="U14" s="38" t="s">
        <v>6104</v>
      </c>
      <c r="V14" s="39">
        <v>478346160</v>
      </c>
      <c r="W14" s="23">
        <v>2.5</v>
      </c>
      <c r="X14" s="38" t="s">
        <v>3139</v>
      </c>
      <c r="Y14" s="38" t="s">
        <v>6552</v>
      </c>
      <c r="Z14" s="21">
        <v>479.15177820999997</v>
      </c>
      <c r="AA14" s="23">
        <v>2.5</v>
      </c>
      <c r="AB14" s="39" t="s">
        <v>3139</v>
      </c>
      <c r="AC14" s="39">
        <v>805618.21</v>
      </c>
      <c r="AD14" s="23" t="s">
        <v>3139</v>
      </c>
      <c r="AE14" s="38" t="s">
        <v>5815</v>
      </c>
      <c r="AG14" s="23"/>
      <c r="AH14" s="23"/>
    </row>
    <row r="15" spans="1:34">
      <c r="A15" t="str">
        <f t="shared" si="2"/>
        <v>1120</v>
      </c>
      <c r="B15" t="str">
        <f t="shared" si="0"/>
        <v>OT</v>
      </c>
      <c r="C15">
        <f t="shared" si="1"/>
        <v>24</v>
      </c>
      <c r="D15" s="38" t="s">
        <v>6552</v>
      </c>
      <c r="E15" s="23">
        <v>14</v>
      </c>
      <c r="F15" s="23">
        <v>112007</v>
      </c>
      <c r="G15" s="38" t="s">
        <v>53</v>
      </c>
      <c r="H15" s="38" t="s">
        <v>3047</v>
      </c>
      <c r="I15" s="38" t="s">
        <v>5969</v>
      </c>
      <c r="J15" s="38" t="s">
        <v>9183</v>
      </c>
      <c r="K15" s="38"/>
      <c r="L15" s="38" t="s">
        <v>5975</v>
      </c>
      <c r="M15" s="109">
        <v>44432</v>
      </c>
      <c r="N15" s="39">
        <v>242657997</v>
      </c>
      <c r="O15" s="38">
        <v>1</v>
      </c>
      <c r="P15" s="38" t="s">
        <v>5814</v>
      </c>
      <c r="Q15" s="23">
        <v>3</v>
      </c>
      <c r="R15" s="39">
        <v>0</v>
      </c>
      <c r="S15" s="38" t="s">
        <v>54</v>
      </c>
      <c r="T15" s="23">
        <v>90</v>
      </c>
      <c r="U15" s="38" t="s">
        <v>5975</v>
      </c>
      <c r="V15" s="39">
        <v>242657997</v>
      </c>
      <c r="W15" s="23">
        <v>3</v>
      </c>
      <c r="X15" s="38" t="s">
        <v>3139</v>
      </c>
      <c r="Y15" s="38" t="s">
        <v>6552</v>
      </c>
      <c r="Z15" s="21">
        <v>244.00594087000002</v>
      </c>
      <c r="AA15" s="23">
        <v>3</v>
      </c>
      <c r="AB15" s="39" t="s">
        <v>3139</v>
      </c>
      <c r="AC15" s="39">
        <v>1347943.87</v>
      </c>
      <c r="AD15" s="23" t="s">
        <v>3139</v>
      </c>
      <c r="AE15" s="38" t="s">
        <v>5815</v>
      </c>
      <c r="AG15" s="23"/>
      <c r="AH15" s="23"/>
    </row>
    <row r="16" spans="1:34">
      <c r="A16" t="str">
        <f t="shared" si="2"/>
        <v>1120</v>
      </c>
      <c r="B16" t="str">
        <f t="shared" si="0"/>
        <v>OT</v>
      </c>
      <c r="C16">
        <f t="shared" si="1"/>
        <v>24</v>
      </c>
      <c r="D16" s="38" t="s">
        <v>6552</v>
      </c>
      <c r="E16" s="23">
        <v>15</v>
      </c>
      <c r="F16" s="23">
        <v>112007</v>
      </c>
      <c r="G16" s="38" t="s">
        <v>53</v>
      </c>
      <c r="H16" s="38" t="s">
        <v>3047</v>
      </c>
      <c r="I16" s="38" t="s">
        <v>5969</v>
      </c>
      <c r="J16" s="38" t="s">
        <v>9184</v>
      </c>
      <c r="K16" s="38"/>
      <c r="L16" s="38" t="s">
        <v>5975</v>
      </c>
      <c r="M16" s="109">
        <v>44432</v>
      </c>
      <c r="N16" s="39">
        <v>242657997</v>
      </c>
      <c r="O16" s="38">
        <v>1</v>
      </c>
      <c r="P16" s="38" t="s">
        <v>5814</v>
      </c>
      <c r="Q16" s="23">
        <v>3</v>
      </c>
      <c r="R16" s="39">
        <v>0</v>
      </c>
      <c r="S16" s="38" t="s">
        <v>54</v>
      </c>
      <c r="T16" s="23">
        <v>90</v>
      </c>
      <c r="U16" s="38" t="s">
        <v>5975</v>
      </c>
      <c r="V16" s="39">
        <v>242657997</v>
      </c>
      <c r="W16" s="23">
        <v>3</v>
      </c>
      <c r="X16" s="38" t="s">
        <v>3139</v>
      </c>
      <c r="Y16" s="38" t="s">
        <v>6552</v>
      </c>
      <c r="Z16" s="21">
        <v>244.00594087000002</v>
      </c>
      <c r="AA16" s="23">
        <v>3</v>
      </c>
      <c r="AB16" s="39" t="s">
        <v>3139</v>
      </c>
      <c r="AC16" s="39">
        <v>1347943.87</v>
      </c>
      <c r="AD16" s="23" t="s">
        <v>3139</v>
      </c>
      <c r="AE16" s="38" t="s">
        <v>5815</v>
      </c>
      <c r="AG16" s="23"/>
      <c r="AH16" s="23"/>
    </row>
    <row r="17" spans="1:34">
      <c r="A17" t="str">
        <f t="shared" si="2"/>
        <v>1120</v>
      </c>
      <c r="B17" t="str">
        <f t="shared" si="0"/>
        <v>OT</v>
      </c>
      <c r="C17">
        <f t="shared" si="1"/>
        <v>32</v>
      </c>
      <c r="D17" s="38" t="s">
        <v>6552</v>
      </c>
      <c r="E17" s="23">
        <v>16</v>
      </c>
      <c r="F17" s="23">
        <v>112007</v>
      </c>
      <c r="G17" s="38" t="s">
        <v>53</v>
      </c>
      <c r="H17" s="38" t="s">
        <v>3047</v>
      </c>
      <c r="I17" s="38" t="s">
        <v>5969</v>
      </c>
      <c r="J17" s="38" t="s">
        <v>11006</v>
      </c>
      <c r="K17" s="38"/>
      <c r="L17" s="38" t="s">
        <v>6194</v>
      </c>
      <c r="M17" s="109">
        <v>44440</v>
      </c>
      <c r="N17" s="39">
        <v>366466600</v>
      </c>
      <c r="O17" s="38">
        <v>1</v>
      </c>
      <c r="P17" s="38" t="s">
        <v>5814</v>
      </c>
      <c r="Q17" s="23">
        <v>3</v>
      </c>
      <c r="R17" s="39">
        <v>0</v>
      </c>
      <c r="S17" s="38" t="s">
        <v>54</v>
      </c>
      <c r="T17" s="23">
        <v>90</v>
      </c>
      <c r="U17" s="38" t="s">
        <v>6194</v>
      </c>
      <c r="V17" s="39">
        <v>366466600</v>
      </c>
      <c r="W17" s="23">
        <v>3</v>
      </c>
      <c r="X17" s="38" t="s">
        <v>3139</v>
      </c>
      <c r="Y17" s="38" t="s">
        <v>6552</v>
      </c>
      <c r="Z17" s="21">
        <v>368.28584826999997</v>
      </c>
      <c r="AA17" s="23">
        <v>3</v>
      </c>
      <c r="AB17" s="39" t="s">
        <v>3139</v>
      </c>
      <c r="AC17" s="39">
        <v>1819248.27</v>
      </c>
      <c r="AD17" s="23" t="s">
        <v>3139</v>
      </c>
      <c r="AE17" s="38" t="s">
        <v>5815</v>
      </c>
      <c r="AG17" s="23"/>
      <c r="AH17" s="23"/>
    </row>
    <row r="18" spans="1:34">
      <c r="A18" t="str">
        <f t="shared" si="2"/>
        <v>1120</v>
      </c>
      <c r="B18" t="str">
        <f t="shared" si="0"/>
        <v>OT</v>
      </c>
      <c r="C18">
        <f t="shared" si="1"/>
        <v>60</v>
      </c>
      <c r="D18" s="38" t="s">
        <v>6552</v>
      </c>
      <c r="E18" s="23">
        <v>17</v>
      </c>
      <c r="F18" s="23">
        <v>112007</v>
      </c>
      <c r="G18" s="38" t="s">
        <v>5812</v>
      </c>
      <c r="H18" s="38" t="s">
        <v>5813</v>
      </c>
      <c r="I18" s="38" t="s">
        <v>5969</v>
      </c>
      <c r="J18" s="38" t="s">
        <v>11010</v>
      </c>
      <c r="K18" s="38"/>
      <c r="L18" s="38" t="s">
        <v>6100</v>
      </c>
      <c r="M18" s="109">
        <v>44468</v>
      </c>
      <c r="N18" s="39">
        <v>213378556</v>
      </c>
      <c r="O18" s="38">
        <v>1</v>
      </c>
      <c r="P18" s="38" t="s">
        <v>5814</v>
      </c>
      <c r="Q18" s="23">
        <v>2.5</v>
      </c>
      <c r="R18" s="39">
        <v>0</v>
      </c>
      <c r="S18" s="38" t="s">
        <v>54</v>
      </c>
      <c r="T18" s="23">
        <v>90</v>
      </c>
      <c r="U18" s="38" t="s">
        <v>6100</v>
      </c>
      <c r="V18" s="39">
        <v>213378556</v>
      </c>
      <c r="W18" s="23">
        <v>2.5</v>
      </c>
      <c r="X18" s="38" t="s">
        <v>3139</v>
      </c>
      <c r="Y18" s="38" t="s">
        <v>6552</v>
      </c>
      <c r="Z18" s="21">
        <v>213.84285209999999</v>
      </c>
      <c r="AA18" s="23">
        <v>2.5</v>
      </c>
      <c r="AB18" s="39" t="s">
        <v>3139</v>
      </c>
      <c r="AC18" s="39">
        <v>464296.1</v>
      </c>
      <c r="AD18" s="23" t="s">
        <v>3139</v>
      </c>
      <c r="AE18" s="38" t="s">
        <v>5815</v>
      </c>
    </row>
    <row r="19" spans="1:34">
      <c r="A19" t="str">
        <f t="shared" si="2"/>
        <v>1120</v>
      </c>
      <c r="B19" t="str">
        <f t="shared" si="0"/>
        <v>OT</v>
      </c>
      <c r="C19">
        <f t="shared" si="1"/>
        <v>58</v>
      </c>
      <c r="D19" s="38" t="s">
        <v>6552</v>
      </c>
      <c r="E19" s="23">
        <v>18</v>
      </c>
      <c r="F19" s="23">
        <v>112007</v>
      </c>
      <c r="G19" s="38" t="s">
        <v>3174</v>
      </c>
      <c r="H19" s="38" t="s">
        <v>9185</v>
      </c>
      <c r="I19" s="38" t="s">
        <v>5969</v>
      </c>
      <c r="J19" s="38" t="s">
        <v>11008</v>
      </c>
      <c r="K19" s="38"/>
      <c r="L19" s="38" t="s">
        <v>6124</v>
      </c>
      <c r="M19" s="109">
        <v>44466</v>
      </c>
      <c r="N19" s="39">
        <v>329023124</v>
      </c>
      <c r="O19" s="38">
        <v>1</v>
      </c>
      <c r="P19" s="38" t="s">
        <v>5814</v>
      </c>
      <c r="Q19" s="23">
        <v>2.6</v>
      </c>
      <c r="R19" s="39">
        <v>0</v>
      </c>
      <c r="S19" s="38" t="s">
        <v>54</v>
      </c>
      <c r="T19" s="23">
        <v>93</v>
      </c>
      <c r="U19" s="38" t="s">
        <v>6124</v>
      </c>
      <c r="V19" s="39">
        <v>329023124</v>
      </c>
      <c r="W19" s="23">
        <v>2.6</v>
      </c>
      <c r="X19" s="38" t="s">
        <v>3139</v>
      </c>
      <c r="Y19" s="38" t="s">
        <v>6552</v>
      </c>
      <c r="Z19" s="21">
        <v>329.88694661</v>
      </c>
      <c r="AA19" s="23">
        <v>2.6</v>
      </c>
      <c r="AB19" s="39" t="s">
        <v>3139</v>
      </c>
      <c r="AC19" s="39">
        <v>863822.61</v>
      </c>
      <c r="AD19" s="23" t="s">
        <v>3139</v>
      </c>
      <c r="AE19" s="38" t="s">
        <v>5815</v>
      </c>
    </row>
    <row r="20" spans="1:34">
      <c r="A20" t="str">
        <f t="shared" si="2"/>
        <v>1120</v>
      </c>
      <c r="B20" t="str">
        <f t="shared" si="0"/>
        <v>OT</v>
      </c>
      <c r="C20">
        <f t="shared" si="1"/>
        <v>80</v>
      </c>
      <c r="D20" s="38" t="s">
        <v>6552</v>
      </c>
      <c r="E20" s="23">
        <v>19</v>
      </c>
      <c r="F20" s="23">
        <v>112007</v>
      </c>
      <c r="G20" s="38" t="s">
        <v>3174</v>
      </c>
      <c r="H20" s="38" t="s">
        <v>9185</v>
      </c>
      <c r="I20" s="38" t="s">
        <v>5969</v>
      </c>
      <c r="J20" s="38" t="s">
        <v>11666</v>
      </c>
      <c r="K20" s="38"/>
      <c r="L20" s="38" t="s">
        <v>6076</v>
      </c>
      <c r="M20" s="109">
        <v>44488</v>
      </c>
      <c r="N20" s="39">
        <v>166128079</v>
      </c>
      <c r="O20" s="38">
        <v>1</v>
      </c>
      <c r="P20" s="38" t="s">
        <v>5814</v>
      </c>
      <c r="Q20" s="23">
        <v>2.6</v>
      </c>
      <c r="R20" s="39">
        <v>0</v>
      </c>
      <c r="S20" s="38" t="s">
        <v>54</v>
      </c>
      <c r="T20" s="23">
        <v>90</v>
      </c>
      <c r="U20" s="38" t="s">
        <v>6076</v>
      </c>
      <c r="V20" s="39">
        <v>166128079</v>
      </c>
      <c r="W20" s="23">
        <v>2.6</v>
      </c>
      <c r="X20" s="38" t="s">
        <v>3139</v>
      </c>
      <c r="Y20" s="38" t="s">
        <v>6552</v>
      </c>
      <c r="Z20" s="21">
        <v>166.26132147000001</v>
      </c>
      <c r="AA20" s="23">
        <v>2.6</v>
      </c>
      <c r="AB20" s="39" t="s">
        <v>3139</v>
      </c>
      <c r="AC20" s="39">
        <v>133242.47</v>
      </c>
      <c r="AD20" s="23" t="s">
        <v>3139</v>
      </c>
      <c r="AE20" s="38" t="s">
        <v>5815</v>
      </c>
    </row>
    <row r="21" spans="1:34">
      <c r="A21" t="str">
        <f t="shared" si="2"/>
        <v>1120</v>
      </c>
      <c r="B21" t="str">
        <f t="shared" si="0"/>
        <v>OT</v>
      </c>
      <c r="C21">
        <f t="shared" si="1"/>
        <v>80</v>
      </c>
      <c r="D21" s="38" t="s">
        <v>6552</v>
      </c>
      <c r="E21" s="23">
        <v>20</v>
      </c>
      <c r="F21" s="23">
        <v>112007</v>
      </c>
      <c r="G21" s="38" t="s">
        <v>3174</v>
      </c>
      <c r="H21" s="38" t="s">
        <v>9185</v>
      </c>
      <c r="I21" s="38" t="s">
        <v>5969</v>
      </c>
      <c r="J21" s="38" t="s">
        <v>11667</v>
      </c>
      <c r="K21" s="38"/>
      <c r="L21" s="38" t="s">
        <v>6076</v>
      </c>
      <c r="M21" s="109">
        <v>44488</v>
      </c>
      <c r="N21" s="39">
        <v>99020339</v>
      </c>
      <c r="O21" s="38">
        <v>1</v>
      </c>
      <c r="P21" s="38" t="s">
        <v>5814</v>
      </c>
      <c r="Q21" s="23">
        <v>2.6</v>
      </c>
      <c r="R21" s="39">
        <v>0</v>
      </c>
      <c r="S21" s="38" t="s">
        <v>54</v>
      </c>
      <c r="T21" s="23">
        <v>90</v>
      </c>
      <c r="U21" s="38" t="s">
        <v>6076</v>
      </c>
      <c r="V21" s="39">
        <v>99020339</v>
      </c>
      <c r="W21" s="23">
        <v>2.6</v>
      </c>
      <c r="X21" s="38" t="s">
        <v>3139</v>
      </c>
      <c r="Y21" s="38" t="s">
        <v>6552</v>
      </c>
      <c r="Z21" s="21">
        <v>99.099758230000006</v>
      </c>
      <c r="AA21" s="23">
        <v>2.6</v>
      </c>
      <c r="AB21" s="39" t="s">
        <v>3139</v>
      </c>
      <c r="AC21" s="39">
        <v>79419.23</v>
      </c>
      <c r="AD21" s="23" t="s">
        <v>3139</v>
      </c>
      <c r="AE21" s="38" t="s">
        <v>5815</v>
      </c>
    </row>
    <row r="22" spans="1:34">
      <c r="A22" t="str">
        <f t="shared" si="2"/>
        <v>1120</v>
      </c>
      <c r="B22" t="str">
        <f t="shared" si="0"/>
        <v>OT</v>
      </c>
      <c r="C22">
        <f t="shared" si="1"/>
        <v>89</v>
      </c>
      <c r="D22" s="38" t="s">
        <v>6552</v>
      </c>
      <c r="E22" s="23">
        <v>21</v>
      </c>
      <c r="F22" s="23">
        <v>112007</v>
      </c>
      <c r="G22" s="38" t="s">
        <v>3174</v>
      </c>
      <c r="H22" s="38" t="s">
        <v>9185</v>
      </c>
      <c r="I22" s="38" t="s">
        <v>5969</v>
      </c>
      <c r="J22" s="38" t="s">
        <v>11668</v>
      </c>
      <c r="K22" s="38"/>
      <c r="L22" s="38" t="s">
        <v>6080</v>
      </c>
      <c r="M22" s="109">
        <v>44497</v>
      </c>
      <c r="N22" s="39">
        <v>121185969</v>
      </c>
      <c r="O22" s="38">
        <v>1</v>
      </c>
      <c r="P22" s="38" t="s">
        <v>5814</v>
      </c>
      <c r="Q22" s="23">
        <v>2.6</v>
      </c>
      <c r="R22" s="39">
        <v>0</v>
      </c>
      <c r="S22" s="38" t="s">
        <v>54</v>
      </c>
      <c r="T22" s="23">
        <v>91</v>
      </c>
      <c r="U22" s="38" t="s">
        <v>6080</v>
      </c>
      <c r="V22" s="39">
        <v>121185969</v>
      </c>
      <c r="W22" s="23">
        <v>2.6</v>
      </c>
      <c r="X22" s="38" t="s">
        <v>3139</v>
      </c>
      <c r="Y22" s="38" t="s">
        <v>6552</v>
      </c>
      <c r="Z22" s="21">
        <v>121.21246386</v>
      </c>
      <c r="AA22" s="23">
        <v>2.6</v>
      </c>
      <c r="AB22" s="39" t="s">
        <v>3139</v>
      </c>
      <c r="AC22" s="39">
        <v>26494.86</v>
      </c>
      <c r="AD22" s="23" t="s">
        <v>3139</v>
      </c>
      <c r="AE22" s="38" t="s">
        <v>5815</v>
      </c>
    </row>
    <row r="23" spans="1:34">
      <c r="A23" t="str">
        <f t="shared" si="2"/>
        <v>1120</v>
      </c>
      <c r="B23" t="str">
        <f t="shared" si="0"/>
        <v>OT</v>
      </c>
      <c r="C23">
        <f t="shared" si="1"/>
        <v>60</v>
      </c>
      <c r="D23" s="38" t="s">
        <v>6552</v>
      </c>
      <c r="E23" s="23">
        <v>22</v>
      </c>
      <c r="F23" s="23">
        <v>112007</v>
      </c>
      <c r="G23" s="38" t="s">
        <v>3174</v>
      </c>
      <c r="H23" s="38" t="s">
        <v>9185</v>
      </c>
      <c r="I23" s="38" t="s">
        <v>5969</v>
      </c>
      <c r="J23" s="38" t="s">
        <v>11009</v>
      </c>
      <c r="K23" s="38"/>
      <c r="L23" s="38" t="s">
        <v>6100</v>
      </c>
      <c r="M23" s="109">
        <v>44468</v>
      </c>
      <c r="N23" s="39">
        <v>227177140</v>
      </c>
      <c r="O23" s="38">
        <v>1</v>
      </c>
      <c r="P23" s="38" t="s">
        <v>5814</v>
      </c>
      <c r="Q23" s="23">
        <v>2.6</v>
      </c>
      <c r="R23" s="39">
        <v>0</v>
      </c>
      <c r="S23" s="38" t="s">
        <v>54</v>
      </c>
      <c r="T23" s="23">
        <v>90</v>
      </c>
      <c r="U23" s="38" t="s">
        <v>6100</v>
      </c>
      <c r="V23" s="39">
        <v>227177140</v>
      </c>
      <c r="W23" s="23">
        <v>2.6</v>
      </c>
      <c r="X23" s="38" t="s">
        <v>3139</v>
      </c>
      <c r="Y23" s="38" t="s">
        <v>6552</v>
      </c>
      <c r="Z23" s="21">
        <v>227.6910039</v>
      </c>
      <c r="AA23" s="23">
        <v>2.6</v>
      </c>
      <c r="AB23" s="39" t="s">
        <v>3139</v>
      </c>
      <c r="AC23" s="39">
        <v>513863.9</v>
      </c>
      <c r="AD23" s="23" t="s">
        <v>3139</v>
      </c>
      <c r="AE23" s="38" t="s">
        <v>5815</v>
      </c>
    </row>
    <row r="24" spans="1:34">
      <c r="A24" t="str">
        <f t="shared" si="2"/>
        <v>1120</v>
      </c>
      <c r="B24" t="str">
        <f t="shared" si="0"/>
        <v>OT</v>
      </c>
      <c r="C24">
        <f t="shared" si="1"/>
        <v>11</v>
      </c>
      <c r="D24" s="38" t="s">
        <v>6552</v>
      </c>
      <c r="E24" s="23">
        <v>23</v>
      </c>
      <c r="F24" s="23">
        <v>112007</v>
      </c>
      <c r="G24" s="38" t="s">
        <v>3169</v>
      </c>
      <c r="H24" s="38" t="s">
        <v>5816</v>
      </c>
      <c r="I24" s="38" t="s">
        <v>5969</v>
      </c>
      <c r="J24" s="38" t="s">
        <v>9186</v>
      </c>
      <c r="K24" s="38"/>
      <c r="L24" s="38" t="s">
        <v>6088</v>
      </c>
      <c r="M24" s="109">
        <v>44419</v>
      </c>
      <c r="N24" s="43">
        <v>270467713</v>
      </c>
      <c r="O24" s="38">
        <v>1</v>
      </c>
      <c r="P24" s="38" t="s">
        <v>5814</v>
      </c>
      <c r="Q24" s="23">
        <v>2.8</v>
      </c>
      <c r="R24" s="39">
        <v>0</v>
      </c>
      <c r="S24" s="38" t="s">
        <v>54</v>
      </c>
      <c r="T24" s="38">
        <v>91</v>
      </c>
      <c r="U24" s="38" t="s">
        <v>6088</v>
      </c>
      <c r="V24" s="39">
        <v>270467713</v>
      </c>
      <c r="W24" s="38">
        <v>2.8</v>
      </c>
      <c r="X24" s="23" t="s">
        <v>3139</v>
      </c>
      <c r="Y24" s="38" t="s">
        <v>6552</v>
      </c>
      <c r="Z24" s="21">
        <v>272.16930206000001</v>
      </c>
      <c r="AA24" s="38">
        <v>2.8</v>
      </c>
      <c r="AB24" s="39" t="s">
        <v>3139</v>
      </c>
      <c r="AC24" s="39">
        <v>1701589.06</v>
      </c>
      <c r="AD24" s="23" t="s">
        <v>3139</v>
      </c>
      <c r="AE24" s="38" t="s">
        <v>5815</v>
      </c>
    </row>
    <row r="25" spans="1:34">
      <c r="A25" t="str">
        <f t="shared" si="2"/>
        <v>1120</v>
      </c>
      <c r="B25" t="str">
        <f t="shared" si="0"/>
        <v>OT</v>
      </c>
      <c r="C25">
        <f t="shared" si="1"/>
        <v>88</v>
      </c>
      <c r="D25" s="38" t="s">
        <v>6552</v>
      </c>
      <c r="E25" s="23">
        <v>24</v>
      </c>
      <c r="F25" s="23">
        <v>112007</v>
      </c>
      <c r="G25" s="38" t="s">
        <v>3169</v>
      </c>
      <c r="H25" s="38" t="s">
        <v>5816</v>
      </c>
      <c r="I25" s="38" t="s">
        <v>5969</v>
      </c>
      <c r="J25" s="38" t="s">
        <v>9187</v>
      </c>
      <c r="K25" s="38"/>
      <c r="L25" s="38" t="s">
        <v>5981</v>
      </c>
      <c r="M25" s="109">
        <v>44496</v>
      </c>
      <c r="N25" s="43">
        <v>202601096</v>
      </c>
      <c r="O25" s="38">
        <v>1</v>
      </c>
      <c r="P25" s="38" t="s">
        <v>5814</v>
      </c>
      <c r="Q25" s="23">
        <v>2.8</v>
      </c>
      <c r="R25" s="39">
        <v>0</v>
      </c>
      <c r="S25" s="38" t="s">
        <v>54</v>
      </c>
      <c r="T25" s="38">
        <v>91</v>
      </c>
      <c r="U25" s="38" t="s">
        <v>5981</v>
      </c>
      <c r="V25" s="39">
        <v>202601096</v>
      </c>
      <c r="W25" s="38">
        <v>2.8</v>
      </c>
      <c r="X25" s="23" t="s">
        <v>3139</v>
      </c>
      <c r="Y25" s="38" t="s">
        <v>6552</v>
      </c>
      <c r="Z25" s="21">
        <v>202.66463824000002</v>
      </c>
      <c r="AA25" s="38">
        <v>2.8</v>
      </c>
      <c r="AB25" s="39" t="s">
        <v>3139</v>
      </c>
      <c r="AC25" s="39">
        <v>63542.239999999998</v>
      </c>
      <c r="AD25" s="23" t="s">
        <v>3139</v>
      </c>
      <c r="AE25" s="38" t="s">
        <v>5815</v>
      </c>
    </row>
    <row r="26" spans="1:34">
      <c r="A26" t="str">
        <f t="shared" si="2"/>
        <v>1120</v>
      </c>
      <c r="B26" t="str">
        <f t="shared" si="0"/>
        <v>OT</v>
      </c>
      <c r="C26">
        <f t="shared" si="1"/>
        <v>37</v>
      </c>
      <c r="D26" s="38" t="s">
        <v>6552</v>
      </c>
      <c r="E26" s="23">
        <v>25</v>
      </c>
      <c r="F26" s="23">
        <v>112007</v>
      </c>
      <c r="G26" s="38" t="s">
        <v>3169</v>
      </c>
      <c r="H26" s="38" t="s">
        <v>5816</v>
      </c>
      <c r="I26" s="38" t="s">
        <v>5969</v>
      </c>
      <c r="J26" s="38" t="s">
        <v>9188</v>
      </c>
      <c r="K26" s="38"/>
      <c r="L26" s="38" t="s">
        <v>6066</v>
      </c>
      <c r="M26" s="109">
        <v>44445</v>
      </c>
      <c r="N26" s="43">
        <v>159157892</v>
      </c>
      <c r="O26" s="38">
        <v>1</v>
      </c>
      <c r="P26" s="38" t="s">
        <v>5814</v>
      </c>
      <c r="Q26" s="23">
        <v>2.8</v>
      </c>
      <c r="R26" s="39">
        <v>0</v>
      </c>
      <c r="S26" s="38" t="s">
        <v>54</v>
      </c>
      <c r="T26" s="38">
        <v>92</v>
      </c>
      <c r="U26" s="38" t="s">
        <v>6066</v>
      </c>
      <c r="V26" s="39">
        <v>159157892</v>
      </c>
      <c r="W26" s="38">
        <v>2.8</v>
      </c>
      <c r="X26" s="23" t="s">
        <v>3139</v>
      </c>
      <c r="Y26" s="38" t="s">
        <v>6552</v>
      </c>
      <c r="Z26" s="21">
        <v>159.85798384999998</v>
      </c>
      <c r="AA26" s="38">
        <v>2.8</v>
      </c>
      <c r="AB26" s="39" t="s">
        <v>3139</v>
      </c>
      <c r="AC26" s="39">
        <v>700091.85</v>
      </c>
      <c r="AD26" s="23" t="s">
        <v>3139</v>
      </c>
      <c r="AE26" s="38" t="s">
        <v>5815</v>
      </c>
    </row>
    <row r="27" spans="1:34">
      <c r="A27" t="str">
        <f t="shared" si="2"/>
        <v>1120</v>
      </c>
      <c r="B27" t="str">
        <f t="shared" si="0"/>
        <v>OT</v>
      </c>
      <c r="C27">
        <f t="shared" si="1"/>
        <v>44</v>
      </c>
      <c r="D27" s="38" t="s">
        <v>6552</v>
      </c>
      <c r="E27" s="23">
        <v>26</v>
      </c>
      <c r="F27" s="23">
        <v>112007</v>
      </c>
      <c r="G27" s="38" t="s">
        <v>3169</v>
      </c>
      <c r="H27" s="38" t="s">
        <v>5816</v>
      </c>
      <c r="I27" s="38" t="s">
        <v>5969</v>
      </c>
      <c r="J27" s="38" t="s">
        <v>9189</v>
      </c>
      <c r="K27" s="38"/>
      <c r="L27" s="38" t="s">
        <v>6416</v>
      </c>
      <c r="M27" s="109">
        <v>44452</v>
      </c>
      <c r="N27" s="43">
        <v>389285797</v>
      </c>
      <c r="O27" s="38">
        <v>1</v>
      </c>
      <c r="P27" s="38" t="s">
        <v>5814</v>
      </c>
      <c r="Q27" s="38">
        <v>2.8</v>
      </c>
      <c r="R27" s="39">
        <v>0</v>
      </c>
      <c r="S27" s="38" t="s">
        <v>54</v>
      </c>
      <c r="T27" s="38">
        <v>93</v>
      </c>
      <c r="U27" s="38" t="s">
        <v>6416</v>
      </c>
      <c r="V27" s="39">
        <v>389285797</v>
      </c>
      <c r="W27" s="38">
        <v>2.8</v>
      </c>
      <c r="X27" s="23" t="s">
        <v>3139</v>
      </c>
      <c r="Y27" s="38" t="s">
        <v>6552</v>
      </c>
      <c r="Z27" s="21">
        <v>390.81398066000003</v>
      </c>
      <c r="AA27" s="38">
        <v>2.8</v>
      </c>
      <c r="AB27" s="39" t="s">
        <v>3139</v>
      </c>
      <c r="AC27" s="39">
        <v>1528183.66</v>
      </c>
      <c r="AD27" s="23" t="s">
        <v>3139</v>
      </c>
      <c r="AE27" s="38" t="s">
        <v>5815</v>
      </c>
    </row>
    <row r="28" spans="1:34">
      <c r="A28" t="str">
        <f t="shared" si="2"/>
        <v>1120</v>
      </c>
      <c r="B28" t="str">
        <f t="shared" si="0"/>
        <v>OT</v>
      </c>
      <c r="C28">
        <f t="shared" si="1"/>
        <v>23</v>
      </c>
      <c r="D28" s="38" t="s">
        <v>6552</v>
      </c>
      <c r="E28" s="23">
        <v>27</v>
      </c>
      <c r="F28" s="23">
        <v>112007</v>
      </c>
      <c r="G28" s="38" t="s">
        <v>3169</v>
      </c>
      <c r="H28" s="38" t="s">
        <v>5816</v>
      </c>
      <c r="I28" s="38" t="s">
        <v>5969</v>
      </c>
      <c r="J28" s="38" t="s">
        <v>9190</v>
      </c>
      <c r="K28" s="38"/>
      <c r="L28" s="38" t="s">
        <v>6796</v>
      </c>
      <c r="M28" s="109">
        <v>44431</v>
      </c>
      <c r="N28" s="43">
        <v>262526235</v>
      </c>
      <c r="O28" s="38">
        <v>1</v>
      </c>
      <c r="P28" s="38" t="s">
        <v>5814</v>
      </c>
      <c r="Q28" s="38">
        <v>2.8</v>
      </c>
      <c r="R28" s="39">
        <v>0</v>
      </c>
      <c r="S28" s="38" t="s">
        <v>54</v>
      </c>
      <c r="T28" s="38">
        <v>93</v>
      </c>
      <c r="U28" s="38" t="s">
        <v>6796</v>
      </c>
      <c r="V28" s="39">
        <v>262526235</v>
      </c>
      <c r="W28" s="38">
        <v>2.8</v>
      </c>
      <c r="X28" s="23" t="s">
        <v>3139</v>
      </c>
      <c r="Y28" s="38" t="s">
        <v>6552</v>
      </c>
      <c r="Z28" s="21">
        <v>263.97017212000003</v>
      </c>
      <c r="AA28" s="38">
        <v>2.8</v>
      </c>
      <c r="AB28" s="39" t="s">
        <v>3139</v>
      </c>
      <c r="AC28" s="39">
        <v>1443937.12</v>
      </c>
      <c r="AD28" s="23" t="s">
        <v>3139</v>
      </c>
      <c r="AE28" s="38" t="s">
        <v>5815</v>
      </c>
    </row>
    <row r="29" spans="1:34">
      <c r="A29" t="str">
        <f t="shared" si="2"/>
        <v>1120</v>
      </c>
      <c r="B29" t="str">
        <f t="shared" si="0"/>
        <v>OT</v>
      </c>
      <c r="C29">
        <f t="shared" si="1"/>
        <v>61</v>
      </c>
      <c r="D29" s="38" t="s">
        <v>6552</v>
      </c>
      <c r="E29" s="23">
        <v>28</v>
      </c>
      <c r="F29" s="23">
        <v>112007</v>
      </c>
      <c r="G29" s="38" t="s">
        <v>870</v>
      </c>
      <c r="H29" s="38" t="s">
        <v>3044</v>
      </c>
      <c r="I29" s="38" t="s">
        <v>5969</v>
      </c>
      <c r="J29" s="38" t="s">
        <v>11669</v>
      </c>
      <c r="K29" s="38"/>
      <c r="L29" s="38" t="s">
        <v>6203</v>
      </c>
      <c r="M29" s="109">
        <v>44469</v>
      </c>
      <c r="N29" s="43">
        <v>205030710</v>
      </c>
      <c r="O29" s="38">
        <v>1</v>
      </c>
      <c r="P29" s="38" t="s">
        <v>5814</v>
      </c>
      <c r="Q29" s="38">
        <v>3.55</v>
      </c>
      <c r="R29" s="39">
        <v>0</v>
      </c>
      <c r="S29" s="38" t="s">
        <v>54</v>
      </c>
      <c r="T29" s="38">
        <v>90</v>
      </c>
      <c r="U29" s="38" t="s">
        <v>6203</v>
      </c>
      <c r="V29" s="39">
        <v>205030710</v>
      </c>
      <c r="W29" s="38">
        <v>3.55</v>
      </c>
      <c r="X29" s="23" t="s">
        <v>3139</v>
      </c>
      <c r="Y29" s="38" t="s">
        <v>6552</v>
      </c>
      <c r="Z29" s="21">
        <v>205.64089313999997</v>
      </c>
      <c r="AA29" s="38">
        <v>3.55</v>
      </c>
      <c r="AB29" s="39" t="s">
        <v>3139</v>
      </c>
      <c r="AC29" s="39">
        <v>610183.14</v>
      </c>
      <c r="AD29" s="23" t="s">
        <v>3139</v>
      </c>
      <c r="AE29" s="38" t="s">
        <v>5815</v>
      </c>
    </row>
    <row r="30" spans="1:34">
      <c r="A30" t="str">
        <f t="shared" si="2"/>
        <v>1120</v>
      </c>
      <c r="B30" t="str">
        <f t="shared" si="0"/>
        <v>OT</v>
      </c>
      <c r="C30">
        <f t="shared" si="1"/>
        <v>19</v>
      </c>
      <c r="D30" s="38" t="s">
        <v>6552</v>
      </c>
      <c r="E30" s="23">
        <v>29</v>
      </c>
      <c r="F30" s="23">
        <v>112007</v>
      </c>
      <c r="G30" s="38" t="s">
        <v>3211</v>
      </c>
      <c r="H30" s="38" t="s">
        <v>3199</v>
      </c>
      <c r="I30" s="38" t="s">
        <v>5969</v>
      </c>
      <c r="J30" s="38" t="s">
        <v>9195</v>
      </c>
      <c r="K30" s="38"/>
      <c r="L30" s="38" t="s">
        <v>6093</v>
      </c>
      <c r="M30" s="109">
        <v>44427</v>
      </c>
      <c r="N30" s="43">
        <v>262567530.53999999</v>
      </c>
      <c r="O30" s="38">
        <v>1</v>
      </c>
      <c r="P30" s="38" t="s">
        <v>5814</v>
      </c>
      <c r="Q30" s="38">
        <v>2.8</v>
      </c>
      <c r="R30" s="39">
        <v>0</v>
      </c>
      <c r="S30" s="38" t="s">
        <v>54</v>
      </c>
      <c r="T30" s="38">
        <v>90</v>
      </c>
      <c r="U30" s="38" t="s">
        <v>6093</v>
      </c>
      <c r="V30" s="39">
        <v>262567530.53999999</v>
      </c>
      <c r="W30" s="38">
        <v>2.8</v>
      </c>
      <c r="X30" s="23" t="s">
        <v>3139</v>
      </c>
      <c r="Y30" s="38" t="s">
        <v>6552</v>
      </c>
      <c r="Z30" s="21">
        <v>264.03341412999998</v>
      </c>
      <c r="AA30" s="38">
        <v>2.8</v>
      </c>
      <c r="AB30" s="39" t="s">
        <v>3139</v>
      </c>
      <c r="AC30" s="39">
        <v>1465883.59</v>
      </c>
      <c r="AD30" s="23" t="s">
        <v>3139</v>
      </c>
      <c r="AE30" s="38" t="s">
        <v>5815</v>
      </c>
    </row>
    <row r="31" spans="1:34">
      <c r="A31" t="str">
        <f t="shared" si="2"/>
        <v>1120</v>
      </c>
      <c r="B31" t="str">
        <f t="shared" si="0"/>
        <v>OT</v>
      </c>
      <c r="C31">
        <f t="shared" si="1"/>
        <v>10</v>
      </c>
      <c r="D31" s="38" t="s">
        <v>6552</v>
      </c>
      <c r="E31" s="23">
        <v>30</v>
      </c>
      <c r="F31" s="23">
        <v>112007</v>
      </c>
      <c r="G31" s="38" t="s">
        <v>3211</v>
      </c>
      <c r="H31" s="38" t="s">
        <v>3199</v>
      </c>
      <c r="I31" s="38" t="s">
        <v>5969</v>
      </c>
      <c r="J31" s="38" t="s">
        <v>9196</v>
      </c>
      <c r="K31" s="38"/>
      <c r="L31" s="38" t="s">
        <v>6088</v>
      </c>
      <c r="M31" s="109">
        <v>44418</v>
      </c>
      <c r="N31" s="39">
        <v>172170609.31999999</v>
      </c>
      <c r="O31" s="38">
        <v>1</v>
      </c>
      <c r="P31" s="38" t="s">
        <v>5814</v>
      </c>
      <c r="Q31" s="23">
        <v>2.8</v>
      </c>
      <c r="R31" s="43">
        <v>0</v>
      </c>
      <c r="S31" s="38" t="s">
        <v>54</v>
      </c>
      <c r="T31" s="23">
        <v>90</v>
      </c>
      <c r="U31" s="38" t="s">
        <v>6088</v>
      </c>
      <c r="V31" s="39">
        <v>172170609.31999999</v>
      </c>
      <c r="W31" s="23">
        <v>2.8</v>
      </c>
      <c r="X31" s="38" t="s">
        <v>3139</v>
      </c>
      <c r="Y31" s="38" t="s">
        <v>6552</v>
      </c>
      <c r="Z31" s="21">
        <v>173.25404343</v>
      </c>
      <c r="AA31" s="23">
        <v>2.8</v>
      </c>
      <c r="AB31" s="39" t="s">
        <v>3139</v>
      </c>
      <c r="AC31" s="39">
        <v>1083434.1100000001</v>
      </c>
      <c r="AD31" s="38" t="s">
        <v>3139</v>
      </c>
      <c r="AE31" s="38" t="s">
        <v>5815</v>
      </c>
    </row>
    <row r="32" spans="1:34">
      <c r="A32" t="str">
        <f t="shared" si="2"/>
        <v>1120</v>
      </c>
      <c r="B32" t="str">
        <f t="shared" si="0"/>
        <v>OT</v>
      </c>
      <c r="C32">
        <f t="shared" si="1"/>
        <v>19</v>
      </c>
      <c r="D32" s="38" t="s">
        <v>6552</v>
      </c>
      <c r="E32" s="23">
        <v>31</v>
      </c>
      <c r="F32" s="23">
        <v>112007</v>
      </c>
      <c r="G32" s="38" t="s">
        <v>3211</v>
      </c>
      <c r="H32" s="38" t="s">
        <v>3199</v>
      </c>
      <c r="I32" s="38" t="s">
        <v>5969</v>
      </c>
      <c r="J32" s="38" t="s">
        <v>9197</v>
      </c>
      <c r="K32" s="38"/>
      <c r="L32" s="38" t="s">
        <v>6093</v>
      </c>
      <c r="M32" s="109">
        <v>44427</v>
      </c>
      <c r="N32" s="39">
        <v>220881847</v>
      </c>
      <c r="O32" s="38">
        <v>1</v>
      </c>
      <c r="P32" s="38" t="s">
        <v>5814</v>
      </c>
      <c r="Q32" s="23">
        <v>2.8</v>
      </c>
      <c r="R32" s="43">
        <v>0</v>
      </c>
      <c r="S32" s="38" t="s">
        <v>54</v>
      </c>
      <c r="T32" s="23">
        <v>90</v>
      </c>
      <c r="U32" s="38" t="s">
        <v>6093</v>
      </c>
      <c r="V32" s="39">
        <v>220881847</v>
      </c>
      <c r="W32" s="23">
        <v>2.8</v>
      </c>
      <c r="X32" s="38" t="s">
        <v>3139</v>
      </c>
      <c r="Y32" s="38" t="s">
        <v>6552</v>
      </c>
      <c r="Z32" s="21">
        <v>222.11500437000001</v>
      </c>
      <c r="AA32" s="23">
        <v>2.8</v>
      </c>
      <c r="AB32" s="39" t="s">
        <v>3139</v>
      </c>
      <c r="AC32" s="39">
        <v>1233157.3700000001</v>
      </c>
      <c r="AD32" s="38" t="s">
        <v>3139</v>
      </c>
      <c r="AE32" s="38" t="s">
        <v>5815</v>
      </c>
    </row>
    <row r="33" spans="1:34">
      <c r="A33" t="str">
        <f t="shared" si="2"/>
        <v>1120</v>
      </c>
      <c r="B33" t="str">
        <f t="shared" si="0"/>
        <v>OT</v>
      </c>
      <c r="C33">
        <f t="shared" si="1"/>
        <v>19</v>
      </c>
      <c r="D33" s="38" t="s">
        <v>6552</v>
      </c>
      <c r="E33" s="23">
        <v>32</v>
      </c>
      <c r="F33" s="23">
        <v>112007</v>
      </c>
      <c r="G33" s="38" t="s">
        <v>3211</v>
      </c>
      <c r="H33" s="38" t="s">
        <v>3199</v>
      </c>
      <c r="I33" s="38" t="s">
        <v>5969</v>
      </c>
      <c r="J33" s="38" t="s">
        <v>9198</v>
      </c>
      <c r="K33" s="38"/>
      <c r="L33" s="38" t="s">
        <v>6093</v>
      </c>
      <c r="M33" s="109">
        <v>44427</v>
      </c>
      <c r="N33" s="39">
        <v>255423659.06999999</v>
      </c>
      <c r="O33" s="38">
        <v>1</v>
      </c>
      <c r="P33" s="38" t="s">
        <v>5814</v>
      </c>
      <c r="Q33" s="23">
        <v>2.8</v>
      </c>
      <c r="R33" s="43">
        <v>0</v>
      </c>
      <c r="S33" s="38" t="s">
        <v>54</v>
      </c>
      <c r="T33" s="23">
        <v>90</v>
      </c>
      <c r="U33" s="38" t="s">
        <v>6093</v>
      </c>
      <c r="V33" s="39">
        <v>255423659.06999999</v>
      </c>
      <c r="W33" s="23">
        <v>2.8</v>
      </c>
      <c r="X33" s="38" t="s">
        <v>3139</v>
      </c>
      <c r="Y33" s="38" t="s">
        <v>6552</v>
      </c>
      <c r="Z33" s="21">
        <v>256.84965930999999</v>
      </c>
      <c r="AA33" s="23">
        <v>2.8</v>
      </c>
      <c r="AB33" s="39" t="s">
        <v>3139</v>
      </c>
      <c r="AC33" s="39">
        <v>1426000.24</v>
      </c>
      <c r="AD33" s="38" t="s">
        <v>3139</v>
      </c>
      <c r="AE33" s="38" t="s">
        <v>5815</v>
      </c>
    </row>
    <row r="34" spans="1:34">
      <c r="A34" t="str">
        <f t="shared" si="2"/>
        <v>1120</v>
      </c>
      <c r="B34" t="str">
        <f t="shared" si="0"/>
        <v>OT</v>
      </c>
      <c r="C34">
        <f t="shared" si="1"/>
        <v>40</v>
      </c>
      <c r="D34" s="38" t="s">
        <v>6552</v>
      </c>
      <c r="E34" s="23">
        <v>33</v>
      </c>
      <c r="F34" s="23">
        <v>112007</v>
      </c>
      <c r="G34" s="38" t="s">
        <v>3211</v>
      </c>
      <c r="H34" s="38" t="s">
        <v>3199</v>
      </c>
      <c r="I34" s="38" t="s">
        <v>5969</v>
      </c>
      <c r="J34" s="38" t="s">
        <v>11007</v>
      </c>
      <c r="K34" s="38"/>
      <c r="L34" s="38" t="s">
        <v>6083</v>
      </c>
      <c r="M34" s="109">
        <v>44448</v>
      </c>
      <c r="N34" s="39">
        <v>238895921.34999999</v>
      </c>
      <c r="O34" s="38">
        <v>1</v>
      </c>
      <c r="P34" s="38" t="s">
        <v>5814</v>
      </c>
      <c r="Q34" s="23">
        <v>2.8</v>
      </c>
      <c r="R34" s="43">
        <v>0</v>
      </c>
      <c r="S34" s="38" t="s">
        <v>54</v>
      </c>
      <c r="T34" s="23">
        <v>90</v>
      </c>
      <c r="U34" s="38" t="s">
        <v>6083</v>
      </c>
      <c r="V34" s="39">
        <v>238895921.34999999</v>
      </c>
      <c r="W34" s="23">
        <v>2.8</v>
      </c>
      <c r="X34" s="38" t="s">
        <v>3139</v>
      </c>
      <c r="Y34" s="38" t="s">
        <v>6552</v>
      </c>
      <c r="Z34" s="21">
        <v>239.85319993000002</v>
      </c>
      <c r="AA34" s="23">
        <v>2.8</v>
      </c>
      <c r="AB34" s="39" t="s">
        <v>3139</v>
      </c>
      <c r="AC34" s="39">
        <v>957278.58</v>
      </c>
      <c r="AD34" s="38" t="s">
        <v>3139</v>
      </c>
      <c r="AE34" s="38" t="s">
        <v>5815</v>
      </c>
    </row>
    <row r="35" spans="1:34">
      <c r="A35" t="str">
        <f t="shared" si="2"/>
        <v>1120</v>
      </c>
      <c r="B35" t="str">
        <f t="shared" si="0"/>
        <v>OT</v>
      </c>
      <c r="C35">
        <f t="shared" si="1"/>
        <v>25</v>
      </c>
      <c r="D35" s="38" t="s">
        <v>6552</v>
      </c>
      <c r="E35" s="23">
        <v>34</v>
      </c>
      <c r="F35" s="23">
        <v>112007</v>
      </c>
      <c r="G35" s="38" t="s">
        <v>3211</v>
      </c>
      <c r="H35" s="38" t="s">
        <v>3199</v>
      </c>
      <c r="I35" s="38" t="s">
        <v>5969</v>
      </c>
      <c r="J35" s="38" t="s">
        <v>9199</v>
      </c>
      <c r="K35" s="38"/>
      <c r="L35" s="38" t="s">
        <v>6277</v>
      </c>
      <c r="M35" s="109">
        <v>44433</v>
      </c>
      <c r="N35" s="39">
        <v>432305730.20999998</v>
      </c>
      <c r="O35" s="38">
        <v>1</v>
      </c>
      <c r="P35" s="38" t="s">
        <v>5814</v>
      </c>
      <c r="Q35" s="23">
        <v>2.8</v>
      </c>
      <c r="R35" s="43">
        <v>0</v>
      </c>
      <c r="S35" s="38" t="s">
        <v>54</v>
      </c>
      <c r="T35" s="23">
        <v>90</v>
      </c>
      <c r="U35" s="38" t="s">
        <v>6277</v>
      </c>
      <c r="V35" s="39">
        <v>432305730.20999998</v>
      </c>
      <c r="W35" s="23">
        <v>2.8</v>
      </c>
      <c r="X35" s="38" t="s">
        <v>3139</v>
      </c>
      <c r="Y35" s="38" t="s">
        <v>6552</v>
      </c>
      <c r="Z35" s="21">
        <v>434.51476324999999</v>
      </c>
      <c r="AA35" s="23">
        <v>2.8</v>
      </c>
      <c r="AB35" s="39" t="s">
        <v>3139</v>
      </c>
      <c r="AC35" s="39">
        <v>2209033.04</v>
      </c>
      <c r="AD35" s="38" t="s">
        <v>3139</v>
      </c>
      <c r="AE35" s="38" t="s">
        <v>5815</v>
      </c>
    </row>
    <row r="36" spans="1:34">
      <c r="A36" t="str">
        <f t="shared" si="2"/>
        <v>1120</v>
      </c>
      <c r="B36" t="str">
        <f t="shared" si="0"/>
        <v>OT</v>
      </c>
      <c r="C36">
        <f t="shared" si="1"/>
        <v>25</v>
      </c>
      <c r="D36" s="38" t="s">
        <v>6552</v>
      </c>
      <c r="E36" s="23">
        <v>35</v>
      </c>
      <c r="F36" s="23">
        <v>112007</v>
      </c>
      <c r="G36" s="38" t="s">
        <v>3177</v>
      </c>
      <c r="H36" s="38" t="s">
        <v>3178</v>
      </c>
      <c r="I36" s="38" t="s">
        <v>5969</v>
      </c>
      <c r="J36" s="38" t="s">
        <v>9200</v>
      </c>
      <c r="K36" s="38"/>
      <c r="L36" s="38" t="s">
        <v>6277</v>
      </c>
      <c r="M36" s="109">
        <v>44433</v>
      </c>
      <c r="N36" s="39">
        <v>139524270.58000001</v>
      </c>
      <c r="O36" s="38">
        <v>1</v>
      </c>
      <c r="P36" s="38" t="s">
        <v>5814</v>
      </c>
      <c r="Q36" s="23">
        <v>2.6</v>
      </c>
      <c r="R36" s="43">
        <v>0</v>
      </c>
      <c r="S36" s="38" t="s">
        <v>54</v>
      </c>
      <c r="T36" s="23">
        <v>90</v>
      </c>
      <c r="U36" s="38" t="s">
        <v>6277</v>
      </c>
      <c r="V36" s="39">
        <v>139524270.58000001</v>
      </c>
      <c r="W36" s="23">
        <v>2.6</v>
      </c>
      <c r="X36" s="38" t="s">
        <v>3139</v>
      </c>
      <c r="Y36" s="38" t="s">
        <v>6552</v>
      </c>
      <c r="Z36" s="21">
        <v>140.18682727000001</v>
      </c>
      <c r="AA36" s="23">
        <v>2.6</v>
      </c>
      <c r="AB36" s="39" t="s">
        <v>3139</v>
      </c>
      <c r="AC36" s="39">
        <v>662556.68999999994</v>
      </c>
      <c r="AD36" s="38" t="s">
        <v>3139</v>
      </c>
      <c r="AE36" s="38" t="s">
        <v>5815</v>
      </c>
    </row>
    <row r="37" spans="1:34">
      <c r="A37" t="str">
        <f t="shared" si="2"/>
        <v>1228</v>
      </c>
      <c r="B37" t="str">
        <f t="shared" si="0"/>
        <v>CA</v>
      </c>
      <c r="C37">
        <f t="shared" si="1"/>
        <v>83</v>
      </c>
      <c r="D37" s="38" t="s">
        <v>6552</v>
      </c>
      <c r="E37" s="23">
        <v>36</v>
      </c>
      <c r="F37" s="23">
        <v>122811</v>
      </c>
      <c r="G37" s="38" t="s">
        <v>3140</v>
      </c>
      <c r="H37" s="38" t="s">
        <v>3141</v>
      </c>
      <c r="I37" s="38" t="s">
        <v>5969</v>
      </c>
      <c r="J37" s="38" t="s">
        <v>5997</v>
      </c>
      <c r="K37" s="38"/>
      <c r="L37" s="38" t="s">
        <v>5998</v>
      </c>
      <c r="M37" s="109">
        <v>44491</v>
      </c>
      <c r="N37" s="39">
        <v>153356258</v>
      </c>
      <c r="O37" s="38">
        <v>1</v>
      </c>
      <c r="P37" s="38" t="s">
        <v>5814</v>
      </c>
      <c r="Q37" s="23">
        <v>3.1</v>
      </c>
      <c r="R37" s="43">
        <v>0</v>
      </c>
      <c r="S37" s="38" t="s">
        <v>54</v>
      </c>
      <c r="T37" s="23">
        <v>180</v>
      </c>
      <c r="U37" s="38" t="s">
        <v>5998</v>
      </c>
      <c r="V37" s="39">
        <v>153356258</v>
      </c>
      <c r="W37" s="23">
        <v>3.1</v>
      </c>
      <c r="X37" s="38" t="s">
        <v>3139</v>
      </c>
      <c r="Y37" s="38" t="s">
        <v>6552</v>
      </c>
      <c r="Z37" s="21">
        <v>154.65749169</v>
      </c>
      <c r="AA37" s="23">
        <v>3.1</v>
      </c>
      <c r="AB37" s="39" t="s">
        <v>3139</v>
      </c>
      <c r="AC37" s="39">
        <v>1301233.69</v>
      </c>
      <c r="AD37" s="38" t="s">
        <v>3139</v>
      </c>
      <c r="AE37" s="38" t="s">
        <v>5815</v>
      </c>
    </row>
    <row r="38" spans="1:34">
      <c r="A38" t="str">
        <f t="shared" si="2"/>
        <v>1228</v>
      </c>
      <c r="B38" t="str">
        <f t="shared" si="0"/>
        <v>CA</v>
      </c>
      <c r="C38">
        <f t="shared" si="1"/>
        <v>9</v>
      </c>
      <c r="D38" s="38" t="s">
        <v>6552</v>
      </c>
      <c r="E38" s="23">
        <v>37</v>
      </c>
      <c r="F38" s="23">
        <v>122811</v>
      </c>
      <c r="G38" s="38" t="s">
        <v>3140</v>
      </c>
      <c r="H38" s="38" t="s">
        <v>3141</v>
      </c>
      <c r="I38" s="38" t="s">
        <v>5969</v>
      </c>
      <c r="J38" s="38" t="s">
        <v>5999</v>
      </c>
      <c r="K38" s="38"/>
      <c r="L38" s="38" t="s">
        <v>5979</v>
      </c>
      <c r="M38" s="109">
        <v>44417</v>
      </c>
      <c r="N38" s="39">
        <v>200000000</v>
      </c>
      <c r="O38" s="38">
        <v>1</v>
      </c>
      <c r="P38" s="38" t="s">
        <v>5814</v>
      </c>
      <c r="Q38" s="23">
        <v>3.4</v>
      </c>
      <c r="R38" s="43">
        <v>0</v>
      </c>
      <c r="S38" s="38" t="s">
        <v>54</v>
      </c>
      <c r="T38" s="23">
        <v>181</v>
      </c>
      <c r="U38" s="38" t="s">
        <v>5979</v>
      </c>
      <c r="V38" s="39">
        <v>200000000</v>
      </c>
      <c r="W38" s="23">
        <v>3.4</v>
      </c>
      <c r="X38" s="38" t="s">
        <v>3139</v>
      </c>
      <c r="Y38" s="38" t="s">
        <v>6552</v>
      </c>
      <c r="Z38" s="21">
        <v>203.23846978</v>
      </c>
      <c r="AA38" s="23">
        <v>3.4</v>
      </c>
      <c r="AB38" s="39" t="s">
        <v>3139</v>
      </c>
      <c r="AC38" s="39">
        <v>3238469.78</v>
      </c>
      <c r="AD38" s="38" t="s">
        <v>3139</v>
      </c>
      <c r="AE38" s="38" t="s">
        <v>5815</v>
      </c>
    </row>
    <row r="39" spans="1:34">
      <c r="A39" t="str">
        <f t="shared" si="2"/>
        <v>1228</v>
      </c>
      <c r="B39" t="str">
        <f t="shared" si="0"/>
        <v>CA</v>
      </c>
      <c r="C39">
        <f t="shared" si="1"/>
        <v>9</v>
      </c>
      <c r="D39" s="38" t="s">
        <v>6552</v>
      </c>
      <c r="E39" s="23">
        <v>38</v>
      </c>
      <c r="F39" s="23">
        <v>122811</v>
      </c>
      <c r="G39" s="38" t="s">
        <v>53</v>
      </c>
      <c r="H39" s="38" t="s">
        <v>3047</v>
      </c>
      <c r="I39" s="38" t="s">
        <v>5969</v>
      </c>
      <c r="J39" s="38" t="s">
        <v>6005</v>
      </c>
      <c r="K39" s="38"/>
      <c r="L39" s="38" t="s">
        <v>5979</v>
      </c>
      <c r="M39" s="109">
        <v>44417</v>
      </c>
      <c r="N39" s="39">
        <v>300000000</v>
      </c>
      <c r="O39" s="38">
        <v>1</v>
      </c>
      <c r="P39" s="38" t="s">
        <v>5814</v>
      </c>
      <c r="Q39" s="23">
        <v>3.35</v>
      </c>
      <c r="R39" s="43">
        <v>0</v>
      </c>
      <c r="S39" s="38" t="s">
        <v>54</v>
      </c>
      <c r="T39" s="23">
        <v>181</v>
      </c>
      <c r="U39" s="38" t="s">
        <v>5979</v>
      </c>
      <c r="V39" s="39">
        <v>300000000</v>
      </c>
      <c r="W39" s="23">
        <v>3.35</v>
      </c>
      <c r="X39" s="38" t="s">
        <v>3139</v>
      </c>
      <c r="Y39" s="38" t="s">
        <v>6552</v>
      </c>
      <c r="Z39" s="21">
        <v>304.78687416000002</v>
      </c>
      <c r="AA39" s="23">
        <v>3.35</v>
      </c>
      <c r="AB39" s="39" t="s">
        <v>3139</v>
      </c>
      <c r="AC39" s="39">
        <v>4786874.16</v>
      </c>
      <c r="AD39" s="38" t="s">
        <v>3139</v>
      </c>
      <c r="AE39" s="38" t="s">
        <v>5815</v>
      </c>
    </row>
    <row r="40" spans="1:34">
      <c r="A40" t="str">
        <f t="shared" si="2"/>
        <v>1228</v>
      </c>
      <c r="B40" t="str">
        <f t="shared" si="0"/>
        <v>CA</v>
      </c>
      <c r="C40">
        <f t="shared" si="1"/>
        <v>118</v>
      </c>
      <c r="D40" s="38" t="s">
        <v>6552</v>
      </c>
      <c r="E40" s="23">
        <v>39</v>
      </c>
      <c r="F40" s="23">
        <v>122811</v>
      </c>
      <c r="G40" s="38" t="s">
        <v>5812</v>
      </c>
      <c r="H40" s="38" t="s">
        <v>5813</v>
      </c>
      <c r="I40" s="38" t="s">
        <v>5969</v>
      </c>
      <c r="J40" s="38" t="s">
        <v>11670</v>
      </c>
      <c r="K40" s="38"/>
      <c r="L40" s="38" t="s">
        <v>5981</v>
      </c>
      <c r="M40" s="109">
        <v>44526</v>
      </c>
      <c r="N40" s="39">
        <v>264117319</v>
      </c>
      <c r="O40" s="38">
        <v>1</v>
      </c>
      <c r="P40" s="38" t="s">
        <v>5814</v>
      </c>
      <c r="Q40" s="23">
        <v>2.7</v>
      </c>
      <c r="R40" s="43">
        <v>0</v>
      </c>
      <c r="S40" s="38" t="s">
        <v>54</v>
      </c>
      <c r="T40" s="23">
        <v>120</v>
      </c>
      <c r="U40" s="38" t="s">
        <v>5981</v>
      </c>
      <c r="V40" s="39">
        <v>264117319</v>
      </c>
      <c r="W40" s="23">
        <v>2.7</v>
      </c>
      <c r="X40" s="38" t="s">
        <v>3139</v>
      </c>
      <c r="Y40" s="38" t="s">
        <v>6552</v>
      </c>
      <c r="Z40" s="21">
        <v>264.19747083999999</v>
      </c>
      <c r="AA40" s="23">
        <v>2.7</v>
      </c>
      <c r="AB40" s="39" t="s">
        <v>3139</v>
      </c>
      <c r="AC40" s="39">
        <v>80151.839999999997</v>
      </c>
      <c r="AD40" s="38" t="s">
        <v>3139</v>
      </c>
      <c r="AE40" s="38" t="s">
        <v>5815</v>
      </c>
    </row>
    <row r="41" spans="1:34">
      <c r="A41" t="str">
        <f t="shared" si="2"/>
        <v>1228</v>
      </c>
      <c r="B41" t="str">
        <f t="shared" si="0"/>
        <v>CA</v>
      </c>
      <c r="C41">
        <f t="shared" si="1"/>
        <v>286</v>
      </c>
      <c r="D41" s="38" t="s">
        <v>6552</v>
      </c>
      <c r="E41" s="23">
        <v>40</v>
      </c>
      <c r="F41" s="23">
        <v>122811</v>
      </c>
      <c r="G41" s="38" t="s">
        <v>5812</v>
      </c>
      <c r="H41" s="38" t="s">
        <v>5813</v>
      </c>
      <c r="I41" s="38" t="s">
        <v>5969</v>
      </c>
      <c r="J41" s="38" t="s">
        <v>9171</v>
      </c>
      <c r="K41" s="38"/>
      <c r="L41" s="38" t="s">
        <v>5971</v>
      </c>
      <c r="M41" s="109">
        <v>44694</v>
      </c>
      <c r="N41" s="39">
        <v>145854256</v>
      </c>
      <c r="O41" s="38">
        <v>1</v>
      </c>
      <c r="P41" s="38" t="s">
        <v>5814</v>
      </c>
      <c r="Q41" s="23">
        <v>4</v>
      </c>
      <c r="R41" s="43">
        <v>0</v>
      </c>
      <c r="S41" s="38" t="s">
        <v>54</v>
      </c>
      <c r="T41" s="23">
        <v>361</v>
      </c>
      <c r="U41" s="38" t="s">
        <v>5971</v>
      </c>
      <c r="V41" s="39">
        <v>145854256</v>
      </c>
      <c r="W41" s="23">
        <v>4</v>
      </c>
      <c r="X41" s="38" t="s">
        <v>3139</v>
      </c>
      <c r="Y41" s="38" t="s">
        <v>6552</v>
      </c>
      <c r="Z41" s="21">
        <v>147.11629508999999</v>
      </c>
      <c r="AA41" s="23">
        <v>4</v>
      </c>
      <c r="AB41" s="39" t="s">
        <v>3139</v>
      </c>
      <c r="AC41" s="39">
        <v>1262039.0900000001</v>
      </c>
      <c r="AD41" s="38" t="s">
        <v>3139</v>
      </c>
      <c r="AE41" s="38" t="s">
        <v>5815</v>
      </c>
    </row>
    <row r="42" spans="1:34">
      <c r="A42" t="str">
        <f t="shared" si="2"/>
        <v>1228</v>
      </c>
      <c r="B42" t="str">
        <f t="shared" si="0"/>
        <v>CA</v>
      </c>
      <c r="C42">
        <f t="shared" si="1"/>
        <v>272</v>
      </c>
      <c r="D42" s="38" t="s">
        <v>6552</v>
      </c>
      <c r="E42" s="23">
        <v>41</v>
      </c>
      <c r="F42" s="23">
        <v>122811</v>
      </c>
      <c r="G42" s="38" t="s">
        <v>5812</v>
      </c>
      <c r="H42" s="38" t="s">
        <v>5813</v>
      </c>
      <c r="I42" s="38" t="s">
        <v>5969</v>
      </c>
      <c r="J42" s="38" t="s">
        <v>5982</v>
      </c>
      <c r="K42" s="38"/>
      <c r="L42" s="38" t="s">
        <v>5983</v>
      </c>
      <c r="M42" s="109">
        <v>44680</v>
      </c>
      <c r="N42" s="39">
        <v>207276188</v>
      </c>
      <c r="O42" s="38">
        <v>1</v>
      </c>
      <c r="P42" s="38" t="s">
        <v>5814</v>
      </c>
      <c r="Q42" s="23">
        <v>4.4000000000000004</v>
      </c>
      <c r="R42" s="43">
        <v>0</v>
      </c>
      <c r="S42" s="38" t="s">
        <v>54</v>
      </c>
      <c r="T42" s="23">
        <v>360</v>
      </c>
      <c r="U42" s="38" t="s">
        <v>5983</v>
      </c>
      <c r="V42" s="39">
        <v>207276188</v>
      </c>
      <c r="W42" s="23">
        <v>4.4000000000000004</v>
      </c>
      <c r="X42" s="38" t="s">
        <v>3139</v>
      </c>
      <c r="Y42" s="38" t="s">
        <v>6552</v>
      </c>
      <c r="Z42" s="21">
        <v>209.57628506999998</v>
      </c>
      <c r="AA42" s="23">
        <v>4.4000000000000004</v>
      </c>
      <c r="AB42" s="39" t="s">
        <v>3139</v>
      </c>
      <c r="AC42" s="39">
        <v>2300097.0699999998</v>
      </c>
      <c r="AD42" s="38" t="s">
        <v>3139</v>
      </c>
      <c r="AE42" s="38" t="s">
        <v>5815</v>
      </c>
    </row>
    <row r="43" spans="1:34">
      <c r="A43" t="str">
        <f t="shared" si="2"/>
        <v>1228</v>
      </c>
      <c r="B43" t="str">
        <f t="shared" si="0"/>
        <v>CA</v>
      </c>
      <c r="C43">
        <f t="shared" si="1"/>
        <v>272</v>
      </c>
      <c r="D43" s="38" t="s">
        <v>6552</v>
      </c>
      <c r="E43" s="23">
        <v>42</v>
      </c>
      <c r="F43" s="23">
        <v>122811</v>
      </c>
      <c r="G43" s="38" t="s">
        <v>5812</v>
      </c>
      <c r="H43" s="38" t="s">
        <v>5813</v>
      </c>
      <c r="I43" s="38" t="s">
        <v>5969</v>
      </c>
      <c r="J43" s="38" t="s">
        <v>5984</v>
      </c>
      <c r="K43" s="38"/>
      <c r="L43" s="38" t="s">
        <v>5983</v>
      </c>
      <c r="M43" s="109">
        <v>44680</v>
      </c>
      <c r="N43" s="39">
        <v>221274713</v>
      </c>
      <c r="O43" s="38">
        <v>1</v>
      </c>
      <c r="P43" s="38" t="s">
        <v>5814</v>
      </c>
      <c r="Q43" s="23">
        <v>4.4000000000000004</v>
      </c>
      <c r="R43" s="43">
        <v>0</v>
      </c>
      <c r="S43" s="38" t="s">
        <v>54</v>
      </c>
      <c r="T43" s="23">
        <v>360</v>
      </c>
      <c r="U43" s="38" t="s">
        <v>5983</v>
      </c>
      <c r="V43" s="39">
        <v>221274713</v>
      </c>
      <c r="W43" s="23">
        <v>4.4000000000000004</v>
      </c>
      <c r="X43" s="38" t="s">
        <v>3139</v>
      </c>
      <c r="Y43" s="38" t="s">
        <v>6552</v>
      </c>
      <c r="Z43" s="21">
        <v>223.73014855000002</v>
      </c>
      <c r="AA43" s="23">
        <v>4.4000000000000004</v>
      </c>
      <c r="AB43" s="39" t="s">
        <v>3139</v>
      </c>
      <c r="AC43" s="39">
        <v>2455435.5499999998</v>
      </c>
      <c r="AD43" s="38" t="s">
        <v>3139</v>
      </c>
      <c r="AE43" s="38" t="s">
        <v>5815</v>
      </c>
      <c r="AG43" s="23"/>
      <c r="AH43" s="23"/>
    </row>
    <row r="44" spans="1:34">
      <c r="A44" t="str">
        <f t="shared" si="2"/>
        <v>1228</v>
      </c>
      <c r="B44" t="str">
        <f t="shared" si="0"/>
        <v>CA</v>
      </c>
      <c r="C44">
        <f t="shared" si="1"/>
        <v>272</v>
      </c>
      <c r="D44" s="38" t="s">
        <v>6552</v>
      </c>
      <c r="E44" s="23">
        <v>43</v>
      </c>
      <c r="F44" s="23">
        <v>122811</v>
      </c>
      <c r="G44" s="38" t="s">
        <v>5812</v>
      </c>
      <c r="H44" s="38" t="s">
        <v>5813</v>
      </c>
      <c r="I44" s="38" t="s">
        <v>5969</v>
      </c>
      <c r="J44" s="38" t="s">
        <v>5985</v>
      </c>
      <c r="K44" s="38"/>
      <c r="L44" s="38" t="s">
        <v>5983</v>
      </c>
      <c r="M44" s="109">
        <v>44680</v>
      </c>
      <c r="N44" s="39">
        <v>208727424</v>
      </c>
      <c r="O44" s="38">
        <v>1</v>
      </c>
      <c r="P44" s="38" t="s">
        <v>5814</v>
      </c>
      <c r="Q44" s="23">
        <v>4.4000000000000004</v>
      </c>
      <c r="R44" s="43">
        <v>0</v>
      </c>
      <c r="S44" s="38" t="s">
        <v>54</v>
      </c>
      <c r="T44" s="23">
        <v>360</v>
      </c>
      <c r="U44" s="38" t="s">
        <v>5983</v>
      </c>
      <c r="V44" s="39">
        <v>208727424</v>
      </c>
      <c r="W44" s="23">
        <v>4.4000000000000004</v>
      </c>
      <c r="X44" s="38" t="s">
        <v>3139</v>
      </c>
      <c r="Y44" s="38" t="s">
        <v>6552</v>
      </c>
      <c r="Z44" s="21">
        <v>211.04362512</v>
      </c>
      <c r="AA44" s="23">
        <v>4.4000000000000004</v>
      </c>
      <c r="AB44" s="39" t="s">
        <v>3139</v>
      </c>
      <c r="AC44" s="43">
        <v>2316201.12</v>
      </c>
      <c r="AD44" s="38" t="s">
        <v>3139</v>
      </c>
      <c r="AE44" s="38" t="s">
        <v>5815</v>
      </c>
      <c r="AG44" s="23"/>
      <c r="AH44" s="23"/>
    </row>
    <row r="45" spans="1:34">
      <c r="A45" t="str">
        <f t="shared" si="2"/>
        <v>1228</v>
      </c>
      <c r="B45" t="str">
        <f t="shared" si="0"/>
        <v>CA</v>
      </c>
      <c r="C45">
        <f t="shared" si="1"/>
        <v>272</v>
      </c>
      <c r="D45" s="38" t="s">
        <v>6552</v>
      </c>
      <c r="E45" s="23">
        <v>44</v>
      </c>
      <c r="F45" s="23">
        <v>122811</v>
      </c>
      <c r="G45" s="38" t="s">
        <v>5812</v>
      </c>
      <c r="H45" s="38" t="s">
        <v>5813</v>
      </c>
      <c r="I45" s="38" t="s">
        <v>5969</v>
      </c>
      <c r="J45" s="38" t="s">
        <v>5986</v>
      </c>
      <c r="K45" s="38"/>
      <c r="L45" s="38" t="s">
        <v>5983</v>
      </c>
      <c r="M45" s="109">
        <v>44680</v>
      </c>
      <c r="N45" s="39">
        <v>208727424</v>
      </c>
      <c r="O45" s="38">
        <v>1</v>
      </c>
      <c r="P45" s="38" t="s">
        <v>5814</v>
      </c>
      <c r="Q45" s="23">
        <v>4.4000000000000004</v>
      </c>
      <c r="R45" s="43">
        <v>0</v>
      </c>
      <c r="S45" s="38" t="s">
        <v>54</v>
      </c>
      <c r="T45" s="23">
        <v>360</v>
      </c>
      <c r="U45" s="38" t="s">
        <v>5983</v>
      </c>
      <c r="V45" s="39">
        <v>208727424</v>
      </c>
      <c r="W45" s="23">
        <v>4.4000000000000004</v>
      </c>
      <c r="X45" s="38" t="s">
        <v>3139</v>
      </c>
      <c r="Y45" s="38" t="s">
        <v>6552</v>
      </c>
      <c r="Z45" s="21">
        <v>211.04362512</v>
      </c>
      <c r="AA45" s="23">
        <v>4.4000000000000004</v>
      </c>
      <c r="AB45" s="39" t="s">
        <v>3139</v>
      </c>
      <c r="AC45" s="39">
        <v>2316201.12</v>
      </c>
      <c r="AD45" s="38" t="s">
        <v>3139</v>
      </c>
      <c r="AE45" s="38" t="s">
        <v>5815</v>
      </c>
      <c r="AG45" s="23"/>
      <c r="AH45" s="23"/>
    </row>
    <row r="46" spans="1:34">
      <c r="A46" t="str">
        <f t="shared" si="2"/>
        <v>1228</v>
      </c>
      <c r="B46" t="str">
        <f t="shared" si="0"/>
        <v>CA</v>
      </c>
      <c r="C46">
        <f t="shared" si="1"/>
        <v>292</v>
      </c>
      <c r="D46" s="38" t="s">
        <v>6552</v>
      </c>
      <c r="E46" s="23">
        <v>45</v>
      </c>
      <c r="F46" s="23">
        <v>122811</v>
      </c>
      <c r="G46" s="38" t="s">
        <v>5812</v>
      </c>
      <c r="H46" s="38" t="s">
        <v>5813</v>
      </c>
      <c r="I46" s="38" t="s">
        <v>5969</v>
      </c>
      <c r="J46" s="38" t="s">
        <v>9172</v>
      </c>
      <c r="K46" s="38"/>
      <c r="L46" s="38" t="s">
        <v>5973</v>
      </c>
      <c r="M46" s="109">
        <v>44700</v>
      </c>
      <c r="N46" s="39">
        <v>184392779</v>
      </c>
      <c r="O46" s="38">
        <v>1</v>
      </c>
      <c r="P46" s="38" t="s">
        <v>5814</v>
      </c>
      <c r="Q46" s="23">
        <v>4</v>
      </c>
      <c r="R46" s="43">
        <v>0</v>
      </c>
      <c r="S46" s="38" t="s">
        <v>54</v>
      </c>
      <c r="T46" s="23">
        <v>361</v>
      </c>
      <c r="U46" s="38" t="s">
        <v>5973</v>
      </c>
      <c r="V46" s="39">
        <v>184392779</v>
      </c>
      <c r="W46" s="23">
        <v>4</v>
      </c>
      <c r="X46" s="38" t="s">
        <v>3139</v>
      </c>
      <c r="Y46" s="38" t="s">
        <v>6552</v>
      </c>
      <c r="Z46" s="21">
        <v>185.86506234999999</v>
      </c>
      <c r="AA46" s="23">
        <v>4</v>
      </c>
      <c r="AB46" s="39" t="s">
        <v>3139</v>
      </c>
      <c r="AC46" s="43">
        <v>1472283.35</v>
      </c>
      <c r="AD46" s="38" t="s">
        <v>3139</v>
      </c>
      <c r="AE46" s="38" t="s">
        <v>5815</v>
      </c>
      <c r="AG46" s="23"/>
      <c r="AH46" s="23"/>
    </row>
    <row r="47" spans="1:34">
      <c r="A47" t="str">
        <f t="shared" si="2"/>
        <v>1228</v>
      </c>
      <c r="B47" t="str">
        <f t="shared" si="0"/>
        <v>CA</v>
      </c>
      <c r="C47">
        <f t="shared" si="1"/>
        <v>61</v>
      </c>
      <c r="D47" s="38" t="s">
        <v>6552</v>
      </c>
      <c r="E47" s="23">
        <v>46</v>
      </c>
      <c r="F47" s="23">
        <v>122811</v>
      </c>
      <c r="G47" s="38" t="s">
        <v>5812</v>
      </c>
      <c r="H47" s="38" t="s">
        <v>5813</v>
      </c>
      <c r="I47" s="38" t="s">
        <v>5969</v>
      </c>
      <c r="J47" s="38" t="s">
        <v>9173</v>
      </c>
      <c r="K47" s="38"/>
      <c r="L47" s="38" t="s">
        <v>5977</v>
      </c>
      <c r="M47" s="109">
        <v>44469</v>
      </c>
      <c r="N47" s="39">
        <v>209377727</v>
      </c>
      <c r="O47" s="38">
        <v>1</v>
      </c>
      <c r="P47" s="38" t="s">
        <v>5814</v>
      </c>
      <c r="Q47" s="38">
        <v>2.7</v>
      </c>
      <c r="R47" s="39">
        <v>0</v>
      </c>
      <c r="S47" s="38" t="s">
        <v>54</v>
      </c>
      <c r="T47" s="38">
        <v>120</v>
      </c>
      <c r="U47" s="38" t="s">
        <v>5977</v>
      </c>
      <c r="V47" s="39">
        <v>209377727</v>
      </c>
      <c r="W47" s="38">
        <v>2.7</v>
      </c>
      <c r="X47" s="23" t="s">
        <v>3139</v>
      </c>
      <c r="Y47" s="38" t="s">
        <v>6552</v>
      </c>
      <c r="Z47" s="21">
        <v>210.32506365999998</v>
      </c>
      <c r="AA47" s="38">
        <v>2.7</v>
      </c>
      <c r="AB47" s="39" t="s">
        <v>3139</v>
      </c>
      <c r="AC47" s="39">
        <v>947336.66</v>
      </c>
      <c r="AD47" s="23" t="s">
        <v>3139</v>
      </c>
      <c r="AE47" s="38" t="s">
        <v>5815</v>
      </c>
      <c r="AG47" s="23"/>
      <c r="AH47" s="23"/>
    </row>
    <row r="48" spans="1:34">
      <c r="A48" t="str">
        <f t="shared" si="2"/>
        <v>1228</v>
      </c>
      <c r="B48" t="str">
        <f t="shared" si="0"/>
        <v>CA</v>
      </c>
      <c r="C48">
        <f t="shared" si="1"/>
        <v>118</v>
      </c>
      <c r="D48" s="38" t="s">
        <v>6552</v>
      </c>
      <c r="E48" s="23">
        <v>47</v>
      </c>
      <c r="F48" s="23">
        <v>122811</v>
      </c>
      <c r="G48" s="38" t="s">
        <v>5812</v>
      </c>
      <c r="H48" s="38" t="s">
        <v>5813</v>
      </c>
      <c r="I48" s="38" t="s">
        <v>5969</v>
      </c>
      <c r="J48" s="38" t="s">
        <v>11671</v>
      </c>
      <c r="K48" s="38"/>
      <c r="L48" s="38" t="s">
        <v>5981</v>
      </c>
      <c r="M48" s="109">
        <v>44526</v>
      </c>
      <c r="N48" s="39">
        <v>260917428</v>
      </c>
      <c r="O48" s="38">
        <v>1</v>
      </c>
      <c r="P48" s="38" t="s">
        <v>5814</v>
      </c>
      <c r="Q48" s="38">
        <v>2.7</v>
      </c>
      <c r="R48" s="39">
        <v>0</v>
      </c>
      <c r="S48" s="38" t="s">
        <v>54</v>
      </c>
      <c r="T48" s="38">
        <v>120</v>
      </c>
      <c r="U48" s="38" t="s">
        <v>5981</v>
      </c>
      <c r="V48" s="39">
        <v>260917428</v>
      </c>
      <c r="W48" s="38">
        <v>2.7</v>
      </c>
      <c r="X48" s="23" t="s">
        <v>3139</v>
      </c>
      <c r="Y48" s="38" t="s">
        <v>6552</v>
      </c>
      <c r="Z48" s="21">
        <v>260.99660877000002</v>
      </c>
      <c r="AA48" s="38">
        <v>2.7</v>
      </c>
      <c r="AB48" s="39" t="s">
        <v>3139</v>
      </c>
      <c r="AC48" s="39">
        <v>79180.77</v>
      </c>
      <c r="AD48" s="23" t="s">
        <v>3139</v>
      </c>
      <c r="AE48" s="38" t="s">
        <v>5815</v>
      </c>
      <c r="AG48" s="23"/>
      <c r="AH48" s="23"/>
    </row>
    <row r="49" spans="1:34">
      <c r="A49" t="str">
        <f t="shared" si="2"/>
        <v>1228</v>
      </c>
      <c r="B49" t="str">
        <f t="shared" si="0"/>
        <v>CA</v>
      </c>
      <c r="C49">
        <f t="shared" si="1"/>
        <v>118</v>
      </c>
      <c r="D49" s="38" t="s">
        <v>6552</v>
      </c>
      <c r="E49" s="23">
        <v>48</v>
      </c>
      <c r="F49" s="23">
        <v>122811</v>
      </c>
      <c r="G49" s="38" t="s">
        <v>5812</v>
      </c>
      <c r="H49" s="38" t="s">
        <v>5813</v>
      </c>
      <c r="I49" s="38" t="s">
        <v>5969</v>
      </c>
      <c r="J49" s="38" t="s">
        <v>11672</v>
      </c>
      <c r="K49" s="38"/>
      <c r="L49" s="38" t="s">
        <v>5981</v>
      </c>
      <c r="M49" s="109">
        <v>44526</v>
      </c>
      <c r="N49" s="39">
        <v>260917428</v>
      </c>
      <c r="O49" s="38">
        <v>1</v>
      </c>
      <c r="P49" s="38" t="s">
        <v>5814</v>
      </c>
      <c r="Q49" s="38">
        <v>2.7</v>
      </c>
      <c r="R49" s="39">
        <v>0</v>
      </c>
      <c r="S49" s="38" t="s">
        <v>54</v>
      </c>
      <c r="T49" s="38">
        <v>120</v>
      </c>
      <c r="U49" s="38" t="s">
        <v>5981</v>
      </c>
      <c r="V49" s="39">
        <v>260917428</v>
      </c>
      <c r="W49" s="38">
        <v>2.7</v>
      </c>
      <c r="X49" s="23" t="s">
        <v>3139</v>
      </c>
      <c r="Y49" s="38" t="s">
        <v>6552</v>
      </c>
      <c r="Z49" s="21">
        <v>260.99660877000002</v>
      </c>
      <c r="AA49" s="38">
        <v>2.7</v>
      </c>
      <c r="AB49" s="39" t="s">
        <v>3139</v>
      </c>
      <c r="AC49" s="39">
        <v>79180.77</v>
      </c>
      <c r="AD49" s="23" t="s">
        <v>3139</v>
      </c>
      <c r="AE49" s="38" t="s">
        <v>5815</v>
      </c>
    </row>
    <row r="50" spans="1:34">
      <c r="A50" t="str">
        <f t="shared" si="2"/>
        <v>1228</v>
      </c>
      <c r="B50" t="str">
        <f t="shared" si="0"/>
        <v>CA</v>
      </c>
      <c r="C50">
        <f t="shared" si="1"/>
        <v>58</v>
      </c>
      <c r="D50" s="38" t="s">
        <v>6552</v>
      </c>
      <c r="E50" s="23">
        <v>49</v>
      </c>
      <c r="F50" s="23">
        <v>122811</v>
      </c>
      <c r="G50" s="38" t="s">
        <v>5812</v>
      </c>
      <c r="H50" s="38" t="s">
        <v>5813</v>
      </c>
      <c r="I50" s="38" t="s">
        <v>5969</v>
      </c>
      <c r="J50" s="38" t="s">
        <v>9174</v>
      </c>
      <c r="K50" s="38"/>
      <c r="L50" s="38" t="s">
        <v>5975</v>
      </c>
      <c r="M50" s="109">
        <v>44466</v>
      </c>
      <c r="N50" s="39">
        <v>210471928</v>
      </c>
      <c r="O50" s="38">
        <v>1</v>
      </c>
      <c r="P50" s="38" t="s">
        <v>5814</v>
      </c>
      <c r="Q50" s="38">
        <v>2.7</v>
      </c>
      <c r="R50" s="39">
        <v>0</v>
      </c>
      <c r="S50" s="38" t="s">
        <v>54</v>
      </c>
      <c r="T50" s="38">
        <v>123</v>
      </c>
      <c r="U50" s="38" t="s">
        <v>5975</v>
      </c>
      <c r="V50" s="39">
        <v>210471928</v>
      </c>
      <c r="W50" s="38">
        <v>2.7</v>
      </c>
      <c r="X50" s="23" t="s">
        <v>3139</v>
      </c>
      <c r="Y50" s="38" t="s">
        <v>6552</v>
      </c>
      <c r="Z50" s="21">
        <v>211.52766041000001</v>
      </c>
      <c r="AA50" s="38">
        <v>2.7</v>
      </c>
      <c r="AB50" s="39" t="s">
        <v>3139</v>
      </c>
      <c r="AC50" s="39">
        <v>1055732.4099999999</v>
      </c>
      <c r="AD50" s="23" t="s">
        <v>3139</v>
      </c>
      <c r="AE50" s="38" t="s">
        <v>5815</v>
      </c>
      <c r="AG50" s="23"/>
      <c r="AH50" s="23"/>
    </row>
    <row r="51" spans="1:34">
      <c r="A51" t="str">
        <f t="shared" si="2"/>
        <v>1228</v>
      </c>
      <c r="B51" t="str">
        <f t="shared" si="0"/>
        <v>CA</v>
      </c>
      <c r="C51">
        <f t="shared" si="1"/>
        <v>58</v>
      </c>
      <c r="D51" s="38" t="s">
        <v>6552</v>
      </c>
      <c r="E51" s="23">
        <v>50</v>
      </c>
      <c r="F51" s="23">
        <v>122811</v>
      </c>
      <c r="G51" s="38" t="s">
        <v>5812</v>
      </c>
      <c r="H51" s="38" t="s">
        <v>5813</v>
      </c>
      <c r="I51" s="38" t="s">
        <v>5969</v>
      </c>
      <c r="J51" s="38" t="s">
        <v>9175</v>
      </c>
      <c r="K51" s="38"/>
      <c r="L51" s="38" t="s">
        <v>5975</v>
      </c>
      <c r="M51" s="109">
        <v>44466</v>
      </c>
      <c r="N51" s="39">
        <v>210471927</v>
      </c>
      <c r="O51" s="38">
        <v>1</v>
      </c>
      <c r="P51" s="38" t="s">
        <v>5814</v>
      </c>
      <c r="Q51" s="38">
        <v>2.7</v>
      </c>
      <c r="R51" s="39">
        <v>0</v>
      </c>
      <c r="S51" s="38" t="s">
        <v>54</v>
      </c>
      <c r="T51" s="38">
        <v>123</v>
      </c>
      <c r="U51" s="38" t="s">
        <v>5975</v>
      </c>
      <c r="V51" s="39">
        <v>210471927</v>
      </c>
      <c r="W51" s="38">
        <v>2.7</v>
      </c>
      <c r="X51" s="23" t="s">
        <v>3139</v>
      </c>
      <c r="Y51" s="38" t="s">
        <v>6552</v>
      </c>
      <c r="Z51" s="21">
        <v>211.52766041000001</v>
      </c>
      <c r="AA51" s="38">
        <v>2.7</v>
      </c>
      <c r="AB51" s="39" t="s">
        <v>3139</v>
      </c>
      <c r="AC51" s="39">
        <v>1055732.4099999999</v>
      </c>
      <c r="AD51" s="23" t="s">
        <v>3139</v>
      </c>
      <c r="AE51" s="38" t="s">
        <v>5815</v>
      </c>
      <c r="AG51" s="23"/>
      <c r="AH51" s="23"/>
    </row>
    <row r="52" spans="1:34">
      <c r="A52" t="str">
        <f t="shared" si="2"/>
        <v>1228</v>
      </c>
      <c r="B52" t="str">
        <f t="shared" si="0"/>
        <v>CA</v>
      </c>
      <c r="C52">
        <f t="shared" si="1"/>
        <v>292</v>
      </c>
      <c r="D52" s="38" t="s">
        <v>6552</v>
      </c>
      <c r="E52" s="23">
        <v>51</v>
      </c>
      <c r="F52" s="23">
        <v>122811</v>
      </c>
      <c r="G52" s="38" t="s">
        <v>5812</v>
      </c>
      <c r="H52" s="38" t="s">
        <v>5813</v>
      </c>
      <c r="I52" s="38" t="s">
        <v>5969</v>
      </c>
      <c r="J52" s="38" t="s">
        <v>9176</v>
      </c>
      <c r="K52" s="38"/>
      <c r="L52" s="38" t="s">
        <v>5973</v>
      </c>
      <c r="M52" s="109">
        <v>44700</v>
      </c>
      <c r="N52" s="39">
        <v>256339799</v>
      </c>
      <c r="O52" s="38">
        <v>1</v>
      </c>
      <c r="P52" s="38" t="s">
        <v>5814</v>
      </c>
      <c r="Q52" s="38">
        <v>4</v>
      </c>
      <c r="R52" s="39">
        <v>0</v>
      </c>
      <c r="S52" s="38" t="s">
        <v>54</v>
      </c>
      <c r="T52" s="38">
        <v>361</v>
      </c>
      <c r="U52" s="38" t="s">
        <v>5973</v>
      </c>
      <c r="V52" s="39">
        <v>256339799</v>
      </c>
      <c r="W52" s="38">
        <v>4</v>
      </c>
      <c r="X52" s="23" t="s">
        <v>3139</v>
      </c>
      <c r="Y52" s="38" t="s">
        <v>6552</v>
      </c>
      <c r="Z52" s="21">
        <v>258.38654302000003</v>
      </c>
      <c r="AA52" s="38">
        <v>4</v>
      </c>
      <c r="AB52" s="39" t="s">
        <v>3139</v>
      </c>
      <c r="AC52" s="39">
        <v>2046744.02</v>
      </c>
      <c r="AD52" s="23" t="s">
        <v>3139</v>
      </c>
      <c r="AE52" s="38" t="s">
        <v>5815</v>
      </c>
      <c r="AG52" s="23"/>
      <c r="AH52" s="23"/>
    </row>
    <row r="53" spans="1:34">
      <c r="A53" t="str">
        <f t="shared" si="2"/>
        <v>1228</v>
      </c>
      <c r="B53" t="str">
        <f t="shared" si="0"/>
        <v>CA</v>
      </c>
      <c r="C53">
        <f t="shared" si="1"/>
        <v>9</v>
      </c>
      <c r="D53" s="38" t="s">
        <v>6552</v>
      </c>
      <c r="E53" s="23">
        <v>52</v>
      </c>
      <c r="F53" s="23">
        <v>122811</v>
      </c>
      <c r="G53" s="38" t="s">
        <v>5812</v>
      </c>
      <c r="H53" s="38" t="s">
        <v>5813</v>
      </c>
      <c r="I53" s="38" t="s">
        <v>5969</v>
      </c>
      <c r="J53" s="38" t="s">
        <v>5978</v>
      </c>
      <c r="K53" s="38"/>
      <c r="L53" s="38" t="s">
        <v>5979</v>
      </c>
      <c r="M53" s="109">
        <v>44417</v>
      </c>
      <c r="N53" s="39">
        <v>300000000</v>
      </c>
      <c r="O53" s="38">
        <v>1</v>
      </c>
      <c r="P53" s="38" t="s">
        <v>5814</v>
      </c>
      <c r="Q53" s="23">
        <v>4.2</v>
      </c>
      <c r="R53" s="43">
        <v>0</v>
      </c>
      <c r="S53" s="38" t="s">
        <v>54</v>
      </c>
      <c r="T53" s="23">
        <v>181</v>
      </c>
      <c r="U53" s="38" t="s">
        <v>5979</v>
      </c>
      <c r="V53" s="39">
        <v>300000000</v>
      </c>
      <c r="W53" s="23">
        <v>4.2</v>
      </c>
      <c r="X53" s="38" t="s">
        <v>3139</v>
      </c>
      <c r="Y53" s="38" t="s">
        <v>6552</v>
      </c>
      <c r="Z53" s="21">
        <v>305.98858072000002</v>
      </c>
      <c r="AA53" s="23">
        <v>4.2</v>
      </c>
      <c r="AB53" s="39" t="s">
        <v>3139</v>
      </c>
      <c r="AC53" s="39">
        <v>5988580.7199999997</v>
      </c>
      <c r="AD53" s="38" t="s">
        <v>3139</v>
      </c>
      <c r="AE53" s="38" t="s">
        <v>5815</v>
      </c>
      <c r="AG53" s="23"/>
      <c r="AH53" s="23"/>
    </row>
    <row r="54" spans="1:34">
      <c r="A54" t="str">
        <f t="shared" si="2"/>
        <v>1228</v>
      </c>
      <c r="B54" t="str">
        <f t="shared" si="0"/>
        <v>CA</v>
      </c>
      <c r="C54">
        <f t="shared" si="1"/>
        <v>122</v>
      </c>
      <c r="D54" s="38" t="s">
        <v>6552</v>
      </c>
      <c r="E54" s="23">
        <v>53</v>
      </c>
      <c r="F54" s="23">
        <v>122811</v>
      </c>
      <c r="G54" s="38" t="s">
        <v>5812</v>
      </c>
      <c r="H54" s="38" t="s">
        <v>5813</v>
      </c>
      <c r="I54" s="38" t="s">
        <v>5969</v>
      </c>
      <c r="J54" s="38" t="s">
        <v>11011</v>
      </c>
      <c r="K54" s="38"/>
      <c r="L54" s="38" t="s">
        <v>6203</v>
      </c>
      <c r="M54" s="109">
        <v>44530</v>
      </c>
      <c r="N54" s="39">
        <v>205077421</v>
      </c>
      <c r="O54" s="38">
        <v>1</v>
      </c>
      <c r="P54" s="38" t="s">
        <v>5814</v>
      </c>
      <c r="Q54" s="38">
        <v>2.6</v>
      </c>
      <c r="R54" s="39">
        <v>0</v>
      </c>
      <c r="S54" s="38" t="s">
        <v>54</v>
      </c>
      <c r="T54" s="38">
        <v>150</v>
      </c>
      <c r="U54" s="38" t="s">
        <v>6203</v>
      </c>
      <c r="V54" s="39">
        <v>205077421</v>
      </c>
      <c r="W54" s="38">
        <v>2.6</v>
      </c>
      <c r="X54" s="23" t="s">
        <v>3139</v>
      </c>
      <c r="Y54" s="38" t="s">
        <v>6552</v>
      </c>
      <c r="Z54" s="21">
        <v>205.52533947000001</v>
      </c>
      <c r="AA54" s="38">
        <v>2.6</v>
      </c>
      <c r="AB54" s="39" t="s">
        <v>3139</v>
      </c>
      <c r="AC54" s="39">
        <v>447918.47</v>
      </c>
      <c r="AD54" s="23" t="s">
        <v>3139</v>
      </c>
      <c r="AE54" s="38" t="s">
        <v>5815</v>
      </c>
      <c r="AG54" s="23"/>
      <c r="AH54" s="23"/>
    </row>
    <row r="55" spans="1:34">
      <c r="A55" t="str">
        <f t="shared" si="2"/>
        <v>1228</v>
      </c>
      <c r="B55" t="str">
        <f t="shared" si="0"/>
        <v>CA</v>
      </c>
      <c r="C55">
        <f t="shared" si="1"/>
        <v>72</v>
      </c>
      <c r="D55" s="38" t="s">
        <v>6552</v>
      </c>
      <c r="E55" s="23">
        <v>54</v>
      </c>
      <c r="F55" s="23">
        <v>122811</v>
      </c>
      <c r="G55" s="38" t="s">
        <v>3169</v>
      </c>
      <c r="H55" s="38" t="s">
        <v>5816</v>
      </c>
      <c r="I55" s="38" t="s">
        <v>5969</v>
      </c>
      <c r="J55" s="38" t="s">
        <v>11673</v>
      </c>
      <c r="K55" s="38"/>
      <c r="L55" s="38" t="s">
        <v>6070</v>
      </c>
      <c r="M55" s="109">
        <v>44480</v>
      </c>
      <c r="N55" s="39">
        <v>212699763</v>
      </c>
      <c r="O55" s="38">
        <v>1</v>
      </c>
      <c r="P55" s="38" t="s">
        <v>5814</v>
      </c>
      <c r="Q55" s="38">
        <v>2.8</v>
      </c>
      <c r="R55" s="39">
        <v>0</v>
      </c>
      <c r="S55" s="38" t="s">
        <v>54</v>
      </c>
      <c r="T55" s="38">
        <v>93</v>
      </c>
      <c r="U55" s="38" t="s">
        <v>6070</v>
      </c>
      <c r="V55" s="39">
        <v>212699763</v>
      </c>
      <c r="W55" s="38">
        <v>2.8</v>
      </c>
      <c r="X55" s="38" t="s">
        <v>3139</v>
      </c>
      <c r="Y55" s="38" t="s">
        <v>6552</v>
      </c>
      <c r="Z55" s="21">
        <v>213.06675011999999</v>
      </c>
      <c r="AA55" s="38">
        <v>2.8</v>
      </c>
      <c r="AB55" s="39" t="s">
        <v>3139</v>
      </c>
      <c r="AC55" s="39">
        <v>366987.12</v>
      </c>
      <c r="AD55" s="23" t="s">
        <v>3139</v>
      </c>
      <c r="AE55" s="38" t="s">
        <v>5815</v>
      </c>
      <c r="AG55" s="23"/>
      <c r="AH55" s="23"/>
    </row>
    <row r="56" spans="1:34">
      <c r="A56" t="str">
        <f t="shared" si="2"/>
        <v>1228</v>
      </c>
      <c r="B56" t="str">
        <f t="shared" si="0"/>
        <v>CA</v>
      </c>
      <c r="C56">
        <f t="shared" si="1"/>
        <v>72</v>
      </c>
      <c r="D56" s="38" t="s">
        <v>6552</v>
      </c>
      <c r="E56" s="23">
        <v>55</v>
      </c>
      <c r="F56" s="23">
        <v>122811</v>
      </c>
      <c r="G56" s="38" t="s">
        <v>3169</v>
      </c>
      <c r="H56" s="38" t="s">
        <v>5816</v>
      </c>
      <c r="I56" s="38" t="s">
        <v>5969</v>
      </c>
      <c r="J56" s="38" t="s">
        <v>11674</v>
      </c>
      <c r="K56" s="38"/>
      <c r="L56" s="38" t="s">
        <v>6070</v>
      </c>
      <c r="M56" s="109">
        <v>44480</v>
      </c>
      <c r="N56" s="39">
        <v>212699766</v>
      </c>
      <c r="O56" s="38">
        <v>1</v>
      </c>
      <c r="P56" s="38" t="s">
        <v>5814</v>
      </c>
      <c r="Q56" s="38">
        <v>2.8</v>
      </c>
      <c r="R56" s="39">
        <v>0</v>
      </c>
      <c r="S56" s="38" t="s">
        <v>54</v>
      </c>
      <c r="T56" s="38">
        <v>93</v>
      </c>
      <c r="U56" s="38" t="s">
        <v>6070</v>
      </c>
      <c r="V56" s="39">
        <v>212699766</v>
      </c>
      <c r="W56" s="38">
        <v>2.8</v>
      </c>
      <c r="X56" s="38" t="s">
        <v>3139</v>
      </c>
      <c r="Y56" s="38" t="s">
        <v>6552</v>
      </c>
      <c r="Z56" s="21">
        <v>213.06675313</v>
      </c>
      <c r="AA56" s="38">
        <v>2.8</v>
      </c>
      <c r="AB56" s="39" t="s">
        <v>3139</v>
      </c>
      <c r="AC56" s="39">
        <v>366987.13</v>
      </c>
      <c r="AD56" s="23" t="s">
        <v>3139</v>
      </c>
      <c r="AE56" s="38" t="s">
        <v>5815</v>
      </c>
      <c r="AG56" s="23"/>
      <c r="AH56" s="23"/>
    </row>
    <row r="57" spans="1:34">
      <c r="A57" t="str">
        <f t="shared" si="2"/>
        <v>1228</v>
      </c>
      <c r="B57" t="str">
        <f t="shared" si="0"/>
        <v>CA</v>
      </c>
      <c r="C57">
        <f t="shared" si="1"/>
        <v>72</v>
      </c>
      <c r="D57" s="38" t="s">
        <v>6552</v>
      </c>
      <c r="E57" s="23">
        <v>56</v>
      </c>
      <c r="F57" s="23">
        <v>122811</v>
      </c>
      <c r="G57" s="38" t="s">
        <v>3169</v>
      </c>
      <c r="H57" s="38" t="s">
        <v>5816</v>
      </c>
      <c r="I57" s="38" t="s">
        <v>5969</v>
      </c>
      <c r="J57" s="38" t="s">
        <v>11675</v>
      </c>
      <c r="K57" s="38"/>
      <c r="L57" s="38" t="s">
        <v>6070</v>
      </c>
      <c r="M57" s="109">
        <v>44480</v>
      </c>
      <c r="N57" s="39">
        <v>212699766</v>
      </c>
      <c r="O57" s="38">
        <v>1</v>
      </c>
      <c r="P57" s="38" t="s">
        <v>5814</v>
      </c>
      <c r="Q57" s="38">
        <v>2.8</v>
      </c>
      <c r="R57" s="39">
        <v>0</v>
      </c>
      <c r="S57" s="38" t="s">
        <v>54</v>
      </c>
      <c r="T57" s="38">
        <v>93</v>
      </c>
      <c r="U57" s="38" t="s">
        <v>6070</v>
      </c>
      <c r="V57" s="39">
        <v>212699766</v>
      </c>
      <c r="W57" s="38">
        <v>2.8</v>
      </c>
      <c r="X57" s="38" t="s">
        <v>3139</v>
      </c>
      <c r="Y57" s="38" t="s">
        <v>6552</v>
      </c>
      <c r="Z57" s="21">
        <v>213.06675313</v>
      </c>
      <c r="AA57" s="38">
        <v>2.8</v>
      </c>
      <c r="AB57" s="39" t="s">
        <v>3139</v>
      </c>
      <c r="AC57" s="39">
        <v>366987.13</v>
      </c>
      <c r="AD57" s="23" t="s">
        <v>3139</v>
      </c>
      <c r="AE57" s="38" t="s">
        <v>5815</v>
      </c>
      <c r="AG57" s="23"/>
      <c r="AH57" s="23"/>
    </row>
    <row r="58" spans="1:34">
      <c r="A58" t="str">
        <f t="shared" si="2"/>
        <v>1228</v>
      </c>
      <c r="B58" t="str">
        <f t="shared" si="0"/>
        <v>CA</v>
      </c>
      <c r="C58">
        <f t="shared" si="1"/>
        <v>72</v>
      </c>
      <c r="D58" s="38" t="s">
        <v>6552</v>
      </c>
      <c r="E58" s="23">
        <v>57</v>
      </c>
      <c r="F58" s="23">
        <v>122811</v>
      </c>
      <c r="G58" s="38" t="s">
        <v>3169</v>
      </c>
      <c r="H58" s="38" t="s">
        <v>5816</v>
      </c>
      <c r="I58" s="38" t="s">
        <v>5969</v>
      </c>
      <c r="J58" s="38" t="s">
        <v>11676</v>
      </c>
      <c r="K58" s="38"/>
      <c r="L58" s="38" t="s">
        <v>6070</v>
      </c>
      <c r="M58" s="109">
        <v>44480</v>
      </c>
      <c r="N58" s="39">
        <v>212699766</v>
      </c>
      <c r="O58" s="38">
        <v>1</v>
      </c>
      <c r="P58" s="38" t="s">
        <v>5814</v>
      </c>
      <c r="Q58" s="38">
        <v>2.8</v>
      </c>
      <c r="R58" s="39">
        <v>0</v>
      </c>
      <c r="S58" s="38" t="s">
        <v>54</v>
      </c>
      <c r="T58" s="38">
        <v>93</v>
      </c>
      <c r="U58" s="38" t="s">
        <v>6070</v>
      </c>
      <c r="V58" s="39">
        <v>212699766</v>
      </c>
      <c r="W58" s="38">
        <v>2.8</v>
      </c>
      <c r="X58" s="38" t="s">
        <v>3139</v>
      </c>
      <c r="Y58" s="38" t="s">
        <v>6552</v>
      </c>
      <c r="Z58" s="21">
        <v>213.06675313</v>
      </c>
      <c r="AA58" s="38">
        <v>2.8</v>
      </c>
      <c r="AB58" s="39" t="s">
        <v>3139</v>
      </c>
      <c r="AC58" s="39">
        <v>366987.13</v>
      </c>
      <c r="AD58" s="23" t="s">
        <v>3139</v>
      </c>
      <c r="AE58" s="38" t="s">
        <v>5815</v>
      </c>
      <c r="AG58" s="23"/>
      <c r="AH58" s="23"/>
    </row>
    <row r="59" spans="1:34">
      <c r="A59" t="str">
        <f t="shared" si="2"/>
        <v>1228</v>
      </c>
      <c r="B59" t="str">
        <f t="shared" si="0"/>
        <v>CA</v>
      </c>
      <c r="C59">
        <f t="shared" si="1"/>
        <v>37</v>
      </c>
      <c r="D59" s="38" t="s">
        <v>6552</v>
      </c>
      <c r="E59" s="23">
        <v>58</v>
      </c>
      <c r="F59" s="23">
        <v>122811</v>
      </c>
      <c r="G59" s="38" t="s">
        <v>3169</v>
      </c>
      <c r="H59" s="38" t="s">
        <v>5816</v>
      </c>
      <c r="I59" s="38" t="s">
        <v>5969</v>
      </c>
      <c r="J59" s="38" t="s">
        <v>11677</v>
      </c>
      <c r="K59" s="38"/>
      <c r="L59" s="38" t="s">
        <v>6066</v>
      </c>
      <c r="M59" s="109">
        <v>44445</v>
      </c>
      <c r="N59" s="39">
        <v>258879651</v>
      </c>
      <c r="O59" s="38">
        <v>1</v>
      </c>
      <c r="P59" s="38" t="s">
        <v>5814</v>
      </c>
      <c r="Q59" s="38">
        <v>2.8</v>
      </c>
      <c r="R59" s="39">
        <v>0</v>
      </c>
      <c r="S59" s="38" t="s">
        <v>54</v>
      </c>
      <c r="T59" s="38">
        <v>92</v>
      </c>
      <c r="U59" s="38" t="s">
        <v>6066</v>
      </c>
      <c r="V59" s="39">
        <v>258879651</v>
      </c>
      <c r="W59" s="38">
        <v>2.8</v>
      </c>
      <c r="X59" s="23" t="s">
        <v>3139</v>
      </c>
      <c r="Y59" s="38" t="s">
        <v>6552</v>
      </c>
      <c r="Z59" s="21">
        <v>260.01839124999998</v>
      </c>
      <c r="AA59" s="38">
        <v>2.8</v>
      </c>
      <c r="AB59" s="39" t="s">
        <v>3139</v>
      </c>
      <c r="AC59" s="39">
        <v>1138740.25</v>
      </c>
      <c r="AD59" s="23" t="s">
        <v>3139</v>
      </c>
      <c r="AE59" s="38" t="s">
        <v>5815</v>
      </c>
      <c r="AG59" s="23"/>
      <c r="AH59" s="23"/>
    </row>
    <row r="60" spans="1:34">
      <c r="A60" t="str">
        <f t="shared" si="2"/>
        <v>1228</v>
      </c>
      <c r="B60" t="str">
        <f t="shared" si="0"/>
        <v>CA</v>
      </c>
      <c r="C60">
        <f t="shared" si="1"/>
        <v>95</v>
      </c>
      <c r="D60" s="38" t="s">
        <v>6552</v>
      </c>
      <c r="E60" s="23">
        <v>59</v>
      </c>
      <c r="F60" s="23">
        <v>122811</v>
      </c>
      <c r="G60" s="38" t="s">
        <v>3169</v>
      </c>
      <c r="H60" s="38" t="s">
        <v>5816</v>
      </c>
      <c r="I60" s="38" t="s">
        <v>5969</v>
      </c>
      <c r="J60" s="38" t="s">
        <v>11678</v>
      </c>
      <c r="K60" s="38"/>
      <c r="L60" s="38" t="s">
        <v>6102</v>
      </c>
      <c r="M60" s="109">
        <v>44503</v>
      </c>
      <c r="N60" s="39">
        <v>258882154</v>
      </c>
      <c r="O60" s="38">
        <v>1</v>
      </c>
      <c r="P60" s="38" t="s">
        <v>5814</v>
      </c>
      <c r="Q60" s="38">
        <v>3</v>
      </c>
      <c r="R60" s="39">
        <v>0</v>
      </c>
      <c r="S60" s="38" t="s">
        <v>54</v>
      </c>
      <c r="T60" s="38">
        <v>121</v>
      </c>
      <c r="U60" s="38" t="s">
        <v>6102</v>
      </c>
      <c r="V60" s="39">
        <v>258882154</v>
      </c>
      <c r="W60" s="38">
        <v>3</v>
      </c>
      <c r="X60" s="23" t="s">
        <v>3139</v>
      </c>
      <c r="Y60" s="38" t="s">
        <v>6552</v>
      </c>
      <c r="Z60" s="21">
        <v>259.49280484999997</v>
      </c>
      <c r="AA60" s="38">
        <v>3</v>
      </c>
      <c r="AB60" s="39" t="s">
        <v>3139</v>
      </c>
      <c r="AC60" s="39">
        <v>610650.85</v>
      </c>
      <c r="AD60" s="23" t="s">
        <v>3139</v>
      </c>
      <c r="AE60" s="38" t="s">
        <v>5815</v>
      </c>
      <c r="AG60" s="23"/>
      <c r="AH60" s="23"/>
    </row>
    <row r="61" spans="1:34">
      <c r="A61" t="str">
        <f t="shared" si="2"/>
        <v>1228</v>
      </c>
      <c r="B61" t="str">
        <f t="shared" si="0"/>
        <v>CA</v>
      </c>
      <c r="C61">
        <f t="shared" si="1"/>
        <v>80</v>
      </c>
      <c r="D61" s="38" t="s">
        <v>6552</v>
      </c>
      <c r="E61" s="23">
        <v>60</v>
      </c>
      <c r="F61" s="23">
        <v>122811</v>
      </c>
      <c r="G61" s="38" t="s">
        <v>870</v>
      </c>
      <c r="H61" s="38" t="s">
        <v>3044</v>
      </c>
      <c r="I61" s="38" t="s">
        <v>5969</v>
      </c>
      <c r="J61" s="38" t="s">
        <v>11679</v>
      </c>
      <c r="K61" s="38"/>
      <c r="L61" s="38" t="s">
        <v>6169</v>
      </c>
      <c r="M61" s="109">
        <v>44488</v>
      </c>
      <c r="N61" s="39">
        <v>209119935</v>
      </c>
      <c r="O61" s="38">
        <v>1</v>
      </c>
      <c r="P61" s="38" t="s">
        <v>5814</v>
      </c>
      <c r="Q61" s="23">
        <v>2.5</v>
      </c>
      <c r="R61" s="39">
        <v>0</v>
      </c>
      <c r="S61" s="38" t="s">
        <v>54</v>
      </c>
      <c r="T61" s="23">
        <v>123</v>
      </c>
      <c r="U61" s="38" t="s">
        <v>6169</v>
      </c>
      <c r="V61" s="39">
        <v>209119935</v>
      </c>
      <c r="W61" s="23">
        <v>2.5</v>
      </c>
      <c r="X61" s="38" t="s">
        <v>3139</v>
      </c>
      <c r="Y61" s="38" t="s">
        <v>6552</v>
      </c>
      <c r="Z61" s="21">
        <v>209.16655775000001</v>
      </c>
      <c r="AA61" s="23">
        <v>2.5</v>
      </c>
      <c r="AB61" s="39" t="s">
        <v>3139</v>
      </c>
      <c r="AC61" s="39">
        <v>46622.75</v>
      </c>
      <c r="AD61" s="23" t="s">
        <v>3139</v>
      </c>
      <c r="AE61" s="38" t="s">
        <v>5815</v>
      </c>
      <c r="AG61" s="23"/>
      <c r="AH61" s="23"/>
    </row>
    <row r="62" spans="1:34">
      <c r="A62" t="str">
        <f t="shared" si="2"/>
        <v>1228</v>
      </c>
      <c r="B62" t="str">
        <f t="shared" si="0"/>
        <v>CA</v>
      </c>
      <c r="C62">
        <f t="shared" si="1"/>
        <v>18</v>
      </c>
      <c r="D62" s="38" t="s">
        <v>6552</v>
      </c>
      <c r="E62" s="23">
        <v>61</v>
      </c>
      <c r="F62" s="23">
        <v>122811</v>
      </c>
      <c r="G62" s="38" t="s">
        <v>870</v>
      </c>
      <c r="H62" s="38" t="s">
        <v>3044</v>
      </c>
      <c r="I62" s="38" t="s">
        <v>5969</v>
      </c>
      <c r="J62" s="38" t="s">
        <v>6000</v>
      </c>
      <c r="K62" s="38"/>
      <c r="L62" s="38" t="s">
        <v>6001</v>
      </c>
      <c r="M62" s="109">
        <v>44426</v>
      </c>
      <c r="N62" s="39">
        <v>256343334</v>
      </c>
      <c r="O62" s="38">
        <v>1</v>
      </c>
      <c r="P62" s="38" t="s">
        <v>5814</v>
      </c>
      <c r="Q62" s="23">
        <v>4</v>
      </c>
      <c r="R62" s="39">
        <v>0</v>
      </c>
      <c r="S62" s="38" t="s">
        <v>54</v>
      </c>
      <c r="T62" s="23">
        <v>122</v>
      </c>
      <c r="U62" s="38" t="s">
        <v>6001</v>
      </c>
      <c r="V62" s="39">
        <v>256343334</v>
      </c>
      <c r="W62" s="23">
        <v>4</v>
      </c>
      <c r="X62" s="38" t="s">
        <v>3139</v>
      </c>
      <c r="Y62" s="38" t="s">
        <v>6552</v>
      </c>
      <c r="Z62" s="21">
        <v>259.31249178999997</v>
      </c>
      <c r="AA62" s="23">
        <v>4</v>
      </c>
      <c r="AB62" s="39" t="s">
        <v>3139</v>
      </c>
      <c r="AC62" s="39">
        <v>2969157.79</v>
      </c>
      <c r="AD62" s="23" t="s">
        <v>3139</v>
      </c>
      <c r="AE62" s="38" t="s">
        <v>5815</v>
      </c>
      <c r="AG62" s="23"/>
      <c r="AH62" s="23"/>
    </row>
    <row r="63" spans="1:34">
      <c r="A63" t="str">
        <f t="shared" si="2"/>
        <v>1228</v>
      </c>
      <c r="B63" t="str">
        <f t="shared" si="0"/>
        <v>CA</v>
      </c>
      <c r="C63">
        <f t="shared" si="1"/>
        <v>18</v>
      </c>
      <c r="D63" s="38" t="s">
        <v>6552</v>
      </c>
      <c r="E63" s="23">
        <v>62</v>
      </c>
      <c r="F63" s="23">
        <v>122811</v>
      </c>
      <c r="G63" s="38" t="s">
        <v>870</v>
      </c>
      <c r="H63" s="38" t="s">
        <v>3044</v>
      </c>
      <c r="I63" s="38" t="s">
        <v>5969</v>
      </c>
      <c r="J63" s="38" t="s">
        <v>6002</v>
      </c>
      <c r="K63" s="38"/>
      <c r="L63" s="38" t="s">
        <v>6001</v>
      </c>
      <c r="M63" s="109">
        <v>44426</v>
      </c>
      <c r="N63" s="39">
        <v>256343334</v>
      </c>
      <c r="O63" s="38">
        <v>1</v>
      </c>
      <c r="P63" s="38" t="s">
        <v>5814</v>
      </c>
      <c r="Q63" s="23">
        <v>4</v>
      </c>
      <c r="R63" s="39">
        <v>0</v>
      </c>
      <c r="S63" s="38" t="s">
        <v>54</v>
      </c>
      <c r="T63" s="23">
        <v>122</v>
      </c>
      <c r="U63" s="38" t="s">
        <v>6001</v>
      </c>
      <c r="V63" s="39">
        <v>256343334</v>
      </c>
      <c r="W63" s="23">
        <v>4</v>
      </c>
      <c r="X63" s="38" t="s">
        <v>3139</v>
      </c>
      <c r="Y63" s="38" t="s">
        <v>6552</v>
      </c>
      <c r="Z63" s="21">
        <v>259.31249178999997</v>
      </c>
      <c r="AA63" s="23">
        <v>4</v>
      </c>
      <c r="AB63" s="39" t="s">
        <v>3139</v>
      </c>
      <c r="AC63" s="39">
        <v>2969157.79</v>
      </c>
      <c r="AD63" s="23" t="s">
        <v>3139</v>
      </c>
      <c r="AE63" s="38" t="s">
        <v>5815</v>
      </c>
      <c r="AG63" s="23"/>
      <c r="AH63" s="23"/>
    </row>
    <row r="64" spans="1:34">
      <c r="A64" t="str">
        <f t="shared" si="2"/>
        <v>1228</v>
      </c>
      <c r="B64" t="str">
        <f t="shared" si="0"/>
        <v>CA</v>
      </c>
      <c r="C64">
        <f t="shared" si="1"/>
        <v>9</v>
      </c>
      <c r="D64" s="38" t="s">
        <v>6552</v>
      </c>
      <c r="E64" s="23">
        <v>63</v>
      </c>
      <c r="F64" s="23">
        <v>122811</v>
      </c>
      <c r="G64" s="38" t="s">
        <v>870</v>
      </c>
      <c r="H64" s="38" t="s">
        <v>3044</v>
      </c>
      <c r="I64" s="38" t="s">
        <v>5969</v>
      </c>
      <c r="J64" s="38" t="s">
        <v>6003</v>
      </c>
      <c r="K64" s="38"/>
      <c r="L64" s="38" t="s">
        <v>5979</v>
      </c>
      <c r="M64" s="109">
        <v>44417</v>
      </c>
      <c r="N64" s="39">
        <v>250000000</v>
      </c>
      <c r="O64" s="38">
        <v>1</v>
      </c>
      <c r="P64" s="38" t="s">
        <v>5814</v>
      </c>
      <c r="Q64" s="23">
        <v>3.2</v>
      </c>
      <c r="R64" s="39">
        <v>0</v>
      </c>
      <c r="S64" s="38" t="s">
        <v>54</v>
      </c>
      <c r="T64" s="23">
        <v>181</v>
      </c>
      <c r="U64" s="38" t="s">
        <v>5979</v>
      </c>
      <c r="V64" s="39">
        <v>250000000</v>
      </c>
      <c r="W64" s="23">
        <v>3.2</v>
      </c>
      <c r="X64" s="38" t="s">
        <v>3139</v>
      </c>
      <c r="Y64" s="38" t="s">
        <v>6552</v>
      </c>
      <c r="Z64" s="21">
        <v>253.81189662</v>
      </c>
      <c r="AA64" s="23">
        <v>3.2</v>
      </c>
      <c r="AB64" s="39" t="s">
        <v>3139</v>
      </c>
      <c r="AC64" s="39">
        <v>3811896.62</v>
      </c>
      <c r="AD64" s="23" t="s">
        <v>3139</v>
      </c>
      <c r="AE64" s="38" t="s">
        <v>5815</v>
      </c>
      <c r="AG64" s="23"/>
      <c r="AH64" s="23"/>
    </row>
    <row r="65" spans="1:34">
      <c r="A65" t="str">
        <f t="shared" si="2"/>
        <v>1228</v>
      </c>
      <c r="B65" t="str">
        <f t="shared" si="0"/>
        <v>CA</v>
      </c>
      <c r="C65">
        <f t="shared" si="1"/>
        <v>9</v>
      </c>
      <c r="D65" s="38" t="s">
        <v>6552</v>
      </c>
      <c r="E65" s="23">
        <v>64</v>
      </c>
      <c r="F65" s="23">
        <v>122811</v>
      </c>
      <c r="G65" s="38" t="s">
        <v>870</v>
      </c>
      <c r="H65" s="38" t="s">
        <v>3044</v>
      </c>
      <c r="I65" s="38" t="s">
        <v>5969</v>
      </c>
      <c r="J65" s="38" t="s">
        <v>6004</v>
      </c>
      <c r="K65" s="38"/>
      <c r="L65" s="38" t="s">
        <v>5979</v>
      </c>
      <c r="M65" s="109">
        <v>44417</v>
      </c>
      <c r="N65" s="39">
        <v>250000000</v>
      </c>
      <c r="O65" s="38">
        <v>1</v>
      </c>
      <c r="P65" s="38" t="s">
        <v>5814</v>
      </c>
      <c r="Q65" s="23">
        <v>3.2</v>
      </c>
      <c r="R65" s="39">
        <v>0</v>
      </c>
      <c r="S65" s="38" t="s">
        <v>54</v>
      </c>
      <c r="T65" s="23">
        <v>181</v>
      </c>
      <c r="U65" s="38" t="s">
        <v>5979</v>
      </c>
      <c r="V65" s="39">
        <v>250000000</v>
      </c>
      <c r="W65" s="23">
        <v>3.2</v>
      </c>
      <c r="X65" s="38" t="s">
        <v>3139</v>
      </c>
      <c r="Y65" s="38" t="s">
        <v>6552</v>
      </c>
      <c r="Z65" s="21">
        <v>253.81189662</v>
      </c>
      <c r="AA65" s="23">
        <v>3.2</v>
      </c>
      <c r="AB65" s="39" t="s">
        <v>3139</v>
      </c>
      <c r="AC65" s="39">
        <v>3811896.62</v>
      </c>
      <c r="AD65" s="23" t="s">
        <v>3139</v>
      </c>
      <c r="AE65" s="38" t="s">
        <v>5815</v>
      </c>
      <c r="AG65" s="23"/>
      <c r="AH65" s="23"/>
    </row>
    <row r="66" spans="1:34">
      <c r="A66" t="str">
        <f t="shared" si="2"/>
        <v>1228</v>
      </c>
      <c r="B66" t="str">
        <f t="shared" si="0"/>
        <v>CA</v>
      </c>
      <c r="C66">
        <f t="shared" si="1"/>
        <v>305</v>
      </c>
      <c r="D66" s="38" t="s">
        <v>6552</v>
      </c>
      <c r="E66" s="23">
        <v>65</v>
      </c>
      <c r="F66" s="23">
        <v>122811</v>
      </c>
      <c r="G66" s="38" t="s">
        <v>3177</v>
      </c>
      <c r="H66" s="38" t="s">
        <v>3178</v>
      </c>
      <c r="I66" s="38" t="s">
        <v>5969</v>
      </c>
      <c r="J66" s="38" t="s">
        <v>11012</v>
      </c>
      <c r="K66" s="38"/>
      <c r="L66" s="38" t="s">
        <v>6194</v>
      </c>
      <c r="M66" s="109">
        <v>44713</v>
      </c>
      <c r="N66" s="39">
        <v>205478142.81999999</v>
      </c>
      <c r="O66" s="38">
        <v>1</v>
      </c>
      <c r="P66" s="38" t="s">
        <v>5814</v>
      </c>
      <c r="Q66" s="23">
        <v>3.95</v>
      </c>
      <c r="R66" s="39">
        <v>0</v>
      </c>
      <c r="S66" s="38" t="s">
        <v>54</v>
      </c>
      <c r="T66" s="23">
        <v>360</v>
      </c>
      <c r="U66" s="38" t="s">
        <v>6194</v>
      </c>
      <c r="V66" s="39">
        <v>205478142.81999999</v>
      </c>
      <c r="W66" s="23">
        <v>3.95</v>
      </c>
      <c r="X66" s="38" t="s">
        <v>3139</v>
      </c>
      <c r="Y66" s="38" t="s">
        <v>6552</v>
      </c>
      <c r="Z66" s="21">
        <v>206.80511507</v>
      </c>
      <c r="AA66" s="23">
        <v>3.95</v>
      </c>
      <c r="AB66" s="39" t="s">
        <v>3139</v>
      </c>
      <c r="AC66" s="39">
        <v>1326972.25</v>
      </c>
      <c r="AD66" s="23" t="s">
        <v>3139</v>
      </c>
      <c r="AE66" s="38" t="s">
        <v>5815</v>
      </c>
      <c r="AG66" s="23"/>
      <c r="AH66" s="23"/>
    </row>
    <row r="67" spans="1:34">
      <c r="A67" t="str">
        <f t="shared" si="2"/>
        <v>1228</v>
      </c>
      <c r="B67" t="str">
        <f t="shared" ref="B67:B130" si="3">+IF(A67="1228","CA",IF(A67="1230","VR",IF(A67="1203","FL","OT")))</f>
        <v>CA</v>
      </c>
      <c r="C67">
        <f t="shared" ref="C67:C130" si="4">+IF(M67="",0,M67-D67)</f>
        <v>305</v>
      </c>
      <c r="D67" s="38" t="s">
        <v>6552</v>
      </c>
      <c r="E67" s="23">
        <v>66</v>
      </c>
      <c r="F67" s="23">
        <v>122811</v>
      </c>
      <c r="G67" s="38" t="s">
        <v>3177</v>
      </c>
      <c r="H67" s="38" t="s">
        <v>3178</v>
      </c>
      <c r="I67" s="38" t="s">
        <v>5969</v>
      </c>
      <c r="J67" s="38" t="s">
        <v>11013</v>
      </c>
      <c r="K67" s="38"/>
      <c r="L67" s="38" t="s">
        <v>6194</v>
      </c>
      <c r="M67" s="109">
        <v>44713</v>
      </c>
      <c r="N67" s="39">
        <v>205478142.81999999</v>
      </c>
      <c r="O67" s="38">
        <v>1</v>
      </c>
      <c r="P67" s="38" t="s">
        <v>5814</v>
      </c>
      <c r="Q67" s="23">
        <v>3.95</v>
      </c>
      <c r="R67" s="39">
        <v>0</v>
      </c>
      <c r="S67" s="38" t="s">
        <v>54</v>
      </c>
      <c r="T67" s="23">
        <v>360</v>
      </c>
      <c r="U67" s="38" t="s">
        <v>6194</v>
      </c>
      <c r="V67" s="39">
        <v>205478142.81999999</v>
      </c>
      <c r="W67" s="23">
        <v>3.95</v>
      </c>
      <c r="X67" s="38" t="s">
        <v>3139</v>
      </c>
      <c r="Y67" s="38" t="s">
        <v>6552</v>
      </c>
      <c r="Z67" s="21">
        <v>206.80511507</v>
      </c>
      <c r="AA67" s="23">
        <v>3.95</v>
      </c>
      <c r="AB67" s="39" t="s">
        <v>3139</v>
      </c>
      <c r="AC67" s="39">
        <v>1326972.25</v>
      </c>
      <c r="AD67" s="23" t="s">
        <v>3139</v>
      </c>
      <c r="AE67" s="38" t="s">
        <v>5815</v>
      </c>
      <c r="AG67" s="23"/>
      <c r="AH67" s="23"/>
    </row>
    <row r="68" spans="1:34">
      <c r="A68" t="str">
        <f t="shared" ref="A68:A131" si="5">+MID(F68,1,4)</f>
        <v>1228</v>
      </c>
      <c r="B68" t="str">
        <f t="shared" si="3"/>
        <v>CA</v>
      </c>
      <c r="C68">
        <f t="shared" si="4"/>
        <v>90</v>
      </c>
      <c r="D68" s="38" t="s">
        <v>6552</v>
      </c>
      <c r="E68" s="23">
        <v>67</v>
      </c>
      <c r="F68" s="23">
        <v>122811</v>
      </c>
      <c r="G68" s="38" t="s">
        <v>3177</v>
      </c>
      <c r="H68" s="38" t="s">
        <v>3178</v>
      </c>
      <c r="I68" s="38" t="s">
        <v>5969</v>
      </c>
      <c r="J68" s="38" t="s">
        <v>11014</v>
      </c>
      <c r="K68" s="38"/>
      <c r="L68" s="38" t="s">
        <v>6100</v>
      </c>
      <c r="M68" s="109">
        <v>44498</v>
      </c>
      <c r="N68" s="39">
        <v>259785593.55000001</v>
      </c>
      <c r="O68" s="38">
        <v>1</v>
      </c>
      <c r="P68" s="38" t="s">
        <v>5814</v>
      </c>
      <c r="Q68" s="23">
        <v>2.5499999999999998</v>
      </c>
      <c r="R68" s="39">
        <v>0</v>
      </c>
      <c r="S68" s="38" t="s">
        <v>54</v>
      </c>
      <c r="T68" s="23">
        <v>120</v>
      </c>
      <c r="U68" s="38" t="s">
        <v>6100</v>
      </c>
      <c r="V68" s="39">
        <v>259785593.55000001</v>
      </c>
      <c r="W68" s="23">
        <v>2.5499999999999998</v>
      </c>
      <c r="X68" s="38" t="s">
        <v>3139</v>
      </c>
      <c r="Y68" s="38" t="s">
        <v>6552</v>
      </c>
      <c r="Z68" s="21">
        <v>260.35890816</v>
      </c>
      <c r="AA68" s="23">
        <v>2.5499999999999998</v>
      </c>
      <c r="AB68" s="39" t="s">
        <v>3139</v>
      </c>
      <c r="AC68" s="39">
        <v>573314.61</v>
      </c>
      <c r="AD68" s="23" t="s">
        <v>3139</v>
      </c>
      <c r="AE68" s="38" t="s">
        <v>5815</v>
      </c>
      <c r="AG68" s="23"/>
      <c r="AH68" s="23"/>
    </row>
    <row r="69" spans="1:34">
      <c r="A69" t="str">
        <f t="shared" si="5"/>
        <v>1228</v>
      </c>
      <c r="B69" t="str">
        <f t="shared" si="3"/>
        <v>CA</v>
      </c>
      <c r="C69">
        <f t="shared" si="4"/>
        <v>297</v>
      </c>
      <c r="D69" s="38" t="s">
        <v>6552</v>
      </c>
      <c r="E69" s="23">
        <v>68</v>
      </c>
      <c r="F69" s="23">
        <v>122811</v>
      </c>
      <c r="G69" s="38" t="s">
        <v>3177</v>
      </c>
      <c r="H69" s="38" t="s">
        <v>3178</v>
      </c>
      <c r="I69" s="38" t="s">
        <v>5969</v>
      </c>
      <c r="J69" s="38" t="s">
        <v>9177</v>
      </c>
      <c r="K69" s="38"/>
      <c r="L69" s="38" t="s">
        <v>5975</v>
      </c>
      <c r="M69" s="109">
        <v>44705</v>
      </c>
      <c r="N69" s="39">
        <v>258793621.68000001</v>
      </c>
      <c r="O69" s="38">
        <v>1</v>
      </c>
      <c r="P69" s="38" t="s">
        <v>5814</v>
      </c>
      <c r="Q69" s="23">
        <v>3.95</v>
      </c>
      <c r="R69" s="39">
        <v>0</v>
      </c>
      <c r="S69" s="38" t="s">
        <v>54</v>
      </c>
      <c r="T69" s="23">
        <v>360</v>
      </c>
      <c r="U69" s="38" t="s">
        <v>5975</v>
      </c>
      <c r="V69" s="39">
        <v>258793621.68000001</v>
      </c>
      <c r="W69" s="23">
        <v>3.95</v>
      </c>
      <c r="X69" s="38" t="s">
        <v>3139</v>
      </c>
      <c r="Y69" s="38" t="s">
        <v>6552</v>
      </c>
      <c r="Z69" s="21">
        <v>260.66390638999997</v>
      </c>
      <c r="AA69" s="23">
        <v>3.95</v>
      </c>
      <c r="AB69" s="39" t="s">
        <v>3139</v>
      </c>
      <c r="AC69" s="39">
        <v>1870284.71</v>
      </c>
      <c r="AD69" s="23" t="s">
        <v>3139</v>
      </c>
      <c r="AE69" s="38" t="s">
        <v>5815</v>
      </c>
      <c r="AG69" s="23"/>
      <c r="AH69" s="23"/>
    </row>
    <row r="70" spans="1:34">
      <c r="A70" t="str">
        <f t="shared" si="5"/>
        <v>1228</v>
      </c>
      <c r="B70" t="str">
        <f t="shared" si="3"/>
        <v>CA</v>
      </c>
      <c r="C70">
        <f t="shared" si="4"/>
        <v>297</v>
      </c>
      <c r="D70" s="38" t="s">
        <v>6552</v>
      </c>
      <c r="E70" s="23">
        <v>69</v>
      </c>
      <c r="F70" s="23">
        <v>122811</v>
      </c>
      <c r="G70" s="38" t="s">
        <v>3177</v>
      </c>
      <c r="H70" s="38" t="s">
        <v>3178</v>
      </c>
      <c r="I70" s="38" t="s">
        <v>5969</v>
      </c>
      <c r="J70" s="38" t="s">
        <v>9178</v>
      </c>
      <c r="K70" s="38"/>
      <c r="L70" s="38" t="s">
        <v>5975</v>
      </c>
      <c r="M70" s="109">
        <v>44705</v>
      </c>
      <c r="N70" s="39">
        <v>258793621.68000001</v>
      </c>
      <c r="O70" s="38">
        <v>1</v>
      </c>
      <c r="P70" s="38" t="s">
        <v>5814</v>
      </c>
      <c r="Q70" s="23">
        <v>3.95</v>
      </c>
      <c r="R70" s="39">
        <v>0</v>
      </c>
      <c r="S70" s="38" t="s">
        <v>54</v>
      </c>
      <c r="T70" s="23">
        <v>360</v>
      </c>
      <c r="U70" s="38" t="s">
        <v>5975</v>
      </c>
      <c r="V70" s="39">
        <v>258793621.68000001</v>
      </c>
      <c r="W70" s="23">
        <v>3.95</v>
      </c>
      <c r="X70" s="38" t="s">
        <v>3139</v>
      </c>
      <c r="Y70" s="38" t="s">
        <v>6552</v>
      </c>
      <c r="Z70" s="21">
        <v>260.66390638999997</v>
      </c>
      <c r="AA70" s="23">
        <v>3.95</v>
      </c>
      <c r="AB70" s="39" t="s">
        <v>3139</v>
      </c>
      <c r="AC70" s="39">
        <v>1870284.71</v>
      </c>
      <c r="AD70" s="23" t="s">
        <v>3139</v>
      </c>
      <c r="AE70" s="38" t="s">
        <v>5815</v>
      </c>
      <c r="AG70" s="23"/>
      <c r="AH70" s="23"/>
    </row>
    <row r="71" spans="1:34">
      <c r="A71" t="str">
        <f t="shared" si="5"/>
        <v>1228</v>
      </c>
      <c r="B71" t="str">
        <f t="shared" si="3"/>
        <v>CA</v>
      </c>
      <c r="C71">
        <f t="shared" si="4"/>
        <v>296</v>
      </c>
      <c r="D71" s="38" t="s">
        <v>6552</v>
      </c>
      <c r="E71" s="23">
        <v>70</v>
      </c>
      <c r="F71" s="23">
        <v>122811</v>
      </c>
      <c r="G71" s="38" t="s">
        <v>3177</v>
      </c>
      <c r="H71" s="38" t="s">
        <v>3178</v>
      </c>
      <c r="I71" s="38" t="s">
        <v>5969</v>
      </c>
      <c r="J71" s="38" t="s">
        <v>9179</v>
      </c>
      <c r="K71" s="38"/>
      <c r="L71" s="38" t="s">
        <v>5988</v>
      </c>
      <c r="M71" s="109">
        <v>44704</v>
      </c>
      <c r="N71" s="39">
        <v>210489348.27000001</v>
      </c>
      <c r="O71" s="38">
        <v>1</v>
      </c>
      <c r="P71" s="38" t="s">
        <v>5814</v>
      </c>
      <c r="Q71" s="23">
        <v>3.95</v>
      </c>
      <c r="R71" s="39">
        <v>0</v>
      </c>
      <c r="S71" s="38" t="s">
        <v>54</v>
      </c>
      <c r="T71" s="23">
        <v>362</v>
      </c>
      <c r="U71" s="38" t="s">
        <v>5988</v>
      </c>
      <c r="V71" s="39">
        <v>210489348.27000001</v>
      </c>
      <c r="W71" s="23">
        <v>3.95</v>
      </c>
      <c r="X71" s="38" t="s">
        <v>3139</v>
      </c>
      <c r="Y71" s="38" t="s">
        <v>6552</v>
      </c>
      <c r="Z71" s="21">
        <v>212.07982577999999</v>
      </c>
      <c r="AA71" s="23">
        <v>3.95</v>
      </c>
      <c r="AB71" s="39" t="s">
        <v>3139</v>
      </c>
      <c r="AC71" s="39">
        <v>1590477.51</v>
      </c>
      <c r="AD71" s="23" t="s">
        <v>3139</v>
      </c>
      <c r="AE71" s="38" t="s">
        <v>5815</v>
      </c>
      <c r="AG71" s="23"/>
      <c r="AH71" s="23"/>
    </row>
    <row r="72" spans="1:34">
      <c r="A72" t="str">
        <f t="shared" si="5"/>
        <v>1228</v>
      </c>
      <c r="B72" t="str">
        <f t="shared" si="3"/>
        <v>CA</v>
      </c>
      <c r="C72">
        <f t="shared" si="4"/>
        <v>286</v>
      </c>
      <c r="D72" s="38" t="s">
        <v>6552</v>
      </c>
      <c r="E72" s="23">
        <v>71</v>
      </c>
      <c r="F72" s="23">
        <v>122811</v>
      </c>
      <c r="G72" s="38" t="s">
        <v>3177</v>
      </c>
      <c r="H72" s="38" t="s">
        <v>3178</v>
      </c>
      <c r="I72" s="38" t="s">
        <v>5969</v>
      </c>
      <c r="J72" s="38" t="s">
        <v>9180</v>
      </c>
      <c r="K72" s="38"/>
      <c r="L72" s="38" t="s">
        <v>6799</v>
      </c>
      <c r="M72" s="109">
        <v>44694</v>
      </c>
      <c r="N72" s="39">
        <v>256370984.80000001</v>
      </c>
      <c r="O72" s="38">
        <v>1</v>
      </c>
      <c r="P72" s="38" t="s">
        <v>5814</v>
      </c>
      <c r="Q72" s="23">
        <v>3.9</v>
      </c>
      <c r="R72" s="39">
        <v>0</v>
      </c>
      <c r="S72" s="38" t="s">
        <v>54</v>
      </c>
      <c r="T72" s="23">
        <v>360</v>
      </c>
      <c r="U72" s="38" t="s">
        <v>6799</v>
      </c>
      <c r="V72" s="39">
        <v>256370984.80000001</v>
      </c>
      <c r="W72" s="23">
        <v>3.9</v>
      </c>
      <c r="X72" s="38" t="s">
        <v>3139</v>
      </c>
      <c r="Y72" s="38" t="s">
        <v>6552</v>
      </c>
      <c r="Z72" s="21">
        <v>258.50688394000002</v>
      </c>
      <c r="AA72" s="23">
        <v>3.9</v>
      </c>
      <c r="AB72" s="39" t="s">
        <v>3139</v>
      </c>
      <c r="AC72" s="39">
        <v>2135899.14</v>
      </c>
      <c r="AD72" s="23" t="s">
        <v>3139</v>
      </c>
      <c r="AE72" s="38" t="s">
        <v>5815</v>
      </c>
      <c r="AG72" s="23"/>
      <c r="AH72" s="23"/>
    </row>
    <row r="73" spans="1:34">
      <c r="A73" t="str">
        <f t="shared" si="5"/>
        <v>1228</v>
      </c>
      <c r="B73" t="str">
        <f t="shared" si="3"/>
        <v>CA</v>
      </c>
      <c r="C73">
        <f t="shared" si="4"/>
        <v>9</v>
      </c>
      <c r="D73" s="38" t="s">
        <v>6552</v>
      </c>
      <c r="E73" s="23">
        <v>72</v>
      </c>
      <c r="F73" s="23">
        <v>122811</v>
      </c>
      <c r="G73" s="38" t="s">
        <v>3177</v>
      </c>
      <c r="H73" s="38" t="s">
        <v>3178</v>
      </c>
      <c r="I73" s="38" t="s">
        <v>5969</v>
      </c>
      <c r="J73" s="38" t="s">
        <v>5989</v>
      </c>
      <c r="K73" s="38"/>
      <c r="L73" s="38" t="s">
        <v>5979</v>
      </c>
      <c r="M73" s="109">
        <v>44417</v>
      </c>
      <c r="N73" s="39">
        <v>200000000</v>
      </c>
      <c r="O73" s="38">
        <v>1</v>
      </c>
      <c r="P73" s="38" t="s">
        <v>5814</v>
      </c>
      <c r="Q73" s="23">
        <v>4.05</v>
      </c>
      <c r="R73" s="39">
        <v>0</v>
      </c>
      <c r="S73" s="38" t="s">
        <v>54</v>
      </c>
      <c r="T73" s="23">
        <v>181</v>
      </c>
      <c r="U73" s="38" t="s">
        <v>5979</v>
      </c>
      <c r="V73" s="39">
        <v>200000000</v>
      </c>
      <c r="W73" s="23">
        <v>4.05</v>
      </c>
      <c r="X73" s="38" t="s">
        <v>3139</v>
      </c>
      <c r="Y73" s="38" t="s">
        <v>6552</v>
      </c>
      <c r="Z73" s="21">
        <v>203.85125733000001</v>
      </c>
      <c r="AA73" s="23">
        <v>4.05</v>
      </c>
      <c r="AB73" s="39" t="s">
        <v>3139</v>
      </c>
      <c r="AC73" s="39">
        <v>3851257.33</v>
      </c>
      <c r="AD73" s="23" t="s">
        <v>3139</v>
      </c>
      <c r="AE73" s="38" t="s">
        <v>5815</v>
      </c>
      <c r="AG73" s="23"/>
      <c r="AH73" s="23"/>
    </row>
    <row r="74" spans="1:34">
      <c r="A74" t="str">
        <f t="shared" si="5"/>
        <v>1228</v>
      </c>
      <c r="B74" t="str">
        <f t="shared" si="3"/>
        <v>CA</v>
      </c>
      <c r="C74">
        <f t="shared" si="4"/>
        <v>9</v>
      </c>
      <c r="D74" s="38" t="s">
        <v>6552</v>
      </c>
      <c r="E74" s="23">
        <v>73</v>
      </c>
      <c r="F74" s="23">
        <v>122811</v>
      </c>
      <c r="G74" s="38" t="s">
        <v>3211</v>
      </c>
      <c r="H74" s="38" t="s">
        <v>3199</v>
      </c>
      <c r="I74" s="38" t="s">
        <v>5969</v>
      </c>
      <c r="J74" s="38" t="s">
        <v>5990</v>
      </c>
      <c r="K74" s="38"/>
      <c r="L74" s="38" t="s">
        <v>5979</v>
      </c>
      <c r="M74" s="109">
        <v>44417</v>
      </c>
      <c r="N74" s="39">
        <v>300000000</v>
      </c>
      <c r="O74" s="38">
        <v>1</v>
      </c>
      <c r="P74" s="38" t="s">
        <v>5814</v>
      </c>
      <c r="Q74" s="23">
        <v>3.2</v>
      </c>
      <c r="R74" s="39">
        <v>0</v>
      </c>
      <c r="S74" s="38" t="s">
        <v>54</v>
      </c>
      <c r="T74" s="23">
        <v>181</v>
      </c>
      <c r="U74" s="38" t="s">
        <v>5979</v>
      </c>
      <c r="V74" s="39">
        <v>300000000</v>
      </c>
      <c r="W74" s="23">
        <v>3.2</v>
      </c>
      <c r="X74" s="38" t="s">
        <v>3139</v>
      </c>
      <c r="Y74" s="38" t="s">
        <v>6552</v>
      </c>
      <c r="Z74" s="21">
        <v>304.57427589999998</v>
      </c>
      <c r="AA74" s="23">
        <v>3.2</v>
      </c>
      <c r="AB74" s="39" t="s">
        <v>3139</v>
      </c>
      <c r="AC74" s="39">
        <v>4574275.9000000004</v>
      </c>
      <c r="AD74" s="23" t="s">
        <v>3139</v>
      </c>
      <c r="AE74" s="38" t="s">
        <v>5815</v>
      </c>
      <c r="AG74" s="23"/>
      <c r="AH74" s="23"/>
    </row>
    <row r="75" spans="1:34">
      <c r="A75" t="str">
        <f t="shared" si="5"/>
        <v>1228</v>
      </c>
      <c r="B75" t="str">
        <f t="shared" si="3"/>
        <v>CA</v>
      </c>
      <c r="C75">
        <f t="shared" si="4"/>
        <v>59</v>
      </c>
      <c r="D75" s="38" t="s">
        <v>6552</v>
      </c>
      <c r="E75" s="23">
        <v>74</v>
      </c>
      <c r="F75" s="23">
        <v>122811</v>
      </c>
      <c r="G75" s="38" t="s">
        <v>80</v>
      </c>
      <c r="H75" s="38" t="s">
        <v>3160</v>
      </c>
      <c r="I75" s="38" t="s">
        <v>5969</v>
      </c>
      <c r="J75" s="38" t="s">
        <v>5991</v>
      </c>
      <c r="K75" s="38"/>
      <c r="L75" s="38" t="s">
        <v>5994</v>
      </c>
      <c r="M75" s="109">
        <v>44467</v>
      </c>
      <c r="N75" s="39">
        <v>260159181</v>
      </c>
      <c r="O75" s="38">
        <v>1</v>
      </c>
      <c r="P75" s="38" t="s">
        <v>5814</v>
      </c>
      <c r="Q75" s="23">
        <v>2.35</v>
      </c>
      <c r="R75" s="39">
        <v>0</v>
      </c>
      <c r="S75" s="38" t="s">
        <v>54</v>
      </c>
      <c r="T75" s="23">
        <v>120</v>
      </c>
      <c r="U75" s="38" t="s">
        <v>5994</v>
      </c>
      <c r="V75" s="39">
        <v>260159181</v>
      </c>
      <c r="W75" s="23">
        <v>2.35</v>
      </c>
      <c r="X75" s="38" t="s">
        <v>3139</v>
      </c>
      <c r="Y75" s="38" t="s">
        <v>6552</v>
      </c>
      <c r="Z75" s="21">
        <v>261.22813073999998</v>
      </c>
      <c r="AA75" s="23">
        <v>2.35</v>
      </c>
      <c r="AB75" s="39" t="s">
        <v>3139</v>
      </c>
      <c r="AC75" s="39">
        <v>1068949.74</v>
      </c>
      <c r="AD75" s="23" t="s">
        <v>3139</v>
      </c>
      <c r="AE75" s="38" t="s">
        <v>5815</v>
      </c>
      <c r="AG75" s="23"/>
      <c r="AH75" s="23"/>
    </row>
    <row r="76" spans="1:34">
      <c r="A76" t="str">
        <f t="shared" si="5"/>
        <v>1228</v>
      </c>
      <c r="B76" t="str">
        <f t="shared" si="3"/>
        <v>CA</v>
      </c>
      <c r="C76">
        <f t="shared" si="4"/>
        <v>59</v>
      </c>
      <c r="D76" s="38" t="s">
        <v>6552</v>
      </c>
      <c r="E76" s="23">
        <v>75</v>
      </c>
      <c r="F76" s="23">
        <v>122811</v>
      </c>
      <c r="G76" s="38" t="s">
        <v>80</v>
      </c>
      <c r="H76" s="38" t="s">
        <v>3160</v>
      </c>
      <c r="I76" s="38" t="s">
        <v>5969</v>
      </c>
      <c r="J76" s="38" t="s">
        <v>5991</v>
      </c>
      <c r="K76" s="38"/>
      <c r="L76" s="38" t="s">
        <v>5994</v>
      </c>
      <c r="M76" s="109">
        <v>44467</v>
      </c>
      <c r="N76" s="39">
        <v>260159181</v>
      </c>
      <c r="O76" s="38">
        <v>1</v>
      </c>
      <c r="P76" s="38" t="s">
        <v>5814</v>
      </c>
      <c r="Q76" s="23">
        <v>2.35</v>
      </c>
      <c r="R76" s="39">
        <v>0</v>
      </c>
      <c r="S76" s="38" t="s">
        <v>54</v>
      </c>
      <c r="T76" s="23">
        <v>120</v>
      </c>
      <c r="U76" s="38" t="s">
        <v>5994</v>
      </c>
      <c r="V76" s="39">
        <v>260159181</v>
      </c>
      <c r="W76" s="23">
        <v>2.35</v>
      </c>
      <c r="X76" s="38" t="s">
        <v>3139</v>
      </c>
      <c r="Y76" s="38" t="s">
        <v>6552</v>
      </c>
      <c r="Z76" s="21">
        <v>261.22813073999998</v>
      </c>
      <c r="AA76" s="23">
        <v>2.35</v>
      </c>
      <c r="AB76" s="39" t="s">
        <v>3139</v>
      </c>
      <c r="AC76" s="39">
        <v>1068949.74</v>
      </c>
      <c r="AD76" s="23" t="s">
        <v>3139</v>
      </c>
      <c r="AE76" s="38" t="s">
        <v>5815</v>
      </c>
      <c r="AG76" s="23"/>
      <c r="AH76" s="23"/>
    </row>
    <row r="77" spans="1:34">
      <c r="A77" t="str">
        <f t="shared" si="5"/>
        <v>1228</v>
      </c>
      <c r="B77" t="str">
        <f t="shared" si="3"/>
        <v>CA</v>
      </c>
      <c r="C77">
        <f t="shared" si="4"/>
        <v>82</v>
      </c>
      <c r="D77" s="38" t="s">
        <v>6552</v>
      </c>
      <c r="E77" s="23">
        <v>76</v>
      </c>
      <c r="F77" s="23">
        <v>122811</v>
      </c>
      <c r="G77" s="38" t="s">
        <v>80</v>
      </c>
      <c r="H77" s="38" t="s">
        <v>3160</v>
      </c>
      <c r="I77" s="38" t="s">
        <v>5969</v>
      </c>
      <c r="J77" s="38" t="s">
        <v>5991</v>
      </c>
      <c r="K77" s="38"/>
      <c r="L77" s="38" t="s">
        <v>6086</v>
      </c>
      <c r="M77" s="109">
        <v>44490</v>
      </c>
      <c r="N77" s="39">
        <v>209490725</v>
      </c>
      <c r="O77" s="38">
        <v>1</v>
      </c>
      <c r="P77" s="38" t="s">
        <v>5814</v>
      </c>
      <c r="Q77" s="23">
        <v>2.2999999999999998</v>
      </c>
      <c r="R77" s="39">
        <v>0</v>
      </c>
      <c r="S77" s="38" t="s">
        <v>54</v>
      </c>
      <c r="T77" s="23">
        <v>120</v>
      </c>
      <c r="U77" s="38" t="s">
        <v>6086</v>
      </c>
      <c r="V77" s="39">
        <v>209490725</v>
      </c>
      <c r="W77" s="23">
        <v>2.2999999999999998</v>
      </c>
      <c r="X77" s="38" t="s">
        <v>3139</v>
      </c>
      <c r="Y77" s="38" t="s">
        <v>6552</v>
      </c>
      <c r="Z77" s="21">
        <v>210.01605312000001</v>
      </c>
      <c r="AA77" s="23">
        <v>2.2999999999999998</v>
      </c>
      <c r="AB77" s="39" t="s">
        <v>3139</v>
      </c>
      <c r="AC77" s="39">
        <v>525328.12</v>
      </c>
      <c r="AD77" s="23" t="s">
        <v>3139</v>
      </c>
      <c r="AE77" s="38" t="s">
        <v>5815</v>
      </c>
      <c r="AG77" s="23"/>
      <c r="AH77" s="23"/>
    </row>
    <row r="78" spans="1:34">
      <c r="A78" t="str">
        <f t="shared" si="5"/>
        <v>1228</v>
      </c>
      <c r="B78" t="str">
        <f t="shared" si="3"/>
        <v>CA</v>
      </c>
      <c r="C78">
        <f t="shared" si="4"/>
        <v>90</v>
      </c>
      <c r="D78" s="38" t="s">
        <v>6552</v>
      </c>
      <c r="E78" s="23">
        <v>77</v>
      </c>
      <c r="F78" s="23">
        <v>122811</v>
      </c>
      <c r="G78" s="38" t="s">
        <v>80</v>
      </c>
      <c r="H78" s="38" t="s">
        <v>3160</v>
      </c>
      <c r="I78" s="38" t="s">
        <v>5969</v>
      </c>
      <c r="J78" s="38" t="s">
        <v>5991</v>
      </c>
      <c r="K78" s="38"/>
      <c r="L78" s="38" t="s">
        <v>6100</v>
      </c>
      <c r="M78" s="109">
        <v>44498</v>
      </c>
      <c r="N78" s="39">
        <v>206279926</v>
      </c>
      <c r="O78" s="38">
        <v>1</v>
      </c>
      <c r="P78" s="38" t="s">
        <v>5814</v>
      </c>
      <c r="Q78" s="23">
        <v>2.0499999999999998</v>
      </c>
      <c r="R78" s="39">
        <v>0</v>
      </c>
      <c r="S78" s="38" t="s">
        <v>54</v>
      </c>
      <c r="T78" s="23">
        <v>120</v>
      </c>
      <c r="U78" s="38" t="s">
        <v>6100</v>
      </c>
      <c r="V78" s="39">
        <v>206279926</v>
      </c>
      <c r="W78" s="23">
        <v>2.0499999999999998</v>
      </c>
      <c r="X78" s="38" t="s">
        <v>3139</v>
      </c>
      <c r="Y78" s="38" t="s">
        <v>6552</v>
      </c>
      <c r="Z78" s="21">
        <v>206.64671909999998</v>
      </c>
      <c r="AA78" s="23">
        <v>2.0499999999999998</v>
      </c>
      <c r="AB78" s="39" t="s">
        <v>3139</v>
      </c>
      <c r="AC78" s="39">
        <v>366793.1</v>
      </c>
      <c r="AD78" s="23" t="s">
        <v>3139</v>
      </c>
      <c r="AE78" s="38" t="s">
        <v>5815</v>
      </c>
      <c r="AG78" s="23"/>
      <c r="AH78" s="23"/>
    </row>
    <row r="79" spans="1:34">
      <c r="A79" t="str">
        <f t="shared" si="5"/>
        <v>1228</v>
      </c>
      <c r="B79" t="str">
        <f t="shared" si="3"/>
        <v>CA</v>
      </c>
      <c r="C79">
        <f t="shared" si="4"/>
        <v>320</v>
      </c>
      <c r="D79" s="38" t="s">
        <v>6552</v>
      </c>
      <c r="E79" s="23">
        <v>78</v>
      </c>
      <c r="F79" s="23">
        <v>122811</v>
      </c>
      <c r="G79" s="38" t="s">
        <v>80</v>
      </c>
      <c r="H79" s="38" t="s">
        <v>3160</v>
      </c>
      <c r="I79" s="38" t="s">
        <v>5969</v>
      </c>
      <c r="J79" s="38" t="s">
        <v>5991</v>
      </c>
      <c r="K79" s="38"/>
      <c r="L79" s="38" t="s">
        <v>6169</v>
      </c>
      <c r="M79" s="109">
        <v>44728</v>
      </c>
      <c r="N79" s="39">
        <v>264322835</v>
      </c>
      <c r="O79" s="38">
        <v>1</v>
      </c>
      <c r="P79" s="38" t="s">
        <v>5814</v>
      </c>
      <c r="Q79" s="23">
        <v>3.3</v>
      </c>
      <c r="R79" s="39">
        <v>0</v>
      </c>
      <c r="S79" s="38" t="s">
        <v>54</v>
      </c>
      <c r="T79" s="23">
        <v>360</v>
      </c>
      <c r="U79" s="38" t="s">
        <v>6169</v>
      </c>
      <c r="V79" s="39">
        <v>264322835</v>
      </c>
      <c r="W79" s="23">
        <v>3.3</v>
      </c>
      <c r="X79" s="38" t="s">
        <v>3139</v>
      </c>
      <c r="Y79" s="38" t="s">
        <v>6552</v>
      </c>
      <c r="Z79" s="21">
        <v>265.38843427</v>
      </c>
      <c r="AA79" s="23">
        <v>3.3</v>
      </c>
      <c r="AB79" s="39" t="s">
        <v>3139</v>
      </c>
      <c r="AC79" s="39">
        <v>1065599.27</v>
      </c>
      <c r="AD79" s="23" t="s">
        <v>3139</v>
      </c>
      <c r="AE79" s="38" t="s">
        <v>5815</v>
      </c>
      <c r="AG79" s="23"/>
      <c r="AH79" s="23"/>
    </row>
    <row r="80" spans="1:34">
      <c r="A80" t="str">
        <f t="shared" si="5"/>
        <v>1228</v>
      </c>
      <c r="B80" t="str">
        <f t="shared" si="3"/>
        <v>CA</v>
      </c>
      <c r="C80">
        <f t="shared" si="4"/>
        <v>320</v>
      </c>
      <c r="D80" s="38" t="s">
        <v>6552</v>
      </c>
      <c r="E80" s="23">
        <v>79</v>
      </c>
      <c r="F80" s="23">
        <v>122811</v>
      </c>
      <c r="G80" s="38" t="s">
        <v>80</v>
      </c>
      <c r="H80" s="38" t="s">
        <v>3160</v>
      </c>
      <c r="I80" s="38" t="s">
        <v>5969</v>
      </c>
      <c r="J80" s="38" t="s">
        <v>5991</v>
      </c>
      <c r="K80" s="38"/>
      <c r="L80" s="38" t="s">
        <v>6169</v>
      </c>
      <c r="M80" s="109">
        <v>44728</v>
      </c>
      <c r="N80" s="39">
        <v>264613303</v>
      </c>
      <c r="O80" s="38">
        <v>1</v>
      </c>
      <c r="P80" s="38" t="s">
        <v>5814</v>
      </c>
      <c r="Q80" s="23">
        <v>3.3</v>
      </c>
      <c r="R80" s="39">
        <v>0</v>
      </c>
      <c r="S80" s="38" t="s">
        <v>54</v>
      </c>
      <c r="T80" s="23">
        <v>360</v>
      </c>
      <c r="U80" s="38" t="s">
        <v>6169</v>
      </c>
      <c r="V80" s="39">
        <v>264613303</v>
      </c>
      <c r="W80" s="23">
        <v>3.3</v>
      </c>
      <c r="X80" s="38" t="s">
        <v>3139</v>
      </c>
      <c r="Y80" s="38" t="s">
        <v>6552</v>
      </c>
      <c r="Z80" s="21">
        <v>265.68007327000004</v>
      </c>
      <c r="AA80" s="23">
        <v>3.3</v>
      </c>
      <c r="AB80" s="39" t="s">
        <v>3139</v>
      </c>
      <c r="AC80" s="39">
        <v>1066770.27</v>
      </c>
      <c r="AD80" s="23" t="s">
        <v>3139</v>
      </c>
      <c r="AE80" s="38" t="s">
        <v>5815</v>
      </c>
      <c r="AG80" s="23"/>
      <c r="AH80" s="23"/>
    </row>
    <row r="81" spans="1:34">
      <c r="A81" t="str">
        <f t="shared" si="5"/>
        <v>1228</v>
      </c>
      <c r="B81" t="str">
        <f t="shared" si="3"/>
        <v>CA</v>
      </c>
      <c r="C81">
        <f t="shared" si="4"/>
        <v>90</v>
      </c>
      <c r="D81" s="38" t="s">
        <v>6552</v>
      </c>
      <c r="E81" s="23">
        <v>80</v>
      </c>
      <c r="F81" s="23">
        <v>122811</v>
      </c>
      <c r="G81" s="38" t="s">
        <v>80</v>
      </c>
      <c r="H81" s="38" t="s">
        <v>3160</v>
      </c>
      <c r="I81" s="38" t="s">
        <v>5969</v>
      </c>
      <c r="J81" s="38" t="s">
        <v>5991</v>
      </c>
      <c r="K81" s="38"/>
      <c r="L81" s="38" t="s">
        <v>6100</v>
      </c>
      <c r="M81" s="109">
        <v>44498</v>
      </c>
      <c r="N81" s="39">
        <v>328689926</v>
      </c>
      <c r="O81" s="38">
        <v>1</v>
      </c>
      <c r="P81" s="38" t="s">
        <v>5814</v>
      </c>
      <c r="Q81" s="23">
        <v>2.0499999999999998</v>
      </c>
      <c r="R81" s="39">
        <v>0</v>
      </c>
      <c r="S81" s="38" t="s">
        <v>54</v>
      </c>
      <c r="T81" s="23">
        <v>120</v>
      </c>
      <c r="U81" s="38" t="s">
        <v>6100</v>
      </c>
      <c r="V81" s="39">
        <v>328689926</v>
      </c>
      <c r="W81" s="23">
        <v>2.0499999999999998</v>
      </c>
      <c r="X81" s="38" t="s">
        <v>3139</v>
      </c>
      <c r="Y81" s="38" t="s">
        <v>6552</v>
      </c>
      <c r="Z81" s="21">
        <v>329.27438002999997</v>
      </c>
      <c r="AA81" s="23">
        <v>2.0499999999999998</v>
      </c>
      <c r="AB81" s="39" t="s">
        <v>3139</v>
      </c>
      <c r="AC81" s="39">
        <v>584454.03</v>
      </c>
      <c r="AD81" s="23" t="s">
        <v>3139</v>
      </c>
      <c r="AE81" s="38" t="s">
        <v>5815</v>
      </c>
      <c r="AG81" s="23"/>
      <c r="AH81" s="23"/>
    </row>
    <row r="82" spans="1:34">
      <c r="A82" t="str">
        <f t="shared" si="5"/>
        <v>1228</v>
      </c>
      <c r="B82" t="str">
        <f t="shared" si="3"/>
        <v>CA</v>
      </c>
      <c r="C82">
        <f t="shared" si="4"/>
        <v>9</v>
      </c>
      <c r="D82" s="38" t="s">
        <v>6552</v>
      </c>
      <c r="E82" s="23">
        <v>81</v>
      </c>
      <c r="F82" s="23">
        <v>122811</v>
      </c>
      <c r="G82" s="38" t="s">
        <v>80</v>
      </c>
      <c r="H82" s="38" t="s">
        <v>3160</v>
      </c>
      <c r="I82" s="38" t="s">
        <v>5969</v>
      </c>
      <c r="J82" s="38" t="s">
        <v>5991</v>
      </c>
      <c r="K82" s="38"/>
      <c r="L82" s="38" t="s">
        <v>5992</v>
      </c>
      <c r="M82" s="109">
        <v>44417</v>
      </c>
      <c r="N82" s="43">
        <v>146500000</v>
      </c>
      <c r="O82" s="38">
        <v>1</v>
      </c>
      <c r="P82" s="38" t="s">
        <v>5814</v>
      </c>
      <c r="Q82" s="38">
        <v>3.7</v>
      </c>
      <c r="R82" s="39">
        <v>0</v>
      </c>
      <c r="S82" s="38" t="s">
        <v>54</v>
      </c>
      <c r="T82" s="38">
        <v>180</v>
      </c>
      <c r="U82" s="38" t="s">
        <v>5992</v>
      </c>
      <c r="V82" s="39">
        <v>146500000</v>
      </c>
      <c r="W82" s="38">
        <v>3.7</v>
      </c>
      <c r="X82" s="23" t="s">
        <v>3139</v>
      </c>
      <c r="Y82" s="38" t="s">
        <v>6552</v>
      </c>
      <c r="Z82" s="21">
        <v>149.06448115999999</v>
      </c>
      <c r="AA82" s="38">
        <v>3.7</v>
      </c>
      <c r="AB82" s="39" t="s">
        <v>3139</v>
      </c>
      <c r="AC82" s="39">
        <v>2564481.16</v>
      </c>
      <c r="AD82" s="23" t="s">
        <v>3139</v>
      </c>
      <c r="AE82" s="38" t="s">
        <v>5815</v>
      </c>
      <c r="AG82" s="23"/>
      <c r="AH82" s="23"/>
    </row>
    <row r="83" spans="1:34">
      <c r="A83" t="str">
        <f t="shared" si="5"/>
        <v>1228</v>
      </c>
      <c r="B83" t="str">
        <f t="shared" si="3"/>
        <v>CA</v>
      </c>
      <c r="C83">
        <f t="shared" si="4"/>
        <v>9</v>
      </c>
      <c r="D83" s="38" t="s">
        <v>6552</v>
      </c>
      <c r="E83" s="23">
        <v>82</v>
      </c>
      <c r="F83" s="23">
        <v>122811</v>
      </c>
      <c r="G83" s="38" t="s">
        <v>80</v>
      </c>
      <c r="H83" s="38" t="s">
        <v>3160</v>
      </c>
      <c r="I83" s="38" t="s">
        <v>5969</v>
      </c>
      <c r="J83" s="38" t="s">
        <v>5991</v>
      </c>
      <c r="K83" s="38"/>
      <c r="L83" s="38" t="s">
        <v>5992</v>
      </c>
      <c r="M83" s="109">
        <v>44417</v>
      </c>
      <c r="N83" s="43">
        <v>250000000</v>
      </c>
      <c r="O83" s="38">
        <v>1</v>
      </c>
      <c r="P83" s="38" t="s">
        <v>5814</v>
      </c>
      <c r="Q83" s="38">
        <v>3.7</v>
      </c>
      <c r="R83" s="39">
        <v>0</v>
      </c>
      <c r="S83" s="38" t="s">
        <v>54</v>
      </c>
      <c r="T83" s="38">
        <v>180</v>
      </c>
      <c r="U83" s="38" t="s">
        <v>5992</v>
      </c>
      <c r="V83" s="39">
        <v>250000000</v>
      </c>
      <c r="W83" s="38">
        <v>3.7</v>
      </c>
      <c r="X83" s="23" t="s">
        <v>3139</v>
      </c>
      <c r="Y83" s="38" t="s">
        <v>6552</v>
      </c>
      <c r="Z83" s="21">
        <v>254.37624768999999</v>
      </c>
      <c r="AA83" s="38">
        <v>3.7</v>
      </c>
      <c r="AB83" s="39" t="s">
        <v>3139</v>
      </c>
      <c r="AC83" s="39">
        <v>4376247.6900000004</v>
      </c>
      <c r="AD83" s="23" t="s">
        <v>3139</v>
      </c>
      <c r="AE83" s="38" t="s">
        <v>5815</v>
      </c>
      <c r="AG83" s="23"/>
      <c r="AH83" s="23"/>
    </row>
    <row r="84" spans="1:34">
      <c r="A84" t="str">
        <f t="shared" si="5"/>
        <v>1228</v>
      </c>
      <c r="B84" t="str">
        <f t="shared" si="3"/>
        <v>CA</v>
      </c>
      <c r="C84">
        <f t="shared" si="4"/>
        <v>90</v>
      </c>
      <c r="D84" s="38" t="s">
        <v>6552</v>
      </c>
      <c r="E84" s="23">
        <v>83</v>
      </c>
      <c r="F84" s="23">
        <v>122811</v>
      </c>
      <c r="G84" s="38" t="s">
        <v>3197</v>
      </c>
      <c r="H84" s="38" t="s">
        <v>11015</v>
      </c>
      <c r="I84" s="38" t="s">
        <v>5969</v>
      </c>
      <c r="J84" s="38" t="s">
        <v>11016</v>
      </c>
      <c r="K84" s="38"/>
      <c r="L84" s="38" t="s">
        <v>6100</v>
      </c>
      <c r="M84" s="109">
        <v>44498</v>
      </c>
      <c r="N84" s="43">
        <v>256691335</v>
      </c>
      <c r="O84" s="38">
        <v>1</v>
      </c>
      <c r="P84" s="38" t="s">
        <v>5814</v>
      </c>
      <c r="Q84" s="38">
        <v>2.23</v>
      </c>
      <c r="R84" s="39">
        <v>0</v>
      </c>
      <c r="S84" s="38" t="s">
        <v>54</v>
      </c>
      <c r="T84" s="38">
        <v>120</v>
      </c>
      <c r="U84" s="38" t="s">
        <v>6100</v>
      </c>
      <c r="V84" s="39">
        <v>256691335</v>
      </c>
      <c r="W84" s="38">
        <v>2.23</v>
      </c>
      <c r="X84" s="23" t="s">
        <v>3139</v>
      </c>
      <c r="Y84" s="38" t="s">
        <v>6552</v>
      </c>
      <c r="Z84" s="21">
        <v>257.18744243000003</v>
      </c>
      <c r="AA84" s="38">
        <v>2.23</v>
      </c>
      <c r="AB84" s="39" t="s">
        <v>3139</v>
      </c>
      <c r="AC84" s="39">
        <v>496107.43</v>
      </c>
      <c r="AD84" s="23" t="s">
        <v>3139</v>
      </c>
      <c r="AE84" s="38" t="s">
        <v>5815</v>
      </c>
      <c r="AG84" s="23"/>
      <c r="AH84" s="23"/>
    </row>
    <row r="85" spans="1:34">
      <c r="A85" t="str">
        <f t="shared" si="5"/>
        <v>1228</v>
      </c>
      <c r="B85" t="str">
        <f t="shared" si="3"/>
        <v>CA</v>
      </c>
      <c r="C85">
        <f t="shared" si="4"/>
        <v>90</v>
      </c>
      <c r="D85" s="38" t="s">
        <v>6552</v>
      </c>
      <c r="E85" s="23">
        <v>84</v>
      </c>
      <c r="F85" s="23">
        <v>122811</v>
      </c>
      <c r="G85" s="38" t="s">
        <v>3197</v>
      </c>
      <c r="H85" s="38" t="s">
        <v>11015</v>
      </c>
      <c r="I85" s="38" t="s">
        <v>5969</v>
      </c>
      <c r="J85" s="38" t="s">
        <v>11017</v>
      </c>
      <c r="K85" s="38"/>
      <c r="L85" s="38" t="s">
        <v>6100</v>
      </c>
      <c r="M85" s="109">
        <v>44498</v>
      </c>
      <c r="N85" s="43">
        <v>256691335</v>
      </c>
      <c r="O85" s="38">
        <v>1</v>
      </c>
      <c r="P85" s="38" t="s">
        <v>5814</v>
      </c>
      <c r="Q85" s="38">
        <v>2.23</v>
      </c>
      <c r="R85" s="39">
        <v>0</v>
      </c>
      <c r="S85" s="38" t="s">
        <v>54</v>
      </c>
      <c r="T85" s="38">
        <v>120</v>
      </c>
      <c r="U85" s="38" t="s">
        <v>6100</v>
      </c>
      <c r="V85" s="39">
        <v>256691335</v>
      </c>
      <c r="W85" s="38">
        <v>2.23</v>
      </c>
      <c r="X85" s="23" t="s">
        <v>3139</v>
      </c>
      <c r="Y85" s="38" t="s">
        <v>6552</v>
      </c>
      <c r="Z85" s="21">
        <v>257.18744243000003</v>
      </c>
      <c r="AA85" s="38">
        <v>2.23</v>
      </c>
      <c r="AB85" s="39" t="s">
        <v>3139</v>
      </c>
      <c r="AC85" s="39">
        <v>496107.43</v>
      </c>
      <c r="AD85" s="23" t="s">
        <v>3139</v>
      </c>
      <c r="AE85" s="38" t="s">
        <v>5815</v>
      </c>
      <c r="AG85" s="23"/>
      <c r="AH85" s="23"/>
    </row>
    <row r="86" spans="1:34">
      <c r="A86" t="str">
        <f t="shared" si="5"/>
        <v>1226</v>
      </c>
      <c r="B86" t="str">
        <f t="shared" si="3"/>
        <v>OT</v>
      </c>
      <c r="C86">
        <f t="shared" si="4"/>
        <v>0</v>
      </c>
      <c r="D86" s="38" t="s">
        <v>6552</v>
      </c>
      <c r="E86" s="23">
        <v>1</v>
      </c>
      <c r="F86" s="23">
        <v>122602</v>
      </c>
      <c r="G86" s="38" t="s">
        <v>3162</v>
      </c>
      <c r="H86" s="38" t="s">
        <v>3163</v>
      </c>
      <c r="I86" s="38" t="s">
        <v>6006</v>
      </c>
      <c r="J86" s="38" t="s">
        <v>3164</v>
      </c>
      <c r="K86" s="38"/>
      <c r="L86" s="38" t="s">
        <v>6018</v>
      </c>
      <c r="M86" s="109">
        <v>44408</v>
      </c>
      <c r="N86" s="43">
        <v>67069094</v>
      </c>
      <c r="O86" s="38">
        <v>1</v>
      </c>
      <c r="P86" s="38"/>
      <c r="Q86" s="38" t="s">
        <v>3139</v>
      </c>
      <c r="R86" s="39">
        <v>1</v>
      </c>
      <c r="S86" s="38"/>
      <c r="T86" s="38" t="s">
        <v>3139</v>
      </c>
      <c r="U86" s="38" t="s">
        <v>6018</v>
      </c>
      <c r="V86" s="39">
        <v>67069094</v>
      </c>
      <c r="W86" s="38" t="s">
        <v>3139</v>
      </c>
      <c r="X86" s="23">
        <v>1</v>
      </c>
      <c r="Y86" s="38" t="s">
        <v>6552</v>
      </c>
      <c r="Z86" s="21">
        <v>65.947359849999998</v>
      </c>
      <c r="AA86" s="38" t="s">
        <v>3139</v>
      </c>
      <c r="AB86" s="39">
        <v>1</v>
      </c>
      <c r="AC86" s="39">
        <v>0</v>
      </c>
      <c r="AD86" s="23" t="s">
        <v>3139</v>
      </c>
      <c r="AE86" s="38" t="s">
        <v>5815</v>
      </c>
      <c r="AG86" s="23"/>
      <c r="AH86" s="23"/>
    </row>
    <row r="87" spans="1:34">
      <c r="A87" t="str">
        <f t="shared" si="5"/>
        <v>1226</v>
      </c>
      <c r="B87" t="str">
        <f t="shared" si="3"/>
        <v>OT</v>
      </c>
      <c r="C87">
        <f t="shared" si="4"/>
        <v>0</v>
      </c>
      <c r="D87" s="38" t="s">
        <v>6552</v>
      </c>
      <c r="E87" s="23">
        <v>2</v>
      </c>
      <c r="F87" s="23">
        <v>122602</v>
      </c>
      <c r="G87" s="38" t="s">
        <v>3151</v>
      </c>
      <c r="H87" s="38" t="s">
        <v>3152</v>
      </c>
      <c r="I87" s="38" t="s">
        <v>6006</v>
      </c>
      <c r="J87" s="38" t="s">
        <v>3165</v>
      </c>
      <c r="K87" s="38"/>
      <c r="L87" s="38" t="s">
        <v>6019</v>
      </c>
      <c r="M87" s="109">
        <v>44408</v>
      </c>
      <c r="N87" s="43">
        <v>82811599</v>
      </c>
      <c r="O87" s="38">
        <v>1</v>
      </c>
      <c r="P87" s="38"/>
      <c r="Q87" s="38" t="s">
        <v>3139</v>
      </c>
      <c r="R87" s="39" t="s">
        <v>3139</v>
      </c>
      <c r="S87" s="38"/>
      <c r="T87" s="38" t="s">
        <v>3139</v>
      </c>
      <c r="U87" s="38" t="s">
        <v>6019</v>
      </c>
      <c r="V87" s="39">
        <v>82811599</v>
      </c>
      <c r="W87" s="38" t="s">
        <v>3139</v>
      </c>
      <c r="X87" s="23">
        <v>1</v>
      </c>
      <c r="Y87" s="38" t="s">
        <v>6552</v>
      </c>
      <c r="Z87" s="21">
        <v>90.852599999999995</v>
      </c>
      <c r="AA87" s="38" t="s">
        <v>3139</v>
      </c>
      <c r="AB87" s="39">
        <v>1</v>
      </c>
      <c r="AC87" s="39">
        <v>0</v>
      </c>
      <c r="AD87" s="23" t="s">
        <v>3139</v>
      </c>
      <c r="AE87" s="38" t="s">
        <v>5815</v>
      </c>
      <c r="AG87" s="23"/>
      <c r="AH87" s="23"/>
    </row>
    <row r="88" spans="1:34">
      <c r="A88" t="str">
        <f t="shared" si="5"/>
        <v>1226</v>
      </c>
      <c r="B88" t="str">
        <f t="shared" si="3"/>
        <v>OT</v>
      </c>
      <c r="C88">
        <f t="shared" si="4"/>
        <v>0</v>
      </c>
      <c r="D88" s="38" t="s">
        <v>6552</v>
      </c>
      <c r="E88" s="23">
        <v>3</v>
      </c>
      <c r="F88" s="23">
        <v>122602</v>
      </c>
      <c r="G88" s="38" t="s">
        <v>53</v>
      </c>
      <c r="H88" s="38" t="s">
        <v>3161</v>
      </c>
      <c r="I88" s="38" t="s">
        <v>6006</v>
      </c>
      <c r="J88" s="38" t="s">
        <v>3166</v>
      </c>
      <c r="K88" s="38"/>
      <c r="L88" s="38" t="s">
        <v>6020</v>
      </c>
      <c r="M88" s="109">
        <v>44408</v>
      </c>
      <c r="N88" s="43">
        <v>39835138</v>
      </c>
      <c r="O88" s="38">
        <v>1</v>
      </c>
      <c r="P88" s="38"/>
      <c r="Q88" s="38" t="s">
        <v>3139</v>
      </c>
      <c r="R88" s="39" t="s">
        <v>3139</v>
      </c>
      <c r="S88" s="38"/>
      <c r="T88" s="38" t="s">
        <v>3139</v>
      </c>
      <c r="U88" s="38" t="s">
        <v>6020</v>
      </c>
      <c r="V88" s="39">
        <v>39835138</v>
      </c>
      <c r="W88" s="38" t="s">
        <v>3139</v>
      </c>
      <c r="X88" s="23">
        <v>1</v>
      </c>
      <c r="Y88" s="38" t="s">
        <v>6552</v>
      </c>
      <c r="Z88" s="21">
        <v>42.134543999999998</v>
      </c>
      <c r="AA88" s="38" t="s">
        <v>3139</v>
      </c>
      <c r="AB88" s="39">
        <v>1</v>
      </c>
      <c r="AC88" s="39">
        <v>0</v>
      </c>
      <c r="AD88" s="23" t="s">
        <v>3139</v>
      </c>
      <c r="AE88" s="38" t="s">
        <v>5815</v>
      </c>
      <c r="AG88" s="23"/>
      <c r="AH88" s="23"/>
    </row>
    <row r="89" spans="1:34">
      <c r="A89" t="str">
        <f t="shared" si="5"/>
        <v>1120</v>
      </c>
      <c r="B89" t="str">
        <f t="shared" si="3"/>
        <v>OT</v>
      </c>
      <c r="C89">
        <f t="shared" si="4"/>
        <v>12</v>
      </c>
      <c r="D89" s="38" t="s">
        <v>6552</v>
      </c>
      <c r="E89" s="23">
        <v>4</v>
      </c>
      <c r="F89" s="23">
        <v>112007</v>
      </c>
      <c r="G89" s="38" t="s">
        <v>53</v>
      </c>
      <c r="H89" s="38" t="s">
        <v>3161</v>
      </c>
      <c r="I89" s="38" t="s">
        <v>5969</v>
      </c>
      <c r="J89" s="38" t="s">
        <v>9201</v>
      </c>
      <c r="K89" s="38"/>
      <c r="L89" s="38" t="s">
        <v>6510</v>
      </c>
      <c r="M89" s="109">
        <v>44420</v>
      </c>
      <c r="N89" s="39">
        <v>61628088</v>
      </c>
      <c r="O89" s="38">
        <v>1</v>
      </c>
      <c r="P89" s="38" t="s">
        <v>5814</v>
      </c>
      <c r="Q89" s="23">
        <v>2.91</v>
      </c>
      <c r="R89" s="39" t="s">
        <v>3139</v>
      </c>
      <c r="S89" s="38" t="s">
        <v>54</v>
      </c>
      <c r="T89" s="23">
        <v>360</v>
      </c>
      <c r="U89" s="38" t="s">
        <v>6510</v>
      </c>
      <c r="V89" s="39">
        <v>61628088</v>
      </c>
      <c r="W89" s="23">
        <v>2.91</v>
      </c>
      <c r="X89" s="38" t="s">
        <v>3139</v>
      </c>
      <c r="Y89" s="38" t="s">
        <v>6552</v>
      </c>
      <c r="Z89" s="21">
        <v>62.022613999999997</v>
      </c>
      <c r="AA89" s="23">
        <v>2.91</v>
      </c>
      <c r="AB89" s="39" t="s">
        <v>3139</v>
      </c>
      <c r="AC89" s="39">
        <v>0</v>
      </c>
      <c r="AD89" s="23" t="s">
        <v>3139</v>
      </c>
      <c r="AE89" s="38" t="s">
        <v>5815</v>
      </c>
      <c r="AG89" s="23"/>
      <c r="AH89" s="23"/>
    </row>
    <row r="90" spans="1:34">
      <c r="A90" t="str">
        <f t="shared" si="5"/>
        <v>1120</v>
      </c>
      <c r="B90" t="str">
        <f t="shared" si="3"/>
        <v>OT</v>
      </c>
      <c r="C90">
        <f t="shared" si="4"/>
        <v>49</v>
      </c>
      <c r="D90" s="38" t="s">
        <v>6552</v>
      </c>
      <c r="E90" s="23">
        <v>5</v>
      </c>
      <c r="F90" s="23">
        <v>112007</v>
      </c>
      <c r="G90" s="38" t="s">
        <v>53</v>
      </c>
      <c r="H90" s="38" t="s">
        <v>3161</v>
      </c>
      <c r="I90" s="38" t="s">
        <v>5969</v>
      </c>
      <c r="J90" s="38" t="s">
        <v>11018</v>
      </c>
      <c r="K90" s="38"/>
      <c r="L90" s="38" t="s">
        <v>6111</v>
      </c>
      <c r="M90" s="109">
        <v>44457</v>
      </c>
      <c r="N90" s="39">
        <v>165565461</v>
      </c>
      <c r="O90" s="38">
        <v>1</v>
      </c>
      <c r="P90" s="38" t="s">
        <v>5814</v>
      </c>
      <c r="Q90" s="23">
        <v>2.91</v>
      </c>
      <c r="R90" s="39" t="s">
        <v>3139</v>
      </c>
      <c r="S90" s="38" t="s">
        <v>54</v>
      </c>
      <c r="T90" s="23">
        <v>360</v>
      </c>
      <c r="U90" s="38" t="s">
        <v>6111</v>
      </c>
      <c r="V90" s="39">
        <v>165565461</v>
      </c>
      <c r="W90" s="23">
        <v>2.91</v>
      </c>
      <c r="X90" s="38" t="s">
        <v>3139</v>
      </c>
      <c r="Y90" s="38" t="s">
        <v>6552</v>
      </c>
      <c r="Z90" s="21">
        <v>166.07471000000001</v>
      </c>
      <c r="AA90" s="23">
        <v>2.91</v>
      </c>
      <c r="AB90" s="39" t="s">
        <v>3139</v>
      </c>
      <c r="AC90" s="39">
        <v>0</v>
      </c>
      <c r="AD90" s="23" t="s">
        <v>3139</v>
      </c>
      <c r="AE90" s="38" t="s">
        <v>5815</v>
      </c>
      <c r="AG90" s="23"/>
      <c r="AH90" s="23"/>
    </row>
    <row r="91" spans="1:34">
      <c r="A91" t="str">
        <f t="shared" si="5"/>
        <v>1120</v>
      </c>
      <c r="B91" t="str">
        <f t="shared" si="3"/>
        <v>OT</v>
      </c>
      <c r="C91">
        <f t="shared" si="4"/>
        <v>74</v>
      </c>
      <c r="D91" s="38" t="s">
        <v>6552</v>
      </c>
      <c r="E91" s="23">
        <v>6</v>
      </c>
      <c r="F91" s="23">
        <v>112007</v>
      </c>
      <c r="G91" s="38" t="s">
        <v>53</v>
      </c>
      <c r="H91" s="38" t="s">
        <v>3161</v>
      </c>
      <c r="I91" s="38" t="s">
        <v>5969</v>
      </c>
      <c r="J91" s="38" t="s">
        <v>11680</v>
      </c>
      <c r="K91" s="38"/>
      <c r="L91" s="38" t="s">
        <v>6072</v>
      </c>
      <c r="M91" s="109">
        <v>44482</v>
      </c>
      <c r="N91" s="39">
        <v>85794676</v>
      </c>
      <c r="O91" s="38">
        <v>1</v>
      </c>
      <c r="P91" s="38" t="s">
        <v>5814</v>
      </c>
      <c r="Q91" s="23">
        <v>2.91</v>
      </c>
      <c r="R91" s="39" t="s">
        <v>3139</v>
      </c>
      <c r="S91" s="38" t="s">
        <v>54</v>
      </c>
      <c r="T91" s="23">
        <v>360</v>
      </c>
      <c r="U91" s="38" t="s">
        <v>6072</v>
      </c>
      <c r="V91" s="39">
        <v>85794676</v>
      </c>
      <c r="W91" s="23">
        <v>2.91</v>
      </c>
      <c r="X91" s="38" t="s">
        <v>3139</v>
      </c>
      <c r="Y91" s="38" t="s">
        <v>6552</v>
      </c>
      <c r="Z91" s="21">
        <v>85.900893999999994</v>
      </c>
      <c r="AA91" s="23">
        <v>2.91</v>
      </c>
      <c r="AB91" s="39" t="s">
        <v>3139</v>
      </c>
      <c r="AC91" s="39">
        <v>0</v>
      </c>
      <c r="AD91" s="23" t="s">
        <v>3139</v>
      </c>
      <c r="AE91" s="38" t="s">
        <v>5815</v>
      </c>
      <c r="AG91" s="23"/>
      <c r="AH91" s="23"/>
    </row>
    <row r="92" spans="1:34">
      <c r="A92" t="str">
        <f t="shared" si="5"/>
        <v>1120</v>
      </c>
      <c r="B92" t="str">
        <f t="shared" si="3"/>
        <v>OT</v>
      </c>
      <c r="C92">
        <f t="shared" si="4"/>
        <v>83</v>
      </c>
      <c r="D92" s="38" t="s">
        <v>6552</v>
      </c>
      <c r="E92" s="23">
        <v>7</v>
      </c>
      <c r="F92" s="23">
        <v>112007</v>
      </c>
      <c r="G92" s="38" t="s">
        <v>53</v>
      </c>
      <c r="H92" s="38" t="s">
        <v>3161</v>
      </c>
      <c r="I92" s="38" t="s">
        <v>5969</v>
      </c>
      <c r="J92" s="38" t="s">
        <v>11681</v>
      </c>
      <c r="K92" s="38"/>
      <c r="L92" s="38" t="s">
        <v>6204</v>
      </c>
      <c r="M92" s="109">
        <v>44491</v>
      </c>
      <c r="N92" s="39">
        <v>38924705</v>
      </c>
      <c r="O92" s="38">
        <v>1</v>
      </c>
      <c r="P92" s="38" t="s">
        <v>5814</v>
      </c>
      <c r="Q92" s="23">
        <v>2.91</v>
      </c>
      <c r="R92" s="39" t="s">
        <v>3139</v>
      </c>
      <c r="S92" s="38" t="s">
        <v>54</v>
      </c>
      <c r="T92" s="23">
        <v>360</v>
      </c>
      <c r="U92" s="38" t="s">
        <v>6204</v>
      </c>
      <c r="V92" s="39">
        <v>38924705</v>
      </c>
      <c r="W92" s="23">
        <v>2.91</v>
      </c>
      <c r="X92" s="38" t="s">
        <v>3139</v>
      </c>
      <c r="Y92" s="38" t="s">
        <v>6552</v>
      </c>
      <c r="Z92" s="21">
        <v>38.948797999999996</v>
      </c>
      <c r="AA92" s="23">
        <v>2.91</v>
      </c>
      <c r="AB92" s="39" t="s">
        <v>3139</v>
      </c>
      <c r="AC92" s="39">
        <v>0</v>
      </c>
      <c r="AD92" s="23" t="s">
        <v>3139</v>
      </c>
      <c r="AE92" s="38" t="s">
        <v>5815</v>
      </c>
      <c r="AG92" s="23"/>
      <c r="AH92" s="23"/>
    </row>
    <row r="93" spans="1:34">
      <c r="A93" t="str">
        <f t="shared" si="5"/>
        <v>1120</v>
      </c>
      <c r="B93" t="str">
        <f t="shared" si="3"/>
        <v>OT</v>
      </c>
      <c r="C93">
        <f t="shared" si="4"/>
        <v>88</v>
      </c>
      <c r="D93" s="38" t="s">
        <v>6552</v>
      </c>
      <c r="E93" s="23">
        <v>8</v>
      </c>
      <c r="F93" s="23">
        <v>112007</v>
      </c>
      <c r="G93" s="38" t="s">
        <v>53</v>
      </c>
      <c r="H93" s="38" t="s">
        <v>3161</v>
      </c>
      <c r="I93" s="38" t="s">
        <v>5969</v>
      </c>
      <c r="J93" s="38" t="s">
        <v>11682</v>
      </c>
      <c r="K93" s="38"/>
      <c r="L93" s="38" t="s">
        <v>6080</v>
      </c>
      <c r="M93" s="109">
        <v>44496</v>
      </c>
      <c r="N93" s="39">
        <v>95418619</v>
      </c>
      <c r="O93" s="38">
        <v>1</v>
      </c>
      <c r="P93" s="38" t="s">
        <v>5814</v>
      </c>
      <c r="Q93" s="23">
        <v>3.06</v>
      </c>
      <c r="R93" s="39" t="s">
        <v>3139</v>
      </c>
      <c r="S93" s="38" t="s">
        <v>54</v>
      </c>
      <c r="T93" s="23">
        <v>360</v>
      </c>
      <c r="U93" s="38" t="s">
        <v>6080</v>
      </c>
      <c r="V93" s="39">
        <v>95418619</v>
      </c>
      <c r="W93" s="23">
        <v>3.06</v>
      </c>
      <c r="X93" s="38" t="s">
        <v>3139</v>
      </c>
      <c r="Y93" s="38" t="s">
        <v>6552</v>
      </c>
      <c r="Z93" s="21">
        <v>95.444871000000006</v>
      </c>
      <c r="AA93" s="23">
        <v>3.06</v>
      </c>
      <c r="AB93" s="39" t="s">
        <v>3139</v>
      </c>
      <c r="AC93" s="39">
        <v>0</v>
      </c>
      <c r="AD93" s="23" t="s">
        <v>3139</v>
      </c>
      <c r="AE93" s="38" t="s">
        <v>5815</v>
      </c>
      <c r="AG93" s="23"/>
      <c r="AH93" s="23"/>
    </row>
    <row r="94" spans="1:34">
      <c r="A94" t="str">
        <f t="shared" si="5"/>
        <v>1120</v>
      </c>
      <c r="B94" t="str">
        <f t="shared" si="3"/>
        <v>OT</v>
      </c>
      <c r="C94">
        <f t="shared" si="4"/>
        <v>22</v>
      </c>
      <c r="D94" s="38" t="s">
        <v>6552</v>
      </c>
      <c r="E94" s="23">
        <v>9</v>
      </c>
      <c r="F94" s="23">
        <v>112007</v>
      </c>
      <c r="G94" s="38" t="s">
        <v>80</v>
      </c>
      <c r="H94" s="38" t="s">
        <v>3160</v>
      </c>
      <c r="I94" s="38" t="s">
        <v>5969</v>
      </c>
      <c r="J94" s="38" t="s">
        <v>9202</v>
      </c>
      <c r="K94" s="38"/>
      <c r="L94" s="38" t="s">
        <v>6131</v>
      </c>
      <c r="M94" s="109">
        <v>44430</v>
      </c>
      <c r="N94" s="39">
        <v>102329244</v>
      </c>
      <c r="O94" s="38">
        <v>1</v>
      </c>
      <c r="P94" s="38" t="s">
        <v>5814</v>
      </c>
      <c r="Q94" s="23">
        <v>2.13</v>
      </c>
      <c r="R94" s="39" t="s">
        <v>3139</v>
      </c>
      <c r="S94" s="38" t="s">
        <v>54</v>
      </c>
      <c r="T94" s="23">
        <v>360</v>
      </c>
      <c r="U94" s="38" t="s">
        <v>6131</v>
      </c>
      <c r="V94" s="39">
        <v>102329244</v>
      </c>
      <c r="W94" s="23">
        <v>2.13</v>
      </c>
      <c r="X94" s="38" t="s">
        <v>3139</v>
      </c>
      <c r="Y94" s="38" t="s">
        <v>6552</v>
      </c>
      <c r="Z94" s="21">
        <v>102.747568</v>
      </c>
      <c r="AA94" s="23">
        <v>2.13</v>
      </c>
      <c r="AB94" s="39" t="s">
        <v>3139</v>
      </c>
      <c r="AC94" s="39">
        <v>0</v>
      </c>
      <c r="AD94" s="23" t="s">
        <v>3139</v>
      </c>
      <c r="AE94" s="38" t="s">
        <v>5815</v>
      </c>
      <c r="AG94" s="23"/>
      <c r="AH94" s="23"/>
    </row>
    <row r="95" spans="1:34">
      <c r="A95" t="str">
        <f t="shared" si="5"/>
        <v>1120</v>
      </c>
      <c r="B95" t="str">
        <f t="shared" si="3"/>
        <v>OT</v>
      </c>
      <c r="C95">
        <f t="shared" si="4"/>
        <v>22</v>
      </c>
      <c r="D95" s="38" t="s">
        <v>6552</v>
      </c>
      <c r="E95" s="23">
        <v>10</v>
      </c>
      <c r="F95" s="23">
        <v>112007</v>
      </c>
      <c r="G95" s="38" t="s">
        <v>80</v>
      </c>
      <c r="H95" s="38" t="s">
        <v>3160</v>
      </c>
      <c r="I95" s="38" t="s">
        <v>5969</v>
      </c>
      <c r="J95" s="38" t="s">
        <v>9203</v>
      </c>
      <c r="K95" s="38"/>
      <c r="L95" s="38" t="s">
        <v>6131</v>
      </c>
      <c r="M95" s="109">
        <v>44430</v>
      </c>
      <c r="N95" s="39">
        <v>102455145</v>
      </c>
      <c r="O95" s="38">
        <v>1</v>
      </c>
      <c r="P95" s="38" t="s">
        <v>5814</v>
      </c>
      <c r="Q95" s="23">
        <v>2.13</v>
      </c>
      <c r="R95" s="39" t="s">
        <v>3139</v>
      </c>
      <c r="S95" s="38" t="s">
        <v>54</v>
      </c>
      <c r="T95" s="23">
        <v>360</v>
      </c>
      <c r="U95" s="38" t="s">
        <v>6131</v>
      </c>
      <c r="V95" s="39">
        <v>102455145</v>
      </c>
      <c r="W95" s="23">
        <v>2.13</v>
      </c>
      <c r="X95" s="38" t="s">
        <v>3139</v>
      </c>
      <c r="Y95" s="38" t="s">
        <v>6552</v>
      </c>
      <c r="Z95" s="21">
        <v>102.873418</v>
      </c>
      <c r="AA95" s="23">
        <v>2.13</v>
      </c>
      <c r="AB95" s="39" t="s">
        <v>3139</v>
      </c>
      <c r="AC95" s="39">
        <v>0</v>
      </c>
      <c r="AD95" s="23" t="s">
        <v>3139</v>
      </c>
      <c r="AE95" s="38" t="s">
        <v>5815</v>
      </c>
      <c r="AG95" s="23"/>
      <c r="AH95" s="23"/>
    </row>
    <row r="96" spans="1:34">
      <c r="A96" t="str">
        <f t="shared" si="5"/>
        <v>1120</v>
      </c>
      <c r="B96" t="str">
        <f t="shared" si="3"/>
        <v>OT</v>
      </c>
      <c r="C96">
        <f t="shared" si="4"/>
        <v>42</v>
      </c>
      <c r="D96" s="38" t="s">
        <v>6552</v>
      </c>
      <c r="E96" s="23">
        <v>11</v>
      </c>
      <c r="F96" s="23">
        <v>112007</v>
      </c>
      <c r="G96" s="38" t="s">
        <v>80</v>
      </c>
      <c r="H96" s="38" t="s">
        <v>3160</v>
      </c>
      <c r="I96" s="38" t="s">
        <v>5969</v>
      </c>
      <c r="J96" s="38" t="s">
        <v>11683</v>
      </c>
      <c r="K96" s="38"/>
      <c r="L96" s="38" t="s">
        <v>6148</v>
      </c>
      <c r="M96" s="109">
        <v>44450</v>
      </c>
      <c r="N96" s="39">
        <v>203235227</v>
      </c>
      <c r="O96" s="38">
        <v>1</v>
      </c>
      <c r="P96" s="38" t="s">
        <v>5814</v>
      </c>
      <c r="Q96" s="23">
        <v>2.13</v>
      </c>
      <c r="R96" s="39" t="s">
        <v>3139</v>
      </c>
      <c r="S96" s="38" t="s">
        <v>54</v>
      </c>
      <c r="T96" s="23">
        <v>360</v>
      </c>
      <c r="U96" s="38" t="s">
        <v>6148</v>
      </c>
      <c r="V96" s="39">
        <v>203235227</v>
      </c>
      <c r="W96" s="23">
        <v>2.13</v>
      </c>
      <c r="X96" s="38" t="s">
        <v>3139</v>
      </c>
      <c r="Y96" s="38" t="s">
        <v>6552</v>
      </c>
      <c r="Z96" s="21">
        <v>203.79694499999999</v>
      </c>
      <c r="AA96" s="23">
        <v>2.13</v>
      </c>
      <c r="AB96" s="39" t="s">
        <v>3139</v>
      </c>
      <c r="AC96" s="39">
        <v>0</v>
      </c>
      <c r="AD96" s="23" t="s">
        <v>3139</v>
      </c>
      <c r="AE96" s="38" t="s">
        <v>5815</v>
      </c>
      <c r="AG96" s="23"/>
      <c r="AH96" s="23"/>
    </row>
    <row r="97" spans="1:34">
      <c r="A97" t="str">
        <f t="shared" si="5"/>
        <v>1203</v>
      </c>
      <c r="B97" t="str">
        <f t="shared" si="3"/>
        <v>FL</v>
      </c>
      <c r="C97">
        <f t="shared" si="4"/>
        <v>165</v>
      </c>
      <c r="D97" s="38" t="s">
        <v>6552</v>
      </c>
      <c r="E97" s="23">
        <v>1</v>
      </c>
      <c r="F97" s="23">
        <v>120305</v>
      </c>
      <c r="G97" s="38" t="s">
        <v>3167</v>
      </c>
      <c r="H97" s="38" t="s">
        <v>6021</v>
      </c>
      <c r="I97" s="38" t="s">
        <v>5969</v>
      </c>
      <c r="J97" s="38" t="s">
        <v>6022</v>
      </c>
      <c r="K97" s="38"/>
      <c r="L97" s="38" t="s">
        <v>5970</v>
      </c>
      <c r="M97" s="109">
        <v>44573</v>
      </c>
      <c r="N97" s="39">
        <v>368807388.69999999</v>
      </c>
      <c r="O97" s="38">
        <v>1</v>
      </c>
      <c r="P97" s="38" t="s">
        <v>5814</v>
      </c>
      <c r="Q97" s="23">
        <v>5.0999999999999996</v>
      </c>
      <c r="R97" s="39" t="s">
        <v>3139</v>
      </c>
      <c r="S97" s="38" t="s">
        <v>54</v>
      </c>
      <c r="T97" s="23">
        <v>360</v>
      </c>
      <c r="U97" s="38" t="s">
        <v>5970</v>
      </c>
      <c r="V97" s="39">
        <v>368807388.69999999</v>
      </c>
      <c r="W97" s="23">
        <v>5.0999999999999996</v>
      </c>
      <c r="X97" s="38" t="s">
        <v>3139</v>
      </c>
      <c r="Y97" s="38" t="s">
        <v>6552</v>
      </c>
      <c r="Z97" s="21">
        <v>379.25693138999998</v>
      </c>
      <c r="AA97" s="23">
        <v>5.0999999999999996</v>
      </c>
      <c r="AB97" s="39" t="s">
        <v>3139</v>
      </c>
      <c r="AC97" s="39">
        <v>379256931.38999999</v>
      </c>
      <c r="AD97" s="23" t="s">
        <v>3139</v>
      </c>
      <c r="AE97" s="38" t="s">
        <v>5824</v>
      </c>
      <c r="AG97" s="23"/>
      <c r="AH97" s="23"/>
    </row>
    <row r="98" spans="1:34">
      <c r="A98" t="str">
        <f t="shared" si="5"/>
        <v>1203</v>
      </c>
      <c r="B98" t="str">
        <f t="shared" si="3"/>
        <v>FL</v>
      </c>
      <c r="C98">
        <f t="shared" si="4"/>
        <v>209</v>
      </c>
      <c r="D98" s="38" t="s">
        <v>6552</v>
      </c>
      <c r="E98" s="23">
        <v>2</v>
      </c>
      <c r="F98" s="23">
        <v>120305</v>
      </c>
      <c r="G98" s="38" t="s">
        <v>3167</v>
      </c>
      <c r="H98" s="38" t="s">
        <v>6021</v>
      </c>
      <c r="I98" s="38" t="s">
        <v>5969</v>
      </c>
      <c r="J98" s="38" t="s">
        <v>6023</v>
      </c>
      <c r="K98" s="38"/>
      <c r="L98" s="38" t="s">
        <v>6024</v>
      </c>
      <c r="M98" s="109">
        <v>44617</v>
      </c>
      <c r="N98" s="39">
        <v>399401348</v>
      </c>
      <c r="O98" s="38">
        <v>1</v>
      </c>
      <c r="P98" s="38" t="s">
        <v>5814</v>
      </c>
      <c r="Q98" s="23">
        <v>4.6500000000000004</v>
      </c>
      <c r="R98" s="39" t="s">
        <v>3139</v>
      </c>
      <c r="S98" s="38" t="s">
        <v>54</v>
      </c>
      <c r="T98" s="23">
        <v>360</v>
      </c>
      <c r="U98" s="38" t="s">
        <v>6024</v>
      </c>
      <c r="V98" s="39">
        <v>399401348</v>
      </c>
      <c r="W98" s="23">
        <v>4.6500000000000004</v>
      </c>
      <c r="X98" s="38" t="s">
        <v>3139</v>
      </c>
      <c r="Y98" s="38" t="s">
        <v>6552</v>
      </c>
      <c r="Z98" s="21">
        <v>407.44928516000004</v>
      </c>
      <c r="AA98" s="23">
        <v>4.6500000000000004</v>
      </c>
      <c r="AB98" s="39" t="s">
        <v>3139</v>
      </c>
      <c r="AC98" s="39">
        <v>407449285.16000003</v>
      </c>
      <c r="AD98" s="23" t="s">
        <v>3139</v>
      </c>
      <c r="AE98" s="38" t="s">
        <v>5824</v>
      </c>
      <c r="AG98" s="23"/>
      <c r="AH98" s="23"/>
    </row>
    <row r="99" spans="1:34">
      <c r="A99" t="str">
        <f t="shared" si="5"/>
        <v>1203</v>
      </c>
      <c r="B99" t="str">
        <f t="shared" si="3"/>
        <v>FL</v>
      </c>
      <c r="C99">
        <f t="shared" si="4"/>
        <v>213</v>
      </c>
      <c r="D99" s="38" t="s">
        <v>6552</v>
      </c>
      <c r="E99" s="23">
        <v>3</v>
      </c>
      <c r="F99" s="23">
        <v>120305</v>
      </c>
      <c r="G99" s="38" t="s">
        <v>3167</v>
      </c>
      <c r="H99" s="38" t="s">
        <v>6021</v>
      </c>
      <c r="I99" s="38" t="s">
        <v>5969</v>
      </c>
      <c r="J99" s="38" t="s">
        <v>6025</v>
      </c>
      <c r="K99" s="38"/>
      <c r="L99" s="38" t="s">
        <v>6026</v>
      </c>
      <c r="M99" s="109">
        <v>44621</v>
      </c>
      <c r="N99" s="39">
        <v>829918262.29999995</v>
      </c>
      <c r="O99" s="38">
        <v>1</v>
      </c>
      <c r="P99" s="38" t="s">
        <v>5814</v>
      </c>
      <c r="Q99" s="23">
        <v>4.66</v>
      </c>
      <c r="R99" s="39" t="s">
        <v>3139</v>
      </c>
      <c r="S99" s="38" t="s">
        <v>54</v>
      </c>
      <c r="T99" s="23">
        <v>363</v>
      </c>
      <c r="U99" s="38" t="s">
        <v>6026</v>
      </c>
      <c r="V99" s="39">
        <v>829918262.29999995</v>
      </c>
      <c r="W99" s="23">
        <v>4.66</v>
      </c>
      <c r="X99" s="38" t="s">
        <v>3139</v>
      </c>
      <c r="Y99" s="38" t="s">
        <v>6552</v>
      </c>
      <c r="Z99" s="21">
        <v>846.38752915999999</v>
      </c>
      <c r="AA99" s="23">
        <v>4.66</v>
      </c>
      <c r="AB99" s="39" t="s">
        <v>3139</v>
      </c>
      <c r="AC99" s="39">
        <v>846387529.15999997</v>
      </c>
      <c r="AD99" s="23" t="s">
        <v>3139</v>
      </c>
      <c r="AE99" s="38" t="s">
        <v>5824</v>
      </c>
      <c r="AG99" s="23"/>
      <c r="AH99" s="23"/>
    </row>
    <row r="100" spans="1:34">
      <c r="A100" t="str">
        <f t="shared" si="5"/>
        <v>1203</v>
      </c>
      <c r="B100" t="str">
        <f t="shared" si="3"/>
        <v>FL</v>
      </c>
      <c r="C100">
        <f t="shared" si="4"/>
        <v>223</v>
      </c>
      <c r="D100" s="38" t="s">
        <v>6552</v>
      </c>
      <c r="E100" s="23">
        <v>4</v>
      </c>
      <c r="F100" s="23">
        <v>120305</v>
      </c>
      <c r="G100" s="38" t="s">
        <v>3167</v>
      </c>
      <c r="H100" s="38" t="s">
        <v>6021</v>
      </c>
      <c r="I100" s="38" t="s">
        <v>5969</v>
      </c>
      <c r="J100" s="38" t="s">
        <v>6027</v>
      </c>
      <c r="K100" s="38"/>
      <c r="L100" s="38" t="s">
        <v>6028</v>
      </c>
      <c r="M100" s="109">
        <v>44631</v>
      </c>
      <c r="N100" s="39">
        <v>373650605</v>
      </c>
      <c r="O100" s="38">
        <v>1</v>
      </c>
      <c r="P100" s="38" t="s">
        <v>5814</v>
      </c>
      <c r="Q100" s="23">
        <v>4.3</v>
      </c>
      <c r="R100" s="39" t="s">
        <v>3139</v>
      </c>
      <c r="S100" s="38" t="s">
        <v>54</v>
      </c>
      <c r="T100" s="23">
        <v>360</v>
      </c>
      <c r="U100" s="38" t="s">
        <v>6028</v>
      </c>
      <c r="V100" s="39">
        <v>373650605</v>
      </c>
      <c r="W100" s="23">
        <v>4.3</v>
      </c>
      <c r="X100" s="38" t="s">
        <v>3139</v>
      </c>
      <c r="Y100" s="38" t="s">
        <v>6552</v>
      </c>
      <c r="Z100" s="21">
        <v>379.98813443</v>
      </c>
      <c r="AA100" s="23">
        <v>4.3</v>
      </c>
      <c r="AB100" s="39" t="s">
        <v>3139</v>
      </c>
      <c r="AC100" s="39">
        <v>379988134.43000001</v>
      </c>
      <c r="AD100" s="23" t="s">
        <v>3139</v>
      </c>
      <c r="AE100" s="38" t="s">
        <v>5824</v>
      </c>
      <c r="AG100" s="23"/>
      <c r="AH100" s="23"/>
    </row>
    <row r="101" spans="1:34">
      <c r="A101" t="str">
        <f t="shared" si="5"/>
        <v>1203</v>
      </c>
      <c r="B101" t="str">
        <f t="shared" si="3"/>
        <v>FL</v>
      </c>
      <c r="C101">
        <f t="shared" si="4"/>
        <v>236</v>
      </c>
      <c r="D101" s="38" t="s">
        <v>6552</v>
      </c>
      <c r="E101" s="23">
        <v>5</v>
      </c>
      <c r="F101" s="23">
        <v>120305</v>
      </c>
      <c r="G101" s="38" t="s">
        <v>3167</v>
      </c>
      <c r="H101" s="38" t="s">
        <v>6021</v>
      </c>
      <c r="I101" s="38" t="s">
        <v>5969</v>
      </c>
      <c r="J101" s="38" t="s">
        <v>6029</v>
      </c>
      <c r="K101" s="38"/>
      <c r="L101" s="38" t="s">
        <v>6030</v>
      </c>
      <c r="M101" s="109">
        <v>44644</v>
      </c>
      <c r="N101" s="39">
        <v>592448248</v>
      </c>
      <c r="O101" s="38">
        <v>1</v>
      </c>
      <c r="P101" s="38" t="s">
        <v>5814</v>
      </c>
      <c r="Q101" s="23">
        <v>4.3</v>
      </c>
      <c r="R101" s="39" t="s">
        <v>3139</v>
      </c>
      <c r="S101" s="38" t="s">
        <v>54</v>
      </c>
      <c r="T101" s="23">
        <v>360</v>
      </c>
      <c r="U101" s="38" t="s">
        <v>6030</v>
      </c>
      <c r="V101" s="39">
        <v>592448248</v>
      </c>
      <c r="W101" s="23">
        <v>4.3</v>
      </c>
      <c r="X101" s="38" t="s">
        <v>3139</v>
      </c>
      <c r="Y101" s="38" t="s">
        <v>6552</v>
      </c>
      <c r="Z101" s="21">
        <v>601.57688809000001</v>
      </c>
      <c r="AA101" s="23">
        <v>4.3</v>
      </c>
      <c r="AB101" s="39" t="s">
        <v>3139</v>
      </c>
      <c r="AC101" s="39">
        <v>601576888.09000003</v>
      </c>
      <c r="AD101" s="23" t="s">
        <v>3139</v>
      </c>
      <c r="AE101" s="38" t="s">
        <v>5824</v>
      </c>
      <c r="AG101" s="23"/>
      <c r="AH101" s="23"/>
    </row>
    <row r="102" spans="1:34">
      <c r="A102" t="str">
        <f t="shared" si="5"/>
        <v>1203</v>
      </c>
      <c r="B102" t="str">
        <f t="shared" si="3"/>
        <v>FL</v>
      </c>
      <c r="C102">
        <f t="shared" si="4"/>
        <v>184</v>
      </c>
      <c r="D102" s="38" t="s">
        <v>6552</v>
      </c>
      <c r="E102" s="23">
        <v>6</v>
      </c>
      <c r="F102" s="23">
        <v>120305</v>
      </c>
      <c r="G102" s="38" t="s">
        <v>3169</v>
      </c>
      <c r="H102" s="38" t="s">
        <v>3170</v>
      </c>
      <c r="I102" s="38" t="s">
        <v>5969</v>
      </c>
      <c r="J102" s="38" t="s">
        <v>3171</v>
      </c>
      <c r="K102" s="38"/>
      <c r="L102" s="38" t="s">
        <v>6032</v>
      </c>
      <c r="M102" s="109">
        <v>44592</v>
      </c>
      <c r="N102" s="39">
        <v>750628269</v>
      </c>
      <c r="O102" s="38">
        <v>1</v>
      </c>
      <c r="P102" s="38" t="s">
        <v>5814</v>
      </c>
      <c r="Q102" s="23">
        <v>2.98</v>
      </c>
      <c r="R102" s="39" t="s">
        <v>3139</v>
      </c>
      <c r="S102" s="38" t="s">
        <v>54</v>
      </c>
      <c r="T102" s="23">
        <v>181</v>
      </c>
      <c r="U102" s="38" t="s">
        <v>6032</v>
      </c>
      <c r="V102" s="39">
        <v>750628269</v>
      </c>
      <c r="W102" s="23">
        <v>2.98</v>
      </c>
      <c r="X102" s="38" t="s">
        <v>3139</v>
      </c>
      <c r="Y102" s="38" t="s">
        <v>6552</v>
      </c>
      <c r="Z102" s="21">
        <v>750.69035846999998</v>
      </c>
      <c r="AA102" s="23">
        <v>2.98</v>
      </c>
      <c r="AB102" s="39" t="s">
        <v>3139</v>
      </c>
      <c r="AC102" s="39">
        <v>750690358.47000003</v>
      </c>
      <c r="AD102" s="23" t="s">
        <v>3139</v>
      </c>
      <c r="AE102" s="38" t="s">
        <v>5824</v>
      </c>
      <c r="AG102" s="23"/>
      <c r="AH102" s="23"/>
    </row>
    <row r="103" spans="1:34">
      <c r="A103" t="str">
        <f t="shared" si="5"/>
        <v>1203</v>
      </c>
      <c r="B103" t="str">
        <f t="shared" si="3"/>
        <v>FL</v>
      </c>
      <c r="C103">
        <f t="shared" si="4"/>
        <v>3</v>
      </c>
      <c r="D103" s="38" t="s">
        <v>6552</v>
      </c>
      <c r="E103" s="23">
        <v>7</v>
      </c>
      <c r="F103" s="23">
        <v>120305</v>
      </c>
      <c r="G103" s="38" t="s">
        <v>3169</v>
      </c>
      <c r="H103" s="38" t="s">
        <v>3170</v>
      </c>
      <c r="I103" s="38" t="s">
        <v>5969</v>
      </c>
      <c r="J103" s="38" t="s">
        <v>3172</v>
      </c>
      <c r="K103" s="38"/>
      <c r="L103" s="38" t="s">
        <v>6033</v>
      </c>
      <c r="M103" s="109">
        <v>44411</v>
      </c>
      <c r="N103" s="39">
        <v>111700114</v>
      </c>
      <c r="O103" s="38">
        <v>1</v>
      </c>
      <c r="P103" s="38" t="s">
        <v>5814</v>
      </c>
      <c r="Q103" s="23">
        <v>5.9</v>
      </c>
      <c r="R103" s="39" t="s">
        <v>3139</v>
      </c>
      <c r="S103" s="38" t="s">
        <v>54</v>
      </c>
      <c r="T103" s="23">
        <v>360</v>
      </c>
      <c r="U103" s="38" t="s">
        <v>6033</v>
      </c>
      <c r="V103" s="39">
        <v>111700114</v>
      </c>
      <c r="W103" s="23">
        <v>5.9</v>
      </c>
      <c r="X103" s="38" t="s">
        <v>3139</v>
      </c>
      <c r="Y103" s="38" t="s">
        <v>6552</v>
      </c>
      <c r="Z103" s="21">
        <v>117.78777020999999</v>
      </c>
      <c r="AA103" s="23">
        <v>5.9</v>
      </c>
      <c r="AB103" s="39" t="s">
        <v>3139</v>
      </c>
      <c r="AC103" s="39">
        <v>117787770.20999999</v>
      </c>
      <c r="AD103" s="23" t="s">
        <v>3139</v>
      </c>
      <c r="AE103" s="38" t="s">
        <v>5824</v>
      </c>
      <c r="AG103" s="23"/>
      <c r="AH103" s="23"/>
    </row>
    <row r="104" spans="1:34">
      <c r="A104" t="str">
        <f t="shared" si="5"/>
        <v>1203</v>
      </c>
      <c r="B104" t="str">
        <f t="shared" si="3"/>
        <v>FL</v>
      </c>
      <c r="C104">
        <f t="shared" si="4"/>
        <v>186</v>
      </c>
      <c r="D104" s="38" t="s">
        <v>6552</v>
      </c>
      <c r="E104" s="23">
        <v>8</v>
      </c>
      <c r="F104" s="23">
        <v>120305</v>
      </c>
      <c r="G104" s="38" t="s">
        <v>53</v>
      </c>
      <c r="H104" s="38" t="s">
        <v>3047</v>
      </c>
      <c r="I104" s="38" t="s">
        <v>5969</v>
      </c>
      <c r="J104" s="38" t="s">
        <v>6034</v>
      </c>
      <c r="K104" s="38"/>
      <c r="L104" s="38" t="s">
        <v>6035</v>
      </c>
      <c r="M104" s="109">
        <v>44594</v>
      </c>
      <c r="N104" s="39">
        <v>793639533</v>
      </c>
      <c r="O104" s="38">
        <v>1</v>
      </c>
      <c r="P104" s="38" t="s">
        <v>5814</v>
      </c>
      <c r="Q104" s="23">
        <v>3.55</v>
      </c>
      <c r="R104" s="39" t="s">
        <v>3139</v>
      </c>
      <c r="S104" s="38" t="s">
        <v>54</v>
      </c>
      <c r="T104" s="23">
        <v>360</v>
      </c>
      <c r="U104" s="38" t="s">
        <v>6035</v>
      </c>
      <c r="V104" s="39">
        <v>793639533</v>
      </c>
      <c r="W104" s="23">
        <v>3.55</v>
      </c>
      <c r="X104" s="38" t="s">
        <v>3139</v>
      </c>
      <c r="Y104" s="38" t="s">
        <v>6552</v>
      </c>
      <c r="Z104" s="21">
        <v>807.64837303000002</v>
      </c>
      <c r="AA104" s="23">
        <v>3.55</v>
      </c>
      <c r="AB104" s="39" t="s">
        <v>3139</v>
      </c>
      <c r="AC104" s="39">
        <v>807648373.02999997</v>
      </c>
      <c r="AD104" s="23" t="s">
        <v>3139</v>
      </c>
      <c r="AE104" s="38" t="s">
        <v>5824</v>
      </c>
      <c r="AG104" s="23"/>
      <c r="AH104" s="23"/>
    </row>
    <row r="105" spans="1:34">
      <c r="A105" t="str">
        <f t="shared" si="5"/>
        <v>1203</v>
      </c>
      <c r="B105" t="str">
        <f t="shared" si="3"/>
        <v>FL</v>
      </c>
      <c r="C105">
        <f t="shared" si="4"/>
        <v>313</v>
      </c>
      <c r="D105" s="38" t="s">
        <v>6552</v>
      </c>
      <c r="E105" s="23">
        <v>9</v>
      </c>
      <c r="F105" s="23">
        <v>120305</v>
      </c>
      <c r="G105" s="38" t="s">
        <v>3175</v>
      </c>
      <c r="H105" s="38" t="s">
        <v>3176</v>
      </c>
      <c r="I105" s="38" t="s">
        <v>5969</v>
      </c>
      <c r="J105" s="38" t="s">
        <v>11019</v>
      </c>
      <c r="K105" s="38"/>
      <c r="L105" s="38" t="s">
        <v>6037</v>
      </c>
      <c r="M105" s="109">
        <v>44721</v>
      </c>
      <c r="N105" s="39">
        <v>806240849</v>
      </c>
      <c r="O105" s="38">
        <v>1</v>
      </c>
      <c r="P105" s="38" t="s">
        <v>5814</v>
      </c>
      <c r="Q105" s="23">
        <v>3.8</v>
      </c>
      <c r="R105" s="39" t="s">
        <v>3139</v>
      </c>
      <c r="S105" s="38" t="s">
        <v>54</v>
      </c>
      <c r="T105" s="23">
        <v>361</v>
      </c>
      <c r="U105" s="38" t="s">
        <v>6037</v>
      </c>
      <c r="V105" s="39">
        <v>806240849</v>
      </c>
      <c r="W105" s="23">
        <v>3.8</v>
      </c>
      <c r="X105" s="38" t="s">
        <v>3139</v>
      </c>
      <c r="Y105" s="38" t="s">
        <v>6552</v>
      </c>
      <c r="Z105" s="21">
        <v>810.75131864000002</v>
      </c>
      <c r="AA105" s="23">
        <v>3.8</v>
      </c>
      <c r="AB105" s="39" t="s">
        <v>3139</v>
      </c>
      <c r="AC105" s="39">
        <v>810751318.63999999</v>
      </c>
      <c r="AD105" s="23" t="s">
        <v>3139</v>
      </c>
      <c r="AE105" s="38" t="s">
        <v>5824</v>
      </c>
      <c r="AG105" s="23"/>
      <c r="AH105" s="23"/>
    </row>
    <row r="106" spans="1:34">
      <c r="A106" t="str">
        <f t="shared" si="5"/>
        <v>1203</v>
      </c>
      <c r="B106" t="str">
        <f t="shared" si="3"/>
        <v>FL</v>
      </c>
      <c r="C106">
        <f t="shared" si="4"/>
        <v>37</v>
      </c>
      <c r="D106" s="38" t="s">
        <v>6552</v>
      </c>
      <c r="E106" s="23">
        <v>10</v>
      </c>
      <c r="F106" s="23">
        <v>120305</v>
      </c>
      <c r="G106" s="38" t="s">
        <v>3175</v>
      </c>
      <c r="H106" s="38" t="s">
        <v>3176</v>
      </c>
      <c r="I106" s="38" t="s">
        <v>5969</v>
      </c>
      <c r="J106" s="38" t="s">
        <v>5822</v>
      </c>
      <c r="K106" s="38"/>
      <c r="L106" s="38" t="s">
        <v>6038</v>
      </c>
      <c r="M106" s="109">
        <v>44445</v>
      </c>
      <c r="N106" s="39">
        <v>584691413</v>
      </c>
      <c r="O106" s="38">
        <v>1</v>
      </c>
      <c r="P106" s="38" t="s">
        <v>5814</v>
      </c>
      <c r="Q106" s="23">
        <v>5.7</v>
      </c>
      <c r="R106" s="39" t="s">
        <v>3139</v>
      </c>
      <c r="S106" s="38" t="s">
        <v>54</v>
      </c>
      <c r="T106" s="23">
        <v>363</v>
      </c>
      <c r="U106" s="38" t="s">
        <v>6038</v>
      </c>
      <c r="V106" s="39">
        <v>584691413</v>
      </c>
      <c r="W106" s="23">
        <v>5.7</v>
      </c>
      <c r="X106" s="38" t="s">
        <v>3139</v>
      </c>
      <c r="Y106" s="38" t="s">
        <v>6552</v>
      </c>
      <c r="Z106" s="21">
        <v>615.33411547000003</v>
      </c>
      <c r="AA106" s="23">
        <v>5.7</v>
      </c>
      <c r="AB106" s="39" t="s">
        <v>3139</v>
      </c>
      <c r="AC106" s="39">
        <v>615334115.47000003</v>
      </c>
      <c r="AD106" s="23" t="s">
        <v>3139</v>
      </c>
      <c r="AE106" s="38" t="s">
        <v>5824</v>
      </c>
      <c r="AG106" s="23"/>
      <c r="AH106" s="23"/>
    </row>
    <row r="107" spans="1:34">
      <c r="A107" t="str">
        <f t="shared" si="5"/>
        <v>1203</v>
      </c>
      <c r="B107" t="str">
        <f t="shared" si="3"/>
        <v>FL</v>
      </c>
      <c r="C107">
        <f t="shared" si="4"/>
        <v>209</v>
      </c>
      <c r="D107" s="38" t="s">
        <v>6552</v>
      </c>
      <c r="E107" s="23">
        <v>11</v>
      </c>
      <c r="F107" s="23">
        <v>120305</v>
      </c>
      <c r="G107" s="38" t="s">
        <v>3175</v>
      </c>
      <c r="H107" s="38" t="s">
        <v>3176</v>
      </c>
      <c r="I107" s="38" t="s">
        <v>5969</v>
      </c>
      <c r="J107" s="38" t="s">
        <v>6039</v>
      </c>
      <c r="K107" s="38"/>
      <c r="L107" s="38" t="s">
        <v>6024</v>
      </c>
      <c r="M107" s="109">
        <v>44617</v>
      </c>
      <c r="N107" s="39">
        <v>741565243</v>
      </c>
      <c r="O107" s="38">
        <v>1</v>
      </c>
      <c r="P107" s="38" t="s">
        <v>5814</v>
      </c>
      <c r="Q107" s="23">
        <v>4.6500000000000004</v>
      </c>
      <c r="R107" s="39" t="s">
        <v>3139</v>
      </c>
      <c r="S107" s="38" t="s">
        <v>54</v>
      </c>
      <c r="T107" s="23">
        <v>360</v>
      </c>
      <c r="U107" s="38" t="s">
        <v>6024</v>
      </c>
      <c r="V107" s="39">
        <v>741565243</v>
      </c>
      <c r="W107" s="23">
        <v>4.6500000000000004</v>
      </c>
      <c r="X107" s="38" t="s">
        <v>3139</v>
      </c>
      <c r="Y107" s="38" t="s">
        <v>6552</v>
      </c>
      <c r="Z107" s="21">
        <v>756.50778264999997</v>
      </c>
      <c r="AA107" s="23">
        <v>4.6500000000000004</v>
      </c>
      <c r="AB107" s="39" t="s">
        <v>3139</v>
      </c>
      <c r="AC107" s="39">
        <v>756507782.64999998</v>
      </c>
      <c r="AD107" s="23" t="s">
        <v>3139</v>
      </c>
      <c r="AE107" s="38" t="s">
        <v>5824</v>
      </c>
      <c r="AG107" s="23"/>
      <c r="AH107" s="23"/>
    </row>
    <row r="108" spans="1:34">
      <c r="A108" t="str">
        <f t="shared" si="5"/>
        <v>1203</v>
      </c>
      <c r="B108" t="str">
        <f t="shared" si="3"/>
        <v>FL</v>
      </c>
      <c r="C108">
        <f t="shared" si="4"/>
        <v>222</v>
      </c>
      <c r="D108" s="38" t="s">
        <v>6552</v>
      </c>
      <c r="E108" s="23">
        <v>12</v>
      </c>
      <c r="F108" s="23">
        <v>120305</v>
      </c>
      <c r="G108" s="38" t="s">
        <v>3175</v>
      </c>
      <c r="H108" s="38" t="s">
        <v>3176</v>
      </c>
      <c r="I108" s="38" t="s">
        <v>5969</v>
      </c>
      <c r="J108" s="38" t="s">
        <v>6040</v>
      </c>
      <c r="K108" s="38"/>
      <c r="L108" s="38" t="s">
        <v>6041</v>
      </c>
      <c r="M108" s="109">
        <v>44630</v>
      </c>
      <c r="N108" s="39">
        <v>510000000</v>
      </c>
      <c r="O108" s="38">
        <v>1</v>
      </c>
      <c r="P108" s="38" t="s">
        <v>5814</v>
      </c>
      <c r="Q108" s="23">
        <v>4.5999999999999996</v>
      </c>
      <c r="R108" s="39" t="s">
        <v>3139</v>
      </c>
      <c r="S108" s="38" t="s">
        <v>54</v>
      </c>
      <c r="T108" s="23">
        <v>360</v>
      </c>
      <c r="U108" s="38" t="s">
        <v>6041</v>
      </c>
      <c r="V108" s="39">
        <v>510000000</v>
      </c>
      <c r="W108" s="23">
        <v>4.5999999999999996</v>
      </c>
      <c r="X108" s="38" t="s">
        <v>3139</v>
      </c>
      <c r="Y108" s="38" t="s">
        <v>6552</v>
      </c>
      <c r="Z108" s="21">
        <v>519.31883332999996</v>
      </c>
      <c r="AA108" s="23">
        <v>4.5999999999999996</v>
      </c>
      <c r="AB108" s="39" t="s">
        <v>3139</v>
      </c>
      <c r="AC108" s="39">
        <v>519318833.32999998</v>
      </c>
      <c r="AD108" s="23" t="s">
        <v>3139</v>
      </c>
      <c r="AE108" s="38" t="s">
        <v>5824</v>
      </c>
      <c r="AG108" s="23"/>
      <c r="AH108" s="23"/>
    </row>
    <row r="109" spans="1:34">
      <c r="A109" t="str">
        <f t="shared" si="5"/>
        <v>1203</v>
      </c>
      <c r="B109" t="str">
        <f t="shared" si="3"/>
        <v>FL</v>
      </c>
      <c r="C109">
        <f t="shared" si="4"/>
        <v>55</v>
      </c>
      <c r="D109" s="38" t="s">
        <v>6552</v>
      </c>
      <c r="E109" s="23">
        <v>13</v>
      </c>
      <c r="F109" s="23">
        <v>120305</v>
      </c>
      <c r="G109" s="38" t="s">
        <v>3177</v>
      </c>
      <c r="H109" s="38" t="s">
        <v>3178</v>
      </c>
      <c r="I109" s="38" t="s">
        <v>5969</v>
      </c>
      <c r="J109" s="38" t="s">
        <v>5823</v>
      </c>
      <c r="K109" s="38"/>
      <c r="L109" s="38" t="s">
        <v>6042</v>
      </c>
      <c r="M109" s="109">
        <v>44463</v>
      </c>
      <c r="N109" s="39">
        <v>414495541</v>
      </c>
      <c r="O109" s="38">
        <v>1</v>
      </c>
      <c r="P109" s="38" t="s">
        <v>5814</v>
      </c>
      <c r="Q109" s="23">
        <v>5.5</v>
      </c>
      <c r="R109" s="39" t="s">
        <v>3139</v>
      </c>
      <c r="S109" s="38" t="s">
        <v>54</v>
      </c>
      <c r="T109" s="23">
        <v>360</v>
      </c>
      <c r="U109" s="38" t="s">
        <v>6042</v>
      </c>
      <c r="V109" s="39">
        <v>414495541</v>
      </c>
      <c r="W109" s="23">
        <v>5.5</v>
      </c>
      <c r="X109" s="38" t="s">
        <v>3139</v>
      </c>
      <c r="Y109" s="38" t="s">
        <v>6552</v>
      </c>
      <c r="Z109" s="21">
        <v>434.12651037000001</v>
      </c>
      <c r="AA109" s="23">
        <v>5.5</v>
      </c>
      <c r="AB109" s="39" t="s">
        <v>3139</v>
      </c>
      <c r="AC109" s="39">
        <v>434126510.37</v>
      </c>
      <c r="AD109" s="23" t="s">
        <v>3139</v>
      </c>
      <c r="AE109" s="38" t="s">
        <v>5824</v>
      </c>
      <c r="AG109" s="23"/>
      <c r="AH109" s="23"/>
    </row>
    <row r="110" spans="1:34">
      <c r="A110" t="str">
        <f t="shared" si="5"/>
        <v>1203</v>
      </c>
      <c r="B110" t="str">
        <f t="shared" si="3"/>
        <v>FL</v>
      </c>
      <c r="C110">
        <f t="shared" si="4"/>
        <v>100</v>
      </c>
      <c r="D110" s="38" t="s">
        <v>6552</v>
      </c>
      <c r="E110" s="23">
        <v>14</v>
      </c>
      <c r="F110" s="23">
        <v>120305</v>
      </c>
      <c r="G110" s="38" t="s">
        <v>3177</v>
      </c>
      <c r="H110" s="38" t="s">
        <v>3178</v>
      </c>
      <c r="I110" s="38" t="s">
        <v>5969</v>
      </c>
      <c r="J110" s="38" t="s">
        <v>6043</v>
      </c>
      <c r="K110" s="38"/>
      <c r="L110" s="38" t="s">
        <v>6044</v>
      </c>
      <c r="M110" s="109">
        <v>44508</v>
      </c>
      <c r="N110" s="39">
        <v>667157567.29999995</v>
      </c>
      <c r="O110" s="38">
        <v>1</v>
      </c>
      <c r="P110" s="38" t="s">
        <v>5814</v>
      </c>
      <c r="Q110" s="23">
        <v>5.4</v>
      </c>
      <c r="R110" s="39" t="s">
        <v>3139</v>
      </c>
      <c r="S110" s="38" t="s">
        <v>54</v>
      </c>
      <c r="T110" s="23">
        <v>365</v>
      </c>
      <c r="U110" s="38" t="s">
        <v>6044</v>
      </c>
      <c r="V110" s="39">
        <v>667157567.29999995</v>
      </c>
      <c r="W110" s="23">
        <v>5.4</v>
      </c>
      <c r="X110" s="38" t="s">
        <v>3139</v>
      </c>
      <c r="Y110" s="38" t="s">
        <v>6552</v>
      </c>
      <c r="Z110" s="21">
        <v>694.18745616000001</v>
      </c>
      <c r="AA110" s="23">
        <v>5.4</v>
      </c>
      <c r="AB110" s="39" t="s">
        <v>3139</v>
      </c>
      <c r="AC110" s="39">
        <v>694187456.15999997</v>
      </c>
      <c r="AD110" s="23" t="s">
        <v>3139</v>
      </c>
      <c r="AE110" s="38" t="s">
        <v>5824</v>
      </c>
      <c r="AG110" s="23"/>
      <c r="AH110" s="23"/>
    </row>
    <row r="111" spans="1:34">
      <c r="A111" t="str">
        <f t="shared" si="5"/>
        <v>1226</v>
      </c>
      <c r="B111" t="str">
        <f t="shared" si="3"/>
        <v>OT</v>
      </c>
      <c r="C111">
        <f t="shared" si="4"/>
        <v>0</v>
      </c>
      <c r="D111" s="38" t="s">
        <v>6552</v>
      </c>
      <c r="E111" s="23">
        <v>15</v>
      </c>
      <c r="F111" s="23">
        <v>122602</v>
      </c>
      <c r="G111" s="38" t="s">
        <v>53</v>
      </c>
      <c r="H111" s="38" t="s">
        <v>3047</v>
      </c>
      <c r="I111" s="38" t="s">
        <v>6006</v>
      </c>
      <c r="J111" s="38" t="s">
        <v>50</v>
      </c>
      <c r="K111" s="38"/>
      <c r="L111" s="38"/>
      <c r="M111" s="38"/>
      <c r="N111" s="39">
        <v>0</v>
      </c>
      <c r="O111" s="38">
        <v>1</v>
      </c>
      <c r="P111" s="38"/>
      <c r="Q111" s="23" t="s">
        <v>3139</v>
      </c>
      <c r="R111" s="39">
        <v>125165960</v>
      </c>
      <c r="S111" s="38"/>
      <c r="T111" s="23" t="s">
        <v>3139</v>
      </c>
      <c r="U111" s="38" t="s">
        <v>6045</v>
      </c>
      <c r="V111" s="39">
        <v>125165960</v>
      </c>
      <c r="W111" s="23" t="s">
        <v>3139</v>
      </c>
      <c r="X111" s="38">
        <v>1</v>
      </c>
      <c r="Y111" s="38" t="s">
        <v>6552</v>
      </c>
      <c r="Z111" s="21">
        <v>181.48708540000001</v>
      </c>
      <c r="AA111" s="23" t="s">
        <v>3139</v>
      </c>
      <c r="AB111" s="39">
        <v>181487085.40000001</v>
      </c>
      <c r="AC111" s="39">
        <v>181487085.40000001</v>
      </c>
      <c r="AD111" s="23" t="s">
        <v>3139</v>
      </c>
      <c r="AE111" s="38" t="s">
        <v>5818</v>
      </c>
      <c r="AG111" s="23"/>
      <c r="AH111" s="23"/>
    </row>
    <row r="112" spans="1:34">
      <c r="A112" t="str">
        <f t="shared" si="5"/>
        <v>1226</v>
      </c>
      <c r="B112" t="str">
        <f t="shared" si="3"/>
        <v>OT</v>
      </c>
      <c r="C112">
        <f t="shared" si="4"/>
        <v>0</v>
      </c>
      <c r="D112" s="38" t="s">
        <v>6552</v>
      </c>
      <c r="E112" s="23">
        <v>16</v>
      </c>
      <c r="F112" s="23">
        <v>122602</v>
      </c>
      <c r="G112" s="38" t="s">
        <v>3154</v>
      </c>
      <c r="H112" s="38" t="s">
        <v>3156</v>
      </c>
      <c r="I112" s="38" t="s">
        <v>6006</v>
      </c>
      <c r="J112" s="38" t="s">
        <v>50</v>
      </c>
      <c r="K112" s="38"/>
      <c r="L112" s="38"/>
      <c r="M112" s="38"/>
      <c r="N112" s="39">
        <v>0</v>
      </c>
      <c r="O112" s="38">
        <v>1</v>
      </c>
      <c r="P112" s="38"/>
      <c r="Q112" s="23" t="s">
        <v>3139</v>
      </c>
      <c r="R112" s="39">
        <v>1321141.6399999999</v>
      </c>
      <c r="S112" s="38"/>
      <c r="T112" s="23" t="s">
        <v>3139</v>
      </c>
      <c r="U112" s="38" t="s">
        <v>9205</v>
      </c>
      <c r="V112" s="39">
        <v>1696454.84</v>
      </c>
      <c r="W112" s="23" t="s">
        <v>3139</v>
      </c>
      <c r="X112" s="38">
        <v>1</v>
      </c>
      <c r="Y112" s="38" t="s">
        <v>6552</v>
      </c>
      <c r="Z112" s="21">
        <v>1.6964548400000001</v>
      </c>
      <c r="AA112" s="23" t="s">
        <v>3139</v>
      </c>
      <c r="AB112" s="39">
        <v>1321141.6399999999</v>
      </c>
      <c r="AC112" s="39">
        <v>1321141.6399999999</v>
      </c>
      <c r="AD112" s="23">
        <v>375313.2</v>
      </c>
      <c r="AE112" s="38" t="s">
        <v>5824</v>
      </c>
      <c r="AG112" s="23"/>
      <c r="AH112" s="23"/>
    </row>
    <row r="113" spans="1:34">
      <c r="A113" t="str">
        <f t="shared" si="5"/>
        <v>1226</v>
      </c>
      <c r="B113" t="str">
        <f t="shared" si="3"/>
        <v>OT</v>
      </c>
      <c r="C113">
        <f t="shared" si="4"/>
        <v>0</v>
      </c>
      <c r="D113" s="38" t="s">
        <v>6552</v>
      </c>
      <c r="E113" s="23">
        <v>17</v>
      </c>
      <c r="F113" s="23">
        <v>122602</v>
      </c>
      <c r="G113" s="38" t="s">
        <v>3179</v>
      </c>
      <c r="H113" s="38" t="s">
        <v>3180</v>
      </c>
      <c r="I113" s="38" t="s">
        <v>6006</v>
      </c>
      <c r="J113" s="38" t="s">
        <v>50</v>
      </c>
      <c r="K113" s="38"/>
      <c r="L113" s="38"/>
      <c r="M113" s="38"/>
      <c r="N113" s="39">
        <v>0</v>
      </c>
      <c r="O113" s="38">
        <v>1</v>
      </c>
      <c r="P113" s="38"/>
      <c r="Q113" s="23" t="s">
        <v>3139</v>
      </c>
      <c r="R113" s="39">
        <v>54538161</v>
      </c>
      <c r="S113" s="38"/>
      <c r="T113" s="23" t="s">
        <v>3139</v>
      </c>
      <c r="U113" s="38" t="s">
        <v>9206</v>
      </c>
      <c r="V113" s="39">
        <v>54538161</v>
      </c>
      <c r="W113" s="23" t="s">
        <v>3139</v>
      </c>
      <c r="X113" s="38">
        <v>1</v>
      </c>
      <c r="Y113" s="38" t="s">
        <v>6552</v>
      </c>
      <c r="Z113" s="21">
        <v>188.27196900000001</v>
      </c>
      <c r="AA113" s="23" t="s">
        <v>3139</v>
      </c>
      <c r="AB113" s="39">
        <v>188271969</v>
      </c>
      <c r="AC113" s="39">
        <v>188271969</v>
      </c>
      <c r="AD113" s="23" t="s">
        <v>3139</v>
      </c>
      <c r="AE113" s="38" t="s">
        <v>5824</v>
      </c>
      <c r="AG113" s="23"/>
      <c r="AH113" s="23"/>
    </row>
    <row r="114" spans="1:34">
      <c r="A114" t="str">
        <f t="shared" si="5"/>
        <v>1226</v>
      </c>
      <c r="B114" t="str">
        <f t="shared" si="3"/>
        <v>OT</v>
      </c>
      <c r="C114">
        <f t="shared" si="4"/>
        <v>0</v>
      </c>
      <c r="D114" s="38" t="s">
        <v>6552</v>
      </c>
      <c r="E114" s="23">
        <v>18</v>
      </c>
      <c r="F114" s="23">
        <v>122602</v>
      </c>
      <c r="G114" s="38" t="s">
        <v>3181</v>
      </c>
      <c r="H114" s="38" t="s">
        <v>3182</v>
      </c>
      <c r="I114" s="38" t="s">
        <v>6006</v>
      </c>
      <c r="J114" s="38" t="s">
        <v>50</v>
      </c>
      <c r="K114" s="38"/>
      <c r="L114" s="38"/>
      <c r="M114" s="38"/>
      <c r="N114" s="39">
        <v>0</v>
      </c>
      <c r="O114" s="38">
        <v>1</v>
      </c>
      <c r="P114" s="38"/>
      <c r="Q114" s="23" t="s">
        <v>3139</v>
      </c>
      <c r="R114" s="39">
        <v>36198967</v>
      </c>
      <c r="S114" s="38"/>
      <c r="T114" s="23" t="s">
        <v>3139</v>
      </c>
      <c r="U114" s="38" t="s">
        <v>9206</v>
      </c>
      <c r="V114" s="39">
        <v>36198967</v>
      </c>
      <c r="W114" s="23" t="s">
        <v>3139</v>
      </c>
      <c r="X114" s="38">
        <v>1</v>
      </c>
      <c r="Y114" s="38" t="s">
        <v>6552</v>
      </c>
      <c r="Z114" s="21">
        <v>181.18327600000001</v>
      </c>
      <c r="AA114" s="23" t="s">
        <v>3139</v>
      </c>
      <c r="AB114" s="39">
        <v>181183276</v>
      </c>
      <c r="AC114" s="39">
        <v>181183276</v>
      </c>
      <c r="AD114" s="23" t="s">
        <v>3139</v>
      </c>
      <c r="AE114" s="38" t="s">
        <v>5824</v>
      </c>
      <c r="AG114" s="23"/>
      <c r="AH114" s="23"/>
    </row>
    <row r="115" spans="1:34">
      <c r="A115" t="str">
        <f t="shared" si="5"/>
        <v>1226</v>
      </c>
      <c r="B115" t="str">
        <f t="shared" si="3"/>
        <v>OT</v>
      </c>
      <c r="C115">
        <f t="shared" si="4"/>
        <v>0</v>
      </c>
      <c r="D115" s="38" t="s">
        <v>6552</v>
      </c>
      <c r="E115" s="23">
        <v>19</v>
      </c>
      <c r="F115" s="23">
        <v>122602</v>
      </c>
      <c r="G115" s="38" t="s">
        <v>3157</v>
      </c>
      <c r="H115" s="38" t="s">
        <v>3159</v>
      </c>
      <c r="I115" s="38" t="s">
        <v>6006</v>
      </c>
      <c r="J115" s="38" t="s">
        <v>50</v>
      </c>
      <c r="K115" s="38"/>
      <c r="L115" s="38"/>
      <c r="M115" s="38"/>
      <c r="N115" s="39">
        <v>0</v>
      </c>
      <c r="O115" s="38">
        <v>1</v>
      </c>
      <c r="P115" s="38"/>
      <c r="Q115" s="23" t="s">
        <v>3139</v>
      </c>
      <c r="R115" s="39">
        <v>589500</v>
      </c>
      <c r="S115" s="38"/>
      <c r="T115" s="23" t="s">
        <v>3139</v>
      </c>
      <c r="U115" s="38" t="s">
        <v>9207</v>
      </c>
      <c r="V115" s="39">
        <v>589500</v>
      </c>
      <c r="W115" s="23" t="s">
        <v>3139</v>
      </c>
      <c r="X115" s="38">
        <v>1</v>
      </c>
      <c r="Y115" s="38" t="s">
        <v>6552</v>
      </c>
      <c r="Z115" s="21">
        <v>6.4452470000000002</v>
      </c>
      <c r="AA115" s="23" t="s">
        <v>3139</v>
      </c>
      <c r="AB115" s="39">
        <v>6445247</v>
      </c>
      <c r="AC115" s="39">
        <v>6445247</v>
      </c>
      <c r="AD115" s="23" t="s">
        <v>3139</v>
      </c>
      <c r="AE115" s="38" t="s">
        <v>5824</v>
      </c>
      <c r="AG115" s="23"/>
      <c r="AH115" s="23"/>
    </row>
    <row r="116" spans="1:34">
      <c r="A116" t="str">
        <f t="shared" si="5"/>
        <v>1226</v>
      </c>
      <c r="B116" t="str">
        <f t="shared" si="3"/>
        <v>OT</v>
      </c>
      <c r="C116">
        <f t="shared" si="4"/>
        <v>0</v>
      </c>
      <c r="D116" s="38" t="s">
        <v>6552</v>
      </c>
      <c r="E116" s="23">
        <v>20</v>
      </c>
      <c r="F116" s="23">
        <v>122604</v>
      </c>
      <c r="G116" s="38" t="s">
        <v>3183</v>
      </c>
      <c r="H116" s="38" t="s">
        <v>3184</v>
      </c>
      <c r="I116" s="38" t="s">
        <v>6006</v>
      </c>
      <c r="J116" s="38" t="s">
        <v>50</v>
      </c>
      <c r="K116" s="38"/>
      <c r="L116" s="38"/>
      <c r="M116" s="38"/>
      <c r="N116" s="39">
        <v>0</v>
      </c>
      <c r="O116" s="38">
        <v>1</v>
      </c>
      <c r="P116" s="38"/>
      <c r="Q116" s="23" t="s">
        <v>3139</v>
      </c>
      <c r="R116" s="39">
        <v>1000000</v>
      </c>
      <c r="S116" s="38"/>
      <c r="T116" s="23" t="s">
        <v>3139</v>
      </c>
      <c r="U116" s="38" t="s">
        <v>9208</v>
      </c>
      <c r="V116" s="39">
        <v>370000000</v>
      </c>
      <c r="W116" s="23" t="s">
        <v>3139</v>
      </c>
      <c r="X116" s="38">
        <v>370</v>
      </c>
      <c r="Y116" s="38" t="s">
        <v>6552</v>
      </c>
      <c r="Z116" s="21">
        <v>401.99020000000002</v>
      </c>
      <c r="AA116" s="23" t="s">
        <v>3139</v>
      </c>
      <c r="AB116" s="39">
        <v>1086460</v>
      </c>
      <c r="AC116" s="39">
        <v>401990200</v>
      </c>
      <c r="AD116" s="23" t="s">
        <v>3139</v>
      </c>
      <c r="AE116" s="38" t="s">
        <v>5824</v>
      </c>
      <c r="AG116" s="23"/>
      <c r="AH116" s="23"/>
    </row>
    <row r="117" spans="1:34">
      <c r="A117" t="str">
        <f t="shared" si="5"/>
        <v>1228</v>
      </c>
      <c r="B117" t="str">
        <f t="shared" si="3"/>
        <v>CA</v>
      </c>
      <c r="C117">
        <f t="shared" si="4"/>
        <v>328</v>
      </c>
      <c r="D117" s="38" t="s">
        <v>6552</v>
      </c>
      <c r="E117" s="23">
        <v>21</v>
      </c>
      <c r="F117" s="23">
        <v>122811</v>
      </c>
      <c r="G117" s="38" t="s">
        <v>6047</v>
      </c>
      <c r="H117" s="38" t="s">
        <v>3044</v>
      </c>
      <c r="I117" s="38" t="s">
        <v>5969</v>
      </c>
      <c r="J117" s="38" t="s">
        <v>3185</v>
      </c>
      <c r="K117" s="38"/>
      <c r="L117" s="38" t="s">
        <v>6049</v>
      </c>
      <c r="M117" s="109">
        <v>44736</v>
      </c>
      <c r="N117" s="39">
        <v>500000000</v>
      </c>
      <c r="O117" s="38">
        <v>1</v>
      </c>
      <c r="P117" s="38" t="s">
        <v>5814</v>
      </c>
      <c r="Q117" s="23">
        <v>1.8</v>
      </c>
      <c r="R117" s="39" t="s">
        <v>3139</v>
      </c>
      <c r="S117" s="38" t="s">
        <v>54</v>
      </c>
      <c r="T117" s="23">
        <v>361</v>
      </c>
      <c r="U117" s="38" t="s">
        <v>6049</v>
      </c>
      <c r="V117" s="39">
        <v>500000000</v>
      </c>
      <c r="W117" s="23">
        <v>1.8</v>
      </c>
      <c r="X117" s="38" t="s">
        <v>3139</v>
      </c>
      <c r="Y117" s="38" t="s">
        <v>6552</v>
      </c>
      <c r="Z117" s="21">
        <v>500.81361910999999</v>
      </c>
      <c r="AA117" s="23">
        <v>1.8</v>
      </c>
      <c r="AB117" s="39" t="s">
        <v>3139</v>
      </c>
      <c r="AC117" s="39">
        <v>500813619.11000001</v>
      </c>
      <c r="AD117" s="23" t="s">
        <v>3139</v>
      </c>
      <c r="AE117" s="38" t="s">
        <v>5824</v>
      </c>
      <c r="AG117" s="23"/>
      <c r="AH117" s="23"/>
    </row>
    <row r="118" spans="1:34">
      <c r="A118" t="str">
        <f t="shared" si="5"/>
        <v>1230</v>
      </c>
      <c r="B118" t="str">
        <f t="shared" si="3"/>
        <v>VR</v>
      </c>
      <c r="C118">
        <f t="shared" si="4"/>
        <v>0</v>
      </c>
      <c r="D118" s="38" t="s">
        <v>6552</v>
      </c>
      <c r="E118" s="23">
        <v>22</v>
      </c>
      <c r="F118" s="23">
        <v>123001</v>
      </c>
      <c r="G118" s="38" t="s">
        <v>3186</v>
      </c>
      <c r="H118" s="38" t="s">
        <v>3187</v>
      </c>
      <c r="I118" s="38" t="s">
        <v>6006</v>
      </c>
      <c r="J118" s="38" t="s">
        <v>50</v>
      </c>
      <c r="K118" s="38" t="s">
        <v>5825</v>
      </c>
      <c r="L118" s="38"/>
      <c r="M118" s="38"/>
      <c r="N118" s="39">
        <v>0</v>
      </c>
      <c r="O118" s="38">
        <v>1</v>
      </c>
      <c r="P118" s="38"/>
      <c r="Q118" s="23" t="s">
        <v>3139</v>
      </c>
      <c r="R118" s="39">
        <v>2950</v>
      </c>
      <c r="S118" s="38"/>
      <c r="T118" s="23" t="s">
        <v>3139</v>
      </c>
      <c r="U118" s="38" t="s">
        <v>6050</v>
      </c>
      <c r="V118" s="39">
        <v>358685054</v>
      </c>
      <c r="W118" s="23" t="s">
        <v>3139</v>
      </c>
      <c r="X118" s="38">
        <v>153635</v>
      </c>
      <c r="Y118" s="38" t="s">
        <v>6552</v>
      </c>
      <c r="Z118" s="21">
        <v>404.52095500000001</v>
      </c>
      <c r="AA118" s="23" t="s">
        <v>3139</v>
      </c>
      <c r="AB118" s="39">
        <v>2633</v>
      </c>
      <c r="AC118" s="39">
        <v>404520955</v>
      </c>
      <c r="AD118" s="23" t="s">
        <v>3139</v>
      </c>
      <c r="AE118" s="38" t="s">
        <v>5824</v>
      </c>
      <c r="AG118" s="23"/>
      <c r="AH118" s="23"/>
    </row>
    <row r="119" spans="1:34">
      <c r="A119" t="str">
        <f t="shared" si="5"/>
        <v>1120</v>
      </c>
      <c r="B119" t="str">
        <f t="shared" si="3"/>
        <v>OT</v>
      </c>
      <c r="C119">
        <f t="shared" si="4"/>
        <v>18</v>
      </c>
      <c r="D119" s="38" t="s">
        <v>6552</v>
      </c>
      <c r="E119" s="23">
        <v>1</v>
      </c>
      <c r="F119" s="23">
        <v>112007</v>
      </c>
      <c r="G119" s="38" t="s">
        <v>108</v>
      </c>
      <c r="H119" s="38" t="s">
        <v>3042</v>
      </c>
      <c r="I119" s="38" t="s">
        <v>5969</v>
      </c>
      <c r="J119" s="38" t="s">
        <v>9209</v>
      </c>
      <c r="K119" s="38"/>
      <c r="L119" s="38" t="s">
        <v>5973</v>
      </c>
      <c r="M119" s="109">
        <v>44426</v>
      </c>
      <c r="N119" s="39">
        <v>633054983</v>
      </c>
      <c r="O119" s="38">
        <v>1</v>
      </c>
      <c r="P119" s="38" t="s">
        <v>5814</v>
      </c>
      <c r="Q119" s="23">
        <v>1.85</v>
      </c>
      <c r="R119" s="39" t="s">
        <v>3139</v>
      </c>
      <c r="S119" s="38" t="s">
        <v>54</v>
      </c>
      <c r="T119" s="23">
        <v>90</v>
      </c>
      <c r="U119" s="38" t="s">
        <v>5973</v>
      </c>
      <c r="V119" s="39">
        <v>633054983</v>
      </c>
      <c r="W119" s="23">
        <v>1.85</v>
      </c>
      <c r="X119" s="38" t="s">
        <v>3139</v>
      </c>
      <c r="Y119" s="38" t="s">
        <v>6032</v>
      </c>
      <c r="Z119" s="21">
        <v>635.29143899999997</v>
      </c>
      <c r="AA119" s="23">
        <v>1.85</v>
      </c>
      <c r="AB119" s="39" t="s">
        <v>3139</v>
      </c>
      <c r="AC119" s="39">
        <v>2236456</v>
      </c>
      <c r="AD119" s="23" t="s">
        <v>3139</v>
      </c>
      <c r="AE119" s="38" t="s">
        <v>5824</v>
      </c>
      <c r="AG119" s="23"/>
      <c r="AH119" s="23"/>
    </row>
    <row r="120" spans="1:34">
      <c r="A120" t="str">
        <f t="shared" si="5"/>
        <v>1120</v>
      </c>
      <c r="B120" t="str">
        <f t="shared" si="3"/>
        <v>OT</v>
      </c>
      <c r="C120">
        <f t="shared" si="4"/>
        <v>46</v>
      </c>
      <c r="D120" s="38" t="s">
        <v>6552</v>
      </c>
      <c r="E120" s="23">
        <v>2</v>
      </c>
      <c r="F120" s="23">
        <v>112007</v>
      </c>
      <c r="G120" s="38" t="s">
        <v>108</v>
      </c>
      <c r="H120" s="38" t="s">
        <v>3042</v>
      </c>
      <c r="I120" s="38" t="s">
        <v>5969</v>
      </c>
      <c r="J120" s="38" t="s">
        <v>11020</v>
      </c>
      <c r="K120" s="38"/>
      <c r="L120" s="38" t="s">
        <v>6279</v>
      </c>
      <c r="M120" s="109">
        <v>44454</v>
      </c>
      <c r="N120" s="39">
        <v>507636723</v>
      </c>
      <c r="O120" s="38">
        <v>1</v>
      </c>
      <c r="P120" s="38" t="s">
        <v>5814</v>
      </c>
      <c r="Q120" s="23">
        <v>1.95</v>
      </c>
      <c r="R120" s="39" t="s">
        <v>3139</v>
      </c>
      <c r="S120" s="38" t="s">
        <v>54</v>
      </c>
      <c r="T120" s="23">
        <v>90</v>
      </c>
      <c r="U120" s="38" t="s">
        <v>6279</v>
      </c>
      <c r="V120" s="39">
        <v>507636723</v>
      </c>
      <c r="W120" s="23">
        <v>1.95</v>
      </c>
      <c r="X120" s="38" t="s">
        <v>3139</v>
      </c>
      <c r="Y120" s="38" t="s">
        <v>6032</v>
      </c>
      <c r="Z120" s="21">
        <v>508.81850100000003</v>
      </c>
      <c r="AA120" s="23">
        <v>1.95</v>
      </c>
      <c r="AB120" s="39" t="s">
        <v>3139</v>
      </c>
      <c r="AC120" s="39">
        <v>1181778</v>
      </c>
      <c r="AD120" s="23" t="s">
        <v>3139</v>
      </c>
      <c r="AE120" s="38" t="s">
        <v>5824</v>
      </c>
      <c r="AG120" s="23"/>
      <c r="AH120" s="23"/>
    </row>
    <row r="121" spans="1:34">
      <c r="A121" t="str">
        <f t="shared" si="5"/>
        <v>1120</v>
      </c>
      <c r="B121" t="str">
        <f t="shared" si="3"/>
        <v>OT</v>
      </c>
      <c r="C121">
        <f t="shared" si="4"/>
        <v>47</v>
      </c>
      <c r="D121" s="38" t="s">
        <v>6552</v>
      </c>
      <c r="E121" s="23">
        <v>3</v>
      </c>
      <c r="F121" s="23">
        <v>112007</v>
      </c>
      <c r="G121" s="38" t="s">
        <v>108</v>
      </c>
      <c r="H121" s="38" t="s">
        <v>3042</v>
      </c>
      <c r="I121" s="38" t="s">
        <v>5969</v>
      </c>
      <c r="J121" s="38" t="s">
        <v>11021</v>
      </c>
      <c r="K121" s="38"/>
      <c r="L121" s="38" t="s">
        <v>6169</v>
      </c>
      <c r="M121" s="109">
        <v>44455</v>
      </c>
      <c r="N121" s="39">
        <v>903808415</v>
      </c>
      <c r="O121" s="38">
        <v>1</v>
      </c>
      <c r="P121" s="38" t="s">
        <v>5814</v>
      </c>
      <c r="Q121" s="23">
        <v>1.95</v>
      </c>
      <c r="R121" s="39" t="s">
        <v>3139</v>
      </c>
      <c r="S121" s="38" t="s">
        <v>54</v>
      </c>
      <c r="T121" s="23">
        <v>90</v>
      </c>
      <c r="U121" s="38" t="s">
        <v>6169</v>
      </c>
      <c r="V121" s="39">
        <v>903808415</v>
      </c>
      <c r="W121" s="23">
        <v>1.95</v>
      </c>
      <c r="X121" s="38" t="s">
        <v>3139</v>
      </c>
      <c r="Y121" s="38" t="s">
        <v>6032</v>
      </c>
      <c r="Z121" s="21">
        <v>905.865724</v>
      </c>
      <c r="AA121" s="23">
        <v>1.95</v>
      </c>
      <c r="AB121" s="39" t="s">
        <v>3139</v>
      </c>
      <c r="AC121" s="39">
        <v>2057309</v>
      </c>
      <c r="AD121" s="23" t="s">
        <v>3139</v>
      </c>
      <c r="AE121" s="38" t="s">
        <v>5824</v>
      </c>
      <c r="AG121" s="23"/>
      <c r="AH121" s="23"/>
    </row>
    <row r="122" spans="1:34">
      <c r="A122" t="str">
        <f t="shared" si="5"/>
        <v>1120</v>
      </c>
      <c r="B122" t="str">
        <f t="shared" si="3"/>
        <v>OT</v>
      </c>
      <c r="C122">
        <f t="shared" si="4"/>
        <v>60</v>
      </c>
      <c r="D122" s="38" t="s">
        <v>6552</v>
      </c>
      <c r="E122" s="23">
        <v>4</v>
      </c>
      <c r="F122" s="23">
        <v>112007</v>
      </c>
      <c r="G122" s="38" t="s">
        <v>108</v>
      </c>
      <c r="H122" s="38" t="s">
        <v>3042</v>
      </c>
      <c r="I122" s="38" t="s">
        <v>5969</v>
      </c>
      <c r="J122" s="38" t="s">
        <v>11022</v>
      </c>
      <c r="K122" s="38"/>
      <c r="L122" s="38" t="s">
        <v>6100</v>
      </c>
      <c r="M122" s="109">
        <v>44468</v>
      </c>
      <c r="N122" s="43">
        <v>188747187</v>
      </c>
      <c r="O122" s="38">
        <v>1</v>
      </c>
      <c r="P122" s="38" t="s">
        <v>5814</v>
      </c>
      <c r="Q122" s="23">
        <v>1.85</v>
      </c>
      <c r="R122" s="43" t="s">
        <v>3139</v>
      </c>
      <c r="S122" s="38" t="s">
        <v>54</v>
      </c>
      <c r="T122" s="38">
        <v>90</v>
      </c>
      <c r="U122" s="38" t="s">
        <v>6100</v>
      </c>
      <c r="V122" s="39">
        <v>188747187</v>
      </c>
      <c r="W122" s="23">
        <v>1.85</v>
      </c>
      <c r="X122" s="23" t="s">
        <v>3139</v>
      </c>
      <c r="Y122" s="38" t="s">
        <v>6032</v>
      </c>
      <c r="Z122" s="21">
        <v>189.03428400000001</v>
      </c>
      <c r="AA122" s="23">
        <v>1.85</v>
      </c>
      <c r="AB122" s="39" t="s">
        <v>3139</v>
      </c>
      <c r="AC122" s="39">
        <v>287097</v>
      </c>
      <c r="AD122" s="23" t="s">
        <v>3139</v>
      </c>
      <c r="AE122" s="38" t="s">
        <v>5824</v>
      </c>
      <c r="AG122" s="23"/>
      <c r="AH122" s="23"/>
    </row>
    <row r="123" spans="1:34">
      <c r="A123" t="str">
        <f t="shared" si="5"/>
        <v>1120</v>
      </c>
      <c r="B123" t="str">
        <f t="shared" si="3"/>
        <v>OT</v>
      </c>
      <c r="C123">
        <f t="shared" si="4"/>
        <v>67</v>
      </c>
      <c r="D123" s="38" t="s">
        <v>6552</v>
      </c>
      <c r="E123" s="23">
        <v>5</v>
      </c>
      <c r="F123" s="23">
        <v>112007</v>
      </c>
      <c r="G123" s="38" t="s">
        <v>108</v>
      </c>
      <c r="H123" s="38" t="s">
        <v>3042</v>
      </c>
      <c r="I123" s="38" t="s">
        <v>5969</v>
      </c>
      <c r="J123" s="38" t="s">
        <v>11684</v>
      </c>
      <c r="K123" s="38"/>
      <c r="L123" s="38" t="s">
        <v>6104</v>
      </c>
      <c r="M123" s="109">
        <v>44475</v>
      </c>
      <c r="N123" s="43">
        <v>555530252</v>
      </c>
      <c r="O123" s="38">
        <v>1</v>
      </c>
      <c r="P123" s="38" t="s">
        <v>5814</v>
      </c>
      <c r="Q123" s="23">
        <v>2.0499999999999998</v>
      </c>
      <c r="R123" s="43" t="s">
        <v>3139</v>
      </c>
      <c r="S123" s="38" t="s">
        <v>54</v>
      </c>
      <c r="T123" s="38">
        <v>90</v>
      </c>
      <c r="U123" s="38" t="s">
        <v>6104</v>
      </c>
      <c r="V123" s="39">
        <v>555530252</v>
      </c>
      <c r="W123" s="23">
        <v>2.0499999999999998</v>
      </c>
      <c r="X123" s="23" t="s">
        <v>3139</v>
      </c>
      <c r="Y123" s="38" t="s">
        <v>6032</v>
      </c>
      <c r="Z123" s="21">
        <v>556.25199699999996</v>
      </c>
      <c r="AA123" s="23">
        <v>2.0499999999999998</v>
      </c>
      <c r="AB123" s="39" t="s">
        <v>3139</v>
      </c>
      <c r="AC123" s="39">
        <v>721745</v>
      </c>
      <c r="AD123" s="23" t="s">
        <v>3139</v>
      </c>
      <c r="AE123" s="38" t="s">
        <v>5824</v>
      </c>
      <c r="AG123" s="23"/>
      <c r="AH123" s="23"/>
    </row>
    <row r="124" spans="1:34">
      <c r="A124" t="str">
        <f t="shared" si="5"/>
        <v>1120</v>
      </c>
      <c r="B124" t="str">
        <f t="shared" si="3"/>
        <v>OT</v>
      </c>
      <c r="C124">
        <f t="shared" si="4"/>
        <v>69</v>
      </c>
      <c r="D124" s="38" t="s">
        <v>6552</v>
      </c>
      <c r="E124" s="23">
        <v>6</v>
      </c>
      <c r="F124" s="23">
        <v>112007</v>
      </c>
      <c r="G124" s="38" t="s">
        <v>108</v>
      </c>
      <c r="H124" s="38" t="s">
        <v>3042</v>
      </c>
      <c r="I124" s="38" t="s">
        <v>5969</v>
      </c>
      <c r="J124" s="38" t="s">
        <v>11685</v>
      </c>
      <c r="K124" s="38"/>
      <c r="L124" s="38" t="s">
        <v>6070</v>
      </c>
      <c r="M124" s="109">
        <v>44477</v>
      </c>
      <c r="N124" s="43">
        <v>821729720</v>
      </c>
      <c r="O124" s="38">
        <v>1</v>
      </c>
      <c r="P124" s="38" t="s">
        <v>5814</v>
      </c>
      <c r="Q124" s="23">
        <v>2.0499999999999998</v>
      </c>
      <c r="R124" s="43" t="s">
        <v>3139</v>
      </c>
      <c r="S124" s="38" t="s">
        <v>54</v>
      </c>
      <c r="T124" s="38">
        <v>90</v>
      </c>
      <c r="U124" s="38" t="s">
        <v>6070</v>
      </c>
      <c r="V124" s="39">
        <v>821729720</v>
      </c>
      <c r="W124" s="23">
        <v>2.0499999999999998</v>
      </c>
      <c r="X124" s="23" t="s">
        <v>3139</v>
      </c>
      <c r="Y124" s="38" t="s">
        <v>6032</v>
      </c>
      <c r="Z124" s="21">
        <v>822.70834500000001</v>
      </c>
      <c r="AA124" s="23">
        <v>2.0499999999999998</v>
      </c>
      <c r="AB124" s="39" t="s">
        <v>3139</v>
      </c>
      <c r="AC124" s="39">
        <v>978625</v>
      </c>
      <c r="AD124" s="23" t="s">
        <v>3139</v>
      </c>
      <c r="AE124" s="38" t="s">
        <v>5824</v>
      </c>
      <c r="AG124" s="23"/>
      <c r="AH124" s="23"/>
    </row>
    <row r="125" spans="1:34">
      <c r="A125" t="str">
        <f t="shared" si="5"/>
        <v>1120</v>
      </c>
      <c r="B125" t="str">
        <f t="shared" si="3"/>
        <v>OT</v>
      </c>
      <c r="C125">
        <f t="shared" si="4"/>
        <v>69</v>
      </c>
      <c r="D125" s="38" t="s">
        <v>6552</v>
      </c>
      <c r="E125" s="23">
        <v>7</v>
      </c>
      <c r="F125" s="23">
        <v>112007</v>
      </c>
      <c r="G125" s="38" t="s">
        <v>108</v>
      </c>
      <c r="H125" s="38" t="s">
        <v>3042</v>
      </c>
      <c r="I125" s="38" t="s">
        <v>5969</v>
      </c>
      <c r="J125" s="38" t="s">
        <v>11686</v>
      </c>
      <c r="K125" s="38"/>
      <c r="L125" s="38" t="s">
        <v>6070</v>
      </c>
      <c r="M125" s="109">
        <v>44477</v>
      </c>
      <c r="N125" s="39">
        <v>796091930</v>
      </c>
      <c r="O125" s="38">
        <v>1</v>
      </c>
      <c r="P125" s="38" t="s">
        <v>5814</v>
      </c>
      <c r="Q125" s="23">
        <v>2.0499999999999998</v>
      </c>
      <c r="R125" s="43" t="s">
        <v>3139</v>
      </c>
      <c r="S125" s="38" t="s">
        <v>54</v>
      </c>
      <c r="T125" s="38">
        <v>90</v>
      </c>
      <c r="U125" s="38" t="s">
        <v>6070</v>
      </c>
      <c r="V125" s="39">
        <v>796091930</v>
      </c>
      <c r="W125" s="23">
        <v>2.0499999999999998</v>
      </c>
      <c r="X125" s="23" t="s">
        <v>3139</v>
      </c>
      <c r="Y125" s="38" t="s">
        <v>6032</v>
      </c>
      <c r="Z125" s="21">
        <v>797.04002200000002</v>
      </c>
      <c r="AA125" s="23">
        <v>2.0499999999999998</v>
      </c>
      <c r="AB125" s="39" t="s">
        <v>3139</v>
      </c>
      <c r="AC125" s="39">
        <v>948092</v>
      </c>
      <c r="AD125" s="23" t="s">
        <v>3139</v>
      </c>
      <c r="AE125" s="38" t="s">
        <v>5824</v>
      </c>
      <c r="AG125" s="23"/>
      <c r="AH125" s="23"/>
    </row>
    <row r="126" spans="1:34">
      <c r="A126" t="str">
        <f t="shared" si="5"/>
        <v>1120</v>
      </c>
      <c r="B126" t="str">
        <f t="shared" si="3"/>
        <v>OT</v>
      </c>
      <c r="C126">
        <f t="shared" si="4"/>
        <v>10</v>
      </c>
      <c r="D126" s="38" t="s">
        <v>6552</v>
      </c>
      <c r="E126" s="23">
        <v>8</v>
      </c>
      <c r="F126" s="23">
        <v>112007</v>
      </c>
      <c r="G126" s="38" t="s">
        <v>53</v>
      </c>
      <c r="H126" s="38" t="s">
        <v>9213</v>
      </c>
      <c r="I126" s="38" t="s">
        <v>5969</v>
      </c>
      <c r="J126" s="38" t="s">
        <v>11687</v>
      </c>
      <c r="K126" s="38"/>
      <c r="L126" s="38" t="s">
        <v>6088</v>
      </c>
      <c r="M126" s="109">
        <v>44418</v>
      </c>
      <c r="N126" s="39">
        <v>500918160</v>
      </c>
      <c r="O126" s="38">
        <v>1</v>
      </c>
      <c r="P126" s="38" t="s">
        <v>5814</v>
      </c>
      <c r="Q126" s="38">
        <v>3</v>
      </c>
      <c r="R126" s="43" t="s">
        <v>3139</v>
      </c>
      <c r="S126" s="38" t="s">
        <v>54</v>
      </c>
      <c r="T126" s="38">
        <v>90</v>
      </c>
      <c r="U126" s="38" t="s">
        <v>6088</v>
      </c>
      <c r="V126" s="39">
        <v>500918160</v>
      </c>
      <c r="W126" s="23">
        <v>3</v>
      </c>
      <c r="X126" s="23" t="s">
        <v>3139</v>
      </c>
      <c r="Y126" s="38" t="s">
        <v>6032</v>
      </c>
      <c r="Z126" s="21">
        <v>504.08877100000001</v>
      </c>
      <c r="AA126" s="23">
        <v>3</v>
      </c>
      <c r="AB126" s="39" t="s">
        <v>3139</v>
      </c>
      <c r="AC126" s="39">
        <v>3170611</v>
      </c>
      <c r="AD126" s="23" t="s">
        <v>3139</v>
      </c>
      <c r="AE126" s="38" t="s">
        <v>5824</v>
      </c>
      <c r="AG126" s="23"/>
      <c r="AH126" s="23"/>
    </row>
    <row r="127" spans="1:34">
      <c r="A127" t="str">
        <f t="shared" si="5"/>
        <v>1120</v>
      </c>
      <c r="B127" t="str">
        <f t="shared" si="3"/>
        <v>OT</v>
      </c>
      <c r="C127">
        <f t="shared" si="4"/>
        <v>34</v>
      </c>
      <c r="D127" s="38" t="s">
        <v>6552</v>
      </c>
      <c r="E127" s="23">
        <v>9</v>
      </c>
      <c r="F127" s="23">
        <v>112007</v>
      </c>
      <c r="G127" s="38" t="s">
        <v>53</v>
      </c>
      <c r="H127" s="38" t="s">
        <v>9213</v>
      </c>
      <c r="I127" s="38" t="s">
        <v>5969</v>
      </c>
      <c r="J127" s="38" t="s">
        <v>11023</v>
      </c>
      <c r="K127" s="38"/>
      <c r="L127" s="38" t="s">
        <v>6097</v>
      </c>
      <c r="M127" s="109">
        <v>44442</v>
      </c>
      <c r="N127" s="39">
        <v>402264043</v>
      </c>
      <c r="O127" s="38">
        <v>1</v>
      </c>
      <c r="P127" s="38" t="s">
        <v>5814</v>
      </c>
      <c r="Q127" s="38">
        <v>3</v>
      </c>
      <c r="R127" s="43" t="s">
        <v>3139</v>
      </c>
      <c r="S127" s="38" t="s">
        <v>54</v>
      </c>
      <c r="T127" s="38">
        <v>90</v>
      </c>
      <c r="U127" s="38" t="s">
        <v>6097</v>
      </c>
      <c r="V127" s="39">
        <v>402264043</v>
      </c>
      <c r="W127" s="23">
        <v>3</v>
      </c>
      <c r="X127" s="23" t="s">
        <v>3139</v>
      </c>
      <c r="Y127" s="38" t="s">
        <v>6032</v>
      </c>
      <c r="Z127" s="21">
        <v>404.07819000000001</v>
      </c>
      <c r="AA127" s="23">
        <v>3</v>
      </c>
      <c r="AB127" s="39" t="s">
        <v>3139</v>
      </c>
      <c r="AC127" s="39">
        <v>1814147</v>
      </c>
      <c r="AD127" s="23" t="s">
        <v>3139</v>
      </c>
      <c r="AE127" s="38" t="s">
        <v>5824</v>
      </c>
      <c r="AG127" s="23"/>
      <c r="AH127" s="23"/>
    </row>
    <row r="128" spans="1:34">
      <c r="A128" t="str">
        <f t="shared" si="5"/>
        <v>1120</v>
      </c>
      <c r="B128" t="str">
        <f t="shared" si="3"/>
        <v>OT</v>
      </c>
      <c r="C128">
        <f t="shared" si="4"/>
        <v>46</v>
      </c>
      <c r="D128" s="38" t="s">
        <v>6552</v>
      </c>
      <c r="E128" s="23">
        <v>10</v>
      </c>
      <c r="F128" s="23">
        <v>112007</v>
      </c>
      <c r="G128" s="38" t="s">
        <v>53</v>
      </c>
      <c r="H128" s="38" t="s">
        <v>9213</v>
      </c>
      <c r="I128" s="38" t="s">
        <v>5969</v>
      </c>
      <c r="J128" s="38" t="s">
        <v>11688</v>
      </c>
      <c r="K128" s="38"/>
      <c r="L128" s="38" t="s">
        <v>6279</v>
      </c>
      <c r="M128" s="109">
        <v>44454</v>
      </c>
      <c r="N128" s="39">
        <v>958094390</v>
      </c>
      <c r="O128" s="38">
        <v>1</v>
      </c>
      <c r="P128" s="38" t="s">
        <v>5814</v>
      </c>
      <c r="Q128" s="23">
        <v>2.7</v>
      </c>
      <c r="R128" s="43" t="s">
        <v>3139</v>
      </c>
      <c r="S128" s="38" t="s">
        <v>54</v>
      </c>
      <c r="T128" s="38">
        <v>90</v>
      </c>
      <c r="U128" s="38" t="s">
        <v>6279</v>
      </c>
      <c r="V128" s="39">
        <v>958094390</v>
      </c>
      <c r="W128" s="23">
        <v>2.7</v>
      </c>
      <c r="X128" s="23" t="s">
        <v>3139</v>
      </c>
      <c r="Y128" s="38" t="s">
        <v>6032</v>
      </c>
      <c r="Z128" s="21">
        <v>961.16412400000002</v>
      </c>
      <c r="AA128" s="23">
        <v>2.7</v>
      </c>
      <c r="AB128" s="39" t="s">
        <v>3139</v>
      </c>
      <c r="AC128" s="39">
        <v>3069734</v>
      </c>
      <c r="AD128" s="23" t="s">
        <v>3139</v>
      </c>
      <c r="AE128" s="38" t="s">
        <v>5824</v>
      </c>
      <c r="AG128" s="23"/>
      <c r="AH128" s="23"/>
    </row>
    <row r="129" spans="1:34">
      <c r="A129" t="str">
        <f t="shared" si="5"/>
        <v>1120</v>
      </c>
      <c r="B129" t="str">
        <f t="shared" si="3"/>
        <v>OT</v>
      </c>
      <c r="C129">
        <f t="shared" si="4"/>
        <v>3</v>
      </c>
      <c r="D129" s="38" t="s">
        <v>6552</v>
      </c>
      <c r="E129" s="23">
        <v>11</v>
      </c>
      <c r="F129" s="23">
        <v>112007</v>
      </c>
      <c r="G129" s="38" t="s">
        <v>9210</v>
      </c>
      <c r="H129" s="38" t="s">
        <v>9211</v>
      </c>
      <c r="I129" s="38" t="s">
        <v>5969</v>
      </c>
      <c r="J129" s="38" t="s">
        <v>9212</v>
      </c>
      <c r="K129" s="38"/>
      <c r="L129" s="38" t="s">
        <v>6060</v>
      </c>
      <c r="M129" s="109">
        <v>44411</v>
      </c>
      <c r="N129" s="39">
        <v>212233699</v>
      </c>
      <c r="O129" s="38">
        <v>1</v>
      </c>
      <c r="P129" s="38" t="s">
        <v>5814</v>
      </c>
      <c r="Q129" s="23">
        <v>2.5499999999999998</v>
      </c>
      <c r="R129" s="43" t="s">
        <v>3139</v>
      </c>
      <c r="S129" s="38" t="s">
        <v>54</v>
      </c>
      <c r="T129" s="38">
        <v>90</v>
      </c>
      <c r="U129" s="38" t="s">
        <v>6060</v>
      </c>
      <c r="V129" s="39">
        <v>212233699</v>
      </c>
      <c r="W129" s="23">
        <v>2.5499999999999998</v>
      </c>
      <c r="X129" s="23" t="s">
        <v>3139</v>
      </c>
      <c r="Y129" s="38" t="s">
        <v>6032</v>
      </c>
      <c r="Z129" s="21">
        <v>213.47745699999999</v>
      </c>
      <c r="AA129" s="23">
        <v>2.5499999999999998</v>
      </c>
      <c r="AB129" s="39" t="s">
        <v>3139</v>
      </c>
      <c r="AC129" s="39">
        <v>1243758</v>
      </c>
      <c r="AD129" s="23" t="s">
        <v>3139</v>
      </c>
      <c r="AE129" s="38" t="s">
        <v>5824</v>
      </c>
      <c r="AG129" s="23"/>
      <c r="AH129" s="23"/>
    </row>
    <row r="130" spans="1:34">
      <c r="A130" t="str">
        <f t="shared" si="5"/>
        <v>1120</v>
      </c>
      <c r="B130" t="str">
        <f t="shared" si="3"/>
        <v>OT</v>
      </c>
      <c r="C130">
        <f t="shared" si="4"/>
        <v>18</v>
      </c>
      <c r="D130" s="38" t="s">
        <v>6552</v>
      </c>
      <c r="E130" s="23">
        <v>12</v>
      </c>
      <c r="F130" s="23">
        <v>112007</v>
      </c>
      <c r="G130" s="38" t="s">
        <v>3197</v>
      </c>
      <c r="H130" s="38" t="s">
        <v>9214</v>
      </c>
      <c r="I130" s="38" t="s">
        <v>5969</v>
      </c>
      <c r="J130" s="38" t="s">
        <v>9215</v>
      </c>
      <c r="K130" s="38"/>
      <c r="L130" s="38" t="s">
        <v>5973</v>
      </c>
      <c r="M130" s="109">
        <v>44426</v>
      </c>
      <c r="N130" s="39">
        <v>636853855</v>
      </c>
      <c r="O130" s="38">
        <v>1</v>
      </c>
      <c r="P130" s="38" t="s">
        <v>5814</v>
      </c>
      <c r="Q130" s="23">
        <v>2.2000000000000002</v>
      </c>
      <c r="R130" s="43" t="s">
        <v>3139</v>
      </c>
      <c r="S130" s="38" t="s">
        <v>54</v>
      </c>
      <c r="T130" s="38">
        <v>90</v>
      </c>
      <c r="U130" s="38" t="s">
        <v>5973</v>
      </c>
      <c r="V130" s="39">
        <v>636853855</v>
      </c>
      <c r="W130" s="23">
        <v>2.2000000000000002</v>
      </c>
      <c r="X130" s="23" t="s">
        <v>3139</v>
      </c>
      <c r="Y130" s="38" t="s">
        <v>6032</v>
      </c>
      <c r="Z130" s="21">
        <v>639.52191600000003</v>
      </c>
      <c r="AA130" s="23">
        <v>2.2000000000000002</v>
      </c>
      <c r="AB130" s="39" t="s">
        <v>3139</v>
      </c>
      <c r="AC130" s="39">
        <v>2668061</v>
      </c>
      <c r="AD130" s="23" t="s">
        <v>3139</v>
      </c>
      <c r="AE130" s="38" t="s">
        <v>5824</v>
      </c>
      <c r="AG130" s="23"/>
      <c r="AH130" s="23"/>
    </row>
    <row r="131" spans="1:34">
      <c r="A131" t="str">
        <f t="shared" si="5"/>
        <v>1120</v>
      </c>
      <c r="B131" t="str">
        <f t="shared" ref="B131:B194" si="6">+IF(A131="1228","CA",IF(A131="1230","VR",IF(A131="1203","FL","OT")))</f>
        <v>OT</v>
      </c>
      <c r="C131">
        <f t="shared" ref="C131:C194" si="7">+IF(M131="",0,M131-D131)</f>
        <v>32</v>
      </c>
      <c r="D131" s="38" t="s">
        <v>6552</v>
      </c>
      <c r="E131" s="23">
        <v>13</v>
      </c>
      <c r="F131" s="23">
        <v>112007</v>
      </c>
      <c r="G131" s="38" t="s">
        <v>3197</v>
      </c>
      <c r="H131" s="38" t="s">
        <v>9214</v>
      </c>
      <c r="I131" s="38" t="s">
        <v>5969</v>
      </c>
      <c r="J131" s="38" t="s">
        <v>11025</v>
      </c>
      <c r="K131" s="38"/>
      <c r="L131" s="38" t="s">
        <v>6194</v>
      </c>
      <c r="M131" s="109">
        <v>44440</v>
      </c>
      <c r="N131" s="39">
        <v>264932520</v>
      </c>
      <c r="O131" s="38">
        <v>1</v>
      </c>
      <c r="P131" s="38" t="s">
        <v>5814</v>
      </c>
      <c r="Q131" s="23">
        <v>2.2999999999999998</v>
      </c>
      <c r="R131" s="43" t="s">
        <v>3139</v>
      </c>
      <c r="S131" s="38" t="s">
        <v>54</v>
      </c>
      <c r="T131" s="38">
        <v>90</v>
      </c>
      <c r="U131" s="38" t="s">
        <v>6194</v>
      </c>
      <c r="V131" s="39">
        <v>264932520</v>
      </c>
      <c r="W131" s="23">
        <v>2.2999999999999998</v>
      </c>
      <c r="X131" s="23" t="s">
        <v>3139</v>
      </c>
      <c r="Y131" s="38" t="s">
        <v>6032</v>
      </c>
      <c r="Z131" s="21">
        <v>265.88305200000002</v>
      </c>
      <c r="AA131" s="23">
        <v>2.2999999999999998</v>
      </c>
      <c r="AB131" s="39" t="s">
        <v>3139</v>
      </c>
      <c r="AC131" s="39">
        <v>950532</v>
      </c>
      <c r="AD131" s="23" t="s">
        <v>3139</v>
      </c>
      <c r="AE131" s="38" t="s">
        <v>5824</v>
      </c>
      <c r="AG131" s="23"/>
      <c r="AH131" s="23"/>
    </row>
    <row r="132" spans="1:34">
      <c r="A132" t="str">
        <f t="shared" ref="A132:A195" si="8">+MID(F132,1,4)</f>
        <v>1120</v>
      </c>
      <c r="B132" t="str">
        <f t="shared" si="6"/>
        <v>OT</v>
      </c>
      <c r="C132">
        <f t="shared" si="7"/>
        <v>40</v>
      </c>
      <c r="D132" s="38" t="s">
        <v>6552</v>
      </c>
      <c r="E132" s="23">
        <v>14</v>
      </c>
      <c r="F132" s="23">
        <v>112007</v>
      </c>
      <c r="G132" s="38" t="s">
        <v>3197</v>
      </c>
      <c r="H132" s="38" t="s">
        <v>9214</v>
      </c>
      <c r="I132" s="38" t="s">
        <v>5969</v>
      </c>
      <c r="J132" s="38" t="s">
        <v>11026</v>
      </c>
      <c r="K132" s="38"/>
      <c r="L132" s="38" t="s">
        <v>6083</v>
      </c>
      <c r="M132" s="109">
        <v>44448</v>
      </c>
      <c r="N132" s="39">
        <v>417868583</v>
      </c>
      <c r="O132" s="38">
        <v>1</v>
      </c>
      <c r="P132" s="38" t="s">
        <v>5814</v>
      </c>
      <c r="Q132" s="23">
        <v>2.2999999999999998</v>
      </c>
      <c r="R132" s="43" t="s">
        <v>3139</v>
      </c>
      <c r="S132" s="38" t="s">
        <v>54</v>
      </c>
      <c r="T132" s="23">
        <v>90</v>
      </c>
      <c r="U132" s="38" t="s">
        <v>6083</v>
      </c>
      <c r="V132" s="39">
        <v>417868583</v>
      </c>
      <c r="W132" s="23">
        <v>2.2999999999999998</v>
      </c>
      <c r="X132" s="23" t="s">
        <v>3139</v>
      </c>
      <c r="Y132" s="38" t="s">
        <v>6032</v>
      </c>
      <c r="Z132" s="21">
        <v>419.164537</v>
      </c>
      <c r="AA132" s="23">
        <v>2.2999999999999998</v>
      </c>
      <c r="AB132" s="39" t="s">
        <v>3139</v>
      </c>
      <c r="AC132" s="39">
        <v>1295954</v>
      </c>
      <c r="AD132" s="38" t="s">
        <v>3139</v>
      </c>
      <c r="AE132" s="38" t="s">
        <v>5824</v>
      </c>
      <c r="AG132" s="23"/>
      <c r="AH132" s="23"/>
    </row>
    <row r="133" spans="1:34">
      <c r="A133" t="str">
        <f t="shared" si="8"/>
        <v>1120</v>
      </c>
      <c r="B133" t="str">
        <f t="shared" si="6"/>
        <v>OT</v>
      </c>
      <c r="C133">
        <f t="shared" si="7"/>
        <v>41</v>
      </c>
      <c r="D133" s="38" t="s">
        <v>6552</v>
      </c>
      <c r="E133" s="23">
        <v>15</v>
      </c>
      <c r="F133" s="23">
        <v>112007</v>
      </c>
      <c r="G133" s="38" t="s">
        <v>3197</v>
      </c>
      <c r="H133" s="38" t="s">
        <v>9214</v>
      </c>
      <c r="I133" s="38" t="s">
        <v>5969</v>
      </c>
      <c r="J133" s="38" t="s">
        <v>11027</v>
      </c>
      <c r="K133" s="38"/>
      <c r="L133" s="38" t="s">
        <v>6416</v>
      </c>
      <c r="M133" s="109">
        <v>44449</v>
      </c>
      <c r="N133" s="39">
        <v>467870950</v>
      </c>
      <c r="O133" s="38">
        <v>1</v>
      </c>
      <c r="P133" s="38" t="s">
        <v>5814</v>
      </c>
      <c r="Q133" s="23">
        <v>2.2999999999999998</v>
      </c>
      <c r="R133" s="43" t="s">
        <v>3139</v>
      </c>
      <c r="S133" s="38" t="s">
        <v>54</v>
      </c>
      <c r="T133" s="23">
        <v>90</v>
      </c>
      <c r="U133" s="38" t="s">
        <v>6416</v>
      </c>
      <c r="V133" s="39">
        <v>467870950</v>
      </c>
      <c r="W133" s="23">
        <v>2.2999999999999998</v>
      </c>
      <c r="X133" s="23" t="s">
        <v>3139</v>
      </c>
      <c r="Y133" s="38" t="s">
        <v>6032</v>
      </c>
      <c r="Z133" s="21">
        <v>469.29352699999998</v>
      </c>
      <c r="AA133" s="23">
        <v>2.2999999999999998</v>
      </c>
      <c r="AB133" s="39" t="s">
        <v>3139</v>
      </c>
      <c r="AC133" s="39">
        <v>1422577</v>
      </c>
      <c r="AD133" s="38" t="s">
        <v>3139</v>
      </c>
      <c r="AE133" s="38" t="s">
        <v>5824</v>
      </c>
      <c r="AG133" s="23"/>
      <c r="AH133" s="23"/>
    </row>
    <row r="134" spans="1:34">
      <c r="A134" t="str">
        <f t="shared" si="8"/>
        <v>1120</v>
      </c>
      <c r="B134" t="str">
        <f t="shared" si="6"/>
        <v>OT</v>
      </c>
      <c r="C134">
        <f t="shared" si="7"/>
        <v>87</v>
      </c>
      <c r="D134" s="38" t="s">
        <v>6552</v>
      </c>
      <c r="E134" s="23">
        <v>16</v>
      </c>
      <c r="F134" s="23">
        <v>112007</v>
      </c>
      <c r="G134" s="38" t="s">
        <v>3197</v>
      </c>
      <c r="H134" s="38" t="s">
        <v>9214</v>
      </c>
      <c r="I134" s="38" t="s">
        <v>5969</v>
      </c>
      <c r="J134" s="38" t="s">
        <v>11689</v>
      </c>
      <c r="K134" s="38"/>
      <c r="L134" s="38" t="s">
        <v>5981</v>
      </c>
      <c r="M134" s="109">
        <v>44495</v>
      </c>
      <c r="N134" s="39">
        <v>481111625</v>
      </c>
      <c r="O134" s="38">
        <v>1</v>
      </c>
      <c r="P134" s="38" t="s">
        <v>5814</v>
      </c>
      <c r="Q134" s="23">
        <v>2.2999999999999998</v>
      </c>
      <c r="R134" s="43" t="s">
        <v>3139</v>
      </c>
      <c r="S134" s="38" t="s">
        <v>54</v>
      </c>
      <c r="T134" s="23">
        <v>90</v>
      </c>
      <c r="U134" s="38" t="s">
        <v>5981</v>
      </c>
      <c r="V134" s="39">
        <v>481111625</v>
      </c>
      <c r="W134" s="23">
        <v>2.2999999999999998</v>
      </c>
      <c r="X134" s="23" t="s">
        <v>3139</v>
      </c>
      <c r="Y134" s="38" t="s">
        <v>6032</v>
      </c>
      <c r="Z134" s="21">
        <v>481.228632</v>
      </c>
      <c r="AA134" s="23">
        <v>2.2999999999999998</v>
      </c>
      <c r="AB134" s="39" t="s">
        <v>3139</v>
      </c>
      <c r="AC134" s="39">
        <v>117007</v>
      </c>
      <c r="AD134" s="38" t="s">
        <v>3139</v>
      </c>
      <c r="AE134" s="38" t="s">
        <v>5824</v>
      </c>
      <c r="AG134" s="23"/>
      <c r="AH134" s="23"/>
    </row>
    <row r="135" spans="1:34">
      <c r="A135" t="str">
        <f t="shared" si="8"/>
        <v>1120</v>
      </c>
      <c r="B135" t="str">
        <f t="shared" si="6"/>
        <v>OT</v>
      </c>
      <c r="C135">
        <f t="shared" si="7"/>
        <v>87</v>
      </c>
      <c r="D135" s="38" t="s">
        <v>6552</v>
      </c>
      <c r="E135" s="23">
        <v>17</v>
      </c>
      <c r="F135" s="23">
        <v>112007</v>
      </c>
      <c r="G135" s="38" t="s">
        <v>3197</v>
      </c>
      <c r="H135" s="38" t="s">
        <v>9214</v>
      </c>
      <c r="I135" s="38" t="s">
        <v>5969</v>
      </c>
      <c r="J135" s="38" t="s">
        <v>11690</v>
      </c>
      <c r="K135" s="38"/>
      <c r="L135" s="38" t="s">
        <v>5981</v>
      </c>
      <c r="M135" s="109">
        <v>44495</v>
      </c>
      <c r="N135" s="39">
        <v>177419295</v>
      </c>
      <c r="O135" s="38">
        <v>1</v>
      </c>
      <c r="P135" s="38" t="s">
        <v>5814</v>
      </c>
      <c r="Q135" s="23">
        <v>2.2999999999999998</v>
      </c>
      <c r="R135" s="43" t="s">
        <v>3139</v>
      </c>
      <c r="S135" s="38" t="s">
        <v>54</v>
      </c>
      <c r="T135" s="23">
        <v>90</v>
      </c>
      <c r="U135" s="38" t="s">
        <v>5981</v>
      </c>
      <c r="V135" s="39">
        <v>177419295</v>
      </c>
      <c r="W135" s="23">
        <v>2.2999999999999998</v>
      </c>
      <c r="X135" s="23" t="s">
        <v>3139</v>
      </c>
      <c r="Y135" s="38" t="s">
        <v>6032</v>
      </c>
      <c r="Z135" s="21">
        <v>177.46244300000001</v>
      </c>
      <c r="AA135" s="23">
        <v>2.2999999999999998</v>
      </c>
      <c r="AB135" s="39" t="s">
        <v>3139</v>
      </c>
      <c r="AC135" s="39">
        <v>43148</v>
      </c>
      <c r="AD135" s="38" t="s">
        <v>3139</v>
      </c>
      <c r="AE135" s="38" t="s">
        <v>5824</v>
      </c>
      <c r="AG135" s="23"/>
      <c r="AH135" s="23"/>
    </row>
    <row r="136" spans="1:34">
      <c r="A136" t="str">
        <f t="shared" si="8"/>
        <v>1120</v>
      </c>
      <c r="B136" t="str">
        <f t="shared" si="6"/>
        <v>OT</v>
      </c>
      <c r="C136">
        <f t="shared" si="7"/>
        <v>87</v>
      </c>
      <c r="D136" s="38" t="s">
        <v>6552</v>
      </c>
      <c r="E136" s="23">
        <v>18</v>
      </c>
      <c r="F136" s="23">
        <v>112007</v>
      </c>
      <c r="G136" s="38" t="s">
        <v>3197</v>
      </c>
      <c r="H136" s="38" t="s">
        <v>9214</v>
      </c>
      <c r="I136" s="38" t="s">
        <v>5969</v>
      </c>
      <c r="J136" s="38" t="s">
        <v>11691</v>
      </c>
      <c r="K136" s="38"/>
      <c r="L136" s="38" t="s">
        <v>5981</v>
      </c>
      <c r="M136" s="109">
        <v>44495</v>
      </c>
      <c r="N136" s="39">
        <v>937514168</v>
      </c>
      <c r="O136" s="38">
        <v>1</v>
      </c>
      <c r="P136" s="38" t="s">
        <v>5814</v>
      </c>
      <c r="Q136" s="23">
        <v>2.2999999999999998</v>
      </c>
      <c r="R136" s="43" t="s">
        <v>3139</v>
      </c>
      <c r="S136" s="38" t="s">
        <v>54</v>
      </c>
      <c r="T136" s="23">
        <v>90</v>
      </c>
      <c r="U136" s="38" t="s">
        <v>5981</v>
      </c>
      <c r="V136" s="39">
        <v>937514168</v>
      </c>
      <c r="W136" s="23">
        <v>2.2999999999999998</v>
      </c>
      <c r="X136" s="23" t="s">
        <v>3139</v>
      </c>
      <c r="Y136" s="38" t="s">
        <v>6032</v>
      </c>
      <c r="Z136" s="21">
        <v>937.74217199999998</v>
      </c>
      <c r="AA136" s="23">
        <v>2.2999999999999998</v>
      </c>
      <c r="AB136" s="39" t="s">
        <v>3139</v>
      </c>
      <c r="AC136" s="39">
        <v>228004</v>
      </c>
      <c r="AD136" s="38" t="s">
        <v>3139</v>
      </c>
      <c r="AE136" s="38" t="s">
        <v>5824</v>
      </c>
      <c r="AG136" s="23"/>
      <c r="AH136" s="23"/>
    </row>
    <row r="137" spans="1:34">
      <c r="A137" t="str">
        <f t="shared" si="8"/>
        <v>1120</v>
      </c>
      <c r="B137" t="str">
        <f t="shared" si="6"/>
        <v>OT</v>
      </c>
      <c r="C137">
        <f t="shared" si="7"/>
        <v>87</v>
      </c>
      <c r="D137" s="38" t="s">
        <v>6552</v>
      </c>
      <c r="E137" s="23">
        <v>19</v>
      </c>
      <c r="F137" s="23">
        <v>112007</v>
      </c>
      <c r="G137" s="38" t="s">
        <v>3197</v>
      </c>
      <c r="H137" s="38" t="s">
        <v>9214</v>
      </c>
      <c r="I137" s="38" t="s">
        <v>5969</v>
      </c>
      <c r="J137" s="38" t="s">
        <v>11692</v>
      </c>
      <c r="K137" s="38"/>
      <c r="L137" s="38" t="s">
        <v>5981</v>
      </c>
      <c r="M137" s="109">
        <v>44495</v>
      </c>
      <c r="N137" s="39">
        <v>642615750</v>
      </c>
      <c r="O137" s="38">
        <v>1</v>
      </c>
      <c r="P137" s="38" t="s">
        <v>5814</v>
      </c>
      <c r="Q137" s="23">
        <v>2.2999999999999998</v>
      </c>
      <c r="R137" s="43" t="s">
        <v>3139</v>
      </c>
      <c r="S137" s="38" t="s">
        <v>54</v>
      </c>
      <c r="T137" s="23">
        <v>90</v>
      </c>
      <c r="U137" s="38" t="s">
        <v>5981</v>
      </c>
      <c r="V137" s="39">
        <v>642615750</v>
      </c>
      <c r="W137" s="23">
        <v>2.2999999999999998</v>
      </c>
      <c r="X137" s="23" t="s">
        <v>3139</v>
      </c>
      <c r="Y137" s="38" t="s">
        <v>6032</v>
      </c>
      <c r="Z137" s="21">
        <v>642.77203399999996</v>
      </c>
      <c r="AA137" s="23">
        <v>2.2999999999999998</v>
      </c>
      <c r="AB137" s="39" t="s">
        <v>3139</v>
      </c>
      <c r="AC137" s="39">
        <v>156284</v>
      </c>
      <c r="AD137" s="38" t="s">
        <v>3139</v>
      </c>
      <c r="AE137" s="38" t="s">
        <v>5824</v>
      </c>
      <c r="AG137" s="23"/>
      <c r="AH137" s="23"/>
    </row>
    <row r="138" spans="1:34">
      <c r="A138" t="str">
        <f t="shared" si="8"/>
        <v>1203</v>
      </c>
      <c r="B138" t="str">
        <f t="shared" si="6"/>
        <v>FL</v>
      </c>
      <c r="C138">
        <f t="shared" si="7"/>
        <v>51</v>
      </c>
      <c r="D138" s="38" t="s">
        <v>6552</v>
      </c>
      <c r="E138" s="23">
        <v>20</v>
      </c>
      <c r="F138" s="23">
        <v>120305</v>
      </c>
      <c r="G138" s="38" t="s">
        <v>9210</v>
      </c>
      <c r="H138" s="38" t="s">
        <v>9211</v>
      </c>
      <c r="I138" s="38" t="s">
        <v>5969</v>
      </c>
      <c r="J138" s="38" t="s">
        <v>11028</v>
      </c>
      <c r="K138" s="38"/>
      <c r="L138" s="38" t="s">
        <v>6111</v>
      </c>
      <c r="M138" s="109">
        <v>44459</v>
      </c>
      <c r="N138" s="39">
        <v>188534722</v>
      </c>
      <c r="O138" s="38">
        <v>1</v>
      </c>
      <c r="P138" s="38" t="s">
        <v>5814</v>
      </c>
      <c r="Q138" s="38">
        <v>2.6</v>
      </c>
      <c r="R138" s="43" t="s">
        <v>3139</v>
      </c>
      <c r="S138" s="38" t="s">
        <v>54</v>
      </c>
      <c r="T138" s="38">
        <v>92</v>
      </c>
      <c r="U138" s="38" t="s">
        <v>6111</v>
      </c>
      <c r="V138" s="39">
        <v>188534722</v>
      </c>
      <c r="W138" s="38">
        <v>2.6</v>
      </c>
      <c r="X138" s="38" t="s">
        <v>3139</v>
      </c>
      <c r="Y138" s="38" t="s">
        <v>6032</v>
      </c>
      <c r="Z138" s="21">
        <v>189.07849899999999</v>
      </c>
      <c r="AA138" s="38">
        <v>2.6</v>
      </c>
      <c r="AB138" s="39" t="s">
        <v>3139</v>
      </c>
      <c r="AC138" s="39">
        <v>543777</v>
      </c>
      <c r="AD138" s="23" t="s">
        <v>3139</v>
      </c>
      <c r="AE138" s="38" t="s">
        <v>5824</v>
      </c>
      <c r="AG138" s="23"/>
      <c r="AH138" s="23"/>
    </row>
    <row r="139" spans="1:34">
      <c r="A139" t="str">
        <f t="shared" si="8"/>
        <v>1203</v>
      </c>
      <c r="B139" t="str">
        <f t="shared" si="6"/>
        <v>FL</v>
      </c>
      <c r="C139">
        <f t="shared" si="7"/>
        <v>51</v>
      </c>
      <c r="D139" s="38" t="s">
        <v>6552</v>
      </c>
      <c r="E139" s="23">
        <v>21</v>
      </c>
      <c r="F139" s="23">
        <v>120305</v>
      </c>
      <c r="G139" s="38" t="s">
        <v>9210</v>
      </c>
      <c r="H139" s="38" t="s">
        <v>9211</v>
      </c>
      <c r="I139" s="38" t="s">
        <v>5969</v>
      </c>
      <c r="J139" s="38" t="s">
        <v>11029</v>
      </c>
      <c r="K139" s="38"/>
      <c r="L139" s="38" t="s">
        <v>6111</v>
      </c>
      <c r="M139" s="109">
        <v>44459</v>
      </c>
      <c r="N139" s="39">
        <v>131430071</v>
      </c>
      <c r="O139" s="38">
        <v>1</v>
      </c>
      <c r="P139" s="38" t="s">
        <v>5814</v>
      </c>
      <c r="Q139" s="38">
        <v>2.6</v>
      </c>
      <c r="R139" s="43" t="s">
        <v>3139</v>
      </c>
      <c r="S139" s="38" t="s">
        <v>54</v>
      </c>
      <c r="T139" s="38">
        <v>92</v>
      </c>
      <c r="U139" s="38" t="s">
        <v>6111</v>
      </c>
      <c r="V139" s="39">
        <v>131430071</v>
      </c>
      <c r="W139" s="38">
        <v>2.6</v>
      </c>
      <c r="X139" s="38" t="s">
        <v>3139</v>
      </c>
      <c r="Y139" s="38" t="s">
        <v>6032</v>
      </c>
      <c r="Z139" s="21">
        <v>131.809145</v>
      </c>
      <c r="AA139" s="38">
        <v>2.6</v>
      </c>
      <c r="AB139" s="39" t="s">
        <v>3139</v>
      </c>
      <c r="AC139" s="39">
        <v>379074</v>
      </c>
      <c r="AD139" s="23" t="s">
        <v>3139</v>
      </c>
      <c r="AE139" s="38" t="s">
        <v>5824</v>
      </c>
      <c r="AG139" s="23"/>
      <c r="AH139" s="23"/>
    </row>
    <row r="140" spans="1:34">
      <c r="A140" t="str">
        <f t="shared" si="8"/>
        <v>1203</v>
      </c>
      <c r="B140" t="str">
        <f t="shared" si="6"/>
        <v>FL</v>
      </c>
      <c r="C140">
        <f t="shared" si="7"/>
        <v>37</v>
      </c>
      <c r="D140" s="38" t="s">
        <v>6552</v>
      </c>
      <c r="E140" s="23">
        <v>22</v>
      </c>
      <c r="F140" s="23">
        <v>120305</v>
      </c>
      <c r="G140" s="38" t="s">
        <v>9210</v>
      </c>
      <c r="H140" s="38" t="s">
        <v>9211</v>
      </c>
      <c r="I140" s="38" t="s">
        <v>5969</v>
      </c>
      <c r="J140" s="38" t="s">
        <v>11024</v>
      </c>
      <c r="K140" s="38"/>
      <c r="L140" s="38" t="s">
        <v>6066</v>
      </c>
      <c r="M140" s="109">
        <v>44445</v>
      </c>
      <c r="N140" s="39">
        <v>240892657</v>
      </c>
      <c r="O140" s="38">
        <v>1</v>
      </c>
      <c r="P140" s="38" t="s">
        <v>5814</v>
      </c>
      <c r="Q140" s="38">
        <v>2.6</v>
      </c>
      <c r="R140" s="43" t="s">
        <v>3139</v>
      </c>
      <c r="S140" s="38" t="s">
        <v>54</v>
      </c>
      <c r="T140" s="38">
        <v>92</v>
      </c>
      <c r="U140" s="38" t="s">
        <v>6066</v>
      </c>
      <c r="V140" s="39">
        <v>240892657</v>
      </c>
      <c r="W140" s="38">
        <v>2.6</v>
      </c>
      <c r="X140" s="38" t="s">
        <v>3139</v>
      </c>
      <c r="Y140" s="38" t="s">
        <v>6032</v>
      </c>
      <c r="Z140" s="21">
        <v>241.819042</v>
      </c>
      <c r="AA140" s="38">
        <v>2.6</v>
      </c>
      <c r="AB140" s="39" t="s">
        <v>3139</v>
      </c>
      <c r="AC140" s="39">
        <v>926385</v>
      </c>
      <c r="AD140" s="23" t="s">
        <v>3139</v>
      </c>
      <c r="AE140" s="38" t="s">
        <v>5824</v>
      </c>
      <c r="AG140" s="23"/>
      <c r="AH140" s="23"/>
    </row>
    <row r="141" spans="1:34">
      <c r="A141" t="str">
        <f t="shared" si="8"/>
        <v>1226</v>
      </c>
      <c r="B141" t="str">
        <f t="shared" si="6"/>
        <v>OT</v>
      </c>
      <c r="C141">
        <f t="shared" si="7"/>
        <v>152</v>
      </c>
      <c r="D141" s="38" t="s">
        <v>6552</v>
      </c>
      <c r="E141" s="23">
        <v>23</v>
      </c>
      <c r="F141" s="23">
        <v>122602</v>
      </c>
      <c r="G141" s="38" t="s">
        <v>3188</v>
      </c>
      <c r="H141" s="38" t="s">
        <v>3189</v>
      </c>
      <c r="I141" s="38" t="s">
        <v>6006</v>
      </c>
      <c r="J141" s="38" t="s">
        <v>89</v>
      </c>
      <c r="K141" s="38"/>
      <c r="L141" s="38" t="s">
        <v>6051</v>
      </c>
      <c r="M141" s="109">
        <v>44560</v>
      </c>
      <c r="N141" s="39">
        <v>0</v>
      </c>
      <c r="O141" s="38">
        <v>1</v>
      </c>
      <c r="P141" s="38"/>
      <c r="Q141" s="38" t="s">
        <v>3139</v>
      </c>
      <c r="R141" s="43">
        <v>54358968.289999999</v>
      </c>
      <c r="S141" s="38"/>
      <c r="T141" s="38" t="s">
        <v>3139</v>
      </c>
      <c r="U141" s="38" t="s">
        <v>6051</v>
      </c>
      <c r="V141" s="39">
        <v>41739791</v>
      </c>
      <c r="W141" s="38" t="s">
        <v>3139</v>
      </c>
      <c r="X141" s="38">
        <v>1</v>
      </c>
      <c r="Y141" s="38" t="s">
        <v>6052</v>
      </c>
      <c r="Z141" s="21">
        <v>54.35896829</v>
      </c>
      <c r="AA141" s="38" t="s">
        <v>3139</v>
      </c>
      <c r="AB141" s="39">
        <v>54358968.289999999</v>
      </c>
      <c r="AC141" s="39">
        <v>12619177.289999999</v>
      </c>
      <c r="AD141" s="23" t="s">
        <v>3139</v>
      </c>
      <c r="AE141" s="38" t="s">
        <v>5824</v>
      </c>
    </row>
    <row r="142" spans="1:34">
      <c r="A142" t="str">
        <f t="shared" si="8"/>
        <v>1226</v>
      </c>
      <c r="B142" t="str">
        <f t="shared" si="6"/>
        <v>OT</v>
      </c>
      <c r="C142">
        <f t="shared" si="7"/>
        <v>152</v>
      </c>
      <c r="D142" s="38" t="s">
        <v>6552</v>
      </c>
      <c r="E142" s="23">
        <v>24</v>
      </c>
      <c r="F142" s="23">
        <v>122602</v>
      </c>
      <c r="G142" s="38" t="s">
        <v>3870</v>
      </c>
      <c r="H142" s="38" t="s">
        <v>11693</v>
      </c>
      <c r="I142" s="38" t="s">
        <v>6006</v>
      </c>
      <c r="J142" s="38" t="s">
        <v>91</v>
      </c>
      <c r="K142" s="38"/>
      <c r="L142" s="38" t="s">
        <v>6053</v>
      </c>
      <c r="M142" s="109">
        <v>44560</v>
      </c>
      <c r="N142" s="39">
        <v>0</v>
      </c>
      <c r="O142" s="38">
        <v>1</v>
      </c>
      <c r="P142" s="38"/>
      <c r="Q142" s="38" t="s">
        <v>3139</v>
      </c>
      <c r="R142" s="43">
        <v>44029119.590000004</v>
      </c>
      <c r="S142" s="38"/>
      <c r="T142" s="38" t="s">
        <v>3139</v>
      </c>
      <c r="U142" s="38" t="s">
        <v>6053</v>
      </c>
      <c r="V142" s="39">
        <v>24480000</v>
      </c>
      <c r="W142" s="38" t="s">
        <v>3139</v>
      </c>
      <c r="X142" s="38">
        <v>1</v>
      </c>
      <c r="Y142" s="38" t="s">
        <v>6203</v>
      </c>
      <c r="Z142" s="21">
        <v>44.029119590000001</v>
      </c>
      <c r="AA142" s="38" t="s">
        <v>3139</v>
      </c>
      <c r="AB142" s="39">
        <v>44029119.590000004</v>
      </c>
      <c r="AC142" s="39">
        <v>18851482.719999999</v>
      </c>
      <c r="AD142" s="23" t="s">
        <v>3139</v>
      </c>
      <c r="AE142" s="38" t="s">
        <v>5824</v>
      </c>
    </row>
    <row r="143" spans="1:34">
      <c r="A143" t="str">
        <f t="shared" si="8"/>
        <v>1226</v>
      </c>
      <c r="B143" t="str">
        <f t="shared" si="6"/>
        <v>OT</v>
      </c>
      <c r="C143">
        <f t="shared" si="7"/>
        <v>152</v>
      </c>
      <c r="D143" s="38" t="s">
        <v>6552</v>
      </c>
      <c r="E143" s="23">
        <v>25</v>
      </c>
      <c r="F143" s="23">
        <v>122602</v>
      </c>
      <c r="G143" s="38" t="s">
        <v>3191</v>
      </c>
      <c r="H143" s="38" t="s">
        <v>3192</v>
      </c>
      <c r="I143" s="38" t="s">
        <v>6006</v>
      </c>
      <c r="J143" s="38" t="s">
        <v>3193</v>
      </c>
      <c r="K143" s="38"/>
      <c r="L143" s="38" t="s">
        <v>6053</v>
      </c>
      <c r="M143" s="109">
        <v>44560</v>
      </c>
      <c r="N143" s="39">
        <v>0</v>
      </c>
      <c r="O143" s="38">
        <v>1</v>
      </c>
      <c r="P143" s="38"/>
      <c r="Q143" s="38" t="s">
        <v>3139</v>
      </c>
      <c r="R143" s="43">
        <v>66614800</v>
      </c>
      <c r="S143" s="38"/>
      <c r="T143" s="38" t="s">
        <v>3139</v>
      </c>
      <c r="U143" s="38" t="s">
        <v>6053</v>
      </c>
      <c r="V143" s="39">
        <v>40800000</v>
      </c>
      <c r="W143" s="38" t="s">
        <v>3139</v>
      </c>
      <c r="X143" s="38">
        <v>1</v>
      </c>
      <c r="Y143" s="38" t="s">
        <v>5966</v>
      </c>
      <c r="Z143" s="21">
        <v>66.614800000000002</v>
      </c>
      <c r="AA143" s="38" t="s">
        <v>3139</v>
      </c>
      <c r="AB143" s="39">
        <v>66614800</v>
      </c>
      <c r="AC143" s="39">
        <v>25814800</v>
      </c>
      <c r="AD143" s="23" t="s">
        <v>3139</v>
      </c>
      <c r="AE143" s="38" t="s">
        <v>5824</v>
      </c>
    </row>
    <row r="144" spans="1:34">
      <c r="A144" t="str">
        <f t="shared" si="8"/>
        <v>1226</v>
      </c>
      <c r="B144" t="str">
        <f t="shared" si="6"/>
        <v>OT</v>
      </c>
      <c r="C144">
        <f t="shared" si="7"/>
        <v>152</v>
      </c>
      <c r="D144" s="38" t="s">
        <v>6552</v>
      </c>
      <c r="E144" s="23">
        <v>26</v>
      </c>
      <c r="F144" s="23">
        <v>122602</v>
      </c>
      <c r="G144" s="38" t="s">
        <v>3151</v>
      </c>
      <c r="H144" s="38" t="s">
        <v>3194</v>
      </c>
      <c r="I144" s="38" t="s">
        <v>6006</v>
      </c>
      <c r="J144" s="38" t="s">
        <v>3195</v>
      </c>
      <c r="K144" s="38"/>
      <c r="L144" s="38" t="s">
        <v>6054</v>
      </c>
      <c r="M144" s="109">
        <v>44560</v>
      </c>
      <c r="N144" s="39">
        <v>0</v>
      </c>
      <c r="O144" s="38">
        <v>1</v>
      </c>
      <c r="P144" s="38"/>
      <c r="Q144" s="38" t="s">
        <v>3139</v>
      </c>
      <c r="R144" s="43">
        <v>209477280</v>
      </c>
      <c r="S144" s="38"/>
      <c r="T144" s="38" t="s">
        <v>3139</v>
      </c>
      <c r="U144" s="38" t="s">
        <v>6054</v>
      </c>
      <c r="V144" s="39">
        <v>131175560</v>
      </c>
      <c r="W144" s="38" t="s">
        <v>3139</v>
      </c>
      <c r="X144" s="38">
        <v>1</v>
      </c>
      <c r="Y144" s="38" t="s">
        <v>6031</v>
      </c>
      <c r="Z144" s="21">
        <v>209.47728000000001</v>
      </c>
      <c r="AA144" s="38" t="s">
        <v>3139</v>
      </c>
      <c r="AB144" s="39">
        <v>209477280</v>
      </c>
      <c r="AC144" s="39">
        <v>7668725</v>
      </c>
      <c r="AD144" s="23" t="s">
        <v>3139</v>
      </c>
      <c r="AE144" s="38" t="s">
        <v>5824</v>
      </c>
    </row>
    <row r="145" spans="1:31">
      <c r="A145" t="str">
        <f t="shared" si="8"/>
        <v>1230</v>
      </c>
      <c r="B145" t="str">
        <f t="shared" si="6"/>
        <v>VR</v>
      </c>
      <c r="C145">
        <f t="shared" si="7"/>
        <v>152</v>
      </c>
      <c r="D145" s="38" t="s">
        <v>6552</v>
      </c>
      <c r="E145" s="23">
        <v>27</v>
      </c>
      <c r="F145" s="23">
        <v>123002</v>
      </c>
      <c r="G145" s="38" t="s">
        <v>108</v>
      </c>
      <c r="H145" s="38" t="s">
        <v>3042</v>
      </c>
      <c r="I145" s="38" t="s">
        <v>6006</v>
      </c>
      <c r="J145" s="38" t="s">
        <v>50</v>
      </c>
      <c r="K145" s="38" t="s">
        <v>5825</v>
      </c>
      <c r="L145" s="38" t="s">
        <v>6055</v>
      </c>
      <c r="M145" s="109">
        <v>44560</v>
      </c>
      <c r="N145" s="39">
        <v>0</v>
      </c>
      <c r="O145" s="38">
        <v>1</v>
      </c>
      <c r="P145" s="38"/>
      <c r="Q145" s="38" t="s">
        <v>3139</v>
      </c>
      <c r="R145" s="43">
        <v>2122383</v>
      </c>
      <c r="S145" s="38"/>
      <c r="T145" s="38" t="s">
        <v>3139</v>
      </c>
      <c r="U145" s="38" t="s">
        <v>6055</v>
      </c>
      <c r="V145" s="39">
        <v>4776819</v>
      </c>
      <c r="W145" s="38" t="s">
        <v>3139</v>
      </c>
      <c r="X145" s="38">
        <v>28</v>
      </c>
      <c r="Y145" s="38" t="s">
        <v>6056</v>
      </c>
      <c r="Z145" s="21">
        <v>2.1223830000000001</v>
      </c>
      <c r="AA145" s="38" t="s">
        <v>3139</v>
      </c>
      <c r="AB145" s="39">
        <v>85617.12</v>
      </c>
      <c r="AC145" s="39">
        <v>0</v>
      </c>
      <c r="AD145" s="23" t="s">
        <v>3139</v>
      </c>
      <c r="AE145" s="38" t="s">
        <v>5824</v>
      </c>
    </row>
    <row r="146" spans="1:31">
      <c r="A146" t="str">
        <f t="shared" si="8"/>
        <v>1230</v>
      </c>
      <c r="B146" t="str">
        <f t="shared" si="6"/>
        <v>VR</v>
      </c>
      <c r="C146">
        <f t="shared" si="7"/>
        <v>152</v>
      </c>
      <c r="D146" s="38" t="s">
        <v>6552</v>
      </c>
      <c r="E146" s="23">
        <v>28</v>
      </c>
      <c r="F146" s="23">
        <v>123002</v>
      </c>
      <c r="G146" s="38" t="s">
        <v>3038</v>
      </c>
      <c r="H146" s="38" t="s">
        <v>3039</v>
      </c>
      <c r="I146" s="38" t="s">
        <v>6006</v>
      </c>
      <c r="J146" s="38" t="s">
        <v>3196</v>
      </c>
      <c r="K146" s="38" t="s">
        <v>5825</v>
      </c>
      <c r="L146" s="38" t="s">
        <v>6057</v>
      </c>
      <c r="M146" s="109">
        <v>44560</v>
      </c>
      <c r="N146" s="39">
        <v>0</v>
      </c>
      <c r="O146" s="38">
        <v>1</v>
      </c>
      <c r="P146" s="38"/>
      <c r="Q146" s="38" t="s">
        <v>3139</v>
      </c>
      <c r="R146" s="43">
        <v>1993050.7</v>
      </c>
      <c r="S146" s="38"/>
      <c r="T146" s="38" t="s">
        <v>3139</v>
      </c>
      <c r="U146" s="38" t="s">
        <v>6057</v>
      </c>
      <c r="V146" s="39">
        <v>677297</v>
      </c>
      <c r="W146" s="38" t="s">
        <v>3139</v>
      </c>
      <c r="X146" s="38">
        <v>447</v>
      </c>
      <c r="Y146" s="38" t="s">
        <v>6056</v>
      </c>
      <c r="Z146" s="21">
        <v>1.9930507</v>
      </c>
      <c r="AA146" s="38" t="s">
        <v>3139</v>
      </c>
      <c r="AB146" s="39">
        <v>5515.66</v>
      </c>
      <c r="AC146" s="39">
        <v>0</v>
      </c>
      <c r="AD146" s="23" t="s">
        <v>3139</v>
      </c>
      <c r="AE146" s="38" t="s">
        <v>5824</v>
      </c>
    </row>
    <row r="147" spans="1:31">
      <c r="A147" t="str">
        <f t="shared" si="8"/>
        <v>1203</v>
      </c>
      <c r="B147" t="str">
        <f t="shared" si="6"/>
        <v>FL</v>
      </c>
      <c r="C147">
        <f t="shared" si="7"/>
        <v>33</v>
      </c>
      <c r="D147" s="38" t="s">
        <v>6552</v>
      </c>
      <c r="E147" s="23">
        <v>1</v>
      </c>
      <c r="F147" s="23">
        <v>120305</v>
      </c>
      <c r="G147" s="38" t="s">
        <v>79</v>
      </c>
      <c r="H147" s="38" t="s">
        <v>3199</v>
      </c>
      <c r="I147" s="38" t="s">
        <v>5969</v>
      </c>
      <c r="J147" s="38" t="s">
        <v>11031</v>
      </c>
      <c r="K147" s="38"/>
      <c r="L147" s="38" t="s">
        <v>6064</v>
      </c>
      <c r="M147" s="109">
        <v>44441</v>
      </c>
      <c r="N147" s="39">
        <v>220021956.90000001</v>
      </c>
      <c r="O147" s="38">
        <v>1</v>
      </c>
      <c r="P147" s="38" t="s">
        <v>5814</v>
      </c>
      <c r="Q147" s="38">
        <v>2.8</v>
      </c>
      <c r="R147" s="43">
        <v>0</v>
      </c>
      <c r="S147" s="38" t="s">
        <v>54</v>
      </c>
      <c r="T147" s="38">
        <v>92</v>
      </c>
      <c r="U147" s="38" t="s">
        <v>6064</v>
      </c>
      <c r="V147" s="39">
        <v>220021956.90000001</v>
      </c>
      <c r="W147" s="38">
        <v>2.86</v>
      </c>
      <c r="X147" s="38" t="s">
        <v>3139</v>
      </c>
      <c r="Y147" s="38" t="s">
        <v>6552</v>
      </c>
      <c r="Z147" s="21">
        <v>221.02489199999999</v>
      </c>
      <c r="AA147" s="38">
        <v>2.81</v>
      </c>
      <c r="AB147" s="39" t="s">
        <v>3139</v>
      </c>
      <c r="AC147" s="39">
        <v>1002935.12</v>
      </c>
      <c r="AD147" s="23" t="s">
        <v>3139</v>
      </c>
      <c r="AE147" s="38" t="s">
        <v>5815</v>
      </c>
    </row>
    <row r="148" spans="1:31">
      <c r="A148" t="str">
        <f t="shared" si="8"/>
        <v>1203</v>
      </c>
      <c r="B148" t="str">
        <f t="shared" si="6"/>
        <v>FL</v>
      </c>
      <c r="C148">
        <f t="shared" si="7"/>
        <v>40</v>
      </c>
      <c r="D148" s="38" t="s">
        <v>6552</v>
      </c>
      <c r="E148" s="23">
        <v>2</v>
      </c>
      <c r="F148" s="23">
        <v>120305</v>
      </c>
      <c r="G148" s="38" t="s">
        <v>53</v>
      </c>
      <c r="H148" s="38" t="s">
        <v>3047</v>
      </c>
      <c r="I148" s="38" t="s">
        <v>5969</v>
      </c>
      <c r="J148" s="38" t="s">
        <v>11030</v>
      </c>
      <c r="K148" s="38"/>
      <c r="L148" s="38" t="s">
        <v>6083</v>
      </c>
      <c r="M148" s="109">
        <v>44448</v>
      </c>
      <c r="N148" s="39">
        <v>221052631</v>
      </c>
      <c r="O148" s="38">
        <v>1</v>
      </c>
      <c r="P148" s="38" t="s">
        <v>5814</v>
      </c>
      <c r="Q148" s="38">
        <v>3.1</v>
      </c>
      <c r="R148" s="43">
        <v>0</v>
      </c>
      <c r="S148" s="38" t="s">
        <v>54</v>
      </c>
      <c r="T148" s="38">
        <v>92</v>
      </c>
      <c r="U148" s="38" t="s">
        <v>6083</v>
      </c>
      <c r="V148" s="39">
        <v>221052631</v>
      </c>
      <c r="W148" s="38">
        <v>3.17</v>
      </c>
      <c r="X148" s="38" t="s">
        <v>3139</v>
      </c>
      <c r="Y148" s="38" t="s">
        <v>6552</v>
      </c>
      <c r="Z148" s="21">
        <v>222.03208699999999</v>
      </c>
      <c r="AA148" s="38">
        <v>3.11</v>
      </c>
      <c r="AB148" s="39" t="s">
        <v>3139</v>
      </c>
      <c r="AC148" s="39">
        <v>979456</v>
      </c>
      <c r="AD148" s="23" t="s">
        <v>3139</v>
      </c>
      <c r="AE148" s="38" t="s">
        <v>5815</v>
      </c>
    </row>
    <row r="149" spans="1:31">
      <c r="A149" t="str">
        <f t="shared" si="8"/>
        <v>1203</v>
      </c>
      <c r="B149" t="str">
        <f t="shared" si="6"/>
        <v>FL</v>
      </c>
      <c r="C149">
        <f t="shared" si="7"/>
        <v>54</v>
      </c>
      <c r="D149" s="38" t="s">
        <v>6552</v>
      </c>
      <c r="E149" s="23">
        <v>3</v>
      </c>
      <c r="F149" s="23">
        <v>120305</v>
      </c>
      <c r="G149" s="38" t="s">
        <v>102</v>
      </c>
      <c r="H149" s="38" t="s">
        <v>3043</v>
      </c>
      <c r="I149" s="38" t="s">
        <v>5969</v>
      </c>
      <c r="J149" s="38" t="s">
        <v>11034</v>
      </c>
      <c r="K149" s="38"/>
      <c r="L149" s="38" t="s">
        <v>6098</v>
      </c>
      <c r="M149" s="109">
        <v>44462</v>
      </c>
      <c r="N149" s="39">
        <v>504650417</v>
      </c>
      <c r="O149" s="38">
        <v>1</v>
      </c>
      <c r="P149" s="38" t="s">
        <v>5814</v>
      </c>
      <c r="Q149" s="38">
        <v>2</v>
      </c>
      <c r="R149" s="39">
        <v>0</v>
      </c>
      <c r="S149" s="38" t="s">
        <v>54</v>
      </c>
      <c r="T149" s="38">
        <v>90</v>
      </c>
      <c r="U149" s="38" t="s">
        <v>6098</v>
      </c>
      <c r="V149" s="39">
        <v>504650417</v>
      </c>
      <c r="W149" s="38">
        <v>2.04</v>
      </c>
      <c r="X149" s="38" t="s">
        <v>3139</v>
      </c>
      <c r="Y149" s="38" t="s">
        <v>6552</v>
      </c>
      <c r="Z149" s="21">
        <v>505.701435</v>
      </c>
      <c r="AA149" s="38">
        <v>2.0099999999999998</v>
      </c>
      <c r="AB149" s="39" t="s">
        <v>3139</v>
      </c>
      <c r="AC149" s="39">
        <v>1051018</v>
      </c>
      <c r="AD149" s="23" t="s">
        <v>3139</v>
      </c>
      <c r="AE149" s="38" t="s">
        <v>5815</v>
      </c>
    </row>
    <row r="150" spans="1:31">
      <c r="A150" t="str">
        <f t="shared" si="8"/>
        <v>1203</v>
      </c>
      <c r="B150" t="str">
        <f t="shared" si="6"/>
        <v>FL</v>
      </c>
      <c r="C150">
        <f t="shared" si="7"/>
        <v>74</v>
      </c>
      <c r="D150" s="38" t="s">
        <v>6552</v>
      </c>
      <c r="E150" s="23">
        <v>4</v>
      </c>
      <c r="F150" s="23">
        <v>120305</v>
      </c>
      <c r="G150" s="38" t="s">
        <v>107</v>
      </c>
      <c r="H150" s="38" t="s">
        <v>6061</v>
      </c>
      <c r="I150" s="38" t="s">
        <v>5969</v>
      </c>
      <c r="J150" s="38" t="s">
        <v>11694</v>
      </c>
      <c r="K150" s="38"/>
      <c r="L150" s="38" t="s">
        <v>6072</v>
      </c>
      <c r="M150" s="109">
        <v>44482</v>
      </c>
      <c r="N150" s="39">
        <v>1045667651</v>
      </c>
      <c r="O150" s="38">
        <v>1</v>
      </c>
      <c r="P150" s="38" t="s">
        <v>5814</v>
      </c>
      <c r="Q150" s="38">
        <v>3.4</v>
      </c>
      <c r="R150" s="39">
        <v>0</v>
      </c>
      <c r="S150" s="38" t="s">
        <v>54</v>
      </c>
      <c r="T150" s="38">
        <v>92</v>
      </c>
      <c r="U150" s="38" t="s">
        <v>6072</v>
      </c>
      <c r="V150" s="39">
        <v>1045667651</v>
      </c>
      <c r="W150" s="38">
        <v>3.48</v>
      </c>
      <c r="X150" s="38" t="s">
        <v>3139</v>
      </c>
      <c r="Y150" s="38" t="s">
        <v>6552</v>
      </c>
      <c r="Z150" s="21">
        <v>1047.3566699999999</v>
      </c>
      <c r="AA150" s="38">
        <v>3.33</v>
      </c>
      <c r="AB150" s="39" t="s">
        <v>3139</v>
      </c>
      <c r="AC150" s="39">
        <v>1689018.83</v>
      </c>
      <c r="AD150" s="23" t="s">
        <v>3139</v>
      </c>
      <c r="AE150" s="38" t="s">
        <v>5815</v>
      </c>
    </row>
    <row r="151" spans="1:31">
      <c r="A151" t="str">
        <f t="shared" si="8"/>
        <v>1203</v>
      </c>
      <c r="B151" t="str">
        <f t="shared" si="6"/>
        <v>FL</v>
      </c>
      <c r="C151">
        <f t="shared" si="7"/>
        <v>80</v>
      </c>
      <c r="D151" s="38" t="s">
        <v>6552</v>
      </c>
      <c r="E151" s="23">
        <v>5</v>
      </c>
      <c r="F151" s="23">
        <v>120305</v>
      </c>
      <c r="G151" s="38" t="s">
        <v>53</v>
      </c>
      <c r="H151" s="38" t="s">
        <v>3047</v>
      </c>
      <c r="I151" s="38" t="s">
        <v>5969</v>
      </c>
      <c r="J151" s="38" t="s">
        <v>11695</v>
      </c>
      <c r="K151" s="38"/>
      <c r="L151" s="38" t="s">
        <v>6076</v>
      </c>
      <c r="M151" s="109">
        <v>44488</v>
      </c>
      <c r="N151" s="39">
        <v>115841253</v>
      </c>
      <c r="O151" s="38">
        <v>1</v>
      </c>
      <c r="P151" s="38" t="s">
        <v>5814</v>
      </c>
      <c r="Q151" s="23">
        <v>2.7</v>
      </c>
      <c r="R151" s="43">
        <v>0</v>
      </c>
      <c r="S151" s="38" t="s">
        <v>54</v>
      </c>
      <c r="T151" s="23">
        <v>92</v>
      </c>
      <c r="U151" s="38" t="s">
        <v>6076</v>
      </c>
      <c r="V151" s="39">
        <v>115841253</v>
      </c>
      <c r="W151" s="38">
        <v>2.76</v>
      </c>
      <c r="X151" s="38" t="s">
        <v>3139</v>
      </c>
      <c r="Y151" s="38" t="s">
        <v>6552</v>
      </c>
      <c r="Z151" s="21">
        <v>115.937691</v>
      </c>
      <c r="AA151" s="23">
        <v>2.56</v>
      </c>
      <c r="AB151" s="39" t="s">
        <v>3139</v>
      </c>
      <c r="AC151" s="39">
        <v>96438</v>
      </c>
      <c r="AD151" s="23" t="s">
        <v>3139</v>
      </c>
      <c r="AE151" s="38" t="s">
        <v>5815</v>
      </c>
    </row>
    <row r="152" spans="1:31">
      <c r="A152" t="str">
        <f t="shared" si="8"/>
        <v>1203</v>
      </c>
      <c r="B152" t="str">
        <f t="shared" si="6"/>
        <v>FL</v>
      </c>
      <c r="C152">
        <f t="shared" si="7"/>
        <v>82</v>
      </c>
      <c r="D152" s="38" t="s">
        <v>6552</v>
      </c>
      <c r="E152" s="23">
        <v>6</v>
      </c>
      <c r="F152" s="23">
        <v>120305</v>
      </c>
      <c r="G152" s="38" t="s">
        <v>102</v>
      </c>
      <c r="H152" s="38" t="s">
        <v>3043</v>
      </c>
      <c r="I152" s="38" t="s">
        <v>5969</v>
      </c>
      <c r="J152" s="38" t="s">
        <v>11696</v>
      </c>
      <c r="K152" s="38"/>
      <c r="L152" s="38" t="s">
        <v>6078</v>
      </c>
      <c r="M152" s="109">
        <v>44490</v>
      </c>
      <c r="N152" s="39">
        <v>885262764</v>
      </c>
      <c r="O152" s="38">
        <v>1</v>
      </c>
      <c r="P152" s="38" t="s">
        <v>5814</v>
      </c>
      <c r="Q152" s="23">
        <v>2</v>
      </c>
      <c r="R152" s="43">
        <v>0</v>
      </c>
      <c r="S152" s="38" t="s">
        <v>54</v>
      </c>
      <c r="T152" s="23">
        <v>90</v>
      </c>
      <c r="U152" s="38" t="s">
        <v>6078</v>
      </c>
      <c r="V152" s="39">
        <v>885262764</v>
      </c>
      <c r="W152" s="38">
        <v>2.04</v>
      </c>
      <c r="X152" s="38" t="s">
        <v>3139</v>
      </c>
      <c r="Y152" s="38" t="s">
        <v>6552</v>
      </c>
      <c r="Z152" s="21">
        <v>885.71088099999997</v>
      </c>
      <c r="AA152" s="23">
        <v>1.86</v>
      </c>
      <c r="AB152" s="39" t="s">
        <v>3139</v>
      </c>
      <c r="AC152" s="39">
        <v>448117</v>
      </c>
      <c r="AD152" s="23" t="s">
        <v>3139</v>
      </c>
      <c r="AE152" s="38" t="s">
        <v>5815</v>
      </c>
    </row>
    <row r="153" spans="1:31">
      <c r="A153" t="str">
        <f t="shared" si="8"/>
        <v>1203</v>
      </c>
      <c r="B153" t="str">
        <f t="shared" si="6"/>
        <v>FL</v>
      </c>
      <c r="C153">
        <f t="shared" si="7"/>
        <v>18</v>
      </c>
      <c r="D153" s="38" t="s">
        <v>6552</v>
      </c>
      <c r="E153" s="23">
        <v>7</v>
      </c>
      <c r="F153" s="23">
        <v>120305</v>
      </c>
      <c r="G153" s="38" t="s">
        <v>107</v>
      </c>
      <c r="H153" s="38" t="s">
        <v>6061</v>
      </c>
      <c r="I153" s="38" t="s">
        <v>5969</v>
      </c>
      <c r="J153" s="38" t="s">
        <v>9216</v>
      </c>
      <c r="K153" s="38"/>
      <c r="L153" s="38" t="s">
        <v>5973</v>
      </c>
      <c r="M153" s="109">
        <v>44426</v>
      </c>
      <c r="N153" s="39">
        <v>68682701.640000001</v>
      </c>
      <c r="O153" s="38">
        <v>1</v>
      </c>
      <c r="P153" s="38" t="s">
        <v>5814</v>
      </c>
      <c r="Q153" s="23">
        <v>3.4</v>
      </c>
      <c r="R153" s="43">
        <v>0</v>
      </c>
      <c r="S153" s="38" t="s">
        <v>54</v>
      </c>
      <c r="T153" s="23">
        <v>92</v>
      </c>
      <c r="U153" s="38" t="s">
        <v>5973</v>
      </c>
      <c r="V153" s="39">
        <v>68682701.640000001</v>
      </c>
      <c r="W153" s="23">
        <v>3.48</v>
      </c>
      <c r="X153" s="38" t="s">
        <v>3139</v>
      </c>
      <c r="Y153" s="38" t="s">
        <v>6552</v>
      </c>
      <c r="Z153" s="21">
        <v>69.153794000000005</v>
      </c>
      <c r="AA153" s="23">
        <v>3.41</v>
      </c>
      <c r="AB153" s="39" t="s">
        <v>3139</v>
      </c>
      <c r="AC153" s="39">
        <v>471092.36</v>
      </c>
      <c r="AD153" s="23" t="s">
        <v>3139</v>
      </c>
      <c r="AE153" s="38" t="s">
        <v>5815</v>
      </c>
    </row>
    <row r="154" spans="1:31">
      <c r="A154" t="str">
        <f t="shared" si="8"/>
        <v>1203</v>
      </c>
      <c r="B154" t="str">
        <f t="shared" si="6"/>
        <v>FL</v>
      </c>
      <c r="C154">
        <f t="shared" si="7"/>
        <v>68</v>
      </c>
      <c r="D154" s="38" t="s">
        <v>6552</v>
      </c>
      <c r="E154" s="23">
        <v>8</v>
      </c>
      <c r="F154" s="23">
        <v>120305</v>
      </c>
      <c r="G154" s="38" t="s">
        <v>53</v>
      </c>
      <c r="H154" s="38" t="s">
        <v>3047</v>
      </c>
      <c r="I154" s="38" t="s">
        <v>5969</v>
      </c>
      <c r="J154" s="38" t="s">
        <v>11697</v>
      </c>
      <c r="K154" s="38"/>
      <c r="L154" s="38" t="s">
        <v>6068</v>
      </c>
      <c r="M154" s="109">
        <v>44476</v>
      </c>
      <c r="N154" s="39">
        <v>620783358.39999998</v>
      </c>
      <c r="O154" s="38">
        <v>1</v>
      </c>
      <c r="P154" s="38" t="s">
        <v>5814</v>
      </c>
      <c r="Q154" s="23">
        <v>2.7</v>
      </c>
      <c r="R154" s="43">
        <v>0</v>
      </c>
      <c r="S154" s="38" t="s">
        <v>54</v>
      </c>
      <c r="T154" s="23">
        <v>92</v>
      </c>
      <c r="U154" s="38" t="s">
        <v>6068</v>
      </c>
      <c r="V154" s="39">
        <v>620783358.39999998</v>
      </c>
      <c r="W154" s="38">
        <v>2.76</v>
      </c>
      <c r="X154" s="38" t="s">
        <v>3139</v>
      </c>
      <c r="Y154" s="38" t="s">
        <v>6552</v>
      </c>
      <c r="Z154" s="21">
        <v>621.86442999999997</v>
      </c>
      <c r="AA154" s="23">
        <v>2.68</v>
      </c>
      <c r="AB154" s="39" t="s">
        <v>3139</v>
      </c>
      <c r="AC154" s="39">
        <v>1081071.5900000001</v>
      </c>
      <c r="AD154" s="23" t="s">
        <v>3139</v>
      </c>
      <c r="AE154" s="38" t="s">
        <v>5815</v>
      </c>
    </row>
    <row r="155" spans="1:31">
      <c r="A155" t="str">
        <f t="shared" si="8"/>
        <v>1203</v>
      </c>
      <c r="B155" t="str">
        <f t="shared" si="6"/>
        <v>FL</v>
      </c>
      <c r="C155">
        <f t="shared" si="7"/>
        <v>69</v>
      </c>
      <c r="D155" s="38" t="s">
        <v>6552</v>
      </c>
      <c r="E155" s="23">
        <v>9</v>
      </c>
      <c r="F155" s="23">
        <v>120305</v>
      </c>
      <c r="G155" s="38" t="s">
        <v>53</v>
      </c>
      <c r="H155" s="38" t="s">
        <v>3047</v>
      </c>
      <c r="I155" s="38" t="s">
        <v>5969</v>
      </c>
      <c r="J155" s="38" t="s">
        <v>11698</v>
      </c>
      <c r="K155" s="38"/>
      <c r="L155" s="38" t="s">
        <v>6070</v>
      </c>
      <c r="M155" s="109">
        <v>44477</v>
      </c>
      <c r="N155" s="39">
        <v>114467284</v>
      </c>
      <c r="O155" s="38">
        <v>1</v>
      </c>
      <c r="P155" s="38" t="s">
        <v>5814</v>
      </c>
      <c r="Q155" s="23">
        <v>2.7</v>
      </c>
      <c r="R155" s="43">
        <v>0</v>
      </c>
      <c r="S155" s="38" t="s">
        <v>54</v>
      </c>
      <c r="T155" s="23">
        <v>92</v>
      </c>
      <c r="U155" s="38" t="s">
        <v>6070</v>
      </c>
      <c r="V155" s="39">
        <v>114467284</v>
      </c>
      <c r="W155" s="38">
        <v>2.76</v>
      </c>
      <c r="X155" s="38" t="s">
        <v>3139</v>
      </c>
      <c r="Y155" s="38" t="s">
        <v>6552</v>
      </c>
      <c r="Z155" s="21">
        <v>114.657951</v>
      </c>
      <c r="AA155" s="23">
        <v>2.68</v>
      </c>
      <c r="AB155" s="39" t="s">
        <v>3139</v>
      </c>
      <c r="AC155" s="39">
        <v>190667</v>
      </c>
      <c r="AD155" s="23" t="s">
        <v>3139</v>
      </c>
      <c r="AE155" s="38" t="s">
        <v>5815</v>
      </c>
    </row>
    <row r="156" spans="1:31">
      <c r="A156" t="str">
        <f t="shared" si="8"/>
        <v>1203</v>
      </c>
      <c r="B156" t="str">
        <f t="shared" si="6"/>
        <v>FL</v>
      </c>
      <c r="C156">
        <f t="shared" si="7"/>
        <v>51</v>
      </c>
      <c r="D156" s="38" t="s">
        <v>6552</v>
      </c>
      <c r="E156" s="23">
        <v>10</v>
      </c>
      <c r="F156" s="23">
        <v>120305</v>
      </c>
      <c r="G156" s="38" t="s">
        <v>1339</v>
      </c>
      <c r="H156" s="38" t="s">
        <v>3200</v>
      </c>
      <c r="I156" s="38" t="s">
        <v>5969</v>
      </c>
      <c r="J156" s="38" t="s">
        <v>11033</v>
      </c>
      <c r="K156" s="38"/>
      <c r="L156" s="38" t="s">
        <v>6086</v>
      </c>
      <c r="M156" s="109">
        <v>44459</v>
      </c>
      <c r="N156" s="39">
        <v>166522450</v>
      </c>
      <c r="O156" s="38">
        <v>1</v>
      </c>
      <c r="P156" s="38" t="s">
        <v>5814</v>
      </c>
      <c r="Q156" s="23">
        <v>1.9</v>
      </c>
      <c r="R156" s="43">
        <v>0</v>
      </c>
      <c r="S156" s="38" t="s">
        <v>54</v>
      </c>
      <c r="T156" s="23">
        <v>91</v>
      </c>
      <c r="U156" s="38" t="s">
        <v>6086</v>
      </c>
      <c r="V156" s="39">
        <v>166522450</v>
      </c>
      <c r="W156" s="38">
        <v>1.9</v>
      </c>
      <c r="X156" s="38" t="s">
        <v>3139</v>
      </c>
      <c r="Y156" s="38" t="s">
        <v>6552</v>
      </c>
      <c r="Z156" s="21">
        <v>166.86628300000001</v>
      </c>
      <c r="AA156" s="23">
        <v>1.9</v>
      </c>
      <c r="AB156" s="39" t="s">
        <v>3139</v>
      </c>
      <c r="AC156" s="39">
        <v>343833</v>
      </c>
      <c r="AD156" s="23" t="s">
        <v>3139</v>
      </c>
      <c r="AE156" s="38" t="s">
        <v>5815</v>
      </c>
    </row>
    <row r="157" spans="1:31">
      <c r="A157" t="str">
        <f t="shared" si="8"/>
        <v>1203</v>
      </c>
      <c r="B157" t="str">
        <f t="shared" si="6"/>
        <v>FL</v>
      </c>
      <c r="C157">
        <f t="shared" si="7"/>
        <v>52</v>
      </c>
      <c r="D157" s="38" t="s">
        <v>6552</v>
      </c>
      <c r="E157" s="23">
        <v>11</v>
      </c>
      <c r="F157" s="23">
        <v>120305</v>
      </c>
      <c r="G157" s="38" t="s">
        <v>1339</v>
      </c>
      <c r="H157" s="38" t="s">
        <v>3200</v>
      </c>
      <c r="I157" s="38" t="s">
        <v>5969</v>
      </c>
      <c r="J157" s="38" t="s">
        <v>11032</v>
      </c>
      <c r="K157" s="38"/>
      <c r="L157" s="38" t="s">
        <v>6085</v>
      </c>
      <c r="M157" s="109">
        <v>44460</v>
      </c>
      <c r="N157" s="39">
        <v>776279952.60000002</v>
      </c>
      <c r="O157" s="38">
        <v>1</v>
      </c>
      <c r="P157" s="38" t="s">
        <v>5814</v>
      </c>
      <c r="Q157" s="23">
        <v>2</v>
      </c>
      <c r="R157" s="43">
        <v>0</v>
      </c>
      <c r="S157" s="38" t="s">
        <v>54</v>
      </c>
      <c r="T157" s="23">
        <v>91</v>
      </c>
      <c r="U157" s="38" t="s">
        <v>6085</v>
      </c>
      <c r="V157" s="39">
        <v>776279952.60000002</v>
      </c>
      <c r="W157" s="38">
        <v>2</v>
      </c>
      <c r="X157" s="38" t="s">
        <v>3139</v>
      </c>
      <c r="Y157" s="38" t="s">
        <v>6552</v>
      </c>
      <c r="Z157" s="21">
        <v>777.92421999999999</v>
      </c>
      <c r="AA157" s="23">
        <v>2</v>
      </c>
      <c r="AB157" s="39" t="s">
        <v>3139</v>
      </c>
      <c r="AC157" s="39">
        <v>1644267.41</v>
      </c>
      <c r="AD157" s="23" t="s">
        <v>3139</v>
      </c>
      <c r="AE157" s="38" t="s">
        <v>5815</v>
      </c>
    </row>
    <row r="158" spans="1:31">
      <c r="A158" t="str">
        <f t="shared" si="8"/>
        <v>1203</v>
      </c>
      <c r="B158" t="str">
        <f t="shared" si="6"/>
        <v>FL</v>
      </c>
      <c r="C158">
        <f t="shared" si="7"/>
        <v>75</v>
      </c>
      <c r="D158" s="38" t="s">
        <v>6552</v>
      </c>
      <c r="E158" s="23">
        <v>12</v>
      </c>
      <c r="F158" s="23">
        <v>120305</v>
      </c>
      <c r="G158" s="38" t="s">
        <v>102</v>
      </c>
      <c r="H158" s="38" t="s">
        <v>3043</v>
      </c>
      <c r="I158" s="38" t="s">
        <v>5969</v>
      </c>
      <c r="J158" s="38" t="s">
        <v>11699</v>
      </c>
      <c r="K158" s="38"/>
      <c r="L158" s="38" t="s">
        <v>6074</v>
      </c>
      <c r="M158" s="109">
        <v>44483</v>
      </c>
      <c r="N158" s="39">
        <v>461010081</v>
      </c>
      <c r="O158" s="38">
        <v>1</v>
      </c>
      <c r="P158" s="38" t="s">
        <v>5814</v>
      </c>
      <c r="Q158" s="23">
        <v>2</v>
      </c>
      <c r="R158" s="43">
        <v>0</v>
      </c>
      <c r="S158" s="38" t="s">
        <v>54</v>
      </c>
      <c r="T158" s="23">
        <v>92</v>
      </c>
      <c r="U158" s="38" t="s">
        <v>6074</v>
      </c>
      <c r="V158" s="39">
        <v>461010081</v>
      </c>
      <c r="W158" s="38">
        <v>2.04</v>
      </c>
      <c r="X158" s="38" t="s">
        <v>3139</v>
      </c>
      <c r="Y158" s="38" t="s">
        <v>6552</v>
      </c>
      <c r="Z158" s="21">
        <v>461.42502889999997</v>
      </c>
      <c r="AA158" s="23">
        <v>1.95</v>
      </c>
      <c r="AB158" s="39" t="s">
        <v>3139</v>
      </c>
      <c r="AC158" s="39">
        <v>414947</v>
      </c>
      <c r="AD158" s="23" t="s">
        <v>3139</v>
      </c>
      <c r="AE158" s="38" t="s">
        <v>5815</v>
      </c>
    </row>
    <row r="159" spans="1:31">
      <c r="A159" t="str">
        <f t="shared" si="8"/>
        <v>1203</v>
      </c>
      <c r="B159" t="str">
        <f t="shared" si="6"/>
        <v>FL</v>
      </c>
      <c r="C159">
        <f t="shared" si="7"/>
        <v>88</v>
      </c>
      <c r="D159" s="38" t="s">
        <v>6552</v>
      </c>
      <c r="E159" s="23">
        <v>13</v>
      </c>
      <c r="F159" s="23">
        <v>120305</v>
      </c>
      <c r="G159" s="38" t="s">
        <v>79</v>
      </c>
      <c r="H159" s="38" t="s">
        <v>3199</v>
      </c>
      <c r="I159" s="38" t="s">
        <v>5969</v>
      </c>
      <c r="J159" s="38" t="s">
        <v>11700</v>
      </c>
      <c r="K159" s="38"/>
      <c r="L159" s="38" t="s">
        <v>6080</v>
      </c>
      <c r="M159" s="109">
        <v>44496</v>
      </c>
      <c r="N159" s="39">
        <v>370798974.19999999</v>
      </c>
      <c r="O159" s="38">
        <v>1</v>
      </c>
      <c r="P159" s="38" t="s">
        <v>5814</v>
      </c>
      <c r="Q159" s="23">
        <v>2.4500000000000002</v>
      </c>
      <c r="R159" s="43">
        <v>0</v>
      </c>
      <c r="S159" s="38" t="s">
        <v>54</v>
      </c>
      <c r="T159" s="23">
        <v>92</v>
      </c>
      <c r="U159" s="38" t="s">
        <v>6080</v>
      </c>
      <c r="V159" s="39">
        <v>370798974.19999999</v>
      </c>
      <c r="W159" s="38">
        <v>2.5099999999999998</v>
      </c>
      <c r="X159" s="38" t="s">
        <v>3139</v>
      </c>
      <c r="Y159" s="38" t="s">
        <v>6552</v>
      </c>
      <c r="Z159" s="21">
        <v>370.87543739999995</v>
      </c>
      <c r="AA159" s="23">
        <v>1.9</v>
      </c>
      <c r="AB159" s="39" t="s">
        <v>3139</v>
      </c>
      <c r="AC159" s="39">
        <v>76463.210000000006</v>
      </c>
      <c r="AD159" s="23" t="s">
        <v>3139</v>
      </c>
      <c r="AE159" s="38" t="s">
        <v>5815</v>
      </c>
    </row>
    <row r="160" spans="1:31">
      <c r="A160" t="str">
        <f t="shared" si="8"/>
        <v>1226</v>
      </c>
      <c r="B160" t="str">
        <f t="shared" si="6"/>
        <v>OT</v>
      </c>
      <c r="C160">
        <f t="shared" si="7"/>
        <v>0</v>
      </c>
      <c r="D160" s="38" t="s">
        <v>6552</v>
      </c>
      <c r="E160" s="23">
        <v>14</v>
      </c>
      <c r="F160" s="23">
        <v>122602</v>
      </c>
      <c r="G160" s="38" t="s">
        <v>3151</v>
      </c>
      <c r="H160" s="38" t="s">
        <v>3202</v>
      </c>
      <c r="I160" s="38" t="s">
        <v>6006</v>
      </c>
      <c r="J160" s="38" t="s">
        <v>3203</v>
      </c>
      <c r="K160" s="38"/>
      <c r="L160" s="38"/>
      <c r="M160" s="38"/>
      <c r="N160" s="39" t="s">
        <v>3139</v>
      </c>
      <c r="O160" s="38">
        <v>1</v>
      </c>
      <c r="P160" s="38"/>
      <c r="Q160" s="23" t="s">
        <v>3139</v>
      </c>
      <c r="R160" s="43">
        <v>0</v>
      </c>
      <c r="S160" s="38"/>
      <c r="T160" s="23" t="s">
        <v>3139</v>
      </c>
      <c r="U160" s="38" t="s">
        <v>6087</v>
      </c>
      <c r="V160" s="39">
        <v>145015854</v>
      </c>
      <c r="W160" s="38" t="s">
        <v>3139</v>
      </c>
      <c r="X160" s="38">
        <v>1</v>
      </c>
      <c r="Y160" s="38" t="s">
        <v>6552</v>
      </c>
      <c r="Z160" s="21">
        <v>102.578931</v>
      </c>
      <c r="AA160" s="23" t="s">
        <v>3139</v>
      </c>
      <c r="AB160" s="39">
        <v>5678562</v>
      </c>
      <c r="AC160" s="39">
        <v>0</v>
      </c>
      <c r="AD160" s="23" t="s">
        <v>3139</v>
      </c>
      <c r="AE160" s="38" t="s">
        <v>5815</v>
      </c>
    </row>
    <row r="161" spans="1:34">
      <c r="A161" t="str">
        <f t="shared" si="8"/>
        <v>1226</v>
      </c>
      <c r="B161" t="str">
        <f t="shared" si="6"/>
        <v>OT</v>
      </c>
      <c r="C161">
        <f t="shared" si="7"/>
        <v>0</v>
      </c>
      <c r="D161" s="38" t="s">
        <v>6552</v>
      </c>
      <c r="E161" s="23">
        <v>15</v>
      </c>
      <c r="F161" s="23">
        <v>122602</v>
      </c>
      <c r="G161" s="38" t="s">
        <v>3181</v>
      </c>
      <c r="H161" s="38" t="s">
        <v>3204</v>
      </c>
      <c r="I161" s="38" t="s">
        <v>6006</v>
      </c>
      <c r="J161" s="38" t="s">
        <v>3205</v>
      </c>
      <c r="K161" s="38"/>
      <c r="L161" s="38"/>
      <c r="M161" s="38"/>
      <c r="N161" s="43" t="s">
        <v>3139</v>
      </c>
      <c r="O161" s="38">
        <v>1</v>
      </c>
      <c r="P161" s="38"/>
      <c r="Q161" s="38" t="s">
        <v>3139</v>
      </c>
      <c r="R161" s="39">
        <v>0</v>
      </c>
      <c r="S161" s="38"/>
      <c r="T161" s="38" t="s">
        <v>3139</v>
      </c>
      <c r="U161" s="38" t="s">
        <v>6087</v>
      </c>
      <c r="V161" s="39">
        <v>34413351</v>
      </c>
      <c r="W161" s="38" t="s">
        <v>3139</v>
      </c>
      <c r="X161" s="38">
        <v>1</v>
      </c>
      <c r="Y161" s="38" t="s">
        <v>6552</v>
      </c>
      <c r="Z161" s="21">
        <v>50.641306</v>
      </c>
      <c r="AA161" s="23" t="s">
        <v>3139</v>
      </c>
      <c r="AB161" s="39">
        <v>84269087.769999996</v>
      </c>
      <c r="AC161" s="39">
        <v>0</v>
      </c>
      <c r="AD161" s="23" t="s">
        <v>3139</v>
      </c>
      <c r="AE161" s="38" t="s">
        <v>5815</v>
      </c>
    </row>
    <row r="162" spans="1:34">
      <c r="A162" t="str">
        <f t="shared" si="8"/>
        <v>1226</v>
      </c>
      <c r="B162" t="str">
        <f t="shared" si="6"/>
        <v>OT</v>
      </c>
      <c r="C162">
        <f t="shared" si="7"/>
        <v>0</v>
      </c>
      <c r="D162" s="38" t="s">
        <v>6552</v>
      </c>
      <c r="E162" s="23">
        <v>16</v>
      </c>
      <c r="F162" s="23">
        <v>122602</v>
      </c>
      <c r="G162" s="38" t="s">
        <v>3181</v>
      </c>
      <c r="H162" s="38" t="s">
        <v>3204</v>
      </c>
      <c r="I162" s="38" t="s">
        <v>6006</v>
      </c>
      <c r="J162" s="38" t="s">
        <v>3206</v>
      </c>
      <c r="K162" s="38"/>
      <c r="L162" s="38"/>
      <c r="M162" s="38"/>
      <c r="N162" s="43" t="s">
        <v>3139</v>
      </c>
      <c r="O162" s="38">
        <v>1</v>
      </c>
      <c r="P162" s="38"/>
      <c r="Q162" s="38" t="s">
        <v>3139</v>
      </c>
      <c r="R162" s="39">
        <v>0</v>
      </c>
      <c r="S162" s="38"/>
      <c r="T162" s="38" t="s">
        <v>3139</v>
      </c>
      <c r="U162" s="38" t="s">
        <v>6087</v>
      </c>
      <c r="V162" s="39">
        <v>12108653</v>
      </c>
      <c r="W162" s="38" t="s">
        <v>3139</v>
      </c>
      <c r="X162" s="38">
        <v>1</v>
      </c>
      <c r="Y162" s="38" t="s">
        <v>6552</v>
      </c>
      <c r="Z162" s="21">
        <v>25.691400999999999</v>
      </c>
      <c r="AA162" s="23" t="s">
        <v>3139</v>
      </c>
      <c r="AB162" s="39">
        <v>145015854</v>
      </c>
      <c r="AC162" s="39">
        <v>0</v>
      </c>
      <c r="AD162" s="23" t="s">
        <v>3139</v>
      </c>
      <c r="AE162" s="38" t="s">
        <v>5815</v>
      </c>
    </row>
    <row r="163" spans="1:34">
      <c r="A163" t="str">
        <f t="shared" si="8"/>
        <v>1226</v>
      </c>
      <c r="B163" t="str">
        <f t="shared" si="6"/>
        <v>OT</v>
      </c>
      <c r="C163">
        <f t="shared" si="7"/>
        <v>0</v>
      </c>
      <c r="D163" s="38" t="s">
        <v>6552</v>
      </c>
      <c r="E163" s="23">
        <v>17</v>
      </c>
      <c r="F163" s="23">
        <v>122602</v>
      </c>
      <c r="G163" s="38" t="s">
        <v>3183</v>
      </c>
      <c r="H163" s="38" t="s">
        <v>3207</v>
      </c>
      <c r="I163" s="38" t="s">
        <v>6006</v>
      </c>
      <c r="J163" s="38" t="s">
        <v>3208</v>
      </c>
      <c r="K163" s="38"/>
      <c r="L163" s="38"/>
      <c r="M163" s="38"/>
      <c r="N163" s="43" t="s">
        <v>3139</v>
      </c>
      <c r="O163" s="38">
        <v>1</v>
      </c>
      <c r="P163" s="38"/>
      <c r="Q163" s="38" t="s">
        <v>3139</v>
      </c>
      <c r="R163" s="39">
        <v>0</v>
      </c>
      <c r="S163" s="38"/>
      <c r="T163" s="38" t="s">
        <v>3139</v>
      </c>
      <c r="U163" s="38" t="s">
        <v>6087</v>
      </c>
      <c r="V163" s="39">
        <v>6500000</v>
      </c>
      <c r="W163" s="38" t="s">
        <v>3139</v>
      </c>
      <c r="X163" s="38">
        <v>1</v>
      </c>
      <c r="Y163" s="38" t="s">
        <v>6552</v>
      </c>
      <c r="Z163" s="21">
        <v>5.9062849999999996</v>
      </c>
      <c r="AA163" s="23" t="s">
        <v>3139</v>
      </c>
      <c r="AB163" s="39">
        <v>34413351</v>
      </c>
      <c r="AC163" s="39">
        <v>0</v>
      </c>
      <c r="AD163" s="23" t="s">
        <v>3139</v>
      </c>
      <c r="AE163" s="38" t="s">
        <v>5815</v>
      </c>
    </row>
    <row r="164" spans="1:34">
      <c r="A164" t="str">
        <f t="shared" si="8"/>
        <v>1226</v>
      </c>
      <c r="B164" t="str">
        <f t="shared" si="6"/>
        <v>OT</v>
      </c>
      <c r="C164">
        <f t="shared" si="7"/>
        <v>0</v>
      </c>
      <c r="D164" s="38" t="s">
        <v>6552</v>
      </c>
      <c r="E164" s="23">
        <v>18</v>
      </c>
      <c r="F164" s="23">
        <v>122603</v>
      </c>
      <c r="G164" s="38" t="s">
        <v>3154</v>
      </c>
      <c r="H164" s="38" t="s">
        <v>3156</v>
      </c>
      <c r="I164" s="38" t="s">
        <v>6006</v>
      </c>
      <c r="J164" s="38" t="s">
        <v>3209</v>
      </c>
      <c r="K164" s="38"/>
      <c r="L164" s="38"/>
      <c r="M164" s="38"/>
      <c r="N164" s="39" t="s">
        <v>3139</v>
      </c>
      <c r="O164" s="38">
        <v>1</v>
      </c>
      <c r="P164" s="38"/>
      <c r="Q164" s="23" t="s">
        <v>3139</v>
      </c>
      <c r="R164" s="39">
        <v>0</v>
      </c>
      <c r="S164" s="38"/>
      <c r="T164" s="23" t="s">
        <v>3139</v>
      </c>
      <c r="U164" s="38" t="s">
        <v>6087</v>
      </c>
      <c r="V164" s="39">
        <v>5678562</v>
      </c>
      <c r="W164" s="23" t="s">
        <v>3139</v>
      </c>
      <c r="X164" s="23">
        <v>1</v>
      </c>
      <c r="Y164" s="38" t="s">
        <v>6552</v>
      </c>
      <c r="Z164" s="21">
        <v>5.6785620000000003</v>
      </c>
      <c r="AA164" s="23" t="s">
        <v>3139</v>
      </c>
      <c r="AB164" s="39">
        <v>12108653</v>
      </c>
      <c r="AC164" s="39">
        <v>0</v>
      </c>
      <c r="AD164" s="23" t="s">
        <v>3139</v>
      </c>
      <c r="AE164" s="38" t="s">
        <v>5815</v>
      </c>
    </row>
    <row r="165" spans="1:34">
      <c r="A165" t="str">
        <f t="shared" si="8"/>
        <v>1226</v>
      </c>
      <c r="B165" t="str">
        <f t="shared" si="6"/>
        <v>OT</v>
      </c>
      <c r="C165">
        <f t="shared" si="7"/>
        <v>0</v>
      </c>
      <c r="D165" s="38" t="s">
        <v>6552</v>
      </c>
      <c r="E165" s="23">
        <v>19</v>
      </c>
      <c r="F165" s="23">
        <v>122604</v>
      </c>
      <c r="G165" s="38" t="s">
        <v>53</v>
      </c>
      <c r="H165" s="38" t="s">
        <v>3047</v>
      </c>
      <c r="I165" s="38" t="s">
        <v>6006</v>
      </c>
      <c r="J165" s="38" t="s">
        <v>3210</v>
      </c>
      <c r="K165" s="38"/>
      <c r="L165" s="38"/>
      <c r="M165" s="38"/>
      <c r="N165" s="39" t="s">
        <v>3139</v>
      </c>
      <c r="O165" s="38">
        <v>1</v>
      </c>
      <c r="P165" s="38"/>
      <c r="Q165" s="23" t="s">
        <v>3139</v>
      </c>
      <c r="R165" s="39">
        <v>0</v>
      </c>
      <c r="S165" s="38"/>
      <c r="T165" s="23" t="s">
        <v>3139</v>
      </c>
      <c r="U165" s="38" t="s">
        <v>6087</v>
      </c>
      <c r="V165" s="39">
        <v>44244918</v>
      </c>
      <c r="W165" s="23" t="s">
        <v>3139</v>
      </c>
      <c r="X165" s="23">
        <v>1</v>
      </c>
      <c r="Y165" s="38" t="s">
        <v>6552</v>
      </c>
      <c r="Z165" s="21">
        <v>84.269087769999999</v>
      </c>
      <c r="AA165" s="23" t="s">
        <v>3139</v>
      </c>
      <c r="AB165" s="39">
        <v>6500000</v>
      </c>
      <c r="AC165" s="39">
        <v>0</v>
      </c>
      <c r="AD165" s="23" t="s">
        <v>3139</v>
      </c>
      <c r="AE165" s="38" t="s">
        <v>5815</v>
      </c>
    </row>
    <row r="166" spans="1:34">
      <c r="A166" t="str">
        <f t="shared" si="8"/>
        <v>1226</v>
      </c>
      <c r="B166" t="str">
        <f t="shared" si="6"/>
        <v>OT</v>
      </c>
      <c r="C166">
        <f t="shared" si="7"/>
        <v>0</v>
      </c>
      <c r="D166" s="38" t="s">
        <v>6552</v>
      </c>
      <c r="E166" s="23">
        <v>20</v>
      </c>
      <c r="F166" s="23">
        <v>122604</v>
      </c>
      <c r="G166" s="38" t="s">
        <v>3211</v>
      </c>
      <c r="H166" s="38" t="s">
        <v>3212</v>
      </c>
      <c r="I166" s="38" t="s">
        <v>6006</v>
      </c>
      <c r="J166" s="38" t="s">
        <v>3213</v>
      </c>
      <c r="K166" s="38"/>
      <c r="L166" s="38"/>
      <c r="M166" s="38"/>
      <c r="N166" s="39" t="s">
        <v>3139</v>
      </c>
      <c r="O166" s="38">
        <v>1</v>
      </c>
      <c r="P166" s="38"/>
      <c r="Q166" s="23" t="s">
        <v>3139</v>
      </c>
      <c r="R166" s="39">
        <v>0</v>
      </c>
      <c r="S166" s="38"/>
      <c r="T166" s="23" t="s">
        <v>3139</v>
      </c>
      <c r="U166" s="38" t="s">
        <v>6087</v>
      </c>
      <c r="V166" s="39">
        <v>1654660</v>
      </c>
      <c r="W166" s="23" t="s">
        <v>3139</v>
      </c>
      <c r="X166" s="23">
        <v>1</v>
      </c>
      <c r="Y166" s="38" t="s">
        <v>6552</v>
      </c>
      <c r="Z166" s="21">
        <v>2.8151480000000002</v>
      </c>
      <c r="AA166" s="23" t="s">
        <v>3139</v>
      </c>
      <c r="AB166" s="39">
        <v>2815148</v>
      </c>
      <c r="AC166" s="39">
        <v>0</v>
      </c>
      <c r="AD166" s="23" t="s">
        <v>3139</v>
      </c>
      <c r="AE166" s="38" t="s">
        <v>5815</v>
      </c>
      <c r="AG166" s="23"/>
      <c r="AH166" s="23"/>
    </row>
    <row r="167" spans="1:34">
      <c r="A167" t="str">
        <f t="shared" si="8"/>
        <v>1228</v>
      </c>
      <c r="B167" t="str">
        <f t="shared" si="6"/>
        <v>CA</v>
      </c>
      <c r="C167">
        <f t="shared" si="7"/>
        <v>11</v>
      </c>
      <c r="D167" s="38" t="s">
        <v>6552</v>
      </c>
      <c r="E167" s="23">
        <v>21</v>
      </c>
      <c r="F167" s="23">
        <v>122811</v>
      </c>
      <c r="G167" s="38" t="s">
        <v>107</v>
      </c>
      <c r="H167" s="38" t="s">
        <v>6061</v>
      </c>
      <c r="I167" s="38" t="s">
        <v>5969</v>
      </c>
      <c r="J167" s="38" t="s">
        <v>9217</v>
      </c>
      <c r="K167" s="38"/>
      <c r="L167" s="38" t="s">
        <v>6088</v>
      </c>
      <c r="M167" s="109">
        <v>44419</v>
      </c>
      <c r="N167" s="39">
        <v>1043117033</v>
      </c>
      <c r="O167" s="38">
        <v>1</v>
      </c>
      <c r="P167" s="38" t="s">
        <v>5814</v>
      </c>
      <c r="Q167" s="23">
        <v>3.4</v>
      </c>
      <c r="R167" s="39">
        <v>0</v>
      </c>
      <c r="S167" s="38" t="s">
        <v>54</v>
      </c>
      <c r="T167" s="23">
        <v>93</v>
      </c>
      <c r="U167" s="38" t="s">
        <v>6088</v>
      </c>
      <c r="V167" s="39">
        <v>1043117033</v>
      </c>
      <c r="W167" s="23">
        <v>3.48</v>
      </c>
      <c r="X167" s="23" t="s">
        <v>3139</v>
      </c>
      <c r="Y167" s="38" t="s">
        <v>6552</v>
      </c>
      <c r="Z167" s="21">
        <v>1051.067824</v>
      </c>
      <c r="AA167" s="23">
        <v>3.41</v>
      </c>
      <c r="AB167" s="39" t="s">
        <v>3139</v>
      </c>
      <c r="AC167" s="39">
        <v>7950791</v>
      </c>
      <c r="AD167" s="23" t="s">
        <v>3139</v>
      </c>
      <c r="AE167" s="38" t="s">
        <v>5815</v>
      </c>
      <c r="AG167" s="23"/>
      <c r="AH167" s="23"/>
    </row>
    <row r="168" spans="1:34">
      <c r="A168" t="str">
        <f t="shared" si="8"/>
        <v>1228</v>
      </c>
      <c r="B168" t="str">
        <f t="shared" si="6"/>
        <v>CA</v>
      </c>
      <c r="C168">
        <f t="shared" si="7"/>
        <v>5</v>
      </c>
      <c r="D168" s="38" t="s">
        <v>6552</v>
      </c>
      <c r="E168" s="23">
        <v>22</v>
      </c>
      <c r="F168" s="23">
        <v>122811</v>
      </c>
      <c r="G168" s="38" t="s">
        <v>1339</v>
      </c>
      <c r="H168" s="38" t="s">
        <v>3200</v>
      </c>
      <c r="I168" s="38" t="s">
        <v>5969</v>
      </c>
      <c r="J168" s="38" t="s">
        <v>9218</v>
      </c>
      <c r="K168" s="38"/>
      <c r="L168" s="38" t="s">
        <v>6374</v>
      </c>
      <c r="M168" s="109">
        <v>44413</v>
      </c>
      <c r="N168" s="39">
        <v>750000000</v>
      </c>
      <c r="O168" s="38">
        <v>1</v>
      </c>
      <c r="P168" s="38" t="s">
        <v>5814</v>
      </c>
      <c r="Q168" s="23">
        <v>1.9</v>
      </c>
      <c r="R168" s="39">
        <v>0</v>
      </c>
      <c r="S168" s="38" t="s">
        <v>54</v>
      </c>
      <c r="T168" s="23">
        <v>90</v>
      </c>
      <c r="U168" s="38" t="s">
        <v>6374</v>
      </c>
      <c r="V168" s="39">
        <v>750000000</v>
      </c>
      <c r="W168" s="23">
        <v>1.9</v>
      </c>
      <c r="X168" s="23" t="s">
        <v>3139</v>
      </c>
      <c r="Y168" s="38" t="s">
        <v>6552</v>
      </c>
      <c r="Z168" s="21">
        <v>753.29457600000001</v>
      </c>
      <c r="AA168" s="23">
        <v>1.9</v>
      </c>
      <c r="AB168" s="39" t="s">
        <v>3139</v>
      </c>
      <c r="AC168" s="39">
        <v>3294576</v>
      </c>
      <c r="AD168" s="23" t="s">
        <v>3139</v>
      </c>
      <c r="AE168" s="38" t="s">
        <v>5815</v>
      </c>
      <c r="AG168" s="23"/>
      <c r="AH168" s="23"/>
    </row>
    <row r="169" spans="1:34">
      <c r="A169" t="str">
        <f t="shared" si="8"/>
        <v>1228</v>
      </c>
      <c r="B169" t="str">
        <f t="shared" si="6"/>
        <v>CA</v>
      </c>
      <c r="C169">
        <f t="shared" si="7"/>
        <v>10</v>
      </c>
      <c r="D169" s="38" t="s">
        <v>6552</v>
      </c>
      <c r="E169" s="23">
        <v>23</v>
      </c>
      <c r="F169" s="23">
        <v>122811</v>
      </c>
      <c r="G169" s="38" t="s">
        <v>1339</v>
      </c>
      <c r="H169" s="38" t="s">
        <v>3200</v>
      </c>
      <c r="I169" s="38" t="s">
        <v>5969</v>
      </c>
      <c r="J169" s="38" t="s">
        <v>9219</v>
      </c>
      <c r="K169" s="38"/>
      <c r="L169" s="38" t="s">
        <v>5971</v>
      </c>
      <c r="M169" s="109">
        <v>44418</v>
      </c>
      <c r="N169" s="39">
        <v>700000000</v>
      </c>
      <c r="O169" s="38">
        <v>1</v>
      </c>
      <c r="P169" s="38" t="s">
        <v>5814</v>
      </c>
      <c r="Q169" s="23">
        <v>1.9</v>
      </c>
      <c r="R169" s="39">
        <v>0</v>
      </c>
      <c r="S169" s="38" t="s">
        <v>54</v>
      </c>
      <c r="T169" s="23">
        <v>90</v>
      </c>
      <c r="U169" s="38" t="s">
        <v>5971</v>
      </c>
      <c r="V169" s="39">
        <v>700000000</v>
      </c>
      <c r="W169" s="23">
        <v>1.9</v>
      </c>
      <c r="X169" s="23" t="s">
        <v>3139</v>
      </c>
      <c r="Y169" s="38" t="s">
        <v>6552</v>
      </c>
      <c r="Z169" s="21">
        <v>702.893685</v>
      </c>
      <c r="AA169" s="23">
        <v>1.9</v>
      </c>
      <c r="AB169" s="39" t="s">
        <v>3139</v>
      </c>
      <c r="AC169" s="39">
        <v>2893685</v>
      </c>
      <c r="AD169" s="23" t="s">
        <v>3139</v>
      </c>
      <c r="AE169" s="38" t="s">
        <v>5815</v>
      </c>
      <c r="AG169" s="23"/>
      <c r="AH169" s="23"/>
    </row>
    <row r="170" spans="1:34">
      <c r="A170" t="str">
        <f t="shared" si="8"/>
        <v>1228</v>
      </c>
      <c r="B170" t="str">
        <f t="shared" si="6"/>
        <v>CA</v>
      </c>
      <c r="C170">
        <f t="shared" si="7"/>
        <v>11</v>
      </c>
      <c r="D170" s="38" t="s">
        <v>6552</v>
      </c>
      <c r="E170" s="23">
        <v>24</v>
      </c>
      <c r="F170" s="23">
        <v>122811</v>
      </c>
      <c r="G170" s="38" t="s">
        <v>866</v>
      </c>
      <c r="H170" s="38" t="s">
        <v>3201</v>
      </c>
      <c r="I170" s="38" t="s">
        <v>5969</v>
      </c>
      <c r="J170" s="38" t="s">
        <v>9220</v>
      </c>
      <c r="K170" s="38"/>
      <c r="L170" s="38" t="s">
        <v>6091</v>
      </c>
      <c r="M170" s="109">
        <v>44419</v>
      </c>
      <c r="N170" s="39">
        <v>519919077</v>
      </c>
      <c r="O170" s="38">
        <v>1</v>
      </c>
      <c r="P170" s="38" t="s">
        <v>5814</v>
      </c>
      <c r="Q170" s="23">
        <v>1.96</v>
      </c>
      <c r="R170" s="39">
        <v>0</v>
      </c>
      <c r="S170" s="38" t="s">
        <v>54</v>
      </c>
      <c r="T170" s="23">
        <v>92</v>
      </c>
      <c r="U170" s="38" t="s">
        <v>6091</v>
      </c>
      <c r="V170" s="39">
        <v>519919077</v>
      </c>
      <c r="W170" s="23">
        <v>2</v>
      </c>
      <c r="X170" s="23" t="s">
        <v>3139</v>
      </c>
      <c r="Y170" s="38" t="s">
        <v>6552</v>
      </c>
      <c r="Z170" s="21">
        <v>522.18782299999998</v>
      </c>
      <c r="AA170" s="23">
        <v>1.97</v>
      </c>
      <c r="AB170" s="39" t="s">
        <v>3139</v>
      </c>
      <c r="AC170" s="39">
        <v>2268746</v>
      </c>
      <c r="AD170" s="23" t="s">
        <v>3139</v>
      </c>
      <c r="AE170" s="38" t="s">
        <v>5815</v>
      </c>
      <c r="AG170" s="23"/>
      <c r="AH170" s="23"/>
    </row>
    <row r="171" spans="1:34">
      <c r="A171" t="str">
        <f t="shared" si="8"/>
        <v>1228</v>
      </c>
      <c r="B171" t="str">
        <f t="shared" si="6"/>
        <v>CA</v>
      </c>
      <c r="C171">
        <f t="shared" si="7"/>
        <v>12</v>
      </c>
      <c r="D171" s="38" t="s">
        <v>6552</v>
      </c>
      <c r="E171" s="23">
        <v>25</v>
      </c>
      <c r="F171" s="23">
        <v>122811</v>
      </c>
      <c r="G171" s="38" t="s">
        <v>79</v>
      </c>
      <c r="H171" s="38" t="s">
        <v>3199</v>
      </c>
      <c r="I171" s="38" t="s">
        <v>5969</v>
      </c>
      <c r="J171" s="38" t="s">
        <v>9221</v>
      </c>
      <c r="K171" s="38"/>
      <c r="L171" s="38" t="s">
        <v>5971</v>
      </c>
      <c r="M171" s="109">
        <v>44420</v>
      </c>
      <c r="N171" s="39">
        <v>524859018</v>
      </c>
      <c r="O171" s="38">
        <v>1</v>
      </c>
      <c r="P171" s="38" t="s">
        <v>5814</v>
      </c>
      <c r="Q171" s="38">
        <v>3</v>
      </c>
      <c r="R171" s="39">
        <v>0</v>
      </c>
      <c r="S171" s="38" t="s">
        <v>54</v>
      </c>
      <c r="T171" s="23">
        <v>92</v>
      </c>
      <c r="U171" s="38" t="s">
        <v>5971</v>
      </c>
      <c r="V171" s="39">
        <v>524859018</v>
      </c>
      <c r="W171" s="23">
        <v>3.07</v>
      </c>
      <c r="X171" s="38" t="s">
        <v>3139</v>
      </c>
      <c r="Y171" s="38" t="s">
        <v>6552</v>
      </c>
      <c r="Z171" s="21">
        <v>528.30640000000005</v>
      </c>
      <c r="AA171" s="23">
        <v>3.01</v>
      </c>
      <c r="AB171" s="39" t="s">
        <v>3139</v>
      </c>
      <c r="AC171" s="39">
        <v>3447382</v>
      </c>
      <c r="AD171" s="23" t="s">
        <v>3139</v>
      </c>
      <c r="AE171" s="38" t="s">
        <v>5815</v>
      </c>
      <c r="AG171" s="23"/>
      <c r="AH171" s="23"/>
    </row>
    <row r="172" spans="1:34">
      <c r="A172" t="str">
        <f t="shared" si="8"/>
        <v>1228</v>
      </c>
      <c r="B172" t="str">
        <f t="shared" si="6"/>
        <v>CA</v>
      </c>
      <c r="C172">
        <f t="shared" si="7"/>
        <v>12</v>
      </c>
      <c r="D172" s="38" t="s">
        <v>6552</v>
      </c>
      <c r="E172" s="23">
        <v>26</v>
      </c>
      <c r="F172" s="23">
        <v>122811</v>
      </c>
      <c r="G172" s="38" t="s">
        <v>107</v>
      </c>
      <c r="H172" s="38" t="s">
        <v>6061</v>
      </c>
      <c r="I172" s="38" t="s">
        <v>5969</v>
      </c>
      <c r="J172" s="38" t="s">
        <v>9222</v>
      </c>
      <c r="K172" s="38"/>
      <c r="L172" s="38" t="s">
        <v>5971</v>
      </c>
      <c r="M172" s="109">
        <v>44420</v>
      </c>
      <c r="N172" s="39">
        <v>1057365067</v>
      </c>
      <c r="O172" s="38">
        <v>1</v>
      </c>
      <c r="P172" s="38" t="s">
        <v>5814</v>
      </c>
      <c r="Q172" s="38">
        <v>3.4</v>
      </c>
      <c r="R172" s="39">
        <v>0</v>
      </c>
      <c r="S172" s="38" t="s">
        <v>54</v>
      </c>
      <c r="T172" s="23">
        <v>92</v>
      </c>
      <c r="U172" s="38" t="s">
        <v>5971</v>
      </c>
      <c r="V172" s="39">
        <v>1057365067</v>
      </c>
      <c r="W172" s="23">
        <v>3.48</v>
      </c>
      <c r="X172" s="38" t="s">
        <v>3139</v>
      </c>
      <c r="Y172" s="38" t="s">
        <v>6552</v>
      </c>
      <c r="Z172" s="21">
        <v>1065.2241140000001</v>
      </c>
      <c r="AA172" s="23">
        <v>3.41</v>
      </c>
      <c r="AB172" s="39" t="s">
        <v>3139</v>
      </c>
      <c r="AC172" s="39">
        <v>7859047</v>
      </c>
      <c r="AD172" s="23" t="s">
        <v>3139</v>
      </c>
      <c r="AE172" s="38" t="s">
        <v>5815</v>
      </c>
      <c r="AG172" s="23"/>
      <c r="AH172" s="23"/>
    </row>
    <row r="173" spans="1:34">
      <c r="A173" t="str">
        <f t="shared" si="8"/>
        <v>1228</v>
      </c>
      <c r="B173" t="str">
        <f t="shared" si="6"/>
        <v>CA</v>
      </c>
      <c r="C173">
        <f t="shared" si="7"/>
        <v>13</v>
      </c>
      <c r="D173" s="38" t="s">
        <v>6552</v>
      </c>
      <c r="E173" s="23">
        <v>27</v>
      </c>
      <c r="F173" s="23">
        <v>122811</v>
      </c>
      <c r="G173" s="38" t="s">
        <v>866</v>
      </c>
      <c r="H173" s="38" t="s">
        <v>3201</v>
      </c>
      <c r="I173" s="38" t="s">
        <v>5969</v>
      </c>
      <c r="J173" s="38" t="s">
        <v>9223</v>
      </c>
      <c r="K173" s="38"/>
      <c r="L173" s="38" t="s">
        <v>6799</v>
      </c>
      <c r="M173" s="109">
        <v>44421</v>
      </c>
      <c r="N173" s="43">
        <v>532008194.39999998</v>
      </c>
      <c r="O173" s="38">
        <v>1</v>
      </c>
      <c r="P173" s="38" t="s">
        <v>5814</v>
      </c>
      <c r="Q173" s="38">
        <v>1.96</v>
      </c>
      <c r="R173" s="39">
        <v>0</v>
      </c>
      <c r="S173" s="38" t="s">
        <v>54</v>
      </c>
      <c r="T173" s="38">
        <v>92</v>
      </c>
      <c r="U173" s="38" t="s">
        <v>6799</v>
      </c>
      <c r="V173" s="39">
        <v>532008194.39999998</v>
      </c>
      <c r="W173" s="38">
        <v>2</v>
      </c>
      <c r="X173" s="38" t="s">
        <v>3139</v>
      </c>
      <c r="Y173" s="38" t="s">
        <v>6552</v>
      </c>
      <c r="Z173" s="21">
        <v>534.27079600000002</v>
      </c>
      <c r="AA173" s="23">
        <v>1.97</v>
      </c>
      <c r="AB173" s="39" t="s">
        <v>3139</v>
      </c>
      <c r="AC173" s="39">
        <v>2262601.62</v>
      </c>
      <c r="AD173" s="23" t="s">
        <v>3139</v>
      </c>
      <c r="AE173" s="38" t="s">
        <v>5815</v>
      </c>
      <c r="AG173" s="23"/>
      <c r="AH173" s="23"/>
    </row>
    <row r="174" spans="1:34">
      <c r="A174" t="str">
        <f t="shared" si="8"/>
        <v>1228</v>
      </c>
      <c r="B174" t="str">
        <f t="shared" si="6"/>
        <v>CA</v>
      </c>
      <c r="C174">
        <f t="shared" si="7"/>
        <v>18</v>
      </c>
      <c r="D174" s="38" t="s">
        <v>6552</v>
      </c>
      <c r="E174" s="23">
        <v>28</v>
      </c>
      <c r="F174" s="23">
        <v>122811</v>
      </c>
      <c r="G174" s="38" t="s">
        <v>79</v>
      </c>
      <c r="H174" s="38" t="s">
        <v>3199</v>
      </c>
      <c r="I174" s="38" t="s">
        <v>5969</v>
      </c>
      <c r="J174" s="38" t="s">
        <v>9224</v>
      </c>
      <c r="K174" s="38"/>
      <c r="L174" s="38" t="s">
        <v>5973</v>
      </c>
      <c r="M174" s="109">
        <v>44426</v>
      </c>
      <c r="N174" s="43">
        <v>547827655.20000005</v>
      </c>
      <c r="O174" s="38">
        <v>1</v>
      </c>
      <c r="P174" s="38" t="s">
        <v>5814</v>
      </c>
      <c r="Q174" s="38">
        <v>3</v>
      </c>
      <c r="R174" s="43">
        <v>0</v>
      </c>
      <c r="S174" s="38" t="s">
        <v>54</v>
      </c>
      <c r="T174" s="38">
        <v>92</v>
      </c>
      <c r="U174" s="38" t="s">
        <v>5973</v>
      </c>
      <c r="V174" s="39">
        <v>547827655.20000005</v>
      </c>
      <c r="W174" s="38">
        <v>3.07</v>
      </c>
      <c r="X174" s="38" t="s">
        <v>3139</v>
      </c>
      <c r="Y174" s="38" t="s">
        <v>6552</v>
      </c>
      <c r="Z174" s="21">
        <v>551.14827500000001</v>
      </c>
      <c r="AA174" s="23">
        <v>3.01</v>
      </c>
      <c r="AB174" s="39" t="s">
        <v>3139</v>
      </c>
      <c r="AC174" s="39">
        <v>3320619.8</v>
      </c>
      <c r="AD174" s="23" t="s">
        <v>3139</v>
      </c>
      <c r="AE174" s="38" t="s">
        <v>5815</v>
      </c>
      <c r="AG174" s="23"/>
      <c r="AH174" s="23"/>
    </row>
    <row r="175" spans="1:34">
      <c r="A175" t="str">
        <f t="shared" si="8"/>
        <v>1228</v>
      </c>
      <c r="B175" t="str">
        <f t="shared" si="6"/>
        <v>CA</v>
      </c>
      <c r="C175">
        <f t="shared" si="7"/>
        <v>18</v>
      </c>
      <c r="D175" s="38" t="s">
        <v>6552</v>
      </c>
      <c r="E175" s="23">
        <v>29</v>
      </c>
      <c r="F175" s="23">
        <v>122811</v>
      </c>
      <c r="G175" s="38" t="s">
        <v>53</v>
      </c>
      <c r="H175" s="38" t="s">
        <v>3047</v>
      </c>
      <c r="I175" s="38" t="s">
        <v>5969</v>
      </c>
      <c r="J175" s="38" t="s">
        <v>9225</v>
      </c>
      <c r="K175" s="38"/>
      <c r="L175" s="38" t="s">
        <v>5973</v>
      </c>
      <c r="M175" s="109">
        <v>44426</v>
      </c>
      <c r="N175" s="39">
        <v>179359088</v>
      </c>
      <c r="O175" s="38">
        <v>1</v>
      </c>
      <c r="P175" s="38" t="s">
        <v>5814</v>
      </c>
      <c r="Q175" s="23">
        <v>3</v>
      </c>
      <c r="R175" s="39">
        <v>0</v>
      </c>
      <c r="S175" s="38" t="s">
        <v>54</v>
      </c>
      <c r="T175" s="23">
        <v>92</v>
      </c>
      <c r="U175" s="38" t="s">
        <v>5973</v>
      </c>
      <c r="V175" s="39">
        <v>179359088</v>
      </c>
      <c r="W175" s="23">
        <v>3.07</v>
      </c>
      <c r="X175" s="23" t="s">
        <v>3139</v>
      </c>
      <c r="Y175" s="38" t="s">
        <v>6552</v>
      </c>
      <c r="Z175" s="21">
        <v>180.44626099999999</v>
      </c>
      <c r="AA175" s="23">
        <v>3.01</v>
      </c>
      <c r="AB175" s="39" t="s">
        <v>3139</v>
      </c>
      <c r="AC175" s="39">
        <v>1087173</v>
      </c>
      <c r="AD175" s="23" t="s">
        <v>3139</v>
      </c>
      <c r="AE175" s="38" t="s">
        <v>5815</v>
      </c>
      <c r="AG175" s="23"/>
      <c r="AH175" s="23"/>
    </row>
    <row r="176" spans="1:34">
      <c r="A176" t="str">
        <f t="shared" si="8"/>
        <v>1228</v>
      </c>
      <c r="B176" t="str">
        <f t="shared" si="6"/>
        <v>CA</v>
      </c>
      <c r="C176">
        <f t="shared" si="7"/>
        <v>18</v>
      </c>
      <c r="D176" s="38" t="s">
        <v>6552</v>
      </c>
      <c r="E176" s="23">
        <v>30</v>
      </c>
      <c r="F176" s="23">
        <v>122811</v>
      </c>
      <c r="G176" s="38" t="s">
        <v>107</v>
      </c>
      <c r="H176" s="38" t="s">
        <v>6061</v>
      </c>
      <c r="I176" s="38" t="s">
        <v>5969</v>
      </c>
      <c r="J176" s="38" t="s">
        <v>9226</v>
      </c>
      <c r="K176" s="38"/>
      <c r="L176" s="38" t="s">
        <v>5973</v>
      </c>
      <c r="M176" s="109">
        <v>44426</v>
      </c>
      <c r="N176" s="43">
        <v>567947099</v>
      </c>
      <c r="O176" s="38">
        <v>1</v>
      </c>
      <c r="P176" s="38" t="s">
        <v>5814</v>
      </c>
      <c r="Q176" s="38">
        <v>3.4</v>
      </c>
      <c r="R176" s="39">
        <v>0</v>
      </c>
      <c r="S176" s="38" t="s">
        <v>54</v>
      </c>
      <c r="T176" s="38">
        <v>92</v>
      </c>
      <c r="U176" s="38" t="s">
        <v>5973</v>
      </c>
      <c r="V176" s="39">
        <v>567947099</v>
      </c>
      <c r="W176" s="38">
        <v>3.48</v>
      </c>
      <c r="X176" s="38" t="s">
        <v>3139</v>
      </c>
      <c r="Y176" s="38" t="s">
        <v>6552</v>
      </c>
      <c r="Z176" s="21">
        <v>571.84263199999998</v>
      </c>
      <c r="AA176" s="23">
        <v>3.41</v>
      </c>
      <c r="AB176" s="39" t="s">
        <v>3139</v>
      </c>
      <c r="AC176" s="39">
        <v>3895533</v>
      </c>
      <c r="AD176" s="23" t="s">
        <v>3139</v>
      </c>
      <c r="AE176" s="38" t="s">
        <v>5815</v>
      </c>
      <c r="AG176" s="23"/>
      <c r="AH176" s="23"/>
    </row>
    <row r="177" spans="1:34">
      <c r="A177" t="str">
        <f t="shared" si="8"/>
        <v>1228</v>
      </c>
      <c r="B177" t="str">
        <f t="shared" si="6"/>
        <v>CA</v>
      </c>
      <c r="C177">
        <f t="shared" si="7"/>
        <v>18</v>
      </c>
      <c r="D177" s="38" t="s">
        <v>6552</v>
      </c>
      <c r="E177" s="23">
        <v>31</v>
      </c>
      <c r="F177" s="23">
        <v>122811</v>
      </c>
      <c r="G177" s="38" t="s">
        <v>107</v>
      </c>
      <c r="H177" s="38" t="s">
        <v>6061</v>
      </c>
      <c r="I177" s="38" t="s">
        <v>5969</v>
      </c>
      <c r="J177" s="38" t="s">
        <v>9227</v>
      </c>
      <c r="K177" s="38"/>
      <c r="L177" s="38" t="s">
        <v>5973</v>
      </c>
      <c r="M177" s="109">
        <v>44426</v>
      </c>
      <c r="N177" s="43">
        <v>834910282</v>
      </c>
      <c r="O177" s="38">
        <v>1</v>
      </c>
      <c r="P177" s="38" t="s">
        <v>5814</v>
      </c>
      <c r="Q177" s="38">
        <v>3.4</v>
      </c>
      <c r="R177" s="39">
        <v>0</v>
      </c>
      <c r="S177" s="38" t="s">
        <v>54</v>
      </c>
      <c r="T177" s="38">
        <v>92</v>
      </c>
      <c r="U177" s="38" t="s">
        <v>5973</v>
      </c>
      <c r="V177" s="39">
        <v>834910282</v>
      </c>
      <c r="W177" s="38">
        <v>3.48</v>
      </c>
      <c r="X177" s="38" t="s">
        <v>3139</v>
      </c>
      <c r="Y177" s="38" t="s">
        <v>6552</v>
      </c>
      <c r="Z177" s="21">
        <v>840.63690799999995</v>
      </c>
      <c r="AA177" s="23">
        <v>3.41</v>
      </c>
      <c r="AB177" s="39" t="s">
        <v>3139</v>
      </c>
      <c r="AC177" s="39">
        <v>5726626</v>
      </c>
      <c r="AD177" s="23" t="s">
        <v>3139</v>
      </c>
      <c r="AE177" s="38" t="s">
        <v>5815</v>
      </c>
      <c r="AG177" s="23"/>
      <c r="AH177" s="23"/>
    </row>
    <row r="178" spans="1:34">
      <c r="A178" t="str">
        <f t="shared" si="8"/>
        <v>1228</v>
      </c>
      <c r="B178" t="str">
        <f t="shared" si="6"/>
        <v>CA</v>
      </c>
      <c r="C178">
        <f t="shared" si="7"/>
        <v>19</v>
      </c>
      <c r="D178" s="38" t="s">
        <v>6552</v>
      </c>
      <c r="E178" s="23">
        <v>32</v>
      </c>
      <c r="F178" s="23">
        <v>122811</v>
      </c>
      <c r="G178" s="38" t="s">
        <v>79</v>
      </c>
      <c r="H178" s="38" t="s">
        <v>3199</v>
      </c>
      <c r="I178" s="38" t="s">
        <v>5969</v>
      </c>
      <c r="J178" s="38" t="s">
        <v>9228</v>
      </c>
      <c r="K178" s="38"/>
      <c r="L178" s="38" t="s">
        <v>6093</v>
      </c>
      <c r="M178" s="109">
        <v>44427</v>
      </c>
      <c r="N178" s="43">
        <v>896571909</v>
      </c>
      <c r="O178" s="38">
        <v>1</v>
      </c>
      <c r="P178" s="38" t="s">
        <v>5814</v>
      </c>
      <c r="Q178" s="38">
        <v>3</v>
      </c>
      <c r="R178" s="43">
        <v>0</v>
      </c>
      <c r="S178" s="38" t="s">
        <v>54</v>
      </c>
      <c r="T178" s="38">
        <v>92</v>
      </c>
      <c r="U178" s="38" t="s">
        <v>6093</v>
      </c>
      <c r="V178" s="39">
        <v>896571909</v>
      </c>
      <c r="W178" s="38">
        <v>3.07</v>
      </c>
      <c r="X178" s="38" t="s">
        <v>3139</v>
      </c>
      <c r="Y178" s="38" t="s">
        <v>6552</v>
      </c>
      <c r="Z178" s="21">
        <v>901.93071299999997</v>
      </c>
      <c r="AA178" s="23">
        <v>3.01</v>
      </c>
      <c r="AB178" s="39" t="s">
        <v>3139</v>
      </c>
      <c r="AC178" s="39">
        <v>5358804</v>
      </c>
      <c r="AD178" s="23" t="s">
        <v>3139</v>
      </c>
      <c r="AE178" s="38" t="s">
        <v>5815</v>
      </c>
      <c r="AG178" s="23"/>
      <c r="AH178" s="23"/>
    </row>
    <row r="179" spans="1:34">
      <c r="A179" t="str">
        <f t="shared" si="8"/>
        <v>1228</v>
      </c>
      <c r="B179" t="str">
        <f t="shared" si="6"/>
        <v>CA</v>
      </c>
      <c r="C179">
        <f t="shared" si="7"/>
        <v>21</v>
      </c>
      <c r="D179" s="38" t="s">
        <v>6552</v>
      </c>
      <c r="E179" s="23">
        <v>33</v>
      </c>
      <c r="F179" s="23">
        <v>122811</v>
      </c>
      <c r="G179" s="38" t="s">
        <v>866</v>
      </c>
      <c r="H179" s="38" t="s">
        <v>3201</v>
      </c>
      <c r="I179" s="38" t="s">
        <v>5969</v>
      </c>
      <c r="J179" s="38" t="s">
        <v>9229</v>
      </c>
      <c r="K179" s="38"/>
      <c r="L179" s="38" t="s">
        <v>5988</v>
      </c>
      <c r="M179" s="109">
        <v>44429</v>
      </c>
      <c r="N179" s="43">
        <v>700000000</v>
      </c>
      <c r="O179" s="38">
        <v>1</v>
      </c>
      <c r="P179" s="38" t="s">
        <v>5814</v>
      </c>
      <c r="Q179" s="38">
        <v>1.96</v>
      </c>
      <c r="R179" s="43">
        <v>0</v>
      </c>
      <c r="S179" s="38" t="s">
        <v>54</v>
      </c>
      <c r="T179" s="38">
        <v>92</v>
      </c>
      <c r="U179" s="38" t="s">
        <v>5988</v>
      </c>
      <c r="V179" s="39">
        <v>700000000</v>
      </c>
      <c r="W179" s="38">
        <v>2</v>
      </c>
      <c r="X179" s="38" t="s">
        <v>3139</v>
      </c>
      <c r="Y179" s="38" t="s">
        <v>6552</v>
      </c>
      <c r="Z179" s="21">
        <v>702.66716899999994</v>
      </c>
      <c r="AA179" s="23">
        <v>1.97</v>
      </c>
      <c r="AB179" s="39" t="s">
        <v>3139</v>
      </c>
      <c r="AC179" s="39">
        <v>2667169</v>
      </c>
      <c r="AD179" s="23" t="s">
        <v>3139</v>
      </c>
      <c r="AE179" s="38" t="s">
        <v>5815</v>
      </c>
      <c r="AG179" s="23"/>
      <c r="AH179" s="23"/>
    </row>
    <row r="180" spans="1:34">
      <c r="A180" t="str">
        <f t="shared" si="8"/>
        <v>1228</v>
      </c>
      <c r="B180" t="str">
        <f t="shared" si="6"/>
        <v>CA</v>
      </c>
      <c r="C180">
        <f t="shared" si="7"/>
        <v>23</v>
      </c>
      <c r="D180" s="38" t="s">
        <v>6552</v>
      </c>
      <c r="E180" s="23">
        <v>34</v>
      </c>
      <c r="F180" s="23">
        <v>122811</v>
      </c>
      <c r="G180" s="38" t="s">
        <v>1339</v>
      </c>
      <c r="H180" s="38" t="s">
        <v>3200</v>
      </c>
      <c r="I180" s="38" t="s">
        <v>5969</v>
      </c>
      <c r="J180" s="38" t="s">
        <v>9230</v>
      </c>
      <c r="K180" s="38"/>
      <c r="L180" s="38" t="s">
        <v>5975</v>
      </c>
      <c r="M180" s="109">
        <v>44431</v>
      </c>
      <c r="N180" s="39">
        <v>1050737837</v>
      </c>
      <c r="O180" s="38">
        <v>1</v>
      </c>
      <c r="P180" s="38" t="s">
        <v>5814</v>
      </c>
      <c r="Q180" s="23">
        <v>1.95</v>
      </c>
      <c r="R180" s="39">
        <v>0</v>
      </c>
      <c r="S180" s="38" t="s">
        <v>54</v>
      </c>
      <c r="T180" s="23">
        <v>91</v>
      </c>
      <c r="U180" s="38" t="s">
        <v>5975</v>
      </c>
      <c r="V180" s="39">
        <v>1050737837</v>
      </c>
      <c r="W180" s="23">
        <v>1.95</v>
      </c>
      <c r="X180" s="23" t="s">
        <v>3139</v>
      </c>
      <c r="Y180" s="38" t="s">
        <v>6552</v>
      </c>
      <c r="Z180" s="21">
        <v>1054.5251069999999</v>
      </c>
      <c r="AA180" s="23">
        <v>1.95</v>
      </c>
      <c r="AB180" s="39" t="s">
        <v>3139</v>
      </c>
      <c r="AC180" s="39">
        <v>3787270.11</v>
      </c>
      <c r="AD180" s="23" t="s">
        <v>3139</v>
      </c>
      <c r="AE180" s="38" t="s">
        <v>5815</v>
      </c>
      <c r="AG180" s="23"/>
      <c r="AH180" s="23"/>
    </row>
    <row r="181" spans="1:34">
      <c r="A181" t="str">
        <f t="shared" si="8"/>
        <v>1228</v>
      </c>
      <c r="B181" t="str">
        <f t="shared" si="6"/>
        <v>CA</v>
      </c>
      <c r="C181">
        <f t="shared" si="7"/>
        <v>24</v>
      </c>
      <c r="D181" s="38" t="s">
        <v>6552</v>
      </c>
      <c r="E181" s="23">
        <v>35</v>
      </c>
      <c r="F181" s="23">
        <v>122811</v>
      </c>
      <c r="G181" s="38" t="s">
        <v>53</v>
      </c>
      <c r="H181" s="38" t="s">
        <v>3047</v>
      </c>
      <c r="I181" s="38" t="s">
        <v>5969</v>
      </c>
      <c r="J181" s="38" t="s">
        <v>9231</v>
      </c>
      <c r="K181" s="38"/>
      <c r="L181" s="38" t="s">
        <v>5975</v>
      </c>
      <c r="M181" s="109">
        <v>44432</v>
      </c>
      <c r="N181" s="39">
        <v>302245104</v>
      </c>
      <c r="O181" s="38">
        <v>1</v>
      </c>
      <c r="P181" s="38" t="s">
        <v>5814</v>
      </c>
      <c r="Q181" s="23">
        <v>3</v>
      </c>
      <c r="R181" s="39">
        <v>0</v>
      </c>
      <c r="S181" s="38" t="s">
        <v>54</v>
      </c>
      <c r="T181" s="23">
        <v>92</v>
      </c>
      <c r="U181" s="38" t="s">
        <v>5975</v>
      </c>
      <c r="V181" s="39">
        <v>302245104</v>
      </c>
      <c r="W181" s="23">
        <v>3.07</v>
      </c>
      <c r="X181" s="23" t="s">
        <v>3139</v>
      </c>
      <c r="Y181" s="38" t="s">
        <v>6552</v>
      </c>
      <c r="Z181" s="21">
        <v>303.92404900000002</v>
      </c>
      <c r="AA181" s="23">
        <v>3.01</v>
      </c>
      <c r="AB181" s="39" t="s">
        <v>3139</v>
      </c>
      <c r="AC181" s="39">
        <v>1678945</v>
      </c>
      <c r="AD181" s="23" t="s">
        <v>3139</v>
      </c>
      <c r="AE181" s="38" t="s">
        <v>5815</v>
      </c>
      <c r="AG181" s="23"/>
      <c r="AH181" s="23"/>
    </row>
    <row r="182" spans="1:34">
      <c r="A182" t="str">
        <f t="shared" si="8"/>
        <v>1228</v>
      </c>
      <c r="B182" t="str">
        <f t="shared" si="6"/>
        <v>CA</v>
      </c>
      <c r="C182">
        <f t="shared" si="7"/>
        <v>25</v>
      </c>
      <c r="D182" s="38" t="s">
        <v>6552</v>
      </c>
      <c r="E182" s="23">
        <v>36</v>
      </c>
      <c r="F182" s="23">
        <v>122811</v>
      </c>
      <c r="G182" s="38" t="s">
        <v>866</v>
      </c>
      <c r="H182" s="38" t="s">
        <v>3201</v>
      </c>
      <c r="I182" s="38" t="s">
        <v>5969</v>
      </c>
      <c r="J182" s="38" t="s">
        <v>9232</v>
      </c>
      <c r="K182" s="38"/>
      <c r="L182" s="38" t="s">
        <v>6277</v>
      </c>
      <c r="M182" s="109">
        <v>44433</v>
      </c>
      <c r="N182" s="39">
        <v>700000000</v>
      </c>
      <c r="O182" s="38">
        <v>1</v>
      </c>
      <c r="P182" s="38" t="s">
        <v>5814</v>
      </c>
      <c r="Q182" s="23">
        <v>1.96</v>
      </c>
      <c r="R182" s="39">
        <v>0</v>
      </c>
      <c r="S182" s="38" t="s">
        <v>54</v>
      </c>
      <c r="T182" s="23">
        <v>90</v>
      </c>
      <c r="U182" s="38" t="s">
        <v>6277</v>
      </c>
      <c r="V182" s="39">
        <v>700000000</v>
      </c>
      <c r="W182" s="23">
        <v>2</v>
      </c>
      <c r="X182" s="23" t="s">
        <v>3139</v>
      </c>
      <c r="Y182" s="38" t="s">
        <v>6552</v>
      </c>
      <c r="Z182" s="21">
        <v>702.51227300000005</v>
      </c>
      <c r="AA182" s="23">
        <v>1.97</v>
      </c>
      <c r="AB182" s="39" t="s">
        <v>3139</v>
      </c>
      <c r="AC182" s="39">
        <v>2512273</v>
      </c>
      <c r="AD182" s="23" t="s">
        <v>3139</v>
      </c>
      <c r="AE182" s="38" t="s">
        <v>5815</v>
      </c>
      <c r="AG182" s="23"/>
      <c r="AH182" s="23"/>
    </row>
    <row r="183" spans="1:34">
      <c r="A183" t="str">
        <f t="shared" si="8"/>
        <v>1228</v>
      </c>
      <c r="B183" t="str">
        <f t="shared" si="6"/>
        <v>CA</v>
      </c>
      <c r="C183">
        <f t="shared" si="7"/>
        <v>25</v>
      </c>
      <c r="D183" s="38" t="s">
        <v>6552</v>
      </c>
      <c r="E183" s="23">
        <v>37</v>
      </c>
      <c r="F183" s="23">
        <v>122811</v>
      </c>
      <c r="G183" s="38" t="s">
        <v>866</v>
      </c>
      <c r="H183" s="38" t="s">
        <v>3201</v>
      </c>
      <c r="I183" s="38" t="s">
        <v>5969</v>
      </c>
      <c r="J183" s="38" t="s">
        <v>9233</v>
      </c>
      <c r="K183" s="38"/>
      <c r="L183" s="38" t="s">
        <v>6277</v>
      </c>
      <c r="M183" s="109">
        <v>44433</v>
      </c>
      <c r="N183" s="39">
        <v>600000000</v>
      </c>
      <c r="O183" s="38">
        <v>1</v>
      </c>
      <c r="P183" s="38" t="s">
        <v>5814</v>
      </c>
      <c r="Q183" s="23">
        <v>1.96</v>
      </c>
      <c r="R183" s="39">
        <v>0</v>
      </c>
      <c r="S183" s="38" t="s">
        <v>54</v>
      </c>
      <c r="T183" s="23">
        <v>90</v>
      </c>
      <c r="U183" s="38" t="s">
        <v>6277</v>
      </c>
      <c r="V183" s="39">
        <v>600000000</v>
      </c>
      <c r="W183" s="23">
        <v>2</v>
      </c>
      <c r="X183" s="23" t="s">
        <v>3139</v>
      </c>
      <c r="Y183" s="38" t="s">
        <v>6552</v>
      </c>
      <c r="Z183" s="21">
        <v>602.15337699999998</v>
      </c>
      <c r="AA183" s="23">
        <v>1.97</v>
      </c>
      <c r="AB183" s="39" t="s">
        <v>3139</v>
      </c>
      <c r="AC183" s="39">
        <v>2153377</v>
      </c>
      <c r="AD183" s="23" t="s">
        <v>3139</v>
      </c>
      <c r="AE183" s="38" t="s">
        <v>5815</v>
      </c>
      <c r="AG183" s="23"/>
      <c r="AH183" s="23"/>
    </row>
    <row r="184" spans="1:34">
      <c r="A184" t="str">
        <f t="shared" si="8"/>
        <v>1228</v>
      </c>
      <c r="B184" t="str">
        <f t="shared" si="6"/>
        <v>CA</v>
      </c>
      <c r="C184">
        <f t="shared" si="7"/>
        <v>26</v>
      </c>
      <c r="D184" s="38" t="s">
        <v>6552</v>
      </c>
      <c r="E184" s="23">
        <v>38</v>
      </c>
      <c r="F184" s="23">
        <v>122811</v>
      </c>
      <c r="G184" s="38" t="s">
        <v>53</v>
      </c>
      <c r="H184" s="38" t="s">
        <v>3047</v>
      </c>
      <c r="I184" s="38" t="s">
        <v>5969</v>
      </c>
      <c r="J184" s="38" t="s">
        <v>9234</v>
      </c>
      <c r="K184" s="38"/>
      <c r="L184" s="38" t="s">
        <v>6096</v>
      </c>
      <c r="M184" s="109">
        <v>44434</v>
      </c>
      <c r="N184" s="39">
        <v>758674779</v>
      </c>
      <c r="O184" s="38">
        <v>1</v>
      </c>
      <c r="P184" s="38" t="s">
        <v>5814</v>
      </c>
      <c r="Q184" s="23">
        <v>3</v>
      </c>
      <c r="R184" s="43">
        <v>0</v>
      </c>
      <c r="S184" s="38" t="s">
        <v>54</v>
      </c>
      <c r="T184" s="23">
        <v>92</v>
      </c>
      <c r="U184" s="38" t="s">
        <v>6096</v>
      </c>
      <c r="V184" s="39">
        <v>758674779</v>
      </c>
      <c r="W184" s="23">
        <v>3.07</v>
      </c>
      <c r="X184" s="38" t="s">
        <v>3139</v>
      </c>
      <c r="Y184" s="38" t="s">
        <v>6552</v>
      </c>
      <c r="Z184" s="21">
        <v>762.76109899999994</v>
      </c>
      <c r="AA184" s="23">
        <v>3.01</v>
      </c>
      <c r="AB184" s="39" t="s">
        <v>3139</v>
      </c>
      <c r="AC184" s="39">
        <v>4086320</v>
      </c>
      <c r="AD184" s="23" t="s">
        <v>3139</v>
      </c>
      <c r="AE184" s="38" t="s">
        <v>5815</v>
      </c>
      <c r="AG184" s="23"/>
      <c r="AH184" s="23"/>
    </row>
    <row r="185" spans="1:34">
      <c r="A185" t="str">
        <f t="shared" si="8"/>
        <v>1228</v>
      </c>
      <c r="B185" t="str">
        <f t="shared" si="6"/>
        <v>CA</v>
      </c>
      <c r="C185">
        <f t="shared" si="7"/>
        <v>10</v>
      </c>
      <c r="D185" s="38" t="s">
        <v>6552</v>
      </c>
      <c r="E185" s="23">
        <v>39</v>
      </c>
      <c r="F185" s="23">
        <v>122811</v>
      </c>
      <c r="G185" s="38" t="s">
        <v>102</v>
      </c>
      <c r="H185" s="38" t="s">
        <v>3043</v>
      </c>
      <c r="I185" s="38" t="s">
        <v>5969</v>
      </c>
      <c r="J185" s="38" t="s">
        <v>9235</v>
      </c>
      <c r="K185" s="38"/>
      <c r="L185" s="38" t="s">
        <v>6088</v>
      </c>
      <c r="M185" s="109">
        <v>44418</v>
      </c>
      <c r="N185" s="39">
        <v>341654256</v>
      </c>
      <c r="O185" s="38">
        <v>1</v>
      </c>
      <c r="P185" s="38" t="s">
        <v>5814</v>
      </c>
      <c r="Q185" s="38">
        <v>1.8</v>
      </c>
      <c r="R185" s="39">
        <v>0</v>
      </c>
      <c r="S185" s="38" t="s">
        <v>54</v>
      </c>
      <c r="T185" s="38">
        <v>92</v>
      </c>
      <c r="U185" s="38" t="s">
        <v>6088</v>
      </c>
      <c r="V185" s="39">
        <v>341654256</v>
      </c>
      <c r="W185" s="38">
        <v>1.84</v>
      </c>
      <c r="X185" s="38" t="s">
        <v>3139</v>
      </c>
      <c r="Y185" s="38" t="s">
        <v>6552</v>
      </c>
      <c r="Z185" s="21">
        <v>343.041628</v>
      </c>
      <c r="AA185" s="38">
        <v>1.81</v>
      </c>
      <c r="AB185" s="39" t="s">
        <v>3139</v>
      </c>
      <c r="AC185" s="39">
        <v>1387372</v>
      </c>
      <c r="AD185" s="23" t="s">
        <v>3139</v>
      </c>
      <c r="AE185" s="38" t="s">
        <v>5815</v>
      </c>
      <c r="AG185" s="23"/>
      <c r="AH185" s="23"/>
    </row>
    <row r="186" spans="1:34">
      <c r="A186" t="str">
        <f t="shared" si="8"/>
        <v>1228</v>
      </c>
      <c r="B186" t="str">
        <f t="shared" si="6"/>
        <v>CA</v>
      </c>
      <c r="C186">
        <f t="shared" si="7"/>
        <v>33</v>
      </c>
      <c r="D186" s="38" t="s">
        <v>6552</v>
      </c>
      <c r="E186" s="23">
        <v>40</v>
      </c>
      <c r="F186" s="23">
        <v>122811</v>
      </c>
      <c r="G186" s="38" t="s">
        <v>79</v>
      </c>
      <c r="H186" s="38" t="s">
        <v>3199</v>
      </c>
      <c r="I186" s="38" t="s">
        <v>5969</v>
      </c>
      <c r="J186" s="38" t="s">
        <v>11036</v>
      </c>
      <c r="K186" s="38"/>
      <c r="L186" s="38" t="s">
        <v>6064</v>
      </c>
      <c r="M186" s="109">
        <v>44441</v>
      </c>
      <c r="N186" s="43">
        <v>979192402.79999995</v>
      </c>
      <c r="O186" s="38">
        <v>1</v>
      </c>
      <c r="P186" s="38" t="s">
        <v>5814</v>
      </c>
      <c r="Q186" s="38">
        <v>2.8</v>
      </c>
      <c r="R186" s="39">
        <v>0</v>
      </c>
      <c r="S186" s="38" t="s">
        <v>54</v>
      </c>
      <c r="T186" s="38">
        <v>92</v>
      </c>
      <c r="U186" s="38" t="s">
        <v>6064</v>
      </c>
      <c r="V186" s="39">
        <v>979192402.79999995</v>
      </c>
      <c r="W186" s="38">
        <v>2.86</v>
      </c>
      <c r="X186" s="38" t="s">
        <v>3139</v>
      </c>
      <c r="Y186" s="38" t="s">
        <v>6552</v>
      </c>
      <c r="Z186" s="21">
        <v>983.65589299999999</v>
      </c>
      <c r="AA186" s="38">
        <v>2.81</v>
      </c>
      <c r="AB186" s="39" t="s">
        <v>3139</v>
      </c>
      <c r="AC186" s="39">
        <v>4463490.24</v>
      </c>
      <c r="AD186" s="23" t="s">
        <v>3139</v>
      </c>
      <c r="AE186" s="38" t="s">
        <v>5815</v>
      </c>
      <c r="AG186" s="23"/>
      <c r="AH186" s="23"/>
    </row>
    <row r="187" spans="1:34">
      <c r="A187" t="str">
        <f t="shared" si="8"/>
        <v>1228</v>
      </c>
      <c r="B187" t="str">
        <f t="shared" si="6"/>
        <v>CA</v>
      </c>
      <c r="C187">
        <f t="shared" si="7"/>
        <v>37</v>
      </c>
      <c r="D187" s="38" t="s">
        <v>6552</v>
      </c>
      <c r="E187" s="23">
        <v>41</v>
      </c>
      <c r="F187" s="23">
        <v>122811</v>
      </c>
      <c r="G187" s="38" t="s">
        <v>107</v>
      </c>
      <c r="H187" s="38" t="s">
        <v>6061</v>
      </c>
      <c r="I187" s="38" t="s">
        <v>5969</v>
      </c>
      <c r="J187" s="38" t="s">
        <v>11038</v>
      </c>
      <c r="K187" s="38"/>
      <c r="L187" s="38" t="s">
        <v>6066</v>
      </c>
      <c r="M187" s="109">
        <v>44445</v>
      </c>
      <c r="N187" s="43">
        <v>514436058</v>
      </c>
      <c r="O187" s="38">
        <v>1</v>
      </c>
      <c r="P187" s="38" t="s">
        <v>5814</v>
      </c>
      <c r="Q187" s="38">
        <v>3.4</v>
      </c>
      <c r="R187" s="39">
        <v>0</v>
      </c>
      <c r="S187" s="38" t="s">
        <v>54</v>
      </c>
      <c r="T187" s="38">
        <v>94</v>
      </c>
      <c r="U187" s="38" t="s">
        <v>6066</v>
      </c>
      <c r="V187" s="39">
        <v>514436058</v>
      </c>
      <c r="W187" s="38">
        <v>3.48</v>
      </c>
      <c r="X187" s="38" t="s">
        <v>3139</v>
      </c>
      <c r="Y187" s="38" t="s">
        <v>6552</v>
      </c>
      <c r="Z187" s="21">
        <v>517.17706299999998</v>
      </c>
      <c r="AA187" s="38">
        <v>3.41</v>
      </c>
      <c r="AB187" s="39" t="s">
        <v>3139</v>
      </c>
      <c r="AC187" s="39">
        <v>2741005</v>
      </c>
      <c r="AD187" s="23" t="s">
        <v>3139</v>
      </c>
      <c r="AE187" s="38" t="s">
        <v>5815</v>
      </c>
      <c r="AG187" s="23"/>
      <c r="AH187" s="23"/>
    </row>
    <row r="188" spans="1:34">
      <c r="A188" t="str">
        <f t="shared" si="8"/>
        <v>1228</v>
      </c>
      <c r="B188" t="str">
        <f t="shared" si="6"/>
        <v>CA</v>
      </c>
      <c r="C188">
        <f t="shared" si="7"/>
        <v>40</v>
      </c>
      <c r="D188" s="38" t="s">
        <v>6552</v>
      </c>
      <c r="E188" s="23">
        <v>42</v>
      </c>
      <c r="F188" s="23">
        <v>122811</v>
      </c>
      <c r="G188" s="38" t="s">
        <v>79</v>
      </c>
      <c r="H188" s="38" t="s">
        <v>3199</v>
      </c>
      <c r="I188" s="38" t="s">
        <v>5969</v>
      </c>
      <c r="J188" s="38" t="s">
        <v>11039</v>
      </c>
      <c r="K188" s="38"/>
      <c r="L188" s="38" t="s">
        <v>6083</v>
      </c>
      <c r="M188" s="109">
        <v>44448</v>
      </c>
      <c r="N188" s="43">
        <v>607827558.60000002</v>
      </c>
      <c r="O188" s="38">
        <v>1</v>
      </c>
      <c r="P188" s="38" t="s">
        <v>5814</v>
      </c>
      <c r="Q188" s="38">
        <v>2.8</v>
      </c>
      <c r="R188" s="39">
        <v>0</v>
      </c>
      <c r="S188" s="38" t="s">
        <v>54</v>
      </c>
      <c r="T188" s="38">
        <v>92</v>
      </c>
      <c r="U188" s="38" t="s">
        <v>6083</v>
      </c>
      <c r="V188" s="39">
        <v>607827558.60000002</v>
      </c>
      <c r="W188" s="38">
        <v>2.86</v>
      </c>
      <c r="X188" s="38" t="s">
        <v>3139</v>
      </c>
      <c r="Y188" s="38" t="s">
        <v>6552</v>
      </c>
      <c r="Z188" s="21">
        <v>610.26318100000003</v>
      </c>
      <c r="AA188" s="38">
        <v>2.81</v>
      </c>
      <c r="AB188" s="39" t="s">
        <v>3139</v>
      </c>
      <c r="AC188" s="39">
        <v>2435622.36</v>
      </c>
      <c r="AD188" s="23" t="s">
        <v>3139</v>
      </c>
      <c r="AE188" s="38" t="s">
        <v>5815</v>
      </c>
      <c r="AG188" s="23"/>
      <c r="AH188" s="23"/>
    </row>
    <row r="189" spans="1:34">
      <c r="A189" t="str">
        <f t="shared" si="8"/>
        <v>1228</v>
      </c>
      <c r="B189" t="str">
        <f t="shared" si="6"/>
        <v>CA</v>
      </c>
      <c r="C189">
        <f t="shared" si="7"/>
        <v>54</v>
      </c>
      <c r="D189" s="38" t="s">
        <v>6552</v>
      </c>
      <c r="E189" s="23">
        <v>43</v>
      </c>
      <c r="F189" s="23">
        <v>122811</v>
      </c>
      <c r="G189" s="38" t="s">
        <v>53</v>
      </c>
      <c r="H189" s="38" t="s">
        <v>3047</v>
      </c>
      <c r="I189" s="38" t="s">
        <v>5969</v>
      </c>
      <c r="J189" s="38" t="s">
        <v>11042</v>
      </c>
      <c r="K189" s="38"/>
      <c r="L189" s="38" t="s">
        <v>6098</v>
      </c>
      <c r="M189" s="109">
        <v>44462</v>
      </c>
      <c r="N189" s="43">
        <v>514113098.5</v>
      </c>
      <c r="O189" s="38">
        <v>1</v>
      </c>
      <c r="P189" s="38" t="s">
        <v>5814</v>
      </c>
      <c r="Q189" s="38">
        <v>2.7</v>
      </c>
      <c r="R189" s="39">
        <v>0</v>
      </c>
      <c r="S189" s="38" t="s">
        <v>54</v>
      </c>
      <c r="T189" s="38">
        <v>92</v>
      </c>
      <c r="U189" s="38" t="s">
        <v>6098</v>
      </c>
      <c r="V189" s="39">
        <v>514113098.5</v>
      </c>
      <c r="W189" s="38">
        <v>2.76</v>
      </c>
      <c r="X189" s="38" t="s">
        <v>3139</v>
      </c>
      <c r="Y189" s="38" t="s">
        <v>6552</v>
      </c>
      <c r="Z189" s="21">
        <v>515.55414199999996</v>
      </c>
      <c r="AA189" s="38">
        <v>2.71</v>
      </c>
      <c r="AB189" s="39" t="s">
        <v>3139</v>
      </c>
      <c r="AC189" s="39">
        <v>1441043.52</v>
      </c>
      <c r="AD189" s="23" t="s">
        <v>3139</v>
      </c>
      <c r="AE189" s="38" t="s">
        <v>5815</v>
      </c>
      <c r="AG189" s="23"/>
      <c r="AH189" s="23"/>
    </row>
    <row r="190" spans="1:34">
      <c r="A190" t="str">
        <f t="shared" si="8"/>
        <v>1228</v>
      </c>
      <c r="B190" t="str">
        <f t="shared" si="6"/>
        <v>CA</v>
      </c>
      <c r="C190">
        <f t="shared" si="7"/>
        <v>51</v>
      </c>
      <c r="D190" s="38" t="s">
        <v>6552</v>
      </c>
      <c r="E190" s="23">
        <v>44</v>
      </c>
      <c r="F190" s="23">
        <v>122811</v>
      </c>
      <c r="G190" s="38" t="s">
        <v>53</v>
      </c>
      <c r="H190" s="38" t="s">
        <v>3047</v>
      </c>
      <c r="I190" s="38" t="s">
        <v>5969</v>
      </c>
      <c r="J190" s="38" t="s">
        <v>11041</v>
      </c>
      <c r="K190" s="38"/>
      <c r="L190" s="38" t="s">
        <v>6111</v>
      </c>
      <c r="M190" s="109">
        <v>44459</v>
      </c>
      <c r="N190" s="43">
        <v>507383056</v>
      </c>
      <c r="O190" s="38">
        <v>1</v>
      </c>
      <c r="P190" s="38" t="s">
        <v>5814</v>
      </c>
      <c r="Q190" s="38">
        <v>2.7</v>
      </c>
      <c r="R190" s="39">
        <v>0</v>
      </c>
      <c r="S190" s="38" t="s">
        <v>54</v>
      </c>
      <c r="T190" s="38">
        <v>94</v>
      </c>
      <c r="U190" s="38" t="s">
        <v>6111</v>
      </c>
      <c r="V190" s="39">
        <v>507383056</v>
      </c>
      <c r="W190" s="38">
        <v>2.76</v>
      </c>
      <c r="X190" s="38" t="s">
        <v>3139</v>
      </c>
      <c r="Y190" s="38" t="s">
        <v>6552</v>
      </c>
      <c r="Z190" s="21">
        <v>508.99696299999999</v>
      </c>
      <c r="AA190" s="38">
        <v>2.71</v>
      </c>
      <c r="AB190" s="39" t="s">
        <v>3139</v>
      </c>
      <c r="AC190" s="39">
        <v>1613907</v>
      </c>
      <c r="AD190" s="23" t="s">
        <v>3139</v>
      </c>
      <c r="AE190" s="38" t="s">
        <v>5815</v>
      </c>
      <c r="AG190" s="23"/>
      <c r="AH190" s="23"/>
    </row>
    <row r="191" spans="1:34">
      <c r="A191" t="str">
        <f t="shared" si="8"/>
        <v>1228</v>
      </c>
      <c r="B191" t="str">
        <f t="shared" si="6"/>
        <v>CA</v>
      </c>
      <c r="C191">
        <f t="shared" si="7"/>
        <v>39</v>
      </c>
      <c r="D191" s="38" t="s">
        <v>6552</v>
      </c>
      <c r="E191" s="23">
        <v>45</v>
      </c>
      <c r="F191" s="23">
        <v>122811</v>
      </c>
      <c r="G191" s="38" t="s">
        <v>79</v>
      </c>
      <c r="H191" s="38" t="s">
        <v>3199</v>
      </c>
      <c r="I191" s="38" t="s">
        <v>5969</v>
      </c>
      <c r="J191" s="38" t="s">
        <v>11040</v>
      </c>
      <c r="K191" s="38"/>
      <c r="L191" s="38" t="s">
        <v>6037</v>
      </c>
      <c r="M191" s="109">
        <v>44447</v>
      </c>
      <c r="N191" s="43">
        <v>278583122</v>
      </c>
      <c r="O191" s="38">
        <v>1</v>
      </c>
      <c r="P191" s="38" t="s">
        <v>5814</v>
      </c>
      <c r="Q191" s="38">
        <v>2.6</v>
      </c>
      <c r="R191" s="39">
        <v>0</v>
      </c>
      <c r="S191" s="38" t="s">
        <v>54</v>
      </c>
      <c r="T191" s="38">
        <v>92</v>
      </c>
      <c r="U191" s="38" t="s">
        <v>6037</v>
      </c>
      <c r="V191" s="39">
        <v>278583122</v>
      </c>
      <c r="W191" s="38">
        <v>2.66</v>
      </c>
      <c r="X191" s="38" t="s">
        <v>3139</v>
      </c>
      <c r="Y191" s="38" t="s">
        <v>6552</v>
      </c>
      <c r="Z191" s="21">
        <v>279.64094299999999</v>
      </c>
      <c r="AA191" s="38">
        <v>2.61</v>
      </c>
      <c r="AB191" s="39" t="s">
        <v>3139</v>
      </c>
      <c r="AC191" s="39">
        <v>1057821</v>
      </c>
      <c r="AD191" s="23" t="s">
        <v>3139</v>
      </c>
      <c r="AE191" s="38" t="s">
        <v>5815</v>
      </c>
      <c r="AG191" s="23"/>
      <c r="AH191" s="23"/>
    </row>
    <row r="192" spans="1:34">
      <c r="A192" t="str">
        <f t="shared" si="8"/>
        <v>1228</v>
      </c>
      <c r="B192" t="str">
        <f t="shared" si="6"/>
        <v>CA</v>
      </c>
      <c r="C192">
        <f t="shared" si="7"/>
        <v>67</v>
      </c>
      <c r="D192" s="38" t="s">
        <v>6552</v>
      </c>
      <c r="E192" s="23">
        <v>46</v>
      </c>
      <c r="F192" s="23">
        <v>122811</v>
      </c>
      <c r="G192" s="38" t="s">
        <v>53</v>
      </c>
      <c r="H192" s="38" t="s">
        <v>3047</v>
      </c>
      <c r="I192" s="38" t="s">
        <v>5969</v>
      </c>
      <c r="J192" s="38" t="s">
        <v>11701</v>
      </c>
      <c r="K192" s="38"/>
      <c r="L192" s="38" t="s">
        <v>6104</v>
      </c>
      <c r="M192" s="109">
        <v>44475</v>
      </c>
      <c r="N192" s="39">
        <v>537307103</v>
      </c>
      <c r="O192" s="38">
        <v>1</v>
      </c>
      <c r="P192" s="38" t="s">
        <v>5814</v>
      </c>
      <c r="Q192" s="23">
        <v>2.7</v>
      </c>
      <c r="R192" s="43">
        <v>0</v>
      </c>
      <c r="S192" s="38" t="s">
        <v>54</v>
      </c>
      <c r="T192" s="23">
        <v>92</v>
      </c>
      <c r="U192" s="38" t="s">
        <v>6104</v>
      </c>
      <c r="V192" s="39">
        <v>537307103</v>
      </c>
      <c r="W192" s="23">
        <v>2.76</v>
      </c>
      <c r="X192" s="38" t="s">
        <v>3139</v>
      </c>
      <c r="Y192" s="38" t="s">
        <v>6552</v>
      </c>
      <c r="Z192" s="21">
        <v>538.28352400000006</v>
      </c>
      <c r="AA192" s="23">
        <v>2.69</v>
      </c>
      <c r="AB192" s="39" t="s">
        <v>3139</v>
      </c>
      <c r="AC192" s="39">
        <v>976421</v>
      </c>
      <c r="AD192" s="38" t="s">
        <v>3139</v>
      </c>
      <c r="AE192" s="38" t="s">
        <v>5815</v>
      </c>
      <c r="AG192" s="23"/>
      <c r="AH192" s="23"/>
    </row>
    <row r="193" spans="1:34">
      <c r="A193" t="str">
        <f t="shared" si="8"/>
        <v>1228</v>
      </c>
      <c r="B193" t="str">
        <f t="shared" si="6"/>
        <v>CA</v>
      </c>
      <c r="C193">
        <f t="shared" si="7"/>
        <v>67</v>
      </c>
      <c r="D193" s="38" t="s">
        <v>6552</v>
      </c>
      <c r="E193" s="23">
        <v>47</v>
      </c>
      <c r="F193" s="23">
        <v>122811</v>
      </c>
      <c r="G193" s="38" t="s">
        <v>53</v>
      </c>
      <c r="H193" s="38" t="s">
        <v>3047</v>
      </c>
      <c r="I193" s="38" t="s">
        <v>5969</v>
      </c>
      <c r="J193" s="38" t="s">
        <v>11702</v>
      </c>
      <c r="K193" s="38"/>
      <c r="L193" s="38" t="s">
        <v>6104</v>
      </c>
      <c r="M193" s="109">
        <v>44475</v>
      </c>
      <c r="N193" s="39">
        <v>427374745</v>
      </c>
      <c r="O193" s="38">
        <v>1</v>
      </c>
      <c r="P193" s="38" t="s">
        <v>5814</v>
      </c>
      <c r="Q193" s="23">
        <v>2.7</v>
      </c>
      <c r="R193" s="43">
        <v>0</v>
      </c>
      <c r="S193" s="38" t="s">
        <v>54</v>
      </c>
      <c r="T193" s="23">
        <v>92</v>
      </c>
      <c r="U193" s="38" t="s">
        <v>6104</v>
      </c>
      <c r="V193" s="39">
        <v>427374745</v>
      </c>
      <c r="W193" s="23">
        <v>2.76</v>
      </c>
      <c r="X193" s="38" t="s">
        <v>3139</v>
      </c>
      <c r="Y193" s="38" t="s">
        <v>6552</v>
      </c>
      <c r="Z193" s="21">
        <v>428.15139099999999</v>
      </c>
      <c r="AA193" s="23">
        <v>2.69</v>
      </c>
      <c r="AB193" s="39" t="s">
        <v>3139</v>
      </c>
      <c r="AC193" s="39">
        <v>776646.03</v>
      </c>
      <c r="AD193" s="38" t="s">
        <v>3139</v>
      </c>
      <c r="AE193" s="38" t="s">
        <v>5815</v>
      </c>
      <c r="AG193" s="23"/>
      <c r="AH193" s="23"/>
    </row>
    <row r="194" spans="1:34">
      <c r="A194" t="str">
        <f t="shared" si="8"/>
        <v>1228</v>
      </c>
      <c r="B194" t="str">
        <f t="shared" si="6"/>
        <v>CA</v>
      </c>
      <c r="C194">
        <f t="shared" si="7"/>
        <v>82</v>
      </c>
      <c r="D194" s="38" t="s">
        <v>6552</v>
      </c>
      <c r="E194" s="23">
        <v>48</v>
      </c>
      <c r="F194" s="23">
        <v>122811</v>
      </c>
      <c r="G194" s="38" t="s">
        <v>102</v>
      </c>
      <c r="H194" s="38" t="s">
        <v>3043</v>
      </c>
      <c r="I194" s="38" t="s">
        <v>5969</v>
      </c>
      <c r="J194" s="38" t="s">
        <v>11703</v>
      </c>
      <c r="K194" s="38"/>
      <c r="L194" s="38" t="s">
        <v>6078</v>
      </c>
      <c r="M194" s="109">
        <v>44490</v>
      </c>
      <c r="N194" s="39">
        <v>592080381</v>
      </c>
      <c r="O194" s="38">
        <v>1</v>
      </c>
      <c r="P194" s="38" t="s">
        <v>5814</v>
      </c>
      <c r="Q194" s="23">
        <v>2</v>
      </c>
      <c r="R194" s="43">
        <v>0</v>
      </c>
      <c r="S194" s="38" t="s">
        <v>54</v>
      </c>
      <c r="T194" s="23">
        <v>90</v>
      </c>
      <c r="U194" s="38" t="s">
        <v>6078</v>
      </c>
      <c r="V194" s="39">
        <v>592080381</v>
      </c>
      <c r="W194" s="23">
        <v>2.04</v>
      </c>
      <c r="X194" s="38" t="s">
        <v>3139</v>
      </c>
      <c r="Y194" s="38" t="s">
        <v>6552</v>
      </c>
      <c r="Z194" s="21">
        <v>592.38009</v>
      </c>
      <c r="AA194" s="23">
        <v>1.86</v>
      </c>
      <c r="AB194" s="39" t="s">
        <v>3139</v>
      </c>
      <c r="AC194" s="39">
        <v>299709</v>
      </c>
      <c r="AD194" s="38" t="s">
        <v>3139</v>
      </c>
      <c r="AE194" s="38" t="s">
        <v>5815</v>
      </c>
      <c r="AG194" s="23"/>
      <c r="AH194" s="23"/>
    </row>
    <row r="195" spans="1:34">
      <c r="A195" t="str">
        <f t="shared" si="8"/>
        <v>1228</v>
      </c>
      <c r="B195" t="str">
        <f t="shared" ref="B195:B258" si="9">+IF(A195="1228","CA",IF(A195="1230","VR",IF(A195="1203","FL","OT")))</f>
        <v>CA</v>
      </c>
      <c r="C195">
        <f t="shared" ref="C195:C258" si="10">+IF(M195="",0,M195-D195)</f>
        <v>87</v>
      </c>
      <c r="D195" s="38" t="s">
        <v>6552</v>
      </c>
      <c r="E195" s="23">
        <v>49</v>
      </c>
      <c r="F195" s="23">
        <v>122811</v>
      </c>
      <c r="G195" s="38" t="s">
        <v>1339</v>
      </c>
      <c r="H195" s="38" t="s">
        <v>3200</v>
      </c>
      <c r="I195" s="38" t="s">
        <v>5969</v>
      </c>
      <c r="J195" s="38" t="s">
        <v>11704</v>
      </c>
      <c r="K195" s="38"/>
      <c r="L195" s="38" t="s">
        <v>6109</v>
      </c>
      <c r="M195" s="109">
        <v>44495</v>
      </c>
      <c r="N195" s="39">
        <v>440533169</v>
      </c>
      <c r="O195" s="38">
        <v>1</v>
      </c>
      <c r="P195" s="38" t="s">
        <v>5814</v>
      </c>
      <c r="Q195" s="23">
        <v>2</v>
      </c>
      <c r="R195" s="43">
        <v>0</v>
      </c>
      <c r="S195" s="38" t="s">
        <v>54</v>
      </c>
      <c r="T195" s="23">
        <v>90</v>
      </c>
      <c r="U195" s="38" t="s">
        <v>6109</v>
      </c>
      <c r="V195" s="39">
        <v>440533169</v>
      </c>
      <c r="W195" s="23">
        <v>2</v>
      </c>
      <c r="X195" s="38" t="s">
        <v>3139</v>
      </c>
      <c r="Y195" s="38" t="s">
        <v>6552</v>
      </c>
      <c r="Z195" s="21">
        <v>440.60487599999999</v>
      </c>
      <c r="AA195" s="23">
        <v>2</v>
      </c>
      <c r="AB195" s="39" t="s">
        <v>3139</v>
      </c>
      <c r="AC195" s="39">
        <v>71707.039999999994</v>
      </c>
      <c r="AD195" s="38" t="s">
        <v>3139</v>
      </c>
      <c r="AE195" s="38" t="s">
        <v>5815</v>
      </c>
      <c r="AG195" s="23"/>
      <c r="AH195" s="23"/>
    </row>
    <row r="196" spans="1:34">
      <c r="A196" t="str">
        <f t="shared" ref="A196:A259" si="11">+MID(F196,1,4)</f>
        <v>1228</v>
      </c>
      <c r="B196" t="str">
        <f t="shared" si="9"/>
        <v>CA</v>
      </c>
      <c r="C196">
        <f t="shared" si="10"/>
        <v>90</v>
      </c>
      <c r="D196" s="38" t="s">
        <v>6552</v>
      </c>
      <c r="E196" s="23">
        <v>50</v>
      </c>
      <c r="F196" s="23">
        <v>122811</v>
      </c>
      <c r="G196" s="38" t="s">
        <v>55</v>
      </c>
      <c r="H196" s="38" t="s">
        <v>3809</v>
      </c>
      <c r="I196" s="38" t="s">
        <v>5969</v>
      </c>
      <c r="J196" s="38" t="s">
        <v>11705</v>
      </c>
      <c r="K196" s="38"/>
      <c r="L196" s="38" t="s">
        <v>6114</v>
      </c>
      <c r="M196" s="109">
        <v>44498</v>
      </c>
      <c r="N196" s="39">
        <v>502086560</v>
      </c>
      <c r="O196" s="38">
        <v>1</v>
      </c>
      <c r="P196" s="38" t="s">
        <v>5814</v>
      </c>
      <c r="Q196" s="23">
        <v>2</v>
      </c>
      <c r="R196" s="43">
        <v>0</v>
      </c>
      <c r="S196" s="38" t="s">
        <v>54</v>
      </c>
      <c r="T196" s="23">
        <v>92</v>
      </c>
      <c r="U196" s="38" t="s">
        <v>6114</v>
      </c>
      <c r="V196" s="39">
        <v>502086560</v>
      </c>
      <c r="W196" s="23">
        <v>2.04</v>
      </c>
      <c r="X196" s="38" t="s">
        <v>3139</v>
      </c>
      <c r="Y196" s="38" t="s">
        <v>6552</v>
      </c>
      <c r="Z196" s="21">
        <v>502.11479400000002</v>
      </c>
      <c r="AA196" s="23">
        <v>1.03</v>
      </c>
      <c r="AB196" s="39" t="s">
        <v>3139</v>
      </c>
      <c r="AC196" s="39">
        <v>28234</v>
      </c>
      <c r="AD196" s="38" t="s">
        <v>3139</v>
      </c>
      <c r="AE196" s="38" t="s">
        <v>5815</v>
      </c>
      <c r="AG196" s="23"/>
      <c r="AH196" s="23"/>
    </row>
    <row r="197" spans="1:34">
      <c r="A197" t="str">
        <f t="shared" si="11"/>
        <v>1228</v>
      </c>
      <c r="B197" t="str">
        <f t="shared" si="9"/>
        <v>CA</v>
      </c>
      <c r="C197">
        <f t="shared" si="10"/>
        <v>91</v>
      </c>
      <c r="D197" s="38" t="s">
        <v>6552</v>
      </c>
      <c r="E197" s="23">
        <v>51</v>
      </c>
      <c r="F197" s="23">
        <v>122811</v>
      </c>
      <c r="G197" s="38" t="s">
        <v>102</v>
      </c>
      <c r="H197" s="38" t="s">
        <v>3043</v>
      </c>
      <c r="I197" s="38" t="s">
        <v>5969</v>
      </c>
      <c r="J197" s="38" t="s">
        <v>11706</v>
      </c>
      <c r="K197" s="38"/>
      <c r="L197" s="38" t="s">
        <v>6032</v>
      </c>
      <c r="M197" s="109">
        <v>44499</v>
      </c>
      <c r="N197" s="39">
        <v>502086560</v>
      </c>
      <c r="O197" s="38">
        <v>1</v>
      </c>
      <c r="P197" s="38" t="s">
        <v>5814</v>
      </c>
      <c r="Q197" s="23">
        <v>2</v>
      </c>
      <c r="R197" s="43">
        <v>0</v>
      </c>
      <c r="S197" s="38" t="s">
        <v>54</v>
      </c>
      <c r="T197" s="23">
        <v>92</v>
      </c>
      <c r="U197" s="38" t="s">
        <v>6032</v>
      </c>
      <c r="V197" s="39">
        <v>502086560</v>
      </c>
      <c r="W197" s="23">
        <v>2.04</v>
      </c>
      <c r="X197" s="38" t="s">
        <v>3139</v>
      </c>
      <c r="Y197" s="38" t="s">
        <v>6552</v>
      </c>
      <c r="Z197" s="21">
        <v>502.08656100000002</v>
      </c>
      <c r="AA197" s="23">
        <v>0</v>
      </c>
      <c r="AB197" s="39" t="s">
        <v>3139</v>
      </c>
      <c r="AC197" s="39">
        <v>1</v>
      </c>
      <c r="AD197" s="38" t="s">
        <v>3139</v>
      </c>
      <c r="AE197" s="38" t="s">
        <v>5815</v>
      </c>
      <c r="AG197" s="23"/>
      <c r="AH197" s="23"/>
    </row>
    <row r="198" spans="1:34">
      <c r="A198" t="str">
        <f t="shared" si="11"/>
        <v>1228</v>
      </c>
      <c r="B198" t="str">
        <f t="shared" si="9"/>
        <v>CA</v>
      </c>
      <c r="C198">
        <f t="shared" si="10"/>
        <v>34</v>
      </c>
      <c r="D198" s="38" t="s">
        <v>6552</v>
      </c>
      <c r="E198" s="23">
        <v>52</v>
      </c>
      <c r="F198" s="23">
        <v>122811</v>
      </c>
      <c r="G198" s="38" t="s">
        <v>107</v>
      </c>
      <c r="H198" s="38" t="s">
        <v>6061</v>
      </c>
      <c r="I198" s="38" t="s">
        <v>5969</v>
      </c>
      <c r="J198" s="38" t="s">
        <v>11037</v>
      </c>
      <c r="K198" s="38"/>
      <c r="L198" s="38" t="s">
        <v>6097</v>
      </c>
      <c r="M198" s="109">
        <v>44442</v>
      </c>
      <c r="N198" s="39">
        <v>1055848916</v>
      </c>
      <c r="O198" s="38">
        <v>1</v>
      </c>
      <c r="P198" s="38" t="s">
        <v>5814</v>
      </c>
      <c r="Q198" s="23">
        <v>3.4</v>
      </c>
      <c r="R198" s="43">
        <v>0</v>
      </c>
      <c r="S198" s="38" t="s">
        <v>54</v>
      </c>
      <c r="T198" s="23">
        <v>92</v>
      </c>
      <c r="U198" s="38" t="s">
        <v>6097</v>
      </c>
      <c r="V198" s="39">
        <v>1055848916</v>
      </c>
      <c r="W198" s="23">
        <v>3.48</v>
      </c>
      <c r="X198" s="38" t="s">
        <v>3139</v>
      </c>
      <c r="Y198" s="38" t="s">
        <v>6552</v>
      </c>
      <c r="Z198" s="21">
        <v>1061.578111</v>
      </c>
      <c r="AA198" s="23">
        <v>3.41</v>
      </c>
      <c r="AB198" s="39" t="s">
        <v>3139</v>
      </c>
      <c r="AC198" s="39">
        <v>5729194.6100000003</v>
      </c>
      <c r="AD198" s="38" t="s">
        <v>3139</v>
      </c>
      <c r="AE198" s="38" t="s">
        <v>5815</v>
      </c>
      <c r="AG198" s="23"/>
      <c r="AH198" s="23"/>
    </row>
    <row r="199" spans="1:34">
      <c r="A199" t="str">
        <f t="shared" si="11"/>
        <v>1228</v>
      </c>
      <c r="B199" t="str">
        <f t="shared" si="9"/>
        <v>CA</v>
      </c>
      <c r="C199">
        <f t="shared" si="10"/>
        <v>65</v>
      </c>
      <c r="D199" s="38" t="s">
        <v>6552</v>
      </c>
      <c r="E199" s="23">
        <v>53</v>
      </c>
      <c r="F199" s="23">
        <v>122811</v>
      </c>
      <c r="G199" s="38" t="s">
        <v>107</v>
      </c>
      <c r="H199" s="38" t="s">
        <v>6061</v>
      </c>
      <c r="I199" s="38" t="s">
        <v>5969</v>
      </c>
      <c r="J199" s="38" t="s">
        <v>11707</v>
      </c>
      <c r="K199" s="38"/>
      <c r="L199" s="38" t="s">
        <v>6102</v>
      </c>
      <c r="M199" s="109">
        <v>44473</v>
      </c>
      <c r="N199" s="39">
        <v>520253136</v>
      </c>
      <c r="O199" s="38">
        <v>1</v>
      </c>
      <c r="P199" s="38" t="s">
        <v>5814</v>
      </c>
      <c r="Q199" s="23">
        <v>3.4</v>
      </c>
      <c r="R199" s="43">
        <v>0</v>
      </c>
      <c r="S199" s="38" t="s">
        <v>54</v>
      </c>
      <c r="T199" s="23">
        <v>94</v>
      </c>
      <c r="U199" s="38" t="s">
        <v>6102</v>
      </c>
      <c r="V199" s="39">
        <v>520253136</v>
      </c>
      <c r="W199" s="23">
        <v>3.48</v>
      </c>
      <c r="X199" s="38" t="s">
        <v>3139</v>
      </c>
      <c r="Y199" s="38" t="s">
        <v>6552</v>
      </c>
      <c r="Z199" s="21">
        <v>521.63729499999999</v>
      </c>
      <c r="AA199" s="23">
        <v>3.4</v>
      </c>
      <c r="AB199" s="39" t="s">
        <v>3139</v>
      </c>
      <c r="AC199" s="39">
        <v>1384159</v>
      </c>
      <c r="AD199" s="38" t="s">
        <v>3139</v>
      </c>
      <c r="AE199" s="38" t="s">
        <v>5815</v>
      </c>
      <c r="AG199" s="23"/>
      <c r="AH199" s="23"/>
    </row>
    <row r="200" spans="1:34">
      <c r="A200" t="str">
        <f t="shared" si="11"/>
        <v>1228</v>
      </c>
      <c r="B200" t="str">
        <f t="shared" si="9"/>
        <v>CA</v>
      </c>
      <c r="C200">
        <f t="shared" si="10"/>
        <v>67</v>
      </c>
      <c r="D200" s="38" t="s">
        <v>6552</v>
      </c>
      <c r="E200" s="23">
        <v>54</v>
      </c>
      <c r="F200" s="23">
        <v>122811</v>
      </c>
      <c r="G200" s="38" t="s">
        <v>107</v>
      </c>
      <c r="H200" s="38" t="s">
        <v>6061</v>
      </c>
      <c r="I200" s="38" t="s">
        <v>5969</v>
      </c>
      <c r="J200" s="38" t="s">
        <v>11708</v>
      </c>
      <c r="K200" s="38"/>
      <c r="L200" s="38" t="s">
        <v>6104</v>
      </c>
      <c r="M200" s="109">
        <v>44475</v>
      </c>
      <c r="N200" s="39">
        <v>857803828</v>
      </c>
      <c r="O200" s="38">
        <v>1</v>
      </c>
      <c r="P200" s="38" t="s">
        <v>5814</v>
      </c>
      <c r="Q200" s="23">
        <v>3.4</v>
      </c>
      <c r="R200" s="43">
        <v>0</v>
      </c>
      <c r="S200" s="38" t="s">
        <v>54</v>
      </c>
      <c r="T200" s="23">
        <v>92</v>
      </c>
      <c r="U200" s="38" t="s">
        <v>6104</v>
      </c>
      <c r="V200" s="39">
        <v>857803828</v>
      </c>
      <c r="W200" s="23">
        <v>3.48</v>
      </c>
      <c r="X200" s="38" t="s">
        <v>3139</v>
      </c>
      <c r="Y200" s="38" t="s">
        <v>6552</v>
      </c>
      <c r="Z200" s="21">
        <v>859.76057900000001</v>
      </c>
      <c r="AA200" s="23">
        <v>3.38</v>
      </c>
      <c r="AB200" s="39" t="s">
        <v>3139</v>
      </c>
      <c r="AC200" s="39">
        <v>1956751</v>
      </c>
      <c r="AD200" s="38" t="s">
        <v>3139</v>
      </c>
      <c r="AE200" s="38" t="s">
        <v>5815</v>
      </c>
      <c r="AG200" s="23"/>
      <c r="AH200" s="23"/>
    </row>
    <row r="201" spans="1:34">
      <c r="A201" t="str">
        <f t="shared" si="11"/>
        <v>1228</v>
      </c>
      <c r="B201" t="str">
        <f t="shared" si="9"/>
        <v>CA</v>
      </c>
      <c r="C201">
        <f t="shared" si="10"/>
        <v>68</v>
      </c>
      <c r="D201" s="38" t="s">
        <v>6552</v>
      </c>
      <c r="E201" s="23">
        <v>55</v>
      </c>
      <c r="F201" s="23">
        <v>122811</v>
      </c>
      <c r="G201" s="38" t="s">
        <v>108</v>
      </c>
      <c r="H201" s="38" t="s">
        <v>3042</v>
      </c>
      <c r="I201" s="38" t="s">
        <v>5969</v>
      </c>
      <c r="J201" s="38" t="s">
        <v>11709</v>
      </c>
      <c r="K201" s="38"/>
      <c r="L201" s="38" t="s">
        <v>6068</v>
      </c>
      <c r="M201" s="109">
        <v>44476</v>
      </c>
      <c r="N201" s="39">
        <v>1636151804</v>
      </c>
      <c r="O201" s="38">
        <v>1</v>
      </c>
      <c r="P201" s="38" t="s">
        <v>5814</v>
      </c>
      <c r="Q201" s="23">
        <v>2.0499999999999998</v>
      </c>
      <c r="R201" s="43">
        <v>0</v>
      </c>
      <c r="S201" s="38" t="s">
        <v>54</v>
      </c>
      <c r="T201" s="23">
        <v>92</v>
      </c>
      <c r="U201" s="38" t="s">
        <v>6068</v>
      </c>
      <c r="V201" s="39">
        <v>1636151804</v>
      </c>
      <c r="W201" s="23">
        <v>2.09</v>
      </c>
      <c r="X201" s="38" t="s">
        <v>3139</v>
      </c>
      <c r="Y201" s="38" t="s">
        <v>6552</v>
      </c>
      <c r="Z201" s="21">
        <v>1638.316898</v>
      </c>
      <c r="AA201" s="23">
        <v>2.0299999999999998</v>
      </c>
      <c r="AB201" s="39" t="s">
        <v>3139</v>
      </c>
      <c r="AC201" s="39">
        <v>2165094</v>
      </c>
      <c r="AD201" s="38" t="s">
        <v>3139</v>
      </c>
      <c r="AE201" s="38" t="s">
        <v>5815</v>
      </c>
      <c r="AG201" s="23"/>
      <c r="AH201" s="23"/>
    </row>
    <row r="202" spans="1:34">
      <c r="A202" t="str">
        <f t="shared" si="11"/>
        <v>1228</v>
      </c>
      <c r="B202" t="str">
        <f t="shared" si="9"/>
        <v>CA</v>
      </c>
      <c r="C202">
        <f t="shared" si="10"/>
        <v>68</v>
      </c>
      <c r="D202" s="38" t="s">
        <v>6552</v>
      </c>
      <c r="E202" s="23">
        <v>56</v>
      </c>
      <c r="F202" s="23">
        <v>122811</v>
      </c>
      <c r="G202" s="38" t="s">
        <v>53</v>
      </c>
      <c r="H202" s="38" t="s">
        <v>3047</v>
      </c>
      <c r="I202" s="38" t="s">
        <v>5969</v>
      </c>
      <c r="J202" s="38" t="s">
        <v>11710</v>
      </c>
      <c r="K202" s="38"/>
      <c r="L202" s="38" t="s">
        <v>6068</v>
      </c>
      <c r="M202" s="109">
        <v>44476</v>
      </c>
      <c r="N202" s="39">
        <v>537508191</v>
      </c>
      <c r="O202" s="38">
        <v>1</v>
      </c>
      <c r="P202" s="38" t="s">
        <v>5814</v>
      </c>
      <c r="Q202" s="23">
        <v>2.7</v>
      </c>
      <c r="R202" s="43">
        <v>0</v>
      </c>
      <c r="S202" s="38" t="s">
        <v>54</v>
      </c>
      <c r="T202" s="23">
        <v>92</v>
      </c>
      <c r="U202" s="38" t="s">
        <v>6068</v>
      </c>
      <c r="V202" s="39">
        <v>537508191</v>
      </c>
      <c r="W202" s="23">
        <v>2.76</v>
      </c>
      <c r="X202" s="38" t="s">
        <v>3139</v>
      </c>
      <c r="Y202" s="38" t="s">
        <v>6552</v>
      </c>
      <c r="Z202" s="21">
        <v>538.44424200000003</v>
      </c>
      <c r="AA202" s="23">
        <v>2.68</v>
      </c>
      <c r="AB202" s="39" t="s">
        <v>3139</v>
      </c>
      <c r="AC202" s="39">
        <v>936051</v>
      </c>
      <c r="AD202" s="38" t="s">
        <v>3139</v>
      </c>
      <c r="AE202" s="38" t="s">
        <v>5815</v>
      </c>
      <c r="AG202" s="23"/>
      <c r="AH202" s="23"/>
    </row>
    <row r="203" spans="1:34">
      <c r="A203" t="str">
        <f t="shared" si="11"/>
        <v>1228</v>
      </c>
      <c r="B203" t="str">
        <f t="shared" si="9"/>
        <v>CA</v>
      </c>
      <c r="C203">
        <f t="shared" si="10"/>
        <v>74</v>
      </c>
      <c r="D203" s="38" t="s">
        <v>6552</v>
      </c>
      <c r="E203" s="23">
        <v>57</v>
      </c>
      <c r="F203" s="23">
        <v>122811</v>
      </c>
      <c r="G203" s="38" t="s">
        <v>866</v>
      </c>
      <c r="H203" s="38" t="s">
        <v>3201</v>
      </c>
      <c r="I203" s="38" t="s">
        <v>5969</v>
      </c>
      <c r="J203" s="38" t="s">
        <v>11711</v>
      </c>
      <c r="K203" s="38"/>
      <c r="L203" s="38" t="s">
        <v>6072</v>
      </c>
      <c r="M203" s="109">
        <v>44482</v>
      </c>
      <c r="N203" s="39">
        <v>310564249.69999999</v>
      </c>
      <c r="O203" s="38">
        <v>1</v>
      </c>
      <c r="P203" s="38" t="s">
        <v>5814</v>
      </c>
      <c r="Q203" s="23">
        <v>1.96</v>
      </c>
      <c r="R203" s="43">
        <v>0</v>
      </c>
      <c r="S203" s="38" t="s">
        <v>54</v>
      </c>
      <c r="T203" s="23">
        <v>92</v>
      </c>
      <c r="U203" s="38" t="s">
        <v>6072</v>
      </c>
      <c r="V203" s="39">
        <v>310564249.69999999</v>
      </c>
      <c r="W203" s="23">
        <v>2</v>
      </c>
      <c r="X203" s="38" t="s">
        <v>3139</v>
      </c>
      <c r="Y203" s="38" t="s">
        <v>6552</v>
      </c>
      <c r="Z203" s="21">
        <v>310.85537599999998</v>
      </c>
      <c r="AA203" s="23">
        <v>1.92</v>
      </c>
      <c r="AB203" s="39" t="s">
        <v>3139</v>
      </c>
      <c r="AC203" s="39">
        <v>291126.34999999998</v>
      </c>
      <c r="AD203" s="38" t="s">
        <v>3139</v>
      </c>
      <c r="AE203" s="38" t="s">
        <v>5815</v>
      </c>
      <c r="AG203" s="23"/>
      <c r="AH203" s="23"/>
    </row>
    <row r="204" spans="1:34">
      <c r="A204" t="str">
        <f t="shared" si="11"/>
        <v>1228</v>
      </c>
      <c r="B204" t="str">
        <f t="shared" si="9"/>
        <v>CA</v>
      </c>
      <c r="C204">
        <f t="shared" si="10"/>
        <v>86</v>
      </c>
      <c r="D204" s="38" t="s">
        <v>6552</v>
      </c>
      <c r="E204" s="23">
        <v>58</v>
      </c>
      <c r="F204" s="23">
        <v>122811</v>
      </c>
      <c r="G204" s="38" t="s">
        <v>1339</v>
      </c>
      <c r="H204" s="38" t="s">
        <v>3200</v>
      </c>
      <c r="I204" s="38" t="s">
        <v>5969</v>
      </c>
      <c r="J204" s="38" t="s">
        <v>11712</v>
      </c>
      <c r="K204" s="38"/>
      <c r="L204" s="38" t="s">
        <v>5981</v>
      </c>
      <c r="M204" s="109">
        <v>44494</v>
      </c>
      <c r="N204" s="39">
        <v>1124195138</v>
      </c>
      <c r="O204" s="38">
        <v>1</v>
      </c>
      <c r="P204" s="38" t="s">
        <v>5814</v>
      </c>
      <c r="Q204" s="23">
        <v>2</v>
      </c>
      <c r="R204" s="43">
        <v>0</v>
      </c>
      <c r="S204" s="38" t="s">
        <v>54</v>
      </c>
      <c r="T204" s="23">
        <v>91</v>
      </c>
      <c r="U204" s="38" t="s">
        <v>5981</v>
      </c>
      <c r="V204" s="39">
        <v>1124195138</v>
      </c>
      <c r="W204" s="23">
        <v>2</v>
      </c>
      <c r="X204" s="38" t="s">
        <v>3139</v>
      </c>
      <c r="Y204" s="38" t="s">
        <v>6552</v>
      </c>
      <c r="Z204" s="21">
        <v>1124.5001400000001</v>
      </c>
      <c r="AA204" s="23">
        <v>2</v>
      </c>
      <c r="AB204" s="39" t="s">
        <v>3139</v>
      </c>
      <c r="AC204" s="39">
        <v>305001.65000000002</v>
      </c>
      <c r="AD204" s="38" t="s">
        <v>3139</v>
      </c>
      <c r="AE204" s="38" t="s">
        <v>5815</v>
      </c>
      <c r="AG204" s="23"/>
      <c r="AH204" s="23"/>
    </row>
    <row r="205" spans="1:34">
      <c r="A205" t="str">
        <f t="shared" si="11"/>
        <v>1228</v>
      </c>
      <c r="B205" t="str">
        <f t="shared" si="9"/>
        <v>CA</v>
      </c>
      <c r="C205">
        <f t="shared" si="10"/>
        <v>86</v>
      </c>
      <c r="D205" s="38" t="s">
        <v>6552</v>
      </c>
      <c r="E205" s="23">
        <v>59</v>
      </c>
      <c r="F205" s="23">
        <v>122811</v>
      </c>
      <c r="G205" s="38" t="s">
        <v>1339</v>
      </c>
      <c r="H205" s="38" t="s">
        <v>3200</v>
      </c>
      <c r="I205" s="38" t="s">
        <v>5969</v>
      </c>
      <c r="J205" s="38" t="s">
        <v>11713</v>
      </c>
      <c r="K205" s="38"/>
      <c r="L205" s="38" t="s">
        <v>6080</v>
      </c>
      <c r="M205" s="109">
        <v>44494</v>
      </c>
      <c r="N205" s="39">
        <v>127775455.09999999</v>
      </c>
      <c r="O205" s="38">
        <v>1</v>
      </c>
      <c r="P205" s="38" t="s">
        <v>5814</v>
      </c>
      <c r="Q205" s="23">
        <v>2</v>
      </c>
      <c r="R205" s="43">
        <v>0</v>
      </c>
      <c r="S205" s="38" t="s">
        <v>54</v>
      </c>
      <c r="T205" s="23">
        <v>90</v>
      </c>
      <c r="U205" s="38" t="s">
        <v>6080</v>
      </c>
      <c r="V205" s="39">
        <v>127775455.09999999</v>
      </c>
      <c r="W205" s="23">
        <v>2</v>
      </c>
      <c r="X205" s="38" t="s">
        <v>3139</v>
      </c>
      <c r="Y205" s="38" t="s">
        <v>6552</v>
      </c>
      <c r="Z205" s="21">
        <v>127.80318699999999</v>
      </c>
      <c r="AA205" s="23">
        <v>2</v>
      </c>
      <c r="AB205" s="39" t="s">
        <v>3139</v>
      </c>
      <c r="AC205" s="39">
        <v>27731.9</v>
      </c>
      <c r="AD205" s="38" t="s">
        <v>3139</v>
      </c>
      <c r="AE205" s="38" t="s">
        <v>5815</v>
      </c>
      <c r="AG205" s="23"/>
      <c r="AH205" s="23"/>
    </row>
    <row r="206" spans="1:34">
      <c r="A206" t="str">
        <f t="shared" si="11"/>
        <v>1228</v>
      </c>
      <c r="B206" t="str">
        <f t="shared" si="9"/>
        <v>CA</v>
      </c>
      <c r="C206">
        <f t="shared" si="10"/>
        <v>60</v>
      </c>
      <c r="D206" s="38" t="s">
        <v>6552</v>
      </c>
      <c r="E206" s="23">
        <v>60</v>
      </c>
      <c r="F206" s="23">
        <v>122811</v>
      </c>
      <c r="G206" s="38" t="s">
        <v>102</v>
      </c>
      <c r="H206" s="38" t="s">
        <v>3043</v>
      </c>
      <c r="I206" s="38" t="s">
        <v>5969</v>
      </c>
      <c r="J206" s="38" t="s">
        <v>11035</v>
      </c>
      <c r="K206" s="38"/>
      <c r="L206" s="38" t="s">
        <v>6100</v>
      </c>
      <c r="M206" s="109">
        <v>44468</v>
      </c>
      <c r="N206" s="39">
        <v>511504844</v>
      </c>
      <c r="O206" s="38">
        <v>1</v>
      </c>
      <c r="P206" s="38" t="s">
        <v>5814</v>
      </c>
      <c r="Q206" s="23">
        <v>2</v>
      </c>
      <c r="R206" s="43">
        <v>0</v>
      </c>
      <c r="S206" s="38" t="s">
        <v>54</v>
      </c>
      <c r="T206" s="23">
        <v>90</v>
      </c>
      <c r="U206" s="38" t="s">
        <v>6100</v>
      </c>
      <c r="V206" s="39">
        <v>511504844</v>
      </c>
      <c r="W206" s="23">
        <v>2.04</v>
      </c>
      <c r="X206" s="38" t="s">
        <v>3139</v>
      </c>
      <c r="Y206" s="38" t="s">
        <v>6552</v>
      </c>
      <c r="Z206" s="21">
        <v>512.39723700000002</v>
      </c>
      <c r="AA206" s="23">
        <v>2.0099999999999998</v>
      </c>
      <c r="AB206" s="39" t="s">
        <v>3139</v>
      </c>
      <c r="AC206" s="39">
        <v>892393</v>
      </c>
      <c r="AD206" s="38" t="s">
        <v>3139</v>
      </c>
      <c r="AE206" s="38" t="s">
        <v>5815</v>
      </c>
      <c r="AG206" s="23"/>
      <c r="AH206" s="23"/>
    </row>
    <row r="207" spans="1:34">
      <c r="A207" t="str">
        <f t="shared" si="11"/>
        <v>1228</v>
      </c>
      <c r="B207" t="str">
        <f t="shared" si="9"/>
        <v>CA</v>
      </c>
      <c r="C207">
        <f t="shared" si="10"/>
        <v>60</v>
      </c>
      <c r="D207" s="38" t="s">
        <v>6552</v>
      </c>
      <c r="E207" s="23">
        <v>61</v>
      </c>
      <c r="F207" s="23">
        <v>122811</v>
      </c>
      <c r="G207" s="38" t="s">
        <v>53</v>
      </c>
      <c r="H207" s="38" t="s">
        <v>3047</v>
      </c>
      <c r="I207" s="38" t="s">
        <v>5969</v>
      </c>
      <c r="J207" s="38" t="s">
        <v>11043</v>
      </c>
      <c r="K207" s="38"/>
      <c r="L207" s="38" t="s">
        <v>6100</v>
      </c>
      <c r="M207" s="109">
        <v>44468</v>
      </c>
      <c r="N207" s="39">
        <v>517072134</v>
      </c>
      <c r="O207" s="38">
        <v>1</v>
      </c>
      <c r="P207" s="38" t="s">
        <v>5814</v>
      </c>
      <c r="Q207" s="23">
        <v>2.7</v>
      </c>
      <c r="R207" s="43">
        <v>0</v>
      </c>
      <c r="S207" s="38" t="s">
        <v>54</v>
      </c>
      <c r="T207" s="23">
        <v>92</v>
      </c>
      <c r="U207" s="38" t="s">
        <v>6100</v>
      </c>
      <c r="V207" s="39">
        <v>517072134</v>
      </c>
      <c r="W207" s="23">
        <v>2.76</v>
      </c>
      <c r="X207" s="38" t="s">
        <v>3139</v>
      </c>
      <c r="Y207" s="38" t="s">
        <v>6552</v>
      </c>
      <c r="Z207" s="21">
        <v>518.28616799999998</v>
      </c>
      <c r="AA207" s="23">
        <v>2.71</v>
      </c>
      <c r="AB207" s="39" t="s">
        <v>3139</v>
      </c>
      <c r="AC207" s="39">
        <v>1214034</v>
      </c>
      <c r="AD207" s="38" t="s">
        <v>3139</v>
      </c>
      <c r="AE207" s="38" t="s">
        <v>5815</v>
      </c>
      <c r="AG207" s="23"/>
      <c r="AH207" s="23"/>
    </row>
    <row r="208" spans="1:34">
      <c r="A208" t="str">
        <f t="shared" si="11"/>
        <v>1228</v>
      </c>
      <c r="B208" t="str">
        <f t="shared" si="9"/>
        <v>CA</v>
      </c>
      <c r="C208">
        <f t="shared" si="10"/>
        <v>75</v>
      </c>
      <c r="D208" s="38" t="s">
        <v>6552</v>
      </c>
      <c r="E208" s="23">
        <v>62</v>
      </c>
      <c r="F208" s="23">
        <v>122811</v>
      </c>
      <c r="G208" s="38" t="s">
        <v>102</v>
      </c>
      <c r="H208" s="38" t="s">
        <v>3043</v>
      </c>
      <c r="I208" s="38" t="s">
        <v>5969</v>
      </c>
      <c r="J208" s="38" t="s">
        <v>11714</v>
      </c>
      <c r="K208" s="38"/>
      <c r="L208" s="38" t="s">
        <v>6074</v>
      </c>
      <c r="M208" s="109">
        <v>44483</v>
      </c>
      <c r="N208" s="39">
        <v>772150744</v>
      </c>
      <c r="O208" s="38">
        <v>1</v>
      </c>
      <c r="P208" s="38" t="s">
        <v>5814</v>
      </c>
      <c r="Q208" s="23">
        <v>2</v>
      </c>
      <c r="R208" s="43">
        <v>0</v>
      </c>
      <c r="S208" s="38" t="s">
        <v>54</v>
      </c>
      <c r="T208" s="23">
        <v>92</v>
      </c>
      <c r="U208" s="38" t="s">
        <v>6074</v>
      </c>
      <c r="V208" s="39">
        <v>772150744</v>
      </c>
      <c r="W208" s="23">
        <v>2.04</v>
      </c>
      <c r="X208" s="38" t="s">
        <v>3139</v>
      </c>
      <c r="Y208" s="38" t="s">
        <v>6552</v>
      </c>
      <c r="Z208" s="21">
        <v>772.84574099999998</v>
      </c>
      <c r="AA208" s="23">
        <v>1.95</v>
      </c>
      <c r="AB208" s="39" t="s">
        <v>3139</v>
      </c>
      <c r="AC208" s="39">
        <v>694998</v>
      </c>
      <c r="AD208" s="38" t="s">
        <v>3139</v>
      </c>
      <c r="AE208" s="38" t="s">
        <v>5815</v>
      </c>
      <c r="AG208" s="23"/>
      <c r="AH208" s="23"/>
    </row>
    <row r="209" spans="1:34">
      <c r="A209" t="str">
        <f t="shared" si="11"/>
        <v>1203</v>
      </c>
      <c r="B209" t="str">
        <f t="shared" si="9"/>
        <v>FL</v>
      </c>
      <c r="C209">
        <f t="shared" si="10"/>
        <v>80</v>
      </c>
      <c r="D209" s="38" t="s">
        <v>6552</v>
      </c>
      <c r="E209" s="23">
        <v>5</v>
      </c>
      <c r="F209" s="23">
        <v>120305</v>
      </c>
      <c r="G209" s="38" t="s">
        <v>53</v>
      </c>
      <c r="H209" s="38" t="s">
        <v>3047</v>
      </c>
      <c r="I209" s="38" t="s">
        <v>5969</v>
      </c>
      <c r="J209" s="38" t="s">
        <v>6115</v>
      </c>
      <c r="K209" s="38"/>
      <c r="L209" s="38" t="s">
        <v>6116</v>
      </c>
      <c r="M209" s="109">
        <v>44488</v>
      </c>
      <c r="N209" s="39">
        <v>0</v>
      </c>
      <c r="O209" s="38">
        <v>1</v>
      </c>
      <c r="P209" s="38" t="s">
        <v>5814</v>
      </c>
      <c r="Q209" s="23">
        <v>0</v>
      </c>
      <c r="R209" s="43" t="s">
        <v>3139</v>
      </c>
      <c r="S209" s="38" t="s">
        <v>54</v>
      </c>
      <c r="T209" s="23">
        <v>0</v>
      </c>
      <c r="U209" s="38" t="s">
        <v>6116</v>
      </c>
      <c r="V209" s="39">
        <v>20000000</v>
      </c>
      <c r="W209" s="23">
        <v>0</v>
      </c>
      <c r="X209" s="38" t="s">
        <v>3139</v>
      </c>
      <c r="Y209" s="38" t="s">
        <v>6118</v>
      </c>
      <c r="Z209" s="21">
        <v>60.523139999999998</v>
      </c>
      <c r="AA209" s="23">
        <v>2.8</v>
      </c>
      <c r="AB209" s="39" t="s">
        <v>3139</v>
      </c>
      <c r="AC209" s="39">
        <v>1</v>
      </c>
      <c r="AD209" s="38" t="s">
        <v>3139</v>
      </c>
      <c r="AE209" s="38" t="s">
        <v>5815</v>
      </c>
      <c r="AG209" s="23"/>
      <c r="AH209" s="23"/>
    </row>
    <row r="210" spans="1:34">
      <c r="A210" t="str">
        <f t="shared" si="11"/>
        <v>1203</v>
      </c>
      <c r="B210" t="str">
        <f t="shared" si="9"/>
        <v>FL</v>
      </c>
      <c r="C210">
        <f t="shared" si="10"/>
        <v>35</v>
      </c>
      <c r="D210" s="38" t="s">
        <v>6552</v>
      </c>
      <c r="E210" s="23">
        <v>6</v>
      </c>
      <c r="F210" s="23">
        <v>120305</v>
      </c>
      <c r="G210" s="38" t="s">
        <v>53</v>
      </c>
      <c r="H210" s="38" t="s">
        <v>3047</v>
      </c>
      <c r="I210" s="38" t="s">
        <v>5969</v>
      </c>
      <c r="J210" s="38" t="s">
        <v>6119</v>
      </c>
      <c r="K210" s="38"/>
      <c r="L210" s="38" t="s">
        <v>6120</v>
      </c>
      <c r="M210" s="109">
        <v>44443</v>
      </c>
      <c r="N210" s="39">
        <v>0</v>
      </c>
      <c r="O210" s="38">
        <v>1</v>
      </c>
      <c r="P210" s="38" t="s">
        <v>5814</v>
      </c>
      <c r="Q210" s="23">
        <v>0</v>
      </c>
      <c r="R210" s="43">
        <v>0</v>
      </c>
      <c r="S210" s="38" t="s">
        <v>54</v>
      </c>
      <c r="T210" s="23">
        <v>90</v>
      </c>
      <c r="U210" s="38" t="s">
        <v>6120</v>
      </c>
      <c r="V210" s="39">
        <v>5000000</v>
      </c>
      <c r="W210" s="23">
        <v>0</v>
      </c>
      <c r="X210" s="38" t="s">
        <v>3139</v>
      </c>
      <c r="Y210" s="38" t="s">
        <v>6118</v>
      </c>
      <c r="Z210" s="21">
        <v>44.778109000000001</v>
      </c>
      <c r="AA210" s="23">
        <v>2.8</v>
      </c>
      <c r="AB210" s="39" t="s">
        <v>3139</v>
      </c>
      <c r="AC210" s="39">
        <v>1</v>
      </c>
      <c r="AD210" s="38" t="s">
        <v>3139</v>
      </c>
      <c r="AE210" s="38" t="s">
        <v>5815</v>
      </c>
      <c r="AG210" s="23"/>
      <c r="AH210" s="23"/>
    </row>
    <row r="211" spans="1:34">
      <c r="A211" t="str">
        <f t="shared" si="11"/>
        <v>1203</v>
      </c>
      <c r="B211" t="str">
        <f t="shared" si="9"/>
        <v>FL</v>
      </c>
      <c r="C211">
        <f t="shared" si="10"/>
        <v>55</v>
      </c>
      <c r="D211" s="38" t="s">
        <v>6552</v>
      </c>
      <c r="E211" s="23">
        <v>7</v>
      </c>
      <c r="F211" s="23">
        <v>120305</v>
      </c>
      <c r="G211" s="38" t="s">
        <v>53</v>
      </c>
      <c r="H211" s="38" t="s">
        <v>3047</v>
      </c>
      <c r="I211" s="38" t="s">
        <v>5969</v>
      </c>
      <c r="J211" s="38" t="s">
        <v>6122</v>
      </c>
      <c r="K211" s="38"/>
      <c r="L211" s="38" t="s">
        <v>6123</v>
      </c>
      <c r="M211" s="109">
        <v>44463</v>
      </c>
      <c r="N211" s="39">
        <v>0</v>
      </c>
      <c r="O211" s="38">
        <v>1</v>
      </c>
      <c r="P211" s="38" t="s">
        <v>5814</v>
      </c>
      <c r="Q211" s="23">
        <v>0</v>
      </c>
      <c r="R211" s="43">
        <v>0</v>
      </c>
      <c r="S211" s="38" t="s">
        <v>54</v>
      </c>
      <c r="T211" s="23">
        <v>90</v>
      </c>
      <c r="U211" s="38" t="s">
        <v>6123</v>
      </c>
      <c r="V211" s="39">
        <v>109432095</v>
      </c>
      <c r="W211" s="23">
        <v>0</v>
      </c>
      <c r="X211" s="38" t="s">
        <v>3139</v>
      </c>
      <c r="Y211" s="38" t="s">
        <v>6123</v>
      </c>
      <c r="Z211" s="21">
        <v>126.169954</v>
      </c>
      <c r="AA211" s="23">
        <v>2.8</v>
      </c>
      <c r="AB211" s="39" t="s">
        <v>3139</v>
      </c>
      <c r="AC211" s="39">
        <v>1</v>
      </c>
      <c r="AD211" s="38" t="s">
        <v>3139</v>
      </c>
      <c r="AE211" s="38" t="s">
        <v>5815</v>
      </c>
      <c r="AG211" s="23"/>
      <c r="AH211" s="23"/>
    </row>
    <row r="212" spans="1:34">
      <c r="A212" t="str">
        <f t="shared" si="11"/>
        <v>1203</v>
      </c>
      <c r="B212" t="str">
        <f t="shared" si="9"/>
        <v>FL</v>
      </c>
      <c r="C212">
        <f t="shared" si="10"/>
        <v>3</v>
      </c>
      <c r="D212" s="38" t="s">
        <v>6552</v>
      </c>
      <c r="E212" s="23">
        <v>8</v>
      </c>
      <c r="F212" s="23">
        <v>120305</v>
      </c>
      <c r="G212" s="38" t="s">
        <v>53</v>
      </c>
      <c r="H212" s="38" t="s">
        <v>3047</v>
      </c>
      <c r="I212" s="38" t="s">
        <v>5969</v>
      </c>
      <c r="J212" s="38" t="s">
        <v>6125</v>
      </c>
      <c r="K212" s="38"/>
      <c r="L212" s="38" t="s">
        <v>6126</v>
      </c>
      <c r="M212" s="109">
        <v>44411</v>
      </c>
      <c r="N212" s="39">
        <v>0</v>
      </c>
      <c r="O212" s="38">
        <v>1</v>
      </c>
      <c r="P212" s="38" t="s">
        <v>5814</v>
      </c>
      <c r="Q212" s="23">
        <v>0</v>
      </c>
      <c r="R212" s="43">
        <v>0</v>
      </c>
      <c r="S212" s="38" t="s">
        <v>54</v>
      </c>
      <c r="T212" s="23">
        <v>90</v>
      </c>
      <c r="U212" s="38" t="s">
        <v>6126</v>
      </c>
      <c r="V212" s="39">
        <v>17344810</v>
      </c>
      <c r="W212" s="23">
        <v>0</v>
      </c>
      <c r="X212" s="38" t="s">
        <v>3139</v>
      </c>
      <c r="Y212" s="38" t="s">
        <v>6128</v>
      </c>
      <c r="Z212" s="21">
        <v>19.087800999999999</v>
      </c>
      <c r="AA212" s="23">
        <v>3</v>
      </c>
      <c r="AB212" s="39" t="s">
        <v>3139</v>
      </c>
      <c r="AC212" s="39">
        <v>1</v>
      </c>
      <c r="AD212" s="38" t="s">
        <v>3139</v>
      </c>
      <c r="AE212" s="38" t="s">
        <v>5815</v>
      </c>
      <c r="AG212" s="23"/>
      <c r="AH212" s="23"/>
    </row>
    <row r="213" spans="1:34">
      <c r="A213" t="str">
        <f t="shared" si="11"/>
        <v>1203</v>
      </c>
      <c r="B213" t="str">
        <f t="shared" si="9"/>
        <v>FL</v>
      </c>
      <c r="C213">
        <f t="shared" si="10"/>
        <v>24</v>
      </c>
      <c r="D213" s="38" t="s">
        <v>6552</v>
      </c>
      <c r="E213" s="23">
        <v>9</v>
      </c>
      <c r="F213" s="23">
        <v>120305</v>
      </c>
      <c r="G213" s="38" t="s">
        <v>53</v>
      </c>
      <c r="H213" s="38" t="s">
        <v>3047</v>
      </c>
      <c r="I213" s="38" t="s">
        <v>5969</v>
      </c>
      <c r="J213" s="38" t="s">
        <v>6129</v>
      </c>
      <c r="K213" s="38"/>
      <c r="L213" s="38" t="s">
        <v>6130</v>
      </c>
      <c r="M213" s="109">
        <v>44432</v>
      </c>
      <c r="N213" s="39">
        <v>0</v>
      </c>
      <c r="O213" s="38">
        <v>1</v>
      </c>
      <c r="P213" s="38" t="s">
        <v>5814</v>
      </c>
      <c r="Q213" s="23">
        <v>0</v>
      </c>
      <c r="R213" s="43">
        <v>0</v>
      </c>
      <c r="S213" s="38" t="s">
        <v>54</v>
      </c>
      <c r="T213" s="23">
        <v>90</v>
      </c>
      <c r="U213" s="38" t="s">
        <v>6130</v>
      </c>
      <c r="V213" s="39">
        <v>15000000</v>
      </c>
      <c r="W213" s="23">
        <v>0</v>
      </c>
      <c r="X213" s="38" t="s">
        <v>3139</v>
      </c>
      <c r="Y213" s="38" t="s">
        <v>6130</v>
      </c>
      <c r="Z213" s="21">
        <v>16.022466000000001</v>
      </c>
      <c r="AA213" s="23">
        <v>3</v>
      </c>
      <c r="AB213" s="39" t="s">
        <v>3139</v>
      </c>
      <c r="AC213" s="39">
        <v>1</v>
      </c>
      <c r="AD213" s="38" t="s">
        <v>3139</v>
      </c>
      <c r="AE213" s="38" t="s">
        <v>5815</v>
      </c>
      <c r="AG213" s="23"/>
      <c r="AH213" s="23"/>
    </row>
    <row r="214" spans="1:34">
      <c r="A214" t="str">
        <f t="shared" si="11"/>
        <v>1203</v>
      </c>
      <c r="B214" t="str">
        <f t="shared" si="9"/>
        <v>FL</v>
      </c>
      <c r="C214">
        <f t="shared" si="10"/>
        <v>80</v>
      </c>
      <c r="D214" s="38" t="s">
        <v>6552</v>
      </c>
      <c r="E214" s="23">
        <v>10</v>
      </c>
      <c r="F214" s="23">
        <v>120305</v>
      </c>
      <c r="G214" s="38" t="s">
        <v>53</v>
      </c>
      <c r="H214" s="38" t="s">
        <v>3047</v>
      </c>
      <c r="I214" s="38" t="s">
        <v>5969</v>
      </c>
      <c r="J214" s="38" t="s">
        <v>6132</v>
      </c>
      <c r="K214" s="38"/>
      <c r="L214" s="38" t="s">
        <v>6133</v>
      </c>
      <c r="M214" s="109">
        <v>44488</v>
      </c>
      <c r="N214" s="39">
        <v>0</v>
      </c>
      <c r="O214" s="38">
        <v>1</v>
      </c>
      <c r="P214" s="38" t="s">
        <v>5814</v>
      </c>
      <c r="Q214" s="23">
        <v>0</v>
      </c>
      <c r="R214" s="43">
        <v>0</v>
      </c>
      <c r="S214" s="38" t="s">
        <v>54</v>
      </c>
      <c r="T214" s="23">
        <v>90</v>
      </c>
      <c r="U214" s="38" t="s">
        <v>6133</v>
      </c>
      <c r="V214" s="39">
        <v>15000000</v>
      </c>
      <c r="W214" s="23">
        <v>0</v>
      </c>
      <c r="X214" s="38" t="s">
        <v>3139</v>
      </c>
      <c r="Y214" s="38" t="s">
        <v>6133</v>
      </c>
      <c r="Z214" s="21">
        <v>15.859181</v>
      </c>
      <c r="AA214" s="23">
        <v>2.8</v>
      </c>
      <c r="AB214" s="39" t="s">
        <v>3139</v>
      </c>
      <c r="AC214" s="39">
        <v>1</v>
      </c>
      <c r="AD214" s="38" t="s">
        <v>3139</v>
      </c>
      <c r="AE214" s="38" t="s">
        <v>5815</v>
      </c>
      <c r="AG214" s="23"/>
      <c r="AH214" s="23"/>
    </row>
    <row r="215" spans="1:34">
      <c r="A215" t="str">
        <f t="shared" si="11"/>
        <v>1203</v>
      </c>
      <c r="B215" t="str">
        <f t="shared" si="9"/>
        <v>FL</v>
      </c>
      <c r="C215">
        <f t="shared" si="10"/>
        <v>12</v>
      </c>
      <c r="D215" s="38" t="s">
        <v>6552</v>
      </c>
      <c r="E215" s="23">
        <v>11</v>
      </c>
      <c r="F215" s="23">
        <v>120305</v>
      </c>
      <c r="G215" s="38" t="s">
        <v>53</v>
      </c>
      <c r="H215" s="38" t="s">
        <v>3047</v>
      </c>
      <c r="I215" s="38" t="s">
        <v>5969</v>
      </c>
      <c r="J215" s="38" t="s">
        <v>6134</v>
      </c>
      <c r="K215" s="38"/>
      <c r="L215" s="38" t="s">
        <v>6092</v>
      </c>
      <c r="M215" s="109">
        <v>44420</v>
      </c>
      <c r="N215" s="39">
        <v>0</v>
      </c>
      <c r="O215" s="38">
        <v>1</v>
      </c>
      <c r="P215" s="38" t="s">
        <v>5814</v>
      </c>
      <c r="Q215" s="23">
        <v>0</v>
      </c>
      <c r="R215" s="43">
        <v>0</v>
      </c>
      <c r="S215" s="38" t="s">
        <v>54</v>
      </c>
      <c r="T215" s="23">
        <v>90</v>
      </c>
      <c r="U215" s="38" t="s">
        <v>6092</v>
      </c>
      <c r="V215" s="39">
        <v>20000000</v>
      </c>
      <c r="W215" s="23">
        <v>0</v>
      </c>
      <c r="X215" s="38" t="s">
        <v>3139</v>
      </c>
      <c r="Y215" s="38" t="s">
        <v>5970</v>
      </c>
      <c r="Z215" s="21">
        <v>20.282672999999999</v>
      </c>
      <c r="AA215" s="23">
        <v>3</v>
      </c>
      <c r="AB215" s="39" t="s">
        <v>3139</v>
      </c>
      <c r="AC215" s="39">
        <v>1</v>
      </c>
      <c r="AD215" s="38" t="s">
        <v>3139</v>
      </c>
      <c r="AE215" s="38" t="s">
        <v>5815</v>
      </c>
      <c r="AG215" s="23"/>
      <c r="AH215" s="23"/>
    </row>
    <row r="216" spans="1:34">
      <c r="A216" t="str">
        <f t="shared" si="11"/>
        <v>1203</v>
      </c>
      <c r="B216" t="str">
        <f t="shared" si="9"/>
        <v>FL</v>
      </c>
      <c r="C216">
        <f t="shared" si="10"/>
        <v>82</v>
      </c>
      <c r="D216" s="38" t="s">
        <v>6552</v>
      </c>
      <c r="E216" s="23">
        <v>12</v>
      </c>
      <c r="F216" s="23">
        <v>120305</v>
      </c>
      <c r="G216" s="38" t="s">
        <v>53</v>
      </c>
      <c r="H216" s="38" t="s">
        <v>3047</v>
      </c>
      <c r="I216" s="38" t="s">
        <v>5969</v>
      </c>
      <c r="J216" s="38" t="s">
        <v>6135</v>
      </c>
      <c r="K216" s="38"/>
      <c r="L216" s="38" t="s">
        <v>6077</v>
      </c>
      <c r="M216" s="109">
        <v>44490</v>
      </c>
      <c r="N216" s="39">
        <v>0</v>
      </c>
      <c r="O216" s="38">
        <v>1</v>
      </c>
      <c r="P216" s="38" t="s">
        <v>5814</v>
      </c>
      <c r="Q216" s="23">
        <v>0</v>
      </c>
      <c r="R216" s="43">
        <v>0</v>
      </c>
      <c r="S216" s="38" t="s">
        <v>54</v>
      </c>
      <c r="T216" s="23">
        <v>90</v>
      </c>
      <c r="U216" s="38" t="s">
        <v>6077</v>
      </c>
      <c r="V216" s="39">
        <v>20000000</v>
      </c>
      <c r="W216" s="23">
        <v>0</v>
      </c>
      <c r="X216" s="38" t="s">
        <v>3139</v>
      </c>
      <c r="Y216" s="38" t="s">
        <v>5970</v>
      </c>
      <c r="Z216" s="21">
        <v>20.158930000000002</v>
      </c>
      <c r="AA216" s="23">
        <v>2.8</v>
      </c>
      <c r="AB216" s="39" t="s">
        <v>3139</v>
      </c>
      <c r="AC216" s="39">
        <v>1</v>
      </c>
      <c r="AD216" s="38" t="s">
        <v>3139</v>
      </c>
      <c r="AE216" s="38" t="s">
        <v>5815</v>
      </c>
      <c r="AG216" s="23"/>
      <c r="AH216" s="23"/>
    </row>
    <row r="217" spans="1:34">
      <c r="A217" t="str">
        <f t="shared" si="11"/>
        <v>1203</v>
      </c>
      <c r="B217" t="str">
        <f t="shared" si="9"/>
        <v>FL</v>
      </c>
      <c r="C217">
        <f t="shared" si="10"/>
        <v>27</v>
      </c>
      <c r="D217" s="38" t="s">
        <v>6552</v>
      </c>
      <c r="E217" s="23">
        <v>13</v>
      </c>
      <c r="F217" s="23">
        <v>120305</v>
      </c>
      <c r="G217" s="38" t="s">
        <v>53</v>
      </c>
      <c r="H217" s="38" t="s">
        <v>3047</v>
      </c>
      <c r="I217" s="38" t="s">
        <v>5969</v>
      </c>
      <c r="J217" s="38" t="s">
        <v>6135</v>
      </c>
      <c r="K217" s="38"/>
      <c r="L217" s="38" t="s">
        <v>6175</v>
      </c>
      <c r="M217" s="109">
        <v>44435</v>
      </c>
      <c r="N217" s="39">
        <v>0</v>
      </c>
      <c r="O217" s="38">
        <v>1</v>
      </c>
      <c r="P217" s="38" t="s">
        <v>5814</v>
      </c>
      <c r="Q217" s="23">
        <v>0</v>
      </c>
      <c r="R217" s="43">
        <v>0</v>
      </c>
      <c r="S217" s="38" t="s">
        <v>54</v>
      </c>
      <c r="T217" s="23">
        <v>90</v>
      </c>
      <c r="U217" s="38" t="s">
        <v>6175</v>
      </c>
      <c r="V217" s="39">
        <v>37000000</v>
      </c>
      <c r="W217" s="23">
        <v>0</v>
      </c>
      <c r="X217" s="38" t="s">
        <v>3139</v>
      </c>
      <c r="Y217" s="38" t="s">
        <v>6175</v>
      </c>
      <c r="Z217" s="21">
        <v>37.1499734</v>
      </c>
      <c r="AA217" s="23">
        <v>2.8</v>
      </c>
      <c r="AB217" s="39" t="s">
        <v>3139</v>
      </c>
      <c r="AC217" s="39">
        <v>1</v>
      </c>
      <c r="AD217" s="38" t="s">
        <v>3139</v>
      </c>
      <c r="AE217" s="38" t="s">
        <v>5815</v>
      </c>
      <c r="AG217" s="23"/>
      <c r="AH217" s="23"/>
    </row>
    <row r="218" spans="1:34">
      <c r="A218" t="str">
        <f t="shared" si="11"/>
        <v>1203</v>
      </c>
      <c r="B218" t="str">
        <f t="shared" si="9"/>
        <v>FL</v>
      </c>
      <c r="C218">
        <f t="shared" si="10"/>
        <v>91</v>
      </c>
      <c r="D218" s="38" t="s">
        <v>6552</v>
      </c>
      <c r="E218" s="23">
        <v>14</v>
      </c>
      <c r="F218" s="23">
        <v>120305</v>
      </c>
      <c r="G218" s="38" t="s">
        <v>53</v>
      </c>
      <c r="H218" s="38" t="s">
        <v>3047</v>
      </c>
      <c r="I218" s="38" t="s">
        <v>5969</v>
      </c>
      <c r="J218" s="38" t="s">
        <v>11715</v>
      </c>
      <c r="K218" s="38"/>
      <c r="L218" s="38" t="s">
        <v>6032</v>
      </c>
      <c r="M218" s="109">
        <v>44499</v>
      </c>
      <c r="N218" s="39">
        <v>0</v>
      </c>
      <c r="O218" s="38">
        <v>1</v>
      </c>
      <c r="P218" s="38" t="s">
        <v>5814</v>
      </c>
      <c r="Q218" s="23">
        <v>0</v>
      </c>
      <c r="R218" s="43">
        <v>0</v>
      </c>
      <c r="S218" s="38" t="s">
        <v>54</v>
      </c>
      <c r="T218" s="23">
        <v>90</v>
      </c>
      <c r="U218" s="38" t="s">
        <v>6032</v>
      </c>
      <c r="V218" s="39">
        <v>20000000</v>
      </c>
      <c r="W218" s="23">
        <v>0</v>
      </c>
      <c r="X218" s="38" t="s">
        <v>3139</v>
      </c>
      <c r="Y218" s="38" t="s">
        <v>6032</v>
      </c>
      <c r="Z218" s="21">
        <v>20</v>
      </c>
      <c r="AA218" s="23">
        <v>2.8</v>
      </c>
      <c r="AB218" s="39" t="s">
        <v>3139</v>
      </c>
      <c r="AC218" s="39">
        <v>1</v>
      </c>
      <c r="AD218" s="38" t="s">
        <v>3139</v>
      </c>
      <c r="AE218" s="38" t="s">
        <v>5815</v>
      </c>
      <c r="AG218" s="23"/>
      <c r="AH218" s="23"/>
    </row>
    <row r="219" spans="1:34">
      <c r="A219" t="str">
        <f t="shared" si="11"/>
        <v>1226</v>
      </c>
      <c r="B219" t="str">
        <f t="shared" si="9"/>
        <v>OT</v>
      </c>
      <c r="C219">
        <f t="shared" si="10"/>
        <v>153</v>
      </c>
      <c r="D219" s="38" t="s">
        <v>6552</v>
      </c>
      <c r="E219" s="23">
        <v>15</v>
      </c>
      <c r="F219" s="23">
        <v>122602</v>
      </c>
      <c r="G219" s="38" t="s">
        <v>53</v>
      </c>
      <c r="H219" s="38" t="s">
        <v>3047</v>
      </c>
      <c r="I219" s="38" t="s">
        <v>6006</v>
      </c>
      <c r="J219" s="38" t="s">
        <v>91</v>
      </c>
      <c r="K219" s="38"/>
      <c r="L219" s="38" t="s">
        <v>6136</v>
      </c>
      <c r="M219" s="109">
        <v>44561</v>
      </c>
      <c r="N219" s="39">
        <v>10432417</v>
      </c>
      <c r="O219" s="38">
        <v>1</v>
      </c>
      <c r="P219" s="38"/>
      <c r="Q219" s="23" t="s">
        <v>3139</v>
      </c>
      <c r="R219" s="43">
        <v>0</v>
      </c>
      <c r="S219" s="38"/>
      <c r="T219" s="23" t="s">
        <v>3139</v>
      </c>
      <c r="U219" s="38" t="s">
        <v>6136</v>
      </c>
      <c r="V219" s="39">
        <v>10432417</v>
      </c>
      <c r="W219" s="23" t="s">
        <v>3139</v>
      </c>
      <c r="X219" s="38">
        <v>0</v>
      </c>
      <c r="Y219" s="38" t="s">
        <v>6128</v>
      </c>
      <c r="Z219" s="21">
        <v>42.134544429999998</v>
      </c>
      <c r="AA219" s="23" t="s">
        <v>3139</v>
      </c>
      <c r="AB219" s="39">
        <v>0</v>
      </c>
      <c r="AC219" s="39">
        <v>1</v>
      </c>
      <c r="AD219" s="38" t="s">
        <v>3139</v>
      </c>
      <c r="AE219" s="38" t="s">
        <v>5815</v>
      </c>
      <c r="AG219" s="23"/>
      <c r="AH219" s="23"/>
    </row>
    <row r="220" spans="1:34">
      <c r="A220" t="str">
        <f t="shared" si="11"/>
        <v>1228</v>
      </c>
      <c r="B220" t="str">
        <f t="shared" si="9"/>
        <v>CA</v>
      </c>
      <c r="C220">
        <f t="shared" si="10"/>
        <v>51</v>
      </c>
      <c r="D220" s="38" t="s">
        <v>6552</v>
      </c>
      <c r="E220" s="23">
        <v>16</v>
      </c>
      <c r="F220" s="23">
        <v>122895</v>
      </c>
      <c r="G220" s="38" t="s">
        <v>199</v>
      </c>
      <c r="H220" s="38" t="s">
        <v>3214</v>
      </c>
      <c r="I220" s="38" t="s">
        <v>5969</v>
      </c>
      <c r="J220" s="38" t="s">
        <v>3215</v>
      </c>
      <c r="K220" s="38"/>
      <c r="L220" s="38" t="s">
        <v>6137</v>
      </c>
      <c r="M220" s="109">
        <v>44459</v>
      </c>
      <c r="N220" s="39">
        <v>0</v>
      </c>
      <c r="O220" s="38">
        <v>1</v>
      </c>
      <c r="P220" s="38" t="s">
        <v>5814</v>
      </c>
      <c r="Q220" s="23">
        <v>0</v>
      </c>
      <c r="R220" s="43">
        <v>0</v>
      </c>
      <c r="S220" s="38" t="s">
        <v>54</v>
      </c>
      <c r="T220" s="23">
        <v>90</v>
      </c>
      <c r="U220" s="38" t="s">
        <v>6137</v>
      </c>
      <c r="V220" s="39">
        <v>100000000</v>
      </c>
      <c r="W220" s="23">
        <v>0</v>
      </c>
      <c r="X220" s="38" t="s">
        <v>3139</v>
      </c>
      <c r="Y220" s="38" t="s">
        <v>6138</v>
      </c>
      <c r="Z220" s="21">
        <v>100.105</v>
      </c>
      <c r="AA220" s="23">
        <v>1.4</v>
      </c>
      <c r="AB220" s="39" t="s">
        <v>3139</v>
      </c>
      <c r="AC220" s="39">
        <v>1</v>
      </c>
      <c r="AD220" s="23" t="s">
        <v>3139</v>
      </c>
      <c r="AE220" s="38" t="s">
        <v>5815</v>
      </c>
      <c r="AG220" s="23"/>
      <c r="AH220" s="23"/>
    </row>
    <row r="221" spans="1:34">
      <c r="A221" t="str">
        <f t="shared" si="11"/>
        <v>1228</v>
      </c>
      <c r="B221" t="str">
        <f t="shared" si="9"/>
        <v>CA</v>
      </c>
      <c r="C221">
        <f t="shared" si="10"/>
        <v>51</v>
      </c>
      <c r="D221" s="38" t="s">
        <v>6552</v>
      </c>
      <c r="E221" s="23">
        <v>17</v>
      </c>
      <c r="F221" s="23">
        <v>122895</v>
      </c>
      <c r="G221" s="38" t="s">
        <v>199</v>
      </c>
      <c r="H221" s="38" t="s">
        <v>3214</v>
      </c>
      <c r="I221" s="38" t="s">
        <v>5969</v>
      </c>
      <c r="J221" s="38" t="s">
        <v>3216</v>
      </c>
      <c r="K221" s="38"/>
      <c r="L221" s="38" t="s">
        <v>6139</v>
      </c>
      <c r="M221" s="109">
        <v>44459</v>
      </c>
      <c r="N221" s="39">
        <v>0</v>
      </c>
      <c r="O221" s="38">
        <v>1</v>
      </c>
      <c r="P221" s="38" t="s">
        <v>5814</v>
      </c>
      <c r="Q221" s="38">
        <v>0</v>
      </c>
      <c r="R221" s="39">
        <v>0</v>
      </c>
      <c r="S221" s="38" t="s">
        <v>54</v>
      </c>
      <c r="T221" s="38">
        <v>90</v>
      </c>
      <c r="U221" s="38" t="s">
        <v>6139</v>
      </c>
      <c r="V221" s="39">
        <v>100000000</v>
      </c>
      <c r="W221" s="38">
        <v>0</v>
      </c>
      <c r="X221" s="23" t="s">
        <v>3139</v>
      </c>
      <c r="Y221" s="38" t="s">
        <v>6139</v>
      </c>
      <c r="Z221" s="21">
        <v>100.105</v>
      </c>
      <c r="AA221" s="38">
        <v>0.5</v>
      </c>
      <c r="AB221" s="39" t="s">
        <v>3139</v>
      </c>
      <c r="AC221" s="39">
        <v>1</v>
      </c>
      <c r="AD221" s="23" t="s">
        <v>3139</v>
      </c>
      <c r="AE221" s="38" t="s">
        <v>5815</v>
      </c>
      <c r="AG221" s="23"/>
      <c r="AH221" s="23"/>
    </row>
    <row r="222" spans="1:34">
      <c r="A222" t="str">
        <f t="shared" si="11"/>
        <v>1203</v>
      </c>
      <c r="B222" t="str">
        <f t="shared" si="9"/>
        <v>FL</v>
      </c>
      <c r="C222">
        <f t="shared" si="10"/>
        <v>0</v>
      </c>
      <c r="D222" s="38" t="s">
        <v>6552</v>
      </c>
      <c r="E222" s="23">
        <v>18</v>
      </c>
      <c r="F222" s="23">
        <v>120315</v>
      </c>
      <c r="G222" s="38" t="s">
        <v>3906</v>
      </c>
      <c r="H222" s="38" t="s">
        <v>5826</v>
      </c>
      <c r="I222" s="38" t="s">
        <v>6006</v>
      </c>
      <c r="J222" s="38" t="s">
        <v>5827</v>
      </c>
      <c r="K222" s="38"/>
      <c r="L222" s="38" t="s">
        <v>6140</v>
      </c>
      <c r="M222" s="109">
        <v>44408</v>
      </c>
      <c r="N222" s="39">
        <v>0</v>
      </c>
      <c r="O222" s="38">
        <v>1</v>
      </c>
      <c r="P222" s="38"/>
      <c r="Q222" s="38" t="s">
        <v>3139</v>
      </c>
      <c r="R222" s="39">
        <v>0</v>
      </c>
      <c r="S222" s="38"/>
      <c r="T222" s="38" t="s">
        <v>3139</v>
      </c>
      <c r="U222" s="38" t="s">
        <v>6140</v>
      </c>
      <c r="V222" s="39">
        <v>141000000</v>
      </c>
      <c r="W222" s="38" t="s">
        <v>3139</v>
      </c>
      <c r="X222" s="23">
        <v>0</v>
      </c>
      <c r="Y222" s="38" t="s">
        <v>6142</v>
      </c>
      <c r="Z222" s="21">
        <v>162.13110244999999</v>
      </c>
      <c r="AA222" s="38" t="s">
        <v>3139</v>
      </c>
      <c r="AB222" s="39">
        <v>0</v>
      </c>
      <c r="AC222" s="39">
        <v>1</v>
      </c>
      <c r="AD222" s="23" t="s">
        <v>3139</v>
      </c>
      <c r="AE222" s="38" t="s">
        <v>5815</v>
      </c>
    </row>
    <row r="223" spans="1:34">
      <c r="A223" t="str">
        <f t="shared" si="11"/>
        <v>1203</v>
      </c>
      <c r="B223" t="str">
        <f t="shared" si="9"/>
        <v>FL</v>
      </c>
      <c r="C223">
        <f t="shared" si="10"/>
        <v>88</v>
      </c>
      <c r="D223" s="38" t="s">
        <v>6552</v>
      </c>
      <c r="E223" s="23">
        <v>1</v>
      </c>
      <c r="F223" s="23">
        <v>120305</v>
      </c>
      <c r="G223" s="38" t="s">
        <v>9236</v>
      </c>
      <c r="H223" s="38" t="s">
        <v>3044</v>
      </c>
      <c r="I223" s="38" t="s">
        <v>5969</v>
      </c>
      <c r="J223" s="38" t="s">
        <v>11716</v>
      </c>
      <c r="K223" s="38"/>
      <c r="L223" s="38" t="s">
        <v>6049</v>
      </c>
      <c r="M223" s="109">
        <v>44496</v>
      </c>
      <c r="N223" s="39">
        <v>0</v>
      </c>
      <c r="O223" s="38">
        <v>1</v>
      </c>
      <c r="P223" s="38" t="s">
        <v>5814</v>
      </c>
      <c r="Q223" s="38">
        <v>2.4</v>
      </c>
      <c r="R223" s="39" t="s">
        <v>3139</v>
      </c>
      <c r="S223" s="38" t="s">
        <v>54</v>
      </c>
      <c r="T223" s="38">
        <v>91</v>
      </c>
      <c r="U223" s="38" t="s">
        <v>6049</v>
      </c>
      <c r="V223" s="39">
        <v>291644880</v>
      </c>
      <c r="W223" s="38">
        <v>2.4</v>
      </c>
      <c r="X223" s="23" t="s">
        <v>3139</v>
      </c>
      <c r="Y223" s="38" t="s">
        <v>6552</v>
      </c>
      <c r="Z223" s="21">
        <v>292.27960975000002</v>
      </c>
      <c r="AA223" s="38">
        <v>2.4</v>
      </c>
      <c r="AB223" s="39" t="s">
        <v>3139</v>
      </c>
      <c r="AC223" s="39">
        <v>0</v>
      </c>
      <c r="AD223" s="23" t="s">
        <v>3139</v>
      </c>
      <c r="AE223" s="38" t="s">
        <v>5815</v>
      </c>
    </row>
    <row r="224" spans="1:34">
      <c r="A224" t="str">
        <f t="shared" si="11"/>
        <v>1203</v>
      </c>
      <c r="B224" t="str">
        <f t="shared" si="9"/>
        <v>FL</v>
      </c>
      <c r="C224">
        <f t="shared" si="10"/>
        <v>86</v>
      </c>
      <c r="D224" s="38" t="s">
        <v>6552</v>
      </c>
      <c r="E224" s="23">
        <v>2</v>
      </c>
      <c r="F224" s="23">
        <v>120305</v>
      </c>
      <c r="G224" s="38" t="s">
        <v>9236</v>
      </c>
      <c r="H224" s="38" t="s">
        <v>3044</v>
      </c>
      <c r="I224" s="38" t="s">
        <v>5969</v>
      </c>
      <c r="J224" s="38" t="s">
        <v>11044</v>
      </c>
      <c r="K224" s="38"/>
      <c r="L224" s="38" t="s">
        <v>6080</v>
      </c>
      <c r="M224" s="109">
        <v>44494</v>
      </c>
      <c r="N224" s="39">
        <v>0</v>
      </c>
      <c r="O224" s="38">
        <v>1</v>
      </c>
      <c r="P224" s="38" t="s">
        <v>5814</v>
      </c>
      <c r="Q224" s="38">
        <v>2.5</v>
      </c>
      <c r="R224" s="39" t="s">
        <v>3139</v>
      </c>
      <c r="S224" s="38" t="s">
        <v>54</v>
      </c>
      <c r="T224" s="38">
        <v>91</v>
      </c>
      <c r="U224" s="38" t="s">
        <v>6080</v>
      </c>
      <c r="V224" s="39">
        <v>146909814</v>
      </c>
      <c r="W224" s="38">
        <v>2.5</v>
      </c>
      <c r="X224" s="23" t="s">
        <v>3139</v>
      </c>
      <c r="Y224" s="38" t="s">
        <v>6552</v>
      </c>
      <c r="Z224" s="21">
        <v>146.95012680000002</v>
      </c>
      <c r="AA224" s="38">
        <v>2.5</v>
      </c>
      <c r="AB224" s="39" t="s">
        <v>3139</v>
      </c>
      <c r="AC224" s="39">
        <v>0</v>
      </c>
      <c r="AD224" s="23" t="s">
        <v>3139</v>
      </c>
      <c r="AE224" s="38" t="s">
        <v>5815</v>
      </c>
    </row>
    <row r="225" spans="1:31">
      <c r="A225" t="str">
        <f t="shared" si="11"/>
        <v>1203</v>
      </c>
      <c r="B225" t="str">
        <f t="shared" si="9"/>
        <v>FL</v>
      </c>
      <c r="C225">
        <f t="shared" si="10"/>
        <v>42</v>
      </c>
      <c r="D225" s="38" t="s">
        <v>6552</v>
      </c>
      <c r="E225" s="23">
        <v>3</v>
      </c>
      <c r="F225" s="23">
        <v>120305</v>
      </c>
      <c r="G225" s="38" t="s">
        <v>866</v>
      </c>
      <c r="H225" s="38" t="s">
        <v>3040</v>
      </c>
      <c r="I225" s="38" t="s">
        <v>5969</v>
      </c>
      <c r="J225" s="38" t="s">
        <v>11045</v>
      </c>
      <c r="K225" s="38"/>
      <c r="L225" s="38" t="s">
        <v>6148</v>
      </c>
      <c r="M225" s="109">
        <v>44450</v>
      </c>
      <c r="N225" s="39">
        <v>0</v>
      </c>
      <c r="O225" s="38">
        <v>1</v>
      </c>
      <c r="P225" s="38" t="s">
        <v>5814</v>
      </c>
      <c r="Q225" s="38">
        <v>1.86</v>
      </c>
      <c r="R225" s="39" t="s">
        <v>3139</v>
      </c>
      <c r="S225" s="38" t="s">
        <v>54</v>
      </c>
      <c r="T225" s="38">
        <v>90</v>
      </c>
      <c r="U225" s="38" t="s">
        <v>6148</v>
      </c>
      <c r="V225" s="39">
        <v>607010867</v>
      </c>
      <c r="W225" s="38">
        <v>1.86</v>
      </c>
      <c r="X225" s="23" t="s">
        <v>3139</v>
      </c>
      <c r="Y225" s="38" t="s">
        <v>6552</v>
      </c>
      <c r="Z225" s="21">
        <v>608.56656311999996</v>
      </c>
      <c r="AA225" s="38">
        <v>1.86</v>
      </c>
      <c r="AB225" s="39" t="s">
        <v>3139</v>
      </c>
      <c r="AC225" s="39">
        <v>0</v>
      </c>
      <c r="AD225" s="23" t="s">
        <v>3139</v>
      </c>
      <c r="AE225" s="38" t="s">
        <v>5815</v>
      </c>
    </row>
    <row r="226" spans="1:31">
      <c r="A226" t="str">
        <f t="shared" si="11"/>
        <v>1203</v>
      </c>
      <c r="B226" t="str">
        <f t="shared" si="9"/>
        <v>FL</v>
      </c>
      <c r="C226">
        <f t="shared" si="10"/>
        <v>88</v>
      </c>
      <c r="D226" s="38" t="s">
        <v>6552</v>
      </c>
      <c r="E226" s="23">
        <v>4</v>
      </c>
      <c r="F226" s="23">
        <v>120305</v>
      </c>
      <c r="G226" s="38" t="s">
        <v>3197</v>
      </c>
      <c r="H226" s="38" t="s">
        <v>6144</v>
      </c>
      <c r="I226" s="38" t="s">
        <v>5969</v>
      </c>
      <c r="J226" s="38" t="s">
        <v>11717</v>
      </c>
      <c r="K226" s="38"/>
      <c r="L226" s="38" t="s">
        <v>6080</v>
      </c>
      <c r="M226" s="109">
        <v>44496</v>
      </c>
      <c r="N226" s="39">
        <v>0</v>
      </c>
      <c r="O226" s="38">
        <v>1</v>
      </c>
      <c r="P226" s="38" t="s">
        <v>5814</v>
      </c>
      <c r="Q226" s="38">
        <v>2.4500000000000002</v>
      </c>
      <c r="R226" s="39" t="s">
        <v>3139</v>
      </c>
      <c r="S226" s="38" t="s">
        <v>54</v>
      </c>
      <c r="T226" s="38">
        <v>92</v>
      </c>
      <c r="U226" s="38" t="s">
        <v>6080</v>
      </c>
      <c r="V226" s="39">
        <v>897576410</v>
      </c>
      <c r="W226" s="38">
        <v>2.4500000000000002</v>
      </c>
      <c r="X226" s="23" t="s">
        <v>3139</v>
      </c>
      <c r="Y226" s="38" t="s">
        <v>6552</v>
      </c>
      <c r="Z226" s="21">
        <v>897.81660799999997</v>
      </c>
      <c r="AA226" s="38">
        <v>2.4500000000000002</v>
      </c>
      <c r="AB226" s="39" t="s">
        <v>3139</v>
      </c>
      <c r="AC226" s="39">
        <v>0</v>
      </c>
      <c r="AD226" s="23" t="s">
        <v>3139</v>
      </c>
      <c r="AE226" s="38" t="s">
        <v>5815</v>
      </c>
    </row>
    <row r="227" spans="1:31">
      <c r="A227" t="str">
        <f t="shared" si="11"/>
        <v>1203</v>
      </c>
      <c r="B227" t="str">
        <f t="shared" si="9"/>
        <v>FL</v>
      </c>
      <c r="C227">
        <f t="shared" si="10"/>
        <v>11</v>
      </c>
      <c r="D227" s="38" t="s">
        <v>6552</v>
      </c>
      <c r="E227" s="23">
        <v>5</v>
      </c>
      <c r="F227" s="23">
        <v>120305</v>
      </c>
      <c r="G227" s="38" t="s">
        <v>3197</v>
      </c>
      <c r="H227" s="38" t="s">
        <v>6144</v>
      </c>
      <c r="I227" s="38" t="s">
        <v>5969</v>
      </c>
      <c r="J227" s="38" t="s">
        <v>9238</v>
      </c>
      <c r="K227" s="38"/>
      <c r="L227" s="38" t="s">
        <v>6091</v>
      </c>
      <c r="M227" s="109">
        <v>44419</v>
      </c>
      <c r="N227" s="39">
        <v>0</v>
      </c>
      <c r="O227" s="38">
        <v>1</v>
      </c>
      <c r="P227" s="38" t="s">
        <v>5814</v>
      </c>
      <c r="Q227" s="38">
        <v>2.35</v>
      </c>
      <c r="R227" s="39" t="s">
        <v>3139</v>
      </c>
      <c r="S227" s="38" t="s">
        <v>54</v>
      </c>
      <c r="T227" s="38">
        <v>90</v>
      </c>
      <c r="U227" s="38" t="s">
        <v>6091</v>
      </c>
      <c r="V227" s="39">
        <v>421947728</v>
      </c>
      <c r="W227" s="38">
        <v>2.35</v>
      </c>
      <c r="X227" s="23" t="s">
        <v>3139</v>
      </c>
      <c r="Y227" s="38" t="s">
        <v>6552</v>
      </c>
      <c r="Z227" s="21">
        <v>424.15873800000003</v>
      </c>
      <c r="AA227" s="38">
        <v>2.35</v>
      </c>
      <c r="AB227" s="39" t="s">
        <v>3139</v>
      </c>
      <c r="AC227" s="39">
        <v>0</v>
      </c>
      <c r="AD227" s="23" t="s">
        <v>3139</v>
      </c>
      <c r="AE227" s="38" t="s">
        <v>5815</v>
      </c>
    </row>
    <row r="228" spans="1:31">
      <c r="A228" t="str">
        <f t="shared" si="11"/>
        <v>1203</v>
      </c>
      <c r="B228" t="str">
        <f t="shared" si="9"/>
        <v>FL</v>
      </c>
      <c r="C228">
        <f t="shared" si="10"/>
        <v>15</v>
      </c>
      <c r="D228" s="38" t="s">
        <v>6552</v>
      </c>
      <c r="E228" s="23">
        <v>6</v>
      </c>
      <c r="F228" s="23">
        <v>120305</v>
      </c>
      <c r="G228" s="38" t="s">
        <v>3197</v>
      </c>
      <c r="H228" s="38" t="s">
        <v>6144</v>
      </c>
      <c r="I228" s="38" t="s">
        <v>5969</v>
      </c>
      <c r="J228" s="38" t="s">
        <v>9239</v>
      </c>
      <c r="K228" s="38"/>
      <c r="L228" s="38" t="s">
        <v>5973</v>
      </c>
      <c r="M228" s="109">
        <v>44423</v>
      </c>
      <c r="N228" s="39">
        <v>0</v>
      </c>
      <c r="O228" s="38">
        <v>1</v>
      </c>
      <c r="P228" s="38" t="s">
        <v>5814</v>
      </c>
      <c r="Q228" s="38">
        <v>2.35</v>
      </c>
      <c r="R228" s="39" t="s">
        <v>3139</v>
      </c>
      <c r="S228" s="38" t="s">
        <v>54</v>
      </c>
      <c r="T228" s="38">
        <v>90</v>
      </c>
      <c r="U228" s="38" t="s">
        <v>5973</v>
      </c>
      <c r="V228" s="39">
        <v>125753087</v>
      </c>
      <c r="W228" s="38">
        <v>2.35</v>
      </c>
      <c r="X228" s="23" t="s">
        <v>3139</v>
      </c>
      <c r="Y228" s="38" t="s">
        <v>6552</v>
      </c>
      <c r="Z228" s="21">
        <v>126.354952</v>
      </c>
      <c r="AA228" s="38">
        <v>2.35</v>
      </c>
      <c r="AB228" s="39" t="s">
        <v>3139</v>
      </c>
      <c r="AC228" s="39">
        <v>0</v>
      </c>
      <c r="AD228" s="23" t="s">
        <v>3139</v>
      </c>
      <c r="AE228" s="38" t="s">
        <v>5815</v>
      </c>
    </row>
    <row r="229" spans="1:31">
      <c r="A229" t="str">
        <f t="shared" si="11"/>
        <v>1203</v>
      </c>
      <c r="B229" t="str">
        <f t="shared" si="9"/>
        <v>FL</v>
      </c>
      <c r="C229">
        <f t="shared" si="10"/>
        <v>37</v>
      </c>
      <c r="D229" s="38" t="s">
        <v>6552</v>
      </c>
      <c r="E229" s="23">
        <v>7</v>
      </c>
      <c r="F229" s="23">
        <v>120305</v>
      </c>
      <c r="G229" s="38" t="s">
        <v>3197</v>
      </c>
      <c r="H229" s="38" t="s">
        <v>6144</v>
      </c>
      <c r="I229" s="38" t="s">
        <v>5969</v>
      </c>
      <c r="J229" s="38" t="s">
        <v>11046</v>
      </c>
      <c r="K229" s="38"/>
      <c r="L229" s="38" t="s">
        <v>6066</v>
      </c>
      <c r="M229" s="109">
        <v>44445</v>
      </c>
      <c r="N229" s="39">
        <v>0</v>
      </c>
      <c r="O229" s="38">
        <v>1</v>
      </c>
      <c r="P229" s="38" t="s">
        <v>5814</v>
      </c>
      <c r="Q229" s="38">
        <v>2.35</v>
      </c>
      <c r="R229" s="39" t="s">
        <v>3139</v>
      </c>
      <c r="S229" s="38" t="s">
        <v>54</v>
      </c>
      <c r="T229" s="38">
        <v>90</v>
      </c>
      <c r="U229" s="38" t="s">
        <v>6066</v>
      </c>
      <c r="V229" s="39">
        <v>126140850</v>
      </c>
      <c r="W229" s="38">
        <v>2.35</v>
      </c>
      <c r="X229" s="23" t="s">
        <v>3139</v>
      </c>
      <c r="Y229" s="38" t="s">
        <v>6552</v>
      </c>
      <c r="Z229" s="21">
        <v>126.60562299999999</v>
      </c>
      <c r="AA229" s="38">
        <v>2.35</v>
      </c>
      <c r="AB229" s="39" t="s">
        <v>3139</v>
      </c>
      <c r="AC229" s="39">
        <v>0</v>
      </c>
      <c r="AD229" s="23" t="s">
        <v>3139</v>
      </c>
      <c r="AE229" s="38" t="s">
        <v>5815</v>
      </c>
    </row>
    <row r="230" spans="1:31">
      <c r="A230" t="str">
        <f t="shared" si="11"/>
        <v>1203</v>
      </c>
      <c r="B230" t="str">
        <f t="shared" si="9"/>
        <v>FL</v>
      </c>
      <c r="C230">
        <f t="shared" si="10"/>
        <v>31</v>
      </c>
      <c r="D230" s="38" t="s">
        <v>6552</v>
      </c>
      <c r="E230" s="23">
        <v>8</v>
      </c>
      <c r="F230" s="23">
        <v>120315</v>
      </c>
      <c r="G230" s="38" t="s">
        <v>3225</v>
      </c>
      <c r="H230" s="38" t="s">
        <v>6149</v>
      </c>
      <c r="I230" s="38" t="s">
        <v>6006</v>
      </c>
      <c r="J230" s="38" t="s">
        <v>11047</v>
      </c>
      <c r="K230" s="38"/>
      <c r="L230" s="38" t="s">
        <v>6151</v>
      </c>
      <c r="M230" s="109">
        <v>44439</v>
      </c>
      <c r="N230" s="39">
        <v>0</v>
      </c>
      <c r="O230" s="38">
        <v>1</v>
      </c>
      <c r="P230" s="38"/>
      <c r="Q230" s="38" t="s">
        <v>3139</v>
      </c>
      <c r="R230" s="43">
        <v>2490.1</v>
      </c>
      <c r="S230" s="38"/>
      <c r="T230" s="38" t="s">
        <v>3139</v>
      </c>
      <c r="U230" s="38" t="s">
        <v>6151</v>
      </c>
      <c r="V230" s="39">
        <v>18766163.23</v>
      </c>
      <c r="W230" s="38" t="s">
        <v>3139</v>
      </c>
      <c r="X230" s="38">
        <v>0</v>
      </c>
      <c r="Y230" s="38" t="s">
        <v>6552</v>
      </c>
      <c r="Z230" s="21">
        <v>18.76616323</v>
      </c>
      <c r="AA230" s="38" t="s">
        <v>3139</v>
      </c>
      <c r="AB230" s="39">
        <v>2490.1</v>
      </c>
      <c r="AC230" s="39">
        <v>23768.49</v>
      </c>
      <c r="AD230" s="23" t="s">
        <v>3139</v>
      </c>
      <c r="AE230" s="38" t="s">
        <v>5818</v>
      </c>
    </row>
    <row r="231" spans="1:31">
      <c r="A231" t="str">
        <f t="shared" si="11"/>
        <v>1203</v>
      </c>
      <c r="B231" t="str">
        <f t="shared" si="9"/>
        <v>FL</v>
      </c>
      <c r="C231">
        <f t="shared" si="10"/>
        <v>31</v>
      </c>
      <c r="D231" s="38" t="s">
        <v>6552</v>
      </c>
      <c r="E231" s="23">
        <v>9</v>
      </c>
      <c r="F231" s="23">
        <v>120315</v>
      </c>
      <c r="G231" s="38" t="s">
        <v>3224</v>
      </c>
      <c r="H231" s="38" t="s">
        <v>9240</v>
      </c>
      <c r="I231" s="38" t="s">
        <v>6006</v>
      </c>
      <c r="J231" s="38" t="s">
        <v>9241</v>
      </c>
      <c r="K231" s="38"/>
      <c r="L231" s="38" t="s">
        <v>6150</v>
      </c>
      <c r="M231" s="109">
        <v>44439</v>
      </c>
      <c r="N231" s="39">
        <v>0</v>
      </c>
      <c r="O231" s="38">
        <v>1</v>
      </c>
      <c r="P231" s="38"/>
      <c r="Q231" s="38" t="s">
        <v>3139</v>
      </c>
      <c r="R231" s="43">
        <v>17551.23</v>
      </c>
      <c r="S231" s="38"/>
      <c r="T231" s="38" t="s">
        <v>3139</v>
      </c>
      <c r="U231" s="38" t="s">
        <v>6150</v>
      </c>
      <c r="V231" s="39">
        <v>2139251.79</v>
      </c>
      <c r="W231" s="38" t="s">
        <v>3139</v>
      </c>
      <c r="X231" s="38">
        <v>0</v>
      </c>
      <c r="Y231" s="38" t="s">
        <v>6552</v>
      </c>
      <c r="Z231" s="21">
        <v>2.1392517899999999</v>
      </c>
      <c r="AA231" s="38" t="s">
        <v>3139</v>
      </c>
      <c r="AB231" s="39">
        <v>17551.23</v>
      </c>
      <c r="AC231" s="39">
        <v>2684.01</v>
      </c>
      <c r="AD231" s="23" t="s">
        <v>3139</v>
      </c>
      <c r="AE231" s="38" t="s">
        <v>5818</v>
      </c>
    </row>
    <row r="232" spans="1:31">
      <c r="A232" t="str">
        <f t="shared" si="11"/>
        <v>1203</v>
      </c>
      <c r="B232" t="str">
        <f t="shared" si="9"/>
        <v>FL</v>
      </c>
      <c r="C232">
        <f t="shared" si="10"/>
        <v>76</v>
      </c>
      <c r="D232" s="38" t="s">
        <v>6552</v>
      </c>
      <c r="E232" s="23">
        <v>1</v>
      </c>
      <c r="F232" s="23">
        <v>120305</v>
      </c>
      <c r="G232" s="38" t="s">
        <v>870</v>
      </c>
      <c r="H232" s="38" t="s">
        <v>3044</v>
      </c>
      <c r="I232" s="38" t="s">
        <v>5969</v>
      </c>
      <c r="J232" s="38" t="s">
        <v>6152</v>
      </c>
      <c r="K232" s="38"/>
      <c r="L232" s="38" t="s">
        <v>6154</v>
      </c>
      <c r="M232" s="109">
        <v>44484</v>
      </c>
      <c r="N232" s="39">
        <v>1230000000</v>
      </c>
      <c r="O232" s="38">
        <v>1</v>
      </c>
      <c r="P232" s="38" t="s">
        <v>5828</v>
      </c>
      <c r="Q232" s="38">
        <v>6.1</v>
      </c>
      <c r="R232" s="43" t="s">
        <v>3139</v>
      </c>
      <c r="S232" s="38" t="s">
        <v>54</v>
      </c>
      <c r="T232" s="38">
        <v>92</v>
      </c>
      <c r="U232" s="38" t="s">
        <v>6154</v>
      </c>
      <c r="V232" s="39">
        <v>1230000000</v>
      </c>
      <c r="W232" s="38">
        <v>6.1</v>
      </c>
      <c r="X232" s="38" t="s">
        <v>3139</v>
      </c>
      <c r="Y232" s="38" t="s">
        <v>6552</v>
      </c>
      <c r="Z232" s="21">
        <v>1387.3245649999999</v>
      </c>
      <c r="AA232" s="38">
        <v>0</v>
      </c>
      <c r="AB232" s="39" t="s">
        <v>3139</v>
      </c>
      <c r="AC232" s="39">
        <v>0</v>
      </c>
      <c r="AD232" s="23" t="s">
        <v>3139</v>
      </c>
      <c r="AE232" s="38" t="s">
        <v>5815</v>
      </c>
    </row>
    <row r="233" spans="1:31">
      <c r="A233" t="str">
        <f t="shared" si="11"/>
        <v>1228</v>
      </c>
      <c r="B233" t="str">
        <f t="shared" si="9"/>
        <v>CA</v>
      </c>
      <c r="C233">
        <f t="shared" si="10"/>
        <v>75</v>
      </c>
      <c r="D233" s="38" t="s">
        <v>6552</v>
      </c>
      <c r="E233" s="23">
        <v>2</v>
      </c>
      <c r="F233" s="23">
        <v>122895</v>
      </c>
      <c r="G233" s="38" t="s">
        <v>107</v>
      </c>
      <c r="H233" s="38" t="s">
        <v>3226</v>
      </c>
      <c r="I233" s="38" t="s">
        <v>5969</v>
      </c>
      <c r="J233" s="38" t="s">
        <v>6156</v>
      </c>
      <c r="K233" s="38"/>
      <c r="L233" s="38" t="s">
        <v>6074</v>
      </c>
      <c r="M233" s="109">
        <v>44483</v>
      </c>
      <c r="N233" s="39">
        <v>120000000</v>
      </c>
      <c r="O233" s="38">
        <v>1</v>
      </c>
      <c r="P233" s="38" t="s">
        <v>5828</v>
      </c>
      <c r="Q233" s="38">
        <v>6</v>
      </c>
      <c r="R233" s="43" t="s">
        <v>3139</v>
      </c>
      <c r="S233" s="38" t="s">
        <v>54</v>
      </c>
      <c r="T233" s="38">
        <v>91</v>
      </c>
      <c r="U233" s="38" t="s">
        <v>6074</v>
      </c>
      <c r="V233" s="39">
        <v>120000000</v>
      </c>
      <c r="W233" s="38">
        <v>6</v>
      </c>
      <c r="X233" s="38" t="s">
        <v>3139</v>
      </c>
      <c r="Y233" s="38" t="s">
        <v>6552</v>
      </c>
      <c r="Z233" s="21">
        <v>130.524969</v>
      </c>
      <c r="AA233" s="38">
        <v>0</v>
      </c>
      <c r="AB233" s="39" t="s">
        <v>3139</v>
      </c>
      <c r="AC233" s="39">
        <v>0</v>
      </c>
      <c r="AD233" s="38" t="s">
        <v>3139</v>
      </c>
      <c r="AE233" s="38" t="s">
        <v>5815</v>
      </c>
    </row>
    <row r="234" spans="1:31">
      <c r="A234" t="str">
        <f t="shared" si="11"/>
        <v>1228</v>
      </c>
      <c r="B234" t="str">
        <f t="shared" si="9"/>
        <v>CA</v>
      </c>
      <c r="C234">
        <f t="shared" si="10"/>
        <v>34</v>
      </c>
      <c r="D234" s="38" t="s">
        <v>6552</v>
      </c>
      <c r="E234" s="23">
        <v>3</v>
      </c>
      <c r="F234" s="23">
        <v>122895</v>
      </c>
      <c r="G234" s="38" t="s">
        <v>107</v>
      </c>
      <c r="H234" s="38" t="s">
        <v>3226</v>
      </c>
      <c r="I234" s="38" t="s">
        <v>5969</v>
      </c>
      <c r="J234" s="38" t="s">
        <v>6158</v>
      </c>
      <c r="K234" s="38"/>
      <c r="L234" s="38" t="s">
        <v>6097</v>
      </c>
      <c r="M234" s="109">
        <v>44442</v>
      </c>
      <c r="N234" s="39">
        <v>250000000</v>
      </c>
      <c r="O234" s="38">
        <v>1</v>
      </c>
      <c r="P234" s="38" t="s">
        <v>5828</v>
      </c>
      <c r="Q234" s="38">
        <v>4.0999999999999996</v>
      </c>
      <c r="R234" s="43" t="s">
        <v>3139</v>
      </c>
      <c r="S234" s="38" t="s">
        <v>54</v>
      </c>
      <c r="T234" s="38">
        <v>91</v>
      </c>
      <c r="U234" s="38" t="s">
        <v>6097</v>
      </c>
      <c r="V234" s="39">
        <v>250000000</v>
      </c>
      <c r="W234" s="38">
        <v>4.0999999999999996</v>
      </c>
      <c r="X234" s="38" t="s">
        <v>3139</v>
      </c>
      <c r="Y234" s="38" t="s">
        <v>6552</v>
      </c>
      <c r="Z234" s="21">
        <v>257.52900199999999</v>
      </c>
      <c r="AA234" s="38">
        <v>0</v>
      </c>
      <c r="AB234" s="39" t="s">
        <v>3139</v>
      </c>
      <c r="AC234" s="39">
        <v>0</v>
      </c>
      <c r="AD234" s="23" t="s">
        <v>3139</v>
      </c>
      <c r="AE234" s="38" t="s">
        <v>5815</v>
      </c>
    </row>
    <row r="235" spans="1:31">
      <c r="A235" t="str">
        <f t="shared" si="11"/>
        <v>1203</v>
      </c>
      <c r="B235" t="str">
        <f t="shared" si="9"/>
        <v>FL</v>
      </c>
      <c r="C235">
        <f t="shared" si="10"/>
        <v>88</v>
      </c>
      <c r="D235" s="38" t="s">
        <v>6552</v>
      </c>
      <c r="E235" s="23">
        <v>4</v>
      </c>
      <c r="F235" s="23">
        <v>120305</v>
      </c>
      <c r="G235" s="38" t="s">
        <v>86</v>
      </c>
      <c r="H235" s="38" t="s">
        <v>3226</v>
      </c>
      <c r="I235" s="38" t="s">
        <v>5969</v>
      </c>
      <c r="J235" s="38" t="s">
        <v>6160</v>
      </c>
      <c r="K235" s="38"/>
      <c r="L235" s="38" t="s">
        <v>6080</v>
      </c>
      <c r="M235" s="109">
        <v>44496</v>
      </c>
      <c r="N235" s="39">
        <v>300000000</v>
      </c>
      <c r="O235" s="38">
        <v>1</v>
      </c>
      <c r="P235" s="38" t="s">
        <v>5828</v>
      </c>
      <c r="Q235" s="38">
        <v>4.5</v>
      </c>
      <c r="R235" s="43" t="s">
        <v>3139</v>
      </c>
      <c r="S235" s="38" t="s">
        <v>54</v>
      </c>
      <c r="T235" s="38">
        <v>90</v>
      </c>
      <c r="U235" s="38" t="s">
        <v>6080</v>
      </c>
      <c r="V235" s="39">
        <v>300000000</v>
      </c>
      <c r="W235" s="38">
        <v>4.5</v>
      </c>
      <c r="X235" s="38" t="s">
        <v>3139</v>
      </c>
      <c r="Y235" s="38" t="s">
        <v>6552</v>
      </c>
      <c r="Z235" s="21">
        <v>311.45114999999998</v>
      </c>
      <c r="AA235" s="38">
        <v>0</v>
      </c>
      <c r="AB235" s="39" t="s">
        <v>3139</v>
      </c>
      <c r="AC235" s="39">
        <v>0</v>
      </c>
      <c r="AD235" s="23" t="s">
        <v>3139</v>
      </c>
      <c r="AE235" s="38" t="s">
        <v>5815</v>
      </c>
    </row>
    <row r="236" spans="1:31">
      <c r="A236" t="str">
        <f t="shared" si="11"/>
        <v>1203</v>
      </c>
      <c r="B236" t="str">
        <f t="shared" si="9"/>
        <v>FL</v>
      </c>
      <c r="C236">
        <f t="shared" si="10"/>
        <v>44</v>
      </c>
      <c r="D236" s="38" t="s">
        <v>6552</v>
      </c>
      <c r="E236" s="23">
        <v>5</v>
      </c>
      <c r="F236" s="23">
        <v>120305</v>
      </c>
      <c r="G236" s="38" t="s">
        <v>86</v>
      </c>
      <c r="H236" s="38" t="s">
        <v>3226</v>
      </c>
      <c r="I236" s="38" t="s">
        <v>5969</v>
      </c>
      <c r="J236" s="38" t="s">
        <v>6162</v>
      </c>
      <c r="K236" s="38"/>
      <c r="L236" s="38" t="s">
        <v>6148</v>
      </c>
      <c r="M236" s="109">
        <v>44452</v>
      </c>
      <c r="N236" s="39">
        <v>400000000</v>
      </c>
      <c r="O236" s="38">
        <v>1</v>
      </c>
      <c r="P236" s="38" t="s">
        <v>5828</v>
      </c>
      <c r="Q236" s="23">
        <v>5.15</v>
      </c>
      <c r="R236" s="43" t="s">
        <v>3139</v>
      </c>
      <c r="S236" s="38" t="s">
        <v>54</v>
      </c>
      <c r="T236" s="38">
        <v>90</v>
      </c>
      <c r="U236" s="38" t="s">
        <v>6148</v>
      </c>
      <c r="V236" s="39">
        <v>400000000</v>
      </c>
      <c r="W236" s="38">
        <v>5.15</v>
      </c>
      <c r="X236" s="38" t="s">
        <v>3139</v>
      </c>
      <c r="Y236" s="38" t="s">
        <v>6552</v>
      </c>
      <c r="Z236" s="21">
        <v>448.91012000000001</v>
      </c>
      <c r="AA236" s="38">
        <v>0</v>
      </c>
      <c r="AB236" s="39" t="s">
        <v>3139</v>
      </c>
      <c r="AC236" s="39">
        <v>0</v>
      </c>
      <c r="AD236" s="23" t="s">
        <v>3139</v>
      </c>
      <c r="AE236" s="38" t="s">
        <v>5815</v>
      </c>
    </row>
    <row r="237" spans="1:31">
      <c r="A237" t="str">
        <f t="shared" si="11"/>
        <v>1203</v>
      </c>
      <c r="B237" t="str">
        <f t="shared" si="9"/>
        <v>FL</v>
      </c>
      <c r="C237">
        <f t="shared" si="10"/>
        <v>11</v>
      </c>
      <c r="D237" s="38" t="s">
        <v>6552</v>
      </c>
      <c r="E237" s="23">
        <v>6</v>
      </c>
      <c r="F237" s="23">
        <v>120305</v>
      </c>
      <c r="G237" s="38" t="s">
        <v>86</v>
      </c>
      <c r="H237" s="38" t="s">
        <v>3226</v>
      </c>
      <c r="I237" s="38" t="s">
        <v>5969</v>
      </c>
      <c r="J237" s="38" t="s">
        <v>6163</v>
      </c>
      <c r="K237" s="38"/>
      <c r="L237" s="38" t="s">
        <v>6091</v>
      </c>
      <c r="M237" s="109">
        <v>44419</v>
      </c>
      <c r="N237" s="39">
        <v>300000000</v>
      </c>
      <c r="O237" s="38">
        <v>1</v>
      </c>
      <c r="P237" s="38" t="s">
        <v>5828</v>
      </c>
      <c r="Q237" s="23">
        <v>4.8499999999999996</v>
      </c>
      <c r="R237" s="43" t="s">
        <v>3139</v>
      </c>
      <c r="S237" s="38" t="s">
        <v>54</v>
      </c>
      <c r="T237" s="38">
        <v>95</v>
      </c>
      <c r="U237" s="38" t="s">
        <v>6091</v>
      </c>
      <c r="V237" s="39">
        <v>300000000</v>
      </c>
      <c r="W237" s="38">
        <v>4.8499999999999996</v>
      </c>
      <c r="X237" s="38" t="s">
        <v>3139</v>
      </c>
      <c r="Y237" s="38" t="s">
        <v>6552</v>
      </c>
      <c r="Z237" s="21">
        <v>313.99270300000001</v>
      </c>
      <c r="AA237" s="38">
        <v>0</v>
      </c>
      <c r="AB237" s="39" t="s">
        <v>3139</v>
      </c>
      <c r="AC237" s="39">
        <v>0</v>
      </c>
      <c r="AD237" s="23" t="s">
        <v>3139</v>
      </c>
      <c r="AE237" s="38" t="s">
        <v>5815</v>
      </c>
    </row>
    <row r="238" spans="1:31">
      <c r="A238" t="str">
        <f t="shared" si="11"/>
        <v>1203</v>
      </c>
      <c r="B238" t="str">
        <f t="shared" si="9"/>
        <v>FL</v>
      </c>
      <c r="C238">
        <f t="shared" si="10"/>
        <v>54</v>
      </c>
      <c r="D238" s="38" t="s">
        <v>6552</v>
      </c>
      <c r="E238" s="23">
        <v>7</v>
      </c>
      <c r="F238" s="23">
        <v>120305</v>
      </c>
      <c r="G238" s="38" t="s">
        <v>86</v>
      </c>
      <c r="H238" s="38" t="s">
        <v>3226</v>
      </c>
      <c r="I238" s="38" t="s">
        <v>5969</v>
      </c>
      <c r="J238" s="38" t="s">
        <v>6165</v>
      </c>
      <c r="K238" s="38"/>
      <c r="L238" s="38" t="s">
        <v>6098</v>
      </c>
      <c r="M238" s="109">
        <v>44462</v>
      </c>
      <c r="N238" s="39">
        <v>150000000</v>
      </c>
      <c r="O238" s="38">
        <v>1</v>
      </c>
      <c r="P238" s="38" t="s">
        <v>5828</v>
      </c>
      <c r="Q238" s="23">
        <v>2.8</v>
      </c>
      <c r="R238" s="43" t="s">
        <v>3139</v>
      </c>
      <c r="S238" s="38" t="s">
        <v>54</v>
      </c>
      <c r="T238" s="38">
        <v>90</v>
      </c>
      <c r="U238" s="38" t="s">
        <v>6098</v>
      </c>
      <c r="V238" s="39">
        <v>150000000</v>
      </c>
      <c r="W238" s="38">
        <v>2.8</v>
      </c>
      <c r="X238" s="38" t="s">
        <v>3139</v>
      </c>
      <c r="Y238" s="38" t="s">
        <v>6552</v>
      </c>
      <c r="Z238" s="21">
        <v>152.42877799999999</v>
      </c>
      <c r="AA238" s="38">
        <v>0</v>
      </c>
      <c r="AB238" s="39" t="s">
        <v>3139</v>
      </c>
      <c r="AC238" s="39">
        <v>0</v>
      </c>
      <c r="AD238" s="23" t="s">
        <v>3139</v>
      </c>
      <c r="AE238" s="38" t="s">
        <v>5815</v>
      </c>
    </row>
    <row r="239" spans="1:31">
      <c r="A239" t="str">
        <f t="shared" si="11"/>
        <v>1203</v>
      </c>
      <c r="B239" t="str">
        <f t="shared" si="9"/>
        <v>FL</v>
      </c>
      <c r="C239">
        <f t="shared" si="10"/>
        <v>47</v>
      </c>
      <c r="D239" s="38" t="s">
        <v>6552</v>
      </c>
      <c r="E239" s="23">
        <v>8</v>
      </c>
      <c r="F239" s="23">
        <v>120305</v>
      </c>
      <c r="G239" s="38" t="s">
        <v>53</v>
      </c>
      <c r="H239" s="38" t="s">
        <v>3047</v>
      </c>
      <c r="I239" s="38" t="s">
        <v>5969</v>
      </c>
      <c r="J239" s="38" t="s">
        <v>6167</v>
      </c>
      <c r="K239" s="38"/>
      <c r="L239" s="38" t="s">
        <v>6169</v>
      </c>
      <c r="M239" s="109">
        <v>44455</v>
      </c>
      <c r="N239" s="39">
        <v>500000000</v>
      </c>
      <c r="O239" s="38">
        <v>1</v>
      </c>
      <c r="P239" s="38" t="s">
        <v>5828</v>
      </c>
      <c r="Q239" s="23">
        <v>5.5</v>
      </c>
      <c r="R239" s="43" t="s">
        <v>3139</v>
      </c>
      <c r="S239" s="38" t="s">
        <v>54</v>
      </c>
      <c r="T239" s="38">
        <v>90</v>
      </c>
      <c r="U239" s="38" t="s">
        <v>6169</v>
      </c>
      <c r="V239" s="39">
        <v>500000000</v>
      </c>
      <c r="W239" s="38">
        <v>5.5</v>
      </c>
      <c r="X239" s="38" t="s">
        <v>3139</v>
      </c>
      <c r="Y239" s="38" t="s">
        <v>6552</v>
      </c>
      <c r="Z239" s="21">
        <v>562.17740100000003</v>
      </c>
      <c r="AA239" s="38">
        <v>0</v>
      </c>
      <c r="AB239" s="39" t="s">
        <v>3139</v>
      </c>
      <c r="AC239" s="39">
        <v>0</v>
      </c>
      <c r="AD239" s="23" t="s">
        <v>3139</v>
      </c>
      <c r="AE239" s="38" t="s">
        <v>5815</v>
      </c>
    </row>
    <row r="240" spans="1:31">
      <c r="A240" t="str">
        <f t="shared" si="11"/>
        <v>1203</v>
      </c>
      <c r="B240" t="str">
        <f t="shared" si="9"/>
        <v>FL</v>
      </c>
      <c r="C240">
        <f t="shared" si="10"/>
        <v>87</v>
      </c>
      <c r="D240" s="38" t="s">
        <v>6552</v>
      </c>
      <c r="E240" s="23">
        <v>9</v>
      </c>
      <c r="F240" s="23">
        <v>120305</v>
      </c>
      <c r="G240" s="38" t="s">
        <v>79</v>
      </c>
      <c r="H240" s="38" t="s">
        <v>3199</v>
      </c>
      <c r="I240" s="38" t="s">
        <v>5969</v>
      </c>
      <c r="J240" s="38" t="s">
        <v>6170</v>
      </c>
      <c r="K240" s="38"/>
      <c r="L240" s="38" t="s">
        <v>5981</v>
      </c>
      <c r="M240" s="109">
        <v>44495</v>
      </c>
      <c r="N240" s="39">
        <v>1000000000</v>
      </c>
      <c r="O240" s="38">
        <v>1</v>
      </c>
      <c r="P240" s="38" t="s">
        <v>5828</v>
      </c>
      <c r="Q240" s="23">
        <v>5.4</v>
      </c>
      <c r="R240" s="43" t="s">
        <v>3139</v>
      </c>
      <c r="S240" s="38" t="s">
        <v>54</v>
      </c>
      <c r="T240" s="38">
        <v>90</v>
      </c>
      <c r="U240" s="38" t="s">
        <v>5981</v>
      </c>
      <c r="V240" s="39">
        <v>1000000000</v>
      </c>
      <c r="W240" s="38">
        <v>5.4</v>
      </c>
      <c r="X240" s="38" t="s">
        <v>3139</v>
      </c>
      <c r="Y240" s="38" t="s">
        <v>6552</v>
      </c>
      <c r="Z240" s="21">
        <v>1071.3644609999999</v>
      </c>
      <c r="AA240" s="38">
        <v>0</v>
      </c>
      <c r="AB240" s="39" t="s">
        <v>3139</v>
      </c>
      <c r="AC240" s="39">
        <v>0</v>
      </c>
      <c r="AD240" s="23" t="s">
        <v>3139</v>
      </c>
      <c r="AE240" s="38" t="s">
        <v>5815</v>
      </c>
    </row>
    <row r="241" spans="1:34">
      <c r="A241" t="str">
        <f t="shared" si="11"/>
        <v>1203</v>
      </c>
      <c r="B241" t="str">
        <f t="shared" si="9"/>
        <v>FL</v>
      </c>
      <c r="C241">
        <f t="shared" si="10"/>
        <v>10</v>
      </c>
      <c r="D241" s="38" t="s">
        <v>6552</v>
      </c>
      <c r="E241" s="23">
        <v>10</v>
      </c>
      <c r="F241" s="23">
        <v>120305</v>
      </c>
      <c r="G241" s="38" t="s">
        <v>79</v>
      </c>
      <c r="H241" s="38" t="s">
        <v>3199</v>
      </c>
      <c r="I241" s="38" t="s">
        <v>5969</v>
      </c>
      <c r="J241" s="38" t="s">
        <v>6172</v>
      </c>
      <c r="K241" s="38"/>
      <c r="L241" s="38" t="s">
        <v>6088</v>
      </c>
      <c r="M241" s="109">
        <v>44418</v>
      </c>
      <c r="N241" s="39">
        <v>1000000000</v>
      </c>
      <c r="O241" s="38">
        <v>1</v>
      </c>
      <c r="P241" s="38" t="s">
        <v>5828</v>
      </c>
      <c r="Q241" s="23">
        <v>5.29</v>
      </c>
      <c r="R241" s="43" t="s">
        <v>3139</v>
      </c>
      <c r="S241" s="38" t="s">
        <v>54</v>
      </c>
      <c r="T241" s="38">
        <v>92</v>
      </c>
      <c r="U241" s="38" t="s">
        <v>6088</v>
      </c>
      <c r="V241" s="39">
        <v>1000000000</v>
      </c>
      <c r="W241" s="38">
        <v>5.29</v>
      </c>
      <c r="X241" s="38" t="s">
        <v>3139</v>
      </c>
      <c r="Y241" s="38" t="s">
        <v>6552</v>
      </c>
      <c r="Z241" s="21">
        <v>1070.131453</v>
      </c>
      <c r="AA241" s="38">
        <v>0</v>
      </c>
      <c r="AB241" s="39" t="s">
        <v>3139</v>
      </c>
      <c r="AC241" s="39">
        <v>0</v>
      </c>
      <c r="AD241" s="23" t="s">
        <v>3139</v>
      </c>
      <c r="AE241" s="38" t="s">
        <v>5815</v>
      </c>
    </row>
    <row r="242" spans="1:34">
      <c r="A242" t="str">
        <f t="shared" si="11"/>
        <v>1203</v>
      </c>
      <c r="B242" t="str">
        <f t="shared" si="9"/>
        <v>FL</v>
      </c>
      <c r="C242">
        <f t="shared" si="10"/>
        <v>27</v>
      </c>
      <c r="D242" s="38" t="s">
        <v>6552</v>
      </c>
      <c r="E242" s="23">
        <v>11</v>
      </c>
      <c r="F242" s="23">
        <v>120305</v>
      </c>
      <c r="G242" s="38" t="s">
        <v>3177</v>
      </c>
      <c r="H242" s="38" t="s">
        <v>3227</v>
      </c>
      <c r="I242" s="38" t="s">
        <v>5969</v>
      </c>
      <c r="J242" s="38" t="s">
        <v>6174</v>
      </c>
      <c r="K242" s="38"/>
      <c r="L242" s="38" t="s">
        <v>6175</v>
      </c>
      <c r="M242" s="109">
        <v>44435</v>
      </c>
      <c r="N242" s="39">
        <v>250000000</v>
      </c>
      <c r="O242" s="38">
        <v>1</v>
      </c>
      <c r="P242" s="38" t="s">
        <v>5828</v>
      </c>
      <c r="Q242" s="23">
        <v>5.3</v>
      </c>
      <c r="R242" s="39" t="s">
        <v>3139</v>
      </c>
      <c r="S242" s="38" t="s">
        <v>54</v>
      </c>
      <c r="T242" s="23">
        <v>90</v>
      </c>
      <c r="U242" s="38" t="s">
        <v>6175</v>
      </c>
      <c r="V242" s="39">
        <v>250000000</v>
      </c>
      <c r="W242" s="23">
        <v>5.3</v>
      </c>
      <c r="X242" s="23" t="s">
        <v>3139</v>
      </c>
      <c r="Y242" s="38" t="s">
        <v>6552</v>
      </c>
      <c r="Z242" s="21">
        <v>261.88790299999999</v>
      </c>
      <c r="AA242" s="23">
        <v>0</v>
      </c>
      <c r="AB242" s="39" t="s">
        <v>3139</v>
      </c>
      <c r="AC242" s="39">
        <v>0</v>
      </c>
      <c r="AD242" s="23" t="s">
        <v>3139</v>
      </c>
      <c r="AE242" s="38" t="s">
        <v>5815</v>
      </c>
    </row>
    <row r="243" spans="1:34">
      <c r="A243" t="str">
        <f t="shared" si="11"/>
        <v>1203</v>
      </c>
      <c r="B243" t="str">
        <f t="shared" si="9"/>
        <v>FL</v>
      </c>
      <c r="C243">
        <f t="shared" si="10"/>
        <v>0</v>
      </c>
      <c r="D243" s="38" t="s">
        <v>6552</v>
      </c>
      <c r="E243" s="23">
        <v>12</v>
      </c>
      <c r="F243" s="23">
        <v>120315</v>
      </c>
      <c r="G243" s="38" t="s">
        <v>3228</v>
      </c>
      <c r="H243" s="38" t="s">
        <v>3229</v>
      </c>
      <c r="I243" s="38" t="s">
        <v>6006</v>
      </c>
      <c r="J243" s="38" t="s">
        <v>3230</v>
      </c>
      <c r="K243" s="38"/>
      <c r="L243" s="38"/>
      <c r="M243" s="38"/>
      <c r="N243" s="39" t="s">
        <v>3139</v>
      </c>
      <c r="O243" s="38">
        <v>1</v>
      </c>
      <c r="P243" s="38"/>
      <c r="Q243" s="23" t="s">
        <v>3139</v>
      </c>
      <c r="R243" s="39" t="s">
        <v>3139</v>
      </c>
      <c r="S243" s="38"/>
      <c r="T243" s="23" t="s">
        <v>3139</v>
      </c>
      <c r="U243" s="38" t="s">
        <v>6177</v>
      </c>
      <c r="V243" s="39">
        <v>3521970982</v>
      </c>
      <c r="W243" s="23" t="s">
        <v>3139</v>
      </c>
      <c r="X243" s="23">
        <v>77</v>
      </c>
      <c r="Y243" s="38" t="s">
        <v>6552</v>
      </c>
      <c r="Z243" s="21">
        <v>0.78089122999999994</v>
      </c>
      <c r="AA243" s="23" t="s">
        <v>3139</v>
      </c>
      <c r="AB243" s="39">
        <v>0</v>
      </c>
      <c r="AC243" s="39">
        <v>0</v>
      </c>
      <c r="AD243" s="23" t="s">
        <v>3139</v>
      </c>
      <c r="AE243" s="38" t="s">
        <v>5824</v>
      </c>
    </row>
    <row r="244" spans="1:34">
      <c r="A244" t="str">
        <f t="shared" si="11"/>
        <v>1203</v>
      </c>
      <c r="B244" t="str">
        <f t="shared" si="9"/>
        <v>FL</v>
      </c>
      <c r="C244">
        <f t="shared" si="10"/>
        <v>0</v>
      </c>
      <c r="D244" s="38" t="s">
        <v>6552</v>
      </c>
      <c r="E244" s="23">
        <v>13</v>
      </c>
      <c r="F244" s="23">
        <v>120315</v>
      </c>
      <c r="G244" s="38" t="s">
        <v>3231</v>
      </c>
      <c r="H244" s="38" t="s">
        <v>3232</v>
      </c>
      <c r="I244" s="38" t="s">
        <v>6006</v>
      </c>
      <c r="J244" s="38" t="s">
        <v>3233</v>
      </c>
      <c r="K244" s="38"/>
      <c r="L244" s="38"/>
      <c r="M244" s="38"/>
      <c r="N244" s="39" t="s">
        <v>3139</v>
      </c>
      <c r="O244" s="38">
        <v>1</v>
      </c>
      <c r="P244" s="38"/>
      <c r="Q244" s="23" t="s">
        <v>3139</v>
      </c>
      <c r="R244" s="39" t="s">
        <v>3139</v>
      </c>
      <c r="S244" s="38"/>
      <c r="T244" s="23" t="s">
        <v>3139</v>
      </c>
      <c r="U244" s="38" t="s">
        <v>6178</v>
      </c>
      <c r="V244" s="39">
        <v>195000000</v>
      </c>
      <c r="W244" s="23" t="s">
        <v>3139</v>
      </c>
      <c r="X244" s="23">
        <v>258154</v>
      </c>
      <c r="Y244" s="38" t="s">
        <v>6552</v>
      </c>
      <c r="Z244" s="21">
        <v>2.2451035799999999</v>
      </c>
      <c r="AA244" s="23" t="s">
        <v>3139</v>
      </c>
      <c r="AB244" s="39">
        <v>0</v>
      </c>
      <c r="AC244" s="39">
        <v>0</v>
      </c>
      <c r="AD244" s="23" t="s">
        <v>3139</v>
      </c>
      <c r="AE244" s="38" t="s">
        <v>5824</v>
      </c>
    </row>
    <row r="245" spans="1:34">
      <c r="A245" t="str">
        <f t="shared" si="11"/>
        <v>1218</v>
      </c>
      <c r="B245" t="str">
        <f t="shared" si="9"/>
        <v>OT</v>
      </c>
      <c r="C245">
        <f t="shared" si="10"/>
        <v>0</v>
      </c>
      <c r="D245" s="38" t="s">
        <v>6552</v>
      </c>
      <c r="E245" s="23">
        <v>14</v>
      </c>
      <c r="F245" s="23">
        <v>121803</v>
      </c>
      <c r="G245" s="38" t="s">
        <v>83</v>
      </c>
      <c r="H245" s="38" t="s">
        <v>3235</v>
      </c>
      <c r="I245" s="38" t="s">
        <v>6006</v>
      </c>
      <c r="J245" s="38" t="s">
        <v>3236</v>
      </c>
      <c r="K245" s="38" t="s">
        <v>5817</v>
      </c>
      <c r="L245" s="38"/>
      <c r="M245" s="38"/>
      <c r="N245" s="39" t="s">
        <v>3139</v>
      </c>
      <c r="O245" s="38">
        <v>1</v>
      </c>
      <c r="P245" s="38"/>
      <c r="Q245" s="23" t="s">
        <v>3139</v>
      </c>
      <c r="R245" s="39">
        <v>19756219995</v>
      </c>
      <c r="S245" s="38"/>
      <c r="T245" s="23" t="s">
        <v>3139</v>
      </c>
      <c r="U245" s="38" t="s">
        <v>6179</v>
      </c>
      <c r="V245" s="39">
        <v>19756219995</v>
      </c>
      <c r="W245" s="23" t="s">
        <v>3139</v>
      </c>
      <c r="X245" s="23">
        <v>1</v>
      </c>
      <c r="Y245" s="38" t="s">
        <v>6552</v>
      </c>
      <c r="Z245" s="21">
        <v>76976.985600910004</v>
      </c>
      <c r="AA245" s="23" t="s">
        <v>3139</v>
      </c>
      <c r="AB245" s="39">
        <v>0</v>
      </c>
      <c r="AC245" s="39">
        <v>57220765606</v>
      </c>
      <c r="AD245" s="23" t="s">
        <v>3139</v>
      </c>
      <c r="AE245" s="38" t="s">
        <v>5818</v>
      </c>
    </row>
    <row r="246" spans="1:34">
      <c r="A246" t="str">
        <f t="shared" si="11"/>
        <v>1226</v>
      </c>
      <c r="B246" t="str">
        <f t="shared" si="9"/>
        <v>OT</v>
      </c>
      <c r="C246">
        <f t="shared" si="10"/>
        <v>0</v>
      </c>
      <c r="D246" s="38" t="s">
        <v>6552</v>
      </c>
      <c r="E246" s="23">
        <v>15</v>
      </c>
      <c r="F246" s="23">
        <v>122602</v>
      </c>
      <c r="G246" s="38" t="s">
        <v>3181</v>
      </c>
      <c r="H246" s="38" t="s">
        <v>3204</v>
      </c>
      <c r="I246" s="38" t="s">
        <v>6006</v>
      </c>
      <c r="J246" s="38" t="s">
        <v>3237</v>
      </c>
      <c r="K246" s="38"/>
      <c r="L246" s="38"/>
      <c r="M246" s="38"/>
      <c r="N246" s="39">
        <v>0</v>
      </c>
      <c r="O246" s="38">
        <v>1</v>
      </c>
      <c r="P246" s="38"/>
      <c r="Q246" s="23" t="s">
        <v>3139</v>
      </c>
      <c r="R246" s="39">
        <v>0</v>
      </c>
      <c r="S246" s="38"/>
      <c r="T246" s="23" t="s">
        <v>3139</v>
      </c>
      <c r="U246" s="38" t="s">
        <v>6180</v>
      </c>
      <c r="V246" s="39">
        <v>19566744</v>
      </c>
      <c r="W246" s="23" t="s">
        <v>3139</v>
      </c>
      <c r="X246" s="23">
        <v>0</v>
      </c>
      <c r="Y246" s="38" t="s">
        <v>6552</v>
      </c>
      <c r="Z246" s="21">
        <v>2416.9258439999999</v>
      </c>
      <c r="AA246" s="23" t="s">
        <v>3139</v>
      </c>
      <c r="AB246" s="39">
        <v>0</v>
      </c>
      <c r="AC246" s="39">
        <v>0</v>
      </c>
      <c r="AD246" s="23" t="s">
        <v>3139</v>
      </c>
      <c r="AE246" s="38" t="s">
        <v>5819</v>
      </c>
    </row>
    <row r="247" spans="1:34">
      <c r="A247" t="str">
        <f t="shared" si="11"/>
        <v>1226</v>
      </c>
      <c r="B247" t="str">
        <f t="shared" si="9"/>
        <v>OT</v>
      </c>
      <c r="C247">
        <f t="shared" si="10"/>
        <v>0</v>
      </c>
      <c r="D247" s="38" t="s">
        <v>6552</v>
      </c>
      <c r="E247" s="23">
        <v>16</v>
      </c>
      <c r="F247" s="23">
        <v>122602</v>
      </c>
      <c r="G247" s="38" t="s">
        <v>3179</v>
      </c>
      <c r="H247" s="38" t="s">
        <v>3238</v>
      </c>
      <c r="I247" s="38" t="s">
        <v>6006</v>
      </c>
      <c r="J247" s="38" t="s">
        <v>3239</v>
      </c>
      <c r="K247" s="38"/>
      <c r="L247" s="38"/>
      <c r="M247" s="38"/>
      <c r="N247" s="39">
        <v>0</v>
      </c>
      <c r="O247" s="38">
        <v>1</v>
      </c>
      <c r="P247" s="38"/>
      <c r="Q247" s="23" t="s">
        <v>3139</v>
      </c>
      <c r="R247" s="39">
        <v>0</v>
      </c>
      <c r="S247" s="38"/>
      <c r="T247" s="23" t="s">
        <v>3139</v>
      </c>
      <c r="U247" s="38" t="s">
        <v>6181</v>
      </c>
      <c r="V247" s="39">
        <v>5302464400</v>
      </c>
      <c r="W247" s="23" t="s">
        <v>3139</v>
      </c>
      <c r="X247" s="23">
        <v>0</v>
      </c>
      <c r="Y247" s="38" t="s">
        <v>6552</v>
      </c>
      <c r="Z247" s="21">
        <v>328.22994499999999</v>
      </c>
      <c r="AA247" s="23" t="s">
        <v>3139</v>
      </c>
      <c r="AB247" s="39">
        <v>0</v>
      </c>
      <c r="AC247" s="39">
        <v>0</v>
      </c>
      <c r="AD247" s="23" t="s">
        <v>3139</v>
      </c>
      <c r="AE247" s="38" t="s">
        <v>5819</v>
      </c>
    </row>
    <row r="248" spans="1:34">
      <c r="A248" t="str">
        <f t="shared" si="11"/>
        <v>1226</v>
      </c>
      <c r="B248" t="str">
        <f t="shared" si="9"/>
        <v>OT</v>
      </c>
      <c r="C248">
        <f t="shared" si="10"/>
        <v>0</v>
      </c>
      <c r="D248" s="38" t="s">
        <v>6552</v>
      </c>
      <c r="E248" s="23">
        <v>17</v>
      </c>
      <c r="F248" s="23">
        <v>122602</v>
      </c>
      <c r="G248" s="38" t="s">
        <v>53</v>
      </c>
      <c r="H248" s="38" t="s">
        <v>3161</v>
      </c>
      <c r="I248" s="38" t="s">
        <v>6006</v>
      </c>
      <c r="J248" s="38" t="s">
        <v>3234</v>
      </c>
      <c r="K248" s="38"/>
      <c r="L248" s="38"/>
      <c r="M248" s="38"/>
      <c r="N248" s="39">
        <v>0</v>
      </c>
      <c r="O248" s="38">
        <v>1</v>
      </c>
      <c r="P248" s="38"/>
      <c r="Q248" s="23" t="s">
        <v>3139</v>
      </c>
      <c r="R248" s="39">
        <v>0</v>
      </c>
      <c r="S248" s="38"/>
      <c r="T248" s="23" t="s">
        <v>3139</v>
      </c>
      <c r="U248" s="38" t="s">
        <v>6182</v>
      </c>
      <c r="V248" s="39">
        <v>30000000000</v>
      </c>
      <c r="W248" s="23" t="s">
        <v>3139</v>
      </c>
      <c r="X248" s="23">
        <v>0</v>
      </c>
      <c r="Y248" s="38" t="s">
        <v>6552</v>
      </c>
      <c r="Z248" s="21">
        <v>430.56767583999999</v>
      </c>
      <c r="AA248" s="23" t="s">
        <v>3139</v>
      </c>
      <c r="AB248" s="39">
        <v>0</v>
      </c>
      <c r="AC248" s="39">
        <v>0</v>
      </c>
      <c r="AD248" s="23" t="s">
        <v>3139</v>
      </c>
      <c r="AE248" s="38" t="s">
        <v>5819</v>
      </c>
    </row>
    <row r="249" spans="1:34">
      <c r="A249" t="str">
        <f t="shared" si="11"/>
        <v>1226</v>
      </c>
      <c r="B249" t="str">
        <f t="shared" si="9"/>
        <v>OT</v>
      </c>
      <c r="C249">
        <f t="shared" si="10"/>
        <v>0</v>
      </c>
      <c r="D249" s="38" t="s">
        <v>6552</v>
      </c>
      <c r="E249" s="23">
        <v>18</v>
      </c>
      <c r="F249" s="23">
        <v>122602</v>
      </c>
      <c r="G249" s="38" t="s">
        <v>3240</v>
      </c>
      <c r="H249" s="38" t="s">
        <v>3241</v>
      </c>
      <c r="I249" s="38" t="s">
        <v>6006</v>
      </c>
      <c r="J249" s="38" t="s">
        <v>3242</v>
      </c>
      <c r="K249" s="38"/>
      <c r="L249" s="38"/>
      <c r="M249" s="38"/>
      <c r="N249" s="39">
        <v>0</v>
      </c>
      <c r="O249" s="38">
        <v>1</v>
      </c>
      <c r="P249" s="38"/>
      <c r="Q249" s="23" t="s">
        <v>3139</v>
      </c>
      <c r="R249" s="39">
        <v>0</v>
      </c>
      <c r="S249" s="38"/>
      <c r="T249" s="23" t="s">
        <v>3139</v>
      </c>
      <c r="U249" s="38" t="s">
        <v>6183</v>
      </c>
      <c r="V249" s="39">
        <v>10000000000</v>
      </c>
      <c r="W249" s="23" t="s">
        <v>3139</v>
      </c>
      <c r="X249" s="23">
        <v>0</v>
      </c>
      <c r="Y249" s="38" t="s">
        <v>6552</v>
      </c>
      <c r="Z249" s="21">
        <v>94.306673000000004</v>
      </c>
      <c r="AA249" s="23" t="s">
        <v>3139</v>
      </c>
      <c r="AB249" s="39">
        <v>0</v>
      </c>
      <c r="AC249" s="39">
        <v>0</v>
      </c>
      <c r="AD249" s="23" t="s">
        <v>3139</v>
      </c>
      <c r="AE249" s="38" t="s">
        <v>5819</v>
      </c>
      <c r="AG249" s="23"/>
      <c r="AH249" s="23"/>
    </row>
    <row r="250" spans="1:34">
      <c r="A250" t="str">
        <f t="shared" si="11"/>
        <v>1226</v>
      </c>
      <c r="B250" t="str">
        <f t="shared" si="9"/>
        <v>OT</v>
      </c>
      <c r="C250">
        <f t="shared" si="10"/>
        <v>0</v>
      </c>
      <c r="D250" s="38" t="s">
        <v>6552</v>
      </c>
      <c r="E250" s="23">
        <v>19</v>
      </c>
      <c r="F250" s="23">
        <v>122602</v>
      </c>
      <c r="G250" s="38" t="s">
        <v>3243</v>
      </c>
      <c r="H250" s="38" t="s">
        <v>3244</v>
      </c>
      <c r="I250" s="38" t="s">
        <v>6006</v>
      </c>
      <c r="J250" s="38" t="s">
        <v>3245</v>
      </c>
      <c r="K250" s="38"/>
      <c r="L250" s="38"/>
      <c r="M250" s="38"/>
      <c r="N250" s="39">
        <v>0</v>
      </c>
      <c r="O250" s="38">
        <v>1</v>
      </c>
      <c r="P250" s="38"/>
      <c r="Q250" s="23" t="s">
        <v>3139</v>
      </c>
      <c r="R250" s="39">
        <v>0</v>
      </c>
      <c r="S250" s="38"/>
      <c r="T250" s="23" t="s">
        <v>3139</v>
      </c>
      <c r="U250" s="38" t="s">
        <v>6184</v>
      </c>
      <c r="V250" s="39">
        <v>2000000000</v>
      </c>
      <c r="W250" s="23" t="s">
        <v>3139</v>
      </c>
      <c r="X250" s="23">
        <v>0</v>
      </c>
      <c r="Y250" s="38" t="s">
        <v>6552</v>
      </c>
      <c r="Z250" s="21">
        <v>20.007320699999998</v>
      </c>
      <c r="AA250" s="23" t="s">
        <v>3139</v>
      </c>
      <c r="AB250" s="39">
        <v>0</v>
      </c>
      <c r="AC250" s="39">
        <v>0</v>
      </c>
      <c r="AD250" s="23" t="s">
        <v>3139</v>
      </c>
      <c r="AE250" s="38" t="s">
        <v>5819</v>
      </c>
      <c r="AG250" s="23"/>
      <c r="AH250" s="23"/>
    </row>
    <row r="251" spans="1:34">
      <c r="A251" t="str">
        <f t="shared" si="11"/>
        <v>1226</v>
      </c>
      <c r="B251" t="str">
        <f t="shared" si="9"/>
        <v>OT</v>
      </c>
      <c r="C251">
        <f t="shared" si="10"/>
        <v>0</v>
      </c>
      <c r="D251" s="38" t="s">
        <v>6552</v>
      </c>
      <c r="E251" s="23">
        <v>20</v>
      </c>
      <c r="F251" s="23">
        <v>122602</v>
      </c>
      <c r="G251" s="38" t="s">
        <v>3246</v>
      </c>
      <c r="H251" s="38" t="s">
        <v>3247</v>
      </c>
      <c r="I251" s="38" t="s">
        <v>6006</v>
      </c>
      <c r="J251" s="38" t="s">
        <v>3248</v>
      </c>
      <c r="K251" s="38"/>
      <c r="L251" s="38"/>
      <c r="M251" s="38"/>
      <c r="N251" s="39">
        <v>0</v>
      </c>
      <c r="O251" s="38">
        <v>1</v>
      </c>
      <c r="P251" s="38"/>
      <c r="Q251" s="23" t="s">
        <v>3139</v>
      </c>
      <c r="R251" s="39">
        <v>0</v>
      </c>
      <c r="S251" s="38"/>
      <c r="T251" s="23" t="s">
        <v>3139</v>
      </c>
      <c r="U251" s="38" t="s">
        <v>6185</v>
      </c>
      <c r="V251" s="39">
        <v>2000000000</v>
      </c>
      <c r="W251" s="23" t="s">
        <v>3139</v>
      </c>
      <c r="X251" s="23">
        <v>0</v>
      </c>
      <c r="Y251" s="38" t="s">
        <v>6552</v>
      </c>
      <c r="Z251" s="21">
        <v>20</v>
      </c>
      <c r="AA251" s="23" t="s">
        <v>3139</v>
      </c>
      <c r="AB251" s="39">
        <v>0</v>
      </c>
      <c r="AC251" s="39">
        <v>0</v>
      </c>
      <c r="AD251" s="23" t="s">
        <v>3139</v>
      </c>
      <c r="AE251" s="38" t="s">
        <v>5819</v>
      </c>
      <c r="AG251" s="23"/>
      <c r="AH251" s="23"/>
    </row>
    <row r="252" spans="1:34">
      <c r="A252" t="str">
        <f t="shared" si="11"/>
        <v>1226</v>
      </c>
      <c r="B252" t="str">
        <f t="shared" si="9"/>
        <v>OT</v>
      </c>
      <c r="C252">
        <f t="shared" si="10"/>
        <v>0</v>
      </c>
      <c r="D252" s="38" t="s">
        <v>6552</v>
      </c>
      <c r="E252" s="23">
        <v>21</v>
      </c>
      <c r="F252" s="23">
        <v>122602</v>
      </c>
      <c r="G252" s="38" t="s">
        <v>3154</v>
      </c>
      <c r="H252" s="38" t="s">
        <v>3249</v>
      </c>
      <c r="I252" s="38" t="s">
        <v>6006</v>
      </c>
      <c r="J252" s="38" t="s">
        <v>3250</v>
      </c>
      <c r="K252" s="38"/>
      <c r="L252" s="38"/>
      <c r="M252" s="38"/>
      <c r="N252" s="39">
        <v>0</v>
      </c>
      <c r="O252" s="38">
        <v>1</v>
      </c>
      <c r="P252" s="38"/>
      <c r="Q252" s="23" t="s">
        <v>3139</v>
      </c>
      <c r="R252" s="39">
        <v>0</v>
      </c>
      <c r="S252" s="38"/>
      <c r="T252" s="23" t="s">
        <v>3139</v>
      </c>
      <c r="U252" s="38" t="s">
        <v>6186</v>
      </c>
      <c r="V252" s="39">
        <v>312194</v>
      </c>
      <c r="W252" s="23" t="s">
        <v>3139</v>
      </c>
      <c r="X252" s="23">
        <v>0</v>
      </c>
      <c r="Y252" s="38" t="s">
        <v>6552</v>
      </c>
      <c r="Z252" s="21">
        <v>0.31219361000000001</v>
      </c>
      <c r="AA252" s="23" t="s">
        <v>3139</v>
      </c>
      <c r="AB252" s="39">
        <v>0</v>
      </c>
      <c r="AC252" s="39">
        <v>0</v>
      </c>
      <c r="AD252" s="23" t="s">
        <v>3139</v>
      </c>
      <c r="AE252" s="38" t="s">
        <v>5819</v>
      </c>
      <c r="AG252" s="23"/>
      <c r="AH252" s="23"/>
    </row>
    <row r="253" spans="1:34">
      <c r="A253" t="str">
        <f t="shared" si="11"/>
        <v>1228</v>
      </c>
      <c r="B253" t="str">
        <f t="shared" si="9"/>
        <v>CA</v>
      </c>
      <c r="C253">
        <f t="shared" si="10"/>
        <v>21</v>
      </c>
      <c r="D253" s="38" t="s">
        <v>6552</v>
      </c>
      <c r="E253" s="23">
        <v>22</v>
      </c>
      <c r="F253" s="23">
        <v>122895</v>
      </c>
      <c r="G253" s="38" t="s">
        <v>55</v>
      </c>
      <c r="H253" s="38" t="s">
        <v>3251</v>
      </c>
      <c r="I253" s="38" t="s">
        <v>5969</v>
      </c>
      <c r="J253" s="38" t="s">
        <v>3252</v>
      </c>
      <c r="K253" s="38"/>
      <c r="L253" s="38" t="s">
        <v>5988</v>
      </c>
      <c r="M253" s="109">
        <v>44429</v>
      </c>
      <c r="N253" s="39">
        <v>12000000</v>
      </c>
      <c r="O253" s="38">
        <v>1</v>
      </c>
      <c r="P253" s="38" t="s">
        <v>5814</v>
      </c>
      <c r="Q253" s="23">
        <v>1.75</v>
      </c>
      <c r="R253" s="39" t="s">
        <v>3139</v>
      </c>
      <c r="S253" s="38" t="s">
        <v>54</v>
      </c>
      <c r="T253" s="23">
        <v>92</v>
      </c>
      <c r="U253" s="38" t="s">
        <v>5988</v>
      </c>
      <c r="V253" s="39">
        <v>12106560</v>
      </c>
      <c r="W253" s="23">
        <v>1.75</v>
      </c>
      <c r="X253" s="23" t="s">
        <v>3139</v>
      </c>
      <c r="Y253" s="38" t="s">
        <v>6552</v>
      </c>
      <c r="Z253" s="21">
        <v>12.0306</v>
      </c>
      <c r="AA253" s="23">
        <v>0</v>
      </c>
      <c r="AB253" s="39" t="s">
        <v>3139</v>
      </c>
      <c r="AC253" s="39">
        <v>0</v>
      </c>
      <c r="AD253" s="23" t="s">
        <v>3139</v>
      </c>
      <c r="AE253" s="38" t="s">
        <v>5815</v>
      </c>
      <c r="AG253" s="23"/>
      <c r="AH253" s="23"/>
    </row>
    <row r="254" spans="1:34">
      <c r="A254" t="str">
        <f t="shared" si="11"/>
        <v>1228</v>
      </c>
      <c r="B254" t="str">
        <f t="shared" si="9"/>
        <v>CA</v>
      </c>
      <c r="C254">
        <f t="shared" si="10"/>
        <v>90</v>
      </c>
      <c r="D254" s="38" t="s">
        <v>6552</v>
      </c>
      <c r="E254" s="23">
        <v>23</v>
      </c>
      <c r="F254" s="23">
        <v>122895</v>
      </c>
      <c r="G254" s="38" t="s">
        <v>55</v>
      </c>
      <c r="H254" s="38" t="s">
        <v>3251</v>
      </c>
      <c r="I254" s="38" t="s">
        <v>5969</v>
      </c>
      <c r="J254" s="38" t="s">
        <v>3253</v>
      </c>
      <c r="K254" s="38"/>
      <c r="L254" s="38" t="s">
        <v>6114</v>
      </c>
      <c r="M254" s="109">
        <v>44498</v>
      </c>
      <c r="N254" s="39">
        <v>30862960</v>
      </c>
      <c r="O254" s="38">
        <v>1</v>
      </c>
      <c r="P254" s="38" t="s">
        <v>5814</v>
      </c>
      <c r="Q254" s="23">
        <v>1.85</v>
      </c>
      <c r="R254" s="39" t="s">
        <v>3139</v>
      </c>
      <c r="S254" s="38" t="s">
        <v>54</v>
      </c>
      <c r="T254" s="23">
        <v>60</v>
      </c>
      <c r="U254" s="38" t="s">
        <v>6114</v>
      </c>
      <c r="V254" s="39">
        <v>30752471</v>
      </c>
      <c r="W254" s="23">
        <v>1.85</v>
      </c>
      <c r="X254" s="23" t="s">
        <v>3139</v>
      </c>
      <c r="Y254" s="38" t="s">
        <v>6552</v>
      </c>
      <c r="Z254" s="21">
        <v>30.833949</v>
      </c>
      <c r="AA254" s="23">
        <v>0</v>
      </c>
      <c r="AB254" s="39" t="s">
        <v>3139</v>
      </c>
      <c r="AC254" s="39">
        <v>0</v>
      </c>
      <c r="AD254" s="23" t="s">
        <v>3139</v>
      </c>
      <c r="AE254" s="38" t="s">
        <v>5815</v>
      </c>
      <c r="AG254" s="23"/>
      <c r="AH254" s="23"/>
    </row>
    <row r="255" spans="1:34">
      <c r="A255" t="str">
        <f t="shared" si="11"/>
        <v>1230</v>
      </c>
      <c r="B255" t="str">
        <f t="shared" si="9"/>
        <v>VR</v>
      </c>
      <c r="C255">
        <f t="shared" si="10"/>
        <v>0</v>
      </c>
      <c r="D255" s="38" t="s">
        <v>6552</v>
      </c>
      <c r="E255" s="23">
        <v>24</v>
      </c>
      <c r="F255" s="23">
        <v>123016</v>
      </c>
      <c r="G255" s="38" t="s">
        <v>3228</v>
      </c>
      <c r="H255" s="38" t="s">
        <v>3229</v>
      </c>
      <c r="I255" s="38" t="s">
        <v>6006</v>
      </c>
      <c r="J255" s="38" t="s">
        <v>6187</v>
      </c>
      <c r="K255" s="38"/>
      <c r="L255" s="38"/>
      <c r="M255" s="38"/>
      <c r="N255" s="39" t="s">
        <v>3139</v>
      </c>
      <c r="O255" s="38">
        <v>1</v>
      </c>
      <c r="P255" s="38"/>
      <c r="Q255" s="23" t="s">
        <v>3139</v>
      </c>
      <c r="R255" s="39">
        <v>0</v>
      </c>
      <c r="S255" s="38"/>
      <c r="T255" s="23" t="s">
        <v>3139</v>
      </c>
      <c r="U255" s="38" t="s">
        <v>6177</v>
      </c>
      <c r="V255" s="39">
        <v>2091715446</v>
      </c>
      <c r="W255" s="23" t="s">
        <v>3139</v>
      </c>
      <c r="X255" s="23">
        <v>158274</v>
      </c>
      <c r="Y255" s="38" t="s">
        <v>6552</v>
      </c>
      <c r="Z255" s="21">
        <v>1466.3199193099999</v>
      </c>
      <c r="AA255" s="23" t="s">
        <v>3139</v>
      </c>
      <c r="AB255" s="39">
        <v>0</v>
      </c>
      <c r="AC255" s="39">
        <v>0</v>
      </c>
      <c r="AD255" s="23" t="s">
        <v>3139</v>
      </c>
      <c r="AE255" s="38" t="s">
        <v>5824</v>
      </c>
      <c r="AG255" s="23"/>
      <c r="AH255" s="23"/>
    </row>
    <row r="256" spans="1:34">
      <c r="A256" t="str">
        <f t="shared" si="11"/>
        <v>1230</v>
      </c>
      <c r="B256" t="str">
        <f t="shared" si="9"/>
        <v>VR</v>
      </c>
      <c r="C256">
        <f t="shared" si="10"/>
        <v>0</v>
      </c>
      <c r="D256" s="38" t="s">
        <v>6552</v>
      </c>
      <c r="E256" s="23">
        <v>25</v>
      </c>
      <c r="F256" s="23">
        <v>123016</v>
      </c>
      <c r="G256" s="38" t="s">
        <v>3254</v>
      </c>
      <c r="H256" s="38" t="s">
        <v>3255</v>
      </c>
      <c r="I256" s="38" t="s">
        <v>6006</v>
      </c>
      <c r="J256" s="38" t="s">
        <v>9242</v>
      </c>
      <c r="K256" s="38"/>
      <c r="L256" s="38"/>
      <c r="M256" s="38"/>
      <c r="N256" s="39" t="s">
        <v>3139</v>
      </c>
      <c r="O256" s="38">
        <v>1</v>
      </c>
      <c r="P256" s="38"/>
      <c r="Q256" s="23" t="s">
        <v>3139</v>
      </c>
      <c r="R256" s="39" t="s">
        <v>3139</v>
      </c>
      <c r="S256" s="38"/>
      <c r="T256" s="23" t="s">
        <v>3139</v>
      </c>
      <c r="U256" s="38" t="s">
        <v>6188</v>
      </c>
      <c r="V256" s="39">
        <v>1500000000</v>
      </c>
      <c r="W256" s="23" t="s">
        <v>3139</v>
      </c>
      <c r="X256" s="38">
        <v>1212</v>
      </c>
      <c r="Y256" s="38" t="s">
        <v>6552</v>
      </c>
      <c r="Z256" s="21">
        <v>3.4803307700000001</v>
      </c>
      <c r="AA256" s="23" t="s">
        <v>3139</v>
      </c>
      <c r="AB256" s="39">
        <v>0</v>
      </c>
      <c r="AC256" s="39">
        <v>0</v>
      </c>
      <c r="AD256" s="23" t="s">
        <v>3139</v>
      </c>
      <c r="AE256" s="38" t="s">
        <v>5824</v>
      </c>
      <c r="AG256" s="23"/>
      <c r="AH256" s="23"/>
    </row>
    <row r="257" spans="1:34">
      <c r="A257" t="str">
        <f t="shared" si="11"/>
        <v>1232</v>
      </c>
      <c r="B257" t="str">
        <f t="shared" si="9"/>
        <v>OT</v>
      </c>
      <c r="C257">
        <f t="shared" si="10"/>
        <v>0</v>
      </c>
      <c r="D257" s="38" t="s">
        <v>6552</v>
      </c>
      <c r="E257" s="23">
        <v>26</v>
      </c>
      <c r="F257" s="23">
        <v>123204</v>
      </c>
      <c r="G257" s="38" t="s">
        <v>3183</v>
      </c>
      <c r="H257" s="38" t="s">
        <v>3256</v>
      </c>
      <c r="I257" s="38" t="s">
        <v>6006</v>
      </c>
      <c r="J257" s="38" t="s">
        <v>3257</v>
      </c>
      <c r="K257" s="38" t="s">
        <v>5825</v>
      </c>
      <c r="L257" s="38"/>
      <c r="M257" s="38"/>
      <c r="N257" s="39">
        <v>0</v>
      </c>
      <c r="O257" s="38">
        <v>1</v>
      </c>
      <c r="P257" s="38"/>
      <c r="Q257" s="23" t="s">
        <v>3139</v>
      </c>
      <c r="R257" s="39">
        <v>0</v>
      </c>
      <c r="S257" s="38"/>
      <c r="T257" s="23" t="s">
        <v>3139</v>
      </c>
      <c r="U257" s="38" t="s">
        <v>6189</v>
      </c>
      <c r="V257" s="39">
        <v>98000000000</v>
      </c>
      <c r="W257" s="23" t="s">
        <v>3139</v>
      </c>
      <c r="X257" s="38">
        <v>0</v>
      </c>
      <c r="Y257" s="38" t="s">
        <v>6552</v>
      </c>
      <c r="Z257" s="21">
        <v>982</v>
      </c>
      <c r="AA257" s="23" t="s">
        <v>3139</v>
      </c>
      <c r="AB257" s="39">
        <v>0</v>
      </c>
      <c r="AC257" s="39">
        <v>0</v>
      </c>
      <c r="AD257" s="23" t="s">
        <v>3139</v>
      </c>
      <c r="AE257" s="38" t="s">
        <v>5830</v>
      </c>
      <c r="AG257" s="23"/>
      <c r="AH257" s="23"/>
    </row>
    <row r="258" spans="1:34">
      <c r="A258" t="str">
        <f t="shared" si="11"/>
        <v>1230</v>
      </c>
      <c r="B258" t="str">
        <f t="shared" si="9"/>
        <v>VR</v>
      </c>
      <c r="C258">
        <f t="shared" si="10"/>
        <v>0</v>
      </c>
      <c r="D258" s="38" t="s">
        <v>6552</v>
      </c>
      <c r="E258" s="23">
        <v>27</v>
      </c>
      <c r="F258" s="23">
        <v>123016</v>
      </c>
      <c r="G258" s="38" t="s">
        <v>3258</v>
      </c>
      <c r="H258" s="38" t="s">
        <v>3259</v>
      </c>
      <c r="I258" s="38" t="s">
        <v>6006</v>
      </c>
      <c r="J258" s="38" t="s">
        <v>3260</v>
      </c>
      <c r="K258" s="38"/>
      <c r="L258" s="38"/>
      <c r="M258" s="38"/>
      <c r="N258" s="39" t="s">
        <v>3139</v>
      </c>
      <c r="O258" s="38">
        <v>1</v>
      </c>
      <c r="P258" s="38"/>
      <c r="Q258" s="23" t="s">
        <v>3139</v>
      </c>
      <c r="R258" s="39">
        <v>0</v>
      </c>
      <c r="S258" s="38"/>
      <c r="T258" s="23" t="s">
        <v>3139</v>
      </c>
      <c r="U258" s="38" t="s">
        <v>6190</v>
      </c>
      <c r="V258" s="39">
        <v>500000000</v>
      </c>
      <c r="W258" s="23" t="s">
        <v>3139</v>
      </c>
      <c r="X258" s="38">
        <v>72</v>
      </c>
      <c r="Y258" s="38" t="s">
        <v>6552</v>
      </c>
      <c r="Z258" s="21">
        <v>10.822412369999999</v>
      </c>
      <c r="AA258" s="23" t="s">
        <v>3139</v>
      </c>
      <c r="AB258" s="39">
        <v>0</v>
      </c>
      <c r="AC258" s="39">
        <v>0</v>
      </c>
      <c r="AD258" s="23" t="s">
        <v>3139</v>
      </c>
      <c r="AE258" s="38" t="s">
        <v>5824</v>
      </c>
      <c r="AG258" s="23"/>
      <c r="AH258" s="23"/>
    </row>
    <row r="259" spans="1:34">
      <c r="A259" t="str">
        <f t="shared" si="11"/>
        <v>1230</v>
      </c>
      <c r="B259" t="str">
        <f t="shared" ref="B259:B322" si="12">+IF(A259="1228","CA",IF(A259="1230","VR",IF(A259="1203","FL","OT")))</f>
        <v>VR</v>
      </c>
      <c r="C259">
        <f t="shared" ref="C259:C322" si="13">+IF(M259="",0,M259-D259)</f>
        <v>0</v>
      </c>
      <c r="D259" s="38" t="s">
        <v>6552</v>
      </c>
      <c r="E259" s="23">
        <v>28</v>
      </c>
      <c r="F259" s="23">
        <v>123016</v>
      </c>
      <c r="G259" s="38" t="s">
        <v>55</v>
      </c>
      <c r="H259" s="38" t="s">
        <v>3261</v>
      </c>
      <c r="I259" s="38" t="s">
        <v>6006</v>
      </c>
      <c r="J259" s="38" t="s">
        <v>3262</v>
      </c>
      <c r="K259" s="38"/>
      <c r="L259" s="38"/>
      <c r="M259" s="38"/>
      <c r="N259" s="39" t="s">
        <v>3139</v>
      </c>
      <c r="O259" s="38">
        <v>1</v>
      </c>
      <c r="P259" s="38"/>
      <c r="Q259" s="23" t="s">
        <v>3139</v>
      </c>
      <c r="R259" s="39">
        <v>0</v>
      </c>
      <c r="S259" s="38"/>
      <c r="T259" s="23" t="s">
        <v>3139</v>
      </c>
      <c r="U259" s="38" t="s">
        <v>6191</v>
      </c>
      <c r="V259" s="39">
        <v>100000000</v>
      </c>
      <c r="W259" s="23" t="s">
        <v>3139</v>
      </c>
      <c r="X259" s="23">
        <v>1667</v>
      </c>
      <c r="Y259" s="38" t="s">
        <v>6552</v>
      </c>
      <c r="Z259" s="21">
        <v>33.594735499999999</v>
      </c>
      <c r="AA259" s="23" t="s">
        <v>3139</v>
      </c>
      <c r="AB259" s="39">
        <v>0</v>
      </c>
      <c r="AC259" s="39">
        <v>0</v>
      </c>
      <c r="AD259" s="23" t="s">
        <v>3139</v>
      </c>
      <c r="AE259" s="38" t="s">
        <v>5824</v>
      </c>
      <c r="AG259" s="23"/>
      <c r="AH259" s="23"/>
    </row>
    <row r="260" spans="1:34">
      <c r="A260" t="str">
        <f t="shared" ref="A260:A323" si="14">+MID(F260,1,4)</f>
        <v>1230</v>
      </c>
      <c r="B260" t="str">
        <f t="shared" si="12"/>
        <v>VR</v>
      </c>
      <c r="C260">
        <f t="shared" si="13"/>
        <v>0</v>
      </c>
      <c r="D260" s="38" t="s">
        <v>6552</v>
      </c>
      <c r="E260" s="23">
        <v>29</v>
      </c>
      <c r="F260" s="23">
        <v>123016</v>
      </c>
      <c r="G260" s="38" t="s">
        <v>3258</v>
      </c>
      <c r="H260" s="38" t="s">
        <v>3259</v>
      </c>
      <c r="I260" s="38" t="s">
        <v>6006</v>
      </c>
      <c r="J260" s="38" t="s">
        <v>5831</v>
      </c>
      <c r="K260" s="38"/>
      <c r="L260" s="38"/>
      <c r="M260" s="38"/>
      <c r="N260" s="39" t="s">
        <v>3139</v>
      </c>
      <c r="O260" s="38">
        <v>1</v>
      </c>
      <c r="P260" s="38"/>
      <c r="Q260" s="23" t="s">
        <v>3139</v>
      </c>
      <c r="R260" s="39" t="s">
        <v>3139</v>
      </c>
      <c r="S260" s="38"/>
      <c r="T260" s="23" t="s">
        <v>3139</v>
      </c>
      <c r="U260" s="38" t="s">
        <v>6192</v>
      </c>
      <c r="V260" s="39">
        <v>33288224</v>
      </c>
      <c r="W260" s="23" t="s">
        <v>3139</v>
      </c>
      <c r="X260" s="38">
        <v>109</v>
      </c>
      <c r="Y260" s="38" t="s">
        <v>6552</v>
      </c>
      <c r="Z260" s="21">
        <v>20.45986074</v>
      </c>
      <c r="AA260" s="23" t="s">
        <v>3139</v>
      </c>
      <c r="AB260" s="39">
        <v>0</v>
      </c>
      <c r="AC260" s="39">
        <v>0</v>
      </c>
      <c r="AD260" s="23" t="s">
        <v>3139</v>
      </c>
      <c r="AE260" s="38" t="s">
        <v>5824</v>
      </c>
      <c r="AG260" s="23"/>
      <c r="AH260" s="23"/>
    </row>
    <row r="261" spans="1:34">
      <c r="A261" t="str">
        <f t="shared" si="14"/>
        <v>1230</v>
      </c>
      <c r="B261" t="str">
        <f t="shared" si="12"/>
        <v>VR</v>
      </c>
      <c r="C261">
        <f t="shared" si="13"/>
        <v>0</v>
      </c>
      <c r="D261" s="38" t="s">
        <v>6552</v>
      </c>
      <c r="E261" s="23">
        <v>30</v>
      </c>
      <c r="F261" s="23">
        <v>123016</v>
      </c>
      <c r="G261" s="38" t="s">
        <v>3228</v>
      </c>
      <c r="H261" s="38" t="s">
        <v>3229</v>
      </c>
      <c r="I261" s="38" t="s">
        <v>6006</v>
      </c>
      <c r="J261" s="38" t="s">
        <v>5832</v>
      </c>
      <c r="K261" s="38"/>
      <c r="L261" s="38"/>
      <c r="M261" s="38"/>
      <c r="N261" s="39" t="s">
        <v>3139</v>
      </c>
      <c r="O261" s="38">
        <v>1</v>
      </c>
      <c r="P261" s="38"/>
      <c r="Q261" s="23" t="s">
        <v>3139</v>
      </c>
      <c r="R261" s="39" t="s">
        <v>3139</v>
      </c>
      <c r="S261" s="38"/>
      <c r="T261" s="23" t="s">
        <v>3139</v>
      </c>
      <c r="U261" s="38" t="s">
        <v>6193</v>
      </c>
      <c r="V261" s="39">
        <v>18385754</v>
      </c>
      <c r="W261" s="23" t="s">
        <v>3139</v>
      </c>
      <c r="X261" s="38">
        <v>1116</v>
      </c>
      <c r="Y261" s="38" t="s">
        <v>6552</v>
      </c>
      <c r="Z261" s="21">
        <v>37.041783719999998</v>
      </c>
      <c r="AA261" s="23" t="s">
        <v>3139</v>
      </c>
      <c r="AB261" s="39">
        <v>0</v>
      </c>
      <c r="AC261" s="39">
        <v>0</v>
      </c>
      <c r="AD261" s="23" t="s">
        <v>3139</v>
      </c>
      <c r="AE261" s="38" t="s">
        <v>5824</v>
      </c>
      <c r="AG261" s="23"/>
      <c r="AH261" s="23"/>
    </row>
    <row r="262" spans="1:34">
      <c r="A262" t="str">
        <f t="shared" si="14"/>
        <v>1228</v>
      </c>
      <c r="B262" t="str">
        <f t="shared" si="12"/>
        <v>CA</v>
      </c>
      <c r="C262">
        <f t="shared" si="13"/>
        <v>0</v>
      </c>
      <c r="D262" s="38" t="s">
        <v>6552</v>
      </c>
      <c r="E262" s="23">
        <v>31</v>
      </c>
      <c r="F262" s="23">
        <v>122895</v>
      </c>
      <c r="G262" s="38" t="s">
        <v>9243</v>
      </c>
      <c r="H262" s="38" t="s">
        <v>9244</v>
      </c>
      <c r="I262" s="38" t="s">
        <v>5969</v>
      </c>
      <c r="J262" s="38" t="s">
        <v>9245</v>
      </c>
      <c r="K262" s="38"/>
      <c r="L262" s="38" t="s">
        <v>9246</v>
      </c>
      <c r="M262" s="109">
        <v>44408</v>
      </c>
      <c r="N262" s="39">
        <v>500000000</v>
      </c>
      <c r="O262" s="38">
        <v>1</v>
      </c>
      <c r="P262" s="38" t="s">
        <v>5828</v>
      </c>
      <c r="Q262" s="23">
        <v>5.8</v>
      </c>
      <c r="R262" s="39" t="s">
        <v>3139</v>
      </c>
      <c r="S262" s="38" t="s">
        <v>54</v>
      </c>
      <c r="T262" s="23">
        <v>90</v>
      </c>
      <c r="U262" s="38" t="s">
        <v>9246</v>
      </c>
      <c r="V262" s="39">
        <v>345666197</v>
      </c>
      <c r="W262" s="23">
        <v>5.8</v>
      </c>
      <c r="X262" s="23" t="s">
        <v>3139</v>
      </c>
      <c r="Y262" s="38" t="s">
        <v>6552</v>
      </c>
      <c r="Z262" s="21">
        <v>345.66619711999999</v>
      </c>
      <c r="AA262" s="23">
        <v>0</v>
      </c>
      <c r="AB262" s="39" t="s">
        <v>3139</v>
      </c>
      <c r="AC262" s="39">
        <v>0</v>
      </c>
      <c r="AD262" s="23">
        <v>345666197.12</v>
      </c>
      <c r="AE262" s="38" t="s">
        <v>5815</v>
      </c>
      <c r="AG262" s="23"/>
      <c r="AH262" s="23"/>
    </row>
    <row r="263" spans="1:34">
      <c r="A263" t="str">
        <f t="shared" si="14"/>
        <v>1228</v>
      </c>
      <c r="B263" t="str">
        <f t="shared" si="12"/>
        <v>CA</v>
      </c>
      <c r="C263">
        <f t="shared" si="13"/>
        <v>0</v>
      </c>
      <c r="D263" s="38" t="s">
        <v>6552</v>
      </c>
      <c r="E263" s="23">
        <v>32</v>
      </c>
      <c r="F263" s="23">
        <v>122895</v>
      </c>
      <c r="G263" s="38" t="s">
        <v>9243</v>
      </c>
      <c r="H263" s="38" t="s">
        <v>9244</v>
      </c>
      <c r="I263" s="38" t="s">
        <v>5969</v>
      </c>
      <c r="J263" s="38" t="s">
        <v>9247</v>
      </c>
      <c r="K263" s="38"/>
      <c r="L263" s="38" t="s">
        <v>9248</v>
      </c>
      <c r="M263" s="109">
        <v>44408</v>
      </c>
      <c r="N263" s="39">
        <v>800000000</v>
      </c>
      <c r="O263" s="38">
        <v>1</v>
      </c>
      <c r="P263" s="38" t="s">
        <v>5828</v>
      </c>
      <c r="Q263" s="23">
        <v>5.8</v>
      </c>
      <c r="R263" s="39" t="s">
        <v>3139</v>
      </c>
      <c r="S263" s="38" t="s">
        <v>54</v>
      </c>
      <c r="T263" s="23">
        <v>121</v>
      </c>
      <c r="U263" s="38" t="s">
        <v>9248</v>
      </c>
      <c r="V263" s="39">
        <v>531597880</v>
      </c>
      <c r="W263" s="23">
        <v>5.8</v>
      </c>
      <c r="X263" s="38" t="s">
        <v>3139</v>
      </c>
      <c r="Y263" s="38" t="s">
        <v>6552</v>
      </c>
      <c r="Z263" s="21">
        <v>531.59788000000003</v>
      </c>
      <c r="AA263" s="23">
        <v>0</v>
      </c>
      <c r="AB263" s="39" t="s">
        <v>3139</v>
      </c>
      <c r="AC263" s="39">
        <v>0</v>
      </c>
      <c r="AD263" s="23">
        <v>531597880</v>
      </c>
      <c r="AE263" s="38" t="s">
        <v>5815</v>
      </c>
      <c r="AG263" s="23"/>
      <c r="AH263" s="23"/>
    </row>
    <row r="264" spans="1:34">
      <c r="A264" t="str">
        <f t="shared" si="14"/>
        <v>1226</v>
      </c>
      <c r="B264" t="str">
        <f t="shared" si="12"/>
        <v>OT</v>
      </c>
      <c r="C264">
        <f t="shared" si="13"/>
        <v>0</v>
      </c>
      <c r="D264" s="38" t="s">
        <v>6552</v>
      </c>
      <c r="E264" s="23">
        <v>33</v>
      </c>
      <c r="F264" s="23">
        <v>122602</v>
      </c>
      <c r="G264" s="38" t="s">
        <v>9249</v>
      </c>
      <c r="H264" s="38" t="s">
        <v>9250</v>
      </c>
      <c r="I264" s="38" t="s">
        <v>6006</v>
      </c>
      <c r="J264" s="38" t="s">
        <v>9251</v>
      </c>
      <c r="K264" s="38"/>
      <c r="L264" s="38"/>
      <c r="M264" s="38"/>
      <c r="N264" s="39">
        <v>36644257777</v>
      </c>
      <c r="O264" s="38">
        <v>1</v>
      </c>
      <c r="P264" s="38"/>
      <c r="Q264" s="23" t="s">
        <v>3139</v>
      </c>
      <c r="R264" s="39">
        <v>0</v>
      </c>
      <c r="S264" s="38"/>
      <c r="T264" s="23" t="s">
        <v>3139</v>
      </c>
      <c r="U264" s="38" t="s">
        <v>7063</v>
      </c>
      <c r="V264" s="39">
        <v>36644257777</v>
      </c>
      <c r="W264" s="23" t="s">
        <v>3139</v>
      </c>
      <c r="X264" s="38">
        <v>0</v>
      </c>
      <c r="Y264" s="38" t="s">
        <v>6552</v>
      </c>
      <c r="Z264" s="21">
        <v>539.20875999999998</v>
      </c>
      <c r="AA264" s="23" t="s">
        <v>3139</v>
      </c>
      <c r="AB264" s="39">
        <v>0</v>
      </c>
      <c r="AC264" s="39">
        <v>0</v>
      </c>
      <c r="AD264" s="23">
        <v>539208760</v>
      </c>
      <c r="AE264" s="38" t="s">
        <v>5819</v>
      </c>
      <c r="AG264" s="23"/>
      <c r="AH264" s="23"/>
    </row>
    <row r="265" spans="1:34">
      <c r="A265" t="str">
        <f t="shared" si="14"/>
        <v>1226</v>
      </c>
      <c r="B265" t="str">
        <f t="shared" si="12"/>
        <v>OT</v>
      </c>
      <c r="C265">
        <f t="shared" si="13"/>
        <v>0</v>
      </c>
      <c r="D265" s="38" t="s">
        <v>6552</v>
      </c>
      <c r="E265" s="23">
        <v>34</v>
      </c>
      <c r="F265" s="23">
        <v>122602</v>
      </c>
      <c r="G265" s="38" t="s">
        <v>9252</v>
      </c>
      <c r="H265" s="38" t="s">
        <v>9253</v>
      </c>
      <c r="I265" s="38" t="s">
        <v>6006</v>
      </c>
      <c r="J265" s="38" t="s">
        <v>9254</v>
      </c>
      <c r="K265" s="38"/>
      <c r="L265" s="38"/>
      <c r="M265" s="38"/>
      <c r="N265" s="39">
        <v>153000000</v>
      </c>
      <c r="O265" s="38">
        <v>1</v>
      </c>
      <c r="P265" s="38"/>
      <c r="Q265" s="23" t="s">
        <v>3139</v>
      </c>
      <c r="R265" s="39">
        <v>0</v>
      </c>
      <c r="S265" s="38"/>
      <c r="T265" s="23" t="s">
        <v>3139</v>
      </c>
      <c r="U265" s="38" t="s">
        <v>9255</v>
      </c>
      <c r="V265" s="39">
        <v>153000000</v>
      </c>
      <c r="W265" s="23" t="s">
        <v>3139</v>
      </c>
      <c r="X265" s="38">
        <v>0</v>
      </c>
      <c r="Y265" s="38" t="s">
        <v>6552</v>
      </c>
      <c r="Z265" s="21">
        <v>15.784545</v>
      </c>
      <c r="AA265" s="23" t="s">
        <v>3139</v>
      </c>
      <c r="AB265" s="39">
        <v>0</v>
      </c>
      <c r="AC265" s="39">
        <v>0</v>
      </c>
      <c r="AD265" s="23">
        <v>15784545</v>
      </c>
      <c r="AE265" s="38" t="s">
        <v>5819</v>
      </c>
      <c r="AG265" s="23"/>
      <c r="AH265" s="23"/>
    </row>
    <row r="266" spans="1:34">
      <c r="A266" t="str">
        <f t="shared" si="14"/>
        <v>1226</v>
      </c>
      <c r="B266" t="str">
        <f t="shared" si="12"/>
        <v>OT</v>
      </c>
      <c r="C266">
        <f t="shared" si="13"/>
        <v>0</v>
      </c>
      <c r="D266" s="38" t="s">
        <v>6552</v>
      </c>
      <c r="E266" s="23">
        <v>35</v>
      </c>
      <c r="F266" s="23">
        <v>122602</v>
      </c>
      <c r="G266" s="38" t="s">
        <v>9256</v>
      </c>
      <c r="H266" s="38" t="s">
        <v>9257</v>
      </c>
      <c r="I266" s="38" t="s">
        <v>6006</v>
      </c>
      <c r="J266" s="38" t="s">
        <v>9258</v>
      </c>
      <c r="K266" s="38"/>
      <c r="L266" s="38"/>
      <c r="M266" s="38"/>
      <c r="N266" s="39">
        <v>80000000</v>
      </c>
      <c r="O266" s="38">
        <v>1</v>
      </c>
      <c r="P266" s="38"/>
      <c r="Q266" s="23" t="s">
        <v>3139</v>
      </c>
      <c r="R266" s="39">
        <v>0</v>
      </c>
      <c r="S266" s="38"/>
      <c r="T266" s="23" t="s">
        <v>3139</v>
      </c>
      <c r="U266" s="38" t="s">
        <v>9259</v>
      </c>
      <c r="V266" s="39">
        <v>80000000</v>
      </c>
      <c r="W266" s="23" t="s">
        <v>3139</v>
      </c>
      <c r="X266" s="38">
        <v>0</v>
      </c>
      <c r="Y266" s="38" t="s">
        <v>6552</v>
      </c>
      <c r="Z266" s="21">
        <v>80</v>
      </c>
      <c r="AA266" s="23" t="s">
        <v>3139</v>
      </c>
      <c r="AB266" s="39">
        <v>0</v>
      </c>
      <c r="AC266" s="39">
        <v>0</v>
      </c>
      <c r="AD266" s="23">
        <v>80000000</v>
      </c>
      <c r="AE266" s="38" t="s">
        <v>5819</v>
      </c>
      <c r="AG266" s="23"/>
      <c r="AH266" s="23"/>
    </row>
    <row r="267" spans="1:34">
      <c r="A267" t="str">
        <f t="shared" si="14"/>
        <v>1232</v>
      </c>
      <c r="B267" t="str">
        <f t="shared" si="12"/>
        <v>OT</v>
      </c>
      <c r="C267">
        <f t="shared" si="13"/>
        <v>0</v>
      </c>
      <c r="D267" s="38" t="s">
        <v>6552</v>
      </c>
      <c r="E267" s="23">
        <v>36</v>
      </c>
      <c r="F267" s="23">
        <v>123204</v>
      </c>
      <c r="G267" s="38" t="s">
        <v>9260</v>
      </c>
      <c r="H267" s="38" t="s">
        <v>9261</v>
      </c>
      <c r="I267" s="38" t="s">
        <v>6006</v>
      </c>
      <c r="J267" s="38" t="s">
        <v>3250</v>
      </c>
      <c r="K267" s="38" t="s">
        <v>5825</v>
      </c>
      <c r="L267" s="38"/>
      <c r="M267" s="38"/>
      <c r="N267" s="39">
        <v>100000</v>
      </c>
      <c r="O267" s="38">
        <v>1</v>
      </c>
      <c r="P267" s="38"/>
      <c r="Q267" s="23" t="s">
        <v>3139</v>
      </c>
      <c r="R267" s="39">
        <v>0</v>
      </c>
      <c r="S267" s="38"/>
      <c r="T267" s="23" t="s">
        <v>3139</v>
      </c>
      <c r="U267" s="38" t="s">
        <v>9262</v>
      </c>
      <c r="V267" s="39">
        <v>25395000</v>
      </c>
      <c r="W267" s="23" t="s">
        <v>3139</v>
      </c>
      <c r="X267" s="38">
        <v>0</v>
      </c>
      <c r="Y267" s="38" t="s">
        <v>6552</v>
      </c>
      <c r="Z267" s="21">
        <v>25.395</v>
      </c>
      <c r="AA267" s="23" t="s">
        <v>3139</v>
      </c>
      <c r="AB267" s="39">
        <v>0</v>
      </c>
      <c r="AC267" s="39">
        <v>0</v>
      </c>
      <c r="AD267" s="23">
        <v>25395000</v>
      </c>
      <c r="AE267" s="38" t="s">
        <v>5830</v>
      </c>
      <c r="AG267" s="23"/>
      <c r="AH267" s="23"/>
    </row>
    <row r="268" spans="1:34">
      <c r="A268" t="str">
        <f t="shared" si="14"/>
        <v>1232</v>
      </c>
      <c r="B268" t="str">
        <f t="shared" si="12"/>
        <v>OT</v>
      </c>
      <c r="C268">
        <f t="shared" si="13"/>
        <v>0</v>
      </c>
      <c r="D268" s="38" t="s">
        <v>6552</v>
      </c>
      <c r="E268" s="23">
        <v>37</v>
      </c>
      <c r="F268" s="23">
        <v>123204</v>
      </c>
      <c r="G268" s="38" t="s">
        <v>9263</v>
      </c>
      <c r="H268" s="38" t="s">
        <v>9264</v>
      </c>
      <c r="I268" s="38" t="s">
        <v>6006</v>
      </c>
      <c r="J268" s="38" t="s">
        <v>3250</v>
      </c>
      <c r="K268" s="38" t="s">
        <v>5825</v>
      </c>
      <c r="L268" s="38"/>
      <c r="M268" s="38"/>
      <c r="N268" s="39">
        <v>100000</v>
      </c>
      <c r="O268" s="38">
        <v>1</v>
      </c>
      <c r="P268" s="38"/>
      <c r="Q268" s="23" t="s">
        <v>3139</v>
      </c>
      <c r="R268" s="39">
        <v>0</v>
      </c>
      <c r="S268" s="38"/>
      <c r="T268" s="23" t="s">
        <v>3139</v>
      </c>
      <c r="U268" s="38" t="s">
        <v>9265</v>
      </c>
      <c r="V268" s="39">
        <v>5252000</v>
      </c>
      <c r="W268" s="23" t="s">
        <v>3139</v>
      </c>
      <c r="X268" s="38">
        <v>0</v>
      </c>
      <c r="Y268" s="38" t="s">
        <v>6552</v>
      </c>
      <c r="Z268" s="21">
        <v>5.2519999999999998</v>
      </c>
      <c r="AA268" s="23" t="s">
        <v>3139</v>
      </c>
      <c r="AB268" s="39">
        <v>0</v>
      </c>
      <c r="AC268" s="39">
        <v>0</v>
      </c>
      <c r="AD268" s="23">
        <v>5252000</v>
      </c>
      <c r="AE268" s="38" t="s">
        <v>5830</v>
      </c>
      <c r="AG268" s="23"/>
      <c r="AH268" s="23"/>
    </row>
    <row r="269" spans="1:34">
      <c r="A269" t="str">
        <f t="shared" si="14"/>
        <v>1232</v>
      </c>
      <c r="B269" t="str">
        <f t="shared" si="12"/>
        <v>OT</v>
      </c>
      <c r="C269">
        <f t="shared" si="13"/>
        <v>0</v>
      </c>
      <c r="D269" s="38" t="s">
        <v>6552</v>
      </c>
      <c r="E269" s="23">
        <v>38</v>
      </c>
      <c r="F269" s="23">
        <v>123204</v>
      </c>
      <c r="G269" s="38" t="s">
        <v>9266</v>
      </c>
      <c r="H269" s="38" t="s">
        <v>9267</v>
      </c>
      <c r="I269" s="38" t="s">
        <v>6006</v>
      </c>
      <c r="J269" s="38" t="s">
        <v>3250</v>
      </c>
      <c r="K269" s="38" t="s">
        <v>5825</v>
      </c>
      <c r="L269" s="38"/>
      <c r="M269" s="38"/>
      <c r="N269" s="39">
        <v>100000</v>
      </c>
      <c r="O269" s="38">
        <v>1</v>
      </c>
      <c r="P269" s="38"/>
      <c r="Q269" s="23" t="s">
        <v>3139</v>
      </c>
      <c r="R269" s="39">
        <v>0</v>
      </c>
      <c r="S269" s="38"/>
      <c r="T269" s="23" t="s">
        <v>3139</v>
      </c>
      <c r="U269" s="38" t="s">
        <v>9262</v>
      </c>
      <c r="V269" s="39">
        <v>3375000</v>
      </c>
      <c r="W269" s="23" t="s">
        <v>3139</v>
      </c>
      <c r="X269" s="38">
        <v>0</v>
      </c>
      <c r="Y269" s="38" t="s">
        <v>6552</v>
      </c>
      <c r="Z269" s="21">
        <v>3.375</v>
      </c>
      <c r="AA269" s="23" t="s">
        <v>3139</v>
      </c>
      <c r="AB269" s="39">
        <v>0</v>
      </c>
      <c r="AC269" s="39">
        <v>0</v>
      </c>
      <c r="AD269" s="23">
        <v>3375000</v>
      </c>
      <c r="AE269" s="38" t="s">
        <v>5830</v>
      </c>
      <c r="AG269" s="23"/>
      <c r="AH269" s="23"/>
    </row>
    <row r="270" spans="1:34">
      <c r="A270" t="str">
        <f t="shared" si="14"/>
        <v>1120</v>
      </c>
      <c r="B270" t="str">
        <f t="shared" si="12"/>
        <v>OT</v>
      </c>
      <c r="C270">
        <f t="shared" si="13"/>
        <v>52</v>
      </c>
      <c r="D270" s="38" t="s">
        <v>6552</v>
      </c>
      <c r="E270" s="23">
        <v>39</v>
      </c>
      <c r="F270" s="23">
        <v>112040</v>
      </c>
      <c r="G270" s="38" t="s">
        <v>55</v>
      </c>
      <c r="H270" s="38" t="s">
        <v>3251</v>
      </c>
      <c r="I270" s="38" t="s">
        <v>5969</v>
      </c>
      <c r="J270" s="38" t="s">
        <v>3252</v>
      </c>
      <c r="K270" s="38"/>
      <c r="L270" s="38" t="s">
        <v>6086</v>
      </c>
      <c r="M270" s="109">
        <v>44460</v>
      </c>
      <c r="N270" s="39">
        <v>7854000</v>
      </c>
      <c r="O270" s="38">
        <v>1</v>
      </c>
      <c r="P270" s="38" t="s">
        <v>5814</v>
      </c>
      <c r="Q270" s="23">
        <v>1.75</v>
      </c>
      <c r="R270" s="39" t="s">
        <v>3139</v>
      </c>
      <c r="S270" s="38" t="s">
        <v>54</v>
      </c>
      <c r="T270" s="23">
        <v>92</v>
      </c>
      <c r="U270" s="38" t="s">
        <v>6086</v>
      </c>
      <c r="V270" s="39">
        <v>7854000</v>
      </c>
      <c r="W270" s="23">
        <v>1.75</v>
      </c>
      <c r="X270" s="38" t="s">
        <v>3139</v>
      </c>
      <c r="Y270" s="38" t="s">
        <v>6552</v>
      </c>
      <c r="Z270" s="21">
        <v>7.8674299999999997</v>
      </c>
      <c r="AA270" s="23">
        <v>0</v>
      </c>
      <c r="AB270" s="39" t="s">
        <v>3139</v>
      </c>
      <c r="AC270" s="39">
        <v>0</v>
      </c>
      <c r="AD270" s="23" t="s">
        <v>3139</v>
      </c>
      <c r="AE270" s="38" t="s">
        <v>5815</v>
      </c>
      <c r="AG270" s="23"/>
      <c r="AH270" s="23"/>
    </row>
    <row r="271" spans="1:34">
      <c r="A271" t="str">
        <f t="shared" si="14"/>
        <v>1203</v>
      </c>
      <c r="B271" t="str">
        <f t="shared" si="12"/>
        <v>FL</v>
      </c>
      <c r="C271">
        <f t="shared" si="13"/>
        <v>34</v>
      </c>
      <c r="D271" s="38" t="s">
        <v>6552</v>
      </c>
      <c r="E271" s="23">
        <v>1</v>
      </c>
      <c r="F271" s="23">
        <v>120305</v>
      </c>
      <c r="G271" s="38" t="s">
        <v>53</v>
      </c>
      <c r="H271" s="38" t="s">
        <v>3263</v>
      </c>
      <c r="I271" s="38" t="s">
        <v>5969</v>
      </c>
      <c r="J271" s="38" t="s">
        <v>11048</v>
      </c>
      <c r="K271" s="38"/>
      <c r="L271" s="38" t="s">
        <v>6097</v>
      </c>
      <c r="M271" s="109">
        <v>44442</v>
      </c>
      <c r="N271" s="39">
        <v>50000000</v>
      </c>
      <c r="O271" s="38">
        <v>1</v>
      </c>
      <c r="P271" s="38" t="s">
        <v>5814</v>
      </c>
      <c r="Q271" s="23">
        <v>2.4</v>
      </c>
      <c r="R271" s="39" t="s">
        <v>3139</v>
      </c>
      <c r="S271" s="38" t="s">
        <v>54</v>
      </c>
      <c r="T271" s="23">
        <v>3</v>
      </c>
      <c r="U271" s="38" t="s">
        <v>6097</v>
      </c>
      <c r="V271" s="39">
        <v>50000000</v>
      </c>
      <c r="W271" s="23">
        <v>2.4</v>
      </c>
      <c r="X271" s="38" t="s">
        <v>3139</v>
      </c>
      <c r="Y271" s="38" t="s">
        <v>6552</v>
      </c>
      <c r="Z271" s="21">
        <v>50.188338000000002</v>
      </c>
      <c r="AA271" s="23">
        <v>2.4</v>
      </c>
      <c r="AB271" s="39" t="s">
        <v>3139</v>
      </c>
      <c r="AC271" s="39">
        <v>50188338</v>
      </c>
      <c r="AD271" s="23" t="s">
        <v>3139</v>
      </c>
      <c r="AE271" s="38" t="s">
        <v>5815</v>
      </c>
      <c r="AG271" s="23"/>
      <c r="AH271" s="23"/>
    </row>
    <row r="272" spans="1:34">
      <c r="A272" t="str">
        <f t="shared" si="14"/>
        <v>1203</v>
      </c>
      <c r="B272" t="str">
        <f t="shared" si="12"/>
        <v>FL</v>
      </c>
      <c r="C272">
        <f t="shared" si="13"/>
        <v>32</v>
      </c>
      <c r="D272" s="38" t="s">
        <v>6552</v>
      </c>
      <c r="E272" s="23">
        <v>2</v>
      </c>
      <c r="F272" s="23">
        <v>120305</v>
      </c>
      <c r="G272" s="38" t="s">
        <v>53</v>
      </c>
      <c r="H272" s="38" t="s">
        <v>3263</v>
      </c>
      <c r="I272" s="38" t="s">
        <v>5969</v>
      </c>
      <c r="J272" s="38" t="s">
        <v>11049</v>
      </c>
      <c r="K272" s="38"/>
      <c r="L272" s="38" t="s">
        <v>6194</v>
      </c>
      <c r="M272" s="109">
        <v>44440</v>
      </c>
      <c r="N272" s="43">
        <v>12130262</v>
      </c>
      <c r="O272" s="38">
        <v>1</v>
      </c>
      <c r="P272" s="38" t="s">
        <v>5814</v>
      </c>
      <c r="Q272" s="38">
        <v>2.1</v>
      </c>
      <c r="R272" s="39" t="s">
        <v>3139</v>
      </c>
      <c r="S272" s="38" t="s">
        <v>54</v>
      </c>
      <c r="T272" s="38">
        <v>3</v>
      </c>
      <c r="U272" s="38" t="s">
        <v>6194</v>
      </c>
      <c r="V272" s="39">
        <v>12130262</v>
      </c>
      <c r="W272" s="38">
        <v>2.1</v>
      </c>
      <c r="X272" s="23" t="s">
        <v>3139</v>
      </c>
      <c r="Y272" s="38" t="s">
        <v>6552</v>
      </c>
      <c r="Z272" s="21">
        <v>12.171692</v>
      </c>
      <c r="AA272" s="38">
        <v>2.1</v>
      </c>
      <c r="AB272" s="39" t="s">
        <v>3139</v>
      </c>
      <c r="AC272" s="39">
        <v>12171692</v>
      </c>
      <c r="AD272" s="23" t="s">
        <v>3139</v>
      </c>
      <c r="AE272" s="38" t="s">
        <v>5815</v>
      </c>
      <c r="AG272" s="23"/>
      <c r="AH272" s="23"/>
    </row>
    <row r="273" spans="1:34">
      <c r="A273" t="str">
        <f t="shared" si="14"/>
        <v>1220</v>
      </c>
      <c r="B273" t="str">
        <f t="shared" si="12"/>
        <v>OT</v>
      </c>
      <c r="C273">
        <f t="shared" si="13"/>
        <v>-33223</v>
      </c>
      <c r="D273" s="38" t="s">
        <v>6552</v>
      </c>
      <c r="E273" s="23">
        <v>3</v>
      </c>
      <c r="F273" s="23">
        <v>122001</v>
      </c>
      <c r="G273" s="38" t="s">
        <v>3157</v>
      </c>
      <c r="H273" s="38" t="s">
        <v>3159</v>
      </c>
      <c r="I273" s="38" t="s">
        <v>6006</v>
      </c>
      <c r="J273" s="38" t="s">
        <v>50</v>
      </c>
      <c r="K273" s="38" t="s">
        <v>5817</v>
      </c>
      <c r="L273" s="38" t="s">
        <v>6196</v>
      </c>
      <c r="M273" s="109">
        <v>11185</v>
      </c>
      <c r="N273" s="43">
        <v>877802</v>
      </c>
      <c r="O273" s="38">
        <v>1</v>
      </c>
      <c r="P273" s="38"/>
      <c r="Q273" s="38" t="s">
        <v>3139</v>
      </c>
      <c r="R273" s="39">
        <v>1</v>
      </c>
      <c r="S273" s="38"/>
      <c r="T273" s="38" t="s">
        <v>3139</v>
      </c>
      <c r="U273" s="38" t="s">
        <v>6196</v>
      </c>
      <c r="V273" s="39">
        <v>877802</v>
      </c>
      <c r="W273" s="38" t="s">
        <v>3139</v>
      </c>
      <c r="X273" s="23">
        <v>1</v>
      </c>
      <c r="Y273" s="38" t="s">
        <v>6552</v>
      </c>
      <c r="Z273" s="21">
        <v>0.87780199999999997</v>
      </c>
      <c r="AA273" s="38" t="s">
        <v>3139</v>
      </c>
      <c r="AB273" s="39">
        <v>877802</v>
      </c>
      <c r="AC273" s="39">
        <v>877802</v>
      </c>
      <c r="AD273" s="23" t="s">
        <v>3139</v>
      </c>
      <c r="AE273" s="38" t="s">
        <v>5815</v>
      </c>
      <c r="AG273" s="23"/>
      <c r="AH273" s="23"/>
    </row>
    <row r="274" spans="1:34">
      <c r="A274" t="str">
        <f t="shared" si="14"/>
        <v>1220</v>
      </c>
      <c r="B274" t="str">
        <f t="shared" si="12"/>
        <v>OT</v>
      </c>
      <c r="C274">
        <f t="shared" si="13"/>
        <v>2269</v>
      </c>
      <c r="D274" s="38" t="s">
        <v>6552</v>
      </c>
      <c r="E274" s="23">
        <v>4</v>
      </c>
      <c r="F274" s="23">
        <v>122001</v>
      </c>
      <c r="G274" s="38" t="s">
        <v>3264</v>
      </c>
      <c r="H274" s="38" t="s">
        <v>3265</v>
      </c>
      <c r="I274" s="38" t="s">
        <v>6006</v>
      </c>
      <c r="J274" s="38" t="s">
        <v>50</v>
      </c>
      <c r="K274" s="38" t="s">
        <v>5817</v>
      </c>
      <c r="L274" s="38" t="s">
        <v>6195</v>
      </c>
      <c r="M274" s="109">
        <v>46677</v>
      </c>
      <c r="N274" s="39">
        <v>50000</v>
      </c>
      <c r="O274" s="38">
        <v>1</v>
      </c>
      <c r="P274" s="38"/>
      <c r="Q274" s="38" t="s">
        <v>3139</v>
      </c>
      <c r="R274" s="43">
        <v>1</v>
      </c>
      <c r="S274" s="38"/>
      <c r="T274" s="23" t="s">
        <v>3139</v>
      </c>
      <c r="U274" s="38" t="s">
        <v>6195</v>
      </c>
      <c r="V274" s="39">
        <v>50000</v>
      </c>
      <c r="W274" s="38" t="s">
        <v>3139</v>
      </c>
      <c r="X274" s="38">
        <v>1</v>
      </c>
      <c r="Y274" s="38" t="s">
        <v>6552</v>
      </c>
      <c r="Z274" s="21">
        <v>0.05</v>
      </c>
      <c r="AA274" s="23" t="s">
        <v>3139</v>
      </c>
      <c r="AB274" s="39">
        <v>50000</v>
      </c>
      <c r="AC274" s="39">
        <v>50000</v>
      </c>
      <c r="AD274" s="23" t="s">
        <v>3139</v>
      </c>
      <c r="AE274" s="38" t="s">
        <v>5815</v>
      </c>
      <c r="AG274" s="23"/>
      <c r="AH274" s="23"/>
    </row>
    <row r="275" spans="1:34">
      <c r="A275" t="str">
        <f t="shared" si="14"/>
        <v>1203</v>
      </c>
      <c r="B275" t="str">
        <f t="shared" si="12"/>
        <v>FL</v>
      </c>
      <c r="C275">
        <f t="shared" si="13"/>
        <v>0</v>
      </c>
      <c r="D275" s="38" t="s">
        <v>6552</v>
      </c>
      <c r="E275" s="23">
        <v>1</v>
      </c>
      <c r="F275" s="23">
        <v>120320</v>
      </c>
      <c r="G275" s="38" t="s">
        <v>3228</v>
      </c>
      <c r="H275" s="38" t="s">
        <v>3266</v>
      </c>
      <c r="I275" s="38" t="s">
        <v>6006</v>
      </c>
      <c r="J275" s="38" t="s">
        <v>3267</v>
      </c>
      <c r="K275" s="38"/>
      <c r="L275" s="38" t="s">
        <v>6387</v>
      </c>
      <c r="M275" s="109">
        <v>44408</v>
      </c>
      <c r="N275" s="39">
        <v>53655844.979999997</v>
      </c>
      <c r="O275" s="38">
        <v>1</v>
      </c>
      <c r="P275" s="38"/>
      <c r="Q275" s="38" t="s">
        <v>3139</v>
      </c>
      <c r="R275" s="43" t="s">
        <v>3139</v>
      </c>
      <c r="S275" s="38"/>
      <c r="T275" s="23" t="s">
        <v>3139</v>
      </c>
      <c r="U275" s="38" t="s">
        <v>6387</v>
      </c>
      <c r="V275" s="39">
        <v>53655844.979999997</v>
      </c>
      <c r="W275" s="38" t="s">
        <v>3139</v>
      </c>
      <c r="X275" s="38">
        <v>12051</v>
      </c>
      <c r="Y275" s="38" t="s">
        <v>6552</v>
      </c>
      <c r="Z275" s="21">
        <v>53.655844979999998</v>
      </c>
      <c r="AA275" s="23" t="s">
        <v>3139</v>
      </c>
      <c r="AB275" s="39">
        <v>4451.57</v>
      </c>
      <c r="AC275" s="39">
        <v>0</v>
      </c>
      <c r="AD275" s="23" t="s">
        <v>3139</v>
      </c>
      <c r="AE275" s="38" t="s">
        <v>5824</v>
      </c>
      <c r="AG275" s="23"/>
      <c r="AH275" s="23"/>
    </row>
    <row r="276" spans="1:34">
      <c r="A276" t="str">
        <f t="shared" si="14"/>
        <v>1226</v>
      </c>
      <c r="B276" t="str">
        <f t="shared" si="12"/>
        <v>OT</v>
      </c>
      <c r="C276">
        <f t="shared" si="13"/>
        <v>0</v>
      </c>
      <c r="D276" s="38" t="s">
        <v>6552</v>
      </c>
      <c r="E276" s="23">
        <v>2</v>
      </c>
      <c r="F276" s="23">
        <v>122602</v>
      </c>
      <c r="G276" s="38" t="s">
        <v>3179</v>
      </c>
      <c r="H276" s="38" t="s">
        <v>3268</v>
      </c>
      <c r="I276" s="38" t="s">
        <v>6006</v>
      </c>
      <c r="J276" s="38" t="s">
        <v>3269</v>
      </c>
      <c r="K276" s="38"/>
      <c r="L276" s="38"/>
      <c r="M276" s="38"/>
      <c r="N276" s="39" t="s">
        <v>3139</v>
      </c>
      <c r="O276" s="38">
        <v>1</v>
      </c>
      <c r="P276" s="38"/>
      <c r="Q276" s="38" t="s">
        <v>3139</v>
      </c>
      <c r="R276" s="43" t="s">
        <v>3139</v>
      </c>
      <c r="S276" s="38"/>
      <c r="T276" s="23" t="s">
        <v>3139</v>
      </c>
      <c r="U276" s="38" t="s">
        <v>6198</v>
      </c>
      <c r="V276" s="39">
        <v>432000</v>
      </c>
      <c r="W276" s="38" t="s">
        <v>3139</v>
      </c>
      <c r="X276" s="38">
        <v>0</v>
      </c>
      <c r="Y276" s="38" t="s">
        <v>6552</v>
      </c>
      <c r="Z276" s="21">
        <v>222.929125</v>
      </c>
      <c r="AA276" s="23" t="s">
        <v>3139</v>
      </c>
      <c r="AB276" s="39">
        <v>1</v>
      </c>
      <c r="AC276" s="39">
        <v>0</v>
      </c>
      <c r="AD276" s="23" t="s">
        <v>3139</v>
      </c>
      <c r="AE276" s="38" t="s">
        <v>5824</v>
      </c>
      <c r="AG276" s="23"/>
      <c r="AH276" s="23"/>
    </row>
    <row r="277" spans="1:34">
      <c r="A277" t="str">
        <f t="shared" si="14"/>
        <v>1226</v>
      </c>
      <c r="B277" t="str">
        <f t="shared" si="12"/>
        <v>OT</v>
      </c>
      <c r="C277">
        <f t="shared" si="13"/>
        <v>0</v>
      </c>
      <c r="D277" s="38" t="s">
        <v>6552</v>
      </c>
      <c r="E277" s="23">
        <v>3</v>
      </c>
      <c r="F277" s="23">
        <v>122602</v>
      </c>
      <c r="G277" s="38" t="s">
        <v>3154</v>
      </c>
      <c r="H277" s="38" t="s">
        <v>3270</v>
      </c>
      <c r="I277" s="38" t="s">
        <v>6006</v>
      </c>
      <c r="J277" s="38" t="s">
        <v>3271</v>
      </c>
      <c r="K277" s="38"/>
      <c r="L277" s="38"/>
      <c r="M277" s="38"/>
      <c r="N277" s="39" t="s">
        <v>3139</v>
      </c>
      <c r="O277" s="38">
        <v>1</v>
      </c>
      <c r="P277" s="38"/>
      <c r="Q277" s="38" t="s">
        <v>3139</v>
      </c>
      <c r="R277" s="43">
        <v>0</v>
      </c>
      <c r="S277" s="38"/>
      <c r="T277" s="23" t="s">
        <v>3139</v>
      </c>
      <c r="U277" s="38" t="s">
        <v>6181</v>
      </c>
      <c r="V277" s="39">
        <v>100000</v>
      </c>
      <c r="W277" s="38" t="s">
        <v>3139</v>
      </c>
      <c r="X277" s="38">
        <v>0</v>
      </c>
      <c r="Y277" s="38" t="s">
        <v>6552</v>
      </c>
      <c r="Z277" s="21">
        <v>1.2318420000000001</v>
      </c>
      <c r="AA277" s="23" t="s">
        <v>3139</v>
      </c>
      <c r="AB277" s="39">
        <v>1</v>
      </c>
      <c r="AC277" s="39">
        <v>0</v>
      </c>
      <c r="AD277" s="23" t="s">
        <v>3139</v>
      </c>
      <c r="AE277" s="38" t="s">
        <v>5824</v>
      </c>
      <c r="AG277" s="23"/>
      <c r="AH277" s="23"/>
    </row>
    <row r="278" spans="1:34">
      <c r="A278" t="str">
        <f t="shared" si="14"/>
        <v>1226</v>
      </c>
      <c r="B278" t="str">
        <f t="shared" si="12"/>
        <v>OT</v>
      </c>
      <c r="C278">
        <f t="shared" si="13"/>
        <v>0</v>
      </c>
      <c r="D278" s="38" t="s">
        <v>6552</v>
      </c>
      <c r="E278" s="23">
        <v>4</v>
      </c>
      <c r="F278" s="23">
        <v>122602</v>
      </c>
      <c r="G278" s="38" t="s">
        <v>3272</v>
      </c>
      <c r="H278" s="38" t="s">
        <v>3273</v>
      </c>
      <c r="I278" s="38" t="s">
        <v>6006</v>
      </c>
      <c r="J278" s="38" t="s">
        <v>3271</v>
      </c>
      <c r="K278" s="38"/>
      <c r="L278" s="38"/>
      <c r="M278" s="38"/>
      <c r="N278" s="39" t="s">
        <v>3139</v>
      </c>
      <c r="O278" s="38">
        <v>1</v>
      </c>
      <c r="P278" s="38"/>
      <c r="Q278" s="23" t="s">
        <v>3139</v>
      </c>
      <c r="R278" s="43">
        <v>1</v>
      </c>
      <c r="S278" s="38"/>
      <c r="T278" s="23" t="s">
        <v>3139</v>
      </c>
      <c r="U278" s="38" t="s">
        <v>6181</v>
      </c>
      <c r="V278" s="39">
        <v>10000000</v>
      </c>
      <c r="W278" s="23" t="s">
        <v>3139</v>
      </c>
      <c r="X278" s="38">
        <v>0</v>
      </c>
      <c r="Y278" s="38" t="s">
        <v>6552</v>
      </c>
      <c r="Z278" s="21">
        <v>24.809653129999997</v>
      </c>
      <c r="AA278" s="23" t="s">
        <v>3139</v>
      </c>
      <c r="AB278" s="39">
        <v>1</v>
      </c>
      <c r="AC278" s="39">
        <v>0</v>
      </c>
      <c r="AD278" s="38" t="s">
        <v>3139</v>
      </c>
      <c r="AE278" s="38" t="s">
        <v>5824</v>
      </c>
      <c r="AG278" s="23"/>
      <c r="AH278" s="23"/>
    </row>
    <row r="279" spans="1:34">
      <c r="A279" t="str">
        <f t="shared" si="14"/>
        <v>1226</v>
      </c>
      <c r="B279" t="str">
        <f t="shared" si="12"/>
        <v>OT</v>
      </c>
      <c r="C279">
        <f t="shared" si="13"/>
        <v>0</v>
      </c>
      <c r="D279" s="38" t="s">
        <v>6552</v>
      </c>
      <c r="E279" s="23">
        <v>5</v>
      </c>
      <c r="F279" s="23">
        <v>122602</v>
      </c>
      <c r="G279" s="38" t="s">
        <v>53</v>
      </c>
      <c r="H279" s="38" t="s">
        <v>3047</v>
      </c>
      <c r="I279" s="38" t="s">
        <v>6006</v>
      </c>
      <c r="J279" s="38" t="s">
        <v>3271</v>
      </c>
      <c r="K279" s="38"/>
      <c r="L279" s="38"/>
      <c r="M279" s="38"/>
      <c r="N279" s="39" t="s">
        <v>3139</v>
      </c>
      <c r="O279" s="38">
        <v>1</v>
      </c>
      <c r="P279" s="38"/>
      <c r="Q279" s="23" t="s">
        <v>3139</v>
      </c>
      <c r="R279" s="43">
        <v>1</v>
      </c>
      <c r="S279" s="38"/>
      <c r="T279" s="23" t="s">
        <v>3139</v>
      </c>
      <c r="U279" s="38" t="s">
        <v>6199</v>
      </c>
      <c r="V279" s="39">
        <v>50000</v>
      </c>
      <c r="W279" s="23" t="s">
        <v>3139</v>
      </c>
      <c r="X279" s="38">
        <v>0</v>
      </c>
      <c r="Y279" s="38" t="s">
        <v>6552</v>
      </c>
      <c r="Z279" s="21">
        <v>114.26908787000001</v>
      </c>
      <c r="AA279" s="23" t="s">
        <v>3139</v>
      </c>
      <c r="AB279" s="39">
        <v>0</v>
      </c>
      <c r="AC279" s="39">
        <v>1771802.97</v>
      </c>
      <c r="AD279" s="38" t="s">
        <v>3139</v>
      </c>
      <c r="AE279" s="38" t="s">
        <v>5824</v>
      </c>
      <c r="AG279" s="23"/>
      <c r="AH279" s="23"/>
    </row>
    <row r="280" spans="1:34">
      <c r="A280" t="str">
        <f t="shared" si="14"/>
        <v>1226</v>
      </c>
      <c r="B280" t="str">
        <f t="shared" si="12"/>
        <v>OT</v>
      </c>
      <c r="C280">
        <f t="shared" si="13"/>
        <v>0</v>
      </c>
      <c r="D280" s="38" t="s">
        <v>6552</v>
      </c>
      <c r="E280" s="23">
        <v>6</v>
      </c>
      <c r="F280" s="23">
        <v>122604</v>
      </c>
      <c r="G280" s="38" t="s">
        <v>3274</v>
      </c>
      <c r="H280" s="38" t="s">
        <v>3259</v>
      </c>
      <c r="I280" s="38" t="s">
        <v>6006</v>
      </c>
      <c r="J280" s="38" t="s">
        <v>88</v>
      </c>
      <c r="K280" s="38"/>
      <c r="L280" s="38"/>
      <c r="M280" s="38"/>
      <c r="N280" s="39" t="s">
        <v>3139</v>
      </c>
      <c r="O280" s="38">
        <v>1</v>
      </c>
      <c r="P280" s="38"/>
      <c r="Q280" s="23" t="s">
        <v>3139</v>
      </c>
      <c r="R280" s="43">
        <v>1</v>
      </c>
      <c r="S280" s="38"/>
      <c r="T280" s="23" t="s">
        <v>3139</v>
      </c>
      <c r="U280" s="38" t="s">
        <v>6200</v>
      </c>
      <c r="V280" s="39">
        <v>4919646</v>
      </c>
      <c r="W280" s="23" t="s">
        <v>3139</v>
      </c>
      <c r="X280" s="38">
        <v>0</v>
      </c>
      <c r="Y280" s="38" t="s">
        <v>6552</v>
      </c>
      <c r="Z280" s="21">
        <v>6.18355064</v>
      </c>
      <c r="AA280" s="23" t="s">
        <v>3139</v>
      </c>
      <c r="AB280" s="39">
        <v>0</v>
      </c>
      <c r="AC280" s="39">
        <v>0</v>
      </c>
      <c r="AD280" s="38">
        <v>137416.64000000001</v>
      </c>
      <c r="AE280" s="38" t="s">
        <v>5824</v>
      </c>
      <c r="AG280" s="23"/>
      <c r="AH280" s="23"/>
    </row>
    <row r="281" spans="1:34">
      <c r="A281" t="str">
        <f t="shared" si="14"/>
        <v>1226</v>
      </c>
      <c r="B281" t="str">
        <f t="shared" si="12"/>
        <v>OT</v>
      </c>
      <c r="C281">
        <f t="shared" si="13"/>
        <v>0</v>
      </c>
      <c r="D281" s="38" t="s">
        <v>6552</v>
      </c>
      <c r="E281" s="23">
        <v>7</v>
      </c>
      <c r="F281" s="23">
        <v>122602</v>
      </c>
      <c r="G281" s="38" t="s">
        <v>3211</v>
      </c>
      <c r="H281" s="38" t="s">
        <v>3275</v>
      </c>
      <c r="I281" s="38" t="s">
        <v>6006</v>
      </c>
      <c r="J281" s="38" t="s">
        <v>347</v>
      </c>
      <c r="K281" s="38"/>
      <c r="L281" s="38"/>
      <c r="M281" s="38"/>
      <c r="N281" s="39" t="s">
        <v>3139</v>
      </c>
      <c r="O281" s="38">
        <v>1</v>
      </c>
      <c r="P281" s="38"/>
      <c r="Q281" s="23" t="s">
        <v>3139</v>
      </c>
      <c r="R281" s="43" t="s">
        <v>3139</v>
      </c>
      <c r="S281" s="38"/>
      <c r="T281" s="23" t="s">
        <v>3139</v>
      </c>
      <c r="U281" s="38" t="s">
        <v>6201</v>
      </c>
      <c r="V281" s="39">
        <v>1</v>
      </c>
      <c r="W281" s="23" t="s">
        <v>3139</v>
      </c>
      <c r="X281" s="38">
        <v>0</v>
      </c>
      <c r="Y281" s="38" t="s">
        <v>6552</v>
      </c>
      <c r="Z281" s="21">
        <v>1.545682</v>
      </c>
      <c r="AA281" s="23" t="s">
        <v>3139</v>
      </c>
      <c r="AB281" s="39">
        <v>0</v>
      </c>
      <c r="AC281" s="39">
        <v>134742</v>
      </c>
      <c r="AD281" s="38" t="s">
        <v>3139</v>
      </c>
      <c r="AE281" s="38" t="s">
        <v>5824</v>
      </c>
      <c r="AG281" s="23"/>
      <c r="AH281" s="23"/>
    </row>
    <row r="282" spans="1:34">
      <c r="A282" t="str">
        <f t="shared" si="14"/>
        <v>1226</v>
      </c>
      <c r="B282" t="str">
        <f t="shared" si="12"/>
        <v>OT</v>
      </c>
      <c r="C282">
        <f t="shared" si="13"/>
        <v>0</v>
      </c>
      <c r="D282" s="38" t="s">
        <v>6552</v>
      </c>
      <c r="E282" s="23">
        <v>8</v>
      </c>
      <c r="F282" s="23">
        <v>122602</v>
      </c>
      <c r="G282" s="38" t="s">
        <v>3276</v>
      </c>
      <c r="H282" s="38" t="s">
        <v>3277</v>
      </c>
      <c r="I282" s="38" t="s">
        <v>6006</v>
      </c>
      <c r="J282" s="38" t="s">
        <v>347</v>
      </c>
      <c r="K282" s="38"/>
      <c r="L282" s="38"/>
      <c r="M282" s="38"/>
      <c r="N282" s="39" t="s">
        <v>3139</v>
      </c>
      <c r="O282" s="38">
        <v>1</v>
      </c>
      <c r="P282" s="38"/>
      <c r="Q282" s="23" t="s">
        <v>3139</v>
      </c>
      <c r="R282" s="43" t="s">
        <v>3139</v>
      </c>
      <c r="S282" s="38"/>
      <c r="T282" s="23" t="s">
        <v>3139</v>
      </c>
      <c r="U282" s="38" t="s">
        <v>6202</v>
      </c>
      <c r="V282" s="39">
        <v>35000000</v>
      </c>
      <c r="W282" s="23" t="s">
        <v>3139</v>
      </c>
      <c r="X282" s="38">
        <v>0</v>
      </c>
      <c r="Y282" s="38" t="s">
        <v>6552</v>
      </c>
      <c r="Z282" s="21">
        <v>35</v>
      </c>
      <c r="AA282" s="23" t="s">
        <v>3139</v>
      </c>
      <c r="AB282" s="39">
        <v>0</v>
      </c>
      <c r="AC282" s="39">
        <v>0</v>
      </c>
      <c r="AD282" s="38" t="s">
        <v>3139</v>
      </c>
      <c r="AE282" s="38" t="s">
        <v>5824</v>
      </c>
      <c r="AG282" s="23"/>
      <c r="AH282" s="23"/>
    </row>
    <row r="283" spans="1:34">
      <c r="A283" t="str">
        <f t="shared" si="14"/>
        <v>1226</v>
      </c>
      <c r="B283" t="str">
        <f t="shared" si="12"/>
        <v>OT</v>
      </c>
      <c r="C283">
        <f t="shared" si="13"/>
        <v>0</v>
      </c>
      <c r="D283" s="38" t="s">
        <v>6552</v>
      </c>
      <c r="E283" s="23">
        <v>9</v>
      </c>
      <c r="F283" s="23">
        <v>122602</v>
      </c>
      <c r="G283" s="38" t="s">
        <v>9249</v>
      </c>
      <c r="H283" s="38" t="s">
        <v>9268</v>
      </c>
      <c r="I283" s="38" t="s">
        <v>6006</v>
      </c>
      <c r="J283" s="38" t="s">
        <v>3193</v>
      </c>
      <c r="K283" s="38"/>
      <c r="L283" s="38"/>
      <c r="M283" s="38"/>
      <c r="N283" s="39">
        <v>0</v>
      </c>
      <c r="O283" s="38">
        <v>1</v>
      </c>
      <c r="P283" s="38"/>
      <c r="Q283" s="23" t="s">
        <v>3139</v>
      </c>
      <c r="R283" s="43" t="s">
        <v>3139</v>
      </c>
      <c r="S283" s="38"/>
      <c r="T283" s="23" t="s">
        <v>3139</v>
      </c>
      <c r="U283" s="38" t="s">
        <v>9269</v>
      </c>
      <c r="V283" s="39">
        <v>50000000</v>
      </c>
      <c r="W283" s="23" t="s">
        <v>3139</v>
      </c>
      <c r="X283" s="38">
        <v>0</v>
      </c>
      <c r="Y283" s="38" t="s">
        <v>6552</v>
      </c>
      <c r="Z283" s="21">
        <v>127.774485</v>
      </c>
      <c r="AA283" s="23" t="s">
        <v>3139</v>
      </c>
      <c r="AB283" s="39">
        <v>0</v>
      </c>
      <c r="AC283" s="39">
        <v>0</v>
      </c>
      <c r="AD283" s="38">
        <v>127774485</v>
      </c>
      <c r="AE283" s="38" t="s">
        <v>5824</v>
      </c>
      <c r="AG283" s="23"/>
      <c r="AH283" s="23"/>
    </row>
    <row r="284" spans="1:34">
      <c r="A284" t="str">
        <f t="shared" si="14"/>
        <v>1120</v>
      </c>
      <c r="B284" t="str">
        <f t="shared" si="12"/>
        <v>OT</v>
      </c>
      <c r="C284">
        <f t="shared" si="13"/>
        <v>0</v>
      </c>
      <c r="D284" s="38" t="s">
        <v>6552</v>
      </c>
      <c r="E284" s="23">
        <v>1</v>
      </c>
      <c r="F284" s="23">
        <v>112010</v>
      </c>
      <c r="G284" s="38" t="s">
        <v>3916</v>
      </c>
      <c r="H284" s="38" t="s">
        <v>3329</v>
      </c>
      <c r="I284" s="38" t="s">
        <v>6006</v>
      </c>
      <c r="J284" s="38" t="s">
        <v>11050</v>
      </c>
      <c r="K284" s="38" t="s">
        <v>5820</v>
      </c>
      <c r="L284" s="38" t="s">
        <v>11051</v>
      </c>
      <c r="M284" s="109">
        <v>44408</v>
      </c>
      <c r="N284" s="39">
        <v>15130246.25</v>
      </c>
      <c r="O284" s="38">
        <v>1</v>
      </c>
      <c r="P284" s="38"/>
      <c r="Q284" s="23" t="s">
        <v>3139</v>
      </c>
      <c r="R284" s="43">
        <v>539.65</v>
      </c>
      <c r="S284" s="38"/>
      <c r="T284" s="23" t="s">
        <v>3139</v>
      </c>
      <c r="U284" s="38" t="s">
        <v>6552</v>
      </c>
      <c r="V284" s="39">
        <v>15130246.25</v>
      </c>
      <c r="W284" s="23" t="s">
        <v>3139</v>
      </c>
      <c r="X284" s="38">
        <v>27990</v>
      </c>
      <c r="Y284" s="38" t="s">
        <v>6552</v>
      </c>
      <c r="Z284" s="21">
        <v>15.130246250000001</v>
      </c>
      <c r="AA284" s="23" t="s">
        <v>3139</v>
      </c>
      <c r="AB284" s="39">
        <v>539.65</v>
      </c>
      <c r="AC284" s="39">
        <v>0</v>
      </c>
      <c r="AD284" s="38" t="s">
        <v>3139</v>
      </c>
      <c r="AE284" s="38" t="s">
        <v>5824</v>
      </c>
      <c r="AG284" s="23"/>
      <c r="AH284" s="23"/>
    </row>
    <row r="285" spans="1:34">
      <c r="A285" t="str">
        <f t="shared" si="14"/>
        <v>1203</v>
      </c>
      <c r="B285" t="str">
        <f t="shared" si="12"/>
        <v>FL</v>
      </c>
      <c r="C285">
        <f t="shared" si="13"/>
        <v>18</v>
      </c>
      <c r="D285" s="38" t="s">
        <v>6552</v>
      </c>
      <c r="E285" s="23">
        <v>2</v>
      </c>
      <c r="F285" s="23">
        <v>120305</v>
      </c>
      <c r="G285" s="38" t="s">
        <v>3167</v>
      </c>
      <c r="H285" s="38" t="s">
        <v>5833</v>
      </c>
      <c r="I285" s="38" t="s">
        <v>5969</v>
      </c>
      <c r="J285" s="38" t="s">
        <v>9274</v>
      </c>
      <c r="K285" s="38"/>
      <c r="L285" s="38" t="s">
        <v>5973</v>
      </c>
      <c r="M285" s="109">
        <v>44426</v>
      </c>
      <c r="N285" s="39">
        <v>351882298</v>
      </c>
      <c r="O285" s="38">
        <v>1</v>
      </c>
      <c r="P285" s="38" t="s">
        <v>5814</v>
      </c>
      <c r="Q285" s="23">
        <v>2.7</v>
      </c>
      <c r="R285" s="43" t="s">
        <v>3139</v>
      </c>
      <c r="S285" s="38" t="s">
        <v>54</v>
      </c>
      <c r="T285" s="23">
        <v>90</v>
      </c>
      <c r="U285" s="38" t="s">
        <v>5973</v>
      </c>
      <c r="V285" s="39">
        <v>351882298</v>
      </c>
      <c r="W285" s="23">
        <v>2.7</v>
      </c>
      <c r="X285" s="38" t="s">
        <v>3139</v>
      </c>
      <c r="Y285" s="38" t="s">
        <v>6552</v>
      </c>
      <c r="Z285" s="21">
        <v>353.78242799999998</v>
      </c>
      <c r="AA285" s="23">
        <v>2.7</v>
      </c>
      <c r="AB285" s="39" t="s">
        <v>3139</v>
      </c>
      <c r="AC285" s="39">
        <v>1900164</v>
      </c>
      <c r="AD285" s="38" t="s">
        <v>3139</v>
      </c>
      <c r="AE285" s="38" t="s">
        <v>5815</v>
      </c>
      <c r="AG285" s="23"/>
      <c r="AH285" s="23"/>
    </row>
    <row r="286" spans="1:34">
      <c r="A286" t="str">
        <f t="shared" si="14"/>
        <v>1203</v>
      </c>
      <c r="B286" t="str">
        <f t="shared" si="12"/>
        <v>FL</v>
      </c>
      <c r="C286">
        <f t="shared" si="13"/>
        <v>24</v>
      </c>
      <c r="D286" s="38" t="s">
        <v>6552</v>
      </c>
      <c r="E286" s="23">
        <v>3</v>
      </c>
      <c r="F286" s="23">
        <v>120305</v>
      </c>
      <c r="G286" s="38" t="s">
        <v>3167</v>
      </c>
      <c r="H286" s="38" t="s">
        <v>5833</v>
      </c>
      <c r="I286" s="38" t="s">
        <v>5969</v>
      </c>
      <c r="J286" s="38" t="s">
        <v>9273</v>
      </c>
      <c r="K286" s="38"/>
      <c r="L286" s="38" t="s">
        <v>5975</v>
      </c>
      <c r="M286" s="109">
        <v>44432</v>
      </c>
      <c r="N286" s="39">
        <v>581240527</v>
      </c>
      <c r="O286" s="38">
        <v>1</v>
      </c>
      <c r="P286" s="38" t="s">
        <v>5814</v>
      </c>
      <c r="Q286" s="23">
        <v>2.65</v>
      </c>
      <c r="R286" s="43" t="s">
        <v>3139</v>
      </c>
      <c r="S286" s="38" t="s">
        <v>54</v>
      </c>
      <c r="T286" s="23">
        <v>90</v>
      </c>
      <c r="U286" s="38" t="s">
        <v>5975</v>
      </c>
      <c r="V286" s="39">
        <v>581240527</v>
      </c>
      <c r="W286" s="23">
        <v>2.65</v>
      </c>
      <c r="X286" s="38" t="s">
        <v>3139</v>
      </c>
      <c r="Y286" s="38" t="s">
        <v>6552</v>
      </c>
      <c r="Z286" s="21">
        <v>584.06438600000001</v>
      </c>
      <c r="AA286" s="23">
        <v>2.65</v>
      </c>
      <c r="AB286" s="39" t="s">
        <v>3139</v>
      </c>
      <c r="AC286" s="39">
        <v>2823860</v>
      </c>
      <c r="AD286" s="38" t="s">
        <v>3139</v>
      </c>
      <c r="AE286" s="38" t="s">
        <v>5815</v>
      </c>
      <c r="AG286" s="23"/>
      <c r="AH286" s="23"/>
    </row>
    <row r="287" spans="1:34">
      <c r="A287" t="str">
        <f t="shared" si="14"/>
        <v>1203</v>
      </c>
      <c r="B287" t="str">
        <f t="shared" si="12"/>
        <v>FL</v>
      </c>
      <c r="C287">
        <f t="shared" si="13"/>
        <v>24</v>
      </c>
      <c r="D287" s="38" t="s">
        <v>6552</v>
      </c>
      <c r="E287" s="23">
        <v>4</v>
      </c>
      <c r="F287" s="23">
        <v>120305</v>
      </c>
      <c r="G287" s="38" t="s">
        <v>3167</v>
      </c>
      <c r="H287" s="38" t="s">
        <v>5833</v>
      </c>
      <c r="I287" s="38" t="s">
        <v>5969</v>
      </c>
      <c r="J287" s="38" t="s">
        <v>9272</v>
      </c>
      <c r="K287" s="38"/>
      <c r="L287" s="38" t="s">
        <v>5975</v>
      </c>
      <c r="M287" s="109">
        <v>44432</v>
      </c>
      <c r="N287" s="39">
        <v>297543160</v>
      </c>
      <c r="O287" s="38">
        <v>1</v>
      </c>
      <c r="P287" s="38" t="s">
        <v>5814</v>
      </c>
      <c r="Q287" s="23">
        <v>2.65</v>
      </c>
      <c r="R287" s="39" t="s">
        <v>3139</v>
      </c>
      <c r="S287" s="38" t="s">
        <v>54</v>
      </c>
      <c r="T287" s="23">
        <v>90</v>
      </c>
      <c r="U287" s="38" t="s">
        <v>5975</v>
      </c>
      <c r="V287" s="39">
        <v>297543160</v>
      </c>
      <c r="W287" s="23">
        <v>2.65</v>
      </c>
      <c r="X287" s="38" t="s">
        <v>3139</v>
      </c>
      <c r="Y287" s="38" t="s">
        <v>6552</v>
      </c>
      <c r="Z287" s="21">
        <v>298.98872399999999</v>
      </c>
      <c r="AA287" s="23">
        <v>2.65</v>
      </c>
      <c r="AB287" s="39" t="s">
        <v>3139</v>
      </c>
      <c r="AC287" s="39">
        <v>1445564</v>
      </c>
      <c r="AD287" s="38" t="s">
        <v>3139</v>
      </c>
      <c r="AE287" s="38" t="s">
        <v>5815</v>
      </c>
      <c r="AG287" s="23"/>
      <c r="AH287" s="23"/>
    </row>
    <row r="288" spans="1:34">
      <c r="A288" t="str">
        <f t="shared" si="14"/>
        <v>1203</v>
      </c>
      <c r="B288" t="str">
        <f t="shared" si="12"/>
        <v>FL</v>
      </c>
      <c r="C288">
        <f t="shared" si="13"/>
        <v>80</v>
      </c>
      <c r="D288" s="38" t="s">
        <v>6552</v>
      </c>
      <c r="E288" s="23">
        <v>5</v>
      </c>
      <c r="F288" s="23">
        <v>120305</v>
      </c>
      <c r="G288" s="38" t="s">
        <v>53</v>
      </c>
      <c r="H288" s="38" t="s">
        <v>3263</v>
      </c>
      <c r="I288" s="38" t="s">
        <v>5969</v>
      </c>
      <c r="J288" s="38" t="s">
        <v>11718</v>
      </c>
      <c r="K288" s="38"/>
      <c r="L288" s="38" t="s">
        <v>6076</v>
      </c>
      <c r="M288" s="109">
        <v>44488</v>
      </c>
      <c r="N288" s="39">
        <v>597897781</v>
      </c>
      <c r="O288" s="38">
        <v>1</v>
      </c>
      <c r="P288" s="38" t="s">
        <v>5814</v>
      </c>
      <c r="Q288" s="23">
        <v>2.6</v>
      </c>
      <c r="R288" s="39" t="s">
        <v>3139</v>
      </c>
      <c r="S288" s="38" t="s">
        <v>54</v>
      </c>
      <c r="T288" s="23">
        <v>90</v>
      </c>
      <c r="U288" s="38" t="s">
        <v>6076</v>
      </c>
      <c r="V288" s="39">
        <v>597897781</v>
      </c>
      <c r="W288" s="23">
        <v>2.6</v>
      </c>
      <c r="X288" s="38" t="s">
        <v>3139</v>
      </c>
      <c r="Y288" s="38" t="s">
        <v>6552</v>
      </c>
      <c r="Z288" s="21">
        <v>598.37277700000004</v>
      </c>
      <c r="AA288" s="23">
        <v>2.6</v>
      </c>
      <c r="AB288" s="39" t="s">
        <v>3139</v>
      </c>
      <c r="AC288" s="43">
        <v>474997</v>
      </c>
      <c r="AD288" s="38" t="s">
        <v>3139</v>
      </c>
      <c r="AE288" s="38" t="s">
        <v>5815</v>
      </c>
      <c r="AG288" s="23"/>
      <c r="AH288" s="23"/>
    </row>
    <row r="289" spans="1:34">
      <c r="A289" t="str">
        <f t="shared" si="14"/>
        <v>1203</v>
      </c>
      <c r="B289" t="str">
        <f t="shared" si="12"/>
        <v>FL</v>
      </c>
      <c r="C289">
        <f t="shared" si="13"/>
        <v>83</v>
      </c>
      <c r="D289" s="38" t="s">
        <v>6552</v>
      </c>
      <c r="E289" s="23">
        <v>6</v>
      </c>
      <c r="F289" s="23">
        <v>120305</v>
      </c>
      <c r="G289" s="38" t="s">
        <v>53</v>
      </c>
      <c r="H289" s="38" t="s">
        <v>3263</v>
      </c>
      <c r="I289" s="38" t="s">
        <v>5969</v>
      </c>
      <c r="J289" s="38" t="s">
        <v>11719</v>
      </c>
      <c r="K289" s="38"/>
      <c r="L289" s="38" t="s">
        <v>6204</v>
      </c>
      <c r="M289" s="109">
        <v>44491</v>
      </c>
      <c r="N289" s="39">
        <v>478845576</v>
      </c>
      <c r="O289" s="38">
        <v>1</v>
      </c>
      <c r="P289" s="38" t="s">
        <v>5814</v>
      </c>
      <c r="Q289" s="23">
        <v>2.6</v>
      </c>
      <c r="R289" s="39" t="s">
        <v>3139</v>
      </c>
      <c r="S289" s="38" t="s">
        <v>54</v>
      </c>
      <c r="T289" s="23">
        <v>90</v>
      </c>
      <c r="U289" s="38" t="s">
        <v>6204</v>
      </c>
      <c r="V289" s="39">
        <v>478845576</v>
      </c>
      <c r="W289" s="23">
        <v>2.6</v>
      </c>
      <c r="X289" s="38" t="s">
        <v>3139</v>
      </c>
      <c r="Y289" s="38" t="s">
        <v>6552</v>
      </c>
      <c r="Z289" s="21">
        <v>479.12224200000003</v>
      </c>
      <c r="AA289" s="23">
        <v>2.6</v>
      </c>
      <c r="AB289" s="39" t="s">
        <v>3139</v>
      </c>
      <c r="AC289" s="39">
        <v>276666</v>
      </c>
      <c r="AD289" s="23" t="s">
        <v>3139</v>
      </c>
      <c r="AE289" s="38" t="s">
        <v>5815</v>
      </c>
      <c r="AG289" s="23"/>
      <c r="AH289" s="23"/>
    </row>
    <row r="290" spans="1:34">
      <c r="A290" t="str">
        <f t="shared" si="14"/>
        <v>1203</v>
      </c>
      <c r="B290" t="str">
        <f t="shared" si="12"/>
        <v>FL</v>
      </c>
      <c r="C290">
        <f t="shared" si="13"/>
        <v>87</v>
      </c>
      <c r="D290" s="38" t="s">
        <v>6552</v>
      </c>
      <c r="E290" s="23">
        <v>7</v>
      </c>
      <c r="F290" s="23">
        <v>120305</v>
      </c>
      <c r="G290" s="38" t="s">
        <v>53</v>
      </c>
      <c r="H290" s="38" t="s">
        <v>3263</v>
      </c>
      <c r="I290" s="38" t="s">
        <v>5969</v>
      </c>
      <c r="J290" s="38" t="s">
        <v>11720</v>
      </c>
      <c r="K290" s="38"/>
      <c r="L290" s="38" t="s">
        <v>5981</v>
      </c>
      <c r="M290" s="109">
        <v>44495</v>
      </c>
      <c r="N290" s="39">
        <v>544029550</v>
      </c>
      <c r="O290" s="38">
        <v>1</v>
      </c>
      <c r="P290" s="38" t="s">
        <v>5814</v>
      </c>
      <c r="Q290" s="38">
        <v>2.6</v>
      </c>
      <c r="R290" s="39" t="s">
        <v>3139</v>
      </c>
      <c r="S290" s="38" t="s">
        <v>54</v>
      </c>
      <c r="T290" s="38">
        <v>90</v>
      </c>
      <c r="U290" s="38" t="s">
        <v>5981</v>
      </c>
      <c r="V290" s="39">
        <v>544029550</v>
      </c>
      <c r="W290" s="38">
        <v>2.6</v>
      </c>
      <c r="X290" s="38" t="s">
        <v>3139</v>
      </c>
      <c r="Y290" s="38" t="s">
        <v>6552</v>
      </c>
      <c r="Z290" s="21">
        <v>544.18671400000005</v>
      </c>
      <c r="AA290" s="38">
        <v>2.6</v>
      </c>
      <c r="AB290" s="39" t="s">
        <v>3139</v>
      </c>
      <c r="AC290" s="39">
        <v>157164</v>
      </c>
      <c r="AD290" s="23" t="s">
        <v>3139</v>
      </c>
      <c r="AE290" s="38" t="s">
        <v>5815</v>
      </c>
      <c r="AG290" s="23"/>
      <c r="AH290" s="23"/>
    </row>
    <row r="291" spans="1:34">
      <c r="A291" t="str">
        <f t="shared" si="14"/>
        <v>1203</v>
      </c>
      <c r="B291" t="str">
        <f t="shared" si="12"/>
        <v>FL</v>
      </c>
      <c r="C291">
        <f t="shared" si="13"/>
        <v>26</v>
      </c>
      <c r="D291" s="38" t="s">
        <v>6552</v>
      </c>
      <c r="E291" s="23">
        <v>8</v>
      </c>
      <c r="F291" s="23">
        <v>120305</v>
      </c>
      <c r="G291" s="38" t="s">
        <v>53</v>
      </c>
      <c r="H291" s="38" t="s">
        <v>3263</v>
      </c>
      <c r="I291" s="38" t="s">
        <v>5969</v>
      </c>
      <c r="J291" s="38" t="s">
        <v>9270</v>
      </c>
      <c r="K291" s="38"/>
      <c r="L291" s="38" t="s">
        <v>6096</v>
      </c>
      <c r="M291" s="109">
        <v>44434</v>
      </c>
      <c r="N291" s="39">
        <v>703039160</v>
      </c>
      <c r="O291" s="38">
        <v>1</v>
      </c>
      <c r="P291" s="38" t="s">
        <v>5814</v>
      </c>
      <c r="Q291" s="38">
        <v>2.8</v>
      </c>
      <c r="R291" s="39" t="s">
        <v>3139</v>
      </c>
      <c r="S291" s="38" t="s">
        <v>54</v>
      </c>
      <c r="T291" s="38">
        <v>90</v>
      </c>
      <c r="U291" s="38" t="s">
        <v>6096</v>
      </c>
      <c r="V291" s="39">
        <v>703039160</v>
      </c>
      <c r="W291" s="38">
        <v>2.8</v>
      </c>
      <c r="X291" s="38" t="s">
        <v>3139</v>
      </c>
      <c r="Y291" s="38" t="s">
        <v>6552</v>
      </c>
      <c r="Z291" s="21">
        <v>706.53873199999998</v>
      </c>
      <c r="AA291" s="38">
        <v>2.8</v>
      </c>
      <c r="AB291" s="39" t="s">
        <v>3139</v>
      </c>
      <c r="AC291" s="39">
        <v>3499573</v>
      </c>
      <c r="AD291" s="23" t="s">
        <v>3139</v>
      </c>
      <c r="AE291" s="38" t="s">
        <v>5815</v>
      </c>
      <c r="AG291" s="23"/>
      <c r="AH291" s="23"/>
    </row>
    <row r="292" spans="1:34">
      <c r="A292" t="str">
        <f t="shared" si="14"/>
        <v>1203</v>
      </c>
      <c r="B292" t="str">
        <f t="shared" si="12"/>
        <v>FL</v>
      </c>
      <c r="C292">
        <f t="shared" si="13"/>
        <v>26</v>
      </c>
      <c r="D292" s="38" t="s">
        <v>6552</v>
      </c>
      <c r="E292" s="23">
        <v>9</v>
      </c>
      <c r="F292" s="23">
        <v>120305</v>
      </c>
      <c r="G292" s="38" t="s">
        <v>53</v>
      </c>
      <c r="H292" s="38" t="s">
        <v>3263</v>
      </c>
      <c r="I292" s="38" t="s">
        <v>5969</v>
      </c>
      <c r="J292" s="38" t="s">
        <v>9271</v>
      </c>
      <c r="K292" s="38"/>
      <c r="L292" s="38" t="s">
        <v>6096</v>
      </c>
      <c r="M292" s="109">
        <v>44434</v>
      </c>
      <c r="N292" s="39">
        <v>270174723</v>
      </c>
      <c r="O292" s="38">
        <v>1</v>
      </c>
      <c r="P292" s="38" t="s">
        <v>5814</v>
      </c>
      <c r="Q292" s="38">
        <v>2.8</v>
      </c>
      <c r="R292" s="39" t="s">
        <v>3139</v>
      </c>
      <c r="S292" s="38" t="s">
        <v>54</v>
      </c>
      <c r="T292" s="38">
        <v>90</v>
      </c>
      <c r="U292" s="38" t="s">
        <v>6096</v>
      </c>
      <c r="V292" s="39">
        <v>270174723</v>
      </c>
      <c r="W292" s="38">
        <v>2.8</v>
      </c>
      <c r="X292" s="38" t="s">
        <v>3139</v>
      </c>
      <c r="Y292" s="38" t="s">
        <v>6552</v>
      </c>
      <c r="Z292" s="21">
        <v>271.51959199999999</v>
      </c>
      <c r="AA292" s="38">
        <v>2.8</v>
      </c>
      <c r="AB292" s="39" t="s">
        <v>3139</v>
      </c>
      <c r="AC292" s="39">
        <v>1344870</v>
      </c>
      <c r="AD292" s="23" t="s">
        <v>3139</v>
      </c>
      <c r="AE292" s="38" t="s">
        <v>5815</v>
      </c>
      <c r="AG292" s="23"/>
      <c r="AH292" s="23"/>
    </row>
    <row r="293" spans="1:34">
      <c r="A293" t="str">
        <f t="shared" si="14"/>
        <v>1203</v>
      </c>
      <c r="B293" t="str">
        <f t="shared" si="12"/>
        <v>FL</v>
      </c>
      <c r="C293">
        <f t="shared" si="13"/>
        <v>32</v>
      </c>
      <c r="D293" s="38" t="s">
        <v>6552</v>
      </c>
      <c r="E293" s="23">
        <v>10</v>
      </c>
      <c r="F293" s="23">
        <v>120305</v>
      </c>
      <c r="G293" s="38" t="s">
        <v>53</v>
      </c>
      <c r="H293" s="38" t="s">
        <v>3263</v>
      </c>
      <c r="I293" s="38" t="s">
        <v>5969</v>
      </c>
      <c r="J293" s="38" t="s">
        <v>11052</v>
      </c>
      <c r="K293" s="38"/>
      <c r="L293" s="38" t="s">
        <v>6194</v>
      </c>
      <c r="M293" s="109">
        <v>44440</v>
      </c>
      <c r="N293" s="39">
        <v>711447531</v>
      </c>
      <c r="O293" s="38">
        <v>1</v>
      </c>
      <c r="P293" s="38" t="s">
        <v>5814</v>
      </c>
      <c r="Q293" s="38">
        <v>2.8</v>
      </c>
      <c r="R293" s="39" t="s">
        <v>3139</v>
      </c>
      <c r="S293" s="38" t="s">
        <v>54</v>
      </c>
      <c r="T293" s="38">
        <v>90</v>
      </c>
      <c r="U293" s="38" t="s">
        <v>6194</v>
      </c>
      <c r="V293" s="39">
        <v>711447531</v>
      </c>
      <c r="W293" s="38">
        <v>2.8</v>
      </c>
      <c r="X293" s="38" t="s">
        <v>3139</v>
      </c>
      <c r="Y293" s="38" t="s">
        <v>6552</v>
      </c>
      <c r="Z293" s="21">
        <v>714.71228399999995</v>
      </c>
      <c r="AA293" s="38">
        <v>2.8</v>
      </c>
      <c r="AB293" s="39" t="s">
        <v>3139</v>
      </c>
      <c r="AC293" s="39">
        <v>3264754</v>
      </c>
      <c r="AD293" s="23" t="s">
        <v>3139</v>
      </c>
      <c r="AE293" s="38" t="s">
        <v>5815</v>
      </c>
      <c r="AG293" s="23"/>
      <c r="AH293" s="23"/>
    </row>
    <row r="294" spans="1:34">
      <c r="A294" t="str">
        <f t="shared" si="14"/>
        <v>1203</v>
      </c>
      <c r="B294" t="str">
        <f t="shared" si="12"/>
        <v>FL</v>
      </c>
      <c r="C294">
        <f t="shared" si="13"/>
        <v>35</v>
      </c>
      <c r="D294" s="38" t="s">
        <v>6552</v>
      </c>
      <c r="E294" s="23">
        <v>11</v>
      </c>
      <c r="F294" s="23">
        <v>120305</v>
      </c>
      <c r="G294" s="38" t="s">
        <v>53</v>
      </c>
      <c r="H294" s="38" t="s">
        <v>3263</v>
      </c>
      <c r="I294" s="38" t="s">
        <v>5969</v>
      </c>
      <c r="J294" s="38" t="s">
        <v>11053</v>
      </c>
      <c r="K294" s="38"/>
      <c r="L294" s="38" t="s">
        <v>6066</v>
      </c>
      <c r="M294" s="109">
        <v>44443</v>
      </c>
      <c r="N294" s="39">
        <v>283860677</v>
      </c>
      <c r="O294" s="38">
        <v>1</v>
      </c>
      <c r="P294" s="38" t="s">
        <v>5814</v>
      </c>
      <c r="Q294" s="23">
        <v>2.8</v>
      </c>
      <c r="R294" s="39" t="s">
        <v>3139</v>
      </c>
      <c r="S294" s="38" t="s">
        <v>54</v>
      </c>
      <c r="T294" s="23">
        <v>90</v>
      </c>
      <c r="U294" s="38" t="s">
        <v>6066</v>
      </c>
      <c r="V294" s="39">
        <v>283860677</v>
      </c>
      <c r="W294" s="38">
        <v>2.8</v>
      </c>
      <c r="X294" s="38" t="s">
        <v>3139</v>
      </c>
      <c r="Y294" s="38" t="s">
        <v>6552</v>
      </c>
      <c r="Z294" s="21">
        <v>285.09704699999998</v>
      </c>
      <c r="AA294" s="23">
        <v>2.8</v>
      </c>
      <c r="AB294" s="39" t="s">
        <v>3139</v>
      </c>
      <c r="AC294" s="39">
        <v>1236371</v>
      </c>
      <c r="AD294" s="23" t="s">
        <v>3139</v>
      </c>
      <c r="AE294" s="38" t="s">
        <v>5815</v>
      </c>
      <c r="AG294" s="23"/>
      <c r="AH294" s="23"/>
    </row>
    <row r="295" spans="1:34">
      <c r="A295" t="str">
        <f t="shared" si="14"/>
        <v>1203</v>
      </c>
      <c r="B295" t="str">
        <f t="shared" si="12"/>
        <v>FL</v>
      </c>
      <c r="C295">
        <f t="shared" si="13"/>
        <v>61</v>
      </c>
      <c r="D295" s="38" t="s">
        <v>6552</v>
      </c>
      <c r="E295" s="23">
        <v>12</v>
      </c>
      <c r="F295" s="23">
        <v>120305</v>
      </c>
      <c r="G295" s="38" t="s">
        <v>53</v>
      </c>
      <c r="H295" s="38" t="s">
        <v>3263</v>
      </c>
      <c r="I295" s="38" t="s">
        <v>5969</v>
      </c>
      <c r="J295" s="38" t="s">
        <v>11054</v>
      </c>
      <c r="K295" s="38"/>
      <c r="L295" s="38" t="s">
        <v>6203</v>
      </c>
      <c r="M295" s="109">
        <v>44469</v>
      </c>
      <c r="N295" s="39">
        <v>714705484</v>
      </c>
      <c r="O295" s="38">
        <v>1</v>
      </c>
      <c r="P295" s="38" t="s">
        <v>5814</v>
      </c>
      <c r="Q295" s="38">
        <v>2.6</v>
      </c>
      <c r="R295" s="39" t="s">
        <v>3139</v>
      </c>
      <c r="S295" s="38" t="s">
        <v>54</v>
      </c>
      <c r="T295" s="38">
        <v>90</v>
      </c>
      <c r="U295" s="38" t="s">
        <v>6203</v>
      </c>
      <c r="V295" s="39">
        <v>714705484</v>
      </c>
      <c r="W295" s="38">
        <v>2.6</v>
      </c>
      <c r="X295" s="38" t="s">
        <v>3139</v>
      </c>
      <c r="Y295" s="38" t="s">
        <v>6552</v>
      </c>
      <c r="Z295" s="21">
        <v>716.25401199999999</v>
      </c>
      <c r="AA295" s="38">
        <v>2.6</v>
      </c>
      <c r="AB295" s="39" t="s">
        <v>3139</v>
      </c>
      <c r="AC295" s="39">
        <v>1548529</v>
      </c>
      <c r="AD295" s="23" t="s">
        <v>3139</v>
      </c>
      <c r="AE295" s="38" t="s">
        <v>5815</v>
      </c>
      <c r="AG295" s="23"/>
      <c r="AH295" s="23"/>
    </row>
    <row r="296" spans="1:34">
      <c r="A296" t="str">
        <f t="shared" si="14"/>
        <v>1203</v>
      </c>
      <c r="B296" t="str">
        <f t="shared" si="12"/>
        <v>FL</v>
      </c>
      <c r="C296">
        <f t="shared" si="13"/>
        <v>18</v>
      </c>
      <c r="D296" s="38" t="s">
        <v>6552</v>
      </c>
      <c r="E296" s="23">
        <v>13</v>
      </c>
      <c r="F296" s="23">
        <v>120305</v>
      </c>
      <c r="G296" s="38" t="s">
        <v>3174</v>
      </c>
      <c r="H296" s="38" t="s">
        <v>3613</v>
      </c>
      <c r="I296" s="38" t="s">
        <v>5969</v>
      </c>
      <c r="J296" s="38" t="s">
        <v>9275</v>
      </c>
      <c r="K296" s="38"/>
      <c r="L296" s="38" t="s">
        <v>5973</v>
      </c>
      <c r="M296" s="109">
        <v>44426</v>
      </c>
      <c r="N296" s="39">
        <v>270579074</v>
      </c>
      <c r="O296" s="38">
        <v>1</v>
      </c>
      <c r="P296" s="38" t="s">
        <v>5814</v>
      </c>
      <c r="Q296" s="23">
        <v>2.8</v>
      </c>
      <c r="R296" s="43" t="s">
        <v>3139</v>
      </c>
      <c r="S296" s="38" t="s">
        <v>54</v>
      </c>
      <c r="T296" s="23">
        <v>90</v>
      </c>
      <c r="U296" s="38" t="s">
        <v>5973</v>
      </c>
      <c r="V296" s="39">
        <v>270579074</v>
      </c>
      <c r="W296" s="23">
        <v>2.8</v>
      </c>
      <c r="X296" s="38" t="s">
        <v>3139</v>
      </c>
      <c r="Y296" s="38" t="s">
        <v>6552</v>
      </c>
      <c r="Z296" s="21">
        <v>272.09431599999999</v>
      </c>
      <c r="AA296" s="23">
        <v>2.8</v>
      </c>
      <c r="AB296" s="39" t="s">
        <v>3139</v>
      </c>
      <c r="AC296" s="39">
        <v>1515243</v>
      </c>
      <c r="AD296" s="23" t="s">
        <v>3139</v>
      </c>
      <c r="AE296" s="38" t="s">
        <v>5815</v>
      </c>
      <c r="AG296" s="23"/>
      <c r="AH296" s="23"/>
    </row>
    <row r="297" spans="1:34">
      <c r="A297" t="str">
        <f t="shared" si="14"/>
        <v>1203</v>
      </c>
      <c r="B297" t="str">
        <f t="shared" si="12"/>
        <v>FL</v>
      </c>
      <c r="C297">
        <f t="shared" si="13"/>
        <v>51</v>
      </c>
      <c r="D297" s="38" t="s">
        <v>6552</v>
      </c>
      <c r="E297" s="23">
        <v>14</v>
      </c>
      <c r="F297" s="23">
        <v>120305</v>
      </c>
      <c r="G297" s="38" t="s">
        <v>3174</v>
      </c>
      <c r="H297" s="38" t="s">
        <v>3613</v>
      </c>
      <c r="I297" s="38" t="s">
        <v>5969</v>
      </c>
      <c r="J297" s="38" t="s">
        <v>11055</v>
      </c>
      <c r="K297" s="38"/>
      <c r="L297" s="38" t="s">
        <v>6111</v>
      </c>
      <c r="M297" s="109">
        <v>44459</v>
      </c>
      <c r="N297" s="39">
        <v>502448577</v>
      </c>
      <c r="O297" s="38">
        <v>1</v>
      </c>
      <c r="P297" s="38" t="s">
        <v>5814</v>
      </c>
      <c r="Q297" s="23">
        <v>2.65</v>
      </c>
      <c r="R297" s="43" t="s">
        <v>3139</v>
      </c>
      <c r="S297" s="38" t="s">
        <v>54</v>
      </c>
      <c r="T297" s="23">
        <v>92</v>
      </c>
      <c r="U297" s="38" t="s">
        <v>6111</v>
      </c>
      <c r="V297" s="39">
        <v>502448577</v>
      </c>
      <c r="W297" s="23">
        <v>2.65</v>
      </c>
      <c r="X297" s="38" t="s">
        <v>3139</v>
      </c>
      <c r="Y297" s="38" t="s">
        <v>6552</v>
      </c>
      <c r="Z297" s="21">
        <v>504.00198</v>
      </c>
      <c r="AA297" s="23">
        <v>2.65</v>
      </c>
      <c r="AB297" s="39" t="s">
        <v>3139</v>
      </c>
      <c r="AC297" s="39">
        <v>1553404</v>
      </c>
      <c r="AD297" s="23" t="s">
        <v>3139</v>
      </c>
      <c r="AE297" s="38" t="s">
        <v>5815</v>
      </c>
      <c r="AG297" s="23"/>
      <c r="AH297" s="23"/>
    </row>
    <row r="298" spans="1:34">
      <c r="A298" t="str">
        <f t="shared" si="14"/>
        <v>1203</v>
      </c>
      <c r="B298" t="str">
        <f t="shared" si="12"/>
        <v>FL</v>
      </c>
      <c r="C298">
        <f t="shared" si="13"/>
        <v>5</v>
      </c>
      <c r="D298" s="38" t="s">
        <v>6552</v>
      </c>
      <c r="E298" s="23">
        <v>15</v>
      </c>
      <c r="F298" s="23">
        <v>120305</v>
      </c>
      <c r="G298" s="38" t="s">
        <v>79</v>
      </c>
      <c r="H298" s="38" t="s">
        <v>3199</v>
      </c>
      <c r="I298" s="38" t="s">
        <v>5969</v>
      </c>
      <c r="J298" s="38" t="s">
        <v>9276</v>
      </c>
      <c r="K298" s="38"/>
      <c r="L298" s="38" t="s">
        <v>6207</v>
      </c>
      <c r="M298" s="109">
        <v>44413</v>
      </c>
      <c r="N298" s="39">
        <v>614417512</v>
      </c>
      <c r="O298" s="38">
        <v>1</v>
      </c>
      <c r="P298" s="38" t="s">
        <v>5814</v>
      </c>
      <c r="Q298" s="23">
        <v>2.9</v>
      </c>
      <c r="R298" s="43" t="s">
        <v>3139</v>
      </c>
      <c r="S298" s="38" t="s">
        <v>54</v>
      </c>
      <c r="T298" s="23">
        <v>90</v>
      </c>
      <c r="U298" s="38" t="s">
        <v>6207</v>
      </c>
      <c r="V298" s="39">
        <v>614417512</v>
      </c>
      <c r="W298" s="23">
        <v>2.9</v>
      </c>
      <c r="X298" s="38" t="s">
        <v>3139</v>
      </c>
      <c r="Y298" s="38" t="s">
        <v>6552</v>
      </c>
      <c r="Z298" s="21">
        <v>618.62456499999996</v>
      </c>
      <c r="AA298" s="23">
        <v>2.9</v>
      </c>
      <c r="AB298" s="39" t="s">
        <v>3139</v>
      </c>
      <c r="AC298" s="39">
        <v>4207053</v>
      </c>
      <c r="AD298" s="38" t="s">
        <v>3139</v>
      </c>
      <c r="AE298" s="38" t="s">
        <v>5815</v>
      </c>
      <c r="AG298" s="23"/>
      <c r="AH298" s="23"/>
    </row>
    <row r="299" spans="1:34">
      <c r="A299" t="str">
        <f t="shared" si="14"/>
        <v>1203</v>
      </c>
      <c r="B299" t="str">
        <f t="shared" si="12"/>
        <v>FL</v>
      </c>
      <c r="C299">
        <f t="shared" si="13"/>
        <v>0</v>
      </c>
      <c r="D299" s="38" t="s">
        <v>6552</v>
      </c>
      <c r="E299" s="23">
        <v>16</v>
      </c>
      <c r="F299" s="23">
        <v>120315</v>
      </c>
      <c r="G299" s="38" t="s">
        <v>866</v>
      </c>
      <c r="H299" s="38" t="s">
        <v>3040</v>
      </c>
      <c r="I299" s="38" t="s">
        <v>6006</v>
      </c>
      <c r="J299" s="38" t="s">
        <v>3280</v>
      </c>
      <c r="K299" s="38"/>
      <c r="L299" s="38" t="s">
        <v>6208</v>
      </c>
      <c r="M299" s="109">
        <v>44408</v>
      </c>
      <c r="N299" s="39">
        <v>660000000</v>
      </c>
      <c r="O299" s="38">
        <v>1</v>
      </c>
      <c r="P299" s="38"/>
      <c r="Q299" s="23" t="s">
        <v>3139</v>
      </c>
      <c r="R299" s="43">
        <v>2636.75</v>
      </c>
      <c r="S299" s="38"/>
      <c r="T299" s="23" t="s">
        <v>3139</v>
      </c>
      <c r="U299" s="38" t="s">
        <v>6208</v>
      </c>
      <c r="V299" s="39">
        <v>660000000</v>
      </c>
      <c r="W299" s="23" t="s">
        <v>3139</v>
      </c>
      <c r="X299" s="38">
        <v>286636</v>
      </c>
      <c r="Y299" s="38" t="s">
        <v>6552</v>
      </c>
      <c r="Z299" s="21">
        <v>757.32738300000005</v>
      </c>
      <c r="AA299" s="23" t="s">
        <v>3139</v>
      </c>
      <c r="AB299" s="39">
        <v>2636.75</v>
      </c>
      <c r="AC299" s="39">
        <v>0</v>
      </c>
      <c r="AD299" s="38" t="s">
        <v>3139</v>
      </c>
      <c r="AE299" s="38" t="s">
        <v>5815</v>
      </c>
      <c r="AG299" s="23"/>
      <c r="AH299" s="23"/>
    </row>
    <row r="300" spans="1:34">
      <c r="A300" t="str">
        <f t="shared" si="14"/>
        <v>1230</v>
      </c>
      <c r="B300" t="str">
        <f t="shared" si="12"/>
        <v>VR</v>
      </c>
      <c r="C300">
        <f t="shared" si="13"/>
        <v>-29856</v>
      </c>
      <c r="D300" s="38" t="s">
        <v>6552</v>
      </c>
      <c r="E300" s="23">
        <v>17</v>
      </c>
      <c r="F300" s="23">
        <v>123005</v>
      </c>
      <c r="G300" s="38" t="s">
        <v>3228</v>
      </c>
      <c r="H300" s="38" t="s">
        <v>3281</v>
      </c>
      <c r="I300" s="38" t="s">
        <v>6006</v>
      </c>
      <c r="J300" s="38" t="s">
        <v>3282</v>
      </c>
      <c r="K300" s="38"/>
      <c r="L300" s="38" t="s">
        <v>6179</v>
      </c>
      <c r="M300" s="109">
        <v>14552</v>
      </c>
      <c r="N300" s="39">
        <v>200000000</v>
      </c>
      <c r="O300" s="38">
        <v>1</v>
      </c>
      <c r="P300" s="38"/>
      <c r="Q300" s="23" t="s">
        <v>3139</v>
      </c>
      <c r="R300" s="43">
        <v>0</v>
      </c>
      <c r="S300" s="38"/>
      <c r="T300" s="23" t="s">
        <v>3139</v>
      </c>
      <c r="U300" s="38" t="s">
        <v>6179</v>
      </c>
      <c r="V300" s="39">
        <v>200000000</v>
      </c>
      <c r="W300" s="23" t="s">
        <v>3139</v>
      </c>
      <c r="X300" s="38">
        <v>0</v>
      </c>
      <c r="Y300" s="38" t="s">
        <v>6552</v>
      </c>
      <c r="Z300" s="21">
        <v>236.361175</v>
      </c>
      <c r="AA300" s="23" t="s">
        <v>3139</v>
      </c>
      <c r="AB300" s="39">
        <v>0</v>
      </c>
      <c r="AC300" s="39">
        <v>0</v>
      </c>
      <c r="AD300" s="38" t="s">
        <v>3139</v>
      </c>
      <c r="AE300" s="38" t="s">
        <v>5815</v>
      </c>
      <c r="AG300" s="23"/>
      <c r="AH300" s="23"/>
    </row>
    <row r="301" spans="1:34">
      <c r="A301" t="str">
        <f t="shared" si="14"/>
        <v>1230</v>
      </c>
      <c r="B301" t="str">
        <f t="shared" si="12"/>
        <v>VR</v>
      </c>
      <c r="C301">
        <f t="shared" si="13"/>
        <v>-29856</v>
      </c>
      <c r="D301" s="38" t="s">
        <v>6552</v>
      </c>
      <c r="E301" s="23">
        <v>18</v>
      </c>
      <c r="F301" s="23">
        <v>123005</v>
      </c>
      <c r="G301" s="38" t="s">
        <v>3228</v>
      </c>
      <c r="H301" s="38" t="s">
        <v>3281</v>
      </c>
      <c r="I301" s="38" t="s">
        <v>6006</v>
      </c>
      <c r="J301" s="38" t="s">
        <v>3282</v>
      </c>
      <c r="K301" s="38"/>
      <c r="L301" s="38" t="s">
        <v>6179</v>
      </c>
      <c r="M301" s="109">
        <v>14552</v>
      </c>
      <c r="N301" s="39">
        <v>200000000</v>
      </c>
      <c r="O301" s="38">
        <v>1</v>
      </c>
      <c r="P301" s="38"/>
      <c r="Q301" s="23" t="s">
        <v>3139</v>
      </c>
      <c r="R301" s="43">
        <v>19858.810000000001</v>
      </c>
      <c r="S301" s="38"/>
      <c r="T301" s="23" t="s">
        <v>3139</v>
      </c>
      <c r="U301" s="38" t="s">
        <v>6179</v>
      </c>
      <c r="V301" s="39">
        <v>200000000</v>
      </c>
      <c r="W301" s="23" t="s">
        <v>3139</v>
      </c>
      <c r="X301" s="38">
        <v>10071</v>
      </c>
      <c r="Y301" s="38" t="s">
        <v>6552</v>
      </c>
      <c r="Z301" s="21">
        <v>236.64091780000001</v>
      </c>
      <c r="AA301" s="23" t="s">
        <v>3139</v>
      </c>
      <c r="AB301" s="39">
        <v>19858.810000000001</v>
      </c>
      <c r="AC301" s="39">
        <v>0</v>
      </c>
      <c r="AD301" s="38" t="s">
        <v>3139</v>
      </c>
      <c r="AE301" s="38" t="s">
        <v>5815</v>
      </c>
      <c r="AG301" s="23"/>
      <c r="AH301" s="23"/>
    </row>
    <row r="302" spans="1:34">
      <c r="A302" t="str">
        <f t="shared" si="14"/>
        <v>1232</v>
      </c>
      <c r="B302" t="str">
        <f t="shared" si="12"/>
        <v>OT</v>
      </c>
      <c r="C302">
        <f t="shared" si="13"/>
        <v>153</v>
      </c>
      <c r="D302" s="38" t="s">
        <v>6552</v>
      </c>
      <c r="E302" s="23">
        <v>19</v>
      </c>
      <c r="F302" s="23">
        <v>123204</v>
      </c>
      <c r="G302" s="38" t="s">
        <v>3183</v>
      </c>
      <c r="H302" s="38" t="s">
        <v>3283</v>
      </c>
      <c r="I302" s="38" t="s">
        <v>6006</v>
      </c>
      <c r="J302" s="38" t="s">
        <v>3284</v>
      </c>
      <c r="K302" s="38" t="s">
        <v>5825</v>
      </c>
      <c r="L302" s="38" t="s">
        <v>6209</v>
      </c>
      <c r="M302" s="109">
        <v>44561</v>
      </c>
      <c r="N302" s="39">
        <v>1251000000</v>
      </c>
      <c r="O302" s="38">
        <v>1</v>
      </c>
      <c r="P302" s="38"/>
      <c r="Q302" s="23" t="s">
        <v>3139</v>
      </c>
      <c r="R302" s="43">
        <v>1017013.17</v>
      </c>
      <c r="S302" s="38"/>
      <c r="T302" s="23" t="s">
        <v>3139</v>
      </c>
      <c r="U302" s="38" t="s">
        <v>6209</v>
      </c>
      <c r="V302" s="39">
        <v>1251000000</v>
      </c>
      <c r="W302" s="23" t="s">
        <v>3139</v>
      </c>
      <c r="X302" s="38">
        <v>1230</v>
      </c>
      <c r="Y302" s="38" t="s">
        <v>6552</v>
      </c>
      <c r="Z302" s="21">
        <v>1251</v>
      </c>
      <c r="AA302" s="23" t="s">
        <v>3139</v>
      </c>
      <c r="AB302" s="39">
        <v>1017013.17</v>
      </c>
      <c r="AC302" s="39">
        <v>0</v>
      </c>
      <c r="AD302" s="38" t="s">
        <v>3139</v>
      </c>
      <c r="AE302" s="38" t="s">
        <v>5824</v>
      </c>
      <c r="AG302" s="23"/>
      <c r="AH302" s="23"/>
    </row>
    <row r="303" spans="1:34">
      <c r="A303" t="str">
        <f t="shared" si="14"/>
        <v>1226</v>
      </c>
      <c r="B303" t="str">
        <f t="shared" si="12"/>
        <v>OT</v>
      </c>
      <c r="C303">
        <f t="shared" si="13"/>
        <v>153</v>
      </c>
      <c r="D303" s="38" t="s">
        <v>6552</v>
      </c>
      <c r="E303" s="23">
        <v>20</v>
      </c>
      <c r="F303" s="23">
        <v>122602</v>
      </c>
      <c r="G303" s="38" t="s">
        <v>3181</v>
      </c>
      <c r="H303" s="38" t="s">
        <v>3285</v>
      </c>
      <c r="I303" s="38" t="s">
        <v>6006</v>
      </c>
      <c r="J303" s="38" t="s">
        <v>3286</v>
      </c>
      <c r="K303" s="38"/>
      <c r="L303" s="38" t="s">
        <v>6210</v>
      </c>
      <c r="M303" s="109">
        <v>44561</v>
      </c>
      <c r="N303" s="39">
        <v>47922832</v>
      </c>
      <c r="O303" s="38">
        <v>1</v>
      </c>
      <c r="P303" s="38"/>
      <c r="Q303" s="23" t="s">
        <v>3139</v>
      </c>
      <c r="R303" s="43">
        <v>0</v>
      </c>
      <c r="S303" s="38"/>
      <c r="T303" s="23" t="s">
        <v>3139</v>
      </c>
      <c r="U303" s="38" t="s">
        <v>6210</v>
      </c>
      <c r="V303" s="39">
        <v>47922832</v>
      </c>
      <c r="W303" s="23" t="s">
        <v>3139</v>
      </c>
      <c r="X303" s="38">
        <v>0</v>
      </c>
      <c r="Y303" s="38" t="s">
        <v>6552</v>
      </c>
      <c r="Z303" s="21">
        <v>47.922832</v>
      </c>
      <c r="AA303" s="23" t="s">
        <v>3139</v>
      </c>
      <c r="AB303" s="39">
        <v>0</v>
      </c>
      <c r="AC303" s="39">
        <v>0</v>
      </c>
      <c r="AD303" s="38" t="s">
        <v>3139</v>
      </c>
      <c r="AE303" s="38" t="s">
        <v>5824</v>
      </c>
      <c r="AG303" s="23"/>
      <c r="AH303" s="23"/>
    </row>
    <row r="304" spans="1:34">
      <c r="A304" t="str">
        <f t="shared" si="14"/>
        <v>1226</v>
      </c>
      <c r="B304" t="str">
        <f t="shared" si="12"/>
        <v>OT</v>
      </c>
      <c r="C304">
        <f t="shared" si="13"/>
        <v>153</v>
      </c>
      <c r="D304" s="38" t="s">
        <v>6552</v>
      </c>
      <c r="E304" s="23">
        <v>21</v>
      </c>
      <c r="F304" s="23">
        <v>122602</v>
      </c>
      <c r="G304" s="38" t="s">
        <v>3181</v>
      </c>
      <c r="H304" s="38" t="s">
        <v>3285</v>
      </c>
      <c r="I304" s="38" t="s">
        <v>6006</v>
      </c>
      <c r="J304" s="38" t="s">
        <v>3288</v>
      </c>
      <c r="K304" s="38"/>
      <c r="L304" s="38" t="s">
        <v>6210</v>
      </c>
      <c r="M304" s="109">
        <v>44561</v>
      </c>
      <c r="N304" s="39">
        <v>111639031</v>
      </c>
      <c r="O304" s="38">
        <v>1</v>
      </c>
      <c r="P304" s="38"/>
      <c r="Q304" s="23" t="s">
        <v>3139</v>
      </c>
      <c r="R304" s="43">
        <v>0</v>
      </c>
      <c r="S304" s="38"/>
      <c r="T304" s="23" t="s">
        <v>3139</v>
      </c>
      <c r="U304" s="38" t="s">
        <v>6210</v>
      </c>
      <c r="V304" s="39">
        <v>111639031</v>
      </c>
      <c r="W304" s="23" t="s">
        <v>3139</v>
      </c>
      <c r="X304" s="38">
        <v>0</v>
      </c>
      <c r="Y304" s="38" t="s">
        <v>6552</v>
      </c>
      <c r="Z304" s="21">
        <v>130.708203</v>
      </c>
      <c r="AA304" s="23" t="s">
        <v>3139</v>
      </c>
      <c r="AB304" s="39">
        <v>0</v>
      </c>
      <c r="AC304" s="39">
        <v>0</v>
      </c>
      <c r="AD304" s="38" t="s">
        <v>3139</v>
      </c>
      <c r="AE304" s="38" t="s">
        <v>5824</v>
      </c>
      <c r="AG304" s="23"/>
      <c r="AH304" s="23"/>
    </row>
    <row r="305" spans="1:34">
      <c r="A305" t="str">
        <f t="shared" si="14"/>
        <v>1226</v>
      </c>
      <c r="B305" t="str">
        <f t="shared" si="12"/>
        <v>OT</v>
      </c>
      <c r="C305">
        <f t="shared" si="13"/>
        <v>153</v>
      </c>
      <c r="D305" s="38" t="s">
        <v>6552</v>
      </c>
      <c r="E305" s="23">
        <v>22</v>
      </c>
      <c r="F305" s="23">
        <v>122602</v>
      </c>
      <c r="G305" s="38" t="s">
        <v>3289</v>
      </c>
      <c r="H305" s="38" t="s">
        <v>3290</v>
      </c>
      <c r="I305" s="38" t="s">
        <v>6006</v>
      </c>
      <c r="J305" s="38" t="s">
        <v>3291</v>
      </c>
      <c r="K305" s="38"/>
      <c r="L305" s="38" t="s">
        <v>6210</v>
      </c>
      <c r="M305" s="109">
        <v>44561</v>
      </c>
      <c r="N305" s="39">
        <v>304294681.80000001</v>
      </c>
      <c r="O305" s="38">
        <v>1</v>
      </c>
      <c r="P305" s="38"/>
      <c r="Q305" s="23" t="s">
        <v>3139</v>
      </c>
      <c r="R305" s="43">
        <v>0</v>
      </c>
      <c r="S305" s="38"/>
      <c r="T305" s="23" t="s">
        <v>3139</v>
      </c>
      <c r="U305" s="38" t="s">
        <v>6210</v>
      </c>
      <c r="V305" s="39">
        <v>304294681.80000001</v>
      </c>
      <c r="W305" s="23" t="s">
        <v>3139</v>
      </c>
      <c r="X305" s="38">
        <v>0</v>
      </c>
      <c r="Y305" s="38" t="s">
        <v>6552</v>
      </c>
      <c r="Z305" s="21">
        <v>304.29468180000003</v>
      </c>
      <c r="AA305" s="23" t="s">
        <v>3139</v>
      </c>
      <c r="AB305" s="39">
        <v>0</v>
      </c>
      <c r="AC305" s="43">
        <v>0</v>
      </c>
      <c r="AD305" s="38" t="s">
        <v>3139</v>
      </c>
      <c r="AE305" s="38" t="s">
        <v>5824</v>
      </c>
      <c r="AG305" s="23"/>
      <c r="AH305" s="23"/>
    </row>
    <row r="306" spans="1:34">
      <c r="A306" t="str">
        <f t="shared" si="14"/>
        <v>1226</v>
      </c>
      <c r="B306" t="str">
        <f t="shared" si="12"/>
        <v>OT</v>
      </c>
      <c r="C306">
        <f t="shared" si="13"/>
        <v>153</v>
      </c>
      <c r="D306" s="38" t="s">
        <v>6552</v>
      </c>
      <c r="E306" s="23">
        <v>23</v>
      </c>
      <c r="F306" s="23">
        <v>122602</v>
      </c>
      <c r="G306" s="38" t="s">
        <v>3320</v>
      </c>
      <c r="H306" s="38" t="s">
        <v>5834</v>
      </c>
      <c r="I306" s="38" t="s">
        <v>6006</v>
      </c>
      <c r="J306" s="38" t="s">
        <v>11056</v>
      </c>
      <c r="K306" s="38"/>
      <c r="L306" s="38" t="s">
        <v>6214</v>
      </c>
      <c r="M306" s="109">
        <v>44561</v>
      </c>
      <c r="N306" s="39">
        <v>877803</v>
      </c>
      <c r="O306" s="38">
        <v>1</v>
      </c>
      <c r="P306" s="38"/>
      <c r="Q306" s="23" t="s">
        <v>3139</v>
      </c>
      <c r="R306" s="43">
        <v>0</v>
      </c>
      <c r="S306" s="38"/>
      <c r="T306" s="23" t="s">
        <v>3139</v>
      </c>
      <c r="U306" s="38" t="s">
        <v>6214</v>
      </c>
      <c r="V306" s="39">
        <v>877803</v>
      </c>
      <c r="W306" s="23" t="s">
        <v>3139</v>
      </c>
      <c r="X306" s="38">
        <v>0</v>
      </c>
      <c r="Y306" s="38" t="s">
        <v>6552</v>
      </c>
      <c r="Z306" s="21">
        <v>0.877803</v>
      </c>
      <c r="AA306" s="23" t="s">
        <v>3139</v>
      </c>
      <c r="AB306" s="39">
        <v>0</v>
      </c>
      <c r="AC306" s="43">
        <v>0</v>
      </c>
      <c r="AD306" s="38" t="s">
        <v>3139</v>
      </c>
      <c r="AE306" s="38" t="s">
        <v>5824</v>
      </c>
      <c r="AG306" s="23"/>
      <c r="AH306" s="23"/>
    </row>
    <row r="307" spans="1:34">
      <c r="A307" t="str">
        <f t="shared" si="14"/>
        <v>1226</v>
      </c>
      <c r="B307" t="str">
        <f t="shared" si="12"/>
        <v>OT</v>
      </c>
      <c r="C307">
        <f t="shared" si="13"/>
        <v>153</v>
      </c>
      <c r="D307" s="38" t="s">
        <v>6552</v>
      </c>
      <c r="E307" s="23">
        <v>24</v>
      </c>
      <c r="F307" s="23">
        <v>122602</v>
      </c>
      <c r="G307" s="38" t="s">
        <v>3220</v>
      </c>
      <c r="H307" s="38" t="s">
        <v>3298</v>
      </c>
      <c r="I307" s="38" t="s">
        <v>6006</v>
      </c>
      <c r="J307" s="38" t="s">
        <v>11057</v>
      </c>
      <c r="K307" s="38"/>
      <c r="L307" s="38" t="s">
        <v>6213</v>
      </c>
      <c r="M307" s="109">
        <v>44561</v>
      </c>
      <c r="N307" s="39">
        <v>1071200</v>
      </c>
      <c r="O307" s="38">
        <v>1</v>
      </c>
      <c r="P307" s="38"/>
      <c r="Q307" s="23" t="s">
        <v>3139</v>
      </c>
      <c r="R307" s="43">
        <v>0</v>
      </c>
      <c r="S307" s="38"/>
      <c r="T307" s="23" t="s">
        <v>3139</v>
      </c>
      <c r="U307" s="38" t="s">
        <v>6213</v>
      </c>
      <c r="V307" s="39">
        <v>1071200</v>
      </c>
      <c r="W307" s="23" t="s">
        <v>3139</v>
      </c>
      <c r="X307" s="38">
        <v>0</v>
      </c>
      <c r="Y307" s="38" t="s">
        <v>6552</v>
      </c>
      <c r="Z307" s="21">
        <v>1.0711999999999999</v>
      </c>
      <c r="AA307" s="23" t="s">
        <v>3139</v>
      </c>
      <c r="AB307" s="39">
        <v>0</v>
      </c>
      <c r="AC307" s="39">
        <v>0</v>
      </c>
      <c r="AD307" s="38" t="s">
        <v>3139</v>
      </c>
      <c r="AE307" s="38" t="s">
        <v>5824</v>
      </c>
    </row>
    <row r="308" spans="1:34">
      <c r="A308" t="str">
        <f t="shared" si="14"/>
        <v>1226</v>
      </c>
      <c r="B308" t="str">
        <f t="shared" si="12"/>
        <v>OT</v>
      </c>
      <c r="C308">
        <f t="shared" si="13"/>
        <v>153</v>
      </c>
      <c r="D308" s="38" t="s">
        <v>6552</v>
      </c>
      <c r="E308" s="23">
        <v>25</v>
      </c>
      <c r="F308" s="23">
        <v>122602</v>
      </c>
      <c r="G308" s="38" t="s">
        <v>3154</v>
      </c>
      <c r="H308" s="38" t="s">
        <v>3292</v>
      </c>
      <c r="I308" s="38" t="s">
        <v>6006</v>
      </c>
      <c r="J308" s="38" t="s">
        <v>3293</v>
      </c>
      <c r="K308" s="38"/>
      <c r="L308" s="38" t="s">
        <v>6210</v>
      </c>
      <c r="M308" s="109">
        <v>44561</v>
      </c>
      <c r="N308" s="39">
        <v>473000</v>
      </c>
      <c r="O308" s="38">
        <v>1</v>
      </c>
      <c r="P308" s="38"/>
      <c r="Q308" s="23" t="s">
        <v>3139</v>
      </c>
      <c r="R308" s="43">
        <v>0</v>
      </c>
      <c r="S308" s="38"/>
      <c r="T308" s="23" t="s">
        <v>3139</v>
      </c>
      <c r="U308" s="38" t="s">
        <v>6210</v>
      </c>
      <c r="V308" s="39">
        <v>473000</v>
      </c>
      <c r="W308" s="23" t="s">
        <v>3139</v>
      </c>
      <c r="X308" s="38">
        <v>0</v>
      </c>
      <c r="Y308" s="38" t="s">
        <v>6552</v>
      </c>
      <c r="Z308" s="21">
        <v>0.47299999999999998</v>
      </c>
      <c r="AA308" s="23" t="s">
        <v>3139</v>
      </c>
      <c r="AB308" s="39">
        <v>0</v>
      </c>
      <c r="AC308" s="39">
        <v>0</v>
      </c>
      <c r="AD308" s="38" t="s">
        <v>3139</v>
      </c>
      <c r="AE308" s="38" t="s">
        <v>5824</v>
      </c>
    </row>
    <row r="309" spans="1:34">
      <c r="A309" t="str">
        <f t="shared" si="14"/>
        <v>1226</v>
      </c>
      <c r="B309" t="str">
        <f t="shared" si="12"/>
        <v>OT</v>
      </c>
      <c r="C309">
        <f t="shared" si="13"/>
        <v>153</v>
      </c>
      <c r="D309" s="38" t="s">
        <v>6552</v>
      </c>
      <c r="E309" s="23">
        <v>26</v>
      </c>
      <c r="F309" s="23">
        <v>122602</v>
      </c>
      <c r="G309" s="38" t="s">
        <v>53</v>
      </c>
      <c r="H309" s="38" t="s">
        <v>3047</v>
      </c>
      <c r="I309" s="38" t="s">
        <v>6006</v>
      </c>
      <c r="J309" s="38" t="s">
        <v>11058</v>
      </c>
      <c r="K309" s="38"/>
      <c r="L309" s="38" t="s">
        <v>6210</v>
      </c>
      <c r="M309" s="109">
        <v>44561</v>
      </c>
      <c r="N309" s="39">
        <v>152065880.5</v>
      </c>
      <c r="O309" s="38">
        <v>1</v>
      </c>
      <c r="P309" s="38"/>
      <c r="Q309" s="23" t="s">
        <v>3139</v>
      </c>
      <c r="R309" s="43">
        <v>0</v>
      </c>
      <c r="S309" s="38"/>
      <c r="T309" s="23" t="s">
        <v>3139</v>
      </c>
      <c r="U309" s="38" t="s">
        <v>6210</v>
      </c>
      <c r="V309" s="39">
        <v>152065880.5</v>
      </c>
      <c r="W309" s="23" t="s">
        <v>3139</v>
      </c>
      <c r="X309" s="38">
        <v>0</v>
      </c>
      <c r="Y309" s="38" t="s">
        <v>6552</v>
      </c>
      <c r="Z309" s="21">
        <v>162.3775598</v>
      </c>
      <c r="AA309" s="23" t="s">
        <v>3139</v>
      </c>
      <c r="AB309" s="39">
        <v>0</v>
      </c>
      <c r="AC309" s="39">
        <v>0</v>
      </c>
      <c r="AD309" s="38" t="s">
        <v>3139</v>
      </c>
      <c r="AE309" s="38" t="s">
        <v>5824</v>
      </c>
    </row>
    <row r="310" spans="1:34">
      <c r="A310" t="str">
        <f t="shared" si="14"/>
        <v>1226</v>
      </c>
      <c r="B310" t="str">
        <f t="shared" si="12"/>
        <v>OT</v>
      </c>
      <c r="C310">
        <f t="shared" si="13"/>
        <v>153</v>
      </c>
      <c r="D310" s="38" t="s">
        <v>6552</v>
      </c>
      <c r="E310" s="23">
        <v>27</v>
      </c>
      <c r="F310" s="23">
        <v>122602</v>
      </c>
      <c r="G310" s="38" t="s">
        <v>3246</v>
      </c>
      <c r="H310" s="38" t="s">
        <v>3294</v>
      </c>
      <c r="I310" s="38" t="s">
        <v>6006</v>
      </c>
      <c r="J310" s="38" t="s">
        <v>11059</v>
      </c>
      <c r="K310" s="38"/>
      <c r="L310" s="38" t="s">
        <v>6211</v>
      </c>
      <c r="M310" s="109">
        <v>44561</v>
      </c>
      <c r="N310" s="39">
        <v>20000000</v>
      </c>
      <c r="O310" s="38">
        <v>1</v>
      </c>
      <c r="P310" s="38"/>
      <c r="Q310" s="23" t="s">
        <v>3139</v>
      </c>
      <c r="R310" s="43">
        <v>0</v>
      </c>
      <c r="S310" s="38"/>
      <c r="T310" s="23" t="s">
        <v>3139</v>
      </c>
      <c r="U310" s="38" t="s">
        <v>6211</v>
      </c>
      <c r="V310" s="39">
        <v>20000000</v>
      </c>
      <c r="W310" s="23" t="s">
        <v>3139</v>
      </c>
      <c r="X310" s="38">
        <v>0</v>
      </c>
      <c r="Y310" s="38" t="s">
        <v>6552</v>
      </c>
      <c r="Z310" s="21">
        <v>20</v>
      </c>
      <c r="AA310" s="23" t="s">
        <v>3139</v>
      </c>
      <c r="AB310" s="39">
        <v>0</v>
      </c>
      <c r="AC310" s="39">
        <v>0</v>
      </c>
      <c r="AD310" s="38" t="s">
        <v>3139</v>
      </c>
      <c r="AE310" s="38" t="s">
        <v>5824</v>
      </c>
    </row>
    <row r="311" spans="1:34">
      <c r="A311" t="str">
        <f t="shared" si="14"/>
        <v>1226</v>
      </c>
      <c r="B311" t="str">
        <f t="shared" si="12"/>
        <v>OT</v>
      </c>
      <c r="C311">
        <f t="shared" si="13"/>
        <v>153</v>
      </c>
      <c r="D311" s="38" t="s">
        <v>6552</v>
      </c>
      <c r="E311" s="23">
        <v>28</v>
      </c>
      <c r="F311" s="23">
        <v>122602</v>
      </c>
      <c r="G311" s="38" t="s">
        <v>3295</v>
      </c>
      <c r="H311" s="38" t="s">
        <v>3296</v>
      </c>
      <c r="I311" s="38" t="s">
        <v>6006</v>
      </c>
      <c r="J311" s="38" t="s">
        <v>3297</v>
      </c>
      <c r="K311" s="38"/>
      <c r="L311" s="38" t="s">
        <v>6212</v>
      </c>
      <c r="M311" s="109">
        <v>44561</v>
      </c>
      <c r="N311" s="39">
        <v>20000000</v>
      </c>
      <c r="O311" s="38">
        <v>1</v>
      </c>
      <c r="P311" s="38"/>
      <c r="Q311" s="23" t="s">
        <v>3139</v>
      </c>
      <c r="R311" s="43">
        <v>0</v>
      </c>
      <c r="S311" s="38"/>
      <c r="T311" s="23" t="s">
        <v>3139</v>
      </c>
      <c r="U311" s="38" t="s">
        <v>6212</v>
      </c>
      <c r="V311" s="39">
        <v>20000000</v>
      </c>
      <c r="W311" s="23" t="s">
        <v>3139</v>
      </c>
      <c r="X311" s="38">
        <v>0</v>
      </c>
      <c r="Y311" s="38" t="s">
        <v>6552</v>
      </c>
      <c r="Z311" s="21">
        <v>20</v>
      </c>
      <c r="AA311" s="23" t="s">
        <v>3139</v>
      </c>
      <c r="AB311" s="39">
        <v>0</v>
      </c>
      <c r="AC311" s="39">
        <v>0</v>
      </c>
      <c r="AD311" s="38" t="s">
        <v>3139</v>
      </c>
      <c r="AE311" s="38" t="s">
        <v>5824</v>
      </c>
    </row>
    <row r="312" spans="1:34">
      <c r="A312" t="str">
        <f t="shared" si="14"/>
        <v>1120</v>
      </c>
      <c r="B312" t="str">
        <f t="shared" si="12"/>
        <v>OT</v>
      </c>
      <c r="C312">
        <f t="shared" si="13"/>
        <v>11</v>
      </c>
      <c r="D312" s="38" t="s">
        <v>6552</v>
      </c>
      <c r="E312" s="23">
        <v>1</v>
      </c>
      <c r="F312" s="23">
        <v>112007</v>
      </c>
      <c r="G312" s="38" t="s">
        <v>53</v>
      </c>
      <c r="H312" s="38" t="s">
        <v>3047</v>
      </c>
      <c r="I312" s="38" t="s">
        <v>5969</v>
      </c>
      <c r="J312" s="38" t="s">
        <v>9277</v>
      </c>
      <c r="K312" s="38"/>
      <c r="L312" s="38" t="s">
        <v>6091</v>
      </c>
      <c r="M312" s="109">
        <v>44419</v>
      </c>
      <c r="N312" s="39">
        <v>80789934</v>
      </c>
      <c r="O312" s="38">
        <v>1</v>
      </c>
      <c r="P312" s="38" t="s">
        <v>5814</v>
      </c>
      <c r="Q312" s="23">
        <v>2.7</v>
      </c>
      <c r="R312" s="43">
        <v>0</v>
      </c>
      <c r="S312" s="38" t="s">
        <v>54</v>
      </c>
      <c r="T312" s="23">
        <v>90</v>
      </c>
      <c r="U312" s="38" t="s">
        <v>6091</v>
      </c>
      <c r="V312" s="39">
        <v>80789934</v>
      </c>
      <c r="W312" s="23">
        <v>2.7</v>
      </c>
      <c r="X312" s="38" t="s">
        <v>3139</v>
      </c>
      <c r="Y312" s="38" t="s">
        <v>6552</v>
      </c>
      <c r="Z312" s="21">
        <v>81.274761959999992</v>
      </c>
      <c r="AA312" s="23">
        <v>2.7</v>
      </c>
      <c r="AB312" s="39" t="s">
        <v>3139</v>
      </c>
      <c r="AC312" s="39">
        <v>0</v>
      </c>
      <c r="AD312" s="38" t="s">
        <v>3139</v>
      </c>
      <c r="AE312" s="38" t="s">
        <v>5815</v>
      </c>
    </row>
    <row r="313" spans="1:34">
      <c r="A313" t="str">
        <f t="shared" si="14"/>
        <v>1120</v>
      </c>
      <c r="B313" t="str">
        <f t="shared" si="12"/>
        <v>OT</v>
      </c>
      <c r="C313">
        <f t="shared" si="13"/>
        <v>32</v>
      </c>
      <c r="D313" s="38" t="s">
        <v>6552</v>
      </c>
      <c r="E313" s="23">
        <v>2</v>
      </c>
      <c r="F313" s="23">
        <v>112007</v>
      </c>
      <c r="G313" s="38" t="s">
        <v>53</v>
      </c>
      <c r="H313" s="38" t="s">
        <v>3047</v>
      </c>
      <c r="I313" s="38" t="s">
        <v>5969</v>
      </c>
      <c r="J313" s="38" t="s">
        <v>11060</v>
      </c>
      <c r="K313" s="38"/>
      <c r="L313" s="38" t="s">
        <v>6194</v>
      </c>
      <c r="M313" s="109">
        <v>44440</v>
      </c>
      <c r="N313" s="39">
        <v>256194892</v>
      </c>
      <c r="O313" s="38">
        <v>1</v>
      </c>
      <c r="P313" s="38" t="s">
        <v>5814</v>
      </c>
      <c r="Q313" s="23">
        <v>2.7</v>
      </c>
      <c r="R313" s="43">
        <v>0</v>
      </c>
      <c r="S313" s="38" t="s">
        <v>54</v>
      </c>
      <c r="T313" s="23">
        <v>90</v>
      </c>
      <c r="U313" s="38" t="s">
        <v>6194</v>
      </c>
      <c r="V313" s="39">
        <v>256194892</v>
      </c>
      <c r="W313" s="23">
        <v>2.7</v>
      </c>
      <c r="X313" s="38" t="s">
        <v>3139</v>
      </c>
      <c r="Y313" s="38" t="s">
        <v>6552</v>
      </c>
      <c r="Z313" s="21">
        <v>257.35272437999998</v>
      </c>
      <c r="AA313" s="23">
        <v>2.7</v>
      </c>
      <c r="AB313" s="39" t="s">
        <v>3139</v>
      </c>
      <c r="AC313" s="39">
        <v>0</v>
      </c>
      <c r="AD313" s="38" t="s">
        <v>3139</v>
      </c>
      <c r="AE313" s="38" t="s">
        <v>5815</v>
      </c>
    </row>
    <row r="314" spans="1:34">
      <c r="A314" t="str">
        <f t="shared" si="14"/>
        <v>1120</v>
      </c>
      <c r="B314" t="str">
        <f t="shared" si="12"/>
        <v>OT</v>
      </c>
      <c r="C314">
        <f t="shared" si="13"/>
        <v>34</v>
      </c>
      <c r="D314" s="38" t="s">
        <v>6552</v>
      </c>
      <c r="E314" s="23">
        <v>3</v>
      </c>
      <c r="F314" s="23">
        <v>112007</v>
      </c>
      <c r="G314" s="38" t="s">
        <v>53</v>
      </c>
      <c r="H314" s="38" t="s">
        <v>3047</v>
      </c>
      <c r="I314" s="38" t="s">
        <v>5969</v>
      </c>
      <c r="J314" s="38" t="s">
        <v>11061</v>
      </c>
      <c r="K314" s="38"/>
      <c r="L314" s="38" t="s">
        <v>6194</v>
      </c>
      <c r="M314" s="109">
        <v>44442</v>
      </c>
      <c r="N314" s="39">
        <v>256194892</v>
      </c>
      <c r="O314" s="38">
        <v>1</v>
      </c>
      <c r="P314" s="38" t="s">
        <v>5814</v>
      </c>
      <c r="Q314" s="23">
        <v>2.7</v>
      </c>
      <c r="R314" s="43">
        <v>0</v>
      </c>
      <c r="S314" s="38" t="s">
        <v>54</v>
      </c>
      <c r="T314" s="23">
        <v>90</v>
      </c>
      <c r="U314" s="38" t="s">
        <v>6194</v>
      </c>
      <c r="V314" s="39">
        <v>256194892</v>
      </c>
      <c r="W314" s="23">
        <v>2.7</v>
      </c>
      <c r="X314" s="38" t="s">
        <v>3139</v>
      </c>
      <c r="Y314" s="38" t="s">
        <v>6552</v>
      </c>
      <c r="Z314" s="21">
        <v>257.35272437999998</v>
      </c>
      <c r="AA314" s="23">
        <v>2.7</v>
      </c>
      <c r="AB314" s="39" t="s">
        <v>3139</v>
      </c>
      <c r="AC314" s="39">
        <v>0</v>
      </c>
      <c r="AD314" s="38" t="s">
        <v>3139</v>
      </c>
      <c r="AE314" s="38" t="s">
        <v>5815</v>
      </c>
    </row>
    <row r="315" spans="1:34">
      <c r="A315" t="str">
        <f t="shared" si="14"/>
        <v>1120</v>
      </c>
      <c r="B315" t="str">
        <f t="shared" si="12"/>
        <v>OT</v>
      </c>
      <c r="C315">
        <f t="shared" si="13"/>
        <v>18</v>
      </c>
      <c r="D315" s="38" t="s">
        <v>6552</v>
      </c>
      <c r="E315" s="23">
        <v>4</v>
      </c>
      <c r="F315" s="23">
        <v>112007</v>
      </c>
      <c r="G315" s="38" t="s">
        <v>53</v>
      </c>
      <c r="H315" s="38" t="s">
        <v>3047</v>
      </c>
      <c r="I315" s="38" t="s">
        <v>5969</v>
      </c>
      <c r="J315" s="38" t="s">
        <v>9278</v>
      </c>
      <c r="K315" s="38"/>
      <c r="L315" s="38" t="s">
        <v>5973</v>
      </c>
      <c r="M315" s="109">
        <v>44426</v>
      </c>
      <c r="N315" s="39">
        <v>219237406</v>
      </c>
      <c r="O315" s="38">
        <v>1</v>
      </c>
      <c r="P315" s="38" t="s">
        <v>5814</v>
      </c>
      <c r="Q315" s="23">
        <v>2.7</v>
      </c>
      <c r="R315" s="43">
        <v>0</v>
      </c>
      <c r="S315" s="38" t="s">
        <v>54</v>
      </c>
      <c r="T315" s="23">
        <v>90</v>
      </c>
      <c r="U315" s="38" t="s">
        <v>5973</v>
      </c>
      <c r="V315" s="39">
        <v>219237406</v>
      </c>
      <c r="W315" s="23">
        <v>2.7</v>
      </c>
      <c r="X315" s="38" t="s">
        <v>3139</v>
      </c>
      <c r="Y315" s="38" t="s">
        <v>6552</v>
      </c>
      <c r="Z315" s="21">
        <v>220.43937084000001</v>
      </c>
      <c r="AA315" s="23">
        <v>2.7</v>
      </c>
      <c r="AB315" s="39" t="s">
        <v>3139</v>
      </c>
      <c r="AC315" s="39">
        <v>0</v>
      </c>
      <c r="AD315" s="38" t="s">
        <v>3139</v>
      </c>
      <c r="AE315" s="38" t="s">
        <v>5815</v>
      </c>
    </row>
    <row r="316" spans="1:34">
      <c r="A316" t="str">
        <f t="shared" si="14"/>
        <v>1120</v>
      </c>
      <c r="B316" t="str">
        <f t="shared" si="12"/>
        <v>OT</v>
      </c>
      <c r="C316">
        <f t="shared" si="13"/>
        <v>74</v>
      </c>
      <c r="D316" s="38" t="s">
        <v>6552</v>
      </c>
      <c r="E316" s="23">
        <v>5</v>
      </c>
      <c r="F316" s="23">
        <v>112007</v>
      </c>
      <c r="G316" s="38" t="s">
        <v>53</v>
      </c>
      <c r="H316" s="38" t="s">
        <v>3047</v>
      </c>
      <c r="I316" s="38" t="s">
        <v>5969</v>
      </c>
      <c r="J316" s="38" t="s">
        <v>11721</v>
      </c>
      <c r="K316" s="38"/>
      <c r="L316" s="38" t="s">
        <v>6072</v>
      </c>
      <c r="M316" s="109">
        <v>44482</v>
      </c>
      <c r="N316" s="39">
        <v>102334304</v>
      </c>
      <c r="O316" s="38">
        <v>1</v>
      </c>
      <c r="P316" s="38" t="s">
        <v>5814</v>
      </c>
      <c r="Q316" s="23">
        <v>2.6</v>
      </c>
      <c r="R316" s="43">
        <v>0</v>
      </c>
      <c r="S316" s="38" t="s">
        <v>54</v>
      </c>
      <c r="T316" s="23">
        <v>90</v>
      </c>
      <c r="U316" s="38" t="s">
        <v>6072</v>
      </c>
      <c r="V316" s="39">
        <v>102334304</v>
      </c>
      <c r="W316" s="23">
        <v>2.6</v>
      </c>
      <c r="X316" s="38" t="s">
        <v>3139</v>
      </c>
      <c r="Y316" s="38" t="s">
        <v>6552</v>
      </c>
      <c r="Z316" s="21">
        <v>102.47308328</v>
      </c>
      <c r="AA316" s="23">
        <v>2.6</v>
      </c>
      <c r="AB316" s="43" t="s">
        <v>3139</v>
      </c>
      <c r="AC316" s="43">
        <v>0</v>
      </c>
      <c r="AD316" s="38" t="s">
        <v>3139</v>
      </c>
      <c r="AE316" s="38" t="s">
        <v>5815</v>
      </c>
    </row>
    <row r="317" spans="1:34">
      <c r="A317" t="str">
        <f t="shared" si="14"/>
        <v>1120</v>
      </c>
      <c r="B317" t="str">
        <f t="shared" si="12"/>
        <v>OT</v>
      </c>
      <c r="C317">
        <f t="shared" si="13"/>
        <v>19</v>
      </c>
      <c r="D317" s="38" t="s">
        <v>6552</v>
      </c>
      <c r="E317" s="23">
        <v>6</v>
      </c>
      <c r="F317" s="23">
        <v>112007</v>
      </c>
      <c r="G317" s="38" t="s">
        <v>53</v>
      </c>
      <c r="H317" s="38" t="s">
        <v>3047</v>
      </c>
      <c r="I317" s="38" t="s">
        <v>5969</v>
      </c>
      <c r="J317" s="38" t="s">
        <v>9279</v>
      </c>
      <c r="K317" s="38"/>
      <c r="L317" s="38" t="s">
        <v>6093</v>
      </c>
      <c r="M317" s="109">
        <v>44427</v>
      </c>
      <c r="N317" s="39">
        <v>147459506</v>
      </c>
      <c r="O317" s="38">
        <v>1</v>
      </c>
      <c r="P317" s="38" t="s">
        <v>5814</v>
      </c>
      <c r="Q317" s="38">
        <v>2.7</v>
      </c>
      <c r="R317" s="39">
        <v>0</v>
      </c>
      <c r="S317" s="38" t="s">
        <v>54</v>
      </c>
      <c r="T317" s="38">
        <v>90</v>
      </c>
      <c r="U317" s="38" t="s">
        <v>6093</v>
      </c>
      <c r="V317" s="39">
        <v>147459506</v>
      </c>
      <c r="W317" s="38">
        <v>2.7</v>
      </c>
      <c r="X317" s="23" t="s">
        <v>3139</v>
      </c>
      <c r="Y317" s="38" t="s">
        <v>6552</v>
      </c>
      <c r="Z317" s="21">
        <v>148.25702497</v>
      </c>
      <c r="AA317" s="38">
        <v>2.7</v>
      </c>
      <c r="AB317" s="39" t="s">
        <v>3139</v>
      </c>
      <c r="AC317" s="39">
        <v>0</v>
      </c>
      <c r="AD317" s="23" t="s">
        <v>3139</v>
      </c>
      <c r="AE317" s="38" t="s">
        <v>5815</v>
      </c>
    </row>
    <row r="318" spans="1:34">
      <c r="A318" t="str">
        <f t="shared" si="14"/>
        <v>1120</v>
      </c>
      <c r="B318" t="str">
        <f t="shared" si="12"/>
        <v>OT</v>
      </c>
      <c r="C318">
        <f t="shared" si="13"/>
        <v>54</v>
      </c>
      <c r="D318" s="38" t="s">
        <v>6552</v>
      </c>
      <c r="E318" s="23">
        <v>7</v>
      </c>
      <c r="F318" s="23">
        <v>112007</v>
      </c>
      <c r="G318" s="38" t="s">
        <v>53</v>
      </c>
      <c r="H318" s="38" t="s">
        <v>3047</v>
      </c>
      <c r="I318" s="38" t="s">
        <v>5969</v>
      </c>
      <c r="J318" s="38" t="s">
        <v>11062</v>
      </c>
      <c r="K318" s="38"/>
      <c r="L318" s="38" t="s">
        <v>6098</v>
      </c>
      <c r="M318" s="109">
        <v>44462</v>
      </c>
      <c r="N318" s="39">
        <v>177588116</v>
      </c>
      <c r="O318" s="38">
        <v>1</v>
      </c>
      <c r="P318" s="38" t="s">
        <v>5814</v>
      </c>
      <c r="Q318" s="38">
        <v>2.7</v>
      </c>
      <c r="R318" s="39">
        <v>0</v>
      </c>
      <c r="S318" s="38" t="s">
        <v>54</v>
      </c>
      <c r="T318" s="38">
        <v>90</v>
      </c>
      <c r="U318" s="38" t="s">
        <v>6098</v>
      </c>
      <c r="V318" s="39">
        <v>177588116</v>
      </c>
      <c r="W318" s="38">
        <v>2.7</v>
      </c>
      <c r="X318" s="23" t="s">
        <v>3139</v>
      </c>
      <c r="Y318" s="38" t="s">
        <v>6552</v>
      </c>
      <c r="Z318" s="21">
        <v>178.10124185000001</v>
      </c>
      <c r="AA318" s="38">
        <v>2.7</v>
      </c>
      <c r="AB318" s="39" t="s">
        <v>3139</v>
      </c>
      <c r="AC318" s="39">
        <v>0</v>
      </c>
      <c r="AD318" s="23" t="s">
        <v>3139</v>
      </c>
      <c r="AE318" s="38" t="s">
        <v>5815</v>
      </c>
    </row>
    <row r="319" spans="1:34">
      <c r="A319" t="str">
        <f t="shared" si="14"/>
        <v>1120</v>
      </c>
      <c r="B319" t="str">
        <f t="shared" si="12"/>
        <v>OT</v>
      </c>
      <c r="C319">
        <f t="shared" si="13"/>
        <v>33</v>
      </c>
      <c r="D319" s="38" t="s">
        <v>6552</v>
      </c>
      <c r="E319" s="23">
        <v>8</v>
      </c>
      <c r="F319" s="23">
        <v>112007</v>
      </c>
      <c r="G319" s="38" t="s">
        <v>53</v>
      </c>
      <c r="H319" s="38" t="s">
        <v>3047</v>
      </c>
      <c r="I319" s="38" t="s">
        <v>5969</v>
      </c>
      <c r="J319" s="38" t="s">
        <v>11063</v>
      </c>
      <c r="K319" s="38"/>
      <c r="L319" s="38" t="s">
        <v>6064</v>
      </c>
      <c r="M319" s="109">
        <v>44441</v>
      </c>
      <c r="N319" s="39">
        <v>101050312</v>
      </c>
      <c r="O319" s="38">
        <v>1</v>
      </c>
      <c r="P319" s="38" t="s">
        <v>5814</v>
      </c>
      <c r="Q319" s="23">
        <v>2.7</v>
      </c>
      <c r="R319" s="39">
        <v>0</v>
      </c>
      <c r="S319" s="38" t="s">
        <v>54</v>
      </c>
      <c r="T319" s="23">
        <v>90</v>
      </c>
      <c r="U319" s="38" t="s">
        <v>6064</v>
      </c>
      <c r="V319" s="39">
        <v>101050312</v>
      </c>
      <c r="W319" s="23">
        <v>2.7</v>
      </c>
      <c r="X319" s="38" t="s">
        <v>3139</v>
      </c>
      <c r="Y319" s="38" t="s">
        <v>6552</v>
      </c>
      <c r="Z319" s="21">
        <v>101.49950636</v>
      </c>
      <c r="AA319" s="23">
        <v>2.7</v>
      </c>
      <c r="AB319" s="39" t="s">
        <v>3139</v>
      </c>
      <c r="AC319" s="39">
        <v>0</v>
      </c>
      <c r="AD319" s="38" t="s">
        <v>3139</v>
      </c>
      <c r="AE319" s="38" t="s">
        <v>5815</v>
      </c>
    </row>
    <row r="320" spans="1:34">
      <c r="A320" t="str">
        <f t="shared" si="14"/>
        <v>1120</v>
      </c>
      <c r="B320" t="str">
        <f t="shared" si="12"/>
        <v>OT</v>
      </c>
      <c r="C320">
        <f t="shared" si="13"/>
        <v>55</v>
      </c>
      <c r="D320" s="38" t="s">
        <v>6552</v>
      </c>
      <c r="E320" s="23">
        <v>9</v>
      </c>
      <c r="F320" s="23">
        <v>112007</v>
      </c>
      <c r="G320" s="38" t="s">
        <v>53</v>
      </c>
      <c r="H320" s="38" t="s">
        <v>3047</v>
      </c>
      <c r="I320" s="38" t="s">
        <v>5969</v>
      </c>
      <c r="J320" s="38" t="s">
        <v>11064</v>
      </c>
      <c r="K320" s="38"/>
      <c r="L320" s="38" t="s">
        <v>6124</v>
      </c>
      <c r="M320" s="109">
        <v>44463</v>
      </c>
      <c r="N320" s="39">
        <v>51457138</v>
      </c>
      <c r="O320" s="38">
        <v>1</v>
      </c>
      <c r="P320" s="38" t="s">
        <v>5814</v>
      </c>
      <c r="Q320" s="23">
        <v>2.7</v>
      </c>
      <c r="R320" s="39">
        <v>0</v>
      </c>
      <c r="S320" s="38" t="s">
        <v>54</v>
      </c>
      <c r="T320" s="23">
        <v>90</v>
      </c>
      <c r="U320" s="38" t="s">
        <v>6124</v>
      </c>
      <c r="V320" s="39">
        <v>51457138</v>
      </c>
      <c r="W320" s="23">
        <v>2.7</v>
      </c>
      <c r="X320" s="38" t="s">
        <v>3139</v>
      </c>
      <c r="Y320" s="38" t="s">
        <v>6552</v>
      </c>
      <c r="Z320" s="21">
        <v>51.602006719999999</v>
      </c>
      <c r="AA320" s="23">
        <v>2.7</v>
      </c>
      <c r="AB320" s="39" t="s">
        <v>3139</v>
      </c>
      <c r="AC320" s="39">
        <v>0</v>
      </c>
      <c r="AD320" s="38" t="s">
        <v>3139</v>
      </c>
      <c r="AE320" s="38" t="s">
        <v>5815</v>
      </c>
    </row>
    <row r="321" spans="1:34">
      <c r="A321" t="str">
        <f t="shared" si="14"/>
        <v>1120</v>
      </c>
      <c r="B321" t="str">
        <f t="shared" si="12"/>
        <v>OT</v>
      </c>
      <c r="C321">
        <f t="shared" si="13"/>
        <v>3</v>
      </c>
      <c r="D321" s="38" t="s">
        <v>6552</v>
      </c>
      <c r="E321" s="23">
        <v>10</v>
      </c>
      <c r="F321" s="23">
        <v>112007</v>
      </c>
      <c r="G321" s="38" t="s">
        <v>53</v>
      </c>
      <c r="H321" s="38" t="s">
        <v>3047</v>
      </c>
      <c r="I321" s="38" t="s">
        <v>5969</v>
      </c>
      <c r="J321" s="38" t="s">
        <v>9280</v>
      </c>
      <c r="K321" s="38"/>
      <c r="L321" s="38" t="s">
        <v>6060</v>
      </c>
      <c r="M321" s="109">
        <v>44411</v>
      </c>
      <c r="N321" s="39">
        <v>112909899</v>
      </c>
      <c r="O321" s="38">
        <v>1</v>
      </c>
      <c r="P321" s="38" t="s">
        <v>5814</v>
      </c>
      <c r="Q321" s="23">
        <v>2.7</v>
      </c>
      <c r="R321" s="39">
        <v>0</v>
      </c>
      <c r="S321" s="38" t="s">
        <v>54</v>
      </c>
      <c r="T321" s="23">
        <v>90</v>
      </c>
      <c r="U321" s="38" t="s">
        <v>6060</v>
      </c>
      <c r="V321" s="39">
        <v>112909899</v>
      </c>
      <c r="W321" s="23">
        <v>2.7</v>
      </c>
      <c r="X321" s="38" t="s">
        <v>3139</v>
      </c>
      <c r="Y321" s="38" t="s">
        <v>6552</v>
      </c>
      <c r="Z321" s="21">
        <v>113.65440365000001</v>
      </c>
      <c r="AA321" s="23">
        <v>2.7</v>
      </c>
      <c r="AB321" s="39" t="s">
        <v>3139</v>
      </c>
      <c r="AC321" s="39">
        <v>0</v>
      </c>
      <c r="AD321" s="38" t="s">
        <v>3139</v>
      </c>
      <c r="AE321" s="38" t="s">
        <v>5815</v>
      </c>
    </row>
    <row r="322" spans="1:34">
      <c r="A322" t="str">
        <f t="shared" si="14"/>
        <v>1120</v>
      </c>
      <c r="B322" t="str">
        <f t="shared" si="12"/>
        <v>OT</v>
      </c>
      <c r="C322">
        <f t="shared" si="13"/>
        <v>2</v>
      </c>
      <c r="D322" s="38" t="s">
        <v>6552</v>
      </c>
      <c r="E322" s="23">
        <v>11</v>
      </c>
      <c r="F322" s="23">
        <v>112007</v>
      </c>
      <c r="G322" s="38" t="s">
        <v>106</v>
      </c>
      <c r="H322" s="38" t="s">
        <v>3438</v>
      </c>
      <c r="I322" s="38" t="s">
        <v>5969</v>
      </c>
      <c r="J322" s="38" t="s">
        <v>9281</v>
      </c>
      <c r="K322" s="38"/>
      <c r="L322" s="38" t="s">
        <v>5966</v>
      </c>
      <c r="M322" s="109">
        <v>44410</v>
      </c>
      <c r="N322" s="39">
        <v>306498785</v>
      </c>
      <c r="O322" s="38">
        <v>1</v>
      </c>
      <c r="P322" s="38" t="s">
        <v>5814</v>
      </c>
      <c r="Q322" s="23">
        <v>3</v>
      </c>
      <c r="R322" s="39">
        <v>0</v>
      </c>
      <c r="S322" s="38" t="s">
        <v>54</v>
      </c>
      <c r="T322" s="23">
        <v>90</v>
      </c>
      <c r="U322" s="38" t="s">
        <v>5966</v>
      </c>
      <c r="V322" s="39">
        <v>306498785</v>
      </c>
      <c r="W322" s="23">
        <v>3</v>
      </c>
      <c r="X322" s="38" t="s">
        <v>3139</v>
      </c>
      <c r="Y322" s="38" t="s">
        <v>6552</v>
      </c>
      <c r="Z322" s="21">
        <v>308.79170801999999</v>
      </c>
      <c r="AA322" s="23">
        <v>3</v>
      </c>
      <c r="AB322" s="39" t="s">
        <v>3139</v>
      </c>
      <c r="AC322" s="39">
        <v>0</v>
      </c>
      <c r="AD322" s="38" t="s">
        <v>3139</v>
      </c>
      <c r="AE322" s="38" t="s">
        <v>5815</v>
      </c>
    </row>
    <row r="323" spans="1:34">
      <c r="A323" t="str">
        <f t="shared" si="14"/>
        <v>1120</v>
      </c>
      <c r="B323" t="str">
        <f t="shared" ref="B323:B386" si="15">+IF(A323="1228","CA",IF(A323="1230","VR",IF(A323="1203","FL","OT")))</f>
        <v>OT</v>
      </c>
      <c r="C323">
        <f t="shared" ref="C323:C386" si="16">+IF(M323="",0,M323-D323)</f>
        <v>67</v>
      </c>
      <c r="D323" s="38" t="s">
        <v>6552</v>
      </c>
      <c r="E323" s="23">
        <v>12</v>
      </c>
      <c r="F323" s="23">
        <v>112007</v>
      </c>
      <c r="G323" s="38" t="s">
        <v>106</v>
      </c>
      <c r="H323" s="38" t="s">
        <v>3438</v>
      </c>
      <c r="I323" s="38" t="s">
        <v>5969</v>
      </c>
      <c r="J323" s="38" t="s">
        <v>11722</v>
      </c>
      <c r="K323" s="38"/>
      <c r="L323" s="38" t="s">
        <v>6104</v>
      </c>
      <c r="M323" s="109">
        <v>44475</v>
      </c>
      <c r="N323" s="39">
        <v>383947780</v>
      </c>
      <c r="O323" s="38">
        <v>1</v>
      </c>
      <c r="P323" s="38" t="s">
        <v>5814</v>
      </c>
      <c r="Q323" s="23">
        <v>3</v>
      </c>
      <c r="R323" s="39">
        <v>0</v>
      </c>
      <c r="S323" s="38" t="s">
        <v>54</v>
      </c>
      <c r="T323" s="23">
        <v>90</v>
      </c>
      <c r="U323" s="38" t="s">
        <v>6104</v>
      </c>
      <c r="V323" s="39">
        <v>383947780</v>
      </c>
      <c r="W323" s="23">
        <v>3</v>
      </c>
      <c r="X323" s="38" t="s">
        <v>3139</v>
      </c>
      <c r="Y323" s="38" t="s">
        <v>6552</v>
      </c>
      <c r="Z323" s="21">
        <v>384.76844295999996</v>
      </c>
      <c r="AA323" s="23">
        <v>3</v>
      </c>
      <c r="AB323" s="39" t="s">
        <v>3139</v>
      </c>
      <c r="AC323" s="39">
        <v>0</v>
      </c>
      <c r="AD323" s="38" t="s">
        <v>3139</v>
      </c>
      <c r="AE323" s="38" t="s">
        <v>5815</v>
      </c>
      <c r="AG323" s="23"/>
      <c r="AH323" s="23"/>
    </row>
    <row r="324" spans="1:34">
      <c r="A324" t="str">
        <f t="shared" ref="A324:A387" si="17">+MID(F324,1,4)</f>
        <v>1120</v>
      </c>
      <c r="B324" t="str">
        <f t="shared" si="15"/>
        <v>OT</v>
      </c>
      <c r="C324">
        <f t="shared" si="16"/>
        <v>48</v>
      </c>
      <c r="D324" s="38" t="s">
        <v>6552</v>
      </c>
      <c r="E324" s="23">
        <v>13</v>
      </c>
      <c r="F324" s="23">
        <v>112007</v>
      </c>
      <c r="G324" s="38" t="s">
        <v>106</v>
      </c>
      <c r="H324" s="38" t="s">
        <v>3438</v>
      </c>
      <c r="I324" s="38" t="s">
        <v>5969</v>
      </c>
      <c r="J324" s="38" t="s">
        <v>11065</v>
      </c>
      <c r="K324" s="38"/>
      <c r="L324" s="38" t="s">
        <v>6319</v>
      </c>
      <c r="M324" s="109">
        <v>44456</v>
      </c>
      <c r="N324" s="39">
        <v>173124682</v>
      </c>
      <c r="O324" s="38">
        <v>1</v>
      </c>
      <c r="P324" s="38" t="s">
        <v>5814</v>
      </c>
      <c r="Q324" s="23">
        <v>3</v>
      </c>
      <c r="R324" s="43">
        <v>0</v>
      </c>
      <c r="S324" s="38" t="s">
        <v>54</v>
      </c>
      <c r="T324" s="23">
        <v>90</v>
      </c>
      <c r="U324" s="38" t="s">
        <v>6319</v>
      </c>
      <c r="V324" s="39">
        <v>173124682</v>
      </c>
      <c r="W324" s="23">
        <v>3</v>
      </c>
      <c r="X324" s="38" t="s">
        <v>3139</v>
      </c>
      <c r="Y324" s="38" t="s">
        <v>6552</v>
      </c>
      <c r="Z324" s="21">
        <v>173.76514025999998</v>
      </c>
      <c r="AA324" s="23">
        <v>3</v>
      </c>
      <c r="AB324" s="39" t="s">
        <v>3139</v>
      </c>
      <c r="AC324" s="39">
        <v>0</v>
      </c>
      <c r="AD324" s="23" t="s">
        <v>3139</v>
      </c>
      <c r="AE324" s="38" t="s">
        <v>5815</v>
      </c>
      <c r="AG324" s="23"/>
      <c r="AH324" s="23"/>
    </row>
    <row r="325" spans="1:34">
      <c r="A325" t="str">
        <f t="shared" si="17"/>
        <v>1120</v>
      </c>
      <c r="B325" t="str">
        <f t="shared" si="15"/>
        <v>OT</v>
      </c>
      <c r="C325">
        <f t="shared" si="16"/>
        <v>49</v>
      </c>
      <c r="D325" s="38" t="s">
        <v>6552</v>
      </c>
      <c r="E325" s="23">
        <v>14</v>
      </c>
      <c r="F325" s="23">
        <v>112007</v>
      </c>
      <c r="G325" s="38" t="s">
        <v>106</v>
      </c>
      <c r="H325" s="38" t="s">
        <v>3438</v>
      </c>
      <c r="I325" s="38" t="s">
        <v>5969</v>
      </c>
      <c r="J325" s="38" t="s">
        <v>11066</v>
      </c>
      <c r="K325" s="38"/>
      <c r="L325" s="38" t="s">
        <v>6111</v>
      </c>
      <c r="M325" s="109">
        <v>44457</v>
      </c>
      <c r="N325" s="39">
        <v>114126804</v>
      </c>
      <c r="O325" s="38">
        <v>1</v>
      </c>
      <c r="P325" s="38" t="s">
        <v>5814</v>
      </c>
      <c r="Q325" s="23">
        <v>3</v>
      </c>
      <c r="R325" s="43">
        <v>0</v>
      </c>
      <c r="S325" s="38" t="s">
        <v>54</v>
      </c>
      <c r="T325" s="23">
        <v>90</v>
      </c>
      <c r="U325" s="38" t="s">
        <v>6111</v>
      </c>
      <c r="V325" s="39">
        <v>114126804</v>
      </c>
      <c r="W325" s="23">
        <v>3</v>
      </c>
      <c r="X325" s="38" t="s">
        <v>3139</v>
      </c>
      <c r="Y325" s="38" t="s">
        <v>6552</v>
      </c>
      <c r="Z325" s="21">
        <v>114.53962298</v>
      </c>
      <c r="AA325" s="23">
        <v>3</v>
      </c>
      <c r="AB325" s="39" t="s">
        <v>3139</v>
      </c>
      <c r="AC325" s="39">
        <v>0</v>
      </c>
      <c r="AD325" s="23" t="s">
        <v>3139</v>
      </c>
      <c r="AE325" s="38" t="s">
        <v>5815</v>
      </c>
      <c r="AG325" s="23"/>
      <c r="AH325" s="23"/>
    </row>
    <row r="326" spans="1:34">
      <c r="A326" t="str">
        <f t="shared" si="17"/>
        <v>1120</v>
      </c>
      <c r="B326" t="str">
        <f t="shared" si="15"/>
        <v>OT</v>
      </c>
      <c r="C326">
        <f t="shared" si="16"/>
        <v>55</v>
      </c>
      <c r="D326" s="38" t="s">
        <v>6552</v>
      </c>
      <c r="E326" s="23">
        <v>15</v>
      </c>
      <c r="F326" s="23">
        <v>112007</v>
      </c>
      <c r="G326" s="38" t="s">
        <v>106</v>
      </c>
      <c r="H326" s="38" t="s">
        <v>3438</v>
      </c>
      <c r="I326" s="38" t="s">
        <v>5969</v>
      </c>
      <c r="J326" s="38" t="s">
        <v>11067</v>
      </c>
      <c r="K326" s="38"/>
      <c r="L326" s="38" t="s">
        <v>6124</v>
      </c>
      <c r="M326" s="109">
        <v>44463</v>
      </c>
      <c r="N326" s="39">
        <v>200000000</v>
      </c>
      <c r="O326" s="38">
        <v>1</v>
      </c>
      <c r="P326" s="38" t="s">
        <v>5814</v>
      </c>
      <c r="Q326" s="23">
        <v>3</v>
      </c>
      <c r="R326" s="43">
        <v>0</v>
      </c>
      <c r="S326" s="38" t="s">
        <v>54</v>
      </c>
      <c r="T326" s="23">
        <v>90</v>
      </c>
      <c r="U326" s="38" t="s">
        <v>6124</v>
      </c>
      <c r="V326" s="39">
        <v>200000000</v>
      </c>
      <c r="W326" s="23">
        <v>3</v>
      </c>
      <c r="X326" s="38" t="s">
        <v>3139</v>
      </c>
      <c r="Y326" s="38" t="s">
        <v>6552</v>
      </c>
      <c r="Z326" s="21">
        <v>200.62478834000001</v>
      </c>
      <c r="AA326" s="23">
        <v>3</v>
      </c>
      <c r="AB326" s="39" t="s">
        <v>3139</v>
      </c>
      <c r="AC326" s="39">
        <v>0</v>
      </c>
      <c r="AD326" s="23" t="s">
        <v>3139</v>
      </c>
      <c r="AE326" s="38" t="s">
        <v>5815</v>
      </c>
      <c r="AG326" s="23"/>
      <c r="AH326" s="23"/>
    </row>
    <row r="327" spans="1:34">
      <c r="A327" t="str">
        <f t="shared" si="17"/>
        <v>1120</v>
      </c>
      <c r="B327" t="str">
        <f t="shared" si="15"/>
        <v>OT</v>
      </c>
      <c r="C327">
        <f t="shared" si="16"/>
        <v>19</v>
      </c>
      <c r="D327" s="38" t="s">
        <v>6552</v>
      </c>
      <c r="E327" s="23">
        <v>16</v>
      </c>
      <c r="F327" s="23">
        <v>112007</v>
      </c>
      <c r="G327" s="38" t="s">
        <v>107</v>
      </c>
      <c r="H327" s="38" t="s">
        <v>3226</v>
      </c>
      <c r="I327" s="38" t="s">
        <v>5969</v>
      </c>
      <c r="J327" s="38" t="s">
        <v>9282</v>
      </c>
      <c r="K327" s="38"/>
      <c r="L327" s="38" t="s">
        <v>6093</v>
      </c>
      <c r="M327" s="109">
        <v>44427</v>
      </c>
      <c r="N327" s="39">
        <v>222251098.63</v>
      </c>
      <c r="O327" s="38">
        <v>1</v>
      </c>
      <c r="P327" s="38" t="s">
        <v>5814</v>
      </c>
      <c r="Q327" s="23">
        <v>3.2</v>
      </c>
      <c r="R327" s="43">
        <v>0</v>
      </c>
      <c r="S327" s="38" t="s">
        <v>54</v>
      </c>
      <c r="T327" s="23">
        <v>90</v>
      </c>
      <c r="U327" s="38" t="s">
        <v>6093</v>
      </c>
      <c r="V327" s="39">
        <v>222251098.63</v>
      </c>
      <c r="W327" s="23">
        <v>3.2</v>
      </c>
      <c r="X327" s="38" t="s">
        <v>3139</v>
      </c>
      <c r="Y327" s="38" t="s">
        <v>6552</v>
      </c>
      <c r="Z327" s="21">
        <v>223.67253219</v>
      </c>
      <c r="AA327" s="23">
        <v>3.2</v>
      </c>
      <c r="AB327" s="39" t="s">
        <v>3139</v>
      </c>
      <c r="AC327" s="39">
        <v>0</v>
      </c>
      <c r="AD327" s="23" t="s">
        <v>3139</v>
      </c>
      <c r="AE327" s="38" t="s">
        <v>5815</v>
      </c>
      <c r="AG327" s="23"/>
      <c r="AH327" s="23"/>
    </row>
    <row r="328" spans="1:34">
      <c r="A328" t="str">
        <f t="shared" si="17"/>
        <v>1120</v>
      </c>
      <c r="B328" t="str">
        <f t="shared" si="15"/>
        <v>OT</v>
      </c>
      <c r="C328">
        <f t="shared" si="16"/>
        <v>12</v>
      </c>
      <c r="D328" s="38" t="s">
        <v>6552</v>
      </c>
      <c r="E328" s="23">
        <v>17</v>
      </c>
      <c r="F328" s="23">
        <v>112007</v>
      </c>
      <c r="G328" s="38" t="s">
        <v>107</v>
      </c>
      <c r="H328" s="38" t="s">
        <v>3226</v>
      </c>
      <c r="I328" s="38" t="s">
        <v>5969</v>
      </c>
      <c r="J328" s="38" t="s">
        <v>9283</v>
      </c>
      <c r="K328" s="38"/>
      <c r="L328" s="38" t="s">
        <v>5971</v>
      </c>
      <c r="M328" s="109">
        <v>44420</v>
      </c>
      <c r="N328" s="39">
        <v>30493430.649999999</v>
      </c>
      <c r="O328" s="38">
        <v>1</v>
      </c>
      <c r="P328" s="38" t="s">
        <v>5814</v>
      </c>
      <c r="Q328" s="23">
        <v>3.2</v>
      </c>
      <c r="R328" s="43">
        <v>0</v>
      </c>
      <c r="S328" s="38" t="s">
        <v>54</v>
      </c>
      <c r="T328" s="23">
        <v>90</v>
      </c>
      <c r="U328" s="38" t="s">
        <v>5971</v>
      </c>
      <c r="V328" s="39">
        <v>30493430.649999999</v>
      </c>
      <c r="W328" s="23">
        <v>3.2</v>
      </c>
      <c r="X328" s="38" t="s">
        <v>3139</v>
      </c>
      <c r="Y328" s="38" t="s">
        <v>6552</v>
      </c>
      <c r="Z328" s="21">
        <v>30.707156010000002</v>
      </c>
      <c r="AA328" s="23">
        <v>3.2</v>
      </c>
      <c r="AB328" s="39" t="s">
        <v>3139</v>
      </c>
      <c r="AC328" s="39">
        <v>0</v>
      </c>
      <c r="AD328" s="23" t="s">
        <v>3139</v>
      </c>
      <c r="AE328" s="38" t="s">
        <v>5815</v>
      </c>
      <c r="AG328" s="23"/>
      <c r="AH328" s="23"/>
    </row>
    <row r="329" spans="1:34">
      <c r="A329" t="str">
        <f t="shared" si="17"/>
        <v>1120</v>
      </c>
      <c r="B329" t="str">
        <f t="shared" si="15"/>
        <v>OT</v>
      </c>
      <c r="C329">
        <f t="shared" si="16"/>
        <v>39</v>
      </c>
      <c r="D329" s="38" t="s">
        <v>6552</v>
      </c>
      <c r="E329" s="23">
        <v>18</v>
      </c>
      <c r="F329" s="23">
        <v>112007</v>
      </c>
      <c r="G329" s="38" t="s">
        <v>107</v>
      </c>
      <c r="H329" s="38" t="s">
        <v>3226</v>
      </c>
      <c r="I329" s="38" t="s">
        <v>5969</v>
      </c>
      <c r="J329" s="38" t="s">
        <v>11068</v>
      </c>
      <c r="K329" s="38"/>
      <c r="L329" s="38" t="s">
        <v>6037</v>
      </c>
      <c r="M329" s="109">
        <v>44447</v>
      </c>
      <c r="N329" s="39">
        <v>244314795.09</v>
      </c>
      <c r="O329" s="38">
        <v>1</v>
      </c>
      <c r="P329" s="38" t="s">
        <v>5814</v>
      </c>
      <c r="Q329" s="23">
        <v>3.05</v>
      </c>
      <c r="R329" s="43">
        <v>0</v>
      </c>
      <c r="S329" s="38" t="s">
        <v>54</v>
      </c>
      <c r="T329" s="23">
        <v>90</v>
      </c>
      <c r="U329" s="38" t="s">
        <v>6037</v>
      </c>
      <c r="V329" s="39">
        <v>244314795.09</v>
      </c>
      <c r="W329" s="23">
        <v>3.05</v>
      </c>
      <c r="X329" s="38" t="s">
        <v>3139</v>
      </c>
      <c r="Y329" s="38" t="s">
        <v>6552</v>
      </c>
      <c r="Z329" s="21">
        <v>245.41720806000001</v>
      </c>
      <c r="AA329" s="23">
        <v>3.05</v>
      </c>
      <c r="AB329" s="39" t="s">
        <v>3139</v>
      </c>
      <c r="AC329" s="39">
        <v>0</v>
      </c>
      <c r="AD329" s="23" t="s">
        <v>3139</v>
      </c>
      <c r="AE329" s="38" t="s">
        <v>5815</v>
      </c>
      <c r="AG329" s="23"/>
      <c r="AH329" s="23"/>
    </row>
    <row r="330" spans="1:34">
      <c r="A330" t="str">
        <f t="shared" si="17"/>
        <v>1120</v>
      </c>
      <c r="B330" t="str">
        <f t="shared" si="15"/>
        <v>OT</v>
      </c>
      <c r="C330">
        <f t="shared" si="16"/>
        <v>40</v>
      </c>
      <c r="D330" s="38" t="s">
        <v>6552</v>
      </c>
      <c r="E330" s="23">
        <v>19</v>
      </c>
      <c r="F330" s="23">
        <v>112007</v>
      </c>
      <c r="G330" s="38" t="s">
        <v>107</v>
      </c>
      <c r="H330" s="38" t="s">
        <v>3226</v>
      </c>
      <c r="I330" s="38" t="s">
        <v>5969</v>
      </c>
      <c r="J330" s="38" t="s">
        <v>11069</v>
      </c>
      <c r="K330" s="38"/>
      <c r="L330" s="38" t="s">
        <v>6083</v>
      </c>
      <c r="M330" s="109">
        <v>44448</v>
      </c>
      <c r="N330" s="39">
        <v>375164822.32999998</v>
      </c>
      <c r="O330" s="38">
        <v>1</v>
      </c>
      <c r="P330" s="38" t="s">
        <v>5814</v>
      </c>
      <c r="Q330" s="23">
        <v>3.1</v>
      </c>
      <c r="R330" s="43">
        <v>0</v>
      </c>
      <c r="S330" s="38" t="s">
        <v>54</v>
      </c>
      <c r="T330" s="23">
        <v>90</v>
      </c>
      <c r="U330" s="38" t="s">
        <v>6083</v>
      </c>
      <c r="V330" s="39">
        <v>375164822.32999998</v>
      </c>
      <c r="W330" s="23">
        <v>3.1</v>
      </c>
      <c r="X330" s="38" t="s">
        <v>3139</v>
      </c>
      <c r="Y330" s="38" t="s">
        <v>6552</v>
      </c>
      <c r="Z330" s="21">
        <v>376.85317643000002</v>
      </c>
      <c r="AA330" s="23">
        <v>3.1</v>
      </c>
      <c r="AB330" s="39" t="s">
        <v>3139</v>
      </c>
      <c r="AC330" s="39">
        <v>0</v>
      </c>
      <c r="AD330" s="23" t="s">
        <v>3139</v>
      </c>
      <c r="AE330" s="38" t="s">
        <v>5815</v>
      </c>
    </row>
    <row r="331" spans="1:34">
      <c r="A331" t="str">
        <f t="shared" si="17"/>
        <v>1120</v>
      </c>
      <c r="B331" t="str">
        <f t="shared" si="15"/>
        <v>OT</v>
      </c>
      <c r="C331">
        <f t="shared" si="16"/>
        <v>67</v>
      </c>
      <c r="D331" s="38" t="s">
        <v>6552</v>
      </c>
      <c r="E331" s="23">
        <v>20</v>
      </c>
      <c r="F331" s="23">
        <v>112007</v>
      </c>
      <c r="G331" s="38" t="s">
        <v>107</v>
      </c>
      <c r="H331" s="38" t="s">
        <v>3226</v>
      </c>
      <c r="I331" s="38" t="s">
        <v>5969</v>
      </c>
      <c r="J331" s="38" t="s">
        <v>11723</v>
      </c>
      <c r="K331" s="38"/>
      <c r="L331" s="38" t="s">
        <v>6104</v>
      </c>
      <c r="M331" s="109">
        <v>44475</v>
      </c>
      <c r="N331" s="39">
        <v>123696103.59</v>
      </c>
      <c r="O331" s="38">
        <v>1</v>
      </c>
      <c r="P331" s="38" t="s">
        <v>5814</v>
      </c>
      <c r="Q331" s="23">
        <v>3.05</v>
      </c>
      <c r="R331" s="43">
        <v>0</v>
      </c>
      <c r="S331" s="38" t="s">
        <v>54</v>
      </c>
      <c r="T331" s="23">
        <v>90</v>
      </c>
      <c r="U331" s="38" t="s">
        <v>6104</v>
      </c>
      <c r="V331" s="39">
        <v>123696103.59</v>
      </c>
      <c r="W331" s="23">
        <v>3.05</v>
      </c>
      <c r="X331" s="38" t="s">
        <v>3139</v>
      </c>
      <c r="Y331" s="38" t="s">
        <v>6552</v>
      </c>
      <c r="Z331" s="21">
        <v>123.96484225</v>
      </c>
      <c r="AA331" s="23">
        <v>3.05</v>
      </c>
      <c r="AB331" s="39" t="s">
        <v>3139</v>
      </c>
      <c r="AC331" s="39">
        <v>0</v>
      </c>
      <c r="AD331" s="23" t="s">
        <v>3139</v>
      </c>
      <c r="AE331" s="38" t="s">
        <v>5815</v>
      </c>
    </row>
    <row r="332" spans="1:34">
      <c r="A332" t="str">
        <f t="shared" si="17"/>
        <v>1120</v>
      </c>
      <c r="B332" t="str">
        <f t="shared" si="15"/>
        <v>OT</v>
      </c>
      <c r="C332">
        <f t="shared" si="16"/>
        <v>33</v>
      </c>
      <c r="D332" s="38" t="s">
        <v>6552</v>
      </c>
      <c r="E332" s="23">
        <v>21</v>
      </c>
      <c r="F332" s="23">
        <v>112007</v>
      </c>
      <c r="G332" s="38" t="s">
        <v>107</v>
      </c>
      <c r="H332" s="38" t="s">
        <v>3226</v>
      </c>
      <c r="I332" s="38" t="s">
        <v>5969</v>
      </c>
      <c r="J332" s="38" t="s">
        <v>11070</v>
      </c>
      <c r="K332" s="38"/>
      <c r="L332" s="38" t="s">
        <v>6064</v>
      </c>
      <c r="M332" s="109">
        <v>44441</v>
      </c>
      <c r="N332" s="39">
        <v>116278943</v>
      </c>
      <c r="O332" s="38">
        <v>1</v>
      </c>
      <c r="P332" s="38" t="s">
        <v>5814</v>
      </c>
      <c r="Q332" s="23">
        <v>3</v>
      </c>
      <c r="R332" s="43">
        <v>0</v>
      </c>
      <c r="S332" s="38" t="s">
        <v>54</v>
      </c>
      <c r="T332" s="23">
        <v>90</v>
      </c>
      <c r="U332" s="38" t="s">
        <v>6064</v>
      </c>
      <c r="V332" s="39">
        <v>116278943</v>
      </c>
      <c r="W332" s="23">
        <v>3</v>
      </c>
      <c r="X332" s="38" t="s">
        <v>3139</v>
      </c>
      <c r="Y332" s="38" t="s">
        <v>6552</v>
      </c>
      <c r="Z332" s="21">
        <v>116.85249348000001</v>
      </c>
      <c r="AA332" s="23">
        <v>3</v>
      </c>
      <c r="AB332" s="39" t="s">
        <v>3139</v>
      </c>
      <c r="AC332" s="39">
        <v>0</v>
      </c>
      <c r="AD332" s="23" t="s">
        <v>3139</v>
      </c>
      <c r="AE332" s="38" t="s">
        <v>5815</v>
      </c>
    </row>
    <row r="333" spans="1:34">
      <c r="A333" t="str">
        <f t="shared" si="17"/>
        <v>1120</v>
      </c>
      <c r="B333" t="str">
        <f t="shared" si="15"/>
        <v>OT</v>
      </c>
      <c r="C333">
        <f t="shared" si="16"/>
        <v>65</v>
      </c>
      <c r="D333" s="38" t="s">
        <v>6552</v>
      </c>
      <c r="E333" s="23">
        <v>22</v>
      </c>
      <c r="F333" s="23">
        <v>112007</v>
      </c>
      <c r="G333" s="38" t="s">
        <v>107</v>
      </c>
      <c r="H333" s="38" t="s">
        <v>3226</v>
      </c>
      <c r="I333" s="38" t="s">
        <v>5969</v>
      </c>
      <c r="J333" s="38" t="s">
        <v>11724</v>
      </c>
      <c r="K333" s="38"/>
      <c r="L333" s="38" t="s">
        <v>6102</v>
      </c>
      <c r="M333" s="109">
        <v>44473</v>
      </c>
      <c r="N333" s="39">
        <v>284743661</v>
      </c>
      <c r="O333" s="38">
        <v>1</v>
      </c>
      <c r="P333" s="38" t="s">
        <v>5814</v>
      </c>
      <c r="Q333" s="23">
        <v>3.05</v>
      </c>
      <c r="R333" s="43">
        <v>0</v>
      </c>
      <c r="S333" s="38" t="s">
        <v>54</v>
      </c>
      <c r="T333" s="23">
        <v>90</v>
      </c>
      <c r="U333" s="38" t="s">
        <v>6102</v>
      </c>
      <c r="V333" s="39">
        <v>284743661</v>
      </c>
      <c r="W333" s="23">
        <v>3.05</v>
      </c>
      <c r="X333" s="38" t="s">
        <v>3139</v>
      </c>
      <c r="Y333" s="38" t="s">
        <v>6552</v>
      </c>
      <c r="Z333" s="21">
        <v>285.45746027999996</v>
      </c>
      <c r="AA333" s="23">
        <v>3.05</v>
      </c>
      <c r="AB333" s="39" t="s">
        <v>3139</v>
      </c>
      <c r="AC333" s="39">
        <v>0</v>
      </c>
      <c r="AD333" s="23" t="s">
        <v>3139</v>
      </c>
      <c r="AE333" s="38" t="s">
        <v>5815</v>
      </c>
    </row>
    <row r="334" spans="1:34">
      <c r="A334" t="str">
        <f t="shared" si="17"/>
        <v>1120</v>
      </c>
      <c r="B334" t="str">
        <f t="shared" si="15"/>
        <v>OT</v>
      </c>
      <c r="C334">
        <f t="shared" si="16"/>
        <v>87</v>
      </c>
      <c r="D334" s="38" t="s">
        <v>6552</v>
      </c>
      <c r="E334" s="23">
        <v>23</v>
      </c>
      <c r="F334" s="23">
        <v>112007</v>
      </c>
      <c r="G334" s="38" t="s">
        <v>107</v>
      </c>
      <c r="H334" s="38" t="s">
        <v>3226</v>
      </c>
      <c r="I334" s="38" t="s">
        <v>5969</v>
      </c>
      <c r="J334" s="38" t="s">
        <v>11725</v>
      </c>
      <c r="K334" s="38"/>
      <c r="L334" s="38" t="s">
        <v>5981</v>
      </c>
      <c r="M334" s="109">
        <v>44495</v>
      </c>
      <c r="N334" s="39">
        <v>105067159</v>
      </c>
      <c r="O334" s="38">
        <v>1</v>
      </c>
      <c r="P334" s="38" t="s">
        <v>5814</v>
      </c>
      <c r="Q334" s="23">
        <v>3.05</v>
      </c>
      <c r="R334" s="43">
        <v>0</v>
      </c>
      <c r="S334" s="38" t="s">
        <v>54</v>
      </c>
      <c r="T334" s="23">
        <v>90</v>
      </c>
      <c r="U334" s="38" t="s">
        <v>5981</v>
      </c>
      <c r="V334" s="39">
        <v>105067159</v>
      </c>
      <c r="W334" s="23">
        <v>3.05</v>
      </c>
      <c r="X334" s="38" t="s">
        <v>3139</v>
      </c>
      <c r="Y334" s="38" t="s">
        <v>6552</v>
      </c>
      <c r="Z334" s="21">
        <v>105.11983576</v>
      </c>
      <c r="AA334" s="23">
        <v>3.05</v>
      </c>
      <c r="AB334" s="39" t="s">
        <v>3139</v>
      </c>
      <c r="AC334" s="39">
        <v>0</v>
      </c>
      <c r="AD334" s="23" t="s">
        <v>3139</v>
      </c>
      <c r="AE334" s="38" t="s">
        <v>5815</v>
      </c>
    </row>
    <row r="335" spans="1:34">
      <c r="A335" t="str">
        <f t="shared" si="17"/>
        <v>1120</v>
      </c>
      <c r="B335" t="str">
        <f t="shared" si="15"/>
        <v>OT</v>
      </c>
      <c r="C335">
        <f t="shared" si="16"/>
        <v>19</v>
      </c>
      <c r="D335" s="38" t="s">
        <v>6552</v>
      </c>
      <c r="E335" s="23">
        <v>24</v>
      </c>
      <c r="F335" s="23">
        <v>112007</v>
      </c>
      <c r="G335" s="38" t="s">
        <v>102</v>
      </c>
      <c r="H335" s="38" t="s">
        <v>3043</v>
      </c>
      <c r="I335" s="38" t="s">
        <v>5969</v>
      </c>
      <c r="J335" s="38" t="s">
        <v>9284</v>
      </c>
      <c r="K335" s="38"/>
      <c r="L335" s="38" t="s">
        <v>6093</v>
      </c>
      <c r="M335" s="109">
        <v>44427</v>
      </c>
      <c r="N335" s="39">
        <v>186905536</v>
      </c>
      <c r="O335" s="38">
        <v>1</v>
      </c>
      <c r="P335" s="38" t="s">
        <v>5814</v>
      </c>
      <c r="Q335" s="23">
        <v>1.9</v>
      </c>
      <c r="R335" s="43">
        <v>0</v>
      </c>
      <c r="S335" s="38" t="s">
        <v>54</v>
      </c>
      <c r="T335" s="23">
        <v>90</v>
      </c>
      <c r="U335" s="38" t="s">
        <v>6093</v>
      </c>
      <c r="V335" s="39">
        <v>186905536</v>
      </c>
      <c r="W335" s="23">
        <v>1.9</v>
      </c>
      <c r="X335" s="38" t="s">
        <v>3139</v>
      </c>
      <c r="Y335" s="38" t="s">
        <v>6552</v>
      </c>
      <c r="Z335" s="21">
        <v>187.61944566</v>
      </c>
      <c r="AA335" s="23">
        <v>1.9</v>
      </c>
      <c r="AB335" s="39" t="s">
        <v>3139</v>
      </c>
      <c r="AC335" s="39">
        <v>0</v>
      </c>
      <c r="AD335" s="23" t="s">
        <v>3139</v>
      </c>
      <c r="AE335" s="38" t="s">
        <v>5815</v>
      </c>
    </row>
    <row r="336" spans="1:34">
      <c r="A336" t="str">
        <f t="shared" si="17"/>
        <v>1120</v>
      </c>
      <c r="B336" t="str">
        <f t="shared" si="15"/>
        <v>OT</v>
      </c>
      <c r="C336">
        <f t="shared" si="16"/>
        <v>3</v>
      </c>
      <c r="D336" s="38" t="s">
        <v>6552</v>
      </c>
      <c r="E336" s="23">
        <v>25</v>
      </c>
      <c r="F336" s="23">
        <v>112007</v>
      </c>
      <c r="G336" s="38" t="s">
        <v>102</v>
      </c>
      <c r="H336" s="38" t="s">
        <v>3043</v>
      </c>
      <c r="I336" s="38" t="s">
        <v>5969</v>
      </c>
      <c r="J336" s="38" t="s">
        <v>11071</v>
      </c>
      <c r="K336" s="38"/>
      <c r="L336" s="38" t="s">
        <v>6060</v>
      </c>
      <c r="M336" s="109">
        <v>44411</v>
      </c>
      <c r="N336" s="39">
        <v>164811284</v>
      </c>
      <c r="O336" s="38">
        <v>1</v>
      </c>
      <c r="P336" s="38" t="s">
        <v>5814</v>
      </c>
      <c r="Q336" s="23">
        <v>1.95</v>
      </c>
      <c r="R336" s="43">
        <v>0</v>
      </c>
      <c r="S336" s="38" t="s">
        <v>54</v>
      </c>
      <c r="T336" s="23">
        <v>90</v>
      </c>
      <c r="U336" s="38" t="s">
        <v>6060</v>
      </c>
      <c r="V336" s="39">
        <v>164811284</v>
      </c>
      <c r="W336" s="23">
        <v>1.95</v>
      </c>
      <c r="X336" s="38" t="s">
        <v>3139</v>
      </c>
      <c r="Y336" s="38" t="s">
        <v>6552</v>
      </c>
      <c r="Z336" s="21">
        <v>165.59879787</v>
      </c>
      <c r="AA336" s="23">
        <v>1.95</v>
      </c>
      <c r="AB336" s="39" t="s">
        <v>3139</v>
      </c>
      <c r="AC336" s="39">
        <v>0</v>
      </c>
      <c r="AD336" s="23" t="s">
        <v>3139</v>
      </c>
      <c r="AE336" s="38" t="s">
        <v>5815</v>
      </c>
    </row>
    <row r="337" spans="1:34">
      <c r="A337" t="str">
        <f t="shared" si="17"/>
        <v>1120</v>
      </c>
      <c r="B337" t="str">
        <f t="shared" si="15"/>
        <v>OT</v>
      </c>
      <c r="C337">
        <f t="shared" si="16"/>
        <v>86</v>
      </c>
      <c r="D337" s="38" t="s">
        <v>6552</v>
      </c>
      <c r="E337" s="23">
        <v>26</v>
      </c>
      <c r="F337" s="23">
        <v>112007</v>
      </c>
      <c r="G337" s="38" t="s">
        <v>79</v>
      </c>
      <c r="H337" s="38" t="s">
        <v>3567</v>
      </c>
      <c r="I337" s="38" t="s">
        <v>5969</v>
      </c>
      <c r="J337" s="38" t="s">
        <v>11726</v>
      </c>
      <c r="K337" s="38"/>
      <c r="L337" s="38" t="s">
        <v>6237</v>
      </c>
      <c r="M337" s="109">
        <v>44494</v>
      </c>
      <c r="N337" s="39">
        <v>300000000</v>
      </c>
      <c r="O337" s="38">
        <v>1</v>
      </c>
      <c r="P337" s="38" t="s">
        <v>5814</v>
      </c>
      <c r="Q337" s="23">
        <v>2.25</v>
      </c>
      <c r="R337" s="43">
        <v>0</v>
      </c>
      <c r="S337" s="38" t="s">
        <v>54</v>
      </c>
      <c r="T337" s="23">
        <v>90</v>
      </c>
      <c r="U337" s="38" t="s">
        <v>6237</v>
      </c>
      <c r="V337" s="39">
        <v>300000000</v>
      </c>
      <c r="W337" s="23">
        <v>2.25</v>
      </c>
      <c r="X337" s="38" t="s">
        <v>3139</v>
      </c>
      <c r="Y337" s="38" t="s">
        <v>6552</v>
      </c>
      <c r="Z337" s="21">
        <v>300.16703438000002</v>
      </c>
      <c r="AA337" s="23">
        <v>2.25</v>
      </c>
      <c r="AB337" s="39" t="s">
        <v>3139</v>
      </c>
      <c r="AC337" s="39">
        <v>0</v>
      </c>
      <c r="AD337" s="23" t="s">
        <v>3139</v>
      </c>
      <c r="AE337" s="38" t="s">
        <v>5815</v>
      </c>
    </row>
    <row r="338" spans="1:34">
      <c r="A338" t="str">
        <f t="shared" si="17"/>
        <v>1230</v>
      </c>
      <c r="B338" t="str">
        <f t="shared" si="15"/>
        <v>VR</v>
      </c>
      <c r="C338">
        <f t="shared" si="16"/>
        <v>0</v>
      </c>
      <c r="D338" s="38" t="s">
        <v>6552</v>
      </c>
      <c r="E338" s="23">
        <v>27</v>
      </c>
      <c r="F338" s="23">
        <v>123003</v>
      </c>
      <c r="G338" s="38" t="s">
        <v>3183</v>
      </c>
      <c r="H338" s="38" t="s">
        <v>3299</v>
      </c>
      <c r="I338" s="38" t="s">
        <v>6006</v>
      </c>
      <c r="J338" s="38" t="s">
        <v>347</v>
      </c>
      <c r="K338" s="38" t="s">
        <v>5825</v>
      </c>
      <c r="L338" s="38"/>
      <c r="M338" s="38"/>
      <c r="N338" s="39">
        <v>0</v>
      </c>
      <c r="O338" s="38">
        <v>1</v>
      </c>
      <c r="P338" s="38"/>
      <c r="Q338" s="23" t="s">
        <v>3139</v>
      </c>
      <c r="R338" s="43">
        <v>1000000</v>
      </c>
      <c r="S338" s="38"/>
      <c r="T338" s="23" t="s">
        <v>3139</v>
      </c>
      <c r="U338" s="38" t="s">
        <v>6216</v>
      </c>
      <c r="V338" s="39">
        <v>263000000</v>
      </c>
      <c r="W338" s="23" t="s">
        <v>3139</v>
      </c>
      <c r="X338" s="38">
        <v>263</v>
      </c>
      <c r="Y338" s="38" t="s">
        <v>6552</v>
      </c>
      <c r="Z338" s="21">
        <v>263</v>
      </c>
      <c r="AA338" s="23" t="s">
        <v>3139</v>
      </c>
      <c r="AB338" s="39">
        <v>1</v>
      </c>
      <c r="AC338" s="39">
        <v>0</v>
      </c>
      <c r="AD338" s="23" t="s">
        <v>3139</v>
      </c>
      <c r="AE338" s="38" t="s">
        <v>5819</v>
      </c>
    </row>
    <row r="339" spans="1:34">
      <c r="A339" t="str">
        <f t="shared" si="17"/>
        <v>1226</v>
      </c>
      <c r="B339" t="str">
        <f t="shared" si="15"/>
        <v>OT</v>
      </c>
      <c r="C339">
        <f t="shared" si="16"/>
        <v>0</v>
      </c>
      <c r="D339" s="38" t="s">
        <v>6552</v>
      </c>
      <c r="E339" s="23">
        <v>28</v>
      </c>
      <c r="F339" s="23">
        <v>122602</v>
      </c>
      <c r="G339" s="38" t="s">
        <v>3220</v>
      </c>
      <c r="H339" s="38" t="s">
        <v>3221</v>
      </c>
      <c r="I339" s="38" t="s">
        <v>6006</v>
      </c>
      <c r="J339" s="38" t="s">
        <v>347</v>
      </c>
      <c r="K339" s="38"/>
      <c r="L339" s="38"/>
      <c r="M339" s="38"/>
      <c r="N339" s="39">
        <v>0</v>
      </c>
      <c r="O339" s="38">
        <v>1</v>
      </c>
      <c r="P339" s="38"/>
      <c r="Q339" s="23" t="s">
        <v>3139</v>
      </c>
      <c r="R339" s="43">
        <v>1</v>
      </c>
      <c r="S339" s="38"/>
      <c r="T339" s="23" t="s">
        <v>3139</v>
      </c>
      <c r="U339" s="38" t="s">
        <v>9285</v>
      </c>
      <c r="V339" s="39">
        <v>6957300</v>
      </c>
      <c r="W339" s="23" t="s">
        <v>3139</v>
      </c>
      <c r="X339" s="38">
        <v>0</v>
      </c>
      <c r="Y339" s="38" t="s">
        <v>6552</v>
      </c>
      <c r="Z339" s="21">
        <v>6.9573</v>
      </c>
      <c r="AA339" s="23" t="s">
        <v>3139</v>
      </c>
      <c r="AB339" s="39">
        <v>1</v>
      </c>
      <c r="AC339" s="39">
        <v>0</v>
      </c>
      <c r="AD339" s="23" t="s">
        <v>3139</v>
      </c>
      <c r="AE339" s="38" t="s">
        <v>5819</v>
      </c>
    </row>
    <row r="340" spans="1:34">
      <c r="A340" t="str">
        <f t="shared" si="17"/>
        <v>1226</v>
      </c>
      <c r="B340" t="str">
        <f t="shared" si="15"/>
        <v>OT</v>
      </c>
      <c r="C340">
        <f t="shared" si="16"/>
        <v>0</v>
      </c>
      <c r="D340" s="38" t="s">
        <v>6552</v>
      </c>
      <c r="E340" s="23">
        <v>29</v>
      </c>
      <c r="F340" s="23">
        <v>122602</v>
      </c>
      <c r="G340" s="38" t="s">
        <v>3181</v>
      </c>
      <c r="H340" s="38" t="s">
        <v>3204</v>
      </c>
      <c r="I340" s="38" t="s">
        <v>6006</v>
      </c>
      <c r="J340" s="38" t="s">
        <v>347</v>
      </c>
      <c r="K340" s="38"/>
      <c r="L340" s="38"/>
      <c r="M340" s="38"/>
      <c r="N340" s="39">
        <v>0</v>
      </c>
      <c r="O340" s="38">
        <v>1</v>
      </c>
      <c r="P340" s="38"/>
      <c r="Q340" s="23" t="s">
        <v>3139</v>
      </c>
      <c r="R340" s="43">
        <v>1</v>
      </c>
      <c r="S340" s="38"/>
      <c r="T340" s="23" t="s">
        <v>3139</v>
      </c>
      <c r="U340" s="38" t="s">
        <v>9286</v>
      </c>
      <c r="V340" s="39">
        <v>11700</v>
      </c>
      <c r="W340" s="23" t="s">
        <v>3139</v>
      </c>
      <c r="X340" s="38">
        <v>0</v>
      </c>
      <c r="Y340" s="38" t="s">
        <v>6552</v>
      </c>
      <c r="Z340" s="21">
        <v>381.78747399999997</v>
      </c>
      <c r="AA340" s="23" t="s">
        <v>3139</v>
      </c>
      <c r="AB340" s="39">
        <v>1</v>
      </c>
      <c r="AC340" s="39">
        <v>0</v>
      </c>
      <c r="AD340" s="23" t="s">
        <v>3139</v>
      </c>
      <c r="AE340" s="38" t="s">
        <v>5819</v>
      </c>
      <c r="AG340" s="23"/>
      <c r="AH340" s="23"/>
    </row>
    <row r="341" spans="1:34">
      <c r="A341" t="str">
        <f t="shared" si="17"/>
        <v>1226</v>
      </c>
      <c r="B341" t="str">
        <f t="shared" si="15"/>
        <v>OT</v>
      </c>
      <c r="C341">
        <f t="shared" si="16"/>
        <v>0</v>
      </c>
      <c r="D341" s="38" t="s">
        <v>6552</v>
      </c>
      <c r="E341" s="23">
        <v>30</v>
      </c>
      <c r="F341" s="23">
        <v>122602</v>
      </c>
      <c r="G341" s="38" t="s">
        <v>3179</v>
      </c>
      <c r="H341" s="38" t="s">
        <v>3300</v>
      </c>
      <c r="I341" s="38" t="s">
        <v>6006</v>
      </c>
      <c r="J341" s="38" t="s">
        <v>347</v>
      </c>
      <c r="K341" s="38"/>
      <c r="L341" s="38"/>
      <c r="M341" s="38"/>
      <c r="N341" s="39">
        <v>0</v>
      </c>
      <c r="O341" s="38">
        <v>1</v>
      </c>
      <c r="P341" s="38"/>
      <c r="Q341" s="23" t="s">
        <v>3139</v>
      </c>
      <c r="R341" s="43">
        <v>1</v>
      </c>
      <c r="S341" s="38"/>
      <c r="T341" s="23" t="s">
        <v>3139</v>
      </c>
      <c r="U341" s="38" t="s">
        <v>9286</v>
      </c>
      <c r="V341" s="39">
        <v>18300</v>
      </c>
      <c r="W341" s="23" t="s">
        <v>3139</v>
      </c>
      <c r="X341" s="38">
        <v>0</v>
      </c>
      <c r="Y341" s="38" t="s">
        <v>6552</v>
      </c>
      <c r="Z341" s="21">
        <v>134.52511799999999</v>
      </c>
      <c r="AA341" s="23" t="s">
        <v>3139</v>
      </c>
      <c r="AB341" s="39">
        <v>1</v>
      </c>
      <c r="AC341" s="39">
        <v>0</v>
      </c>
      <c r="AD341" s="23" t="s">
        <v>3139</v>
      </c>
      <c r="AE341" s="38" t="s">
        <v>5819</v>
      </c>
      <c r="AG341" s="23"/>
      <c r="AH341" s="23"/>
    </row>
    <row r="342" spans="1:34">
      <c r="A342" t="str">
        <f t="shared" si="17"/>
        <v>1226</v>
      </c>
      <c r="B342" t="str">
        <f t="shared" si="15"/>
        <v>OT</v>
      </c>
      <c r="C342">
        <f t="shared" si="16"/>
        <v>0</v>
      </c>
      <c r="D342" s="38" t="s">
        <v>6552</v>
      </c>
      <c r="E342" s="23">
        <v>31</v>
      </c>
      <c r="F342" s="23">
        <v>122602</v>
      </c>
      <c r="G342" s="38" t="s">
        <v>3151</v>
      </c>
      <c r="H342" s="38" t="s">
        <v>3301</v>
      </c>
      <c r="I342" s="38" t="s">
        <v>6006</v>
      </c>
      <c r="J342" s="38" t="s">
        <v>347</v>
      </c>
      <c r="K342" s="38"/>
      <c r="L342" s="38"/>
      <c r="M342" s="38"/>
      <c r="N342" s="39">
        <v>0</v>
      </c>
      <c r="O342" s="38">
        <v>1</v>
      </c>
      <c r="P342" s="38"/>
      <c r="Q342" s="23" t="s">
        <v>3139</v>
      </c>
      <c r="R342" s="43">
        <v>1</v>
      </c>
      <c r="S342" s="38"/>
      <c r="T342" s="23" t="s">
        <v>3139</v>
      </c>
      <c r="U342" s="38" t="s">
        <v>9285</v>
      </c>
      <c r="V342" s="39">
        <v>169564956</v>
      </c>
      <c r="W342" s="23" t="s">
        <v>3139</v>
      </c>
      <c r="X342" s="38">
        <v>0</v>
      </c>
      <c r="Y342" s="38" t="s">
        <v>6552</v>
      </c>
      <c r="Z342" s="21">
        <v>140.96698699999999</v>
      </c>
      <c r="AA342" s="23" t="s">
        <v>3139</v>
      </c>
      <c r="AB342" s="39">
        <v>1</v>
      </c>
      <c r="AC342" s="39">
        <v>0</v>
      </c>
      <c r="AD342" s="23" t="s">
        <v>3139</v>
      </c>
      <c r="AE342" s="38" t="s">
        <v>5819</v>
      </c>
      <c r="AG342" s="23"/>
      <c r="AH342" s="23"/>
    </row>
    <row r="343" spans="1:34">
      <c r="A343" t="str">
        <f t="shared" si="17"/>
        <v>1226</v>
      </c>
      <c r="B343" t="str">
        <f t="shared" si="15"/>
        <v>OT</v>
      </c>
      <c r="C343">
        <f t="shared" si="16"/>
        <v>0</v>
      </c>
      <c r="D343" s="38" t="s">
        <v>6552</v>
      </c>
      <c r="E343" s="23">
        <v>32</v>
      </c>
      <c r="F343" s="23">
        <v>122602</v>
      </c>
      <c r="G343" s="38" t="s">
        <v>53</v>
      </c>
      <c r="H343" s="38" t="s">
        <v>3047</v>
      </c>
      <c r="I343" s="38" t="s">
        <v>6006</v>
      </c>
      <c r="J343" s="38" t="s">
        <v>347</v>
      </c>
      <c r="K343" s="38"/>
      <c r="L343" s="38"/>
      <c r="M343" s="38"/>
      <c r="N343" s="39">
        <v>0</v>
      </c>
      <c r="O343" s="38">
        <v>1</v>
      </c>
      <c r="P343" s="38"/>
      <c r="Q343" s="23" t="s">
        <v>3139</v>
      </c>
      <c r="R343" s="43">
        <v>1</v>
      </c>
      <c r="S343" s="38"/>
      <c r="T343" s="23" t="s">
        <v>3139</v>
      </c>
      <c r="U343" s="38" t="s">
        <v>9287</v>
      </c>
      <c r="V343" s="39">
        <v>215124230.06</v>
      </c>
      <c r="W343" s="23" t="s">
        <v>3139</v>
      </c>
      <c r="X343" s="38">
        <v>0</v>
      </c>
      <c r="Y343" s="38" t="s">
        <v>6552</v>
      </c>
      <c r="Z343" s="21">
        <v>279.08293977999995</v>
      </c>
      <c r="AA343" s="23" t="s">
        <v>3139</v>
      </c>
      <c r="AB343" s="39">
        <v>1</v>
      </c>
      <c r="AC343" s="39">
        <v>0</v>
      </c>
      <c r="AD343" s="23" t="s">
        <v>3139</v>
      </c>
      <c r="AE343" s="38" t="s">
        <v>5819</v>
      </c>
      <c r="AG343" s="23"/>
      <c r="AH343" s="23"/>
    </row>
    <row r="344" spans="1:34">
      <c r="A344" t="str">
        <f t="shared" si="17"/>
        <v>1226</v>
      </c>
      <c r="B344" t="str">
        <f t="shared" si="15"/>
        <v>OT</v>
      </c>
      <c r="C344">
        <f t="shared" si="16"/>
        <v>0</v>
      </c>
      <c r="D344" s="38" t="s">
        <v>6552</v>
      </c>
      <c r="E344" s="23">
        <v>33</v>
      </c>
      <c r="F344" s="23">
        <v>122602</v>
      </c>
      <c r="G344" s="38" t="s">
        <v>3246</v>
      </c>
      <c r="H344" s="38" t="s">
        <v>3294</v>
      </c>
      <c r="I344" s="38" t="s">
        <v>6006</v>
      </c>
      <c r="J344" s="38" t="s">
        <v>347</v>
      </c>
      <c r="K344" s="38"/>
      <c r="L344" s="38"/>
      <c r="M344" s="38"/>
      <c r="N344" s="39">
        <v>0</v>
      </c>
      <c r="O344" s="38">
        <v>1</v>
      </c>
      <c r="P344" s="38"/>
      <c r="Q344" s="23" t="s">
        <v>3139</v>
      </c>
      <c r="R344" s="43">
        <v>1</v>
      </c>
      <c r="S344" s="38"/>
      <c r="T344" s="23" t="s">
        <v>3139</v>
      </c>
      <c r="U344" s="38" t="s">
        <v>6216</v>
      </c>
      <c r="V344" s="39">
        <v>20000000</v>
      </c>
      <c r="W344" s="23" t="s">
        <v>3139</v>
      </c>
      <c r="X344" s="38">
        <v>0</v>
      </c>
      <c r="Y344" s="38" t="s">
        <v>6552</v>
      </c>
      <c r="Z344" s="21">
        <v>20</v>
      </c>
      <c r="AA344" s="23" t="s">
        <v>3139</v>
      </c>
      <c r="AB344" s="39">
        <v>1</v>
      </c>
      <c r="AC344" s="39">
        <v>0</v>
      </c>
      <c r="AD344" s="23" t="s">
        <v>3139</v>
      </c>
      <c r="AE344" s="38" t="s">
        <v>5819</v>
      </c>
    </row>
    <row r="345" spans="1:34">
      <c r="A345" t="str">
        <f t="shared" si="17"/>
        <v>1226</v>
      </c>
      <c r="B345" t="str">
        <f t="shared" si="15"/>
        <v>OT</v>
      </c>
      <c r="C345">
        <f t="shared" si="16"/>
        <v>0</v>
      </c>
      <c r="D345" s="38" t="s">
        <v>6552</v>
      </c>
      <c r="E345" s="23">
        <v>34</v>
      </c>
      <c r="F345" s="23">
        <v>122602</v>
      </c>
      <c r="G345" s="38" t="s">
        <v>3154</v>
      </c>
      <c r="H345" s="38" t="s">
        <v>3302</v>
      </c>
      <c r="I345" s="38" t="s">
        <v>6006</v>
      </c>
      <c r="J345" s="38" t="s">
        <v>347</v>
      </c>
      <c r="K345" s="38"/>
      <c r="L345" s="38"/>
      <c r="M345" s="38"/>
      <c r="N345" s="39">
        <v>0</v>
      </c>
      <c r="O345" s="38">
        <v>1</v>
      </c>
      <c r="P345" s="38"/>
      <c r="Q345" s="38" t="s">
        <v>3139</v>
      </c>
      <c r="R345" s="39">
        <v>1</v>
      </c>
      <c r="S345" s="38"/>
      <c r="T345" s="38" t="s">
        <v>3139</v>
      </c>
      <c r="U345" s="38" t="s">
        <v>9285</v>
      </c>
      <c r="V345" s="39">
        <v>1354606.03</v>
      </c>
      <c r="W345" s="38" t="s">
        <v>3139</v>
      </c>
      <c r="X345" s="38">
        <v>0</v>
      </c>
      <c r="Y345" s="38" t="s">
        <v>6552</v>
      </c>
      <c r="Z345" s="21">
        <v>1.35460603</v>
      </c>
      <c r="AA345" s="23" t="s">
        <v>3139</v>
      </c>
      <c r="AB345" s="39">
        <v>1</v>
      </c>
      <c r="AC345" s="39">
        <v>0</v>
      </c>
      <c r="AD345" s="23" t="s">
        <v>3139</v>
      </c>
      <c r="AE345" s="38" t="s">
        <v>5819</v>
      </c>
    </row>
    <row r="346" spans="1:34">
      <c r="A346" t="str">
        <f t="shared" si="17"/>
        <v>1226</v>
      </c>
      <c r="B346" t="str">
        <f t="shared" si="15"/>
        <v>OT</v>
      </c>
      <c r="C346">
        <f t="shared" si="16"/>
        <v>0</v>
      </c>
      <c r="D346" s="38" t="s">
        <v>6552</v>
      </c>
      <c r="E346" s="23">
        <v>35</v>
      </c>
      <c r="F346" s="23">
        <v>122602</v>
      </c>
      <c r="G346" s="38" t="s">
        <v>3157</v>
      </c>
      <c r="H346" s="38" t="s">
        <v>3159</v>
      </c>
      <c r="I346" s="38" t="s">
        <v>6006</v>
      </c>
      <c r="J346" s="38" t="s">
        <v>347</v>
      </c>
      <c r="K346" s="38"/>
      <c r="L346" s="38"/>
      <c r="M346" s="38"/>
      <c r="N346" s="39">
        <v>0</v>
      </c>
      <c r="O346" s="38">
        <v>1</v>
      </c>
      <c r="P346" s="38"/>
      <c r="Q346" s="38" t="s">
        <v>3139</v>
      </c>
      <c r="R346" s="39">
        <v>1</v>
      </c>
      <c r="S346" s="38"/>
      <c r="T346" s="38" t="s">
        <v>3139</v>
      </c>
      <c r="U346" s="38" t="s">
        <v>6593</v>
      </c>
      <c r="V346" s="39">
        <v>781242</v>
      </c>
      <c r="W346" s="38" t="s">
        <v>3139</v>
      </c>
      <c r="X346" s="38">
        <v>0</v>
      </c>
      <c r="Y346" s="38" t="s">
        <v>6552</v>
      </c>
      <c r="Z346" s="21">
        <v>0.79444599999999999</v>
      </c>
      <c r="AA346" s="23" t="s">
        <v>3139</v>
      </c>
      <c r="AB346" s="39">
        <v>1</v>
      </c>
      <c r="AC346" s="39">
        <v>0</v>
      </c>
      <c r="AD346" s="23" t="s">
        <v>3139</v>
      </c>
      <c r="AE346" s="38" t="s">
        <v>5819</v>
      </c>
    </row>
    <row r="347" spans="1:34">
      <c r="A347" t="str">
        <f t="shared" si="17"/>
        <v>1226</v>
      </c>
      <c r="B347" t="str">
        <f t="shared" si="15"/>
        <v>OT</v>
      </c>
      <c r="C347">
        <f t="shared" si="16"/>
        <v>0</v>
      </c>
      <c r="D347" s="38" t="s">
        <v>6552</v>
      </c>
      <c r="E347" s="23">
        <v>1</v>
      </c>
      <c r="F347" s="23">
        <v>122604</v>
      </c>
      <c r="G347" s="38" t="s">
        <v>3157</v>
      </c>
      <c r="H347" s="38" t="s">
        <v>3159</v>
      </c>
      <c r="I347" s="38" t="s">
        <v>6006</v>
      </c>
      <c r="J347" s="38" t="s">
        <v>100</v>
      </c>
      <c r="K347" s="38"/>
      <c r="L347" s="38"/>
      <c r="M347" s="38"/>
      <c r="N347" s="39">
        <v>0</v>
      </c>
      <c r="O347" s="38">
        <v>1</v>
      </c>
      <c r="P347" s="38"/>
      <c r="Q347" s="23" t="s">
        <v>3139</v>
      </c>
      <c r="R347" s="43" t="s">
        <v>3139</v>
      </c>
      <c r="S347" s="38"/>
      <c r="T347" s="23" t="s">
        <v>3139</v>
      </c>
      <c r="U347" s="38" t="s">
        <v>6220</v>
      </c>
      <c r="V347" s="39">
        <v>616000</v>
      </c>
      <c r="W347" s="23" t="s">
        <v>3139</v>
      </c>
      <c r="X347" s="38">
        <v>1</v>
      </c>
      <c r="Y347" s="38" t="s">
        <v>6499</v>
      </c>
      <c r="Z347" s="21">
        <v>0.73409899999999995</v>
      </c>
      <c r="AA347" s="23" t="s">
        <v>3139</v>
      </c>
      <c r="AB347" s="39">
        <v>616000</v>
      </c>
      <c r="AC347" s="39">
        <v>28845</v>
      </c>
      <c r="AD347" s="23" t="s">
        <v>3139</v>
      </c>
      <c r="AE347" s="38" t="s">
        <v>5815</v>
      </c>
    </row>
    <row r="348" spans="1:34">
      <c r="A348" t="str">
        <f t="shared" si="17"/>
        <v>1228</v>
      </c>
      <c r="B348" t="str">
        <f t="shared" si="15"/>
        <v>CA</v>
      </c>
      <c r="C348">
        <f t="shared" si="16"/>
        <v>38</v>
      </c>
      <c r="D348" s="38" t="s">
        <v>6552</v>
      </c>
      <c r="E348" s="23">
        <v>2</v>
      </c>
      <c r="F348" s="23">
        <v>122811</v>
      </c>
      <c r="G348" s="38" t="s">
        <v>3169</v>
      </c>
      <c r="H348" s="38" t="s">
        <v>3279</v>
      </c>
      <c r="I348" s="38" t="s">
        <v>5969</v>
      </c>
      <c r="J348" s="38" t="s">
        <v>3303</v>
      </c>
      <c r="K348" s="38"/>
      <c r="L348" s="38" t="s">
        <v>6221</v>
      </c>
      <c r="M348" s="109">
        <v>44446</v>
      </c>
      <c r="N348" s="39">
        <v>50000000</v>
      </c>
      <c r="O348" s="38">
        <v>1</v>
      </c>
      <c r="P348" s="38" t="s">
        <v>5814</v>
      </c>
      <c r="Q348" s="23">
        <v>2.68</v>
      </c>
      <c r="R348" s="43" t="s">
        <v>3139</v>
      </c>
      <c r="S348" s="38" t="s">
        <v>54</v>
      </c>
      <c r="T348" s="23">
        <v>180</v>
      </c>
      <c r="U348" s="38" t="s">
        <v>6221</v>
      </c>
      <c r="V348" s="39">
        <v>50000000</v>
      </c>
      <c r="W348" s="23">
        <v>4</v>
      </c>
      <c r="X348" s="38" t="s">
        <v>3139</v>
      </c>
      <c r="Y348" s="38" t="s">
        <v>6552</v>
      </c>
      <c r="Z348" s="21">
        <v>56.88904488</v>
      </c>
      <c r="AA348" s="23">
        <v>2.68</v>
      </c>
      <c r="AB348" s="39" t="s">
        <v>3139</v>
      </c>
      <c r="AC348" s="39">
        <v>0</v>
      </c>
      <c r="AD348" s="23" t="s">
        <v>3139</v>
      </c>
      <c r="AE348" s="38" t="s">
        <v>5815</v>
      </c>
      <c r="AG348" s="23"/>
      <c r="AH348" s="23"/>
    </row>
    <row r="349" spans="1:34">
      <c r="A349" t="str">
        <f t="shared" si="17"/>
        <v>1228</v>
      </c>
      <c r="B349" t="str">
        <f t="shared" si="15"/>
        <v>CA</v>
      </c>
      <c r="C349">
        <f t="shared" si="16"/>
        <v>37</v>
      </c>
      <c r="D349" s="38" t="s">
        <v>6552</v>
      </c>
      <c r="E349" s="23">
        <v>3</v>
      </c>
      <c r="F349" s="23">
        <v>122811</v>
      </c>
      <c r="G349" s="38" t="s">
        <v>3169</v>
      </c>
      <c r="H349" s="38" t="s">
        <v>3279</v>
      </c>
      <c r="I349" s="38" t="s">
        <v>5969</v>
      </c>
      <c r="J349" s="38" t="s">
        <v>3305</v>
      </c>
      <c r="K349" s="38"/>
      <c r="L349" s="38" t="s">
        <v>6221</v>
      </c>
      <c r="M349" s="109">
        <v>44445</v>
      </c>
      <c r="N349" s="39">
        <v>100000000</v>
      </c>
      <c r="O349" s="38">
        <v>1</v>
      </c>
      <c r="P349" s="38" t="s">
        <v>5814</v>
      </c>
      <c r="Q349" s="23">
        <v>2.68</v>
      </c>
      <c r="R349" s="43" t="s">
        <v>3139</v>
      </c>
      <c r="S349" s="38" t="s">
        <v>54</v>
      </c>
      <c r="T349" s="23">
        <v>180</v>
      </c>
      <c r="U349" s="38" t="s">
        <v>6221</v>
      </c>
      <c r="V349" s="39">
        <v>100000000</v>
      </c>
      <c r="W349" s="23">
        <v>4</v>
      </c>
      <c r="X349" s="38" t="s">
        <v>3139</v>
      </c>
      <c r="Y349" s="38" t="s">
        <v>6552</v>
      </c>
      <c r="Z349" s="21">
        <v>113.81331609999999</v>
      </c>
      <c r="AA349" s="23">
        <v>2.68</v>
      </c>
      <c r="AB349" s="39" t="s">
        <v>3139</v>
      </c>
      <c r="AC349" s="39">
        <v>0</v>
      </c>
      <c r="AD349" s="23" t="s">
        <v>3139</v>
      </c>
      <c r="AE349" s="38" t="s">
        <v>5815</v>
      </c>
      <c r="AG349" s="23"/>
      <c r="AH349" s="23"/>
    </row>
    <row r="350" spans="1:34">
      <c r="A350" t="str">
        <f t="shared" si="17"/>
        <v>1228</v>
      </c>
      <c r="B350" t="str">
        <f t="shared" si="15"/>
        <v>CA</v>
      </c>
      <c r="C350">
        <f t="shared" si="16"/>
        <v>159</v>
      </c>
      <c r="D350" s="38" t="s">
        <v>6552</v>
      </c>
      <c r="E350" s="23">
        <v>4</v>
      </c>
      <c r="F350" s="23">
        <v>122811</v>
      </c>
      <c r="G350" s="38" t="s">
        <v>3167</v>
      </c>
      <c r="H350" s="38" t="s">
        <v>3168</v>
      </c>
      <c r="I350" s="38" t="s">
        <v>5969</v>
      </c>
      <c r="J350" s="38" t="s">
        <v>11727</v>
      </c>
      <c r="K350" s="38"/>
      <c r="L350" s="38" t="s">
        <v>6206</v>
      </c>
      <c r="M350" s="109">
        <v>44567</v>
      </c>
      <c r="N350" s="39">
        <v>112119959.17</v>
      </c>
      <c r="O350" s="38">
        <v>1</v>
      </c>
      <c r="P350" s="38" t="s">
        <v>5814</v>
      </c>
      <c r="Q350" s="38">
        <v>4.05</v>
      </c>
      <c r="R350" s="39" t="s">
        <v>3139</v>
      </c>
      <c r="S350" s="38" t="s">
        <v>54</v>
      </c>
      <c r="T350" s="38">
        <v>151</v>
      </c>
      <c r="U350" s="38" t="s">
        <v>6206</v>
      </c>
      <c r="V350" s="39">
        <v>112119959.17</v>
      </c>
      <c r="W350" s="38">
        <v>4</v>
      </c>
      <c r="X350" s="38" t="s">
        <v>3139</v>
      </c>
      <c r="Y350" s="38" t="s">
        <v>6552</v>
      </c>
      <c r="Z350" s="21">
        <v>114.13106619</v>
      </c>
      <c r="AA350" s="38">
        <v>4.05</v>
      </c>
      <c r="AB350" s="39" t="s">
        <v>3139</v>
      </c>
      <c r="AC350" s="39">
        <v>0</v>
      </c>
      <c r="AD350" s="23" t="s">
        <v>3139</v>
      </c>
      <c r="AE350" s="38" t="s">
        <v>5815</v>
      </c>
      <c r="AG350" s="23"/>
      <c r="AH350" s="23"/>
    </row>
    <row r="351" spans="1:34">
      <c r="A351" t="str">
        <f t="shared" si="17"/>
        <v>1228</v>
      </c>
      <c r="B351" t="str">
        <f t="shared" si="15"/>
        <v>CA</v>
      </c>
      <c r="C351">
        <f t="shared" si="16"/>
        <v>62</v>
      </c>
      <c r="D351" s="38" t="s">
        <v>6552</v>
      </c>
      <c r="E351" s="23">
        <v>5</v>
      </c>
      <c r="F351" s="23">
        <v>122811</v>
      </c>
      <c r="G351" s="38" t="s">
        <v>3167</v>
      </c>
      <c r="H351" s="38" t="s">
        <v>3168</v>
      </c>
      <c r="I351" s="38" t="s">
        <v>5969</v>
      </c>
      <c r="J351" s="38" t="s">
        <v>9288</v>
      </c>
      <c r="K351" s="38"/>
      <c r="L351" s="38" t="s">
        <v>6026</v>
      </c>
      <c r="M351" s="109">
        <v>44470</v>
      </c>
      <c r="N351" s="39">
        <v>282758192.72000003</v>
      </c>
      <c r="O351" s="38">
        <v>1</v>
      </c>
      <c r="P351" s="38" t="s">
        <v>5814</v>
      </c>
      <c r="Q351" s="38">
        <v>4.0599999999999996</v>
      </c>
      <c r="R351" s="39" t="s">
        <v>3139</v>
      </c>
      <c r="S351" s="38" t="s">
        <v>54</v>
      </c>
      <c r="T351" s="38">
        <v>210</v>
      </c>
      <c r="U351" s="38" t="s">
        <v>6026</v>
      </c>
      <c r="V351" s="39">
        <v>282758192.72000003</v>
      </c>
      <c r="W351" s="38">
        <v>4</v>
      </c>
      <c r="X351" s="38" t="s">
        <v>3139</v>
      </c>
      <c r="Y351" s="38" t="s">
        <v>6552</v>
      </c>
      <c r="Z351" s="21">
        <v>287.54816482000001</v>
      </c>
      <c r="AA351" s="38">
        <v>4.0999999999999996</v>
      </c>
      <c r="AB351" s="39" t="s">
        <v>3139</v>
      </c>
      <c r="AC351" s="39">
        <v>2873983.25</v>
      </c>
      <c r="AD351" s="23" t="s">
        <v>3139</v>
      </c>
      <c r="AE351" s="38" t="s">
        <v>5815</v>
      </c>
      <c r="AG351" s="23"/>
      <c r="AH351" s="23"/>
    </row>
    <row r="352" spans="1:34">
      <c r="A352" t="str">
        <f t="shared" si="17"/>
        <v>1230</v>
      </c>
      <c r="B352" t="str">
        <f t="shared" si="15"/>
        <v>VR</v>
      </c>
      <c r="C352">
        <f t="shared" si="16"/>
        <v>153</v>
      </c>
      <c r="D352" s="38" t="s">
        <v>6552</v>
      </c>
      <c r="E352" s="23">
        <v>6</v>
      </c>
      <c r="F352" s="23">
        <v>123016</v>
      </c>
      <c r="G352" s="38" t="s">
        <v>3304</v>
      </c>
      <c r="H352" s="38" t="s">
        <v>9289</v>
      </c>
      <c r="I352" s="38" t="s">
        <v>6006</v>
      </c>
      <c r="J352" s="38" t="s">
        <v>347</v>
      </c>
      <c r="K352" s="38"/>
      <c r="L352" s="38" t="s">
        <v>6219</v>
      </c>
      <c r="M352" s="109">
        <v>44561</v>
      </c>
      <c r="N352" s="39">
        <v>691642340.37</v>
      </c>
      <c r="O352" s="38">
        <v>1</v>
      </c>
      <c r="P352" s="38"/>
      <c r="Q352" s="38" t="s">
        <v>3139</v>
      </c>
      <c r="R352" s="39" t="s">
        <v>3139</v>
      </c>
      <c r="S352" s="38"/>
      <c r="T352" s="38" t="s">
        <v>3139</v>
      </c>
      <c r="U352" s="38" t="s">
        <v>6219</v>
      </c>
      <c r="V352" s="39">
        <v>691642340.37</v>
      </c>
      <c r="W352" s="38" t="s">
        <v>3139</v>
      </c>
      <c r="X352" s="38">
        <v>1</v>
      </c>
      <c r="Y352" s="38" t="s">
        <v>6552</v>
      </c>
      <c r="Z352" s="21">
        <v>399.86489074999997</v>
      </c>
      <c r="AA352" s="38" t="s">
        <v>3139</v>
      </c>
      <c r="AB352" s="39">
        <v>1</v>
      </c>
      <c r="AC352" s="39">
        <v>-55010233.920000002</v>
      </c>
      <c r="AD352" s="23" t="s">
        <v>3139</v>
      </c>
      <c r="AE352" s="38" t="s">
        <v>5815</v>
      </c>
      <c r="AG352" s="23"/>
      <c r="AH352" s="23"/>
    </row>
    <row r="353" spans="1:34">
      <c r="A353" t="str">
        <f t="shared" si="17"/>
        <v>1120</v>
      </c>
      <c r="B353" t="str">
        <f t="shared" si="15"/>
        <v>OT</v>
      </c>
      <c r="C353">
        <f t="shared" si="16"/>
        <v>153</v>
      </c>
      <c r="D353" s="38" t="s">
        <v>6552</v>
      </c>
      <c r="E353" s="23">
        <v>7</v>
      </c>
      <c r="F353" s="23">
        <v>112003</v>
      </c>
      <c r="G353" s="38" t="s">
        <v>9290</v>
      </c>
      <c r="H353" s="38" t="s">
        <v>3442</v>
      </c>
      <c r="I353" s="38" t="s">
        <v>6006</v>
      </c>
      <c r="J353" s="38" t="s">
        <v>9291</v>
      </c>
      <c r="K353" s="38"/>
      <c r="L353" s="38" t="s">
        <v>9292</v>
      </c>
      <c r="M353" s="109">
        <v>44561</v>
      </c>
      <c r="N353" s="39">
        <v>7800000</v>
      </c>
      <c r="O353" s="38">
        <v>1</v>
      </c>
      <c r="P353" s="38"/>
      <c r="Q353" s="38" t="s">
        <v>3139</v>
      </c>
      <c r="R353" s="39" t="s">
        <v>3139</v>
      </c>
      <c r="S353" s="38"/>
      <c r="T353" s="38" t="s">
        <v>3139</v>
      </c>
      <c r="U353" s="38" t="s">
        <v>9292</v>
      </c>
      <c r="V353" s="39">
        <v>7800000</v>
      </c>
      <c r="W353" s="38" t="s">
        <v>3139</v>
      </c>
      <c r="X353" s="38">
        <v>1</v>
      </c>
      <c r="Y353" s="38" t="s">
        <v>6552</v>
      </c>
      <c r="Z353" s="21">
        <v>438.74764669000001</v>
      </c>
      <c r="AA353" s="38" t="s">
        <v>3139</v>
      </c>
      <c r="AB353" s="39">
        <v>1</v>
      </c>
      <c r="AC353" s="39">
        <v>0</v>
      </c>
      <c r="AD353" s="23" t="s">
        <v>3139</v>
      </c>
      <c r="AE353" s="38" t="s">
        <v>5815</v>
      </c>
      <c r="AG353" s="23"/>
      <c r="AH353" s="23"/>
    </row>
    <row r="354" spans="1:34">
      <c r="A354" t="str">
        <f t="shared" si="17"/>
        <v>1203</v>
      </c>
      <c r="B354" t="str">
        <f t="shared" si="15"/>
        <v>FL</v>
      </c>
      <c r="C354">
        <f t="shared" si="16"/>
        <v>83</v>
      </c>
      <c r="D354" s="38" t="s">
        <v>6552</v>
      </c>
      <c r="E354" s="23">
        <v>8</v>
      </c>
      <c r="F354" s="23">
        <v>120305</v>
      </c>
      <c r="G354" s="38" t="s">
        <v>3167</v>
      </c>
      <c r="H354" s="38" t="s">
        <v>3168</v>
      </c>
      <c r="I354" s="38" t="s">
        <v>5969</v>
      </c>
      <c r="J354" s="38" t="s">
        <v>9293</v>
      </c>
      <c r="K354" s="38"/>
      <c r="L354" s="38" t="s">
        <v>5998</v>
      </c>
      <c r="M354" s="109">
        <v>44491</v>
      </c>
      <c r="N354" s="39">
        <v>58607554.920000002</v>
      </c>
      <c r="O354" s="38">
        <v>1</v>
      </c>
      <c r="P354" s="38" t="s">
        <v>5814</v>
      </c>
      <c r="Q354" s="38">
        <v>2.4</v>
      </c>
      <c r="R354" s="39" t="s">
        <v>3139</v>
      </c>
      <c r="S354" s="38"/>
      <c r="T354" s="38">
        <v>90</v>
      </c>
      <c r="U354" s="38" t="s">
        <v>5998</v>
      </c>
      <c r="V354" s="39">
        <v>58607554.920000002</v>
      </c>
      <c r="W354" s="38">
        <v>2.4</v>
      </c>
      <c r="X354" s="38" t="s">
        <v>3139</v>
      </c>
      <c r="Y354" s="38" t="s">
        <v>6203</v>
      </c>
      <c r="Z354" s="21">
        <v>58.977189340000002</v>
      </c>
      <c r="AA354" s="38">
        <v>2.4</v>
      </c>
      <c r="AB354" s="39" t="s">
        <v>3139</v>
      </c>
      <c r="AC354" s="39">
        <v>0</v>
      </c>
      <c r="AD354" s="23" t="s">
        <v>3139</v>
      </c>
      <c r="AE354" s="38" t="s">
        <v>5815</v>
      </c>
      <c r="AG354" s="23"/>
      <c r="AH354" s="23"/>
    </row>
    <row r="355" spans="1:34">
      <c r="A355" t="str">
        <f t="shared" si="17"/>
        <v>1226</v>
      </c>
      <c r="B355" t="str">
        <f t="shared" si="15"/>
        <v>OT</v>
      </c>
      <c r="C355">
        <f t="shared" si="16"/>
        <v>0</v>
      </c>
      <c r="D355" s="38" t="s">
        <v>6552</v>
      </c>
      <c r="E355" s="23">
        <v>1</v>
      </c>
      <c r="F355" s="23">
        <v>122602</v>
      </c>
      <c r="G355" s="38" t="s">
        <v>3151</v>
      </c>
      <c r="H355" s="38" t="s">
        <v>3152</v>
      </c>
      <c r="I355" s="38" t="s">
        <v>6006</v>
      </c>
      <c r="J355" s="38" t="s">
        <v>88</v>
      </c>
      <c r="K355" s="38"/>
      <c r="L355" s="38" t="s">
        <v>6223</v>
      </c>
      <c r="M355" s="109">
        <v>44408</v>
      </c>
      <c r="N355" s="39">
        <v>167742383</v>
      </c>
      <c r="O355" s="38">
        <v>1</v>
      </c>
      <c r="P355" s="38"/>
      <c r="Q355" s="38" t="s">
        <v>3139</v>
      </c>
      <c r="R355" s="39">
        <v>4378076</v>
      </c>
      <c r="S355" s="38"/>
      <c r="T355" s="38" t="s">
        <v>3139</v>
      </c>
      <c r="U355" s="38" t="s">
        <v>6223</v>
      </c>
      <c r="V355" s="39">
        <v>167742383</v>
      </c>
      <c r="W355" s="38" t="s">
        <v>3139</v>
      </c>
      <c r="X355" s="38">
        <v>0</v>
      </c>
      <c r="Y355" s="38" t="s">
        <v>6203</v>
      </c>
      <c r="Z355" s="21">
        <v>167.74238299999999</v>
      </c>
      <c r="AA355" s="38" t="s">
        <v>3139</v>
      </c>
      <c r="AB355" s="39">
        <v>4378076</v>
      </c>
      <c r="AC355" s="39">
        <v>167742383</v>
      </c>
      <c r="AD355" s="23" t="s">
        <v>3139</v>
      </c>
      <c r="AE355" s="38" t="s">
        <v>5815</v>
      </c>
      <c r="AG355" s="23"/>
      <c r="AH355" s="23"/>
    </row>
    <row r="356" spans="1:34">
      <c r="A356" t="str">
        <f t="shared" si="17"/>
        <v>1226</v>
      </c>
      <c r="B356" t="str">
        <f t="shared" si="15"/>
        <v>OT</v>
      </c>
      <c r="C356">
        <f t="shared" si="16"/>
        <v>0</v>
      </c>
      <c r="D356" s="38" t="s">
        <v>6552</v>
      </c>
      <c r="E356" s="23">
        <v>2</v>
      </c>
      <c r="F356" s="23">
        <v>122602</v>
      </c>
      <c r="G356" s="38" t="s">
        <v>53</v>
      </c>
      <c r="H356" s="38" t="s">
        <v>3047</v>
      </c>
      <c r="I356" s="38" t="s">
        <v>6006</v>
      </c>
      <c r="J356" s="38" t="s">
        <v>50</v>
      </c>
      <c r="K356" s="38"/>
      <c r="L356" s="38" t="s">
        <v>6224</v>
      </c>
      <c r="M356" s="109">
        <v>44408</v>
      </c>
      <c r="N356" s="39">
        <v>85755331.219999999</v>
      </c>
      <c r="O356" s="38">
        <v>1</v>
      </c>
      <c r="P356" s="38"/>
      <c r="Q356" s="38" t="s">
        <v>3139</v>
      </c>
      <c r="R356" s="39">
        <v>140810</v>
      </c>
      <c r="S356" s="38"/>
      <c r="T356" s="38" t="s">
        <v>3139</v>
      </c>
      <c r="U356" s="38" t="s">
        <v>6224</v>
      </c>
      <c r="V356" s="39">
        <v>85755331.219999999</v>
      </c>
      <c r="W356" s="38" t="s">
        <v>3139</v>
      </c>
      <c r="X356" s="38">
        <v>0</v>
      </c>
      <c r="Y356" s="38" t="s">
        <v>6203</v>
      </c>
      <c r="Z356" s="21">
        <v>85.755331220000002</v>
      </c>
      <c r="AA356" s="38" t="s">
        <v>3139</v>
      </c>
      <c r="AB356" s="39">
        <v>140810</v>
      </c>
      <c r="AC356" s="39">
        <v>85755331.219999999</v>
      </c>
      <c r="AD356" s="23" t="s">
        <v>3139</v>
      </c>
      <c r="AE356" s="38" t="s">
        <v>5815</v>
      </c>
      <c r="AG356" s="23"/>
      <c r="AH356" s="23"/>
    </row>
    <row r="357" spans="1:34">
      <c r="A357" t="str">
        <f t="shared" si="17"/>
        <v>1226</v>
      </c>
      <c r="B357" t="str">
        <f t="shared" si="15"/>
        <v>OT</v>
      </c>
      <c r="C357">
        <f t="shared" si="16"/>
        <v>0</v>
      </c>
      <c r="D357" s="38" t="s">
        <v>6552</v>
      </c>
      <c r="E357" s="23">
        <v>3</v>
      </c>
      <c r="F357" s="23">
        <v>122603</v>
      </c>
      <c r="G357" s="38" t="s">
        <v>3157</v>
      </c>
      <c r="H357" s="38" t="s">
        <v>3159</v>
      </c>
      <c r="I357" s="38" t="s">
        <v>6006</v>
      </c>
      <c r="J357" s="38" t="s">
        <v>89</v>
      </c>
      <c r="K357" s="38"/>
      <c r="L357" s="38" t="s">
        <v>6225</v>
      </c>
      <c r="M357" s="109">
        <v>44408</v>
      </c>
      <c r="N357" s="39">
        <v>877803</v>
      </c>
      <c r="O357" s="38">
        <v>1</v>
      </c>
      <c r="P357" s="38"/>
      <c r="Q357" s="38" t="s">
        <v>3139</v>
      </c>
      <c r="R357" s="39">
        <v>0</v>
      </c>
      <c r="S357" s="38"/>
      <c r="T357" s="38" t="s">
        <v>3139</v>
      </c>
      <c r="U357" s="38" t="s">
        <v>6225</v>
      </c>
      <c r="V357" s="39">
        <v>877803</v>
      </c>
      <c r="W357" s="38" t="s">
        <v>3139</v>
      </c>
      <c r="X357" s="38">
        <v>0</v>
      </c>
      <c r="Y357" s="38" t="s">
        <v>6203</v>
      </c>
      <c r="Z357" s="21">
        <v>0.877803</v>
      </c>
      <c r="AA357" s="38" t="s">
        <v>3139</v>
      </c>
      <c r="AB357" s="39">
        <v>0</v>
      </c>
      <c r="AC357" s="39">
        <v>877803</v>
      </c>
      <c r="AD357" s="23" t="s">
        <v>3139</v>
      </c>
      <c r="AE357" s="38" t="s">
        <v>5815</v>
      </c>
      <c r="AG357" s="23"/>
      <c r="AH357" s="23"/>
    </row>
    <row r="358" spans="1:34">
      <c r="A358" t="str">
        <f t="shared" si="17"/>
        <v>1120</v>
      </c>
      <c r="B358" t="str">
        <f t="shared" si="15"/>
        <v>OT</v>
      </c>
      <c r="C358">
        <f t="shared" si="16"/>
        <v>40</v>
      </c>
      <c r="D358" s="38" t="s">
        <v>6552</v>
      </c>
      <c r="E358" s="23">
        <v>4</v>
      </c>
      <c r="F358" s="23">
        <v>112007</v>
      </c>
      <c r="G358" s="38" t="s">
        <v>53</v>
      </c>
      <c r="H358" s="38" t="s">
        <v>3047</v>
      </c>
      <c r="I358" s="38" t="s">
        <v>5969</v>
      </c>
      <c r="J358" s="38" t="s">
        <v>11072</v>
      </c>
      <c r="K358" s="38"/>
      <c r="L358" s="38" t="s">
        <v>6083</v>
      </c>
      <c r="M358" s="109">
        <v>44448</v>
      </c>
      <c r="N358" s="39">
        <v>153440617</v>
      </c>
      <c r="O358" s="38">
        <v>1</v>
      </c>
      <c r="P358" s="38" t="s">
        <v>5814</v>
      </c>
      <c r="Q358" s="38">
        <v>2.7E-2</v>
      </c>
      <c r="R358" s="39">
        <v>0</v>
      </c>
      <c r="S358" s="38" t="s">
        <v>54</v>
      </c>
      <c r="T358" s="38">
        <v>90</v>
      </c>
      <c r="U358" s="38" t="s">
        <v>6083</v>
      </c>
      <c r="V358" s="39">
        <v>153440617</v>
      </c>
      <c r="W358" s="38">
        <v>2.7E-2</v>
      </c>
      <c r="X358" s="38" t="s">
        <v>3139</v>
      </c>
      <c r="Y358" s="38" t="s">
        <v>6203</v>
      </c>
      <c r="Z358" s="21">
        <v>154.033053</v>
      </c>
      <c r="AA358" s="38">
        <v>2.7</v>
      </c>
      <c r="AB358" s="39" t="s">
        <v>3139</v>
      </c>
      <c r="AC358" s="39">
        <v>154033053</v>
      </c>
      <c r="AD358" s="23" t="s">
        <v>3139</v>
      </c>
      <c r="AE358" s="38" t="s">
        <v>5815</v>
      </c>
      <c r="AG358" s="23"/>
      <c r="AH358" s="23"/>
    </row>
    <row r="359" spans="1:34">
      <c r="A359" t="str">
        <f t="shared" si="17"/>
        <v>1120</v>
      </c>
      <c r="B359" t="str">
        <f t="shared" si="15"/>
        <v>OT</v>
      </c>
      <c r="C359">
        <f t="shared" si="16"/>
        <v>3</v>
      </c>
      <c r="D359" s="38" t="s">
        <v>6552</v>
      </c>
      <c r="E359" s="23">
        <v>5</v>
      </c>
      <c r="F359" s="23">
        <v>112007</v>
      </c>
      <c r="G359" s="38" t="s">
        <v>53</v>
      </c>
      <c r="H359" s="38" t="s">
        <v>3047</v>
      </c>
      <c r="I359" s="38" t="s">
        <v>5969</v>
      </c>
      <c r="J359" s="38" t="s">
        <v>11073</v>
      </c>
      <c r="K359" s="38"/>
      <c r="L359" s="38" t="s">
        <v>6060</v>
      </c>
      <c r="M359" s="109">
        <v>44411</v>
      </c>
      <c r="N359" s="39">
        <v>387917409</v>
      </c>
      <c r="O359" s="38">
        <v>1</v>
      </c>
      <c r="P359" s="38" t="s">
        <v>5814</v>
      </c>
      <c r="Q359" s="38">
        <v>3.1E-2</v>
      </c>
      <c r="R359" s="39">
        <v>0</v>
      </c>
      <c r="S359" s="38" t="s">
        <v>54</v>
      </c>
      <c r="T359" s="38">
        <v>90</v>
      </c>
      <c r="U359" s="38" t="s">
        <v>6060</v>
      </c>
      <c r="V359" s="39">
        <v>387917409</v>
      </c>
      <c r="W359" s="38">
        <v>3.1E-2</v>
      </c>
      <c r="X359" s="38" t="s">
        <v>3139</v>
      </c>
      <c r="Y359" s="38" t="s">
        <v>6203</v>
      </c>
      <c r="Z359" s="21">
        <v>390.82378499999999</v>
      </c>
      <c r="AA359" s="38">
        <v>3.1</v>
      </c>
      <c r="AB359" s="39" t="s">
        <v>3139</v>
      </c>
      <c r="AC359" s="39">
        <v>390823785</v>
      </c>
      <c r="AD359" s="23" t="s">
        <v>3139</v>
      </c>
      <c r="AE359" s="38" t="s">
        <v>5815</v>
      </c>
      <c r="AG359" s="23"/>
      <c r="AH359" s="23"/>
    </row>
    <row r="360" spans="1:34">
      <c r="A360" t="str">
        <f t="shared" si="17"/>
        <v>1120</v>
      </c>
      <c r="B360" t="str">
        <f t="shared" si="15"/>
        <v>OT</v>
      </c>
      <c r="C360">
        <f t="shared" si="16"/>
        <v>18</v>
      </c>
      <c r="D360" s="38" t="s">
        <v>6552</v>
      </c>
      <c r="E360" s="23">
        <v>6</v>
      </c>
      <c r="F360" s="23">
        <v>112007</v>
      </c>
      <c r="G360" s="38" t="s">
        <v>55</v>
      </c>
      <c r="H360" s="38" t="s">
        <v>3047</v>
      </c>
      <c r="I360" s="38" t="s">
        <v>5969</v>
      </c>
      <c r="J360" s="38" t="s">
        <v>11074</v>
      </c>
      <c r="K360" s="38"/>
      <c r="L360" s="38" t="s">
        <v>5973</v>
      </c>
      <c r="M360" s="109">
        <v>44426</v>
      </c>
      <c r="N360" s="39">
        <v>82037671</v>
      </c>
      <c r="O360" s="38">
        <v>1</v>
      </c>
      <c r="P360" s="38" t="s">
        <v>5814</v>
      </c>
      <c r="Q360" s="38">
        <v>3.1E-2</v>
      </c>
      <c r="R360" s="39">
        <v>0</v>
      </c>
      <c r="S360" s="38" t="s">
        <v>54</v>
      </c>
      <c r="T360" s="38">
        <v>90</v>
      </c>
      <c r="U360" s="38" t="s">
        <v>5973</v>
      </c>
      <c r="V360" s="39">
        <v>82037671</v>
      </c>
      <c r="W360" s="38">
        <v>3.1E-2</v>
      </c>
      <c r="X360" s="38" t="s">
        <v>3139</v>
      </c>
      <c r="Y360" s="38" t="s">
        <v>6203</v>
      </c>
      <c r="Z360" s="21">
        <v>82.547576000000007</v>
      </c>
      <c r="AA360" s="38">
        <v>3.1</v>
      </c>
      <c r="AB360" s="39" t="s">
        <v>3139</v>
      </c>
      <c r="AC360" s="39">
        <v>82547576</v>
      </c>
      <c r="AD360" s="23" t="s">
        <v>3139</v>
      </c>
      <c r="AE360" s="38" t="s">
        <v>5815</v>
      </c>
      <c r="AG360" s="23"/>
      <c r="AH360" s="23"/>
    </row>
    <row r="361" spans="1:34">
      <c r="A361" t="str">
        <f t="shared" si="17"/>
        <v>1120</v>
      </c>
      <c r="B361" t="str">
        <f t="shared" si="15"/>
        <v>OT</v>
      </c>
      <c r="C361">
        <f t="shared" si="16"/>
        <v>17</v>
      </c>
      <c r="D361" s="38" t="s">
        <v>6552</v>
      </c>
      <c r="E361" s="23">
        <v>7</v>
      </c>
      <c r="F361" s="23">
        <v>112007</v>
      </c>
      <c r="G361" s="38" t="s">
        <v>108</v>
      </c>
      <c r="H361" s="38" t="s">
        <v>9294</v>
      </c>
      <c r="I361" s="38" t="s">
        <v>5969</v>
      </c>
      <c r="J361" s="38" t="s">
        <v>11075</v>
      </c>
      <c r="K361" s="38"/>
      <c r="L361" s="38" t="s">
        <v>6113</v>
      </c>
      <c r="M361" s="109">
        <v>44425</v>
      </c>
      <c r="N361" s="39">
        <v>258280561</v>
      </c>
      <c r="O361" s="38">
        <v>1</v>
      </c>
      <c r="P361" s="38" t="s">
        <v>5814</v>
      </c>
      <c r="Q361" s="38">
        <v>0.02</v>
      </c>
      <c r="R361" s="39">
        <v>0</v>
      </c>
      <c r="S361" s="38" t="s">
        <v>54</v>
      </c>
      <c r="T361" s="38">
        <v>90</v>
      </c>
      <c r="U361" s="38" t="s">
        <v>6113</v>
      </c>
      <c r="V361" s="39">
        <v>258280561</v>
      </c>
      <c r="W361" s="38">
        <v>0.02</v>
      </c>
      <c r="X361" s="38" t="s">
        <v>3139</v>
      </c>
      <c r="Y361" s="38" t="s">
        <v>6203</v>
      </c>
      <c r="Z361" s="21">
        <v>259.55755599999998</v>
      </c>
      <c r="AA361" s="38">
        <v>2</v>
      </c>
      <c r="AB361" s="39" t="s">
        <v>3139</v>
      </c>
      <c r="AC361" s="39">
        <v>259557556</v>
      </c>
      <c r="AD361" s="23" t="s">
        <v>3139</v>
      </c>
      <c r="AE361" s="38" t="s">
        <v>5815</v>
      </c>
      <c r="AG361" s="23"/>
      <c r="AH361" s="23"/>
    </row>
    <row r="362" spans="1:34">
      <c r="A362" t="str">
        <f t="shared" si="17"/>
        <v>1120</v>
      </c>
      <c r="B362" t="str">
        <f t="shared" si="15"/>
        <v>OT</v>
      </c>
      <c r="C362">
        <f t="shared" si="16"/>
        <v>42</v>
      </c>
      <c r="D362" s="38" t="s">
        <v>6552</v>
      </c>
      <c r="E362" s="23">
        <v>8</v>
      </c>
      <c r="F362" s="23">
        <v>112040</v>
      </c>
      <c r="G362" s="38" t="s">
        <v>55</v>
      </c>
      <c r="H362" s="38" t="s">
        <v>3251</v>
      </c>
      <c r="I362" s="38" t="s">
        <v>5969</v>
      </c>
      <c r="J362" s="38" t="s">
        <v>11076</v>
      </c>
      <c r="K362" s="38"/>
      <c r="L362" s="38" t="s">
        <v>9295</v>
      </c>
      <c r="M362" s="109">
        <v>44450</v>
      </c>
      <c r="N362" s="39">
        <v>5000000</v>
      </c>
      <c r="O362" s="38">
        <v>1</v>
      </c>
      <c r="P362" s="38" t="s">
        <v>5814</v>
      </c>
      <c r="Q362" s="38">
        <v>2.9000000000000001E-2</v>
      </c>
      <c r="R362" s="39">
        <v>0</v>
      </c>
      <c r="S362" s="38" t="s">
        <v>54</v>
      </c>
      <c r="T362" s="38">
        <v>90</v>
      </c>
      <c r="U362" s="38" t="s">
        <v>9295</v>
      </c>
      <c r="V362" s="39">
        <v>5000000</v>
      </c>
      <c r="W362" s="38">
        <v>2.9000000000000001E-2</v>
      </c>
      <c r="X362" s="38" t="s">
        <v>3139</v>
      </c>
      <c r="Y362" s="38" t="s">
        <v>6203</v>
      </c>
      <c r="Z362" s="21">
        <v>5.0208899999999996</v>
      </c>
      <c r="AA362" s="38">
        <v>2.9</v>
      </c>
      <c r="AB362" s="39" t="s">
        <v>3139</v>
      </c>
      <c r="AC362" s="39">
        <v>5020890</v>
      </c>
      <c r="AD362" s="23" t="s">
        <v>3139</v>
      </c>
      <c r="AE362" s="38" t="s">
        <v>5815</v>
      </c>
      <c r="AG362" s="23"/>
      <c r="AH362" s="23"/>
    </row>
    <row r="363" spans="1:34">
      <c r="A363" t="str">
        <f t="shared" si="17"/>
        <v>1203</v>
      </c>
      <c r="B363" t="str">
        <f t="shared" si="15"/>
        <v>FL</v>
      </c>
      <c r="C363">
        <f t="shared" si="16"/>
        <v>207</v>
      </c>
      <c r="D363" s="38" t="s">
        <v>6552</v>
      </c>
      <c r="E363" s="23">
        <v>1</v>
      </c>
      <c r="F363" s="23">
        <v>120305</v>
      </c>
      <c r="G363" s="38" t="s">
        <v>86</v>
      </c>
      <c r="H363" s="38" t="s">
        <v>3226</v>
      </c>
      <c r="I363" s="38" t="s">
        <v>5969</v>
      </c>
      <c r="J363" s="38" t="s">
        <v>11077</v>
      </c>
      <c r="K363" s="38"/>
      <c r="L363" s="38" t="s">
        <v>6098</v>
      </c>
      <c r="M363" s="109">
        <v>44615</v>
      </c>
      <c r="N363" s="39">
        <v>438254079.36000001</v>
      </c>
      <c r="O363" s="38">
        <v>1</v>
      </c>
      <c r="P363" s="38" t="s">
        <v>5814</v>
      </c>
      <c r="Q363" s="38">
        <v>4.3</v>
      </c>
      <c r="R363" s="39" t="s">
        <v>3139</v>
      </c>
      <c r="S363" s="38" t="s">
        <v>54</v>
      </c>
      <c r="T363" s="38">
        <v>240</v>
      </c>
      <c r="U363" s="38" t="s">
        <v>6098</v>
      </c>
      <c r="V363" s="39">
        <v>438254079.36000001</v>
      </c>
      <c r="W363" s="38">
        <v>4.3</v>
      </c>
      <c r="X363" s="38" t="s">
        <v>3139</v>
      </c>
      <c r="Y363" s="38" t="s">
        <v>6552</v>
      </c>
      <c r="Z363" s="21">
        <v>440.25203135999999</v>
      </c>
      <c r="AA363" s="38">
        <v>4.3</v>
      </c>
      <c r="AB363" s="39" t="s">
        <v>3139</v>
      </c>
      <c r="AC363" s="39">
        <v>1997952</v>
      </c>
      <c r="AD363" s="23" t="s">
        <v>3139</v>
      </c>
      <c r="AE363" s="38" t="s">
        <v>5815</v>
      </c>
      <c r="AG363" s="23"/>
      <c r="AH363" s="23"/>
    </row>
    <row r="364" spans="1:34">
      <c r="A364" t="str">
        <f t="shared" si="17"/>
        <v>1203</v>
      </c>
      <c r="B364" t="str">
        <f t="shared" si="15"/>
        <v>FL</v>
      </c>
      <c r="C364">
        <f t="shared" si="16"/>
        <v>116</v>
      </c>
      <c r="D364" s="38" t="s">
        <v>6552</v>
      </c>
      <c r="E364" s="23">
        <v>2</v>
      </c>
      <c r="F364" s="23">
        <v>120305</v>
      </c>
      <c r="G364" s="38" t="s">
        <v>86</v>
      </c>
      <c r="H364" s="38" t="s">
        <v>3226</v>
      </c>
      <c r="I364" s="38" t="s">
        <v>5969</v>
      </c>
      <c r="J364" s="38" t="s">
        <v>9296</v>
      </c>
      <c r="K364" s="38"/>
      <c r="L364" s="38" t="s">
        <v>5975</v>
      </c>
      <c r="M364" s="109">
        <v>44524</v>
      </c>
      <c r="N364" s="39">
        <v>387736539.19999999</v>
      </c>
      <c r="O364" s="38">
        <v>1</v>
      </c>
      <c r="P364" s="38" t="s">
        <v>5814</v>
      </c>
      <c r="Q364" s="38">
        <v>4</v>
      </c>
      <c r="R364" s="39" t="s">
        <v>3139</v>
      </c>
      <c r="S364" s="38" t="s">
        <v>54</v>
      </c>
      <c r="T364" s="38">
        <v>180</v>
      </c>
      <c r="U364" s="38" t="s">
        <v>5975</v>
      </c>
      <c r="V364" s="39">
        <v>387736539.19999999</v>
      </c>
      <c r="W364" s="38">
        <v>4</v>
      </c>
      <c r="X364" s="38" t="s">
        <v>3139</v>
      </c>
      <c r="Y364" s="38" t="s">
        <v>6552</v>
      </c>
      <c r="Z364" s="21">
        <v>390.59487819999998</v>
      </c>
      <c r="AA364" s="38">
        <v>4</v>
      </c>
      <c r="AB364" s="39" t="s">
        <v>3139</v>
      </c>
      <c r="AC364" s="39">
        <v>2858339</v>
      </c>
      <c r="AD364" s="23" t="s">
        <v>3139</v>
      </c>
      <c r="AE364" s="38" t="s">
        <v>5815</v>
      </c>
      <c r="AG364" s="23"/>
      <c r="AH364" s="23"/>
    </row>
    <row r="365" spans="1:34">
      <c r="A365" t="str">
        <f t="shared" si="17"/>
        <v>1203</v>
      </c>
      <c r="B365" t="str">
        <f t="shared" si="15"/>
        <v>FL</v>
      </c>
      <c r="C365">
        <f t="shared" si="16"/>
        <v>60</v>
      </c>
      <c r="D365" s="38" t="s">
        <v>6552</v>
      </c>
      <c r="E365" s="23">
        <v>3</v>
      </c>
      <c r="F365" s="23">
        <v>120305</v>
      </c>
      <c r="G365" s="38" t="s">
        <v>86</v>
      </c>
      <c r="H365" s="38" t="s">
        <v>3226</v>
      </c>
      <c r="I365" s="38" t="s">
        <v>5969</v>
      </c>
      <c r="J365" s="38" t="s">
        <v>11078</v>
      </c>
      <c r="K365" s="38"/>
      <c r="L365" s="38" t="s">
        <v>6100</v>
      </c>
      <c r="M365" s="109">
        <v>44468</v>
      </c>
      <c r="N365" s="39">
        <v>387921841.16000003</v>
      </c>
      <c r="O365" s="38">
        <v>1</v>
      </c>
      <c r="P365" s="38" t="s">
        <v>5814</v>
      </c>
      <c r="Q365" s="38">
        <v>3.8</v>
      </c>
      <c r="R365" s="39" t="s">
        <v>3139</v>
      </c>
      <c r="S365" s="38" t="s">
        <v>54</v>
      </c>
      <c r="T365" s="38">
        <v>90</v>
      </c>
      <c r="U365" s="38" t="s">
        <v>6100</v>
      </c>
      <c r="V365" s="39">
        <v>387921841.16000003</v>
      </c>
      <c r="W365" s="38">
        <v>3.8</v>
      </c>
      <c r="X365" s="38" t="s">
        <v>3139</v>
      </c>
      <c r="Y365" s="38" t="s">
        <v>6552</v>
      </c>
      <c r="Z365" s="21">
        <v>389.21394816000003</v>
      </c>
      <c r="AA365" s="38">
        <v>3.8</v>
      </c>
      <c r="AB365" s="39" t="s">
        <v>3139</v>
      </c>
      <c r="AC365" s="39">
        <v>1292107</v>
      </c>
      <c r="AD365" s="23" t="s">
        <v>3139</v>
      </c>
      <c r="AE365" s="38" t="s">
        <v>5815</v>
      </c>
      <c r="AG365" s="23"/>
      <c r="AH365" s="23"/>
    </row>
    <row r="366" spans="1:34">
      <c r="A366" t="str">
        <f t="shared" si="17"/>
        <v>1208</v>
      </c>
      <c r="B366" t="str">
        <f t="shared" si="15"/>
        <v>OT</v>
      </c>
      <c r="C366">
        <f t="shared" si="16"/>
        <v>153</v>
      </c>
      <c r="D366" s="38" t="s">
        <v>6552</v>
      </c>
      <c r="E366" s="23">
        <v>4</v>
      </c>
      <c r="F366" s="23">
        <v>120895</v>
      </c>
      <c r="G366" s="38" t="s">
        <v>3306</v>
      </c>
      <c r="H366" s="38" t="s">
        <v>3307</v>
      </c>
      <c r="I366" s="38" t="s">
        <v>6006</v>
      </c>
      <c r="J366" s="38" t="s">
        <v>347</v>
      </c>
      <c r="K366" s="38" t="s">
        <v>5825</v>
      </c>
      <c r="L366" s="38" t="s">
        <v>6227</v>
      </c>
      <c r="M366" s="109">
        <v>44561</v>
      </c>
      <c r="N366" s="39">
        <v>130343299</v>
      </c>
      <c r="O366" s="38">
        <v>1</v>
      </c>
      <c r="P366" s="38"/>
      <c r="Q366" s="23" t="s">
        <v>3139</v>
      </c>
      <c r="R366" s="39" t="s">
        <v>3139</v>
      </c>
      <c r="S366" s="38"/>
      <c r="T366" s="23" t="s">
        <v>3139</v>
      </c>
      <c r="U366" s="38" t="s">
        <v>6227</v>
      </c>
      <c r="V366" s="39">
        <v>130343298.86</v>
      </c>
      <c r="W366" s="23" t="s">
        <v>3139</v>
      </c>
      <c r="X366" s="23">
        <v>1</v>
      </c>
      <c r="Y366" s="38" t="s">
        <v>6552</v>
      </c>
      <c r="Z366" s="21">
        <v>130.34329886</v>
      </c>
      <c r="AA366" s="23" t="s">
        <v>3139</v>
      </c>
      <c r="AB366" s="39">
        <v>1</v>
      </c>
      <c r="AC366" s="39">
        <v>0</v>
      </c>
      <c r="AD366" s="23">
        <v>130343299</v>
      </c>
      <c r="AE366" s="38" t="s">
        <v>5815</v>
      </c>
      <c r="AG366" s="23"/>
      <c r="AH366" s="23"/>
    </row>
    <row r="367" spans="1:34">
      <c r="A367" t="str">
        <f t="shared" si="17"/>
        <v>1216</v>
      </c>
      <c r="B367" t="str">
        <f t="shared" si="15"/>
        <v>OT</v>
      </c>
      <c r="C367">
        <f t="shared" si="16"/>
        <v>153</v>
      </c>
      <c r="D367" s="38" t="s">
        <v>6552</v>
      </c>
      <c r="E367" s="23">
        <v>5</v>
      </c>
      <c r="F367" s="23">
        <v>121604</v>
      </c>
      <c r="G367" s="38" t="s">
        <v>1339</v>
      </c>
      <c r="H367" s="38" t="s">
        <v>3308</v>
      </c>
      <c r="I367" s="38" t="s">
        <v>6006</v>
      </c>
      <c r="J367" s="38" t="s">
        <v>347</v>
      </c>
      <c r="K367" s="38" t="s">
        <v>5825</v>
      </c>
      <c r="L367" s="38" t="s">
        <v>6228</v>
      </c>
      <c r="M367" s="109">
        <v>44561</v>
      </c>
      <c r="N367" s="39">
        <v>159818930.19999999</v>
      </c>
      <c r="O367" s="38">
        <v>1</v>
      </c>
      <c r="P367" s="38"/>
      <c r="Q367" s="23" t="s">
        <v>3139</v>
      </c>
      <c r="R367" s="39" t="s">
        <v>3139</v>
      </c>
      <c r="S367" s="38"/>
      <c r="T367" s="23" t="s">
        <v>3139</v>
      </c>
      <c r="U367" s="38" t="s">
        <v>6228</v>
      </c>
      <c r="V367" s="39">
        <v>159818930.19999999</v>
      </c>
      <c r="W367" s="23" t="s">
        <v>3139</v>
      </c>
      <c r="X367" s="23">
        <v>1</v>
      </c>
      <c r="Y367" s="38" t="s">
        <v>6552</v>
      </c>
      <c r="Z367" s="21">
        <v>159.81893019999998</v>
      </c>
      <c r="AA367" s="23" t="s">
        <v>3139</v>
      </c>
      <c r="AB367" s="39">
        <v>1</v>
      </c>
      <c r="AC367" s="39">
        <v>0</v>
      </c>
      <c r="AD367" s="23">
        <v>159818930.19999999</v>
      </c>
      <c r="AE367" s="38" t="s">
        <v>5815</v>
      </c>
      <c r="AG367" s="23"/>
      <c r="AH367" s="23"/>
    </row>
    <row r="368" spans="1:34">
      <c r="A368" t="str">
        <f t="shared" si="17"/>
        <v>1226</v>
      </c>
      <c r="B368" t="str">
        <f t="shared" si="15"/>
        <v>OT</v>
      </c>
      <c r="C368">
        <f t="shared" si="16"/>
        <v>153</v>
      </c>
      <c r="D368" s="38" t="s">
        <v>6552</v>
      </c>
      <c r="E368" s="23">
        <v>6</v>
      </c>
      <c r="F368" s="23">
        <v>122602</v>
      </c>
      <c r="G368" s="38" t="s">
        <v>3151</v>
      </c>
      <c r="H368" s="38" t="s">
        <v>3152</v>
      </c>
      <c r="I368" s="38" t="s">
        <v>6006</v>
      </c>
      <c r="J368" s="38" t="s">
        <v>347</v>
      </c>
      <c r="K368" s="38"/>
      <c r="L368" s="38" t="s">
        <v>6229</v>
      </c>
      <c r="M368" s="109">
        <v>44561</v>
      </c>
      <c r="N368" s="39">
        <v>165416522</v>
      </c>
      <c r="O368" s="38">
        <v>1</v>
      </c>
      <c r="P368" s="38"/>
      <c r="Q368" s="23" t="s">
        <v>3139</v>
      </c>
      <c r="R368" s="39">
        <v>1</v>
      </c>
      <c r="S368" s="38"/>
      <c r="T368" s="23" t="s">
        <v>3139</v>
      </c>
      <c r="U368" s="38" t="s">
        <v>6229</v>
      </c>
      <c r="V368" s="39">
        <v>165416522</v>
      </c>
      <c r="W368" s="23" t="s">
        <v>3139</v>
      </c>
      <c r="X368" s="23">
        <v>1</v>
      </c>
      <c r="Y368" s="38" t="s">
        <v>6552</v>
      </c>
      <c r="Z368" s="21">
        <v>165.416552</v>
      </c>
      <c r="AA368" s="23" t="s">
        <v>3139</v>
      </c>
      <c r="AB368" s="39">
        <v>1</v>
      </c>
      <c r="AC368" s="39">
        <v>0</v>
      </c>
      <c r="AD368" s="23" t="s">
        <v>3139</v>
      </c>
      <c r="AE368" s="38" t="s">
        <v>5815</v>
      </c>
      <c r="AG368" s="23"/>
      <c r="AH368" s="23"/>
    </row>
    <row r="369" spans="1:34">
      <c r="A369" t="str">
        <f t="shared" si="17"/>
        <v>1226</v>
      </c>
      <c r="B369" t="str">
        <f t="shared" si="15"/>
        <v>OT</v>
      </c>
      <c r="C369">
        <f t="shared" si="16"/>
        <v>153</v>
      </c>
      <c r="D369" s="38" t="s">
        <v>6552</v>
      </c>
      <c r="E369" s="23">
        <v>7</v>
      </c>
      <c r="F369" s="23">
        <v>122602</v>
      </c>
      <c r="G369" s="38" t="s">
        <v>3179</v>
      </c>
      <c r="H369" s="38" t="s">
        <v>3268</v>
      </c>
      <c r="I369" s="38" t="s">
        <v>6006</v>
      </c>
      <c r="J369" s="38" t="s">
        <v>347</v>
      </c>
      <c r="K369" s="38"/>
      <c r="L369" s="38" t="s">
        <v>6230</v>
      </c>
      <c r="M369" s="109">
        <v>44561</v>
      </c>
      <c r="N369" s="39">
        <v>27679862</v>
      </c>
      <c r="O369" s="38">
        <v>1</v>
      </c>
      <c r="P369" s="38"/>
      <c r="Q369" s="23" t="s">
        <v>3139</v>
      </c>
      <c r="R369" s="39">
        <v>34</v>
      </c>
      <c r="S369" s="38"/>
      <c r="T369" s="23" t="s">
        <v>3139</v>
      </c>
      <c r="U369" s="38" t="s">
        <v>6230</v>
      </c>
      <c r="V369" s="39">
        <v>33131018</v>
      </c>
      <c r="W369" s="23" t="s">
        <v>3139</v>
      </c>
      <c r="X369" s="23">
        <v>1</v>
      </c>
      <c r="Y369" s="38" t="s">
        <v>6552</v>
      </c>
      <c r="Z369" s="21">
        <v>33.131017999999997</v>
      </c>
      <c r="AA369" s="23" t="s">
        <v>3139</v>
      </c>
      <c r="AB369" s="39">
        <v>34</v>
      </c>
      <c r="AC369" s="39">
        <v>0</v>
      </c>
      <c r="AD369" s="23" t="s">
        <v>3139</v>
      </c>
      <c r="AE369" s="38" t="s">
        <v>5815</v>
      </c>
      <c r="AG369" s="23"/>
      <c r="AH369" s="23"/>
    </row>
    <row r="370" spans="1:34">
      <c r="A370" t="str">
        <f t="shared" si="17"/>
        <v>1226</v>
      </c>
      <c r="B370" t="str">
        <f t="shared" si="15"/>
        <v>OT</v>
      </c>
      <c r="C370">
        <f t="shared" si="16"/>
        <v>153</v>
      </c>
      <c r="D370" s="38" t="s">
        <v>6552</v>
      </c>
      <c r="E370" s="23">
        <v>8</v>
      </c>
      <c r="F370" s="23">
        <v>122602</v>
      </c>
      <c r="G370" s="38" t="s">
        <v>3154</v>
      </c>
      <c r="H370" s="38" t="s">
        <v>3156</v>
      </c>
      <c r="I370" s="38" t="s">
        <v>6006</v>
      </c>
      <c r="J370" s="38" t="s">
        <v>347</v>
      </c>
      <c r="K370" s="38"/>
      <c r="L370" s="38" t="s">
        <v>6231</v>
      </c>
      <c r="M370" s="109">
        <v>44561</v>
      </c>
      <c r="N370" s="39">
        <v>2010169</v>
      </c>
      <c r="O370" s="38">
        <v>1</v>
      </c>
      <c r="P370" s="38"/>
      <c r="Q370" s="23" t="s">
        <v>3139</v>
      </c>
      <c r="R370" s="39">
        <v>1</v>
      </c>
      <c r="S370" s="38"/>
      <c r="T370" s="23" t="s">
        <v>3139</v>
      </c>
      <c r="U370" s="38" t="s">
        <v>6231</v>
      </c>
      <c r="V370" s="39">
        <v>2010169</v>
      </c>
      <c r="W370" s="23" t="s">
        <v>3139</v>
      </c>
      <c r="X370" s="23">
        <v>1</v>
      </c>
      <c r="Y370" s="38" t="s">
        <v>6552</v>
      </c>
      <c r="Z370" s="21">
        <v>2.0101689999999999</v>
      </c>
      <c r="AA370" s="23" t="s">
        <v>3139</v>
      </c>
      <c r="AB370" s="39">
        <v>1</v>
      </c>
      <c r="AC370" s="39">
        <v>0</v>
      </c>
      <c r="AD370" s="23" t="s">
        <v>3139</v>
      </c>
      <c r="AE370" s="38" t="s">
        <v>5815</v>
      </c>
      <c r="AG370" s="23"/>
      <c r="AH370" s="23"/>
    </row>
    <row r="371" spans="1:34">
      <c r="A371" t="str">
        <f t="shared" si="17"/>
        <v>1228</v>
      </c>
      <c r="B371" t="str">
        <f t="shared" si="15"/>
        <v>CA</v>
      </c>
      <c r="C371">
        <f t="shared" si="16"/>
        <v>74</v>
      </c>
      <c r="D371" s="38" t="s">
        <v>6552</v>
      </c>
      <c r="E371" s="23">
        <v>9</v>
      </c>
      <c r="F371" s="23">
        <v>122895</v>
      </c>
      <c r="G371" s="38" t="s">
        <v>86</v>
      </c>
      <c r="H371" s="38" t="s">
        <v>3226</v>
      </c>
      <c r="I371" s="38" t="s">
        <v>5969</v>
      </c>
      <c r="J371" s="38" t="s">
        <v>6232</v>
      </c>
      <c r="K371" s="38"/>
      <c r="L371" s="38" t="s">
        <v>6071</v>
      </c>
      <c r="M371" s="109">
        <v>44482</v>
      </c>
      <c r="N371" s="39">
        <v>722940360</v>
      </c>
      <c r="O371" s="38">
        <v>1</v>
      </c>
      <c r="P371" s="38" t="s">
        <v>5814</v>
      </c>
      <c r="Q371" s="23">
        <v>4.4000000000000004</v>
      </c>
      <c r="R371" s="39" t="s">
        <v>3139</v>
      </c>
      <c r="S371" s="38" t="s">
        <v>54</v>
      </c>
      <c r="T371" s="23">
        <v>180</v>
      </c>
      <c r="U371" s="38" t="s">
        <v>6071</v>
      </c>
      <c r="V371" s="39">
        <v>722940360</v>
      </c>
      <c r="W371" s="23">
        <v>4.4000000000000004</v>
      </c>
      <c r="X371" s="23" t="s">
        <v>3139</v>
      </c>
      <c r="Y371" s="38" t="s">
        <v>6552</v>
      </c>
      <c r="Z371" s="21">
        <v>732.38123800000005</v>
      </c>
      <c r="AA371" s="23">
        <v>4.4000000000000004</v>
      </c>
      <c r="AB371" s="39" t="s">
        <v>3139</v>
      </c>
      <c r="AC371" s="39">
        <v>9440878</v>
      </c>
      <c r="AD371" s="23" t="s">
        <v>3139</v>
      </c>
      <c r="AE371" s="38" t="s">
        <v>5815</v>
      </c>
      <c r="AG371" s="23"/>
      <c r="AH371" s="23"/>
    </row>
    <row r="372" spans="1:34">
      <c r="A372" t="str">
        <f t="shared" si="17"/>
        <v>1228</v>
      </c>
      <c r="B372" t="str">
        <f t="shared" si="15"/>
        <v>CA</v>
      </c>
      <c r="C372">
        <f t="shared" si="16"/>
        <v>200</v>
      </c>
      <c r="D372" s="38" t="s">
        <v>6552</v>
      </c>
      <c r="E372" s="23">
        <v>10</v>
      </c>
      <c r="F372" s="23">
        <v>122895</v>
      </c>
      <c r="G372" s="38" t="s">
        <v>86</v>
      </c>
      <c r="H372" s="38" t="s">
        <v>3226</v>
      </c>
      <c r="I372" s="38" t="s">
        <v>5969</v>
      </c>
      <c r="J372" s="38" t="s">
        <v>11079</v>
      </c>
      <c r="K372" s="38"/>
      <c r="L372" s="38" t="s">
        <v>6169</v>
      </c>
      <c r="M372" s="109">
        <v>44608</v>
      </c>
      <c r="N372" s="39">
        <v>313901191</v>
      </c>
      <c r="O372" s="38">
        <v>1</v>
      </c>
      <c r="P372" s="38" t="s">
        <v>5814</v>
      </c>
      <c r="Q372" s="23">
        <v>4.3</v>
      </c>
      <c r="R372" s="39" t="s">
        <v>3139</v>
      </c>
      <c r="S372" s="38" t="s">
        <v>54</v>
      </c>
      <c r="T372" s="23">
        <v>240</v>
      </c>
      <c r="U372" s="38" t="s">
        <v>6169</v>
      </c>
      <c r="V372" s="39">
        <v>313901191</v>
      </c>
      <c r="W372" s="23">
        <v>4.3</v>
      </c>
      <c r="X372" s="23" t="s">
        <v>3139</v>
      </c>
      <c r="Y372" s="38" t="s">
        <v>6552</v>
      </c>
      <c r="Z372" s="21">
        <v>315.595845</v>
      </c>
      <c r="AA372" s="23">
        <v>4.3</v>
      </c>
      <c r="AB372" s="39" t="s">
        <v>3139</v>
      </c>
      <c r="AC372" s="39">
        <v>1694654</v>
      </c>
      <c r="AD372" s="23" t="s">
        <v>3139</v>
      </c>
      <c r="AE372" s="38" t="s">
        <v>5815</v>
      </c>
      <c r="AG372" s="23"/>
      <c r="AH372" s="23"/>
    </row>
    <row r="373" spans="1:34">
      <c r="A373" t="str">
        <f t="shared" si="17"/>
        <v>1228</v>
      </c>
      <c r="B373" t="str">
        <f t="shared" si="15"/>
        <v>CA</v>
      </c>
      <c r="C373">
        <f t="shared" si="16"/>
        <v>37</v>
      </c>
      <c r="D373" s="38" t="s">
        <v>6552</v>
      </c>
      <c r="E373" s="23">
        <v>11</v>
      </c>
      <c r="F373" s="23">
        <v>122895</v>
      </c>
      <c r="G373" s="38" t="s">
        <v>86</v>
      </c>
      <c r="H373" s="38" t="s">
        <v>3226</v>
      </c>
      <c r="I373" s="38" t="s">
        <v>5969</v>
      </c>
      <c r="J373" s="38" t="s">
        <v>6233</v>
      </c>
      <c r="K373" s="38"/>
      <c r="L373" s="38" t="s">
        <v>6206</v>
      </c>
      <c r="M373" s="109">
        <v>44445</v>
      </c>
      <c r="N373" s="39">
        <v>263938500.75999999</v>
      </c>
      <c r="O373" s="38">
        <v>1</v>
      </c>
      <c r="P373" s="38" t="s">
        <v>5814</v>
      </c>
      <c r="Q373" s="23">
        <v>4.75</v>
      </c>
      <c r="R373" s="39" t="s">
        <v>3139</v>
      </c>
      <c r="S373" s="38" t="s">
        <v>54</v>
      </c>
      <c r="T373" s="23">
        <v>211</v>
      </c>
      <c r="U373" s="38" t="s">
        <v>6206</v>
      </c>
      <c r="V373" s="39">
        <v>263938500.75999999</v>
      </c>
      <c r="W373" s="23">
        <v>4.75</v>
      </c>
      <c r="X373" s="23" t="s">
        <v>3139</v>
      </c>
      <c r="Y373" s="38" t="s">
        <v>6552</v>
      </c>
      <c r="Z373" s="21">
        <v>270.00845476000001</v>
      </c>
      <c r="AA373" s="23">
        <v>4.75</v>
      </c>
      <c r="AB373" s="39" t="s">
        <v>3139</v>
      </c>
      <c r="AC373" s="39">
        <v>6069954</v>
      </c>
      <c r="AD373" s="23" t="s">
        <v>3139</v>
      </c>
      <c r="AE373" s="38" t="s">
        <v>5815</v>
      </c>
      <c r="AG373" s="23"/>
      <c r="AH373" s="23"/>
    </row>
    <row r="374" spans="1:34">
      <c r="A374" t="str">
        <f t="shared" si="17"/>
        <v>1228</v>
      </c>
      <c r="B374" t="str">
        <f t="shared" si="15"/>
        <v>CA</v>
      </c>
      <c r="C374">
        <f t="shared" si="16"/>
        <v>117</v>
      </c>
      <c r="D374" s="38" t="s">
        <v>6552</v>
      </c>
      <c r="E374" s="23">
        <v>12</v>
      </c>
      <c r="F374" s="23">
        <v>122895</v>
      </c>
      <c r="G374" s="38" t="s">
        <v>108</v>
      </c>
      <c r="H374" s="38" t="s">
        <v>3042</v>
      </c>
      <c r="I374" s="38" t="s">
        <v>5969</v>
      </c>
      <c r="J374" s="38" t="s">
        <v>9297</v>
      </c>
      <c r="K374" s="38"/>
      <c r="L374" s="38" t="s">
        <v>6277</v>
      </c>
      <c r="M374" s="109">
        <v>44525</v>
      </c>
      <c r="N374" s="39">
        <v>1500000000</v>
      </c>
      <c r="O374" s="38">
        <v>1</v>
      </c>
      <c r="P374" s="38" t="s">
        <v>5814</v>
      </c>
      <c r="Q374" s="23">
        <v>2.39</v>
      </c>
      <c r="R374" s="39" t="s">
        <v>3139</v>
      </c>
      <c r="S374" s="38" t="s">
        <v>54</v>
      </c>
      <c r="T374" s="23">
        <v>181</v>
      </c>
      <c r="U374" s="38" t="s">
        <v>6277</v>
      </c>
      <c r="V374" s="39">
        <v>1500000000</v>
      </c>
      <c r="W374" s="23">
        <v>2.39</v>
      </c>
      <c r="X374" s="23" t="s">
        <v>3139</v>
      </c>
      <c r="Y374" s="38" t="s">
        <v>6552</v>
      </c>
      <c r="Z374" s="21">
        <v>1506.3733330099999</v>
      </c>
      <c r="AA374" s="23">
        <v>2.39</v>
      </c>
      <c r="AB374" s="39" t="s">
        <v>3139</v>
      </c>
      <c r="AC374" s="39">
        <v>6373333.3333333302</v>
      </c>
      <c r="AD374" s="23" t="s">
        <v>3139</v>
      </c>
      <c r="AE374" s="38" t="s">
        <v>5815</v>
      </c>
      <c r="AG374" s="23"/>
      <c r="AH374" s="23"/>
    </row>
    <row r="375" spans="1:34">
      <c r="A375" t="str">
        <f t="shared" si="17"/>
        <v>1228</v>
      </c>
      <c r="B375" t="str">
        <f t="shared" si="15"/>
        <v>CA</v>
      </c>
      <c r="C375">
        <f t="shared" si="16"/>
        <v>69</v>
      </c>
      <c r="D375" s="38" t="s">
        <v>6552</v>
      </c>
      <c r="E375" s="23">
        <v>1</v>
      </c>
      <c r="F375" s="23">
        <v>122895</v>
      </c>
      <c r="G375" s="38" t="s">
        <v>3177</v>
      </c>
      <c r="H375" s="38" t="s">
        <v>5836</v>
      </c>
      <c r="I375" s="38" t="s">
        <v>5969</v>
      </c>
      <c r="J375" s="38" t="s">
        <v>11728</v>
      </c>
      <c r="K375" s="38"/>
      <c r="L375" s="38" t="s">
        <v>6037</v>
      </c>
      <c r="M375" s="109">
        <v>44477</v>
      </c>
      <c r="N375" s="39">
        <v>615719346</v>
      </c>
      <c r="O375" s="38">
        <v>1</v>
      </c>
      <c r="P375" s="38" t="s">
        <v>5814</v>
      </c>
      <c r="Q375" s="23">
        <v>2.65</v>
      </c>
      <c r="R375" s="39">
        <v>0</v>
      </c>
      <c r="S375" s="38" t="s">
        <v>54</v>
      </c>
      <c r="T375" s="23">
        <v>120</v>
      </c>
      <c r="U375" s="38" t="s">
        <v>6037</v>
      </c>
      <c r="V375" s="39">
        <v>615719346</v>
      </c>
      <c r="W375" s="23">
        <v>2.65</v>
      </c>
      <c r="X375" s="23" t="s">
        <v>3139</v>
      </c>
      <c r="Y375" s="38" t="s">
        <v>6552</v>
      </c>
      <c r="Z375" s="21">
        <v>617.97362599999997</v>
      </c>
      <c r="AA375" s="23">
        <v>2.65</v>
      </c>
      <c r="AB375" s="39" t="s">
        <v>3139</v>
      </c>
      <c r="AC375" s="39">
        <v>0</v>
      </c>
      <c r="AD375" s="23" t="s">
        <v>3139</v>
      </c>
      <c r="AE375" s="38" t="s">
        <v>5815</v>
      </c>
      <c r="AG375" s="23"/>
      <c r="AH375" s="23"/>
    </row>
    <row r="376" spans="1:34">
      <c r="A376" t="str">
        <f t="shared" si="17"/>
        <v>1228</v>
      </c>
      <c r="B376" t="str">
        <f t="shared" si="15"/>
        <v>CA</v>
      </c>
      <c r="C376">
        <f t="shared" si="16"/>
        <v>83</v>
      </c>
      <c r="D376" s="38" t="s">
        <v>6552</v>
      </c>
      <c r="E376" s="23">
        <v>2</v>
      </c>
      <c r="F376" s="23">
        <v>122895</v>
      </c>
      <c r="G376" s="38" t="s">
        <v>5812</v>
      </c>
      <c r="H376" s="38" t="s">
        <v>6236</v>
      </c>
      <c r="I376" s="38" t="s">
        <v>5969</v>
      </c>
      <c r="J376" s="38" t="s">
        <v>11729</v>
      </c>
      <c r="K376" s="38"/>
      <c r="L376" s="38" t="s">
        <v>6085</v>
      </c>
      <c r="M376" s="109">
        <v>44491</v>
      </c>
      <c r="N376" s="39">
        <v>571265976</v>
      </c>
      <c r="O376" s="38">
        <v>1</v>
      </c>
      <c r="P376" s="38" t="s">
        <v>5814</v>
      </c>
      <c r="Q376" s="23">
        <v>2.7</v>
      </c>
      <c r="R376" s="39">
        <v>0</v>
      </c>
      <c r="S376" s="38" t="s">
        <v>54</v>
      </c>
      <c r="T376" s="23">
        <v>120</v>
      </c>
      <c r="U376" s="38" t="s">
        <v>6085</v>
      </c>
      <c r="V376" s="39">
        <v>571265976</v>
      </c>
      <c r="W376" s="23">
        <v>2.7</v>
      </c>
      <c r="X376" s="23" t="s">
        <v>3139</v>
      </c>
      <c r="Y376" s="38" t="s">
        <v>6552</v>
      </c>
      <c r="Z376" s="21">
        <v>572.81087300000002</v>
      </c>
      <c r="AA376" s="23">
        <v>2.7</v>
      </c>
      <c r="AB376" s="39" t="s">
        <v>3139</v>
      </c>
      <c r="AC376" s="39">
        <v>0</v>
      </c>
      <c r="AD376" s="23" t="s">
        <v>3139</v>
      </c>
      <c r="AE376" s="38" t="s">
        <v>5815</v>
      </c>
      <c r="AG376" s="23"/>
      <c r="AH376" s="23"/>
    </row>
    <row r="377" spans="1:34">
      <c r="A377" t="str">
        <f t="shared" si="17"/>
        <v>1228</v>
      </c>
      <c r="B377" t="str">
        <f t="shared" si="15"/>
        <v>CA</v>
      </c>
      <c r="C377">
        <f t="shared" si="16"/>
        <v>121</v>
      </c>
      <c r="D377" s="38" t="s">
        <v>6552</v>
      </c>
      <c r="E377" s="23">
        <v>3</v>
      </c>
      <c r="F377" s="23">
        <v>122895</v>
      </c>
      <c r="G377" s="38" t="s">
        <v>5812</v>
      </c>
      <c r="H377" s="38" t="s">
        <v>6236</v>
      </c>
      <c r="I377" s="38" t="s">
        <v>5969</v>
      </c>
      <c r="J377" s="38" t="s">
        <v>11730</v>
      </c>
      <c r="K377" s="38"/>
      <c r="L377" s="38" t="s">
        <v>6114</v>
      </c>
      <c r="M377" s="109">
        <v>44529</v>
      </c>
      <c r="N377" s="39">
        <v>622244584</v>
      </c>
      <c r="O377" s="38">
        <v>1</v>
      </c>
      <c r="P377" s="38" t="s">
        <v>5814</v>
      </c>
      <c r="Q377" s="23">
        <v>2.7</v>
      </c>
      <c r="R377" s="39">
        <v>0</v>
      </c>
      <c r="S377" s="38" t="s">
        <v>54</v>
      </c>
      <c r="T377" s="23">
        <v>120</v>
      </c>
      <c r="U377" s="38" t="s">
        <v>6114</v>
      </c>
      <c r="V377" s="39">
        <v>622244584</v>
      </c>
      <c r="W377" s="23">
        <v>2.7</v>
      </c>
      <c r="X377" s="23" t="s">
        <v>3139</v>
      </c>
      <c r="Y377" s="38" t="s">
        <v>6552</v>
      </c>
      <c r="Z377" s="21">
        <v>622.24458400000003</v>
      </c>
      <c r="AA377" s="23">
        <v>2.7</v>
      </c>
      <c r="AB377" s="39" t="s">
        <v>3139</v>
      </c>
      <c r="AC377" s="39">
        <v>0</v>
      </c>
      <c r="AD377" s="23" t="s">
        <v>3139</v>
      </c>
      <c r="AE377" s="38" t="s">
        <v>5815</v>
      </c>
      <c r="AG377" s="23"/>
      <c r="AH377" s="23"/>
    </row>
    <row r="378" spans="1:34">
      <c r="A378" t="str">
        <f t="shared" si="17"/>
        <v>1228</v>
      </c>
      <c r="B378" t="str">
        <f t="shared" si="15"/>
        <v>CA</v>
      </c>
      <c r="C378">
        <f t="shared" si="16"/>
        <v>122</v>
      </c>
      <c r="D378" s="38" t="s">
        <v>6552</v>
      </c>
      <c r="E378" s="23">
        <v>4</v>
      </c>
      <c r="F378" s="23">
        <v>122895</v>
      </c>
      <c r="G378" s="38" t="s">
        <v>3399</v>
      </c>
      <c r="H378" s="38" t="s">
        <v>3730</v>
      </c>
      <c r="I378" s="38" t="s">
        <v>5969</v>
      </c>
      <c r="J378" s="38" t="s">
        <v>11731</v>
      </c>
      <c r="K378" s="38"/>
      <c r="L378" s="38" t="s">
        <v>6032</v>
      </c>
      <c r="M378" s="109">
        <v>44530</v>
      </c>
      <c r="N378" s="39">
        <v>712652159</v>
      </c>
      <c r="O378" s="38">
        <v>1</v>
      </c>
      <c r="P378" s="38" t="s">
        <v>5814</v>
      </c>
      <c r="Q378" s="23">
        <v>2.75</v>
      </c>
      <c r="R378" s="39">
        <v>0</v>
      </c>
      <c r="S378" s="38" t="s">
        <v>54</v>
      </c>
      <c r="T378" s="23">
        <v>120</v>
      </c>
      <c r="U378" s="38" t="s">
        <v>6032</v>
      </c>
      <c r="V378" s="39">
        <v>712652159</v>
      </c>
      <c r="W378" s="23">
        <v>2.75</v>
      </c>
      <c r="X378" s="23" t="s">
        <v>3139</v>
      </c>
      <c r="Y378" s="38" t="s">
        <v>6552</v>
      </c>
      <c r="Z378" s="21">
        <v>712.65215899999998</v>
      </c>
      <c r="AA378" s="23">
        <v>2.75</v>
      </c>
      <c r="AB378" s="39" t="s">
        <v>3139</v>
      </c>
      <c r="AC378" s="39">
        <v>0</v>
      </c>
      <c r="AD378" s="23" t="s">
        <v>3139</v>
      </c>
      <c r="AE378" s="38" t="s">
        <v>5815</v>
      </c>
      <c r="AG378" s="23"/>
      <c r="AH378" s="23"/>
    </row>
    <row r="379" spans="1:34">
      <c r="A379" t="str">
        <f t="shared" si="17"/>
        <v>1228</v>
      </c>
      <c r="B379" t="str">
        <f t="shared" si="15"/>
        <v>CA</v>
      </c>
      <c r="C379">
        <f t="shared" si="16"/>
        <v>49</v>
      </c>
      <c r="D379" s="38" t="s">
        <v>6552</v>
      </c>
      <c r="E379" s="23">
        <v>5</v>
      </c>
      <c r="F379" s="23">
        <v>122895</v>
      </c>
      <c r="G379" s="38" t="s">
        <v>3511</v>
      </c>
      <c r="H379" s="38" t="s">
        <v>9298</v>
      </c>
      <c r="I379" s="38" t="s">
        <v>5969</v>
      </c>
      <c r="J379" s="38" t="s">
        <v>9299</v>
      </c>
      <c r="K379" s="38"/>
      <c r="L379" s="38" t="s">
        <v>5973</v>
      </c>
      <c r="M379" s="109">
        <v>44457</v>
      </c>
      <c r="N379" s="39">
        <v>719450993</v>
      </c>
      <c r="O379" s="38">
        <v>1</v>
      </c>
      <c r="P379" s="38" t="s">
        <v>5814</v>
      </c>
      <c r="Q379" s="23">
        <v>3.15</v>
      </c>
      <c r="R379" s="39">
        <v>0</v>
      </c>
      <c r="S379" s="38" t="s">
        <v>54</v>
      </c>
      <c r="T379" s="23">
        <v>120</v>
      </c>
      <c r="U379" s="38" t="s">
        <v>5973</v>
      </c>
      <c r="V379" s="39">
        <v>719450993</v>
      </c>
      <c r="W379" s="23">
        <v>3.15</v>
      </c>
      <c r="X379" s="23" t="s">
        <v>3139</v>
      </c>
      <c r="Y379" s="38" t="s">
        <v>6552</v>
      </c>
      <c r="Z379" s="21">
        <v>723.80446700000005</v>
      </c>
      <c r="AA379" s="23">
        <v>3.15</v>
      </c>
      <c r="AB379" s="39" t="s">
        <v>3139</v>
      </c>
      <c r="AC379" s="39">
        <v>0</v>
      </c>
      <c r="AD379" s="23" t="s">
        <v>3139</v>
      </c>
      <c r="AE379" s="38" t="s">
        <v>5815</v>
      </c>
      <c r="AG379" s="23"/>
      <c r="AH379" s="23"/>
    </row>
    <row r="380" spans="1:34">
      <c r="A380" t="str">
        <f t="shared" si="17"/>
        <v>1226</v>
      </c>
      <c r="B380" t="str">
        <f t="shared" si="15"/>
        <v>OT</v>
      </c>
      <c r="C380">
        <f t="shared" si="16"/>
        <v>153</v>
      </c>
      <c r="D380" s="38" t="s">
        <v>6552</v>
      </c>
      <c r="E380" s="23">
        <v>6</v>
      </c>
      <c r="F380" s="23">
        <v>122602</v>
      </c>
      <c r="G380" s="38" t="s">
        <v>53</v>
      </c>
      <c r="H380" s="38" t="s">
        <v>3047</v>
      </c>
      <c r="I380" s="38" t="s">
        <v>6006</v>
      </c>
      <c r="J380" s="38" t="s">
        <v>3271</v>
      </c>
      <c r="K380" s="38"/>
      <c r="L380" s="38" t="s">
        <v>6238</v>
      </c>
      <c r="M380" s="109">
        <v>44561</v>
      </c>
      <c r="N380" s="39">
        <v>195535</v>
      </c>
      <c r="O380" s="38">
        <v>1</v>
      </c>
      <c r="P380" s="38"/>
      <c r="Q380" s="23" t="s">
        <v>3139</v>
      </c>
      <c r="R380" s="39">
        <v>0</v>
      </c>
      <c r="S380" s="38"/>
      <c r="T380" s="23" t="s">
        <v>3139</v>
      </c>
      <c r="U380" s="38" t="s">
        <v>6238</v>
      </c>
      <c r="V380" s="39">
        <v>10940038</v>
      </c>
      <c r="W380" s="23" t="s">
        <v>3139</v>
      </c>
      <c r="X380" s="23">
        <v>0</v>
      </c>
      <c r="Y380" s="38" t="s">
        <v>6552</v>
      </c>
      <c r="Z380" s="21">
        <v>84.269087830000004</v>
      </c>
      <c r="AA380" s="23" t="s">
        <v>3139</v>
      </c>
      <c r="AB380" s="39">
        <v>0</v>
      </c>
      <c r="AC380" s="39">
        <v>0</v>
      </c>
      <c r="AD380" s="23" t="s">
        <v>3139</v>
      </c>
      <c r="AE380" s="38" t="s">
        <v>5824</v>
      </c>
      <c r="AG380" s="23"/>
      <c r="AH380" s="23"/>
    </row>
    <row r="381" spans="1:34">
      <c r="A381" t="str">
        <f t="shared" si="17"/>
        <v>1226</v>
      </c>
      <c r="B381" t="str">
        <f t="shared" si="15"/>
        <v>OT</v>
      </c>
      <c r="C381">
        <f t="shared" si="16"/>
        <v>153</v>
      </c>
      <c r="D381" s="38" t="s">
        <v>6552</v>
      </c>
      <c r="E381" s="23">
        <v>7</v>
      </c>
      <c r="F381" s="23">
        <v>122602</v>
      </c>
      <c r="G381" s="38" t="s">
        <v>3264</v>
      </c>
      <c r="H381" s="38" t="s">
        <v>3265</v>
      </c>
      <c r="I381" s="38" t="s">
        <v>6006</v>
      </c>
      <c r="J381" s="38" t="s">
        <v>3271</v>
      </c>
      <c r="K381" s="38"/>
      <c r="L381" s="38" t="s">
        <v>6239</v>
      </c>
      <c r="M381" s="109">
        <v>44561</v>
      </c>
      <c r="N381" s="39">
        <v>50000</v>
      </c>
      <c r="O381" s="38">
        <v>1</v>
      </c>
      <c r="P381" s="38"/>
      <c r="Q381" s="23" t="s">
        <v>3139</v>
      </c>
      <c r="R381" s="39">
        <v>0</v>
      </c>
      <c r="S381" s="38"/>
      <c r="T381" s="23" t="s">
        <v>3139</v>
      </c>
      <c r="U381" s="38" t="s">
        <v>6239</v>
      </c>
      <c r="V381" s="39">
        <v>50000</v>
      </c>
      <c r="W381" s="23" t="s">
        <v>3139</v>
      </c>
      <c r="X381" s="23">
        <v>0</v>
      </c>
      <c r="Y381" s="38" t="s">
        <v>6552</v>
      </c>
      <c r="Z381" s="21">
        <v>0.05</v>
      </c>
      <c r="AA381" s="23" t="s">
        <v>3139</v>
      </c>
      <c r="AB381" s="39">
        <v>0</v>
      </c>
      <c r="AC381" s="39">
        <v>0</v>
      </c>
      <c r="AD381" s="23" t="s">
        <v>3139</v>
      </c>
      <c r="AE381" s="38" t="s">
        <v>5824</v>
      </c>
      <c r="AG381" s="23"/>
      <c r="AH381" s="23"/>
    </row>
    <row r="382" spans="1:34">
      <c r="A382" t="str">
        <f t="shared" si="17"/>
        <v>1226</v>
      </c>
      <c r="B382" t="str">
        <f t="shared" si="15"/>
        <v>OT</v>
      </c>
      <c r="C382">
        <f t="shared" si="16"/>
        <v>153</v>
      </c>
      <c r="D382" s="38" t="s">
        <v>6552</v>
      </c>
      <c r="E382" s="23">
        <v>8</v>
      </c>
      <c r="F382" s="23">
        <v>122602</v>
      </c>
      <c r="G382" s="38" t="s">
        <v>3157</v>
      </c>
      <c r="H382" s="38" t="s">
        <v>3158</v>
      </c>
      <c r="I382" s="38" t="s">
        <v>6006</v>
      </c>
      <c r="J382" s="38" t="s">
        <v>3271</v>
      </c>
      <c r="K382" s="38"/>
      <c r="L382" s="38" t="s">
        <v>6240</v>
      </c>
      <c r="M382" s="109">
        <v>44561</v>
      </c>
      <c r="N382" s="39">
        <v>644500</v>
      </c>
      <c r="O382" s="38">
        <v>1</v>
      </c>
      <c r="P382" s="38"/>
      <c r="Q382" s="23" t="s">
        <v>3139</v>
      </c>
      <c r="R382" s="39">
        <v>0</v>
      </c>
      <c r="S382" s="38"/>
      <c r="T382" s="23" t="s">
        <v>3139</v>
      </c>
      <c r="U382" s="38" t="s">
        <v>6240</v>
      </c>
      <c r="V382" s="39">
        <v>644500</v>
      </c>
      <c r="W382" s="23" t="s">
        <v>3139</v>
      </c>
      <c r="X382" s="23">
        <v>0</v>
      </c>
      <c r="Y382" s="38" t="s">
        <v>6552</v>
      </c>
      <c r="Z382" s="21">
        <v>0.70386099999999996</v>
      </c>
      <c r="AA382" s="23" t="s">
        <v>3139</v>
      </c>
      <c r="AB382" s="39">
        <v>0</v>
      </c>
      <c r="AC382" s="39">
        <v>0</v>
      </c>
      <c r="AD382" s="23" t="s">
        <v>3139</v>
      </c>
      <c r="AE382" s="38" t="s">
        <v>5824</v>
      </c>
      <c r="AG382" s="23"/>
      <c r="AH382" s="23"/>
    </row>
    <row r="383" spans="1:34">
      <c r="A383" t="str">
        <f t="shared" si="17"/>
        <v>1226</v>
      </c>
      <c r="B383" t="str">
        <f t="shared" si="15"/>
        <v>OT</v>
      </c>
      <c r="C383">
        <f t="shared" si="16"/>
        <v>153</v>
      </c>
      <c r="D383" s="38" t="s">
        <v>6552</v>
      </c>
      <c r="E383" s="23">
        <v>9</v>
      </c>
      <c r="F383" s="23">
        <v>122602</v>
      </c>
      <c r="G383" s="38" t="s">
        <v>3183</v>
      </c>
      <c r="H383" s="38" t="s">
        <v>3256</v>
      </c>
      <c r="I383" s="38" t="s">
        <v>6006</v>
      </c>
      <c r="J383" s="38" t="s">
        <v>3271</v>
      </c>
      <c r="K383" s="38"/>
      <c r="L383" s="38" t="s">
        <v>6241</v>
      </c>
      <c r="M383" s="109">
        <v>44561</v>
      </c>
      <c r="N383" s="39">
        <v>2600000</v>
      </c>
      <c r="O383" s="38">
        <v>1</v>
      </c>
      <c r="P383" s="38"/>
      <c r="Q383" s="23" t="s">
        <v>3139</v>
      </c>
      <c r="R383" s="39">
        <v>1000000</v>
      </c>
      <c r="S383" s="38"/>
      <c r="T383" s="23" t="s">
        <v>3139</v>
      </c>
      <c r="U383" s="38" t="s">
        <v>6241</v>
      </c>
      <c r="V383" s="39">
        <v>1300000</v>
      </c>
      <c r="W383" s="23" t="s">
        <v>3139</v>
      </c>
      <c r="X383" s="23">
        <v>2</v>
      </c>
      <c r="Y383" s="38" t="s">
        <v>6552</v>
      </c>
      <c r="Z383" s="21">
        <v>2.6</v>
      </c>
      <c r="AA383" s="23" t="s">
        <v>3139</v>
      </c>
      <c r="AB383" s="39">
        <v>1300000</v>
      </c>
      <c r="AC383" s="39">
        <v>0</v>
      </c>
      <c r="AD383" s="23" t="s">
        <v>3139</v>
      </c>
      <c r="AE383" s="38" t="s">
        <v>5824</v>
      </c>
      <c r="AG383" s="23"/>
      <c r="AH383" s="23"/>
    </row>
    <row r="384" spans="1:34">
      <c r="A384" t="str">
        <f t="shared" si="17"/>
        <v>1226</v>
      </c>
      <c r="B384" t="str">
        <f t="shared" si="15"/>
        <v>OT</v>
      </c>
      <c r="C384">
        <f t="shared" si="16"/>
        <v>153</v>
      </c>
      <c r="D384" s="38" t="s">
        <v>6552</v>
      </c>
      <c r="E384" s="23">
        <v>10</v>
      </c>
      <c r="F384" s="23">
        <v>122602</v>
      </c>
      <c r="G384" s="38" t="s">
        <v>3154</v>
      </c>
      <c r="H384" s="38" t="s">
        <v>5837</v>
      </c>
      <c r="I384" s="38" t="s">
        <v>6006</v>
      </c>
      <c r="J384" s="38" t="s">
        <v>3271</v>
      </c>
      <c r="K384" s="38"/>
      <c r="L384" s="38" t="s">
        <v>6242</v>
      </c>
      <c r="M384" s="109">
        <v>44561</v>
      </c>
      <c r="N384" s="43">
        <v>2231871</v>
      </c>
      <c r="O384" s="38">
        <v>1</v>
      </c>
      <c r="P384" s="38"/>
      <c r="Q384" s="38" t="s">
        <v>3139</v>
      </c>
      <c r="R384" s="39">
        <v>0</v>
      </c>
      <c r="S384" s="38"/>
      <c r="T384" s="38" t="s">
        <v>3139</v>
      </c>
      <c r="U384" s="38" t="s">
        <v>6242</v>
      </c>
      <c r="V384" s="39">
        <v>2231871</v>
      </c>
      <c r="W384" s="23" t="s">
        <v>3139</v>
      </c>
      <c r="X384" s="23">
        <v>0</v>
      </c>
      <c r="Y384" s="38" t="s">
        <v>6552</v>
      </c>
      <c r="Z384" s="21">
        <v>6.6956129999999998</v>
      </c>
      <c r="AA384" s="23" t="s">
        <v>3139</v>
      </c>
      <c r="AB384" s="39">
        <v>0</v>
      </c>
      <c r="AC384" s="39">
        <v>0</v>
      </c>
      <c r="AD384" s="23" t="s">
        <v>3139</v>
      </c>
      <c r="AE384" s="38" t="s">
        <v>5824</v>
      </c>
      <c r="AG384" s="23"/>
      <c r="AH384" s="23"/>
    </row>
    <row r="385" spans="1:34">
      <c r="A385" t="str">
        <f t="shared" si="17"/>
        <v>1230</v>
      </c>
      <c r="B385" t="str">
        <f t="shared" si="15"/>
        <v>VR</v>
      </c>
      <c r="C385">
        <f t="shared" si="16"/>
        <v>153</v>
      </c>
      <c r="D385" s="38" t="s">
        <v>6552</v>
      </c>
      <c r="E385" s="23">
        <v>11</v>
      </c>
      <c r="F385" s="23">
        <v>123002</v>
      </c>
      <c r="G385" s="38" t="s">
        <v>3309</v>
      </c>
      <c r="H385" s="38" t="s">
        <v>3310</v>
      </c>
      <c r="I385" s="38" t="s">
        <v>6006</v>
      </c>
      <c r="J385" s="38" t="s">
        <v>3311</v>
      </c>
      <c r="K385" s="38" t="s">
        <v>5825</v>
      </c>
      <c r="L385" s="38" t="s">
        <v>6243</v>
      </c>
      <c r="M385" s="109">
        <v>44561</v>
      </c>
      <c r="N385" s="43">
        <v>272561375</v>
      </c>
      <c r="O385" s="38">
        <v>1</v>
      </c>
      <c r="P385" s="38"/>
      <c r="Q385" s="38" t="s">
        <v>3139</v>
      </c>
      <c r="R385" s="39">
        <v>5</v>
      </c>
      <c r="S385" s="38"/>
      <c r="T385" s="38" t="s">
        <v>3139</v>
      </c>
      <c r="U385" s="38" t="s">
        <v>6244</v>
      </c>
      <c r="V385" s="39">
        <v>214945141</v>
      </c>
      <c r="W385" s="23" t="s">
        <v>3139</v>
      </c>
      <c r="X385" s="23">
        <v>26733270</v>
      </c>
      <c r="Y385" s="38" t="s">
        <v>6552</v>
      </c>
      <c r="Z385" s="21">
        <v>117.8937207</v>
      </c>
      <c r="AA385" s="23" t="s">
        <v>3139</v>
      </c>
      <c r="AB385" s="39">
        <v>0</v>
      </c>
      <c r="AC385" s="39">
        <v>0</v>
      </c>
      <c r="AD385" s="23" t="s">
        <v>3139</v>
      </c>
      <c r="AE385" s="38" t="s">
        <v>5824</v>
      </c>
      <c r="AG385" s="23"/>
      <c r="AH385" s="23"/>
    </row>
    <row r="386" spans="1:34">
      <c r="A386" t="str">
        <f t="shared" si="17"/>
        <v>1120</v>
      </c>
      <c r="B386" t="str">
        <f t="shared" si="15"/>
        <v>OT</v>
      </c>
      <c r="C386">
        <f t="shared" si="16"/>
        <v>74</v>
      </c>
      <c r="D386" s="38" t="s">
        <v>6552</v>
      </c>
      <c r="E386" s="23">
        <v>12</v>
      </c>
      <c r="F386" s="23">
        <v>112007</v>
      </c>
      <c r="G386" s="38" t="s">
        <v>53</v>
      </c>
      <c r="H386" s="38" t="s">
        <v>3047</v>
      </c>
      <c r="I386" s="38" t="s">
        <v>5969</v>
      </c>
      <c r="J386" s="38" t="s">
        <v>11732</v>
      </c>
      <c r="K386" s="38"/>
      <c r="L386" s="38" t="s">
        <v>6072</v>
      </c>
      <c r="M386" s="109">
        <v>44482</v>
      </c>
      <c r="N386" s="43">
        <v>659110658</v>
      </c>
      <c r="O386" s="38">
        <v>1</v>
      </c>
      <c r="P386" s="38" t="s">
        <v>5814</v>
      </c>
      <c r="Q386" s="38">
        <v>2.6</v>
      </c>
      <c r="R386" s="39">
        <v>0</v>
      </c>
      <c r="S386" s="38" t="s">
        <v>54</v>
      </c>
      <c r="T386" s="38">
        <v>90</v>
      </c>
      <c r="U386" s="38" t="s">
        <v>6072</v>
      </c>
      <c r="V386" s="39">
        <v>659110658</v>
      </c>
      <c r="W386" s="23">
        <v>2.6</v>
      </c>
      <c r="X386" s="23" t="s">
        <v>3139</v>
      </c>
      <c r="Y386" s="38" t="s">
        <v>6552</v>
      </c>
      <c r="Z386" s="21">
        <v>659.95926799999995</v>
      </c>
      <c r="AA386" s="23">
        <v>2.6</v>
      </c>
      <c r="AB386" s="39" t="s">
        <v>3139</v>
      </c>
      <c r="AC386" s="39">
        <v>0</v>
      </c>
      <c r="AD386" s="23" t="s">
        <v>3139</v>
      </c>
      <c r="AE386" s="38" t="s">
        <v>5815</v>
      </c>
      <c r="AG386" s="23"/>
      <c r="AH386" s="23"/>
    </row>
    <row r="387" spans="1:34">
      <c r="A387" t="str">
        <f t="shared" si="17"/>
        <v>1120</v>
      </c>
      <c r="B387" t="str">
        <f t="shared" ref="B387:B450" si="18">+IF(A387="1228","CA",IF(A387="1230","VR",IF(A387="1203","FL","OT")))</f>
        <v>OT</v>
      </c>
      <c r="C387">
        <f t="shared" ref="C387:C450" si="19">+IF(M387="",0,M387-D387)</f>
        <v>69</v>
      </c>
      <c r="D387" s="38" t="s">
        <v>6552</v>
      </c>
      <c r="E387" s="23">
        <v>13</v>
      </c>
      <c r="F387" s="23">
        <v>112007</v>
      </c>
      <c r="G387" s="38" t="s">
        <v>108</v>
      </c>
      <c r="H387" s="38" t="s">
        <v>3042</v>
      </c>
      <c r="I387" s="38" t="s">
        <v>5969</v>
      </c>
      <c r="J387" s="38" t="s">
        <v>11733</v>
      </c>
      <c r="K387" s="38"/>
      <c r="L387" s="38" t="s">
        <v>6070</v>
      </c>
      <c r="M387" s="109">
        <v>44477</v>
      </c>
      <c r="N387" s="43">
        <v>734540094</v>
      </c>
      <c r="O387" s="38">
        <v>1</v>
      </c>
      <c r="P387" s="38" t="s">
        <v>5814</v>
      </c>
      <c r="Q387" s="38">
        <v>2.0499999999999998</v>
      </c>
      <c r="R387" s="39">
        <v>0</v>
      </c>
      <c r="S387" s="38" t="s">
        <v>54</v>
      </c>
      <c r="T387" s="38">
        <v>90</v>
      </c>
      <c r="U387" s="38" t="s">
        <v>6070</v>
      </c>
      <c r="V387" s="39">
        <v>734540094</v>
      </c>
      <c r="W387" s="23">
        <v>2.0499999999999998</v>
      </c>
      <c r="X387" s="23" t="s">
        <v>3139</v>
      </c>
      <c r="Y387" s="38" t="s">
        <v>6552</v>
      </c>
      <c r="Z387" s="21">
        <v>735.398189</v>
      </c>
      <c r="AA387" s="23">
        <v>2.0499999999999998</v>
      </c>
      <c r="AB387" s="39" t="s">
        <v>3139</v>
      </c>
      <c r="AC387" s="39">
        <v>0</v>
      </c>
      <c r="AD387" s="23" t="s">
        <v>3139</v>
      </c>
      <c r="AE387" s="38" t="s">
        <v>5815</v>
      </c>
      <c r="AG387" s="23"/>
      <c r="AH387" s="23"/>
    </row>
    <row r="388" spans="1:34">
      <c r="A388" t="str">
        <f t="shared" ref="A388:A451" si="20">+MID(F388,1,4)</f>
        <v>1120</v>
      </c>
      <c r="B388" t="str">
        <f t="shared" si="18"/>
        <v>OT</v>
      </c>
      <c r="C388">
        <f t="shared" si="19"/>
        <v>12</v>
      </c>
      <c r="D388" s="38" t="s">
        <v>6552</v>
      </c>
      <c r="E388" s="23">
        <v>14</v>
      </c>
      <c r="F388" s="23">
        <v>112007</v>
      </c>
      <c r="G388" s="38" t="s">
        <v>870</v>
      </c>
      <c r="H388" s="38" t="s">
        <v>5870</v>
      </c>
      <c r="I388" s="38" t="s">
        <v>5969</v>
      </c>
      <c r="J388" s="38" t="s">
        <v>9302</v>
      </c>
      <c r="K388" s="38"/>
      <c r="L388" s="38" t="s">
        <v>6088</v>
      </c>
      <c r="M388" s="109">
        <v>44420</v>
      </c>
      <c r="N388" s="43">
        <v>467654626</v>
      </c>
      <c r="O388" s="38">
        <v>1</v>
      </c>
      <c r="P388" s="38" t="s">
        <v>5814</v>
      </c>
      <c r="Q388" s="38">
        <v>3</v>
      </c>
      <c r="R388" s="39">
        <v>0</v>
      </c>
      <c r="S388" s="38" t="s">
        <v>54</v>
      </c>
      <c r="T388" s="38">
        <v>90</v>
      </c>
      <c r="U388" s="38" t="s">
        <v>6088</v>
      </c>
      <c r="V388" s="39">
        <v>467654626</v>
      </c>
      <c r="W388" s="23">
        <v>3</v>
      </c>
      <c r="X388" s="23" t="s">
        <v>3139</v>
      </c>
      <c r="Y388" s="38" t="s">
        <v>6552</v>
      </c>
      <c r="Z388" s="21">
        <v>470.88485800000001</v>
      </c>
      <c r="AA388" s="23">
        <v>3</v>
      </c>
      <c r="AB388" s="39" t="s">
        <v>3139</v>
      </c>
      <c r="AC388" s="39">
        <v>0</v>
      </c>
      <c r="AD388" s="23" t="s">
        <v>3139</v>
      </c>
      <c r="AE388" s="38" t="s">
        <v>5815</v>
      </c>
      <c r="AG388" s="23"/>
      <c r="AH388" s="23"/>
    </row>
    <row r="389" spans="1:34">
      <c r="A389" t="str">
        <f t="shared" si="20"/>
        <v>1120</v>
      </c>
      <c r="B389" t="str">
        <f t="shared" si="18"/>
        <v>OT</v>
      </c>
      <c r="C389">
        <f t="shared" si="19"/>
        <v>5</v>
      </c>
      <c r="D389" s="38" t="s">
        <v>6552</v>
      </c>
      <c r="E389" s="23">
        <v>15</v>
      </c>
      <c r="F389" s="23">
        <v>112007</v>
      </c>
      <c r="G389" s="38" t="s">
        <v>3362</v>
      </c>
      <c r="H389" s="38" t="s">
        <v>9300</v>
      </c>
      <c r="I389" s="38" t="s">
        <v>5969</v>
      </c>
      <c r="J389" s="38" t="s">
        <v>11734</v>
      </c>
      <c r="K389" s="38"/>
      <c r="L389" s="38" t="s">
        <v>6207</v>
      </c>
      <c r="M389" s="109">
        <v>44413</v>
      </c>
      <c r="N389" s="43">
        <v>588809517</v>
      </c>
      <c r="O389" s="38">
        <v>1</v>
      </c>
      <c r="P389" s="38" t="s">
        <v>5814</v>
      </c>
      <c r="Q389" s="38">
        <v>3.4</v>
      </c>
      <c r="R389" s="39">
        <v>0</v>
      </c>
      <c r="S389" s="38" t="s">
        <v>54</v>
      </c>
      <c r="T389" s="38">
        <v>90</v>
      </c>
      <c r="U389" s="38" t="s">
        <v>6207</v>
      </c>
      <c r="V389" s="39">
        <v>588809517</v>
      </c>
      <c r="W389" s="23">
        <v>3.4</v>
      </c>
      <c r="X389" s="23" t="s">
        <v>3139</v>
      </c>
      <c r="Y389" s="38" t="s">
        <v>6552</v>
      </c>
      <c r="Z389" s="21">
        <v>588.80951700000003</v>
      </c>
      <c r="AA389" s="23">
        <v>3.4</v>
      </c>
      <c r="AB389" s="39" t="s">
        <v>3139</v>
      </c>
      <c r="AC389" s="39">
        <v>0</v>
      </c>
      <c r="AD389" s="23" t="s">
        <v>3139</v>
      </c>
      <c r="AE389" s="38" t="s">
        <v>5815</v>
      </c>
      <c r="AG389" s="23"/>
      <c r="AH389" s="23"/>
    </row>
    <row r="390" spans="1:34">
      <c r="A390" t="str">
        <f t="shared" si="20"/>
        <v>1120</v>
      </c>
      <c r="B390" t="str">
        <f t="shared" si="18"/>
        <v>OT</v>
      </c>
      <c r="C390">
        <f t="shared" si="19"/>
        <v>90</v>
      </c>
      <c r="D390" s="38" t="s">
        <v>6552</v>
      </c>
      <c r="E390" s="23">
        <v>16</v>
      </c>
      <c r="F390" s="23">
        <v>112007</v>
      </c>
      <c r="G390" s="38" t="s">
        <v>3362</v>
      </c>
      <c r="H390" s="38" t="s">
        <v>9300</v>
      </c>
      <c r="I390" s="38" t="s">
        <v>5969</v>
      </c>
      <c r="J390" s="38" t="s">
        <v>9301</v>
      </c>
      <c r="K390" s="38"/>
      <c r="L390" s="38" t="s">
        <v>6114</v>
      </c>
      <c r="M390" s="109">
        <v>44498</v>
      </c>
      <c r="N390" s="43">
        <v>724585501</v>
      </c>
      <c r="O390" s="38">
        <v>1</v>
      </c>
      <c r="P390" s="38" t="s">
        <v>5814</v>
      </c>
      <c r="Q390" s="38">
        <v>3.4</v>
      </c>
      <c r="R390" s="39">
        <v>0</v>
      </c>
      <c r="S390" s="38" t="s">
        <v>54</v>
      </c>
      <c r="T390" s="38">
        <v>92</v>
      </c>
      <c r="U390" s="38" t="s">
        <v>6114</v>
      </c>
      <c r="V390" s="39">
        <v>724585501</v>
      </c>
      <c r="W390" s="23">
        <v>3.4</v>
      </c>
      <c r="X390" s="23" t="s">
        <v>3139</v>
      </c>
      <c r="Y390" s="38" t="s">
        <v>6552</v>
      </c>
      <c r="Z390" s="21">
        <v>729.91489000000001</v>
      </c>
      <c r="AA390" s="23">
        <v>3.4</v>
      </c>
      <c r="AB390" s="39" t="s">
        <v>3139</v>
      </c>
      <c r="AC390" s="39">
        <v>0</v>
      </c>
      <c r="AD390" s="23" t="s">
        <v>3139</v>
      </c>
      <c r="AE390" s="38" t="s">
        <v>5815</v>
      </c>
      <c r="AG390" s="23"/>
      <c r="AH390" s="23"/>
    </row>
    <row r="391" spans="1:34">
      <c r="A391" t="str">
        <f t="shared" si="20"/>
        <v>1120</v>
      </c>
      <c r="B391" t="str">
        <f t="shared" si="18"/>
        <v>OT</v>
      </c>
      <c r="C391">
        <f t="shared" si="19"/>
        <v>67</v>
      </c>
      <c r="D391" s="38" t="s">
        <v>6552</v>
      </c>
      <c r="E391" s="23">
        <v>17</v>
      </c>
      <c r="F391" s="23">
        <v>112007</v>
      </c>
      <c r="G391" s="38" t="s">
        <v>329</v>
      </c>
      <c r="H391" s="38" t="s">
        <v>3503</v>
      </c>
      <c r="I391" s="38" t="s">
        <v>5969</v>
      </c>
      <c r="J391" s="38" t="s">
        <v>3475</v>
      </c>
      <c r="K391" s="38"/>
      <c r="L391" s="38" t="s">
        <v>6104</v>
      </c>
      <c r="M391" s="109">
        <v>44475</v>
      </c>
      <c r="N391" s="43">
        <v>778949925</v>
      </c>
      <c r="O391" s="38">
        <v>1</v>
      </c>
      <c r="P391" s="38" t="s">
        <v>5814</v>
      </c>
      <c r="Q391" s="38">
        <v>2.2999999999999998</v>
      </c>
      <c r="R391" s="39">
        <v>0</v>
      </c>
      <c r="S391" s="38" t="s">
        <v>54</v>
      </c>
      <c r="T391" s="38">
        <v>90</v>
      </c>
      <c r="U391" s="38" t="s">
        <v>6104</v>
      </c>
      <c r="V391" s="39">
        <v>778949925</v>
      </c>
      <c r="W391" s="23">
        <v>2.2999999999999998</v>
      </c>
      <c r="X391" s="23" t="s">
        <v>3139</v>
      </c>
      <c r="Y391" s="38" t="s">
        <v>6552</v>
      </c>
      <c r="Z391" s="21">
        <v>780.06688199999996</v>
      </c>
      <c r="AA391" s="23">
        <v>2.2999999999999998</v>
      </c>
      <c r="AB391" s="39" t="s">
        <v>3139</v>
      </c>
      <c r="AC391" s="39">
        <v>0</v>
      </c>
      <c r="AD391" s="23" t="s">
        <v>3139</v>
      </c>
      <c r="AE391" s="38" t="s">
        <v>5815</v>
      </c>
      <c r="AG391" s="23"/>
      <c r="AH391" s="23"/>
    </row>
    <row r="392" spans="1:34">
      <c r="A392" t="str">
        <f t="shared" si="20"/>
        <v>1120</v>
      </c>
      <c r="B392" t="str">
        <f t="shared" si="18"/>
        <v>OT</v>
      </c>
      <c r="C392">
        <f t="shared" si="19"/>
        <v>10</v>
      </c>
      <c r="D392" s="38" t="s">
        <v>6552</v>
      </c>
      <c r="E392" s="23">
        <v>18</v>
      </c>
      <c r="F392" s="23">
        <v>112007</v>
      </c>
      <c r="G392" s="38" t="s">
        <v>5812</v>
      </c>
      <c r="H392" s="38" t="s">
        <v>5813</v>
      </c>
      <c r="I392" s="38" t="s">
        <v>5969</v>
      </c>
      <c r="J392" s="38" t="s">
        <v>9303</v>
      </c>
      <c r="K392" s="38"/>
      <c r="L392" s="38" t="s">
        <v>6088</v>
      </c>
      <c r="M392" s="109">
        <v>44418</v>
      </c>
      <c r="N392" s="43">
        <v>411549239</v>
      </c>
      <c r="O392" s="38">
        <v>1</v>
      </c>
      <c r="P392" s="38" t="s">
        <v>5814</v>
      </c>
      <c r="Q392" s="38">
        <v>2.5</v>
      </c>
      <c r="R392" s="39">
        <v>0</v>
      </c>
      <c r="S392" s="38" t="s">
        <v>54</v>
      </c>
      <c r="T392" s="38">
        <v>90</v>
      </c>
      <c r="U392" s="38" t="s">
        <v>6088</v>
      </c>
      <c r="V392" s="39">
        <v>411549239</v>
      </c>
      <c r="W392" s="23">
        <v>2.5</v>
      </c>
      <c r="X392" s="23" t="s">
        <v>3139</v>
      </c>
      <c r="Y392" s="38" t="s">
        <v>6552</v>
      </c>
      <c r="Z392" s="21">
        <v>413.78261400000002</v>
      </c>
      <c r="AA392" s="23">
        <v>2.5</v>
      </c>
      <c r="AB392" s="39" t="s">
        <v>3139</v>
      </c>
      <c r="AC392" s="39">
        <v>0</v>
      </c>
      <c r="AD392" s="23" t="s">
        <v>3139</v>
      </c>
      <c r="AE392" s="38" t="s">
        <v>5815</v>
      </c>
      <c r="AG392" s="23"/>
      <c r="AH392" s="23"/>
    </row>
    <row r="393" spans="1:34">
      <c r="A393" t="str">
        <f t="shared" si="20"/>
        <v>1120</v>
      </c>
      <c r="B393" t="str">
        <f t="shared" si="18"/>
        <v>OT</v>
      </c>
      <c r="C393">
        <f t="shared" si="19"/>
        <v>20</v>
      </c>
      <c r="D393" s="38" t="s">
        <v>6552</v>
      </c>
      <c r="E393" s="23">
        <v>19</v>
      </c>
      <c r="F393" s="23">
        <v>112007</v>
      </c>
      <c r="G393" s="38" t="s">
        <v>3177</v>
      </c>
      <c r="H393" s="38" t="s">
        <v>3715</v>
      </c>
      <c r="I393" s="38" t="s">
        <v>5969</v>
      </c>
      <c r="J393" s="38" t="s">
        <v>9304</v>
      </c>
      <c r="K393" s="38"/>
      <c r="L393" s="38" t="s">
        <v>6796</v>
      </c>
      <c r="M393" s="109">
        <v>44428</v>
      </c>
      <c r="N393" s="43">
        <v>696014843.35000002</v>
      </c>
      <c r="O393" s="38">
        <v>1</v>
      </c>
      <c r="P393" s="38" t="s">
        <v>5814</v>
      </c>
      <c r="Q393" s="38">
        <v>2.5499999999999998</v>
      </c>
      <c r="R393" s="39">
        <v>0</v>
      </c>
      <c r="S393" s="38" t="s">
        <v>54</v>
      </c>
      <c r="T393" s="38">
        <v>90</v>
      </c>
      <c r="U393" s="38" t="s">
        <v>6796</v>
      </c>
      <c r="V393" s="39">
        <v>696014843.35000002</v>
      </c>
      <c r="W393" s="23">
        <v>2.5499999999999998</v>
      </c>
      <c r="X393" s="23" t="s">
        <v>3139</v>
      </c>
      <c r="Y393" s="38" t="s">
        <v>6552</v>
      </c>
      <c r="Z393" s="21">
        <v>699.38409535000005</v>
      </c>
      <c r="AA393" s="23">
        <v>2.5499999999999998</v>
      </c>
      <c r="AB393" s="39" t="s">
        <v>3139</v>
      </c>
      <c r="AC393" s="39">
        <v>0</v>
      </c>
      <c r="AD393" s="23" t="s">
        <v>3139</v>
      </c>
      <c r="AE393" s="38" t="s">
        <v>5815</v>
      </c>
      <c r="AG393" s="23"/>
      <c r="AH393" s="23"/>
    </row>
    <row r="394" spans="1:34">
      <c r="A394" t="str">
        <f t="shared" si="20"/>
        <v>1120</v>
      </c>
      <c r="B394" t="str">
        <f t="shared" si="18"/>
        <v>OT</v>
      </c>
      <c r="C394">
        <f t="shared" si="19"/>
        <v>49</v>
      </c>
      <c r="D394" s="38" t="s">
        <v>6552</v>
      </c>
      <c r="E394" s="23">
        <v>20</v>
      </c>
      <c r="F394" s="23">
        <v>112007</v>
      </c>
      <c r="G394" s="38" t="s">
        <v>3511</v>
      </c>
      <c r="H394" s="38" t="s">
        <v>9305</v>
      </c>
      <c r="I394" s="38" t="s">
        <v>5969</v>
      </c>
      <c r="J394" s="38" t="s">
        <v>11080</v>
      </c>
      <c r="K394" s="38"/>
      <c r="L394" s="38" t="s">
        <v>6111</v>
      </c>
      <c r="M394" s="109">
        <v>44457</v>
      </c>
      <c r="N394" s="39">
        <v>585116333</v>
      </c>
      <c r="O394" s="38">
        <v>1</v>
      </c>
      <c r="P394" s="38" t="s">
        <v>5814</v>
      </c>
      <c r="Q394" s="23">
        <v>2.5</v>
      </c>
      <c r="R394" s="43">
        <v>0</v>
      </c>
      <c r="S394" s="38" t="s">
        <v>54</v>
      </c>
      <c r="T394" s="23">
        <v>90</v>
      </c>
      <c r="U394" s="38" t="s">
        <v>6111</v>
      </c>
      <c r="V394" s="39">
        <v>585116333</v>
      </c>
      <c r="W394" s="23">
        <v>2.5</v>
      </c>
      <c r="X394" s="38" t="s">
        <v>3139</v>
      </c>
      <c r="Y394" s="38" t="s">
        <v>6552</v>
      </c>
      <c r="Z394" s="21">
        <v>586.74151800000004</v>
      </c>
      <c r="AA394" s="23">
        <v>2.5</v>
      </c>
      <c r="AB394" s="43" t="s">
        <v>3139</v>
      </c>
      <c r="AC394" s="43">
        <v>0</v>
      </c>
      <c r="AD394" s="38" t="s">
        <v>3139</v>
      </c>
      <c r="AE394" s="38" t="s">
        <v>5815</v>
      </c>
      <c r="AG394" s="23"/>
      <c r="AH394" s="23"/>
    </row>
    <row r="395" spans="1:34">
      <c r="A395" t="str">
        <f t="shared" si="20"/>
        <v>1203</v>
      </c>
      <c r="B395" t="str">
        <f t="shared" si="18"/>
        <v>FL</v>
      </c>
      <c r="C395">
        <f t="shared" si="19"/>
        <v>24</v>
      </c>
      <c r="D395" s="38" t="s">
        <v>6552</v>
      </c>
      <c r="E395" s="23">
        <v>1</v>
      </c>
      <c r="F395" s="23">
        <v>120305</v>
      </c>
      <c r="G395" s="38" t="s">
        <v>3169</v>
      </c>
      <c r="H395" s="38" t="s">
        <v>3170</v>
      </c>
      <c r="I395" s="38" t="s">
        <v>5969</v>
      </c>
      <c r="J395" s="38" t="s">
        <v>11735</v>
      </c>
      <c r="K395" s="38"/>
      <c r="L395" s="38" t="s">
        <v>6245</v>
      </c>
      <c r="M395" s="109">
        <v>44432</v>
      </c>
      <c r="N395" s="39">
        <v>805062271</v>
      </c>
      <c r="O395" s="38">
        <v>1</v>
      </c>
      <c r="P395" s="38" t="s">
        <v>5814</v>
      </c>
      <c r="Q395" s="23">
        <v>2.8</v>
      </c>
      <c r="R395" s="43">
        <v>0</v>
      </c>
      <c r="S395" s="38" t="s">
        <v>54</v>
      </c>
      <c r="T395" s="23">
        <v>92</v>
      </c>
      <c r="U395" s="38" t="s">
        <v>5975</v>
      </c>
      <c r="V395" s="39">
        <v>880148262</v>
      </c>
      <c r="W395" s="23">
        <v>2.8</v>
      </c>
      <c r="X395" s="38" t="s">
        <v>3139</v>
      </c>
      <c r="Y395" s="38" t="s">
        <v>6552</v>
      </c>
      <c r="Z395" s="21">
        <v>884.68806700000005</v>
      </c>
      <c r="AA395" s="23">
        <v>2.8</v>
      </c>
      <c r="AB395" s="43" t="s">
        <v>3139</v>
      </c>
      <c r="AC395" s="43">
        <v>2072514</v>
      </c>
      <c r="AD395" s="38">
        <v>0</v>
      </c>
      <c r="AE395" s="38" t="s">
        <v>5815</v>
      </c>
      <c r="AG395" s="23"/>
      <c r="AH395" s="23"/>
    </row>
    <row r="396" spans="1:34">
      <c r="A396" t="str">
        <f t="shared" si="20"/>
        <v>1203</v>
      </c>
      <c r="B396" t="str">
        <f t="shared" si="18"/>
        <v>FL</v>
      </c>
      <c r="C396">
        <f t="shared" si="19"/>
        <v>74</v>
      </c>
      <c r="D396" s="38" t="s">
        <v>6552</v>
      </c>
      <c r="E396" s="23">
        <v>2</v>
      </c>
      <c r="F396" s="23">
        <v>120305</v>
      </c>
      <c r="G396" s="38" t="s">
        <v>870</v>
      </c>
      <c r="H396" s="38" t="s">
        <v>3044</v>
      </c>
      <c r="I396" s="38" t="s">
        <v>5969</v>
      </c>
      <c r="J396" s="38" t="s">
        <v>11736</v>
      </c>
      <c r="K396" s="38"/>
      <c r="L396" s="38" t="s">
        <v>6074</v>
      </c>
      <c r="M396" s="109">
        <v>44482</v>
      </c>
      <c r="N396" s="39">
        <v>295717627</v>
      </c>
      <c r="O396" s="38">
        <v>1</v>
      </c>
      <c r="P396" s="38" t="s">
        <v>5814</v>
      </c>
      <c r="Q396" s="23">
        <v>3.55</v>
      </c>
      <c r="R396" s="43">
        <v>0</v>
      </c>
      <c r="S396" s="38" t="s">
        <v>54</v>
      </c>
      <c r="T396" s="23">
        <v>91</v>
      </c>
      <c r="U396" s="38" t="s">
        <v>6074</v>
      </c>
      <c r="V396" s="39">
        <v>295717627</v>
      </c>
      <c r="W396" s="23">
        <v>3.55</v>
      </c>
      <c r="X396" s="38" t="s">
        <v>3139</v>
      </c>
      <c r="Y396" s="38" t="s">
        <v>6552</v>
      </c>
      <c r="Z396" s="21">
        <v>296.198486</v>
      </c>
      <c r="AA396" s="23">
        <v>3.55</v>
      </c>
      <c r="AB396" s="43" t="s">
        <v>3139</v>
      </c>
      <c r="AC396" s="43">
        <v>480859</v>
      </c>
      <c r="AD396" s="38">
        <v>0</v>
      </c>
      <c r="AE396" s="38" t="s">
        <v>5815</v>
      </c>
      <c r="AG396" s="23"/>
      <c r="AH396" s="23"/>
    </row>
    <row r="397" spans="1:34">
      <c r="A397" t="str">
        <f t="shared" si="20"/>
        <v>1203</v>
      </c>
      <c r="B397" t="str">
        <f t="shared" si="18"/>
        <v>FL</v>
      </c>
      <c r="C397">
        <f t="shared" si="19"/>
        <v>74</v>
      </c>
      <c r="D397" s="38" t="s">
        <v>6552</v>
      </c>
      <c r="E397" s="23">
        <v>3</v>
      </c>
      <c r="F397" s="23">
        <v>120305</v>
      </c>
      <c r="G397" s="38" t="s">
        <v>870</v>
      </c>
      <c r="H397" s="38" t="s">
        <v>3044</v>
      </c>
      <c r="I397" s="38" t="s">
        <v>5969</v>
      </c>
      <c r="J397" s="38" t="s">
        <v>11737</v>
      </c>
      <c r="K397" s="38"/>
      <c r="L397" s="38" t="s">
        <v>6074</v>
      </c>
      <c r="M397" s="109">
        <v>44482</v>
      </c>
      <c r="N397" s="39">
        <v>295717627</v>
      </c>
      <c r="O397" s="38">
        <v>1</v>
      </c>
      <c r="P397" s="38" t="s">
        <v>5814</v>
      </c>
      <c r="Q397" s="23">
        <v>3.55</v>
      </c>
      <c r="R397" s="43">
        <v>0</v>
      </c>
      <c r="S397" s="38" t="s">
        <v>54</v>
      </c>
      <c r="T397" s="23">
        <v>91</v>
      </c>
      <c r="U397" s="38" t="s">
        <v>6074</v>
      </c>
      <c r="V397" s="39">
        <v>295717627</v>
      </c>
      <c r="W397" s="23">
        <v>3.55</v>
      </c>
      <c r="X397" s="38" t="s">
        <v>3139</v>
      </c>
      <c r="Y397" s="38" t="s">
        <v>6552</v>
      </c>
      <c r="Z397" s="21">
        <v>296.198486</v>
      </c>
      <c r="AA397" s="23">
        <v>3.55</v>
      </c>
      <c r="AB397" s="43" t="s">
        <v>3139</v>
      </c>
      <c r="AC397" s="43">
        <v>480859</v>
      </c>
      <c r="AD397" s="38">
        <v>0</v>
      </c>
      <c r="AE397" s="38" t="s">
        <v>5815</v>
      </c>
      <c r="AG397" s="23"/>
      <c r="AH397" s="23"/>
    </row>
    <row r="398" spans="1:34">
      <c r="A398" t="str">
        <f t="shared" si="20"/>
        <v>1203</v>
      </c>
      <c r="B398" t="str">
        <f t="shared" si="18"/>
        <v>FL</v>
      </c>
      <c r="C398">
        <f t="shared" si="19"/>
        <v>18</v>
      </c>
      <c r="D398" s="38" t="s">
        <v>6552</v>
      </c>
      <c r="E398" s="23">
        <v>4</v>
      </c>
      <c r="F398" s="23">
        <v>120305</v>
      </c>
      <c r="G398" s="38" t="s">
        <v>53</v>
      </c>
      <c r="H398" s="38" t="s">
        <v>3161</v>
      </c>
      <c r="I398" s="38" t="s">
        <v>5969</v>
      </c>
      <c r="J398" s="38" t="s">
        <v>9306</v>
      </c>
      <c r="K398" s="38"/>
      <c r="L398" s="38" t="s">
        <v>5973</v>
      </c>
      <c r="M398" s="109">
        <v>44426</v>
      </c>
      <c r="N398" s="39">
        <v>194457962</v>
      </c>
      <c r="O398" s="38">
        <v>1</v>
      </c>
      <c r="P398" s="38" t="s">
        <v>5814</v>
      </c>
      <c r="Q398" s="23">
        <v>3</v>
      </c>
      <c r="R398" s="43">
        <v>0</v>
      </c>
      <c r="S398" s="38" t="s">
        <v>54</v>
      </c>
      <c r="T398" s="23">
        <v>92</v>
      </c>
      <c r="U398" s="38" t="s">
        <v>5973</v>
      </c>
      <c r="V398" s="39">
        <v>194457962</v>
      </c>
      <c r="W398" s="23">
        <v>3</v>
      </c>
      <c r="X398" s="38" t="s">
        <v>3139</v>
      </c>
      <c r="Y398" s="38" t="s">
        <v>6552</v>
      </c>
      <c r="Z398" s="21">
        <v>195.62679700000001</v>
      </c>
      <c r="AA398" s="23">
        <v>3</v>
      </c>
      <c r="AB398" s="43" t="s">
        <v>3139</v>
      </c>
      <c r="AC398" s="43">
        <v>490500</v>
      </c>
      <c r="AD398" s="38">
        <v>0</v>
      </c>
      <c r="AE398" s="38" t="s">
        <v>5815</v>
      </c>
      <c r="AG398" s="23"/>
      <c r="AH398" s="23"/>
    </row>
    <row r="399" spans="1:34">
      <c r="A399" t="str">
        <f t="shared" si="20"/>
        <v>1203</v>
      </c>
      <c r="B399" t="str">
        <f t="shared" si="18"/>
        <v>FL</v>
      </c>
      <c r="C399">
        <f t="shared" si="19"/>
        <v>54</v>
      </c>
      <c r="D399" s="38" t="s">
        <v>6552</v>
      </c>
      <c r="E399" s="23">
        <v>5</v>
      </c>
      <c r="F399" s="23">
        <v>120305</v>
      </c>
      <c r="G399" s="38" t="s">
        <v>53</v>
      </c>
      <c r="H399" s="38" t="s">
        <v>3161</v>
      </c>
      <c r="I399" s="38" t="s">
        <v>5969</v>
      </c>
      <c r="J399" s="38" t="s">
        <v>11081</v>
      </c>
      <c r="K399" s="38"/>
      <c r="L399" s="38" t="s">
        <v>6098</v>
      </c>
      <c r="M399" s="109">
        <v>44462</v>
      </c>
      <c r="N399" s="39">
        <v>183986193</v>
      </c>
      <c r="O399" s="38">
        <v>1</v>
      </c>
      <c r="P399" s="38" t="s">
        <v>5814</v>
      </c>
      <c r="Q399" s="23">
        <v>2.6</v>
      </c>
      <c r="R399" s="43">
        <v>0</v>
      </c>
      <c r="S399" s="38" t="s">
        <v>54</v>
      </c>
      <c r="T399" s="23">
        <v>92</v>
      </c>
      <c r="U399" s="38" t="s">
        <v>6098</v>
      </c>
      <c r="V399" s="39">
        <v>183986193</v>
      </c>
      <c r="W399" s="23">
        <v>2.6</v>
      </c>
      <c r="X399" s="38" t="s">
        <v>3139</v>
      </c>
      <c r="Y399" s="38" t="s">
        <v>6552</v>
      </c>
      <c r="Z399" s="21">
        <v>184.478509</v>
      </c>
      <c r="AA399" s="23">
        <v>2.6</v>
      </c>
      <c r="AB399" s="43" t="s">
        <v>3139</v>
      </c>
      <c r="AC399" s="43">
        <v>401725</v>
      </c>
      <c r="AD399" s="38">
        <v>0</v>
      </c>
      <c r="AE399" s="38" t="s">
        <v>5815</v>
      </c>
      <c r="AG399" s="23"/>
      <c r="AH399" s="23"/>
    </row>
    <row r="400" spans="1:34">
      <c r="A400" t="str">
        <f t="shared" si="20"/>
        <v>1203</v>
      </c>
      <c r="B400" t="str">
        <f t="shared" si="18"/>
        <v>FL</v>
      </c>
      <c r="C400">
        <f t="shared" si="19"/>
        <v>32</v>
      </c>
      <c r="D400" s="38" t="s">
        <v>6552</v>
      </c>
      <c r="E400" s="23">
        <v>6</v>
      </c>
      <c r="F400" s="23">
        <v>120305</v>
      </c>
      <c r="G400" s="38" t="s">
        <v>53</v>
      </c>
      <c r="H400" s="38" t="s">
        <v>3161</v>
      </c>
      <c r="I400" s="38" t="s">
        <v>5969</v>
      </c>
      <c r="J400" s="38" t="s">
        <v>11082</v>
      </c>
      <c r="K400" s="38"/>
      <c r="L400" s="38" t="s">
        <v>6194</v>
      </c>
      <c r="M400" s="109">
        <v>44440</v>
      </c>
      <c r="N400" s="39">
        <v>861503897</v>
      </c>
      <c r="O400" s="38">
        <v>1</v>
      </c>
      <c r="P400" s="38" t="s">
        <v>5814</v>
      </c>
      <c r="Q400" s="23">
        <v>3</v>
      </c>
      <c r="R400" s="43">
        <v>0</v>
      </c>
      <c r="S400" s="38" t="s">
        <v>54</v>
      </c>
      <c r="T400" s="23">
        <v>92</v>
      </c>
      <c r="U400" s="38" t="s">
        <v>6194</v>
      </c>
      <c r="V400" s="39">
        <v>861503897</v>
      </c>
      <c r="W400" s="23">
        <v>3</v>
      </c>
      <c r="X400" s="38" t="s">
        <v>3139</v>
      </c>
      <c r="Y400" s="38" t="s">
        <v>6552</v>
      </c>
      <c r="Z400" s="21">
        <v>865.70011499999998</v>
      </c>
      <c r="AA400" s="23">
        <v>3</v>
      </c>
      <c r="AB400" s="43" t="s">
        <v>3139</v>
      </c>
      <c r="AC400" s="43">
        <v>2170592</v>
      </c>
      <c r="AD400" s="38">
        <v>0</v>
      </c>
      <c r="AE400" s="38" t="s">
        <v>5815</v>
      </c>
      <c r="AG400" s="23"/>
      <c r="AH400" s="23"/>
    </row>
    <row r="401" spans="1:34">
      <c r="A401" t="str">
        <f t="shared" si="20"/>
        <v>1203</v>
      </c>
      <c r="B401" t="str">
        <f t="shared" si="18"/>
        <v>FL</v>
      </c>
      <c r="C401">
        <f t="shared" si="19"/>
        <v>60</v>
      </c>
      <c r="D401" s="38" t="s">
        <v>6552</v>
      </c>
      <c r="E401" s="23">
        <v>7</v>
      </c>
      <c r="F401" s="23">
        <v>120305</v>
      </c>
      <c r="G401" s="38" t="s">
        <v>870</v>
      </c>
      <c r="H401" s="38" t="s">
        <v>3044</v>
      </c>
      <c r="I401" s="38" t="s">
        <v>5969</v>
      </c>
      <c r="J401" s="38" t="s">
        <v>11083</v>
      </c>
      <c r="K401" s="38"/>
      <c r="L401" s="38" t="s">
        <v>6203</v>
      </c>
      <c r="M401" s="109">
        <v>44468</v>
      </c>
      <c r="N401" s="39">
        <v>282525883</v>
      </c>
      <c r="O401" s="38">
        <v>1</v>
      </c>
      <c r="P401" s="38" t="s">
        <v>5814</v>
      </c>
      <c r="Q401" s="23">
        <v>3.55</v>
      </c>
      <c r="R401" s="43">
        <v>0</v>
      </c>
      <c r="S401" s="38" t="s">
        <v>54</v>
      </c>
      <c r="T401" s="23">
        <v>91</v>
      </c>
      <c r="U401" s="38" t="s">
        <v>6203</v>
      </c>
      <c r="V401" s="39">
        <v>282525883</v>
      </c>
      <c r="W401" s="23">
        <v>3.55</v>
      </c>
      <c r="X401" s="38" t="s">
        <v>3139</v>
      </c>
      <c r="Y401" s="38" t="s">
        <v>6552</v>
      </c>
      <c r="Z401" s="21">
        <v>283.36418800000001</v>
      </c>
      <c r="AA401" s="23">
        <v>3.55</v>
      </c>
      <c r="AB401" s="43" t="s">
        <v>3139</v>
      </c>
      <c r="AC401" s="43">
        <v>838305</v>
      </c>
      <c r="AD401" s="38">
        <v>0</v>
      </c>
      <c r="AE401" s="38" t="s">
        <v>5815</v>
      </c>
      <c r="AG401" s="23"/>
      <c r="AH401" s="23"/>
    </row>
    <row r="402" spans="1:34">
      <c r="A402" t="str">
        <f t="shared" si="20"/>
        <v>1203</v>
      </c>
      <c r="B402" t="str">
        <f t="shared" si="18"/>
        <v>FL</v>
      </c>
      <c r="C402">
        <f t="shared" si="19"/>
        <v>82</v>
      </c>
      <c r="D402" s="38" t="s">
        <v>6552</v>
      </c>
      <c r="E402" s="23">
        <v>8</v>
      </c>
      <c r="F402" s="23">
        <v>120305</v>
      </c>
      <c r="G402" s="38" t="s">
        <v>870</v>
      </c>
      <c r="H402" s="38" t="s">
        <v>3044</v>
      </c>
      <c r="I402" s="38" t="s">
        <v>5969</v>
      </c>
      <c r="J402" s="38" t="s">
        <v>11738</v>
      </c>
      <c r="K402" s="38"/>
      <c r="L402" s="38" t="s">
        <v>6078</v>
      </c>
      <c r="M402" s="109">
        <v>44490</v>
      </c>
      <c r="N402" s="39">
        <v>355275879</v>
      </c>
      <c r="O402" s="38">
        <v>1</v>
      </c>
      <c r="P402" s="38" t="s">
        <v>5814</v>
      </c>
      <c r="Q402" s="23">
        <v>3.05</v>
      </c>
      <c r="R402" s="43">
        <v>0</v>
      </c>
      <c r="S402" s="38" t="s">
        <v>54</v>
      </c>
      <c r="T402" s="23">
        <v>92</v>
      </c>
      <c r="U402" s="38" t="s">
        <v>6078</v>
      </c>
      <c r="V402" s="39">
        <v>355275879</v>
      </c>
      <c r="W402" s="23">
        <v>3.05</v>
      </c>
      <c r="X402" s="38" t="s">
        <v>3139</v>
      </c>
      <c r="Y402" s="38" t="s">
        <v>6552</v>
      </c>
      <c r="Z402" s="21">
        <v>355.56843600000002</v>
      </c>
      <c r="AA402" s="23">
        <v>3.05</v>
      </c>
      <c r="AB402" s="43" t="s">
        <v>3139</v>
      </c>
      <c r="AC402" s="43">
        <v>292557</v>
      </c>
      <c r="AD402" s="38">
        <v>0</v>
      </c>
      <c r="AE402" s="38" t="s">
        <v>5815</v>
      </c>
      <c r="AG402" s="23"/>
      <c r="AH402" s="23"/>
    </row>
    <row r="403" spans="1:34">
      <c r="A403" t="str">
        <f t="shared" si="20"/>
        <v>1203</v>
      </c>
      <c r="B403" t="str">
        <f t="shared" si="18"/>
        <v>FL</v>
      </c>
      <c r="C403">
        <f t="shared" si="19"/>
        <v>86</v>
      </c>
      <c r="D403" s="38" t="s">
        <v>6552</v>
      </c>
      <c r="E403" s="23">
        <v>9</v>
      </c>
      <c r="F403" s="23">
        <v>120305</v>
      </c>
      <c r="G403" s="38" t="s">
        <v>870</v>
      </c>
      <c r="H403" s="38" t="s">
        <v>3044</v>
      </c>
      <c r="I403" s="38" t="s">
        <v>5969</v>
      </c>
      <c r="J403" s="38" t="s">
        <v>11739</v>
      </c>
      <c r="K403" s="38"/>
      <c r="L403" s="38" t="s">
        <v>5981</v>
      </c>
      <c r="M403" s="109">
        <v>44494</v>
      </c>
      <c r="N403" s="39">
        <v>231151534</v>
      </c>
      <c r="O403" s="38">
        <v>1</v>
      </c>
      <c r="P403" s="38" t="s">
        <v>5814</v>
      </c>
      <c r="Q403" s="23">
        <v>3.05</v>
      </c>
      <c r="R403" s="43">
        <v>0</v>
      </c>
      <c r="S403" s="38" t="s">
        <v>54</v>
      </c>
      <c r="T403" s="23">
        <v>91</v>
      </c>
      <c r="U403" s="38" t="s">
        <v>5981</v>
      </c>
      <c r="V403" s="39">
        <v>231151534</v>
      </c>
      <c r="W403" s="23">
        <v>3.05</v>
      </c>
      <c r="X403" s="38" t="s">
        <v>3139</v>
      </c>
      <c r="Y403" s="38" t="s">
        <v>6552</v>
      </c>
      <c r="Z403" s="21">
        <v>231.24668827000002</v>
      </c>
      <c r="AA403" s="23">
        <v>3.05</v>
      </c>
      <c r="AB403" s="43" t="s">
        <v>3139</v>
      </c>
      <c r="AC403" s="43">
        <v>95153</v>
      </c>
      <c r="AD403" s="38">
        <v>0</v>
      </c>
      <c r="AE403" s="38" t="s">
        <v>5815</v>
      </c>
      <c r="AG403" s="23"/>
      <c r="AH403" s="23"/>
    </row>
    <row r="404" spans="1:34">
      <c r="A404" t="str">
        <f t="shared" si="20"/>
        <v>1203</v>
      </c>
      <c r="B404" t="str">
        <f t="shared" si="18"/>
        <v>FL</v>
      </c>
      <c r="C404">
        <f t="shared" si="19"/>
        <v>0</v>
      </c>
      <c r="D404" s="38" t="s">
        <v>6552</v>
      </c>
      <c r="E404" s="23">
        <v>10</v>
      </c>
      <c r="F404" s="23">
        <v>120320</v>
      </c>
      <c r="G404" s="38" t="s">
        <v>3228</v>
      </c>
      <c r="H404" s="38" t="s">
        <v>3312</v>
      </c>
      <c r="I404" s="38" t="s">
        <v>6006</v>
      </c>
      <c r="J404" s="38" t="s">
        <v>3313</v>
      </c>
      <c r="K404" s="38"/>
      <c r="L404" s="38"/>
      <c r="M404" s="38"/>
      <c r="N404" s="39" t="s">
        <v>3139</v>
      </c>
      <c r="O404" s="38">
        <v>1</v>
      </c>
      <c r="P404" s="38"/>
      <c r="Q404" s="23" t="s">
        <v>3139</v>
      </c>
      <c r="R404" s="43">
        <v>2956</v>
      </c>
      <c r="S404" s="38"/>
      <c r="T404" s="23" t="s">
        <v>3139</v>
      </c>
      <c r="U404" s="38" t="s">
        <v>6246</v>
      </c>
      <c r="V404" s="39">
        <v>3959756</v>
      </c>
      <c r="W404" s="23" t="s">
        <v>3139</v>
      </c>
      <c r="X404" s="38">
        <v>1340</v>
      </c>
      <c r="Y404" s="38" t="s">
        <v>6552</v>
      </c>
      <c r="Z404" s="21">
        <v>1198.9907507299999</v>
      </c>
      <c r="AA404" s="23" t="s">
        <v>3139</v>
      </c>
      <c r="AB404" s="43">
        <v>10118</v>
      </c>
      <c r="AC404" s="43">
        <v>1078840</v>
      </c>
      <c r="AD404" s="38">
        <v>0</v>
      </c>
      <c r="AE404" s="38" t="s">
        <v>5815</v>
      </c>
      <c r="AG404" s="23"/>
      <c r="AH404" s="23"/>
    </row>
    <row r="405" spans="1:34">
      <c r="A405" t="str">
        <f t="shared" si="20"/>
        <v>1230</v>
      </c>
      <c r="B405" t="str">
        <f t="shared" si="18"/>
        <v>VR</v>
      </c>
      <c r="C405">
        <f t="shared" si="19"/>
        <v>0</v>
      </c>
      <c r="D405" s="38" t="s">
        <v>6552</v>
      </c>
      <c r="E405" s="23">
        <v>11</v>
      </c>
      <c r="F405" s="23">
        <v>123007</v>
      </c>
      <c r="G405" s="38" t="s">
        <v>3314</v>
      </c>
      <c r="H405" s="38" t="s">
        <v>3315</v>
      </c>
      <c r="I405" s="38" t="s">
        <v>6006</v>
      </c>
      <c r="J405" s="38" t="s">
        <v>3316</v>
      </c>
      <c r="K405" s="38"/>
      <c r="L405" s="38"/>
      <c r="M405" s="38"/>
      <c r="N405" s="39" t="s">
        <v>3139</v>
      </c>
      <c r="O405" s="38">
        <v>1</v>
      </c>
      <c r="P405" s="38"/>
      <c r="Q405" s="23" t="s">
        <v>3139</v>
      </c>
      <c r="R405" s="43">
        <v>11391</v>
      </c>
      <c r="S405" s="38"/>
      <c r="T405" s="23" t="s">
        <v>3139</v>
      </c>
      <c r="U405" s="38" t="s">
        <v>6247</v>
      </c>
      <c r="V405" s="39">
        <v>372488182</v>
      </c>
      <c r="W405" s="23" t="s">
        <v>3139</v>
      </c>
      <c r="X405" s="38">
        <v>32701</v>
      </c>
      <c r="Y405" s="38" t="s">
        <v>6552</v>
      </c>
      <c r="Z405" s="21">
        <v>578.87845948999995</v>
      </c>
      <c r="AA405" s="23" t="s">
        <v>3139</v>
      </c>
      <c r="AB405" s="43">
        <v>0</v>
      </c>
      <c r="AC405" s="43">
        <v>3959731</v>
      </c>
      <c r="AD405" s="38">
        <v>0</v>
      </c>
      <c r="AE405" s="38" t="s">
        <v>5815</v>
      </c>
      <c r="AG405" s="23"/>
      <c r="AH405" s="23"/>
    </row>
    <row r="406" spans="1:34">
      <c r="A406" t="str">
        <f t="shared" si="20"/>
        <v>1226</v>
      </c>
      <c r="B406" t="str">
        <f t="shared" si="18"/>
        <v>OT</v>
      </c>
      <c r="C406">
        <f t="shared" si="19"/>
        <v>304</v>
      </c>
      <c r="D406" s="38" t="s">
        <v>6552</v>
      </c>
      <c r="E406" s="23">
        <v>12</v>
      </c>
      <c r="F406" s="23">
        <v>122602</v>
      </c>
      <c r="G406" s="38" t="s">
        <v>53</v>
      </c>
      <c r="H406" s="38" t="s">
        <v>3161</v>
      </c>
      <c r="I406" s="38" t="s">
        <v>6006</v>
      </c>
      <c r="J406" s="38" t="s">
        <v>3317</v>
      </c>
      <c r="K406" s="38"/>
      <c r="L406" s="38" t="s">
        <v>6248</v>
      </c>
      <c r="M406" s="109">
        <v>44712</v>
      </c>
      <c r="N406" s="39">
        <v>110434288.91</v>
      </c>
      <c r="O406" s="38">
        <v>1</v>
      </c>
      <c r="P406" s="38"/>
      <c r="Q406" s="23" t="s">
        <v>3139</v>
      </c>
      <c r="R406" s="43" t="s">
        <v>3139</v>
      </c>
      <c r="S406" s="38"/>
      <c r="T406" s="23" t="s">
        <v>3139</v>
      </c>
      <c r="U406" s="38" t="s">
        <v>6248</v>
      </c>
      <c r="V406" s="39">
        <v>15140307</v>
      </c>
      <c r="W406" s="23" t="s">
        <v>3139</v>
      </c>
      <c r="X406" s="38">
        <v>1</v>
      </c>
      <c r="Y406" s="38" t="s">
        <v>5977</v>
      </c>
      <c r="Z406" s="21">
        <v>110.43428890999999</v>
      </c>
      <c r="AA406" s="23" t="s">
        <v>3139</v>
      </c>
      <c r="AB406" s="43">
        <v>1</v>
      </c>
      <c r="AC406" s="43">
        <v>0</v>
      </c>
      <c r="AD406" s="38">
        <v>0</v>
      </c>
      <c r="AE406" s="38" t="s">
        <v>5819</v>
      </c>
      <c r="AG406" s="23"/>
      <c r="AH406" s="23"/>
    </row>
    <row r="407" spans="1:34">
      <c r="A407" t="str">
        <f t="shared" si="20"/>
        <v>1226</v>
      </c>
      <c r="B407" t="str">
        <f t="shared" si="18"/>
        <v>OT</v>
      </c>
      <c r="C407">
        <f t="shared" si="19"/>
        <v>304</v>
      </c>
      <c r="D407" s="38" t="s">
        <v>6552</v>
      </c>
      <c r="E407" s="23">
        <v>13</v>
      </c>
      <c r="F407" s="23">
        <v>122602</v>
      </c>
      <c r="G407" s="38" t="s">
        <v>3151</v>
      </c>
      <c r="H407" s="38" t="s">
        <v>3194</v>
      </c>
      <c r="I407" s="38" t="s">
        <v>6006</v>
      </c>
      <c r="J407" s="38" t="s">
        <v>3317</v>
      </c>
      <c r="K407" s="38"/>
      <c r="L407" s="38" t="s">
        <v>6249</v>
      </c>
      <c r="M407" s="109">
        <v>44712</v>
      </c>
      <c r="N407" s="39">
        <v>158897614</v>
      </c>
      <c r="O407" s="38">
        <v>1</v>
      </c>
      <c r="P407" s="38"/>
      <c r="Q407" s="23" t="s">
        <v>3139</v>
      </c>
      <c r="R407" s="43" t="s">
        <v>3139</v>
      </c>
      <c r="S407" s="38"/>
      <c r="T407" s="23" t="s">
        <v>3139</v>
      </c>
      <c r="U407" s="38" t="s">
        <v>6249</v>
      </c>
      <c r="V407" s="39">
        <v>60041805</v>
      </c>
      <c r="W407" s="23" t="s">
        <v>3139</v>
      </c>
      <c r="X407" s="38">
        <v>1</v>
      </c>
      <c r="Y407" s="38" t="s">
        <v>5977</v>
      </c>
      <c r="Z407" s="21">
        <v>158.897614</v>
      </c>
      <c r="AA407" s="23" t="s">
        <v>3139</v>
      </c>
      <c r="AB407" s="43">
        <v>1</v>
      </c>
      <c r="AC407" s="43">
        <v>0</v>
      </c>
      <c r="AD407" s="38">
        <v>0</v>
      </c>
      <c r="AE407" s="38" t="s">
        <v>5819</v>
      </c>
      <c r="AG407" s="23"/>
      <c r="AH407" s="23"/>
    </row>
    <row r="408" spans="1:34">
      <c r="A408" t="str">
        <f t="shared" si="20"/>
        <v>1226</v>
      </c>
      <c r="B408" t="str">
        <f t="shared" si="18"/>
        <v>OT</v>
      </c>
      <c r="C408">
        <f t="shared" si="19"/>
        <v>304</v>
      </c>
      <c r="D408" s="38" t="s">
        <v>6552</v>
      </c>
      <c r="E408" s="23">
        <v>14</v>
      </c>
      <c r="F408" s="23">
        <v>122602</v>
      </c>
      <c r="G408" s="38" t="s">
        <v>3157</v>
      </c>
      <c r="H408" s="38" t="s">
        <v>3158</v>
      </c>
      <c r="I408" s="38" t="s">
        <v>6006</v>
      </c>
      <c r="J408" s="38" t="s">
        <v>3317</v>
      </c>
      <c r="K408" s="38"/>
      <c r="L408" s="38" t="s">
        <v>6250</v>
      </c>
      <c r="M408" s="109">
        <v>44712</v>
      </c>
      <c r="N408" s="39">
        <v>2000000</v>
      </c>
      <c r="O408" s="38">
        <v>1</v>
      </c>
      <c r="P408" s="38"/>
      <c r="Q408" s="23" t="s">
        <v>3139</v>
      </c>
      <c r="R408" s="43" t="s">
        <v>3139</v>
      </c>
      <c r="S408" s="38"/>
      <c r="T408" s="23" t="s">
        <v>3139</v>
      </c>
      <c r="U408" s="38" t="s">
        <v>6250</v>
      </c>
      <c r="V408" s="39">
        <v>2000000</v>
      </c>
      <c r="W408" s="23" t="s">
        <v>3139</v>
      </c>
      <c r="X408" s="38">
        <v>1</v>
      </c>
      <c r="Y408" s="38" t="s">
        <v>5977</v>
      </c>
      <c r="Z408" s="21">
        <v>2</v>
      </c>
      <c r="AA408" s="23" t="s">
        <v>3139</v>
      </c>
      <c r="AB408" s="43">
        <v>1</v>
      </c>
      <c r="AC408" s="43">
        <v>0</v>
      </c>
      <c r="AD408" s="38">
        <v>0</v>
      </c>
      <c r="AE408" s="38" t="s">
        <v>5819</v>
      </c>
      <c r="AG408" s="23"/>
      <c r="AH408" s="23"/>
    </row>
    <row r="409" spans="1:34">
      <c r="A409" t="str">
        <f t="shared" si="20"/>
        <v>1226</v>
      </c>
      <c r="B409" t="str">
        <f t="shared" si="18"/>
        <v>OT</v>
      </c>
      <c r="C409">
        <f t="shared" si="19"/>
        <v>304</v>
      </c>
      <c r="D409" s="38" t="s">
        <v>6552</v>
      </c>
      <c r="E409" s="23">
        <v>15</v>
      </c>
      <c r="F409" s="23">
        <v>122602</v>
      </c>
      <c r="G409" s="38" t="s">
        <v>3220</v>
      </c>
      <c r="H409" s="38" t="s">
        <v>3318</v>
      </c>
      <c r="I409" s="38" t="s">
        <v>6006</v>
      </c>
      <c r="J409" s="38" t="s">
        <v>3317</v>
      </c>
      <c r="K409" s="38"/>
      <c r="L409" s="38" t="s">
        <v>6249</v>
      </c>
      <c r="M409" s="109">
        <v>44712</v>
      </c>
      <c r="N409" s="39">
        <v>6957300</v>
      </c>
      <c r="O409" s="38">
        <v>1</v>
      </c>
      <c r="P409" s="38"/>
      <c r="Q409" s="23" t="s">
        <v>3139</v>
      </c>
      <c r="R409" s="43" t="s">
        <v>3139</v>
      </c>
      <c r="S409" s="38"/>
      <c r="T409" s="23" t="s">
        <v>3139</v>
      </c>
      <c r="U409" s="38" t="s">
        <v>6249</v>
      </c>
      <c r="V409" s="39">
        <v>4886850</v>
      </c>
      <c r="W409" s="23" t="s">
        <v>3139</v>
      </c>
      <c r="X409" s="38">
        <v>1</v>
      </c>
      <c r="Y409" s="38" t="s">
        <v>5977</v>
      </c>
      <c r="Z409" s="21">
        <v>6.9573</v>
      </c>
      <c r="AA409" s="23" t="s">
        <v>3139</v>
      </c>
      <c r="AB409" s="43">
        <v>1</v>
      </c>
      <c r="AC409" s="43">
        <v>0</v>
      </c>
      <c r="AD409" s="38">
        <v>0</v>
      </c>
      <c r="AE409" s="38" t="s">
        <v>5819</v>
      </c>
      <c r="AG409" s="23"/>
      <c r="AH409" s="23"/>
    </row>
    <row r="410" spans="1:34">
      <c r="A410" t="str">
        <f t="shared" si="20"/>
        <v>1203</v>
      </c>
      <c r="B410" t="str">
        <f t="shared" si="18"/>
        <v>FL</v>
      </c>
      <c r="C410">
        <f t="shared" si="19"/>
        <v>177</v>
      </c>
      <c r="D410" s="38" t="s">
        <v>6552</v>
      </c>
      <c r="E410" s="23">
        <v>1</v>
      </c>
      <c r="F410" s="23">
        <v>120305</v>
      </c>
      <c r="G410" s="38" t="s">
        <v>870</v>
      </c>
      <c r="H410" s="38" t="s">
        <v>3044</v>
      </c>
      <c r="I410" s="38" t="s">
        <v>5969</v>
      </c>
      <c r="J410" s="38" t="s">
        <v>11740</v>
      </c>
      <c r="K410" s="38"/>
      <c r="L410" s="38" t="s">
        <v>5981</v>
      </c>
      <c r="M410" s="109">
        <v>44585</v>
      </c>
      <c r="N410" s="39">
        <v>1280882775</v>
      </c>
      <c r="O410" s="38">
        <v>1</v>
      </c>
      <c r="P410" s="38" t="s">
        <v>5814</v>
      </c>
      <c r="Q410" s="23">
        <v>3.3000000000000002E-2</v>
      </c>
      <c r="R410" s="43" t="s">
        <v>3139</v>
      </c>
      <c r="S410" s="38" t="s">
        <v>54</v>
      </c>
      <c r="T410" s="23">
        <v>182</v>
      </c>
      <c r="U410" s="38" t="s">
        <v>5981</v>
      </c>
      <c r="V410" s="39">
        <v>1280882775</v>
      </c>
      <c r="W410" s="23">
        <v>3.3000000000000002E-2</v>
      </c>
      <c r="X410" s="38" t="s">
        <v>3139</v>
      </c>
      <c r="Y410" s="38" t="s">
        <v>5981</v>
      </c>
      <c r="Z410" s="21">
        <v>1281.5719460482701</v>
      </c>
      <c r="AA410" s="23">
        <v>3.3000000000000002E-2</v>
      </c>
      <c r="AB410" s="43" t="s">
        <v>3139</v>
      </c>
      <c r="AC410" s="43">
        <v>689171.04826903297</v>
      </c>
      <c r="AD410" s="38" t="s">
        <v>3139</v>
      </c>
      <c r="AE410" s="38" t="s">
        <v>5815</v>
      </c>
    </row>
    <row r="411" spans="1:34">
      <c r="A411" t="str">
        <f t="shared" si="20"/>
        <v>1203</v>
      </c>
      <c r="B411" t="str">
        <f t="shared" si="18"/>
        <v>FL</v>
      </c>
      <c r="C411">
        <f t="shared" si="19"/>
        <v>175</v>
      </c>
      <c r="D411" s="38" t="s">
        <v>6552</v>
      </c>
      <c r="E411" s="23">
        <v>2</v>
      </c>
      <c r="F411" s="23">
        <v>120305</v>
      </c>
      <c r="G411" s="38" t="s">
        <v>870</v>
      </c>
      <c r="H411" s="38" t="s">
        <v>3044</v>
      </c>
      <c r="I411" s="38" t="s">
        <v>5969</v>
      </c>
      <c r="J411" s="38" t="s">
        <v>11741</v>
      </c>
      <c r="K411" s="38"/>
      <c r="L411" s="38" t="s">
        <v>6078</v>
      </c>
      <c r="M411" s="109">
        <v>44583</v>
      </c>
      <c r="N411" s="39">
        <v>2143091207</v>
      </c>
      <c r="O411" s="38">
        <v>1</v>
      </c>
      <c r="P411" s="38" t="s">
        <v>5814</v>
      </c>
      <c r="Q411" s="23">
        <v>3.3000000000000002E-2</v>
      </c>
      <c r="R411" s="43" t="s">
        <v>3139</v>
      </c>
      <c r="S411" s="38" t="s">
        <v>54</v>
      </c>
      <c r="T411" s="23">
        <v>180</v>
      </c>
      <c r="U411" s="38" t="s">
        <v>6078</v>
      </c>
      <c r="V411" s="39">
        <v>2143091207</v>
      </c>
      <c r="W411" s="23">
        <v>3.3000000000000002E-2</v>
      </c>
      <c r="X411" s="38" t="s">
        <v>3139</v>
      </c>
      <c r="Y411" s="38" t="s">
        <v>6078</v>
      </c>
      <c r="Z411" s="21">
        <v>2144.8207167829501</v>
      </c>
      <c r="AA411" s="23">
        <v>3.3000000000000002E-2</v>
      </c>
      <c r="AB411" s="43" t="s">
        <v>3139</v>
      </c>
      <c r="AC411" s="43">
        <v>1729509.7829456299</v>
      </c>
      <c r="AD411" s="38" t="s">
        <v>3139</v>
      </c>
      <c r="AE411" s="38" t="s">
        <v>5815</v>
      </c>
    </row>
    <row r="412" spans="1:34">
      <c r="A412" t="str">
        <f t="shared" si="20"/>
        <v>1203</v>
      </c>
      <c r="B412" t="str">
        <f t="shared" si="18"/>
        <v>FL</v>
      </c>
      <c r="C412">
        <f t="shared" si="19"/>
        <v>51</v>
      </c>
      <c r="D412" s="38" t="s">
        <v>6552</v>
      </c>
      <c r="E412" s="23">
        <v>3</v>
      </c>
      <c r="F412" s="23">
        <v>120305</v>
      </c>
      <c r="G412" s="38" t="s">
        <v>870</v>
      </c>
      <c r="H412" s="38" t="s">
        <v>3044</v>
      </c>
      <c r="I412" s="38" t="s">
        <v>5969</v>
      </c>
      <c r="J412" s="38" t="s">
        <v>6252</v>
      </c>
      <c r="K412" s="38"/>
      <c r="L412" s="38" t="s">
        <v>6084</v>
      </c>
      <c r="M412" s="109">
        <v>44459</v>
      </c>
      <c r="N412" s="39">
        <v>5349433355</v>
      </c>
      <c r="O412" s="38">
        <v>1</v>
      </c>
      <c r="P412" s="38" t="s">
        <v>5814</v>
      </c>
      <c r="Q412" s="23">
        <v>3.9E-2</v>
      </c>
      <c r="R412" s="43" t="s">
        <v>3139</v>
      </c>
      <c r="S412" s="38" t="s">
        <v>54</v>
      </c>
      <c r="T412" s="23">
        <v>181</v>
      </c>
      <c r="U412" s="38" t="s">
        <v>6084</v>
      </c>
      <c r="V412" s="39">
        <v>5349433355</v>
      </c>
      <c r="W412" s="23">
        <v>3.9E-2</v>
      </c>
      <c r="X412" s="38" t="s">
        <v>3139</v>
      </c>
      <c r="Y412" s="38" t="s">
        <v>6084</v>
      </c>
      <c r="Z412" s="21">
        <v>5423.5888702245102</v>
      </c>
      <c r="AA412" s="23">
        <v>3.9E-2</v>
      </c>
      <c r="AB412" s="43" t="s">
        <v>3139</v>
      </c>
      <c r="AC412" s="43">
        <v>74155515.2245083</v>
      </c>
      <c r="AD412" s="38" t="s">
        <v>3139</v>
      </c>
      <c r="AE412" s="38" t="s">
        <v>5815</v>
      </c>
    </row>
    <row r="413" spans="1:34">
      <c r="A413" t="str">
        <f t="shared" si="20"/>
        <v>1203</v>
      </c>
      <c r="B413" t="str">
        <f t="shared" si="18"/>
        <v>FL</v>
      </c>
      <c r="C413">
        <f t="shared" si="19"/>
        <v>122</v>
      </c>
      <c r="D413" s="38" t="s">
        <v>6552</v>
      </c>
      <c r="E413" s="23">
        <v>4</v>
      </c>
      <c r="F413" s="23">
        <v>120305</v>
      </c>
      <c r="G413" s="38" t="s">
        <v>870</v>
      </c>
      <c r="H413" s="38" t="s">
        <v>3044</v>
      </c>
      <c r="I413" s="38" t="s">
        <v>5969</v>
      </c>
      <c r="J413" s="38" t="s">
        <v>11084</v>
      </c>
      <c r="K413" s="38"/>
      <c r="L413" s="38" t="s">
        <v>6194</v>
      </c>
      <c r="M413" s="109">
        <v>44530</v>
      </c>
      <c r="N413" s="39">
        <v>5938739634</v>
      </c>
      <c r="O413" s="38">
        <v>1</v>
      </c>
      <c r="P413" s="38" t="s">
        <v>5814</v>
      </c>
      <c r="Q413" s="23">
        <v>3.3</v>
      </c>
      <c r="R413" s="43" t="s">
        <v>3139</v>
      </c>
      <c r="S413" s="38" t="s">
        <v>54</v>
      </c>
      <c r="T413" s="23">
        <v>182</v>
      </c>
      <c r="U413" s="38" t="s">
        <v>6194</v>
      </c>
      <c r="V413" s="39">
        <v>5938739634</v>
      </c>
      <c r="W413" s="23">
        <v>3.3</v>
      </c>
      <c r="X413" s="38" t="s">
        <v>3139</v>
      </c>
      <c r="Y413" s="38" t="s">
        <v>6194</v>
      </c>
      <c r="Z413" s="21">
        <v>5971.2252065419298</v>
      </c>
      <c r="AA413" s="23">
        <v>3.3</v>
      </c>
      <c r="AB413" s="43" t="s">
        <v>3139</v>
      </c>
      <c r="AC413" s="43">
        <v>32485572.541928299</v>
      </c>
      <c r="AD413" s="38" t="s">
        <v>3139</v>
      </c>
      <c r="AE413" s="38" t="s">
        <v>5815</v>
      </c>
    </row>
    <row r="414" spans="1:34">
      <c r="A414" t="str">
        <f t="shared" si="20"/>
        <v>1203</v>
      </c>
      <c r="B414" t="str">
        <f t="shared" si="18"/>
        <v>FL</v>
      </c>
      <c r="C414">
        <f t="shared" si="19"/>
        <v>17</v>
      </c>
      <c r="D414" s="38" t="s">
        <v>6552</v>
      </c>
      <c r="E414" s="23">
        <v>5</v>
      </c>
      <c r="F414" s="23">
        <v>120305</v>
      </c>
      <c r="G414" s="38" t="s">
        <v>53</v>
      </c>
      <c r="H414" s="38" t="s">
        <v>3047</v>
      </c>
      <c r="I414" s="38" t="s">
        <v>5969</v>
      </c>
      <c r="J414" s="38" t="s">
        <v>6254</v>
      </c>
      <c r="K414" s="38"/>
      <c r="L414" s="38" t="s">
        <v>6112</v>
      </c>
      <c r="M414" s="109">
        <v>44425</v>
      </c>
      <c r="N414" s="39">
        <v>5890029216</v>
      </c>
      <c r="O414" s="38">
        <v>1</v>
      </c>
      <c r="P414" s="38" t="s">
        <v>5814</v>
      </c>
      <c r="Q414" s="23">
        <v>3.6999999999999998E-2</v>
      </c>
      <c r="R414" s="43" t="s">
        <v>3139</v>
      </c>
      <c r="S414" s="38" t="s">
        <v>54</v>
      </c>
      <c r="T414" s="23">
        <v>182</v>
      </c>
      <c r="U414" s="38" t="s">
        <v>6112</v>
      </c>
      <c r="V414" s="39">
        <v>5890029216</v>
      </c>
      <c r="W414" s="23">
        <v>3.6999999999999998E-2</v>
      </c>
      <c r="X414" s="38" t="s">
        <v>3139</v>
      </c>
      <c r="Y414" s="38" t="s">
        <v>6255</v>
      </c>
      <c r="Z414" s="21">
        <v>5991.8114518196398</v>
      </c>
      <c r="AA414" s="23">
        <v>3.6999999999999998E-2</v>
      </c>
      <c r="AB414" s="43" t="s">
        <v>3139</v>
      </c>
      <c r="AC414" s="43">
        <v>101782235.819636</v>
      </c>
      <c r="AD414" s="38" t="s">
        <v>3139</v>
      </c>
      <c r="AE414" s="38" t="s">
        <v>5815</v>
      </c>
    </row>
    <row r="415" spans="1:34">
      <c r="A415" t="str">
        <f t="shared" si="20"/>
        <v>1203</v>
      </c>
      <c r="B415" t="str">
        <f t="shared" si="18"/>
        <v>FL</v>
      </c>
      <c r="C415">
        <f t="shared" si="19"/>
        <v>150</v>
      </c>
      <c r="D415" s="38" t="s">
        <v>6552</v>
      </c>
      <c r="E415" s="23">
        <v>6</v>
      </c>
      <c r="F415" s="23">
        <v>120305</v>
      </c>
      <c r="G415" s="38" t="s">
        <v>310</v>
      </c>
      <c r="H415" s="38" t="s">
        <v>3319</v>
      </c>
      <c r="I415" s="38" t="s">
        <v>5969</v>
      </c>
      <c r="J415" s="38" t="s">
        <v>11085</v>
      </c>
      <c r="K415" s="38"/>
      <c r="L415" s="38" t="s">
        <v>6049</v>
      </c>
      <c r="M415" s="109">
        <v>44558</v>
      </c>
      <c r="N415" s="39">
        <v>3019204588</v>
      </c>
      <c r="O415" s="38">
        <v>1</v>
      </c>
      <c r="P415" s="38" t="s">
        <v>5814</v>
      </c>
      <c r="Q415" s="23">
        <v>3.6999999999999998E-2</v>
      </c>
      <c r="R415" s="43" t="s">
        <v>3139</v>
      </c>
      <c r="S415" s="38" t="s">
        <v>54</v>
      </c>
      <c r="T415" s="23">
        <v>180</v>
      </c>
      <c r="U415" s="38" t="s">
        <v>6049</v>
      </c>
      <c r="V415" s="39">
        <v>3019204588</v>
      </c>
      <c r="W415" s="23">
        <v>4.9000000000000004</v>
      </c>
      <c r="X415" s="38" t="s">
        <v>3139</v>
      </c>
      <c r="Y415" s="38" t="s">
        <v>6049</v>
      </c>
      <c r="Z415" s="21">
        <v>3029.3517318712002</v>
      </c>
      <c r="AA415" s="23">
        <v>4.9000000000000004</v>
      </c>
      <c r="AB415" s="43" t="s">
        <v>3139</v>
      </c>
      <c r="AC415" s="43">
        <v>10147143.871202501</v>
      </c>
      <c r="AD415" s="38" t="s">
        <v>3139</v>
      </c>
      <c r="AE415" s="38" t="s">
        <v>5815</v>
      </c>
    </row>
    <row r="416" spans="1:34">
      <c r="A416" t="str">
        <f t="shared" si="20"/>
        <v>1203</v>
      </c>
      <c r="B416" t="str">
        <f t="shared" si="18"/>
        <v>FL</v>
      </c>
      <c r="C416">
        <f t="shared" si="19"/>
        <v>47</v>
      </c>
      <c r="D416" s="38" t="s">
        <v>6552</v>
      </c>
      <c r="E416" s="23">
        <v>7</v>
      </c>
      <c r="F416" s="23">
        <v>120305</v>
      </c>
      <c r="G416" s="38" t="s">
        <v>310</v>
      </c>
      <c r="H416" s="38" t="s">
        <v>3319</v>
      </c>
      <c r="I416" s="38" t="s">
        <v>5969</v>
      </c>
      <c r="J416" s="38" t="s">
        <v>6258</v>
      </c>
      <c r="K416" s="38"/>
      <c r="L416" s="38" t="s">
        <v>6168</v>
      </c>
      <c r="M416" s="109">
        <v>44455</v>
      </c>
      <c r="N416" s="39">
        <v>4000000000</v>
      </c>
      <c r="O416" s="38">
        <v>1</v>
      </c>
      <c r="P416" s="38" t="s">
        <v>5814</v>
      </c>
      <c r="Q416" s="23">
        <v>4.2000000000000003E-2</v>
      </c>
      <c r="R416" s="43" t="s">
        <v>3139</v>
      </c>
      <c r="S416" s="38" t="s">
        <v>54</v>
      </c>
      <c r="T416" s="23">
        <v>180</v>
      </c>
      <c r="U416" s="38" t="s">
        <v>6168</v>
      </c>
      <c r="V416" s="39">
        <v>4000000000</v>
      </c>
      <c r="W416" s="23">
        <v>4.2000000000000003E-2</v>
      </c>
      <c r="X416" s="38" t="s">
        <v>3139</v>
      </c>
      <c r="Y416" s="38" t="s">
        <v>6168</v>
      </c>
      <c r="Z416" s="21">
        <v>4062.3519992533302</v>
      </c>
      <c r="AA416" s="23">
        <v>4.2000000000000003E-2</v>
      </c>
      <c r="AB416" s="43" t="s">
        <v>3139</v>
      </c>
      <c r="AC416" s="43">
        <v>62351999.253333099</v>
      </c>
      <c r="AD416" s="38" t="s">
        <v>3139</v>
      </c>
      <c r="AE416" s="38" t="s">
        <v>5815</v>
      </c>
    </row>
    <row r="417" spans="1:31">
      <c r="A417" t="str">
        <f t="shared" si="20"/>
        <v>1203</v>
      </c>
      <c r="B417" t="str">
        <f t="shared" si="18"/>
        <v>FL</v>
      </c>
      <c r="C417">
        <f t="shared" si="19"/>
        <v>172</v>
      </c>
      <c r="D417" s="38" t="s">
        <v>6552</v>
      </c>
      <c r="E417" s="23">
        <v>8</v>
      </c>
      <c r="F417" s="23">
        <v>120305</v>
      </c>
      <c r="G417" s="38" t="s">
        <v>310</v>
      </c>
      <c r="H417" s="38" t="s">
        <v>3319</v>
      </c>
      <c r="I417" s="38" t="s">
        <v>5969</v>
      </c>
      <c r="J417" s="38" t="s">
        <v>11742</v>
      </c>
      <c r="K417" s="38"/>
      <c r="L417" s="38" t="s">
        <v>6076</v>
      </c>
      <c r="M417" s="109">
        <v>44580</v>
      </c>
      <c r="N417" s="39">
        <v>5546452620</v>
      </c>
      <c r="O417" s="38">
        <v>1</v>
      </c>
      <c r="P417" s="38" t="s">
        <v>5814</v>
      </c>
      <c r="Q417" s="23">
        <v>3.6999999999999998E-2</v>
      </c>
      <c r="R417" s="43" t="s">
        <v>3139</v>
      </c>
      <c r="S417" s="38" t="s">
        <v>54</v>
      </c>
      <c r="T417" s="23">
        <v>180</v>
      </c>
      <c r="U417" s="38" t="s">
        <v>6076</v>
      </c>
      <c r="V417" s="39">
        <v>5546452620</v>
      </c>
      <c r="W417" s="23">
        <v>3.6999999999999998E-2</v>
      </c>
      <c r="X417" s="38" t="s">
        <v>3139</v>
      </c>
      <c r="Y417" s="38" t="s">
        <v>6076</v>
      </c>
      <c r="Z417" s="21">
        <v>5553.2309396802302</v>
      </c>
      <c r="AA417" s="23">
        <v>4.8500000000000001E-2</v>
      </c>
      <c r="AB417" s="43" t="s">
        <v>3139</v>
      </c>
      <c r="AC417" s="43">
        <v>6778319.68023491</v>
      </c>
      <c r="AD417" s="38" t="s">
        <v>3139</v>
      </c>
      <c r="AE417" s="38" t="s">
        <v>5815</v>
      </c>
    </row>
    <row r="418" spans="1:31">
      <c r="A418" t="str">
        <f t="shared" si="20"/>
        <v>1203</v>
      </c>
      <c r="B418" t="str">
        <f t="shared" si="18"/>
        <v>FL</v>
      </c>
      <c r="C418">
        <f t="shared" si="19"/>
        <v>144</v>
      </c>
      <c r="D418" s="38" t="s">
        <v>6552</v>
      </c>
      <c r="E418" s="23">
        <v>9</v>
      </c>
      <c r="F418" s="23">
        <v>120305</v>
      </c>
      <c r="G418" s="38" t="s">
        <v>3038</v>
      </c>
      <c r="H418" s="38" t="s">
        <v>3039</v>
      </c>
      <c r="I418" s="38" t="s">
        <v>5969</v>
      </c>
      <c r="J418" s="38" t="s">
        <v>11086</v>
      </c>
      <c r="K418" s="38"/>
      <c r="L418" s="38" t="s">
        <v>6085</v>
      </c>
      <c r="M418" s="109">
        <v>44552</v>
      </c>
      <c r="N418" s="39">
        <v>5000000000</v>
      </c>
      <c r="O418" s="38">
        <v>1</v>
      </c>
      <c r="P418" s="38" t="s">
        <v>5814</v>
      </c>
      <c r="Q418" s="23">
        <v>2.25</v>
      </c>
      <c r="R418" s="43" t="s">
        <v>3139</v>
      </c>
      <c r="S418" s="38" t="s">
        <v>54</v>
      </c>
      <c r="T418" s="23">
        <v>180</v>
      </c>
      <c r="U418" s="38" t="s">
        <v>6085</v>
      </c>
      <c r="V418" s="39">
        <v>5000000000</v>
      </c>
      <c r="W418" s="23">
        <v>2.25</v>
      </c>
      <c r="X418" s="38" t="s">
        <v>3139</v>
      </c>
      <c r="Y418" s="38" t="s">
        <v>6085</v>
      </c>
      <c r="Z418" s="21">
        <v>5012.1192499533299</v>
      </c>
      <c r="AA418" s="23">
        <v>2.25</v>
      </c>
      <c r="AB418" s="43" t="s">
        <v>3139</v>
      </c>
      <c r="AC418" s="43">
        <v>12119249.953332899</v>
      </c>
      <c r="AD418" s="38" t="s">
        <v>3139</v>
      </c>
      <c r="AE418" s="38" t="s">
        <v>5815</v>
      </c>
    </row>
    <row r="419" spans="1:31">
      <c r="A419" t="str">
        <f t="shared" si="20"/>
        <v>1203</v>
      </c>
      <c r="B419" t="str">
        <f t="shared" si="18"/>
        <v>FL</v>
      </c>
      <c r="C419">
        <f t="shared" si="19"/>
        <v>66</v>
      </c>
      <c r="D419" s="38" t="s">
        <v>6552</v>
      </c>
      <c r="E419" s="23">
        <v>10</v>
      </c>
      <c r="F419" s="23">
        <v>120305</v>
      </c>
      <c r="G419" s="38" t="s">
        <v>5812</v>
      </c>
      <c r="H419" s="38" t="s">
        <v>3176</v>
      </c>
      <c r="I419" s="38" t="s">
        <v>5969</v>
      </c>
      <c r="J419" s="38" t="s">
        <v>6268</v>
      </c>
      <c r="K419" s="38"/>
      <c r="L419" s="38" t="s">
        <v>6103</v>
      </c>
      <c r="M419" s="109">
        <v>44474</v>
      </c>
      <c r="N419" s="39">
        <v>3123744530</v>
      </c>
      <c r="O419" s="38">
        <v>1</v>
      </c>
      <c r="P419" s="38" t="s">
        <v>5814</v>
      </c>
      <c r="Q419" s="23">
        <v>3.6999999999999998E-2</v>
      </c>
      <c r="R419" s="43" t="s">
        <v>3139</v>
      </c>
      <c r="S419" s="38" t="s">
        <v>54</v>
      </c>
      <c r="T419" s="23">
        <v>180</v>
      </c>
      <c r="U419" s="38" t="s">
        <v>6103</v>
      </c>
      <c r="V419" s="39">
        <v>3123744530</v>
      </c>
      <c r="W419" s="23">
        <v>3.6999999999999998E-2</v>
      </c>
      <c r="X419" s="38" t="s">
        <v>3139</v>
      </c>
      <c r="Y419" s="38" t="s">
        <v>6103</v>
      </c>
      <c r="Z419" s="21">
        <v>3160.64528868758</v>
      </c>
      <c r="AA419" s="23">
        <v>3.6999999999999998E-2</v>
      </c>
      <c r="AB419" s="43" t="s">
        <v>3139</v>
      </c>
      <c r="AC419" s="43">
        <v>36900758.6875825</v>
      </c>
      <c r="AD419" s="38" t="s">
        <v>3139</v>
      </c>
      <c r="AE419" s="38" t="s">
        <v>5815</v>
      </c>
    </row>
    <row r="420" spans="1:31">
      <c r="A420" t="str">
        <f t="shared" si="20"/>
        <v>1203</v>
      </c>
      <c r="B420" t="str">
        <f t="shared" si="18"/>
        <v>FL</v>
      </c>
      <c r="C420">
        <f t="shared" si="19"/>
        <v>61</v>
      </c>
      <c r="D420" s="38" t="s">
        <v>6552</v>
      </c>
      <c r="E420" s="23">
        <v>11</v>
      </c>
      <c r="F420" s="23">
        <v>120305</v>
      </c>
      <c r="G420" s="38" t="s">
        <v>5812</v>
      </c>
      <c r="H420" s="38" t="s">
        <v>3176</v>
      </c>
      <c r="I420" s="38" t="s">
        <v>5969</v>
      </c>
      <c r="J420" s="38" t="s">
        <v>6269</v>
      </c>
      <c r="K420" s="38"/>
      <c r="L420" s="38" t="s">
        <v>6101</v>
      </c>
      <c r="M420" s="109">
        <v>44469</v>
      </c>
      <c r="N420" s="39">
        <v>3180744832</v>
      </c>
      <c r="O420" s="38">
        <v>1</v>
      </c>
      <c r="P420" s="38" t="s">
        <v>5814</v>
      </c>
      <c r="Q420" s="23">
        <v>3.6999999999999998E-2</v>
      </c>
      <c r="R420" s="43" t="s">
        <v>3139</v>
      </c>
      <c r="S420" s="38" t="s">
        <v>54</v>
      </c>
      <c r="T420" s="23">
        <v>180</v>
      </c>
      <c r="U420" s="38" t="s">
        <v>6101</v>
      </c>
      <c r="V420" s="39">
        <v>3180744832</v>
      </c>
      <c r="W420" s="23">
        <v>3.6999999999999998E-2</v>
      </c>
      <c r="X420" s="38" t="s">
        <v>3139</v>
      </c>
      <c r="Y420" s="38" t="s">
        <v>6142</v>
      </c>
      <c r="Z420" s="21">
        <v>3219.9385082471599</v>
      </c>
      <c r="AA420" s="23">
        <v>3.6999999999999998E-2</v>
      </c>
      <c r="AB420" s="43" t="s">
        <v>3139</v>
      </c>
      <c r="AC420" s="43">
        <v>39193676.247162797</v>
      </c>
      <c r="AD420" s="38" t="s">
        <v>3139</v>
      </c>
      <c r="AE420" s="38" t="s">
        <v>5815</v>
      </c>
    </row>
    <row r="421" spans="1:31">
      <c r="A421" t="str">
        <f t="shared" si="20"/>
        <v>1203</v>
      </c>
      <c r="B421" t="str">
        <f t="shared" si="18"/>
        <v>FL</v>
      </c>
      <c r="C421">
        <f t="shared" si="19"/>
        <v>117</v>
      </c>
      <c r="D421" s="38" t="s">
        <v>6552</v>
      </c>
      <c r="E421" s="23">
        <v>12</v>
      </c>
      <c r="F421" s="23">
        <v>120305</v>
      </c>
      <c r="G421" s="38" t="s">
        <v>3169</v>
      </c>
      <c r="H421" s="38" t="s">
        <v>3279</v>
      </c>
      <c r="I421" s="38" t="s">
        <v>5969</v>
      </c>
      <c r="J421" s="38" t="s">
        <v>9308</v>
      </c>
      <c r="K421" s="38"/>
      <c r="L421" s="38" t="s">
        <v>6277</v>
      </c>
      <c r="M421" s="109">
        <v>44525</v>
      </c>
      <c r="N421" s="39">
        <v>785956887</v>
      </c>
      <c r="O421" s="38">
        <v>1</v>
      </c>
      <c r="P421" s="38" t="s">
        <v>5814</v>
      </c>
      <c r="Q421" s="23">
        <v>2.6</v>
      </c>
      <c r="R421" s="43" t="s">
        <v>3139</v>
      </c>
      <c r="S421" s="38" t="s">
        <v>54</v>
      </c>
      <c r="T421" s="23">
        <v>180</v>
      </c>
      <c r="U421" s="38" t="s">
        <v>6277</v>
      </c>
      <c r="V421" s="39">
        <v>785956887</v>
      </c>
      <c r="W421" s="23">
        <v>2.6</v>
      </c>
      <c r="X421" s="38" t="s">
        <v>3139</v>
      </c>
      <c r="Y421" s="38" t="s">
        <v>6277</v>
      </c>
      <c r="Z421" s="21">
        <v>789.73561669254991</v>
      </c>
      <c r="AA421" s="23">
        <v>2.6</v>
      </c>
      <c r="AB421" s="43" t="s">
        <v>3139</v>
      </c>
      <c r="AC421" s="43">
        <v>3778729.6925500599</v>
      </c>
      <c r="AD421" s="38" t="s">
        <v>3139</v>
      </c>
      <c r="AE421" s="38" t="s">
        <v>5815</v>
      </c>
    </row>
    <row r="422" spans="1:31">
      <c r="A422" t="str">
        <f t="shared" si="20"/>
        <v>1203</v>
      </c>
      <c r="B422" t="str">
        <f t="shared" si="18"/>
        <v>FL</v>
      </c>
      <c r="C422">
        <f t="shared" si="19"/>
        <v>137</v>
      </c>
      <c r="D422" s="38" t="s">
        <v>6552</v>
      </c>
      <c r="E422" s="23">
        <v>13</v>
      </c>
      <c r="F422" s="23">
        <v>120305</v>
      </c>
      <c r="G422" s="38" t="s">
        <v>3169</v>
      </c>
      <c r="H422" s="38" t="s">
        <v>3279</v>
      </c>
      <c r="I422" s="38" t="s">
        <v>5969</v>
      </c>
      <c r="J422" s="38" t="s">
        <v>11090</v>
      </c>
      <c r="K422" s="38"/>
      <c r="L422" s="38" t="s">
        <v>6279</v>
      </c>
      <c r="M422" s="109">
        <v>44545</v>
      </c>
      <c r="N422" s="39">
        <v>5182149984</v>
      </c>
      <c r="O422" s="38">
        <v>1</v>
      </c>
      <c r="P422" s="38" t="s">
        <v>5814</v>
      </c>
      <c r="Q422" s="23">
        <v>2.5995999999999998E-2</v>
      </c>
      <c r="R422" s="43" t="s">
        <v>3139</v>
      </c>
      <c r="S422" s="38" t="s">
        <v>54</v>
      </c>
      <c r="T422" s="23">
        <v>180</v>
      </c>
      <c r="U422" s="38" t="s">
        <v>6279</v>
      </c>
      <c r="V422" s="39">
        <v>5182149984</v>
      </c>
      <c r="W422" s="23">
        <v>2.5995999999999998E-2</v>
      </c>
      <c r="X422" s="38" t="s">
        <v>3139</v>
      </c>
      <c r="Y422" s="38" t="s">
        <v>6279</v>
      </c>
      <c r="Z422" s="21">
        <v>5199.2556562513901</v>
      </c>
      <c r="AA422" s="23">
        <v>2.5995999999999998E-2</v>
      </c>
      <c r="AB422" s="43" t="s">
        <v>3139</v>
      </c>
      <c r="AC422" s="43">
        <v>17105672.2513895</v>
      </c>
      <c r="AD422" s="38" t="s">
        <v>3139</v>
      </c>
      <c r="AE422" s="38" t="s">
        <v>5815</v>
      </c>
    </row>
    <row r="423" spans="1:31">
      <c r="A423" t="str">
        <f t="shared" si="20"/>
        <v>1203</v>
      </c>
      <c r="B423" t="str">
        <f t="shared" si="18"/>
        <v>FL</v>
      </c>
      <c r="C423">
        <f t="shared" si="19"/>
        <v>172</v>
      </c>
      <c r="D423" s="38" t="s">
        <v>6552</v>
      </c>
      <c r="E423" s="23">
        <v>14</v>
      </c>
      <c r="F423" s="23">
        <v>120305</v>
      </c>
      <c r="G423" s="38" t="s">
        <v>3169</v>
      </c>
      <c r="H423" s="38" t="s">
        <v>3279</v>
      </c>
      <c r="I423" s="38" t="s">
        <v>5969</v>
      </c>
      <c r="J423" s="38" t="s">
        <v>11743</v>
      </c>
      <c r="K423" s="38"/>
      <c r="L423" s="38" t="s">
        <v>6076</v>
      </c>
      <c r="M423" s="109">
        <v>44580</v>
      </c>
      <c r="N423" s="39">
        <v>2532053570</v>
      </c>
      <c r="O423" s="38">
        <v>1</v>
      </c>
      <c r="P423" s="38" t="s">
        <v>5814</v>
      </c>
      <c r="Q423" s="23">
        <v>2.5999999999999999E-2</v>
      </c>
      <c r="R423" s="43" t="s">
        <v>3139</v>
      </c>
      <c r="S423" s="38" t="s">
        <v>54</v>
      </c>
      <c r="T423" s="23">
        <v>180</v>
      </c>
      <c r="U423" s="38" t="s">
        <v>6076</v>
      </c>
      <c r="V423" s="39">
        <v>2532053570</v>
      </c>
      <c r="W423" s="23">
        <v>2.5999999999999999E-2</v>
      </c>
      <c r="X423" s="38" t="s">
        <v>3139</v>
      </c>
      <c r="Y423" s="38" t="s">
        <v>6076</v>
      </c>
      <c r="Z423" s="21">
        <v>2534.2339212624602</v>
      </c>
      <c r="AA423" s="23">
        <v>2.5999999999999999E-2</v>
      </c>
      <c r="AB423" s="43" t="s">
        <v>3139</v>
      </c>
      <c r="AC423" s="43">
        <v>2180351.2624602299</v>
      </c>
      <c r="AD423" s="38" t="s">
        <v>3139</v>
      </c>
      <c r="AE423" s="38" t="s">
        <v>5815</v>
      </c>
    </row>
    <row r="424" spans="1:31">
      <c r="A424" t="str">
        <f t="shared" si="20"/>
        <v>1203</v>
      </c>
      <c r="B424" t="str">
        <f t="shared" si="18"/>
        <v>FL</v>
      </c>
      <c r="C424">
        <f t="shared" si="19"/>
        <v>31</v>
      </c>
      <c r="D424" s="38" t="s">
        <v>6552</v>
      </c>
      <c r="E424" s="23">
        <v>15</v>
      </c>
      <c r="F424" s="23">
        <v>120315</v>
      </c>
      <c r="G424" s="38" t="s">
        <v>3333</v>
      </c>
      <c r="H424" s="38" t="s">
        <v>6259</v>
      </c>
      <c r="I424" s="38"/>
      <c r="J424" s="38" t="s">
        <v>11744</v>
      </c>
      <c r="K424" s="38"/>
      <c r="L424" s="38" t="s">
        <v>6260</v>
      </c>
      <c r="M424" s="109">
        <v>44439</v>
      </c>
      <c r="N424" s="39">
        <v>7609870977.1999998</v>
      </c>
      <c r="O424" s="38">
        <v>1</v>
      </c>
      <c r="P424" s="38" t="s">
        <v>5828</v>
      </c>
      <c r="Q424" s="23">
        <v>0.68</v>
      </c>
      <c r="R424" s="43" t="s">
        <v>3139</v>
      </c>
      <c r="S424" s="38"/>
      <c r="T424" s="23" t="s">
        <v>3139</v>
      </c>
      <c r="U424" s="38" t="s">
        <v>6260</v>
      </c>
      <c r="V424" s="39">
        <v>7609870977.1999998</v>
      </c>
      <c r="W424" s="23">
        <v>0.68</v>
      </c>
      <c r="X424" s="38" t="s">
        <v>3139</v>
      </c>
      <c r="Y424" s="38" t="s">
        <v>6260</v>
      </c>
      <c r="Z424" s="21">
        <v>109.86733689</v>
      </c>
      <c r="AA424" s="23">
        <v>0.68</v>
      </c>
      <c r="AB424" s="43" t="s">
        <v>3139</v>
      </c>
      <c r="AC424" s="43">
        <v>0</v>
      </c>
      <c r="AD424" s="38" t="s">
        <v>3139</v>
      </c>
      <c r="AE424" s="38" t="s">
        <v>5815</v>
      </c>
    </row>
    <row r="425" spans="1:31">
      <c r="A425" t="str">
        <f t="shared" si="20"/>
        <v>1203</v>
      </c>
      <c r="B425" t="str">
        <f t="shared" si="18"/>
        <v>FL</v>
      </c>
      <c r="C425">
        <f t="shared" si="19"/>
        <v>31</v>
      </c>
      <c r="D425" s="38" t="s">
        <v>6552</v>
      </c>
      <c r="E425" s="23">
        <v>16</v>
      </c>
      <c r="F425" s="23">
        <v>120315</v>
      </c>
      <c r="G425" s="38" t="s">
        <v>5838</v>
      </c>
      <c r="H425" s="38" t="s">
        <v>5839</v>
      </c>
      <c r="I425" s="38"/>
      <c r="J425" s="38" t="s">
        <v>5840</v>
      </c>
      <c r="K425" s="38"/>
      <c r="L425" s="38" t="s">
        <v>6262</v>
      </c>
      <c r="M425" s="109">
        <v>44439</v>
      </c>
      <c r="N425" s="39">
        <v>5241873768.9399996</v>
      </c>
      <c r="O425" s="38">
        <v>1</v>
      </c>
      <c r="P425" s="38" t="s">
        <v>5828</v>
      </c>
      <c r="Q425" s="23">
        <v>5.62</v>
      </c>
      <c r="R425" s="39" t="s">
        <v>3139</v>
      </c>
      <c r="S425" s="38"/>
      <c r="T425" s="23" t="s">
        <v>3139</v>
      </c>
      <c r="U425" s="38" t="s">
        <v>6262</v>
      </c>
      <c r="V425" s="39">
        <v>5241873768.9399996</v>
      </c>
      <c r="W425" s="23">
        <v>1.3</v>
      </c>
      <c r="X425" s="38" t="s">
        <v>3139</v>
      </c>
      <c r="Y425" s="38" t="s">
        <v>6262</v>
      </c>
      <c r="Z425" s="21">
        <v>5266.2618249500001</v>
      </c>
      <c r="AA425" s="23">
        <v>1.3</v>
      </c>
      <c r="AB425" s="39" t="s">
        <v>3139</v>
      </c>
      <c r="AC425" s="39">
        <v>24388056.010000199</v>
      </c>
      <c r="AD425" s="23" t="s">
        <v>3139</v>
      </c>
      <c r="AE425" s="38" t="s">
        <v>5815</v>
      </c>
    </row>
    <row r="426" spans="1:31">
      <c r="A426" t="str">
        <f t="shared" si="20"/>
        <v>1226</v>
      </c>
      <c r="B426" t="str">
        <f t="shared" si="18"/>
        <v>OT</v>
      </c>
      <c r="C426">
        <f t="shared" si="19"/>
        <v>31</v>
      </c>
      <c r="D426" s="38" t="s">
        <v>6552</v>
      </c>
      <c r="E426" s="23">
        <v>17</v>
      </c>
      <c r="F426" s="23">
        <v>122602</v>
      </c>
      <c r="G426" s="38" t="s">
        <v>3181</v>
      </c>
      <c r="H426" s="38" t="s">
        <v>3219</v>
      </c>
      <c r="I426" s="38" t="s">
        <v>6006</v>
      </c>
      <c r="J426" s="38" t="s">
        <v>347</v>
      </c>
      <c r="K426" s="38"/>
      <c r="L426" s="38" t="s">
        <v>6263</v>
      </c>
      <c r="M426" s="109">
        <v>44439</v>
      </c>
      <c r="N426" s="39">
        <v>95615699</v>
      </c>
      <c r="O426" s="38">
        <v>1</v>
      </c>
      <c r="P426" s="38"/>
      <c r="Q426" s="23" t="s">
        <v>3139</v>
      </c>
      <c r="R426" s="39" t="s">
        <v>3139</v>
      </c>
      <c r="S426" s="38"/>
      <c r="T426" s="23" t="s">
        <v>3139</v>
      </c>
      <c r="U426" s="38" t="s">
        <v>6263</v>
      </c>
      <c r="V426" s="39">
        <v>95615699</v>
      </c>
      <c r="W426" s="23" t="s">
        <v>3139</v>
      </c>
      <c r="X426" s="38">
        <v>500</v>
      </c>
      <c r="Y426" s="38" t="s">
        <v>6263</v>
      </c>
      <c r="Z426" s="21">
        <v>95.615699000000006</v>
      </c>
      <c r="AA426" s="23" t="s">
        <v>3139</v>
      </c>
      <c r="AB426" s="39">
        <v>0</v>
      </c>
      <c r="AC426" s="39">
        <v>0</v>
      </c>
      <c r="AD426" s="23" t="s">
        <v>3139</v>
      </c>
      <c r="AE426" s="38" t="s">
        <v>5815</v>
      </c>
    </row>
    <row r="427" spans="1:31">
      <c r="A427" t="str">
        <f t="shared" si="20"/>
        <v>1226</v>
      </c>
      <c r="B427" t="str">
        <f t="shared" si="18"/>
        <v>OT</v>
      </c>
      <c r="C427">
        <f t="shared" si="19"/>
        <v>0</v>
      </c>
      <c r="D427" s="38" t="s">
        <v>6552</v>
      </c>
      <c r="E427" s="23">
        <v>18</v>
      </c>
      <c r="F427" s="23">
        <v>122602</v>
      </c>
      <c r="G427" s="38" t="s">
        <v>3320</v>
      </c>
      <c r="H427" s="38" t="s">
        <v>3321</v>
      </c>
      <c r="I427" s="38" t="s">
        <v>6006</v>
      </c>
      <c r="J427" s="38" t="s">
        <v>347</v>
      </c>
      <c r="K427" s="38"/>
      <c r="L427" s="38"/>
      <c r="M427" s="38"/>
      <c r="N427" s="39">
        <v>162000</v>
      </c>
      <c r="O427" s="38">
        <v>1</v>
      </c>
      <c r="P427" s="38"/>
      <c r="Q427" s="23" t="s">
        <v>3139</v>
      </c>
      <c r="R427" s="39" t="s">
        <v>3139</v>
      </c>
      <c r="S427" s="38"/>
      <c r="T427" s="23" t="s">
        <v>3139</v>
      </c>
      <c r="U427" s="38" t="s">
        <v>6264</v>
      </c>
      <c r="V427" s="39">
        <v>162000</v>
      </c>
      <c r="W427" s="23" t="s">
        <v>3139</v>
      </c>
      <c r="X427" s="38">
        <v>2</v>
      </c>
      <c r="Y427" s="38" t="s">
        <v>6264</v>
      </c>
      <c r="Z427" s="21">
        <v>0.16200000000000001</v>
      </c>
      <c r="AA427" s="23" t="s">
        <v>3139</v>
      </c>
      <c r="AB427" s="39">
        <v>0</v>
      </c>
      <c r="AC427" s="39">
        <v>0</v>
      </c>
      <c r="AD427" s="23" t="s">
        <v>3139</v>
      </c>
      <c r="AE427" s="38" t="s">
        <v>5815</v>
      </c>
    </row>
    <row r="428" spans="1:31">
      <c r="A428" t="str">
        <f t="shared" si="20"/>
        <v>1226</v>
      </c>
      <c r="B428" t="str">
        <f t="shared" si="18"/>
        <v>OT</v>
      </c>
      <c r="C428">
        <f t="shared" si="19"/>
        <v>0</v>
      </c>
      <c r="D428" s="38" t="s">
        <v>6552</v>
      </c>
      <c r="E428" s="23">
        <v>19</v>
      </c>
      <c r="F428" s="23">
        <v>122602</v>
      </c>
      <c r="G428" s="38" t="s">
        <v>3220</v>
      </c>
      <c r="H428" s="38" t="s">
        <v>3221</v>
      </c>
      <c r="I428" s="38" t="s">
        <v>6006</v>
      </c>
      <c r="J428" s="38" t="s">
        <v>347</v>
      </c>
      <c r="K428" s="38"/>
      <c r="L428" s="38"/>
      <c r="M428" s="38"/>
      <c r="N428" s="39">
        <v>6193300</v>
      </c>
      <c r="O428" s="38">
        <v>1</v>
      </c>
      <c r="P428" s="38"/>
      <c r="Q428" s="23" t="s">
        <v>3139</v>
      </c>
      <c r="R428" s="39">
        <v>0</v>
      </c>
      <c r="S428" s="38"/>
      <c r="T428" s="23" t="s">
        <v>3139</v>
      </c>
      <c r="U428" s="38" t="s">
        <v>6019</v>
      </c>
      <c r="V428" s="39">
        <v>6193300</v>
      </c>
      <c r="W428" s="23" t="s">
        <v>3139</v>
      </c>
      <c r="X428" s="38">
        <v>500</v>
      </c>
      <c r="Y428" s="38" t="s">
        <v>6265</v>
      </c>
      <c r="Z428" s="21">
        <v>6.1932999999999998</v>
      </c>
      <c r="AA428" s="23" t="s">
        <v>3139</v>
      </c>
      <c r="AB428" s="39">
        <v>0</v>
      </c>
      <c r="AC428" s="39">
        <v>0</v>
      </c>
      <c r="AD428" s="23" t="s">
        <v>3139</v>
      </c>
      <c r="AE428" s="38" t="s">
        <v>5815</v>
      </c>
    </row>
    <row r="429" spans="1:31">
      <c r="A429" t="str">
        <f t="shared" si="20"/>
        <v>1226</v>
      </c>
      <c r="B429" t="str">
        <f t="shared" si="18"/>
        <v>OT</v>
      </c>
      <c r="C429">
        <f t="shared" si="19"/>
        <v>31</v>
      </c>
      <c r="D429" s="38" t="s">
        <v>6552</v>
      </c>
      <c r="E429" s="23">
        <v>20</v>
      </c>
      <c r="F429" s="23">
        <v>122602</v>
      </c>
      <c r="G429" s="38" t="s">
        <v>3154</v>
      </c>
      <c r="H429" s="38" t="s">
        <v>3156</v>
      </c>
      <c r="I429" s="38" t="s">
        <v>6006</v>
      </c>
      <c r="J429" s="38" t="s">
        <v>347</v>
      </c>
      <c r="K429" s="38"/>
      <c r="L429" s="38" t="s">
        <v>6019</v>
      </c>
      <c r="M429" s="109">
        <v>44439</v>
      </c>
      <c r="N429" s="39">
        <v>222683.56</v>
      </c>
      <c r="O429" s="38">
        <v>1</v>
      </c>
      <c r="P429" s="38"/>
      <c r="Q429" s="23" t="s">
        <v>3139</v>
      </c>
      <c r="R429" s="39">
        <v>0</v>
      </c>
      <c r="S429" s="38"/>
      <c r="T429" s="23" t="s">
        <v>3139</v>
      </c>
      <c r="U429" s="38" t="s">
        <v>6019</v>
      </c>
      <c r="V429" s="39">
        <v>222683.56</v>
      </c>
      <c r="W429" s="23" t="s">
        <v>3139</v>
      </c>
      <c r="X429" s="38">
        <v>500</v>
      </c>
      <c r="Y429" s="38" t="s">
        <v>6265</v>
      </c>
      <c r="Z429" s="21">
        <v>0.22268356</v>
      </c>
      <c r="AA429" s="23" t="s">
        <v>3139</v>
      </c>
      <c r="AB429" s="39">
        <v>0</v>
      </c>
      <c r="AC429" s="39">
        <v>0</v>
      </c>
      <c r="AD429" s="23" t="s">
        <v>3139</v>
      </c>
      <c r="AE429" s="38" t="s">
        <v>5815</v>
      </c>
    </row>
    <row r="430" spans="1:31">
      <c r="A430" t="str">
        <f t="shared" si="20"/>
        <v>1226</v>
      </c>
      <c r="B430" t="str">
        <f t="shared" si="18"/>
        <v>OT</v>
      </c>
      <c r="C430">
        <f t="shared" si="19"/>
        <v>0</v>
      </c>
      <c r="D430" s="38" t="s">
        <v>6552</v>
      </c>
      <c r="E430" s="23">
        <v>21</v>
      </c>
      <c r="F430" s="23">
        <v>122602</v>
      </c>
      <c r="G430" s="38" t="s">
        <v>3151</v>
      </c>
      <c r="H430" s="38" t="s">
        <v>3152</v>
      </c>
      <c r="I430" s="38" t="s">
        <v>6006</v>
      </c>
      <c r="J430" s="38" t="s">
        <v>347</v>
      </c>
      <c r="K430" s="38"/>
      <c r="L430" s="38"/>
      <c r="M430" s="38"/>
      <c r="N430" s="39">
        <v>147551578</v>
      </c>
      <c r="O430" s="38">
        <v>1</v>
      </c>
      <c r="P430" s="38"/>
      <c r="Q430" s="23" t="s">
        <v>3139</v>
      </c>
      <c r="R430" s="39">
        <v>0</v>
      </c>
      <c r="S430" s="38"/>
      <c r="T430" s="23" t="s">
        <v>3139</v>
      </c>
      <c r="U430" s="38" t="s">
        <v>6019</v>
      </c>
      <c r="V430" s="39">
        <v>147551578</v>
      </c>
      <c r="W430" s="23" t="s">
        <v>3139</v>
      </c>
      <c r="X430" s="38">
        <v>500</v>
      </c>
      <c r="Y430" s="38" t="s">
        <v>6265</v>
      </c>
      <c r="Z430" s="21">
        <v>147.55157800000001</v>
      </c>
      <c r="AA430" s="23" t="s">
        <v>3139</v>
      </c>
      <c r="AB430" s="39">
        <v>0</v>
      </c>
      <c r="AC430" s="39">
        <v>0</v>
      </c>
      <c r="AD430" s="23" t="s">
        <v>3139</v>
      </c>
      <c r="AE430" s="38" t="s">
        <v>5815</v>
      </c>
    </row>
    <row r="431" spans="1:31">
      <c r="A431" t="str">
        <f t="shared" si="20"/>
        <v>1226</v>
      </c>
      <c r="B431" t="str">
        <f t="shared" si="18"/>
        <v>OT</v>
      </c>
      <c r="C431">
        <f t="shared" si="19"/>
        <v>0</v>
      </c>
      <c r="D431" s="38" t="s">
        <v>6552</v>
      </c>
      <c r="E431" s="23">
        <v>22</v>
      </c>
      <c r="F431" s="23">
        <v>122602</v>
      </c>
      <c r="G431" s="38" t="s">
        <v>53</v>
      </c>
      <c r="H431" s="38" t="s">
        <v>3047</v>
      </c>
      <c r="I431" s="38" t="s">
        <v>6006</v>
      </c>
      <c r="J431" s="38" t="s">
        <v>3322</v>
      </c>
      <c r="K431" s="38"/>
      <c r="L431" s="38"/>
      <c r="M431" s="38"/>
      <c r="N431" s="39">
        <v>85105261.769999996</v>
      </c>
      <c r="O431" s="38">
        <v>1</v>
      </c>
      <c r="P431" s="38"/>
      <c r="Q431" s="23" t="s">
        <v>3139</v>
      </c>
      <c r="R431" s="39">
        <v>0</v>
      </c>
      <c r="S431" s="38"/>
      <c r="T431" s="23" t="s">
        <v>3139</v>
      </c>
      <c r="U431" s="38" t="s">
        <v>6266</v>
      </c>
      <c r="V431" s="39">
        <v>85105261.769999996</v>
      </c>
      <c r="W431" s="23" t="s">
        <v>3139</v>
      </c>
      <c r="X431" s="38">
        <v>500</v>
      </c>
      <c r="Y431" s="38" t="s">
        <v>6266</v>
      </c>
      <c r="Z431" s="21">
        <v>85.105261769999998</v>
      </c>
      <c r="AA431" s="23" t="s">
        <v>3139</v>
      </c>
      <c r="AB431" s="39">
        <v>0</v>
      </c>
      <c r="AC431" s="39">
        <v>0</v>
      </c>
      <c r="AD431" s="23" t="s">
        <v>3139</v>
      </c>
      <c r="AE431" s="38" t="s">
        <v>5815</v>
      </c>
    </row>
    <row r="432" spans="1:31">
      <c r="A432" t="str">
        <f t="shared" si="20"/>
        <v>1226</v>
      </c>
      <c r="B432" t="str">
        <f t="shared" si="18"/>
        <v>OT</v>
      </c>
      <c r="C432">
        <f t="shared" si="19"/>
        <v>0</v>
      </c>
      <c r="D432" s="38" t="s">
        <v>6552</v>
      </c>
      <c r="E432" s="23">
        <v>23</v>
      </c>
      <c r="F432" s="23">
        <v>122602</v>
      </c>
      <c r="G432" s="38" t="s">
        <v>3246</v>
      </c>
      <c r="H432" s="38" t="s">
        <v>3323</v>
      </c>
      <c r="I432" s="38" t="s">
        <v>6006</v>
      </c>
      <c r="J432" s="38" t="s">
        <v>347</v>
      </c>
      <c r="K432" s="38"/>
      <c r="L432" s="38"/>
      <c r="M432" s="38"/>
      <c r="N432" s="39">
        <v>20000000</v>
      </c>
      <c r="O432" s="38">
        <v>1</v>
      </c>
      <c r="P432" s="38"/>
      <c r="Q432" s="23" t="s">
        <v>3139</v>
      </c>
      <c r="R432" s="39">
        <v>0</v>
      </c>
      <c r="S432" s="38"/>
      <c r="T432" s="23" t="s">
        <v>3139</v>
      </c>
      <c r="U432" s="38" t="s">
        <v>6267</v>
      </c>
      <c r="V432" s="39">
        <v>20000000</v>
      </c>
      <c r="W432" s="23" t="s">
        <v>3139</v>
      </c>
      <c r="X432" s="38">
        <v>500</v>
      </c>
      <c r="Y432" s="38" t="s">
        <v>6265</v>
      </c>
      <c r="Z432" s="21">
        <v>20</v>
      </c>
      <c r="AA432" s="23" t="s">
        <v>3139</v>
      </c>
      <c r="AB432" s="39">
        <v>0</v>
      </c>
      <c r="AC432" s="39">
        <v>0</v>
      </c>
      <c r="AD432" s="23" t="s">
        <v>3139</v>
      </c>
      <c r="AE432" s="38" t="s">
        <v>5815</v>
      </c>
    </row>
    <row r="433" spans="1:31">
      <c r="A433" t="str">
        <f t="shared" si="20"/>
        <v>1228</v>
      </c>
      <c r="B433" t="str">
        <f t="shared" si="18"/>
        <v>CA</v>
      </c>
      <c r="C433">
        <f t="shared" si="19"/>
        <v>124</v>
      </c>
      <c r="D433" s="38" t="s">
        <v>6552</v>
      </c>
      <c r="E433" s="23">
        <v>24</v>
      </c>
      <c r="F433" s="23">
        <v>122811</v>
      </c>
      <c r="G433" s="38" t="s">
        <v>55</v>
      </c>
      <c r="H433" s="38" t="s">
        <v>3251</v>
      </c>
      <c r="I433" s="38" t="s">
        <v>5969</v>
      </c>
      <c r="J433" s="38" t="s">
        <v>6270</v>
      </c>
      <c r="K433" s="38"/>
      <c r="L433" s="38" t="s">
        <v>6096</v>
      </c>
      <c r="M433" s="109">
        <v>44532</v>
      </c>
      <c r="N433" s="39">
        <v>5333970157</v>
      </c>
      <c r="O433" s="38">
        <v>1</v>
      </c>
      <c r="P433" s="38" t="s">
        <v>5814</v>
      </c>
      <c r="Q433" s="23">
        <v>2.5</v>
      </c>
      <c r="R433" s="39" t="s">
        <v>3139</v>
      </c>
      <c r="S433" s="38" t="s">
        <v>54</v>
      </c>
      <c r="T433" s="23">
        <v>186</v>
      </c>
      <c r="U433" s="38" t="s">
        <v>6096</v>
      </c>
      <c r="V433" s="39">
        <v>5333970157</v>
      </c>
      <c r="W433" s="23">
        <v>2.5</v>
      </c>
      <c r="X433" s="38" t="s">
        <v>3139</v>
      </c>
      <c r="Y433" s="38" t="s">
        <v>6096</v>
      </c>
      <c r="Z433" s="21">
        <v>5356.9906851137503</v>
      </c>
      <c r="AA433" s="23">
        <v>2.5</v>
      </c>
      <c r="AB433" s="39" t="s">
        <v>3139</v>
      </c>
      <c r="AC433" s="39">
        <v>23020528.113752399</v>
      </c>
      <c r="AD433" s="23" t="s">
        <v>3139</v>
      </c>
      <c r="AE433" s="38" t="s">
        <v>5815</v>
      </c>
    </row>
    <row r="434" spans="1:31">
      <c r="A434" t="str">
        <f t="shared" si="20"/>
        <v>1228</v>
      </c>
      <c r="B434" t="str">
        <f t="shared" si="18"/>
        <v>CA</v>
      </c>
      <c r="C434">
        <f t="shared" si="19"/>
        <v>143</v>
      </c>
      <c r="D434" s="38" t="s">
        <v>6552</v>
      </c>
      <c r="E434" s="23">
        <v>25</v>
      </c>
      <c r="F434" s="23">
        <v>122811</v>
      </c>
      <c r="G434" s="38" t="s">
        <v>55</v>
      </c>
      <c r="H434" s="38" t="s">
        <v>3251</v>
      </c>
      <c r="I434" s="38" t="s">
        <v>5969</v>
      </c>
      <c r="J434" s="38" t="s">
        <v>11087</v>
      </c>
      <c r="K434" s="38"/>
      <c r="L434" s="38" t="s">
        <v>6279</v>
      </c>
      <c r="M434" s="109">
        <v>44551</v>
      </c>
      <c r="N434" s="39">
        <v>5191162302</v>
      </c>
      <c r="O434" s="38">
        <v>1</v>
      </c>
      <c r="P434" s="38" t="s">
        <v>5814</v>
      </c>
      <c r="Q434" s="23">
        <v>2.75E-2</v>
      </c>
      <c r="R434" s="39" t="s">
        <v>3139</v>
      </c>
      <c r="S434" s="38" t="s">
        <v>54</v>
      </c>
      <c r="T434" s="23">
        <v>186</v>
      </c>
      <c r="U434" s="38" t="s">
        <v>6279</v>
      </c>
      <c r="V434" s="39">
        <v>5191162302</v>
      </c>
      <c r="W434" s="23">
        <v>2.75E-2</v>
      </c>
      <c r="X434" s="38" t="s">
        <v>3139</v>
      </c>
      <c r="Y434" s="38" t="s">
        <v>6279</v>
      </c>
      <c r="Z434" s="21">
        <v>5209.2787660280601</v>
      </c>
      <c r="AA434" s="23">
        <v>2.75E-2</v>
      </c>
      <c r="AB434" s="39" t="s">
        <v>3139</v>
      </c>
      <c r="AC434" s="39">
        <v>18116464.0280619</v>
      </c>
      <c r="AD434" s="23" t="s">
        <v>3139</v>
      </c>
      <c r="AE434" s="38" t="s">
        <v>5815</v>
      </c>
    </row>
    <row r="435" spans="1:31">
      <c r="A435" t="str">
        <f t="shared" si="20"/>
        <v>1228</v>
      </c>
      <c r="B435" t="str">
        <f t="shared" si="18"/>
        <v>CA</v>
      </c>
      <c r="C435">
        <f t="shared" si="19"/>
        <v>143</v>
      </c>
      <c r="D435" s="38" t="s">
        <v>6552</v>
      </c>
      <c r="E435" s="23">
        <v>26</v>
      </c>
      <c r="F435" s="23">
        <v>122811</v>
      </c>
      <c r="G435" s="38" t="s">
        <v>55</v>
      </c>
      <c r="H435" s="38" t="s">
        <v>3251</v>
      </c>
      <c r="I435" s="38" t="s">
        <v>5969</v>
      </c>
      <c r="J435" s="38" t="s">
        <v>11088</v>
      </c>
      <c r="K435" s="38"/>
      <c r="L435" s="38" t="s">
        <v>6279</v>
      </c>
      <c r="M435" s="109">
        <v>44551</v>
      </c>
      <c r="N435" s="39">
        <v>5191162302</v>
      </c>
      <c r="O435" s="38">
        <v>1</v>
      </c>
      <c r="P435" s="38" t="s">
        <v>5814</v>
      </c>
      <c r="Q435" s="23">
        <v>2.75E-2</v>
      </c>
      <c r="R435" s="39" t="s">
        <v>3139</v>
      </c>
      <c r="S435" s="38" t="s">
        <v>54</v>
      </c>
      <c r="T435" s="23">
        <v>186</v>
      </c>
      <c r="U435" s="38" t="s">
        <v>6279</v>
      </c>
      <c r="V435" s="39">
        <v>5191162302</v>
      </c>
      <c r="W435" s="23">
        <v>2.75E-2</v>
      </c>
      <c r="X435" s="38" t="s">
        <v>3139</v>
      </c>
      <c r="Y435" s="38" t="s">
        <v>6279</v>
      </c>
      <c r="Z435" s="21">
        <v>5209.2787660280601</v>
      </c>
      <c r="AA435" s="23">
        <v>2.75E-2</v>
      </c>
      <c r="AB435" s="39" t="s">
        <v>3139</v>
      </c>
      <c r="AC435" s="39">
        <v>18116464.0280619</v>
      </c>
      <c r="AD435" s="23" t="s">
        <v>3139</v>
      </c>
      <c r="AE435" s="38" t="s">
        <v>5815</v>
      </c>
    </row>
    <row r="436" spans="1:31">
      <c r="A436" t="str">
        <f t="shared" si="20"/>
        <v>1228</v>
      </c>
      <c r="B436" t="str">
        <f t="shared" si="18"/>
        <v>CA</v>
      </c>
      <c r="C436">
        <f t="shared" si="19"/>
        <v>143</v>
      </c>
      <c r="D436" s="38" t="s">
        <v>6552</v>
      </c>
      <c r="E436" s="23">
        <v>27</v>
      </c>
      <c r="F436" s="23">
        <v>122811</v>
      </c>
      <c r="G436" s="38" t="s">
        <v>55</v>
      </c>
      <c r="H436" s="38" t="s">
        <v>3251</v>
      </c>
      <c r="I436" s="38" t="s">
        <v>5969</v>
      </c>
      <c r="J436" s="38" t="s">
        <v>11089</v>
      </c>
      <c r="K436" s="38"/>
      <c r="L436" s="38" t="s">
        <v>6279</v>
      </c>
      <c r="M436" s="109">
        <v>44551</v>
      </c>
      <c r="N436" s="39">
        <v>5191162302</v>
      </c>
      <c r="O436" s="38">
        <v>1</v>
      </c>
      <c r="P436" s="38" t="s">
        <v>5814</v>
      </c>
      <c r="Q436" s="23">
        <v>2.75E-2</v>
      </c>
      <c r="R436" s="39" t="s">
        <v>3139</v>
      </c>
      <c r="S436" s="38" t="s">
        <v>54</v>
      </c>
      <c r="T436" s="23">
        <v>186</v>
      </c>
      <c r="U436" s="38" t="s">
        <v>6279</v>
      </c>
      <c r="V436" s="39">
        <v>5191162302</v>
      </c>
      <c r="W436" s="23">
        <v>2.75E-2</v>
      </c>
      <c r="X436" s="38" t="s">
        <v>3139</v>
      </c>
      <c r="Y436" s="38" t="s">
        <v>6279</v>
      </c>
      <c r="Z436" s="21">
        <v>5209.2787660280601</v>
      </c>
      <c r="AA436" s="23">
        <v>2.75E-2</v>
      </c>
      <c r="AB436" s="39" t="s">
        <v>3139</v>
      </c>
      <c r="AC436" s="39">
        <v>18116464.0280619</v>
      </c>
      <c r="AD436" s="23" t="s">
        <v>3139</v>
      </c>
      <c r="AE436" s="38" t="s">
        <v>5815</v>
      </c>
    </row>
    <row r="437" spans="1:31">
      <c r="A437" t="str">
        <f t="shared" si="20"/>
        <v>1228</v>
      </c>
      <c r="B437" t="str">
        <f t="shared" si="18"/>
        <v>CA</v>
      </c>
      <c r="C437">
        <f t="shared" si="19"/>
        <v>74</v>
      </c>
      <c r="D437" s="38" t="s">
        <v>6552</v>
      </c>
      <c r="E437" s="23">
        <v>28</v>
      </c>
      <c r="F437" s="23">
        <v>122811</v>
      </c>
      <c r="G437" s="38" t="s">
        <v>55</v>
      </c>
      <c r="H437" s="38" t="s">
        <v>3251</v>
      </c>
      <c r="I437" s="38" t="s">
        <v>5969</v>
      </c>
      <c r="J437" s="38" t="s">
        <v>6275</v>
      </c>
      <c r="K437" s="38"/>
      <c r="L437" s="38" t="s">
        <v>6067</v>
      </c>
      <c r="M437" s="109">
        <v>44482</v>
      </c>
      <c r="N437" s="39">
        <v>5000000000</v>
      </c>
      <c r="O437" s="38">
        <v>1</v>
      </c>
      <c r="P437" s="38" t="s">
        <v>5814</v>
      </c>
      <c r="Q437" s="23">
        <v>2.1000000000000001E-2</v>
      </c>
      <c r="R437" s="39" t="s">
        <v>3139</v>
      </c>
      <c r="S437" s="38" t="s">
        <v>54</v>
      </c>
      <c r="T437" s="23">
        <v>186</v>
      </c>
      <c r="U437" s="38" t="s">
        <v>6067</v>
      </c>
      <c r="V437" s="39">
        <v>5000000000</v>
      </c>
      <c r="W437" s="23">
        <v>2.1000000000000001E-2</v>
      </c>
      <c r="X437" s="38" t="s">
        <v>3139</v>
      </c>
      <c r="Y437" s="38" t="s">
        <v>6067</v>
      </c>
      <c r="Z437" s="21">
        <v>5033.0758327453805</v>
      </c>
      <c r="AA437" s="23">
        <v>2.1000000000000001E-2</v>
      </c>
      <c r="AB437" s="39" t="s">
        <v>3139</v>
      </c>
      <c r="AC437" s="39">
        <v>33075832.745376602</v>
      </c>
      <c r="AD437" s="23" t="s">
        <v>3139</v>
      </c>
      <c r="AE437" s="38" t="s">
        <v>5815</v>
      </c>
    </row>
    <row r="438" spans="1:31">
      <c r="A438" t="str">
        <f t="shared" si="20"/>
        <v>1228</v>
      </c>
      <c r="B438" t="str">
        <f t="shared" si="18"/>
        <v>CA</v>
      </c>
      <c r="C438">
        <f t="shared" si="19"/>
        <v>119</v>
      </c>
      <c r="D438" s="38" t="s">
        <v>6552</v>
      </c>
      <c r="E438" s="23">
        <v>29</v>
      </c>
      <c r="F438" s="23">
        <v>122811</v>
      </c>
      <c r="G438" s="38" t="s">
        <v>55</v>
      </c>
      <c r="H438" s="38" t="s">
        <v>3251</v>
      </c>
      <c r="I438" s="38" t="s">
        <v>5969</v>
      </c>
      <c r="J438" s="38" t="s">
        <v>9307</v>
      </c>
      <c r="K438" s="38"/>
      <c r="L438" s="38" t="s">
        <v>5988</v>
      </c>
      <c r="M438" s="109">
        <v>44527</v>
      </c>
      <c r="N438" s="39">
        <v>5000000000</v>
      </c>
      <c r="O438" s="38">
        <v>1</v>
      </c>
      <c r="P438" s="38" t="s">
        <v>5814</v>
      </c>
      <c r="Q438" s="23">
        <v>2.5000000000000001E-2</v>
      </c>
      <c r="R438" s="39" t="s">
        <v>3139</v>
      </c>
      <c r="S438" s="38" t="s">
        <v>54</v>
      </c>
      <c r="T438" s="23">
        <v>186</v>
      </c>
      <c r="U438" s="38" t="s">
        <v>5988</v>
      </c>
      <c r="V438" s="39">
        <v>5000000000</v>
      </c>
      <c r="W438" s="23">
        <v>2.5000000000000001E-2</v>
      </c>
      <c r="X438" s="38" t="s">
        <v>3139</v>
      </c>
      <c r="Y438" s="38" t="s">
        <v>5988</v>
      </c>
      <c r="Z438" s="21">
        <v>5024.1538885053797</v>
      </c>
      <c r="AA438" s="23">
        <v>2.5000000000000001E-2</v>
      </c>
      <c r="AB438" s="39" t="s">
        <v>3139</v>
      </c>
      <c r="AC438" s="39">
        <v>24153888.505376801</v>
      </c>
      <c r="AD438" s="23" t="s">
        <v>3139</v>
      </c>
      <c r="AE438" s="38" t="s">
        <v>5815</v>
      </c>
    </row>
    <row r="439" spans="1:31">
      <c r="A439" t="str">
        <f t="shared" si="20"/>
        <v>1228</v>
      </c>
      <c r="B439" t="str">
        <f t="shared" si="18"/>
        <v>CA</v>
      </c>
      <c r="C439">
        <f t="shared" si="19"/>
        <v>165</v>
      </c>
      <c r="D439" s="38" t="s">
        <v>6552</v>
      </c>
      <c r="E439" s="23">
        <v>30</v>
      </c>
      <c r="F439" s="23">
        <v>122811</v>
      </c>
      <c r="G439" s="38" t="s">
        <v>3324</v>
      </c>
      <c r="H439" s="38" t="s">
        <v>3226</v>
      </c>
      <c r="I439" s="38" t="s">
        <v>5969</v>
      </c>
      <c r="J439" s="38" t="s">
        <v>11745</v>
      </c>
      <c r="K439" s="38"/>
      <c r="L439" s="38" t="s">
        <v>6106</v>
      </c>
      <c r="M439" s="109">
        <v>44573</v>
      </c>
      <c r="N439" s="39">
        <v>3386445395</v>
      </c>
      <c r="O439" s="38">
        <v>1</v>
      </c>
      <c r="P439" s="38" t="s">
        <v>5814</v>
      </c>
      <c r="Q439" s="23">
        <v>0.05</v>
      </c>
      <c r="R439" s="39" t="s">
        <v>3139</v>
      </c>
      <c r="S439" s="38" t="s">
        <v>54</v>
      </c>
      <c r="T439" s="23">
        <v>180</v>
      </c>
      <c r="U439" s="38" t="s">
        <v>6106</v>
      </c>
      <c r="V439" s="39">
        <v>3386445395</v>
      </c>
      <c r="W439" s="23">
        <v>0.05</v>
      </c>
      <c r="X439" s="38" t="s">
        <v>3139</v>
      </c>
      <c r="Y439" s="38" t="s">
        <v>6106</v>
      </c>
      <c r="Z439" s="21">
        <v>3393.5239594253103</v>
      </c>
      <c r="AA439" s="23">
        <v>0.05</v>
      </c>
      <c r="AB439" s="39" t="s">
        <v>3139</v>
      </c>
      <c r="AC439" s="39">
        <v>7078564.4253072701</v>
      </c>
      <c r="AD439" s="23" t="s">
        <v>3139</v>
      </c>
      <c r="AE439" s="38" t="s">
        <v>5815</v>
      </c>
    </row>
    <row r="440" spans="1:31">
      <c r="A440" t="str">
        <f t="shared" si="20"/>
        <v>1228</v>
      </c>
      <c r="B440" t="str">
        <f t="shared" si="18"/>
        <v>CA</v>
      </c>
      <c r="C440">
        <f t="shared" si="19"/>
        <v>9</v>
      </c>
      <c r="D440" s="38" t="s">
        <v>6552</v>
      </c>
      <c r="E440" s="23">
        <v>31</v>
      </c>
      <c r="F440" s="23">
        <v>122811</v>
      </c>
      <c r="G440" s="38" t="s">
        <v>3324</v>
      </c>
      <c r="H440" s="38" t="s">
        <v>3226</v>
      </c>
      <c r="I440" s="38" t="s">
        <v>5969</v>
      </c>
      <c r="J440" s="38" t="s">
        <v>6280</v>
      </c>
      <c r="K440" s="38"/>
      <c r="L440" s="38" t="s">
        <v>5979</v>
      </c>
      <c r="M440" s="109">
        <v>44417</v>
      </c>
      <c r="N440" s="39">
        <v>5134023770</v>
      </c>
      <c r="O440" s="38">
        <v>1</v>
      </c>
      <c r="P440" s="38" t="s">
        <v>5814</v>
      </c>
      <c r="Q440" s="23">
        <v>0.05</v>
      </c>
      <c r="R440" s="39" t="s">
        <v>3139</v>
      </c>
      <c r="S440" s="38" t="s">
        <v>54</v>
      </c>
      <c r="T440" s="23">
        <v>181</v>
      </c>
      <c r="U440" s="38" t="s">
        <v>5979</v>
      </c>
      <c r="V440" s="39">
        <v>5134023770</v>
      </c>
      <c r="W440" s="23">
        <v>0.05</v>
      </c>
      <c r="X440" s="38" t="s">
        <v>3139</v>
      </c>
      <c r="Y440" s="38" t="s">
        <v>5979</v>
      </c>
      <c r="Z440" s="21">
        <v>5255.8656333543704</v>
      </c>
      <c r="AA440" s="23">
        <v>0.05</v>
      </c>
      <c r="AB440" s="39" t="s">
        <v>3139</v>
      </c>
      <c r="AC440" s="39">
        <v>121841863.354375</v>
      </c>
      <c r="AD440" s="23" t="s">
        <v>3139</v>
      </c>
      <c r="AE440" s="38" t="s">
        <v>5815</v>
      </c>
    </row>
    <row r="441" spans="1:31">
      <c r="A441" t="str">
        <f t="shared" si="20"/>
        <v>1228</v>
      </c>
      <c r="B441" t="str">
        <f t="shared" si="18"/>
        <v>CA</v>
      </c>
      <c r="C441">
        <f t="shared" si="19"/>
        <v>9</v>
      </c>
      <c r="D441" s="38" t="s">
        <v>6552</v>
      </c>
      <c r="E441" s="23">
        <v>32</v>
      </c>
      <c r="F441" s="23">
        <v>122811</v>
      </c>
      <c r="G441" s="38" t="s">
        <v>3324</v>
      </c>
      <c r="H441" s="38" t="s">
        <v>3226</v>
      </c>
      <c r="I441" s="38" t="s">
        <v>5969</v>
      </c>
      <c r="J441" s="38" t="s">
        <v>6281</v>
      </c>
      <c r="K441" s="38"/>
      <c r="L441" s="38" t="s">
        <v>5992</v>
      </c>
      <c r="M441" s="109">
        <v>44417</v>
      </c>
      <c r="N441" s="39">
        <v>5058910399</v>
      </c>
      <c r="O441" s="38">
        <v>1</v>
      </c>
      <c r="P441" s="38" t="s">
        <v>5814</v>
      </c>
      <c r="Q441" s="23">
        <v>0.05</v>
      </c>
      <c r="R441" s="39" t="s">
        <v>3139</v>
      </c>
      <c r="S441" s="38" t="s">
        <v>54</v>
      </c>
      <c r="T441" s="23">
        <v>180</v>
      </c>
      <c r="U441" s="38" t="s">
        <v>5992</v>
      </c>
      <c r="V441" s="39">
        <v>5058910399</v>
      </c>
      <c r="W441" s="23">
        <v>0.05</v>
      </c>
      <c r="X441" s="38" t="s">
        <v>3139</v>
      </c>
      <c r="Y441" s="38" t="s">
        <v>5992</v>
      </c>
      <c r="Z441" s="21">
        <v>5178.2756699545498</v>
      </c>
      <c r="AA441" s="23">
        <v>0.05</v>
      </c>
      <c r="AB441" s="39" t="s">
        <v>3139</v>
      </c>
      <c r="AC441" s="39">
        <v>119365270.95455199</v>
      </c>
      <c r="AD441" s="23" t="s">
        <v>3139</v>
      </c>
      <c r="AE441" s="38" t="s">
        <v>5815</v>
      </c>
    </row>
    <row r="442" spans="1:31">
      <c r="A442" t="str">
        <f t="shared" si="20"/>
        <v>1228</v>
      </c>
      <c r="B442" t="str">
        <f t="shared" si="18"/>
        <v>CA</v>
      </c>
      <c r="C442">
        <f t="shared" si="19"/>
        <v>123</v>
      </c>
      <c r="D442" s="38" t="s">
        <v>6552</v>
      </c>
      <c r="E442" s="23">
        <v>33</v>
      </c>
      <c r="F442" s="23">
        <v>122811</v>
      </c>
      <c r="G442" s="38" t="s">
        <v>3324</v>
      </c>
      <c r="H442" s="38" t="s">
        <v>3226</v>
      </c>
      <c r="I442" s="38" t="s">
        <v>5969</v>
      </c>
      <c r="J442" s="38" t="s">
        <v>11091</v>
      </c>
      <c r="K442" s="38"/>
      <c r="L442" s="38" t="s">
        <v>6194</v>
      </c>
      <c r="M442" s="109">
        <v>44531</v>
      </c>
      <c r="N442" s="39">
        <v>3000000000</v>
      </c>
      <c r="O442" s="38">
        <v>1</v>
      </c>
      <c r="P442" s="38" t="s">
        <v>5814</v>
      </c>
      <c r="Q442" s="23">
        <v>0.04</v>
      </c>
      <c r="R442" s="39" t="s">
        <v>3139</v>
      </c>
      <c r="S442" s="38" t="s">
        <v>54</v>
      </c>
      <c r="T442" s="23">
        <v>180</v>
      </c>
      <c r="U442" s="38" t="s">
        <v>6194</v>
      </c>
      <c r="V442" s="39">
        <v>3000000000</v>
      </c>
      <c r="W442" s="23">
        <v>0.04</v>
      </c>
      <c r="X442" s="38" t="s">
        <v>3139</v>
      </c>
      <c r="Y442" s="38" t="s">
        <v>6194</v>
      </c>
      <c r="Z442" s="21">
        <v>3019.8024996333297</v>
      </c>
      <c r="AA442" s="23">
        <v>0.04</v>
      </c>
      <c r="AB442" s="39" t="s">
        <v>3139</v>
      </c>
      <c r="AC442" s="39">
        <v>19802499.633333199</v>
      </c>
      <c r="AD442" s="23" t="s">
        <v>3139</v>
      </c>
      <c r="AE442" s="38" t="s">
        <v>5815</v>
      </c>
    </row>
    <row r="443" spans="1:31">
      <c r="A443" t="str">
        <f t="shared" si="20"/>
        <v>1228</v>
      </c>
      <c r="B443" t="str">
        <f t="shared" si="18"/>
        <v>CA</v>
      </c>
      <c r="C443">
        <f t="shared" si="19"/>
        <v>97</v>
      </c>
      <c r="D443" s="38" t="s">
        <v>6552</v>
      </c>
      <c r="E443" s="23">
        <v>34</v>
      </c>
      <c r="F443" s="23">
        <v>122811</v>
      </c>
      <c r="G443" s="38" t="s">
        <v>310</v>
      </c>
      <c r="H443" s="38" t="s">
        <v>3319</v>
      </c>
      <c r="I443" s="38" t="s">
        <v>5969</v>
      </c>
      <c r="J443" s="38" t="s">
        <v>9309</v>
      </c>
      <c r="K443" s="38"/>
      <c r="L443" s="38" t="s">
        <v>6207</v>
      </c>
      <c r="M443" s="109">
        <v>44505</v>
      </c>
      <c r="N443" s="39">
        <v>5180697526</v>
      </c>
      <c r="O443" s="38">
        <v>1</v>
      </c>
      <c r="P443" s="38" t="s">
        <v>5814</v>
      </c>
      <c r="Q443" s="23">
        <v>0.04</v>
      </c>
      <c r="R443" s="39" t="s">
        <v>3139</v>
      </c>
      <c r="S443" s="38" t="s">
        <v>54</v>
      </c>
      <c r="T443" s="23">
        <v>181</v>
      </c>
      <c r="U443" s="38" t="s">
        <v>6207</v>
      </c>
      <c r="V443" s="39">
        <v>5180697526</v>
      </c>
      <c r="W443" s="23">
        <v>0.04</v>
      </c>
      <c r="X443" s="38" t="s">
        <v>3139</v>
      </c>
      <c r="Y443" s="38" t="s">
        <v>6207</v>
      </c>
      <c r="Z443" s="21">
        <v>5229.7168245984003</v>
      </c>
      <c r="AA443" s="23">
        <v>0.04</v>
      </c>
      <c r="AB443" s="39" t="s">
        <v>3139</v>
      </c>
      <c r="AC443" s="39">
        <v>49019298.598404899</v>
      </c>
      <c r="AD443" s="23" t="s">
        <v>3139</v>
      </c>
      <c r="AE443" s="38" t="s">
        <v>5815</v>
      </c>
    </row>
    <row r="444" spans="1:31">
      <c r="A444" t="str">
        <f t="shared" si="20"/>
        <v>1228</v>
      </c>
      <c r="B444" t="str">
        <f t="shared" si="18"/>
        <v>CA</v>
      </c>
      <c r="C444">
        <f t="shared" si="19"/>
        <v>172</v>
      </c>
      <c r="D444" s="38" t="s">
        <v>6552</v>
      </c>
      <c r="E444" s="23">
        <v>35</v>
      </c>
      <c r="F444" s="23">
        <v>122811</v>
      </c>
      <c r="G444" s="38" t="s">
        <v>310</v>
      </c>
      <c r="H444" s="38" t="s">
        <v>3319</v>
      </c>
      <c r="I444" s="38" t="s">
        <v>5969</v>
      </c>
      <c r="J444" s="38" t="s">
        <v>6283</v>
      </c>
      <c r="K444" s="38"/>
      <c r="L444" s="38" t="s">
        <v>6076</v>
      </c>
      <c r="M444" s="109">
        <v>44580</v>
      </c>
      <c r="N444" s="39">
        <v>5292255059</v>
      </c>
      <c r="O444" s="38">
        <v>1</v>
      </c>
      <c r="P444" s="38" t="s">
        <v>5814</v>
      </c>
      <c r="Q444" s="23">
        <v>4.8000000000000001E-2</v>
      </c>
      <c r="R444" s="39" t="s">
        <v>3139</v>
      </c>
      <c r="S444" s="38" t="s">
        <v>54</v>
      </c>
      <c r="T444" s="23">
        <v>180</v>
      </c>
      <c r="U444" s="38" t="s">
        <v>6076</v>
      </c>
      <c r="V444" s="39">
        <v>5292255059</v>
      </c>
      <c r="W444" s="23">
        <v>4.8000000000000001E-2</v>
      </c>
      <c r="X444" s="38" t="s">
        <v>3139</v>
      </c>
      <c r="Y444" s="38" t="s">
        <v>6284</v>
      </c>
      <c r="Z444" s="21">
        <v>5298.7227238409405</v>
      </c>
      <c r="AA444" s="23">
        <v>4.8000000000000001E-2</v>
      </c>
      <c r="AB444" s="39" t="s">
        <v>3139</v>
      </c>
      <c r="AC444" s="39">
        <v>6467664.8409376098</v>
      </c>
      <c r="AD444" s="23" t="s">
        <v>3139</v>
      </c>
      <c r="AE444" s="38" t="s">
        <v>5815</v>
      </c>
    </row>
    <row r="445" spans="1:31">
      <c r="A445" t="str">
        <f t="shared" si="20"/>
        <v>1228</v>
      </c>
      <c r="B445" t="str">
        <f t="shared" si="18"/>
        <v>CA</v>
      </c>
      <c r="C445">
        <f t="shared" si="19"/>
        <v>139</v>
      </c>
      <c r="D445" s="38" t="s">
        <v>6552</v>
      </c>
      <c r="E445" s="23">
        <v>36</v>
      </c>
      <c r="F445" s="23">
        <v>122811</v>
      </c>
      <c r="G445" s="38" t="s">
        <v>260</v>
      </c>
      <c r="H445" s="38" t="s">
        <v>3046</v>
      </c>
      <c r="I445" s="38" t="s">
        <v>5969</v>
      </c>
      <c r="J445" s="38" t="s">
        <v>11092</v>
      </c>
      <c r="K445" s="38"/>
      <c r="L445" s="38" t="s">
        <v>6319</v>
      </c>
      <c r="M445" s="109">
        <v>44547</v>
      </c>
      <c r="N445" s="39">
        <v>5354416160</v>
      </c>
      <c r="O445" s="38">
        <v>1</v>
      </c>
      <c r="P445" s="38" t="s">
        <v>5814</v>
      </c>
      <c r="Q445" s="23">
        <v>2.1000000000000001E-2</v>
      </c>
      <c r="R445" s="39" t="s">
        <v>3139</v>
      </c>
      <c r="S445" s="38" t="s">
        <v>54</v>
      </c>
      <c r="T445" s="23">
        <v>180</v>
      </c>
      <c r="U445" s="38" t="s">
        <v>6319</v>
      </c>
      <c r="V445" s="39">
        <v>5354416160</v>
      </c>
      <c r="W445" s="23">
        <v>2.1000000000000001E-2</v>
      </c>
      <c r="X445" s="38" t="s">
        <v>3139</v>
      </c>
      <c r="Y445" s="38" t="s">
        <v>6319</v>
      </c>
      <c r="Z445" s="21">
        <v>5368.3376417539994</v>
      </c>
      <c r="AA445" s="23">
        <v>2.1000000000000001E-2</v>
      </c>
      <c r="AB445" s="39" t="s">
        <v>3139</v>
      </c>
      <c r="AC445" s="39">
        <v>13921481.754000699</v>
      </c>
      <c r="AD445" s="23" t="s">
        <v>3139</v>
      </c>
      <c r="AE445" s="38" t="s">
        <v>5815</v>
      </c>
    </row>
    <row r="446" spans="1:31">
      <c r="A446" t="str">
        <f t="shared" si="20"/>
        <v>1228</v>
      </c>
      <c r="B446" t="str">
        <f t="shared" si="18"/>
        <v>CA</v>
      </c>
      <c r="C446">
        <f t="shared" si="19"/>
        <v>48</v>
      </c>
      <c r="D446" s="38" t="s">
        <v>6552</v>
      </c>
      <c r="E446" s="23">
        <v>37</v>
      </c>
      <c r="F446" s="23">
        <v>122811</v>
      </c>
      <c r="G446" s="38" t="s">
        <v>260</v>
      </c>
      <c r="H446" s="38" t="s">
        <v>3046</v>
      </c>
      <c r="I446" s="38" t="s">
        <v>5969</v>
      </c>
      <c r="J446" s="38" t="s">
        <v>6286</v>
      </c>
      <c r="K446" s="38"/>
      <c r="L446" s="38" t="s">
        <v>6287</v>
      </c>
      <c r="M446" s="109">
        <v>44456</v>
      </c>
      <c r="N446" s="39">
        <v>6780000000</v>
      </c>
      <c r="O446" s="38">
        <v>1</v>
      </c>
      <c r="P446" s="38" t="s">
        <v>5814</v>
      </c>
      <c r="Q446" s="23">
        <v>2.1000000000000001E-2</v>
      </c>
      <c r="R446" s="39" t="s">
        <v>3139</v>
      </c>
      <c r="S446" s="38" t="s">
        <v>54</v>
      </c>
      <c r="T446" s="23">
        <v>180</v>
      </c>
      <c r="U446" s="38" t="s">
        <v>6287</v>
      </c>
      <c r="V446" s="39">
        <v>6780000000</v>
      </c>
      <c r="W446" s="23">
        <v>2.1000000000000001E-2</v>
      </c>
      <c r="X446" s="38" t="s">
        <v>3139</v>
      </c>
      <c r="Y446" s="38" t="s">
        <v>6287</v>
      </c>
      <c r="Z446" s="21">
        <v>6832.7193958433299</v>
      </c>
      <c r="AA446" s="23">
        <v>2.1000000000000001E-2</v>
      </c>
      <c r="AB446" s="39" t="s">
        <v>3139</v>
      </c>
      <c r="AC446" s="39">
        <v>52719395.8433332</v>
      </c>
      <c r="AD446" s="23" t="s">
        <v>3139</v>
      </c>
      <c r="AE446" s="38" t="s">
        <v>5815</v>
      </c>
    </row>
    <row r="447" spans="1:31">
      <c r="A447" t="str">
        <f t="shared" si="20"/>
        <v>1228</v>
      </c>
      <c r="B447" t="str">
        <f t="shared" si="18"/>
        <v>CA</v>
      </c>
      <c r="C447">
        <f t="shared" si="19"/>
        <v>103</v>
      </c>
      <c r="D447" s="38" t="s">
        <v>6552</v>
      </c>
      <c r="E447" s="23">
        <v>38</v>
      </c>
      <c r="F447" s="23">
        <v>122811</v>
      </c>
      <c r="G447" s="38" t="s">
        <v>260</v>
      </c>
      <c r="H447" s="38" t="s">
        <v>3046</v>
      </c>
      <c r="I447" s="38" t="s">
        <v>5969</v>
      </c>
      <c r="J447" s="38" t="s">
        <v>9310</v>
      </c>
      <c r="K447" s="38"/>
      <c r="L447" s="38" t="s">
        <v>6091</v>
      </c>
      <c r="M447" s="109">
        <v>44511</v>
      </c>
      <c r="N447" s="39">
        <v>5000000000</v>
      </c>
      <c r="O447" s="38">
        <v>1</v>
      </c>
      <c r="P447" s="38" t="s">
        <v>5814</v>
      </c>
      <c r="Q447" s="23">
        <v>2.1000000000000001E-2</v>
      </c>
      <c r="R447" s="39" t="s">
        <v>3139</v>
      </c>
      <c r="S447" s="38" t="s">
        <v>54</v>
      </c>
      <c r="T447" s="23">
        <v>180</v>
      </c>
      <c r="U447" s="38" t="s">
        <v>6091</v>
      </c>
      <c r="V447" s="39">
        <v>5000000000</v>
      </c>
      <c r="W447" s="23">
        <v>2.1000000000000001E-2</v>
      </c>
      <c r="X447" s="38" t="s">
        <v>3139</v>
      </c>
      <c r="Y447" s="38" t="s">
        <v>6091</v>
      </c>
      <c r="Z447" s="21">
        <v>5025.2420828599998</v>
      </c>
      <c r="AA447" s="23">
        <v>2.1000000000000001E-2</v>
      </c>
      <c r="AB447" s="39" t="s">
        <v>3139</v>
      </c>
      <c r="AC447" s="39">
        <v>25242082.860000599</v>
      </c>
      <c r="AD447" s="23" t="s">
        <v>3139</v>
      </c>
      <c r="AE447" s="38" t="s">
        <v>5815</v>
      </c>
    </row>
    <row r="448" spans="1:31">
      <c r="A448" t="str">
        <f t="shared" si="20"/>
        <v>1228</v>
      </c>
      <c r="B448" t="str">
        <f t="shared" si="18"/>
        <v>CA</v>
      </c>
      <c r="C448">
        <f t="shared" si="19"/>
        <v>112</v>
      </c>
      <c r="D448" s="38" t="s">
        <v>6552</v>
      </c>
      <c r="E448" s="23">
        <v>39</v>
      </c>
      <c r="F448" s="23">
        <v>122811</v>
      </c>
      <c r="G448" s="38" t="s">
        <v>260</v>
      </c>
      <c r="H448" s="38" t="s">
        <v>3046</v>
      </c>
      <c r="I448" s="38" t="s">
        <v>5969</v>
      </c>
      <c r="J448" s="38" t="s">
        <v>9311</v>
      </c>
      <c r="K448" s="38"/>
      <c r="L448" s="38" t="s">
        <v>6796</v>
      </c>
      <c r="M448" s="109">
        <v>44520</v>
      </c>
      <c r="N448" s="39">
        <v>5000000000</v>
      </c>
      <c r="O448" s="38">
        <v>1</v>
      </c>
      <c r="P448" s="38" t="s">
        <v>5814</v>
      </c>
      <c r="Q448" s="23">
        <v>2.1000000000000001E-2</v>
      </c>
      <c r="R448" s="39" t="s">
        <v>3139</v>
      </c>
      <c r="S448" s="38" t="s">
        <v>54</v>
      </c>
      <c r="T448" s="23">
        <v>180</v>
      </c>
      <c r="U448" s="38" t="s">
        <v>6796</v>
      </c>
      <c r="V448" s="39">
        <v>5000000000</v>
      </c>
      <c r="W448" s="23">
        <v>2.1000000000000001E-2</v>
      </c>
      <c r="X448" s="38" t="s">
        <v>3139</v>
      </c>
      <c r="Y448" s="38" t="s">
        <v>6796</v>
      </c>
      <c r="Z448" s="21">
        <v>5020.5998607900001</v>
      </c>
      <c r="AA448" s="23">
        <v>2.1000000000000001E-2</v>
      </c>
      <c r="AB448" s="39" t="s">
        <v>3139</v>
      </c>
      <c r="AC448" s="39">
        <v>20599860.789999999</v>
      </c>
      <c r="AD448" s="23" t="s">
        <v>3139</v>
      </c>
      <c r="AE448" s="38" t="s">
        <v>5815</v>
      </c>
    </row>
    <row r="449" spans="1:34">
      <c r="A449" t="str">
        <f t="shared" si="20"/>
        <v>1228</v>
      </c>
      <c r="B449" t="str">
        <f t="shared" si="18"/>
        <v>CA</v>
      </c>
      <c r="C449">
        <f t="shared" si="19"/>
        <v>172</v>
      </c>
      <c r="D449" s="38" t="s">
        <v>6552</v>
      </c>
      <c r="E449" s="23">
        <v>40</v>
      </c>
      <c r="F449" s="23">
        <v>122811</v>
      </c>
      <c r="G449" s="38" t="s">
        <v>80</v>
      </c>
      <c r="H449" s="38" t="s">
        <v>3217</v>
      </c>
      <c r="I449" s="38" t="s">
        <v>5969</v>
      </c>
      <c r="J449" s="38" t="s">
        <v>11746</v>
      </c>
      <c r="K449" s="38"/>
      <c r="L449" s="38" t="s">
        <v>6076</v>
      </c>
      <c r="M449" s="109">
        <v>44580</v>
      </c>
      <c r="N449" s="39">
        <v>5280092018</v>
      </c>
      <c r="O449" s="38">
        <v>1</v>
      </c>
      <c r="P449" s="38" t="s">
        <v>5814</v>
      </c>
      <c r="Q449" s="38">
        <v>4.2999999999999997E-2</v>
      </c>
      <c r="R449" s="39" t="s">
        <v>3139</v>
      </c>
      <c r="S449" s="38" t="s">
        <v>54</v>
      </c>
      <c r="T449" s="38">
        <v>180</v>
      </c>
      <c r="U449" s="38" t="s">
        <v>6076</v>
      </c>
      <c r="V449" s="39">
        <v>5280092018</v>
      </c>
      <c r="W449" s="38">
        <v>4.2999999999999997E-2</v>
      </c>
      <c r="X449" s="38" t="s">
        <v>3139</v>
      </c>
      <c r="Y449" s="38" t="s">
        <v>6076</v>
      </c>
      <c r="Z449" s="21">
        <v>5285.1593222430092</v>
      </c>
      <c r="AA449" s="38">
        <v>4.2999999999999997E-2</v>
      </c>
      <c r="AB449" s="39" t="s">
        <v>3139</v>
      </c>
      <c r="AC449" s="39">
        <v>5067304.2430076599</v>
      </c>
      <c r="AD449" s="38" t="s">
        <v>3139</v>
      </c>
      <c r="AE449" s="38" t="s">
        <v>5815</v>
      </c>
    </row>
    <row r="450" spans="1:34">
      <c r="A450" t="str">
        <f t="shared" si="20"/>
        <v>1228</v>
      </c>
      <c r="B450" t="str">
        <f t="shared" si="18"/>
        <v>CA</v>
      </c>
      <c r="C450">
        <f t="shared" si="19"/>
        <v>179</v>
      </c>
      <c r="D450" s="38" t="s">
        <v>6552</v>
      </c>
      <c r="E450" s="23">
        <v>41</v>
      </c>
      <c r="F450" s="23">
        <v>122811</v>
      </c>
      <c r="G450" s="38" t="s">
        <v>80</v>
      </c>
      <c r="H450" s="38" t="s">
        <v>3217</v>
      </c>
      <c r="I450" s="38" t="s">
        <v>5969</v>
      </c>
      <c r="J450" s="38" t="s">
        <v>11747</v>
      </c>
      <c r="K450" s="38"/>
      <c r="L450" s="38" t="s">
        <v>5981</v>
      </c>
      <c r="M450" s="109">
        <v>44587</v>
      </c>
      <c r="N450" s="39">
        <v>1548744958</v>
      </c>
      <c r="O450" s="38">
        <v>1</v>
      </c>
      <c r="P450" s="38" t="s">
        <v>5814</v>
      </c>
      <c r="Q450" s="38">
        <v>4.2999999999999997E-2</v>
      </c>
      <c r="R450" s="39" t="s">
        <v>3139</v>
      </c>
      <c r="S450" s="38" t="s">
        <v>54</v>
      </c>
      <c r="T450" s="38">
        <v>180</v>
      </c>
      <c r="U450" s="38" t="s">
        <v>5981</v>
      </c>
      <c r="V450" s="39">
        <v>1548744958</v>
      </c>
      <c r="W450" s="38">
        <v>4.2999999999999997E-2</v>
      </c>
      <c r="X450" s="38" t="s">
        <v>3139</v>
      </c>
      <c r="Y450" s="38" t="s">
        <v>5981</v>
      </c>
      <c r="Z450" s="21">
        <v>1549.3642623623</v>
      </c>
      <c r="AA450" s="38">
        <v>4.2999999999999997E-2</v>
      </c>
      <c r="AB450" s="39" t="s">
        <v>3139</v>
      </c>
      <c r="AC450" s="39">
        <v>619304.36230254197</v>
      </c>
      <c r="AD450" s="38" t="s">
        <v>3139</v>
      </c>
      <c r="AE450" s="38" t="s">
        <v>5815</v>
      </c>
    </row>
    <row r="451" spans="1:34">
      <c r="A451" t="str">
        <f t="shared" si="20"/>
        <v>1228</v>
      </c>
      <c r="B451" t="str">
        <f t="shared" ref="B451:B514" si="21">+IF(A451="1228","CA",IF(A451="1230","VR",IF(A451="1203","FL","OT")))</f>
        <v>CA</v>
      </c>
      <c r="C451">
        <f t="shared" ref="C451:C514" si="22">+IF(M451="",0,M451-D451)</f>
        <v>49</v>
      </c>
      <c r="D451" s="38" t="s">
        <v>6552</v>
      </c>
      <c r="E451" s="23">
        <v>42</v>
      </c>
      <c r="F451" s="23">
        <v>122811</v>
      </c>
      <c r="G451" s="38" t="s">
        <v>80</v>
      </c>
      <c r="H451" s="38" t="s">
        <v>3217</v>
      </c>
      <c r="I451" s="38" t="s">
        <v>5969</v>
      </c>
      <c r="J451" s="38" t="s">
        <v>6289</v>
      </c>
      <c r="K451" s="38"/>
      <c r="L451" s="38" t="s">
        <v>6110</v>
      </c>
      <c r="M451" s="109">
        <v>44457</v>
      </c>
      <c r="N451" s="39">
        <v>2262383404</v>
      </c>
      <c r="O451" s="38">
        <v>1</v>
      </c>
      <c r="P451" s="38" t="s">
        <v>5814</v>
      </c>
      <c r="Q451" s="38">
        <v>3.9E-2</v>
      </c>
      <c r="R451" s="39" t="s">
        <v>3139</v>
      </c>
      <c r="S451" s="38" t="s">
        <v>54</v>
      </c>
      <c r="T451" s="38">
        <v>180</v>
      </c>
      <c r="U451" s="38" t="s">
        <v>6110</v>
      </c>
      <c r="V451" s="39">
        <v>2262383404</v>
      </c>
      <c r="W451" s="38">
        <v>3.9E-2</v>
      </c>
      <c r="X451" s="38" t="s">
        <v>3139</v>
      </c>
      <c r="Y451" s="38" t="s">
        <v>6110</v>
      </c>
      <c r="Z451" s="21">
        <v>2294.6663072813403</v>
      </c>
      <c r="AA451" s="38">
        <v>3.9E-2</v>
      </c>
      <c r="AB451" s="39" t="s">
        <v>3139</v>
      </c>
      <c r="AC451" s="39">
        <v>32282903.281335399</v>
      </c>
      <c r="AD451" s="38" t="s">
        <v>3139</v>
      </c>
      <c r="AE451" s="38" t="s">
        <v>5815</v>
      </c>
    </row>
    <row r="452" spans="1:34">
      <c r="A452" t="str">
        <f t="shared" ref="A452:A515" si="23">+MID(F452,1,4)</f>
        <v>1228</v>
      </c>
      <c r="B452" t="str">
        <f t="shared" si="21"/>
        <v>CA</v>
      </c>
      <c r="C452">
        <f t="shared" si="22"/>
        <v>107</v>
      </c>
      <c r="D452" s="38" t="s">
        <v>6552</v>
      </c>
      <c r="E452" s="23">
        <v>43</v>
      </c>
      <c r="F452" s="23">
        <v>122811</v>
      </c>
      <c r="G452" s="38" t="s">
        <v>80</v>
      </c>
      <c r="H452" s="38" t="s">
        <v>3217</v>
      </c>
      <c r="I452" s="38" t="s">
        <v>5969</v>
      </c>
      <c r="J452" s="38" t="s">
        <v>9312</v>
      </c>
      <c r="K452" s="38"/>
      <c r="L452" s="38" t="s">
        <v>5973</v>
      </c>
      <c r="M452" s="109">
        <v>44515</v>
      </c>
      <c r="N452" s="43">
        <v>2662090668</v>
      </c>
      <c r="O452" s="38">
        <v>1</v>
      </c>
      <c r="P452" s="38" t="s">
        <v>5814</v>
      </c>
      <c r="Q452" s="38">
        <v>0.03</v>
      </c>
      <c r="R452" s="39" t="s">
        <v>3139</v>
      </c>
      <c r="S452" s="38" t="s">
        <v>54</v>
      </c>
      <c r="T452" s="38">
        <v>180</v>
      </c>
      <c r="U452" s="38" t="s">
        <v>5973</v>
      </c>
      <c r="V452" s="39">
        <v>2662090668</v>
      </c>
      <c r="W452" s="38">
        <v>0.03</v>
      </c>
      <c r="X452" s="23" t="s">
        <v>3139</v>
      </c>
      <c r="Y452" s="38" t="s">
        <v>5973</v>
      </c>
      <c r="Z452" s="21">
        <v>3077.4331039623698</v>
      </c>
      <c r="AA452" s="38">
        <v>0.03</v>
      </c>
      <c r="AB452" s="39" t="s">
        <v>3139</v>
      </c>
      <c r="AC452" s="39">
        <v>415342435.962367</v>
      </c>
      <c r="AD452" s="38" t="s">
        <v>3139</v>
      </c>
      <c r="AE452" s="38" t="s">
        <v>5815</v>
      </c>
    </row>
    <row r="453" spans="1:34">
      <c r="A453" t="str">
        <f t="shared" si="23"/>
        <v>1228</v>
      </c>
      <c r="B453" t="str">
        <f t="shared" si="21"/>
        <v>CA</v>
      </c>
      <c r="C453">
        <f t="shared" si="22"/>
        <v>122</v>
      </c>
      <c r="D453" s="38" t="s">
        <v>6552</v>
      </c>
      <c r="E453" s="23">
        <v>44</v>
      </c>
      <c r="F453" s="23">
        <v>122811</v>
      </c>
      <c r="G453" s="38" t="s">
        <v>80</v>
      </c>
      <c r="H453" s="38" t="s">
        <v>3217</v>
      </c>
      <c r="I453" s="38" t="s">
        <v>5969</v>
      </c>
      <c r="J453" s="38" t="s">
        <v>9313</v>
      </c>
      <c r="K453" s="38"/>
      <c r="L453" s="38" t="s">
        <v>5977</v>
      </c>
      <c r="M453" s="109">
        <v>44530</v>
      </c>
      <c r="N453" s="43">
        <v>1559594693</v>
      </c>
      <c r="O453" s="38">
        <v>1</v>
      </c>
      <c r="P453" s="38" t="s">
        <v>5814</v>
      </c>
      <c r="Q453" s="38">
        <v>0.03</v>
      </c>
      <c r="R453" s="39" t="s">
        <v>3139</v>
      </c>
      <c r="S453" s="38" t="s">
        <v>54</v>
      </c>
      <c r="T453" s="38">
        <v>180</v>
      </c>
      <c r="U453" s="38" t="s">
        <v>5977</v>
      </c>
      <c r="V453" s="39">
        <v>1559594693</v>
      </c>
      <c r="W453" s="38">
        <v>0.03</v>
      </c>
      <c r="X453" s="23" t="s">
        <v>3139</v>
      </c>
      <c r="Y453" s="38" t="s">
        <v>5977</v>
      </c>
      <c r="Z453" s="21">
        <v>1567.46977941095</v>
      </c>
      <c r="AA453" s="38">
        <v>6.2E-2</v>
      </c>
      <c r="AB453" s="39" t="s">
        <v>3139</v>
      </c>
      <c r="AC453" s="39">
        <v>7875086.4109499501</v>
      </c>
      <c r="AD453" s="38" t="s">
        <v>3139</v>
      </c>
      <c r="AE453" s="38" t="s">
        <v>5815</v>
      </c>
    </row>
    <row r="454" spans="1:34">
      <c r="A454" t="str">
        <f t="shared" si="23"/>
        <v>1228</v>
      </c>
      <c r="B454" t="str">
        <f t="shared" si="21"/>
        <v>CA</v>
      </c>
      <c r="C454">
        <f t="shared" si="22"/>
        <v>131</v>
      </c>
      <c r="D454" s="38" t="s">
        <v>6552</v>
      </c>
      <c r="E454" s="23">
        <v>45</v>
      </c>
      <c r="F454" s="23">
        <v>122811</v>
      </c>
      <c r="G454" s="38" t="s">
        <v>80</v>
      </c>
      <c r="H454" s="38" t="s">
        <v>3217</v>
      </c>
      <c r="I454" s="38" t="s">
        <v>5969</v>
      </c>
      <c r="J454" s="38" t="s">
        <v>11093</v>
      </c>
      <c r="K454" s="38"/>
      <c r="L454" s="38" t="s">
        <v>6083</v>
      </c>
      <c r="M454" s="109">
        <v>44539</v>
      </c>
      <c r="N454" s="43">
        <v>1330977981</v>
      </c>
      <c r="O454" s="38">
        <v>1</v>
      </c>
      <c r="P454" s="38" t="s">
        <v>5814</v>
      </c>
      <c r="Q454" s="38">
        <v>2.9000000000000001E-2</v>
      </c>
      <c r="R454" s="39" t="s">
        <v>3139</v>
      </c>
      <c r="S454" s="38" t="s">
        <v>54</v>
      </c>
      <c r="T454" s="38">
        <v>180</v>
      </c>
      <c r="U454" s="38" t="s">
        <v>6083</v>
      </c>
      <c r="V454" s="39">
        <v>1330977981</v>
      </c>
      <c r="W454" s="38">
        <v>2.9000000000000001E-2</v>
      </c>
      <c r="X454" s="23" t="s">
        <v>3139</v>
      </c>
      <c r="Y454" s="38" t="s">
        <v>6083</v>
      </c>
      <c r="Z454" s="21">
        <v>1336.51311883425</v>
      </c>
      <c r="AA454" s="38">
        <v>2.9000000000000001E-2</v>
      </c>
      <c r="AB454" s="39" t="s">
        <v>3139</v>
      </c>
      <c r="AC454" s="39">
        <v>5535137.83424759</v>
      </c>
      <c r="AD454" s="38" t="s">
        <v>3139</v>
      </c>
      <c r="AE454" s="38" t="s">
        <v>5815</v>
      </c>
    </row>
    <row r="455" spans="1:34">
      <c r="A455" t="str">
        <f t="shared" si="23"/>
        <v>1228</v>
      </c>
      <c r="B455" t="str">
        <f t="shared" si="21"/>
        <v>CA</v>
      </c>
      <c r="C455">
        <f t="shared" si="22"/>
        <v>32</v>
      </c>
      <c r="D455" s="38" t="s">
        <v>6552</v>
      </c>
      <c r="E455" s="23">
        <v>46</v>
      </c>
      <c r="F455" s="23">
        <v>122811</v>
      </c>
      <c r="G455" s="38" t="s">
        <v>79</v>
      </c>
      <c r="H455" s="38" t="s">
        <v>3567</v>
      </c>
      <c r="I455" s="38" t="s">
        <v>5969</v>
      </c>
      <c r="J455" s="38" t="s">
        <v>6294</v>
      </c>
      <c r="K455" s="38"/>
      <c r="L455" s="38" t="s">
        <v>6026</v>
      </c>
      <c r="M455" s="109">
        <v>44440</v>
      </c>
      <c r="N455" s="43">
        <v>5101424000</v>
      </c>
      <c r="O455" s="38">
        <v>1</v>
      </c>
      <c r="P455" s="38" t="s">
        <v>5814</v>
      </c>
      <c r="Q455" s="38">
        <v>3.2000000000000001E-2</v>
      </c>
      <c r="R455" s="39" t="s">
        <v>3139</v>
      </c>
      <c r="S455" s="38" t="s">
        <v>54</v>
      </c>
      <c r="T455" s="38">
        <v>180</v>
      </c>
      <c r="U455" s="38" t="s">
        <v>6026</v>
      </c>
      <c r="V455" s="39">
        <v>5101424000</v>
      </c>
      <c r="W455" s="38">
        <v>3.2000000000000001E-2</v>
      </c>
      <c r="X455" s="23" t="s">
        <v>3139</v>
      </c>
      <c r="Y455" s="38" t="s">
        <v>6026</v>
      </c>
      <c r="Z455" s="21">
        <v>5168.90733639267</v>
      </c>
      <c r="AA455" s="38">
        <v>3.2000000000000001E-2</v>
      </c>
      <c r="AB455" s="39" t="s">
        <v>3139</v>
      </c>
      <c r="AC455" s="39">
        <v>67483336.392666802</v>
      </c>
      <c r="AD455" s="38" t="s">
        <v>3139</v>
      </c>
      <c r="AE455" s="38" t="s">
        <v>5815</v>
      </c>
    </row>
    <row r="456" spans="1:34">
      <c r="A456" t="str">
        <f t="shared" si="23"/>
        <v>1228</v>
      </c>
      <c r="B456" t="str">
        <f t="shared" si="21"/>
        <v>CA</v>
      </c>
      <c r="C456">
        <f t="shared" si="22"/>
        <v>68</v>
      </c>
      <c r="D456" s="38" t="s">
        <v>6552</v>
      </c>
      <c r="E456" s="23">
        <v>47</v>
      </c>
      <c r="F456" s="23">
        <v>122811</v>
      </c>
      <c r="G456" s="38" t="s">
        <v>79</v>
      </c>
      <c r="H456" s="38" t="s">
        <v>3567</v>
      </c>
      <c r="I456" s="38" t="s">
        <v>5969</v>
      </c>
      <c r="J456" s="38" t="s">
        <v>6295</v>
      </c>
      <c r="K456" s="38"/>
      <c r="L456" s="38" t="s">
        <v>6067</v>
      </c>
      <c r="M456" s="109">
        <v>44476</v>
      </c>
      <c r="N456" s="39">
        <v>5000000000</v>
      </c>
      <c r="O456" s="38">
        <v>1</v>
      </c>
      <c r="P456" s="38" t="s">
        <v>5814</v>
      </c>
      <c r="Q456" s="38">
        <v>2.9000000000000001E-2</v>
      </c>
      <c r="R456" s="43" t="s">
        <v>3139</v>
      </c>
      <c r="S456" s="38" t="s">
        <v>54</v>
      </c>
      <c r="T456" s="38">
        <v>180</v>
      </c>
      <c r="U456" s="38" t="s">
        <v>6067</v>
      </c>
      <c r="V456" s="39">
        <v>5000000000</v>
      </c>
      <c r="W456" s="38">
        <v>2.9000000000000001E-2</v>
      </c>
      <c r="X456" s="38" t="s">
        <v>3139</v>
      </c>
      <c r="Y456" s="38" t="s">
        <v>6067</v>
      </c>
      <c r="Z456" s="21">
        <v>5045.5889159666704</v>
      </c>
      <c r="AA456" s="38">
        <v>2.9000000000000001E-2</v>
      </c>
      <c r="AB456" s="39" t="s">
        <v>3139</v>
      </c>
      <c r="AC456" s="39">
        <v>45588915.966666199</v>
      </c>
      <c r="AD456" s="23" t="s">
        <v>3139</v>
      </c>
      <c r="AE456" s="38" t="s">
        <v>5815</v>
      </c>
    </row>
    <row r="457" spans="1:34">
      <c r="A457" t="str">
        <f t="shared" si="23"/>
        <v>1228</v>
      </c>
      <c r="B457" t="str">
        <f t="shared" si="21"/>
        <v>CA</v>
      </c>
      <c r="C457">
        <f t="shared" si="22"/>
        <v>97</v>
      </c>
      <c r="D457" s="38" t="s">
        <v>6552</v>
      </c>
      <c r="E457" s="23">
        <v>48</v>
      </c>
      <c r="F457" s="23">
        <v>122811</v>
      </c>
      <c r="G457" s="38" t="s">
        <v>79</v>
      </c>
      <c r="H457" s="38" t="s">
        <v>3567</v>
      </c>
      <c r="I457" s="38" t="s">
        <v>5969</v>
      </c>
      <c r="J457" s="38" t="s">
        <v>9314</v>
      </c>
      <c r="K457" s="38"/>
      <c r="L457" s="38" t="s">
        <v>6207</v>
      </c>
      <c r="M457" s="109">
        <v>44505</v>
      </c>
      <c r="N457" s="39">
        <v>5000000000</v>
      </c>
      <c r="O457" s="38">
        <v>1</v>
      </c>
      <c r="P457" s="38" t="s">
        <v>5814</v>
      </c>
      <c r="Q457" s="38">
        <v>2.6499999999999999E-2</v>
      </c>
      <c r="R457" s="43" t="s">
        <v>3139</v>
      </c>
      <c r="S457" s="38" t="s">
        <v>54</v>
      </c>
      <c r="T457" s="38">
        <v>180</v>
      </c>
      <c r="U457" s="38" t="s">
        <v>6207</v>
      </c>
      <c r="V457" s="39">
        <v>5000000000</v>
      </c>
      <c r="W457" s="38">
        <v>2.6499999999999999E-2</v>
      </c>
      <c r="X457" s="38" t="s">
        <v>3139</v>
      </c>
      <c r="Y457" s="38" t="s">
        <v>6207</v>
      </c>
      <c r="Z457" s="21">
        <v>5031.4462578333305</v>
      </c>
      <c r="AA457" s="38">
        <v>2.6499999999999999E-2</v>
      </c>
      <c r="AB457" s="39" t="s">
        <v>3139</v>
      </c>
      <c r="AC457" s="39">
        <v>31446257.833333001</v>
      </c>
      <c r="AD457" s="23" t="s">
        <v>3139</v>
      </c>
      <c r="AE457" s="38" t="s">
        <v>5815</v>
      </c>
    </row>
    <row r="458" spans="1:34">
      <c r="A458" t="str">
        <f t="shared" si="23"/>
        <v>1228</v>
      </c>
      <c r="B458" t="str">
        <f t="shared" si="21"/>
        <v>CA</v>
      </c>
      <c r="C458">
        <f t="shared" si="22"/>
        <v>58</v>
      </c>
      <c r="D458" s="38" t="s">
        <v>6552</v>
      </c>
      <c r="E458" s="23">
        <v>49</v>
      </c>
      <c r="F458" s="23">
        <v>122811</v>
      </c>
      <c r="G458" s="38" t="s">
        <v>870</v>
      </c>
      <c r="H458" s="38" t="s">
        <v>3044</v>
      </c>
      <c r="I458" s="38" t="s">
        <v>5969</v>
      </c>
      <c r="J458" s="38" t="s">
        <v>6288</v>
      </c>
      <c r="K458" s="38"/>
      <c r="L458" s="38" t="s">
        <v>6101</v>
      </c>
      <c r="M458" s="109">
        <v>44466</v>
      </c>
      <c r="N458" s="39">
        <v>3000000000</v>
      </c>
      <c r="O458" s="38">
        <v>1</v>
      </c>
      <c r="P458" s="38" t="s">
        <v>5814</v>
      </c>
      <c r="Q458" s="38">
        <v>2.7E-2</v>
      </c>
      <c r="R458" s="43" t="s">
        <v>3139</v>
      </c>
      <c r="S458" s="38" t="s">
        <v>51</v>
      </c>
      <c r="T458" s="38">
        <v>181</v>
      </c>
      <c r="U458" s="38" t="s">
        <v>6101</v>
      </c>
      <c r="V458" s="39">
        <v>3000000000</v>
      </c>
      <c r="W458" s="38">
        <v>2.7E-2</v>
      </c>
      <c r="X458" s="38" t="s">
        <v>3139</v>
      </c>
      <c r="Y458" s="38" t="s">
        <v>6101</v>
      </c>
      <c r="Z458" s="21">
        <v>3026.7438988120198</v>
      </c>
      <c r="AA458" s="38">
        <v>2.7E-2</v>
      </c>
      <c r="AB458" s="39" t="s">
        <v>3139</v>
      </c>
      <c r="AC458" s="39">
        <v>26743898.812022202</v>
      </c>
      <c r="AD458" s="23" t="s">
        <v>3139</v>
      </c>
      <c r="AE458" s="38" t="s">
        <v>5815</v>
      </c>
    </row>
    <row r="459" spans="1:34">
      <c r="A459" t="str">
        <f t="shared" si="23"/>
        <v>1228</v>
      </c>
      <c r="B459" t="str">
        <f t="shared" si="21"/>
        <v>CA</v>
      </c>
      <c r="C459">
        <f t="shared" si="22"/>
        <v>139</v>
      </c>
      <c r="D459" s="38" t="s">
        <v>6552</v>
      </c>
      <c r="E459" s="23">
        <v>50</v>
      </c>
      <c r="F459" s="23">
        <v>122811</v>
      </c>
      <c r="G459" s="38" t="s">
        <v>11094</v>
      </c>
      <c r="H459" s="38" t="s">
        <v>11095</v>
      </c>
      <c r="I459" s="38" t="s">
        <v>5969</v>
      </c>
      <c r="J459" s="38" t="s">
        <v>11096</v>
      </c>
      <c r="K459" s="38"/>
      <c r="L459" s="38" t="s">
        <v>6319</v>
      </c>
      <c r="M459" s="109">
        <v>44547</v>
      </c>
      <c r="N459" s="39">
        <v>3000000000</v>
      </c>
      <c r="O459" s="38">
        <v>1</v>
      </c>
      <c r="P459" s="38" t="s">
        <v>5814</v>
      </c>
      <c r="Q459" s="38">
        <v>2.3E-2</v>
      </c>
      <c r="R459" s="43" t="s">
        <v>3139</v>
      </c>
      <c r="S459" s="38" t="s">
        <v>51</v>
      </c>
      <c r="T459" s="38">
        <v>180</v>
      </c>
      <c r="U459" s="38" t="s">
        <v>6319</v>
      </c>
      <c r="V459" s="39">
        <v>3000000000</v>
      </c>
      <c r="W459" s="38">
        <v>2.3E-2</v>
      </c>
      <c r="X459" s="38" t="s">
        <v>3139</v>
      </c>
      <c r="Y459" s="38" t="s">
        <v>6319</v>
      </c>
      <c r="Z459" s="21">
        <v>3008.3966664233299</v>
      </c>
      <c r="AA459" s="38">
        <v>2.3E-2</v>
      </c>
      <c r="AB459" s="39" t="s">
        <v>3139</v>
      </c>
      <c r="AC459" s="39">
        <v>8396666.4233331699</v>
      </c>
      <c r="AD459" s="23" t="s">
        <v>3139</v>
      </c>
      <c r="AE459" s="38" t="s">
        <v>5815</v>
      </c>
      <c r="AG459" s="23"/>
      <c r="AH459" s="23"/>
    </row>
    <row r="460" spans="1:34">
      <c r="A460" t="str">
        <f t="shared" si="23"/>
        <v>1228</v>
      </c>
      <c r="B460" t="str">
        <f t="shared" si="21"/>
        <v>CA</v>
      </c>
      <c r="C460">
        <f t="shared" si="22"/>
        <v>139</v>
      </c>
      <c r="D460" s="38" t="s">
        <v>6552</v>
      </c>
      <c r="E460" s="23">
        <v>51</v>
      </c>
      <c r="F460" s="23">
        <v>122811</v>
      </c>
      <c r="G460" s="38" t="s">
        <v>11094</v>
      </c>
      <c r="H460" s="38" t="s">
        <v>11095</v>
      </c>
      <c r="I460" s="38" t="s">
        <v>5969</v>
      </c>
      <c r="J460" s="38" t="s">
        <v>11748</v>
      </c>
      <c r="K460" s="38"/>
      <c r="L460" s="38" t="s">
        <v>6319</v>
      </c>
      <c r="M460" s="109">
        <v>44547</v>
      </c>
      <c r="N460" s="39">
        <v>7500000000</v>
      </c>
      <c r="O460" s="38">
        <v>1</v>
      </c>
      <c r="P460" s="38" t="s">
        <v>5814</v>
      </c>
      <c r="Q460" s="38">
        <v>2.3E-2</v>
      </c>
      <c r="R460" s="43" t="s">
        <v>3139</v>
      </c>
      <c r="S460" s="38" t="s">
        <v>51</v>
      </c>
      <c r="T460" s="38">
        <v>180</v>
      </c>
      <c r="U460" s="38" t="s">
        <v>6319</v>
      </c>
      <c r="V460" s="39">
        <v>7500000000</v>
      </c>
      <c r="W460" s="38">
        <v>2.3E-2</v>
      </c>
      <c r="X460" s="38" t="s">
        <v>3139</v>
      </c>
      <c r="Y460" s="38" t="s">
        <v>6319</v>
      </c>
      <c r="Z460" s="21">
        <v>7511.1869998666698</v>
      </c>
      <c r="AA460" s="38">
        <v>2.3E-2</v>
      </c>
      <c r="AB460" s="39" t="s">
        <v>3139</v>
      </c>
      <c r="AC460" s="39">
        <v>11186999.866666799</v>
      </c>
      <c r="AD460" s="23" t="s">
        <v>3139</v>
      </c>
      <c r="AE460" s="38" t="s">
        <v>5815</v>
      </c>
      <c r="AG460" s="23"/>
      <c r="AH460" s="23"/>
    </row>
    <row r="461" spans="1:34">
      <c r="A461" t="str">
        <f t="shared" si="23"/>
        <v>1228</v>
      </c>
      <c r="B461" t="str">
        <f t="shared" si="21"/>
        <v>CA</v>
      </c>
      <c r="C461">
        <f t="shared" si="22"/>
        <v>165</v>
      </c>
      <c r="D461" s="38" t="s">
        <v>6552</v>
      </c>
      <c r="E461" s="23">
        <v>52</v>
      </c>
      <c r="F461" s="23">
        <v>122811</v>
      </c>
      <c r="G461" s="38" t="s">
        <v>3038</v>
      </c>
      <c r="H461" s="38" t="s">
        <v>3039</v>
      </c>
      <c r="I461" s="38" t="s">
        <v>5969</v>
      </c>
      <c r="J461" s="38" t="s">
        <v>11749</v>
      </c>
      <c r="K461" s="38"/>
      <c r="L461" s="38" t="s">
        <v>6106</v>
      </c>
      <c r="M461" s="109">
        <v>44573</v>
      </c>
      <c r="N461" s="39">
        <v>5000000000</v>
      </c>
      <c r="O461" s="38">
        <v>1</v>
      </c>
      <c r="P461" s="38" t="s">
        <v>5814</v>
      </c>
      <c r="Q461" s="38">
        <v>2.35</v>
      </c>
      <c r="R461" s="43" t="s">
        <v>3139</v>
      </c>
      <c r="S461" s="38" t="s">
        <v>54</v>
      </c>
      <c r="T461" s="38">
        <v>180</v>
      </c>
      <c r="U461" s="38" t="s">
        <v>6106</v>
      </c>
      <c r="V461" s="39">
        <v>5000000000</v>
      </c>
      <c r="W461" s="38">
        <v>2.35</v>
      </c>
      <c r="X461" s="38" t="s">
        <v>3139</v>
      </c>
      <c r="Y461" s="38" t="s">
        <v>6106</v>
      </c>
      <c r="Z461" s="21">
        <v>5006.1649721167005</v>
      </c>
      <c r="AA461" s="38">
        <v>2.35</v>
      </c>
      <c r="AB461" s="39" t="s">
        <v>3139</v>
      </c>
      <c r="AC461" s="39">
        <v>6164972.1166667901</v>
      </c>
      <c r="AD461" s="23" t="s">
        <v>3139</v>
      </c>
      <c r="AE461" s="38" t="s">
        <v>5815</v>
      </c>
      <c r="AG461" s="23"/>
      <c r="AH461" s="23"/>
    </row>
    <row r="462" spans="1:34">
      <c r="A462" t="str">
        <f t="shared" si="23"/>
        <v>1230</v>
      </c>
      <c r="B462" t="str">
        <f t="shared" si="21"/>
        <v>VR</v>
      </c>
      <c r="C462">
        <f t="shared" si="22"/>
        <v>0</v>
      </c>
      <c r="D462" s="38" t="s">
        <v>6552</v>
      </c>
      <c r="E462" s="23">
        <v>53</v>
      </c>
      <c r="F462" s="23">
        <v>123003</v>
      </c>
      <c r="G462" s="38" t="s">
        <v>1339</v>
      </c>
      <c r="H462" s="38" t="s">
        <v>3325</v>
      </c>
      <c r="I462" s="38" t="s">
        <v>6006</v>
      </c>
      <c r="J462" s="38" t="s">
        <v>3326</v>
      </c>
      <c r="K462" s="38" t="s">
        <v>5825</v>
      </c>
      <c r="L462" s="38"/>
      <c r="M462" s="38"/>
      <c r="N462" s="39">
        <v>714060.15</v>
      </c>
      <c r="O462" s="38">
        <v>1</v>
      </c>
      <c r="P462" s="38"/>
      <c r="Q462" s="38" t="s">
        <v>3139</v>
      </c>
      <c r="R462" s="43" t="s">
        <v>3139</v>
      </c>
      <c r="S462" s="38"/>
      <c r="T462" s="38" t="s">
        <v>3139</v>
      </c>
      <c r="U462" s="38" t="s">
        <v>6296</v>
      </c>
      <c r="V462" s="39">
        <v>714060.15</v>
      </c>
      <c r="W462" s="38" t="s">
        <v>3139</v>
      </c>
      <c r="X462" s="38">
        <v>110707</v>
      </c>
      <c r="Y462" s="38" t="s">
        <v>6265</v>
      </c>
      <c r="Z462" s="21">
        <v>0.71406015</v>
      </c>
      <c r="AA462" s="38" t="s">
        <v>3139</v>
      </c>
      <c r="AB462" s="39">
        <v>0</v>
      </c>
      <c r="AC462" s="39">
        <v>0</v>
      </c>
      <c r="AD462" s="23" t="s">
        <v>3139</v>
      </c>
      <c r="AE462" s="38" t="s">
        <v>5815</v>
      </c>
      <c r="AG462" s="23"/>
      <c r="AH462" s="23"/>
    </row>
    <row r="463" spans="1:34">
      <c r="A463" t="str">
        <f t="shared" si="23"/>
        <v>1230</v>
      </c>
      <c r="B463" t="str">
        <f t="shared" si="21"/>
        <v>VR</v>
      </c>
      <c r="C463">
        <f t="shared" si="22"/>
        <v>0</v>
      </c>
      <c r="D463" s="38" t="s">
        <v>6552</v>
      </c>
      <c r="E463" s="23">
        <v>54</v>
      </c>
      <c r="F463" s="23">
        <v>123003</v>
      </c>
      <c r="G463" s="38" t="s">
        <v>3183</v>
      </c>
      <c r="H463" s="38" t="s">
        <v>3327</v>
      </c>
      <c r="I463" s="38" t="s">
        <v>6006</v>
      </c>
      <c r="J463" s="38" t="s">
        <v>100</v>
      </c>
      <c r="K463" s="38" t="s">
        <v>5825</v>
      </c>
      <c r="L463" s="38"/>
      <c r="M463" s="38"/>
      <c r="N463" s="39">
        <v>788500000</v>
      </c>
      <c r="O463" s="38">
        <v>1</v>
      </c>
      <c r="P463" s="38"/>
      <c r="Q463" s="38" t="s">
        <v>3139</v>
      </c>
      <c r="R463" s="43">
        <v>0</v>
      </c>
      <c r="S463" s="38"/>
      <c r="T463" s="38" t="s">
        <v>3139</v>
      </c>
      <c r="U463" s="38" t="s">
        <v>6297</v>
      </c>
      <c r="V463" s="39">
        <v>788500000</v>
      </c>
      <c r="W463" s="38" t="s">
        <v>3139</v>
      </c>
      <c r="X463" s="38">
        <v>500</v>
      </c>
      <c r="Y463" s="38" t="s">
        <v>6265</v>
      </c>
      <c r="Z463" s="21">
        <v>788.5</v>
      </c>
      <c r="AA463" s="38" t="s">
        <v>3139</v>
      </c>
      <c r="AB463" s="39">
        <v>0</v>
      </c>
      <c r="AC463" s="39">
        <v>1</v>
      </c>
      <c r="AD463" s="23" t="s">
        <v>3139</v>
      </c>
      <c r="AE463" s="38" t="s">
        <v>5815</v>
      </c>
      <c r="AG463" s="23"/>
      <c r="AH463" s="23"/>
    </row>
    <row r="464" spans="1:34">
      <c r="A464" t="str">
        <f t="shared" si="23"/>
        <v>1230</v>
      </c>
      <c r="B464" t="str">
        <f t="shared" si="21"/>
        <v>VR</v>
      </c>
      <c r="C464">
        <f t="shared" si="22"/>
        <v>30</v>
      </c>
      <c r="D464" s="38" t="s">
        <v>6552</v>
      </c>
      <c r="E464" s="23">
        <v>55</v>
      </c>
      <c r="F464" s="23">
        <v>123013</v>
      </c>
      <c r="G464" s="38" t="s">
        <v>3333</v>
      </c>
      <c r="H464" s="38" t="s">
        <v>9315</v>
      </c>
      <c r="I464" s="38"/>
      <c r="J464" s="38" t="s">
        <v>11750</v>
      </c>
      <c r="K464" s="38"/>
      <c r="L464" s="38" t="s">
        <v>6298</v>
      </c>
      <c r="M464" s="109">
        <v>44438</v>
      </c>
      <c r="N464" s="39">
        <v>9803330683</v>
      </c>
      <c r="O464" s="38">
        <v>1</v>
      </c>
      <c r="P464" s="38" t="s">
        <v>5828</v>
      </c>
      <c r="Q464" s="38">
        <v>0.68</v>
      </c>
      <c r="R464" s="43">
        <v>0</v>
      </c>
      <c r="S464" s="38"/>
      <c r="T464" s="38" t="s">
        <v>3139</v>
      </c>
      <c r="U464" s="38" t="s">
        <v>6298</v>
      </c>
      <c r="V464" s="39">
        <v>9803330683</v>
      </c>
      <c r="W464" s="38">
        <v>0.68</v>
      </c>
      <c r="X464" s="38" t="s">
        <v>3139</v>
      </c>
      <c r="Y464" s="38" t="s">
        <v>6298</v>
      </c>
      <c r="Z464" s="21">
        <v>7893.8625386800004</v>
      </c>
      <c r="AA464" s="38">
        <v>0.68</v>
      </c>
      <c r="AB464" s="39" t="s">
        <v>3139</v>
      </c>
      <c r="AC464" s="39">
        <v>0</v>
      </c>
      <c r="AD464" s="23" t="s">
        <v>3139</v>
      </c>
      <c r="AE464" s="38" t="s">
        <v>5815</v>
      </c>
      <c r="AG464" s="23"/>
      <c r="AH464" s="23"/>
    </row>
    <row r="465" spans="1:34">
      <c r="A465" t="str">
        <f t="shared" si="23"/>
        <v>1230</v>
      </c>
      <c r="B465" t="str">
        <f t="shared" si="21"/>
        <v>VR</v>
      </c>
      <c r="C465">
        <f t="shared" si="22"/>
        <v>31</v>
      </c>
      <c r="D465" s="38" t="s">
        <v>6552</v>
      </c>
      <c r="E465" s="23">
        <v>56</v>
      </c>
      <c r="F465" s="23">
        <v>123013</v>
      </c>
      <c r="G465" s="38" t="s">
        <v>3328</v>
      </c>
      <c r="H465" s="38" t="s">
        <v>9316</v>
      </c>
      <c r="I465" s="38"/>
      <c r="J465" s="38" t="s">
        <v>6299</v>
      </c>
      <c r="K465" s="38"/>
      <c r="L465" s="38" t="s">
        <v>6298</v>
      </c>
      <c r="M465" s="109">
        <v>44439</v>
      </c>
      <c r="N465" s="39">
        <v>56008397</v>
      </c>
      <c r="O465" s="38">
        <v>1</v>
      </c>
      <c r="P465" s="38" t="s">
        <v>5828</v>
      </c>
      <c r="Q465" s="38">
        <v>3.38</v>
      </c>
      <c r="R465" s="43">
        <v>0</v>
      </c>
      <c r="S465" s="38"/>
      <c r="T465" s="38" t="s">
        <v>3139</v>
      </c>
      <c r="U465" s="38" t="s">
        <v>6298</v>
      </c>
      <c r="V465" s="39">
        <v>56008397</v>
      </c>
      <c r="W465" s="38">
        <v>3.38</v>
      </c>
      <c r="X465" s="38" t="s">
        <v>3139</v>
      </c>
      <c r="Y465" s="38" t="s">
        <v>6298</v>
      </c>
      <c r="Z465" s="21">
        <v>56.148708460000002</v>
      </c>
      <c r="AA465" s="38">
        <v>3.38</v>
      </c>
      <c r="AB465" s="39" t="s">
        <v>3139</v>
      </c>
      <c r="AC465" s="39">
        <v>140311.46000000101</v>
      </c>
      <c r="AD465" s="23" t="s">
        <v>3139</v>
      </c>
      <c r="AE465" s="38" t="s">
        <v>5815</v>
      </c>
      <c r="AG465" s="23"/>
      <c r="AH465" s="23"/>
    </row>
    <row r="466" spans="1:34">
      <c r="A466" t="str">
        <f t="shared" si="23"/>
        <v>1230</v>
      </c>
      <c r="B466" t="str">
        <f t="shared" si="21"/>
        <v>VR</v>
      </c>
      <c r="C466">
        <f t="shared" si="22"/>
        <v>30</v>
      </c>
      <c r="D466" s="38" t="s">
        <v>6552</v>
      </c>
      <c r="E466" s="23">
        <v>57</v>
      </c>
      <c r="F466" s="23">
        <v>123013</v>
      </c>
      <c r="G466" s="38" t="s">
        <v>3330</v>
      </c>
      <c r="H466" s="38" t="s">
        <v>3331</v>
      </c>
      <c r="I466" s="38" t="s">
        <v>6006</v>
      </c>
      <c r="J466" s="38" t="s">
        <v>3332</v>
      </c>
      <c r="K466" s="38" t="s">
        <v>5820</v>
      </c>
      <c r="L466" s="38" t="s">
        <v>6298</v>
      </c>
      <c r="M466" s="109">
        <v>44438</v>
      </c>
      <c r="N466" s="39">
        <v>5646056.2000000002</v>
      </c>
      <c r="O466" s="38">
        <v>1</v>
      </c>
      <c r="P466" s="38"/>
      <c r="Q466" s="38" t="s">
        <v>3139</v>
      </c>
      <c r="R466" s="43" t="s">
        <v>3139</v>
      </c>
      <c r="S466" s="38"/>
      <c r="T466" s="38" t="s">
        <v>3139</v>
      </c>
      <c r="U466" s="38" t="s">
        <v>6298</v>
      </c>
      <c r="V466" s="39">
        <v>5646056.2000000002</v>
      </c>
      <c r="W466" s="38" t="s">
        <v>3139</v>
      </c>
      <c r="X466" s="38">
        <v>0</v>
      </c>
      <c r="Y466" s="38" t="s">
        <v>6298</v>
      </c>
      <c r="Z466" s="21">
        <v>5.6571272800000001</v>
      </c>
      <c r="AA466" s="38" t="s">
        <v>3139</v>
      </c>
      <c r="AB466" s="39">
        <v>0</v>
      </c>
      <c r="AC466" s="39">
        <v>11071.0800000001</v>
      </c>
      <c r="AD466" s="23" t="s">
        <v>3139</v>
      </c>
      <c r="AE466" s="38" t="s">
        <v>5815</v>
      </c>
      <c r="AG466" s="23"/>
      <c r="AH466" s="23"/>
    </row>
    <row r="467" spans="1:34">
      <c r="A467" t="str">
        <f t="shared" si="23"/>
        <v>1230</v>
      </c>
      <c r="B467" t="str">
        <f t="shared" si="21"/>
        <v>VR</v>
      </c>
      <c r="C467">
        <f t="shared" si="22"/>
        <v>30</v>
      </c>
      <c r="D467" s="38" t="s">
        <v>6552</v>
      </c>
      <c r="E467" s="23">
        <v>58</v>
      </c>
      <c r="F467" s="23">
        <v>123013</v>
      </c>
      <c r="G467" s="38" t="s">
        <v>5841</v>
      </c>
      <c r="H467" s="38" t="s">
        <v>3499</v>
      </c>
      <c r="I467" s="38"/>
      <c r="J467" s="38" t="s">
        <v>5842</v>
      </c>
      <c r="K467" s="38"/>
      <c r="L467" s="38" t="s">
        <v>6300</v>
      </c>
      <c r="M467" s="109">
        <v>44438</v>
      </c>
      <c r="N467" s="39">
        <v>2948797.0249999999</v>
      </c>
      <c r="O467" s="38">
        <v>1</v>
      </c>
      <c r="P467" s="38" t="s">
        <v>5828</v>
      </c>
      <c r="Q467" s="38">
        <v>1.1100000000000001</v>
      </c>
      <c r="R467" s="43">
        <v>0</v>
      </c>
      <c r="S467" s="38"/>
      <c r="T467" s="38" t="s">
        <v>3139</v>
      </c>
      <c r="U467" s="38" t="s">
        <v>6300</v>
      </c>
      <c r="V467" s="39">
        <v>2948797.0249999999</v>
      </c>
      <c r="W467" s="38">
        <v>1.1100000000000001</v>
      </c>
      <c r="X467" s="38" t="s">
        <v>3139</v>
      </c>
      <c r="Y467" s="38" t="s">
        <v>6300</v>
      </c>
      <c r="Z467" s="21">
        <v>2.9528807799999996</v>
      </c>
      <c r="AA467" s="38">
        <v>1.1100000000000001</v>
      </c>
      <c r="AB467" s="39" t="s">
        <v>3139</v>
      </c>
      <c r="AC467" s="39">
        <v>4083.7549999998901</v>
      </c>
      <c r="AD467" s="23" t="s">
        <v>3139</v>
      </c>
      <c r="AE467" s="38" t="s">
        <v>5815</v>
      </c>
      <c r="AG467" s="23"/>
      <c r="AH467" s="23"/>
    </row>
    <row r="468" spans="1:34">
      <c r="A468" t="str">
        <f t="shared" si="23"/>
        <v>1230</v>
      </c>
      <c r="B468" t="str">
        <f t="shared" si="21"/>
        <v>VR</v>
      </c>
      <c r="C468">
        <f t="shared" si="22"/>
        <v>47</v>
      </c>
      <c r="D468" s="38" t="s">
        <v>6552</v>
      </c>
      <c r="E468" s="23">
        <v>59</v>
      </c>
      <c r="F468" s="23">
        <v>123013</v>
      </c>
      <c r="G468" s="38" t="s">
        <v>5838</v>
      </c>
      <c r="H468" s="38" t="s">
        <v>11097</v>
      </c>
      <c r="I468" s="38"/>
      <c r="J468" s="38" t="s">
        <v>5843</v>
      </c>
      <c r="K468" s="38"/>
      <c r="L468" s="38" t="s">
        <v>6262</v>
      </c>
      <c r="M468" s="109">
        <v>44455</v>
      </c>
      <c r="N468" s="39">
        <v>5127316282.8900003</v>
      </c>
      <c r="O468" s="38">
        <v>1</v>
      </c>
      <c r="P468" s="38" t="s">
        <v>5828</v>
      </c>
      <c r="Q468" s="38">
        <v>0.62</v>
      </c>
      <c r="R468" s="43">
        <v>0</v>
      </c>
      <c r="S468" s="38"/>
      <c r="T468" s="38" t="s">
        <v>3139</v>
      </c>
      <c r="U468" s="38" t="s">
        <v>6262</v>
      </c>
      <c r="V468" s="39">
        <v>5127316282.8900003</v>
      </c>
      <c r="W468" s="38">
        <v>0.62</v>
      </c>
      <c r="X468" s="38" t="s">
        <v>3139</v>
      </c>
      <c r="Y468" s="38" t="s">
        <v>6262</v>
      </c>
      <c r="Z468" s="21">
        <v>5129.2505876699997</v>
      </c>
      <c r="AA468" s="38">
        <v>0.62</v>
      </c>
      <c r="AB468" s="39" t="s">
        <v>3139</v>
      </c>
      <c r="AC468" s="39">
        <v>1934304.7799997299</v>
      </c>
      <c r="AD468" s="23" t="s">
        <v>3139</v>
      </c>
      <c r="AE468" s="38" t="s">
        <v>5815</v>
      </c>
      <c r="AG468" s="23"/>
      <c r="AH468" s="23"/>
    </row>
    <row r="469" spans="1:34">
      <c r="A469" t="str">
        <f t="shared" si="23"/>
        <v>1226</v>
      </c>
      <c r="B469" t="str">
        <f t="shared" si="21"/>
        <v>OT</v>
      </c>
      <c r="C469">
        <f t="shared" si="22"/>
        <v>0</v>
      </c>
      <c r="D469" s="38" t="s">
        <v>6552</v>
      </c>
      <c r="E469" s="23">
        <v>60</v>
      </c>
      <c r="F469" s="23">
        <v>122602</v>
      </c>
      <c r="G469" s="38" t="s">
        <v>3295</v>
      </c>
      <c r="H469" s="38" t="s">
        <v>9317</v>
      </c>
      <c r="I469" s="38" t="s">
        <v>6006</v>
      </c>
      <c r="J469" s="38" t="s">
        <v>347</v>
      </c>
      <c r="K469" s="38"/>
      <c r="L469" s="38"/>
      <c r="M469" s="38"/>
      <c r="N469" s="39">
        <v>20000000</v>
      </c>
      <c r="O469" s="38">
        <v>1</v>
      </c>
      <c r="P469" s="38"/>
      <c r="Q469" s="23" t="s">
        <v>3139</v>
      </c>
      <c r="R469" s="39">
        <v>0</v>
      </c>
      <c r="S469" s="38"/>
      <c r="T469" s="23" t="s">
        <v>3139</v>
      </c>
      <c r="U469" s="38" t="s">
        <v>9318</v>
      </c>
      <c r="V469" s="39">
        <v>20000000</v>
      </c>
      <c r="W469" s="23" t="s">
        <v>3139</v>
      </c>
      <c r="X469" s="23">
        <v>500</v>
      </c>
      <c r="Y469" s="38" t="s">
        <v>9318</v>
      </c>
      <c r="Z469" s="21">
        <v>20</v>
      </c>
      <c r="AA469" s="23" t="s">
        <v>3139</v>
      </c>
      <c r="AB469" s="39">
        <v>0</v>
      </c>
      <c r="AC469" s="39">
        <v>1</v>
      </c>
      <c r="AD469" s="23">
        <v>20000000</v>
      </c>
      <c r="AE469" s="38" t="s">
        <v>5815</v>
      </c>
      <c r="AG469" s="23"/>
      <c r="AH469" s="23"/>
    </row>
    <row r="470" spans="1:34">
      <c r="A470" t="str">
        <f t="shared" si="23"/>
        <v>1203</v>
      </c>
      <c r="B470" t="str">
        <f t="shared" si="21"/>
        <v>FL</v>
      </c>
      <c r="C470">
        <f t="shared" si="22"/>
        <v>5</v>
      </c>
      <c r="D470" s="38" t="s">
        <v>6552</v>
      </c>
      <c r="E470" s="23">
        <v>1</v>
      </c>
      <c r="F470" s="23">
        <v>120305</v>
      </c>
      <c r="G470" s="38" t="s">
        <v>108</v>
      </c>
      <c r="H470" s="38" t="s">
        <v>3334</v>
      </c>
      <c r="I470" s="38" t="s">
        <v>5969</v>
      </c>
      <c r="J470" s="38" t="s">
        <v>9319</v>
      </c>
      <c r="K470" s="38"/>
      <c r="L470" s="38" t="s">
        <v>6207</v>
      </c>
      <c r="M470" s="109">
        <v>44413</v>
      </c>
      <c r="N470" s="39">
        <v>0</v>
      </c>
      <c r="O470" s="38">
        <v>1</v>
      </c>
      <c r="P470" s="38" t="s">
        <v>5814</v>
      </c>
      <c r="Q470" s="23">
        <v>1.85</v>
      </c>
      <c r="R470" s="39" t="s">
        <v>3139</v>
      </c>
      <c r="S470" s="38" t="s">
        <v>54</v>
      </c>
      <c r="T470" s="23">
        <v>90</v>
      </c>
      <c r="U470" s="38" t="s">
        <v>6207</v>
      </c>
      <c r="V470" s="39">
        <v>205712095</v>
      </c>
      <c r="W470" s="23">
        <v>1.85</v>
      </c>
      <c r="X470" s="23" t="s">
        <v>3139</v>
      </c>
      <c r="Y470" s="38" t="s">
        <v>6207</v>
      </c>
      <c r="Z470" s="21">
        <v>205.71209500000001</v>
      </c>
      <c r="AA470" s="23">
        <v>1.85</v>
      </c>
      <c r="AB470" s="39" t="s">
        <v>3139</v>
      </c>
      <c r="AC470" s="39">
        <v>0</v>
      </c>
      <c r="AD470" s="23" t="s">
        <v>3139</v>
      </c>
      <c r="AE470" s="38" t="s">
        <v>5815</v>
      </c>
      <c r="AG470" s="23"/>
      <c r="AH470" s="23"/>
    </row>
    <row r="471" spans="1:34">
      <c r="A471" t="str">
        <f t="shared" si="23"/>
        <v>1203</v>
      </c>
      <c r="B471" t="str">
        <f t="shared" si="21"/>
        <v>FL</v>
      </c>
      <c r="C471">
        <f t="shared" si="22"/>
        <v>5</v>
      </c>
      <c r="D471" s="38" t="s">
        <v>6552</v>
      </c>
      <c r="E471" s="23">
        <v>2</v>
      </c>
      <c r="F471" s="23">
        <v>120305</v>
      </c>
      <c r="G471" s="38" t="s">
        <v>108</v>
      </c>
      <c r="H471" s="38" t="s">
        <v>3334</v>
      </c>
      <c r="I471" s="38" t="s">
        <v>5969</v>
      </c>
      <c r="J471" s="38" t="s">
        <v>9320</v>
      </c>
      <c r="K471" s="38"/>
      <c r="L471" s="38" t="s">
        <v>6207</v>
      </c>
      <c r="M471" s="109">
        <v>44413</v>
      </c>
      <c r="N471" s="39">
        <v>0</v>
      </c>
      <c r="O471" s="38">
        <v>1</v>
      </c>
      <c r="P471" s="38" t="s">
        <v>5814</v>
      </c>
      <c r="Q471" s="23">
        <v>1.85</v>
      </c>
      <c r="R471" s="39" t="s">
        <v>3139</v>
      </c>
      <c r="S471" s="38" t="s">
        <v>54</v>
      </c>
      <c r="T471" s="23">
        <v>90</v>
      </c>
      <c r="U471" s="38" t="s">
        <v>6207</v>
      </c>
      <c r="V471" s="39">
        <v>101249734</v>
      </c>
      <c r="W471" s="23">
        <v>1.85</v>
      </c>
      <c r="X471" s="23" t="s">
        <v>3139</v>
      </c>
      <c r="Y471" s="38" t="s">
        <v>6207</v>
      </c>
      <c r="Z471" s="21">
        <v>101.249734</v>
      </c>
      <c r="AA471" s="23">
        <v>1.85</v>
      </c>
      <c r="AB471" s="39" t="s">
        <v>3139</v>
      </c>
      <c r="AC471" s="39">
        <v>0</v>
      </c>
      <c r="AD471" s="23" t="s">
        <v>3139</v>
      </c>
      <c r="AE471" s="38" t="s">
        <v>5815</v>
      </c>
      <c r="AG471" s="23"/>
      <c r="AH471" s="23"/>
    </row>
    <row r="472" spans="1:34">
      <c r="A472" t="str">
        <f t="shared" si="23"/>
        <v>1203</v>
      </c>
      <c r="B472" t="str">
        <f t="shared" si="21"/>
        <v>FL</v>
      </c>
      <c r="C472">
        <f t="shared" si="22"/>
        <v>5</v>
      </c>
      <c r="D472" s="38" t="s">
        <v>6552</v>
      </c>
      <c r="E472" s="23">
        <v>3</v>
      </c>
      <c r="F472" s="23">
        <v>120305</v>
      </c>
      <c r="G472" s="38" t="s">
        <v>108</v>
      </c>
      <c r="H472" s="38" t="s">
        <v>3334</v>
      </c>
      <c r="I472" s="38" t="s">
        <v>5969</v>
      </c>
      <c r="J472" s="38" t="s">
        <v>9321</v>
      </c>
      <c r="K472" s="38"/>
      <c r="L472" s="38" t="s">
        <v>6207</v>
      </c>
      <c r="M472" s="109">
        <v>44413</v>
      </c>
      <c r="N472" s="39">
        <v>0</v>
      </c>
      <c r="O472" s="38">
        <v>1</v>
      </c>
      <c r="P472" s="38" t="s">
        <v>5814</v>
      </c>
      <c r="Q472" s="23">
        <v>1.85</v>
      </c>
      <c r="R472" s="39" t="s">
        <v>3139</v>
      </c>
      <c r="S472" s="38" t="s">
        <v>54</v>
      </c>
      <c r="T472" s="23">
        <v>90</v>
      </c>
      <c r="U472" s="38" t="s">
        <v>6207</v>
      </c>
      <c r="V472" s="39">
        <v>101249734</v>
      </c>
      <c r="W472" s="23">
        <v>1.85</v>
      </c>
      <c r="X472" s="23" t="s">
        <v>3139</v>
      </c>
      <c r="Y472" s="38" t="s">
        <v>6207</v>
      </c>
      <c r="Z472" s="21">
        <v>101.249734</v>
      </c>
      <c r="AA472" s="23">
        <v>1.85</v>
      </c>
      <c r="AB472" s="39" t="s">
        <v>3139</v>
      </c>
      <c r="AC472" s="39">
        <v>0</v>
      </c>
      <c r="AD472" s="23" t="s">
        <v>3139</v>
      </c>
      <c r="AE472" s="38" t="s">
        <v>5815</v>
      </c>
      <c r="AG472" s="23"/>
      <c r="AH472" s="23"/>
    </row>
    <row r="473" spans="1:34">
      <c r="A473" t="str">
        <f t="shared" si="23"/>
        <v>1203</v>
      </c>
      <c r="B473" t="str">
        <f t="shared" si="21"/>
        <v>FL</v>
      </c>
      <c r="C473">
        <f t="shared" si="22"/>
        <v>5</v>
      </c>
      <c r="D473" s="38" t="s">
        <v>6552</v>
      </c>
      <c r="E473" s="23">
        <v>4</v>
      </c>
      <c r="F473" s="23">
        <v>120305</v>
      </c>
      <c r="G473" s="38" t="s">
        <v>108</v>
      </c>
      <c r="H473" s="38" t="s">
        <v>3334</v>
      </c>
      <c r="I473" s="38" t="s">
        <v>5969</v>
      </c>
      <c r="J473" s="38" t="s">
        <v>9322</v>
      </c>
      <c r="K473" s="38"/>
      <c r="L473" s="38" t="s">
        <v>6207</v>
      </c>
      <c r="M473" s="109">
        <v>44413</v>
      </c>
      <c r="N473" s="39">
        <v>0</v>
      </c>
      <c r="O473" s="38">
        <v>1</v>
      </c>
      <c r="P473" s="38" t="s">
        <v>5814</v>
      </c>
      <c r="Q473" s="23">
        <v>1.85</v>
      </c>
      <c r="R473" s="39" t="s">
        <v>3139</v>
      </c>
      <c r="S473" s="38" t="s">
        <v>54</v>
      </c>
      <c r="T473" s="23">
        <v>90</v>
      </c>
      <c r="U473" s="38" t="s">
        <v>6207</v>
      </c>
      <c r="V473" s="39">
        <v>227811901</v>
      </c>
      <c r="W473" s="23">
        <v>1.85</v>
      </c>
      <c r="X473" s="23" t="s">
        <v>3139</v>
      </c>
      <c r="Y473" s="38" t="s">
        <v>6207</v>
      </c>
      <c r="Z473" s="21">
        <v>227.81190100000001</v>
      </c>
      <c r="AA473" s="23">
        <v>1.85</v>
      </c>
      <c r="AB473" s="39" t="s">
        <v>3139</v>
      </c>
      <c r="AC473" s="39">
        <v>0</v>
      </c>
      <c r="AD473" s="23" t="s">
        <v>3139</v>
      </c>
      <c r="AE473" s="38" t="s">
        <v>5815</v>
      </c>
      <c r="AG473" s="23"/>
      <c r="AH473" s="23"/>
    </row>
    <row r="474" spans="1:34">
      <c r="A474" t="str">
        <f t="shared" si="23"/>
        <v>1203</v>
      </c>
      <c r="B474" t="str">
        <f t="shared" si="21"/>
        <v>FL</v>
      </c>
      <c r="C474">
        <f t="shared" si="22"/>
        <v>5</v>
      </c>
      <c r="D474" s="38" t="s">
        <v>6552</v>
      </c>
      <c r="E474" s="23">
        <v>5</v>
      </c>
      <c r="F474" s="23">
        <v>120305</v>
      </c>
      <c r="G474" s="38" t="s">
        <v>108</v>
      </c>
      <c r="H474" s="38" t="s">
        <v>3334</v>
      </c>
      <c r="I474" s="38" t="s">
        <v>5969</v>
      </c>
      <c r="J474" s="38" t="s">
        <v>9323</v>
      </c>
      <c r="K474" s="38"/>
      <c r="L474" s="38" t="s">
        <v>6207</v>
      </c>
      <c r="M474" s="109">
        <v>44413</v>
      </c>
      <c r="N474" s="39">
        <v>0</v>
      </c>
      <c r="O474" s="38">
        <v>1</v>
      </c>
      <c r="P474" s="38" t="s">
        <v>5814</v>
      </c>
      <c r="Q474" s="23">
        <v>1.85</v>
      </c>
      <c r="R474" s="39" t="s">
        <v>3139</v>
      </c>
      <c r="S474" s="38" t="s">
        <v>54</v>
      </c>
      <c r="T474" s="23">
        <v>90</v>
      </c>
      <c r="U474" s="38" t="s">
        <v>6207</v>
      </c>
      <c r="V474" s="39">
        <v>110000000</v>
      </c>
      <c r="W474" s="23">
        <v>1.85</v>
      </c>
      <c r="X474" s="23" t="s">
        <v>3139</v>
      </c>
      <c r="Y474" s="38" t="s">
        <v>6207</v>
      </c>
      <c r="Z474" s="21">
        <v>110</v>
      </c>
      <c r="AA474" s="23">
        <v>1.85</v>
      </c>
      <c r="AB474" s="39" t="s">
        <v>3139</v>
      </c>
      <c r="AC474" s="39">
        <v>0</v>
      </c>
      <c r="AD474" s="23" t="s">
        <v>3139</v>
      </c>
      <c r="AE474" s="38" t="s">
        <v>5815</v>
      </c>
      <c r="AG474" s="23"/>
      <c r="AH474" s="23"/>
    </row>
    <row r="475" spans="1:34">
      <c r="A475" t="str">
        <f t="shared" si="23"/>
        <v>1203</v>
      </c>
      <c r="B475" t="str">
        <f t="shared" si="21"/>
        <v>FL</v>
      </c>
      <c r="C475">
        <f t="shared" si="22"/>
        <v>4</v>
      </c>
      <c r="D475" s="38" t="s">
        <v>6552</v>
      </c>
      <c r="E475" s="23">
        <v>6</v>
      </c>
      <c r="F475" s="23">
        <v>120305</v>
      </c>
      <c r="G475" s="38" t="s">
        <v>108</v>
      </c>
      <c r="H475" s="38" t="s">
        <v>3334</v>
      </c>
      <c r="I475" s="38" t="s">
        <v>5969</v>
      </c>
      <c r="J475" s="38" t="s">
        <v>9324</v>
      </c>
      <c r="K475" s="38"/>
      <c r="L475" s="38" t="s">
        <v>6303</v>
      </c>
      <c r="M475" s="109">
        <v>44412</v>
      </c>
      <c r="N475" s="39">
        <v>0</v>
      </c>
      <c r="O475" s="38">
        <v>1</v>
      </c>
      <c r="P475" s="38" t="s">
        <v>5814</v>
      </c>
      <c r="Q475" s="23">
        <v>1.85</v>
      </c>
      <c r="R475" s="39" t="s">
        <v>3139</v>
      </c>
      <c r="S475" s="38" t="s">
        <v>54</v>
      </c>
      <c r="T475" s="23">
        <v>90</v>
      </c>
      <c r="U475" s="38" t="s">
        <v>6303</v>
      </c>
      <c r="V475" s="39">
        <v>150000000</v>
      </c>
      <c r="W475" s="23">
        <v>1.85</v>
      </c>
      <c r="X475" s="23" t="s">
        <v>3139</v>
      </c>
      <c r="Y475" s="38" t="s">
        <v>6303</v>
      </c>
      <c r="Z475" s="21">
        <v>150</v>
      </c>
      <c r="AA475" s="23">
        <v>1.85</v>
      </c>
      <c r="AB475" s="39" t="s">
        <v>3139</v>
      </c>
      <c r="AC475" s="39">
        <v>0</v>
      </c>
      <c r="AD475" s="23" t="s">
        <v>3139</v>
      </c>
      <c r="AE475" s="38" t="s">
        <v>5815</v>
      </c>
      <c r="AG475" s="23"/>
      <c r="AH475" s="23"/>
    </row>
    <row r="476" spans="1:34">
      <c r="A476" t="str">
        <f t="shared" si="23"/>
        <v>1203</v>
      </c>
      <c r="B476" t="str">
        <f t="shared" si="21"/>
        <v>FL</v>
      </c>
      <c r="C476">
        <f t="shared" si="22"/>
        <v>4</v>
      </c>
      <c r="D476" s="38" t="s">
        <v>6552</v>
      </c>
      <c r="E476" s="23">
        <v>7</v>
      </c>
      <c r="F476" s="23">
        <v>120305</v>
      </c>
      <c r="G476" s="38" t="s">
        <v>108</v>
      </c>
      <c r="H476" s="38" t="s">
        <v>3334</v>
      </c>
      <c r="I476" s="38" t="s">
        <v>5969</v>
      </c>
      <c r="J476" s="38" t="s">
        <v>9325</v>
      </c>
      <c r="K476" s="38"/>
      <c r="L476" s="38" t="s">
        <v>6303</v>
      </c>
      <c r="M476" s="109">
        <v>44412</v>
      </c>
      <c r="N476" s="39">
        <v>0</v>
      </c>
      <c r="O476" s="38">
        <v>1</v>
      </c>
      <c r="P476" s="38" t="s">
        <v>5814</v>
      </c>
      <c r="Q476" s="23">
        <v>1.85</v>
      </c>
      <c r="R476" s="39" t="s">
        <v>3139</v>
      </c>
      <c r="S476" s="38" t="s">
        <v>54</v>
      </c>
      <c r="T476" s="23">
        <v>90</v>
      </c>
      <c r="U476" s="38" t="s">
        <v>6303</v>
      </c>
      <c r="V476" s="39">
        <v>200000000</v>
      </c>
      <c r="W476" s="23">
        <v>1.85</v>
      </c>
      <c r="X476" s="23" t="s">
        <v>3139</v>
      </c>
      <c r="Y476" s="38" t="s">
        <v>6303</v>
      </c>
      <c r="Z476" s="21">
        <v>200</v>
      </c>
      <c r="AA476" s="23">
        <v>1.85</v>
      </c>
      <c r="AB476" s="39" t="s">
        <v>3139</v>
      </c>
      <c r="AC476" s="39">
        <v>0</v>
      </c>
      <c r="AD476" s="23" t="s">
        <v>3139</v>
      </c>
      <c r="AE476" s="38" t="s">
        <v>5815</v>
      </c>
      <c r="AG476" s="23"/>
      <c r="AH476" s="23"/>
    </row>
    <row r="477" spans="1:34">
      <c r="A477" t="str">
        <f t="shared" si="23"/>
        <v>1203</v>
      </c>
      <c r="B477" t="str">
        <f t="shared" si="21"/>
        <v>FL</v>
      </c>
      <c r="C477">
        <f t="shared" si="22"/>
        <v>4</v>
      </c>
      <c r="D477" s="38" t="s">
        <v>6552</v>
      </c>
      <c r="E477" s="23">
        <v>8</v>
      </c>
      <c r="F477" s="23">
        <v>120305</v>
      </c>
      <c r="G477" s="38" t="s">
        <v>108</v>
      </c>
      <c r="H477" s="38" t="s">
        <v>3334</v>
      </c>
      <c r="I477" s="38" t="s">
        <v>5969</v>
      </c>
      <c r="J477" s="38" t="s">
        <v>9326</v>
      </c>
      <c r="K477" s="38"/>
      <c r="L477" s="38" t="s">
        <v>6303</v>
      </c>
      <c r="M477" s="109">
        <v>44412</v>
      </c>
      <c r="N477" s="39">
        <v>0</v>
      </c>
      <c r="O477" s="38">
        <v>1</v>
      </c>
      <c r="P477" s="38" t="s">
        <v>5814</v>
      </c>
      <c r="Q477" s="23">
        <v>1.85</v>
      </c>
      <c r="R477" s="39" t="s">
        <v>3139</v>
      </c>
      <c r="S477" s="38" t="s">
        <v>54</v>
      </c>
      <c r="T477" s="23">
        <v>90</v>
      </c>
      <c r="U477" s="38" t="s">
        <v>6303</v>
      </c>
      <c r="V477" s="39">
        <v>200000000</v>
      </c>
      <c r="W477" s="23">
        <v>1.85</v>
      </c>
      <c r="X477" s="23" t="s">
        <v>3139</v>
      </c>
      <c r="Y477" s="38" t="s">
        <v>6303</v>
      </c>
      <c r="Z477" s="21">
        <v>200</v>
      </c>
      <c r="AA477" s="23">
        <v>1.85</v>
      </c>
      <c r="AB477" s="39" t="s">
        <v>3139</v>
      </c>
      <c r="AC477" s="39">
        <v>0</v>
      </c>
      <c r="AD477" s="23" t="s">
        <v>3139</v>
      </c>
      <c r="AE477" s="38" t="s">
        <v>5815</v>
      </c>
      <c r="AG477" s="23"/>
      <c r="AH477" s="23"/>
    </row>
    <row r="478" spans="1:34">
      <c r="A478" t="str">
        <f t="shared" si="23"/>
        <v>1203</v>
      </c>
      <c r="B478" t="str">
        <f t="shared" si="21"/>
        <v>FL</v>
      </c>
      <c r="C478">
        <f t="shared" si="22"/>
        <v>4</v>
      </c>
      <c r="D478" s="38" t="s">
        <v>6552</v>
      </c>
      <c r="E478" s="23">
        <v>9</v>
      </c>
      <c r="F478" s="23">
        <v>120305</v>
      </c>
      <c r="G478" s="38" t="s">
        <v>108</v>
      </c>
      <c r="H478" s="38" t="s">
        <v>3334</v>
      </c>
      <c r="I478" s="38" t="s">
        <v>5969</v>
      </c>
      <c r="J478" s="38" t="s">
        <v>9327</v>
      </c>
      <c r="K478" s="38"/>
      <c r="L478" s="38" t="s">
        <v>6303</v>
      </c>
      <c r="M478" s="109">
        <v>44412</v>
      </c>
      <c r="N478" s="39">
        <v>0</v>
      </c>
      <c r="O478" s="38">
        <v>1</v>
      </c>
      <c r="P478" s="38" t="s">
        <v>5814</v>
      </c>
      <c r="Q478" s="23">
        <v>1.85</v>
      </c>
      <c r="R478" s="39" t="s">
        <v>3139</v>
      </c>
      <c r="S478" s="38" t="s">
        <v>54</v>
      </c>
      <c r="T478" s="23">
        <v>90</v>
      </c>
      <c r="U478" s="38" t="s">
        <v>6303</v>
      </c>
      <c r="V478" s="39">
        <v>160000000</v>
      </c>
      <c r="W478" s="23">
        <v>1.85</v>
      </c>
      <c r="X478" s="23" t="s">
        <v>3139</v>
      </c>
      <c r="Y478" s="38" t="s">
        <v>6303</v>
      </c>
      <c r="Z478" s="21">
        <v>160</v>
      </c>
      <c r="AA478" s="23">
        <v>1.85</v>
      </c>
      <c r="AB478" s="39" t="s">
        <v>3139</v>
      </c>
      <c r="AC478" s="39">
        <v>0</v>
      </c>
      <c r="AD478" s="23" t="s">
        <v>3139</v>
      </c>
      <c r="AE478" s="38" t="s">
        <v>5815</v>
      </c>
      <c r="AG478" s="23"/>
      <c r="AH478" s="23"/>
    </row>
    <row r="479" spans="1:34">
      <c r="A479" t="str">
        <f t="shared" si="23"/>
        <v>1203</v>
      </c>
      <c r="B479" t="str">
        <f t="shared" si="21"/>
        <v>FL</v>
      </c>
      <c r="C479">
        <f t="shared" si="22"/>
        <v>91</v>
      </c>
      <c r="D479" s="38" t="s">
        <v>6552</v>
      </c>
      <c r="E479" s="23">
        <v>10</v>
      </c>
      <c r="F479" s="23">
        <v>120305</v>
      </c>
      <c r="G479" s="38" t="s">
        <v>108</v>
      </c>
      <c r="H479" s="38" t="s">
        <v>3334</v>
      </c>
      <c r="I479" s="38" t="s">
        <v>5969</v>
      </c>
      <c r="J479" s="38" t="s">
        <v>11751</v>
      </c>
      <c r="K479" s="38"/>
      <c r="L479" s="38" t="s">
        <v>6032</v>
      </c>
      <c r="M479" s="109">
        <v>44499</v>
      </c>
      <c r="N479" s="39">
        <v>0</v>
      </c>
      <c r="O479" s="38">
        <v>1</v>
      </c>
      <c r="P479" s="38" t="s">
        <v>5814</v>
      </c>
      <c r="Q479" s="23">
        <v>2.0499999999999998</v>
      </c>
      <c r="R479" s="39" t="s">
        <v>3139</v>
      </c>
      <c r="S479" s="38" t="s">
        <v>54</v>
      </c>
      <c r="T479" s="23">
        <v>90</v>
      </c>
      <c r="U479" s="38" t="s">
        <v>6032</v>
      </c>
      <c r="V479" s="39">
        <v>200000000</v>
      </c>
      <c r="W479" s="23">
        <v>2.0499999999999998</v>
      </c>
      <c r="X479" s="23" t="s">
        <v>3139</v>
      </c>
      <c r="Y479" s="38" t="s">
        <v>6032</v>
      </c>
      <c r="Z479" s="21">
        <v>200</v>
      </c>
      <c r="AA479" s="23">
        <v>2.0499999999999998</v>
      </c>
      <c r="AB479" s="39" t="s">
        <v>3139</v>
      </c>
      <c r="AC479" s="39">
        <v>0</v>
      </c>
      <c r="AD479" s="23" t="s">
        <v>3139</v>
      </c>
      <c r="AE479" s="38" t="s">
        <v>5815</v>
      </c>
      <c r="AG479" s="23"/>
      <c r="AH479" s="23"/>
    </row>
    <row r="480" spans="1:34">
      <c r="A480" t="str">
        <f t="shared" si="23"/>
        <v>1203</v>
      </c>
      <c r="B480" t="str">
        <f t="shared" si="21"/>
        <v>FL</v>
      </c>
      <c r="C480">
        <f t="shared" si="22"/>
        <v>88</v>
      </c>
      <c r="D480" s="38" t="s">
        <v>6552</v>
      </c>
      <c r="E480" s="23">
        <v>11</v>
      </c>
      <c r="F480" s="23">
        <v>120305</v>
      </c>
      <c r="G480" s="38" t="s">
        <v>108</v>
      </c>
      <c r="H480" s="38" t="s">
        <v>3334</v>
      </c>
      <c r="I480" s="38" t="s">
        <v>5969</v>
      </c>
      <c r="J480" s="38" t="s">
        <v>11752</v>
      </c>
      <c r="K480" s="38"/>
      <c r="L480" s="38" t="s">
        <v>6080</v>
      </c>
      <c r="M480" s="109">
        <v>44496</v>
      </c>
      <c r="N480" s="39">
        <v>0</v>
      </c>
      <c r="O480" s="38">
        <v>1</v>
      </c>
      <c r="P480" s="38" t="s">
        <v>5814</v>
      </c>
      <c r="Q480" s="23">
        <v>2.15</v>
      </c>
      <c r="R480" s="39" t="s">
        <v>3139</v>
      </c>
      <c r="S480" s="38" t="s">
        <v>54</v>
      </c>
      <c r="T480" s="23">
        <v>90</v>
      </c>
      <c r="U480" s="38" t="s">
        <v>6080</v>
      </c>
      <c r="V480" s="39">
        <v>373903116</v>
      </c>
      <c r="W480" s="23">
        <v>2.15</v>
      </c>
      <c r="X480" s="23" t="s">
        <v>3139</v>
      </c>
      <c r="Y480" s="38" t="s">
        <v>6080</v>
      </c>
      <c r="Z480" s="21">
        <v>373.90311600000001</v>
      </c>
      <c r="AA480" s="23">
        <v>2.15</v>
      </c>
      <c r="AB480" s="39" t="s">
        <v>3139</v>
      </c>
      <c r="AC480" s="39">
        <v>0</v>
      </c>
      <c r="AD480" s="23" t="s">
        <v>3139</v>
      </c>
      <c r="AE480" s="38" t="s">
        <v>5815</v>
      </c>
      <c r="AG480" s="23"/>
      <c r="AH480" s="23"/>
    </row>
    <row r="481" spans="1:34">
      <c r="A481" t="str">
        <f t="shared" si="23"/>
        <v>1203</v>
      </c>
      <c r="B481" t="str">
        <f t="shared" si="21"/>
        <v>FL</v>
      </c>
      <c r="C481">
        <f t="shared" si="22"/>
        <v>82</v>
      </c>
      <c r="D481" s="38" t="s">
        <v>6552</v>
      </c>
      <c r="E481" s="23">
        <v>12</v>
      </c>
      <c r="F481" s="23">
        <v>120305</v>
      </c>
      <c r="G481" s="38" t="s">
        <v>108</v>
      </c>
      <c r="H481" s="38" t="s">
        <v>3334</v>
      </c>
      <c r="I481" s="38" t="s">
        <v>5969</v>
      </c>
      <c r="J481" s="38" t="s">
        <v>11753</v>
      </c>
      <c r="K481" s="38"/>
      <c r="L481" s="38" t="s">
        <v>6078</v>
      </c>
      <c r="M481" s="109">
        <v>44490</v>
      </c>
      <c r="N481" s="39">
        <v>0</v>
      </c>
      <c r="O481" s="38">
        <v>1</v>
      </c>
      <c r="P481" s="38" t="s">
        <v>5814</v>
      </c>
      <c r="Q481" s="38">
        <v>2.15</v>
      </c>
      <c r="R481" s="43" t="s">
        <v>3139</v>
      </c>
      <c r="S481" s="38" t="s">
        <v>54</v>
      </c>
      <c r="T481" s="38">
        <v>90</v>
      </c>
      <c r="U481" s="38" t="s">
        <v>6078</v>
      </c>
      <c r="V481" s="39">
        <v>150000000</v>
      </c>
      <c r="W481" s="38">
        <v>2.15</v>
      </c>
      <c r="X481" s="38" t="s">
        <v>3139</v>
      </c>
      <c r="Y481" s="38" t="s">
        <v>6078</v>
      </c>
      <c r="Z481" s="21">
        <v>150</v>
      </c>
      <c r="AA481" s="38">
        <v>2.15</v>
      </c>
      <c r="AB481" s="39" t="s">
        <v>3139</v>
      </c>
      <c r="AC481" s="39">
        <v>0</v>
      </c>
      <c r="AD481" s="23" t="s">
        <v>3139</v>
      </c>
      <c r="AE481" s="38" t="s">
        <v>5815</v>
      </c>
      <c r="AG481" s="23"/>
      <c r="AH481" s="23"/>
    </row>
    <row r="482" spans="1:34">
      <c r="A482" t="str">
        <f t="shared" si="23"/>
        <v>1203</v>
      </c>
      <c r="B482" t="str">
        <f t="shared" si="21"/>
        <v>FL</v>
      </c>
      <c r="C482">
        <f t="shared" si="22"/>
        <v>60</v>
      </c>
      <c r="D482" s="38" t="s">
        <v>6552</v>
      </c>
      <c r="E482" s="23">
        <v>13</v>
      </c>
      <c r="F482" s="23">
        <v>120305</v>
      </c>
      <c r="G482" s="38" t="s">
        <v>867</v>
      </c>
      <c r="H482" s="38" t="s">
        <v>3041</v>
      </c>
      <c r="I482" s="38" t="s">
        <v>5969</v>
      </c>
      <c r="J482" s="38" t="s">
        <v>11098</v>
      </c>
      <c r="K482" s="38"/>
      <c r="L482" s="38" t="s">
        <v>6100</v>
      </c>
      <c r="M482" s="109">
        <v>44468</v>
      </c>
      <c r="N482" s="39">
        <v>0</v>
      </c>
      <c r="O482" s="38">
        <v>1</v>
      </c>
      <c r="P482" s="38" t="s">
        <v>5814</v>
      </c>
      <c r="Q482" s="38">
        <v>2.0499999999999998</v>
      </c>
      <c r="R482" s="43" t="s">
        <v>3139</v>
      </c>
      <c r="S482" s="38" t="s">
        <v>54</v>
      </c>
      <c r="T482" s="38">
        <v>90</v>
      </c>
      <c r="U482" s="38" t="s">
        <v>6100</v>
      </c>
      <c r="V482" s="39">
        <v>1597150874</v>
      </c>
      <c r="W482" s="38">
        <v>2.0499999999999998</v>
      </c>
      <c r="X482" s="38" t="s">
        <v>3139</v>
      </c>
      <c r="Y482" s="38" t="s">
        <v>6100</v>
      </c>
      <c r="Z482" s="21">
        <v>1597.1508739999999</v>
      </c>
      <c r="AA482" s="38">
        <v>2.0499999999999998</v>
      </c>
      <c r="AB482" s="39" t="s">
        <v>3139</v>
      </c>
      <c r="AC482" s="39">
        <v>0</v>
      </c>
      <c r="AD482" s="23" t="s">
        <v>3139</v>
      </c>
      <c r="AE482" s="38" t="s">
        <v>5815</v>
      </c>
      <c r="AG482" s="23"/>
      <c r="AH482" s="23"/>
    </row>
    <row r="483" spans="1:34">
      <c r="A483" t="str">
        <f t="shared" si="23"/>
        <v>1203</v>
      </c>
      <c r="B483" t="str">
        <f t="shared" si="21"/>
        <v>FL</v>
      </c>
      <c r="C483">
        <f t="shared" si="22"/>
        <v>78</v>
      </c>
      <c r="D483" s="38" t="s">
        <v>6552</v>
      </c>
      <c r="E483" s="23">
        <v>14</v>
      </c>
      <c r="F483" s="23">
        <v>120305</v>
      </c>
      <c r="G483" s="38" t="s">
        <v>870</v>
      </c>
      <c r="H483" s="38" t="s">
        <v>3044</v>
      </c>
      <c r="I483" s="38" t="s">
        <v>5969</v>
      </c>
      <c r="J483" s="38" t="s">
        <v>11754</v>
      </c>
      <c r="K483" s="38"/>
      <c r="L483" s="38" t="s">
        <v>6076</v>
      </c>
      <c r="M483" s="109">
        <v>44486</v>
      </c>
      <c r="N483" s="39">
        <v>0</v>
      </c>
      <c r="O483" s="38">
        <v>1</v>
      </c>
      <c r="P483" s="38" t="s">
        <v>5814</v>
      </c>
      <c r="Q483" s="38">
        <v>2.5</v>
      </c>
      <c r="R483" s="43" t="s">
        <v>3139</v>
      </c>
      <c r="S483" s="38" t="s">
        <v>54</v>
      </c>
      <c r="T483" s="38">
        <v>90</v>
      </c>
      <c r="U483" s="38" t="s">
        <v>6076</v>
      </c>
      <c r="V483" s="39">
        <v>1158829336</v>
      </c>
      <c r="W483" s="38">
        <v>2.5</v>
      </c>
      <c r="X483" s="38" t="s">
        <v>3139</v>
      </c>
      <c r="Y483" s="38" t="s">
        <v>6076</v>
      </c>
      <c r="Z483" s="21">
        <v>1158.829336</v>
      </c>
      <c r="AA483" s="38">
        <v>2.5</v>
      </c>
      <c r="AB483" s="39" t="s">
        <v>3139</v>
      </c>
      <c r="AC483" s="39">
        <v>0</v>
      </c>
      <c r="AD483" s="23" t="s">
        <v>3139</v>
      </c>
      <c r="AE483" s="38" t="s">
        <v>5815</v>
      </c>
      <c r="AG483" s="23"/>
      <c r="AH483" s="23"/>
    </row>
    <row r="484" spans="1:34">
      <c r="A484" t="str">
        <f t="shared" si="23"/>
        <v>1203</v>
      </c>
      <c r="B484" t="str">
        <f t="shared" si="21"/>
        <v>FL</v>
      </c>
      <c r="C484">
        <f t="shared" si="22"/>
        <v>1</v>
      </c>
      <c r="D484" s="38" t="s">
        <v>6552</v>
      </c>
      <c r="E484" s="23">
        <v>15</v>
      </c>
      <c r="F484" s="23">
        <v>120305</v>
      </c>
      <c r="G484" s="38" t="s">
        <v>870</v>
      </c>
      <c r="H484" s="38" t="s">
        <v>3044</v>
      </c>
      <c r="I484" s="38" t="s">
        <v>5969</v>
      </c>
      <c r="J484" s="38" t="s">
        <v>9328</v>
      </c>
      <c r="K484" s="38"/>
      <c r="L484" s="38" t="s">
        <v>6060</v>
      </c>
      <c r="M484" s="109">
        <v>44409</v>
      </c>
      <c r="N484" s="39">
        <v>0</v>
      </c>
      <c r="O484" s="38">
        <v>1</v>
      </c>
      <c r="P484" s="38" t="s">
        <v>5814</v>
      </c>
      <c r="Q484" s="38">
        <v>2.4</v>
      </c>
      <c r="R484" s="43" t="s">
        <v>3139</v>
      </c>
      <c r="S484" s="38" t="s">
        <v>54</v>
      </c>
      <c r="T484" s="38">
        <v>90</v>
      </c>
      <c r="U484" s="38" t="s">
        <v>6060</v>
      </c>
      <c r="V484" s="39">
        <v>688680820</v>
      </c>
      <c r="W484" s="38">
        <v>2.4</v>
      </c>
      <c r="X484" s="38" t="s">
        <v>3139</v>
      </c>
      <c r="Y484" s="38" t="s">
        <v>6060</v>
      </c>
      <c r="Z484" s="21">
        <v>688.68082000000004</v>
      </c>
      <c r="AA484" s="38">
        <v>2.4</v>
      </c>
      <c r="AB484" s="39" t="s">
        <v>3139</v>
      </c>
      <c r="AC484" s="39">
        <v>0</v>
      </c>
      <c r="AD484" s="23" t="s">
        <v>3139</v>
      </c>
      <c r="AE484" s="38" t="s">
        <v>5815</v>
      </c>
      <c r="AG484" s="23"/>
      <c r="AH484" s="23"/>
    </row>
    <row r="485" spans="1:34">
      <c r="A485" t="str">
        <f t="shared" si="23"/>
        <v>1203</v>
      </c>
      <c r="B485" t="str">
        <f t="shared" si="21"/>
        <v>FL</v>
      </c>
      <c r="C485">
        <f t="shared" si="22"/>
        <v>78</v>
      </c>
      <c r="D485" s="38" t="s">
        <v>6552</v>
      </c>
      <c r="E485" s="23">
        <v>16</v>
      </c>
      <c r="F485" s="23">
        <v>120305</v>
      </c>
      <c r="G485" s="38" t="s">
        <v>870</v>
      </c>
      <c r="H485" s="38" t="s">
        <v>3044</v>
      </c>
      <c r="I485" s="38" t="s">
        <v>5969</v>
      </c>
      <c r="J485" s="38" t="s">
        <v>11755</v>
      </c>
      <c r="K485" s="38"/>
      <c r="L485" s="38" t="s">
        <v>6076</v>
      </c>
      <c r="M485" s="109">
        <v>44486</v>
      </c>
      <c r="N485" s="39">
        <v>0</v>
      </c>
      <c r="O485" s="38">
        <v>1</v>
      </c>
      <c r="P485" s="38" t="s">
        <v>5814</v>
      </c>
      <c r="Q485" s="38">
        <v>2.4</v>
      </c>
      <c r="R485" s="43" t="s">
        <v>3139</v>
      </c>
      <c r="S485" s="38" t="s">
        <v>54</v>
      </c>
      <c r="T485" s="38">
        <v>90</v>
      </c>
      <c r="U485" s="38" t="s">
        <v>6076</v>
      </c>
      <c r="V485" s="39">
        <v>671014225</v>
      </c>
      <c r="W485" s="38">
        <v>2.4</v>
      </c>
      <c r="X485" s="38" t="s">
        <v>3139</v>
      </c>
      <c r="Y485" s="38" t="s">
        <v>6076</v>
      </c>
      <c r="Z485" s="21">
        <v>671.01422500000001</v>
      </c>
      <c r="AA485" s="38">
        <v>2.4</v>
      </c>
      <c r="AB485" s="39" t="s">
        <v>3139</v>
      </c>
      <c r="AC485" s="39">
        <v>0</v>
      </c>
      <c r="AD485" s="23" t="s">
        <v>3139</v>
      </c>
      <c r="AE485" s="38" t="s">
        <v>5815</v>
      </c>
      <c r="AG485" s="23"/>
      <c r="AH485" s="23"/>
    </row>
    <row r="486" spans="1:34">
      <c r="A486" t="str">
        <f t="shared" si="23"/>
        <v>1203</v>
      </c>
      <c r="B486" t="str">
        <f t="shared" si="21"/>
        <v>FL</v>
      </c>
      <c r="C486">
        <f t="shared" si="22"/>
        <v>82</v>
      </c>
      <c r="D486" s="38" t="s">
        <v>6552</v>
      </c>
      <c r="E486" s="23">
        <v>17</v>
      </c>
      <c r="F486" s="23">
        <v>120305</v>
      </c>
      <c r="G486" s="38" t="s">
        <v>53</v>
      </c>
      <c r="H486" s="38" t="s">
        <v>3047</v>
      </c>
      <c r="I486" s="38" t="s">
        <v>5969</v>
      </c>
      <c r="J486" s="38" t="s">
        <v>11756</v>
      </c>
      <c r="K486" s="38"/>
      <c r="L486" s="38" t="s">
        <v>6078</v>
      </c>
      <c r="M486" s="109">
        <v>44490</v>
      </c>
      <c r="N486" s="39">
        <v>0</v>
      </c>
      <c r="O486" s="38">
        <v>1</v>
      </c>
      <c r="P486" s="38" t="s">
        <v>5814</v>
      </c>
      <c r="Q486" s="23">
        <v>2.7</v>
      </c>
      <c r="R486" s="43" t="s">
        <v>3139</v>
      </c>
      <c r="S486" s="38" t="s">
        <v>54</v>
      </c>
      <c r="T486" s="38">
        <v>90</v>
      </c>
      <c r="U486" s="38" t="s">
        <v>6078</v>
      </c>
      <c r="V486" s="39">
        <v>648296229</v>
      </c>
      <c r="W486" s="38">
        <v>2.7</v>
      </c>
      <c r="X486" s="38" t="s">
        <v>3139</v>
      </c>
      <c r="Y486" s="38" t="s">
        <v>6078</v>
      </c>
      <c r="Z486" s="21">
        <v>648.29622900000004</v>
      </c>
      <c r="AA486" s="23">
        <v>2.7</v>
      </c>
      <c r="AB486" s="39" t="s">
        <v>3139</v>
      </c>
      <c r="AC486" s="39">
        <v>0</v>
      </c>
      <c r="AD486" s="23" t="s">
        <v>3139</v>
      </c>
      <c r="AE486" s="38" t="s">
        <v>5815</v>
      </c>
      <c r="AG486" s="23"/>
      <c r="AH486" s="23"/>
    </row>
    <row r="487" spans="1:34">
      <c r="A487" t="str">
        <f t="shared" si="23"/>
        <v>1203</v>
      </c>
      <c r="B487" t="str">
        <f t="shared" si="21"/>
        <v>FL</v>
      </c>
      <c r="C487">
        <f t="shared" si="22"/>
        <v>74</v>
      </c>
      <c r="D487" s="38" t="s">
        <v>6552</v>
      </c>
      <c r="E487" s="23">
        <v>18</v>
      </c>
      <c r="F487" s="23">
        <v>120305</v>
      </c>
      <c r="G487" s="38" t="s">
        <v>53</v>
      </c>
      <c r="H487" s="38" t="s">
        <v>3047</v>
      </c>
      <c r="I487" s="38" t="s">
        <v>5969</v>
      </c>
      <c r="J487" s="38" t="s">
        <v>11757</v>
      </c>
      <c r="K487" s="38"/>
      <c r="L487" s="38" t="s">
        <v>6072</v>
      </c>
      <c r="M487" s="109">
        <v>44482</v>
      </c>
      <c r="N487" s="39">
        <v>0</v>
      </c>
      <c r="O487" s="38">
        <v>1</v>
      </c>
      <c r="P487" s="38" t="s">
        <v>5814</v>
      </c>
      <c r="Q487" s="23">
        <v>2.7</v>
      </c>
      <c r="R487" s="43" t="s">
        <v>3139</v>
      </c>
      <c r="S487" s="38" t="s">
        <v>54</v>
      </c>
      <c r="T487" s="38">
        <v>90</v>
      </c>
      <c r="U487" s="38" t="s">
        <v>6072</v>
      </c>
      <c r="V487" s="39">
        <v>631433868</v>
      </c>
      <c r="W487" s="38">
        <v>2.7</v>
      </c>
      <c r="X487" s="38" t="s">
        <v>3139</v>
      </c>
      <c r="Y487" s="38" t="s">
        <v>6072</v>
      </c>
      <c r="Z487" s="21">
        <v>631.43386799999996</v>
      </c>
      <c r="AA487" s="23">
        <v>2.7</v>
      </c>
      <c r="AB487" s="39" t="s">
        <v>3139</v>
      </c>
      <c r="AC487" s="39">
        <v>0</v>
      </c>
      <c r="AD487" s="23" t="s">
        <v>3139</v>
      </c>
      <c r="AE487" s="38" t="s">
        <v>5815</v>
      </c>
      <c r="AG487" s="23"/>
      <c r="AH487" s="23"/>
    </row>
    <row r="488" spans="1:34">
      <c r="A488" t="str">
        <f t="shared" si="23"/>
        <v>1203</v>
      </c>
      <c r="B488" t="str">
        <f t="shared" si="21"/>
        <v>FL</v>
      </c>
      <c r="C488">
        <f t="shared" si="22"/>
        <v>67</v>
      </c>
      <c r="D488" s="38" t="s">
        <v>6552</v>
      </c>
      <c r="E488" s="23">
        <v>19</v>
      </c>
      <c r="F488" s="23">
        <v>120305</v>
      </c>
      <c r="G488" s="38" t="s">
        <v>53</v>
      </c>
      <c r="H488" s="38" t="s">
        <v>3047</v>
      </c>
      <c r="I488" s="38" t="s">
        <v>5969</v>
      </c>
      <c r="J488" s="38" t="s">
        <v>11758</v>
      </c>
      <c r="K488" s="38"/>
      <c r="L488" s="38" t="s">
        <v>6104</v>
      </c>
      <c r="M488" s="109">
        <v>44475</v>
      </c>
      <c r="N488" s="39">
        <v>0</v>
      </c>
      <c r="O488" s="38">
        <v>1</v>
      </c>
      <c r="P488" s="38" t="s">
        <v>5814</v>
      </c>
      <c r="Q488" s="23">
        <v>2.7</v>
      </c>
      <c r="R488" s="43" t="s">
        <v>3139</v>
      </c>
      <c r="S488" s="38" t="s">
        <v>54</v>
      </c>
      <c r="T488" s="38">
        <v>90</v>
      </c>
      <c r="U488" s="38" t="s">
        <v>6104</v>
      </c>
      <c r="V488" s="39">
        <v>730402766</v>
      </c>
      <c r="W488" s="38">
        <v>2.7</v>
      </c>
      <c r="X488" s="38" t="s">
        <v>3139</v>
      </c>
      <c r="Y488" s="38" t="s">
        <v>6104</v>
      </c>
      <c r="Z488" s="21">
        <v>730.40276600000004</v>
      </c>
      <c r="AA488" s="23">
        <v>2.7</v>
      </c>
      <c r="AB488" s="39" t="s">
        <v>3139</v>
      </c>
      <c r="AC488" s="39">
        <v>0</v>
      </c>
      <c r="AD488" s="23" t="s">
        <v>3139</v>
      </c>
      <c r="AE488" s="38" t="s">
        <v>5815</v>
      </c>
      <c r="AG488" s="23"/>
      <c r="AH488" s="23"/>
    </row>
    <row r="489" spans="1:34">
      <c r="A489" t="str">
        <f t="shared" si="23"/>
        <v>1203</v>
      </c>
      <c r="B489" t="str">
        <f t="shared" si="21"/>
        <v>FL</v>
      </c>
      <c r="C489">
        <f t="shared" si="22"/>
        <v>60</v>
      </c>
      <c r="D489" s="38" t="s">
        <v>6552</v>
      </c>
      <c r="E489" s="23">
        <v>20</v>
      </c>
      <c r="F489" s="23">
        <v>120305</v>
      </c>
      <c r="G489" s="38" t="s">
        <v>53</v>
      </c>
      <c r="H489" s="38" t="s">
        <v>3047</v>
      </c>
      <c r="I489" s="38" t="s">
        <v>5969</v>
      </c>
      <c r="J489" s="38" t="s">
        <v>11099</v>
      </c>
      <c r="K489" s="38"/>
      <c r="L489" s="38" t="s">
        <v>6100</v>
      </c>
      <c r="M489" s="109">
        <v>44468</v>
      </c>
      <c r="N489" s="39">
        <v>0</v>
      </c>
      <c r="O489" s="38">
        <v>1</v>
      </c>
      <c r="P489" s="38" t="s">
        <v>5814</v>
      </c>
      <c r="Q489" s="23">
        <v>2.7</v>
      </c>
      <c r="R489" s="39" t="s">
        <v>3139</v>
      </c>
      <c r="S489" s="38" t="s">
        <v>54</v>
      </c>
      <c r="T489" s="23">
        <v>90</v>
      </c>
      <c r="U489" s="38" t="s">
        <v>6100</v>
      </c>
      <c r="V489" s="39">
        <v>350169322</v>
      </c>
      <c r="W489" s="23">
        <v>2.7</v>
      </c>
      <c r="X489" s="38" t="s">
        <v>3139</v>
      </c>
      <c r="Y489" s="38" t="s">
        <v>6100</v>
      </c>
      <c r="Z489" s="21">
        <v>350.16932200000002</v>
      </c>
      <c r="AA489" s="23">
        <v>2.7</v>
      </c>
      <c r="AB489" s="39" t="s">
        <v>3139</v>
      </c>
      <c r="AC489" s="39">
        <v>0</v>
      </c>
      <c r="AD489" s="23" t="s">
        <v>3139</v>
      </c>
      <c r="AE489" s="38" t="s">
        <v>5815</v>
      </c>
      <c r="AG489" s="23"/>
      <c r="AH489" s="23"/>
    </row>
    <row r="490" spans="1:34">
      <c r="A490" t="str">
        <f t="shared" si="23"/>
        <v>1203</v>
      </c>
      <c r="B490" t="str">
        <f t="shared" si="21"/>
        <v>FL</v>
      </c>
      <c r="C490">
        <f t="shared" si="22"/>
        <v>24</v>
      </c>
      <c r="D490" s="38" t="s">
        <v>6552</v>
      </c>
      <c r="E490" s="23">
        <v>21</v>
      </c>
      <c r="F490" s="23">
        <v>120305</v>
      </c>
      <c r="G490" s="38" t="s">
        <v>53</v>
      </c>
      <c r="H490" s="38" t="s">
        <v>3047</v>
      </c>
      <c r="I490" s="38" t="s">
        <v>5969</v>
      </c>
      <c r="J490" s="38" t="s">
        <v>9329</v>
      </c>
      <c r="K490" s="38"/>
      <c r="L490" s="38" t="s">
        <v>5975</v>
      </c>
      <c r="M490" s="109">
        <v>44432</v>
      </c>
      <c r="N490" s="39">
        <v>0</v>
      </c>
      <c r="O490" s="38">
        <v>1</v>
      </c>
      <c r="P490" s="38" t="s">
        <v>5814</v>
      </c>
      <c r="Q490" s="23">
        <v>3</v>
      </c>
      <c r="R490" s="39" t="s">
        <v>3139</v>
      </c>
      <c r="S490" s="38" t="s">
        <v>54</v>
      </c>
      <c r="T490" s="23">
        <v>90</v>
      </c>
      <c r="U490" s="38" t="s">
        <v>5975</v>
      </c>
      <c r="V490" s="39">
        <v>640985272</v>
      </c>
      <c r="W490" s="23">
        <v>3</v>
      </c>
      <c r="X490" s="38" t="s">
        <v>3139</v>
      </c>
      <c r="Y490" s="38" t="s">
        <v>5975</v>
      </c>
      <c r="Z490" s="21">
        <v>640.98527200000001</v>
      </c>
      <c r="AA490" s="23">
        <v>3</v>
      </c>
      <c r="AB490" s="39" t="s">
        <v>3139</v>
      </c>
      <c r="AC490" s="39">
        <v>0</v>
      </c>
      <c r="AD490" s="23" t="s">
        <v>3139</v>
      </c>
      <c r="AE490" s="38" t="s">
        <v>5815</v>
      </c>
      <c r="AG490" s="23"/>
      <c r="AH490" s="23"/>
    </row>
    <row r="491" spans="1:34">
      <c r="A491" t="str">
        <f t="shared" si="23"/>
        <v>1203</v>
      </c>
      <c r="B491" t="str">
        <f t="shared" si="21"/>
        <v>FL</v>
      </c>
      <c r="C491">
        <f t="shared" si="22"/>
        <v>24</v>
      </c>
      <c r="D491" s="38" t="s">
        <v>6552</v>
      </c>
      <c r="E491" s="23">
        <v>22</v>
      </c>
      <c r="F491" s="23">
        <v>120305</v>
      </c>
      <c r="G491" s="38" t="s">
        <v>53</v>
      </c>
      <c r="H491" s="38" t="s">
        <v>3047</v>
      </c>
      <c r="I491" s="38" t="s">
        <v>5969</v>
      </c>
      <c r="J491" s="38" t="s">
        <v>9330</v>
      </c>
      <c r="K491" s="38"/>
      <c r="L491" s="38" t="s">
        <v>5975</v>
      </c>
      <c r="M491" s="109">
        <v>44432</v>
      </c>
      <c r="N491" s="39">
        <v>0</v>
      </c>
      <c r="O491" s="38">
        <v>1</v>
      </c>
      <c r="P491" s="38" t="s">
        <v>5814</v>
      </c>
      <c r="Q491" s="23">
        <v>3</v>
      </c>
      <c r="R491" s="39" t="s">
        <v>3139</v>
      </c>
      <c r="S491" s="38" t="s">
        <v>54</v>
      </c>
      <c r="T491" s="23">
        <v>90</v>
      </c>
      <c r="U491" s="38" t="s">
        <v>5975</v>
      </c>
      <c r="V491" s="39">
        <v>509522555</v>
      </c>
      <c r="W491" s="23">
        <v>3</v>
      </c>
      <c r="X491" s="38" t="s">
        <v>3139</v>
      </c>
      <c r="Y491" s="38" t="s">
        <v>5975</v>
      </c>
      <c r="Z491" s="21">
        <v>509.52255500000001</v>
      </c>
      <c r="AA491" s="23">
        <v>3</v>
      </c>
      <c r="AB491" s="39" t="s">
        <v>3139</v>
      </c>
      <c r="AC491" s="39">
        <v>0</v>
      </c>
      <c r="AD491" s="23" t="s">
        <v>3139</v>
      </c>
      <c r="AE491" s="38" t="s">
        <v>5815</v>
      </c>
      <c r="AG491" s="23"/>
      <c r="AH491" s="23"/>
    </row>
    <row r="492" spans="1:34">
      <c r="A492" t="str">
        <f t="shared" si="23"/>
        <v>1203</v>
      </c>
      <c r="B492" t="str">
        <f t="shared" si="21"/>
        <v>FL</v>
      </c>
      <c r="C492">
        <f t="shared" si="22"/>
        <v>61</v>
      </c>
      <c r="D492" s="38" t="s">
        <v>6552</v>
      </c>
      <c r="E492" s="23">
        <v>23</v>
      </c>
      <c r="F492" s="23">
        <v>120305</v>
      </c>
      <c r="G492" s="38" t="s">
        <v>53</v>
      </c>
      <c r="H492" s="38" t="s">
        <v>3047</v>
      </c>
      <c r="I492" s="38" t="s">
        <v>5969</v>
      </c>
      <c r="J492" s="38" t="s">
        <v>11100</v>
      </c>
      <c r="K492" s="38"/>
      <c r="L492" s="38" t="s">
        <v>6203</v>
      </c>
      <c r="M492" s="109">
        <v>44469</v>
      </c>
      <c r="N492" s="39">
        <v>0</v>
      </c>
      <c r="O492" s="38">
        <v>1</v>
      </c>
      <c r="P492" s="38" t="s">
        <v>5814</v>
      </c>
      <c r="Q492" s="23">
        <v>2.7</v>
      </c>
      <c r="R492" s="39" t="s">
        <v>3139</v>
      </c>
      <c r="S492" s="38" t="s">
        <v>54</v>
      </c>
      <c r="T492" s="23">
        <v>90</v>
      </c>
      <c r="U492" s="38" t="s">
        <v>6203</v>
      </c>
      <c r="V492" s="39">
        <v>483530880</v>
      </c>
      <c r="W492" s="23">
        <v>2.7</v>
      </c>
      <c r="X492" s="38" t="s">
        <v>3139</v>
      </c>
      <c r="Y492" s="38" t="s">
        <v>6203</v>
      </c>
      <c r="Z492" s="21">
        <v>483.53088000000002</v>
      </c>
      <c r="AA492" s="23">
        <v>2.7</v>
      </c>
      <c r="AB492" s="39" t="s">
        <v>3139</v>
      </c>
      <c r="AC492" s="39">
        <v>0</v>
      </c>
      <c r="AD492" s="23" t="s">
        <v>3139</v>
      </c>
      <c r="AE492" s="38" t="s">
        <v>5815</v>
      </c>
      <c r="AG492" s="23"/>
      <c r="AH492" s="23"/>
    </row>
    <row r="493" spans="1:34">
      <c r="A493" t="str">
        <f t="shared" si="23"/>
        <v>1203</v>
      </c>
      <c r="B493" t="str">
        <f t="shared" si="21"/>
        <v>FL</v>
      </c>
      <c r="C493">
        <f t="shared" si="22"/>
        <v>67</v>
      </c>
      <c r="D493" s="38" t="s">
        <v>6552</v>
      </c>
      <c r="E493" s="23">
        <v>24</v>
      </c>
      <c r="F493" s="23">
        <v>120305</v>
      </c>
      <c r="G493" s="38" t="s">
        <v>55</v>
      </c>
      <c r="H493" s="38" t="s">
        <v>3339</v>
      </c>
      <c r="I493" s="38" t="s">
        <v>5969</v>
      </c>
      <c r="J493" s="38" t="s">
        <v>11759</v>
      </c>
      <c r="K493" s="38"/>
      <c r="L493" s="38" t="s">
        <v>6104</v>
      </c>
      <c r="M493" s="109">
        <v>44475</v>
      </c>
      <c r="N493" s="39">
        <v>0</v>
      </c>
      <c r="O493" s="38">
        <v>1</v>
      </c>
      <c r="P493" s="38" t="s">
        <v>5814</v>
      </c>
      <c r="Q493" s="23">
        <v>1.9</v>
      </c>
      <c r="R493" s="39" t="s">
        <v>3139</v>
      </c>
      <c r="S493" s="38" t="s">
        <v>54</v>
      </c>
      <c r="T493" s="23">
        <v>90</v>
      </c>
      <c r="U493" s="38" t="s">
        <v>6104</v>
      </c>
      <c r="V493" s="39">
        <v>665408112</v>
      </c>
      <c r="W493" s="23">
        <v>1.9</v>
      </c>
      <c r="X493" s="38" t="s">
        <v>3139</v>
      </c>
      <c r="Y493" s="38" t="s">
        <v>6104</v>
      </c>
      <c r="Z493" s="21">
        <v>665.40811199999996</v>
      </c>
      <c r="AA493" s="23">
        <v>1.9</v>
      </c>
      <c r="AB493" s="39" t="s">
        <v>3139</v>
      </c>
      <c r="AC493" s="39">
        <v>0</v>
      </c>
      <c r="AD493" s="23" t="s">
        <v>3139</v>
      </c>
      <c r="AE493" s="38" t="s">
        <v>5815</v>
      </c>
      <c r="AG493" s="23"/>
      <c r="AH493" s="23"/>
    </row>
    <row r="494" spans="1:34">
      <c r="A494" t="str">
        <f t="shared" si="23"/>
        <v>1203</v>
      </c>
      <c r="B494" t="str">
        <f t="shared" si="21"/>
        <v>FL</v>
      </c>
      <c r="C494">
        <f t="shared" si="22"/>
        <v>60</v>
      </c>
      <c r="D494" s="38" t="s">
        <v>6552</v>
      </c>
      <c r="E494" s="23">
        <v>25</v>
      </c>
      <c r="F494" s="23">
        <v>120305</v>
      </c>
      <c r="G494" s="38" t="s">
        <v>55</v>
      </c>
      <c r="H494" s="38" t="s">
        <v>3339</v>
      </c>
      <c r="I494" s="38" t="s">
        <v>5969</v>
      </c>
      <c r="J494" s="38" t="s">
        <v>11101</v>
      </c>
      <c r="K494" s="38"/>
      <c r="L494" s="38" t="s">
        <v>6100</v>
      </c>
      <c r="M494" s="109">
        <v>44468</v>
      </c>
      <c r="N494" s="43">
        <v>0</v>
      </c>
      <c r="O494" s="38">
        <v>1</v>
      </c>
      <c r="P494" s="38" t="s">
        <v>5814</v>
      </c>
      <c r="Q494" s="38">
        <v>1.9</v>
      </c>
      <c r="R494" s="39" t="s">
        <v>3139</v>
      </c>
      <c r="S494" s="38" t="s">
        <v>54</v>
      </c>
      <c r="T494" s="38">
        <v>90</v>
      </c>
      <c r="U494" s="38" t="s">
        <v>6100</v>
      </c>
      <c r="V494" s="39">
        <v>883688813</v>
      </c>
      <c r="W494" s="38">
        <v>1.9</v>
      </c>
      <c r="X494" s="23" t="s">
        <v>3139</v>
      </c>
      <c r="Y494" s="38" t="s">
        <v>6100</v>
      </c>
      <c r="Z494" s="21">
        <v>883.68881299999998</v>
      </c>
      <c r="AA494" s="38">
        <v>1.9</v>
      </c>
      <c r="AB494" s="39" t="s">
        <v>3139</v>
      </c>
      <c r="AC494" s="39">
        <v>0</v>
      </c>
      <c r="AD494" s="23" t="s">
        <v>3139</v>
      </c>
      <c r="AE494" s="38" t="s">
        <v>5815</v>
      </c>
      <c r="AG494" s="23"/>
      <c r="AH494" s="23"/>
    </row>
    <row r="495" spans="1:34">
      <c r="A495" t="str">
        <f t="shared" si="23"/>
        <v>1203</v>
      </c>
      <c r="B495" t="str">
        <f t="shared" si="21"/>
        <v>FL</v>
      </c>
      <c r="C495">
        <f t="shared" si="22"/>
        <v>67</v>
      </c>
      <c r="D495" s="38" t="s">
        <v>6552</v>
      </c>
      <c r="E495" s="23">
        <v>26</v>
      </c>
      <c r="F495" s="23">
        <v>120305</v>
      </c>
      <c r="G495" s="38" t="s">
        <v>55</v>
      </c>
      <c r="H495" s="38" t="s">
        <v>3339</v>
      </c>
      <c r="I495" s="38" t="s">
        <v>5969</v>
      </c>
      <c r="J495" s="38" t="s">
        <v>11759</v>
      </c>
      <c r="K495" s="38"/>
      <c r="L495" s="38" t="s">
        <v>6104</v>
      </c>
      <c r="M495" s="109">
        <v>44475</v>
      </c>
      <c r="N495" s="43">
        <v>0</v>
      </c>
      <c r="O495" s="38">
        <v>1</v>
      </c>
      <c r="P495" s="38" t="s">
        <v>5814</v>
      </c>
      <c r="Q495" s="38">
        <v>1.9</v>
      </c>
      <c r="R495" s="39" t="s">
        <v>3139</v>
      </c>
      <c r="S495" s="38" t="s">
        <v>54</v>
      </c>
      <c r="T495" s="38">
        <v>90</v>
      </c>
      <c r="U495" s="38" t="s">
        <v>6104</v>
      </c>
      <c r="V495" s="39">
        <v>665063145</v>
      </c>
      <c r="W495" s="38">
        <v>1.9</v>
      </c>
      <c r="X495" s="23" t="s">
        <v>3139</v>
      </c>
      <c r="Y495" s="38" t="s">
        <v>6552</v>
      </c>
      <c r="Z495" s="21">
        <v>665.06314499999996</v>
      </c>
      <c r="AA495" s="38">
        <v>1.9</v>
      </c>
      <c r="AB495" s="39" t="s">
        <v>3139</v>
      </c>
      <c r="AC495" s="39">
        <v>0</v>
      </c>
      <c r="AD495" s="23" t="s">
        <v>3139</v>
      </c>
      <c r="AE495" s="38" t="s">
        <v>5815</v>
      </c>
      <c r="AG495" s="23"/>
      <c r="AH495" s="23"/>
    </row>
    <row r="496" spans="1:34">
      <c r="A496" t="str">
        <f t="shared" si="23"/>
        <v>1203</v>
      </c>
      <c r="B496" t="str">
        <f t="shared" si="21"/>
        <v>FL</v>
      </c>
      <c r="C496">
        <f t="shared" si="22"/>
        <v>0</v>
      </c>
      <c r="D496" s="38" t="s">
        <v>6552</v>
      </c>
      <c r="E496" s="23">
        <v>27</v>
      </c>
      <c r="F496" s="23">
        <v>120315</v>
      </c>
      <c r="G496" s="38" t="s">
        <v>3333</v>
      </c>
      <c r="H496" s="38" t="s">
        <v>3335</v>
      </c>
      <c r="I496" s="38" t="s">
        <v>6006</v>
      </c>
      <c r="J496" s="38" t="s">
        <v>3336</v>
      </c>
      <c r="K496" s="38"/>
      <c r="L496" s="38"/>
      <c r="M496" s="38"/>
      <c r="N496" s="43">
        <v>0</v>
      </c>
      <c r="O496" s="38">
        <v>1</v>
      </c>
      <c r="P496" s="38"/>
      <c r="Q496" s="38" t="s">
        <v>3139</v>
      </c>
      <c r="R496" s="39">
        <v>2623.97</v>
      </c>
      <c r="S496" s="38"/>
      <c r="T496" s="38" t="s">
        <v>3139</v>
      </c>
      <c r="U496" s="38" t="s">
        <v>6306</v>
      </c>
      <c r="V496" s="39">
        <v>3083642406.9400001</v>
      </c>
      <c r="W496" s="38" t="s">
        <v>3139</v>
      </c>
      <c r="X496" s="23">
        <v>18261</v>
      </c>
      <c r="Y496" s="38" t="s">
        <v>6552</v>
      </c>
      <c r="Z496" s="21">
        <v>3083.64240694</v>
      </c>
      <c r="AA496" s="38" t="s">
        <v>3139</v>
      </c>
      <c r="AB496" s="39">
        <v>2623.97</v>
      </c>
      <c r="AC496" s="39">
        <v>0</v>
      </c>
      <c r="AD496" s="23" t="s">
        <v>3139</v>
      </c>
      <c r="AE496" s="38" t="s">
        <v>5824</v>
      </c>
      <c r="AG496" s="23"/>
      <c r="AH496" s="23"/>
    </row>
    <row r="497" spans="1:34">
      <c r="A497" t="str">
        <f t="shared" si="23"/>
        <v>1203</v>
      </c>
      <c r="B497" t="str">
        <f t="shared" si="21"/>
        <v>FL</v>
      </c>
      <c r="C497">
        <f t="shared" si="22"/>
        <v>0</v>
      </c>
      <c r="D497" s="38" t="s">
        <v>6552</v>
      </c>
      <c r="E497" s="23">
        <v>28</v>
      </c>
      <c r="F497" s="23">
        <v>120315</v>
      </c>
      <c r="G497" s="38" t="s">
        <v>3328</v>
      </c>
      <c r="H497" s="38" t="s">
        <v>3337</v>
      </c>
      <c r="I497" s="38" t="s">
        <v>6006</v>
      </c>
      <c r="J497" s="38" t="s">
        <v>3338</v>
      </c>
      <c r="K497" s="38"/>
      <c r="L497" s="38"/>
      <c r="M497" s="38"/>
      <c r="N497" s="43">
        <v>0</v>
      </c>
      <c r="O497" s="38">
        <v>1</v>
      </c>
      <c r="P497" s="38"/>
      <c r="Q497" s="38" t="s">
        <v>3139</v>
      </c>
      <c r="R497" s="39">
        <v>18261.419999999998</v>
      </c>
      <c r="S497" s="38"/>
      <c r="T497" s="38" t="s">
        <v>3139</v>
      </c>
      <c r="U497" s="38" t="s">
        <v>6306</v>
      </c>
      <c r="V497" s="39">
        <v>599309279.59000003</v>
      </c>
      <c r="W497" s="38" t="s">
        <v>3139</v>
      </c>
      <c r="X497" s="23">
        <v>18261</v>
      </c>
      <c r="Y497" s="38" t="s">
        <v>6552</v>
      </c>
      <c r="Z497" s="21">
        <v>599.30927959000007</v>
      </c>
      <c r="AA497" s="38" t="s">
        <v>3139</v>
      </c>
      <c r="AB497" s="39">
        <v>18261.419999999998</v>
      </c>
      <c r="AC497" s="39">
        <v>0</v>
      </c>
      <c r="AD497" s="23" t="s">
        <v>3139</v>
      </c>
      <c r="AE497" s="38" t="s">
        <v>5824</v>
      </c>
      <c r="AG497" s="23"/>
      <c r="AH497" s="23"/>
    </row>
    <row r="498" spans="1:34">
      <c r="A498" t="str">
        <f t="shared" si="23"/>
        <v>1226</v>
      </c>
      <c r="B498" t="str">
        <f t="shared" si="21"/>
        <v>OT</v>
      </c>
      <c r="C498">
        <f t="shared" si="22"/>
        <v>1979</v>
      </c>
      <c r="D498" s="38" t="s">
        <v>6552</v>
      </c>
      <c r="E498" s="23">
        <v>29</v>
      </c>
      <c r="F498" s="23">
        <v>122602</v>
      </c>
      <c r="G498" s="38" t="s">
        <v>53</v>
      </c>
      <c r="H498" s="38" t="s">
        <v>3047</v>
      </c>
      <c r="I498" s="38" t="s">
        <v>6006</v>
      </c>
      <c r="J498" s="38" t="s">
        <v>3340</v>
      </c>
      <c r="K498" s="38"/>
      <c r="L498" s="38" t="s">
        <v>6307</v>
      </c>
      <c r="M498" s="109">
        <v>46387</v>
      </c>
      <c r="N498" s="43">
        <v>0</v>
      </c>
      <c r="O498" s="38">
        <v>1</v>
      </c>
      <c r="P498" s="38"/>
      <c r="Q498" s="38" t="s">
        <v>3139</v>
      </c>
      <c r="R498" s="39">
        <v>0</v>
      </c>
      <c r="S498" s="38"/>
      <c r="T498" s="38" t="s">
        <v>3139</v>
      </c>
      <c r="U498" s="38" t="s">
        <v>6307</v>
      </c>
      <c r="V498" s="39">
        <v>376928402.68000001</v>
      </c>
      <c r="W498" s="38" t="s">
        <v>3139</v>
      </c>
      <c r="X498" s="23">
        <v>390772186</v>
      </c>
      <c r="Y498" s="38" t="s">
        <v>6552</v>
      </c>
      <c r="Z498" s="21">
        <v>390.77218649999998</v>
      </c>
      <c r="AA498" s="38" t="s">
        <v>3139</v>
      </c>
      <c r="AB498" s="39">
        <v>0</v>
      </c>
      <c r="AC498" s="39">
        <v>0</v>
      </c>
      <c r="AD498" s="23" t="s">
        <v>3139</v>
      </c>
      <c r="AE498" s="38" t="s">
        <v>5815</v>
      </c>
      <c r="AG498" s="23"/>
      <c r="AH498" s="23"/>
    </row>
    <row r="499" spans="1:34">
      <c r="A499" t="str">
        <f t="shared" si="23"/>
        <v>1226</v>
      </c>
      <c r="B499" t="str">
        <f t="shared" si="21"/>
        <v>OT</v>
      </c>
      <c r="C499">
        <f t="shared" si="22"/>
        <v>1979</v>
      </c>
      <c r="D499" s="38" t="s">
        <v>6552</v>
      </c>
      <c r="E499" s="23">
        <v>30</v>
      </c>
      <c r="F499" s="23">
        <v>122602</v>
      </c>
      <c r="G499" s="38" t="s">
        <v>3151</v>
      </c>
      <c r="H499" s="38" t="s">
        <v>3152</v>
      </c>
      <c r="I499" s="38" t="s">
        <v>6006</v>
      </c>
      <c r="J499" s="38" t="s">
        <v>3340</v>
      </c>
      <c r="K499" s="38"/>
      <c r="L499" s="38" t="s">
        <v>6307</v>
      </c>
      <c r="M499" s="109">
        <v>46387</v>
      </c>
      <c r="N499" s="43">
        <v>0</v>
      </c>
      <c r="O499" s="38">
        <v>1</v>
      </c>
      <c r="P499" s="38"/>
      <c r="Q499" s="38" t="s">
        <v>3139</v>
      </c>
      <c r="R499" s="39">
        <v>0</v>
      </c>
      <c r="S499" s="38"/>
      <c r="T499" s="38" t="s">
        <v>3139</v>
      </c>
      <c r="U499" s="38" t="s">
        <v>6307</v>
      </c>
      <c r="V499" s="39">
        <v>85663857</v>
      </c>
      <c r="W499" s="38" t="s">
        <v>3139</v>
      </c>
      <c r="X499" s="38">
        <v>93223832</v>
      </c>
      <c r="Y499" s="38" t="s">
        <v>6552</v>
      </c>
      <c r="Z499" s="21">
        <v>93.223832000000002</v>
      </c>
      <c r="AA499" s="38" t="s">
        <v>3139</v>
      </c>
      <c r="AB499" s="39">
        <v>0</v>
      </c>
      <c r="AC499" s="39">
        <v>0</v>
      </c>
      <c r="AD499" s="23" t="s">
        <v>3139</v>
      </c>
      <c r="AE499" s="38" t="s">
        <v>5815</v>
      </c>
      <c r="AG499" s="23"/>
      <c r="AH499" s="23"/>
    </row>
    <row r="500" spans="1:34">
      <c r="A500" t="str">
        <f t="shared" si="23"/>
        <v>1226</v>
      </c>
      <c r="B500" t="str">
        <f t="shared" si="21"/>
        <v>OT</v>
      </c>
      <c r="C500">
        <f t="shared" si="22"/>
        <v>1979</v>
      </c>
      <c r="D500" s="38" t="s">
        <v>6552</v>
      </c>
      <c r="E500" s="23">
        <v>31</v>
      </c>
      <c r="F500" s="23">
        <v>122602</v>
      </c>
      <c r="G500" s="38" t="s">
        <v>3264</v>
      </c>
      <c r="H500" s="38" t="s">
        <v>3265</v>
      </c>
      <c r="I500" s="38" t="s">
        <v>6006</v>
      </c>
      <c r="J500" s="38" t="s">
        <v>3340</v>
      </c>
      <c r="K500" s="38"/>
      <c r="L500" s="38" t="s">
        <v>6308</v>
      </c>
      <c r="M500" s="109">
        <v>46387</v>
      </c>
      <c r="N500" s="43">
        <v>0</v>
      </c>
      <c r="O500" s="38">
        <v>1</v>
      </c>
      <c r="P500" s="38"/>
      <c r="Q500" s="38" t="s">
        <v>3139</v>
      </c>
      <c r="R500" s="39">
        <v>0</v>
      </c>
      <c r="S500" s="38"/>
      <c r="T500" s="38" t="s">
        <v>3139</v>
      </c>
      <c r="U500" s="38" t="s">
        <v>6308</v>
      </c>
      <c r="V500" s="39">
        <v>50000</v>
      </c>
      <c r="W500" s="38" t="s">
        <v>3139</v>
      </c>
      <c r="X500" s="23">
        <v>50000</v>
      </c>
      <c r="Y500" s="38" t="s">
        <v>6552</v>
      </c>
      <c r="Z500" s="21">
        <v>0.05</v>
      </c>
      <c r="AA500" s="38" t="s">
        <v>3139</v>
      </c>
      <c r="AB500" s="39">
        <v>0</v>
      </c>
      <c r="AC500" s="39">
        <v>0</v>
      </c>
      <c r="AD500" s="23" t="s">
        <v>3139</v>
      </c>
      <c r="AE500" s="38" t="s">
        <v>5815</v>
      </c>
      <c r="AG500" s="23"/>
      <c r="AH500" s="23"/>
    </row>
    <row r="501" spans="1:34">
      <c r="A501" t="str">
        <f t="shared" si="23"/>
        <v>1226</v>
      </c>
      <c r="B501" t="str">
        <f t="shared" si="21"/>
        <v>OT</v>
      </c>
      <c r="C501">
        <f t="shared" si="22"/>
        <v>1979</v>
      </c>
      <c r="D501" s="38" t="s">
        <v>6552</v>
      </c>
      <c r="E501" s="23">
        <v>32</v>
      </c>
      <c r="F501" s="23">
        <v>122602</v>
      </c>
      <c r="G501" s="38" t="s">
        <v>3181</v>
      </c>
      <c r="H501" s="38" t="s">
        <v>3204</v>
      </c>
      <c r="I501" s="38" t="s">
        <v>6006</v>
      </c>
      <c r="J501" s="38" t="s">
        <v>3340</v>
      </c>
      <c r="K501" s="38"/>
      <c r="L501" s="38" t="s">
        <v>6309</v>
      </c>
      <c r="M501" s="109">
        <v>46387</v>
      </c>
      <c r="N501" s="43">
        <v>0</v>
      </c>
      <c r="O501" s="38">
        <v>1</v>
      </c>
      <c r="P501" s="38"/>
      <c r="Q501" s="38" t="s">
        <v>3139</v>
      </c>
      <c r="R501" s="39">
        <v>0</v>
      </c>
      <c r="S501" s="38"/>
      <c r="T501" s="38" t="s">
        <v>3139</v>
      </c>
      <c r="U501" s="38" t="s">
        <v>6309</v>
      </c>
      <c r="V501" s="39">
        <v>21749127</v>
      </c>
      <c r="W501" s="38" t="s">
        <v>3139</v>
      </c>
      <c r="X501" s="23">
        <v>36213226</v>
      </c>
      <c r="Y501" s="38" t="s">
        <v>6552</v>
      </c>
      <c r="Z501" s="21">
        <v>36.213225999999999</v>
      </c>
      <c r="AA501" s="38" t="s">
        <v>3139</v>
      </c>
      <c r="AB501" s="39">
        <v>0</v>
      </c>
      <c r="AC501" s="39">
        <v>0</v>
      </c>
      <c r="AD501" s="23" t="s">
        <v>3139</v>
      </c>
      <c r="AE501" s="38" t="s">
        <v>5815</v>
      </c>
      <c r="AG501" s="23"/>
      <c r="AH501" s="23"/>
    </row>
    <row r="502" spans="1:34">
      <c r="A502" t="str">
        <f t="shared" si="23"/>
        <v>1226</v>
      </c>
      <c r="B502" t="str">
        <f t="shared" si="21"/>
        <v>OT</v>
      </c>
      <c r="C502">
        <f t="shared" si="22"/>
        <v>1979</v>
      </c>
      <c r="D502" s="38" t="s">
        <v>6552</v>
      </c>
      <c r="E502" s="23">
        <v>33</v>
      </c>
      <c r="F502" s="23">
        <v>122602</v>
      </c>
      <c r="G502" s="38" t="s">
        <v>3157</v>
      </c>
      <c r="H502" s="38" t="s">
        <v>3158</v>
      </c>
      <c r="I502" s="38" t="s">
        <v>6006</v>
      </c>
      <c r="J502" s="38" t="s">
        <v>3340</v>
      </c>
      <c r="K502" s="38"/>
      <c r="L502" s="38" t="s">
        <v>6310</v>
      </c>
      <c r="M502" s="109">
        <v>46387</v>
      </c>
      <c r="N502" s="39">
        <v>0</v>
      </c>
      <c r="O502" s="38">
        <v>1</v>
      </c>
      <c r="P502" s="38"/>
      <c r="Q502" s="38" t="s">
        <v>3139</v>
      </c>
      <c r="R502" s="43">
        <v>0</v>
      </c>
      <c r="S502" s="38"/>
      <c r="T502" s="38" t="s">
        <v>3139</v>
      </c>
      <c r="U502" s="38" t="s">
        <v>6310</v>
      </c>
      <c r="V502" s="39">
        <v>665971</v>
      </c>
      <c r="W502" s="38" t="s">
        <v>3139</v>
      </c>
      <c r="X502" s="38">
        <v>1100068</v>
      </c>
      <c r="Y502" s="38" t="s">
        <v>6552</v>
      </c>
      <c r="Z502" s="21">
        <v>1.100068</v>
      </c>
      <c r="AA502" s="38" t="s">
        <v>3139</v>
      </c>
      <c r="AB502" s="39">
        <v>0</v>
      </c>
      <c r="AC502" s="39">
        <v>0</v>
      </c>
      <c r="AD502" s="23" t="s">
        <v>3139</v>
      </c>
      <c r="AE502" s="38" t="s">
        <v>5815</v>
      </c>
      <c r="AG502" s="23"/>
      <c r="AH502" s="23"/>
    </row>
    <row r="503" spans="1:34">
      <c r="A503" t="str">
        <f t="shared" si="23"/>
        <v>1230</v>
      </c>
      <c r="B503" t="str">
        <f t="shared" si="21"/>
        <v>VR</v>
      </c>
      <c r="C503">
        <f t="shared" si="22"/>
        <v>0</v>
      </c>
      <c r="D503" s="38" t="s">
        <v>6552</v>
      </c>
      <c r="E503" s="23">
        <v>34</v>
      </c>
      <c r="F503" s="23">
        <v>123016</v>
      </c>
      <c r="G503" s="38" t="s">
        <v>3342</v>
      </c>
      <c r="H503" s="38" t="s">
        <v>3343</v>
      </c>
      <c r="I503" s="38" t="s">
        <v>6006</v>
      </c>
      <c r="J503" s="38" t="s">
        <v>3344</v>
      </c>
      <c r="K503" s="38"/>
      <c r="L503" s="38"/>
      <c r="M503" s="38"/>
      <c r="N503" s="39">
        <v>0</v>
      </c>
      <c r="O503" s="38">
        <v>1</v>
      </c>
      <c r="P503" s="38"/>
      <c r="Q503" s="38" t="s">
        <v>3139</v>
      </c>
      <c r="R503" s="43">
        <v>17529.21</v>
      </c>
      <c r="S503" s="38"/>
      <c r="T503" s="38" t="s">
        <v>3139</v>
      </c>
      <c r="U503" s="38" t="s">
        <v>6311</v>
      </c>
      <c r="V503" s="39">
        <v>1880046363.0699999</v>
      </c>
      <c r="W503" s="38" t="s">
        <v>3139</v>
      </c>
      <c r="X503" s="38">
        <v>107</v>
      </c>
      <c r="Y503" s="38" t="s">
        <v>6552</v>
      </c>
      <c r="Z503" s="21">
        <v>1885.0013337</v>
      </c>
      <c r="AA503" s="38" t="s">
        <v>3139</v>
      </c>
      <c r="AB503" s="39">
        <v>17529.21</v>
      </c>
      <c r="AC503" s="39">
        <v>0</v>
      </c>
      <c r="AD503" s="23" t="s">
        <v>3139</v>
      </c>
      <c r="AE503" s="38" t="s">
        <v>5824</v>
      </c>
      <c r="AG503" s="23"/>
      <c r="AH503" s="23"/>
    </row>
    <row r="504" spans="1:34">
      <c r="A504" t="str">
        <f t="shared" si="23"/>
        <v>1230</v>
      </c>
      <c r="B504" t="str">
        <f t="shared" si="21"/>
        <v>VR</v>
      </c>
      <c r="C504">
        <f t="shared" si="22"/>
        <v>0</v>
      </c>
      <c r="D504" s="38" t="s">
        <v>6552</v>
      </c>
      <c r="E504" s="23">
        <v>35</v>
      </c>
      <c r="F504" s="23">
        <v>123016</v>
      </c>
      <c r="G504" s="38" t="s">
        <v>3333</v>
      </c>
      <c r="H504" s="38" t="s">
        <v>3335</v>
      </c>
      <c r="I504" s="38" t="s">
        <v>6006</v>
      </c>
      <c r="J504" s="38" t="s">
        <v>3341</v>
      </c>
      <c r="K504" s="38"/>
      <c r="L504" s="38"/>
      <c r="M504" s="38"/>
      <c r="N504" s="39">
        <v>0</v>
      </c>
      <c r="O504" s="38">
        <v>1</v>
      </c>
      <c r="P504" s="38"/>
      <c r="Q504" s="38" t="s">
        <v>3139</v>
      </c>
      <c r="R504" s="43">
        <v>2622.6</v>
      </c>
      <c r="S504" s="38"/>
      <c r="T504" s="38" t="s">
        <v>3139</v>
      </c>
      <c r="U504" s="38" t="s">
        <v>6311</v>
      </c>
      <c r="V504" s="39">
        <v>55425407.390000001</v>
      </c>
      <c r="W504" s="38" t="s">
        <v>3139</v>
      </c>
      <c r="X504" s="38">
        <v>21</v>
      </c>
      <c r="Y504" s="38" t="s">
        <v>6552</v>
      </c>
      <c r="Z504" s="21">
        <v>55.504814950000004</v>
      </c>
      <c r="AA504" s="38" t="s">
        <v>3139</v>
      </c>
      <c r="AB504" s="39">
        <v>2622.6</v>
      </c>
      <c r="AC504" s="39">
        <v>0</v>
      </c>
      <c r="AD504" s="23" t="s">
        <v>3139</v>
      </c>
      <c r="AE504" s="38" t="s">
        <v>5824</v>
      </c>
      <c r="AG504" s="23"/>
      <c r="AH504" s="23"/>
    </row>
    <row r="505" spans="1:34">
      <c r="A505" t="str">
        <f t="shared" si="23"/>
        <v>1230</v>
      </c>
      <c r="B505" t="str">
        <f t="shared" si="21"/>
        <v>VR</v>
      </c>
      <c r="C505">
        <f t="shared" si="22"/>
        <v>0</v>
      </c>
      <c r="D505" s="38" t="s">
        <v>6552</v>
      </c>
      <c r="E505" s="23">
        <v>36</v>
      </c>
      <c r="F505" s="23">
        <v>123016</v>
      </c>
      <c r="G505" s="38" t="s">
        <v>3345</v>
      </c>
      <c r="H505" s="38" t="s">
        <v>3346</v>
      </c>
      <c r="I505" s="38" t="s">
        <v>6006</v>
      </c>
      <c r="J505" s="38" t="s">
        <v>3347</v>
      </c>
      <c r="K505" s="38"/>
      <c r="L505" s="38"/>
      <c r="M505" s="38"/>
      <c r="N505" s="39">
        <v>0</v>
      </c>
      <c r="O505" s="38">
        <v>1</v>
      </c>
      <c r="P505" s="38"/>
      <c r="Q505" s="38" t="s">
        <v>3139</v>
      </c>
      <c r="R505" s="43">
        <v>40026.82</v>
      </c>
      <c r="S505" s="38"/>
      <c r="T505" s="38" t="s">
        <v>3139</v>
      </c>
      <c r="U505" s="38" t="s">
        <v>6311</v>
      </c>
      <c r="V505" s="39">
        <v>2547872.59</v>
      </c>
      <c r="W505" s="38" t="s">
        <v>3139</v>
      </c>
      <c r="X505" s="38">
        <v>63</v>
      </c>
      <c r="Y505" s="38" t="s">
        <v>6552</v>
      </c>
      <c r="Z505" s="21">
        <v>2.5581532200000003</v>
      </c>
      <c r="AA505" s="38" t="s">
        <v>3139</v>
      </c>
      <c r="AB505" s="39">
        <v>40026.82</v>
      </c>
      <c r="AC505" s="39">
        <v>0</v>
      </c>
      <c r="AD505" s="23" t="s">
        <v>3139</v>
      </c>
      <c r="AE505" s="38" t="s">
        <v>5824</v>
      </c>
      <c r="AG505" s="23"/>
      <c r="AH505" s="23"/>
    </row>
    <row r="506" spans="1:34">
      <c r="A506" t="str">
        <f t="shared" si="23"/>
        <v>1230</v>
      </c>
      <c r="B506" t="str">
        <f t="shared" si="21"/>
        <v>VR</v>
      </c>
      <c r="C506">
        <f t="shared" si="22"/>
        <v>0</v>
      </c>
      <c r="D506" s="38" t="s">
        <v>6552</v>
      </c>
      <c r="E506" s="23">
        <v>37</v>
      </c>
      <c r="F506" s="23">
        <v>123016</v>
      </c>
      <c r="G506" s="38" t="s">
        <v>3348</v>
      </c>
      <c r="H506" s="38" t="s">
        <v>3349</v>
      </c>
      <c r="I506" s="38" t="s">
        <v>6006</v>
      </c>
      <c r="J506" s="38" t="s">
        <v>3350</v>
      </c>
      <c r="K506" s="38"/>
      <c r="L506" s="38"/>
      <c r="M506" s="38"/>
      <c r="N506" s="39">
        <v>0</v>
      </c>
      <c r="O506" s="38">
        <v>1</v>
      </c>
      <c r="P506" s="38"/>
      <c r="Q506" s="38" t="s">
        <v>3139</v>
      </c>
      <c r="R506" s="43">
        <v>16298.32</v>
      </c>
      <c r="S506" s="38"/>
      <c r="T506" s="38" t="s">
        <v>3139</v>
      </c>
      <c r="U506" s="38" t="s">
        <v>6312</v>
      </c>
      <c r="V506" s="39">
        <v>560343197.77999997</v>
      </c>
      <c r="W506" s="38" t="s">
        <v>3139</v>
      </c>
      <c r="X506" s="38">
        <v>185</v>
      </c>
      <c r="Y506" s="38" t="s">
        <v>6552</v>
      </c>
      <c r="Z506" s="21">
        <v>562.55141671000001</v>
      </c>
      <c r="AA506" s="38" t="s">
        <v>3139</v>
      </c>
      <c r="AB506" s="39">
        <v>16298.32</v>
      </c>
      <c r="AC506" s="39">
        <v>0</v>
      </c>
      <c r="AD506" s="23" t="s">
        <v>3139</v>
      </c>
      <c r="AE506" s="38" t="s">
        <v>5824</v>
      </c>
      <c r="AG506" s="23"/>
      <c r="AH506" s="23"/>
    </row>
    <row r="507" spans="1:34">
      <c r="A507" t="str">
        <f t="shared" si="23"/>
        <v>1230</v>
      </c>
      <c r="B507" t="str">
        <f t="shared" si="21"/>
        <v>VR</v>
      </c>
      <c r="C507">
        <f t="shared" si="22"/>
        <v>0</v>
      </c>
      <c r="D507" s="38" t="s">
        <v>6552</v>
      </c>
      <c r="E507" s="23">
        <v>38</v>
      </c>
      <c r="F507" s="23">
        <v>123016</v>
      </c>
      <c r="G507" s="38" t="s">
        <v>108</v>
      </c>
      <c r="H507" s="38" t="s">
        <v>3337</v>
      </c>
      <c r="I507" s="38" t="s">
        <v>6006</v>
      </c>
      <c r="J507" s="38" t="s">
        <v>3351</v>
      </c>
      <c r="K507" s="38"/>
      <c r="L507" s="38"/>
      <c r="M507" s="38"/>
      <c r="N507" s="39">
        <v>0</v>
      </c>
      <c r="O507" s="38">
        <v>1</v>
      </c>
      <c r="P507" s="38"/>
      <c r="Q507" s="23" t="s">
        <v>3139</v>
      </c>
      <c r="R507" s="43">
        <v>8983.2900000000009</v>
      </c>
      <c r="S507" s="38"/>
      <c r="T507" s="23" t="s">
        <v>3139</v>
      </c>
      <c r="U507" s="38" t="s">
        <v>6313</v>
      </c>
      <c r="V507" s="39">
        <v>293922585.56999999</v>
      </c>
      <c r="W507" s="23" t="s">
        <v>3139</v>
      </c>
      <c r="X507" s="38">
        <v>8983</v>
      </c>
      <c r="Y507" s="38" t="s">
        <v>6552</v>
      </c>
      <c r="Z507" s="21">
        <v>294.81645393000002</v>
      </c>
      <c r="AA507" s="23" t="s">
        <v>3139</v>
      </c>
      <c r="AB507" s="39">
        <v>8983.2900000000009</v>
      </c>
      <c r="AC507" s="39">
        <v>0</v>
      </c>
      <c r="AD507" s="38" t="s">
        <v>3139</v>
      </c>
      <c r="AE507" s="38" t="s">
        <v>5824</v>
      </c>
      <c r="AG507" s="23"/>
      <c r="AH507" s="23"/>
    </row>
    <row r="508" spans="1:34">
      <c r="A508" t="str">
        <f t="shared" si="23"/>
        <v>1230</v>
      </c>
      <c r="B508" t="str">
        <f t="shared" si="21"/>
        <v>VR</v>
      </c>
      <c r="C508">
        <f t="shared" si="22"/>
        <v>0</v>
      </c>
      <c r="D508" s="38" t="s">
        <v>6552</v>
      </c>
      <c r="E508" s="23">
        <v>39</v>
      </c>
      <c r="F508" s="23">
        <v>123016</v>
      </c>
      <c r="G508" s="38" t="s">
        <v>3352</v>
      </c>
      <c r="H508" s="38" t="s">
        <v>3353</v>
      </c>
      <c r="I508" s="38" t="s">
        <v>6006</v>
      </c>
      <c r="J508" s="38" t="s">
        <v>3354</v>
      </c>
      <c r="K508" s="38"/>
      <c r="L508" s="38"/>
      <c r="M508" s="38"/>
      <c r="N508" s="39">
        <v>0</v>
      </c>
      <c r="O508" s="38">
        <v>1</v>
      </c>
      <c r="P508" s="38"/>
      <c r="Q508" s="23" t="s">
        <v>3139</v>
      </c>
      <c r="R508" s="43">
        <v>6641.72</v>
      </c>
      <c r="S508" s="38"/>
      <c r="T508" s="23" t="s">
        <v>3139</v>
      </c>
      <c r="U508" s="38" t="s">
        <v>6311</v>
      </c>
      <c r="V508" s="39">
        <v>1481072783.22</v>
      </c>
      <c r="W508" s="23" t="s">
        <v>3139</v>
      </c>
      <c r="X508" s="38">
        <v>33</v>
      </c>
      <c r="Y508" s="38" t="s">
        <v>6552</v>
      </c>
      <c r="Z508" s="21">
        <v>1485.11014957</v>
      </c>
      <c r="AA508" s="23" t="s">
        <v>3139</v>
      </c>
      <c r="AB508" s="39">
        <v>6641.72</v>
      </c>
      <c r="AC508" s="39">
        <v>0</v>
      </c>
      <c r="AD508" s="38" t="s">
        <v>3139</v>
      </c>
      <c r="AE508" s="38" t="s">
        <v>5824</v>
      </c>
      <c r="AG508" s="23"/>
      <c r="AH508" s="23"/>
    </row>
    <row r="509" spans="1:34">
      <c r="A509" t="str">
        <f t="shared" si="23"/>
        <v>1230</v>
      </c>
      <c r="B509" t="str">
        <f t="shared" si="21"/>
        <v>VR</v>
      </c>
      <c r="C509">
        <f t="shared" si="22"/>
        <v>0</v>
      </c>
      <c r="D509" s="38" t="s">
        <v>6552</v>
      </c>
      <c r="E509" s="23">
        <v>40</v>
      </c>
      <c r="F509" s="23">
        <v>123016</v>
      </c>
      <c r="G509" s="38" t="s">
        <v>3228</v>
      </c>
      <c r="H509" s="38" t="s">
        <v>3355</v>
      </c>
      <c r="I509" s="38" t="s">
        <v>6006</v>
      </c>
      <c r="J509" s="38" t="s">
        <v>3356</v>
      </c>
      <c r="K509" s="38"/>
      <c r="L509" s="38"/>
      <c r="M509" s="38"/>
      <c r="N509" s="39">
        <v>0</v>
      </c>
      <c r="O509" s="38">
        <v>1</v>
      </c>
      <c r="P509" s="38"/>
      <c r="Q509" s="23" t="s">
        <v>3139</v>
      </c>
      <c r="R509" s="43">
        <v>10109.1</v>
      </c>
      <c r="S509" s="38"/>
      <c r="T509" s="23" t="s">
        <v>3139</v>
      </c>
      <c r="U509" s="38" t="s">
        <v>6314</v>
      </c>
      <c r="V509" s="39">
        <v>1683999019.3599999</v>
      </c>
      <c r="W509" s="23" t="s">
        <v>3139</v>
      </c>
      <c r="X509" s="38">
        <v>166748</v>
      </c>
      <c r="Y509" s="38" t="s">
        <v>6552</v>
      </c>
      <c r="Z509" s="21">
        <v>1286.0736987</v>
      </c>
      <c r="AA509" s="23" t="s">
        <v>3139</v>
      </c>
      <c r="AB509" s="39">
        <v>10109.1</v>
      </c>
      <c r="AC509" s="39">
        <v>0</v>
      </c>
      <c r="AD509" s="38" t="s">
        <v>3139</v>
      </c>
      <c r="AE509" s="38" t="s">
        <v>5824</v>
      </c>
      <c r="AG509" s="23"/>
      <c r="AH509" s="23"/>
    </row>
    <row r="510" spans="1:34">
      <c r="A510" t="str">
        <f t="shared" si="23"/>
        <v>1230</v>
      </c>
      <c r="B510" t="str">
        <f t="shared" si="21"/>
        <v>VR</v>
      </c>
      <c r="C510">
        <f t="shared" si="22"/>
        <v>0</v>
      </c>
      <c r="D510" s="38" t="s">
        <v>6552</v>
      </c>
      <c r="E510" s="23">
        <v>41</v>
      </c>
      <c r="F510" s="23">
        <v>123016</v>
      </c>
      <c r="G510" s="38" t="s">
        <v>3357</v>
      </c>
      <c r="H510" s="38" t="s">
        <v>3358</v>
      </c>
      <c r="I510" s="38" t="s">
        <v>6006</v>
      </c>
      <c r="J510" s="38" t="s">
        <v>3359</v>
      </c>
      <c r="K510" s="38"/>
      <c r="L510" s="38"/>
      <c r="M510" s="38"/>
      <c r="N510" s="39">
        <v>0</v>
      </c>
      <c r="O510" s="38">
        <v>1</v>
      </c>
      <c r="P510" s="38"/>
      <c r="Q510" s="23" t="s">
        <v>3139</v>
      </c>
      <c r="R510" s="43">
        <v>18922.02</v>
      </c>
      <c r="S510" s="38"/>
      <c r="T510" s="23" t="s">
        <v>3139</v>
      </c>
      <c r="U510" s="38" t="s">
        <v>6315</v>
      </c>
      <c r="V510" s="39">
        <v>1231255188.3199999</v>
      </c>
      <c r="W510" s="23" t="s">
        <v>3139</v>
      </c>
      <c r="X510" s="38">
        <v>65175</v>
      </c>
      <c r="Y510" s="38" t="s">
        <v>6552</v>
      </c>
      <c r="Z510" s="21">
        <v>1234.71216557</v>
      </c>
      <c r="AA510" s="23" t="s">
        <v>3139</v>
      </c>
      <c r="AB510" s="39">
        <v>18922.02</v>
      </c>
      <c r="AC510" s="39">
        <v>0</v>
      </c>
      <c r="AD510" s="38" t="s">
        <v>3139</v>
      </c>
      <c r="AE510" s="38" t="s">
        <v>5824</v>
      </c>
      <c r="AG510" s="23"/>
      <c r="AH510" s="23"/>
    </row>
    <row r="511" spans="1:34">
      <c r="A511" t="str">
        <f t="shared" si="23"/>
        <v>1230</v>
      </c>
      <c r="B511" t="str">
        <f t="shared" si="21"/>
        <v>VR</v>
      </c>
      <c r="C511">
        <f t="shared" si="22"/>
        <v>0</v>
      </c>
      <c r="D511" s="38" t="s">
        <v>6552</v>
      </c>
      <c r="E511" s="23">
        <v>42</v>
      </c>
      <c r="F511" s="23">
        <v>123016</v>
      </c>
      <c r="G511" s="38" t="s">
        <v>55</v>
      </c>
      <c r="H511" s="38" t="s">
        <v>3360</v>
      </c>
      <c r="I511" s="38" t="s">
        <v>6006</v>
      </c>
      <c r="J511" s="38" t="s">
        <v>3361</v>
      </c>
      <c r="K511" s="38"/>
      <c r="L511" s="38"/>
      <c r="M511" s="38"/>
      <c r="N511" s="39">
        <v>0</v>
      </c>
      <c r="O511" s="38">
        <v>1</v>
      </c>
      <c r="P511" s="38"/>
      <c r="Q511" s="23" t="s">
        <v>3139</v>
      </c>
      <c r="R511" s="43">
        <v>8134.84</v>
      </c>
      <c r="S511" s="38"/>
      <c r="T511" s="23" t="s">
        <v>3139</v>
      </c>
      <c r="U511" s="38" t="s">
        <v>6316</v>
      </c>
      <c r="V511" s="39">
        <v>1741559002.55</v>
      </c>
      <c r="W511" s="23" t="s">
        <v>3139</v>
      </c>
      <c r="X511" s="38">
        <v>214401</v>
      </c>
      <c r="Y511" s="38" t="s">
        <v>6552</v>
      </c>
      <c r="Z511" s="21">
        <v>1746.1431935599999</v>
      </c>
      <c r="AA511" s="23" t="s">
        <v>3139</v>
      </c>
      <c r="AB511" s="39">
        <v>8134.84</v>
      </c>
      <c r="AC511" s="39">
        <v>0</v>
      </c>
      <c r="AD511" s="38" t="s">
        <v>3139</v>
      </c>
      <c r="AE511" s="38" t="s">
        <v>5824</v>
      </c>
      <c r="AG511" s="23"/>
      <c r="AH511" s="23"/>
    </row>
    <row r="512" spans="1:34">
      <c r="A512" t="str">
        <f t="shared" si="23"/>
        <v>1230</v>
      </c>
      <c r="B512" t="str">
        <f t="shared" si="21"/>
        <v>VR</v>
      </c>
      <c r="C512">
        <f t="shared" si="22"/>
        <v>0</v>
      </c>
      <c r="D512" s="38" t="s">
        <v>6552</v>
      </c>
      <c r="E512" s="23">
        <v>43</v>
      </c>
      <c r="F512" s="23">
        <v>123016</v>
      </c>
      <c r="G512" s="38" t="s">
        <v>3364</v>
      </c>
      <c r="H512" s="38" t="s">
        <v>3365</v>
      </c>
      <c r="I512" s="38" t="s">
        <v>6006</v>
      </c>
      <c r="J512" s="38" t="s">
        <v>3366</v>
      </c>
      <c r="K512" s="38"/>
      <c r="L512" s="38"/>
      <c r="M512" s="38"/>
      <c r="N512" s="39">
        <v>0</v>
      </c>
      <c r="O512" s="38">
        <v>1</v>
      </c>
      <c r="P512" s="38"/>
      <c r="Q512" s="23" t="s">
        <v>3139</v>
      </c>
      <c r="R512" s="43">
        <v>39171.35</v>
      </c>
      <c r="S512" s="38"/>
      <c r="T512" s="23" t="s">
        <v>3139</v>
      </c>
      <c r="U512" s="38" t="s">
        <v>6222</v>
      </c>
      <c r="V512" s="39">
        <v>574540610.48000002</v>
      </c>
      <c r="W512" s="23" t="s">
        <v>3139</v>
      </c>
      <c r="X512" s="38">
        <v>14689</v>
      </c>
      <c r="Y512" s="38" t="s">
        <v>6552</v>
      </c>
      <c r="Z512" s="21">
        <v>576.09377037000002</v>
      </c>
      <c r="AA512" s="23" t="s">
        <v>3139</v>
      </c>
      <c r="AB512" s="39">
        <v>39171.35</v>
      </c>
      <c r="AC512" s="39">
        <v>0</v>
      </c>
      <c r="AD512" s="38" t="s">
        <v>3139</v>
      </c>
      <c r="AE512" s="38" t="s">
        <v>5824</v>
      </c>
      <c r="AG512" s="23"/>
      <c r="AH512" s="23"/>
    </row>
    <row r="513" spans="1:34">
      <c r="A513" t="str">
        <f t="shared" si="23"/>
        <v>1230</v>
      </c>
      <c r="B513" t="str">
        <f t="shared" si="21"/>
        <v>VR</v>
      </c>
      <c r="C513">
        <f t="shared" si="22"/>
        <v>0</v>
      </c>
      <c r="D513" s="38" t="s">
        <v>6552</v>
      </c>
      <c r="E513" s="23">
        <v>44</v>
      </c>
      <c r="F513" s="23">
        <v>123016</v>
      </c>
      <c r="G513" s="38" t="s">
        <v>3526</v>
      </c>
      <c r="H513" s="38" t="s">
        <v>3259</v>
      </c>
      <c r="I513" s="38" t="s">
        <v>6006</v>
      </c>
      <c r="J513" s="38" t="s">
        <v>5844</v>
      </c>
      <c r="K513" s="38"/>
      <c r="L513" s="38"/>
      <c r="M513" s="38"/>
      <c r="N513" s="39">
        <v>0</v>
      </c>
      <c r="O513" s="38">
        <v>1</v>
      </c>
      <c r="P513" s="38"/>
      <c r="Q513" s="23" t="s">
        <v>3139</v>
      </c>
      <c r="R513" s="43">
        <v>149497.39000000001</v>
      </c>
      <c r="S513" s="38"/>
      <c r="T513" s="23" t="s">
        <v>3139</v>
      </c>
      <c r="U513" s="38" t="s">
        <v>6317</v>
      </c>
      <c r="V513" s="39">
        <v>228593487.31999999</v>
      </c>
      <c r="W513" s="23" t="s">
        <v>3139</v>
      </c>
      <c r="X513" s="38">
        <v>1530</v>
      </c>
      <c r="Y513" s="38" t="s">
        <v>6552</v>
      </c>
      <c r="Z513" s="21">
        <v>229.02025546000002</v>
      </c>
      <c r="AA513" s="23" t="s">
        <v>3139</v>
      </c>
      <c r="AB513" s="39">
        <v>149497.39000000001</v>
      </c>
      <c r="AC513" s="39">
        <v>0</v>
      </c>
      <c r="AD513" s="38" t="s">
        <v>3139</v>
      </c>
      <c r="AE513" s="38" t="s">
        <v>5824</v>
      </c>
      <c r="AG513" s="23"/>
      <c r="AH513" s="23"/>
    </row>
    <row r="514" spans="1:34">
      <c r="A514" t="str">
        <f t="shared" si="23"/>
        <v>1203</v>
      </c>
      <c r="B514" t="str">
        <f t="shared" si="21"/>
        <v>FL</v>
      </c>
      <c r="C514">
        <f t="shared" si="22"/>
        <v>48</v>
      </c>
      <c r="D514" s="38" t="s">
        <v>6552</v>
      </c>
      <c r="E514" s="23">
        <v>1</v>
      </c>
      <c r="F514" s="23">
        <v>120305</v>
      </c>
      <c r="G514" s="38" t="s">
        <v>107</v>
      </c>
      <c r="H514" s="38" t="s">
        <v>3226</v>
      </c>
      <c r="I514" s="38" t="s">
        <v>5969</v>
      </c>
      <c r="J514" s="38" t="s">
        <v>11102</v>
      </c>
      <c r="K514" s="38"/>
      <c r="L514" s="38" t="s">
        <v>6319</v>
      </c>
      <c r="M514" s="109">
        <v>44456</v>
      </c>
      <c r="N514" s="39">
        <v>235187447.03</v>
      </c>
      <c r="O514" s="38">
        <v>1</v>
      </c>
      <c r="P514" s="38" t="s">
        <v>5814</v>
      </c>
      <c r="Q514" s="23">
        <v>3.25</v>
      </c>
      <c r="R514" s="43">
        <v>0</v>
      </c>
      <c r="S514" s="38" t="s">
        <v>54</v>
      </c>
      <c r="T514" s="23">
        <v>90</v>
      </c>
      <c r="U514" s="38" t="s">
        <v>6319</v>
      </c>
      <c r="V514" s="39">
        <v>235187447.03</v>
      </c>
      <c r="W514" s="23">
        <v>0</v>
      </c>
      <c r="X514" s="38" t="s">
        <v>3139</v>
      </c>
      <c r="Y514" s="38" t="s">
        <v>6319</v>
      </c>
      <c r="Z514" s="21">
        <v>235.18744702999999</v>
      </c>
      <c r="AA514" s="23">
        <v>0</v>
      </c>
      <c r="AB514" s="39" t="s">
        <v>3139</v>
      </c>
      <c r="AC514" s="39">
        <v>0</v>
      </c>
      <c r="AD514" s="38" t="s">
        <v>3139</v>
      </c>
      <c r="AE514" s="38" t="s">
        <v>5815</v>
      </c>
      <c r="AG514" s="23"/>
      <c r="AH514" s="23"/>
    </row>
    <row r="515" spans="1:34">
      <c r="A515" t="str">
        <f t="shared" si="23"/>
        <v>1203</v>
      </c>
      <c r="B515" t="str">
        <f t="shared" ref="B515:B578" si="24">+IF(A515="1228","CA",IF(A515="1230","VR",IF(A515="1203","FL","OT")))</f>
        <v>FL</v>
      </c>
      <c r="C515">
        <f t="shared" ref="C515:C578" si="25">+IF(M515="",0,M515-D515)</f>
        <v>20</v>
      </c>
      <c r="D515" s="38" t="s">
        <v>6552</v>
      </c>
      <c r="E515" s="23">
        <v>2</v>
      </c>
      <c r="F515" s="23">
        <v>120305</v>
      </c>
      <c r="G515" s="38" t="s">
        <v>107</v>
      </c>
      <c r="H515" s="38" t="s">
        <v>3226</v>
      </c>
      <c r="I515" s="38" t="s">
        <v>5969</v>
      </c>
      <c r="J515" s="38" t="s">
        <v>9331</v>
      </c>
      <c r="K515" s="38"/>
      <c r="L515" s="38" t="s">
        <v>6093</v>
      </c>
      <c r="M515" s="109">
        <v>44428</v>
      </c>
      <c r="N515" s="39">
        <v>229600315</v>
      </c>
      <c r="O515" s="38">
        <v>1</v>
      </c>
      <c r="P515" s="38" t="s">
        <v>5814</v>
      </c>
      <c r="Q515" s="23">
        <v>3.25</v>
      </c>
      <c r="R515" s="43">
        <v>0</v>
      </c>
      <c r="S515" s="38" t="s">
        <v>54</v>
      </c>
      <c r="T515" s="23">
        <v>91</v>
      </c>
      <c r="U515" s="38" t="s">
        <v>6093</v>
      </c>
      <c r="V515" s="39">
        <v>229600315</v>
      </c>
      <c r="W515" s="23">
        <v>0</v>
      </c>
      <c r="X515" s="38" t="s">
        <v>3139</v>
      </c>
      <c r="Y515" s="38" t="s">
        <v>6093</v>
      </c>
      <c r="Z515" s="21">
        <v>229.60031499999999</v>
      </c>
      <c r="AA515" s="23">
        <v>0</v>
      </c>
      <c r="AB515" s="39" t="s">
        <v>3139</v>
      </c>
      <c r="AC515" s="39">
        <v>0</v>
      </c>
      <c r="AD515" s="38" t="s">
        <v>3139</v>
      </c>
      <c r="AE515" s="38" t="s">
        <v>5815</v>
      </c>
      <c r="AG515" s="23"/>
      <c r="AH515" s="23"/>
    </row>
    <row r="516" spans="1:34">
      <c r="A516" t="str">
        <f t="shared" ref="A516:A579" si="26">+MID(F516,1,4)</f>
        <v>1203</v>
      </c>
      <c r="B516" t="str">
        <f t="shared" si="24"/>
        <v>FL</v>
      </c>
      <c r="C516">
        <f t="shared" si="25"/>
        <v>58</v>
      </c>
      <c r="D516" s="38" t="s">
        <v>6552</v>
      </c>
      <c r="E516" s="23">
        <v>3</v>
      </c>
      <c r="F516" s="23">
        <v>120305</v>
      </c>
      <c r="G516" s="38" t="s">
        <v>870</v>
      </c>
      <c r="H516" s="38" t="s">
        <v>3367</v>
      </c>
      <c r="I516" s="38" t="s">
        <v>5969</v>
      </c>
      <c r="J516" s="38" t="s">
        <v>11103</v>
      </c>
      <c r="K516" s="38"/>
      <c r="L516" s="38" t="s">
        <v>6049</v>
      </c>
      <c r="M516" s="109">
        <v>44466</v>
      </c>
      <c r="N516" s="39">
        <v>130840226</v>
      </c>
      <c r="O516" s="38">
        <v>1</v>
      </c>
      <c r="P516" s="38" t="s">
        <v>5814</v>
      </c>
      <c r="Q516" s="23">
        <v>3.05</v>
      </c>
      <c r="R516" s="43">
        <v>0</v>
      </c>
      <c r="S516" s="38" t="s">
        <v>54</v>
      </c>
      <c r="T516" s="23">
        <v>90</v>
      </c>
      <c r="U516" s="38" t="s">
        <v>6049</v>
      </c>
      <c r="V516" s="39">
        <v>130840226</v>
      </c>
      <c r="W516" s="23">
        <v>0</v>
      </c>
      <c r="X516" s="38" t="s">
        <v>3139</v>
      </c>
      <c r="Y516" s="38" t="s">
        <v>6049</v>
      </c>
      <c r="Z516" s="21">
        <v>130.840226</v>
      </c>
      <c r="AA516" s="23">
        <v>0</v>
      </c>
      <c r="AB516" s="39" t="s">
        <v>3139</v>
      </c>
      <c r="AC516" s="39">
        <v>0</v>
      </c>
      <c r="AD516" s="38" t="s">
        <v>3139</v>
      </c>
      <c r="AE516" s="38" t="s">
        <v>5815</v>
      </c>
      <c r="AG516" s="23"/>
      <c r="AH516" s="23"/>
    </row>
    <row r="517" spans="1:34">
      <c r="A517" t="str">
        <f t="shared" si="26"/>
        <v>1203</v>
      </c>
      <c r="B517" t="str">
        <f t="shared" si="24"/>
        <v>FL</v>
      </c>
      <c r="C517">
        <f t="shared" si="25"/>
        <v>47</v>
      </c>
      <c r="D517" s="38" t="s">
        <v>6552</v>
      </c>
      <c r="E517" s="23">
        <v>4</v>
      </c>
      <c r="F517" s="23">
        <v>120305</v>
      </c>
      <c r="G517" s="38" t="s">
        <v>56</v>
      </c>
      <c r="H517" s="38" t="s">
        <v>3045</v>
      </c>
      <c r="I517" s="38" t="s">
        <v>5969</v>
      </c>
      <c r="J517" s="38" t="s">
        <v>11104</v>
      </c>
      <c r="K517" s="38"/>
      <c r="L517" s="38" t="s">
        <v>6169</v>
      </c>
      <c r="M517" s="109">
        <v>44455</v>
      </c>
      <c r="N517" s="39">
        <v>151731888</v>
      </c>
      <c r="O517" s="38">
        <v>1</v>
      </c>
      <c r="P517" s="38" t="s">
        <v>5814</v>
      </c>
      <c r="Q517" s="23">
        <v>2</v>
      </c>
      <c r="R517" s="43">
        <v>0</v>
      </c>
      <c r="S517" s="38" t="s">
        <v>54</v>
      </c>
      <c r="T517" s="23">
        <v>90</v>
      </c>
      <c r="U517" s="38" t="s">
        <v>6169</v>
      </c>
      <c r="V517" s="39">
        <v>151731888</v>
      </c>
      <c r="W517" s="23">
        <v>0</v>
      </c>
      <c r="X517" s="38" t="s">
        <v>3139</v>
      </c>
      <c r="Y517" s="38" t="s">
        <v>6169</v>
      </c>
      <c r="Z517" s="21">
        <v>151.731888</v>
      </c>
      <c r="AA517" s="23">
        <v>0</v>
      </c>
      <c r="AB517" s="39" t="s">
        <v>3139</v>
      </c>
      <c r="AC517" s="39">
        <v>0</v>
      </c>
      <c r="AD517" s="38" t="s">
        <v>3139</v>
      </c>
      <c r="AE517" s="38" t="s">
        <v>5815</v>
      </c>
      <c r="AG517" s="23"/>
      <c r="AH517" s="23"/>
    </row>
    <row r="518" spans="1:34">
      <c r="A518" t="str">
        <f t="shared" si="26"/>
        <v>1203</v>
      </c>
      <c r="B518" t="str">
        <f t="shared" si="24"/>
        <v>FL</v>
      </c>
      <c r="C518">
        <f t="shared" si="25"/>
        <v>52</v>
      </c>
      <c r="D518" s="38" t="s">
        <v>6552</v>
      </c>
      <c r="E518" s="23">
        <v>5</v>
      </c>
      <c r="F518" s="23">
        <v>120305</v>
      </c>
      <c r="G518" s="38" t="s">
        <v>56</v>
      </c>
      <c r="H518" s="38" t="s">
        <v>3045</v>
      </c>
      <c r="I518" s="38" t="s">
        <v>5969</v>
      </c>
      <c r="J518" s="38" t="s">
        <v>11105</v>
      </c>
      <c r="K518" s="38"/>
      <c r="L518" s="38" t="s">
        <v>6086</v>
      </c>
      <c r="M518" s="109">
        <v>44460</v>
      </c>
      <c r="N518" s="39">
        <v>201160640</v>
      </c>
      <c r="O518" s="38">
        <v>1</v>
      </c>
      <c r="P518" s="38" t="s">
        <v>5814</v>
      </c>
      <c r="Q518" s="23">
        <v>2</v>
      </c>
      <c r="R518" s="43">
        <v>0</v>
      </c>
      <c r="S518" s="38" t="s">
        <v>54</v>
      </c>
      <c r="T518" s="23">
        <v>90</v>
      </c>
      <c r="U518" s="38" t="s">
        <v>6086</v>
      </c>
      <c r="V518" s="39">
        <v>201160640</v>
      </c>
      <c r="W518" s="23">
        <v>0</v>
      </c>
      <c r="X518" s="38" t="s">
        <v>3139</v>
      </c>
      <c r="Y518" s="38" t="s">
        <v>6086</v>
      </c>
      <c r="Z518" s="21">
        <v>201.16064</v>
      </c>
      <c r="AA518" s="23">
        <v>0</v>
      </c>
      <c r="AB518" s="39" t="s">
        <v>3139</v>
      </c>
      <c r="AC518" s="39">
        <v>0</v>
      </c>
      <c r="AD518" s="38" t="s">
        <v>3139</v>
      </c>
      <c r="AE518" s="38" t="s">
        <v>5815</v>
      </c>
      <c r="AG518" s="23"/>
      <c r="AH518" s="23"/>
    </row>
    <row r="519" spans="1:34">
      <c r="A519" t="str">
        <f t="shared" si="26"/>
        <v>1203</v>
      </c>
      <c r="B519" t="str">
        <f t="shared" si="24"/>
        <v>FL</v>
      </c>
      <c r="C519">
        <f t="shared" si="25"/>
        <v>90</v>
      </c>
      <c r="D519" s="38" t="s">
        <v>6552</v>
      </c>
      <c r="E519" s="23">
        <v>6</v>
      </c>
      <c r="F519" s="23">
        <v>120305</v>
      </c>
      <c r="G519" s="38" t="s">
        <v>56</v>
      </c>
      <c r="H519" s="38" t="s">
        <v>3045</v>
      </c>
      <c r="I519" s="38" t="s">
        <v>5969</v>
      </c>
      <c r="J519" s="38" t="s">
        <v>11760</v>
      </c>
      <c r="K519" s="38"/>
      <c r="L519" s="38" t="s">
        <v>6114</v>
      </c>
      <c r="M519" s="109">
        <v>44498</v>
      </c>
      <c r="N519" s="39">
        <v>251208880</v>
      </c>
      <c r="O519" s="38">
        <v>1</v>
      </c>
      <c r="P519" s="38" t="s">
        <v>5814</v>
      </c>
      <c r="Q519" s="23">
        <v>2.1</v>
      </c>
      <c r="R519" s="43">
        <v>0</v>
      </c>
      <c r="S519" s="38" t="s">
        <v>54</v>
      </c>
      <c r="T519" s="23">
        <v>90</v>
      </c>
      <c r="U519" s="38" t="s">
        <v>6114</v>
      </c>
      <c r="V519" s="39">
        <v>251208880</v>
      </c>
      <c r="W519" s="23">
        <v>0</v>
      </c>
      <c r="X519" s="38" t="s">
        <v>3139</v>
      </c>
      <c r="Y519" s="38" t="s">
        <v>6114</v>
      </c>
      <c r="Z519" s="21">
        <v>251.20887999999999</v>
      </c>
      <c r="AA519" s="23">
        <v>0</v>
      </c>
      <c r="AB519" s="39" t="s">
        <v>3139</v>
      </c>
      <c r="AC519" s="39">
        <v>0</v>
      </c>
      <c r="AD519" s="38" t="s">
        <v>3139</v>
      </c>
      <c r="AE519" s="38" t="s">
        <v>5815</v>
      </c>
      <c r="AG519" s="23"/>
      <c r="AH519" s="23"/>
    </row>
    <row r="520" spans="1:34">
      <c r="A520" t="str">
        <f t="shared" si="26"/>
        <v>1203</v>
      </c>
      <c r="B520" t="str">
        <f t="shared" si="24"/>
        <v>FL</v>
      </c>
      <c r="C520">
        <f t="shared" si="25"/>
        <v>54</v>
      </c>
      <c r="D520" s="38" t="s">
        <v>6552</v>
      </c>
      <c r="E520" s="23">
        <v>7</v>
      </c>
      <c r="F520" s="23">
        <v>120305</v>
      </c>
      <c r="G520" s="38" t="s">
        <v>56</v>
      </c>
      <c r="H520" s="38" t="s">
        <v>3045</v>
      </c>
      <c r="I520" s="38" t="s">
        <v>5969</v>
      </c>
      <c r="J520" s="38" t="s">
        <v>11106</v>
      </c>
      <c r="K520" s="38"/>
      <c r="L520" s="38" t="s">
        <v>6098</v>
      </c>
      <c r="M520" s="109">
        <v>44462</v>
      </c>
      <c r="N520" s="39">
        <v>250000000</v>
      </c>
      <c r="O520" s="38">
        <v>1</v>
      </c>
      <c r="P520" s="38" t="s">
        <v>5814</v>
      </c>
      <c r="Q520" s="38">
        <v>2</v>
      </c>
      <c r="R520" s="43">
        <v>0</v>
      </c>
      <c r="S520" s="38" t="s">
        <v>54</v>
      </c>
      <c r="T520" s="38">
        <v>90</v>
      </c>
      <c r="U520" s="38" t="s">
        <v>6098</v>
      </c>
      <c r="V520" s="39">
        <v>250000000</v>
      </c>
      <c r="W520" s="38">
        <v>0</v>
      </c>
      <c r="X520" s="38" t="s">
        <v>3139</v>
      </c>
      <c r="Y520" s="38" t="s">
        <v>6098</v>
      </c>
      <c r="Z520" s="21">
        <v>250</v>
      </c>
      <c r="AA520" s="38">
        <v>0</v>
      </c>
      <c r="AB520" s="39" t="s">
        <v>3139</v>
      </c>
      <c r="AC520" s="39">
        <v>0</v>
      </c>
      <c r="AD520" s="23" t="s">
        <v>3139</v>
      </c>
      <c r="AE520" s="38" t="s">
        <v>5815</v>
      </c>
      <c r="AG520" s="23"/>
      <c r="AH520" s="23"/>
    </row>
    <row r="521" spans="1:34">
      <c r="A521" t="str">
        <f t="shared" si="26"/>
        <v>1203</v>
      </c>
      <c r="B521" t="str">
        <f t="shared" si="24"/>
        <v>FL</v>
      </c>
      <c r="C521">
        <f t="shared" si="25"/>
        <v>51</v>
      </c>
      <c r="D521" s="38" t="s">
        <v>6552</v>
      </c>
      <c r="E521" s="23">
        <v>8</v>
      </c>
      <c r="F521" s="23">
        <v>120305</v>
      </c>
      <c r="G521" s="38" t="s">
        <v>3362</v>
      </c>
      <c r="H521" s="38" t="s">
        <v>3363</v>
      </c>
      <c r="I521" s="38" t="s">
        <v>5969</v>
      </c>
      <c r="J521" s="38" t="s">
        <v>6323</v>
      </c>
      <c r="K521" s="38"/>
      <c r="L521" s="38" t="s">
        <v>6111</v>
      </c>
      <c r="M521" s="109">
        <v>44459</v>
      </c>
      <c r="N521" s="39">
        <v>110177510</v>
      </c>
      <c r="O521" s="38">
        <v>1</v>
      </c>
      <c r="P521" s="38" t="s">
        <v>5814</v>
      </c>
      <c r="Q521" s="38">
        <v>2.2999999999999998</v>
      </c>
      <c r="R521" s="43">
        <v>0</v>
      </c>
      <c r="S521" s="38" t="s">
        <v>54</v>
      </c>
      <c r="T521" s="38">
        <v>92</v>
      </c>
      <c r="U521" s="38" t="s">
        <v>6111</v>
      </c>
      <c r="V521" s="39">
        <v>110177510</v>
      </c>
      <c r="W521" s="38">
        <v>0</v>
      </c>
      <c r="X521" s="38" t="s">
        <v>3139</v>
      </c>
      <c r="Y521" s="38" t="s">
        <v>6111</v>
      </c>
      <c r="Z521" s="21">
        <v>110.17751</v>
      </c>
      <c r="AA521" s="38">
        <v>0</v>
      </c>
      <c r="AB521" s="39" t="s">
        <v>3139</v>
      </c>
      <c r="AC521" s="39">
        <v>0</v>
      </c>
      <c r="AD521" s="23" t="s">
        <v>3139</v>
      </c>
      <c r="AE521" s="38" t="s">
        <v>5815</v>
      </c>
    </row>
    <row r="522" spans="1:34">
      <c r="A522" t="str">
        <f t="shared" si="26"/>
        <v>1203</v>
      </c>
      <c r="B522" t="str">
        <f t="shared" si="24"/>
        <v>FL</v>
      </c>
      <c r="C522">
        <f t="shared" si="25"/>
        <v>12</v>
      </c>
      <c r="D522" s="38" t="s">
        <v>6552</v>
      </c>
      <c r="E522" s="23">
        <v>9</v>
      </c>
      <c r="F522" s="23">
        <v>120305</v>
      </c>
      <c r="G522" s="38" t="s">
        <v>53</v>
      </c>
      <c r="H522" s="38" t="s">
        <v>3047</v>
      </c>
      <c r="I522" s="38" t="s">
        <v>5969</v>
      </c>
      <c r="J522" s="38" t="s">
        <v>9332</v>
      </c>
      <c r="K522" s="38"/>
      <c r="L522" s="38" t="s">
        <v>5971</v>
      </c>
      <c r="M522" s="109">
        <v>44420</v>
      </c>
      <c r="N522" s="39">
        <v>563391519</v>
      </c>
      <c r="O522" s="38">
        <v>1</v>
      </c>
      <c r="P522" s="38" t="s">
        <v>5814</v>
      </c>
      <c r="Q522" s="38">
        <v>3.1</v>
      </c>
      <c r="R522" s="43">
        <v>0</v>
      </c>
      <c r="S522" s="38" t="s">
        <v>54</v>
      </c>
      <c r="T522" s="38">
        <v>90</v>
      </c>
      <c r="U522" s="38" t="s">
        <v>5971</v>
      </c>
      <c r="V522" s="39">
        <v>563391519</v>
      </c>
      <c r="W522" s="38">
        <v>0</v>
      </c>
      <c r="X522" s="38" t="s">
        <v>3139</v>
      </c>
      <c r="Y522" s="38" t="s">
        <v>5971</v>
      </c>
      <c r="Z522" s="21">
        <v>563.39151900000002</v>
      </c>
      <c r="AA522" s="38">
        <v>0</v>
      </c>
      <c r="AB522" s="39" t="s">
        <v>3139</v>
      </c>
      <c r="AC522" s="39">
        <v>0</v>
      </c>
      <c r="AD522" s="23" t="s">
        <v>3139</v>
      </c>
      <c r="AE522" s="38" t="s">
        <v>5815</v>
      </c>
    </row>
    <row r="523" spans="1:34">
      <c r="A523" t="str">
        <f t="shared" si="26"/>
        <v>1226</v>
      </c>
      <c r="B523" t="str">
        <f t="shared" si="24"/>
        <v>OT</v>
      </c>
      <c r="C523">
        <f t="shared" si="25"/>
        <v>153</v>
      </c>
      <c r="D523" s="38" t="s">
        <v>6552</v>
      </c>
      <c r="E523" s="23">
        <v>10</v>
      </c>
      <c r="F523" s="23">
        <v>122602</v>
      </c>
      <c r="G523" s="38" t="s">
        <v>3154</v>
      </c>
      <c r="H523" s="38" t="s">
        <v>3156</v>
      </c>
      <c r="I523" s="38" t="s">
        <v>6006</v>
      </c>
      <c r="J523" s="38" t="s">
        <v>50</v>
      </c>
      <c r="K523" s="38"/>
      <c r="L523" s="38" t="s">
        <v>6324</v>
      </c>
      <c r="M523" s="109">
        <v>44561</v>
      </c>
      <c r="N523" s="39">
        <v>132670.51</v>
      </c>
      <c r="O523" s="38">
        <v>1</v>
      </c>
      <c r="P523" s="38"/>
      <c r="Q523" s="38" t="s">
        <v>3139</v>
      </c>
      <c r="R523" s="43">
        <v>0</v>
      </c>
      <c r="S523" s="38"/>
      <c r="T523" s="38" t="s">
        <v>3139</v>
      </c>
      <c r="U523" s="38" t="s">
        <v>6324</v>
      </c>
      <c r="V523" s="39">
        <v>132670.51</v>
      </c>
      <c r="W523" s="38" t="s">
        <v>3139</v>
      </c>
      <c r="X523" s="38">
        <v>1</v>
      </c>
      <c r="Y523" s="38" t="s">
        <v>6324</v>
      </c>
      <c r="Z523" s="21">
        <v>0.13267051000000002</v>
      </c>
      <c r="AA523" s="38" t="s">
        <v>3139</v>
      </c>
      <c r="AB523" s="39">
        <v>132670.51</v>
      </c>
      <c r="AC523" s="39">
        <v>0</v>
      </c>
      <c r="AD523" s="23" t="s">
        <v>3139</v>
      </c>
      <c r="AE523" s="38" t="s">
        <v>5815</v>
      </c>
    </row>
    <row r="524" spans="1:34">
      <c r="A524" t="str">
        <f t="shared" si="26"/>
        <v>1226</v>
      </c>
      <c r="B524" t="str">
        <f t="shared" si="24"/>
        <v>OT</v>
      </c>
      <c r="C524">
        <f t="shared" si="25"/>
        <v>153</v>
      </c>
      <c r="D524" s="38" t="s">
        <v>6552</v>
      </c>
      <c r="E524" s="23">
        <v>11</v>
      </c>
      <c r="F524" s="23">
        <v>122602</v>
      </c>
      <c r="G524" s="38" t="s">
        <v>3179</v>
      </c>
      <c r="H524" s="38" t="s">
        <v>3368</v>
      </c>
      <c r="I524" s="38" t="s">
        <v>6006</v>
      </c>
      <c r="J524" s="38" t="s">
        <v>50</v>
      </c>
      <c r="K524" s="38"/>
      <c r="L524" s="38" t="s">
        <v>6325</v>
      </c>
      <c r="M524" s="109">
        <v>44561</v>
      </c>
      <c r="N524" s="39">
        <v>2719573</v>
      </c>
      <c r="O524" s="38">
        <v>1</v>
      </c>
      <c r="P524" s="38"/>
      <c r="Q524" s="38" t="s">
        <v>3139</v>
      </c>
      <c r="R524" s="43">
        <v>0</v>
      </c>
      <c r="S524" s="38"/>
      <c r="T524" s="38" t="s">
        <v>3139</v>
      </c>
      <c r="U524" s="38" t="s">
        <v>6325</v>
      </c>
      <c r="V524" s="39">
        <v>2719573</v>
      </c>
      <c r="W524" s="38" t="s">
        <v>3139</v>
      </c>
      <c r="X524" s="23">
        <v>1</v>
      </c>
      <c r="Y524" s="38" t="s">
        <v>6325</v>
      </c>
      <c r="Z524" s="21">
        <v>2.719573</v>
      </c>
      <c r="AA524" s="38" t="s">
        <v>3139</v>
      </c>
      <c r="AB524" s="39">
        <v>2719573</v>
      </c>
      <c r="AC524" s="39">
        <v>0</v>
      </c>
      <c r="AD524" s="23" t="s">
        <v>3139</v>
      </c>
      <c r="AE524" s="38" t="s">
        <v>5815</v>
      </c>
    </row>
    <row r="525" spans="1:34">
      <c r="A525" t="str">
        <f t="shared" si="26"/>
        <v>1226</v>
      </c>
      <c r="B525" t="str">
        <f t="shared" si="24"/>
        <v>OT</v>
      </c>
      <c r="C525">
        <f t="shared" si="25"/>
        <v>153</v>
      </c>
      <c r="D525" s="38" t="s">
        <v>6552</v>
      </c>
      <c r="E525" s="23">
        <v>12</v>
      </c>
      <c r="F525" s="23">
        <v>122602</v>
      </c>
      <c r="G525" s="38" t="s">
        <v>53</v>
      </c>
      <c r="H525" s="38" t="s">
        <v>3161</v>
      </c>
      <c r="I525" s="38" t="s">
        <v>6006</v>
      </c>
      <c r="J525" s="38" t="s">
        <v>50</v>
      </c>
      <c r="K525" s="38"/>
      <c r="L525" s="38" t="s">
        <v>6326</v>
      </c>
      <c r="M525" s="109">
        <v>44561</v>
      </c>
      <c r="N525" s="39">
        <v>63201815.579999998</v>
      </c>
      <c r="O525" s="38">
        <v>1</v>
      </c>
      <c r="P525" s="38"/>
      <c r="Q525" s="23" t="s">
        <v>3139</v>
      </c>
      <c r="R525" s="43">
        <v>0</v>
      </c>
      <c r="S525" s="38"/>
      <c r="T525" s="38" t="s">
        <v>3139</v>
      </c>
      <c r="U525" s="38" t="s">
        <v>6326</v>
      </c>
      <c r="V525" s="39">
        <v>63201815.579999998</v>
      </c>
      <c r="W525" s="23" t="s">
        <v>3139</v>
      </c>
      <c r="X525" s="38">
        <v>1</v>
      </c>
      <c r="Y525" s="38" t="s">
        <v>6326</v>
      </c>
      <c r="Z525" s="21">
        <v>63.201815580000002</v>
      </c>
      <c r="AA525" s="23" t="s">
        <v>3139</v>
      </c>
      <c r="AB525" s="39">
        <v>63201815.579999998</v>
      </c>
      <c r="AC525" s="39">
        <v>0</v>
      </c>
      <c r="AD525" s="38" t="s">
        <v>3139</v>
      </c>
      <c r="AE525" s="38" t="s">
        <v>5815</v>
      </c>
    </row>
    <row r="526" spans="1:34">
      <c r="A526" t="str">
        <f t="shared" si="26"/>
        <v>1226</v>
      </c>
      <c r="B526" t="str">
        <f t="shared" si="24"/>
        <v>OT</v>
      </c>
      <c r="C526">
        <f t="shared" si="25"/>
        <v>153</v>
      </c>
      <c r="D526" s="38" t="s">
        <v>6552</v>
      </c>
      <c r="E526" s="23">
        <v>13</v>
      </c>
      <c r="F526" s="23">
        <v>122602</v>
      </c>
      <c r="G526" s="38" t="s">
        <v>3211</v>
      </c>
      <c r="H526" s="38" t="s">
        <v>3369</v>
      </c>
      <c r="I526" s="38" t="s">
        <v>6006</v>
      </c>
      <c r="J526" s="38" t="s">
        <v>50</v>
      </c>
      <c r="K526" s="38"/>
      <c r="L526" s="38" t="s">
        <v>6327</v>
      </c>
      <c r="M526" s="109">
        <v>44561</v>
      </c>
      <c r="N526" s="39">
        <v>1588827</v>
      </c>
      <c r="O526" s="38">
        <v>1</v>
      </c>
      <c r="P526" s="38"/>
      <c r="Q526" s="23" t="s">
        <v>3139</v>
      </c>
      <c r="R526" s="43">
        <v>0</v>
      </c>
      <c r="S526" s="38"/>
      <c r="T526" s="38" t="s">
        <v>3139</v>
      </c>
      <c r="U526" s="38" t="s">
        <v>6327</v>
      </c>
      <c r="V526" s="39">
        <v>1588827</v>
      </c>
      <c r="W526" s="23" t="s">
        <v>3139</v>
      </c>
      <c r="X526" s="38">
        <v>1</v>
      </c>
      <c r="Y526" s="38" t="s">
        <v>6327</v>
      </c>
      <c r="Z526" s="21">
        <v>1.588827</v>
      </c>
      <c r="AA526" s="23" t="s">
        <v>3139</v>
      </c>
      <c r="AB526" s="39">
        <v>1588827</v>
      </c>
      <c r="AC526" s="39">
        <v>0</v>
      </c>
      <c r="AD526" s="38" t="s">
        <v>3139</v>
      </c>
      <c r="AE526" s="38" t="s">
        <v>5815</v>
      </c>
    </row>
    <row r="527" spans="1:34">
      <c r="A527" t="str">
        <f t="shared" si="26"/>
        <v>1226</v>
      </c>
      <c r="B527" t="str">
        <f t="shared" si="24"/>
        <v>OT</v>
      </c>
      <c r="C527">
        <f t="shared" si="25"/>
        <v>153</v>
      </c>
      <c r="D527" s="38" t="s">
        <v>6552</v>
      </c>
      <c r="E527" s="23">
        <v>14</v>
      </c>
      <c r="F527" s="23">
        <v>122602</v>
      </c>
      <c r="G527" s="38" t="s">
        <v>3157</v>
      </c>
      <c r="H527" s="38" t="s">
        <v>3159</v>
      </c>
      <c r="I527" s="38" t="s">
        <v>6006</v>
      </c>
      <c r="J527" s="38" t="s">
        <v>50</v>
      </c>
      <c r="K527" s="38"/>
      <c r="L527" s="38" t="s">
        <v>6328</v>
      </c>
      <c r="M527" s="109">
        <v>44561</v>
      </c>
      <c r="N527" s="39">
        <v>845187</v>
      </c>
      <c r="O527" s="38">
        <v>1</v>
      </c>
      <c r="P527" s="38"/>
      <c r="Q527" s="23" t="s">
        <v>3139</v>
      </c>
      <c r="R527" s="43">
        <v>0</v>
      </c>
      <c r="S527" s="38"/>
      <c r="T527" s="38" t="s">
        <v>3139</v>
      </c>
      <c r="U527" s="38" t="s">
        <v>6328</v>
      </c>
      <c r="V527" s="39">
        <v>845187</v>
      </c>
      <c r="W527" s="23" t="s">
        <v>3139</v>
      </c>
      <c r="X527" s="38">
        <v>1</v>
      </c>
      <c r="Y527" s="38" t="s">
        <v>6328</v>
      </c>
      <c r="Z527" s="21">
        <v>0.84518700000000002</v>
      </c>
      <c r="AA527" s="23" t="s">
        <v>3139</v>
      </c>
      <c r="AB527" s="39">
        <v>845187</v>
      </c>
      <c r="AC527" s="39">
        <v>0</v>
      </c>
      <c r="AD527" s="38" t="s">
        <v>3139</v>
      </c>
      <c r="AE527" s="38" t="s">
        <v>5815</v>
      </c>
    </row>
    <row r="528" spans="1:34">
      <c r="A528" t="str">
        <f t="shared" si="26"/>
        <v>1226</v>
      </c>
      <c r="B528" t="str">
        <f t="shared" si="24"/>
        <v>OT</v>
      </c>
      <c r="C528">
        <f t="shared" si="25"/>
        <v>0</v>
      </c>
      <c r="D528" s="38" t="s">
        <v>6552</v>
      </c>
      <c r="E528" s="23">
        <v>1</v>
      </c>
      <c r="F528" s="23">
        <v>122602</v>
      </c>
      <c r="G528" s="38" t="s">
        <v>3151</v>
      </c>
      <c r="H528" s="38" t="s">
        <v>3152</v>
      </c>
      <c r="I528" s="38" t="s">
        <v>6006</v>
      </c>
      <c r="J528" s="38" t="s">
        <v>347</v>
      </c>
      <c r="K528" s="38"/>
      <c r="L528" s="38" t="s">
        <v>6142</v>
      </c>
      <c r="M528" s="109">
        <v>44408</v>
      </c>
      <c r="N528" s="39" t="s">
        <v>3139</v>
      </c>
      <c r="O528" s="38">
        <v>1</v>
      </c>
      <c r="P528" s="38"/>
      <c r="Q528" s="23" t="s">
        <v>3139</v>
      </c>
      <c r="R528" s="43">
        <v>0</v>
      </c>
      <c r="S528" s="38"/>
      <c r="T528" s="38" t="s">
        <v>3139</v>
      </c>
      <c r="U528" s="38" t="s">
        <v>6142</v>
      </c>
      <c r="V528" s="39">
        <v>117504666</v>
      </c>
      <c r="W528" s="23" t="s">
        <v>3139</v>
      </c>
      <c r="X528" s="38">
        <v>0</v>
      </c>
      <c r="Y528" s="38" t="s">
        <v>6552</v>
      </c>
      <c r="Z528" s="21">
        <v>117.504666</v>
      </c>
      <c r="AA528" s="23" t="s">
        <v>3139</v>
      </c>
      <c r="AB528" s="39">
        <v>0</v>
      </c>
      <c r="AC528" s="39">
        <v>0</v>
      </c>
      <c r="AD528" s="38" t="s">
        <v>3139</v>
      </c>
      <c r="AE528" s="38" t="s">
        <v>5824</v>
      </c>
    </row>
    <row r="529" spans="1:34">
      <c r="A529" t="str">
        <f t="shared" si="26"/>
        <v>1226</v>
      </c>
      <c r="B529" t="str">
        <f t="shared" si="24"/>
        <v>OT</v>
      </c>
      <c r="C529">
        <f t="shared" si="25"/>
        <v>0</v>
      </c>
      <c r="D529" s="38" t="s">
        <v>6552</v>
      </c>
      <c r="E529" s="23">
        <v>2</v>
      </c>
      <c r="F529" s="23">
        <v>122602</v>
      </c>
      <c r="G529" s="38" t="s">
        <v>3179</v>
      </c>
      <c r="H529" s="38" t="s">
        <v>3368</v>
      </c>
      <c r="I529" s="38" t="s">
        <v>6006</v>
      </c>
      <c r="J529" s="38" t="s">
        <v>347</v>
      </c>
      <c r="K529" s="38"/>
      <c r="L529" s="38" t="s">
        <v>6142</v>
      </c>
      <c r="M529" s="109">
        <v>44408</v>
      </c>
      <c r="N529" s="39" t="s">
        <v>3139</v>
      </c>
      <c r="O529" s="38">
        <v>1</v>
      </c>
      <c r="P529" s="38"/>
      <c r="Q529" s="23" t="s">
        <v>3139</v>
      </c>
      <c r="R529" s="43">
        <v>0</v>
      </c>
      <c r="S529" s="38"/>
      <c r="T529" s="38" t="s">
        <v>3139</v>
      </c>
      <c r="U529" s="38" t="s">
        <v>6142</v>
      </c>
      <c r="V529" s="39">
        <v>85529432</v>
      </c>
      <c r="W529" s="23" t="s">
        <v>3139</v>
      </c>
      <c r="X529" s="38">
        <v>0</v>
      </c>
      <c r="Y529" s="38" t="s">
        <v>6552</v>
      </c>
      <c r="Z529" s="21">
        <v>85.529432</v>
      </c>
      <c r="AA529" s="23" t="s">
        <v>3139</v>
      </c>
      <c r="AB529" s="39">
        <v>0</v>
      </c>
      <c r="AC529" s="39">
        <v>0</v>
      </c>
      <c r="AD529" s="38" t="s">
        <v>3139</v>
      </c>
      <c r="AE529" s="38" t="s">
        <v>5824</v>
      </c>
    </row>
    <row r="530" spans="1:34">
      <c r="A530" t="str">
        <f t="shared" si="26"/>
        <v>1226</v>
      </c>
      <c r="B530" t="str">
        <f t="shared" si="24"/>
        <v>OT</v>
      </c>
      <c r="C530">
        <f t="shared" si="25"/>
        <v>0</v>
      </c>
      <c r="D530" s="38" t="s">
        <v>6552</v>
      </c>
      <c r="E530" s="23">
        <v>3</v>
      </c>
      <c r="F530" s="23">
        <v>122602</v>
      </c>
      <c r="G530" s="38" t="s">
        <v>53</v>
      </c>
      <c r="H530" s="38" t="s">
        <v>3047</v>
      </c>
      <c r="I530" s="38" t="s">
        <v>6006</v>
      </c>
      <c r="J530" s="38" t="s">
        <v>347</v>
      </c>
      <c r="K530" s="38"/>
      <c r="L530" s="38" t="s">
        <v>6142</v>
      </c>
      <c r="M530" s="109">
        <v>44408</v>
      </c>
      <c r="N530" s="39" t="s">
        <v>3139</v>
      </c>
      <c r="O530" s="38">
        <v>1</v>
      </c>
      <c r="P530" s="38"/>
      <c r="Q530" s="23" t="s">
        <v>3139</v>
      </c>
      <c r="R530" s="43">
        <v>0</v>
      </c>
      <c r="S530" s="38"/>
      <c r="T530" s="38" t="s">
        <v>3139</v>
      </c>
      <c r="U530" s="38" t="s">
        <v>6142</v>
      </c>
      <c r="V530" s="39">
        <v>81683989.040000007</v>
      </c>
      <c r="W530" s="23" t="s">
        <v>3139</v>
      </c>
      <c r="X530" s="38">
        <v>0</v>
      </c>
      <c r="Y530" s="38" t="s">
        <v>6552</v>
      </c>
      <c r="Z530" s="21">
        <v>81.68398904</v>
      </c>
      <c r="AA530" s="23" t="s">
        <v>3139</v>
      </c>
      <c r="AB530" s="43">
        <v>0</v>
      </c>
      <c r="AC530" s="43">
        <v>0</v>
      </c>
      <c r="AD530" s="38" t="s">
        <v>3139</v>
      </c>
      <c r="AE530" s="38" t="s">
        <v>5824</v>
      </c>
    </row>
    <row r="531" spans="1:34">
      <c r="A531" t="str">
        <f t="shared" si="26"/>
        <v>1226</v>
      </c>
      <c r="B531" t="str">
        <f t="shared" si="24"/>
        <v>OT</v>
      </c>
      <c r="C531">
        <f t="shared" si="25"/>
        <v>0</v>
      </c>
      <c r="D531" s="38" t="s">
        <v>6552</v>
      </c>
      <c r="E531" s="23">
        <v>4</v>
      </c>
      <c r="F531" s="23">
        <v>122602</v>
      </c>
      <c r="G531" s="38" t="s">
        <v>3154</v>
      </c>
      <c r="H531" s="38" t="s">
        <v>3156</v>
      </c>
      <c r="I531" s="38" t="s">
        <v>6006</v>
      </c>
      <c r="J531" s="38" t="s">
        <v>347</v>
      </c>
      <c r="K531" s="38"/>
      <c r="L531" s="38" t="s">
        <v>6142</v>
      </c>
      <c r="M531" s="109">
        <v>44408</v>
      </c>
      <c r="N531" s="43" t="s">
        <v>3139</v>
      </c>
      <c r="O531" s="38">
        <v>1</v>
      </c>
      <c r="P531" s="38"/>
      <c r="Q531" s="23" t="s">
        <v>3139</v>
      </c>
      <c r="R531" s="43">
        <v>0</v>
      </c>
      <c r="S531" s="38"/>
      <c r="T531" s="38" t="s">
        <v>3139</v>
      </c>
      <c r="U531" s="38" t="s">
        <v>6142</v>
      </c>
      <c r="V531" s="39">
        <v>258095.61</v>
      </c>
      <c r="W531" s="38" t="s">
        <v>3139</v>
      </c>
      <c r="X531" s="23">
        <v>0</v>
      </c>
      <c r="Y531" s="38" t="s">
        <v>6552</v>
      </c>
      <c r="Z531" s="21">
        <v>0.31505960999999999</v>
      </c>
      <c r="AA531" s="38" t="s">
        <v>3139</v>
      </c>
      <c r="AB531" s="39">
        <v>0</v>
      </c>
      <c r="AC531" s="39">
        <v>0</v>
      </c>
      <c r="AD531" s="23" t="s">
        <v>3139</v>
      </c>
      <c r="AE531" s="38" t="s">
        <v>5824</v>
      </c>
    </row>
    <row r="532" spans="1:34">
      <c r="A532" t="str">
        <f t="shared" si="26"/>
        <v>1226</v>
      </c>
      <c r="B532" t="str">
        <f t="shared" si="24"/>
        <v>OT</v>
      </c>
      <c r="C532">
        <f t="shared" si="25"/>
        <v>0</v>
      </c>
      <c r="D532" s="38" t="s">
        <v>6552</v>
      </c>
      <c r="E532" s="23">
        <v>5</v>
      </c>
      <c r="F532" s="23">
        <v>122602</v>
      </c>
      <c r="G532" s="38" t="s">
        <v>79</v>
      </c>
      <c r="H532" s="38" t="s">
        <v>3621</v>
      </c>
      <c r="I532" s="38" t="s">
        <v>6006</v>
      </c>
      <c r="J532" s="38" t="s">
        <v>347</v>
      </c>
      <c r="K532" s="38"/>
      <c r="L532" s="38" t="s">
        <v>6142</v>
      </c>
      <c r="M532" s="109">
        <v>44408</v>
      </c>
      <c r="N532" s="43" t="s">
        <v>3139</v>
      </c>
      <c r="O532" s="38">
        <v>1</v>
      </c>
      <c r="P532" s="38"/>
      <c r="Q532" s="38" t="s">
        <v>3139</v>
      </c>
      <c r="R532" s="43">
        <v>0</v>
      </c>
      <c r="S532" s="38"/>
      <c r="T532" s="38" t="s">
        <v>3139</v>
      </c>
      <c r="U532" s="38" t="s">
        <v>6142</v>
      </c>
      <c r="V532" s="39">
        <v>5395800</v>
      </c>
      <c r="W532" s="38" t="s">
        <v>3139</v>
      </c>
      <c r="X532" s="23">
        <v>0</v>
      </c>
      <c r="Y532" s="38" t="s">
        <v>6552</v>
      </c>
      <c r="Z532" s="21">
        <v>5.3958000000000004</v>
      </c>
      <c r="AA532" s="38" t="s">
        <v>3139</v>
      </c>
      <c r="AB532" s="39">
        <v>0</v>
      </c>
      <c r="AC532" s="39">
        <v>0</v>
      </c>
      <c r="AD532" s="23" t="s">
        <v>3139</v>
      </c>
      <c r="AE532" s="38" t="s">
        <v>5824</v>
      </c>
    </row>
    <row r="533" spans="1:34">
      <c r="A533" t="str">
        <f t="shared" si="26"/>
        <v>1120</v>
      </c>
      <c r="B533" t="str">
        <f t="shared" si="24"/>
        <v>OT</v>
      </c>
      <c r="C533">
        <f t="shared" si="25"/>
        <v>18</v>
      </c>
      <c r="D533" s="38" t="s">
        <v>6552</v>
      </c>
      <c r="E533" s="23">
        <v>6</v>
      </c>
      <c r="F533" s="23">
        <v>112007</v>
      </c>
      <c r="G533" s="38" t="s">
        <v>53</v>
      </c>
      <c r="H533" s="38" t="s">
        <v>3047</v>
      </c>
      <c r="I533" s="38" t="s">
        <v>5969</v>
      </c>
      <c r="J533" s="38" t="s">
        <v>9333</v>
      </c>
      <c r="K533" s="38"/>
      <c r="L533" s="38" t="s">
        <v>9334</v>
      </c>
      <c r="M533" s="109">
        <v>44426</v>
      </c>
      <c r="N533" s="43">
        <v>163393810.36000001</v>
      </c>
      <c r="O533" s="38">
        <v>1</v>
      </c>
      <c r="P533" s="38" t="s">
        <v>5814</v>
      </c>
      <c r="Q533" s="38">
        <v>3</v>
      </c>
      <c r="R533" s="43">
        <v>0</v>
      </c>
      <c r="S533" s="38" t="s">
        <v>54</v>
      </c>
      <c r="T533" s="38">
        <v>3</v>
      </c>
      <c r="U533" s="38" t="s">
        <v>5977</v>
      </c>
      <c r="V533" s="39">
        <v>163393810.36000001</v>
      </c>
      <c r="W533" s="38">
        <v>3</v>
      </c>
      <c r="X533" s="23" t="s">
        <v>3139</v>
      </c>
      <c r="Y533" s="38" t="s">
        <v>6552</v>
      </c>
      <c r="Z533" s="21">
        <v>164.37653636000002</v>
      </c>
      <c r="AA533" s="38">
        <v>3</v>
      </c>
      <c r="AB533" s="39" t="s">
        <v>3139</v>
      </c>
      <c r="AC533" s="39">
        <v>0</v>
      </c>
      <c r="AD533" s="23" t="s">
        <v>3139</v>
      </c>
      <c r="AE533" s="38" t="s">
        <v>5824</v>
      </c>
    </row>
    <row r="534" spans="1:34">
      <c r="A534" t="str">
        <f t="shared" si="26"/>
        <v>1120</v>
      </c>
      <c r="B534" t="str">
        <f t="shared" si="24"/>
        <v>OT</v>
      </c>
      <c r="C534">
        <f t="shared" si="25"/>
        <v>24</v>
      </c>
      <c r="D534" s="38" t="s">
        <v>6552</v>
      </c>
      <c r="E534" s="23">
        <v>7</v>
      </c>
      <c r="F534" s="23">
        <v>112007</v>
      </c>
      <c r="G534" s="38" t="s">
        <v>53</v>
      </c>
      <c r="H534" s="38" t="s">
        <v>3047</v>
      </c>
      <c r="I534" s="38" t="s">
        <v>5969</v>
      </c>
      <c r="J534" s="38" t="s">
        <v>9335</v>
      </c>
      <c r="K534" s="38"/>
      <c r="L534" s="38" t="s">
        <v>9336</v>
      </c>
      <c r="M534" s="109">
        <v>44432</v>
      </c>
      <c r="N534" s="43">
        <v>128041782</v>
      </c>
      <c r="O534" s="38">
        <v>1</v>
      </c>
      <c r="P534" s="38" t="s">
        <v>5814</v>
      </c>
      <c r="Q534" s="38">
        <v>3</v>
      </c>
      <c r="R534" s="43">
        <v>0</v>
      </c>
      <c r="S534" s="38" t="s">
        <v>54</v>
      </c>
      <c r="T534" s="38">
        <v>3</v>
      </c>
      <c r="U534" s="38" t="s">
        <v>5977</v>
      </c>
      <c r="V534" s="39">
        <v>128041782</v>
      </c>
      <c r="W534" s="38">
        <v>3</v>
      </c>
      <c r="X534" s="38" t="s">
        <v>3139</v>
      </c>
      <c r="Y534" s="38" t="s">
        <v>6552</v>
      </c>
      <c r="Z534" s="21">
        <v>128.74856500000001</v>
      </c>
      <c r="AA534" s="38">
        <v>3</v>
      </c>
      <c r="AB534" s="39" t="s">
        <v>3139</v>
      </c>
      <c r="AC534" s="39">
        <v>0</v>
      </c>
      <c r="AD534" s="23" t="s">
        <v>3139</v>
      </c>
      <c r="AE534" s="38" t="s">
        <v>5824</v>
      </c>
    </row>
    <row r="535" spans="1:34">
      <c r="A535" t="str">
        <f t="shared" si="26"/>
        <v>1226</v>
      </c>
      <c r="B535" t="str">
        <f t="shared" si="24"/>
        <v>OT</v>
      </c>
      <c r="C535">
        <f t="shared" si="25"/>
        <v>153</v>
      </c>
      <c r="D535" s="38" t="s">
        <v>6552</v>
      </c>
      <c r="E535" s="23">
        <v>1</v>
      </c>
      <c r="F535" s="23">
        <v>122602</v>
      </c>
      <c r="G535" s="38" t="s">
        <v>3370</v>
      </c>
      <c r="H535" s="38" t="s">
        <v>3371</v>
      </c>
      <c r="I535" s="38" t="s">
        <v>6006</v>
      </c>
      <c r="J535" s="38" t="s">
        <v>88</v>
      </c>
      <c r="K535" s="38"/>
      <c r="L535" s="38" t="s">
        <v>6329</v>
      </c>
      <c r="M535" s="109">
        <v>44561</v>
      </c>
      <c r="N535" s="39">
        <v>0</v>
      </c>
      <c r="O535" s="38">
        <v>1</v>
      </c>
      <c r="P535" s="38"/>
      <c r="Q535" s="23" t="s">
        <v>3139</v>
      </c>
      <c r="R535" s="43">
        <v>0</v>
      </c>
      <c r="S535" s="38"/>
      <c r="T535" s="23" t="s">
        <v>3139</v>
      </c>
      <c r="U535" s="38" t="s">
        <v>6329</v>
      </c>
      <c r="V535" s="39">
        <v>245476932</v>
      </c>
      <c r="W535" s="23" t="s">
        <v>3139</v>
      </c>
      <c r="X535" s="38">
        <v>1</v>
      </c>
      <c r="Y535" s="38" t="s">
        <v>6016</v>
      </c>
      <c r="Z535" s="21">
        <v>366.82134954000003</v>
      </c>
      <c r="AA535" s="23" t="s">
        <v>3139</v>
      </c>
      <c r="AB535" s="39">
        <v>0</v>
      </c>
      <c r="AC535" s="39">
        <v>1</v>
      </c>
      <c r="AD535" s="23">
        <v>975620.54</v>
      </c>
      <c r="AE535" s="38" t="s">
        <v>5824</v>
      </c>
    </row>
    <row r="536" spans="1:34">
      <c r="A536" t="str">
        <f t="shared" si="26"/>
        <v>1226</v>
      </c>
      <c r="B536" t="str">
        <f t="shared" si="24"/>
        <v>OT</v>
      </c>
      <c r="C536">
        <f t="shared" si="25"/>
        <v>153</v>
      </c>
      <c r="D536" s="38" t="s">
        <v>6552</v>
      </c>
      <c r="E536" s="23">
        <v>2</v>
      </c>
      <c r="F536" s="23">
        <v>122602</v>
      </c>
      <c r="G536" s="38" t="s">
        <v>3220</v>
      </c>
      <c r="H536" s="38" t="s">
        <v>3372</v>
      </c>
      <c r="I536" s="38" t="s">
        <v>6006</v>
      </c>
      <c r="J536" s="38" t="s">
        <v>3379</v>
      </c>
      <c r="K536" s="38"/>
      <c r="L536" s="38" t="s">
        <v>6330</v>
      </c>
      <c r="M536" s="109">
        <v>44561</v>
      </c>
      <c r="N536" s="39">
        <v>0</v>
      </c>
      <c r="O536" s="38">
        <v>1</v>
      </c>
      <c r="P536" s="38"/>
      <c r="Q536" s="23" t="s">
        <v>3139</v>
      </c>
      <c r="R536" s="43">
        <v>0</v>
      </c>
      <c r="S536" s="38"/>
      <c r="T536" s="23" t="s">
        <v>3139</v>
      </c>
      <c r="U536" s="38" t="s">
        <v>6330</v>
      </c>
      <c r="V536" s="39">
        <v>1030000</v>
      </c>
      <c r="W536" s="23" t="s">
        <v>3139</v>
      </c>
      <c r="X536" s="38">
        <v>1</v>
      </c>
      <c r="Y536" s="38" t="s">
        <v>6016</v>
      </c>
      <c r="Z536" s="21">
        <v>1.18</v>
      </c>
      <c r="AA536" s="23" t="s">
        <v>3139</v>
      </c>
      <c r="AB536" s="39">
        <v>0</v>
      </c>
      <c r="AC536" s="39">
        <v>0</v>
      </c>
      <c r="AD536" s="23" t="s">
        <v>3139</v>
      </c>
      <c r="AE536" s="38" t="s">
        <v>5824</v>
      </c>
      <c r="AG536" s="23"/>
      <c r="AH536" s="23"/>
    </row>
    <row r="537" spans="1:34">
      <c r="A537" t="str">
        <f t="shared" si="26"/>
        <v>1226</v>
      </c>
      <c r="B537" t="str">
        <f t="shared" si="24"/>
        <v>OT</v>
      </c>
      <c r="C537">
        <f t="shared" si="25"/>
        <v>153</v>
      </c>
      <c r="D537" s="38" t="s">
        <v>6552</v>
      </c>
      <c r="E537" s="23">
        <v>3</v>
      </c>
      <c r="F537" s="23">
        <v>122602</v>
      </c>
      <c r="G537" s="38" t="s">
        <v>3179</v>
      </c>
      <c r="H537" s="38" t="s">
        <v>3373</v>
      </c>
      <c r="I537" s="38" t="s">
        <v>6006</v>
      </c>
      <c r="J537" s="38" t="s">
        <v>90</v>
      </c>
      <c r="K537" s="38"/>
      <c r="L537" s="38" t="s">
        <v>6332</v>
      </c>
      <c r="M537" s="109">
        <v>44561</v>
      </c>
      <c r="N537" s="39">
        <v>0</v>
      </c>
      <c r="O537" s="38">
        <v>1</v>
      </c>
      <c r="P537" s="38"/>
      <c r="Q537" s="23" t="s">
        <v>3139</v>
      </c>
      <c r="R537" s="43">
        <v>0</v>
      </c>
      <c r="S537" s="38"/>
      <c r="T537" s="23" t="s">
        <v>3139</v>
      </c>
      <c r="U537" s="38" t="s">
        <v>6332</v>
      </c>
      <c r="V537" s="39">
        <v>42290744</v>
      </c>
      <c r="W537" s="23" t="s">
        <v>3139</v>
      </c>
      <c r="X537" s="38">
        <v>1</v>
      </c>
      <c r="Y537" s="38" t="s">
        <v>6016</v>
      </c>
      <c r="Z537" s="21">
        <v>296.78186399999998</v>
      </c>
      <c r="AA537" s="23" t="s">
        <v>3139</v>
      </c>
      <c r="AB537" s="39">
        <v>0</v>
      </c>
      <c r="AC537" s="39">
        <v>0</v>
      </c>
      <c r="AD537" s="23" t="s">
        <v>3139</v>
      </c>
      <c r="AE537" s="38" t="s">
        <v>5824</v>
      </c>
      <c r="AG537" s="23"/>
      <c r="AH537" s="23"/>
    </row>
    <row r="538" spans="1:34">
      <c r="A538" t="str">
        <f t="shared" si="26"/>
        <v>1226</v>
      </c>
      <c r="B538" t="str">
        <f t="shared" si="24"/>
        <v>OT</v>
      </c>
      <c r="C538">
        <f t="shared" si="25"/>
        <v>153</v>
      </c>
      <c r="D538" s="38" t="s">
        <v>6552</v>
      </c>
      <c r="E538" s="23">
        <v>4</v>
      </c>
      <c r="F538" s="23">
        <v>122602</v>
      </c>
      <c r="G538" s="38" t="s">
        <v>3181</v>
      </c>
      <c r="H538" s="38" t="s">
        <v>3374</v>
      </c>
      <c r="I538" s="38" t="s">
        <v>6006</v>
      </c>
      <c r="J538" s="38" t="s">
        <v>89</v>
      </c>
      <c r="K538" s="38"/>
      <c r="L538" s="38" t="s">
        <v>6332</v>
      </c>
      <c r="M538" s="109">
        <v>44561</v>
      </c>
      <c r="N538" s="39">
        <v>0</v>
      </c>
      <c r="O538" s="38">
        <v>1</v>
      </c>
      <c r="P538" s="38"/>
      <c r="Q538" s="23" t="s">
        <v>3139</v>
      </c>
      <c r="R538" s="43">
        <v>0</v>
      </c>
      <c r="S538" s="38"/>
      <c r="T538" s="23" t="s">
        <v>3139</v>
      </c>
      <c r="U538" s="38" t="s">
        <v>6332</v>
      </c>
      <c r="V538" s="39">
        <v>76521912</v>
      </c>
      <c r="W538" s="23" t="s">
        <v>3139</v>
      </c>
      <c r="X538" s="38">
        <v>1</v>
      </c>
      <c r="Y538" s="38" t="s">
        <v>6016</v>
      </c>
      <c r="Z538" s="21">
        <v>420.57757700000002</v>
      </c>
      <c r="AA538" s="23" t="s">
        <v>3139</v>
      </c>
      <c r="AB538" s="39">
        <v>0</v>
      </c>
      <c r="AC538" s="39">
        <v>0</v>
      </c>
      <c r="AD538" s="23" t="s">
        <v>3139</v>
      </c>
      <c r="AE538" s="38" t="s">
        <v>5824</v>
      </c>
      <c r="AG538" s="23"/>
      <c r="AH538" s="23"/>
    </row>
    <row r="539" spans="1:34">
      <c r="A539" t="str">
        <f t="shared" si="26"/>
        <v>1226</v>
      </c>
      <c r="B539" t="str">
        <f t="shared" si="24"/>
        <v>OT</v>
      </c>
      <c r="C539">
        <f t="shared" si="25"/>
        <v>153</v>
      </c>
      <c r="D539" s="38" t="s">
        <v>6552</v>
      </c>
      <c r="E539" s="23">
        <v>5</v>
      </c>
      <c r="F539" s="23">
        <v>122602</v>
      </c>
      <c r="G539" s="38" t="s">
        <v>3154</v>
      </c>
      <c r="H539" s="38" t="s">
        <v>3376</v>
      </c>
      <c r="I539" s="38" t="s">
        <v>6006</v>
      </c>
      <c r="J539" s="38" t="s">
        <v>3195</v>
      </c>
      <c r="K539" s="38"/>
      <c r="L539" s="38" t="s">
        <v>6333</v>
      </c>
      <c r="M539" s="109">
        <v>44561</v>
      </c>
      <c r="N539" s="39">
        <v>0</v>
      </c>
      <c r="O539" s="38">
        <v>1</v>
      </c>
      <c r="P539" s="38"/>
      <c r="Q539" s="23" t="s">
        <v>3139</v>
      </c>
      <c r="R539" s="43">
        <v>0</v>
      </c>
      <c r="S539" s="38"/>
      <c r="T539" s="23" t="s">
        <v>3139</v>
      </c>
      <c r="U539" s="38" t="s">
        <v>6333</v>
      </c>
      <c r="V539" s="39">
        <v>740697.08</v>
      </c>
      <c r="W539" s="23" t="s">
        <v>3139</v>
      </c>
      <c r="X539" s="38">
        <v>1</v>
      </c>
      <c r="Y539" s="38" t="s">
        <v>6016</v>
      </c>
      <c r="Z539" s="21">
        <v>0.80853459999999999</v>
      </c>
      <c r="AA539" s="23" t="s">
        <v>3139</v>
      </c>
      <c r="AB539" s="39">
        <v>0</v>
      </c>
      <c r="AC539" s="39">
        <v>0</v>
      </c>
      <c r="AD539" s="23" t="s">
        <v>3139</v>
      </c>
      <c r="AE539" s="38" t="s">
        <v>5824</v>
      </c>
      <c r="AG539" s="23"/>
      <c r="AH539" s="23"/>
    </row>
    <row r="540" spans="1:34">
      <c r="A540" t="str">
        <f t="shared" si="26"/>
        <v>1226</v>
      </c>
      <c r="B540" t="str">
        <f t="shared" si="24"/>
        <v>OT</v>
      </c>
      <c r="C540">
        <f t="shared" si="25"/>
        <v>153</v>
      </c>
      <c r="D540" s="38" t="s">
        <v>6552</v>
      </c>
      <c r="E540" s="23">
        <v>6</v>
      </c>
      <c r="F540" s="23">
        <v>122602</v>
      </c>
      <c r="G540" s="38" t="s">
        <v>53</v>
      </c>
      <c r="H540" s="38" t="s">
        <v>3161</v>
      </c>
      <c r="I540" s="38" t="s">
        <v>6006</v>
      </c>
      <c r="J540" s="38" t="s">
        <v>91</v>
      </c>
      <c r="K540" s="38"/>
      <c r="L540" s="38" t="s">
        <v>6334</v>
      </c>
      <c r="M540" s="109">
        <v>44561</v>
      </c>
      <c r="N540" s="39">
        <v>0</v>
      </c>
      <c r="O540" s="38">
        <v>1</v>
      </c>
      <c r="P540" s="38"/>
      <c r="Q540" s="23" t="s">
        <v>3139</v>
      </c>
      <c r="R540" s="43">
        <v>0</v>
      </c>
      <c r="S540" s="38"/>
      <c r="T540" s="23" t="s">
        <v>3139</v>
      </c>
      <c r="U540" s="38" t="s">
        <v>6334</v>
      </c>
      <c r="V540" s="39">
        <v>717285333</v>
      </c>
      <c r="W540" s="23" t="s">
        <v>3139</v>
      </c>
      <c r="X540" s="38">
        <v>1</v>
      </c>
      <c r="Y540" s="38" t="s">
        <v>6016</v>
      </c>
      <c r="Z540" s="21">
        <v>1129.0555257599999</v>
      </c>
      <c r="AA540" s="23" t="s">
        <v>3139</v>
      </c>
      <c r="AB540" s="39">
        <v>0</v>
      </c>
      <c r="AC540" s="39">
        <v>0</v>
      </c>
      <c r="AD540" s="23" t="s">
        <v>3139</v>
      </c>
      <c r="AE540" s="38" t="s">
        <v>5824</v>
      </c>
      <c r="AG540" s="23"/>
      <c r="AH540" s="23"/>
    </row>
    <row r="541" spans="1:34">
      <c r="A541" t="str">
        <f t="shared" si="26"/>
        <v>1226</v>
      </c>
      <c r="B541" t="str">
        <f t="shared" si="24"/>
        <v>OT</v>
      </c>
      <c r="C541">
        <f t="shared" si="25"/>
        <v>153</v>
      </c>
      <c r="D541" s="38" t="s">
        <v>6552</v>
      </c>
      <c r="E541" s="23">
        <v>7</v>
      </c>
      <c r="F541" s="23">
        <v>122602</v>
      </c>
      <c r="G541" s="38" t="s">
        <v>9337</v>
      </c>
      <c r="H541" s="38" t="s">
        <v>9338</v>
      </c>
      <c r="I541" s="38" t="s">
        <v>6006</v>
      </c>
      <c r="J541" s="38" t="s">
        <v>3466</v>
      </c>
      <c r="K541" s="38"/>
      <c r="L541" s="38" t="s">
        <v>9339</v>
      </c>
      <c r="M541" s="109">
        <v>44561</v>
      </c>
      <c r="N541" s="39">
        <v>0</v>
      </c>
      <c r="O541" s="38">
        <v>1</v>
      </c>
      <c r="P541" s="38"/>
      <c r="Q541" s="38" t="s">
        <v>3139</v>
      </c>
      <c r="R541" s="39">
        <v>0</v>
      </c>
      <c r="S541" s="38"/>
      <c r="T541" s="38" t="s">
        <v>3139</v>
      </c>
      <c r="U541" s="38" t="s">
        <v>9339</v>
      </c>
      <c r="V541" s="39">
        <v>4496319</v>
      </c>
      <c r="W541" s="38" t="s">
        <v>3139</v>
      </c>
      <c r="X541" s="23">
        <v>1</v>
      </c>
      <c r="Y541" s="38" t="s">
        <v>6016</v>
      </c>
      <c r="Z541" s="21">
        <v>4.4963189999999997</v>
      </c>
      <c r="AA541" s="38" t="s">
        <v>3139</v>
      </c>
      <c r="AB541" s="39">
        <v>0</v>
      </c>
      <c r="AC541" s="39">
        <v>1</v>
      </c>
      <c r="AD541" s="23">
        <v>4496319</v>
      </c>
      <c r="AE541" s="38" t="s">
        <v>5824</v>
      </c>
    </row>
    <row r="542" spans="1:34">
      <c r="A542" t="str">
        <f t="shared" si="26"/>
        <v>1226</v>
      </c>
      <c r="B542" t="str">
        <f t="shared" si="24"/>
        <v>OT</v>
      </c>
      <c r="C542">
        <f t="shared" si="25"/>
        <v>153</v>
      </c>
      <c r="D542" s="38" t="s">
        <v>6552</v>
      </c>
      <c r="E542" s="23">
        <v>8</v>
      </c>
      <c r="F542" s="23">
        <v>122602</v>
      </c>
      <c r="G542" s="38" t="s">
        <v>302</v>
      </c>
      <c r="H542" s="38" t="s">
        <v>3378</v>
      </c>
      <c r="I542" s="38" t="s">
        <v>6006</v>
      </c>
      <c r="J542" s="38" t="s">
        <v>3375</v>
      </c>
      <c r="K542" s="38"/>
      <c r="L542" s="38" t="s">
        <v>6336</v>
      </c>
      <c r="M542" s="109">
        <v>44561</v>
      </c>
      <c r="N542" s="39">
        <v>0</v>
      </c>
      <c r="O542" s="38">
        <v>1</v>
      </c>
      <c r="P542" s="38"/>
      <c r="Q542" s="38" t="s">
        <v>3139</v>
      </c>
      <c r="R542" s="39">
        <v>0</v>
      </c>
      <c r="S542" s="38"/>
      <c r="T542" s="38" t="s">
        <v>3139</v>
      </c>
      <c r="U542" s="38" t="s">
        <v>6336</v>
      </c>
      <c r="V542" s="39">
        <v>8674000</v>
      </c>
      <c r="W542" s="38" t="s">
        <v>3139</v>
      </c>
      <c r="X542" s="23">
        <v>1</v>
      </c>
      <c r="Y542" s="38" t="s">
        <v>6016</v>
      </c>
      <c r="Z542" s="21">
        <v>13.029389</v>
      </c>
      <c r="AA542" s="38" t="s">
        <v>3139</v>
      </c>
      <c r="AB542" s="39">
        <v>0</v>
      </c>
      <c r="AC542" s="39">
        <v>0</v>
      </c>
      <c r="AD542" s="23" t="s">
        <v>3139</v>
      </c>
      <c r="AE542" s="38" t="s">
        <v>5824</v>
      </c>
    </row>
    <row r="543" spans="1:34">
      <c r="A543" t="str">
        <f t="shared" si="26"/>
        <v>1226</v>
      </c>
      <c r="B543" t="str">
        <f t="shared" si="24"/>
        <v>OT</v>
      </c>
      <c r="C543">
        <f t="shared" si="25"/>
        <v>153</v>
      </c>
      <c r="D543" s="38" t="s">
        <v>6552</v>
      </c>
      <c r="E543" s="23">
        <v>9</v>
      </c>
      <c r="F543" s="23">
        <v>122602</v>
      </c>
      <c r="G543" s="38" t="s">
        <v>3157</v>
      </c>
      <c r="H543" s="38" t="s">
        <v>3159</v>
      </c>
      <c r="I543" s="38" t="s">
        <v>6006</v>
      </c>
      <c r="J543" s="38" t="s">
        <v>3437</v>
      </c>
      <c r="K543" s="38"/>
      <c r="L543" s="38" t="s">
        <v>6338</v>
      </c>
      <c r="M543" s="109">
        <v>44561</v>
      </c>
      <c r="N543" s="39">
        <v>0</v>
      </c>
      <c r="O543" s="38">
        <v>1</v>
      </c>
      <c r="P543" s="38"/>
      <c r="Q543" s="38" t="s">
        <v>3139</v>
      </c>
      <c r="R543" s="39">
        <v>0</v>
      </c>
      <c r="S543" s="38"/>
      <c r="T543" s="38" t="s">
        <v>3139</v>
      </c>
      <c r="U543" s="38" t="s">
        <v>6338</v>
      </c>
      <c r="V543" s="39">
        <v>566700</v>
      </c>
      <c r="W543" s="38" t="s">
        <v>3139</v>
      </c>
      <c r="X543" s="23">
        <v>1</v>
      </c>
      <c r="Y543" s="38" t="s">
        <v>6016</v>
      </c>
      <c r="Z543" s="21">
        <v>3.8986860000000001</v>
      </c>
      <c r="AA543" s="38" t="s">
        <v>3139</v>
      </c>
      <c r="AB543" s="39">
        <v>0</v>
      </c>
      <c r="AC543" s="39">
        <v>1</v>
      </c>
      <c r="AD543" s="23">
        <v>3189922</v>
      </c>
      <c r="AE543" s="38" t="s">
        <v>5824</v>
      </c>
    </row>
    <row r="544" spans="1:34">
      <c r="A544" t="str">
        <f t="shared" si="26"/>
        <v>1218</v>
      </c>
      <c r="B544" t="str">
        <f t="shared" si="24"/>
        <v>OT</v>
      </c>
      <c r="C544">
        <f t="shared" si="25"/>
        <v>153</v>
      </c>
      <c r="D544" s="38" t="s">
        <v>6552</v>
      </c>
      <c r="E544" s="23">
        <v>10</v>
      </c>
      <c r="F544" s="23">
        <v>121803</v>
      </c>
      <c r="G544" s="38" t="s">
        <v>3380</v>
      </c>
      <c r="H544" s="38" t="s">
        <v>3381</v>
      </c>
      <c r="I544" s="38" t="s">
        <v>6006</v>
      </c>
      <c r="J544" s="38" t="s">
        <v>3195</v>
      </c>
      <c r="K544" s="38"/>
      <c r="L544" s="38" t="s">
        <v>6339</v>
      </c>
      <c r="M544" s="109">
        <v>44561</v>
      </c>
      <c r="N544" s="39">
        <v>0</v>
      </c>
      <c r="O544" s="38">
        <v>1</v>
      </c>
      <c r="P544" s="38"/>
      <c r="Q544" s="38" t="s">
        <v>3139</v>
      </c>
      <c r="R544" s="39">
        <v>0</v>
      </c>
      <c r="S544" s="38"/>
      <c r="T544" s="38" t="s">
        <v>3139</v>
      </c>
      <c r="U544" s="38" t="s">
        <v>6339</v>
      </c>
      <c r="V544" s="39">
        <v>500000000</v>
      </c>
      <c r="W544" s="38" t="s">
        <v>3139</v>
      </c>
      <c r="X544" s="23">
        <v>1</v>
      </c>
      <c r="Y544" s="38" t="s">
        <v>6016</v>
      </c>
      <c r="Z544" s="21">
        <v>1483.92917096</v>
      </c>
      <c r="AA544" s="38" t="s">
        <v>3139</v>
      </c>
      <c r="AB544" s="39">
        <v>0</v>
      </c>
      <c r="AC544" s="39">
        <v>1</v>
      </c>
      <c r="AD544" s="23">
        <v>1094231067.76</v>
      </c>
      <c r="AE544" s="38" t="s">
        <v>5824</v>
      </c>
    </row>
    <row r="545" spans="1:34">
      <c r="A545" t="str">
        <f t="shared" si="26"/>
        <v>1230</v>
      </c>
      <c r="B545" t="str">
        <f t="shared" si="24"/>
        <v>VR</v>
      </c>
      <c r="C545">
        <f t="shared" si="25"/>
        <v>153</v>
      </c>
      <c r="D545" s="38" t="s">
        <v>6552</v>
      </c>
      <c r="E545" s="23">
        <v>11</v>
      </c>
      <c r="F545" s="23">
        <v>123002</v>
      </c>
      <c r="G545" s="38" t="s">
        <v>3183</v>
      </c>
      <c r="H545" s="38" t="s">
        <v>3256</v>
      </c>
      <c r="I545" s="38" t="s">
        <v>6006</v>
      </c>
      <c r="J545" s="38" t="s">
        <v>50</v>
      </c>
      <c r="K545" s="38" t="s">
        <v>5825</v>
      </c>
      <c r="L545" s="38" t="s">
        <v>6244</v>
      </c>
      <c r="M545" s="109">
        <v>44561</v>
      </c>
      <c r="N545" s="39">
        <v>0</v>
      </c>
      <c r="O545" s="38">
        <v>1</v>
      </c>
      <c r="P545" s="38"/>
      <c r="Q545" s="38" t="s">
        <v>3139</v>
      </c>
      <c r="R545" s="39">
        <v>0</v>
      </c>
      <c r="S545" s="38"/>
      <c r="T545" s="38" t="s">
        <v>3139</v>
      </c>
      <c r="U545" s="38" t="s">
        <v>6244</v>
      </c>
      <c r="V545" s="39">
        <v>23400000</v>
      </c>
      <c r="W545" s="38" t="s">
        <v>3139</v>
      </c>
      <c r="X545" s="38">
        <v>1</v>
      </c>
      <c r="Y545" s="38" t="s">
        <v>6244</v>
      </c>
      <c r="Z545" s="21">
        <v>23.567193</v>
      </c>
      <c r="AA545" s="38" t="s">
        <v>3139</v>
      </c>
      <c r="AB545" s="39">
        <v>0</v>
      </c>
      <c r="AC545" s="39">
        <v>0</v>
      </c>
      <c r="AD545" s="23" t="s">
        <v>3139</v>
      </c>
      <c r="AE545" s="38" t="s">
        <v>5824</v>
      </c>
    </row>
    <row r="546" spans="1:34">
      <c r="A546" t="str">
        <f t="shared" si="26"/>
        <v>1228</v>
      </c>
      <c r="B546" t="str">
        <f t="shared" si="24"/>
        <v>CA</v>
      </c>
      <c r="C546">
        <f t="shared" si="25"/>
        <v>4</v>
      </c>
      <c r="D546" s="38" t="s">
        <v>6552</v>
      </c>
      <c r="E546" s="23">
        <v>1</v>
      </c>
      <c r="F546" s="23">
        <v>122811</v>
      </c>
      <c r="G546" s="38" t="s">
        <v>3169</v>
      </c>
      <c r="H546" s="38" t="s">
        <v>3279</v>
      </c>
      <c r="I546" s="38" t="s">
        <v>5969</v>
      </c>
      <c r="J546" s="38" t="s">
        <v>6341</v>
      </c>
      <c r="K546" s="38"/>
      <c r="L546" s="38" t="s">
        <v>6342</v>
      </c>
      <c r="M546" s="109">
        <v>44412</v>
      </c>
      <c r="N546" s="39">
        <v>103076350</v>
      </c>
      <c r="O546" s="38">
        <v>1</v>
      </c>
      <c r="P546" s="38" t="s">
        <v>5814</v>
      </c>
      <c r="Q546" s="23">
        <v>3.15</v>
      </c>
      <c r="R546" s="43" t="s">
        <v>3139</v>
      </c>
      <c r="S546" s="38" t="s">
        <v>54</v>
      </c>
      <c r="T546" s="38">
        <v>181</v>
      </c>
      <c r="U546" s="38" t="s">
        <v>6342</v>
      </c>
      <c r="V546" s="39">
        <v>103076350</v>
      </c>
      <c r="W546" s="23">
        <v>3.15</v>
      </c>
      <c r="X546" s="38" t="s">
        <v>3139</v>
      </c>
      <c r="Y546" s="38" t="s">
        <v>6552</v>
      </c>
      <c r="Z546" s="21">
        <v>104.66043000000001</v>
      </c>
      <c r="AA546" s="23">
        <v>3.15</v>
      </c>
      <c r="AB546" s="39" t="s">
        <v>3139</v>
      </c>
      <c r="AC546" s="39">
        <v>0</v>
      </c>
      <c r="AD546" s="23" t="s">
        <v>3139</v>
      </c>
      <c r="AE546" s="38" t="s">
        <v>5815</v>
      </c>
      <c r="AG546" s="23"/>
      <c r="AH546" s="23"/>
    </row>
    <row r="547" spans="1:34">
      <c r="A547" t="str">
        <f t="shared" si="26"/>
        <v>1228</v>
      </c>
      <c r="B547" t="str">
        <f t="shared" si="24"/>
        <v>CA</v>
      </c>
      <c r="C547">
        <f t="shared" si="25"/>
        <v>5</v>
      </c>
      <c r="D547" s="38" t="s">
        <v>6552</v>
      </c>
      <c r="E547" s="23">
        <v>2</v>
      </c>
      <c r="F547" s="23">
        <v>122811</v>
      </c>
      <c r="G547" s="38" t="s">
        <v>3169</v>
      </c>
      <c r="H547" s="38" t="s">
        <v>3279</v>
      </c>
      <c r="I547" s="38" t="s">
        <v>5969</v>
      </c>
      <c r="J547" s="38" t="s">
        <v>6343</v>
      </c>
      <c r="K547" s="38"/>
      <c r="L547" s="38" t="s">
        <v>6103</v>
      </c>
      <c r="M547" s="109">
        <v>44413</v>
      </c>
      <c r="N547" s="39">
        <v>145491048</v>
      </c>
      <c r="O547" s="38">
        <v>1</v>
      </c>
      <c r="P547" s="38" t="s">
        <v>5814</v>
      </c>
      <c r="Q547" s="38">
        <v>2.75</v>
      </c>
      <c r="R547" s="43" t="s">
        <v>3139</v>
      </c>
      <c r="S547" s="38" t="s">
        <v>54</v>
      </c>
      <c r="T547" s="38">
        <v>120</v>
      </c>
      <c r="U547" s="38" t="s">
        <v>6103</v>
      </c>
      <c r="V547" s="39">
        <v>145491048</v>
      </c>
      <c r="W547" s="38">
        <v>2.75</v>
      </c>
      <c r="X547" s="23" t="s">
        <v>3139</v>
      </c>
      <c r="Y547" s="38" t="s">
        <v>6552</v>
      </c>
      <c r="Z547" s="21">
        <v>146.757621</v>
      </c>
      <c r="AA547" s="38">
        <v>2.75</v>
      </c>
      <c r="AB547" s="39" t="s">
        <v>3139</v>
      </c>
      <c r="AC547" s="39">
        <v>0</v>
      </c>
      <c r="AD547" s="23" t="s">
        <v>3139</v>
      </c>
      <c r="AE547" s="38" t="s">
        <v>5815</v>
      </c>
      <c r="AG547" s="23"/>
      <c r="AH547" s="23"/>
    </row>
    <row r="548" spans="1:34">
      <c r="A548" t="str">
        <f t="shared" si="26"/>
        <v>1228</v>
      </c>
      <c r="B548" t="str">
        <f t="shared" si="24"/>
        <v>CA</v>
      </c>
      <c r="C548">
        <f t="shared" si="25"/>
        <v>17</v>
      </c>
      <c r="D548" s="38" t="s">
        <v>6552</v>
      </c>
      <c r="E548" s="23">
        <v>3</v>
      </c>
      <c r="F548" s="23">
        <v>122811</v>
      </c>
      <c r="G548" s="38" t="s">
        <v>3169</v>
      </c>
      <c r="H548" s="38" t="s">
        <v>3279</v>
      </c>
      <c r="I548" s="38" t="s">
        <v>5969</v>
      </c>
      <c r="J548" s="38" t="s">
        <v>6344</v>
      </c>
      <c r="K548" s="38"/>
      <c r="L548" s="38" t="s">
        <v>6112</v>
      </c>
      <c r="M548" s="109">
        <v>44425</v>
      </c>
      <c r="N548" s="39">
        <v>101922503</v>
      </c>
      <c r="O548" s="38">
        <v>1</v>
      </c>
      <c r="P548" s="38" t="s">
        <v>5814</v>
      </c>
      <c r="Q548" s="23">
        <v>3</v>
      </c>
      <c r="R548" s="43" t="s">
        <v>3139</v>
      </c>
      <c r="S548" s="38" t="s">
        <v>54</v>
      </c>
      <c r="T548" s="23">
        <v>182</v>
      </c>
      <c r="U548" s="38" t="s">
        <v>6112</v>
      </c>
      <c r="V548" s="39">
        <v>101922503</v>
      </c>
      <c r="W548" s="23">
        <v>3</v>
      </c>
      <c r="X548" s="38" t="s">
        <v>3139</v>
      </c>
      <c r="Y548" s="38" t="s">
        <v>6552</v>
      </c>
      <c r="Z548" s="21">
        <v>103.31370699999999</v>
      </c>
      <c r="AA548" s="23">
        <v>3</v>
      </c>
      <c r="AB548" s="39" t="s">
        <v>3139</v>
      </c>
      <c r="AC548" s="39">
        <v>0</v>
      </c>
      <c r="AD548" s="23" t="s">
        <v>3139</v>
      </c>
      <c r="AE548" s="38" t="s">
        <v>5815</v>
      </c>
      <c r="AG548" s="23"/>
      <c r="AH548" s="23"/>
    </row>
    <row r="549" spans="1:34">
      <c r="A549" t="str">
        <f t="shared" si="26"/>
        <v>1228</v>
      </c>
      <c r="B549" t="str">
        <f t="shared" si="24"/>
        <v>CA</v>
      </c>
      <c r="C549">
        <f t="shared" si="25"/>
        <v>40</v>
      </c>
      <c r="D549" s="38" t="s">
        <v>6552</v>
      </c>
      <c r="E549" s="23">
        <v>4</v>
      </c>
      <c r="F549" s="23">
        <v>122811</v>
      </c>
      <c r="G549" s="38" t="s">
        <v>3169</v>
      </c>
      <c r="H549" s="38" t="s">
        <v>3279</v>
      </c>
      <c r="I549" s="38" t="s">
        <v>5969</v>
      </c>
      <c r="J549" s="38" t="s">
        <v>6345</v>
      </c>
      <c r="K549" s="38"/>
      <c r="L549" s="38" t="s">
        <v>6081</v>
      </c>
      <c r="M549" s="109">
        <v>44448</v>
      </c>
      <c r="N549" s="39">
        <v>59328336</v>
      </c>
      <c r="O549" s="38">
        <v>1</v>
      </c>
      <c r="P549" s="38" t="s">
        <v>5814</v>
      </c>
      <c r="Q549" s="23">
        <v>2.8</v>
      </c>
      <c r="R549" s="43" t="s">
        <v>3139</v>
      </c>
      <c r="S549" s="38" t="s">
        <v>54</v>
      </c>
      <c r="T549" s="23">
        <v>181</v>
      </c>
      <c r="U549" s="38" t="s">
        <v>6081</v>
      </c>
      <c r="V549" s="39">
        <v>59328336</v>
      </c>
      <c r="W549" s="23">
        <v>2.8</v>
      </c>
      <c r="X549" s="38" t="s">
        <v>3139</v>
      </c>
      <c r="Y549" s="38" t="s">
        <v>6552</v>
      </c>
      <c r="Z549" s="21">
        <v>59.979090999999997</v>
      </c>
      <c r="AA549" s="23">
        <v>2.8</v>
      </c>
      <c r="AB549" s="39" t="s">
        <v>3139</v>
      </c>
      <c r="AC549" s="39">
        <v>0</v>
      </c>
      <c r="AD549" s="23" t="s">
        <v>3139</v>
      </c>
      <c r="AE549" s="38" t="s">
        <v>5815</v>
      </c>
      <c r="AG549" s="23"/>
      <c r="AH549" s="23"/>
    </row>
    <row r="550" spans="1:34">
      <c r="A550" t="str">
        <f t="shared" si="26"/>
        <v>1228</v>
      </c>
      <c r="B550" t="str">
        <f t="shared" si="24"/>
        <v>CA</v>
      </c>
      <c r="C550">
        <f t="shared" si="25"/>
        <v>72</v>
      </c>
      <c r="D550" s="38" t="s">
        <v>6552</v>
      </c>
      <c r="E550" s="23">
        <v>5</v>
      </c>
      <c r="F550" s="23">
        <v>122811</v>
      </c>
      <c r="G550" s="38" t="s">
        <v>3169</v>
      </c>
      <c r="H550" s="38" t="s">
        <v>3279</v>
      </c>
      <c r="I550" s="38" t="s">
        <v>5969</v>
      </c>
      <c r="J550" s="38" t="s">
        <v>6346</v>
      </c>
      <c r="K550" s="38"/>
      <c r="L550" s="38" t="s">
        <v>6347</v>
      </c>
      <c r="M550" s="109">
        <v>44480</v>
      </c>
      <c r="N550" s="39">
        <v>51169520</v>
      </c>
      <c r="O550" s="38">
        <v>1</v>
      </c>
      <c r="P550" s="38" t="s">
        <v>5814</v>
      </c>
      <c r="Q550" s="23">
        <v>2.6</v>
      </c>
      <c r="R550" s="43" t="s">
        <v>3139</v>
      </c>
      <c r="S550" s="38" t="s">
        <v>54</v>
      </c>
      <c r="T550" s="23">
        <v>182</v>
      </c>
      <c r="U550" s="38" t="s">
        <v>6347</v>
      </c>
      <c r="V550" s="39">
        <v>51169520</v>
      </c>
      <c r="W550" s="23">
        <v>2.6</v>
      </c>
      <c r="X550" s="38" t="s">
        <v>3139</v>
      </c>
      <c r="Y550" s="38" t="s">
        <v>6552</v>
      </c>
      <c r="Z550" s="21">
        <v>51.577126</v>
      </c>
      <c r="AA550" s="23">
        <v>2.6</v>
      </c>
      <c r="AB550" s="39" t="s">
        <v>3139</v>
      </c>
      <c r="AC550" s="39">
        <v>0</v>
      </c>
      <c r="AD550" s="23" t="s">
        <v>3139</v>
      </c>
      <c r="AE550" s="38" t="s">
        <v>5815</v>
      </c>
      <c r="AG550" s="23"/>
      <c r="AH550" s="23"/>
    </row>
    <row r="551" spans="1:34">
      <c r="A551" t="str">
        <f t="shared" si="26"/>
        <v>1228</v>
      </c>
      <c r="B551" t="str">
        <f t="shared" si="24"/>
        <v>CA</v>
      </c>
      <c r="C551">
        <f t="shared" si="25"/>
        <v>81</v>
      </c>
      <c r="D551" s="38" t="s">
        <v>6552</v>
      </c>
      <c r="E551" s="23">
        <v>6</v>
      </c>
      <c r="F551" s="23">
        <v>122811</v>
      </c>
      <c r="G551" s="38" t="s">
        <v>3169</v>
      </c>
      <c r="H551" s="38" t="s">
        <v>3279</v>
      </c>
      <c r="I551" s="38" t="s">
        <v>5969</v>
      </c>
      <c r="J551" s="38" t="s">
        <v>6348</v>
      </c>
      <c r="K551" s="38"/>
      <c r="L551" s="38" t="s">
        <v>6075</v>
      </c>
      <c r="M551" s="109">
        <v>44489</v>
      </c>
      <c r="N551" s="39">
        <v>253927840</v>
      </c>
      <c r="O551" s="38">
        <v>1</v>
      </c>
      <c r="P551" s="38" t="s">
        <v>5814</v>
      </c>
      <c r="Q551" s="23">
        <v>2.8</v>
      </c>
      <c r="R551" s="43" t="s">
        <v>3139</v>
      </c>
      <c r="S551" s="38" t="s">
        <v>54</v>
      </c>
      <c r="T551" s="23">
        <v>181</v>
      </c>
      <c r="U551" s="38" t="s">
        <v>6075</v>
      </c>
      <c r="V551" s="39">
        <v>253927840</v>
      </c>
      <c r="W551" s="23">
        <v>2.8</v>
      </c>
      <c r="X551" s="38" t="s">
        <v>3139</v>
      </c>
      <c r="Y551" s="38" t="s">
        <v>6552</v>
      </c>
      <c r="Z551" s="21">
        <v>255.908906</v>
      </c>
      <c r="AA551" s="23">
        <v>2.8</v>
      </c>
      <c r="AB551" s="39" t="s">
        <v>3139</v>
      </c>
      <c r="AC551" s="39">
        <v>0</v>
      </c>
      <c r="AD551" s="23" t="s">
        <v>3139</v>
      </c>
      <c r="AE551" s="38" t="s">
        <v>5815</v>
      </c>
      <c r="AG551" s="23"/>
      <c r="AH551" s="23"/>
    </row>
    <row r="552" spans="1:34">
      <c r="A552" t="str">
        <f t="shared" si="26"/>
        <v>1228</v>
      </c>
      <c r="B552" t="str">
        <f t="shared" si="24"/>
        <v>CA</v>
      </c>
      <c r="C552">
        <f t="shared" si="25"/>
        <v>88</v>
      </c>
      <c r="D552" s="38" t="s">
        <v>6552</v>
      </c>
      <c r="E552" s="23">
        <v>7</v>
      </c>
      <c r="F552" s="23">
        <v>122811</v>
      </c>
      <c r="G552" s="38" t="s">
        <v>3169</v>
      </c>
      <c r="H552" s="38" t="s">
        <v>3279</v>
      </c>
      <c r="I552" s="38" t="s">
        <v>5969</v>
      </c>
      <c r="J552" s="38" t="s">
        <v>6349</v>
      </c>
      <c r="K552" s="38"/>
      <c r="L552" s="38" t="s">
        <v>6107</v>
      </c>
      <c r="M552" s="109">
        <v>44496</v>
      </c>
      <c r="N552" s="39">
        <v>154539289</v>
      </c>
      <c r="O552" s="38">
        <v>1</v>
      </c>
      <c r="P552" s="38" t="s">
        <v>5814</v>
      </c>
      <c r="Q552" s="23">
        <v>3.1</v>
      </c>
      <c r="R552" s="43" t="s">
        <v>3139</v>
      </c>
      <c r="S552" s="38" t="s">
        <v>54</v>
      </c>
      <c r="T552" s="23">
        <v>181</v>
      </c>
      <c r="U552" s="38" t="s">
        <v>6107</v>
      </c>
      <c r="V552" s="39">
        <v>154539289</v>
      </c>
      <c r="W552" s="23">
        <v>3.1</v>
      </c>
      <c r="X552" s="38" t="s">
        <v>3139</v>
      </c>
      <c r="Y552" s="38" t="s">
        <v>6552</v>
      </c>
      <c r="Z552" s="21">
        <v>155.78063499999999</v>
      </c>
      <c r="AA552" s="23">
        <v>3.1</v>
      </c>
      <c r="AB552" s="39" t="s">
        <v>3139</v>
      </c>
      <c r="AC552" s="39">
        <v>0</v>
      </c>
      <c r="AD552" s="23" t="s">
        <v>3139</v>
      </c>
      <c r="AE552" s="38" t="s">
        <v>5815</v>
      </c>
      <c r="AG552" s="23"/>
      <c r="AH552" s="23"/>
    </row>
    <row r="553" spans="1:34">
      <c r="A553" t="str">
        <f t="shared" si="26"/>
        <v>1228</v>
      </c>
      <c r="B553" t="str">
        <f t="shared" si="24"/>
        <v>CA</v>
      </c>
      <c r="C553">
        <f t="shared" si="25"/>
        <v>96</v>
      </c>
      <c r="D553" s="38" t="s">
        <v>6552</v>
      </c>
      <c r="E553" s="23">
        <v>8</v>
      </c>
      <c r="F553" s="23">
        <v>122811</v>
      </c>
      <c r="G553" s="38" t="s">
        <v>3169</v>
      </c>
      <c r="H553" s="38" t="s">
        <v>3279</v>
      </c>
      <c r="I553" s="38" t="s">
        <v>5969</v>
      </c>
      <c r="J553" s="38" t="s">
        <v>9340</v>
      </c>
      <c r="K553" s="38"/>
      <c r="L553" s="38" t="s">
        <v>6060</v>
      </c>
      <c r="M553" s="109">
        <v>44504</v>
      </c>
      <c r="N553" s="39">
        <v>156318894</v>
      </c>
      <c r="O553" s="38">
        <v>1</v>
      </c>
      <c r="P553" s="38" t="s">
        <v>5814</v>
      </c>
      <c r="Q553" s="23">
        <v>3.1</v>
      </c>
      <c r="R553" s="43" t="s">
        <v>3139</v>
      </c>
      <c r="S553" s="38" t="s">
        <v>54</v>
      </c>
      <c r="T553" s="23">
        <v>181</v>
      </c>
      <c r="U553" s="38" t="s">
        <v>6060</v>
      </c>
      <c r="V553" s="39">
        <v>156318894</v>
      </c>
      <c r="W553" s="23">
        <v>3.1</v>
      </c>
      <c r="X553" s="38" t="s">
        <v>3139</v>
      </c>
      <c r="Y553" s="38" t="s">
        <v>6552</v>
      </c>
      <c r="Z553" s="21">
        <v>157.48110500000001</v>
      </c>
      <c r="AA553" s="23">
        <v>3.1</v>
      </c>
      <c r="AB553" s="39" t="s">
        <v>3139</v>
      </c>
      <c r="AC553" s="39">
        <v>0</v>
      </c>
      <c r="AD553" s="23" t="s">
        <v>3139</v>
      </c>
      <c r="AE553" s="38" t="s">
        <v>5815</v>
      </c>
      <c r="AG553" s="23"/>
      <c r="AH553" s="23"/>
    </row>
    <row r="554" spans="1:34">
      <c r="A554" t="str">
        <f t="shared" si="26"/>
        <v>1228</v>
      </c>
      <c r="B554" t="str">
        <f t="shared" si="24"/>
        <v>CA</v>
      </c>
      <c r="C554">
        <f t="shared" si="25"/>
        <v>111</v>
      </c>
      <c r="D554" s="38" t="s">
        <v>6552</v>
      </c>
      <c r="E554" s="23">
        <v>9</v>
      </c>
      <c r="F554" s="23">
        <v>122811</v>
      </c>
      <c r="G554" s="38" t="s">
        <v>3169</v>
      </c>
      <c r="H554" s="38" t="s">
        <v>3279</v>
      </c>
      <c r="I554" s="38" t="s">
        <v>5969</v>
      </c>
      <c r="J554" s="38" t="s">
        <v>9341</v>
      </c>
      <c r="K554" s="38"/>
      <c r="L554" s="38" t="s">
        <v>5973</v>
      </c>
      <c r="M554" s="109">
        <v>44519</v>
      </c>
      <c r="N554" s="39">
        <v>121838938</v>
      </c>
      <c r="O554" s="38">
        <v>1</v>
      </c>
      <c r="P554" s="38" t="s">
        <v>5814</v>
      </c>
      <c r="Q554" s="38">
        <v>3.1</v>
      </c>
      <c r="R554" s="43" t="s">
        <v>3139</v>
      </c>
      <c r="S554" s="38" t="s">
        <v>54</v>
      </c>
      <c r="T554" s="38">
        <v>181</v>
      </c>
      <c r="U554" s="38" t="s">
        <v>5973</v>
      </c>
      <c r="V554" s="39">
        <v>121838938</v>
      </c>
      <c r="W554" s="38">
        <v>3.1</v>
      </c>
      <c r="X554" s="23" t="s">
        <v>3139</v>
      </c>
      <c r="Y554" s="38" t="s">
        <v>6552</v>
      </c>
      <c r="Z554" s="21">
        <v>122.588613</v>
      </c>
      <c r="AA554" s="38">
        <v>3.1</v>
      </c>
      <c r="AB554" s="39" t="s">
        <v>3139</v>
      </c>
      <c r="AC554" s="39">
        <v>0</v>
      </c>
      <c r="AD554" s="23" t="s">
        <v>3139</v>
      </c>
      <c r="AE554" s="38" t="s">
        <v>5815</v>
      </c>
      <c r="AG554" s="23"/>
      <c r="AH554" s="23"/>
    </row>
    <row r="555" spans="1:34">
      <c r="A555" t="str">
        <f t="shared" si="26"/>
        <v>1228</v>
      </c>
      <c r="B555" t="str">
        <f t="shared" si="24"/>
        <v>CA</v>
      </c>
      <c r="C555">
        <f t="shared" si="25"/>
        <v>111</v>
      </c>
      <c r="D555" s="38" t="s">
        <v>6552</v>
      </c>
      <c r="E555" s="23">
        <v>10</v>
      </c>
      <c r="F555" s="23">
        <v>122811</v>
      </c>
      <c r="G555" s="38" t="s">
        <v>3169</v>
      </c>
      <c r="H555" s="38" t="s">
        <v>3279</v>
      </c>
      <c r="I555" s="38" t="s">
        <v>5969</v>
      </c>
      <c r="J555" s="38" t="s">
        <v>9342</v>
      </c>
      <c r="K555" s="38"/>
      <c r="L555" s="38" t="s">
        <v>5973</v>
      </c>
      <c r="M555" s="109">
        <v>44519</v>
      </c>
      <c r="N555" s="39">
        <v>157968266</v>
      </c>
      <c r="O555" s="38">
        <v>1</v>
      </c>
      <c r="P555" s="38" t="s">
        <v>5814</v>
      </c>
      <c r="Q555" s="38">
        <v>3.1</v>
      </c>
      <c r="R555" s="43" t="s">
        <v>3139</v>
      </c>
      <c r="S555" s="38" t="s">
        <v>54</v>
      </c>
      <c r="T555" s="38">
        <v>181</v>
      </c>
      <c r="U555" s="38" t="s">
        <v>5973</v>
      </c>
      <c r="V555" s="39">
        <v>157968266</v>
      </c>
      <c r="W555" s="38">
        <v>3.1</v>
      </c>
      <c r="X555" s="38" t="s">
        <v>3139</v>
      </c>
      <c r="Y555" s="38" t="s">
        <v>6552</v>
      </c>
      <c r="Z555" s="21">
        <v>158.940245</v>
      </c>
      <c r="AA555" s="38">
        <v>3.1</v>
      </c>
      <c r="AB555" s="39" t="s">
        <v>3139</v>
      </c>
      <c r="AC555" s="39">
        <v>0</v>
      </c>
      <c r="AD555" s="23" t="s">
        <v>3139</v>
      </c>
      <c r="AE555" s="38" t="s">
        <v>5815</v>
      </c>
      <c r="AG555" s="23"/>
      <c r="AH555" s="23"/>
    </row>
    <row r="556" spans="1:34">
      <c r="A556" t="str">
        <f t="shared" si="26"/>
        <v>1228</v>
      </c>
      <c r="B556" t="str">
        <f t="shared" si="24"/>
        <v>CA</v>
      </c>
      <c r="C556">
        <f t="shared" si="25"/>
        <v>131</v>
      </c>
      <c r="D556" s="38" t="s">
        <v>6552</v>
      </c>
      <c r="E556" s="23">
        <v>11</v>
      </c>
      <c r="F556" s="23">
        <v>122811</v>
      </c>
      <c r="G556" s="38" t="s">
        <v>3169</v>
      </c>
      <c r="H556" s="38" t="s">
        <v>3279</v>
      </c>
      <c r="I556" s="38" t="s">
        <v>5969</v>
      </c>
      <c r="J556" s="38" t="s">
        <v>11107</v>
      </c>
      <c r="K556" s="38"/>
      <c r="L556" s="38" t="s">
        <v>6037</v>
      </c>
      <c r="M556" s="109">
        <v>44539</v>
      </c>
      <c r="N556" s="39">
        <v>210480166</v>
      </c>
      <c r="O556" s="38">
        <v>1</v>
      </c>
      <c r="P556" s="38" t="s">
        <v>5814</v>
      </c>
      <c r="Q556" s="38">
        <v>3.1</v>
      </c>
      <c r="R556" s="43" t="s">
        <v>3139</v>
      </c>
      <c r="S556" s="38" t="s">
        <v>54</v>
      </c>
      <c r="T556" s="38">
        <v>181</v>
      </c>
      <c r="U556" s="38" t="s">
        <v>6037</v>
      </c>
      <c r="V556" s="39">
        <v>210480166</v>
      </c>
      <c r="W556" s="38">
        <v>3.1</v>
      </c>
      <c r="X556" s="38" t="s">
        <v>3139</v>
      </c>
      <c r="Y556" s="38" t="s">
        <v>6552</v>
      </c>
      <c r="Z556" s="21">
        <v>211.415505</v>
      </c>
      <c r="AA556" s="38">
        <v>3.1</v>
      </c>
      <c r="AB556" s="39" t="s">
        <v>3139</v>
      </c>
      <c r="AC556" s="39">
        <v>0</v>
      </c>
      <c r="AD556" s="23" t="s">
        <v>3139</v>
      </c>
      <c r="AE556" s="38" t="s">
        <v>5815</v>
      </c>
      <c r="AG556" s="23"/>
      <c r="AH556" s="23"/>
    </row>
    <row r="557" spans="1:34">
      <c r="A557" t="str">
        <f t="shared" si="26"/>
        <v>1228</v>
      </c>
      <c r="B557" t="str">
        <f t="shared" si="24"/>
        <v>CA</v>
      </c>
      <c r="C557">
        <f t="shared" si="25"/>
        <v>9</v>
      </c>
      <c r="D557" s="38" t="s">
        <v>6552</v>
      </c>
      <c r="E557" s="23">
        <v>12</v>
      </c>
      <c r="F557" s="23">
        <v>122811</v>
      </c>
      <c r="G557" s="38" t="s">
        <v>108</v>
      </c>
      <c r="H557" s="38" t="s">
        <v>3042</v>
      </c>
      <c r="I557" s="38" t="s">
        <v>5969</v>
      </c>
      <c r="J557" s="38" t="s">
        <v>6350</v>
      </c>
      <c r="K557" s="38"/>
      <c r="L557" s="38" t="s">
        <v>5979</v>
      </c>
      <c r="M557" s="109">
        <v>44417</v>
      </c>
      <c r="N557" s="39">
        <v>162161154</v>
      </c>
      <c r="O557" s="38">
        <v>1</v>
      </c>
      <c r="P557" s="38" t="s">
        <v>5814</v>
      </c>
      <c r="Q557" s="38">
        <v>2.5</v>
      </c>
      <c r="R557" s="43" t="s">
        <v>3139</v>
      </c>
      <c r="S557" s="38" t="s">
        <v>54</v>
      </c>
      <c r="T557" s="38">
        <v>182</v>
      </c>
      <c r="U557" s="38" t="s">
        <v>5979</v>
      </c>
      <c r="V557" s="39">
        <v>162161154</v>
      </c>
      <c r="W557" s="38">
        <v>2.5</v>
      </c>
      <c r="X557" s="38" t="s">
        <v>3139</v>
      </c>
      <c r="Y557" s="38" t="s">
        <v>6552</v>
      </c>
      <c r="Z557" s="21">
        <v>164.106494</v>
      </c>
      <c r="AA557" s="38">
        <v>2.5</v>
      </c>
      <c r="AB557" s="39" t="s">
        <v>3139</v>
      </c>
      <c r="AC557" s="39">
        <v>0</v>
      </c>
      <c r="AD557" s="23" t="s">
        <v>3139</v>
      </c>
      <c r="AE557" s="38" t="s">
        <v>5815</v>
      </c>
      <c r="AG557" s="23"/>
      <c r="AH557" s="23"/>
    </row>
    <row r="558" spans="1:34">
      <c r="A558" t="str">
        <f t="shared" si="26"/>
        <v>1228</v>
      </c>
      <c r="B558" t="str">
        <f t="shared" si="24"/>
        <v>CA</v>
      </c>
      <c r="C558">
        <f t="shared" si="25"/>
        <v>59</v>
      </c>
      <c r="D558" s="38" t="s">
        <v>6552</v>
      </c>
      <c r="E558" s="23">
        <v>13</v>
      </c>
      <c r="F558" s="23">
        <v>122811</v>
      </c>
      <c r="G558" s="38" t="s">
        <v>108</v>
      </c>
      <c r="H558" s="38" t="s">
        <v>3042</v>
      </c>
      <c r="I558" s="38" t="s">
        <v>5969</v>
      </c>
      <c r="J558" s="38" t="s">
        <v>6351</v>
      </c>
      <c r="K558" s="38"/>
      <c r="L558" s="38" t="s">
        <v>6008</v>
      </c>
      <c r="M558" s="109">
        <v>44467</v>
      </c>
      <c r="N558" s="39">
        <v>400000000</v>
      </c>
      <c r="O558" s="38">
        <v>1</v>
      </c>
      <c r="P558" s="38" t="s">
        <v>5814</v>
      </c>
      <c r="Q558" s="38">
        <v>2.15</v>
      </c>
      <c r="R558" s="43" t="s">
        <v>3139</v>
      </c>
      <c r="S558" s="38" t="s">
        <v>54</v>
      </c>
      <c r="T558" s="38">
        <v>181</v>
      </c>
      <c r="U558" s="38" t="s">
        <v>6008</v>
      </c>
      <c r="V558" s="39">
        <v>400000000</v>
      </c>
      <c r="W558" s="38">
        <v>2.15</v>
      </c>
      <c r="X558" s="38" t="s">
        <v>3139</v>
      </c>
      <c r="Y558" s="38" t="s">
        <v>6552</v>
      </c>
      <c r="Z558" s="21">
        <v>402.86527699999999</v>
      </c>
      <c r="AA558" s="38">
        <v>2.15</v>
      </c>
      <c r="AB558" s="39" t="s">
        <v>3139</v>
      </c>
      <c r="AC558" s="39">
        <v>0</v>
      </c>
      <c r="AD558" s="23" t="s">
        <v>3139</v>
      </c>
      <c r="AE558" s="38" t="s">
        <v>5815</v>
      </c>
      <c r="AG558" s="23"/>
      <c r="AH558" s="23"/>
    </row>
    <row r="559" spans="1:34">
      <c r="A559" t="str">
        <f t="shared" si="26"/>
        <v>1228</v>
      </c>
      <c r="B559" t="str">
        <f t="shared" si="24"/>
        <v>CA</v>
      </c>
      <c r="C559">
        <f t="shared" si="25"/>
        <v>17</v>
      </c>
      <c r="D559" s="38" t="s">
        <v>6552</v>
      </c>
      <c r="E559" s="23">
        <v>14</v>
      </c>
      <c r="F559" s="23">
        <v>122811</v>
      </c>
      <c r="G559" s="38" t="s">
        <v>3678</v>
      </c>
      <c r="H559" s="38" t="s">
        <v>6352</v>
      </c>
      <c r="I559" s="38" t="s">
        <v>5969</v>
      </c>
      <c r="J559" s="38" t="s">
        <v>6355</v>
      </c>
      <c r="K559" s="38"/>
      <c r="L559" s="38" t="s">
        <v>6058</v>
      </c>
      <c r="M559" s="109">
        <v>44425</v>
      </c>
      <c r="N559" s="39">
        <v>300000000</v>
      </c>
      <c r="O559" s="38">
        <v>1</v>
      </c>
      <c r="P559" s="38" t="s">
        <v>5814</v>
      </c>
      <c r="Q559" s="23">
        <v>2.75</v>
      </c>
      <c r="R559" s="43" t="s">
        <v>3139</v>
      </c>
      <c r="S559" s="38" t="s">
        <v>54</v>
      </c>
      <c r="T559" s="23">
        <v>180</v>
      </c>
      <c r="U559" s="38" t="s">
        <v>6058</v>
      </c>
      <c r="V559" s="39">
        <v>300000000</v>
      </c>
      <c r="W559" s="23">
        <v>2.75</v>
      </c>
      <c r="X559" s="38" t="s">
        <v>3139</v>
      </c>
      <c r="Y559" s="38" t="s">
        <v>6552</v>
      </c>
      <c r="Z559" s="21">
        <v>303.65919300000002</v>
      </c>
      <c r="AA559" s="23">
        <v>2.75</v>
      </c>
      <c r="AB559" s="39" t="s">
        <v>3139</v>
      </c>
      <c r="AC559" s="39">
        <v>0</v>
      </c>
      <c r="AD559" s="23" t="s">
        <v>3139</v>
      </c>
      <c r="AE559" s="38" t="s">
        <v>5815</v>
      </c>
      <c r="AG559" s="23"/>
      <c r="AH559" s="23"/>
    </row>
    <row r="560" spans="1:34">
      <c r="A560" t="str">
        <f t="shared" si="26"/>
        <v>1228</v>
      </c>
      <c r="B560" t="str">
        <f t="shared" si="24"/>
        <v>CA</v>
      </c>
      <c r="C560">
        <f t="shared" si="25"/>
        <v>32</v>
      </c>
      <c r="D560" s="38" t="s">
        <v>6552</v>
      </c>
      <c r="E560" s="23">
        <v>15</v>
      </c>
      <c r="F560" s="23">
        <v>122811</v>
      </c>
      <c r="G560" s="38" t="s">
        <v>3678</v>
      </c>
      <c r="H560" s="38" t="s">
        <v>6352</v>
      </c>
      <c r="I560" s="38" t="s">
        <v>5969</v>
      </c>
      <c r="J560" s="38" t="s">
        <v>6356</v>
      </c>
      <c r="K560" s="38"/>
      <c r="L560" s="38" t="s">
        <v>6026</v>
      </c>
      <c r="M560" s="109">
        <v>44440</v>
      </c>
      <c r="N560" s="39">
        <v>150000000</v>
      </c>
      <c r="O560" s="38">
        <v>1</v>
      </c>
      <c r="P560" s="38" t="s">
        <v>5814</v>
      </c>
      <c r="Q560" s="23">
        <v>2.75</v>
      </c>
      <c r="R560" s="43" t="s">
        <v>3139</v>
      </c>
      <c r="S560" s="38" t="s">
        <v>54</v>
      </c>
      <c r="T560" s="23">
        <v>180</v>
      </c>
      <c r="U560" s="38" t="s">
        <v>6026</v>
      </c>
      <c r="V560" s="39">
        <v>150000000</v>
      </c>
      <c r="W560" s="23">
        <v>2.75</v>
      </c>
      <c r="X560" s="38" t="s">
        <v>3139</v>
      </c>
      <c r="Y560" s="38" t="s">
        <v>6552</v>
      </c>
      <c r="Z560" s="21">
        <v>151.67245399999999</v>
      </c>
      <c r="AA560" s="23">
        <v>2.75</v>
      </c>
      <c r="AB560" s="39" t="s">
        <v>3139</v>
      </c>
      <c r="AC560" s="39">
        <v>0</v>
      </c>
      <c r="AD560" s="23" t="s">
        <v>3139</v>
      </c>
      <c r="AE560" s="38" t="s">
        <v>5815</v>
      </c>
      <c r="AG560" s="23"/>
      <c r="AH560" s="23"/>
    </row>
    <row r="561" spans="1:34">
      <c r="A561" t="str">
        <f t="shared" si="26"/>
        <v>1228</v>
      </c>
      <c r="B561" t="str">
        <f t="shared" si="24"/>
        <v>CA</v>
      </c>
      <c r="C561">
        <f t="shared" si="25"/>
        <v>58</v>
      </c>
      <c r="D561" s="38" t="s">
        <v>6552</v>
      </c>
      <c r="E561" s="23">
        <v>16</v>
      </c>
      <c r="F561" s="23">
        <v>122811</v>
      </c>
      <c r="G561" s="38" t="s">
        <v>3678</v>
      </c>
      <c r="H561" s="38" t="s">
        <v>6352</v>
      </c>
      <c r="I561" s="38" t="s">
        <v>5969</v>
      </c>
      <c r="J561" s="38" t="s">
        <v>6357</v>
      </c>
      <c r="K561" s="38"/>
      <c r="L561" s="38" t="s">
        <v>6358</v>
      </c>
      <c r="M561" s="109">
        <v>44466</v>
      </c>
      <c r="N561" s="39">
        <v>300000000</v>
      </c>
      <c r="O561" s="38">
        <v>1</v>
      </c>
      <c r="P561" s="38" t="s">
        <v>5814</v>
      </c>
      <c r="Q561" s="23">
        <v>2.75</v>
      </c>
      <c r="R561" s="43" t="s">
        <v>3139</v>
      </c>
      <c r="S561" s="38" t="s">
        <v>54</v>
      </c>
      <c r="T561" s="23">
        <v>181</v>
      </c>
      <c r="U561" s="38" t="s">
        <v>6358</v>
      </c>
      <c r="V561" s="39">
        <v>300000000</v>
      </c>
      <c r="W561" s="23">
        <v>2.75</v>
      </c>
      <c r="X561" s="38" t="s">
        <v>3139</v>
      </c>
      <c r="Y561" s="38" t="s">
        <v>6552</v>
      </c>
      <c r="Z561" s="21">
        <v>302.78378300000003</v>
      </c>
      <c r="AA561" s="23">
        <v>2.75</v>
      </c>
      <c r="AB561" s="39" t="s">
        <v>3139</v>
      </c>
      <c r="AC561" s="39">
        <v>0</v>
      </c>
      <c r="AD561" s="23" t="s">
        <v>3139</v>
      </c>
      <c r="AE561" s="38" t="s">
        <v>5815</v>
      </c>
      <c r="AG561" s="23"/>
      <c r="AH561" s="23"/>
    </row>
    <row r="562" spans="1:34">
      <c r="A562" t="str">
        <f t="shared" si="26"/>
        <v>1228</v>
      </c>
      <c r="B562" t="str">
        <f t="shared" si="24"/>
        <v>CA</v>
      </c>
      <c r="C562">
        <f t="shared" si="25"/>
        <v>118</v>
      </c>
      <c r="D562" s="38" t="s">
        <v>6552</v>
      </c>
      <c r="E562" s="23">
        <v>17</v>
      </c>
      <c r="F562" s="23">
        <v>122811</v>
      </c>
      <c r="G562" s="38" t="s">
        <v>3678</v>
      </c>
      <c r="H562" s="38" t="s">
        <v>6352</v>
      </c>
      <c r="I562" s="38" t="s">
        <v>5969</v>
      </c>
      <c r="J562" s="38" t="s">
        <v>9343</v>
      </c>
      <c r="K562" s="38"/>
      <c r="L562" s="38" t="s">
        <v>6096</v>
      </c>
      <c r="M562" s="109">
        <v>44526</v>
      </c>
      <c r="N562" s="39">
        <v>304642580</v>
      </c>
      <c r="O562" s="38">
        <v>1</v>
      </c>
      <c r="P562" s="38" t="s">
        <v>5814</v>
      </c>
      <c r="Q562" s="23">
        <v>3.25</v>
      </c>
      <c r="R562" s="43" t="s">
        <v>3139</v>
      </c>
      <c r="S562" s="38" t="s">
        <v>54</v>
      </c>
      <c r="T562" s="23">
        <v>180</v>
      </c>
      <c r="U562" s="38" t="s">
        <v>6096</v>
      </c>
      <c r="V562" s="39">
        <v>304642580</v>
      </c>
      <c r="W562" s="23">
        <v>3.25</v>
      </c>
      <c r="X562" s="38" t="s">
        <v>3139</v>
      </c>
      <c r="Y562" s="38" t="s">
        <v>6552</v>
      </c>
      <c r="Z562" s="21">
        <v>306.36473699999999</v>
      </c>
      <c r="AA562" s="23">
        <v>3.25</v>
      </c>
      <c r="AB562" s="39" t="s">
        <v>3139</v>
      </c>
      <c r="AC562" s="39">
        <v>0</v>
      </c>
      <c r="AD562" s="23" t="s">
        <v>3139</v>
      </c>
      <c r="AE562" s="38" t="s">
        <v>5815</v>
      </c>
      <c r="AG562" s="23"/>
      <c r="AH562" s="23"/>
    </row>
    <row r="563" spans="1:34">
      <c r="A563" t="str">
        <f t="shared" si="26"/>
        <v>1228</v>
      </c>
      <c r="B563" t="str">
        <f t="shared" si="24"/>
        <v>CA</v>
      </c>
      <c r="C563">
        <f t="shared" si="25"/>
        <v>166</v>
      </c>
      <c r="D563" s="38" t="s">
        <v>6552</v>
      </c>
      <c r="E563" s="23">
        <v>18</v>
      </c>
      <c r="F563" s="23">
        <v>122811</v>
      </c>
      <c r="G563" s="38" t="s">
        <v>3678</v>
      </c>
      <c r="H563" s="38" t="s">
        <v>6352</v>
      </c>
      <c r="I563" s="38" t="s">
        <v>5969</v>
      </c>
      <c r="J563" s="38" t="s">
        <v>11761</v>
      </c>
      <c r="K563" s="38"/>
      <c r="L563" s="38" t="s">
        <v>6072</v>
      </c>
      <c r="M563" s="109">
        <v>44574</v>
      </c>
      <c r="N563" s="39">
        <v>202622095</v>
      </c>
      <c r="O563" s="38">
        <v>1</v>
      </c>
      <c r="P563" s="38" t="s">
        <v>5814</v>
      </c>
      <c r="Q563" s="38">
        <v>3</v>
      </c>
      <c r="R563" s="43" t="s">
        <v>3139</v>
      </c>
      <c r="S563" s="38" t="s">
        <v>54</v>
      </c>
      <c r="T563" s="38">
        <v>180</v>
      </c>
      <c r="U563" s="38" t="s">
        <v>6072</v>
      </c>
      <c r="V563" s="39">
        <v>202622095</v>
      </c>
      <c r="W563" s="38">
        <v>3</v>
      </c>
      <c r="X563" s="38" t="s">
        <v>3139</v>
      </c>
      <c r="Y563" s="38" t="s">
        <v>6552</v>
      </c>
      <c r="Z563" s="21">
        <v>202.90311600000001</v>
      </c>
      <c r="AA563" s="38">
        <v>3</v>
      </c>
      <c r="AB563" s="39" t="s">
        <v>3139</v>
      </c>
      <c r="AC563" s="39">
        <v>0</v>
      </c>
      <c r="AD563" s="23" t="s">
        <v>3139</v>
      </c>
      <c r="AE563" s="38" t="s">
        <v>5815</v>
      </c>
      <c r="AG563" s="23"/>
      <c r="AH563" s="23"/>
    </row>
    <row r="564" spans="1:34">
      <c r="A564" t="str">
        <f t="shared" si="26"/>
        <v>1228</v>
      </c>
      <c r="B564" t="str">
        <f t="shared" si="24"/>
        <v>CA</v>
      </c>
      <c r="C564">
        <f t="shared" si="25"/>
        <v>19</v>
      </c>
      <c r="D564" s="38" t="s">
        <v>6552</v>
      </c>
      <c r="E564" s="23">
        <v>19</v>
      </c>
      <c r="F564" s="23">
        <v>122811</v>
      </c>
      <c r="G564" s="38" t="s">
        <v>870</v>
      </c>
      <c r="H564" s="38" t="s">
        <v>6359</v>
      </c>
      <c r="I564" s="38" t="s">
        <v>5969</v>
      </c>
      <c r="J564" s="38" t="s">
        <v>6361</v>
      </c>
      <c r="K564" s="38"/>
      <c r="L564" s="38" t="s">
        <v>6062</v>
      </c>
      <c r="M564" s="109">
        <v>44427</v>
      </c>
      <c r="N564" s="39">
        <v>125101351</v>
      </c>
      <c r="O564" s="38">
        <v>1</v>
      </c>
      <c r="P564" s="38" t="s">
        <v>5814</v>
      </c>
      <c r="Q564" s="38">
        <v>4.2</v>
      </c>
      <c r="R564" s="43" t="s">
        <v>3139</v>
      </c>
      <c r="S564" s="38" t="s">
        <v>54</v>
      </c>
      <c r="T564" s="38">
        <v>181</v>
      </c>
      <c r="U564" s="38" t="s">
        <v>6062</v>
      </c>
      <c r="V564" s="39">
        <v>125101351</v>
      </c>
      <c r="W564" s="38">
        <v>4.2</v>
      </c>
      <c r="X564" s="38" t="s">
        <v>3139</v>
      </c>
      <c r="Y564" s="38" t="s">
        <v>6552</v>
      </c>
      <c r="Z564" s="21">
        <v>127.409335</v>
      </c>
      <c r="AA564" s="38">
        <v>4.2</v>
      </c>
      <c r="AB564" s="39" t="s">
        <v>3139</v>
      </c>
      <c r="AC564" s="39">
        <v>0</v>
      </c>
      <c r="AD564" s="23" t="s">
        <v>3139</v>
      </c>
      <c r="AE564" s="38" t="s">
        <v>5815</v>
      </c>
      <c r="AG564" s="23"/>
      <c r="AH564" s="23"/>
    </row>
    <row r="565" spans="1:34">
      <c r="A565" t="str">
        <f t="shared" si="26"/>
        <v>1228</v>
      </c>
      <c r="B565" t="str">
        <f t="shared" si="24"/>
        <v>CA</v>
      </c>
      <c r="C565">
        <f t="shared" si="25"/>
        <v>44</v>
      </c>
      <c r="D565" s="38" t="s">
        <v>6552</v>
      </c>
      <c r="E565" s="23">
        <v>20</v>
      </c>
      <c r="F565" s="23">
        <v>122811</v>
      </c>
      <c r="G565" s="38" t="s">
        <v>870</v>
      </c>
      <c r="H565" s="38" t="s">
        <v>6359</v>
      </c>
      <c r="I565" s="38" t="s">
        <v>5969</v>
      </c>
      <c r="J565" s="38" t="s">
        <v>6362</v>
      </c>
      <c r="K565" s="38"/>
      <c r="L565" s="38" t="s">
        <v>6318</v>
      </c>
      <c r="M565" s="109">
        <v>44452</v>
      </c>
      <c r="N565" s="39">
        <v>508726400</v>
      </c>
      <c r="O565" s="38">
        <v>1</v>
      </c>
      <c r="P565" s="38" t="s">
        <v>5814</v>
      </c>
      <c r="Q565" s="38">
        <v>3.8</v>
      </c>
      <c r="R565" s="43" t="s">
        <v>3139</v>
      </c>
      <c r="S565" s="38" t="s">
        <v>54</v>
      </c>
      <c r="T565" s="38">
        <v>178</v>
      </c>
      <c r="U565" s="38" t="s">
        <v>6318</v>
      </c>
      <c r="V565" s="39">
        <v>508726400</v>
      </c>
      <c r="W565" s="38">
        <v>3.8</v>
      </c>
      <c r="X565" s="38" t="s">
        <v>3139</v>
      </c>
      <c r="Y565" s="38" t="s">
        <v>6552</v>
      </c>
      <c r="Z565" s="21">
        <v>515.80964900000004</v>
      </c>
      <c r="AA565" s="38">
        <v>3.8</v>
      </c>
      <c r="AB565" s="39" t="s">
        <v>3139</v>
      </c>
      <c r="AC565" s="39">
        <v>0</v>
      </c>
      <c r="AD565" s="23" t="s">
        <v>3139</v>
      </c>
      <c r="AE565" s="38" t="s">
        <v>5815</v>
      </c>
      <c r="AG565" s="23"/>
      <c r="AH565" s="23"/>
    </row>
    <row r="566" spans="1:34">
      <c r="A566" t="str">
        <f t="shared" si="26"/>
        <v>1228</v>
      </c>
      <c r="B566" t="str">
        <f t="shared" si="24"/>
        <v>CA</v>
      </c>
      <c r="C566">
        <f t="shared" si="25"/>
        <v>65</v>
      </c>
      <c r="D566" s="38" t="s">
        <v>6552</v>
      </c>
      <c r="E566" s="23">
        <v>21</v>
      </c>
      <c r="F566" s="23">
        <v>122811</v>
      </c>
      <c r="G566" s="38" t="s">
        <v>870</v>
      </c>
      <c r="H566" s="38" t="s">
        <v>6359</v>
      </c>
      <c r="I566" s="38" t="s">
        <v>5969</v>
      </c>
      <c r="J566" s="38" t="s">
        <v>6363</v>
      </c>
      <c r="K566" s="38"/>
      <c r="L566" s="38" t="s">
        <v>6103</v>
      </c>
      <c r="M566" s="109">
        <v>44473</v>
      </c>
      <c r="N566" s="39">
        <v>141692472</v>
      </c>
      <c r="O566" s="38">
        <v>1</v>
      </c>
      <c r="P566" s="38" t="s">
        <v>5814</v>
      </c>
      <c r="Q566" s="38">
        <v>2.7</v>
      </c>
      <c r="R566" s="43" t="s">
        <v>3139</v>
      </c>
      <c r="S566" s="38" t="s">
        <v>54</v>
      </c>
      <c r="T566" s="38">
        <v>179</v>
      </c>
      <c r="U566" s="38" t="s">
        <v>6103</v>
      </c>
      <c r="V566" s="39">
        <v>141692472</v>
      </c>
      <c r="W566" s="38">
        <v>2.7</v>
      </c>
      <c r="X566" s="38" t="s">
        <v>3139</v>
      </c>
      <c r="Y566" s="38" t="s">
        <v>6552</v>
      </c>
      <c r="Z566" s="21">
        <v>142.889793</v>
      </c>
      <c r="AA566" s="38">
        <v>2.7</v>
      </c>
      <c r="AB566" s="39" t="s">
        <v>3139</v>
      </c>
      <c r="AC566" s="39">
        <v>0</v>
      </c>
      <c r="AD566" s="23" t="s">
        <v>3139</v>
      </c>
      <c r="AE566" s="38" t="s">
        <v>5815</v>
      </c>
      <c r="AG566" s="23"/>
      <c r="AH566" s="23"/>
    </row>
    <row r="567" spans="1:34">
      <c r="A567" t="str">
        <f t="shared" si="26"/>
        <v>1228</v>
      </c>
      <c r="B567" t="str">
        <f t="shared" si="24"/>
        <v>CA</v>
      </c>
      <c r="C567">
        <f t="shared" si="25"/>
        <v>65</v>
      </c>
      <c r="D567" s="38" t="s">
        <v>6552</v>
      </c>
      <c r="E567" s="23">
        <v>22</v>
      </c>
      <c r="F567" s="23">
        <v>122811</v>
      </c>
      <c r="G567" s="38" t="s">
        <v>870</v>
      </c>
      <c r="H567" s="38" t="s">
        <v>6359</v>
      </c>
      <c r="I567" s="38" t="s">
        <v>5969</v>
      </c>
      <c r="J567" s="38" t="s">
        <v>6364</v>
      </c>
      <c r="K567" s="38"/>
      <c r="L567" s="38" t="s">
        <v>6103</v>
      </c>
      <c r="M567" s="109">
        <v>44473</v>
      </c>
      <c r="N567" s="39">
        <v>88451335</v>
      </c>
      <c r="O567" s="38">
        <v>1</v>
      </c>
      <c r="P567" s="38" t="s">
        <v>5814</v>
      </c>
      <c r="Q567" s="38">
        <v>2.7</v>
      </c>
      <c r="R567" s="43" t="s">
        <v>3139</v>
      </c>
      <c r="S567" s="38" t="s">
        <v>54</v>
      </c>
      <c r="T567" s="38">
        <v>179</v>
      </c>
      <c r="U567" s="38" t="s">
        <v>6103</v>
      </c>
      <c r="V567" s="39">
        <v>88451335</v>
      </c>
      <c r="W567" s="38">
        <v>2.7</v>
      </c>
      <c r="X567" s="38" t="s">
        <v>3139</v>
      </c>
      <c r="Y567" s="38" t="s">
        <v>6552</v>
      </c>
      <c r="Z567" s="21">
        <v>89.198761000000005</v>
      </c>
      <c r="AA567" s="38">
        <v>2.7</v>
      </c>
      <c r="AB567" s="39" t="s">
        <v>3139</v>
      </c>
      <c r="AC567" s="39">
        <v>0</v>
      </c>
      <c r="AD567" s="23" t="s">
        <v>3139</v>
      </c>
      <c r="AE567" s="38" t="s">
        <v>5815</v>
      </c>
      <c r="AG567" s="23"/>
      <c r="AH567" s="23"/>
    </row>
    <row r="568" spans="1:34">
      <c r="A568" t="str">
        <f t="shared" si="26"/>
        <v>1228</v>
      </c>
      <c r="B568" t="str">
        <f t="shared" si="24"/>
        <v>CA</v>
      </c>
      <c r="C568">
        <f t="shared" si="25"/>
        <v>86</v>
      </c>
      <c r="D568" s="38" t="s">
        <v>6552</v>
      </c>
      <c r="E568" s="23">
        <v>23</v>
      </c>
      <c r="F568" s="23">
        <v>122811</v>
      </c>
      <c r="G568" s="38" t="s">
        <v>870</v>
      </c>
      <c r="H568" s="38" t="s">
        <v>6359</v>
      </c>
      <c r="I568" s="38" t="s">
        <v>5969</v>
      </c>
      <c r="J568" s="38" t="s">
        <v>6365</v>
      </c>
      <c r="K568" s="38"/>
      <c r="L568" s="38" t="s">
        <v>6107</v>
      </c>
      <c r="M568" s="109">
        <v>44494</v>
      </c>
      <c r="N568" s="39">
        <v>221645580</v>
      </c>
      <c r="O568" s="38">
        <v>1</v>
      </c>
      <c r="P568" s="38" t="s">
        <v>5814</v>
      </c>
      <c r="Q568" s="38">
        <v>2.7</v>
      </c>
      <c r="R568" s="43" t="s">
        <v>3139</v>
      </c>
      <c r="S568" s="38" t="s">
        <v>54</v>
      </c>
      <c r="T568" s="38">
        <v>179</v>
      </c>
      <c r="U568" s="38" t="s">
        <v>6107</v>
      </c>
      <c r="V568" s="39">
        <v>221645580</v>
      </c>
      <c r="W568" s="38">
        <v>2.7</v>
      </c>
      <c r="X568" s="38" t="s">
        <v>3139</v>
      </c>
      <c r="Y568" s="38" t="s">
        <v>6552</v>
      </c>
      <c r="Z568" s="21">
        <v>223.176501</v>
      </c>
      <c r="AA568" s="38">
        <v>2.7</v>
      </c>
      <c r="AB568" s="39" t="s">
        <v>3139</v>
      </c>
      <c r="AC568" s="39">
        <v>0</v>
      </c>
      <c r="AD568" s="23" t="s">
        <v>3139</v>
      </c>
      <c r="AE568" s="38" t="s">
        <v>5815</v>
      </c>
      <c r="AG568" s="23"/>
      <c r="AH568" s="23"/>
    </row>
    <row r="569" spans="1:34">
      <c r="A569" t="str">
        <f t="shared" si="26"/>
        <v>1228</v>
      </c>
      <c r="B569" t="str">
        <f t="shared" si="24"/>
        <v>CA</v>
      </c>
      <c r="C569">
        <f t="shared" si="25"/>
        <v>156</v>
      </c>
      <c r="D569" s="38" t="s">
        <v>6552</v>
      </c>
      <c r="E569" s="23">
        <v>24</v>
      </c>
      <c r="F569" s="23">
        <v>122811</v>
      </c>
      <c r="G569" s="38" t="s">
        <v>870</v>
      </c>
      <c r="H569" s="38" t="s">
        <v>6359</v>
      </c>
      <c r="I569" s="38" t="s">
        <v>5969</v>
      </c>
      <c r="J569" s="38" t="s">
        <v>11762</v>
      </c>
      <c r="K569" s="38"/>
      <c r="L569" s="38" t="s">
        <v>6104</v>
      </c>
      <c r="M569" s="109">
        <v>44564</v>
      </c>
      <c r="N569" s="39">
        <v>118794317</v>
      </c>
      <c r="O569" s="38">
        <v>1</v>
      </c>
      <c r="P569" s="38" t="s">
        <v>5814</v>
      </c>
      <c r="Q569" s="38">
        <v>3.3</v>
      </c>
      <c r="R569" s="43" t="s">
        <v>3139</v>
      </c>
      <c r="S569" s="38" t="s">
        <v>54</v>
      </c>
      <c r="T569" s="38">
        <v>177</v>
      </c>
      <c r="U569" s="38" t="s">
        <v>6104</v>
      </c>
      <c r="V569" s="39">
        <v>118794317</v>
      </c>
      <c r="W569" s="38">
        <v>3.3</v>
      </c>
      <c r="X569" s="38" t="s">
        <v>3139</v>
      </c>
      <c r="Y569" s="38" t="s">
        <v>6552</v>
      </c>
      <c r="Z569" s="21">
        <v>119.049975</v>
      </c>
      <c r="AA569" s="38">
        <v>3.3</v>
      </c>
      <c r="AB569" s="39" t="s">
        <v>3139</v>
      </c>
      <c r="AC569" s="39">
        <v>0</v>
      </c>
      <c r="AD569" s="23" t="s">
        <v>3139</v>
      </c>
      <c r="AE569" s="38" t="s">
        <v>5815</v>
      </c>
      <c r="AG569" s="23"/>
      <c r="AH569" s="23"/>
    </row>
    <row r="570" spans="1:34">
      <c r="A570" t="str">
        <f t="shared" si="26"/>
        <v>1228</v>
      </c>
      <c r="B570" t="str">
        <f t="shared" si="24"/>
        <v>CA</v>
      </c>
      <c r="C570">
        <f t="shared" si="25"/>
        <v>177</v>
      </c>
      <c r="D570" s="38" t="s">
        <v>6552</v>
      </c>
      <c r="E570" s="23">
        <v>25</v>
      </c>
      <c r="F570" s="23">
        <v>122811</v>
      </c>
      <c r="G570" s="38" t="s">
        <v>870</v>
      </c>
      <c r="H570" s="38" t="s">
        <v>6359</v>
      </c>
      <c r="I570" s="38" t="s">
        <v>5969</v>
      </c>
      <c r="J570" s="38" t="s">
        <v>11763</v>
      </c>
      <c r="K570" s="38"/>
      <c r="L570" s="38" t="s">
        <v>6080</v>
      </c>
      <c r="M570" s="109">
        <v>44585</v>
      </c>
      <c r="N570" s="39">
        <v>40604531</v>
      </c>
      <c r="O570" s="38">
        <v>1</v>
      </c>
      <c r="P570" s="38" t="s">
        <v>5814</v>
      </c>
      <c r="Q570" s="38">
        <v>3.3</v>
      </c>
      <c r="R570" s="43" t="s">
        <v>3139</v>
      </c>
      <c r="S570" s="38" t="s">
        <v>54</v>
      </c>
      <c r="T570" s="38">
        <v>177</v>
      </c>
      <c r="U570" s="38" t="s">
        <v>6080</v>
      </c>
      <c r="V570" s="39">
        <v>40604531</v>
      </c>
      <c r="W570" s="38">
        <v>3.3</v>
      </c>
      <c r="X570" s="38" t="s">
        <v>3139</v>
      </c>
      <c r="Y570" s="38" t="s">
        <v>6552</v>
      </c>
      <c r="Z570" s="21">
        <v>40.615454</v>
      </c>
      <c r="AA570" s="38">
        <v>3.3</v>
      </c>
      <c r="AB570" s="39" t="s">
        <v>3139</v>
      </c>
      <c r="AC570" s="39">
        <v>0</v>
      </c>
      <c r="AD570" s="23" t="s">
        <v>3139</v>
      </c>
      <c r="AE570" s="38" t="s">
        <v>5815</v>
      </c>
      <c r="AG570" s="23"/>
      <c r="AH570" s="23"/>
    </row>
    <row r="571" spans="1:34">
      <c r="A571" t="str">
        <f t="shared" si="26"/>
        <v>1228</v>
      </c>
      <c r="B571" t="str">
        <f t="shared" si="24"/>
        <v>CA</v>
      </c>
      <c r="C571">
        <f t="shared" si="25"/>
        <v>54</v>
      </c>
      <c r="D571" s="38" t="s">
        <v>6552</v>
      </c>
      <c r="E571" s="23">
        <v>26</v>
      </c>
      <c r="F571" s="23">
        <v>122811</v>
      </c>
      <c r="G571" s="38" t="s">
        <v>3174</v>
      </c>
      <c r="H571" s="38" t="s">
        <v>3613</v>
      </c>
      <c r="I571" s="38" t="s">
        <v>5969</v>
      </c>
      <c r="J571" s="38" t="s">
        <v>6366</v>
      </c>
      <c r="K571" s="38"/>
      <c r="L571" s="38" t="s">
        <v>6084</v>
      </c>
      <c r="M571" s="109">
        <v>44462</v>
      </c>
      <c r="N571" s="39">
        <v>284456671</v>
      </c>
      <c r="O571" s="38">
        <v>1</v>
      </c>
      <c r="P571" s="38" t="s">
        <v>5814</v>
      </c>
      <c r="Q571" s="38">
        <v>2.7</v>
      </c>
      <c r="R571" s="43" t="s">
        <v>3139</v>
      </c>
      <c r="S571" s="38" t="s">
        <v>54</v>
      </c>
      <c r="T571" s="38">
        <v>180</v>
      </c>
      <c r="U571" s="38" t="s">
        <v>6084</v>
      </c>
      <c r="V571" s="39">
        <v>284456671</v>
      </c>
      <c r="W571" s="38">
        <v>2.7</v>
      </c>
      <c r="X571" s="38" t="s">
        <v>3139</v>
      </c>
      <c r="Y571" s="38" t="s">
        <v>6552</v>
      </c>
      <c r="Z571" s="21">
        <v>287.14805799999999</v>
      </c>
      <c r="AA571" s="38">
        <v>2.7</v>
      </c>
      <c r="AB571" s="39" t="s">
        <v>3139</v>
      </c>
      <c r="AC571" s="39">
        <v>0</v>
      </c>
      <c r="AD571" s="23" t="s">
        <v>3139</v>
      </c>
      <c r="AE571" s="38" t="s">
        <v>5815</v>
      </c>
      <c r="AG571" s="23"/>
      <c r="AH571" s="23"/>
    </row>
    <row r="572" spans="1:34">
      <c r="A572" t="str">
        <f t="shared" si="26"/>
        <v>1228</v>
      </c>
      <c r="B572" t="str">
        <f t="shared" si="24"/>
        <v>CA</v>
      </c>
      <c r="C572">
        <f t="shared" si="25"/>
        <v>90</v>
      </c>
      <c r="D572" s="38" t="s">
        <v>6552</v>
      </c>
      <c r="E572" s="23">
        <v>27</v>
      </c>
      <c r="F572" s="23">
        <v>122811</v>
      </c>
      <c r="G572" s="38" t="s">
        <v>3174</v>
      </c>
      <c r="H572" s="38" t="s">
        <v>3613</v>
      </c>
      <c r="I572" s="38" t="s">
        <v>5969</v>
      </c>
      <c r="J572" s="38" t="s">
        <v>6367</v>
      </c>
      <c r="K572" s="38"/>
      <c r="L572" s="38" t="s">
        <v>5983</v>
      </c>
      <c r="M572" s="109">
        <v>44498</v>
      </c>
      <c r="N572" s="39">
        <v>224577682</v>
      </c>
      <c r="O572" s="38">
        <v>1</v>
      </c>
      <c r="P572" s="38" t="s">
        <v>5814</v>
      </c>
      <c r="Q572" s="38">
        <v>2.75</v>
      </c>
      <c r="R572" s="43" t="s">
        <v>3139</v>
      </c>
      <c r="S572" s="38" t="s">
        <v>54</v>
      </c>
      <c r="T572" s="38">
        <v>180</v>
      </c>
      <c r="U572" s="38" t="s">
        <v>5983</v>
      </c>
      <c r="V572" s="39">
        <v>224577682</v>
      </c>
      <c r="W572" s="38">
        <v>2.75</v>
      </c>
      <c r="X572" s="38" t="s">
        <v>3139</v>
      </c>
      <c r="Y572" s="38" t="s">
        <v>6552</v>
      </c>
      <c r="Z572" s="21">
        <v>226.12819300000001</v>
      </c>
      <c r="AA572" s="38">
        <v>2.75</v>
      </c>
      <c r="AB572" s="39" t="s">
        <v>3139</v>
      </c>
      <c r="AC572" s="39">
        <v>0</v>
      </c>
      <c r="AD572" s="23" t="s">
        <v>3139</v>
      </c>
      <c r="AE572" s="38" t="s">
        <v>5815</v>
      </c>
      <c r="AG572" s="23"/>
      <c r="AH572" s="23"/>
    </row>
    <row r="573" spans="1:34">
      <c r="A573" t="str">
        <f t="shared" si="26"/>
        <v>1228</v>
      </c>
      <c r="B573" t="str">
        <f t="shared" si="24"/>
        <v>CA</v>
      </c>
      <c r="C573">
        <f t="shared" si="25"/>
        <v>72</v>
      </c>
      <c r="D573" s="38" t="s">
        <v>6552</v>
      </c>
      <c r="E573" s="23">
        <v>28</v>
      </c>
      <c r="F573" s="23">
        <v>122811</v>
      </c>
      <c r="G573" s="38" t="s">
        <v>3167</v>
      </c>
      <c r="H573" s="38" t="s">
        <v>6021</v>
      </c>
      <c r="I573" s="38" t="s">
        <v>5969</v>
      </c>
      <c r="J573" s="38" t="s">
        <v>6368</v>
      </c>
      <c r="K573" s="38"/>
      <c r="L573" s="38" t="s">
        <v>6347</v>
      </c>
      <c r="M573" s="109">
        <v>44480</v>
      </c>
      <c r="N573" s="39">
        <v>400000000</v>
      </c>
      <c r="O573" s="38">
        <v>1</v>
      </c>
      <c r="P573" s="38" t="s">
        <v>5814</v>
      </c>
      <c r="Q573" s="38">
        <v>3.35</v>
      </c>
      <c r="R573" s="43" t="s">
        <v>3139</v>
      </c>
      <c r="S573" s="38" t="s">
        <v>54</v>
      </c>
      <c r="T573" s="38">
        <v>182</v>
      </c>
      <c r="U573" s="38" t="s">
        <v>6347</v>
      </c>
      <c r="V573" s="39">
        <v>400000000</v>
      </c>
      <c r="W573" s="38">
        <v>3.35</v>
      </c>
      <c r="X573" s="38" t="s">
        <v>3139</v>
      </c>
      <c r="Y573" s="38" t="s">
        <v>6552</v>
      </c>
      <c r="Z573" s="21">
        <v>403.99599999999998</v>
      </c>
      <c r="AA573" s="38">
        <v>3.35</v>
      </c>
      <c r="AB573" s="39" t="s">
        <v>3139</v>
      </c>
      <c r="AC573" s="39">
        <v>0</v>
      </c>
      <c r="AD573" s="23" t="s">
        <v>3139</v>
      </c>
      <c r="AE573" s="38" t="s">
        <v>5815</v>
      </c>
      <c r="AG573" s="23"/>
      <c r="AH573" s="23"/>
    </row>
    <row r="574" spans="1:34">
      <c r="A574" t="str">
        <f t="shared" si="26"/>
        <v>1228</v>
      </c>
      <c r="B574" t="str">
        <f t="shared" si="24"/>
        <v>CA</v>
      </c>
      <c r="C574">
        <f t="shared" si="25"/>
        <v>89</v>
      </c>
      <c r="D574" s="38" t="s">
        <v>6552</v>
      </c>
      <c r="E574" s="23">
        <v>29</v>
      </c>
      <c r="F574" s="23">
        <v>122811</v>
      </c>
      <c r="G574" s="38" t="s">
        <v>3167</v>
      </c>
      <c r="H574" s="38" t="s">
        <v>6021</v>
      </c>
      <c r="I574" s="38" t="s">
        <v>5969</v>
      </c>
      <c r="J574" s="38" t="s">
        <v>6369</v>
      </c>
      <c r="K574" s="38"/>
      <c r="L574" s="38" t="s">
        <v>6108</v>
      </c>
      <c r="M574" s="109">
        <v>44497</v>
      </c>
      <c r="N574" s="39">
        <v>63461614.189999998</v>
      </c>
      <c r="O574" s="38">
        <v>1</v>
      </c>
      <c r="P574" s="38" t="s">
        <v>5814</v>
      </c>
      <c r="Q574" s="38">
        <v>2.8</v>
      </c>
      <c r="R574" s="43" t="s">
        <v>3139</v>
      </c>
      <c r="S574" s="38" t="s">
        <v>54</v>
      </c>
      <c r="T574" s="38">
        <v>180</v>
      </c>
      <c r="U574" s="38" t="s">
        <v>6108</v>
      </c>
      <c r="V574" s="39">
        <v>63461614.189999998</v>
      </c>
      <c r="W574" s="38">
        <v>2.8</v>
      </c>
      <c r="X574" s="38" t="s">
        <v>3139</v>
      </c>
      <c r="Y574" s="38" t="s">
        <v>6552</v>
      </c>
      <c r="Z574" s="21">
        <v>63.914850189999996</v>
      </c>
      <c r="AA574" s="38">
        <v>2.8</v>
      </c>
      <c r="AB574" s="39" t="s">
        <v>3139</v>
      </c>
      <c r="AC574" s="39">
        <v>0</v>
      </c>
      <c r="AD574" s="23" t="s">
        <v>3139</v>
      </c>
      <c r="AE574" s="38" t="s">
        <v>5815</v>
      </c>
      <c r="AG574" s="23"/>
      <c r="AH574" s="23"/>
    </row>
    <row r="575" spans="1:34">
      <c r="A575" t="str">
        <f t="shared" si="26"/>
        <v>1228</v>
      </c>
      <c r="B575" t="str">
        <f t="shared" si="24"/>
        <v>CA</v>
      </c>
      <c r="C575">
        <f t="shared" si="25"/>
        <v>114</v>
      </c>
      <c r="D575" s="38" t="s">
        <v>6552</v>
      </c>
      <c r="E575" s="23">
        <v>30</v>
      </c>
      <c r="F575" s="23">
        <v>122811</v>
      </c>
      <c r="G575" s="38" t="s">
        <v>3167</v>
      </c>
      <c r="H575" s="38" t="s">
        <v>6021</v>
      </c>
      <c r="I575" s="38" t="s">
        <v>5969</v>
      </c>
      <c r="J575" s="38" t="s">
        <v>9344</v>
      </c>
      <c r="K575" s="38"/>
      <c r="L575" s="38" t="s">
        <v>6796</v>
      </c>
      <c r="M575" s="109">
        <v>44522</v>
      </c>
      <c r="N575" s="39">
        <v>202112192</v>
      </c>
      <c r="O575" s="38">
        <v>1</v>
      </c>
      <c r="P575" s="38" t="s">
        <v>5814</v>
      </c>
      <c r="Q575" s="38">
        <v>2.9</v>
      </c>
      <c r="R575" s="43" t="s">
        <v>3139</v>
      </c>
      <c r="S575" s="38" t="s">
        <v>54</v>
      </c>
      <c r="T575" s="38">
        <v>182</v>
      </c>
      <c r="U575" s="38" t="s">
        <v>6796</v>
      </c>
      <c r="V575" s="39">
        <v>202112192</v>
      </c>
      <c r="W575" s="38">
        <v>2.9</v>
      </c>
      <c r="X575" s="38" t="s">
        <v>3139</v>
      </c>
      <c r="Y575" s="38" t="s">
        <v>6552</v>
      </c>
      <c r="Z575" s="21">
        <v>203.243706</v>
      </c>
      <c r="AA575" s="38">
        <v>2.9</v>
      </c>
      <c r="AB575" s="39" t="s">
        <v>3139</v>
      </c>
      <c r="AC575" s="39">
        <v>0</v>
      </c>
      <c r="AD575" s="23" t="s">
        <v>3139</v>
      </c>
      <c r="AE575" s="38" t="s">
        <v>5815</v>
      </c>
      <c r="AG575" s="23"/>
      <c r="AH575" s="23"/>
    </row>
    <row r="576" spans="1:34">
      <c r="A576" t="str">
        <f t="shared" si="26"/>
        <v>1228</v>
      </c>
      <c r="B576" t="str">
        <f t="shared" si="24"/>
        <v>CA</v>
      </c>
      <c r="C576">
        <f t="shared" si="25"/>
        <v>137</v>
      </c>
      <c r="D576" s="38" t="s">
        <v>6552</v>
      </c>
      <c r="E576" s="23">
        <v>31</v>
      </c>
      <c r="F576" s="23">
        <v>122811</v>
      </c>
      <c r="G576" s="38" t="s">
        <v>3167</v>
      </c>
      <c r="H576" s="38" t="s">
        <v>6021</v>
      </c>
      <c r="I576" s="38" t="s">
        <v>5969</v>
      </c>
      <c r="J576" s="38" t="s">
        <v>11108</v>
      </c>
      <c r="K576" s="38"/>
      <c r="L576" s="38" t="s">
        <v>6279</v>
      </c>
      <c r="M576" s="109">
        <v>44545</v>
      </c>
      <c r="N576" s="39">
        <v>90566857</v>
      </c>
      <c r="O576" s="38">
        <v>1</v>
      </c>
      <c r="P576" s="38" t="s">
        <v>5814</v>
      </c>
      <c r="Q576" s="23">
        <v>2.8</v>
      </c>
      <c r="R576" s="43" t="s">
        <v>3139</v>
      </c>
      <c r="S576" s="38" t="s">
        <v>54</v>
      </c>
      <c r="T576" s="23">
        <v>180</v>
      </c>
      <c r="U576" s="38" t="s">
        <v>6279</v>
      </c>
      <c r="V576" s="39">
        <v>90566857</v>
      </c>
      <c r="W576" s="38">
        <v>2.8</v>
      </c>
      <c r="X576" s="38" t="s">
        <v>3139</v>
      </c>
      <c r="Y576" s="38" t="s">
        <v>6552</v>
      </c>
      <c r="Z576" s="21">
        <v>90.8798338</v>
      </c>
      <c r="AA576" s="23">
        <v>2.8</v>
      </c>
      <c r="AB576" s="39" t="s">
        <v>3139</v>
      </c>
      <c r="AC576" s="39">
        <v>0</v>
      </c>
      <c r="AD576" s="23" t="s">
        <v>3139</v>
      </c>
      <c r="AE576" s="38" t="s">
        <v>5815</v>
      </c>
      <c r="AG576" s="23"/>
      <c r="AH576" s="23"/>
    </row>
    <row r="577" spans="1:34">
      <c r="A577" t="str">
        <f t="shared" si="26"/>
        <v>1203</v>
      </c>
      <c r="B577" t="str">
        <f t="shared" si="24"/>
        <v>FL</v>
      </c>
      <c r="C577">
        <f t="shared" si="25"/>
        <v>69</v>
      </c>
      <c r="D577" s="38" t="s">
        <v>6552</v>
      </c>
      <c r="E577" s="23">
        <v>32</v>
      </c>
      <c r="F577" s="23">
        <v>120305</v>
      </c>
      <c r="G577" s="38" t="s">
        <v>3169</v>
      </c>
      <c r="H577" s="38" t="s">
        <v>3279</v>
      </c>
      <c r="I577" s="38" t="s">
        <v>5969</v>
      </c>
      <c r="J577" s="38" t="s">
        <v>11764</v>
      </c>
      <c r="K577" s="38"/>
      <c r="L577" s="38" t="s">
        <v>6068</v>
      </c>
      <c r="M577" s="109">
        <v>44477</v>
      </c>
      <c r="N577" s="39">
        <v>202658794</v>
      </c>
      <c r="O577" s="38">
        <v>1</v>
      </c>
      <c r="P577" s="38" t="s">
        <v>5814</v>
      </c>
      <c r="Q577" s="23">
        <v>2.75</v>
      </c>
      <c r="R577" s="43" t="s">
        <v>3139</v>
      </c>
      <c r="S577" s="38" t="s">
        <v>54</v>
      </c>
      <c r="T577" s="23">
        <v>91</v>
      </c>
      <c r="U577" s="38" t="s">
        <v>6068</v>
      </c>
      <c r="V577" s="39">
        <v>202658794</v>
      </c>
      <c r="W577" s="38">
        <v>2.75</v>
      </c>
      <c r="X577" s="38" t="s">
        <v>3139</v>
      </c>
      <c r="Y577" s="38" t="s">
        <v>6552</v>
      </c>
      <c r="Z577" s="21">
        <v>203.01125500000001</v>
      </c>
      <c r="AA577" s="38">
        <v>2.75</v>
      </c>
      <c r="AB577" s="39" t="s">
        <v>3139</v>
      </c>
      <c r="AC577" s="39">
        <v>0</v>
      </c>
      <c r="AD577" s="23" t="s">
        <v>3139</v>
      </c>
      <c r="AE577" s="38" t="s">
        <v>5815</v>
      </c>
      <c r="AG577" s="23"/>
      <c r="AH577" s="23"/>
    </row>
    <row r="578" spans="1:34">
      <c r="A578" t="str">
        <f t="shared" si="26"/>
        <v>1203</v>
      </c>
      <c r="B578" t="str">
        <f t="shared" si="24"/>
        <v>FL</v>
      </c>
      <c r="C578">
        <f t="shared" si="25"/>
        <v>76</v>
      </c>
      <c r="D578" s="38" t="s">
        <v>6552</v>
      </c>
      <c r="E578" s="23">
        <v>33</v>
      </c>
      <c r="F578" s="23">
        <v>120305</v>
      </c>
      <c r="G578" s="38" t="s">
        <v>3169</v>
      </c>
      <c r="H578" s="38" t="s">
        <v>3279</v>
      </c>
      <c r="I578" s="38" t="s">
        <v>5969</v>
      </c>
      <c r="J578" s="38" t="s">
        <v>11765</v>
      </c>
      <c r="K578" s="38"/>
      <c r="L578" s="38" t="s">
        <v>6074</v>
      </c>
      <c r="M578" s="109">
        <v>44484</v>
      </c>
      <c r="N578" s="39">
        <v>167551123</v>
      </c>
      <c r="O578" s="38">
        <v>1</v>
      </c>
      <c r="P578" s="38" t="s">
        <v>5814</v>
      </c>
      <c r="Q578" s="38">
        <v>2.75</v>
      </c>
      <c r="R578" s="43" t="s">
        <v>3139</v>
      </c>
      <c r="S578" s="38" t="s">
        <v>54</v>
      </c>
      <c r="T578" s="38">
        <v>91</v>
      </c>
      <c r="U578" s="38" t="s">
        <v>6074</v>
      </c>
      <c r="V578" s="39">
        <v>167551123</v>
      </c>
      <c r="W578" s="23">
        <v>2.75</v>
      </c>
      <c r="X578" s="38" t="s">
        <v>3139</v>
      </c>
      <c r="Y578" s="38" t="s">
        <v>6552</v>
      </c>
      <c r="Z578" s="21">
        <v>167.753838</v>
      </c>
      <c r="AA578" s="38">
        <v>2.75</v>
      </c>
      <c r="AB578" s="39" t="s">
        <v>3139</v>
      </c>
      <c r="AC578" s="39">
        <v>0</v>
      </c>
      <c r="AD578" s="23" t="s">
        <v>3139</v>
      </c>
      <c r="AE578" s="38" t="s">
        <v>5815</v>
      </c>
      <c r="AG578" s="23"/>
      <c r="AH578" s="23"/>
    </row>
    <row r="579" spans="1:34">
      <c r="A579" t="str">
        <f t="shared" si="26"/>
        <v>1203</v>
      </c>
      <c r="B579" t="str">
        <f t="shared" ref="B579:B642" si="27">+IF(A579="1228","CA",IF(A579="1230","VR",IF(A579="1203","FL","OT")))</f>
        <v>FL</v>
      </c>
      <c r="C579">
        <f t="shared" ref="C579:C642" si="28">+IF(M579="",0,M579-D579)</f>
        <v>18</v>
      </c>
      <c r="D579" s="38" t="s">
        <v>6552</v>
      </c>
      <c r="E579" s="23">
        <v>34</v>
      </c>
      <c r="F579" s="23">
        <v>120305</v>
      </c>
      <c r="G579" s="38" t="s">
        <v>3174</v>
      </c>
      <c r="H579" s="38" t="s">
        <v>3613</v>
      </c>
      <c r="I579" s="38" t="s">
        <v>5969</v>
      </c>
      <c r="J579" s="38" t="s">
        <v>9345</v>
      </c>
      <c r="K579" s="38"/>
      <c r="L579" s="38" t="s">
        <v>5973</v>
      </c>
      <c r="M579" s="109">
        <v>44426</v>
      </c>
      <c r="N579" s="39">
        <v>202527163</v>
      </c>
      <c r="O579" s="38">
        <v>1</v>
      </c>
      <c r="P579" s="38" t="s">
        <v>5814</v>
      </c>
      <c r="Q579" s="23">
        <v>2.65</v>
      </c>
      <c r="R579" s="43" t="s">
        <v>3139</v>
      </c>
      <c r="S579" s="38" t="s">
        <v>54</v>
      </c>
      <c r="T579" s="23">
        <v>90</v>
      </c>
      <c r="U579" s="38" t="s">
        <v>5973</v>
      </c>
      <c r="V579" s="39">
        <v>202527163</v>
      </c>
      <c r="W579" s="38">
        <v>2.65</v>
      </c>
      <c r="X579" s="38" t="s">
        <v>3139</v>
      </c>
      <c r="Y579" s="38" t="s">
        <v>6552</v>
      </c>
      <c r="Z579" s="21">
        <v>203.59006600000001</v>
      </c>
      <c r="AA579" s="38">
        <v>2.65</v>
      </c>
      <c r="AB579" s="39" t="s">
        <v>3139</v>
      </c>
      <c r="AC579" s="39">
        <v>0</v>
      </c>
      <c r="AD579" s="23" t="s">
        <v>3139</v>
      </c>
      <c r="AE579" s="38" t="s">
        <v>5815</v>
      </c>
      <c r="AG579" s="23"/>
      <c r="AH579" s="23"/>
    </row>
    <row r="580" spans="1:34">
      <c r="A580" t="str">
        <f t="shared" ref="A580:A643" si="29">+MID(F580,1,4)</f>
        <v>1203</v>
      </c>
      <c r="B580" t="str">
        <f t="shared" si="27"/>
        <v>FL</v>
      </c>
      <c r="C580">
        <f t="shared" si="28"/>
        <v>41</v>
      </c>
      <c r="D580" s="38" t="s">
        <v>6552</v>
      </c>
      <c r="E580" s="23">
        <v>35</v>
      </c>
      <c r="F580" s="23">
        <v>120305</v>
      </c>
      <c r="G580" s="38" t="s">
        <v>3174</v>
      </c>
      <c r="H580" s="38" t="s">
        <v>3613</v>
      </c>
      <c r="I580" s="38" t="s">
        <v>5969</v>
      </c>
      <c r="J580" s="38" t="s">
        <v>11109</v>
      </c>
      <c r="K580" s="38"/>
      <c r="L580" s="38" t="s">
        <v>6037</v>
      </c>
      <c r="M580" s="109">
        <v>44449</v>
      </c>
      <c r="N580" s="39">
        <v>211710588</v>
      </c>
      <c r="O580" s="38">
        <v>1</v>
      </c>
      <c r="P580" s="38" t="s">
        <v>5814</v>
      </c>
      <c r="Q580" s="23">
        <v>2.65</v>
      </c>
      <c r="R580" s="43" t="s">
        <v>3139</v>
      </c>
      <c r="S580" s="38" t="s">
        <v>54</v>
      </c>
      <c r="T580" s="38">
        <v>92</v>
      </c>
      <c r="U580" s="38" t="s">
        <v>6037</v>
      </c>
      <c r="V580" s="39">
        <v>211710588</v>
      </c>
      <c r="W580" s="23">
        <v>2.65</v>
      </c>
      <c r="X580" s="38" t="s">
        <v>3139</v>
      </c>
      <c r="Y580" s="38" t="s">
        <v>6552</v>
      </c>
      <c r="Z580" s="21">
        <v>212.513049</v>
      </c>
      <c r="AA580" s="38">
        <v>2.65</v>
      </c>
      <c r="AB580" s="39" t="s">
        <v>3139</v>
      </c>
      <c r="AC580" s="39">
        <v>0</v>
      </c>
      <c r="AD580" s="38" t="s">
        <v>3139</v>
      </c>
      <c r="AE580" s="38" t="s">
        <v>5815</v>
      </c>
      <c r="AG580" s="23"/>
      <c r="AH580" s="23"/>
    </row>
    <row r="581" spans="1:34">
      <c r="A581" t="str">
        <f t="shared" si="29"/>
        <v>1203</v>
      </c>
      <c r="B581" t="str">
        <f t="shared" si="27"/>
        <v>FL</v>
      </c>
      <c r="C581">
        <f t="shared" si="28"/>
        <v>67</v>
      </c>
      <c r="D581" s="38" t="s">
        <v>6552</v>
      </c>
      <c r="E581" s="23">
        <v>36</v>
      </c>
      <c r="F581" s="23">
        <v>120305</v>
      </c>
      <c r="G581" s="38" t="s">
        <v>3174</v>
      </c>
      <c r="H581" s="38" t="s">
        <v>3613</v>
      </c>
      <c r="I581" s="38" t="s">
        <v>5969</v>
      </c>
      <c r="J581" s="38" t="s">
        <v>11766</v>
      </c>
      <c r="K581" s="38"/>
      <c r="L581" s="38" t="s">
        <v>6104</v>
      </c>
      <c r="M581" s="109">
        <v>44475</v>
      </c>
      <c r="N581" s="39">
        <v>303861740</v>
      </c>
      <c r="O581" s="38">
        <v>1</v>
      </c>
      <c r="P581" s="38" t="s">
        <v>5814</v>
      </c>
      <c r="Q581" s="23">
        <v>2.65</v>
      </c>
      <c r="R581" s="43" t="s">
        <v>3139</v>
      </c>
      <c r="S581" s="38" t="s">
        <v>54</v>
      </c>
      <c r="T581" s="23">
        <v>90</v>
      </c>
      <c r="U581" s="38" t="s">
        <v>6104</v>
      </c>
      <c r="V581" s="39">
        <v>303861740</v>
      </c>
      <c r="W581" s="23">
        <v>2.65</v>
      </c>
      <c r="X581" s="38" t="s">
        <v>3139</v>
      </c>
      <c r="Y581" s="38" t="s">
        <v>6552</v>
      </c>
      <c r="Z581" s="21">
        <v>304.39331600000003</v>
      </c>
      <c r="AA581" s="23">
        <v>2.65</v>
      </c>
      <c r="AB581" s="39" t="s">
        <v>3139</v>
      </c>
      <c r="AC581" s="39">
        <v>0</v>
      </c>
      <c r="AD581" s="38" t="s">
        <v>3139</v>
      </c>
      <c r="AE581" s="38" t="s">
        <v>5815</v>
      </c>
      <c r="AG581" s="23"/>
      <c r="AH581" s="23"/>
    </row>
    <row r="582" spans="1:34">
      <c r="A582" t="str">
        <f t="shared" si="29"/>
        <v>1203</v>
      </c>
      <c r="B582" t="str">
        <f t="shared" si="27"/>
        <v>FL</v>
      </c>
      <c r="C582">
        <f t="shared" si="28"/>
        <v>87</v>
      </c>
      <c r="D582" s="38" t="s">
        <v>6552</v>
      </c>
      <c r="E582" s="23">
        <v>37</v>
      </c>
      <c r="F582" s="23">
        <v>120305</v>
      </c>
      <c r="G582" s="38" t="s">
        <v>3174</v>
      </c>
      <c r="H582" s="38" t="s">
        <v>3613</v>
      </c>
      <c r="I582" s="38" t="s">
        <v>5969</v>
      </c>
      <c r="J582" s="38" t="s">
        <v>11767</v>
      </c>
      <c r="K582" s="38"/>
      <c r="L582" s="38" t="s">
        <v>5981</v>
      </c>
      <c r="M582" s="109">
        <v>44495</v>
      </c>
      <c r="N582" s="39">
        <v>105566290</v>
      </c>
      <c r="O582" s="38">
        <v>1</v>
      </c>
      <c r="P582" s="38" t="s">
        <v>5814</v>
      </c>
      <c r="Q582" s="23">
        <v>2.65</v>
      </c>
      <c r="R582" s="43" t="s">
        <v>3139</v>
      </c>
      <c r="S582" s="38" t="s">
        <v>54</v>
      </c>
      <c r="T582" s="23">
        <v>90</v>
      </c>
      <c r="U582" s="38" t="s">
        <v>5981</v>
      </c>
      <c r="V582" s="39">
        <v>105566290</v>
      </c>
      <c r="W582" s="23">
        <v>2.65</v>
      </c>
      <c r="X582" s="38" t="s">
        <v>3139</v>
      </c>
      <c r="Y582" s="38" t="s">
        <v>6552</v>
      </c>
      <c r="Z582" s="21">
        <v>105.59707</v>
      </c>
      <c r="AA582" s="23">
        <v>2.65</v>
      </c>
      <c r="AB582" s="39" t="s">
        <v>3139</v>
      </c>
      <c r="AC582" s="39">
        <v>0</v>
      </c>
      <c r="AD582" s="38" t="s">
        <v>3139</v>
      </c>
      <c r="AE582" s="38" t="s">
        <v>5815</v>
      </c>
      <c r="AG582" s="23"/>
      <c r="AH582" s="23"/>
    </row>
    <row r="583" spans="1:34">
      <c r="A583" t="str">
        <f t="shared" si="29"/>
        <v>1203</v>
      </c>
      <c r="B583" t="str">
        <f t="shared" si="27"/>
        <v>FL</v>
      </c>
      <c r="C583">
        <f t="shared" si="28"/>
        <v>88</v>
      </c>
      <c r="D583" s="38" t="s">
        <v>6552</v>
      </c>
      <c r="E583" s="23">
        <v>38</v>
      </c>
      <c r="F583" s="23">
        <v>120305</v>
      </c>
      <c r="G583" s="38" t="s">
        <v>3174</v>
      </c>
      <c r="H583" s="38" t="s">
        <v>3613</v>
      </c>
      <c r="I583" s="38" t="s">
        <v>5969</v>
      </c>
      <c r="J583" s="38" t="s">
        <v>11768</v>
      </c>
      <c r="K583" s="38"/>
      <c r="L583" s="38" t="s">
        <v>6080</v>
      </c>
      <c r="M583" s="109">
        <v>44496</v>
      </c>
      <c r="N583" s="39">
        <v>203945518</v>
      </c>
      <c r="O583" s="38">
        <v>1</v>
      </c>
      <c r="P583" s="38" t="s">
        <v>5814</v>
      </c>
      <c r="Q583" s="23">
        <v>2.65</v>
      </c>
      <c r="R583" s="43" t="s">
        <v>3139</v>
      </c>
      <c r="S583" s="38" t="s">
        <v>54</v>
      </c>
      <c r="T583" s="23">
        <v>90</v>
      </c>
      <c r="U583" s="38" t="s">
        <v>6080</v>
      </c>
      <c r="V583" s="39">
        <v>203945518</v>
      </c>
      <c r="W583" s="23">
        <v>2.65</v>
      </c>
      <c r="X583" s="38" t="s">
        <v>3139</v>
      </c>
      <c r="Y583" s="38" t="s">
        <v>6552</v>
      </c>
      <c r="Z583" s="21">
        <v>203.990116</v>
      </c>
      <c r="AA583" s="23">
        <v>2.65</v>
      </c>
      <c r="AB583" s="39" t="s">
        <v>3139</v>
      </c>
      <c r="AC583" s="39">
        <v>0</v>
      </c>
      <c r="AD583" s="38" t="s">
        <v>3139</v>
      </c>
      <c r="AE583" s="38" t="s">
        <v>5815</v>
      </c>
      <c r="AG583" s="23"/>
      <c r="AH583" s="23"/>
    </row>
    <row r="584" spans="1:34">
      <c r="A584" t="str">
        <f t="shared" si="29"/>
        <v>1203</v>
      </c>
      <c r="B584" t="str">
        <f t="shared" si="27"/>
        <v>FL</v>
      </c>
      <c r="C584">
        <f t="shared" si="28"/>
        <v>19</v>
      </c>
      <c r="D584" s="38" t="s">
        <v>6552</v>
      </c>
      <c r="E584" s="23">
        <v>39</v>
      </c>
      <c r="F584" s="23">
        <v>120305</v>
      </c>
      <c r="G584" s="38" t="s">
        <v>3678</v>
      </c>
      <c r="H584" s="38" t="s">
        <v>6371</v>
      </c>
      <c r="I584" s="38" t="s">
        <v>5969</v>
      </c>
      <c r="J584" s="38" t="s">
        <v>9346</v>
      </c>
      <c r="K584" s="38"/>
      <c r="L584" s="38" t="s">
        <v>6093</v>
      </c>
      <c r="M584" s="109">
        <v>44427</v>
      </c>
      <c r="N584" s="39">
        <v>250000000</v>
      </c>
      <c r="O584" s="38">
        <v>1</v>
      </c>
      <c r="P584" s="38" t="s">
        <v>5814</v>
      </c>
      <c r="Q584" s="23">
        <v>2.75</v>
      </c>
      <c r="R584" s="43" t="s">
        <v>3139</v>
      </c>
      <c r="S584" s="38" t="s">
        <v>54</v>
      </c>
      <c r="T584" s="23">
        <v>90</v>
      </c>
      <c r="U584" s="38" t="s">
        <v>6093</v>
      </c>
      <c r="V584" s="39">
        <v>250000000</v>
      </c>
      <c r="W584" s="23">
        <v>2.75</v>
      </c>
      <c r="X584" s="38" t="s">
        <v>3139</v>
      </c>
      <c r="Y584" s="38" t="s">
        <v>6552</v>
      </c>
      <c r="Z584" s="21">
        <v>251.323712</v>
      </c>
      <c r="AA584" s="23">
        <v>2.75</v>
      </c>
      <c r="AB584" s="39" t="s">
        <v>3139</v>
      </c>
      <c r="AC584" s="39">
        <v>0</v>
      </c>
      <c r="AD584" s="38" t="s">
        <v>3139</v>
      </c>
      <c r="AE584" s="38" t="s">
        <v>5815</v>
      </c>
      <c r="AG584" s="23"/>
      <c r="AH584" s="23"/>
    </row>
    <row r="585" spans="1:34">
      <c r="A585" t="str">
        <f t="shared" si="29"/>
        <v>1203</v>
      </c>
      <c r="B585" t="str">
        <f t="shared" si="27"/>
        <v>FL</v>
      </c>
      <c r="C585">
        <f t="shared" si="28"/>
        <v>72</v>
      </c>
      <c r="D585" s="38" t="s">
        <v>6552</v>
      </c>
      <c r="E585" s="23">
        <v>40</v>
      </c>
      <c r="F585" s="23">
        <v>120305</v>
      </c>
      <c r="G585" s="38" t="s">
        <v>3167</v>
      </c>
      <c r="H585" s="38" t="s">
        <v>6021</v>
      </c>
      <c r="I585" s="38" t="s">
        <v>5969</v>
      </c>
      <c r="J585" s="38" t="s">
        <v>11769</v>
      </c>
      <c r="K585" s="38"/>
      <c r="L585" s="38" t="s">
        <v>6372</v>
      </c>
      <c r="M585" s="109">
        <v>44480</v>
      </c>
      <c r="N585" s="39">
        <v>201400600</v>
      </c>
      <c r="O585" s="38">
        <v>1</v>
      </c>
      <c r="P585" s="38" t="s">
        <v>5814</v>
      </c>
      <c r="Q585" s="38">
        <v>2.65</v>
      </c>
      <c r="R585" s="43" t="s">
        <v>3139</v>
      </c>
      <c r="S585" s="38" t="s">
        <v>54</v>
      </c>
      <c r="T585" s="38">
        <v>92</v>
      </c>
      <c r="U585" s="38" t="s">
        <v>6372</v>
      </c>
      <c r="V585" s="39">
        <v>201400600</v>
      </c>
      <c r="W585" s="38">
        <v>2.65</v>
      </c>
      <c r="X585" s="38" t="s">
        <v>3139</v>
      </c>
      <c r="Y585" s="38" t="s">
        <v>6552</v>
      </c>
      <c r="Z585" s="21">
        <v>201.704666</v>
      </c>
      <c r="AA585" s="38">
        <v>2.65</v>
      </c>
      <c r="AB585" s="39" t="s">
        <v>3139</v>
      </c>
      <c r="AC585" s="39">
        <v>0</v>
      </c>
      <c r="AD585" s="23" t="s">
        <v>3139</v>
      </c>
      <c r="AE585" s="38" t="s">
        <v>5815</v>
      </c>
      <c r="AG585" s="23"/>
      <c r="AH585" s="23"/>
    </row>
    <row r="586" spans="1:34">
      <c r="A586" t="str">
        <f t="shared" si="29"/>
        <v>1203</v>
      </c>
      <c r="B586" t="str">
        <f t="shared" si="27"/>
        <v>FL</v>
      </c>
      <c r="C586">
        <f t="shared" si="28"/>
        <v>73</v>
      </c>
      <c r="D586" s="38" t="s">
        <v>6552</v>
      </c>
      <c r="E586" s="23">
        <v>41</v>
      </c>
      <c r="F586" s="23">
        <v>120305</v>
      </c>
      <c r="G586" s="38" t="s">
        <v>870</v>
      </c>
      <c r="H586" s="38" t="s">
        <v>6359</v>
      </c>
      <c r="I586" s="38" t="s">
        <v>5969</v>
      </c>
      <c r="J586" s="38" t="s">
        <v>11770</v>
      </c>
      <c r="K586" s="38"/>
      <c r="L586" s="38" t="s">
        <v>6072</v>
      </c>
      <c r="M586" s="109">
        <v>44481</v>
      </c>
      <c r="N586" s="39">
        <v>307413443</v>
      </c>
      <c r="O586" s="38">
        <v>1</v>
      </c>
      <c r="P586" s="38" t="s">
        <v>5814</v>
      </c>
      <c r="Q586" s="38">
        <v>3.55</v>
      </c>
      <c r="R586" s="43" t="s">
        <v>3139</v>
      </c>
      <c r="S586" s="38" t="s">
        <v>54</v>
      </c>
      <c r="T586" s="38">
        <v>89</v>
      </c>
      <c r="U586" s="38" t="s">
        <v>6072</v>
      </c>
      <c r="V586" s="39">
        <v>307413443</v>
      </c>
      <c r="W586" s="38">
        <v>3.55</v>
      </c>
      <c r="X586" s="38" t="s">
        <v>3139</v>
      </c>
      <c r="Y586" s="38" t="s">
        <v>6552</v>
      </c>
      <c r="Z586" s="21">
        <v>307.915099</v>
      </c>
      <c r="AA586" s="38">
        <v>3.55</v>
      </c>
      <c r="AB586" s="39" t="s">
        <v>3139</v>
      </c>
      <c r="AC586" s="39">
        <v>0</v>
      </c>
      <c r="AD586" s="23" t="s">
        <v>3139</v>
      </c>
      <c r="AE586" s="38" t="s">
        <v>5815</v>
      </c>
      <c r="AG586" s="23"/>
      <c r="AH586" s="23"/>
    </row>
    <row r="587" spans="1:34">
      <c r="A587" t="str">
        <f t="shared" si="29"/>
        <v>1203</v>
      </c>
      <c r="B587" t="str">
        <f t="shared" si="27"/>
        <v>FL</v>
      </c>
      <c r="C587">
        <f t="shared" si="28"/>
        <v>33</v>
      </c>
      <c r="D587" s="38" t="s">
        <v>6552</v>
      </c>
      <c r="E587" s="23">
        <v>1</v>
      </c>
      <c r="F587" s="23">
        <v>120305</v>
      </c>
      <c r="G587" s="38" t="s">
        <v>3169</v>
      </c>
      <c r="H587" s="38" t="s">
        <v>6373</v>
      </c>
      <c r="I587" s="38" t="s">
        <v>5969</v>
      </c>
      <c r="J587" s="38" t="s">
        <v>9347</v>
      </c>
      <c r="K587" s="38" t="s">
        <v>5821</v>
      </c>
      <c r="L587" s="38" t="s">
        <v>6096</v>
      </c>
      <c r="M587" s="109">
        <v>44441</v>
      </c>
      <c r="N587" s="39">
        <v>1359671462</v>
      </c>
      <c r="O587" s="38">
        <v>1</v>
      </c>
      <c r="P587" s="38" t="s">
        <v>5814</v>
      </c>
      <c r="Q587" s="23">
        <v>2.4</v>
      </c>
      <c r="R587" s="43">
        <v>0</v>
      </c>
      <c r="S587" s="38" t="s">
        <v>54</v>
      </c>
      <c r="T587" s="38">
        <v>99</v>
      </c>
      <c r="U587" s="38" t="s">
        <v>6096</v>
      </c>
      <c r="V587" s="39">
        <v>1359671461</v>
      </c>
      <c r="W587" s="38">
        <v>2.4</v>
      </c>
      <c r="X587" s="38" t="s">
        <v>3139</v>
      </c>
      <c r="Y587" s="38" t="s">
        <v>6552</v>
      </c>
      <c r="Z587" s="21">
        <v>1365.4163080000001</v>
      </c>
      <c r="AA587" s="38">
        <v>2.35</v>
      </c>
      <c r="AB587" s="39" t="s">
        <v>3139</v>
      </c>
      <c r="AC587" s="39">
        <v>5744847.2800000003</v>
      </c>
      <c r="AD587" s="38" t="s">
        <v>3139</v>
      </c>
      <c r="AE587" s="38"/>
      <c r="AG587" s="23"/>
      <c r="AH587" s="23"/>
    </row>
    <row r="588" spans="1:34">
      <c r="A588" t="str">
        <f t="shared" si="29"/>
        <v>1203</v>
      </c>
      <c r="B588" t="str">
        <f t="shared" si="27"/>
        <v>FL</v>
      </c>
      <c r="C588">
        <f t="shared" si="28"/>
        <v>46</v>
      </c>
      <c r="D588" s="38" t="s">
        <v>6552</v>
      </c>
      <c r="E588" s="23">
        <v>2</v>
      </c>
      <c r="F588" s="23">
        <v>120305</v>
      </c>
      <c r="G588" s="38" t="s">
        <v>3177</v>
      </c>
      <c r="H588" s="38" t="s">
        <v>5845</v>
      </c>
      <c r="I588" s="38" t="s">
        <v>5969</v>
      </c>
      <c r="J588" s="38" t="s">
        <v>11110</v>
      </c>
      <c r="K588" s="38" t="s">
        <v>5821</v>
      </c>
      <c r="L588" s="38" t="s">
        <v>6148</v>
      </c>
      <c r="M588" s="109">
        <v>44454</v>
      </c>
      <c r="N588" s="39">
        <v>540626378</v>
      </c>
      <c r="O588" s="38">
        <v>1</v>
      </c>
      <c r="P588" s="38" t="s">
        <v>5814</v>
      </c>
      <c r="Q588" s="23">
        <v>2.4500000000000002</v>
      </c>
      <c r="R588" s="43">
        <v>0</v>
      </c>
      <c r="S588" s="38" t="s">
        <v>54</v>
      </c>
      <c r="T588" s="23">
        <v>96</v>
      </c>
      <c r="U588" s="38" t="s">
        <v>6148</v>
      </c>
      <c r="V588" s="39">
        <v>540626378</v>
      </c>
      <c r="W588" s="23">
        <v>2.4500000000000002</v>
      </c>
      <c r="X588" s="23" t="s">
        <v>3139</v>
      </c>
      <c r="Y588" s="38" t="s">
        <v>6552</v>
      </c>
      <c r="Z588" s="21">
        <v>542.41058099999998</v>
      </c>
      <c r="AA588" s="23">
        <v>2.4</v>
      </c>
      <c r="AB588" s="39" t="s">
        <v>3139</v>
      </c>
      <c r="AC588" s="39">
        <v>1784202.62</v>
      </c>
      <c r="AD588" s="23" t="s">
        <v>3139</v>
      </c>
      <c r="AE588" s="38"/>
      <c r="AG588" s="23"/>
      <c r="AH588" s="23"/>
    </row>
    <row r="589" spans="1:34">
      <c r="A589" t="str">
        <f t="shared" si="29"/>
        <v>1203</v>
      </c>
      <c r="B589" t="str">
        <f t="shared" si="27"/>
        <v>FL</v>
      </c>
      <c r="C589">
        <f t="shared" si="28"/>
        <v>55</v>
      </c>
      <c r="D589" s="38" t="s">
        <v>6552</v>
      </c>
      <c r="E589" s="23">
        <v>3</v>
      </c>
      <c r="F589" s="23">
        <v>120305</v>
      </c>
      <c r="G589" s="38" t="s">
        <v>3177</v>
      </c>
      <c r="H589" s="38" t="s">
        <v>5845</v>
      </c>
      <c r="I589" s="38" t="s">
        <v>5969</v>
      </c>
      <c r="J589" s="38" t="s">
        <v>11111</v>
      </c>
      <c r="K589" s="38" t="s">
        <v>5821</v>
      </c>
      <c r="L589" s="38" t="s">
        <v>6124</v>
      </c>
      <c r="M589" s="109">
        <v>44463</v>
      </c>
      <c r="N589" s="39">
        <v>1027528220</v>
      </c>
      <c r="O589" s="38">
        <v>1</v>
      </c>
      <c r="P589" s="38" t="s">
        <v>5814</v>
      </c>
      <c r="Q589" s="23">
        <v>2.5499999999999998</v>
      </c>
      <c r="R589" s="43">
        <v>0</v>
      </c>
      <c r="S589" s="38" t="s">
        <v>54</v>
      </c>
      <c r="T589" s="23">
        <v>92</v>
      </c>
      <c r="U589" s="38" t="s">
        <v>6124</v>
      </c>
      <c r="V589" s="39">
        <v>1027528220</v>
      </c>
      <c r="W589" s="23">
        <v>2.5499999999999998</v>
      </c>
      <c r="X589" s="23" t="s">
        <v>3139</v>
      </c>
      <c r="Y589" s="38" t="s">
        <v>6552</v>
      </c>
      <c r="Z589" s="21">
        <v>1030.118827</v>
      </c>
      <c r="AA589" s="23">
        <v>2.5</v>
      </c>
      <c r="AB589" s="39" t="s">
        <v>3139</v>
      </c>
      <c r="AC589" s="39">
        <v>2590607.02</v>
      </c>
      <c r="AD589" s="23" t="s">
        <v>3139</v>
      </c>
      <c r="AE589" s="38"/>
      <c r="AG589" s="23"/>
      <c r="AH589" s="23"/>
    </row>
    <row r="590" spans="1:34">
      <c r="A590" t="str">
        <f t="shared" si="29"/>
        <v>1203</v>
      </c>
      <c r="B590" t="str">
        <f t="shared" si="27"/>
        <v>FL</v>
      </c>
      <c r="C590">
        <f t="shared" si="28"/>
        <v>67</v>
      </c>
      <c r="D590" s="38" t="s">
        <v>6552</v>
      </c>
      <c r="E590" s="23">
        <v>4</v>
      </c>
      <c r="F590" s="23">
        <v>120305</v>
      </c>
      <c r="G590" s="38" t="s">
        <v>3177</v>
      </c>
      <c r="H590" s="38" t="s">
        <v>5845</v>
      </c>
      <c r="I590" s="38" t="s">
        <v>5969</v>
      </c>
      <c r="J590" s="38" t="s">
        <v>11771</v>
      </c>
      <c r="K590" s="38" t="s">
        <v>5821</v>
      </c>
      <c r="L590" s="38" t="s">
        <v>6102</v>
      </c>
      <c r="M590" s="109">
        <v>44475</v>
      </c>
      <c r="N590" s="39">
        <v>1142481748</v>
      </c>
      <c r="O590" s="38">
        <v>1</v>
      </c>
      <c r="P590" s="38" t="s">
        <v>5814</v>
      </c>
      <c r="Q590" s="23">
        <v>2.5499999999999998</v>
      </c>
      <c r="R590" s="43">
        <v>0</v>
      </c>
      <c r="S590" s="38" t="s">
        <v>54</v>
      </c>
      <c r="T590" s="23">
        <v>96</v>
      </c>
      <c r="U590" s="38" t="s">
        <v>6102</v>
      </c>
      <c r="V590" s="39">
        <v>1142481748</v>
      </c>
      <c r="W590" s="23">
        <v>2.5499999999999998</v>
      </c>
      <c r="X590" s="23" t="s">
        <v>3139</v>
      </c>
      <c r="Y590" s="38" t="s">
        <v>6552</v>
      </c>
      <c r="Z590" s="21">
        <v>1144.721454</v>
      </c>
      <c r="AA590" s="23">
        <v>2.5</v>
      </c>
      <c r="AB590" s="39" t="s">
        <v>3139</v>
      </c>
      <c r="AC590" s="39">
        <v>2239705.7599999998</v>
      </c>
      <c r="AD590" s="23" t="s">
        <v>3139</v>
      </c>
      <c r="AE590" s="38"/>
      <c r="AG590" s="23"/>
      <c r="AH590" s="23"/>
    </row>
    <row r="591" spans="1:34">
      <c r="A591" t="str">
        <f t="shared" si="29"/>
        <v>1203</v>
      </c>
      <c r="B591" t="str">
        <f t="shared" si="27"/>
        <v>FL</v>
      </c>
      <c r="C591">
        <f t="shared" si="28"/>
        <v>90</v>
      </c>
      <c r="D591" s="38" t="s">
        <v>6552</v>
      </c>
      <c r="E591" s="23">
        <v>5</v>
      </c>
      <c r="F591" s="23">
        <v>120305</v>
      </c>
      <c r="G591" s="38" t="s">
        <v>3177</v>
      </c>
      <c r="H591" s="38" t="s">
        <v>5845</v>
      </c>
      <c r="I591" s="38" t="s">
        <v>5969</v>
      </c>
      <c r="J591" s="38" t="s">
        <v>11772</v>
      </c>
      <c r="K591" s="38" t="s">
        <v>5821</v>
      </c>
      <c r="L591" s="38" t="s">
        <v>6114</v>
      </c>
      <c r="M591" s="109">
        <v>44498</v>
      </c>
      <c r="N591" s="39">
        <v>1681624821</v>
      </c>
      <c r="O591" s="38">
        <v>1</v>
      </c>
      <c r="P591" s="38" t="s">
        <v>5814</v>
      </c>
      <c r="Q591" s="23">
        <v>2.6</v>
      </c>
      <c r="R591" s="43">
        <v>0</v>
      </c>
      <c r="S591" s="38" t="s">
        <v>54</v>
      </c>
      <c r="T591" s="23">
        <v>92</v>
      </c>
      <c r="U591" s="38" t="s">
        <v>6114</v>
      </c>
      <c r="V591" s="39">
        <v>1681624821</v>
      </c>
      <c r="W591" s="23">
        <v>2.6</v>
      </c>
      <c r="X591" s="23" t="s">
        <v>3139</v>
      </c>
      <c r="Y591" s="38" t="s">
        <v>6552</v>
      </c>
      <c r="Z591" s="21">
        <v>1681.7447239999999</v>
      </c>
      <c r="AA591" s="23">
        <v>1.31</v>
      </c>
      <c r="AB591" s="39" t="s">
        <v>3139</v>
      </c>
      <c r="AC591" s="39">
        <v>119902.88</v>
      </c>
      <c r="AD591" s="23" t="s">
        <v>3139</v>
      </c>
      <c r="AE591" s="38"/>
      <c r="AG591" s="23"/>
      <c r="AH591" s="23"/>
    </row>
    <row r="592" spans="1:34">
      <c r="A592" t="str">
        <f t="shared" si="29"/>
        <v>1203</v>
      </c>
      <c r="B592" t="str">
        <f t="shared" si="27"/>
        <v>FL</v>
      </c>
      <c r="C592">
        <f t="shared" si="28"/>
        <v>5</v>
      </c>
      <c r="D592" s="38" t="s">
        <v>6552</v>
      </c>
      <c r="E592" s="23">
        <v>6</v>
      </c>
      <c r="F592" s="23">
        <v>120305</v>
      </c>
      <c r="G592" s="38" t="s">
        <v>870</v>
      </c>
      <c r="H592" s="38" t="s">
        <v>3044</v>
      </c>
      <c r="I592" s="38" t="s">
        <v>5969</v>
      </c>
      <c r="J592" s="38" t="s">
        <v>9348</v>
      </c>
      <c r="K592" s="38" t="s">
        <v>5821</v>
      </c>
      <c r="L592" s="38" t="s">
        <v>6374</v>
      </c>
      <c r="M592" s="109">
        <v>44413</v>
      </c>
      <c r="N592" s="39">
        <v>1119619267</v>
      </c>
      <c r="O592" s="38">
        <v>1</v>
      </c>
      <c r="P592" s="38" t="s">
        <v>5814</v>
      </c>
      <c r="Q592" s="23">
        <v>2.4</v>
      </c>
      <c r="R592" s="43">
        <v>0</v>
      </c>
      <c r="S592" s="38" t="s">
        <v>54</v>
      </c>
      <c r="T592" s="23">
        <v>90</v>
      </c>
      <c r="U592" s="38" t="s">
        <v>6374</v>
      </c>
      <c r="V592" s="39">
        <v>1119619267</v>
      </c>
      <c r="W592" s="23">
        <v>2.4</v>
      </c>
      <c r="X592" s="23" t="s">
        <v>3139</v>
      </c>
      <c r="Y592" s="38" t="s">
        <v>6552</v>
      </c>
      <c r="Z592" s="21">
        <v>1125.758086</v>
      </c>
      <c r="AA592" s="23">
        <v>2.35</v>
      </c>
      <c r="AB592" s="39" t="s">
        <v>3139</v>
      </c>
      <c r="AC592" s="39">
        <v>6138819.3600000003</v>
      </c>
      <c r="AD592" s="23" t="s">
        <v>3139</v>
      </c>
      <c r="AE592" s="38"/>
    </row>
    <row r="593" spans="1:34">
      <c r="A593" t="str">
        <f t="shared" si="29"/>
        <v>1203</v>
      </c>
      <c r="B593" t="str">
        <f t="shared" si="27"/>
        <v>FL</v>
      </c>
      <c r="C593">
        <f t="shared" si="28"/>
        <v>39</v>
      </c>
      <c r="D593" s="38" t="s">
        <v>6552</v>
      </c>
      <c r="E593" s="23">
        <v>7</v>
      </c>
      <c r="F593" s="23">
        <v>120305</v>
      </c>
      <c r="G593" s="38" t="s">
        <v>870</v>
      </c>
      <c r="H593" s="38" t="s">
        <v>3044</v>
      </c>
      <c r="I593" s="38" t="s">
        <v>5969</v>
      </c>
      <c r="J593" s="38" t="s">
        <v>11112</v>
      </c>
      <c r="K593" s="38" t="s">
        <v>5821</v>
      </c>
      <c r="L593" s="38" t="s">
        <v>6066</v>
      </c>
      <c r="M593" s="109">
        <v>44447</v>
      </c>
      <c r="N593" s="39">
        <v>800000000</v>
      </c>
      <c r="O593" s="38">
        <v>1</v>
      </c>
      <c r="P593" s="38" t="s">
        <v>5814</v>
      </c>
      <c r="Q593" s="23">
        <v>2.4</v>
      </c>
      <c r="R593" s="43">
        <v>0</v>
      </c>
      <c r="S593" s="38" t="s">
        <v>54</v>
      </c>
      <c r="T593" s="23">
        <v>96</v>
      </c>
      <c r="U593" s="38" t="s">
        <v>6066</v>
      </c>
      <c r="V593" s="39">
        <v>800000000</v>
      </c>
      <c r="W593" s="23">
        <v>2.4</v>
      </c>
      <c r="X593" s="23" t="s">
        <v>3139</v>
      </c>
      <c r="Y593" s="38" t="s">
        <v>6552</v>
      </c>
      <c r="Z593" s="21">
        <v>802.95684100000005</v>
      </c>
      <c r="AA593" s="23">
        <v>2.35</v>
      </c>
      <c r="AB593" s="39" t="s">
        <v>3139</v>
      </c>
      <c r="AC593" s="39">
        <v>2956840.62</v>
      </c>
      <c r="AD593" s="23" t="s">
        <v>3139</v>
      </c>
      <c r="AE593" s="38"/>
    </row>
    <row r="594" spans="1:34">
      <c r="A594" t="str">
        <f t="shared" si="29"/>
        <v>1203</v>
      </c>
      <c r="B594" t="str">
        <f t="shared" si="27"/>
        <v>FL</v>
      </c>
      <c r="C594">
        <f t="shared" si="28"/>
        <v>39</v>
      </c>
      <c r="D594" s="38" t="s">
        <v>6552</v>
      </c>
      <c r="E594" s="23">
        <v>8</v>
      </c>
      <c r="F594" s="23">
        <v>120305</v>
      </c>
      <c r="G594" s="38" t="s">
        <v>870</v>
      </c>
      <c r="H594" s="38" t="s">
        <v>3044</v>
      </c>
      <c r="I594" s="38" t="s">
        <v>5969</v>
      </c>
      <c r="J594" s="38" t="s">
        <v>11113</v>
      </c>
      <c r="K594" s="38" t="s">
        <v>5821</v>
      </c>
      <c r="L594" s="38" t="s">
        <v>6066</v>
      </c>
      <c r="M594" s="109">
        <v>44447</v>
      </c>
      <c r="N594" s="39">
        <v>984172364</v>
      </c>
      <c r="O594" s="38">
        <v>1</v>
      </c>
      <c r="P594" s="38" t="s">
        <v>5814</v>
      </c>
      <c r="Q594" s="23">
        <v>3.55</v>
      </c>
      <c r="R594" s="43">
        <v>0</v>
      </c>
      <c r="S594" s="38" t="s">
        <v>54</v>
      </c>
      <c r="T594" s="23">
        <v>96</v>
      </c>
      <c r="U594" s="38" t="s">
        <v>6066</v>
      </c>
      <c r="V594" s="39">
        <v>984172364</v>
      </c>
      <c r="W594" s="23">
        <v>3.55</v>
      </c>
      <c r="X594" s="23" t="s">
        <v>3139</v>
      </c>
      <c r="Y594" s="38" t="s">
        <v>6552</v>
      </c>
      <c r="Z594" s="21">
        <v>989.52745400000003</v>
      </c>
      <c r="AA594" s="23">
        <v>3.48</v>
      </c>
      <c r="AB594" s="39" t="s">
        <v>3139</v>
      </c>
      <c r="AC594" s="39">
        <v>5355090.47</v>
      </c>
      <c r="AD594" s="23" t="s">
        <v>3139</v>
      </c>
      <c r="AE594" s="38"/>
    </row>
    <row r="595" spans="1:34">
      <c r="A595" t="str">
        <f t="shared" si="29"/>
        <v>1203</v>
      </c>
      <c r="B595" t="str">
        <f t="shared" si="27"/>
        <v>FL</v>
      </c>
      <c r="C595">
        <f t="shared" si="28"/>
        <v>46</v>
      </c>
      <c r="D595" s="38" t="s">
        <v>6552</v>
      </c>
      <c r="E595" s="23">
        <v>9</v>
      </c>
      <c r="F595" s="23">
        <v>120305</v>
      </c>
      <c r="G595" s="38" t="s">
        <v>53</v>
      </c>
      <c r="H595" s="38" t="s">
        <v>3161</v>
      </c>
      <c r="I595" s="38" t="s">
        <v>5969</v>
      </c>
      <c r="J595" s="38" t="s">
        <v>11114</v>
      </c>
      <c r="K595" s="38" t="s">
        <v>5821</v>
      </c>
      <c r="L595" s="38" t="s">
        <v>6148</v>
      </c>
      <c r="M595" s="109">
        <v>44454</v>
      </c>
      <c r="N595" s="39">
        <v>1150968643</v>
      </c>
      <c r="O595" s="38">
        <v>1</v>
      </c>
      <c r="P595" s="38" t="s">
        <v>5814</v>
      </c>
      <c r="Q595" s="23">
        <v>2.7</v>
      </c>
      <c r="R595" s="43">
        <v>0</v>
      </c>
      <c r="S595" s="38" t="s">
        <v>54</v>
      </c>
      <c r="T595" s="23">
        <v>96</v>
      </c>
      <c r="U595" s="38" t="s">
        <v>6148</v>
      </c>
      <c r="V595" s="39">
        <v>1150968643</v>
      </c>
      <c r="W595" s="23">
        <v>2.7</v>
      </c>
      <c r="X595" s="23" t="s">
        <v>3139</v>
      </c>
      <c r="Y595" s="38" t="s">
        <v>6552</v>
      </c>
      <c r="Z595" s="21">
        <v>1155.149934</v>
      </c>
      <c r="AA595" s="23">
        <v>2.65</v>
      </c>
      <c r="AB595" s="39" t="s">
        <v>3139</v>
      </c>
      <c r="AC595" s="39">
        <v>4181291.14</v>
      </c>
      <c r="AD595" s="23" t="s">
        <v>3139</v>
      </c>
      <c r="AE595" s="38"/>
    </row>
    <row r="596" spans="1:34">
      <c r="A596" t="str">
        <f t="shared" si="29"/>
        <v>1203</v>
      </c>
      <c r="B596" t="str">
        <f t="shared" si="27"/>
        <v>FL</v>
      </c>
      <c r="C596">
        <f t="shared" si="28"/>
        <v>46</v>
      </c>
      <c r="D596" s="38" t="s">
        <v>6552</v>
      </c>
      <c r="E596" s="23">
        <v>10</v>
      </c>
      <c r="F596" s="23">
        <v>120305</v>
      </c>
      <c r="G596" s="38" t="s">
        <v>53</v>
      </c>
      <c r="H596" s="38" t="s">
        <v>3161</v>
      </c>
      <c r="I596" s="38" t="s">
        <v>5969</v>
      </c>
      <c r="J596" s="38" t="s">
        <v>11115</v>
      </c>
      <c r="K596" s="38" t="s">
        <v>5821</v>
      </c>
      <c r="L596" s="38" t="s">
        <v>6148</v>
      </c>
      <c r="M596" s="109">
        <v>44454</v>
      </c>
      <c r="N596" s="39">
        <v>1241137239</v>
      </c>
      <c r="O596" s="38">
        <v>1</v>
      </c>
      <c r="P596" s="38" t="s">
        <v>5814</v>
      </c>
      <c r="Q596" s="23">
        <v>2.7</v>
      </c>
      <c r="R596" s="43">
        <v>0</v>
      </c>
      <c r="S596" s="38" t="s">
        <v>54</v>
      </c>
      <c r="T596" s="23">
        <v>96</v>
      </c>
      <c r="U596" s="38" t="s">
        <v>6148</v>
      </c>
      <c r="V596" s="39">
        <v>1241137239</v>
      </c>
      <c r="W596" s="23">
        <v>2.7</v>
      </c>
      <c r="X596" s="23" t="s">
        <v>3139</v>
      </c>
      <c r="Y596" s="38" t="s">
        <v>6552</v>
      </c>
      <c r="Z596" s="21">
        <v>1245.646099</v>
      </c>
      <c r="AA596" s="23">
        <v>2.65</v>
      </c>
      <c r="AB596" s="39" t="s">
        <v>3139</v>
      </c>
      <c r="AC596" s="39">
        <v>4508859.7</v>
      </c>
      <c r="AD596" s="23" t="s">
        <v>3139</v>
      </c>
      <c r="AE596" s="38"/>
      <c r="AG596" s="23"/>
      <c r="AH596" s="23"/>
    </row>
    <row r="597" spans="1:34">
      <c r="A597" t="str">
        <f t="shared" si="29"/>
        <v>1203</v>
      </c>
      <c r="B597" t="str">
        <f t="shared" si="27"/>
        <v>FL</v>
      </c>
      <c r="C597">
        <f t="shared" si="28"/>
        <v>55</v>
      </c>
      <c r="D597" s="38" t="s">
        <v>6552</v>
      </c>
      <c r="E597" s="23">
        <v>11</v>
      </c>
      <c r="F597" s="23">
        <v>120305</v>
      </c>
      <c r="G597" s="38" t="s">
        <v>870</v>
      </c>
      <c r="H597" s="38" t="s">
        <v>3044</v>
      </c>
      <c r="I597" s="38" t="s">
        <v>5969</v>
      </c>
      <c r="J597" s="38" t="s">
        <v>11116</v>
      </c>
      <c r="K597" s="38" t="s">
        <v>5821</v>
      </c>
      <c r="L597" s="38" t="s">
        <v>6124</v>
      </c>
      <c r="M597" s="109">
        <v>44463</v>
      </c>
      <c r="N597" s="39">
        <v>1224848905</v>
      </c>
      <c r="O597" s="38">
        <v>1</v>
      </c>
      <c r="P597" s="38" t="s">
        <v>5814</v>
      </c>
      <c r="Q597" s="23">
        <v>3.55</v>
      </c>
      <c r="R597" s="43">
        <v>0</v>
      </c>
      <c r="S597" s="38" t="s">
        <v>54</v>
      </c>
      <c r="T597" s="23">
        <v>92</v>
      </c>
      <c r="U597" s="38" t="s">
        <v>6124</v>
      </c>
      <c r="V597" s="39">
        <v>1224848905</v>
      </c>
      <c r="W597" s="23">
        <v>3.55</v>
      </c>
      <c r="X597" s="23" t="s">
        <v>3139</v>
      </c>
      <c r="Y597" s="38" t="s">
        <v>6552</v>
      </c>
      <c r="Z597" s="21">
        <v>1229.129179</v>
      </c>
      <c r="AA597" s="23">
        <v>3.48</v>
      </c>
      <c r="AB597" s="39" t="s">
        <v>3139</v>
      </c>
      <c r="AC597" s="39">
        <v>4280273.5999999996</v>
      </c>
      <c r="AD597" s="23" t="s">
        <v>3139</v>
      </c>
      <c r="AE597" s="38"/>
      <c r="AG597" s="23"/>
      <c r="AH597" s="23"/>
    </row>
    <row r="598" spans="1:34">
      <c r="A598" t="str">
        <f t="shared" si="29"/>
        <v>1203</v>
      </c>
      <c r="B598" t="str">
        <f t="shared" si="27"/>
        <v>FL</v>
      </c>
      <c r="C598">
        <f t="shared" si="28"/>
        <v>55</v>
      </c>
      <c r="D598" s="38" t="s">
        <v>6552</v>
      </c>
      <c r="E598" s="23">
        <v>12</v>
      </c>
      <c r="F598" s="23">
        <v>120305</v>
      </c>
      <c r="G598" s="38" t="s">
        <v>53</v>
      </c>
      <c r="H598" s="38" t="s">
        <v>3161</v>
      </c>
      <c r="I598" s="38" t="s">
        <v>5969</v>
      </c>
      <c r="J598" s="38" t="s">
        <v>11117</v>
      </c>
      <c r="K598" s="38" t="s">
        <v>5821</v>
      </c>
      <c r="L598" s="38" t="s">
        <v>6124</v>
      </c>
      <c r="M598" s="109">
        <v>44463</v>
      </c>
      <c r="N598" s="39">
        <v>1133881048</v>
      </c>
      <c r="O598" s="38">
        <v>1</v>
      </c>
      <c r="P598" s="38" t="s">
        <v>5814</v>
      </c>
      <c r="Q598" s="23">
        <v>2.7</v>
      </c>
      <c r="R598" s="43">
        <v>0</v>
      </c>
      <c r="S598" s="38" t="s">
        <v>54</v>
      </c>
      <c r="T598" s="23">
        <v>92</v>
      </c>
      <c r="U598" s="38" t="s">
        <v>6124</v>
      </c>
      <c r="V598" s="39">
        <v>1133881048</v>
      </c>
      <c r="W598" s="23">
        <v>2.7</v>
      </c>
      <c r="X598" s="23" t="s">
        <v>3139</v>
      </c>
      <c r="Y598" s="38" t="s">
        <v>6552</v>
      </c>
      <c r="Z598" s="21">
        <v>1136.9059540000001</v>
      </c>
      <c r="AA598" s="23">
        <v>2.65</v>
      </c>
      <c r="AB598" s="39" t="s">
        <v>3139</v>
      </c>
      <c r="AC598" s="39">
        <v>3024905.75</v>
      </c>
      <c r="AD598" s="23" t="s">
        <v>3139</v>
      </c>
      <c r="AE598" s="38"/>
    </row>
    <row r="599" spans="1:34">
      <c r="A599" t="str">
        <f t="shared" si="29"/>
        <v>1203</v>
      </c>
      <c r="B599" t="str">
        <f t="shared" si="27"/>
        <v>FL</v>
      </c>
      <c r="C599">
        <f t="shared" si="28"/>
        <v>39</v>
      </c>
      <c r="D599" s="38" t="s">
        <v>6552</v>
      </c>
      <c r="E599" s="23">
        <v>13</v>
      </c>
      <c r="F599" s="23">
        <v>120305</v>
      </c>
      <c r="G599" s="38" t="s">
        <v>3174</v>
      </c>
      <c r="H599" s="38" t="s">
        <v>3613</v>
      </c>
      <c r="I599" s="38" t="s">
        <v>5969</v>
      </c>
      <c r="J599" s="38" t="s">
        <v>11118</v>
      </c>
      <c r="K599" s="38" t="s">
        <v>5821</v>
      </c>
      <c r="L599" s="38" t="s">
        <v>6066</v>
      </c>
      <c r="M599" s="109">
        <v>44447</v>
      </c>
      <c r="N599" s="39">
        <v>984812428</v>
      </c>
      <c r="O599" s="38">
        <v>1</v>
      </c>
      <c r="P599" s="38" t="s">
        <v>5814</v>
      </c>
      <c r="Q599" s="23">
        <v>2.5</v>
      </c>
      <c r="R599" s="43">
        <v>0</v>
      </c>
      <c r="S599" s="38" t="s">
        <v>54</v>
      </c>
      <c r="T599" s="23">
        <v>96</v>
      </c>
      <c r="U599" s="38" t="s">
        <v>6066</v>
      </c>
      <c r="V599" s="39">
        <v>984812428</v>
      </c>
      <c r="W599" s="23">
        <v>2.5</v>
      </c>
      <c r="X599" s="23" t="s">
        <v>3139</v>
      </c>
      <c r="Y599" s="38" t="s">
        <v>6552</v>
      </c>
      <c r="Z599" s="21">
        <v>988.60243800000001</v>
      </c>
      <c r="AA599" s="23">
        <v>2.4500000000000002</v>
      </c>
      <c r="AB599" s="39" t="s">
        <v>3139</v>
      </c>
      <c r="AC599" s="39">
        <v>3790010.41</v>
      </c>
      <c r="AD599" s="23" t="s">
        <v>3139</v>
      </c>
      <c r="AE599" s="38"/>
      <c r="AG599" s="23"/>
      <c r="AH599" s="23"/>
    </row>
    <row r="600" spans="1:34">
      <c r="A600" t="str">
        <f t="shared" si="29"/>
        <v>1203</v>
      </c>
      <c r="B600" t="str">
        <f t="shared" si="27"/>
        <v>FL</v>
      </c>
      <c r="C600">
        <f t="shared" si="28"/>
        <v>39</v>
      </c>
      <c r="D600" s="38" t="s">
        <v>6552</v>
      </c>
      <c r="E600" s="23">
        <v>14</v>
      </c>
      <c r="F600" s="23">
        <v>120305</v>
      </c>
      <c r="G600" s="38" t="s">
        <v>3174</v>
      </c>
      <c r="H600" s="38" t="s">
        <v>3613</v>
      </c>
      <c r="I600" s="38" t="s">
        <v>5969</v>
      </c>
      <c r="J600" s="38" t="s">
        <v>11119</v>
      </c>
      <c r="K600" s="38" t="s">
        <v>5821</v>
      </c>
      <c r="L600" s="38" t="s">
        <v>6066</v>
      </c>
      <c r="M600" s="109">
        <v>44447</v>
      </c>
      <c r="N600" s="39">
        <v>817104885</v>
      </c>
      <c r="O600" s="38">
        <v>1</v>
      </c>
      <c r="P600" s="38" t="s">
        <v>5814</v>
      </c>
      <c r="Q600" s="23">
        <v>2.5</v>
      </c>
      <c r="R600" s="43">
        <v>0</v>
      </c>
      <c r="S600" s="38" t="s">
        <v>54</v>
      </c>
      <c r="T600" s="23">
        <v>96</v>
      </c>
      <c r="U600" s="38" t="s">
        <v>6066</v>
      </c>
      <c r="V600" s="39">
        <v>817104885</v>
      </c>
      <c r="W600" s="23">
        <v>2.5</v>
      </c>
      <c r="X600" s="23" t="s">
        <v>3139</v>
      </c>
      <c r="Y600" s="38" t="s">
        <v>6552</v>
      </c>
      <c r="Z600" s="21">
        <v>820.24947999999995</v>
      </c>
      <c r="AA600" s="23">
        <v>2.4500000000000002</v>
      </c>
      <c r="AB600" s="39" t="s">
        <v>3139</v>
      </c>
      <c r="AC600" s="39">
        <v>3144594.78</v>
      </c>
      <c r="AD600" s="23" t="s">
        <v>3139</v>
      </c>
      <c r="AE600" s="38"/>
      <c r="AG600" s="23"/>
      <c r="AH600" s="23"/>
    </row>
    <row r="601" spans="1:34">
      <c r="A601" t="str">
        <f t="shared" si="29"/>
        <v>1228</v>
      </c>
      <c r="B601" t="str">
        <f t="shared" si="27"/>
        <v>CA</v>
      </c>
      <c r="C601">
        <f t="shared" si="28"/>
        <v>1089</v>
      </c>
      <c r="D601" s="38" t="s">
        <v>6552</v>
      </c>
      <c r="E601" s="23">
        <v>15</v>
      </c>
      <c r="F601" s="23">
        <v>122801</v>
      </c>
      <c r="G601" s="38" t="s">
        <v>3387</v>
      </c>
      <c r="H601" s="38" t="s">
        <v>5846</v>
      </c>
      <c r="I601" s="38" t="s">
        <v>5969</v>
      </c>
      <c r="J601" s="38" t="s">
        <v>3388</v>
      </c>
      <c r="K601" s="38" t="s">
        <v>11773</v>
      </c>
      <c r="L601" s="38" t="s">
        <v>6375</v>
      </c>
      <c r="M601" s="109">
        <v>45497</v>
      </c>
      <c r="N601" s="39">
        <v>586406499</v>
      </c>
      <c r="O601" s="38">
        <v>1</v>
      </c>
      <c r="P601" s="38" t="s">
        <v>5814</v>
      </c>
      <c r="Q601" s="23">
        <v>10</v>
      </c>
      <c r="R601" s="43">
        <v>0</v>
      </c>
      <c r="S601" s="38" t="s">
        <v>54</v>
      </c>
      <c r="T601" s="23">
        <v>5760</v>
      </c>
      <c r="U601" s="38" t="s">
        <v>6375</v>
      </c>
      <c r="V601" s="39">
        <v>586406499</v>
      </c>
      <c r="W601" s="23">
        <v>10</v>
      </c>
      <c r="X601" s="23" t="s">
        <v>3139</v>
      </c>
      <c r="Y601" s="38" t="s">
        <v>6010</v>
      </c>
      <c r="Z601" s="21">
        <v>590.57316500000002</v>
      </c>
      <c r="AA601" s="23">
        <v>10</v>
      </c>
      <c r="AB601" s="39" t="s">
        <v>3139</v>
      </c>
      <c r="AC601" s="39">
        <v>4166666</v>
      </c>
      <c r="AD601" s="23" t="s">
        <v>3139</v>
      </c>
      <c r="AE601" s="38"/>
      <c r="AG601" s="23"/>
      <c r="AH601" s="23"/>
    </row>
    <row r="602" spans="1:34">
      <c r="A602" t="str">
        <f t="shared" si="29"/>
        <v>1228</v>
      </c>
      <c r="B602" t="str">
        <f t="shared" si="27"/>
        <v>CA</v>
      </c>
      <c r="C602">
        <f t="shared" si="28"/>
        <v>1012</v>
      </c>
      <c r="D602" s="38" t="s">
        <v>6552</v>
      </c>
      <c r="E602" s="23">
        <v>16</v>
      </c>
      <c r="F602" s="23">
        <v>122811</v>
      </c>
      <c r="G602" s="38" t="s">
        <v>102</v>
      </c>
      <c r="H602" s="38" t="s">
        <v>5847</v>
      </c>
      <c r="I602" s="38" t="s">
        <v>5969</v>
      </c>
      <c r="J602" s="38" t="s">
        <v>3390</v>
      </c>
      <c r="K602" s="38" t="s">
        <v>5829</v>
      </c>
      <c r="L602" s="38" t="s">
        <v>6376</v>
      </c>
      <c r="M602" s="109">
        <v>45420</v>
      </c>
      <c r="N602" s="39">
        <v>1500000000</v>
      </c>
      <c r="O602" s="38">
        <v>1</v>
      </c>
      <c r="P602" s="38" t="s">
        <v>5835</v>
      </c>
      <c r="Q602" s="23">
        <v>5.61</v>
      </c>
      <c r="R602" s="43">
        <v>0</v>
      </c>
      <c r="S602" s="38" t="s">
        <v>54</v>
      </c>
      <c r="T602" s="23">
        <v>3600</v>
      </c>
      <c r="U602" s="38" t="s">
        <v>6376</v>
      </c>
      <c r="V602" s="39">
        <v>1500000000</v>
      </c>
      <c r="W602" s="23">
        <v>7.8</v>
      </c>
      <c r="X602" s="23" t="s">
        <v>3139</v>
      </c>
      <c r="Y602" s="38" t="s">
        <v>6010</v>
      </c>
      <c r="Z602" s="21">
        <v>1519.999998</v>
      </c>
      <c r="AA602" s="23">
        <v>5.61</v>
      </c>
      <c r="AB602" s="39" t="s">
        <v>3139</v>
      </c>
      <c r="AC602" s="39">
        <v>19999998</v>
      </c>
      <c r="AD602" s="23" t="s">
        <v>3139</v>
      </c>
      <c r="AE602" s="38"/>
      <c r="AG602" s="23"/>
      <c r="AH602" s="23"/>
    </row>
    <row r="603" spans="1:34">
      <c r="A603" t="str">
        <f t="shared" si="29"/>
        <v>1228</v>
      </c>
      <c r="B603" t="str">
        <f t="shared" si="27"/>
        <v>CA</v>
      </c>
      <c r="C603">
        <f t="shared" si="28"/>
        <v>272</v>
      </c>
      <c r="D603" s="38" t="s">
        <v>6552</v>
      </c>
      <c r="E603" s="23">
        <v>17</v>
      </c>
      <c r="F603" s="23">
        <v>122811</v>
      </c>
      <c r="G603" s="38" t="s">
        <v>3177</v>
      </c>
      <c r="H603" s="38" t="s">
        <v>5845</v>
      </c>
      <c r="I603" s="38" t="s">
        <v>5969</v>
      </c>
      <c r="J603" s="38" t="s">
        <v>6377</v>
      </c>
      <c r="K603" s="38" t="s">
        <v>5821</v>
      </c>
      <c r="L603" s="38" t="s">
        <v>5983</v>
      </c>
      <c r="M603" s="109">
        <v>44680</v>
      </c>
      <c r="N603" s="39">
        <v>150709154</v>
      </c>
      <c r="O603" s="38">
        <v>1</v>
      </c>
      <c r="P603" s="38" t="s">
        <v>5814</v>
      </c>
      <c r="Q603" s="23">
        <v>3.75</v>
      </c>
      <c r="R603" s="43">
        <v>0</v>
      </c>
      <c r="S603" s="38" t="s">
        <v>54</v>
      </c>
      <c r="T603" s="23">
        <v>360</v>
      </c>
      <c r="U603" s="38" t="s">
        <v>5983</v>
      </c>
      <c r="V603" s="39">
        <v>150709155</v>
      </c>
      <c r="W603" s="23">
        <v>3.75</v>
      </c>
      <c r="X603" s="23" t="s">
        <v>3139</v>
      </c>
      <c r="Y603" s="38" t="s">
        <v>5966</v>
      </c>
      <c r="Z603" s="21">
        <v>152.11816240000002</v>
      </c>
      <c r="AA603" s="23">
        <v>3.75</v>
      </c>
      <c r="AB603" s="39" t="s">
        <v>3139</v>
      </c>
      <c r="AC603" s="39">
        <v>1409008.14</v>
      </c>
      <c r="AD603" s="23" t="s">
        <v>3139</v>
      </c>
      <c r="AE603" s="38"/>
      <c r="AG603" s="23"/>
      <c r="AH603" s="23"/>
    </row>
    <row r="604" spans="1:34">
      <c r="A604" t="str">
        <f t="shared" si="29"/>
        <v>1228</v>
      </c>
      <c r="B604" t="str">
        <f t="shared" si="27"/>
        <v>CA</v>
      </c>
      <c r="C604">
        <f t="shared" si="28"/>
        <v>88</v>
      </c>
      <c r="D604" s="38" t="s">
        <v>6552</v>
      </c>
      <c r="E604" s="23">
        <v>18</v>
      </c>
      <c r="F604" s="23">
        <v>122811</v>
      </c>
      <c r="G604" s="38" t="s">
        <v>870</v>
      </c>
      <c r="H604" s="38" t="s">
        <v>3044</v>
      </c>
      <c r="I604" s="38" t="s">
        <v>5969</v>
      </c>
      <c r="J604" s="38" t="s">
        <v>6378</v>
      </c>
      <c r="K604" s="38" t="s">
        <v>5821</v>
      </c>
      <c r="L604" s="38" t="s">
        <v>5983</v>
      </c>
      <c r="M604" s="109">
        <v>44496</v>
      </c>
      <c r="N604" s="39">
        <v>1177675345</v>
      </c>
      <c r="O604" s="38">
        <v>1</v>
      </c>
      <c r="P604" s="38" t="s">
        <v>5814</v>
      </c>
      <c r="Q604" s="23">
        <v>2.7</v>
      </c>
      <c r="R604" s="43">
        <v>0</v>
      </c>
      <c r="S604" s="38" t="s">
        <v>54</v>
      </c>
      <c r="T604" s="23">
        <v>178</v>
      </c>
      <c r="U604" s="38" t="s">
        <v>5983</v>
      </c>
      <c r="V604" s="39">
        <v>1177675345</v>
      </c>
      <c r="W604" s="23">
        <v>2.7</v>
      </c>
      <c r="X604" s="23" t="s">
        <v>3139</v>
      </c>
      <c r="Y604" s="38" t="s">
        <v>5966</v>
      </c>
      <c r="Z604" s="21">
        <v>1185.6331499999999</v>
      </c>
      <c r="AA604" s="23">
        <v>2.7</v>
      </c>
      <c r="AB604" s="39" t="s">
        <v>3139</v>
      </c>
      <c r="AC604" s="39">
        <v>7957805.2199999997</v>
      </c>
      <c r="AD604" s="23" t="s">
        <v>3139</v>
      </c>
      <c r="AE604" s="38"/>
      <c r="AG604" s="23"/>
      <c r="AH604" s="23"/>
    </row>
    <row r="605" spans="1:34">
      <c r="A605" t="str">
        <f t="shared" si="29"/>
        <v>1228</v>
      </c>
      <c r="B605" t="str">
        <f t="shared" si="27"/>
        <v>CA</v>
      </c>
      <c r="C605">
        <f t="shared" si="28"/>
        <v>33</v>
      </c>
      <c r="D605" s="38" t="s">
        <v>6552</v>
      </c>
      <c r="E605" s="23">
        <v>19</v>
      </c>
      <c r="F605" s="23">
        <v>122811</v>
      </c>
      <c r="G605" s="38" t="s">
        <v>3169</v>
      </c>
      <c r="H605" s="38" t="s">
        <v>6373</v>
      </c>
      <c r="I605" s="38" t="s">
        <v>5969</v>
      </c>
      <c r="J605" s="38" t="s">
        <v>11774</v>
      </c>
      <c r="K605" s="38" t="s">
        <v>5821</v>
      </c>
      <c r="L605" s="38" t="s">
        <v>6096</v>
      </c>
      <c r="M605" s="109">
        <v>44441</v>
      </c>
      <c r="N605" s="39">
        <v>1031806703</v>
      </c>
      <c r="O605" s="38">
        <v>1</v>
      </c>
      <c r="P605" s="38" t="s">
        <v>5814</v>
      </c>
      <c r="Q605" s="23">
        <v>2.4</v>
      </c>
      <c r="R605" s="43">
        <v>0</v>
      </c>
      <c r="S605" s="38" t="s">
        <v>54</v>
      </c>
      <c r="T605" s="23">
        <v>99</v>
      </c>
      <c r="U605" s="38" t="s">
        <v>6096</v>
      </c>
      <c r="V605" s="39">
        <v>1031806703</v>
      </c>
      <c r="W605" s="23">
        <v>2.4</v>
      </c>
      <c r="X605" s="23" t="s">
        <v>3139</v>
      </c>
      <c r="Y605" s="38" t="s">
        <v>6552</v>
      </c>
      <c r="Z605" s="21">
        <v>1036.1662650000001</v>
      </c>
      <c r="AA605" s="23">
        <v>2.35</v>
      </c>
      <c r="AB605" s="39" t="s">
        <v>3139</v>
      </c>
      <c r="AC605" s="39">
        <v>2045833</v>
      </c>
      <c r="AD605" s="23" t="s">
        <v>3139</v>
      </c>
      <c r="AE605" s="38"/>
      <c r="AG605" s="23"/>
      <c r="AH605" s="23"/>
    </row>
    <row r="606" spans="1:34">
      <c r="A606" t="str">
        <f t="shared" si="29"/>
        <v>1228</v>
      </c>
      <c r="B606" t="str">
        <f t="shared" si="27"/>
        <v>CA</v>
      </c>
      <c r="C606">
        <f t="shared" si="28"/>
        <v>55</v>
      </c>
      <c r="D606" s="38" t="s">
        <v>6552</v>
      </c>
      <c r="E606" s="23">
        <v>20</v>
      </c>
      <c r="F606" s="23">
        <v>122811</v>
      </c>
      <c r="G606" s="38" t="s">
        <v>3169</v>
      </c>
      <c r="H606" s="38" t="s">
        <v>6373</v>
      </c>
      <c r="I606" s="38" t="s">
        <v>5969</v>
      </c>
      <c r="J606" s="38" t="s">
        <v>11120</v>
      </c>
      <c r="K606" s="38" t="s">
        <v>5821</v>
      </c>
      <c r="L606" s="38" t="s">
        <v>6124</v>
      </c>
      <c r="M606" s="109">
        <v>44463</v>
      </c>
      <c r="N606" s="39">
        <v>1135635630</v>
      </c>
      <c r="O606" s="38">
        <v>1</v>
      </c>
      <c r="P606" s="38" t="s">
        <v>5814</v>
      </c>
      <c r="Q606" s="23">
        <v>2.4</v>
      </c>
      <c r="R606" s="43">
        <v>0</v>
      </c>
      <c r="S606" s="38" t="s">
        <v>54</v>
      </c>
      <c r="T606" s="23">
        <v>92</v>
      </c>
      <c r="U606" s="38" t="s">
        <v>6124</v>
      </c>
      <c r="V606" s="39">
        <v>1135635630</v>
      </c>
      <c r="W606" s="23">
        <v>2.4</v>
      </c>
      <c r="X606" s="23" t="s">
        <v>3139</v>
      </c>
      <c r="Y606" s="38" t="s">
        <v>6552</v>
      </c>
      <c r="Z606" s="21">
        <v>1138.3321599999999</v>
      </c>
      <c r="AA606" s="23">
        <v>2.35</v>
      </c>
      <c r="AB606" s="39" t="s">
        <v>3139</v>
      </c>
      <c r="AC606" s="39">
        <v>2247552</v>
      </c>
      <c r="AD606" s="23" t="s">
        <v>3139</v>
      </c>
      <c r="AE606" s="38"/>
      <c r="AG606" s="23"/>
      <c r="AH606" s="23"/>
    </row>
    <row r="607" spans="1:34">
      <c r="A607" t="str">
        <f t="shared" si="29"/>
        <v>1228</v>
      </c>
      <c r="B607" t="str">
        <f t="shared" si="27"/>
        <v>CA</v>
      </c>
      <c r="C607">
        <f t="shared" si="28"/>
        <v>55</v>
      </c>
      <c r="D607" s="38" t="s">
        <v>6552</v>
      </c>
      <c r="E607" s="23">
        <v>21</v>
      </c>
      <c r="F607" s="23">
        <v>122811</v>
      </c>
      <c r="G607" s="38" t="s">
        <v>3169</v>
      </c>
      <c r="H607" s="38" t="s">
        <v>6373</v>
      </c>
      <c r="I607" s="38" t="s">
        <v>5969</v>
      </c>
      <c r="J607" s="38" t="s">
        <v>11121</v>
      </c>
      <c r="K607" s="38" t="s">
        <v>5821</v>
      </c>
      <c r="L607" s="38" t="s">
        <v>6124</v>
      </c>
      <c r="M607" s="109">
        <v>44463</v>
      </c>
      <c r="N607" s="39">
        <v>1030944136</v>
      </c>
      <c r="O607" s="38">
        <v>1</v>
      </c>
      <c r="P607" s="38" t="s">
        <v>5814</v>
      </c>
      <c r="Q607" s="38">
        <v>2.4</v>
      </c>
      <c r="R607" s="43">
        <v>0</v>
      </c>
      <c r="S607" s="38" t="s">
        <v>54</v>
      </c>
      <c r="T607" s="38">
        <v>92</v>
      </c>
      <c r="U607" s="38" t="s">
        <v>6124</v>
      </c>
      <c r="V607" s="39">
        <v>1030944136</v>
      </c>
      <c r="W607" s="38">
        <v>2.4</v>
      </c>
      <c r="X607" s="38" t="s">
        <v>3139</v>
      </c>
      <c r="Y607" s="38" t="s">
        <v>6552</v>
      </c>
      <c r="Z607" s="21">
        <v>1033.392079</v>
      </c>
      <c r="AA607" s="38">
        <v>2.35</v>
      </c>
      <c r="AB607" s="39" t="s">
        <v>3139</v>
      </c>
      <c r="AC607" s="39">
        <v>2040356</v>
      </c>
      <c r="AD607" s="23" t="s">
        <v>3139</v>
      </c>
      <c r="AE607" s="38"/>
      <c r="AG607" s="23"/>
      <c r="AH607" s="23"/>
    </row>
    <row r="608" spans="1:34">
      <c r="A608" t="str">
        <f t="shared" si="29"/>
        <v>1230</v>
      </c>
      <c r="B608" t="str">
        <f t="shared" si="27"/>
        <v>VR</v>
      </c>
      <c r="C608">
        <f t="shared" si="28"/>
        <v>0</v>
      </c>
      <c r="D608" s="38" t="s">
        <v>6552</v>
      </c>
      <c r="E608" s="23">
        <v>22</v>
      </c>
      <c r="F608" s="23">
        <v>123005</v>
      </c>
      <c r="G608" s="38" t="s">
        <v>3330</v>
      </c>
      <c r="H608" s="38" t="s">
        <v>11775</v>
      </c>
      <c r="I608" s="38" t="s">
        <v>6006</v>
      </c>
      <c r="J608" s="38" t="s">
        <v>9349</v>
      </c>
      <c r="K608" s="38" t="s">
        <v>11773</v>
      </c>
      <c r="L608" s="38"/>
      <c r="M608" s="38"/>
      <c r="N608" s="39" t="s">
        <v>3139</v>
      </c>
      <c r="O608" s="38">
        <v>1</v>
      </c>
      <c r="P608" s="38"/>
      <c r="Q608" s="23" t="s">
        <v>3139</v>
      </c>
      <c r="R608" s="43">
        <v>4443</v>
      </c>
      <c r="S608" s="38"/>
      <c r="T608" s="23" t="s">
        <v>3139</v>
      </c>
      <c r="U608" s="38" t="s">
        <v>6381</v>
      </c>
      <c r="V608" s="39">
        <v>2935588</v>
      </c>
      <c r="W608" s="23" t="s">
        <v>3139</v>
      </c>
      <c r="X608" s="38">
        <v>7841</v>
      </c>
      <c r="Y608" s="38" t="s">
        <v>6552</v>
      </c>
      <c r="Z608" s="21">
        <v>2.93558786</v>
      </c>
      <c r="AA608" s="23" t="s">
        <v>3139</v>
      </c>
      <c r="AB608" s="39">
        <v>0</v>
      </c>
      <c r="AC608" s="39">
        <v>99434</v>
      </c>
      <c r="AD608" s="38">
        <v>0</v>
      </c>
      <c r="AE608" s="38" t="s">
        <v>5824</v>
      </c>
      <c r="AG608" s="23"/>
      <c r="AH608" s="23"/>
    </row>
    <row r="609" spans="1:34">
      <c r="A609" t="str">
        <f t="shared" si="29"/>
        <v>1230</v>
      </c>
      <c r="B609" t="str">
        <f t="shared" si="27"/>
        <v>VR</v>
      </c>
      <c r="C609">
        <f t="shared" si="28"/>
        <v>0</v>
      </c>
      <c r="D609" s="38" t="s">
        <v>6552</v>
      </c>
      <c r="E609" s="23">
        <v>23</v>
      </c>
      <c r="F609" s="23">
        <v>123005</v>
      </c>
      <c r="G609" s="38" t="s">
        <v>3228</v>
      </c>
      <c r="H609" s="38" t="s">
        <v>6380</v>
      </c>
      <c r="I609" s="38" t="s">
        <v>6006</v>
      </c>
      <c r="J609" s="38" t="s">
        <v>3391</v>
      </c>
      <c r="K609" s="38" t="s">
        <v>11773</v>
      </c>
      <c r="L609" s="38"/>
      <c r="M609" s="38"/>
      <c r="N609" s="39" t="s">
        <v>3139</v>
      </c>
      <c r="O609" s="38">
        <v>1</v>
      </c>
      <c r="P609" s="38"/>
      <c r="Q609" s="23" t="s">
        <v>3139</v>
      </c>
      <c r="R609" s="43">
        <v>172870</v>
      </c>
      <c r="S609" s="38"/>
      <c r="T609" s="23" t="s">
        <v>3139</v>
      </c>
      <c r="U609" s="38" t="s">
        <v>6381</v>
      </c>
      <c r="V609" s="39">
        <v>11208365</v>
      </c>
      <c r="W609" s="23" t="s">
        <v>3139</v>
      </c>
      <c r="X609" s="38">
        <v>63</v>
      </c>
      <c r="Y609" s="38" t="s">
        <v>6552</v>
      </c>
      <c r="Z609" s="21">
        <v>11.208365000000001</v>
      </c>
      <c r="AA609" s="23" t="s">
        <v>3139</v>
      </c>
      <c r="AB609" s="39">
        <v>0</v>
      </c>
      <c r="AC609" s="39">
        <v>0</v>
      </c>
      <c r="AD609" s="38">
        <v>0</v>
      </c>
      <c r="AE609" s="38" t="s">
        <v>5824</v>
      </c>
      <c r="AG609" s="23"/>
      <c r="AH609" s="23"/>
    </row>
    <row r="610" spans="1:34">
      <c r="A610" t="str">
        <f t="shared" si="29"/>
        <v>1230</v>
      </c>
      <c r="B610" t="str">
        <f t="shared" si="27"/>
        <v>VR</v>
      </c>
      <c r="C610">
        <f t="shared" si="28"/>
        <v>0</v>
      </c>
      <c r="D610" s="38" t="s">
        <v>6552</v>
      </c>
      <c r="E610" s="23">
        <v>24</v>
      </c>
      <c r="F610" s="23">
        <v>123005</v>
      </c>
      <c r="G610" s="38" t="s">
        <v>3348</v>
      </c>
      <c r="H610" s="38" t="s">
        <v>6382</v>
      </c>
      <c r="I610" s="38" t="s">
        <v>6006</v>
      </c>
      <c r="J610" s="38" t="s">
        <v>6383</v>
      </c>
      <c r="K610" s="38" t="s">
        <v>11773</v>
      </c>
      <c r="L610" s="38"/>
      <c r="M610" s="38"/>
      <c r="N610" s="39" t="s">
        <v>3139</v>
      </c>
      <c r="O610" s="38">
        <v>1</v>
      </c>
      <c r="P610" s="38"/>
      <c r="Q610" s="23" t="s">
        <v>3139</v>
      </c>
      <c r="R610" s="43">
        <v>2922245</v>
      </c>
      <c r="S610" s="38"/>
      <c r="T610" s="23" t="s">
        <v>3139</v>
      </c>
      <c r="U610" s="38" t="s">
        <v>6381</v>
      </c>
      <c r="V610" s="39">
        <v>1739487</v>
      </c>
      <c r="W610" s="23" t="s">
        <v>3139</v>
      </c>
      <c r="X610" s="38">
        <v>3</v>
      </c>
      <c r="Y610" s="38" t="s">
        <v>6552</v>
      </c>
      <c r="Z610" s="21">
        <v>1.739487</v>
      </c>
      <c r="AA610" s="23" t="s">
        <v>3139</v>
      </c>
      <c r="AB610" s="39">
        <v>0</v>
      </c>
      <c r="AC610" s="39">
        <v>301382</v>
      </c>
      <c r="AD610" s="38">
        <v>0</v>
      </c>
      <c r="AE610" s="38" t="s">
        <v>5824</v>
      </c>
      <c r="AG610" s="23"/>
      <c r="AH610" s="23"/>
    </row>
    <row r="611" spans="1:34">
      <c r="A611" t="str">
        <f t="shared" si="29"/>
        <v>1218</v>
      </c>
      <c r="B611" t="str">
        <f t="shared" si="27"/>
        <v>OT</v>
      </c>
      <c r="C611">
        <f t="shared" si="28"/>
        <v>0</v>
      </c>
      <c r="D611" s="38" t="s">
        <v>6552</v>
      </c>
      <c r="E611" s="23">
        <v>25</v>
      </c>
      <c r="F611" s="23">
        <v>121801</v>
      </c>
      <c r="G611" s="38" t="s">
        <v>3392</v>
      </c>
      <c r="H611" s="38" t="s">
        <v>5848</v>
      </c>
      <c r="I611" s="38" t="s">
        <v>6006</v>
      </c>
      <c r="J611" s="38" t="s">
        <v>6384</v>
      </c>
      <c r="K611" s="38" t="s">
        <v>5825</v>
      </c>
      <c r="L611" s="38"/>
      <c r="M611" s="38"/>
      <c r="N611" s="39" t="s">
        <v>3139</v>
      </c>
      <c r="O611" s="38">
        <v>1</v>
      </c>
      <c r="P611" s="38"/>
      <c r="Q611" s="23" t="s">
        <v>3139</v>
      </c>
      <c r="R611" s="43">
        <v>0</v>
      </c>
      <c r="S611" s="38"/>
      <c r="T611" s="23" t="s">
        <v>3139</v>
      </c>
      <c r="U611" s="38" t="s">
        <v>6059</v>
      </c>
      <c r="V611" s="39">
        <v>7046476576</v>
      </c>
      <c r="W611" s="23" t="s">
        <v>3139</v>
      </c>
      <c r="X611" s="38">
        <v>1</v>
      </c>
      <c r="Y611" s="38" t="s">
        <v>6552</v>
      </c>
      <c r="Z611" s="21">
        <v>7046.476576</v>
      </c>
      <c r="AA611" s="23" t="s">
        <v>3139</v>
      </c>
      <c r="AB611" s="39">
        <v>7046476576</v>
      </c>
      <c r="AC611" s="39">
        <v>0</v>
      </c>
      <c r="AD611" s="38">
        <v>0</v>
      </c>
      <c r="AE611" s="38" t="s">
        <v>5824</v>
      </c>
      <c r="AG611" s="23"/>
      <c r="AH611" s="23"/>
    </row>
    <row r="612" spans="1:34">
      <c r="A612" t="str">
        <f t="shared" si="29"/>
        <v>1226</v>
      </c>
      <c r="B612" t="str">
        <f t="shared" si="27"/>
        <v>OT</v>
      </c>
      <c r="C612">
        <f t="shared" si="28"/>
        <v>0</v>
      </c>
      <c r="D612" s="38" t="s">
        <v>6552</v>
      </c>
      <c r="E612" s="23">
        <v>26</v>
      </c>
      <c r="F612" s="23">
        <v>122602</v>
      </c>
      <c r="G612" s="38" t="s">
        <v>3157</v>
      </c>
      <c r="H612" s="38" t="s">
        <v>3159</v>
      </c>
      <c r="I612" s="38" t="s">
        <v>6006</v>
      </c>
      <c r="J612" s="38" t="s">
        <v>3654</v>
      </c>
      <c r="K612" s="38" t="s">
        <v>5825</v>
      </c>
      <c r="L612" s="38"/>
      <c r="M612" s="38"/>
      <c r="N612" s="39" t="s">
        <v>3139</v>
      </c>
      <c r="O612" s="38">
        <v>1</v>
      </c>
      <c r="P612" s="38"/>
      <c r="Q612" s="23" t="s">
        <v>3139</v>
      </c>
      <c r="R612" s="43">
        <v>0</v>
      </c>
      <c r="S612" s="38"/>
      <c r="T612" s="23" t="s">
        <v>3139</v>
      </c>
      <c r="U612" s="38" t="s">
        <v>6026</v>
      </c>
      <c r="V612" s="39">
        <v>877802</v>
      </c>
      <c r="W612" s="23" t="s">
        <v>3139</v>
      </c>
      <c r="X612" s="38">
        <v>1</v>
      </c>
      <c r="Y612" s="38" t="s">
        <v>6552</v>
      </c>
      <c r="Z612" s="21">
        <v>0.87780199999999997</v>
      </c>
      <c r="AA612" s="23" t="s">
        <v>3139</v>
      </c>
      <c r="AB612" s="39">
        <v>877802</v>
      </c>
      <c r="AC612" s="39">
        <v>0</v>
      </c>
      <c r="AD612" s="38">
        <v>0</v>
      </c>
      <c r="AE612" s="38" t="s">
        <v>5824</v>
      </c>
      <c r="AG612" s="23"/>
      <c r="AH612" s="23"/>
    </row>
    <row r="613" spans="1:34">
      <c r="A613" t="str">
        <f t="shared" si="29"/>
        <v>1226</v>
      </c>
      <c r="B613" t="str">
        <f t="shared" si="27"/>
        <v>OT</v>
      </c>
      <c r="C613">
        <f t="shared" si="28"/>
        <v>0</v>
      </c>
      <c r="D613" s="38" t="s">
        <v>6552</v>
      </c>
      <c r="E613" s="23">
        <v>27</v>
      </c>
      <c r="F613" s="23">
        <v>122602</v>
      </c>
      <c r="G613" s="38" t="s">
        <v>53</v>
      </c>
      <c r="H613" s="38" t="s">
        <v>3161</v>
      </c>
      <c r="I613" s="38" t="s">
        <v>6006</v>
      </c>
      <c r="J613" s="38" t="s">
        <v>6385</v>
      </c>
      <c r="K613" s="38" t="s">
        <v>5825</v>
      </c>
      <c r="L613" s="38"/>
      <c r="M613" s="38"/>
      <c r="N613" s="39" t="s">
        <v>3139</v>
      </c>
      <c r="O613" s="38">
        <v>1</v>
      </c>
      <c r="P613" s="38"/>
      <c r="Q613" s="23" t="s">
        <v>3139</v>
      </c>
      <c r="R613" s="43">
        <v>0</v>
      </c>
      <c r="S613" s="38"/>
      <c r="T613" s="23" t="s">
        <v>3139</v>
      </c>
      <c r="U613" s="38" t="s">
        <v>6386</v>
      </c>
      <c r="V613" s="39">
        <v>4016836</v>
      </c>
      <c r="W613" s="23" t="s">
        <v>3139</v>
      </c>
      <c r="X613" s="38">
        <v>1</v>
      </c>
      <c r="Y613" s="38" t="s">
        <v>6552</v>
      </c>
      <c r="Z613" s="21">
        <v>4.0168359999999996</v>
      </c>
      <c r="AA613" s="23" t="s">
        <v>3139</v>
      </c>
      <c r="AB613" s="39">
        <v>4016836</v>
      </c>
      <c r="AC613" s="39">
        <v>0</v>
      </c>
      <c r="AD613" s="38">
        <v>0</v>
      </c>
      <c r="AE613" s="38" t="s">
        <v>5824</v>
      </c>
      <c r="AG613" s="23"/>
      <c r="AH613" s="23"/>
    </row>
    <row r="614" spans="1:34">
      <c r="A614" t="str">
        <f t="shared" si="29"/>
        <v>1226</v>
      </c>
      <c r="B614" t="str">
        <f t="shared" si="27"/>
        <v>OT</v>
      </c>
      <c r="C614">
        <f t="shared" si="28"/>
        <v>0</v>
      </c>
      <c r="D614" s="38" t="s">
        <v>6552</v>
      </c>
      <c r="E614" s="23">
        <v>28</v>
      </c>
      <c r="F614" s="23">
        <v>122602</v>
      </c>
      <c r="G614" s="38" t="s">
        <v>3220</v>
      </c>
      <c r="H614" s="38" t="s">
        <v>5849</v>
      </c>
      <c r="I614" s="38" t="s">
        <v>6006</v>
      </c>
      <c r="J614" s="38" t="s">
        <v>5850</v>
      </c>
      <c r="K614" s="38" t="s">
        <v>5825</v>
      </c>
      <c r="L614" s="38"/>
      <c r="M614" s="38"/>
      <c r="N614" s="39" t="s">
        <v>3139</v>
      </c>
      <c r="O614" s="38">
        <v>1</v>
      </c>
      <c r="P614" s="38"/>
      <c r="Q614" s="23" t="s">
        <v>3139</v>
      </c>
      <c r="R614" s="43">
        <v>0</v>
      </c>
      <c r="S614" s="38"/>
      <c r="T614" s="23" t="s">
        <v>3139</v>
      </c>
      <c r="U614" s="38" t="s">
        <v>6381</v>
      </c>
      <c r="V614" s="39">
        <v>4504000</v>
      </c>
      <c r="W614" s="23" t="s">
        <v>3139</v>
      </c>
      <c r="X614" s="38">
        <v>1</v>
      </c>
      <c r="Y614" s="38" t="s">
        <v>6552</v>
      </c>
      <c r="Z614" s="21">
        <v>4.5039999999999996</v>
      </c>
      <c r="AA614" s="23" t="s">
        <v>3139</v>
      </c>
      <c r="AB614" s="39">
        <v>4504000</v>
      </c>
      <c r="AC614" s="39">
        <v>0</v>
      </c>
      <c r="AD614" s="38">
        <v>0</v>
      </c>
      <c r="AE614" s="38" t="s">
        <v>5824</v>
      </c>
      <c r="AG614" s="23"/>
      <c r="AH614" s="23"/>
    </row>
    <row r="615" spans="1:34">
      <c r="A615" t="str">
        <f t="shared" si="29"/>
        <v>1226</v>
      </c>
      <c r="B615" t="str">
        <f t="shared" si="27"/>
        <v>OT</v>
      </c>
      <c r="C615">
        <f t="shared" si="28"/>
        <v>0</v>
      </c>
      <c r="D615" s="38" t="s">
        <v>6552</v>
      </c>
      <c r="E615" s="23">
        <v>29</v>
      </c>
      <c r="F615" s="23">
        <v>122602</v>
      </c>
      <c r="G615" s="38" t="s">
        <v>3154</v>
      </c>
      <c r="H615" s="38" t="s">
        <v>3156</v>
      </c>
      <c r="I615" s="38" t="s">
        <v>6006</v>
      </c>
      <c r="J615" s="38" t="s">
        <v>5851</v>
      </c>
      <c r="K615" s="38" t="s">
        <v>5825</v>
      </c>
      <c r="L615" s="38"/>
      <c r="M615" s="38"/>
      <c r="N615" s="39" t="s">
        <v>3139</v>
      </c>
      <c r="O615" s="38">
        <v>1</v>
      </c>
      <c r="P615" s="38"/>
      <c r="Q615" s="23" t="s">
        <v>3139</v>
      </c>
      <c r="R615" s="43">
        <v>0</v>
      </c>
      <c r="S615" s="38"/>
      <c r="T615" s="23" t="s">
        <v>3139</v>
      </c>
      <c r="U615" s="38" t="s">
        <v>6381</v>
      </c>
      <c r="V615" s="39">
        <v>4729200</v>
      </c>
      <c r="W615" s="23" t="s">
        <v>3139</v>
      </c>
      <c r="X615" s="38">
        <v>1</v>
      </c>
      <c r="Y615" s="38" t="s">
        <v>6552</v>
      </c>
      <c r="Z615" s="21">
        <v>4.7291999999999996</v>
      </c>
      <c r="AA615" s="23" t="s">
        <v>3139</v>
      </c>
      <c r="AB615" s="39">
        <v>4729200</v>
      </c>
      <c r="AC615" s="39">
        <v>0</v>
      </c>
      <c r="AD615" s="38">
        <v>0</v>
      </c>
      <c r="AE615" s="38" t="s">
        <v>5824</v>
      </c>
      <c r="AG615" s="23"/>
      <c r="AH615" s="23"/>
    </row>
    <row r="616" spans="1:34">
      <c r="A616" t="str">
        <f t="shared" si="29"/>
        <v>1226</v>
      </c>
      <c r="B616" t="str">
        <f t="shared" si="27"/>
        <v>OT</v>
      </c>
      <c r="C616">
        <f t="shared" si="28"/>
        <v>0</v>
      </c>
      <c r="D616" s="38" t="s">
        <v>6552</v>
      </c>
      <c r="E616" s="23">
        <v>30</v>
      </c>
      <c r="F616" s="23">
        <v>122602</v>
      </c>
      <c r="G616" s="38" t="s">
        <v>53</v>
      </c>
      <c r="H616" s="38" t="s">
        <v>3161</v>
      </c>
      <c r="I616" s="38" t="s">
        <v>6006</v>
      </c>
      <c r="J616" s="38" t="s">
        <v>3415</v>
      </c>
      <c r="K616" s="38" t="s">
        <v>5825</v>
      </c>
      <c r="L616" s="38"/>
      <c r="M616" s="38"/>
      <c r="N616" s="39" t="s">
        <v>3139</v>
      </c>
      <c r="O616" s="38">
        <v>1</v>
      </c>
      <c r="P616" s="38"/>
      <c r="Q616" s="23" t="s">
        <v>3139</v>
      </c>
      <c r="R616" s="43">
        <v>0</v>
      </c>
      <c r="S616" s="38"/>
      <c r="T616" s="23" t="s">
        <v>3139</v>
      </c>
      <c r="U616" s="38" t="s">
        <v>6381</v>
      </c>
      <c r="V616" s="39">
        <v>78486461</v>
      </c>
      <c r="W616" s="23" t="s">
        <v>3139</v>
      </c>
      <c r="X616" s="38">
        <v>1</v>
      </c>
      <c r="Y616" s="38" t="s">
        <v>6552</v>
      </c>
      <c r="Z616" s="21">
        <v>80.252251999999999</v>
      </c>
      <c r="AA616" s="23" t="s">
        <v>3139</v>
      </c>
      <c r="AB616" s="39">
        <v>80252252</v>
      </c>
      <c r="AC616" s="39">
        <v>0</v>
      </c>
      <c r="AD616" s="38">
        <v>0</v>
      </c>
      <c r="AE616" s="38" t="s">
        <v>5824</v>
      </c>
      <c r="AG616" s="23"/>
      <c r="AH616" s="23"/>
    </row>
    <row r="617" spans="1:34">
      <c r="A617" t="str">
        <f t="shared" si="29"/>
        <v>1226</v>
      </c>
      <c r="B617" t="str">
        <f t="shared" si="27"/>
        <v>OT</v>
      </c>
      <c r="C617">
        <f t="shared" si="28"/>
        <v>0</v>
      </c>
      <c r="D617" s="38" t="s">
        <v>6552</v>
      </c>
      <c r="E617" s="23">
        <v>31</v>
      </c>
      <c r="F617" s="23">
        <v>122602</v>
      </c>
      <c r="G617" s="38" t="s">
        <v>3179</v>
      </c>
      <c r="H617" s="38" t="s">
        <v>3219</v>
      </c>
      <c r="I617" s="38" t="s">
        <v>6006</v>
      </c>
      <c r="J617" s="38" t="s">
        <v>3417</v>
      </c>
      <c r="K617" s="38" t="s">
        <v>5825</v>
      </c>
      <c r="L617" s="38"/>
      <c r="M617" s="38"/>
      <c r="N617" s="39" t="s">
        <v>3139</v>
      </c>
      <c r="O617" s="38">
        <v>1</v>
      </c>
      <c r="P617" s="38"/>
      <c r="Q617" s="23" t="s">
        <v>3139</v>
      </c>
      <c r="R617" s="43">
        <v>0</v>
      </c>
      <c r="S617" s="38"/>
      <c r="T617" s="23" t="s">
        <v>3139</v>
      </c>
      <c r="U617" s="38" t="s">
        <v>6074</v>
      </c>
      <c r="V617" s="39">
        <v>38041714</v>
      </c>
      <c r="W617" s="23" t="s">
        <v>3139</v>
      </c>
      <c r="X617" s="38">
        <v>1</v>
      </c>
      <c r="Y617" s="38" t="s">
        <v>6552</v>
      </c>
      <c r="Z617" s="21">
        <v>38.041713999999999</v>
      </c>
      <c r="AA617" s="23" t="s">
        <v>3139</v>
      </c>
      <c r="AB617" s="39">
        <v>38041714</v>
      </c>
      <c r="AC617" s="39">
        <v>0</v>
      </c>
      <c r="AD617" s="38">
        <v>0</v>
      </c>
      <c r="AE617" s="38" t="s">
        <v>5824</v>
      </c>
      <c r="AG617" s="23"/>
      <c r="AH617" s="23"/>
    </row>
    <row r="618" spans="1:34">
      <c r="A618" t="str">
        <f t="shared" si="29"/>
        <v>1203</v>
      </c>
      <c r="B618" t="str">
        <f t="shared" si="27"/>
        <v>FL</v>
      </c>
      <c r="C618">
        <f t="shared" si="28"/>
        <v>61</v>
      </c>
      <c r="D618" s="38" t="s">
        <v>6552</v>
      </c>
      <c r="E618" s="23">
        <v>1</v>
      </c>
      <c r="F618" s="23">
        <v>120305</v>
      </c>
      <c r="G618" s="38" t="s">
        <v>86</v>
      </c>
      <c r="H618" s="38" t="s">
        <v>3226</v>
      </c>
      <c r="I618" s="38" t="s">
        <v>5969</v>
      </c>
      <c r="J618" s="38" t="s">
        <v>11122</v>
      </c>
      <c r="K618" s="38"/>
      <c r="L618" s="38" t="s">
        <v>6203</v>
      </c>
      <c r="M618" s="109">
        <v>44469</v>
      </c>
      <c r="N618" s="39">
        <v>0</v>
      </c>
      <c r="O618" s="38">
        <v>1</v>
      </c>
      <c r="P618" s="38" t="s">
        <v>5814</v>
      </c>
      <c r="Q618" s="23">
        <v>0</v>
      </c>
      <c r="R618" s="43" t="s">
        <v>3139</v>
      </c>
      <c r="S618" s="38" t="s">
        <v>54</v>
      </c>
      <c r="T618" s="23">
        <v>90</v>
      </c>
      <c r="U618" s="38" t="s">
        <v>6203</v>
      </c>
      <c r="V618" s="39">
        <v>119367498</v>
      </c>
      <c r="W618" s="23">
        <v>3.2</v>
      </c>
      <c r="X618" s="38" t="s">
        <v>3139</v>
      </c>
      <c r="Y618" s="38" t="s">
        <v>6552</v>
      </c>
      <c r="Z618" s="21">
        <v>119.669451</v>
      </c>
      <c r="AA618" s="23">
        <v>3.2</v>
      </c>
      <c r="AB618" s="39" t="s">
        <v>3139</v>
      </c>
      <c r="AC618" s="39">
        <v>0</v>
      </c>
      <c r="AD618" s="38" t="s">
        <v>3139</v>
      </c>
      <c r="AE618" s="38" t="s">
        <v>5815</v>
      </c>
      <c r="AG618" s="23"/>
      <c r="AH618" s="23"/>
    </row>
    <row r="619" spans="1:34">
      <c r="A619" t="str">
        <f t="shared" si="29"/>
        <v>1203</v>
      </c>
      <c r="B619" t="str">
        <f t="shared" si="27"/>
        <v>FL</v>
      </c>
      <c r="C619">
        <f t="shared" si="28"/>
        <v>62</v>
      </c>
      <c r="D619" s="38" t="s">
        <v>6552</v>
      </c>
      <c r="E619" s="23">
        <v>2</v>
      </c>
      <c r="F619" s="23">
        <v>120305</v>
      </c>
      <c r="G619" s="38" t="s">
        <v>86</v>
      </c>
      <c r="H619" s="38" t="s">
        <v>3226</v>
      </c>
      <c r="I619" s="38" t="s">
        <v>5969</v>
      </c>
      <c r="J619" s="38" t="s">
        <v>11776</v>
      </c>
      <c r="K619" s="38"/>
      <c r="L619" s="38" t="s">
        <v>6387</v>
      </c>
      <c r="M619" s="109">
        <v>44470</v>
      </c>
      <c r="N619" s="39">
        <v>0</v>
      </c>
      <c r="O619" s="38">
        <v>1</v>
      </c>
      <c r="P619" s="38" t="s">
        <v>5814</v>
      </c>
      <c r="Q619" s="23">
        <v>0</v>
      </c>
      <c r="R619" s="43" t="s">
        <v>3139</v>
      </c>
      <c r="S619" s="38" t="s">
        <v>54</v>
      </c>
      <c r="T619" s="23">
        <v>90</v>
      </c>
      <c r="U619" s="38" t="s">
        <v>6387</v>
      </c>
      <c r="V619" s="39">
        <v>304586515</v>
      </c>
      <c r="W619" s="23">
        <v>3.2</v>
      </c>
      <c r="X619" s="38" t="s">
        <v>3139</v>
      </c>
      <c r="Y619" s="38" t="s">
        <v>6552</v>
      </c>
      <c r="Z619" s="21">
        <v>305.33131700000001</v>
      </c>
      <c r="AA619" s="23">
        <v>3.2</v>
      </c>
      <c r="AB619" s="39" t="s">
        <v>3139</v>
      </c>
      <c r="AC619" s="39">
        <v>0</v>
      </c>
      <c r="AD619" s="38" t="s">
        <v>3139</v>
      </c>
      <c r="AE619" s="38" t="s">
        <v>5815</v>
      </c>
      <c r="AG619" s="23"/>
      <c r="AH619" s="23"/>
    </row>
    <row r="620" spans="1:34">
      <c r="A620" t="str">
        <f t="shared" si="29"/>
        <v>1203</v>
      </c>
      <c r="B620" t="str">
        <f t="shared" si="27"/>
        <v>FL</v>
      </c>
      <c r="C620">
        <f t="shared" si="28"/>
        <v>23</v>
      </c>
      <c r="D620" s="38" t="s">
        <v>6552</v>
      </c>
      <c r="E620" s="23">
        <v>3</v>
      </c>
      <c r="F620" s="23">
        <v>120305</v>
      </c>
      <c r="G620" s="38" t="s">
        <v>108</v>
      </c>
      <c r="H620" s="38" t="s">
        <v>3042</v>
      </c>
      <c r="I620" s="38" t="s">
        <v>5969</v>
      </c>
      <c r="J620" s="38" t="s">
        <v>9350</v>
      </c>
      <c r="K620" s="38"/>
      <c r="L620" s="38" t="s">
        <v>5975</v>
      </c>
      <c r="M620" s="109">
        <v>44431</v>
      </c>
      <c r="N620" s="39">
        <v>0</v>
      </c>
      <c r="O620" s="38">
        <v>1</v>
      </c>
      <c r="P620" s="38" t="s">
        <v>5814</v>
      </c>
      <c r="Q620" s="23">
        <v>0</v>
      </c>
      <c r="R620" s="43" t="s">
        <v>3139</v>
      </c>
      <c r="S620" s="38" t="s">
        <v>54</v>
      </c>
      <c r="T620" s="23">
        <v>90</v>
      </c>
      <c r="U620" s="38" t="s">
        <v>5975</v>
      </c>
      <c r="V620" s="39">
        <v>114440675</v>
      </c>
      <c r="W620" s="23">
        <v>2.0099999999999998</v>
      </c>
      <c r="X620" s="38" t="s">
        <v>3139</v>
      </c>
      <c r="Y620" s="38" t="s">
        <v>6552</v>
      </c>
      <c r="Z620" s="21">
        <v>114.85264756000001</v>
      </c>
      <c r="AA620" s="23">
        <v>2.0099999999999998</v>
      </c>
      <c r="AB620" s="39" t="s">
        <v>3139</v>
      </c>
      <c r="AC620" s="39">
        <v>0</v>
      </c>
      <c r="AD620" s="38" t="s">
        <v>3139</v>
      </c>
      <c r="AE620" s="38" t="s">
        <v>5815</v>
      </c>
      <c r="AG620" s="23"/>
      <c r="AH620" s="23"/>
    </row>
    <row r="621" spans="1:34">
      <c r="A621" t="str">
        <f t="shared" si="29"/>
        <v>1226</v>
      </c>
      <c r="B621" t="str">
        <f t="shared" si="27"/>
        <v>OT</v>
      </c>
      <c r="C621">
        <f t="shared" si="28"/>
        <v>0</v>
      </c>
      <c r="D621" s="38" t="s">
        <v>6552</v>
      </c>
      <c r="E621" s="23">
        <v>4</v>
      </c>
      <c r="F621" s="23">
        <v>122602</v>
      </c>
      <c r="G621" s="38" t="s">
        <v>53</v>
      </c>
      <c r="H621" s="38" t="s">
        <v>3047</v>
      </c>
      <c r="I621" s="38" t="s">
        <v>6006</v>
      </c>
      <c r="J621" s="38" t="s">
        <v>89</v>
      </c>
      <c r="K621" s="38"/>
      <c r="L621" s="38"/>
      <c r="M621" s="38"/>
      <c r="N621" s="39">
        <v>0</v>
      </c>
      <c r="O621" s="38">
        <v>1</v>
      </c>
      <c r="P621" s="38"/>
      <c r="Q621" s="23" t="s">
        <v>3139</v>
      </c>
      <c r="R621" s="43">
        <v>0</v>
      </c>
      <c r="S621" s="38"/>
      <c r="T621" s="23" t="s">
        <v>3139</v>
      </c>
      <c r="U621" s="38" t="s">
        <v>6388</v>
      </c>
      <c r="V621" s="39">
        <v>26740376</v>
      </c>
      <c r="W621" s="23" t="s">
        <v>3139</v>
      </c>
      <c r="X621" s="38">
        <v>0</v>
      </c>
      <c r="Y621" s="38" t="s">
        <v>6552</v>
      </c>
      <c r="Z621" s="21">
        <v>75.628298999999998</v>
      </c>
      <c r="AA621" s="23" t="s">
        <v>3139</v>
      </c>
      <c r="AB621" s="39">
        <v>0</v>
      </c>
      <c r="AC621" s="39">
        <v>0</v>
      </c>
      <c r="AD621" s="38" t="s">
        <v>3139</v>
      </c>
      <c r="AE621" s="38" t="s">
        <v>5815</v>
      </c>
      <c r="AG621" s="23"/>
      <c r="AH621" s="23"/>
    </row>
    <row r="622" spans="1:34">
      <c r="A622" t="str">
        <f t="shared" si="29"/>
        <v>1226</v>
      </c>
      <c r="B622" t="str">
        <f t="shared" si="27"/>
        <v>OT</v>
      </c>
      <c r="C622">
        <f t="shared" si="28"/>
        <v>0</v>
      </c>
      <c r="D622" s="38" t="s">
        <v>6552</v>
      </c>
      <c r="E622" s="23">
        <v>5</v>
      </c>
      <c r="F622" s="23">
        <v>122602</v>
      </c>
      <c r="G622" s="38" t="s">
        <v>3211</v>
      </c>
      <c r="H622" s="38" t="s">
        <v>3212</v>
      </c>
      <c r="I622" s="38" t="s">
        <v>6006</v>
      </c>
      <c r="J622" s="38" t="s">
        <v>89</v>
      </c>
      <c r="K622" s="38"/>
      <c r="L622" s="38"/>
      <c r="M622" s="38"/>
      <c r="N622" s="39">
        <v>0</v>
      </c>
      <c r="O622" s="38">
        <v>1</v>
      </c>
      <c r="P622" s="38"/>
      <c r="Q622" s="23" t="s">
        <v>3139</v>
      </c>
      <c r="R622" s="43">
        <v>0</v>
      </c>
      <c r="S622" s="38"/>
      <c r="T622" s="23" t="s">
        <v>3139</v>
      </c>
      <c r="U622" s="38" t="s">
        <v>6389</v>
      </c>
      <c r="V622" s="39">
        <v>1170811</v>
      </c>
      <c r="W622" s="23" t="s">
        <v>3139</v>
      </c>
      <c r="X622" s="38">
        <v>0</v>
      </c>
      <c r="Y622" s="38" t="s">
        <v>6552</v>
      </c>
      <c r="Z622" s="21">
        <v>3.3407610000000001</v>
      </c>
      <c r="AA622" s="23" t="s">
        <v>3139</v>
      </c>
      <c r="AB622" s="39">
        <v>0</v>
      </c>
      <c r="AC622" s="39">
        <v>0</v>
      </c>
      <c r="AD622" s="38" t="s">
        <v>3139</v>
      </c>
      <c r="AE622" s="38" t="s">
        <v>5815</v>
      </c>
      <c r="AG622" s="23"/>
      <c r="AH622" s="23"/>
    </row>
    <row r="623" spans="1:34">
      <c r="A623" t="str">
        <f t="shared" si="29"/>
        <v>1226</v>
      </c>
      <c r="B623" t="str">
        <f t="shared" si="27"/>
        <v>OT</v>
      </c>
      <c r="C623">
        <f t="shared" si="28"/>
        <v>0</v>
      </c>
      <c r="D623" s="38" t="s">
        <v>6552</v>
      </c>
      <c r="E623" s="23">
        <v>6</v>
      </c>
      <c r="F623" s="23">
        <v>122602</v>
      </c>
      <c r="G623" s="38" t="s">
        <v>53</v>
      </c>
      <c r="H623" s="38" t="s">
        <v>3047</v>
      </c>
      <c r="I623" s="38" t="s">
        <v>6006</v>
      </c>
      <c r="J623" s="38" t="s">
        <v>89</v>
      </c>
      <c r="K623" s="38"/>
      <c r="L623" s="38"/>
      <c r="M623" s="38"/>
      <c r="N623" s="39">
        <v>0</v>
      </c>
      <c r="O623" s="38">
        <v>1</v>
      </c>
      <c r="P623" s="38"/>
      <c r="Q623" s="23" t="s">
        <v>3139</v>
      </c>
      <c r="R623" s="43">
        <v>0</v>
      </c>
      <c r="S623" s="38"/>
      <c r="T623" s="23" t="s">
        <v>3139</v>
      </c>
      <c r="U623" s="38" t="s">
        <v>6143</v>
      </c>
      <c r="V623" s="39">
        <v>5963560</v>
      </c>
      <c r="W623" s="23" t="s">
        <v>3139</v>
      </c>
      <c r="X623" s="38">
        <v>0</v>
      </c>
      <c r="Y623" s="38" t="s">
        <v>6552</v>
      </c>
      <c r="Z623" s="21">
        <v>8.0071641600000003</v>
      </c>
      <c r="AA623" s="23" t="s">
        <v>3139</v>
      </c>
      <c r="AB623" s="39">
        <v>0</v>
      </c>
      <c r="AC623" s="39">
        <v>0</v>
      </c>
      <c r="AD623" s="38" t="s">
        <v>3139</v>
      </c>
      <c r="AE623" s="38" t="s">
        <v>5815</v>
      </c>
    </row>
    <row r="624" spans="1:34">
      <c r="A624" t="str">
        <f t="shared" si="29"/>
        <v>1226</v>
      </c>
      <c r="B624" t="str">
        <f t="shared" si="27"/>
        <v>OT</v>
      </c>
      <c r="C624">
        <f t="shared" si="28"/>
        <v>0</v>
      </c>
      <c r="D624" s="38" t="s">
        <v>6552</v>
      </c>
      <c r="E624" s="23">
        <v>7</v>
      </c>
      <c r="F624" s="23">
        <v>122602</v>
      </c>
      <c r="G624" s="38" t="s">
        <v>3157</v>
      </c>
      <c r="H624" s="38" t="s">
        <v>3159</v>
      </c>
      <c r="I624" s="38" t="s">
        <v>6006</v>
      </c>
      <c r="J624" s="38" t="s">
        <v>89</v>
      </c>
      <c r="K624" s="38"/>
      <c r="L624" s="38"/>
      <c r="M624" s="38"/>
      <c r="N624" s="39">
        <v>0</v>
      </c>
      <c r="O624" s="38">
        <v>1</v>
      </c>
      <c r="P624" s="38"/>
      <c r="Q624" s="23" t="s">
        <v>3139</v>
      </c>
      <c r="R624" s="43">
        <v>0</v>
      </c>
      <c r="S624" s="38"/>
      <c r="T624" s="23" t="s">
        <v>3139</v>
      </c>
      <c r="U624" s="38" t="s">
        <v>6390</v>
      </c>
      <c r="V624" s="39">
        <v>781242</v>
      </c>
      <c r="W624" s="23" t="s">
        <v>3139</v>
      </c>
      <c r="X624" s="38">
        <v>0</v>
      </c>
      <c r="Y624" s="38" t="s">
        <v>6552</v>
      </c>
      <c r="Z624" s="21">
        <v>0.78124199999999999</v>
      </c>
      <c r="AA624" s="23" t="s">
        <v>3139</v>
      </c>
      <c r="AB624" s="39">
        <v>0</v>
      </c>
      <c r="AC624" s="39">
        <v>0</v>
      </c>
      <c r="AD624" s="38" t="s">
        <v>3139</v>
      </c>
      <c r="AE624" s="38" t="s">
        <v>5815</v>
      </c>
    </row>
    <row r="625" spans="1:34">
      <c r="A625" t="str">
        <f t="shared" si="29"/>
        <v>1226</v>
      </c>
      <c r="B625" t="str">
        <f t="shared" si="27"/>
        <v>OT</v>
      </c>
      <c r="C625">
        <f t="shared" si="28"/>
        <v>0</v>
      </c>
      <c r="D625" s="38" t="s">
        <v>6552</v>
      </c>
      <c r="E625" s="23">
        <v>8</v>
      </c>
      <c r="F625" s="23">
        <v>122602</v>
      </c>
      <c r="G625" s="38" t="s">
        <v>3183</v>
      </c>
      <c r="H625" s="38" t="s">
        <v>3207</v>
      </c>
      <c r="I625" s="38" t="s">
        <v>6006</v>
      </c>
      <c r="J625" s="38" t="s">
        <v>89</v>
      </c>
      <c r="K625" s="38"/>
      <c r="L625" s="38"/>
      <c r="M625" s="38"/>
      <c r="N625" s="39">
        <v>0</v>
      </c>
      <c r="O625" s="38">
        <v>1</v>
      </c>
      <c r="P625" s="38"/>
      <c r="Q625" s="23" t="s">
        <v>3139</v>
      </c>
      <c r="R625" s="43">
        <v>0</v>
      </c>
      <c r="S625" s="38"/>
      <c r="T625" s="23" t="s">
        <v>3139</v>
      </c>
      <c r="U625" s="38" t="s">
        <v>6391</v>
      </c>
      <c r="V625" s="39">
        <v>6624928</v>
      </c>
      <c r="W625" s="23" t="s">
        <v>3139</v>
      </c>
      <c r="X625" s="38">
        <v>0</v>
      </c>
      <c r="Y625" s="38" t="s">
        <v>6552</v>
      </c>
      <c r="Z625" s="21">
        <v>6.5</v>
      </c>
      <c r="AA625" s="23" t="s">
        <v>3139</v>
      </c>
      <c r="AB625" s="39">
        <v>0</v>
      </c>
      <c r="AC625" s="39">
        <v>0</v>
      </c>
      <c r="AD625" s="38" t="s">
        <v>3139</v>
      </c>
      <c r="AE625" s="38" t="s">
        <v>5815</v>
      </c>
    </row>
    <row r="626" spans="1:34">
      <c r="A626" t="str">
        <f t="shared" si="29"/>
        <v>1226</v>
      </c>
      <c r="B626" t="str">
        <f t="shared" si="27"/>
        <v>OT</v>
      </c>
      <c r="C626">
        <f t="shared" si="28"/>
        <v>0</v>
      </c>
      <c r="D626" s="38" t="s">
        <v>6552</v>
      </c>
      <c r="E626" s="23">
        <v>1</v>
      </c>
      <c r="F626" s="23">
        <v>122602</v>
      </c>
      <c r="G626" s="38" t="s">
        <v>3154</v>
      </c>
      <c r="H626" s="38" t="s">
        <v>3156</v>
      </c>
      <c r="I626" s="38" t="s">
        <v>6006</v>
      </c>
      <c r="J626" s="38" t="s">
        <v>3394</v>
      </c>
      <c r="K626" s="38"/>
      <c r="L626" s="38"/>
      <c r="M626" s="38"/>
      <c r="N626" s="39">
        <v>0</v>
      </c>
      <c r="O626" s="38">
        <v>1</v>
      </c>
      <c r="P626" s="38"/>
      <c r="Q626" s="38" t="s">
        <v>3139</v>
      </c>
      <c r="R626" s="43" t="s">
        <v>3139</v>
      </c>
      <c r="S626" s="38"/>
      <c r="T626" s="23" t="s">
        <v>3139</v>
      </c>
      <c r="U626" s="38" t="s">
        <v>6392</v>
      </c>
      <c r="V626" s="39">
        <v>133191</v>
      </c>
      <c r="W626" s="23" t="s">
        <v>3139</v>
      </c>
      <c r="X626" s="23">
        <v>0</v>
      </c>
      <c r="Y626" s="38" t="s">
        <v>6202</v>
      </c>
      <c r="Z626" s="21">
        <v>0.14538942000000002</v>
      </c>
      <c r="AA626" s="23" t="s">
        <v>3139</v>
      </c>
      <c r="AB626" s="39">
        <v>0</v>
      </c>
      <c r="AC626" s="39">
        <v>0</v>
      </c>
      <c r="AD626" s="23" t="s">
        <v>3139</v>
      </c>
      <c r="AE626" s="38" t="s">
        <v>5824</v>
      </c>
    </row>
    <row r="627" spans="1:34">
      <c r="A627" t="str">
        <f t="shared" si="29"/>
        <v>1226</v>
      </c>
      <c r="B627" t="str">
        <f t="shared" si="27"/>
        <v>OT</v>
      </c>
      <c r="C627">
        <f t="shared" si="28"/>
        <v>0</v>
      </c>
      <c r="D627" s="38" t="s">
        <v>6552</v>
      </c>
      <c r="E627" s="23">
        <v>2</v>
      </c>
      <c r="F627" s="23">
        <v>122602</v>
      </c>
      <c r="G627" s="38" t="s">
        <v>3179</v>
      </c>
      <c r="H627" s="38" t="s">
        <v>3268</v>
      </c>
      <c r="I627" s="38" t="s">
        <v>6006</v>
      </c>
      <c r="J627" s="38" t="s">
        <v>3395</v>
      </c>
      <c r="K627" s="38"/>
      <c r="L627" s="38"/>
      <c r="M627" s="38"/>
      <c r="N627" s="39">
        <v>0</v>
      </c>
      <c r="O627" s="38">
        <v>1</v>
      </c>
      <c r="P627" s="38"/>
      <c r="Q627" s="38" t="s">
        <v>3139</v>
      </c>
      <c r="R627" s="43" t="s">
        <v>3139</v>
      </c>
      <c r="S627" s="38"/>
      <c r="T627" s="23" t="s">
        <v>3139</v>
      </c>
      <c r="U627" s="38" t="s">
        <v>6392</v>
      </c>
      <c r="V627" s="39">
        <v>24791303</v>
      </c>
      <c r="W627" s="23" t="s">
        <v>3139</v>
      </c>
      <c r="X627" s="23">
        <v>0</v>
      </c>
      <c r="Y627" s="38" t="s">
        <v>6393</v>
      </c>
      <c r="Z627" s="21">
        <v>54.794429000000001</v>
      </c>
      <c r="AA627" s="23" t="s">
        <v>3139</v>
      </c>
      <c r="AB627" s="39">
        <v>0</v>
      </c>
      <c r="AC627" s="39">
        <v>0</v>
      </c>
      <c r="AD627" s="23" t="s">
        <v>3139</v>
      </c>
      <c r="AE627" s="38" t="s">
        <v>5824</v>
      </c>
    </row>
    <row r="628" spans="1:34">
      <c r="A628" t="str">
        <f t="shared" si="29"/>
        <v>1226</v>
      </c>
      <c r="B628" t="str">
        <f t="shared" si="27"/>
        <v>OT</v>
      </c>
      <c r="C628">
        <f t="shared" si="28"/>
        <v>0</v>
      </c>
      <c r="D628" s="38" t="s">
        <v>6552</v>
      </c>
      <c r="E628" s="23">
        <v>3</v>
      </c>
      <c r="F628" s="23">
        <v>122602</v>
      </c>
      <c r="G628" s="38" t="s">
        <v>53</v>
      </c>
      <c r="H628" s="38" t="s">
        <v>3161</v>
      </c>
      <c r="I628" s="38" t="s">
        <v>6006</v>
      </c>
      <c r="J628" s="38" t="s">
        <v>3396</v>
      </c>
      <c r="K628" s="38"/>
      <c r="L628" s="38"/>
      <c r="M628" s="38"/>
      <c r="N628" s="39">
        <v>0</v>
      </c>
      <c r="O628" s="38">
        <v>1</v>
      </c>
      <c r="P628" s="38"/>
      <c r="Q628" s="38" t="s">
        <v>3139</v>
      </c>
      <c r="R628" s="43" t="s">
        <v>3139</v>
      </c>
      <c r="S628" s="38"/>
      <c r="T628" s="23" t="s">
        <v>3139</v>
      </c>
      <c r="U628" s="38" t="s">
        <v>6392</v>
      </c>
      <c r="V628" s="39">
        <v>50257532</v>
      </c>
      <c r="W628" s="23" t="s">
        <v>3139</v>
      </c>
      <c r="X628" s="23">
        <v>0</v>
      </c>
      <c r="Y628" s="38" t="s">
        <v>6010</v>
      </c>
      <c r="Z628" s="21">
        <v>63.201816380000004</v>
      </c>
      <c r="AA628" s="23" t="s">
        <v>3139</v>
      </c>
      <c r="AB628" s="39">
        <v>0</v>
      </c>
      <c r="AC628" s="39">
        <v>12944284.380000001</v>
      </c>
      <c r="AD628" s="23" t="s">
        <v>3139</v>
      </c>
      <c r="AE628" s="38" t="s">
        <v>5824</v>
      </c>
    </row>
    <row r="629" spans="1:34">
      <c r="A629" t="str">
        <f t="shared" si="29"/>
        <v>1226</v>
      </c>
      <c r="B629" t="str">
        <f t="shared" si="27"/>
        <v>OT</v>
      </c>
      <c r="C629">
        <f t="shared" si="28"/>
        <v>0</v>
      </c>
      <c r="D629" s="38" t="s">
        <v>6552</v>
      </c>
      <c r="E629" s="23">
        <v>4</v>
      </c>
      <c r="F629" s="23">
        <v>122602</v>
      </c>
      <c r="G629" s="38" t="s">
        <v>3157</v>
      </c>
      <c r="H629" s="38" t="s">
        <v>3159</v>
      </c>
      <c r="I629" s="38" t="s">
        <v>6006</v>
      </c>
      <c r="J629" s="38" t="s">
        <v>3397</v>
      </c>
      <c r="K629" s="38"/>
      <c r="L629" s="38"/>
      <c r="M629" s="38"/>
      <c r="N629" s="39">
        <v>0</v>
      </c>
      <c r="O629" s="38">
        <v>1</v>
      </c>
      <c r="P629" s="38"/>
      <c r="Q629" s="38" t="s">
        <v>3139</v>
      </c>
      <c r="R629" s="43" t="s">
        <v>3139</v>
      </c>
      <c r="S629" s="38"/>
      <c r="T629" s="23" t="s">
        <v>3139</v>
      </c>
      <c r="U629" s="38" t="s">
        <v>6394</v>
      </c>
      <c r="V629" s="39">
        <v>589500</v>
      </c>
      <c r="W629" s="23" t="s">
        <v>3139</v>
      </c>
      <c r="X629" s="23">
        <v>0</v>
      </c>
      <c r="Y629" s="38" t="s">
        <v>6202</v>
      </c>
      <c r="Z629" s="21">
        <v>0.71657300000000002</v>
      </c>
      <c r="AA629" s="23" t="s">
        <v>3139</v>
      </c>
      <c r="AB629" s="39">
        <v>0</v>
      </c>
      <c r="AC629" s="39">
        <v>126073</v>
      </c>
      <c r="AD629" s="23" t="s">
        <v>3139</v>
      </c>
      <c r="AE629" s="38" t="s">
        <v>5824</v>
      </c>
    </row>
    <row r="630" spans="1:34">
      <c r="A630" t="str">
        <f t="shared" si="29"/>
        <v>1203</v>
      </c>
      <c r="B630" t="str">
        <f t="shared" si="27"/>
        <v>FL</v>
      </c>
      <c r="C630">
        <f t="shared" si="28"/>
        <v>59</v>
      </c>
      <c r="D630" s="38" t="s">
        <v>6552</v>
      </c>
      <c r="E630" s="23">
        <v>1</v>
      </c>
      <c r="F630" s="23">
        <v>120305</v>
      </c>
      <c r="G630" s="38" t="s">
        <v>79</v>
      </c>
      <c r="H630" s="38" t="s">
        <v>6395</v>
      </c>
      <c r="I630" s="38" t="s">
        <v>5969</v>
      </c>
      <c r="J630" s="38" t="s">
        <v>11123</v>
      </c>
      <c r="K630" s="38"/>
      <c r="L630" s="38" t="s">
        <v>6049</v>
      </c>
      <c r="M630" s="109">
        <v>44467</v>
      </c>
      <c r="N630" s="39">
        <v>503325440</v>
      </c>
      <c r="O630" s="38">
        <v>1</v>
      </c>
      <c r="P630" s="38" t="s">
        <v>5814</v>
      </c>
      <c r="Q630" s="38">
        <v>2.8</v>
      </c>
      <c r="R630" s="43" t="s">
        <v>3139</v>
      </c>
      <c r="S630" s="38" t="s">
        <v>54</v>
      </c>
      <c r="T630" s="23">
        <v>90</v>
      </c>
      <c r="U630" s="38" t="s">
        <v>6049</v>
      </c>
      <c r="V630" s="39">
        <v>503325440</v>
      </c>
      <c r="W630" s="23">
        <v>2.8</v>
      </c>
      <c r="X630" s="23" t="s">
        <v>3139</v>
      </c>
      <c r="Y630" s="38" t="s">
        <v>6552</v>
      </c>
      <c r="Z630" s="21">
        <v>504.547031</v>
      </c>
      <c r="AA630" s="23">
        <v>2.8</v>
      </c>
      <c r="AB630" s="39" t="s">
        <v>3139</v>
      </c>
      <c r="AC630" s="39">
        <v>1221591</v>
      </c>
      <c r="AD630" s="23" t="s">
        <v>3139</v>
      </c>
      <c r="AE630" s="38" t="s">
        <v>5815</v>
      </c>
      <c r="AG630" s="23"/>
      <c r="AH630" s="23"/>
    </row>
    <row r="631" spans="1:34">
      <c r="A631" t="str">
        <f t="shared" si="29"/>
        <v>1203</v>
      </c>
      <c r="B631" t="str">
        <f t="shared" si="27"/>
        <v>FL</v>
      </c>
      <c r="C631">
        <f t="shared" si="28"/>
        <v>62</v>
      </c>
      <c r="D631" s="38" t="s">
        <v>6552</v>
      </c>
      <c r="E631" s="23">
        <v>2</v>
      </c>
      <c r="F631" s="23">
        <v>120305</v>
      </c>
      <c r="G631" s="38" t="s">
        <v>3399</v>
      </c>
      <c r="H631" s="38" t="s">
        <v>6397</v>
      </c>
      <c r="I631" s="38" t="s">
        <v>5969</v>
      </c>
      <c r="J631" s="38" t="s">
        <v>11777</v>
      </c>
      <c r="K631" s="38"/>
      <c r="L631" s="38" t="s">
        <v>6396</v>
      </c>
      <c r="M631" s="109">
        <v>44470</v>
      </c>
      <c r="N631" s="39">
        <v>503031200</v>
      </c>
      <c r="O631" s="38">
        <v>1</v>
      </c>
      <c r="P631" s="38" t="s">
        <v>5814</v>
      </c>
      <c r="Q631" s="38">
        <v>2.5499999999999998</v>
      </c>
      <c r="R631" s="43" t="s">
        <v>3139</v>
      </c>
      <c r="S631" s="38" t="s">
        <v>54</v>
      </c>
      <c r="T631" s="23">
        <v>96</v>
      </c>
      <c r="U631" s="38" t="s">
        <v>6396</v>
      </c>
      <c r="V631" s="39">
        <v>503031200</v>
      </c>
      <c r="W631" s="23">
        <v>2.5499999999999998</v>
      </c>
      <c r="X631" s="23" t="s">
        <v>3139</v>
      </c>
      <c r="Y631" s="38" t="s">
        <v>6552</v>
      </c>
      <c r="Z631" s="21">
        <v>504.24880200000001</v>
      </c>
      <c r="AA631" s="23">
        <v>2.5499999999999998</v>
      </c>
      <c r="AB631" s="39" t="s">
        <v>3139</v>
      </c>
      <c r="AC631" s="39">
        <v>1217602</v>
      </c>
      <c r="AD631" s="23" t="s">
        <v>3139</v>
      </c>
      <c r="AE631" s="38" t="s">
        <v>5815</v>
      </c>
    </row>
    <row r="632" spans="1:34">
      <c r="A632" t="str">
        <f t="shared" si="29"/>
        <v>1203</v>
      </c>
      <c r="B632" t="str">
        <f t="shared" si="27"/>
        <v>FL</v>
      </c>
      <c r="C632">
        <f t="shared" si="28"/>
        <v>34</v>
      </c>
      <c r="D632" s="38" t="s">
        <v>6552</v>
      </c>
      <c r="E632" s="23">
        <v>3</v>
      </c>
      <c r="F632" s="23">
        <v>120305</v>
      </c>
      <c r="G632" s="38" t="s">
        <v>3175</v>
      </c>
      <c r="H632" s="38" t="s">
        <v>11124</v>
      </c>
      <c r="I632" s="38" t="s">
        <v>5969</v>
      </c>
      <c r="J632" s="38" t="s">
        <v>11125</v>
      </c>
      <c r="K632" s="38"/>
      <c r="L632" s="38" t="s">
        <v>6097</v>
      </c>
      <c r="M632" s="109">
        <v>44442</v>
      </c>
      <c r="N632" s="39">
        <v>628065156</v>
      </c>
      <c r="O632" s="38">
        <v>1</v>
      </c>
      <c r="P632" s="38" t="s">
        <v>5814</v>
      </c>
      <c r="Q632" s="38">
        <v>2.2999999999999998</v>
      </c>
      <c r="R632" s="43" t="s">
        <v>3139</v>
      </c>
      <c r="S632" s="38" t="s">
        <v>54</v>
      </c>
      <c r="T632" s="23">
        <v>90</v>
      </c>
      <c r="U632" s="38" t="s">
        <v>6097</v>
      </c>
      <c r="V632" s="39">
        <v>628065156</v>
      </c>
      <c r="W632" s="23">
        <v>2.2999999999999998</v>
      </c>
      <c r="X632" s="23" t="s">
        <v>3139</v>
      </c>
      <c r="Y632" s="38" t="s">
        <v>6552</v>
      </c>
      <c r="Z632" s="21">
        <v>630.30210799999998</v>
      </c>
      <c r="AA632" s="23">
        <v>2.2999999999999998</v>
      </c>
      <c r="AB632" s="39" t="s">
        <v>3139</v>
      </c>
      <c r="AC632" s="39">
        <v>2236952</v>
      </c>
      <c r="AD632" s="23" t="s">
        <v>3139</v>
      </c>
      <c r="AE632" s="38" t="s">
        <v>5815</v>
      </c>
    </row>
    <row r="633" spans="1:34">
      <c r="A633" t="str">
        <f t="shared" si="29"/>
        <v>1203</v>
      </c>
      <c r="B633" t="str">
        <f t="shared" si="27"/>
        <v>FL</v>
      </c>
      <c r="C633">
        <f t="shared" si="28"/>
        <v>40</v>
      </c>
      <c r="D633" s="38" t="s">
        <v>6552</v>
      </c>
      <c r="E633" s="23">
        <v>4</v>
      </c>
      <c r="F633" s="23">
        <v>120305</v>
      </c>
      <c r="G633" s="38" t="s">
        <v>79</v>
      </c>
      <c r="H633" s="38" t="s">
        <v>6395</v>
      </c>
      <c r="I633" s="38" t="s">
        <v>5969</v>
      </c>
      <c r="J633" s="38" t="s">
        <v>11778</v>
      </c>
      <c r="K633" s="38"/>
      <c r="L633" s="38" t="s">
        <v>6083</v>
      </c>
      <c r="M633" s="109">
        <v>44448</v>
      </c>
      <c r="N633" s="39">
        <v>1000000000</v>
      </c>
      <c r="O633" s="38">
        <v>1</v>
      </c>
      <c r="P633" s="38" t="s">
        <v>5814</v>
      </c>
      <c r="Q633" s="38">
        <v>2.5</v>
      </c>
      <c r="R633" s="43" t="s">
        <v>3139</v>
      </c>
      <c r="S633" s="38" t="s">
        <v>54</v>
      </c>
      <c r="T633" s="23">
        <v>90</v>
      </c>
      <c r="U633" s="38" t="s">
        <v>6083</v>
      </c>
      <c r="V633" s="39">
        <v>1000000000</v>
      </c>
      <c r="W633" s="23">
        <v>2.5</v>
      </c>
      <c r="X633" s="23" t="s">
        <v>3139</v>
      </c>
      <c r="Y633" s="38" t="s">
        <v>6552</v>
      </c>
      <c r="Z633" s="21">
        <v>1003.460549</v>
      </c>
      <c r="AA633" s="23">
        <v>2.5</v>
      </c>
      <c r="AB633" s="39" t="s">
        <v>3139</v>
      </c>
      <c r="AC633" s="39">
        <v>3460549</v>
      </c>
      <c r="AD633" s="23" t="s">
        <v>3139</v>
      </c>
      <c r="AE633" s="38" t="s">
        <v>5815</v>
      </c>
    </row>
    <row r="634" spans="1:34">
      <c r="A634" t="str">
        <f t="shared" si="29"/>
        <v>1203</v>
      </c>
      <c r="B634" t="str">
        <f t="shared" si="27"/>
        <v>FL</v>
      </c>
      <c r="C634">
        <f t="shared" si="28"/>
        <v>40</v>
      </c>
      <c r="D634" s="38" t="s">
        <v>6552</v>
      </c>
      <c r="E634" s="23">
        <v>5</v>
      </c>
      <c r="F634" s="23">
        <v>120305</v>
      </c>
      <c r="G634" s="38" t="s">
        <v>3678</v>
      </c>
      <c r="H634" s="38" t="s">
        <v>11126</v>
      </c>
      <c r="I634" s="38" t="s">
        <v>5969</v>
      </c>
      <c r="J634" s="38" t="s">
        <v>11127</v>
      </c>
      <c r="K634" s="38"/>
      <c r="L634" s="38" t="s">
        <v>6083</v>
      </c>
      <c r="M634" s="109">
        <v>44448</v>
      </c>
      <c r="N634" s="39">
        <v>1000000000</v>
      </c>
      <c r="O634" s="38">
        <v>1</v>
      </c>
      <c r="P634" s="38" t="s">
        <v>5814</v>
      </c>
      <c r="Q634" s="38">
        <v>2.5</v>
      </c>
      <c r="R634" s="43" t="s">
        <v>3139</v>
      </c>
      <c r="S634" s="38" t="s">
        <v>54</v>
      </c>
      <c r="T634" s="23">
        <v>90</v>
      </c>
      <c r="U634" s="38" t="s">
        <v>6083</v>
      </c>
      <c r="V634" s="39">
        <v>1000000000</v>
      </c>
      <c r="W634" s="23">
        <v>2.5</v>
      </c>
      <c r="X634" s="23" t="s">
        <v>3139</v>
      </c>
      <c r="Y634" s="38" t="s">
        <v>6552</v>
      </c>
      <c r="Z634" s="21">
        <v>1003.460549</v>
      </c>
      <c r="AA634" s="23">
        <v>2.5</v>
      </c>
      <c r="AB634" s="39" t="s">
        <v>3139</v>
      </c>
      <c r="AC634" s="39">
        <v>3460549</v>
      </c>
      <c r="AD634" s="23" t="s">
        <v>3139</v>
      </c>
      <c r="AE634" s="38" t="s">
        <v>5815</v>
      </c>
    </row>
    <row r="635" spans="1:34">
      <c r="A635" t="str">
        <f t="shared" si="29"/>
        <v>1230</v>
      </c>
      <c r="B635" t="str">
        <f t="shared" si="27"/>
        <v>VR</v>
      </c>
      <c r="C635">
        <f t="shared" si="28"/>
        <v>374</v>
      </c>
      <c r="D635" s="38" t="s">
        <v>6552</v>
      </c>
      <c r="E635" s="23">
        <v>6</v>
      </c>
      <c r="F635" s="23">
        <v>123015</v>
      </c>
      <c r="G635" s="38" t="s">
        <v>207</v>
      </c>
      <c r="H635" s="38" t="s">
        <v>4112</v>
      </c>
      <c r="I635" s="38" t="s">
        <v>5969</v>
      </c>
      <c r="J635" s="38" t="s">
        <v>11128</v>
      </c>
      <c r="K635" s="38" t="s">
        <v>5829</v>
      </c>
      <c r="L635" s="38" t="s">
        <v>10363</v>
      </c>
      <c r="M635" s="109">
        <v>44782</v>
      </c>
      <c r="N635" s="39">
        <v>500000000</v>
      </c>
      <c r="O635" s="38">
        <v>1</v>
      </c>
      <c r="P635" s="38" t="s">
        <v>5814</v>
      </c>
      <c r="Q635" s="38">
        <v>7.1</v>
      </c>
      <c r="R635" s="43" t="s">
        <v>3139</v>
      </c>
      <c r="S635" s="38" t="s">
        <v>54</v>
      </c>
      <c r="T635" s="23">
        <v>90</v>
      </c>
      <c r="U635" s="38" t="s">
        <v>6085</v>
      </c>
      <c r="V635" s="39">
        <v>524955000</v>
      </c>
      <c r="W635" s="23">
        <v>3.2</v>
      </c>
      <c r="X635" s="23" t="s">
        <v>3139</v>
      </c>
      <c r="Y635" s="38" t="s">
        <v>6552</v>
      </c>
      <c r="Z635" s="21">
        <v>524.80499999999995</v>
      </c>
      <c r="AA635" s="23">
        <v>3.58</v>
      </c>
      <c r="AB635" s="39" t="s">
        <v>3139</v>
      </c>
      <c r="AC635" s="39">
        <v>-150000</v>
      </c>
      <c r="AD635" s="23" t="s">
        <v>3139</v>
      </c>
      <c r="AE635" s="38" t="s">
        <v>5824</v>
      </c>
    </row>
    <row r="636" spans="1:34">
      <c r="A636" t="str">
        <f t="shared" si="29"/>
        <v>1230</v>
      </c>
      <c r="B636" t="str">
        <f t="shared" si="27"/>
        <v>VR</v>
      </c>
      <c r="C636">
        <f t="shared" si="28"/>
        <v>324</v>
      </c>
      <c r="D636" s="38" t="s">
        <v>6552</v>
      </c>
      <c r="E636" s="23">
        <v>7</v>
      </c>
      <c r="F636" s="23">
        <v>123015</v>
      </c>
      <c r="G636" s="38" t="s">
        <v>1339</v>
      </c>
      <c r="H636" s="38" t="s">
        <v>3308</v>
      </c>
      <c r="I636" s="38" t="s">
        <v>5969</v>
      </c>
      <c r="J636" s="38" t="s">
        <v>11129</v>
      </c>
      <c r="K636" s="38"/>
      <c r="L636" s="38" t="s">
        <v>10112</v>
      </c>
      <c r="M636" s="109">
        <v>44732</v>
      </c>
      <c r="N636" s="39">
        <v>1500000000</v>
      </c>
      <c r="O636" s="38">
        <v>1</v>
      </c>
      <c r="P636" s="38" t="s">
        <v>5814</v>
      </c>
      <c r="Q636" s="38">
        <v>6.03</v>
      </c>
      <c r="R636" s="43" t="s">
        <v>3139</v>
      </c>
      <c r="S636" s="38" t="s">
        <v>54</v>
      </c>
      <c r="T636" s="23">
        <v>90</v>
      </c>
      <c r="U636" s="38" t="s">
        <v>6085</v>
      </c>
      <c r="V636" s="39">
        <v>1542675000</v>
      </c>
      <c r="W636" s="23">
        <v>3.05</v>
      </c>
      <c r="X636" s="23" t="s">
        <v>3139</v>
      </c>
      <c r="Y636" s="38" t="s">
        <v>6552</v>
      </c>
      <c r="Z636" s="21">
        <v>1544.5050000000001</v>
      </c>
      <c r="AA636" s="23">
        <v>3.29</v>
      </c>
      <c r="AB636" s="39" t="s">
        <v>3139</v>
      </c>
      <c r="AC636" s="39">
        <v>1830000</v>
      </c>
      <c r="AD636" s="23" t="s">
        <v>3139</v>
      </c>
      <c r="AE636" s="38" t="s">
        <v>5824</v>
      </c>
    </row>
    <row r="637" spans="1:34">
      <c r="A637" t="str">
        <f t="shared" si="29"/>
        <v>1230</v>
      </c>
      <c r="B637" t="str">
        <f t="shared" si="27"/>
        <v>VR</v>
      </c>
      <c r="C637">
        <f t="shared" si="28"/>
        <v>377</v>
      </c>
      <c r="D637" s="38" t="s">
        <v>6552</v>
      </c>
      <c r="E637" s="23">
        <v>8</v>
      </c>
      <c r="F637" s="23">
        <v>123015</v>
      </c>
      <c r="G637" s="38" t="s">
        <v>866</v>
      </c>
      <c r="H637" s="38" t="s">
        <v>3040</v>
      </c>
      <c r="I637" s="38" t="s">
        <v>5969</v>
      </c>
      <c r="J637" s="38" t="s">
        <v>11130</v>
      </c>
      <c r="K637" s="38"/>
      <c r="L637" s="38" t="s">
        <v>10302</v>
      </c>
      <c r="M637" s="109">
        <v>44785</v>
      </c>
      <c r="N637" s="39">
        <v>1000000000</v>
      </c>
      <c r="O637" s="38">
        <v>1</v>
      </c>
      <c r="P637" s="38" t="s">
        <v>5814</v>
      </c>
      <c r="Q637" s="38">
        <v>5.8</v>
      </c>
      <c r="R637" s="43" t="s">
        <v>3139</v>
      </c>
      <c r="S637" s="38" t="s">
        <v>54</v>
      </c>
      <c r="T637" s="23">
        <v>90</v>
      </c>
      <c r="U637" s="38" t="s">
        <v>6396</v>
      </c>
      <c r="V637" s="39">
        <v>1034010000</v>
      </c>
      <c r="W637" s="23">
        <v>3.25</v>
      </c>
      <c r="X637" s="23" t="s">
        <v>3139</v>
      </c>
      <c r="Y637" s="38" t="s">
        <v>6552</v>
      </c>
      <c r="Z637" s="21">
        <v>1033.79</v>
      </c>
      <c r="AA637" s="23">
        <v>3.6</v>
      </c>
      <c r="AB637" s="39" t="s">
        <v>3139</v>
      </c>
      <c r="AC637" s="39">
        <v>-220000</v>
      </c>
      <c r="AD637" s="23" t="s">
        <v>3139</v>
      </c>
      <c r="AE637" s="38" t="s">
        <v>5824</v>
      </c>
    </row>
    <row r="638" spans="1:34">
      <c r="A638" t="str">
        <f t="shared" si="29"/>
        <v>1230</v>
      </c>
      <c r="B638" t="str">
        <f t="shared" si="27"/>
        <v>VR</v>
      </c>
      <c r="C638">
        <f t="shared" si="28"/>
        <v>282</v>
      </c>
      <c r="D638" s="38" t="s">
        <v>6552</v>
      </c>
      <c r="E638" s="23">
        <v>9</v>
      </c>
      <c r="F638" s="23">
        <v>123015</v>
      </c>
      <c r="G638" s="38" t="s">
        <v>260</v>
      </c>
      <c r="H638" s="38" t="s">
        <v>3046</v>
      </c>
      <c r="I638" s="38" t="s">
        <v>5969</v>
      </c>
      <c r="J638" s="38" t="s">
        <v>11131</v>
      </c>
      <c r="K638" s="38"/>
      <c r="L638" s="38" t="s">
        <v>11132</v>
      </c>
      <c r="M638" s="109">
        <v>44690</v>
      </c>
      <c r="N638" s="39">
        <v>1000000000</v>
      </c>
      <c r="O638" s="38">
        <v>1</v>
      </c>
      <c r="P638" s="38" t="s">
        <v>5814</v>
      </c>
      <c r="Q638" s="38">
        <v>6.7</v>
      </c>
      <c r="R638" s="43" t="s">
        <v>3139</v>
      </c>
      <c r="S638" s="38" t="s">
        <v>54</v>
      </c>
      <c r="T638" s="23">
        <v>90</v>
      </c>
      <c r="U638" s="38" t="s">
        <v>6049</v>
      </c>
      <c r="V638" s="39">
        <v>1039250000</v>
      </c>
      <c r="W638" s="23">
        <v>3</v>
      </c>
      <c r="X638" s="23" t="s">
        <v>3139</v>
      </c>
      <c r="Y638" s="38" t="s">
        <v>6552</v>
      </c>
      <c r="Z638" s="21">
        <v>1041.26</v>
      </c>
      <c r="AA638" s="23">
        <v>3.1</v>
      </c>
      <c r="AB638" s="39" t="s">
        <v>3139</v>
      </c>
      <c r="AC638" s="39">
        <v>2010000</v>
      </c>
      <c r="AD638" s="23" t="s">
        <v>3139</v>
      </c>
      <c r="AE638" s="38" t="s">
        <v>5824</v>
      </c>
    </row>
    <row r="639" spans="1:34">
      <c r="A639" t="str">
        <f t="shared" si="29"/>
        <v>1230</v>
      </c>
      <c r="B639" t="str">
        <f t="shared" si="27"/>
        <v>VR</v>
      </c>
      <c r="C639">
        <f t="shared" si="28"/>
        <v>428</v>
      </c>
      <c r="D639" s="38" t="s">
        <v>6552</v>
      </c>
      <c r="E639" s="23">
        <v>10</v>
      </c>
      <c r="F639" s="23">
        <v>123015</v>
      </c>
      <c r="G639" s="38" t="s">
        <v>56</v>
      </c>
      <c r="H639" s="38" t="s">
        <v>3045</v>
      </c>
      <c r="I639" s="38" t="s">
        <v>5969</v>
      </c>
      <c r="J639" s="38" t="s">
        <v>11779</v>
      </c>
      <c r="K639" s="38"/>
      <c r="L639" s="38" t="s">
        <v>10717</v>
      </c>
      <c r="M639" s="109">
        <v>44836</v>
      </c>
      <c r="N639" s="39">
        <v>1000000000</v>
      </c>
      <c r="O639" s="38">
        <v>1</v>
      </c>
      <c r="P639" s="38" t="s">
        <v>5814</v>
      </c>
      <c r="Q639" s="38">
        <v>5.65</v>
      </c>
      <c r="R639" s="43" t="s">
        <v>3139</v>
      </c>
      <c r="S639" s="38" t="s">
        <v>54</v>
      </c>
      <c r="T639" s="23">
        <v>90</v>
      </c>
      <c r="U639" s="38" t="s">
        <v>6102</v>
      </c>
      <c r="V639" s="39">
        <v>1025250000</v>
      </c>
      <c r="W639" s="23">
        <v>3.5</v>
      </c>
      <c r="X639" s="23" t="s">
        <v>3139</v>
      </c>
      <c r="Y639" s="38" t="s">
        <v>6552</v>
      </c>
      <c r="Z639" s="21">
        <v>1024.5899999999999</v>
      </c>
      <c r="AA639" s="23">
        <v>3.81</v>
      </c>
      <c r="AB639" s="39" t="s">
        <v>3139</v>
      </c>
      <c r="AC639" s="39">
        <v>-660000</v>
      </c>
      <c r="AD639" s="23" t="s">
        <v>3139</v>
      </c>
      <c r="AE639" s="38" t="s">
        <v>5824</v>
      </c>
    </row>
    <row r="640" spans="1:34">
      <c r="A640" t="str">
        <f t="shared" si="29"/>
        <v>1230</v>
      </c>
      <c r="B640" t="str">
        <f t="shared" si="27"/>
        <v>VR</v>
      </c>
      <c r="C640">
        <f t="shared" si="28"/>
        <v>501</v>
      </c>
      <c r="D640" s="38" t="s">
        <v>6552</v>
      </c>
      <c r="E640" s="23">
        <v>11</v>
      </c>
      <c r="F640" s="23">
        <v>123015</v>
      </c>
      <c r="G640" s="38" t="s">
        <v>102</v>
      </c>
      <c r="H640" s="38" t="s">
        <v>3043</v>
      </c>
      <c r="I640" s="38" t="s">
        <v>5969</v>
      </c>
      <c r="J640" s="38" t="s">
        <v>11780</v>
      </c>
      <c r="K640" s="38" t="s">
        <v>5829</v>
      </c>
      <c r="L640" s="38" t="s">
        <v>11781</v>
      </c>
      <c r="M640" s="109">
        <v>44909</v>
      </c>
      <c r="N640" s="39">
        <v>500000000</v>
      </c>
      <c r="O640" s="38">
        <v>1</v>
      </c>
      <c r="P640" s="38" t="s">
        <v>5814</v>
      </c>
      <c r="Q640" s="38">
        <v>6.65</v>
      </c>
      <c r="R640" s="43" t="s">
        <v>3139</v>
      </c>
      <c r="S640" s="38" t="s">
        <v>54</v>
      </c>
      <c r="T640" s="23">
        <v>90</v>
      </c>
      <c r="U640" s="38" t="s">
        <v>6104</v>
      </c>
      <c r="V640" s="39">
        <v>521450000</v>
      </c>
      <c r="W640" s="23">
        <v>3.75</v>
      </c>
      <c r="X640" s="23" t="s">
        <v>3139</v>
      </c>
      <c r="Y640" s="38" t="s">
        <v>6552</v>
      </c>
      <c r="Z640" s="21">
        <v>520.55999999999995</v>
      </c>
      <c r="AA640" s="23">
        <v>4.09</v>
      </c>
      <c r="AB640" s="39" t="s">
        <v>3139</v>
      </c>
      <c r="AC640" s="39">
        <v>-890000</v>
      </c>
      <c r="AD640" s="23" t="s">
        <v>3139</v>
      </c>
      <c r="AE640" s="38" t="s">
        <v>5824</v>
      </c>
    </row>
    <row r="641" spans="1:31">
      <c r="A641" t="str">
        <f t="shared" si="29"/>
        <v>1203</v>
      </c>
      <c r="B641" t="str">
        <f t="shared" si="27"/>
        <v>FL</v>
      </c>
      <c r="C641">
        <f t="shared" si="28"/>
        <v>0</v>
      </c>
      <c r="D641" s="38" t="s">
        <v>6552</v>
      </c>
      <c r="E641" s="23">
        <v>12</v>
      </c>
      <c r="F641" s="23">
        <v>120320</v>
      </c>
      <c r="G641" s="38" t="s">
        <v>6398</v>
      </c>
      <c r="H641" s="38" t="s">
        <v>3401</v>
      </c>
      <c r="I641" s="38" t="s">
        <v>6006</v>
      </c>
      <c r="J641" s="38" t="s">
        <v>3402</v>
      </c>
      <c r="K641" s="38"/>
      <c r="L641" s="38"/>
      <c r="M641" s="38"/>
      <c r="N641" s="39">
        <v>0</v>
      </c>
      <c r="O641" s="38">
        <v>1</v>
      </c>
      <c r="P641" s="38"/>
      <c r="Q641" s="38" t="s">
        <v>3139</v>
      </c>
      <c r="R641" s="39">
        <v>17222.8</v>
      </c>
      <c r="S641" s="38"/>
      <c r="T641" s="38" t="s">
        <v>3139</v>
      </c>
      <c r="U641" s="38" t="s">
        <v>6387</v>
      </c>
      <c r="V641" s="39">
        <v>1479605672.7</v>
      </c>
      <c r="W641" s="38" t="s">
        <v>3139</v>
      </c>
      <c r="X641" s="23">
        <v>0</v>
      </c>
      <c r="Y641" s="38" t="s">
        <v>6552</v>
      </c>
      <c r="Z641" s="21">
        <v>1480.9146169800001</v>
      </c>
      <c r="AA641" s="38" t="s">
        <v>3139</v>
      </c>
      <c r="AB641" s="39">
        <v>19378.52</v>
      </c>
      <c r="AC641" s="39">
        <v>1308944.27999997</v>
      </c>
      <c r="AD641" s="23" t="s">
        <v>3139</v>
      </c>
      <c r="AE641" s="38" t="s">
        <v>5824</v>
      </c>
    </row>
    <row r="642" spans="1:31">
      <c r="A642" t="str">
        <f t="shared" si="29"/>
        <v>1203</v>
      </c>
      <c r="B642" t="str">
        <f t="shared" si="27"/>
        <v>FL</v>
      </c>
      <c r="C642">
        <f t="shared" si="28"/>
        <v>0</v>
      </c>
      <c r="D642" s="38" t="s">
        <v>6552</v>
      </c>
      <c r="E642" s="23">
        <v>13</v>
      </c>
      <c r="F642" s="23">
        <v>120320</v>
      </c>
      <c r="G642" s="38" t="s">
        <v>6399</v>
      </c>
      <c r="H642" s="38" t="s">
        <v>3403</v>
      </c>
      <c r="I642" s="38" t="s">
        <v>6006</v>
      </c>
      <c r="J642" s="38" t="s">
        <v>3404</v>
      </c>
      <c r="K642" s="38"/>
      <c r="L642" s="38"/>
      <c r="M642" s="38"/>
      <c r="N642" s="39">
        <v>0</v>
      </c>
      <c r="O642" s="38">
        <v>1</v>
      </c>
      <c r="P642" s="38"/>
      <c r="Q642" s="38" t="s">
        <v>3139</v>
      </c>
      <c r="R642" s="39">
        <v>5990.32</v>
      </c>
      <c r="S642" s="38"/>
      <c r="T642" s="38" t="s">
        <v>3139</v>
      </c>
      <c r="U642" s="38" t="s">
        <v>6387</v>
      </c>
      <c r="V642" s="39">
        <v>145409221.16999999</v>
      </c>
      <c r="W642" s="38" t="s">
        <v>3139</v>
      </c>
      <c r="X642" s="23">
        <v>0</v>
      </c>
      <c r="Y642" s="38" t="s">
        <v>6552</v>
      </c>
      <c r="Z642" s="21">
        <v>145.58360602000002</v>
      </c>
      <c r="AA642" s="38" t="s">
        <v>3139</v>
      </c>
      <c r="AB642" s="39">
        <v>6649.6869999999999</v>
      </c>
      <c r="AC642" s="39">
        <v>174384.85000002399</v>
      </c>
      <c r="AD642" s="23" t="s">
        <v>3139</v>
      </c>
      <c r="AE642" s="38" t="s">
        <v>5824</v>
      </c>
    </row>
    <row r="643" spans="1:31">
      <c r="A643" t="str">
        <f t="shared" si="29"/>
        <v>1203</v>
      </c>
      <c r="B643" t="str">
        <f t="shared" ref="B643:B706" si="30">+IF(A643="1228","CA",IF(A643="1230","VR",IF(A643="1203","FL","OT")))</f>
        <v>FL</v>
      </c>
      <c r="C643">
        <f t="shared" ref="C643:C706" si="31">+IF(M643="",0,M643-D643)</f>
        <v>0</v>
      </c>
      <c r="D643" s="38" t="s">
        <v>6552</v>
      </c>
      <c r="E643" s="23">
        <v>14</v>
      </c>
      <c r="F643" s="23">
        <v>120320</v>
      </c>
      <c r="G643" s="38" t="s">
        <v>6400</v>
      </c>
      <c r="H643" s="38" t="s">
        <v>5852</v>
      </c>
      <c r="I643" s="38" t="s">
        <v>6006</v>
      </c>
      <c r="J643" s="38" t="s">
        <v>6401</v>
      </c>
      <c r="K643" s="38"/>
      <c r="L643" s="38"/>
      <c r="M643" s="38"/>
      <c r="N643" s="43">
        <v>0</v>
      </c>
      <c r="O643" s="38">
        <v>1</v>
      </c>
      <c r="P643" s="38"/>
      <c r="Q643" s="38" t="s">
        <v>3139</v>
      </c>
      <c r="R643" s="39">
        <v>32006.292189</v>
      </c>
      <c r="S643" s="38"/>
      <c r="T643" s="38" t="s">
        <v>3139</v>
      </c>
      <c r="U643" s="38" t="s">
        <v>6387</v>
      </c>
      <c r="V643" s="39">
        <v>173399362.05000001</v>
      </c>
      <c r="W643" s="38" t="s">
        <v>3139</v>
      </c>
      <c r="X643" s="23">
        <v>0</v>
      </c>
      <c r="Y643" s="38" t="s">
        <v>6552</v>
      </c>
      <c r="Z643" s="21">
        <v>173.43709671000002</v>
      </c>
      <c r="AA643" s="38" t="s">
        <v>3139</v>
      </c>
      <c r="AB643" s="39">
        <v>32198.961780000001</v>
      </c>
      <c r="AC643" s="39">
        <v>37734.659999996402</v>
      </c>
      <c r="AD643" s="23" t="s">
        <v>3139</v>
      </c>
      <c r="AE643" s="38" t="s">
        <v>5824</v>
      </c>
    </row>
    <row r="644" spans="1:31">
      <c r="A644" t="str">
        <f t="shared" ref="A644:A707" si="32">+MID(F644,1,4)</f>
        <v>1203</v>
      </c>
      <c r="B644" t="str">
        <f t="shared" si="30"/>
        <v>FL</v>
      </c>
      <c r="C644">
        <f t="shared" si="31"/>
        <v>0</v>
      </c>
      <c r="D644" s="38" t="s">
        <v>6552</v>
      </c>
      <c r="E644" s="23">
        <v>15</v>
      </c>
      <c r="F644" s="23">
        <v>120320</v>
      </c>
      <c r="G644" s="38" t="s">
        <v>6402</v>
      </c>
      <c r="H644" s="38" t="s">
        <v>5853</v>
      </c>
      <c r="I644" s="38" t="s">
        <v>6006</v>
      </c>
      <c r="J644" s="38" t="s">
        <v>5854</v>
      </c>
      <c r="K644" s="38"/>
      <c r="L644" s="38"/>
      <c r="M644" s="38"/>
      <c r="N644" s="39">
        <v>0</v>
      </c>
      <c r="O644" s="38">
        <v>1</v>
      </c>
      <c r="P644" s="38"/>
      <c r="Q644" s="38" t="s">
        <v>3139</v>
      </c>
      <c r="R644" s="39">
        <v>1098545.580055</v>
      </c>
      <c r="S644" s="38"/>
      <c r="T644" s="38" t="s">
        <v>3139</v>
      </c>
      <c r="U644" s="38" t="s">
        <v>6387</v>
      </c>
      <c r="V644" s="39">
        <v>1883701763.6400001</v>
      </c>
      <c r="W644" s="38" t="s">
        <v>3139</v>
      </c>
      <c r="X644" s="23">
        <v>0</v>
      </c>
      <c r="Y644" s="38" t="s">
        <v>6552</v>
      </c>
      <c r="Z644" s="21">
        <v>1891.05249121</v>
      </c>
      <c r="AA644" s="38" t="s">
        <v>3139</v>
      </c>
      <c r="AB644" s="39">
        <v>1104685.666</v>
      </c>
      <c r="AC644" s="39">
        <v>7350727.5699999304</v>
      </c>
      <c r="AD644" s="23" t="s">
        <v>3139</v>
      </c>
      <c r="AE644" s="38" t="s">
        <v>5824</v>
      </c>
    </row>
    <row r="645" spans="1:31">
      <c r="A645" t="str">
        <f t="shared" si="32"/>
        <v>1120</v>
      </c>
      <c r="B645" t="str">
        <f t="shared" si="30"/>
        <v>OT</v>
      </c>
      <c r="C645">
        <f t="shared" si="31"/>
        <v>0</v>
      </c>
      <c r="D645" s="38" t="s">
        <v>6552</v>
      </c>
      <c r="E645" s="23">
        <v>16</v>
      </c>
      <c r="F645" s="23">
        <v>112040</v>
      </c>
      <c r="G645" s="38" t="s">
        <v>9351</v>
      </c>
      <c r="H645" s="38" t="s">
        <v>9352</v>
      </c>
      <c r="I645" s="38" t="s">
        <v>6006</v>
      </c>
      <c r="J645" s="38" t="s">
        <v>9353</v>
      </c>
      <c r="K645" s="38" t="s">
        <v>5820</v>
      </c>
      <c r="L645" s="38"/>
      <c r="M645" s="38"/>
      <c r="N645" s="39">
        <v>0</v>
      </c>
      <c r="O645" s="38">
        <v>1</v>
      </c>
      <c r="P645" s="38"/>
      <c r="Q645" s="23" t="s">
        <v>3139</v>
      </c>
      <c r="R645" s="39">
        <v>0</v>
      </c>
      <c r="S645" s="38"/>
      <c r="T645" s="23" t="s">
        <v>3139</v>
      </c>
      <c r="U645" s="38" t="s">
        <v>6194</v>
      </c>
      <c r="V645" s="39">
        <v>200000000</v>
      </c>
      <c r="W645" s="23" t="s">
        <v>3139</v>
      </c>
      <c r="X645" s="38">
        <v>0</v>
      </c>
      <c r="Y645" s="38" t="s">
        <v>6552</v>
      </c>
      <c r="Z645" s="21">
        <v>200</v>
      </c>
      <c r="AA645" s="23" t="s">
        <v>3139</v>
      </c>
      <c r="AB645" s="39">
        <v>0</v>
      </c>
      <c r="AC645" s="39">
        <v>0</v>
      </c>
      <c r="AD645" s="23" t="s">
        <v>3139</v>
      </c>
      <c r="AE645" s="38" t="s">
        <v>5819</v>
      </c>
    </row>
    <row r="646" spans="1:31">
      <c r="A646" t="str">
        <f t="shared" si="32"/>
        <v>1120</v>
      </c>
      <c r="B646" t="str">
        <f t="shared" si="30"/>
        <v>OT</v>
      </c>
      <c r="C646">
        <f t="shared" si="31"/>
        <v>0</v>
      </c>
      <c r="D646" s="38" t="s">
        <v>6552</v>
      </c>
      <c r="E646" s="23">
        <v>17</v>
      </c>
      <c r="F646" s="23">
        <v>112040</v>
      </c>
      <c r="G646" s="38" t="s">
        <v>3892</v>
      </c>
      <c r="H646" s="38" t="s">
        <v>9354</v>
      </c>
      <c r="I646" s="38" t="s">
        <v>6006</v>
      </c>
      <c r="J646" s="38" t="s">
        <v>9353</v>
      </c>
      <c r="K646" s="38" t="s">
        <v>5820</v>
      </c>
      <c r="L646" s="38"/>
      <c r="M646" s="38"/>
      <c r="N646" s="39">
        <v>0</v>
      </c>
      <c r="O646" s="38">
        <v>1</v>
      </c>
      <c r="P646" s="38"/>
      <c r="Q646" s="23" t="s">
        <v>3139</v>
      </c>
      <c r="R646" s="39">
        <v>0</v>
      </c>
      <c r="S646" s="38"/>
      <c r="T646" s="23" t="s">
        <v>3139</v>
      </c>
      <c r="U646" s="38" t="s">
        <v>6194</v>
      </c>
      <c r="V646" s="39">
        <v>14569959.789999999</v>
      </c>
      <c r="W646" s="23" t="s">
        <v>3139</v>
      </c>
      <c r="X646" s="38">
        <v>0</v>
      </c>
      <c r="Y646" s="38" t="s">
        <v>6552</v>
      </c>
      <c r="Z646" s="21">
        <v>14.569959789999999</v>
      </c>
      <c r="AA646" s="23" t="s">
        <v>3139</v>
      </c>
      <c r="AB646" s="39">
        <v>0</v>
      </c>
      <c r="AC646" s="39">
        <v>0</v>
      </c>
      <c r="AD646" s="23" t="s">
        <v>3139</v>
      </c>
      <c r="AE646" s="38" t="s">
        <v>5819</v>
      </c>
    </row>
    <row r="647" spans="1:31">
      <c r="A647" t="str">
        <f t="shared" si="32"/>
        <v>1120</v>
      </c>
      <c r="B647" t="str">
        <f t="shared" si="30"/>
        <v>OT</v>
      </c>
      <c r="C647">
        <f t="shared" si="31"/>
        <v>0</v>
      </c>
      <c r="D647" s="38" t="s">
        <v>6552</v>
      </c>
      <c r="E647" s="23">
        <v>18</v>
      </c>
      <c r="F647" s="23">
        <v>112040</v>
      </c>
      <c r="G647" s="38" t="s">
        <v>9355</v>
      </c>
      <c r="H647" s="38" t="s">
        <v>9356</v>
      </c>
      <c r="I647" s="38" t="s">
        <v>6006</v>
      </c>
      <c r="J647" s="38" t="s">
        <v>9357</v>
      </c>
      <c r="K647" s="38" t="s">
        <v>5820</v>
      </c>
      <c r="L647" s="38"/>
      <c r="M647" s="38"/>
      <c r="N647" s="39">
        <v>0</v>
      </c>
      <c r="O647" s="38">
        <v>1</v>
      </c>
      <c r="P647" s="38"/>
      <c r="Q647" s="23" t="s">
        <v>3139</v>
      </c>
      <c r="R647" s="39">
        <v>0</v>
      </c>
      <c r="S647" s="38"/>
      <c r="T647" s="23" t="s">
        <v>3139</v>
      </c>
      <c r="U647" s="38" t="s">
        <v>6194</v>
      </c>
      <c r="V647" s="39">
        <v>480546200</v>
      </c>
      <c r="W647" s="23" t="s">
        <v>3139</v>
      </c>
      <c r="X647" s="38">
        <v>0</v>
      </c>
      <c r="Y647" s="38" t="s">
        <v>6552</v>
      </c>
      <c r="Z647" s="21">
        <v>480.5462</v>
      </c>
      <c r="AA647" s="23" t="s">
        <v>3139</v>
      </c>
      <c r="AB647" s="39">
        <v>0</v>
      </c>
      <c r="AC647" s="39">
        <v>0</v>
      </c>
      <c r="AD647" s="23" t="s">
        <v>3139</v>
      </c>
      <c r="AE647" s="38" t="s">
        <v>5819</v>
      </c>
    </row>
    <row r="648" spans="1:31">
      <c r="A648" t="str">
        <f t="shared" si="32"/>
        <v>1226</v>
      </c>
      <c r="B648" t="str">
        <f t="shared" si="30"/>
        <v>OT</v>
      </c>
      <c r="C648">
        <f t="shared" si="31"/>
        <v>0</v>
      </c>
      <c r="D648" s="38" t="s">
        <v>6552</v>
      </c>
      <c r="E648" s="23">
        <v>19</v>
      </c>
      <c r="F648" s="23">
        <v>122602</v>
      </c>
      <c r="G648" s="38" t="s">
        <v>1343</v>
      </c>
      <c r="H648" s="38" t="s">
        <v>3405</v>
      </c>
      <c r="I648" s="38" t="s">
        <v>6006</v>
      </c>
      <c r="J648" s="38" t="s">
        <v>347</v>
      </c>
      <c r="K648" s="38"/>
      <c r="L648" s="38"/>
      <c r="M648" s="38"/>
      <c r="N648" s="39">
        <v>0</v>
      </c>
      <c r="O648" s="38">
        <v>1</v>
      </c>
      <c r="P648" s="38"/>
      <c r="Q648" s="38" t="s">
        <v>3139</v>
      </c>
      <c r="R648" s="39">
        <v>0</v>
      </c>
      <c r="S648" s="38"/>
      <c r="T648" s="23" t="s">
        <v>3139</v>
      </c>
      <c r="U648" s="38" t="s">
        <v>6403</v>
      </c>
      <c r="V648" s="39">
        <v>5395584</v>
      </c>
      <c r="W648" s="38" t="s">
        <v>3139</v>
      </c>
      <c r="X648" s="23">
        <v>0</v>
      </c>
      <c r="Y648" s="38" t="s">
        <v>6552</v>
      </c>
      <c r="Z648" s="21">
        <v>8.3065999999999995</v>
      </c>
      <c r="AA648" s="38" t="s">
        <v>3139</v>
      </c>
      <c r="AB648" s="39">
        <v>0</v>
      </c>
      <c r="AC648" s="39">
        <v>0</v>
      </c>
      <c r="AD648" s="23" t="s">
        <v>3139</v>
      </c>
      <c r="AE648" s="38" t="s">
        <v>5819</v>
      </c>
    </row>
    <row r="649" spans="1:31">
      <c r="A649" t="str">
        <f t="shared" si="32"/>
        <v>1226</v>
      </c>
      <c r="B649" t="str">
        <f t="shared" si="30"/>
        <v>OT</v>
      </c>
      <c r="C649">
        <f t="shared" si="31"/>
        <v>0</v>
      </c>
      <c r="D649" s="38" t="s">
        <v>6552</v>
      </c>
      <c r="E649" s="23">
        <v>20</v>
      </c>
      <c r="F649" s="23">
        <v>122602</v>
      </c>
      <c r="G649" s="38" t="s">
        <v>3240</v>
      </c>
      <c r="H649" s="38" t="s">
        <v>3406</v>
      </c>
      <c r="I649" s="38" t="s">
        <v>6006</v>
      </c>
      <c r="J649" s="38" t="s">
        <v>347</v>
      </c>
      <c r="K649" s="38"/>
      <c r="L649" s="38"/>
      <c r="M649" s="38"/>
      <c r="N649" s="39">
        <v>0</v>
      </c>
      <c r="O649" s="38">
        <v>1</v>
      </c>
      <c r="P649" s="38"/>
      <c r="Q649" s="38" t="s">
        <v>3139</v>
      </c>
      <c r="R649" s="39">
        <v>0</v>
      </c>
      <c r="S649" s="38"/>
      <c r="T649" s="23" t="s">
        <v>3139</v>
      </c>
      <c r="U649" s="38" t="s">
        <v>6404</v>
      </c>
      <c r="V649" s="39">
        <v>374821881</v>
      </c>
      <c r="W649" s="38" t="s">
        <v>3139</v>
      </c>
      <c r="X649" s="23">
        <v>0</v>
      </c>
      <c r="Y649" s="38" t="s">
        <v>6552</v>
      </c>
      <c r="Z649" s="21">
        <v>387.94060200000001</v>
      </c>
      <c r="AA649" s="38" t="s">
        <v>3139</v>
      </c>
      <c r="AB649" s="39">
        <v>0</v>
      </c>
      <c r="AC649" s="39">
        <v>0</v>
      </c>
      <c r="AD649" s="23" t="s">
        <v>3139</v>
      </c>
      <c r="AE649" s="38" t="s">
        <v>5819</v>
      </c>
    </row>
    <row r="650" spans="1:31">
      <c r="A650" t="str">
        <f t="shared" si="32"/>
        <v>1226</v>
      </c>
      <c r="B650" t="str">
        <f t="shared" si="30"/>
        <v>OT</v>
      </c>
      <c r="C650">
        <f t="shared" si="31"/>
        <v>0</v>
      </c>
      <c r="D650" s="38" t="s">
        <v>6552</v>
      </c>
      <c r="E650" s="23">
        <v>21</v>
      </c>
      <c r="F650" s="23">
        <v>122603</v>
      </c>
      <c r="G650" s="38" t="s">
        <v>3407</v>
      </c>
      <c r="H650" s="38" t="s">
        <v>3408</v>
      </c>
      <c r="I650" s="38" t="s">
        <v>6006</v>
      </c>
      <c r="J650" s="38" t="s">
        <v>347</v>
      </c>
      <c r="K650" s="38"/>
      <c r="L650" s="38"/>
      <c r="M650" s="38"/>
      <c r="N650" s="39">
        <v>0</v>
      </c>
      <c r="O650" s="38">
        <v>1</v>
      </c>
      <c r="P650" s="38"/>
      <c r="Q650" s="38" t="s">
        <v>3139</v>
      </c>
      <c r="R650" s="39">
        <v>0</v>
      </c>
      <c r="S650" s="38"/>
      <c r="T650" s="23" t="s">
        <v>3139</v>
      </c>
      <c r="U650" s="38" t="s">
        <v>6405</v>
      </c>
      <c r="V650" s="39">
        <v>1242325</v>
      </c>
      <c r="W650" s="38" t="s">
        <v>3139</v>
      </c>
      <c r="X650" s="23">
        <v>0</v>
      </c>
      <c r="Y650" s="38" t="s">
        <v>6552</v>
      </c>
      <c r="Z650" s="21">
        <v>17.347170999999999</v>
      </c>
      <c r="AA650" s="38" t="s">
        <v>3139</v>
      </c>
      <c r="AB650" s="39">
        <v>0</v>
      </c>
      <c r="AC650" s="39">
        <v>0</v>
      </c>
      <c r="AD650" s="23" t="s">
        <v>3139</v>
      </c>
      <c r="AE650" s="38" t="s">
        <v>5819</v>
      </c>
    </row>
    <row r="651" spans="1:31">
      <c r="A651" t="str">
        <f t="shared" si="32"/>
        <v>1226</v>
      </c>
      <c r="B651" t="str">
        <f t="shared" si="30"/>
        <v>OT</v>
      </c>
      <c r="C651">
        <f t="shared" si="31"/>
        <v>0</v>
      </c>
      <c r="D651" s="38" t="s">
        <v>6552</v>
      </c>
      <c r="E651" s="23">
        <v>22</v>
      </c>
      <c r="F651" s="23">
        <v>122603</v>
      </c>
      <c r="G651" s="38" t="s">
        <v>3409</v>
      </c>
      <c r="H651" s="38" t="s">
        <v>3410</v>
      </c>
      <c r="I651" s="38" t="s">
        <v>6006</v>
      </c>
      <c r="J651" s="38" t="s">
        <v>347</v>
      </c>
      <c r="K651" s="38"/>
      <c r="L651" s="38"/>
      <c r="M651" s="38"/>
      <c r="N651" s="39">
        <v>0</v>
      </c>
      <c r="O651" s="38">
        <v>1</v>
      </c>
      <c r="P651" s="38"/>
      <c r="Q651" s="23" t="s">
        <v>3139</v>
      </c>
      <c r="R651" s="39">
        <v>0</v>
      </c>
      <c r="S651" s="38"/>
      <c r="T651" s="23" t="s">
        <v>3139</v>
      </c>
      <c r="U651" s="38" t="s">
        <v>6406</v>
      </c>
      <c r="V651" s="39">
        <v>17548286</v>
      </c>
      <c r="W651" s="38" t="s">
        <v>3139</v>
      </c>
      <c r="X651" s="23">
        <v>0</v>
      </c>
      <c r="Y651" s="38" t="s">
        <v>6552</v>
      </c>
      <c r="Z651" s="21">
        <v>19.264869000000001</v>
      </c>
      <c r="AA651" s="38" t="s">
        <v>3139</v>
      </c>
      <c r="AB651" s="39">
        <v>0</v>
      </c>
      <c r="AC651" s="39">
        <v>0</v>
      </c>
      <c r="AD651" s="23" t="s">
        <v>3139</v>
      </c>
      <c r="AE651" s="38" t="s">
        <v>5819</v>
      </c>
    </row>
    <row r="652" spans="1:31">
      <c r="A652" t="str">
        <f t="shared" si="32"/>
        <v>1226</v>
      </c>
      <c r="B652" t="str">
        <f t="shared" si="30"/>
        <v>OT</v>
      </c>
      <c r="C652">
        <f t="shared" si="31"/>
        <v>0</v>
      </c>
      <c r="D652" s="38" t="s">
        <v>6552</v>
      </c>
      <c r="E652" s="23">
        <v>23</v>
      </c>
      <c r="F652" s="23">
        <v>122604</v>
      </c>
      <c r="G652" s="38" t="s">
        <v>53</v>
      </c>
      <c r="H652" s="38" t="s">
        <v>3047</v>
      </c>
      <c r="I652" s="38" t="s">
        <v>6006</v>
      </c>
      <c r="J652" s="38" t="s">
        <v>347</v>
      </c>
      <c r="K652" s="38"/>
      <c r="L652" s="38"/>
      <c r="M652" s="38"/>
      <c r="N652" s="39">
        <v>0</v>
      </c>
      <c r="O652" s="38">
        <v>1</v>
      </c>
      <c r="P652" s="38"/>
      <c r="Q652" s="23" t="s">
        <v>3139</v>
      </c>
      <c r="R652" s="39">
        <v>0</v>
      </c>
      <c r="S652" s="38"/>
      <c r="T652" s="23" t="s">
        <v>3139</v>
      </c>
      <c r="U652" s="38" t="s">
        <v>6407</v>
      </c>
      <c r="V652" s="39">
        <v>182000180.06</v>
      </c>
      <c r="W652" s="38" t="s">
        <v>3139</v>
      </c>
      <c r="X652" s="23">
        <v>0</v>
      </c>
      <c r="Y652" s="38" t="s">
        <v>6552</v>
      </c>
      <c r="Z652" s="21">
        <v>207.42123336</v>
      </c>
      <c r="AA652" s="38" t="s">
        <v>3139</v>
      </c>
      <c r="AB652" s="39">
        <v>0</v>
      </c>
      <c r="AC652" s="39">
        <v>0</v>
      </c>
      <c r="AD652" s="23" t="s">
        <v>3139</v>
      </c>
      <c r="AE652" s="38" t="s">
        <v>5819</v>
      </c>
    </row>
    <row r="653" spans="1:31">
      <c r="A653" t="str">
        <f t="shared" si="32"/>
        <v>1226</v>
      </c>
      <c r="B653" t="str">
        <f t="shared" si="30"/>
        <v>OT</v>
      </c>
      <c r="C653">
        <f t="shared" si="31"/>
        <v>0</v>
      </c>
      <c r="D653" s="38" t="s">
        <v>6552</v>
      </c>
      <c r="E653" s="23">
        <v>24</v>
      </c>
      <c r="F653" s="23">
        <v>122604</v>
      </c>
      <c r="G653" s="38" t="s">
        <v>3179</v>
      </c>
      <c r="H653" s="38" t="s">
        <v>3219</v>
      </c>
      <c r="I653" s="38" t="s">
        <v>6006</v>
      </c>
      <c r="J653" s="38" t="s">
        <v>347</v>
      </c>
      <c r="K653" s="38"/>
      <c r="L653" s="38"/>
      <c r="M653" s="38"/>
      <c r="N653" s="39">
        <v>0</v>
      </c>
      <c r="O653" s="38">
        <v>1</v>
      </c>
      <c r="P653" s="38"/>
      <c r="Q653" s="23" t="s">
        <v>3139</v>
      </c>
      <c r="R653" s="43">
        <v>0</v>
      </c>
      <c r="S653" s="38"/>
      <c r="T653" s="23" t="s">
        <v>3139</v>
      </c>
      <c r="U653" s="38" t="s">
        <v>6408</v>
      </c>
      <c r="V653" s="39">
        <v>25998399</v>
      </c>
      <c r="W653" s="23" t="s">
        <v>3139</v>
      </c>
      <c r="X653" s="23">
        <v>0</v>
      </c>
      <c r="Y653" s="38" t="s">
        <v>6552</v>
      </c>
      <c r="Z653" s="21">
        <v>44.598717999999998</v>
      </c>
      <c r="AA653" s="23" t="s">
        <v>3139</v>
      </c>
      <c r="AB653" s="39">
        <v>0</v>
      </c>
      <c r="AC653" s="39">
        <v>0</v>
      </c>
      <c r="AD653" s="23" t="s">
        <v>3139</v>
      </c>
      <c r="AE653" s="38" t="s">
        <v>5819</v>
      </c>
    </row>
    <row r="654" spans="1:31">
      <c r="A654" t="str">
        <f t="shared" si="32"/>
        <v>1226</v>
      </c>
      <c r="B654" t="str">
        <f t="shared" si="30"/>
        <v>OT</v>
      </c>
      <c r="C654">
        <f t="shared" si="31"/>
        <v>0</v>
      </c>
      <c r="D654" s="38" t="s">
        <v>6552</v>
      </c>
      <c r="E654" s="23">
        <v>25</v>
      </c>
      <c r="F654" s="23">
        <v>122604</v>
      </c>
      <c r="G654" s="38" t="s">
        <v>3411</v>
      </c>
      <c r="H654" s="38" t="s">
        <v>3412</v>
      </c>
      <c r="I654" s="38" t="s">
        <v>6006</v>
      </c>
      <c r="J654" s="38" t="s">
        <v>347</v>
      </c>
      <c r="K654" s="38"/>
      <c r="L654" s="38"/>
      <c r="M654" s="38"/>
      <c r="N654" s="39">
        <v>0</v>
      </c>
      <c r="O654" s="38">
        <v>1</v>
      </c>
      <c r="P654" s="38"/>
      <c r="Q654" s="23" t="s">
        <v>3139</v>
      </c>
      <c r="R654" s="43">
        <v>0</v>
      </c>
      <c r="S654" s="38"/>
      <c r="T654" s="23" t="s">
        <v>3139</v>
      </c>
      <c r="U654" s="38" t="s">
        <v>6409</v>
      </c>
      <c r="V654" s="39">
        <v>45990000</v>
      </c>
      <c r="W654" s="23" t="s">
        <v>3139</v>
      </c>
      <c r="X654" s="23">
        <v>0</v>
      </c>
      <c r="Y654" s="38" t="s">
        <v>6552</v>
      </c>
      <c r="Z654" s="21">
        <v>45.99</v>
      </c>
      <c r="AA654" s="23" t="s">
        <v>3139</v>
      </c>
      <c r="AB654" s="39">
        <v>0</v>
      </c>
      <c r="AC654" s="39">
        <v>0</v>
      </c>
      <c r="AD654" s="23" t="s">
        <v>3139</v>
      </c>
      <c r="AE654" s="38" t="s">
        <v>5819</v>
      </c>
    </row>
    <row r="655" spans="1:31">
      <c r="A655" t="str">
        <f t="shared" si="32"/>
        <v>1226</v>
      </c>
      <c r="B655" t="str">
        <f t="shared" si="30"/>
        <v>OT</v>
      </c>
      <c r="C655">
        <f t="shared" si="31"/>
        <v>0</v>
      </c>
      <c r="D655" s="38" t="s">
        <v>6552</v>
      </c>
      <c r="E655" s="23">
        <v>26</v>
      </c>
      <c r="F655" s="23">
        <v>122604</v>
      </c>
      <c r="G655" s="38" t="s">
        <v>3181</v>
      </c>
      <c r="H655" s="38" t="s">
        <v>3219</v>
      </c>
      <c r="I655" s="38" t="s">
        <v>6006</v>
      </c>
      <c r="J655" s="38" t="s">
        <v>347</v>
      </c>
      <c r="K655" s="38"/>
      <c r="L655" s="38"/>
      <c r="M655" s="38"/>
      <c r="N655" s="39">
        <v>0</v>
      </c>
      <c r="O655" s="38">
        <v>1</v>
      </c>
      <c r="P655" s="38"/>
      <c r="Q655" s="23" t="s">
        <v>3139</v>
      </c>
      <c r="R655" s="43">
        <v>0</v>
      </c>
      <c r="S655" s="38"/>
      <c r="T655" s="23" t="s">
        <v>3139</v>
      </c>
      <c r="U655" s="38" t="s">
        <v>6410</v>
      </c>
      <c r="V655" s="39">
        <v>105713376</v>
      </c>
      <c r="W655" s="23" t="s">
        <v>3139</v>
      </c>
      <c r="X655" s="23">
        <v>0</v>
      </c>
      <c r="Y655" s="38" t="s">
        <v>6552</v>
      </c>
      <c r="Z655" s="21">
        <v>151.49788799999999</v>
      </c>
      <c r="AA655" s="23" t="s">
        <v>3139</v>
      </c>
      <c r="AB655" s="39">
        <v>0</v>
      </c>
      <c r="AC655" s="39">
        <v>0</v>
      </c>
      <c r="AD655" s="23" t="s">
        <v>3139</v>
      </c>
      <c r="AE655" s="38" t="s">
        <v>5819</v>
      </c>
    </row>
    <row r="656" spans="1:31">
      <c r="A656" t="str">
        <f t="shared" si="32"/>
        <v>1226</v>
      </c>
      <c r="B656" t="str">
        <f t="shared" si="30"/>
        <v>OT</v>
      </c>
      <c r="C656">
        <f t="shared" si="31"/>
        <v>0</v>
      </c>
      <c r="D656" s="38" t="s">
        <v>6552</v>
      </c>
      <c r="E656" s="23">
        <v>1</v>
      </c>
      <c r="F656" s="23">
        <v>122602</v>
      </c>
      <c r="G656" s="38" t="s">
        <v>53</v>
      </c>
      <c r="H656" s="38" t="s">
        <v>3414</v>
      </c>
      <c r="I656" s="38" t="s">
        <v>6006</v>
      </c>
      <c r="J656" s="38" t="s">
        <v>3415</v>
      </c>
      <c r="K656" s="38"/>
      <c r="L656" s="38" t="s">
        <v>6296</v>
      </c>
      <c r="M656" s="109">
        <v>44408</v>
      </c>
      <c r="N656" s="39">
        <v>52755624.340000004</v>
      </c>
      <c r="O656" s="38">
        <v>1</v>
      </c>
      <c r="P656" s="38"/>
      <c r="Q656" s="23" t="s">
        <v>3139</v>
      </c>
      <c r="R656" s="43" t="s">
        <v>3139</v>
      </c>
      <c r="S656" s="38"/>
      <c r="T656" s="23" t="s">
        <v>3139</v>
      </c>
      <c r="U656" s="38" t="s">
        <v>6296</v>
      </c>
      <c r="V656" s="39">
        <v>827851.65</v>
      </c>
      <c r="W656" s="23" t="s">
        <v>3139</v>
      </c>
      <c r="X656" s="23">
        <v>0</v>
      </c>
      <c r="Y656" s="38" t="s">
        <v>6552</v>
      </c>
      <c r="Z656" s="21">
        <v>63.201816430000001</v>
      </c>
      <c r="AA656" s="23" t="s">
        <v>3139</v>
      </c>
      <c r="AB656" s="39">
        <v>0</v>
      </c>
      <c r="AC656" s="39">
        <v>0</v>
      </c>
      <c r="AD656" s="23" t="s">
        <v>3139</v>
      </c>
      <c r="AE656" s="38" t="s">
        <v>5818</v>
      </c>
    </row>
    <row r="657" spans="1:34">
      <c r="A657" t="str">
        <f t="shared" si="32"/>
        <v>1226</v>
      </c>
      <c r="B657" t="str">
        <f t="shared" si="30"/>
        <v>OT</v>
      </c>
      <c r="C657">
        <f t="shared" si="31"/>
        <v>0</v>
      </c>
      <c r="D657" s="38" t="s">
        <v>6552</v>
      </c>
      <c r="E657" s="23">
        <v>2</v>
      </c>
      <c r="F657" s="23">
        <v>122602</v>
      </c>
      <c r="G657" s="38" t="s">
        <v>3211</v>
      </c>
      <c r="H657" s="38" t="s">
        <v>3212</v>
      </c>
      <c r="I657" s="38" t="s">
        <v>6006</v>
      </c>
      <c r="J657" s="38" t="s">
        <v>3416</v>
      </c>
      <c r="K657" s="38"/>
      <c r="L657" s="38" t="s">
        <v>6087</v>
      </c>
      <c r="M657" s="109">
        <v>44408</v>
      </c>
      <c r="N657" s="39">
        <v>154072</v>
      </c>
      <c r="O657" s="38">
        <v>1</v>
      </c>
      <c r="P657" s="38"/>
      <c r="Q657" s="23" t="s">
        <v>3139</v>
      </c>
      <c r="R657" s="39" t="s">
        <v>3139</v>
      </c>
      <c r="S657" s="38"/>
      <c r="T657" s="23" t="s">
        <v>3139</v>
      </c>
      <c r="U657" s="38" t="s">
        <v>6087</v>
      </c>
      <c r="V657" s="39">
        <v>154072</v>
      </c>
      <c r="W657" s="23" t="s">
        <v>3139</v>
      </c>
      <c r="X657" s="23">
        <v>0</v>
      </c>
      <c r="Y657" s="38" t="s">
        <v>6552</v>
      </c>
      <c r="Z657" s="21">
        <v>1.426328</v>
      </c>
      <c r="AA657" s="23" t="s">
        <v>3139</v>
      </c>
      <c r="AB657" s="39">
        <v>0</v>
      </c>
      <c r="AC657" s="39">
        <v>45426</v>
      </c>
      <c r="AD657" s="38" t="s">
        <v>3139</v>
      </c>
      <c r="AE657" s="38" t="s">
        <v>5818</v>
      </c>
    </row>
    <row r="658" spans="1:34">
      <c r="A658" t="str">
        <f t="shared" si="32"/>
        <v>1226</v>
      </c>
      <c r="B658" t="str">
        <f t="shared" si="30"/>
        <v>OT</v>
      </c>
      <c r="C658">
        <f t="shared" si="31"/>
        <v>0</v>
      </c>
      <c r="D658" s="38" t="s">
        <v>6552</v>
      </c>
      <c r="E658" s="23">
        <v>3</v>
      </c>
      <c r="F658" s="23">
        <v>122602</v>
      </c>
      <c r="G658" s="38" t="s">
        <v>3179</v>
      </c>
      <c r="H658" s="38" t="s">
        <v>3373</v>
      </c>
      <c r="I658" s="38" t="s">
        <v>6006</v>
      </c>
      <c r="J658" s="38" t="s">
        <v>3417</v>
      </c>
      <c r="K658" s="38"/>
      <c r="L658" s="38" t="s">
        <v>6411</v>
      </c>
      <c r="M658" s="109">
        <v>44408</v>
      </c>
      <c r="N658" s="39">
        <v>20276080</v>
      </c>
      <c r="O658" s="38">
        <v>1</v>
      </c>
      <c r="P658" s="38"/>
      <c r="Q658" s="23" t="s">
        <v>3139</v>
      </c>
      <c r="R658" s="39" t="s">
        <v>3139</v>
      </c>
      <c r="S658" s="38"/>
      <c r="T658" s="23" t="s">
        <v>3139</v>
      </c>
      <c r="U658" s="38" t="s">
        <v>6411</v>
      </c>
      <c r="V658" s="39">
        <v>332000</v>
      </c>
      <c r="W658" s="23" t="s">
        <v>3139</v>
      </c>
      <c r="X658" s="23">
        <v>0</v>
      </c>
      <c r="Y658" s="38" t="s">
        <v>6552</v>
      </c>
      <c r="Z658" s="21">
        <v>22.909489000000001</v>
      </c>
      <c r="AA658" s="23" t="s">
        <v>3139</v>
      </c>
      <c r="AB658" s="39">
        <v>0</v>
      </c>
      <c r="AC658" s="39">
        <v>0</v>
      </c>
      <c r="AD658" s="38" t="s">
        <v>3139</v>
      </c>
      <c r="AE658" s="38" t="s">
        <v>5818</v>
      </c>
    </row>
    <row r="659" spans="1:34">
      <c r="A659" t="str">
        <f t="shared" si="32"/>
        <v>1226</v>
      </c>
      <c r="B659" t="str">
        <f t="shared" si="30"/>
        <v>OT</v>
      </c>
      <c r="C659">
        <f t="shared" si="31"/>
        <v>0</v>
      </c>
      <c r="D659" s="38" t="s">
        <v>6552</v>
      </c>
      <c r="E659" s="23">
        <v>4</v>
      </c>
      <c r="F659" s="23">
        <v>122602</v>
      </c>
      <c r="G659" s="38" t="s">
        <v>3181</v>
      </c>
      <c r="H659" s="38" t="s">
        <v>3374</v>
      </c>
      <c r="I659" s="38" t="s">
        <v>6006</v>
      </c>
      <c r="J659" s="38" t="s">
        <v>3413</v>
      </c>
      <c r="K659" s="38"/>
      <c r="L659" s="38" t="s">
        <v>6411</v>
      </c>
      <c r="M659" s="109">
        <v>44408</v>
      </c>
      <c r="N659" s="39">
        <v>62269603</v>
      </c>
      <c r="O659" s="38">
        <v>1</v>
      </c>
      <c r="P659" s="38"/>
      <c r="Q659" s="23" t="s">
        <v>3139</v>
      </c>
      <c r="R659" s="39" t="s">
        <v>3139</v>
      </c>
      <c r="S659" s="38"/>
      <c r="T659" s="23" t="s">
        <v>3139</v>
      </c>
      <c r="U659" s="38" t="s">
        <v>6411</v>
      </c>
      <c r="V659" s="39">
        <v>332000</v>
      </c>
      <c r="W659" s="23" t="s">
        <v>3139</v>
      </c>
      <c r="X659" s="23">
        <v>0</v>
      </c>
      <c r="Y659" s="38" t="s">
        <v>6552</v>
      </c>
      <c r="Z659" s="21">
        <v>66.807751999999994</v>
      </c>
      <c r="AA659" s="23" t="s">
        <v>3139</v>
      </c>
      <c r="AB659" s="39">
        <v>0</v>
      </c>
      <c r="AC659" s="39">
        <v>0</v>
      </c>
      <c r="AD659" s="38" t="s">
        <v>3139</v>
      </c>
      <c r="AE659" s="38" t="s">
        <v>5818</v>
      </c>
    </row>
    <row r="660" spans="1:34">
      <c r="A660" t="str">
        <f t="shared" si="32"/>
        <v>1226</v>
      </c>
      <c r="B660" t="str">
        <f t="shared" si="30"/>
        <v>OT</v>
      </c>
      <c r="C660">
        <f t="shared" si="31"/>
        <v>0</v>
      </c>
      <c r="D660" s="38" t="s">
        <v>6552</v>
      </c>
      <c r="E660" s="23">
        <v>5</v>
      </c>
      <c r="F660" s="23">
        <v>122604</v>
      </c>
      <c r="G660" s="38" t="s">
        <v>3264</v>
      </c>
      <c r="H660" s="38" t="s">
        <v>3265</v>
      </c>
      <c r="I660" s="38" t="s">
        <v>6006</v>
      </c>
      <c r="J660" s="38" t="s">
        <v>3418</v>
      </c>
      <c r="K660" s="38"/>
      <c r="L660" s="38" t="s">
        <v>6412</v>
      </c>
      <c r="M660" s="109">
        <v>44408</v>
      </c>
      <c r="N660" s="39">
        <v>50000</v>
      </c>
      <c r="O660" s="38">
        <v>1</v>
      </c>
      <c r="P660" s="38"/>
      <c r="Q660" s="23" t="s">
        <v>3139</v>
      </c>
      <c r="R660" s="39" t="s">
        <v>3139</v>
      </c>
      <c r="S660" s="38"/>
      <c r="T660" s="23" t="s">
        <v>3139</v>
      </c>
      <c r="U660" s="38" t="s">
        <v>6412</v>
      </c>
      <c r="V660" s="39">
        <v>50000</v>
      </c>
      <c r="W660" s="23" t="s">
        <v>3139</v>
      </c>
      <c r="X660" s="23">
        <v>0</v>
      </c>
      <c r="Y660" s="38" t="s">
        <v>6552</v>
      </c>
      <c r="Z660" s="21">
        <v>0.05</v>
      </c>
      <c r="AA660" s="23" t="s">
        <v>3139</v>
      </c>
      <c r="AB660" s="39">
        <v>0</v>
      </c>
      <c r="AC660" s="39">
        <v>0</v>
      </c>
      <c r="AD660" s="38" t="s">
        <v>3139</v>
      </c>
      <c r="AE660" s="38" t="s">
        <v>5818</v>
      </c>
    </row>
    <row r="661" spans="1:34">
      <c r="A661" t="str">
        <f t="shared" si="32"/>
        <v>1120</v>
      </c>
      <c r="B661" t="str">
        <f t="shared" si="30"/>
        <v>OT</v>
      </c>
      <c r="C661">
        <f t="shared" si="31"/>
        <v>0</v>
      </c>
      <c r="D661" s="38" t="s">
        <v>6552</v>
      </c>
      <c r="E661" s="23">
        <v>6</v>
      </c>
      <c r="F661" s="23">
        <v>112006</v>
      </c>
      <c r="G661" s="38" t="s">
        <v>3228</v>
      </c>
      <c r="H661" s="38" t="s">
        <v>3312</v>
      </c>
      <c r="I661" s="38" t="s">
        <v>6006</v>
      </c>
      <c r="J661" s="38" t="s">
        <v>9359</v>
      </c>
      <c r="K661" s="38"/>
      <c r="L661" s="38" t="s">
        <v>7003</v>
      </c>
      <c r="M661" s="109">
        <v>44408</v>
      </c>
      <c r="N661" s="39">
        <v>118521926.59999999</v>
      </c>
      <c r="O661" s="38">
        <v>1</v>
      </c>
      <c r="P661" s="38"/>
      <c r="Q661" s="23" t="s">
        <v>3139</v>
      </c>
      <c r="R661" s="39" t="s">
        <v>3139</v>
      </c>
      <c r="S661" s="38"/>
      <c r="T661" s="23" t="s">
        <v>3139</v>
      </c>
      <c r="U661" s="38" t="s">
        <v>7003</v>
      </c>
      <c r="V661" s="39">
        <v>118521926.59999999</v>
      </c>
      <c r="W661" s="23" t="s">
        <v>3139</v>
      </c>
      <c r="X661" s="23">
        <v>0</v>
      </c>
      <c r="Y661" s="38" t="s">
        <v>6552</v>
      </c>
      <c r="Z661" s="21">
        <v>320.46965019999999</v>
      </c>
      <c r="AA661" s="23" t="s">
        <v>3139</v>
      </c>
      <c r="AB661" s="39">
        <v>0</v>
      </c>
      <c r="AC661" s="39">
        <v>288355.52</v>
      </c>
      <c r="AD661" s="38" t="s">
        <v>3139</v>
      </c>
      <c r="AE661" s="38" t="s">
        <v>5818</v>
      </c>
    </row>
    <row r="662" spans="1:34">
      <c r="A662" t="str">
        <f t="shared" si="32"/>
        <v>1120</v>
      </c>
      <c r="B662" t="str">
        <f t="shared" si="30"/>
        <v>OT</v>
      </c>
      <c r="C662">
        <f t="shared" si="31"/>
        <v>18</v>
      </c>
      <c r="D662" s="38" t="s">
        <v>6552</v>
      </c>
      <c r="E662" s="23">
        <v>7</v>
      </c>
      <c r="F662" s="23">
        <v>112007</v>
      </c>
      <c r="G662" s="38" t="s">
        <v>53</v>
      </c>
      <c r="H662" s="38" t="s">
        <v>3414</v>
      </c>
      <c r="I662" s="38" t="s">
        <v>5969</v>
      </c>
      <c r="J662" s="38" t="s">
        <v>9360</v>
      </c>
      <c r="K662" s="38"/>
      <c r="L662" s="38" t="s">
        <v>5973</v>
      </c>
      <c r="M662" s="109">
        <v>44426</v>
      </c>
      <c r="N662" s="43">
        <v>176246140</v>
      </c>
      <c r="O662" s="38">
        <v>1</v>
      </c>
      <c r="P662" s="38" t="s">
        <v>5814</v>
      </c>
      <c r="Q662" s="38">
        <v>2.9</v>
      </c>
      <c r="R662" s="39" t="s">
        <v>3139</v>
      </c>
      <c r="S662" s="38" t="s">
        <v>54</v>
      </c>
      <c r="T662" s="38">
        <v>90</v>
      </c>
      <c r="U662" s="38" t="s">
        <v>5973</v>
      </c>
      <c r="V662" s="39">
        <v>176246140</v>
      </c>
      <c r="W662" s="38">
        <v>2.9</v>
      </c>
      <c r="X662" s="23" t="s">
        <v>3139</v>
      </c>
      <c r="Y662" s="38" t="s">
        <v>6552</v>
      </c>
      <c r="Z662" s="21">
        <v>177.27149800000001</v>
      </c>
      <c r="AA662" s="38">
        <v>2.9</v>
      </c>
      <c r="AB662" s="39" t="s">
        <v>3139</v>
      </c>
      <c r="AC662" s="39">
        <v>421380</v>
      </c>
      <c r="AD662" s="23" t="s">
        <v>3139</v>
      </c>
      <c r="AE662" s="38" t="s">
        <v>5815</v>
      </c>
    </row>
    <row r="663" spans="1:34">
      <c r="A663" t="str">
        <f t="shared" si="32"/>
        <v>1120</v>
      </c>
      <c r="B663" t="str">
        <f t="shared" si="30"/>
        <v>OT</v>
      </c>
      <c r="C663">
        <f t="shared" si="31"/>
        <v>69</v>
      </c>
      <c r="D663" s="38" t="s">
        <v>6552</v>
      </c>
      <c r="E663" s="23">
        <v>8</v>
      </c>
      <c r="F663" s="23">
        <v>112007</v>
      </c>
      <c r="G663" s="38" t="s">
        <v>53</v>
      </c>
      <c r="H663" s="38" t="s">
        <v>3414</v>
      </c>
      <c r="I663" s="38" t="s">
        <v>5969</v>
      </c>
      <c r="J663" s="38" t="s">
        <v>11782</v>
      </c>
      <c r="K663" s="38"/>
      <c r="L663" s="38" t="s">
        <v>6070</v>
      </c>
      <c r="M663" s="109">
        <v>44477</v>
      </c>
      <c r="N663" s="43">
        <v>93851045</v>
      </c>
      <c r="O663" s="38">
        <v>1</v>
      </c>
      <c r="P663" s="38" t="s">
        <v>5814</v>
      </c>
      <c r="Q663" s="38">
        <v>2.4</v>
      </c>
      <c r="R663" s="39" t="s">
        <v>3139</v>
      </c>
      <c r="S663" s="38" t="s">
        <v>54</v>
      </c>
      <c r="T663" s="38">
        <v>90</v>
      </c>
      <c r="U663" s="38" t="s">
        <v>6070</v>
      </c>
      <c r="V663" s="39">
        <v>93851045</v>
      </c>
      <c r="W663" s="38">
        <v>2.4</v>
      </c>
      <c r="X663" s="23" t="s">
        <v>3139</v>
      </c>
      <c r="Y663" s="38" t="s">
        <v>6552</v>
      </c>
      <c r="Z663" s="21">
        <v>93.993690999999998</v>
      </c>
      <c r="AA663" s="38">
        <v>2.4</v>
      </c>
      <c r="AB663" s="39" t="s">
        <v>3139</v>
      </c>
      <c r="AC663" s="39">
        <v>142646</v>
      </c>
      <c r="AD663" s="23" t="s">
        <v>3139</v>
      </c>
      <c r="AE663" s="38" t="s">
        <v>5815</v>
      </c>
    </row>
    <row r="664" spans="1:34">
      <c r="A664" t="str">
        <f t="shared" si="32"/>
        <v>1120</v>
      </c>
      <c r="B664" t="str">
        <f t="shared" si="30"/>
        <v>OT</v>
      </c>
      <c r="C664">
        <f t="shared" si="31"/>
        <v>6</v>
      </c>
      <c r="D664" s="38" t="s">
        <v>6552</v>
      </c>
      <c r="E664" s="23">
        <v>9</v>
      </c>
      <c r="F664" s="23">
        <v>112007</v>
      </c>
      <c r="G664" s="38" t="s">
        <v>107</v>
      </c>
      <c r="H664" s="38" t="s">
        <v>3808</v>
      </c>
      <c r="I664" s="38" t="s">
        <v>5969</v>
      </c>
      <c r="J664" s="38" t="s">
        <v>9361</v>
      </c>
      <c r="K664" s="38"/>
      <c r="L664" s="38" t="s">
        <v>6503</v>
      </c>
      <c r="M664" s="109">
        <v>44414</v>
      </c>
      <c r="N664" s="43">
        <v>228766370.90000001</v>
      </c>
      <c r="O664" s="38">
        <v>1</v>
      </c>
      <c r="P664" s="38" t="s">
        <v>5814</v>
      </c>
      <c r="Q664" s="38">
        <v>3.05</v>
      </c>
      <c r="R664" s="39" t="s">
        <v>3139</v>
      </c>
      <c r="S664" s="38" t="s">
        <v>54</v>
      </c>
      <c r="T664" s="38">
        <v>90</v>
      </c>
      <c r="U664" s="38" t="s">
        <v>6503</v>
      </c>
      <c r="V664" s="39">
        <v>228766370.90000001</v>
      </c>
      <c r="W664" s="38">
        <v>3.05</v>
      </c>
      <c r="X664" s="23" t="s">
        <v>3139</v>
      </c>
      <c r="Y664" s="38" t="s">
        <v>6203</v>
      </c>
      <c r="Z664" s="21">
        <v>230.39544090000001</v>
      </c>
      <c r="AA664" s="38">
        <v>3.05</v>
      </c>
      <c r="AB664" s="39" t="s">
        <v>3139</v>
      </c>
      <c r="AC664" s="39">
        <v>574966</v>
      </c>
      <c r="AD664" s="23" t="s">
        <v>3139</v>
      </c>
      <c r="AE664" s="38" t="s">
        <v>5815</v>
      </c>
    </row>
    <row r="665" spans="1:34">
      <c r="A665" t="str">
        <f t="shared" si="32"/>
        <v>1120</v>
      </c>
      <c r="B665" t="str">
        <f t="shared" si="30"/>
        <v>OT</v>
      </c>
      <c r="C665">
        <f t="shared" si="31"/>
        <v>10</v>
      </c>
      <c r="D665" s="38" t="s">
        <v>6552</v>
      </c>
      <c r="E665" s="23">
        <v>10</v>
      </c>
      <c r="F665" s="23">
        <v>112007</v>
      </c>
      <c r="G665" s="38" t="s">
        <v>107</v>
      </c>
      <c r="H665" s="38" t="s">
        <v>3808</v>
      </c>
      <c r="I665" s="38" t="s">
        <v>5969</v>
      </c>
      <c r="J665" s="38" t="s">
        <v>11783</v>
      </c>
      <c r="K665" s="38"/>
      <c r="L665" s="38" t="s">
        <v>6070</v>
      </c>
      <c r="M665" s="109">
        <v>44418</v>
      </c>
      <c r="N665" s="43">
        <v>114162099</v>
      </c>
      <c r="O665" s="38">
        <v>1</v>
      </c>
      <c r="P665" s="38" t="s">
        <v>5814</v>
      </c>
      <c r="Q665" s="38">
        <v>3</v>
      </c>
      <c r="R665" s="39" t="s">
        <v>3139</v>
      </c>
      <c r="S665" s="38" t="s">
        <v>54</v>
      </c>
      <c r="T665" s="38">
        <v>90</v>
      </c>
      <c r="U665" s="38" t="s">
        <v>6070</v>
      </c>
      <c r="V665" s="39">
        <v>114162099</v>
      </c>
      <c r="W665" s="38">
        <v>3</v>
      </c>
      <c r="X665" s="23" t="s">
        <v>3139</v>
      </c>
      <c r="Y665" s="38" t="s">
        <v>6552</v>
      </c>
      <c r="Z665" s="21">
        <v>114.378517</v>
      </c>
      <c r="AA665" s="38">
        <v>3</v>
      </c>
      <c r="AB665" s="39" t="s">
        <v>3139</v>
      </c>
      <c r="AC665" s="39">
        <v>216418</v>
      </c>
      <c r="AD665" s="23" t="s">
        <v>3139</v>
      </c>
      <c r="AE665" s="38" t="s">
        <v>5815</v>
      </c>
    </row>
    <row r="666" spans="1:34">
      <c r="A666" t="str">
        <f t="shared" si="32"/>
        <v>1228</v>
      </c>
      <c r="B666" t="str">
        <f t="shared" si="30"/>
        <v>CA</v>
      </c>
      <c r="C666">
        <f t="shared" si="31"/>
        <v>86</v>
      </c>
      <c r="D666" s="38" t="s">
        <v>6552</v>
      </c>
      <c r="E666" s="23">
        <v>11</v>
      </c>
      <c r="F666" s="23">
        <v>122811</v>
      </c>
      <c r="G666" s="38" t="s">
        <v>310</v>
      </c>
      <c r="H666" s="38" t="s">
        <v>3810</v>
      </c>
      <c r="I666" s="38" t="s">
        <v>5969</v>
      </c>
      <c r="J666" s="38" t="s">
        <v>11784</v>
      </c>
      <c r="K666" s="38"/>
      <c r="L666" s="38" t="s">
        <v>6237</v>
      </c>
      <c r="M666" s="109">
        <v>44494</v>
      </c>
      <c r="N666" s="43">
        <v>464542794</v>
      </c>
      <c r="O666" s="38">
        <v>1</v>
      </c>
      <c r="P666" s="38" t="s">
        <v>5814</v>
      </c>
      <c r="Q666" s="38">
        <v>2.8</v>
      </c>
      <c r="R666" s="39" t="s">
        <v>3139</v>
      </c>
      <c r="S666" s="38" t="s">
        <v>54</v>
      </c>
      <c r="T666" s="38">
        <v>90</v>
      </c>
      <c r="U666" s="38" t="s">
        <v>6237</v>
      </c>
      <c r="V666" s="39">
        <v>464542794</v>
      </c>
      <c r="W666" s="38">
        <v>2.8</v>
      </c>
      <c r="X666" s="23" t="s">
        <v>3139</v>
      </c>
      <c r="Y666" s="38" t="s">
        <v>6552</v>
      </c>
      <c r="Z666" s="21">
        <v>464.79311200000001</v>
      </c>
      <c r="AA666" s="38">
        <v>2.8</v>
      </c>
      <c r="AB666" s="39" t="s">
        <v>3139</v>
      </c>
      <c r="AC666" s="39">
        <v>250318</v>
      </c>
      <c r="AD666" s="23" t="s">
        <v>3139</v>
      </c>
      <c r="AE666" s="38" t="s">
        <v>5815</v>
      </c>
      <c r="AG666" s="23"/>
      <c r="AH666" s="23"/>
    </row>
    <row r="667" spans="1:34">
      <c r="A667" t="str">
        <f t="shared" si="32"/>
        <v>1228</v>
      </c>
      <c r="B667" t="str">
        <f t="shared" si="30"/>
        <v>CA</v>
      </c>
      <c r="C667">
        <f t="shared" si="31"/>
        <v>69</v>
      </c>
      <c r="D667" s="38" t="s">
        <v>6552</v>
      </c>
      <c r="E667" s="23">
        <v>12</v>
      </c>
      <c r="F667" s="23">
        <v>122811</v>
      </c>
      <c r="G667" s="38" t="s">
        <v>310</v>
      </c>
      <c r="H667" s="38" t="s">
        <v>3810</v>
      </c>
      <c r="I667" s="38" t="s">
        <v>5969</v>
      </c>
      <c r="J667" s="38" t="s">
        <v>11133</v>
      </c>
      <c r="K667" s="38"/>
      <c r="L667" s="38" t="s">
        <v>6037</v>
      </c>
      <c r="M667" s="109">
        <v>44477</v>
      </c>
      <c r="N667" s="43">
        <v>506874560</v>
      </c>
      <c r="O667" s="38">
        <v>1</v>
      </c>
      <c r="P667" s="38" t="s">
        <v>5814</v>
      </c>
      <c r="Q667" s="38">
        <v>2.8</v>
      </c>
      <c r="R667" s="39" t="s">
        <v>3139</v>
      </c>
      <c r="S667" s="38" t="s">
        <v>54</v>
      </c>
      <c r="T667" s="38">
        <v>120</v>
      </c>
      <c r="U667" s="38" t="s">
        <v>6037</v>
      </c>
      <c r="V667" s="39">
        <v>506874560</v>
      </c>
      <c r="W667" s="38">
        <v>2.8</v>
      </c>
      <c r="X667" s="38" t="s">
        <v>3139</v>
      </c>
      <c r="Y667" s="38" t="s">
        <v>6552</v>
      </c>
      <c r="Z667" s="21">
        <v>508.905843</v>
      </c>
      <c r="AA667" s="38">
        <v>2.8</v>
      </c>
      <c r="AB667" s="39" t="s">
        <v>3139</v>
      </c>
      <c r="AC667" s="39">
        <v>1171894</v>
      </c>
      <c r="AD667" s="23" t="s">
        <v>3139</v>
      </c>
      <c r="AE667" s="38" t="s">
        <v>5815</v>
      </c>
      <c r="AG667" s="23"/>
      <c r="AH667" s="23"/>
    </row>
    <row r="668" spans="1:34">
      <c r="A668" t="str">
        <f t="shared" si="32"/>
        <v>1228</v>
      </c>
      <c r="B668" t="str">
        <f t="shared" si="30"/>
        <v>CA</v>
      </c>
      <c r="C668">
        <f t="shared" si="31"/>
        <v>62</v>
      </c>
      <c r="D668" s="38" t="s">
        <v>6552</v>
      </c>
      <c r="E668" s="23">
        <v>13</v>
      </c>
      <c r="F668" s="23">
        <v>122811</v>
      </c>
      <c r="G668" s="38" t="s">
        <v>53</v>
      </c>
      <c r="H668" s="38" t="s">
        <v>3414</v>
      </c>
      <c r="I668" s="38" t="s">
        <v>5969</v>
      </c>
      <c r="J668" s="38" t="s">
        <v>11785</v>
      </c>
      <c r="K668" s="38"/>
      <c r="L668" s="38" t="s">
        <v>6194</v>
      </c>
      <c r="M668" s="109">
        <v>44470</v>
      </c>
      <c r="N668" s="39">
        <v>101982069</v>
      </c>
      <c r="O668" s="38">
        <v>1</v>
      </c>
      <c r="P668" s="38" t="s">
        <v>5814</v>
      </c>
      <c r="Q668" s="23">
        <v>2.95</v>
      </c>
      <c r="R668" s="43" t="s">
        <v>3139</v>
      </c>
      <c r="S668" s="38" t="s">
        <v>54</v>
      </c>
      <c r="T668" s="23">
        <v>120</v>
      </c>
      <c r="U668" s="38" t="s">
        <v>6194</v>
      </c>
      <c r="V668" s="39">
        <v>101982069</v>
      </c>
      <c r="W668" s="23">
        <v>2.95</v>
      </c>
      <c r="X668" s="38" t="s">
        <v>3139</v>
      </c>
      <c r="Y668" s="38" t="s">
        <v>6552</v>
      </c>
      <c r="Z668" s="21">
        <v>102.4785517</v>
      </c>
      <c r="AA668" s="23">
        <v>2.95</v>
      </c>
      <c r="AB668" s="39" t="s">
        <v>3139</v>
      </c>
      <c r="AC668" s="39">
        <v>248036.71</v>
      </c>
      <c r="AD668" s="38" t="s">
        <v>3139</v>
      </c>
      <c r="AE668" s="38" t="s">
        <v>5815</v>
      </c>
      <c r="AG668" s="23"/>
      <c r="AH668" s="23"/>
    </row>
    <row r="669" spans="1:34">
      <c r="A669" t="str">
        <f t="shared" si="32"/>
        <v>1228</v>
      </c>
      <c r="B669" t="str">
        <f t="shared" si="30"/>
        <v>CA</v>
      </c>
      <c r="C669">
        <f t="shared" si="31"/>
        <v>58</v>
      </c>
      <c r="D669" s="38" t="s">
        <v>6552</v>
      </c>
      <c r="E669" s="23">
        <v>14</v>
      </c>
      <c r="F669" s="23">
        <v>122811</v>
      </c>
      <c r="G669" s="38" t="s">
        <v>107</v>
      </c>
      <c r="H669" s="38" t="s">
        <v>3808</v>
      </c>
      <c r="I669" s="38" t="s">
        <v>5969</v>
      </c>
      <c r="J669" s="38" t="s">
        <v>9358</v>
      </c>
      <c r="K669" s="38"/>
      <c r="L669" s="38" t="s">
        <v>6277</v>
      </c>
      <c r="M669" s="109">
        <v>44466</v>
      </c>
      <c r="N669" s="39">
        <v>358925204</v>
      </c>
      <c r="O669" s="38">
        <v>1</v>
      </c>
      <c r="P669" s="38" t="s">
        <v>5814</v>
      </c>
      <c r="Q669" s="23">
        <v>3.3</v>
      </c>
      <c r="R669" s="43" t="s">
        <v>3139</v>
      </c>
      <c r="S669" s="38" t="s">
        <v>54</v>
      </c>
      <c r="T669" s="23">
        <v>120</v>
      </c>
      <c r="U669" s="38" t="s">
        <v>6277</v>
      </c>
      <c r="V669" s="39">
        <v>358925204</v>
      </c>
      <c r="W669" s="23">
        <v>3.3</v>
      </c>
      <c r="X669" s="38" t="s">
        <v>3139</v>
      </c>
      <c r="Y669" s="38" t="s">
        <v>6552</v>
      </c>
      <c r="Z669" s="21">
        <v>361.07372400000003</v>
      </c>
      <c r="AA669" s="23">
        <v>3.3</v>
      </c>
      <c r="AB669" s="39" t="s">
        <v>3139</v>
      </c>
      <c r="AC669" s="39">
        <v>976600</v>
      </c>
      <c r="AD669" s="38" t="s">
        <v>3139</v>
      </c>
      <c r="AE669" s="38" t="s">
        <v>5815</v>
      </c>
      <c r="AG669" s="23"/>
      <c r="AH669" s="23"/>
    </row>
    <row r="670" spans="1:34">
      <c r="A670" t="str">
        <f t="shared" si="32"/>
        <v>1228</v>
      </c>
      <c r="B670" t="str">
        <f t="shared" si="30"/>
        <v>CA</v>
      </c>
      <c r="C670">
        <f t="shared" si="31"/>
        <v>56</v>
      </c>
      <c r="D670" s="38" t="s">
        <v>6552</v>
      </c>
      <c r="E670" s="23">
        <v>15</v>
      </c>
      <c r="F670" s="23">
        <v>122811</v>
      </c>
      <c r="G670" s="38" t="s">
        <v>79</v>
      </c>
      <c r="H670" s="38" t="s">
        <v>3278</v>
      </c>
      <c r="I670" s="38" t="s">
        <v>5969</v>
      </c>
      <c r="J670" s="38" t="s">
        <v>11134</v>
      </c>
      <c r="K670" s="38"/>
      <c r="L670" s="38" t="s">
        <v>6277</v>
      </c>
      <c r="M670" s="109">
        <v>44464</v>
      </c>
      <c r="N670" s="39">
        <v>600000000</v>
      </c>
      <c r="O670" s="38">
        <v>1</v>
      </c>
      <c r="P670" s="38" t="s">
        <v>5814</v>
      </c>
      <c r="Q670" s="23">
        <v>2.7</v>
      </c>
      <c r="R670" s="43" t="s">
        <v>3139</v>
      </c>
      <c r="S670" s="38" t="s">
        <v>54</v>
      </c>
      <c r="T670" s="23">
        <v>120</v>
      </c>
      <c r="U670" s="38" t="s">
        <v>6277</v>
      </c>
      <c r="V670" s="39">
        <v>600000000</v>
      </c>
      <c r="W670" s="23">
        <v>2.7</v>
      </c>
      <c r="X670" s="38" t="s">
        <v>3139</v>
      </c>
      <c r="Y670" s="38" t="s">
        <v>6552</v>
      </c>
      <c r="Z670" s="21">
        <v>602.94371000000001</v>
      </c>
      <c r="AA670" s="23">
        <v>2.7</v>
      </c>
      <c r="AB670" s="39" t="s">
        <v>3139</v>
      </c>
      <c r="AC670" s="39">
        <v>1382652</v>
      </c>
      <c r="AD670" s="38" t="s">
        <v>3139</v>
      </c>
      <c r="AE670" s="38" t="s">
        <v>5815</v>
      </c>
      <c r="AG670" s="23"/>
      <c r="AH670" s="23"/>
    </row>
    <row r="671" spans="1:34">
      <c r="A671" t="str">
        <f t="shared" si="32"/>
        <v>1228</v>
      </c>
      <c r="B671" t="str">
        <f t="shared" si="30"/>
        <v>CA</v>
      </c>
      <c r="C671">
        <f t="shared" si="31"/>
        <v>143</v>
      </c>
      <c r="D671" s="38" t="s">
        <v>6552</v>
      </c>
      <c r="E671" s="23">
        <v>16</v>
      </c>
      <c r="F671" s="23">
        <v>122811</v>
      </c>
      <c r="G671" s="38" t="s">
        <v>3399</v>
      </c>
      <c r="H671" s="38" t="s">
        <v>3455</v>
      </c>
      <c r="I671" s="38" t="s">
        <v>5969</v>
      </c>
      <c r="J671" s="38" t="s">
        <v>11135</v>
      </c>
      <c r="K671" s="38"/>
      <c r="L671" s="38" t="s">
        <v>6086</v>
      </c>
      <c r="M671" s="109">
        <v>44551</v>
      </c>
      <c r="N671" s="39">
        <v>600000000</v>
      </c>
      <c r="O671" s="38">
        <v>1</v>
      </c>
      <c r="P671" s="38" t="s">
        <v>5814</v>
      </c>
      <c r="Q671" s="23">
        <v>3.45</v>
      </c>
      <c r="R671" s="43" t="s">
        <v>3139</v>
      </c>
      <c r="S671" s="38" t="s">
        <v>54</v>
      </c>
      <c r="T671" s="23">
        <v>180</v>
      </c>
      <c r="U671" s="38" t="s">
        <v>6086</v>
      </c>
      <c r="V671" s="39">
        <v>600000000</v>
      </c>
      <c r="W671" s="23">
        <v>3.45</v>
      </c>
      <c r="X671" s="38" t="s">
        <v>3139</v>
      </c>
      <c r="Y671" s="38" t="s">
        <v>6552</v>
      </c>
      <c r="Z671" s="21">
        <v>602.12025600000004</v>
      </c>
      <c r="AA671" s="23">
        <v>3.45</v>
      </c>
      <c r="AB671" s="39" t="s">
        <v>3139</v>
      </c>
      <c r="AC671" s="39">
        <v>1572928</v>
      </c>
      <c r="AD671" s="38" t="s">
        <v>3139</v>
      </c>
      <c r="AE671" s="38" t="s">
        <v>5815</v>
      </c>
      <c r="AG671" s="23"/>
      <c r="AH671" s="23"/>
    </row>
    <row r="672" spans="1:34">
      <c r="A672" t="str">
        <f t="shared" si="32"/>
        <v>1228</v>
      </c>
      <c r="B672" t="str">
        <f t="shared" si="30"/>
        <v>CA</v>
      </c>
      <c r="C672">
        <f t="shared" si="31"/>
        <v>122</v>
      </c>
      <c r="D672" s="38" t="s">
        <v>6552</v>
      </c>
      <c r="E672" s="23">
        <v>17</v>
      </c>
      <c r="F672" s="23">
        <v>122811</v>
      </c>
      <c r="G672" s="38" t="s">
        <v>107</v>
      </c>
      <c r="H672" s="38" t="s">
        <v>3808</v>
      </c>
      <c r="I672" s="38" t="s">
        <v>5969</v>
      </c>
      <c r="J672" s="38" t="s">
        <v>11786</v>
      </c>
      <c r="K672" s="38"/>
      <c r="L672" s="38" t="s">
        <v>6032</v>
      </c>
      <c r="M672" s="109">
        <v>44530</v>
      </c>
      <c r="N672" s="39">
        <v>205000000</v>
      </c>
      <c r="O672" s="38">
        <v>1</v>
      </c>
      <c r="P672" s="38" t="s">
        <v>5814</v>
      </c>
      <c r="Q672" s="23">
        <v>2.25</v>
      </c>
      <c r="R672" s="43" t="s">
        <v>3139</v>
      </c>
      <c r="S672" s="38" t="s">
        <v>54</v>
      </c>
      <c r="T672" s="23">
        <v>120</v>
      </c>
      <c r="U672" s="38" t="s">
        <v>6032</v>
      </c>
      <c r="V672" s="39">
        <v>205000000</v>
      </c>
      <c r="W672" s="23">
        <v>2.25</v>
      </c>
      <c r="X672" s="38" t="s">
        <v>3139</v>
      </c>
      <c r="Y672" s="38" t="s">
        <v>6552</v>
      </c>
      <c r="Z672" s="21">
        <v>205.01271499999999</v>
      </c>
      <c r="AA672" s="23">
        <v>2.25</v>
      </c>
      <c r="AB672" s="39" t="s">
        <v>3139</v>
      </c>
      <c r="AC672" s="39">
        <v>12715</v>
      </c>
      <c r="AD672" s="38" t="s">
        <v>3139</v>
      </c>
      <c r="AE672" s="38" t="s">
        <v>5815</v>
      </c>
      <c r="AG672" s="23"/>
      <c r="AH672" s="23"/>
    </row>
    <row r="673" spans="1:34">
      <c r="A673" t="str">
        <f t="shared" si="32"/>
        <v>1203</v>
      </c>
      <c r="B673" t="str">
        <f t="shared" si="30"/>
        <v>FL</v>
      </c>
      <c r="C673">
        <f t="shared" si="31"/>
        <v>88</v>
      </c>
      <c r="D673" s="38" t="s">
        <v>6552</v>
      </c>
      <c r="E673" s="23">
        <v>1</v>
      </c>
      <c r="F673" s="23">
        <v>120305</v>
      </c>
      <c r="G673" s="38" t="s">
        <v>3509</v>
      </c>
      <c r="H673" s="38" t="s">
        <v>3555</v>
      </c>
      <c r="I673" s="38" t="s">
        <v>5969</v>
      </c>
      <c r="J673" s="38" t="s">
        <v>11787</v>
      </c>
      <c r="K673" s="38"/>
      <c r="L673" s="38" t="s">
        <v>6080</v>
      </c>
      <c r="M673" s="109">
        <v>44496</v>
      </c>
      <c r="N673" s="39">
        <v>312234198</v>
      </c>
      <c r="O673" s="38">
        <v>1</v>
      </c>
      <c r="P673" s="38" t="s">
        <v>5814</v>
      </c>
      <c r="Q673" s="23">
        <v>3.1</v>
      </c>
      <c r="R673" s="43" t="s">
        <v>3139</v>
      </c>
      <c r="S673" s="38" t="s">
        <v>54</v>
      </c>
      <c r="T673" s="23">
        <v>90</v>
      </c>
      <c r="U673" s="38" t="s">
        <v>6080</v>
      </c>
      <c r="V673" s="39">
        <v>312234198</v>
      </c>
      <c r="W673" s="23">
        <v>3.1</v>
      </c>
      <c r="X673" s="38" t="s">
        <v>3139</v>
      </c>
      <c r="Y673" s="38" t="s">
        <v>6552</v>
      </c>
      <c r="Z673" s="21">
        <v>312.338213</v>
      </c>
      <c r="AA673" s="23">
        <v>3.1</v>
      </c>
      <c r="AB673" s="39" t="s">
        <v>3139</v>
      </c>
      <c r="AC673" s="39">
        <v>104015</v>
      </c>
      <c r="AD673" s="38" t="s">
        <v>3139</v>
      </c>
      <c r="AE673" s="38" t="s">
        <v>5815</v>
      </c>
      <c r="AG673" s="23"/>
      <c r="AH673" s="23"/>
    </row>
    <row r="674" spans="1:34">
      <c r="A674" t="str">
        <f t="shared" si="32"/>
        <v>1203</v>
      </c>
      <c r="B674" t="str">
        <f t="shared" si="30"/>
        <v>FL</v>
      </c>
      <c r="C674">
        <f t="shared" si="31"/>
        <v>91</v>
      </c>
      <c r="D674" s="38" t="s">
        <v>6552</v>
      </c>
      <c r="E674" s="23">
        <v>2</v>
      </c>
      <c r="F674" s="23">
        <v>120305</v>
      </c>
      <c r="G674" s="38" t="s">
        <v>3509</v>
      </c>
      <c r="H674" s="38" t="s">
        <v>3555</v>
      </c>
      <c r="I674" s="38" t="s">
        <v>5969</v>
      </c>
      <c r="J674" s="38" t="s">
        <v>11788</v>
      </c>
      <c r="K674" s="38"/>
      <c r="L674" s="38" t="s">
        <v>6032</v>
      </c>
      <c r="M674" s="109">
        <v>44499</v>
      </c>
      <c r="N674" s="39">
        <v>312479453</v>
      </c>
      <c r="O674" s="38">
        <v>1</v>
      </c>
      <c r="P674" s="38" t="s">
        <v>5814</v>
      </c>
      <c r="Q674" s="23">
        <v>3.1</v>
      </c>
      <c r="R674" s="43" t="s">
        <v>3139</v>
      </c>
      <c r="S674" s="38" t="s">
        <v>54</v>
      </c>
      <c r="T674" s="23">
        <v>90</v>
      </c>
      <c r="U674" s="38" t="s">
        <v>6032</v>
      </c>
      <c r="V674" s="39">
        <v>312479453</v>
      </c>
      <c r="W674" s="23">
        <v>3.1</v>
      </c>
      <c r="X674" s="38" t="s">
        <v>3139</v>
      </c>
      <c r="Y674" s="38" t="s">
        <v>6552</v>
      </c>
      <c r="Z674" s="21">
        <v>312.50547699999998</v>
      </c>
      <c r="AA674" s="23">
        <v>3.1</v>
      </c>
      <c r="AB674" s="39" t="s">
        <v>3139</v>
      </c>
      <c r="AC674" s="39">
        <v>26024</v>
      </c>
      <c r="AD674" s="38" t="s">
        <v>3139</v>
      </c>
      <c r="AE674" s="38" t="s">
        <v>5815</v>
      </c>
      <c r="AG674" s="23"/>
      <c r="AH674" s="23"/>
    </row>
    <row r="675" spans="1:34">
      <c r="A675" t="str">
        <f t="shared" si="32"/>
        <v>1203</v>
      </c>
      <c r="B675" t="str">
        <f t="shared" si="30"/>
        <v>FL</v>
      </c>
      <c r="C675">
        <f t="shared" si="31"/>
        <v>11</v>
      </c>
      <c r="D675" s="38" t="s">
        <v>6552</v>
      </c>
      <c r="E675" s="23">
        <v>3</v>
      </c>
      <c r="F675" s="23">
        <v>120305</v>
      </c>
      <c r="G675" s="38" t="s">
        <v>3509</v>
      </c>
      <c r="H675" s="38" t="s">
        <v>3555</v>
      </c>
      <c r="I675" s="38" t="s">
        <v>5969</v>
      </c>
      <c r="J675" s="38" t="s">
        <v>9362</v>
      </c>
      <c r="K675" s="38"/>
      <c r="L675" s="38" t="s">
        <v>6091</v>
      </c>
      <c r="M675" s="109">
        <v>44419</v>
      </c>
      <c r="N675" s="39">
        <v>220732837</v>
      </c>
      <c r="O675" s="38">
        <v>1</v>
      </c>
      <c r="P675" s="38" t="s">
        <v>5814</v>
      </c>
      <c r="Q675" s="23">
        <v>3.36</v>
      </c>
      <c r="R675" s="43" t="s">
        <v>3139</v>
      </c>
      <c r="S675" s="38" t="s">
        <v>54</v>
      </c>
      <c r="T675" s="23">
        <v>90</v>
      </c>
      <c r="U675" s="38" t="s">
        <v>6091</v>
      </c>
      <c r="V675" s="39">
        <v>220732837</v>
      </c>
      <c r="W675" s="23">
        <v>3.36</v>
      </c>
      <c r="X675" s="38" t="s">
        <v>3139</v>
      </c>
      <c r="Y675" s="38" t="s">
        <v>5977</v>
      </c>
      <c r="Z675" s="21">
        <v>222.36413400000001</v>
      </c>
      <c r="AA675" s="23">
        <v>3.36</v>
      </c>
      <c r="AB675" s="39" t="s">
        <v>3139</v>
      </c>
      <c r="AC675" s="39">
        <v>1631297</v>
      </c>
      <c r="AD675" s="38" t="s">
        <v>3139</v>
      </c>
      <c r="AE675" s="38" t="s">
        <v>5815</v>
      </c>
      <c r="AG675" s="23"/>
      <c r="AH675" s="23"/>
    </row>
    <row r="676" spans="1:34">
      <c r="A676" t="str">
        <f t="shared" si="32"/>
        <v>1230</v>
      </c>
      <c r="B676" t="str">
        <f t="shared" si="30"/>
        <v>VR</v>
      </c>
      <c r="C676">
        <f t="shared" si="31"/>
        <v>0</v>
      </c>
      <c r="D676" s="38" t="s">
        <v>6552</v>
      </c>
      <c r="E676" s="23">
        <v>4</v>
      </c>
      <c r="F676" s="23">
        <v>123013</v>
      </c>
      <c r="G676" s="38" t="s">
        <v>3419</v>
      </c>
      <c r="H676" s="38" t="s">
        <v>5855</v>
      </c>
      <c r="I676" s="38" t="s">
        <v>6006</v>
      </c>
      <c r="J676" s="38" t="s">
        <v>347</v>
      </c>
      <c r="K676" s="38" t="s">
        <v>5820</v>
      </c>
      <c r="L676" s="38"/>
      <c r="M676" s="38"/>
      <c r="N676" s="39" t="s">
        <v>3139</v>
      </c>
      <c r="O676" s="38">
        <v>1</v>
      </c>
      <c r="P676" s="38"/>
      <c r="Q676" s="23" t="s">
        <v>3139</v>
      </c>
      <c r="R676" s="43">
        <v>0</v>
      </c>
      <c r="S676" s="38"/>
      <c r="T676" s="23" t="s">
        <v>3139</v>
      </c>
      <c r="U676" s="38" t="s">
        <v>6202</v>
      </c>
      <c r="V676" s="39">
        <v>7150076144.8699999</v>
      </c>
      <c r="W676" s="23" t="s">
        <v>3139</v>
      </c>
      <c r="X676" s="38">
        <v>0</v>
      </c>
      <c r="Y676" s="38" t="s">
        <v>6417</v>
      </c>
      <c r="Z676" s="21">
        <v>3679.49368895</v>
      </c>
      <c r="AA676" s="23" t="s">
        <v>3139</v>
      </c>
      <c r="AB676" s="39">
        <v>0</v>
      </c>
      <c r="AC676" s="39">
        <v>0</v>
      </c>
      <c r="AD676" s="38" t="s">
        <v>3139</v>
      </c>
      <c r="AE676" s="38" t="s">
        <v>5815</v>
      </c>
      <c r="AG676" s="23"/>
      <c r="AH676" s="23"/>
    </row>
    <row r="677" spans="1:34">
      <c r="A677" t="str">
        <f t="shared" si="32"/>
        <v>1218</v>
      </c>
      <c r="B677" t="str">
        <f t="shared" si="30"/>
        <v>OT</v>
      </c>
      <c r="C677">
        <f t="shared" si="31"/>
        <v>0</v>
      </c>
      <c r="D677" s="38" t="s">
        <v>6552</v>
      </c>
      <c r="E677" s="23">
        <v>5</v>
      </c>
      <c r="F677" s="23">
        <v>121802</v>
      </c>
      <c r="G677" s="38" t="s">
        <v>3420</v>
      </c>
      <c r="H677" s="38" t="s">
        <v>3421</v>
      </c>
      <c r="I677" s="38" t="s">
        <v>6006</v>
      </c>
      <c r="J677" s="38" t="s">
        <v>347</v>
      </c>
      <c r="K677" s="38" t="s">
        <v>5817</v>
      </c>
      <c r="L677" s="38"/>
      <c r="M677" s="38"/>
      <c r="N677" s="39" t="s">
        <v>3139</v>
      </c>
      <c r="O677" s="38">
        <v>1</v>
      </c>
      <c r="P677" s="38"/>
      <c r="Q677" s="23" t="s">
        <v>3139</v>
      </c>
      <c r="R677" s="43">
        <v>0</v>
      </c>
      <c r="S677" s="38"/>
      <c r="T677" s="23" t="s">
        <v>3139</v>
      </c>
      <c r="U677" s="38" t="s">
        <v>6418</v>
      </c>
      <c r="V677" s="39">
        <v>112734000</v>
      </c>
      <c r="W677" s="23" t="s">
        <v>3139</v>
      </c>
      <c r="X677" s="38">
        <v>0</v>
      </c>
      <c r="Y677" s="38" t="s">
        <v>6419</v>
      </c>
      <c r="Z677" s="21">
        <v>59.145000000000003</v>
      </c>
      <c r="AA677" s="23" t="s">
        <v>3139</v>
      </c>
      <c r="AB677" s="39">
        <v>0</v>
      </c>
      <c r="AC677" s="39">
        <v>0</v>
      </c>
      <c r="AD677" s="38" t="s">
        <v>3139</v>
      </c>
      <c r="AE677" s="38" t="s">
        <v>5824</v>
      </c>
      <c r="AG677" s="23"/>
      <c r="AH677" s="23"/>
    </row>
    <row r="678" spans="1:34">
      <c r="A678" t="str">
        <f t="shared" si="32"/>
        <v>1226</v>
      </c>
      <c r="B678" t="str">
        <f t="shared" si="30"/>
        <v>OT</v>
      </c>
      <c r="C678">
        <f t="shared" si="31"/>
        <v>0</v>
      </c>
      <c r="D678" s="38" t="s">
        <v>6552</v>
      </c>
      <c r="E678" s="23">
        <v>6</v>
      </c>
      <c r="F678" s="23">
        <v>122602</v>
      </c>
      <c r="G678" s="38" t="s">
        <v>3179</v>
      </c>
      <c r="H678" s="38" t="s">
        <v>3422</v>
      </c>
      <c r="I678" s="38" t="s">
        <v>6006</v>
      </c>
      <c r="J678" s="38" t="s">
        <v>347</v>
      </c>
      <c r="K678" s="38"/>
      <c r="L678" s="38"/>
      <c r="M678" s="38"/>
      <c r="N678" s="39" t="s">
        <v>3139</v>
      </c>
      <c r="O678" s="38">
        <v>1</v>
      </c>
      <c r="P678" s="38"/>
      <c r="Q678" s="23" t="s">
        <v>3139</v>
      </c>
      <c r="R678" s="43">
        <v>0</v>
      </c>
      <c r="S678" s="38"/>
      <c r="T678" s="23" t="s">
        <v>3139</v>
      </c>
      <c r="U678" s="38" t="s">
        <v>6296</v>
      </c>
      <c r="V678" s="39">
        <v>66775109</v>
      </c>
      <c r="W678" s="23" t="s">
        <v>3139</v>
      </c>
      <c r="X678" s="38">
        <v>0</v>
      </c>
      <c r="Y678" s="38" t="s">
        <v>6420</v>
      </c>
      <c r="Z678" s="21">
        <v>71.851778999999993</v>
      </c>
      <c r="AA678" s="23" t="s">
        <v>3139</v>
      </c>
      <c r="AB678" s="39">
        <v>0</v>
      </c>
      <c r="AC678" s="39">
        <v>0</v>
      </c>
      <c r="AD678" s="38" t="s">
        <v>3139</v>
      </c>
      <c r="AE678" s="38" t="s">
        <v>5818</v>
      </c>
      <c r="AG678" s="23"/>
      <c r="AH678" s="23"/>
    </row>
    <row r="679" spans="1:34">
      <c r="A679" t="str">
        <f t="shared" si="32"/>
        <v>1226</v>
      </c>
      <c r="B679" t="str">
        <f t="shared" si="30"/>
        <v>OT</v>
      </c>
      <c r="C679">
        <f t="shared" si="31"/>
        <v>0</v>
      </c>
      <c r="D679" s="38" t="s">
        <v>6552</v>
      </c>
      <c r="E679" s="23">
        <v>7</v>
      </c>
      <c r="F679" s="23">
        <v>122602</v>
      </c>
      <c r="G679" s="38" t="s">
        <v>3154</v>
      </c>
      <c r="H679" s="38" t="s">
        <v>3249</v>
      </c>
      <c r="I679" s="38" t="s">
        <v>6006</v>
      </c>
      <c r="J679" s="38" t="s">
        <v>347</v>
      </c>
      <c r="K679" s="38"/>
      <c r="L679" s="38"/>
      <c r="M679" s="38"/>
      <c r="N679" s="39" t="s">
        <v>3139</v>
      </c>
      <c r="O679" s="38">
        <v>1</v>
      </c>
      <c r="P679" s="38"/>
      <c r="Q679" s="23" t="s">
        <v>3139</v>
      </c>
      <c r="R679" s="43">
        <v>0</v>
      </c>
      <c r="S679" s="38"/>
      <c r="T679" s="23" t="s">
        <v>3139</v>
      </c>
      <c r="U679" s="38" t="s">
        <v>6421</v>
      </c>
      <c r="V679" s="39">
        <v>693863.69</v>
      </c>
      <c r="W679" s="23" t="s">
        <v>3139</v>
      </c>
      <c r="X679" s="38">
        <v>0</v>
      </c>
      <c r="Y679" s="38" t="s">
        <v>6419</v>
      </c>
      <c r="Z679" s="21">
        <v>0.69386368999999992</v>
      </c>
      <c r="AA679" s="23" t="s">
        <v>3139</v>
      </c>
      <c r="AB679" s="39">
        <v>0</v>
      </c>
      <c r="AC679" s="39">
        <v>0</v>
      </c>
      <c r="AD679" s="38" t="s">
        <v>3139</v>
      </c>
      <c r="AE679" s="38" t="s">
        <v>5818</v>
      </c>
      <c r="AG679" s="23"/>
      <c r="AH679" s="23"/>
    </row>
    <row r="680" spans="1:34">
      <c r="A680" t="str">
        <f t="shared" si="32"/>
        <v>1226</v>
      </c>
      <c r="B680" t="str">
        <f t="shared" si="30"/>
        <v>OT</v>
      </c>
      <c r="C680">
        <f t="shared" si="31"/>
        <v>0</v>
      </c>
      <c r="D680" s="38" t="s">
        <v>6552</v>
      </c>
      <c r="E680" s="23">
        <v>8</v>
      </c>
      <c r="F680" s="23">
        <v>122602</v>
      </c>
      <c r="G680" s="38" t="s">
        <v>3157</v>
      </c>
      <c r="H680" s="38" t="s">
        <v>3158</v>
      </c>
      <c r="I680" s="38" t="s">
        <v>6006</v>
      </c>
      <c r="J680" s="38" t="s">
        <v>347</v>
      </c>
      <c r="K680" s="38"/>
      <c r="L680" s="38"/>
      <c r="M680" s="38"/>
      <c r="N680" s="39" t="s">
        <v>3139</v>
      </c>
      <c r="O680" s="38">
        <v>1</v>
      </c>
      <c r="P680" s="38"/>
      <c r="Q680" s="23" t="s">
        <v>3139</v>
      </c>
      <c r="R680" s="43">
        <v>0</v>
      </c>
      <c r="S680" s="38"/>
      <c r="T680" s="23" t="s">
        <v>3139</v>
      </c>
      <c r="U680" s="38" t="s">
        <v>6422</v>
      </c>
      <c r="V680" s="39">
        <v>2068362</v>
      </c>
      <c r="W680" s="23" t="s">
        <v>3139</v>
      </c>
      <c r="X680" s="38">
        <v>0</v>
      </c>
      <c r="Y680" s="38" t="s">
        <v>6420</v>
      </c>
      <c r="Z680" s="21">
        <v>0.78658899999999998</v>
      </c>
      <c r="AA680" s="23" t="s">
        <v>3139</v>
      </c>
      <c r="AB680" s="39">
        <v>0</v>
      </c>
      <c r="AC680" s="39">
        <v>0</v>
      </c>
      <c r="AD680" s="38" t="s">
        <v>3139</v>
      </c>
      <c r="AE680" s="38" t="s">
        <v>5818</v>
      </c>
      <c r="AG680" s="23"/>
      <c r="AH680" s="23"/>
    </row>
    <row r="681" spans="1:34">
      <c r="A681" t="str">
        <f t="shared" si="32"/>
        <v>1230</v>
      </c>
      <c r="B681" t="str">
        <f t="shared" si="30"/>
        <v>VR</v>
      </c>
      <c r="C681">
        <f t="shared" si="31"/>
        <v>0</v>
      </c>
      <c r="D681" s="38" t="s">
        <v>6552</v>
      </c>
      <c r="E681" s="23">
        <v>9</v>
      </c>
      <c r="F681" s="23">
        <v>123002</v>
      </c>
      <c r="G681" s="38" t="s">
        <v>1339</v>
      </c>
      <c r="H681" s="38" t="s">
        <v>3423</v>
      </c>
      <c r="I681" s="38" t="s">
        <v>6006</v>
      </c>
      <c r="J681" s="38" t="s">
        <v>347</v>
      </c>
      <c r="K681" s="38" t="s">
        <v>5825</v>
      </c>
      <c r="L681" s="38"/>
      <c r="M681" s="38"/>
      <c r="N681" s="39" t="s">
        <v>3139</v>
      </c>
      <c r="O681" s="38">
        <v>1</v>
      </c>
      <c r="P681" s="38"/>
      <c r="Q681" s="23" t="s">
        <v>3139</v>
      </c>
      <c r="R681" s="43">
        <v>0</v>
      </c>
      <c r="S681" s="38"/>
      <c r="T681" s="23" t="s">
        <v>3139</v>
      </c>
      <c r="U681" s="38" t="s">
        <v>6423</v>
      </c>
      <c r="V681" s="39">
        <v>6221014.2400000002</v>
      </c>
      <c r="W681" s="23" t="s">
        <v>3139</v>
      </c>
      <c r="X681" s="38">
        <v>0</v>
      </c>
      <c r="Y681" s="38" t="s">
        <v>6424</v>
      </c>
      <c r="Z681" s="21">
        <v>6.1545030399999998</v>
      </c>
      <c r="AA681" s="23" t="s">
        <v>3139</v>
      </c>
      <c r="AB681" s="39">
        <v>0</v>
      </c>
      <c r="AC681" s="39">
        <v>0</v>
      </c>
      <c r="AD681" s="38" t="s">
        <v>3139</v>
      </c>
      <c r="AE681" s="38" t="s">
        <v>5815</v>
      </c>
      <c r="AG681" s="23"/>
      <c r="AH681" s="23"/>
    </row>
    <row r="682" spans="1:34">
      <c r="A682" t="str">
        <f t="shared" si="32"/>
        <v>1230</v>
      </c>
      <c r="B682" t="str">
        <f t="shared" si="30"/>
        <v>VR</v>
      </c>
      <c r="C682">
        <f t="shared" si="31"/>
        <v>0</v>
      </c>
      <c r="D682" s="38" t="s">
        <v>6552</v>
      </c>
      <c r="E682" s="23">
        <v>10</v>
      </c>
      <c r="F682" s="23">
        <v>123002</v>
      </c>
      <c r="G682" s="38" t="s">
        <v>3183</v>
      </c>
      <c r="H682" s="38" t="s">
        <v>3424</v>
      </c>
      <c r="I682" s="38" t="s">
        <v>6006</v>
      </c>
      <c r="J682" s="38" t="s">
        <v>347</v>
      </c>
      <c r="K682" s="38" t="s">
        <v>5825</v>
      </c>
      <c r="L682" s="38"/>
      <c r="M682" s="38"/>
      <c r="N682" s="39" t="s">
        <v>3139</v>
      </c>
      <c r="O682" s="38">
        <v>1</v>
      </c>
      <c r="P682" s="38"/>
      <c r="Q682" s="23" t="s">
        <v>3139</v>
      </c>
      <c r="R682" s="43">
        <v>0</v>
      </c>
      <c r="S682" s="38"/>
      <c r="T682" s="23" t="s">
        <v>3139</v>
      </c>
      <c r="U682" s="38" t="s">
        <v>6425</v>
      </c>
      <c r="V682" s="39">
        <v>19500000</v>
      </c>
      <c r="W682" s="23" t="s">
        <v>3139</v>
      </c>
      <c r="X682" s="38">
        <v>0</v>
      </c>
      <c r="Y682" s="38" t="s">
        <v>6425</v>
      </c>
      <c r="Z682" s="21">
        <v>19.5</v>
      </c>
      <c r="AA682" s="23" t="s">
        <v>3139</v>
      </c>
      <c r="AB682" s="39">
        <v>0</v>
      </c>
      <c r="AC682" s="39">
        <v>0</v>
      </c>
      <c r="AD682" s="38" t="s">
        <v>3139</v>
      </c>
      <c r="AE682" s="38" t="s">
        <v>5815</v>
      </c>
      <c r="AG682" s="23"/>
      <c r="AH682" s="23"/>
    </row>
    <row r="683" spans="1:34">
      <c r="A683" t="str">
        <f t="shared" si="32"/>
        <v>1230</v>
      </c>
      <c r="B683" t="str">
        <f t="shared" si="30"/>
        <v>VR</v>
      </c>
      <c r="C683">
        <f t="shared" si="31"/>
        <v>0</v>
      </c>
      <c r="D683" s="38" t="s">
        <v>6552</v>
      </c>
      <c r="E683" s="23">
        <v>11</v>
      </c>
      <c r="F683" s="23">
        <v>123013</v>
      </c>
      <c r="G683" s="38" t="s">
        <v>3362</v>
      </c>
      <c r="H683" s="38" t="s">
        <v>3454</v>
      </c>
      <c r="I683" s="38" t="s">
        <v>6006</v>
      </c>
      <c r="J683" s="38" t="s">
        <v>347</v>
      </c>
      <c r="K683" s="38" t="s">
        <v>5820</v>
      </c>
      <c r="L683" s="38"/>
      <c r="M683" s="38"/>
      <c r="N683" s="39" t="s">
        <v>3139</v>
      </c>
      <c r="O683" s="38">
        <v>1</v>
      </c>
      <c r="P683" s="38"/>
      <c r="Q683" s="23" t="s">
        <v>3139</v>
      </c>
      <c r="R683" s="43">
        <v>0</v>
      </c>
      <c r="S683" s="38"/>
      <c r="T683" s="23" t="s">
        <v>3139</v>
      </c>
      <c r="U683" s="38" t="s">
        <v>6093</v>
      </c>
      <c r="V683" s="39">
        <v>10020000000</v>
      </c>
      <c r="W683" s="23" t="s">
        <v>3139</v>
      </c>
      <c r="X683" s="38">
        <v>0</v>
      </c>
      <c r="Y683" s="38" t="s">
        <v>5977</v>
      </c>
      <c r="Z683" s="21">
        <v>8750.3852360000001</v>
      </c>
      <c r="AA683" s="23" t="s">
        <v>3139</v>
      </c>
      <c r="AB683" s="39">
        <v>0</v>
      </c>
      <c r="AC683" s="39">
        <v>0</v>
      </c>
      <c r="AD683" s="38" t="s">
        <v>3139</v>
      </c>
      <c r="AE683" s="38" t="s">
        <v>5815</v>
      </c>
      <c r="AG683" s="23"/>
      <c r="AH683" s="23"/>
    </row>
    <row r="684" spans="1:34">
      <c r="A684" t="str">
        <f t="shared" si="32"/>
        <v>1120</v>
      </c>
      <c r="B684" t="str">
        <f t="shared" si="30"/>
        <v>OT</v>
      </c>
      <c r="C684">
        <f t="shared" si="31"/>
        <v>10</v>
      </c>
      <c r="D684" s="38" t="s">
        <v>6552</v>
      </c>
      <c r="E684" s="23">
        <v>1</v>
      </c>
      <c r="F684" s="23">
        <v>112007</v>
      </c>
      <c r="G684" s="38" t="s">
        <v>260</v>
      </c>
      <c r="H684" s="38" t="s">
        <v>9365</v>
      </c>
      <c r="I684" s="38" t="s">
        <v>5969</v>
      </c>
      <c r="J684" s="38" t="s">
        <v>9366</v>
      </c>
      <c r="K684" s="38"/>
      <c r="L684" s="38" t="s">
        <v>6088</v>
      </c>
      <c r="M684" s="109">
        <v>44418</v>
      </c>
      <c r="N684" s="39">
        <v>1700000000</v>
      </c>
      <c r="O684" s="38">
        <v>1</v>
      </c>
      <c r="P684" s="38" t="s">
        <v>5814</v>
      </c>
      <c r="Q684" s="23">
        <v>1.85</v>
      </c>
      <c r="R684" s="43">
        <v>0</v>
      </c>
      <c r="S684" s="38" t="s">
        <v>54</v>
      </c>
      <c r="T684" s="23">
        <v>90</v>
      </c>
      <c r="U684" s="38" t="s">
        <v>6088</v>
      </c>
      <c r="V684" s="39">
        <v>1700000000</v>
      </c>
      <c r="W684" s="23">
        <v>1.85</v>
      </c>
      <c r="X684" s="38" t="s">
        <v>3139</v>
      </c>
      <c r="Y684" s="38" t="s">
        <v>6552</v>
      </c>
      <c r="Z684" s="21">
        <v>1706.9303199999999</v>
      </c>
      <c r="AA684" s="23">
        <v>1.85</v>
      </c>
      <c r="AB684" s="39" t="s">
        <v>3139</v>
      </c>
      <c r="AC684" s="39">
        <v>0</v>
      </c>
      <c r="AD684" s="38" t="s">
        <v>3139</v>
      </c>
      <c r="AE684" s="38" t="s">
        <v>5824</v>
      </c>
      <c r="AG684" s="23"/>
      <c r="AH684" s="23"/>
    </row>
    <row r="685" spans="1:34">
      <c r="A685" t="str">
        <f t="shared" si="32"/>
        <v>1120</v>
      </c>
      <c r="B685" t="str">
        <f t="shared" si="30"/>
        <v>OT</v>
      </c>
      <c r="C685">
        <f t="shared" si="31"/>
        <v>77</v>
      </c>
      <c r="D685" s="38" t="s">
        <v>6552</v>
      </c>
      <c r="E685" s="23">
        <v>2</v>
      </c>
      <c r="F685" s="23">
        <v>112007</v>
      </c>
      <c r="G685" s="38" t="s">
        <v>3399</v>
      </c>
      <c r="H685" s="38" t="s">
        <v>6397</v>
      </c>
      <c r="I685" s="38" t="s">
        <v>5969</v>
      </c>
      <c r="J685" s="38" t="s">
        <v>11789</v>
      </c>
      <c r="K685" s="38"/>
      <c r="L685" s="38" t="s">
        <v>6431</v>
      </c>
      <c r="M685" s="109">
        <v>44485</v>
      </c>
      <c r="N685" s="39">
        <v>600000000</v>
      </c>
      <c r="O685" s="38">
        <v>1</v>
      </c>
      <c r="P685" s="38" t="s">
        <v>5814</v>
      </c>
      <c r="Q685" s="23">
        <v>2.5</v>
      </c>
      <c r="R685" s="43">
        <v>0</v>
      </c>
      <c r="S685" s="38" t="s">
        <v>54</v>
      </c>
      <c r="T685" s="23">
        <v>90</v>
      </c>
      <c r="U685" s="38" t="s">
        <v>6431</v>
      </c>
      <c r="V685" s="39">
        <v>600000000</v>
      </c>
      <c r="W685" s="23">
        <v>2.5</v>
      </c>
      <c r="X685" s="38" t="s">
        <v>3139</v>
      </c>
      <c r="Y685" s="38" t="s">
        <v>6552</v>
      </c>
      <c r="Z685" s="21">
        <v>600.57675400000005</v>
      </c>
      <c r="AA685" s="23">
        <v>2.5</v>
      </c>
      <c r="AB685" s="39" t="s">
        <v>3139</v>
      </c>
      <c r="AC685" s="39">
        <v>0</v>
      </c>
      <c r="AD685" s="38" t="s">
        <v>3139</v>
      </c>
      <c r="AE685" s="38" t="s">
        <v>5824</v>
      </c>
      <c r="AG685" s="23"/>
      <c r="AH685" s="23"/>
    </row>
    <row r="686" spans="1:34">
      <c r="A686" t="str">
        <f t="shared" si="32"/>
        <v>1120</v>
      </c>
      <c r="B686" t="str">
        <f t="shared" si="30"/>
        <v>OT</v>
      </c>
      <c r="C686">
        <f t="shared" si="31"/>
        <v>24</v>
      </c>
      <c r="D686" s="38" t="s">
        <v>6552</v>
      </c>
      <c r="E686" s="23">
        <v>3</v>
      </c>
      <c r="F686" s="23">
        <v>112007</v>
      </c>
      <c r="G686" s="38" t="s">
        <v>3399</v>
      </c>
      <c r="H686" s="38" t="s">
        <v>6397</v>
      </c>
      <c r="I686" s="38" t="s">
        <v>5969</v>
      </c>
      <c r="J686" s="38" t="s">
        <v>9367</v>
      </c>
      <c r="K686" s="38"/>
      <c r="L686" s="38" t="s">
        <v>5975</v>
      </c>
      <c r="M686" s="109">
        <v>44432</v>
      </c>
      <c r="N686" s="39">
        <v>1041277513</v>
      </c>
      <c r="O686" s="38">
        <v>1</v>
      </c>
      <c r="P686" s="38" t="s">
        <v>5814</v>
      </c>
      <c r="Q686" s="23">
        <v>2.4</v>
      </c>
      <c r="R686" s="43">
        <v>0</v>
      </c>
      <c r="S686" s="38" t="s">
        <v>54</v>
      </c>
      <c r="T686" s="23">
        <v>90</v>
      </c>
      <c r="U686" s="38" t="s">
        <v>5975</v>
      </c>
      <c r="V686" s="39">
        <v>1041277513</v>
      </c>
      <c r="W686" s="23">
        <v>2.4</v>
      </c>
      <c r="X686" s="38" t="s">
        <v>3139</v>
      </c>
      <c r="Y686" s="38" t="s">
        <v>6552</v>
      </c>
      <c r="Z686" s="21">
        <v>1045.809495</v>
      </c>
      <c r="AA686" s="23">
        <v>2.4</v>
      </c>
      <c r="AB686" s="39" t="s">
        <v>3139</v>
      </c>
      <c r="AC686" s="39">
        <v>0</v>
      </c>
      <c r="AD686" s="38" t="s">
        <v>3139</v>
      </c>
      <c r="AE686" s="38" t="s">
        <v>5824</v>
      </c>
      <c r="AG686" s="23"/>
      <c r="AH686" s="23"/>
    </row>
    <row r="687" spans="1:34">
      <c r="A687" t="str">
        <f t="shared" si="32"/>
        <v>1120</v>
      </c>
      <c r="B687" t="str">
        <f t="shared" si="30"/>
        <v>OT</v>
      </c>
      <c r="C687">
        <f t="shared" si="31"/>
        <v>76</v>
      </c>
      <c r="D687" s="38" t="s">
        <v>6552</v>
      </c>
      <c r="E687" s="23">
        <v>4</v>
      </c>
      <c r="F687" s="23">
        <v>112007</v>
      </c>
      <c r="G687" s="38" t="s">
        <v>3399</v>
      </c>
      <c r="H687" s="38" t="s">
        <v>6397</v>
      </c>
      <c r="I687" s="38" t="s">
        <v>5969</v>
      </c>
      <c r="J687" s="38" t="s">
        <v>11790</v>
      </c>
      <c r="K687" s="38"/>
      <c r="L687" s="38" t="s">
        <v>6154</v>
      </c>
      <c r="M687" s="109">
        <v>44484</v>
      </c>
      <c r="N687" s="39">
        <v>912859671</v>
      </c>
      <c r="O687" s="38">
        <v>1</v>
      </c>
      <c r="P687" s="38" t="s">
        <v>5814</v>
      </c>
      <c r="Q687" s="23">
        <v>2.5</v>
      </c>
      <c r="R687" s="43">
        <v>0</v>
      </c>
      <c r="S687" s="38" t="s">
        <v>54</v>
      </c>
      <c r="T687" s="23">
        <v>90</v>
      </c>
      <c r="U687" s="38" t="s">
        <v>6154</v>
      </c>
      <c r="V687" s="39">
        <v>912859671</v>
      </c>
      <c r="W687" s="23">
        <v>2.5</v>
      </c>
      <c r="X687" s="38" t="s">
        <v>3139</v>
      </c>
      <c r="Y687" s="38" t="s">
        <v>6552</v>
      </c>
      <c r="Z687" s="21">
        <v>913.79984200000001</v>
      </c>
      <c r="AA687" s="23">
        <v>2.5</v>
      </c>
      <c r="AB687" s="39" t="s">
        <v>3139</v>
      </c>
      <c r="AC687" s="39">
        <v>0</v>
      </c>
      <c r="AD687" s="38" t="s">
        <v>3139</v>
      </c>
      <c r="AE687" s="38" t="s">
        <v>5824</v>
      </c>
      <c r="AG687" s="23"/>
      <c r="AH687" s="23"/>
    </row>
    <row r="688" spans="1:34">
      <c r="A688" t="str">
        <f t="shared" si="32"/>
        <v>1120</v>
      </c>
      <c r="B688" t="str">
        <f t="shared" si="30"/>
        <v>OT</v>
      </c>
      <c r="C688">
        <f t="shared" si="31"/>
        <v>87</v>
      </c>
      <c r="D688" s="38" t="s">
        <v>6552</v>
      </c>
      <c r="E688" s="23">
        <v>5</v>
      </c>
      <c r="F688" s="23">
        <v>112007</v>
      </c>
      <c r="G688" s="38" t="s">
        <v>3399</v>
      </c>
      <c r="H688" s="38" t="s">
        <v>6397</v>
      </c>
      <c r="I688" s="38" t="s">
        <v>5969</v>
      </c>
      <c r="J688" s="38" t="s">
        <v>11791</v>
      </c>
      <c r="K688" s="38"/>
      <c r="L688" s="38" t="s">
        <v>5981</v>
      </c>
      <c r="M688" s="109">
        <v>44495</v>
      </c>
      <c r="N688" s="39">
        <v>804567296</v>
      </c>
      <c r="O688" s="38">
        <v>1</v>
      </c>
      <c r="P688" s="38" t="s">
        <v>5814</v>
      </c>
      <c r="Q688" s="23">
        <v>2.5</v>
      </c>
      <c r="R688" s="43">
        <v>0</v>
      </c>
      <c r="S688" s="38" t="s">
        <v>54</v>
      </c>
      <c r="T688" s="23">
        <v>90</v>
      </c>
      <c r="U688" s="38" t="s">
        <v>5981</v>
      </c>
      <c r="V688" s="39">
        <v>804567296</v>
      </c>
      <c r="W688" s="23">
        <v>2.5</v>
      </c>
      <c r="X688" s="38" t="s">
        <v>3139</v>
      </c>
      <c r="Y688" s="38" t="s">
        <v>6552</v>
      </c>
      <c r="Z688" s="21">
        <v>804.78826600000002</v>
      </c>
      <c r="AA688" s="23">
        <v>2.5</v>
      </c>
      <c r="AB688" s="39" t="s">
        <v>3139</v>
      </c>
      <c r="AC688" s="39">
        <v>0</v>
      </c>
      <c r="AD688" s="38" t="s">
        <v>3139</v>
      </c>
      <c r="AE688" s="38" t="s">
        <v>5824</v>
      </c>
      <c r="AG688" s="23"/>
      <c r="AH688" s="23"/>
    </row>
    <row r="689" spans="1:34">
      <c r="A689" t="str">
        <f t="shared" si="32"/>
        <v>1120</v>
      </c>
      <c r="B689" t="str">
        <f t="shared" si="30"/>
        <v>OT</v>
      </c>
      <c r="C689">
        <f t="shared" si="31"/>
        <v>80</v>
      </c>
      <c r="D689" s="38" t="s">
        <v>6552</v>
      </c>
      <c r="E689" s="23">
        <v>6</v>
      </c>
      <c r="F689" s="23">
        <v>112007</v>
      </c>
      <c r="G689" s="38" t="s">
        <v>3399</v>
      </c>
      <c r="H689" s="38" t="s">
        <v>6397</v>
      </c>
      <c r="I689" s="38" t="s">
        <v>5969</v>
      </c>
      <c r="J689" s="38" t="s">
        <v>11792</v>
      </c>
      <c r="K689" s="38"/>
      <c r="L689" s="38" t="s">
        <v>6076</v>
      </c>
      <c r="M689" s="109">
        <v>44488</v>
      </c>
      <c r="N689" s="39">
        <v>704490976</v>
      </c>
      <c r="O689" s="38">
        <v>1</v>
      </c>
      <c r="P689" s="38" t="s">
        <v>5814</v>
      </c>
      <c r="Q689" s="23">
        <v>2.5</v>
      </c>
      <c r="R689" s="43">
        <v>0</v>
      </c>
      <c r="S689" s="38" t="s">
        <v>54</v>
      </c>
      <c r="T689" s="23">
        <v>90</v>
      </c>
      <c r="U689" s="38" t="s">
        <v>6076</v>
      </c>
      <c r="V689" s="39">
        <v>704490976</v>
      </c>
      <c r="W689" s="23">
        <v>2.5</v>
      </c>
      <c r="X689" s="38" t="s">
        <v>3139</v>
      </c>
      <c r="Y689" s="38" t="s">
        <v>6552</v>
      </c>
      <c r="Z689" s="21">
        <v>705.02305899999999</v>
      </c>
      <c r="AA689" s="23">
        <v>2.5</v>
      </c>
      <c r="AB689" s="39" t="s">
        <v>3139</v>
      </c>
      <c r="AC689" s="39">
        <v>0</v>
      </c>
      <c r="AD689" s="38" t="s">
        <v>3139</v>
      </c>
      <c r="AE689" s="38" t="s">
        <v>5824</v>
      </c>
      <c r="AG689" s="23"/>
      <c r="AH689" s="23"/>
    </row>
    <row r="690" spans="1:34">
      <c r="A690" t="str">
        <f t="shared" si="32"/>
        <v>1120</v>
      </c>
      <c r="B690" t="str">
        <f t="shared" si="30"/>
        <v>OT</v>
      </c>
      <c r="C690">
        <f t="shared" si="31"/>
        <v>87</v>
      </c>
      <c r="D690" s="38" t="s">
        <v>6552</v>
      </c>
      <c r="E690" s="23">
        <v>7</v>
      </c>
      <c r="F690" s="23">
        <v>112007</v>
      </c>
      <c r="G690" s="38" t="s">
        <v>79</v>
      </c>
      <c r="H690" s="38" t="s">
        <v>6395</v>
      </c>
      <c r="I690" s="38" t="s">
        <v>5969</v>
      </c>
      <c r="J690" s="38" t="s">
        <v>11793</v>
      </c>
      <c r="K690" s="38"/>
      <c r="L690" s="38" t="s">
        <v>5981</v>
      </c>
      <c r="M690" s="109">
        <v>44495</v>
      </c>
      <c r="N690" s="39">
        <v>1200000000</v>
      </c>
      <c r="O690" s="38">
        <v>1</v>
      </c>
      <c r="P690" s="38" t="s">
        <v>5814</v>
      </c>
      <c r="Q690" s="23">
        <v>2.25</v>
      </c>
      <c r="R690" s="43">
        <v>0</v>
      </c>
      <c r="S690" s="38" t="s">
        <v>54</v>
      </c>
      <c r="T690" s="23">
        <v>90</v>
      </c>
      <c r="U690" s="38" t="s">
        <v>5981</v>
      </c>
      <c r="V690" s="39">
        <v>1200000000</v>
      </c>
      <c r="W690" s="23">
        <v>2.25</v>
      </c>
      <c r="X690" s="38" t="s">
        <v>3139</v>
      </c>
      <c r="Y690" s="38" t="s">
        <v>6552</v>
      </c>
      <c r="Z690" s="21">
        <v>1200.371883</v>
      </c>
      <c r="AA690" s="23">
        <v>2.25</v>
      </c>
      <c r="AB690" s="39" t="s">
        <v>3139</v>
      </c>
      <c r="AC690" s="39">
        <v>0</v>
      </c>
      <c r="AD690" s="38" t="s">
        <v>3139</v>
      </c>
      <c r="AE690" s="38" t="s">
        <v>5824</v>
      </c>
      <c r="AG690" s="23"/>
      <c r="AH690" s="23"/>
    </row>
    <row r="691" spans="1:34">
      <c r="A691" t="str">
        <f t="shared" si="32"/>
        <v>1120</v>
      </c>
      <c r="B691" t="str">
        <f t="shared" si="30"/>
        <v>OT</v>
      </c>
      <c r="C691">
        <f t="shared" si="31"/>
        <v>67</v>
      </c>
      <c r="D691" s="38" t="s">
        <v>6552</v>
      </c>
      <c r="E691" s="23">
        <v>8</v>
      </c>
      <c r="F691" s="23">
        <v>112007</v>
      </c>
      <c r="G691" s="38" t="s">
        <v>53</v>
      </c>
      <c r="H691" s="38" t="s">
        <v>3385</v>
      </c>
      <c r="I691" s="38" t="s">
        <v>5969</v>
      </c>
      <c r="J691" s="38" t="s">
        <v>11794</v>
      </c>
      <c r="K691" s="38"/>
      <c r="L691" s="38" t="s">
        <v>6104</v>
      </c>
      <c r="M691" s="109">
        <v>44475</v>
      </c>
      <c r="N691" s="39">
        <v>604694400</v>
      </c>
      <c r="O691" s="38">
        <v>1</v>
      </c>
      <c r="P691" s="38" t="s">
        <v>5814</v>
      </c>
      <c r="Q691" s="23">
        <v>2.6</v>
      </c>
      <c r="R691" s="43">
        <v>0</v>
      </c>
      <c r="S691" s="38" t="s">
        <v>54</v>
      </c>
      <c r="T691" s="23">
        <v>90</v>
      </c>
      <c r="U691" s="38" t="s">
        <v>6104</v>
      </c>
      <c r="V691" s="39">
        <v>604694400</v>
      </c>
      <c r="W691" s="23">
        <v>2.6</v>
      </c>
      <c r="X691" s="38" t="s">
        <v>3139</v>
      </c>
      <c r="Y691" s="38" t="s">
        <v>6552</v>
      </c>
      <c r="Z691" s="21">
        <v>605.7758</v>
      </c>
      <c r="AA691" s="23">
        <v>2.6</v>
      </c>
      <c r="AB691" s="39" t="s">
        <v>3139</v>
      </c>
      <c r="AC691" s="39">
        <v>0</v>
      </c>
      <c r="AD691" s="38" t="s">
        <v>3139</v>
      </c>
      <c r="AE691" s="38" t="s">
        <v>5824</v>
      </c>
      <c r="AG691" s="23"/>
      <c r="AH691" s="23"/>
    </row>
    <row r="692" spans="1:34">
      <c r="A692" t="str">
        <f t="shared" si="32"/>
        <v>1120</v>
      </c>
      <c r="B692" t="str">
        <f t="shared" si="30"/>
        <v>OT</v>
      </c>
      <c r="C692">
        <f t="shared" si="31"/>
        <v>54</v>
      </c>
      <c r="D692" s="38" t="s">
        <v>6552</v>
      </c>
      <c r="E692" s="23">
        <v>9</v>
      </c>
      <c r="F692" s="23">
        <v>112007</v>
      </c>
      <c r="G692" s="38" t="s">
        <v>53</v>
      </c>
      <c r="H692" s="38" t="s">
        <v>3385</v>
      </c>
      <c r="I692" s="38" t="s">
        <v>5969</v>
      </c>
      <c r="J692" s="38" t="s">
        <v>11136</v>
      </c>
      <c r="K692" s="38"/>
      <c r="L692" s="38" t="s">
        <v>6098</v>
      </c>
      <c r="M692" s="109">
        <v>44462</v>
      </c>
      <c r="N692" s="39">
        <v>1007824000</v>
      </c>
      <c r="O692" s="38">
        <v>1</v>
      </c>
      <c r="P692" s="38" t="s">
        <v>5814</v>
      </c>
      <c r="Q692" s="23">
        <v>2.6</v>
      </c>
      <c r="R692" s="43">
        <v>0</v>
      </c>
      <c r="S692" s="38" t="s">
        <v>54</v>
      </c>
      <c r="T692" s="23">
        <v>90</v>
      </c>
      <c r="U692" s="38" t="s">
        <v>6098</v>
      </c>
      <c r="V692" s="39">
        <v>1007824000</v>
      </c>
      <c r="W692" s="23">
        <v>2.6</v>
      </c>
      <c r="X692" s="38" t="s">
        <v>3139</v>
      </c>
      <c r="Y692" s="38" t="s">
        <v>6552</v>
      </c>
      <c r="Z692" s="21">
        <v>1010.563306</v>
      </c>
      <c r="AA692" s="23">
        <v>2.6</v>
      </c>
      <c r="AB692" s="39" t="s">
        <v>3139</v>
      </c>
      <c r="AC692" s="39">
        <v>0</v>
      </c>
      <c r="AD692" s="38" t="s">
        <v>3139</v>
      </c>
      <c r="AE692" s="38" t="s">
        <v>5824</v>
      </c>
      <c r="AG692" s="23"/>
      <c r="AH692" s="23"/>
    </row>
    <row r="693" spans="1:34">
      <c r="A693" t="str">
        <f t="shared" si="32"/>
        <v>1230</v>
      </c>
      <c r="B693" t="str">
        <f t="shared" si="30"/>
        <v>VR</v>
      </c>
      <c r="C693">
        <f t="shared" si="31"/>
        <v>153</v>
      </c>
      <c r="D693" s="38" t="s">
        <v>6552</v>
      </c>
      <c r="E693" s="23">
        <v>10</v>
      </c>
      <c r="F693" s="23">
        <v>123003</v>
      </c>
      <c r="G693" s="38" t="s">
        <v>3183</v>
      </c>
      <c r="H693" s="38" t="s">
        <v>3425</v>
      </c>
      <c r="I693" s="38" t="s">
        <v>6006</v>
      </c>
      <c r="J693" s="38" t="s">
        <v>3195</v>
      </c>
      <c r="K693" s="38" t="s">
        <v>5825</v>
      </c>
      <c r="L693" s="38" t="s">
        <v>6070</v>
      </c>
      <c r="M693" s="109">
        <v>44561</v>
      </c>
      <c r="N693" s="39">
        <v>248902287</v>
      </c>
      <c r="O693" s="38">
        <v>1</v>
      </c>
      <c r="P693" s="38"/>
      <c r="Q693" s="23" t="s">
        <v>3139</v>
      </c>
      <c r="R693" s="43">
        <v>1244511.4350000001</v>
      </c>
      <c r="S693" s="38"/>
      <c r="T693" s="23" t="s">
        <v>3139</v>
      </c>
      <c r="U693" s="38" t="s">
        <v>6070</v>
      </c>
      <c r="V693" s="39">
        <v>248902287</v>
      </c>
      <c r="W693" s="23" t="s">
        <v>3139</v>
      </c>
      <c r="X693" s="38">
        <v>200</v>
      </c>
      <c r="Y693" s="38" t="s">
        <v>6552</v>
      </c>
      <c r="Z693" s="21">
        <v>248.902287</v>
      </c>
      <c r="AA693" s="23" t="s">
        <v>3139</v>
      </c>
      <c r="AB693" s="39">
        <v>0</v>
      </c>
      <c r="AC693" s="39">
        <v>0</v>
      </c>
      <c r="AD693" s="38" t="s">
        <v>3139</v>
      </c>
      <c r="AE693" s="38" t="s">
        <v>5815</v>
      </c>
      <c r="AG693" s="23"/>
      <c r="AH693" s="23"/>
    </row>
    <row r="694" spans="1:34">
      <c r="A694" t="str">
        <f t="shared" si="32"/>
        <v>1226</v>
      </c>
      <c r="B694" t="str">
        <f t="shared" si="30"/>
        <v>OT</v>
      </c>
      <c r="C694">
        <f t="shared" si="31"/>
        <v>153</v>
      </c>
      <c r="D694" s="38" t="s">
        <v>6552</v>
      </c>
      <c r="E694" s="23">
        <v>11</v>
      </c>
      <c r="F694" s="23">
        <v>122602</v>
      </c>
      <c r="G694" s="38" t="s">
        <v>3179</v>
      </c>
      <c r="H694" s="38" t="s">
        <v>3219</v>
      </c>
      <c r="I694" s="38" t="s">
        <v>6006</v>
      </c>
      <c r="J694" s="38" t="s">
        <v>50</v>
      </c>
      <c r="K694" s="38"/>
      <c r="L694" s="38" t="s">
        <v>6426</v>
      </c>
      <c r="M694" s="109">
        <v>44561</v>
      </c>
      <c r="N694" s="39">
        <v>90257167</v>
      </c>
      <c r="O694" s="38">
        <v>1</v>
      </c>
      <c r="P694" s="38"/>
      <c r="Q694" s="23" t="s">
        <v>3139</v>
      </c>
      <c r="R694" s="43">
        <v>90257167</v>
      </c>
      <c r="S694" s="38"/>
      <c r="T694" s="23" t="s">
        <v>3139</v>
      </c>
      <c r="U694" s="38" t="s">
        <v>6426</v>
      </c>
      <c r="V694" s="39">
        <v>90257167</v>
      </c>
      <c r="W694" s="23" t="s">
        <v>3139</v>
      </c>
      <c r="X694" s="38">
        <v>1</v>
      </c>
      <c r="Y694" s="38" t="s">
        <v>6278</v>
      </c>
      <c r="Z694" s="21">
        <v>90.257166999999995</v>
      </c>
      <c r="AA694" s="23" t="s">
        <v>3139</v>
      </c>
      <c r="AB694" s="39">
        <v>0</v>
      </c>
      <c r="AC694" s="39">
        <v>0</v>
      </c>
      <c r="AD694" s="38" t="s">
        <v>3139</v>
      </c>
      <c r="AE694" s="38" t="s">
        <v>5815</v>
      </c>
      <c r="AG694" s="23"/>
      <c r="AH694" s="23"/>
    </row>
    <row r="695" spans="1:34">
      <c r="A695" t="str">
        <f t="shared" si="32"/>
        <v>1226</v>
      </c>
      <c r="B695" t="str">
        <f t="shared" si="30"/>
        <v>OT</v>
      </c>
      <c r="C695">
        <f t="shared" si="31"/>
        <v>153</v>
      </c>
      <c r="D695" s="38" t="s">
        <v>6552</v>
      </c>
      <c r="E695" s="23">
        <v>12</v>
      </c>
      <c r="F695" s="23">
        <v>122602</v>
      </c>
      <c r="G695" s="38" t="s">
        <v>53</v>
      </c>
      <c r="H695" s="38" t="s">
        <v>3047</v>
      </c>
      <c r="I695" s="38" t="s">
        <v>6006</v>
      </c>
      <c r="J695" s="38" t="s">
        <v>88</v>
      </c>
      <c r="K695" s="38"/>
      <c r="L695" s="38" t="s">
        <v>6427</v>
      </c>
      <c r="M695" s="109">
        <v>44561</v>
      </c>
      <c r="N695" s="39">
        <v>110276561.87</v>
      </c>
      <c r="O695" s="38">
        <v>1</v>
      </c>
      <c r="P695" s="38"/>
      <c r="Q695" s="23" t="s">
        <v>3139</v>
      </c>
      <c r="R695" s="43">
        <v>110276561.87</v>
      </c>
      <c r="S695" s="38"/>
      <c r="T695" s="23" t="s">
        <v>3139</v>
      </c>
      <c r="U695" s="38" t="s">
        <v>6427</v>
      </c>
      <c r="V695" s="39">
        <v>110276561.87</v>
      </c>
      <c r="W695" s="23" t="s">
        <v>3139</v>
      </c>
      <c r="X695" s="38">
        <v>1</v>
      </c>
      <c r="Y695" s="38" t="s">
        <v>6016</v>
      </c>
      <c r="Z695" s="21">
        <v>110.27656187000001</v>
      </c>
      <c r="AA695" s="23" t="s">
        <v>3139</v>
      </c>
      <c r="AB695" s="39">
        <v>0</v>
      </c>
      <c r="AC695" s="39">
        <v>0</v>
      </c>
      <c r="AD695" s="38" t="s">
        <v>3139</v>
      </c>
      <c r="AE695" s="38" t="s">
        <v>5815</v>
      </c>
      <c r="AG695" s="23"/>
      <c r="AH695" s="23"/>
    </row>
    <row r="696" spans="1:34">
      <c r="A696" t="str">
        <f t="shared" si="32"/>
        <v>1226</v>
      </c>
      <c r="B696" t="str">
        <f t="shared" si="30"/>
        <v>OT</v>
      </c>
      <c r="C696">
        <f t="shared" si="31"/>
        <v>153</v>
      </c>
      <c r="D696" s="38" t="s">
        <v>6552</v>
      </c>
      <c r="E696" s="23">
        <v>13</v>
      </c>
      <c r="F696" s="23">
        <v>122603</v>
      </c>
      <c r="G696" s="38" t="s">
        <v>3157</v>
      </c>
      <c r="H696" s="38" t="s">
        <v>3159</v>
      </c>
      <c r="I696" s="38" t="s">
        <v>6006</v>
      </c>
      <c r="J696" s="38" t="s">
        <v>89</v>
      </c>
      <c r="K696" s="38"/>
      <c r="L696" s="38" t="s">
        <v>6428</v>
      </c>
      <c r="M696" s="109">
        <v>44561</v>
      </c>
      <c r="N696" s="39">
        <v>2603751</v>
      </c>
      <c r="O696" s="38">
        <v>1</v>
      </c>
      <c r="P696" s="38"/>
      <c r="Q696" s="23" t="s">
        <v>3139</v>
      </c>
      <c r="R696" s="43">
        <v>2603751</v>
      </c>
      <c r="S696" s="38"/>
      <c r="T696" s="23" t="s">
        <v>3139</v>
      </c>
      <c r="U696" s="38" t="s">
        <v>6428</v>
      </c>
      <c r="V696" s="39">
        <v>2603751</v>
      </c>
      <c r="W696" s="23" t="s">
        <v>3139</v>
      </c>
      <c r="X696" s="38">
        <v>1</v>
      </c>
      <c r="Y696" s="38" t="s">
        <v>6031</v>
      </c>
      <c r="Z696" s="21">
        <v>2.6037509999999999</v>
      </c>
      <c r="AA696" s="23" t="s">
        <v>3139</v>
      </c>
      <c r="AB696" s="39">
        <v>0</v>
      </c>
      <c r="AC696" s="39">
        <v>0</v>
      </c>
      <c r="AD696" s="38" t="s">
        <v>3139</v>
      </c>
      <c r="AE696" s="38" t="s">
        <v>5815</v>
      </c>
      <c r="AG696" s="23"/>
      <c r="AH696" s="23"/>
    </row>
    <row r="697" spans="1:34">
      <c r="A697" t="str">
        <f t="shared" si="32"/>
        <v>1226</v>
      </c>
      <c r="B697" t="str">
        <f t="shared" si="30"/>
        <v>OT</v>
      </c>
      <c r="C697">
        <f t="shared" si="31"/>
        <v>153</v>
      </c>
      <c r="D697" s="38" t="s">
        <v>6552</v>
      </c>
      <c r="E697" s="23">
        <v>14</v>
      </c>
      <c r="F697" s="23">
        <v>122603</v>
      </c>
      <c r="G697" s="38" t="s">
        <v>3154</v>
      </c>
      <c r="H697" s="38" t="s">
        <v>3156</v>
      </c>
      <c r="I697" s="38" t="s">
        <v>6006</v>
      </c>
      <c r="J697" s="38" t="s">
        <v>3193</v>
      </c>
      <c r="K697" s="38"/>
      <c r="L697" s="38" t="s">
        <v>6266</v>
      </c>
      <c r="M697" s="109">
        <v>44561</v>
      </c>
      <c r="N697" s="39">
        <v>375505.61</v>
      </c>
      <c r="O697" s="38">
        <v>1</v>
      </c>
      <c r="P697" s="38"/>
      <c r="Q697" s="23" t="s">
        <v>3139</v>
      </c>
      <c r="R697" s="43">
        <v>375505.61</v>
      </c>
      <c r="S697" s="38"/>
      <c r="T697" s="23" t="s">
        <v>3139</v>
      </c>
      <c r="U697" s="38" t="s">
        <v>6266</v>
      </c>
      <c r="V697" s="39">
        <v>375505.61</v>
      </c>
      <c r="W697" s="23" t="s">
        <v>3139</v>
      </c>
      <c r="X697" s="38">
        <v>1</v>
      </c>
      <c r="Y697" s="38" t="s">
        <v>6193</v>
      </c>
      <c r="Z697" s="21">
        <v>0.37550560999999999</v>
      </c>
      <c r="AA697" s="23" t="s">
        <v>3139</v>
      </c>
      <c r="AB697" s="39">
        <v>0</v>
      </c>
      <c r="AC697" s="39">
        <v>0</v>
      </c>
      <c r="AD697" s="38" t="s">
        <v>3139</v>
      </c>
      <c r="AE697" s="38" t="s">
        <v>5815</v>
      </c>
      <c r="AG697" s="23"/>
      <c r="AH697" s="23"/>
    </row>
    <row r="698" spans="1:34">
      <c r="A698" t="str">
        <f t="shared" si="32"/>
        <v>1226</v>
      </c>
      <c r="B698" t="str">
        <f t="shared" si="30"/>
        <v>OT</v>
      </c>
      <c r="C698">
        <f t="shared" si="31"/>
        <v>153</v>
      </c>
      <c r="D698" s="38" t="s">
        <v>6552</v>
      </c>
      <c r="E698" s="23">
        <v>15</v>
      </c>
      <c r="F698" s="23">
        <v>122604</v>
      </c>
      <c r="G698" s="38" t="s">
        <v>3220</v>
      </c>
      <c r="H698" s="38" t="s">
        <v>9363</v>
      </c>
      <c r="I698" s="38" t="s">
        <v>6006</v>
      </c>
      <c r="J698" s="38" t="s">
        <v>3393</v>
      </c>
      <c r="K698" s="38"/>
      <c r="L698" s="38" t="s">
        <v>9364</v>
      </c>
      <c r="M698" s="109">
        <v>44561</v>
      </c>
      <c r="N698" s="39">
        <v>6428800</v>
      </c>
      <c r="O698" s="38">
        <v>1</v>
      </c>
      <c r="P698" s="38"/>
      <c r="Q698" s="23" t="s">
        <v>3139</v>
      </c>
      <c r="R698" s="43">
        <v>6428800</v>
      </c>
      <c r="S698" s="38"/>
      <c r="T698" s="23" t="s">
        <v>3139</v>
      </c>
      <c r="U698" s="38" t="s">
        <v>9364</v>
      </c>
      <c r="V698" s="39">
        <v>6428800</v>
      </c>
      <c r="W698" s="23" t="s">
        <v>3139</v>
      </c>
      <c r="X698" s="38">
        <v>1</v>
      </c>
      <c r="Y698" s="38" t="s">
        <v>6193</v>
      </c>
      <c r="Z698" s="21">
        <v>6.4287999999999998</v>
      </c>
      <c r="AA698" s="23" t="s">
        <v>3139</v>
      </c>
      <c r="AB698" s="39">
        <v>0</v>
      </c>
      <c r="AC698" s="39">
        <v>1</v>
      </c>
      <c r="AD698" s="38">
        <v>6428800</v>
      </c>
      <c r="AE698" s="38" t="s">
        <v>5819</v>
      </c>
      <c r="AG698" s="23"/>
      <c r="AH698" s="23"/>
    </row>
    <row r="699" spans="1:34">
      <c r="A699" t="str">
        <f t="shared" si="32"/>
        <v>1203</v>
      </c>
      <c r="B699" t="str">
        <f t="shared" si="30"/>
        <v>FL</v>
      </c>
      <c r="C699">
        <f t="shared" si="31"/>
        <v>80</v>
      </c>
      <c r="D699" s="38" t="s">
        <v>6552</v>
      </c>
      <c r="E699" s="23">
        <v>1</v>
      </c>
      <c r="F699" s="23">
        <v>120305</v>
      </c>
      <c r="G699" s="38" t="s">
        <v>3140</v>
      </c>
      <c r="H699" s="38" t="s">
        <v>5856</v>
      </c>
      <c r="I699" s="38" t="s">
        <v>5969</v>
      </c>
      <c r="J699" s="38" t="s">
        <v>11795</v>
      </c>
      <c r="K699" s="38"/>
      <c r="L699" s="38" t="s">
        <v>6076</v>
      </c>
      <c r="M699" s="109">
        <v>44488</v>
      </c>
      <c r="N699" s="39">
        <v>250689584</v>
      </c>
      <c r="O699" s="38">
        <v>1</v>
      </c>
      <c r="P699" s="38" t="s">
        <v>5814</v>
      </c>
      <c r="Q699" s="23">
        <v>2.58E-2</v>
      </c>
      <c r="R699" s="43" t="s">
        <v>3139</v>
      </c>
      <c r="S699" s="38" t="s">
        <v>54</v>
      </c>
      <c r="T699" s="23">
        <v>92</v>
      </c>
      <c r="U699" s="38" t="s">
        <v>6076</v>
      </c>
      <c r="V699" s="39">
        <v>250689584</v>
      </c>
      <c r="W699" s="23">
        <v>2.6100000000000002E-2</v>
      </c>
      <c r="X699" s="38" t="s">
        <v>3139</v>
      </c>
      <c r="Y699" s="38" t="s">
        <v>6552</v>
      </c>
      <c r="Z699" s="21">
        <v>250.904759226267</v>
      </c>
      <c r="AA699" s="23">
        <v>2.58E-2</v>
      </c>
      <c r="AB699" s="39" t="s">
        <v>3139</v>
      </c>
      <c r="AC699" s="39">
        <v>215175.226266652</v>
      </c>
      <c r="AD699" s="38" t="s">
        <v>3139</v>
      </c>
      <c r="AE699" s="38" t="s">
        <v>5824</v>
      </c>
      <c r="AG699" s="23"/>
      <c r="AH699" s="23"/>
    </row>
    <row r="700" spans="1:34">
      <c r="A700" t="str">
        <f t="shared" si="32"/>
        <v>1203</v>
      </c>
      <c r="B700" t="str">
        <f t="shared" si="30"/>
        <v>FL</v>
      </c>
      <c r="C700">
        <f t="shared" si="31"/>
        <v>68</v>
      </c>
      <c r="D700" s="38" t="s">
        <v>6552</v>
      </c>
      <c r="E700" s="23">
        <v>2</v>
      </c>
      <c r="F700" s="23">
        <v>120305</v>
      </c>
      <c r="G700" s="38" t="s">
        <v>3140</v>
      </c>
      <c r="H700" s="38" t="s">
        <v>5856</v>
      </c>
      <c r="I700" s="38" t="s">
        <v>5969</v>
      </c>
      <c r="J700" s="38" t="s">
        <v>11796</v>
      </c>
      <c r="K700" s="38"/>
      <c r="L700" s="38" t="s">
        <v>6068</v>
      </c>
      <c r="M700" s="109">
        <v>44476</v>
      </c>
      <c r="N700" s="39">
        <v>419134687</v>
      </c>
      <c r="O700" s="38">
        <v>1</v>
      </c>
      <c r="P700" s="38" t="s">
        <v>5814</v>
      </c>
      <c r="Q700" s="23">
        <v>2.58E-2</v>
      </c>
      <c r="R700" s="43" t="s">
        <v>3139</v>
      </c>
      <c r="S700" s="38" t="s">
        <v>54</v>
      </c>
      <c r="T700" s="23">
        <v>92</v>
      </c>
      <c r="U700" s="38" t="s">
        <v>6068</v>
      </c>
      <c r="V700" s="39">
        <v>419134687</v>
      </c>
      <c r="W700" s="23">
        <v>2.6100000000000002E-2</v>
      </c>
      <c r="X700" s="38" t="s">
        <v>3139</v>
      </c>
      <c r="Y700" s="38" t="s">
        <v>6552</v>
      </c>
      <c r="Z700" s="21">
        <v>419.85420154601701</v>
      </c>
      <c r="AA700" s="23">
        <v>2.58E-2</v>
      </c>
      <c r="AB700" s="39" t="s">
        <v>3139</v>
      </c>
      <c r="AC700" s="39">
        <v>719514.546016693</v>
      </c>
      <c r="AD700" s="38" t="s">
        <v>3139</v>
      </c>
      <c r="AE700" s="38" t="s">
        <v>5824</v>
      </c>
      <c r="AG700" s="23"/>
      <c r="AH700" s="23"/>
    </row>
    <row r="701" spans="1:34">
      <c r="A701" t="str">
        <f t="shared" si="32"/>
        <v>1203</v>
      </c>
      <c r="B701" t="str">
        <f t="shared" si="30"/>
        <v>FL</v>
      </c>
      <c r="C701">
        <f t="shared" si="31"/>
        <v>10</v>
      </c>
      <c r="D701" s="38" t="s">
        <v>6552</v>
      </c>
      <c r="E701" s="23">
        <v>3</v>
      </c>
      <c r="F701" s="23">
        <v>120305</v>
      </c>
      <c r="G701" s="38" t="s">
        <v>3140</v>
      </c>
      <c r="H701" s="38" t="s">
        <v>5856</v>
      </c>
      <c r="I701" s="38" t="s">
        <v>5969</v>
      </c>
      <c r="J701" s="38" t="s">
        <v>11797</v>
      </c>
      <c r="K701" s="38"/>
      <c r="L701" s="38" t="s">
        <v>6088</v>
      </c>
      <c r="M701" s="109">
        <v>44418</v>
      </c>
      <c r="N701" s="39">
        <v>426625147</v>
      </c>
      <c r="O701" s="38">
        <v>1</v>
      </c>
      <c r="P701" s="38" t="s">
        <v>5814</v>
      </c>
      <c r="Q701" s="23">
        <v>2.8199999999999999E-2</v>
      </c>
      <c r="R701" s="43" t="s">
        <v>3139</v>
      </c>
      <c r="S701" s="38" t="s">
        <v>54</v>
      </c>
      <c r="T701" s="23">
        <v>92</v>
      </c>
      <c r="U701" s="38" t="s">
        <v>6088</v>
      </c>
      <c r="V701" s="39">
        <v>426625147</v>
      </c>
      <c r="W701" s="23">
        <v>2.8500000000000001E-2</v>
      </c>
      <c r="X701" s="38" t="s">
        <v>3139</v>
      </c>
      <c r="Y701" s="38" t="s">
        <v>6552</v>
      </c>
      <c r="Z701" s="21">
        <v>429.36550252756297</v>
      </c>
      <c r="AA701" s="23">
        <v>2.8199999999999999E-2</v>
      </c>
      <c r="AB701" s="39" t="s">
        <v>3139</v>
      </c>
      <c r="AC701" s="39">
        <v>2740355.5275632702</v>
      </c>
      <c r="AD701" s="38" t="s">
        <v>3139</v>
      </c>
      <c r="AE701" s="38" t="s">
        <v>5824</v>
      </c>
      <c r="AG701" s="23"/>
      <c r="AH701" s="23"/>
    </row>
    <row r="702" spans="1:34">
      <c r="A702" t="str">
        <f t="shared" si="32"/>
        <v>1203</v>
      </c>
      <c r="B702" t="str">
        <f t="shared" si="30"/>
        <v>FL</v>
      </c>
      <c r="C702">
        <f t="shared" si="31"/>
        <v>18</v>
      </c>
      <c r="D702" s="38" t="s">
        <v>6552</v>
      </c>
      <c r="E702" s="23">
        <v>4</v>
      </c>
      <c r="F702" s="23">
        <v>120305</v>
      </c>
      <c r="G702" s="38" t="s">
        <v>3169</v>
      </c>
      <c r="H702" s="38" t="s">
        <v>9368</v>
      </c>
      <c r="I702" s="38" t="s">
        <v>5969</v>
      </c>
      <c r="J702" s="38" t="s">
        <v>9369</v>
      </c>
      <c r="K702" s="38"/>
      <c r="L702" s="38" t="s">
        <v>5973</v>
      </c>
      <c r="M702" s="109">
        <v>44426</v>
      </c>
      <c r="N702" s="39">
        <v>427062841.32999998</v>
      </c>
      <c r="O702" s="38">
        <v>1</v>
      </c>
      <c r="P702" s="38" t="s">
        <v>5814</v>
      </c>
      <c r="Q702" s="23">
        <v>2.3800000000000002E-2</v>
      </c>
      <c r="R702" s="43" t="s">
        <v>3139</v>
      </c>
      <c r="S702" s="38" t="s">
        <v>54</v>
      </c>
      <c r="T702" s="23">
        <v>92</v>
      </c>
      <c r="U702" s="38" t="s">
        <v>5973</v>
      </c>
      <c r="V702" s="39">
        <v>427062841.32999998</v>
      </c>
      <c r="W702" s="23">
        <v>2.4E-2</v>
      </c>
      <c r="X702" s="38" t="s">
        <v>3139</v>
      </c>
      <c r="Y702" s="38" t="s">
        <v>6552</v>
      </c>
      <c r="Z702" s="21">
        <v>429.15098644582497</v>
      </c>
      <c r="AA702" s="23">
        <v>2.3800000000000002E-2</v>
      </c>
      <c r="AB702" s="39" t="s">
        <v>3139</v>
      </c>
      <c r="AC702" s="39">
        <v>2088145.1158251199</v>
      </c>
      <c r="AD702" s="38" t="s">
        <v>3139</v>
      </c>
      <c r="AE702" s="38" t="s">
        <v>5824</v>
      </c>
      <c r="AG702" s="23"/>
      <c r="AH702" s="23"/>
    </row>
    <row r="703" spans="1:34">
      <c r="A703" t="str">
        <f t="shared" si="32"/>
        <v>1203</v>
      </c>
      <c r="B703" t="str">
        <f t="shared" si="30"/>
        <v>FL</v>
      </c>
      <c r="C703">
        <f t="shared" si="31"/>
        <v>18</v>
      </c>
      <c r="D703" s="38" t="s">
        <v>6552</v>
      </c>
      <c r="E703" s="23">
        <v>5</v>
      </c>
      <c r="F703" s="23">
        <v>120305</v>
      </c>
      <c r="G703" s="38" t="s">
        <v>3169</v>
      </c>
      <c r="H703" s="38" t="s">
        <v>9368</v>
      </c>
      <c r="I703" s="38" t="s">
        <v>5969</v>
      </c>
      <c r="J703" s="38" t="s">
        <v>9369</v>
      </c>
      <c r="K703" s="38"/>
      <c r="L703" s="38" t="s">
        <v>5973</v>
      </c>
      <c r="M703" s="109">
        <v>44426</v>
      </c>
      <c r="N703" s="39">
        <v>334026834</v>
      </c>
      <c r="O703" s="38">
        <v>1</v>
      </c>
      <c r="P703" s="38" t="s">
        <v>5814</v>
      </c>
      <c r="Q703" s="23">
        <v>2.3800000000000002E-2</v>
      </c>
      <c r="R703" s="43" t="s">
        <v>3139</v>
      </c>
      <c r="S703" s="38" t="s">
        <v>54</v>
      </c>
      <c r="T703" s="23">
        <v>92</v>
      </c>
      <c r="U703" s="38" t="s">
        <v>5973</v>
      </c>
      <c r="V703" s="39">
        <v>334026834</v>
      </c>
      <c r="W703" s="23">
        <v>2.4E-2</v>
      </c>
      <c r="X703" s="38" t="s">
        <v>3139</v>
      </c>
      <c r="Y703" s="38" t="s">
        <v>6552</v>
      </c>
      <c r="Z703" s="21">
        <v>335.66007490618495</v>
      </c>
      <c r="AA703" s="23">
        <v>2.3800000000000002E-2</v>
      </c>
      <c r="AB703" s="39" t="s">
        <v>3139</v>
      </c>
      <c r="AC703" s="39">
        <v>1633240.9061847299</v>
      </c>
      <c r="AD703" s="38" t="s">
        <v>3139</v>
      </c>
      <c r="AE703" s="38" t="s">
        <v>5824</v>
      </c>
      <c r="AG703" s="23"/>
      <c r="AH703" s="23"/>
    </row>
    <row r="704" spans="1:34">
      <c r="A704" t="str">
        <f t="shared" si="32"/>
        <v>1203</v>
      </c>
      <c r="B704" t="str">
        <f t="shared" si="30"/>
        <v>FL</v>
      </c>
      <c r="C704">
        <f t="shared" si="31"/>
        <v>32</v>
      </c>
      <c r="D704" s="38" t="s">
        <v>6552</v>
      </c>
      <c r="E704" s="23">
        <v>6</v>
      </c>
      <c r="F704" s="23">
        <v>120305</v>
      </c>
      <c r="G704" s="38" t="s">
        <v>3169</v>
      </c>
      <c r="H704" s="38" t="s">
        <v>9368</v>
      </c>
      <c r="I704" s="38" t="s">
        <v>5969</v>
      </c>
      <c r="J704" s="38" t="s">
        <v>11137</v>
      </c>
      <c r="K704" s="38"/>
      <c r="L704" s="38" t="s">
        <v>6194</v>
      </c>
      <c r="M704" s="109">
        <v>44440</v>
      </c>
      <c r="N704" s="39">
        <v>729003665</v>
      </c>
      <c r="O704" s="38">
        <v>1</v>
      </c>
      <c r="P704" s="38" t="s">
        <v>5814</v>
      </c>
      <c r="Q704" s="23">
        <v>2.4799999999999999E-2</v>
      </c>
      <c r="R704" s="43" t="s">
        <v>3139</v>
      </c>
      <c r="S704" s="38" t="s">
        <v>54</v>
      </c>
      <c r="T704" s="23">
        <v>92</v>
      </c>
      <c r="U704" s="38" t="s">
        <v>6194</v>
      </c>
      <c r="V704" s="39">
        <v>729003665</v>
      </c>
      <c r="W704" s="23">
        <v>2.5000000000000001E-2</v>
      </c>
      <c r="X704" s="38" t="s">
        <v>3139</v>
      </c>
      <c r="Y704" s="38" t="s">
        <v>6552</v>
      </c>
      <c r="Z704" s="21">
        <v>732.01311362973104</v>
      </c>
      <c r="AA704" s="23">
        <v>2.4799999999999999E-2</v>
      </c>
      <c r="AB704" s="39" t="s">
        <v>3139</v>
      </c>
      <c r="AC704" s="39">
        <v>3009448.6297308202</v>
      </c>
      <c r="AD704" s="38" t="s">
        <v>3139</v>
      </c>
      <c r="AE704" s="38" t="s">
        <v>5824</v>
      </c>
      <c r="AG704" s="23"/>
      <c r="AH704" s="23"/>
    </row>
    <row r="705" spans="1:34">
      <c r="A705" t="str">
        <f t="shared" si="32"/>
        <v>1203</v>
      </c>
      <c r="B705" t="str">
        <f t="shared" si="30"/>
        <v>FL</v>
      </c>
      <c r="C705">
        <f t="shared" si="31"/>
        <v>13</v>
      </c>
      <c r="D705" s="38" t="s">
        <v>6552</v>
      </c>
      <c r="E705" s="23">
        <v>7</v>
      </c>
      <c r="F705" s="23">
        <v>120305</v>
      </c>
      <c r="G705" s="38" t="s">
        <v>3177</v>
      </c>
      <c r="H705" s="38" t="s">
        <v>3386</v>
      </c>
      <c r="I705" s="38" t="s">
        <v>5969</v>
      </c>
      <c r="J705" s="38" t="s">
        <v>9370</v>
      </c>
      <c r="K705" s="38"/>
      <c r="L705" s="38" t="s">
        <v>6799</v>
      </c>
      <c r="M705" s="109">
        <v>44421</v>
      </c>
      <c r="N705" s="39">
        <v>332439579.55000001</v>
      </c>
      <c r="O705" s="38">
        <v>1</v>
      </c>
      <c r="P705" s="38" t="s">
        <v>5814</v>
      </c>
      <c r="Q705" s="23">
        <v>2.6200000000000001E-2</v>
      </c>
      <c r="R705" s="43" t="s">
        <v>3139</v>
      </c>
      <c r="S705" s="38" t="s">
        <v>54</v>
      </c>
      <c r="T705" s="23">
        <v>92</v>
      </c>
      <c r="U705" s="38" t="s">
        <v>6799</v>
      </c>
      <c r="V705" s="39">
        <v>332439579.55000001</v>
      </c>
      <c r="W705" s="23">
        <v>2.6499999999999999E-2</v>
      </c>
      <c r="X705" s="38" t="s">
        <v>3139</v>
      </c>
      <c r="Y705" s="38" t="s">
        <v>6552</v>
      </c>
      <c r="Z705" s="21">
        <v>334.35216262807796</v>
      </c>
      <c r="AA705" s="23">
        <v>2.6200000000000001E-2</v>
      </c>
      <c r="AB705" s="39" t="s">
        <v>3139</v>
      </c>
      <c r="AC705" s="39">
        <v>1912583.0780776099</v>
      </c>
      <c r="AD705" s="38" t="s">
        <v>3139</v>
      </c>
      <c r="AE705" s="38" t="s">
        <v>5824</v>
      </c>
      <c r="AG705" s="23"/>
      <c r="AH705" s="23"/>
    </row>
    <row r="706" spans="1:34">
      <c r="A706" t="str">
        <f t="shared" si="32"/>
        <v>1203</v>
      </c>
      <c r="B706" t="str">
        <f t="shared" si="30"/>
        <v>FL</v>
      </c>
      <c r="C706">
        <f t="shared" si="31"/>
        <v>76</v>
      </c>
      <c r="D706" s="38" t="s">
        <v>6552</v>
      </c>
      <c r="E706" s="23">
        <v>8</v>
      </c>
      <c r="F706" s="23">
        <v>120305</v>
      </c>
      <c r="G706" s="38" t="s">
        <v>3177</v>
      </c>
      <c r="H706" s="38" t="s">
        <v>3386</v>
      </c>
      <c r="I706" s="38" t="s">
        <v>5969</v>
      </c>
      <c r="J706" s="38" t="s">
        <v>11798</v>
      </c>
      <c r="K706" s="38"/>
      <c r="L706" s="38" t="s">
        <v>6154</v>
      </c>
      <c r="M706" s="109">
        <v>44484</v>
      </c>
      <c r="N706" s="39">
        <v>698993403.99000001</v>
      </c>
      <c r="O706" s="38">
        <v>1</v>
      </c>
      <c r="P706" s="38" t="s">
        <v>5814</v>
      </c>
      <c r="Q706" s="23">
        <v>2.53E-2</v>
      </c>
      <c r="R706" s="43" t="s">
        <v>3139</v>
      </c>
      <c r="S706" s="38" t="s">
        <v>54</v>
      </c>
      <c r="T706" s="23">
        <v>92</v>
      </c>
      <c r="U706" s="38" t="s">
        <v>6154</v>
      </c>
      <c r="V706" s="39">
        <v>698993403.99000001</v>
      </c>
      <c r="W706" s="23">
        <v>2.5499999999999998E-2</v>
      </c>
      <c r="X706" s="38" t="s">
        <v>3139</v>
      </c>
      <c r="Y706" s="38" t="s">
        <v>6552</v>
      </c>
      <c r="Z706" s="21">
        <v>699.77938323982005</v>
      </c>
      <c r="AA706" s="23">
        <v>2.53E-2</v>
      </c>
      <c r="AB706" s="39" t="s">
        <v>3139</v>
      </c>
      <c r="AC706" s="39">
        <v>785979.249819875</v>
      </c>
      <c r="AD706" s="38" t="s">
        <v>3139</v>
      </c>
      <c r="AE706" s="38" t="s">
        <v>5824</v>
      </c>
      <c r="AG706" s="23"/>
      <c r="AH706" s="23"/>
    </row>
    <row r="707" spans="1:34">
      <c r="A707" t="str">
        <f t="shared" si="32"/>
        <v>1203</v>
      </c>
      <c r="B707" t="str">
        <f t="shared" ref="B707:B770" si="33">+IF(A707="1228","CA",IF(A707="1230","VR",IF(A707="1203","FL","OT")))</f>
        <v>FL</v>
      </c>
      <c r="C707">
        <f t="shared" ref="C707:C770" si="34">+IF(M707="",0,M707-D707)</f>
        <v>77</v>
      </c>
      <c r="D707" s="38" t="s">
        <v>6552</v>
      </c>
      <c r="E707" s="23">
        <v>9</v>
      </c>
      <c r="F707" s="23">
        <v>120305</v>
      </c>
      <c r="G707" s="38" t="s">
        <v>3177</v>
      </c>
      <c r="H707" s="38" t="s">
        <v>3386</v>
      </c>
      <c r="I707" s="38" t="s">
        <v>5969</v>
      </c>
      <c r="J707" s="38" t="s">
        <v>11799</v>
      </c>
      <c r="K707" s="38"/>
      <c r="L707" s="38" t="s">
        <v>6431</v>
      </c>
      <c r="M707" s="109">
        <v>44485</v>
      </c>
      <c r="N707" s="39">
        <v>251420654.44999999</v>
      </c>
      <c r="O707" s="38">
        <v>1</v>
      </c>
      <c r="P707" s="38" t="s">
        <v>5814</v>
      </c>
      <c r="Q707" s="23">
        <v>2.53E-2</v>
      </c>
      <c r="R707" s="43" t="s">
        <v>3139</v>
      </c>
      <c r="S707" s="38" t="s">
        <v>54</v>
      </c>
      <c r="T707" s="23">
        <v>92</v>
      </c>
      <c r="U707" s="38" t="s">
        <v>6431</v>
      </c>
      <c r="V707" s="39">
        <v>251420654.44999999</v>
      </c>
      <c r="W707" s="23">
        <v>2.5499999999999998E-2</v>
      </c>
      <c r="X707" s="38" t="s">
        <v>3139</v>
      </c>
      <c r="Y707" s="38" t="s">
        <v>6552</v>
      </c>
      <c r="Z707" s="21">
        <v>251.68569372323302</v>
      </c>
      <c r="AA707" s="23">
        <v>2.53E-2</v>
      </c>
      <c r="AB707" s="39" t="s">
        <v>3139</v>
      </c>
      <c r="AC707" s="39">
        <v>265039.27323269797</v>
      </c>
      <c r="AD707" s="38" t="s">
        <v>3139</v>
      </c>
      <c r="AE707" s="38" t="s">
        <v>5824</v>
      </c>
      <c r="AG707" s="23"/>
      <c r="AH707" s="23"/>
    </row>
    <row r="708" spans="1:34">
      <c r="A708" t="str">
        <f t="shared" ref="A708:A771" si="35">+MID(F708,1,4)</f>
        <v>1203</v>
      </c>
      <c r="B708" t="str">
        <f t="shared" si="33"/>
        <v>FL</v>
      </c>
      <c r="C708">
        <f t="shared" si="34"/>
        <v>88</v>
      </c>
      <c r="D708" s="38" t="s">
        <v>6552</v>
      </c>
      <c r="E708" s="23">
        <v>10</v>
      </c>
      <c r="F708" s="23">
        <v>120305</v>
      </c>
      <c r="G708" s="38" t="s">
        <v>870</v>
      </c>
      <c r="H708" s="38" t="s">
        <v>5858</v>
      </c>
      <c r="I708" s="38" t="s">
        <v>5969</v>
      </c>
      <c r="J708" s="38" t="s">
        <v>11800</v>
      </c>
      <c r="K708" s="38"/>
      <c r="L708" s="38" t="s">
        <v>6080</v>
      </c>
      <c r="M708" s="109">
        <v>44496</v>
      </c>
      <c r="N708" s="39">
        <v>486745646</v>
      </c>
      <c r="O708" s="38">
        <v>1</v>
      </c>
      <c r="P708" s="38" t="s">
        <v>5814</v>
      </c>
      <c r="Q708" s="23">
        <v>2.3800000000000002E-2</v>
      </c>
      <c r="R708" s="43" t="s">
        <v>3139</v>
      </c>
      <c r="S708" s="38" t="s">
        <v>54</v>
      </c>
      <c r="T708" s="23">
        <v>92</v>
      </c>
      <c r="U708" s="38" t="s">
        <v>6080</v>
      </c>
      <c r="V708" s="39">
        <v>486745646</v>
      </c>
      <c r="W708" s="23">
        <v>2.4E-2</v>
      </c>
      <c r="X708" s="38" t="s">
        <v>3139</v>
      </c>
      <c r="Y708" s="38" t="s">
        <v>6552</v>
      </c>
      <c r="Z708" s="21">
        <v>486.87429287423799</v>
      </c>
      <c r="AA708" s="23">
        <v>2.3800000000000002E-2</v>
      </c>
      <c r="AB708" s="39" t="s">
        <v>3139</v>
      </c>
      <c r="AC708" s="39">
        <v>128646.87423777601</v>
      </c>
      <c r="AD708" s="38" t="s">
        <v>3139</v>
      </c>
      <c r="AE708" s="38" t="s">
        <v>5824</v>
      </c>
      <c r="AG708" s="23"/>
      <c r="AH708" s="23"/>
    </row>
    <row r="709" spans="1:34">
      <c r="A709" t="str">
        <f t="shared" si="35"/>
        <v>1203</v>
      </c>
      <c r="B709" t="str">
        <f t="shared" si="33"/>
        <v>FL</v>
      </c>
      <c r="C709">
        <f t="shared" si="34"/>
        <v>9</v>
      </c>
      <c r="D709" s="38" t="s">
        <v>6552</v>
      </c>
      <c r="E709" s="23">
        <v>11</v>
      </c>
      <c r="F709" s="23">
        <v>120305</v>
      </c>
      <c r="G709" s="38" t="s">
        <v>870</v>
      </c>
      <c r="H709" s="38" t="s">
        <v>5858</v>
      </c>
      <c r="I709" s="38" t="s">
        <v>5969</v>
      </c>
      <c r="J709" s="38" t="s">
        <v>9371</v>
      </c>
      <c r="K709" s="38"/>
      <c r="L709" s="38" t="s">
        <v>6088</v>
      </c>
      <c r="M709" s="109">
        <v>44417</v>
      </c>
      <c r="N709" s="39">
        <v>341277230</v>
      </c>
      <c r="O709" s="38">
        <v>1</v>
      </c>
      <c r="P709" s="38" t="s">
        <v>5814</v>
      </c>
      <c r="Q709" s="23">
        <v>3.8899999999999997E-2</v>
      </c>
      <c r="R709" s="43" t="s">
        <v>3139</v>
      </c>
      <c r="S709" s="38" t="s">
        <v>54</v>
      </c>
      <c r="T709" s="23">
        <v>91</v>
      </c>
      <c r="U709" s="38" t="s">
        <v>6088</v>
      </c>
      <c r="V709" s="39">
        <v>341277230</v>
      </c>
      <c r="W709" s="23">
        <v>3.95E-2</v>
      </c>
      <c r="X709" s="38" t="s">
        <v>3139</v>
      </c>
      <c r="Y709" s="38" t="s">
        <v>6552</v>
      </c>
      <c r="Z709" s="21">
        <v>344.30331244659499</v>
      </c>
      <c r="AA709" s="23">
        <v>3.8899999999999997E-2</v>
      </c>
      <c r="AB709" s="39" t="s">
        <v>3139</v>
      </c>
      <c r="AC709" s="39">
        <v>3026082.4465947198</v>
      </c>
      <c r="AD709" s="38" t="s">
        <v>3139</v>
      </c>
      <c r="AE709" s="38" t="s">
        <v>5824</v>
      </c>
      <c r="AG709" s="23"/>
      <c r="AH709" s="23"/>
    </row>
    <row r="710" spans="1:34">
      <c r="A710" t="str">
        <f t="shared" si="35"/>
        <v>1203</v>
      </c>
      <c r="B710" t="str">
        <f t="shared" si="33"/>
        <v>FL</v>
      </c>
      <c r="C710">
        <f t="shared" si="34"/>
        <v>10</v>
      </c>
      <c r="D710" s="38" t="s">
        <v>6552</v>
      </c>
      <c r="E710" s="23">
        <v>12</v>
      </c>
      <c r="F710" s="23">
        <v>120305</v>
      </c>
      <c r="G710" s="38" t="s">
        <v>870</v>
      </c>
      <c r="H710" s="38" t="s">
        <v>5858</v>
      </c>
      <c r="I710" s="38" t="s">
        <v>5969</v>
      </c>
      <c r="J710" s="38" t="s">
        <v>9372</v>
      </c>
      <c r="K710" s="38"/>
      <c r="L710" s="38" t="s">
        <v>6091</v>
      </c>
      <c r="M710" s="109">
        <v>44418</v>
      </c>
      <c r="N710" s="39">
        <v>338948097</v>
      </c>
      <c r="O710" s="38">
        <v>1</v>
      </c>
      <c r="P710" s="38" t="s">
        <v>5814</v>
      </c>
      <c r="Q710" s="23">
        <v>3.8899999999999997E-2</v>
      </c>
      <c r="R710" s="43" t="s">
        <v>3139</v>
      </c>
      <c r="S710" s="38" t="s">
        <v>54</v>
      </c>
      <c r="T710" s="23">
        <v>91</v>
      </c>
      <c r="U710" s="38" t="s">
        <v>6091</v>
      </c>
      <c r="V710" s="39">
        <v>338948097</v>
      </c>
      <c r="W710" s="23">
        <v>3.95E-2</v>
      </c>
      <c r="X710" s="38" t="s">
        <v>3139</v>
      </c>
      <c r="Y710" s="38" t="s">
        <v>6552</v>
      </c>
      <c r="Z710" s="21">
        <v>341.91687559200398</v>
      </c>
      <c r="AA710" s="23">
        <v>3.8899999999999997E-2</v>
      </c>
      <c r="AB710" s="39" t="s">
        <v>3139</v>
      </c>
      <c r="AC710" s="39">
        <v>2968778.5920035802</v>
      </c>
      <c r="AD710" s="38" t="s">
        <v>3139</v>
      </c>
      <c r="AE710" s="38" t="s">
        <v>5824</v>
      </c>
      <c r="AG710" s="23"/>
      <c r="AH710" s="23"/>
    </row>
    <row r="711" spans="1:34">
      <c r="A711" t="str">
        <f t="shared" si="35"/>
        <v>1220</v>
      </c>
      <c r="B711" t="str">
        <f t="shared" si="33"/>
        <v>OT</v>
      </c>
      <c r="C711">
        <f t="shared" si="34"/>
        <v>76</v>
      </c>
      <c r="D711" s="38" t="s">
        <v>6552</v>
      </c>
      <c r="E711" s="23">
        <v>13</v>
      </c>
      <c r="F711" s="23">
        <v>122002</v>
      </c>
      <c r="G711" s="38" t="s">
        <v>53</v>
      </c>
      <c r="H711" s="38" t="s">
        <v>5911</v>
      </c>
      <c r="I711" s="38" t="s">
        <v>5969</v>
      </c>
      <c r="J711" s="38" t="s">
        <v>11801</v>
      </c>
      <c r="K711" s="38" t="s">
        <v>5875</v>
      </c>
      <c r="L711" s="38" t="s">
        <v>6154</v>
      </c>
      <c r="M711" s="109">
        <v>44484</v>
      </c>
      <c r="N711" s="39">
        <v>2517802000</v>
      </c>
      <c r="O711" s="38">
        <v>1</v>
      </c>
      <c r="P711" s="38" t="s">
        <v>5814</v>
      </c>
      <c r="Q711" s="23">
        <v>2.58E-2</v>
      </c>
      <c r="R711" s="43" t="s">
        <v>3139</v>
      </c>
      <c r="S711" s="38" t="s">
        <v>54</v>
      </c>
      <c r="T711" s="23">
        <v>92</v>
      </c>
      <c r="U711" s="38" t="s">
        <v>6154</v>
      </c>
      <c r="V711" s="39">
        <v>2517802000</v>
      </c>
      <c r="W711" s="23">
        <v>2.5999999999999999E-2</v>
      </c>
      <c r="X711" s="38" t="s">
        <v>3139</v>
      </c>
      <c r="Y711" s="38" t="s">
        <v>6552</v>
      </c>
      <c r="Z711" s="21">
        <v>2520.6834845100002</v>
      </c>
      <c r="AA711" s="23">
        <v>2.58E-2</v>
      </c>
      <c r="AB711" s="39" t="s">
        <v>3139</v>
      </c>
      <c r="AC711" s="39">
        <v>2881484.5111112599</v>
      </c>
      <c r="AD711" s="38" t="s">
        <v>3139</v>
      </c>
      <c r="AE711" s="38" t="s">
        <v>5824</v>
      </c>
      <c r="AG711" s="23"/>
      <c r="AH711" s="23"/>
    </row>
    <row r="712" spans="1:34">
      <c r="A712" t="str">
        <f t="shared" si="35"/>
        <v>1220</v>
      </c>
      <c r="B712" t="str">
        <f t="shared" si="33"/>
        <v>OT</v>
      </c>
      <c r="C712">
        <f t="shared" si="34"/>
        <v>54</v>
      </c>
      <c r="D712" s="38" t="s">
        <v>6552</v>
      </c>
      <c r="E712" s="23">
        <v>14</v>
      </c>
      <c r="F712" s="23">
        <v>122002</v>
      </c>
      <c r="G712" s="38" t="s">
        <v>870</v>
      </c>
      <c r="H712" s="38" t="s">
        <v>5858</v>
      </c>
      <c r="I712" s="38" t="s">
        <v>5969</v>
      </c>
      <c r="J712" s="38" t="s">
        <v>11138</v>
      </c>
      <c r="K712" s="38" t="s">
        <v>5875</v>
      </c>
      <c r="L712" s="38" t="s">
        <v>6098</v>
      </c>
      <c r="M712" s="109">
        <v>44462</v>
      </c>
      <c r="N712" s="39">
        <v>1000000000</v>
      </c>
      <c r="O712" s="38">
        <v>1</v>
      </c>
      <c r="P712" s="38" t="s">
        <v>5814</v>
      </c>
      <c r="Q712" s="23">
        <v>2.3800000000000002E-2</v>
      </c>
      <c r="R712" s="43" t="s">
        <v>3139</v>
      </c>
      <c r="S712" s="38" t="s">
        <v>54</v>
      </c>
      <c r="T712" s="23">
        <v>92</v>
      </c>
      <c r="U712" s="38" t="s">
        <v>6098</v>
      </c>
      <c r="V712" s="39">
        <v>1000000000</v>
      </c>
      <c r="W712" s="23">
        <v>2.4E-2</v>
      </c>
      <c r="X712" s="38" t="s">
        <v>3139</v>
      </c>
      <c r="Y712" s="38" t="s">
        <v>6552</v>
      </c>
      <c r="Z712" s="21">
        <v>1002.51085</v>
      </c>
      <c r="AA712" s="23">
        <v>2.3800000000000002E-2</v>
      </c>
      <c r="AB712" s="39" t="s">
        <v>3139</v>
      </c>
      <c r="AC712" s="39">
        <v>2510850</v>
      </c>
      <c r="AD712" s="38" t="s">
        <v>3139</v>
      </c>
      <c r="AE712" s="38" t="s">
        <v>5824</v>
      </c>
      <c r="AG712" s="23"/>
      <c r="AH712" s="23"/>
    </row>
    <row r="713" spans="1:34">
      <c r="A713" t="str">
        <f t="shared" si="35"/>
        <v>1220</v>
      </c>
      <c r="B713" t="str">
        <f t="shared" si="33"/>
        <v>OT</v>
      </c>
      <c r="C713">
        <f t="shared" si="34"/>
        <v>54</v>
      </c>
      <c r="D713" s="38" t="s">
        <v>6552</v>
      </c>
      <c r="E713" s="23">
        <v>15</v>
      </c>
      <c r="F713" s="23">
        <v>122002</v>
      </c>
      <c r="G713" s="38" t="s">
        <v>3177</v>
      </c>
      <c r="H713" s="38" t="s">
        <v>3386</v>
      </c>
      <c r="I713" s="38" t="s">
        <v>5969</v>
      </c>
      <c r="J713" s="38" t="s">
        <v>11139</v>
      </c>
      <c r="K713" s="38" t="s">
        <v>5875</v>
      </c>
      <c r="L713" s="38" t="s">
        <v>6098</v>
      </c>
      <c r="M713" s="109">
        <v>44462</v>
      </c>
      <c r="N713" s="39">
        <v>1000000000</v>
      </c>
      <c r="O713" s="38">
        <v>1</v>
      </c>
      <c r="P713" s="38" t="s">
        <v>5814</v>
      </c>
      <c r="Q713" s="23">
        <v>2.6200000000000001E-2</v>
      </c>
      <c r="R713" s="43" t="s">
        <v>3139</v>
      </c>
      <c r="S713" s="38" t="s">
        <v>54</v>
      </c>
      <c r="T713" s="23">
        <v>92</v>
      </c>
      <c r="U713" s="38" t="s">
        <v>6098</v>
      </c>
      <c r="V713" s="39">
        <v>1000000000</v>
      </c>
      <c r="W713" s="23">
        <v>2.6499999999999999E-2</v>
      </c>
      <c r="X713" s="38" t="s">
        <v>3139</v>
      </c>
      <c r="Y713" s="38" t="s">
        <v>6552</v>
      </c>
      <c r="Z713" s="21">
        <v>1002.7698833300001</v>
      </c>
      <c r="AA713" s="23">
        <v>2.6200000000000001E-2</v>
      </c>
      <c r="AB713" s="39" t="s">
        <v>3139</v>
      </c>
      <c r="AC713" s="39">
        <v>2769883.3333332501</v>
      </c>
      <c r="AD713" s="38" t="s">
        <v>3139</v>
      </c>
      <c r="AE713" s="38" t="s">
        <v>5824</v>
      </c>
      <c r="AG713" s="23"/>
      <c r="AH713" s="23"/>
    </row>
    <row r="714" spans="1:34">
      <c r="A714" t="str">
        <f t="shared" si="35"/>
        <v>1220</v>
      </c>
      <c r="B714" t="str">
        <f t="shared" si="33"/>
        <v>OT</v>
      </c>
      <c r="C714">
        <f t="shared" si="34"/>
        <v>54</v>
      </c>
      <c r="D714" s="38" t="s">
        <v>6552</v>
      </c>
      <c r="E714" s="23">
        <v>16</v>
      </c>
      <c r="F714" s="23">
        <v>122002</v>
      </c>
      <c r="G714" s="38" t="s">
        <v>3169</v>
      </c>
      <c r="H714" s="38" t="s">
        <v>9368</v>
      </c>
      <c r="I714" s="38" t="s">
        <v>5969</v>
      </c>
      <c r="J714" s="38" t="s">
        <v>11140</v>
      </c>
      <c r="K714" s="38" t="s">
        <v>5875</v>
      </c>
      <c r="L714" s="38" t="s">
        <v>6098</v>
      </c>
      <c r="M714" s="109">
        <v>44462</v>
      </c>
      <c r="N714" s="39">
        <v>1000000000</v>
      </c>
      <c r="O714" s="38">
        <v>1</v>
      </c>
      <c r="P714" s="38" t="s">
        <v>5814</v>
      </c>
      <c r="Q714" s="23">
        <v>2.4799999999999999E-2</v>
      </c>
      <c r="R714" s="43" t="s">
        <v>3139</v>
      </c>
      <c r="S714" s="38" t="s">
        <v>54</v>
      </c>
      <c r="T714" s="23">
        <v>92</v>
      </c>
      <c r="U714" s="38" t="s">
        <v>6098</v>
      </c>
      <c r="V714" s="39">
        <v>1000000000</v>
      </c>
      <c r="W714" s="23">
        <v>2.5000000000000001E-2</v>
      </c>
      <c r="X714" s="38" t="s">
        <v>3139</v>
      </c>
      <c r="Y714" s="38" t="s">
        <v>6552</v>
      </c>
      <c r="Z714" s="21">
        <v>1002.61450556</v>
      </c>
      <c r="AA714" s="23">
        <v>2.4799999999999999E-2</v>
      </c>
      <c r="AB714" s="39" t="s">
        <v>3139</v>
      </c>
      <c r="AC714" s="39">
        <v>2614505.5555555802</v>
      </c>
      <c r="AD714" s="38" t="s">
        <v>3139</v>
      </c>
      <c r="AE714" s="38" t="s">
        <v>5824</v>
      </c>
      <c r="AG714" s="23"/>
      <c r="AH714" s="23"/>
    </row>
    <row r="715" spans="1:34">
      <c r="A715" t="str">
        <f t="shared" si="35"/>
        <v>1226</v>
      </c>
      <c r="B715" t="str">
        <f t="shared" si="33"/>
        <v>OT</v>
      </c>
      <c r="C715">
        <f t="shared" si="34"/>
        <v>0</v>
      </c>
      <c r="D715" s="38" t="s">
        <v>6552</v>
      </c>
      <c r="E715" s="23">
        <v>17</v>
      </c>
      <c r="F715" s="23">
        <v>122602</v>
      </c>
      <c r="G715" s="38" t="s">
        <v>3181</v>
      </c>
      <c r="H715" s="38" t="s">
        <v>3427</v>
      </c>
      <c r="I715" s="38" t="s">
        <v>6006</v>
      </c>
      <c r="J715" s="38" t="s">
        <v>50</v>
      </c>
      <c r="K715" s="38"/>
      <c r="L715" s="38" t="s">
        <v>6432</v>
      </c>
      <c r="M715" s="109">
        <v>44408</v>
      </c>
      <c r="N715" s="39">
        <v>12216483</v>
      </c>
      <c r="O715" s="38">
        <v>1</v>
      </c>
      <c r="P715" s="38"/>
      <c r="Q715" s="23" t="s">
        <v>3139</v>
      </c>
      <c r="R715" s="43">
        <v>0</v>
      </c>
      <c r="S715" s="38"/>
      <c r="T715" s="23" t="s">
        <v>3139</v>
      </c>
      <c r="U715" s="38" t="s">
        <v>6432</v>
      </c>
      <c r="V715" s="39">
        <v>12216483</v>
      </c>
      <c r="W715" s="23" t="s">
        <v>3139</v>
      </c>
      <c r="X715" s="38">
        <v>0</v>
      </c>
      <c r="Y715" s="38" t="s">
        <v>6109</v>
      </c>
      <c r="Z715" s="21">
        <v>46.896290499999999</v>
      </c>
      <c r="AA715" s="23" t="s">
        <v>3139</v>
      </c>
      <c r="AB715" s="39">
        <v>0</v>
      </c>
      <c r="AC715" s="39">
        <v>34679807.5</v>
      </c>
      <c r="AD715" s="38" t="s">
        <v>3139</v>
      </c>
      <c r="AE715" s="38" t="s">
        <v>5818</v>
      </c>
      <c r="AG715" s="23"/>
      <c r="AH715" s="23"/>
    </row>
    <row r="716" spans="1:34">
      <c r="A716" t="str">
        <f t="shared" si="35"/>
        <v>1226</v>
      </c>
      <c r="B716" t="str">
        <f t="shared" si="33"/>
        <v>OT</v>
      </c>
      <c r="C716">
        <f t="shared" si="34"/>
        <v>0</v>
      </c>
      <c r="D716" s="38" t="s">
        <v>6552</v>
      </c>
      <c r="E716" s="23">
        <v>18</v>
      </c>
      <c r="F716" s="23">
        <v>122602</v>
      </c>
      <c r="G716" s="38" t="s">
        <v>3179</v>
      </c>
      <c r="H716" s="38" t="s">
        <v>3428</v>
      </c>
      <c r="I716" s="38" t="s">
        <v>6006</v>
      </c>
      <c r="J716" s="38" t="s">
        <v>50</v>
      </c>
      <c r="K716" s="38"/>
      <c r="L716" s="38" t="s">
        <v>6432</v>
      </c>
      <c r="M716" s="109">
        <v>44408</v>
      </c>
      <c r="N716" s="39">
        <v>28508126</v>
      </c>
      <c r="O716" s="38">
        <v>1</v>
      </c>
      <c r="P716" s="38"/>
      <c r="Q716" s="23" t="s">
        <v>3139</v>
      </c>
      <c r="R716" s="43">
        <v>0</v>
      </c>
      <c r="S716" s="38"/>
      <c r="T716" s="23" t="s">
        <v>3139</v>
      </c>
      <c r="U716" s="38" t="s">
        <v>6432</v>
      </c>
      <c r="V716" s="39">
        <v>28505126</v>
      </c>
      <c r="W716" s="23" t="s">
        <v>3139</v>
      </c>
      <c r="X716" s="38">
        <v>0</v>
      </c>
      <c r="Y716" s="38" t="s">
        <v>6109</v>
      </c>
      <c r="Z716" s="21">
        <v>67.966051500000006</v>
      </c>
      <c r="AA716" s="23" t="s">
        <v>3139</v>
      </c>
      <c r="AB716" s="39">
        <v>0</v>
      </c>
      <c r="AC716" s="39">
        <v>39460925.5</v>
      </c>
      <c r="AD716" s="38" t="s">
        <v>3139</v>
      </c>
      <c r="AE716" s="38" t="s">
        <v>5818</v>
      </c>
      <c r="AG716" s="23"/>
      <c r="AH716" s="23"/>
    </row>
    <row r="717" spans="1:34">
      <c r="A717" t="str">
        <f t="shared" si="35"/>
        <v>1226</v>
      </c>
      <c r="B717" t="str">
        <f t="shared" si="33"/>
        <v>OT</v>
      </c>
      <c r="C717">
        <f t="shared" si="34"/>
        <v>0</v>
      </c>
      <c r="D717" s="38" t="s">
        <v>6552</v>
      </c>
      <c r="E717" s="23">
        <v>19</v>
      </c>
      <c r="F717" s="23">
        <v>122602</v>
      </c>
      <c r="G717" s="38" t="s">
        <v>53</v>
      </c>
      <c r="H717" s="38" t="s">
        <v>3385</v>
      </c>
      <c r="I717" s="38" t="s">
        <v>6006</v>
      </c>
      <c r="J717" s="38" t="s">
        <v>50</v>
      </c>
      <c r="K717" s="38"/>
      <c r="L717" s="38" t="s">
        <v>6433</v>
      </c>
      <c r="M717" s="109">
        <v>44408</v>
      </c>
      <c r="N717" s="39">
        <v>318631328</v>
      </c>
      <c r="O717" s="38">
        <v>1</v>
      </c>
      <c r="P717" s="38"/>
      <c r="Q717" s="23" t="s">
        <v>3139</v>
      </c>
      <c r="R717" s="43">
        <v>0</v>
      </c>
      <c r="S717" s="38"/>
      <c r="T717" s="23" t="s">
        <v>3139</v>
      </c>
      <c r="U717" s="38" t="s">
        <v>6433</v>
      </c>
      <c r="V717" s="39">
        <v>318631328</v>
      </c>
      <c r="W717" s="23" t="s">
        <v>3139</v>
      </c>
      <c r="X717" s="38">
        <v>0</v>
      </c>
      <c r="Y717" s="38" t="s">
        <v>5977</v>
      </c>
      <c r="Z717" s="21">
        <v>462.00637201000001</v>
      </c>
      <c r="AA717" s="23" t="s">
        <v>3139</v>
      </c>
      <c r="AB717" s="39">
        <v>0</v>
      </c>
      <c r="AC717" s="39">
        <v>143375044.00999999</v>
      </c>
      <c r="AD717" s="38" t="s">
        <v>3139</v>
      </c>
      <c r="AE717" s="38" t="s">
        <v>5818</v>
      </c>
      <c r="AG717" s="23"/>
      <c r="AH717" s="23"/>
    </row>
    <row r="718" spans="1:34">
      <c r="A718" t="str">
        <f t="shared" si="35"/>
        <v>1226</v>
      </c>
      <c r="B718" t="str">
        <f t="shared" si="33"/>
        <v>OT</v>
      </c>
      <c r="C718">
        <f t="shared" si="34"/>
        <v>0</v>
      </c>
      <c r="D718" s="38" t="s">
        <v>6552</v>
      </c>
      <c r="E718" s="23">
        <v>20</v>
      </c>
      <c r="F718" s="23">
        <v>122602</v>
      </c>
      <c r="G718" s="38" t="s">
        <v>3154</v>
      </c>
      <c r="H718" s="38" t="s">
        <v>3429</v>
      </c>
      <c r="I718" s="38" t="s">
        <v>6006</v>
      </c>
      <c r="J718" s="38" t="s">
        <v>50</v>
      </c>
      <c r="K718" s="38"/>
      <c r="L718" s="38" t="s">
        <v>6434</v>
      </c>
      <c r="M718" s="109">
        <v>44408</v>
      </c>
      <c r="N718" s="39">
        <v>9277128</v>
      </c>
      <c r="O718" s="38">
        <v>1</v>
      </c>
      <c r="P718" s="38"/>
      <c r="Q718" s="23" t="s">
        <v>3139</v>
      </c>
      <c r="R718" s="43">
        <v>0</v>
      </c>
      <c r="S718" s="38"/>
      <c r="T718" s="23" t="s">
        <v>3139</v>
      </c>
      <c r="U718" s="38" t="s">
        <v>6434</v>
      </c>
      <c r="V718" s="39">
        <v>9277128</v>
      </c>
      <c r="W718" s="23" t="s">
        <v>3139</v>
      </c>
      <c r="X718" s="38">
        <v>0</v>
      </c>
      <c r="Y718" s="38" t="s">
        <v>6434</v>
      </c>
      <c r="Z718" s="21">
        <v>9.2771279999999994</v>
      </c>
      <c r="AA718" s="23" t="s">
        <v>3139</v>
      </c>
      <c r="AB718" s="39">
        <v>0</v>
      </c>
      <c r="AC718" s="39">
        <v>0</v>
      </c>
      <c r="AD718" s="38" t="s">
        <v>3139</v>
      </c>
      <c r="AE718" s="38" t="s">
        <v>5818</v>
      </c>
      <c r="AG718" s="23"/>
      <c r="AH718" s="23"/>
    </row>
    <row r="719" spans="1:34">
      <c r="A719" t="str">
        <f t="shared" si="35"/>
        <v>1230</v>
      </c>
      <c r="B719" t="str">
        <f t="shared" si="33"/>
        <v>VR</v>
      </c>
      <c r="C719">
        <f t="shared" si="34"/>
        <v>0</v>
      </c>
      <c r="D719" s="38" t="s">
        <v>6552</v>
      </c>
      <c r="E719" s="23">
        <v>21</v>
      </c>
      <c r="F719" s="23">
        <v>123003</v>
      </c>
      <c r="G719" s="38" t="s">
        <v>1339</v>
      </c>
      <c r="H719" s="38" t="s">
        <v>3430</v>
      </c>
      <c r="I719" s="38" t="s">
        <v>6006</v>
      </c>
      <c r="J719" s="38" t="s">
        <v>3431</v>
      </c>
      <c r="K719" s="38" t="s">
        <v>5825</v>
      </c>
      <c r="L719" s="38" t="s">
        <v>6435</v>
      </c>
      <c r="M719" s="109">
        <v>44408</v>
      </c>
      <c r="N719" s="39">
        <v>102443250</v>
      </c>
      <c r="O719" s="38">
        <v>1</v>
      </c>
      <c r="P719" s="38"/>
      <c r="Q719" s="23" t="s">
        <v>3139</v>
      </c>
      <c r="R719" s="43">
        <v>0</v>
      </c>
      <c r="S719" s="38"/>
      <c r="T719" s="23" t="s">
        <v>3139</v>
      </c>
      <c r="U719" s="38" t="s">
        <v>6435</v>
      </c>
      <c r="V719" s="39">
        <v>102443250</v>
      </c>
      <c r="W719" s="23" t="s">
        <v>3139</v>
      </c>
      <c r="X719" s="38">
        <v>177313</v>
      </c>
      <c r="Y719" s="38" t="s">
        <v>6436</v>
      </c>
      <c r="Z719" s="21">
        <v>102.44325000000001</v>
      </c>
      <c r="AA719" s="23" t="s">
        <v>3139</v>
      </c>
      <c r="AB719" s="39">
        <v>0</v>
      </c>
      <c r="AC719" s="39">
        <v>0</v>
      </c>
      <c r="AD719" s="38">
        <v>102443250</v>
      </c>
      <c r="AE719" s="38" t="s">
        <v>5819</v>
      </c>
      <c r="AG719" s="23"/>
      <c r="AH719" s="23"/>
    </row>
    <row r="720" spans="1:34">
      <c r="A720" t="str">
        <f t="shared" si="35"/>
        <v>1228</v>
      </c>
      <c r="B720" t="str">
        <f t="shared" si="33"/>
        <v>CA</v>
      </c>
      <c r="C720">
        <f t="shared" si="34"/>
        <v>8</v>
      </c>
      <c r="D720" s="38" t="s">
        <v>6552</v>
      </c>
      <c r="E720" s="23">
        <v>1</v>
      </c>
      <c r="F720" s="23">
        <v>122811</v>
      </c>
      <c r="G720" s="38" t="s">
        <v>260</v>
      </c>
      <c r="H720" s="38" t="s">
        <v>3046</v>
      </c>
      <c r="I720" s="38" t="s">
        <v>5969</v>
      </c>
      <c r="J720" s="38" t="s">
        <v>6437</v>
      </c>
      <c r="K720" s="38"/>
      <c r="L720" s="38" t="s">
        <v>5979</v>
      </c>
      <c r="M720" s="109">
        <v>44416</v>
      </c>
      <c r="N720" s="39">
        <v>385663439</v>
      </c>
      <c r="O720" s="38">
        <v>1</v>
      </c>
      <c r="P720" s="38" t="s">
        <v>5814</v>
      </c>
      <c r="Q720" s="23">
        <v>5.5</v>
      </c>
      <c r="R720" s="43" t="s">
        <v>3139</v>
      </c>
      <c r="S720" s="38" t="s">
        <v>54</v>
      </c>
      <c r="T720" s="23">
        <v>180</v>
      </c>
      <c r="U720" s="38" t="s">
        <v>5979</v>
      </c>
      <c r="V720" s="39">
        <v>385663439</v>
      </c>
      <c r="W720" s="23">
        <v>5.5</v>
      </c>
      <c r="X720" s="38" t="s">
        <v>3139</v>
      </c>
      <c r="Y720" s="38" t="s">
        <v>6032</v>
      </c>
      <c r="Z720" s="21">
        <v>395.60846400000003</v>
      </c>
      <c r="AA720" s="23">
        <v>5.5</v>
      </c>
      <c r="AB720" s="39" t="s">
        <v>3139</v>
      </c>
      <c r="AC720" s="39">
        <v>0</v>
      </c>
      <c r="AD720" s="38" t="s">
        <v>3139</v>
      </c>
      <c r="AE720" s="38" t="s">
        <v>5819</v>
      </c>
      <c r="AG720" s="23"/>
      <c r="AH720" s="23"/>
    </row>
    <row r="721" spans="1:34">
      <c r="A721" t="str">
        <f t="shared" si="35"/>
        <v>1228</v>
      </c>
      <c r="B721" t="str">
        <f t="shared" si="33"/>
        <v>CA</v>
      </c>
      <c r="C721">
        <f t="shared" si="34"/>
        <v>104</v>
      </c>
      <c r="D721" s="38" t="s">
        <v>6552</v>
      </c>
      <c r="E721" s="23">
        <v>2</v>
      </c>
      <c r="F721" s="23">
        <v>122811</v>
      </c>
      <c r="G721" s="38" t="s">
        <v>260</v>
      </c>
      <c r="H721" s="38" t="s">
        <v>3043</v>
      </c>
      <c r="I721" s="38" t="s">
        <v>5969</v>
      </c>
      <c r="J721" s="38" t="s">
        <v>6438</v>
      </c>
      <c r="K721" s="38"/>
      <c r="L721" s="38" t="s">
        <v>6106</v>
      </c>
      <c r="M721" s="109">
        <v>44512</v>
      </c>
      <c r="N721" s="39">
        <v>138369814</v>
      </c>
      <c r="O721" s="38">
        <v>1</v>
      </c>
      <c r="P721" s="38" t="s">
        <v>5814</v>
      </c>
      <c r="Q721" s="23">
        <v>3.35</v>
      </c>
      <c r="R721" s="43" t="s">
        <v>3139</v>
      </c>
      <c r="S721" s="38" t="s">
        <v>54</v>
      </c>
      <c r="T721" s="23">
        <v>120</v>
      </c>
      <c r="U721" s="38" t="s">
        <v>6106</v>
      </c>
      <c r="V721" s="39">
        <v>138369814</v>
      </c>
      <c r="W721" s="23">
        <v>3.35</v>
      </c>
      <c r="X721" s="38" t="s">
        <v>3139</v>
      </c>
      <c r="Y721" s="38" t="s">
        <v>6032</v>
      </c>
      <c r="Z721" s="21">
        <v>138.610782</v>
      </c>
      <c r="AA721" s="23">
        <v>3.35</v>
      </c>
      <c r="AB721" s="39" t="s">
        <v>3139</v>
      </c>
      <c r="AC721" s="39">
        <v>0</v>
      </c>
      <c r="AD721" s="38" t="s">
        <v>3139</v>
      </c>
      <c r="AE721" s="38" t="s">
        <v>5819</v>
      </c>
      <c r="AG721" s="23"/>
      <c r="AH721" s="23"/>
    </row>
    <row r="722" spans="1:34">
      <c r="A722" t="str">
        <f t="shared" si="35"/>
        <v>1228</v>
      </c>
      <c r="B722" t="str">
        <f t="shared" si="33"/>
        <v>CA</v>
      </c>
      <c r="C722">
        <f t="shared" si="34"/>
        <v>70</v>
      </c>
      <c r="D722" s="38" t="s">
        <v>6552</v>
      </c>
      <c r="E722" s="23">
        <v>3</v>
      </c>
      <c r="F722" s="23">
        <v>122811</v>
      </c>
      <c r="G722" s="38" t="s">
        <v>86</v>
      </c>
      <c r="H722" s="38" t="s">
        <v>3226</v>
      </c>
      <c r="I722" s="38" t="s">
        <v>5969</v>
      </c>
      <c r="J722" s="38" t="s">
        <v>6440</v>
      </c>
      <c r="K722" s="38"/>
      <c r="L722" s="38" t="s">
        <v>6067</v>
      </c>
      <c r="M722" s="109">
        <v>44478</v>
      </c>
      <c r="N722" s="39">
        <v>229025608</v>
      </c>
      <c r="O722" s="38">
        <v>1</v>
      </c>
      <c r="P722" s="38" t="s">
        <v>5814</v>
      </c>
      <c r="Q722" s="23">
        <v>4.5</v>
      </c>
      <c r="R722" s="43" t="s">
        <v>3139</v>
      </c>
      <c r="S722" s="38" t="s">
        <v>54</v>
      </c>
      <c r="T722" s="38">
        <v>180</v>
      </c>
      <c r="U722" s="38" t="s">
        <v>6347</v>
      </c>
      <c r="V722" s="39">
        <v>229025608</v>
      </c>
      <c r="W722" s="23">
        <v>4.5</v>
      </c>
      <c r="X722" s="38" t="s">
        <v>3139</v>
      </c>
      <c r="Y722" s="38" t="s">
        <v>6032</v>
      </c>
      <c r="Z722" s="21">
        <v>232.19573099999999</v>
      </c>
      <c r="AA722" s="23">
        <v>4.5</v>
      </c>
      <c r="AB722" s="39" t="s">
        <v>3139</v>
      </c>
      <c r="AC722" s="39">
        <v>0</v>
      </c>
      <c r="AD722" s="23" t="s">
        <v>3139</v>
      </c>
      <c r="AE722" s="38" t="s">
        <v>5819</v>
      </c>
      <c r="AG722" s="23"/>
      <c r="AH722" s="23"/>
    </row>
    <row r="723" spans="1:34">
      <c r="A723" t="str">
        <f t="shared" si="35"/>
        <v>1228</v>
      </c>
      <c r="B723" t="str">
        <f t="shared" si="33"/>
        <v>CA</v>
      </c>
      <c r="C723">
        <f t="shared" si="34"/>
        <v>36</v>
      </c>
      <c r="D723" s="38" t="s">
        <v>6552</v>
      </c>
      <c r="E723" s="23">
        <v>4</v>
      </c>
      <c r="F723" s="23">
        <v>122811</v>
      </c>
      <c r="G723" s="38" t="s">
        <v>260</v>
      </c>
      <c r="H723" s="38" t="s">
        <v>3046</v>
      </c>
      <c r="I723" s="38" t="s">
        <v>5969</v>
      </c>
      <c r="J723" s="38" t="s">
        <v>11802</v>
      </c>
      <c r="K723" s="38"/>
      <c r="L723" s="38" t="s">
        <v>6207</v>
      </c>
      <c r="M723" s="109">
        <v>44444</v>
      </c>
      <c r="N723" s="39">
        <v>116983836</v>
      </c>
      <c r="O723" s="38">
        <v>1</v>
      </c>
      <c r="P723" s="38" t="s">
        <v>5814</v>
      </c>
      <c r="Q723" s="23">
        <v>4.75</v>
      </c>
      <c r="R723" s="43" t="s">
        <v>3139</v>
      </c>
      <c r="S723" s="38" t="s">
        <v>54</v>
      </c>
      <c r="T723" s="38">
        <v>120</v>
      </c>
      <c r="U723" s="38" t="s">
        <v>6207</v>
      </c>
      <c r="V723" s="39">
        <v>116983836</v>
      </c>
      <c r="W723" s="23">
        <v>4.75</v>
      </c>
      <c r="X723" s="38" t="s">
        <v>3139</v>
      </c>
      <c r="Y723" s="38" t="s">
        <v>6032</v>
      </c>
      <c r="Z723" s="21">
        <v>118.29833499999999</v>
      </c>
      <c r="AA723" s="23">
        <v>4.75</v>
      </c>
      <c r="AB723" s="39" t="s">
        <v>3139</v>
      </c>
      <c r="AC723" s="39">
        <v>0</v>
      </c>
      <c r="AD723" s="23" t="s">
        <v>3139</v>
      </c>
      <c r="AE723" s="38" t="s">
        <v>5819</v>
      </c>
      <c r="AG723" s="23"/>
      <c r="AH723" s="23"/>
    </row>
    <row r="724" spans="1:34">
      <c r="A724" t="str">
        <f t="shared" si="35"/>
        <v>1228</v>
      </c>
      <c r="B724" t="str">
        <f t="shared" si="33"/>
        <v>CA</v>
      </c>
      <c r="C724">
        <f t="shared" si="34"/>
        <v>27</v>
      </c>
      <c r="D724" s="38" t="s">
        <v>6552</v>
      </c>
      <c r="E724" s="23">
        <v>5</v>
      </c>
      <c r="F724" s="23">
        <v>122811</v>
      </c>
      <c r="G724" s="38" t="s">
        <v>260</v>
      </c>
      <c r="H724" s="38" t="s">
        <v>3046</v>
      </c>
      <c r="I724" s="38" t="s">
        <v>5969</v>
      </c>
      <c r="J724" s="38" t="s">
        <v>11802</v>
      </c>
      <c r="K724" s="38"/>
      <c r="L724" s="38" t="s">
        <v>11803</v>
      </c>
      <c r="M724" s="109">
        <v>44435</v>
      </c>
      <c r="N724" s="39">
        <v>102742642</v>
      </c>
      <c r="O724" s="38">
        <v>1</v>
      </c>
      <c r="P724" s="38" t="s">
        <v>5814</v>
      </c>
      <c r="Q724" s="23">
        <v>5.5</v>
      </c>
      <c r="R724" s="43" t="s">
        <v>3139</v>
      </c>
      <c r="S724" s="38" t="s">
        <v>54</v>
      </c>
      <c r="T724" s="38">
        <v>180</v>
      </c>
      <c r="U724" s="38" t="s">
        <v>11803</v>
      </c>
      <c r="V724" s="39">
        <v>102742642</v>
      </c>
      <c r="W724" s="23">
        <v>5.5</v>
      </c>
      <c r="X724" s="38" t="s">
        <v>3139</v>
      </c>
      <c r="Y724" s="38" t="s">
        <v>6032</v>
      </c>
      <c r="Z724" s="21">
        <v>105.10107600000001</v>
      </c>
      <c r="AA724" s="23">
        <v>5.5</v>
      </c>
      <c r="AB724" s="39" t="s">
        <v>3139</v>
      </c>
      <c r="AC724" s="39">
        <v>0</v>
      </c>
      <c r="AD724" s="23" t="s">
        <v>3139</v>
      </c>
      <c r="AE724" s="38" t="s">
        <v>5819</v>
      </c>
      <c r="AG724" s="23"/>
      <c r="AH724" s="23"/>
    </row>
    <row r="725" spans="1:34">
      <c r="A725" t="str">
        <f t="shared" si="35"/>
        <v>1228</v>
      </c>
      <c r="B725" t="str">
        <f t="shared" si="33"/>
        <v>CA</v>
      </c>
      <c r="C725">
        <f t="shared" si="34"/>
        <v>301</v>
      </c>
      <c r="D725" s="38" t="s">
        <v>6552</v>
      </c>
      <c r="E725" s="23">
        <v>6</v>
      </c>
      <c r="F725" s="23">
        <v>122895</v>
      </c>
      <c r="G725" s="38" t="s">
        <v>260</v>
      </c>
      <c r="H725" s="38" t="s">
        <v>3046</v>
      </c>
      <c r="I725" s="38" t="s">
        <v>5969</v>
      </c>
      <c r="J725" s="38" t="s">
        <v>3432</v>
      </c>
      <c r="K725" s="38"/>
      <c r="L725" s="38" t="s">
        <v>10687</v>
      </c>
      <c r="M725" s="109">
        <v>44709</v>
      </c>
      <c r="N725" s="39">
        <v>137049920</v>
      </c>
      <c r="O725" s="38">
        <v>1</v>
      </c>
      <c r="P725" s="38" t="s">
        <v>5814</v>
      </c>
      <c r="Q725" s="23">
        <v>7.13</v>
      </c>
      <c r="R725" s="43" t="s">
        <v>3139</v>
      </c>
      <c r="S725" s="38" t="s">
        <v>54</v>
      </c>
      <c r="T725" s="38">
        <v>734</v>
      </c>
      <c r="U725" s="38" t="s">
        <v>10687</v>
      </c>
      <c r="V725" s="39">
        <v>137049920</v>
      </c>
      <c r="W725" s="23">
        <v>7.13</v>
      </c>
      <c r="X725" s="38" t="s">
        <v>3139</v>
      </c>
      <c r="Y725" s="38" t="s">
        <v>6032</v>
      </c>
      <c r="Z725" s="21">
        <v>157.95435800000001</v>
      </c>
      <c r="AA725" s="23">
        <v>7.13</v>
      </c>
      <c r="AB725" s="39" t="s">
        <v>3139</v>
      </c>
      <c r="AC725" s="39">
        <v>0</v>
      </c>
      <c r="AD725" s="23" t="s">
        <v>3139</v>
      </c>
      <c r="AE725" s="38" t="s">
        <v>5819</v>
      </c>
      <c r="AG725" s="23"/>
      <c r="AH725" s="23"/>
    </row>
    <row r="726" spans="1:34">
      <c r="A726" t="str">
        <f t="shared" si="35"/>
        <v>1120</v>
      </c>
      <c r="B726" t="str">
        <f t="shared" si="33"/>
        <v>OT</v>
      </c>
      <c r="C726">
        <f t="shared" si="34"/>
        <v>67</v>
      </c>
      <c r="D726" s="38" t="s">
        <v>6552</v>
      </c>
      <c r="E726" s="23">
        <v>7</v>
      </c>
      <c r="F726" s="23">
        <v>112007</v>
      </c>
      <c r="G726" s="38" t="s">
        <v>86</v>
      </c>
      <c r="H726" s="38" t="s">
        <v>3226</v>
      </c>
      <c r="I726" s="38" t="s">
        <v>5969</v>
      </c>
      <c r="J726" s="38" t="s">
        <v>11804</v>
      </c>
      <c r="K726" s="38"/>
      <c r="L726" s="38" t="s">
        <v>6104</v>
      </c>
      <c r="M726" s="109">
        <v>44475</v>
      </c>
      <c r="N726" s="39">
        <v>592422379</v>
      </c>
      <c r="O726" s="38">
        <v>1</v>
      </c>
      <c r="P726" s="38" t="s">
        <v>5814</v>
      </c>
      <c r="Q726" s="23">
        <v>4.58</v>
      </c>
      <c r="R726" s="43" t="s">
        <v>3139</v>
      </c>
      <c r="S726" s="38" t="s">
        <v>54</v>
      </c>
      <c r="T726" s="38">
        <v>90</v>
      </c>
      <c r="U726" s="38" t="s">
        <v>6104</v>
      </c>
      <c r="V726" s="39">
        <v>592422379</v>
      </c>
      <c r="W726" s="23">
        <v>4.58</v>
      </c>
      <c r="X726" s="38" t="s">
        <v>3139</v>
      </c>
      <c r="Y726" s="38" t="s">
        <v>6032</v>
      </c>
      <c r="Z726" s="21">
        <v>594.27052300000003</v>
      </c>
      <c r="AA726" s="23">
        <v>4.58</v>
      </c>
      <c r="AB726" s="39" t="s">
        <v>3139</v>
      </c>
      <c r="AC726" s="39">
        <v>0</v>
      </c>
      <c r="AD726" s="23" t="s">
        <v>3139</v>
      </c>
      <c r="AE726" s="38" t="s">
        <v>5819</v>
      </c>
      <c r="AG726" s="23"/>
      <c r="AH726" s="23"/>
    </row>
    <row r="727" spans="1:34">
      <c r="A727" t="str">
        <f t="shared" si="35"/>
        <v>1120</v>
      </c>
      <c r="B727" t="str">
        <f t="shared" si="33"/>
        <v>OT</v>
      </c>
      <c r="C727">
        <f t="shared" si="34"/>
        <v>77</v>
      </c>
      <c r="D727" s="38" t="s">
        <v>6552</v>
      </c>
      <c r="E727" s="23">
        <v>8</v>
      </c>
      <c r="F727" s="23">
        <v>112007</v>
      </c>
      <c r="G727" s="38" t="s">
        <v>102</v>
      </c>
      <c r="H727" s="38" t="s">
        <v>3043</v>
      </c>
      <c r="I727" s="38" t="s">
        <v>5969</v>
      </c>
      <c r="J727" s="38" t="s">
        <v>11805</v>
      </c>
      <c r="K727" s="38"/>
      <c r="L727" s="38" t="s">
        <v>6431</v>
      </c>
      <c r="M727" s="109">
        <v>44485</v>
      </c>
      <c r="N727" s="39">
        <v>427242540</v>
      </c>
      <c r="O727" s="38">
        <v>1</v>
      </c>
      <c r="P727" s="38" t="s">
        <v>5814</v>
      </c>
      <c r="Q727" s="23">
        <v>4.3</v>
      </c>
      <c r="R727" s="43" t="s">
        <v>3139</v>
      </c>
      <c r="S727" s="38" t="s">
        <v>54</v>
      </c>
      <c r="T727" s="38">
        <v>90</v>
      </c>
      <c r="U727" s="38" t="s">
        <v>6431</v>
      </c>
      <c r="V727" s="39">
        <v>427242540</v>
      </c>
      <c r="W727" s="23">
        <v>4.3</v>
      </c>
      <c r="X727" s="38" t="s">
        <v>3139</v>
      </c>
      <c r="Y727" s="38" t="s">
        <v>6032</v>
      </c>
      <c r="Z727" s="21">
        <v>427.99333200000001</v>
      </c>
      <c r="AA727" s="23">
        <v>4.3</v>
      </c>
      <c r="AB727" s="39" t="s">
        <v>3139</v>
      </c>
      <c r="AC727" s="39">
        <v>0</v>
      </c>
      <c r="AD727" s="23" t="s">
        <v>3139</v>
      </c>
      <c r="AE727" s="38" t="s">
        <v>5819</v>
      </c>
      <c r="AG727" s="23"/>
      <c r="AH727" s="23"/>
    </row>
    <row r="728" spans="1:34">
      <c r="A728" t="str">
        <f t="shared" si="35"/>
        <v>1120</v>
      </c>
      <c r="B728" t="str">
        <f t="shared" si="33"/>
        <v>OT</v>
      </c>
      <c r="C728">
        <f t="shared" si="34"/>
        <v>83</v>
      </c>
      <c r="D728" s="38" t="s">
        <v>6552</v>
      </c>
      <c r="E728" s="23">
        <v>9</v>
      </c>
      <c r="F728" s="23">
        <v>112007</v>
      </c>
      <c r="G728" s="38" t="s">
        <v>260</v>
      </c>
      <c r="H728" s="38" t="s">
        <v>3046</v>
      </c>
      <c r="I728" s="38" t="s">
        <v>5969</v>
      </c>
      <c r="J728" s="38" t="s">
        <v>11806</v>
      </c>
      <c r="K728" s="38"/>
      <c r="L728" s="38" t="s">
        <v>6204</v>
      </c>
      <c r="M728" s="109">
        <v>44491</v>
      </c>
      <c r="N728" s="39">
        <v>390623872</v>
      </c>
      <c r="O728" s="38">
        <v>1</v>
      </c>
      <c r="P728" s="38" t="s">
        <v>5814</v>
      </c>
      <c r="Q728" s="23">
        <v>4.5</v>
      </c>
      <c r="R728" s="43" t="s">
        <v>3139</v>
      </c>
      <c r="S728" s="38" t="s">
        <v>54</v>
      </c>
      <c r="T728" s="38">
        <v>90</v>
      </c>
      <c r="U728" s="38" t="s">
        <v>6204</v>
      </c>
      <c r="V728" s="39">
        <v>390623872</v>
      </c>
      <c r="W728" s="23">
        <v>4.5</v>
      </c>
      <c r="X728" s="38" t="s">
        <v>3139</v>
      </c>
      <c r="Y728" s="38" t="s">
        <v>6032</v>
      </c>
      <c r="Z728" s="21">
        <v>391.05451299999999</v>
      </c>
      <c r="AA728" s="23">
        <v>4.5</v>
      </c>
      <c r="AB728" s="39" t="s">
        <v>3139</v>
      </c>
      <c r="AC728" s="39">
        <v>0</v>
      </c>
      <c r="AD728" s="23" t="s">
        <v>3139</v>
      </c>
      <c r="AE728" s="38" t="s">
        <v>5819</v>
      </c>
    </row>
    <row r="729" spans="1:34">
      <c r="A729" t="str">
        <f t="shared" si="35"/>
        <v>1120</v>
      </c>
      <c r="B729" t="str">
        <f t="shared" si="33"/>
        <v>OT</v>
      </c>
      <c r="C729">
        <f t="shared" si="34"/>
        <v>84</v>
      </c>
      <c r="D729" s="38" t="s">
        <v>6552</v>
      </c>
      <c r="E729" s="23">
        <v>10</v>
      </c>
      <c r="F729" s="23">
        <v>112007</v>
      </c>
      <c r="G729" s="38" t="s">
        <v>260</v>
      </c>
      <c r="H729" s="38" t="s">
        <v>3046</v>
      </c>
      <c r="I729" s="38" t="s">
        <v>5969</v>
      </c>
      <c r="J729" s="38" t="s">
        <v>11807</v>
      </c>
      <c r="K729" s="38"/>
      <c r="L729" s="38" t="s">
        <v>6237</v>
      </c>
      <c r="M729" s="109">
        <v>44492</v>
      </c>
      <c r="N729" s="39">
        <v>512781157</v>
      </c>
      <c r="O729" s="38">
        <v>1</v>
      </c>
      <c r="P729" s="38" t="s">
        <v>5814</v>
      </c>
      <c r="Q729" s="23">
        <v>4.5</v>
      </c>
      <c r="R729" s="43" t="s">
        <v>3139</v>
      </c>
      <c r="S729" s="38" t="s">
        <v>54</v>
      </c>
      <c r="T729" s="38">
        <v>90</v>
      </c>
      <c r="U729" s="38" t="s">
        <v>6237</v>
      </c>
      <c r="V729" s="39">
        <v>512781157</v>
      </c>
      <c r="W729" s="23">
        <v>4.5</v>
      </c>
      <c r="X729" s="38" t="s">
        <v>3139</v>
      </c>
      <c r="Y729" s="38" t="s">
        <v>6032</v>
      </c>
      <c r="Z729" s="21">
        <v>513.28365699999995</v>
      </c>
      <c r="AA729" s="23">
        <v>4.5</v>
      </c>
      <c r="AB729" s="39" t="s">
        <v>3139</v>
      </c>
      <c r="AC729" s="39">
        <v>0</v>
      </c>
      <c r="AD729" s="23" t="s">
        <v>3139</v>
      </c>
      <c r="AE729" s="38" t="s">
        <v>5819</v>
      </c>
    </row>
    <row r="730" spans="1:34">
      <c r="A730" t="str">
        <f t="shared" si="35"/>
        <v>1220</v>
      </c>
      <c r="B730" t="str">
        <f t="shared" si="33"/>
        <v>OT</v>
      </c>
      <c r="C730">
        <f t="shared" si="34"/>
        <v>0</v>
      </c>
      <c r="D730" s="38" t="s">
        <v>6552</v>
      </c>
      <c r="E730" s="23">
        <v>11</v>
      </c>
      <c r="F730" s="23">
        <v>122001</v>
      </c>
      <c r="G730" s="38" t="s">
        <v>3157</v>
      </c>
      <c r="H730" s="38" t="s">
        <v>3158</v>
      </c>
      <c r="I730" s="38" t="s">
        <v>6006</v>
      </c>
      <c r="J730" s="38" t="s">
        <v>3379</v>
      </c>
      <c r="K730" s="38" t="s">
        <v>5817</v>
      </c>
      <c r="L730" s="38"/>
      <c r="M730" s="38"/>
      <c r="N730" s="39">
        <v>0</v>
      </c>
      <c r="O730" s="38">
        <v>1</v>
      </c>
      <c r="P730" s="38"/>
      <c r="Q730" s="38" t="s">
        <v>3139</v>
      </c>
      <c r="R730" s="43" t="s">
        <v>3139</v>
      </c>
      <c r="S730" s="38"/>
      <c r="T730" s="38" t="s">
        <v>3139</v>
      </c>
      <c r="U730" s="38" t="s">
        <v>6446</v>
      </c>
      <c r="V730" s="39">
        <v>616000</v>
      </c>
      <c r="W730" s="38" t="s">
        <v>3139</v>
      </c>
      <c r="X730" s="38">
        <v>1</v>
      </c>
      <c r="Y730" s="38" t="s">
        <v>6141</v>
      </c>
      <c r="Z730" s="21">
        <v>0.61599999999999999</v>
      </c>
      <c r="AA730" s="38" t="s">
        <v>3139</v>
      </c>
      <c r="AB730" s="39">
        <v>616000</v>
      </c>
      <c r="AC730" s="39">
        <v>0</v>
      </c>
      <c r="AD730" s="23" t="s">
        <v>3139</v>
      </c>
      <c r="AE730" s="38" t="s">
        <v>5819</v>
      </c>
    </row>
    <row r="731" spans="1:34">
      <c r="A731" t="str">
        <f t="shared" si="35"/>
        <v>1218</v>
      </c>
      <c r="B731" t="str">
        <f t="shared" si="33"/>
        <v>OT</v>
      </c>
      <c r="C731">
        <f t="shared" si="34"/>
        <v>0</v>
      </c>
      <c r="D731" s="38" t="s">
        <v>6552</v>
      </c>
      <c r="E731" s="23">
        <v>12</v>
      </c>
      <c r="F731" s="23">
        <v>121801</v>
      </c>
      <c r="G731" s="38" t="s">
        <v>3436</v>
      </c>
      <c r="H731" s="38" t="s">
        <v>5859</v>
      </c>
      <c r="I731" s="38" t="s">
        <v>6006</v>
      </c>
      <c r="J731" s="38" t="s">
        <v>3375</v>
      </c>
      <c r="K731" s="38" t="s">
        <v>5817</v>
      </c>
      <c r="L731" s="38"/>
      <c r="M731" s="38"/>
      <c r="N731" s="39">
        <v>0</v>
      </c>
      <c r="O731" s="38">
        <v>1</v>
      </c>
      <c r="P731" s="38"/>
      <c r="Q731" s="38" t="s">
        <v>3139</v>
      </c>
      <c r="R731" s="43" t="s">
        <v>3139</v>
      </c>
      <c r="S731" s="38"/>
      <c r="T731" s="38" t="s">
        <v>3139</v>
      </c>
      <c r="U731" s="38" t="s">
        <v>6445</v>
      </c>
      <c r="V731" s="39">
        <v>44106784</v>
      </c>
      <c r="W731" s="38" t="s">
        <v>3139</v>
      </c>
      <c r="X731" s="38">
        <v>1</v>
      </c>
      <c r="Y731" s="38" t="s">
        <v>6141</v>
      </c>
      <c r="Z731" s="21">
        <v>44.106783999999998</v>
      </c>
      <c r="AA731" s="38" t="s">
        <v>3139</v>
      </c>
      <c r="AB731" s="39">
        <v>44106784</v>
      </c>
      <c r="AC731" s="39">
        <v>0</v>
      </c>
      <c r="AD731" s="23" t="s">
        <v>3139</v>
      </c>
      <c r="AE731" s="38" t="s">
        <v>5819</v>
      </c>
    </row>
    <row r="732" spans="1:34">
      <c r="A732" t="str">
        <f t="shared" si="35"/>
        <v>1218</v>
      </c>
      <c r="B732" t="str">
        <f t="shared" si="33"/>
        <v>OT</v>
      </c>
      <c r="C732">
        <f t="shared" si="34"/>
        <v>0</v>
      </c>
      <c r="D732" s="38" t="s">
        <v>6552</v>
      </c>
      <c r="E732" s="23">
        <v>13</v>
      </c>
      <c r="F732" s="23">
        <v>121801</v>
      </c>
      <c r="G732" s="38" t="s">
        <v>3433</v>
      </c>
      <c r="H732" s="38" t="s">
        <v>3434</v>
      </c>
      <c r="I732" s="38" t="s">
        <v>6006</v>
      </c>
      <c r="J732" s="38" t="s">
        <v>3435</v>
      </c>
      <c r="K732" s="38" t="s">
        <v>5817</v>
      </c>
      <c r="L732" s="38"/>
      <c r="M732" s="38"/>
      <c r="N732" s="39">
        <v>0</v>
      </c>
      <c r="O732" s="38">
        <v>1</v>
      </c>
      <c r="P732" s="38"/>
      <c r="Q732" s="38" t="s">
        <v>3139</v>
      </c>
      <c r="R732" s="43" t="s">
        <v>3139</v>
      </c>
      <c r="S732" s="38"/>
      <c r="T732" s="38" t="s">
        <v>3139</v>
      </c>
      <c r="U732" s="38" t="s">
        <v>6444</v>
      </c>
      <c r="V732" s="39">
        <v>12640000</v>
      </c>
      <c r="W732" s="38" t="s">
        <v>3139</v>
      </c>
      <c r="X732" s="38">
        <v>1</v>
      </c>
      <c r="Y732" s="38" t="s">
        <v>6141</v>
      </c>
      <c r="Z732" s="21">
        <v>12.64</v>
      </c>
      <c r="AA732" s="38" t="s">
        <v>3139</v>
      </c>
      <c r="AB732" s="39">
        <v>12640000</v>
      </c>
      <c r="AC732" s="39">
        <v>0</v>
      </c>
      <c r="AD732" s="23" t="s">
        <v>3139</v>
      </c>
      <c r="AE732" s="38" t="s">
        <v>5819</v>
      </c>
    </row>
    <row r="733" spans="1:34">
      <c r="A733" t="str">
        <f t="shared" si="35"/>
        <v>1203</v>
      </c>
      <c r="B733" t="str">
        <f t="shared" si="33"/>
        <v>FL</v>
      </c>
      <c r="C733">
        <f t="shared" si="34"/>
        <v>35</v>
      </c>
      <c r="D733" s="38" t="s">
        <v>6552</v>
      </c>
      <c r="E733" s="23">
        <v>1</v>
      </c>
      <c r="F733" s="23">
        <v>120310</v>
      </c>
      <c r="G733" s="38" t="s">
        <v>53</v>
      </c>
      <c r="H733" s="38" t="s">
        <v>3263</v>
      </c>
      <c r="I733" s="38" t="s">
        <v>5969</v>
      </c>
      <c r="J733" s="38" t="s">
        <v>11141</v>
      </c>
      <c r="K733" s="38"/>
      <c r="L733" s="38" t="s">
        <v>6066</v>
      </c>
      <c r="M733" s="109">
        <v>44443</v>
      </c>
      <c r="N733" s="39">
        <v>321698598</v>
      </c>
      <c r="O733" s="38">
        <v>1</v>
      </c>
      <c r="P733" s="38" t="s">
        <v>5814</v>
      </c>
      <c r="Q733" s="38">
        <v>2.2999999999999998</v>
      </c>
      <c r="R733" s="43" t="s">
        <v>3139</v>
      </c>
      <c r="S733" s="38" t="s">
        <v>54</v>
      </c>
      <c r="T733" s="38">
        <v>30</v>
      </c>
      <c r="U733" s="38" t="s">
        <v>6066</v>
      </c>
      <c r="V733" s="39">
        <v>321698598</v>
      </c>
      <c r="W733" s="38">
        <v>2.2999999999999998</v>
      </c>
      <c r="X733" s="38" t="s">
        <v>3139</v>
      </c>
      <c r="Y733" s="38" t="s">
        <v>6552</v>
      </c>
      <c r="Z733" s="21">
        <v>322.65984229000003</v>
      </c>
      <c r="AA733" s="38">
        <v>2.2999999999999998</v>
      </c>
      <c r="AB733" s="39" t="s">
        <v>3139</v>
      </c>
      <c r="AC733" s="39">
        <v>784387.66</v>
      </c>
      <c r="AD733" s="23" t="s">
        <v>3139</v>
      </c>
      <c r="AE733" s="38" t="s">
        <v>5815</v>
      </c>
      <c r="AG733" s="23"/>
      <c r="AH733" s="23"/>
    </row>
    <row r="734" spans="1:34">
      <c r="A734" t="str">
        <f t="shared" si="35"/>
        <v>1203</v>
      </c>
      <c r="B734" t="str">
        <f t="shared" si="33"/>
        <v>FL</v>
      </c>
      <c r="C734">
        <f t="shared" si="34"/>
        <v>50</v>
      </c>
      <c r="D734" s="38" t="s">
        <v>6552</v>
      </c>
      <c r="E734" s="23">
        <v>2</v>
      </c>
      <c r="F734" s="23">
        <v>120310</v>
      </c>
      <c r="G734" s="38" t="s">
        <v>106</v>
      </c>
      <c r="H734" s="38" t="s">
        <v>3438</v>
      </c>
      <c r="I734" s="38" t="s">
        <v>5969</v>
      </c>
      <c r="J734" s="38" t="s">
        <v>11142</v>
      </c>
      <c r="K734" s="38"/>
      <c r="L734" s="38" t="s">
        <v>5996</v>
      </c>
      <c r="M734" s="109">
        <v>44458</v>
      </c>
      <c r="N734" s="39">
        <v>488757361</v>
      </c>
      <c r="O734" s="38">
        <v>1</v>
      </c>
      <c r="P734" s="38" t="s">
        <v>5814</v>
      </c>
      <c r="Q734" s="38">
        <v>3.1</v>
      </c>
      <c r="R734" s="43" t="s">
        <v>3139</v>
      </c>
      <c r="S734" s="38" t="s">
        <v>54</v>
      </c>
      <c r="T734" s="38">
        <v>30</v>
      </c>
      <c r="U734" s="38" t="s">
        <v>5996</v>
      </c>
      <c r="V734" s="39">
        <v>488757361</v>
      </c>
      <c r="W734" s="38">
        <v>3.1</v>
      </c>
      <c r="X734" s="38" t="s">
        <v>3139</v>
      </c>
      <c r="Y734" s="38" t="s">
        <v>6552</v>
      </c>
      <c r="Z734" s="21">
        <v>490.47736042000002</v>
      </c>
      <c r="AA734" s="38">
        <v>3.1</v>
      </c>
      <c r="AB734" s="39" t="s">
        <v>3139</v>
      </c>
      <c r="AC734" s="39">
        <v>1270107.18</v>
      </c>
      <c r="AD734" s="23" t="s">
        <v>3139</v>
      </c>
      <c r="AE734" s="38" t="s">
        <v>5815</v>
      </c>
      <c r="AG734" s="23"/>
      <c r="AH734" s="23"/>
    </row>
    <row r="735" spans="1:34">
      <c r="A735" t="str">
        <f t="shared" si="35"/>
        <v>1203</v>
      </c>
      <c r="B735" t="str">
        <f t="shared" si="33"/>
        <v>FL</v>
      </c>
      <c r="C735">
        <f t="shared" si="34"/>
        <v>67</v>
      </c>
      <c r="D735" s="38" t="s">
        <v>6552</v>
      </c>
      <c r="E735" s="23">
        <v>3</v>
      </c>
      <c r="F735" s="23">
        <v>120310</v>
      </c>
      <c r="G735" s="38" t="s">
        <v>3511</v>
      </c>
      <c r="H735" s="38" t="s">
        <v>5860</v>
      </c>
      <c r="I735" s="38" t="s">
        <v>5969</v>
      </c>
      <c r="J735" s="38" t="s">
        <v>11808</v>
      </c>
      <c r="K735" s="38"/>
      <c r="L735" s="38" t="s">
        <v>6103</v>
      </c>
      <c r="M735" s="109">
        <v>44475</v>
      </c>
      <c r="N735" s="39">
        <v>563950327</v>
      </c>
      <c r="O735" s="38">
        <v>1</v>
      </c>
      <c r="P735" s="38" t="s">
        <v>5814</v>
      </c>
      <c r="Q735" s="38">
        <v>2.48</v>
      </c>
      <c r="R735" s="43">
        <v>0</v>
      </c>
      <c r="S735" s="38" t="s">
        <v>54</v>
      </c>
      <c r="T735" s="38">
        <v>30</v>
      </c>
      <c r="U735" s="38" t="s">
        <v>6104</v>
      </c>
      <c r="V735" s="39">
        <v>568430348</v>
      </c>
      <c r="W735" s="38">
        <v>2.48</v>
      </c>
      <c r="X735" s="38" t="s">
        <v>3139</v>
      </c>
      <c r="Y735" s="38" t="s">
        <v>6552</v>
      </c>
      <c r="Z735" s="21">
        <v>569.38492311000005</v>
      </c>
      <c r="AA735" s="38">
        <v>2.48</v>
      </c>
      <c r="AB735" s="39" t="s">
        <v>3139</v>
      </c>
      <c r="AC735" s="39">
        <v>954575.11</v>
      </c>
      <c r="AD735" s="23" t="s">
        <v>3139</v>
      </c>
      <c r="AE735" s="38" t="s">
        <v>5815</v>
      </c>
      <c r="AG735" s="23"/>
      <c r="AH735" s="23"/>
    </row>
    <row r="736" spans="1:34">
      <c r="A736" t="str">
        <f t="shared" si="35"/>
        <v>1203</v>
      </c>
      <c r="B736" t="str">
        <f t="shared" si="33"/>
        <v>FL</v>
      </c>
      <c r="C736">
        <f t="shared" si="34"/>
        <v>10</v>
      </c>
      <c r="D736" s="38" t="s">
        <v>6552</v>
      </c>
      <c r="E736" s="23">
        <v>4</v>
      </c>
      <c r="F736" s="23">
        <v>120310</v>
      </c>
      <c r="G736" s="38" t="s">
        <v>53</v>
      </c>
      <c r="H736" s="38" t="s">
        <v>3047</v>
      </c>
      <c r="I736" s="38" t="s">
        <v>5969</v>
      </c>
      <c r="J736" s="38" t="s">
        <v>9374</v>
      </c>
      <c r="K736" s="38"/>
      <c r="L736" s="38" t="s">
        <v>6088</v>
      </c>
      <c r="M736" s="109">
        <v>44418</v>
      </c>
      <c r="N736" s="39">
        <v>29176496</v>
      </c>
      <c r="O736" s="38">
        <v>1</v>
      </c>
      <c r="P736" s="38" t="s">
        <v>5814</v>
      </c>
      <c r="Q736" s="38">
        <v>2.1</v>
      </c>
      <c r="R736" s="43" t="s">
        <v>3139</v>
      </c>
      <c r="S736" s="38" t="s">
        <v>54</v>
      </c>
      <c r="T736" s="38">
        <v>30</v>
      </c>
      <c r="U736" s="38" t="s">
        <v>6088</v>
      </c>
      <c r="V736" s="39">
        <v>29176196</v>
      </c>
      <c r="W736" s="38">
        <v>2.1</v>
      </c>
      <c r="X736" s="38" t="s">
        <v>3139</v>
      </c>
      <c r="Y736" s="38" t="s">
        <v>6552</v>
      </c>
      <c r="Z736" s="21">
        <v>29.313038219999999</v>
      </c>
      <c r="AA736" s="38">
        <v>2.1</v>
      </c>
      <c r="AB736" s="39" t="s">
        <v>3139</v>
      </c>
      <c r="AC736" s="39">
        <v>51694.58</v>
      </c>
      <c r="AD736" s="23" t="s">
        <v>3139</v>
      </c>
      <c r="AE736" s="38" t="s">
        <v>5815</v>
      </c>
      <c r="AG736" s="23"/>
      <c r="AH736" s="23"/>
    </row>
    <row r="737" spans="1:34">
      <c r="A737" t="str">
        <f t="shared" si="35"/>
        <v>1203</v>
      </c>
      <c r="B737" t="str">
        <f t="shared" si="33"/>
        <v>FL</v>
      </c>
      <c r="C737">
        <f t="shared" si="34"/>
        <v>69</v>
      </c>
      <c r="D737" s="38" t="s">
        <v>6552</v>
      </c>
      <c r="E737" s="23">
        <v>5</v>
      </c>
      <c r="F737" s="23">
        <v>120310</v>
      </c>
      <c r="G737" s="38" t="s">
        <v>53</v>
      </c>
      <c r="H737" s="38" t="s">
        <v>3047</v>
      </c>
      <c r="I737" s="38" t="s">
        <v>5969</v>
      </c>
      <c r="J737" s="38" t="s">
        <v>11809</v>
      </c>
      <c r="K737" s="38"/>
      <c r="L737" s="38" t="s">
        <v>6070</v>
      </c>
      <c r="M737" s="109">
        <v>44477</v>
      </c>
      <c r="N737" s="43">
        <v>30879851</v>
      </c>
      <c r="O737" s="38">
        <v>1</v>
      </c>
      <c r="P737" s="38" t="s">
        <v>5814</v>
      </c>
      <c r="Q737" s="38">
        <v>2.1819999999999999</v>
      </c>
      <c r="R737" s="39" t="s">
        <v>3139</v>
      </c>
      <c r="S737" s="38" t="s">
        <v>54</v>
      </c>
      <c r="T737" s="38">
        <v>30</v>
      </c>
      <c r="U737" s="38" t="s">
        <v>6070</v>
      </c>
      <c r="V737" s="39">
        <v>30879851</v>
      </c>
      <c r="W737" s="38">
        <v>2.1819999999999999</v>
      </c>
      <c r="X737" s="23" t="s">
        <v>3139</v>
      </c>
      <c r="Y737" s="38" t="s">
        <v>6552</v>
      </c>
      <c r="Z737" s="21">
        <v>30.92222473</v>
      </c>
      <c r="AA737" s="38">
        <v>2.1819999999999999</v>
      </c>
      <c r="AB737" s="39" t="s">
        <v>3139</v>
      </c>
      <c r="AC737" s="39">
        <v>42373.73</v>
      </c>
      <c r="AD737" s="23" t="s">
        <v>3139</v>
      </c>
      <c r="AE737" s="38" t="s">
        <v>5815</v>
      </c>
      <c r="AG737" s="23"/>
      <c r="AH737" s="23"/>
    </row>
    <row r="738" spans="1:34">
      <c r="A738" t="str">
        <f t="shared" si="35"/>
        <v>1203</v>
      </c>
      <c r="B738" t="str">
        <f t="shared" si="33"/>
        <v>FL</v>
      </c>
      <c r="C738">
        <f t="shared" si="34"/>
        <v>14</v>
      </c>
      <c r="D738" s="38" t="s">
        <v>6552</v>
      </c>
      <c r="E738" s="23">
        <v>6</v>
      </c>
      <c r="F738" s="23">
        <v>120310</v>
      </c>
      <c r="G738" s="38" t="s">
        <v>3509</v>
      </c>
      <c r="H738" s="38" t="s">
        <v>3510</v>
      </c>
      <c r="I738" s="38" t="s">
        <v>5969</v>
      </c>
      <c r="J738" s="38" t="s">
        <v>9375</v>
      </c>
      <c r="K738" s="38"/>
      <c r="L738" s="38" t="s">
        <v>6430</v>
      </c>
      <c r="M738" s="109">
        <v>44422</v>
      </c>
      <c r="N738" s="43">
        <v>548650269</v>
      </c>
      <c r="O738" s="38">
        <v>1</v>
      </c>
      <c r="P738" s="38" t="s">
        <v>5814</v>
      </c>
      <c r="Q738" s="38">
        <v>3.85</v>
      </c>
      <c r="R738" s="39" t="s">
        <v>3139</v>
      </c>
      <c r="S738" s="38" t="s">
        <v>54</v>
      </c>
      <c r="T738" s="38">
        <v>30</v>
      </c>
      <c r="U738" s="38" t="s">
        <v>6430</v>
      </c>
      <c r="V738" s="39">
        <v>548650269</v>
      </c>
      <c r="W738" s="38">
        <v>3.7</v>
      </c>
      <c r="X738" s="23" t="s">
        <v>3139</v>
      </c>
      <c r="Y738" s="38" t="s">
        <v>6552</v>
      </c>
      <c r="Z738" s="21">
        <v>553.47726965999993</v>
      </c>
      <c r="AA738" s="38">
        <v>3.7</v>
      </c>
      <c r="AB738" s="39" t="s">
        <v>3139</v>
      </c>
      <c r="AC738" s="39">
        <v>1705246.61</v>
      </c>
      <c r="AD738" s="23" t="s">
        <v>3139</v>
      </c>
      <c r="AE738" s="38" t="s">
        <v>5815</v>
      </c>
      <c r="AG738" s="23"/>
      <c r="AH738" s="23"/>
    </row>
    <row r="739" spans="1:34">
      <c r="A739" t="str">
        <f t="shared" si="35"/>
        <v>1226</v>
      </c>
      <c r="B739" t="str">
        <f t="shared" si="33"/>
        <v>OT</v>
      </c>
      <c r="C739">
        <f t="shared" si="34"/>
        <v>0</v>
      </c>
      <c r="D739" s="38" t="s">
        <v>6552</v>
      </c>
      <c r="E739" s="23">
        <v>7</v>
      </c>
      <c r="F739" s="23">
        <v>122602</v>
      </c>
      <c r="G739" s="38" t="s">
        <v>3157</v>
      </c>
      <c r="H739" s="38" t="s">
        <v>3159</v>
      </c>
      <c r="I739" s="38" t="s">
        <v>6006</v>
      </c>
      <c r="J739" s="38" t="s">
        <v>50</v>
      </c>
      <c r="K739" s="38"/>
      <c r="L739" s="38"/>
      <c r="M739" s="38"/>
      <c r="N739" s="43">
        <v>0</v>
      </c>
      <c r="O739" s="38">
        <v>1</v>
      </c>
      <c r="P739" s="38"/>
      <c r="Q739" s="38" t="s">
        <v>3139</v>
      </c>
      <c r="R739" s="39">
        <v>745299</v>
      </c>
      <c r="S739" s="38"/>
      <c r="T739" s="38" t="s">
        <v>3139</v>
      </c>
      <c r="U739" s="38" t="s">
        <v>6449</v>
      </c>
      <c r="V739" s="39">
        <v>745299</v>
      </c>
      <c r="W739" s="38" t="s">
        <v>3139</v>
      </c>
      <c r="X739" s="23">
        <v>1</v>
      </c>
      <c r="Y739" s="38" t="s">
        <v>6552</v>
      </c>
      <c r="Z739" s="21">
        <v>0.74529900000000004</v>
      </c>
      <c r="AA739" s="38" t="s">
        <v>3139</v>
      </c>
      <c r="AB739" s="39">
        <v>745299</v>
      </c>
      <c r="AC739" s="39">
        <v>0</v>
      </c>
      <c r="AD739" s="23" t="s">
        <v>3139</v>
      </c>
      <c r="AE739" s="38" t="s">
        <v>5824</v>
      </c>
    </row>
    <row r="740" spans="1:34">
      <c r="A740" t="str">
        <f t="shared" si="35"/>
        <v>1226</v>
      </c>
      <c r="B740" t="str">
        <f t="shared" si="33"/>
        <v>OT</v>
      </c>
      <c r="C740">
        <f t="shared" si="34"/>
        <v>0</v>
      </c>
      <c r="D740" s="38" t="s">
        <v>6552</v>
      </c>
      <c r="E740" s="23">
        <v>8</v>
      </c>
      <c r="F740" s="23">
        <v>122602</v>
      </c>
      <c r="G740" s="38" t="s">
        <v>3179</v>
      </c>
      <c r="H740" s="38" t="s">
        <v>3439</v>
      </c>
      <c r="I740" s="38" t="s">
        <v>6006</v>
      </c>
      <c r="J740" s="38" t="s">
        <v>88</v>
      </c>
      <c r="K740" s="38"/>
      <c r="L740" s="38"/>
      <c r="M740" s="38"/>
      <c r="N740" s="43">
        <v>38805031</v>
      </c>
      <c r="O740" s="38">
        <v>1</v>
      </c>
      <c r="P740" s="38"/>
      <c r="Q740" s="38" t="s">
        <v>3139</v>
      </c>
      <c r="R740" s="39" t="s">
        <v>3139</v>
      </c>
      <c r="S740" s="38"/>
      <c r="T740" s="38" t="s">
        <v>3139</v>
      </c>
      <c r="U740" s="38" t="s">
        <v>6449</v>
      </c>
      <c r="V740" s="39">
        <v>38805031</v>
      </c>
      <c r="W740" s="38" t="s">
        <v>3139</v>
      </c>
      <c r="X740" s="23">
        <v>1</v>
      </c>
      <c r="Y740" s="38" t="s">
        <v>6552</v>
      </c>
      <c r="Z740" s="21">
        <v>38.805031</v>
      </c>
      <c r="AA740" s="38" t="s">
        <v>3139</v>
      </c>
      <c r="AB740" s="39">
        <v>38805031</v>
      </c>
      <c r="AC740" s="39">
        <v>0</v>
      </c>
      <c r="AD740" s="23" t="s">
        <v>3139</v>
      </c>
      <c r="AE740" s="38" t="s">
        <v>5824</v>
      </c>
      <c r="AG740" s="23"/>
      <c r="AH740" s="23"/>
    </row>
    <row r="741" spans="1:34">
      <c r="A741" t="str">
        <f t="shared" si="35"/>
        <v>1226</v>
      </c>
      <c r="B741" t="str">
        <f t="shared" si="33"/>
        <v>OT</v>
      </c>
      <c r="C741">
        <f t="shared" si="34"/>
        <v>0</v>
      </c>
      <c r="D741" s="38" t="s">
        <v>6552</v>
      </c>
      <c r="E741" s="23">
        <v>9</v>
      </c>
      <c r="F741" s="23">
        <v>122602</v>
      </c>
      <c r="G741" s="38" t="s">
        <v>53</v>
      </c>
      <c r="H741" s="38" t="s">
        <v>3047</v>
      </c>
      <c r="I741" s="38" t="s">
        <v>6006</v>
      </c>
      <c r="J741" s="38" t="s">
        <v>89</v>
      </c>
      <c r="K741" s="38"/>
      <c r="L741" s="38"/>
      <c r="M741" s="38"/>
      <c r="N741" s="43">
        <v>0</v>
      </c>
      <c r="O741" s="38">
        <v>1</v>
      </c>
      <c r="P741" s="38"/>
      <c r="Q741" s="38" t="s">
        <v>3139</v>
      </c>
      <c r="R741" s="39">
        <v>63062849</v>
      </c>
      <c r="S741" s="38"/>
      <c r="T741" s="38" t="s">
        <v>3139</v>
      </c>
      <c r="U741" s="38" t="s">
        <v>6449</v>
      </c>
      <c r="V741" s="39">
        <v>63062849</v>
      </c>
      <c r="W741" s="38" t="s">
        <v>3139</v>
      </c>
      <c r="X741" s="23">
        <v>1</v>
      </c>
      <c r="Y741" s="38" t="s">
        <v>6552</v>
      </c>
      <c r="Z741" s="21">
        <v>63.06284874</v>
      </c>
      <c r="AA741" s="38" t="s">
        <v>3139</v>
      </c>
      <c r="AB741" s="39">
        <v>63062849</v>
      </c>
      <c r="AC741" s="39">
        <v>0</v>
      </c>
      <c r="AD741" s="23" t="s">
        <v>3139</v>
      </c>
      <c r="AE741" s="38" t="s">
        <v>5824</v>
      </c>
      <c r="AG741" s="23"/>
      <c r="AH741" s="23"/>
    </row>
    <row r="742" spans="1:34">
      <c r="A742" t="str">
        <f t="shared" si="35"/>
        <v>1226</v>
      </c>
      <c r="B742" t="str">
        <f t="shared" si="33"/>
        <v>OT</v>
      </c>
      <c r="C742">
        <f t="shared" si="34"/>
        <v>153</v>
      </c>
      <c r="D742" s="38" t="s">
        <v>6552</v>
      </c>
      <c r="E742" s="23">
        <v>10</v>
      </c>
      <c r="F742" s="23">
        <v>122602</v>
      </c>
      <c r="G742" s="38" t="s">
        <v>3440</v>
      </c>
      <c r="H742" s="38" t="s">
        <v>3441</v>
      </c>
      <c r="I742" s="38" t="s">
        <v>6006</v>
      </c>
      <c r="J742" s="38" t="s">
        <v>3193</v>
      </c>
      <c r="K742" s="38"/>
      <c r="L742" s="38" t="s">
        <v>6449</v>
      </c>
      <c r="M742" s="109">
        <v>44561</v>
      </c>
      <c r="N742" s="43">
        <v>4309000</v>
      </c>
      <c r="O742" s="38">
        <v>1</v>
      </c>
      <c r="P742" s="38"/>
      <c r="Q742" s="38" t="s">
        <v>3139</v>
      </c>
      <c r="R742" s="39">
        <v>4390000</v>
      </c>
      <c r="S742" s="38"/>
      <c r="T742" s="38" t="s">
        <v>3139</v>
      </c>
      <c r="U742" s="38" t="s">
        <v>6449</v>
      </c>
      <c r="V742" s="39">
        <v>4390000</v>
      </c>
      <c r="W742" s="38" t="s">
        <v>3139</v>
      </c>
      <c r="X742" s="23">
        <v>1</v>
      </c>
      <c r="Y742" s="38" t="s">
        <v>6552</v>
      </c>
      <c r="Z742" s="21">
        <v>4.55</v>
      </c>
      <c r="AA742" s="38" t="s">
        <v>3139</v>
      </c>
      <c r="AB742" s="39">
        <v>4390000</v>
      </c>
      <c r="AC742" s="39">
        <v>0</v>
      </c>
      <c r="AD742" s="23" t="s">
        <v>3139</v>
      </c>
      <c r="AE742" s="38" t="s">
        <v>5824</v>
      </c>
    </row>
    <row r="743" spans="1:34">
      <c r="A743" t="str">
        <f t="shared" si="35"/>
        <v>1203</v>
      </c>
      <c r="B743" t="str">
        <f t="shared" si="33"/>
        <v>FL</v>
      </c>
      <c r="C743">
        <f t="shared" si="34"/>
        <v>67</v>
      </c>
      <c r="D743" s="38" t="s">
        <v>6552</v>
      </c>
      <c r="E743" s="23">
        <v>11</v>
      </c>
      <c r="F743" s="23">
        <v>120310</v>
      </c>
      <c r="G743" s="38" t="s">
        <v>53</v>
      </c>
      <c r="H743" s="38" t="s">
        <v>3263</v>
      </c>
      <c r="I743" s="38" t="s">
        <v>5969</v>
      </c>
      <c r="J743" s="38" t="s">
        <v>11810</v>
      </c>
      <c r="K743" s="38"/>
      <c r="L743" s="38" t="s">
        <v>6104</v>
      </c>
      <c r="M743" s="109">
        <v>44475</v>
      </c>
      <c r="N743" s="43">
        <v>114357181</v>
      </c>
      <c r="O743" s="38">
        <v>1</v>
      </c>
      <c r="P743" s="38" t="s">
        <v>5814</v>
      </c>
      <c r="Q743" s="38">
        <v>2.2000000000000002</v>
      </c>
      <c r="R743" s="39">
        <v>0</v>
      </c>
      <c r="S743" s="38" t="s">
        <v>54</v>
      </c>
      <c r="T743" s="38">
        <v>30</v>
      </c>
      <c r="U743" s="38" t="s">
        <v>6104</v>
      </c>
      <c r="V743" s="39">
        <v>114357181</v>
      </c>
      <c r="W743" s="38">
        <v>2.2000000000000002</v>
      </c>
      <c r="X743" s="23" t="s">
        <v>3139</v>
      </c>
      <c r="Y743" s="38" t="s">
        <v>6552</v>
      </c>
      <c r="Z743" s="21">
        <v>114.52775898</v>
      </c>
      <c r="AA743" s="38">
        <v>2.2000000000000002</v>
      </c>
      <c r="AB743" s="39" t="s">
        <v>3139</v>
      </c>
      <c r="AC743" s="39">
        <v>170577.98</v>
      </c>
      <c r="AD743" s="23" t="s">
        <v>3139</v>
      </c>
      <c r="AE743" s="38" t="s">
        <v>5815</v>
      </c>
    </row>
    <row r="744" spans="1:34">
      <c r="A744" t="str">
        <f t="shared" si="35"/>
        <v>1220</v>
      </c>
      <c r="B744" t="str">
        <f t="shared" si="33"/>
        <v>OT</v>
      </c>
      <c r="C744">
        <f t="shared" si="34"/>
        <v>0</v>
      </c>
      <c r="D744" s="38" t="s">
        <v>6552</v>
      </c>
      <c r="E744" s="23">
        <v>12</v>
      </c>
      <c r="F744" s="23">
        <v>122002</v>
      </c>
      <c r="G744" s="38" t="s">
        <v>3444</v>
      </c>
      <c r="H744" s="38" t="s">
        <v>3445</v>
      </c>
      <c r="I744" s="38" t="s">
        <v>6006</v>
      </c>
      <c r="J744" s="38" t="s">
        <v>3446</v>
      </c>
      <c r="K744" s="38"/>
      <c r="L744" s="38"/>
      <c r="M744" s="38"/>
      <c r="N744" s="43">
        <v>0</v>
      </c>
      <c r="O744" s="38">
        <v>1</v>
      </c>
      <c r="P744" s="38"/>
      <c r="Q744" s="38" t="s">
        <v>3139</v>
      </c>
      <c r="R744" s="39">
        <v>2623</v>
      </c>
      <c r="S744" s="38"/>
      <c r="T744" s="38" t="s">
        <v>3139</v>
      </c>
      <c r="U744" s="38" t="s">
        <v>6450</v>
      </c>
      <c r="V744" s="39">
        <v>636115</v>
      </c>
      <c r="W744" s="38" t="s">
        <v>3139</v>
      </c>
      <c r="X744" s="23">
        <v>12118</v>
      </c>
      <c r="Y744" s="38" t="s">
        <v>6552</v>
      </c>
      <c r="Z744" s="21">
        <v>34.465111479999997</v>
      </c>
      <c r="AA744" s="38" t="s">
        <v>3139</v>
      </c>
      <c r="AB744" s="39">
        <v>2623</v>
      </c>
      <c r="AC744" s="39">
        <v>0</v>
      </c>
      <c r="AD744" s="23" t="s">
        <v>3139</v>
      </c>
      <c r="AE744" s="38" t="s">
        <v>5824</v>
      </c>
    </row>
    <row r="745" spans="1:34">
      <c r="A745" t="str">
        <f t="shared" si="35"/>
        <v>1120</v>
      </c>
      <c r="B745" t="str">
        <f t="shared" si="33"/>
        <v>OT</v>
      </c>
      <c r="C745">
        <f t="shared" si="34"/>
        <v>153</v>
      </c>
      <c r="D745" s="38" t="s">
        <v>6552</v>
      </c>
      <c r="E745" s="23">
        <v>13</v>
      </c>
      <c r="F745" s="23">
        <v>112003</v>
      </c>
      <c r="G745" s="38" t="s">
        <v>9376</v>
      </c>
      <c r="H745" s="38" t="s">
        <v>9377</v>
      </c>
      <c r="I745" s="38" t="s">
        <v>6006</v>
      </c>
      <c r="J745" s="38" t="s">
        <v>9378</v>
      </c>
      <c r="K745" s="38"/>
      <c r="L745" s="38" t="s">
        <v>6127</v>
      </c>
      <c r="M745" s="109">
        <v>44561</v>
      </c>
      <c r="N745" s="43">
        <v>18130965</v>
      </c>
      <c r="O745" s="38">
        <v>1</v>
      </c>
      <c r="P745" s="38"/>
      <c r="Q745" s="38" t="s">
        <v>3139</v>
      </c>
      <c r="R745" s="39">
        <v>10187</v>
      </c>
      <c r="S745" s="38"/>
      <c r="T745" s="38" t="s">
        <v>3139</v>
      </c>
      <c r="U745" s="38" t="s">
        <v>6127</v>
      </c>
      <c r="V745" s="39">
        <v>18130965</v>
      </c>
      <c r="W745" s="38" t="s">
        <v>3139</v>
      </c>
      <c r="X745" s="23">
        <v>1780</v>
      </c>
      <c r="Y745" s="38" t="s">
        <v>6552</v>
      </c>
      <c r="Z745" s="21">
        <v>973.73330007000004</v>
      </c>
      <c r="AA745" s="38" t="s">
        <v>3139</v>
      </c>
      <c r="AB745" s="39">
        <v>10187</v>
      </c>
      <c r="AC745" s="39">
        <v>0</v>
      </c>
      <c r="AD745" s="23" t="s">
        <v>3139</v>
      </c>
      <c r="AE745" s="38" t="s">
        <v>5819</v>
      </c>
    </row>
    <row r="746" spans="1:34">
      <c r="A746" t="str">
        <f t="shared" si="35"/>
        <v>1220</v>
      </c>
      <c r="B746" t="str">
        <f t="shared" si="33"/>
        <v>OT</v>
      </c>
      <c r="C746">
        <f t="shared" si="34"/>
        <v>153</v>
      </c>
      <c r="D746" s="38" t="s">
        <v>6552</v>
      </c>
      <c r="E746" s="23">
        <v>14</v>
      </c>
      <c r="F746" s="23">
        <v>122002</v>
      </c>
      <c r="G746" s="38" t="s">
        <v>3419</v>
      </c>
      <c r="H746" s="38" t="s">
        <v>3442</v>
      </c>
      <c r="I746" s="38" t="s">
        <v>6006</v>
      </c>
      <c r="J746" s="38" t="s">
        <v>3443</v>
      </c>
      <c r="K746" s="38"/>
      <c r="L746" s="38" t="s">
        <v>6127</v>
      </c>
      <c r="M746" s="109">
        <v>44561</v>
      </c>
      <c r="N746" s="43">
        <v>261559</v>
      </c>
      <c r="O746" s="38">
        <v>1</v>
      </c>
      <c r="P746" s="38"/>
      <c r="Q746" s="38" t="s">
        <v>3139</v>
      </c>
      <c r="R746" s="39" t="s">
        <v>3139</v>
      </c>
      <c r="S746" s="38"/>
      <c r="T746" s="38" t="s">
        <v>3139</v>
      </c>
      <c r="U746" s="38" t="s">
        <v>6127</v>
      </c>
      <c r="V746" s="39">
        <v>261559</v>
      </c>
      <c r="W746" s="38" t="s">
        <v>3139</v>
      </c>
      <c r="X746" s="23">
        <v>1</v>
      </c>
      <c r="Y746" s="38" t="s">
        <v>6552</v>
      </c>
      <c r="Z746" s="21">
        <v>0.26203985000000002</v>
      </c>
      <c r="AA746" s="38" t="s">
        <v>3139</v>
      </c>
      <c r="AB746" s="39">
        <v>37996</v>
      </c>
      <c r="AC746" s="39">
        <v>0</v>
      </c>
      <c r="AD746" s="23" t="s">
        <v>3139</v>
      </c>
      <c r="AE746" s="38" t="s">
        <v>5819</v>
      </c>
    </row>
    <row r="747" spans="1:34">
      <c r="A747" t="str">
        <f t="shared" si="35"/>
        <v>1120</v>
      </c>
      <c r="B747" t="str">
        <f t="shared" si="33"/>
        <v>OT</v>
      </c>
      <c r="C747">
        <f t="shared" si="34"/>
        <v>0</v>
      </c>
      <c r="D747" s="38" t="s">
        <v>6552</v>
      </c>
      <c r="E747" s="23">
        <v>15</v>
      </c>
      <c r="F747" s="23">
        <v>112003</v>
      </c>
      <c r="G747" s="38" t="s">
        <v>3916</v>
      </c>
      <c r="H747" s="38" t="s">
        <v>9379</v>
      </c>
      <c r="I747" s="38" t="s">
        <v>6006</v>
      </c>
      <c r="J747" s="38" t="s">
        <v>9380</v>
      </c>
      <c r="K747" s="38"/>
      <c r="L747" s="38"/>
      <c r="M747" s="38"/>
      <c r="N747" s="39">
        <v>93870</v>
      </c>
      <c r="O747" s="38">
        <v>1</v>
      </c>
      <c r="P747" s="38"/>
      <c r="Q747" s="23" t="s">
        <v>3139</v>
      </c>
      <c r="R747" s="39" t="s">
        <v>3139</v>
      </c>
      <c r="S747" s="38"/>
      <c r="T747" s="23" t="s">
        <v>3139</v>
      </c>
      <c r="U747" s="38" t="s">
        <v>6127</v>
      </c>
      <c r="V747" s="39">
        <v>93870</v>
      </c>
      <c r="W747" s="23" t="s">
        <v>3139</v>
      </c>
      <c r="X747" s="38">
        <v>348</v>
      </c>
      <c r="Y747" s="38" t="s">
        <v>6552</v>
      </c>
      <c r="Z747" s="21">
        <v>9.3984850000000009E-2</v>
      </c>
      <c r="AA747" s="23" t="s">
        <v>3139</v>
      </c>
      <c r="AB747" s="39">
        <v>26974</v>
      </c>
      <c r="AC747" s="39">
        <v>0</v>
      </c>
      <c r="AD747" s="23">
        <v>33</v>
      </c>
      <c r="AE747" s="38" t="s">
        <v>5819</v>
      </c>
    </row>
    <row r="748" spans="1:34">
      <c r="A748" t="str">
        <f t="shared" si="35"/>
        <v>1120</v>
      </c>
      <c r="B748" t="str">
        <f t="shared" si="33"/>
        <v>OT</v>
      </c>
      <c r="C748">
        <f t="shared" si="34"/>
        <v>0</v>
      </c>
      <c r="D748" s="38" t="s">
        <v>6552</v>
      </c>
      <c r="E748" s="23">
        <v>16</v>
      </c>
      <c r="F748" s="23">
        <v>112003</v>
      </c>
      <c r="G748" s="38" t="s">
        <v>3444</v>
      </c>
      <c r="H748" s="38" t="s">
        <v>3445</v>
      </c>
      <c r="I748" s="38" t="s">
        <v>6006</v>
      </c>
      <c r="J748" s="38" t="s">
        <v>9381</v>
      </c>
      <c r="K748" s="38"/>
      <c r="L748" s="38"/>
      <c r="M748" s="38"/>
      <c r="N748" s="39">
        <v>313523649</v>
      </c>
      <c r="O748" s="38">
        <v>1</v>
      </c>
      <c r="P748" s="38"/>
      <c r="Q748" s="23" t="s">
        <v>3139</v>
      </c>
      <c r="R748" s="39" t="s">
        <v>3139</v>
      </c>
      <c r="S748" s="38"/>
      <c r="T748" s="23" t="s">
        <v>3139</v>
      </c>
      <c r="U748" s="38" t="s">
        <v>6127</v>
      </c>
      <c r="V748" s="39">
        <v>313523649</v>
      </c>
      <c r="W748" s="23" t="s">
        <v>3139</v>
      </c>
      <c r="X748" s="38">
        <v>119655</v>
      </c>
      <c r="Y748" s="38" t="s">
        <v>6552</v>
      </c>
      <c r="Z748" s="21">
        <v>313.97283241000002</v>
      </c>
      <c r="AA748" s="23" t="s">
        <v>3139</v>
      </c>
      <c r="AB748" s="39">
        <v>2623</v>
      </c>
      <c r="AC748" s="39">
        <v>0</v>
      </c>
      <c r="AD748" s="23" t="s">
        <v>3139</v>
      </c>
      <c r="AE748" s="38" t="s">
        <v>5819</v>
      </c>
    </row>
    <row r="749" spans="1:34">
      <c r="A749" t="str">
        <f t="shared" si="35"/>
        <v>1120</v>
      </c>
      <c r="B749" t="str">
        <f t="shared" si="33"/>
        <v>OT</v>
      </c>
      <c r="C749">
        <f t="shared" si="34"/>
        <v>0</v>
      </c>
      <c r="D749" s="38" t="s">
        <v>6552</v>
      </c>
      <c r="E749" s="23">
        <v>17</v>
      </c>
      <c r="F749" s="23">
        <v>112003</v>
      </c>
      <c r="G749" s="38" t="s">
        <v>9382</v>
      </c>
      <c r="H749" s="38" t="s">
        <v>9383</v>
      </c>
      <c r="I749" s="38" t="s">
        <v>6006</v>
      </c>
      <c r="J749" s="38" t="s">
        <v>9384</v>
      </c>
      <c r="K749" s="38"/>
      <c r="L749" s="38"/>
      <c r="M749" s="38"/>
      <c r="N749" s="39">
        <v>1970469</v>
      </c>
      <c r="O749" s="38">
        <v>1</v>
      </c>
      <c r="P749" s="38"/>
      <c r="Q749" s="23" t="s">
        <v>3139</v>
      </c>
      <c r="R749" s="39" t="s">
        <v>3139</v>
      </c>
      <c r="S749" s="38"/>
      <c r="T749" s="23" t="s">
        <v>3139</v>
      </c>
      <c r="U749" s="38" t="s">
        <v>6127</v>
      </c>
      <c r="V749" s="39">
        <v>1970469</v>
      </c>
      <c r="W749" s="23" t="s">
        <v>3139</v>
      </c>
      <c r="X749" s="38">
        <v>165</v>
      </c>
      <c r="Y749" s="38" t="s">
        <v>6552</v>
      </c>
      <c r="Z749" s="21">
        <v>1.9744998899999999</v>
      </c>
      <c r="AA749" s="23" t="s">
        <v>3139</v>
      </c>
      <c r="AB749" s="39">
        <v>11905</v>
      </c>
      <c r="AC749" s="39">
        <v>0</v>
      </c>
      <c r="AD749" s="23">
        <v>190.15</v>
      </c>
      <c r="AE749" s="38" t="s">
        <v>5819</v>
      </c>
    </row>
    <row r="750" spans="1:34">
      <c r="A750" t="str">
        <f t="shared" si="35"/>
        <v>1120</v>
      </c>
      <c r="B750" t="str">
        <f t="shared" si="33"/>
        <v>OT</v>
      </c>
      <c r="C750">
        <f t="shared" si="34"/>
        <v>0</v>
      </c>
      <c r="D750" s="38" t="s">
        <v>6552</v>
      </c>
      <c r="E750" s="23">
        <v>18</v>
      </c>
      <c r="F750" s="23">
        <v>112003</v>
      </c>
      <c r="G750" s="38" t="s">
        <v>3628</v>
      </c>
      <c r="H750" s="38" t="s">
        <v>11811</v>
      </c>
      <c r="I750" s="38" t="s">
        <v>6006</v>
      </c>
      <c r="J750" s="38" t="s">
        <v>11812</v>
      </c>
      <c r="K750" s="38"/>
      <c r="L750" s="38"/>
      <c r="M750" s="38"/>
      <c r="N750" s="39">
        <v>0</v>
      </c>
      <c r="O750" s="38">
        <v>1</v>
      </c>
      <c r="P750" s="38"/>
      <c r="Q750" s="23" t="s">
        <v>3139</v>
      </c>
      <c r="R750" s="39">
        <v>8144.2606800000003</v>
      </c>
      <c r="S750" s="38"/>
      <c r="T750" s="23" t="s">
        <v>3139</v>
      </c>
      <c r="U750" s="38" t="s">
        <v>5981</v>
      </c>
      <c r="V750" s="39">
        <v>400000000</v>
      </c>
      <c r="W750" s="23" t="s">
        <v>3139</v>
      </c>
      <c r="X750" s="38">
        <v>49121</v>
      </c>
      <c r="Y750" s="38" t="s">
        <v>6552</v>
      </c>
      <c r="Z750" s="21">
        <v>400.06162124999997</v>
      </c>
      <c r="AA750" s="23" t="s">
        <v>3139</v>
      </c>
      <c r="AB750" s="39">
        <v>8144</v>
      </c>
      <c r="AC750" s="39">
        <v>0</v>
      </c>
      <c r="AD750" s="23" t="s">
        <v>3139</v>
      </c>
      <c r="AE750" s="38" t="s">
        <v>5824</v>
      </c>
    </row>
    <row r="751" spans="1:34">
      <c r="A751" t="str">
        <f t="shared" si="35"/>
        <v>1203</v>
      </c>
      <c r="B751" t="str">
        <f t="shared" si="33"/>
        <v>FL</v>
      </c>
      <c r="C751">
        <f t="shared" si="34"/>
        <v>33</v>
      </c>
      <c r="D751" s="38" t="s">
        <v>6552</v>
      </c>
      <c r="E751" s="23">
        <v>1</v>
      </c>
      <c r="F751" s="23">
        <v>120305</v>
      </c>
      <c r="G751" s="38" t="s">
        <v>106</v>
      </c>
      <c r="H751" s="38" t="s">
        <v>3438</v>
      </c>
      <c r="I751" s="38" t="s">
        <v>5969</v>
      </c>
      <c r="J751" s="38" t="s">
        <v>11143</v>
      </c>
      <c r="K751" s="38"/>
      <c r="L751" s="38" t="s">
        <v>6064</v>
      </c>
      <c r="M751" s="109">
        <v>44441</v>
      </c>
      <c r="N751" s="39">
        <v>266615502</v>
      </c>
      <c r="O751" s="38">
        <v>1</v>
      </c>
      <c r="P751" s="38" t="s">
        <v>5814</v>
      </c>
      <c r="Q751" s="38">
        <v>3.1</v>
      </c>
      <c r="R751" s="43" t="s">
        <v>3139</v>
      </c>
      <c r="S751" s="38" t="s">
        <v>54</v>
      </c>
      <c r="T751" s="38">
        <v>90</v>
      </c>
      <c r="U751" s="38" t="s">
        <v>6064</v>
      </c>
      <c r="V751" s="39">
        <v>266615502</v>
      </c>
      <c r="W751" s="23">
        <v>3.1</v>
      </c>
      <c r="X751" s="23" t="s">
        <v>3139</v>
      </c>
      <c r="Y751" s="38" t="s">
        <v>6032</v>
      </c>
      <c r="Z751" s="21">
        <v>267.954589</v>
      </c>
      <c r="AA751" s="38">
        <v>3.1</v>
      </c>
      <c r="AB751" s="39" t="s">
        <v>3139</v>
      </c>
      <c r="AC751" s="39">
        <v>1339087</v>
      </c>
      <c r="AD751" s="23" t="s">
        <v>3139</v>
      </c>
      <c r="AE751" s="38" t="s">
        <v>5815</v>
      </c>
    </row>
    <row r="752" spans="1:34">
      <c r="A752" t="str">
        <f t="shared" si="35"/>
        <v>1203</v>
      </c>
      <c r="B752" t="str">
        <f t="shared" si="33"/>
        <v>FL</v>
      </c>
      <c r="C752">
        <f t="shared" si="34"/>
        <v>42</v>
      </c>
      <c r="D752" s="38" t="s">
        <v>6552</v>
      </c>
      <c r="E752" s="23">
        <v>2</v>
      </c>
      <c r="F752" s="23">
        <v>120305</v>
      </c>
      <c r="G752" s="38" t="s">
        <v>106</v>
      </c>
      <c r="H752" s="38" t="s">
        <v>3438</v>
      </c>
      <c r="I752" s="38" t="s">
        <v>5969</v>
      </c>
      <c r="J752" s="38" t="s">
        <v>11144</v>
      </c>
      <c r="K752" s="38"/>
      <c r="L752" s="38" t="s">
        <v>6148</v>
      </c>
      <c r="M752" s="109">
        <v>44450</v>
      </c>
      <c r="N752" s="39">
        <v>182077438</v>
      </c>
      <c r="O752" s="38">
        <v>1</v>
      </c>
      <c r="P752" s="38" t="s">
        <v>5814</v>
      </c>
      <c r="Q752" s="38">
        <v>3.1</v>
      </c>
      <c r="R752" s="43" t="s">
        <v>3139</v>
      </c>
      <c r="S752" s="38" t="s">
        <v>54</v>
      </c>
      <c r="T752" s="38">
        <v>90</v>
      </c>
      <c r="U752" s="38" t="s">
        <v>6148</v>
      </c>
      <c r="V752" s="39">
        <v>182077438</v>
      </c>
      <c r="W752" s="38">
        <v>3.1</v>
      </c>
      <c r="X752" s="23" t="s">
        <v>3139</v>
      </c>
      <c r="Y752" s="38" t="s">
        <v>6032</v>
      </c>
      <c r="Z752" s="21">
        <v>182.852431</v>
      </c>
      <c r="AA752" s="38">
        <v>3.1</v>
      </c>
      <c r="AB752" s="39" t="s">
        <v>3139</v>
      </c>
      <c r="AC752" s="39">
        <v>774993</v>
      </c>
      <c r="AD752" s="23" t="s">
        <v>3139</v>
      </c>
      <c r="AE752" s="38" t="s">
        <v>5815</v>
      </c>
    </row>
    <row r="753" spans="1:31">
      <c r="A753" t="str">
        <f t="shared" si="35"/>
        <v>1203</v>
      </c>
      <c r="B753" t="str">
        <f t="shared" si="33"/>
        <v>FL</v>
      </c>
      <c r="C753">
        <f t="shared" si="34"/>
        <v>42</v>
      </c>
      <c r="D753" s="38" t="s">
        <v>6552</v>
      </c>
      <c r="E753" s="23">
        <v>3</v>
      </c>
      <c r="F753" s="23">
        <v>120305</v>
      </c>
      <c r="G753" s="38" t="s">
        <v>106</v>
      </c>
      <c r="H753" s="38" t="s">
        <v>3438</v>
      </c>
      <c r="I753" s="38" t="s">
        <v>5969</v>
      </c>
      <c r="J753" s="38" t="s">
        <v>11145</v>
      </c>
      <c r="K753" s="38"/>
      <c r="L753" s="38" t="s">
        <v>6148</v>
      </c>
      <c r="M753" s="109">
        <v>44450</v>
      </c>
      <c r="N753" s="39">
        <v>150882822</v>
      </c>
      <c r="O753" s="38">
        <v>1</v>
      </c>
      <c r="P753" s="38" t="s">
        <v>5814</v>
      </c>
      <c r="Q753" s="38">
        <v>3.1</v>
      </c>
      <c r="R753" s="43" t="s">
        <v>3139</v>
      </c>
      <c r="S753" s="38" t="s">
        <v>54</v>
      </c>
      <c r="T753" s="38">
        <v>90</v>
      </c>
      <c r="U753" s="38" t="s">
        <v>6148</v>
      </c>
      <c r="V753" s="39">
        <v>150882822</v>
      </c>
      <c r="W753" s="38">
        <v>3.1</v>
      </c>
      <c r="X753" s="23" t="s">
        <v>3139</v>
      </c>
      <c r="Y753" s="38" t="s">
        <v>6032</v>
      </c>
      <c r="Z753" s="21">
        <v>151.525038</v>
      </c>
      <c r="AA753" s="38">
        <v>3.1</v>
      </c>
      <c r="AB753" s="39" t="s">
        <v>3139</v>
      </c>
      <c r="AC753" s="39">
        <v>642216</v>
      </c>
      <c r="AD753" s="23" t="s">
        <v>3139</v>
      </c>
      <c r="AE753" s="38" t="s">
        <v>5815</v>
      </c>
    </row>
    <row r="754" spans="1:31">
      <c r="A754" t="str">
        <f t="shared" si="35"/>
        <v>1203</v>
      </c>
      <c r="B754" t="str">
        <f t="shared" si="33"/>
        <v>FL</v>
      </c>
      <c r="C754">
        <f t="shared" si="34"/>
        <v>75</v>
      </c>
      <c r="D754" s="38" t="s">
        <v>6552</v>
      </c>
      <c r="E754" s="23">
        <v>4</v>
      </c>
      <c r="F754" s="23">
        <v>120305</v>
      </c>
      <c r="G754" s="38" t="s">
        <v>53</v>
      </c>
      <c r="H754" s="38" t="s">
        <v>3047</v>
      </c>
      <c r="I754" s="38" t="s">
        <v>5969</v>
      </c>
      <c r="J754" s="38" t="s">
        <v>11813</v>
      </c>
      <c r="K754" s="38"/>
      <c r="L754" s="38" t="s">
        <v>6467</v>
      </c>
      <c r="M754" s="109">
        <v>44483</v>
      </c>
      <c r="N754" s="39">
        <v>191666540</v>
      </c>
      <c r="O754" s="38">
        <v>1</v>
      </c>
      <c r="P754" s="38" t="s">
        <v>5814</v>
      </c>
      <c r="Q754" s="38">
        <v>2.4</v>
      </c>
      <c r="R754" s="43" t="s">
        <v>3139</v>
      </c>
      <c r="S754" s="38" t="s">
        <v>54</v>
      </c>
      <c r="T754" s="38">
        <v>90</v>
      </c>
      <c r="U754" s="38" t="s">
        <v>6467</v>
      </c>
      <c r="V754" s="39">
        <v>191666540</v>
      </c>
      <c r="W754" s="38">
        <v>2.4</v>
      </c>
      <c r="X754" s="23" t="s">
        <v>3139</v>
      </c>
      <c r="Y754" s="38" t="s">
        <v>6032</v>
      </c>
      <c r="Z754" s="21">
        <v>191.86917</v>
      </c>
      <c r="AA754" s="38">
        <v>2.4</v>
      </c>
      <c r="AB754" s="39" t="s">
        <v>3139</v>
      </c>
      <c r="AC754" s="39">
        <v>202630</v>
      </c>
      <c r="AD754" s="23" t="s">
        <v>3139</v>
      </c>
      <c r="AE754" s="38" t="s">
        <v>5815</v>
      </c>
    </row>
    <row r="755" spans="1:31">
      <c r="A755" t="str">
        <f t="shared" si="35"/>
        <v>1203</v>
      </c>
      <c r="B755" t="str">
        <f t="shared" si="33"/>
        <v>FL</v>
      </c>
      <c r="C755">
        <f t="shared" si="34"/>
        <v>11</v>
      </c>
      <c r="D755" s="38" t="s">
        <v>6552</v>
      </c>
      <c r="E755" s="23">
        <v>5</v>
      </c>
      <c r="F755" s="23">
        <v>120305</v>
      </c>
      <c r="G755" s="38" t="s">
        <v>80</v>
      </c>
      <c r="H755" s="38" t="s">
        <v>3160</v>
      </c>
      <c r="I755" s="38" t="s">
        <v>5969</v>
      </c>
      <c r="J755" s="38" t="s">
        <v>9385</v>
      </c>
      <c r="K755" s="38"/>
      <c r="L755" s="38" t="s">
        <v>6091</v>
      </c>
      <c r="M755" s="109">
        <v>44419</v>
      </c>
      <c r="N755" s="39">
        <v>121394198</v>
      </c>
      <c r="O755" s="38">
        <v>1</v>
      </c>
      <c r="P755" s="38" t="s">
        <v>5814</v>
      </c>
      <c r="Q755" s="38">
        <v>2.25</v>
      </c>
      <c r="R755" s="43" t="s">
        <v>3139</v>
      </c>
      <c r="S755" s="38" t="s">
        <v>54</v>
      </c>
      <c r="T755" s="38">
        <v>90</v>
      </c>
      <c r="U755" s="38" t="s">
        <v>6091</v>
      </c>
      <c r="V755" s="39">
        <v>121394198</v>
      </c>
      <c r="W755" s="38">
        <v>2.25</v>
      </c>
      <c r="X755" s="23" t="s">
        <v>3139</v>
      </c>
      <c r="Y755" s="38" t="s">
        <v>6032</v>
      </c>
      <c r="Z755" s="21">
        <v>121.996098</v>
      </c>
      <c r="AA755" s="38">
        <v>2.25</v>
      </c>
      <c r="AB755" s="39" t="s">
        <v>3139</v>
      </c>
      <c r="AC755" s="39">
        <v>601900</v>
      </c>
      <c r="AD755" s="23" t="s">
        <v>3139</v>
      </c>
      <c r="AE755" s="38" t="s">
        <v>5815</v>
      </c>
    </row>
    <row r="756" spans="1:31">
      <c r="A756" t="str">
        <f t="shared" si="35"/>
        <v>1203</v>
      </c>
      <c r="B756" t="str">
        <f t="shared" si="33"/>
        <v>FL</v>
      </c>
      <c r="C756">
        <f t="shared" si="34"/>
        <v>11</v>
      </c>
      <c r="D756" s="38" t="s">
        <v>6552</v>
      </c>
      <c r="E756" s="23">
        <v>6</v>
      </c>
      <c r="F756" s="23">
        <v>120305</v>
      </c>
      <c r="G756" s="38" t="s">
        <v>3399</v>
      </c>
      <c r="H756" s="38" t="s">
        <v>3455</v>
      </c>
      <c r="I756" s="38" t="s">
        <v>5969</v>
      </c>
      <c r="J756" s="38" t="s">
        <v>9386</v>
      </c>
      <c r="K756" s="38"/>
      <c r="L756" s="38" t="s">
        <v>6091</v>
      </c>
      <c r="M756" s="109">
        <v>44419</v>
      </c>
      <c r="N756" s="39">
        <v>243996378</v>
      </c>
      <c r="O756" s="38">
        <v>1</v>
      </c>
      <c r="P756" s="38" t="s">
        <v>5814</v>
      </c>
      <c r="Q756" s="38">
        <v>2.4500000000000002</v>
      </c>
      <c r="R756" s="43" t="s">
        <v>3139</v>
      </c>
      <c r="S756" s="38" t="s">
        <v>54</v>
      </c>
      <c r="T756" s="23">
        <v>90</v>
      </c>
      <c r="U756" s="38" t="s">
        <v>6091</v>
      </c>
      <c r="V756" s="39">
        <v>243996378</v>
      </c>
      <c r="W756" s="23">
        <v>2.4500000000000002</v>
      </c>
      <c r="X756" s="38" t="s">
        <v>3139</v>
      </c>
      <c r="Y756" s="38" t="s">
        <v>6032</v>
      </c>
      <c r="Z756" s="21">
        <v>245.243922</v>
      </c>
      <c r="AA756" s="23">
        <v>2.4500000000000002</v>
      </c>
      <c r="AB756" s="39" t="s">
        <v>3139</v>
      </c>
      <c r="AC756" s="43">
        <v>1247544</v>
      </c>
      <c r="AD756" s="23" t="s">
        <v>3139</v>
      </c>
      <c r="AE756" s="38" t="s">
        <v>5815</v>
      </c>
    </row>
    <row r="757" spans="1:31">
      <c r="A757" t="str">
        <f t="shared" si="35"/>
        <v>1203</v>
      </c>
      <c r="B757" t="str">
        <f t="shared" si="33"/>
        <v>FL</v>
      </c>
      <c r="C757">
        <f t="shared" si="34"/>
        <v>11</v>
      </c>
      <c r="D757" s="38" t="s">
        <v>6552</v>
      </c>
      <c r="E757" s="23">
        <v>7</v>
      </c>
      <c r="F757" s="23">
        <v>120305</v>
      </c>
      <c r="G757" s="38" t="s">
        <v>3362</v>
      </c>
      <c r="H757" s="38" t="s">
        <v>3454</v>
      </c>
      <c r="I757" s="38" t="s">
        <v>5969</v>
      </c>
      <c r="J757" s="38" t="s">
        <v>9387</v>
      </c>
      <c r="K757" s="38"/>
      <c r="L757" s="38" t="s">
        <v>6091</v>
      </c>
      <c r="M757" s="109">
        <v>44419</v>
      </c>
      <c r="N757" s="39">
        <v>244397534</v>
      </c>
      <c r="O757" s="38">
        <v>1</v>
      </c>
      <c r="P757" s="38" t="s">
        <v>5814</v>
      </c>
      <c r="Q757" s="38">
        <v>3.3</v>
      </c>
      <c r="R757" s="43" t="s">
        <v>3139</v>
      </c>
      <c r="S757" s="38" t="s">
        <v>54</v>
      </c>
      <c r="T757" s="23">
        <v>90</v>
      </c>
      <c r="U757" s="38" t="s">
        <v>6091</v>
      </c>
      <c r="V757" s="39">
        <v>244397534</v>
      </c>
      <c r="W757" s="23">
        <v>3.3</v>
      </c>
      <c r="X757" s="38" t="s">
        <v>3139</v>
      </c>
      <c r="Y757" s="38" t="s">
        <v>6032</v>
      </c>
      <c r="Z757" s="21">
        <v>246.14497600000001</v>
      </c>
      <c r="AA757" s="23">
        <v>3.3</v>
      </c>
      <c r="AB757" s="39" t="s">
        <v>3139</v>
      </c>
      <c r="AC757" s="43">
        <v>1747442</v>
      </c>
      <c r="AD757" s="23" t="s">
        <v>3139</v>
      </c>
      <c r="AE757" s="38" t="s">
        <v>5815</v>
      </c>
    </row>
    <row r="758" spans="1:31">
      <c r="A758" t="str">
        <f t="shared" si="35"/>
        <v>1226</v>
      </c>
      <c r="B758" t="str">
        <f t="shared" si="33"/>
        <v>OT</v>
      </c>
      <c r="C758">
        <f t="shared" si="34"/>
        <v>0</v>
      </c>
      <c r="D758" s="38" t="s">
        <v>6552</v>
      </c>
      <c r="E758" s="23">
        <v>8</v>
      </c>
      <c r="F758" s="23">
        <v>122601</v>
      </c>
      <c r="G758" s="38" t="s">
        <v>3447</v>
      </c>
      <c r="H758" s="38" t="s">
        <v>3448</v>
      </c>
      <c r="I758" s="38" t="s">
        <v>6006</v>
      </c>
      <c r="J758" s="38" t="s">
        <v>3449</v>
      </c>
      <c r="K758" s="38"/>
      <c r="L758" s="38"/>
      <c r="M758" s="38"/>
      <c r="N758" s="39">
        <v>0</v>
      </c>
      <c r="O758" s="38">
        <v>1</v>
      </c>
      <c r="P758" s="38"/>
      <c r="Q758" s="38" t="s">
        <v>3139</v>
      </c>
      <c r="R758" s="43">
        <v>1</v>
      </c>
      <c r="S758" s="38"/>
      <c r="T758" s="23" t="s">
        <v>3139</v>
      </c>
      <c r="U758" s="38" t="s">
        <v>6452</v>
      </c>
      <c r="V758" s="39">
        <v>15000000</v>
      </c>
      <c r="W758" s="23" t="s">
        <v>3139</v>
      </c>
      <c r="X758" s="38">
        <v>1</v>
      </c>
      <c r="Y758" s="38" t="s">
        <v>6032</v>
      </c>
      <c r="Z758" s="21">
        <v>15</v>
      </c>
      <c r="AA758" s="23" t="s">
        <v>3139</v>
      </c>
      <c r="AB758" s="39">
        <v>0</v>
      </c>
      <c r="AC758" s="43">
        <v>0</v>
      </c>
      <c r="AD758" s="23">
        <v>15000000</v>
      </c>
      <c r="AE758" s="38" t="s">
        <v>5815</v>
      </c>
    </row>
    <row r="759" spans="1:31">
      <c r="A759" t="str">
        <f t="shared" si="35"/>
        <v>1226</v>
      </c>
      <c r="B759" t="str">
        <f t="shared" si="33"/>
        <v>OT</v>
      </c>
      <c r="C759">
        <f t="shared" si="34"/>
        <v>0</v>
      </c>
      <c r="D759" s="38" t="s">
        <v>6552</v>
      </c>
      <c r="E759" s="23">
        <v>9</v>
      </c>
      <c r="F759" s="23">
        <v>122602</v>
      </c>
      <c r="G759" s="38" t="s">
        <v>3450</v>
      </c>
      <c r="H759" s="38" t="s">
        <v>3451</v>
      </c>
      <c r="I759" s="38" t="s">
        <v>6006</v>
      </c>
      <c r="J759" s="38" t="s">
        <v>88</v>
      </c>
      <c r="K759" s="38"/>
      <c r="L759" s="38"/>
      <c r="M759" s="38"/>
      <c r="N759" s="39">
        <v>0</v>
      </c>
      <c r="O759" s="38">
        <v>1</v>
      </c>
      <c r="P759" s="38"/>
      <c r="Q759" s="38" t="s">
        <v>3139</v>
      </c>
      <c r="R759" s="43">
        <v>1</v>
      </c>
      <c r="S759" s="38"/>
      <c r="T759" s="23" t="s">
        <v>3139</v>
      </c>
      <c r="U759" s="38" t="s">
        <v>6453</v>
      </c>
      <c r="V759" s="39">
        <v>1281778</v>
      </c>
      <c r="W759" s="23" t="s">
        <v>3139</v>
      </c>
      <c r="X759" s="38">
        <v>1</v>
      </c>
      <c r="Y759" s="38" t="s">
        <v>6032</v>
      </c>
      <c r="Z759" s="21">
        <v>1.2817780000000001</v>
      </c>
      <c r="AA759" s="23" t="s">
        <v>3139</v>
      </c>
      <c r="AB759" s="39">
        <v>0</v>
      </c>
      <c r="AC759" s="43">
        <v>0</v>
      </c>
      <c r="AD759" s="23" t="s">
        <v>3139</v>
      </c>
      <c r="AE759" s="38" t="s">
        <v>5815</v>
      </c>
    </row>
    <row r="760" spans="1:31">
      <c r="A760" t="str">
        <f t="shared" si="35"/>
        <v>1226</v>
      </c>
      <c r="B760" t="str">
        <f t="shared" si="33"/>
        <v>OT</v>
      </c>
      <c r="C760">
        <f t="shared" si="34"/>
        <v>0</v>
      </c>
      <c r="D760" s="38" t="s">
        <v>6552</v>
      </c>
      <c r="E760" s="23">
        <v>10</v>
      </c>
      <c r="F760" s="23">
        <v>122602</v>
      </c>
      <c r="G760" s="38" t="s">
        <v>53</v>
      </c>
      <c r="H760" s="38" t="s">
        <v>3047</v>
      </c>
      <c r="I760" s="38" t="s">
        <v>6006</v>
      </c>
      <c r="J760" s="38" t="s">
        <v>50</v>
      </c>
      <c r="K760" s="38"/>
      <c r="L760" s="38"/>
      <c r="M760" s="38"/>
      <c r="N760" s="39">
        <v>0</v>
      </c>
      <c r="O760" s="38">
        <v>1</v>
      </c>
      <c r="P760" s="38"/>
      <c r="Q760" s="38" t="s">
        <v>3139</v>
      </c>
      <c r="R760" s="43">
        <v>1</v>
      </c>
      <c r="S760" s="38"/>
      <c r="T760" s="23" t="s">
        <v>3139</v>
      </c>
      <c r="U760" s="38" t="s">
        <v>6454</v>
      </c>
      <c r="V760" s="39">
        <v>54005514</v>
      </c>
      <c r="W760" s="23" t="s">
        <v>3139</v>
      </c>
      <c r="X760" s="38">
        <v>1</v>
      </c>
      <c r="Y760" s="38" t="s">
        <v>6032</v>
      </c>
      <c r="Z760" s="21">
        <v>62.768560999999998</v>
      </c>
      <c r="AA760" s="23" t="s">
        <v>3139</v>
      </c>
      <c r="AB760" s="39">
        <v>0</v>
      </c>
      <c r="AC760" s="43">
        <v>8763047</v>
      </c>
      <c r="AD760" s="23" t="s">
        <v>3139</v>
      </c>
      <c r="AE760" s="38" t="s">
        <v>5815</v>
      </c>
    </row>
    <row r="761" spans="1:31">
      <c r="A761" t="str">
        <f t="shared" si="35"/>
        <v>1226</v>
      </c>
      <c r="B761" t="str">
        <f t="shared" si="33"/>
        <v>OT</v>
      </c>
      <c r="C761">
        <f t="shared" si="34"/>
        <v>0</v>
      </c>
      <c r="D761" s="38" t="s">
        <v>6552</v>
      </c>
      <c r="E761" s="23">
        <v>11</v>
      </c>
      <c r="F761" s="23">
        <v>122602</v>
      </c>
      <c r="G761" s="38" t="s">
        <v>3179</v>
      </c>
      <c r="H761" s="38" t="s">
        <v>3219</v>
      </c>
      <c r="I761" s="38" t="s">
        <v>6006</v>
      </c>
      <c r="J761" s="38" t="s">
        <v>89</v>
      </c>
      <c r="K761" s="38"/>
      <c r="L761" s="38"/>
      <c r="M761" s="38"/>
      <c r="N761" s="39">
        <v>0</v>
      </c>
      <c r="O761" s="38">
        <v>1</v>
      </c>
      <c r="P761" s="38"/>
      <c r="Q761" s="38" t="s">
        <v>3139</v>
      </c>
      <c r="R761" s="43">
        <v>1</v>
      </c>
      <c r="S761" s="38"/>
      <c r="T761" s="23" t="s">
        <v>3139</v>
      </c>
      <c r="U761" s="38" t="s">
        <v>6455</v>
      </c>
      <c r="V761" s="39">
        <v>17412313</v>
      </c>
      <c r="W761" s="23" t="s">
        <v>3139</v>
      </c>
      <c r="X761" s="38">
        <v>1</v>
      </c>
      <c r="Y761" s="38" t="s">
        <v>6032</v>
      </c>
      <c r="Z761" s="21">
        <v>28.587216999999999</v>
      </c>
      <c r="AA761" s="23" t="s">
        <v>3139</v>
      </c>
      <c r="AB761" s="39">
        <v>0</v>
      </c>
      <c r="AC761" s="43">
        <v>11174904</v>
      </c>
      <c r="AD761" s="23" t="s">
        <v>3139</v>
      </c>
      <c r="AE761" s="38" t="s">
        <v>5815</v>
      </c>
    </row>
    <row r="762" spans="1:31">
      <c r="A762" t="str">
        <f t="shared" si="35"/>
        <v>1226</v>
      </c>
      <c r="B762" t="str">
        <f t="shared" si="33"/>
        <v>OT</v>
      </c>
      <c r="C762">
        <f t="shared" si="34"/>
        <v>0</v>
      </c>
      <c r="D762" s="38" t="s">
        <v>6552</v>
      </c>
      <c r="E762" s="23">
        <v>12</v>
      </c>
      <c r="F762" s="23">
        <v>122602</v>
      </c>
      <c r="G762" s="38" t="s">
        <v>3452</v>
      </c>
      <c r="H762" s="38" t="s">
        <v>3453</v>
      </c>
      <c r="I762" s="38" t="s">
        <v>6006</v>
      </c>
      <c r="J762" s="38" t="s">
        <v>3193</v>
      </c>
      <c r="K762" s="38"/>
      <c r="L762" s="38"/>
      <c r="M762" s="38"/>
      <c r="N762" s="39">
        <v>0</v>
      </c>
      <c r="O762" s="38">
        <v>1</v>
      </c>
      <c r="P762" s="38"/>
      <c r="Q762" s="38" t="s">
        <v>3139</v>
      </c>
      <c r="R762" s="43">
        <v>1</v>
      </c>
      <c r="S762" s="38"/>
      <c r="T762" s="23" t="s">
        <v>3139</v>
      </c>
      <c r="U762" s="38" t="s">
        <v>6138</v>
      </c>
      <c r="V762" s="39">
        <v>6397424.0700000003</v>
      </c>
      <c r="W762" s="23" t="s">
        <v>3139</v>
      </c>
      <c r="X762" s="38">
        <v>1</v>
      </c>
      <c r="Y762" s="38" t="s">
        <v>6032</v>
      </c>
      <c r="Z762" s="21">
        <v>6.3974241200000002</v>
      </c>
      <c r="AA762" s="23" t="s">
        <v>3139</v>
      </c>
      <c r="AB762" s="39">
        <v>0</v>
      </c>
      <c r="AC762" s="43">
        <v>0</v>
      </c>
      <c r="AD762" s="23" t="s">
        <v>3139</v>
      </c>
      <c r="AE762" s="38" t="s">
        <v>5815</v>
      </c>
    </row>
    <row r="763" spans="1:31">
      <c r="A763" t="str">
        <f t="shared" si="35"/>
        <v>1228</v>
      </c>
      <c r="B763" t="str">
        <f t="shared" si="33"/>
        <v>CA</v>
      </c>
      <c r="C763">
        <f t="shared" si="34"/>
        <v>124</v>
      </c>
      <c r="D763" s="38" t="s">
        <v>6552</v>
      </c>
      <c r="E763" s="23">
        <v>13</v>
      </c>
      <c r="F763" s="23">
        <v>122895</v>
      </c>
      <c r="G763" s="38" t="s">
        <v>3362</v>
      </c>
      <c r="H763" s="38" t="s">
        <v>3454</v>
      </c>
      <c r="I763" s="38" t="s">
        <v>5969</v>
      </c>
      <c r="J763" s="38" t="s">
        <v>11146</v>
      </c>
      <c r="K763" s="38"/>
      <c r="L763" s="38" t="s">
        <v>6064</v>
      </c>
      <c r="M763" s="109">
        <v>44532</v>
      </c>
      <c r="N763" s="39">
        <v>324340437</v>
      </c>
      <c r="O763" s="38">
        <v>1</v>
      </c>
      <c r="P763" s="38" t="s">
        <v>5814</v>
      </c>
      <c r="Q763" s="38">
        <v>3.7</v>
      </c>
      <c r="R763" s="43" t="s">
        <v>3139</v>
      </c>
      <c r="S763" s="38" t="s">
        <v>54</v>
      </c>
      <c r="T763" s="23">
        <v>180</v>
      </c>
      <c r="U763" s="38" t="s">
        <v>6064</v>
      </c>
      <c r="V763" s="39">
        <v>324340437</v>
      </c>
      <c r="W763" s="23">
        <v>3.7</v>
      </c>
      <c r="X763" s="38" t="s">
        <v>3139</v>
      </c>
      <c r="Y763" s="38" t="s">
        <v>6032</v>
      </c>
      <c r="Z763" s="21">
        <v>326.24464</v>
      </c>
      <c r="AA763" s="23">
        <v>3.7</v>
      </c>
      <c r="AB763" s="39" t="s">
        <v>3139</v>
      </c>
      <c r="AC763" s="43">
        <v>1904203</v>
      </c>
      <c r="AD763" s="23" t="s">
        <v>3139</v>
      </c>
      <c r="AE763" s="38" t="s">
        <v>5815</v>
      </c>
    </row>
    <row r="764" spans="1:31">
      <c r="A764" t="str">
        <f t="shared" si="35"/>
        <v>1228</v>
      </c>
      <c r="B764" t="str">
        <f t="shared" si="33"/>
        <v>CA</v>
      </c>
      <c r="C764">
        <f t="shared" si="34"/>
        <v>46</v>
      </c>
      <c r="D764" s="38" t="s">
        <v>6552</v>
      </c>
      <c r="E764" s="23">
        <v>14</v>
      </c>
      <c r="F764" s="23">
        <v>122895</v>
      </c>
      <c r="G764" s="38" t="s">
        <v>3362</v>
      </c>
      <c r="H764" s="38" t="s">
        <v>3454</v>
      </c>
      <c r="I764" s="38" t="s">
        <v>5969</v>
      </c>
      <c r="J764" s="38" t="s">
        <v>6451</v>
      </c>
      <c r="K764" s="38"/>
      <c r="L764" s="38" t="s">
        <v>6112</v>
      </c>
      <c r="M764" s="109">
        <v>44454</v>
      </c>
      <c r="N764" s="39">
        <v>326057092</v>
      </c>
      <c r="O764" s="38">
        <v>1</v>
      </c>
      <c r="P764" s="38" t="s">
        <v>5814</v>
      </c>
      <c r="Q764" s="38">
        <v>5.2</v>
      </c>
      <c r="R764" s="43" t="s">
        <v>3139</v>
      </c>
      <c r="S764" s="38" t="s">
        <v>54</v>
      </c>
      <c r="T764" s="23">
        <v>180</v>
      </c>
      <c r="U764" s="38" t="s">
        <v>6112</v>
      </c>
      <c r="V764" s="39">
        <v>326057092</v>
      </c>
      <c r="W764" s="23">
        <v>5.2</v>
      </c>
      <c r="X764" s="38" t="s">
        <v>3139</v>
      </c>
      <c r="Y764" s="38" t="s">
        <v>6032</v>
      </c>
      <c r="Z764" s="21">
        <v>332.84788300000002</v>
      </c>
      <c r="AA764" s="23">
        <v>5.2</v>
      </c>
      <c r="AB764" s="39" t="s">
        <v>3139</v>
      </c>
      <c r="AC764" s="43">
        <v>6790791</v>
      </c>
      <c r="AD764" s="23" t="s">
        <v>3139</v>
      </c>
      <c r="AE764" s="38" t="s">
        <v>5815</v>
      </c>
    </row>
    <row r="765" spans="1:31">
      <c r="A765" t="str">
        <f t="shared" si="35"/>
        <v>1228</v>
      </c>
      <c r="B765" t="str">
        <f t="shared" si="33"/>
        <v>CA</v>
      </c>
      <c r="C765">
        <f t="shared" si="34"/>
        <v>124</v>
      </c>
      <c r="D765" s="38" t="s">
        <v>6552</v>
      </c>
      <c r="E765" s="23">
        <v>15</v>
      </c>
      <c r="F765" s="23">
        <v>122895</v>
      </c>
      <c r="G765" s="38" t="s">
        <v>3399</v>
      </c>
      <c r="H765" s="38" t="s">
        <v>3455</v>
      </c>
      <c r="I765" s="38" t="s">
        <v>5969</v>
      </c>
      <c r="J765" s="38" t="s">
        <v>11147</v>
      </c>
      <c r="K765" s="38"/>
      <c r="L765" s="38" t="s">
        <v>6064</v>
      </c>
      <c r="M765" s="109">
        <v>44532</v>
      </c>
      <c r="N765" s="39">
        <v>215292953</v>
      </c>
      <c r="O765" s="38">
        <v>1</v>
      </c>
      <c r="P765" s="38" t="s">
        <v>5814</v>
      </c>
      <c r="Q765" s="38">
        <v>3.4</v>
      </c>
      <c r="R765" s="43" t="s">
        <v>3139</v>
      </c>
      <c r="S765" s="38" t="s">
        <v>54</v>
      </c>
      <c r="T765" s="23">
        <v>180</v>
      </c>
      <c r="U765" s="38" t="s">
        <v>6064</v>
      </c>
      <c r="V765" s="39">
        <v>215292953</v>
      </c>
      <c r="W765" s="23">
        <v>3.4</v>
      </c>
      <c r="X765" s="38" t="s">
        <v>3139</v>
      </c>
      <c r="Y765" s="38" t="s">
        <v>6032</v>
      </c>
      <c r="Z765" s="21">
        <v>216.40923799999999</v>
      </c>
      <c r="AA765" s="23">
        <v>3.4</v>
      </c>
      <c r="AB765" s="39" t="s">
        <v>3139</v>
      </c>
      <c r="AC765" s="43">
        <v>1116285</v>
      </c>
      <c r="AD765" s="23" t="s">
        <v>3139</v>
      </c>
      <c r="AE765" s="38" t="s">
        <v>5815</v>
      </c>
    </row>
    <row r="766" spans="1:31">
      <c r="A766" t="str">
        <f t="shared" si="35"/>
        <v>1228</v>
      </c>
      <c r="B766" t="str">
        <f t="shared" si="33"/>
        <v>CA</v>
      </c>
      <c r="C766">
        <f t="shared" si="34"/>
        <v>199</v>
      </c>
      <c r="D766" s="38" t="s">
        <v>6552</v>
      </c>
      <c r="E766" s="23">
        <v>16</v>
      </c>
      <c r="F766" s="23">
        <v>122895</v>
      </c>
      <c r="G766" s="38" t="s">
        <v>3399</v>
      </c>
      <c r="H766" s="38" t="s">
        <v>3455</v>
      </c>
      <c r="I766" s="38" t="s">
        <v>5969</v>
      </c>
      <c r="J766" s="38" t="s">
        <v>6457</v>
      </c>
      <c r="K766" s="38"/>
      <c r="L766" s="38" t="s">
        <v>6112</v>
      </c>
      <c r="M766" s="109">
        <v>44607</v>
      </c>
      <c r="N766" s="39">
        <v>216592736</v>
      </c>
      <c r="O766" s="38">
        <v>1</v>
      </c>
      <c r="P766" s="38" t="s">
        <v>5814</v>
      </c>
      <c r="Q766" s="38">
        <v>4.25</v>
      </c>
      <c r="R766" s="43" t="s">
        <v>3139</v>
      </c>
      <c r="S766" s="38" t="s">
        <v>54</v>
      </c>
      <c r="T766" s="23">
        <v>360</v>
      </c>
      <c r="U766" s="38" t="s">
        <v>6112</v>
      </c>
      <c r="V766" s="39">
        <v>216592736</v>
      </c>
      <c r="W766" s="23">
        <v>4.25</v>
      </c>
      <c r="X766" s="38" t="s">
        <v>3139</v>
      </c>
      <c r="Y766" s="38" t="s">
        <v>6032</v>
      </c>
      <c r="Z766" s="21">
        <v>220.59744900000001</v>
      </c>
      <c r="AA766" s="23">
        <v>4.25</v>
      </c>
      <c r="AB766" s="39" t="s">
        <v>3139</v>
      </c>
      <c r="AC766" s="43">
        <v>4004713</v>
      </c>
      <c r="AD766" s="23" t="s">
        <v>3139</v>
      </c>
      <c r="AE766" s="38" t="s">
        <v>5815</v>
      </c>
    </row>
    <row r="767" spans="1:31">
      <c r="A767" t="str">
        <f t="shared" si="35"/>
        <v>1228</v>
      </c>
      <c r="B767" t="str">
        <f t="shared" si="33"/>
        <v>CA</v>
      </c>
      <c r="C767">
        <f t="shared" si="34"/>
        <v>207</v>
      </c>
      <c r="D767" s="38" t="s">
        <v>6552</v>
      </c>
      <c r="E767" s="23">
        <v>17</v>
      </c>
      <c r="F767" s="23">
        <v>122895</v>
      </c>
      <c r="G767" s="38" t="s">
        <v>53</v>
      </c>
      <c r="H767" s="38" t="s">
        <v>3263</v>
      </c>
      <c r="I767" s="38" t="s">
        <v>5969</v>
      </c>
      <c r="J767" s="38" t="s">
        <v>6458</v>
      </c>
      <c r="K767" s="38"/>
      <c r="L767" s="38" t="s">
        <v>6205</v>
      </c>
      <c r="M767" s="109">
        <v>44615</v>
      </c>
      <c r="N767" s="39">
        <v>300000000</v>
      </c>
      <c r="O767" s="38">
        <v>1</v>
      </c>
      <c r="P767" s="38" t="s">
        <v>5814</v>
      </c>
      <c r="Q767" s="38">
        <v>3.1</v>
      </c>
      <c r="R767" s="43" t="s">
        <v>3139</v>
      </c>
      <c r="S767" s="38" t="s">
        <v>54</v>
      </c>
      <c r="T767" s="23">
        <v>360</v>
      </c>
      <c r="U767" s="38" t="s">
        <v>6205</v>
      </c>
      <c r="V767" s="39">
        <v>300000000</v>
      </c>
      <c r="W767" s="23">
        <v>3.1</v>
      </c>
      <c r="X767" s="38" t="s">
        <v>3139</v>
      </c>
      <c r="Y767" s="38" t="s">
        <v>6032</v>
      </c>
      <c r="Z767" s="21">
        <v>303.85968800000001</v>
      </c>
      <c r="AA767" s="23">
        <v>3.1</v>
      </c>
      <c r="AB767" s="39" t="s">
        <v>3139</v>
      </c>
      <c r="AC767" s="43">
        <v>3859688</v>
      </c>
      <c r="AD767" s="23" t="s">
        <v>3139</v>
      </c>
      <c r="AE767" s="38" t="s">
        <v>5815</v>
      </c>
    </row>
    <row r="768" spans="1:31">
      <c r="A768" t="str">
        <f t="shared" si="35"/>
        <v>1228</v>
      </c>
      <c r="B768" t="str">
        <f t="shared" si="33"/>
        <v>CA</v>
      </c>
      <c r="C768">
        <f t="shared" si="34"/>
        <v>179</v>
      </c>
      <c r="D768" s="38" t="s">
        <v>6552</v>
      </c>
      <c r="E768" s="23">
        <v>18</v>
      </c>
      <c r="F768" s="23">
        <v>122895</v>
      </c>
      <c r="G768" s="38" t="s">
        <v>108</v>
      </c>
      <c r="H768" s="38" t="s">
        <v>3042</v>
      </c>
      <c r="I768" s="38" t="s">
        <v>5969</v>
      </c>
      <c r="J768" s="38" t="s">
        <v>11814</v>
      </c>
      <c r="K768" s="38"/>
      <c r="L768" s="38" t="s">
        <v>6114</v>
      </c>
      <c r="M768" s="109">
        <v>44587</v>
      </c>
      <c r="N768" s="39">
        <v>500000000</v>
      </c>
      <c r="O768" s="38">
        <v>1</v>
      </c>
      <c r="P768" s="38" t="s">
        <v>5814</v>
      </c>
      <c r="Q768" s="38">
        <v>2.5499999999999998</v>
      </c>
      <c r="R768" s="43" t="s">
        <v>3139</v>
      </c>
      <c r="S768" s="38" t="s">
        <v>54</v>
      </c>
      <c r="T768" s="23">
        <v>180</v>
      </c>
      <c r="U768" s="38" t="s">
        <v>6114</v>
      </c>
      <c r="V768" s="39">
        <v>500000000</v>
      </c>
      <c r="W768" s="23">
        <v>2.5499999999999998</v>
      </c>
      <c r="X768" s="38" t="s">
        <v>3139</v>
      </c>
      <c r="Y768" s="38" t="s">
        <v>6032</v>
      </c>
      <c r="Z768" s="21">
        <v>500.07038699999998</v>
      </c>
      <c r="AA768" s="23">
        <v>5.55</v>
      </c>
      <c r="AB768" s="39" t="s">
        <v>3139</v>
      </c>
      <c r="AC768" s="43">
        <v>70387</v>
      </c>
      <c r="AD768" s="23" t="s">
        <v>3139</v>
      </c>
      <c r="AE768" s="38" t="s">
        <v>5815</v>
      </c>
    </row>
    <row r="769" spans="1:31">
      <c r="A769" t="str">
        <f t="shared" si="35"/>
        <v>1226</v>
      </c>
      <c r="B769" t="str">
        <f t="shared" si="33"/>
        <v>OT</v>
      </c>
      <c r="C769">
        <f t="shared" si="34"/>
        <v>0</v>
      </c>
      <c r="D769" s="38" t="s">
        <v>6552</v>
      </c>
      <c r="E769" s="23">
        <v>1</v>
      </c>
      <c r="F769" s="23">
        <v>122602</v>
      </c>
      <c r="G769" s="38" t="s">
        <v>3179</v>
      </c>
      <c r="H769" s="38" t="s">
        <v>3219</v>
      </c>
      <c r="I769" s="38" t="s">
        <v>6006</v>
      </c>
      <c r="J769" s="38" t="s">
        <v>50</v>
      </c>
      <c r="K769" s="38"/>
      <c r="L769" s="38"/>
      <c r="M769" s="38"/>
      <c r="N769" s="39">
        <v>0</v>
      </c>
      <c r="O769" s="38">
        <v>1</v>
      </c>
      <c r="P769" s="38"/>
      <c r="Q769" s="38" t="s">
        <v>3139</v>
      </c>
      <c r="R769" s="43" t="s">
        <v>3139</v>
      </c>
      <c r="S769" s="38"/>
      <c r="T769" s="23" t="s">
        <v>3139</v>
      </c>
      <c r="U769" s="38" t="s">
        <v>6179</v>
      </c>
      <c r="V769" s="39">
        <v>53411150</v>
      </c>
      <c r="W769" s="23" t="s">
        <v>3139</v>
      </c>
      <c r="X769" s="38">
        <v>0</v>
      </c>
      <c r="Y769" s="38" t="s">
        <v>6552</v>
      </c>
      <c r="Z769" s="21">
        <v>53.411149999999999</v>
      </c>
      <c r="AA769" s="23" t="s">
        <v>3139</v>
      </c>
      <c r="AB769" s="39">
        <v>0</v>
      </c>
      <c r="AC769" s="43">
        <v>0</v>
      </c>
      <c r="AD769" s="23" t="s">
        <v>3139</v>
      </c>
      <c r="AE769" s="38" t="s">
        <v>5819</v>
      </c>
    </row>
    <row r="770" spans="1:31">
      <c r="A770" t="str">
        <f t="shared" si="35"/>
        <v>1226</v>
      </c>
      <c r="B770" t="str">
        <f t="shared" si="33"/>
        <v>OT</v>
      </c>
      <c r="C770">
        <f t="shared" si="34"/>
        <v>0</v>
      </c>
      <c r="D770" s="38" t="s">
        <v>6552</v>
      </c>
      <c r="E770" s="23">
        <v>2</v>
      </c>
      <c r="F770" s="23">
        <v>122602</v>
      </c>
      <c r="G770" s="38" t="s">
        <v>53</v>
      </c>
      <c r="H770" s="38" t="s">
        <v>3047</v>
      </c>
      <c r="I770" s="38" t="s">
        <v>6006</v>
      </c>
      <c r="J770" s="38" t="s">
        <v>88</v>
      </c>
      <c r="K770" s="38"/>
      <c r="L770" s="38"/>
      <c r="M770" s="38"/>
      <c r="N770" s="39">
        <v>0</v>
      </c>
      <c r="O770" s="38">
        <v>1</v>
      </c>
      <c r="P770" s="38"/>
      <c r="Q770" s="38" t="s">
        <v>3139</v>
      </c>
      <c r="R770" s="43" t="s">
        <v>3139</v>
      </c>
      <c r="S770" s="38"/>
      <c r="T770" s="23" t="s">
        <v>3139</v>
      </c>
      <c r="U770" s="38" t="s">
        <v>6179</v>
      </c>
      <c r="V770" s="39">
        <v>109185377.56</v>
      </c>
      <c r="W770" s="23" t="s">
        <v>3139</v>
      </c>
      <c r="X770" s="38">
        <v>0</v>
      </c>
      <c r="Y770" s="38" t="s">
        <v>6552</v>
      </c>
      <c r="Z770" s="21">
        <v>109.18537756000001</v>
      </c>
      <c r="AA770" s="23" t="s">
        <v>3139</v>
      </c>
      <c r="AB770" s="39">
        <v>0</v>
      </c>
      <c r="AC770" s="43">
        <v>0</v>
      </c>
      <c r="AD770" s="23" t="s">
        <v>3139</v>
      </c>
      <c r="AE770" s="38" t="s">
        <v>5819</v>
      </c>
    </row>
    <row r="771" spans="1:31">
      <c r="A771" t="str">
        <f t="shared" si="35"/>
        <v>1226</v>
      </c>
      <c r="B771" t="str">
        <f t="shared" ref="B771:B834" si="36">+IF(A771="1228","CA",IF(A771="1230","VR",IF(A771="1203","FL","OT")))</f>
        <v>OT</v>
      </c>
      <c r="C771">
        <f t="shared" ref="C771:C834" si="37">+IF(M771="",0,M771-D771)</f>
        <v>0</v>
      </c>
      <c r="D771" s="38" t="s">
        <v>6552</v>
      </c>
      <c r="E771" s="23">
        <v>3</v>
      </c>
      <c r="F771" s="23">
        <v>122602</v>
      </c>
      <c r="G771" s="38" t="s">
        <v>3457</v>
      </c>
      <c r="H771" s="38" t="s">
        <v>3458</v>
      </c>
      <c r="I771" s="38" t="s">
        <v>6006</v>
      </c>
      <c r="J771" s="38" t="s">
        <v>89</v>
      </c>
      <c r="K771" s="38"/>
      <c r="L771" s="38"/>
      <c r="M771" s="38"/>
      <c r="N771" s="39">
        <v>0</v>
      </c>
      <c r="O771" s="38">
        <v>1</v>
      </c>
      <c r="P771" s="38"/>
      <c r="Q771" s="38" t="s">
        <v>3139</v>
      </c>
      <c r="R771" s="43" t="s">
        <v>3139</v>
      </c>
      <c r="S771" s="38"/>
      <c r="T771" s="23" t="s">
        <v>3139</v>
      </c>
      <c r="U771" s="38" t="s">
        <v>6179</v>
      </c>
      <c r="V771" s="39">
        <v>44617205.090000004</v>
      </c>
      <c r="W771" s="23" t="s">
        <v>3139</v>
      </c>
      <c r="X771" s="38">
        <v>0</v>
      </c>
      <c r="Y771" s="38" t="s">
        <v>6552</v>
      </c>
      <c r="Z771" s="21">
        <v>44.617205090000006</v>
      </c>
      <c r="AA771" s="23" t="s">
        <v>3139</v>
      </c>
      <c r="AB771" s="39">
        <v>0</v>
      </c>
      <c r="AC771" s="43">
        <v>0</v>
      </c>
      <c r="AD771" s="23" t="s">
        <v>3139</v>
      </c>
      <c r="AE771" s="38" t="s">
        <v>5819</v>
      </c>
    </row>
    <row r="772" spans="1:31">
      <c r="A772" t="str">
        <f t="shared" ref="A772:A835" si="38">+MID(F772,1,4)</f>
        <v>1226</v>
      </c>
      <c r="B772" t="str">
        <f t="shared" si="36"/>
        <v>OT</v>
      </c>
      <c r="C772">
        <f t="shared" si="37"/>
        <v>0</v>
      </c>
      <c r="D772" s="38" t="s">
        <v>6552</v>
      </c>
      <c r="E772" s="23">
        <v>4</v>
      </c>
      <c r="F772" s="23">
        <v>122602</v>
      </c>
      <c r="G772" s="38" t="s">
        <v>3452</v>
      </c>
      <c r="H772" s="38" t="s">
        <v>3459</v>
      </c>
      <c r="I772" s="38" t="s">
        <v>6006</v>
      </c>
      <c r="J772" s="38" t="s">
        <v>3193</v>
      </c>
      <c r="K772" s="38"/>
      <c r="L772" s="38"/>
      <c r="M772" s="38"/>
      <c r="N772" s="39">
        <v>0</v>
      </c>
      <c r="O772" s="38">
        <v>1</v>
      </c>
      <c r="P772" s="38"/>
      <c r="Q772" s="38" t="s">
        <v>3139</v>
      </c>
      <c r="R772" s="39" t="s">
        <v>3139</v>
      </c>
      <c r="S772" s="38"/>
      <c r="T772" s="38" t="s">
        <v>3139</v>
      </c>
      <c r="U772" s="38" t="s">
        <v>6459</v>
      </c>
      <c r="V772" s="39">
        <v>8658917</v>
      </c>
      <c r="W772" s="38" t="s">
        <v>3139</v>
      </c>
      <c r="X772" s="38">
        <v>0</v>
      </c>
      <c r="Y772" s="38" t="s">
        <v>6552</v>
      </c>
      <c r="Z772" s="21">
        <v>8.6589170000000006</v>
      </c>
      <c r="AA772" s="38" t="s">
        <v>3139</v>
      </c>
      <c r="AB772" s="39">
        <v>0</v>
      </c>
      <c r="AC772" s="39">
        <v>0</v>
      </c>
      <c r="AD772" s="23" t="s">
        <v>3139</v>
      </c>
      <c r="AE772" s="38" t="s">
        <v>5819</v>
      </c>
    </row>
    <row r="773" spans="1:31">
      <c r="A773" t="str">
        <f t="shared" si="38"/>
        <v>1226</v>
      </c>
      <c r="B773" t="str">
        <f t="shared" si="36"/>
        <v>OT</v>
      </c>
      <c r="C773">
        <f t="shared" si="37"/>
        <v>0</v>
      </c>
      <c r="D773" s="38" t="s">
        <v>6552</v>
      </c>
      <c r="E773" s="23">
        <v>5</v>
      </c>
      <c r="F773" s="23">
        <v>122602</v>
      </c>
      <c r="G773" s="38" t="s">
        <v>3276</v>
      </c>
      <c r="H773" s="38" t="s">
        <v>3277</v>
      </c>
      <c r="I773" s="38" t="s">
        <v>6006</v>
      </c>
      <c r="J773" s="38" t="s">
        <v>3195</v>
      </c>
      <c r="K773" s="38"/>
      <c r="L773" s="38"/>
      <c r="M773" s="38"/>
      <c r="N773" s="39">
        <v>0</v>
      </c>
      <c r="O773" s="38">
        <v>1</v>
      </c>
      <c r="P773" s="38"/>
      <c r="Q773" s="23" t="s">
        <v>3139</v>
      </c>
      <c r="R773" s="39" t="s">
        <v>3139</v>
      </c>
      <c r="S773" s="38"/>
      <c r="T773" s="23" t="s">
        <v>3139</v>
      </c>
      <c r="U773" s="38" t="s">
        <v>6460</v>
      </c>
      <c r="V773" s="39">
        <v>10000000</v>
      </c>
      <c r="W773" s="23" t="s">
        <v>3139</v>
      </c>
      <c r="X773" s="23">
        <v>0</v>
      </c>
      <c r="Y773" s="38" t="s">
        <v>6552</v>
      </c>
      <c r="Z773" s="21">
        <v>10</v>
      </c>
      <c r="AA773" s="23" t="s">
        <v>3139</v>
      </c>
      <c r="AB773" s="39">
        <v>0</v>
      </c>
      <c r="AC773" s="39">
        <v>0</v>
      </c>
      <c r="AD773" s="23" t="s">
        <v>3139</v>
      </c>
      <c r="AE773" s="38" t="s">
        <v>5819</v>
      </c>
    </row>
    <row r="774" spans="1:31">
      <c r="A774" t="str">
        <f t="shared" si="38"/>
        <v>1226</v>
      </c>
      <c r="B774" t="str">
        <f t="shared" si="36"/>
        <v>OT</v>
      </c>
      <c r="C774">
        <f t="shared" si="37"/>
        <v>0</v>
      </c>
      <c r="D774" s="38" t="s">
        <v>6552</v>
      </c>
      <c r="E774" s="23">
        <v>6</v>
      </c>
      <c r="F774" s="23">
        <v>122603</v>
      </c>
      <c r="G774" s="38" t="s">
        <v>3450</v>
      </c>
      <c r="H774" s="38" t="s">
        <v>3244</v>
      </c>
      <c r="I774" s="38" t="s">
        <v>6006</v>
      </c>
      <c r="J774" s="38" t="s">
        <v>3393</v>
      </c>
      <c r="K774" s="38"/>
      <c r="L774" s="38"/>
      <c r="M774" s="38"/>
      <c r="N774" s="39">
        <v>0</v>
      </c>
      <c r="O774" s="38">
        <v>1</v>
      </c>
      <c r="P774" s="38"/>
      <c r="Q774" s="23" t="s">
        <v>3139</v>
      </c>
      <c r="R774" s="39" t="s">
        <v>3139</v>
      </c>
      <c r="S774" s="38"/>
      <c r="T774" s="23" t="s">
        <v>3139</v>
      </c>
      <c r="U774" s="38" t="s">
        <v>6179</v>
      </c>
      <c r="V774" s="39">
        <v>908526</v>
      </c>
      <c r="W774" s="23" t="s">
        <v>3139</v>
      </c>
      <c r="X774" s="23">
        <v>0</v>
      </c>
      <c r="Y774" s="38" t="s">
        <v>6552</v>
      </c>
      <c r="Z774" s="21">
        <v>0.90852599999999994</v>
      </c>
      <c r="AA774" s="23" t="s">
        <v>3139</v>
      </c>
      <c r="AB774" s="39">
        <v>0</v>
      </c>
      <c r="AC774" s="39">
        <v>0</v>
      </c>
      <c r="AD774" s="23" t="s">
        <v>3139</v>
      </c>
      <c r="AE774" s="38" t="s">
        <v>5819</v>
      </c>
    </row>
    <row r="775" spans="1:31">
      <c r="A775" t="str">
        <f t="shared" si="38"/>
        <v>1226</v>
      </c>
      <c r="B775" t="str">
        <f t="shared" si="36"/>
        <v>OT</v>
      </c>
      <c r="C775">
        <f t="shared" si="37"/>
        <v>0</v>
      </c>
      <c r="D775" s="38" t="s">
        <v>6552</v>
      </c>
      <c r="E775" s="23">
        <v>7</v>
      </c>
      <c r="F775" s="23">
        <v>122603</v>
      </c>
      <c r="G775" s="38" t="s">
        <v>3460</v>
      </c>
      <c r="H775" s="38" t="s">
        <v>11148</v>
      </c>
      <c r="I775" s="38" t="s">
        <v>6006</v>
      </c>
      <c r="J775" s="38" t="s">
        <v>90</v>
      </c>
      <c r="K775" s="38"/>
      <c r="L775" s="38"/>
      <c r="M775" s="38"/>
      <c r="N775" s="39">
        <v>0</v>
      </c>
      <c r="O775" s="38">
        <v>1</v>
      </c>
      <c r="P775" s="38"/>
      <c r="Q775" s="23" t="s">
        <v>3139</v>
      </c>
      <c r="R775" s="39" t="s">
        <v>3139</v>
      </c>
      <c r="S775" s="38"/>
      <c r="T775" s="23" t="s">
        <v>3139</v>
      </c>
      <c r="U775" s="38" t="s">
        <v>6179</v>
      </c>
      <c r="V775" s="39">
        <v>25048000</v>
      </c>
      <c r="W775" s="23" t="s">
        <v>3139</v>
      </c>
      <c r="X775" s="23">
        <v>0</v>
      </c>
      <c r="Y775" s="38" t="s">
        <v>6552</v>
      </c>
      <c r="Z775" s="21">
        <v>25.047999999999998</v>
      </c>
      <c r="AA775" s="23" t="s">
        <v>3139</v>
      </c>
      <c r="AB775" s="39">
        <v>0</v>
      </c>
      <c r="AC775" s="39">
        <v>0</v>
      </c>
      <c r="AD775" s="23" t="s">
        <v>3139</v>
      </c>
      <c r="AE775" s="38" t="s">
        <v>5819</v>
      </c>
    </row>
    <row r="776" spans="1:31">
      <c r="A776" t="str">
        <f t="shared" si="38"/>
        <v>1226</v>
      </c>
      <c r="B776" t="str">
        <f t="shared" si="36"/>
        <v>OT</v>
      </c>
      <c r="C776">
        <f t="shared" si="37"/>
        <v>0</v>
      </c>
      <c r="D776" s="38" t="s">
        <v>6552</v>
      </c>
      <c r="E776" s="23">
        <v>8</v>
      </c>
      <c r="F776" s="23">
        <v>122603</v>
      </c>
      <c r="G776" s="38" t="s">
        <v>3461</v>
      </c>
      <c r="H776" s="38" t="s">
        <v>3462</v>
      </c>
      <c r="I776" s="38" t="s">
        <v>6006</v>
      </c>
      <c r="J776" s="38" t="s">
        <v>91</v>
      </c>
      <c r="K776" s="38"/>
      <c r="L776" s="38"/>
      <c r="M776" s="38"/>
      <c r="N776" s="39">
        <v>0</v>
      </c>
      <c r="O776" s="38">
        <v>1</v>
      </c>
      <c r="P776" s="38"/>
      <c r="Q776" s="38" t="s">
        <v>3139</v>
      </c>
      <c r="R776" s="43" t="s">
        <v>3139</v>
      </c>
      <c r="S776" s="38"/>
      <c r="T776" s="38" t="s">
        <v>3139</v>
      </c>
      <c r="U776" s="38" t="s">
        <v>6461</v>
      </c>
      <c r="V776" s="39">
        <v>4550000</v>
      </c>
      <c r="W776" s="38" t="s">
        <v>3139</v>
      </c>
      <c r="X776" s="38">
        <v>0</v>
      </c>
      <c r="Y776" s="38" t="s">
        <v>6552</v>
      </c>
      <c r="Z776" s="21">
        <v>4.55</v>
      </c>
      <c r="AA776" s="38" t="s">
        <v>3139</v>
      </c>
      <c r="AB776" s="39">
        <v>0</v>
      </c>
      <c r="AC776" s="39">
        <v>0</v>
      </c>
      <c r="AD776" s="23" t="s">
        <v>3139</v>
      </c>
      <c r="AE776" s="38" t="s">
        <v>5819</v>
      </c>
    </row>
    <row r="777" spans="1:31">
      <c r="A777" t="str">
        <f t="shared" si="38"/>
        <v>1226</v>
      </c>
      <c r="B777" t="str">
        <f t="shared" si="36"/>
        <v>OT</v>
      </c>
      <c r="C777">
        <f t="shared" si="37"/>
        <v>0</v>
      </c>
      <c r="D777" s="38" t="s">
        <v>6552</v>
      </c>
      <c r="E777" s="23">
        <v>9</v>
      </c>
      <c r="F777" s="23">
        <v>122603</v>
      </c>
      <c r="G777" s="38" t="s">
        <v>3157</v>
      </c>
      <c r="H777" s="38" t="s">
        <v>3158</v>
      </c>
      <c r="I777" s="38" t="s">
        <v>6006</v>
      </c>
      <c r="J777" s="38" t="s">
        <v>92</v>
      </c>
      <c r="K777" s="38"/>
      <c r="L777" s="38"/>
      <c r="M777" s="38"/>
      <c r="N777" s="39">
        <v>0</v>
      </c>
      <c r="O777" s="38">
        <v>1</v>
      </c>
      <c r="P777" s="38"/>
      <c r="Q777" s="38" t="s">
        <v>3139</v>
      </c>
      <c r="R777" s="43" t="s">
        <v>3139</v>
      </c>
      <c r="S777" s="38"/>
      <c r="T777" s="38" t="s">
        <v>3139</v>
      </c>
      <c r="U777" s="38" t="s">
        <v>6412</v>
      </c>
      <c r="V777" s="39">
        <v>790703</v>
      </c>
      <c r="W777" s="38" t="s">
        <v>3139</v>
      </c>
      <c r="X777" s="38">
        <v>0</v>
      </c>
      <c r="Y777" s="38" t="s">
        <v>6552</v>
      </c>
      <c r="Z777" s="21">
        <v>0.79070300000000004</v>
      </c>
      <c r="AA777" s="38" t="s">
        <v>3139</v>
      </c>
      <c r="AB777" s="39">
        <v>0</v>
      </c>
      <c r="AC777" s="39">
        <v>0</v>
      </c>
      <c r="AD777" s="23" t="s">
        <v>3139</v>
      </c>
      <c r="AE777" s="38" t="s">
        <v>5819</v>
      </c>
    </row>
    <row r="778" spans="1:31">
      <c r="A778" t="str">
        <f t="shared" si="38"/>
        <v>1226</v>
      </c>
      <c r="B778" t="str">
        <f t="shared" si="36"/>
        <v>OT</v>
      </c>
      <c r="C778">
        <f t="shared" si="37"/>
        <v>0</v>
      </c>
      <c r="D778" s="38" t="s">
        <v>6552</v>
      </c>
      <c r="E778" s="23">
        <v>10</v>
      </c>
      <c r="F778" s="23">
        <v>122604</v>
      </c>
      <c r="G778" s="38" t="s">
        <v>3463</v>
      </c>
      <c r="H778" s="38" t="s">
        <v>3464</v>
      </c>
      <c r="I778" s="38" t="s">
        <v>6006</v>
      </c>
      <c r="J778" s="38" t="s">
        <v>3465</v>
      </c>
      <c r="K778" s="38"/>
      <c r="L778" s="38"/>
      <c r="M778" s="38"/>
      <c r="N778" s="39">
        <v>0</v>
      </c>
      <c r="O778" s="38">
        <v>1</v>
      </c>
      <c r="P778" s="38"/>
      <c r="Q778" s="38" t="s">
        <v>3139</v>
      </c>
      <c r="R778" s="43" t="s">
        <v>3139</v>
      </c>
      <c r="S778" s="38"/>
      <c r="T778" s="38" t="s">
        <v>3139</v>
      </c>
      <c r="U778" s="38" t="s">
        <v>11149</v>
      </c>
      <c r="V778" s="39">
        <v>110000000</v>
      </c>
      <c r="W778" s="38" t="s">
        <v>3139</v>
      </c>
      <c r="X778" s="38">
        <v>0</v>
      </c>
      <c r="Y778" s="38" t="s">
        <v>6552</v>
      </c>
      <c r="Z778" s="21">
        <v>110</v>
      </c>
      <c r="AA778" s="38" t="s">
        <v>3139</v>
      </c>
      <c r="AB778" s="39">
        <v>0</v>
      </c>
      <c r="AC778" s="39">
        <v>0</v>
      </c>
      <c r="AD778" s="23" t="s">
        <v>3139</v>
      </c>
      <c r="AE778" s="38" t="s">
        <v>5819</v>
      </c>
    </row>
    <row r="779" spans="1:31">
      <c r="A779" t="str">
        <f t="shared" si="38"/>
        <v>1226</v>
      </c>
      <c r="B779" t="str">
        <f t="shared" si="36"/>
        <v>OT</v>
      </c>
      <c r="C779">
        <f t="shared" si="37"/>
        <v>0</v>
      </c>
      <c r="D779" s="38" t="s">
        <v>6552</v>
      </c>
      <c r="E779" s="23">
        <v>11</v>
      </c>
      <c r="F779" s="23">
        <v>122604</v>
      </c>
      <c r="G779" s="38" t="s">
        <v>1339</v>
      </c>
      <c r="H779" s="38" t="s">
        <v>3308</v>
      </c>
      <c r="I779" s="38" t="s">
        <v>6006</v>
      </c>
      <c r="J779" s="38" t="s">
        <v>347</v>
      </c>
      <c r="K779" s="38"/>
      <c r="L779" s="38"/>
      <c r="M779" s="38"/>
      <c r="N779" s="39">
        <v>0</v>
      </c>
      <c r="O779" s="38">
        <v>1</v>
      </c>
      <c r="P779" s="38"/>
      <c r="Q779" s="38" t="s">
        <v>3139</v>
      </c>
      <c r="R779" s="43">
        <v>0</v>
      </c>
      <c r="S779" s="38"/>
      <c r="T779" s="38" t="s">
        <v>3139</v>
      </c>
      <c r="U779" s="38" t="s">
        <v>11150</v>
      </c>
      <c r="V779" s="39">
        <v>49774514.719999999</v>
      </c>
      <c r="W779" s="38" t="s">
        <v>3139</v>
      </c>
      <c r="X779" s="38">
        <v>36902</v>
      </c>
      <c r="Y779" s="38" t="s">
        <v>6552</v>
      </c>
      <c r="Z779" s="21">
        <v>49.774514719999999</v>
      </c>
      <c r="AA779" s="38" t="s">
        <v>3139</v>
      </c>
      <c r="AB779" s="39">
        <v>57.4</v>
      </c>
      <c r="AC779" s="39">
        <v>0</v>
      </c>
      <c r="AD779" s="23">
        <v>49283936.25</v>
      </c>
      <c r="AE779" s="38" t="s">
        <v>5819</v>
      </c>
    </row>
    <row r="780" spans="1:31">
      <c r="A780" t="str">
        <f t="shared" si="38"/>
        <v>1228</v>
      </c>
      <c r="B780" t="str">
        <f t="shared" si="36"/>
        <v>CA</v>
      </c>
      <c r="C780">
        <f t="shared" si="37"/>
        <v>21</v>
      </c>
      <c r="D780" s="38" t="s">
        <v>6552</v>
      </c>
      <c r="E780" s="23">
        <v>12</v>
      </c>
      <c r="F780" s="23">
        <v>122811</v>
      </c>
      <c r="G780" s="38" t="s">
        <v>260</v>
      </c>
      <c r="H780" s="38" t="s">
        <v>3046</v>
      </c>
      <c r="I780" s="38" t="s">
        <v>5969</v>
      </c>
      <c r="J780" s="38" t="s">
        <v>11151</v>
      </c>
      <c r="K780" s="38"/>
      <c r="L780" s="38" t="s">
        <v>5988</v>
      </c>
      <c r="M780" s="109">
        <v>44429</v>
      </c>
      <c r="N780" s="39">
        <v>700000000</v>
      </c>
      <c r="O780" s="38">
        <v>1</v>
      </c>
      <c r="P780" s="38" t="s">
        <v>5814</v>
      </c>
      <c r="Q780" s="23">
        <v>1.85</v>
      </c>
      <c r="R780" s="43" t="s">
        <v>3139</v>
      </c>
      <c r="S780" s="38" t="s">
        <v>54</v>
      </c>
      <c r="T780" s="23">
        <v>90</v>
      </c>
      <c r="U780" s="38" t="s">
        <v>5988</v>
      </c>
      <c r="V780" s="39">
        <v>700000000</v>
      </c>
      <c r="W780" s="23">
        <v>0</v>
      </c>
      <c r="X780" s="38" t="s">
        <v>3139</v>
      </c>
      <c r="Y780" s="38" t="s">
        <v>6552</v>
      </c>
      <c r="Z780" s="21">
        <v>700</v>
      </c>
      <c r="AA780" s="38">
        <v>0</v>
      </c>
      <c r="AB780" s="39" t="s">
        <v>3139</v>
      </c>
      <c r="AC780" s="39">
        <v>0</v>
      </c>
      <c r="AD780" s="23" t="s">
        <v>3139</v>
      </c>
      <c r="AE780" s="38" t="s">
        <v>5815</v>
      </c>
    </row>
    <row r="781" spans="1:31">
      <c r="A781" t="str">
        <f t="shared" si="38"/>
        <v>1120</v>
      </c>
      <c r="B781" t="str">
        <f t="shared" si="36"/>
        <v>OT</v>
      </c>
      <c r="C781">
        <f t="shared" si="37"/>
        <v>58</v>
      </c>
      <c r="D781" s="38" t="s">
        <v>6552</v>
      </c>
      <c r="E781" s="23">
        <v>13</v>
      </c>
      <c r="F781" s="23">
        <v>112007</v>
      </c>
      <c r="G781" s="38" t="s">
        <v>108</v>
      </c>
      <c r="H781" s="38" t="s">
        <v>3042</v>
      </c>
      <c r="I781" s="38" t="s">
        <v>5969</v>
      </c>
      <c r="J781" s="38" t="s">
        <v>11152</v>
      </c>
      <c r="K781" s="38"/>
      <c r="L781" s="38" t="s">
        <v>6100</v>
      </c>
      <c r="M781" s="109">
        <v>44466</v>
      </c>
      <c r="N781" s="39">
        <v>296181513</v>
      </c>
      <c r="O781" s="38">
        <v>1</v>
      </c>
      <c r="P781" s="38" t="s">
        <v>5814</v>
      </c>
      <c r="Q781" s="23">
        <v>2.15</v>
      </c>
      <c r="R781" s="43" t="s">
        <v>3139</v>
      </c>
      <c r="S781" s="38" t="s">
        <v>54</v>
      </c>
      <c r="T781" s="23">
        <v>90</v>
      </c>
      <c r="U781" s="38" t="s">
        <v>6100</v>
      </c>
      <c r="V781" s="39">
        <v>296181513</v>
      </c>
      <c r="W781" s="23">
        <v>0</v>
      </c>
      <c r="X781" s="38" t="s">
        <v>3139</v>
      </c>
      <c r="Y781" s="38" t="s">
        <v>6552</v>
      </c>
      <c r="Z781" s="21">
        <v>296.181513</v>
      </c>
      <c r="AA781" s="38">
        <v>0</v>
      </c>
      <c r="AB781" s="39" t="s">
        <v>3139</v>
      </c>
      <c r="AC781" s="39">
        <v>0</v>
      </c>
      <c r="AD781" s="23" t="s">
        <v>3139</v>
      </c>
      <c r="AE781" s="38" t="s">
        <v>5815</v>
      </c>
    </row>
    <row r="782" spans="1:31">
      <c r="A782" t="str">
        <f t="shared" si="38"/>
        <v>1120</v>
      </c>
      <c r="B782" t="str">
        <f t="shared" si="36"/>
        <v>OT</v>
      </c>
      <c r="C782">
        <f t="shared" si="37"/>
        <v>69</v>
      </c>
      <c r="D782" s="38" t="s">
        <v>6552</v>
      </c>
      <c r="E782" s="23">
        <v>14</v>
      </c>
      <c r="F782" s="23">
        <v>112007</v>
      </c>
      <c r="G782" s="38" t="s">
        <v>53</v>
      </c>
      <c r="H782" s="38" t="s">
        <v>3047</v>
      </c>
      <c r="I782" s="38" t="s">
        <v>5969</v>
      </c>
      <c r="J782" s="38" t="s">
        <v>11815</v>
      </c>
      <c r="K782" s="38"/>
      <c r="L782" s="38" t="s">
        <v>6070</v>
      </c>
      <c r="M782" s="109">
        <v>44477</v>
      </c>
      <c r="N782" s="39">
        <v>426156691</v>
      </c>
      <c r="O782" s="38">
        <v>1</v>
      </c>
      <c r="P782" s="38" t="s">
        <v>5814</v>
      </c>
      <c r="Q782" s="23">
        <v>2.2000000000000002</v>
      </c>
      <c r="R782" s="43" t="s">
        <v>3139</v>
      </c>
      <c r="S782" s="38" t="s">
        <v>54</v>
      </c>
      <c r="T782" s="23">
        <v>90</v>
      </c>
      <c r="U782" s="38" t="s">
        <v>6070</v>
      </c>
      <c r="V782" s="39">
        <v>426156691</v>
      </c>
      <c r="W782" s="23">
        <v>0</v>
      </c>
      <c r="X782" s="38" t="s">
        <v>3139</v>
      </c>
      <c r="Y782" s="38" t="s">
        <v>6552</v>
      </c>
      <c r="Z782" s="21">
        <v>426.15669100000002</v>
      </c>
      <c r="AA782" s="23">
        <v>0</v>
      </c>
      <c r="AB782" s="39" t="s">
        <v>3139</v>
      </c>
      <c r="AC782" s="39">
        <v>0</v>
      </c>
      <c r="AD782" s="23" t="s">
        <v>3139</v>
      </c>
      <c r="AE782" s="38" t="s">
        <v>5815</v>
      </c>
    </row>
    <row r="783" spans="1:31">
      <c r="A783" t="str">
        <f t="shared" si="38"/>
        <v>1120</v>
      </c>
      <c r="B783" t="str">
        <f t="shared" si="36"/>
        <v>OT</v>
      </c>
      <c r="C783">
        <f t="shared" si="37"/>
        <v>49</v>
      </c>
      <c r="D783" s="38" t="s">
        <v>6552</v>
      </c>
      <c r="E783" s="23">
        <v>15</v>
      </c>
      <c r="F783" s="23">
        <v>112007</v>
      </c>
      <c r="G783" s="38" t="s">
        <v>53</v>
      </c>
      <c r="H783" s="38" t="s">
        <v>3047</v>
      </c>
      <c r="I783" s="38" t="s">
        <v>5969</v>
      </c>
      <c r="J783" s="38" t="s">
        <v>11153</v>
      </c>
      <c r="K783" s="38"/>
      <c r="L783" s="38" t="s">
        <v>6111</v>
      </c>
      <c r="M783" s="109">
        <v>44457</v>
      </c>
      <c r="N783" s="39">
        <v>204271527</v>
      </c>
      <c r="O783" s="38">
        <v>1</v>
      </c>
      <c r="P783" s="38" t="s">
        <v>5814</v>
      </c>
      <c r="Q783" s="23">
        <v>2.2999999999999998</v>
      </c>
      <c r="R783" s="43" t="s">
        <v>3139</v>
      </c>
      <c r="S783" s="38" t="s">
        <v>54</v>
      </c>
      <c r="T783" s="23">
        <v>90</v>
      </c>
      <c r="U783" s="38" t="s">
        <v>6111</v>
      </c>
      <c r="V783" s="39">
        <v>204271527</v>
      </c>
      <c r="W783" s="23">
        <v>0</v>
      </c>
      <c r="X783" s="38" t="s">
        <v>3139</v>
      </c>
      <c r="Y783" s="38" t="s">
        <v>6552</v>
      </c>
      <c r="Z783" s="21">
        <v>204.27152699999999</v>
      </c>
      <c r="AA783" s="23">
        <v>0</v>
      </c>
      <c r="AB783" s="39" t="s">
        <v>3139</v>
      </c>
      <c r="AC783" s="39">
        <v>0</v>
      </c>
      <c r="AD783" s="23" t="s">
        <v>3139</v>
      </c>
      <c r="AE783" s="38" t="s">
        <v>5815</v>
      </c>
    </row>
    <row r="784" spans="1:31">
      <c r="A784" t="str">
        <f t="shared" si="38"/>
        <v>1120</v>
      </c>
      <c r="B784" t="str">
        <f t="shared" si="36"/>
        <v>OT</v>
      </c>
      <c r="C784">
        <f t="shared" si="37"/>
        <v>46</v>
      </c>
      <c r="D784" s="38" t="s">
        <v>6552</v>
      </c>
      <c r="E784" s="23">
        <v>16</v>
      </c>
      <c r="F784" s="23">
        <v>112007</v>
      </c>
      <c r="G784" s="38" t="s">
        <v>329</v>
      </c>
      <c r="H784" s="38" t="s">
        <v>11154</v>
      </c>
      <c r="I784" s="38" t="s">
        <v>5969</v>
      </c>
      <c r="J784" s="38" t="s">
        <v>11155</v>
      </c>
      <c r="K784" s="38"/>
      <c r="L784" s="38" t="s">
        <v>6279</v>
      </c>
      <c r="M784" s="109">
        <v>44454</v>
      </c>
      <c r="N784" s="39">
        <v>153669790</v>
      </c>
      <c r="O784" s="38">
        <v>1</v>
      </c>
      <c r="P784" s="38" t="s">
        <v>5814</v>
      </c>
      <c r="Q784" s="23">
        <v>2</v>
      </c>
      <c r="R784" s="43" t="s">
        <v>3139</v>
      </c>
      <c r="S784" s="38" t="s">
        <v>54</v>
      </c>
      <c r="T784" s="23">
        <v>90</v>
      </c>
      <c r="U784" s="38" t="s">
        <v>6279</v>
      </c>
      <c r="V784" s="39">
        <v>153669790</v>
      </c>
      <c r="W784" s="23">
        <v>0</v>
      </c>
      <c r="X784" s="38" t="s">
        <v>3139</v>
      </c>
      <c r="Y784" s="38" t="s">
        <v>6552</v>
      </c>
      <c r="Z784" s="21">
        <v>153.66979000000001</v>
      </c>
      <c r="AA784" s="23">
        <v>0</v>
      </c>
      <c r="AB784" s="39" t="s">
        <v>3139</v>
      </c>
      <c r="AC784" s="39">
        <v>0</v>
      </c>
      <c r="AD784" s="23" t="s">
        <v>3139</v>
      </c>
      <c r="AE784" s="38" t="s">
        <v>5815</v>
      </c>
    </row>
    <row r="785" spans="1:31">
      <c r="A785" t="str">
        <f t="shared" si="38"/>
        <v>1120</v>
      </c>
      <c r="B785" t="str">
        <f t="shared" si="36"/>
        <v>OT</v>
      </c>
      <c r="C785">
        <f t="shared" si="37"/>
        <v>46</v>
      </c>
      <c r="D785" s="38" t="s">
        <v>6552</v>
      </c>
      <c r="E785" s="23">
        <v>17</v>
      </c>
      <c r="F785" s="23">
        <v>112007</v>
      </c>
      <c r="G785" s="38" t="s">
        <v>329</v>
      </c>
      <c r="H785" s="38" t="s">
        <v>11154</v>
      </c>
      <c r="I785" s="38" t="s">
        <v>5969</v>
      </c>
      <c r="J785" s="38" t="s">
        <v>11156</v>
      </c>
      <c r="K785" s="38"/>
      <c r="L785" s="38" t="s">
        <v>6279</v>
      </c>
      <c r="M785" s="109">
        <v>44454</v>
      </c>
      <c r="N785" s="39">
        <v>99996755</v>
      </c>
      <c r="O785" s="38">
        <v>1</v>
      </c>
      <c r="P785" s="38" t="s">
        <v>5814</v>
      </c>
      <c r="Q785" s="23">
        <v>2</v>
      </c>
      <c r="R785" s="43" t="s">
        <v>3139</v>
      </c>
      <c r="S785" s="38" t="s">
        <v>54</v>
      </c>
      <c r="T785" s="23">
        <v>90</v>
      </c>
      <c r="U785" s="38" t="s">
        <v>6279</v>
      </c>
      <c r="V785" s="39">
        <v>99996755</v>
      </c>
      <c r="W785" s="23">
        <v>0</v>
      </c>
      <c r="X785" s="38" t="s">
        <v>3139</v>
      </c>
      <c r="Y785" s="38" t="s">
        <v>6552</v>
      </c>
      <c r="Z785" s="21">
        <v>99.996754999999993</v>
      </c>
      <c r="AA785" s="23">
        <v>0</v>
      </c>
      <c r="AB785" s="39" t="s">
        <v>3139</v>
      </c>
      <c r="AC785" s="39">
        <v>0</v>
      </c>
      <c r="AD785" s="23" t="s">
        <v>3139</v>
      </c>
      <c r="AE785" s="38" t="s">
        <v>5815</v>
      </c>
    </row>
    <row r="786" spans="1:31">
      <c r="A786" t="str">
        <f t="shared" si="38"/>
        <v>1220</v>
      </c>
      <c r="B786" t="str">
        <f t="shared" si="36"/>
        <v>OT</v>
      </c>
      <c r="C786">
        <f t="shared" si="37"/>
        <v>66</v>
      </c>
      <c r="D786" s="38" t="s">
        <v>6552</v>
      </c>
      <c r="E786" s="23">
        <v>1</v>
      </c>
      <c r="F786" s="23">
        <v>122001</v>
      </c>
      <c r="G786" s="38" t="s">
        <v>199</v>
      </c>
      <c r="H786" s="38" t="s">
        <v>3470</v>
      </c>
      <c r="I786" s="38" t="s">
        <v>6006</v>
      </c>
      <c r="J786" s="38" t="s">
        <v>3471</v>
      </c>
      <c r="K786" s="38"/>
      <c r="L786" s="38" t="s">
        <v>6462</v>
      </c>
      <c r="M786" s="109">
        <v>44474</v>
      </c>
      <c r="N786" s="39">
        <v>100000000</v>
      </c>
      <c r="O786" s="38">
        <v>1</v>
      </c>
      <c r="P786" s="38"/>
      <c r="Q786" s="23" t="s">
        <v>3139</v>
      </c>
      <c r="R786" s="43" t="s">
        <v>3139</v>
      </c>
      <c r="S786" s="38"/>
      <c r="T786" s="23" t="s">
        <v>3139</v>
      </c>
      <c r="U786" s="38" t="s">
        <v>9388</v>
      </c>
      <c r="V786" s="39">
        <v>100000000</v>
      </c>
      <c r="W786" s="23" t="s">
        <v>3139</v>
      </c>
      <c r="X786" s="38">
        <v>1</v>
      </c>
      <c r="Y786" s="38" t="s">
        <v>6552</v>
      </c>
      <c r="Z786" s="21">
        <v>101.751936</v>
      </c>
      <c r="AA786" s="23" t="s">
        <v>3139</v>
      </c>
      <c r="AB786" s="39">
        <v>106722388</v>
      </c>
      <c r="AC786" s="39">
        <v>0</v>
      </c>
      <c r="AD786" s="23" t="s">
        <v>3139</v>
      </c>
      <c r="AE786" s="38" t="s">
        <v>5815</v>
      </c>
    </row>
    <row r="787" spans="1:31">
      <c r="A787" t="str">
        <f t="shared" si="38"/>
        <v>1220</v>
      </c>
      <c r="B787" t="str">
        <f t="shared" si="36"/>
        <v>OT</v>
      </c>
      <c r="C787">
        <f t="shared" si="37"/>
        <v>71</v>
      </c>
      <c r="D787" s="38" t="s">
        <v>6552</v>
      </c>
      <c r="E787" s="23">
        <v>2</v>
      </c>
      <c r="F787" s="23">
        <v>122001</v>
      </c>
      <c r="G787" s="38" t="s">
        <v>199</v>
      </c>
      <c r="H787" s="38" t="s">
        <v>3470</v>
      </c>
      <c r="I787" s="38" t="s">
        <v>6006</v>
      </c>
      <c r="J787" s="38" t="s">
        <v>3472</v>
      </c>
      <c r="K787" s="38"/>
      <c r="L787" s="38" t="s">
        <v>6462</v>
      </c>
      <c r="M787" s="109">
        <v>44479</v>
      </c>
      <c r="N787" s="39">
        <v>0</v>
      </c>
      <c r="O787" s="38">
        <v>1</v>
      </c>
      <c r="P787" s="38"/>
      <c r="Q787" s="38" t="s">
        <v>3139</v>
      </c>
      <c r="R787" s="43" t="s">
        <v>3139</v>
      </c>
      <c r="S787" s="38"/>
      <c r="T787" s="38" t="s">
        <v>3139</v>
      </c>
      <c r="U787" s="38" t="s">
        <v>9389</v>
      </c>
      <c r="V787" s="39">
        <v>100000000</v>
      </c>
      <c r="W787" s="38" t="s">
        <v>3139</v>
      </c>
      <c r="X787" s="23">
        <v>1</v>
      </c>
      <c r="Y787" s="38" t="s">
        <v>6552</v>
      </c>
      <c r="Z787" s="21">
        <v>104.165352</v>
      </c>
      <c r="AA787" s="38" t="s">
        <v>3139</v>
      </c>
      <c r="AB787" s="39">
        <v>106722387</v>
      </c>
      <c r="AC787" s="39">
        <v>0</v>
      </c>
      <c r="AD787" s="23" t="s">
        <v>3139</v>
      </c>
      <c r="AE787" s="38" t="s">
        <v>5815</v>
      </c>
    </row>
    <row r="788" spans="1:31">
      <c r="A788" t="str">
        <f t="shared" si="38"/>
        <v>1220</v>
      </c>
      <c r="B788" t="str">
        <f t="shared" si="36"/>
        <v>OT</v>
      </c>
      <c r="C788">
        <f t="shared" si="37"/>
        <v>53</v>
      </c>
      <c r="D788" s="38" t="s">
        <v>6552</v>
      </c>
      <c r="E788" s="23">
        <v>3</v>
      </c>
      <c r="F788" s="23">
        <v>122001</v>
      </c>
      <c r="G788" s="38" t="s">
        <v>5861</v>
      </c>
      <c r="H788" s="38" t="s">
        <v>3400</v>
      </c>
      <c r="I788" s="38" t="s">
        <v>6006</v>
      </c>
      <c r="J788" s="38" t="s">
        <v>5862</v>
      </c>
      <c r="K788" s="38"/>
      <c r="L788" s="38" t="s">
        <v>6465</v>
      </c>
      <c r="M788" s="109">
        <v>44461</v>
      </c>
      <c r="N788" s="39">
        <v>200000000</v>
      </c>
      <c r="O788" s="38">
        <v>1</v>
      </c>
      <c r="P788" s="38"/>
      <c r="Q788" s="38" t="s">
        <v>3139</v>
      </c>
      <c r="R788" s="43" t="s">
        <v>3139</v>
      </c>
      <c r="S788" s="38"/>
      <c r="T788" s="38" t="s">
        <v>3139</v>
      </c>
      <c r="U788" s="38" t="s">
        <v>5977</v>
      </c>
      <c r="V788" s="39">
        <v>200000000</v>
      </c>
      <c r="W788" s="38" t="s">
        <v>3139</v>
      </c>
      <c r="X788" s="38">
        <v>1</v>
      </c>
      <c r="Y788" s="38" t="s">
        <v>6552</v>
      </c>
      <c r="Z788" s="21">
        <v>206.93884700000001</v>
      </c>
      <c r="AA788" s="38" t="s">
        <v>3139</v>
      </c>
      <c r="AB788" s="39">
        <v>205666843</v>
      </c>
      <c r="AC788" s="39">
        <v>0</v>
      </c>
      <c r="AD788" s="23" t="s">
        <v>3139</v>
      </c>
      <c r="AE788" s="38" t="s">
        <v>5815</v>
      </c>
    </row>
    <row r="789" spans="1:31">
      <c r="A789" t="str">
        <f t="shared" si="38"/>
        <v>1220</v>
      </c>
      <c r="B789" t="str">
        <f t="shared" si="36"/>
        <v>OT</v>
      </c>
      <c r="C789">
        <f t="shared" si="37"/>
        <v>69</v>
      </c>
      <c r="D789" s="38" t="s">
        <v>6552</v>
      </c>
      <c r="E789" s="23">
        <v>4</v>
      </c>
      <c r="F789" s="23">
        <v>122001</v>
      </c>
      <c r="G789" s="38" t="s">
        <v>108</v>
      </c>
      <c r="H789" s="38" t="s">
        <v>3042</v>
      </c>
      <c r="I789" s="38" t="s">
        <v>6006</v>
      </c>
      <c r="J789" s="38" t="s">
        <v>9390</v>
      </c>
      <c r="K789" s="38"/>
      <c r="L789" s="38" t="s">
        <v>6347</v>
      </c>
      <c r="M789" s="109">
        <v>44477</v>
      </c>
      <c r="N789" s="39">
        <v>0</v>
      </c>
      <c r="O789" s="38">
        <v>1</v>
      </c>
      <c r="P789" s="38"/>
      <c r="Q789" s="38" t="s">
        <v>3139</v>
      </c>
      <c r="R789" s="43" t="s">
        <v>3139</v>
      </c>
      <c r="S789" s="38"/>
      <c r="T789" s="38" t="s">
        <v>3139</v>
      </c>
      <c r="U789" s="38" t="s">
        <v>5977</v>
      </c>
      <c r="V789" s="39">
        <v>140000000</v>
      </c>
      <c r="W789" s="38" t="s">
        <v>3139</v>
      </c>
      <c r="X789" s="38">
        <v>1</v>
      </c>
      <c r="Y789" s="38" t="s">
        <v>6552</v>
      </c>
      <c r="Z789" s="21">
        <v>141.63323500000001</v>
      </c>
      <c r="AA789" s="38" t="s">
        <v>3139</v>
      </c>
      <c r="AB789" s="39">
        <v>140480633</v>
      </c>
      <c r="AC789" s="39">
        <v>0</v>
      </c>
      <c r="AD789" s="23" t="s">
        <v>3139</v>
      </c>
      <c r="AE789" s="38" t="s">
        <v>5815</v>
      </c>
    </row>
    <row r="790" spans="1:31">
      <c r="A790" t="str">
        <f t="shared" si="38"/>
        <v>1220</v>
      </c>
      <c r="B790" t="str">
        <f t="shared" si="36"/>
        <v>OT</v>
      </c>
      <c r="C790">
        <f t="shared" si="37"/>
        <v>114</v>
      </c>
      <c r="D790" s="38" t="s">
        <v>6552</v>
      </c>
      <c r="E790" s="23">
        <v>5</v>
      </c>
      <c r="F790" s="23">
        <v>122001</v>
      </c>
      <c r="G790" s="38" t="s">
        <v>53</v>
      </c>
      <c r="H790" s="38" t="s">
        <v>3047</v>
      </c>
      <c r="I790" s="38" t="s">
        <v>6006</v>
      </c>
      <c r="J790" s="38" t="s">
        <v>9391</v>
      </c>
      <c r="K790" s="38"/>
      <c r="L790" s="38" t="s">
        <v>5988</v>
      </c>
      <c r="M790" s="109">
        <v>44522</v>
      </c>
      <c r="N790" s="39">
        <v>0</v>
      </c>
      <c r="O790" s="38">
        <v>1</v>
      </c>
      <c r="P790" s="38"/>
      <c r="Q790" s="38" t="s">
        <v>3139</v>
      </c>
      <c r="R790" s="43" t="s">
        <v>3139</v>
      </c>
      <c r="S790" s="38"/>
      <c r="T790" s="38" t="s">
        <v>3139</v>
      </c>
      <c r="U790" s="38" t="s">
        <v>5977</v>
      </c>
      <c r="V790" s="39">
        <v>140000000</v>
      </c>
      <c r="W790" s="38" t="s">
        <v>3139</v>
      </c>
      <c r="X790" s="23">
        <v>1</v>
      </c>
      <c r="Y790" s="38" t="s">
        <v>6552</v>
      </c>
      <c r="Z790" s="21">
        <v>140.69054700000001</v>
      </c>
      <c r="AA790" s="38" t="s">
        <v>3139</v>
      </c>
      <c r="AB790" s="39">
        <v>140105500</v>
      </c>
      <c r="AC790" s="39">
        <v>0</v>
      </c>
      <c r="AD790" s="23" t="s">
        <v>3139</v>
      </c>
      <c r="AE790" s="38" t="s">
        <v>5815</v>
      </c>
    </row>
    <row r="791" spans="1:31">
      <c r="A791" t="str">
        <f t="shared" si="38"/>
        <v>1220</v>
      </c>
      <c r="B791" t="str">
        <f t="shared" si="36"/>
        <v>OT</v>
      </c>
      <c r="C791">
        <f t="shared" si="37"/>
        <v>74</v>
      </c>
      <c r="D791" s="38" t="s">
        <v>6552</v>
      </c>
      <c r="E791" s="23">
        <v>6</v>
      </c>
      <c r="F791" s="23">
        <v>122001</v>
      </c>
      <c r="G791" s="38" t="s">
        <v>5861</v>
      </c>
      <c r="H791" s="38" t="s">
        <v>3400</v>
      </c>
      <c r="I791" s="38" t="s">
        <v>6006</v>
      </c>
      <c r="J791" s="38" t="s">
        <v>9392</v>
      </c>
      <c r="K791" s="38"/>
      <c r="L791" s="38" t="s">
        <v>9393</v>
      </c>
      <c r="M791" s="109">
        <v>44482</v>
      </c>
      <c r="N791" s="39">
        <v>0</v>
      </c>
      <c r="O791" s="38">
        <v>1</v>
      </c>
      <c r="P791" s="38"/>
      <c r="Q791" s="38" t="s">
        <v>3139</v>
      </c>
      <c r="R791" s="43" t="s">
        <v>3139</v>
      </c>
      <c r="S791" s="38"/>
      <c r="T791" s="38" t="s">
        <v>3139</v>
      </c>
      <c r="U791" s="38" t="s">
        <v>5977</v>
      </c>
      <c r="V791" s="39">
        <v>140000000</v>
      </c>
      <c r="W791" s="38" t="s">
        <v>3139</v>
      </c>
      <c r="X791" s="23">
        <v>1</v>
      </c>
      <c r="Y791" s="38" t="s">
        <v>6552</v>
      </c>
      <c r="Z791" s="21">
        <v>141.38122899999999</v>
      </c>
      <c r="AA791" s="38" t="s">
        <v>3139</v>
      </c>
      <c r="AB791" s="39">
        <v>140604934</v>
      </c>
      <c r="AC791" s="39">
        <v>0</v>
      </c>
      <c r="AD791" s="23" t="s">
        <v>3139</v>
      </c>
      <c r="AE791" s="38" t="s">
        <v>5815</v>
      </c>
    </row>
    <row r="792" spans="1:31">
      <c r="A792" t="str">
        <f t="shared" si="38"/>
        <v>1220</v>
      </c>
      <c r="B792" t="str">
        <f t="shared" si="36"/>
        <v>OT</v>
      </c>
      <c r="C792">
        <f t="shared" si="37"/>
        <v>129</v>
      </c>
      <c r="D792" s="38" t="s">
        <v>6552</v>
      </c>
      <c r="E792" s="23">
        <v>7</v>
      </c>
      <c r="F792" s="23">
        <v>122001</v>
      </c>
      <c r="G792" s="38" t="s">
        <v>80</v>
      </c>
      <c r="H792" s="38" t="s">
        <v>3217</v>
      </c>
      <c r="I792" s="38" t="s">
        <v>6006</v>
      </c>
      <c r="J792" s="38" t="s">
        <v>11816</v>
      </c>
      <c r="K792" s="38"/>
      <c r="L792" s="38" t="s">
        <v>6878</v>
      </c>
      <c r="M792" s="109">
        <v>44537</v>
      </c>
      <c r="N792" s="39">
        <v>0</v>
      </c>
      <c r="O792" s="38">
        <v>1</v>
      </c>
      <c r="P792" s="38"/>
      <c r="Q792" s="23" t="s">
        <v>3139</v>
      </c>
      <c r="R792" s="43" t="s">
        <v>3139</v>
      </c>
      <c r="S792" s="38"/>
      <c r="T792" s="23" t="s">
        <v>3139</v>
      </c>
      <c r="U792" s="38" t="s">
        <v>6878</v>
      </c>
      <c r="V792" s="39">
        <v>140000000</v>
      </c>
      <c r="W792" s="23" t="s">
        <v>3139</v>
      </c>
      <c r="X792" s="38">
        <v>1</v>
      </c>
      <c r="Y792" s="38" t="s">
        <v>6032</v>
      </c>
      <c r="Z792" s="21">
        <v>140.43125032</v>
      </c>
      <c r="AA792" s="23" t="s">
        <v>3139</v>
      </c>
      <c r="AB792" s="39">
        <v>142595534</v>
      </c>
      <c r="AC792" s="39">
        <v>0</v>
      </c>
      <c r="AD792" s="23" t="s">
        <v>3139</v>
      </c>
      <c r="AE792" s="38" t="s">
        <v>5815</v>
      </c>
    </row>
    <row r="793" spans="1:31">
      <c r="A793" t="str">
        <f t="shared" si="38"/>
        <v>1120</v>
      </c>
      <c r="B793" t="str">
        <f t="shared" si="36"/>
        <v>OT</v>
      </c>
      <c r="C793">
        <f t="shared" si="37"/>
        <v>17</v>
      </c>
      <c r="D793" s="38" t="s">
        <v>6552</v>
      </c>
      <c r="E793" s="23">
        <v>8</v>
      </c>
      <c r="F793" s="23">
        <v>112007</v>
      </c>
      <c r="G793" s="38" t="s">
        <v>329</v>
      </c>
      <c r="H793" s="38" t="s">
        <v>5877</v>
      </c>
      <c r="I793" s="38" t="s">
        <v>5969</v>
      </c>
      <c r="J793" s="38" t="s">
        <v>9394</v>
      </c>
      <c r="K793" s="38"/>
      <c r="L793" s="38" t="s">
        <v>6093</v>
      </c>
      <c r="M793" s="109">
        <v>44425</v>
      </c>
      <c r="N793" s="39">
        <v>64154966</v>
      </c>
      <c r="O793" s="38">
        <v>1</v>
      </c>
      <c r="P793" s="38" t="s">
        <v>5814</v>
      </c>
      <c r="Q793" s="23">
        <v>2.5</v>
      </c>
      <c r="R793" s="43" t="s">
        <v>3139</v>
      </c>
      <c r="S793" s="38" t="s">
        <v>54</v>
      </c>
      <c r="T793" s="23">
        <v>30</v>
      </c>
      <c r="U793" s="38" t="s">
        <v>6093</v>
      </c>
      <c r="V793" s="39">
        <v>64154966</v>
      </c>
      <c r="W793" s="23">
        <v>2.5</v>
      </c>
      <c r="X793" s="38" t="s">
        <v>3139</v>
      </c>
      <c r="Y793" s="38" t="s">
        <v>6552</v>
      </c>
      <c r="Z793" s="21">
        <v>64.418736999999993</v>
      </c>
      <c r="AA793" s="23">
        <v>2.5</v>
      </c>
      <c r="AB793" s="39" t="s">
        <v>3139</v>
      </c>
      <c r="AC793" s="39">
        <v>64154966</v>
      </c>
      <c r="AD793" s="23" t="s">
        <v>3139</v>
      </c>
      <c r="AE793" s="38" t="s">
        <v>5815</v>
      </c>
    </row>
    <row r="794" spans="1:31">
      <c r="A794" t="str">
        <f t="shared" si="38"/>
        <v>1120</v>
      </c>
      <c r="B794" t="str">
        <f t="shared" si="36"/>
        <v>OT</v>
      </c>
      <c r="C794">
        <f t="shared" si="37"/>
        <v>55</v>
      </c>
      <c r="D794" s="38" t="s">
        <v>6552</v>
      </c>
      <c r="E794" s="23">
        <v>9</v>
      </c>
      <c r="F794" s="23">
        <v>112007</v>
      </c>
      <c r="G794" s="38" t="s">
        <v>3140</v>
      </c>
      <c r="H794" s="38" t="s">
        <v>3881</v>
      </c>
      <c r="I794" s="38" t="s">
        <v>5969</v>
      </c>
      <c r="J794" s="38" t="s">
        <v>9395</v>
      </c>
      <c r="K794" s="38"/>
      <c r="L794" s="38" t="s">
        <v>6358</v>
      </c>
      <c r="M794" s="109">
        <v>44463</v>
      </c>
      <c r="N794" s="39">
        <v>142612561</v>
      </c>
      <c r="O794" s="38">
        <v>1</v>
      </c>
      <c r="P794" s="38" t="s">
        <v>5814</v>
      </c>
      <c r="Q794" s="38">
        <v>2.6</v>
      </c>
      <c r="R794" s="43" t="s">
        <v>3139</v>
      </c>
      <c r="S794" s="38" t="s">
        <v>54</v>
      </c>
      <c r="T794" s="38">
        <v>30</v>
      </c>
      <c r="U794" s="38" t="s">
        <v>6358</v>
      </c>
      <c r="V794" s="39">
        <v>142612561</v>
      </c>
      <c r="W794" s="38">
        <v>2.6</v>
      </c>
      <c r="X794" s="38" t="s">
        <v>3139</v>
      </c>
      <c r="Y794" s="38" t="s">
        <v>6552</v>
      </c>
      <c r="Z794" s="21">
        <v>143.74710200000001</v>
      </c>
      <c r="AA794" s="38">
        <v>2.6</v>
      </c>
      <c r="AB794" s="39" t="s">
        <v>3139</v>
      </c>
      <c r="AC794" s="39">
        <v>142612561</v>
      </c>
      <c r="AD794" s="23" t="s">
        <v>3139</v>
      </c>
      <c r="AE794" s="38" t="s">
        <v>5815</v>
      </c>
    </row>
    <row r="795" spans="1:31">
      <c r="A795" t="str">
        <f t="shared" si="38"/>
        <v>1120</v>
      </c>
      <c r="B795" t="str">
        <f t="shared" si="36"/>
        <v>OT</v>
      </c>
      <c r="C795">
        <f t="shared" si="37"/>
        <v>47</v>
      </c>
      <c r="D795" s="38" t="s">
        <v>6552</v>
      </c>
      <c r="E795" s="23">
        <v>10</v>
      </c>
      <c r="F795" s="23">
        <v>112007</v>
      </c>
      <c r="G795" s="38" t="s">
        <v>53</v>
      </c>
      <c r="H795" s="38" t="s">
        <v>3047</v>
      </c>
      <c r="I795" s="38" t="s">
        <v>5969</v>
      </c>
      <c r="J795" s="38" t="s">
        <v>9396</v>
      </c>
      <c r="K795" s="38"/>
      <c r="L795" s="38" t="s">
        <v>6110</v>
      </c>
      <c r="M795" s="109">
        <v>44455</v>
      </c>
      <c r="N795" s="39">
        <v>67454321</v>
      </c>
      <c r="O795" s="38">
        <v>1</v>
      </c>
      <c r="P795" s="38" t="s">
        <v>5814</v>
      </c>
      <c r="Q795" s="38">
        <v>2.7</v>
      </c>
      <c r="R795" s="43" t="s">
        <v>3139</v>
      </c>
      <c r="S795" s="38" t="s">
        <v>54</v>
      </c>
      <c r="T795" s="38">
        <v>30</v>
      </c>
      <c r="U795" s="38" t="s">
        <v>6110</v>
      </c>
      <c r="V795" s="39">
        <v>67454321</v>
      </c>
      <c r="W795" s="38">
        <v>2.7</v>
      </c>
      <c r="X795" s="38" t="s">
        <v>3139</v>
      </c>
      <c r="Y795" s="38" t="s">
        <v>6552</v>
      </c>
      <c r="Z795" s="21">
        <v>67.837991000000002</v>
      </c>
      <c r="AA795" s="38">
        <v>2.7</v>
      </c>
      <c r="AB795" s="39" t="s">
        <v>3139</v>
      </c>
      <c r="AC795" s="39">
        <v>67454321</v>
      </c>
      <c r="AD795" s="23" t="s">
        <v>3139</v>
      </c>
      <c r="AE795" s="38" t="s">
        <v>5815</v>
      </c>
    </row>
    <row r="796" spans="1:31">
      <c r="A796" t="str">
        <f t="shared" si="38"/>
        <v>1120</v>
      </c>
      <c r="B796" t="str">
        <f t="shared" si="36"/>
        <v>OT</v>
      </c>
      <c r="C796">
        <f t="shared" si="37"/>
        <v>10</v>
      </c>
      <c r="D796" s="38" t="s">
        <v>6552</v>
      </c>
      <c r="E796" s="23">
        <v>11</v>
      </c>
      <c r="F796" s="23">
        <v>112007</v>
      </c>
      <c r="G796" s="38" t="s">
        <v>260</v>
      </c>
      <c r="H796" s="38" t="s">
        <v>3046</v>
      </c>
      <c r="I796" s="38" t="s">
        <v>5969</v>
      </c>
      <c r="J796" s="38" t="s">
        <v>9397</v>
      </c>
      <c r="K796" s="38"/>
      <c r="L796" s="38" t="s">
        <v>5992</v>
      </c>
      <c r="M796" s="109">
        <v>44418</v>
      </c>
      <c r="N796" s="39">
        <v>109804333</v>
      </c>
      <c r="O796" s="38">
        <v>1</v>
      </c>
      <c r="P796" s="38" t="s">
        <v>5814</v>
      </c>
      <c r="Q796" s="23">
        <v>2.8</v>
      </c>
      <c r="R796" s="43" t="s">
        <v>3139</v>
      </c>
      <c r="S796" s="38" t="s">
        <v>54</v>
      </c>
      <c r="T796" s="23">
        <v>30</v>
      </c>
      <c r="U796" s="38" t="s">
        <v>5977</v>
      </c>
      <c r="V796" s="39">
        <v>109804333</v>
      </c>
      <c r="W796" s="23">
        <v>2.8</v>
      </c>
      <c r="X796" s="38" t="s">
        <v>3139</v>
      </c>
      <c r="Y796" s="38" t="s">
        <v>6552</v>
      </c>
      <c r="Z796" s="21">
        <v>110.305694</v>
      </c>
      <c r="AA796" s="23">
        <v>2.8</v>
      </c>
      <c r="AB796" s="39" t="s">
        <v>3139</v>
      </c>
      <c r="AC796" s="39">
        <v>109804333</v>
      </c>
      <c r="AD796" s="23" t="s">
        <v>3139</v>
      </c>
      <c r="AE796" s="38" t="s">
        <v>5815</v>
      </c>
    </row>
    <row r="797" spans="1:31">
      <c r="A797" t="str">
        <f t="shared" si="38"/>
        <v>1120</v>
      </c>
      <c r="B797" t="str">
        <f t="shared" si="36"/>
        <v>OT</v>
      </c>
      <c r="C797">
        <f t="shared" si="37"/>
        <v>14</v>
      </c>
      <c r="D797" s="38" t="s">
        <v>6552</v>
      </c>
      <c r="E797" s="23">
        <v>12</v>
      </c>
      <c r="F797" s="23">
        <v>112007</v>
      </c>
      <c r="G797" s="38" t="s">
        <v>329</v>
      </c>
      <c r="H797" s="38" t="s">
        <v>5877</v>
      </c>
      <c r="I797" s="38" t="s">
        <v>5969</v>
      </c>
      <c r="J797" s="38" t="s">
        <v>9398</v>
      </c>
      <c r="K797" s="38"/>
      <c r="L797" s="38" t="s">
        <v>6153</v>
      </c>
      <c r="M797" s="109">
        <v>44422</v>
      </c>
      <c r="N797" s="39">
        <v>376636130</v>
      </c>
      <c r="O797" s="38">
        <v>1</v>
      </c>
      <c r="P797" s="38" t="s">
        <v>5814</v>
      </c>
      <c r="Q797" s="23">
        <v>2.9</v>
      </c>
      <c r="R797" s="43" t="s">
        <v>3139</v>
      </c>
      <c r="S797" s="38" t="s">
        <v>54</v>
      </c>
      <c r="T797" s="23">
        <v>30</v>
      </c>
      <c r="U797" s="38" t="s">
        <v>6153</v>
      </c>
      <c r="V797" s="39">
        <v>376636130</v>
      </c>
      <c r="W797" s="23">
        <v>2.9</v>
      </c>
      <c r="X797" s="38" t="s">
        <v>3139</v>
      </c>
      <c r="Y797" s="38" t="s">
        <v>6552</v>
      </c>
      <c r="Z797" s="21">
        <v>378.82880799999998</v>
      </c>
      <c r="AA797" s="23">
        <v>2.9</v>
      </c>
      <c r="AB797" s="39" t="s">
        <v>3139</v>
      </c>
      <c r="AC797" s="39">
        <v>376636130</v>
      </c>
      <c r="AD797" s="23" t="s">
        <v>3139</v>
      </c>
      <c r="AE797" s="38" t="s">
        <v>5815</v>
      </c>
    </row>
    <row r="798" spans="1:31">
      <c r="A798" t="str">
        <f t="shared" si="38"/>
        <v>1120</v>
      </c>
      <c r="B798" t="str">
        <f t="shared" si="36"/>
        <v>OT</v>
      </c>
      <c r="C798">
        <f t="shared" si="37"/>
        <v>10</v>
      </c>
      <c r="D798" s="38" t="s">
        <v>6552</v>
      </c>
      <c r="E798" s="23">
        <v>13</v>
      </c>
      <c r="F798" s="23">
        <v>112007</v>
      </c>
      <c r="G798" s="38" t="s">
        <v>108</v>
      </c>
      <c r="H798" s="38" t="s">
        <v>3042</v>
      </c>
      <c r="I798" s="38" t="s">
        <v>5969</v>
      </c>
      <c r="J798" s="38" t="s">
        <v>9399</v>
      </c>
      <c r="K798" s="38"/>
      <c r="L798" s="38" t="s">
        <v>9400</v>
      </c>
      <c r="M798" s="109">
        <v>44418</v>
      </c>
      <c r="N798" s="39">
        <v>140000000</v>
      </c>
      <c r="O798" s="38">
        <v>1</v>
      </c>
      <c r="P798" s="38" t="s">
        <v>5814</v>
      </c>
      <c r="Q798" s="38">
        <v>2.1</v>
      </c>
      <c r="R798" s="39" t="s">
        <v>3139</v>
      </c>
      <c r="S798" s="38" t="s">
        <v>54</v>
      </c>
      <c r="T798" s="38">
        <v>30</v>
      </c>
      <c r="U798" s="38" t="s">
        <v>9400</v>
      </c>
      <c r="V798" s="39">
        <v>140000000</v>
      </c>
      <c r="W798" s="38">
        <v>2.1</v>
      </c>
      <c r="X798" s="38" t="s">
        <v>3139</v>
      </c>
      <c r="Y798" s="38" t="s">
        <v>6552</v>
      </c>
      <c r="Z798" s="21">
        <v>141.05260465999999</v>
      </c>
      <c r="AA798" s="38">
        <v>2.1</v>
      </c>
      <c r="AB798" s="39" t="s">
        <v>3139</v>
      </c>
      <c r="AC798" s="39">
        <v>140000000</v>
      </c>
      <c r="AD798" s="23" t="s">
        <v>3139</v>
      </c>
      <c r="AE798" s="38" t="s">
        <v>5815</v>
      </c>
    </row>
    <row r="799" spans="1:31">
      <c r="A799" t="str">
        <f t="shared" si="38"/>
        <v>1203</v>
      </c>
      <c r="B799" t="str">
        <f t="shared" si="36"/>
        <v>FL</v>
      </c>
      <c r="C799">
        <f t="shared" si="37"/>
        <v>74</v>
      </c>
      <c r="D799" s="38" t="s">
        <v>6552</v>
      </c>
      <c r="E799" s="23">
        <v>1</v>
      </c>
      <c r="F799" s="23">
        <v>120305</v>
      </c>
      <c r="G799" s="38" t="s">
        <v>53</v>
      </c>
      <c r="H799" s="38" t="s">
        <v>3047</v>
      </c>
      <c r="I799" s="38" t="s">
        <v>5969</v>
      </c>
      <c r="J799" s="38" t="s">
        <v>9401</v>
      </c>
      <c r="K799" s="38"/>
      <c r="L799" s="38" t="s">
        <v>6072</v>
      </c>
      <c r="M799" s="109">
        <v>44482</v>
      </c>
      <c r="N799" s="39">
        <v>119212228</v>
      </c>
      <c r="O799" s="38">
        <v>1</v>
      </c>
      <c r="P799" s="38" t="s">
        <v>5814</v>
      </c>
      <c r="Q799" s="38">
        <v>2.1</v>
      </c>
      <c r="R799" s="39" t="s">
        <v>3139</v>
      </c>
      <c r="S799" s="38" t="s">
        <v>54</v>
      </c>
      <c r="T799" s="38">
        <v>90</v>
      </c>
      <c r="U799" s="38" t="s">
        <v>6072</v>
      </c>
      <c r="V799" s="39">
        <v>119212228</v>
      </c>
      <c r="W799" s="38">
        <v>2.6</v>
      </c>
      <c r="X799" s="38" t="s">
        <v>3139</v>
      </c>
      <c r="Y799" s="38" t="s">
        <v>6552</v>
      </c>
      <c r="Z799" s="21">
        <v>119.212228</v>
      </c>
      <c r="AA799" s="38">
        <v>2.6</v>
      </c>
      <c r="AB799" s="39" t="s">
        <v>3139</v>
      </c>
      <c r="AC799" s="39">
        <v>0</v>
      </c>
      <c r="AD799" s="23" t="s">
        <v>3139</v>
      </c>
      <c r="AE799" s="38" t="s">
        <v>5815</v>
      </c>
    </row>
    <row r="800" spans="1:31">
      <c r="A800" t="str">
        <f t="shared" si="38"/>
        <v>1203</v>
      </c>
      <c r="B800" t="str">
        <f t="shared" si="36"/>
        <v>FL</v>
      </c>
      <c r="C800">
        <f t="shared" si="37"/>
        <v>10</v>
      </c>
      <c r="D800" s="38" t="s">
        <v>6552</v>
      </c>
      <c r="E800" s="23">
        <v>2</v>
      </c>
      <c r="F800" s="23">
        <v>120305</v>
      </c>
      <c r="G800" s="38" t="s">
        <v>53</v>
      </c>
      <c r="H800" s="38" t="s">
        <v>3047</v>
      </c>
      <c r="I800" s="38" t="s">
        <v>5969</v>
      </c>
      <c r="J800" s="38" t="s">
        <v>9402</v>
      </c>
      <c r="K800" s="38"/>
      <c r="L800" s="38" t="s">
        <v>6088</v>
      </c>
      <c r="M800" s="109">
        <v>44418</v>
      </c>
      <c r="N800" s="39">
        <v>13048737</v>
      </c>
      <c r="O800" s="38">
        <v>1</v>
      </c>
      <c r="P800" s="38" t="s">
        <v>5814</v>
      </c>
      <c r="Q800" s="23">
        <v>2.1</v>
      </c>
      <c r="R800" s="43" t="s">
        <v>3139</v>
      </c>
      <c r="S800" s="38" t="s">
        <v>54</v>
      </c>
      <c r="T800" s="23">
        <v>90</v>
      </c>
      <c r="U800" s="38" t="s">
        <v>6088</v>
      </c>
      <c r="V800" s="39">
        <v>13048737</v>
      </c>
      <c r="W800" s="38">
        <v>2.1</v>
      </c>
      <c r="X800" s="38" t="s">
        <v>3139</v>
      </c>
      <c r="Y800" s="38" t="s">
        <v>6552</v>
      </c>
      <c r="Z800" s="21">
        <v>13.048736999999999</v>
      </c>
      <c r="AA800" s="38">
        <v>2.1</v>
      </c>
      <c r="AB800" s="39" t="s">
        <v>3139</v>
      </c>
      <c r="AC800" s="39">
        <v>0</v>
      </c>
      <c r="AD800" s="38" t="s">
        <v>3139</v>
      </c>
      <c r="AE800" s="38" t="s">
        <v>5815</v>
      </c>
    </row>
    <row r="801" spans="1:34">
      <c r="A801" t="str">
        <f t="shared" si="38"/>
        <v>1203</v>
      </c>
      <c r="B801" t="str">
        <f t="shared" si="36"/>
        <v>FL</v>
      </c>
      <c r="C801">
        <f t="shared" si="37"/>
        <v>61</v>
      </c>
      <c r="D801" s="38" t="s">
        <v>6552</v>
      </c>
      <c r="E801" s="23">
        <v>3</v>
      </c>
      <c r="F801" s="23">
        <v>120305</v>
      </c>
      <c r="G801" s="38" t="s">
        <v>53</v>
      </c>
      <c r="H801" s="38" t="s">
        <v>3047</v>
      </c>
      <c r="I801" s="38" t="s">
        <v>5969</v>
      </c>
      <c r="J801" s="38" t="s">
        <v>11817</v>
      </c>
      <c r="K801" s="38"/>
      <c r="L801" s="38" t="s">
        <v>6203</v>
      </c>
      <c r="M801" s="109">
        <v>44469</v>
      </c>
      <c r="N801" s="39">
        <v>24639290</v>
      </c>
      <c r="O801" s="38">
        <v>1</v>
      </c>
      <c r="P801" s="38" t="s">
        <v>5814</v>
      </c>
      <c r="Q801" s="38">
        <v>2.1</v>
      </c>
      <c r="R801" s="43" t="s">
        <v>3139</v>
      </c>
      <c r="S801" s="38" t="s">
        <v>54</v>
      </c>
      <c r="T801" s="38">
        <v>90</v>
      </c>
      <c r="U801" s="38" t="s">
        <v>6203</v>
      </c>
      <c r="V801" s="39">
        <v>24639290</v>
      </c>
      <c r="W801" s="38">
        <v>2.1</v>
      </c>
      <c r="X801" s="23" t="s">
        <v>3139</v>
      </c>
      <c r="Y801" s="38" t="s">
        <v>6552</v>
      </c>
      <c r="Z801" s="21">
        <v>24.639289999999999</v>
      </c>
      <c r="AA801" s="38">
        <v>2.1</v>
      </c>
      <c r="AB801" s="39" t="s">
        <v>3139</v>
      </c>
      <c r="AC801" s="39">
        <v>0</v>
      </c>
      <c r="AD801" s="23" t="s">
        <v>3139</v>
      </c>
      <c r="AE801" s="38" t="s">
        <v>5815</v>
      </c>
    </row>
    <row r="802" spans="1:34">
      <c r="A802" t="str">
        <f t="shared" si="38"/>
        <v>1228</v>
      </c>
      <c r="B802" t="str">
        <f t="shared" si="36"/>
        <v>CA</v>
      </c>
      <c r="C802">
        <f t="shared" si="37"/>
        <v>0</v>
      </c>
      <c r="D802" s="38" t="s">
        <v>6552</v>
      </c>
      <c r="E802" s="23">
        <v>4</v>
      </c>
      <c r="F802" s="23">
        <v>122811</v>
      </c>
      <c r="G802" s="38" t="s">
        <v>3309</v>
      </c>
      <c r="H802" s="38" t="s">
        <v>3468</v>
      </c>
      <c r="I802" s="38" t="s">
        <v>6006</v>
      </c>
      <c r="J802" s="38" t="s">
        <v>3469</v>
      </c>
      <c r="K802" s="38"/>
      <c r="L802" s="38" t="s">
        <v>6381</v>
      </c>
      <c r="M802" s="109">
        <v>44408</v>
      </c>
      <c r="N802" s="39">
        <v>453280967.69</v>
      </c>
      <c r="O802" s="38">
        <v>1</v>
      </c>
      <c r="P802" s="38"/>
      <c r="Q802" s="38" t="s">
        <v>3139</v>
      </c>
      <c r="R802" s="43" t="s">
        <v>3139</v>
      </c>
      <c r="S802" s="38"/>
      <c r="T802" s="38" t="s">
        <v>3139</v>
      </c>
      <c r="U802" s="38" t="s">
        <v>6381</v>
      </c>
      <c r="V802" s="39">
        <v>453280967.69</v>
      </c>
      <c r="W802" s="38" t="s">
        <v>3139</v>
      </c>
      <c r="X802" s="38">
        <v>1</v>
      </c>
      <c r="Y802" s="38" t="s">
        <v>6552</v>
      </c>
      <c r="Z802" s="21">
        <v>453.28096769000001</v>
      </c>
      <c r="AA802" s="38" t="s">
        <v>3139</v>
      </c>
      <c r="AB802" s="39">
        <v>15032.17</v>
      </c>
      <c r="AC802" s="39">
        <v>0</v>
      </c>
      <c r="AD802" s="23" t="s">
        <v>3139</v>
      </c>
      <c r="AE802" s="38" t="s">
        <v>5815</v>
      </c>
    </row>
    <row r="803" spans="1:34">
      <c r="A803" t="str">
        <f t="shared" si="38"/>
        <v>1226</v>
      </c>
      <c r="B803" t="str">
        <f t="shared" si="36"/>
        <v>OT</v>
      </c>
      <c r="C803">
        <f t="shared" si="37"/>
        <v>0</v>
      </c>
      <c r="D803" s="38" t="s">
        <v>6552</v>
      </c>
      <c r="E803" s="23">
        <v>5</v>
      </c>
      <c r="F803" s="23">
        <v>122603</v>
      </c>
      <c r="G803" s="38" t="s">
        <v>3157</v>
      </c>
      <c r="H803" s="38" t="s">
        <v>3159</v>
      </c>
      <c r="I803" s="38" t="s">
        <v>6006</v>
      </c>
      <c r="J803" s="38" t="s">
        <v>347</v>
      </c>
      <c r="K803" s="38"/>
      <c r="L803" s="38"/>
      <c r="M803" s="38"/>
      <c r="N803" s="39">
        <v>0</v>
      </c>
      <c r="O803" s="38">
        <v>1</v>
      </c>
      <c r="P803" s="38"/>
      <c r="Q803" s="23" t="s">
        <v>3139</v>
      </c>
      <c r="R803" s="43" t="s">
        <v>3139</v>
      </c>
      <c r="S803" s="38"/>
      <c r="T803" s="23" t="s">
        <v>3139</v>
      </c>
      <c r="U803" s="38" t="s">
        <v>6470</v>
      </c>
      <c r="V803" s="39">
        <v>794793</v>
      </c>
      <c r="W803" s="23" t="s">
        <v>3139</v>
      </c>
      <c r="X803" s="38">
        <v>1</v>
      </c>
      <c r="Y803" s="38" t="s">
        <v>5977</v>
      </c>
      <c r="Z803" s="21">
        <v>0.79479299999999997</v>
      </c>
      <c r="AA803" s="23" t="s">
        <v>3139</v>
      </c>
      <c r="AB803" s="39">
        <v>1</v>
      </c>
      <c r="AC803" s="39">
        <v>794793</v>
      </c>
      <c r="AD803" s="38" t="s">
        <v>3139</v>
      </c>
      <c r="AE803" s="38" t="s">
        <v>5818</v>
      </c>
      <c r="AG803" s="23"/>
      <c r="AH803" s="23"/>
    </row>
    <row r="804" spans="1:34">
      <c r="A804" t="str">
        <f t="shared" si="38"/>
        <v>1226</v>
      </c>
      <c r="B804" t="str">
        <f t="shared" si="36"/>
        <v>OT</v>
      </c>
      <c r="C804">
        <f t="shared" si="37"/>
        <v>0</v>
      </c>
      <c r="D804" s="38" t="s">
        <v>6552</v>
      </c>
      <c r="E804" s="23">
        <v>6</v>
      </c>
      <c r="F804" s="23">
        <v>122602</v>
      </c>
      <c r="G804" s="38" t="s">
        <v>3440</v>
      </c>
      <c r="H804" s="38" t="s">
        <v>3441</v>
      </c>
      <c r="I804" s="38" t="s">
        <v>6006</v>
      </c>
      <c r="J804" s="38" t="s">
        <v>50</v>
      </c>
      <c r="K804" s="38"/>
      <c r="L804" s="38"/>
      <c r="M804" s="38"/>
      <c r="N804" s="39">
        <v>0</v>
      </c>
      <c r="O804" s="38">
        <v>1</v>
      </c>
      <c r="P804" s="38"/>
      <c r="Q804" s="23" t="s">
        <v>3139</v>
      </c>
      <c r="R804" s="43" t="s">
        <v>3139</v>
      </c>
      <c r="S804" s="38"/>
      <c r="T804" s="23" t="s">
        <v>3139</v>
      </c>
      <c r="U804" s="38" t="s">
        <v>6472</v>
      </c>
      <c r="V804" s="39">
        <v>4550000</v>
      </c>
      <c r="W804" s="23" t="s">
        <v>3139</v>
      </c>
      <c r="X804" s="38">
        <v>1</v>
      </c>
      <c r="Y804" s="38" t="s">
        <v>5977</v>
      </c>
      <c r="Z804" s="21">
        <v>4.55</v>
      </c>
      <c r="AA804" s="23" t="s">
        <v>3139</v>
      </c>
      <c r="AB804" s="39">
        <v>1</v>
      </c>
      <c r="AC804" s="39">
        <v>4550000</v>
      </c>
      <c r="AD804" s="38" t="s">
        <v>3139</v>
      </c>
      <c r="AE804" s="38" t="s">
        <v>5818</v>
      </c>
      <c r="AG804" s="23"/>
      <c r="AH804" s="23"/>
    </row>
    <row r="805" spans="1:34">
      <c r="A805" t="str">
        <f t="shared" si="38"/>
        <v>1203</v>
      </c>
      <c r="B805" t="str">
        <f t="shared" si="36"/>
        <v>FL</v>
      </c>
      <c r="C805">
        <f t="shared" si="37"/>
        <v>61</v>
      </c>
      <c r="D805" s="38" t="s">
        <v>6552</v>
      </c>
      <c r="E805" s="23">
        <v>7</v>
      </c>
      <c r="F805" s="23">
        <v>120305</v>
      </c>
      <c r="G805" s="38" t="s">
        <v>53</v>
      </c>
      <c r="H805" s="38" t="s">
        <v>3047</v>
      </c>
      <c r="I805" s="38" t="s">
        <v>5969</v>
      </c>
      <c r="J805" s="38" t="s">
        <v>11818</v>
      </c>
      <c r="K805" s="38"/>
      <c r="L805" s="38" t="s">
        <v>6203</v>
      </c>
      <c r="M805" s="109">
        <v>44469</v>
      </c>
      <c r="N805" s="39">
        <v>38775312</v>
      </c>
      <c r="O805" s="38">
        <v>1</v>
      </c>
      <c r="P805" s="38" t="s">
        <v>5814</v>
      </c>
      <c r="Q805" s="23">
        <v>2.2000000000000002</v>
      </c>
      <c r="R805" s="43" t="s">
        <v>3139</v>
      </c>
      <c r="S805" s="38" t="s">
        <v>54</v>
      </c>
      <c r="T805" s="23">
        <v>90</v>
      </c>
      <c r="U805" s="38" t="s">
        <v>6203</v>
      </c>
      <c r="V805" s="39">
        <v>38775312</v>
      </c>
      <c r="W805" s="23">
        <v>2.2000000000000002</v>
      </c>
      <c r="X805" s="38" t="s">
        <v>3139</v>
      </c>
      <c r="Y805" s="38" t="s">
        <v>6552</v>
      </c>
      <c r="Z805" s="21">
        <v>38.775312</v>
      </c>
      <c r="AA805" s="23">
        <v>2.2000000000000002</v>
      </c>
      <c r="AB805" s="39" t="s">
        <v>3139</v>
      </c>
      <c r="AC805" s="39">
        <v>0</v>
      </c>
      <c r="AD805" s="38" t="s">
        <v>3139</v>
      </c>
      <c r="AE805" s="38" t="s">
        <v>5815</v>
      </c>
      <c r="AG805" s="23"/>
      <c r="AH805" s="23"/>
    </row>
    <row r="806" spans="1:34">
      <c r="A806" t="str">
        <f t="shared" si="38"/>
        <v>1226</v>
      </c>
      <c r="B806" t="str">
        <f t="shared" si="36"/>
        <v>OT</v>
      </c>
      <c r="C806">
        <f t="shared" si="37"/>
        <v>153</v>
      </c>
      <c r="D806" s="38" t="s">
        <v>6552</v>
      </c>
      <c r="E806" s="23">
        <v>1</v>
      </c>
      <c r="F806" s="23">
        <v>122602</v>
      </c>
      <c r="G806" s="38" t="s">
        <v>53</v>
      </c>
      <c r="H806" s="38" t="s">
        <v>3385</v>
      </c>
      <c r="I806" s="38" t="s">
        <v>6006</v>
      </c>
      <c r="J806" s="38" t="s">
        <v>3474</v>
      </c>
      <c r="K806" s="38"/>
      <c r="L806" s="38" t="s">
        <v>6474</v>
      </c>
      <c r="M806" s="109">
        <v>44561</v>
      </c>
      <c r="N806" s="39">
        <v>84269274</v>
      </c>
      <c r="O806" s="38">
        <v>1</v>
      </c>
      <c r="P806" s="38"/>
      <c r="Q806" s="23" t="s">
        <v>3139</v>
      </c>
      <c r="R806" s="43">
        <v>84269274</v>
      </c>
      <c r="S806" s="38"/>
      <c r="T806" s="38" t="s">
        <v>3139</v>
      </c>
      <c r="U806" s="38" t="s">
        <v>6474</v>
      </c>
      <c r="V806" s="39">
        <v>84269274</v>
      </c>
      <c r="W806" s="23" t="s">
        <v>3139</v>
      </c>
      <c r="X806" s="38">
        <v>1</v>
      </c>
      <c r="Y806" s="38" t="s">
        <v>9403</v>
      </c>
      <c r="Z806" s="21">
        <v>84.269273999999996</v>
      </c>
      <c r="AA806" s="23" t="s">
        <v>3139</v>
      </c>
      <c r="AB806" s="39">
        <v>84269274</v>
      </c>
      <c r="AC806" s="39">
        <v>0</v>
      </c>
      <c r="AD806" s="38" t="s">
        <v>3139</v>
      </c>
      <c r="AE806" s="38" t="s">
        <v>5819</v>
      </c>
      <c r="AG806" s="23"/>
      <c r="AH806" s="23"/>
    </row>
    <row r="807" spans="1:34">
      <c r="A807" t="str">
        <f t="shared" si="38"/>
        <v>1120</v>
      </c>
      <c r="B807" t="str">
        <f t="shared" si="36"/>
        <v>OT</v>
      </c>
      <c r="C807">
        <f t="shared" si="37"/>
        <v>87</v>
      </c>
      <c r="D807" s="38" t="s">
        <v>6552</v>
      </c>
      <c r="E807" s="23">
        <v>2</v>
      </c>
      <c r="F807" s="23">
        <v>112007</v>
      </c>
      <c r="G807" s="38" t="s">
        <v>108</v>
      </c>
      <c r="H807" s="38" t="s">
        <v>3473</v>
      </c>
      <c r="I807" s="38" t="s">
        <v>5969</v>
      </c>
      <c r="J807" s="38" t="s">
        <v>11819</v>
      </c>
      <c r="K807" s="38"/>
      <c r="L807" s="38" t="s">
        <v>5981</v>
      </c>
      <c r="M807" s="109">
        <v>44495</v>
      </c>
      <c r="N807" s="39">
        <v>3250000000</v>
      </c>
      <c r="O807" s="38">
        <v>1</v>
      </c>
      <c r="P807" s="38" t="s">
        <v>5814</v>
      </c>
      <c r="Q807" s="23">
        <v>2.2999999999999998</v>
      </c>
      <c r="R807" s="43" t="s">
        <v>3139</v>
      </c>
      <c r="S807" s="38" t="s">
        <v>54</v>
      </c>
      <c r="T807" s="23">
        <v>90</v>
      </c>
      <c r="U807" s="38" t="s">
        <v>5981</v>
      </c>
      <c r="V807" s="39">
        <v>3250000000</v>
      </c>
      <c r="W807" s="23">
        <v>2.2999999999999998</v>
      </c>
      <c r="X807" s="38" t="s">
        <v>3139</v>
      </c>
      <c r="Y807" s="38" t="s">
        <v>6552</v>
      </c>
      <c r="Z807" s="21">
        <v>3250.8234870000001</v>
      </c>
      <c r="AA807" s="23">
        <v>2.2999999999999998</v>
      </c>
      <c r="AB807" s="39" t="s">
        <v>3139</v>
      </c>
      <c r="AC807" s="39">
        <v>823487</v>
      </c>
      <c r="AD807" s="38" t="s">
        <v>3139</v>
      </c>
      <c r="AE807" s="38" t="s">
        <v>5815</v>
      </c>
      <c r="AG807" s="23"/>
      <c r="AH807" s="23"/>
    </row>
    <row r="808" spans="1:34">
      <c r="A808" t="str">
        <f t="shared" si="38"/>
        <v>1120</v>
      </c>
      <c r="B808" t="str">
        <f t="shared" si="36"/>
        <v>OT</v>
      </c>
      <c r="C808">
        <f t="shared" si="37"/>
        <v>69</v>
      </c>
      <c r="D808" s="38" t="s">
        <v>6552</v>
      </c>
      <c r="E808" s="23">
        <v>3</v>
      </c>
      <c r="F808" s="23">
        <v>112007</v>
      </c>
      <c r="G808" s="38" t="s">
        <v>108</v>
      </c>
      <c r="H808" s="38" t="s">
        <v>3473</v>
      </c>
      <c r="I808" s="38" t="s">
        <v>5969</v>
      </c>
      <c r="J808" s="38" t="s">
        <v>11820</v>
      </c>
      <c r="K808" s="38"/>
      <c r="L808" s="38" t="s">
        <v>6070</v>
      </c>
      <c r="M808" s="109">
        <v>44477</v>
      </c>
      <c r="N808" s="39">
        <v>6509393280</v>
      </c>
      <c r="O808" s="38">
        <v>1</v>
      </c>
      <c r="P808" s="38" t="s">
        <v>5814</v>
      </c>
      <c r="Q808" s="23">
        <v>2.0499999999999998</v>
      </c>
      <c r="R808" s="39" t="s">
        <v>3139</v>
      </c>
      <c r="S808" s="38" t="s">
        <v>54</v>
      </c>
      <c r="T808" s="23">
        <v>90</v>
      </c>
      <c r="U808" s="38" t="s">
        <v>6070</v>
      </c>
      <c r="V808" s="39">
        <v>6509393280</v>
      </c>
      <c r="W808" s="23">
        <v>2.0499999999999998</v>
      </c>
      <c r="X808" s="23" t="s">
        <v>3139</v>
      </c>
      <c r="Y808" s="38" t="s">
        <v>6552</v>
      </c>
      <c r="Z808" s="21">
        <v>6517.4861520000004</v>
      </c>
      <c r="AA808" s="23">
        <v>2.0499999999999998</v>
      </c>
      <c r="AB808" s="39" t="s">
        <v>3139</v>
      </c>
      <c r="AC808" s="39">
        <v>8092872</v>
      </c>
      <c r="AD808" s="23" t="s">
        <v>3139</v>
      </c>
      <c r="AE808" s="38" t="s">
        <v>5815</v>
      </c>
      <c r="AG808" s="23"/>
      <c r="AH808" s="23"/>
    </row>
    <row r="809" spans="1:34">
      <c r="A809" t="str">
        <f t="shared" si="38"/>
        <v>1120</v>
      </c>
      <c r="B809" t="str">
        <f t="shared" si="36"/>
        <v>OT</v>
      </c>
      <c r="C809">
        <f t="shared" si="37"/>
        <v>47</v>
      </c>
      <c r="D809" s="38" t="s">
        <v>6552</v>
      </c>
      <c r="E809" s="23">
        <v>4</v>
      </c>
      <c r="F809" s="23">
        <v>112007</v>
      </c>
      <c r="G809" s="38" t="s">
        <v>3383</v>
      </c>
      <c r="H809" s="38" t="s">
        <v>9404</v>
      </c>
      <c r="I809" s="38" t="s">
        <v>5969</v>
      </c>
      <c r="J809" s="38" t="s">
        <v>11157</v>
      </c>
      <c r="K809" s="38"/>
      <c r="L809" s="38" t="s">
        <v>6169</v>
      </c>
      <c r="M809" s="109">
        <v>44455</v>
      </c>
      <c r="N809" s="39">
        <v>7125535607</v>
      </c>
      <c r="O809" s="38">
        <v>1</v>
      </c>
      <c r="P809" s="38" t="s">
        <v>5814</v>
      </c>
      <c r="Q809" s="23">
        <v>2.25</v>
      </c>
      <c r="R809" s="39" t="s">
        <v>3139</v>
      </c>
      <c r="S809" s="38" t="s">
        <v>54</v>
      </c>
      <c r="T809" s="23">
        <v>90</v>
      </c>
      <c r="U809" s="38" t="s">
        <v>6169</v>
      </c>
      <c r="V809" s="39">
        <v>7125535607</v>
      </c>
      <c r="W809" s="23">
        <v>2.25</v>
      </c>
      <c r="X809" s="23" t="s">
        <v>3139</v>
      </c>
      <c r="Y809" s="38" t="s">
        <v>6552</v>
      </c>
      <c r="Z809" s="21">
        <v>7144.9676319999999</v>
      </c>
      <c r="AA809" s="23">
        <v>2.25</v>
      </c>
      <c r="AB809" s="39" t="s">
        <v>3139</v>
      </c>
      <c r="AC809" s="39">
        <v>19432025</v>
      </c>
      <c r="AD809" s="23" t="s">
        <v>3139</v>
      </c>
      <c r="AE809" s="38" t="s">
        <v>5815</v>
      </c>
      <c r="AG809" s="23"/>
      <c r="AH809" s="23"/>
    </row>
    <row r="810" spans="1:34">
      <c r="A810" t="str">
        <f t="shared" si="38"/>
        <v>1120</v>
      </c>
      <c r="B810" t="str">
        <f t="shared" si="36"/>
        <v>OT</v>
      </c>
      <c r="C810">
        <f t="shared" si="37"/>
        <v>10</v>
      </c>
      <c r="D810" s="38" t="s">
        <v>6552</v>
      </c>
      <c r="E810" s="23">
        <v>5</v>
      </c>
      <c r="F810" s="23">
        <v>112007</v>
      </c>
      <c r="G810" s="38" t="s">
        <v>53</v>
      </c>
      <c r="H810" s="38" t="s">
        <v>3385</v>
      </c>
      <c r="I810" s="38" t="s">
        <v>5969</v>
      </c>
      <c r="J810" s="38" t="s">
        <v>9405</v>
      </c>
      <c r="K810" s="38"/>
      <c r="L810" s="38" t="s">
        <v>6088</v>
      </c>
      <c r="M810" s="109">
        <v>44418</v>
      </c>
      <c r="N810" s="39">
        <v>2200000000</v>
      </c>
      <c r="O810" s="38">
        <v>1</v>
      </c>
      <c r="P810" s="38" t="s">
        <v>5814</v>
      </c>
      <c r="Q810" s="23">
        <v>2.2999999999999998</v>
      </c>
      <c r="R810" s="39" t="s">
        <v>3139</v>
      </c>
      <c r="S810" s="38" t="s">
        <v>54</v>
      </c>
      <c r="T810" s="23">
        <v>90</v>
      </c>
      <c r="U810" s="38" t="s">
        <v>6088</v>
      </c>
      <c r="V810" s="39">
        <v>2200000000</v>
      </c>
      <c r="W810" s="23">
        <v>2.2999999999999998</v>
      </c>
      <c r="X810" s="23" t="s">
        <v>3139</v>
      </c>
      <c r="Y810" s="38" t="s">
        <v>6552</v>
      </c>
      <c r="Z810" s="21">
        <v>2211.1487419999999</v>
      </c>
      <c r="AA810" s="23">
        <v>2.2999999999999998</v>
      </c>
      <c r="AB810" s="39" t="s">
        <v>3139</v>
      </c>
      <c r="AC810" s="39">
        <v>11148742</v>
      </c>
      <c r="AD810" s="23" t="s">
        <v>3139</v>
      </c>
      <c r="AE810" s="38" t="s">
        <v>5815</v>
      </c>
      <c r="AG810" s="23"/>
      <c r="AH810" s="23"/>
    </row>
    <row r="811" spans="1:34">
      <c r="A811" t="str">
        <f t="shared" si="38"/>
        <v>1120</v>
      </c>
      <c r="B811" t="str">
        <f t="shared" si="36"/>
        <v>OT</v>
      </c>
      <c r="C811">
        <f t="shared" si="37"/>
        <v>47</v>
      </c>
      <c r="D811" s="38" t="s">
        <v>6552</v>
      </c>
      <c r="E811" s="23">
        <v>6</v>
      </c>
      <c r="F811" s="23">
        <v>112007</v>
      </c>
      <c r="G811" s="38" t="s">
        <v>53</v>
      </c>
      <c r="H811" s="38" t="s">
        <v>3385</v>
      </c>
      <c r="I811" s="38" t="s">
        <v>5969</v>
      </c>
      <c r="J811" s="38" t="s">
        <v>11158</v>
      </c>
      <c r="K811" s="38"/>
      <c r="L811" s="38" t="s">
        <v>6169</v>
      </c>
      <c r="M811" s="109">
        <v>44455</v>
      </c>
      <c r="N811" s="39">
        <v>1995233664</v>
      </c>
      <c r="O811" s="38">
        <v>1</v>
      </c>
      <c r="P811" s="38" t="s">
        <v>5814</v>
      </c>
      <c r="Q811" s="23">
        <v>2.2999999999999998</v>
      </c>
      <c r="R811" s="39" t="s">
        <v>3139</v>
      </c>
      <c r="S811" s="38" t="s">
        <v>54</v>
      </c>
      <c r="T811" s="23">
        <v>90</v>
      </c>
      <c r="U811" s="38" t="s">
        <v>6169</v>
      </c>
      <c r="V811" s="39">
        <v>1995233664</v>
      </c>
      <c r="W811" s="23">
        <v>2.2999999999999998</v>
      </c>
      <c r="X811" s="23" t="s">
        <v>3139</v>
      </c>
      <c r="Y811" s="38" t="s">
        <v>6552</v>
      </c>
      <c r="Z811" s="21">
        <v>2000.79475</v>
      </c>
      <c r="AA811" s="23">
        <v>2.2999999999999998</v>
      </c>
      <c r="AB811" s="39" t="s">
        <v>3139</v>
      </c>
      <c r="AC811" s="39">
        <v>5561086</v>
      </c>
      <c r="AD811" s="23" t="s">
        <v>3139</v>
      </c>
      <c r="AE811" s="38" t="s">
        <v>5815</v>
      </c>
      <c r="AG811" s="23"/>
      <c r="AH811" s="23"/>
    </row>
    <row r="812" spans="1:34">
      <c r="A812" t="str">
        <f t="shared" si="38"/>
        <v>1120</v>
      </c>
      <c r="B812" t="str">
        <f t="shared" si="36"/>
        <v>OT</v>
      </c>
      <c r="C812">
        <f t="shared" si="37"/>
        <v>12</v>
      </c>
      <c r="D812" s="38" t="s">
        <v>6552</v>
      </c>
      <c r="E812" s="23">
        <v>7</v>
      </c>
      <c r="F812" s="23">
        <v>112007</v>
      </c>
      <c r="G812" s="38" t="s">
        <v>53</v>
      </c>
      <c r="H812" s="38" t="s">
        <v>3385</v>
      </c>
      <c r="I812" s="38" t="s">
        <v>5969</v>
      </c>
      <c r="J812" s="38" t="s">
        <v>9406</v>
      </c>
      <c r="K812" s="38"/>
      <c r="L812" s="38" t="s">
        <v>5971</v>
      </c>
      <c r="M812" s="109">
        <v>44420</v>
      </c>
      <c r="N812" s="39">
        <v>1308034000</v>
      </c>
      <c r="O812" s="38">
        <v>1</v>
      </c>
      <c r="P812" s="38" t="s">
        <v>5814</v>
      </c>
      <c r="Q812" s="23">
        <v>2.2999999999999998</v>
      </c>
      <c r="R812" s="39" t="s">
        <v>3139</v>
      </c>
      <c r="S812" s="38" t="s">
        <v>54</v>
      </c>
      <c r="T812" s="23">
        <v>90</v>
      </c>
      <c r="U812" s="38" t="s">
        <v>5971</v>
      </c>
      <c r="V812" s="39">
        <v>1308034000</v>
      </c>
      <c r="W812" s="23">
        <v>2.2999999999999998</v>
      </c>
      <c r="X812" s="23" t="s">
        <v>3139</v>
      </c>
      <c r="Y812" s="38" t="s">
        <v>6552</v>
      </c>
      <c r="Z812" s="21">
        <v>1314.496891</v>
      </c>
      <c r="AA812" s="23">
        <v>2.2999999999999998</v>
      </c>
      <c r="AB812" s="39" t="s">
        <v>3139</v>
      </c>
      <c r="AC812" s="39">
        <v>6462891</v>
      </c>
      <c r="AD812" s="23" t="s">
        <v>3139</v>
      </c>
      <c r="AE812" s="38" t="s">
        <v>5815</v>
      </c>
      <c r="AG812" s="23"/>
      <c r="AH812" s="23"/>
    </row>
    <row r="813" spans="1:34">
      <c r="A813" t="str">
        <f t="shared" si="38"/>
        <v>1120</v>
      </c>
      <c r="B813" t="str">
        <f t="shared" si="36"/>
        <v>OT</v>
      </c>
      <c r="C813">
        <f t="shared" si="37"/>
        <v>26</v>
      </c>
      <c r="D813" s="38" t="s">
        <v>6552</v>
      </c>
      <c r="E813" s="23">
        <v>8</v>
      </c>
      <c r="F813" s="23">
        <v>112007</v>
      </c>
      <c r="G813" s="38" t="s">
        <v>53</v>
      </c>
      <c r="H813" s="38" t="s">
        <v>3385</v>
      </c>
      <c r="I813" s="38" t="s">
        <v>5969</v>
      </c>
      <c r="J813" s="38" t="s">
        <v>9407</v>
      </c>
      <c r="K813" s="38"/>
      <c r="L813" s="38" t="s">
        <v>6096</v>
      </c>
      <c r="M813" s="109">
        <v>44434</v>
      </c>
      <c r="N813" s="39">
        <v>1560000000</v>
      </c>
      <c r="O813" s="38">
        <v>1</v>
      </c>
      <c r="P813" s="38" t="s">
        <v>5814</v>
      </c>
      <c r="Q813" s="23">
        <v>2.2999999999999998</v>
      </c>
      <c r="R813" s="39" t="s">
        <v>3139</v>
      </c>
      <c r="S813" s="38" t="s">
        <v>54</v>
      </c>
      <c r="T813" s="23">
        <v>90</v>
      </c>
      <c r="U813" s="38" t="s">
        <v>6096</v>
      </c>
      <c r="V813" s="39">
        <v>1560000000</v>
      </c>
      <c r="W813" s="23">
        <v>2.2999999999999998</v>
      </c>
      <c r="X813" s="23" t="s">
        <v>3139</v>
      </c>
      <c r="Y813" s="38" t="s">
        <v>6552</v>
      </c>
      <c r="Z813" s="21">
        <v>1566.3243769999999</v>
      </c>
      <c r="AA813" s="23">
        <v>2.2999999999999998</v>
      </c>
      <c r="AB813" s="39" t="s">
        <v>3139</v>
      </c>
      <c r="AC813" s="39">
        <v>6324377</v>
      </c>
      <c r="AD813" s="23" t="s">
        <v>3139</v>
      </c>
      <c r="AE813" s="38" t="s">
        <v>5815</v>
      </c>
      <c r="AG813" s="23"/>
      <c r="AH813" s="23"/>
    </row>
    <row r="814" spans="1:34">
      <c r="A814" t="str">
        <f t="shared" si="38"/>
        <v>1120</v>
      </c>
      <c r="B814" t="str">
        <f t="shared" si="36"/>
        <v>OT</v>
      </c>
      <c r="C814">
        <f t="shared" si="37"/>
        <v>11</v>
      </c>
      <c r="D814" s="38" t="s">
        <v>6552</v>
      </c>
      <c r="E814" s="23">
        <v>9</v>
      </c>
      <c r="F814" s="23">
        <v>112007</v>
      </c>
      <c r="G814" s="38" t="s">
        <v>53</v>
      </c>
      <c r="H814" s="38" t="s">
        <v>3385</v>
      </c>
      <c r="I814" s="38" t="s">
        <v>5969</v>
      </c>
      <c r="J814" s="38" t="s">
        <v>9408</v>
      </c>
      <c r="K814" s="38"/>
      <c r="L814" s="38" t="s">
        <v>6091</v>
      </c>
      <c r="M814" s="109">
        <v>44419</v>
      </c>
      <c r="N814" s="39">
        <v>905562000</v>
      </c>
      <c r="O814" s="38">
        <v>1</v>
      </c>
      <c r="P814" s="38" t="s">
        <v>5814</v>
      </c>
      <c r="Q814" s="23">
        <v>2.2999999999999998</v>
      </c>
      <c r="R814" s="39" t="s">
        <v>3139</v>
      </c>
      <c r="S814" s="38" t="s">
        <v>54</v>
      </c>
      <c r="T814" s="23">
        <v>90</v>
      </c>
      <c r="U814" s="38" t="s">
        <v>6091</v>
      </c>
      <c r="V814" s="39">
        <v>905562000</v>
      </c>
      <c r="W814" s="23">
        <v>2.2999999999999998</v>
      </c>
      <c r="X814" s="23" t="s">
        <v>3139</v>
      </c>
      <c r="Y814" s="38" t="s">
        <v>6552</v>
      </c>
      <c r="Z814" s="21">
        <v>910.09367199999997</v>
      </c>
      <c r="AA814" s="23">
        <v>2.2999999999999998</v>
      </c>
      <c r="AB814" s="39" t="s">
        <v>3139</v>
      </c>
      <c r="AC814" s="39">
        <v>4531672</v>
      </c>
      <c r="AD814" s="23" t="s">
        <v>3139</v>
      </c>
      <c r="AE814" s="38" t="s">
        <v>5815</v>
      </c>
      <c r="AG814" s="23"/>
      <c r="AH814" s="23"/>
    </row>
    <row r="815" spans="1:34">
      <c r="A815" t="str">
        <f t="shared" si="38"/>
        <v>1120</v>
      </c>
      <c r="B815" t="str">
        <f t="shared" si="36"/>
        <v>OT</v>
      </c>
      <c r="C815">
        <f t="shared" si="37"/>
        <v>54</v>
      </c>
      <c r="D815" s="38" t="s">
        <v>6552</v>
      </c>
      <c r="E815" s="23">
        <v>10</v>
      </c>
      <c r="F815" s="23">
        <v>112007</v>
      </c>
      <c r="G815" s="38" t="s">
        <v>53</v>
      </c>
      <c r="H815" s="38" t="s">
        <v>3385</v>
      </c>
      <c r="I815" s="38" t="s">
        <v>5969</v>
      </c>
      <c r="J815" s="38" t="s">
        <v>11159</v>
      </c>
      <c r="K815" s="38"/>
      <c r="L815" s="38" t="s">
        <v>6098</v>
      </c>
      <c r="M815" s="109">
        <v>44462</v>
      </c>
      <c r="N815" s="39">
        <v>1030000000</v>
      </c>
      <c r="O815" s="38">
        <v>1</v>
      </c>
      <c r="P815" s="38" t="s">
        <v>5814</v>
      </c>
      <c r="Q815" s="23">
        <v>2.2999999999999998</v>
      </c>
      <c r="R815" s="39" t="s">
        <v>3139</v>
      </c>
      <c r="S815" s="38" t="s">
        <v>54</v>
      </c>
      <c r="T815" s="23">
        <v>90</v>
      </c>
      <c r="U815" s="38" t="s">
        <v>6098</v>
      </c>
      <c r="V815" s="39">
        <v>1030000000</v>
      </c>
      <c r="W815" s="23">
        <v>2.2999999999999998</v>
      </c>
      <c r="X815" s="23" t="s">
        <v>3139</v>
      </c>
      <c r="Y815" s="38" t="s">
        <v>6552</v>
      </c>
      <c r="Z815" s="21">
        <v>1032.414084</v>
      </c>
      <c r="AA815" s="23">
        <v>2.2999999999999998</v>
      </c>
      <c r="AB815" s="39" t="s">
        <v>3139</v>
      </c>
      <c r="AC815" s="39">
        <v>2414084</v>
      </c>
      <c r="AD815" s="23" t="s">
        <v>3139</v>
      </c>
      <c r="AE815" s="38" t="s">
        <v>5815</v>
      </c>
      <c r="AG815" s="23"/>
      <c r="AH815" s="23"/>
    </row>
    <row r="816" spans="1:34">
      <c r="A816" t="str">
        <f t="shared" si="38"/>
        <v>1120</v>
      </c>
      <c r="B816" t="str">
        <f t="shared" si="36"/>
        <v>OT</v>
      </c>
      <c r="C816">
        <f t="shared" si="37"/>
        <v>18</v>
      </c>
      <c r="D816" s="38" t="s">
        <v>6552</v>
      </c>
      <c r="E816" s="23">
        <v>11</v>
      </c>
      <c r="F816" s="23">
        <v>112007</v>
      </c>
      <c r="G816" s="38" t="s">
        <v>55</v>
      </c>
      <c r="H816" s="38" t="s">
        <v>9409</v>
      </c>
      <c r="I816" s="38" t="s">
        <v>5969</v>
      </c>
      <c r="J816" s="38" t="s">
        <v>9410</v>
      </c>
      <c r="K816" s="38"/>
      <c r="L816" s="38" t="s">
        <v>5973</v>
      </c>
      <c r="M816" s="109">
        <v>44426</v>
      </c>
      <c r="N816" s="39">
        <v>1028605017</v>
      </c>
      <c r="O816" s="38">
        <v>1</v>
      </c>
      <c r="P816" s="38" t="s">
        <v>5814</v>
      </c>
      <c r="Q816" s="23">
        <v>2.0499999999999998</v>
      </c>
      <c r="R816" s="39" t="s">
        <v>3139</v>
      </c>
      <c r="S816" s="38" t="s">
        <v>54</v>
      </c>
      <c r="T816" s="23">
        <v>90</v>
      </c>
      <c r="U816" s="38" t="s">
        <v>5973</v>
      </c>
      <c r="V816" s="39">
        <v>1028605017</v>
      </c>
      <c r="W816" s="23">
        <v>2.0499999999999998</v>
      </c>
      <c r="X816" s="23" t="s">
        <v>3139</v>
      </c>
      <c r="Y816" s="38" t="s">
        <v>6552</v>
      </c>
      <c r="Z816" s="21">
        <v>1032.79026</v>
      </c>
      <c r="AA816" s="23">
        <v>2.0499999999999998</v>
      </c>
      <c r="AB816" s="39" t="s">
        <v>3139</v>
      </c>
      <c r="AC816" s="39">
        <v>4185243</v>
      </c>
      <c r="AD816" s="23" t="s">
        <v>3139</v>
      </c>
      <c r="AE816" s="38" t="s">
        <v>5815</v>
      </c>
      <c r="AG816" s="23"/>
      <c r="AH816" s="23"/>
    </row>
    <row r="817" spans="1:34">
      <c r="A817" t="str">
        <f t="shared" si="38"/>
        <v>1120</v>
      </c>
      <c r="B817" t="str">
        <f t="shared" si="36"/>
        <v>OT</v>
      </c>
      <c r="C817">
        <f t="shared" si="37"/>
        <v>11</v>
      </c>
      <c r="D817" s="38" t="s">
        <v>6552</v>
      </c>
      <c r="E817" s="23">
        <v>12</v>
      </c>
      <c r="F817" s="23">
        <v>112007</v>
      </c>
      <c r="G817" s="38" t="s">
        <v>55</v>
      </c>
      <c r="H817" s="38" t="s">
        <v>9409</v>
      </c>
      <c r="I817" s="38" t="s">
        <v>5969</v>
      </c>
      <c r="J817" s="38" t="s">
        <v>9410</v>
      </c>
      <c r="K817" s="38"/>
      <c r="L817" s="38" t="s">
        <v>6091</v>
      </c>
      <c r="M817" s="109">
        <v>44419</v>
      </c>
      <c r="N817" s="39">
        <v>2000000000</v>
      </c>
      <c r="O817" s="38">
        <v>1</v>
      </c>
      <c r="P817" s="38" t="s">
        <v>5814</v>
      </c>
      <c r="Q817" s="23">
        <v>2.0499999999999998</v>
      </c>
      <c r="R817" s="39" t="s">
        <v>3139</v>
      </c>
      <c r="S817" s="38" t="s">
        <v>54</v>
      </c>
      <c r="T817" s="23">
        <v>90</v>
      </c>
      <c r="U817" s="38" t="s">
        <v>6091</v>
      </c>
      <c r="V817" s="39">
        <v>2000000000</v>
      </c>
      <c r="W817" s="23">
        <v>2.0499999999999998</v>
      </c>
      <c r="X817" s="23" t="s">
        <v>3139</v>
      </c>
      <c r="Y817" s="38" t="s">
        <v>6552</v>
      </c>
      <c r="Z817" s="21">
        <v>2008.9288710000001</v>
      </c>
      <c r="AA817" s="23">
        <v>2.0499999999999998</v>
      </c>
      <c r="AB817" s="39" t="s">
        <v>3139</v>
      </c>
      <c r="AC817" s="39">
        <v>8928871</v>
      </c>
      <c r="AD817" s="23" t="s">
        <v>3139</v>
      </c>
      <c r="AE817" s="38" t="s">
        <v>5815</v>
      </c>
      <c r="AG817" s="23"/>
      <c r="AH817" s="23"/>
    </row>
    <row r="818" spans="1:34">
      <c r="A818" t="str">
        <f t="shared" si="38"/>
        <v>1120</v>
      </c>
      <c r="B818" t="str">
        <f t="shared" si="36"/>
        <v>OT</v>
      </c>
      <c r="C818">
        <f t="shared" si="37"/>
        <v>32</v>
      </c>
      <c r="D818" s="38" t="s">
        <v>6552</v>
      </c>
      <c r="E818" s="23">
        <v>13</v>
      </c>
      <c r="F818" s="23">
        <v>112007</v>
      </c>
      <c r="G818" s="38" t="s">
        <v>55</v>
      </c>
      <c r="H818" s="38" t="s">
        <v>9409</v>
      </c>
      <c r="I818" s="38" t="s">
        <v>5969</v>
      </c>
      <c r="J818" s="38" t="s">
        <v>9410</v>
      </c>
      <c r="K818" s="38"/>
      <c r="L818" s="38" t="s">
        <v>6194</v>
      </c>
      <c r="M818" s="109">
        <v>44440</v>
      </c>
      <c r="N818" s="39">
        <v>1800000000</v>
      </c>
      <c r="O818" s="38">
        <v>1</v>
      </c>
      <c r="P818" s="38" t="s">
        <v>5814</v>
      </c>
      <c r="Q818" s="23">
        <v>2.0499999999999998</v>
      </c>
      <c r="R818" s="39" t="s">
        <v>3139</v>
      </c>
      <c r="S818" s="38" t="s">
        <v>54</v>
      </c>
      <c r="T818" s="23">
        <v>90</v>
      </c>
      <c r="U818" s="38" t="s">
        <v>6194</v>
      </c>
      <c r="V818" s="39">
        <v>1800000000</v>
      </c>
      <c r="W818" s="23">
        <v>2.0499999999999998</v>
      </c>
      <c r="X818" s="23" t="s">
        <v>3139</v>
      </c>
      <c r="Y818" s="38" t="s">
        <v>6552</v>
      </c>
      <c r="Z818" s="21">
        <v>1806.0015579999999</v>
      </c>
      <c r="AA818" s="23">
        <v>2.0499999999999998</v>
      </c>
      <c r="AB818" s="39" t="s">
        <v>3139</v>
      </c>
      <c r="AC818" s="39">
        <v>6001558</v>
      </c>
      <c r="AD818" s="23" t="s">
        <v>3139</v>
      </c>
      <c r="AE818" s="38" t="s">
        <v>5815</v>
      </c>
      <c r="AG818" s="23"/>
      <c r="AH818" s="23"/>
    </row>
    <row r="819" spans="1:34">
      <c r="A819" t="str">
        <f t="shared" si="38"/>
        <v>1120</v>
      </c>
      <c r="B819" t="str">
        <f t="shared" si="36"/>
        <v>OT</v>
      </c>
      <c r="C819">
        <f t="shared" si="37"/>
        <v>69</v>
      </c>
      <c r="D819" s="38" t="s">
        <v>6552</v>
      </c>
      <c r="E819" s="23">
        <v>14</v>
      </c>
      <c r="F819" s="23">
        <v>112007</v>
      </c>
      <c r="G819" s="38" t="s">
        <v>79</v>
      </c>
      <c r="H819" s="38" t="s">
        <v>5863</v>
      </c>
      <c r="I819" s="38" t="s">
        <v>5969</v>
      </c>
      <c r="J819" s="38" t="s">
        <v>11821</v>
      </c>
      <c r="K819" s="38"/>
      <c r="L819" s="38" t="s">
        <v>6070</v>
      </c>
      <c r="M819" s="109">
        <v>44477</v>
      </c>
      <c r="N819" s="39">
        <v>805320704</v>
      </c>
      <c r="O819" s="38">
        <v>1</v>
      </c>
      <c r="P819" s="38" t="s">
        <v>5814</v>
      </c>
      <c r="Q819" s="23">
        <v>2.4500000000000002</v>
      </c>
      <c r="R819" s="39" t="s">
        <v>3139</v>
      </c>
      <c r="S819" s="38" t="s">
        <v>54</v>
      </c>
      <c r="T819" s="23">
        <v>90</v>
      </c>
      <c r="U819" s="38" t="s">
        <v>6070</v>
      </c>
      <c r="V819" s="39">
        <v>805320704</v>
      </c>
      <c r="W819" s="23">
        <v>2.4500000000000002</v>
      </c>
      <c r="X819" s="23" t="s">
        <v>3139</v>
      </c>
      <c r="Y819" s="38" t="s">
        <v>6552</v>
      </c>
      <c r="Z819" s="21">
        <v>806.51552600000002</v>
      </c>
      <c r="AA819" s="23">
        <v>2.4500000000000002</v>
      </c>
      <c r="AB819" s="39" t="s">
        <v>3139</v>
      </c>
      <c r="AC819" s="39">
        <v>1194822</v>
      </c>
      <c r="AD819" s="23" t="s">
        <v>3139</v>
      </c>
      <c r="AE819" s="38" t="s">
        <v>5815</v>
      </c>
      <c r="AG819" s="23"/>
      <c r="AH819" s="23"/>
    </row>
    <row r="820" spans="1:34">
      <c r="A820" t="str">
        <f t="shared" si="38"/>
        <v>1120</v>
      </c>
      <c r="B820" t="str">
        <f t="shared" si="36"/>
        <v>OT</v>
      </c>
      <c r="C820">
        <f t="shared" si="37"/>
        <v>87</v>
      </c>
      <c r="D820" s="38" t="s">
        <v>6552</v>
      </c>
      <c r="E820" s="23">
        <v>15</v>
      </c>
      <c r="F820" s="23">
        <v>112007</v>
      </c>
      <c r="G820" s="38" t="s">
        <v>79</v>
      </c>
      <c r="H820" s="38" t="s">
        <v>5863</v>
      </c>
      <c r="I820" s="38" t="s">
        <v>5969</v>
      </c>
      <c r="J820" s="38" t="s">
        <v>11822</v>
      </c>
      <c r="K820" s="38"/>
      <c r="L820" s="38" t="s">
        <v>5981</v>
      </c>
      <c r="M820" s="109">
        <v>44495</v>
      </c>
      <c r="N820" s="39">
        <v>2684376974</v>
      </c>
      <c r="O820" s="38">
        <v>1</v>
      </c>
      <c r="P820" s="38" t="s">
        <v>5814</v>
      </c>
      <c r="Q820" s="23">
        <v>2.4500000000000002</v>
      </c>
      <c r="R820" s="39" t="s">
        <v>3139</v>
      </c>
      <c r="S820" s="38" t="s">
        <v>54</v>
      </c>
      <c r="T820" s="23">
        <v>90</v>
      </c>
      <c r="U820" s="38" t="s">
        <v>5981</v>
      </c>
      <c r="V820" s="39">
        <v>2684376974</v>
      </c>
      <c r="W820" s="23">
        <v>2.4500000000000002</v>
      </c>
      <c r="X820" s="23" t="s">
        <v>3139</v>
      </c>
      <c r="Y820" s="38" t="s">
        <v>6552</v>
      </c>
      <c r="Z820" s="21">
        <v>2685.1011020000001</v>
      </c>
      <c r="AA820" s="23">
        <v>2.4500000000000002</v>
      </c>
      <c r="AB820" s="39" t="s">
        <v>3139</v>
      </c>
      <c r="AC820" s="39">
        <v>724128</v>
      </c>
      <c r="AD820" s="23" t="s">
        <v>3139</v>
      </c>
      <c r="AE820" s="38" t="s">
        <v>5815</v>
      </c>
      <c r="AG820" s="23"/>
      <c r="AH820" s="23"/>
    </row>
    <row r="821" spans="1:34">
      <c r="A821" t="str">
        <f t="shared" si="38"/>
        <v>1120</v>
      </c>
      <c r="B821" t="str">
        <f t="shared" si="36"/>
        <v>OT</v>
      </c>
      <c r="C821">
        <f t="shared" si="37"/>
        <v>4</v>
      </c>
      <c r="D821" s="38" t="s">
        <v>6552</v>
      </c>
      <c r="E821" s="23">
        <v>16</v>
      </c>
      <c r="F821" s="23">
        <v>112007</v>
      </c>
      <c r="G821" s="38" t="s">
        <v>79</v>
      </c>
      <c r="H821" s="38" t="s">
        <v>5863</v>
      </c>
      <c r="I821" s="38" t="s">
        <v>5969</v>
      </c>
      <c r="J821" s="38" t="s">
        <v>9411</v>
      </c>
      <c r="K821" s="38"/>
      <c r="L821" s="38" t="s">
        <v>6303</v>
      </c>
      <c r="M821" s="109">
        <v>44412</v>
      </c>
      <c r="N821" s="39">
        <v>1000000000</v>
      </c>
      <c r="O821" s="38">
        <v>1</v>
      </c>
      <c r="P821" s="38" t="s">
        <v>5814</v>
      </c>
      <c r="Q821" s="23">
        <v>2.8</v>
      </c>
      <c r="R821" s="39" t="s">
        <v>3139</v>
      </c>
      <c r="S821" s="38" t="s">
        <v>54</v>
      </c>
      <c r="T821" s="23">
        <v>90</v>
      </c>
      <c r="U821" s="38" t="s">
        <v>6303</v>
      </c>
      <c r="V821" s="39">
        <v>1000000000</v>
      </c>
      <c r="W821" s="23">
        <v>2.8</v>
      </c>
      <c r="X821" s="23" t="s">
        <v>3139</v>
      </c>
      <c r="Y821" s="38" t="s">
        <v>6552</v>
      </c>
      <c r="Z821" s="21">
        <v>1006.619781</v>
      </c>
      <c r="AA821" s="23">
        <v>2.8</v>
      </c>
      <c r="AB821" s="39" t="s">
        <v>3139</v>
      </c>
      <c r="AC821" s="39">
        <v>6619781</v>
      </c>
      <c r="AD821" s="23" t="s">
        <v>3139</v>
      </c>
      <c r="AE821" s="38" t="s">
        <v>5815</v>
      </c>
      <c r="AG821" s="23"/>
      <c r="AH821" s="23"/>
    </row>
    <row r="822" spans="1:34">
      <c r="A822" t="str">
        <f t="shared" si="38"/>
        <v>1120</v>
      </c>
      <c r="B822" t="str">
        <f t="shared" si="36"/>
        <v>OT</v>
      </c>
      <c r="C822">
        <f t="shared" si="37"/>
        <v>54</v>
      </c>
      <c r="D822" s="38" t="s">
        <v>6552</v>
      </c>
      <c r="E822" s="23">
        <v>17</v>
      </c>
      <c r="F822" s="23">
        <v>112007</v>
      </c>
      <c r="G822" s="38" t="s">
        <v>79</v>
      </c>
      <c r="H822" s="38" t="s">
        <v>5863</v>
      </c>
      <c r="I822" s="38" t="s">
        <v>5969</v>
      </c>
      <c r="J822" s="38" t="s">
        <v>9500</v>
      </c>
      <c r="K822" s="38"/>
      <c r="L822" s="38" t="s">
        <v>6098</v>
      </c>
      <c r="M822" s="109">
        <v>44462</v>
      </c>
      <c r="N822" s="39">
        <v>1226096531</v>
      </c>
      <c r="O822" s="38">
        <v>1</v>
      </c>
      <c r="P822" s="38" t="s">
        <v>5814</v>
      </c>
      <c r="Q822" s="23">
        <v>2.8</v>
      </c>
      <c r="R822" s="39" t="s">
        <v>3139</v>
      </c>
      <c r="S822" s="38" t="s">
        <v>54</v>
      </c>
      <c r="T822" s="23">
        <v>90</v>
      </c>
      <c r="U822" s="38" t="s">
        <v>6098</v>
      </c>
      <c r="V822" s="39">
        <v>1226096531</v>
      </c>
      <c r="W822" s="23">
        <v>2.8</v>
      </c>
      <c r="X822" s="23" t="s">
        <v>3139</v>
      </c>
      <c r="Y822" s="38" t="s">
        <v>6552</v>
      </c>
      <c r="Z822" s="21">
        <v>1229.5885089999999</v>
      </c>
      <c r="AA822" s="23">
        <v>2.8</v>
      </c>
      <c r="AB822" s="39" t="s">
        <v>3139</v>
      </c>
      <c r="AC822" s="39">
        <v>3491978</v>
      </c>
      <c r="AD822" s="23" t="s">
        <v>3139</v>
      </c>
      <c r="AE822" s="38" t="s">
        <v>5815</v>
      </c>
      <c r="AG822" s="23"/>
      <c r="AH822" s="23"/>
    </row>
    <row r="823" spans="1:34">
      <c r="A823" t="str">
        <f t="shared" si="38"/>
        <v>1120</v>
      </c>
      <c r="B823" t="str">
        <f t="shared" si="36"/>
        <v>OT</v>
      </c>
      <c r="C823">
        <f t="shared" si="37"/>
        <v>50</v>
      </c>
      <c r="D823" s="38" t="s">
        <v>6552</v>
      </c>
      <c r="E823" s="23">
        <v>18</v>
      </c>
      <c r="F823" s="23">
        <v>112007</v>
      </c>
      <c r="G823" s="38" t="s">
        <v>870</v>
      </c>
      <c r="H823" s="38" t="s">
        <v>9412</v>
      </c>
      <c r="I823" s="38" t="s">
        <v>5969</v>
      </c>
      <c r="J823" s="38" t="s">
        <v>11823</v>
      </c>
      <c r="K823" s="38"/>
      <c r="L823" s="38" t="s">
        <v>6086</v>
      </c>
      <c r="M823" s="109">
        <v>44458</v>
      </c>
      <c r="N823" s="39">
        <v>930662823</v>
      </c>
      <c r="O823" s="38">
        <v>1</v>
      </c>
      <c r="P823" s="38" t="s">
        <v>5814</v>
      </c>
      <c r="Q823" s="23">
        <v>3.55</v>
      </c>
      <c r="R823" s="39" t="s">
        <v>3139</v>
      </c>
      <c r="S823" s="38" t="s">
        <v>54</v>
      </c>
      <c r="T823" s="23">
        <v>90</v>
      </c>
      <c r="U823" s="38" t="s">
        <v>6086</v>
      </c>
      <c r="V823" s="39">
        <v>930662823</v>
      </c>
      <c r="W823" s="23">
        <v>3.55</v>
      </c>
      <c r="X823" s="23" t="s">
        <v>3139</v>
      </c>
      <c r="Y823" s="38" t="s">
        <v>6552</v>
      </c>
      <c r="Z823" s="21">
        <v>934.19531300000006</v>
      </c>
      <c r="AA823" s="23">
        <v>3.55</v>
      </c>
      <c r="AB823" s="39" t="s">
        <v>3139</v>
      </c>
      <c r="AC823" s="39">
        <v>3532490</v>
      </c>
      <c r="AD823" s="23" t="s">
        <v>3139</v>
      </c>
      <c r="AE823" s="38" t="s">
        <v>5815</v>
      </c>
      <c r="AG823" s="23"/>
      <c r="AH823" s="23"/>
    </row>
    <row r="824" spans="1:34">
      <c r="A824" t="str">
        <f t="shared" si="38"/>
        <v>1226</v>
      </c>
      <c r="B824" t="str">
        <f t="shared" si="36"/>
        <v>OT</v>
      </c>
      <c r="C824">
        <f t="shared" si="37"/>
        <v>0</v>
      </c>
      <c r="D824" s="38" t="s">
        <v>6552</v>
      </c>
      <c r="E824" s="23">
        <v>1</v>
      </c>
      <c r="F824" s="23">
        <v>122602</v>
      </c>
      <c r="G824" s="38" t="s">
        <v>3179</v>
      </c>
      <c r="H824" s="38" t="s">
        <v>3219</v>
      </c>
      <c r="I824" s="38" t="s">
        <v>6006</v>
      </c>
      <c r="J824" s="38" t="s">
        <v>347</v>
      </c>
      <c r="K824" s="38"/>
      <c r="L824" s="38"/>
      <c r="M824" s="38"/>
      <c r="N824" s="39">
        <v>0</v>
      </c>
      <c r="O824" s="38">
        <v>1</v>
      </c>
      <c r="P824" s="38"/>
      <c r="Q824" s="23" t="s">
        <v>3139</v>
      </c>
      <c r="R824" s="39">
        <v>0</v>
      </c>
      <c r="S824" s="38"/>
      <c r="T824" s="23" t="s">
        <v>3139</v>
      </c>
      <c r="U824" s="38" t="s">
        <v>6475</v>
      </c>
      <c r="V824" s="39">
        <v>2455617</v>
      </c>
      <c r="W824" s="23" t="s">
        <v>3139</v>
      </c>
      <c r="X824" s="23">
        <v>0</v>
      </c>
      <c r="Y824" s="38" t="s">
        <v>6016</v>
      </c>
      <c r="Z824" s="21">
        <v>55.854734000000001</v>
      </c>
      <c r="AA824" s="23" t="s">
        <v>3139</v>
      </c>
      <c r="AB824" s="39">
        <v>0</v>
      </c>
      <c r="AC824" s="39">
        <v>4542630</v>
      </c>
      <c r="AD824" s="23" t="s">
        <v>3139</v>
      </c>
      <c r="AE824" s="38" t="s">
        <v>5815</v>
      </c>
      <c r="AG824" s="23"/>
      <c r="AH824" s="23"/>
    </row>
    <row r="825" spans="1:34">
      <c r="A825" t="str">
        <f t="shared" si="38"/>
        <v>1120</v>
      </c>
      <c r="B825" t="str">
        <f t="shared" si="36"/>
        <v>OT</v>
      </c>
      <c r="C825">
        <f t="shared" si="37"/>
        <v>38</v>
      </c>
      <c r="D825" s="38" t="s">
        <v>6552</v>
      </c>
      <c r="E825" s="23">
        <v>2</v>
      </c>
      <c r="F825" s="23">
        <v>112007</v>
      </c>
      <c r="G825" s="38" t="s">
        <v>108</v>
      </c>
      <c r="H825" s="38" t="s">
        <v>3042</v>
      </c>
      <c r="I825" s="38" t="s">
        <v>5969</v>
      </c>
      <c r="J825" s="38" t="s">
        <v>11160</v>
      </c>
      <c r="K825" s="38"/>
      <c r="L825" s="38" t="s">
        <v>6037</v>
      </c>
      <c r="M825" s="109">
        <v>44446</v>
      </c>
      <c r="N825" s="39">
        <v>162780267</v>
      </c>
      <c r="O825" s="38">
        <v>1</v>
      </c>
      <c r="P825" s="38" t="s">
        <v>5814</v>
      </c>
      <c r="Q825" s="23">
        <v>2.08</v>
      </c>
      <c r="R825" s="39" t="s">
        <v>3139</v>
      </c>
      <c r="S825" s="38" t="s">
        <v>54</v>
      </c>
      <c r="T825" s="23">
        <v>91</v>
      </c>
      <c r="U825" s="38" t="s">
        <v>6037</v>
      </c>
      <c r="V825" s="39">
        <v>162780267</v>
      </c>
      <c r="W825" s="23">
        <v>2.08</v>
      </c>
      <c r="X825" s="23" t="s">
        <v>3139</v>
      </c>
      <c r="Y825" s="38" t="s">
        <v>6552</v>
      </c>
      <c r="Z825" s="21">
        <v>163.273259</v>
      </c>
      <c r="AA825" s="23">
        <v>2.1</v>
      </c>
      <c r="AB825" s="39" t="s">
        <v>3139</v>
      </c>
      <c r="AC825" s="39">
        <v>323709</v>
      </c>
      <c r="AD825" s="23" t="s">
        <v>3139</v>
      </c>
      <c r="AE825" s="38" t="s">
        <v>5815</v>
      </c>
      <c r="AG825" s="23"/>
      <c r="AH825" s="23"/>
    </row>
    <row r="826" spans="1:34">
      <c r="A826" t="str">
        <f t="shared" si="38"/>
        <v>1120</v>
      </c>
      <c r="B826" t="str">
        <f t="shared" si="36"/>
        <v>OT</v>
      </c>
      <c r="C826">
        <f t="shared" si="37"/>
        <v>66</v>
      </c>
      <c r="D826" s="38" t="s">
        <v>6552</v>
      </c>
      <c r="E826" s="23">
        <v>3</v>
      </c>
      <c r="F826" s="23">
        <v>112007</v>
      </c>
      <c r="G826" s="38" t="s">
        <v>108</v>
      </c>
      <c r="H826" s="38" t="s">
        <v>3042</v>
      </c>
      <c r="I826" s="38" t="s">
        <v>5969</v>
      </c>
      <c r="J826" s="38" t="s">
        <v>11161</v>
      </c>
      <c r="K826" s="38"/>
      <c r="L826" s="38" t="s">
        <v>6104</v>
      </c>
      <c r="M826" s="109">
        <v>44474</v>
      </c>
      <c r="N826" s="39">
        <v>77376063</v>
      </c>
      <c r="O826" s="38">
        <v>1</v>
      </c>
      <c r="P826" s="38" t="s">
        <v>5814</v>
      </c>
      <c r="Q826" s="23">
        <v>1.99</v>
      </c>
      <c r="R826" s="39" t="s">
        <v>3139</v>
      </c>
      <c r="S826" s="38" t="s">
        <v>54</v>
      </c>
      <c r="T826" s="23">
        <v>91</v>
      </c>
      <c r="U826" s="38" t="s">
        <v>6104</v>
      </c>
      <c r="V826" s="39">
        <v>77376063</v>
      </c>
      <c r="W826" s="23">
        <v>1.99</v>
      </c>
      <c r="X826" s="23" t="s">
        <v>3139</v>
      </c>
      <c r="Y826" s="38" t="s">
        <v>6552</v>
      </c>
      <c r="Z826" s="21">
        <v>77.481817000000007</v>
      </c>
      <c r="AA826" s="23">
        <v>2</v>
      </c>
      <c r="AB826" s="39" t="s">
        <v>3139</v>
      </c>
      <c r="AC826" s="39">
        <v>105754</v>
      </c>
      <c r="AD826" s="23" t="s">
        <v>3139</v>
      </c>
      <c r="AE826" s="38" t="s">
        <v>5815</v>
      </c>
      <c r="AG826" s="23"/>
      <c r="AH826" s="23"/>
    </row>
    <row r="827" spans="1:34">
      <c r="A827" t="str">
        <f t="shared" si="38"/>
        <v>1120</v>
      </c>
      <c r="B827" t="str">
        <f t="shared" si="36"/>
        <v>OT</v>
      </c>
      <c r="C827">
        <f t="shared" si="37"/>
        <v>86</v>
      </c>
      <c r="D827" s="38" t="s">
        <v>6552</v>
      </c>
      <c r="E827" s="23">
        <v>4</v>
      </c>
      <c r="F827" s="23">
        <v>112007</v>
      </c>
      <c r="G827" s="38" t="s">
        <v>108</v>
      </c>
      <c r="H827" s="38" t="s">
        <v>3042</v>
      </c>
      <c r="I827" s="38" t="s">
        <v>5969</v>
      </c>
      <c r="J827" s="38" t="s">
        <v>9413</v>
      </c>
      <c r="K827" s="38"/>
      <c r="L827" s="38" t="s">
        <v>5981</v>
      </c>
      <c r="M827" s="109">
        <v>44494</v>
      </c>
      <c r="N827" s="39">
        <v>83154686</v>
      </c>
      <c r="O827" s="38">
        <v>1</v>
      </c>
      <c r="P827" s="38" t="s">
        <v>5814</v>
      </c>
      <c r="Q827" s="23">
        <v>2.1800000000000002</v>
      </c>
      <c r="R827" s="39" t="s">
        <v>3139</v>
      </c>
      <c r="S827" s="38" t="s">
        <v>54</v>
      </c>
      <c r="T827" s="23">
        <v>91</v>
      </c>
      <c r="U827" s="38" t="s">
        <v>5981</v>
      </c>
      <c r="V827" s="39">
        <v>83154686</v>
      </c>
      <c r="W827" s="23">
        <v>2.1800000000000002</v>
      </c>
      <c r="X827" s="23" t="s">
        <v>3139</v>
      </c>
      <c r="Y827" s="38" t="s">
        <v>6552</v>
      </c>
      <c r="Z827" s="21">
        <v>83.478395000000006</v>
      </c>
      <c r="AA827" s="23">
        <v>2.2000000000000002</v>
      </c>
      <c r="AB827" s="39" t="s">
        <v>3139</v>
      </c>
      <c r="AC827" s="39">
        <v>323709</v>
      </c>
      <c r="AD827" s="23" t="s">
        <v>3139</v>
      </c>
      <c r="AE827" s="38" t="s">
        <v>5815</v>
      </c>
      <c r="AG827" s="23"/>
      <c r="AH827" s="23"/>
    </row>
    <row r="828" spans="1:34">
      <c r="A828" t="str">
        <f t="shared" si="38"/>
        <v>1120</v>
      </c>
      <c r="B828" t="str">
        <f t="shared" si="36"/>
        <v>OT</v>
      </c>
      <c r="C828">
        <f t="shared" si="37"/>
        <v>23</v>
      </c>
      <c r="D828" s="38" t="s">
        <v>6552</v>
      </c>
      <c r="E828" s="23">
        <v>5</v>
      </c>
      <c r="F828" s="23">
        <v>112007</v>
      </c>
      <c r="G828" s="38" t="s">
        <v>108</v>
      </c>
      <c r="H828" s="38" t="s">
        <v>3042</v>
      </c>
      <c r="I828" s="38" t="s">
        <v>5969</v>
      </c>
      <c r="J828" s="38" t="s">
        <v>9414</v>
      </c>
      <c r="K828" s="38"/>
      <c r="L828" s="38" t="s">
        <v>5975</v>
      </c>
      <c r="M828" s="109">
        <v>44431</v>
      </c>
      <c r="N828" s="39">
        <v>31475754</v>
      </c>
      <c r="O828" s="38">
        <v>1</v>
      </c>
      <c r="P828" s="38" t="s">
        <v>5814</v>
      </c>
      <c r="Q828" s="23">
        <v>1.74</v>
      </c>
      <c r="R828" s="39" t="s">
        <v>3139</v>
      </c>
      <c r="S828" s="38" t="s">
        <v>54</v>
      </c>
      <c r="T828" s="23">
        <v>91</v>
      </c>
      <c r="U828" s="38" t="s">
        <v>5975</v>
      </c>
      <c r="V828" s="39">
        <v>31475754</v>
      </c>
      <c r="W828" s="23">
        <v>1.74</v>
      </c>
      <c r="X828" s="23" t="s">
        <v>3139</v>
      </c>
      <c r="Y828" s="38" t="s">
        <v>6552</v>
      </c>
      <c r="Z828" s="21">
        <v>31.578067000000001</v>
      </c>
      <c r="AA828" s="23">
        <v>1.75</v>
      </c>
      <c r="AB828" s="39" t="s">
        <v>3139</v>
      </c>
      <c r="AC828" s="39">
        <v>102313</v>
      </c>
      <c r="AD828" s="23" t="s">
        <v>3139</v>
      </c>
      <c r="AE828" s="38" t="s">
        <v>5815</v>
      </c>
      <c r="AG828" s="23"/>
      <c r="AH828" s="23"/>
    </row>
    <row r="829" spans="1:34">
      <c r="A829" t="str">
        <f t="shared" si="38"/>
        <v>1120</v>
      </c>
      <c r="B829" t="str">
        <f t="shared" si="36"/>
        <v>OT</v>
      </c>
      <c r="C829">
        <f t="shared" si="37"/>
        <v>4</v>
      </c>
      <c r="D829" s="38" t="s">
        <v>6552</v>
      </c>
      <c r="E829" s="23">
        <v>6</v>
      </c>
      <c r="F829" s="23">
        <v>112007</v>
      </c>
      <c r="G829" s="38" t="s">
        <v>108</v>
      </c>
      <c r="H829" s="38" t="s">
        <v>3042</v>
      </c>
      <c r="I829" s="38" t="s">
        <v>5969</v>
      </c>
      <c r="J829" s="38" t="s">
        <v>9415</v>
      </c>
      <c r="K829" s="38"/>
      <c r="L829" s="38" t="s">
        <v>6060</v>
      </c>
      <c r="M829" s="109">
        <v>44412</v>
      </c>
      <c r="N829" s="39">
        <v>20946312</v>
      </c>
      <c r="O829" s="38">
        <v>1</v>
      </c>
      <c r="P829" s="38" t="s">
        <v>5814</v>
      </c>
      <c r="Q829" s="23">
        <v>1.74</v>
      </c>
      <c r="R829" s="39" t="s">
        <v>3139</v>
      </c>
      <c r="S829" s="38" t="s">
        <v>54</v>
      </c>
      <c r="T829" s="23">
        <v>91</v>
      </c>
      <c r="U829" s="38" t="s">
        <v>6060</v>
      </c>
      <c r="V829" s="39">
        <v>20946312</v>
      </c>
      <c r="W829" s="23">
        <v>1.74</v>
      </c>
      <c r="X829" s="23" t="s">
        <v>3139</v>
      </c>
      <c r="Y829" s="38" t="s">
        <v>6552</v>
      </c>
      <c r="Z829" s="21">
        <v>21.034424999999999</v>
      </c>
      <c r="AA829" s="23">
        <v>1.75</v>
      </c>
      <c r="AB829" s="39" t="s">
        <v>3139</v>
      </c>
      <c r="AC829" s="39">
        <v>88113</v>
      </c>
      <c r="AD829" s="23" t="s">
        <v>3139</v>
      </c>
      <c r="AE829" s="38" t="s">
        <v>5815</v>
      </c>
      <c r="AG829" s="23"/>
      <c r="AH829" s="23"/>
    </row>
    <row r="830" spans="1:34">
      <c r="A830" t="str">
        <f t="shared" si="38"/>
        <v>1120</v>
      </c>
      <c r="B830" t="str">
        <f t="shared" si="36"/>
        <v>OT</v>
      </c>
      <c r="C830">
        <f t="shared" si="37"/>
        <v>52</v>
      </c>
      <c r="D830" s="38" t="s">
        <v>6552</v>
      </c>
      <c r="E830" s="23">
        <v>7</v>
      </c>
      <c r="F830" s="23">
        <v>112007</v>
      </c>
      <c r="G830" s="38" t="s">
        <v>108</v>
      </c>
      <c r="H830" s="38" t="s">
        <v>3042</v>
      </c>
      <c r="I830" s="38" t="s">
        <v>5969</v>
      </c>
      <c r="J830" s="38" t="s">
        <v>9416</v>
      </c>
      <c r="K830" s="38"/>
      <c r="L830" s="38" t="s">
        <v>6085</v>
      </c>
      <c r="M830" s="109">
        <v>44460</v>
      </c>
      <c r="N830" s="39">
        <v>74098987</v>
      </c>
      <c r="O830" s="38">
        <v>1</v>
      </c>
      <c r="P830" s="38" t="s">
        <v>5814</v>
      </c>
      <c r="Q830" s="23">
        <v>1.99</v>
      </c>
      <c r="R830" s="39" t="s">
        <v>3139</v>
      </c>
      <c r="S830" s="38" t="s">
        <v>54</v>
      </c>
      <c r="T830" s="23">
        <v>91</v>
      </c>
      <c r="U830" s="38" t="s">
        <v>6085</v>
      </c>
      <c r="V830" s="39">
        <v>74098987</v>
      </c>
      <c r="W830" s="23">
        <v>1.99</v>
      </c>
      <c r="X830" s="23" t="s">
        <v>3139</v>
      </c>
      <c r="Y830" s="38" t="s">
        <v>6552</v>
      </c>
      <c r="Z830" s="21">
        <v>74.256977000000006</v>
      </c>
      <c r="AA830" s="23">
        <v>2</v>
      </c>
      <c r="AB830" s="39" t="s">
        <v>3139</v>
      </c>
      <c r="AC830" s="39">
        <v>157990</v>
      </c>
      <c r="AD830" s="23" t="s">
        <v>3139</v>
      </c>
      <c r="AE830" s="38" t="s">
        <v>5815</v>
      </c>
      <c r="AG830" s="23"/>
      <c r="AH830" s="23"/>
    </row>
    <row r="831" spans="1:34">
      <c r="A831" t="str">
        <f t="shared" si="38"/>
        <v>1120</v>
      </c>
      <c r="B831" t="str">
        <f t="shared" si="36"/>
        <v>OT</v>
      </c>
      <c r="C831">
        <f t="shared" si="37"/>
        <v>59</v>
      </c>
      <c r="D831" s="38" t="s">
        <v>6552</v>
      </c>
      <c r="E831" s="23">
        <v>8</v>
      </c>
      <c r="F831" s="23">
        <v>112007</v>
      </c>
      <c r="G831" s="38" t="s">
        <v>108</v>
      </c>
      <c r="H831" s="38" t="s">
        <v>3042</v>
      </c>
      <c r="I831" s="38" t="s">
        <v>5969</v>
      </c>
      <c r="J831" s="38" t="s">
        <v>9417</v>
      </c>
      <c r="K831" s="38"/>
      <c r="L831" s="38" t="s">
        <v>6100</v>
      </c>
      <c r="M831" s="109">
        <v>44467</v>
      </c>
      <c r="N831" s="39">
        <v>83424393</v>
      </c>
      <c r="O831" s="38">
        <v>1</v>
      </c>
      <c r="P831" s="38" t="s">
        <v>5814</v>
      </c>
      <c r="Q831" s="23">
        <v>1.99</v>
      </c>
      <c r="R831" s="39" t="s">
        <v>3139</v>
      </c>
      <c r="S831" s="38" t="s">
        <v>54</v>
      </c>
      <c r="T831" s="23">
        <v>91</v>
      </c>
      <c r="U831" s="38" t="s">
        <v>6100</v>
      </c>
      <c r="V831" s="39">
        <v>83424393</v>
      </c>
      <c r="W831" s="23">
        <v>1.99</v>
      </c>
      <c r="X831" s="23" t="s">
        <v>3139</v>
      </c>
      <c r="Y831" s="38" t="s">
        <v>6552</v>
      </c>
      <c r="Z831" s="21">
        <v>83.574900999999997</v>
      </c>
      <c r="AA831" s="23">
        <v>2</v>
      </c>
      <c r="AB831" s="39" t="s">
        <v>3139</v>
      </c>
      <c r="AC831" s="39">
        <v>150508</v>
      </c>
      <c r="AD831" s="23" t="s">
        <v>3139</v>
      </c>
      <c r="AE831" s="38" t="s">
        <v>5815</v>
      </c>
      <c r="AG831" s="23"/>
      <c r="AH831" s="23"/>
    </row>
    <row r="832" spans="1:34">
      <c r="A832" t="str">
        <f t="shared" si="38"/>
        <v>1120</v>
      </c>
      <c r="B832" t="str">
        <f t="shared" si="36"/>
        <v>OT</v>
      </c>
      <c r="C832">
        <f t="shared" si="37"/>
        <v>68</v>
      </c>
      <c r="D832" s="38" t="s">
        <v>6552</v>
      </c>
      <c r="E832" s="23">
        <v>9</v>
      </c>
      <c r="F832" s="23">
        <v>112007</v>
      </c>
      <c r="G832" s="38" t="s">
        <v>53</v>
      </c>
      <c r="H832" s="38" t="s">
        <v>3047</v>
      </c>
      <c r="I832" s="38" t="s">
        <v>5969</v>
      </c>
      <c r="J832" s="38" t="s">
        <v>11824</v>
      </c>
      <c r="K832" s="38"/>
      <c r="L832" s="38" t="s">
        <v>6068</v>
      </c>
      <c r="M832" s="109">
        <v>44476</v>
      </c>
      <c r="N832" s="39">
        <v>54084835</v>
      </c>
      <c r="O832" s="38">
        <v>1</v>
      </c>
      <c r="P832" s="38" t="s">
        <v>5814</v>
      </c>
      <c r="Q832" s="23">
        <v>2.08</v>
      </c>
      <c r="R832" s="43" t="s">
        <v>3139</v>
      </c>
      <c r="S832" s="38" t="s">
        <v>54</v>
      </c>
      <c r="T832" s="23">
        <v>90</v>
      </c>
      <c r="U832" s="38" t="s">
        <v>6068</v>
      </c>
      <c r="V832" s="39">
        <v>54084835</v>
      </c>
      <c r="W832" s="23">
        <v>2.08</v>
      </c>
      <c r="X832" s="38" t="s">
        <v>3139</v>
      </c>
      <c r="Y832" s="38" t="s">
        <v>6552</v>
      </c>
      <c r="Z832" s="21">
        <v>54.159979</v>
      </c>
      <c r="AA832" s="38">
        <v>2.1</v>
      </c>
      <c r="AB832" s="39" t="s">
        <v>3139</v>
      </c>
      <c r="AC832" s="39">
        <v>75144</v>
      </c>
      <c r="AD832" s="38" t="s">
        <v>3139</v>
      </c>
      <c r="AE832" s="38" t="s">
        <v>5815</v>
      </c>
      <c r="AG832" s="23"/>
      <c r="AH832" s="23"/>
    </row>
    <row r="833" spans="1:34">
      <c r="A833" t="str">
        <f t="shared" si="38"/>
        <v>1120</v>
      </c>
      <c r="B833" t="str">
        <f t="shared" si="36"/>
        <v>OT</v>
      </c>
      <c r="C833">
        <f t="shared" si="37"/>
        <v>10</v>
      </c>
      <c r="D833" s="38" t="s">
        <v>6552</v>
      </c>
      <c r="E833" s="23">
        <v>10</v>
      </c>
      <c r="F833" s="23">
        <v>112007</v>
      </c>
      <c r="G833" s="38" t="s">
        <v>53</v>
      </c>
      <c r="H833" s="38" t="s">
        <v>3047</v>
      </c>
      <c r="I833" s="38" t="s">
        <v>5969</v>
      </c>
      <c r="J833" s="38" t="s">
        <v>9418</v>
      </c>
      <c r="K833" s="38"/>
      <c r="L833" s="38" t="s">
        <v>6088</v>
      </c>
      <c r="M833" s="109">
        <v>44418</v>
      </c>
      <c r="N833" s="39">
        <v>39728731</v>
      </c>
      <c r="O833" s="38">
        <v>1</v>
      </c>
      <c r="P833" s="38" t="s">
        <v>5814</v>
      </c>
      <c r="Q833" s="23">
        <v>2.2799999999999998</v>
      </c>
      <c r="R833" s="43" t="s">
        <v>3139</v>
      </c>
      <c r="S833" s="38" t="s">
        <v>54</v>
      </c>
      <c r="T833" s="23">
        <v>90</v>
      </c>
      <c r="U833" s="38" t="s">
        <v>6088</v>
      </c>
      <c r="V833" s="39">
        <v>39728731</v>
      </c>
      <c r="W833" s="23">
        <v>2.2799999999999998</v>
      </c>
      <c r="X833" s="38" t="s">
        <v>3139</v>
      </c>
      <c r="Y833" s="38" t="s">
        <v>6552</v>
      </c>
      <c r="Z833" s="21">
        <v>39.932527</v>
      </c>
      <c r="AA833" s="23">
        <v>2.2999999999999998</v>
      </c>
      <c r="AB833" s="39" t="s">
        <v>3139</v>
      </c>
      <c r="AC833" s="39">
        <v>203796</v>
      </c>
      <c r="AD833" s="23" t="s">
        <v>3139</v>
      </c>
      <c r="AE833" s="38" t="s">
        <v>5815</v>
      </c>
      <c r="AG833" s="23"/>
      <c r="AH833" s="23"/>
    </row>
    <row r="834" spans="1:34">
      <c r="A834" t="str">
        <f t="shared" si="38"/>
        <v>1120</v>
      </c>
      <c r="B834" t="str">
        <f t="shared" si="36"/>
        <v>OT</v>
      </c>
      <c r="C834">
        <f t="shared" si="37"/>
        <v>46</v>
      </c>
      <c r="D834" s="38" t="s">
        <v>6552</v>
      </c>
      <c r="E834" s="23">
        <v>11</v>
      </c>
      <c r="F834" s="23">
        <v>112007</v>
      </c>
      <c r="G834" s="38" t="s">
        <v>53</v>
      </c>
      <c r="H834" s="38" t="s">
        <v>3047</v>
      </c>
      <c r="I834" s="38" t="s">
        <v>5969</v>
      </c>
      <c r="J834" s="38" t="s">
        <v>11162</v>
      </c>
      <c r="K834" s="38"/>
      <c r="L834" s="38" t="s">
        <v>6279</v>
      </c>
      <c r="M834" s="109">
        <v>44454</v>
      </c>
      <c r="N834" s="39">
        <v>26794723</v>
      </c>
      <c r="O834" s="38">
        <v>1</v>
      </c>
      <c r="P834" s="38" t="s">
        <v>5814</v>
      </c>
      <c r="Q834" s="23">
        <v>2.08</v>
      </c>
      <c r="R834" s="43" t="s">
        <v>3139</v>
      </c>
      <c r="S834" s="38" t="s">
        <v>54</v>
      </c>
      <c r="T834" s="23">
        <v>90</v>
      </c>
      <c r="U834" s="38" t="s">
        <v>6279</v>
      </c>
      <c r="V834" s="39">
        <v>26794723</v>
      </c>
      <c r="W834" s="23">
        <v>2.08</v>
      </c>
      <c r="X834" s="38" t="s">
        <v>3139</v>
      </c>
      <c r="Y834" s="38" t="s">
        <v>6552</v>
      </c>
      <c r="Z834" s="21">
        <v>26.866069</v>
      </c>
      <c r="AA834" s="23">
        <v>2.1</v>
      </c>
      <c r="AB834" s="39" t="s">
        <v>3139</v>
      </c>
      <c r="AC834" s="39">
        <v>71346</v>
      </c>
      <c r="AD834" s="23" t="s">
        <v>3139</v>
      </c>
      <c r="AE834" s="38" t="s">
        <v>5815</v>
      </c>
      <c r="AG834" s="23"/>
      <c r="AH834" s="23"/>
    </row>
    <row r="835" spans="1:34">
      <c r="A835" t="str">
        <f t="shared" si="38"/>
        <v>1120</v>
      </c>
      <c r="B835" t="str">
        <f t="shared" ref="B835:B898" si="39">+IF(A835="1228","CA",IF(A835="1230","VR",IF(A835="1203","FL","OT")))</f>
        <v>OT</v>
      </c>
      <c r="C835">
        <f t="shared" ref="C835:C898" si="40">+IF(M835="",0,M835-D835)</f>
        <v>61</v>
      </c>
      <c r="D835" s="38" t="s">
        <v>6552</v>
      </c>
      <c r="E835" s="23">
        <v>12</v>
      </c>
      <c r="F835" s="23">
        <v>112007</v>
      </c>
      <c r="G835" s="38" t="s">
        <v>53</v>
      </c>
      <c r="H835" s="38" t="s">
        <v>3047</v>
      </c>
      <c r="I835" s="38" t="s">
        <v>5969</v>
      </c>
      <c r="J835" s="38" t="s">
        <v>11163</v>
      </c>
      <c r="K835" s="38"/>
      <c r="L835" s="38" t="s">
        <v>6203</v>
      </c>
      <c r="M835" s="109">
        <v>44469</v>
      </c>
      <c r="N835" s="39">
        <v>59894444</v>
      </c>
      <c r="O835" s="38">
        <v>1</v>
      </c>
      <c r="P835" s="38" t="s">
        <v>5814</v>
      </c>
      <c r="Q835" s="38">
        <v>2.08</v>
      </c>
      <c r="R835" s="39" t="s">
        <v>3139</v>
      </c>
      <c r="S835" s="38" t="s">
        <v>54</v>
      </c>
      <c r="T835" s="38">
        <v>90</v>
      </c>
      <c r="U835" s="38" t="s">
        <v>6203</v>
      </c>
      <c r="V835" s="39">
        <v>59894444</v>
      </c>
      <c r="W835" s="38">
        <v>2.08</v>
      </c>
      <c r="X835" s="23" t="s">
        <v>3139</v>
      </c>
      <c r="Y835" s="38" t="s">
        <v>6552</v>
      </c>
      <c r="Z835" s="21">
        <v>60.001921000000003</v>
      </c>
      <c r="AA835" s="38">
        <v>2.1</v>
      </c>
      <c r="AB835" s="39" t="s">
        <v>3139</v>
      </c>
      <c r="AC835" s="39">
        <v>107477</v>
      </c>
      <c r="AD835" s="23" t="s">
        <v>3139</v>
      </c>
      <c r="AE835" s="38" t="s">
        <v>5815</v>
      </c>
      <c r="AG835" s="23"/>
      <c r="AH835" s="23"/>
    </row>
    <row r="836" spans="1:34">
      <c r="A836" t="str">
        <f t="shared" ref="A836:A899" si="41">+MID(F836,1,4)</f>
        <v>1120</v>
      </c>
      <c r="B836" t="str">
        <f t="shared" si="39"/>
        <v>OT</v>
      </c>
      <c r="C836">
        <f t="shared" si="40"/>
        <v>3</v>
      </c>
      <c r="D836" s="38" t="s">
        <v>6552</v>
      </c>
      <c r="E836" s="23">
        <v>13</v>
      </c>
      <c r="F836" s="23">
        <v>112007</v>
      </c>
      <c r="G836" s="38" t="s">
        <v>53</v>
      </c>
      <c r="H836" s="38" t="s">
        <v>3047</v>
      </c>
      <c r="I836" s="38" t="s">
        <v>5969</v>
      </c>
      <c r="J836" s="38" t="s">
        <v>9419</v>
      </c>
      <c r="K836" s="38"/>
      <c r="L836" s="38" t="s">
        <v>6060</v>
      </c>
      <c r="M836" s="109">
        <v>44411</v>
      </c>
      <c r="N836" s="39">
        <v>15441964</v>
      </c>
      <c r="O836" s="38">
        <v>1</v>
      </c>
      <c r="P836" s="38" t="s">
        <v>5814</v>
      </c>
      <c r="Q836" s="23">
        <v>2.08</v>
      </c>
      <c r="R836" s="43" t="s">
        <v>3139</v>
      </c>
      <c r="S836" s="38" t="s">
        <v>54</v>
      </c>
      <c r="T836" s="23">
        <v>90</v>
      </c>
      <c r="U836" s="38" t="s">
        <v>6060</v>
      </c>
      <c r="V836" s="39">
        <v>15441964</v>
      </c>
      <c r="W836" s="23">
        <v>2.08</v>
      </c>
      <c r="X836" s="38" t="s">
        <v>3139</v>
      </c>
      <c r="Y836" s="38" t="s">
        <v>6552</v>
      </c>
      <c r="Z836" s="21">
        <v>15.520636</v>
      </c>
      <c r="AA836" s="23">
        <v>2.1</v>
      </c>
      <c r="AB836" s="39" t="s">
        <v>3139</v>
      </c>
      <c r="AC836" s="39">
        <v>78672</v>
      </c>
      <c r="AD836" s="23" t="s">
        <v>3139</v>
      </c>
      <c r="AE836" s="38" t="s">
        <v>5815</v>
      </c>
      <c r="AG836" s="23"/>
      <c r="AH836" s="23"/>
    </row>
    <row r="837" spans="1:34">
      <c r="A837" t="str">
        <f t="shared" si="41"/>
        <v>1120</v>
      </c>
      <c r="B837" t="str">
        <f t="shared" si="39"/>
        <v>OT</v>
      </c>
      <c r="C837">
        <f t="shared" si="40"/>
        <v>22</v>
      </c>
      <c r="D837" s="38" t="s">
        <v>6552</v>
      </c>
      <c r="E837" s="23">
        <v>14</v>
      </c>
      <c r="F837" s="23">
        <v>112007</v>
      </c>
      <c r="G837" s="38" t="s">
        <v>53</v>
      </c>
      <c r="H837" s="38" t="s">
        <v>3047</v>
      </c>
      <c r="I837" s="38" t="s">
        <v>5969</v>
      </c>
      <c r="J837" s="38" t="s">
        <v>9420</v>
      </c>
      <c r="K837" s="38"/>
      <c r="L837" s="38" t="s">
        <v>6131</v>
      </c>
      <c r="M837" s="109">
        <v>44430</v>
      </c>
      <c r="N837" s="39">
        <v>17642887</v>
      </c>
      <c r="O837" s="38">
        <v>1</v>
      </c>
      <c r="P837" s="38" t="s">
        <v>5814</v>
      </c>
      <c r="Q837" s="38">
        <v>2.08</v>
      </c>
      <c r="R837" s="43" t="s">
        <v>3139</v>
      </c>
      <c r="S837" s="38" t="s">
        <v>54</v>
      </c>
      <c r="T837" s="38">
        <v>90</v>
      </c>
      <c r="U837" s="38" t="s">
        <v>6131</v>
      </c>
      <c r="V837" s="39">
        <v>17642887</v>
      </c>
      <c r="W837" s="38">
        <v>2.08</v>
      </c>
      <c r="X837" s="38" t="s">
        <v>3139</v>
      </c>
      <c r="Y837" s="38" t="s">
        <v>6552</v>
      </c>
      <c r="Z837" s="21">
        <v>17.711293999999999</v>
      </c>
      <c r="AA837" s="38">
        <v>2.1</v>
      </c>
      <c r="AB837" s="39" t="s">
        <v>3139</v>
      </c>
      <c r="AC837" s="39">
        <v>68407</v>
      </c>
      <c r="AD837" s="23" t="s">
        <v>3139</v>
      </c>
      <c r="AE837" s="38" t="s">
        <v>5815</v>
      </c>
      <c r="AG837" s="23"/>
      <c r="AH837" s="23"/>
    </row>
    <row r="838" spans="1:34">
      <c r="A838" t="str">
        <f t="shared" si="41"/>
        <v>1120</v>
      </c>
      <c r="B838" t="str">
        <f t="shared" si="39"/>
        <v>OT</v>
      </c>
      <c r="C838">
        <f t="shared" si="40"/>
        <v>18</v>
      </c>
      <c r="D838" s="38" t="s">
        <v>6552</v>
      </c>
      <c r="E838" s="23">
        <v>1</v>
      </c>
      <c r="F838" s="23">
        <v>112007</v>
      </c>
      <c r="G838" s="38" t="s">
        <v>310</v>
      </c>
      <c r="H838" s="38" t="s">
        <v>3173</v>
      </c>
      <c r="I838" s="38" t="s">
        <v>5969</v>
      </c>
      <c r="J838" s="38" t="s">
        <v>9421</v>
      </c>
      <c r="K838" s="38"/>
      <c r="L838" s="38" t="s">
        <v>6598</v>
      </c>
      <c r="M838" s="109">
        <v>44426</v>
      </c>
      <c r="N838" s="39">
        <v>374869054</v>
      </c>
      <c r="O838" s="38">
        <v>1</v>
      </c>
      <c r="P838" s="38" t="s">
        <v>5814</v>
      </c>
      <c r="Q838" s="38">
        <v>2.76</v>
      </c>
      <c r="R838" s="43" t="s">
        <v>3139</v>
      </c>
      <c r="S838" s="38" t="s">
        <v>54</v>
      </c>
      <c r="T838" s="38">
        <v>90</v>
      </c>
      <c r="U838" s="38" t="s">
        <v>6598</v>
      </c>
      <c r="V838" s="39">
        <v>374869054</v>
      </c>
      <c r="W838" s="38">
        <v>2.76</v>
      </c>
      <c r="X838" s="38" t="s">
        <v>3139</v>
      </c>
      <c r="Y838" s="38" t="s">
        <v>6552</v>
      </c>
      <c r="Z838" s="21">
        <v>376.94672800000001</v>
      </c>
      <c r="AA838" s="38">
        <v>2.76</v>
      </c>
      <c r="AB838" s="39" t="s">
        <v>3139</v>
      </c>
      <c r="AC838" s="39">
        <v>2077674</v>
      </c>
      <c r="AD838" s="23" t="s">
        <v>3139</v>
      </c>
      <c r="AE838" s="38" t="s">
        <v>5824</v>
      </c>
      <c r="AG838" s="23"/>
      <c r="AH838" s="23"/>
    </row>
    <row r="839" spans="1:34">
      <c r="A839" t="str">
        <f t="shared" si="41"/>
        <v>1120</v>
      </c>
      <c r="B839" t="str">
        <f t="shared" si="39"/>
        <v>OT</v>
      </c>
      <c r="C839">
        <f t="shared" si="40"/>
        <v>18</v>
      </c>
      <c r="D839" s="38" t="s">
        <v>6552</v>
      </c>
      <c r="E839" s="23">
        <v>2</v>
      </c>
      <c r="F839" s="23">
        <v>112007</v>
      </c>
      <c r="G839" s="38" t="s">
        <v>310</v>
      </c>
      <c r="H839" s="38" t="s">
        <v>3173</v>
      </c>
      <c r="I839" s="38" t="s">
        <v>5969</v>
      </c>
      <c r="J839" s="38" t="s">
        <v>9421</v>
      </c>
      <c r="K839" s="38"/>
      <c r="L839" s="38" t="s">
        <v>5973</v>
      </c>
      <c r="M839" s="109">
        <v>44426</v>
      </c>
      <c r="N839" s="39">
        <v>369042780</v>
      </c>
      <c r="O839" s="38">
        <v>1</v>
      </c>
      <c r="P839" s="38" t="s">
        <v>5814</v>
      </c>
      <c r="Q839" s="23">
        <v>2.76</v>
      </c>
      <c r="R839" s="43" t="s">
        <v>3139</v>
      </c>
      <c r="S839" s="38" t="s">
        <v>54</v>
      </c>
      <c r="T839" s="23">
        <v>90</v>
      </c>
      <c r="U839" s="38" t="s">
        <v>5973</v>
      </c>
      <c r="V839" s="39">
        <v>369042780</v>
      </c>
      <c r="W839" s="38">
        <v>2.76</v>
      </c>
      <c r="X839" s="38" t="s">
        <v>3139</v>
      </c>
      <c r="Y839" s="38" t="s">
        <v>6552</v>
      </c>
      <c r="Z839" s="21">
        <v>371.08816300000001</v>
      </c>
      <c r="AA839" s="23">
        <v>2.76</v>
      </c>
      <c r="AB839" s="39" t="s">
        <v>3139</v>
      </c>
      <c r="AC839" s="39">
        <v>2045383</v>
      </c>
      <c r="AD839" s="38" t="s">
        <v>3139</v>
      </c>
      <c r="AE839" s="38" t="s">
        <v>5824</v>
      </c>
      <c r="AG839" s="23"/>
      <c r="AH839" s="23"/>
    </row>
    <row r="840" spans="1:34">
      <c r="A840" t="str">
        <f t="shared" si="41"/>
        <v>1120</v>
      </c>
      <c r="B840" t="str">
        <f t="shared" si="39"/>
        <v>OT</v>
      </c>
      <c r="C840">
        <f t="shared" si="40"/>
        <v>82</v>
      </c>
      <c r="D840" s="38" t="s">
        <v>6552</v>
      </c>
      <c r="E840" s="23">
        <v>3</v>
      </c>
      <c r="F840" s="23">
        <v>112007</v>
      </c>
      <c r="G840" s="38" t="s">
        <v>310</v>
      </c>
      <c r="H840" s="38" t="s">
        <v>3173</v>
      </c>
      <c r="I840" s="38" t="s">
        <v>5969</v>
      </c>
      <c r="J840" s="38" t="s">
        <v>11825</v>
      </c>
      <c r="K840" s="38"/>
      <c r="L840" s="38" t="s">
        <v>6078</v>
      </c>
      <c r="M840" s="109">
        <v>44490</v>
      </c>
      <c r="N840" s="39">
        <v>335677983</v>
      </c>
      <c r="O840" s="38">
        <v>1</v>
      </c>
      <c r="P840" s="38" t="s">
        <v>5814</v>
      </c>
      <c r="Q840" s="23">
        <v>2.76</v>
      </c>
      <c r="R840" s="43" t="s">
        <v>3139</v>
      </c>
      <c r="S840" s="38" t="s">
        <v>54</v>
      </c>
      <c r="T840" s="23">
        <v>90</v>
      </c>
      <c r="U840" s="38" t="s">
        <v>6078</v>
      </c>
      <c r="V840" s="39">
        <v>335677983</v>
      </c>
      <c r="W840" s="23">
        <v>2.76</v>
      </c>
      <c r="X840" s="38" t="s">
        <v>3139</v>
      </c>
      <c r="Y840" s="38" t="s">
        <v>6552</v>
      </c>
      <c r="Z840" s="21">
        <v>335.91054100000002</v>
      </c>
      <c r="AA840" s="23">
        <v>2.76</v>
      </c>
      <c r="AB840" s="39" t="s">
        <v>3139</v>
      </c>
      <c r="AC840" s="39">
        <v>232558</v>
      </c>
      <c r="AD840" s="38" t="s">
        <v>3139</v>
      </c>
      <c r="AE840" s="38" t="s">
        <v>5824</v>
      </c>
      <c r="AG840" s="23"/>
      <c r="AH840" s="23"/>
    </row>
    <row r="841" spans="1:34">
      <c r="A841" t="str">
        <f t="shared" si="41"/>
        <v>1120</v>
      </c>
      <c r="B841" t="str">
        <f t="shared" si="39"/>
        <v>OT</v>
      </c>
      <c r="C841">
        <f t="shared" si="40"/>
        <v>32</v>
      </c>
      <c r="D841" s="38" t="s">
        <v>6552</v>
      </c>
      <c r="E841" s="23">
        <v>4</v>
      </c>
      <c r="F841" s="23">
        <v>112007</v>
      </c>
      <c r="G841" s="38" t="s">
        <v>310</v>
      </c>
      <c r="H841" s="38" t="s">
        <v>3173</v>
      </c>
      <c r="I841" s="38" t="s">
        <v>5969</v>
      </c>
      <c r="J841" s="38" t="s">
        <v>11164</v>
      </c>
      <c r="K841" s="38"/>
      <c r="L841" s="38" t="s">
        <v>6194</v>
      </c>
      <c r="M841" s="109">
        <v>44440</v>
      </c>
      <c r="N841" s="39">
        <v>1054039036</v>
      </c>
      <c r="O841" s="38">
        <v>1</v>
      </c>
      <c r="P841" s="38" t="s">
        <v>5814</v>
      </c>
      <c r="Q841" s="23">
        <v>2.56</v>
      </c>
      <c r="R841" s="43" t="s">
        <v>3139</v>
      </c>
      <c r="S841" s="38" t="s">
        <v>54</v>
      </c>
      <c r="T841" s="23">
        <v>90</v>
      </c>
      <c r="U841" s="38" t="s">
        <v>6194</v>
      </c>
      <c r="V841" s="39">
        <v>1054039036</v>
      </c>
      <c r="W841" s="38">
        <v>2.56</v>
      </c>
      <c r="X841" s="38" t="s">
        <v>3139</v>
      </c>
      <c r="Y841" s="38" t="s">
        <v>6552</v>
      </c>
      <c r="Z841" s="21">
        <v>1058.4875730000001</v>
      </c>
      <c r="AA841" s="38">
        <v>2.56</v>
      </c>
      <c r="AB841" s="39" t="s">
        <v>3139</v>
      </c>
      <c r="AC841" s="39">
        <v>4448537</v>
      </c>
      <c r="AD841" s="38" t="s">
        <v>3139</v>
      </c>
      <c r="AE841" s="38" t="s">
        <v>5824</v>
      </c>
      <c r="AG841" s="23"/>
      <c r="AH841" s="23"/>
    </row>
    <row r="842" spans="1:34">
      <c r="A842" t="str">
        <f t="shared" si="41"/>
        <v>1120</v>
      </c>
      <c r="B842" t="str">
        <f t="shared" si="39"/>
        <v>OT</v>
      </c>
      <c r="C842">
        <f t="shared" si="40"/>
        <v>32</v>
      </c>
      <c r="D842" s="38" t="s">
        <v>6552</v>
      </c>
      <c r="E842" s="23">
        <v>5</v>
      </c>
      <c r="F842" s="23">
        <v>112007</v>
      </c>
      <c r="G842" s="38" t="s">
        <v>310</v>
      </c>
      <c r="H842" s="38" t="s">
        <v>3173</v>
      </c>
      <c r="I842" s="38" t="s">
        <v>5969</v>
      </c>
      <c r="J842" s="38" t="s">
        <v>11164</v>
      </c>
      <c r="K842" s="38"/>
      <c r="L842" s="38" t="s">
        <v>6194</v>
      </c>
      <c r="M842" s="109">
        <v>44440</v>
      </c>
      <c r="N842" s="39">
        <v>835075846</v>
      </c>
      <c r="O842" s="38">
        <v>1</v>
      </c>
      <c r="P842" s="38" t="s">
        <v>5814</v>
      </c>
      <c r="Q842" s="23">
        <v>2.56</v>
      </c>
      <c r="R842" s="43" t="s">
        <v>3139</v>
      </c>
      <c r="S842" s="38" t="s">
        <v>54</v>
      </c>
      <c r="T842" s="23">
        <v>90</v>
      </c>
      <c r="U842" s="38" t="s">
        <v>6194</v>
      </c>
      <c r="V842" s="39">
        <v>835075846</v>
      </c>
      <c r="W842" s="38">
        <v>2.56</v>
      </c>
      <c r="X842" s="38" t="s">
        <v>3139</v>
      </c>
      <c r="Y842" s="38" t="s">
        <v>6552</v>
      </c>
      <c r="Z842" s="21">
        <v>838.60025599999994</v>
      </c>
      <c r="AA842" s="38">
        <v>2.56</v>
      </c>
      <c r="AB842" s="39" t="s">
        <v>3139</v>
      </c>
      <c r="AC842" s="39">
        <v>3524410</v>
      </c>
      <c r="AD842" s="38" t="s">
        <v>3139</v>
      </c>
      <c r="AE842" s="38" t="s">
        <v>5824</v>
      </c>
      <c r="AG842" s="23"/>
      <c r="AH842" s="23"/>
    </row>
    <row r="843" spans="1:34">
      <c r="A843" t="str">
        <f t="shared" si="41"/>
        <v>1120</v>
      </c>
      <c r="B843" t="str">
        <f t="shared" si="39"/>
        <v>OT</v>
      </c>
      <c r="C843">
        <f t="shared" si="40"/>
        <v>32</v>
      </c>
      <c r="D843" s="38" t="s">
        <v>6552</v>
      </c>
      <c r="E843" s="23">
        <v>6</v>
      </c>
      <c r="F843" s="23">
        <v>112007</v>
      </c>
      <c r="G843" s="38" t="s">
        <v>310</v>
      </c>
      <c r="H843" s="38" t="s">
        <v>3173</v>
      </c>
      <c r="I843" s="38" t="s">
        <v>5969</v>
      </c>
      <c r="J843" s="38" t="s">
        <v>11164</v>
      </c>
      <c r="K843" s="38"/>
      <c r="L843" s="38" t="s">
        <v>6194</v>
      </c>
      <c r="M843" s="109">
        <v>44440</v>
      </c>
      <c r="N843" s="39">
        <v>502630705</v>
      </c>
      <c r="O843" s="38">
        <v>1</v>
      </c>
      <c r="P843" s="38" t="s">
        <v>5814</v>
      </c>
      <c r="Q843" s="23">
        <v>2.56</v>
      </c>
      <c r="R843" s="43" t="s">
        <v>3139</v>
      </c>
      <c r="S843" s="38" t="s">
        <v>54</v>
      </c>
      <c r="T843" s="23">
        <v>90</v>
      </c>
      <c r="U843" s="38" t="s">
        <v>6194</v>
      </c>
      <c r="V843" s="39">
        <v>502630705</v>
      </c>
      <c r="W843" s="38">
        <v>2.56</v>
      </c>
      <c r="X843" s="38" t="s">
        <v>3139</v>
      </c>
      <c r="Y843" s="38" t="s">
        <v>6552</v>
      </c>
      <c r="Z843" s="21">
        <v>504.75204100000002</v>
      </c>
      <c r="AA843" s="38">
        <v>2.56</v>
      </c>
      <c r="AB843" s="39" t="s">
        <v>3139</v>
      </c>
      <c r="AC843" s="39">
        <v>2121336</v>
      </c>
      <c r="AD843" s="38" t="s">
        <v>3139</v>
      </c>
      <c r="AE843" s="38" t="s">
        <v>5824</v>
      </c>
      <c r="AG843" s="23"/>
      <c r="AH843" s="23"/>
    </row>
    <row r="844" spans="1:34">
      <c r="A844" t="str">
        <f t="shared" si="41"/>
        <v>1120</v>
      </c>
      <c r="B844" t="str">
        <f t="shared" si="39"/>
        <v>OT</v>
      </c>
      <c r="C844">
        <f t="shared" si="40"/>
        <v>32</v>
      </c>
      <c r="D844" s="38" t="s">
        <v>6552</v>
      </c>
      <c r="E844" s="23">
        <v>7</v>
      </c>
      <c r="F844" s="23">
        <v>112007</v>
      </c>
      <c r="G844" s="38" t="s">
        <v>310</v>
      </c>
      <c r="H844" s="38" t="s">
        <v>3173</v>
      </c>
      <c r="I844" s="38" t="s">
        <v>5969</v>
      </c>
      <c r="J844" s="38" t="s">
        <v>11164</v>
      </c>
      <c r="K844" s="38"/>
      <c r="L844" s="38" t="s">
        <v>6194</v>
      </c>
      <c r="M844" s="109">
        <v>44440</v>
      </c>
      <c r="N844" s="39">
        <v>425674405</v>
      </c>
      <c r="O844" s="38">
        <v>1</v>
      </c>
      <c r="P844" s="38" t="s">
        <v>5814</v>
      </c>
      <c r="Q844" s="23">
        <v>2.56</v>
      </c>
      <c r="R844" s="43" t="s">
        <v>3139</v>
      </c>
      <c r="S844" s="38" t="s">
        <v>54</v>
      </c>
      <c r="T844" s="23">
        <v>90</v>
      </c>
      <c r="U844" s="38" t="s">
        <v>6194</v>
      </c>
      <c r="V844" s="39">
        <v>425674405</v>
      </c>
      <c r="W844" s="38">
        <v>2.56</v>
      </c>
      <c r="X844" s="38" t="s">
        <v>3139</v>
      </c>
      <c r="Y844" s="38" t="s">
        <v>6552</v>
      </c>
      <c r="Z844" s="21">
        <v>427.47095000000002</v>
      </c>
      <c r="AA844" s="38">
        <v>2.56</v>
      </c>
      <c r="AB844" s="39" t="s">
        <v>3139</v>
      </c>
      <c r="AC844" s="39">
        <v>1796545</v>
      </c>
      <c r="AD844" s="38" t="s">
        <v>3139</v>
      </c>
      <c r="AE844" s="38" t="s">
        <v>5824</v>
      </c>
      <c r="AG844" s="23"/>
      <c r="AH844" s="23"/>
    </row>
    <row r="845" spans="1:34">
      <c r="A845" t="str">
        <f t="shared" si="41"/>
        <v>1120</v>
      </c>
      <c r="B845" t="str">
        <f t="shared" si="39"/>
        <v>OT</v>
      </c>
      <c r="C845">
        <f t="shared" si="40"/>
        <v>37</v>
      </c>
      <c r="D845" s="38" t="s">
        <v>6552</v>
      </c>
      <c r="E845" s="23">
        <v>8</v>
      </c>
      <c r="F845" s="23">
        <v>112007</v>
      </c>
      <c r="G845" s="38" t="s">
        <v>310</v>
      </c>
      <c r="H845" s="38" t="s">
        <v>3173</v>
      </c>
      <c r="I845" s="38" t="s">
        <v>5969</v>
      </c>
      <c r="J845" s="38" t="s">
        <v>11165</v>
      </c>
      <c r="K845" s="38"/>
      <c r="L845" s="38" t="s">
        <v>6066</v>
      </c>
      <c r="M845" s="109">
        <v>44445</v>
      </c>
      <c r="N845" s="39">
        <v>531296540</v>
      </c>
      <c r="O845" s="38">
        <v>1</v>
      </c>
      <c r="P845" s="38" t="s">
        <v>5814</v>
      </c>
      <c r="Q845" s="23">
        <v>2.56</v>
      </c>
      <c r="R845" s="43" t="s">
        <v>3139</v>
      </c>
      <c r="S845" s="38" t="s">
        <v>54</v>
      </c>
      <c r="T845" s="23">
        <v>90</v>
      </c>
      <c r="U845" s="38" t="s">
        <v>6066</v>
      </c>
      <c r="V845" s="39">
        <v>531296540</v>
      </c>
      <c r="W845" s="38">
        <v>2.56</v>
      </c>
      <c r="X845" s="38" t="s">
        <v>3139</v>
      </c>
      <c r="Y845" s="38" t="s">
        <v>6552</v>
      </c>
      <c r="Z845" s="21">
        <v>533.42482199999995</v>
      </c>
      <c r="AA845" s="38">
        <v>2.56</v>
      </c>
      <c r="AB845" s="39" t="s">
        <v>3139</v>
      </c>
      <c r="AC845" s="39">
        <v>2128282</v>
      </c>
      <c r="AD845" s="38" t="s">
        <v>3139</v>
      </c>
      <c r="AE845" s="38" t="s">
        <v>5824</v>
      </c>
      <c r="AG845" s="23"/>
      <c r="AH845" s="23"/>
    </row>
    <row r="846" spans="1:34">
      <c r="A846" t="str">
        <f t="shared" si="41"/>
        <v>1120</v>
      </c>
      <c r="B846" t="str">
        <f t="shared" si="39"/>
        <v>OT</v>
      </c>
      <c r="C846">
        <f t="shared" si="40"/>
        <v>34</v>
      </c>
      <c r="D846" s="38" t="s">
        <v>6552</v>
      </c>
      <c r="E846" s="23">
        <v>9</v>
      </c>
      <c r="F846" s="23">
        <v>112007</v>
      </c>
      <c r="G846" s="38" t="s">
        <v>310</v>
      </c>
      <c r="H846" s="38" t="s">
        <v>3173</v>
      </c>
      <c r="I846" s="38" t="s">
        <v>5969</v>
      </c>
      <c r="J846" s="38" t="s">
        <v>11165</v>
      </c>
      <c r="K846" s="38"/>
      <c r="L846" s="38" t="s">
        <v>6097</v>
      </c>
      <c r="M846" s="109">
        <v>44442</v>
      </c>
      <c r="N846" s="39">
        <v>484039973</v>
      </c>
      <c r="O846" s="38">
        <v>1</v>
      </c>
      <c r="P846" s="38" t="s">
        <v>5814</v>
      </c>
      <c r="Q846" s="23">
        <v>2.56</v>
      </c>
      <c r="R846" s="43" t="s">
        <v>3139</v>
      </c>
      <c r="S846" s="38" t="s">
        <v>54</v>
      </c>
      <c r="T846" s="23">
        <v>90</v>
      </c>
      <c r="U846" s="38" t="s">
        <v>6097</v>
      </c>
      <c r="V846" s="39">
        <v>484039973</v>
      </c>
      <c r="W846" s="38">
        <v>2.56</v>
      </c>
      <c r="X846" s="38" t="s">
        <v>3139</v>
      </c>
      <c r="Y846" s="38" t="s">
        <v>6552</v>
      </c>
      <c r="Z846" s="21">
        <v>486.013598</v>
      </c>
      <c r="AA846" s="38">
        <v>2.56</v>
      </c>
      <c r="AB846" s="39" t="s">
        <v>3139</v>
      </c>
      <c r="AC846" s="39">
        <v>1973625</v>
      </c>
      <c r="AD846" s="38" t="s">
        <v>3139</v>
      </c>
      <c r="AE846" s="38" t="s">
        <v>5824</v>
      </c>
      <c r="AG846" s="23"/>
      <c r="AH846" s="23"/>
    </row>
    <row r="847" spans="1:34">
      <c r="A847" t="str">
        <f t="shared" si="41"/>
        <v>1120</v>
      </c>
      <c r="B847" t="str">
        <f t="shared" si="39"/>
        <v>OT</v>
      </c>
      <c r="C847">
        <f t="shared" si="40"/>
        <v>83</v>
      </c>
      <c r="D847" s="38" t="s">
        <v>6552</v>
      </c>
      <c r="E847" s="23">
        <v>10</v>
      </c>
      <c r="F847" s="23">
        <v>112007</v>
      </c>
      <c r="G847" s="38" t="s">
        <v>3509</v>
      </c>
      <c r="H847" s="38" t="s">
        <v>3510</v>
      </c>
      <c r="I847" s="38" t="s">
        <v>5969</v>
      </c>
      <c r="J847" s="38" t="s">
        <v>11826</v>
      </c>
      <c r="K847" s="38"/>
      <c r="L847" s="38" t="s">
        <v>6204</v>
      </c>
      <c r="M847" s="109">
        <v>44491</v>
      </c>
      <c r="N847" s="39">
        <v>526500854</v>
      </c>
      <c r="O847" s="38">
        <v>1</v>
      </c>
      <c r="P847" s="38" t="s">
        <v>5814</v>
      </c>
      <c r="Q847" s="23">
        <v>3.05</v>
      </c>
      <c r="R847" s="43" t="s">
        <v>3139</v>
      </c>
      <c r="S847" s="38" t="s">
        <v>54</v>
      </c>
      <c r="T847" s="23">
        <v>90</v>
      </c>
      <c r="U847" s="38" t="s">
        <v>6204</v>
      </c>
      <c r="V847" s="39">
        <v>526500854</v>
      </c>
      <c r="W847" s="38">
        <v>3.05</v>
      </c>
      <c r="X847" s="38" t="s">
        <v>3139</v>
      </c>
      <c r="Y847" s="38" t="s">
        <v>6552</v>
      </c>
      <c r="Z847" s="21">
        <v>526.895489</v>
      </c>
      <c r="AA847" s="38">
        <v>3.05</v>
      </c>
      <c r="AB847" s="39" t="s">
        <v>3139</v>
      </c>
      <c r="AC847" s="39">
        <v>394635</v>
      </c>
      <c r="AD847" s="38" t="s">
        <v>3139</v>
      </c>
      <c r="AE847" s="38" t="s">
        <v>5824</v>
      </c>
      <c r="AG847" s="23"/>
      <c r="AH847" s="23"/>
    </row>
    <row r="848" spans="1:34">
      <c r="A848" t="str">
        <f t="shared" si="41"/>
        <v>1120</v>
      </c>
      <c r="B848" t="str">
        <f t="shared" si="39"/>
        <v>OT</v>
      </c>
      <c r="C848">
        <f t="shared" si="40"/>
        <v>26</v>
      </c>
      <c r="D848" s="38" t="s">
        <v>6552</v>
      </c>
      <c r="E848" s="23">
        <v>11</v>
      </c>
      <c r="F848" s="23">
        <v>112007</v>
      </c>
      <c r="G848" s="38" t="s">
        <v>3509</v>
      </c>
      <c r="H848" s="38" t="s">
        <v>3510</v>
      </c>
      <c r="I848" s="38" t="s">
        <v>5969</v>
      </c>
      <c r="J848" s="38" t="s">
        <v>9422</v>
      </c>
      <c r="K848" s="38"/>
      <c r="L848" s="38" t="s">
        <v>6096</v>
      </c>
      <c r="M848" s="109">
        <v>44434</v>
      </c>
      <c r="N848" s="39">
        <v>429658004</v>
      </c>
      <c r="O848" s="38">
        <v>1</v>
      </c>
      <c r="P848" s="38" t="s">
        <v>5814</v>
      </c>
      <c r="Q848" s="23">
        <v>3.15</v>
      </c>
      <c r="R848" s="43" t="s">
        <v>3139</v>
      </c>
      <c r="S848" s="38" t="s">
        <v>54</v>
      </c>
      <c r="T848" s="23">
        <v>90</v>
      </c>
      <c r="U848" s="38" t="s">
        <v>6096</v>
      </c>
      <c r="V848" s="39">
        <v>429658004</v>
      </c>
      <c r="W848" s="38">
        <v>3.15</v>
      </c>
      <c r="X848" s="38" t="s">
        <v>3139</v>
      </c>
      <c r="Y848" s="38" t="s">
        <v>6552</v>
      </c>
      <c r="Z848" s="21">
        <v>432.09489300000001</v>
      </c>
      <c r="AA848" s="38">
        <v>3.15</v>
      </c>
      <c r="AB848" s="39" t="s">
        <v>3139</v>
      </c>
      <c r="AC848" s="39">
        <v>2436889</v>
      </c>
      <c r="AD848" s="38" t="s">
        <v>3139</v>
      </c>
      <c r="AE848" s="38" t="s">
        <v>5824</v>
      </c>
      <c r="AG848" s="23"/>
      <c r="AH848" s="23"/>
    </row>
    <row r="849" spans="1:34">
      <c r="A849" t="str">
        <f t="shared" si="41"/>
        <v>1120</v>
      </c>
      <c r="B849" t="str">
        <f t="shared" si="39"/>
        <v>OT</v>
      </c>
      <c r="C849">
        <f t="shared" si="40"/>
        <v>47</v>
      </c>
      <c r="D849" s="38" t="s">
        <v>6552</v>
      </c>
      <c r="E849" s="23">
        <v>12</v>
      </c>
      <c r="F849" s="23">
        <v>112007</v>
      </c>
      <c r="G849" s="38" t="s">
        <v>3509</v>
      </c>
      <c r="H849" s="38" t="s">
        <v>3510</v>
      </c>
      <c r="I849" s="38" t="s">
        <v>5969</v>
      </c>
      <c r="J849" s="38" t="s">
        <v>11827</v>
      </c>
      <c r="K849" s="38"/>
      <c r="L849" s="38" t="s">
        <v>6169</v>
      </c>
      <c r="M849" s="109">
        <v>44455</v>
      </c>
      <c r="N849" s="39">
        <v>421985781</v>
      </c>
      <c r="O849" s="38">
        <v>1</v>
      </c>
      <c r="P849" s="38" t="s">
        <v>5814</v>
      </c>
      <c r="Q849" s="23">
        <v>3.05</v>
      </c>
      <c r="R849" s="43" t="s">
        <v>3139</v>
      </c>
      <c r="S849" s="38" t="s">
        <v>54</v>
      </c>
      <c r="T849" s="23">
        <v>90</v>
      </c>
      <c r="U849" s="38" t="s">
        <v>6169</v>
      </c>
      <c r="V849" s="39">
        <v>421985781</v>
      </c>
      <c r="W849" s="38">
        <v>3.05</v>
      </c>
      <c r="X849" s="38" t="s">
        <v>3139</v>
      </c>
      <c r="Y849" s="38" t="s">
        <v>6552</v>
      </c>
      <c r="Z849" s="21">
        <v>423.56726400000002</v>
      </c>
      <c r="AA849" s="38">
        <v>3.05</v>
      </c>
      <c r="AB849" s="39" t="s">
        <v>3139</v>
      </c>
      <c r="AC849" s="39">
        <v>1581483</v>
      </c>
      <c r="AD849" s="38" t="s">
        <v>3139</v>
      </c>
      <c r="AE849" s="38" t="s">
        <v>5824</v>
      </c>
      <c r="AG849" s="23"/>
      <c r="AH849" s="23"/>
    </row>
    <row r="850" spans="1:34">
      <c r="A850" t="str">
        <f t="shared" si="41"/>
        <v>1120</v>
      </c>
      <c r="B850" t="str">
        <f t="shared" si="39"/>
        <v>OT</v>
      </c>
      <c r="C850">
        <f t="shared" si="40"/>
        <v>87</v>
      </c>
      <c r="D850" s="38" t="s">
        <v>6552</v>
      </c>
      <c r="E850" s="23">
        <v>13</v>
      </c>
      <c r="F850" s="23">
        <v>112007</v>
      </c>
      <c r="G850" s="38" t="s">
        <v>3509</v>
      </c>
      <c r="H850" s="38" t="s">
        <v>3510</v>
      </c>
      <c r="I850" s="38" t="s">
        <v>5969</v>
      </c>
      <c r="J850" s="38" t="s">
        <v>11828</v>
      </c>
      <c r="K850" s="38"/>
      <c r="L850" s="38" t="s">
        <v>5981</v>
      </c>
      <c r="M850" s="109">
        <v>44495</v>
      </c>
      <c r="N850" s="39">
        <v>434278001</v>
      </c>
      <c r="O850" s="38">
        <v>1</v>
      </c>
      <c r="P850" s="38" t="s">
        <v>5814</v>
      </c>
      <c r="Q850" s="23">
        <v>3.05</v>
      </c>
      <c r="R850" s="43" t="s">
        <v>3139</v>
      </c>
      <c r="S850" s="38" t="s">
        <v>54</v>
      </c>
      <c r="T850" s="23">
        <v>90</v>
      </c>
      <c r="U850" s="38" t="s">
        <v>5981</v>
      </c>
      <c r="V850" s="39">
        <v>434278001</v>
      </c>
      <c r="W850" s="38">
        <v>3.05</v>
      </c>
      <c r="X850" s="38" t="s">
        <v>3139</v>
      </c>
      <c r="Y850" s="38" t="s">
        <v>6552</v>
      </c>
      <c r="Z850" s="21">
        <v>434.45884000000001</v>
      </c>
      <c r="AA850" s="38">
        <v>3.05</v>
      </c>
      <c r="AB850" s="39" t="s">
        <v>3139</v>
      </c>
      <c r="AC850" s="39">
        <v>180839</v>
      </c>
      <c r="AD850" s="38" t="s">
        <v>3139</v>
      </c>
      <c r="AE850" s="38" t="s">
        <v>5824</v>
      </c>
      <c r="AG850" s="23"/>
      <c r="AH850" s="23"/>
    </row>
    <row r="851" spans="1:34">
      <c r="A851" t="str">
        <f t="shared" si="41"/>
        <v>1120</v>
      </c>
      <c r="B851" t="str">
        <f t="shared" si="39"/>
        <v>OT</v>
      </c>
      <c r="C851">
        <f t="shared" si="40"/>
        <v>4</v>
      </c>
      <c r="D851" s="38" t="s">
        <v>6552</v>
      </c>
      <c r="E851" s="23">
        <v>14</v>
      </c>
      <c r="F851" s="23">
        <v>112007</v>
      </c>
      <c r="G851" s="38" t="s">
        <v>3509</v>
      </c>
      <c r="H851" s="38" t="s">
        <v>3510</v>
      </c>
      <c r="I851" s="38" t="s">
        <v>5969</v>
      </c>
      <c r="J851" s="38" t="s">
        <v>9423</v>
      </c>
      <c r="K851" s="38"/>
      <c r="L851" s="38" t="s">
        <v>6303</v>
      </c>
      <c r="M851" s="109">
        <v>44412</v>
      </c>
      <c r="N851" s="39">
        <v>803074251</v>
      </c>
      <c r="O851" s="38">
        <v>1</v>
      </c>
      <c r="P851" s="38" t="s">
        <v>5814</v>
      </c>
      <c r="Q851" s="23">
        <v>3.63</v>
      </c>
      <c r="R851" s="43" t="s">
        <v>3139</v>
      </c>
      <c r="S851" s="38" t="s">
        <v>54</v>
      </c>
      <c r="T851" s="23">
        <v>90</v>
      </c>
      <c r="U851" s="38" t="s">
        <v>6303</v>
      </c>
      <c r="V851" s="39">
        <v>803074251</v>
      </c>
      <c r="W851" s="38">
        <v>3.63</v>
      </c>
      <c r="X851" s="38" t="s">
        <v>3139</v>
      </c>
      <c r="Y851" s="38" t="s">
        <v>6552</v>
      </c>
      <c r="Z851" s="21">
        <v>810.08292400000005</v>
      </c>
      <c r="AA851" s="38">
        <v>3.63</v>
      </c>
      <c r="AB851" s="39" t="s">
        <v>3139</v>
      </c>
      <c r="AC851" s="39">
        <v>7008673</v>
      </c>
      <c r="AD851" s="38" t="s">
        <v>3139</v>
      </c>
      <c r="AE851" s="38" t="s">
        <v>5824</v>
      </c>
      <c r="AG851" s="23"/>
      <c r="AH851" s="23"/>
    </row>
    <row r="852" spans="1:34">
      <c r="A852" t="str">
        <f t="shared" si="41"/>
        <v>1120</v>
      </c>
      <c r="B852" t="str">
        <f t="shared" si="39"/>
        <v>OT</v>
      </c>
      <c r="C852">
        <f t="shared" si="40"/>
        <v>4</v>
      </c>
      <c r="D852" s="38" t="s">
        <v>6552</v>
      </c>
      <c r="E852" s="23">
        <v>15</v>
      </c>
      <c r="F852" s="23">
        <v>112007</v>
      </c>
      <c r="G852" s="38" t="s">
        <v>3509</v>
      </c>
      <c r="H852" s="38" t="s">
        <v>3510</v>
      </c>
      <c r="I852" s="38" t="s">
        <v>5969</v>
      </c>
      <c r="J852" s="38" t="s">
        <v>9424</v>
      </c>
      <c r="K852" s="38"/>
      <c r="L852" s="38" t="s">
        <v>6303</v>
      </c>
      <c r="M852" s="109">
        <v>44412</v>
      </c>
      <c r="N852" s="39">
        <v>621225382</v>
      </c>
      <c r="O852" s="38">
        <v>1</v>
      </c>
      <c r="P852" s="38" t="s">
        <v>5814</v>
      </c>
      <c r="Q852" s="23">
        <v>3.63</v>
      </c>
      <c r="R852" s="43" t="s">
        <v>3139</v>
      </c>
      <c r="S852" s="38" t="s">
        <v>54</v>
      </c>
      <c r="T852" s="23">
        <v>90</v>
      </c>
      <c r="U852" s="38" t="s">
        <v>6303</v>
      </c>
      <c r="V852" s="39">
        <v>621225382</v>
      </c>
      <c r="W852" s="38">
        <v>3.63</v>
      </c>
      <c r="X852" s="38" t="s">
        <v>3139</v>
      </c>
      <c r="Y852" s="38" t="s">
        <v>6552</v>
      </c>
      <c r="Z852" s="21">
        <v>626.64700500000004</v>
      </c>
      <c r="AA852" s="38">
        <v>3.63</v>
      </c>
      <c r="AB852" s="39" t="s">
        <v>3139</v>
      </c>
      <c r="AC852" s="39">
        <v>5421623</v>
      </c>
      <c r="AD852" s="38" t="s">
        <v>3139</v>
      </c>
      <c r="AE852" s="38" t="s">
        <v>5824</v>
      </c>
      <c r="AG852" s="23"/>
      <c r="AH852" s="23"/>
    </row>
    <row r="853" spans="1:34">
      <c r="A853" t="str">
        <f t="shared" si="41"/>
        <v>1120</v>
      </c>
      <c r="B853" t="str">
        <f t="shared" si="39"/>
        <v>OT</v>
      </c>
      <c r="C853">
        <f t="shared" si="40"/>
        <v>4</v>
      </c>
      <c r="D853" s="38" t="s">
        <v>6552</v>
      </c>
      <c r="E853" s="23">
        <v>16</v>
      </c>
      <c r="F853" s="23">
        <v>112007</v>
      </c>
      <c r="G853" s="38" t="s">
        <v>3509</v>
      </c>
      <c r="H853" s="38" t="s">
        <v>3510</v>
      </c>
      <c r="I853" s="38" t="s">
        <v>5969</v>
      </c>
      <c r="J853" s="38" t="s">
        <v>9425</v>
      </c>
      <c r="K853" s="38"/>
      <c r="L853" s="38" t="s">
        <v>6303</v>
      </c>
      <c r="M853" s="109">
        <v>44412</v>
      </c>
      <c r="N853" s="39">
        <v>808806857</v>
      </c>
      <c r="O853" s="38">
        <v>1</v>
      </c>
      <c r="P853" s="38" t="s">
        <v>5814</v>
      </c>
      <c r="Q853" s="23">
        <v>3.63</v>
      </c>
      <c r="R853" s="39" t="s">
        <v>3139</v>
      </c>
      <c r="S853" s="38" t="s">
        <v>54</v>
      </c>
      <c r="T853" s="23">
        <v>90</v>
      </c>
      <c r="U853" s="38" t="s">
        <v>6303</v>
      </c>
      <c r="V853" s="39">
        <v>808806857</v>
      </c>
      <c r="W853" s="23">
        <v>3.63</v>
      </c>
      <c r="X853" s="23" t="s">
        <v>3139</v>
      </c>
      <c r="Y853" s="38" t="s">
        <v>6552</v>
      </c>
      <c r="Z853" s="21">
        <v>815.86556099999996</v>
      </c>
      <c r="AA853" s="23">
        <v>3.63</v>
      </c>
      <c r="AB853" s="39" t="s">
        <v>3139</v>
      </c>
      <c r="AC853" s="39">
        <v>7058704</v>
      </c>
      <c r="AD853" s="23" t="s">
        <v>3139</v>
      </c>
      <c r="AE853" s="38" t="s">
        <v>5824</v>
      </c>
      <c r="AG853" s="23"/>
      <c r="AH853" s="23"/>
    </row>
    <row r="854" spans="1:34">
      <c r="A854" t="str">
        <f t="shared" si="41"/>
        <v>1120</v>
      </c>
      <c r="B854" t="str">
        <f t="shared" si="39"/>
        <v>OT</v>
      </c>
      <c r="C854">
        <f t="shared" si="40"/>
        <v>34</v>
      </c>
      <c r="D854" s="38" t="s">
        <v>6552</v>
      </c>
      <c r="E854" s="23">
        <v>17</v>
      </c>
      <c r="F854" s="23">
        <v>112007</v>
      </c>
      <c r="G854" s="38" t="s">
        <v>3509</v>
      </c>
      <c r="H854" s="38" t="s">
        <v>3510</v>
      </c>
      <c r="I854" s="38" t="s">
        <v>5969</v>
      </c>
      <c r="J854" s="38" t="s">
        <v>11829</v>
      </c>
      <c r="K854" s="38"/>
      <c r="L854" s="38" t="s">
        <v>6097</v>
      </c>
      <c r="M854" s="109">
        <v>44442</v>
      </c>
      <c r="N854" s="39">
        <v>802593374</v>
      </c>
      <c r="O854" s="38">
        <v>1</v>
      </c>
      <c r="P854" s="38" t="s">
        <v>5814</v>
      </c>
      <c r="Q854" s="23">
        <v>3.05</v>
      </c>
      <c r="R854" s="39" t="s">
        <v>3139</v>
      </c>
      <c r="S854" s="38" t="s">
        <v>54</v>
      </c>
      <c r="T854" s="23">
        <v>90</v>
      </c>
      <c r="U854" s="38" t="s">
        <v>6097</v>
      </c>
      <c r="V854" s="39">
        <v>802593374</v>
      </c>
      <c r="W854" s="23">
        <v>3.05</v>
      </c>
      <c r="X854" s="23" t="s">
        <v>3139</v>
      </c>
      <c r="Y854" s="38" t="s">
        <v>6552</v>
      </c>
      <c r="Z854" s="21">
        <v>806.47021400000006</v>
      </c>
      <c r="AA854" s="23">
        <v>3.05</v>
      </c>
      <c r="AB854" s="39" t="s">
        <v>3139</v>
      </c>
      <c r="AC854" s="39">
        <v>3876840</v>
      </c>
      <c r="AD854" s="23" t="s">
        <v>3139</v>
      </c>
      <c r="AE854" s="38" t="s">
        <v>5824</v>
      </c>
      <c r="AG854" s="23"/>
      <c r="AH854" s="23"/>
    </row>
    <row r="855" spans="1:34">
      <c r="A855" t="str">
        <f t="shared" si="41"/>
        <v>1120</v>
      </c>
      <c r="B855" t="str">
        <f t="shared" si="39"/>
        <v>OT</v>
      </c>
      <c r="C855">
        <f t="shared" si="40"/>
        <v>18</v>
      </c>
      <c r="D855" s="38" t="s">
        <v>6552</v>
      </c>
      <c r="E855" s="23">
        <v>18</v>
      </c>
      <c r="F855" s="23">
        <v>112007</v>
      </c>
      <c r="G855" s="38" t="s">
        <v>106</v>
      </c>
      <c r="H855" s="38" t="s">
        <v>3438</v>
      </c>
      <c r="I855" s="38" t="s">
        <v>5969</v>
      </c>
      <c r="J855" s="38" t="s">
        <v>11830</v>
      </c>
      <c r="K855" s="38"/>
      <c r="L855" s="38" t="s">
        <v>5973</v>
      </c>
      <c r="M855" s="109">
        <v>44426</v>
      </c>
      <c r="N855" s="39">
        <v>269489363</v>
      </c>
      <c r="O855" s="38">
        <v>1</v>
      </c>
      <c r="P855" s="38" t="s">
        <v>5814</v>
      </c>
      <c r="Q855" s="23">
        <v>3.44</v>
      </c>
      <c r="R855" s="39" t="s">
        <v>3139</v>
      </c>
      <c r="S855" s="38" t="s">
        <v>54</v>
      </c>
      <c r="T855" s="23">
        <v>90</v>
      </c>
      <c r="U855" s="38" t="s">
        <v>5973</v>
      </c>
      <c r="V855" s="39">
        <v>269489363</v>
      </c>
      <c r="W855" s="23">
        <v>3.44</v>
      </c>
      <c r="X855" s="23" t="s">
        <v>3139</v>
      </c>
      <c r="Y855" s="38" t="s">
        <v>6552</v>
      </c>
      <c r="Z855" s="21">
        <v>271.38684699999999</v>
      </c>
      <c r="AA855" s="23">
        <v>3.44</v>
      </c>
      <c r="AB855" s="39" t="s">
        <v>3139</v>
      </c>
      <c r="AC855" s="39">
        <v>1897484</v>
      </c>
      <c r="AD855" s="23" t="s">
        <v>3139</v>
      </c>
      <c r="AE855" s="38" t="s">
        <v>5824</v>
      </c>
      <c r="AG855" s="23"/>
      <c r="AH855" s="23"/>
    </row>
    <row r="856" spans="1:34">
      <c r="A856" t="str">
        <f t="shared" si="41"/>
        <v>1120</v>
      </c>
      <c r="B856" t="str">
        <f t="shared" si="39"/>
        <v>OT</v>
      </c>
      <c r="C856">
        <f t="shared" si="40"/>
        <v>74</v>
      </c>
      <c r="D856" s="38" t="s">
        <v>6552</v>
      </c>
      <c r="E856" s="23">
        <v>19</v>
      </c>
      <c r="F856" s="23">
        <v>112007</v>
      </c>
      <c r="G856" s="38" t="s">
        <v>106</v>
      </c>
      <c r="H856" s="38" t="s">
        <v>3438</v>
      </c>
      <c r="I856" s="38" t="s">
        <v>5969</v>
      </c>
      <c r="J856" s="38" t="s">
        <v>11831</v>
      </c>
      <c r="K856" s="38"/>
      <c r="L856" s="38" t="s">
        <v>6072</v>
      </c>
      <c r="M856" s="109">
        <v>44482</v>
      </c>
      <c r="N856" s="39">
        <v>337034358</v>
      </c>
      <c r="O856" s="38">
        <v>1</v>
      </c>
      <c r="P856" s="38" t="s">
        <v>5814</v>
      </c>
      <c r="Q856" s="38">
        <v>3.25</v>
      </c>
      <c r="R856" s="39" t="s">
        <v>3139</v>
      </c>
      <c r="S856" s="38" t="s">
        <v>54</v>
      </c>
      <c r="T856" s="23">
        <v>90</v>
      </c>
      <c r="U856" s="38" t="s">
        <v>6072</v>
      </c>
      <c r="V856" s="39">
        <v>337034358</v>
      </c>
      <c r="W856" s="38">
        <v>3.25</v>
      </c>
      <c r="X856" s="38" t="s">
        <v>3139</v>
      </c>
      <c r="Y856" s="38" t="s">
        <v>6552</v>
      </c>
      <c r="Z856" s="21">
        <v>337.60163799999998</v>
      </c>
      <c r="AA856" s="38">
        <v>3.25</v>
      </c>
      <c r="AB856" s="39" t="s">
        <v>3139</v>
      </c>
      <c r="AC856" s="39">
        <v>567280</v>
      </c>
      <c r="AD856" s="23" t="s">
        <v>3139</v>
      </c>
      <c r="AE856" s="38" t="s">
        <v>5824</v>
      </c>
      <c r="AG856" s="23"/>
      <c r="AH856" s="23"/>
    </row>
    <row r="857" spans="1:34">
      <c r="A857" t="str">
        <f t="shared" si="41"/>
        <v>1120</v>
      </c>
      <c r="B857" t="str">
        <f t="shared" si="39"/>
        <v>OT</v>
      </c>
      <c r="C857">
        <f t="shared" si="40"/>
        <v>83</v>
      </c>
      <c r="D857" s="38" t="s">
        <v>6552</v>
      </c>
      <c r="E857" s="23">
        <v>20</v>
      </c>
      <c r="F857" s="23">
        <v>112007</v>
      </c>
      <c r="G857" s="38" t="s">
        <v>106</v>
      </c>
      <c r="H857" s="38" t="s">
        <v>3438</v>
      </c>
      <c r="I857" s="38" t="s">
        <v>5969</v>
      </c>
      <c r="J857" s="38" t="s">
        <v>11832</v>
      </c>
      <c r="K857" s="38"/>
      <c r="L857" s="38" t="s">
        <v>6204</v>
      </c>
      <c r="M857" s="109">
        <v>44491</v>
      </c>
      <c r="N857" s="39">
        <v>251495046</v>
      </c>
      <c r="O857" s="38">
        <v>1</v>
      </c>
      <c r="P857" s="38" t="s">
        <v>5814</v>
      </c>
      <c r="Q857" s="23">
        <v>3.25</v>
      </c>
      <c r="R857" s="39" t="s">
        <v>3139</v>
      </c>
      <c r="S857" s="38" t="s">
        <v>54</v>
      </c>
      <c r="T857" s="23">
        <v>90</v>
      </c>
      <c r="U857" s="38" t="s">
        <v>6204</v>
      </c>
      <c r="V857" s="39">
        <v>251495046</v>
      </c>
      <c r="W857" s="23">
        <v>3.25</v>
      </c>
      <c r="X857" s="23" t="s">
        <v>3139</v>
      </c>
      <c r="Y857" s="38" t="s">
        <v>6552</v>
      </c>
      <c r="Z857" s="21">
        <v>251.717838</v>
      </c>
      <c r="AA857" s="23">
        <v>3.25</v>
      </c>
      <c r="AB857" s="39" t="s">
        <v>3139</v>
      </c>
      <c r="AC857" s="39">
        <v>222792</v>
      </c>
      <c r="AD857" s="38" t="s">
        <v>3139</v>
      </c>
      <c r="AE857" s="38" t="s">
        <v>5824</v>
      </c>
      <c r="AG857" s="23"/>
      <c r="AH857" s="23"/>
    </row>
    <row r="858" spans="1:34">
      <c r="A858" t="str">
        <f t="shared" si="41"/>
        <v>1120</v>
      </c>
      <c r="B858" t="str">
        <f t="shared" si="39"/>
        <v>OT</v>
      </c>
      <c r="C858">
        <f t="shared" si="40"/>
        <v>65</v>
      </c>
      <c r="D858" s="38" t="s">
        <v>6552</v>
      </c>
      <c r="E858" s="23">
        <v>21</v>
      </c>
      <c r="F858" s="23">
        <v>112007</v>
      </c>
      <c r="G858" s="38" t="s">
        <v>106</v>
      </c>
      <c r="H858" s="38" t="s">
        <v>3438</v>
      </c>
      <c r="I858" s="38" t="s">
        <v>5969</v>
      </c>
      <c r="J858" s="38" t="s">
        <v>11833</v>
      </c>
      <c r="K858" s="38"/>
      <c r="L858" s="38" t="s">
        <v>6678</v>
      </c>
      <c r="M858" s="109">
        <v>44473</v>
      </c>
      <c r="N858" s="39">
        <v>821575344</v>
      </c>
      <c r="O858" s="38">
        <v>1</v>
      </c>
      <c r="P858" s="38" t="s">
        <v>5814</v>
      </c>
      <c r="Q858" s="23">
        <v>3.44</v>
      </c>
      <c r="R858" s="39" t="s">
        <v>3139</v>
      </c>
      <c r="S858" s="38" t="s">
        <v>54</v>
      </c>
      <c r="T858" s="23">
        <v>90</v>
      </c>
      <c r="U858" s="38" t="s">
        <v>6678</v>
      </c>
      <c r="V858" s="39">
        <v>821575344</v>
      </c>
      <c r="W858" s="23">
        <v>3.44</v>
      </c>
      <c r="X858" s="23" t="s">
        <v>3139</v>
      </c>
      <c r="Y858" s="38" t="s">
        <v>6552</v>
      </c>
      <c r="Z858" s="21">
        <v>823.46764599999995</v>
      </c>
      <c r="AA858" s="23">
        <v>3.44</v>
      </c>
      <c r="AB858" s="39" t="s">
        <v>3139</v>
      </c>
      <c r="AC858" s="39">
        <v>1892302</v>
      </c>
      <c r="AD858" s="38" t="s">
        <v>3139</v>
      </c>
      <c r="AE858" s="38" t="s">
        <v>5824</v>
      </c>
      <c r="AG858" s="23"/>
      <c r="AH858" s="23"/>
    </row>
    <row r="859" spans="1:34">
      <c r="A859" t="str">
        <f t="shared" si="41"/>
        <v>1120</v>
      </c>
      <c r="B859" t="str">
        <f t="shared" si="39"/>
        <v>OT</v>
      </c>
      <c r="C859">
        <f t="shared" si="40"/>
        <v>74</v>
      </c>
      <c r="D859" s="38" t="s">
        <v>6552</v>
      </c>
      <c r="E859" s="23">
        <v>22</v>
      </c>
      <c r="F859" s="23">
        <v>112007</v>
      </c>
      <c r="G859" s="38" t="s">
        <v>3399</v>
      </c>
      <c r="H859" s="38" t="s">
        <v>3400</v>
      </c>
      <c r="I859" s="38" t="s">
        <v>5969</v>
      </c>
      <c r="J859" s="38" t="s">
        <v>11834</v>
      </c>
      <c r="K859" s="38"/>
      <c r="L859" s="38" t="s">
        <v>6072</v>
      </c>
      <c r="M859" s="109">
        <v>44482</v>
      </c>
      <c r="N859" s="39">
        <v>145762258</v>
      </c>
      <c r="O859" s="38">
        <v>1</v>
      </c>
      <c r="P859" s="38" t="s">
        <v>5814</v>
      </c>
      <c r="Q859" s="23">
        <v>2.4700000000000002</v>
      </c>
      <c r="R859" s="39" t="s">
        <v>3139</v>
      </c>
      <c r="S859" s="38" t="s">
        <v>54</v>
      </c>
      <c r="T859" s="23">
        <v>90</v>
      </c>
      <c r="U859" s="38" t="s">
        <v>6072</v>
      </c>
      <c r="V859" s="39">
        <v>145762258</v>
      </c>
      <c r="W859" s="23">
        <v>2.4700000000000002</v>
      </c>
      <c r="X859" s="23" t="s">
        <v>3139</v>
      </c>
      <c r="Y859" s="38" t="s">
        <v>6552</v>
      </c>
      <c r="Z859" s="21">
        <v>145.925558</v>
      </c>
      <c r="AA859" s="23">
        <v>2.4700000000000002</v>
      </c>
      <c r="AB859" s="39" t="s">
        <v>3139</v>
      </c>
      <c r="AC859" s="39">
        <v>163300</v>
      </c>
      <c r="AD859" s="38" t="s">
        <v>3139</v>
      </c>
      <c r="AE859" s="38" t="s">
        <v>5824</v>
      </c>
      <c r="AG859" s="23"/>
      <c r="AH859" s="23"/>
    </row>
    <row r="860" spans="1:34">
      <c r="A860" t="str">
        <f t="shared" si="41"/>
        <v>1120</v>
      </c>
      <c r="B860" t="str">
        <f t="shared" si="39"/>
        <v>OT</v>
      </c>
      <c r="C860">
        <f t="shared" si="40"/>
        <v>67</v>
      </c>
      <c r="D860" s="38" t="s">
        <v>6552</v>
      </c>
      <c r="E860" s="23">
        <v>23</v>
      </c>
      <c r="F860" s="23">
        <v>112007</v>
      </c>
      <c r="G860" s="38" t="s">
        <v>3399</v>
      </c>
      <c r="H860" s="38" t="s">
        <v>3400</v>
      </c>
      <c r="I860" s="38" t="s">
        <v>5969</v>
      </c>
      <c r="J860" s="38" t="s">
        <v>11835</v>
      </c>
      <c r="K860" s="38"/>
      <c r="L860" s="38" t="s">
        <v>6104</v>
      </c>
      <c r="M860" s="109">
        <v>44475</v>
      </c>
      <c r="N860" s="39">
        <v>595260871</v>
      </c>
      <c r="O860" s="38">
        <v>1</v>
      </c>
      <c r="P860" s="38" t="s">
        <v>5814</v>
      </c>
      <c r="Q860" s="23">
        <v>2.52</v>
      </c>
      <c r="R860" s="39" t="s">
        <v>3139</v>
      </c>
      <c r="S860" s="38" t="s">
        <v>54</v>
      </c>
      <c r="T860" s="23">
        <v>90</v>
      </c>
      <c r="U860" s="38" t="s">
        <v>6104</v>
      </c>
      <c r="V860" s="39">
        <v>595260871</v>
      </c>
      <c r="W860" s="23">
        <v>2.52</v>
      </c>
      <c r="X860" s="23" t="s">
        <v>3139</v>
      </c>
      <c r="Y860" s="38" t="s">
        <v>6552</v>
      </c>
      <c r="Z860" s="21">
        <v>596.22090800000001</v>
      </c>
      <c r="AA860" s="23">
        <v>2.52</v>
      </c>
      <c r="AB860" s="39" t="s">
        <v>3139</v>
      </c>
      <c r="AC860" s="39">
        <v>960037</v>
      </c>
      <c r="AD860" s="38" t="s">
        <v>3139</v>
      </c>
      <c r="AE860" s="38" t="s">
        <v>5824</v>
      </c>
      <c r="AG860" s="23"/>
      <c r="AH860" s="23"/>
    </row>
    <row r="861" spans="1:34">
      <c r="A861" t="str">
        <f t="shared" si="41"/>
        <v>1120</v>
      </c>
      <c r="B861" t="str">
        <f t="shared" si="39"/>
        <v>OT</v>
      </c>
      <c r="C861">
        <f t="shared" si="40"/>
        <v>5</v>
      </c>
      <c r="D861" s="38" t="s">
        <v>6552</v>
      </c>
      <c r="E861" s="23">
        <v>24</v>
      </c>
      <c r="F861" s="23">
        <v>112007</v>
      </c>
      <c r="G861" s="38" t="s">
        <v>3399</v>
      </c>
      <c r="H861" s="38" t="s">
        <v>3400</v>
      </c>
      <c r="I861" s="38" t="s">
        <v>5969</v>
      </c>
      <c r="J861" s="38" t="s">
        <v>11836</v>
      </c>
      <c r="K861" s="38"/>
      <c r="L861" s="38" t="s">
        <v>6207</v>
      </c>
      <c r="M861" s="109">
        <v>44413</v>
      </c>
      <c r="N861" s="39">
        <v>359211455</v>
      </c>
      <c r="O861" s="38">
        <v>1</v>
      </c>
      <c r="P861" s="38" t="s">
        <v>5814</v>
      </c>
      <c r="Q861" s="23">
        <v>2.56</v>
      </c>
      <c r="R861" s="39" t="s">
        <v>3139</v>
      </c>
      <c r="S861" s="38" t="s">
        <v>54</v>
      </c>
      <c r="T861" s="23">
        <v>90</v>
      </c>
      <c r="U861" s="38" t="s">
        <v>6207</v>
      </c>
      <c r="V861" s="39">
        <v>359211455</v>
      </c>
      <c r="W861" s="23">
        <v>2.56</v>
      </c>
      <c r="X861" s="23" t="s">
        <v>3139</v>
      </c>
      <c r="Y861" s="38" t="s">
        <v>6552</v>
      </c>
      <c r="Z861" s="21">
        <v>361.30775599999998</v>
      </c>
      <c r="AA861" s="23">
        <v>2.56</v>
      </c>
      <c r="AB861" s="39" t="s">
        <v>3139</v>
      </c>
      <c r="AC861" s="39">
        <v>2096301</v>
      </c>
      <c r="AD861" s="38" t="s">
        <v>3139</v>
      </c>
      <c r="AE861" s="38" t="s">
        <v>5824</v>
      </c>
      <c r="AG861" s="23"/>
      <c r="AH861" s="23"/>
    </row>
    <row r="862" spans="1:34">
      <c r="A862" t="str">
        <f t="shared" si="41"/>
        <v>1120</v>
      </c>
      <c r="B862" t="str">
        <f t="shared" si="39"/>
        <v>OT</v>
      </c>
      <c r="C862">
        <f t="shared" si="40"/>
        <v>32</v>
      </c>
      <c r="D862" s="38" t="s">
        <v>6552</v>
      </c>
      <c r="E862" s="23">
        <v>25</v>
      </c>
      <c r="F862" s="23">
        <v>112007</v>
      </c>
      <c r="G862" s="38" t="s">
        <v>3399</v>
      </c>
      <c r="H862" s="38" t="s">
        <v>3400</v>
      </c>
      <c r="I862" s="38" t="s">
        <v>5969</v>
      </c>
      <c r="J862" s="38" t="s">
        <v>11837</v>
      </c>
      <c r="K862" s="38"/>
      <c r="L862" s="38" t="s">
        <v>6194</v>
      </c>
      <c r="M862" s="109">
        <v>44440</v>
      </c>
      <c r="N862" s="39">
        <v>430058931</v>
      </c>
      <c r="O862" s="38">
        <v>1</v>
      </c>
      <c r="P862" s="38" t="s">
        <v>5814</v>
      </c>
      <c r="Q862" s="23">
        <v>2.4700000000000002</v>
      </c>
      <c r="R862" s="39" t="s">
        <v>3139</v>
      </c>
      <c r="S862" s="38" t="s">
        <v>54</v>
      </c>
      <c r="T862" s="23">
        <v>90</v>
      </c>
      <c r="U862" s="38" t="s">
        <v>6194</v>
      </c>
      <c r="V862" s="39">
        <v>430058931</v>
      </c>
      <c r="W862" s="23">
        <v>2.4700000000000002</v>
      </c>
      <c r="X862" s="23" t="s">
        <v>3139</v>
      </c>
      <c r="Y862" s="38" t="s">
        <v>6552</v>
      </c>
      <c r="Z862" s="21">
        <v>431.73306400000001</v>
      </c>
      <c r="AA862" s="23">
        <v>2.4700000000000002</v>
      </c>
      <c r="AB862" s="39" t="s">
        <v>3139</v>
      </c>
      <c r="AC862" s="39">
        <v>1674133</v>
      </c>
      <c r="AD862" s="38" t="s">
        <v>3139</v>
      </c>
      <c r="AE862" s="38" t="s">
        <v>5824</v>
      </c>
      <c r="AG862" s="23"/>
      <c r="AH862" s="23"/>
    </row>
    <row r="863" spans="1:34">
      <c r="A863" t="str">
        <f t="shared" si="41"/>
        <v>1120</v>
      </c>
      <c r="B863" t="str">
        <f t="shared" si="39"/>
        <v>OT</v>
      </c>
      <c r="C863">
        <f t="shared" si="40"/>
        <v>73</v>
      </c>
      <c r="D863" s="38" t="s">
        <v>6552</v>
      </c>
      <c r="E863" s="23">
        <v>26</v>
      </c>
      <c r="F863" s="23">
        <v>112007</v>
      </c>
      <c r="G863" s="38" t="s">
        <v>3399</v>
      </c>
      <c r="H863" s="38" t="s">
        <v>3400</v>
      </c>
      <c r="I863" s="38" t="s">
        <v>5969</v>
      </c>
      <c r="J863" s="38" t="s">
        <v>11838</v>
      </c>
      <c r="K863" s="38"/>
      <c r="L863" s="38" t="s">
        <v>6106</v>
      </c>
      <c r="M863" s="109">
        <v>44481</v>
      </c>
      <c r="N863" s="39">
        <v>316490319</v>
      </c>
      <c r="O863" s="38">
        <v>1</v>
      </c>
      <c r="P863" s="38" t="s">
        <v>5814</v>
      </c>
      <c r="Q863" s="23">
        <v>2.4700000000000002</v>
      </c>
      <c r="R863" s="39" t="s">
        <v>3139</v>
      </c>
      <c r="S863" s="38" t="s">
        <v>54</v>
      </c>
      <c r="T863" s="23">
        <v>90</v>
      </c>
      <c r="U863" s="38" t="s">
        <v>6106</v>
      </c>
      <c r="V863" s="39">
        <v>316490319</v>
      </c>
      <c r="W863" s="23">
        <v>2.4700000000000002</v>
      </c>
      <c r="X863" s="23" t="s">
        <v>3139</v>
      </c>
      <c r="Y863" s="38" t="s">
        <v>6552</v>
      </c>
      <c r="Z863" s="21">
        <v>316.86554999999998</v>
      </c>
      <c r="AA863" s="23">
        <v>2.4700000000000002</v>
      </c>
      <c r="AB863" s="39" t="s">
        <v>3139</v>
      </c>
      <c r="AC863" s="39">
        <v>375231</v>
      </c>
      <c r="AD863" s="38" t="s">
        <v>3139</v>
      </c>
      <c r="AE863" s="38" t="s">
        <v>5824</v>
      </c>
      <c r="AG863" s="23"/>
      <c r="AH863" s="23"/>
    </row>
    <row r="864" spans="1:34">
      <c r="A864" t="str">
        <f t="shared" si="41"/>
        <v>1120</v>
      </c>
      <c r="B864" t="str">
        <f t="shared" si="39"/>
        <v>OT</v>
      </c>
      <c r="C864">
        <f t="shared" si="40"/>
        <v>35</v>
      </c>
      <c r="D864" s="38" t="s">
        <v>6552</v>
      </c>
      <c r="E864" s="23">
        <v>27</v>
      </c>
      <c r="F864" s="23">
        <v>112007</v>
      </c>
      <c r="G864" s="38" t="s">
        <v>3399</v>
      </c>
      <c r="H864" s="38" t="s">
        <v>3400</v>
      </c>
      <c r="I864" s="38" t="s">
        <v>5969</v>
      </c>
      <c r="J864" s="38" t="s">
        <v>11166</v>
      </c>
      <c r="K864" s="38"/>
      <c r="L864" s="38" t="s">
        <v>6066</v>
      </c>
      <c r="M864" s="109">
        <v>44443</v>
      </c>
      <c r="N864" s="39">
        <v>662997575</v>
      </c>
      <c r="O864" s="38">
        <v>1</v>
      </c>
      <c r="P864" s="38" t="s">
        <v>5814</v>
      </c>
      <c r="Q864" s="23">
        <v>2.4700000000000002</v>
      </c>
      <c r="R864" s="39" t="s">
        <v>3139</v>
      </c>
      <c r="S864" s="38" t="s">
        <v>54</v>
      </c>
      <c r="T864" s="23">
        <v>90</v>
      </c>
      <c r="U864" s="38" t="s">
        <v>6066</v>
      </c>
      <c r="V864" s="39">
        <v>662997575</v>
      </c>
      <c r="W864" s="23">
        <v>2.4700000000000002</v>
      </c>
      <c r="X864" s="23" t="s">
        <v>3139</v>
      </c>
      <c r="Y864" s="38" t="s">
        <v>6552</v>
      </c>
      <c r="Z864" s="21">
        <v>665.49575000000004</v>
      </c>
      <c r="AA864" s="23">
        <v>2.4700000000000002</v>
      </c>
      <c r="AB864" s="39" t="s">
        <v>3139</v>
      </c>
      <c r="AC864" s="39">
        <v>2498175</v>
      </c>
      <c r="AD864" s="38" t="s">
        <v>3139</v>
      </c>
      <c r="AE864" s="38" t="s">
        <v>5824</v>
      </c>
      <c r="AG864" s="23"/>
      <c r="AH864" s="23"/>
    </row>
    <row r="865" spans="1:34">
      <c r="A865" t="str">
        <f t="shared" si="41"/>
        <v>1120</v>
      </c>
      <c r="B865" t="str">
        <f t="shared" si="39"/>
        <v>OT</v>
      </c>
      <c r="C865">
        <f t="shared" si="40"/>
        <v>53</v>
      </c>
      <c r="D865" s="38" t="s">
        <v>6552</v>
      </c>
      <c r="E865" s="23">
        <v>28</v>
      </c>
      <c r="F865" s="23">
        <v>112007</v>
      </c>
      <c r="G865" s="38" t="s">
        <v>3399</v>
      </c>
      <c r="H865" s="38" t="s">
        <v>3400</v>
      </c>
      <c r="I865" s="38" t="s">
        <v>5969</v>
      </c>
      <c r="J865" s="38" t="s">
        <v>11167</v>
      </c>
      <c r="K865" s="38"/>
      <c r="L865" s="38" t="s">
        <v>6085</v>
      </c>
      <c r="M865" s="109">
        <v>44461</v>
      </c>
      <c r="N865" s="39">
        <v>302126778</v>
      </c>
      <c r="O865" s="38">
        <v>1</v>
      </c>
      <c r="P865" s="38" t="s">
        <v>5814</v>
      </c>
      <c r="Q865" s="23">
        <v>2.4700000000000002</v>
      </c>
      <c r="R865" s="39" t="s">
        <v>3139</v>
      </c>
      <c r="S865" s="38" t="s">
        <v>54</v>
      </c>
      <c r="T865" s="23">
        <v>90</v>
      </c>
      <c r="U865" s="38" t="s">
        <v>6085</v>
      </c>
      <c r="V865" s="39">
        <v>302126778</v>
      </c>
      <c r="W865" s="23">
        <v>2.4700000000000002</v>
      </c>
      <c r="X865" s="23" t="s">
        <v>3139</v>
      </c>
      <c r="Y865" s="38" t="s">
        <v>6552</v>
      </c>
      <c r="Z865" s="21">
        <v>302.88377800000001</v>
      </c>
      <c r="AA865" s="23">
        <v>2.4700000000000002</v>
      </c>
      <c r="AB865" s="39" t="s">
        <v>3139</v>
      </c>
      <c r="AC865" s="39">
        <v>757000</v>
      </c>
      <c r="AD865" s="38" t="s">
        <v>3139</v>
      </c>
      <c r="AE865" s="38" t="s">
        <v>5824</v>
      </c>
      <c r="AG865" s="23"/>
      <c r="AH865" s="23"/>
    </row>
    <row r="866" spans="1:34">
      <c r="A866" t="str">
        <f t="shared" si="41"/>
        <v>1226</v>
      </c>
      <c r="B866" t="str">
        <f t="shared" si="39"/>
        <v>OT</v>
      </c>
      <c r="C866">
        <f t="shared" si="40"/>
        <v>0</v>
      </c>
      <c r="D866" s="38" t="s">
        <v>6552</v>
      </c>
      <c r="E866" s="23">
        <v>29</v>
      </c>
      <c r="F866" s="23">
        <v>122602</v>
      </c>
      <c r="G866" s="38" t="s">
        <v>3450</v>
      </c>
      <c r="H866" s="38" t="s">
        <v>3476</v>
      </c>
      <c r="I866" s="38" t="s">
        <v>6006</v>
      </c>
      <c r="J866" s="38" t="s">
        <v>50</v>
      </c>
      <c r="K866" s="38"/>
      <c r="L866" s="38"/>
      <c r="M866" s="38"/>
      <c r="N866" s="39">
        <v>461500</v>
      </c>
      <c r="O866" s="38">
        <v>1</v>
      </c>
      <c r="P866" s="38"/>
      <c r="Q866" s="23" t="s">
        <v>3139</v>
      </c>
      <c r="R866" s="39" t="s">
        <v>3139</v>
      </c>
      <c r="S866" s="38"/>
      <c r="T866" s="23" t="s">
        <v>3139</v>
      </c>
      <c r="U866" s="38" t="s">
        <v>6476</v>
      </c>
      <c r="V866" s="39">
        <v>461500</v>
      </c>
      <c r="W866" s="23" t="s">
        <v>3139</v>
      </c>
      <c r="X866" s="23">
        <v>1</v>
      </c>
      <c r="Y866" s="38" t="s">
        <v>6552</v>
      </c>
      <c r="Z866" s="21">
        <v>0.46150000000000002</v>
      </c>
      <c r="AA866" s="23" t="s">
        <v>3139</v>
      </c>
      <c r="AB866" s="39">
        <v>461500</v>
      </c>
      <c r="AC866" s="39">
        <v>0</v>
      </c>
      <c r="AD866" s="38" t="s">
        <v>3139</v>
      </c>
      <c r="AE866" s="38" t="s">
        <v>5818</v>
      </c>
      <c r="AG866" s="23"/>
      <c r="AH866" s="23"/>
    </row>
    <row r="867" spans="1:34">
      <c r="A867" t="str">
        <f t="shared" si="41"/>
        <v>1226</v>
      </c>
      <c r="B867" t="str">
        <f t="shared" si="39"/>
        <v>OT</v>
      </c>
      <c r="C867">
        <f t="shared" si="40"/>
        <v>0</v>
      </c>
      <c r="D867" s="38" t="s">
        <v>6552</v>
      </c>
      <c r="E867" s="23">
        <v>30</v>
      </c>
      <c r="F867" s="23">
        <v>122602</v>
      </c>
      <c r="G867" s="38" t="s">
        <v>3477</v>
      </c>
      <c r="H867" s="38" t="s">
        <v>3478</v>
      </c>
      <c r="I867" s="38" t="s">
        <v>6006</v>
      </c>
      <c r="J867" s="38" t="s">
        <v>50</v>
      </c>
      <c r="K867" s="38"/>
      <c r="L867" s="38"/>
      <c r="M867" s="38"/>
      <c r="N867" s="39">
        <v>368900</v>
      </c>
      <c r="O867" s="38">
        <v>1</v>
      </c>
      <c r="P867" s="38"/>
      <c r="Q867" s="23" t="s">
        <v>3139</v>
      </c>
      <c r="R867" s="39" t="s">
        <v>3139</v>
      </c>
      <c r="S867" s="38"/>
      <c r="T867" s="23" t="s">
        <v>3139</v>
      </c>
      <c r="U867" s="38" t="s">
        <v>6477</v>
      </c>
      <c r="V867" s="39">
        <v>368900</v>
      </c>
      <c r="W867" s="23" t="s">
        <v>3139</v>
      </c>
      <c r="X867" s="23">
        <v>1</v>
      </c>
      <c r="Y867" s="38" t="s">
        <v>6552</v>
      </c>
      <c r="Z867" s="21">
        <v>0.36890000000000001</v>
      </c>
      <c r="AA867" s="23" t="s">
        <v>3139</v>
      </c>
      <c r="AB867" s="39">
        <v>368900</v>
      </c>
      <c r="AC867" s="39">
        <v>0</v>
      </c>
      <c r="AD867" s="38" t="s">
        <v>3139</v>
      </c>
      <c r="AE867" s="38" t="s">
        <v>5818</v>
      </c>
      <c r="AG867" s="23"/>
      <c r="AH867" s="23"/>
    </row>
    <row r="868" spans="1:34">
      <c r="A868" t="str">
        <f t="shared" si="41"/>
        <v>1226</v>
      </c>
      <c r="B868" t="str">
        <f t="shared" si="39"/>
        <v>OT</v>
      </c>
      <c r="C868">
        <f t="shared" si="40"/>
        <v>0</v>
      </c>
      <c r="D868" s="38" t="s">
        <v>6552</v>
      </c>
      <c r="E868" s="23">
        <v>31</v>
      </c>
      <c r="F868" s="23">
        <v>122602</v>
      </c>
      <c r="G868" s="38" t="s">
        <v>3181</v>
      </c>
      <c r="H868" s="38" t="s">
        <v>3374</v>
      </c>
      <c r="I868" s="38" t="s">
        <v>6006</v>
      </c>
      <c r="J868" s="38" t="s">
        <v>50</v>
      </c>
      <c r="K868" s="38"/>
      <c r="L868" s="38"/>
      <c r="M868" s="38"/>
      <c r="N868" s="39">
        <v>186439327</v>
      </c>
      <c r="O868" s="38">
        <v>1</v>
      </c>
      <c r="P868" s="38"/>
      <c r="Q868" s="23" t="s">
        <v>3139</v>
      </c>
      <c r="R868" s="39" t="s">
        <v>3139</v>
      </c>
      <c r="S868" s="38"/>
      <c r="T868" s="23" t="s">
        <v>3139</v>
      </c>
      <c r="U868" s="38" t="s">
        <v>6478</v>
      </c>
      <c r="V868" s="39">
        <v>186439327</v>
      </c>
      <c r="W868" s="23" t="s">
        <v>3139</v>
      </c>
      <c r="X868" s="23">
        <v>1</v>
      </c>
      <c r="Y868" s="38" t="s">
        <v>6552</v>
      </c>
      <c r="Z868" s="21">
        <v>186.43932699999999</v>
      </c>
      <c r="AA868" s="23" t="s">
        <v>3139</v>
      </c>
      <c r="AB868" s="39">
        <v>186439327</v>
      </c>
      <c r="AC868" s="39">
        <v>0</v>
      </c>
      <c r="AD868" s="38" t="s">
        <v>3139</v>
      </c>
      <c r="AE868" s="38" t="s">
        <v>5818</v>
      </c>
      <c r="AG868" s="23"/>
      <c r="AH868" s="23"/>
    </row>
    <row r="869" spans="1:34">
      <c r="A869" t="str">
        <f t="shared" si="41"/>
        <v>1226</v>
      </c>
      <c r="B869" t="str">
        <f t="shared" si="39"/>
        <v>OT</v>
      </c>
      <c r="C869">
        <f t="shared" si="40"/>
        <v>0</v>
      </c>
      <c r="D869" s="38" t="s">
        <v>6552</v>
      </c>
      <c r="E869" s="23">
        <v>32</v>
      </c>
      <c r="F869" s="23">
        <v>122602</v>
      </c>
      <c r="G869" s="38" t="s">
        <v>3179</v>
      </c>
      <c r="H869" s="38" t="s">
        <v>3479</v>
      </c>
      <c r="I869" s="38" t="s">
        <v>6006</v>
      </c>
      <c r="J869" s="38" t="s">
        <v>50</v>
      </c>
      <c r="K869" s="38"/>
      <c r="L869" s="38"/>
      <c r="M869" s="38"/>
      <c r="N869" s="39">
        <v>84846215</v>
      </c>
      <c r="O869" s="38">
        <v>1</v>
      </c>
      <c r="P869" s="38"/>
      <c r="Q869" s="23" t="s">
        <v>3139</v>
      </c>
      <c r="R869" s="43" t="s">
        <v>3139</v>
      </c>
      <c r="S869" s="38"/>
      <c r="T869" s="23" t="s">
        <v>3139</v>
      </c>
      <c r="U869" s="38" t="s">
        <v>6478</v>
      </c>
      <c r="V869" s="39">
        <v>84846215</v>
      </c>
      <c r="W869" s="23" t="s">
        <v>3139</v>
      </c>
      <c r="X869" s="38">
        <v>1</v>
      </c>
      <c r="Y869" s="38" t="s">
        <v>6552</v>
      </c>
      <c r="Z869" s="21">
        <v>84.846215000000001</v>
      </c>
      <c r="AA869" s="23" t="s">
        <v>3139</v>
      </c>
      <c r="AB869" s="39">
        <v>84846215</v>
      </c>
      <c r="AC869" s="39">
        <v>0</v>
      </c>
      <c r="AD869" s="23" t="s">
        <v>3139</v>
      </c>
      <c r="AE869" s="38" t="s">
        <v>5818</v>
      </c>
      <c r="AG869" s="23"/>
      <c r="AH869" s="23"/>
    </row>
    <row r="870" spans="1:34">
      <c r="A870" t="str">
        <f t="shared" si="41"/>
        <v>1226</v>
      </c>
      <c r="B870" t="str">
        <f t="shared" si="39"/>
        <v>OT</v>
      </c>
      <c r="C870">
        <f t="shared" si="40"/>
        <v>0</v>
      </c>
      <c r="D870" s="38" t="s">
        <v>6552</v>
      </c>
      <c r="E870" s="23">
        <v>33</v>
      </c>
      <c r="F870" s="23">
        <v>122602</v>
      </c>
      <c r="G870" s="38" t="s">
        <v>3480</v>
      </c>
      <c r="H870" s="38" t="s">
        <v>3481</v>
      </c>
      <c r="I870" s="38" t="s">
        <v>6006</v>
      </c>
      <c r="J870" s="38" t="s">
        <v>50</v>
      </c>
      <c r="K870" s="38"/>
      <c r="L870" s="38"/>
      <c r="M870" s="38"/>
      <c r="N870" s="39">
        <v>2067369</v>
      </c>
      <c r="O870" s="38">
        <v>1</v>
      </c>
      <c r="P870" s="38"/>
      <c r="Q870" s="23" t="s">
        <v>3139</v>
      </c>
      <c r="R870" s="43" t="s">
        <v>3139</v>
      </c>
      <c r="S870" s="38"/>
      <c r="T870" s="23" t="s">
        <v>3139</v>
      </c>
      <c r="U870" s="38" t="s">
        <v>6309</v>
      </c>
      <c r="V870" s="39">
        <v>2067369</v>
      </c>
      <c r="W870" s="23" t="s">
        <v>3139</v>
      </c>
      <c r="X870" s="38">
        <v>1</v>
      </c>
      <c r="Y870" s="38" t="s">
        <v>6552</v>
      </c>
      <c r="Z870" s="21">
        <v>2.0673689999999998</v>
      </c>
      <c r="AA870" s="23" t="s">
        <v>3139</v>
      </c>
      <c r="AB870" s="39">
        <v>2067369</v>
      </c>
      <c r="AC870" s="39">
        <v>0</v>
      </c>
      <c r="AD870" s="23" t="s">
        <v>3139</v>
      </c>
      <c r="AE870" s="38" t="s">
        <v>5818</v>
      </c>
      <c r="AG870" s="23"/>
      <c r="AH870" s="23"/>
    </row>
    <row r="871" spans="1:34">
      <c r="A871" t="str">
        <f t="shared" si="41"/>
        <v>1226</v>
      </c>
      <c r="B871" t="str">
        <f t="shared" si="39"/>
        <v>OT</v>
      </c>
      <c r="C871">
        <f t="shared" si="40"/>
        <v>0</v>
      </c>
      <c r="D871" s="38" t="s">
        <v>6552</v>
      </c>
      <c r="E871" s="23">
        <v>34</v>
      </c>
      <c r="F871" s="23">
        <v>122602</v>
      </c>
      <c r="G871" s="38" t="s">
        <v>80</v>
      </c>
      <c r="H871" s="38" t="s">
        <v>3482</v>
      </c>
      <c r="I871" s="38" t="s">
        <v>6006</v>
      </c>
      <c r="J871" s="38" t="s">
        <v>50</v>
      </c>
      <c r="K871" s="38"/>
      <c r="L871" s="38"/>
      <c r="M871" s="38"/>
      <c r="N871" s="39">
        <v>644000</v>
      </c>
      <c r="O871" s="38">
        <v>1</v>
      </c>
      <c r="P871" s="38"/>
      <c r="Q871" s="23" t="s">
        <v>3139</v>
      </c>
      <c r="R871" s="43" t="s">
        <v>3139</v>
      </c>
      <c r="S871" s="38"/>
      <c r="T871" s="23" t="s">
        <v>3139</v>
      </c>
      <c r="U871" s="38" t="s">
        <v>6479</v>
      </c>
      <c r="V871" s="39">
        <v>644000</v>
      </c>
      <c r="W871" s="23" t="s">
        <v>3139</v>
      </c>
      <c r="X871" s="38">
        <v>1</v>
      </c>
      <c r="Y871" s="38" t="s">
        <v>6552</v>
      </c>
      <c r="Z871" s="21">
        <v>0.64400000000000002</v>
      </c>
      <c r="AA871" s="23" t="s">
        <v>3139</v>
      </c>
      <c r="AB871" s="39">
        <v>644000</v>
      </c>
      <c r="AC871" s="39">
        <v>0</v>
      </c>
      <c r="AD871" s="23" t="s">
        <v>3139</v>
      </c>
      <c r="AE871" s="38" t="s">
        <v>5818</v>
      </c>
      <c r="AG871" s="23"/>
      <c r="AH871" s="23"/>
    </row>
    <row r="872" spans="1:34">
      <c r="A872" t="str">
        <f t="shared" si="41"/>
        <v>1226</v>
      </c>
      <c r="B872" t="str">
        <f t="shared" si="39"/>
        <v>OT</v>
      </c>
      <c r="C872">
        <f t="shared" si="40"/>
        <v>0</v>
      </c>
      <c r="D872" s="38" t="s">
        <v>6552</v>
      </c>
      <c r="E872" s="23">
        <v>35</v>
      </c>
      <c r="F872" s="23">
        <v>122602</v>
      </c>
      <c r="G872" s="38" t="s">
        <v>3483</v>
      </c>
      <c r="H872" s="38" t="s">
        <v>3484</v>
      </c>
      <c r="I872" s="38" t="s">
        <v>6006</v>
      </c>
      <c r="J872" s="38" t="s">
        <v>50</v>
      </c>
      <c r="K872" s="38"/>
      <c r="L872" s="38"/>
      <c r="M872" s="38"/>
      <c r="N872" s="39">
        <v>5100000</v>
      </c>
      <c r="O872" s="38">
        <v>1</v>
      </c>
      <c r="P872" s="38"/>
      <c r="Q872" s="23" t="s">
        <v>3139</v>
      </c>
      <c r="R872" s="43" t="s">
        <v>3139</v>
      </c>
      <c r="S872" s="38"/>
      <c r="T872" s="23" t="s">
        <v>3139</v>
      </c>
      <c r="U872" s="38" t="s">
        <v>6480</v>
      </c>
      <c r="V872" s="39">
        <v>5100000</v>
      </c>
      <c r="W872" s="23" t="s">
        <v>3139</v>
      </c>
      <c r="X872" s="38">
        <v>1</v>
      </c>
      <c r="Y872" s="38" t="s">
        <v>6552</v>
      </c>
      <c r="Z872" s="21">
        <v>5.0999999999999996</v>
      </c>
      <c r="AA872" s="23" t="s">
        <v>3139</v>
      </c>
      <c r="AB872" s="39">
        <v>5100000</v>
      </c>
      <c r="AC872" s="39">
        <v>0</v>
      </c>
      <c r="AD872" s="23" t="s">
        <v>3139</v>
      </c>
      <c r="AE872" s="38" t="s">
        <v>5818</v>
      </c>
      <c r="AG872" s="23"/>
      <c r="AH872" s="23"/>
    </row>
    <row r="873" spans="1:34">
      <c r="A873" t="str">
        <f t="shared" si="41"/>
        <v>1226</v>
      </c>
      <c r="B873" t="str">
        <f t="shared" si="39"/>
        <v>OT</v>
      </c>
      <c r="C873">
        <f t="shared" si="40"/>
        <v>0</v>
      </c>
      <c r="D873" s="38" t="s">
        <v>6552</v>
      </c>
      <c r="E873" s="23">
        <v>36</v>
      </c>
      <c r="F873" s="23">
        <v>122602</v>
      </c>
      <c r="G873" s="38" t="s">
        <v>3452</v>
      </c>
      <c r="H873" s="38" t="s">
        <v>3485</v>
      </c>
      <c r="I873" s="38" t="s">
        <v>6006</v>
      </c>
      <c r="J873" s="38" t="s">
        <v>50</v>
      </c>
      <c r="K873" s="38"/>
      <c r="L873" s="38"/>
      <c r="M873" s="38"/>
      <c r="N873" s="39">
        <v>33172600</v>
      </c>
      <c r="O873" s="38">
        <v>1</v>
      </c>
      <c r="P873" s="38"/>
      <c r="Q873" s="23" t="s">
        <v>3139</v>
      </c>
      <c r="R873" s="43" t="s">
        <v>3139</v>
      </c>
      <c r="S873" s="38"/>
      <c r="T873" s="23" t="s">
        <v>3139</v>
      </c>
      <c r="U873" s="38" t="s">
        <v>6419</v>
      </c>
      <c r="V873" s="39">
        <v>33172600</v>
      </c>
      <c r="W873" s="23" t="s">
        <v>3139</v>
      </c>
      <c r="X873" s="38">
        <v>1</v>
      </c>
      <c r="Y873" s="38" t="s">
        <v>6552</v>
      </c>
      <c r="Z873" s="21">
        <v>33.172600000000003</v>
      </c>
      <c r="AA873" s="23" t="s">
        <v>3139</v>
      </c>
      <c r="AB873" s="39">
        <v>33172600</v>
      </c>
      <c r="AC873" s="39">
        <v>0</v>
      </c>
      <c r="AD873" s="23" t="s">
        <v>3139</v>
      </c>
      <c r="AE873" s="38" t="s">
        <v>5818</v>
      </c>
      <c r="AG873" s="23"/>
      <c r="AH873" s="23"/>
    </row>
    <row r="874" spans="1:34">
      <c r="A874" t="str">
        <f t="shared" si="41"/>
        <v>1226</v>
      </c>
      <c r="B874" t="str">
        <f t="shared" si="39"/>
        <v>OT</v>
      </c>
      <c r="C874">
        <f t="shared" si="40"/>
        <v>0</v>
      </c>
      <c r="D874" s="38" t="s">
        <v>6552</v>
      </c>
      <c r="E874" s="23">
        <v>37</v>
      </c>
      <c r="F874" s="23">
        <v>122604</v>
      </c>
      <c r="G874" s="38" t="s">
        <v>3181</v>
      </c>
      <c r="H874" s="38" t="s">
        <v>3486</v>
      </c>
      <c r="I874" s="38" t="s">
        <v>6006</v>
      </c>
      <c r="J874" s="38" t="s">
        <v>50</v>
      </c>
      <c r="K874" s="38"/>
      <c r="L874" s="38"/>
      <c r="M874" s="38"/>
      <c r="N874" s="39">
        <v>27355484</v>
      </c>
      <c r="O874" s="38">
        <v>1</v>
      </c>
      <c r="P874" s="38"/>
      <c r="Q874" s="38" t="s">
        <v>3139</v>
      </c>
      <c r="R874" s="43" t="s">
        <v>3139</v>
      </c>
      <c r="S874" s="38"/>
      <c r="T874" s="38" t="s">
        <v>3139</v>
      </c>
      <c r="U874" s="38" t="s">
        <v>6482</v>
      </c>
      <c r="V874" s="39">
        <v>27355484</v>
      </c>
      <c r="W874" s="38" t="s">
        <v>3139</v>
      </c>
      <c r="X874" s="23">
        <v>1</v>
      </c>
      <c r="Y874" s="38" t="s">
        <v>6552</v>
      </c>
      <c r="Z874" s="21">
        <v>27.355484000000001</v>
      </c>
      <c r="AA874" s="38" t="s">
        <v>3139</v>
      </c>
      <c r="AB874" s="39">
        <v>27355484</v>
      </c>
      <c r="AC874" s="39">
        <v>0</v>
      </c>
      <c r="AD874" s="23" t="s">
        <v>3139</v>
      </c>
      <c r="AE874" s="38" t="s">
        <v>5818</v>
      </c>
      <c r="AG874" s="23"/>
      <c r="AH874" s="23"/>
    </row>
    <row r="875" spans="1:34">
      <c r="A875" t="str">
        <f t="shared" si="41"/>
        <v>1226</v>
      </c>
      <c r="B875" t="str">
        <f t="shared" si="39"/>
        <v>OT</v>
      </c>
      <c r="C875">
        <f t="shared" si="40"/>
        <v>0</v>
      </c>
      <c r="D875" s="38" t="s">
        <v>6552</v>
      </c>
      <c r="E875" s="23">
        <v>38</v>
      </c>
      <c r="F875" s="23">
        <v>122604</v>
      </c>
      <c r="G875" s="38" t="s">
        <v>3179</v>
      </c>
      <c r="H875" s="38" t="s">
        <v>3479</v>
      </c>
      <c r="I875" s="38" t="s">
        <v>6006</v>
      </c>
      <c r="J875" s="38" t="s">
        <v>50</v>
      </c>
      <c r="K875" s="38"/>
      <c r="L875" s="38"/>
      <c r="M875" s="38"/>
      <c r="N875" s="39">
        <v>6437432</v>
      </c>
      <c r="O875" s="38">
        <v>1</v>
      </c>
      <c r="P875" s="38"/>
      <c r="Q875" s="38" t="s">
        <v>3139</v>
      </c>
      <c r="R875" s="43" t="s">
        <v>3139</v>
      </c>
      <c r="S875" s="38"/>
      <c r="T875" s="38" t="s">
        <v>3139</v>
      </c>
      <c r="U875" s="38" t="s">
        <v>6482</v>
      </c>
      <c r="V875" s="39">
        <v>6437432</v>
      </c>
      <c r="W875" s="38" t="s">
        <v>3139</v>
      </c>
      <c r="X875" s="38">
        <v>1</v>
      </c>
      <c r="Y875" s="38" t="s">
        <v>6552</v>
      </c>
      <c r="Z875" s="21">
        <v>6.4374320000000003</v>
      </c>
      <c r="AA875" s="38" t="s">
        <v>3139</v>
      </c>
      <c r="AB875" s="39">
        <v>6437432</v>
      </c>
      <c r="AC875" s="39">
        <v>0</v>
      </c>
      <c r="AD875" s="23" t="s">
        <v>3139</v>
      </c>
      <c r="AE875" s="38" t="s">
        <v>5818</v>
      </c>
      <c r="AG875" s="23"/>
      <c r="AH875" s="23"/>
    </row>
    <row r="876" spans="1:34">
      <c r="A876" t="str">
        <f t="shared" si="41"/>
        <v>1226</v>
      </c>
      <c r="B876" t="str">
        <f t="shared" si="39"/>
        <v>OT</v>
      </c>
      <c r="C876">
        <f t="shared" si="40"/>
        <v>0</v>
      </c>
      <c r="D876" s="38" t="s">
        <v>6552</v>
      </c>
      <c r="E876" s="23">
        <v>39</v>
      </c>
      <c r="F876" s="23">
        <v>122604</v>
      </c>
      <c r="G876" s="38" t="s">
        <v>3480</v>
      </c>
      <c r="H876" s="38" t="s">
        <v>3481</v>
      </c>
      <c r="I876" s="38" t="s">
        <v>6006</v>
      </c>
      <c r="J876" s="38" t="s">
        <v>50</v>
      </c>
      <c r="K876" s="38"/>
      <c r="L876" s="38"/>
      <c r="M876" s="38"/>
      <c r="N876" s="39">
        <v>130575</v>
      </c>
      <c r="O876" s="38">
        <v>1</v>
      </c>
      <c r="P876" s="38"/>
      <c r="Q876" s="38" t="s">
        <v>3139</v>
      </c>
      <c r="R876" s="43" t="s">
        <v>3139</v>
      </c>
      <c r="S876" s="38"/>
      <c r="T876" s="38" t="s">
        <v>3139</v>
      </c>
      <c r="U876" s="38" t="s">
        <v>6482</v>
      </c>
      <c r="V876" s="39">
        <v>130575</v>
      </c>
      <c r="W876" s="38" t="s">
        <v>3139</v>
      </c>
      <c r="X876" s="38">
        <v>1</v>
      </c>
      <c r="Y876" s="38" t="s">
        <v>6552</v>
      </c>
      <c r="Z876" s="21">
        <v>0.130575</v>
      </c>
      <c r="AA876" s="38" t="s">
        <v>3139</v>
      </c>
      <c r="AB876" s="39">
        <v>130575</v>
      </c>
      <c r="AC876" s="39">
        <v>0</v>
      </c>
      <c r="AD876" s="23" t="s">
        <v>3139</v>
      </c>
      <c r="AE876" s="38" t="s">
        <v>5818</v>
      </c>
      <c r="AG876" s="23"/>
      <c r="AH876" s="23"/>
    </row>
    <row r="877" spans="1:34">
      <c r="A877" t="str">
        <f t="shared" si="41"/>
        <v>1226</v>
      </c>
      <c r="B877" t="str">
        <f t="shared" si="39"/>
        <v>OT</v>
      </c>
      <c r="C877">
        <f t="shared" si="40"/>
        <v>0</v>
      </c>
      <c r="D877" s="38" t="s">
        <v>6552</v>
      </c>
      <c r="E877" s="23">
        <v>40</v>
      </c>
      <c r="F877" s="23">
        <v>122604</v>
      </c>
      <c r="G877" s="38" t="s">
        <v>3276</v>
      </c>
      <c r="H877" s="38" t="s">
        <v>3277</v>
      </c>
      <c r="I877" s="38" t="s">
        <v>6006</v>
      </c>
      <c r="J877" s="38" t="s">
        <v>50</v>
      </c>
      <c r="K877" s="38"/>
      <c r="L877" s="38"/>
      <c r="M877" s="38"/>
      <c r="N877" s="39">
        <v>35000000</v>
      </c>
      <c r="O877" s="38">
        <v>1</v>
      </c>
      <c r="P877" s="38"/>
      <c r="Q877" s="38" t="s">
        <v>3139</v>
      </c>
      <c r="R877" s="43" t="s">
        <v>3139</v>
      </c>
      <c r="S877" s="38"/>
      <c r="T877" s="38" t="s">
        <v>3139</v>
      </c>
      <c r="U877" s="38" t="s">
        <v>6483</v>
      </c>
      <c r="V877" s="39">
        <v>35000000</v>
      </c>
      <c r="W877" s="38" t="s">
        <v>3139</v>
      </c>
      <c r="X877" s="38">
        <v>1</v>
      </c>
      <c r="Y877" s="38" t="s">
        <v>6552</v>
      </c>
      <c r="Z877" s="21">
        <v>35</v>
      </c>
      <c r="AA877" s="38" t="s">
        <v>3139</v>
      </c>
      <c r="AB877" s="39">
        <v>35000000</v>
      </c>
      <c r="AC877" s="39">
        <v>0</v>
      </c>
      <c r="AD877" s="23" t="s">
        <v>3139</v>
      </c>
      <c r="AE877" s="38" t="s">
        <v>5818</v>
      </c>
      <c r="AG877" s="23"/>
      <c r="AH877" s="23"/>
    </row>
    <row r="878" spans="1:34">
      <c r="A878" t="str">
        <f t="shared" si="41"/>
        <v>1226</v>
      </c>
      <c r="B878" t="str">
        <f t="shared" si="39"/>
        <v>OT</v>
      </c>
      <c r="C878">
        <f t="shared" si="40"/>
        <v>0</v>
      </c>
      <c r="D878" s="38" t="s">
        <v>6552</v>
      </c>
      <c r="E878" s="23">
        <v>41</v>
      </c>
      <c r="F878" s="23">
        <v>122604</v>
      </c>
      <c r="G878" s="38" t="s">
        <v>80</v>
      </c>
      <c r="H878" s="38" t="s">
        <v>3217</v>
      </c>
      <c r="I878" s="38" t="s">
        <v>6006</v>
      </c>
      <c r="J878" s="38" t="s">
        <v>50</v>
      </c>
      <c r="K878" s="38"/>
      <c r="L878" s="38"/>
      <c r="M878" s="38"/>
      <c r="N878" s="39">
        <v>90000</v>
      </c>
      <c r="O878" s="38">
        <v>1</v>
      </c>
      <c r="P878" s="38"/>
      <c r="Q878" s="38" t="s">
        <v>3139</v>
      </c>
      <c r="R878" s="43" t="s">
        <v>3139</v>
      </c>
      <c r="S878" s="38"/>
      <c r="T878" s="38" t="s">
        <v>3139</v>
      </c>
      <c r="U878" s="38" t="s">
        <v>6482</v>
      </c>
      <c r="V878" s="39">
        <v>90000</v>
      </c>
      <c r="W878" s="38" t="s">
        <v>3139</v>
      </c>
      <c r="X878" s="38">
        <v>1</v>
      </c>
      <c r="Y878" s="38" t="s">
        <v>6552</v>
      </c>
      <c r="Z878" s="21">
        <v>0.09</v>
      </c>
      <c r="AA878" s="38" t="s">
        <v>3139</v>
      </c>
      <c r="AB878" s="39">
        <v>90000</v>
      </c>
      <c r="AC878" s="39">
        <v>0</v>
      </c>
      <c r="AD878" s="23" t="s">
        <v>3139</v>
      </c>
      <c r="AE878" s="38" t="s">
        <v>5818</v>
      </c>
      <c r="AG878" s="23"/>
      <c r="AH878" s="23"/>
    </row>
    <row r="879" spans="1:34">
      <c r="A879" t="str">
        <f t="shared" si="41"/>
        <v>1226</v>
      </c>
      <c r="B879" t="str">
        <f t="shared" si="39"/>
        <v>OT</v>
      </c>
      <c r="C879">
        <f t="shared" si="40"/>
        <v>0</v>
      </c>
      <c r="D879" s="38" t="s">
        <v>6552</v>
      </c>
      <c r="E879" s="23">
        <v>42</v>
      </c>
      <c r="F879" s="23">
        <v>122604</v>
      </c>
      <c r="G879" s="38" t="s">
        <v>3463</v>
      </c>
      <c r="H879" s="38" t="s">
        <v>3487</v>
      </c>
      <c r="I879" s="38" t="s">
        <v>6006</v>
      </c>
      <c r="J879" s="38" t="s">
        <v>50</v>
      </c>
      <c r="K879" s="38"/>
      <c r="L879" s="38"/>
      <c r="M879" s="38"/>
      <c r="N879" s="39">
        <v>40000000</v>
      </c>
      <c r="O879" s="38">
        <v>1</v>
      </c>
      <c r="P879" s="38"/>
      <c r="Q879" s="38" t="s">
        <v>3139</v>
      </c>
      <c r="R879" s="43" t="s">
        <v>3139</v>
      </c>
      <c r="S879" s="38"/>
      <c r="T879" s="38" t="s">
        <v>3139</v>
      </c>
      <c r="U879" s="38" t="s">
        <v>6420</v>
      </c>
      <c r="V879" s="39">
        <v>40000000</v>
      </c>
      <c r="W879" s="38" t="s">
        <v>3139</v>
      </c>
      <c r="X879" s="38">
        <v>1</v>
      </c>
      <c r="Y879" s="38" t="s">
        <v>6552</v>
      </c>
      <c r="Z879" s="21">
        <v>40</v>
      </c>
      <c r="AA879" s="38" t="s">
        <v>3139</v>
      </c>
      <c r="AB879" s="39">
        <v>40000000</v>
      </c>
      <c r="AC879" s="39">
        <v>0</v>
      </c>
      <c r="AD879" s="23" t="s">
        <v>3139</v>
      </c>
      <c r="AE879" s="38" t="s">
        <v>5818</v>
      </c>
      <c r="AG879" s="23"/>
      <c r="AH879" s="23"/>
    </row>
    <row r="880" spans="1:34">
      <c r="A880" t="str">
        <f t="shared" si="41"/>
        <v>1226</v>
      </c>
      <c r="B880" t="str">
        <f t="shared" si="39"/>
        <v>OT</v>
      </c>
      <c r="C880">
        <f t="shared" si="40"/>
        <v>0</v>
      </c>
      <c r="D880" s="38" t="s">
        <v>6552</v>
      </c>
      <c r="E880" s="23">
        <v>43</v>
      </c>
      <c r="F880" s="23">
        <v>122604</v>
      </c>
      <c r="G880" s="38" t="s">
        <v>3483</v>
      </c>
      <c r="H880" s="38" t="s">
        <v>3484</v>
      </c>
      <c r="I880" s="38" t="s">
        <v>6006</v>
      </c>
      <c r="J880" s="38" t="s">
        <v>50</v>
      </c>
      <c r="K880" s="38"/>
      <c r="L880" s="38"/>
      <c r="M880" s="38"/>
      <c r="N880" s="39">
        <v>2725578</v>
      </c>
      <c r="O880" s="38">
        <v>1</v>
      </c>
      <c r="P880" s="38"/>
      <c r="Q880" s="23" t="s">
        <v>3139</v>
      </c>
      <c r="R880" s="43" t="s">
        <v>3139</v>
      </c>
      <c r="S880" s="38"/>
      <c r="T880" s="23" t="s">
        <v>3139</v>
      </c>
      <c r="U880" s="38" t="s">
        <v>6481</v>
      </c>
      <c r="V880" s="39">
        <v>14651434</v>
      </c>
      <c r="W880" s="23" t="s">
        <v>3139</v>
      </c>
      <c r="X880" s="38">
        <v>1</v>
      </c>
      <c r="Y880" s="38" t="s">
        <v>6552</v>
      </c>
      <c r="Z880" s="21">
        <v>14.651434</v>
      </c>
      <c r="AA880" s="23" t="s">
        <v>3139</v>
      </c>
      <c r="AB880" s="39">
        <v>14651434</v>
      </c>
      <c r="AC880" s="39">
        <v>0</v>
      </c>
      <c r="AD880" s="23" t="s">
        <v>3139</v>
      </c>
      <c r="AE880" s="38" t="s">
        <v>5818</v>
      </c>
      <c r="AG880" s="23"/>
      <c r="AH880" s="23"/>
    </row>
    <row r="881" spans="1:34">
      <c r="A881" t="str">
        <f t="shared" si="41"/>
        <v>1226</v>
      </c>
      <c r="B881" t="str">
        <f t="shared" si="39"/>
        <v>OT</v>
      </c>
      <c r="C881">
        <f t="shared" si="40"/>
        <v>0</v>
      </c>
      <c r="D881" s="38" t="s">
        <v>6552</v>
      </c>
      <c r="E881" s="23">
        <v>44</v>
      </c>
      <c r="F881" s="23">
        <v>122604</v>
      </c>
      <c r="G881" s="38" t="s">
        <v>3452</v>
      </c>
      <c r="H881" s="38" t="s">
        <v>3485</v>
      </c>
      <c r="I881" s="38" t="s">
        <v>6006</v>
      </c>
      <c r="J881" s="38" t="s">
        <v>50</v>
      </c>
      <c r="K881" s="38"/>
      <c r="L881" s="38"/>
      <c r="M881" s="38"/>
      <c r="N881" s="39">
        <v>6308867</v>
      </c>
      <c r="O881" s="38">
        <v>1</v>
      </c>
      <c r="P881" s="38"/>
      <c r="Q881" s="23" t="s">
        <v>3139</v>
      </c>
      <c r="R881" s="43" t="s">
        <v>3139</v>
      </c>
      <c r="S881" s="38"/>
      <c r="T881" s="23" t="s">
        <v>3139</v>
      </c>
      <c r="U881" s="38" t="s">
        <v>6419</v>
      </c>
      <c r="V881" s="39">
        <v>6308867</v>
      </c>
      <c r="W881" s="23" t="s">
        <v>3139</v>
      </c>
      <c r="X881" s="38">
        <v>1</v>
      </c>
      <c r="Y881" s="38" t="s">
        <v>6552</v>
      </c>
      <c r="Z881" s="21">
        <v>6.3088670000000002</v>
      </c>
      <c r="AA881" s="23" t="s">
        <v>3139</v>
      </c>
      <c r="AB881" s="39">
        <v>6308867</v>
      </c>
      <c r="AC881" s="39">
        <v>0</v>
      </c>
      <c r="AD881" s="23" t="s">
        <v>3139</v>
      </c>
      <c r="AE881" s="38" t="s">
        <v>5818</v>
      </c>
      <c r="AG881" s="23"/>
      <c r="AH881" s="23"/>
    </row>
    <row r="882" spans="1:34">
      <c r="A882" t="str">
        <f t="shared" si="41"/>
        <v>1226</v>
      </c>
      <c r="B882" t="str">
        <f t="shared" si="39"/>
        <v>OT</v>
      </c>
      <c r="C882">
        <f t="shared" si="40"/>
        <v>0</v>
      </c>
      <c r="D882" s="38" t="s">
        <v>6552</v>
      </c>
      <c r="E882" s="23">
        <v>1</v>
      </c>
      <c r="F882" s="23">
        <v>122602</v>
      </c>
      <c r="G882" s="38" t="s">
        <v>3181</v>
      </c>
      <c r="H882" s="38" t="s">
        <v>3268</v>
      </c>
      <c r="I882" s="38" t="s">
        <v>6006</v>
      </c>
      <c r="J882" s="38" t="s">
        <v>3488</v>
      </c>
      <c r="K882" s="38"/>
      <c r="L882" s="38"/>
      <c r="M882" s="38"/>
      <c r="N882" s="39">
        <v>0</v>
      </c>
      <c r="O882" s="38">
        <v>1</v>
      </c>
      <c r="P882" s="38"/>
      <c r="Q882" s="23" t="s">
        <v>3139</v>
      </c>
      <c r="R882" s="43">
        <v>4490091</v>
      </c>
      <c r="S882" s="38"/>
      <c r="T882" s="23" t="s">
        <v>3139</v>
      </c>
      <c r="U882" s="38" t="s">
        <v>6484</v>
      </c>
      <c r="V882" s="39">
        <v>4490091</v>
      </c>
      <c r="W882" s="23" t="s">
        <v>3139</v>
      </c>
      <c r="X882" s="38">
        <v>1</v>
      </c>
      <c r="Y882" s="38" t="s">
        <v>6552</v>
      </c>
      <c r="Z882" s="21">
        <v>4.4900909999999996</v>
      </c>
      <c r="AA882" s="23" t="s">
        <v>3139</v>
      </c>
      <c r="AB882" s="39">
        <v>4490091</v>
      </c>
      <c r="AC882" s="39">
        <v>0</v>
      </c>
      <c r="AD882" s="23" t="s">
        <v>3139</v>
      </c>
      <c r="AE882" s="38" t="s">
        <v>5818</v>
      </c>
      <c r="AG882" s="23"/>
      <c r="AH882" s="23"/>
    </row>
    <row r="883" spans="1:34">
      <c r="A883" t="str">
        <f t="shared" si="41"/>
        <v>1226</v>
      </c>
      <c r="B883" t="str">
        <f t="shared" si="39"/>
        <v>OT</v>
      </c>
      <c r="C883">
        <f t="shared" si="40"/>
        <v>0</v>
      </c>
      <c r="D883" s="38" t="s">
        <v>6552</v>
      </c>
      <c r="E883" s="23">
        <v>2</v>
      </c>
      <c r="F883" s="23">
        <v>122602</v>
      </c>
      <c r="G883" s="38" t="s">
        <v>3179</v>
      </c>
      <c r="H883" s="38" t="s">
        <v>3219</v>
      </c>
      <c r="I883" s="38" t="s">
        <v>6006</v>
      </c>
      <c r="J883" s="38" t="s">
        <v>3489</v>
      </c>
      <c r="K883" s="38"/>
      <c r="L883" s="38"/>
      <c r="M883" s="38"/>
      <c r="N883" s="39">
        <v>0</v>
      </c>
      <c r="O883" s="38">
        <v>1</v>
      </c>
      <c r="P883" s="38"/>
      <c r="Q883" s="38" t="s">
        <v>3139</v>
      </c>
      <c r="R883" s="39">
        <v>4823080</v>
      </c>
      <c r="S883" s="38"/>
      <c r="T883" s="38" t="s">
        <v>3139</v>
      </c>
      <c r="U883" s="38" t="s">
        <v>6485</v>
      </c>
      <c r="V883" s="39">
        <v>4823080</v>
      </c>
      <c r="W883" s="38" t="s">
        <v>3139</v>
      </c>
      <c r="X883" s="38">
        <v>1</v>
      </c>
      <c r="Y883" s="38" t="s">
        <v>6552</v>
      </c>
      <c r="Z883" s="21">
        <v>4.82308</v>
      </c>
      <c r="AA883" s="38" t="s">
        <v>3139</v>
      </c>
      <c r="AB883" s="39">
        <v>4823080</v>
      </c>
      <c r="AC883" s="39">
        <v>0</v>
      </c>
      <c r="AD883" s="23" t="s">
        <v>3139</v>
      </c>
      <c r="AE883" s="38" t="s">
        <v>5818</v>
      </c>
      <c r="AG883" s="23"/>
      <c r="AH883" s="23"/>
    </row>
    <row r="884" spans="1:34">
      <c r="A884" t="str">
        <f t="shared" si="41"/>
        <v>1226</v>
      </c>
      <c r="B884" t="str">
        <f t="shared" si="39"/>
        <v>OT</v>
      </c>
      <c r="C884">
        <f t="shared" si="40"/>
        <v>0</v>
      </c>
      <c r="D884" s="38" t="s">
        <v>6552</v>
      </c>
      <c r="E884" s="23">
        <v>3</v>
      </c>
      <c r="F884" s="23">
        <v>122602</v>
      </c>
      <c r="G884" s="38" t="s">
        <v>3450</v>
      </c>
      <c r="H884" s="38" t="s">
        <v>3244</v>
      </c>
      <c r="I884" s="38" t="s">
        <v>6006</v>
      </c>
      <c r="J884" s="38" t="s">
        <v>3490</v>
      </c>
      <c r="K884" s="38"/>
      <c r="L884" s="38"/>
      <c r="M884" s="38"/>
      <c r="N884" s="39" t="s">
        <v>3139</v>
      </c>
      <c r="O884" s="38">
        <v>1</v>
      </c>
      <c r="P884" s="38"/>
      <c r="Q884" s="38" t="s">
        <v>3139</v>
      </c>
      <c r="R884" s="39">
        <v>908526</v>
      </c>
      <c r="S884" s="38"/>
      <c r="T884" s="38" t="s">
        <v>3139</v>
      </c>
      <c r="U884" s="38" t="s">
        <v>6486</v>
      </c>
      <c r="V884" s="39">
        <v>908526</v>
      </c>
      <c r="W884" s="38" t="s">
        <v>3139</v>
      </c>
      <c r="X884" s="23">
        <v>1</v>
      </c>
      <c r="Y884" s="38" t="s">
        <v>6552</v>
      </c>
      <c r="Z884" s="21">
        <v>0.90852599999999994</v>
      </c>
      <c r="AA884" s="38" t="s">
        <v>3139</v>
      </c>
      <c r="AB884" s="39">
        <v>908526</v>
      </c>
      <c r="AC884" s="39">
        <v>0</v>
      </c>
      <c r="AD884" s="23" t="s">
        <v>3139</v>
      </c>
      <c r="AE884" s="38" t="s">
        <v>5818</v>
      </c>
      <c r="AG884" s="23"/>
      <c r="AH884" s="23"/>
    </row>
    <row r="885" spans="1:34">
      <c r="A885" t="str">
        <f t="shared" si="41"/>
        <v>1226</v>
      </c>
      <c r="B885" t="str">
        <f t="shared" si="39"/>
        <v>OT</v>
      </c>
      <c r="C885">
        <f t="shared" si="40"/>
        <v>0</v>
      </c>
      <c r="D885" s="38" t="s">
        <v>6552</v>
      </c>
      <c r="E885" s="23">
        <v>4</v>
      </c>
      <c r="F885" s="23">
        <v>122602</v>
      </c>
      <c r="G885" s="38" t="s">
        <v>3491</v>
      </c>
      <c r="H885" s="38" t="s">
        <v>3492</v>
      </c>
      <c r="I885" s="38" t="s">
        <v>6006</v>
      </c>
      <c r="J885" s="38" t="s">
        <v>3493</v>
      </c>
      <c r="K885" s="38"/>
      <c r="L885" s="38"/>
      <c r="M885" s="38"/>
      <c r="N885" s="39">
        <v>0</v>
      </c>
      <c r="O885" s="38">
        <v>1</v>
      </c>
      <c r="P885" s="38"/>
      <c r="Q885" s="38" t="s">
        <v>3139</v>
      </c>
      <c r="R885" s="39">
        <v>4500000</v>
      </c>
      <c r="S885" s="38"/>
      <c r="T885" s="38" t="s">
        <v>3139</v>
      </c>
      <c r="U885" s="38" t="s">
        <v>6487</v>
      </c>
      <c r="V885" s="39">
        <v>4500000</v>
      </c>
      <c r="W885" s="38" t="s">
        <v>3139</v>
      </c>
      <c r="X885" s="38">
        <v>1</v>
      </c>
      <c r="Y885" s="38" t="s">
        <v>6552</v>
      </c>
      <c r="Z885" s="21">
        <v>4.5</v>
      </c>
      <c r="AA885" s="38" t="s">
        <v>3139</v>
      </c>
      <c r="AB885" s="39">
        <v>4500000</v>
      </c>
      <c r="AC885" s="39">
        <v>0</v>
      </c>
      <c r="AD885" s="23" t="s">
        <v>3139</v>
      </c>
      <c r="AE885" s="38" t="s">
        <v>5818</v>
      </c>
      <c r="AG885" s="23"/>
      <c r="AH885" s="23"/>
    </row>
    <row r="886" spans="1:34">
      <c r="A886" t="str">
        <f t="shared" si="41"/>
        <v>1228</v>
      </c>
      <c r="B886" t="str">
        <f t="shared" si="39"/>
        <v>CA</v>
      </c>
      <c r="C886">
        <f t="shared" si="40"/>
        <v>53</v>
      </c>
      <c r="D886" s="38" t="s">
        <v>6552</v>
      </c>
      <c r="E886" s="23">
        <v>5</v>
      </c>
      <c r="F886" s="23">
        <v>122804</v>
      </c>
      <c r="G886" s="38" t="s">
        <v>80</v>
      </c>
      <c r="H886" s="38" t="s">
        <v>3217</v>
      </c>
      <c r="I886" s="38" t="s">
        <v>5969</v>
      </c>
      <c r="J886" s="38" t="s">
        <v>6488</v>
      </c>
      <c r="K886" s="38"/>
      <c r="L886" s="38" t="s">
        <v>6085</v>
      </c>
      <c r="M886" s="109">
        <v>44461</v>
      </c>
      <c r="N886" s="39">
        <v>879233431</v>
      </c>
      <c r="O886" s="38">
        <v>1</v>
      </c>
      <c r="P886" s="38" t="s">
        <v>5814</v>
      </c>
      <c r="Q886" s="38">
        <v>2</v>
      </c>
      <c r="R886" s="39" t="s">
        <v>3139</v>
      </c>
      <c r="S886" s="38" t="s">
        <v>54</v>
      </c>
      <c r="T886" s="38">
        <v>90</v>
      </c>
      <c r="U886" s="38" t="s">
        <v>6085</v>
      </c>
      <c r="V886" s="39">
        <v>879233431</v>
      </c>
      <c r="W886" s="38">
        <v>2.5</v>
      </c>
      <c r="X886" s="38" t="s">
        <v>3139</v>
      </c>
      <c r="Y886" s="38" t="s">
        <v>6552</v>
      </c>
      <c r="Z886" s="21">
        <v>879.97808299999997</v>
      </c>
      <c r="AA886" s="38">
        <v>2.5</v>
      </c>
      <c r="AB886" s="39" t="s">
        <v>3139</v>
      </c>
      <c r="AC886" s="39">
        <v>879978083</v>
      </c>
      <c r="AD886" s="23" t="s">
        <v>3139</v>
      </c>
      <c r="AE886" s="38" t="s">
        <v>5815</v>
      </c>
      <c r="AG886" s="23"/>
      <c r="AH886" s="23"/>
    </row>
    <row r="887" spans="1:34">
      <c r="A887" t="str">
        <f t="shared" si="41"/>
        <v>1228</v>
      </c>
      <c r="B887" t="str">
        <f t="shared" si="39"/>
        <v>CA</v>
      </c>
      <c r="C887">
        <f t="shared" si="40"/>
        <v>77</v>
      </c>
      <c r="D887" s="38" t="s">
        <v>6552</v>
      </c>
      <c r="E887" s="23">
        <v>6</v>
      </c>
      <c r="F887" s="23">
        <v>122804</v>
      </c>
      <c r="G887" s="38" t="s">
        <v>260</v>
      </c>
      <c r="H887" s="38" t="s">
        <v>3046</v>
      </c>
      <c r="I887" s="38" t="s">
        <v>5969</v>
      </c>
      <c r="J887" s="38" t="s">
        <v>11839</v>
      </c>
      <c r="K887" s="38"/>
      <c r="L887" s="38" t="s">
        <v>6431</v>
      </c>
      <c r="M887" s="109">
        <v>44485</v>
      </c>
      <c r="N887" s="39">
        <v>700000000</v>
      </c>
      <c r="O887" s="38">
        <v>1</v>
      </c>
      <c r="P887" s="38" t="s">
        <v>5814</v>
      </c>
      <c r="Q887" s="38">
        <v>1.85</v>
      </c>
      <c r="R887" s="39" t="s">
        <v>3139</v>
      </c>
      <c r="S887" s="38" t="s">
        <v>54</v>
      </c>
      <c r="T887" s="38">
        <v>90</v>
      </c>
      <c r="U887" s="38" t="s">
        <v>6431</v>
      </c>
      <c r="V887" s="39">
        <v>700000000</v>
      </c>
      <c r="W887" s="38">
        <v>1.85</v>
      </c>
      <c r="X887" s="38" t="s">
        <v>3139</v>
      </c>
      <c r="Y887" s="38" t="s">
        <v>6552</v>
      </c>
      <c r="Z887" s="21">
        <v>700.47824000000003</v>
      </c>
      <c r="AA887" s="38">
        <v>1.85</v>
      </c>
      <c r="AB887" s="39" t="s">
        <v>3139</v>
      </c>
      <c r="AC887" s="39">
        <v>700478240</v>
      </c>
      <c r="AD887" s="23" t="s">
        <v>3139</v>
      </c>
      <c r="AE887" s="38" t="s">
        <v>5815</v>
      </c>
      <c r="AG887" s="23"/>
      <c r="AH887" s="23"/>
    </row>
    <row r="888" spans="1:34">
      <c r="A888" t="str">
        <f t="shared" si="41"/>
        <v>1228</v>
      </c>
      <c r="B888" t="str">
        <f t="shared" si="39"/>
        <v>CA</v>
      </c>
      <c r="C888">
        <f t="shared" si="40"/>
        <v>91</v>
      </c>
      <c r="D888" s="38" t="s">
        <v>6552</v>
      </c>
      <c r="E888" s="23">
        <v>7</v>
      </c>
      <c r="F888" s="23">
        <v>122804</v>
      </c>
      <c r="G888" s="38" t="s">
        <v>3509</v>
      </c>
      <c r="H888" s="38" t="s">
        <v>3548</v>
      </c>
      <c r="I888" s="38" t="s">
        <v>5969</v>
      </c>
      <c r="J888" s="38" t="s">
        <v>6489</v>
      </c>
      <c r="K888" s="38"/>
      <c r="L888" s="38" t="s">
        <v>6032</v>
      </c>
      <c r="M888" s="109">
        <v>44499</v>
      </c>
      <c r="N888" s="39">
        <v>1000000000</v>
      </c>
      <c r="O888" s="38">
        <v>1</v>
      </c>
      <c r="P888" s="38" t="s">
        <v>5814</v>
      </c>
      <c r="Q888" s="23">
        <v>3.1</v>
      </c>
      <c r="R888" s="43" t="s">
        <v>3139</v>
      </c>
      <c r="S888" s="38" t="s">
        <v>54</v>
      </c>
      <c r="T888" s="23">
        <v>90</v>
      </c>
      <c r="U888" s="38" t="s">
        <v>6032</v>
      </c>
      <c r="V888" s="39">
        <v>1000000000</v>
      </c>
      <c r="W888" s="23">
        <v>3.8</v>
      </c>
      <c r="X888" s="38" t="s">
        <v>3139</v>
      </c>
      <c r="Y888" s="38" t="s">
        <v>6552</v>
      </c>
      <c r="Z888" s="21">
        <v>1000</v>
      </c>
      <c r="AA888" s="23">
        <v>3.1</v>
      </c>
      <c r="AB888" s="39" t="s">
        <v>3139</v>
      </c>
      <c r="AC888" s="39">
        <v>1000000000</v>
      </c>
      <c r="AD888" s="23" t="s">
        <v>3139</v>
      </c>
      <c r="AE888" s="38" t="s">
        <v>5815</v>
      </c>
      <c r="AG888" s="23"/>
      <c r="AH888" s="23"/>
    </row>
    <row r="889" spans="1:34">
      <c r="A889" t="str">
        <f t="shared" si="41"/>
        <v>1228</v>
      </c>
      <c r="B889" t="str">
        <f t="shared" si="39"/>
        <v>CA</v>
      </c>
      <c r="C889">
        <f t="shared" si="40"/>
        <v>5</v>
      </c>
      <c r="D889" s="38" t="s">
        <v>6552</v>
      </c>
      <c r="E889" s="23">
        <v>8</v>
      </c>
      <c r="F889" s="23">
        <v>122804</v>
      </c>
      <c r="G889" s="38" t="s">
        <v>102</v>
      </c>
      <c r="H889" s="38" t="s">
        <v>3043</v>
      </c>
      <c r="I889" s="38" t="s">
        <v>5969</v>
      </c>
      <c r="J889" s="38" t="s">
        <v>9426</v>
      </c>
      <c r="K889" s="38"/>
      <c r="L889" s="38" t="s">
        <v>6207</v>
      </c>
      <c r="M889" s="109">
        <v>44413</v>
      </c>
      <c r="N889" s="39">
        <v>1000000000</v>
      </c>
      <c r="O889" s="38">
        <v>1</v>
      </c>
      <c r="P889" s="38" t="s">
        <v>5814</v>
      </c>
      <c r="Q889" s="23">
        <v>2</v>
      </c>
      <c r="R889" s="43" t="s">
        <v>3139</v>
      </c>
      <c r="S889" s="38" t="s">
        <v>54</v>
      </c>
      <c r="T889" s="23">
        <v>90</v>
      </c>
      <c r="U889" s="38" t="s">
        <v>6207</v>
      </c>
      <c r="V889" s="39">
        <v>1000000000</v>
      </c>
      <c r="W889" s="23">
        <v>2</v>
      </c>
      <c r="X889" s="38" t="s">
        <v>3139</v>
      </c>
      <c r="Y889" s="38" t="s">
        <v>6552</v>
      </c>
      <c r="Z889" s="21">
        <v>1004.499787</v>
      </c>
      <c r="AA889" s="23">
        <v>2</v>
      </c>
      <c r="AB889" s="39" t="s">
        <v>3139</v>
      </c>
      <c r="AC889" s="39">
        <v>1004499787</v>
      </c>
      <c r="AD889" s="23" t="s">
        <v>3139</v>
      </c>
      <c r="AE889" s="38" t="s">
        <v>5815</v>
      </c>
      <c r="AG889" s="23"/>
      <c r="AH889" s="23"/>
    </row>
    <row r="890" spans="1:34">
      <c r="A890" t="str">
        <f t="shared" si="41"/>
        <v>1120</v>
      </c>
      <c r="B890" t="str">
        <f t="shared" si="39"/>
        <v>OT</v>
      </c>
      <c r="C890">
        <f t="shared" si="40"/>
        <v>58</v>
      </c>
      <c r="D890" s="38" t="s">
        <v>6552</v>
      </c>
      <c r="E890" s="23">
        <v>9</v>
      </c>
      <c r="F890" s="23">
        <v>112007</v>
      </c>
      <c r="G890" s="38" t="s">
        <v>9427</v>
      </c>
      <c r="H890" s="38" t="s">
        <v>3334</v>
      </c>
      <c r="I890" s="38" t="s">
        <v>5969</v>
      </c>
      <c r="J890" s="38" t="s">
        <v>11168</v>
      </c>
      <c r="K890" s="38"/>
      <c r="L890" s="38" t="s">
        <v>6049</v>
      </c>
      <c r="M890" s="109">
        <v>44466</v>
      </c>
      <c r="N890" s="39">
        <v>388234890</v>
      </c>
      <c r="O890" s="38">
        <v>1</v>
      </c>
      <c r="P890" s="38" t="s">
        <v>5814</v>
      </c>
      <c r="Q890" s="23">
        <v>2.2869999999999999</v>
      </c>
      <c r="R890" s="43" t="s">
        <v>3139</v>
      </c>
      <c r="S890" s="38" t="s">
        <v>54</v>
      </c>
      <c r="T890" s="23">
        <v>91</v>
      </c>
      <c r="U890" s="38" t="s">
        <v>6049</v>
      </c>
      <c r="V890" s="39">
        <v>388234890</v>
      </c>
      <c r="W890" s="23">
        <v>2.87</v>
      </c>
      <c r="X890" s="38" t="s">
        <v>3139</v>
      </c>
      <c r="Y890" s="38" t="s">
        <v>6552</v>
      </c>
      <c r="Z890" s="21">
        <v>388.97367500000001</v>
      </c>
      <c r="AA890" s="23">
        <v>2.87</v>
      </c>
      <c r="AB890" s="39" t="s">
        <v>3139</v>
      </c>
      <c r="AC890" s="39">
        <v>388973675</v>
      </c>
      <c r="AD890" s="23" t="s">
        <v>3139</v>
      </c>
      <c r="AE890" s="38" t="s">
        <v>5815</v>
      </c>
    </row>
    <row r="891" spans="1:34">
      <c r="A891" t="str">
        <f t="shared" si="41"/>
        <v>1120</v>
      </c>
      <c r="B891" t="str">
        <f t="shared" si="39"/>
        <v>OT</v>
      </c>
      <c r="C891">
        <f t="shared" si="40"/>
        <v>47</v>
      </c>
      <c r="D891" s="38" t="s">
        <v>6552</v>
      </c>
      <c r="E891" s="23">
        <v>10</v>
      </c>
      <c r="F891" s="23">
        <v>112007</v>
      </c>
      <c r="G891" s="38" t="s">
        <v>53</v>
      </c>
      <c r="H891" s="38" t="s">
        <v>3047</v>
      </c>
      <c r="I891" s="38" t="s">
        <v>5969</v>
      </c>
      <c r="J891" s="38" t="s">
        <v>11169</v>
      </c>
      <c r="K891" s="38"/>
      <c r="L891" s="38" t="s">
        <v>6169</v>
      </c>
      <c r="M891" s="109">
        <v>44455</v>
      </c>
      <c r="N891" s="39">
        <v>640433830</v>
      </c>
      <c r="O891" s="38">
        <v>1</v>
      </c>
      <c r="P891" s="38" t="s">
        <v>5814</v>
      </c>
      <c r="Q891" s="23">
        <v>2.2999999999999998</v>
      </c>
      <c r="R891" s="43" t="s">
        <v>3139</v>
      </c>
      <c r="S891" s="38" t="s">
        <v>54</v>
      </c>
      <c r="T891" s="23">
        <v>90</v>
      </c>
      <c r="U891" s="38" t="s">
        <v>6169</v>
      </c>
      <c r="V891" s="39">
        <v>640433830</v>
      </c>
      <c r="W891" s="23">
        <v>2.2999999999999998</v>
      </c>
      <c r="X891" s="38" t="s">
        <v>3139</v>
      </c>
      <c r="Y891" s="38" t="s">
        <v>6552</v>
      </c>
      <c r="Z891" s="21">
        <v>642.25907500000005</v>
      </c>
      <c r="AA891" s="23">
        <v>2.2999999999999998</v>
      </c>
      <c r="AB891" s="39" t="s">
        <v>3139</v>
      </c>
      <c r="AC891" s="39">
        <v>642259075</v>
      </c>
      <c r="AD891" s="23" t="s">
        <v>3139</v>
      </c>
      <c r="AE891" s="38" t="s">
        <v>5815</v>
      </c>
      <c r="AG891" s="23"/>
      <c r="AH891" s="23"/>
    </row>
    <row r="892" spans="1:34">
      <c r="A892" t="str">
        <f t="shared" si="41"/>
        <v>1120</v>
      </c>
      <c r="B892" t="str">
        <f t="shared" si="39"/>
        <v>OT</v>
      </c>
      <c r="C892">
        <f t="shared" si="40"/>
        <v>83</v>
      </c>
      <c r="D892" s="38" t="s">
        <v>6552</v>
      </c>
      <c r="E892" s="23">
        <v>11</v>
      </c>
      <c r="F892" s="23">
        <v>112007</v>
      </c>
      <c r="G892" s="38" t="s">
        <v>53</v>
      </c>
      <c r="H892" s="38" t="s">
        <v>3047</v>
      </c>
      <c r="I892" s="38" t="s">
        <v>5969</v>
      </c>
      <c r="J892" s="38" t="s">
        <v>11840</v>
      </c>
      <c r="K892" s="38"/>
      <c r="L892" s="38" t="s">
        <v>6204</v>
      </c>
      <c r="M892" s="109">
        <v>44491</v>
      </c>
      <c r="N892" s="39">
        <v>445540852</v>
      </c>
      <c r="O892" s="38">
        <v>1</v>
      </c>
      <c r="P892" s="38" t="s">
        <v>5814</v>
      </c>
      <c r="Q892" s="23">
        <v>2</v>
      </c>
      <c r="R892" s="43" t="s">
        <v>3139</v>
      </c>
      <c r="S892" s="38" t="s">
        <v>54</v>
      </c>
      <c r="T892" s="23">
        <v>90</v>
      </c>
      <c r="U892" s="38" t="s">
        <v>6204</v>
      </c>
      <c r="V892" s="39">
        <v>445540852</v>
      </c>
      <c r="W892" s="23">
        <v>2</v>
      </c>
      <c r="X892" s="38" t="s">
        <v>3139</v>
      </c>
      <c r="Y892" s="38" t="s">
        <v>6552</v>
      </c>
      <c r="Z892" s="21">
        <v>445.761955</v>
      </c>
      <c r="AA892" s="23">
        <v>2</v>
      </c>
      <c r="AB892" s="39" t="s">
        <v>3139</v>
      </c>
      <c r="AC892" s="39">
        <v>445761955</v>
      </c>
      <c r="AD892" s="23" t="s">
        <v>3139</v>
      </c>
      <c r="AE892" s="38" t="s">
        <v>5815</v>
      </c>
      <c r="AG892" s="23"/>
      <c r="AH892" s="23"/>
    </row>
    <row r="893" spans="1:34">
      <c r="A893" t="str">
        <f t="shared" si="41"/>
        <v>1120</v>
      </c>
      <c r="B893" t="str">
        <f t="shared" si="39"/>
        <v>OT</v>
      </c>
      <c r="C893">
        <f t="shared" si="40"/>
        <v>40</v>
      </c>
      <c r="D893" s="38" t="s">
        <v>6552</v>
      </c>
      <c r="E893" s="23">
        <v>12</v>
      </c>
      <c r="F893" s="23">
        <v>112007</v>
      </c>
      <c r="G893" s="38" t="s">
        <v>872</v>
      </c>
      <c r="H893" s="38" t="s">
        <v>3199</v>
      </c>
      <c r="I893" s="38" t="s">
        <v>5969</v>
      </c>
      <c r="J893" s="38" t="s">
        <v>11170</v>
      </c>
      <c r="K893" s="38"/>
      <c r="L893" s="38" t="s">
        <v>6083</v>
      </c>
      <c r="M893" s="109">
        <v>44448</v>
      </c>
      <c r="N893" s="39">
        <v>467658872.04000002</v>
      </c>
      <c r="O893" s="38">
        <v>1</v>
      </c>
      <c r="P893" s="38" t="s">
        <v>5814</v>
      </c>
      <c r="Q893" s="23">
        <v>2.7</v>
      </c>
      <c r="R893" s="43" t="s">
        <v>3139</v>
      </c>
      <c r="S893" s="38" t="s">
        <v>54</v>
      </c>
      <c r="T893" s="23">
        <v>90</v>
      </c>
      <c r="U893" s="38" t="s">
        <v>6083</v>
      </c>
      <c r="V893" s="39">
        <v>467658872.04000002</v>
      </c>
      <c r="W893" s="23">
        <v>2.7</v>
      </c>
      <c r="X893" s="38" t="s">
        <v>3139</v>
      </c>
      <c r="Y893" s="38" t="s">
        <v>6552</v>
      </c>
      <c r="Z893" s="21">
        <v>469.35900504</v>
      </c>
      <c r="AA893" s="23">
        <v>2.7</v>
      </c>
      <c r="AB893" s="39" t="s">
        <v>3139</v>
      </c>
      <c r="AC893" s="39">
        <v>469359005.04000002</v>
      </c>
      <c r="AD893" s="23" t="s">
        <v>3139</v>
      </c>
      <c r="AE893" s="38" t="s">
        <v>5815</v>
      </c>
      <c r="AG893" s="23"/>
      <c r="AH893" s="23"/>
    </row>
    <row r="894" spans="1:34">
      <c r="A894" t="str">
        <f t="shared" si="41"/>
        <v>1120</v>
      </c>
      <c r="B894" t="str">
        <f t="shared" si="39"/>
        <v>OT</v>
      </c>
      <c r="C894">
        <f t="shared" si="40"/>
        <v>32</v>
      </c>
      <c r="D894" s="38" t="s">
        <v>6552</v>
      </c>
      <c r="E894" s="23">
        <v>13</v>
      </c>
      <c r="F894" s="23">
        <v>112007</v>
      </c>
      <c r="G894" s="38" t="s">
        <v>867</v>
      </c>
      <c r="H894" s="38" t="s">
        <v>3041</v>
      </c>
      <c r="I894" s="38" t="s">
        <v>5969</v>
      </c>
      <c r="J894" s="38" t="s">
        <v>11171</v>
      </c>
      <c r="K894" s="38"/>
      <c r="L894" s="38" t="s">
        <v>6194</v>
      </c>
      <c r="M894" s="109">
        <v>44440</v>
      </c>
      <c r="N894" s="39">
        <v>329494599</v>
      </c>
      <c r="O894" s="38">
        <v>1</v>
      </c>
      <c r="P894" s="38" t="s">
        <v>5814</v>
      </c>
      <c r="Q894" s="23">
        <v>1.95</v>
      </c>
      <c r="R894" s="43" t="s">
        <v>3139</v>
      </c>
      <c r="S894" s="38" t="s">
        <v>54</v>
      </c>
      <c r="T894" s="23">
        <v>90</v>
      </c>
      <c r="U894" s="38" t="s">
        <v>6194</v>
      </c>
      <c r="V894" s="39">
        <v>329494599</v>
      </c>
      <c r="W894" s="23">
        <v>1.95</v>
      </c>
      <c r="X894" s="38" t="s">
        <v>3139</v>
      </c>
      <c r="Y894" s="38" t="s">
        <v>6552</v>
      </c>
      <c r="Z894" s="21">
        <v>330.50030438137401</v>
      </c>
      <c r="AA894" s="23">
        <v>1.95</v>
      </c>
      <c r="AB894" s="39" t="s">
        <v>3139</v>
      </c>
      <c r="AC894" s="39">
        <v>330500304.381374</v>
      </c>
      <c r="AD894" s="23" t="s">
        <v>3139</v>
      </c>
      <c r="AE894" s="38" t="s">
        <v>5815</v>
      </c>
      <c r="AG894" s="23"/>
      <c r="AH894" s="23"/>
    </row>
    <row r="895" spans="1:34">
      <c r="A895" t="str">
        <f t="shared" si="41"/>
        <v>1120</v>
      </c>
      <c r="B895" t="str">
        <f t="shared" si="39"/>
        <v>OT</v>
      </c>
      <c r="C895">
        <f t="shared" si="40"/>
        <v>74</v>
      </c>
      <c r="D895" s="38" t="s">
        <v>6552</v>
      </c>
      <c r="E895" s="23">
        <v>14</v>
      </c>
      <c r="F895" s="23">
        <v>112007</v>
      </c>
      <c r="G895" s="38" t="s">
        <v>867</v>
      </c>
      <c r="H895" s="38" t="s">
        <v>3041</v>
      </c>
      <c r="I895" s="38" t="s">
        <v>5969</v>
      </c>
      <c r="J895" s="38" t="s">
        <v>11841</v>
      </c>
      <c r="K895" s="38"/>
      <c r="L895" s="38" t="s">
        <v>6072</v>
      </c>
      <c r="M895" s="109">
        <v>44482</v>
      </c>
      <c r="N895" s="39">
        <v>255486397</v>
      </c>
      <c r="O895" s="38">
        <v>1</v>
      </c>
      <c r="P895" s="38" t="s">
        <v>5814</v>
      </c>
      <c r="Q895" s="23">
        <v>2.0499999999999998</v>
      </c>
      <c r="R895" s="43" t="s">
        <v>3139</v>
      </c>
      <c r="S895" s="38" t="s">
        <v>54</v>
      </c>
      <c r="T895" s="23">
        <v>90</v>
      </c>
      <c r="U895" s="38" t="s">
        <v>6072</v>
      </c>
      <c r="V895" s="39">
        <v>255486397</v>
      </c>
      <c r="W895" s="23">
        <v>2.0499999999999998</v>
      </c>
      <c r="X895" s="38" t="s">
        <v>3139</v>
      </c>
      <c r="Y895" s="38" t="s">
        <v>6552</v>
      </c>
      <c r="Z895" s="21">
        <v>255.72197589694602</v>
      </c>
      <c r="AA895" s="23">
        <v>2.0499999999999998</v>
      </c>
      <c r="AB895" s="39" t="s">
        <v>3139</v>
      </c>
      <c r="AC895" s="39">
        <v>255721975.89694601</v>
      </c>
      <c r="AD895" s="23" t="s">
        <v>3139</v>
      </c>
      <c r="AE895" s="38" t="s">
        <v>5815</v>
      </c>
      <c r="AG895" s="23"/>
      <c r="AH895" s="23"/>
    </row>
    <row r="896" spans="1:34">
      <c r="A896" t="str">
        <f t="shared" si="41"/>
        <v>1120</v>
      </c>
      <c r="B896" t="str">
        <f t="shared" si="39"/>
        <v>OT</v>
      </c>
      <c r="C896">
        <f t="shared" si="40"/>
        <v>61</v>
      </c>
      <c r="D896" s="38" t="s">
        <v>6552</v>
      </c>
      <c r="E896" s="23">
        <v>15</v>
      </c>
      <c r="F896" s="23">
        <v>112007</v>
      </c>
      <c r="G896" s="38" t="s">
        <v>867</v>
      </c>
      <c r="H896" s="38" t="s">
        <v>3041</v>
      </c>
      <c r="I896" s="38" t="s">
        <v>5969</v>
      </c>
      <c r="J896" s="38" t="s">
        <v>11172</v>
      </c>
      <c r="K896" s="38"/>
      <c r="L896" s="38" t="s">
        <v>6203</v>
      </c>
      <c r="M896" s="109">
        <v>44469</v>
      </c>
      <c r="N896" s="39">
        <v>100718081</v>
      </c>
      <c r="O896" s="38">
        <v>1</v>
      </c>
      <c r="P896" s="38" t="s">
        <v>5814</v>
      </c>
      <c r="Q896" s="23">
        <v>1.95</v>
      </c>
      <c r="R896" s="43" t="s">
        <v>3139</v>
      </c>
      <c r="S896" s="38" t="s">
        <v>54</v>
      </c>
      <c r="T896" s="23">
        <v>90</v>
      </c>
      <c r="U896" s="38" t="s">
        <v>6203</v>
      </c>
      <c r="V896" s="39">
        <v>100718081</v>
      </c>
      <c r="W896" s="23">
        <v>1.95</v>
      </c>
      <c r="X896" s="38" t="s">
        <v>3139</v>
      </c>
      <c r="Y896" s="38" t="s">
        <v>6552</v>
      </c>
      <c r="Z896" s="21">
        <v>100.87960594376899</v>
      </c>
      <c r="AA896" s="23">
        <v>1.95</v>
      </c>
      <c r="AB896" s="39" t="s">
        <v>3139</v>
      </c>
      <c r="AC896" s="39">
        <v>100879605.94376899</v>
      </c>
      <c r="AD896" s="23" t="s">
        <v>3139</v>
      </c>
      <c r="AE896" s="38" t="s">
        <v>5815</v>
      </c>
      <c r="AG896" s="23"/>
      <c r="AH896" s="23"/>
    </row>
    <row r="897" spans="1:34">
      <c r="A897" t="str">
        <f t="shared" si="41"/>
        <v>1120</v>
      </c>
      <c r="B897" t="str">
        <f t="shared" si="39"/>
        <v>OT</v>
      </c>
      <c r="C897">
        <f t="shared" si="40"/>
        <v>25</v>
      </c>
      <c r="D897" s="38" t="s">
        <v>6552</v>
      </c>
      <c r="E897" s="23">
        <v>16</v>
      </c>
      <c r="F897" s="23">
        <v>112007</v>
      </c>
      <c r="G897" s="38" t="s">
        <v>867</v>
      </c>
      <c r="H897" s="38" t="s">
        <v>3041</v>
      </c>
      <c r="I897" s="38" t="s">
        <v>5969</v>
      </c>
      <c r="J897" s="38" t="s">
        <v>9428</v>
      </c>
      <c r="K897" s="38"/>
      <c r="L897" s="38" t="s">
        <v>6277</v>
      </c>
      <c r="M897" s="109">
        <v>44433</v>
      </c>
      <c r="N897" s="39">
        <v>100208656</v>
      </c>
      <c r="O897" s="38">
        <v>1</v>
      </c>
      <c r="P897" s="38" t="s">
        <v>5814</v>
      </c>
      <c r="Q897" s="23">
        <v>1.95</v>
      </c>
      <c r="R897" s="43" t="s">
        <v>3139</v>
      </c>
      <c r="S897" s="38" t="s">
        <v>54</v>
      </c>
      <c r="T897" s="23">
        <v>90</v>
      </c>
      <c r="U897" s="38" t="s">
        <v>6277</v>
      </c>
      <c r="V897" s="39">
        <v>100208656</v>
      </c>
      <c r="W897" s="23">
        <v>1.95</v>
      </c>
      <c r="X897" s="38" t="s">
        <v>3139</v>
      </c>
      <c r="Y897" s="38" t="s">
        <v>6552</v>
      </c>
      <c r="Z897" s="21">
        <v>100.554917317243</v>
      </c>
      <c r="AA897" s="23">
        <v>1.95</v>
      </c>
      <c r="AB897" s="39" t="s">
        <v>3139</v>
      </c>
      <c r="AC897" s="39">
        <v>100554917.31724299</v>
      </c>
      <c r="AD897" s="23" t="s">
        <v>3139</v>
      </c>
      <c r="AE897" s="38" t="s">
        <v>5815</v>
      </c>
      <c r="AG897" s="23"/>
      <c r="AH897" s="23"/>
    </row>
    <row r="898" spans="1:34">
      <c r="A898" t="str">
        <f t="shared" si="41"/>
        <v>1226</v>
      </c>
      <c r="B898" t="str">
        <f t="shared" si="39"/>
        <v>OT</v>
      </c>
      <c r="C898">
        <f t="shared" si="40"/>
        <v>0</v>
      </c>
      <c r="D898" s="38" t="s">
        <v>6552</v>
      </c>
      <c r="E898" s="23">
        <v>1</v>
      </c>
      <c r="F898" s="23">
        <v>122602</v>
      </c>
      <c r="G898" s="38" t="s">
        <v>53</v>
      </c>
      <c r="H898" s="38" t="s">
        <v>3047</v>
      </c>
      <c r="I898" s="38" t="s">
        <v>6006</v>
      </c>
      <c r="J898" s="38" t="s">
        <v>6490</v>
      </c>
      <c r="K898" s="38"/>
      <c r="L898" s="38" t="s">
        <v>6353</v>
      </c>
      <c r="M898" s="109">
        <v>44408</v>
      </c>
      <c r="N898" s="39">
        <v>42134544</v>
      </c>
      <c r="O898" s="38">
        <v>1</v>
      </c>
      <c r="P898" s="38"/>
      <c r="Q898" s="23" t="s">
        <v>3139</v>
      </c>
      <c r="R898" s="43">
        <v>42134544</v>
      </c>
      <c r="S898" s="38"/>
      <c r="T898" s="23" t="s">
        <v>3139</v>
      </c>
      <c r="U898" s="38" t="s">
        <v>6353</v>
      </c>
      <c r="V898" s="39">
        <v>42134544</v>
      </c>
      <c r="W898" s="23" t="s">
        <v>3139</v>
      </c>
      <c r="X898" s="38">
        <v>1</v>
      </c>
      <c r="Y898" s="38" t="s">
        <v>6552</v>
      </c>
      <c r="Z898" s="21">
        <v>42.134543999999998</v>
      </c>
      <c r="AA898" s="23" t="s">
        <v>3139</v>
      </c>
      <c r="AB898" s="39">
        <v>42134544</v>
      </c>
      <c r="AC898" s="39">
        <v>42134544</v>
      </c>
      <c r="AD898" s="23" t="s">
        <v>3139</v>
      </c>
      <c r="AE898" s="38" t="s">
        <v>5824</v>
      </c>
      <c r="AG898" s="23"/>
      <c r="AH898" s="23"/>
    </row>
    <row r="899" spans="1:34">
      <c r="A899" t="str">
        <f t="shared" si="41"/>
        <v>1220</v>
      </c>
      <c r="B899" t="str">
        <f t="shared" ref="B899:B962" si="42">+IF(A899="1228","CA",IF(A899="1230","VR",IF(A899="1203","FL","OT")))</f>
        <v>OT</v>
      </c>
      <c r="C899">
        <f t="shared" ref="C899:C962" si="43">+IF(M899="",0,M899-D899)</f>
        <v>0</v>
      </c>
      <c r="D899" s="38" t="s">
        <v>6552</v>
      </c>
      <c r="E899" s="23">
        <v>2</v>
      </c>
      <c r="F899" s="23">
        <v>122001</v>
      </c>
      <c r="G899" s="38" t="s">
        <v>3460</v>
      </c>
      <c r="H899" s="38" t="s">
        <v>3495</v>
      </c>
      <c r="I899" s="38" t="s">
        <v>6006</v>
      </c>
      <c r="J899" s="38" t="s">
        <v>3496</v>
      </c>
      <c r="K899" s="38" t="s">
        <v>5817</v>
      </c>
      <c r="L899" s="38" t="s">
        <v>6491</v>
      </c>
      <c r="M899" s="109">
        <v>44408</v>
      </c>
      <c r="N899" s="39">
        <v>25048000</v>
      </c>
      <c r="O899" s="38">
        <v>1</v>
      </c>
      <c r="P899" s="38"/>
      <c r="Q899" s="23" t="s">
        <v>3139</v>
      </c>
      <c r="R899" s="43">
        <v>25048000</v>
      </c>
      <c r="S899" s="38"/>
      <c r="T899" s="23" t="s">
        <v>3139</v>
      </c>
      <c r="U899" s="38" t="s">
        <v>6491</v>
      </c>
      <c r="V899" s="39">
        <v>25048000</v>
      </c>
      <c r="W899" s="23" t="s">
        <v>3139</v>
      </c>
      <c r="X899" s="38">
        <v>1</v>
      </c>
      <c r="Y899" s="38" t="s">
        <v>6552</v>
      </c>
      <c r="Z899" s="21">
        <v>25.047999999999998</v>
      </c>
      <c r="AA899" s="23" t="s">
        <v>3139</v>
      </c>
      <c r="AB899" s="39">
        <v>25048000</v>
      </c>
      <c r="AC899" s="39">
        <v>25048000</v>
      </c>
      <c r="AD899" s="23" t="s">
        <v>3139</v>
      </c>
      <c r="AE899" s="38" t="s">
        <v>5824</v>
      </c>
      <c r="AG899" s="23"/>
      <c r="AH899" s="23"/>
    </row>
    <row r="900" spans="1:34">
      <c r="A900" t="str">
        <f t="shared" ref="A900:A963" si="44">+MID(F900,1,4)</f>
        <v>1226</v>
      </c>
      <c r="B900" t="str">
        <f t="shared" si="42"/>
        <v>OT</v>
      </c>
      <c r="C900">
        <f t="shared" si="43"/>
        <v>0</v>
      </c>
      <c r="D900" s="38" t="s">
        <v>6552</v>
      </c>
      <c r="E900" s="23">
        <v>3</v>
      </c>
      <c r="F900" s="23">
        <v>122603</v>
      </c>
      <c r="G900" s="38" t="s">
        <v>3243</v>
      </c>
      <c r="H900" s="38" t="s">
        <v>3244</v>
      </c>
      <c r="I900" s="38" t="s">
        <v>6006</v>
      </c>
      <c r="J900" s="38" t="s">
        <v>3497</v>
      </c>
      <c r="K900" s="38"/>
      <c r="L900" s="38" t="s">
        <v>6491</v>
      </c>
      <c r="M900" s="109">
        <v>44408</v>
      </c>
      <c r="N900" s="39">
        <v>924676</v>
      </c>
      <c r="O900" s="38">
        <v>1</v>
      </c>
      <c r="P900" s="38"/>
      <c r="Q900" s="23" t="s">
        <v>3139</v>
      </c>
      <c r="R900" s="43">
        <v>924676</v>
      </c>
      <c r="S900" s="38"/>
      <c r="T900" s="23" t="s">
        <v>3139</v>
      </c>
      <c r="U900" s="38" t="s">
        <v>6491</v>
      </c>
      <c r="V900" s="39">
        <v>924676</v>
      </c>
      <c r="W900" s="23" t="s">
        <v>3139</v>
      </c>
      <c r="X900" s="38">
        <v>1</v>
      </c>
      <c r="Y900" s="38" t="s">
        <v>6552</v>
      </c>
      <c r="Z900" s="21">
        <v>0.92467600000000005</v>
      </c>
      <c r="AA900" s="23" t="s">
        <v>3139</v>
      </c>
      <c r="AB900" s="39">
        <v>924676</v>
      </c>
      <c r="AC900" s="39">
        <v>924676</v>
      </c>
      <c r="AD900" s="23" t="s">
        <v>3139</v>
      </c>
      <c r="AE900" s="38" t="s">
        <v>5824</v>
      </c>
      <c r="AG900" s="23"/>
      <c r="AH900" s="23"/>
    </row>
    <row r="901" spans="1:34">
      <c r="A901" t="str">
        <f t="shared" si="44"/>
        <v>1228</v>
      </c>
      <c r="B901" t="str">
        <f t="shared" si="42"/>
        <v>CA</v>
      </c>
      <c r="C901">
        <f t="shared" si="43"/>
        <v>24</v>
      </c>
      <c r="D901" s="38" t="s">
        <v>6552</v>
      </c>
      <c r="E901" s="23">
        <v>4</v>
      </c>
      <c r="F901" s="23">
        <v>122895</v>
      </c>
      <c r="G901" s="38" t="s">
        <v>80</v>
      </c>
      <c r="H901" s="38" t="s">
        <v>3217</v>
      </c>
      <c r="I901" s="38" t="s">
        <v>5969</v>
      </c>
      <c r="J901" s="38" t="s">
        <v>6492</v>
      </c>
      <c r="K901" s="38"/>
      <c r="L901" s="38" t="s">
        <v>6379</v>
      </c>
      <c r="M901" s="109">
        <v>44432</v>
      </c>
      <c r="N901" s="39">
        <v>200000000</v>
      </c>
      <c r="O901" s="38">
        <v>1</v>
      </c>
      <c r="P901" s="38" t="s">
        <v>5814</v>
      </c>
      <c r="Q901" s="23">
        <v>3.6</v>
      </c>
      <c r="R901" s="43" t="s">
        <v>3139</v>
      </c>
      <c r="S901" s="38" t="s">
        <v>54</v>
      </c>
      <c r="T901" s="23">
        <v>180</v>
      </c>
      <c r="U901" s="38" t="s">
        <v>6379</v>
      </c>
      <c r="V901" s="39">
        <v>200000000</v>
      </c>
      <c r="W901" s="23">
        <v>3.6</v>
      </c>
      <c r="X901" s="38" t="s">
        <v>3139</v>
      </c>
      <c r="Y901" s="38" t="s">
        <v>6552</v>
      </c>
      <c r="Z901" s="21">
        <v>203.09244000000001</v>
      </c>
      <c r="AA901" s="23">
        <v>3.6</v>
      </c>
      <c r="AB901" s="39" t="s">
        <v>3139</v>
      </c>
      <c r="AC901" s="39">
        <v>203092440</v>
      </c>
      <c r="AD901" s="23" t="s">
        <v>3139</v>
      </c>
      <c r="AE901" s="38" t="s">
        <v>5824</v>
      </c>
      <c r="AG901" s="23"/>
      <c r="AH901" s="23"/>
    </row>
    <row r="902" spans="1:34">
      <c r="A902" t="str">
        <f t="shared" si="44"/>
        <v>1228</v>
      </c>
      <c r="B902" t="str">
        <f t="shared" si="42"/>
        <v>CA</v>
      </c>
      <c r="C902">
        <f t="shared" si="43"/>
        <v>38</v>
      </c>
      <c r="D902" s="38" t="s">
        <v>6552</v>
      </c>
      <c r="E902" s="23">
        <v>5</v>
      </c>
      <c r="F902" s="23">
        <v>122895</v>
      </c>
      <c r="G902" s="38" t="s">
        <v>80</v>
      </c>
      <c r="H902" s="38" t="s">
        <v>3217</v>
      </c>
      <c r="I902" s="38" t="s">
        <v>5969</v>
      </c>
      <c r="J902" s="38" t="s">
        <v>11173</v>
      </c>
      <c r="K902" s="38"/>
      <c r="L902" s="38" t="s">
        <v>6089</v>
      </c>
      <c r="M902" s="109">
        <v>44446</v>
      </c>
      <c r="N902" s="39">
        <v>308535533</v>
      </c>
      <c r="O902" s="38">
        <v>1</v>
      </c>
      <c r="P902" s="38" t="s">
        <v>5814</v>
      </c>
      <c r="Q902" s="23">
        <v>2.5</v>
      </c>
      <c r="R902" s="43" t="s">
        <v>3139</v>
      </c>
      <c r="S902" s="38" t="s">
        <v>54</v>
      </c>
      <c r="T902" s="23">
        <v>120</v>
      </c>
      <c r="U902" s="38" t="s">
        <v>6089</v>
      </c>
      <c r="V902" s="39">
        <v>308535533</v>
      </c>
      <c r="W902" s="23">
        <v>2.5</v>
      </c>
      <c r="X902" s="38" t="s">
        <v>3139</v>
      </c>
      <c r="Y902" s="38" t="s">
        <v>6552</v>
      </c>
      <c r="Z902" s="21">
        <v>310.40553299999999</v>
      </c>
      <c r="AA902" s="23">
        <v>2.5</v>
      </c>
      <c r="AB902" s="39" t="s">
        <v>3139</v>
      </c>
      <c r="AC902" s="39">
        <v>310405533</v>
      </c>
      <c r="AD902" s="23" t="s">
        <v>3139</v>
      </c>
      <c r="AE902" s="38" t="s">
        <v>5824</v>
      </c>
      <c r="AG902" s="23"/>
      <c r="AH902" s="23"/>
    </row>
    <row r="903" spans="1:34">
      <c r="A903" t="str">
        <f t="shared" si="44"/>
        <v>1228</v>
      </c>
      <c r="B903" t="str">
        <f t="shared" si="42"/>
        <v>CA</v>
      </c>
      <c r="C903">
        <f t="shared" si="43"/>
        <v>41</v>
      </c>
      <c r="D903" s="38" t="s">
        <v>6552</v>
      </c>
      <c r="E903" s="23">
        <v>6</v>
      </c>
      <c r="F903" s="23">
        <v>122895</v>
      </c>
      <c r="G903" s="38" t="s">
        <v>260</v>
      </c>
      <c r="H903" s="38" t="s">
        <v>3046</v>
      </c>
      <c r="I903" s="38" t="s">
        <v>5969</v>
      </c>
      <c r="J903" s="38" t="s">
        <v>11174</v>
      </c>
      <c r="K903" s="38"/>
      <c r="L903" s="38" t="s">
        <v>6416</v>
      </c>
      <c r="M903" s="109">
        <v>44449</v>
      </c>
      <c r="N903" s="39">
        <v>200000000</v>
      </c>
      <c r="O903" s="38">
        <v>1</v>
      </c>
      <c r="P903" s="38" t="s">
        <v>5814</v>
      </c>
      <c r="Q903" s="23">
        <v>1.85</v>
      </c>
      <c r="R903" s="43" t="s">
        <v>3139</v>
      </c>
      <c r="S903" s="38" t="s">
        <v>54</v>
      </c>
      <c r="T903" s="23">
        <v>90</v>
      </c>
      <c r="U903" s="38" t="s">
        <v>6416</v>
      </c>
      <c r="V903" s="39">
        <v>200000000</v>
      </c>
      <c r="W903" s="23">
        <v>1.85</v>
      </c>
      <c r="X903" s="38" t="s">
        <v>3139</v>
      </c>
      <c r="Y903" s="38" t="s">
        <v>6552</v>
      </c>
      <c r="Z903" s="21">
        <v>200.53026299999999</v>
      </c>
      <c r="AA903" s="23">
        <v>1.85</v>
      </c>
      <c r="AB903" s="39" t="s">
        <v>3139</v>
      </c>
      <c r="AC903" s="39">
        <v>200530263</v>
      </c>
      <c r="AD903" s="23" t="s">
        <v>3139</v>
      </c>
      <c r="AE903" s="38" t="s">
        <v>5824</v>
      </c>
    </row>
    <row r="904" spans="1:34">
      <c r="A904" t="str">
        <f t="shared" si="44"/>
        <v>1228</v>
      </c>
      <c r="B904" t="str">
        <f t="shared" si="42"/>
        <v>CA</v>
      </c>
      <c r="C904">
        <f t="shared" si="43"/>
        <v>87</v>
      </c>
      <c r="D904" s="38" t="s">
        <v>6552</v>
      </c>
      <c r="E904" s="23">
        <v>7</v>
      </c>
      <c r="F904" s="23">
        <v>122895</v>
      </c>
      <c r="G904" s="38" t="s">
        <v>260</v>
      </c>
      <c r="H904" s="38" t="s">
        <v>3046</v>
      </c>
      <c r="I904" s="38" t="s">
        <v>5969</v>
      </c>
      <c r="J904" s="38" t="s">
        <v>11175</v>
      </c>
      <c r="K904" s="38"/>
      <c r="L904" s="38" t="s">
        <v>5981</v>
      </c>
      <c r="M904" s="109">
        <v>44495</v>
      </c>
      <c r="N904" s="39">
        <v>400000000</v>
      </c>
      <c r="O904" s="38">
        <v>1</v>
      </c>
      <c r="P904" s="38" t="s">
        <v>5814</v>
      </c>
      <c r="Q904" s="23">
        <v>1.85</v>
      </c>
      <c r="R904" s="43" t="s">
        <v>3139</v>
      </c>
      <c r="S904" s="38" t="s">
        <v>54</v>
      </c>
      <c r="T904" s="23">
        <v>90</v>
      </c>
      <c r="U904" s="38" t="s">
        <v>5981</v>
      </c>
      <c r="V904" s="39">
        <v>400000000</v>
      </c>
      <c r="W904" s="23">
        <v>1.85</v>
      </c>
      <c r="X904" s="38" t="s">
        <v>3139</v>
      </c>
      <c r="Y904" s="38" t="s">
        <v>6552</v>
      </c>
      <c r="Z904" s="21">
        <v>400.12222500000001</v>
      </c>
      <c r="AA904" s="23">
        <v>1.85</v>
      </c>
      <c r="AB904" s="39" t="s">
        <v>3139</v>
      </c>
      <c r="AC904" s="39">
        <v>400122225</v>
      </c>
      <c r="AD904" s="23" t="s">
        <v>3139</v>
      </c>
      <c r="AE904" s="38" t="s">
        <v>5824</v>
      </c>
      <c r="AG904" s="23"/>
      <c r="AH904" s="23"/>
    </row>
    <row r="905" spans="1:34">
      <c r="A905" t="str">
        <f t="shared" si="44"/>
        <v>1120</v>
      </c>
      <c r="B905" t="str">
        <f t="shared" si="42"/>
        <v>OT</v>
      </c>
      <c r="C905">
        <f t="shared" si="43"/>
        <v>25</v>
      </c>
      <c r="D905" s="38" t="s">
        <v>6552</v>
      </c>
      <c r="E905" s="23">
        <v>8</v>
      </c>
      <c r="F905" s="23">
        <v>112007</v>
      </c>
      <c r="G905" s="38" t="s">
        <v>329</v>
      </c>
      <c r="H905" s="38" t="s">
        <v>9429</v>
      </c>
      <c r="I905" s="38" t="s">
        <v>5969</v>
      </c>
      <c r="J905" s="38" t="s">
        <v>9430</v>
      </c>
      <c r="K905" s="38"/>
      <c r="L905" s="38" t="s">
        <v>6277</v>
      </c>
      <c r="M905" s="109">
        <v>44433</v>
      </c>
      <c r="N905" s="39">
        <v>31771986</v>
      </c>
      <c r="O905" s="38">
        <v>1</v>
      </c>
      <c r="P905" s="38" t="s">
        <v>5814</v>
      </c>
      <c r="Q905" s="23">
        <v>2</v>
      </c>
      <c r="R905" s="43" t="s">
        <v>3139</v>
      </c>
      <c r="S905" s="38" t="s">
        <v>54</v>
      </c>
      <c r="T905" s="23">
        <v>90</v>
      </c>
      <c r="U905" s="38" t="s">
        <v>6277</v>
      </c>
      <c r="V905" s="39">
        <v>31771986</v>
      </c>
      <c r="W905" s="23">
        <v>2</v>
      </c>
      <c r="X905" s="38" t="s">
        <v>3139</v>
      </c>
      <c r="Y905" s="38" t="s">
        <v>6552</v>
      </c>
      <c r="Z905" s="21">
        <v>31.889493999999999</v>
      </c>
      <c r="AA905" s="23">
        <v>2</v>
      </c>
      <c r="AB905" s="39" t="s">
        <v>3139</v>
      </c>
      <c r="AC905" s="39">
        <v>31889494</v>
      </c>
      <c r="AD905" s="23" t="s">
        <v>3139</v>
      </c>
      <c r="AE905" s="38" t="s">
        <v>5824</v>
      </c>
      <c r="AG905" s="23"/>
      <c r="AH905" s="23"/>
    </row>
    <row r="906" spans="1:34">
      <c r="A906" t="str">
        <f t="shared" si="44"/>
        <v>1120</v>
      </c>
      <c r="B906" t="str">
        <f t="shared" si="42"/>
        <v>OT</v>
      </c>
      <c r="C906">
        <f t="shared" si="43"/>
        <v>26</v>
      </c>
      <c r="D906" s="38" t="s">
        <v>6552</v>
      </c>
      <c r="E906" s="23">
        <v>9</v>
      </c>
      <c r="F906" s="23">
        <v>112007</v>
      </c>
      <c r="G906" s="38" t="s">
        <v>329</v>
      </c>
      <c r="H906" s="38" t="s">
        <v>9429</v>
      </c>
      <c r="I906" s="38" t="s">
        <v>5969</v>
      </c>
      <c r="J906" s="38" t="s">
        <v>9430</v>
      </c>
      <c r="K906" s="38"/>
      <c r="L906" s="38" t="s">
        <v>6096</v>
      </c>
      <c r="M906" s="109">
        <v>44434</v>
      </c>
      <c r="N906" s="39">
        <v>100533697</v>
      </c>
      <c r="O906" s="38">
        <v>1</v>
      </c>
      <c r="P906" s="38" t="s">
        <v>5814</v>
      </c>
      <c r="Q906" s="23">
        <v>2</v>
      </c>
      <c r="R906" s="43" t="s">
        <v>3139</v>
      </c>
      <c r="S906" s="38" t="s">
        <v>54</v>
      </c>
      <c r="T906" s="23">
        <v>90</v>
      </c>
      <c r="U906" s="38" t="s">
        <v>6096</v>
      </c>
      <c r="V906" s="39">
        <v>100533697</v>
      </c>
      <c r="W906" s="23">
        <v>2</v>
      </c>
      <c r="X906" s="38" t="s">
        <v>3139</v>
      </c>
      <c r="Y906" s="38" t="s">
        <v>6552</v>
      </c>
      <c r="Z906" s="21">
        <v>100.900051</v>
      </c>
      <c r="AA906" s="23">
        <v>2</v>
      </c>
      <c r="AB906" s="39" t="s">
        <v>3139</v>
      </c>
      <c r="AC906" s="39">
        <v>100900051</v>
      </c>
      <c r="AD906" s="23" t="s">
        <v>3139</v>
      </c>
      <c r="AE906" s="38" t="s">
        <v>5824</v>
      </c>
      <c r="AG906" s="23"/>
      <c r="AH906" s="23"/>
    </row>
    <row r="907" spans="1:34">
      <c r="A907" t="str">
        <f t="shared" si="44"/>
        <v>1120</v>
      </c>
      <c r="B907" t="str">
        <f t="shared" si="42"/>
        <v>OT</v>
      </c>
      <c r="C907">
        <f t="shared" si="43"/>
        <v>27</v>
      </c>
      <c r="D907" s="38" t="s">
        <v>6552</v>
      </c>
      <c r="E907" s="23">
        <v>10</v>
      </c>
      <c r="F907" s="23">
        <v>112007</v>
      </c>
      <c r="G907" s="38" t="s">
        <v>329</v>
      </c>
      <c r="H907" s="38" t="s">
        <v>9429</v>
      </c>
      <c r="I907" s="38" t="s">
        <v>5969</v>
      </c>
      <c r="J907" s="38" t="s">
        <v>9430</v>
      </c>
      <c r="K907" s="38"/>
      <c r="L907" s="38" t="s">
        <v>6175</v>
      </c>
      <c r="M907" s="109">
        <v>44435</v>
      </c>
      <c r="N907" s="39">
        <v>128049540</v>
      </c>
      <c r="O907" s="38">
        <v>1</v>
      </c>
      <c r="P907" s="38" t="s">
        <v>5814</v>
      </c>
      <c r="Q907" s="23">
        <v>2</v>
      </c>
      <c r="R907" s="43" t="s">
        <v>3139</v>
      </c>
      <c r="S907" s="38" t="s">
        <v>54</v>
      </c>
      <c r="T907" s="23">
        <v>90</v>
      </c>
      <c r="U907" s="38" t="s">
        <v>6175</v>
      </c>
      <c r="V907" s="39">
        <v>128049540</v>
      </c>
      <c r="W907" s="23">
        <v>2</v>
      </c>
      <c r="X907" s="38" t="s">
        <v>3139</v>
      </c>
      <c r="Y907" s="38" t="s">
        <v>6552</v>
      </c>
      <c r="Z907" s="21">
        <v>128.509199</v>
      </c>
      <c r="AA907" s="23">
        <v>2</v>
      </c>
      <c r="AB907" s="39" t="s">
        <v>3139</v>
      </c>
      <c r="AC907" s="39">
        <v>128509199</v>
      </c>
      <c r="AD907" s="23" t="s">
        <v>3139</v>
      </c>
      <c r="AE907" s="38" t="s">
        <v>5824</v>
      </c>
      <c r="AG907" s="23"/>
      <c r="AH907" s="23"/>
    </row>
    <row r="908" spans="1:34">
      <c r="A908" t="str">
        <f t="shared" si="44"/>
        <v>1120</v>
      </c>
      <c r="B908" t="str">
        <f t="shared" si="42"/>
        <v>OT</v>
      </c>
      <c r="C908">
        <f t="shared" si="43"/>
        <v>26</v>
      </c>
      <c r="D908" s="38" t="s">
        <v>6552</v>
      </c>
      <c r="E908" s="23">
        <v>11</v>
      </c>
      <c r="F908" s="23">
        <v>112007</v>
      </c>
      <c r="G908" s="38" t="s">
        <v>53</v>
      </c>
      <c r="H908" s="38" t="s">
        <v>3047</v>
      </c>
      <c r="I908" s="38" t="s">
        <v>5969</v>
      </c>
      <c r="J908" s="38" t="s">
        <v>9431</v>
      </c>
      <c r="K908" s="38"/>
      <c r="L908" s="38" t="s">
        <v>6096</v>
      </c>
      <c r="M908" s="109">
        <v>44434</v>
      </c>
      <c r="N908" s="39">
        <v>14803592</v>
      </c>
      <c r="O908" s="38">
        <v>1</v>
      </c>
      <c r="P908" s="38" t="s">
        <v>5814</v>
      </c>
      <c r="Q908" s="23">
        <v>2.5</v>
      </c>
      <c r="R908" s="43" t="s">
        <v>3139</v>
      </c>
      <c r="S908" s="38" t="s">
        <v>54</v>
      </c>
      <c r="T908" s="23">
        <v>90</v>
      </c>
      <c r="U908" s="38" t="s">
        <v>6096</v>
      </c>
      <c r="V908" s="39">
        <v>14803592</v>
      </c>
      <c r="W908" s="23">
        <v>2.5</v>
      </c>
      <c r="X908" s="38" t="s">
        <v>3139</v>
      </c>
      <c r="Y908" s="38" t="s">
        <v>6552</v>
      </c>
      <c r="Z908" s="21">
        <v>14.869762</v>
      </c>
      <c r="AA908" s="23">
        <v>2.5</v>
      </c>
      <c r="AB908" s="39" t="s">
        <v>3139</v>
      </c>
      <c r="AC908" s="39">
        <v>14869762</v>
      </c>
      <c r="AD908" s="38" t="s">
        <v>3139</v>
      </c>
      <c r="AE908" s="38" t="s">
        <v>5824</v>
      </c>
      <c r="AG908" s="23"/>
      <c r="AH908" s="23"/>
    </row>
    <row r="909" spans="1:34">
      <c r="A909" t="str">
        <f t="shared" si="44"/>
        <v>1120</v>
      </c>
      <c r="B909" t="str">
        <f t="shared" si="42"/>
        <v>OT</v>
      </c>
      <c r="C909">
        <f t="shared" si="43"/>
        <v>86</v>
      </c>
      <c r="D909" s="38" t="s">
        <v>6552</v>
      </c>
      <c r="E909" s="23">
        <v>12</v>
      </c>
      <c r="F909" s="23">
        <v>112007</v>
      </c>
      <c r="G909" s="38" t="s">
        <v>108</v>
      </c>
      <c r="H909" s="38" t="s">
        <v>3042</v>
      </c>
      <c r="I909" s="38" t="s">
        <v>5969</v>
      </c>
      <c r="J909" s="38" t="s">
        <v>9432</v>
      </c>
      <c r="K909" s="38"/>
      <c r="L909" s="38" t="s">
        <v>5981</v>
      </c>
      <c r="M909" s="109">
        <v>44494</v>
      </c>
      <c r="N909" s="39">
        <v>234190059</v>
      </c>
      <c r="O909" s="38">
        <v>1</v>
      </c>
      <c r="P909" s="38" t="s">
        <v>5814</v>
      </c>
      <c r="Q909" s="38">
        <v>2.0499999999999998</v>
      </c>
      <c r="R909" s="43" t="s">
        <v>3139</v>
      </c>
      <c r="S909" s="38" t="s">
        <v>54</v>
      </c>
      <c r="T909" s="38">
        <v>91</v>
      </c>
      <c r="U909" s="38" t="s">
        <v>5981</v>
      </c>
      <c r="V909" s="39">
        <v>234190059</v>
      </c>
      <c r="W909" s="38">
        <v>2.0499999999999998</v>
      </c>
      <c r="X909" s="38" t="s">
        <v>3139</v>
      </c>
      <c r="Y909" s="38" t="s">
        <v>6552</v>
      </c>
      <c r="Z909" s="21">
        <v>234.28074000000001</v>
      </c>
      <c r="AA909" s="23">
        <v>2.0499999999999998</v>
      </c>
      <c r="AB909" s="39" t="s">
        <v>3139</v>
      </c>
      <c r="AC909" s="39">
        <v>234190059</v>
      </c>
      <c r="AD909" s="23" t="s">
        <v>3139</v>
      </c>
      <c r="AE909" s="38" t="s">
        <v>5824</v>
      </c>
      <c r="AG909" s="23"/>
      <c r="AH909" s="23"/>
    </row>
    <row r="910" spans="1:34">
      <c r="A910" t="str">
        <f t="shared" si="44"/>
        <v>1120</v>
      </c>
      <c r="B910" t="str">
        <f t="shared" si="42"/>
        <v>OT</v>
      </c>
      <c r="C910">
        <f t="shared" si="43"/>
        <v>41</v>
      </c>
      <c r="D910" s="38" t="s">
        <v>6552</v>
      </c>
      <c r="E910" s="23">
        <v>13</v>
      </c>
      <c r="F910" s="23">
        <v>112007</v>
      </c>
      <c r="G910" s="38" t="s">
        <v>108</v>
      </c>
      <c r="H910" s="38" t="s">
        <v>3042</v>
      </c>
      <c r="I910" s="38" t="s">
        <v>5969</v>
      </c>
      <c r="J910" s="38" t="s">
        <v>11176</v>
      </c>
      <c r="K910" s="38"/>
      <c r="L910" s="38" t="s">
        <v>6148</v>
      </c>
      <c r="M910" s="109">
        <v>44449</v>
      </c>
      <c r="N910" s="39">
        <v>201019520</v>
      </c>
      <c r="O910" s="38">
        <v>1</v>
      </c>
      <c r="P910" s="38" t="s">
        <v>5814</v>
      </c>
      <c r="Q910" s="38">
        <v>2.25</v>
      </c>
      <c r="R910" s="43" t="s">
        <v>3139</v>
      </c>
      <c r="S910" s="38" t="s">
        <v>54</v>
      </c>
      <c r="T910" s="38">
        <v>91</v>
      </c>
      <c r="U910" s="38" t="s">
        <v>6148</v>
      </c>
      <c r="V910" s="39">
        <v>201019520</v>
      </c>
      <c r="W910" s="38">
        <v>2.25</v>
      </c>
      <c r="X910" s="38" t="s">
        <v>3139</v>
      </c>
      <c r="Y910" s="38" t="s">
        <v>6552</v>
      </c>
      <c r="Z910" s="21">
        <v>201.65360799999999</v>
      </c>
      <c r="AA910" s="23">
        <v>2.25</v>
      </c>
      <c r="AB910" s="39" t="s">
        <v>3139</v>
      </c>
      <c r="AC910" s="39">
        <v>201653608</v>
      </c>
      <c r="AD910" s="23" t="s">
        <v>3139</v>
      </c>
      <c r="AE910" s="38" t="s">
        <v>5824</v>
      </c>
      <c r="AG910" s="23"/>
      <c r="AH910" s="23"/>
    </row>
    <row r="911" spans="1:34">
      <c r="A911" t="str">
        <f t="shared" si="44"/>
        <v>1226</v>
      </c>
      <c r="B911" t="str">
        <f t="shared" si="42"/>
        <v>OT</v>
      </c>
      <c r="C911">
        <f t="shared" si="43"/>
        <v>0</v>
      </c>
      <c r="D911" s="38" t="s">
        <v>6552</v>
      </c>
      <c r="E911" s="23">
        <v>1</v>
      </c>
      <c r="F911" s="23">
        <v>122602</v>
      </c>
      <c r="G911" s="38" t="s">
        <v>53</v>
      </c>
      <c r="H911" s="38" t="s">
        <v>3047</v>
      </c>
      <c r="I911" s="38" t="s">
        <v>6006</v>
      </c>
      <c r="J911" s="38" t="s">
        <v>3500</v>
      </c>
      <c r="K911" s="38"/>
      <c r="L911" s="38"/>
      <c r="M911" s="38"/>
      <c r="N911" s="39">
        <v>0</v>
      </c>
      <c r="O911" s="38">
        <v>1</v>
      </c>
      <c r="P911" s="38"/>
      <c r="Q911" s="38" t="s">
        <v>3139</v>
      </c>
      <c r="R911" s="43">
        <v>330000</v>
      </c>
      <c r="S911" s="38"/>
      <c r="T911" s="38" t="s">
        <v>3139</v>
      </c>
      <c r="U911" s="38" t="s">
        <v>9433</v>
      </c>
      <c r="V911" s="39">
        <v>330000</v>
      </c>
      <c r="W911" s="38" t="s">
        <v>3139</v>
      </c>
      <c r="X911" s="38">
        <v>0</v>
      </c>
      <c r="Y911" s="38" t="s">
        <v>6552</v>
      </c>
      <c r="Z911" s="21">
        <v>84.285467109999999</v>
      </c>
      <c r="AA911" s="23" t="s">
        <v>3139</v>
      </c>
      <c r="AB911" s="39">
        <v>330000</v>
      </c>
      <c r="AC911" s="39">
        <v>83955467.109999999</v>
      </c>
      <c r="AD911" s="23" t="s">
        <v>3139</v>
      </c>
      <c r="AE911" s="38" t="s">
        <v>5818</v>
      </c>
      <c r="AG911" s="23"/>
      <c r="AH911" s="23"/>
    </row>
    <row r="912" spans="1:34">
      <c r="A912" t="str">
        <f t="shared" si="44"/>
        <v>1226</v>
      </c>
      <c r="B912" t="str">
        <f t="shared" si="42"/>
        <v>OT</v>
      </c>
      <c r="C912">
        <f t="shared" si="43"/>
        <v>0</v>
      </c>
      <c r="D912" s="38" t="s">
        <v>6552</v>
      </c>
      <c r="E912" s="23">
        <v>2</v>
      </c>
      <c r="F912" s="23">
        <v>122602</v>
      </c>
      <c r="G912" s="38" t="s">
        <v>3457</v>
      </c>
      <c r="H912" s="38" t="s">
        <v>3501</v>
      </c>
      <c r="I912" s="38" t="s">
        <v>6006</v>
      </c>
      <c r="J912" s="38" t="s">
        <v>3500</v>
      </c>
      <c r="K912" s="38"/>
      <c r="L912" s="38"/>
      <c r="M912" s="38"/>
      <c r="N912" s="39">
        <v>0</v>
      </c>
      <c r="O912" s="38">
        <v>1</v>
      </c>
      <c r="P912" s="38"/>
      <c r="Q912" s="38" t="s">
        <v>3139</v>
      </c>
      <c r="R912" s="43">
        <v>30800000</v>
      </c>
      <c r="S912" s="38"/>
      <c r="T912" s="38" t="s">
        <v>3139</v>
      </c>
      <c r="U912" s="38" t="s">
        <v>6495</v>
      </c>
      <c r="V912" s="39">
        <v>30800000</v>
      </c>
      <c r="W912" s="38" t="s">
        <v>3139</v>
      </c>
      <c r="X912" s="38">
        <v>0</v>
      </c>
      <c r="Y912" s="38" t="s">
        <v>6552</v>
      </c>
      <c r="Z912" s="21">
        <v>44.580561009999997</v>
      </c>
      <c r="AA912" s="23" t="s">
        <v>3139</v>
      </c>
      <c r="AB912" s="39">
        <v>30800000</v>
      </c>
      <c r="AC912" s="39">
        <v>13780561.01</v>
      </c>
      <c r="AD912" s="23" t="s">
        <v>3139</v>
      </c>
      <c r="AE912" s="38" t="s">
        <v>5818</v>
      </c>
      <c r="AG912" s="23"/>
      <c r="AH912" s="23"/>
    </row>
    <row r="913" spans="1:34">
      <c r="A913" t="str">
        <f t="shared" si="44"/>
        <v>1226</v>
      </c>
      <c r="B913" t="str">
        <f t="shared" si="42"/>
        <v>OT</v>
      </c>
      <c r="C913">
        <f t="shared" si="43"/>
        <v>0</v>
      </c>
      <c r="D913" s="38" t="s">
        <v>6552</v>
      </c>
      <c r="E913" s="23">
        <v>3</v>
      </c>
      <c r="F913" s="23">
        <v>122602</v>
      </c>
      <c r="G913" s="38" t="s">
        <v>3211</v>
      </c>
      <c r="H913" s="38" t="s">
        <v>3212</v>
      </c>
      <c r="I913" s="38" t="s">
        <v>6006</v>
      </c>
      <c r="J913" s="38" t="s">
        <v>3500</v>
      </c>
      <c r="K913" s="38"/>
      <c r="L913" s="38"/>
      <c r="M913" s="38"/>
      <c r="N913" s="39">
        <v>0</v>
      </c>
      <c r="O913" s="38">
        <v>1</v>
      </c>
      <c r="P913" s="38"/>
      <c r="Q913" s="38" t="s">
        <v>3139</v>
      </c>
      <c r="R913" s="43">
        <v>45426</v>
      </c>
      <c r="S913" s="38"/>
      <c r="T913" s="38" t="s">
        <v>3139</v>
      </c>
      <c r="U913" s="38" t="s">
        <v>6203</v>
      </c>
      <c r="V913" s="39">
        <v>45426</v>
      </c>
      <c r="W913" s="38" t="s">
        <v>3139</v>
      </c>
      <c r="X913" s="38">
        <v>0</v>
      </c>
      <c r="Y913" s="38" t="s">
        <v>6552</v>
      </c>
      <c r="Z913" s="21">
        <v>9.0852000000000002E-2</v>
      </c>
      <c r="AA913" s="23" t="s">
        <v>3139</v>
      </c>
      <c r="AB913" s="39">
        <v>45426</v>
      </c>
      <c r="AC913" s="39">
        <v>45426</v>
      </c>
      <c r="AD913" s="23" t="s">
        <v>3139</v>
      </c>
      <c r="AE913" s="38" t="s">
        <v>5818</v>
      </c>
      <c r="AG913" s="23"/>
      <c r="AH913" s="23"/>
    </row>
    <row r="914" spans="1:34">
      <c r="A914" t="str">
        <f t="shared" si="44"/>
        <v>1120</v>
      </c>
      <c r="B914" t="str">
        <f t="shared" si="42"/>
        <v>OT</v>
      </c>
      <c r="C914">
        <f t="shared" si="43"/>
        <v>74</v>
      </c>
      <c r="D914" s="38" t="s">
        <v>6552</v>
      </c>
      <c r="E914" s="23">
        <v>4</v>
      </c>
      <c r="F914" s="23">
        <v>112007</v>
      </c>
      <c r="G914" s="38" t="s">
        <v>108</v>
      </c>
      <c r="H914" s="38" t="s">
        <v>3334</v>
      </c>
      <c r="I914" s="38" t="s">
        <v>5969</v>
      </c>
      <c r="J914" s="38" t="s">
        <v>11842</v>
      </c>
      <c r="K914" s="38"/>
      <c r="L914" s="38" t="s">
        <v>6072</v>
      </c>
      <c r="M914" s="109">
        <v>44482</v>
      </c>
      <c r="N914" s="39">
        <v>312502979</v>
      </c>
      <c r="O914" s="38">
        <v>1</v>
      </c>
      <c r="P914" s="38" t="s">
        <v>5814</v>
      </c>
      <c r="Q914" s="23">
        <v>1.84</v>
      </c>
      <c r="R914" s="43" t="s">
        <v>3139</v>
      </c>
      <c r="S914" s="38" t="s">
        <v>54</v>
      </c>
      <c r="T914" s="38">
        <v>90</v>
      </c>
      <c r="U914" s="38" t="s">
        <v>6072</v>
      </c>
      <c r="V914" s="39">
        <v>312502979</v>
      </c>
      <c r="W914" s="23">
        <v>1.84</v>
      </c>
      <c r="X914" s="38" t="s">
        <v>3139</v>
      </c>
      <c r="Y914" s="38" t="s">
        <v>6552</v>
      </c>
      <c r="Z914" s="21">
        <v>312.77450900000002</v>
      </c>
      <c r="AA914" s="23">
        <v>1.84</v>
      </c>
      <c r="AB914" s="39" t="s">
        <v>3139</v>
      </c>
      <c r="AC914" s="39">
        <v>271530</v>
      </c>
      <c r="AD914" s="23" t="s">
        <v>3139</v>
      </c>
      <c r="AE914" s="38" t="s">
        <v>5815</v>
      </c>
      <c r="AG914" s="23"/>
      <c r="AH914" s="23"/>
    </row>
    <row r="915" spans="1:34">
      <c r="A915" t="str">
        <f t="shared" si="44"/>
        <v>1120</v>
      </c>
      <c r="B915" t="str">
        <f t="shared" si="42"/>
        <v>OT</v>
      </c>
      <c r="C915">
        <f t="shared" si="43"/>
        <v>87</v>
      </c>
      <c r="D915" s="38" t="s">
        <v>6552</v>
      </c>
      <c r="E915" s="23">
        <v>5</v>
      </c>
      <c r="F915" s="23">
        <v>112007</v>
      </c>
      <c r="G915" s="38" t="s">
        <v>108</v>
      </c>
      <c r="H915" s="38" t="s">
        <v>3334</v>
      </c>
      <c r="I915" s="38" t="s">
        <v>5969</v>
      </c>
      <c r="J915" s="38" t="s">
        <v>11843</v>
      </c>
      <c r="K915" s="38"/>
      <c r="L915" s="38" t="s">
        <v>5981</v>
      </c>
      <c r="M915" s="109">
        <v>44495</v>
      </c>
      <c r="N915" s="39">
        <v>467886298</v>
      </c>
      <c r="O915" s="38">
        <v>1</v>
      </c>
      <c r="P915" s="38" t="s">
        <v>5814</v>
      </c>
      <c r="Q915" s="23">
        <v>1.89</v>
      </c>
      <c r="R915" s="43" t="s">
        <v>3139</v>
      </c>
      <c r="S915" s="38" t="s">
        <v>54</v>
      </c>
      <c r="T915" s="38">
        <v>90</v>
      </c>
      <c r="U915" s="38" t="s">
        <v>5981</v>
      </c>
      <c r="V915" s="39">
        <v>467886298</v>
      </c>
      <c r="W915" s="23">
        <v>1.89</v>
      </c>
      <c r="X915" s="38" t="s">
        <v>3139</v>
      </c>
      <c r="Y915" s="38" t="s">
        <v>6552</v>
      </c>
      <c r="Z915" s="21">
        <v>467.984554</v>
      </c>
      <c r="AA915" s="23">
        <v>1.89</v>
      </c>
      <c r="AB915" s="39" t="s">
        <v>3139</v>
      </c>
      <c r="AC915" s="39">
        <v>98256</v>
      </c>
      <c r="AD915" s="23" t="s">
        <v>3139</v>
      </c>
      <c r="AE915" s="38" t="s">
        <v>5815</v>
      </c>
      <c r="AG915" s="23"/>
      <c r="AH915" s="23"/>
    </row>
    <row r="916" spans="1:34">
      <c r="A916" t="str">
        <f t="shared" si="44"/>
        <v>1120</v>
      </c>
      <c r="B916" t="str">
        <f t="shared" si="42"/>
        <v>OT</v>
      </c>
      <c r="C916">
        <f t="shared" si="43"/>
        <v>70</v>
      </c>
      <c r="D916" s="38" t="s">
        <v>6552</v>
      </c>
      <c r="E916" s="23">
        <v>6</v>
      </c>
      <c r="F916" s="23">
        <v>112007</v>
      </c>
      <c r="G916" s="38" t="s">
        <v>108</v>
      </c>
      <c r="H916" s="38" t="s">
        <v>3502</v>
      </c>
      <c r="I916" s="38" t="s">
        <v>5969</v>
      </c>
      <c r="J916" s="38" t="s">
        <v>9434</v>
      </c>
      <c r="K916" s="38"/>
      <c r="L916" s="38" t="s">
        <v>6372</v>
      </c>
      <c r="M916" s="109">
        <v>44478</v>
      </c>
      <c r="N916" s="39">
        <v>415798056</v>
      </c>
      <c r="O916" s="38">
        <v>1</v>
      </c>
      <c r="P916" s="38" t="s">
        <v>5814</v>
      </c>
      <c r="Q916" s="23">
        <v>2.42</v>
      </c>
      <c r="R916" s="43" t="s">
        <v>3139</v>
      </c>
      <c r="S916" s="38" t="s">
        <v>54</v>
      </c>
      <c r="T916" s="38">
        <v>90</v>
      </c>
      <c r="U916" s="38" t="s">
        <v>6372</v>
      </c>
      <c r="V916" s="39">
        <v>415798056</v>
      </c>
      <c r="W916" s="23">
        <v>2.42</v>
      </c>
      <c r="X916" s="38" t="s">
        <v>3139</v>
      </c>
      <c r="Y916" s="38" t="s">
        <v>6552</v>
      </c>
      <c r="Z916" s="21">
        <v>416.41495700000002</v>
      </c>
      <c r="AA916" s="23">
        <v>2.42</v>
      </c>
      <c r="AB916" s="39" t="s">
        <v>3139</v>
      </c>
      <c r="AC916" s="39">
        <v>616901</v>
      </c>
      <c r="AD916" s="23" t="s">
        <v>3139</v>
      </c>
      <c r="AE916" s="38" t="s">
        <v>5815</v>
      </c>
      <c r="AG916" s="23"/>
      <c r="AH916" s="23"/>
    </row>
    <row r="917" spans="1:34">
      <c r="A917" t="str">
        <f t="shared" si="44"/>
        <v>1120</v>
      </c>
      <c r="B917" t="str">
        <f t="shared" si="42"/>
        <v>OT</v>
      </c>
      <c r="C917">
        <f t="shared" si="43"/>
        <v>11</v>
      </c>
      <c r="D917" s="38" t="s">
        <v>6552</v>
      </c>
      <c r="E917" s="23">
        <v>7</v>
      </c>
      <c r="F917" s="23">
        <v>112007</v>
      </c>
      <c r="G917" s="38" t="s">
        <v>79</v>
      </c>
      <c r="H917" s="38" t="s">
        <v>3502</v>
      </c>
      <c r="I917" s="38" t="s">
        <v>5969</v>
      </c>
      <c r="J917" s="38" t="s">
        <v>9435</v>
      </c>
      <c r="K917" s="38"/>
      <c r="L917" s="38" t="s">
        <v>6091</v>
      </c>
      <c r="M917" s="109">
        <v>44419</v>
      </c>
      <c r="N917" s="39">
        <v>296853089.08999997</v>
      </c>
      <c r="O917" s="38">
        <v>1</v>
      </c>
      <c r="P917" s="38" t="s">
        <v>5814</v>
      </c>
      <c r="Q917" s="23">
        <v>2.77</v>
      </c>
      <c r="R917" s="43" t="s">
        <v>3139</v>
      </c>
      <c r="S917" s="38" t="s">
        <v>54</v>
      </c>
      <c r="T917" s="38">
        <v>90</v>
      </c>
      <c r="U917" s="38" t="s">
        <v>6091</v>
      </c>
      <c r="V917" s="39">
        <v>296853089.08999997</v>
      </c>
      <c r="W917" s="23">
        <v>2.77</v>
      </c>
      <c r="X917" s="38" t="s">
        <v>3139</v>
      </c>
      <c r="Y917" s="38" t="s">
        <v>6552</v>
      </c>
      <c r="Z917" s="21">
        <v>298.65826009</v>
      </c>
      <c r="AA917" s="23">
        <v>2.77</v>
      </c>
      <c r="AB917" s="39" t="s">
        <v>3139</v>
      </c>
      <c r="AC917" s="39">
        <v>1805171</v>
      </c>
      <c r="AD917" s="23" t="s">
        <v>3139</v>
      </c>
      <c r="AE917" s="38" t="s">
        <v>5815</v>
      </c>
      <c r="AG917" s="23"/>
      <c r="AH917" s="23"/>
    </row>
    <row r="918" spans="1:34">
      <c r="A918" t="str">
        <f t="shared" si="44"/>
        <v>1120</v>
      </c>
      <c r="B918" t="str">
        <f t="shared" si="42"/>
        <v>OT</v>
      </c>
      <c r="C918">
        <f t="shared" si="43"/>
        <v>87</v>
      </c>
      <c r="D918" s="38" t="s">
        <v>6552</v>
      </c>
      <c r="E918" s="23">
        <v>8</v>
      </c>
      <c r="F918" s="23">
        <v>112007</v>
      </c>
      <c r="G918" s="38" t="s">
        <v>79</v>
      </c>
      <c r="H918" s="38" t="s">
        <v>3502</v>
      </c>
      <c r="I918" s="38" t="s">
        <v>5969</v>
      </c>
      <c r="J918" s="38" t="s">
        <v>11844</v>
      </c>
      <c r="K918" s="38"/>
      <c r="L918" s="38" t="s">
        <v>5981</v>
      </c>
      <c r="M918" s="109">
        <v>44495</v>
      </c>
      <c r="N918" s="39">
        <v>108410867.64</v>
      </c>
      <c r="O918" s="38">
        <v>1</v>
      </c>
      <c r="P918" s="38" t="s">
        <v>5814</v>
      </c>
      <c r="Q918" s="23">
        <v>2.42</v>
      </c>
      <c r="R918" s="43" t="s">
        <v>3139</v>
      </c>
      <c r="S918" s="38" t="s">
        <v>54</v>
      </c>
      <c r="T918" s="38">
        <v>90</v>
      </c>
      <c r="U918" s="38" t="s">
        <v>5981</v>
      </c>
      <c r="V918" s="39">
        <v>108410867.64</v>
      </c>
      <c r="W918" s="23">
        <v>2.42</v>
      </c>
      <c r="X918" s="38" t="s">
        <v>3139</v>
      </c>
      <c r="Y918" s="38" t="s">
        <v>6552</v>
      </c>
      <c r="Z918" s="21">
        <v>108.44742264</v>
      </c>
      <c r="AA918" s="23">
        <v>2.42</v>
      </c>
      <c r="AB918" s="39" t="s">
        <v>3139</v>
      </c>
      <c r="AC918" s="39">
        <v>36555</v>
      </c>
      <c r="AD918" s="23" t="s">
        <v>3139</v>
      </c>
      <c r="AE918" s="38" t="s">
        <v>5815</v>
      </c>
      <c r="AG918" s="23"/>
      <c r="AH918" s="23"/>
    </row>
    <row r="919" spans="1:34">
      <c r="A919" t="str">
        <f t="shared" si="44"/>
        <v>1120</v>
      </c>
      <c r="B919" t="str">
        <f t="shared" si="42"/>
        <v>OT</v>
      </c>
      <c r="C919">
        <f t="shared" si="43"/>
        <v>82</v>
      </c>
      <c r="D919" s="38" t="s">
        <v>6552</v>
      </c>
      <c r="E919" s="23">
        <v>9</v>
      </c>
      <c r="F919" s="23">
        <v>112007</v>
      </c>
      <c r="G919" s="38" t="s">
        <v>3399</v>
      </c>
      <c r="H919" s="38" t="s">
        <v>9775</v>
      </c>
      <c r="I919" s="38" t="s">
        <v>5969</v>
      </c>
      <c r="J919" s="38" t="s">
        <v>11845</v>
      </c>
      <c r="K919" s="38"/>
      <c r="L919" s="38" t="s">
        <v>6078</v>
      </c>
      <c r="M919" s="109">
        <v>44490</v>
      </c>
      <c r="N919" s="39">
        <v>211320768</v>
      </c>
      <c r="O919" s="38">
        <v>1</v>
      </c>
      <c r="P919" s="38" t="s">
        <v>5814</v>
      </c>
      <c r="Q919" s="23">
        <v>2.4700000000000002</v>
      </c>
      <c r="R919" s="43" t="s">
        <v>3139</v>
      </c>
      <c r="S919" s="38" t="s">
        <v>54</v>
      </c>
      <c r="T919" s="38">
        <v>90</v>
      </c>
      <c r="U919" s="38" t="s">
        <v>6078</v>
      </c>
      <c r="V919" s="39">
        <v>211320768</v>
      </c>
      <c r="W919" s="23">
        <v>2.4700000000000002</v>
      </c>
      <c r="X919" s="38" t="s">
        <v>3139</v>
      </c>
      <c r="Y919" s="38" t="s">
        <v>6552</v>
      </c>
      <c r="Z919" s="21">
        <v>211.45139599999999</v>
      </c>
      <c r="AA919" s="23">
        <v>2.4700000000000002</v>
      </c>
      <c r="AB919" s="39" t="s">
        <v>3139</v>
      </c>
      <c r="AC919" s="39">
        <v>130628</v>
      </c>
      <c r="AD919" s="23" t="s">
        <v>3139</v>
      </c>
      <c r="AE919" s="38" t="s">
        <v>5815</v>
      </c>
      <c r="AG919" s="23"/>
      <c r="AH919" s="23"/>
    </row>
    <row r="920" spans="1:34">
      <c r="A920" t="str">
        <f t="shared" si="44"/>
        <v>1120</v>
      </c>
      <c r="B920" t="str">
        <f t="shared" si="42"/>
        <v>OT</v>
      </c>
      <c r="C920">
        <f t="shared" si="43"/>
        <v>7</v>
      </c>
      <c r="D920" s="38" t="s">
        <v>6552</v>
      </c>
      <c r="E920" s="23">
        <v>10</v>
      </c>
      <c r="F920" s="23">
        <v>112007</v>
      </c>
      <c r="G920" s="38" t="s">
        <v>329</v>
      </c>
      <c r="H920" s="38" t="s">
        <v>9436</v>
      </c>
      <c r="I920" s="38" t="s">
        <v>5969</v>
      </c>
      <c r="J920" s="38" t="s">
        <v>11846</v>
      </c>
      <c r="K920" s="38"/>
      <c r="L920" s="38" t="s">
        <v>6068</v>
      </c>
      <c r="M920" s="109">
        <v>44415</v>
      </c>
      <c r="N920" s="39">
        <v>290817035</v>
      </c>
      <c r="O920" s="38">
        <v>1</v>
      </c>
      <c r="P920" s="38" t="s">
        <v>5814</v>
      </c>
      <c r="Q920" s="23">
        <v>0.49</v>
      </c>
      <c r="R920" s="43" t="s">
        <v>3139</v>
      </c>
      <c r="S920" s="38" t="s">
        <v>54</v>
      </c>
      <c r="T920" s="38">
        <v>30</v>
      </c>
      <c r="U920" s="38" t="s">
        <v>6068</v>
      </c>
      <c r="V920" s="39">
        <v>290817035</v>
      </c>
      <c r="W920" s="23">
        <v>0.49</v>
      </c>
      <c r="X920" s="38" t="s">
        <v>3139</v>
      </c>
      <c r="Y920" s="38" t="s">
        <v>6552</v>
      </c>
      <c r="Z920" s="21">
        <v>290.90972299999999</v>
      </c>
      <c r="AA920" s="23">
        <v>0.49</v>
      </c>
      <c r="AB920" s="39" t="s">
        <v>3139</v>
      </c>
      <c r="AC920" s="39">
        <v>92688</v>
      </c>
      <c r="AD920" s="23" t="s">
        <v>3139</v>
      </c>
      <c r="AE920" s="38" t="s">
        <v>5815</v>
      </c>
      <c r="AG920" s="23"/>
      <c r="AH920" s="23"/>
    </row>
    <row r="921" spans="1:34">
      <c r="A921" t="str">
        <f t="shared" si="44"/>
        <v>1120</v>
      </c>
      <c r="B921" t="str">
        <f t="shared" si="42"/>
        <v>OT</v>
      </c>
      <c r="C921">
        <f t="shared" si="43"/>
        <v>32</v>
      </c>
      <c r="D921" s="38" t="s">
        <v>6552</v>
      </c>
      <c r="E921" s="23">
        <v>11</v>
      </c>
      <c r="F921" s="23">
        <v>112007</v>
      </c>
      <c r="G921" s="38" t="s">
        <v>80</v>
      </c>
      <c r="H921" s="38" t="s">
        <v>9437</v>
      </c>
      <c r="I921" s="38" t="s">
        <v>5969</v>
      </c>
      <c r="J921" s="38" t="s">
        <v>11177</v>
      </c>
      <c r="K921" s="38"/>
      <c r="L921" s="38" t="s">
        <v>6194</v>
      </c>
      <c r="M921" s="109">
        <v>44440</v>
      </c>
      <c r="N921" s="39">
        <v>219190137</v>
      </c>
      <c r="O921" s="38">
        <v>1</v>
      </c>
      <c r="P921" s="38" t="s">
        <v>5814</v>
      </c>
      <c r="Q921" s="23">
        <v>2.23</v>
      </c>
      <c r="R921" s="43" t="s">
        <v>3139</v>
      </c>
      <c r="S921" s="38" t="s">
        <v>54</v>
      </c>
      <c r="T921" s="38">
        <v>90</v>
      </c>
      <c r="U921" s="38" t="s">
        <v>6194</v>
      </c>
      <c r="V921" s="39">
        <v>219190137</v>
      </c>
      <c r="W921" s="23">
        <v>2.23</v>
      </c>
      <c r="X921" s="38" t="s">
        <v>3139</v>
      </c>
      <c r="Y921" s="38" t="s">
        <v>6552</v>
      </c>
      <c r="Z921" s="21">
        <v>220.00479300000001</v>
      </c>
      <c r="AA921" s="23">
        <v>2.23</v>
      </c>
      <c r="AB921" s="39" t="s">
        <v>3139</v>
      </c>
      <c r="AC921" s="39">
        <v>814656</v>
      </c>
      <c r="AD921" s="23" t="s">
        <v>3139</v>
      </c>
      <c r="AE921" s="38" t="s">
        <v>5815</v>
      </c>
      <c r="AG921" s="23"/>
      <c r="AH921" s="23"/>
    </row>
    <row r="922" spans="1:34">
      <c r="A922" t="str">
        <f t="shared" si="44"/>
        <v>1120</v>
      </c>
      <c r="B922" t="str">
        <f t="shared" si="42"/>
        <v>OT</v>
      </c>
      <c r="C922">
        <f t="shared" si="43"/>
        <v>35</v>
      </c>
      <c r="D922" s="38" t="s">
        <v>6552</v>
      </c>
      <c r="E922" s="23">
        <v>12</v>
      </c>
      <c r="F922" s="23">
        <v>112007</v>
      </c>
      <c r="G922" s="38" t="s">
        <v>80</v>
      </c>
      <c r="H922" s="38" t="s">
        <v>9437</v>
      </c>
      <c r="I922" s="38" t="s">
        <v>5969</v>
      </c>
      <c r="J922" s="38" t="s">
        <v>11178</v>
      </c>
      <c r="K922" s="38"/>
      <c r="L922" s="38" t="s">
        <v>6066</v>
      </c>
      <c r="M922" s="109">
        <v>44443</v>
      </c>
      <c r="N922" s="39">
        <v>56053635</v>
      </c>
      <c r="O922" s="38">
        <v>1</v>
      </c>
      <c r="P922" s="38" t="s">
        <v>5814</v>
      </c>
      <c r="Q922" s="23">
        <v>2.23</v>
      </c>
      <c r="R922" s="43" t="s">
        <v>3139</v>
      </c>
      <c r="S922" s="38" t="s">
        <v>54</v>
      </c>
      <c r="T922" s="38">
        <v>90</v>
      </c>
      <c r="U922" s="38" t="s">
        <v>6066</v>
      </c>
      <c r="V922" s="39">
        <v>56053635</v>
      </c>
      <c r="W922" s="23">
        <v>2.23</v>
      </c>
      <c r="X922" s="38" t="s">
        <v>3139</v>
      </c>
      <c r="Y922" s="38" t="s">
        <v>6552</v>
      </c>
      <c r="Z922" s="21">
        <v>56.248080000000002</v>
      </c>
      <c r="AA922" s="23">
        <v>2.23</v>
      </c>
      <c r="AB922" s="39" t="s">
        <v>3139</v>
      </c>
      <c r="AC922" s="39">
        <v>194445</v>
      </c>
      <c r="AD922" s="23" t="s">
        <v>3139</v>
      </c>
      <c r="AE922" s="38" t="s">
        <v>5815</v>
      </c>
      <c r="AG922" s="23"/>
      <c r="AH922" s="23"/>
    </row>
    <row r="923" spans="1:34">
      <c r="A923" t="str">
        <f t="shared" si="44"/>
        <v>1120</v>
      </c>
      <c r="B923" t="str">
        <f t="shared" si="42"/>
        <v>OT</v>
      </c>
      <c r="C923">
        <f t="shared" si="43"/>
        <v>40</v>
      </c>
      <c r="D923" s="38" t="s">
        <v>6552</v>
      </c>
      <c r="E923" s="23">
        <v>13</v>
      </c>
      <c r="F923" s="23">
        <v>112007</v>
      </c>
      <c r="G923" s="38" t="s">
        <v>80</v>
      </c>
      <c r="H923" s="38" t="s">
        <v>9437</v>
      </c>
      <c r="I923" s="38" t="s">
        <v>5969</v>
      </c>
      <c r="J923" s="38" t="s">
        <v>11179</v>
      </c>
      <c r="K923" s="38"/>
      <c r="L923" s="38" t="s">
        <v>6083</v>
      </c>
      <c r="M923" s="109">
        <v>44448</v>
      </c>
      <c r="N923" s="39">
        <v>547824185</v>
      </c>
      <c r="O923" s="38">
        <v>1</v>
      </c>
      <c r="P923" s="38" t="s">
        <v>5814</v>
      </c>
      <c r="Q923" s="23">
        <v>2.2799999999999998</v>
      </c>
      <c r="R923" s="43" t="s">
        <v>3139</v>
      </c>
      <c r="S923" s="38" t="s">
        <v>54</v>
      </c>
      <c r="T923" s="38">
        <v>90</v>
      </c>
      <c r="U923" s="38" t="s">
        <v>6083</v>
      </c>
      <c r="V923" s="39">
        <v>547824185</v>
      </c>
      <c r="W923" s="23">
        <v>2.2799999999999998</v>
      </c>
      <c r="X923" s="38" t="s">
        <v>3139</v>
      </c>
      <c r="Y923" s="38" t="s">
        <v>6552</v>
      </c>
      <c r="Z923" s="21">
        <v>549.59365700000001</v>
      </c>
      <c r="AA923" s="23">
        <v>2.2799999999999998</v>
      </c>
      <c r="AB923" s="39" t="s">
        <v>3139</v>
      </c>
      <c r="AC923" s="39">
        <v>1769472</v>
      </c>
      <c r="AD923" s="23" t="s">
        <v>3139</v>
      </c>
      <c r="AE923" s="38" t="s">
        <v>5815</v>
      </c>
      <c r="AG923" s="23"/>
      <c r="AH923" s="23"/>
    </row>
    <row r="924" spans="1:34">
      <c r="A924" t="str">
        <f t="shared" si="44"/>
        <v>1120</v>
      </c>
      <c r="B924" t="str">
        <f t="shared" si="42"/>
        <v>OT</v>
      </c>
      <c r="C924">
        <f t="shared" si="43"/>
        <v>24</v>
      </c>
      <c r="D924" s="38" t="s">
        <v>6552</v>
      </c>
      <c r="E924" s="23">
        <v>14</v>
      </c>
      <c r="F924" s="23">
        <v>112007</v>
      </c>
      <c r="G924" s="38" t="s">
        <v>53</v>
      </c>
      <c r="H924" s="38" t="s">
        <v>3047</v>
      </c>
      <c r="I924" s="38" t="s">
        <v>5969</v>
      </c>
      <c r="J924" s="38" t="s">
        <v>11180</v>
      </c>
      <c r="K924" s="38"/>
      <c r="L924" s="38" t="s">
        <v>6124</v>
      </c>
      <c r="M924" s="109">
        <v>44432</v>
      </c>
      <c r="N924" s="39">
        <v>510017617</v>
      </c>
      <c r="O924" s="38">
        <v>1</v>
      </c>
      <c r="P924" s="38" t="s">
        <v>5814</v>
      </c>
      <c r="Q924" s="23">
        <v>2.27</v>
      </c>
      <c r="R924" s="43" t="s">
        <v>3139</v>
      </c>
      <c r="S924" s="38" t="s">
        <v>54</v>
      </c>
      <c r="T924" s="38">
        <v>60</v>
      </c>
      <c r="U924" s="38" t="s">
        <v>6124</v>
      </c>
      <c r="V924" s="39">
        <v>510017617</v>
      </c>
      <c r="W924" s="23">
        <v>2.27</v>
      </c>
      <c r="X924" s="38" t="s">
        <v>3139</v>
      </c>
      <c r="Y924" s="38" t="s">
        <v>6552</v>
      </c>
      <c r="Z924" s="21">
        <v>511.179438</v>
      </c>
      <c r="AA924" s="23">
        <v>2.27</v>
      </c>
      <c r="AB924" s="39" t="s">
        <v>3139</v>
      </c>
      <c r="AC924" s="39">
        <v>1161821</v>
      </c>
      <c r="AD924" s="23" t="s">
        <v>3139</v>
      </c>
      <c r="AE924" s="38" t="s">
        <v>5815</v>
      </c>
    </row>
    <row r="925" spans="1:34">
      <c r="A925" t="str">
        <f t="shared" si="44"/>
        <v>1120</v>
      </c>
      <c r="B925" t="str">
        <f t="shared" si="42"/>
        <v>OT</v>
      </c>
      <c r="C925">
        <f t="shared" si="43"/>
        <v>69</v>
      </c>
      <c r="D925" s="38" t="s">
        <v>6552</v>
      </c>
      <c r="E925" s="23">
        <v>15</v>
      </c>
      <c r="F925" s="23">
        <v>112007</v>
      </c>
      <c r="G925" s="38" t="s">
        <v>53</v>
      </c>
      <c r="H925" s="38" t="s">
        <v>3047</v>
      </c>
      <c r="I925" s="38" t="s">
        <v>5969</v>
      </c>
      <c r="J925" s="38" t="s">
        <v>11847</v>
      </c>
      <c r="K925" s="38"/>
      <c r="L925" s="38" t="s">
        <v>6070</v>
      </c>
      <c r="M925" s="109">
        <v>44477</v>
      </c>
      <c r="N925" s="39">
        <v>318524768</v>
      </c>
      <c r="O925" s="38">
        <v>1</v>
      </c>
      <c r="P925" s="38" t="s">
        <v>5814</v>
      </c>
      <c r="Q925" s="23">
        <v>2.2799999999999998</v>
      </c>
      <c r="R925" s="43" t="s">
        <v>3139</v>
      </c>
      <c r="S925" s="38" t="s">
        <v>54</v>
      </c>
      <c r="T925" s="38">
        <v>90</v>
      </c>
      <c r="U925" s="38" t="s">
        <v>6070</v>
      </c>
      <c r="V925" s="39">
        <v>318524768</v>
      </c>
      <c r="W925" s="23">
        <v>2.2799999999999998</v>
      </c>
      <c r="X925" s="38" t="s">
        <v>3139</v>
      </c>
      <c r="Y925" s="38" t="s">
        <v>6552</v>
      </c>
      <c r="Z925" s="21">
        <v>318.96866199999999</v>
      </c>
      <c r="AA925" s="23">
        <v>2.2799999999999998</v>
      </c>
      <c r="AB925" s="39" t="s">
        <v>3139</v>
      </c>
      <c r="AC925" s="39">
        <v>443894</v>
      </c>
      <c r="AD925" s="23" t="s">
        <v>3139</v>
      </c>
      <c r="AE925" s="38" t="s">
        <v>5815</v>
      </c>
      <c r="AG925" s="23"/>
      <c r="AH925" s="23"/>
    </row>
    <row r="926" spans="1:34">
      <c r="A926" t="str">
        <f t="shared" si="44"/>
        <v>1120</v>
      </c>
      <c r="B926" t="str">
        <f t="shared" si="42"/>
        <v>OT</v>
      </c>
      <c r="C926">
        <f t="shared" si="43"/>
        <v>90</v>
      </c>
      <c r="D926" s="38" t="s">
        <v>6552</v>
      </c>
      <c r="E926" s="23">
        <v>16</v>
      </c>
      <c r="F926" s="23">
        <v>112007</v>
      </c>
      <c r="G926" s="38" t="s">
        <v>53</v>
      </c>
      <c r="H926" s="38" t="s">
        <v>3047</v>
      </c>
      <c r="I926" s="38" t="s">
        <v>5969</v>
      </c>
      <c r="J926" s="38" t="s">
        <v>11848</v>
      </c>
      <c r="K926" s="38"/>
      <c r="L926" s="38" t="s">
        <v>6114</v>
      </c>
      <c r="M926" s="109">
        <v>44498</v>
      </c>
      <c r="N926" s="39">
        <v>76597448</v>
      </c>
      <c r="O926" s="38">
        <v>1</v>
      </c>
      <c r="P926" s="38" t="s">
        <v>5814</v>
      </c>
      <c r="Q926" s="23">
        <v>2.1800000000000002</v>
      </c>
      <c r="R926" s="43" t="s">
        <v>3139</v>
      </c>
      <c r="S926" s="38" t="s">
        <v>54</v>
      </c>
      <c r="T926" s="38">
        <v>90</v>
      </c>
      <c r="U926" s="38" t="s">
        <v>6114</v>
      </c>
      <c r="V926" s="39">
        <v>76597448</v>
      </c>
      <c r="W926" s="23">
        <v>2.1800000000000002</v>
      </c>
      <c r="X926" s="38" t="s">
        <v>3139</v>
      </c>
      <c r="Y926" s="38" t="s">
        <v>6552</v>
      </c>
      <c r="Z926" s="21">
        <v>76.606733000000006</v>
      </c>
      <c r="AA926" s="23">
        <v>2.1800000000000002</v>
      </c>
      <c r="AB926" s="39" t="s">
        <v>3139</v>
      </c>
      <c r="AC926" s="39">
        <v>9285</v>
      </c>
      <c r="AD926" s="23" t="s">
        <v>3139</v>
      </c>
      <c r="AE926" s="38" t="s">
        <v>5815</v>
      </c>
      <c r="AG926" s="23"/>
      <c r="AH926" s="23"/>
    </row>
    <row r="927" spans="1:34">
      <c r="A927" t="str">
        <f t="shared" si="44"/>
        <v>1120</v>
      </c>
      <c r="B927" t="str">
        <f t="shared" si="42"/>
        <v>OT</v>
      </c>
      <c r="C927">
        <f t="shared" si="43"/>
        <v>29</v>
      </c>
      <c r="D927" s="38" t="s">
        <v>6552</v>
      </c>
      <c r="E927" s="23">
        <v>17</v>
      </c>
      <c r="F927" s="23">
        <v>112007</v>
      </c>
      <c r="G927" s="38" t="s">
        <v>53</v>
      </c>
      <c r="H927" s="38" t="s">
        <v>3047</v>
      </c>
      <c r="I927" s="38" t="s">
        <v>5969</v>
      </c>
      <c r="J927" s="38" t="s">
        <v>11181</v>
      </c>
      <c r="K927" s="38"/>
      <c r="L927" s="38" t="s">
        <v>6100</v>
      </c>
      <c r="M927" s="109">
        <v>44437</v>
      </c>
      <c r="N927" s="39">
        <v>196655917</v>
      </c>
      <c r="O927" s="38">
        <v>1</v>
      </c>
      <c r="P927" s="38" t="s">
        <v>5814</v>
      </c>
      <c r="Q927" s="23">
        <v>2.1800000000000002</v>
      </c>
      <c r="R927" s="43" t="s">
        <v>3139</v>
      </c>
      <c r="S927" s="38" t="s">
        <v>54</v>
      </c>
      <c r="T927" s="38">
        <v>60</v>
      </c>
      <c r="U927" s="38" t="s">
        <v>6100</v>
      </c>
      <c r="V927" s="39">
        <v>196655917</v>
      </c>
      <c r="W927" s="23">
        <v>2.1800000000000002</v>
      </c>
      <c r="X927" s="38" t="s">
        <v>3139</v>
      </c>
      <c r="Y927" s="38" t="s">
        <v>6552</v>
      </c>
      <c r="Z927" s="21">
        <v>197.02508399999999</v>
      </c>
      <c r="AA927" s="23">
        <v>2.1800000000000002</v>
      </c>
      <c r="AB927" s="39" t="s">
        <v>3139</v>
      </c>
      <c r="AC927" s="39">
        <v>369167</v>
      </c>
      <c r="AD927" s="23" t="s">
        <v>3139</v>
      </c>
      <c r="AE927" s="38" t="s">
        <v>5815</v>
      </c>
      <c r="AG927" s="23"/>
      <c r="AH927" s="23"/>
    </row>
    <row r="928" spans="1:34">
      <c r="A928" t="str">
        <f t="shared" si="44"/>
        <v>1120</v>
      </c>
      <c r="B928" t="str">
        <f t="shared" si="42"/>
        <v>OT</v>
      </c>
      <c r="C928">
        <f t="shared" si="43"/>
        <v>32</v>
      </c>
      <c r="D928" s="38" t="s">
        <v>6552</v>
      </c>
      <c r="E928" s="23">
        <v>18</v>
      </c>
      <c r="F928" s="23">
        <v>112007</v>
      </c>
      <c r="G928" s="38" t="s">
        <v>107</v>
      </c>
      <c r="H928" s="38" t="s">
        <v>3226</v>
      </c>
      <c r="I928" s="38" t="s">
        <v>5969</v>
      </c>
      <c r="J928" s="38" t="s">
        <v>11182</v>
      </c>
      <c r="K928" s="38"/>
      <c r="L928" s="38" t="s">
        <v>6194</v>
      </c>
      <c r="M928" s="109">
        <v>44440</v>
      </c>
      <c r="N928" s="39">
        <v>474757537</v>
      </c>
      <c r="O928" s="38">
        <v>1</v>
      </c>
      <c r="P928" s="38" t="s">
        <v>5814</v>
      </c>
      <c r="Q928" s="23">
        <v>3.35</v>
      </c>
      <c r="R928" s="43" t="s">
        <v>3139</v>
      </c>
      <c r="S928" s="38" t="s">
        <v>54</v>
      </c>
      <c r="T928" s="38">
        <v>90</v>
      </c>
      <c r="U928" s="38" t="s">
        <v>6194</v>
      </c>
      <c r="V928" s="39">
        <v>474757537</v>
      </c>
      <c r="W928" s="23">
        <v>3.35</v>
      </c>
      <c r="X928" s="38" t="s">
        <v>3139</v>
      </c>
      <c r="Y928" s="38" t="s">
        <v>6552</v>
      </c>
      <c r="Z928" s="21">
        <v>477.41412100000002</v>
      </c>
      <c r="AA928" s="23">
        <v>3.35</v>
      </c>
      <c r="AB928" s="39" t="s">
        <v>3139</v>
      </c>
      <c r="AC928" s="39">
        <v>2656584</v>
      </c>
      <c r="AD928" s="23" t="s">
        <v>3139</v>
      </c>
      <c r="AE928" s="38" t="s">
        <v>5815</v>
      </c>
      <c r="AG928" s="23"/>
      <c r="AH928" s="23"/>
    </row>
    <row r="929" spans="1:34">
      <c r="A929" t="str">
        <f t="shared" si="44"/>
        <v>1120</v>
      </c>
      <c r="B929" t="str">
        <f t="shared" si="42"/>
        <v>OT</v>
      </c>
      <c r="C929">
        <f t="shared" si="43"/>
        <v>40</v>
      </c>
      <c r="D929" s="38" t="s">
        <v>6552</v>
      </c>
      <c r="E929" s="23">
        <v>19</v>
      </c>
      <c r="F929" s="23">
        <v>112007</v>
      </c>
      <c r="G929" s="38" t="s">
        <v>107</v>
      </c>
      <c r="H929" s="38" t="s">
        <v>3226</v>
      </c>
      <c r="I929" s="38" t="s">
        <v>5969</v>
      </c>
      <c r="J929" s="38" t="s">
        <v>9438</v>
      </c>
      <c r="K929" s="38"/>
      <c r="L929" s="38" t="s">
        <v>6083</v>
      </c>
      <c r="M929" s="109">
        <v>44448</v>
      </c>
      <c r="N929" s="39">
        <v>183344881</v>
      </c>
      <c r="O929" s="38">
        <v>1</v>
      </c>
      <c r="P929" s="38" t="s">
        <v>5814</v>
      </c>
      <c r="Q929" s="23">
        <v>3.35</v>
      </c>
      <c r="R929" s="43" t="s">
        <v>3139</v>
      </c>
      <c r="S929" s="38" t="s">
        <v>54</v>
      </c>
      <c r="T929" s="38">
        <v>90</v>
      </c>
      <c r="U929" s="38" t="s">
        <v>6083</v>
      </c>
      <c r="V929" s="39">
        <v>183344881</v>
      </c>
      <c r="W929" s="23">
        <v>3.35</v>
      </c>
      <c r="X929" s="38" t="s">
        <v>3139</v>
      </c>
      <c r="Y929" s="38" t="s">
        <v>6552</v>
      </c>
      <c r="Z929" s="21">
        <v>184.216927</v>
      </c>
      <c r="AA929" s="23">
        <v>3.35</v>
      </c>
      <c r="AB929" s="39" t="s">
        <v>3139</v>
      </c>
      <c r="AC929" s="39">
        <v>872046</v>
      </c>
      <c r="AD929" s="23" t="s">
        <v>3139</v>
      </c>
      <c r="AE929" s="38" t="s">
        <v>5815</v>
      </c>
      <c r="AG929" s="23"/>
      <c r="AH929" s="23"/>
    </row>
    <row r="930" spans="1:34">
      <c r="A930" t="str">
        <f t="shared" si="44"/>
        <v>1120</v>
      </c>
      <c r="B930" t="str">
        <f t="shared" si="42"/>
        <v>OT</v>
      </c>
      <c r="C930">
        <f t="shared" si="43"/>
        <v>87</v>
      </c>
      <c r="D930" s="38" t="s">
        <v>6552</v>
      </c>
      <c r="E930" s="23">
        <v>20</v>
      </c>
      <c r="F930" s="23">
        <v>112007</v>
      </c>
      <c r="G930" s="38" t="s">
        <v>107</v>
      </c>
      <c r="H930" s="38" t="s">
        <v>3226</v>
      </c>
      <c r="I930" s="38" t="s">
        <v>5969</v>
      </c>
      <c r="J930" s="38" t="s">
        <v>11849</v>
      </c>
      <c r="K930" s="38"/>
      <c r="L930" s="38" t="s">
        <v>5981</v>
      </c>
      <c r="M930" s="109">
        <v>44495</v>
      </c>
      <c r="N930" s="39">
        <v>414605567</v>
      </c>
      <c r="O930" s="38">
        <v>1</v>
      </c>
      <c r="P930" s="38" t="s">
        <v>5814</v>
      </c>
      <c r="Q930" s="23">
        <v>3.35</v>
      </c>
      <c r="R930" s="43" t="s">
        <v>3139</v>
      </c>
      <c r="S930" s="38" t="s">
        <v>54</v>
      </c>
      <c r="T930" s="38">
        <v>90</v>
      </c>
      <c r="U930" s="38" t="s">
        <v>5981</v>
      </c>
      <c r="V930" s="39">
        <v>414605567</v>
      </c>
      <c r="W930" s="23">
        <v>3.35</v>
      </c>
      <c r="X930" s="38" t="s">
        <v>3139</v>
      </c>
      <c r="Y930" s="38" t="s">
        <v>6552</v>
      </c>
      <c r="Z930" s="21">
        <v>414.76023700000002</v>
      </c>
      <c r="AA930" s="23">
        <v>3.35</v>
      </c>
      <c r="AB930" s="39" t="s">
        <v>3139</v>
      </c>
      <c r="AC930" s="39">
        <v>154670</v>
      </c>
      <c r="AD930" s="23" t="s">
        <v>3139</v>
      </c>
      <c r="AE930" s="38" t="s">
        <v>5815</v>
      </c>
      <c r="AG930" s="23"/>
      <c r="AH930" s="23"/>
    </row>
    <row r="931" spans="1:34">
      <c r="A931" t="str">
        <f t="shared" si="44"/>
        <v>1120</v>
      </c>
      <c r="B931" t="str">
        <f t="shared" si="42"/>
        <v>OT</v>
      </c>
      <c r="C931">
        <f t="shared" si="43"/>
        <v>0</v>
      </c>
      <c r="D931" s="38" t="s">
        <v>6552</v>
      </c>
      <c r="E931" s="23">
        <v>21</v>
      </c>
      <c r="F931" s="23">
        <v>112003</v>
      </c>
      <c r="G931" s="38" t="s">
        <v>9439</v>
      </c>
      <c r="H931" s="38" t="s">
        <v>9440</v>
      </c>
      <c r="I931" s="38" t="s">
        <v>6006</v>
      </c>
      <c r="J931" s="38" t="s">
        <v>9441</v>
      </c>
      <c r="K931" s="38"/>
      <c r="L931" s="38"/>
      <c r="M931" s="38"/>
      <c r="N931" s="39">
        <v>173627.13</v>
      </c>
      <c r="O931" s="38">
        <v>1</v>
      </c>
      <c r="P931" s="38"/>
      <c r="Q931" s="23" t="s">
        <v>3139</v>
      </c>
      <c r="R931" s="43">
        <v>173627.13</v>
      </c>
      <c r="S931" s="38"/>
      <c r="T931" s="38" t="s">
        <v>3139</v>
      </c>
      <c r="U931" s="38" t="s">
        <v>9442</v>
      </c>
      <c r="V931" s="39">
        <v>173627.13</v>
      </c>
      <c r="W931" s="23" t="s">
        <v>3139</v>
      </c>
      <c r="X931" s="38">
        <v>0</v>
      </c>
      <c r="Y931" s="38" t="s">
        <v>6552</v>
      </c>
      <c r="Z931" s="21">
        <v>0.17362713000000002</v>
      </c>
      <c r="AA931" s="23" t="s">
        <v>3139</v>
      </c>
      <c r="AB931" s="39">
        <v>173627.13</v>
      </c>
      <c r="AC931" s="39">
        <v>0</v>
      </c>
      <c r="AD931" s="23" t="s">
        <v>3139</v>
      </c>
      <c r="AE931" s="38" t="s">
        <v>5815</v>
      </c>
      <c r="AG931" s="23"/>
      <c r="AH931" s="23"/>
    </row>
    <row r="932" spans="1:34">
      <c r="A932" t="str">
        <f t="shared" si="44"/>
        <v>1120</v>
      </c>
      <c r="B932" t="str">
        <f t="shared" si="42"/>
        <v>OT</v>
      </c>
      <c r="C932">
        <f t="shared" si="43"/>
        <v>0</v>
      </c>
      <c r="D932" s="38" t="s">
        <v>6552</v>
      </c>
      <c r="E932" s="23">
        <v>22</v>
      </c>
      <c r="F932" s="23">
        <v>112003</v>
      </c>
      <c r="G932" s="38" t="s">
        <v>3231</v>
      </c>
      <c r="H932" s="38" t="s">
        <v>11183</v>
      </c>
      <c r="I932" s="38" t="s">
        <v>6006</v>
      </c>
      <c r="J932" s="38" t="s">
        <v>11184</v>
      </c>
      <c r="K932" s="38"/>
      <c r="L932" s="38"/>
      <c r="M932" s="38"/>
      <c r="N932" s="39">
        <v>1217810730.55</v>
      </c>
      <c r="O932" s="38">
        <v>1</v>
      </c>
      <c r="P932" s="38"/>
      <c r="Q932" s="23" t="s">
        <v>3139</v>
      </c>
      <c r="R932" s="43">
        <v>1217810730.55</v>
      </c>
      <c r="S932" s="38"/>
      <c r="T932" s="38" t="s">
        <v>3139</v>
      </c>
      <c r="U932" s="38" t="s">
        <v>6060</v>
      </c>
      <c r="V932" s="39">
        <v>1217810730.55</v>
      </c>
      <c r="W932" s="23" t="s">
        <v>3139</v>
      </c>
      <c r="X932" s="38">
        <v>0</v>
      </c>
      <c r="Y932" s="38" t="s">
        <v>6552</v>
      </c>
      <c r="Z932" s="21">
        <v>1217.81073055</v>
      </c>
      <c r="AA932" s="23" t="s">
        <v>3139</v>
      </c>
      <c r="AB932" s="39">
        <v>1217810730.55</v>
      </c>
      <c r="AC932" s="39">
        <v>0</v>
      </c>
      <c r="AD932" s="23" t="s">
        <v>3139</v>
      </c>
      <c r="AE932" s="38" t="s">
        <v>5815</v>
      </c>
      <c r="AG932" s="23"/>
      <c r="AH932" s="23"/>
    </row>
    <row r="933" spans="1:34">
      <c r="A933" t="str">
        <f t="shared" si="44"/>
        <v>1228</v>
      </c>
      <c r="B933" t="str">
        <f t="shared" si="42"/>
        <v>CA</v>
      </c>
      <c r="C933">
        <f t="shared" si="43"/>
        <v>63</v>
      </c>
      <c r="D933" s="38" t="s">
        <v>6552</v>
      </c>
      <c r="E933" s="23">
        <v>23</v>
      </c>
      <c r="F933" s="23">
        <v>122811</v>
      </c>
      <c r="G933" s="38" t="s">
        <v>79</v>
      </c>
      <c r="H933" s="38" t="s">
        <v>3502</v>
      </c>
      <c r="I933" s="38" t="s">
        <v>5969</v>
      </c>
      <c r="J933" s="38" t="s">
        <v>11185</v>
      </c>
      <c r="K933" s="38"/>
      <c r="L933" s="38" t="s">
        <v>6064</v>
      </c>
      <c r="M933" s="109">
        <v>44471</v>
      </c>
      <c r="N933" s="39">
        <v>107464229.59999999</v>
      </c>
      <c r="O933" s="38">
        <v>1</v>
      </c>
      <c r="P933" s="38" t="s">
        <v>5814</v>
      </c>
      <c r="Q933" s="23">
        <v>2.97</v>
      </c>
      <c r="R933" s="43" t="s">
        <v>3139</v>
      </c>
      <c r="S933" s="38" t="s">
        <v>54</v>
      </c>
      <c r="T933" s="38">
        <v>120</v>
      </c>
      <c r="U933" s="38" t="s">
        <v>6064</v>
      </c>
      <c r="V933" s="39">
        <v>107464229.59999999</v>
      </c>
      <c r="W933" s="23">
        <v>2.97</v>
      </c>
      <c r="X933" s="38" t="s">
        <v>3139</v>
      </c>
      <c r="Y933" s="38" t="s">
        <v>6552</v>
      </c>
      <c r="Z933" s="21">
        <v>107.97853259999999</v>
      </c>
      <c r="AA933" s="23">
        <v>2.97</v>
      </c>
      <c r="AB933" s="39" t="s">
        <v>3139</v>
      </c>
      <c r="AC933" s="39">
        <v>514303</v>
      </c>
      <c r="AD933" s="23" t="s">
        <v>3139</v>
      </c>
      <c r="AE933" s="38" t="s">
        <v>5815</v>
      </c>
      <c r="AG933" s="23"/>
      <c r="AH933" s="23"/>
    </row>
    <row r="934" spans="1:34">
      <c r="A934" t="str">
        <f t="shared" si="44"/>
        <v>1203</v>
      </c>
      <c r="B934" t="str">
        <f t="shared" si="42"/>
        <v>FL</v>
      </c>
      <c r="C934">
        <f t="shared" si="43"/>
        <v>54</v>
      </c>
      <c r="D934" s="38" t="s">
        <v>6552</v>
      </c>
      <c r="E934" s="23">
        <v>1</v>
      </c>
      <c r="F934" s="23">
        <v>120305</v>
      </c>
      <c r="G934" s="38" t="s">
        <v>53</v>
      </c>
      <c r="H934" s="38" t="s">
        <v>3047</v>
      </c>
      <c r="I934" s="38" t="s">
        <v>5969</v>
      </c>
      <c r="J934" s="38" t="s">
        <v>11850</v>
      </c>
      <c r="K934" s="38"/>
      <c r="L934" s="38" t="s">
        <v>6098</v>
      </c>
      <c r="M934" s="109">
        <v>44462</v>
      </c>
      <c r="N934" s="39">
        <v>1</v>
      </c>
      <c r="O934" s="38">
        <v>1</v>
      </c>
      <c r="P934" s="38" t="s">
        <v>5814</v>
      </c>
      <c r="Q934" s="38">
        <v>2.1800000000000002</v>
      </c>
      <c r="R934" s="43">
        <v>0</v>
      </c>
      <c r="S934" s="38" t="s">
        <v>54</v>
      </c>
      <c r="T934" s="38">
        <v>90</v>
      </c>
      <c r="U934" s="38" t="s">
        <v>6098</v>
      </c>
      <c r="V934" s="39">
        <v>313581461.32999998</v>
      </c>
      <c r="W934" s="38">
        <v>2.2000000000000002</v>
      </c>
      <c r="X934" s="38" t="s">
        <v>3139</v>
      </c>
      <c r="Y934" s="38" t="s">
        <v>6552</v>
      </c>
      <c r="Z934" s="21">
        <v>314.30372732999996</v>
      </c>
      <c r="AA934" s="38">
        <v>2.2000000000000002</v>
      </c>
      <c r="AB934" s="39" t="s">
        <v>3139</v>
      </c>
      <c r="AC934" s="39">
        <v>722266</v>
      </c>
      <c r="AD934" s="23" t="s">
        <v>3139</v>
      </c>
      <c r="AE934" s="38" t="s">
        <v>5818</v>
      </c>
      <c r="AG934" s="23"/>
      <c r="AH934" s="23"/>
    </row>
    <row r="935" spans="1:34">
      <c r="A935" t="str">
        <f t="shared" si="44"/>
        <v>1203</v>
      </c>
      <c r="B935" t="str">
        <f t="shared" si="42"/>
        <v>FL</v>
      </c>
      <c r="C935">
        <f t="shared" si="43"/>
        <v>87</v>
      </c>
      <c r="D935" s="38" t="s">
        <v>6552</v>
      </c>
      <c r="E935" s="23">
        <v>2</v>
      </c>
      <c r="F935" s="23">
        <v>120305</v>
      </c>
      <c r="G935" s="38" t="s">
        <v>329</v>
      </c>
      <c r="H935" s="38" t="s">
        <v>3503</v>
      </c>
      <c r="I935" s="38" t="s">
        <v>5969</v>
      </c>
      <c r="J935" s="38" t="s">
        <v>11851</v>
      </c>
      <c r="K935" s="38"/>
      <c r="L935" s="38" t="s">
        <v>5981</v>
      </c>
      <c r="M935" s="109">
        <v>44495</v>
      </c>
      <c r="N935" s="39">
        <v>1</v>
      </c>
      <c r="O935" s="38">
        <v>1</v>
      </c>
      <c r="P935" s="38" t="s">
        <v>5814</v>
      </c>
      <c r="Q935" s="38">
        <v>2.2000000000000002</v>
      </c>
      <c r="R935" s="43">
        <v>0</v>
      </c>
      <c r="S935" s="38" t="s">
        <v>54</v>
      </c>
      <c r="T935" s="38">
        <v>90</v>
      </c>
      <c r="U935" s="38" t="s">
        <v>5981</v>
      </c>
      <c r="V935" s="39">
        <v>71689465</v>
      </c>
      <c r="W935" s="38">
        <v>2.1819999999999999</v>
      </c>
      <c r="X935" s="38" t="s">
        <v>3139</v>
      </c>
      <c r="Y935" s="38" t="s">
        <v>6552</v>
      </c>
      <c r="Z935" s="21">
        <v>71.715180000000004</v>
      </c>
      <c r="AA935" s="38">
        <v>2.2000000000000002</v>
      </c>
      <c r="AB935" s="39" t="s">
        <v>3139</v>
      </c>
      <c r="AC935" s="39">
        <v>25715</v>
      </c>
      <c r="AD935" s="23" t="s">
        <v>3139</v>
      </c>
      <c r="AE935" s="38" t="s">
        <v>5818</v>
      </c>
    </row>
    <row r="936" spans="1:34">
      <c r="A936" t="str">
        <f t="shared" si="44"/>
        <v>1203</v>
      </c>
      <c r="B936" t="str">
        <f t="shared" si="42"/>
        <v>FL</v>
      </c>
      <c r="C936">
        <f t="shared" si="43"/>
        <v>61</v>
      </c>
      <c r="D936" s="38" t="s">
        <v>6552</v>
      </c>
      <c r="E936" s="23">
        <v>3</v>
      </c>
      <c r="F936" s="23">
        <v>120305</v>
      </c>
      <c r="G936" s="38" t="s">
        <v>106</v>
      </c>
      <c r="H936" s="38" t="s">
        <v>3438</v>
      </c>
      <c r="I936" s="38" t="s">
        <v>5969</v>
      </c>
      <c r="J936" s="38" t="s">
        <v>11852</v>
      </c>
      <c r="K936" s="38"/>
      <c r="L936" s="38" t="s">
        <v>6203</v>
      </c>
      <c r="M936" s="109">
        <v>44469</v>
      </c>
      <c r="N936" s="39">
        <v>1</v>
      </c>
      <c r="O936" s="38">
        <v>1</v>
      </c>
      <c r="P936" s="38" t="s">
        <v>5814</v>
      </c>
      <c r="Q936" s="38">
        <v>2.8</v>
      </c>
      <c r="R936" s="43">
        <v>0</v>
      </c>
      <c r="S936" s="38" t="s">
        <v>54</v>
      </c>
      <c r="T936" s="38">
        <v>90</v>
      </c>
      <c r="U936" s="38" t="s">
        <v>6203</v>
      </c>
      <c r="V936" s="39">
        <v>33706604</v>
      </c>
      <c r="W936" s="38">
        <v>2.8</v>
      </c>
      <c r="X936" s="38" t="s">
        <v>3139</v>
      </c>
      <c r="Y936" s="38" t="s">
        <v>6203</v>
      </c>
      <c r="Z936" s="21">
        <v>33.787827999999998</v>
      </c>
      <c r="AA936" s="38">
        <v>2.8</v>
      </c>
      <c r="AB936" s="39" t="s">
        <v>3139</v>
      </c>
      <c r="AC936" s="39">
        <v>81224</v>
      </c>
      <c r="AD936" s="23" t="s">
        <v>3139</v>
      </c>
      <c r="AE936" s="38" t="s">
        <v>5818</v>
      </c>
    </row>
    <row r="937" spans="1:34">
      <c r="A937" t="str">
        <f t="shared" si="44"/>
        <v>1203</v>
      </c>
      <c r="B937" t="str">
        <f t="shared" si="42"/>
        <v>FL</v>
      </c>
      <c r="C937">
        <f t="shared" si="43"/>
        <v>76</v>
      </c>
      <c r="D937" s="38" t="s">
        <v>6552</v>
      </c>
      <c r="E937" s="23">
        <v>4</v>
      </c>
      <c r="F937" s="23">
        <v>120305</v>
      </c>
      <c r="G937" s="38" t="s">
        <v>106</v>
      </c>
      <c r="H937" s="38" t="s">
        <v>3438</v>
      </c>
      <c r="I937" s="38" t="s">
        <v>5969</v>
      </c>
      <c r="J937" s="38" t="s">
        <v>11853</v>
      </c>
      <c r="K937" s="38"/>
      <c r="L937" s="38" t="s">
        <v>6154</v>
      </c>
      <c r="M937" s="109">
        <v>44484</v>
      </c>
      <c r="N937" s="39">
        <v>1</v>
      </c>
      <c r="O937" s="38">
        <v>1</v>
      </c>
      <c r="P937" s="38" t="s">
        <v>5814</v>
      </c>
      <c r="Q937" s="38">
        <v>3.1</v>
      </c>
      <c r="R937" s="43">
        <v>0</v>
      </c>
      <c r="S937" s="38" t="s">
        <v>54</v>
      </c>
      <c r="T937" s="38">
        <v>90</v>
      </c>
      <c r="U937" s="38" t="s">
        <v>6154</v>
      </c>
      <c r="V937" s="39">
        <v>142698468</v>
      </c>
      <c r="W937" s="38">
        <v>3.1</v>
      </c>
      <c r="X937" s="38" t="s">
        <v>3139</v>
      </c>
      <c r="Y937" s="38" t="s">
        <v>6552</v>
      </c>
      <c r="Z937" s="21">
        <v>142.90050099999999</v>
      </c>
      <c r="AA937" s="38">
        <v>3.1</v>
      </c>
      <c r="AB937" s="39" t="s">
        <v>3139</v>
      </c>
      <c r="AC937" s="39">
        <v>202033</v>
      </c>
      <c r="AD937" s="23" t="s">
        <v>3139</v>
      </c>
      <c r="AE937" s="38" t="s">
        <v>5818</v>
      </c>
    </row>
    <row r="938" spans="1:34">
      <c r="A938" t="str">
        <f t="shared" si="44"/>
        <v>1203</v>
      </c>
      <c r="B938" t="str">
        <f t="shared" si="42"/>
        <v>FL</v>
      </c>
      <c r="C938">
        <f t="shared" si="43"/>
        <v>13</v>
      </c>
      <c r="D938" s="38" t="s">
        <v>6552</v>
      </c>
      <c r="E938" s="23">
        <v>5</v>
      </c>
      <c r="F938" s="23">
        <v>120305</v>
      </c>
      <c r="G938" s="38" t="s">
        <v>106</v>
      </c>
      <c r="H938" s="38" t="s">
        <v>3438</v>
      </c>
      <c r="I938" s="38" t="s">
        <v>5969</v>
      </c>
      <c r="J938" s="38" t="s">
        <v>11854</v>
      </c>
      <c r="K938" s="38"/>
      <c r="L938" s="38" t="s">
        <v>6799</v>
      </c>
      <c r="M938" s="109">
        <v>44421</v>
      </c>
      <c r="N938" s="39">
        <v>1</v>
      </c>
      <c r="O938" s="38">
        <v>1</v>
      </c>
      <c r="P938" s="38" t="s">
        <v>5814</v>
      </c>
      <c r="Q938" s="38">
        <v>3.1</v>
      </c>
      <c r="R938" s="43">
        <v>0</v>
      </c>
      <c r="S938" s="38" t="s">
        <v>54</v>
      </c>
      <c r="T938" s="38">
        <v>90</v>
      </c>
      <c r="U938" s="38" t="s">
        <v>6799</v>
      </c>
      <c r="V938" s="39">
        <v>106109064</v>
      </c>
      <c r="W938" s="38">
        <v>3.1</v>
      </c>
      <c r="X938" s="38" t="s">
        <v>3139</v>
      </c>
      <c r="Y938" s="38" t="s">
        <v>6552</v>
      </c>
      <c r="Z938" s="21">
        <v>106.814027</v>
      </c>
      <c r="AA938" s="38">
        <v>3.1</v>
      </c>
      <c r="AB938" s="39" t="s">
        <v>3139</v>
      </c>
      <c r="AC938" s="39">
        <v>704963</v>
      </c>
      <c r="AD938" s="23" t="s">
        <v>3139</v>
      </c>
      <c r="AE938" s="38" t="s">
        <v>5818</v>
      </c>
    </row>
    <row r="939" spans="1:34">
      <c r="A939" t="str">
        <f t="shared" si="44"/>
        <v>1226</v>
      </c>
      <c r="B939" t="str">
        <f t="shared" si="42"/>
        <v>OT</v>
      </c>
      <c r="C939">
        <f t="shared" si="43"/>
        <v>0</v>
      </c>
      <c r="D939" s="38" t="s">
        <v>6552</v>
      </c>
      <c r="E939" s="23">
        <v>6</v>
      </c>
      <c r="F939" s="23">
        <v>122603</v>
      </c>
      <c r="G939" s="38" t="s">
        <v>53</v>
      </c>
      <c r="H939" s="38" t="s">
        <v>3161</v>
      </c>
      <c r="I939" s="38" t="s">
        <v>6006</v>
      </c>
      <c r="J939" s="38" t="s">
        <v>50</v>
      </c>
      <c r="K939" s="38"/>
      <c r="L939" s="38"/>
      <c r="M939" s="38"/>
      <c r="N939" s="39" t="s">
        <v>3139</v>
      </c>
      <c r="O939" s="38">
        <v>1</v>
      </c>
      <c r="P939" s="38"/>
      <c r="Q939" s="23" t="s">
        <v>3139</v>
      </c>
      <c r="R939" s="43">
        <v>1</v>
      </c>
      <c r="S939" s="38"/>
      <c r="T939" s="38" t="s">
        <v>3139</v>
      </c>
      <c r="U939" s="38" t="s">
        <v>6445</v>
      </c>
      <c r="V939" s="39">
        <v>36592931.93</v>
      </c>
      <c r="W939" s="23" t="s">
        <v>3139</v>
      </c>
      <c r="X939" s="38">
        <v>1</v>
      </c>
      <c r="Y939" s="38" t="s">
        <v>5977</v>
      </c>
      <c r="Z939" s="21">
        <v>42.13454376</v>
      </c>
      <c r="AA939" s="23" t="s">
        <v>3139</v>
      </c>
      <c r="AB939" s="39">
        <v>42134543.759999998</v>
      </c>
      <c r="AC939" s="39">
        <v>5541611.8300000001</v>
      </c>
      <c r="AD939" s="23" t="s">
        <v>3139</v>
      </c>
      <c r="AE939" s="38" t="s">
        <v>5818</v>
      </c>
    </row>
    <row r="940" spans="1:34">
      <c r="A940" t="str">
        <f t="shared" si="44"/>
        <v>1226</v>
      </c>
      <c r="B940" t="str">
        <f t="shared" si="42"/>
        <v>OT</v>
      </c>
      <c r="C940">
        <f t="shared" si="43"/>
        <v>0</v>
      </c>
      <c r="D940" s="38" t="s">
        <v>6552</v>
      </c>
      <c r="E940" s="23">
        <v>7</v>
      </c>
      <c r="F940" s="23">
        <v>122603</v>
      </c>
      <c r="G940" s="38" t="s">
        <v>3457</v>
      </c>
      <c r="H940" s="38" t="s">
        <v>3504</v>
      </c>
      <c r="I940" s="38" t="s">
        <v>6006</v>
      </c>
      <c r="J940" s="38" t="s">
        <v>50</v>
      </c>
      <c r="K940" s="38"/>
      <c r="L940" s="38"/>
      <c r="M940" s="38"/>
      <c r="N940" s="39" t="s">
        <v>3139</v>
      </c>
      <c r="O940" s="38">
        <v>1</v>
      </c>
      <c r="P940" s="38"/>
      <c r="Q940" s="23" t="s">
        <v>3139</v>
      </c>
      <c r="R940" s="43">
        <v>1</v>
      </c>
      <c r="S940" s="38"/>
      <c r="T940" s="38" t="s">
        <v>3139</v>
      </c>
      <c r="U940" s="38" t="s">
        <v>6445</v>
      </c>
      <c r="V940" s="39">
        <v>37598047.020000003</v>
      </c>
      <c r="W940" s="23" t="s">
        <v>3139</v>
      </c>
      <c r="X940" s="38">
        <v>1</v>
      </c>
      <c r="Y940" s="38" t="s">
        <v>5977</v>
      </c>
      <c r="Z940" s="21">
        <v>43.891130020000006</v>
      </c>
      <c r="AA940" s="23" t="s">
        <v>3139</v>
      </c>
      <c r="AB940" s="39">
        <v>43891130.020000003</v>
      </c>
      <c r="AC940" s="39">
        <v>6293083</v>
      </c>
      <c r="AD940" s="23" t="s">
        <v>3139</v>
      </c>
      <c r="AE940" s="38" t="s">
        <v>5818</v>
      </c>
    </row>
    <row r="941" spans="1:34">
      <c r="A941" t="str">
        <f t="shared" si="44"/>
        <v>1218</v>
      </c>
      <c r="B941" t="str">
        <f t="shared" si="42"/>
        <v>OT</v>
      </c>
      <c r="C941">
        <f t="shared" si="43"/>
        <v>0</v>
      </c>
      <c r="D941" s="38" t="s">
        <v>6552</v>
      </c>
      <c r="E941" s="23">
        <v>8</v>
      </c>
      <c r="F941" s="23">
        <v>121801</v>
      </c>
      <c r="G941" s="38" t="s">
        <v>3505</v>
      </c>
      <c r="H941" s="38" t="s">
        <v>3506</v>
      </c>
      <c r="I941" s="38" t="s">
        <v>6006</v>
      </c>
      <c r="J941" s="38" t="s">
        <v>50</v>
      </c>
      <c r="K941" s="38" t="s">
        <v>5817</v>
      </c>
      <c r="L941" s="38"/>
      <c r="M941" s="38"/>
      <c r="N941" s="39" t="s">
        <v>3139</v>
      </c>
      <c r="O941" s="38">
        <v>1</v>
      </c>
      <c r="P941" s="38"/>
      <c r="Q941" s="23" t="s">
        <v>3139</v>
      </c>
      <c r="R941" s="39">
        <v>1</v>
      </c>
      <c r="S941" s="38"/>
      <c r="T941" s="23" t="s">
        <v>3139</v>
      </c>
      <c r="U941" s="38" t="s">
        <v>6445</v>
      </c>
      <c r="V941" s="39">
        <v>765814478</v>
      </c>
      <c r="W941" s="23" t="s">
        <v>3139</v>
      </c>
      <c r="X941" s="38">
        <v>1</v>
      </c>
      <c r="Y941" s="38" t="s">
        <v>5977</v>
      </c>
      <c r="Z941" s="21">
        <v>772.11829842999998</v>
      </c>
      <c r="AA941" s="23" t="s">
        <v>3139</v>
      </c>
      <c r="AB941" s="39">
        <v>772118298.42999995</v>
      </c>
      <c r="AC941" s="39">
        <v>6303820.4299999997</v>
      </c>
      <c r="AD941" s="23">
        <v>450000000</v>
      </c>
      <c r="AE941" s="38" t="s">
        <v>5818</v>
      </c>
    </row>
    <row r="942" spans="1:34">
      <c r="A942" t="str">
        <f t="shared" si="44"/>
        <v>1226</v>
      </c>
      <c r="B942" t="str">
        <f t="shared" si="42"/>
        <v>OT</v>
      </c>
      <c r="C942">
        <f t="shared" si="43"/>
        <v>0</v>
      </c>
      <c r="D942" s="38" t="s">
        <v>6552</v>
      </c>
      <c r="E942" s="23">
        <v>9</v>
      </c>
      <c r="F942" s="23">
        <v>122603</v>
      </c>
      <c r="G942" s="38" t="s">
        <v>3460</v>
      </c>
      <c r="H942" s="38" t="s">
        <v>6497</v>
      </c>
      <c r="I942" s="38" t="s">
        <v>6006</v>
      </c>
      <c r="J942" s="38" t="s">
        <v>50</v>
      </c>
      <c r="K942" s="38"/>
      <c r="L942" s="38"/>
      <c r="M942" s="38"/>
      <c r="N942" s="39" t="s">
        <v>3139</v>
      </c>
      <c r="O942" s="38">
        <v>1</v>
      </c>
      <c r="P942" s="38"/>
      <c r="Q942" s="23" t="s">
        <v>3139</v>
      </c>
      <c r="R942" s="39">
        <v>1</v>
      </c>
      <c r="S942" s="38"/>
      <c r="T942" s="23" t="s">
        <v>3139</v>
      </c>
      <c r="U942" s="38" t="s">
        <v>6445</v>
      </c>
      <c r="V942" s="39">
        <v>21613000</v>
      </c>
      <c r="W942" s="23" t="s">
        <v>3139</v>
      </c>
      <c r="X942" s="38">
        <v>1</v>
      </c>
      <c r="Y942" s="38" t="s">
        <v>5977</v>
      </c>
      <c r="Z942" s="21">
        <v>25.047999999999998</v>
      </c>
      <c r="AA942" s="23" t="s">
        <v>3139</v>
      </c>
      <c r="AB942" s="39">
        <v>25048000</v>
      </c>
      <c r="AC942" s="39">
        <v>3435000</v>
      </c>
      <c r="AD942" s="23" t="s">
        <v>3139</v>
      </c>
      <c r="AE942" s="38" t="s">
        <v>5818</v>
      </c>
    </row>
    <row r="943" spans="1:34">
      <c r="A943" t="str">
        <f t="shared" si="44"/>
        <v>1226</v>
      </c>
      <c r="B943" t="str">
        <f t="shared" si="42"/>
        <v>OT</v>
      </c>
      <c r="C943">
        <f t="shared" si="43"/>
        <v>0</v>
      </c>
      <c r="D943" s="38" t="s">
        <v>6552</v>
      </c>
      <c r="E943" s="23">
        <v>10</v>
      </c>
      <c r="F943" s="23">
        <v>122603</v>
      </c>
      <c r="G943" s="38" t="s">
        <v>3450</v>
      </c>
      <c r="H943" s="38" t="s">
        <v>3451</v>
      </c>
      <c r="I943" s="38" t="s">
        <v>6006</v>
      </c>
      <c r="J943" s="38" t="s">
        <v>50</v>
      </c>
      <c r="K943" s="38"/>
      <c r="L943" s="38"/>
      <c r="M943" s="38"/>
      <c r="N943" s="39" t="s">
        <v>3139</v>
      </c>
      <c r="O943" s="38">
        <v>1</v>
      </c>
      <c r="P943" s="38"/>
      <c r="Q943" s="23" t="s">
        <v>3139</v>
      </c>
      <c r="R943" s="39">
        <v>1</v>
      </c>
      <c r="S943" s="38"/>
      <c r="T943" s="23" t="s">
        <v>3139</v>
      </c>
      <c r="U943" s="38" t="s">
        <v>6498</v>
      </c>
      <c r="V943" s="39">
        <v>828116</v>
      </c>
      <c r="W943" s="23" t="s">
        <v>3139</v>
      </c>
      <c r="X943" s="38">
        <v>1</v>
      </c>
      <c r="Y943" s="38" t="s">
        <v>5977</v>
      </c>
      <c r="Z943" s="21">
        <v>0.90852599999999994</v>
      </c>
      <c r="AA943" s="23" t="s">
        <v>3139</v>
      </c>
      <c r="AB943" s="39">
        <v>877803</v>
      </c>
      <c r="AC943" s="39">
        <v>80410</v>
      </c>
      <c r="AD943" s="23" t="s">
        <v>3139</v>
      </c>
      <c r="AE943" s="38" t="s">
        <v>5818</v>
      </c>
    </row>
    <row r="944" spans="1:34">
      <c r="A944" t="str">
        <f t="shared" si="44"/>
        <v>1226</v>
      </c>
      <c r="B944" t="str">
        <f t="shared" si="42"/>
        <v>OT</v>
      </c>
      <c r="C944">
        <f t="shared" si="43"/>
        <v>0</v>
      </c>
      <c r="D944" s="38" t="s">
        <v>6552</v>
      </c>
      <c r="E944" s="23">
        <v>11</v>
      </c>
      <c r="F944" s="23">
        <v>122603</v>
      </c>
      <c r="G944" s="38" t="s">
        <v>3157</v>
      </c>
      <c r="H944" s="38" t="s">
        <v>3159</v>
      </c>
      <c r="I944" s="38" t="s">
        <v>6006</v>
      </c>
      <c r="J944" s="38" t="s">
        <v>50</v>
      </c>
      <c r="K944" s="38"/>
      <c r="L944" s="38"/>
      <c r="M944" s="38"/>
      <c r="N944" s="39" t="s">
        <v>3139</v>
      </c>
      <c r="O944" s="38">
        <v>1</v>
      </c>
      <c r="P944" s="38"/>
      <c r="Q944" s="23" t="s">
        <v>3139</v>
      </c>
      <c r="R944" s="39">
        <v>1</v>
      </c>
      <c r="S944" s="38"/>
      <c r="T944" s="23" t="s">
        <v>3139</v>
      </c>
      <c r="U944" s="38" t="s">
        <v>6499</v>
      </c>
      <c r="V944" s="39">
        <v>781242</v>
      </c>
      <c r="W944" s="23" t="s">
        <v>3139</v>
      </c>
      <c r="X944" s="38">
        <v>1</v>
      </c>
      <c r="Y944" s="38" t="s">
        <v>5977</v>
      </c>
      <c r="Z944" s="21">
        <v>0.79989200000000005</v>
      </c>
      <c r="AA944" s="23" t="s">
        <v>3139</v>
      </c>
      <c r="AB944" s="39">
        <v>799892</v>
      </c>
      <c r="AC944" s="39">
        <v>18650</v>
      </c>
      <c r="AD944" s="23" t="s">
        <v>3139</v>
      </c>
      <c r="AE944" s="38" t="s">
        <v>5818</v>
      </c>
    </row>
    <row r="945" spans="1:34">
      <c r="A945" t="str">
        <f t="shared" si="44"/>
        <v>1203</v>
      </c>
      <c r="B945" t="str">
        <f t="shared" si="42"/>
        <v>FL</v>
      </c>
      <c r="C945">
        <f t="shared" si="43"/>
        <v>70</v>
      </c>
      <c r="D945" s="38" t="s">
        <v>6552</v>
      </c>
      <c r="E945" s="23">
        <v>12</v>
      </c>
      <c r="F945" s="23">
        <v>120305</v>
      </c>
      <c r="G945" s="38" t="s">
        <v>106</v>
      </c>
      <c r="H945" s="38" t="s">
        <v>3438</v>
      </c>
      <c r="I945" s="38" t="s">
        <v>5969</v>
      </c>
      <c r="J945" s="38" t="s">
        <v>11855</v>
      </c>
      <c r="K945" s="38"/>
      <c r="L945" s="38" t="s">
        <v>6372</v>
      </c>
      <c r="M945" s="109">
        <v>44478</v>
      </c>
      <c r="N945" s="39">
        <v>1</v>
      </c>
      <c r="O945" s="38">
        <v>1</v>
      </c>
      <c r="P945" s="38" t="s">
        <v>5814</v>
      </c>
      <c r="Q945" s="23">
        <v>3.1</v>
      </c>
      <c r="R945" s="39">
        <v>0</v>
      </c>
      <c r="S945" s="38" t="s">
        <v>54</v>
      </c>
      <c r="T945" s="23">
        <v>90</v>
      </c>
      <c r="U945" s="38" t="s">
        <v>6372</v>
      </c>
      <c r="V945" s="39">
        <v>135961243</v>
      </c>
      <c r="W945" s="23">
        <v>3.1</v>
      </c>
      <c r="X945" s="38" t="s">
        <v>3139</v>
      </c>
      <c r="Y945" s="38" t="s">
        <v>6552</v>
      </c>
      <c r="Z945" s="21">
        <v>136.221677</v>
      </c>
      <c r="AA945" s="23">
        <v>3.1</v>
      </c>
      <c r="AB945" s="39" t="s">
        <v>3139</v>
      </c>
      <c r="AC945" s="39">
        <v>260434</v>
      </c>
      <c r="AD945" s="23" t="s">
        <v>3139</v>
      </c>
      <c r="AE945" s="38" t="s">
        <v>5818</v>
      </c>
    </row>
    <row r="946" spans="1:34">
      <c r="A946" t="str">
        <f t="shared" si="44"/>
        <v>1226</v>
      </c>
      <c r="B946" t="str">
        <f t="shared" si="42"/>
        <v>OT</v>
      </c>
      <c r="C946">
        <f t="shared" si="43"/>
        <v>153</v>
      </c>
      <c r="D946" s="38" t="s">
        <v>6552</v>
      </c>
      <c r="E946" s="23">
        <v>1</v>
      </c>
      <c r="F946" s="23">
        <v>122602</v>
      </c>
      <c r="G946" s="38" t="s">
        <v>3179</v>
      </c>
      <c r="H946" s="38" t="s">
        <v>3368</v>
      </c>
      <c r="I946" s="38" t="s">
        <v>6006</v>
      </c>
      <c r="J946" s="38" t="s">
        <v>50</v>
      </c>
      <c r="K946" s="38"/>
      <c r="L946" s="38" t="s">
        <v>6500</v>
      </c>
      <c r="M946" s="109">
        <v>44561</v>
      </c>
      <c r="N946" s="39">
        <v>47305248</v>
      </c>
      <c r="O946" s="38">
        <v>1</v>
      </c>
      <c r="P946" s="38"/>
      <c r="Q946" s="38" t="s">
        <v>3139</v>
      </c>
      <c r="R946" s="39" t="s">
        <v>3139</v>
      </c>
      <c r="S946" s="38"/>
      <c r="T946" s="38" t="s">
        <v>3139</v>
      </c>
      <c r="U946" s="38" t="s">
        <v>6500</v>
      </c>
      <c r="V946" s="39">
        <v>47305248</v>
      </c>
      <c r="W946" s="38" t="s">
        <v>3139</v>
      </c>
      <c r="X946" s="38">
        <v>0</v>
      </c>
      <c r="Y946" s="38" t="s">
        <v>6056</v>
      </c>
      <c r="Z946" s="21">
        <v>47.305247999999999</v>
      </c>
      <c r="AA946" s="38" t="s">
        <v>3139</v>
      </c>
      <c r="AB946" s="39">
        <v>1</v>
      </c>
      <c r="AC946" s="39">
        <v>0</v>
      </c>
      <c r="AD946" s="23" t="s">
        <v>3139</v>
      </c>
      <c r="AE946" s="38" t="s">
        <v>5824</v>
      </c>
      <c r="AG946" s="23"/>
      <c r="AH946" s="23"/>
    </row>
    <row r="947" spans="1:34">
      <c r="A947" t="str">
        <f t="shared" si="44"/>
        <v>1226</v>
      </c>
      <c r="B947" t="str">
        <f t="shared" si="42"/>
        <v>OT</v>
      </c>
      <c r="C947">
        <f t="shared" si="43"/>
        <v>153</v>
      </c>
      <c r="D947" s="38" t="s">
        <v>6552</v>
      </c>
      <c r="E947" s="23">
        <v>2</v>
      </c>
      <c r="F947" s="23">
        <v>122602</v>
      </c>
      <c r="G947" s="38" t="s">
        <v>3450</v>
      </c>
      <c r="H947" s="38" t="s">
        <v>3244</v>
      </c>
      <c r="I947" s="38" t="s">
        <v>6006</v>
      </c>
      <c r="J947" s="38" t="s">
        <v>50</v>
      </c>
      <c r="K947" s="38"/>
      <c r="L947" s="38" t="s">
        <v>6501</v>
      </c>
      <c r="M947" s="109">
        <v>44561</v>
      </c>
      <c r="N947" s="39">
        <v>1258278</v>
      </c>
      <c r="O947" s="38">
        <v>1</v>
      </c>
      <c r="P947" s="38"/>
      <c r="Q947" s="38" t="s">
        <v>3139</v>
      </c>
      <c r="R947" s="39" t="s">
        <v>3139</v>
      </c>
      <c r="S947" s="38"/>
      <c r="T947" s="38" t="s">
        <v>3139</v>
      </c>
      <c r="U947" s="38" t="s">
        <v>6501</v>
      </c>
      <c r="V947" s="39">
        <v>1258278</v>
      </c>
      <c r="W947" s="38" t="s">
        <v>3139</v>
      </c>
      <c r="X947" s="38">
        <v>0</v>
      </c>
      <c r="Y947" s="38" t="s">
        <v>6056</v>
      </c>
      <c r="Z947" s="21">
        <v>1.258278</v>
      </c>
      <c r="AA947" s="38" t="s">
        <v>3139</v>
      </c>
      <c r="AB947" s="39">
        <v>1</v>
      </c>
      <c r="AC947" s="39">
        <v>0</v>
      </c>
      <c r="AD947" s="23" t="s">
        <v>3139</v>
      </c>
      <c r="AE947" s="38" t="s">
        <v>5824</v>
      </c>
    </row>
    <row r="948" spans="1:34">
      <c r="A948" t="str">
        <f t="shared" si="44"/>
        <v>1120</v>
      </c>
      <c r="B948" t="str">
        <f t="shared" si="42"/>
        <v>OT</v>
      </c>
      <c r="C948">
        <f t="shared" si="43"/>
        <v>53</v>
      </c>
      <c r="D948" s="38" t="s">
        <v>6552</v>
      </c>
      <c r="E948" s="23">
        <v>3</v>
      </c>
      <c r="F948" s="23">
        <v>112007</v>
      </c>
      <c r="G948" s="38" t="s">
        <v>329</v>
      </c>
      <c r="H948" s="38" t="s">
        <v>3456</v>
      </c>
      <c r="I948" s="38" t="s">
        <v>5969</v>
      </c>
      <c r="J948" s="38" t="s">
        <v>11186</v>
      </c>
      <c r="K948" s="38"/>
      <c r="L948" s="38" t="s">
        <v>6085</v>
      </c>
      <c r="M948" s="109">
        <v>44461</v>
      </c>
      <c r="N948" s="39">
        <v>60026856</v>
      </c>
      <c r="O948" s="38">
        <v>1</v>
      </c>
      <c r="P948" s="38" t="s">
        <v>5814</v>
      </c>
      <c r="Q948" s="23">
        <v>2</v>
      </c>
      <c r="R948" s="39">
        <v>0</v>
      </c>
      <c r="S948" s="38" t="s">
        <v>54</v>
      </c>
      <c r="T948" s="23">
        <v>90</v>
      </c>
      <c r="U948" s="38" t="s">
        <v>6085</v>
      </c>
      <c r="V948" s="39">
        <v>60026856</v>
      </c>
      <c r="W948" s="23">
        <v>2</v>
      </c>
      <c r="X948" s="38" t="s">
        <v>3139</v>
      </c>
      <c r="Y948" s="38" t="s">
        <v>6085</v>
      </c>
      <c r="Z948" s="21">
        <v>60.026856000000002</v>
      </c>
      <c r="AA948" s="23">
        <v>2</v>
      </c>
      <c r="AB948" s="39" t="s">
        <v>3139</v>
      </c>
      <c r="AC948" s="39">
        <v>0</v>
      </c>
      <c r="AD948" s="23" t="s">
        <v>3139</v>
      </c>
      <c r="AE948" s="38" t="s">
        <v>5824</v>
      </c>
    </row>
    <row r="949" spans="1:34">
      <c r="A949" t="str">
        <f t="shared" si="44"/>
        <v>1203</v>
      </c>
      <c r="B949" t="str">
        <f t="shared" si="42"/>
        <v>FL</v>
      </c>
      <c r="C949">
        <f t="shared" si="43"/>
        <v>90</v>
      </c>
      <c r="D949" s="38" t="s">
        <v>6552</v>
      </c>
      <c r="E949" s="23">
        <v>1</v>
      </c>
      <c r="F949" s="23">
        <v>120305</v>
      </c>
      <c r="G949" s="38" t="s">
        <v>199</v>
      </c>
      <c r="H949" s="38" t="s">
        <v>3214</v>
      </c>
      <c r="I949" s="38" t="s">
        <v>5969</v>
      </c>
      <c r="J949" s="38" t="s">
        <v>11856</v>
      </c>
      <c r="K949" s="38"/>
      <c r="L949" s="38" t="s">
        <v>6114</v>
      </c>
      <c r="M949" s="109">
        <v>44498</v>
      </c>
      <c r="N949" s="39">
        <v>200000000</v>
      </c>
      <c r="O949" s="38">
        <v>1</v>
      </c>
      <c r="P949" s="38" t="s">
        <v>5814</v>
      </c>
      <c r="Q949" s="23">
        <v>1.57</v>
      </c>
      <c r="R949" s="39">
        <v>0</v>
      </c>
      <c r="S949" s="38" t="s">
        <v>54</v>
      </c>
      <c r="T949" s="23">
        <v>90</v>
      </c>
      <c r="U949" s="38" t="s">
        <v>6114</v>
      </c>
      <c r="V949" s="39">
        <v>200000000</v>
      </c>
      <c r="W949" s="23">
        <v>1.560840376</v>
      </c>
      <c r="X949" s="38" t="s">
        <v>3139</v>
      </c>
      <c r="Y949" s="38" t="s">
        <v>6552</v>
      </c>
      <c r="Z949" s="21">
        <v>200.00865109999998</v>
      </c>
      <c r="AA949" s="23">
        <v>1.560840376</v>
      </c>
      <c r="AB949" s="39" t="s">
        <v>3139</v>
      </c>
      <c r="AC949" s="39">
        <v>8671</v>
      </c>
      <c r="AD949" s="23">
        <v>0</v>
      </c>
      <c r="AE949" s="38" t="s">
        <v>5815</v>
      </c>
    </row>
    <row r="950" spans="1:34">
      <c r="A950" t="str">
        <f t="shared" si="44"/>
        <v>1203</v>
      </c>
      <c r="B950" t="str">
        <f t="shared" si="42"/>
        <v>FL</v>
      </c>
      <c r="C950">
        <f t="shared" si="43"/>
        <v>105</v>
      </c>
      <c r="D950" s="38" t="s">
        <v>6552</v>
      </c>
      <c r="E950" s="23">
        <v>2</v>
      </c>
      <c r="F950" s="23">
        <v>120305</v>
      </c>
      <c r="G950" s="38" t="s">
        <v>199</v>
      </c>
      <c r="H950" s="38" t="s">
        <v>3214</v>
      </c>
      <c r="I950" s="38" t="s">
        <v>5969</v>
      </c>
      <c r="J950" s="38" t="s">
        <v>3507</v>
      </c>
      <c r="K950" s="38"/>
      <c r="L950" s="38" t="s">
        <v>6799</v>
      </c>
      <c r="M950" s="109">
        <v>44513</v>
      </c>
      <c r="N950" s="39">
        <v>100000000</v>
      </c>
      <c r="O950" s="38">
        <v>1</v>
      </c>
      <c r="P950" s="38" t="s">
        <v>5814</v>
      </c>
      <c r="Q950" s="23">
        <v>2.1</v>
      </c>
      <c r="R950" s="39">
        <v>0</v>
      </c>
      <c r="S950" s="38" t="s">
        <v>54</v>
      </c>
      <c r="T950" s="23">
        <v>180</v>
      </c>
      <c r="U950" s="38" t="s">
        <v>6799</v>
      </c>
      <c r="V950" s="39">
        <v>100000000</v>
      </c>
      <c r="W950" s="23">
        <v>2.0890892650000001</v>
      </c>
      <c r="X950" s="38" t="s">
        <v>3139</v>
      </c>
      <c r="Y950" s="38" t="s">
        <v>6552</v>
      </c>
      <c r="Z950" s="21">
        <v>100.446833</v>
      </c>
      <c r="AA950" s="23">
        <v>2.0890892650000001</v>
      </c>
      <c r="AB950" s="39" t="s">
        <v>3139</v>
      </c>
      <c r="AC950" s="39">
        <v>446833</v>
      </c>
      <c r="AD950" s="23">
        <v>0</v>
      </c>
      <c r="AE950" s="38" t="s">
        <v>5815</v>
      </c>
    </row>
    <row r="951" spans="1:34">
      <c r="A951" t="str">
        <f t="shared" si="44"/>
        <v>1203</v>
      </c>
      <c r="B951" t="str">
        <f t="shared" si="42"/>
        <v>FL</v>
      </c>
      <c r="C951">
        <f t="shared" si="43"/>
        <v>85</v>
      </c>
      <c r="D951" s="38" t="s">
        <v>6552</v>
      </c>
      <c r="E951" s="23">
        <v>3</v>
      </c>
      <c r="F951" s="23">
        <v>120305</v>
      </c>
      <c r="G951" s="38" t="s">
        <v>199</v>
      </c>
      <c r="H951" s="38" t="s">
        <v>3214</v>
      </c>
      <c r="I951" s="38" t="s">
        <v>5969</v>
      </c>
      <c r="J951" s="38" t="s">
        <v>3508</v>
      </c>
      <c r="K951" s="38"/>
      <c r="L951" s="38" t="s">
        <v>6504</v>
      </c>
      <c r="M951" s="109">
        <v>44493</v>
      </c>
      <c r="N951" s="39">
        <v>200000000</v>
      </c>
      <c r="O951" s="38">
        <v>1</v>
      </c>
      <c r="P951" s="38" t="s">
        <v>5814</v>
      </c>
      <c r="Q951" s="23">
        <v>1.56</v>
      </c>
      <c r="R951" s="39">
        <v>0</v>
      </c>
      <c r="S951" s="38" t="s">
        <v>54</v>
      </c>
      <c r="T951" s="23">
        <v>90</v>
      </c>
      <c r="U951" s="38" t="s">
        <v>6504</v>
      </c>
      <c r="V951" s="39">
        <v>200000000</v>
      </c>
      <c r="W951" s="23">
        <v>1.550956166</v>
      </c>
      <c r="X951" s="38" t="s">
        <v>3139</v>
      </c>
      <c r="Y951" s="38" t="s">
        <v>6552</v>
      </c>
      <c r="Z951" s="21">
        <v>200.05169900000001</v>
      </c>
      <c r="AA951" s="23">
        <v>1.550956166</v>
      </c>
      <c r="AB951" s="39" t="s">
        <v>3139</v>
      </c>
      <c r="AC951" s="39">
        <v>51699</v>
      </c>
      <c r="AD951" s="23">
        <v>0</v>
      </c>
      <c r="AE951" s="38" t="s">
        <v>5815</v>
      </c>
      <c r="AG951" s="23"/>
      <c r="AH951" s="23"/>
    </row>
    <row r="952" spans="1:34">
      <c r="A952" t="str">
        <f t="shared" si="44"/>
        <v>1203</v>
      </c>
      <c r="B952" t="str">
        <f t="shared" si="42"/>
        <v>FL</v>
      </c>
      <c r="C952">
        <f t="shared" si="43"/>
        <v>68</v>
      </c>
      <c r="D952" s="38" t="s">
        <v>6552</v>
      </c>
      <c r="E952" s="23">
        <v>4</v>
      </c>
      <c r="F952" s="23">
        <v>120305</v>
      </c>
      <c r="G952" s="38" t="s">
        <v>199</v>
      </c>
      <c r="H952" s="38" t="s">
        <v>3214</v>
      </c>
      <c r="I952" s="38" t="s">
        <v>5969</v>
      </c>
      <c r="J952" s="38" t="s">
        <v>11857</v>
      </c>
      <c r="K952" s="38"/>
      <c r="L952" s="38" t="s">
        <v>6068</v>
      </c>
      <c r="M952" s="109">
        <v>44476</v>
      </c>
      <c r="N952" s="39">
        <v>250000000</v>
      </c>
      <c r="O952" s="38">
        <v>1</v>
      </c>
      <c r="P952" s="38" t="s">
        <v>5814</v>
      </c>
      <c r="Q952" s="23">
        <v>1.57</v>
      </c>
      <c r="R952" s="39">
        <v>0</v>
      </c>
      <c r="S952" s="38" t="s">
        <v>54</v>
      </c>
      <c r="T952" s="23">
        <v>90</v>
      </c>
      <c r="U952" s="38" t="s">
        <v>6068</v>
      </c>
      <c r="V952" s="39">
        <v>250000000</v>
      </c>
      <c r="W952" s="23">
        <v>1.560840376</v>
      </c>
      <c r="X952" s="38" t="s">
        <v>3139</v>
      </c>
      <c r="Y952" s="38" t="s">
        <v>6552</v>
      </c>
      <c r="Z952" s="21">
        <v>250.249301</v>
      </c>
      <c r="AA952" s="23">
        <v>1.560840376</v>
      </c>
      <c r="AB952" s="39" t="s">
        <v>3139</v>
      </c>
      <c r="AC952" s="39">
        <v>249301</v>
      </c>
      <c r="AD952" s="23">
        <v>0</v>
      </c>
      <c r="AE952" s="38" t="s">
        <v>5815</v>
      </c>
    </row>
    <row r="953" spans="1:34">
      <c r="A953" t="str">
        <f t="shared" si="44"/>
        <v>1203</v>
      </c>
      <c r="B953" t="str">
        <f t="shared" si="42"/>
        <v>FL</v>
      </c>
      <c r="C953">
        <f t="shared" si="43"/>
        <v>24</v>
      </c>
      <c r="D953" s="38" t="s">
        <v>6552</v>
      </c>
      <c r="E953" s="23">
        <v>5</v>
      </c>
      <c r="F953" s="23">
        <v>120305</v>
      </c>
      <c r="G953" s="38" t="s">
        <v>108</v>
      </c>
      <c r="H953" s="38" t="s">
        <v>3042</v>
      </c>
      <c r="I953" s="38" t="s">
        <v>5969</v>
      </c>
      <c r="J953" s="38" t="s">
        <v>9443</v>
      </c>
      <c r="K953" s="38"/>
      <c r="L953" s="38" t="s">
        <v>5975</v>
      </c>
      <c r="M953" s="109">
        <v>44432</v>
      </c>
      <c r="N953" s="39">
        <v>76347741</v>
      </c>
      <c r="O953" s="38">
        <v>1</v>
      </c>
      <c r="P953" s="38" t="s">
        <v>5814</v>
      </c>
      <c r="Q953" s="23">
        <v>1.75</v>
      </c>
      <c r="R953" s="39">
        <v>0</v>
      </c>
      <c r="S953" s="38" t="s">
        <v>54</v>
      </c>
      <c r="T953" s="23">
        <v>90</v>
      </c>
      <c r="U953" s="38" t="s">
        <v>5975</v>
      </c>
      <c r="V953" s="39">
        <v>76347741</v>
      </c>
      <c r="W953" s="23">
        <v>1.738631469</v>
      </c>
      <c r="X953" s="38" t="s">
        <v>3139</v>
      </c>
      <c r="Y953" s="38" t="s">
        <v>6552</v>
      </c>
      <c r="Z953" s="21">
        <v>76.591099</v>
      </c>
      <c r="AA953" s="23">
        <v>1.738631469</v>
      </c>
      <c r="AB953" s="39" t="s">
        <v>3139</v>
      </c>
      <c r="AC953" s="39">
        <v>243358</v>
      </c>
      <c r="AD953" s="23">
        <v>0</v>
      </c>
      <c r="AE953" s="38" t="s">
        <v>5815</v>
      </c>
    </row>
    <row r="954" spans="1:34">
      <c r="A954" t="str">
        <f t="shared" si="44"/>
        <v>1203</v>
      </c>
      <c r="B954" t="str">
        <f t="shared" si="42"/>
        <v>FL</v>
      </c>
      <c r="C954">
        <f t="shared" si="43"/>
        <v>24</v>
      </c>
      <c r="D954" s="38" t="s">
        <v>6552</v>
      </c>
      <c r="E954" s="23">
        <v>6</v>
      </c>
      <c r="F954" s="23">
        <v>120305</v>
      </c>
      <c r="G954" s="38" t="s">
        <v>108</v>
      </c>
      <c r="H954" s="38" t="s">
        <v>3042</v>
      </c>
      <c r="I954" s="38" t="s">
        <v>5969</v>
      </c>
      <c r="J954" s="38" t="s">
        <v>9444</v>
      </c>
      <c r="K954" s="38"/>
      <c r="L954" s="38" t="s">
        <v>5975</v>
      </c>
      <c r="M954" s="109">
        <v>44432</v>
      </c>
      <c r="N954" s="39">
        <v>108600341</v>
      </c>
      <c r="O954" s="38">
        <v>1</v>
      </c>
      <c r="P954" s="38" t="s">
        <v>5814</v>
      </c>
      <c r="Q954" s="23">
        <v>1.75</v>
      </c>
      <c r="R954" s="39">
        <v>0</v>
      </c>
      <c r="S954" s="38" t="s">
        <v>54</v>
      </c>
      <c r="T954" s="23">
        <v>90</v>
      </c>
      <c r="U954" s="38" t="s">
        <v>5975</v>
      </c>
      <c r="V954" s="39">
        <v>108600341</v>
      </c>
      <c r="W954" s="23">
        <v>1.738631469</v>
      </c>
      <c r="X954" s="38" t="s">
        <v>3139</v>
      </c>
      <c r="Y954" s="38" t="s">
        <v>6552</v>
      </c>
      <c r="Z954" s="21">
        <v>108.946504</v>
      </c>
      <c r="AA954" s="23">
        <v>1.738631469</v>
      </c>
      <c r="AB954" s="39" t="s">
        <v>3139</v>
      </c>
      <c r="AC954" s="39">
        <v>346163</v>
      </c>
      <c r="AD954" s="23">
        <v>0</v>
      </c>
      <c r="AE954" s="38" t="s">
        <v>5815</v>
      </c>
    </row>
    <row r="955" spans="1:34">
      <c r="A955" t="str">
        <f t="shared" si="44"/>
        <v>1203</v>
      </c>
      <c r="B955" t="str">
        <f t="shared" si="42"/>
        <v>FL</v>
      </c>
      <c r="C955">
        <f t="shared" si="43"/>
        <v>39</v>
      </c>
      <c r="D955" s="38" t="s">
        <v>6552</v>
      </c>
      <c r="E955" s="23">
        <v>7</v>
      </c>
      <c r="F955" s="23">
        <v>120305</v>
      </c>
      <c r="G955" s="38" t="s">
        <v>108</v>
      </c>
      <c r="H955" s="38" t="s">
        <v>3042</v>
      </c>
      <c r="I955" s="38" t="s">
        <v>5969</v>
      </c>
      <c r="J955" s="38" t="s">
        <v>11187</v>
      </c>
      <c r="K955" s="38"/>
      <c r="L955" s="38" t="s">
        <v>6037</v>
      </c>
      <c r="M955" s="109">
        <v>44447</v>
      </c>
      <c r="N955" s="39">
        <v>155506552</v>
      </c>
      <c r="O955" s="38">
        <v>1</v>
      </c>
      <c r="P955" s="38" t="s">
        <v>5814</v>
      </c>
      <c r="Q955" s="23">
        <v>1.75</v>
      </c>
      <c r="R955" s="39">
        <v>0</v>
      </c>
      <c r="S955" s="38" t="s">
        <v>54</v>
      </c>
      <c r="T955" s="23">
        <v>90</v>
      </c>
      <c r="U955" s="38" t="s">
        <v>6037</v>
      </c>
      <c r="V955" s="39">
        <v>155506552</v>
      </c>
      <c r="W955" s="23">
        <v>1.738631469</v>
      </c>
      <c r="X955" s="38" t="s">
        <v>3139</v>
      </c>
      <c r="Y955" s="38" t="s">
        <v>6552</v>
      </c>
      <c r="Z955" s="21">
        <v>155.89708400000001</v>
      </c>
      <c r="AA955" s="23">
        <v>1.738631469</v>
      </c>
      <c r="AB955" s="39" t="s">
        <v>3139</v>
      </c>
      <c r="AC955" s="39">
        <v>390532</v>
      </c>
      <c r="AD955" s="23">
        <v>0</v>
      </c>
      <c r="AE955" s="38" t="s">
        <v>5815</v>
      </c>
    </row>
    <row r="956" spans="1:34">
      <c r="A956" t="str">
        <f t="shared" si="44"/>
        <v>1203</v>
      </c>
      <c r="B956" t="str">
        <f t="shared" si="42"/>
        <v>FL</v>
      </c>
      <c r="C956">
        <f t="shared" si="43"/>
        <v>32</v>
      </c>
      <c r="D956" s="38" t="s">
        <v>6552</v>
      </c>
      <c r="E956" s="23">
        <v>8</v>
      </c>
      <c r="F956" s="23">
        <v>120305</v>
      </c>
      <c r="G956" s="38" t="s">
        <v>108</v>
      </c>
      <c r="H956" s="38" t="s">
        <v>3042</v>
      </c>
      <c r="I956" s="38" t="s">
        <v>5969</v>
      </c>
      <c r="J956" s="38" t="s">
        <v>11188</v>
      </c>
      <c r="K956" s="38"/>
      <c r="L956" s="38" t="s">
        <v>6194</v>
      </c>
      <c r="M956" s="109">
        <v>44440</v>
      </c>
      <c r="N956" s="39">
        <v>50000000</v>
      </c>
      <c r="O956" s="38">
        <v>1</v>
      </c>
      <c r="P956" s="38" t="s">
        <v>5814</v>
      </c>
      <c r="Q956" s="23">
        <v>1.75</v>
      </c>
      <c r="R956" s="39">
        <v>0</v>
      </c>
      <c r="S956" s="38" t="s">
        <v>54</v>
      </c>
      <c r="T956" s="23">
        <v>90</v>
      </c>
      <c r="U956" s="38" t="s">
        <v>6194</v>
      </c>
      <c r="V956" s="39">
        <v>50000000</v>
      </c>
      <c r="W956" s="23">
        <v>1.738631469</v>
      </c>
      <c r="X956" s="38" t="s">
        <v>3139</v>
      </c>
      <c r="Y956" s="38" t="s">
        <v>6552</v>
      </c>
      <c r="Z956" s="21">
        <v>50.142471</v>
      </c>
      <c r="AA956" s="23">
        <v>1.738631469</v>
      </c>
      <c r="AB956" s="39" t="s">
        <v>3139</v>
      </c>
      <c r="AC956" s="39">
        <v>142471</v>
      </c>
      <c r="AD956" s="23">
        <v>0</v>
      </c>
      <c r="AE956" s="38" t="s">
        <v>5815</v>
      </c>
    </row>
    <row r="957" spans="1:34">
      <c r="A957" t="str">
        <f t="shared" si="44"/>
        <v>1203</v>
      </c>
      <c r="B957" t="str">
        <f t="shared" si="42"/>
        <v>FL</v>
      </c>
      <c r="C957">
        <f t="shared" si="43"/>
        <v>32</v>
      </c>
      <c r="D957" s="38" t="s">
        <v>6552</v>
      </c>
      <c r="E957" s="23">
        <v>9</v>
      </c>
      <c r="F957" s="23">
        <v>120305</v>
      </c>
      <c r="G957" s="38" t="s">
        <v>108</v>
      </c>
      <c r="H957" s="38" t="s">
        <v>3042</v>
      </c>
      <c r="I957" s="38" t="s">
        <v>5969</v>
      </c>
      <c r="J957" s="38" t="s">
        <v>11189</v>
      </c>
      <c r="K957" s="38"/>
      <c r="L957" s="38" t="s">
        <v>6194</v>
      </c>
      <c r="M957" s="109">
        <v>44440</v>
      </c>
      <c r="N957" s="39">
        <v>150000000</v>
      </c>
      <c r="O957" s="38">
        <v>1</v>
      </c>
      <c r="P957" s="38" t="s">
        <v>5814</v>
      </c>
      <c r="Q957" s="23">
        <v>1.75</v>
      </c>
      <c r="R957" s="39">
        <v>0</v>
      </c>
      <c r="S957" s="38" t="s">
        <v>54</v>
      </c>
      <c r="T957" s="23">
        <v>90</v>
      </c>
      <c r="U957" s="38" t="s">
        <v>6194</v>
      </c>
      <c r="V957" s="39">
        <v>150000000</v>
      </c>
      <c r="W957" s="23">
        <v>1.738631469</v>
      </c>
      <c r="X957" s="38" t="s">
        <v>3139</v>
      </c>
      <c r="Y957" s="38" t="s">
        <v>6552</v>
      </c>
      <c r="Z957" s="21">
        <v>150.427414</v>
      </c>
      <c r="AA957" s="23">
        <v>1.738631469</v>
      </c>
      <c r="AB957" s="39" t="s">
        <v>3139</v>
      </c>
      <c r="AC957" s="39">
        <v>427414</v>
      </c>
      <c r="AD957" s="23">
        <v>0</v>
      </c>
      <c r="AE957" s="38" t="s">
        <v>5815</v>
      </c>
    </row>
    <row r="958" spans="1:34">
      <c r="A958" t="str">
        <f t="shared" si="44"/>
        <v>1203</v>
      </c>
      <c r="B958" t="str">
        <f t="shared" si="42"/>
        <v>FL</v>
      </c>
      <c r="C958">
        <f t="shared" si="43"/>
        <v>11</v>
      </c>
      <c r="D958" s="38" t="s">
        <v>6552</v>
      </c>
      <c r="E958" s="23">
        <v>10</v>
      </c>
      <c r="F958" s="23">
        <v>120305</v>
      </c>
      <c r="G958" s="38" t="s">
        <v>108</v>
      </c>
      <c r="H958" s="38" t="s">
        <v>3042</v>
      </c>
      <c r="I958" s="38" t="s">
        <v>5969</v>
      </c>
      <c r="J958" s="38" t="s">
        <v>9454</v>
      </c>
      <c r="K958" s="38"/>
      <c r="L958" s="38" t="s">
        <v>6091</v>
      </c>
      <c r="M958" s="109">
        <v>44419</v>
      </c>
      <c r="N958" s="39">
        <v>250000000</v>
      </c>
      <c r="O958" s="38">
        <v>1</v>
      </c>
      <c r="P958" s="38" t="s">
        <v>5814</v>
      </c>
      <c r="Q958" s="23">
        <v>1.65</v>
      </c>
      <c r="R958" s="39">
        <v>0</v>
      </c>
      <c r="S958" s="38" t="s">
        <v>54</v>
      </c>
      <c r="T958" s="23">
        <v>90</v>
      </c>
      <c r="U958" s="38" t="s">
        <v>6091</v>
      </c>
      <c r="V958" s="39">
        <v>250000000</v>
      </c>
      <c r="W958" s="23">
        <v>1.6398877890000001</v>
      </c>
      <c r="X958" s="38" t="s">
        <v>3139</v>
      </c>
      <c r="Y958" s="38" t="s">
        <v>6552</v>
      </c>
      <c r="Z958" s="21">
        <v>250.89966100000001</v>
      </c>
      <c r="AA958" s="23">
        <v>1.6398877890000001</v>
      </c>
      <c r="AB958" s="39" t="s">
        <v>3139</v>
      </c>
      <c r="AC958" s="39">
        <v>899661</v>
      </c>
      <c r="AD958" s="23">
        <v>0</v>
      </c>
      <c r="AE958" s="38" t="s">
        <v>5815</v>
      </c>
    </row>
    <row r="959" spans="1:34">
      <c r="A959" t="str">
        <f t="shared" si="44"/>
        <v>1203</v>
      </c>
      <c r="B959" t="str">
        <f t="shared" si="42"/>
        <v>FL</v>
      </c>
      <c r="C959">
        <f t="shared" si="43"/>
        <v>80</v>
      </c>
      <c r="D959" s="38" t="s">
        <v>6552</v>
      </c>
      <c r="E959" s="23">
        <v>11</v>
      </c>
      <c r="F959" s="23">
        <v>120305</v>
      </c>
      <c r="G959" s="38" t="s">
        <v>872</v>
      </c>
      <c r="H959" s="38" t="s">
        <v>3199</v>
      </c>
      <c r="I959" s="38" t="s">
        <v>5969</v>
      </c>
      <c r="J959" s="38" t="s">
        <v>11858</v>
      </c>
      <c r="K959" s="38"/>
      <c r="L959" s="38" t="s">
        <v>6076</v>
      </c>
      <c r="M959" s="109">
        <v>44488</v>
      </c>
      <c r="N959" s="39">
        <v>138240256</v>
      </c>
      <c r="O959" s="38">
        <v>1</v>
      </c>
      <c r="P959" s="38" t="s">
        <v>5814</v>
      </c>
      <c r="Q959" s="23">
        <v>2.4500000000000002</v>
      </c>
      <c r="R959" s="39">
        <v>0</v>
      </c>
      <c r="S959" s="38" t="s">
        <v>54</v>
      </c>
      <c r="T959" s="23">
        <v>90</v>
      </c>
      <c r="U959" s="38" t="s">
        <v>6076</v>
      </c>
      <c r="V959" s="39">
        <v>138240256</v>
      </c>
      <c r="W959" s="23">
        <v>2.4278070010000001</v>
      </c>
      <c r="X959" s="38" t="s">
        <v>3139</v>
      </c>
      <c r="Y959" s="38" t="s">
        <v>6552</v>
      </c>
      <c r="Z959" s="21">
        <v>138.34280699999999</v>
      </c>
      <c r="AA959" s="23">
        <v>2.4278070010000001</v>
      </c>
      <c r="AB959" s="39" t="s">
        <v>3139</v>
      </c>
      <c r="AC959" s="39">
        <v>102551</v>
      </c>
      <c r="AD959" s="23">
        <v>0</v>
      </c>
      <c r="AE959" s="38" t="s">
        <v>5815</v>
      </c>
    </row>
    <row r="960" spans="1:34">
      <c r="A960" t="str">
        <f t="shared" si="44"/>
        <v>1203</v>
      </c>
      <c r="B960" t="str">
        <f t="shared" si="42"/>
        <v>FL</v>
      </c>
      <c r="C960">
        <f t="shared" si="43"/>
        <v>35</v>
      </c>
      <c r="D960" s="38" t="s">
        <v>6552</v>
      </c>
      <c r="E960" s="23">
        <v>12</v>
      </c>
      <c r="F960" s="23">
        <v>120305</v>
      </c>
      <c r="G960" s="38" t="s">
        <v>872</v>
      </c>
      <c r="H960" s="38" t="s">
        <v>3199</v>
      </c>
      <c r="I960" s="38" t="s">
        <v>5969</v>
      </c>
      <c r="J960" s="38" t="s">
        <v>11190</v>
      </c>
      <c r="K960" s="38"/>
      <c r="L960" s="38" t="s">
        <v>6066</v>
      </c>
      <c r="M960" s="109">
        <v>44443</v>
      </c>
      <c r="N960" s="39">
        <v>130362539</v>
      </c>
      <c r="O960" s="38">
        <v>1</v>
      </c>
      <c r="P960" s="38" t="s">
        <v>5814</v>
      </c>
      <c r="Q960" s="23">
        <v>2.7</v>
      </c>
      <c r="R960" s="39">
        <v>0</v>
      </c>
      <c r="S960" s="38" t="s">
        <v>54</v>
      </c>
      <c r="T960" s="23">
        <v>90</v>
      </c>
      <c r="U960" s="38" t="s">
        <v>6066</v>
      </c>
      <c r="V960" s="39">
        <v>130362539</v>
      </c>
      <c r="W960" s="23">
        <v>2.673085232</v>
      </c>
      <c r="X960" s="38" t="s">
        <v>3139</v>
      </c>
      <c r="Y960" s="38" t="s">
        <v>6552</v>
      </c>
      <c r="Z960" s="21">
        <v>130.90460400000001</v>
      </c>
      <c r="AA960" s="23">
        <v>2.673085232</v>
      </c>
      <c r="AB960" s="39" t="s">
        <v>3139</v>
      </c>
      <c r="AC960" s="39">
        <v>542065</v>
      </c>
      <c r="AD960" s="23">
        <v>0</v>
      </c>
      <c r="AE960" s="38" t="s">
        <v>5815</v>
      </c>
    </row>
    <row r="961" spans="1:34">
      <c r="A961" t="str">
        <f t="shared" si="44"/>
        <v>1203</v>
      </c>
      <c r="B961" t="str">
        <f t="shared" si="42"/>
        <v>FL</v>
      </c>
      <c r="C961">
        <f t="shared" si="43"/>
        <v>80</v>
      </c>
      <c r="D961" s="38" t="s">
        <v>6552</v>
      </c>
      <c r="E961" s="23">
        <v>13</v>
      </c>
      <c r="F961" s="23">
        <v>120305</v>
      </c>
      <c r="G961" s="38" t="s">
        <v>872</v>
      </c>
      <c r="H961" s="38" t="s">
        <v>3199</v>
      </c>
      <c r="I961" s="38" t="s">
        <v>5969</v>
      </c>
      <c r="J961" s="38" t="s">
        <v>11859</v>
      </c>
      <c r="K961" s="38"/>
      <c r="L961" s="38" t="s">
        <v>6076</v>
      </c>
      <c r="M961" s="109">
        <v>44488</v>
      </c>
      <c r="N961" s="39">
        <v>208988614</v>
      </c>
      <c r="O961" s="38">
        <v>1</v>
      </c>
      <c r="P961" s="38" t="s">
        <v>5814</v>
      </c>
      <c r="Q961" s="23">
        <v>2.4500000000000002</v>
      </c>
      <c r="R961" s="39">
        <v>0</v>
      </c>
      <c r="S961" s="38" t="s">
        <v>54</v>
      </c>
      <c r="T961" s="23">
        <v>90</v>
      </c>
      <c r="U961" s="38" t="s">
        <v>6076</v>
      </c>
      <c r="V961" s="39">
        <v>208988614</v>
      </c>
      <c r="W961" s="23">
        <v>2.4278070010000001</v>
      </c>
      <c r="X961" s="38" t="s">
        <v>3139</v>
      </c>
      <c r="Y961" s="38" t="s">
        <v>6552</v>
      </c>
      <c r="Z961" s="21">
        <v>209.14364800000001</v>
      </c>
      <c r="AA961" s="23">
        <v>2.4278070010000001</v>
      </c>
      <c r="AB961" s="39" t="s">
        <v>3139</v>
      </c>
      <c r="AC961" s="39">
        <v>155034</v>
      </c>
      <c r="AD961" s="23">
        <v>0</v>
      </c>
      <c r="AE961" s="38" t="s">
        <v>5815</v>
      </c>
    </row>
    <row r="962" spans="1:34">
      <c r="A962" t="str">
        <f t="shared" si="44"/>
        <v>1203</v>
      </c>
      <c r="B962" t="str">
        <f t="shared" si="42"/>
        <v>FL</v>
      </c>
      <c r="C962">
        <f t="shared" si="43"/>
        <v>19</v>
      </c>
      <c r="D962" s="38" t="s">
        <v>6552</v>
      </c>
      <c r="E962" s="23">
        <v>14</v>
      </c>
      <c r="F962" s="23">
        <v>120305</v>
      </c>
      <c r="G962" s="38" t="s">
        <v>329</v>
      </c>
      <c r="H962" s="38" t="s">
        <v>3456</v>
      </c>
      <c r="I962" s="38" t="s">
        <v>5969</v>
      </c>
      <c r="J962" s="38" t="s">
        <v>3475</v>
      </c>
      <c r="K962" s="38"/>
      <c r="L962" s="38" t="s">
        <v>6093</v>
      </c>
      <c r="M962" s="109">
        <v>44427</v>
      </c>
      <c r="N962" s="39">
        <v>332966188</v>
      </c>
      <c r="O962" s="38">
        <v>1</v>
      </c>
      <c r="P962" s="38" t="s">
        <v>5814</v>
      </c>
      <c r="Q962" s="23">
        <v>1.5</v>
      </c>
      <c r="R962" s="39">
        <v>0</v>
      </c>
      <c r="S962" s="38" t="s">
        <v>54</v>
      </c>
      <c r="T962" s="23">
        <v>90</v>
      </c>
      <c r="U962" s="38" t="s">
        <v>6093</v>
      </c>
      <c r="V962" s="39">
        <v>332966188</v>
      </c>
      <c r="W962" s="23">
        <v>1.4916355750000001</v>
      </c>
      <c r="X962" s="38" t="s">
        <v>3139</v>
      </c>
      <c r="Y962" s="38" t="s">
        <v>6552</v>
      </c>
      <c r="Z962" s="21">
        <v>333.94571999999999</v>
      </c>
      <c r="AA962" s="23">
        <v>1.4916355750000001</v>
      </c>
      <c r="AB962" s="39" t="s">
        <v>3139</v>
      </c>
      <c r="AC962" s="39">
        <v>979532</v>
      </c>
      <c r="AD962" s="23">
        <v>0</v>
      </c>
      <c r="AE962" s="38" t="s">
        <v>5815</v>
      </c>
      <c r="AG962" s="23"/>
      <c r="AH962" s="23"/>
    </row>
    <row r="963" spans="1:34">
      <c r="A963" t="str">
        <f t="shared" si="44"/>
        <v>1203</v>
      </c>
      <c r="B963" t="str">
        <f t="shared" ref="B963:B1026" si="45">+IF(A963="1228","CA",IF(A963="1230","VR",IF(A963="1203","FL","OT")))</f>
        <v>FL</v>
      </c>
      <c r="C963">
        <f t="shared" ref="C963:C1026" si="46">+IF(M963="",0,M963-D963)</f>
        <v>77</v>
      </c>
      <c r="D963" s="38" t="s">
        <v>6552</v>
      </c>
      <c r="E963" s="23">
        <v>15</v>
      </c>
      <c r="F963" s="23">
        <v>120305</v>
      </c>
      <c r="G963" s="38" t="s">
        <v>329</v>
      </c>
      <c r="H963" s="38" t="s">
        <v>3456</v>
      </c>
      <c r="I963" s="38" t="s">
        <v>5969</v>
      </c>
      <c r="J963" s="38" t="s">
        <v>3475</v>
      </c>
      <c r="K963" s="38"/>
      <c r="L963" s="38" t="s">
        <v>6431</v>
      </c>
      <c r="M963" s="109">
        <v>44485</v>
      </c>
      <c r="N963" s="39">
        <v>244279418</v>
      </c>
      <c r="O963" s="38">
        <v>1</v>
      </c>
      <c r="P963" s="38" t="s">
        <v>5814</v>
      </c>
      <c r="Q963" s="23">
        <v>2.25</v>
      </c>
      <c r="R963" s="39">
        <v>0</v>
      </c>
      <c r="S963" s="38" t="s">
        <v>54</v>
      </c>
      <c r="T963" s="23">
        <v>90</v>
      </c>
      <c r="U963" s="38" t="s">
        <v>6431</v>
      </c>
      <c r="V963" s="39">
        <v>244279418</v>
      </c>
      <c r="W963" s="23">
        <v>2.2312610039999998</v>
      </c>
      <c r="X963" s="38" t="s">
        <v>3139</v>
      </c>
      <c r="Y963" s="38" t="s">
        <v>6552</v>
      </c>
      <c r="Z963" s="21">
        <v>244.49138199999999</v>
      </c>
      <c r="AA963" s="23">
        <v>2.2312610039999998</v>
      </c>
      <c r="AB963" s="39" t="s">
        <v>3139</v>
      </c>
      <c r="AC963" s="39">
        <v>211964</v>
      </c>
      <c r="AD963" s="23">
        <v>0</v>
      </c>
      <c r="AE963" s="38" t="s">
        <v>5815</v>
      </c>
      <c r="AG963" s="23"/>
      <c r="AH963" s="23"/>
    </row>
    <row r="964" spans="1:34">
      <c r="A964" t="str">
        <f t="shared" ref="A964:A1027" si="47">+MID(F964,1,4)</f>
        <v>1203</v>
      </c>
      <c r="B964" t="str">
        <f t="shared" si="45"/>
        <v>FL</v>
      </c>
      <c r="C964">
        <f t="shared" si="46"/>
        <v>19</v>
      </c>
      <c r="D964" s="38" t="s">
        <v>6552</v>
      </c>
      <c r="E964" s="23">
        <v>16</v>
      </c>
      <c r="F964" s="23">
        <v>120305</v>
      </c>
      <c r="G964" s="38" t="s">
        <v>329</v>
      </c>
      <c r="H964" s="38" t="s">
        <v>3456</v>
      </c>
      <c r="I964" s="38" t="s">
        <v>5969</v>
      </c>
      <c r="J964" s="38" t="s">
        <v>3475</v>
      </c>
      <c r="K964" s="38"/>
      <c r="L964" s="38" t="s">
        <v>6093</v>
      </c>
      <c r="M964" s="109">
        <v>44427</v>
      </c>
      <c r="N964" s="39">
        <v>82676157</v>
      </c>
      <c r="O964" s="38">
        <v>1</v>
      </c>
      <c r="P964" s="38" t="s">
        <v>5814</v>
      </c>
      <c r="Q964" s="38">
        <v>1.5</v>
      </c>
      <c r="R964" s="39">
        <v>0</v>
      </c>
      <c r="S964" s="38" t="s">
        <v>54</v>
      </c>
      <c r="T964" s="38">
        <v>90</v>
      </c>
      <c r="U964" s="38" t="s">
        <v>6093</v>
      </c>
      <c r="V964" s="39">
        <v>82676157</v>
      </c>
      <c r="W964" s="38">
        <v>1.4916355750000001</v>
      </c>
      <c r="X964" s="23" t="s">
        <v>3139</v>
      </c>
      <c r="Y964" s="38" t="s">
        <v>6552</v>
      </c>
      <c r="Z964" s="21">
        <v>82.919376999999997</v>
      </c>
      <c r="AA964" s="38">
        <v>1.4916355750000001</v>
      </c>
      <c r="AB964" s="39" t="s">
        <v>3139</v>
      </c>
      <c r="AC964" s="39">
        <v>243220</v>
      </c>
      <c r="AD964" s="23">
        <v>0</v>
      </c>
      <c r="AE964" s="38" t="s">
        <v>5815</v>
      </c>
      <c r="AG964" s="23"/>
      <c r="AH964" s="23"/>
    </row>
    <row r="965" spans="1:34">
      <c r="A965" t="str">
        <f t="shared" si="47"/>
        <v>1203</v>
      </c>
      <c r="B965" t="str">
        <f t="shared" si="45"/>
        <v>FL</v>
      </c>
      <c r="C965">
        <f t="shared" si="46"/>
        <v>75</v>
      </c>
      <c r="D965" s="38" t="s">
        <v>6552</v>
      </c>
      <c r="E965" s="23">
        <v>17</v>
      </c>
      <c r="F965" s="23">
        <v>120305</v>
      </c>
      <c r="G965" s="38" t="s">
        <v>329</v>
      </c>
      <c r="H965" s="38" t="s">
        <v>3456</v>
      </c>
      <c r="I965" s="38" t="s">
        <v>5969</v>
      </c>
      <c r="J965" s="38" t="s">
        <v>3475</v>
      </c>
      <c r="K965" s="38"/>
      <c r="L965" s="38" t="s">
        <v>6074</v>
      </c>
      <c r="M965" s="109">
        <v>44483</v>
      </c>
      <c r="N965" s="39">
        <v>220043393</v>
      </c>
      <c r="O965" s="38">
        <v>1</v>
      </c>
      <c r="P965" s="38" t="s">
        <v>5814</v>
      </c>
      <c r="Q965" s="38">
        <v>2.25</v>
      </c>
      <c r="R965" s="43">
        <v>0</v>
      </c>
      <c r="S965" s="38" t="s">
        <v>54</v>
      </c>
      <c r="T965" s="38">
        <v>90</v>
      </c>
      <c r="U965" s="38" t="s">
        <v>6074</v>
      </c>
      <c r="V965" s="39">
        <v>220043393</v>
      </c>
      <c r="W965" s="38">
        <v>2.2312610039999998</v>
      </c>
      <c r="X965" s="38" t="s">
        <v>3139</v>
      </c>
      <c r="Y965" s="38" t="s">
        <v>6552</v>
      </c>
      <c r="Z965" s="21">
        <v>220.26160400000001</v>
      </c>
      <c r="AA965" s="38">
        <v>2.2312610039999998</v>
      </c>
      <c r="AB965" s="39" t="s">
        <v>3139</v>
      </c>
      <c r="AC965" s="39">
        <v>218211</v>
      </c>
      <c r="AD965" s="23">
        <v>0</v>
      </c>
      <c r="AE965" s="38" t="s">
        <v>5815</v>
      </c>
      <c r="AG965" s="23"/>
      <c r="AH965" s="23"/>
    </row>
    <row r="966" spans="1:34">
      <c r="A966" t="str">
        <f t="shared" si="47"/>
        <v>1203</v>
      </c>
      <c r="B966" t="str">
        <f t="shared" si="45"/>
        <v>FL</v>
      </c>
      <c r="C966">
        <f t="shared" si="46"/>
        <v>40</v>
      </c>
      <c r="D966" s="38" t="s">
        <v>6552</v>
      </c>
      <c r="E966" s="23">
        <v>18</v>
      </c>
      <c r="F966" s="23">
        <v>120305</v>
      </c>
      <c r="G966" s="38" t="s">
        <v>55</v>
      </c>
      <c r="H966" s="38" t="s">
        <v>3251</v>
      </c>
      <c r="I966" s="38" t="s">
        <v>5969</v>
      </c>
      <c r="J966" s="38" t="s">
        <v>6507</v>
      </c>
      <c r="K966" s="38"/>
      <c r="L966" s="38" t="s">
        <v>6083</v>
      </c>
      <c r="M966" s="109">
        <v>44448</v>
      </c>
      <c r="N966" s="39">
        <v>379779942</v>
      </c>
      <c r="O966" s="38">
        <v>1</v>
      </c>
      <c r="P966" s="38" t="s">
        <v>5814</v>
      </c>
      <c r="Q966" s="38">
        <v>2.0499999999999998</v>
      </c>
      <c r="R966" s="43">
        <v>0</v>
      </c>
      <c r="S966" s="38" t="s">
        <v>54</v>
      </c>
      <c r="T966" s="38">
        <v>90</v>
      </c>
      <c r="U966" s="38" t="s">
        <v>6083</v>
      </c>
      <c r="V966" s="39">
        <v>379779942</v>
      </c>
      <c r="W966" s="38">
        <v>2.0344264650000001</v>
      </c>
      <c r="X966" s="38" t="s">
        <v>3139</v>
      </c>
      <c r="Y966" s="38" t="s">
        <v>6552</v>
      </c>
      <c r="Z966" s="21">
        <v>380.87450699999999</v>
      </c>
      <c r="AA966" s="38">
        <v>2.0344264650000001</v>
      </c>
      <c r="AB966" s="39" t="s">
        <v>3139</v>
      </c>
      <c r="AC966" s="39">
        <v>1094565</v>
      </c>
      <c r="AD966" s="23">
        <v>0</v>
      </c>
      <c r="AE966" s="38" t="s">
        <v>5815</v>
      </c>
    </row>
    <row r="967" spans="1:34">
      <c r="A967" t="str">
        <f t="shared" si="47"/>
        <v>1203</v>
      </c>
      <c r="B967" t="str">
        <f t="shared" si="45"/>
        <v>FL</v>
      </c>
      <c r="C967">
        <f t="shared" si="46"/>
        <v>26</v>
      </c>
      <c r="D967" s="38" t="s">
        <v>6552</v>
      </c>
      <c r="E967" s="23">
        <v>19</v>
      </c>
      <c r="F967" s="23">
        <v>120305</v>
      </c>
      <c r="G967" s="38" t="s">
        <v>55</v>
      </c>
      <c r="H967" s="38" t="s">
        <v>3251</v>
      </c>
      <c r="I967" s="38" t="s">
        <v>5969</v>
      </c>
      <c r="J967" s="38" t="s">
        <v>6508</v>
      </c>
      <c r="K967" s="38"/>
      <c r="L967" s="38" t="s">
        <v>6096</v>
      </c>
      <c r="M967" s="109">
        <v>44434</v>
      </c>
      <c r="N967" s="39">
        <v>106314471</v>
      </c>
      <c r="O967" s="38">
        <v>1</v>
      </c>
      <c r="P967" s="38" t="s">
        <v>5814</v>
      </c>
      <c r="Q967" s="38">
        <v>2.0499999999999998</v>
      </c>
      <c r="R967" s="43">
        <v>0</v>
      </c>
      <c r="S967" s="38" t="s">
        <v>54</v>
      </c>
      <c r="T967" s="38">
        <v>90</v>
      </c>
      <c r="U967" s="38" t="s">
        <v>6096</v>
      </c>
      <c r="V967" s="39">
        <v>106314471</v>
      </c>
      <c r="W967" s="38">
        <v>2.0344264650000001</v>
      </c>
      <c r="X967" s="38" t="s">
        <v>3139</v>
      </c>
      <c r="Y967" s="38" t="s">
        <v>6552</v>
      </c>
      <c r="Z967" s="21">
        <v>106.69898499999999</v>
      </c>
      <c r="AA967" s="38">
        <v>2.0344264650000001</v>
      </c>
      <c r="AB967" s="39" t="s">
        <v>3139</v>
      </c>
      <c r="AC967" s="39">
        <v>384514</v>
      </c>
      <c r="AD967" s="23">
        <v>0</v>
      </c>
      <c r="AE967" s="38" t="s">
        <v>5815</v>
      </c>
    </row>
    <row r="968" spans="1:34">
      <c r="A968" t="str">
        <f t="shared" si="47"/>
        <v>1203</v>
      </c>
      <c r="B968" t="str">
        <f t="shared" si="45"/>
        <v>FL</v>
      </c>
      <c r="C968">
        <f t="shared" si="46"/>
        <v>80</v>
      </c>
      <c r="D968" s="38" t="s">
        <v>6552</v>
      </c>
      <c r="E968" s="23">
        <v>20</v>
      </c>
      <c r="F968" s="23">
        <v>120305</v>
      </c>
      <c r="G968" s="38" t="s">
        <v>55</v>
      </c>
      <c r="H968" s="38" t="s">
        <v>3251</v>
      </c>
      <c r="I968" s="38" t="s">
        <v>5969</v>
      </c>
      <c r="J968" s="38" t="s">
        <v>6509</v>
      </c>
      <c r="K968" s="38"/>
      <c r="L968" s="38" t="s">
        <v>6076</v>
      </c>
      <c r="M968" s="109">
        <v>44488</v>
      </c>
      <c r="N968" s="39">
        <v>237113435</v>
      </c>
      <c r="O968" s="38">
        <v>1</v>
      </c>
      <c r="P968" s="38" t="s">
        <v>5814</v>
      </c>
      <c r="Q968" s="38">
        <v>2.2000000000000002</v>
      </c>
      <c r="R968" s="43">
        <v>0</v>
      </c>
      <c r="S968" s="38" t="s">
        <v>54</v>
      </c>
      <c r="T968" s="38">
        <v>90</v>
      </c>
      <c r="U968" s="38" t="s">
        <v>6076</v>
      </c>
      <c r="V968" s="39">
        <v>237113435</v>
      </c>
      <c r="W968" s="38">
        <v>2.1820794590000001</v>
      </c>
      <c r="X968" s="38" t="s">
        <v>3139</v>
      </c>
      <c r="Y968" s="38" t="s">
        <v>6552</v>
      </c>
      <c r="Z968" s="21">
        <v>237.27153000000001</v>
      </c>
      <c r="AA968" s="38">
        <v>2.1820794590000001</v>
      </c>
      <c r="AB968" s="39" t="s">
        <v>3139</v>
      </c>
      <c r="AC968" s="39">
        <v>158095</v>
      </c>
      <c r="AD968" s="23">
        <v>0</v>
      </c>
      <c r="AE968" s="38" t="s">
        <v>5815</v>
      </c>
      <c r="AG968" s="23"/>
      <c r="AH968" s="23"/>
    </row>
    <row r="969" spans="1:34">
      <c r="A969" t="str">
        <f t="shared" si="47"/>
        <v>1203</v>
      </c>
      <c r="B969" t="str">
        <f t="shared" si="45"/>
        <v>FL</v>
      </c>
      <c r="C969">
        <f t="shared" si="46"/>
        <v>60</v>
      </c>
      <c r="D969" s="38" t="s">
        <v>6552</v>
      </c>
      <c r="E969" s="23">
        <v>21</v>
      </c>
      <c r="F969" s="23">
        <v>120305</v>
      </c>
      <c r="G969" s="38" t="s">
        <v>53</v>
      </c>
      <c r="H969" s="38" t="s">
        <v>3047</v>
      </c>
      <c r="I969" s="38" t="s">
        <v>5969</v>
      </c>
      <c r="J969" s="38" t="s">
        <v>11191</v>
      </c>
      <c r="K969" s="38"/>
      <c r="L969" s="38" t="s">
        <v>6100</v>
      </c>
      <c r="M969" s="109">
        <v>44468</v>
      </c>
      <c r="N969" s="39">
        <v>180430783</v>
      </c>
      <c r="O969" s="38">
        <v>1</v>
      </c>
      <c r="P969" s="38" t="s">
        <v>5814</v>
      </c>
      <c r="Q969" s="38">
        <v>2.2000000000000002</v>
      </c>
      <c r="R969" s="43">
        <v>0</v>
      </c>
      <c r="S969" s="38" t="s">
        <v>54</v>
      </c>
      <c r="T969" s="38">
        <v>90</v>
      </c>
      <c r="U969" s="38" t="s">
        <v>6100</v>
      </c>
      <c r="V969" s="39">
        <v>180430783</v>
      </c>
      <c r="W969" s="38">
        <v>2.1820794590000001</v>
      </c>
      <c r="X969" s="38" t="s">
        <v>3139</v>
      </c>
      <c r="Y969" s="38" t="s">
        <v>6552</v>
      </c>
      <c r="Z969" s="21">
        <v>180.76981499999999</v>
      </c>
      <c r="AA969" s="38">
        <v>2.1820794590000001</v>
      </c>
      <c r="AB969" s="39" t="s">
        <v>3139</v>
      </c>
      <c r="AC969" s="39">
        <v>339032</v>
      </c>
      <c r="AD969" s="23">
        <v>0</v>
      </c>
      <c r="AE969" s="38" t="s">
        <v>5815</v>
      </c>
    </row>
    <row r="970" spans="1:34">
      <c r="A970" t="str">
        <f t="shared" si="47"/>
        <v>1203</v>
      </c>
      <c r="B970" t="str">
        <f t="shared" si="45"/>
        <v>FL</v>
      </c>
      <c r="C970">
        <f t="shared" si="46"/>
        <v>40</v>
      </c>
      <c r="D970" s="38" t="s">
        <v>6552</v>
      </c>
      <c r="E970" s="23">
        <v>22</v>
      </c>
      <c r="F970" s="23">
        <v>120305</v>
      </c>
      <c r="G970" s="38" t="s">
        <v>53</v>
      </c>
      <c r="H970" s="38" t="s">
        <v>3047</v>
      </c>
      <c r="I970" s="38" t="s">
        <v>5969</v>
      </c>
      <c r="J970" s="38" t="s">
        <v>11192</v>
      </c>
      <c r="K970" s="38"/>
      <c r="L970" s="38" t="s">
        <v>6083</v>
      </c>
      <c r="M970" s="109">
        <v>44448</v>
      </c>
      <c r="N970" s="39">
        <v>193347851</v>
      </c>
      <c r="O970" s="38">
        <v>1</v>
      </c>
      <c r="P970" s="38" t="s">
        <v>5814</v>
      </c>
      <c r="Q970" s="23">
        <v>2.2000000000000002</v>
      </c>
      <c r="R970" s="39">
        <v>0</v>
      </c>
      <c r="S970" s="38" t="s">
        <v>54</v>
      </c>
      <c r="T970" s="23">
        <v>90</v>
      </c>
      <c r="U970" s="38" t="s">
        <v>6083</v>
      </c>
      <c r="V970" s="39">
        <v>193347851</v>
      </c>
      <c r="W970" s="23">
        <v>2.1820794590000001</v>
      </c>
      <c r="X970" s="23" t="s">
        <v>3139</v>
      </c>
      <c r="Y970" s="38" t="s">
        <v>6552</v>
      </c>
      <c r="Z970" s="21">
        <v>193.94554299999999</v>
      </c>
      <c r="AA970" s="23">
        <v>2.1820794590000001</v>
      </c>
      <c r="AB970" s="39" t="s">
        <v>3139</v>
      </c>
      <c r="AC970" s="39">
        <v>597692</v>
      </c>
      <c r="AD970" s="23">
        <v>0</v>
      </c>
      <c r="AE970" s="38" t="s">
        <v>5815</v>
      </c>
    </row>
    <row r="971" spans="1:34">
      <c r="A971" t="str">
        <f t="shared" si="47"/>
        <v>1203</v>
      </c>
      <c r="B971" t="str">
        <f t="shared" si="45"/>
        <v>FL</v>
      </c>
      <c r="C971">
        <f t="shared" si="46"/>
        <v>47</v>
      </c>
      <c r="D971" s="38" t="s">
        <v>6552</v>
      </c>
      <c r="E971" s="23">
        <v>23</v>
      </c>
      <c r="F971" s="23">
        <v>120305</v>
      </c>
      <c r="G971" s="38" t="s">
        <v>53</v>
      </c>
      <c r="H971" s="38" t="s">
        <v>3047</v>
      </c>
      <c r="I971" s="38" t="s">
        <v>5969</v>
      </c>
      <c r="J971" s="38" t="s">
        <v>11193</v>
      </c>
      <c r="K971" s="38"/>
      <c r="L971" s="38" t="s">
        <v>6169</v>
      </c>
      <c r="M971" s="109">
        <v>44455</v>
      </c>
      <c r="N971" s="39">
        <v>184048621</v>
      </c>
      <c r="O971" s="38">
        <v>1</v>
      </c>
      <c r="P971" s="38" t="s">
        <v>5814</v>
      </c>
      <c r="Q971" s="23">
        <v>2.2000000000000002</v>
      </c>
      <c r="R971" s="39">
        <v>0</v>
      </c>
      <c r="S971" s="38" t="s">
        <v>54</v>
      </c>
      <c r="T971" s="23">
        <v>90</v>
      </c>
      <c r="U971" s="38" t="s">
        <v>6169</v>
      </c>
      <c r="V971" s="39">
        <v>184048621</v>
      </c>
      <c r="W971" s="23">
        <v>2.1820794590000001</v>
      </c>
      <c r="X971" s="23" t="s">
        <v>3139</v>
      </c>
      <c r="Y971" s="38" t="s">
        <v>6552</v>
      </c>
      <c r="Z971" s="21">
        <v>184.53947600000001</v>
      </c>
      <c r="AA971" s="23">
        <v>2.1820794590000001</v>
      </c>
      <c r="AB971" s="39" t="s">
        <v>3139</v>
      </c>
      <c r="AC971" s="39">
        <v>490855</v>
      </c>
      <c r="AD971" s="23">
        <v>0</v>
      </c>
      <c r="AE971" s="38" t="s">
        <v>5815</v>
      </c>
    </row>
    <row r="972" spans="1:34">
      <c r="A972" t="str">
        <f t="shared" si="47"/>
        <v>1203</v>
      </c>
      <c r="B972" t="str">
        <f t="shared" si="45"/>
        <v>FL</v>
      </c>
      <c r="C972">
        <f t="shared" si="46"/>
        <v>18</v>
      </c>
      <c r="D972" s="38" t="s">
        <v>6552</v>
      </c>
      <c r="E972" s="23">
        <v>24</v>
      </c>
      <c r="F972" s="23">
        <v>120305</v>
      </c>
      <c r="G972" s="38" t="s">
        <v>53</v>
      </c>
      <c r="H972" s="38" t="s">
        <v>3047</v>
      </c>
      <c r="I972" s="38" t="s">
        <v>5969</v>
      </c>
      <c r="J972" s="38" t="s">
        <v>9445</v>
      </c>
      <c r="K972" s="38"/>
      <c r="L972" s="38" t="s">
        <v>5973</v>
      </c>
      <c r="M972" s="109">
        <v>44426</v>
      </c>
      <c r="N972" s="39">
        <v>213549569</v>
      </c>
      <c r="O972" s="38">
        <v>1</v>
      </c>
      <c r="P972" s="38" t="s">
        <v>5814</v>
      </c>
      <c r="Q972" s="23">
        <v>2.4</v>
      </c>
      <c r="R972" s="39">
        <v>0</v>
      </c>
      <c r="S972" s="38" t="s">
        <v>54</v>
      </c>
      <c r="T972" s="23">
        <v>90</v>
      </c>
      <c r="U972" s="38" t="s">
        <v>5973</v>
      </c>
      <c r="V972" s="39">
        <v>213549569</v>
      </c>
      <c r="W972" s="23">
        <v>2.3786974989999998</v>
      </c>
      <c r="X972" s="23" t="s">
        <v>3139</v>
      </c>
      <c r="Y972" s="38" t="s">
        <v>6552</v>
      </c>
      <c r="Z972" s="21">
        <v>214.56550899999999</v>
      </c>
      <c r="AA972" s="23">
        <v>2.3786974989999998</v>
      </c>
      <c r="AB972" s="39" t="s">
        <v>3139</v>
      </c>
      <c r="AC972" s="39">
        <v>1015940</v>
      </c>
      <c r="AD972" s="23">
        <v>0</v>
      </c>
      <c r="AE972" s="38" t="s">
        <v>5815</v>
      </c>
    </row>
    <row r="973" spans="1:34">
      <c r="A973" t="str">
        <f t="shared" si="47"/>
        <v>1203</v>
      </c>
      <c r="B973" t="str">
        <f t="shared" si="45"/>
        <v>FL</v>
      </c>
      <c r="C973">
        <f t="shared" si="46"/>
        <v>5</v>
      </c>
      <c r="D973" s="38" t="s">
        <v>6552</v>
      </c>
      <c r="E973" s="23">
        <v>25</v>
      </c>
      <c r="F973" s="23">
        <v>120305</v>
      </c>
      <c r="G973" s="38" t="s">
        <v>53</v>
      </c>
      <c r="H973" s="38" t="s">
        <v>3047</v>
      </c>
      <c r="I973" s="38" t="s">
        <v>5969</v>
      </c>
      <c r="J973" s="38" t="s">
        <v>9446</v>
      </c>
      <c r="K973" s="38"/>
      <c r="L973" s="38" t="s">
        <v>6207</v>
      </c>
      <c r="M973" s="109">
        <v>44413</v>
      </c>
      <c r="N973" s="39">
        <v>152268927</v>
      </c>
      <c r="O973" s="38">
        <v>1</v>
      </c>
      <c r="P973" s="38" t="s">
        <v>5814</v>
      </c>
      <c r="Q973" s="23">
        <v>2.4</v>
      </c>
      <c r="R973" s="39">
        <v>0</v>
      </c>
      <c r="S973" s="38" t="s">
        <v>54</v>
      </c>
      <c r="T973" s="23">
        <v>90</v>
      </c>
      <c r="U973" s="38" t="s">
        <v>6207</v>
      </c>
      <c r="V973" s="39">
        <v>152268927</v>
      </c>
      <c r="W973" s="23">
        <v>2.3786974989999998</v>
      </c>
      <c r="X973" s="23" t="s">
        <v>3139</v>
      </c>
      <c r="Y973" s="38" t="s">
        <v>6552</v>
      </c>
      <c r="Z973" s="21">
        <v>153.12412499999999</v>
      </c>
      <c r="AA973" s="23">
        <v>2.3786974989999998</v>
      </c>
      <c r="AB973" s="39" t="s">
        <v>3139</v>
      </c>
      <c r="AC973" s="39">
        <v>855198</v>
      </c>
      <c r="AD973" s="23">
        <v>0</v>
      </c>
      <c r="AE973" s="38" t="s">
        <v>5815</v>
      </c>
    </row>
    <row r="974" spans="1:34">
      <c r="A974" t="str">
        <f t="shared" si="47"/>
        <v>1203</v>
      </c>
      <c r="B974" t="str">
        <f t="shared" si="45"/>
        <v>FL</v>
      </c>
      <c r="C974">
        <f t="shared" si="46"/>
        <v>18</v>
      </c>
      <c r="D974" s="38" t="s">
        <v>6552</v>
      </c>
      <c r="E974" s="23">
        <v>26</v>
      </c>
      <c r="F974" s="23">
        <v>120305</v>
      </c>
      <c r="G974" s="38" t="s">
        <v>53</v>
      </c>
      <c r="H974" s="38" t="s">
        <v>3047</v>
      </c>
      <c r="I974" s="38" t="s">
        <v>5969</v>
      </c>
      <c r="J974" s="38" t="s">
        <v>9447</v>
      </c>
      <c r="K974" s="38"/>
      <c r="L974" s="38" t="s">
        <v>5973</v>
      </c>
      <c r="M974" s="109">
        <v>44426</v>
      </c>
      <c r="N974" s="39">
        <v>218986784</v>
      </c>
      <c r="O974" s="38">
        <v>1</v>
      </c>
      <c r="P974" s="38" t="s">
        <v>5814</v>
      </c>
      <c r="Q974" s="23">
        <v>2.4</v>
      </c>
      <c r="R974" s="39">
        <v>0</v>
      </c>
      <c r="S974" s="38" t="s">
        <v>54</v>
      </c>
      <c r="T974" s="23">
        <v>90</v>
      </c>
      <c r="U974" s="38" t="s">
        <v>5973</v>
      </c>
      <c r="V974" s="39">
        <v>218986784</v>
      </c>
      <c r="W974" s="23">
        <v>2.3786974989999998</v>
      </c>
      <c r="X974" s="23" t="s">
        <v>3139</v>
      </c>
      <c r="Y974" s="38" t="s">
        <v>6552</v>
      </c>
      <c r="Z974" s="21">
        <v>220.02859100000001</v>
      </c>
      <c r="AA974" s="23">
        <v>2.3786974989999998</v>
      </c>
      <c r="AB974" s="39" t="s">
        <v>3139</v>
      </c>
      <c r="AC974" s="39">
        <v>1041807</v>
      </c>
      <c r="AD974" s="23">
        <v>0</v>
      </c>
      <c r="AE974" s="38" t="s">
        <v>5815</v>
      </c>
    </row>
    <row r="975" spans="1:34">
      <c r="A975" t="str">
        <f t="shared" si="47"/>
        <v>1203</v>
      </c>
      <c r="B975" t="str">
        <f t="shared" si="45"/>
        <v>FL</v>
      </c>
      <c r="C975">
        <f t="shared" si="46"/>
        <v>18</v>
      </c>
      <c r="D975" s="38" t="s">
        <v>6552</v>
      </c>
      <c r="E975" s="23">
        <v>27</v>
      </c>
      <c r="F975" s="23">
        <v>120305</v>
      </c>
      <c r="G975" s="38" t="s">
        <v>53</v>
      </c>
      <c r="H975" s="38" t="s">
        <v>3047</v>
      </c>
      <c r="I975" s="38" t="s">
        <v>5969</v>
      </c>
      <c r="J975" s="38" t="s">
        <v>9448</v>
      </c>
      <c r="K975" s="38"/>
      <c r="L975" s="38" t="s">
        <v>5973</v>
      </c>
      <c r="M975" s="109">
        <v>44426</v>
      </c>
      <c r="N975" s="39">
        <v>135093250</v>
      </c>
      <c r="O975" s="38">
        <v>1</v>
      </c>
      <c r="P975" s="38" t="s">
        <v>5814</v>
      </c>
      <c r="Q975" s="23">
        <v>2.4</v>
      </c>
      <c r="R975" s="39">
        <v>0</v>
      </c>
      <c r="S975" s="38" t="s">
        <v>54</v>
      </c>
      <c r="T975" s="23">
        <v>90</v>
      </c>
      <c r="U975" s="38" t="s">
        <v>5973</v>
      </c>
      <c r="V975" s="39">
        <v>135093250</v>
      </c>
      <c r="W975" s="23">
        <v>2.3786974989999998</v>
      </c>
      <c r="X975" s="23" t="s">
        <v>3139</v>
      </c>
      <c r="Y975" s="38" t="s">
        <v>6552</v>
      </c>
      <c r="Z975" s="21">
        <v>135.73594199999999</v>
      </c>
      <c r="AA975" s="23">
        <v>2.3786974989999998</v>
      </c>
      <c r="AB975" s="39" t="s">
        <v>3139</v>
      </c>
      <c r="AC975" s="39">
        <v>642692</v>
      </c>
      <c r="AD975" s="23">
        <v>0</v>
      </c>
      <c r="AE975" s="38" t="s">
        <v>5815</v>
      </c>
    </row>
    <row r="976" spans="1:34">
      <c r="A976" t="str">
        <f t="shared" si="47"/>
        <v>1203</v>
      </c>
      <c r="B976" t="str">
        <f t="shared" si="45"/>
        <v>FL</v>
      </c>
      <c r="C976">
        <f t="shared" si="46"/>
        <v>82</v>
      </c>
      <c r="D976" s="38" t="s">
        <v>6552</v>
      </c>
      <c r="E976" s="23">
        <v>28</v>
      </c>
      <c r="F976" s="23">
        <v>120305</v>
      </c>
      <c r="G976" s="38" t="s">
        <v>3509</v>
      </c>
      <c r="H976" s="38" t="s">
        <v>3510</v>
      </c>
      <c r="I976" s="38" t="s">
        <v>5969</v>
      </c>
      <c r="J976" s="38" t="s">
        <v>11860</v>
      </c>
      <c r="K976" s="38"/>
      <c r="L976" s="38" t="s">
        <v>6078</v>
      </c>
      <c r="M976" s="109">
        <v>44490</v>
      </c>
      <c r="N976" s="39">
        <v>524961860</v>
      </c>
      <c r="O976" s="38">
        <v>1</v>
      </c>
      <c r="P976" s="38" t="s">
        <v>5814</v>
      </c>
      <c r="Q976" s="23">
        <v>3.1</v>
      </c>
      <c r="R976" s="39">
        <v>0</v>
      </c>
      <c r="S976" s="38" t="s">
        <v>54</v>
      </c>
      <c r="T976" s="23">
        <v>90</v>
      </c>
      <c r="U976" s="38" t="s">
        <v>6078</v>
      </c>
      <c r="V976" s="39">
        <v>524961860</v>
      </c>
      <c r="W976" s="23">
        <v>3.0685072029999998</v>
      </c>
      <c r="X976" s="23" t="s">
        <v>3139</v>
      </c>
      <c r="Y976" s="38" t="s">
        <v>6552</v>
      </c>
      <c r="Z976" s="21">
        <v>525.36457199999995</v>
      </c>
      <c r="AA976" s="23">
        <v>3.0685072029999998</v>
      </c>
      <c r="AB976" s="39" t="s">
        <v>3139</v>
      </c>
      <c r="AC976" s="39">
        <v>402712</v>
      </c>
      <c r="AD976" s="23">
        <v>0</v>
      </c>
      <c r="AE976" s="38" t="s">
        <v>5815</v>
      </c>
    </row>
    <row r="977" spans="1:34">
      <c r="A977" t="str">
        <f t="shared" si="47"/>
        <v>1203</v>
      </c>
      <c r="B977" t="str">
        <f t="shared" si="45"/>
        <v>FL</v>
      </c>
      <c r="C977">
        <f t="shared" si="46"/>
        <v>10</v>
      </c>
      <c r="D977" s="38" t="s">
        <v>6552</v>
      </c>
      <c r="E977" s="23">
        <v>29</v>
      </c>
      <c r="F977" s="23">
        <v>120305</v>
      </c>
      <c r="G977" s="38" t="s">
        <v>3509</v>
      </c>
      <c r="H977" s="38" t="s">
        <v>3510</v>
      </c>
      <c r="I977" s="38" t="s">
        <v>5969</v>
      </c>
      <c r="J977" s="38" t="s">
        <v>9449</v>
      </c>
      <c r="K977" s="38"/>
      <c r="L977" s="38" t="s">
        <v>6088</v>
      </c>
      <c r="M977" s="109">
        <v>44418</v>
      </c>
      <c r="N977" s="39">
        <v>165753423</v>
      </c>
      <c r="O977" s="38">
        <v>1</v>
      </c>
      <c r="P977" s="38" t="s">
        <v>5814</v>
      </c>
      <c r="Q977" s="23">
        <v>3.4</v>
      </c>
      <c r="R977" s="39">
        <v>0</v>
      </c>
      <c r="S977" s="38" t="s">
        <v>54</v>
      </c>
      <c r="T977" s="23">
        <v>90</v>
      </c>
      <c r="U977" s="38" t="s">
        <v>6088</v>
      </c>
      <c r="V977" s="39">
        <v>165753423</v>
      </c>
      <c r="W977" s="23">
        <v>3.3715811019999999</v>
      </c>
      <c r="X977" s="23" t="s">
        <v>3139</v>
      </c>
      <c r="Y977" s="38" t="s">
        <v>6552</v>
      </c>
      <c r="Z977" s="21">
        <v>166.99531400000001</v>
      </c>
      <c r="AA977" s="23">
        <v>3.3715811019999999</v>
      </c>
      <c r="AB977" s="39" t="s">
        <v>3139</v>
      </c>
      <c r="AC977" s="39">
        <v>1241891</v>
      </c>
      <c r="AD977" s="23">
        <v>0</v>
      </c>
      <c r="AE977" s="38" t="s">
        <v>5815</v>
      </c>
    </row>
    <row r="978" spans="1:34">
      <c r="A978" t="str">
        <f t="shared" si="47"/>
        <v>1203</v>
      </c>
      <c r="B978" t="str">
        <f t="shared" si="45"/>
        <v>FL</v>
      </c>
      <c r="C978">
        <f t="shared" si="46"/>
        <v>82</v>
      </c>
      <c r="D978" s="38" t="s">
        <v>6552</v>
      </c>
      <c r="E978" s="23">
        <v>30</v>
      </c>
      <c r="F978" s="23">
        <v>120305</v>
      </c>
      <c r="G978" s="38" t="s">
        <v>3509</v>
      </c>
      <c r="H978" s="38" t="s">
        <v>3510</v>
      </c>
      <c r="I978" s="38" t="s">
        <v>5969</v>
      </c>
      <c r="J978" s="38" t="s">
        <v>11861</v>
      </c>
      <c r="K978" s="38"/>
      <c r="L978" s="38" t="s">
        <v>6078</v>
      </c>
      <c r="M978" s="109">
        <v>44490</v>
      </c>
      <c r="N978" s="39">
        <v>438350134</v>
      </c>
      <c r="O978" s="38">
        <v>1</v>
      </c>
      <c r="P978" s="38" t="s">
        <v>5814</v>
      </c>
      <c r="Q978" s="23">
        <v>3.1</v>
      </c>
      <c r="R978" s="39">
        <v>0</v>
      </c>
      <c r="S978" s="38" t="s">
        <v>54</v>
      </c>
      <c r="T978" s="23">
        <v>90</v>
      </c>
      <c r="U978" s="38" t="s">
        <v>6078</v>
      </c>
      <c r="V978" s="39">
        <v>438350134</v>
      </c>
      <c r="W978" s="23">
        <v>3.0685072029999998</v>
      </c>
      <c r="X978" s="23" t="s">
        <v>3139</v>
      </c>
      <c r="Y978" s="38" t="s">
        <v>6552</v>
      </c>
      <c r="Z978" s="21">
        <v>438.68640399999998</v>
      </c>
      <c r="AA978" s="23">
        <v>3.0685072029999998</v>
      </c>
      <c r="AB978" s="39" t="s">
        <v>3139</v>
      </c>
      <c r="AC978" s="39">
        <v>336270</v>
      </c>
      <c r="AD978" s="23">
        <v>0</v>
      </c>
      <c r="AE978" s="38" t="s">
        <v>5815</v>
      </c>
    </row>
    <row r="979" spans="1:34">
      <c r="A979" t="str">
        <f t="shared" si="47"/>
        <v>1203</v>
      </c>
      <c r="B979" t="str">
        <f t="shared" si="45"/>
        <v>FL</v>
      </c>
      <c r="C979">
        <f t="shared" si="46"/>
        <v>42</v>
      </c>
      <c r="D979" s="38" t="s">
        <v>6552</v>
      </c>
      <c r="E979" s="23">
        <v>31</v>
      </c>
      <c r="F979" s="23">
        <v>120305</v>
      </c>
      <c r="G979" s="38" t="s">
        <v>3509</v>
      </c>
      <c r="H979" s="38" t="s">
        <v>3510</v>
      </c>
      <c r="I979" s="38" t="s">
        <v>5969</v>
      </c>
      <c r="J979" s="38" t="s">
        <v>11194</v>
      </c>
      <c r="K979" s="38"/>
      <c r="L979" s="38" t="s">
        <v>6148</v>
      </c>
      <c r="M979" s="109">
        <v>44450</v>
      </c>
      <c r="N979" s="39">
        <v>269366160</v>
      </c>
      <c r="O979" s="38">
        <v>1</v>
      </c>
      <c r="P979" s="38" t="s">
        <v>5814</v>
      </c>
      <c r="Q979" s="23">
        <v>2.6</v>
      </c>
      <c r="R979" s="39">
        <v>0</v>
      </c>
      <c r="S979" s="38" t="s">
        <v>54</v>
      </c>
      <c r="T979" s="23">
        <v>90</v>
      </c>
      <c r="U979" s="38" t="s">
        <v>6148</v>
      </c>
      <c r="V979" s="39">
        <v>269366160</v>
      </c>
      <c r="W979" s="23">
        <v>2.5750277339999998</v>
      </c>
      <c r="X979" s="23" t="s">
        <v>3139</v>
      </c>
      <c r="Y979" s="38" t="s">
        <v>6552</v>
      </c>
      <c r="Z979" s="21">
        <v>270.31026100000003</v>
      </c>
      <c r="AA979" s="23">
        <v>2.5750277339999998</v>
      </c>
      <c r="AB979" s="39" t="s">
        <v>3139</v>
      </c>
      <c r="AC979" s="39">
        <v>944101</v>
      </c>
      <c r="AD979" s="23">
        <v>0</v>
      </c>
      <c r="AE979" s="38" t="s">
        <v>5815</v>
      </c>
    </row>
    <row r="980" spans="1:34">
      <c r="A980" t="str">
        <f t="shared" si="47"/>
        <v>1203</v>
      </c>
      <c r="B980" t="str">
        <f t="shared" si="45"/>
        <v>FL</v>
      </c>
      <c r="C980">
        <f t="shared" si="46"/>
        <v>42</v>
      </c>
      <c r="D980" s="38" t="s">
        <v>6552</v>
      </c>
      <c r="E980" s="23">
        <v>32</v>
      </c>
      <c r="F980" s="23">
        <v>120305</v>
      </c>
      <c r="G980" s="38" t="s">
        <v>3511</v>
      </c>
      <c r="H980" s="38" t="s">
        <v>3512</v>
      </c>
      <c r="I980" s="38" t="s">
        <v>5969</v>
      </c>
      <c r="J980" s="38" t="s">
        <v>11195</v>
      </c>
      <c r="K980" s="38"/>
      <c r="L980" s="38" t="s">
        <v>6148</v>
      </c>
      <c r="M980" s="109">
        <v>44450</v>
      </c>
      <c r="N980" s="39">
        <v>260000000</v>
      </c>
      <c r="O980" s="38">
        <v>1</v>
      </c>
      <c r="P980" s="38" t="s">
        <v>5814</v>
      </c>
      <c r="Q980" s="23">
        <v>2.5</v>
      </c>
      <c r="R980" s="39">
        <v>0</v>
      </c>
      <c r="S980" s="38" t="s">
        <v>54</v>
      </c>
      <c r="T980" s="23">
        <v>90</v>
      </c>
      <c r="U980" s="38" t="s">
        <v>6148</v>
      </c>
      <c r="V980" s="39">
        <v>260000000</v>
      </c>
      <c r="W980" s="23">
        <v>2.479451283</v>
      </c>
      <c r="X980" s="23" t="s">
        <v>3139</v>
      </c>
      <c r="Y980" s="38" t="s">
        <v>6552</v>
      </c>
      <c r="Z980" s="21">
        <v>260.87745000000001</v>
      </c>
      <c r="AA980" s="23">
        <v>2.479451283</v>
      </c>
      <c r="AB980" s="39" t="s">
        <v>3139</v>
      </c>
      <c r="AC980" s="39">
        <v>877450</v>
      </c>
      <c r="AD980" s="23">
        <v>0</v>
      </c>
      <c r="AE980" s="38" t="s">
        <v>5815</v>
      </c>
      <c r="AG980" s="23"/>
      <c r="AH980" s="23"/>
    </row>
    <row r="981" spans="1:34">
      <c r="A981" t="str">
        <f t="shared" si="47"/>
        <v>1203</v>
      </c>
      <c r="B981" t="str">
        <f t="shared" si="45"/>
        <v>FL</v>
      </c>
      <c r="C981">
        <f t="shared" si="46"/>
        <v>46</v>
      </c>
      <c r="D981" s="38" t="s">
        <v>6552</v>
      </c>
      <c r="E981" s="23">
        <v>33</v>
      </c>
      <c r="F981" s="23">
        <v>120305</v>
      </c>
      <c r="G981" s="38" t="s">
        <v>3511</v>
      </c>
      <c r="H981" s="38" t="s">
        <v>3512</v>
      </c>
      <c r="I981" s="38" t="s">
        <v>5969</v>
      </c>
      <c r="J981" s="38" t="s">
        <v>11196</v>
      </c>
      <c r="K981" s="38"/>
      <c r="L981" s="38" t="s">
        <v>6279</v>
      </c>
      <c r="M981" s="109">
        <v>44454</v>
      </c>
      <c r="N981" s="39">
        <v>114233733</v>
      </c>
      <c r="O981" s="38">
        <v>1</v>
      </c>
      <c r="P981" s="38" t="s">
        <v>5814</v>
      </c>
      <c r="Q981" s="23">
        <v>2.5</v>
      </c>
      <c r="R981" s="39">
        <v>0</v>
      </c>
      <c r="S981" s="38" t="s">
        <v>54</v>
      </c>
      <c r="T981" s="23">
        <v>90</v>
      </c>
      <c r="U981" s="38" t="s">
        <v>6279</v>
      </c>
      <c r="V981" s="39">
        <v>114233733</v>
      </c>
      <c r="W981" s="23">
        <v>2.4768985300000002</v>
      </c>
      <c r="X981" s="23" t="s">
        <v>3139</v>
      </c>
      <c r="Y981" s="38" t="s">
        <v>6552</v>
      </c>
      <c r="Z981" s="21">
        <v>114.58741499999999</v>
      </c>
      <c r="AA981" s="23">
        <v>2.4768985300000002</v>
      </c>
      <c r="AB981" s="39" t="s">
        <v>3139</v>
      </c>
      <c r="AC981" s="39">
        <v>353682</v>
      </c>
      <c r="AD981" s="23">
        <v>0</v>
      </c>
      <c r="AE981" s="38" t="s">
        <v>5815</v>
      </c>
      <c r="AG981" s="23"/>
      <c r="AH981" s="23"/>
    </row>
    <row r="982" spans="1:34">
      <c r="A982" t="str">
        <f t="shared" si="47"/>
        <v>1203</v>
      </c>
      <c r="B982" t="str">
        <f t="shared" si="45"/>
        <v>FL</v>
      </c>
      <c r="C982">
        <f t="shared" si="46"/>
        <v>88</v>
      </c>
      <c r="D982" s="38" t="s">
        <v>6552</v>
      </c>
      <c r="E982" s="23">
        <v>34</v>
      </c>
      <c r="F982" s="23">
        <v>120305</v>
      </c>
      <c r="G982" s="38" t="s">
        <v>3511</v>
      </c>
      <c r="H982" s="38" t="s">
        <v>3512</v>
      </c>
      <c r="I982" s="38" t="s">
        <v>5969</v>
      </c>
      <c r="J982" s="38" t="s">
        <v>11862</v>
      </c>
      <c r="K982" s="38"/>
      <c r="L982" s="38" t="s">
        <v>6080</v>
      </c>
      <c r="M982" s="109">
        <v>44496</v>
      </c>
      <c r="N982" s="39">
        <v>139984033</v>
      </c>
      <c r="O982" s="38">
        <v>1</v>
      </c>
      <c r="P982" s="38" t="s">
        <v>5814</v>
      </c>
      <c r="Q982" s="23">
        <v>2.48</v>
      </c>
      <c r="R982" s="39">
        <v>0</v>
      </c>
      <c r="S982" s="38" t="s">
        <v>54</v>
      </c>
      <c r="T982" s="23">
        <v>90</v>
      </c>
      <c r="U982" s="38" t="s">
        <v>6080</v>
      </c>
      <c r="V982" s="39">
        <v>139984033</v>
      </c>
      <c r="W982" s="23">
        <v>2.4572640739999998</v>
      </c>
      <c r="X982" s="23" t="s">
        <v>3139</v>
      </c>
      <c r="Y982" s="38" t="s">
        <v>6552</v>
      </c>
      <c r="Z982" s="21">
        <v>140.012698</v>
      </c>
      <c r="AA982" s="23">
        <v>2.4572640739999998</v>
      </c>
      <c r="AB982" s="39" t="s">
        <v>3139</v>
      </c>
      <c r="AC982" s="39">
        <v>28665</v>
      </c>
      <c r="AD982" s="23">
        <v>0</v>
      </c>
      <c r="AE982" s="38" t="s">
        <v>5815</v>
      </c>
      <c r="AG982" s="23"/>
      <c r="AH982" s="23"/>
    </row>
    <row r="983" spans="1:34">
      <c r="A983" t="str">
        <f t="shared" si="47"/>
        <v>1203</v>
      </c>
      <c r="B983" t="str">
        <f t="shared" si="45"/>
        <v>FL</v>
      </c>
      <c r="C983">
        <f t="shared" si="46"/>
        <v>75</v>
      </c>
      <c r="D983" s="38" t="s">
        <v>6552</v>
      </c>
      <c r="E983" s="23">
        <v>35</v>
      </c>
      <c r="F983" s="23">
        <v>120305</v>
      </c>
      <c r="G983" s="38" t="s">
        <v>3511</v>
      </c>
      <c r="H983" s="38" t="s">
        <v>3512</v>
      </c>
      <c r="I983" s="38" t="s">
        <v>5969</v>
      </c>
      <c r="J983" s="38" t="s">
        <v>11863</v>
      </c>
      <c r="K983" s="38"/>
      <c r="L983" s="38" t="s">
        <v>6074</v>
      </c>
      <c r="M983" s="109">
        <v>44483</v>
      </c>
      <c r="N983" s="39">
        <v>172367220</v>
      </c>
      <c r="O983" s="38">
        <v>1</v>
      </c>
      <c r="P983" s="38" t="s">
        <v>5814</v>
      </c>
      <c r="Q983" s="23">
        <v>2.48</v>
      </c>
      <c r="R983" s="39">
        <v>0</v>
      </c>
      <c r="S983" s="38" t="s">
        <v>54</v>
      </c>
      <c r="T983" s="23">
        <v>90</v>
      </c>
      <c r="U983" s="38" t="s">
        <v>6074</v>
      </c>
      <c r="V983" s="39">
        <v>172367220</v>
      </c>
      <c r="W983" s="23">
        <v>2.4572640739999998</v>
      </c>
      <c r="X983" s="23" t="s">
        <v>3139</v>
      </c>
      <c r="Y983" s="38" t="s">
        <v>6552</v>
      </c>
      <c r="Z983" s="21">
        <v>172.555465</v>
      </c>
      <c r="AA983" s="23">
        <v>2.4572640739999998</v>
      </c>
      <c r="AB983" s="39" t="s">
        <v>3139</v>
      </c>
      <c r="AC983" s="39">
        <v>188245</v>
      </c>
      <c r="AD983" s="23">
        <v>0</v>
      </c>
      <c r="AE983" s="38" t="s">
        <v>5815</v>
      </c>
      <c r="AG983" s="23"/>
      <c r="AH983" s="23"/>
    </row>
    <row r="984" spans="1:34">
      <c r="A984" t="str">
        <f t="shared" si="47"/>
        <v>1203</v>
      </c>
      <c r="B984" t="str">
        <f t="shared" si="45"/>
        <v>FL</v>
      </c>
      <c r="C984">
        <f t="shared" si="46"/>
        <v>32</v>
      </c>
      <c r="D984" s="38" t="s">
        <v>6552</v>
      </c>
      <c r="E984" s="23">
        <v>36</v>
      </c>
      <c r="F984" s="23">
        <v>120305</v>
      </c>
      <c r="G984" s="38" t="s">
        <v>3511</v>
      </c>
      <c r="H984" s="38" t="s">
        <v>3512</v>
      </c>
      <c r="I984" s="38" t="s">
        <v>5969</v>
      </c>
      <c r="J984" s="38" t="s">
        <v>11197</v>
      </c>
      <c r="K984" s="38"/>
      <c r="L984" s="38" t="s">
        <v>6194</v>
      </c>
      <c r="M984" s="109">
        <v>44440</v>
      </c>
      <c r="N984" s="39">
        <v>94259238</v>
      </c>
      <c r="O984" s="38">
        <v>1</v>
      </c>
      <c r="P984" s="38" t="s">
        <v>5814</v>
      </c>
      <c r="Q984" s="23">
        <v>2.5</v>
      </c>
      <c r="R984" s="39">
        <v>0</v>
      </c>
      <c r="S984" s="38" t="s">
        <v>54</v>
      </c>
      <c r="T984" s="23">
        <v>90</v>
      </c>
      <c r="U984" s="38" t="s">
        <v>6194</v>
      </c>
      <c r="V984" s="39">
        <v>94259238</v>
      </c>
      <c r="W984" s="23">
        <v>2.4768985300000002</v>
      </c>
      <c r="X984" s="23" t="s">
        <v>3139</v>
      </c>
      <c r="Y984" s="38" t="s">
        <v>6552</v>
      </c>
      <c r="Z984" s="21">
        <v>94.641869999999997</v>
      </c>
      <c r="AA984" s="23">
        <v>2.4768985300000002</v>
      </c>
      <c r="AB984" s="39" t="s">
        <v>3139</v>
      </c>
      <c r="AC984" s="39">
        <v>382632</v>
      </c>
      <c r="AD984" s="23">
        <v>0</v>
      </c>
      <c r="AE984" s="38" t="s">
        <v>5815</v>
      </c>
      <c r="AG984" s="23"/>
      <c r="AH984" s="23"/>
    </row>
    <row r="985" spans="1:34">
      <c r="A985" t="str">
        <f t="shared" si="47"/>
        <v>1203</v>
      </c>
      <c r="B985" t="str">
        <f t="shared" si="45"/>
        <v>FL</v>
      </c>
      <c r="C985">
        <f t="shared" si="46"/>
        <v>34</v>
      </c>
      <c r="D985" s="38" t="s">
        <v>6552</v>
      </c>
      <c r="E985" s="23">
        <v>37</v>
      </c>
      <c r="F985" s="23">
        <v>120305</v>
      </c>
      <c r="G985" s="38" t="s">
        <v>3511</v>
      </c>
      <c r="H985" s="38" t="s">
        <v>3512</v>
      </c>
      <c r="I985" s="38" t="s">
        <v>5969</v>
      </c>
      <c r="J985" s="38" t="s">
        <v>11198</v>
      </c>
      <c r="K985" s="38"/>
      <c r="L985" s="38" t="s">
        <v>6097</v>
      </c>
      <c r="M985" s="109">
        <v>44442</v>
      </c>
      <c r="N985" s="39">
        <v>108778745</v>
      </c>
      <c r="O985" s="38">
        <v>1</v>
      </c>
      <c r="P985" s="38" t="s">
        <v>5814</v>
      </c>
      <c r="Q985" s="23">
        <v>2.5</v>
      </c>
      <c r="R985" s="39">
        <v>0</v>
      </c>
      <c r="S985" s="38" t="s">
        <v>54</v>
      </c>
      <c r="T985" s="23">
        <v>90</v>
      </c>
      <c r="U985" s="38" t="s">
        <v>6097</v>
      </c>
      <c r="V985" s="39">
        <v>108778745</v>
      </c>
      <c r="W985" s="23">
        <v>2.4768985300000002</v>
      </c>
      <c r="X985" s="23" t="s">
        <v>3139</v>
      </c>
      <c r="Y985" s="38" t="s">
        <v>6552</v>
      </c>
      <c r="Z985" s="21">
        <v>109.205349</v>
      </c>
      <c r="AA985" s="23">
        <v>2.4768985300000002</v>
      </c>
      <c r="AB985" s="39" t="s">
        <v>3139</v>
      </c>
      <c r="AC985" s="39">
        <v>426604</v>
      </c>
      <c r="AD985" s="23">
        <v>0</v>
      </c>
      <c r="AE985" s="38" t="s">
        <v>5815</v>
      </c>
      <c r="AG985" s="23"/>
      <c r="AH985" s="23"/>
    </row>
    <row r="986" spans="1:34">
      <c r="A986" t="str">
        <f t="shared" si="47"/>
        <v>1203</v>
      </c>
      <c r="B986" t="str">
        <f t="shared" si="45"/>
        <v>FL</v>
      </c>
      <c r="C986">
        <f t="shared" si="46"/>
        <v>60</v>
      </c>
      <c r="D986" s="38" t="s">
        <v>6552</v>
      </c>
      <c r="E986" s="23">
        <v>38</v>
      </c>
      <c r="F986" s="23">
        <v>120305</v>
      </c>
      <c r="G986" s="38" t="s">
        <v>3511</v>
      </c>
      <c r="H986" s="38" t="s">
        <v>3512</v>
      </c>
      <c r="I986" s="38" t="s">
        <v>5969</v>
      </c>
      <c r="J986" s="38" t="s">
        <v>11199</v>
      </c>
      <c r="K986" s="38"/>
      <c r="L986" s="38" t="s">
        <v>6100</v>
      </c>
      <c r="M986" s="109">
        <v>44468</v>
      </c>
      <c r="N986" s="39">
        <v>307982209</v>
      </c>
      <c r="O986" s="38">
        <v>1</v>
      </c>
      <c r="P986" s="38" t="s">
        <v>5814</v>
      </c>
      <c r="Q986" s="23">
        <v>2.5</v>
      </c>
      <c r="R986" s="39">
        <v>0</v>
      </c>
      <c r="S986" s="38" t="s">
        <v>54</v>
      </c>
      <c r="T986" s="23">
        <v>90</v>
      </c>
      <c r="U986" s="38" t="s">
        <v>6100</v>
      </c>
      <c r="V986" s="39">
        <v>307982209</v>
      </c>
      <c r="W986" s="23">
        <v>2.4768985300000002</v>
      </c>
      <c r="X986" s="23" t="s">
        <v>3139</v>
      </c>
      <c r="Y986" s="38" t="s">
        <v>6552</v>
      </c>
      <c r="Z986" s="21">
        <v>308.63909999999998</v>
      </c>
      <c r="AA986" s="23">
        <v>2.4768985300000002</v>
      </c>
      <c r="AB986" s="39" t="s">
        <v>3139</v>
      </c>
      <c r="AC986" s="39">
        <v>656891</v>
      </c>
      <c r="AD986" s="23">
        <v>0</v>
      </c>
      <c r="AE986" s="38" t="s">
        <v>5815</v>
      </c>
      <c r="AG986" s="23"/>
      <c r="AH986" s="23"/>
    </row>
    <row r="987" spans="1:34">
      <c r="A987" t="str">
        <f t="shared" si="47"/>
        <v>1203</v>
      </c>
      <c r="B987" t="str">
        <f t="shared" si="45"/>
        <v>FL</v>
      </c>
      <c r="C987">
        <f t="shared" si="46"/>
        <v>89</v>
      </c>
      <c r="D987" s="38" t="s">
        <v>6552</v>
      </c>
      <c r="E987" s="23">
        <v>39</v>
      </c>
      <c r="F987" s="23">
        <v>120305</v>
      </c>
      <c r="G987" s="38" t="s">
        <v>3511</v>
      </c>
      <c r="H987" s="38" t="s">
        <v>3512</v>
      </c>
      <c r="I987" s="38" t="s">
        <v>5969</v>
      </c>
      <c r="J987" s="38" t="s">
        <v>11864</v>
      </c>
      <c r="K987" s="38"/>
      <c r="L987" s="38" t="s">
        <v>6109</v>
      </c>
      <c r="M987" s="109">
        <v>44497</v>
      </c>
      <c r="N987" s="39">
        <v>310288175</v>
      </c>
      <c r="O987" s="38">
        <v>1</v>
      </c>
      <c r="P987" s="38" t="s">
        <v>5814</v>
      </c>
      <c r="Q987" s="23">
        <v>2.48</v>
      </c>
      <c r="R987" s="39">
        <v>0</v>
      </c>
      <c r="S987" s="38" t="s">
        <v>54</v>
      </c>
      <c r="T987" s="23">
        <v>90</v>
      </c>
      <c r="U987" s="38" t="s">
        <v>6109</v>
      </c>
      <c r="V987" s="39">
        <v>310288175</v>
      </c>
      <c r="W987" s="23">
        <v>2.4572640739999998</v>
      </c>
      <c r="X987" s="23" t="s">
        <v>3139</v>
      </c>
      <c r="Y987" s="38" t="s">
        <v>6552</v>
      </c>
      <c r="Z987" s="21">
        <v>310.330534</v>
      </c>
      <c r="AA987" s="23">
        <v>2.4572640739999998</v>
      </c>
      <c r="AB987" s="39" t="s">
        <v>3139</v>
      </c>
      <c r="AC987" s="39">
        <v>42359</v>
      </c>
      <c r="AD987" s="23">
        <v>0</v>
      </c>
      <c r="AE987" s="38" t="s">
        <v>5815</v>
      </c>
      <c r="AG987" s="23"/>
      <c r="AH987" s="23"/>
    </row>
    <row r="988" spans="1:34">
      <c r="A988" t="str">
        <f t="shared" si="47"/>
        <v>1203</v>
      </c>
      <c r="B988" t="str">
        <f t="shared" si="45"/>
        <v>FL</v>
      </c>
      <c r="C988">
        <f t="shared" si="46"/>
        <v>74</v>
      </c>
      <c r="D988" s="38" t="s">
        <v>6552</v>
      </c>
      <c r="E988" s="23">
        <v>40</v>
      </c>
      <c r="F988" s="23">
        <v>120305</v>
      </c>
      <c r="G988" s="38" t="s">
        <v>102</v>
      </c>
      <c r="H988" s="38" t="s">
        <v>3043</v>
      </c>
      <c r="I988" s="38" t="s">
        <v>5969</v>
      </c>
      <c r="J988" s="38" t="s">
        <v>11865</v>
      </c>
      <c r="K988" s="38"/>
      <c r="L988" s="38" t="s">
        <v>6072</v>
      </c>
      <c r="M988" s="109">
        <v>44482</v>
      </c>
      <c r="N988" s="39">
        <v>156683158</v>
      </c>
      <c r="O988" s="38">
        <v>1</v>
      </c>
      <c r="P988" s="38" t="s">
        <v>5814</v>
      </c>
      <c r="Q988" s="23">
        <v>2.2000000000000002</v>
      </c>
      <c r="R988" s="39">
        <v>0</v>
      </c>
      <c r="S988" s="38" t="s">
        <v>54</v>
      </c>
      <c r="T988" s="23">
        <v>90</v>
      </c>
      <c r="U988" s="38" t="s">
        <v>6072</v>
      </c>
      <c r="V988" s="39">
        <v>156683158</v>
      </c>
      <c r="W988" s="23">
        <v>2.1820794590000001</v>
      </c>
      <c r="X988" s="23" t="s">
        <v>3139</v>
      </c>
      <c r="Y988" s="38" t="s">
        <v>6552</v>
      </c>
      <c r="Z988" s="21">
        <v>156.84460799999999</v>
      </c>
      <c r="AA988" s="23">
        <v>2.1820794590000001</v>
      </c>
      <c r="AB988" s="39" t="s">
        <v>3139</v>
      </c>
      <c r="AC988" s="39">
        <v>161450</v>
      </c>
      <c r="AD988" s="23">
        <v>0</v>
      </c>
      <c r="AE988" s="38" t="s">
        <v>5815</v>
      </c>
      <c r="AG988" s="23"/>
      <c r="AH988" s="23"/>
    </row>
    <row r="989" spans="1:34">
      <c r="A989" t="str">
        <f t="shared" si="47"/>
        <v>1203</v>
      </c>
      <c r="B989" t="str">
        <f t="shared" si="45"/>
        <v>FL</v>
      </c>
      <c r="C989">
        <f t="shared" si="46"/>
        <v>83</v>
      </c>
      <c r="D989" s="38" t="s">
        <v>6552</v>
      </c>
      <c r="E989" s="23">
        <v>41</v>
      </c>
      <c r="F989" s="23">
        <v>120305</v>
      </c>
      <c r="G989" s="38" t="s">
        <v>102</v>
      </c>
      <c r="H989" s="38" t="s">
        <v>3043</v>
      </c>
      <c r="I989" s="38" t="s">
        <v>5969</v>
      </c>
      <c r="J989" s="38" t="s">
        <v>11866</v>
      </c>
      <c r="K989" s="38"/>
      <c r="L989" s="38" t="s">
        <v>6204</v>
      </c>
      <c r="M989" s="109">
        <v>44491</v>
      </c>
      <c r="N989" s="39">
        <v>100895757</v>
      </c>
      <c r="O989" s="38">
        <v>1</v>
      </c>
      <c r="P989" s="38" t="s">
        <v>5814</v>
      </c>
      <c r="Q989" s="23">
        <v>2.2000000000000002</v>
      </c>
      <c r="R989" s="39">
        <v>0</v>
      </c>
      <c r="S989" s="38" t="s">
        <v>54</v>
      </c>
      <c r="T989" s="23">
        <v>90</v>
      </c>
      <c r="U989" s="38" t="s">
        <v>6204</v>
      </c>
      <c r="V989" s="39">
        <v>100895757</v>
      </c>
      <c r="W989" s="23">
        <v>2.1820794590000001</v>
      </c>
      <c r="X989" s="23" t="s">
        <v>3139</v>
      </c>
      <c r="Y989" s="38" t="s">
        <v>6552</v>
      </c>
      <c r="Z989" s="21">
        <v>100.944682</v>
      </c>
      <c r="AA989" s="23">
        <v>2.1820794590000001</v>
      </c>
      <c r="AB989" s="39" t="s">
        <v>3139</v>
      </c>
      <c r="AC989" s="39">
        <v>48925</v>
      </c>
      <c r="AD989" s="23">
        <v>0</v>
      </c>
      <c r="AE989" s="38" t="s">
        <v>5815</v>
      </c>
      <c r="AG989" s="23"/>
      <c r="AH989" s="23"/>
    </row>
    <row r="990" spans="1:34">
      <c r="A990" t="str">
        <f t="shared" si="47"/>
        <v>1203</v>
      </c>
      <c r="B990" t="str">
        <f t="shared" si="45"/>
        <v>FL</v>
      </c>
      <c r="C990">
        <f t="shared" si="46"/>
        <v>90</v>
      </c>
      <c r="D990" s="38" t="s">
        <v>6552</v>
      </c>
      <c r="E990" s="23">
        <v>42</v>
      </c>
      <c r="F990" s="23">
        <v>120305</v>
      </c>
      <c r="G990" s="38" t="s">
        <v>102</v>
      </c>
      <c r="H990" s="38" t="s">
        <v>3043</v>
      </c>
      <c r="I990" s="38" t="s">
        <v>5969</v>
      </c>
      <c r="J990" s="38" t="s">
        <v>11867</v>
      </c>
      <c r="K990" s="38"/>
      <c r="L990" s="38" t="s">
        <v>6114</v>
      </c>
      <c r="M990" s="109">
        <v>44498</v>
      </c>
      <c r="N990" s="39">
        <v>183716540</v>
      </c>
      <c r="O990" s="38">
        <v>1</v>
      </c>
      <c r="P990" s="38" t="s">
        <v>5814</v>
      </c>
      <c r="Q990" s="23">
        <v>2.25</v>
      </c>
      <c r="R990" s="39">
        <v>0</v>
      </c>
      <c r="S990" s="38" t="s">
        <v>54</v>
      </c>
      <c r="T990" s="23">
        <v>90</v>
      </c>
      <c r="U990" s="38" t="s">
        <v>6114</v>
      </c>
      <c r="V990" s="39">
        <v>183716540</v>
      </c>
      <c r="W990" s="23">
        <v>2.2312610039999998</v>
      </c>
      <c r="X990" s="23" t="s">
        <v>3139</v>
      </c>
      <c r="Y990" s="38" t="s">
        <v>6552</v>
      </c>
      <c r="Z990" s="21">
        <v>183.72792699999999</v>
      </c>
      <c r="AA990" s="23">
        <v>2.2312610039999998</v>
      </c>
      <c r="AB990" s="39" t="s">
        <v>3139</v>
      </c>
      <c r="AC990" s="39">
        <v>11387</v>
      </c>
      <c r="AD990" s="23">
        <v>0</v>
      </c>
      <c r="AE990" s="38" t="s">
        <v>5815</v>
      </c>
      <c r="AG990" s="23"/>
      <c r="AH990" s="23"/>
    </row>
    <row r="991" spans="1:34">
      <c r="A991" t="str">
        <f t="shared" si="47"/>
        <v>1203</v>
      </c>
      <c r="B991" t="str">
        <f t="shared" si="45"/>
        <v>FL</v>
      </c>
      <c r="C991">
        <f t="shared" si="46"/>
        <v>61</v>
      </c>
      <c r="D991" s="38" t="s">
        <v>6552</v>
      </c>
      <c r="E991" s="23">
        <v>43</v>
      </c>
      <c r="F991" s="23">
        <v>120305</v>
      </c>
      <c r="G991" s="38" t="s">
        <v>102</v>
      </c>
      <c r="H991" s="38" t="s">
        <v>3043</v>
      </c>
      <c r="I991" s="38" t="s">
        <v>5969</v>
      </c>
      <c r="J991" s="38" t="s">
        <v>11200</v>
      </c>
      <c r="K991" s="38"/>
      <c r="L991" s="38" t="s">
        <v>6203</v>
      </c>
      <c r="M991" s="109">
        <v>44469</v>
      </c>
      <c r="N991" s="39">
        <v>200905664</v>
      </c>
      <c r="O991" s="38">
        <v>1</v>
      </c>
      <c r="P991" s="38" t="s">
        <v>5814</v>
      </c>
      <c r="Q991" s="23">
        <v>2.2000000000000002</v>
      </c>
      <c r="R991" s="39">
        <v>0</v>
      </c>
      <c r="S991" s="38" t="s">
        <v>54</v>
      </c>
      <c r="T991" s="23">
        <v>90</v>
      </c>
      <c r="U991" s="38" t="s">
        <v>6203</v>
      </c>
      <c r="V991" s="39">
        <v>200905664</v>
      </c>
      <c r="W991" s="23">
        <v>2.1820794590000001</v>
      </c>
      <c r="X991" s="23" t="s">
        <v>3139</v>
      </c>
      <c r="Y991" s="38" t="s">
        <v>6552</v>
      </c>
      <c r="Z991" s="21">
        <v>201.27099100000001</v>
      </c>
      <c r="AA991" s="23">
        <v>2.1820794590000001</v>
      </c>
      <c r="AB991" s="39" t="s">
        <v>3139</v>
      </c>
      <c r="AC991" s="39">
        <v>365327</v>
      </c>
      <c r="AD991" s="23">
        <v>0</v>
      </c>
      <c r="AE991" s="38" t="s">
        <v>5815</v>
      </c>
    </row>
    <row r="992" spans="1:34">
      <c r="A992" t="str">
        <f t="shared" si="47"/>
        <v>1203</v>
      </c>
      <c r="B992" t="str">
        <f t="shared" si="45"/>
        <v>FL</v>
      </c>
      <c r="C992">
        <f t="shared" si="46"/>
        <v>89</v>
      </c>
      <c r="D992" s="38" t="s">
        <v>6552</v>
      </c>
      <c r="E992" s="23">
        <v>44</v>
      </c>
      <c r="F992" s="23">
        <v>120305</v>
      </c>
      <c r="G992" s="38" t="s">
        <v>102</v>
      </c>
      <c r="H992" s="38" t="s">
        <v>3043</v>
      </c>
      <c r="I992" s="38" t="s">
        <v>5969</v>
      </c>
      <c r="J992" s="38" t="s">
        <v>11868</v>
      </c>
      <c r="K992" s="38"/>
      <c r="L992" s="38" t="s">
        <v>6109</v>
      </c>
      <c r="M992" s="109">
        <v>44497</v>
      </c>
      <c r="N992" s="39">
        <v>201815233</v>
      </c>
      <c r="O992" s="38">
        <v>1</v>
      </c>
      <c r="P992" s="38" t="s">
        <v>5814</v>
      </c>
      <c r="Q992" s="23">
        <v>2.25</v>
      </c>
      <c r="R992" s="39">
        <v>0</v>
      </c>
      <c r="S992" s="38" t="s">
        <v>54</v>
      </c>
      <c r="T992" s="23">
        <v>90</v>
      </c>
      <c r="U992" s="38" t="s">
        <v>6109</v>
      </c>
      <c r="V992" s="39">
        <v>201815233</v>
      </c>
      <c r="W992" s="23">
        <v>2.2312610039999998</v>
      </c>
      <c r="X992" s="23" t="s">
        <v>3139</v>
      </c>
      <c r="Y992" s="38" t="s">
        <v>6552</v>
      </c>
      <c r="Z992" s="21">
        <v>201.84025</v>
      </c>
      <c r="AA992" s="23">
        <v>2.2312610039999998</v>
      </c>
      <c r="AB992" s="39" t="s">
        <v>3139</v>
      </c>
      <c r="AC992" s="39">
        <v>25017</v>
      </c>
      <c r="AD992" s="23">
        <v>0</v>
      </c>
      <c r="AE992" s="38" t="s">
        <v>5815</v>
      </c>
    </row>
    <row r="993" spans="1:34">
      <c r="A993" t="str">
        <f t="shared" si="47"/>
        <v>1203</v>
      </c>
      <c r="B993" t="str">
        <f t="shared" si="45"/>
        <v>FL</v>
      </c>
      <c r="C993">
        <f t="shared" si="46"/>
        <v>32</v>
      </c>
      <c r="D993" s="38" t="s">
        <v>6552</v>
      </c>
      <c r="E993" s="23">
        <v>45</v>
      </c>
      <c r="F993" s="23">
        <v>120305</v>
      </c>
      <c r="G993" s="38" t="s">
        <v>102</v>
      </c>
      <c r="H993" s="38" t="s">
        <v>3043</v>
      </c>
      <c r="I993" s="38" t="s">
        <v>5969</v>
      </c>
      <c r="J993" s="38" t="s">
        <v>11201</v>
      </c>
      <c r="K993" s="38"/>
      <c r="L993" s="38" t="s">
        <v>6194</v>
      </c>
      <c r="M993" s="109">
        <v>44440</v>
      </c>
      <c r="N993" s="39">
        <v>200881856</v>
      </c>
      <c r="O993" s="38">
        <v>1</v>
      </c>
      <c r="P993" s="38" t="s">
        <v>5814</v>
      </c>
      <c r="Q993" s="23">
        <v>2.2000000000000002</v>
      </c>
      <c r="R993" s="39">
        <v>0</v>
      </c>
      <c r="S993" s="38" t="s">
        <v>54</v>
      </c>
      <c r="T993" s="23">
        <v>90</v>
      </c>
      <c r="U993" s="38" t="s">
        <v>6194</v>
      </c>
      <c r="V993" s="39">
        <v>200881856</v>
      </c>
      <c r="W993" s="23">
        <v>2.1820794590000001</v>
      </c>
      <c r="X993" s="23" t="s">
        <v>3139</v>
      </c>
      <c r="Y993" s="38" t="s">
        <v>6552</v>
      </c>
      <c r="Z993" s="21">
        <v>201.600247</v>
      </c>
      <c r="AA993" s="23">
        <v>2.1820794590000001</v>
      </c>
      <c r="AB993" s="39" t="s">
        <v>3139</v>
      </c>
      <c r="AC993" s="39">
        <v>718391</v>
      </c>
      <c r="AD993" s="23">
        <v>0</v>
      </c>
      <c r="AE993" s="38" t="s">
        <v>5815</v>
      </c>
    </row>
    <row r="994" spans="1:34">
      <c r="A994" t="str">
        <f t="shared" si="47"/>
        <v>1203</v>
      </c>
      <c r="B994" t="str">
        <f t="shared" si="45"/>
        <v>FL</v>
      </c>
      <c r="C994">
        <f t="shared" si="46"/>
        <v>25</v>
      </c>
      <c r="D994" s="38" t="s">
        <v>6552</v>
      </c>
      <c r="E994" s="23">
        <v>46</v>
      </c>
      <c r="F994" s="23">
        <v>120305</v>
      </c>
      <c r="G994" s="38" t="s">
        <v>102</v>
      </c>
      <c r="H994" s="38" t="s">
        <v>3043</v>
      </c>
      <c r="I994" s="38" t="s">
        <v>5969</v>
      </c>
      <c r="J994" s="38" t="s">
        <v>9453</v>
      </c>
      <c r="K994" s="38"/>
      <c r="L994" s="38" t="s">
        <v>6277</v>
      </c>
      <c r="M994" s="109">
        <v>44433</v>
      </c>
      <c r="N994" s="39">
        <v>301322784</v>
      </c>
      <c r="O994" s="38">
        <v>1</v>
      </c>
      <c r="P994" s="38" t="s">
        <v>5814</v>
      </c>
      <c r="Q994" s="23">
        <v>2.15</v>
      </c>
      <c r="R994" s="39">
        <v>0</v>
      </c>
      <c r="S994" s="38" t="s">
        <v>54</v>
      </c>
      <c r="T994" s="23">
        <v>90</v>
      </c>
      <c r="U994" s="38" t="s">
        <v>6277</v>
      </c>
      <c r="V994" s="39">
        <v>301322784</v>
      </c>
      <c r="W994" s="23">
        <v>2.132879864</v>
      </c>
      <c r="X994" s="23" t="s">
        <v>3139</v>
      </c>
      <c r="Y994" s="38" t="s">
        <v>6552</v>
      </c>
      <c r="Z994" s="21">
        <v>302.48318799999998</v>
      </c>
      <c r="AA994" s="23">
        <v>2.132879864</v>
      </c>
      <c r="AB994" s="39" t="s">
        <v>3139</v>
      </c>
      <c r="AC994" s="39">
        <v>1160404</v>
      </c>
      <c r="AD994" s="23">
        <v>0</v>
      </c>
      <c r="AE994" s="38" t="s">
        <v>5815</v>
      </c>
    </row>
    <row r="995" spans="1:34">
      <c r="A995" t="str">
        <f t="shared" si="47"/>
        <v>1203</v>
      </c>
      <c r="B995" t="str">
        <f t="shared" si="45"/>
        <v>FL</v>
      </c>
      <c r="C995">
        <f t="shared" si="46"/>
        <v>40</v>
      </c>
      <c r="D995" s="38" t="s">
        <v>6552</v>
      </c>
      <c r="E995" s="23">
        <v>47</v>
      </c>
      <c r="F995" s="23">
        <v>120305</v>
      </c>
      <c r="G995" s="38" t="s">
        <v>3399</v>
      </c>
      <c r="H995" s="38" t="s">
        <v>3400</v>
      </c>
      <c r="I995" s="38" t="s">
        <v>5969</v>
      </c>
      <c r="J995" s="38" t="s">
        <v>11202</v>
      </c>
      <c r="K995" s="38"/>
      <c r="L995" s="38" t="s">
        <v>6083</v>
      </c>
      <c r="M995" s="109">
        <v>44448</v>
      </c>
      <c r="N995" s="39">
        <v>372352637</v>
      </c>
      <c r="O995" s="38">
        <v>1</v>
      </c>
      <c r="P995" s="38" t="s">
        <v>5814</v>
      </c>
      <c r="Q995" s="23">
        <v>2.4500000000000002</v>
      </c>
      <c r="R995" s="39">
        <v>0</v>
      </c>
      <c r="S995" s="38" t="s">
        <v>54</v>
      </c>
      <c r="T995" s="23">
        <v>90</v>
      </c>
      <c r="U995" s="38" t="s">
        <v>6083</v>
      </c>
      <c r="V995" s="39">
        <v>372352637</v>
      </c>
      <c r="W995" s="23">
        <v>2.4278070010000001</v>
      </c>
      <c r="X995" s="23" t="s">
        <v>3139</v>
      </c>
      <c r="Y995" s="38" t="s">
        <v>6552</v>
      </c>
      <c r="Z995" s="21">
        <v>373.63330400000001</v>
      </c>
      <c r="AA995" s="23">
        <v>2.4278070010000001</v>
      </c>
      <c r="AB995" s="39" t="s">
        <v>3139</v>
      </c>
      <c r="AC995" s="39">
        <v>1280667</v>
      </c>
      <c r="AD995" s="23">
        <v>0</v>
      </c>
      <c r="AE995" s="38" t="s">
        <v>5815</v>
      </c>
      <c r="AG995" s="23"/>
      <c r="AH995" s="23"/>
    </row>
    <row r="996" spans="1:34">
      <c r="A996" t="str">
        <f t="shared" si="47"/>
        <v>1203</v>
      </c>
      <c r="B996" t="str">
        <f t="shared" si="45"/>
        <v>FL</v>
      </c>
      <c r="C996">
        <f t="shared" si="46"/>
        <v>3</v>
      </c>
      <c r="D996" s="38" t="s">
        <v>6552</v>
      </c>
      <c r="E996" s="23">
        <v>48</v>
      </c>
      <c r="F996" s="23">
        <v>120305</v>
      </c>
      <c r="G996" s="38" t="s">
        <v>11869</v>
      </c>
      <c r="H996" s="38" t="s">
        <v>3400</v>
      </c>
      <c r="I996" s="38" t="s">
        <v>5969</v>
      </c>
      <c r="J996" s="38" t="s">
        <v>9450</v>
      </c>
      <c r="K996" s="38"/>
      <c r="L996" s="38" t="s">
        <v>6060</v>
      </c>
      <c r="M996" s="109">
        <v>44411</v>
      </c>
      <c r="N996" s="39">
        <v>163670782</v>
      </c>
      <c r="O996" s="38">
        <v>1</v>
      </c>
      <c r="P996" s="38" t="s">
        <v>5814</v>
      </c>
      <c r="Q996" s="23">
        <v>2.4500000000000002</v>
      </c>
      <c r="R996" s="39">
        <v>0</v>
      </c>
      <c r="S996" s="38" t="s">
        <v>54</v>
      </c>
      <c r="T996" s="23">
        <v>90</v>
      </c>
      <c r="U996" s="38" t="s">
        <v>6060</v>
      </c>
      <c r="V996" s="39">
        <v>163670782</v>
      </c>
      <c r="W996" s="23">
        <v>2.4278070010000001</v>
      </c>
      <c r="X996" s="23" t="s">
        <v>3139</v>
      </c>
      <c r="Y996" s="38" t="s">
        <v>6552</v>
      </c>
      <c r="Z996" s="21">
        <v>164.63107099999999</v>
      </c>
      <c r="AA996" s="23">
        <v>2.4278070010000001</v>
      </c>
      <c r="AB996" s="39" t="s">
        <v>3139</v>
      </c>
      <c r="AC996" s="39">
        <v>960289</v>
      </c>
      <c r="AD996" s="23">
        <v>0</v>
      </c>
      <c r="AE996" s="38" t="s">
        <v>5815</v>
      </c>
      <c r="AG996" s="23"/>
      <c r="AH996" s="23"/>
    </row>
    <row r="997" spans="1:34">
      <c r="A997" t="str">
        <f t="shared" si="47"/>
        <v>1203</v>
      </c>
      <c r="B997" t="str">
        <f t="shared" si="45"/>
        <v>FL</v>
      </c>
      <c r="C997">
        <f t="shared" si="46"/>
        <v>32</v>
      </c>
      <c r="D997" s="38" t="s">
        <v>6552</v>
      </c>
      <c r="E997" s="23">
        <v>49</v>
      </c>
      <c r="F997" s="23">
        <v>120305</v>
      </c>
      <c r="G997" s="38" t="s">
        <v>80</v>
      </c>
      <c r="H997" s="38" t="s">
        <v>3217</v>
      </c>
      <c r="I997" s="38" t="s">
        <v>5969</v>
      </c>
      <c r="J997" s="38" t="s">
        <v>11203</v>
      </c>
      <c r="K997" s="38"/>
      <c r="L997" s="38" t="s">
        <v>6194</v>
      </c>
      <c r="M997" s="109">
        <v>44440</v>
      </c>
      <c r="N997" s="39">
        <v>39652521</v>
      </c>
      <c r="O997" s="38">
        <v>1</v>
      </c>
      <c r="P997" s="38" t="s">
        <v>5814</v>
      </c>
      <c r="Q997" s="23">
        <v>2.15</v>
      </c>
      <c r="R997" s="39">
        <v>0</v>
      </c>
      <c r="S997" s="38" t="s">
        <v>54</v>
      </c>
      <c r="T997" s="23">
        <v>90</v>
      </c>
      <c r="U997" s="38" t="s">
        <v>6194</v>
      </c>
      <c r="V997" s="39">
        <v>39652521</v>
      </c>
      <c r="W997" s="23">
        <v>2.132879864</v>
      </c>
      <c r="X997" s="23" t="s">
        <v>3139</v>
      </c>
      <c r="Y997" s="38" t="s">
        <v>6552</v>
      </c>
      <c r="Z997" s="21">
        <v>39.791128</v>
      </c>
      <c r="AA997" s="23">
        <v>2.132879864</v>
      </c>
      <c r="AB997" s="39" t="s">
        <v>3139</v>
      </c>
      <c r="AC997" s="39">
        <v>138607</v>
      </c>
      <c r="AD997" s="23">
        <v>0</v>
      </c>
      <c r="AE997" s="38" t="s">
        <v>5815</v>
      </c>
      <c r="AG997" s="23"/>
      <c r="AH997" s="23"/>
    </row>
    <row r="998" spans="1:34">
      <c r="A998" t="str">
        <f t="shared" si="47"/>
        <v>1203</v>
      </c>
      <c r="B998" t="str">
        <f t="shared" si="45"/>
        <v>FL</v>
      </c>
      <c r="C998">
        <f t="shared" si="46"/>
        <v>61</v>
      </c>
      <c r="D998" s="38" t="s">
        <v>6552</v>
      </c>
      <c r="E998" s="23">
        <v>50</v>
      </c>
      <c r="F998" s="23">
        <v>120305</v>
      </c>
      <c r="G998" s="38" t="s">
        <v>80</v>
      </c>
      <c r="H998" s="38" t="s">
        <v>3217</v>
      </c>
      <c r="I998" s="38" t="s">
        <v>5969</v>
      </c>
      <c r="J998" s="38" t="s">
        <v>11204</v>
      </c>
      <c r="K998" s="38"/>
      <c r="L998" s="38" t="s">
        <v>6203</v>
      </c>
      <c r="M998" s="109">
        <v>44469</v>
      </c>
      <c r="N998" s="39">
        <v>103573549</v>
      </c>
      <c r="O998" s="38">
        <v>1</v>
      </c>
      <c r="P998" s="38" t="s">
        <v>5814</v>
      </c>
      <c r="Q998" s="23">
        <v>1.9</v>
      </c>
      <c r="R998" s="39">
        <v>0</v>
      </c>
      <c r="S998" s="38" t="s">
        <v>54</v>
      </c>
      <c r="T998" s="23">
        <v>90</v>
      </c>
      <c r="U998" s="38" t="s">
        <v>6203</v>
      </c>
      <c r="V998" s="39">
        <v>103573549</v>
      </c>
      <c r="W998" s="23">
        <v>1.886610608</v>
      </c>
      <c r="X998" s="23" t="s">
        <v>3139</v>
      </c>
      <c r="Y998" s="38" t="s">
        <v>6552</v>
      </c>
      <c r="Z998" s="21">
        <v>103.736385</v>
      </c>
      <c r="AA998" s="23">
        <v>1.886610608</v>
      </c>
      <c r="AB998" s="39" t="s">
        <v>3139</v>
      </c>
      <c r="AC998" s="39">
        <v>162836</v>
      </c>
      <c r="AD998" s="23">
        <v>0</v>
      </c>
      <c r="AE998" s="38" t="s">
        <v>5815</v>
      </c>
      <c r="AG998" s="23"/>
      <c r="AH998" s="23"/>
    </row>
    <row r="999" spans="1:34">
      <c r="A999" t="str">
        <f t="shared" si="47"/>
        <v>1203</v>
      </c>
      <c r="B999" t="str">
        <f t="shared" si="45"/>
        <v>FL</v>
      </c>
      <c r="C999">
        <f t="shared" si="46"/>
        <v>61</v>
      </c>
      <c r="D999" s="38" t="s">
        <v>6552</v>
      </c>
      <c r="E999" s="23">
        <v>51</v>
      </c>
      <c r="F999" s="23">
        <v>120305</v>
      </c>
      <c r="G999" s="38" t="s">
        <v>80</v>
      </c>
      <c r="H999" s="38" t="s">
        <v>3217</v>
      </c>
      <c r="I999" s="38" t="s">
        <v>5969</v>
      </c>
      <c r="J999" s="38" t="s">
        <v>11205</v>
      </c>
      <c r="K999" s="38"/>
      <c r="L999" s="38" t="s">
        <v>6203</v>
      </c>
      <c r="M999" s="109">
        <v>44469</v>
      </c>
      <c r="N999" s="39">
        <v>38059432</v>
      </c>
      <c r="O999" s="38">
        <v>1</v>
      </c>
      <c r="P999" s="38" t="s">
        <v>5814</v>
      </c>
      <c r="Q999" s="23">
        <v>1.9</v>
      </c>
      <c r="R999" s="39">
        <v>0</v>
      </c>
      <c r="S999" s="38" t="s">
        <v>54</v>
      </c>
      <c r="T999" s="23">
        <v>90</v>
      </c>
      <c r="U999" s="38" t="s">
        <v>6203</v>
      </c>
      <c r="V999" s="39">
        <v>38059432</v>
      </c>
      <c r="W999" s="23">
        <v>1.886610608</v>
      </c>
      <c r="X999" s="23" t="s">
        <v>3139</v>
      </c>
      <c r="Y999" s="38" t="s">
        <v>6552</v>
      </c>
      <c r="Z999" s="21">
        <v>38.119267999999998</v>
      </c>
      <c r="AA999" s="23">
        <v>1.886610608</v>
      </c>
      <c r="AB999" s="39" t="s">
        <v>3139</v>
      </c>
      <c r="AC999" s="39">
        <v>59836</v>
      </c>
      <c r="AD999" s="23">
        <v>0</v>
      </c>
      <c r="AE999" s="38" t="s">
        <v>5815</v>
      </c>
      <c r="AG999" s="23"/>
      <c r="AH999" s="23"/>
    </row>
    <row r="1000" spans="1:34">
      <c r="A1000" t="str">
        <f t="shared" si="47"/>
        <v>1203</v>
      </c>
      <c r="B1000" t="str">
        <f t="shared" si="45"/>
        <v>FL</v>
      </c>
      <c r="C1000">
        <f t="shared" si="46"/>
        <v>24</v>
      </c>
      <c r="D1000" s="38" t="s">
        <v>6552</v>
      </c>
      <c r="E1000" s="23">
        <v>52</v>
      </c>
      <c r="F1000" s="23">
        <v>120305</v>
      </c>
      <c r="G1000" s="38" t="s">
        <v>80</v>
      </c>
      <c r="H1000" s="38" t="s">
        <v>3217</v>
      </c>
      <c r="I1000" s="38" t="s">
        <v>5969</v>
      </c>
      <c r="J1000" s="38" t="s">
        <v>9451</v>
      </c>
      <c r="K1000" s="38"/>
      <c r="L1000" s="38" t="s">
        <v>5975</v>
      </c>
      <c r="M1000" s="109">
        <v>44432</v>
      </c>
      <c r="N1000" s="39">
        <v>57157988</v>
      </c>
      <c r="O1000" s="38">
        <v>1</v>
      </c>
      <c r="P1000" s="38" t="s">
        <v>5814</v>
      </c>
      <c r="Q1000" s="23">
        <v>2.25</v>
      </c>
      <c r="R1000" s="43">
        <v>0</v>
      </c>
      <c r="S1000" s="38" t="s">
        <v>54</v>
      </c>
      <c r="T1000" s="23">
        <v>90</v>
      </c>
      <c r="U1000" s="38" t="s">
        <v>5975</v>
      </c>
      <c r="V1000" s="39">
        <v>57157988</v>
      </c>
      <c r="W1000" s="23">
        <v>2.2312610039999998</v>
      </c>
      <c r="X1000" s="38" t="s">
        <v>3139</v>
      </c>
      <c r="Y1000" s="38" t="s">
        <v>6552</v>
      </c>
      <c r="Z1000" s="21">
        <v>57.391801000000001</v>
      </c>
      <c r="AA1000" s="23">
        <v>2.2312610039999998</v>
      </c>
      <c r="AB1000" s="39" t="s">
        <v>3139</v>
      </c>
      <c r="AC1000" s="39">
        <v>233813</v>
      </c>
      <c r="AD1000" s="38">
        <v>0</v>
      </c>
      <c r="AE1000" s="38" t="s">
        <v>5815</v>
      </c>
      <c r="AG1000" s="23"/>
      <c r="AH1000" s="23"/>
    </row>
    <row r="1001" spans="1:34">
      <c r="A1001" t="str">
        <f t="shared" si="47"/>
        <v>1203</v>
      </c>
      <c r="B1001" t="str">
        <f t="shared" si="45"/>
        <v>FL</v>
      </c>
      <c r="C1001">
        <f t="shared" si="46"/>
        <v>60</v>
      </c>
      <c r="D1001" s="38" t="s">
        <v>6552</v>
      </c>
      <c r="E1001" s="23">
        <v>53</v>
      </c>
      <c r="F1001" s="23">
        <v>120305</v>
      </c>
      <c r="G1001" s="38" t="s">
        <v>80</v>
      </c>
      <c r="H1001" s="38" t="s">
        <v>3217</v>
      </c>
      <c r="I1001" s="38" t="s">
        <v>5969</v>
      </c>
      <c r="J1001" s="38" t="s">
        <v>11206</v>
      </c>
      <c r="K1001" s="38"/>
      <c r="L1001" s="38" t="s">
        <v>6100</v>
      </c>
      <c r="M1001" s="109">
        <v>44468</v>
      </c>
      <c r="N1001" s="39">
        <v>97151746</v>
      </c>
      <c r="O1001" s="38">
        <v>1</v>
      </c>
      <c r="P1001" s="38" t="s">
        <v>5814</v>
      </c>
      <c r="Q1001" s="23">
        <v>1.9</v>
      </c>
      <c r="R1001" s="43">
        <v>0</v>
      </c>
      <c r="S1001" s="38" t="s">
        <v>54</v>
      </c>
      <c r="T1001" s="23">
        <v>90</v>
      </c>
      <c r="U1001" s="38" t="s">
        <v>6100</v>
      </c>
      <c r="V1001" s="39">
        <v>97151746</v>
      </c>
      <c r="W1001" s="23">
        <v>1.886610608</v>
      </c>
      <c r="X1001" s="38" t="s">
        <v>3139</v>
      </c>
      <c r="Y1001" s="38" t="s">
        <v>6552</v>
      </c>
      <c r="Z1001" s="21">
        <v>97.309577000000004</v>
      </c>
      <c r="AA1001" s="23">
        <v>1.886610608</v>
      </c>
      <c r="AB1001" s="39" t="s">
        <v>3139</v>
      </c>
      <c r="AC1001" s="39">
        <v>157831</v>
      </c>
      <c r="AD1001" s="38">
        <v>0</v>
      </c>
      <c r="AE1001" s="38" t="s">
        <v>5815</v>
      </c>
      <c r="AG1001" s="23"/>
      <c r="AH1001" s="23"/>
    </row>
    <row r="1002" spans="1:34">
      <c r="A1002" t="str">
        <f t="shared" si="47"/>
        <v>1203</v>
      </c>
      <c r="B1002" t="str">
        <f t="shared" si="45"/>
        <v>FL</v>
      </c>
      <c r="C1002">
        <f t="shared" si="46"/>
        <v>60</v>
      </c>
      <c r="D1002" s="38" t="s">
        <v>6552</v>
      </c>
      <c r="E1002" s="23">
        <v>54</v>
      </c>
      <c r="F1002" s="23">
        <v>120305</v>
      </c>
      <c r="G1002" s="38" t="s">
        <v>80</v>
      </c>
      <c r="H1002" s="38" t="s">
        <v>3217</v>
      </c>
      <c r="I1002" s="38" t="s">
        <v>5969</v>
      </c>
      <c r="J1002" s="38" t="s">
        <v>11207</v>
      </c>
      <c r="K1002" s="38"/>
      <c r="L1002" s="38" t="s">
        <v>6100</v>
      </c>
      <c r="M1002" s="109">
        <v>44468</v>
      </c>
      <c r="N1002" s="39">
        <v>584280198</v>
      </c>
      <c r="O1002" s="38">
        <v>1</v>
      </c>
      <c r="P1002" s="38" t="s">
        <v>5814</v>
      </c>
      <c r="Q1002" s="23">
        <v>1.9</v>
      </c>
      <c r="R1002" s="43">
        <v>0</v>
      </c>
      <c r="S1002" s="38" t="s">
        <v>54</v>
      </c>
      <c r="T1002" s="23">
        <v>90</v>
      </c>
      <c r="U1002" s="38" t="s">
        <v>6100</v>
      </c>
      <c r="V1002" s="39">
        <v>584280198</v>
      </c>
      <c r="W1002" s="23">
        <v>1.886610608</v>
      </c>
      <c r="X1002" s="38" t="s">
        <v>3139</v>
      </c>
      <c r="Y1002" s="38" t="s">
        <v>6552</v>
      </c>
      <c r="Z1002" s="21">
        <v>585.22940900000003</v>
      </c>
      <c r="AA1002" s="23">
        <v>1.886610608</v>
      </c>
      <c r="AB1002" s="39" t="s">
        <v>3139</v>
      </c>
      <c r="AC1002" s="39">
        <v>949211</v>
      </c>
      <c r="AD1002" s="38">
        <v>0</v>
      </c>
      <c r="AE1002" s="38" t="s">
        <v>5815</v>
      </c>
      <c r="AG1002" s="23"/>
      <c r="AH1002" s="23"/>
    </row>
    <row r="1003" spans="1:34">
      <c r="A1003" t="str">
        <f t="shared" si="47"/>
        <v>1203</v>
      </c>
      <c r="B1003" t="str">
        <f t="shared" si="45"/>
        <v>FL</v>
      </c>
      <c r="C1003">
        <f t="shared" si="46"/>
        <v>67</v>
      </c>
      <c r="D1003" s="38" t="s">
        <v>6552</v>
      </c>
      <c r="E1003" s="23">
        <v>55</v>
      </c>
      <c r="F1003" s="23">
        <v>120305</v>
      </c>
      <c r="G1003" s="38" t="s">
        <v>80</v>
      </c>
      <c r="H1003" s="38" t="s">
        <v>3217</v>
      </c>
      <c r="I1003" s="38" t="s">
        <v>5969</v>
      </c>
      <c r="J1003" s="38" t="s">
        <v>11870</v>
      </c>
      <c r="K1003" s="38"/>
      <c r="L1003" s="38" t="s">
        <v>6104</v>
      </c>
      <c r="M1003" s="109">
        <v>44475</v>
      </c>
      <c r="N1003" s="39">
        <v>273789149</v>
      </c>
      <c r="O1003" s="38">
        <v>1</v>
      </c>
      <c r="P1003" s="38" t="s">
        <v>5814</v>
      </c>
      <c r="Q1003" s="23">
        <v>1.9</v>
      </c>
      <c r="R1003" s="43">
        <v>0</v>
      </c>
      <c r="S1003" s="38" t="s">
        <v>54</v>
      </c>
      <c r="T1003" s="23">
        <v>90</v>
      </c>
      <c r="U1003" s="38" t="s">
        <v>6104</v>
      </c>
      <c r="V1003" s="39">
        <v>273789149</v>
      </c>
      <c r="W1003" s="23">
        <v>1.886610608</v>
      </c>
      <c r="X1003" s="38" t="s">
        <v>3139</v>
      </c>
      <c r="Y1003" s="38" t="s">
        <v>6552</v>
      </c>
      <c r="Z1003" s="21">
        <v>274.13350500000001</v>
      </c>
      <c r="AA1003" s="23">
        <v>1.886610608</v>
      </c>
      <c r="AB1003" s="39" t="s">
        <v>3139</v>
      </c>
      <c r="AC1003" s="39">
        <v>344356</v>
      </c>
      <c r="AD1003" s="38">
        <v>0</v>
      </c>
      <c r="AE1003" s="38" t="s">
        <v>5815</v>
      </c>
      <c r="AG1003" s="23"/>
      <c r="AH1003" s="23"/>
    </row>
    <row r="1004" spans="1:34">
      <c r="A1004" t="str">
        <f t="shared" si="47"/>
        <v>1203</v>
      </c>
      <c r="B1004" t="str">
        <f t="shared" si="45"/>
        <v>FL</v>
      </c>
      <c r="C1004">
        <f t="shared" si="46"/>
        <v>18</v>
      </c>
      <c r="D1004" s="38" t="s">
        <v>6552</v>
      </c>
      <c r="E1004" s="23">
        <v>56</v>
      </c>
      <c r="F1004" s="23">
        <v>120305</v>
      </c>
      <c r="G1004" s="38" t="s">
        <v>80</v>
      </c>
      <c r="H1004" s="38" t="s">
        <v>3217</v>
      </c>
      <c r="I1004" s="38" t="s">
        <v>5969</v>
      </c>
      <c r="J1004" s="38" t="s">
        <v>9452</v>
      </c>
      <c r="K1004" s="38"/>
      <c r="L1004" s="38" t="s">
        <v>5973</v>
      </c>
      <c r="M1004" s="109">
        <v>44426</v>
      </c>
      <c r="N1004" s="39">
        <v>72865382</v>
      </c>
      <c r="O1004" s="38">
        <v>1</v>
      </c>
      <c r="P1004" s="38" t="s">
        <v>5814</v>
      </c>
      <c r="Q1004" s="23">
        <v>2.25</v>
      </c>
      <c r="R1004" s="43">
        <v>0</v>
      </c>
      <c r="S1004" s="38" t="s">
        <v>54</v>
      </c>
      <c r="T1004" s="23">
        <v>90</v>
      </c>
      <c r="U1004" s="38" t="s">
        <v>5973</v>
      </c>
      <c r="V1004" s="39">
        <v>72865382</v>
      </c>
      <c r="W1004" s="23">
        <v>2.2333328250000002</v>
      </c>
      <c r="X1004" s="38" t="s">
        <v>3139</v>
      </c>
      <c r="Y1004" s="38" t="s">
        <v>6552</v>
      </c>
      <c r="Z1004" s="21">
        <v>73.190847000000005</v>
      </c>
      <c r="AA1004" s="23">
        <v>2.2333328250000002</v>
      </c>
      <c r="AB1004" s="39" t="s">
        <v>3139</v>
      </c>
      <c r="AC1004" s="39">
        <v>325465</v>
      </c>
      <c r="AD1004" s="38">
        <v>0</v>
      </c>
      <c r="AE1004" s="38" t="s">
        <v>5815</v>
      </c>
      <c r="AG1004" s="23"/>
      <c r="AH1004" s="23"/>
    </row>
    <row r="1005" spans="1:34">
      <c r="A1005" t="str">
        <f t="shared" si="47"/>
        <v>1203</v>
      </c>
      <c r="B1005" t="str">
        <f t="shared" si="45"/>
        <v>FL</v>
      </c>
      <c r="C1005">
        <f t="shared" si="46"/>
        <v>42</v>
      </c>
      <c r="D1005" s="38" t="s">
        <v>6552</v>
      </c>
      <c r="E1005" s="23">
        <v>57</v>
      </c>
      <c r="F1005" s="23">
        <v>120305</v>
      </c>
      <c r="G1005" s="38" t="s">
        <v>80</v>
      </c>
      <c r="H1005" s="38" t="s">
        <v>3217</v>
      </c>
      <c r="I1005" s="38" t="s">
        <v>5969</v>
      </c>
      <c r="J1005" s="38" t="s">
        <v>11208</v>
      </c>
      <c r="K1005" s="38"/>
      <c r="L1005" s="38" t="s">
        <v>6148</v>
      </c>
      <c r="M1005" s="109">
        <v>44450</v>
      </c>
      <c r="N1005" s="39">
        <v>271159858</v>
      </c>
      <c r="O1005" s="38">
        <v>1</v>
      </c>
      <c r="P1005" s="38" t="s">
        <v>5814</v>
      </c>
      <c r="Q1005" s="23">
        <v>2.1</v>
      </c>
      <c r="R1005" s="43">
        <v>0</v>
      </c>
      <c r="S1005" s="38" t="s">
        <v>54</v>
      </c>
      <c r="T1005" s="23">
        <v>90</v>
      </c>
      <c r="U1005" s="38" t="s">
        <v>6148</v>
      </c>
      <c r="V1005" s="39">
        <v>271159858</v>
      </c>
      <c r="W1005" s="23">
        <v>2.083662205</v>
      </c>
      <c r="X1005" s="38" t="s">
        <v>3139</v>
      </c>
      <c r="Y1005" s="38" t="s">
        <v>6552</v>
      </c>
      <c r="Z1005" s="21">
        <v>271.92889300000002</v>
      </c>
      <c r="AA1005" s="23">
        <v>2.083662205</v>
      </c>
      <c r="AB1005" s="39" t="s">
        <v>3139</v>
      </c>
      <c r="AC1005" s="39">
        <v>769035</v>
      </c>
      <c r="AD1005" s="38">
        <v>0</v>
      </c>
      <c r="AE1005" s="38" t="s">
        <v>5815</v>
      </c>
      <c r="AG1005" s="23"/>
      <c r="AH1005" s="23"/>
    </row>
    <row r="1006" spans="1:34">
      <c r="A1006" t="str">
        <f t="shared" si="47"/>
        <v>1203</v>
      </c>
      <c r="B1006" t="str">
        <f t="shared" si="45"/>
        <v>FL</v>
      </c>
      <c r="C1006">
        <f t="shared" si="46"/>
        <v>90</v>
      </c>
      <c r="D1006" s="38" t="s">
        <v>6552</v>
      </c>
      <c r="E1006" s="23">
        <v>58</v>
      </c>
      <c r="F1006" s="23">
        <v>120305</v>
      </c>
      <c r="G1006" s="38" t="s">
        <v>3169</v>
      </c>
      <c r="H1006" s="38" t="s">
        <v>3382</v>
      </c>
      <c r="I1006" s="38" t="s">
        <v>5969</v>
      </c>
      <c r="J1006" s="38" t="s">
        <v>11871</v>
      </c>
      <c r="K1006" s="38"/>
      <c r="L1006" s="38" t="s">
        <v>6114</v>
      </c>
      <c r="M1006" s="109">
        <v>44498</v>
      </c>
      <c r="N1006" s="39">
        <v>81020295</v>
      </c>
      <c r="O1006" s="38">
        <v>1</v>
      </c>
      <c r="P1006" s="38" t="s">
        <v>5814</v>
      </c>
      <c r="Q1006" s="23">
        <v>2.65</v>
      </c>
      <c r="R1006" s="43">
        <v>0</v>
      </c>
      <c r="S1006" s="38" t="s">
        <v>54</v>
      </c>
      <c r="T1006" s="23">
        <v>90</v>
      </c>
      <c r="U1006" s="38" t="s">
        <v>6114</v>
      </c>
      <c r="V1006" s="39">
        <v>81020295</v>
      </c>
      <c r="W1006" s="23">
        <v>2.6240654380000001</v>
      </c>
      <c r="X1006" s="38" t="s">
        <v>3139</v>
      </c>
      <c r="Y1006" s="38" t="s">
        <v>6552</v>
      </c>
      <c r="Z1006" s="21">
        <v>81.026201</v>
      </c>
      <c r="AA1006" s="23">
        <v>2.6240654380000001</v>
      </c>
      <c r="AB1006" s="39" t="s">
        <v>3139</v>
      </c>
      <c r="AC1006" s="39">
        <v>5906</v>
      </c>
      <c r="AD1006" s="38">
        <v>0</v>
      </c>
      <c r="AE1006" s="38" t="s">
        <v>5815</v>
      </c>
      <c r="AG1006" s="23"/>
      <c r="AH1006" s="23"/>
    </row>
    <row r="1007" spans="1:34">
      <c r="A1007" t="str">
        <f t="shared" si="47"/>
        <v>1203</v>
      </c>
      <c r="B1007" t="str">
        <f t="shared" si="45"/>
        <v>FL</v>
      </c>
      <c r="C1007">
        <f t="shared" si="46"/>
        <v>43</v>
      </c>
      <c r="D1007" s="38" t="s">
        <v>6552</v>
      </c>
      <c r="E1007" s="23">
        <v>59</v>
      </c>
      <c r="F1007" s="23">
        <v>120305</v>
      </c>
      <c r="G1007" s="38" t="s">
        <v>3169</v>
      </c>
      <c r="H1007" s="38" t="s">
        <v>3382</v>
      </c>
      <c r="I1007" s="38" t="s">
        <v>5969</v>
      </c>
      <c r="J1007" s="38" t="s">
        <v>11209</v>
      </c>
      <c r="K1007" s="38"/>
      <c r="L1007" s="38" t="s">
        <v>6510</v>
      </c>
      <c r="M1007" s="109">
        <v>44451</v>
      </c>
      <c r="N1007" s="39">
        <v>253699420</v>
      </c>
      <c r="O1007" s="38">
        <v>1</v>
      </c>
      <c r="P1007" s="38" t="s">
        <v>5814</v>
      </c>
      <c r="Q1007" s="23">
        <v>2.65</v>
      </c>
      <c r="R1007" s="43">
        <v>0</v>
      </c>
      <c r="S1007" s="38" t="s">
        <v>54</v>
      </c>
      <c r="T1007" s="23">
        <v>90</v>
      </c>
      <c r="U1007" s="38" t="s">
        <v>6510</v>
      </c>
      <c r="V1007" s="39">
        <v>253699420</v>
      </c>
      <c r="W1007" s="23">
        <v>2.6240654380000001</v>
      </c>
      <c r="X1007" s="38" t="s">
        <v>3139</v>
      </c>
      <c r="Y1007" s="38" t="s">
        <v>6552</v>
      </c>
      <c r="Z1007" s="21">
        <v>254.587052</v>
      </c>
      <c r="AA1007" s="23">
        <v>2.6240654380000001</v>
      </c>
      <c r="AB1007" s="39" t="s">
        <v>3139</v>
      </c>
      <c r="AC1007" s="39">
        <v>887632</v>
      </c>
      <c r="AD1007" s="38">
        <v>0</v>
      </c>
      <c r="AE1007" s="38" t="s">
        <v>5815</v>
      </c>
      <c r="AG1007" s="23"/>
      <c r="AH1007" s="23"/>
    </row>
    <row r="1008" spans="1:34">
      <c r="A1008" t="str">
        <f t="shared" si="47"/>
        <v>1203</v>
      </c>
      <c r="B1008" t="str">
        <f t="shared" si="45"/>
        <v>FL</v>
      </c>
      <c r="C1008">
        <f t="shared" si="46"/>
        <v>39</v>
      </c>
      <c r="D1008" s="38" t="s">
        <v>6552</v>
      </c>
      <c r="E1008" s="23">
        <v>60</v>
      </c>
      <c r="F1008" s="23">
        <v>120305</v>
      </c>
      <c r="G1008" s="38" t="s">
        <v>3169</v>
      </c>
      <c r="H1008" s="38" t="s">
        <v>3382</v>
      </c>
      <c r="I1008" s="38" t="s">
        <v>5969</v>
      </c>
      <c r="J1008" s="38" t="s">
        <v>11210</v>
      </c>
      <c r="K1008" s="38"/>
      <c r="L1008" s="38" t="s">
        <v>6037</v>
      </c>
      <c r="M1008" s="109">
        <v>44447</v>
      </c>
      <c r="N1008" s="39">
        <v>80494400</v>
      </c>
      <c r="O1008" s="38">
        <v>1</v>
      </c>
      <c r="P1008" s="38" t="s">
        <v>5814</v>
      </c>
      <c r="Q1008" s="23">
        <v>2.65</v>
      </c>
      <c r="R1008" s="43">
        <v>0</v>
      </c>
      <c r="S1008" s="38" t="s">
        <v>54</v>
      </c>
      <c r="T1008" s="23">
        <v>90</v>
      </c>
      <c r="U1008" s="38" t="s">
        <v>6037</v>
      </c>
      <c r="V1008" s="39">
        <v>80494400</v>
      </c>
      <c r="W1008" s="23">
        <v>2.6240654380000001</v>
      </c>
      <c r="X1008" s="38" t="s">
        <v>3139</v>
      </c>
      <c r="Y1008" s="38" t="s">
        <v>6552</v>
      </c>
      <c r="Z1008" s="21">
        <v>80.799498999999997</v>
      </c>
      <c r="AA1008" s="23">
        <v>2.6240654380000001</v>
      </c>
      <c r="AB1008" s="39" t="s">
        <v>3139</v>
      </c>
      <c r="AC1008" s="39">
        <v>305099</v>
      </c>
      <c r="AD1008" s="38">
        <v>0</v>
      </c>
      <c r="AE1008" s="38" t="s">
        <v>5815</v>
      </c>
      <c r="AG1008" s="23"/>
      <c r="AH1008" s="23"/>
    </row>
    <row r="1009" spans="1:34">
      <c r="A1009" t="str">
        <f t="shared" si="47"/>
        <v>1226</v>
      </c>
      <c r="B1009" t="str">
        <f t="shared" si="45"/>
        <v>OT</v>
      </c>
      <c r="C1009">
        <f t="shared" si="46"/>
        <v>-33449</v>
      </c>
      <c r="D1009" s="38" t="s">
        <v>6552</v>
      </c>
      <c r="E1009" s="23">
        <v>61</v>
      </c>
      <c r="F1009" s="23">
        <v>122602</v>
      </c>
      <c r="G1009" s="38" t="s">
        <v>3452</v>
      </c>
      <c r="H1009" s="38" t="s">
        <v>3459</v>
      </c>
      <c r="I1009" s="38" t="s">
        <v>6006</v>
      </c>
      <c r="J1009" s="38" t="s">
        <v>88</v>
      </c>
      <c r="K1009" s="38"/>
      <c r="L1009" s="38" t="s">
        <v>6511</v>
      </c>
      <c r="M1009" s="109">
        <v>10959</v>
      </c>
      <c r="N1009" s="39">
        <v>18077281</v>
      </c>
      <c r="O1009" s="38">
        <v>1</v>
      </c>
      <c r="P1009" s="38"/>
      <c r="Q1009" s="23" t="s">
        <v>3139</v>
      </c>
      <c r="R1009" s="43" t="s">
        <v>3139</v>
      </c>
      <c r="S1009" s="38"/>
      <c r="T1009" s="23" t="s">
        <v>3139</v>
      </c>
      <c r="U1009" s="38" t="s">
        <v>6511</v>
      </c>
      <c r="V1009" s="39">
        <v>18077281</v>
      </c>
      <c r="W1009" s="23" t="s">
        <v>3139</v>
      </c>
      <c r="X1009" s="38">
        <v>1</v>
      </c>
      <c r="Y1009" s="38" t="s">
        <v>6552</v>
      </c>
      <c r="Z1009" s="21">
        <v>18.077281579999998</v>
      </c>
      <c r="AA1009" s="23" t="s">
        <v>3139</v>
      </c>
      <c r="AB1009" s="39">
        <v>1000</v>
      </c>
      <c r="AC1009" s="39">
        <v>0</v>
      </c>
      <c r="AD1009" s="38">
        <v>0</v>
      </c>
      <c r="AE1009" s="38" t="s">
        <v>5819</v>
      </c>
      <c r="AG1009" s="23"/>
      <c r="AH1009" s="23"/>
    </row>
    <row r="1010" spans="1:34">
      <c r="A1010" t="str">
        <f t="shared" si="47"/>
        <v>1226</v>
      </c>
      <c r="B1010" t="str">
        <f t="shared" si="45"/>
        <v>OT</v>
      </c>
      <c r="C1010">
        <f t="shared" si="46"/>
        <v>-33449</v>
      </c>
      <c r="D1010" s="38" t="s">
        <v>6552</v>
      </c>
      <c r="E1010" s="23">
        <v>62</v>
      </c>
      <c r="F1010" s="23">
        <v>122602</v>
      </c>
      <c r="G1010" s="38" t="s">
        <v>3477</v>
      </c>
      <c r="H1010" s="38" t="s">
        <v>3513</v>
      </c>
      <c r="I1010" s="38" t="s">
        <v>6006</v>
      </c>
      <c r="J1010" s="38" t="s">
        <v>3514</v>
      </c>
      <c r="K1010" s="38"/>
      <c r="L1010" s="38" t="s">
        <v>6512</v>
      </c>
      <c r="M1010" s="109">
        <v>10959</v>
      </c>
      <c r="N1010" s="39">
        <v>458975</v>
      </c>
      <c r="O1010" s="38">
        <v>1</v>
      </c>
      <c r="P1010" s="38"/>
      <c r="Q1010" s="23" t="s">
        <v>3139</v>
      </c>
      <c r="R1010" s="43" t="s">
        <v>3139</v>
      </c>
      <c r="S1010" s="38"/>
      <c r="T1010" s="23" t="s">
        <v>3139</v>
      </c>
      <c r="U1010" s="38" t="s">
        <v>6512</v>
      </c>
      <c r="V1010" s="39">
        <v>458975</v>
      </c>
      <c r="W1010" s="23" t="s">
        <v>3139</v>
      </c>
      <c r="X1010" s="38">
        <v>1</v>
      </c>
      <c r="Y1010" s="38" t="s">
        <v>6552</v>
      </c>
      <c r="Z1010" s="21">
        <v>0.45897500000000002</v>
      </c>
      <c r="AA1010" s="23" t="s">
        <v>3139</v>
      </c>
      <c r="AB1010" s="39">
        <v>1000</v>
      </c>
      <c r="AC1010" s="39">
        <v>0</v>
      </c>
      <c r="AD1010" s="38">
        <v>0</v>
      </c>
      <c r="AE1010" s="38" t="s">
        <v>5819</v>
      </c>
      <c r="AG1010" s="23"/>
      <c r="AH1010" s="23"/>
    </row>
    <row r="1011" spans="1:34">
      <c r="A1011" t="str">
        <f t="shared" si="47"/>
        <v>1226</v>
      </c>
      <c r="B1011" t="str">
        <f t="shared" si="45"/>
        <v>OT</v>
      </c>
      <c r="C1011">
        <f t="shared" si="46"/>
        <v>-33449</v>
      </c>
      <c r="D1011" s="38" t="s">
        <v>6552</v>
      </c>
      <c r="E1011" s="23">
        <v>63</v>
      </c>
      <c r="F1011" s="23">
        <v>122602</v>
      </c>
      <c r="G1011" s="38" t="s">
        <v>53</v>
      </c>
      <c r="H1011" s="38" t="s">
        <v>3047</v>
      </c>
      <c r="I1011" s="38" t="s">
        <v>6006</v>
      </c>
      <c r="J1011" s="38" t="s">
        <v>3375</v>
      </c>
      <c r="K1011" s="38"/>
      <c r="L1011" s="38" t="s">
        <v>6513</v>
      </c>
      <c r="M1011" s="109">
        <v>10959</v>
      </c>
      <c r="N1011" s="39">
        <v>84269088</v>
      </c>
      <c r="O1011" s="38">
        <v>1</v>
      </c>
      <c r="P1011" s="38"/>
      <c r="Q1011" s="23" t="s">
        <v>3139</v>
      </c>
      <c r="R1011" s="39" t="s">
        <v>3139</v>
      </c>
      <c r="S1011" s="38"/>
      <c r="T1011" s="23" t="s">
        <v>3139</v>
      </c>
      <c r="U1011" s="38" t="s">
        <v>6513</v>
      </c>
      <c r="V1011" s="39">
        <v>84269088</v>
      </c>
      <c r="W1011" s="23" t="s">
        <v>3139</v>
      </c>
      <c r="X1011" s="38">
        <v>1</v>
      </c>
      <c r="Y1011" s="38" t="s">
        <v>6552</v>
      </c>
      <c r="Z1011" s="21">
        <v>84.269087999999996</v>
      </c>
      <c r="AA1011" s="23" t="s">
        <v>3139</v>
      </c>
      <c r="AB1011" s="39">
        <v>1000</v>
      </c>
      <c r="AC1011" s="39">
        <v>0</v>
      </c>
      <c r="AD1011" s="23">
        <v>0</v>
      </c>
      <c r="AE1011" s="38" t="s">
        <v>5819</v>
      </c>
      <c r="AG1011" s="23"/>
      <c r="AH1011" s="23"/>
    </row>
    <row r="1012" spans="1:34">
      <c r="A1012" t="str">
        <f t="shared" si="47"/>
        <v>1226</v>
      </c>
      <c r="B1012" t="str">
        <f t="shared" si="45"/>
        <v>OT</v>
      </c>
      <c r="C1012">
        <f t="shared" si="46"/>
        <v>-33449</v>
      </c>
      <c r="D1012" s="38" t="s">
        <v>6552</v>
      </c>
      <c r="E1012" s="23">
        <v>64</v>
      </c>
      <c r="F1012" s="23">
        <v>122602</v>
      </c>
      <c r="G1012" s="38" t="s">
        <v>3457</v>
      </c>
      <c r="H1012" s="38" t="s">
        <v>3517</v>
      </c>
      <c r="I1012" s="38" t="s">
        <v>6006</v>
      </c>
      <c r="J1012" s="38" t="s">
        <v>50</v>
      </c>
      <c r="K1012" s="38"/>
      <c r="L1012" s="38" t="s">
        <v>6513</v>
      </c>
      <c r="M1012" s="109">
        <v>10959</v>
      </c>
      <c r="N1012" s="39">
        <v>44578783</v>
      </c>
      <c r="O1012" s="38">
        <v>1</v>
      </c>
      <c r="P1012" s="38"/>
      <c r="Q1012" s="23" t="s">
        <v>3139</v>
      </c>
      <c r="R1012" s="39" t="s">
        <v>3139</v>
      </c>
      <c r="S1012" s="38"/>
      <c r="T1012" s="23" t="s">
        <v>3139</v>
      </c>
      <c r="U1012" s="38" t="s">
        <v>6513</v>
      </c>
      <c r="V1012" s="39">
        <v>44578783</v>
      </c>
      <c r="W1012" s="23" t="s">
        <v>3139</v>
      </c>
      <c r="X1012" s="38">
        <v>1</v>
      </c>
      <c r="Y1012" s="38" t="s">
        <v>6552</v>
      </c>
      <c r="Z1012" s="21">
        <v>44.578783000000001</v>
      </c>
      <c r="AA1012" s="23" t="s">
        <v>3139</v>
      </c>
      <c r="AB1012" s="39">
        <v>1000</v>
      </c>
      <c r="AC1012" s="39">
        <v>0</v>
      </c>
      <c r="AD1012" s="23">
        <v>0</v>
      </c>
      <c r="AE1012" s="38" t="s">
        <v>5819</v>
      </c>
      <c r="AG1012" s="23"/>
      <c r="AH1012" s="23"/>
    </row>
    <row r="1013" spans="1:34">
      <c r="A1013" t="str">
        <f t="shared" si="47"/>
        <v>1226</v>
      </c>
      <c r="B1013" t="str">
        <f t="shared" si="45"/>
        <v>OT</v>
      </c>
      <c r="C1013">
        <f t="shared" si="46"/>
        <v>-33449</v>
      </c>
      <c r="D1013" s="38" t="s">
        <v>6552</v>
      </c>
      <c r="E1013" s="23">
        <v>65</v>
      </c>
      <c r="F1013" s="23">
        <v>122602</v>
      </c>
      <c r="G1013" s="38" t="s">
        <v>3460</v>
      </c>
      <c r="H1013" s="38" t="s">
        <v>3518</v>
      </c>
      <c r="I1013" s="38" t="s">
        <v>6006</v>
      </c>
      <c r="J1013" s="38" t="s">
        <v>3195</v>
      </c>
      <c r="K1013" s="38"/>
      <c r="L1013" s="38" t="s">
        <v>6516</v>
      </c>
      <c r="M1013" s="109">
        <v>10959</v>
      </c>
      <c r="N1013" s="39">
        <v>25048000</v>
      </c>
      <c r="O1013" s="38">
        <v>1</v>
      </c>
      <c r="P1013" s="38"/>
      <c r="Q1013" s="23" t="s">
        <v>3139</v>
      </c>
      <c r="R1013" s="39" t="s">
        <v>3139</v>
      </c>
      <c r="S1013" s="38"/>
      <c r="T1013" s="23" t="s">
        <v>3139</v>
      </c>
      <c r="U1013" s="38" t="s">
        <v>6516</v>
      </c>
      <c r="V1013" s="39">
        <v>25048000</v>
      </c>
      <c r="W1013" s="23" t="s">
        <v>3139</v>
      </c>
      <c r="X1013" s="38">
        <v>1</v>
      </c>
      <c r="Y1013" s="38" t="s">
        <v>6552</v>
      </c>
      <c r="Z1013" s="21">
        <v>25.047999999999998</v>
      </c>
      <c r="AA1013" s="23" t="s">
        <v>3139</v>
      </c>
      <c r="AB1013" s="39">
        <v>1000</v>
      </c>
      <c r="AC1013" s="39">
        <v>0</v>
      </c>
      <c r="AD1013" s="23">
        <v>0</v>
      </c>
      <c r="AE1013" s="38" t="s">
        <v>5819</v>
      </c>
      <c r="AG1013" s="23"/>
      <c r="AH1013" s="23"/>
    </row>
    <row r="1014" spans="1:34">
      <c r="A1014" t="str">
        <f t="shared" si="47"/>
        <v>1226</v>
      </c>
      <c r="B1014" t="str">
        <f t="shared" si="45"/>
        <v>OT</v>
      </c>
      <c r="C1014">
        <f t="shared" si="46"/>
        <v>-33449</v>
      </c>
      <c r="D1014" s="38" t="s">
        <v>6552</v>
      </c>
      <c r="E1014" s="23">
        <v>66</v>
      </c>
      <c r="F1014" s="23">
        <v>122602</v>
      </c>
      <c r="G1014" s="38" t="s">
        <v>3463</v>
      </c>
      <c r="H1014" s="38" t="s">
        <v>3519</v>
      </c>
      <c r="I1014" s="38" t="s">
        <v>6006</v>
      </c>
      <c r="J1014" s="38" t="s">
        <v>3520</v>
      </c>
      <c r="K1014" s="38"/>
      <c r="L1014" s="38" t="s">
        <v>6517</v>
      </c>
      <c r="M1014" s="109">
        <v>10959</v>
      </c>
      <c r="N1014" s="39">
        <v>110000000</v>
      </c>
      <c r="O1014" s="38">
        <v>1</v>
      </c>
      <c r="P1014" s="38"/>
      <c r="Q1014" s="23" t="s">
        <v>3139</v>
      </c>
      <c r="R1014" s="43" t="s">
        <v>3139</v>
      </c>
      <c r="S1014" s="38"/>
      <c r="T1014" s="23" t="s">
        <v>3139</v>
      </c>
      <c r="U1014" s="38" t="s">
        <v>6517</v>
      </c>
      <c r="V1014" s="39">
        <v>110000000</v>
      </c>
      <c r="W1014" s="23" t="s">
        <v>3139</v>
      </c>
      <c r="X1014" s="38">
        <v>1</v>
      </c>
      <c r="Y1014" s="38" t="s">
        <v>6552</v>
      </c>
      <c r="Z1014" s="21">
        <v>110</v>
      </c>
      <c r="AA1014" s="23" t="s">
        <v>3139</v>
      </c>
      <c r="AB1014" s="39">
        <v>1000</v>
      </c>
      <c r="AC1014" s="39">
        <v>0</v>
      </c>
      <c r="AD1014" s="38">
        <v>46271869</v>
      </c>
      <c r="AE1014" s="38" t="s">
        <v>5819</v>
      </c>
      <c r="AG1014" s="23"/>
      <c r="AH1014" s="23"/>
    </row>
    <row r="1015" spans="1:34">
      <c r="A1015" t="str">
        <f t="shared" si="47"/>
        <v>1226</v>
      </c>
      <c r="B1015" t="str">
        <f t="shared" si="45"/>
        <v>OT</v>
      </c>
      <c r="C1015">
        <f t="shared" si="46"/>
        <v>-33449</v>
      </c>
      <c r="D1015" s="38" t="s">
        <v>6552</v>
      </c>
      <c r="E1015" s="23">
        <v>67</v>
      </c>
      <c r="F1015" s="23">
        <v>122603</v>
      </c>
      <c r="G1015" s="38" t="s">
        <v>3477</v>
      </c>
      <c r="H1015" s="38" t="s">
        <v>3513</v>
      </c>
      <c r="I1015" s="38" t="s">
        <v>6006</v>
      </c>
      <c r="J1015" s="38" t="s">
        <v>3514</v>
      </c>
      <c r="K1015" s="38"/>
      <c r="L1015" s="38" t="s">
        <v>6512</v>
      </c>
      <c r="M1015" s="109">
        <v>10959</v>
      </c>
      <c r="N1015" s="39">
        <v>466100</v>
      </c>
      <c r="O1015" s="38">
        <v>1</v>
      </c>
      <c r="P1015" s="38"/>
      <c r="Q1015" s="23" t="s">
        <v>3139</v>
      </c>
      <c r="R1015" s="43" t="s">
        <v>3139</v>
      </c>
      <c r="S1015" s="38"/>
      <c r="T1015" s="23" t="s">
        <v>3139</v>
      </c>
      <c r="U1015" s="38" t="s">
        <v>6512</v>
      </c>
      <c r="V1015" s="39">
        <v>466100</v>
      </c>
      <c r="W1015" s="23" t="s">
        <v>3139</v>
      </c>
      <c r="X1015" s="38">
        <v>1</v>
      </c>
      <c r="Y1015" s="38" t="s">
        <v>6552</v>
      </c>
      <c r="Z1015" s="21">
        <v>0.46610000000000001</v>
      </c>
      <c r="AA1015" s="23" t="s">
        <v>3139</v>
      </c>
      <c r="AB1015" s="39">
        <v>1000</v>
      </c>
      <c r="AC1015" s="39">
        <v>0</v>
      </c>
      <c r="AD1015" s="38">
        <v>0</v>
      </c>
      <c r="AE1015" s="38" t="s">
        <v>5819</v>
      </c>
      <c r="AG1015" s="23"/>
      <c r="AH1015" s="23"/>
    </row>
    <row r="1016" spans="1:34">
      <c r="A1016" t="str">
        <f t="shared" si="47"/>
        <v>1226</v>
      </c>
      <c r="B1016" t="str">
        <f t="shared" si="45"/>
        <v>OT</v>
      </c>
      <c r="C1016">
        <f t="shared" si="46"/>
        <v>-33449</v>
      </c>
      <c r="D1016" s="38" t="s">
        <v>6552</v>
      </c>
      <c r="E1016" s="23">
        <v>68</v>
      </c>
      <c r="F1016" s="23">
        <v>122603</v>
      </c>
      <c r="G1016" s="38" t="s">
        <v>3157</v>
      </c>
      <c r="H1016" s="38" t="s">
        <v>3515</v>
      </c>
      <c r="I1016" s="38" t="s">
        <v>6006</v>
      </c>
      <c r="J1016" s="38" t="s">
        <v>3516</v>
      </c>
      <c r="K1016" s="38"/>
      <c r="L1016" s="38" t="s">
        <v>6514</v>
      </c>
      <c r="M1016" s="109">
        <v>10959</v>
      </c>
      <c r="N1016" s="39">
        <v>2000000</v>
      </c>
      <c r="O1016" s="38">
        <v>1</v>
      </c>
      <c r="P1016" s="38"/>
      <c r="Q1016" s="23" t="s">
        <v>3139</v>
      </c>
      <c r="R1016" s="43" t="s">
        <v>3139</v>
      </c>
      <c r="S1016" s="38"/>
      <c r="T1016" s="23" t="s">
        <v>3139</v>
      </c>
      <c r="U1016" s="38" t="s">
        <v>6514</v>
      </c>
      <c r="V1016" s="39">
        <v>2000000</v>
      </c>
      <c r="W1016" s="23" t="s">
        <v>3139</v>
      </c>
      <c r="X1016" s="38">
        <v>1</v>
      </c>
      <c r="Y1016" s="38" t="s">
        <v>6552</v>
      </c>
      <c r="Z1016" s="21">
        <v>2</v>
      </c>
      <c r="AA1016" s="23" t="s">
        <v>3139</v>
      </c>
      <c r="AB1016" s="39">
        <v>1000</v>
      </c>
      <c r="AC1016" s="39">
        <v>0</v>
      </c>
      <c r="AD1016" s="38">
        <v>0</v>
      </c>
      <c r="AE1016" s="38" t="s">
        <v>5819</v>
      </c>
      <c r="AG1016" s="23"/>
      <c r="AH1016" s="23"/>
    </row>
    <row r="1017" spans="1:34">
      <c r="A1017" t="str">
        <f t="shared" si="47"/>
        <v>1226</v>
      </c>
      <c r="B1017" t="str">
        <f t="shared" si="45"/>
        <v>OT</v>
      </c>
      <c r="C1017">
        <f t="shared" si="46"/>
        <v>-33449</v>
      </c>
      <c r="D1017" s="38" t="s">
        <v>6552</v>
      </c>
      <c r="E1017" s="23">
        <v>69</v>
      </c>
      <c r="F1017" s="23">
        <v>122603</v>
      </c>
      <c r="G1017" s="38" t="s">
        <v>3450</v>
      </c>
      <c r="H1017" s="38" t="s">
        <v>3451</v>
      </c>
      <c r="I1017" s="38" t="s">
        <v>6006</v>
      </c>
      <c r="J1017" s="38" t="s">
        <v>50</v>
      </c>
      <c r="K1017" s="38"/>
      <c r="L1017" s="38" t="s">
        <v>6515</v>
      </c>
      <c r="M1017" s="109">
        <v>10959</v>
      </c>
      <c r="N1017" s="39">
        <v>908526</v>
      </c>
      <c r="O1017" s="38">
        <v>1</v>
      </c>
      <c r="P1017" s="38"/>
      <c r="Q1017" s="23" t="s">
        <v>3139</v>
      </c>
      <c r="R1017" s="43" t="s">
        <v>3139</v>
      </c>
      <c r="S1017" s="38"/>
      <c r="T1017" s="23" t="s">
        <v>3139</v>
      </c>
      <c r="U1017" s="38" t="s">
        <v>6515</v>
      </c>
      <c r="V1017" s="39">
        <v>908526</v>
      </c>
      <c r="W1017" s="23" t="s">
        <v>3139</v>
      </c>
      <c r="X1017" s="38">
        <v>1</v>
      </c>
      <c r="Y1017" s="38" t="s">
        <v>6552</v>
      </c>
      <c r="Z1017" s="21">
        <v>0.90852599999999994</v>
      </c>
      <c r="AA1017" s="23" t="s">
        <v>3139</v>
      </c>
      <c r="AB1017" s="39">
        <v>1000</v>
      </c>
      <c r="AC1017" s="39">
        <v>0</v>
      </c>
      <c r="AD1017" s="38">
        <v>0</v>
      </c>
      <c r="AE1017" s="38" t="s">
        <v>5819</v>
      </c>
      <c r="AG1017" s="23"/>
      <c r="AH1017" s="23"/>
    </row>
    <row r="1018" spans="1:34">
      <c r="A1018" t="str">
        <f t="shared" si="47"/>
        <v>1226</v>
      </c>
      <c r="B1018" t="str">
        <f t="shared" si="45"/>
        <v>OT</v>
      </c>
      <c r="C1018">
        <f t="shared" si="46"/>
        <v>0</v>
      </c>
      <c r="D1018" s="38" t="s">
        <v>6552</v>
      </c>
      <c r="E1018" s="23">
        <v>1</v>
      </c>
      <c r="F1018" s="23">
        <v>122602</v>
      </c>
      <c r="G1018" s="38" t="s">
        <v>3179</v>
      </c>
      <c r="H1018" s="38" t="s">
        <v>3219</v>
      </c>
      <c r="I1018" s="38" t="s">
        <v>6006</v>
      </c>
      <c r="J1018" s="38" t="s">
        <v>3521</v>
      </c>
      <c r="K1018" s="38"/>
      <c r="L1018" s="38" t="s">
        <v>6518</v>
      </c>
      <c r="M1018" s="109">
        <v>44408</v>
      </c>
      <c r="N1018" s="39">
        <v>8658504</v>
      </c>
      <c r="O1018" s="38">
        <v>1</v>
      </c>
      <c r="P1018" s="38"/>
      <c r="Q1018" s="23" t="s">
        <v>3139</v>
      </c>
      <c r="R1018" s="43">
        <v>8658504</v>
      </c>
      <c r="S1018" s="38"/>
      <c r="T1018" s="23" t="s">
        <v>3139</v>
      </c>
      <c r="U1018" s="38" t="s">
        <v>6518</v>
      </c>
      <c r="V1018" s="39">
        <v>7500000</v>
      </c>
      <c r="W1018" s="23" t="s">
        <v>3139</v>
      </c>
      <c r="X1018" s="38">
        <v>31</v>
      </c>
      <c r="Y1018" s="38" t="s">
        <v>6016</v>
      </c>
      <c r="Z1018" s="21">
        <v>8.6585040000000006</v>
      </c>
      <c r="AA1018" s="23" t="s">
        <v>3139</v>
      </c>
      <c r="AB1018" s="39">
        <v>0</v>
      </c>
      <c r="AC1018" s="39">
        <v>8658504</v>
      </c>
      <c r="AD1018" s="38">
        <v>0</v>
      </c>
      <c r="AE1018" s="38" t="s">
        <v>5824</v>
      </c>
      <c r="AG1018" s="23"/>
      <c r="AH1018" s="23"/>
    </row>
    <row r="1019" spans="1:34">
      <c r="A1019" t="str">
        <f t="shared" si="47"/>
        <v>1226</v>
      </c>
      <c r="B1019" t="str">
        <f t="shared" si="45"/>
        <v>OT</v>
      </c>
      <c r="C1019">
        <f t="shared" si="46"/>
        <v>0</v>
      </c>
      <c r="D1019" s="38" t="s">
        <v>6552</v>
      </c>
      <c r="E1019" s="23">
        <v>2</v>
      </c>
      <c r="F1019" s="23">
        <v>122602</v>
      </c>
      <c r="G1019" s="38" t="s">
        <v>53</v>
      </c>
      <c r="H1019" s="38" t="s">
        <v>3047</v>
      </c>
      <c r="I1019" s="38" t="s">
        <v>6006</v>
      </c>
      <c r="J1019" s="38" t="s">
        <v>3522</v>
      </c>
      <c r="K1019" s="38"/>
      <c r="L1019" s="38" t="s">
        <v>6518</v>
      </c>
      <c r="M1019" s="109">
        <v>44408</v>
      </c>
      <c r="N1019" s="39">
        <v>3205849</v>
      </c>
      <c r="O1019" s="38">
        <v>1</v>
      </c>
      <c r="P1019" s="38"/>
      <c r="Q1019" s="23" t="s">
        <v>3139</v>
      </c>
      <c r="R1019" s="43">
        <v>3205849</v>
      </c>
      <c r="S1019" s="38"/>
      <c r="T1019" s="23" t="s">
        <v>3139</v>
      </c>
      <c r="U1019" s="38" t="s">
        <v>6519</v>
      </c>
      <c r="V1019" s="39">
        <v>2700000</v>
      </c>
      <c r="W1019" s="23" t="s">
        <v>3139</v>
      </c>
      <c r="X1019" s="38">
        <v>31</v>
      </c>
      <c r="Y1019" s="38" t="s">
        <v>6016</v>
      </c>
      <c r="Z1019" s="21">
        <v>3.2058490000000002</v>
      </c>
      <c r="AA1019" s="23" t="s">
        <v>3139</v>
      </c>
      <c r="AB1019" s="39">
        <v>0</v>
      </c>
      <c r="AC1019" s="39">
        <v>3205849</v>
      </c>
      <c r="AD1019" s="38">
        <v>0</v>
      </c>
      <c r="AE1019" s="38" t="s">
        <v>5824</v>
      </c>
      <c r="AG1019" s="23"/>
      <c r="AH1019" s="23"/>
    </row>
    <row r="1020" spans="1:34">
      <c r="A1020" t="str">
        <f t="shared" si="47"/>
        <v>1120</v>
      </c>
      <c r="B1020" t="str">
        <f t="shared" si="45"/>
        <v>OT</v>
      </c>
      <c r="C1020">
        <f t="shared" si="46"/>
        <v>101</v>
      </c>
      <c r="D1020" s="38" t="s">
        <v>6552</v>
      </c>
      <c r="E1020" s="23">
        <v>3</v>
      </c>
      <c r="F1020" s="23">
        <v>112007</v>
      </c>
      <c r="G1020" s="38" t="s">
        <v>53</v>
      </c>
      <c r="H1020" s="38" t="s">
        <v>3047</v>
      </c>
      <c r="I1020" s="38" t="s">
        <v>5969</v>
      </c>
      <c r="J1020" s="38" t="s">
        <v>9455</v>
      </c>
      <c r="K1020" s="38"/>
      <c r="L1020" s="38" t="s">
        <v>6089</v>
      </c>
      <c r="M1020" s="109">
        <v>44509</v>
      </c>
      <c r="N1020" s="39">
        <v>200000000</v>
      </c>
      <c r="O1020" s="38">
        <v>1</v>
      </c>
      <c r="P1020" s="38" t="s">
        <v>5814</v>
      </c>
      <c r="Q1020" s="23">
        <v>2.63</v>
      </c>
      <c r="R1020" s="43" t="s">
        <v>3139</v>
      </c>
      <c r="S1020" s="38" t="s">
        <v>54</v>
      </c>
      <c r="T1020" s="23">
        <v>30</v>
      </c>
      <c r="U1020" s="38" t="s">
        <v>6089</v>
      </c>
      <c r="V1020" s="39">
        <v>200000000</v>
      </c>
      <c r="W1020" s="23">
        <v>2.63</v>
      </c>
      <c r="X1020" s="38" t="s">
        <v>3139</v>
      </c>
      <c r="Y1020" s="38" t="s">
        <v>5977</v>
      </c>
      <c r="Z1020" s="21">
        <v>201.295514</v>
      </c>
      <c r="AA1020" s="23">
        <v>2.63</v>
      </c>
      <c r="AB1020" s="39" t="s">
        <v>3139</v>
      </c>
      <c r="AC1020" s="39">
        <v>201295514</v>
      </c>
      <c r="AD1020" s="38" t="s">
        <v>3139</v>
      </c>
      <c r="AE1020" s="38" t="s">
        <v>5824</v>
      </c>
      <c r="AG1020" s="23"/>
      <c r="AH1020" s="23"/>
    </row>
    <row r="1021" spans="1:34">
      <c r="A1021" t="str">
        <f t="shared" si="47"/>
        <v>1120</v>
      </c>
      <c r="B1021" t="str">
        <f t="shared" si="45"/>
        <v>OT</v>
      </c>
      <c r="C1021">
        <f t="shared" si="46"/>
        <v>69</v>
      </c>
      <c r="D1021" s="38" t="s">
        <v>6552</v>
      </c>
      <c r="E1021" s="23">
        <v>1</v>
      </c>
      <c r="F1021" s="23">
        <v>112007</v>
      </c>
      <c r="G1021" s="38" t="s">
        <v>53</v>
      </c>
      <c r="H1021" s="38" t="s">
        <v>3047</v>
      </c>
      <c r="I1021" s="38" t="s">
        <v>5969</v>
      </c>
      <c r="J1021" s="38" t="s">
        <v>11872</v>
      </c>
      <c r="K1021" s="38"/>
      <c r="L1021" s="38" t="s">
        <v>6070</v>
      </c>
      <c r="M1021" s="109">
        <v>44477</v>
      </c>
      <c r="N1021" s="39">
        <v>125824267</v>
      </c>
      <c r="O1021" s="38">
        <v>1</v>
      </c>
      <c r="P1021" s="38" t="s">
        <v>5814</v>
      </c>
      <c r="Q1021" s="23">
        <v>2.2000000000000002</v>
      </c>
      <c r="R1021" s="43" t="s">
        <v>3139</v>
      </c>
      <c r="S1021" s="38" t="s">
        <v>54</v>
      </c>
      <c r="T1021" s="23">
        <v>90</v>
      </c>
      <c r="U1021" s="38" t="s">
        <v>6070</v>
      </c>
      <c r="V1021" s="39">
        <v>125824267</v>
      </c>
      <c r="W1021" s="23">
        <v>2.2000000000000002</v>
      </c>
      <c r="X1021" s="38" t="s">
        <v>3139</v>
      </c>
      <c r="Y1021" s="38" t="s">
        <v>6552</v>
      </c>
      <c r="Z1021" s="21">
        <v>125.99966499999999</v>
      </c>
      <c r="AA1021" s="23">
        <v>2.2000000000000002</v>
      </c>
      <c r="AB1021" s="39" t="s">
        <v>3139</v>
      </c>
      <c r="AC1021" s="39">
        <v>0</v>
      </c>
      <c r="AD1021" s="38" t="s">
        <v>3139</v>
      </c>
      <c r="AE1021" s="38" t="s">
        <v>5824</v>
      </c>
      <c r="AG1021" s="23"/>
      <c r="AH1021" s="23"/>
    </row>
    <row r="1022" spans="1:34">
      <c r="A1022" t="str">
        <f t="shared" si="47"/>
        <v>1120</v>
      </c>
      <c r="B1022" t="str">
        <f t="shared" si="45"/>
        <v>OT</v>
      </c>
      <c r="C1022">
        <f t="shared" si="46"/>
        <v>40</v>
      </c>
      <c r="D1022" s="38" t="s">
        <v>6552</v>
      </c>
      <c r="E1022" s="23">
        <v>2</v>
      </c>
      <c r="F1022" s="23">
        <v>112007</v>
      </c>
      <c r="G1022" s="38" t="s">
        <v>80</v>
      </c>
      <c r="H1022" s="38" t="s">
        <v>3160</v>
      </c>
      <c r="I1022" s="38" t="s">
        <v>5969</v>
      </c>
      <c r="J1022" s="38" t="s">
        <v>11211</v>
      </c>
      <c r="K1022" s="38"/>
      <c r="L1022" s="38" t="s">
        <v>6083</v>
      </c>
      <c r="M1022" s="109">
        <v>44448</v>
      </c>
      <c r="N1022" s="39">
        <v>289884069</v>
      </c>
      <c r="O1022" s="38">
        <v>1</v>
      </c>
      <c r="P1022" s="38" t="s">
        <v>5814</v>
      </c>
      <c r="Q1022" s="23">
        <v>2.8</v>
      </c>
      <c r="R1022" s="43" t="s">
        <v>3139</v>
      </c>
      <c r="S1022" s="38" t="s">
        <v>54</v>
      </c>
      <c r="T1022" s="23">
        <v>90</v>
      </c>
      <c r="U1022" s="38" t="s">
        <v>6083</v>
      </c>
      <c r="V1022" s="39">
        <v>289884069</v>
      </c>
      <c r="W1022" s="23">
        <v>2.2999999999999998</v>
      </c>
      <c r="X1022" s="38" t="s">
        <v>3139</v>
      </c>
      <c r="Y1022" s="38" t="s">
        <v>6032</v>
      </c>
      <c r="Z1022" s="21">
        <v>290.83894500000002</v>
      </c>
      <c r="AA1022" s="23">
        <v>2.2999999999999998</v>
      </c>
      <c r="AB1022" s="39" t="s">
        <v>3139</v>
      </c>
      <c r="AC1022" s="39">
        <v>0</v>
      </c>
      <c r="AD1022" s="38" t="s">
        <v>3139</v>
      </c>
      <c r="AE1022" s="38" t="s">
        <v>5824</v>
      </c>
    </row>
    <row r="1023" spans="1:34">
      <c r="A1023" t="str">
        <f t="shared" si="47"/>
        <v>1120</v>
      </c>
      <c r="B1023" t="str">
        <f t="shared" si="45"/>
        <v>OT</v>
      </c>
      <c r="C1023">
        <f t="shared" si="46"/>
        <v>10</v>
      </c>
      <c r="D1023" s="38" t="s">
        <v>6552</v>
      </c>
      <c r="E1023" s="23">
        <v>3</v>
      </c>
      <c r="F1023" s="23">
        <v>112007</v>
      </c>
      <c r="G1023" s="38" t="s">
        <v>80</v>
      </c>
      <c r="H1023" s="38" t="s">
        <v>3160</v>
      </c>
      <c r="I1023" s="38" t="s">
        <v>5969</v>
      </c>
      <c r="J1023" s="38" t="s">
        <v>9456</v>
      </c>
      <c r="K1023" s="38"/>
      <c r="L1023" s="38" t="s">
        <v>6088</v>
      </c>
      <c r="M1023" s="109">
        <v>44418</v>
      </c>
      <c r="N1023" s="39">
        <v>194149246</v>
      </c>
      <c r="O1023" s="38">
        <v>1</v>
      </c>
      <c r="P1023" s="38" t="s">
        <v>5814</v>
      </c>
      <c r="Q1023" s="38">
        <v>2.2999999999999998</v>
      </c>
      <c r="R1023" s="43" t="s">
        <v>3139</v>
      </c>
      <c r="S1023" s="38" t="s">
        <v>54</v>
      </c>
      <c r="T1023" s="38">
        <v>90</v>
      </c>
      <c r="U1023" s="38" t="s">
        <v>6088</v>
      </c>
      <c r="V1023" s="39">
        <v>194149246</v>
      </c>
      <c r="W1023" s="38">
        <v>2.2999999999999998</v>
      </c>
      <c r="X1023" s="38" t="s">
        <v>3139</v>
      </c>
      <c r="Y1023" s="38" t="s">
        <v>6203</v>
      </c>
      <c r="Z1023" s="21">
        <v>195.14538400000001</v>
      </c>
      <c r="AA1023" s="38">
        <v>2.2999999999999998</v>
      </c>
      <c r="AB1023" s="39" t="s">
        <v>3139</v>
      </c>
      <c r="AC1023" s="39">
        <v>0</v>
      </c>
      <c r="AD1023" s="23" t="s">
        <v>3139</v>
      </c>
      <c r="AE1023" s="38" t="s">
        <v>5824</v>
      </c>
      <c r="AG1023" s="23"/>
      <c r="AH1023" s="23"/>
    </row>
    <row r="1024" spans="1:34">
      <c r="A1024" t="str">
        <f t="shared" si="47"/>
        <v>1120</v>
      </c>
      <c r="B1024" t="str">
        <f t="shared" si="45"/>
        <v>OT</v>
      </c>
      <c r="C1024">
        <f t="shared" si="46"/>
        <v>54</v>
      </c>
      <c r="D1024" s="38" t="s">
        <v>6552</v>
      </c>
      <c r="E1024" s="23">
        <v>4</v>
      </c>
      <c r="F1024" s="23">
        <v>112007</v>
      </c>
      <c r="G1024" s="38" t="s">
        <v>80</v>
      </c>
      <c r="H1024" s="38" t="s">
        <v>3160</v>
      </c>
      <c r="I1024" s="38" t="s">
        <v>5969</v>
      </c>
      <c r="J1024" s="38" t="s">
        <v>11212</v>
      </c>
      <c r="K1024" s="38"/>
      <c r="L1024" s="38" t="s">
        <v>6098</v>
      </c>
      <c r="M1024" s="109">
        <v>44462</v>
      </c>
      <c r="N1024" s="39">
        <v>217516323</v>
      </c>
      <c r="O1024" s="38">
        <v>1</v>
      </c>
      <c r="P1024" s="38" t="s">
        <v>5814</v>
      </c>
      <c r="Q1024" s="38">
        <v>2</v>
      </c>
      <c r="R1024" s="43" t="s">
        <v>3139</v>
      </c>
      <c r="S1024" s="38" t="s">
        <v>54</v>
      </c>
      <c r="T1024" s="38">
        <v>90</v>
      </c>
      <c r="U1024" s="38" t="s">
        <v>6098</v>
      </c>
      <c r="V1024" s="39">
        <v>217516323</v>
      </c>
      <c r="W1024" s="38">
        <v>2</v>
      </c>
      <c r="X1024" s="38" t="s">
        <v>3139</v>
      </c>
      <c r="Y1024" s="38" t="s">
        <v>6032</v>
      </c>
      <c r="Z1024" s="21">
        <v>217.97213300000001</v>
      </c>
      <c r="AA1024" s="38">
        <v>2</v>
      </c>
      <c r="AB1024" s="39" t="s">
        <v>3139</v>
      </c>
      <c r="AC1024" s="39">
        <v>0</v>
      </c>
      <c r="AD1024" s="23" t="s">
        <v>3139</v>
      </c>
      <c r="AE1024" s="38" t="s">
        <v>5824</v>
      </c>
      <c r="AG1024" s="23"/>
      <c r="AH1024" s="23"/>
    </row>
    <row r="1025" spans="1:34">
      <c r="A1025" t="str">
        <f t="shared" si="47"/>
        <v>1120</v>
      </c>
      <c r="B1025" t="str">
        <f t="shared" si="45"/>
        <v>OT</v>
      </c>
      <c r="C1025">
        <f t="shared" si="46"/>
        <v>48</v>
      </c>
      <c r="D1025" s="38" t="s">
        <v>6552</v>
      </c>
      <c r="E1025" s="23">
        <v>5</v>
      </c>
      <c r="F1025" s="23">
        <v>112007</v>
      </c>
      <c r="G1025" s="38" t="s">
        <v>80</v>
      </c>
      <c r="H1025" s="38" t="s">
        <v>3160</v>
      </c>
      <c r="I1025" s="38" t="s">
        <v>5969</v>
      </c>
      <c r="J1025" s="38" t="s">
        <v>11213</v>
      </c>
      <c r="K1025" s="38"/>
      <c r="L1025" s="38" t="s">
        <v>6319</v>
      </c>
      <c r="M1025" s="109">
        <v>44456</v>
      </c>
      <c r="N1025" s="39">
        <v>120713199</v>
      </c>
      <c r="O1025" s="38">
        <v>1</v>
      </c>
      <c r="P1025" s="38" t="s">
        <v>5814</v>
      </c>
      <c r="Q1025" s="23">
        <v>2</v>
      </c>
      <c r="R1025" s="43" t="s">
        <v>3139</v>
      </c>
      <c r="S1025" s="38" t="s">
        <v>54</v>
      </c>
      <c r="T1025" s="23">
        <v>90</v>
      </c>
      <c r="U1025" s="38" t="s">
        <v>6319</v>
      </c>
      <c r="V1025" s="39">
        <v>120713199</v>
      </c>
      <c r="W1025" s="23">
        <v>2</v>
      </c>
      <c r="X1025" s="38" t="s">
        <v>3139</v>
      </c>
      <c r="Y1025" s="38" t="s">
        <v>6032</v>
      </c>
      <c r="Z1025" s="21">
        <v>121.006107</v>
      </c>
      <c r="AA1025" s="23">
        <v>2</v>
      </c>
      <c r="AB1025" s="39" t="s">
        <v>3139</v>
      </c>
      <c r="AC1025" s="39">
        <v>0</v>
      </c>
      <c r="AD1025" s="38" t="s">
        <v>3139</v>
      </c>
      <c r="AE1025" s="38" t="s">
        <v>5824</v>
      </c>
      <c r="AG1025" s="23"/>
      <c r="AH1025" s="23"/>
    </row>
    <row r="1026" spans="1:34">
      <c r="A1026" t="str">
        <f t="shared" si="47"/>
        <v>1120</v>
      </c>
      <c r="B1026" t="str">
        <f t="shared" si="45"/>
        <v>OT</v>
      </c>
      <c r="C1026">
        <f t="shared" si="46"/>
        <v>32</v>
      </c>
      <c r="D1026" s="38" t="s">
        <v>6552</v>
      </c>
      <c r="E1026" s="23">
        <v>6</v>
      </c>
      <c r="F1026" s="23">
        <v>112007</v>
      </c>
      <c r="G1026" s="38" t="s">
        <v>53</v>
      </c>
      <c r="H1026" s="38" t="s">
        <v>3047</v>
      </c>
      <c r="I1026" s="38" t="s">
        <v>5969</v>
      </c>
      <c r="J1026" s="38" t="s">
        <v>11214</v>
      </c>
      <c r="K1026" s="38"/>
      <c r="L1026" s="38" t="s">
        <v>6194</v>
      </c>
      <c r="M1026" s="109">
        <v>44440</v>
      </c>
      <c r="N1026" s="39">
        <v>280344046</v>
      </c>
      <c r="O1026" s="38">
        <v>1</v>
      </c>
      <c r="P1026" s="38" t="s">
        <v>5814</v>
      </c>
      <c r="Q1026" s="38">
        <v>2.2000000000000002</v>
      </c>
      <c r="R1026" s="43" t="s">
        <v>3139</v>
      </c>
      <c r="S1026" s="38" t="s">
        <v>54</v>
      </c>
      <c r="T1026" s="38">
        <v>90</v>
      </c>
      <c r="U1026" s="38" t="s">
        <v>6194</v>
      </c>
      <c r="V1026" s="39">
        <v>280344046</v>
      </c>
      <c r="W1026" s="38">
        <v>2.2000000000000002</v>
      </c>
      <c r="X1026" s="38" t="s">
        <v>3139</v>
      </c>
      <c r="Y1026" s="38" t="s">
        <v>6032</v>
      </c>
      <c r="Z1026" s="21">
        <v>281.36356599999999</v>
      </c>
      <c r="AA1026" s="38">
        <v>2.2000000000000002</v>
      </c>
      <c r="AB1026" s="39" t="s">
        <v>3139</v>
      </c>
      <c r="AC1026" s="39">
        <v>0</v>
      </c>
      <c r="AD1026" s="23" t="s">
        <v>3139</v>
      </c>
      <c r="AE1026" s="38" t="s">
        <v>5824</v>
      </c>
      <c r="AG1026" s="23"/>
      <c r="AH1026" s="23"/>
    </row>
    <row r="1027" spans="1:34">
      <c r="A1027" t="str">
        <f t="shared" si="47"/>
        <v>1120</v>
      </c>
      <c r="B1027" t="str">
        <f t="shared" ref="B1027:B1090" si="48">+IF(A1027="1228","CA",IF(A1027="1230","VR",IF(A1027="1203","FL","OT")))</f>
        <v>OT</v>
      </c>
      <c r="C1027">
        <f t="shared" ref="C1027:C1090" si="49">+IF(M1027="",0,M1027-D1027)</f>
        <v>87</v>
      </c>
      <c r="D1027" s="38" t="s">
        <v>6552</v>
      </c>
      <c r="E1027" s="23">
        <v>7</v>
      </c>
      <c r="F1027" s="23">
        <v>112007</v>
      </c>
      <c r="G1027" s="38" t="s">
        <v>53</v>
      </c>
      <c r="H1027" s="38" t="s">
        <v>3047</v>
      </c>
      <c r="I1027" s="38" t="s">
        <v>5969</v>
      </c>
      <c r="J1027" s="38" t="s">
        <v>11873</v>
      </c>
      <c r="K1027" s="38"/>
      <c r="L1027" s="38" t="s">
        <v>5981</v>
      </c>
      <c r="M1027" s="109">
        <v>44495</v>
      </c>
      <c r="N1027" s="39">
        <v>120366084</v>
      </c>
      <c r="O1027" s="38">
        <v>1</v>
      </c>
      <c r="P1027" s="38" t="s">
        <v>5814</v>
      </c>
      <c r="Q1027" s="23">
        <v>2.2000000000000002</v>
      </c>
      <c r="R1027" s="43" t="s">
        <v>3139</v>
      </c>
      <c r="S1027" s="38" t="s">
        <v>54</v>
      </c>
      <c r="T1027" s="23">
        <v>90</v>
      </c>
      <c r="U1027" s="38" t="s">
        <v>5981</v>
      </c>
      <c r="V1027" s="39">
        <v>120366084</v>
      </c>
      <c r="W1027" s="23">
        <v>2.2000000000000002</v>
      </c>
      <c r="X1027" s="38" t="s">
        <v>3139</v>
      </c>
      <c r="Y1027" s="38" t="s">
        <v>6032</v>
      </c>
      <c r="Z1027" s="21">
        <v>120.402564</v>
      </c>
      <c r="AA1027" s="23">
        <v>2.2000000000000002</v>
      </c>
      <c r="AB1027" s="39" t="s">
        <v>3139</v>
      </c>
      <c r="AC1027" s="39">
        <v>0</v>
      </c>
      <c r="AD1027" s="38" t="s">
        <v>3139</v>
      </c>
      <c r="AE1027" s="38" t="s">
        <v>5824</v>
      </c>
      <c r="AG1027" s="23"/>
      <c r="AH1027" s="23"/>
    </row>
    <row r="1028" spans="1:34">
      <c r="A1028" t="str">
        <f t="shared" ref="A1028:A1091" si="50">+MID(F1028,1,4)</f>
        <v>1120</v>
      </c>
      <c r="B1028" t="str">
        <f t="shared" si="48"/>
        <v>OT</v>
      </c>
      <c r="C1028">
        <f t="shared" si="49"/>
        <v>41</v>
      </c>
      <c r="D1028" s="38" t="s">
        <v>6552</v>
      </c>
      <c r="E1028" s="23">
        <v>8</v>
      </c>
      <c r="F1028" s="23">
        <v>112007</v>
      </c>
      <c r="G1028" s="38" t="s">
        <v>53</v>
      </c>
      <c r="H1028" s="38" t="s">
        <v>3047</v>
      </c>
      <c r="I1028" s="38" t="s">
        <v>5969</v>
      </c>
      <c r="J1028" s="38" t="s">
        <v>11215</v>
      </c>
      <c r="K1028" s="38"/>
      <c r="L1028" s="38" t="s">
        <v>6416</v>
      </c>
      <c r="M1028" s="109">
        <v>44449</v>
      </c>
      <c r="N1028" s="39">
        <v>251545000</v>
      </c>
      <c r="O1028" s="38">
        <v>1</v>
      </c>
      <c r="P1028" s="38" t="s">
        <v>5814</v>
      </c>
      <c r="Q1028" s="23">
        <v>2.2999999999999998</v>
      </c>
      <c r="R1028" s="43" t="s">
        <v>3139</v>
      </c>
      <c r="S1028" s="38" t="s">
        <v>54</v>
      </c>
      <c r="T1028" s="23">
        <v>90</v>
      </c>
      <c r="U1028" s="38" t="s">
        <v>6416</v>
      </c>
      <c r="V1028" s="39">
        <v>251545000</v>
      </c>
      <c r="W1028" s="23">
        <v>2.2999999999999998</v>
      </c>
      <c r="X1028" s="38" t="s">
        <v>3139</v>
      </c>
      <c r="Y1028" s="38" t="s">
        <v>6032</v>
      </c>
      <c r="Z1028" s="21">
        <v>252.35748100000001</v>
      </c>
      <c r="AA1028" s="23">
        <v>2.2999999999999998</v>
      </c>
      <c r="AB1028" s="39" t="s">
        <v>3139</v>
      </c>
      <c r="AC1028" s="39">
        <v>0</v>
      </c>
      <c r="AD1028" s="38" t="s">
        <v>3139</v>
      </c>
      <c r="AE1028" s="38" t="s">
        <v>5824</v>
      </c>
      <c r="AG1028" s="23"/>
      <c r="AH1028" s="23"/>
    </row>
    <row r="1029" spans="1:34">
      <c r="A1029" t="str">
        <f t="shared" si="50"/>
        <v>1120</v>
      </c>
      <c r="B1029" t="str">
        <f t="shared" si="48"/>
        <v>OT</v>
      </c>
      <c r="C1029">
        <f t="shared" si="49"/>
        <v>1</v>
      </c>
      <c r="D1029" s="38" t="s">
        <v>6552</v>
      </c>
      <c r="E1029" s="23">
        <v>9</v>
      </c>
      <c r="F1029" s="23">
        <v>112003</v>
      </c>
      <c r="G1029" s="38" t="s">
        <v>108</v>
      </c>
      <c r="H1029" s="38" t="s">
        <v>3042</v>
      </c>
      <c r="I1029" s="38" t="s">
        <v>6006</v>
      </c>
      <c r="J1029" s="38" t="s">
        <v>9457</v>
      </c>
      <c r="K1029" s="38"/>
      <c r="L1029" s="38" t="s">
        <v>6387</v>
      </c>
      <c r="M1029" s="109">
        <v>44409</v>
      </c>
      <c r="N1029" s="39">
        <v>144446.75</v>
      </c>
      <c r="O1029" s="38">
        <v>1</v>
      </c>
      <c r="P1029" s="38"/>
      <c r="Q1029" s="23" t="s">
        <v>3139</v>
      </c>
      <c r="R1029" s="43" t="s">
        <v>3139</v>
      </c>
      <c r="S1029" s="38"/>
      <c r="T1029" s="23" t="s">
        <v>3139</v>
      </c>
      <c r="U1029" s="38" t="s">
        <v>6387</v>
      </c>
      <c r="V1029" s="39">
        <v>144446.75</v>
      </c>
      <c r="W1029" s="23" t="s">
        <v>3139</v>
      </c>
      <c r="X1029" s="38">
        <v>5</v>
      </c>
      <c r="Y1029" s="38" t="s">
        <v>6032</v>
      </c>
      <c r="Z1029" s="21">
        <v>0.14444675000000001</v>
      </c>
      <c r="AA1029" s="23" t="s">
        <v>3139</v>
      </c>
      <c r="AB1029" s="39">
        <v>5.36</v>
      </c>
      <c r="AC1029" s="39">
        <v>0</v>
      </c>
      <c r="AD1029" s="38">
        <v>0</v>
      </c>
      <c r="AE1029" s="38" t="s">
        <v>5824</v>
      </c>
      <c r="AG1029" s="23"/>
      <c r="AH1029" s="23"/>
    </row>
    <row r="1030" spans="1:34">
      <c r="A1030" t="str">
        <f t="shared" si="50"/>
        <v>1120</v>
      </c>
      <c r="B1030" t="str">
        <f t="shared" si="48"/>
        <v>OT</v>
      </c>
      <c r="C1030">
        <f t="shared" si="49"/>
        <v>68</v>
      </c>
      <c r="D1030" s="38" t="s">
        <v>6552</v>
      </c>
      <c r="E1030" s="23">
        <v>10</v>
      </c>
      <c r="F1030" s="23">
        <v>112007</v>
      </c>
      <c r="G1030" s="38" t="s">
        <v>108</v>
      </c>
      <c r="H1030" s="38" t="s">
        <v>3042</v>
      </c>
      <c r="I1030" s="38" t="s">
        <v>5969</v>
      </c>
      <c r="J1030" s="38" t="s">
        <v>9458</v>
      </c>
      <c r="K1030" s="38"/>
      <c r="L1030" s="38" t="s">
        <v>6068</v>
      </c>
      <c r="M1030" s="109">
        <v>44476</v>
      </c>
      <c r="N1030" s="39">
        <v>224001015</v>
      </c>
      <c r="O1030" s="38">
        <v>1</v>
      </c>
      <c r="P1030" s="38" t="s">
        <v>5814</v>
      </c>
      <c r="Q1030" s="23">
        <v>1.8</v>
      </c>
      <c r="R1030" s="43" t="s">
        <v>3139</v>
      </c>
      <c r="S1030" s="38" t="s">
        <v>54</v>
      </c>
      <c r="T1030" s="23">
        <v>90</v>
      </c>
      <c r="U1030" s="38" t="s">
        <v>6068</v>
      </c>
      <c r="V1030" s="39">
        <v>224001015</v>
      </c>
      <c r="W1030" s="23">
        <v>1.8</v>
      </c>
      <c r="X1030" s="38" t="s">
        <v>3139</v>
      </c>
      <c r="Y1030" s="38" t="s">
        <v>6032</v>
      </c>
      <c r="Z1030" s="21">
        <v>224.25861599999999</v>
      </c>
      <c r="AA1030" s="23">
        <v>1.8</v>
      </c>
      <c r="AB1030" s="39" t="s">
        <v>3139</v>
      </c>
      <c r="AC1030" s="39">
        <v>0</v>
      </c>
      <c r="AD1030" s="38" t="s">
        <v>3139</v>
      </c>
      <c r="AE1030" s="38" t="s">
        <v>5824</v>
      </c>
      <c r="AG1030" s="23"/>
      <c r="AH1030" s="23"/>
    </row>
    <row r="1031" spans="1:34">
      <c r="A1031" t="str">
        <f t="shared" si="50"/>
        <v>1226</v>
      </c>
      <c r="B1031" t="str">
        <f t="shared" si="48"/>
        <v>OT</v>
      </c>
      <c r="C1031">
        <f t="shared" si="49"/>
        <v>0</v>
      </c>
      <c r="D1031" s="38" t="s">
        <v>6552</v>
      </c>
      <c r="E1031" s="23">
        <v>11</v>
      </c>
      <c r="F1031" s="23">
        <v>122602</v>
      </c>
      <c r="G1031" s="38" t="s">
        <v>3450</v>
      </c>
      <c r="H1031" s="38" t="s">
        <v>3244</v>
      </c>
      <c r="I1031" s="38" t="s">
        <v>6006</v>
      </c>
      <c r="J1031" s="38" t="s">
        <v>100</v>
      </c>
      <c r="K1031" s="38"/>
      <c r="L1031" s="38"/>
      <c r="M1031" s="38"/>
      <c r="N1031" s="39">
        <v>0</v>
      </c>
      <c r="O1031" s="38">
        <v>1</v>
      </c>
      <c r="P1031" s="38"/>
      <c r="Q1031" s="23" t="s">
        <v>3139</v>
      </c>
      <c r="R1031" s="43" t="s">
        <v>3139</v>
      </c>
      <c r="S1031" s="38"/>
      <c r="T1031" s="23" t="s">
        <v>3139</v>
      </c>
      <c r="U1031" s="38" t="s">
        <v>6520</v>
      </c>
      <c r="V1031" s="39">
        <v>877803</v>
      </c>
      <c r="W1031" s="23" t="s">
        <v>3139</v>
      </c>
      <c r="X1031" s="38">
        <v>1</v>
      </c>
      <c r="Y1031" s="38" t="s">
        <v>6032</v>
      </c>
      <c r="Z1031" s="21">
        <v>0.877803</v>
      </c>
      <c r="AA1031" s="23" t="s">
        <v>3139</v>
      </c>
      <c r="AB1031" s="39">
        <v>1</v>
      </c>
      <c r="AC1031" s="39">
        <v>0</v>
      </c>
      <c r="AD1031" s="38" t="s">
        <v>3139</v>
      </c>
      <c r="AE1031" s="38" t="s">
        <v>5818</v>
      </c>
      <c r="AG1031" s="23"/>
      <c r="AH1031" s="23"/>
    </row>
    <row r="1032" spans="1:34">
      <c r="A1032" t="str">
        <f t="shared" si="50"/>
        <v>1226</v>
      </c>
      <c r="B1032" t="str">
        <f t="shared" si="48"/>
        <v>OT</v>
      </c>
      <c r="C1032">
        <f t="shared" si="49"/>
        <v>0</v>
      </c>
      <c r="D1032" s="38" t="s">
        <v>6552</v>
      </c>
      <c r="E1032" s="23">
        <v>12</v>
      </c>
      <c r="F1032" s="23">
        <v>122602</v>
      </c>
      <c r="G1032" s="38" t="s">
        <v>3179</v>
      </c>
      <c r="H1032" s="38" t="s">
        <v>3368</v>
      </c>
      <c r="I1032" s="38" t="s">
        <v>6006</v>
      </c>
      <c r="J1032" s="38" t="s">
        <v>100</v>
      </c>
      <c r="K1032" s="38"/>
      <c r="L1032" s="38"/>
      <c r="M1032" s="38"/>
      <c r="N1032" s="39">
        <v>0</v>
      </c>
      <c r="O1032" s="38">
        <v>1</v>
      </c>
      <c r="P1032" s="38"/>
      <c r="Q1032" s="23" t="s">
        <v>3139</v>
      </c>
      <c r="R1032" s="43" t="s">
        <v>3139</v>
      </c>
      <c r="S1032" s="38"/>
      <c r="T1032" s="23" t="s">
        <v>3139</v>
      </c>
      <c r="U1032" s="38" t="s">
        <v>6447</v>
      </c>
      <c r="V1032" s="39">
        <v>12861101</v>
      </c>
      <c r="W1032" s="23" t="s">
        <v>3139</v>
      </c>
      <c r="X1032" s="38">
        <v>1</v>
      </c>
      <c r="Y1032" s="38" t="s">
        <v>6032</v>
      </c>
      <c r="Z1032" s="21">
        <v>12.861101</v>
      </c>
      <c r="AA1032" s="23" t="s">
        <v>3139</v>
      </c>
      <c r="AB1032" s="39">
        <v>1</v>
      </c>
      <c r="AC1032" s="39">
        <v>0</v>
      </c>
      <c r="AD1032" s="38" t="s">
        <v>3139</v>
      </c>
      <c r="AE1032" s="38" t="s">
        <v>5818</v>
      </c>
      <c r="AG1032" s="23"/>
      <c r="AH1032" s="23"/>
    </row>
    <row r="1033" spans="1:34">
      <c r="A1033" t="str">
        <f t="shared" si="50"/>
        <v>1226</v>
      </c>
      <c r="B1033" t="str">
        <f t="shared" si="48"/>
        <v>OT</v>
      </c>
      <c r="C1033">
        <f t="shared" si="49"/>
        <v>0</v>
      </c>
      <c r="D1033" s="38" t="s">
        <v>6552</v>
      </c>
      <c r="E1033" s="23">
        <v>13</v>
      </c>
      <c r="F1033" s="23">
        <v>122602</v>
      </c>
      <c r="G1033" s="38" t="s">
        <v>53</v>
      </c>
      <c r="H1033" s="38" t="s">
        <v>3047</v>
      </c>
      <c r="I1033" s="38" t="s">
        <v>6006</v>
      </c>
      <c r="J1033" s="38" t="s">
        <v>100</v>
      </c>
      <c r="K1033" s="38"/>
      <c r="L1033" s="38"/>
      <c r="M1033" s="38"/>
      <c r="N1033" s="39">
        <v>0</v>
      </c>
      <c r="O1033" s="38">
        <v>1</v>
      </c>
      <c r="P1033" s="38"/>
      <c r="Q1033" s="23" t="s">
        <v>3139</v>
      </c>
      <c r="R1033" s="43" t="s">
        <v>3139</v>
      </c>
      <c r="S1033" s="38"/>
      <c r="T1033" s="23" t="s">
        <v>3139</v>
      </c>
      <c r="U1033" s="38" t="s">
        <v>6183</v>
      </c>
      <c r="V1033" s="39">
        <v>80192240.609999999</v>
      </c>
      <c r="W1033" s="23" t="s">
        <v>3139</v>
      </c>
      <c r="X1033" s="38">
        <v>1</v>
      </c>
      <c r="Y1033" s="38" t="s">
        <v>6032</v>
      </c>
      <c r="Z1033" s="21">
        <v>84.26908834999999</v>
      </c>
      <c r="AA1033" s="23" t="s">
        <v>3139</v>
      </c>
      <c r="AB1033" s="39">
        <v>1</v>
      </c>
      <c r="AC1033" s="39">
        <v>0</v>
      </c>
      <c r="AD1033" s="38" t="s">
        <v>3139</v>
      </c>
      <c r="AE1033" s="38" t="s">
        <v>5818</v>
      </c>
      <c r="AG1033" s="23"/>
      <c r="AH1033" s="23"/>
    </row>
    <row r="1034" spans="1:34">
      <c r="A1034" t="str">
        <f t="shared" si="50"/>
        <v>1226</v>
      </c>
      <c r="B1034" t="str">
        <f t="shared" si="48"/>
        <v>OT</v>
      </c>
      <c r="C1034">
        <f t="shared" si="49"/>
        <v>0</v>
      </c>
      <c r="D1034" s="38" t="s">
        <v>6552</v>
      </c>
      <c r="E1034" s="23">
        <v>14</v>
      </c>
      <c r="F1034" s="23">
        <v>122602</v>
      </c>
      <c r="G1034" s="38" t="s">
        <v>3154</v>
      </c>
      <c r="H1034" s="38" t="s">
        <v>3156</v>
      </c>
      <c r="I1034" s="38" t="s">
        <v>6006</v>
      </c>
      <c r="J1034" s="38" t="s">
        <v>100</v>
      </c>
      <c r="K1034" s="38"/>
      <c r="L1034" s="38"/>
      <c r="M1034" s="38"/>
      <c r="N1034" s="39">
        <v>0</v>
      </c>
      <c r="O1034" s="38">
        <v>1</v>
      </c>
      <c r="P1034" s="38"/>
      <c r="Q1034" s="23" t="s">
        <v>3139</v>
      </c>
      <c r="R1034" s="43" t="s">
        <v>3139</v>
      </c>
      <c r="S1034" s="38"/>
      <c r="T1034" s="23" t="s">
        <v>3139</v>
      </c>
      <c r="U1034" s="38" t="s">
        <v>6521</v>
      </c>
      <c r="V1034" s="39">
        <v>4426313</v>
      </c>
      <c r="W1034" s="23" t="s">
        <v>3139</v>
      </c>
      <c r="X1034" s="38">
        <v>1</v>
      </c>
      <c r="Y1034" s="38" t="s">
        <v>6032</v>
      </c>
      <c r="Z1034" s="21">
        <v>4.4263130000000004</v>
      </c>
      <c r="AA1034" s="23" t="s">
        <v>3139</v>
      </c>
      <c r="AB1034" s="39">
        <v>1</v>
      </c>
      <c r="AC1034" s="39">
        <v>0</v>
      </c>
      <c r="AD1034" s="38" t="s">
        <v>3139</v>
      </c>
      <c r="AE1034" s="38" t="s">
        <v>5818</v>
      </c>
      <c r="AG1034" s="23"/>
      <c r="AH1034" s="23"/>
    </row>
    <row r="1035" spans="1:34">
      <c r="A1035" t="str">
        <f t="shared" si="50"/>
        <v>1226</v>
      </c>
      <c r="B1035" t="str">
        <f t="shared" si="48"/>
        <v>OT</v>
      </c>
      <c r="C1035">
        <f t="shared" si="49"/>
        <v>0</v>
      </c>
      <c r="D1035" s="38" t="s">
        <v>6552</v>
      </c>
      <c r="E1035" s="23">
        <v>15</v>
      </c>
      <c r="F1035" s="23">
        <v>122602</v>
      </c>
      <c r="G1035" s="38" t="s">
        <v>106</v>
      </c>
      <c r="H1035" s="38" t="s">
        <v>3438</v>
      </c>
      <c r="I1035" s="38" t="s">
        <v>6006</v>
      </c>
      <c r="J1035" s="38" t="s">
        <v>100</v>
      </c>
      <c r="K1035" s="38"/>
      <c r="L1035" s="38"/>
      <c r="M1035" s="38"/>
      <c r="N1035" s="39">
        <v>0</v>
      </c>
      <c r="O1035" s="38">
        <v>1</v>
      </c>
      <c r="P1035" s="38"/>
      <c r="Q1035" s="23" t="s">
        <v>3139</v>
      </c>
      <c r="R1035" s="43" t="s">
        <v>3139</v>
      </c>
      <c r="S1035" s="38"/>
      <c r="T1035" s="23" t="s">
        <v>3139</v>
      </c>
      <c r="U1035" s="38" t="s">
        <v>6522</v>
      </c>
      <c r="V1035" s="39">
        <v>782000</v>
      </c>
      <c r="W1035" s="23" t="s">
        <v>3139</v>
      </c>
      <c r="X1035" s="38">
        <v>1</v>
      </c>
      <c r="Y1035" s="38" t="s">
        <v>6032</v>
      </c>
      <c r="Z1035" s="21">
        <v>0.79139300000000001</v>
      </c>
      <c r="AA1035" s="23" t="s">
        <v>3139</v>
      </c>
      <c r="AB1035" s="39">
        <v>1</v>
      </c>
      <c r="AC1035" s="39">
        <v>0</v>
      </c>
      <c r="AD1035" s="38" t="s">
        <v>3139</v>
      </c>
      <c r="AE1035" s="38" t="s">
        <v>5818</v>
      </c>
      <c r="AG1035" s="23"/>
      <c r="AH1035" s="23"/>
    </row>
    <row r="1036" spans="1:34">
      <c r="A1036" t="str">
        <f t="shared" si="50"/>
        <v>1120</v>
      </c>
      <c r="B1036" t="str">
        <f t="shared" si="48"/>
        <v>OT</v>
      </c>
      <c r="C1036">
        <f t="shared" si="49"/>
        <v>0</v>
      </c>
      <c r="D1036" s="38" t="s">
        <v>6552</v>
      </c>
      <c r="E1036" s="23">
        <v>1</v>
      </c>
      <c r="F1036" s="23">
        <v>112003</v>
      </c>
      <c r="G1036" s="38" t="s">
        <v>3526</v>
      </c>
      <c r="H1036" s="38" t="s">
        <v>3527</v>
      </c>
      <c r="I1036" s="38" t="s">
        <v>6006</v>
      </c>
      <c r="J1036" s="38" t="s">
        <v>9461</v>
      </c>
      <c r="K1036" s="38"/>
      <c r="L1036" s="38"/>
      <c r="M1036" s="38"/>
      <c r="N1036" s="39" t="s">
        <v>3139</v>
      </c>
      <c r="O1036" s="38">
        <v>1</v>
      </c>
      <c r="P1036" s="38"/>
      <c r="Q1036" s="23" t="s">
        <v>3139</v>
      </c>
      <c r="R1036" s="43">
        <v>0</v>
      </c>
      <c r="S1036" s="38"/>
      <c r="T1036" s="23" t="s">
        <v>3139</v>
      </c>
      <c r="U1036" s="38" t="s">
        <v>7006</v>
      </c>
      <c r="V1036" s="39">
        <v>1000</v>
      </c>
      <c r="W1036" s="23" t="s">
        <v>3139</v>
      </c>
      <c r="X1036" s="38">
        <v>204886</v>
      </c>
      <c r="Y1036" s="38" t="s">
        <v>6552</v>
      </c>
      <c r="Z1036" s="21">
        <v>575.84457788999998</v>
      </c>
      <c r="AA1036" s="23" t="s">
        <v>3139</v>
      </c>
      <c r="AB1036" s="39">
        <v>32714</v>
      </c>
      <c r="AC1036" s="39">
        <v>1900470</v>
      </c>
      <c r="AD1036" s="38" t="s">
        <v>3139</v>
      </c>
      <c r="AE1036" s="38" t="s">
        <v>5815</v>
      </c>
      <c r="AG1036" s="23"/>
      <c r="AH1036" s="23"/>
    </row>
    <row r="1037" spans="1:34">
      <c r="A1037" t="str">
        <f t="shared" si="50"/>
        <v>1120</v>
      </c>
      <c r="B1037" t="str">
        <f t="shared" si="48"/>
        <v>OT</v>
      </c>
      <c r="C1037">
        <f t="shared" si="49"/>
        <v>67</v>
      </c>
      <c r="D1037" s="38" t="s">
        <v>6552</v>
      </c>
      <c r="E1037" s="23">
        <v>2</v>
      </c>
      <c r="F1037" s="23">
        <v>112007</v>
      </c>
      <c r="G1037" s="38" t="s">
        <v>53</v>
      </c>
      <c r="H1037" s="38" t="s">
        <v>3161</v>
      </c>
      <c r="I1037" s="38" t="s">
        <v>5969</v>
      </c>
      <c r="J1037" s="38" t="s">
        <v>11874</v>
      </c>
      <c r="K1037" s="38"/>
      <c r="L1037" s="38" t="s">
        <v>6070</v>
      </c>
      <c r="M1037" s="109">
        <v>44475</v>
      </c>
      <c r="N1037" s="39">
        <v>3923184720</v>
      </c>
      <c r="O1037" s="38">
        <v>1</v>
      </c>
      <c r="P1037" s="38" t="s">
        <v>5814</v>
      </c>
      <c r="Q1037" s="23">
        <v>2</v>
      </c>
      <c r="R1037" s="43">
        <v>0</v>
      </c>
      <c r="S1037" s="38" t="s">
        <v>54</v>
      </c>
      <c r="T1037" s="23">
        <v>90</v>
      </c>
      <c r="U1037" s="38" t="s">
        <v>6070</v>
      </c>
      <c r="V1037" s="39">
        <v>3923184720</v>
      </c>
      <c r="W1037" s="23">
        <v>2</v>
      </c>
      <c r="X1037" s="38" t="s">
        <v>3139</v>
      </c>
      <c r="Y1037" s="38" t="s">
        <v>6552</v>
      </c>
      <c r="Z1037" s="21">
        <v>3928.3674310000001</v>
      </c>
      <c r="AA1037" s="23">
        <v>2.12</v>
      </c>
      <c r="AB1037" s="39" t="s">
        <v>3139</v>
      </c>
      <c r="AC1037" s="39">
        <v>5182711</v>
      </c>
      <c r="AD1037" s="38" t="s">
        <v>3139</v>
      </c>
      <c r="AE1037" s="38" t="s">
        <v>5815</v>
      </c>
      <c r="AG1037" s="23"/>
      <c r="AH1037" s="23"/>
    </row>
    <row r="1038" spans="1:34">
      <c r="A1038" t="str">
        <f t="shared" si="50"/>
        <v>1120</v>
      </c>
      <c r="B1038" t="str">
        <f t="shared" si="48"/>
        <v>OT</v>
      </c>
      <c r="C1038">
        <f t="shared" si="49"/>
        <v>80</v>
      </c>
      <c r="D1038" s="38" t="s">
        <v>6552</v>
      </c>
      <c r="E1038" s="23">
        <v>3</v>
      </c>
      <c r="F1038" s="23">
        <v>112007</v>
      </c>
      <c r="G1038" s="38" t="s">
        <v>53</v>
      </c>
      <c r="H1038" s="38" t="s">
        <v>3161</v>
      </c>
      <c r="I1038" s="38" t="s">
        <v>5969</v>
      </c>
      <c r="J1038" s="38" t="s">
        <v>11875</v>
      </c>
      <c r="K1038" s="38"/>
      <c r="L1038" s="38" t="s">
        <v>6078</v>
      </c>
      <c r="M1038" s="109">
        <v>44488</v>
      </c>
      <c r="N1038" s="39">
        <v>3365511682</v>
      </c>
      <c r="O1038" s="38">
        <v>1</v>
      </c>
      <c r="P1038" s="38" t="s">
        <v>5814</v>
      </c>
      <c r="Q1038" s="23">
        <v>2</v>
      </c>
      <c r="R1038" s="43">
        <v>0</v>
      </c>
      <c r="S1038" s="38" t="s">
        <v>54</v>
      </c>
      <c r="T1038" s="23">
        <v>90</v>
      </c>
      <c r="U1038" s="38" t="s">
        <v>6078</v>
      </c>
      <c r="V1038" s="39">
        <v>3365511682</v>
      </c>
      <c r="W1038" s="23">
        <v>2</v>
      </c>
      <c r="X1038" s="38" t="s">
        <v>3139</v>
      </c>
      <c r="Y1038" s="38" t="s">
        <v>6552</v>
      </c>
      <c r="Z1038" s="21">
        <v>3367.5487029999999</v>
      </c>
      <c r="AA1038" s="23">
        <v>2.23</v>
      </c>
      <c r="AB1038" s="39" t="s">
        <v>3139</v>
      </c>
      <c r="AC1038" s="39">
        <v>2037021</v>
      </c>
      <c r="AD1038" s="38" t="s">
        <v>3139</v>
      </c>
      <c r="AE1038" s="38" t="s">
        <v>5815</v>
      </c>
      <c r="AG1038" s="23"/>
      <c r="AH1038" s="23"/>
    </row>
    <row r="1039" spans="1:34">
      <c r="A1039" t="str">
        <f t="shared" si="50"/>
        <v>1120</v>
      </c>
      <c r="B1039" t="str">
        <f t="shared" si="48"/>
        <v>OT</v>
      </c>
      <c r="C1039">
        <f t="shared" si="49"/>
        <v>58</v>
      </c>
      <c r="D1039" s="38" t="s">
        <v>6552</v>
      </c>
      <c r="E1039" s="23">
        <v>4</v>
      </c>
      <c r="F1039" s="23">
        <v>112007</v>
      </c>
      <c r="G1039" s="38" t="s">
        <v>108</v>
      </c>
      <c r="H1039" s="38" t="s">
        <v>3042</v>
      </c>
      <c r="I1039" s="38" t="s">
        <v>5969</v>
      </c>
      <c r="J1039" s="38" t="s">
        <v>11216</v>
      </c>
      <c r="K1039" s="38"/>
      <c r="L1039" s="38" t="s">
        <v>6049</v>
      </c>
      <c r="M1039" s="109">
        <v>44466</v>
      </c>
      <c r="N1039" s="39">
        <v>811369643</v>
      </c>
      <c r="O1039" s="38">
        <v>1</v>
      </c>
      <c r="P1039" s="38" t="s">
        <v>5814</v>
      </c>
      <c r="Q1039" s="23">
        <v>1.95</v>
      </c>
      <c r="R1039" s="43">
        <v>0</v>
      </c>
      <c r="S1039" s="38" t="s">
        <v>54</v>
      </c>
      <c r="T1039" s="23">
        <v>90</v>
      </c>
      <c r="U1039" s="38" t="s">
        <v>6049</v>
      </c>
      <c r="V1039" s="39">
        <v>811369643</v>
      </c>
      <c r="W1039" s="23">
        <v>1.99</v>
      </c>
      <c r="X1039" s="38" t="s">
        <v>3139</v>
      </c>
      <c r="Y1039" s="38" t="s">
        <v>6552</v>
      </c>
      <c r="Z1039" s="21">
        <v>812.79503199999999</v>
      </c>
      <c r="AA1039" s="23">
        <v>1.96</v>
      </c>
      <c r="AB1039" s="39" t="s">
        <v>3139</v>
      </c>
      <c r="AC1039" s="39">
        <v>1336374</v>
      </c>
      <c r="AD1039" s="38" t="s">
        <v>3139</v>
      </c>
      <c r="AE1039" s="38" t="s">
        <v>5815</v>
      </c>
      <c r="AG1039" s="23"/>
      <c r="AH1039" s="23"/>
    </row>
    <row r="1040" spans="1:34">
      <c r="A1040" t="str">
        <f t="shared" si="50"/>
        <v>1120</v>
      </c>
      <c r="B1040" t="str">
        <f t="shared" si="48"/>
        <v>OT</v>
      </c>
      <c r="C1040">
        <f t="shared" si="49"/>
        <v>86</v>
      </c>
      <c r="D1040" s="38" t="s">
        <v>6552</v>
      </c>
      <c r="E1040" s="23">
        <v>5</v>
      </c>
      <c r="F1040" s="23">
        <v>112007</v>
      </c>
      <c r="G1040" s="38" t="s">
        <v>108</v>
      </c>
      <c r="H1040" s="38" t="s">
        <v>3042</v>
      </c>
      <c r="I1040" s="38" t="s">
        <v>5969</v>
      </c>
      <c r="J1040" s="38" t="s">
        <v>11876</v>
      </c>
      <c r="K1040" s="38"/>
      <c r="L1040" s="38" t="s">
        <v>6080</v>
      </c>
      <c r="M1040" s="109">
        <v>44494</v>
      </c>
      <c r="N1040" s="39">
        <v>733496582</v>
      </c>
      <c r="O1040" s="38">
        <v>1</v>
      </c>
      <c r="P1040" s="38" t="s">
        <v>5814</v>
      </c>
      <c r="Q1040" s="23">
        <v>1.85</v>
      </c>
      <c r="R1040" s="43">
        <v>0</v>
      </c>
      <c r="S1040" s="38" t="s">
        <v>54</v>
      </c>
      <c r="T1040" s="23">
        <v>90</v>
      </c>
      <c r="U1040" s="38" t="s">
        <v>6080</v>
      </c>
      <c r="V1040" s="39">
        <v>733496582</v>
      </c>
      <c r="W1040" s="23">
        <v>1.89</v>
      </c>
      <c r="X1040" s="38" t="s">
        <v>3139</v>
      </c>
      <c r="Y1040" s="38" t="s">
        <v>6552</v>
      </c>
      <c r="Z1040" s="21">
        <v>733.61118599999998</v>
      </c>
      <c r="AA1040" s="23">
        <v>1.44</v>
      </c>
      <c r="AB1040" s="39" t="s">
        <v>3139</v>
      </c>
      <c r="AC1040" s="39">
        <v>114604</v>
      </c>
      <c r="AD1040" s="38" t="s">
        <v>3139</v>
      </c>
      <c r="AE1040" s="38" t="s">
        <v>5815</v>
      </c>
      <c r="AG1040" s="23"/>
      <c r="AH1040" s="23"/>
    </row>
    <row r="1041" spans="1:34">
      <c r="A1041" t="str">
        <f t="shared" si="50"/>
        <v>1120</v>
      </c>
      <c r="B1041" t="str">
        <f t="shared" si="48"/>
        <v>OT</v>
      </c>
      <c r="C1041">
        <f t="shared" si="49"/>
        <v>20</v>
      </c>
      <c r="D1041" s="38" t="s">
        <v>6552</v>
      </c>
      <c r="E1041" s="23">
        <v>6</v>
      </c>
      <c r="F1041" s="23">
        <v>112007</v>
      </c>
      <c r="G1041" s="38" t="s">
        <v>867</v>
      </c>
      <c r="H1041" s="38" t="s">
        <v>9459</v>
      </c>
      <c r="I1041" s="38" t="s">
        <v>5969</v>
      </c>
      <c r="J1041" s="38" t="s">
        <v>9460</v>
      </c>
      <c r="K1041" s="38"/>
      <c r="L1041" s="38" t="s">
        <v>5975</v>
      </c>
      <c r="M1041" s="109">
        <v>44428</v>
      </c>
      <c r="N1041" s="39">
        <v>509163089</v>
      </c>
      <c r="O1041" s="38">
        <v>1</v>
      </c>
      <c r="P1041" s="38" t="s">
        <v>5814</v>
      </c>
      <c r="Q1041" s="23">
        <v>0.7</v>
      </c>
      <c r="R1041" s="43">
        <v>0</v>
      </c>
      <c r="S1041" s="38" t="s">
        <v>54</v>
      </c>
      <c r="T1041" s="23">
        <v>88</v>
      </c>
      <c r="U1041" s="38" t="s">
        <v>5975</v>
      </c>
      <c r="V1041" s="39">
        <v>509163089</v>
      </c>
      <c r="W1041" s="23">
        <v>0.72</v>
      </c>
      <c r="X1041" s="38" t="s">
        <v>3139</v>
      </c>
      <c r="Y1041" s="38" t="s">
        <v>6552</v>
      </c>
      <c r="Z1041" s="21">
        <v>509.83081733</v>
      </c>
      <c r="AA1041" s="23">
        <v>0.7</v>
      </c>
      <c r="AB1041" s="39" t="s">
        <v>3139</v>
      </c>
      <c r="AC1041" s="39">
        <v>303166</v>
      </c>
      <c r="AD1041" s="38" t="s">
        <v>3139</v>
      </c>
      <c r="AE1041" s="38" t="s">
        <v>5815</v>
      </c>
      <c r="AG1041" s="23"/>
      <c r="AH1041" s="23"/>
    </row>
    <row r="1042" spans="1:34">
      <c r="A1042" t="str">
        <f t="shared" si="50"/>
        <v>1120</v>
      </c>
      <c r="B1042" t="str">
        <f t="shared" si="48"/>
        <v>OT</v>
      </c>
      <c r="C1042">
        <f t="shared" si="49"/>
        <v>30</v>
      </c>
      <c r="D1042" s="38" t="s">
        <v>6552</v>
      </c>
      <c r="E1042" s="23">
        <v>7</v>
      </c>
      <c r="F1042" s="23">
        <v>112007</v>
      </c>
      <c r="G1042" s="38" t="s">
        <v>867</v>
      </c>
      <c r="H1042" s="38" t="s">
        <v>9459</v>
      </c>
      <c r="I1042" s="38" t="s">
        <v>5969</v>
      </c>
      <c r="J1042" s="38" t="s">
        <v>11217</v>
      </c>
      <c r="K1042" s="38"/>
      <c r="L1042" s="38" t="s">
        <v>6194</v>
      </c>
      <c r="M1042" s="109">
        <v>44438</v>
      </c>
      <c r="N1042" s="39">
        <v>834088709</v>
      </c>
      <c r="O1042" s="38">
        <v>1</v>
      </c>
      <c r="P1042" s="38" t="s">
        <v>5814</v>
      </c>
      <c r="Q1042" s="23">
        <v>2</v>
      </c>
      <c r="R1042" s="43">
        <v>0</v>
      </c>
      <c r="S1042" s="38" t="s">
        <v>54</v>
      </c>
      <c r="T1042" s="23">
        <v>90</v>
      </c>
      <c r="U1042" s="38" t="s">
        <v>6194</v>
      </c>
      <c r="V1042" s="39">
        <v>834088709</v>
      </c>
      <c r="W1042" s="23">
        <v>2.02</v>
      </c>
      <c r="X1042" s="38" t="s">
        <v>3139</v>
      </c>
      <c r="Y1042" s="38" t="s">
        <v>6552</v>
      </c>
      <c r="Z1042" s="21">
        <v>836.83059900000001</v>
      </c>
      <c r="AA1042" s="23">
        <v>1.98</v>
      </c>
      <c r="AB1042" s="39" t="s">
        <v>3139</v>
      </c>
      <c r="AC1042" s="39">
        <v>1395305</v>
      </c>
      <c r="AD1042" s="38" t="s">
        <v>3139</v>
      </c>
      <c r="AE1042" s="38" t="s">
        <v>5815</v>
      </c>
      <c r="AG1042" s="23"/>
      <c r="AH1042" s="23"/>
    </row>
    <row r="1043" spans="1:34">
      <c r="A1043" t="str">
        <f t="shared" si="50"/>
        <v>1120</v>
      </c>
      <c r="B1043" t="str">
        <f t="shared" si="48"/>
        <v>OT</v>
      </c>
      <c r="C1043">
        <f t="shared" si="49"/>
        <v>51</v>
      </c>
      <c r="D1043" s="38" t="s">
        <v>6552</v>
      </c>
      <c r="E1043" s="23">
        <v>8</v>
      </c>
      <c r="F1043" s="23">
        <v>112007</v>
      </c>
      <c r="G1043" s="38" t="s">
        <v>310</v>
      </c>
      <c r="H1043" s="38" t="s">
        <v>3173</v>
      </c>
      <c r="I1043" s="38" t="s">
        <v>5969</v>
      </c>
      <c r="J1043" s="38" t="s">
        <v>11218</v>
      </c>
      <c r="K1043" s="38"/>
      <c r="L1043" s="38" t="s">
        <v>6085</v>
      </c>
      <c r="M1043" s="109">
        <v>44459</v>
      </c>
      <c r="N1043" s="39">
        <v>1849098055</v>
      </c>
      <c r="O1043" s="38">
        <v>1</v>
      </c>
      <c r="P1043" s="38" t="s">
        <v>5814</v>
      </c>
      <c r="Q1043" s="23">
        <v>2.8</v>
      </c>
      <c r="R1043" s="43">
        <v>0</v>
      </c>
      <c r="S1043" s="38" t="s">
        <v>54</v>
      </c>
      <c r="T1043" s="23">
        <v>90</v>
      </c>
      <c r="U1043" s="38" t="s">
        <v>6085</v>
      </c>
      <c r="V1043" s="39">
        <v>1849098055</v>
      </c>
      <c r="W1043" s="23">
        <v>2.86</v>
      </c>
      <c r="X1043" s="38" t="s">
        <v>3139</v>
      </c>
      <c r="Y1043" s="38" t="s">
        <v>6552</v>
      </c>
      <c r="Z1043" s="21">
        <v>1854.61878</v>
      </c>
      <c r="AA1043" s="23">
        <v>2.81</v>
      </c>
      <c r="AB1043" s="39" t="s">
        <v>3139</v>
      </c>
      <c r="AC1043" s="39">
        <v>4359834</v>
      </c>
      <c r="AD1043" s="38" t="s">
        <v>3139</v>
      </c>
      <c r="AE1043" s="38" t="s">
        <v>5815</v>
      </c>
      <c r="AG1043" s="23"/>
      <c r="AH1043" s="23"/>
    </row>
    <row r="1044" spans="1:34">
      <c r="A1044" t="str">
        <f t="shared" si="50"/>
        <v>1120</v>
      </c>
      <c r="B1044" t="str">
        <f t="shared" si="48"/>
        <v>OT</v>
      </c>
      <c r="C1044">
        <f t="shared" si="49"/>
        <v>80</v>
      </c>
      <c r="D1044" s="38" t="s">
        <v>6552</v>
      </c>
      <c r="E1044" s="23">
        <v>9</v>
      </c>
      <c r="F1044" s="23">
        <v>112007</v>
      </c>
      <c r="G1044" s="38" t="s">
        <v>310</v>
      </c>
      <c r="H1044" s="38" t="s">
        <v>3173</v>
      </c>
      <c r="I1044" s="38" t="s">
        <v>5969</v>
      </c>
      <c r="J1044" s="38" t="s">
        <v>11784</v>
      </c>
      <c r="K1044" s="38"/>
      <c r="L1044" s="38" t="s">
        <v>6078</v>
      </c>
      <c r="M1044" s="109">
        <v>44488</v>
      </c>
      <c r="N1044" s="39">
        <v>1899523025</v>
      </c>
      <c r="O1044" s="38">
        <v>1</v>
      </c>
      <c r="P1044" s="38" t="s">
        <v>5814</v>
      </c>
      <c r="Q1044" s="23">
        <v>2.8</v>
      </c>
      <c r="R1044" s="43">
        <v>0</v>
      </c>
      <c r="S1044" s="38" t="s">
        <v>54</v>
      </c>
      <c r="T1044" s="23">
        <v>90</v>
      </c>
      <c r="U1044" s="38" t="s">
        <v>6078</v>
      </c>
      <c r="V1044" s="39">
        <v>1899523025</v>
      </c>
      <c r="W1044" s="23">
        <v>2.86</v>
      </c>
      <c r="X1044" s="38" t="s">
        <v>3139</v>
      </c>
      <c r="Y1044" s="38" t="s">
        <v>6552</v>
      </c>
      <c r="Z1044" s="21">
        <v>1900.864695</v>
      </c>
      <c r="AA1044" s="23">
        <v>2.61</v>
      </c>
      <c r="AB1044" s="39" t="s">
        <v>3139</v>
      </c>
      <c r="AC1044" s="39">
        <v>1341670</v>
      </c>
      <c r="AD1044" s="38" t="s">
        <v>3139</v>
      </c>
      <c r="AE1044" s="38" t="s">
        <v>5815</v>
      </c>
      <c r="AG1044" s="23"/>
      <c r="AH1044" s="23"/>
    </row>
    <row r="1045" spans="1:34">
      <c r="A1045" t="str">
        <f t="shared" si="50"/>
        <v>1120</v>
      </c>
      <c r="B1045" t="str">
        <f t="shared" si="48"/>
        <v>OT</v>
      </c>
      <c r="C1045">
        <f t="shared" si="49"/>
        <v>73</v>
      </c>
      <c r="D1045" s="38" t="s">
        <v>6552</v>
      </c>
      <c r="E1045" s="23">
        <v>10</v>
      </c>
      <c r="F1045" s="23">
        <v>112007</v>
      </c>
      <c r="G1045" s="38" t="s">
        <v>56</v>
      </c>
      <c r="H1045" s="38" t="s">
        <v>3045</v>
      </c>
      <c r="I1045" s="38" t="s">
        <v>5969</v>
      </c>
      <c r="J1045" s="38" t="s">
        <v>11877</v>
      </c>
      <c r="K1045" s="38"/>
      <c r="L1045" s="38" t="s">
        <v>6106</v>
      </c>
      <c r="M1045" s="109">
        <v>44481</v>
      </c>
      <c r="N1045" s="39">
        <v>2009292800</v>
      </c>
      <c r="O1045" s="38">
        <v>1</v>
      </c>
      <c r="P1045" s="38" t="s">
        <v>5814</v>
      </c>
      <c r="Q1045" s="23">
        <v>2.1</v>
      </c>
      <c r="R1045" s="43">
        <v>0</v>
      </c>
      <c r="S1045" s="38" t="s">
        <v>54</v>
      </c>
      <c r="T1045" s="23">
        <v>90</v>
      </c>
      <c r="U1045" s="38" t="s">
        <v>6106</v>
      </c>
      <c r="V1045" s="39">
        <v>2009292800</v>
      </c>
      <c r="W1045" s="23">
        <v>2.15</v>
      </c>
      <c r="X1045" s="38" t="s">
        <v>3139</v>
      </c>
      <c r="Y1045" s="38" t="s">
        <v>6552</v>
      </c>
      <c r="Z1045" s="21">
        <v>2011.4282430000001</v>
      </c>
      <c r="AA1045" s="23">
        <v>2.06</v>
      </c>
      <c r="AB1045" s="39" t="s">
        <v>3139</v>
      </c>
      <c r="AC1045" s="39">
        <v>2135443</v>
      </c>
      <c r="AD1045" s="38" t="s">
        <v>3139</v>
      </c>
      <c r="AE1045" s="38" t="s">
        <v>5815</v>
      </c>
      <c r="AG1045" s="23"/>
      <c r="AH1045" s="23"/>
    </row>
    <row r="1046" spans="1:34">
      <c r="A1046" t="str">
        <f t="shared" si="50"/>
        <v>1226</v>
      </c>
      <c r="B1046" t="str">
        <f t="shared" si="48"/>
        <v>OT</v>
      </c>
      <c r="C1046">
        <f t="shared" si="49"/>
        <v>0</v>
      </c>
      <c r="D1046" s="38" t="s">
        <v>6552</v>
      </c>
      <c r="E1046" s="23">
        <v>15</v>
      </c>
      <c r="F1046" s="23">
        <v>122601</v>
      </c>
      <c r="G1046" s="38" t="s">
        <v>3536</v>
      </c>
      <c r="H1046" s="38" t="s">
        <v>3537</v>
      </c>
      <c r="I1046" s="38" t="s">
        <v>6006</v>
      </c>
      <c r="J1046" s="38" t="s">
        <v>347</v>
      </c>
      <c r="K1046" s="38"/>
      <c r="L1046" s="38"/>
      <c r="M1046" s="38"/>
      <c r="N1046" s="39">
        <v>0</v>
      </c>
      <c r="O1046" s="38">
        <v>1</v>
      </c>
      <c r="P1046" s="38"/>
      <c r="Q1046" s="23" t="s">
        <v>3139</v>
      </c>
      <c r="R1046" s="43" t="s">
        <v>3139</v>
      </c>
      <c r="S1046" s="38"/>
      <c r="T1046" s="23" t="s">
        <v>3139</v>
      </c>
      <c r="U1046" s="38" t="s">
        <v>6537</v>
      </c>
      <c r="V1046" s="39">
        <v>380923400</v>
      </c>
      <c r="W1046" s="23" t="s">
        <v>3139</v>
      </c>
      <c r="X1046" s="38">
        <v>0</v>
      </c>
      <c r="Y1046" s="38" t="s">
        <v>6532</v>
      </c>
      <c r="Z1046" s="21">
        <v>401.80790000000002</v>
      </c>
      <c r="AA1046" s="23" t="s">
        <v>3139</v>
      </c>
      <c r="AB1046" s="39">
        <v>0</v>
      </c>
      <c r="AC1046" s="39">
        <v>0</v>
      </c>
      <c r="AD1046" s="38" t="s">
        <v>3139</v>
      </c>
      <c r="AE1046" s="38" t="s">
        <v>5818</v>
      </c>
      <c r="AG1046" s="23"/>
      <c r="AH1046" s="23"/>
    </row>
    <row r="1047" spans="1:34">
      <c r="A1047" t="str">
        <f t="shared" si="50"/>
        <v>1226</v>
      </c>
      <c r="B1047" t="str">
        <f t="shared" si="48"/>
        <v>OT</v>
      </c>
      <c r="C1047">
        <f t="shared" si="49"/>
        <v>0</v>
      </c>
      <c r="D1047" s="38" t="s">
        <v>6552</v>
      </c>
      <c r="E1047" s="23">
        <v>16</v>
      </c>
      <c r="F1047" s="23">
        <v>122602</v>
      </c>
      <c r="G1047" s="38" t="s">
        <v>3450</v>
      </c>
      <c r="H1047" s="38" t="s">
        <v>3538</v>
      </c>
      <c r="I1047" s="38" t="s">
        <v>6006</v>
      </c>
      <c r="J1047" s="38" t="s">
        <v>347</v>
      </c>
      <c r="K1047" s="38"/>
      <c r="L1047" s="38"/>
      <c r="M1047" s="38"/>
      <c r="N1047" s="39">
        <v>0</v>
      </c>
      <c r="O1047" s="38">
        <v>1</v>
      </c>
      <c r="P1047" s="38"/>
      <c r="Q1047" s="23" t="s">
        <v>3139</v>
      </c>
      <c r="R1047" s="43" t="s">
        <v>3139</v>
      </c>
      <c r="S1047" s="38"/>
      <c r="T1047" s="23" t="s">
        <v>3139</v>
      </c>
      <c r="U1047" s="38" t="s">
        <v>6531</v>
      </c>
      <c r="V1047" s="39">
        <v>781243</v>
      </c>
      <c r="W1047" s="23" t="s">
        <v>3139</v>
      </c>
      <c r="X1047" s="38">
        <v>0</v>
      </c>
      <c r="Y1047" s="38" t="s">
        <v>6532</v>
      </c>
      <c r="Z1047" s="21">
        <v>0.861653</v>
      </c>
      <c r="AA1047" s="23" t="s">
        <v>3139</v>
      </c>
      <c r="AB1047" s="39">
        <v>0</v>
      </c>
      <c r="AC1047" s="39">
        <v>0</v>
      </c>
      <c r="AD1047" s="38" t="s">
        <v>3139</v>
      </c>
      <c r="AE1047" s="38" t="s">
        <v>5818</v>
      </c>
      <c r="AG1047" s="23"/>
      <c r="AH1047" s="23"/>
    </row>
    <row r="1048" spans="1:34">
      <c r="A1048" t="str">
        <f t="shared" si="50"/>
        <v>1226</v>
      </c>
      <c r="B1048" t="str">
        <f t="shared" si="48"/>
        <v>OT</v>
      </c>
      <c r="C1048">
        <f t="shared" si="49"/>
        <v>0</v>
      </c>
      <c r="D1048" s="38" t="s">
        <v>6552</v>
      </c>
      <c r="E1048" s="23">
        <v>17</v>
      </c>
      <c r="F1048" s="23">
        <v>122602</v>
      </c>
      <c r="G1048" s="38" t="s">
        <v>3240</v>
      </c>
      <c r="H1048" s="38" t="s">
        <v>3406</v>
      </c>
      <c r="I1048" s="38" t="s">
        <v>6006</v>
      </c>
      <c r="J1048" s="38" t="s">
        <v>50</v>
      </c>
      <c r="K1048" s="38"/>
      <c r="L1048" s="38"/>
      <c r="M1048" s="38"/>
      <c r="N1048" s="39">
        <v>0</v>
      </c>
      <c r="O1048" s="38">
        <v>1</v>
      </c>
      <c r="P1048" s="38"/>
      <c r="Q1048" s="23" t="s">
        <v>3139</v>
      </c>
      <c r="R1048" s="43" t="s">
        <v>3139</v>
      </c>
      <c r="S1048" s="38"/>
      <c r="T1048" s="23" t="s">
        <v>3139</v>
      </c>
      <c r="U1048" s="38" t="s">
        <v>6533</v>
      </c>
      <c r="V1048" s="39">
        <v>74964376</v>
      </c>
      <c r="W1048" s="23" t="s">
        <v>3139</v>
      </c>
      <c r="X1048" s="38">
        <v>0</v>
      </c>
      <c r="Y1048" s="38" t="s">
        <v>6533</v>
      </c>
      <c r="Z1048" s="21">
        <v>387.94060200000001</v>
      </c>
      <c r="AA1048" s="23" t="s">
        <v>3139</v>
      </c>
      <c r="AB1048" s="39">
        <v>0</v>
      </c>
      <c r="AC1048" s="39">
        <v>0</v>
      </c>
      <c r="AD1048" s="38" t="s">
        <v>3139</v>
      </c>
      <c r="AE1048" s="38" t="s">
        <v>5818</v>
      </c>
      <c r="AG1048" s="23"/>
      <c r="AH1048" s="23"/>
    </row>
    <row r="1049" spans="1:34">
      <c r="A1049" t="str">
        <f t="shared" si="50"/>
        <v>1226</v>
      </c>
      <c r="B1049" t="str">
        <f t="shared" si="48"/>
        <v>OT</v>
      </c>
      <c r="C1049">
        <f t="shared" si="49"/>
        <v>0</v>
      </c>
      <c r="D1049" s="38" t="s">
        <v>6552</v>
      </c>
      <c r="E1049" s="23">
        <v>18</v>
      </c>
      <c r="F1049" s="23">
        <v>122602</v>
      </c>
      <c r="G1049" s="38" t="s">
        <v>53</v>
      </c>
      <c r="H1049" s="38" t="s">
        <v>3161</v>
      </c>
      <c r="I1049" s="38" t="s">
        <v>6006</v>
      </c>
      <c r="J1049" s="38" t="s">
        <v>50</v>
      </c>
      <c r="K1049" s="38"/>
      <c r="L1049" s="38"/>
      <c r="M1049" s="38"/>
      <c r="N1049" s="39">
        <v>0</v>
      </c>
      <c r="O1049" s="38">
        <v>1</v>
      </c>
      <c r="P1049" s="38"/>
      <c r="Q1049" s="23" t="s">
        <v>3139</v>
      </c>
      <c r="R1049" s="43" t="s">
        <v>3139</v>
      </c>
      <c r="S1049" s="38"/>
      <c r="T1049" s="23" t="s">
        <v>3139</v>
      </c>
      <c r="U1049" s="38" t="s">
        <v>6534</v>
      </c>
      <c r="V1049" s="39">
        <v>40000000</v>
      </c>
      <c r="W1049" s="23" t="s">
        <v>3139</v>
      </c>
      <c r="X1049" s="38">
        <v>0</v>
      </c>
      <c r="Y1049" s="38" t="s">
        <v>6298</v>
      </c>
      <c r="Z1049" s="21">
        <v>84.063518000000002</v>
      </c>
      <c r="AA1049" s="23" t="s">
        <v>3139</v>
      </c>
      <c r="AB1049" s="39">
        <v>0</v>
      </c>
      <c r="AC1049" s="39">
        <v>0</v>
      </c>
      <c r="AD1049" s="38" t="s">
        <v>3139</v>
      </c>
      <c r="AE1049" s="38" t="s">
        <v>5818</v>
      </c>
      <c r="AG1049" s="23"/>
      <c r="AH1049" s="23"/>
    </row>
    <row r="1050" spans="1:34">
      <c r="A1050" t="str">
        <f t="shared" si="50"/>
        <v>1226</v>
      </c>
      <c r="B1050" t="str">
        <f t="shared" si="48"/>
        <v>OT</v>
      </c>
      <c r="C1050">
        <f t="shared" si="49"/>
        <v>0</v>
      </c>
      <c r="D1050" s="38" t="s">
        <v>6552</v>
      </c>
      <c r="E1050" s="23">
        <v>19</v>
      </c>
      <c r="F1050" s="23">
        <v>122602</v>
      </c>
      <c r="G1050" s="38" t="s">
        <v>3276</v>
      </c>
      <c r="H1050" s="38" t="s">
        <v>6535</v>
      </c>
      <c r="I1050" s="38" t="s">
        <v>6006</v>
      </c>
      <c r="J1050" s="38" t="s">
        <v>50</v>
      </c>
      <c r="K1050" s="38"/>
      <c r="L1050" s="38"/>
      <c r="M1050" s="38"/>
      <c r="N1050" s="39">
        <v>0</v>
      </c>
      <c r="O1050" s="38">
        <v>1</v>
      </c>
      <c r="P1050" s="38"/>
      <c r="Q1050" s="23" t="s">
        <v>3139</v>
      </c>
      <c r="R1050" s="43" t="s">
        <v>3139</v>
      </c>
      <c r="S1050" s="38"/>
      <c r="T1050" s="23" t="s">
        <v>3139</v>
      </c>
      <c r="U1050" s="38" t="s">
        <v>6278</v>
      </c>
      <c r="V1050" s="39">
        <v>20000000</v>
      </c>
      <c r="W1050" s="23" t="s">
        <v>3139</v>
      </c>
      <c r="X1050" s="38">
        <v>0</v>
      </c>
      <c r="Y1050" s="38" t="s">
        <v>6278</v>
      </c>
      <c r="Z1050" s="21">
        <v>20</v>
      </c>
      <c r="AA1050" s="23" t="s">
        <v>3139</v>
      </c>
      <c r="AB1050" s="39">
        <v>0</v>
      </c>
      <c r="AC1050" s="39">
        <v>0</v>
      </c>
      <c r="AD1050" s="38" t="s">
        <v>3139</v>
      </c>
      <c r="AE1050" s="38" t="s">
        <v>5818</v>
      </c>
      <c r="AG1050" s="23"/>
      <c r="AH1050" s="23"/>
    </row>
    <row r="1051" spans="1:34">
      <c r="A1051" t="str">
        <f t="shared" si="50"/>
        <v>1226</v>
      </c>
      <c r="B1051" t="str">
        <f t="shared" si="48"/>
        <v>OT</v>
      </c>
      <c r="C1051">
        <f t="shared" si="49"/>
        <v>0</v>
      </c>
      <c r="D1051" s="38" t="s">
        <v>6552</v>
      </c>
      <c r="E1051" s="23">
        <v>20</v>
      </c>
      <c r="F1051" s="23">
        <v>122602</v>
      </c>
      <c r="G1051" s="38" t="s">
        <v>3183</v>
      </c>
      <c r="H1051" s="38" t="s">
        <v>3539</v>
      </c>
      <c r="I1051" s="38" t="s">
        <v>6006</v>
      </c>
      <c r="J1051" s="38" t="s">
        <v>50</v>
      </c>
      <c r="K1051" s="38"/>
      <c r="L1051" s="38"/>
      <c r="M1051" s="38"/>
      <c r="N1051" s="39">
        <v>0</v>
      </c>
      <c r="O1051" s="38">
        <v>1</v>
      </c>
      <c r="P1051" s="38"/>
      <c r="Q1051" s="38" t="s">
        <v>3139</v>
      </c>
      <c r="R1051" s="39" t="s">
        <v>3139</v>
      </c>
      <c r="S1051" s="38"/>
      <c r="T1051" s="38" t="s">
        <v>3139</v>
      </c>
      <c r="U1051" s="38" t="s">
        <v>6536</v>
      </c>
      <c r="V1051" s="39">
        <v>26000000</v>
      </c>
      <c r="W1051" s="38" t="s">
        <v>3139</v>
      </c>
      <c r="X1051" s="38">
        <v>0</v>
      </c>
      <c r="Y1051" s="38" t="s">
        <v>6522</v>
      </c>
      <c r="Z1051" s="21">
        <v>26</v>
      </c>
      <c r="AA1051" s="38" t="s">
        <v>3139</v>
      </c>
      <c r="AB1051" s="39">
        <v>0</v>
      </c>
      <c r="AC1051" s="39">
        <v>0</v>
      </c>
      <c r="AD1051" s="23" t="s">
        <v>3139</v>
      </c>
      <c r="AE1051" s="38" t="s">
        <v>5818</v>
      </c>
      <c r="AG1051" s="23"/>
      <c r="AH1051" s="23"/>
    </row>
    <row r="1052" spans="1:34">
      <c r="A1052" t="str">
        <f t="shared" si="50"/>
        <v>1226</v>
      </c>
      <c r="B1052" t="str">
        <f t="shared" si="48"/>
        <v>OT</v>
      </c>
      <c r="C1052">
        <f t="shared" si="49"/>
        <v>0</v>
      </c>
      <c r="D1052" s="38" t="s">
        <v>6552</v>
      </c>
      <c r="E1052" s="23">
        <v>21</v>
      </c>
      <c r="F1052" s="23">
        <v>122602</v>
      </c>
      <c r="G1052" s="38" t="s">
        <v>9462</v>
      </c>
      <c r="H1052" s="38" t="s">
        <v>9463</v>
      </c>
      <c r="I1052" s="38" t="s">
        <v>6006</v>
      </c>
      <c r="J1052" s="38" t="s">
        <v>50</v>
      </c>
      <c r="K1052" s="38"/>
      <c r="L1052" s="38"/>
      <c r="M1052" s="38"/>
      <c r="N1052" s="39">
        <v>0</v>
      </c>
      <c r="O1052" s="38">
        <v>1</v>
      </c>
      <c r="P1052" s="38"/>
      <c r="Q1052" s="38" t="s">
        <v>3139</v>
      </c>
      <c r="R1052" s="39" t="s">
        <v>3139</v>
      </c>
      <c r="S1052" s="38"/>
      <c r="T1052" s="38" t="s">
        <v>3139</v>
      </c>
      <c r="U1052" s="38" t="s">
        <v>9464</v>
      </c>
      <c r="V1052" s="39">
        <v>50000000</v>
      </c>
      <c r="W1052" s="38" t="s">
        <v>3139</v>
      </c>
      <c r="X1052" s="38">
        <v>0</v>
      </c>
      <c r="Y1052" s="38" t="s">
        <v>6532</v>
      </c>
      <c r="Z1052" s="21">
        <v>50</v>
      </c>
      <c r="AA1052" s="38" t="s">
        <v>3139</v>
      </c>
      <c r="AB1052" s="39">
        <v>0</v>
      </c>
      <c r="AC1052" s="39">
        <v>0</v>
      </c>
      <c r="AD1052" s="23">
        <v>50000000</v>
      </c>
      <c r="AE1052" s="38" t="s">
        <v>5818</v>
      </c>
      <c r="AG1052" s="23"/>
      <c r="AH1052" s="23"/>
    </row>
    <row r="1053" spans="1:34">
      <c r="A1053" t="str">
        <f t="shared" si="50"/>
        <v>1230</v>
      </c>
      <c r="B1053" t="str">
        <f t="shared" si="48"/>
        <v>VR</v>
      </c>
      <c r="C1053">
        <f t="shared" si="49"/>
        <v>0</v>
      </c>
      <c r="D1053" s="38" t="s">
        <v>6552</v>
      </c>
      <c r="E1053" s="23">
        <v>22</v>
      </c>
      <c r="F1053" s="23">
        <v>123013</v>
      </c>
      <c r="G1053" s="38" t="s">
        <v>3328</v>
      </c>
      <c r="H1053" s="38" t="s">
        <v>3523</v>
      </c>
      <c r="I1053" s="38" t="s">
        <v>6006</v>
      </c>
      <c r="J1053" s="38" t="s">
        <v>3524</v>
      </c>
      <c r="K1053" s="38" t="s">
        <v>5820</v>
      </c>
      <c r="L1053" s="38"/>
      <c r="M1053" s="38"/>
      <c r="N1053" s="39" t="s">
        <v>3139</v>
      </c>
      <c r="O1053" s="38">
        <v>1</v>
      </c>
      <c r="P1053" s="38"/>
      <c r="Q1053" s="38" t="s">
        <v>3139</v>
      </c>
      <c r="R1053" s="39">
        <v>23341</v>
      </c>
      <c r="S1053" s="38"/>
      <c r="T1053" s="38" t="s">
        <v>3139</v>
      </c>
      <c r="U1053" s="38" t="s">
        <v>6523</v>
      </c>
      <c r="V1053" s="39">
        <v>204193263</v>
      </c>
      <c r="W1053" s="38" t="s">
        <v>3139</v>
      </c>
      <c r="X1053" s="38">
        <v>8748</v>
      </c>
      <c r="Y1053" s="38" t="s">
        <v>6552</v>
      </c>
      <c r="Z1053" s="21">
        <v>2.4490289999999999</v>
      </c>
      <c r="AA1053" s="38" t="s">
        <v>3139</v>
      </c>
      <c r="AB1053" s="39">
        <v>30422</v>
      </c>
      <c r="AC1053" s="39">
        <v>703783</v>
      </c>
      <c r="AD1053" s="23" t="s">
        <v>3139</v>
      </c>
      <c r="AE1053" s="38" t="s">
        <v>5815</v>
      </c>
      <c r="AG1053" s="23"/>
      <c r="AH1053" s="23"/>
    </row>
    <row r="1054" spans="1:34">
      <c r="A1054" t="str">
        <f t="shared" si="50"/>
        <v>1230</v>
      </c>
      <c r="B1054" t="str">
        <f t="shared" si="48"/>
        <v>VR</v>
      </c>
      <c r="C1054">
        <f t="shared" si="49"/>
        <v>0</v>
      </c>
      <c r="D1054" s="38" t="s">
        <v>6552</v>
      </c>
      <c r="E1054" s="23">
        <v>23</v>
      </c>
      <c r="F1054" s="23">
        <v>123013</v>
      </c>
      <c r="G1054" s="38" t="s">
        <v>3526</v>
      </c>
      <c r="H1054" s="38" t="s">
        <v>3527</v>
      </c>
      <c r="I1054" s="38" t="s">
        <v>6006</v>
      </c>
      <c r="J1054" s="38" t="s">
        <v>11176</v>
      </c>
      <c r="K1054" s="38" t="s">
        <v>5820</v>
      </c>
      <c r="L1054" s="38"/>
      <c r="M1054" s="38"/>
      <c r="N1054" s="39" t="s">
        <v>3139</v>
      </c>
      <c r="O1054" s="38">
        <v>1</v>
      </c>
      <c r="P1054" s="38"/>
      <c r="Q1054" s="38" t="s">
        <v>3139</v>
      </c>
      <c r="R1054" s="43">
        <v>104</v>
      </c>
      <c r="S1054" s="38"/>
      <c r="T1054" s="23" t="s">
        <v>3139</v>
      </c>
      <c r="U1054" s="38" t="s">
        <v>6527</v>
      </c>
      <c r="V1054" s="39">
        <v>14975195</v>
      </c>
      <c r="W1054" s="38" t="s">
        <v>3139</v>
      </c>
      <c r="X1054" s="38">
        <v>143997</v>
      </c>
      <c r="Y1054" s="38" t="s">
        <v>6552</v>
      </c>
      <c r="Z1054" s="21">
        <v>424.42749937999997</v>
      </c>
      <c r="AA1054" s="23" t="s">
        <v>3139</v>
      </c>
      <c r="AB1054" s="39">
        <v>149606</v>
      </c>
      <c r="AC1054" s="39">
        <v>180646</v>
      </c>
      <c r="AD1054" s="38" t="s">
        <v>3139</v>
      </c>
      <c r="AE1054" s="38" t="s">
        <v>5815</v>
      </c>
      <c r="AG1054" s="23"/>
      <c r="AH1054" s="23"/>
    </row>
    <row r="1055" spans="1:34">
      <c r="A1055" t="str">
        <f t="shared" si="50"/>
        <v>1230</v>
      </c>
      <c r="B1055" t="str">
        <f t="shared" si="48"/>
        <v>VR</v>
      </c>
      <c r="C1055">
        <f t="shared" si="49"/>
        <v>0</v>
      </c>
      <c r="D1055" s="38" t="s">
        <v>6552</v>
      </c>
      <c r="E1055" s="23">
        <v>24</v>
      </c>
      <c r="F1055" s="23">
        <v>123013</v>
      </c>
      <c r="G1055" s="38" t="s">
        <v>5864</v>
      </c>
      <c r="H1055" s="38" t="s">
        <v>5865</v>
      </c>
      <c r="I1055" s="38" t="s">
        <v>6006</v>
      </c>
      <c r="J1055" s="38" t="s">
        <v>11878</v>
      </c>
      <c r="K1055" s="38" t="s">
        <v>5820</v>
      </c>
      <c r="L1055" s="38"/>
      <c r="M1055" s="38"/>
      <c r="N1055" s="39" t="s">
        <v>3139</v>
      </c>
      <c r="O1055" s="38">
        <v>1</v>
      </c>
      <c r="P1055" s="38"/>
      <c r="Q1055" s="38" t="s">
        <v>3139</v>
      </c>
      <c r="R1055" s="43">
        <v>21</v>
      </c>
      <c r="S1055" s="38"/>
      <c r="T1055" s="23" t="s">
        <v>3139</v>
      </c>
      <c r="U1055" s="38" t="s">
        <v>6528</v>
      </c>
      <c r="V1055" s="39">
        <v>1000</v>
      </c>
      <c r="W1055" s="38" t="s">
        <v>3139</v>
      </c>
      <c r="X1055" s="38">
        <v>47</v>
      </c>
      <c r="Y1055" s="38" t="s">
        <v>6552</v>
      </c>
      <c r="Z1055" s="21">
        <v>7.6067840000000002</v>
      </c>
      <c r="AA1055" s="23" t="s">
        <v>3139</v>
      </c>
      <c r="AB1055" s="39">
        <v>3030543</v>
      </c>
      <c r="AC1055" s="39">
        <v>74195</v>
      </c>
      <c r="AD1055" s="38" t="s">
        <v>3139</v>
      </c>
      <c r="AE1055" s="38" t="s">
        <v>5815</v>
      </c>
      <c r="AG1055" s="23"/>
      <c r="AH1055" s="23"/>
    </row>
    <row r="1056" spans="1:34">
      <c r="A1056" t="str">
        <f t="shared" si="50"/>
        <v>1230</v>
      </c>
      <c r="B1056" t="str">
        <f t="shared" si="48"/>
        <v>VR</v>
      </c>
      <c r="C1056">
        <f t="shared" si="49"/>
        <v>0</v>
      </c>
      <c r="D1056" s="38" t="s">
        <v>6552</v>
      </c>
      <c r="E1056" s="23">
        <v>25</v>
      </c>
      <c r="F1056" s="23">
        <v>123013</v>
      </c>
      <c r="G1056" s="38" t="s">
        <v>6529</v>
      </c>
      <c r="H1056" s="38" t="s">
        <v>5865</v>
      </c>
      <c r="I1056" s="38" t="s">
        <v>6006</v>
      </c>
      <c r="J1056" s="38" t="s">
        <v>9797</v>
      </c>
      <c r="K1056" s="38" t="s">
        <v>5820</v>
      </c>
      <c r="L1056" s="38"/>
      <c r="M1056" s="38"/>
      <c r="N1056" s="39" t="s">
        <v>3139</v>
      </c>
      <c r="O1056" s="38">
        <v>1</v>
      </c>
      <c r="P1056" s="38"/>
      <c r="Q1056" s="38" t="s">
        <v>3139</v>
      </c>
      <c r="R1056" s="43">
        <v>0</v>
      </c>
      <c r="S1056" s="38"/>
      <c r="T1056" s="23" t="s">
        <v>3139</v>
      </c>
      <c r="U1056" s="38" t="s">
        <v>6530</v>
      </c>
      <c r="V1056" s="39">
        <v>1000</v>
      </c>
      <c r="W1056" s="38" t="s">
        <v>3139</v>
      </c>
      <c r="X1056" s="38">
        <v>142000</v>
      </c>
      <c r="Y1056" s="38" t="s">
        <v>6552</v>
      </c>
      <c r="Z1056" s="21">
        <v>24.330804000000001</v>
      </c>
      <c r="AA1056" s="23" t="s">
        <v>3139</v>
      </c>
      <c r="AB1056" s="39">
        <v>2871</v>
      </c>
      <c r="AC1056" s="39">
        <v>41327</v>
      </c>
      <c r="AD1056" s="38" t="s">
        <v>3139</v>
      </c>
      <c r="AE1056" s="38" t="s">
        <v>5815</v>
      </c>
      <c r="AG1056" s="23"/>
      <c r="AH1056" s="23"/>
    </row>
    <row r="1057" spans="1:34">
      <c r="A1057" t="str">
        <f t="shared" si="50"/>
        <v>1230</v>
      </c>
      <c r="B1057" t="str">
        <f t="shared" si="48"/>
        <v>VR</v>
      </c>
      <c r="C1057">
        <f t="shared" si="49"/>
        <v>0</v>
      </c>
      <c r="D1057" s="38" t="s">
        <v>6552</v>
      </c>
      <c r="E1057" s="23">
        <v>26</v>
      </c>
      <c r="F1057" s="23">
        <v>123013</v>
      </c>
      <c r="G1057" s="38" t="s">
        <v>3528</v>
      </c>
      <c r="H1057" s="38" t="s">
        <v>3529</v>
      </c>
      <c r="I1057" s="38" t="s">
        <v>6006</v>
      </c>
      <c r="J1057" s="38" t="s">
        <v>3530</v>
      </c>
      <c r="K1057" s="38" t="s">
        <v>5820</v>
      </c>
      <c r="L1057" s="38"/>
      <c r="M1057" s="38"/>
      <c r="N1057" s="39" t="s">
        <v>3139</v>
      </c>
      <c r="O1057" s="38">
        <v>1</v>
      </c>
      <c r="P1057" s="38"/>
      <c r="Q1057" s="38" t="s">
        <v>3139</v>
      </c>
      <c r="R1057" s="43">
        <v>14542</v>
      </c>
      <c r="S1057" s="38"/>
      <c r="T1057" s="23" t="s">
        <v>3139</v>
      </c>
      <c r="U1057" s="38" t="s">
        <v>6243</v>
      </c>
      <c r="V1057" s="39">
        <v>54281964</v>
      </c>
      <c r="W1057" s="38" t="s">
        <v>3139</v>
      </c>
      <c r="X1057" s="38">
        <v>3733</v>
      </c>
      <c r="Y1057" s="38" t="s">
        <v>6552</v>
      </c>
      <c r="Z1057" s="21">
        <v>7.4746420000000002</v>
      </c>
      <c r="AA1057" s="23" t="s">
        <v>3139</v>
      </c>
      <c r="AB1057" s="39">
        <v>72520</v>
      </c>
      <c r="AC1057" s="39">
        <v>-26867</v>
      </c>
      <c r="AD1057" s="38" t="s">
        <v>3139</v>
      </c>
      <c r="AE1057" s="38" t="s">
        <v>5815</v>
      </c>
      <c r="AG1057" s="23"/>
      <c r="AH1057" s="23"/>
    </row>
    <row r="1058" spans="1:34">
      <c r="A1058" t="str">
        <f t="shared" si="50"/>
        <v>1230</v>
      </c>
      <c r="B1058" t="str">
        <f t="shared" si="48"/>
        <v>VR</v>
      </c>
      <c r="C1058">
        <f t="shared" si="49"/>
        <v>0</v>
      </c>
      <c r="D1058" s="38" t="s">
        <v>6552</v>
      </c>
      <c r="E1058" s="23">
        <v>27</v>
      </c>
      <c r="F1058" s="23">
        <v>123013</v>
      </c>
      <c r="G1058" s="38" t="s">
        <v>3528</v>
      </c>
      <c r="H1058" s="38" t="s">
        <v>3529</v>
      </c>
      <c r="I1058" s="38" t="s">
        <v>6006</v>
      </c>
      <c r="J1058" s="38" t="s">
        <v>3531</v>
      </c>
      <c r="K1058" s="38" t="s">
        <v>5820</v>
      </c>
      <c r="L1058" s="38"/>
      <c r="M1058" s="38"/>
      <c r="N1058" s="39" t="s">
        <v>3139</v>
      </c>
      <c r="O1058" s="38">
        <v>1</v>
      </c>
      <c r="P1058" s="38"/>
      <c r="Q1058" s="38" t="s">
        <v>3139</v>
      </c>
      <c r="R1058" s="43">
        <v>14542</v>
      </c>
      <c r="S1058" s="38"/>
      <c r="T1058" s="23" t="s">
        <v>3139</v>
      </c>
      <c r="U1058" s="38" t="s">
        <v>6524</v>
      </c>
      <c r="V1058" s="39">
        <v>138436711</v>
      </c>
      <c r="W1058" s="38" t="s">
        <v>3139</v>
      </c>
      <c r="X1058" s="38">
        <v>9520</v>
      </c>
      <c r="Y1058" s="38" t="s">
        <v>6552</v>
      </c>
      <c r="Z1058" s="21">
        <v>19.062698000000001</v>
      </c>
      <c r="AA1058" s="23" t="s">
        <v>3139</v>
      </c>
      <c r="AB1058" s="39">
        <v>72520</v>
      </c>
      <c r="AC1058" s="39">
        <v>-68519</v>
      </c>
      <c r="AD1058" s="38" t="s">
        <v>3139</v>
      </c>
      <c r="AE1058" s="38" t="s">
        <v>5815</v>
      </c>
      <c r="AG1058" s="23"/>
      <c r="AH1058" s="23"/>
    </row>
    <row r="1059" spans="1:34">
      <c r="A1059" t="str">
        <f t="shared" si="50"/>
        <v>1230</v>
      </c>
      <c r="B1059" t="str">
        <f t="shared" si="48"/>
        <v>VR</v>
      </c>
      <c r="C1059">
        <f t="shared" si="49"/>
        <v>0</v>
      </c>
      <c r="D1059" s="38" t="s">
        <v>6552</v>
      </c>
      <c r="E1059" s="23">
        <v>28</v>
      </c>
      <c r="F1059" s="23">
        <v>123013</v>
      </c>
      <c r="G1059" s="38" t="s">
        <v>3528</v>
      </c>
      <c r="H1059" s="38" t="s">
        <v>3529</v>
      </c>
      <c r="I1059" s="38" t="s">
        <v>6006</v>
      </c>
      <c r="J1059" s="38" t="s">
        <v>3532</v>
      </c>
      <c r="K1059" s="38" t="s">
        <v>5820</v>
      </c>
      <c r="L1059" s="38"/>
      <c r="M1059" s="38"/>
      <c r="N1059" s="39" t="s">
        <v>3139</v>
      </c>
      <c r="O1059" s="38">
        <v>1</v>
      </c>
      <c r="P1059" s="38"/>
      <c r="Q1059" s="38" t="s">
        <v>3139</v>
      </c>
      <c r="R1059" s="43">
        <v>14542</v>
      </c>
      <c r="S1059" s="38"/>
      <c r="T1059" s="23" t="s">
        <v>3139</v>
      </c>
      <c r="U1059" s="38" t="s">
        <v>6525</v>
      </c>
      <c r="V1059" s="39">
        <v>56568625</v>
      </c>
      <c r="W1059" s="38" t="s">
        <v>3139</v>
      </c>
      <c r="X1059" s="38">
        <v>3890</v>
      </c>
      <c r="Y1059" s="38" t="s">
        <v>6552</v>
      </c>
      <c r="Z1059" s="21">
        <v>7.7895009999999996</v>
      </c>
      <c r="AA1059" s="23" t="s">
        <v>3139</v>
      </c>
      <c r="AB1059" s="39">
        <v>72520</v>
      </c>
      <c r="AC1059" s="39">
        <v>-27999</v>
      </c>
      <c r="AD1059" s="38" t="s">
        <v>3139</v>
      </c>
      <c r="AE1059" s="38" t="s">
        <v>5815</v>
      </c>
      <c r="AG1059" s="23"/>
      <c r="AH1059" s="23"/>
    </row>
    <row r="1060" spans="1:34">
      <c r="A1060" t="str">
        <f t="shared" si="50"/>
        <v>1230</v>
      </c>
      <c r="B1060" t="str">
        <f t="shared" si="48"/>
        <v>VR</v>
      </c>
      <c r="C1060">
        <f t="shared" si="49"/>
        <v>0</v>
      </c>
      <c r="D1060" s="38" t="s">
        <v>6552</v>
      </c>
      <c r="E1060" s="23">
        <v>29</v>
      </c>
      <c r="F1060" s="23">
        <v>123013</v>
      </c>
      <c r="G1060" s="38" t="s">
        <v>3533</v>
      </c>
      <c r="H1060" s="38" t="s">
        <v>3534</v>
      </c>
      <c r="I1060" s="38" t="s">
        <v>6006</v>
      </c>
      <c r="J1060" s="38" t="s">
        <v>3535</v>
      </c>
      <c r="K1060" s="38" t="s">
        <v>5820</v>
      </c>
      <c r="L1060" s="38"/>
      <c r="M1060" s="38"/>
      <c r="N1060" s="39" t="s">
        <v>3139</v>
      </c>
      <c r="O1060" s="38">
        <v>1</v>
      </c>
      <c r="P1060" s="38"/>
      <c r="Q1060" s="38" t="s">
        <v>3139</v>
      </c>
      <c r="R1060" s="43">
        <v>12679</v>
      </c>
      <c r="S1060" s="38"/>
      <c r="T1060" s="23" t="s">
        <v>3139</v>
      </c>
      <c r="U1060" s="38" t="s">
        <v>6526</v>
      </c>
      <c r="V1060" s="39">
        <v>80262472</v>
      </c>
      <c r="W1060" s="38" t="s">
        <v>3139</v>
      </c>
      <c r="X1060" s="38">
        <v>6330</v>
      </c>
      <c r="Y1060" s="38" t="s">
        <v>6552</v>
      </c>
      <c r="Z1060" s="21">
        <v>1.403616</v>
      </c>
      <c r="AA1060" s="23" t="s">
        <v>3139</v>
      </c>
      <c r="AB1060" s="39">
        <v>14603</v>
      </c>
      <c r="AC1060" s="39">
        <v>-5145</v>
      </c>
      <c r="AD1060" s="38" t="s">
        <v>3139</v>
      </c>
      <c r="AE1060" s="38" t="s">
        <v>5815</v>
      </c>
      <c r="AG1060" s="23"/>
      <c r="AH1060" s="23"/>
    </row>
    <row r="1061" spans="1:34">
      <c r="A1061" t="str">
        <f t="shared" si="50"/>
        <v>1228</v>
      </c>
      <c r="B1061" t="str">
        <f t="shared" si="48"/>
        <v>CA</v>
      </c>
      <c r="C1061">
        <f t="shared" si="49"/>
        <v>3</v>
      </c>
      <c r="D1061" s="38" t="s">
        <v>6552</v>
      </c>
      <c r="E1061" s="23">
        <v>1</v>
      </c>
      <c r="F1061" s="23">
        <v>122811</v>
      </c>
      <c r="G1061" s="38" t="s">
        <v>106</v>
      </c>
      <c r="H1061" s="38" t="s">
        <v>3542</v>
      </c>
      <c r="I1061" s="38" t="s">
        <v>5969</v>
      </c>
      <c r="J1061" s="38" t="s">
        <v>6538</v>
      </c>
      <c r="K1061" s="38"/>
      <c r="L1061" s="38" t="s">
        <v>6342</v>
      </c>
      <c r="M1061" s="109">
        <v>44411</v>
      </c>
      <c r="N1061" s="39">
        <v>291753164</v>
      </c>
      <c r="O1061" s="38">
        <v>1</v>
      </c>
      <c r="P1061" s="38" t="s">
        <v>5814</v>
      </c>
      <c r="Q1061" s="38">
        <v>5</v>
      </c>
      <c r="R1061" s="43" t="s">
        <v>3139</v>
      </c>
      <c r="S1061" s="38" t="s">
        <v>54</v>
      </c>
      <c r="T1061" s="23">
        <v>180</v>
      </c>
      <c r="U1061" s="38" t="s">
        <v>6342</v>
      </c>
      <c r="V1061" s="39">
        <v>291753164</v>
      </c>
      <c r="W1061" s="38">
        <v>5</v>
      </c>
      <c r="X1061" s="38" t="s">
        <v>3139</v>
      </c>
      <c r="Y1061" s="38" t="s">
        <v>6552</v>
      </c>
      <c r="Z1061" s="21">
        <v>298.83649320000001</v>
      </c>
      <c r="AA1061" s="23">
        <v>5</v>
      </c>
      <c r="AB1061" s="39" t="s">
        <v>3139</v>
      </c>
      <c r="AC1061" s="39">
        <v>298836493.19999999</v>
      </c>
      <c r="AD1061" s="38" t="s">
        <v>3139</v>
      </c>
      <c r="AE1061" s="38" t="s">
        <v>5815</v>
      </c>
      <c r="AG1061" s="23"/>
      <c r="AH1061" s="23"/>
    </row>
    <row r="1062" spans="1:34">
      <c r="A1062" t="str">
        <f t="shared" si="50"/>
        <v>1228</v>
      </c>
      <c r="B1062" t="str">
        <f t="shared" si="48"/>
        <v>CA</v>
      </c>
      <c r="C1062">
        <f t="shared" si="49"/>
        <v>32</v>
      </c>
      <c r="D1062" s="38" t="s">
        <v>6552</v>
      </c>
      <c r="E1062" s="23">
        <v>2</v>
      </c>
      <c r="F1062" s="23">
        <v>122811</v>
      </c>
      <c r="G1062" s="38" t="s">
        <v>80</v>
      </c>
      <c r="H1062" s="38" t="s">
        <v>3494</v>
      </c>
      <c r="I1062" s="38" t="s">
        <v>5969</v>
      </c>
      <c r="J1062" s="38" t="s">
        <v>6539</v>
      </c>
      <c r="K1062" s="38"/>
      <c r="L1062" s="38" t="s">
        <v>6026</v>
      </c>
      <c r="M1062" s="109">
        <v>44440</v>
      </c>
      <c r="N1062" s="39">
        <v>324198224</v>
      </c>
      <c r="O1062" s="38">
        <v>1</v>
      </c>
      <c r="P1062" s="38" t="s">
        <v>5814</v>
      </c>
      <c r="Q1062" s="38">
        <v>3.6</v>
      </c>
      <c r="R1062" s="43" t="s">
        <v>3139</v>
      </c>
      <c r="S1062" s="38" t="s">
        <v>54</v>
      </c>
      <c r="T1062" s="23">
        <v>180</v>
      </c>
      <c r="U1062" s="38" t="s">
        <v>6026</v>
      </c>
      <c r="V1062" s="39">
        <v>324198224</v>
      </c>
      <c r="W1062" s="38">
        <v>3.6</v>
      </c>
      <c r="X1062" s="38" t="s">
        <v>3139</v>
      </c>
      <c r="Y1062" s="38" t="s">
        <v>6552</v>
      </c>
      <c r="Z1062" s="21">
        <v>328.98852269999998</v>
      </c>
      <c r="AA1062" s="23">
        <v>3.6</v>
      </c>
      <c r="AB1062" s="39" t="s">
        <v>3139</v>
      </c>
      <c r="AC1062" s="39">
        <v>328988522.69999999</v>
      </c>
      <c r="AD1062" s="38" t="s">
        <v>3139</v>
      </c>
      <c r="AE1062" s="38" t="s">
        <v>5815</v>
      </c>
      <c r="AG1062" s="23"/>
      <c r="AH1062" s="23"/>
    </row>
    <row r="1063" spans="1:34">
      <c r="A1063" t="str">
        <f t="shared" si="50"/>
        <v>1228</v>
      </c>
      <c r="B1063" t="str">
        <f t="shared" si="48"/>
        <v>CA</v>
      </c>
      <c r="C1063">
        <f t="shared" si="49"/>
        <v>8</v>
      </c>
      <c r="D1063" s="38" t="s">
        <v>6552</v>
      </c>
      <c r="E1063" s="23">
        <v>3</v>
      </c>
      <c r="F1063" s="23">
        <v>122811</v>
      </c>
      <c r="G1063" s="38" t="s">
        <v>6548</v>
      </c>
      <c r="H1063" s="38" t="s">
        <v>3199</v>
      </c>
      <c r="I1063" s="38" t="s">
        <v>5969</v>
      </c>
      <c r="J1063" s="38" t="s">
        <v>11879</v>
      </c>
      <c r="K1063" s="38"/>
      <c r="L1063" s="38" t="s">
        <v>5979</v>
      </c>
      <c r="M1063" s="109">
        <v>44416</v>
      </c>
      <c r="N1063" s="39">
        <v>400000000</v>
      </c>
      <c r="O1063" s="38">
        <v>1</v>
      </c>
      <c r="P1063" s="38" t="s">
        <v>5814</v>
      </c>
      <c r="Q1063" s="38">
        <v>3.2</v>
      </c>
      <c r="R1063" s="43" t="s">
        <v>3139</v>
      </c>
      <c r="S1063" s="38" t="s">
        <v>54</v>
      </c>
      <c r="T1063" s="23">
        <v>180</v>
      </c>
      <c r="U1063" s="38" t="s">
        <v>5979</v>
      </c>
      <c r="V1063" s="39">
        <v>400000000</v>
      </c>
      <c r="W1063" s="38">
        <v>3.2</v>
      </c>
      <c r="X1063" s="38" t="s">
        <v>3139</v>
      </c>
      <c r="Y1063" s="38" t="s">
        <v>6552</v>
      </c>
      <c r="Z1063" s="21">
        <v>406.0673956</v>
      </c>
      <c r="AA1063" s="23">
        <v>3.2</v>
      </c>
      <c r="AB1063" s="39" t="s">
        <v>3139</v>
      </c>
      <c r="AC1063" s="39">
        <v>406067395.60000002</v>
      </c>
      <c r="AD1063" s="38" t="s">
        <v>3139</v>
      </c>
      <c r="AE1063" s="38" t="s">
        <v>5815</v>
      </c>
      <c r="AG1063" s="23"/>
      <c r="AH1063" s="23"/>
    </row>
    <row r="1064" spans="1:34">
      <c r="A1064" t="str">
        <f t="shared" si="50"/>
        <v>1228</v>
      </c>
      <c r="B1064" t="str">
        <f t="shared" si="48"/>
        <v>CA</v>
      </c>
      <c r="C1064">
        <f t="shared" si="49"/>
        <v>34</v>
      </c>
      <c r="D1064" s="38" t="s">
        <v>6552</v>
      </c>
      <c r="E1064" s="23">
        <v>4</v>
      </c>
      <c r="F1064" s="23">
        <v>122811</v>
      </c>
      <c r="G1064" s="38" t="s">
        <v>6549</v>
      </c>
      <c r="H1064" s="38" t="s">
        <v>3510</v>
      </c>
      <c r="I1064" s="38" t="s">
        <v>5969</v>
      </c>
      <c r="J1064" s="38" t="s">
        <v>6550</v>
      </c>
      <c r="K1064" s="38"/>
      <c r="L1064" s="38" t="s">
        <v>6342</v>
      </c>
      <c r="M1064" s="109">
        <v>44442</v>
      </c>
      <c r="N1064" s="39">
        <v>400000000</v>
      </c>
      <c r="O1064" s="38">
        <v>1</v>
      </c>
      <c r="P1064" s="38" t="s">
        <v>5814</v>
      </c>
      <c r="Q1064" s="38">
        <v>4.7</v>
      </c>
      <c r="R1064" s="43" t="s">
        <v>3139</v>
      </c>
      <c r="S1064" s="38" t="s">
        <v>54</v>
      </c>
      <c r="T1064" s="23">
        <v>210</v>
      </c>
      <c r="U1064" s="38" t="s">
        <v>6342</v>
      </c>
      <c r="V1064" s="39">
        <v>400000000</v>
      </c>
      <c r="W1064" s="38">
        <v>4.7</v>
      </c>
      <c r="X1064" s="38" t="s">
        <v>3139</v>
      </c>
      <c r="Y1064" s="38" t="s">
        <v>6552</v>
      </c>
      <c r="Z1064" s="21">
        <v>409.24333300000001</v>
      </c>
      <c r="AA1064" s="23">
        <v>4.7</v>
      </c>
      <c r="AB1064" s="39" t="s">
        <v>3139</v>
      </c>
      <c r="AC1064" s="39">
        <v>409243333</v>
      </c>
      <c r="AD1064" s="38" t="s">
        <v>3139</v>
      </c>
      <c r="AE1064" s="38" t="s">
        <v>5815</v>
      </c>
      <c r="AG1064" s="23"/>
      <c r="AH1064" s="23"/>
    </row>
    <row r="1065" spans="1:34">
      <c r="A1065" t="str">
        <f t="shared" si="50"/>
        <v>1228</v>
      </c>
      <c r="B1065" t="str">
        <f t="shared" si="48"/>
        <v>CA</v>
      </c>
      <c r="C1065">
        <f t="shared" si="49"/>
        <v>36</v>
      </c>
      <c r="D1065" s="38" t="s">
        <v>6552</v>
      </c>
      <c r="E1065" s="23">
        <v>5</v>
      </c>
      <c r="F1065" s="23">
        <v>122811</v>
      </c>
      <c r="G1065" s="38" t="s">
        <v>329</v>
      </c>
      <c r="H1065" s="38" t="s">
        <v>3541</v>
      </c>
      <c r="I1065" s="38" t="s">
        <v>5969</v>
      </c>
      <c r="J1065" s="38" t="s">
        <v>11219</v>
      </c>
      <c r="K1065" s="38"/>
      <c r="L1065" s="38" t="s">
        <v>6370</v>
      </c>
      <c r="M1065" s="109">
        <v>44444</v>
      </c>
      <c r="N1065" s="39">
        <v>324852746</v>
      </c>
      <c r="O1065" s="38">
        <v>1</v>
      </c>
      <c r="P1065" s="38" t="s">
        <v>5814</v>
      </c>
      <c r="Q1065" s="38">
        <v>3.5</v>
      </c>
      <c r="R1065" s="43" t="s">
        <v>3139</v>
      </c>
      <c r="S1065" s="38" t="s">
        <v>54</v>
      </c>
      <c r="T1065" s="23">
        <v>180</v>
      </c>
      <c r="U1065" s="38" t="s">
        <v>6370</v>
      </c>
      <c r="V1065" s="39">
        <v>324852746</v>
      </c>
      <c r="W1065" s="38">
        <v>3.5</v>
      </c>
      <c r="X1065" s="38" t="s">
        <v>3139</v>
      </c>
      <c r="Y1065" s="38" t="s">
        <v>6552</v>
      </c>
      <c r="Z1065" s="21">
        <v>329.39320400000003</v>
      </c>
      <c r="AA1065" s="23">
        <v>3.5</v>
      </c>
      <c r="AB1065" s="39" t="s">
        <v>3139</v>
      </c>
      <c r="AC1065" s="39">
        <v>329393204</v>
      </c>
      <c r="AD1065" s="38" t="s">
        <v>3139</v>
      </c>
      <c r="AE1065" s="38" t="s">
        <v>5815</v>
      </c>
      <c r="AG1065" s="23"/>
      <c r="AH1065" s="23"/>
    </row>
    <row r="1066" spans="1:34">
      <c r="A1066" t="str">
        <f t="shared" si="50"/>
        <v>1228</v>
      </c>
      <c r="B1066" t="str">
        <f t="shared" si="48"/>
        <v>CA</v>
      </c>
      <c r="C1066">
        <f t="shared" si="49"/>
        <v>26</v>
      </c>
      <c r="D1066" s="38" t="s">
        <v>6552</v>
      </c>
      <c r="E1066" s="23">
        <v>6</v>
      </c>
      <c r="F1066" s="23">
        <v>122811</v>
      </c>
      <c r="G1066" s="38" t="s">
        <v>329</v>
      </c>
      <c r="H1066" s="38" t="s">
        <v>3541</v>
      </c>
      <c r="I1066" s="38" t="s">
        <v>5969</v>
      </c>
      <c r="J1066" s="38" t="s">
        <v>11220</v>
      </c>
      <c r="K1066" s="38"/>
      <c r="L1066" s="38" t="s">
        <v>6358</v>
      </c>
      <c r="M1066" s="109">
        <v>44434</v>
      </c>
      <c r="N1066" s="39">
        <v>236325085</v>
      </c>
      <c r="O1066" s="38">
        <v>1</v>
      </c>
      <c r="P1066" s="38" t="s">
        <v>5814</v>
      </c>
      <c r="Q1066" s="38">
        <v>3.4</v>
      </c>
      <c r="R1066" s="43" t="s">
        <v>3139</v>
      </c>
      <c r="S1066" s="38" t="s">
        <v>54</v>
      </c>
      <c r="T1066" s="23">
        <v>180</v>
      </c>
      <c r="U1066" s="38" t="s">
        <v>6358</v>
      </c>
      <c r="V1066" s="39">
        <v>236325085</v>
      </c>
      <c r="W1066" s="38">
        <v>3.4</v>
      </c>
      <c r="X1066" s="38" t="s">
        <v>3139</v>
      </c>
      <c r="Y1066" s="38" t="s">
        <v>6552</v>
      </c>
      <c r="Z1066" s="21">
        <v>239.05201390000002</v>
      </c>
      <c r="AA1066" s="23">
        <v>3.4</v>
      </c>
      <c r="AB1066" s="39" t="s">
        <v>3139</v>
      </c>
      <c r="AC1066" s="39">
        <v>239052013.90000001</v>
      </c>
      <c r="AD1066" s="38" t="s">
        <v>3139</v>
      </c>
      <c r="AE1066" s="38" t="s">
        <v>5815</v>
      </c>
      <c r="AG1066" s="23"/>
      <c r="AH1066" s="23"/>
    </row>
    <row r="1067" spans="1:34">
      <c r="A1067" t="str">
        <f t="shared" si="50"/>
        <v>1228</v>
      </c>
      <c r="B1067" t="str">
        <f t="shared" si="48"/>
        <v>CA</v>
      </c>
      <c r="C1067">
        <f t="shared" si="49"/>
        <v>0</v>
      </c>
      <c r="D1067" s="38" t="s">
        <v>6552</v>
      </c>
      <c r="E1067" s="23">
        <v>7</v>
      </c>
      <c r="F1067" s="23">
        <v>122811</v>
      </c>
      <c r="G1067" s="38" t="s">
        <v>5866</v>
      </c>
      <c r="H1067" s="38" t="s">
        <v>3046</v>
      </c>
      <c r="I1067" s="38" t="s">
        <v>5969</v>
      </c>
      <c r="J1067" s="38" t="s">
        <v>6551</v>
      </c>
      <c r="K1067" s="38"/>
      <c r="L1067" s="38" t="s">
        <v>5966</v>
      </c>
      <c r="M1067" s="109">
        <v>44408</v>
      </c>
      <c r="N1067" s="39">
        <v>600000000</v>
      </c>
      <c r="O1067" s="38">
        <v>1</v>
      </c>
      <c r="P1067" s="38" t="s">
        <v>5814</v>
      </c>
      <c r="Q1067" s="38">
        <v>1.85</v>
      </c>
      <c r="R1067" s="43" t="s">
        <v>3139</v>
      </c>
      <c r="S1067" s="38" t="s">
        <v>54</v>
      </c>
      <c r="T1067" s="23">
        <v>91</v>
      </c>
      <c r="U1067" s="38" t="s">
        <v>5966</v>
      </c>
      <c r="V1067" s="39">
        <v>600000000</v>
      </c>
      <c r="W1067" s="38">
        <v>1.85</v>
      </c>
      <c r="X1067" s="38" t="s">
        <v>3139</v>
      </c>
      <c r="Y1067" s="38" t="s">
        <v>6552</v>
      </c>
      <c r="Z1067" s="21">
        <v>602.77549999999997</v>
      </c>
      <c r="AA1067" s="23">
        <v>1.85</v>
      </c>
      <c r="AB1067" s="39" t="s">
        <v>3139</v>
      </c>
      <c r="AC1067" s="39">
        <v>602775500</v>
      </c>
      <c r="AD1067" s="38" t="s">
        <v>3139</v>
      </c>
      <c r="AE1067" s="38" t="s">
        <v>5815</v>
      </c>
      <c r="AG1067" s="23"/>
      <c r="AH1067" s="23"/>
    </row>
    <row r="1068" spans="1:34">
      <c r="A1068" t="str">
        <f t="shared" si="50"/>
        <v>1228</v>
      </c>
      <c r="B1068" t="str">
        <f t="shared" si="48"/>
        <v>CA</v>
      </c>
      <c r="C1068">
        <f t="shared" si="49"/>
        <v>90</v>
      </c>
      <c r="D1068" s="38" t="s">
        <v>6552</v>
      </c>
      <c r="E1068" s="23">
        <v>8</v>
      </c>
      <c r="F1068" s="23">
        <v>122811</v>
      </c>
      <c r="G1068" s="38" t="s">
        <v>80</v>
      </c>
      <c r="H1068" s="38" t="s">
        <v>3494</v>
      </c>
      <c r="I1068" s="38" t="s">
        <v>5969</v>
      </c>
      <c r="J1068" s="38" t="s">
        <v>6553</v>
      </c>
      <c r="K1068" s="38"/>
      <c r="L1068" s="38" t="s">
        <v>5983</v>
      </c>
      <c r="M1068" s="109">
        <v>44498</v>
      </c>
      <c r="N1068" s="39">
        <v>222687817</v>
      </c>
      <c r="O1068" s="38">
        <v>1</v>
      </c>
      <c r="P1068" s="38" t="s">
        <v>5814</v>
      </c>
      <c r="Q1068" s="38">
        <v>3</v>
      </c>
      <c r="R1068" s="43" t="s">
        <v>3139</v>
      </c>
      <c r="S1068" s="38" t="s">
        <v>54</v>
      </c>
      <c r="T1068" s="23">
        <v>180</v>
      </c>
      <c r="U1068" s="38" t="s">
        <v>5983</v>
      </c>
      <c r="V1068" s="39">
        <v>222687817</v>
      </c>
      <c r="W1068" s="38">
        <v>3</v>
      </c>
      <c r="X1068" s="38" t="s">
        <v>3139</v>
      </c>
      <c r="Y1068" s="38" t="s">
        <v>6552</v>
      </c>
      <c r="Z1068" s="21">
        <v>224.36527480000001</v>
      </c>
      <c r="AA1068" s="23">
        <v>3</v>
      </c>
      <c r="AB1068" s="39" t="s">
        <v>3139</v>
      </c>
      <c r="AC1068" s="39">
        <v>224365274.80000001</v>
      </c>
      <c r="AD1068" s="38" t="s">
        <v>3139</v>
      </c>
      <c r="AE1068" s="38" t="s">
        <v>5815</v>
      </c>
      <c r="AG1068" s="23"/>
      <c r="AH1068" s="23"/>
    </row>
    <row r="1069" spans="1:34">
      <c r="A1069" t="str">
        <f t="shared" si="50"/>
        <v>1228</v>
      </c>
      <c r="B1069" t="str">
        <f t="shared" si="48"/>
        <v>CA</v>
      </c>
      <c r="C1069">
        <f t="shared" si="49"/>
        <v>7</v>
      </c>
      <c r="D1069" s="38" t="s">
        <v>6552</v>
      </c>
      <c r="E1069" s="23">
        <v>9</v>
      </c>
      <c r="F1069" s="23">
        <v>122811</v>
      </c>
      <c r="G1069" s="38" t="s">
        <v>53</v>
      </c>
      <c r="H1069" s="38" t="s">
        <v>3161</v>
      </c>
      <c r="I1069" s="38" t="s">
        <v>5969</v>
      </c>
      <c r="J1069" s="38" t="s">
        <v>6554</v>
      </c>
      <c r="K1069" s="38"/>
      <c r="L1069" s="38" t="s">
        <v>6067</v>
      </c>
      <c r="M1069" s="109">
        <v>44415</v>
      </c>
      <c r="N1069" s="39">
        <v>220959015</v>
      </c>
      <c r="O1069" s="38">
        <v>1</v>
      </c>
      <c r="P1069" s="38" t="s">
        <v>5814</v>
      </c>
      <c r="Q1069" s="38">
        <v>2.7</v>
      </c>
      <c r="R1069" s="43" t="s">
        <v>3139</v>
      </c>
      <c r="S1069" s="38" t="s">
        <v>54</v>
      </c>
      <c r="T1069" s="23">
        <v>120</v>
      </c>
      <c r="U1069" s="38" t="s">
        <v>6067</v>
      </c>
      <c r="V1069" s="39">
        <v>220959015</v>
      </c>
      <c r="W1069" s="38">
        <v>2.7</v>
      </c>
      <c r="X1069" s="38" t="s">
        <v>3139</v>
      </c>
      <c r="Y1069" s="38" t="s">
        <v>6552</v>
      </c>
      <c r="Z1069" s="21">
        <v>222.8149971</v>
      </c>
      <c r="AA1069" s="23">
        <v>2.7</v>
      </c>
      <c r="AB1069" s="39" t="s">
        <v>3139</v>
      </c>
      <c r="AC1069" s="39">
        <v>222814997.09999999</v>
      </c>
      <c r="AD1069" s="38" t="s">
        <v>3139</v>
      </c>
      <c r="AE1069" s="38" t="s">
        <v>5815</v>
      </c>
      <c r="AG1069" s="23"/>
      <c r="AH1069" s="23"/>
    </row>
    <row r="1070" spans="1:34">
      <c r="A1070" t="str">
        <f t="shared" si="50"/>
        <v>1228</v>
      </c>
      <c r="B1070" t="str">
        <f t="shared" si="48"/>
        <v>CA</v>
      </c>
      <c r="C1070">
        <f t="shared" si="49"/>
        <v>61</v>
      </c>
      <c r="D1070" s="38" t="s">
        <v>6552</v>
      </c>
      <c r="E1070" s="23">
        <v>10</v>
      </c>
      <c r="F1070" s="23">
        <v>122811</v>
      </c>
      <c r="G1070" s="38" t="s">
        <v>53</v>
      </c>
      <c r="H1070" s="38" t="s">
        <v>3047</v>
      </c>
      <c r="I1070" s="38" t="s">
        <v>5969</v>
      </c>
      <c r="J1070" s="38" t="s">
        <v>6555</v>
      </c>
      <c r="K1070" s="38"/>
      <c r="L1070" s="38" t="s">
        <v>5966</v>
      </c>
      <c r="M1070" s="109">
        <v>44469</v>
      </c>
      <c r="N1070" s="39">
        <v>330814528</v>
      </c>
      <c r="O1070" s="38">
        <v>1</v>
      </c>
      <c r="P1070" s="38" t="s">
        <v>5814</v>
      </c>
      <c r="Q1070" s="38">
        <v>2.6</v>
      </c>
      <c r="R1070" s="43" t="s">
        <v>3139</v>
      </c>
      <c r="S1070" s="38" t="s">
        <v>54</v>
      </c>
      <c r="T1070" s="23">
        <v>150</v>
      </c>
      <c r="U1070" s="38" t="s">
        <v>5966</v>
      </c>
      <c r="V1070" s="39">
        <v>330814528</v>
      </c>
      <c r="W1070" s="38">
        <v>2.6</v>
      </c>
      <c r="X1070" s="38" t="s">
        <v>3139</v>
      </c>
      <c r="Y1070" s="38" t="s">
        <v>6552</v>
      </c>
      <c r="Z1070" s="21">
        <v>332.94828130000002</v>
      </c>
      <c r="AA1070" s="23">
        <v>2.6</v>
      </c>
      <c r="AB1070" s="39" t="s">
        <v>3139</v>
      </c>
      <c r="AC1070" s="39">
        <v>332948281.30000001</v>
      </c>
      <c r="AD1070" s="38" t="s">
        <v>3139</v>
      </c>
      <c r="AE1070" s="38" t="s">
        <v>5815</v>
      </c>
      <c r="AG1070" s="23"/>
      <c r="AH1070" s="23"/>
    </row>
    <row r="1071" spans="1:34">
      <c r="A1071" t="str">
        <f t="shared" si="50"/>
        <v>1228</v>
      </c>
      <c r="B1071" t="str">
        <f t="shared" si="48"/>
        <v>CA</v>
      </c>
      <c r="C1071">
        <f t="shared" si="49"/>
        <v>38</v>
      </c>
      <c r="D1071" s="38" t="s">
        <v>6552</v>
      </c>
      <c r="E1071" s="23">
        <v>11</v>
      </c>
      <c r="F1071" s="23">
        <v>122811</v>
      </c>
      <c r="G1071" s="38" t="s">
        <v>199</v>
      </c>
      <c r="H1071" s="38" t="s">
        <v>3470</v>
      </c>
      <c r="I1071" s="38" t="s">
        <v>5969</v>
      </c>
      <c r="J1071" s="38" t="s">
        <v>9465</v>
      </c>
      <c r="K1071" s="38"/>
      <c r="L1071" s="38" t="s">
        <v>6374</v>
      </c>
      <c r="M1071" s="109">
        <v>44446</v>
      </c>
      <c r="N1071" s="39">
        <v>201183104</v>
      </c>
      <c r="O1071" s="38">
        <v>1</v>
      </c>
      <c r="P1071" s="38" t="s">
        <v>5814</v>
      </c>
      <c r="Q1071" s="38">
        <v>1.73</v>
      </c>
      <c r="R1071" s="43" t="s">
        <v>3139</v>
      </c>
      <c r="S1071" s="38" t="s">
        <v>54</v>
      </c>
      <c r="T1071" s="23">
        <v>120</v>
      </c>
      <c r="U1071" s="38" t="s">
        <v>6374</v>
      </c>
      <c r="V1071" s="39">
        <v>201183104</v>
      </c>
      <c r="W1071" s="38">
        <v>1.73</v>
      </c>
      <c r="X1071" s="38" t="s">
        <v>3139</v>
      </c>
      <c r="Y1071" s="38" t="s">
        <v>6552</v>
      </c>
      <c r="Z1071" s="21">
        <v>201.98096150000001</v>
      </c>
      <c r="AA1071" s="23">
        <v>1.73</v>
      </c>
      <c r="AB1071" s="39" t="s">
        <v>3139</v>
      </c>
      <c r="AC1071" s="39">
        <v>201980961.5</v>
      </c>
      <c r="AD1071" s="38" t="s">
        <v>3139</v>
      </c>
      <c r="AE1071" s="38" t="s">
        <v>5815</v>
      </c>
      <c r="AG1071" s="23"/>
      <c r="AH1071" s="23"/>
    </row>
    <row r="1072" spans="1:34">
      <c r="A1072" t="str">
        <f t="shared" si="50"/>
        <v>1228</v>
      </c>
      <c r="B1072" t="str">
        <f t="shared" si="48"/>
        <v>CA</v>
      </c>
      <c r="C1072">
        <f t="shared" si="49"/>
        <v>117</v>
      </c>
      <c r="D1072" s="38" t="s">
        <v>6552</v>
      </c>
      <c r="E1072" s="23">
        <v>12</v>
      </c>
      <c r="F1072" s="23">
        <v>122811</v>
      </c>
      <c r="G1072" s="38" t="s">
        <v>80</v>
      </c>
      <c r="H1072" s="38" t="s">
        <v>3494</v>
      </c>
      <c r="I1072" s="38" t="s">
        <v>5969</v>
      </c>
      <c r="J1072" s="38" t="s">
        <v>9466</v>
      </c>
      <c r="K1072" s="38"/>
      <c r="L1072" s="38" t="s">
        <v>6277</v>
      </c>
      <c r="M1072" s="109">
        <v>44525</v>
      </c>
      <c r="N1072" s="39">
        <v>403926897</v>
      </c>
      <c r="O1072" s="38">
        <v>1</v>
      </c>
      <c r="P1072" s="38" t="s">
        <v>5814</v>
      </c>
      <c r="Q1072" s="38">
        <v>2.8</v>
      </c>
      <c r="R1072" s="43" t="s">
        <v>3139</v>
      </c>
      <c r="S1072" s="38" t="s">
        <v>54</v>
      </c>
      <c r="T1072" s="23">
        <v>180</v>
      </c>
      <c r="U1072" s="38" t="s">
        <v>6277</v>
      </c>
      <c r="V1072" s="39">
        <v>403926897</v>
      </c>
      <c r="W1072" s="38">
        <v>2.8</v>
      </c>
      <c r="X1072" s="38" t="s">
        <v>3139</v>
      </c>
      <c r="Y1072" s="38" t="s">
        <v>6552</v>
      </c>
      <c r="Z1072" s="21">
        <v>405.95438560000002</v>
      </c>
      <c r="AA1072" s="23">
        <v>2.8</v>
      </c>
      <c r="AB1072" s="39" t="s">
        <v>3139</v>
      </c>
      <c r="AC1072" s="39">
        <v>405954385.60000002</v>
      </c>
      <c r="AD1072" s="38" t="s">
        <v>3139</v>
      </c>
      <c r="AE1072" s="38" t="s">
        <v>5815</v>
      </c>
      <c r="AG1072" s="23"/>
      <c r="AH1072" s="23"/>
    </row>
    <row r="1073" spans="1:34">
      <c r="A1073" t="str">
        <f t="shared" si="50"/>
        <v>1228</v>
      </c>
      <c r="B1073" t="str">
        <f t="shared" si="48"/>
        <v>CA</v>
      </c>
      <c r="C1073">
        <f t="shared" si="49"/>
        <v>65</v>
      </c>
      <c r="D1073" s="38" t="s">
        <v>6552</v>
      </c>
      <c r="E1073" s="23">
        <v>13</v>
      </c>
      <c r="F1073" s="23">
        <v>122811</v>
      </c>
      <c r="G1073" s="38" t="s">
        <v>53</v>
      </c>
      <c r="H1073" s="38" t="s">
        <v>3047</v>
      </c>
      <c r="I1073" s="38" t="s">
        <v>5969</v>
      </c>
      <c r="J1073" s="38" t="s">
        <v>9467</v>
      </c>
      <c r="K1073" s="38"/>
      <c r="L1073" s="38" t="s">
        <v>6303</v>
      </c>
      <c r="M1073" s="109">
        <v>44473</v>
      </c>
      <c r="N1073" s="39">
        <v>235961538</v>
      </c>
      <c r="O1073" s="38">
        <v>1</v>
      </c>
      <c r="P1073" s="38" t="s">
        <v>5814</v>
      </c>
      <c r="Q1073" s="38">
        <v>2.5</v>
      </c>
      <c r="R1073" s="43" t="s">
        <v>3139</v>
      </c>
      <c r="S1073" s="38" t="s">
        <v>54</v>
      </c>
      <c r="T1073" s="23">
        <v>150</v>
      </c>
      <c r="U1073" s="38" t="s">
        <v>6303</v>
      </c>
      <c r="V1073" s="39">
        <v>235961538</v>
      </c>
      <c r="W1073" s="38">
        <v>2.5</v>
      </c>
      <c r="X1073" s="38" t="s">
        <v>3139</v>
      </c>
      <c r="Y1073" s="38" t="s">
        <v>6552</v>
      </c>
      <c r="Z1073" s="21">
        <v>237.36060739999999</v>
      </c>
      <c r="AA1073" s="23">
        <v>2.5</v>
      </c>
      <c r="AB1073" s="39" t="s">
        <v>3139</v>
      </c>
      <c r="AC1073" s="39">
        <v>237360607.40000001</v>
      </c>
      <c r="AD1073" s="38" t="s">
        <v>3139</v>
      </c>
      <c r="AE1073" s="38" t="s">
        <v>5815</v>
      </c>
      <c r="AG1073" s="23"/>
      <c r="AH1073" s="23"/>
    </row>
    <row r="1074" spans="1:34">
      <c r="A1074" t="str">
        <f t="shared" si="50"/>
        <v>1228</v>
      </c>
      <c r="B1074" t="str">
        <f t="shared" si="48"/>
        <v>CA</v>
      </c>
      <c r="C1074">
        <f t="shared" si="49"/>
        <v>27</v>
      </c>
      <c r="D1074" s="38" t="s">
        <v>6552</v>
      </c>
      <c r="E1074" s="23">
        <v>14</v>
      </c>
      <c r="F1074" s="23">
        <v>122811</v>
      </c>
      <c r="G1074" s="38" t="s">
        <v>55</v>
      </c>
      <c r="H1074" s="38" t="s">
        <v>3251</v>
      </c>
      <c r="I1074" s="38" t="s">
        <v>5969</v>
      </c>
      <c r="J1074" s="38" t="s">
        <v>11221</v>
      </c>
      <c r="K1074" s="38"/>
      <c r="L1074" s="38" t="s">
        <v>6175</v>
      </c>
      <c r="M1074" s="109">
        <v>44435</v>
      </c>
      <c r="N1074" s="39">
        <v>300000000</v>
      </c>
      <c r="O1074" s="38">
        <v>1</v>
      </c>
      <c r="P1074" s="38" t="s">
        <v>5814</v>
      </c>
      <c r="Q1074" s="38">
        <v>1.9</v>
      </c>
      <c r="R1074" s="43" t="s">
        <v>3139</v>
      </c>
      <c r="S1074" s="38" t="s">
        <v>54</v>
      </c>
      <c r="T1074" s="23">
        <v>90</v>
      </c>
      <c r="U1074" s="38" t="s">
        <v>6175</v>
      </c>
      <c r="V1074" s="39">
        <v>300000000</v>
      </c>
      <c r="W1074" s="38">
        <v>1.9</v>
      </c>
      <c r="X1074" s="38" t="s">
        <v>3139</v>
      </c>
      <c r="Y1074" s="38" t="s">
        <v>6552</v>
      </c>
      <c r="Z1074" s="21">
        <v>300.98894250000001</v>
      </c>
      <c r="AA1074" s="23">
        <v>1.9</v>
      </c>
      <c r="AB1074" s="39" t="s">
        <v>3139</v>
      </c>
      <c r="AC1074" s="39">
        <v>300988942.5</v>
      </c>
      <c r="AD1074" s="38" t="s">
        <v>3139</v>
      </c>
      <c r="AE1074" s="38" t="s">
        <v>5815</v>
      </c>
      <c r="AG1074" s="23"/>
      <c r="AH1074" s="23"/>
    </row>
    <row r="1075" spans="1:34">
      <c r="A1075" t="str">
        <f t="shared" si="50"/>
        <v>1228</v>
      </c>
      <c r="B1075" t="str">
        <f t="shared" si="48"/>
        <v>CA</v>
      </c>
      <c r="C1075">
        <f t="shared" si="49"/>
        <v>36</v>
      </c>
      <c r="D1075" s="38" t="s">
        <v>6552</v>
      </c>
      <c r="E1075" s="23">
        <v>15</v>
      </c>
      <c r="F1075" s="23">
        <v>122811</v>
      </c>
      <c r="G1075" s="38" t="s">
        <v>329</v>
      </c>
      <c r="H1075" s="38" t="s">
        <v>3541</v>
      </c>
      <c r="I1075" s="38" t="s">
        <v>5969</v>
      </c>
      <c r="J1075" s="38" t="s">
        <v>11222</v>
      </c>
      <c r="K1075" s="38"/>
      <c r="L1075" s="38" t="s">
        <v>6370</v>
      </c>
      <c r="M1075" s="109">
        <v>44444</v>
      </c>
      <c r="N1075" s="39">
        <v>541407891</v>
      </c>
      <c r="O1075" s="38">
        <v>1</v>
      </c>
      <c r="P1075" s="38" t="s">
        <v>5814</v>
      </c>
      <c r="Q1075" s="38">
        <v>3.5</v>
      </c>
      <c r="R1075" s="43" t="s">
        <v>3139</v>
      </c>
      <c r="S1075" s="38" t="s">
        <v>54</v>
      </c>
      <c r="T1075" s="23">
        <v>180</v>
      </c>
      <c r="U1075" s="38" t="s">
        <v>6370</v>
      </c>
      <c r="V1075" s="39">
        <v>541407891</v>
      </c>
      <c r="W1075" s="38">
        <v>3.5</v>
      </c>
      <c r="X1075" s="38" t="s">
        <v>3139</v>
      </c>
      <c r="Y1075" s="38" t="s">
        <v>6552</v>
      </c>
      <c r="Z1075" s="21">
        <v>548.9751344</v>
      </c>
      <c r="AA1075" s="23">
        <v>3.5</v>
      </c>
      <c r="AB1075" s="39" t="s">
        <v>3139</v>
      </c>
      <c r="AC1075" s="39">
        <v>548975134.39999998</v>
      </c>
      <c r="AD1075" s="38" t="s">
        <v>3139</v>
      </c>
      <c r="AE1075" s="38" t="s">
        <v>5815</v>
      </c>
      <c r="AG1075" s="23"/>
      <c r="AH1075" s="23"/>
    </row>
    <row r="1076" spans="1:34">
      <c r="A1076" t="str">
        <f t="shared" si="50"/>
        <v>1228</v>
      </c>
      <c r="B1076" t="str">
        <f t="shared" si="48"/>
        <v>CA</v>
      </c>
      <c r="C1076">
        <f t="shared" si="49"/>
        <v>33</v>
      </c>
      <c r="D1076" s="38" t="s">
        <v>6552</v>
      </c>
      <c r="E1076" s="23">
        <v>16</v>
      </c>
      <c r="F1076" s="23">
        <v>122811</v>
      </c>
      <c r="G1076" s="38" t="s">
        <v>53</v>
      </c>
      <c r="H1076" s="38" t="s">
        <v>3047</v>
      </c>
      <c r="I1076" s="38" t="s">
        <v>5969</v>
      </c>
      <c r="J1076" s="38" t="s">
        <v>11880</v>
      </c>
      <c r="K1076" s="38"/>
      <c r="L1076" s="38" t="s">
        <v>6064</v>
      </c>
      <c r="M1076" s="109">
        <v>44441</v>
      </c>
      <c r="N1076" s="39">
        <v>412513189</v>
      </c>
      <c r="O1076" s="38">
        <v>1</v>
      </c>
      <c r="P1076" s="38" t="s">
        <v>5814</v>
      </c>
      <c r="Q1076" s="38">
        <v>2.2999999999999998</v>
      </c>
      <c r="R1076" s="39" t="s">
        <v>3139</v>
      </c>
      <c r="S1076" s="38" t="s">
        <v>54</v>
      </c>
      <c r="T1076" s="23">
        <v>90</v>
      </c>
      <c r="U1076" s="38" t="s">
        <v>6064</v>
      </c>
      <c r="V1076" s="39">
        <v>412513189</v>
      </c>
      <c r="W1076" s="38">
        <v>2.2999999999999998</v>
      </c>
      <c r="X1076" s="38" t="s">
        <v>3139</v>
      </c>
      <c r="Y1076" s="38" t="s">
        <v>6552</v>
      </c>
      <c r="Z1076" s="21">
        <v>414.02848739999996</v>
      </c>
      <c r="AA1076" s="38">
        <v>2.2999999999999998</v>
      </c>
      <c r="AB1076" s="39" t="s">
        <v>3139</v>
      </c>
      <c r="AC1076" s="39">
        <v>414028487.39999998</v>
      </c>
      <c r="AD1076" s="38" t="s">
        <v>3139</v>
      </c>
      <c r="AE1076" s="38" t="s">
        <v>5815</v>
      </c>
      <c r="AG1076" s="23"/>
      <c r="AH1076" s="23"/>
    </row>
    <row r="1077" spans="1:34">
      <c r="A1077" t="str">
        <f t="shared" si="50"/>
        <v>1228</v>
      </c>
      <c r="B1077" t="str">
        <f t="shared" si="48"/>
        <v>CA</v>
      </c>
      <c r="C1077">
        <f t="shared" si="49"/>
        <v>169</v>
      </c>
      <c r="D1077" s="38" t="s">
        <v>6552</v>
      </c>
      <c r="E1077" s="23">
        <v>17</v>
      </c>
      <c r="F1077" s="23">
        <v>122811</v>
      </c>
      <c r="G1077" s="38" t="s">
        <v>80</v>
      </c>
      <c r="H1077" s="38" t="s">
        <v>3494</v>
      </c>
      <c r="I1077" s="38" t="s">
        <v>5969</v>
      </c>
      <c r="J1077" s="38" t="s">
        <v>11223</v>
      </c>
      <c r="K1077" s="38"/>
      <c r="L1077" s="38" t="s">
        <v>6169</v>
      </c>
      <c r="M1077" s="109">
        <v>44577</v>
      </c>
      <c r="N1077" s="39">
        <v>226323873</v>
      </c>
      <c r="O1077" s="38">
        <v>1</v>
      </c>
      <c r="P1077" s="38" t="s">
        <v>5814</v>
      </c>
      <c r="Q1077" s="38">
        <v>2.4</v>
      </c>
      <c r="R1077" s="39" t="s">
        <v>3139</v>
      </c>
      <c r="S1077" s="38" t="s">
        <v>54</v>
      </c>
      <c r="T1077" s="38">
        <v>210</v>
      </c>
      <c r="U1077" s="38" t="s">
        <v>6169</v>
      </c>
      <c r="V1077" s="39">
        <v>226323873</v>
      </c>
      <c r="W1077" s="38">
        <v>2.4</v>
      </c>
      <c r="X1077" s="23" t="s">
        <v>3139</v>
      </c>
      <c r="Y1077" s="38" t="s">
        <v>6552</v>
      </c>
      <c r="Z1077" s="21">
        <v>226.9849902</v>
      </c>
      <c r="AA1077" s="38">
        <v>2.4</v>
      </c>
      <c r="AB1077" s="39" t="s">
        <v>3139</v>
      </c>
      <c r="AC1077" s="39">
        <v>226984990.19999999</v>
      </c>
      <c r="AD1077" s="38" t="s">
        <v>3139</v>
      </c>
      <c r="AE1077" s="38" t="s">
        <v>5815</v>
      </c>
      <c r="AG1077" s="23"/>
      <c r="AH1077" s="23"/>
    </row>
    <row r="1078" spans="1:34">
      <c r="A1078" t="str">
        <f t="shared" si="50"/>
        <v>1228</v>
      </c>
      <c r="B1078" t="str">
        <f t="shared" si="48"/>
        <v>CA</v>
      </c>
      <c r="C1078">
        <f t="shared" si="49"/>
        <v>61</v>
      </c>
      <c r="D1078" s="38" t="s">
        <v>6552</v>
      </c>
      <c r="E1078" s="23">
        <v>18</v>
      </c>
      <c r="F1078" s="23">
        <v>122811</v>
      </c>
      <c r="G1078" s="38" t="s">
        <v>5866</v>
      </c>
      <c r="H1078" s="38" t="s">
        <v>3046</v>
      </c>
      <c r="I1078" s="38" t="s">
        <v>5969</v>
      </c>
      <c r="J1078" s="38" t="s">
        <v>11224</v>
      </c>
      <c r="K1078" s="38"/>
      <c r="L1078" s="38" t="s">
        <v>6203</v>
      </c>
      <c r="M1078" s="109">
        <v>44469</v>
      </c>
      <c r="N1078" s="39">
        <v>500000000</v>
      </c>
      <c r="O1078" s="38">
        <v>1</v>
      </c>
      <c r="P1078" s="38" t="s">
        <v>5814</v>
      </c>
      <c r="Q1078" s="23">
        <v>1.85</v>
      </c>
      <c r="R1078" s="39" t="s">
        <v>3139</v>
      </c>
      <c r="S1078" s="38" t="s">
        <v>54</v>
      </c>
      <c r="T1078" s="23">
        <v>90</v>
      </c>
      <c r="U1078" s="38" t="s">
        <v>6203</v>
      </c>
      <c r="V1078" s="39">
        <v>500000000</v>
      </c>
      <c r="W1078" s="23">
        <v>1.85</v>
      </c>
      <c r="X1078" s="23" t="s">
        <v>3139</v>
      </c>
      <c r="Y1078" s="38" t="s">
        <v>6552</v>
      </c>
      <c r="Z1078" s="21">
        <v>500.76249999999999</v>
      </c>
      <c r="AA1078" s="38">
        <v>1.85</v>
      </c>
      <c r="AB1078" s="39" t="s">
        <v>3139</v>
      </c>
      <c r="AC1078" s="39">
        <v>500762500</v>
      </c>
      <c r="AD1078" s="38" t="s">
        <v>3139</v>
      </c>
      <c r="AE1078" s="38" t="s">
        <v>5815</v>
      </c>
      <c r="AG1078" s="23"/>
      <c r="AH1078" s="23"/>
    </row>
    <row r="1079" spans="1:34">
      <c r="A1079" t="str">
        <f t="shared" si="50"/>
        <v>1228</v>
      </c>
      <c r="B1079" t="str">
        <f t="shared" si="48"/>
        <v>CA</v>
      </c>
      <c r="C1079">
        <f t="shared" si="49"/>
        <v>320</v>
      </c>
      <c r="D1079" s="38" t="s">
        <v>6552</v>
      </c>
      <c r="E1079" s="23">
        <v>19</v>
      </c>
      <c r="F1079" s="23">
        <v>122811</v>
      </c>
      <c r="G1079" s="38" t="s">
        <v>6540</v>
      </c>
      <c r="H1079" s="38" t="s">
        <v>6541</v>
      </c>
      <c r="I1079" s="38" t="s">
        <v>5969</v>
      </c>
      <c r="J1079" s="38" t="s">
        <v>6542</v>
      </c>
      <c r="K1079" s="38"/>
      <c r="L1079" s="38" t="s">
        <v>6169</v>
      </c>
      <c r="M1079" s="109">
        <v>44728</v>
      </c>
      <c r="N1079" s="39">
        <v>15517680</v>
      </c>
      <c r="O1079" s="38">
        <v>1</v>
      </c>
      <c r="P1079" s="38" t="s">
        <v>5814</v>
      </c>
      <c r="Q1079" s="38">
        <v>4.3</v>
      </c>
      <c r="R1079" s="39" t="s">
        <v>3139</v>
      </c>
      <c r="S1079" s="38" t="s">
        <v>54</v>
      </c>
      <c r="T1079" s="23">
        <v>360</v>
      </c>
      <c r="U1079" s="38" t="s">
        <v>6169</v>
      </c>
      <c r="V1079" s="39">
        <v>15517680</v>
      </c>
      <c r="W1079" s="38">
        <v>4.3</v>
      </c>
      <c r="X1079" s="38" t="s">
        <v>3139</v>
      </c>
      <c r="Y1079" s="38" t="s">
        <v>6552</v>
      </c>
      <c r="Z1079" s="21">
        <v>15.601087529999999</v>
      </c>
      <c r="AA1079" s="38">
        <v>4.3</v>
      </c>
      <c r="AB1079" s="39" t="s">
        <v>3139</v>
      </c>
      <c r="AC1079" s="39">
        <v>15601087.529999999</v>
      </c>
      <c r="AD1079" s="38" t="s">
        <v>3139</v>
      </c>
      <c r="AE1079" s="38" t="s">
        <v>5815</v>
      </c>
      <c r="AG1079" s="23"/>
      <c r="AH1079" s="23"/>
    </row>
    <row r="1080" spans="1:34">
      <c r="A1080" t="str">
        <f t="shared" si="50"/>
        <v>1228</v>
      </c>
      <c r="B1080" t="str">
        <f t="shared" si="48"/>
        <v>CA</v>
      </c>
      <c r="C1080">
        <f t="shared" si="49"/>
        <v>172</v>
      </c>
      <c r="D1080" s="38" t="s">
        <v>6552</v>
      </c>
      <c r="E1080" s="23">
        <v>20</v>
      </c>
      <c r="F1080" s="23">
        <v>122811</v>
      </c>
      <c r="G1080" s="38" t="s">
        <v>106</v>
      </c>
      <c r="H1080" s="38" t="s">
        <v>3542</v>
      </c>
      <c r="I1080" s="38" t="s">
        <v>5969</v>
      </c>
      <c r="J1080" s="38" t="s">
        <v>11881</v>
      </c>
      <c r="K1080" s="38"/>
      <c r="L1080" s="38" t="s">
        <v>6076</v>
      </c>
      <c r="M1080" s="109">
        <v>44580</v>
      </c>
      <c r="N1080" s="39">
        <v>272617684</v>
      </c>
      <c r="O1080" s="38">
        <v>1</v>
      </c>
      <c r="P1080" s="38" t="s">
        <v>5814</v>
      </c>
      <c r="Q1080" s="23">
        <v>4.0999999999999996</v>
      </c>
      <c r="R1080" s="39" t="s">
        <v>3139</v>
      </c>
      <c r="S1080" s="38" t="s">
        <v>54</v>
      </c>
      <c r="T1080" s="23">
        <v>180</v>
      </c>
      <c r="U1080" s="38" t="s">
        <v>6076</v>
      </c>
      <c r="V1080" s="39">
        <v>272617684</v>
      </c>
      <c r="W1080" s="23">
        <v>4.0999999999999996</v>
      </c>
      <c r="X1080" s="23" t="s">
        <v>3139</v>
      </c>
      <c r="Y1080" s="38" t="s">
        <v>6552</v>
      </c>
      <c r="Z1080" s="21">
        <v>272.95571480000001</v>
      </c>
      <c r="AA1080" s="38">
        <v>4.0999999999999996</v>
      </c>
      <c r="AB1080" s="39" t="s">
        <v>3139</v>
      </c>
      <c r="AC1080" s="39">
        <v>272955714.80000001</v>
      </c>
      <c r="AD1080" s="38" t="s">
        <v>3139</v>
      </c>
      <c r="AE1080" s="38" t="s">
        <v>5815</v>
      </c>
      <c r="AG1080" s="23"/>
      <c r="AH1080" s="23"/>
    </row>
    <row r="1081" spans="1:34">
      <c r="A1081" t="str">
        <f t="shared" si="50"/>
        <v>1228</v>
      </c>
      <c r="B1081" t="str">
        <f t="shared" si="48"/>
        <v>CA</v>
      </c>
      <c r="C1081">
        <f t="shared" si="49"/>
        <v>122</v>
      </c>
      <c r="D1081" s="38" t="s">
        <v>6552</v>
      </c>
      <c r="E1081" s="23">
        <v>21</v>
      </c>
      <c r="F1081" s="23">
        <v>122811</v>
      </c>
      <c r="G1081" s="38" t="s">
        <v>53</v>
      </c>
      <c r="H1081" s="38" t="s">
        <v>3161</v>
      </c>
      <c r="I1081" s="38" t="s">
        <v>5969</v>
      </c>
      <c r="J1081" s="38" t="s">
        <v>11882</v>
      </c>
      <c r="K1081" s="38"/>
      <c r="L1081" s="38" t="s">
        <v>6032</v>
      </c>
      <c r="M1081" s="109">
        <v>44530</v>
      </c>
      <c r="N1081" s="39">
        <v>211399507</v>
      </c>
      <c r="O1081" s="38">
        <v>1</v>
      </c>
      <c r="P1081" s="38" t="s">
        <v>5814</v>
      </c>
      <c r="Q1081" s="23">
        <v>2.2999999999999998</v>
      </c>
      <c r="R1081" s="39" t="s">
        <v>3139</v>
      </c>
      <c r="S1081" s="38" t="s">
        <v>54</v>
      </c>
      <c r="T1081" s="23">
        <v>120</v>
      </c>
      <c r="U1081" s="38" t="s">
        <v>6032</v>
      </c>
      <c r="V1081" s="43">
        <v>211399507</v>
      </c>
      <c r="W1081" s="23">
        <v>2.2999999999999998</v>
      </c>
      <c r="X1081" s="23" t="s">
        <v>3139</v>
      </c>
      <c r="Y1081" s="38" t="s">
        <v>6552</v>
      </c>
      <c r="Z1081" s="21">
        <v>211.399507</v>
      </c>
      <c r="AA1081" s="38">
        <v>2.2999999999999998</v>
      </c>
      <c r="AB1081" s="39" t="s">
        <v>3139</v>
      </c>
      <c r="AC1081" s="39">
        <v>211399507</v>
      </c>
      <c r="AD1081" s="38" t="s">
        <v>3139</v>
      </c>
      <c r="AE1081" s="38" t="s">
        <v>5815</v>
      </c>
      <c r="AG1081" s="23"/>
      <c r="AH1081" s="23"/>
    </row>
    <row r="1082" spans="1:34">
      <c r="A1082" t="str">
        <f t="shared" si="50"/>
        <v>1228</v>
      </c>
      <c r="B1082" t="str">
        <f t="shared" si="48"/>
        <v>CA</v>
      </c>
      <c r="C1082">
        <f t="shared" si="49"/>
        <v>80</v>
      </c>
      <c r="D1082" s="38" t="s">
        <v>6552</v>
      </c>
      <c r="E1082" s="23">
        <v>22</v>
      </c>
      <c r="F1082" s="23">
        <v>122811</v>
      </c>
      <c r="G1082" s="38" t="s">
        <v>199</v>
      </c>
      <c r="H1082" s="38" t="s">
        <v>3470</v>
      </c>
      <c r="I1082" s="38" t="s">
        <v>5969</v>
      </c>
      <c r="J1082" s="38" t="s">
        <v>11883</v>
      </c>
      <c r="K1082" s="38"/>
      <c r="L1082" s="38" t="s">
        <v>6431</v>
      </c>
      <c r="M1082" s="109">
        <v>44488</v>
      </c>
      <c r="N1082" s="39">
        <v>200787200</v>
      </c>
      <c r="O1082" s="38">
        <v>1</v>
      </c>
      <c r="P1082" s="38" t="s">
        <v>5814</v>
      </c>
      <c r="Q1082" s="23">
        <v>1.57</v>
      </c>
      <c r="R1082" s="39" t="s">
        <v>3139</v>
      </c>
      <c r="S1082" s="38" t="s">
        <v>54</v>
      </c>
      <c r="T1082" s="23">
        <v>93</v>
      </c>
      <c r="U1082" s="38" t="s">
        <v>6431</v>
      </c>
      <c r="V1082" s="39">
        <v>200787200</v>
      </c>
      <c r="W1082" s="23">
        <v>1.57</v>
      </c>
      <c r="X1082" s="38" t="s">
        <v>3139</v>
      </c>
      <c r="Y1082" s="38" t="s">
        <v>6552</v>
      </c>
      <c r="Z1082" s="21">
        <v>200.98743869999998</v>
      </c>
      <c r="AA1082" s="23">
        <v>1.57</v>
      </c>
      <c r="AB1082" s="39" t="s">
        <v>3139</v>
      </c>
      <c r="AC1082" s="39">
        <v>200987438.69999999</v>
      </c>
      <c r="AD1082" s="23" t="s">
        <v>3139</v>
      </c>
      <c r="AE1082" s="38" t="s">
        <v>5815</v>
      </c>
      <c r="AG1082" s="23"/>
      <c r="AH1082" s="23"/>
    </row>
    <row r="1083" spans="1:34">
      <c r="A1083" t="str">
        <f t="shared" si="50"/>
        <v>1226</v>
      </c>
      <c r="B1083" t="str">
        <f t="shared" si="48"/>
        <v>OT</v>
      </c>
      <c r="C1083">
        <f t="shared" si="49"/>
        <v>0</v>
      </c>
      <c r="D1083" s="38" t="s">
        <v>6552</v>
      </c>
      <c r="E1083" s="23">
        <v>23</v>
      </c>
      <c r="F1083" s="23">
        <v>122602</v>
      </c>
      <c r="G1083" s="38" t="s">
        <v>3181</v>
      </c>
      <c r="H1083" s="38" t="s">
        <v>3543</v>
      </c>
      <c r="I1083" s="38" t="s">
        <v>6006</v>
      </c>
      <c r="J1083" s="38" t="s">
        <v>3544</v>
      </c>
      <c r="K1083" s="38"/>
      <c r="L1083" s="38" t="s">
        <v>6556</v>
      </c>
      <c r="M1083" s="109">
        <v>44408</v>
      </c>
      <c r="N1083" s="43">
        <v>0</v>
      </c>
      <c r="O1083" s="38">
        <v>1</v>
      </c>
      <c r="P1083" s="38"/>
      <c r="Q1083" s="38" t="s">
        <v>3139</v>
      </c>
      <c r="R1083" s="39">
        <v>444465</v>
      </c>
      <c r="S1083" s="38"/>
      <c r="T1083" s="38" t="s">
        <v>3139</v>
      </c>
      <c r="U1083" s="38" t="s">
        <v>6556</v>
      </c>
      <c r="V1083" s="39">
        <v>444465</v>
      </c>
      <c r="W1083" s="38" t="s">
        <v>3139</v>
      </c>
      <c r="X1083" s="23">
        <v>0</v>
      </c>
      <c r="Y1083" s="38" t="s">
        <v>6552</v>
      </c>
      <c r="Z1083" s="21">
        <v>49.903531999999998</v>
      </c>
      <c r="AA1083" s="38" t="s">
        <v>3139</v>
      </c>
      <c r="AB1083" s="39">
        <v>4133049</v>
      </c>
      <c r="AC1083" s="39">
        <v>49903532</v>
      </c>
      <c r="AD1083" s="23" t="s">
        <v>3139</v>
      </c>
      <c r="AE1083" s="38" t="s">
        <v>5819</v>
      </c>
      <c r="AG1083" s="23"/>
      <c r="AH1083" s="23"/>
    </row>
    <row r="1084" spans="1:34">
      <c r="A1084" t="str">
        <f t="shared" si="50"/>
        <v>1120</v>
      </c>
      <c r="B1084" t="str">
        <f t="shared" si="48"/>
        <v>OT</v>
      </c>
      <c r="C1084">
        <f t="shared" si="49"/>
        <v>32</v>
      </c>
      <c r="D1084" s="38" t="s">
        <v>6552</v>
      </c>
      <c r="E1084" s="23">
        <v>24</v>
      </c>
      <c r="F1084" s="23">
        <v>112003</v>
      </c>
      <c r="G1084" s="38" t="s">
        <v>3328</v>
      </c>
      <c r="H1084" s="38" t="s">
        <v>9468</v>
      </c>
      <c r="I1084" s="38" t="s">
        <v>6006</v>
      </c>
      <c r="J1084" s="38" t="s">
        <v>9469</v>
      </c>
      <c r="K1084" s="38"/>
      <c r="L1084" s="38" t="s">
        <v>6181</v>
      </c>
      <c r="M1084" s="109">
        <v>44440</v>
      </c>
      <c r="N1084" s="39">
        <v>0</v>
      </c>
      <c r="O1084" s="38">
        <v>1</v>
      </c>
      <c r="P1084" s="38"/>
      <c r="Q1084" s="38" t="s">
        <v>3139</v>
      </c>
      <c r="R1084" s="39">
        <v>0</v>
      </c>
      <c r="S1084" s="38"/>
      <c r="T1084" s="38" t="s">
        <v>3139</v>
      </c>
      <c r="U1084" s="38" t="s">
        <v>6181</v>
      </c>
      <c r="V1084" s="39">
        <v>1</v>
      </c>
      <c r="W1084" s="38" t="s">
        <v>3139</v>
      </c>
      <c r="X1084" s="23">
        <v>0</v>
      </c>
      <c r="Y1084" s="38" t="s">
        <v>6552</v>
      </c>
      <c r="Z1084" s="21">
        <v>25.549939920000003</v>
      </c>
      <c r="AA1084" s="38" t="s">
        <v>3139</v>
      </c>
      <c r="AB1084" s="39">
        <v>0</v>
      </c>
      <c r="AC1084" s="39">
        <v>25549939.920000002</v>
      </c>
      <c r="AD1084" s="23" t="s">
        <v>3139</v>
      </c>
      <c r="AE1084" s="38" t="s">
        <v>5815</v>
      </c>
      <c r="AG1084" s="23"/>
      <c r="AH1084" s="23"/>
    </row>
    <row r="1085" spans="1:34">
      <c r="A1085" t="str">
        <f t="shared" si="50"/>
        <v>1120</v>
      </c>
      <c r="B1085" t="str">
        <f t="shared" si="48"/>
        <v>OT</v>
      </c>
      <c r="C1085">
        <f t="shared" si="49"/>
        <v>67</v>
      </c>
      <c r="D1085" s="38" t="s">
        <v>6552</v>
      </c>
      <c r="E1085" s="23">
        <v>25</v>
      </c>
      <c r="F1085" s="23">
        <v>112007</v>
      </c>
      <c r="G1085" s="38" t="s">
        <v>53</v>
      </c>
      <c r="H1085" s="38" t="s">
        <v>3047</v>
      </c>
      <c r="I1085" s="38" t="s">
        <v>5969</v>
      </c>
      <c r="J1085" s="38" t="s">
        <v>11225</v>
      </c>
      <c r="K1085" s="38"/>
      <c r="L1085" s="38" t="s">
        <v>6194</v>
      </c>
      <c r="M1085" s="109">
        <v>44475</v>
      </c>
      <c r="N1085" s="39">
        <v>252998000</v>
      </c>
      <c r="O1085" s="38">
        <v>1</v>
      </c>
      <c r="P1085" s="38" t="s">
        <v>5814</v>
      </c>
      <c r="Q1085" s="38">
        <v>2.2799999999999998</v>
      </c>
      <c r="R1085" s="39" t="s">
        <v>3139</v>
      </c>
      <c r="S1085" s="38" t="s">
        <v>54</v>
      </c>
      <c r="T1085" s="38">
        <v>90</v>
      </c>
      <c r="U1085" s="38"/>
      <c r="V1085" s="39">
        <v>252998000</v>
      </c>
      <c r="W1085" s="38">
        <v>2.2999999999999998</v>
      </c>
      <c r="X1085" s="38" t="s">
        <v>3139</v>
      </c>
      <c r="Y1085" s="38"/>
      <c r="Z1085" s="21">
        <v>253.95938000000001</v>
      </c>
      <c r="AA1085" s="38">
        <v>2.2999999999999998</v>
      </c>
      <c r="AB1085" s="39" t="s">
        <v>3139</v>
      </c>
      <c r="AC1085" s="39">
        <v>253959380</v>
      </c>
      <c r="AD1085" s="23" t="s">
        <v>3139</v>
      </c>
      <c r="AE1085" s="38" t="s">
        <v>5815</v>
      </c>
      <c r="AG1085" s="23"/>
      <c r="AH1085" s="23"/>
    </row>
    <row r="1086" spans="1:34">
      <c r="A1086" t="str">
        <f t="shared" si="50"/>
        <v>1120</v>
      </c>
      <c r="B1086" t="str">
        <f t="shared" si="48"/>
        <v>OT</v>
      </c>
      <c r="C1086">
        <f t="shared" si="49"/>
        <v>67</v>
      </c>
      <c r="D1086" s="38" t="s">
        <v>6552</v>
      </c>
      <c r="E1086" s="23">
        <v>26</v>
      </c>
      <c r="F1086" s="23">
        <v>112007</v>
      </c>
      <c r="G1086" s="38" t="s">
        <v>53</v>
      </c>
      <c r="H1086" s="38" t="s">
        <v>3047</v>
      </c>
      <c r="I1086" s="38" t="s">
        <v>5969</v>
      </c>
      <c r="J1086" s="38" t="s">
        <v>11884</v>
      </c>
      <c r="K1086" s="38"/>
      <c r="L1086" s="38" t="s">
        <v>6104</v>
      </c>
      <c r="M1086" s="109">
        <v>44475</v>
      </c>
      <c r="N1086" s="39">
        <v>367060263</v>
      </c>
      <c r="O1086" s="38">
        <v>1</v>
      </c>
      <c r="P1086" s="38" t="s">
        <v>5814</v>
      </c>
      <c r="Q1086" s="38">
        <v>2.1800000000000002</v>
      </c>
      <c r="R1086" s="39" t="s">
        <v>3139</v>
      </c>
      <c r="S1086" s="38" t="s">
        <v>54</v>
      </c>
      <c r="T1086" s="38">
        <v>90</v>
      </c>
      <c r="U1086" s="38"/>
      <c r="V1086" s="39">
        <v>367060263</v>
      </c>
      <c r="W1086" s="38">
        <v>2.2000000000000002</v>
      </c>
      <c r="X1086" s="38" t="s">
        <v>3139</v>
      </c>
      <c r="Y1086" s="38"/>
      <c r="Z1086" s="21">
        <v>367.61646300000001</v>
      </c>
      <c r="AA1086" s="38">
        <v>2.2000000000000002</v>
      </c>
      <c r="AB1086" s="39" t="s">
        <v>3139</v>
      </c>
      <c r="AC1086" s="39">
        <v>367616463</v>
      </c>
      <c r="AD1086" s="23" t="s">
        <v>3139</v>
      </c>
      <c r="AE1086" s="38" t="s">
        <v>5815</v>
      </c>
      <c r="AG1086" s="23"/>
      <c r="AH1086" s="23"/>
    </row>
    <row r="1087" spans="1:34">
      <c r="A1087" t="str">
        <f t="shared" si="50"/>
        <v>1120</v>
      </c>
      <c r="B1087" t="str">
        <f t="shared" si="48"/>
        <v>OT</v>
      </c>
      <c r="C1087">
        <f t="shared" si="49"/>
        <v>67</v>
      </c>
      <c r="D1087" s="38" t="s">
        <v>6552</v>
      </c>
      <c r="E1087" s="23">
        <v>27</v>
      </c>
      <c r="F1087" s="23">
        <v>112007</v>
      </c>
      <c r="G1087" s="38" t="s">
        <v>329</v>
      </c>
      <c r="H1087" s="38" t="s">
        <v>3540</v>
      </c>
      <c r="I1087" s="38" t="s">
        <v>5969</v>
      </c>
      <c r="J1087" s="38" t="s">
        <v>11885</v>
      </c>
      <c r="K1087" s="38"/>
      <c r="L1087" s="38" t="s">
        <v>6104</v>
      </c>
      <c r="M1087" s="109">
        <v>44475</v>
      </c>
      <c r="N1087" s="39">
        <v>111723888</v>
      </c>
      <c r="O1087" s="38">
        <v>1</v>
      </c>
      <c r="P1087" s="38" t="s">
        <v>5814</v>
      </c>
      <c r="Q1087" s="38">
        <v>2.2799999999999998</v>
      </c>
      <c r="R1087" s="39" t="s">
        <v>3139</v>
      </c>
      <c r="S1087" s="38" t="s">
        <v>54</v>
      </c>
      <c r="T1087" s="38">
        <v>90</v>
      </c>
      <c r="U1087" s="38"/>
      <c r="V1087" s="39">
        <v>111723888</v>
      </c>
      <c r="W1087" s="38">
        <v>2.2999999999999998</v>
      </c>
      <c r="X1087" s="38" t="s">
        <v>3139</v>
      </c>
      <c r="Y1087" s="38"/>
      <c r="Z1087" s="21">
        <v>111.9053775</v>
      </c>
      <c r="AA1087" s="38">
        <v>2.2999999999999998</v>
      </c>
      <c r="AB1087" s="39" t="s">
        <v>3139</v>
      </c>
      <c r="AC1087" s="39">
        <v>111905377.5</v>
      </c>
      <c r="AD1087" s="23" t="s">
        <v>3139</v>
      </c>
      <c r="AE1087" s="38" t="s">
        <v>5815</v>
      </c>
      <c r="AG1087" s="23"/>
      <c r="AH1087" s="23"/>
    </row>
    <row r="1088" spans="1:34">
      <c r="A1088" t="str">
        <f t="shared" si="50"/>
        <v>1120</v>
      </c>
      <c r="B1088" t="str">
        <f t="shared" si="48"/>
        <v>OT</v>
      </c>
      <c r="C1088">
        <f t="shared" si="49"/>
        <v>24</v>
      </c>
      <c r="D1088" s="38" t="s">
        <v>6552</v>
      </c>
      <c r="E1088" s="23">
        <v>28</v>
      </c>
      <c r="F1088" s="23">
        <v>112007</v>
      </c>
      <c r="G1088" s="38" t="s">
        <v>329</v>
      </c>
      <c r="H1088" s="38" t="s">
        <v>3540</v>
      </c>
      <c r="I1088" s="38" t="s">
        <v>5969</v>
      </c>
      <c r="J1088" s="38" t="s">
        <v>11226</v>
      </c>
      <c r="K1088" s="38"/>
      <c r="L1088" s="38" t="s">
        <v>5975</v>
      </c>
      <c r="M1088" s="109">
        <v>44432</v>
      </c>
      <c r="N1088" s="39">
        <v>237905619</v>
      </c>
      <c r="O1088" s="38">
        <v>1</v>
      </c>
      <c r="P1088" s="38" t="s">
        <v>5814</v>
      </c>
      <c r="Q1088" s="23">
        <v>1.49</v>
      </c>
      <c r="R1088" s="43" t="s">
        <v>3139</v>
      </c>
      <c r="S1088" s="38" t="s">
        <v>54</v>
      </c>
      <c r="T1088" s="23">
        <v>90</v>
      </c>
      <c r="U1088" s="38"/>
      <c r="V1088" s="39">
        <v>237905619</v>
      </c>
      <c r="W1088" s="23">
        <v>1.5</v>
      </c>
      <c r="X1088" s="38" t="s">
        <v>3139</v>
      </c>
      <c r="Y1088" s="38"/>
      <c r="Z1088" s="21">
        <v>238.57647600000001</v>
      </c>
      <c r="AA1088" s="23">
        <v>1.5</v>
      </c>
      <c r="AB1088" s="39" t="s">
        <v>3139</v>
      </c>
      <c r="AC1088" s="39">
        <v>238576476</v>
      </c>
      <c r="AD1088" s="23" t="s">
        <v>3139</v>
      </c>
      <c r="AE1088" s="38" t="s">
        <v>5815</v>
      </c>
      <c r="AG1088" s="23"/>
      <c r="AH1088" s="23"/>
    </row>
    <row r="1089" spans="1:34">
      <c r="A1089" t="str">
        <f t="shared" si="50"/>
        <v>1120</v>
      </c>
      <c r="B1089" t="str">
        <f t="shared" si="48"/>
        <v>OT</v>
      </c>
      <c r="C1089">
        <f t="shared" si="49"/>
        <v>7</v>
      </c>
      <c r="D1089" s="38" t="s">
        <v>6552</v>
      </c>
      <c r="E1089" s="23">
        <v>29</v>
      </c>
      <c r="F1089" s="23">
        <v>112007</v>
      </c>
      <c r="G1089" s="38" t="s">
        <v>329</v>
      </c>
      <c r="H1089" s="38" t="s">
        <v>3540</v>
      </c>
      <c r="I1089" s="38" t="s">
        <v>5969</v>
      </c>
      <c r="J1089" s="38" t="s">
        <v>11227</v>
      </c>
      <c r="K1089" s="38"/>
      <c r="L1089" s="38" t="s">
        <v>6374</v>
      </c>
      <c r="M1089" s="109">
        <v>44415</v>
      </c>
      <c r="N1089" s="39">
        <v>313882165</v>
      </c>
      <c r="O1089" s="38">
        <v>1</v>
      </c>
      <c r="P1089" s="38" t="s">
        <v>5814</v>
      </c>
      <c r="Q1089" s="23">
        <v>2.1800000000000002</v>
      </c>
      <c r="R1089" s="43" t="s">
        <v>3139</v>
      </c>
      <c r="S1089" s="38" t="s">
        <v>54</v>
      </c>
      <c r="T1089" s="23">
        <v>90</v>
      </c>
      <c r="U1089" s="38"/>
      <c r="V1089" s="39">
        <v>313882165</v>
      </c>
      <c r="W1089" s="23">
        <v>2.2000000000000002</v>
      </c>
      <c r="X1089" s="38" t="s">
        <v>3139</v>
      </c>
      <c r="Y1089" s="38"/>
      <c r="Z1089" s="21">
        <v>315.49597599999998</v>
      </c>
      <c r="AA1089" s="23">
        <v>2.2000000000000002</v>
      </c>
      <c r="AB1089" s="39" t="s">
        <v>3139</v>
      </c>
      <c r="AC1089" s="39">
        <v>315495976</v>
      </c>
      <c r="AD1089" s="23" t="s">
        <v>3139</v>
      </c>
      <c r="AE1089" s="38" t="s">
        <v>5815</v>
      </c>
      <c r="AG1089" s="23"/>
      <c r="AH1089" s="23"/>
    </row>
    <row r="1090" spans="1:34">
      <c r="A1090" t="str">
        <f t="shared" si="50"/>
        <v>1120</v>
      </c>
      <c r="B1090" t="str">
        <f t="shared" si="48"/>
        <v>OT</v>
      </c>
      <c r="C1090">
        <f t="shared" si="49"/>
        <v>7</v>
      </c>
      <c r="D1090" s="38" t="s">
        <v>6552</v>
      </c>
      <c r="E1090" s="23">
        <v>30</v>
      </c>
      <c r="F1090" s="23">
        <v>112007</v>
      </c>
      <c r="G1090" s="38" t="s">
        <v>80</v>
      </c>
      <c r="H1090" s="38" t="s">
        <v>3494</v>
      </c>
      <c r="I1090" s="38" t="s">
        <v>5969</v>
      </c>
      <c r="J1090" s="38" t="s">
        <v>9470</v>
      </c>
      <c r="K1090" s="38"/>
      <c r="L1090" s="38" t="s">
        <v>6374</v>
      </c>
      <c r="M1090" s="109">
        <v>44415</v>
      </c>
      <c r="N1090" s="39">
        <v>234745491</v>
      </c>
      <c r="O1090" s="38">
        <v>1</v>
      </c>
      <c r="P1090" s="38" t="s">
        <v>5814</v>
      </c>
      <c r="Q1090" s="23">
        <v>2.23</v>
      </c>
      <c r="R1090" s="43" t="s">
        <v>3139</v>
      </c>
      <c r="S1090" s="38" t="s">
        <v>54</v>
      </c>
      <c r="T1090" s="23">
        <v>90</v>
      </c>
      <c r="U1090" s="38"/>
      <c r="V1090" s="39">
        <v>234745491</v>
      </c>
      <c r="W1090" s="23">
        <v>2.25</v>
      </c>
      <c r="X1090" s="38" t="s">
        <v>3139</v>
      </c>
      <c r="Y1090" s="38"/>
      <c r="Z1090" s="21">
        <v>235.96760699999999</v>
      </c>
      <c r="AA1090" s="23">
        <v>2.25</v>
      </c>
      <c r="AB1090" s="39" t="s">
        <v>3139</v>
      </c>
      <c r="AC1090" s="39">
        <v>235967607</v>
      </c>
      <c r="AD1090" s="23" t="s">
        <v>3139</v>
      </c>
      <c r="AE1090" s="38" t="s">
        <v>5815</v>
      </c>
      <c r="AG1090" s="23"/>
      <c r="AH1090" s="23"/>
    </row>
    <row r="1091" spans="1:34">
      <c r="A1091" t="str">
        <f t="shared" si="50"/>
        <v>1120</v>
      </c>
      <c r="B1091" t="str">
        <f t="shared" ref="B1091:B1154" si="51">+IF(A1091="1228","CA",IF(A1091="1230","VR",IF(A1091="1203","FL","OT")))</f>
        <v>OT</v>
      </c>
      <c r="C1091">
        <f t="shared" ref="C1091:C1154" si="52">+IF(M1091="",0,M1091-D1091)</f>
        <v>11</v>
      </c>
      <c r="D1091" s="38" t="s">
        <v>6552</v>
      </c>
      <c r="E1091" s="23">
        <v>31</v>
      </c>
      <c r="F1091" s="23">
        <v>112007</v>
      </c>
      <c r="G1091" s="38" t="s">
        <v>80</v>
      </c>
      <c r="H1091" s="38" t="s">
        <v>3494</v>
      </c>
      <c r="I1091" s="38" t="s">
        <v>5969</v>
      </c>
      <c r="J1091" s="38" t="s">
        <v>9471</v>
      </c>
      <c r="K1091" s="38"/>
      <c r="L1091" s="38" t="s">
        <v>6091</v>
      </c>
      <c r="M1091" s="109">
        <v>44419</v>
      </c>
      <c r="N1091" s="39">
        <v>304957936</v>
      </c>
      <c r="O1091" s="38">
        <v>1</v>
      </c>
      <c r="P1091" s="38" t="s">
        <v>5814</v>
      </c>
      <c r="Q1091" s="23">
        <v>2.33</v>
      </c>
      <c r="R1091" s="43" t="s">
        <v>3139</v>
      </c>
      <c r="S1091" s="38" t="s">
        <v>54</v>
      </c>
      <c r="T1091" s="23">
        <v>90</v>
      </c>
      <c r="U1091" s="38"/>
      <c r="V1091" s="39">
        <v>304957936</v>
      </c>
      <c r="W1091" s="23">
        <v>2.35</v>
      </c>
      <c r="X1091" s="38" t="s">
        <v>3139</v>
      </c>
      <c r="Y1091" s="38"/>
      <c r="Z1091" s="21">
        <v>306.53665599999999</v>
      </c>
      <c r="AA1091" s="23">
        <v>2.35</v>
      </c>
      <c r="AB1091" s="39" t="s">
        <v>3139</v>
      </c>
      <c r="AC1091" s="39">
        <v>306536656</v>
      </c>
      <c r="AD1091" s="23" t="s">
        <v>3139</v>
      </c>
      <c r="AE1091" s="38" t="s">
        <v>5815</v>
      </c>
      <c r="AG1091" s="23"/>
      <c r="AH1091" s="23"/>
    </row>
    <row r="1092" spans="1:34">
      <c r="A1092" t="str">
        <f t="shared" ref="A1092:A1155" si="53">+MID(F1092,1,4)</f>
        <v>1120</v>
      </c>
      <c r="B1092" t="str">
        <f t="shared" si="51"/>
        <v>OT</v>
      </c>
      <c r="C1092">
        <f t="shared" si="52"/>
        <v>54</v>
      </c>
      <c r="D1092" s="38" t="s">
        <v>6552</v>
      </c>
      <c r="E1092" s="23">
        <v>32</v>
      </c>
      <c r="F1092" s="23">
        <v>112007</v>
      </c>
      <c r="G1092" s="38" t="s">
        <v>80</v>
      </c>
      <c r="H1092" s="38" t="s">
        <v>3494</v>
      </c>
      <c r="I1092" s="38" t="s">
        <v>5969</v>
      </c>
      <c r="J1092" s="38" t="s">
        <v>11228</v>
      </c>
      <c r="K1092" s="38"/>
      <c r="L1092" s="38" t="s">
        <v>6098</v>
      </c>
      <c r="M1092" s="109">
        <v>44462</v>
      </c>
      <c r="N1092" s="39">
        <v>177227496</v>
      </c>
      <c r="O1092" s="38">
        <v>1</v>
      </c>
      <c r="P1092" s="38" t="s">
        <v>5814</v>
      </c>
      <c r="Q1092" s="38">
        <v>1.99</v>
      </c>
      <c r="R1092" s="39" t="s">
        <v>3139</v>
      </c>
      <c r="S1092" s="38" t="s">
        <v>54</v>
      </c>
      <c r="T1092" s="38">
        <v>90</v>
      </c>
      <c r="U1092" s="38"/>
      <c r="V1092" s="39">
        <v>177227496</v>
      </c>
      <c r="W1092" s="38">
        <v>2</v>
      </c>
      <c r="X1092" s="38" t="s">
        <v>3139</v>
      </c>
      <c r="Y1092" s="38"/>
      <c r="Z1092" s="21">
        <v>177.59887000000001</v>
      </c>
      <c r="AA1092" s="38">
        <v>2</v>
      </c>
      <c r="AB1092" s="39" t="s">
        <v>3139</v>
      </c>
      <c r="AC1092" s="39">
        <v>177598870</v>
      </c>
      <c r="AD1092" s="23" t="s">
        <v>3139</v>
      </c>
      <c r="AE1092" s="38" t="s">
        <v>5815</v>
      </c>
      <c r="AG1092" s="23"/>
      <c r="AH1092" s="23"/>
    </row>
    <row r="1093" spans="1:34">
      <c r="A1093" t="str">
        <f t="shared" si="53"/>
        <v>1120</v>
      </c>
      <c r="B1093" t="str">
        <f t="shared" si="51"/>
        <v>OT</v>
      </c>
      <c r="C1093">
        <f t="shared" si="52"/>
        <v>0</v>
      </c>
      <c r="D1093" s="38" t="s">
        <v>6552</v>
      </c>
      <c r="E1093" s="23">
        <v>33</v>
      </c>
      <c r="F1093" s="23">
        <v>112007</v>
      </c>
      <c r="G1093" s="38" t="s">
        <v>106</v>
      </c>
      <c r="H1093" s="38" t="s">
        <v>9472</v>
      </c>
      <c r="I1093" s="38" t="s">
        <v>5969</v>
      </c>
      <c r="J1093" s="38" t="s">
        <v>9473</v>
      </c>
      <c r="K1093" s="38"/>
      <c r="L1093" s="38" t="s">
        <v>6413</v>
      </c>
      <c r="M1093" s="109">
        <v>44408</v>
      </c>
      <c r="N1093" s="39">
        <v>229924582</v>
      </c>
      <c r="O1093" s="38">
        <v>1</v>
      </c>
      <c r="P1093" s="38" t="s">
        <v>5814</v>
      </c>
      <c r="Q1093" s="38">
        <v>3.16</v>
      </c>
      <c r="R1093" s="39" t="s">
        <v>3139</v>
      </c>
      <c r="S1093" s="38" t="s">
        <v>54</v>
      </c>
      <c r="T1093" s="38">
        <v>90</v>
      </c>
      <c r="U1093" s="38"/>
      <c r="V1093" s="39">
        <v>229924582</v>
      </c>
      <c r="W1093" s="38">
        <v>3.2</v>
      </c>
      <c r="X1093" s="38" t="s">
        <v>3139</v>
      </c>
      <c r="Y1093" s="38"/>
      <c r="Z1093" s="21">
        <v>231.66965500000001</v>
      </c>
      <c r="AA1093" s="38">
        <v>3.2</v>
      </c>
      <c r="AB1093" s="39" t="s">
        <v>3139</v>
      </c>
      <c r="AC1093" s="39">
        <v>231669655</v>
      </c>
      <c r="AD1093" s="23" t="s">
        <v>3139</v>
      </c>
      <c r="AE1093" s="38" t="s">
        <v>5815</v>
      </c>
      <c r="AG1093" s="23"/>
      <c r="AH1093" s="23"/>
    </row>
    <row r="1094" spans="1:34">
      <c r="A1094" t="str">
        <f t="shared" si="53"/>
        <v>1120</v>
      </c>
      <c r="B1094" t="str">
        <f t="shared" si="51"/>
        <v>OT</v>
      </c>
      <c r="C1094">
        <f t="shared" si="52"/>
        <v>12</v>
      </c>
      <c r="D1094" s="38" t="s">
        <v>6552</v>
      </c>
      <c r="E1094" s="23">
        <v>34</v>
      </c>
      <c r="F1094" s="23">
        <v>112007</v>
      </c>
      <c r="G1094" s="38" t="s">
        <v>106</v>
      </c>
      <c r="H1094" s="38" t="s">
        <v>9472</v>
      </c>
      <c r="I1094" s="38" t="s">
        <v>5969</v>
      </c>
      <c r="J1094" s="38" t="s">
        <v>9474</v>
      </c>
      <c r="K1094" s="38"/>
      <c r="L1094" s="38" t="s">
        <v>5971</v>
      </c>
      <c r="M1094" s="109">
        <v>44420</v>
      </c>
      <c r="N1094" s="39">
        <v>236896034</v>
      </c>
      <c r="O1094" s="38">
        <v>1</v>
      </c>
      <c r="P1094" s="38" t="s">
        <v>5814</v>
      </c>
      <c r="Q1094" s="38">
        <v>2.96</v>
      </c>
      <c r="R1094" s="39" t="s">
        <v>3139</v>
      </c>
      <c r="S1094" s="38" t="s">
        <v>54</v>
      </c>
      <c r="T1094" s="38">
        <v>90</v>
      </c>
      <c r="U1094" s="38"/>
      <c r="V1094" s="39">
        <v>236896034</v>
      </c>
      <c r="W1094" s="38">
        <v>3</v>
      </c>
      <c r="X1094" s="38" t="s">
        <v>3139</v>
      </c>
      <c r="Y1094" s="38"/>
      <c r="Z1094" s="21">
        <v>238.44300899999999</v>
      </c>
      <c r="AA1094" s="38">
        <v>3</v>
      </c>
      <c r="AB1094" s="39" t="s">
        <v>3139</v>
      </c>
      <c r="AC1094" s="39">
        <v>238443009</v>
      </c>
      <c r="AD1094" s="23" t="s">
        <v>3139</v>
      </c>
      <c r="AE1094" s="38" t="s">
        <v>5815</v>
      </c>
      <c r="AG1094" s="23"/>
      <c r="AH1094" s="23"/>
    </row>
    <row r="1095" spans="1:34">
      <c r="A1095" t="str">
        <f t="shared" si="53"/>
        <v>1120</v>
      </c>
      <c r="B1095" t="str">
        <f t="shared" si="51"/>
        <v>OT</v>
      </c>
      <c r="C1095">
        <f t="shared" si="52"/>
        <v>41</v>
      </c>
      <c r="D1095" s="38" t="s">
        <v>6552</v>
      </c>
      <c r="E1095" s="23">
        <v>35</v>
      </c>
      <c r="F1095" s="23">
        <v>112007</v>
      </c>
      <c r="G1095" s="38" t="s">
        <v>108</v>
      </c>
      <c r="H1095" s="38" t="s">
        <v>9475</v>
      </c>
      <c r="I1095" s="38" t="s">
        <v>5969</v>
      </c>
      <c r="J1095" s="38" t="s">
        <v>11229</v>
      </c>
      <c r="K1095" s="38"/>
      <c r="L1095" s="38" t="s">
        <v>6416</v>
      </c>
      <c r="M1095" s="109">
        <v>44449</v>
      </c>
      <c r="N1095" s="39">
        <v>315593200</v>
      </c>
      <c r="O1095" s="38">
        <v>1</v>
      </c>
      <c r="P1095" s="38" t="s">
        <v>5814</v>
      </c>
      <c r="Q1095" s="38">
        <v>2.48</v>
      </c>
      <c r="R1095" s="39" t="s">
        <v>3139</v>
      </c>
      <c r="S1095" s="38" t="s">
        <v>54</v>
      </c>
      <c r="T1095" s="38">
        <v>90</v>
      </c>
      <c r="U1095" s="38"/>
      <c r="V1095" s="39">
        <v>315593200</v>
      </c>
      <c r="W1095" s="38">
        <v>2.5</v>
      </c>
      <c r="X1095" s="38" t="s">
        <v>3139</v>
      </c>
      <c r="Y1095" s="38"/>
      <c r="Z1095" s="21">
        <v>316.70198399999998</v>
      </c>
      <c r="AA1095" s="38">
        <v>2.5</v>
      </c>
      <c r="AB1095" s="39" t="s">
        <v>3139</v>
      </c>
      <c r="AC1095" s="39">
        <v>316701984</v>
      </c>
      <c r="AD1095" s="23" t="s">
        <v>3139</v>
      </c>
      <c r="AE1095" s="38" t="s">
        <v>5815</v>
      </c>
      <c r="AG1095" s="23"/>
      <c r="AH1095" s="23"/>
    </row>
    <row r="1096" spans="1:34">
      <c r="A1096" t="str">
        <f t="shared" si="53"/>
        <v>1120</v>
      </c>
      <c r="B1096" t="str">
        <f t="shared" si="51"/>
        <v>OT</v>
      </c>
      <c r="C1096">
        <f t="shared" si="52"/>
        <v>68</v>
      </c>
      <c r="D1096" s="38" t="s">
        <v>6552</v>
      </c>
      <c r="E1096" s="23">
        <v>36</v>
      </c>
      <c r="F1096" s="23">
        <v>112007</v>
      </c>
      <c r="G1096" s="38" t="s">
        <v>108</v>
      </c>
      <c r="H1096" s="38" t="s">
        <v>9475</v>
      </c>
      <c r="I1096" s="38" t="s">
        <v>5969</v>
      </c>
      <c r="J1096" s="38" t="s">
        <v>11886</v>
      </c>
      <c r="K1096" s="38"/>
      <c r="L1096" s="38" t="s">
        <v>6068</v>
      </c>
      <c r="M1096" s="109">
        <v>44476</v>
      </c>
      <c r="N1096" s="39">
        <v>311297165</v>
      </c>
      <c r="O1096" s="38">
        <v>1</v>
      </c>
      <c r="P1096" s="38" t="s">
        <v>5814</v>
      </c>
      <c r="Q1096" s="38">
        <v>2.46</v>
      </c>
      <c r="R1096" s="39" t="s">
        <v>3139</v>
      </c>
      <c r="S1096" s="38" t="s">
        <v>54</v>
      </c>
      <c r="T1096" s="38">
        <v>90</v>
      </c>
      <c r="U1096" s="38"/>
      <c r="V1096" s="39">
        <v>311297165</v>
      </c>
      <c r="W1096" s="38">
        <v>2.48</v>
      </c>
      <c r="X1096" s="38" t="s">
        <v>3139</v>
      </c>
      <c r="Y1096" s="38"/>
      <c r="Z1096" s="21">
        <v>311.80769199999997</v>
      </c>
      <c r="AA1096" s="38">
        <v>2.48</v>
      </c>
      <c r="AB1096" s="39" t="s">
        <v>3139</v>
      </c>
      <c r="AC1096" s="39">
        <v>311807692</v>
      </c>
      <c r="AD1096" s="23" t="s">
        <v>3139</v>
      </c>
      <c r="AE1096" s="38" t="s">
        <v>5815</v>
      </c>
      <c r="AG1096" s="23"/>
      <c r="AH1096" s="23"/>
    </row>
    <row r="1097" spans="1:34">
      <c r="A1097" t="str">
        <f t="shared" si="53"/>
        <v>1120</v>
      </c>
      <c r="B1097" t="str">
        <f t="shared" si="51"/>
        <v>OT</v>
      </c>
      <c r="C1097">
        <f t="shared" si="52"/>
        <v>24</v>
      </c>
      <c r="D1097" s="38" t="s">
        <v>6552</v>
      </c>
      <c r="E1097" s="23">
        <v>37</v>
      </c>
      <c r="F1097" s="23">
        <v>112007</v>
      </c>
      <c r="G1097" s="38" t="s">
        <v>3511</v>
      </c>
      <c r="H1097" s="38" t="s">
        <v>3334</v>
      </c>
      <c r="I1097" s="38" t="s">
        <v>5969</v>
      </c>
      <c r="J1097" s="38" t="s">
        <v>11230</v>
      </c>
      <c r="K1097" s="38"/>
      <c r="L1097" s="38" t="s">
        <v>6277</v>
      </c>
      <c r="M1097" s="109">
        <v>44432</v>
      </c>
      <c r="N1097" s="39">
        <v>42873212</v>
      </c>
      <c r="O1097" s="38">
        <v>1</v>
      </c>
      <c r="P1097" s="38" t="s">
        <v>5814</v>
      </c>
      <c r="Q1097" s="38">
        <v>1.84</v>
      </c>
      <c r="R1097" s="39" t="s">
        <v>3139</v>
      </c>
      <c r="S1097" s="38" t="s">
        <v>54</v>
      </c>
      <c r="T1097" s="38">
        <v>90</v>
      </c>
      <c r="U1097" s="38"/>
      <c r="V1097" s="39">
        <v>42873212</v>
      </c>
      <c r="W1097" s="38">
        <v>1.85</v>
      </c>
      <c r="X1097" s="38" t="s">
        <v>3139</v>
      </c>
      <c r="Y1097" s="38"/>
      <c r="Z1097" s="21">
        <v>43.017837</v>
      </c>
      <c r="AA1097" s="38">
        <v>1.85</v>
      </c>
      <c r="AB1097" s="39" t="s">
        <v>3139</v>
      </c>
      <c r="AC1097" s="39">
        <v>43017837</v>
      </c>
      <c r="AD1097" s="23" t="s">
        <v>3139</v>
      </c>
      <c r="AE1097" s="38" t="s">
        <v>5815</v>
      </c>
      <c r="AG1097" s="23"/>
      <c r="AH1097" s="23"/>
    </row>
    <row r="1098" spans="1:34">
      <c r="A1098" t="str">
        <f t="shared" si="53"/>
        <v>1120</v>
      </c>
      <c r="B1098" t="str">
        <f t="shared" si="51"/>
        <v>OT</v>
      </c>
      <c r="C1098">
        <f t="shared" si="52"/>
        <v>7</v>
      </c>
      <c r="D1098" s="38" t="s">
        <v>6552</v>
      </c>
      <c r="E1098" s="23">
        <v>38</v>
      </c>
      <c r="F1098" s="23">
        <v>112007</v>
      </c>
      <c r="G1098" s="38" t="s">
        <v>3509</v>
      </c>
      <c r="H1098" s="38" t="s">
        <v>3555</v>
      </c>
      <c r="I1098" s="38" t="s">
        <v>5969</v>
      </c>
      <c r="J1098" s="38" t="s">
        <v>11231</v>
      </c>
      <c r="K1098" s="38"/>
      <c r="L1098" s="38" t="s">
        <v>6374</v>
      </c>
      <c r="M1098" s="109">
        <v>44415</v>
      </c>
      <c r="N1098" s="39">
        <v>400000000</v>
      </c>
      <c r="O1098" s="38">
        <v>1</v>
      </c>
      <c r="P1098" s="38" t="s">
        <v>5814</v>
      </c>
      <c r="Q1098" s="23">
        <v>3.5</v>
      </c>
      <c r="R1098" s="43" t="s">
        <v>3139</v>
      </c>
      <c r="S1098" s="38" t="s">
        <v>54</v>
      </c>
      <c r="T1098" s="23">
        <v>90</v>
      </c>
      <c r="U1098" s="38"/>
      <c r="V1098" s="39">
        <v>400000000</v>
      </c>
      <c r="W1098" s="23">
        <v>3.5</v>
      </c>
      <c r="X1098" s="38" t="s">
        <v>3139</v>
      </c>
      <c r="Y1098" s="38"/>
      <c r="Z1098" s="21">
        <v>403.15579300000002</v>
      </c>
      <c r="AA1098" s="23">
        <v>3.5</v>
      </c>
      <c r="AB1098" s="39" t="s">
        <v>3139</v>
      </c>
      <c r="AC1098" s="39">
        <v>403155793</v>
      </c>
      <c r="AD1098" s="23" t="s">
        <v>3139</v>
      </c>
      <c r="AE1098" s="38" t="s">
        <v>5815</v>
      </c>
      <c r="AG1098" s="23"/>
      <c r="AH1098" s="23"/>
    </row>
    <row r="1099" spans="1:34">
      <c r="A1099" t="str">
        <f t="shared" si="53"/>
        <v>1120</v>
      </c>
      <c r="B1099" t="str">
        <f t="shared" si="51"/>
        <v>OT</v>
      </c>
      <c r="C1099">
        <f t="shared" si="52"/>
        <v>11</v>
      </c>
      <c r="D1099" s="38" t="s">
        <v>6552</v>
      </c>
      <c r="E1099" s="23">
        <v>39</v>
      </c>
      <c r="F1099" s="23">
        <v>112007</v>
      </c>
      <c r="G1099" s="38" t="s">
        <v>79</v>
      </c>
      <c r="H1099" s="38" t="s">
        <v>3502</v>
      </c>
      <c r="I1099" s="38" t="s">
        <v>5969</v>
      </c>
      <c r="J1099" s="38" t="s">
        <v>11887</v>
      </c>
      <c r="K1099" s="38"/>
      <c r="L1099" s="38" t="s">
        <v>6091</v>
      </c>
      <c r="M1099" s="109">
        <v>44419</v>
      </c>
      <c r="N1099" s="39">
        <v>400000000</v>
      </c>
      <c r="O1099" s="38">
        <v>1</v>
      </c>
      <c r="P1099" s="38" t="s">
        <v>5814</v>
      </c>
      <c r="Q1099" s="23">
        <v>2.4700000000000002</v>
      </c>
      <c r="R1099" s="43" t="s">
        <v>3139</v>
      </c>
      <c r="S1099" s="38" t="s">
        <v>54</v>
      </c>
      <c r="T1099" s="23">
        <v>90</v>
      </c>
      <c r="U1099" s="38"/>
      <c r="V1099" s="39">
        <v>400000000</v>
      </c>
      <c r="W1099" s="23">
        <v>2.5</v>
      </c>
      <c r="X1099" s="38" t="s">
        <v>3139</v>
      </c>
      <c r="Y1099" s="38"/>
      <c r="Z1099" s="21">
        <v>402.10218300000003</v>
      </c>
      <c r="AA1099" s="23">
        <v>2.5</v>
      </c>
      <c r="AB1099" s="39" t="s">
        <v>3139</v>
      </c>
      <c r="AC1099" s="39">
        <v>402102183</v>
      </c>
      <c r="AD1099" s="38" t="s">
        <v>3139</v>
      </c>
      <c r="AE1099" s="38" t="s">
        <v>5815</v>
      </c>
      <c r="AG1099" s="23"/>
      <c r="AH1099" s="23"/>
    </row>
    <row r="1100" spans="1:34">
      <c r="A1100" t="str">
        <f t="shared" si="53"/>
        <v>1120</v>
      </c>
      <c r="B1100" t="str">
        <f t="shared" si="51"/>
        <v>OT</v>
      </c>
      <c r="C1100">
        <f t="shared" si="52"/>
        <v>153</v>
      </c>
      <c r="D1100" s="38" t="s">
        <v>6552</v>
      </c>
      <c r="E1100" s="23">
        <v>1</v>
      </c>
      <c r="F1100" s="23">
        <v>112003</v>
      </c>
      <c r="G1100" s="38" t="s">
        <v>53</v>
      </c>
      <c r="H1100" s="38" t="s">
        <v>3047</v>
      </c>
      <c r="I1100" s="38" t="s">
        <v>6006</v>
      </c>
      <c r="J1100" s="38" t="s">
        <v>3545</v>
      </c>
      <c r="K1100" s="38"/>
      <c r="L1100" s="38" t="s">
        <v>6557</v>
      </c>
      <c r="M1100" s="109">
        <v>44561</v>
      </c>
      <c r="N1100" s="39">
        <v>0</v>
      </c>
      <c r="O1100" s="38">
        <v>1</v>
      </c>
      <c r="P1100" s="38"/>
      <c r="Q1100" s="23" t="s">
        <v>3139</v>
      </c>
      <c r="R1100" s="43" t="s">
        <v>3139</v>
      </c>
      <c r="S1100" s="38"/>
      <c r="T1100" s="23" t="s">
        <v>3139</v>
      </c>
      <c r="U1100" s="38" t="s">
        <v>6557</v>
      </c>
      <c r="V1100" s="39">
        <v>202085.69</v>
      </c>
      <c r="W1100" s="23" t="s">
        <v>3139</v>
      </c>
      <c r="X1100" s="38">
        <v>100</v>
      </c>
      <c r="Y1100" s="38" t="s">
        <v>6559</v>
      </c>
      <c r="Z1100" s="21">
        <v>0.20208569000000001</v>
      </c>
      <c r="AA1100" s="23" t="s">
        <v>3139</v>
      </c>
      <c r="AB1100" s="39">
        <v>1000</v>
      </c>
      <c r="AC1100" s="39">
        <v>0</v>
      </c>
      <c r="AD1100" s="38" t="s">
        <v>3139</v>
      </c>
      <c r="AE1100" s="38" t="s">
        <v>5815</v>
      </c>
      <c r="AG1100" s="23"/>
      <c r="AH1100" s="23"/>
    </row>
    <row r="1101" spans="1:34">
      <c r="A1101" t="str">
        <f t="shared" si="53"/>
        <v>1203</v>
      </c>
      <c r="B1101" t="str">
        <f t="shared" si="51"/>
        <v>FL</v>
      </c>
      <c r="C1101">
        <f t="shared" si="52"/>
        <v>153</v>
      </c>
      <c r="D1101" s="38" t="s">
        <v>6552</v>
      </c>
      <c r="E1101" s="23">
        <v>2</v>
      </c>
      <c r="F1101" s="23">
        <v>120305</v>
      </c>
      <c r="G1101" s="38" t="s">
        <v>53</v>
      </c>
      <c r="H1101" s="38" t="s">
        <v>3047</v>
      </c>
      <c r="I1101" s="38" t="s">
        <v>5969</v>
      </c>
      <c r="J1101" s="38" t="s">
        <v>3546</v>
      </c>
      <c r="K1101" s="38"/>
      <c r="L1101" s="38" t="s">
        <v>6560</v>
      </c>
      <c r="M1101" s="109">
        <v>44561</v>
      </c>
      <c r="N1101" s="39">
        <v>0</v>
      </c>
      <c r="O1101" s="38">
        <v>1</v>
      </c>
      <c r="P1101" s="38" t="s">
        <v>5814</v>
      </c>
      <c r="Q1101" s="23">
        <v>5.95</v>
      </c>
      <c r="R1101" s="43">
        <v>0</v>
      </c>
      <c r="S1101" s="38" t="s">
        <v>54</v>
      </c>
      <c r="T1101" s="23">
        <v>181</v>
      </c>
      <c r="U1101" s="38" t="s">
        <v>6560</v>
      </c>
      <c r="V1101" s="39">
        <v>996993776.02999997</v>
      </c>
      <c r="W1101" s="23">
        <v>5.95</v>
      </c>
      <c r="X1101" s="38" t="s">
        <v>3139</v>
      </c>
      <c r="Y1101" s="38" t="s">
        <v>6559</v>
      </c>
      <c r="Z1101" s="21">
        <v>1000.18317099</v>
      </c>
      <c r="AA1101" s="23">
        <v>5.95</v>
      </c>
      <c r="AB1101" s="39" t="s">
        <v>3139</v>
      </c>
      <c r="AC1101" s="39">
        <v>0</v>
      </c>
      <c r="AD1101" s="38" t="s">
        <v>3139</v>
      </c>
      <c r="AE1101" s="38" t="s">
        <v>5815</v>
      </c>
      <c r="AG1101" s="23"/>
      <c r="AH1101" s="23"/>
    </row>
    <row r="1102" spans="1:34">
      <c r="A1102" t="str">
        <f t="shared" si="53"/>
        <v>1226</v>
      </c>
      <c r="B1102" t="str">
        <f t="shared" si="51"/>
        <v>OT</v>
      </c>
      <c r="C1102">
        <f t="shared" si="52"/>
        <v>153</v>
      </c>
      <c r="D1102" s="38" t="s">
        <v>6552</v>
      </c>
      <c r="E1102" s="23">
        <v>3</v>
      </c>
      <c r="F1102" s="23">
        <v>122601</v>
      </c>
      <c r="G1102" s="38" t="s">
        <v>53</v>
      </c>
      <c r="H1102" s="38" t="s">
        <v>3047</v>
      </c>
      <c r="I1102" s="38" t="s">
        <v>6006</v>
      </c>
      <c r="J1102" s="38" t="s">
        <v>3547</v>
      </c>
      <c r="K1102" s="38" t="s">
        <v>5817</v>
      </c>
      <c r="L1102" s="38" t="s">
        <v>6561</v>
      </c>
      <c r="M1102" s="109">
        <v>44561</v>
      </c>
      <c r="N1102" s="39" t="s">
        <v>3139</v>
      </c>
      <c r="O1102" s="38">
        <v>1</v>
      </c>
      <c r="P1102" s="38"/>
      <c r="Q1102" s="23" t="s">
        <v>3139</v>
      </c>
      <c r="R1102" s="43" t="s">
        <v>3139</v>
      </c>
      <c r="S1102" s="38"/>
      <c r="T1102" s="23" t="s">
        <v>3139</v>
      </c>
      <c r="U1102" s="38" t="s">
        <v>6561</v>
      </c>
      <c r="V1102" s="39">
        <v>95048000</v>
      </c>
      <c r="W1102" s="23" t="s">
        <v>3139</v>
      </c>
      <c r="X1102" s="38">
        <v>100</v>
      </c>
      <c r="Y1102" s="38" t="s">
        <v>6559</v>
      </c>
      <c r="Z1102" s="21">
        <v>135.048</v>
      </c>
      <c r="AA1102" s="23" t="s">
        <v>3139</v>
      </c>
      <c r="AB1102" s="39">
        <v>1000</v>
      </c>
      <c r="AC1102" s="39">
        <v>0</v>
      </c>
      <c r="AD1102" s="38" t="s">
        <v>3139</v>
      </c>
      <c r="AE1102" s="38" t="s">
        <v>5815</v>
      </c>
      <c r="AG1102" s="23"/>
      <c r="AH1102" s="23"/>
    </row>
    <row r="1103" spans="1:34">
      <c r="A1103" t="str">
        <f t="shared" si="53"/>
        <v>1226</v>
      </c>
      <c r="B1103" t="str">
        <f t="shared" si="51"/>
        <v>OT</v>
      </c>
      <c r="C1103">
        <f t="shared" si="52"/>
        <v>0</v>
      </c>
      <c r="D1103" s="38" t="s">
        <v>6552</v>
      </c>
      <c r="E1103" s="23">
        <v>4</v>
      </c>
      <c r="F1103" s="23">
        <v>122602</v>
      </c>
      <c r="G1103" s="38" t="s">
        <v>3450</v>
      </c>
      <c r="H1103" s="38" t="s">
        <v>3451</v>
      </c>
      <c r="I1103" s="38" t="s">
        <v>6006</v>
      </c>
      <c r="J1103" s="38" t="s">
        <v>88</v>
      </c>
      <c r="K1103" s="38"/>
      <c r="L1103" s="38"/>
      <c r="M1103" s="38"/>
      <c r="N1103" s="39">
        <v>0</v>
      </c>
      <c r="O1103" s="38">
        <v>1</v>
      </c>
      <c r="P1103" s="38"/>
      <c r="Q1103" s="23" t="s">
        <v>3139</v>
      </c>
      <c r="R1103" s="43" t="s">
        <v>3139</v>
      </c>
      <c r="S1103" s="38"/>
      <c r="T1103" s="23" t="s">
        <v>3139</v>
      </c>
      <c r="U1103" s="38" t="s">
        <v>6562</v>
      </c>
      <c r="V1103" s="39">
        <v>1131001</v>
      </c>
      <c r="W1103" s="23" t="s">
        <v>3139</v>
      </c>
      <c r="X1103" s="38">
        <v>2000</v>
      </c>
      <c r="Y1103" s="38" t="s">
        <v>6563</v>
      </c>
      <c r="Z1103" s="21">
        <v>211.06475215</v>
      </c>
      <c r="AA1103" s="23" t="s">
        <v>3139</v>
      </c>
      <c r="AB1103" s="39">
        <v>500</v>
      </c>
      <c r="AC1103" s="39">
        <v>0</v>
      </c>
      <c r="AD1103" s="38" t="s">
        <v>3139</v>
      </c>
      <c r="AE1103" s="38" t="s">
        <v>5815</v>
      </c>
      <c r="AG1103" s="23"/>
      <c r="AH1103" s="23"/>
    </row>
    <row r="1104" spans="1:34">
      <c r="A1104" t="str">
        <f t="shared" si="53"/>
        <v>1203</v>
      </c>
      <c r="B1104" t="str">
        <f t="shared" si="51"/>
        <v>FL</v>
      </c>
      <c r="C1104">
        <f t="shared" si="52"/>
        <v>1</v>
      </c>
      <c r="D1104" s="38" t="s">
        <v>6552</v>
      </c>
      <c r="E1104" s="23">
        <v>1</v>
      </c>
      <c r="F1104" s="23">
        <v>120310</v>
      </c>
      <c r="G1104" s="38" t="s">
        <v>329</v>
      </c>
      <c r="H1104" s="38" t="s">
        <v>3456</v>
      </c>
      <c r="I1104" s="38" t="s">
        <v>5969</v>
      </c>
      <c r="J1104" s="38" t="s">
        <v>6564</v>
      </c>
      <c r="K1104" s="38"/>
      <c r="L1104" s="38" t="s">
        <v>6059</v>
      </c>
      <c r="M1104" s="109">
        <v>44409</v>
      </c>
      <c r="N1104" s="39">
        <v>25206887</v>
      </c>
      <c r="O1104" s="38">
        <v>1</v>
      </c>
      <c r="P1104" s="38" t="s">
        <v>5814</v>
      </c>
      <c r="Q1104" s="23">
        <v>3.8</v>
      </c>
      <c r="R1104" s="43" t="s">
        <v>3139</v>
      </c>
      <c r="S1104" s="38" t="s">
        <v>54</v>
      </c>
      <c r="T1104" s="23">
        <v>180</v>
      </c>
      <c r="U1104" s="38" t="s">
        <v>6059</v>
      </c>
      <c r="V1104" s="39">
        <v>25206887</v>
      </c>
      <c r="W1104" s="23">
        <v>3.8</v>
      </c>
      <c r="X1104" s="38" t="s">
        <v>3139</v>
      </c>
      <c r="Y1104" s="38" t="s">
        <v>6552</v>
      </c>
      <c r="Z1104" s="21">
        <v>25.677416999999998</v>
      </c>
      <c r="AA1104" s="23">
        <v>3.8</v>
      </c>
      <c r="AB1104" s="39" t="s">
        <v>3139</v>
      </c>
      <c r="AC1104" s="39">
        <v>470530</v>
      </c>
      <c r="AD1104" s="38" t="s">
        <v>3139</v>
      </c>
      <c r="AE1104" s="38" t="s">
        <v>5815</v>
      </c>
      <c r="AG1104" s="23"/>
      <c r="AH1104" s="23"/>
    </row>
    <row r="1105" spans="1:34">
      <c r="A1105" t="str">
        <f t="shared" si="53"/>
        <v>1203</v>
      </c>
      <c r="B1105" t="str">
        <f t="shared" si="51"/>
        <v>FL</v>
      </c>
      <c r="C1105">
        <f t="shared" si="52"/>
        <v>32</v>
      </c>
      <c r="D1105" s="38" t="s">
        <v>6552</v>
      </c>
      <c r="E1105" s="23">
        <v>2</v>
      </c>
      <c r="F1105" s="23">
        <v>120310</v>
      </c>
      <c r="G1105" s="38" t="s">
        <v>329</v>
      </c>
      <c r="H1105" s="38" t="s">
        <v>3456</v>
      </c>
      <c r="I1105" s="38" t="s">
        <v>5969</v>
      </c>
      <c r="J1105" s="38" t="s">
        <v>6565</v>
      </c>
      <c r="K1105" s="38"/>
      <c r="L1105" s="38" t="s">
        <v>6026</v>
      </c>
      <c r="M1105" s="109">
        <v>44440</v>
      </c>
      <c r="N1105" s="39">
        <v>19669489</v>
      </c>
      <c r="O1105" s="38">
        <v>1</v>
      </c>
      <c r="P1105" s="38" t="s">
        <v>5814</v>
      </c>
      <c r="Q1105" s="23">
        <v>3.5</v>
      </c>
      <c r="R1105" s="43" t="s">
        <v>3139</v>
      </c>
      <c r="S1105" s="38" t="s">
        <v>54</v>
      </c>
      <c r="T1105" s="23">
        <v>180</v>
      </c>
      <c r="U1105" s="38" t="s">
        <v>6026</v>
      </c>
      <c r="V1105" s="39">
        <v>19669489</v>
      </c>
      <c r="W1105" s="23">
        <v>3.5</v>
      </c>
      <c r="X1105" s="38" t="s">
        <v>3139</v>
      </c>
      <c r="Y1105" s="38" t="s">
        <v>6552</v>
      </c>
      <c r="Z1105" s="21">
        <v>20.013573999999998</v>
      </c>
      <c r="AA1105" s="23">
        <v>3.5</v>
      </c>
      <c r="AB1105" s="39" t="s">
        <v>3139</v>
      </c>
      <c r="AC1105" s="39">
        <v>344085</v>
      </c>
      <c r="AD1105" s="38" t="s">
        <v>3139</v>
      </c>
      <c r="AE1105" s="38" t="s">
        <v>5815</v>
      </c>
      <c r="AG1105" s="23"/>
      <c r="AH1105" s="23"/>
    </row>
    <row r="1106" spans="1:34">
      <c r="A1106" t="str">
        <f t="shared" si="53"/>
        <v>1203</v>
      </c>
      <c r="B1106" t="str">
        <f t="shared" si="51"/>
        <v>FL</v>
      </c>
      <c r="C1106">
        <f t="shared" si="52"/>
        <v>42</v>
      </c>
      <c r="D1106" s="38" t="s">
        <v>6552</v>
      </c>
      <c r="E1106" s="23">
        <v>3</v>
      </c>
      <c r="F1106" s="23">
        <v>120310</v>
      </c>
      <c r="G1106" s="38" t="s">
        <v>53</v>
      </c>
      <c r="H1106" s="38" t="s">
        <v>3414</v>
      </c>
      <c r="I1106" s="38" t="s">
        <v>5969</v>
      </c>
      <c r="J1106" s="38" t="s">
        <v>11232</v>
      </c>
      <c r="K1106" s="38"/>
      <c r="L1106" s="38" t="s">
        <v>6148</v>
      </c>
      <c r="M1106" s="109">
        <v>44450</v>
      </c>
      <c r="N1106" s="39">
        <v>20000687</v>
      </c>
      <c r="O1106" s="38">
        <v>1</v>
      </c>
      <c r="P1106" s="38" t="s">
        <v>5814</v>
      </c>
      <c r="Q1106" s="23">
        <v>2.1</v>
      </c>
      <c r="R1106" s="43" t="s">
        <v>3139</v>
      </c>
      <c r="S1106" s="38" t="s">
        <v>54</v>
      </c>
      <c r="T1106" s="23">
        <v>90</v>
      </c>
      <c r="U1106" s="38" t="s">
        <v>6148</v>
      </c>
      <c r="V1106" s="39">
        <v>20000687</v>
      </c>
      <c r="W1106" s="23">
        <v>2.1</v>
      </c>
      <c r="X1106" s="38" t="s">
        <v>3139</v>
      </c>
      <c r="Y1106" s="38" t="s">
        <v>6552</v>
      </c>
      <c r="Z1106" s="21">
        <v>20.058537000000001</v>
      </c>
      <c r="AA1106" s="23">
        <v>2.1</v>
      </c>
      <c r="AB1106" s="39" t="s">
        <v>3139</v>
      </c>
      <c r="AC1106" s="39">
        <v>57850</v>
      </c>
      <c r="AD1106" s="38" t="s">
        <v>3139</v>
      </c>
      <c r="AE1106" s="38" t="s">
        <v>5815</v>
      </c>
      <c r="AG1106" s="23"/>
      <c r="AH1106" s="23"/>
    </row>
    <row r="1107" spans="1:34">
      <c r="A1107" t="str">
        <f t="shared" si="53"/>
        <v>1203</v>
      </c>
      <c r="B1107" t="str">
        <f t="shared" si="51"/>
        <v>FL</v>
      </c>
      <c r="C1107">
        <f t="shared" si="52"/>
        <v>42</v>
      </c>
      <c r="D1107" s="38" t="s">
        <v>6552</v>
      </c>
      <c r="E1107" s="23">
        <v>4</v>
      </c>
      <c r="F1107" s="23">
        <v>120310</v>
      </c>
      <c r="G1107" s="38" t="s">
        <v>3509</v>
      </c>
      <c r="H1107" s="38" t="s">
        <v>3548</v>
      </c>
      <c r="I1107" s="38" t="s">
        <v>5969</v>
      </c>
      <c r="J1107" s="38" t="s">
        <v>6566</v>
      </c>
      <c r="K1107" s="38"/>
      <c r="L1107" s="38" t="s">
        <v>6028</v>
      </c>
      <c r="M1107" s="109">
        <v>44450</v>
      </c>
      <c r="N1107" s="39">
        <v>41832459</v>
      </c>
      <c r="O1107" s="38">
        <v>1</v>
      </c>
      <c r="P1107" s="38" t="s">
        <v>5814</v>
      </c>
      <c r="Q1107" s="23">
        <v>4.2</v>
      </c>
      <c r="R1107" s="43" t="s">
        <v>3139</v>
      </c>
      <c r="S1107" s="38" t="s">
        <v>54</v>
      </c>
      <c r="T1107" s="23">
        <v>180</v>
      </c>
      <c r="U1107" s="38" t="s">
        <v>6028</v>
      </c>
      <c r="V1107" s="39">
        <v>41832459</v>
      </c>
      <c r="W1107" s="23">
        <v>4.2</v>
      </c>
      <c r="X1107" s="38" t="s">
        <v>3139</v>
      </c>
      <c r="Y1107" s="38" t="s">
        <v>6552</v>
      </c>
      <c r="Z1107" s="21">
        <v>42.503444000000002</v>
      </c>
      <c r="AA1107" s="23">
        <v>4.2</v>
      </c>
      <c r="AB1107" s="39" t="s">
        <v>3139</v>
      </c>
      <c r="AC1107" s="39">
        <v>670985</v>
      </c>
      <c r="AD1107" s="38" t="s">
        <v>3139</v>
      </c>
      <c r="AE1107" s="38" t="s">
        <v>5815</v>
      </c>
      <c r="AG1107" s="23"/>
      <c r="AH1107" s="23"/>
    </row>
    <row r="1108" spans="1:34">
      <c r="A1108" t="str">
        <f t="shared" si="53"/>
        <v>1203</v>
      </c>
      <c r="B1108" t="str">
        <f t="shared" si="51"/>
        <v>FL</v>
      </c>
      <c r="C1108">
        <f t="shared" si="52"/>
        <v>166</v>
      </c>
      <c r="D1108" s="38" t="s">
        <v>6552</v>
      </c>
      <c r="E1108" s="23">
        <v>5</v>
      </c>
      <c r="F1108" s="23">
        <v>120310</v>
      </c>
      <c r="G1108" s="38" t="s">
        <v>107</v>
      </c>
      <c r="H1108" s="38" t="s">
        <v>3549</v>
      </c>
      <c r="I1108" s="38" t="s">
        <v>5969</v>
      </c>
      <c r="J1108" s="38" t="s">
        <v>11888</v>
      </c>
      <c r="K1108" s="38"/>
      <c r="L1108" s="38" t="s">
        <v>6072</v>
      </c>
      <c r="M1108" s="109">
        <v>44574</v>
      </c>
      <c r="N1108" s="39">
        <v>43956677</v>
      </c>
      <c r="O1108" s="38">
        <v>1</v>
      </c>
      <c r="P1108" s="38" t="s">
        <v>5814</v>
      </c>
      <c r="Q1108" s="23">
        <v>4</v>
      </c>
      <c r="R1108" s="43" t="s">
        <v>3139</v>
      </c>
      <c r="S1108" s="38" t="s">
        <v>54</v>
      </c>
      <c r="T1108" s="23">
        <v>180</v>
      </c>
      <c r="U1108" s="38" t="s">
        <v>6072</v>
      </c>
      <c r="V1108" s="39">
        <v>43956677</v>
      </c>
      <c r="W1108" s="23">
        <v>4</v>
      </c>
      <c r="X1108" s="38" t="s">
        <v>3139</v>
      </c>
      <c r="Y1108" s="38" t="s">
        <v>6552</v>
      </c>
      <c r="Z1108" s="21">
        <v>44.039425000000001</v>
      </c>
      <c r="AA1108" s="23">
        <v>4</v>
      </c>
      <c r="AB1108" s="39" t="s">
        <v>3139</v>
      </c>
      <c r="AC1108" s="39">
        <v>82748</v>
      </c>
      <c r="AD1108" s="38" t="s">
        <v>3139</v>
      </c>
      <c r="AE1108" s="38" t="s">
        <v>5815</v>
      </c>
      <c r="AG1108" s="23"/>
      <c r="AH1108" s="23"/>
    </row>
    <row r="1109" spans="1:34">
      <c r="A1109" t="str">
        <f t="shared" si="53"/>
        <v>1226</v>
      </c>
      <c r="B1109" t="str">
        <f t="shared" si="51"/>
        <v>OT</v>
      </c>
      <c r="C1109">
        <f t="shared" si="52"/>
        <v>153</v>
      </c>
      <c r="D1109" s="38" t="s">
        <v>6552</v>
      </c>
      <c r="E1109" s="23">
        <v>6</v>
      </c>
      <c r="F1109" s="23">
        <v>122602</v>
      </c>
      <c r="G1109" s="38" t="s">
        <v>3450</v>
      </c>
      <c r="H1109" s="38" t="s">
        <v>3244</v>
      </c>
      <c r="I1109" s="38" t="s">
        <v>6006</v>
      </c>
      <c r="J1109" s="38" t="s">
        <v>3497</v>
      </c>
      <c r="K1109" s="38"/>
      <c r="L1109" s="38" t="s">
        <v>6567</v>
      </c>
      <c r="M1109" s="109">
        <v>44561</v>
      </c>
      <c r="N1109" s="39">
        <v>971096</v>
      </c>
      <c r="O1109" s="38">
        <v>1</v>
      </c>
      <c r="P1109" s="38"/>
      <c r="Q1109" s="23" t="s">
        <v>3139</v>
      </c>
      <c r="R1109" s="43">
        <v>1</v>
      </c>
      <c r="S1109" s="38"/>
      <c r="T1109" s="23" t="s">
        <v>3139</v>
      </c>
      <c r="U1109" s="38" t="s">
        <v>6567</v>
      </c>
      <c r="V1109" s="39">
        <v>971096</v>
      </c>
      <c r="W1109" s="23" t="s">
        <v>3139</v>
      </c>
      <c r="X1109" s="38">
        <v>1</v>
      </c>
      <c r="Y1109" s="38" t="s">
        <v>6552</v>
      </c>
      <c r="Z1109" s="21">
        <v>1.014621</v>
      </c>
      <c r="AA1109" s="23" t="s">
        <v>3139</v>
      </c>
      <c r="AB1109" s="39">
        <v>971096</v>
      </c>
      <c r="AC1109" s="39">
        <v>1014621</v>
      </c>
      <c r="AD1109" s="38" t="s">
        <v>3139</v>
      </c>
      <c r="AE1109" s="38" t="s">
        <v>5815</v>
      </c>
      <c r="AG1109" s="23"/>
      <c r="AH1109" s="23"/>
    </row>
    <row r="1110" spans="1:34">
      <c r="A1110" t="str">
        <f t="shared" si="53"/>
        <v>1226</v>
      </c>
      <c r="B1110" t="str">
        <f t="shared" si="51"/>
        <v>OT</v>
      </c>
      <c r="C1110">
        <f t="shared" si="52"/>
        <v>153</v>
      </c>
      <c r="D1110" s="38" t="s">
        <v>6552</v>
      </c>
      <c r="E1110" s="23">
        <v>7</v>
      </c>
      <c r="F1110" s="23">
        <v>122602</v>
      </c>
      <c r="G1110" s="38" t="s">
        <v>79</v>
      </c>
      <c r="H1110" s="38" t="s">
        <v>3212</v>
      </c>
      <c r="I1110" s="38" t="s">
        <v>6006</v>
      </c>
      <c r="J1110" s="38" t="s">
        <v>100</v>
      </c>
      <c r="K1110" s="38"/>
      <c r="L1110" s="38" t="s">
        <v>6568</v>
      </c>
      <c r="M1110" s="109">
        <v>44561</v>
      </c>
      <c r="N1110" s="39">
        <v>11956821</v>
      </c>
      <c r="O1110" s="38">
        <v>1</v>
      </c>
      <c r="P1110" s="38"/>
      <c r="Q1110" s="23" t="s">
        <v>3139</v>
      </c>
      <c r="R1110" s="43">
        <v>1</v>
      </c>
      <c r="S1110" s="38"/>
      <c r="T1110" s="23" t="s">
        <v>3139</v>
      </c>
      <c r="U1110" s="38" t="s">
        <v>6568</v>
      </c>
      <c r="V1110" s="39">
        <v>11956821</v>
      </c>
      <c r="W1110" s="23" t="s">
        <v>3139</v>
      </c>
      <c r="X1110" s="38">
        <v>1</v>
      </c>
      <c r="Y1110" s="38" t="s">
        <v>6552</v>
      </c>
      <c r="Z1110" s="21">
        <v>13.164921</v>
      </c>
      <c r="AA1110" s="23" t="s">
        <v>3139</v>
      </c>
      <c r="AB1110" s="39">
        <v>1</v>
      </c>
      <c r="AC1110" s="39">
        <v>1208100</v>
      </c>
      <c r="AD1110" s="38" t="s">
        <v>3139</v>
      </c>
      <c r="AE1110" s="38" t="s">
        <v>5815</v>
      </c>
      <c r="AG1110" s="23"/>
      <c r="AH1110" s="23"/>
    </row>
    <row r="1111" spans="1:34">
      <c r="A1111" t="str">
        <f t="shared" si="53"/>
        <v>1226</v>
      </c>
      <c r="B1111" t="str">
        <f t="shared" si="51"/>
        <v>OT</v>
      </c>
      <c r="C1111">
        <f t="shared" si="52"/>
        <v>153</v>
      </c>
      <c r="D1111" s="38" t="s">
        <v>6552</v>
      </c>
      <c r="E1111" s="23">
        <v>8</v>
      </c>
      <c r="F1111" s="23">
        <v>122602</v>
      </c>
      <c r="G1111" s="38" t="s">
        <v>3157</v>
      </c>
      <c r="H1111" s="38" t="s">
        <v>3159</v>
      </c>
      <c r="I1111" s="38" t="s">
        <v>6006</v>
      </c>
      <c r="J1111" s="38" t="s">
        <v>100</v>
      </c>
      <c r="K1111" s="38"/>
      <c r="L1111" s="38" t="s">
        <v>6471</v>
      </c>
      <c r="M1111" s="109">
        <v>44561</v>
      </c>
      <c r="N1111" s="39">
        <v>781242</v>
      </c>
      <c r="O1111" s="38">
        <v>1</v>
      </c>
      <c r="P1111" s="38"/>
      <c r="Q1111" s="23" t="s">
        <v>3139</v>
      </c>
      <c r="R1111" s="43">
        <v>1</v>
      </c>
      <c r="S1111" s="38"/>
      <c r="T1111" s="23" t="s">
        <v>3139</v>
      </c>
      <c r="U1111" s="38" t="s">
        <v>6471</v>
      </c>
      <c r="V1111" s="39">
        <v>781242</v>
      </c>
      <c r="W1111" s="23" t="s">
        <v>3139</v>
      </c>
      <c r="X1111" s="38">
        <v>1</v>
      </c>
      <c r="Y1111" s="38" t="s">
        <v>6552</v>
      </c>
      <c r="Z1111" s="21">
        <v>0.78124199999999999</v>
      </c>
      <c r="AA1111" s="23" t="s">
        <v>3139</v>
      </c>
      <c r="AB1111" s="39">
        <v>1</v>
      </c>
      <c r="AC1111" s="39">
        <v>781242</v>
      </c>
      <c r="AD1111" s="38" t="s">
        <v>3139</v>
      </c>
      <c r="AE1111" s="38" t="s">
        <v>5815</v>
      </c>
      <c r="AG1111" s="23"/>
      <c r="AH1111" s="23"/>
    </row>
    <row r="1112" spans="1:34">
      <c r="A1112" t="str">
        <f t="shared" si="53"/>
        <v>1226</v>
      </c>
      <c r="B1112" t="str">
        <f t="shared" si="51"/>
        <v>OT</v>
      </c>
      <c r="C1112">
        <f t="shared" si="52"/>
        <v>153</v>
      </c>
      <c r="D1112" s="38" t="s">
        <v>6552</v>
      </c>
      <c r="E1112" s="23">
        <v>9</v>
      </c>
      <c r="F1112" s="23">
        <v>122602</v>
      </c>
      <c r="G1112" s="38" t="s">
        <v>3179</v>
      </c>
      <c r="H1112" s="38" t="s">
        <v>3268</v>
      </c>
      <c r="I1112" s="38" t="s">
        <v>6006</v>
      </c>
      <c r="J1112" s="38" t="s">
        <v>3550</v>
      </c>
      <c r="K1112" s="38"/>
      <c r="L1112" s="38" t="s">
        <v>6569</v>
      </c>
      <c r="M1112" s="109">
        <v>44561</v>
      </c>
      <c r="N1112" s="39">
        <v>1353343</v>
      </c>
      <c r="O1112" s="38">
        <v>1</v>
      </c>
      <c r="P1112" s="38"/>
      <c r="Q1112" s="23" t="s">
        <v>3139</v>
      </c>
      <c r="R1112" s="43">
        <v>1</v>
      </c>
      <c r="S1112" s="38"/>
      <c r="T1112" s="23" t="s">
        <v>3139</v>
      </c>
      <c r="U1112" s="38" t="s">
        <v>6569</v>
      </c>
      <c r="V1112" s="39">
        <v>1353343</v>
      </c>
      <c r="W1112" s="23" t="s">
        <v>3139</v>
      </c>
      <c r="X1112" s="38">
        <v>1</v>
      </c>
      <c r="Y1112" s="38" t="s">
        <v>6552</v>
      </c>
      <c r="Z1112" s="21">
        <v>11.301987</v>
      </c>
      <c r="AA1112" s="23" t="s">
        <v>3139</v>
      </c>
      <c r="AB1112" s="39">
        <v>1353343</v>
      </c>
      <c r="AC1112" s="39">
        <v>9948644</v>
      </c>
      <c r="AD1112" s="38" t="s">
        <v>3139</v>
      </c>
      <c r="AE1112" s="38" t="s">
        <v>5815</v>
      </c>
      <c r="AG1112" s="23"/>
      <c r="AH1112" s="23"/>
    </row>
    <row r="1113" spans="1:34">
      <c r="A1113" t="str">
        <f t="shared" si="53"/>
        <v>1226</v>
      </c>
      <c r="B1113" t="str">
        <f t="shared" si="51"/>
        <v>OT</v>
      </c>
      <c r="C1113">
        <f t="shared" si="52"/>
        <v>153</v>
      </c>
      <c r="D1113" s="38" t="s">
        <v>6552</v>
      </c>
      <c r="E1113" s="23">
        <v>10</v>
      </c>
      <c r="F1113" s="23">
        <v>122602</v>
      </c>
      <c r="G1113" s="38" t="s">
        <v>3440</v>
      </c>
      <c r="H1113" s="38" t="s">
        <v>3441</v>
      </c>
      <c r="I1113" s="38" t="s">
        <v>6006</v>
      </c>
      <c r="J1113" s="38" t="s">
        <v>3550</v>
      </c>
      <c r="K1113" s="38"/>
      <c r="L1113" s="38" t="s">
        <v>6570</v>
      </c>
      <c r="M1113" s="109">
        <v>44561</v>
      </c>
      <c r="N1113" s="39">
        <v>3907000</v>
      </c>
      <c r="O1113" s="38">
        <v>1</v>
      </c>
      <c r="P1113" s="38"/>
      <c r="Q1113" s="23" t="s">
        <v>3139</v>
      </c>
      <c r="R1113" s="43">
        <v>1</v>
      </c>
      <c r="S1113" s="38"/>
      <c r="T1113" s="23" t="s">
        <v>3139</v>
      </c>
      <c r="U1113" s="38" t="s">
        <v>6570</v>
      </c>
      <c r="V1113" s="39">
        <v>3907000</v>
      </c>
      <c r="W1113" s="23" t="s">
        <v>3139</v>
      </c>
      <c r="X1113" s="38">
        <v>1</v>
      </c>
      <c r="Y1113" s="38" t="s">
        <v>6552</v>
      </c>
      <c r="Z1113" s="21">
        <v>4.55</v>
      </c>
      <c r="AA1113" s="23" t="s">
        <v>3139</v>
      </c>
      <c r="AB1113" s="39">
        <v>4550000</v>
      </c>
      <c r="AC1113" s="39">
        <v>4550000</v>
      </c>
      <c r="AD1113" s="38" t="s">
        <v>3139</v>
      </c>
      <c r="AE1113" s="38" t="s">
        <v>5815</v>
      </c>
      <c r="AG1113" s="23"/>
      <c r="AH1113" s="23"/>
    </row>
    <row r="1114" spans="1:34">
      <c r="A1114" t="str">
        <f t="shared" si="53"/>
        <v>1226</v>
      </c>
      <c r="B1114" t="str">
        <f t="shared" si="51"/>
        <v>OT</v>
      </c>
      <c r="C1114">
        <f t="shared" si="52"/>
        <v>0</v>
      </c>
      <c r="D1114" s="38" t="s">
        <v>6552</v>
      </c>
      <c r="E1114" s="23">
        <v>11</v>
      </c>
      <c r="F1114" s="23">
        <v>122602</v>
      </c>
      <c r="G1114" s="38" t="s">
        <v>3440</v>
      </c>
      <c r="H1114" s="38" t="s">
        <v>9476</v>
      </c>
      <c r="I1114" s="38" t="s">
        <v>6006</v>
      </c>
      <c r="J1114" s="38" t="s">
        <v>50</v>
      </c>
      <c r="K1114" s="38"/>
      <c r="L1114" s="38" t="s">
        <v>6263</v>
      </c>
      <c r="M1114" s="109">
        <v>44408</v>
      </c>
      <c r="N1114" s="39">
        <v>7947545</v>
      </c>
      <c r="O1114" s="38">
        <v>1</v>
      </c>
      <c r="P1114" s="38"/>
      <c r="Q1114" s="23" t="s">
        <v>3139</v>
      </c>
      <c r="R1114" s="43">
        <v>1</v>
      </c>
      <c r="S1114" s="38"/>
      <c r="T1114" s="23" t="s">
        <v>3139</v>
      </c>
      <c r="U1114" s="38" t="s">
        <v>6263</v>
      </c>
      <c r="V1114" s="39">
        <v>7947545</v>
      </c>
      <c r="W1114" s="23" t="s">
        <v>3139</v>
      </c>
      <c r="X1114" s="38">
        <v>1</v>
      </c>
      <c r="Y1114" s="38" t="s">
        <v>6552</v>
      </c>
      <c r="Z1114" s="21">
        <v>7.9475449999999999</v>
      </c>
      <c r="AA1114" s="23" t="s">
        <v>3139</v>
      </c>
      <c r="AB1114" s="39">
        <v>1</v>
      </c>
      <c r="AC1114" s="39">
        <v>0</v>
      </c>
      <c r="AD1114" s="38">
        <v>7947545</v>
      </c>
      <c r="AE1114" s="38" t="s">
        <v>5815</v>
      </c>
      <c r="AG1114" s="23"/>
      <c r="AH1114" s="23"/>
    </row>
    <row r="1115" spans="1:34">
      <c r="A1115" t="str">
        <f t="shared" si="53"/>
        <v>1226</v>
      </c>
      <c r="B1115" t="str">
        <f t="shared" si="51"/>
        <v>OT</v>
      </c>
      <c r="C1115">
        <f t="shared" si="52"/>
        <v>0</v>
      </c>
      <c r="D1115" s="38" t="s">
        <v>6552</v>
      </c>
      <c r="E1115" s="23">
        <v>1</v>
      </c>
      <c r="F1115" s="23">
        <v>122602</v>
      </c>
      <c r="G1115" s="38" t="s">
        <v>53</v>
      </c>
      <c r="H1115" s="38" t="s">
        <v>3047</v>
      </c>
      <c r="I1115" s="38" t="s">
        <v>6006</v>
      </c>
      <c r="J1115" s="38" t="s">
        <v>9477</v>
      </c>
      <c r="K1115" s="38"/>
      <c r="L1115" s="38" t="s">
        <v>6520</v>
      </c>
      <c r="M1115" s="109">
        <v>44408</v>
      </c>
      <c r="N1115" s="39">
        <v>0</v>
      </c>
      <c r="O1115" s="38">
        <v>1</v>
      </c>
      <c r="P1115" s="38"/>
      <c r="Q1115" s="23" t="s">
        <v>3139</v>
      </c>
      <c r="R1115" s="43">
        <v>0</v>
      </c>
      <c r="S1115" s="38"/>
      <c r="T1115" s="23" t="s">
        <v>3139</v>
      </c>
      <c r="U1115" s="38" t="s">
        <v>6520</v>
      </c>
      <c r="V1115" s="39">
        <v>809071</v>
      </c>
      <c r="W1115" s="23" t="s">
        <v>3139</v>
      </c>
      <c r="X1115" s="38">
        <v>0</v>
      </c>
      <c r="Y1115" s="38" t="s">
        <v>6552</v>
      </c>
      <c r="Z1115" s="21">
        <v>21.067272420000002</v>
      </c>
      <c r="AA1115" s="23" t="s">
        <v>3139</v>
      </c>
      <c r="AB1115" s="39">
        <v>0</v>
      </c>
      <c r="AC1115" s="39">
        <v>0</v>
      </c>
      <c r="AD1115" s="38" t="s">
        <v>3139</v>
      </c>
      <c r="AE1115" s="38" t="s">
        <v>5815</v>
      </c>
      <c r="AG1115" s="23"/>
      <c r="AH1115" s="23"/>
    </row>
    <row r="1116" spans="1:34">
      <c r="A1116" t="str">
        <f t="shared" si="53"/>
        <v>1120</v>
      </c>
      <c r="B1116" t="str">
        <f t="shared" si="51"/>
        <v>OT</v>
      </c>
      <c r="C1116">
        <f t="shared" si="52"/>
        <v>69</v>
      </c>
      <c r="D1116" s="38" t="s">
        <v>6552</v>
      </c>
      <c r="E1116" s="23">
        <v>2</v>
      </c>
      <c r="F1116" s="23">
        <v>112007</v>
      </c>
      <c r="G1116" s="38" t="s">
        <v>80</v>
      </c>
      <c r="H1116" s="38" t="s">
        <v>3160</v>
      </c>
      <c r="I1116" s="38" t="s">
        <v>5969</v>
      </c>
      <c r="J1116" s="38" t="s">
        <v>11889</v>
      </c>
      <c r="K1116" s="38"/>
      <c r="L1116" s="38" t="s">
        <v>6070</v>
      </c>
      <c r="M1116" s="109">
        <v>44477</v>
      </c>
      <c r="N1116" s="39">
        <v>67822800</v>
      </c>
      <c r="O1116" s="38">
        <v>1</v>
      </c>
      <c r="P1116" s="38" t="s">
        <v>5814</v>
      </c>
      <c r="Q1116" s="23">
        <v>1.75</v>
      </c>
      <c r="R1116" s="43" t="s">
        <v>3139</v>
      </c>
      <c r="S1116" s="38" t="s">
        <v>54</v>
      </c>
      <c r="T1116" s="23">
        <v>90</v>
      </c>
      <c r="U1116" s="38" t="s">
        <v>6070</v>
      </c>
      <c r="V1116" s="39">
        <v>67822800</v>
      </c>
      <c r="W1116" s="23">
        <v>1.75</v>
      </c>
      <c r="X1116" s="38" t="s">
        <v>3139</v>
      </c>
      <c r="Y1116" s="38" t="s">
        <v>6552</v>
      </c>
      <c r="Z1116" s="21">
        <v>67.822800000000001</v>
      </c>
      <c r="AA1116" s="23">
        <v>1.75</v>
      </c>
      <c r="AB1116" s="39" t="s">
        <v>3139</v>
      </c>
      <c r="AC1116" s="39">
        <v>0</v>
      </c>
      <c r="AD1116" s="38" t="s">
        <v>3139</v>
      </c>
      <c r="AE1116" s="38" t="s">
        <v>5815</v>
      </c>
      <c r="AG1116" s="23"/>
      <c r="AH1116" s="23"/>
    </row>
    <row r="1117" spans="1:34">
      <c r="A1117" t="str">
        <f t="shared" si="53"/>
        <v>1120</v>
      </c>
      <c r="B1117" t="str">
        <f t="shared" si="51"/>
        <v>OT</v>
      </c>
      <c r="C1117">
        <f t="shared" si="52"/>
        <v>69</v>
      </c>
      <c r="D1117" s="38" t="s">
        <v>6552</v>
      </c>
      <c r="E1117" s="23">
        <v>3</v>
      </c>
      <c r="F1117" s="23">
        <v>112007</v>
      </c>
      <c r="G1117" s="38" t="s">
        <v>80</v>
      </c>
      <c r="H1117" s="38" t="s">
        <v>3160</v>
      </c>
      <c r="I1117" s="38" t="s">
        <v>5969</v>
      </c>
      <c r="J1117" s="38" t="s">
        <v>11890</v>
      </c>
      <c r="K1117" s="38"/>
      <c r="L1117" s="38" t="s">
        <v>6070</v>
      </c>
      <c r="M1117" s="109">
        <v>44477</v>
      </c>
      <c r="N1117" s="39">
        <v>74333596</v>
      </c>
      <c r="O1117" s="38">
        <v>1</v>
      </c>
      <c r="P1117" s="38" t="s">
        <v>5814</v>
      </c>
      <c r="Q1117" s="23">
        <v>1.75</v>
      </c>
      <c r="R1117" s="43" t="s">
        <v>3139</v>
      </c>
      <c r="S1117" s="38" t="s">
        <v>54</v>
      </c>
      <c r="T1117" s="23">
        <v>90</v>
      </c>
      <c r="U1117" s="38" t="s">
        <v>6070</v>
      </c>
      <c r="V1117" s="39">
        <v>74333596</v>
      </c>
      <c r="W1117" s="23">
        <v>1.75</v>
      </c>
      <c r="X1117" s="38" t="s">
        <v>3139</v>
      </c>
      <c r="Y1117" s="38" t="s">
        <v>6552</v>
      </c>
      <c r="Z1117" s="21">
        <v>74.333596</v>
      </c>
      <c r="AA1117" s="23">
        <v>1.75</v>
      </c>
      <c r="AB1117" s="39" t="s">
        <v>3139</v>
      </c>
      <c r="AC1117" s="39">
        <v>0</v>
      </c>
      <c r="AD1117" s="38" t="s">
        <v>3139</v>
      </c>
      <c r="AE1117" s="38" t="s">
        <v>5815</v>
      </c>
      <c r="AG1117" s="23"/>
      <c r="AH1117" s="23"/>
    </row>
    <row r="1118" spans="1:34">
      <c r="A1118" t="str">
        <f t="shared" si="53"/>
        <v>1226</v>
      </c>
      <c r="B1118" t="str">
        <f t="shared" si="51"/>
        <v>OT</v>
      </c>
      <c r="C1118">
        <f t="shared" si="52"/>
        <v>0</v>
      </c>
      <c r="D1118" s="38" t="s">
        <v>6552</v>
      </c>
      <c r="E1118" s="23">
        <v>4</v>
      </c>
      <c r="F1118" s="23">
        <v>122603</v>
      </c>
      <c r="G1118" s="38" t="s">
        <v>3450</v>
      </c>
      <c r="H1118" s="38" t="s">
        <v>9478</v>
      </c>
      <c r="I1118" s="38" t="s">
        <v>6006</v>
      </c>
      <c r="J1118" s="38" t="s">
        <v>50</v>
      </c>
      <c r="K1118" s="38"/>
      <c r="L1118" s="38" t="s">
        <v>6571</v>
      </c>
      <c r="M1118" s="109">
        <v>44408</v>
      </c>
      <c r="N1118" s="39" t="s">
        <v>3139</v>
      </c>
      <c r="O1118" s="38">
        <v>1</v>
      </c>
      <c r="P1118" s="38"/>
      <c r="Q1118" s="23" t="s">
        <v>3139</v>
      </c>
      <c r="R1118" s="43">
        <v>0</v>
      </c>
      <c r="S1118" s="38"/>
      <c r="T1118" s="23" t="s">
        <v>3139</v>
      </c>
      <c r="U1118" s="38" t="s">
        <v>6571</v>
      </c>
      <c r="V1118" s="39">
        <v>781242</v>
      </c>
      <c r="W1118" s="23" t="s">
        <v>3139</v>
      </c>
      <c r="X1118" s="38">
        <v>0</v>
      </c>
      <c r="Y1118" s="38" t="s">
        <v>6552</v>
      </c>
      <c r="Z1118" s="21">
        <v>0.877803</v>
      </c>
      <c r="AA1118" s="23" t="s">
        <v>3139</v>
      </c>
      <c r="AB1118" s="39">
        <v>0</v>
      </c>
      <c r="AC1118" s="39">
        <v>0</v>
      </c>
      <c r="AD1118" s="38" t="s">
        <v>3139</v>
      </c>
      <c r="AE1118" s="38" t="s">
        <v>5815</v>
      </c>
      <c r="AG1118" s="23"/>
      <c r="AH1118" s="23"/>
    </row>
    <row r="1119" spans="1:34">
      <c r="A1119" t="str">
        <f t="shared" si="53"/>
        <v>1226</v>
      </c>
      <c r="B1119" t="str">
        <f t="shared" si="51"/>
        <v>OT</v>
      </c>
      <c r="C1119">
        <f t="shared" si="52"/>
        <v>0</v>
      </c>
      <c r="D1119" s="38" t="s">
        <v>6552</v>
      </c>
      <c r="E1119" s="23">
        <v>5</v>
      </c>
      <c r="F1119" s="23">
        <v>122604</v>
      </c>
      <c r="G1119" s="38" t="s">
        <v>3181</v>
      </c>
      <c r="H1119" s="38" t="s">
        <v>3204</v>
      </c>
      <c r="I1119" s="38" t="s">
        <v>6006</v>
      </c>
      <c r="J1119" s="38" t="s">
        <v>88</v>
      </c>
      <c r="K1119" s="38"/>
      <c r="L1119" s="38" t="s">
        <v>6572</v>
      </c>
      <c r="M1119" s="109">
        <v>44408</v>
      </c>
      <c r="N1119" s="39" t="s">
        <v>3139</v>
      </c>
      <c r="O1119" s="38">
        <v>1</v>
      </c>
      <c r="P1119" s="38"/>
      <c r="Q1119" s="23" t="s">
        <v>3139</v>
      </c>
      <c r="R1119" s="43">
        <v>0</v>
      </c>
      <c r="S1119" s="38"/>
      <c r="T1119" s="23" t="s">
        <v>3139</v>
      </c>
      <c r="U1119" s="38" t="s">
        <v>6572</v>
      </c>
      <c r="V1119" s="39">
        <v>1269837</v>
      </c>
      <c r="W1119" s="23" t="s">
        <v>3139</v>
      </c>
      <c r="X1119" s="38">
        <v>0</v>
      </c>
      <c r="Y1119" s="38" t="s">
        <v>6552</v>
      </c>
      <c r="Z1119" s="21">
        <v>2.512197</v>
      </c>
      <c r="AA1119" s="23" t="s">
        <v>3139</v>
      </c>
      <c r="AB1119" s="39">
        <v>0</v>
      </c>
      <c r="AC1119" s="39">
        <v>0</v>
      </c>
      <c r="AD1119" s="38" t="s">
        <v>3139</v>
      </c>
      <c r="AE1119" s="38" t="s">
        <v>5815</v>
      </c>
      <c r="AG1119" s="23"/>
      <c r="AH1119" s="23"/>
    </row>
    <row r="1120" spans="1:34">
      <c r="A1120" t="str">
        <f t="shared" si="53"/>
        <v>1226</v>
      </c>
      <c r="B1120" t="str">
        <f t="shared" si="51"/>
        <v>OT</v>
      </c>
      <c r="C1120">
        <f t="shared" si="52"/>
        <v>0</v>
      </c>
      <c r="D1120" s="38" t="s">
        <v>6552</v>
      </c>
      <c r="E1120" s="23">
        <v>6</v>
      </c>
      <c r="F1120" s="23">
        <v>122604</v>
      </c>
      <c r="G1120" s="38" t="s">
        <v>3179</v>
      </c>
      <c r="H1120" s="38" t="s">
        <v>3219</v>
      </c>
      <c r="I1120" s="38" t="s">
        <v>6006</v>
      </c>
      <c r="J1120" s="38" t="s">
        <v>89</v>
      </c>
      <c r="K1120" s="38"/>
      <c r="L1120" s="38" t="s">
        <v>6572</v>
      </c>
      <c r="M1120" s="109">
        <v>44408</v>
      </c>
      <c r="N1120" s="39" t="s">
        <v>3139</v>
      </c>
      <c r="O1120" s="38">
        <v>1</v>
      </c>
      <c r="P1120" s="38"/>
      <c r="Q1120" s="23" t="s">
        <v>3139</v>
      </c>
      <c r="R1120" s="43">
        <v>0</v>
      </c>
      <c r="S1120" s="38"/>
      <c r="T1120" s="23" t="s">
        <v>3139</v>
      </c>
      <c r="U1120" s="38" t="s">
        <v>6572</v>
      </c>
      <c r="V1120" s="39">
        <v>2095287</v>
      </c>
      <c r="W1120" s="23" t="s">
        <v>3139</v>
      </c>
      <c r="X1120" s="38">
        <v>0</v>
      </c>
      <c r="Y1120" s="38" t="s">
        <v>6552</v>
      </c>
      <c r="Z1120" s="21">
        <v>3.4198599999999999</v>
      </c>
      <c r="AA1120" s="23" t="s">
        <v>3139</v>
      </c>
      <c r="AB1120" s="39">
        <v>0</v>
      </c>
      <c r="AC1120" s="39">
        <v>0</v>
      </c>
      <c r="AD1120" s="38" t="s">
        <v>3139</v>
      </c>
      <c r="AE1120" s="38" t="s">
        <v>5815</v>
      </c>
      <c r="AG1120" s="23"/>
      <c r="AH1120" s="23"/>
    </row>
    <row r="1121" spans="1:34">
      <c r="A1121" t="str">
        <f t="shared" si="53"/>
        <v>1226</v>
      </c>
      <c r="B1121" t="str">
        <f t="shared" si="51"/>
        <v>OT</v>
      </c>
      <c r="C1121">
        <f t="shared" si="52"/>
        <v>0</v>
      </c>
      <c r="D1121" s="38" t="s">
        <v>6552</v>
      </c>
      <c r="E1121" s="23">
        <v>7</v>
      </c>
      <c r="F1121" s="23">
        <v>122604</v>
      </c>
      <c r="G1121" s="38" t="s">
        <v>3162</v>
      </c>
      <c r="H1121" s="38" t="s">
        <v>9479</v>
      </c>
      <c r="I1121" s="38" t="s">
        <v>6006</v>
      </c>
      <c r="J1121" s="38" t="s">
        <v>3193</v>
      </c>
      <c r="K1121" s="38"/>
      <c r="L1121" s="38" t="s">
        <v>6572</v>
      </c>
      <c r="M1121" s="109">
        <v>44408</v>
      </c>
      <c r="N1121" s="39" t="s">
        <v>3139</v>
      </c>
      <c r="O1121" s="38">
        <v>1</v>
      </c>
      <c r="P1121" s="38"/>
      <c r="Q1121" s="23" t="s">
        <v>3139</v>
      </c>
      <c r="R1121" s="43">
        <v>0</v>
      </c>
      <c r="S1121" s="38"/>
      <c r="T1121" s="23" t="s">
        <v>3139</v>
      </c>
      <c r="U1121" s="38" t="s">
        <v>6572</v>
      </c>
      <c r="V1121" s="39">
        <v>3541519</v>
      </c>
      <c r="W1121" s="23" t="s">
        <v>3139</v>
      </c>
      <c r="X1121" s="38">
        <v>0</v>
      </c>
      <c r="Y1121" s="38" t="s">
        <v>6552</v>
      </c>
      <c r="Z1121" s="21">
        <v>3.5415190000000001</v>
      </c>
      <c r="AA1121" s="23" t="s">
        <v>3139</v>
      </c>
      <c r="AB1121" s="39">
        <v>0</v>
      </c>
      <c r="AC1121" s="39">
        <v>0</v>
      </c>
      <c r="AD1121" s="38">
        <v>3541519</v>
      </c>
      <c r="AE1121" s="38" t="s">
        <v>5815</v>
      </c>
      <c r="AG1121" s="23"/>
      <c r="AH1121" s="23"/>
    </row>
    <row r="1122" spans="1:34">
      <c r="A1122" t="str">
        <f t="shared" si="53"/>
        <v>1226</v>
      </c>
      <c r="B1122" t="str">
        <f t="shared" si="51"/>
        <v>OT</v>
      </c>
      <c r="C1122">
        <f t="shared" si="52"/>
        <v>0</v>
      </c>
      <c r="D1122" s="38" t="s">
        <v>6552</v>
      </c>
      <c r="E1122" s="23">
        <v>5</v>
      </c>
      <c r="F1122" s="23">
        <v>122602</v>
      </c>
      <c r="G1122" s="38" t="s">
        <v>3179</v>
      </c>
      <c r="H1122" s="38" t="s">
        <v>3368</v>
      </c>
      <c r="I1122" s="38" t="s">
        <v>6006</v>
      </c>
      <c r="J1122" s="38" t="s">
        <v>50</v>
      </c>
      <c r="K1122" s="38"/>
      <c r="L1122" s="38"/>
      <c r="M1122" s="38"/>
      <c r="N1122" s="39">
        <v>0</v>
      </c>
      <c r="O1122" s="38">
        <v>1</v>
      </c>
      <c r="P1122" s="38"/>
      <c r="Q1122" s="23" t="s">
        <v>3139</v>
      </c>
      <c r="R1122" s="43" t="s">
        <v>3139</v>
      </c>
      <c r="S1122" s="38"/>
      <c r="T1122" s="23" t="s">
        <v>3139</v>
      </c>
      <c r="U1122" s="38" t="s">
        <v>6575</v>
      </c>
      <c r="V1122" s="39">
        <v>1395299</v>
      </c>
      <c r="W1122" s="23" t="s">
        <v>3139</v>
      </c>
      <c r="X1122" s="38">
        <v>1</v>
      </c>
      <c r="Y1122" s="38" t="s">
        <v>5977</v>
      </c>
      <c r="Z1122" s="21">
        <v>23.848647</v>
      </c>
      <c r="AA1122" s="23" t="s">
        <v>3139</v>
      </c>
      <c r="AB1122" s="39">
        <v>18397491</v>
      </c>
      <c r="AC1122" s="39">
        <v>0</v>
      </c>
      <c r="AD1122" s="38" t="s">
        <v>3139</v>
      </c>
      <c r="AE1122" s="38" t="s">
        <v>5815</v>
      </c>
      <c r="AG1122" s="23"/>
      <c r="AH1122" s="23"/>
    </row>
    <row r="1123" spans="1:34">
      <c r="A1123" t="str">
        <f t="shared" si="53"/>
        <v>1226</v>
      </c>
      <c r="B1123" t="str">
        <f t="shared" si="51"/>
        <v>OT</v>
      </c>
      <c r="C1123">
        <f t="shared" si="52"/>
        <v>0</v>
      </c>
      <c r="D1123" s="38" t="s">
        <v>6552</v>
      </c>
      <c r="E1123" s="23">
        <v>6</v>
      </c>
      <c r="F1123" s="23">
        <v>122602</v>
      </c>
      <c r="G1123" s="38" t="s">
        <v>3450</v>
      </c>
      <c r="H1123" s="38" t="s">
        <v>3451</v>
      </c>
      <c r="I1123" s="38" t="s">
        <v>6006</v>
      </c>
      <c r="J1123" s="38" t="s">
        <v>50</v>
      </c>
      <c r="K1123" s="38"/>
      <c r="L1123" s="38"/>
      <c r="M1123" s="38"/>
      <c r="N1123" s="39">
        <v>0</v>
      </c>
      <c r="O1123" s="38">
        <v>1</v>
      </c>
      <c r="P1123" s="38"/>
      <c r="Q1123" s="23" t="s">
        <v>3139</v>
      </c>
      <c r="R1123" s="43" t="s">
        <v>3139</v>
      </c>
      <c r="S1123" s="38"/>
      <c r="T1123" s="23" t="s">
        <v>3139</v>
      </c>
      <c r="U1123" s="38" t="s">
        <v>6576</v>
      </c>
      <c r="V1123" s="39">
        <v>737717</v>
      </c>
      <c r="W1123" s="23" t="s">
        <v>3139</v>
      </c>
      <c r="X1123" s="38">
        <v>1</v>
      </c>
      <c r="Y1123" s="38" t="s">
        <v>5977</v>
      </c>
      <c r="Z1123" s="21">
        <v>0.90852599999999994</v>
      </c>
      <c r="AA1123" s="23" t="s">
        <v>3139</v>
      </c>
      <c r="AB1123" s="39">
        <v>908526</v>
      </c>
      <c r="AC1123" s="39">
        <v>0</v>
      </c>
      <c r="AD1123" s="38" t="s">
        <v>3139</v>
      </c>
      <c r="AE1123" s="38" t="s">
        <v>5815</v>
      </c>
      <c r="AG1123" s="23"/>
      <c r="AH1123" s="23"/>
    </row>
    <row r="1124" spans="1:34">
      <c r="A1124" t="str">
        <f t="shared" si="53"/>
        <v>1226</v>
      </c>
      <c r="B1124" t="str">
        <f t="shared" si="51"/>
        <v>OT</v>
      </c>
      <c r="C1124">
        <f t="shared" si="52"/>
        <v>243</v>
      </c>
      <c r="D1124" s="38" t="s">
        <v>6552</v>
      </c>
      <c r="E1124" s="23">
        <v>7</v>
      </c>
      <c r="F1124" s="23">
        <v>122602</v>
      </c>
      <c r="G1124" s="38" t="s">
        <v>3157</v>
      </c>
      <c r="H1124" s="38" t="s">
        <v>3159</v>
      </c>
      <c r="I1124" s="38" t="s">
        <v>6006</v>
      </c>
      <c r="J1124" s="38" t="s">
        <v>50</v>
      </c>
      <c r="K1124" s="38"/>
      <c r="L1124" s="38" t="s">
        <v>6313</v>
      </c>
      <c r="M1124" s="109">
        <v>44651</v>
      </c>
      <c r="N1124" s="39">
        <v>0</v>
      </c>
      <c r="O1124" s="38">
        <v>1</v>
      </c>
      <c r="P1124" s="38"/>
      <c r="Q1124" s="38" t="s">
        <v>3139</v>
      </c>
      <c r="R1124" s="43" t="s">
        <v>3139</v>
      </c>
      <c r="S1124" s="38"/>
      <c r="T1124" s="38" t="s">
        <v>3139</v>
      </c>
      <c r="U1124" s="38" t="s">
        <v>6313</v>
      </c>
      <c r="V1124" s="39">
        <v>781242</v>
      </c>
      <c r="W1124" s="38" t="s">
        <v>3139</v>
      </c>
      <c r="X1124" s="38">
        <v>1</v>
      </c>
      <c r="Y1124" s="38" t="s">
        <v>5977</v>
      </c>
      <c r="Z1124" s="21">
        <v>0.78124199999999999</v>
      </c>
      <c r="AA1124" s="38" t="s">
        <v>3139</v>
      </c>
      <c r="AB1124" s="39">
        <v>781242</v>
      </c>
      <c r="AC1124" s="39">
        <v>0</v>
      </c>
      <c r="AD1124" s="23" t="s">
        <v>3139</v>
      </c>
      <c r="AE1124" s="38" t="s">
        <v>5815</v>
      </c>
      <c r="AG1124" s="23"/>
      <c r="AH1124" s="23"/>
    </row>
    <row r="1125" spans="1:34">
      <c r="A1125" t="str">
        <f t="shared" si="53"/>
        <v>1226</v>
      </c>
      <c r="B1125" t="str">
        <f t="shared" si="51"/>
        <v>OT</v>
      </c>
      <c r="C1125">
        <f t="shared" si="52"/>
        <v>243</v>
      </c>
      <c r="D1125" s="38" t="s">
        <v>6552</v>
      </c>
      <c r="E1125" s="23">
        <v>8</v>
      </c>
      <c r="F1125" s="23">
        <v>122602</v>
      </c>
      <c r="G1125" s="38" t="s">
        <v>3440</v>
      </c>
      <c r="H1125" s="38" t="s">
        <v>3441</v>
      </c>
      <c r="I1125" s="38" t="s">
        <v>6006</v>
      </c>
      <c r="J1125" s="38" t="s">
        <v>3552</v>
      </c>
      <c r="K1125" s="38"/>
      <c r="L1125" s="38" t="s">
        <v>6578</v>
      </c>
      <c r="M1125" s="109">
        <v>44651</v>
      </c>
      <c r="N1125" s="39">
        <v>0</v>
      </c>
      <c r="O1125" s="38">
        <v>1</v>
      </c>
      <c r="P1125" s="38"/>
      <c r="Q1125" s="38" t="s">
        <v>3139</v>
      </c>
      <c r="R1125" s="43" t="s">
        <v>3139</v>
      </c>
      <c r="S1125" s="38"/>
      <c r="T1125" s="38" t="s">
        <v>3139</v>
      </c>
      <c r="U1125" s="38" t="s">
        <v>6579</v>
      </c>
      <c r="V1125" s="39">
        <v>3907101</v>
      </c>
      <c r="W1125" s="38" t="s">
        <v>3139</v>
      </c>
      <c r="X1125" s="38">
        <v>1</v>
      </c>
      <c r="Y1125" s="38" t="s">
        <v>5977</v>
      </c>
      <c r="Z1125" s="21">
        <v>4.55</v>
      </c>
      <c r="AA1125" s="38" t="s">
        <v>3139</v>
      </c>
      <c r="AB1125" s="39">
        <v>4550000</v>
      </c>
      <c r="AC1125" s="39">
        <v>0</v>
      </c>
      <c r="AD1125" s="23" t="s">
        <v>3139</v>
      </c>
      <c r="AE1125" s="38" t="s">
        <v>5815</v>
      </c>
      <c r="AG1125" s="23"/>
      <c r="AH1125" s="23"/>
    </row>
    <row r="1126" spans="1:34">
      <c r="A1126" t="str">
        <f t="shared" si="53"/>
        <v>1226</v>
      </c>
      <c r="B1126" t="str">
        <f t="shared" si="51"/>
        <v>OT</v>
      </c>
      <c r="C1126">
        <f t="shared" si="52"/>
        <v>0</v>
      </c>
      <c r="D1126" s="38" t="s">
        <v>6552</v>
      </c>
      <c r="E1126" s="23">
        <v>9</v>
      </c>
      <c r="F1126" s="23">
        <v>122602</v>
      </c>
      <c r="G1126" s="38" t="s">
        <v>53</v>
      </c>
      <c r="H1126" s="38" t="s">
        <v>3047</v>
      </c>
      <c r="I1126" s="38" t="s">
        <v>6006</v>
      </c>
      <c r="J1126" s="38" t="s">
        <v>3553</v>
      </c>
      <c r="K1126" s="38"/>
      <c r="L1126" s="38"/>
      <c r="M1126" s="38"/>
      <c r="N1126" s="39">
        <v>0</v>
      </c>
      <c r="O1126" s="38">
        <v>1</v>
      </c>
      <c r="P1126" s="38"/>
      <c r="Q1126" s="38" t="s">
        <v>3139</v>
      </c>
      <c r="R1126" s="43" t="s">
        <v>3139</v>
      </c>
      <c r="S1126" s="38"/>
      <c r="T1126" s="38" t="s">
        <v>3139</v>
      </c>
      <c r="U1126" s="38" t="s">
        <v>6580</v>
      </c>
      <c r="V1126" s="39">
        <v>37497600</v>
      </c>
      <c r="W1126" s="38" t="s">
        <v>3139</v>
      </c>
      <c r="X1126" s="38">
        <v>1</v>
      </c>
      <c r="Y1126" s="38" t="s">
        <v>5977</v>
      </c>
      <c r="Z1126" s="21">
        <v>42.134543469999997</v>
      </c>
      <c r="AA1126" s="38" t="s">
        <v>3139</v>
      </c>
      <c r="AB1126" s="39">
        <v>42134543.469999999</v>
      </c>
      <c r="AC1126" s="39">
        <v>0</v>
      </c>
      <c r="AD1126" s="23" t="s">
        <v>3139</v>
      </c>
      <c r="AE1126" s="38" t="s">
        <v>5815</v>
      </c>
      <c r="AG1126" s="23"/>
      <c r="AH1126" s="23"/>
    </row>
    <row r="1127" spans="1:34">
      <c r="A1127" t="str">
        <f t="shared" si="53"/>
        <v>1226</v>
      </c>
      <c r="B1127" t="str">
        <f t="shared" si="51"/>
        <v>OT</v>
      </c>
      <c r="C1127">
        <f t="shared" si="52"/>
        <v>0</v>
      </c>
      <c r="D1127" s="38" t="s">
        <v>6552</v>
      </c>
      <c r="E1127" s="23">
        <v>10</v>
      </c>
      <c r="F1127" s="23">
        <v>122602</v>
      </c>
      <c r="G1127" s="38" t="s">
        <v>3276</v>
      </c>
      <c r="H1127" s="38" t="s">
        <v>3554</v>
      </c>
      <c r="I1127" s="38" t="s">
        <v>6006</v>
      </c>
      <c r="J1127" s="38" t="s">
        <v>100</v>
      </c>
      <c r="K1127" s="38"/>
      <c r="L1127" s="38"/>
      <c r="M1127" s="38"/>
      <c r="N1127" s="39">
        <v>0</v>
      </c>
      <c r="O1127" s="38">
        <v>1</v>
      </c>
      <c r="P1127" s="38"/>
      <c r="Q1127" s="23" t="s">
        <v>3139</v>
      </c>
      <c r="R1127" s="43" t="s">
        <v>3139</v>
      </c>
      <c r="S1127" s="38"/>
      <c r="T1127" s="23" t="s">
        <v>3139</v>
      </c>
      <c r="U1127" s="38" t="s">
        <v>6581</v>
      </c>
      <c r="V1127" s="39">
        <v>20000000</v>
      </c>
      <c r="W1127" s="23" t="s">
        <v>3139</v>
      </c>
      <c r="X1127" s="38">
        <v>1</v>
      </c>
      <c r="Y1127" s="38" t="s">
        <v>5977</v>
      </c>
      <c r="Z1127" s="21">
        <v>20</v>
      </c>
      <c r="AA1127" s="23" t="s">
        <v>3139</v>
      </c>
      <c r="AB1127" s="39">
        <v>20000000</v>
      </c>
      <c r="AC1127" s="39">
        <v>0</v>
      </c>
      <c r="AD1127" s="38" t="s">
        <v>3139</v>
      </c>
      <c r="AE1127" s="38" t="s">
        <v>5815</v>
      </c>
      <c r="AG1127" s="23"/>
      <c r="AH1127" s="23"/>
    </row>
    <row r="1128" spans="1:34">
      <c r="A1128" t="str">
        <f t="shared" si="53"/>
        <v>1220</v>
      </c>
      <c r="B1128" t="str">
        <f t="shared" si="51"/>
        <v>OT</v>
      </c>
      <c r="C1128">
        <f t="shared" si="52"/>
        <v>0</v>
      </c>
      <c r="D1128" s="38" t="s">
        <v>6552</v>
      </c>
      <c r="E1128" s="23">
        <v>1</v>
      </c>
      <c r="F1128" s="23">
        <v>122001</v>
      </c>
      <c r="G1128" s="38" t="s">
        <v>3179</v>
      </c>
      <c r="H1128" s="38" t="s">
        <v>3556</v>
      </c>
      <c r="I1128" s="38" t="s">
        <v>6006</v>
      </c>
      <c r="J1128" s="38" t="s">
        <v>50</v>
      </c>
      <c r="K1128" s="38" t="s">
        <v>5817</v>
      </c>
      <c r="L1128" s="38"/>
      <c r="M1128" s="38"/>
      <c r="N1128" s="39">
        <v>0</v>
      </c>
      <c r="O1128" s="38">
        <v>1</v>
      </c>
      <c r="P1128" s="38"/>
      <c r="Q1128" s="23" t="s">
        <v>3139</v>
      </c>
      <c r="R1128" s="43" t="s">
        <v>3139</v>
      </c>
      <c r="S1128" s="38"/>
      <c r="T1128" s="23" t="s">
        <v>3139</v>
      </c>
      <c r="U1128" s="38" t="s">
        <v>6582</v>
      </c>
      <c r="V1128" s="39">
        <v>103500</v>
      </c>
      <c r="W1128" s="23" t="s">
        <v>3139</v>
      </c>
      <c r="X1128" s="38">
        <v>1</v>
      </c>
      <c r="Y1128" s="38" t="s">
        <v>6552</v>
      </c>
      <c r="Z1128" s="21">
        <v>26.959554000000001</v>
      </c>
      <c r="AA1128" s="23" t="s">
        <v>3139</v>
      </c>
      <c r="AB1128" s="39">
        <v>26959554</v>
      </c>
      <c r="AC1128" s="39">
        <v>3179841</v>
      </c>
      <c r="AD1128" s="38" t="s">
        <v>3139</v>
      </c>
      <c r="AE1128" s="38" t="s">
        <v>5815</v>
      </c>
      <c r="AG1128" s="23"/>
      <c r="AH1128" s="23"/>
    </row>
    <row r="1129" spans="1:34">
      <c r="A1129" t="str">
        <f t="shared" si="53"/>
        <v>1220</v>
      </c>
      <c r="B1129" t="str">
        <f t="shared" si="51"/>
        <v>OT</v>
      </c>
      <c r="C1129">
        <f t="shared" si="52"/>
        <v>0</v>
      </c>
      <c r="D1129" s="38" t="s">
        <v>6552</v>
      </c>
      <c r="E1129" s="23">
        <v>2</v>
      </c>
      <c r="F1129" s="23">
        <v>122001</v>
      </c>
      <c r="G1129" s="38" t="s">
        <v>3181</v>
      </c>
      <c r="H1129" s="38" t="s">
        <v>3557</v>
      </c>
      <c r="I1129" s="38" t="s">
        <v>6006</v>
      </c>
      <c r="J1129" s="38" t="s">
        <v>88</v>
      </c>
      <c r="K1129" s="38" t="s">
        <v>5817</v>
      </c>
      <c r="L1129" s="38"/>
      <c r="M1129" s="38"/>
      <c r="N1129" s="39">
        <v>0</v>
      </c>
      <c r="O1129" s="38">
        <v>1</v>
      </c>
      <c r="P1129" s="38"/>
      <c r="Q1129" s="23" t="s">
        <v>3139</v>
      </c>
      <c r="R1129" s="43" t="s">
        <v>3139</v>
      </c>
      <c r="S1129" s="38"/>
      <c r="T1129" s="23" t="s">
        <v>3139</v>
      </c>
      <c r="U1129" s="38" t="s">
        <v>6582</v>
      </c>
      <c r="V1129" s="39">
        <v>103500</v>
      </c>
      <c r="W1129" s="23" t="s">
        <v>3139</v>
      </c>
      <c r="X1129" s="38">
        <v>1</v>
      </c>
      <c r="Y1129" s="38" t="s">
        <v>6552</v>
      </c>
      <c r="Z1129" s="21">
        <v>20.777307</v>
      </c>
      <c r="AA1129" s="23" t="s">
        <v>3139</v>
      </c>
      <c r="AB1129" s="39">
        <v>20777307</v>
      </c>
      <c r="AC1129" s="39">
        <v>3179841</v>
      </c>
      <c r="AD1129" s="38" t="s">
        <v>3139</v>
      </c>
      <c r="AE1129" s="38" t="s">
        <v>5815</v>
      </c>
      <c r="AG1129" s="23"/>
      <c r="AH1129" s="23"/>
    </row>
    <row r="1130" spans="1:34">
      <c r="A1130" t="str">
        <f t="shared" si="53"/>
        <v>1203</v>
      </c>
      <c r="B1130" t="str">
        <f t="shared" si="51"/>
        <v>FL</v>
      </c>
      <c r="C1130">
        <f t="shared" si="52"/>
        <v>68</v>
      </c>
      <c r="D1130" s="38" t="s">
        <v>6552</v>
      </c>
      <c r="E1130" s="23">
        <v>3</v>
      </c>
      <c r="F1130" s="23">
        <v>120305</v>
      </c>
      <c r="G1130" s="38" t="s">
        <v>3140</v>
      </c>
      <c r="H1130" s="38" t="s">
        <v>3503</v>
      </c>
      <c r="I1130" s="38" t="s">
        <v>5969</v>
      </c>
      <c r="J1130" s="38" t="s">
        <v>11233</v>
      </c>
      <c r="K1130" s="38"/>
      <c r="L1130" s="38" t="s">
        <v>6068</v>
      </c>
      <c r="M1130" s="109">
        <v>44476</v>
      </c>
      <c r="N1130" s="39">
        <v>180000000</v>
      </c>
      <c r="O1130" s="38">
        <v>1</v>
      </c>
      <c r="P1130" s="38" t="s">
        <v>5814</v>
      </c>
      <c r="Q1130" s="23">
        <v>2.65</v>
      </c>
      <c r="R1130" s="43" t="s">
        <v>3139</v>
      </c>
      <c r="S1130" s="38" t="s">
        <v>54</v>
      </c>
      <c r="T1130" s="23">
        <v>90</v>
      </c>
      <c r="U1130" s="38" t="s">
        <v>6068</v>
      </c>
      <c r="V1130" s="39">
        <v>180000000</v>
      </c>
      <c r="W1130" s="23">
        <v>2.65</v>
      </c>
      <c r="X1130" s="38" t="s">
        <v>3139</v>
      </c>
      <c r="Y1130" s="38" t="s">
        <v>6552</v>
      </c>
      <c r="Z1130" s="21">
        <v>181.1808</v>
      </c>
      <c r="AA1130" s="23">
        <v>2.65</v>
      </c>
      <c r="AB1130" s="39" t="s">
        <v>3139</v>
      </c>
      <c r="AC1130" s="39">
        <v>1180800</v>
      </c>
      <c r="AD1130" s="38" t="s">
        <v>3139</v>
      </c>
      <c r="AE1130" s="38" t="s">
        <v>5815</v>
      </c>
      <c r="AG1130" s="23"/>
      <c r="AH1130" s="23"/>
    </row>
    <row r="1131" spans="1:34">
      <c r="A1131" t="str">
        <f t="shared" si="53"/>
        <v>1203</v>
      </c>
      <c r="B1131" t="str">
        <f t="shared" si="51"/>
        <v>FL</v>
      </c>
      <c r="C1131">
        <f t="shared" si="52"/>
        <v>89</v>
      </c>
      <c r="D1131" s="38" t="s">
        <v>6552</v>
      </c>
      <c r="E1131" s="23">
        <v>4</v>
      </c>
      <c r="F1131" s="23">
        <v>120305</v>
      </c>
      <c r="G1131" s="38" t="s">
        <v>3509</v>
      </c>
      <c r="H1131" s="38" t="s">
        <v>3555</v>
      </c>
      <c r="I1131" s="38" t="s">
        <v>5969</v>
      </c>
      <c r="J1131" s="38" t="s">
        <v>11891</v>
      </c>
      <c r="K1131" s="38"/>
      <c r="L1131" s="38" t="s">
        <v>6109</v>
      </c>
      <c r="M1131" s="109">
        <v>44497</v>
      </c>
      <c r="N1131" s="39">
        <v>315761152</v>
      </c>
      <c r="O1131" s="38">
        <v>1</v>
      </c>
      <c r="P1131" s="38" t="s">
        <v>5814</v>
      </c>
      <c r="Q1131" s="23">
        <v>3.06</v>
      </c>
      <c r="R1131" s="43" t="s">
        <v>3139</v>
      </c>
      <c r="S1131" s="38" t="s">
        <v>54</v>
      </c>
      <c r="T1131" s="23">
        <v>90</v>
      </c>
      <c r="U1131" s="38" t="s">
        <v>6109</v>
      </c>
      <c r="V1131" s="39">
        <v>315761152</v>
      </c>
      <c r="W1131" s="23">
        <v>3.06</v>
      </c>
      <c r="X1131" s="38" t="s">
        <v>3139</v>
      </c>
      <c r="Y1131" s="38" t="s">
        <v>6552</v>
      </c>
      <c r="Z1131" s="21">
        <v>315.84004399999998</v>
      </c>
      <c r="AA1131" s="23">
        <v>3.06</v>
      </c>
      <c r="AB1131" s="39" t="s">
        <v>3139</v>
      </c>
      <c r="AC1131" s="39">
        <v>78892</v>
      </c>
      <c r="AD1131" s="38" t="s">
        <v>3139</v>
      </c>
      <c r="AE1131" s="38" t="s">
        <v>5815</v>
      </c>
      <c r="AG1131" s="23"/>
      <c r="AH1131" s="23"/>
    </row>
    <row r="1132" spans="1:34">
      <c r="A1132" t="str">
        <f t="shared" si="53"/>
        <v>1203</v>
      </c>
      <c r="B1132" t="str">
        <f t="shared" si="51"/>
        <v>FL</v>
      </c>
      <c r="C1132">
        <f t="shared" si="52"/>
        <v>88</v>
      </c>
      <c r="D1132" s="38" t="s">
        <v>6552</v>
      </c>
      <c r="E1132" s="23">
        <v>5</v>
      </c>
      <c r="F1132" s="23">
        <v>120305</v>
      </c>
      <c r="G1132" s="38" t="s">
        <v>329</v>
      </c>
      <c r="H1132" s="38" t="s">
        <v>3503</v>
      </c>
      <c r="I1132" s="38" t="s">
        <v>5969</v>
      </c>
      <c r="J1132" s="38" t="s">
        <v>11892</v>
      </c>
      <c r="K1132" s="38"/>
      <c r="L1132" s="38" t="s">
        <v>6080</v>
      </c>
      <c r="M1132" s="109">
        <v>44496</v>
      </c>
      <c r="N1132" s="39">
        <v>209599686</v>
      </c>
      <c r="O1132" s="38">
        <v>1</v>
      </c>
      <c r="P1132" s="38" t="s">
        <v>5814</v>
      </c>
      <c r="Q1132" s="23">
        <v>2.2999999999999998</v>
      </c>
      <c r="R1132" s="43" t="s">
        <v>3139</v>
      </c>
      <c r="S1132" s="38" t="s">
        <v>54</v>
      </c>
      <c r="T1132" s="23">
        <v>90</v>
      </c>
      <c r="U1132" s="38" t="s">
        <v>6080</v>
      </c>
      <c r="V1132" s="39">
        <v>209599686</v>
      </c>
      <c r="W1132" s="23">
        <v>2.2999999999999998</v>
      </c>
      <c r="X1132" s="38" t="s">
        <v>3139</v>
      </c>
      <c r="Y1132" s="38" t="s">
        <v>6552</v>
      </c>
      <c r="Z1132" s="21">
        <v>209.665164</v>
      </c>
      <c r="AA1132" s="23">
        <v>2.2999999999999998</v>
      </c>
      <c r="AB1132" s="39" t="s">
        <v>3139</v>
      </c>
      <c r="AC1132" s="39">
        <v>65478</v>
      </c>
      <c r="AD1132" s="38" t="s">
        <v>3139</v>
      </c>
      <c r="AE1132" s="38" t="s">
        <v>5815</v>
      </c>
      <c r="AG1132" s="23"/>
      <c r="AH1132" s="23"/>
    </row>
    <row r="1133" spans="1:34">
      <c r="A1133" t="str">
        <f t="shared" si="53"/>
        <v>1203</v>
      </c>
      <c r="B1133" t="str">
        <f t="shared" si="51"/>
        <v>FL</v>
      </c>
      <c r="C1133">
        <f t="shared" si="52"/>
        <v>61</v>
      </c>
      <c r="D1133" s="38" t="s">
        <v>6552</v>
      </c>
      <c r="E1133" s="23">
        <v>6</v>
      </c>
      <c r="F1133" s="23">
        <v>120305</v>
      </c>
      <c r="G1133" s="38" t="s">
        <v>3140</v>
      </c>
      <c r="H1133" s="38" t="s">
        <v>11234</v>
      </c>
      <c r="I1133" s="38" t="s">
        <v>5969</v>
      </c>
      <c r="J1133" s="38" t="s">
        <v>11235</v>
      </c>
      <c r="K1133" s="38"/>
      <c r="L1133" s="38" t="s">
        <v>6203</v>
      </c>
      <c r="M1133" s="109">
        <v>44469</v>
      </c>
      <c r="N1133" s="39">
        <v>104000000</v>
      </c>
      <c r="O1133" s="38">
        <v>1</v>
      </c>
      <c r="P1133" s="38" t="s">
        <v>5814</v>
      </c>
      <c r="Q1133" s="23">
        <v>2.9</v>
      </c>
      <c r="R1133" s="43" t="s">
        <v>3139</v>
      </c>
      <c r="S1133" s="38" t="s">
        <v>54</v>
      </c>
      <c r="T1133" s="23">
        <v>90</v>
      </c>
      <c r="U1133" s="38" t="s">
        <v>6203</v>
      </c>
      <c r="V1133" s="39">
        <v>104000000</v>
      </c>
      <c r="W1133" s="23">
        <v>2.9</v>
      </c>
      <c r="X1133" s="38" t="s">
        <v>3139</v>
      </c>
      <c r="Y1133" s="38" t="s">
        <v>6552</v>
      </c>
      <c r="Z1133" s="21">
        <v>104.745992</v>
      </c>
      <c r="AA1133" s="23">
        <v>2.9</v>
      </c>
      <c r="AB1133" s="39" t="s">
        <v>3139</v>
      </c>
      <c r="AC1133" s="39">
        <v>745992</v>
      </c>
      <c r="AD1133" s="38" t="s">
        <v>3139</v>
      </c>
      <c r="AE1133" s="38" t="s">
        <v>5815</v>
      </c>
      <c r="AG1133" s="23"/>
      <c r="AH1133" s="23"/>
    </row>
    <row r="1134" spans="1:34">
      <c r="A1134" t="str">
        <f t="shared" si="53"/>
        <v>1203</v>
      </c>
      <c r="B1134" t="str">
        <f t="shared" si="51"/>
        <v>FL</v>
      </c>
      <c r="C1134">
        <f t="shared" si="52"/>
        <v>61</v>
      </c>
      <c r="D1134" s="38" t="s">
        <v>6552</v>
      </c>
      <c r="E1134" s="23">
        <v>7</v>
      </c>
      <c r="F1134" s="23">
        <v>120305</v>
      </c>
      <c r="G1134" s="38" t="s">
        <v>53</v>
      </c>
      <c r="H1134" s="38" t="s">
        <v>3161</v>
      </c>
      <c r="I1134" s="38" t="s">
        <v>5969</v>
      </c>
      <c r="J1134" s="38" t="s">
        <v>11236</v>
      </c>
      <c r="K1134" s="38"/>
      <c r="L1134" s="38" t="s">
        <v>6203</v>
      </c>
      <c r="M1134" s="109">
        <v>44469</v>
      </c>
      <c r="N1134" s="39">
        <v>238342101</v>
      </c>
      <c r="O1134" s="38">
        <v>1</v>
      </c>
      <c r="P1134" s="38" t="s">
        <v>5814</v>
      </c>
      <c r="Q1134" s="23">
        <v>2.1800000000000002</v>
      </c>
      <c r="R1134" s="43" t="s">
        <v>3139</v>
      </c>
      <c r="S1134" s="38" t="s">
        <v>54</v>
      </c>
      <c r="T1134" s="23">
        <v>90</v>
      </c>
      <c r="U1134" s="38" t="s">
        <v>6203</v>
      </c>
      <c r="V1134" s="39">
        <v>238342101</v>
      </c>
      <c r="W1134" s="23">
        <v>2.1800000000000002</v>
      </c>
      <c r="X1134" s="38" t="s">
        <v>3139</v>
      </c>
      <c r="Y1134" s="38" t="s">
        <v>6552</v>
      </c>
      <c r="Z1134" s="21">
        <v>238.78992700000001</v>
      </c>
      <c r="AA1134" s="23">
        <v>2.1800000000000002</v>
      </c>
      <c r="AB1134" s="39" t="s">
        <v>3139</v>
      </c>
      <c r="AC1134" s="39">
        <v>447826</v>
      </c>
      <c r="AD1134" s="38" t="s">
        <v>3139</v>
      </c>
      <c r="AE1134" s="38" t="s">
        <v>5815</v>
      </c>
      <c r="AG1134" s="23"/>
      <c r="AH1134" s="23"/>
    </row>
    <row r="1135" spans="1:34">
      <c r="A1135" t="str">
        <f t="shared" si="53"/>
        <v>1203</v>
      </c>
      <c r="B1135" t="str">
        <f t="shared" si="51"/>
        <v>FL</v>
      </c>
      <c r="C1135">
        <f t="shared" si="52"/>
        <v>46</v>
      </c>
      <c r="D1135" s="38" t="s">
        <v>6552</v>
      </c>
      <c r="E1135" s="23">
        <v>1</v>
      </c>
      <c r="F1135" s="23">
        <v>120305</v>
      </c>
      <c r="G1135" s="38" t="s">
        <v>108</v>
      </c>
      <c r="H1135" s="38" t="s">
        <v>3042</v>
      </c>
      <c r="I1135" s="38" t="s">
        <v>5969</v>
      </c>
      <c r="J1135" s="38" t="s">
        <v>11237</v>
      </c>
      <c r="K1135" s="38"/>
      <c r="L1135" s="38" t="s">
        <v>6279</v>
      </c>
      <c r="M1135" s="109">
        <v>44454</v>
      </c>
      <c r="N1135" s="39">
        <v>927124317</v>
      </c>
      <c r="O1135" s="38">
        <v>1</v>
      </c>
      <c r="P1135" s="38" t="s">
        <v>5814</v>
      </c>
      <c r="Q1135" s="23">
        <v>1.89</v>
      </c>
      <c r="R1135" s="43" t="s">
        <v>3139</v>
      </c>
      <c r="S1135" s="38" t="s">
        <v>54</v>
      </c>
      <c r="T1135" s="23">
        <v>90</v>
      </c>
      <c r="U1135" s="38" t="s">
        <v>6279</v>
      </c>
      <c r="V1135" s="39">
        <v>927124317</v>
      </c>
      <c r="W1135" s="23">
        <v>1.89</v>
      </c>
      <c r="X1135" s="38" t="s">
        <v>3139</v>
      </c>
      <c r="Y1135" s="38" t="s">
        <v>6552</v>
      </c>
      <c r="Z1135" s="21">
        <v>929.31071999999995</v>
      </c>
      <c r="AA1135" s="23">
        <v>0</v>
      </c>
      <c r="AB1135" s="39" t="s">
        <v>3139</v>
      </c>
      <c r="AC1135" s="39">
        <v>1457602</v>
      </c>
      <c r="AD1135" s="38" t="s">
        <v>3139</v>
      </c>
      <c r="AE1135" s="38" t="s">
        <v>5819</v>
      </c>
    </row>
    <row r="1136" spans="1:34">
      <c r="A1136" t="str">
        <f t="shared" si="53"/>
        <v>1203</v>
      </c>
      <c r="B1136" t="str">
        <f t="shared" si="51"/>
        <v>FL</v>
      </c>
      <c r="C1136">
        <f t="shared" si="52"/>
        <v>33</v>
      </c>
      <c r="D1136" s="38" t="s">
        <v>6552</v>
      </c>
      <c r="E1136" s="23">
        <v>2</v>
      </c>
      <c r="F1136" s="23">
        <v>120305</v>
      </c>
      <c r="G1136" s="38" t="s">
        <v>108</v>
      </c>
      <c r="H1136" s="38" t="s">
        <v>3042</v>
      </c>
      <c r="I1136" s="38" t="s">
        <v>5969</v>
      </c>
      <c r="J1136" s="38" t="s">
        <v>11238</v>
      </c>
      <c r="K1136" s="38"/>
      <c r="L1136" s="38" t="s">
        <v>6064</v>
      </c>
      <c r="M1136" s="109">
        <v>44441</v>
      </c>
      <c r="N1136" s="39">
        <v>267694825</v>
      </c>
      <c r="O1136" s="38">
        <v>1</v>
      </c>
      <c r="P1136" s="38" t="s">
        <v>5814</v>
      </c>
      <c r="Q1136" s="23">
        <v>1.79</v>
      </c>
      <c r="R1136" s="43" t="s">
        <v>3139</v>
      </c>
      <c r="S1136" s="38" t="s">
        <v>54</v>
      </c>
      <c r="T1136" s="23">
        <v>90</v>
      </c>
      <c r="U1136" s="38" t="s">
        <v>6064</v>
      </c>
      <c r="V1136" s="39">
        <v>267694825</v>
      </c>
      <c r="W1136" s="23">
        <v>1.79</v>
      </c>
      <c r="X1136" s="38" t="s">
        <v>3139</v>
      </c>
      <c r="Y1136" s="38" t="s">
        <v>6552</v>
      </c>
      <c r="Z1136" s="21">
        <v>268.46595400000001</v>
      </c>
      <c r="AA1136" s="23">
        <v>0</v>
      </c>
      <c r="AB1136" s="39" t="s">
        <v>3139</v>
      </c>
      <c r="AC1136" s="39">
        <v>398860</v>
      </c>
      <c r="AD1136" s="38" t="s">
        <v>3139</v>
      </c>
      <c r="AE1136" s="38" t="s">
        <v>5819</v>
      </c>
    </row>
    <row r="1137" spans="1:34">
      <c r="A1137" t="str">
        <f t="shared" si="53"/>
        <v>1203</v>
      </c>
      <c r="B1137" t="str">
        <f t="shared" si="51"/>
        <v>FL</v>
      </c>
      <c r="C1137">
        <f t="shared" si="52"/>
        <v>68</v>
      </c>
      <c r="D1137" s="38" t="s">
        <v>6552</v>
      </c>
      <c r="E1137" s="23">
        <v>3</v>
      </c>
      <c r="F1137" s="23">
        <v>120305</v>
      </c>
      <c r="G1137" s="38" t="s">
        <v>329</v>
      </c>
      <c r="H1137" s="38" t="s">
        <v>3456</v>
      </c>
      <c r="I1137" s="38" t="s">
        <v>5969</v>
      </c>
      <c r="J1137" s="38" t="s">
        <v>11893</v>
      </c>
      <c r="K1137" s="38"/>
      <c r="L1137" s="38" t="s">
        <v>6068</v>
      </c>
      <c r="M1137" s="109">
        <v>44476</v>
      </c>
      <c r="N1137" s="39">
        <v>786067042</v>
      </c>
      <c r="O1137" s="38">
        <v>1</v>
      </c>
      <c r="P1137" s="38" t="s">
        <v>5814</v>
      </c>
      <c r="Q1137" s="23">
        <v>2.2799999999999998</v>
      </c>
      <c r="R1137" s="43" t="s">
        <v>3139</v>
      </c>
      <c r="S1137" s="38" t="s">
        <v>54</v>
      </c>
      <c r="T1137" s="23">
        <v>90</v>
      </c>
      <c r="U1137" s="38" t="s">
        <v>6068</v>
      </c>
      <c r="V1137" s="39">
        <v>786067042</v>
      </c>
      <c r="W1137" s="23">
        <v>2.2799999999999998</v>
      </c>
      <c r="X1137" s="38" t="s">
        <v>3139</v>
      </c>
      <c r="Y1137" s="38" t="s">
        <v>6552</v>
      </c>
      <c r="Z1137" s="21">
        <v>787.29485599999998</v>
      </c>
      <c r="AA1137" s="23">
        <v>0</v>
      </c>
      <c r="AB1137" s="39" t="s">
        <v>3139</v>
      </c>
      <c r="AC1137" s="39">
        <v>1227814</v>
      </c>
      <c r="AD1137" s="38" t="s">
        <v>3139</v>
      </c>
      <c r="AE1137" s="38" t="s">
        <v>5819</v>
      </c>
    </row>
    <row r="1138" spans="1:34">
      <c r="A1138" t="str">
        <f t="shared" si="53"/>
        <v>1203</v>
      </c>
      <c r="B1138" t="str">
        <f t="shared" si="51"/>
        <v>FL</v>
      </c>
      <c r="C1138">
        <f t="shared" si="52"/>
        <v>68</v>
      </c>
      <c r="D1138" s="38" t="s">
        <v>6552</v>
      </c>
      <c r="E1138" s="23">
        <v>4</v>
      </c>
      <c r="F1138" s="23">
        <v>120305</v>
      </c>
      <c r="G1138" s="38" t="s">
        <v>329</v>
      </c>
      <c r="H1138" s="38" t="s">
        <v>3456</v>
      </c>
      <c r="I1138" s="38" t="s">
        <v>5969</v>
      </c>
      <c r="J1138" s="38" t="s">
        <v>11894</v>
      </c>
      <c r="K1138" s="38"/>
      <c r="L1138" s="38" t="s">
        <v>6068</v>
      </c>
      <c r="M1138" s="109">
        <v>44476</v>
      </c>
      <c r="N1138" s="39">
        <v>446441531</v>
      </c>
      <c r="O1138" s="38">
        <v>1</v>
      </c>
      <c r="P1138" s="38" t="s">
        <v>5814</v>
      </c>
      <c r="Q1138" s="23">
        <v>2.2799999999999998</v>
      </c>
      <c r="R1138" s="43" t="s">
        <v>3139</v>
      </c>
      <c r="S1138" s="38" t="s">
        <v>54</v>
      </c>
      <c r="T1138" s="23">
        <v>90</v>
      </c>
      <c r="U1138" s="38" t="s">
        <v>6068</v>
      </c>
      <c r="V1138" s="39">
        <v>446441531</v>
      </c>
      <c r="W1138" s="23">
        <v>2.2799999999999998</v>
      </c>
      <c r="X1138" s="38" t="s">
        <v>3139</v>
      </c>
      <c r="Y1138" s="38" t="s">
        <v>6552</v>
      </c>
      <c r="Z1138" s="21">
        <v>447.13881600000002</v>
      </c>
      <c r="AA1138" s="23">
        <v>0</v>
      </c>
      <c r="AB1138" s="39" t="s">
        <v>3139</v>
      </c>
      <c r="AC1138" s="39">
        <v>697285</v>
      </c>
      <c r="AD1138" s="38" t="s">
        <v>3139</v>
      </c>
      <c r="AE1138" s="38" t="s">
        <v>5819</v>
      </c>
    </row>
    <row r="1139" spans="1:34">
      <c r="A1139" t="str">
        <f t="shared" si="53"/>
        <v>1203</v>
      </c>
      <c r="B1139" t="str">
        <f t="shared" si="51"/>
        <v>FL</v>
      </c>
      <c r="C1139">
        <f t="shared" si="52"/>
        <v>68</v>
      </c>
      <c r="D1139" s="38" t="s">
        <v>6552</v>
      </c>
      <c r="E1139" s="23">
        <v>5</v>
      </c>
      <c r="F1139" s="23">
        <v>120305</v>
      </c>
      <c r="G1139" s="38" t="s">
        <v>329</v>
      </c>
      <c r="H1139" s="38" t="s">
        <v>3456</v>
      </c>
      <c r="I1139" s="38" t="s">
        <v>5969</v>
      </c>
      <c r="J1139" s="38" t="s">
        <v>11895</v>
      </c>
      <c r="K1139" s="38"/>
      <c r="L1139" s="38" t="s">
        <v>6068</v>
      </c>
      <c r="M1139" s="109">
        <v>44476</v>
      </c>
      <c r="N1139" s="39">
        <v>562152056</v>
      </c>
      <c r="O1139" s="38">
        <v>1</v>
      </c>
      <c r="P1139" s="38" t="s">
        <v>5814</v>
      </c>
      <c r="Q1139" s="23">
        <v>2.2799999999999998</v>
      </c>
      <c r="R1139" s="43" t="s">
        <v>3139</v>
      </c>
      <c r="S1139" s="38" t="s">
        <v>54</v>
      </c>
      <c r="T1139" s="23">
        <v>90</v>
      </c>
      <c r="U1139" s="38" t="s">
        <v>6068</v>
      </c>
      <c r="V1139" s="39">
        <v>565152056</v>
      </c>
      <c r="W1139" s="23">
        <v>2.2799999999999998</v>
      </c>
      <c r="X1139" s="38" t="s">
        <v>3139</v>
      </c>
      <c r="Y1139" s="38" t="s">
        <v>6552</v>
      </c>
      <c r="Z1139" s="21">
        <v>566.03475200000003</v>
      </c>
      <c r="AA1139" s="23">
        <v>0</v>
      </c>
      <c r="AB1139" s="39" t="s">
        <v>3139</v>
      </c>
      <c r="AC1139" s="39">
        <v>882696</v>
      </c>
      <c r="AD1139" s="38" t="s">
        <v>3139</v>
      </c>
      <c r="AE1139" s="38" t="s">
        <v>5819</v>
      </c>
    </row>
    <row r="1140" spans="1:34">
      <c r="A1140" t="str">
        <f t="shared" si="53"/>
        <v>1203</v>
      </c>
      <c r="B1140" t="str">
        <f t="shared" si="51"/>
        <v>FL</v>
      </c>
      <c r="C1140">
        <f t="shared" si="52"/>
        <v>91</v>
      </c>
      <c r="D1140" s="38" t="s">
        <v>6552</v>
      </c>
      <c r="E1140" s="23">
        <v>6</v>
      </c>
      <c r="F1140" s="23">
        <v>120305</v>
      </c>
      <c r="G1140" s="38" t="s">
        <v>80</v>
      </c>
      <c r="H1140" s="38" t="s">
        <v>3217</v>
      </c>
      <c r="I1140" s="38" t="s">
        <v>5969</v>
      </c>
      <c r="J1140" s="38" t="s">
        <v>11896</v>
      </c>
      <c r="K1140" s="38"/>
      <c r="L1140" s="38" t="s">
        <v>6032</v>
      </c>
      <c r="M1140" s="109">
        <v>44499</v>
      </c>
      <c r="N1140" s="39">
        <v>476288919</v>
      </c>
      <c r="O1140" s="38">
        <v>1</v>
      </c>
      <c r="P1140" s="38" t="s">
        <v>5814</v>
      </c>
      <c r="Q1140" s="23">
        <v>2.08</v>
      </c>
      <c r="R1140" s="43" t="s">
        <v>3139</v>
      </c>
      <c r="S1140" s="38" t="s">
        <v>54</v>
      </c>
      <c r="T1140" s="23">
        <v>90</v>
      </c>
      <c r="U1140" s="38" t="s">
        <v>6032</v>
      </c>
      <c r="V1140" s="39">
        <v>476288919</v>
      </c>
      <c r="W1140" s="23">
        <v>2.08</v>
      </c>
      <c r="X1140" s="38" t="s">
        <v>3139</v>
      </c>
      <c r="Y1140" s="38" t="s">
        <v>6552</v>
      </c>
      <c r="Z1140" s="21">
        <v>476.316486</v>
      </c>
      <c r="AA1140" s="23">
        <v>0</v>
      </c>
      <c r="AB1140" s="39" t="s">
        <v>3139</v>
      </c>
      <c r="AC1140" s="39">
        <v>27567</v>
      </c>
      <c r="AD1140" s="38" t="s">
        <v>3139</v>
      </c>
      <c r="AE1140" s="38" t="s">
        <v>5819</v>
      </c>
    </row>
    <row r="1141" spans="1:34">
      <c r="A1141" t="str">
        <f t="shared" si="53"/>
        <v>1203</v>
      </c>
      <c r="B1141" t="str">
        <f t="shared" si="51"/>
        <v>FL</v>
      </c>
      <c r="C1141">
        <f t="shared" si="52"/>
        <v>91</v>
      </c>
      <c r="D1141" s="38" t="s">
        <v>6552</v>
      </c>
      <c r="E1141" s="23">
        <v>7</v>
      </c>
      <c r="F1141" s="23">
        <v>120305</v>
      </c>
      <c r="G1141" s="38" t="s">
        <v>80</v>
      </c>
      <c r="H1141" s="38" t="s">
        <v>3217</v>
      </c>
      <c r="I1141" s="38" t="s">
        <v>5969</v>
      </c>
      <c r="J1141" s="38" t="s">
        <v>11897</v>
      </c>
      <c r="K1141" s="38"/>
      <c r="L1141" s="38" t="s">
        <v>6032</v>
      </c>
      <c r="M1141" s="109">
        <v>44499</v>
      </c>
      <c r="N1141" s="39">
        <v>642075205</v>
      </c>
      <c r="O1141" s="38">
        <v>1</v>
      </c>
      <c r="P1141" s="38" t="s">
        <v>5814</v>
      </c>
      <c r="Q1141" s="23">
        <v>2.08</v>
      </c>
      <c r="R1141" s="43" t="s">
        <v>3139</v>
      </c>
      <c r="S1141" s="38" t="s">
        <v>54</v>
      </c>
      <c r="T1141" s="23">
        <v>90</v>
      </c>
      <c r="U1141" s="38" t="s">
        <v>6032</v>
      </c>
      <c r="V1141" s="39">
        <v>642075205</v>
      </c>
      <c r="W1141" s="23">
        <v>2.08</v>
      </c>
      <c r="X1141" s="38" t="s">
        <v>3139</v>
      </c>
      <c r="Y1141" s="38" t="s">
        <v>6552</v>
      </c>
      <c r="Z1141" s="21">
        <v>642.11236699999995</v>
      </c>
      <c r="AA1141" s="23">
        <v>0</v>
      </c>
      <c r="AB1141" s="39" t="s">
        <v>3139</v>
      </c>
      <c r="AC1141" s="39">
        <v>37162</v>
      </c>
      <c r="AD1141" s="38" t="s">
        <v>3139</v>
      </c>
      <c r="AE1141" s="38" t="s">
        <v>5819</v>
      </c>
    </row>
    <row r="1142" spans="1:34">
      <c r="A1142" t="str">
        <f t="shared" si="53"/>
        <v>1203</v>
      </c>
      <c r="B1142" t="str">
        <f t="shared" si="51"/>
        <v>FL</v>
      </c>
      <c r="C1142">
        <f t="shared" si="52"/>
        <v>91</v>
      </c>
      <c r="D1142" s="38" t="s">
        <v>6552</v>
      </c>
      <c r="E1142" s="23">
        <v>8</v>
      </c>
      <c r="F1142" s="23">
        <v>120305</v>
      </c>
      <c r="G1142" s="38" t="s">
        <v>80</v>
      </c>
      <c r="H1142" s="38" t="s">
        <v>3217</v>
      </c>
      <c r="I1142" s="38" t="s">
        <v>5969</v>
      </c>
      <c r="J1142" s="38" t="s">
        <v>11898</v>
      </c>
      <c r="K1142" s="38"/>
      <c r="L1142" s="38" t="s">
        <v>6032</v>
      </c>
      <c r="M1142" s="109">
        <v>44499</v>
      </c>
      <c r="N1142" s="39">
        <v>606963073</v>
      </c>
      <c r="O1142" s="38">
        <v>1</v>
      </c>
      <c r="P1142" s="38" t="s">
        <v>5814</v>
      </c>
      <c r="Q1142" s="23">
        <v>2.08</v>
      </c>
      <c r="R1142" s="43" t="s">
        <v>3139</v>
      </c>
      <c r="S1142" s="38" t="s">
        <v>54</v>
      </c>
      <c r="T1142" s="23">
        <v>90</v>
      </c>
      <c r="U1142" s="38" t="s">
        <v>6032</v>
      </c>
      <c r="V1142" s="39">
        <v>606963073</v>
      </c>
      <c r="W1142" s="23">
        <v>2.48</v>
      </c>
      <c r="X1142" s="38" t="s">
        <v>3139</v>
      </c>
      <c r="Y1142" s="38" t="s">
        <v>6552</v>
      </c>
      <c r="Z1142" s="21">
        <v>606.99820299999999</v>
      </c>
      <c r="AA1142" s="23">
        <v>0</v>
      </c>
      <c r="AB1142" s="39" t="s">
        <v>3139</v>
      </c>
      <c r="AC1142" s="39">
        <v>35130</v>
      </c>
      <c r="AD1142" s="38" t="s">
        <v>3139</v>
      </c>
      <c r="AE1142" s="38" t="s">
        <v>5819</v>
      </c>
    </row>
    <row r="1143" spans="1:34">
      <c r="A1143" t="str">
        <f t="shared" si="53"/>
        <v>1203</v>
      </c>
      <c r="B1143" t="str">
        <f t="shared" si="51"/>
        <v>FL</v>
      </c>
      <c r="C1143">
        <f t="shared" si="52"/>
        <v>67</v>
      </c>
      <c r="D1143" s="38" t="s">
        <v>6552</v>
      </c>
      <c r="E1143" s="23">
        <v>9</v>
      </c>
      <c r="F1143" s="23">
        <v>120305</v>
      </c>
      <c r="G1143" s="38" t="s">
        <v>53</v>
      </c>
      <c r="H1143" s="38" t="s">
        <v>3047</v>
      </c>
      <c r="I1143" s="38" t="s">
        <v>5969</v>
      </c>
      <c r="J1143" s="38" t="s">
        <v>11899</v>
      </c>
      <c r="K1143" s="38"/>
      <c r="L1143" s="38" t="s">
        <v>6104</v>
      </c>
      <c r="M1143" s="109">
        <v>44475</v>
      </c>
      <c r="N1143" s="39">
        <v>386509157</v>
      </c>
      <c r="O1143" s="38">
        <v>1</v>
      </c>
      <c r="P1143" s="38" t="s">
        <v>5814</v>
      </c>
      <c r="Q1143" s="23">
        <v>2.1800000000000002</v>
      </c>
      <c r="R1143" s="43" t="s">
        <v>3139</v>
      </c>
      <c r="S1143" s="38" t="s">
        <v>54</v>
      </c>
      <c r="T1143" s="23">
        <v>90</v>
      </c>
      <c r="U1143" s="38" t="s">
        <v>6104</v>
      </c>
      <c r="V1143" s="39">
        <v>386509157</v>
      </c>
      <c r="W1143" s="23">
        <v>2.1800000000000002</v>
      </c>
      <c r="X1143" s="38" t="s">
        <v>3139</v>
      </c>
      <c r="Y1143" s="38" t="s">
        <v>6552</v>
      </c>
      <c r="Z1143" s="21">
        <v>387.094832</v>
      </c>
      <c r="AA1143" s="23">
        <v>0</v>
      </c>
      <c r="AB1143" s="39" t="s">
        <v>3139</v>
      </c>
      <c r="AC1143" s="39">
        <v>585675</v>
      </c>
      <c r="AD1143" s="38" t="s">
        <v>3139</v>
      </c>
      <c r="AE1143" s="38" t="s">
        <v>5819</v>
      </c>
    </row>
    <row r="1144" spans="1:34">
      <c r="A1144" t="str">
        <f t="shared" si="53"/>
        <v>1203</v>
      </c>
      <c r="B1144" t="str">
        <f t="shared" si="51"/>
        <v>FL</v>
      </c>
      <c r="C1144">
        <f t="shared" si="52"/>
        <v>87</v>
      </c>
      <c r="D1144" s="38" t="s">
        <v>6552</v>
      </c>
      <c r="E1144" s="23">
        <v>10</v>
      </c>
      <c r="F1144" s="23">
        <v>120305</v>
      </c>
      <c r="G1144" s="38" t="s">
        <v>53</v>
      </c>
      <c r="H1144" s="38" t="s">
        <v>3047</v>
      </c>
      <c r="I1144" s="38" t="s">
        <v>5969</v>
      </c>
      <c r="J1144" s="38" t="s">
        <v>11900</v>
      </c>
      <c r="K1144" s="38"/>
      <c r="L1144" s="38" t="s">
        <v>5981</v>
      </c>
      <c r="M1144" s="109">
        <v>44495</v>
      </c>
      <c r="N1144" s="39">
        <v>649029008</v>
      </c>
      <c r="O1144" s="38">
        <v>1</v>
      </c>
      <c r="P1144" s="38" t="s">
        <v>5814</v>
      </c>
      <c r="Q1144" s="23">
        <v>2.1800000000000002</v>
      </c>
      <c r="R1144" s="43" t="s">
        <v>3139</v>
      </c>
      <c r="S1144" s="38" t="s">
        <v>54</v>
      </c>
      <c r="T1144" s="23">
        <v>90</v>
      </c>
      <c r="U1144" s="38" t="s">
        <v>5981</v>
      </c>
      <c r="V1144" s="39">
        <v>649029008</v>
      </c>
      <c r="W1144" s="23">
        <v>2.1800000000000002</v>
      </c>
      <c r="X1144" s="38" t="s">
        <v>3139</v>
      </c>
      <c r="Y1144" s="38" t="s">
        <v>6552</v>
      </c>
      <c r="Z1144" s="21">
        <v>649.22569799999997</v>
      </c>
      <c r="AA1144" s="23">
        <v>0</v>
      </c>
      <c r="AB1144" s="39" t="s">
        <v>3139</v>
      </c>
      <c r="AC1144" s="39">
        <v>196690</v>
      </c>
      <c r="AD1144" s="38" t="s">
        <v>3139</v>
      </c>
      <c r="AE1144" s="38" t="s">
        <v>5819</v>
      </c>
    </row>
    <row r="1145" spans="1:34">
      <c r="A1145" t="str">
        <f t="shared" si="53"/>
        <v>1203</v>
      </c>
      <c r="B1145" t="str">
        <f t="shared" si="51"/>
        <v>FL</v>
      </c>
      <c r="C1145">
        <f t="shared" si="52"/>
        <v>3</v>
      </c>
      <c r="D1145" s="38" t="s">
        <v>6552</v>
      </c>
      <c r="E1145" s="23">
        <v>11</v>
      </c>
      <c r="F1145" s="23">
        <v>120305</v>
      </c>
      <c r="G1145" s="38" t="s">
        <v>3509</v>
      </c>
      <c r="H1145" s="38" t="s">
        <v>3510</v>
      </c>
      <c r="I1145" s="38" t="s">
        <v>5969</v>
      </c>
      <c r="J1145" s="38" t="s">
        <v>9480</v>
      </c>
      <c r="K1145" s="38"/>
      <c r="L1145" s="38" t="s">
        <v>6060</v>
      </c>
      <c r="M1145" s="109">
        <v>44411</v>
      </c>
      <c r="N1145" s="39">
        <v>494759482</v>
      </c>
      <c r="O1145" s="38">
        <v>1</v>
      </c>
      <c r="P1145" s="38" t="s">
        <v>5814</v>
      </c>
      <c r="Q1145" s="38">
        <v>3.65</v>
      </c>
      <c r="R1145" s="39" t="s">
        <v>3139</v>
      </c>
      <c r="S1145" s="38" t="s">
        <v>54</v>
      </c>
      <c r="T1145" s="38">
        <v>90</v>
      </c>
      <c r="U1145" s="38" t="s">
        <v>6060</v>
      </c>
      <c r="V1145" s="39">
        <v>494759482</v>
      </c>
      <c r="W1145" s="38">
        <v>3.65</v>
      </c>
      <c r="X1145" s="38" t="s">
        <v>3139</v>
      </c>
      <c r="Y1145" s="38" t="s">
        <v>6552</v>
      </c>
      <c r="Z1145" s="21">
        <v>499.12646599999999</v>
      </c>
      <c r="AA1145" s="38">
        <v>0</v>
      </c>
      <c r="AB1145" s="39" t="s">
        <v>3139</v>
      </c>
      <c r="AC1145" s="39">
        <v>1521084</v>
      </c>
      <c r="AD1145" s="23" t="s">
        <v>3139</v>
      </c>
      <c r="AE1145" s="38" t="s">
        <v>5819</v>
      </c>
    </row>
    <row r="1146" spans="1:34">
      <c r="A1146" t="str">
        <f t="shared" si="53"/>
        <v>1203</v>
      </c>
      <c r="B1146" t="str">
        <f t="shared" si="51"/>
        <v>FL</v>
      </c>
      <c r="C1146">
        <f t="shared" si="52"/>
        <v>32</v>
      </c>
      <c r="D1146" s="38" t="s">
        <v>6552</v>
      </c>
      <c r="E1146" s="23">
        <v>12</v>
      </c>
      <c r="F1146" s="23">
        <v>120305</v>
      </c>
      <c r="G1146" s="38" t="s">
        <v>3509</v>
      </c>
      <c r="H1146" s="38" t="s">
        <v>3510</v>
      </c>
      <c r="I1146" s="38" t="s">
        <v>5969</v>
      </c>
      <c r="J1146" s="38" t="s">
        <v>11239</v>
      </c>
      <c r="K1146" s="38"/>
      <c r="L1146" s="38" t="s">
        <v>6194</v>
      </c>
      <c r="M1146" s="109">
        <v>44440</v>
      </c>
      <c r="N1146" s="39">
        <v>914953231</v>
      </c>
      <c r="O1146" s="38">
        <v>1</v>
      </c>
      <c r="P1146" s="38" t="s">
        <v>5814</v>
      </c>
      <c r="Q1146" s="38">
        <v>3.16</v>
      </c>
      <c r="R1146" s="39" t="s">
        <v>3139</v>
      </c>
      <c r="S1146" s="38" t="s">
        <v>54</v>
      </c>
      <c r="T1146" s="38">
        <v>90</v>
      </c>
      <c r="U1146" s="38" t="s">
        <v>6194</v>
      </c>
      <c r="V1146" s="39">
        <v>914953231</v>
      </c>
      <c r="W1146" s="38">
        <v>3.16</v>
      </c>
      <c r="X1146" s="38" t="s">
        <v>3139</v>
      </c>
      <c r="Y1146" s="38" t="s">
        <v>6552</v>
      </c>
      <c r="Z1146" s="21">
        <v>919.67080899999996</v>
      </c>
      <c r="AA1146" s="38">
        <v>0</v>
      </c>
      <c r="AB1146" s="39" t="s">
        <v>3139</v>
      </c>
      <c r="AC1146" s="39">
        <v>2437415</v>
      </c>
      <c r="AD1146" s="23" t="s">
        <v>3139</v>
      </c>
      <c r="AE1146" s="38" t="s">
        <v>5819</v>
      </c>
      <c r="AG1146" s="23"/>
      <c r="AH1146" s="23"/>
    </row>
    <row r="1147" spans="1:34">
      <c r="A1147" t="str">
        <f t="shared" si="53"/>
        <v>1203</v>
      </c>
      <c r="B1147" t="str">
        <f t="shared" si="51"/>
        <v>FL</v>
      </c>
      <c r="C1147">
        <f t="shared" si="52"/>
        <v>48</v>
      </c>
      <c r="D1147" s="38" t="s">
        <v>6552</v>
      </c>
      <c r="E1147" s="23">
        <v>13</v>
      </c>
      <c r="F1147" s="23">
        <v>120305</v>
      </c>
      <c r="G1147" s="38" t="s">
        <v>3509</v>
      </c>
      <c r="H1147" s="38" t="s">
        <v>3510</v>
      </c>
      <c r="I1147" s="38" t="s">
        <v>5969</v>
      </c>
      <c r="J1147" s="38" t="s">
        <v>11240</v>
      </c>
      <c r="K1147" s="38"/>
      <c r="L1147" s="38" t="s">
        <v>6319</v>
      </c>
      <c r="M1147" s="109">
        <v>44456</v>
      </c>
      <c r="N1147" s="39">
        <v>511913074</v>
      </c>
      <c r="O1147" s="38">
        <v>1</v>
      </c>
      <c r="P1147" s="38" t="s">
        <v>5814</v>
      </c>
      <c r="Q1147" s="38">
        <v>2.67</v>
      </c>
      <c r="R1147" s="43" t="s">
        <v>3139</v>
      </c>
      <c r="S1147" s="38" t="s">
        <v>54</v>
      </c>
      <c r="T1147" s="38">
        <v>90</v>
      </c>
      <c r="U1147" s="38" t="s">
        <v>6319</v>
      </c>
      <c r="V1147" s="39">
        <v>511913074</v>
      </c>
      <c r="W1147" s="38">
        <v>2.67</v>
      </c>
      <c r="X1147" s="38" t="s">
        <v>3139</v>
      </c>
      <c r="Y1147" s="38" t="s">
        <v>6552</v>
      </c>
      <c r="Z1147" s="21">
        <v>513.54925900000001</v>
      </c>
      <c r="AA1147" s="38">
        <v>0</v>
      </c>
      <c r="AB1147" s="39" t="s">
        <v>3139</v>
      </c>
      <c r="AC1147" s="39">
        <v>1152767</v>
      </c>
      <c r="AD1147" s="23" t="s">
        <v>3139</v>
      </c>
      <c r="AE1147" s="38" t="s">
        <v>5819</v>
      </c>
      <c r="AG1147" s="23"/>
      <c r="AH1147" s="23"/>
    </row>
    <row r="1148" spans="1:34">
      <c r="A1148" t="str">
        <f t="shared" si="53"/>
        <v>1203</v>
      </c>
      <c r="B1148" t="str">
        <f t="shared" si="51"/>
        <v>FL</v>
      </c>
      <c r="C1148">
        <f t="shared" si="52"/>
        <v>153</v>
      </c>
      <c r="D1148" s="38" t="s">
        <v>6552</v>
      </c>
      <c r="E1148" s="23">
        <v>14</v>
      </c>
      <c r="F1148" s="23">
        <v>120315</v>
      </c>
      <c r="G1148" s="38" t="s">
        <v>3916</v>
      </c>
      <c r="H1148" s="38" t="s">
        <v>3329</v>
      </c>
      <c r="I1148" s="38" t="s">
        <v>6006</v>
      </c>
      <c r="J1148" s="38" t="s">
        <v>3559</v>
      </c>
      <c r="K1148" s="38"/>
      <c r="L1148" s="38" t="s">
        <v>6583</v>
      </c>
      <c r="M1148" s="109">
        <v>44561</v>
      </c>
      <c r="N1148" s="39">
        <v>4891352671</v>
      </c>
      <c r="O1148" s="38">
        <v>1</v>
      </c>
      <c r="P1148" s="38"/>
      <c r="Q1148" s="38" t="s">
        <v>3139</v>
      </c>
      <c r="R1148" s="43">
        <v>149496.65</v>
      </c>
      <c r="S1148" s="38"/>
      <c r="T1148" s="38" t="s">
        <v>3139</v>
      </c>
      <c r="U1148" s="38" t="s">
        <v>6583</v>
      </c>
      <c r="V1148" s="39">
        <v>4891352671</v>
      </c>
      <c r="W1148" s="38" t="s">
        <v>3139</v>
      </c>
      <c r="X1148" s="38">
        <v>0</v>
      </c>
      <c r="Y1148" s="38" t="s">
        <v>6552</v>
      </c>
      <c r="Z1148" s="21">
        <v>4906.228102</v>
      </c>
      <c r="AA1148" s="38" t="s">
        <v>3139</v>
      </c>
      <c r="AB1148" s="39">
        <v>149496.65</v>
      </c>
      <c r="AC1148" s="39">
        <v>12260300</v>
      </c>
      <c r="AD1148" s="23" t="s">
        <v>3139</v>
      </c>
      <c r="AE1148" s="38" t="s">
        <v>5819</v>
      </c>
      <c r="AG1148" s="23"/>
      <c r="AH1148" s="23"/>
    </row>
    <row r="1149" spans="1:34">
      <c r="A1149" t="str">
        <f t="shared" si="53"/>
        <v>1226</v>
      </c>
      <c r="B1149" t="str">
        <f t="shared" si="51"/>
        <v>OT</v>
      </c>
      <c r="C1149">
        <f t="shared" si="52"/>
        <v>152</v>
      </c>
      <c r="D1149" s="38" t="s">
        <v>6552</v>
      </c>
      <c r="E1149" s="23">
        <v>15</v>
      </c>
      <c r="F1149" s="23">
        <v>122602</v>
      </c>
      <c r="G1149" s="38" t="s">
        <v>53</v>
      </c>
      <c r="H1149" s="38" t="s">
        <v>3047</v>
      </c>
      <c r="I1149" s="38" t="s">
        <v>6006</v>
      </c>
      <c r="J1149" s="38" t="s">
        <v>50</v>
      </c>
      <c r="K1149" s="38"/>
      <c r="L1149" s="38" t="s">
        <v>6331</v>
      </c>
      <c r="M1149" s="109">
        <v>44560</v>
      </c>
      <c r="N1149" s="39">
        <v>75673491</v>
      </c>
      <c r="O1149" s="38">
        <v>1</v>
      </c>
      <c r="P1149" s="38"/>
      <c r="Q1149" s="38" t="s">
        <v>3139</v>
      </c>
      <c r="R1149" s="43">
        <v>0</v>
      </c>
      <c r="S1149" s="38"/>
      <c r="T1149" s="38" t="s">
        <v>3139</v>
      </c>
      <c r="U1149" s="38" t="s">
        <v>6331</v>
      </c>
      <c r="V1149" s="39">
        <v>75673491</v>
      </c>
      <c r="W1149" s="38" t="s">
        <v>3139</v>
      </c>
      <c r="X1149" s="38">
        <v>0</v>
      </c>
      <c r="Y1149" s="38" t="s">
        <v>6552</v>
      </c>
      <c r="Z1149" s="21">
        <v>96.840035999999998</v>
      </c>
      <c r="AA1149" s="38" t="s">
        <v>3139</v>
      </c>
      <c r="AB1149" s="39">
        <v>0</v>
      </c>
      <c r="AC1149" s="39">
        <v>0</v>
      </c>
      <c r="AD1149" s="23" t="s">
        <v>3139</v>
      </c>
      <c r="AE1149" s="38" t="s">
        <v>5819</v>
      </c>
      <c r="AG1149" s="23"/>
      <c r="AH1149" s="23"/>
    </row>
    <row r="1150" spans="1:34">
      <c r="A1150" t="str">
        <f t="shared" si="53"/>
        <v>1226</v>
      </c>
      <c r="B1150" t="str">
        <f t="shared" si="51"/>
        <v>OT</v>
      </c>
      <c r="C1150">
        <f t="shared" si="52"/>
        <v>152</v>
      </c>
      <c r="D1150" s="38" t="s">
        <v>6552</v>
      </c>
      <c r="E1150" s="23">
        <v>16</v>
      </c>
      <c r="F1150" s="23">
        <v>122602</v>
      </c>
      <c r="G1150" s="38" t="s">
        <v>3276</v>
      </c>
      <c r="H1150" s="38" t="s">
        <v>3277</v>
      </c>
      <c r="I1150" s="38" t="s">
        <v>6006</v>
      </c>
      <c r="J1150" s="38" t="s">
        <v>50</v>
      </c>
      <c r="K1150" s="38"/>
      <c r="L1150" s="38" t="s">
        <v>6460</v>
      </c>
      <c r="M1150" s="109">
        <v>44560</v>
      </c>
      <c r="N1150" s="39">
        <v>35000000</v>
      </c>
      <c r="O1150" s="38">
        <v>1</v>
      </c>
      <c r="P1150" s="38"/>
      <c r="Q1150" s="38" t="s">
        <v>3139</v>
      </c>
      <c r="R1150" s="43">
        <v>0</v>
      </c>
      <c r="S1150" s="38"/>
      <c r="T1150" s="38" t="s">
        <v>3139</v>
      </c>
      <c r="U1150" s="38" t="s">
        <v>6460</v>
      </c>
      <c r="V1150" s="39">
        <v>35000000</v>
      </c>
      <c r="W1150" s="38" t="s">
        <v>3139</v>
      </c>
      <c r="X1150" s="38">
        <v>0</v>
      </c>
      <c r="Y1150" s="38" t="s">
        <v>6552</v>
      </c>
      <c r="Z1150" s="21">
        <v>35</v>
      </c>
      <c r="AA1150" s="38" t="s">
        <v>3139</v>
      </c>
      <c r="AB1150" s="39">
        <v>0</v>
      </c>
      <c r="AC1150" s="39">
        <v>0</v>
      </c>
      <c r="AD1150" s="23" t="s">
        <v>3139</v>
      </c>
      <c r="AE1150" s="38" t="s">
        <v>5819</v>
      </c>
    </row>
    <row r="1151" spans="1:34">
      <c r="A1151" t="str">
        <f t="shared" si="53"/>
        <v>1226</v>
      </c>
      <c r="B1151" t="str">
        <f t="shared" si="51"/>
        <v>OT</v>
      </c>
      <c r="C1151">
        <f t="shared" si="52"/>
        <v>152</v>
      </c>
      <c r="D1151" s="38" t="s">
        <v>6552</v>
      </c>
      <c r="E1151" s="23">
        <v>17</v>
      </c>
      <c r="F1151" s="23">
        <v>122602</v>
      </c>
      <c r="G1151" s="38" t="s">
        <v>3457</v>
      </c>
      <c r="H1151" s="38" t="s">
        <v>3458</v>
      </c>
      <c r="I1151" s="38" t="s">
        <v>6006</v>
      </c>
      <c r="J1151" s="38" t="s">
        <v>50</v>
      </c>
      <c r="K1151" s="38"/>
      <c r="L1151" s="38" t="s">
        <v>6331</v>
      </c>
      <c r="M1151" s="109">
        <v>44560</v>
      </c>
      <c r="N1151" s="39">
        <v>54230019</v>
      </c>
      <c r="O1151" s="38">
        <v>1</v>
      </c>
      <c r="P1151" s="38"/>
      <c r="Q1151" s="38" t="s">
        <v>3139</v>
      </c>
      <c r="R1151" s="43">
        <v>0</v>
      </c>
      <c r="S1151" s="38"/>
      <c r="T1151" s="38" t="s">
        <v>3139</v>
      </c>
      <c r="U1151" s="38" t="s">
        <v>6331</v>
      </c>
      <c r="V1151" s="39">
        <v>54230019</v>
      </c>
      <c r="W1151" s="38" t="s">
        <v>3139</v>
      </c>
      <c r="X1151" s="38">
        <v>0</v>
      </c>
      <c r="Y1151" s="38" t="s">
        <v>6552</v>
      </c>
      <c r="Z1151" s="21">
        <v>74.974148999999997</v>
      </c>
      <c r="AA1151" s="23" t="s">
        <v>3139</v>
      </c>
      <c r="AB1151" s="39">
        <v>0</v>
      </c>
      <c r="AC1151" s="39">
        <v>0</v>
      </c>
      <c r="AD1151" s="23" t="s">
        <v>3139</v>
      </c>
      <c r="AE1151" s="38" t="s">
        <v>5819</v>
      </c>
    </row>
    <row r="1152" spans="1:34">
      <c r="A1152" t="str">
        <f t="shared" si="53"/>
        <v>1226</v>
      </c>
      <c r="B1152" t="str">
        <f t="shared" si="51"/>
        <v>OT</v>
      </c>
      <c r="C1152">
        <f t="shared" si="52"/>
        <v>152</v>
      </c>
      <c r="D1152" s="38" t="s">
        <v>6552</v>
      </c>
      <c r="E1152" s="23">
        <v>18</v>
      </c>
      <c r="F1152" s="23">
        <v>122602</v>
      </c>
      <c r="G1152" s="38" t="s">
        <v>3179</v>
      </c>
      <c r="H1152" s="38" t="s">
        <v>3560</v>
      </c>
      <c r="I1152" s="38" t="s">
        <v>6006</v>
      </c>
      <c r="J1152" s="38" t="s">
        <v>50</v>
      </c>
      <c r="K1152" s="38"/>
      <c r="L1152" s="38" t="s">
        <v>6331</v>
      </c>
      <c r="M1152" s="109">
        <v>44560</v>
      </c>
      <c r="N1152" s="39">
        <v>3681658</v>
      </c>
      <c r="O1152" s="38">
        <v>1</v>
      </c>
      <c r="P1152" s="38"/>
      <c r="Q1152" s="38" t="s">
        <v>3139</v>
      </c>
      <c r="R1152" s="43">
        <v>0</v>
      </c>
      <c r="S1152" s="38"/>
      <c r="T1152" s="38" t="s">
        <v>3139</v>
      </c>
      <c r="U1152" s="38" t="s">
        <v>6331</v>
      </c>
      <c r="V1152" s="39">
        <v>3681658</v>
      </c>
      <c r="W1152" s="38" t="s">
        <v>3139</v>
      </c>
      <c r="X1152" s="38">
        <v>0</v>
      </c>
      <c r="Y1152" s="38" t="s">
        <v>6552</v>
      </c>
      <c r="Z1152" s="21">
        <v>89.805251999999996</v>
      </c>
      <c r="AA1152" s="23" t="s">
        <v>3139</v>
      </c>
      <c r="AB1152" s="39">
        <v>0</v>
      </c>
      <c r="AC1152" s="39">
        <v>0</v>
      </c>
      <c r="AD1152" s="23" t="s">
        <v>3139</v>
      </c>
      <c r="AE1152" s="38" t="s">
        <v>5819</v>
      </c>
    </row>
    <row r="1153" spans="1:34">
      <c r="A1153" t="str">
        <f t="shared" si="53"/>
        <v>1226</v>
      </c>
      <c r="B1153" t="str">
        <f t="shared" si="51"/>
        <v>OT</v>
      </c>
      <c r="C1153">
        <f t="shared" si="52"/>
        <v>152</v>
      </c>
      <c r="D1153" s="38" t="s">
        <v>6552</v>
      </c>
      <c r="E1153" s="23">
        <v>19</v>
      </c>
      <c r="F1153" s="23">
        <v>122602</v>
      </c>
      <c r="G1153" s="38" t="s">
        <v>3179</v>
      </c>
      <c r="H1153" s="38" t="s">
        <v>3561</v>
      </c>
      <c r="I1153" s="38" t="s">
        <v>6006</v>
      </c>
      <c r="J1153" s="38" t="s">
        <v>50</v>
      </c>
      <c r="K1153" s="38"/>
      <c r="L1153" s="38" t="s">
        <v>6331</v>
      </c>
      <c r="M1153" s="109">
        <v>44560</v>
      </c>
      <c r="N1153" s="39">
        <v>9189626</v>
      </c>
      <c r="O1153" s="38">
        <v>1</v>
      </c>
      <c r="P1153" s="38"/>
      <c r="Q1153" s="38" t="s">
        <v>3139</v>
      </c>
      <c r="R1153" s="43">
        <v>0</v>
      </c>
      <c r="S1153" s="38"/>
      <c r="T1153" s="38" t="s">
        <v>3139</v>
      </c>
      <c r="U1153" s="38" t="s">
        <v>6331</v>
      </c>
      <c r="V1153" s="39">
        <v>9189626</v>
      </c>
      <c r="W1153" s="38" t="s">
        <v>3139</v>
      </c>
      <c r="X1153" s="38">
        <v>0</v>
      </c>
      <c r="Y1153" s="38" t="s">
        <v>6552</v>
      </c>
      <c r="Z1153" s="21">
        <v>22.917624</v>
      </c>
      <c r="AA1153" s="23" t="s">
        <v>3139</v>
      </c>
      <c r="AB1153" s="39">
        <v>0</v>
      </c>
      <c r="AC1153" s="39">
        <v>0</v>
      </c>
      <c r="AD1153" s="23" t="s">
        <v>3139</v>
      </c>
      <c r="AE1153" s="38" t="s">
        <v>5819</v>
      </c>
    </row>
    <row r="1154" spans="1:34">
      <c r="A1154" t="str">
        <f t="shared" si="53"/>
        <v>1226</v>
      </c>
      <c r="B1154" t="str">
        <f t="shared" si="51"/>
        <v>OT</v>
      </c>
      <c r="C1154">
        <f t="shared" si="52"/>
        <v>152</v>
      </c>
      <c r="D1154" s="38" t="s">
        <v>6552</v>
      </c>
      <c r="E1154" s="23">
        <v>20</v>
      </c>
      <c r="F1154" s="23">
        <v>122603</v>
      </c>
      <c r="G1154" s="38" t="s">
        <v>3450</v>
      </c>
      <c r="H1154" s="38" t="s">
        <v>3244</v>
      </c>
      <c r="I1154" s="38" t="s">
        <v>6006</v>
      </c>
      <c r="J1154" s="38" t="s">
        <v>50</v>
      </c>
      <c r="K1154" s="38"/>
      <c r="L1154" s="38" t="s">
        <v>6331</v>
      </c>
      <c r="M1154" s="109">
        <v>44560</v>
      </c>
      <c r="N1154" s="39">
        <v>515000</v>
      </c>
      <c r="O1154" s="38">
        <v>1</v>
      </c>
      <c r="P1154" s="38"/>
      <c r="Q1154" s="38" t="s">
        <v>3139</v>
      </c>
      <c r="R1154" s="43">
        <v>0</v>
      </c>
      <c r="S1154" s="38"/>
      <c r="T1154" s="38" t="s">
        <v>3139</v>
      </c>
      <c r="U1154" s="38" t="s">
        <v>6331</v>
      </c>
      <c r="V1154" s="39">
        <v>515000</v>
      </c>
      <c r="W1154" s="38" t="s">
        <v>3139</v>
      </c>
      <c r="X1154" s="38">
        <v>0</v>
      </c>
      <c r="Y1154" s="38" t="s">
        <v>6552</v>
      </c>
      <c r="Z1154" s="21">
        <v>0.90852599999999994</v>
      </c>
      <c r="AA1154" s="23" t="s">
        <v>3139</v>
      </c>
      <c r="AB1154" s="39">
        <v>0</v>
      </c>
      <c r="AC1154" s="39">
        <v>0</v>
      </c>
      <c r="AD1154" s="23" t="s">
        <v>3139</v>
      </c>
      <c r="AE1154" s="38" t="s">
        <v>5819</v>
      </c>
    </row>
    <row r="1155" spans="1:34">
      <c r="A1155" t="str">
        <f t="shared" si="53"/>
        <v>1226</v>
      </c>
      <c r="B1155" t="str">
        <f t="shared" ref="B1155:B1218" si="54">+IF(A1155="1228","CA",IF(A1155="1230","VR",IF(A1155="1203","FL","OT")))</f>
        <v>OT</v>
      </c>
      <c r="C1155">
        <f t="shared" ref="C1155:C1218" si="55">+IF(M1155="",0,M1155-D1155)</f>
        <v>152</v>
      </c>
      <c r="D1155" s="38" t="s">
        <v>6552</v>
      </c>
      <c r="E1155" s="23">
        <v>21</v>
      </c>
      <c r="F1155" s="23">
        <v>122604</v>
      </c>
      <c r="G1155" s="38" t="s">
        <v>3460</v>
      </c>
      <c r="H1155" s="38" t="s">
        <v>3562</v>
      </c>
      <c r="I1155" s="38" t="s">
        <v>6006</v>
      </c>
      <c r="J1155" s="38" t="s">
        <v>50</v>
      </c>
      <c r="K1155" s="38"/>
      <c r="L1155" s="38" t="s">
        <v>6516</v>
      </c>
      <c r="M1155" s="109">
        <v>44560</v>
      </c>
      <c r="N1155" s="39">
        <v>11103000</v>
      </c>
      <c r="O1155" s="38">
        <v>1</v>
      </c>
      <c r="P1155" s="38"/>
      <c r="Q1155" s="38" t="s">
        <v>3139</v>
      </c>
      <c r="R1155" s="43">
        <v>0</v>
      </c>
      <c r="S1155" s="38"/>
      <c r="T1155" s="38" t="s">
        <v>3139</v>
      </c>
      <c r="U1155" s="38" t="s">
        <v>6516</v>
      </c>
      <c r="V1155" s="39">
        <v>11103000</v>
      </c>
      <c r="W1155" s="38" t="s">
        <v>3139</v>
      </c>
      <c r="X1155" s="38">
        <v>0</v>
      </c>
      <c r="Y1155" s="38" t="s">
        <v>6552</v>
      </c>
      <c r="Z1155" s="21">
        <v>25.047999999999998</v>
      </c>
      <c r="AA1155" s="23" t="s">
        <v>3139</v>
      </c>
      <c r="AB1155" s="39">
        <v>0</v>
      </c>
      <c r="AC1155" s="39">
        <v>0</v>
      </c>
      <c r="AD1155" s="23" t="s">
        <v>3139</v>
      </c>
      <c r="AE1155" s="38" t="s">
        <v>5819</v>
      </c>
    </row>
    <row r="1156" spans="1:34">
      <c r="A1156" t="str">
        <f t="shared" ref="A1156:A1219" si="56">+MID(F1156,1,4)</f>
        <v>1226</v>
      </c>
      <c r="B1156" t="str">
        <f t="shared" si="54"/>
        <v>OT</v>
      </c>
      <c r="C1156">
        <f t="shared" si="55"/>
        <v>153</v>
      </c>
      <c r="D1156" s="38" t="s">
        <v>6552</v>
      </c>
      <c r="E1156" s="23">
        <v>1</v>
      </c>
      <c r="F1156" s="23">
        <v>122602</v>
      </c>
      <c r="G1156" s="38" t="s">
        <v>53</v>
      </c>
      <c r="H1156" s="38" t="s">
        <v>3047</v>
      </c>
      <c r="I1156" s="38" t="s">
        <v>6006</v>
      </c>
      <c r="J1156" s="38" t="s">
        <v>11241</v>
      </c>
      <c r="K1156" s="38"/>
      <c r="L1156" s="38" t="s">
        <v>6493</v>
      </c>
      <c r="M1156" s="109">
        <v>44561</v>
      </c>
      <c r="N1156" s="39">
        <v>42425229.509999998</v>
      </c>
      <c r="O1156" s="38">
        <v>1</v>
      </c>
      <c r="P1156" s="38"/>
      <c r="Q1156" s="38" t="s">
        <v>3139</v>
      </c>
      <c r="R1156" s="39">
        <v>1</v>
      </c>
      <c r="S1156" s="38"/>
      <c r="T1156" s="38" t="s">
        <v>3139</v>
      </c>
      <c r="U1156" s="38" t="s">
        <v>6493</v>
      </c>
      <c r="V1156" s="39">
        <v>34041891</v>
      </c>
      <c r="W1156" s="38" t="s">
        <v>3139</v>
      </c>
      <c r="X1156" s="38">
        <v>1</v>
      </c>
      <c r="Y1156" s="38" t="s">
        <v>6552</v>
      </c>
      <c r="Z1156" s="21">
        <v>42.425229510000001</v>
      </c>
      <c r="AA1156" s="38" t="s">
        <v>3139</v>
      </c>
      <c r="AB1156" s="39">
        <v>0.08</v>
      </c>
      <c r="AC1156" s="39">
        <v>35229</v>
      </c>
      <c r="AD1156" s="23" t="s">
        <v>3139</v>
      </c>
      <c r="AE1156" s="38" t="s">
        <v>5815</v>
      </c>
    </row>
    <row r="1157" spans="1:34">
      <c r="A1157" t="str">
        <f t="shared" si="56"/>
        <v>1226</v>
      </c>
      <c r="B1157" t="str">
        <f t="shared" si="54"/>
        <v>OT</v>
      </c>
      <c r="C1157">
        <f t="shared" si="55"/>
        <v>153</v>
      </c>
      <c r="D1157" s="38" t="s">
        <v>6552</v>
      </c>
      <c r="E1157" s="23">
        <v>2</v>
      </c>
      <c r="F1157" s="23">
        <v>122602</v>
      </c>
      <c r="G1157" s="38" t="s">
        <v>3179</v>
      </c>
      <c r="H1157" s="38" t="s">
        <v>6737</v>
      </c>
      <c r="I1157" s="38" t="s">
        <v>6006</v>
      </c>
      <c r="J1157" s="38" t="s">
        <v>11242</v>
      </c>
      <c r="K1157" s="38"/>
      <c r="L1157" s="38" t="s">
        <v>6493</v>
      </c>
      <c r="M1157" s="109">
        <v>44561</v>
      </c>
      <c r="N1157" s="39">
        <v>45645373</v>
      </c>
      <c r="O1157" s="38">
        <v>1</v>
      </c>
      <c r="P1157" s="38"/>
      <c r="Q1157" s="38" t="s">
        <v>3139</v>
      </c>
      <c r="R1157" s="39">
        <v>1</v>
      </c>
      <c r="S1157" s="38"/>
      <c r="T1157" s="23" t="s">
        <v>3139</v>
      </c>
      <c r="U1157" s="38" t="s">
        <v>6493</v>
      </c>
      <c r="V1157" s="39">
        <v>20964352</v>
      </c>
      <c r="W1157" s="23" t="s">
        <v>3139</v>
      </c>
      <c r="X1157" s="38">
        <v>1</v>
      </c>
      <c r="Y1157" s="38" t="s">
        <v>6585</v>
      </c>
      <c r="Z1157" s="21">
        <v>45.645372999999999</v>
      </c>
      <c r="AA1157" s="38" t="s">
        <v>3139</v>
      </c>
      <c r="AB1157" s="39">
        <v>0.08</v>
      </c>
      <c r="AC1157" s="39">
        <v>0</v>
      </c>
      <c r="AD1157" s="38" t="s">
        <v>3139</v>
      </c>
      <c r="AE1157" s="38" t="s">
        <v>5815</v>
      </c>
    </row>
    <row r="1158" spans="1:34">
      <c r="A1158" t="str">
        <f t="shared" si="56"/>
        <v>1120</v>
      </c>
      <c r="B1158" t="str">
        <f t="shared" si="54"/>
        <v>OT</v>
      </c>
      <c r="C1158">
        <f t="shared" si="55"/>
        <v>68</v>
      </c>
      <c r="D1158" s="38" t="s">
        <v>6552</v>
      </c>
      <c r="E1158" s="23">
        <v>3</v>
      </c>
      <c r="F1158" s="23">
        <v>112007</v>
      </c>
      <c r="G1158" s="38" t="s">
        <v>53</v>
      </c>
      <c r="H1158" s="38" t="s">
        <v>9481</v>
      </c>
      <c r="I1158" s="38" t="s">
        <v>5969</v>
      </c>
      <c r="J1158" s="38" t="s">
        <v>11901</v>
      </c>
      <c r="K1158" s="38"/>
      <c r="L1158" s="38" t="s">
        <v>6068</v>
      </c>
      <c r="M1158" s="109">
        <v>44476</v>
      </c>
      <c r="N1158" s="39">
        <v>13511068</v>
      </c>
      <c r="O1158" s="38">
        <v>1</v>
      </c>
      <c r="P1158" s="38" t="s">
        <v>5814</v>
      </c>
      <c r="Q1158" s="38">
        <v>2.6</v>
      </c>
      <c r="R1158" s="39" t="s">
        <v>3139</v>
      </c>
      <c r="S1158" s="38" t="s">
        <v>54</v>
      </c>
      <c r="T1158" s="23">
        <v>90</v>
      </c>
      <c r="U1158" s="38" t="s">
        <v>6068</v>
      </c>
      <c r="V1158" s="39">
        <v>13511068</v>
      </c>
      <c r="W1158" s="23">
        <v>2.6</v>
      </c>
      <c r="X1158" s="38" t="s">
        <v>3139</v>
      </c>
      <c r="Y1158" s="38" t="s">
        <v>6552</v>
      </c>
      <c r="Z1158" s="21">
        <v>13.511068</v>
      </c>
      <c r="AA1158" s="38">
        <v>2.6</v>
      </c>
      <c r="AB1158" s="39" t="s">
        <v>3139</v>
      </c>
      <c r="AC1158" s="39">
        <v>21408</v>
      </c>
      <c r="AD1158" s="38" t="s">
        <v>3139</v>
      </c>
      <c r="AE1158" s="38" t="s">
        <v>5815</v>
      </c>
    </row>
    <row r="1159" spans="1:34">
      <c r="A1159" t="str">
        <f t="shared" si="56"/>
        <v>1120</v>
      </c>
      <c r="B1159" t="str">
        <f t="shared" si="54"/>
        <v>OT</v>
      </c>
      <c r="C1159">
        <f t="shared" si="55"/>
        <v>68</v>
      </c>
      <c r="D1159" s="38" t="s">
        <v>6552</v>
      </c>
      <c r="E1159" s="23">
        <v>4</v>
      </c>
      <c r="F1159" s="23">
        <v>112007</v>
      </c>
      <c r="G1159" s="38" t="s">
        <v>53</v>
      </c>
      <c r="H1159" s="38" t="s">
        <v>9481</v>
      </c>
      <c r="I1159" s="38" t="s">
        <v>5969</v>
      </c>
      <c r="J1159" s="38" t="s">
        <v>11902</v>
      </c>
      <c r="K1159" s="38"/>
      <c r="L1159" s="38" t="s">
        <v>6068</v>
      </c>
      <c r="M1159" s="109">
        <v>44476</v>
      </c>
      <c r="N1159" s="39">
        <v>16278539</v>
      </c>
      <c r="O1159" s="38">
        <v>1</v>
      </c>
      <c r="P1159" s="38" t="s">
        <v>5814</v>
      </c>
      <c r="Q1159" s="23">
        <v>2.6</v>
      </c>
      <c r="R1159" s="43" t="s">
        <v>3139</v>
      </c>
      <c r="S1159" s="38" t="s">
        <v>54</v>
      </c>
      <c r="T1159" s="23">
        <v>90</v>
      </c>
      <c r="U1159" s="38" t="s">
        <v>6068</v>
      </c>
      <c r="V1159" s="39">
        <v>16278539</v>
      </c>
      <c r="W1159" s="23">
        <v>2.6</v>
      </c>
      <c r="X1159" s="38" t="s">
        <v>3139</v>
      </c>
      <c r="Y1159" s="38" t="s">
        <v>6552</v>
      </c>
      <c r="Z1159" s="21">
        <v>16.278538999999999</v>
      </c>
      <c r="AA1159" s="38">
        <v>2.6</v>
      </c>
      <c r="AB1159" s="39" t="s">
        <v>3139</v>
      </c>
      <c r="AC1159" s="39">
        <v>25800</v>
      </c>
      <c r="AD1159" s="38" t="s">
        <v>3139</v>
      </c>
      <c r="AE1159" s="38" t="s">
        <v>5815</v>
      </c>
      <c r="AG1159" s="23"/>
      <c r="AH1159" s="23"/>
    </row>
    <row r="1160" spans="1:34">
      <c r="A1160" t="str">
        <f t="shared" si="56"/>
        <v>1120</v>
      </c>
      <c r="B1160" t="str">
        <f t="shared" si="54"/>
        <v>OT</v>
      </c>
      <c r="C1160">
        <f t="shared" si="55"/>
        <v>68</v>
      </c>
      <c r="D1160" s="38" t="s">
        <v>6552</v>
      </c>
      <c r="E1160" s="23">
        <v>5</v>
      </c>
      <c r="F1160" s="23">
        <v>112007</v>
      </c>
      <c r="G1160" s="38" t="s">
        <v>53</v>
      </c>
      <c r="H1160" s="38" t="s">
        <v>9481</v>
      </c>
      <c r="I1160" s="38" t="s">
        <v>5969</v>
      </c>
      <c r="J1160" s="38" t="s">
        <v>11903</v>
      </c>
      <c r="K1160" s="38"/>
      <c r="L1160" s="38" t="s">
        <v>6068</v>
      </c>
      <c r="M1160" s="109">
        <v>44476</v>
      </c>
      <c r="N1160" s="39">
        <v>55040979</v>
      </c>
      <c r="O1160" s="38">
        <v>1</v>
      </c>
      <c r="P1160" s="38" t="s">
        <v>5814</v>
      </c>
      <c r="Q1160" s="23">
        <v>2.6</v>
      </c>
      <c r="R1160" s="43" t="s">
        <v>3139</v>
      </c>
      <c r="S1160" s="38" t="s">
        <v>54</v>
      </c>
      <c r="T1160" s="23">
        <v>90</v>
      </c>
      <c r="U1160" s="38" t="s">
        <v>6068</v>
      </c>
      <c r="V1160" s="39">
        <v>55040979</v>
      </c>
      <c r="W1160" s="23">
        <v>2.6</v>
      </c>
      <c r="X1160" s="38" t="s">
        <v>3139</v>
      </c>
      <c r="Y1160" s="38" t="s">
        <v>6552</v>
      </c>
      <c r="Z1160" s="21">
        <v>55.040979</v>
      </c>
      <c r="AA1160" s="38">
        <v>2.6</v>
      </c>
      <c r="AB1160" s="39" t="s">
        <v>3139</v>
      </c>
      <c r="AC1160" s="39">
        <v>87264</v>
      </c>
      <c r="AD1160" s="38" t="s">
        <v>3139</v>
      </c>
      <c r="AE1160" s="38" t="s">
        <v>5815</v>
      </c>
      <c r="AG1160" s="23"/>
      <c r="AH1160" s="23"/>
    </row>
    <row r="1161" spans="1:34">
      <c r="A1161" t="str">
        <f t="shared" si="56"/>
        <v>1120</v>
      </c>
      <c r="B1161" t="str">
        <f t="shared" si="54"/>
        <v>OT</v>
      </c>
      <c r="C1161">
        <f t="shared" si="55"/>
        <v>72</v>
      </c>
      <c r="D1161" s="38" t="s">
        <v>6552</v>
      </c>
      <c r="E1161" s="23">
        <v>6</v>
      </c>
      <c r="F1161" s="23">
        <v>112007</v>
      </c>
      <c r="G1161" s="38" t="s">
        <v>53</v>
      </c>
      <c r="H1161" s="38" t="s">
        <v>9481</v>
      </c>
      <c r="I1161" s="38" t="s">
        <v>5969</v>
      </c>
      <c r="J1161" s="38" t="s">
        <v>11904</v>
      </c>
      <c r="K1161" s="38"/>
      <c r="L1161" s="38" t="s">
        <v>6372</v>
      </c>
      <c r="M1161" s="109">
        <v>44480</v>
      </c>
      <c r="N1161" s="39">
        <v>56450545</v>
      </c>
      <c r="O1161" s="38">
        <v>1</v>
      </c>
      <c r="P1161" s="38" t="s">
        <v>5814</v>
      </c>
      <c r="Q1161" s="23">
        <v>2.6</v>
      </c>
      <c r="R1161" s="43" t="s">
        <v>3139</v>
      </c>
      <c r="S1161" s="38" t="s">
        <v>54</v>
      </c>
      <c r="T1161" s="23">
        <v>90</v>
      </c>
      <c r="U1161" s="38" t="s">
        <v>6372</v>
      </c>
      <c r="V1161" s="39">
        <v>56450545</v>
      </c>
      <c r="W1161" s="23">
        <v>2.6</v>
      </c>
      <c r="X1161" s="38" t="s">
        <v>3139</v>
      </c>
      <c r="Y1161" s="38" t="s">
        <v>6552</v>
      </c>
      <c r="Z1161" s="21">
        <v>56.450544999999998</v>
      </c>
      <c r="AA1161" s="38">
        <v>2.6</v>
      </c>
      <c r="AB1161" s="39" t="s">
        <v>3139</v>
      </c>
      <c r="AC1161" s="39">
        <v>82038</v>
      </c>
      <c r="AD1161" s="38" t="s">
        <v>3139</v>
      </c>
      <c r="AE1161" s="38" t="s">
        <v>5815</v>
      </c>
      <c r="AG1161" s="23"/>
      <c r="AH1161" s="23"/>
    </row>
    <row r="1162" spans="1:34">
      <c r="A1162" t="str">
        <f t="shared" si="56"/>
        <v>1120</v>
      </c>
      <c r="B1162" t="str">
        <f t="shared" si="54"/>
        <v>OT</v>
      </c>
      <c r="C1162">
        <f t="shared" si="55"/>
        <v>33</v>
      </c>
      <c r="D1162" s="38" t="s">
        <v>6552</v>
      </c>
      <c r="E1162" s="23">
        <v>7</v>
      </c>
      <c r="F1162" s="23">
        <v>112007</v>
      </c>
      <c r="G1162" s="38" t="s">
        <v>53</v>
      </c>
      <c r="H1162" s="38" t="s">
        <v>9481</v>
      </c>
      <c r="I1162" s="38" t="s">
        <v>5969</v>
      </c>
      <c r="J1162" s="38" t="s">
        <v>11243</v>
      </c>
      <c r="K1162" s="38"/>
      <c r="L1162" s="38" t="s">
        <v>6064</v>
      </c>
      <c r="M1162" s="109">
        <v>44441</v>
      </c>
      <c r="N1162" s="43">
        <v>13213430</v>
      </c>
      <c r="O1162" s="38">
        <v>1</v>
      </c>
      <c r="P1162" s="38" t="s">
        <v>5814</v>
      </c>
      <c r="Q1162" s="38">
        <v>2.1</v>
      </c>
      <c r="R1162" s="39" t="s">
        <v>3139</v>
      </c>
      <c r="S1162" s="38" t="s">
        <v>54</v>
      </c>
      <c r="T1162" s="38">
        <v>90</v>
      </c>
      <c r="U1162" s="38" t="s">
        <v>6064</v>
      </c>
      <c r="V1162" s="39">
        <v>13213430</v>
      </c>
      <c r="W1162" s="38">
        <v>2.1</v>
      </c>
      <c r="X1162" s="23" t="s">
        <v>3139</v>
      </c>
      <c r="Y1162" s="38" t="s">
        <v>6552</v>
      </c>
      <c r="Z1162" s="21">
        <v>13.213430000000001</v>
      </c>
      <c r="AA1162" s="38">
        <v>2.1</v>
      </c>
      <c r="AB1162" s="39" t="s">
        <v>3139</v>
      </c>
      <c r="AC1162" s="39">
        <v>45135</v>
      </c>
      <c r="AD1162" s="23" t="s">
        <v>3139</v>
      </c>
      <c r="AE1162" s="38" t="s">
        <v>5815</v>
      </c>
    </row>
    <row r="1163" spans="1:34">
      <c r="A1163" t="str">
        <f t="shared" si="56"/>
        <v>1120</v>
      </c>
      <c r="B1163" t="str">
        <f t="shared" si="54"/>
        <v>OT</v>
      </c>
      <c r="C1163">
        <f t="shared" si="55"/>
        <v>67</v>
      </c>
      <c r="D1163" s="38" t="s">
        <v>6552</v>
      </c>
      <c r="E1163" s="23">
        <v>8</v>
      </c>
      <c r="F1163" s="23">
        <v>112007</v>
      </c>
      <c r="G1163" s="38" t="s">
        <v>53</v>
      </c>
      <c r="H1163" s="38" t="s">
        <v>9481</v>
      </c>
      <c r="I1163" s="38" t="s">
        <v>5969</v>
      </c>
      <c r="J1163" s="38" t="s">
        <v>11905</v>
      </c>
      <c r="K1163" s="38"/>
      <c r="L1163" s="38" t="s">
        <v>6104</v>
      </c>
      <c r="M1163" s="109">
        <v>44475</v>
      </c>
      <c r="N1163" s="43">
        <v>12260500</v>
      </c>
      <c r="O1163" s="38">
        <v>1</v>
      </c>
      <c r="P1163" s="38" t="s">
        <v>5814</v>
      </c>
      <c r="Q1163" s="38">
        <v>2.6</v>
      </c>
      <c r="R1163" s="39" t="s">
        <v>3139</v>
      </c>
      <c r="S1163" s="38" t="s">
        <v>54</v>
      </c>
      <c r="T1163" s="38">
        <v>90</v>
      </c>
      <c r="U1163" s="38" t="s">
        <v>6104</v>
      </c>
      <c r="V1163" s="39">
        <v>12260500</v>
      </c>
      <c r="W1163" s="38">
        <v>2.6</v>
      </c>
      <c r="X1163" s="23" t="s">
        <v>3139</v>
      </c>
      <c r="Y1163" s="38" t="s">
        <v>6552</v>
      </c>
      <c r="Z1163" s="21">
        <v>12.2605</v>
      </c>
      <c r="AA1163" s="38">
        <v>2.6</v>
      </c>
      <c r="AB1163" s="39" t="s">
        <v>3139</v>
      </c>
      <c r="AC1163" s="39">
        <v>20250</v>
      </c>
      <c r="AD1163" s="23" t="s">
        <v>3139</v>
      </c>
      <c r="AE1163" s="38" t="s">
        <v>5815</v>
      </c>
    </row>
    <row r="1164" spans="1:34">
      <c r="A1164" t="str">
        <f t="shared" si="56"/>
        <v>1120</v>
      </c>
      <c r="B1164" t="str">
        <f t="shared" si="54"/>
        <v>OT</v>
      </c>
      <c r="C1164">
        <f t="shared" si="55"/>
        <v>67</v>
      </c>
      <c r="D1164" s="38" t="s">
        <v>6552</v>
      </c>
      <c r="E1164" s="23">
        <v>9</v>
      </c>
      <c r="F1164" s="23">
        <v>112007</v>
      </c>
      <c r="G1164" s="38" t="s">
        <v>53</v>
      </c>
      <c r="H1164" s="38" t="s">
        <v>9481</v>
      </c>
      <c r="I1164" s="38" t="s">
        <v>5969</v>
      </c>
      <c r="J1164" s="38" t="s">
        <v>11906</v>
      </c>
      <c r="K1164" s="38"/>
      <c r="L1164" s="38" t="s">
        <v>6104</v>
      </c>
      <c r="M1164" s="109">
        <v>44475</v>
      </c>
      <c r="N1164" s="43">
        <v>10194173</v>
      </c>
      <c r="O1164" s="38">
        <v>1</v>
      </c>
      <c r="P1164" s="38" t="s">
        <v>5814</v>
      </c>
      <c r="Q1164" s="38">
        <v>2.6</v>
      </c>
      <c r="R1164" s="39" t="s">
        <v>3139</v>
      </c>
      <c r="S1164" s="38" t="s">
        <v>54</v>
      </c>
      <c r="T1164" s="38">
        <v>90</v>
      </c>
      <c r="U1164" s="38" t="s">
        <v>6104</v>
      </c>
      <c r="V1164" s="39">
        <v>10194173</v>
      </c>
      <c r="W1164" s="38">
        <v>2.6</v>
      </c>
      <c r="X1164" s="23" t="s">
        <v>3139</v>
      </c>
      <c r="Y1164" s="38" t="s">
        <v>6552</v>
      </c>
      <c r="Z1164" s="21">
        <v>10.194172999999999</v>
      </c>
      <c r="AA1164" s="38">
        <v>2.6</v>
      </c>
      <c r="AB1164" s="39" t="s">
        <v>3139</v>
      </c>
      <c r="AC1164" s="39">
        <v>16825</v>
      </c>
      <c r="AD1164" s="23" t="s">
        <v>3139</v>
      </c>
      <c r="AE1164" s="38" t="s">
        <v>5815</v>
      </c>
    </row>
    <row r="1165" spans="1:34">
      <c r="A1165" t="str">
        <f t="shared" si="56"/>
        <v>1120</v>
      </c>
      <c r="B1165" t="str">
        <f t="shared" si="54"/>
        <v>OT</v>
      </c>
      <c r="C1165">
        <f t="shared" si="55"/>
        <v>28</v>
      </c>
      <c r="D1165" s="38" t="s">
        <v>6552</v>
      </c>
      <c r="E1165" s="23">
        <v>10</v>
      </c>
      <c r="F1165" s="23">
        <v>112007</v>
      </c>
      <c r="G1165" s="38" t="s">
        <v>199</v>
      </c>
      <c r="H1165" s="38" t="s">
        <v>9486</v>
      </c>
      <c r="I1165" s="38" t="s">
        <v>5969</v>
      </c>
      <c r="J1165" s="38" t="s">
        <v>9487</v>
      </c>
      <c r="K1165" s="38"/>
      <c r="L1165" s="38" t="s">
        <v>5994</v>
      </c>
      <c r="M1165" s="109">
        <v>44436</v>
      </c>
      <c r="N1165" s="43">
        <v>8000000</v>
      </c>
      <c r="O1165" s="38">
        <v>1</v>
      </c>
      <c r="P1165" s="38" t="s">
        <v>5814</v>
      </c>
      <c r="Q1165" s="38">
        <v>1.66</v>
      </c>
      <c r="R1165" s="39" t="s">
        <v>3139</v>
      </c>
      <c r="S1165" s="38" t="s">
        <v>54</v>
      </c>
      <c r="T1165" s="38">
        <v>90</v>
      </c>
      <c r="U1165" s="38" t="s">
        <v>5994</v>
      </c>
      <c r="V1165" s="39">
        <v>8000000</v>
      </c>
      <c r="W1165" s="38">
        <v>1.66</v>
      </c>
      <c r="X1165" s="23" t="s">
        <v>3139</v>
      </c>
      <c r="Y1165" s="38" t="s">
        <v>6552</v>
      </c>
      <c r="Z1165" s="21">
        <v>8</v>
      </c>
      <c r="AA1165" s="38">
        <v>1.66</v>
      </c>
      <c r="AB1165" s="39" t="s">
        <v>3139</v>
      </c>
      <c r="AC1165" s="39">
        <v>33392</v>
      </c>
      <c r="AD1165" s="23" t="s">
        <v>3139</v>
      </c>
      <c r="AE1165" s="38" t="s">
        <v>5815</v>
      </c>
    </row>
    <row r="1166" spans="1:34">
      <c r="A1166" t="str">
        <f t="shared" si="56"/>
        <v>1120</v>
      </c>
      <c r="B1166" t="str">
        <f t="shared" si="54"/>
        <v>OT</v>
      </c>
      <c r="C1166">
        <f t="shared" si="55"/>
        <v>68</v>
      </c>
      <c r="D1166" s="38" t="s">
        <v>6552</v>
      </c>
      <c r="E1166" s="23">
        <v>11</v>
      </c>
      <c r="F1166" s="23">
        <v>112008</v>
      </c>
      <c r="G1166" s="38" t="s">
        <v>199</v>
      </c>
      <c r="H1166" s="38" t="s">
        <v>9486</v>
      </c>
      <c r="I1166" s="38" t="s">
        <v>5969</v>
      </c>
      <c r="J1166" s="38" t="s">
        <v>9488</v>
      </c>
      <c r="K1166" s="38"/>
      <c r="L1166" s="38" t="s">
        <v>6068</v>
      </c>
      <c r="M1166" s="109">
        <v>44476</v>
      </c>
      <c r="N1166" s="43">
        <v>10000000</v>
      </c>
      <c r="O1166" s="38">
        <v>1</v>
      </c>
      <c r="P1166" s="38" t="s">
        <v>5814</v>
      </c>
      <c r="Q1166" s="38">
        <v>0.09</v>
      </c>
      <c r="R1166" s="39" t="s">
        <v>3139</v>
      </c>
      <c r="S1166" s="38" t="s">
        <v>54</v>
      </c>
      <c r="T1166" s="38">
        <v>30</v>
      </c>
      <c r="U1166" s="38" t="s">
        <v>6068</v>
      </c>
      <c r="V1166" s="39">
        <v>10000000</v>
      </c>
      <c r="W1166" s="38">
        <v>0.99953999999999998</v>
      </c>
      <c r="X1166" s="23" t="s">
        <v>3139</v>
      </c>
      <c r="Y1166" s="38" t="s">
        <v>6552</v>
      </c>
      <c r="Z1166" s="21">
        <v>10</v>
      </c>
      <c r="AA1166" s="38">
        <v>9.9954000000000001E-2</v>
      </c>
      <c r="AB1166" s="39" t="s">
        <v>3139</v>
      </c>
      <c r="AC1166" s="39">
        <v>790</v>
      </c>
      <c r="AD1166" s="23" t="s">
        <v>3139</v>
      </c>
      <c r="AE1166" s="38" t="s">
        <v>5815</v>
      </c>
    </row>
    <row r="1167" spans="1:34">
      <c r="A1167" t="str">
        <f t="shared" si="56"/>
        <v>1120</v>
      </c>
      <c r="B1167" t="str">
        <f t="shared" si="54"/>
        <v>OT</v>
      </c>
      <c r="C1167">
        <f t="shared" si="55"/>
        <v>82</v>
      </c>
      <c r="D1167" s="38" t="s">
        <v>6552</v>
      </c>
      <c r="E1167" s="23">
        <v>12</v>
      </c>
      <c r="F1167" s="23">
        <v>112008</v>
      </c>
      <c r="G1167" s="38" t="s">
        <v>199</v>
      </c>
      <c r="H1167" s="38" t="s">
        <v>9486</v>
      </c>
      <c r="I1167" s="38" t="s">
        <v>5969</v>
      </c>
      <c r="J1167" s="38" t="s">
        <v>9488</v>
      </c>
      <c r="K1167" s="38"/>
      <c r="L1167" s="38" t="s">
        <v>6078</v>
      </c>
      <c r="M1167" s="109">
        <v>44490</v>
      </c>
      <c r="N1167" s="43">
        <v>3000000</v>
      </c>
      <c r="O1167" s="38">
        <v>1</v>
      </c>
      <c r="P1167" s="38" t="s">
        <v>5814</v>
      </c>
      <c r="Q1167" s="38">
        <v>0.09</v>
      </c>
      <c r="R1167" s="39" t="s">
        <v>3139</v>
      </c>
      <c r="S1167" s="38" t="s">
        <v>54</v>
      </c>
      <c r="T1167" s="38">
        <v>30</v>
      </c>
      <c r="U1167" s="38" t="s">
        <v>6078</v>
      </c>
      <c r="V1167" s="39">
        <v>3000000</v>
      </c>
      <c r="W1167" s="38">
        <v>0.09</v>
      </c>
      <c r="X1167" s="23" t="s">
        <v>3139</v>
      </c>
      <c r="Y1167" s="38" t="s">
        <v>6552</v>
      </c>
      <c r="Z1167" s="21">
        <v>3</v>
      </c>
      <c r="AA1167" s="38">
        <v>0.09</v>
      </c>
      <c r="AB1167" s="39" t="s">
        <v>3139</v>
      </c>
      <c r="AC1167" s="39">
        <v>231</v>
      </c>
      <c r="AD1167" s="23" t="s">
        <v>3139</v>
      </c>
      <c r="AE1167" s="38" t="s">
        <v>5815</v>
      </c>
    </row>
    <row r="1168" spans="1:34">
      <c r="A1168" t="str">
        <f t="shared" si="56"/>
        <v>1203</v>
      </c>
      <c r="B1168" t="str">
        <f t="shared" si="54"/>
        <v>FL</v>
      </c>
      <c r="C1168">
        <f t="shared" si="55"/>
        <v>5</v>
      </c>
      <c r="D1168" s="38" t="s">
        <v>6552</v>
      </c>
      <c r="E1168" s="23">
        <v>1</v>
      </c>
      <c r="F1168" s="23">
        <v>120305</v>
      </c>
      <c r="G1168" s="38" t="s">
        <v>3309</v>
      </c>
      <c r="H1168" s="38" t="s">
        <v>3565</v>
      </c>
      <c r="I1168" s="38" t="s">
        <v>5969</v>
      </c>
      <c r="J1168" s="38" t="s">
        <v>9490</v>
      </c>
      <c r="K1168" s="38"/>
      <c r="L1168" s="38" t="s">
        <v>6207</v>
      </c>
      <c r="M1168" s="109">
        <v>44413</v>
      </c>
      <c r="N1168" s="43">
        <v>501881864</v>
      </c>
      <c r="O1168" s="38">
        <v>1</v>
      </c>
      <c r="P1168" s="38" t="s">
        <v>5814</v>
      </c>
      <c r="Q1168" s="38">
        <v>2.0329999999999999</v>
      </c>
      <c r="R1168" s="39" t="s">
        <v>3139</v>
      </c>
      <c r="S1168" s="38" t="s">
        <v>54</v>
      </c>
      <c r="T1168" s="38">
        <v>30</v>
      </c>
      <c r="U1168" s="38" t="s">
        <v>6207</v>
      </c>
      <c r="V1168" s="39">
        <v>501881864</v>
      </c>
      <c r="W1168" s="38">
        <v>2.0329999999999999</v>
      </c>
      <c r="X1168" s="23" t="s">
        <v>3139</v>
      </c>
      <c r="Y1168" s="38" t="s">
        <v>6552</v>
      </c>
      <c r="Z1168" s="21">
        <v>504.30595339999996</v>
      </c>
      <c r="AA1168" s="38">
        <v>2.0329999999999999</v>
      </c>
      <c r="AB1168" s="39" t="s">
        <v>3139</v>
      </c>
      <c r="AC1168" s="39">
        <v>2424089.4</v>
      </c>
      <c r="AD1168" s="23" t="s">
        <v>3139</v>
      </c>
      <c r="AE1168" s="38" t="s">
        <v>5815</v>
      </c>
    </row>
    <row r="1169" spans="1:34">
      <c r="A1169" t="str">
        <f t="shared" si="56"/>
        <v>1203</v>
      </c>
      <c r="B1169" t="str">
        <f t="shared" si="54"/>
        <v>FL</v>
      </c>
      <c r="C1169">
        <f t="shared" si="55"/>
        <v>52</v>
      </c>
      <c r="D1169" s="38" t="s">
        <v>6552</v>
      </c>
      <c r="E1169" s="23">
        <v>2</v>
      </c>
      <c r="F1169" s="23">
        <v>120305</v>
      </c>
      <c r="G1169" s="38" t="s">
        <v>260</v>
      </c>
      <c r="H1169" s="38" t="s">
        <v>3046</v>
      </c>
      <c r="I1169" s="38" t="s">
        <v>5969</v>
      </c>
      <c r="J1169" s="38" t="s">
        <v>11907</v>
      </c>
      <c r="K1169" s="38"/>
      <c r="L1169" s="38" t="s">
        <v>6078</v>
      </c>
      <c r="M1169" s="109">
        <v>44460</v>
      </c>
      <c r="N1169" s="43">
        <v>540000000</v>
      </c>
      <c r="O1169" s="38">
        <v>1</v>
      </c>
      <c r="P1169" s="38" t="s">
        <v>5814</v>
      </c>
      <c r="Q1169" s="38">
        <v>1.75</v>
      </c>
      <c r="R1169" s="39">
        <v>0</v>
      </c>
      <c r="S1169" s="38" t="s">
        <v>54</v>
      </c>
      <c r="T1169" s="38">
        <v>60</v>
      </c>
      <c r="U1169" s="38" t="s">
        <v>6078</v>
      </c>
      <c r="V1169" s="39">
        <v>540000000</v>
      </c>
      <c r="W1169" s="38">
        <v>1.75</v>
      </c>
      <c r="X1169" s="23" t="s">
        <v>3139</v>
      </c>
      <c r="Y1169" s="38" t="s">
        <v>6552</v>
      </c>
      <c r="Z1169" s="21">
        <v>540.21805400000005</v>
      </c>
      <c r="AA1169" s="38">
        <v>1.75</v>
      </c>
      <c r="AB1169" s="39" t="s">
        <v>3139</v>
      </c>
      <c r="AC1169" s="39">
        <v>218054</v>
      </c>
      <c r="AD1169" s="23" t="s">
        <v>3139</v>
      </c>
      <c r="AE1169" s="38" t="s">
        <v>5815</v>
      </c>
    </row>
    <row r="1170" spans="1:34">
      <c r="A1170" t="str">
        <f t="shared" si="56"/>
        <v>1203</v>
      </c>
      <c r="B1170" t="str">
        <f t="shared" si="54"/>
        <v>FL</v>
      </c>
      <c r="C1170">
        <f t="shared" si="55"/>
        <v>0</v>
      </c>
      <c r="D1170" s="38" t="s">
        <v>6552</v>
      </c>
      <c r="E1170" s="23">
        <v>3</v>
      </c>
      <c r="F1170" s="23">
        <v>120315</v>
      </c>
      <c r="G1170" s="38" t="s">
        <v>3328</v>
      </c>
      <c r="H1170" s="38" t="s">
        <v>3329</v>
      </c>
      <c r="I1170" s="38" t="s">
        <v>6006</v>
      </c>
      <c r="J1170" s="38" t="s">
        <v>3563</v>
      </c>
      <c r="K1170" s="38"/>
      <c r="L1170" s="38" t="s">
        <v>6586</v>
      </c>
      <c r="M1170" s="109">
        <v>44408</v>
      </c>
      <c r="N1170" s="43">
        <v>0</v>
      </c>
      <c r="O1170" s="38">
        <v>1</v>
      </c>
      <c r="P1170" s="38"/>
      <c r="Q1170" s="38" t="s">
        <v>3139</v>
      </c>
      <c r="R1170" s="39">
        <v>21647</v>
      </c>
      <c r="S1170" s="38"/>
      <c r="T1170" s="38" t="s">
        <v>3139</v>
      </c>
      <c r="U1170" s="38" t="s">
        <v>6586</v>
      </c>
      <c r="V1170" s="39">
        <v>200000000</v>
      </c>
      <c r="W1170" s="38" t="s">
        <v>3139</v>
      </c>
      <c r="X1170" s="23">
        <v>1</v>
      </c>
      <c r="Y1170" s="38" t="s">
        <v>6552</v>
      </c>
      <c r="Z1170" s="21">
        <v>0.66647223999999994</v>
      </c>
      <c r="AA1170" s="38" t="s">
        <v>3139</v>
      </c>
      <c r="AB1170" s="39">
        <v>21747</v>
      </c>
      <c r="AC1170" s="39">
        <v>1051.08</v>
      </c>
      <c r="AD1170" s="23" t="s">
        <v>3139</v>
      </c>
      <c r="AE1170" s="38" t="s">
        <v>5815</v>
      </c>
    </row>
    <row r="1171" spans="1:34">
      <c r="A1171" t="str">
        <f t="shared" si="56"/>
        <v>1203</v>
      </c>
      <c r="B1171" t="str">
        <f t="shared" si="54"/>
        <v>FL</v>
      </c>
      <c r="C1171">
        <f t="shared" si="55"/>
        <v>60</v>
      </c>
      <c r="D1171" s="38" t="s">
        <v>6552</v>
      </c>
      <c r="E1171" s="23">
        <v>4</v>
      </c>
      <c r="F1171" s="23">
        <v>120305</v>
      </c>
      <c r="G1171" s="38" t="s">
        <v>3309</v>
      </c>
      <c r="H1171" s="38" t="s">
        <v>3566</v>
      </c>
      <c r="I1171" s="38" t="s">
        <v>5969</v>
      </c>
      <c r="J1171" s="38" t="s">
        <v>5867</v>
      </c>
      <c r="K1171" s="38"/>
      <c r="L1171" s="38" t="s">
        <v>6587</v>
      </c>
      <c r="M1171" s="109">
        <v>44468</v>
      </c>
      <c r="N1171" s="43">
        <v>235487860</v>
      </c>
      <c r="O1171" s="38">
        <v>1</v>
      </c>
      <c r="P1171" s="38" t="s">
        <v>5814</v>
      </c>
      <c r="Q1171" s="38">
        <v>4.9000000000000004</v>
      </c>
      <c r="R1171" s="39">
        <v>0</v>
      </c>
      <c r="S1171" s="38" t="s">
        <v>54</v>
      </c>
      <c r="T1171" s="38">
        <v>90</v>
      </c>
      <c r="U1171" s="38" t="s">
        <v>6587</v>
      </c>
      <c r="V1171" s="39">
        <v>235487860</v>
      </c>
      <c r="W1171" s="38">
        <v>4.9000000000000004</v>
      </c>
      <c r="X1171" s="23" t="s">
        <v>3139</v>
      </c>
      <c r="Y1171" s="38" t="s">
        <v>6552</v>
      </c>
      <c r="Z1171" s="21">
        <v>243.64029400000001</v>
      </c>
      <c r="AA1171" s="38">
        <v>2.15</v>
      </c>
      <c r="AB1171" s="39" t="s">
        <v>3139</v>
      </c>
      <c r="AC1171" s="39">
        <v>425612</v>
      </c>
      <c r="AD1171" s="23" t="s">
        <v>3139</v>
      </c>
      <c r="AE1171" s="38" t="s">
        <v>5815</v>
      </c>
    </row>
    <row r="1172" spans="1:34">
      <c r="A1172" t="str">
        <f t="shared" si="56"/>
        <v>1226</v>
      </c>
      <c r="B1172" t="str">
        <f t="shared" si="54"/>
        <v>OT</v>
      </c>
      <c r="C1172">
        <f t="shared" si="55"/>
        <v>0</v>
      </c>
      <c r="D1172" s="38" t="s">
        <v>6552</v>
      </c>
      <c r="E1172" s="23">
        <v>5</v>
      </c>
      <c r="F1172" s="23">
        <v>122604</v>
      </c>
      <c r="G1172" s="38" t="s">
        <v>3181</v>
      </c>
      <c r="H1172" s="38" t="s">
        <v>3368</v>
      </c>
      <c r="I1172" s="38" t="s">
        <v>6006</v>
      </c>
      <c r="J1172" s="38" t="s">
        <v>50</v>
      </c>
      <c r="K1172" s="38"/>
      <c r="L1172" s="38"/>
      <c r="M1172" s="38"/>
      <c r="N1172" s="39">
        <v>0</v>
      </c>
      <c r="O1172" s="38">
        <v>1</v>
      </c>
      <c r="P1172" s="38"/>
      <c r="Q1172" s="38" t="s">
        <v>3139</v>
      </c>
      <c r="R1172" s="43" t="s">
        <v>3139</v>
      </c>
      <c r="S1172" s="38"/>
      <c r="T1172" s="38" t="s">
        <v>3139</v>
      </c>
      <c r="U1172" s="38" t="s">
        <v>6588</v>
      </c>
      <c r="V1172" s="39">
        <v>203826</v>
      </c>
      <c r="W1172" s="38" t="s">
        <v>3139</v>
      </c>
      <c r="X1172" s="38">
        <v>1</v>
      </c>
      <c r="Y1172" s="38" t="s">
        <v>6552</v>
      </c>
      <c r="Z1172" s="21">
        <v>51.273229999999998</v>
      </c>
      <c r="AA1172" s="38" t="s">
        <v>3139</v>
      </c>
      <c r="AB1172" s="39">
        <v>1</v>
      </c>
      <c r="AC1172" s="39">
        <v>2633409</v>
      </c>
      <c r="AD1172" s="38" t="s">
        <v>3139</v>
      </c>
      <c r="AE1172" s="38" t="s">
        <v>5815</v>
      </c>
    </row>
    <row r="1173" spans="1:34">
      <c r="A1173" t="str">
        <f t="shared" si="56"/>
        <v>1226</v>
      </c>
      <c r="B1173" t="str">
        <f t="shared" si="54"/>
        <v>OT</v>
      </c>
      <c r="C1173">
        <f t="shared" si="55"/>
        <v>0</v>
      </c>
      <c r="D1173" s="38" t="s">
        <v>6552</v>
      </c>
      <c r="E1173" s="23">
        <v>6</v>
      </c>
      <c r="F1173" s="23">
        <v>122604</v>
      </c>
      <c r="G1173" s="38" t="s">
        <v>3179</v>
      </c>
      <c r="H1173" s="38" t="s">
        <v>3219</v>
      </c>
      <c r="I1173" s="38" t="s">
        <v>6006</v>
      </c>
      <c r="J1173" s="38" t="s">
        <v>88</v>
      </c>
      <c r="K1173" s="38"/>
      <c r="L1173" s="38"/>
      <c r="M1173" s="38"/>
      <c r="N1173" s="39">
        <v>0</v>
      </c>
      <c r="O1173" s="38">
        <v>1</v>
      </c>
      <c r="P1173" s="38"/>
      <c r="Q1173" s="23" t="s">
        <v>3139</v>
      </c>
      <c r="R1173" s="43" t="s">
        <v>3139</v>
      </c>
      <c r="S1173" s="38"/>
      <c r="T1173" s="23" t="s">
        <v>3139</v>
      </c>
      <c r="U1173" s="38" t="s">
        <v>6588</v>
      </c>
      <c r="V1173" s="39">
        <v>407652</v>
      </c>
      <c r="W1173" s="23" t="s">
        <v>3139</v>
      </c>
      <c r="X1173" s="38">
        <v>1</v>
      </c>
      <c r="Y1173" s="38" t="s">
        <v>6552</v>
      </c>
      <c r="Z1173" s="21">
        <v>15.334887</v>
      </c>
      <c r="AA1173" s="23" t="s">
        <v>3139</v>
      </c>
      <c r="AB1173" s="39">
        <v>1</v>
      </c>
      <c r="AC1173" s="39">
        <v>2633409</v>
      </c>
      <c r="AD1173" s="23" t="s">
        <v>3139</v>
      </c>
      <c r="AE1173" s="38" t="s">
        <v>5815</v>
      </c>
    </row>
    <row r="1174" spans="1:34">
      <c r="A1174" t="str">
        <f t="shared" si="56"/>
        <v>1203</v>
      </c>
      <c r="B1174" t="str">
        <f t="shared" si="54"/>
        <v>FL</v>
      </c>
      <c r="C1174">
        <f t="shared" si="55"/>
        <v>35</v>
      </c>
      <c r="D1174" s="38" t="s">
        <v>6552</v>
      </c>
      <c r="E1174" s="23">
        <v>7</v>
      </c>
      <c r="F1174" s="23">
        <v>120305</v>
      </c>
      <c r="G1174" s="38" t="s">
        <v>260</v>
      </c>
      <c r="H1174" s="38" t="s">
        <v>3046</v>
      </c>
      <c r="I1174" s="38" t="s">
        <v>5969</v>
      </c>
      <c r="J1174" s="38" t="s">
        <v>11244</v>
      </c>
      <c r="K1174" s="38"/>
      <c r="L1174" s="38" t="s">
        <v>6066</v>
      </c>
      <c r="M1174" s="109">
        <v>44443</v>
      </c>
      <c r="N1174" s="39">
        <v>500000000</v>
      </c>
      <c r="O1174" s="38">
        <v>1</v>
      </c>
      <c r="P1174" s="38" t="s">
        <v>5814</v>
      </c>
      <c r="Q1174" s="23">
        <v>1.85</v>
      </c>
      <c r="R1174" s="43">
        <v>0</v>
      </c>
      <c r="S1174" s="38" t="s">
        <v>54</v>
      </c>
      <c r="T1174" s="23">
        <v>90</v>
      </c>
      <c r="U1174" s="38" t="s">
        <v>6066</v>
      </c>
      <c r="V1174" s="39">
        <v>500000000</v>
      </c>
      <c r="W1174" s="23">
        <v>1.85</v>
      </c>
      <c r="X1174" s="38" t="s">
        <v>3139</v>
      </c>
      <c r="Y1174" s="38" t="s">
        <v>6552</v>
      </c>
      <c r="Z1174" s="21">
        <v>501.43241499999999</v>
      </c>
      <c r="AA1174" s="23">
        <v>1.85</v>
      </c>
      <c r="AB1174" s="39" t="s">
        <v>3139</v>
      </c>
      <c r="AC1174" s="39">
        <v>753903</v>
      </c>
      <c r="AD1174" s="23" t="s">
        <v>3139</v>
      </c>
      <c r="AE1174" s="38" t="s">
        <v>5815</v>
      </c>
    </row>
    <row r="1175" spans="1:34">
      <c r="A1175" t="str">
        <f t="shared" si="56"/>
        <v>1203</v>
      </c>
      <c r="B1175" t="str">
        <f t="shared" si="54"/>
        <v>FL</v>
      </c>
      <c r="C1175">
        <f t="shared" si="55"/>
        <v>4</v>
      </c>
      <c r="D1175" s="38" t="s">
        <v>6552</v>
      </c>
      <c r="E1175" s="23">
        <v>8</v>
      </c>
      <c r="F1175" s="23">
        <v>120305</v>
      </c>
      <c r="G1175" s="38" t="s">
        <v>260</v>
      </c>
      <c r="H1175" s="38" t="s">
        <v>3046</v>
      </c>
      <c r="I1175" s="38" t="s">
        <v>5969</v>
      </c>
      <c r="J1175" s="38" t="s">
        <v>11245</v>
      </c>
      <c r="K1175" s="38"/>
      <c r="L1175" s="38" t="s">
        <v>6066</v>
      </c>
      <c r="M1175" s="109">
        <v>44412</v>
      </c>
      <c r="N1175" s="39">
        <v>500000000</v>
      </c>
      <c r="O1175" s="38">
        <v>1</v>
      </c>
      <c r="P1175" s="38" t="s">
        <v>5814</v>
      </c>
      <c r="Q1175" s="23">
        <v>1.75</v>
      </c>
      <c r="R1175" s="43">
        <v>0</v>
      </c>
      <c r="S1175" s="38" t="s">
        <v>54</v>
      </c>
      <c r="T1175" s="23">
        <v>60</v>
      </c>
      <c r="U1175" s="38" t="s">
        <v>6066</v>
      </c>
      <c r="V1175" s="39">
        <v>500000000</v>
      </c>
      <c r="W1175" s="23">
        <v>1.75</v>
      </c>
      <c r="X1175" s="38" t="s">
        <v>3139</v>
      </c>
      <c r="Y1175" s="38" t="s">
        <v>6552</v>
      </c>
      <c r="Z1175" s="21">
        <v>501.27871499999998</v>
      </c>
      <c r="AA1175" s="23">
        <v>1.75</v>
      </c>
      <c r="AB1175" s="39" t="s">
        <v>3139</v>
      </c>
      <c r="AC1175" s="39">
        <v>605707</v>
      </c>
      <c r="AD1175" s="23" t="s">
        <v>3139</v>
      </c>
      <c r="AE1175" s="38" t="s">
        <v>5815</v>
      </c>
    </row>
    <row r="1176" spans="1:34">
      <c r="A1176" t="str">
        <f t="shared" si="56"/>
        <v>1226</v>
      </c>
      <c r="B1176" t="str">
        <f t="shared" si="54"/>
        <v>OT</v>
      </c>
      <c r="C1176">
        <f t="shared" si="55"/>
        <v>0</v>
      </c>
      <c r="D1176" s="38" t="s">
        <v>6552</v>
      </c>
      <c r="E1176" s="23">
        <v>9</v>
      </c>
      <c r="F1176" s="23">
        <v>122603</v>
      </c>
      <c r="G1176" s="38" t="s">
        <v>3450</v>
      </c>
      <c r="H1176" s="38" t="s">
        <v>3244</v>
      </c>
      <c r="I1176" s="38" t="s">
        <v>6006</v>
      </c>
      <c r="J1176" s="38" t="s">
        <v>50</v>
      </c>
      <c r="K1176" s="38"/>
      <c r="L1176" s="38"/>
      <c r="M1176" s="38"/>
      <c r="N1176" s="39">
        <v>0</v>
      </c>
      <c r="O1176" s="38">
        <v>1</v>
      </c>
      <c r="P1176" s="38"/>
      <c r="Q1176" s="23" t="s">
        <v>3139</v>
      </c>
      <c r="R1176" s="43" t="s">
        <v>3139</v>
      </c>
      <c r="S1176" s="38"/>
      <c r="T1176" s="23" t="s">
        <v>3139</v>
      </c>
      <c r="U1176" s="38" t="s">
        <v>6287</v>
      </c>
      <c r="V1176" s="39">
        <v>460000</v>
      </c>
      <c r="W1176" s="23" t="s">
        <v>3139</v>
      </c>
      <c r="X1176" s="38">
        <v>1</v>
      </c>
      <c r="Y1176" s="38" t="s">
        <v>6552</v>
      </c>
      <c r="Z1176" s="21">
        <v>0.46</v>
      </c>
      <c r="AA1176" s="23" t="s">
        <v>3139</v>
      </c>
      <c r="AB1176" s="39">
        <v>1</v>
      </c>
      <c r="AC1176" s="39">
        <v>0</v>
      </c>
      <c r="AD1176" s="23" t="s">
        <v>3139</v>
      </c>
      <c r="AE1176" s="38" t="s">
        <v>5815</v>
      </c>
    </row>
    <row r="1177" spans="1:34">
      <c r="A1177" t="str">
        <f t="shared" si="56"/>
        <v>1203</v>
      </c>
      <c r="B1177" t="str">
        <f t="shared" si="54"/>
        <v>FL</v>
      </c>
      <c r="C1177">
        <f t="shared" si="55"/>
        <v>61</v>
      </c>
      <c r="D1177" s="38" t="s">
        <v>6552</v>
      </c>
      <c r="E1177" s="23">
        <v>10</v>
      </c>
      <c r="F1177" s="23">
        <v>120305</v>
      </c>
      <c r="G1177" s="38" t="s">
        <v>260</v>
      </c>
      <c r="H1177" s="38" t="s">
        <v>3046</v>
      </c>
      <c r="I1177" s="38" t="s">
        <v>5969</v>
      </c>
      <c r="J1177" s="38" t="s">
        <v>11908</v>
      </c>
      <c r="K1177" s="38"/>
      <c r="L1177" s="38" t="s">
        <v>6032</v>
      </c>
      <c r="M1177" s="109">
        <v>44469</v>
      </c>
      <c r="N1177" s="39">
        <v>300000000</v>
      </c>
      <c r="O1177" s="38">
        <v>1</v>
      </c>
      <c r="P1177" s="38" t="s">
        <v>5814</v>
      </c>
      <c r="Q1177" s="23">
        <v>1.75</v>
      </c>
      <c r="R1177" s="43">
        <v>0</v>
      </c>
      <c r="S1177" s="38" t="s">
        <v>54</v>
      </c>
      <c r="T1177" s="23">
        <v>60</v>
      </c>
      <c r="U1177" s="38" t="s">
        <v>6032</v>
      </c>
      <c r="V1177" s="39">
        <v>300000000</v>
      </c>
      <c r="W1177" s="23">
        <v>1.75</v>
      </c>
      <c r="X1177" s="38" t="s">
        <v>3139</v>
      </c>
      <c r="Y1177" s="38" t="s">
        <v>6552</v>
      </c>
      <c r="Z1177" s="21">
        <v>300</v>
      </c>
      <c r="AA1177" s="23">
        <v>1.75</v>
      </c>
      <c r="AB1177" s="39" t="s">
        <v>3139</v>
      </c>
      <c r="AC1177" s="39">
        <v>0</v>
      </c>
      <c r="AD1177" s="23" t="s">
        <v>3139</v>
      </c>
      <c r="AE1177" s="38" t="s">
        <v>5815</v>
      </c>
    </row>
    <row r="1178" spans="1:34">
      <c r="A1178" t="str">
        <f t="shared" si="56"/>
        <v>1203</v>
      </c>
      <c r="B1178" t="str">
        <f t="shared" si="54"/>
        <v>FL</v>
      </c>
      <c r="C1178">
        <f t="shared" si="55"/>
        <v>0</v>
      </c>
      <c r="D1178" s="38" t="s">
        <v>6552</v>
      </c>
      <c r="E1178" s="23">
        <v>1</v>
      </c>
      <c r="F1178" s="23">
        <v>120305</v>
      </c>
      <c r="G1178" s="38" t="s">
        <v>3309</v>
      </c>
      <c r="H1178" s="38" t="s">
        <v>3468</v>
      </c>
      <c r="I1178" s="38" t="s">
        <v>5969</v>
      </c>
      <c r="J1178" s="38" t="s">
        <v>88</v>
      </c>
      <c r="K1178" s="38"/>
      <c r="L1178" s="38" t="s">
        <v>6589</v>
      </c>
      <c r="M1178" s="109">
        <v>44408</v>
      </c>
      <c r="N1178" s="39">
        <v>1130183651</v>
      </c>
      <c r="O1178" s="38">
        <v>1</v>
      </c>
      <c r="P1178" s="38" t="s">
        <v>5814</v>
      </c>
      <c r="Q1178" s="23">
        <v>2.2999999999999998</v>
      </c>
      <c r="R1178" s="43" t="s">
        <v>3139</v>
      </c>
      <c r="S1178" s="38" t="s">
        <v>54</v>
      </c>
      <c r="T1178" s="23">
        <v>90</v>
      </c>
      <c r="U1178" s="38" t="s">
        <v>9491</v>
      </c>
      <c r="V1178" s="39">
        <v>1132284332</v>
      </c>
      <c r="W1178" s="23">
        <v>2.2999999999999998</v>
      </c>
      <c r="X1178" s="38" t="s">
        <v>3139</v>
      </c>
      <c r="Y1178" s="38" t="s">
        <v>6552</v>
      </c>
      <c r="Z1178" s="21">
        <v>1132.2843319999999</v>
      </c>
      <c r="AA1178" s="23">
        <v>2.2999999999999998</v>
      </c>
      <c r="AB1178" s="39" t="s">
        <v>3139</v>
      </c>
      <c r="AC1178" s="39">
        <v>0</v>
      </c>
      <c r="AD1178" s="23" t="s">
        <v>3139</v>
      </c>
      <c r="AE1178" s="38" t="s">
        <v>5824</v>
      </c>
    </row>
    <row r="1179" spans="1:34">
      <c r="A1179" t="str">
        <f t="shared" si="56"/>
        <v>1203</v>
      </c>
      <c r="B1179" t="str">
        <f t="shared" si="54"/>
        <v>FL</v>
      </c>
      <c r="C1179">
        <f t="shared" si="55"/>
        <v>0</v>
      </c>
      <c r="D1179" s="38" t="s">
        <v>6552</v>
      </c>
      <c r="E1179" s="23">
        <v>2</v>
      </c>
      <c r="F1179" s="23">
        <v>120305</v>
      </c>
      <c r="G1179" s="38" t="s">
        <v>53</v>
      </c>
      <c r="H1179" s="38" t="s">
        <v>3047</v>
      </c>
      <c r="I1179" s="38" t="s">
        <v>5969</v>
      </c>
      <c r="J1179" s="38" t="s">
        <v>11246</v>
      </c>
      <c r="K1179" s="38"/>
      <c r="L1179" s="38" t="s">
        <v>6590</v>
      </c>
      <c r="M1179" s="109">
        <v>44408</v>
      </c>
      <c r="N1179" s="39">
        <v>454368626</v>
      </c>
      <c r="O1179" s="38">
        <v>1</v>
      </c>
      <c r="P1179" s="38" t="s">
        <v>5814</v>
      </c>
      <c r="Q1179" s="23">
        <v>2.5</v>
      </c>
      <c r="R1179" s="43" t="s">
        <v>3139</v>
      </c>
      <c r="S1179" s="38" t="s">
        <v>54</v>
      </c>
      <c r="T1179" s="23">
        <v>90</v>
      </c>
      <c r="U1179" s="38" t="s">
        <v>6590</v>
      </c>
      <c r="V1179" s="39">
        <v>456090329</v>
      </c>
      <c r="W1179" s="23">
        <v>2.4</v>
      </c>
      <c r="X1179" s="38" t="s">
        <v>3139</v>
      </c>
      <c r="Y1179" s="38" t="s">
        <v>6552</v>
      </c>
      <c r="Z1179" s="21">
        <v>456.090329</v>
      </c>
      <c r="AA1179" s="23">
        <v>2.5</v>
      </c>
      <c r="AB1179" s="39" t="s">
        <v>3139</v>
      </c>
      <c r="AC1179" s="39">
        <v>935170</v>
      </c>
      <c r="AD1179" s="23" t="s">
        <v>3139</v>
      </c>
      <c r="AE1179" s="38" t="s">
        <v>5824</v>
      </c>
    </row>
    <row r="1180" spans="1:34">
      <c r="A1180" t="str">
        <f t="shared" si="56"/>
        <v>1203</v>
      </c>
      <c r="B1180" t="str">
        <f t="shared" si="54"/>
        <v>FL</v>
      </c>
      <c r="C1180">
        <f t="shared" si="55"/>
        <v>11</v>
      </c>
      <c r="D1180" s="38" t="s">
        <v>6552</v>
      </c>
      <c r="E1180" s="23">
        <v>3</v>
      </c>
      <c r="F1180" s="23">
        <v>120305</v>
      </c>
      <c r="G1180" s="38" t="s">
        <v>80</v>
      </c>
      <c r="H1180" s="38" t="s">
        <v>3160</v>
      </c>
      <c r="I1180" s="38" t="s">
        <v>5969</v>
      </c>
      <c r="J1180" s="38" t="s">
        <v>11247</v>
      </c>
      <c r="K1180" s="38"/>
      <c r="L1180" s="38" t="s">
        <v>6591</v>
      </c>
      <c r="M1180" s="109">
        <v>44419</v>
      </c>
      <c r="N1180" s="39">
        <v>166719824</v>
      </c>
      <c r="O1180" s="38">
        <v>1</v>
      </c>
      <c r="P1180" s="38" t="s">
        <v>5814</v>
      </c>
      <c r="Q1180" s="23">
        <v>2.2999999999999998</v>
      </c>
      <c r="R1180" s="43" t="s">
        <v>3139</v>
      </c>
      <c r="S1180" s="38" t="s">
        <v>54</v>
      </c>
      <c r="T1180" s="23">
        <v>90</v>
      </c>
      <c r="U1180" s="38" t="s">
        <v>6591</v>
      </c>
      <c r="V1180" s="39">
        <v>167353962</v>
      </c>
      <c r="W1180" s="23">
        <v>2.8</v>
      </c>
      <c r="X1180" s="38" t="s">
        <v>3139</v>
      </c>
      <c r="Y1180" s="38" t="s">
        <v>6552</v>
      </c>
      <c r="Z1180" s="21">
        <v>167.353962</v>
      </c>
      <c r="AA1180" s="23">
        <v>2.2999999999999998</v>
      </c>
      <c r="AB1180" s="39" t="s">
        <v>3139</v>
      </c>
      <c r="AC1180" s="39">
        <v>316768</v>
      </c>
      <c r="AD1180" s="23" t="s">
        <v>3139</v>
      </c>
      <c r="AE1180" s="38" t="s">
        <v>5824</v>
      </c>
    </row>
    <row r="1181" spans="1:34">
      <c r="A1181" t="str">
        <f t="shared" si="56"/>
        <v>1203</v>
      </c>
      <c r="B1181" t="str">
        <f t="shared" si="54"/>
        <v>FL</v>
      </c>
      <c r="C1181">
        <f t="shared" si="55"/>
        <v>32</v>
      </c>
      <c r="D1181" s="38" t="s">
        <v>6552</v>
      </c>
      <c r="E1181" s="23">
        <v>4</v>
      </c>
      <c r="F1181" s="23">
        <v>120305</v>
      </c>
      <c r="G1181" s="38" t="s">
        <v>79</v>
      </c>
      <c r="H1181" s="38" t="s">
        <v>3502</v>
      </c>
      <c r="I1181" s="38" t="s">
        <v>5969</v>
      </c>
      <c r="J1181" s="38" t="s">
        <v>11248</v>
      </c>
      <c r="K1181" s="38"/>
      <c r="L1181" s="38" t="s">
        <v>6593</v>
      </c>
      <c r="M1181" s="109">
        <v>44440</v>
      </c>
      <c r="N1181" s="39">
        <v>559417189.51999998</v>
      </c>
      <c r="O1181" s="38">
        <v>1</v>
      </c>
      <c r="P1181" s="38" t="s">
        <v>5814</v>
      </c>
      <c r="Q1181" s="23">
        <v>2.81</v>
      </c>
      <c r="R1181" s="43" t="s">
        <v>3139</v>
      </c>
      <c r="S1181" s="38" t="s">
        <v>54</v>
      </c>
      <c r="T1181" s="23">
        <v>90</v>
      </c>
      <c r="U1181" s="38" t="s">
        <v>6593</v>
      </c>
      <c r="V1181" s="39">
        <v>561847272.51999998</v>
      </c>
      <c r="W1181" s="23">
        <v>3</v>
      </c>
      <c r="X1181" s="38" t="s">
        <v>3139</v>
      </c>
      <c r="Y1181" s="38" t="s">
        <v>6552</v>
      </c>
      <c r="Z1181" s="21">
        <v>561.84727251999993</v>
      </c>
      <c r="AA1181" s="23">
        <v>2.81</v>
      </c>
      <c r="AB1181" s="39" t="s">
        <v>3139</v>
      </c>
      <c r="AC1181" s="39">
        <v>1135626</v>
      </c>
      <c r="AD1181" s="23" t="s">
        <v>3139</v>
      </c>
      <c r="AE1181" s="38" t="s">
        <v>5824</v>
      </c>
      <c r="AG1181" s="23"/>
      <c r="AH1181" s="23"/>
    </row>
    <row r="1182" spans="1:34">
      <c r="A1182" t="str">
        <f t="shared" si="56"/>
        <v>1120</v>
      </c>
      <c r="B1182" t="str">
        <f t="shared" si="54"/>
        <v>OT</v>
      </c>
      <c r="C1182">
        <f t="shared" si="55"/>
        <v>128</v>
      </c>
      <c r="D1182" s="38" t="s">
        <v>6552</v>
      </c>
      <c r="E1182" s="23">
        <v>5</v>
      </c>
      <c r="F1182" s="23">
        <v>112005</v>
      </c>
      <c r="G1182" s="38" t="s">
        <v>79</v>
      </c>
      <c r="H1182" s="38" t="s">
        <v>3502</v>
      </c>
      <c r="I1182" s="38" t="s">
        <v>5969</v>
      </c>
      <c r="J1182" s="38" t="s">
        <v>11249</v>
      </c>
      <c r="K1182" s="38"/>
      <c r="L1182" s="38" t="s">
        <v>10068</v>
      </c>
      <c r="M1182" s="109">
        <v>44536</v>
      </c>
      <c r="N1182" s="39">
        <v>551003434.65999997</v>
      </c>
      <c r="O1182" s="38">
        <v>1</v>
      </c>
      <c r="P1182" s="38" t="s">
        <v>5814</v>
      </c>
      <c r="Q1182" s="23">
        <v>2.81</v>
      </c>
      <c r="R1182" s="43" t="s">
        <v>3139</v>
      </c>
      <c r="S1182" s="38" t="s">
        <v>54</v>
      </c>
      <c r="T1182" s="23">
        <v>180</v>
      </c>
      <c r="U1182" s="38" t="s">
        <v>10068</v>
      </c>
      <c r="V1182" s="39">
        <v>551986071</v>
      </c>
      <c r="W1182" s="23">
        <v>3</v>
      </c>
      <c r="X1182" s="38" t="s">
        <v>3139</v>
      </c>
      <c r="Y1182" s="38" t="s">
        <v>6552</v>
      </c>
      <c r="Z1182" s="21">
        <v>551.98607100000004</v>
      </c>
      <c r="AA1182" s="23">
        <v>2.81</v>
      </c>
      <c r="AB1182" s="39" t="s">
        <v>3139</v>
      </c>
      <c r="AC1182" s="39">
        <v>1003434.66</v>
      </c>
      <c r="AD1182" s="23" t="s">
        <v>3139</v>
      </c>
      <c r="AE1182" s="38" t="s">
        <v>5824</v>
      </c>
      <c r="AG1182" s="23"/>
      <c r="AH1182" s="23"/>
    </row>
    <row r="1183" spans="1:34">
      <c r="A1183" t="str">
        <f t="shared" si="56"/>
        <v>1228</v>
      </c>
      <c r="B1183" t="str">
        <f t="shared" si="54"/>
        <v>CA</v>
      </c>
      <c r="C1183">
        <f t="shared" si="55"/>
        <v>66</v>
      </c>
      <c r="D1183" s="38" t="s">
        <v>6552</v>
      </c>
      <c r="E1183" s="23">
        <v>6</v>
      </c>
      <c r="F1183" s="23">
        <v>122811</v>
      </c>
      <c r="G1183" s="38" t="s">
        <v>329</v>
      </c>
      <c r="H1183" s="38" t="s">
        <v>5868</v>
      </c>
      <c r="I1183" s="38" t="s">
        <v>5969</v>
      </c>
      <c r="J1183" s="38" t="s">
        <v>11250</v>
      </c>
      <c r="K1183" s="38"/>
      <c r="L1183" s="38" t="s">
        <v>6594</v>
      </c>
      <c r="M1183" s="109">
        <v>44474</v>
      </c>
      <c r="N1183" s="39">
        <v>409761778</v>
      </c>
      <c r="O1183" s="38">
        <v>1</v>
      </c>
      <c r="P1183" s="38" t="s">
        <v>5814</v>
      </c>
      <c r="Q1183" s="23">
        <v>3</v>
      </c>
      <c r="R1183" s="43" t="s">
        <v>3139</v>
      </c>
      <c r="S1183" s="38" t="s">
        <v>54</v>
      </c>
      <c r="T1183" s="23">
        <v>90</v>
      </c>
      <c r="U1183" s="38" t="s">
        <v>6594</v>
      </c>
      <c r="V1183" s="39">
        <v>413322678</v>
      </c>
      <c r="W1183" s="23">
        <v>3.7</v>
      </c>
      <c r="X1183" s="38" t="s">
        <v>3139</v>
      </c>
      <c r="Y1183" s="38" t="s">
        <v>6552</v>
      </c>
      <c r="Z1183" s="21">
        <v>413.322678</v>
      </c>
      <c r="AA1183" s="23">
        <v>3</v>
      </c>
      <c r="AB1183" s="39" t="s">
        <v>3139</v>
      </c>
      <c r="AC1183" s="39">
        <v>2900716.78</v>
      </c>
      <c r="AD1183" s="23" t="s">
        <v>3139</v>
      </c>
      <c r="AE1183" s="38" t="s">
        <v>5824</v>
      </c>
      <c r="AG1183" s="23"/>
      <c r="AH1183" s="23"/>
    </row>
    <row r="1184" spans="1:34">
      <c r="A1184" t="str">
        <f t="shared" si="56"/>
        <v>1228</v>
      </c>
      <c r="B1184" t="str">
        <f t="shared" si="54"/>
        <v>CA</v>
      </c>
      <c r="C1184">
        <f t="shared" si="55"/>
        <v>54</v>
      </c>
      <c r="D1184" s="38" t="s">
        <v>6552</v>
      </c>
      <c r="E1184" s="23">
        <v>7</v>
      </c>
      <c r="F1184" s="23">
        <v>122811</v>
      </c>
      <c r="G1184" s="38" t="s">
        <v>53</v>
      </c>
      <c r="H1184" s="38" t="s">
        <v>3047</v>
      </c>
      <c r="I1184" s="38" t="s">
        <v>5969</v>
      </c>
      <c r="J1184" s="38" t="s">
        <v>11251</v>
      </c>
      <c r="K1184" s="38"/>
      <c r="L1184" s="38" t="s">
        <v>6595</v>
      </c>
      <c r="M1184" s="109">
        <v>44462</v>
      </c>
      <c r="N1184" s="39">
        <v>734012669</v>
      </c>
      <c r="O1184" s="38">
        <v>1</v>
      </c>
      <c r="P1184" s="38" t="s">
        <v>5814</v>
      </c>
      <c r="Q1184" s="23">
        <v>2.2000000000000002</v>
      </c>
      <c r="R1184" s="43" t="s">
        <v>3139</v>
      </c>
      <c r="S1184" s="38" t="s">
        <v>54</v>
      </c>
      <c r="T1184" s="23">
        <v>90</v>
      </c>
      <c r="U1184" s="38" t="s">
        <v>6595</v>
      </c>
      <c r="V1184" s="39">
        <v>232521000</v>
      </c>
      <c r="W1184" s="23">
        <v>2.8</v>
      </c>
      <c r="X1184" s="38" t="s">
        <v>3139</v>
      </c>
      <c r="Y1184" s="38" t="s">
        <v>6552</v>
      </c>
      <c r="Z1184" s="21">
        <v>735.77319137999996</v>
      </c>
      <c r="AA1184" s="23">
        <v>2.2000000000000002</v>
      </c>
      <c r="AB1184" s="39" t="s">
        <v>3139</v>
      </c>
      <c r="AC1184" s="39">
        <v>384286.38</v>
      </c>
      <c r="AD1184" s="23" t="s">
        <v>3139</v>
      </c>
      <c r="AE1184" s="38" t="s">
        <v>5824</v>
      </c>
    </row>
    <row r="1185" spans="1:31">
      <c r="A1185" t="str">
        <f t="shared" si="56"/>
        <v>1228</v>
      </c>
      <c r="B1185" t="str">
        <f t="shared" si="54"/>
        <v>CA</v>
      </c>
      <c r="C1185">
        <f t="shared" si="55"/>
        <v>49</v>
      </c>
      <c r="D1185" s="38" t="s">
        <v>6552</v>
      </c>
      <c r="E1185" s="23">
        <v>8</v>
      </c>
      <c r="F1185" s="23">
        <v>122811</v>
      </c>
      <c r="G1185" s="38" t="s">
        <v>80</v>
      </c>
      <c r="H1185" s="38" t="s">
        <v>3160</v>
      </c>
      <c r="I1185" s="38" t="s">
        <v>5969</v>
      </c>
      <c r="J1185" s="38" t="s">
        <v>11252</v>
      </c>
      <c r="K1185" s="38"/>
      <c r="L1185" s="38" t="s">
        <v>6596</v>
      </c>
      <c r="M1185" s="109">
        <v>44457</v>
      </c>
      <c r="N1185" s="39">
        <v>530955238</v>
      </c>
      <c r="O1185" s="38">
        <v>1</v>
      </c>
      <c r="P1185" s="38" t="s">
        <v>5814</v>
      </c>
      <c r="Q1185" s="23">
        <v>2.25</v>
      </c>
      <c r="R1185" s="43" t="s">
        <v>3139</v>
      </c>
      <c r="S1185" s="38" t="s">
        <v>54</v>
      </c>
      <c r="T1185" s="23">
        <v>90</v>
      </c>
      <c r="U1185" s="38" t="s">
        <v>6596</v>
      </c>
      <c r="V1185" s="39">
        <v>529483192</v>
      </c>
      <c r="W1185" s="23">
        <v>3.2</v>
      </c>
      <c r="X1185" s="38" t="s">
        <v>3139</v>
      </c>
      <c r="Y1185" s="38" t="s">
        <v>6552</v>
      </c>
      <c r="Z1185" s="21">
        <v>534.42203454000003</v>
      </c>
      <c r="AA1185" s="23">
        <v>2.25</v>
      </c>
      <c r="AB1185" s="39" t="s">
        <v>3139</v>
      </c>
      <c r="AC1185" s="39">
        <v>2488067.54</v>
      </c>
      <c r="AD1185" s="23" t="s">
        <v>3139</v>
      </c>
      <c r="AE1185" s="38" t="s">
        <v>5824</v>
      </c>
    </row>
    <row r="1186" spans="1:31">
      <c r="A1186" t="str">
        <f t="shared" si="56"/>
        <v>1228</v>
      </c>
      <c r="B1186" t="str">
        <f t="shared" si="54"/>
        <v>CA</v>
      </c>
      <c r="C1186">
        <f t="shared" si="55"/>
        <v>59</v>
      </c>
      <c r="D1186" s="38" t="s">
        <v>6552</v>
      </c>
      <c r="E1186" s="23">
        <v>9</v>
      </c>
      <c r="F1186" s="23">
        <v>122811</v>
      </c>
      <c r="G1186" s="38" t="s">
        <v>108</v>
      </c>
      <c r="H1186" s="38" t="s">
        <v>3042</v>
      </c>
      <c r="I1186" s="38" t="s">
        <v>5969</v>
      </c>
      <c r="J1186" s="38" t="s">
        <v>11253</v>
      </c>
      <c r="K1186" s="38"/>
      <c r="L1186" s="38" t="s">
        <v>6597</v>
      </c>
      <c r="M1186" s="109">
        <v>44467</v>
      </c>
      <c r="N1186" s="39">
        <v>930267672</v>
      </c>
      <c r="O1186" s="38">
        <v>1</v>
      </c>
      <c r="P1186" s="38" t="s">
        <v>5814</v>
      </c>
      <c r="Q1186" s="23">
        <v>2.25</v>
      </c>
      <c r="R1186" s="43" t="s">
        <v>3139</v>
      </c>
      <c r="S1186" s="38" t="s">
        <v>54</v>
      </c>
      <c r="T1186" s="23">
        <v>91</v>
      </c>
      <c r="U1186" s="38" t="s">
        <v>6597</v>
      </c>
      <c r="V1186" s="39">
        <v>425913939</v>
      </c>
      <c r="W1186" s="23">
        <v>2.2000000000000002</v>
      </c>
      <c r="X1186" s="38" t="s">
        <v>3139</v>
      </c>
      <c r="Y1186" s="38" t="s">
        <v>6552</v>
      </c>
      <c r="Z1186" s="21">
        <v>932.08085400000004</v>
      </c>
      <c r="AA1186" s="23">
        <v>2.25</v>
      </c>
      <c r="AB1186" s="39" t="s">
        <v>3139</v>
      </c>
      <c r="AC1186" s="39">
        <v>84278</v>
      </c>
      <c r="AD1186" s="23" t="s">
        <v>3139</v>
      </c>
      <c r="AE1186" s="38" t="s">
        <v>5824</v>
      </c>
    </row>
    <row r="1187" spans="1:31">
      <c r="A1187" t="str">
        <f t="shared" si="56"/>
        <v>1228</v>
      </c>
      <c r="B1187" t="str">
        <f t="shared" si="54"/>
        <v>CA</v>
      </c>
      <c r="C1187">
        <f t="shared" si="55"/>
        <v>40</v>
      </c>
      <c r="D1187" s="38" t="s">
        <v>6552</v>
      </c>
      <c r="E1187" s="23">
        <v>10</v>
      </c>
      <c r="F1187" s="23">
        <v>122811</v>
      </c>
      <c r="G1187" s="38" t="s">
        <v>3399</v>
      </c>
      <c r="H1187" s="38" t="s">
        <v>3400</v>
      </c>
      <c r="I1187" s="38" t="s">
        <v>5969</v>
      </c>
      <c r="J1187" s="38" t="s">
        <v>11254</v>
      </c>
      <c r="K1187" s="38"/>
      <c r="L1187" s="38" t="s">
        <v>6595</v>
      </c>
      <c r="M1187" s="109">
        <v>44448</v>
      </c>
      <c r="N1187" s="39">
        <v>797795657</v>
      </c>
      <c r="O1187" s="38">
        <v>1</v>
      </c>
      <c r="P1187" s="38" t="s">
        <v>5814</v>
      </c>
      <c r="Q1187" s="23">
        <v>2.4500000000000002</v>
      </c>
      <c r="R1187" s="43" t="s">
        <v>3139</v>
      </c>
      <c r="S1187" s="38" t="s">
        <v>54</v>
      </c>
      <c r="T1187" s="23">
        <v>90</v>
      </c>
      <c r="U1187" s="38" t="s">
        <v>6595</v>
      </c>
      <c r="V1187" s="39">
        <v>796174271</v>
      </c>
      <c r="W1187" s="23">
        <v>3.5</v>
      </c>
      <c r="X1187" s="38" t="s">
        <v>3139</v>
      </c>
      <c r="Y1187" s="38" t="s">
        <v>6552</v>
      </c>
      <c r="Z1187" s="21">
        <v>802.20156629999997</v>
      </c>
      <c r="AA1187" s="23">
        <v>2.4500000000000002</v>
      </c>
      <c r="AB1187" s="39" t="s">
        <v>3139</v>
      </c>
      <c r="AC1187" s="39">
        <v>2854604.3</v>
      </c>
      <c r="AD1187" s="23" t="s">
        <v>3139</v>
      </c>
      <c r="AE1187" s="38" t="s">
        <v>5824</v>
      </c>
    </row>
    <row r="1188" spans="1:31">
      <c r="A1188" t="str">
        <f t="shared" si="56"/>
        <v>1228</v>
      </c>
      <c r="B1188" t="str">
        <f t="shared" si="54"/>
        <v>CA</v>
      </c>
      <c r="C1188">
        <f t="shared" si="55"/>
        <v>47</v>
      </c>
      <c r="D1188" s="38" t="s">
        <v>6552</v>
      </c>
      <c r="E1188" s="23">
        <v>11</v>
      </c>
      <c r="F1188" s="23">
        <v>122811</v>
      </c>
      <c r="G1188" s="38" t="s">
        <v>3140</v>
      </c>
      <c r="H1188" s="38" t="s">
        <v>5869</v>
      </c>
      <c r="I1188" s="38" t="s">
        <v>5969</v>
      </c>
      <c r="J1188" s="38" t="s">
        <v>11255</v>
      </c>
      <c r="K1188" s="38"/>
      <c r="L1188" s="38" t="s">
        <v>6242</v>
      </c>
      <c r="M1188" s="109">
        <v>44455</v>
      </c>
      <c r="N1188" s="39">
        <v>926386172.52999997</v>
      </c>
      <c r="O1188" s="38">
        <v>1</v>
      </c>
      <c r="P1188" s="38" t="s">
        <v>5814</v>
      </c>
      <c r="Q1188" s="23">
        <v>2.91</v>
      </c>
      <c r="R1188" s="43" t="s">
        <v>3139</v>
      </c>
      <c r="S1188" s="38" t="s">
        <v>54</v>
      </c>
      <c r="T1188" s="23">
        <v>91</v>
      </c>
      <c r="U1188" s="38" t="s">
        <v>6242</v>
      </c>
      <c r="V1188" s="39">
        <v>922920423</v>
      </c>
      <c r="W1188" s="23">
        <v>3.4</v>
      </c>
      <c r="X1188" s="38" t="s">
        <v>3139</v>
      </c>
      <c r="Y1188" s="38" t="s">
        <v>6552</v>
      </c>
      <c r="Z1188" s="21">
        <v>932.21998502999998</v>
      </c>
      <c r="AA1188" s="23">
        <v>2.91</v>
      </c>
      <c r="AB1188" s="39" t="s">
        <v>3139</v>
      </c>
      <c r="AC1188" s="39">
        <v>3790793.4</v>
      </c>
      <c r="AD1188" s="23" t="s">
        <v>3139</v>
      </c>
      <c r="AE1188" s="38" t="s">
        <v>5824</v>
      </c>
    </row>
    <row r="1189" spans="1:31">
      <c r="A1189" t="str">
        <f t="shared" si="56"/>
        <v>1228</v>
      </c>
      <c r="B1189" t="str">
        <f t="shared" si="54"/>
        <v>CA</v>
      </c>
      <c r="C1189">
        <f t="shared" si="55"/>
        <v>47</v>
      </c>
      <c r="D1189" s="38" t="s">
        <v>6552</v>
      </c>
      <c r="E1189" s="23">
        <v>12</v>
      </c>
      <c r="F1189" s="23">
        <v>122811</v>
      </c>
      <c r="G1189" s="38" t="s">
        <v>3140</v>
      </c>
      <c r="H1189" s="38" t="s">
        <v>5869</v>
      </c>
      <c r="I1189" s="38" t="s">
        <v>5969</v>
      </c>
      <c r="J1189" s="38" t="s">
        <v>100</v>
      </c>
      <c r="K1189" s="38"/>
      <c r="L1189" s="38" t="s">
        <v>6552</v>
      </c>
      <c r="M1189" s="109">
        <v>44455</v>
      </c>
      <c r="N1189" s="39">
        <v>500083333</v>
      </c>
      <c r="O1189" s="38">
        <v>1</v>
      </c>
      <c r="P1189" s="38" t="s">
        <v>5814</v>
      </c>
      <c r="Q1189" s="23">
        <v>2.91</v>
      </c>
      <c r="R1189" s="43" t="s">
        <v>3139</v>
      </c>
      <c r="S1189" s="38" t="s">
        <v>54</v>
      </c>
      <c r="T1189" s="23">
        <v>91</v>
      </c>
      <c r="U1189" s="38" t="s">
        <v>6552</v>
      </c>
      <c r="V1189" s="39">
        <v>500083333</v>
      </c>
      <c r="W1189" s="23">
        <v>3.4</v>
      </c>
      <c r="X1189" s="38" t="s">
        <v>3139</v>
      </c>
      <c r="Y1189" s="38" t="s">
        <v>6552</v>
      </c>
      <c r="Z1189" s="21">
        <v>500.08333299999998</v>
      </c>
      <c r="AA1189" s="23">
        <v>2.91</v>
      </c>
      <c r="AB1189" s="39" t="s">
        <v>3139</v>
      </c>
      <c r="AC1189" s="39">
        <v>0</v>
      </c>
      <c r="AD1189" s="23" t="s">
        <v>3139</v>
      </c>
      <c r="AE1189" s="38" t="s">
        <v>5824</v>
      </c>
    </row>
    <row r="1190" spans="1:31">
      <c r="A1190" t="str">
        <f t="shared" si="56"/>
        <v>1226</v>
      </c>
      <c r="B1190" t="str">
        <f t="shared" si="54"/>
        <v>OT</v>
      </c>
      <c r="C1190">
        <f t="shared" si="55"/>
        <v>288</v>
      </c>
      <c r="D1190" s="38" t="s">
        <v>6552</v>
      </c>
      <c r="E1190" s="23">
        <v>13</v>
      </c>
      <c r="F1190" s="23">
        <v>122604</v>
      </c>
      <c r="G1190" s="38" t="s">
        <v>3179</v>
      </c>
      <c r="H1190" s="38" t="s">
        <v>3219</v>
      </c>
      <c r="I1190" s="38" t="s">
        <v>6006</v>
      </c>
      <c r="J1190" s="38" t="s">
        <v>89</v>
      </c>
      <c r="K1190" s="38"/>
      <c r="L1190" s="38" t="s">
        <v>6589</v>
      </c>
      <c r="M1190" s="109">
        <v>44696</v>
      </c>
      <c r="N1190" s="39">
        <v>9231468</v>
      </c>
      <c r="O1190" s="38">
        <v>1</v>
      </c>
      <c r="P1190" s="38"/>
      <c r="Q1190" s="38" t="s">
        <v>3139</v>
      </c>
      <c r="R1190" s="43">
        <v>9231468</v>
      </c>
      <c r="S1190" s="38"/>
      <c r="T1190" s="38" t="s">
        <v>3139</v>
      </c>
      <c r="U1190" s="38" t="s">
        <v>6589</v>
      </c>
      <c r="V1190" s="39">
        <v>9231468</v>
      </c>
      <c r="W1190" s="38" t="s">
        <v>3139</v>
      </c>
      <c r="X1190" s="38">
        <v>1</v>
      </c>
      <c r="Y1190" s="38" t="s">
        <v>6552</v>
      </c>
      <c r="Z1190" s="21">
        <v>9.2314679999999996</v>
      </c>
      <c r="AA1190" s="38" t="s">
        <v>3139</v>
      </c>
      <c r="AB1190" s="39">
        <v>9231468</v>
      </c>
      <c r="AC1190" s="39">
        <v>0</v>
      </c>
      <c r="AD1190" s="23" t="s">
        <v>3139</v>
      </c>
      <c r="AE1190" s="38" t="s">
        <v>5824</v>
      </c>
    </row>
    <row r="1191" spans="1:31">
      <c r="A1191" t="str">
        <f t="shared" si="56"/>
        <v>1226</v>
      </c>
      <c r="B1191" t="str">
        <f t="shared" si="54"/>
        <v>OT</v>
      </c>
      <c r="C1191">
        <f t="shared" si="55"/>
        <v>76</v>
      </c>
      <c r="D1191" s="38" t="s">
        <v>6552</v>
      </c>
      <c r="E1191" s="23">
        <v>14</v>
      </c>
      <c r="F1191" s="23">
        <v>122603</v>
      </c>
      <c r="G1191" s="38" t="s">
        <v>53</v>
      </c>
      <c r="H1191" s="38" t="s">
        <v>3047</v>
      </c>
      <c r="I1191" s="38" t="s">
        <v>6006</v>
      </c>
      <c r="J1191" s="38" t="s">
        <v>3193</v>
      </c>
      <c r="K1191" s="38"/>
      <c r="L1191" s="38" t="s">
        <v>6589</v>
      </c>
      <c r="M1191" s="109">
        <v>44484</v>
      </c>
      <c r="N1191" s="39">
        <v>507494.21</v>
      </c>
      <c r="O1191" s="38">
        <v>1</v>
      </c>
      <c r="P1191" s="38"/>
      <c r="Q1191" s="38" t="s">
        <v>3139</v>
      </c>
      <c r="R1191" s="43">
        <v>507494.21</v>
      </c>
      <c r="S1191" s="38"/>
      <c r="T1191" s="38" t="s">
        <v>3139</v>
      </c>
      <c r="U1191" s="38" t="s">
        <v>6589</v>
      </c>
      <c r="V1191" s="39">
        <v>507494.21</v>
      </c>
      <c r="W1191" s="38" t="s">
        <v>3139</v>
      </c>
      <c r="X1191" s="38">
        <v>1</v>
      </c>
      <c r="Y1191" s="38" t="s">
        <v>6552</v>
      </c>
      <c r="Z1191" s="21">
        <v>0.50749421000000006</v>
      </c>
      <c r="AA1191" s="38" t="s">
        <v>3139</v>
      </c>
      <c r="AB1191" s="39">
        <v>507494.21</v>
      </c>
      <c r="AC1191" s="39">
        <v>0</v>
      </c>
      <c r="AD1191" s="23" t="s">
        <v>3139</v>
      </c>
      <c r="AE1191" s="38" t="s">
        <v>5824</v>
      </c>
    </row>
    <row r="1192" spans="1:31">
      <c r="A1192" t="str">
        <f t="shared" si="56"/>
        <v>1226</v>
      </c>
      <c r="B1192" t="str">
        <f t="shared" si="54"/>
        <v>OT</v>
      </c>
      <c r="C1192">
        <f t="shared" si="55"/>
        <v>76</v>
      </c>
      <c r="D1192" s="38" t="s">
        <v>6552</v>
      </c>
      <c r="E1192" s="23">
        <v>15</v>
      </c>
      <c r="F1192" s="23">
        <v>122604</v>
      </c>
      <c r="G1192" s="38" t="s">
        <v>1339</v>
      </c>
      <c r="H1192" s="38" t="s">
        <v>3308</v>
      </c>
      <c r="I1192" s="38" t="s">
        <v>6006</v>
      </c>
      <c r="J1192" s="38" t="s">
        <v>3195</v>
      </c>
      <c r="K1192" s="38"/>
      <c r="L1192" s="38" t="s">
        <v>6589</v>
      </c>
      <c r="M1192" s="109">
        <v>44484</v>
      </c>
      <c r="N1192" s="39">
        <v>837582.6</v>
      </c>
      <c r="O1192" s="38">
        <v>1</v>
      </c>
      <c r="P1192" s="38"/>
      <c r="Q1192" s="38" t="s">
        <v>3139</v>
      </c>
      <c r="R1192" s="43">
        <v>837582.6</v>
      </c>
      <c r="S1192" s="38"/>
      <c r="T1192" s="38" t="s">
        <v>3139</v>
      </c>
      <c r="U1192" s="38" t="s">
        <v>6589</v>
      </c>
      <c r="V1192" s="39">
        <v>837582.6</v>
      </c>
      <c r="W1192" s="38" t="s">
        <v>3139</v>
      </c>
      <c r="X1192" s="38">
        <v>1</v>
      </c>
      <c r="Y1192" s="38" t="s">
        <v>6552</v>
      </c>
      <c r="Z1192" s="21">
        <v>0.83758259999999995</v>
      </c>
      <c r="AA1192" s="38" t="s">
        <v>3139</v>
      </c>
      <c r="AB1192" s="39">
        <v>837582.6</v>
      </c>
      <c r="AC1192" s="39">
        <v>0</v>
      </c>
      <c r="AD1192" s="23" t="s">
        <v>3139</v>
      </c>
      <c r="AE1192" s="38" t="s">
        <v>5824</v>
      </c>
    </row>
    <row r="1193" spans="1:31">
      <c r="A1193" t="str">
        <f t="shared" si="56"/>
        <v>1226</v>
      </c>
      <c r="B1193" t="str">
        <f t="shared" si="54"/>
        <v>OT</v>
      </c>
      <c r="C1193">
        <f t="shared" si="55"/>
        <v>76</v>
      </c>
      <c r="D1193" s="38" t="s">
        <v>6552</v>
      </c>
      <c r="E1193" s="23">
        <v>16</v>
      </c>
      <c r="F1193" s="23">
        <v>122603</v>
      </c>
      <c r="G1193" s="38" t="s">
        <v>3450</v>
      </c>
      <c r="H1193" s="38" t="s">
        <v>3244</v>
      </c>
      <c r="I1193" s="38" t="s">
        <v>6006</v>
      </c>
      <c r="J1193" s="38" t="s">
        <v>90</v>
      </c>
      <c r="K1193" s="38"/>
      <c r="L1193" s="38" t="s">
        <v>6589</v>
      </c>
      <c r="M1193" s="109">
        <v>44484</v>
      </c>
      <c r="N1193" s="39">
        <v>908526</v>
      </c>
      <c r="O1193" s="38">
        <v>1</v>
      </c>
      <c r="P1193" s="38"/>
      <c r="Q1193" s="23" t="s">
        <v>3139</v>
      </c>
      <c r="R1193" s="43">
        <v>908526</v>
      </c>
      <c r="S1193" s="38"/>
      <c r="T1193" s="23" t="s">
        <v>3139</v>
      </c>
      <c r="U1193" s="38" t="s">
        <v>6589</v>
      </c>
      <c r="V1193" s="39">
        <v>908526</v>
      </c>
      <c r="W1193" s="23" t="s">
        <v>3139</v>
      </c>
      <c r="X1193" s="38">
        <v>1</v>
      </c>
      <c r="Y1193" s="38" t="s">
        <v>6552</v>
      </c>
      <c r="Z1193" s="21">
        <v>0.90852599999999994</v>
      </c>
      <c r="AA1193" s="23" t="s">
        <v>3139</v>
      </c>
      <c r="AB1193" s="39">
        <v>908526</v>
      </c>
      <c r="AC1193" s="39">
        <v>0</v>
      </c>
      <c r="AD1193" s="38" t="s">
        <v>3139</v>
      </c>
      <c r="AE1193" s="38" t="s">
        <v>5824</v>
      </c>
    </row>
    <row r="1194" spans="1:31">
      <c r="A1194" t="str">
        <f t="shared" si="56"/>
        <v>1203</v>
      </c>
      <c r="B1194" t="str">
        <f t="shared" si="54"/>
        <v>FL</v>
      </c>
      <c r="C1194">
        <f t="shared" si="55"/>
        <v>80</v>
      </c>
      <c r="D1194" s="38" t="s">
        <v>6552</v>
      </c>
      <c r="E1194" s="23">
        <v>1</v>
      </c>
      <c r="F1194" s="23">
        <v>120305</v>
      </c>
      <c r="G1194" s="38" t="s">
        <v>53</v>
      </c>
      <c r="H1194" s="38" t="s">
        <v>3161</v>
      </c>
      <c r="I1194" s="38" t="s">
        <v>5969</v>
      </c>
      <c r="J1194" s="38" t="s">
        <v>11909</v>
      </c>
      <c r="K1194" s="38"/>
      <c r="L1194" s="38" t="s">
        <v>6076</v>
      </c>
      <c r="M1194" s="109">
        <v>44488</v>
      </c>
      <c r="N1194" s="39">
        <v>81786979</v>
      </c>
      <c r="O1194" s="38">
        <v>1</v>
      </c>
      <c r="P1194" s="38" t="s">
        <v>5814</v>
      </c>
      <c r="Q1194" s="23">
        <v>1.98</v>
      </c>
      <c r="R1194" s="43">
        <v>0</v>
      </c>
      <c r="S1194" s="38" t="s">
        <v>54</v>
      </c>
      <c r="T1194" s="23">
        <v>90</v>
      </c>
      <c r="U1194" s="38" t="s">
        <v>6076</v>
      </c>
      <c r="V1194" s="39">
        <v>81786979</v>
      </c>
      <c r="W1194" s="23">
        <v>1.98</v>
      </c>
      <c r="X1194" s="38" t="s">
        <v>3139</v>
      </c>
      <c r="Y1194" s="38" t="s">
        <v>6552</v>
      </c>
      <c r="Z1194" s="21">
        <v>81.841099</v>
      </c>
      <c r="AA1194" s="23">
        <v>1.98</v>
      </c>
      <c r="AB1194" s="39" t="s">
        <v>3139</v>
      </c>
      <c r="AC1194" s="39">
        <v>54120</v>
      </c>
      <c r="AD1194" s="38" t="s">
        <v>3139</v>
      </c>
      <c r="AE1194" s="38" t="s">
        <v>5815</v>
      </c>
    </row>
    <row r="1195" spans="1:31">
      <c r="A1195" t="str">
        <f t="shared" si="56"/>
        <v>1203</v>
      </c>
      <c r="B1195" t="str">
        <f t="shared" si="54"/>
        <v>FL</v>
      </c>
      <c r="C1195">
        <f t="shared" si="55"/>
        <v>80</v>
      </c>
      <c r="D1195" s="38" t="s">
        <v>6552</v>
      </c>
      <c r="E1195" s="23">
        <v>2</v>
      </c>
      <c r="F1195" s="23">
        <v>120305</v>
      </c>
      <c r="G1195" s="38" t="s">
        <v>53</v>
      </c>
      <c r="H1195" s="38" t="s">
        <v>3161</v>
      </c>
      <c r="I1195" s="38" t="s">
        <v>5969</v>
      </c>
      <c r="J1195" s="38" t="s">
        <v>11910</v>
      </c>
      <c r="K1195" s="38"/>
      <c r="L1195" s="38" t="s">
        <v>6076</v>
      </c>
      <c r="M1195" s="109">
        <v>44488</v>
      </c>
      <c r="N1195" s="39">
        <v>157643534</v>
      </c>
      <c r="O1195" s="38">
        <v>1</v>
      </c>
      <c r="P1195" s="38" t="s">
        <v>5814</v>
      </c>
      <c r="Q1195" s="23">
        <v>1.98</v>
      </c>
      <c r="R1195" s="43">
        <v>0</v>
      </c>
      <c r="S1195" s="38" t="s">
        <v>54</v>
      </c>
      <c r="T1195" s="23">
        <v>90</v>
      </c>
      <c r="U1195" s="38" t="s">
        <v>6076</v>
      </c>
      <c r="V1195" s="39">
        <v>157643534</v>
      </c>
      <c r="W1195" s="23">
        <v>1.98</v>
      </c>
      <c r="X1195" s="38" t="s">
        <v>3139</v>
      </c>
      <c r="Y1195" s="38" t="s">
        <v>6552</v>
      </c>
      <c r="Z1195" s="21">
        <v>157.747838</v>
      </c>
      <c r="AA1195" s="23">
        <v>1.98</v>
      </c>
      <c r="AB1195" s="39" t="s">
        <v>3139</v>
      </c>
      <c r="AC1195" s="39">
        <v>104304</v>
      </c>
      <c r="AD1195" s="38" t="s">
        <v>3139</v>
      </c>
      <c r="AE1195" s="38" t="s">
        <v>5815</v>
      </c>
    </row>
    <row r="1196" spans="1:31">
      <c r="A1196" t="str">
        <f t="shared" si="56"/>
        <v>1203</v>
      </c>
      <c r="B1196" t="str">
        <f t="shared" si="54"/>
        <v>FL</v>
      </c>
      <c r="C1196">
        <f t="shared" si="55"/>
        <v>82</v>
      </c>
      <c r="D1196" s="38" t="s">
        <v>6552</v>
      </c>
      <c r="E1196" s="23">
        <v>3</v>
      </c>
      <c r="F1196" s="23">
        <v>120305</v>
      </c>
      <c r="G1196" s="38" t="s">
        <v>53</v>
      </c>
      <c r="H1196" s="38" t="s">
        <v>3161</v>
      </c>
      <c r="I1196" s="38" t="s">
        <v>5969</v>
      </c>
      <c r="J1196" s="38" t="s">
        <v>11911</v>
      </c>
      <c r="K1196" s="38"/>
      <c r="L1196" s="38" t="s">
        <v>6078</v>
      </c>
      <c r="M1196" s="109">
        <v>44490</v>
      </c>
      <c r="N1196" s="39">
        <v>133746679</v>
      </c>
      <c r="O1196" s="38">
        <v>1</v>
      </c>
      <c r="P1196" s="38" t="s">
        <v>5814</v>
      </c>
      <c r="Q1196" s="38">
        <v>1.98</v>
      </c>
      <c r="R1196" s="39">
        <v>0</v>
      </c>
      <c r="S1196" s="38" t="s">
        <v>54</v>
      </c>
      <c r="T1196" s="38">
        <v>90</v>
      </c>
      <c r="U1196" s="38" t="s">
        <v>6078</v>
      </c>
      <c r="V1196" s="39">
        <v>133746679</v>
      </c>
      <c r="W1196" s="38">
        <v>1.98</v>
      </c>
      <c r="X1196" s="23" t="s">
        <v>3139</v>
      </c>
      <c r="Y1196" s="38" t="s">
        <v>6552</v>
      </c>
      <c r="Z1196" s="21">
        <v>133.82042899999999</v>
      </c>
      <c r="AA1196" s="38">
        <v>1.98</v>
      </c>
      <c r="AB1196" s="39" t="s">
        <v>3139</v>
      </c>
      <c r="AC1196" s="39">
        <v>73750</v>
      </c>
      <c r="AD1196" s="23" t="s">
        <v>3139</v>
      </c>
      <c r="AE1196" s="38" t="s">
        <v>5815</v>
      </c>
    </row>
    <row r="1197" spans="1:31">
      <c r="A1197" t="str">
        <f t="shared" si="56"/>
        <v>1228</v>
      </c>
      <c r="B1197" t="str">
        <f t="shared" si="54"/>
        <v>CA</v>
      </c>
      <c r="C1197">
        <f t="shared" si="55"/>
        <v>102</v>
      </c>
      <c r="D1197" s="38" t="s">
        <v>6552</v>
      </c>
      <c r="E1197" s="23">
        <v>4</v>
      </c>
      <c r="F1197" s="23">
        <v>122811</v>
      </c>
      <c r="G1197" s="38" t="s">
        <v>870</v>
      </c>
      <c r="H1197" s="38" t="s">
        <v>5870</v>
      </c>
      <c r="I1197" s="38" t="s">
        <v>5969</v>
      </c>
      <c r="J1197" s="38" t="s">
        <v>11912</v>
      </c>
      <c r="K1197" s="38"/>
      <c r="L1197" s="38" t="s">
        <v>6072</v>
      </c>
      <c r="M1197" s="109">
        <v>44510</v>
      </c>
      <c r="N1197" s="39">
        <v>496031230</v>
      </c>
      <c r="O1197" s="38">
        <v>1</v>
      </c>
      <c r="P1197" s="38" t="s">
        <v>5814</v>
      </c>
      <c r="Q1197" s="38">
        <v>2.5499999999999998</v>
      </c>
      <c r="R1197" s="39">
        <v>0</v>
      </c>
      <c r="S1197" s="38" t="s">
        <v>51</v>
      </c>
      <c r="T1197" s="38">
        <v>120</v>
      </c>
      <c r="U1197" s="38" t="s">
        <v>6072</v>
      </c>
      <c r="V1197" s="39">
        <v>496031230</v>
      </c>
      <c r="W1197" s="38">
        <v>2.5499999999999998</v>
      </c>
      <c r="X1197" s="23" t="s">
        <v>3139</v>
      </c>
      <c r="Y1197" s="38" t="s">
        <v>6552</v>
      </c>
      <c r="Z1197" s="21">
        <v>496.64975600000002</v>
      </c>
      <c r="AA1197" s="38">
        <v>2.5499999999999998</v>
      </c>
      <c r="AB1197" s="39" t="s">
        <v>3139</v>
      </c>
      <c r="AC1197" s="39">
        <v>618526</v>
      </c>
      <c r="AD1197" s="23" t="s">
        <v>3139</v>
      </c>
      <c r="AE1197" s="38" t="s">
        <v>5815</v>
      </c>
    </row>
    <row r="1198" spans="1:31">
      <c r="A1198" t="str">
        <f t="shared" si="56"/>
        <v>1228</v>
      </c>
      <c r="B1198" t="str">
        <f t="shared" si="54"/>
        <v>CA</v>
      </c>
      <c r="C1198">
        <f t="shared" si="55"/>
        <v>93</v>
      </c>
      <c r="D1198" s="38" t="s">
        <v>6552</v>
      </c>
      <c r="E1198" s="23">
        <v>5</v>
      </c>
      <c r="F1198" s="23">
        <v>122811</v>
      </c>
      <c r="G1198" s="38" t="s">
        <v>108</v>
      </c>
      <c r="H1198" s="38" t="s">
        <v>3042</v>
      </c>
      <c r="I1198" s="38" t="s">
        <v>5969</v>
      </c>
      <c r="J1198" s="38" t="s">
        <v>11913</v>
      </c>
      <c r="K1198" s="38"/>
      <c r="L1198" s="38" t="s">
        <v>6104</v>
      </c>
      <c r="M1198" s="109">
        <v>44501</v>
      </c>
      <c r="N1198" s="39">
        <v>263113804</v>
      </c>
      <c r="O1198" s="38">
        <v>1</v>
      </c>
      <c r="P1198" s="38" t="s">
        <v>5814</v>
      </c>
      <c r="Q1198" s="38">
        <v>2.2799999999999998</v>
      </c>
      <c r="R1198" s="39">
        <v>0</v>
      </c>
      <c r="S1198" s="38" t="s">
        <v>51</v>
      </c>
      <c r="T1198" s="38">
        <v>120</v>
      </c>
      <c r="U1198" s="38" t="s">
        <v>6104</v>
      </c>
      <c r="V1198" s="39">
        <v>263113804</v>
      </c>
      <c r="W1198" s="38">
        <v>2.2799999999999998</v>
      </c>
      <c r="X1198" s="23" t="s">
        <v>3139</v>
      </c>
      <c r="Y1198" s="38" t="s">
        <v>6552</v>
      </c>
      <c r="Z1198" s="21">
        <v>263.49109900000002</v>
      </c>
      <c r="AA1198" s="38">
        <v>2.2799999999999998</v>
      </c>
      <c r="AB1198" s="39" t="s">
        <v>3139</v>
      </c>
      <c r="AC1198" s="39">
        <v>377295</v>
      </c>
      <c r="AD1198" s="23" t="s">
        <v>3139</v>
      </c>
      <c r="AE1198" s="38" t="s">
        <v>5815</v>
      </c>
    </row>
    <row r="1199" spans="1:31">
      <c r="A1199" t="str">
        <f t="shared" si="56"/>
        <v>1228</v>
      </c>
      <c r="B1199" t="str">
        <f t="shared" si="54"/>
        <v>CA</v>
      </c>
      <c r="C1199">
        <f t="shared" si="55"/>
        <v>4</v>
      </c>
      <c r="D1199" s="38" t="s">
        <v>6552</v>
      </c>
      <c r="E1199" s="23">
        <v>6</v>
      </c>
      <c r="F1199" s="23">
        <v>122811</v>
      </c>
      <c r="G1199" s="38" t="s">
        <v>80</v>
      </c>
      <c r="H1199" s="38" t="s">
        <v>3160</v>
      </c>
      <c r="I1199" s="38" t="s">
        <v>5969</v>
      </c>
      <c r="J1199" s="38" t="s">
        <v>6600</v>
      </c>
      <c r="K1199" s="38"/>
      <c r="L1199" s="38" t="s">
        <v>6065</v>
      </c>
      <c r="M1199" s="109">
        <v>44412</v>
      </c>
      <c r="N1199" s="39">
        <v>173139641</v>
      </c>
      <c r="O1199" s="38">
        <v>1</v>
      </c>
      <c r="P1199" s="38" t="s">
        <v>5814</v>
      </c>
      <c r="Q1199" s="38">
        <v>3.27</v>
      </c>
      <c r="R1199" s="39">
        <v>0</v>
      </c>
      <c r="S1199" s="38" t="s">
        <v>51</v>
      </c>
      <c r="T1199" s="38">
        <v>150</v>
      </c>
      <c r="U1199" s="38" t="s">
        <v>6065</v>
      </c>
      <c r="V1199" s="39">
        <v>173139641</v>
      </c>
      <c r="W1199" s="38">
        <v>3.27</v>
      </c>
      <c r="X1199" s="23" t="s">
        <v>3139</v>
      </c>
      <c r="Y1199" s="38" t="s">
        <v>6552</v>
      </c>
      <c r="Z1199" s="21">
        <v>175.34140199999999</v>
      </c>
      <c r="AA1199" s="38">
        <v>3.27</v>
      </c>
      <c r="AB1199" s="39" t="s">
        <v>3139</v>
      </c>
      <c r="AC1199" s="39">
        <v>2201761</v>
      </c>
      <c r="AD1199" s="23" t="s">
        <v>3139</v>
      </c>
      <c r="AE1199" s="38" t="s">
        <v>5815</v>
      </c>
    </row>
    <row r="1200" spans="1:31">
      <c r="A1200" t="str">
        <f t="shared" si="56"/>
        <v>1228</v>
      </c>
      <c r="B1200" t="str">
        <f t="shared" si="54"/>
        <v>CA</v>
      </c>
      <c r="C1200">
        <f t="shared" si="55"/>
        <v>85</v>
      </c>
      <c r="D1200" s="38" t="s">
        <v>6552</v>
      </c>
      <c r="E1200" s="23">
        <v>7</v>
      </c>
      <c r="F1200" s="23">
        <v>122811</v>
      </c>
      <c r="G1200" s="38" t="s">
        <v>3197</v>
      </c>
      <c r="H1200" s="38" t="s">
        <v>3568</v>
      </c>
      <c r="I1200" s="38" t="s">
        <v>5969</v>
      </c>
      <c r="J1200" s="38" t="s">
        <v>11256</v>
      </c>
      <c r="K1200" s="38"/>
      <c r="L1200" s="38" t="s">
        <v>6124</v>
      </c>
      <c r="M1200" s="109">
        <v>44493</v>
      </c>
      <c r="N1200" s="39">
        <v>400000000</v>
      </c>
      <c r="O1200" s="38">
        <v>1</v>
      </c>
      <c r="P1200" s="38" t="s">
        <v>5814</v>
      </c>
      <c r="Q1200" s="38">
        <v>2.23</v>
      </c>
      <c r="R1200" s="39">
        <v>0</v>
      </c>
      <c r="S1200" s="38" t="s">
        <v>51</v>
      </c>
      <c r="T1200" s="38">
        <v>120</v>
      </c>
      <c r="U1200" s="38" t="s">
        <v>6124</v>
      </c>
      <c r="V1200" s="39">
        <v>400000000</v>
      </c>
      <c r="W1200" s="38">
        <v>2.23</v>
      </c>
      <c r="X1200" s="23" t="s">
        <v>3139</v>
      </c>
      <c r="Y1200" s="38" t="s">
        <v>6552</v>
      </c>
      <c r="Z1200" s="21">
        <v>400.91677700000002</v>
      </c>
      <c r="AA1200" s="38">
        <v>2.23</v>
      </c>
      <c r="AB1200" s="39" t="s">
        <v>3139</v>
      </c>
      <c r="AC1200" s="39">
        <v>916777</v>
      </c>
      <c r="AD1200" s="23" t="s">
        <v>3139</v>
      </c>
      <c r="AE1200" s="38" t="s">
        <v>5815</v>
      </c>
    </row>
    <row r="1201" spans="1:34">
      <c r="A1201" t="str">
        <f t="shared" si="56"/>
        <v>1228</v>
      </c>
      <c r="B1201" t="str">
        <f t="shared" si="54"/>
        <v>CA</v>
      </c>
      <c r="C1201">
        <f t="shared" si="55"/>
        <v>144</v>
      </c>
      <c r="D1201" s="38" t="s">
        <v>6552</v>
      </c>
      <c r="E1201" s="23">
        <v>8</v>
      </c>
      <c r="F1201" s="23">
        <v>122811</v>
      </c>
      <c r="G1201" s="38" t="s">
        <v>3309</v>
      </c>
      <c r="H1201" s="38" t="s">
        <v>3468</v>
      </c>
      <c r="I1201" s="38" t="s">
        <v>5969</v>
      </c>
      <c r="J1201" s="38" t="s">
        <v>11257</v>
      </c>
      <c r="K1201" s="38"/>
      <c r="L1201" s="38" t="s">
        <v>6085</v>
      </c>
      <c r="M1201" s="109">
        <v>44552</v>
      </c>
      <c r="N1201" s="39">
        <v>571877033</v>
      </c>
      <c r="O1201" s="38">
        <v>1</v>
      </c>
      <c r="P1201" s="38" t="s">
        <v>5814</v>
      </c>
      <c r="Q1201" s="38">
        <v>2.58</v>
      </c>
      <c r="R1201" s="39">
        <v>0</v>
      </c>
      <c r="S1201" s="38" t="s">
        <v>51</v>
      </c>
      <c r="T1201" s="38">
        <v>180</v>
      </c>
      <c r="U1201" s="38" t="s">
        <v>6085</v>
      </c>
      <c r="V1201" s="39">
        <v>571877033</v>
      </c>
      <c r="W1201" s="38">
        <v>2.58</v>
      </c>
      <c r="X1201" s="23" t="s">
        <v>3139</v>
      </c>
      <c r="Y1201" s="38" t="s">
        <v>6552</v>
      </c>
      <c r="Z1201" s="21">
        <v>573.46224199999995</v>
      </c>
      <c r="AA1201" s="38">
        <v>2.58</v>
      </c>
      <c r="AB1201" s="39" t="s">
        <v>3139</v>
      </c>
      <c r="AC1201" s="39">
        <v>1585209</v>
      </c>
      <c r="AD1201" s="23" t="s">
        <v>3139</v>
      </c>
      <c r="AE1201" s="38" t="s">
        <v>5815</v>
      </c>
    </row>
    <row r="1202" spans="1:34">
      <c r="A1202" t="str">
        <f t="shared" si="56"/>
        <v>1228</v>
      </c>
      <c r="B1202" t="str">
        <f t="shared" si="54"/>
        <v>CA</v>
      </c>
      <c r="C1202">
        <f t="shared" si="55"/>
        <v>115</v>
      </c>
      <c r="D1202" s="38" t="s">
        <v>6552</v>
      </c>
      <c r="E1202" s="23">
        <v>9</v>
      </c>
      <c r="F1202" s="23">
        <v>122811</v>
      </c>
      <c r="G1202" s="38" t="s">
        <v>3309</v>
      </c>
      <c r="H1202" s="38" t="s">
        <v>3468</v>
      </c>
      <c r="I1202" s="38" t="s">
        <v>5969</v>
      </c>
      <c r="J1202" s="38" t="s">
        <v>11258</v>
      </c>
      <c r="K1202" s="38"/>
      <c r="L1202" s="38" t="s">
        <v>6098</v>
      </c>
      <c r="M1202" s="109">
        <v>44523</v>
      </c>
      <c r="N1202" s="39">
        <v>188000000</v>
      </c>
      <c r="O1202" s="38">
        <v>1</v>
      </c>
      <c r="P1202" s="38" t="s">
        <v>5814</v>
      </c>
      <c r="Q1202" s="38">
        <v>2.38</v>
      </c>
      <c r="R1202" s="39">
        <v>0</v>
      </c>
      <c r="S1202" s="38" t="s">
        <v>51</v>
      </c>
      <c r="T1202" s="38">
        <v>150</v>
      </c>
      <c r="U1202" s="38" t="s">
        <v>6098</v>
      </c>
      <c r="V1202" s="39">
        <v>188000000</v>
      </c>
      <c r="W1202" s="38">
        <v>2.38</v>
      </c>
      <c r="X1202" s="23" t="s">
        <v>3139</v>
      </c>
      <c r="Y1202" s="38" t="s">
        <v>6552</v>
      </c>
      <c r="Z1202" s="21">
        <v>188.30366699999999</v>
      </c>
      <c r="AA1202" s="38">
        <v>2.38</v>
      </c>
      <c r="AB1202" s="39" t="s">
        <v>3139</v>
      </c>
      <c r="AC1202" s="39">
        <v>303667</v>
      </c>
      <c r="AD1202" s="23" t="s">
        <v>3139</v>
      </c>
      <c r="AE1202" s="38" t="s">
        <v>5815</v>
      </c>
      <c r="AG1202" s="23"/>
      <c r="AH1202" s="23"/>
    </row>
    <row r="1203" spans="1:34">
      <c r="A1203" t="str">
        <f t="shared" si="56"/>
        <v>1228</v>
      </c>
      <c r="B1203" t="str">
        <f t="shared" si="54"/>
        <v>CA</v>
      </c>
      <c r="C1203">
        <f t="shared" si="55"/>
        <v>86</v>
      </c>
      <c r="D1203" s="38" t="s">
        <v>6552</v>
      </c>
      <c r="E1203" s="23">
        <v>10</v>
      </c>
      <c r="F1203" s="23">
        <v>122811</v>
      </c>
      <c r="G1203" s="38" t="s">
        <v>3309</v>
      </c>
      <c r="H1203" s="38" t="s">
        <v>3468</v>
      </c>
      <c r="I1203" s="38" t="s">
        <v>5969</v>
      </c>
      <c r="J1203" s="38" t="s">
        <v>11259</v>
      </c>
      <c r="K1203" s="38"/>
      <c r="L1203" s="38" t="s">
        <v>6098</v>
      </c>
      <c r="M1203" s="109">
        <v>44494</v>
      </c>
      <c r="N1203" s="39">
        <v>122000000</v>
      </c>
      <c r="O1203" s="38">
        <v>1</v>
      </c>
      <c r="P1203" s="38" t="s">
        <v>5814</v>
      </c>
      <c r="Q1203" s="38">
        <v>2.2799999999999998</v>
      </c>
      <c r="R1203" s="39">
        <v>0</v>
      </c>
      <c r="S1203" s="38" t="s">
        <v>51</v>
      </c>
      <c r="T1203" s="38">
        <v>120</v>
      </c>
      <c r="U1203" s="38" t="s">
        <v>6098</v>
      </c>
      <c r="V1203" s="39">
        <v>122000000</v>
      </c>
      <c r="W1203" s="38">
        <v>2.2799999999999998</v>
      </c>
      <c r="X1203" s="23" t="s">
        <v>3139</v>
      </c>
      <c r="Y1203" s="38" t="s">
        <v>6552</v>
      </c>
      <c r="Z1203" s="21">
        <v>122.48235099999999</v>
      </c>
      <c r="AA1203" s="38">
        <v>2.2799999999999998</v>
      </c>
      <c r="AB1203" s="39" t="s">
        <v>3139</v>
      </c>
      <c r="AC1203" s="39">
        <v>482351</v>
      </c>
      <c r="AD1203" s="23" t="s">
        <v>3139</v>
      </c>
      <c r="AE1203" s="38" t="s">
        <v>5815</v>
      </c>
      <c r="AG1203" s="23"/>
      <c r="AH1203" s="23"/>
    </row>
    <row r="1204" spans="1:34">
      <c r="A1204" t="str">
        <f t="shared" si="56"/>
        <v>1226</v>
      </c>
      <c r="B1204" t="str">
        <f t="shared" si="54"/>
        <v>OT</v>
      </c>
      <c r="C1204">
        <f t="shared" si="55"/>
        <v>153</v>
      </c>
      <c r="D1204" s="38" t="s">
        <v>6552</v>
      </c>
      <c r="E1204" s="23">
        <v>11</v>
      </c>
      <c r="F1204" s="23">
        <v>122602</v>
      </c>
      <c r="G1204" s="38" t="s">
        <v>3179</v>
      </c>
      <c r="H1204" s="38" t="s">
        <v>3268</v>
      </c>
      <c r="I1204" s="38" t="s">
        <v>6006</v>
      </c>
      <c r="J1204" s="38" t="s">
        <v>50</v>
      </c>
      <c r="K1204" s="38"/>
      <c r="L1204" s="38" t="s">
        <v>6601</v>
      </c>
      <c r="M1204" s="109">
        <v>44561</v>
      </c>
      <c r="N1204" s="39">
        <v>23912671</v>
      </c>
      <c r="O1204" s="38">
        <v>1</v>
      </c>
      <c r="P1204" s="38"/>
      <c r="Q1204" s="38" t="s">
        <v>3139</v>
      </c>
      <c r="R1204" s="39">
        <v>1</v>
      </c>
      <c r="S1204" s="38"/>
      <c r="T1204" s="38" t="s">
        <v>3139</v>
      </c>
      <c r="U1204" s="38" t="s">
        <v>6601</v>
      </c>
      <c r="V1204" s="39">
        <v>23912671</v>
      </c>
      <c r="W1204" s="38" t="s">
        <v>3139</v>
      </c>
      <c r="X1204" s="23">
        <v>1</v>
      </c>
      <c r="Y1204" s="38" t="s">
        <v>6552</v>
      </c>
      <c r="Z1204" s="21">
        <v>23.912671</v>
      </c>
      <c r="AA1204" s="38" t="s">
        <v>3139</v>
      </c>
      <c r="AB1204" s="39">
        <v>1</v>
      </c>
      <c r="AC1204" s="39">
        <v>1</v>
      </c>
      <c r="AD1204" s="23" t="s">
        <v>3139</v>
      </c>
      <c r="AE1204" s="38" t="s">
        <v>5815</v>
      </c>
    </row>
    <row r="1205" spans="1:34">
      <c r="A1205" t="str">
        <f t="shared" si="56"/>
        <v>1226</v>
      </c>
      <c r="B1205" t="str">
        <f t="shared" si="54"/>
        <v>OT</v>
      </c>
      <c r="C1205">
        <f t="shared" si="55"/>
        <v>153</v>
      </c>
      <c r="D1205" s="38" t="s">
        <v>6552</v>
      </c>
      <c r="E1205" s="23">
        <v>12</v>
      </c>
      <c r="F1205" s="23">
        <v>122604</v>
      </c>
      <c r="G1205" s="38" t="s">
        <v>3461</v>
      </c>
      <c r="H1205" s="38" t="s">
        <v>3462</v>
      </c>
      <c r="I1205" s="38" t="s">
        <v>6006</v>
      </c>
      <c r="J1205" s="38" t="s">
        <v>50</v>
      </c>
      <c r="K1205" s="38"/>
      <c r="L1205" s="38" t="s">
        <v>6461</v>
      </c>
      <c r="M1205" s="109">
        <v>44561</v>
      </c>
      <c r="N1205" s="39">
        <v>4390000</v>
      </c>
      <c r="O1205" s="38">
        <v>1</v>
      </c>
      <c r="P1205" s="38"/>
      <c r="Q1205" s="23" t="s">
        <v>3139</v>
      </c>
      <c r="R1205" s="39">
        <v>1</v>
      </c>
      <c r="S1205" s="38"/>
      <c r="T1205" s="38" t="s">
        <v>3139</v>
      </c>
      <c r="U1205" s="38" t="s">
        <v>6461</v>
      </c>
      <c r="V1205" s="39">
        <v>4390000</v>
      </c>
      <c r="W1205" s="38" t="s">
        <v>3139</v>
      </c>
      <c r="X1205" s="23">
        <v>1</v>
      </c>
      <c r="Y1205" s="38" t="s">
        <v>6552</v>
      </c>
      <c r="Z1205" s="21">
        <v>4.55</v>
      </c>
      <c r="AA1205" s="38" t="s">
        <v>3139</v>
      </c>
      <c r="AB1205" s="39">
        <v>1</v>
      </c>
      <c r="AC1205" s="39">
        <v>1</v>
      </c>
      <c r="AD1205" s="23" t="s">
        <v>3139</v>
      </c>
      <c r="AE1205" s="38" t="s">
        <v>5815</v>
      </c>
    </row>
    <row r="1206" spans="1:34">
      <c r="A1206" t="str">
        <f t="shared" si="56"/>
        <v>1226</v>
      </c>
      <c r="B1206" t="str">
        <f t="shared" si="54"/>
        <v>OT</v>
      </c>
      <c r="C1206">
        <f t="shared" si="55"/>
        <v>153</v>
      </c>
      <c r="D1206" s="38" t="s">
        <v>6552</v>
      </c>
      <c r="E1206" s="23">
        <v>13</v>
      </c>
      <c r="F1206" s="23">
        <v>122604</v>
      </c>
      <c r="G1206" s="38" t="s">
        <v>3157</v>
      </c>
      <c r="H1206" s="38" t="s">
        <v>3159</v>
      </c>
      <c r="I1206" s="38" t="s">
        <v>6006</v>
      </c>
      <c r="J1206" s="38" t="s">
        <v>50</v>
      </c>
      <c r="K1206" s="38"/>
      <c r="L1206" s="38" t="s">
        <v>6602</v>
      </c>
      <c r="M1206" s="109">
        <v>44561</v>
      </c>
      <c r="N1206" s="39">
        <v>828116</v>
      </c>
      <c r="O1206" s="38">
        <v>1</v>
      </c>
      <c r="P1206" s="38"/>
      <c r="Q1206" s="23" t="s">
        <v>3139</v>
      </c>
      <c r="R1206" s="43">
        <v>1</v>
      </c>
      <c r="S1206" s="38"/>
      <c r="T1206" s="38" t="s">
        <v>3139</v>
      </c>
      <c r="U1206" s="38" t="s">
        <v>6602</v>
      </c>
      <c r="V1206" s="39">
        <v>828116</v>
      </c>
      <c r="W1206" s="38" t="s">
        <v>3139</v>
      </c>
      <c r="X1206" s="38">
        <v>1</v>
      </c>
      <c r="Y1206" s="38" t="s">
        <v>6552</v>
      </c>
      <c r="Z1206" s="21">
        <v>0.82811599999999996</v>
      </c>
      <c r="AA1206" s="38" t="s">
        <v>3139</v>
      </c>
      <c r="AB1206" s="39">
        <v>1</v>
      </c>
      <c r="AC1206" s="39">
        <v>1</v>
      </c>
      <c r="AD1206" s="23" t="s">
        <v>3139</v>
      </c>
      <c r="AE1206" s="38" t="s">
        <v>5815</v>
      </c>
    </row>
    <row r="1207" spans="1:34">
      <c r="A1207" t="str">
        <f t="shared" si="56"/>
        <v>1228</v>
      </c>
      <c r="B1207" t="str">
        <f t="shared" si="54"/>
        <v>CA</v>
      </c>
      <c r="C1207">
        <f t="shared" si="55"/>
        <v>0</v>
      </c>
      <c r="D1207" s="38" t="s">
        <v>6552</v>
      </c>
      <c r="E1207" s="23">
        <v>14</v>
      </c>
      <c r="F1207" s="23">
        <v>122811</v>
      </c>
      <c r="G1207" s="38" t="s">
        <v>9243</v>
      </c>
      <c r="H1207" s="38" t="s">
        <v>9492</v>
      </c>
      <c r="I1207" s="38" t="s">
        <v>5969</v>
      </c>
      <c r="J1207" s="38" t="s">
        <v>9493</v>
      </c>
      <c r="K1207" s="38"/>
      <c r="L1207" s="38" t="s">
        <v>9494</v>
      </c>
      <c r="M1207" s="109">
        <v>44408</v>
      </c>
      <c r="N1207" s="39">
        <v>46100000</v>
      </c>
      <c r="O1207" s="38">
        <v>1</v>
      </c>
      <c r="P1207" s="38" t="s">
        <v>5814</v>
      </c>
      <c r="Q1207" s="23">
        <v>5.3</v>
      </c>
      <c r="R1207" s="43">
        <v>0</v>
      </c>
      <c r="S1207" s="38" t="s">
        <v>51</v>
      </c>
      <c r="T1207" s="23">
        <v>90</v>
      </c>
      <c r="U1207" s="38" t="s">
        <v>9494</v>
      </c>
      <c r="V1207" s="39">
        <v>46100000</v>
      </c>
      <c r="W1207" s="23">
        <v>5.3</v>
      </c>
      <c r="X1207" s="38" t="s">
        <v>3139</v>
      </c>
      <c r="Y1207" s="38" t="s">
        <v>6552</v>
      </c>
      <c r="Z1207" s="21">
        <v>46.1</v>
      </c>
      <c r="AA1207" s="23">
        <v>5.3</v>
      </c>
      <c r="AB1207" s="39" t="s">
        <v>3139</v>
      </c>
      <c r="AC1207" s="39">
        <v>0</v>
      </c>
      <c r="AD1207" s="38">
        <v>46100000</v>
      </c>
      <c r="AE1207" s="38" t="s">
        <v>5815</v>
      </c>
    </row>
    <row r="1208" spans="1:34">
      <c r="A1208" t="str">
        <f t="shared" si="56"/>
        <v>1228</v>
      </c>
      <c r="B1208" t="str">
        <f t="shared" si="54"/>
        <v>CA</v>
      </c>
      <c r="C1208">
        <f t="shared" si="55"/>
        <v>0</v>
      </c>
      <c r="D1208" s="38" t="s">
        <v>6552</v>
      </c>
      <c r="E1208" s="23">
        <v>15</v>
      </c>
      <c r="F1208" s="23">
        <v>122811</v>
      </c>
      <c r="G1208" s="38" t="s">
        <v>9243</v>
      </c>
      <c r="H1208" s="38" t="s">
        <v>9492</v>
      </c>
      <c r="I1208" s="38" t="s">
        <v>5969</v>
      </c>
      <c r="J1208" s="38" t="s">
        <v>9495</v>
      </c>
      <c r="K1208" s="38"/>
      <c r="L1208" s="38" t="s">
        <v>6822</v>
      </c>
      <c r="M1208" s="109">
        <v>44408</v>
      </c>
      <c r="N1208" s="39">
        <v>226165539.40000001</v>
      </c>
      <c r="O1208" s="38">
        <v>1</v>
      </c>
      <c r="P1208" s="38" t="s">
        <v>5814</v>
      </c>
      <c r="Q1208" s="23">
        <v>5.19</v>
      </c>
      <c r="R1208" s="43">
        <v>0</v>
      </c>
      <c r="S1208" s="38" t="s">
        <v>51</v>
      </c>
      <c r="T1208" s="23">
        <v>92</v>
      </c>
      <c r="U1208" s="38" t="s">
        <v>6822</v>
      </c>
      <c r="V1208" s="39">
        <v>226165539.40000001</v>
      </c>
      <c r="W1208" s="23">
        <v>5.19</v>
      </c>
      <c r="X1208" s="38" t="s">
        <v>3139</v>
      </c>
      <c r="Y1208" s="38" t="s">
        <v>6552</v>
      </c>
      <c r="Z1208" s="21">
        <v>226.1655394</v>
      </c>
      <c r="AA1208" s="23">
        <v>5.19</v>
      </c>
      <c r="AB1208" s="39" t="s">
        <v>3139</v>
      </c>
      <c r="AC1208" s="39">
        <v>0</v>
      </c>
      <c r="AD1208" s="38">
        <v>226165539.40000001</v>
      </c>
      <c r="AE1208" s="38" t="s">
        <v>5815</v>
      </c>
    </row>
    <row r="1209" spans="1:34">
      <c r="A1209" t="str">
        <f t="shared" si="56"/>
        <v>1232</v>
      </c>
      <c r="B1209" t="str">
        <f t="shared" si="54"/>
        <v>OT</v>
      </c>
      <c r="C1209">
        <f t="shared" si="55"/>
        <v>0</v>
      </c>
      <c r="D1209" s="38" t="s">
        <v>6552</v>
      </c>
      <c r="E1209" s="23">
        <v>1</v>
      </c>
      <c r="F1209" s="23">
        <v>123204</v>
      </c>
      <c r="G1209" s="38" t="s">
        <v>1339</v>
      </c>
      <c r="H1209" s="38" t="s">
        <v>3569</v>
      </c>
      <c r="I1209" s="38" t="s">
        <v>6006</v>
      </c>
      <c r="J1209" s="38" t="s">
        <v>3570</v>
      </c>
      <c r="K1209" s="38" t="s">
        <v>5825</v>
      </c>
      <c r="L1209" s="38"/>
      <c r="M1209" s="38"/>
      <c r="N1209" s="39">
        <v>0</v>
      </c>
      <c r="O1209" s="38">
        <v>1</v>
      </c>
      <c r="P1209" s="38"/>
      <c r="Q1209" s="23" t="s">
        <v>3139</v>
      </c>
      <c r="R1209" s="43" t="s">
        <v>3139</v>
      </c>
      <c r="S1209" s="38"/>
      <c r="T1209" s="23" t="s">
        <v>3139</v>
      </c>
      <c r="U1209" s="38" t="s">
        <v>6423</v>
      </c>
      <c r="V1209" s="39">
        <v>30358096.210000001</v>
      </c>
      <c r="W1209" s="23" t="s">
        <v>3139</v>
      </c>
      <c r="X1209" s="38">
        <v>22140</v>
      </c>
      <c r="Y1209" s="38" t="s">
        <v>6552</v>
      </c>
      <c r="Z1209" s="21">
        <v>30.358096209999999</v>
      </c>
      <c r="AA1209" s="23" t="s">
        <v>3139</v>
      </c>
      <c r="AB1209" s="39">
        <v>55.78</v>
      </c>
      <c r="AC1209" s="39">
        <v>0</v>
      </c>
      <c r="AD1209" s="38">
        <v>29131761.609999999</v>
      </c>
      <c r="AE1209" s="38" t="s">
        <v>5824</v>
      </c>
    </row>
    <row r="1210" spans="1:34">
      <c r="A1210" t="str">
        <f t="shared" si="56"/>
        <v>1226</v>
      </c>
      <c r="B1210" t="str">
        <f t="shared" si="54"/>
        <v>OT</v>
      </c>
      <c r="C1210">
        <f t="shared" si="55"/>
        <v>0</v>
      </c>
      <c r="D1210" s="38" t="s">
        <v>6552</v>
      </c>
      <c r="E1210" s="23">
        <v>2</v>
      </c>
      <c r="F1210" s="23">
        <v>122602</v>
      </c>
      <c r="G1210" s="38" t="s">
        <v>3450</v>
      </c>
      <c r="H1210" s="38" t="s">
        <v>3244</v>
      </c>
      <c r="I1210" s="38" t="s">
        <v>6006</v>
      </c>
      <c r="J1210" s="38" t="s">
        <v>50</v>
      </c>
      <c r="K1210" s="38"/>
      <c r="L1210" s="38"/>
      <c r="M1210" s="38"/>
      <c r="N1210" s="39">
        <v>0</v>
      </c>
      <c r="O1210" s="38">
        <v>1</v>
      </c>
      <c r="P1210" s="38"/>
      <c r="Q1210" s="23" t="s">
        <v>3139</v>
      </c>
      <c r="R1210" s="43" t="s">
        <v>3139</v>
      </c>
      <c r="S1210" s="38"/>
      <c r="T1210" s="23" t="s">
        <v>3139</v>
      </c>
      <c r="U1210" s="38" t="s">
        <v>6603</v>
      </c>
      <c r="V1210" s="39">
        <v>535600</v>
      </c>
      <c r="W1210" s="23" t="s">
        <v>3139</v>
      </c>
      <c r="X1210" s="38">
        <v>1</v>
      </c>
      <c r="Y1210" s="38" t="s">
        <v>6552</v>
      </c>
      <c r="Z1210" s="21">
        <v>0.90852599999999994</v>
      </c>
      <c r="AA1210" s="23" t="s">
        <v>3139</v>
      </c>
      <c r="AB1210" s="39">
        <v>908526</v>
      </c>
      <c r="AC1210" s="39">
        <v>372926</v>
      </c>
      <c r="AD1210" s="38" t="s">
        <v>3139</v>
      </c>
      <c r="AE1210" s="38" t="s">
        <v>5815</v>
      </c>
      <c r="AG1210" s="23"/>
      <c r="AH1210" s="23"/>
    </row>
    <row r="1211" spans="1:34">
      <c r="A1211" t="str">
        <f t="shared" si="56"/>
        <v>1226</v>
      </c>
      <c r="B1211" t="str">
        <f t="shared" si="54"/>
        <v>OT</v>
      </c>
      <c r="C1211">
        <f t="shared" si="55"/>
        <v>0</v>
      </c>
      <c r="D1211" s="38" t="s">
        <v>6552</v>
      </c>
      <c r="E1211" s="23">
        <v>3</v>
      </c>
      <c r="F1211" s="23">
        <v>122602</v>
      </c>
      <c r="G1211" s="38" t="s">
        <v>53</v>
      </c>
      <c r="H1211" s="38" t="s">
        <v>3047</v>
      </c>
      <c r="I1211" s="38" t="s">
        <v>6006</v>
      </c>
      <c r="J1211" s="38" t="s">
        <v>50</v>
      </c>
      <c r="K1211" s="38"/>
      <c r="L1211" s="38"/>
      <c r="M1211" s="38"/>
      <c r="N1211" s="39">
        <v>0</v>
      </c>
      <c r="O1211" s="38">
        <v>1</v>
      </c>
      <c r="P1211" s="38"/>
      <c r="Q1211" s="23" t="s">
        <v>3139</v>
      </c>
      <c r="R1211" s="43" t="s">
        <v>3139</v>
      </c>
      <c r="S1211" s="38"/>
      <c r="T1211" s="23" t="s">
        <v>3139</v>
      </c>
      <c r="U1211" s="38" t="s">
        <v>6604</v>
      </c>
      <c r="V1211" s="39">
        <v>17285636</v>
      </c>
      <c r="W1211" s="23" t="s">
        <v>3139</v>
      </c>
      <c r="X1211" s="38">
        <v>1</v>
      </c>
      <c r="Y1211" s="38" t="s">
        <v>6552</v>
      </c>
      <c r="Z1211" s="21">
        <v>63.2018165</v>
      </c>
      <c r="AA1211" s="23" t="s">
        <v>3139</v>
      </c>
      <c r="AB1211" s="39">
        <v>63201816.5</v>
      </c>
      <c r="AC1211" s="39">
        <v>45916180.5</v>
      </c>
      <c r="AD1211" s="38" t="s">
        <v>3139</v>
      </c>
      <c r="AE1211" s="38" t="s">
        <v>5815</v>
      </c>
      <c r="AG1211" s="23"/>
      <c r="AH1211" s="23"/>
    </row>
    <row r="1212" spans="1:34">
      <c r="A1212" t="str">
        <f t="shared" si="56"/>
        <v>1226</v>
      </c>
      <c r="B1212" t="str">
        <f t="shared" si="54"/>
        <v>OT</v>
      </c>
      <c r="C1212">
        <f t="shared" si="55"/>
        <v>0</v>
      </c>
      <c r="D1212" s="38" t="s">
        <v>6552</v>
      </c>
      <c r="E1212" s="23">
        <v>4</v>
      </c>
      <c r="F1212" s="23">
        <v>122604</v>
      </c>
      <c r="G1212" s="38" t="s">
        <v>3460</v>
      </c>
      <c r="H1212" s="38" t="s">
        <v>3562</v>
      </c>
      <c r="I1212" s="38" t="s">
        <v>6006</v>
      </c>
      <c r="J1212" s="38" t="s">
        <v>50</v>
      </c>
      <c r="K1212" s="38"/>
      <c r="L1212" s="38"/>
      <c r="M1212" s="38"/>
      <c r="N1212" s="39">
        <v>0</v>
      </c>
      <c r="O1212" s="38">
        <v>1</v>
      </c>
      <c r="P1212" s="38"/>
      <c r="Q1212" s="23" t="s">
        <v>3139</v>
      </c>
      <c r="R1212" s="43" t="s">
        <v>3139</v>
      </c>
      <c r="S1212" s="38"/>
      <c r="T1212" s="23" t="s">
        <v>3139</v>
      </c>
      <c r="U1212" s="38" t="s">
        <v>6605</v>
      </c>
      <c r="V1212" s="39">
        <v>11103000</v>
      </c>
      <c r="W1212" s="23" t="s">
        <v>3139</v>
      </c>
      <c r="X1212" s="38">
        <v>1</v>
      </c>
      <c r="Y1212" s="38" t="s">
        <v>6552</v>
      </c>
      <c r="Z1212" s="21">
        <v>25.033999999999999</v>
      </c>
      <c r="AA1212" s="23" t="s">
        <v>3139</v>
      </c>
      <c r="AB1212" s="39">
        <v>25034000</v>
      </c>
      <c r="AC1212" s="39">
        <v>13931000</v>
      </c>
      <c r="AD1212" s="38" t="s">
        <v>3139</v>
      </c>
      <c r="AE1212" s="38" t="s">
        <v>5815</v>
      </c>
      <c r="AG1212" s="23"/>
      <c r="AH1212" s="23"/>
    </row>
    <row r="1213" spans="1:34">
      <c r="A1213" t="str">
        <f t="shared" si="56"/>
        <v>1226</v>
      </c>
      <c r="B1213" t="str">
        <f t="shared" si="54"/>
        <v>OT</v>
      </c>
      <c r="C1213">
        <f t="shared" si="55"/>
        <v>0</v>
      </c>
      <c r="D1213" s="38" t="s">
        <v>6552</v>
      </c>
      <c r="E1213" s="23">
        <v>5</v>
      </c>
      <c r="F1213" s="23">
        <v>122602</v>
      </c>
      <c r="G1213" s="38" t="s">
        <v>3452</v>
      </c>
      <c r="H1213" s="38" t="s">
        <v>3571</v>
      </c>
      <c r="I1213" s="38" t="s">
        <v>6006</v>
      </c>
      <c r="J1213" s="38" t="s">
        <v>50</v>
      </c>
      <c r="K1213" s="38"/>
      <c r="L1213" s="38"/>
      <c r="M1213" s="38"/>
      <c r="N1213" s="39">
        <v>0</v>
      </c>
      <c r="O1213" s="38">
        <v>1</v>
      </c>
      <c r="P1213" s="38"/>
      <c r="Q1213" s="23" t="s">
        <v>3139</v>
      </c>
      <c r="R1213" s="43" t="s">
        <v>3139</v>
      </c>
      <c r="S1213" s="38"/>
      <c r="T1213" s="23" t="s">
        <v>3139</v>
      </c>
      <c r="U1213" s="38" t="s">
        <v>6511</v>
      </c>
      <c r="V1213" s="39">
        <v>3172600</v>
      </c>
      <c r="W1213" s="23" t="s">
        <v>3139</v>
      </c>
      <c r="X1213" s="38">
        <v>1</v>
      </c>
      <c r="Y1213" s="38" t="s">
        <v>6552</v>
      </c>
      <c r="Z1213" s="21">
        <v>8.6135420000000007</v>
      </c>
      <c r="AA1213" s="23" t="s">
        <v>3139</v>
      </c>
      <c r="AB1213" s="39">
        <v>8613542</v>
      </c>
      <c r="AC1213" s="39">
        <v>5440942</v>
      </c>
      <c r="AD1213" s="38" t="s">
        <v>3139</v>
      </c>
      <c r="AE1213" s="38" t="s">
        <v>5815</v>
      </c>
      <c r="AG1213" s="23"/>
      <c r="AH1213" s="23"/>
    </row>
    <row r="1214" spans="1:34">
      <c r="A1214" t="str">
        <f t="shared" si="56"/>
        <v>1120</v>
      </c>
      <c r="B1214" t="str">
        <f t="shared" si="54"/>
        <v>OT</v>
      </c>
      <c r="C1214">
        <f t="shared" si="55"/>
        <v>9</v>
      </c>
      <c r="D1214" s="38" t="s">
        <v>6552</v>
      </c>
      <c r="E1214" s="23">
        <v>6</v>
      </c>
      <c r="F1214" s="23">
        <v>112007</v>
      </c>
      <c r="G1214" s="38" t="s">
        <v>108</v>
      </c>
      <c r="H1214" s="38" t="s">
        <v>9497</v>
      </c>
      <c r="I1214" s="38" t="s">
        <v>5969</v>
      </c>
      <c r="J1214" s="38" t="s">
        <v>9498</v>
      </c>
      <c r="K1214" s="38"/>
      <c r="L1214" s="38" t="s">
        <v>6088</v>
      </c>
      <c r="M1214" s="109">
        <v>44417</v>
      </c>
      <c r="N1214" s="39">
        <v>247764499</v>
      </c>
      <c r="O1214" s="38">
        <v>1</v>
      </c>
      <c r="P1214" s="38" t="s">
        <v>5814</v>
      </c>
      <c r="Q1214" s="23">
        <v>2.0299999999999998</v>
      </c>
      <c r="R1214" s="43" t="s">
        <v>3139</v>
      </c>
      <c r="S1214" s="38" t="s">
        <v>54</v>
      </c>
      <c r="T1214" s="23">
        <v>1</v>
      </c>
      <c r="U1214" s="38" t="s">
        <v>6088</v>
      </c>
      <c r="V1214" s="39">
        <v>247764499</v>
      </c>
      <c r="W1214" s="23">
        <v>2.0299999999999998</v>
      </c>
      <c r="X1214" s="38" t="s">
        <v>3139</v>
      </c>
      <c r="Y1214" s="38" t="s">
        <v>6552</v>
      </c>
      <c r="Z1214" s="21">
        <v>248.894441</v>
      </c>
      <c r="AA1214" s="23">
        <v>2.0299999999999998</v>
      </c>
      <c r="AB1214" s="39" t="s">
        <v>3139</v>
      </c>
      <c r="AC1214" s="39">
        <v>1129942</v>
      </c>
      <c r="AD1214" s="38" t="s">
        <v>3139</v>
      </c>
      <c r="AE1214" s="38" t="s">
        <v>5815</v>
      </c>
      <c r="AG1214" s="23"/>
      <c r="AH1214" s="23"/>
    </row>
    <row r="1215" spans="1:34">
      <c r="A1215" t="str">
        <f t="shared" si="56"/>
        <v>1120</v>
      </c>
      <c r="B1215" t="str">
        <f t="shared" si="54"/>
        <v>OT</v>
      </c>
      <c r="C1215">
        <f t="shared" si="55"/>
        <v>30</v>
      </c>
      <c r="D1215" s="38" t="s">
        <v>6552</v>
      </c>
      <c r="E1215" s="23">
        <v>7</v>
      </c>
      <c r="F1215" s="23">
        <v>112007</v>
      </c>
      <c r="G1215" s="38" t="s">
        <v>108</v>
      </c>
      <c r="H1215" s="38" t="s">
        <v>9497</v>
      </c>
      <c r="I1215" s="38" t="s">
        <v>5969</v>
      </c>
      <c r="J1215" s="38" t="s">
        <v>9499</v>
      </c>
      <c r="K1215" s="38"/>
      <c r="L1215" s="38" t="s">
        <v>5977</v>
      </c>
      <c r="M1215" s="109">
        <v>44438</v>
      </c>
      <c r="N1215" s="39">
        <v>163572440</v>
      </c>
      <c r="O1215" s="38">
        <v>1</v>
      </c>
      <c r="P1215" s="38" t="s">
        <v>5814</v>
      </c>
      <c r="Q1215" s="23">
        <v>2.1800000000000002</v>
      </c>
      <c r="R1215" s="43" t="s">
        <v>3139</v>
      </c>
      <c r="S1215" s="38" t="s">
        <v>54</v>
      </c>
      <c r="T1215" s="23">
        <v>1</v>
      </c>
      <c r="U1215" s="38" t="s">
        <v>5977</v>
      </c>
      <c r="V1215" s="39">
        <v>163572440</v>
      </c>
      <c r="W1215" s="23">
        <v>2.1800000000000002</v>
      </c>
      <c r="X1215" s="38" t="s">
        <v>3139</v>
      </c>
      <c r="Y1215" s="38" t="s">
        <v>6552</v>
      </c>
      <c r="Z1215" s="21">
        <v>164.16838100000001</v>
      </c>
      <c r="AA1215" s="23">
        <v>2.1800000000000002</v>
      </c>
      <c r="AB1215" s="39" t="s">
        <v>3139</v>
      </c>
      <c r="AC1215" s="39">
        <v>595941</v>
      </c>
      <c r="AD1215" s="38" t="s">
        <v>3139</v>
      </c>
      <c r="AE1215" s="38" t="s">
        <v>5815</v>
      </c>
      <c r="AG1215" s="23"/>
      <c r="AH1215" s="23"/>
    </row>
    <row r="1216" spans="1:34">
      <c r="A1216" t="str">
        <f t="shared" si="56"/>
        <v>1120</v>
      </c>
      <c r="B1216" t="str">
        <f t="shared" si="54"/>
        <v>OT</v>
      </c>
      <c r="C1216">
        <f t="shared" si="55"/>
        <v>11</v>
      </c>
      <c r="D1216" s="38" t="s">
        <v>6552</v>
      </c>
      <c r="E1216" s="23">
        <v>8</v>
      </c>
      <c r="F1216" s="23">
        <v>112007</v>
      </c>
      <c r="G1216" s="38" t="s">
        <v>53</v>
      </c>
      <c r="H1216" s="38" t="s">
        <v>3161</v>
      </c>
      <c r="I1216" s="38" t="s">
        <v>5969</v>
      </c>
      <c r="J1216" s="38" t="s">
        <v>9500</v>
      </c>
      <c r="K1216" s="38"/>
      <c r="L1216" s="38" t="s">
        <v>6091</v>
      </c>
      <c r="M1216" s="109">
        <v>44419</v>
      </c>
      <c r="N1216" s="39">
        <v>203457228</v>
      </c>
      <c r="O1216" s="38">
        <v>1</v>
      </c>
      <c r="P1216" s="38" t="s">
        <v>5814</v>
      </c>
      <c r="Q1216" s="23">
        <v>2.4769999999999999</v>
      </c>
      <c r="R1216" s="43" t="s">
        <v>3139</v>
      </c>
      <c r="S1216" s="38" t="s">
        <v>54</v>
      </c>
      <c r="T1216" s="23">
        <v>1</v>
      </c>
      <c r="U1216" s="38" t="s">
        <v>6091</v>
      </c>
      <c r="V1216" s="39">
        <v>203457228</v>
      </c>
      <c r="W1216" s="23">
        <v>2.4769999999999999</v>
      </c>
      <c r="X1216" s="38" t="s">
        <v>3139</v>
      </c>
      <c r="Y1216" s="38" t="s">
        <v>6552</v>
      </c>
      <c r="Z1216" s="21">
        <v>204.577147</v>
      </c>
      <c r="AA1216" s="23">
        <v>2.4769999999999999</v>
      </c>
      <c r="AB1216" s="39" t="s">
        <v>3139</v>
      </c>
      <c r="AC1216" s="39">
        <v>1119919</v>
      </c>
      <c r="AD1216" s="38" t="s">
        <v>3139</v>
      </c>
      <c r="AE1216" s="38" t="s">
        <v>5815</v>
      </c>
      <c r="AG1216" s="23"/>
      <c r="AH1216" s="23"/>
    </row>
    <row r="1217" spans="1:34">
      <c r="A1217" t="str">
        <f t="shared" si="56"/>
        <v>1120</v>
      </c>
      <c r="B1217" t="str">
        <f t="shared" si="54"/>
        <v>OT</v>
      </c>
      <c r="C1217">
        <f t="shared" si="55"/>
        <v>80</v>
      </c>
      <c r="D1217" s="38" t="s">
        <v>6552</v>
      </c>
      <c r="E1217" s="23">
        <v>9</v>
      </c>
      <c r="F1217" s="23">
        <v>112007</v>
      </c>
      <c r="G1217" s="38" t="s">
        <v>53</v>
      </c>
      <c r="H1217" s="38" t="s">
        <v>3161</v>
      </c>
      <c r="I1217" s="38" t="s">
        <v>5969</v>
      </c>
      <c r="J1217" s="38" t="s">
        <v>11914</v>
      </c>
      <c r="K1217" s="38"/>
      <c r="L1217" s="38" t="s">
        <v>6076</v>
      </c>
      <c r="M1217" s="109">
        <v>44488</v>
      </c>
      <c r="N1217" s="39">
        <v>134316690</v>
      </c>
      <c r="O1217" s="38">
        <v>1</v>
      </c>
      <c r="P1217" s="38" t="s">
        <v>5814</v>
      </c>
      <c r="Q1217" s="23">
        <v>2.1819999999999999</v>
      </c>
      <c r="R1217" s="43" t="s">
        <v>3139</v>
      </c>
      <c r="S1217" s="38" t="s">
        <v>54</v>
      </c>
      <c r="T1217" s="23">
        <v>1</v>
      </c>
      <c r="U1217" s="38" t="s">
        <v>6076</v>
      </c>
      <c r="V1217" s="39">
        <v>134316690</v>
      </c>
      <c r="W1217" s="23">
        <v>2.1819999999999999</v>
      </c>
      <c r="X1217" s="38" t="s">
        <v>3139</v>
      </c>
      <c r="Y1217" s="38" t="s">
        <v>6552</v>
      </c>
      <c r="Z1217" s="21">
        <v>134.41438299999999</v>
      </c>
      <c r="AA1217" s="23">
        <v>2.1819999999999999</v>
      </c>
      <c r="AB1217" s="39" t="s">
        <v>3139</v>
      </c>
      <c r="AC1217" s="39">
        <v>97693</v>
      </c>
      <c r="AD1217" s="38" t="s">
        <v>3139</v>
      </c>
      <c r="AE1217" s="38" t="s">
        <v>5815</v>
      </c>
      <c r="AG1217" s="23"/>
      <c r="AH1217" s="23"/>
    </row>
    <row r="1218" spans="1:34">
      <c r="A1218" t="str">
        <f t="shared" si="56"/>
        <v>1120</v>
      </c>
      <c r="B1218" t="str">
        <f t="shared" si="54"/>
        <v>OT</v>
      </c>
      <c r="C1218">
        <f t="shared" si="55"/>
        <v>61</v>
      </c>
      <c r="D1218" s="38" t="s">
        <v>6552</v>
      </c>
      <c r="E1218" s="23">
        <v>10</v>
      </c>
      <c r="F1218" s="23">
        <v>112007</v>
      </c>
      <c r="G1218" s="38" t="s">
        <v>53</v>
      </c>
      <c r="H1218" s="38" t="s">
        <v>3161</v>
      </c>
      <c r="I1218" s="38" t="s">
        <v>5969</v>
      </c>
      <c r="J1218" s="38" t="s">
        <v>11260</v>
      </c>
      <c r="K1218" s="38"/>
      <c r="L1218" s="38" t="s">
        <v>6203</v>
      </c>
      <c r="M1218" s="109">
        <v>44469</v>
      </c>
      <c r="N1218" s="39">
        <v>331779851</v>
      </c>
      <c r="O1218" s="38">
        <v>1</v>
      </c>
      <c r="P1218" s="38" t="s">
        <v>5814</v>
      </c>
      <c r="Q1218" s="23">
        <v>2.2799999999999998</v>
      </c>
      <c r="R1218" s="43" t="s">
        <v>3139</v>
      </c>
      <c r="S1218" s="38" t="s">
        <v>54</v>
      </c>
      <c r="T1218" s="23">
        <v>1</v>
      </c>
      <c r="U1218" s="38" t="s">
        <v>6203</v>
      </c>
      <c r="V1218" s="39">
        <v>331779851</v>
      </c>
      <c r="W1218" s="23">
        <v>2.2799999999999998</v>
      </c>
      <c r="X1218" s="38" t="s">
        <v>3139</v>
      </c>
      <c r="Y1218" s="38" t="s">
        <v>6552</v>
      </c>
      <c r="Z1218" s="21">
        <v>332.41023300000001</v>
      </c>
      <c r="AA1218" s="23">
        <v>2.2799999999999998</v>
      </c>
      <c r="AB1218" s="39" t="s">
        <v>3139</v>
      </c>
      <c r="AC1218" s="39">
        <v>630382</v>
      </c>
      <c r="AD1218" s="38" t="s">
        <v>3139</v>
      </c>
      <c r="AE1218" s="38" t="s">
        <v>5815</v>
      </c>
      <c r="AG1218" s="23"/>
      <c r="AH1218" s="23"/>
    </row>
    <row r="1219" spans="1:34">
      <c r="A1219" t="str">
        <f t="shared" si="56"/>
        <v>1220</v>
      </c>
      <c r="B1219" t="str">
        <f t="shared" ref="B1219:B1282" si="57">+IF(A1219="1228","CA",IF(A1219="1230","VR",IF(A1219="1203","FL","OT")))</f>
        <v>OT</v>
      </c>
      <c r="C1219">
        <f t="shared" ref="C1219:C1282" si="58">+IF(M1219="",0,M1219-D1219)</f>
        <v>-33330</v>
      </c>
      <c r="D1219" s="38" t="s">
        <v>6552</v>
      </c>
      <c r="E1219" s="23">
        <v>1</v>
      </c>
      <c r="F1219" s="23">
        <v>122002</v>
      </c>
      <c r="G1219" s="38" t="s">
        <v>1339</v>
      </c>
      <c r="H1219" s="38" t="s">
        <v>3308</v>
      </c>
      <c r="I1219" s="38" t="s">
        <v>6006</v>
      </c>
      <c r="J1219" s="38" t="s">
        <v>3572</v>
      </c>
      <c r="K1219" s="38"/>
      <c r="L1219" s="38" t="s">
        <v>6576</v>
      </c>
      <c r="M1219" s="109">
        <v>11078</v>
      </c>
      <c r="N1219" s="39">
        <v>6.45</v>
      </c>
      <c r="O1219" s="38">
        <v>1</v>
      </c>
      <c r="P1219" s="38"/>
      <c r="Q1219" s="23" t="s">
        <v>3139</v>
      </c>
      <c r="R1219" s="43" t="s">
        <v>3139</v>
      </c>
      <c r="S1219" s="38"/>
      <c r="T1219" s="23" t="s">
        <v>3139</v>
      </c>
      <c r="U1219" s="38" t="s">
        <v>6576</v>
      </c>
      <c r="V1219" s="39">
        <v>21255531.420000002</v>
      </c>
      <c r="W1219" s="23" t="s">
        <v>3139</v>
      </c>
      <c r="X1219" s="38">
        <v>14780</v>
      </c>
      <c r="Y1219" s="38" t="s">
        <v>6203</v>
      </c>
      <c r="Z1219" s="21">
        <v>21.255531420000001</v>
      </c>
      <c r="AA1219" s="23" t="s">
        <v>3139</v>
      </c>
      <c r="AB1219" s="39">
        <v>62.23</v>
      </c>
      <c r="AC1219" s="39">
        <v>0</v>
      </c>
      <c r="AD1219" s="38">
        <v>20106534.219999999</v>
      </c>
      <c r="AE1219" s="38" t="s">
        <v>5818</v>
      </c>
      <c r="AG1219" s="23"/>
      <c r="AH1219" s="23"/>
    </row>
    <row r="1220" spans="1:34">
      <c r="A1220" t="str">
        <f t="shared" ref="A1220:A1283" si="59">+MID(F1220,1,4)</f>
        <v>1120</v>
      </c>
      <c r="B1220" t="str">
        <f t="shared" si="57"/>
        <v>OT</v>
      </c>
      <c r="C1220">
        <f t="shared" si="58"/>
        <v>76</v>
      </c>
      <c r="D1220" s="38" t="s">
        <v>6552</v>
      </c>
      <c r="E1220" s="23">
        <v>2</v>
      </c>
      <c r="F1220" s="23">
        <v>112007</v>
      </c>
      <c r="G1220" s="38" t="s">
        <v>329</v>
      </c>
      <c r="H1220" s="38" t="s">
        <v>3636</v>
      </c>
      <c r="I1220" s="38" t="s">
        <v>5969</v>
      </c>
      <c r="J1220" s="38" t="s">
        <v>11915</v>
      </c>
      <c r="K1220" s="38"/>
      <c r="L1220" s="38" t="s">
        <v>6154</v>
      </c>
      <c r="M1220" s="109">
        <v>44484</v>
      </c>
      <c r="N1220" s="39">
        <v>122358072</v>
      </c>
      <c r="O1220" s="38">
        <v>1</v>
      </c>
      <c r="P1220" s="38" t="s">
        <v>5814</v>
      </c>
      <c r="Q1220" s="23">
        <v>2.6</v>
      </c>
      <c r="R1220" s="43" t="s">
        <v>3139</v>
      </c>
      <c r="S1220" s="38" t="s">
        <v>54</v>
      </c>
      <c r="T1220" s="23">
        <v>90</v>
      </c>
      <c r="U1220" s="38" t="s">
        <v>6154</v>
      </c>
      <c r="V1220" s="39">
        <v>122358072</v>
      </c>
      <c r="W1220" s="23">
        <v>2.6</v>
      </c>
      <c r="X1220" s="38" t="s">
        <v>3139</v>
      </c>
      <c r="Y1220" s="38" t="s">
        <v>6552</v>
      </c>
      <c r="Z1220" s="21">
        <v>122.497736</v>
      </c>
      <c r="AA1220" s="23">
        <v>2.6</v>
      </c>
      <c r="AB1220" s="39" t="s">
        <v>3139</v>
      </c>
      <c r="AC1220" s="39">
        <v>122255906</v>
      </c>
      <c r="AD1220" s="38" t="s">
        <v>3139</v>
      </c>
      <c r="AE1220" s="38" t="s">
        <v>5815</v>
      </c>
      <c r="AG1220" s="23"/>
      <c r="AH1220" s="23"/>
    </row>
    <row r="1221" spans="1:34">
      <c r="A1221" t="str">
        <f t="shared" si="59"/>
        <v>1120</v>
      </c>
      <c r="B1221" t="str">
        <f t="shared" si="57"/>
        <v>OT</v>
      </c>
      <c r="C1221">
        <f t="shared" si="58"/>
        <v>76</v>
      </c>
      <c r="D1221" s="38" t="s">
        <v>6552</v>
      </c>
      <c r="E1221" s="23">
        <v>3</v>
      </c>
      <c r="F1221" s="23">
        <v>112007</v>
      </c>
      <c r="G1221" s="38" t="s">
        <v>329</v>
      </c>
      <c r="H1221" s="38" t="s">
        <v>3636</v>
      </c>
      <c r="I1221" s="38" t="s">
        <v>5969</v>
      </c>
      <c r="J1221" s="38" t="s">
        <v>11916</v>
      </c>
      <c r="K1221" s="38"/>
      <c r="L1221" s="38" t="s">
        <v>6154</v>
      </c>
      <c r="M1221" s="109">
        <v>44484</v>
      </c>
      <c r="N1221" s="39">
        <v>120275132</v>
      </c>
      <c r="O1221" s="38">
        <v>1</v>
      </c>
      <c r="P1221" s="38" t="s">
        <v>5814</v>
      </c>
      <c r="Q1221" s="23">
        <v>2.6</v>
      </c>
      <c r="R1221" s="43" t="s">
        <v>3139</v>
      </c>
      <c r="S1221" s="38" t="s">
        <v>54</v>
      </c>
      <c r="T1221" s="23">
        <v>90</v>
      </c>
      <c r="U1221" s="38" t="s">
        <v>6154</v>
      </c>
      <c r="V1221" s="39">
        <v>120275132</v>
      </c>
      <c r="W1221" s="23">
        <v>2.6</v>
      </c>
      <c r="X1221" s="38" t="s">
        <v>3139</v>
      </c>
      <c r="Y1221" s="38" t="s">
        <v>6552</v>
      </c>
      <c r="Z1221" s="21">
        <v>120.412419</v>
      </c>
      <c r="AA1221" s="23">
        <v>2.6</v>
      </c>
      <c r="AB1221" s="39" t="s">
        <v>3139</v>
      </c>
      <c r="AC1221" s="39">
        <v>120412419</v>
      </c>
      <c r="AD1221" s="38" t="s">
        <v>3139</v>
      </c>
      <c r="AE1221" s="38" t="s">
        <v>5815</v>
      </c>
      <c r="AG1221" s="23"/>
      <c r="AH1221" s="23"/>
    </row>
    <row r="1222" spans="1:34">
      <c r="A1222" t="str">
        <f t="shared" si="59"/>
        <v>1120</v>
      </c>
      <c r="B1222" t="str">
        <f t="shared" si="57"/>
        <v>OT</v>
      </c>
      <c r="C1222">
        <f t="shared" si="58"/>
        <v>19</v>
      </c>
      <c r="D1222" s="38" t="s">
        <v>6552</v>
      </c>
      <c r="E1222" s="23">
        <v>4</v>
      </c>
      <c r="F1222" s="23">
        <v>112007</v>
      </c>
      <c r="G1222" s="38" t="s">
        <v>3509</v>
      </c>
      <c r="H1222" s="38" t="s">
        <v>9501</v>
      </c>
      <c r="I1222" s="38" t="s">
        <v>5969</v>
      </c>
      <c r="J1222" s="38" t="s">
        <v>9502</v>
      </c>
      <c r="K1222" s="38"/>
      <c r="L1222" s="38" t="s">
        <v>6093</v>
      </c>
      <c r="M1222" s="109">
        <v>44427</v>
      </c>
      <c r="N1222" s="39">
        <v>176828787</v>
      </c>
      <c r="O1222" s="38">
        <v>1</v>
      </c>
      <c r="P1222" s="38" t="s">
        <v>5814</v>
      </c>
      <c r="Q1222" s="23">
        <v>3.1</v>
      </c>
      <c r="R1222" s="43" t="s">
        <v>3139</v>
      </c>
      <c r="S1222" s="38" t="s">
        <v>54</v>
      </c>
      <c r="T1222" s="23">
        <v>90</v>
      </c>
      <c r="U1222" s="38" t="s">
        <v>6093</v>
      </c>
      <c r="V1222" s="39">
        <v>176828787</v>
      </c>
      <c r="W1222" s="23">
        <v>3.1</v>
      </c>
      <c r="X1222" s="38" t="s">
        <v>3139</v>
      </c>
      <c r="Y1222" s="38" t="s">
        <v>6552</v>
      </c>
      <c r="Z1222" s="21">
        <v>177.911778</v>
      </c>
      <c r="AA1222" s="23">
        <v>3.1</v>
      </c>
      <c r="AB1222" s="39" t="s">
        <v>3139</v>
      </c>
      <c r="AC1222" s="39">
        <v>177911778</v>
      </c>
      <c r="AD1222" s="38" t="s">
        <v>3139</v>
      </c>
      <c r="AE1222" s="38" t="s">
        <v>5815</v>
      </c>
      <c r="AG1222" s="23"/>
      <c r="AH1222" s="23"/>
    </row>
    <row r="1223" spans="1:34">
      <c r="A1223" t="str">
        <f t="shared" si="59"/>
        <v>1120</v>
      </c>
      <c r="B1223" t="str">
        <f t="shared" si="57"/>
        <v>OT</v>
      </c>
      <c r="C1223">
        <f t="shared" si="58"/>
        <v>67</v>
      </c>
      <c r="D1223" s="38" t="s">
        <v>6552</v>
      </c>
      <c r="E1223" s="23">
        <v>5</v>
      </c>
      <c r="F1223" s="23">
        <v>112007</v>
      </c>
      <c r="G1223" s="38" t="s">
        <v>3509</v>
      </c>
      <c r="H1223" s="38" t="s">
        <v>9501</v>
      </c>
      <c r="I1223" s="38" t="s">
        <v>5969</v>
      </c>
      <c r="J1223" s="38" t="s">
        <v>9503</v>
      </c>
      <c r="K1223" s="38"/>
      <c r="L1223" s="38" t="s">
        <v>6104</v>
      </c>
      <c r="M1223" s="109">
        <v>44475</v>
      </c>
      <c r="N1223" s="39">
        <v>119713533</v>
      </c>
      <c r="O1223" s="38">
        <v>1</v>
      </c>
      <c r="P1223" s="38" t="s">
        <v>5814</v>
      </c>
      <c r="Q1223" s="23">
        <v>3</v>
      </c>
      <c r="R1223" s="43" t="s">
        <v>3139</v>
      </c>
      <c r="S1223" s="38" t="s">
        <v>54</v>
      </c>
      <c r="T1223" s="23">
        <v>90</v>
      </c>
      <c r="U1223" s="38" t="s">
        <v>6104</v>
      </c>
      <c r="V1223" s="39">
        <v>119713533</v>
      </c>
      <c r="W1223" s="23">
        <v>3</v>
      </c>
      <c r="X1223" s="38" t="s">
        <v>3139</v>
      </c>
      <c r="Y1223" s="38" t="s">
        <v>6552</v>
      </c>
      <c r="Z1223" s="21">
        <v>119.959521</v>
      </c>
      <c r="AA1223" s="23">
        <v>3</v>
      </c>
      <c r="AB1223" s="39" t="s">
        <v>3139</v>
      </c>
      <c r="AC1223" s="39">
        <v>119959521</v>
      </c>
      <c r="AD1223" s="38" t="s">
        <v>3139</v>
      </c>
      <c r="AE1223" s="38" t="s">
        <v>5815</v>
      </c>
      <c r="AG1223" s="23"/>
      <c r="AH1223" s="23"/>
    </row>
    <row r="1224" spans="1:34">
      <c r="A1224" t="str">
        <f t="shared" si="59"/>
        <v>1120</v>
      </c>
      <c r="B1224" t="str">
        <f t="shared" si="57"/>
        <v>OT</v>
      </c>
      <c r="C1224">
        <f t="shared" si="58"/>
        <v>76</v>
      </c>
      <c r="D1224" s="38" t="s">
        <v>6552</v>
      </c>
      <c r="E1224" s="23">
        <v>6</v>
      </c>
      <c r="F1224" s="23">
        <v>112007</v>
      </c>
      <c r="G1224" s="38" t="s">
        <v>3511</v>
      </c>
      <c r="H1224" s="38" t="s">
        <v>9504</v>
      </c>
      <c r="I1224" s="38" t="s">
        <v>5969</v>
      </c>
      <c r="J1224" s="38" t="s">
        <v>9505</v>
      </c>
      <c r="K1224" s="38"/>
      <c r="L1224" s="38" t="s">
        <v>6154</v>
      </c>
      <c r="M1224" s="109">
        <v>44484</v>
      </c>
      <c r="N1224" s="39">
        <v>302383200</v>
      </c>
      <c r="O1224" s="38">
        <v>1</v>
      </c>
      <c r="P1224" s="38" t="s">
        <v>5814</v>
      </c>
      <c r="Q1224" s="23">
        <v>2.48</v>
      </c>
      <c r="R1224" s="43" t="s">
        <v>3139</v>
      </c>
      <c r="S1224" s="38" t="s">
        <v>54</v>
      </c>
      <c r="T1224" s="23">
        <v>90</v>
      </c>
      <c r="U1224" s="38" t="s">
        <v>6154</v>
      </c>
      <c r="V1224" s="39">
        <v>302383200</v>
      </c>
      <c r="W1224" s="23">
        <v>2.48</v>
      </c>
      <c r="X1224" s="38" t="s">
        <v>3139</v>
      </c>
      <c r="Y1224" s="38" t="s">
        <v>6552</v>
      </c>
      <c r="Z1224" s="21">
        <v>302.71260699999999</v>
      </c>
      <c r="AA1224" s="23">
        <v>2.48</v>
      </c>
      <c r="AB1224" s="39" t="s">
        <v>3139</v>
      </c>
      <c r="AC1224" s="39">
        <v>302712607</v>
      </c>
      <c r="AD1224" s="38" t="s">
        <v>3139</v>
      </c>
      <c r="AE1224" s="38" t="s">
        <v>5815</v>
      </c>
      <c r="AG1224" s="23"/>
      <c r="AH1224" s="23"/>
    </row>
    <row r="1225" spans="1:34">
      <c r="A1225" t="str">
        <f t="shared" si="59"/>
        <v>1120</v>
      </c>
      <c r="B1225" t="str">
        <f t="shared" si="57"/>
        <v>OT</v>
      </c>
      <c r="C1225">
        <f t="shared" si="58"/>
        <v>154</v>
      </c>
      <c r="D1225" s="38" t="s">
        <v>6552</v>
      </c>
      <c r="E1225" s="23">
        <v>7</v>
      </c>
      <c r="F1225" s="23">
        <v>112010</v>
      </c>
      <c r="G1225" s="38" t="s">
        <v>3498</v>
      </c>
      <c r="H1225" s="38" t="s">
        <v>9506</v>
      </c>
      <c r="I1225" s="38" t="s">
        <v>6006</v>
      </c>
      <c r="J1225" s="38" t="s">
        <v>9507</v>
      </c>
      <c r="K1225" s="38"/>
      <c r="L1225" s="38" t="s">
        <v>9508</v>
      </c>
      <c r="M1225" s="109">
        <v>44562</v>
      </c>
      <c r="N1225" s="39">
        <v>7436.71</v>
      </c>
      <c r="O1225" s="38">
        <v>1</v>
      </c>
      <c r="P1225" s="38"/>
      <c r="Q1225" s="23" t="s">
        <v>3139</v>
      </c>
      <c r="R1225" s="43">
        <v>30831.3</v>
      </c>
      <c r="S1225" s="38"/>
      <c r="T1225" s="23" t="s">
        <v>3139</v>
      </c>
      <c r="U1225" s="38" t="s">
        <v>9508</v>
      </c>
      <c r="V1225" s="39">
        <v>150000000</v>
      </c>
      <c r="W1225" s="23" t="s">
        <v>3139</v>
      </c>
      <c r="X1225" s="38">
        <v>308312</v>
      </c>
      <c r="Y1225" s="38" t="s">
        <v>6552</v>
      </c>
      <c r="Z1225" s="21">
        <v>7.4531400000000005E-3</v>
      </c>
      <c r="AA1225" s="23" t="s">
        <v>3139</v>
      </c>
      <c r="AB1225" s="39">
        <v>0.24</v>
      </c>
      <c r="AC1225" s="39">
        <v>7453.14</v>
      </c>
      <c r="AD1225" s="38" t="s">
        <v>3139</v>
      </c>
      <c r="AE1225" s="38" t="s">
        <v>5815</v>
      </c>
      <c r="AG1225" s="23"/>
      <c r="AH1225" s="23"/>
    </row>
    <row r="1226" spans="1:34">
      <c r="A1226" t="str">
        <f t="shared" si="59"/>
        <v>1120</v>
      </c>
      <c r="B1226" t="str">
        <f t="shared" si="57"/>
        <v>OT</v>
      </c>
      <c r="C1226">
        <f t="shared" si="58"/>
        <v>154</v>
      </c>
      <c r="D1226" s="38" t="s">
        <v>6552</v>
      </c>
      <c r="E1226" s="23">
        <v>8</v>
      </c>
      <c r="F1226" s="23">
        <v>112010</v>
      </c>
      <c r="G1226" s="38" t="s">
        <v>3916</v>
      </c>
      <c r="H1226" s="38" t="s">
        <v>9509</v>
      </c>
      <c r="I1226" s="38" t="s">
        <v>6006</v>
      </c>
      <c r="J1226" s="38" t="s">
        <v>9510</v>
      </c>
      <c r="K1226" s="38"/>
      <c r="L1226" s="38" t="s">
        <v>6142</v>
      </c>
      <c r="M1226" s="109">
        <v>44562</v>
      </c>
      <c r="N1226" s="39">
        <v>29948.11</v>
      </c>
      <c r="O1226" s="38">
        <v>1</v>
      </c>
      <c r="P1226" s="38"/>
      <c r="Q1226" s="23" t="s">
        <v>3139</v>
      </c>
      <c r="R1226" s="43">
        <v>0</v>
      </c>
      <c r="S1226" s="38"/>
      <c r="T1226" s="23" t="s">
        <v>3139</v>
      </c>
      <c r="U1226" s="38" t="s">
        <v>6142</v>
      </c>
      <c r="V1226" s="39">
        <v>350000000</v>
      </c>
      <c r="W1226" s="23" t="s">
        <v>3139</v>
      </c>
      <c r="X1226" s="38">
        <v>0</v>
      </c>
      <c r="Y1226" s="38" t="s">
        <v>5977</v>
      </c>
      <c r="Z1226" s="21">
        <v>2.9984730000000001E-2</v>
      </c>
      <c r="AA1226" s="23" t="s">
        <v>3139</v>
      </c>
      <c r="AB1226" s="39">
        <v>0</v>
      </c>
      <c r="AC1226" s="39">
        <v>29984.73</v>
      </c>
      <c r="AD1226" s="38" t="s">
        <v>3139</v>
      </c>
      <c r="AE1226" s="38" t="s">
        <v>5815</v>
      </c>
      <c r="AG1226" s="23"/>
      <c r="AH1226" s="23"/>
    </row>
    <row r="1227" spans="1:34">
      <c r="A1227" t="str">
        <f t="shared" si="59"/>
        <v>1230</v>
      </c>
      <c r="B1227" t="str">
        <f t="shared" si="57"/>
        <v>VR</v>
      </c>
      <c r="C1227">
        <f t="shared" si="58"/>
        <v>-33111</v>
      </c>
      <c r="D1227" s="38" t="s">
        <v>6552</v>
      </c>
      <c r="E1227" s="23">
        <v>9</v>
      </c>
      <c r="F1227" s="23">
        <v>123016</v>
      </c>
      <c r="G1227" s="38" t="s">
        <v>3528</v>
      </c>
      <c r="H1227" s="38" t="s">
        <v>9511</v>
      </c>
      <c r="I1227" s="38" t="s">
        <v>6006</v>
      </c>
      <c r="J1227" s="38" t="s">
        <v>9512</v>
      </c>
      <c r="K1227" s="38"/>
      <c r="L1227" s="38" t="s">
        <v>9513</v>
      </c>
      <c r="M1227" s="109">
        <v>11297</v>
      </c>
      <c r="N1227" s="39">
        <v>72746.45</v>
      </c>
      <c r="O1227" s="38">
        <v>1</v>
      </c>
      <c r="P1227" s="38"/>
      <c r="Q1227" s="23" t="s">
        <v>3139</v>
      </c>
      <c r="R1227" s="43" t="s">
        <v>3139</v>
      </c>
      <c r="S1227" s="38"/>
      <c r="T1227" s="23" t="s">
        <v>3139</v>
      </c>
      <c r="U1227" s="38" t="s">
        <v>9513</v>
      </c>
      <c r="V1227" s="39">
        <v>338897932</v>
      </c>
      <c r="W1227" s="23" t="s">
        <v>3139</v>
      </c>
      <c r="X1227" s="38">
        <v>20487</v>
      </c>
      <c r="Y1227" s="38" t="s">
        <v>5977</v>
      </c>
      <c r="Z1227" s="21">
        <v>12.534165420000001</v>
      </c>
      <c r="AA1227" s="23" t="s">
        <v>3139</v>
      </c>
      <c r="AB1227" s="39">
        <v>72746.45</v>
      </c>
      <c r="AC1227" s="39">
        <v>12534165.42</v>
      </c>
      <c r="AD1227" s="38">
        <v>12534165.42</v>
      </c>
      <c r="AE1227" s="38" t="s">
        <v>5818</v>
      </c>
      <c r="AG1227" s="23"/>
      <c r="AH1227" s="23"/>
    </row>
    <row r="1228" spans="1:34">
      <c r="A1228" t="str">
        <f t="shared" si="59"/>
        <v>1120</v>
      </c>
      <c r="B1228" t="str">
        <f t="shared" si="57"/>
        <v>OT</v>
      </c>
      <c r="C1228">
        <f t="shared" si="58"/>
        <v>27</v>
      </c>
      <c r="D1228" s="38" t="s">
        <v>6552</v>
      </c>
      <c r="E1228" s="23">
        <v>1</v>
      </c>
      <c r="F1228" s="23">
        <v>112007</v>
      </c>
      <c r="G1228" s="38" t="s">
        <v>3399</v>
      </c>
      <c r="H1228" s="38" t="s">
        <v>3400</v>
      </c>
      <c r="I1228" s="38" t="s">
        <v>5969</v>
      </c>
      <c r="J1228" s="38" t="s">
        <v>11917</v>
      </c>
      <c r="K1228" s="38"/>
      <c r="L1228" s="38" t="s">
        <v>6175</v>
      </c>
      <c r="M1228" s="109">
        <v>44435</v>
      </c>
      <c r="N1228" s="39">
        <v>721741920</v>
      </c>
      <c r="O1228" s="38">
        <v>1</v>
      </c>
      <c r="P1228" s="38" t="s">
        <v>5814</v>
      </c>
      <c r="Q1228" s="23">
        <v>2.67</v>
      </c>
      <c r="R1228" s="43" t="s">
        <v>3139</v>
      </c>
      <c r="S1228" s="38" t="s">
        <v>54</v>
      </c>
      <c r="T1228" s="23">
        <v>90</v>
      </c>
      <c r="U1228" s="38" t="s">
        <v>6175</v>
      </c>
      <c r="V1228" s="39">
        <v>721741920</v>
      </c>
      <c r="W1228" s="23">
        <v>2.67</v>
      </c>
      <c r="X1228" s="38" t="s">
        <v>3139</v>
      </c>
      <c r="Y1228" s="38" t="s">
        <v>6552</v>
      </c>
      <c r="Z1228" s="21">
        <v>725.16833699999995</v>
      </c>
      <c r="AA1228" s="23">
        <v>2.67</v>
      </c>
      <c r="AB1228" s="39" t="s">
        <v>3139</v>
      </c>
      <c r="AC1228" s="39">
        <v>50289</v>
      </c>
      <c r="AD1228" s="38" t="s">
        <v>3139</v>
      </c>
      <c r="AE1228" s="38" t="s">
        <v>5815</v>
      </c>
      <c r="AG1228" s="23"/>
      <c r="AH1228" s="23"/>
    </row>
    <row r="1229" spans="1:34">
      <c r="A1229" t="str">
        <f t="shared" si="59"/>
        <v>1120</v>
      </c>
      <c r="B1229" t="str">
        <f t="shared" si="57"/>
        <v>OT</v>
      </c>
      <c r="C1229">
        <f t="shared" si="58"/>
        <v>6</v>
      </c>
      <c r="D1229" s="38" t="s">
        <v>6552</v>
      </c>
      <c r="E1229" s="23">
        <v>2</v>
      </c>
      <c r="F1229" s="23">
        <v>112007</v>
      </c>
      <c r="G1229" s="38" t="s">
        <v>3509</v>
      </c>
      <c r="H1229" s="38" t="s">
        <v>3510</v>
      </c>
      <c r="I1229" s="38" t="s">
        <v>5969</v>
      </c>
      <c r="J1229" s="38" t="s">
        <v>9514</v>
      </c>
      <c r="K1229" s="38"/>
      <c r="L1229" s="38" t="s">
        <v>6503</v>
      </c>
      <c r="M1229" s="109">
        <v>44414</v>
      </c>
      <c r="N1229" s="39">
        <v>800000000</v>
      </c>
      <c r="O1229" s="38">
        <v>1</v>
      </c>
      <c r="P1229" s="38" t="s">
        <v>5814</v>
      </c>
      <c r="Q1229" s="23">
        <v>3.45</v>
      </c>
      <c r="R1229" s="43" t="s">
        <v>3139</v>
      </c>
      <c r="S1229" s="38" t="s">
        <v>54</v>
      </c>
      <c r="T1229" s="23">
        <v>90</v>
      </c>
      <c r="U1229" s="38" t="s">
        <v>6503</v>
      </c>
      <c r="V1229" s="39">
        <v>800000000</v>
      </c>
      <c r="W1229" s="23">
        <v>3.45</v>
      </c>
      <c r="X1229" s="38" t="s">
        <v>3139</v>
      </c>
      <c r="Y1229" s="38" t="s">
        <v>6552</v>
      </c>
      <c r="Z1229" s="21">
        <v>806.52266199999997</v>
      </c>
      <c r="AA1229" s="23">
        <v>3.45</v>
      </c>
      <c r="AB1229" s="39" t="s">
        <v>3139</v>
      </c>
      <c r="AC1229" s="39">
        <v>75195</v>
      </c>
      <c r="AD1229" s="38" t="s">
        <v>3139</v>
      </c>
      <c r="AE1229" s="38" t="s">
        <v>5815</v>
      </c>
      <c r="AG1229" s="23"/>
      <c r="AH1229" s="23"/>
    </row>
    <row r="1230" spans="1:34">
      <c r="A1230" t="str">
        <f t="shared" si="59"/>
        <v>1120</v>
      </c>
      <c r="B1230" t="str">
        <f t="shared" si="57"/>
        <v>OT</v>
      </c>
      <c r="C1230">
        <f t="shared" si="58"/>
        <v>33</v>
      </c>
      <c r="D1230" s="38" t="s">
        <v>6552</v>
      </c>
      <c r="E1230" s="23">
        <v>3</v>
      </c>
      <c r="F1230" s="23">
        <v>112007</v>
      </c>
      <c r="G1230" s="38" t="s">
        <v>3511</v>
      </c>
      <c r="H1230" s="38" t="s">
        <v>6606</v>
      </c>
      <c r="I1230" s="38" t="s">
        <v>5969</v>
      </c>
      <c r="J1230" s="38" t="s">
        <v>11261</v>
      </c>
      <c r="K1230" s="38"/>
      <c r="L1230" s="38" t="s">
        <v>6064</v>
      </c>
      <c r="M1230" s="109">
        <v>44441</v>
      </c>
      <c r="N1230" s="39">
        <v>620724648</v>
      </c>
      <c r="O1230" s="38">
        <v>1</v>
      </c>
      <c r="P1230" s="38" t="s">
        <v>5814</v>
      </c>
      <c r="Q1230" s="23">
        <v>2.48</v>
      </c>
      <c r="R1230" s="43" t="s">
        <v>3139</v>
      </c>
      <c r="S1230" s="38" t="s">
        <v>54</v>
      </c>
      <c r="T1230" s="23">
        <v>90</v>
      </c>
      <c r="U1230" s="38" t="s">
        <v>6064</v>
      </c>
      <c r="V1230" s="39">
        <v>620724648</v>
      </c>
      <c r="W1230" s="23">
        <v>2.48</v>
      </c>
      <c r="X1230" s="38" t="s">
        <v>3139</v>
      </c>
      <c r="Y1230" s="38" t="s">
        <v>6552</v>
      </c>
      <c r="Z1230" s="21">
        <v>623.24486200000001</v>
      </c>
      <c r="AA1230" s="23">
        <v>2.48</v>
      </c>
      <c r="AB1230" s="39" t="s">
        <v>3139</v>
      </c>
      <c r="AC1230" s="39">
        <v>40074</v>
      </c>
      <c r="AD1230" s="38" t="s">
        <v>3139</v>
      </c>
      <c r="AE1230" s="38" t="s">
        <v>5815</v>
      </c>
      <c r="AG1230" s="23"/>
      <c r="AH1230" s="23"/>
    </row>
    <row r="1231" spans="1:34">
      <c r="A1231" t="str">
        <f t="shared" si="59"/>
        <v>1226</v>
      </c>
      <c r="B1231" t="str">
        <f t="shared" si="57"/>
        <v>OT</v>
      </c>
      <c r="C1231">
        <f t="shared" si="58"/>
        <v>0</v>
      </c>
      <c r="D1231" s="38" t="s">
        <v>6552</v>
      </c>
      <c r="E1231" s="23">
        <v>4</v>
      </c>
      <c r="F1231" s="23">
        <v>122602</v>
      </c>
      <c r="G1231" s="38" t="s">
        <v>3450</v>
      </c>
      <c r="H1231" s="38" t="s">
        <v>3573</v>
      </c>
      <c r="I1231" s="38" t="s">
        <v>6006</v>
      </c>
      <c r="J1231" s="38" t="s">
        <v>3574</v>
      </c>
      <c r="K1231" s="38"/>
      <c r="L1231" s="38"/>
      <c r="M1231" s="38"/>
      <c r="N1231" s="39">
        <v>0</v>
      </c>
      <c r="O1231" s="38">
        <v>1</v>
      </c>
      <c r="P1231" s="38"/>
      <c r="Q1231" s="23" t="s">
        <v>3139</v>
      </c>
      <c r="R1231" s="43">
        <v>828115</v>
      </c>
      <c r="S1231" s="38"/>
      <c r="T1231" s="23" t="s">
        <v>3139</v>
      </c>
      <c r="U1231" s="38" t="s">
        <v>6017</v>
      </c>
      <c r="V1231" s="39">
        <v>828115</v>
      </c>
      <c r="W1231" s="23" t="s">
        <v>3139</v>
      </c>
      <c r="X1231" s="38">
        <v>1</v>
      </c>
      <c r="Y1231" s="38" t="s">
        <v>6552</v>
      </c>
      <c r="Z1231" s="21">
        <v>0.90852599999999994</v>
      </c>
      <c r="AA1231" s="23" t="s">
        <v>3139</v>
      </c>
      <c r="AB1231" s="39">
        <v>828115</v>
      </c>
      <c r="AC1231" s="39">
        <v>80411</v>
      </c>
      <c r="AD1231" s="38" t="s">
        <v>3139</v>
      </c>
      <c r="AE1231" s="38" t="s">
        <v>5818</v>
      </c>
      <c r="AG1231" s="23"/>
      <c r="AH1231" s="23"/>
    </row>
    <row r="1232" spans="1:34">
      <c r="A1232" t="str">
        <f t="shared" si="59"/>
        <v>1226</v>
      </c>
      <c r="B1232" t="str">
        <f t="shared" si="57"/>
        <v>OT</v>
      </c>
      <c r="C1232">
        <f t="shared" si="58"/>
        <v>0</v>
      </c>
      <c r="D1232" s="38" t="s">
        <v>6552</v>
      </c>
      <c r="E1232" s="23">
        <v>5</v>
      </c>
      <c r="F1232" s="23">
        <v>122602</v>
      </c>
      <c r="G1232" s="38" t="s">
        <v>3179</v>
      </c>
      <c r="H1232" s="38" t="s">
        <v>3575</v>
      </c>
      <c r="I1232" s="38" t="s">
        <v>6006</v>
      </c>
      <c r="J1232" s="38" t="s">
        <v>3574</v>
      </c>
      <c r="K1232" s="38"/>
      <c r="L1232" s="38"/>
      <c r="M1232" s="38"/>
      <c r="N1232" s="39">
        <v>0</v>
      </c>
      <c r="O1232" s="38">
        <v>1</v>
      </c>
      <c r="P1232" s="38"/>
      <c r="Q1232" s="23" t="s">
        <v>3139</v>
      </c>
      <c r="R1232" s="43">
        <v>3820902.86</v>
      </c>
      <c r="S1232" s="38"/>
      <c r="T1232" s="23" t="s">
        <v>3139</v>
      </c>
      <c r="U1232" s="38" t="s">
        <v>6607</v>
      </c>
      <c r="V1232" s="39">
        <v>191045143</v>
      </c>
      <c r="W1232" s="23" t="s">
        <v>3139</v>
      </c>
      <c r="X1232" s="38">
        <v>50</v>
      </c>
      <c r="Y1232" s="38" t="s">
        <v>6552</v>
      </c>
      <c r="Z1232" s="21">
        <v>201.43995200000001</v>
      </c>
      <c r="AA1232" s="23" t="s">
        <v>3139</v>
      </c>
      <c r="AB1232" s="39">
        <v>3820902.86</v>
      </c>
      <c r="AC1232" s="39">
        <v>10394809</v>
      </c>
      <c r="AD1232" s="38" t="s">
        <v>3139</v>
      </c>
      <c r="AE1232" s="38" t="s">
        <v>5818</v>
      </c>
      <c r="AG1232" s="23"/>
      <c r="AH1232" s="23"/>
    </row>
    <row r="1233" spans="1:34">
      <c r="A1233" t="str">
        <f t="shared" si="59"/>
        <v>1226</v>
      </c>
      <c r="B1233" t="str">
        <f t="shared" si="57"/>
        <v>OT</v>
      </c>
      <c r="C1233">
        <f t="shared" si="58"/>
        <v>0</v>
      </c>
      <c r="D1233" s="38" t="s">
        <v>6552</v>
      </c>
      <c r="E1233" s="23">
        <v>6</v>
      </c>
      <c r="F1233" s="23">
        <v>122602</v>
      </c>
      <c r="G1233" s="38" t="s">
        <v>53</v>
      </c>
      <c r="H1233" s="38" t="s">
        <v>3161</v>
      </c>
      <c r="I1233" s="38" t="s">
        <v>6006</v>
      </c>
      <c r="J1233" s="38" t="s">
        <v>3574</v>
      </c>
      <c r="K1233" s="38"/>
      <c r="L1233" s="38"/>
      <c r="M1233" s="38"/>
      <c r="N1233" s="39">
        <v>0</v>
      </c>
      <c r="O1233" s="38">
        <v>1</v>
      </c>
      <c r="P1233" s="38"/>
      <c r="Q1233" s="23" t="s">
        <v>3139</v>
      </c>
      <c r="R1233" s="43">
        <v>44147080.140000001</v>
      </c>
      <c r="S1233" s="38"/>
      <c r="T1233" s="23" t="s">
        <v>3139</v>
      </c>
      <c r="U1233" s="38" t="s">
        <v>6608</v>
      </c>
      <c r="V1233" s="39">
        <v>44147080.140000001</v>
      </c>
      <c r="W1233" s="23" t="s">
        <v>3139</v>
      </c>
      <c r="X1233" s="38">
        <v>1</v>
      </c>
      <c r="Y1233" s="38" t="s">
        <v>6552</v>
      </c>
      <c r="Z1233" s="21">
        <v>84.26908834999999</v>
      </c>
      <c r="AA1233" s="23" t="s">
        <v>3139</v>
      </c>
      <c r="AB1233" s="39">
        <v>44147080.140000001</v>
      </c>
      <c r="AC1233" s="39">
        <v>40122008.210000001</v>
      </c>
      <c r="AD1233" s="38" t="s">
        <v>3139</v>
      </c>
      <c r="AE1233" s="38" t="s">
        <v>5818</v>
      </c>
      <c r="AG1233" s="23"/>
      <c r="AH1233" s="23"/>
    </row>
    <row r="1234" spans="1:34">
      <c r="A1234" t="str">
        <f t="shared" si="59"/>
        <v>1226</v>
      </c>
      <c r="B1234" t="str">
        <f t="shared" si="57"/>
        <v>OT</v>
      </c>
      <c r="C1234">
        <f t="shared" si="58"/>
        <v>0</v>
      </c>
      <c r="D1234" s="38" t="s">
        <v>6552</v>
      </c>
      <c r="E1234" s="23">
        <v>7</v>
      </c>
      <c r="F1234" s="23">
        <v>122602</v>
      </c>
      <c r="G1234" s="38" t="s">
        <v>3157</v>
      </c>
      <c r="H1234" s="38" t="s">
        <v>3159</v>
      </c>
      <c r="I1234" s="38" t="s">
        <v>6006</v>
      </c>
      <c r="J1234" s="38" t="s">
        <v>3576</v>
      </c>
      <c r="K1234" s="38"/>
      <c r="L1234" s="38"/>
      <c r="M1234" s="38"/>
      <c r="N1234" s="39">
        <v>0</v>
      </c>
      <c r="O1234" s="38">
        <v>1</v>
      </c>
      <c r="P1234" s="38"/>
      <c r="Q1234" s="23" t="s">
        <v>3139</v>
      </c>
      <c r="R1234" s="43">
        <v>781242</v>
      </c>
      <c r="S1234" s="38"/>
      <c r="T1234" s="23" t="s">
        <v>3139</v>
      </c>
      <c r="U1234" s="38" t="s">
        <v>6609</v>
      </c>
      <c r="V1234" s="39">
        <v>781242</v>
      </c>
      <c r="W1234" s="23" t="s">
        <v>3139</v>
      </c>
      <c r="X1234" s="38">
        <v>1</v>
      </c>
      <c r="Y1234" s="38" t="s">
        <v>6552</v>
      </c>
      <c r="Z1234" s="21">
        <v>0.82456399999999996</v>
      </c>
      <c r="AA1234" s="23" t="s">
        <v>3139</v>
      </c>
      <c r="AB1234" s="39">
        <v>781242</v>
      </c>
      <c r="AC1234" s="39">
        <v>43322</v>
      </c>
      <c r="AD1234" s="38" t="s">
        <v>3139</v>
      </c>
      <c r="AE1234" s="38" t="s">
        <v>5818</v>
      </c>
      <c r="AG1234" s="23"/>
      <c r="AH1234" s="23"/>
    </row>
    <row r="1235" spans="1:34">
      <c r="A1235" t="str">
        <f t="shared" si="59"/>
        <v>1226</v>
      </c>
      <c r="B1235" t="str">
        <f t="shared" si="57"/>
        <v>OT</v>
      </c>
      <c r="C1235">
        <f t="shared" si="58"/>
        <v>0</v>
      </c>
      <c r="D1235" s="38" t="s">
        <v>6552</v>
      </c>
      <c r="E1235" s="23">
        <v>8</v>
      </c>
      <c r="F1235" s="23">
        <v>122602</v>
      </c>
      <c r="G1235" s="38" t="s">
        <v>3461</v>
      </c>
      <c r="H1235" s="38" t="s">
        <v>3578</v>
      </c>
      <c r="I1235" s="38" t="s">
        <v>6006</v>
      </c>
      <c r="J1235" s="38" t="s">
        <v>3579</v>
      </c>
      <c r="K1235" s="38"/>
      <c r="L1235" s="38"/>
      <c r="M1235" s="38"/>
      <c r="N1235" s="39">
        <v>0</v>
      </c>
      <c r="O1235" s="38">
        <v>1</v>
      </c>
      <c r="P1235" s="38"/>
      <c r="Q1235" s="23" t="s">
        <v>3139</v>
      </c>
      <c r="R1235" s="43">
        <v>4141000</v>
      </c>
      <c r="S1235" s="38"/>
      <c r="T1235" s="23" t="s">
        <v>3139</v>
      </c>
      <c r="U1235" s="38" t="s">
        <v>6610</v>
      </c>
      <c r="V1235" s="39">
        <v>4141000</v>
      </c>
      <c r="W1235" s="23" t="s">
        <v>3139</v>
      </c>
      <c r="X1235" s="38">
        <v>1</v>
      </c>
      <c r="Y1235" s="38" t="s">
        <v>6552</v>
      </c>
      <c r="Z1235" s="21">
        <v>4.55</v>
      </c>
      <c r="AA1235" s="23" t="s">
        <v>3139</v>
      </c>
      <c r="AB1235" s="39">
        <v>4141000</v>
      </c>
      <c r="AC1235" s="39">
        <v>409000</v>
      </c>
      <c r="AD1235" s="38" t="s">
        <v>3139</v>
      </c>
      <c r="AE1235" s="38" t="s">
        <v>5818</v>
      </c>
      <c r="AG1235" s="23"/>
      <c r="AH1235" s="23"/>
    </row>
    <row r="1236" spans="1:34">
      <c r="A1236" t="str">
        <f t="shared" si="59"/>
        <v>1228</v>
      </c>
      <c r="B1236" t="str">
        <f t="shared" si="57"/>
        <v>CA</v>
      </c>
      <c r="C1236">
        <f t="shared" si="58"/>
        <v>87</v>
      </c>
      <c r="D1236" s="38" t="s">
        <v>6552</v>
      </c>
      <c r="E1236" s="23">
        <v>9</v>
      </c>
      <c r="F1236" s="23">
        <v>122811</v>
      </c>
      <c r="G1236" s="38" t="s">
        <v>310</v>
      </c>
      <c r="H1236" s="38" t="s">
        <v>6415</v>
      </c>
      <c r="I1236" s="38" t="s">
        <v>5969</v>
      </c>
      <c r="J1236" s="38" t="s">
        <v>6612</v>
      </c>
      <c r="K1236" s="38"/>
      <c r="L1236" s="38" t="s">
        <v>6107</v>
      </c>
      <c r="M1236" s="109">
        <v>44495</v>
      </c>
      <c r="N1236" s="39">
        <v>518020276</v>
      </c>
      <c r="O1236" s="38">
        <v>1</v>
      </c>
      <c r="P1236" s="38" t="s">
        <v>5814</v>
      </c>
      <c r="Q1236" s="23">
        <v>3.96</v>
      </c>
      <c r="R1236" s="43" t="s">
        <v>3139</v>
      </c>
      <c r="S1236" s="38" t="s">
        <v>54</v>
      </c>
      <c r="T1236" s="23">
        <v>180</v>
      </c>
      <c r="U1236" s="38" t="s">
        <v>6107</v>
      </c>
      <c r="V1236" s="39">
        <v>518020276</v>
      </c>
      <c r="W1236" s="23">
        <v>3.96</v>
      </c>
      <c r="X1236" s="38" t="s">
        <v>3139</v>
      </c>
      <c r="Y1236" s="38" t="s">
        <v>6552</v>
      </c>
      <c r="Z1236" s="21">
        <v>523.40960700000005</v>
      </c>
      <c r="AA1236" s="23">
        <v>3.96</v>
      </c>
      <c r="AB1236" s="39" t="s">
        <v>3139</v>
      </c>
      <c r="AC1236" s="39">
        <v>31919</v>
      </c>
      <c r="AD1236" s="38" t="s">
        <v>3139</v>
      </c>
      <c r="AE1236" s="38" t="s">
        <v>5815</v>
      </c>
      <c r="AG1236" s="23"/>
      <c r="AH1236" s="23"/>
    </row>
    <row r="1237" spans="1:34">
      <c r="A1237" t="str">
        <f t="shared" si="59"/>
        <v>1228</v>
      </c>
      <c r="B1237" t="str">
        <f t="shared" si="57"/>
        <v>CA</v>
      </c>
      <c r="C1237">
        <f t="shared" si="58"/>
        <v>48</v>
      </c>
      <c r="D1237" s="38" t="s">
        <v>6552</v>
      </c>
      <c r="E1237" s="23">
        <v>10</v>
      </c>
      <c r="F1237" s="23">
        <v>122811</v>
      </c>
      <c r="G1237" s="38" t="s">
        <v>3509</v>
      </c>
      <c r="H1237" s="38" t="s">
        <v>5871</v>
      </c>
      <c r="I1237" s="38" t="s">
        <v>5969</v>
      </c>
      <c r="J1237" s="38" t="s">
        <v>5872</v>
      </c>
      <c r="K1237" s="38"/>
      <c r="L1237" s="38" t="s">
        <v>6322</v>
      </c>
      <c r="M1237" s="109">
        <v>44456</v>
      </c>
      <c r="N1237" s="39">
        <v>651478066</v>
      </c>
      <c r="O1237" s="38">
        <v>1</v>
      </c>
      <c r="P1237" s="38" t="s">
        <v>5814</v>
      </c>
      <c r="Q1237" s="23">
        <v>5.9</v>
      </c>
      <c r="R1237" s="43" t="s">
        <v>3139</v>
      </c>
      <c r="S1237" s="38" t="s">
        <v>54</v>
      </c>
      <c r="T1237" s="23">
        <v>360</v>
      </c>
      <c r="U1237" s="38" t="s">
        <v>6322</v>
      </c>
      <c r="V1237" s="39">
        <v>651478066</v>
      </c>
      <c r="W1237" s="23">
        <v>5.9</v>
      </c>
      <c r="X1237" s="38" t="s">
        <v>3139</v>
      </c>
      <c r="Y1237" s="38" t="s">
        <v>6552</v>
      </c>
      <c r="Z1237" s="21">
        <v>684.88019599999996</v>
      </c>
      <c r="AA1237" s="23">
        <v>5.9</v>
      </c>
      <c r="AB1237" s="39" t="s">
        <v>3139</v>
      </c>
      <c r="AC1237" s="39">
        <v>-76851</v>
      </c>
      <c r="AD1237" s="38" t="s">
        <v>3139</v>
      </c>
      <c r="AE1237" s="38" t="s">
        <v>5815</v>
      </c>
      <c r="AG1237" s="23"/>
      <c r="AH1237" s="23"/>
    </row>
    <row r="1238" spans="1:34">
      <c r="A1238" t="str">
        <f t="shared" si="59"/>
        <v>1228</v>
      </c>
      <c r="B1238" t="str">
        <f t="shared" si="57"/>
        <v>CA</v>
      </c>
      <c r="C1238">
        <f t="shared" si="58"/>
        <v>87</v>
      </c>
      <c r="D1238" s="38" t="s">
        <v>6552</v>
      </c>
      <c r="E1238" s="23">
        <v>11</v>
      </c>
      <c r="F1238" s="23">
        <v>122811</v>
      </c>
      <c r="G1238" s="38" t="s">
        <v>3509</v>
      </c>
      <c r="H1238" s="38" t="s">
        <v>5871</v>
      </c>
      <c r="I1238" s="38" t="s">
        <v>5969</v>
      </c>
      <c r="J1238" s="38" t="s">
        <v>6613</v>
      </c>
      <c r="K1238" s="38"/>
      <c r="L1238" s="38" t="s">
        <v>6614</v>
      </c>
      <c r="M1238" s="109">
        <v>44495</v>
      </c>
      <c r="N1238" s="39">
        <v>614653680</v>
      </c>
      <c r="O1238" s="38">
        <v>1</v>
      </c>
      <c r="P1238" s="38" t="s">
        <v>5814</v>
      </c>
      <c r="Q1238" s="23">
        <v>5.6</v>
      </c>
      <c r="R1238" s="43" t="s">
        <v>3139</v>
      </c>
      <c r="S1238" s="38" t="s">
        <v>54</v>
      </c>
      <c r="T1238" s="23">
        <v>360</v>
      </c>
      <c r="U1238" s="38" t="s">
        <v>6614</v>
      </c>
      <c r="V1238" s="39">
        <v>614653680</v>
      </c>
      <c r="W1238" s="23">
        <v>5.6</v>
      </c>
      <c r="X1238" s="38" t="s">
        <v>3139</v>
      </c>
      <c r="Y1238" s="38" t="s">
        <v>6552</v>
      </c>
      <c r="Z1238" s="21">
        <v>640.77725899999996</v>
      </c>
      <c r="AA1238" s="23">
        <v>5.6</v>
      </c>
      <c r="AB1238" s="39" t="s">
        <v>3139</v>
      </c>
      <c r="AC1238" s="39">
        <v>-179108</v>
      </c>
      <c r="AD1238" s="38" t="s">
        <v>3139</v>
      </c>
      <c r="AE1238" s="38" t="s">
        <v>5815</v>
      </c>
      <c r="AG1238" s="23"/>
      <c r="AH1238" s="23"/>
    </row>
    <row r="1239" spans="1:34">
      <c r="A1239" t="str">
        <f t="shared" si="59"/>
        <v>1228</v>
      </c>
      <c r="B1239" t="str">
        <f t="shared" si="57"/>
        <v>CA</v>
      </c>
      <c r="C1239">
        <f t="shared" si="58"/>
        <v>173</v>
      </c>
      <c r="D1239" s="38" t="s">
        <v>6552</v>
      </c>
      <c r="E1239" s="23">
        <v>12</v>
      </c>
      <c r="F1239" s="23">
        <v>122811</v>
      </c>
      <c r="G1239" s="38" t="s">
        <v>3509</v>
      </c>
      <c r="H1239" s="38" t="s">
        <v>5871</v>
      </c>
      <c r="I1239" s="38" t="s">
        <v>5969</v>
      </c>
      <c r="J1239" s="38" t="s">
        <v>6615</v>
      </c>
      <c r="K1239" s="38"/>
      <c r="L1239" s="38" t="s">
        <v>6616</v>
      </c>
      <c r="M1239" s="109">
        <v>44581</v>
      </c>
      <c r="N1239" s="39">
        <v>604544658</v>
      </c>
      <c r="O1239" s="38">
        <v>1</v>
      </c>
      <c r="P1239" s="38" t="s">
        <v>5814</v>
      </c>
      <c r="Q1239" s="23">
        <v>5.4</v>
      </c>
      <c r="R1239" s="43" t="s">
        <v>3139</v>
      </c>
      <c r="S1239" s="38" t="s">
        <v>54</v>
      </c>
      <c r="T1239" s="23">
        <v>360</v>
      </c>
      <c r="U1239" s="38" t="s">
        <v>6616</v>
      </c>
      <c r="V1239" s="39">
        <v>604544658</v>
      </c>
      <c r="W1239" s="23">
        <v>5.4</v>
      </c>
      <c r="X1239" s="38" t="s">
        <v>3139</v>
      </c>
      <c r="Y1239" s="38" t="s">
        <v>6552</v>
      </c>
      <c r="Z1239" s="21">
        <v>621.65094899999997</v>
      </c>
      <c r="AA1239" s="23">
        <v>5.4</v>
      </c>
      <c r="AB1239" s="39" t="s">
        <v>3139</v>
      </c>
      <c r="AC1239" s="39">
        <v>-123232</v>
      </c>
      <c r="AD1239" s="38" t="s">
        <v>3139</v>
      </c>
      <c r="AE1239" s="38" t="s">
        <v>5815</v>
      </c>
      <c r="AG1239" s="23"/>
      <c r="AH1239" s="23"/>
    </row>
    <row r="1240" spans="1:34">
      <c r="A1240" t="str">
        <f t="shared" si="59"/>
        <v>1228</v>
      </c>
      <c r="B1240" t="str">
        <f t="shared" si="57"/>
        <v>CA</v>
      </c>
      <c r="C1240">
        <f t="shared" si="58"/>
        <v>15</v>
      </c>
      <c r="D1240" s="38" t="s">
        <v>6552</v>
      </c>
      <c r="E1240" s="23">
        <v>13</v>
      </c>
      <c r="F1240" s="23">
        <v>122811</v>
      </c>
      <c r="G1240" s="38" t="s">
        <v>3509</v>
      </c>
      <c r="H1240" s="38" t="s">
        <v>5871</v>
      </c>
      <c r="I1240" s="38" t="s">
        <v>5969</v>
      </c>
      <c r="J1240" s="38" t="s">
        <v>6617</v>
      </c>
      <c r="K1240" s="38"/>
      <c r="L1240" s="38" t="s">
        <v>6112</v>
      </c>
      <c r="M1240" s="109">
        <v>44423</v>
      </c>
      <c r="N1240" s="39">
        <v>734408131</v>
      </c>
      <c r="O1240" s="38">
        <v>1</v>
      </c>
      <c r="P1240" s="38" t="s">
        <v>5814</v>
      </c>
      <c r="Q1240" s="23">
        <v>4.21</v>
      </c>
      <c r="R1240" s="43" t="s">
        <v>3139</v>
      </c>
      <c r="S1240" s="38" t="s">
        <v>54</v>
      </c>
      <c r="T1240" s="23">
        <v>180</v>
      </c>
      <c r="U1240" s="38" t="s">
        <v>6112</v>
      </c>
      <c r="V1240" s="39">
        <v>734408131</v>
      </c>
      <c r="W1240" s="23">
        <v>4.21</v>
      </c>
      <c r="X1240" s="38" t="s">
        <v>3139</v>
      </c>
      <c r="Y1240" s="38" t="s">
        <v>6552</v>
      </c>
      <c r="Z1240" s="21">
        <v>748.65344900000002</v>
      </c>
      <c r="AA1240" s="23">
        <v>4.21</v>
      </c>
      <c r="AB1240" s="39" t="s">
        <v>3139</v>
      </c>
      <c r="AC1240" s="39">
        <v>74301</v>
      </c>
      <c r="AD1240" s="38" t="s">
        <v>3139</v>
      </c>
      <c r="AE1240" s="38" t="s">
        <v>5815</v>
      </c>
    </row>
    <row r="1241" spans="1:34">
      <c r="A1241" t="str">
        <f t="shared" si="59"/>
        <v>1228</v>
      </c>
      <c r="B1241" t="str">
        <f t="shared" si="57"/>
        <v>CA</v>
      </c>
      <c r="C1241">
        <f t="shared" si="58"/>
        <v>237</v>
      </c>
      <c r="D1241" s="38" t="s">
        <v>6552</v>
      </c>
      <c r="E1241" s="23">
        <v>14</v>
      </c>
      <c r="F1241" s="23">
        <v>122811</v>
      </c>
      <c r="G1241" s="38" t="s">
        <v>3509</v>
      </c>
      <c r="H1241" s="38" t="s">
        <v>5871</v>
      </c>
      <c r="I1241" s="38" t="s">
        <v>5969</v>
      </c>
      <c r="J1241" s="38" t="s">
        <v>6618</v>
      </c>
      <c r="K1241" s="38"/>
      <c r="L1241" s="38" t="s">
        <v>5980</v>
      </c>
      <c r="M1241" s="109">
        <v>44645</v>
      </c>
      <c r="N1241" s="39">
        <v>528796592</v>
      </c>
      <c r="O1241" s="38">
        <v>1</v>
      </c>
      <c r="P1241" s="38" t="s">
        <v>5814</v>
      </c>
      <c r="Q1241" s="23">
        <v>5.4</v>
      </c>
      <c r="R1241" s="43" t="s">
        <v>3139</v>
      </c>
      <c r="S1241" s="38" t="s">
        <v>54</v>
      </c>
      <c r="T1241" s="23">
        <v>360</v>
      </c>
      <c r="U1241" s="38" t="s">
        <v>5980</v>
      </c>
      <c r="V1241" s="39">
        <v>528796592</v>
      </c>
      <c r="W1241" s="23">
        <v>5.4</v>
      </c>
      <c r="X1241" s="38" t="s">
        <v>3139</v>
      </c>
      <c r="Y1241" s="38" t="s">
        <v>6552</v>
      </c>
      <c r="Z1241" s="21">
        <v>538.62047800000005</v>
      </c>
      <c r="AA1241" s="23">
        <v>5.4</v>
      </c>
      <c r="AB1241" s="39" t="s">
        <v>3139</v>
      </c>
      <c r="AC1241" s="39">
        <v>-91050</v>
      </c>
      <c r="AD1241" s="38" t="s">
        <v>3139</v>
      </c>
      <c r="AE1241" s="38" t="s">
        <v>5815</v>
      </c>
    </row>
    <row r="1242" spans="1:34">
      <c r="A1242" t="str">
        <f t="shared" si="59"/>
        <v>1228</v>
      </c>
      <c r="B1242" t="str">
        <f t="shared" si="57"/>
        <v>CA</v>
      </c>
      <c r="C1242">
        <f t="shared" si="58"/>
        <v>202</v>
      </c>
      <c r="D1242" s="38" t="s">
        <v>6552</v>
      </c>
      <c r="E1242" s="23">
        <v>15</v>
      </c>
      <c r="F1242" s="23">
        <v>122811</v>
      </c>
      <c r="G1242" s="38" t="s">
        <v>106</v>
      </c>
      <c r="H1242" s="38" t="s">
        <v>3542</v>
      </c>
      <c r="I1242" s="38" t="s">
        <v>5969</v>
      </c>
      <c r="J1242" s="38" t="s">
        <v>6619</v>
      </c>
      <c r="K1242" s="38"/>
      <c r="L1242" s="38" t="s">
        <v>6062</v>
      </c>
      <c r="M1242" s="109">
        <v>44610</v>
      </c>
      <c r="N1242" s="39">
        <v>610257266</v>
      </c>
      <c r="O1242" s="38">
        <v>1</v>
      </c>
      <c r="P1242" s="38" t="s">
        <v>5814</v>
      </c>
      <c r="Q1242" s="23">
        <v>5.6</v>
      </c>
      <c r="R1242" s="43" t="s">
        <v>3139</v>
      </c>
      <c r="S1242" s="38" t="s">
        <v>54</v>
      </c>
      <c r="T1242" s="23">
        <v>360</v>
      </c>
      <c r="U1242" s="38" t="s">
        <v>6062</v>
      </c>
      <c r="V1242" s="39">
        <v>610257266</v>
      </c>
      <c r="W1242" s="23">
        <v>5.6</v>
      </c>
      <c r="X1242" s="38" t="s">
        <v>3139</v>
      </c>
      <c r="Y1242" s="38" t="s">
        <v>6552</v>
      </c>
      <c r="Z1242" s="21">
        <v>625.50020300000006</v>
      </c>
      <c r="AA1242" s="23">
        <v>5.6</v>
      </c>
      <c r="AB1242" s="39" t="s">
        <v>3139</v>
      </c>
      <c r="AC1242" s="39">
        <v>75118</v>
      </c>
      <c r="AD1242" s="38" t="s">
        <v>3139</v>
      </c>
      <c r="AE1242" s="38" t="s">
        <v>5815</v>
      </c>
    </row>
    <row r="1243" spans="1:34">
      <c r="A1243" t="str">
        <f t="shared" si="59"/>
        <v>1228</v>
      </c>
      <c r="B1243" t="str">
        <f t="shared" si="57"/>
        <v>CA</v>
      </c>
      <c r="C1243">
        <f t="shared" si="58"/>
        <v>111</v>
      </c>
      <c r="D1243" s="38" t="s">
        <v>6552</v>
      </c>
      <c r="E1243" s="23">
        <v>16</v>
      </c>
      <c r="F1243" s="23">
        <v>122811</v>
      </c>
      <c r="G1243" s="38" t="s">
        <v>106</v>
      </c>
      <c r="H1243" s="38" t="s">
        <v>3542</v>
      </c>
      <c r="I1243" s="38" t="s">
        <v>5969</v>
      </c>
      <c r="J1243" s="38" t="s">
        <v>9515</v>
      </c>
      <c r="K1243" s="38"/>
      <c r="L1243" s="38" t="s">
        <v>6093</v>
      </c>
      <c r="M1243" s="109">
        <v>44519</v>
      </c>
      <c r="N1243" s="39">
        <v>517528441</v>
      </c>
      <c r="O1243" s="38">
        <v>1</v>
      </c>
      <c r="P1243" s="38" t="s">
        <v>5814</v>
      </c>
      <c r="Q1243" s="23">
        <v>4.16</v>
      </c>
      <c r="R1243" s="43" t="s">
        <v>3139</v>
      </c>
      <c r="S1243" s="38" t="s">
        <v>54</v>
      </c>
      <c r="T1243" s="23">
        <v>180</v>
      </c>
      <c r="U1243" s="38" t="s">
        <v>6093</v>
      </c>
      <c r="V1243" s="39">
        <v>517528441</v>
      </c>
      <c r="W1243" s="23">
        <v>4.16</v>
      </c>
      <c r="X1243" s="38" t="s">
        <v>3139</v>
      </c>
      <c r="Y1243" s="38" t="s">
        <v>6552</v>
      </c>
      <c r="Z1243" s="21">
        <v>521.80443200000002</v>
      </c>
      <c r="AA1243" s="23">
        <v>4.16</v>
      </c>
      <c r="AB1243" s="39" t="s">
        <v>3139</v>
      </c>
      <c r="AC1243" s="39">
        <v>33224</v>
      </c>
      <c r="AD1243" s="38" t="s">
        <v>3139</v>
      </c>
      <c r="AE1243" s="38" t="s">
        <v>5815</v>
      </c>
    </row>
    <row r="1244" spans="1:34">
      <c r="A1244" t="str">
        <f t="shared" si="59"/>
        <v>1228</v>
      </c>
      <c r="B1244" t="str">
        <f t="shared" si="57"/>
        <v>CA</v>
      </c>
      <c r="C1244">
        <f t="shared" si="58"/>
        <v>69</v>
      </c>
      <c r="D1244" s="38" t="s">
        <v>6552</v>
      </c>
      <c r="E1244" s="23">
        <v>17</v>
      </c>
      <c r="F1244" s="23">
        <v>122811</v>
      </c>
      <c r="G1244" s="38" t="s">
        <v>106</v>
      </c>
      <c r="H1244" s="38" t="s">
        <v>3542</v>
      </c>
      <c r="I1244" s="38" t="s">
        <v>5969</v>
      </c>
      <c r="J1244" s="38" t="s">
        <v>6621</v>
      </c>
      <c r="K1244" s="38"/>
      <c r="L1244" s="38" t="s">
        <v>6069</v>
      </c>
      <c r="M1244" s="109">
        <v>44477</v>
      </c>
      <c r="N1244" s="39">
        <v>549611649</v>
      </c>
      <c r="O1244" s="38">
        <v>1</v>
      </c>
      <c r="P1244" s="38" t="s">
        <v>5814</v>
      </c>
      <c r="Q1244" s="23">
        <v>4.6500000000000004</v>
      </c>
      <c r="R1244" s="43" t="s">
        <v>3139</v>
      </c>
      <c r="S1244" s="38" t="s">
        <v>54</v>
      </c>
      <c r="T1244" s="23">
        <v>180</v>
      </c>
      <c r="U1244" s="38" t="s">
        <v>6069</v>
      </c>
      <c r="V1244" s="39">
        <v>549611649</v>
      </c>
      <c r="W1244" s="23">
        <v>4.6500000000000004</v>
      </c>
      <c r="X1244" s="38" t="s">
        <v>3139</v>
      </c>
      <c r="Y1244" s="38" t="s">
        <v>6552</v>
      </c>
      <c r="Z1244" s="21">
        <v>557.59249899999998</v>
      </c>
      <c r="AA1244" s="23">
        <v>4.6500000000000004</v>
      </c>
      <c r="AB1244" s="39" t="s">
        <v>3139</v>
      </c>
      <c r="AC1244" s="39">
        <v>58018</v>
      </c>
      <c r="AD1244" s="38" t="s">
        <v>3139</v>
      </c>
      <c r="AE1244" s="38" t="s">
        <v>5815</v>
      </c>
    </row>
    <row r="1245" spans="1:34">
      <c r="A1245" t="str">
        <f t="shared" si="59"/>
        <v>1228</v>
      </c>
      <c r="B1245" t="str">
        <f t="shared" si="57"/>
        <v>CA</v>
      </c>
      <c r="C1245">
        <f t="shared" si="58"/>
        <v>75</v>
      </c>
      <c r="D1245" s="38" t="s">
        <v>6552</v>
      </c>
      <c r="E1245" s="23">
        <v>18</v>
      </c>
      <c r="F1245" s="23">
        <v>122811</v>
      </c>
      <c r="G1245" s="38" t="s">
        <v>3511</v>
      </c>
      <c r="H1245" s="38" t="s">
        <v>3577</v>
      </c>
      <c r="I1245" s="38" t="s">
        <v>5969</v>
      </c>
      <c r="J1245" s="38" t="s">
        <v>6622</v>
      </c>
      <c r="K1245" s="38"/>
      <c r="L1245" s="38" t="s">
        <v>6995</v>
      </c>
      <c r="M1245" s="109">
        <v>44483</v>
      </c>
      <c r="N1245" s="39">
        <v>450000000</v>
      </c>
      <c r="O1245" s="38">
        <v>1</v>
      </c>
      <c r="P1245" s="38" t="s">
        <v>5814</v>
      </c>
      <c r="Q1245" s="23">
        <v>5.4</v>
      </c>
      <c r="R1245" s="43" t="s">
        <v>3139</v>
      </c>
      <c r="S1245" s="38" t="s">
        <v>54</v>
      </c>
      <c r="T1245" s="23">
        <v>360</v>
      </c>
      <c r="U1245" s="38" t="s">
        <v>6995</v>
      </c>
      <c r="V1245" s="39">
        <v>450000000</v>
      </c>
      <c r="W1245" s="23">
        <v>5.4</v>
      </c>
      <c r="X1245" s="38" t="s">
        <v>3139</v>
      </c>
      <c r="Y1245" s="38" t="s">
        <v>6552</v>
      </c>
      <c r="Z1245" s="21">
        <v>469.268666</v>
      </c>
      <c r="AA1245" s="23">
        <v>5.4</v>
      </c>
      <c r="AB1245" s="39" t="s">
        <v>3139</v>
      </c>
      <c r="AC1245" s="39">
        <v>-36334</v>
      </c>
      <c r="AD1245" s="38" t="s">
        <v>3139</v>
      </c>
      <c r="AE1245" s="38" t="s">
        <v>5815</v>
      </c>
    </row>
    <row r="1246" spans="1:34">
      <c r="A1246" t="str">
        <f t="shared" si="59"/>
        <v>1228</v>
      </c>
      <c r="B1246" t="str">
        <f t="shared" si="57"/>
        <v>CA</v>
      </c>
      <c r="C1246">
        <f t="shared" si="58"/>
        <v>152</v>
      </c>
      <c r="D1246" s="38" t="s">
        <v>6552</v>
      </c>
      <c r="E1246" s="23">
        <v>19</v>
      </c>
      <c r="F1246" s="23">
        <v>122811</v>
      </c>
      <c r="G1246" s="38" t="s">
        <v>3511</v>
      </c>
      <c r="H1246" s="38" t="s">
        <v>3577</v>
      </c>
      <c r="I1246" s="38" t="s">
        <v>5969</v>
      </c>
      <c r="J1246" s="38" t="s">
        <v>6623</v>
      </c>
      <c r="K1246" s="38"/>
      <c r="L1246" s="38" t="s">
        <v>6056</v>
      </c>
      <c r="M1246" s="109">
        <v>44560</v>
      </c>
      <c r="N1246" s="39">
        <v>603625419</v>
      </c>
      <c r="O1246" s="38">
        <v>1</v>
      </c>
      <c r="P1246" s="38" t="s">
        <v>5814</v>
      </c>
      <c r="Q1246" s="23">
        <v>5</v>
      </c>
      <c r="R1246" s="43" t="s">
        <v>3139</v>
      </c>
      <c r="S1246" s="38" t="s">
        <v>54</v>
      </c>
      <c r="T1246" s="23">
        <v>360</v>
      </c>
      <c r="U1246" s="38" t="s">
        <v>6056</v>
      </c>
      <c r="V1246" s="39">
        <v>603625419</v>
      </c>
      <c r="W1246" s="23">
        <v>5</v>
      </c>
      <c r="X1246" s="38" t="s">
        <v>3139</v>
      </c>
      <c r="Y1246" s="38" t="s">
        <v>6552</v>
      </c>
      <c r="Z1246" s="21">
        <v>621.13614700000005</v>
      </c>
      <c r="AA1246" s="23">
        <v>5</v>
      </c>
      <c r="AB1246" s="39" t="s">
        <v>3139</v>
      </c>
      <c r="AC1246" s="39">
        <v>-95013</v>
      </c>
      <c r="AD1246" s="38" t="s">
        <v>3139</v>
      </c>
      <c r="AE1246" s="38" t="s">
        <v>5815</v>
      </c>
    </row>
    <row r="1247" spans="1:34">
      <c r="A1247" t="str">
        <f t="shared" si="59"/>
        <v>1228</v>
      </c>
      <c r="B1247" t="str">
        <f t="shared" si="57"/>
        <v>CA</v>
      </c>
      <c r="C1247">
        <f t="shared" si="58"/>
        <v>139</v>
      </c>
      <c r="D1247" s="38" t="s">
        <v>6552</v>
      </c>
      <c r="E1247" s="23">
        <v>20</v>
      </c>
      <c r="F1247" s="23">
        <v>122811</v>
      </c>
      <c r="G1247" s="38" t="s">
        <v>80</v>
      </c>
      <c r="H1247" s="38" t="s">
        <v>3160</v>
      </c>
      <c r="I1247" s="38" t="s">
        <v>5969</v>
      </c>
      <c r="J1247" s="38" t="s">
        <v>6624</v>
      </c>
      <c r="K1247" s="38"/>
      <c r="L1247" s="38" t="s">
        <v>6285</v>
      </c>
      <c r="M1247" s="109">
        <v>44547</v>
      </c>
      <c r="N1247" s="39">
        <v>380916589</v>
      </c>
      <c r="O1247" s="38">
        <v>1</v>
      </c>
      <c r="P1247" s="38" t="s">
        <v>5814</v>
      </c>
      <c r="Q1247" s="23">
        <v>5.6</v>
      </c>
      <c r="R1247" s="43" t="s">
        <v>3139</v>
      </c>
      <c r="S1247" s="38" t="s">
        <v>54</v>
      </c>
      <c r="T1247" s="23">
        <v>360</v>
      </c>
      <c r="U1247" s="38" t="s">
        <v>6285</v>
      </c>
      <c r="V1247" s="39">
        <v>380916589</v>
      </c>
      <c r="W1247" s="23">
        <v>5.6</v>
      </c>
      <c r="X1247" s="38" t="s">
        <v>3139</v>
      </c>
      <c r="Y1247" s="38" t="s">
        <v>6552</v>
      </c>
      <c r="Z1247" s="21">
        <v>394.05251399999997</v>
      </c>
      <c r="AA1247" s="23">
        <v>5.6</v>
      </c>
      <c r="AB1247" s="39" t="s">
        <v>3139</v>
      </c>
      <c r="AC1247" s="39">
        <v>-136906</v>
      </c>
      <c r="AD1247" s="38" t="s">
        <v>3139</v>
      </c>
      <c r="AE1247" s="38" t="s">
        <v>5815</v>
      </c>
    </row>
    <row r="1248" spans="1:34">
      <c r="A1248" t="str">
        <f t="shared" si="59"/>
        <v>1228</v>
      </c>
      <c r="B1248" t="str">
        <f t="shared" si="57"/>
        <v>CA</v>
      </c>
      <c r="C1248">
        <f t="shared" si="58"/>
        <v>136</v>
      </c>
      <c r="D1248" s="38" t="s">
        <v>6552</v>
      </c>
      <c r="E1248" s="23">
        <v>21</v>
      </c>
      <c r="F1248" s="23">
        <v>122811</v>
      </c>
      <c r="G1248" s="38" t="s">
        <v>80</v>
      </c>
      <c r="H1248" s="38" t="s">
        <v>3160</v>
      </c>
      <c r="I1248" s="38" t="s">
        <v>5969</v>
      </c>
      <c r="J1248" s="38" t="s">
        <v>6625</v>
      </c>
      <c r="K1248" s="38"/>
      <c r="L1248" s="38" t="s">
        <v>6466</v>
      </c>
      <c r="M1248" s="109">
        <v>44544</v>
      </c>
      <c r="N1248" s="39">
        <v>634576373</v>
      </c>
      <c r="O1248" s="38">
        <v>1</v>
      </c>
      <c r="P1248" s="38" t="s">
        <v>5814</v>
      </c>
      <c r="Q1248" s="23">
        <v>5.6</v>
      </c>
      <c r="R1248" s="43" t="s">
        <v>3139</v>
      </c>
      <c r="S1248" s="38" t="s">
        <v>54</v>
      </c>
      <c r="T1248" s="23">
        <v>360</v>
      </c>
      <c r="U1248" s="38" t="s">
        <v>6466</v>
      </c>
      <c r="V1248" s="39">
        <v>634576373</v>
      </c>
      <c r="W1248" s="23">
        <v>5.6</v>
      </c>
      <c r="X1248" s="38" t="s">
        <v>3139</v>
      </c>
      <c r="Y1248" s="38" t="s">
        <v>6552</v>
      </c>
      <c r="Z1248" s="21">
        <v>656.75791200000003</v>
      </c>
      <c r="AA1248" s="23">
        <v>5.6</v>
      </c>
      <c r="AB1248" s="39" t="s">
        <v>3139</v>
      </c>
      <c r="AC1248" s="39">
        <v>-226060</v>
      </c>
      <c r="AD1248" s="38" t="s">
        <v>3139</v>
      </c>
      <c r="AE1248" s="38" t="s">
        <v>5815</v>
      </c>
    </row>
    <row r="1249" spans="1:31">
      <c r="A1249" t="str">
        <f t="shared" si="59"/>
        <v>1228</v>
      </c>
      <c r="B1249" t="str">
        <f t="shared" si="57"/>
        <v>CA</v>
      </c>
      <c r="C1249">
        <f t="shared" si="58"/>
        <v>66</v>
      </c>
      <c r="D1249" s="38" t="s">
        <v>6552</v>
      </c>
      <c r="E1249" s="23">
        <v>22</v>
      </c>
      <c r="F1249" s="23">
        <v>122811</v>
      </c>
      <c r="G1249" s="38" t="s">
        <v>80</v>
      </c>
      <c r="H1249" s="38" t="s">
        <v>3160</v>
      </c>
      <c r="I1249" s="38" t="s">
        <v>5969</v>
      </c>
      <c r="J1249" s="38" t="s">
        <v>6626</v>
      </c>
      <c r="K1249" s="38"/>
      <c r="L1249" s="38" t="s">
        <v>6627</v>
      </c>
      <c r="M1249" s="109">
        <v>44474</v>
      </c>
      <c r="N1249" s="39">
        <v>290859200</v>
      </c>
      <c r="O1249" s="38">
        <v>1</v>
      </c>
      <c r="P1249" s="38" t="s">
        <v>5814</v>
      </c>
      <c r="Q1249" s="23">
        <v>5.7</v>
      </c>
      <c r="R1249" s="43" t="s">
        <v>3139</v>
      </c>
      <c r="S1249" s="38" t="s">
        <v>54</v>
      </c>
      <c r="T1249" s="23">
        <v>360</v>
      </c>
      <c r="U1249" s="38" t="s">
        <v>6627</v>
      </c>
      <c r="V1249" s="39">
        <v>290859200</v>
      </c>
      <c r="W1249" s="23">
        <v>5.7</v>
      </c>
      <c r="X1249" s="38" t="s">
        <v>3139</v>
      </c>
      <c r="Y1249" s="38" t="s">
        <v>6552</v>
      </c>
      <c r="Z1249" s="21">
        <v>304.42323399999998</v>
      </c>
      <c r="AA1249" s="23">
        <v>5.7</v>
      </c>
      <c r="AB1249" s="39" t="s">
        <v>3139</v>
      </c>
      <c r="AC1249" s="39">
        <v>-67592</v>
      </c>
      <c r="AD1249" s="38" t="s">
        <v>3139</v>
      </c>
      <c r="AE1249" s="38" t="s">
        <v>5815</v>
      </c>
    </row>
    <row r="1250" spans="1:31">
      <c r="A1250" t="str">
        <f t="shared" si="59"/>
        <v>1228</v>
      </c>
      <c r="B1250" t="str">
        <f t="shared" si="57"/>
        <v>CA</v>
      </c>
      <c r="C1250">
        <f t="shared" si="58"/>
        <v>195</v>
      </c>
      <c r="D1250" s="38" t="s">
        <v>6552</v>
      </c>
      <c r="E1250" s="23">
        <v>23</v>
      </c>
      <c r="F1250" s="23">
        <v>122811</v>
      </c>
      <c r="G1250" s="38" t="s">
        <v>80</v>
      </c>
      <c r="H1250" s="38" t="s">
        <v>3160</v>
      </c>
      <c r="I1250" s="38" t="s">
        <v>5969</v>
      </c>
      <c r="J1250" s="38" t="s">
        <v>6628</v>
      </c>
      <c r="K1250" s="38"/>
      <c r="L1250" s="38" t="s">
        <v>6090</v>
      </c>
      <c r="M1250" s="109">
        <v>44603</v>
      </c>
      <c r="N1250" s="39">
        <v>365937075</v>
      </c>
      <c r="O1250" s="38">
        <v>1</v>
      </c>
      <c r="P1250" s="38" t="s">
        <v>5814</v>
      </c>
      <c r="Q1250" s="23">
        <v>5.4</v>
      </c>
      <c r="R1250" s="43" t="s">
        <v>3139</v>
      </c>
      <c r="S1250" s="38" t="s">
        <v>54</v>
      </c>
      <c r="T1250" s="23">
        <v>360</v>
      </c>
      <c r="U1250" s="38" t="s">
        <v>6090</v>
      </c>
      <c r="V1250" s="39">
        <v>365937075</v>
      </c>
      <c r="W1250" s="23">
        <v>5.4</v>
      </c>
      <c r="X1250" s="38" t="s">
        <v>3139</v>
      </c>
      <c r="Y1250" s="38" t="s">
        <v>6552</v>
      </c>
      <c r="Z1250" s="21">
        <v>375.13903499999998</v>
      </c>
      <c r="AA1250" s="23">
        <v>5.4</v>
      </c>
      <c r="AB1250" s="39" t="s">
        <v>3139</v>
      </c>
      <c r="AC1250" s="39">
        <v>-74545</v>
      </c>
      <c r="AD1250" s="38" t="s">
        <v>3139</v>
      </c>
      <c r="AE1250" s="38" t="s">
        <v>5815</v>
      </c>
    </row>
    <row r="1251" spans="1:31">
      <c r="A1251" t="str">
        <f t="shared" si="59"/>
        <v>1228</v>
      </c>
      <c r="B1251" t="str">
        <f t="shared" si="57"/>
        <v>CA</v>
      </c>
      <c r="C1251">
        <f t="shared" si="58"/>
        <v>199</v>
      </c>
      <c r="D1251" s="38" t="s">
        <v>6552</v>
      </c>
      <c r="E1251" s="23">
        <v>24</v>
      </c>
      <c r="F1251" s="23">
        <v>122811</v>
      </c>
      <c r="G1251" s="38" t="s">
        <v>80</v>
      </c>
      <c r="H1251" s="38" t="s">
        <v>3160</v>
      </c>
      <c r="I1251" s="38" t="s">
        <v>5969</v>
      </c>
      <c r="J1251" s="38" t="s">
        <v>6629</v>
      </c>
      <c r="K1251" s="38"/>
      <c r="L1251" s="38" t="s">
        <v>6112</v>
      </c>
      <c r="M1251" s="109">
        <v>44607</v>
      </c>
      <c r="N1251" s="39">
        <v>365937075</v>
      </c>
      <c r="O1251" s="38">
        <v>1</v>
      </c>
      <c r="P1251" s="38" t="s">
        <v>5814</v>
      </c>
      <c r="Q1251" s="38">
        <v>5.4</v>
      </c>
      <c r="R1251" s="39" t="s">
        <v>3139</v>
      </c>
      <c r="S1251" s="38" t="s">
        <v>54</v>
      </c>
      <c r="T1251" s="38">
        <v>360</v>
      </c>
      <c r="U1251" s="38" t="s">
        <v>6112</v>
      </c>
      <c r="V1251" s="39">
        <v>365937075</v>
      </c>
      <c r="W1251" s="38">
        <v>5.4</v>
      </c>
      <c r="X1251" s="23" t="s">
        <v>3139</v>
      </c>
      <c r="Y1251" s="38" t="s">
        <v>6552</v>
      </c>
      <c r="Z1251" s="21">
        <v>374.91988199999997</v>
      </c>
      <c r="AA1251" s="38">
        <v>5.4</v>
      </c>
      <c r="AB1251" s="39" t="s">
        <v>3139</v>
      </c>
      <c r="AC1251" s="39">
        <v>-74136</v>
      </c>
      <c r="AD1251" s="23" t="s">
        <v>3139</v>
      </c>
      <c r="AE1251" s="38" t="s">
        <v>5815</v>
      </c>
    </row>
    <row r="1252" spans="1:31">
      <c r="A1252" t="str">
        <f t="shared" si="59"/>
        <v>1228</v>
      </c>
      <c r="B1252" t="str">
        <f t="shared" si="57"/>
        <v>CA</v>
      </c>
      <c r="C1252">
        <f t="shared" si="58"/>
        <v>90</v>
      </c>
      <c r="D1252" s="38" t="s">
        <v>6552</v>
      </c>
      <c r="E1252" s="23">
        <v>25</v>
      </c>
      <c r="F1252" s="23">
        <v>122811</v>
      </c>
      <c r="G1252" s="38" t="s">
        <v>80</v>
      </c>
      <c r="H1252" s="38" t="s">
        <v>3160</v>
      </c>
      <c r="I1252" s="38" t="s">
        <v>5969</v>
      </c>
      <c r="J1252" s="38" t="s">
        <v>6630</v>
      </c>
      <c r="K1252" s="38"/>
      <c r="L1252" s="38" t="s">
        <v>6631</v>
      </c>
      <c r="M1252" s="109">
        <v>44498</v>
      </c>
      <c r="N1252" s="39">
        <v>566221486</v>
      </c>
      <c r="O1252" s="38">
        <v>1</v>
      </c>
      <c r="P1252" s="38" t="s">
        <v>5814</v>
      </c>
      <c r="Q1252" s="38">
        <v>5.9</v>
      </c>
      <c r="R1252" s="39" t="s">
        <v>3139</v>
      </c>
      <c r="S1252" s="38" t="s">
        <v>54</v>
      </c>
      <c r="T1252" s="38">
        <v>360</v>
      </c>
      <c r="U1252" s="38" t="s">
        <v>6631</v>
      </c>
      <c r="V1252" s="39">
        <v>566221486</v>
      </c>
      <c r="W1252" s="38">
        <v>5.9</v>
      </c>
      <c r="X1252" s="38" t="s">
        <v>3139</v>
      </c>
      <c r="Y1252" s="38" t="s">
        <v>6552</v>
      </c>
      <c r="Z1252" s="21">
        <v>591.28467899999998</v>
      </c>
      <c r="AA1252" s="38">
        <v>5.9</v>
      </c>
      <c r="AB1252" s="39" t="s">
        <v>3139</v>
      </c>
      <c r="AC1252" s="39">
        <v>-177677</v>
      </c>
      <c r="AD1252" s="23" t="s">
        <v>3139</v>
      </c>
      <c r="AE1252" s="38" t="s">
        <v>5815</v>
      </c>
    </row>
    <row r="1253" spans="1:31">
      <c r="A1253" t="str">
        <f t="shared" si="59"/>
        <v>1228</v>
      </c>
      <c r="B1253" t="str">
        <f t="shared" si="57"/>
        <v>CA</v>
      </c>
      <c r="C1253">
        <f t="shared" si="58"/>
        <v>206</v>
      </c>
      <c r="D1253" s="38" t="s">
        <v>6552</v>
      </c>
      <c r="E1253" s="23">
        <v>26</v>
      </c>
      <c r="F1253" s="23">
        <v>122811</v>
      </c>
      <c r="G1253" s="38" t="s">
        <v>80</v>
      </c>
      <c r="H1253" s="38" t="s">
        <v>3160</v>
      </c>
      <c r="I1253" s="38" t="s">
        <v>5969</v>
      </c>
      <c r="J1253" s="38" t="s">
        <v>6632</v>
      </c>
      <c r="K1253" s="38"/>
      <c r="L1253" s="38" t="s">
        <v>6094</v>
      </c>
      <c r="M1253" s="109">
        <v>44614</v>
      </c>
      <c r="N1253" s="39">
        <v>533594400</v>
      </c>
      <c r="O1253" s="38">
        <v>1</v>
      </c>
      <c r="P1253" s="38" t="s">
        <v>5814</v>
      </c>
      <c r="Q1253" s="38">
        <v>5.2</v>
      </c>
      <c r="R1253" s="39" t="s">
        <v>3139</v>
      </c>
      <c r="S1253" s="38" t="s">
        <v>54</v>
      </c>
      <c r="T1253" s="38">
        <v>360</v>
      </c>
      <c r="U1253" s="38" t="s">
        <v>6094</v>
      </c>
      <c r="V1253" s="39">
        <v>533594400</v>
      </c>
      <c r="W1253" s="38">
        <v>5.2</v>
      </c>
      <c r="X1253" s="38" t="s">
        <v>3139</v>
      </c>
      <c r="Y1253" s="38" t="s">
        <v>6552</v>
      </c>
      <c r="Z1253" s="21">
        <v>545.67603599999995</v>
      </c>
      <c r="AA1253" s="38">
        <v>5.2</v>
      </c>
      <c r="AB1253" s="39" t="s">
        <v>3139</v>
      </c>
      <c r="AC1253" s="39">
        <v>-96174</v>
      </c>
      <c r="AD1253" s="23" t="s">
        <v>3139</v>
      </c>
      <c r="AE1253" s="38" t="s">
        <v>5815</v>
      </c>
    </row>
    <row r="1254" spans="1:31">
      <c r="A1254" t="str">
        <f t="shared" si="59"/>
        <v>1228</v>
      </c>
      <c r="B1254" t="str">
        <f t="shared" si="57"/>
        <v>CA</v>
      </c>
      <c r="C1254">
        <f t="shared" si="58"/>
        <v>119</v>
      </c>
      <c r="D1254" s="38" t="s">
        <v>6552</v>
      </c>
      <c r="E1254" s="23">
        <v>27</v>
      </c>
      <c r="F1254" s="23">
        <v>122811</v>
      </c>
      <c r="G1254" s="38" t="s">
        <v>80</v>
      </c>
      <c r="H1254" s="38" t="s">
        <v>3160</v>
      </c>
      <c r="I1254" s="38" t="s">
        <v>5969</v>
      </c>
      <c r="J1254" s="38" t="s">
        <v>6633</v>
      </c>
      <c r="K1254" s="38"/>
      <c r="L1254" s="38" t="s">
        <v>6634</v>
      </c>
      <c r="M1254" s="109">
        <v>44527</v>
      </c>
      <c r="N1254" s="39">
        <v>508178317</v>
      </c>
      <c r="O1254" s="38">
        <v>1</v>
      </c>
      <c r="P1254" s="38" t="s">
        <v>5814</v>
      </c>
      <c r="Q1254" s="38">
        <v>5.6</v>
      </c>
      <c r="R1254" s="39" t="s">
        <v>3139</v>
      </c>
      <c r="S1254" s="38" t="s">
        <v>54</v>
      </c>
      <c r="T1254" s="38">
        <v>360</v>
      </c>
      <c r="U1254" s="38" t="s">
        <v>6634</v>
      </c>
      <c r="V1254" s="39">
        <v>508178317</v>
      </c>
      <c r="W1254" s="38">
        <v>5.6</v>
      </c>
      <c r="X1254" s="38" t="s">
        <v>3139</v>
      </c>
      <c r="Y1254" s="38" t="s">
        <v>6552</v>
      </c>
      <c r="Z1254" s="21">
        <v>527.29664500000001</v>
      </c>
      <c r="AA1254" s="38">
        <v>5.6</v>
      </c>
      <c r="AB1254" s="39" t="s">
        <v>3139</v>
      </c>
      <c r="AC1254" s="39">
        <v>-169863</v>
      </c>
      <c r="AD1254" s="23" t="s">
        <v>3139</v>
      </c>
      <c r="AE1254" s="38" t="s">
        <v>5815</v>
      </c>
    </row>
    <row r="1255" spans="1:31">
      <c r="A1255" t="str">
        <f t="shared" si="59"/>
        <v>1228</v>
      </c>
      <c r="B1255" t="str">
        <f t="shared" si="57"/>
        <v>CA</v>
      </c>
      <c r="C1255">
        <f t="shared" si="58"/>
        <v>119</v>
      </c>
      <c r="D1255" s="38" t="s">
        <v>6552</v>
      </c>
      <c r="E1255" s="23">
        <v>28</v>
      </c>
      <c r="F1255" s="23">
        <v>122811</v>
      </c>
      <c r="G1255" s="38" t="s">
        <v>80</v>
      </c>
      <c r="H1255" s="38" t="s">
        <v>3160</v>
      </c>
      <c r="I1255" s="38" t="s">
        <v>5969</v>
      </c>
      <c r="J1255" s="38" t="s">
        <v>6635</v>
      </c>
      <c r="K1255" s="38"/>
      <c r="L1255" s="38" t="s">
        <v>6634</v>
      </c>
      <c r="M1255" s="109">
        <v>44527</v>
      </c>
      <c r="N1255" s="39">
        <v>520855456</v>
      </c>
      <c r="O1255" s="38">
        <v>1</v>
      </c>
      <c r="P1255" s="38" t="s">
        <v>5814</v>
      </c>
      <c r="Q1255" s="38">
        <v>5.6</v>
      </c>
      <c r="R1255" s="39" t="s">
        <v>3139</v>
      </c>
      <c r="S1255" s="38" t="s">
        <v>54</v>
      </c>
      <c r="T1255" s="38">
        <v>360</v>
      </c>
      <c r="U1255" s="38" t="s">
        <v>6634</v>
      </c>
      <c r="V1255" s="39">
        <v>520855456</v>
      </c>
      <c r="W1255" s="38">
        <v>5.6</v>
      </c>
      <c r="X1255" s="38" t="s">
        <v>3139</v>
      </c>
      <c r="Y1255" s="38" t="s">
        <v>6552</v>
      </c>
      <c r="Z1255" s="21">
        <v>540.45071499000005</v>
      </c>
      <c r="AA1255" s="38">
        <v>5.6</v>
      </c>
      <c r="AB1255" s="39" t="s">
        <v>3139</v>
      </c>
      <c r="AC1255" s="39">
        <v>-174100</v>
      </c>
      <c r="AD1255" s="23" t="s">
        <v>3139</v>
      </c>
      <c r="AE1255" s="38" t="s">
        <v>5815</v>
      </c>
    </row>
    <row r="1256" spans="1:31">
      <c r="A1256" t="str">
        <f t="shared" si="59"/>
        <v>1228</v>
      </c>
      <c r="B1256" t="str">
        <f t="shared" si="57"/>
        <v>CA</v>
      </c>
      <c r="C1256">
        <f t="shared" si="58"/>
        <v>121</v>
      </c>
      <c r="D1256" s="38" t="s">
        <v>6552</v>
      </c>
      <c r="E1256" s="23">
        <v>29</v>
      </c>
      <c r="F1256" s="23">
        <v>122811</v>
      </c>
      <c r="G1256" s="38" t="s">
        <v>3140</v>
      </c>
      <c r="H1256" s="38" t="s">
        <v>3881</v>
      </c>
      <c r="I1256" s="38" t="s">
        <v>5969</v>
      </c>
      <c r="J1256" s="38" t="s">
        <v>6636</v>
      </c>
      <c r="K1256" s="38"/>
      <c r="L1256" s="38" t="s">
        <v>5994</v>
      </c>
      <c r="M1256" s="109">
        <v>44529</v>
      </c>
      <c r="N1256" s="39">
        <v>569945138.20000005</v>
      </c>
      <c r="O1256" s="38">
        <v>1</v>
      </c>
      <c r="P1256" s="38" t="s">
        <v>5814</v>
      </c>
      <c r="Q1256" s="38">
        <v>3.86</v>
      </c>
      <c r="R1256" s="43" t="s">
        <v>3139</v>
      </c>
      <c r="S1256" s="38" t="s">
        <v>54</v>
      </c>
      <c r="T1256" s="38">
        <v>181</v>
      </c>
      <c r="U1256" s="38" t="s">
        <v>5994</v>
      </c>
      <c r="V1256" s="39">
        <v>569945138.20000005</v>
      </c>
      <c r="W1256" s="38">
        <v>3.86</v>
      </c>
      <c r="X1256" s="23" t="s">
        <v>3139</v>
      </c>
      <c r="Y1256" s="38" t="s">
        <v>6552</v>
      </c>
      <c r="Z1256" s="21">
        <v>573.77387599999997</v>
      </c>
      <c r="AA1256" s="38">
        <v>3.86</v>
      </c>
      <c r="AB1256" s="39" t="s">
        <v>3139</v>
      </c>
      <c r="AC1256" s="39">
        <v>37023</v>
      </c>
      <c r="AD1256" s="23" t="s">
        <v>3139</v>
      </c>
      <c r="AE1256" s="38" t="s">
        <v>5815</v>
      </c>
    </row>
    <row r="1257" spans="1:31">
      <c r="A1257" t="str">
        <f t="shared" si="59"/>
        <v>1228</v>
      </c>
      <c r="B1257" t="str">
        <f t="shared" si="57"/>
        <v>CA</v>
      </c>
      <c r="C1257">
        <f t="shared" si="58"/>
        <v>139</v>
      </c>
      <c r="D1257" s="38" t="s">
        <v>6552</v>
      </c>
      <c r="E1257" s="23">
        <v>30</v>
      </c>
      <c r="F1257" s="23">
        <v>122811</v>
      </c>
      <c r="G1257" s="38" t="s">
        <v>3140</v>
      </c>
      <c r="H1257" s="38" t="s">
        <v>3881</v>
      </c>
      <c r="I1257" s="38" t="s">
        <v>5969</v>
      </c>
      <c r="J1257" s="38" t="s">
        <v>11918</v>
      </c>
      <c r="K1257" s="38"/>
      <c r="L1257" s="38" t="s">
        <v>6319</v>
      </c>
      <c r="M1257" s="109">
        <v>44547</v>
      </c>
      <c r="N1257" s="39">
        <v>522894512</v>
      </c>
      <c r="O1257" s="38">
        <v>1</v>
      </c>
      <c r="P1257" s="38" t="s">
        <v>5814</v>
      </c>
      <c r="Q1257" s="38">
        <v>3.96</v>
      </c>
      <c r="R1257" s="39" t="s">
        <v>3139</v>
      </c>
      <c r="S1257" s="38" t="s">
        <v>54</v>
      </c>
      <c r="T1257" s="38">
        <v>180</v>
      </c>
      <c r="U1257" s="38" t="s">
        <v>6319</v>
      </c>
      <c r="V1257" s="39">
        <v>522894512</v>
      </c>
      <c r="W1257" s="38">
        <v>3.96</v>
      </c>
      <c r="X1257" s="23" t="s">
        <v>3139</v>
      </c>
      <c r="Y1257" s="38" t="s">
        <v>6552</v>
      </c>
      <c r="Z1257" s="21">
        <v>525.40723700000001</v>
      </c>
      <c r="AA1257" s="38">
        <v>3.96</v>
      </c>
      <c r="AB1257" s="39" t="s">
        <v>3139</v>
      </c>
      <c r="AC1257" s="39">
        <v>38934</v>
      </c>
      <c r="AD1257" s="23" t="s">
        <v>3139</v>
      </c>
      <c r="AE1257" s="38" t="s">
        <v>5815</v>
      </c>
    </row>
    <row r="1258" spans="1:31">
      <c r="A1258" t="str">
        <f t="shared" si="59"/>
        <v>1228</v>
      </c>
      <c r="B1258" t="str">
        <f t="shared" si="57"/>
        <v>CA</v>
      </c>
      <c r="C1258">
        <f t="shared" si="58"/>
        <v>138</v>
      </c>
      <c r="D1258" s="38" t="s">
        <v>6552</v>
      </c>
      <c r="E1258" s="23">
        <v>31</v>
      </c>
      <c r="F1258" s="23">
        <v>122811</v>
      </c>
      <c r="G1258" s="38" t="s">
        <v>3140</v>
      </c>
      <c r="H1258" s="38" t="s">
        <v>3881</v>
      </c>
      <c r="I1258" s="38" t="s">
        <v>5969</v>
      </c>
      <c r="J1258" s="38" t="s">
        <v>6637</v>
      </c>
      <c r="K1258" s="38"/>
      <c r="L1258" s="38" t="s">
        <v>6169</v>
      </c>
      <c r="M1258" s="109">
        <v>44546</v>
      </c>
      <c r="N1258" s="39">
        <v>600860221</v>
      </c>
      <c r="O1258" s="38">
        <v>1</v>
      </c>
      <c r="P1258" s="38" t="s">
        <v>5814</v>
      </c>
      <c r="Q1258" s="38">
        <v>3.96</v>
      </c>
      <c r="R1258" s="39" t="s">
        <v>3139</v>
      </c>
      <c r="S1258" s="38" t="s">
        <v>54</v>
      </c>
      <c r="T1258" s="38">
        <v>180</v>
      </c>
      <c r="U1258" s="38" t="s">
        <v>6169</v>
      </c>
      <c r="V1258" s="39">
        <v>600860221</v>
      </c>
      <c r="W1258" s="38">
        <v>3.96</v>
      </c>
      <c r="X1258" s="23" t="s">
        <v>3139</v>
      </c>
      <c r="Y1258" s="38" t="s">
        <v>6552</v>
      </c>
      <c r="Z1258" s="21">
        <v>603.81338600000004</v>
      </c>
      <c r="AA1258" s="38">
        <v>3.96</v>
      </c>
      <c r="AB1258" s="39" t="s">
        <v>3139</v>
      </c>
      <c r="AC1258" s="39">
        <v>44415</v>
      </c>
      <c r="AD1258" s="23" t="s">
        <v>3139</v>
      </c>
      <c r="AE1258" s="38" t="s">
        <v>5815</v>
      </c>
    </row>
    <row r="1259" spans="1:31">
      <c r="A1259" t="str">
        <f t="shared" si="59"/>
        <v>1228</v>
      </c>
      <c r="B1259" t="str">
        <f t="shared" si="57"/>
        <v>CA</v>
      </c>
      <c r="C1259">
        <f t="shared" si="58"/>
        <v>137</v>
      </c>
      <c r="D1259" s="38" t="s">
        <v>6552</v>
      </c>
      <c r="E1259" s="23">
        <v>32</v>
      </c>
      <c r="F1259" s="23">
        <v>122811</v>
      </c>
      <c r="G1259" s="38" t="s">
        <v>3140</v>
      </c>
      <c r="H1259" s="38" t="s">
        <v>3881</v>
      </c>
      <c r="I1259" s="38" t="s">
        <v>5969</v>
      </c>
      <c r="J1259" s="38" t="s">
        <v>6638</v>
      </c>
      <c r="K1259" s="38"/>
      <c r="L1259" s="38" t="s">
        <v>6169</v>
      </c>
      <c r="M1259" s="109">
        <v>44545</v>
      </c>
      <c r="N1259" s="39">
        <v>633667590</v>
      </c>
      <c r="O1259" s="38">
        <v>1</v>
      </c>
      <c r="P1259" s="38" t="s">
        <v>5814</v>
      </c>
      <c r="Q1259" s="38">
        <v>3.96</v>
      </c>
      <c r="R1259" s="43" t="s">
        <v>3139</v>
      </c>
      <c r="S1259" s="38" t="s">
        <v>54</v>
      </c>
      <c r="T1259" s="38">
        <v>180</v>
      </c>
      <c r="U1259" s="38" t="s">
        <v>6169</v>
      </c>
      <c r="V1259" s="39">
        <v>633667590</v>
      </c>
      <c r="W1259" s="23">
        <v>3.96</v>
      </c>
      <c r="X1259" s="38" t="s">
        <v>3139</v>
      </c>
      <c r="Y1259" s="38" t="s">
        <v>6552</v>
      </c>
      <c r="Z1259" s="21">
        <v>636.78200030999994</v>
      </c>
      <c r="AA1259" s="38">
        <v>3.96</v>
      </c>
      <c r="AB1259" s="39" t="s">
        <v>3139</v>
      </c>
      <c r="AC1259" s="39">
        <v>46840</v>
      </c>
      <c r="AD1259" s="23" t="s">
        <v>3139</v>
      </c>
      <c r="AE1259" s="38" t="s">
        <v>5815</v>
      </c>
    </row>
    <row r="1260" spans="1:31">
      <c r="A1260" t="str">
        <f t="shared" si="59"/>
        <v>1228</v>
      </c>
      <c r="B1260" t="str">
        <f t="shared" si="57"/>
        <v>CA</v>
      </c>
      <c r="C1260">
        <f t="shared" si="58"/>
        <v>151</v>
      </c>
      <c r="D1260" s="38" t="s">
        <v>6552</v>
      </c>
      <c r="E1260" s="23">
        <v>33</v>
      </c>
      <c r="F1260" s="23">
        <v>122811</v>
      </c>
      <c r="G1260" s="38" t="s">
        <v>3399</v>
      </c>
      <c r="H1260" s="38" t="s">
        <v>3455</v>
      </c>
      <c r="I1260" s="38" t="s">
        <v>5969</v>
      </c>
      <c r="J1260" s="38" t="s">
        <v>11262</v>
      </c>
      <c r="K1260" s="38"/>
      <c r="L1260" s="38" t="s">
        <v>6124</v>
      </c>
      <c r="M1260" s="109">
        <v>44559</v>
      </c>
      <c r="N1260" s="39">
        <v>579210892</v>
      </c>
      <c r="O1260" s="38">
        <v>1</v>
      </c>
      <c r="P1260" s="38" t="s">
        <v>5814</v>
      </c>
      <c r="Q1260" s="38">
        <v>3.42</v>
      </c>
      <c r="R1260" s="43" t="s">
        <v>3139</v>
      </c>
      <c r="S1260" s="38" t="s">
        <v>54</v>
      </c>
      <c r="T1260" s="38">
        <v>185</v>
      </c>
      <c r="U1260" s="38" t="s">
        <v>6124</v>
      </c>
      <c r="V1260" s="39">
        <v>579210892</v>
      </c>
      <c r="W1260" s="23">
        <v>3.42</v>
      </c>
      <c r="X1260" s="38" t="s">
        <v>3139</v>
      </c>
      <c r="Y1260" s="38" t="s">
        <v>6552</v>
      </c>
      <c r="Z1260" s="21">
        <v>580.96045700000002</v>
      </c>
      <c r="AA1260" s="38">
        <v>3.42</v>
      </c>
      <c r="AB1260" s="39" t="s">
        <v>3139</v>
      </c>
      <c r="AC1260" s="39">
        <v>-232205</v>
      </c>
      <c r="AD1260" s="23" t="s">
        <v>3139</v>
      </c>
      <c r="AE1260" s="38" t="s">
        <v>5815</v>
      </c>
    </row>
    <row r="1261" spans="1:31">
      <c r="A1261" t="str">
        <f t="shared" si="59"/>
        <v>1228</v>
      </c>
      <c r="B1261" t="str">
        <f t="shared" si="57"/>
        <v>CA</v>
      </c>
      <c r="C1261">
        <f t="shared" si="58"/>
        <v>98</v>
      </c>
      <c r="D1261" s="38" t="s">
        <v>6552</v>
      </c>
      <c r="E1261" s="23">
        <v>34</v>
      </c>
      <c r="F1261" s="23">
        <v>122811</v>
      </c>
      <c r="G1261" s="38" t="s">
        <v>3509</v>
      </c>
      <c r="H1261" s="38" t="s">
        <v>5871</v>
      </c>
      <c r="I1261" s="38" t="s">
        <v>5969</v>
      </c>
      <c r="J1261" s="38" t="s">
        <v>9516</v>
      </c>
      <c r="K1261" s="38"/>
      <c r="L1261" s="38" t="s">
        <v>6503</v>
      </c>
      <c r="M1261" s="109">
        <v>44506</v>
      </c>
      <c r="N1261" s="39">
        <v>278512082</v>
      </c>
      <c r="O1261" s="38">
        <v>1</v>
      </c>
      <c r="P1261" s="38" t="s">
        <v>5814</v>
      </c>
      <c r="Q1261" s="38">
        <v>3.96</v>
      </c>
      <c r="R1261" s="43" t="s">
        <v>3139</v>
      </c>
      <c r="S1261" s="38" t="s">
        <v>54</v>
      </c>
      <c r="T1261" s="38">
        <v>180</v>
      </c>
      <c r="U1261" s="38" t="s">
        <v>6503</v>
      </c>
      <c r="V1261" s="39">
        <v>278512082</v>
      </c>
      <c r="W1261" s="23">
        <v>3.96</v>
      </c>
      <c r="X1261" s="38" t="s">
        <v>3139</v>
      </c>
      <c r="Y1261" s="38" t="s">
        <v>6552</v>
      </c>
      <c r="Z1261" s="21">
        <v>281.54877199999999</v>
      </c>
      <c r="AA1261" s="38">
        <v>3.96</v>
      </c>
      <c r="AB1261" s="39" t="s">
        <v>3139</v>
      </c>
      <c r="AC1261" s="39">
        <v>17433</v>
      </c>
      <c r="AD1261" s="23" t="s">
        <v>3139</v>
      </c>
      <c r="AE1261" s="38" t="s">
        <v>5815</v>
      </c>
    </row>
    <row r="1262" spans="1:31">
      <c r="A1262" t="str">
        <f t="shared" si="59"/>
        <v>1228</v>
      </c>
      <c r="B1262" t="str">
        <f t="shared" si="57"/>
        <v>CA</v>
      </c>
      <c r="C1262">
        <f t="shared" si="58"/>
        <v>100</v>
      </c>
      <c r="D1262" s="38" t="s">
        <v>6552</v>
      </c>
      <c r="E1262" s="23">
        <v>35</v>
      </c>
      <c r="F1262" s="23">
        <v>122811</v>
      </c>
      <c r="G1262" s="38" t="s">
        <v>310</v>
      </c>
      <c r="H1262" s="38" t="s">
        <v>3173</v>
      </c>
      <c r="I1262" s="38" t="s">
        <v>5969</v>
      </c>
      <c r="J1262" s="38" t="s">
        <v>9517</v>
      </c>
      <c r="K1262" s="38"/>
      <c r="L1262" s="38" t="s">
        <v>6503</v>
      </c>
      <c r="M1262" s="109">
        <v>44508</v>
      </c>
      <c r="N1262" s="39">
        <v>791170728</v>
      </c>
      <c r="O1262" s="38">
        <v>1</v>
      </c>
      <c r="P1262" s="38" t="s">
        <v>5814</v>
      </c>
      <c r="Q1262" s="38">
        <v>3.96</v>
      </c>
      <c r="R1262" s="43" t="s">
        <v>3139</v>
      </c>
      <c r="S1262" s="38" t="s">
        <v>54</v>
      </c>
      <c r="T1262" s="38">
        <v>182</v>
      </c>
      <c r="U1262" s="38" t="s">
        <v>6503</v>
      </c>
      <c r="V1262" s="39">
        <v>791170728</v>
      </c>
      <c r="W1262" s="23">
        <v>3.96</v>
      </c>
      <c r="X1262" s="38" t="s">
        <v>3139</v>
      </c>
      <c r="Y1262" s="38" t="s">
        <v>6552</v>
      </c>
      <c r="Z1262" s="21">
        <v>798.53095599999995</v>
      </c>
      <c r="AA1262" s="38">
        <v>3.96</v>
      </c>
      <c r="AB1262" s="39" t="s">
        <v>3139</v>
      </c>
      <c r="AC1262" s="39">
        <v>47964</v>
      </c>
      <c r="AD1262" s="23" t="s">
        <v>3139</v>
      </c>
      <c r="AE1262" s="38" t="s">
        <v>5815</v>
      </c>
    </row>
    <row r="1263" spans="1:31">
      <c r="A1263" t="str">
        <f t="shared" si="59"/>
        <v>1230</v>
      </c>
      <c r="B1263" t="str">
        <f t="shared" si="57"/>
        <v>VR</v>
      </c>
      <c r="C1263">
        <f t="shared" si="58"/>
        <v>153</v>
      </c>
      <c r="D1263" s="38" t="s">
        <v>6552</v>
      </c>
      <c r="E1263" s="23">
        <v>36</v>
      </c>
      <c r="F1263" s="23">
        <v>123006</v>
      </c>
      <c r="G1263" s="38" t="s">
        <v>3528</v>
      </c>
      <c r="H1263" s="38" t="s">
        <v>9518</v>
      </c>
      <c r="I1263" s="38" t="s">
        <v>6006</v>
      </c>
      <c r="J1263" s="38" t="s">
        <v>9519</v>
      </c>
      <c r="K1263" s="38"/>
      <c r="L1263" s="38" t="s">
        <v>7055</v>
      </c>
      <c r="M1263" s="109">
        <v>44561</v>
      </c>
      <c r="N1263" s="39">
        <v>523880.59</v>
      </c>
      <c r="O1263" s="38">
        <v>1</v>
      </c>
      <c r="P1263" s="38"/>
      <c r="Q1263" s="38" t="s">
        <v>3139</v>
      </c>
      <c r="R1263" s="43">
        <v>72631.13</v>
      </c>
      <c r="S1263" s="38"/>
      <c r="T1263" s="38" t="s">
        <v>3139</v>
      </c>
      <c r="U1263" s="38" t="s">
        <v>7055</v>
      </c>
      <c r="V1263" s="39">
        <v>523880.59</v>
      </c>
      <c r="W1263" s="23" t="s">
        <v>3139</v>
      </c>
      <c r="X1263" s="38">
        <v>7</v>
      </c>
      <c r="Y1263" s="38" t="s">
        <v>6032</v>
      </c>
      <c r="Z1263" s="21">
        <v>0.52120648999999997</v>
      </c>
      <c r="AA1263" s="38" t="s">
        <v>3139</v>
      </c>
      <c r="AB1263" s="39">
        <v>72631.13</v>
      </c>
      <c r="AC1263" s="39">
        <v>0</v>
      </c>
      <c r="AD1263" s="23">
        <v>521206.49</v>
      </c>
      <c r="AE1263" s="38" t="s">
        <v>5819</v>
      </c>
    </row>
    <row r="1264" spans="1:31">
      <c r="A1264" t="str">
        <f t="shared" si="59"/>
        <v>1230</v>
      </c>
      <c r="B1264" t="str">
        <f t="shared" si="57"/>
        <v>VR</v>
      </c>
      <c r="C1264">
        <f t="shared" si="58"/>
        <v>153</v>
      </c>
      <c r="D1264" s="38" t="s">
        <v>6552</v>
      </c>
      <c r="E1264" s="23">
        <v>37</v>
      </c>
      <c r="F1264" s="23">
        <v>123006</v>
      </c>
      <c r="G1264" s="38" t="s">
        <v>3528</v>
      </c>
      <c r="H1264" s="38" t="s">
        <v>9518</v>
      </c>
      <c r="I1264" s="38" t="s">
        <v>6006</v>
      </c>
      <c r="J1264" s="38" t="s">
        <v>9520</v>
      </c>
      <c r="K1264" s="38"/>
      <c r="L1264" s="38" t="s">
        <v>7055</v>
      </c>
      <c r="M1264" s="109">
        <v>44561</v>
      </c>
      <c r="N1264" s="39">
        <v>4013408.16</v>
      </c>
      <c r="O1264" s="38">
        <v>1</v>
      </c>
      <c r="P1264" s="38"/>
      <c r="Q1264" s="38" t="s">
        <v>3139</v>
      </c>
      <c r="R1264" s="43">
        <v>72631.13</v>
      </c>
      <c r="S1264" s="38"/>
      <c r="T1264" s="38" t="s">
        <v>3139</v>
      </c>
      <c r="U1264" s="38" t="s">
        <v>7055</v>
      </c>
      <c r="V1264" s="39">
        <v>4013408.16</v>
      </c>
      <c r="W1264" s="23" t="s">
        <v>3139</v>
      </c>
      <c r="X1264" s="38">
        <v>55</v>
      </c>
      <c r="Y1264" s="38" t="s">
        <v>6203</v>
      </c>
      <c r="Z1264" s="21">
        <v>3.9929229199999998</v>
      </c>
      <c r="AA1264" s="38" t="s">
        <v>3139</v>
      </c>
      <c r="AB1264" s="39">
        <v>72631.13</v>
      </c>
      <c r="AC1264" s="39">
        <v>0</v>
      </c>
      <c r="AD1264" s="23">
        <v>3992922.92</v>
      </c>
      <c r="AE1264" s="38" t="s">
        <v>5819</v>
      </c>
    </row>
    <row r="1265" spans="1:34">
      <c r="A1265" t="str">
        <f t="shared" si="59"/>
        <v>1228</v>
      </c>
      <c r="B1265" t="str">
        <f t="shared" si="57"/>
        <v>CA</v>
      </c>
      <c r="C1265">
        <f t="shared" si="58"/>
        <v>140</v>
      </c>
      <c r="D1265" s="38" t="s">
        <v>6552</v>
      </c>
      <c r="E1265" s="23">
        <v>38</v>
      </c>
      <c r="F1265" s="23">
        <v>122811</v>
      </c>
      <c r="G1265" s="38" t="s">
        <v>3399</v>
      </c>
      <c r="H1265" s="38" t="s">
        <v>3455</v>
      </c>
      <c r="I1265" s="38" t="s">
        <v>5969</v>
      </c>
      <c r="J1265" s="38" t="s">
        <v>11262</v>
      </c>
      <c r="K1265" s="38"/>
      <c r="L1265" s="38" t="s">
        <v>6111</v>
      </c>
      <c r="M1265" s="109">
        <v>44548</v>
      </c>
      <c r="N1265" s="39">
        <v>378441679</v>
      </c>
      <c r="O1265" s="38">
        <v>1</v>
      </c>
      <c r="P1265" s="38" t="s">
        <v>5814</v>
      </c>
      <c r="Q1265" s="38">
        <v>3.37</v>
      </c>
      <c r="R1265" s="43" t="s">
        <v>3139</v>
      </c>
      <c r="S1265" s="38" t="s">
        <v>54</v>
      </c>
      <c r="T1265" s="38">
        <v>180</v>
      </c>
      <c r="U1265" s="38" t="s">
        <v>6111</v>
      </c>
      <c r="V1265" s="39">
        <v>378441679</v>
      </c>
      <c r="W1265" s="23">
        <v>3.37</v>
      </c>
      <c r="X1265" s="38" t="s">
        <v>3139</v>
      </c>
      <c r="Y1265" s="38" t="s">
        <v>6552</v>
      </c>
      <c r="Z1265" s="21">
        <v>379.95578599999999</v>
      </c>
      <c r="AA1265" s="38">
        <v>3.37</v>
      </c>
      <c r="AB1265" s="39" t="s">
        <v>3139</v>
      </c>
      <c r="AC1265" s="39">
        <v>25759</v>
      </c>
      <c r="AD1265" s="23" t="s">
        <v>3139</v>
      </c>
      <c r="AE1265" s="38" t="s">
        <v>5815</v>
      </c>
    </row>
    <row r="1266" spans="1:34">
      <c r="A1266" t="str">
        <f t="shared" si="59"/>
        <v>1228</v>
      </c>
      <c r="B1266" t="str">
        <f t="shared" si="57"/>
        <v>CA</v>
      </c>
      <c r="C1266">
        <f t="shared" si="58"/>
        <v>80</v>
      </c>
      <c r="D1266" s="38" t="s">
        <v>6552</v>
      </c>
      <c r="E1266" s="23">
        <v>39</v>
      </c>
      <c r="F1266" s="23">
        <v>122811</v>
      </c>
      <c r="G1266" s="38" t="s">
        <v>3197</v>
      </c>
      <c r="H1266" s="38" t="s">
        <v>11263</v>
      </c>
      <c r="I1266" s="38" t="s">
        <v>5969</v>
      </c>
      <c r="J1266" s="38" t="s">
        <v>11919</v>
      </c>
      <c r="K1266" s="38"/>
      <c r="L1266" s="38" t="s">
        <v>6169</v>
      </c>
      <c r="M1266" s="109">
        <v>44488</v>
      </c>
      <c r="N1266" s="39">
        <v>500000000</v>
      </c>
      <c r="O1266" s="38">
        <v>1</v>
      </c>
      <c r="P1266" s="38" t="s">
        <v>5814</v>
      </c>
      <c r="Q1266" s="38">
        <v>2.2599999999999998</v>
      </c>
      <c r="R1266" s="43" t="s">
        <v>3139</v>
      </c>
      <c r="S1266" s="38" t="s">
        <v>54</v>
      </c>
      <c r="T1266" s="38">
        <v>123</v>
      </c>
      <c r="U1266" s="38" t="s">
        <v>6169</v>
      </c>
      <c r="V1266" s="39">
        <v>500000000</v>
      </c>
      <c r="W1266" s="23">
        <v>2.2599999999999998</v>
      </c>
      <c r="X1266" s="38" t="s">
        <v>3139</v>
      </c>
      <c r="Y1266" s="38" t="s">
        <v>6552</v>
      </c>
      <c r="Z1266" s="21">
        <v>501.41092200000003</v>
      </c>
      <c r="AA1266" s="38">
        <v>2.2599999999999998</v>
      </c>
      <c r="AB1266" s="39" t="s">
        <v>3139</v>
      </c>
      <c r="AC1266" s="39">
        <v>27916</v>
      </c>
      <c r="AD1266" s="23" t="s">
        <v>3139</v>
      </c>
      <c r="AE1266" s="38" t="s">
        <v>5815</v>
      </c>
      <c r="AG1266" s="23"/>
      <c r="AH1266" s="23"/>
    </row>
    <row r="1267" spans="1:34">
      <c r="A1267" t="str">
        <f t="shared" si="59"/>
        <v>1226</v>
      </c>
      <c r="B1267" t="str">
        <f t="shared" si="57"/>
        <v>OT</v>
      </c>
      <c r="C1267">
        <f t="shared" si="58"/>
        <v>0</v>
      </c>
      <c r="D1267" s="38" t="s">
        <v>6552</v>
      </c>
      <c r="E1267" s="23">
        <v>1</v>
      </c>
      <c r="F1267" s="23">
        <v>122602</v>
      </c>
      <c r="G1267" s="38" t="s">
        <v>53</v>
      </c>
      <c r="H1267" s="38" t="s">
        <v>3047</v>
      </c>
      <c r="I1267" s="38" t="s">
        <v>6006</v>
      </c>
      <c r="J1267" s="38" t="s">
        <v>50</v>
      </c>
      <c r="K1267" s="38"/>
      <c r="L1267" s="38" t="s">
        <v>6640</v>
      </c>
      <c r="M1267" s="109">
        <v>44408</v>
      </c>
      <c r="N1267" s="39">
        <v>53674396</v>
      </c>
      <c r="O1267" s="38">
        <v>1</v>
      </c>
      <c r="P1267" s="38"/>
      <c r="Q1267" s="38" t="s">
        <v>3139</v>
      </c>
      <c r="R1267" s="43">
        <v>53674396</v>
      </c>
      <c r="S1267" s="38"/>
      <c r="T1267" s="38" t="s">
        <v>3139</v>
      </c>
      <c r="U1267" s="38" t="s">
        <v>6640</v>
      </c>
      <c r="V1267" s="39">
        <v>53674396</v>
      </c>
      <c r="W1267" s="23" t="s">
        <v>3139</v>
      </c>
      <c r="X1267" s="38">
        <v>53674396</v>
      </c>
      <c r="Y1267" s="38" t="s">
        <v>6276</v>
      </c>
      <c r="Z1267" s="21">
        <v>61.716732360000002</v>
      </c>
      <c r="AA1267" s="38" t="s">
        <v>3139</v>
      </c>
      <c r="AB1267" s="39">
        <v>53674396</v>
      </c>
      <c r="AC1267" s="39">
        <v>8042336</v>
      </c>
      <c r="AD1267" s="23" t="s">
        <v>3139</v>
      </c>
      <c r="AE1267" s="38" t="s">
        <v>5819</v>
      </c>
      <c r="AG1267" s="23"/>
      <c r="AH1267" s="23"/>
    </row>
    <row r="1268" spans="1:34">
      <c r="A1268" t="str">
        <f t="shared" si="59"/>
        <v>1226</v>
      </c>
      <c r="B1268" t="str">
        <f t="shared" si="57"/>
        <v>OT</v>
      </c>
      <c r="C1268">
        <f t="shared" si="58"/>
        <v>0</v>
      </c>
      <c r="D1268" s="38" t="s">
        <v>6552</v>
      </c>
      <c r="E1268" s="23">
        <v>2</v>
      </c>
      <c r="F1268" s="23">
        <v>122602</v>
      </c>
      <c r="G1268" s="38" t="s">
        <v>3580</v>
      </c>
      <c r="H1268" s="38" t="s">
        <v>3581</v>
      </c>
      <c r="I1268" s="38" t="s">
        <v>6006</v>
      </c>
      <c r="J1268" s="38" t="s">
        <v>50</v>
      </c>
      <c r="K1268" s="38"/>
      <c r="L1268" s="38" t="s">
        <v>6641</v>
      </c>
      <c r="M1268" s="109">
        <v>44408</v>
      </c>
      <c r="N1268" s="39">
        <v>821113860</v>
      </c>
      <c r="O1268" s="38">
        <v>1</v>
      </c>
      <c r="P1268" s="38"/>
      <c r="Q1268" s="38" t="s">
        <v>3139</v>
      </c>
      <c r="R1268" s="43">
        <v>821113860</v>
      </c>
      <c r="S1268" s="38"/>
      <c r="T1268" s="38" t="s">
        <v>3139</v>
      </c>
      <c r="U1268" s="38" t="s">
        <v>6641</v>
      </c>
      <c r="V1268" s="39">
        <v>821113860</v>
      </c>
      <c r="W1268" s="23" t="s">
        <v>3139</v>
      </c>
      <c r="X1268" s="38">
        <v>821113860</v>
      </c>
      <c r="Y1268" s="38" t="s">
        <v>6641</v>
      </c>
      <c r="Z1268" s="21">
        <v>821.11386000000005</v>
      </c>
      <c r="AA1268" s="38" t="s">
        <v>3139</v>
      </c>
      <c r="AB1268" s="39">
        <v>821113860</v>
      </c>
      <c r="AC1268" s="39">
        <v>0</v>
      </c>
      <c r="AD1268" s="23" t="s">
        <v>3139</v>
      </c>
      <c r="AE1268" s="38" t="s">
        <v>5819</v>
      </c>
      <c r="AG1268" s="23"/>
      <c r="AH1268" s="23"/>
    </row>
    <row r="1269" spans="1:34">
      <c r="A1269" t="str">
        <f t="shared" si="59"/>
        <v>1226</v>
      </c>
      <c r="B1269" t="str">
        <f t="shared" si="57"/>
        <v>OT</v>
      </c>
      <c r="C1269">
        <f t="shared" si="58"/>
        <v>0</v>
      </c>
      <c r="D1269" s="38" t="s">
        <v>6552</v>
      </c>
      <c r="E1269" s="23">
        <v>3</v>
      </c>
      <c r="F1269" s="23">
        <v>122602</v>
      </c>
      <c r="G1269" s="38" t="s">
        <v>3450</v>
      </c>
      <c r="H1269" s="38" t="s">
        <v>3451</v>
      </c>
      <c r="I1269" s="38" t="s">
        <v>6006</v>
      </c>
      <c r="J1269" s="38" t="s">
        <v>50</v>
      </c>
      <c r="K1269" s="38"/>
      <c r="L1269" s="38" t="s">
        <v>6642</v>
      </c>
      <c r="M1269" s="109">
        <v>44408</v>
      </c>
      <c r="N1269" s="39">
        <v>908526</v>
      </c>
      <c r="O1269" s="38">
        <v>1</v>
      </c>
      <c r="P1269" s="38"/>
      <c r="Q1269" s="38" t="s">
        <v>3139</v>
      </c>
      <c r="R1269" s="43">
        <v>908524</v>
      </c>
      <c r="S1269" s="38"/>
      <c r="T1269" s="38" t="s">
        <v>3139</v>
      </c>
      <c r="U1269" s="38" t="s">
        <v>6642</v>
      </c>
      <c r="V1269" s="39">
        <v>908524</v>
      </c>
      <c r="W1269" s="23" t="s">
        <v>3139</v>
      </c>
      <c r="X1269" s="38">
        <v>908524</v>
      </c>
      <c r="Y1269" s="38" t="s">
        <v>6284</v>
      </c>
      <c r="Z1269" s="21">
        <v>0.908524</v>
      </c>
      <c r="AA1269" s="38" t="s">
        <v>3139</v>
      </c>
      <c r="AB1269" s="39">
        <v>908524</v>
      </c>
      <c r="AC1269" s="39">
        <v>0</v>
      </c>
      <c r="AD1269" s="23" t="s">
        <v>3139</v>
      </c>
      <c r="AE1269" s="38" t="s">
        <v>5819</v>
      </c>
    </row>
    <row r="1270" spans="1:34">
      <c r="A1270" t="str">
        <f t="shared" si="59"/>
        <v>1226</v>
      </c>
      <c r="B1270" t="str">
        <f t="shared" si="57"/>
        <v>OT</v>
      </c>
      <c r="C1270">
        <f t="shared" si="58"/>
        <v>0</v>
      </c>
      <c r="D1270" s="38" t="s">
        <v>6552</v>
      </c>
      <c r="E1270" s="23">
        <v>4</v>
      </c>
      <c r="F1270" s="23">
        <v>122604</v>
      </c>
      <c r="G1270" s="38" t="s">
        <v>3460</v>
      </c>
      <c r="H1270" s="38" t="s">
        <v>11264</v>
      </c>
      <c r="I1270" s="38" t="s">
        <v>6006</v>
      </c>
      <c r="J1270" s="38" t="s">
        <v>50</v>
      </c>
      <c r="K1270" s="38"/>
      <c r="L1270" s="38" t="s">
        <v>6643</v>
      </c>
      <c r="M1270" s="109">
        <v>44408</v>
      </c>
      <c r="N1270" s="39">
        <v>24020000</v>
      </c>
      <c r="O1270" s="38">
        <v>1</v>
      </c>
      <c r="P1270" s="38"/>
      <c r="Q1270" s="38" t="s">
        <v>3139</v>
      </c>
      <c r="R1270" s="43">
        <v>24020000</v>
      </c>
      <c r="S1270" s="38"/>
      <c r="T1270" s="38" t="s">
        <v>3139</v>
      </c>
      <c r="U1270" s="38" t="s">
        <v>6643</v>
      </c>
      <c r="V1270" s="39">
        <v>11103000</v>
      </c>
      <c r="W1270" s="23" t="s">
        <v>3139</v>
      </c>
      <c r="X1270" s="38">
        <v>1</v>
      </c>
      <c r="Y1270" s="38" t="s">
        <v>6257</v>
      </c>
      <c r="Z1270" s="21">
        <v>24.02</v>
      </c>
      <c r="AA1270" s="38" t="s">
        <v>3139</v>
      </c>
      <c r="AB1270" s="39">
        <v>11103000</v>
      </c>
      <c r="AC1270" s="39">
        <v>12917000</v>
      </c>
      <c r="AD1270" s="23" t="s">
        <v>3139</v>
      </c>
      <c r="AE1270" s="38" t="s">
        <v>5819</v>
      </c>
    </row>
    <row r="1271" spans="1:34">
      <c r="A1271" t="str">
        <f t="shared" si="59"/>
        <v>1226</v>
      </c>
      <c r="B1271" t="str">
        <f t="shared" si="57"/>
        <v>OT</v>
      </c>
      <c r="C1271">
        <f t="shared" si="58"/>
        <v>0</v>
      </c>
      <c r="D1271" s="38" t="s">
        <v>6552</v>
      </c>
      <c r="E1271" s="23">
        <v>5</v>
      </c>
      <c r="F1271" s="23">
        <v>122602</v>
      </c>
      <c r="G1271" s="38" t="s">
        <v>3276</v>
      </c>
      <c r="H1271" s="38" t="s">
        <v>3582</v>
      </c>
      <c r="I1271" s="38" t="s">
        <v>6006</v>
      </c>
      <c r="J1271" s="38" t="s">
        <v>50</v>
      </c>
      <c r="K1271" s="38"/>
      <c r="L1271" s="38" t="s">
        <v>6644</v>
      </c>
      <c r="M1271" s="109">
        <v>44408</v>
      </c>
      <c r="N1271" s="39">
        <v>20000000</v>
      </c>
      <c r="O1271" s="38">
        <v>1</v>
      </c>
      <c r="P1271" s="38"/>
      <c r="Q1271" s="38" t="s">
        <v>3139</v>
      </c>
      <c r="R1271" s="43">
        <v>20000000</v>
      </c>
      <c r="S1271" s="38"/>
      <c r="T1271" s="38" t="s">
        <v>3139</v>
      </c>
      <c r="U1271" s="38" t="s">
        <v>6644</v>
      </c>
      <c r="V1271" s="39">
        <v>20000000</v>
      </c>
      <c r="W1271" s="23" t="s">
        <v>3139</v>
      </c>
      <c r="X1271" s="38">
        <v>20000000</v>
      </c>
      <c r="Y1271" s="38" t="s">
        <v>6644</v>
      </c>
      <c r="Z1271" s="21">
        <v>20</v>
      </c>
      <c r="AA1271" s="38" t="s">
        <v>3139</v>
      </c>
      <c r="AB1271" s="39">
        <v>20000000</v>
      </c>
      <c r="AC1271" s="39">
        <v>0</v>
      </c>
      <c r="AD1271" s="23" t="s">
        <v>3139</v>
      </c>
      <c r="AE1271" s="38" t="s">
        <v>5819</v>
      </c>
    </row>
    <row r="1272" spans="1:34">
      <c r="A1272" t="str">
        <f t="shared" si="59"/>
        <v>1228</v>
      </c>
      <c r="B1272" t="str">
        <f t="shared" si="57"/>
        <v>CA</v>
      </c>
      <c r="C1272">
        <f t="shared" si="58"/>
        <v>63</v>
      </c>
      <c r="D1272" s="38" t="s">
        <v>6552</v>
      </c>
      <c r="E1272" s="23">
        <v>6</v>
      </c>
      <c r="F1272" s="23">
        <v>122804</v>
      </c>
      <c r="G1272" s="38" t="s">
        <v>3140</v>
      </c>
      <c r="H1272" s="38" t="s">
        <v>6645</v>
      </c>
      <c r="I1272" s="38" t="s">
        <v>5969</v>
      </c>
      <c r="J1272" s="38" t="s">
        <v>50</v>
      </c>
      <c r="K1272" s="38"/>
      <c r="L1272" s="38" t="s">
        <v>6064</v>
      </c>
      <c r="M1272" s="109">
        <v>44471</v>
      </c>
      <c r="N1272" s="39">
        <v>305407249</v>
      </c>
      <c r="O1272" s="38">
        <v>1</v>
      </c>
      <c r="P1272" s="38" t="s">
        <v>5814</v>
      </c>
      <c r="Q1272" s="38">
        <v>2</v>
      </c>
      <c r="R1272" s="43">
        <v>305407249</v>
      </c>
      <c r="S1272" s="38" t="s">
        <v>54</v>
      </c>
      <c r="T1272" s="38">
        <v>120</v>
      </c>
      <c r="U1272" s="38" t="s">
        <v>6064</v>
      </c>
      <c r="V1272" s="39">
        <v>305407249</v>
      </c>
      <c r="W1272" s="23">
        <v>3.3</v>
      </c>
      <c r="X1272" s="38" t="s">
        <v>3139</v>
      </c>
      <c r="Y1272" s="38" t="s">
        <v>6203</v>
      </c>
      <c r="Z1272" s="21">
        <v>307.01450861000001</v>
      </c>
      <c r="AA1272" s="38">
        <v>3.3</v>
      </c>
      <c r="AB1272" s="39" t="s">
        <v>3139</v>
      </c>
      <c r="AC1272" s="39">
        <v>1607260</v>
      </c>
      <c r="AD1272" s="23" t="s">
        <v>3139</v>
      </c>
      <c r="AE1272" s="38" t="s">
        <v>5815</v>
      </c>
    </row>
    <row r="1273" spans="1:34">
      <c r="A1273" t="str">
        <f t="shared" si="59"/>
        <v>1226</v>
      </c>
      <c r="B1273" t="str">
        <f t="shared" si="57"/>
        <v>OT</v>
      </c>
      <c r="C1273">
        <f t="shared" si="58"/>
        <v>0</v>
      </c>
      <c r="D1273" s="38" t="s">
        <v>6552</v>
      </c>
      <c r="E1273" s="23">
        <v>7</v>
      </c>
      <c r="F1273" s="23">
        <v>122604</v>
      </c>
      <c r="G1273" s="38" t="s">
        <v>9521</v>
      </c>
      <c r="H1273" s="38" t="s">
        <v>9522</v>
      </c>
      <c r="I1273" s="38" t="s">
        <v>6006</v>
      </c>
      <c r="J1273" s="38" t="s">
        <v>50</v>
      </c>
      <c r="K1273" s="38"/>
      <c r="L1273" s="38" t="s">
        <v>9523</v>
      </c>
      <c r="M1273" s="109">
        <v>44408</v>
      </c>
      <c r="N1273" s="39">
        <v>486985350</v>
      </c>
      <c r="O1273" s="38">
        <v>1</v>
      </c>
      <c r="P1273" s="38"/>
      <c r="Q1273" s="38" t="s">
        <v>3139</v>
      </c>
      <c r="R1273" s="39">
        <v>486985350</v>
      </c>
      <c r="S1273" s="38"/>
      <c r="T1273" s="38" t="s">
        <v>3139</v>
      </c>
      <c r="U1273" s="38" t="s">
        <v>9523</v>
      </c>
      <c r="V1273" s="39">
        <v>486985350</v>
      </c>
      <c r="W1273" s="38" t="s">
        <v>3139</v>
      </c>
      <c r="X1273" s="38">
        <v>486985350</v>
      </c>
      <c r="Y1273" s="38" t="s">
        <v>9523</v>
      </c>
      <c r="Z1273" s="21">
        <v>486.98534999999998</v>
      </c>
      <c r="AA1273" s="38" t="s">
        <v>3139</v>
      </c>
      <c r="AB1273" s="39">
        <v>486985350</v>
      </c>
      <c r="AC1273" s="39">
        <v>0</v>
      </c>
      <c r="AD1273" s="23">
        <v>486985350</v>
      </c>
      <c r="AE1273" s="38" t="s">
        <v>5819</v>
      </c>
    </row>
    <row r="1274" spans="1:34">
      <c r="A1274" t="str">
        <f t="shared" si="59"/>
        <v>1206</v>
      </c>
      <c r="B1274" t="str">
        <f t="shared" si="57"/>
        <v>OT</v>
      </c>
      <c r="C1274">
        <f t="shared" si="58"/>
        <v>0</v>
      </c>
      <c r="D1274" s="38" t="s">
        <v>6552</v>
      </c>
      <c r="E1274" s="23">
        <v>8</v>
      </c>
      <c r="F1274" s="23">
        <v>120613</v>
      </c>
      <c r="G1274" s="38" t="s">
        <v>9524</v>
      </c>
      <c r="H1274" s="38" t="s">
        <v>9525</v>
      </c>
      <c r="I1274" s="38" t="s">
        <v>6006</v>
      </c>
      <c r="J1274" s="38" t="s">
        <v>50</v>
      </c>
      <c r="K1274" s="38" t="s">
        <v>5820</v>
      </c>
      <c r="L1274" s="38" t="s">
        <v>6265</v>
      </c>
      <c r="M1274" s="109">
        <v>44408</v>
      </c>
      <c r="N1274" s="39">
        <v>1413790.87</v>
      </c>
      <c r="O1274" s="38">
        <v>1</v>
      </c>
      <c r="P1274" s="38"/>
      <c r="Q1274" s="38" t="s">
        <v>3139</v>
      </c>
      <c r="R1274" s="39">
        <v>1413790.87</v>
      </c>
      <c r="S1274" s="38"/>
      <c r="T1274" s="38" t="s">
        <v>3139</v>
      </c>
      <c r="U1274" s="38" t="s">
        <v>6265</v>
      </c>
      <c r="V1274" s="39">
        <v>1413790.87</v>
      </c>
      <c r="W1274" s="38" t="s">
        <v>3139</v>
      </c>
      <c r="X1274" s="38">
        <v>1413790</v>
      </c>
      <c r="Y1274" s="38" t="s">
        <v>11265</v>
      </c>
      <c r="Z1274" s="21">
        <v>1.4137908700000001</v>
      </c>
      <c r="AA1274" s="38" t="s">
        <v>3139</v>
      </c>
      <c r="AB1274" s="39">
        <v>1413790.87</v>
      </c>
      <c r="AC1274" s="39">
        <v>0</v>
      </c>
      <c r="AD1274" s="23">
        <v>1413790.87</v>
      </c>
      <c r="AE1274" s="38" t="s">
        <v>5815</v>
      </c>
    </row>
    <row r="1275" spans="1:34">
      <c r="A1275" t="str">
        <f t="shared" si="59"/>
        <v>1120</v>
      </c>
      <c r="B1275" t="str">
        <f t="shared" si="57"/>
        <v>OT</v>
      </c>
      <c r="C1275">
        <f t="shared" si="58"/>
        <v>6</v>
      </c>
      <c r="D1275" s="38" t="s">
        <v>6552</v>
      </c>
      <c r="E1275" s="23">
        <v>9</v>
      </c>
      <c r="F1275" s="23">
        <v>112007</v>
      </c>
      <c r="G1275" s="38" t="s">
        <v>329</v>
      </c>
      <c r="H1275" s="38" t="s">
        <v>9526</v>
      </c>
      <c r="I1275" s="38" t="s">
        <v>5969</v>
      </c>
      <c r="J1275" s="38" t="s">
        <v>9527</v>
      </c>
      <c r="K1275" s="38"/>
      <c r="L1275" s="38" t="s">
        <v>9528</v>
      </c>
      <c r="M1275" s="109">
        <v>44414</v>
      </c>
      <c r="N1275" s="39">
        <v>187372927</v>
      </c>
      <c r="O1275" s="38">
        <v>1</v>
      </c>
      <c r="P1275" s="38" t="s">
        <v>5814</v>
      </c>
      <c r="Q1275" s="38">
        <v>2</v>
      </c>
      <c r="R1275" s="39">
        <v>187372927</v>
      </c>
      <c r="S1275" s="38" t="s">
        <v>54</v>
      </c>
      <c r="T1275" s="38">
        <v>90</v>
      </c>
      <c r="U1275" s="38" t="s">
        <v>9528</v>
      </c>
      <c r="V1275" s="39">
        <v>187372927</v>
      </c>
      <c r="W1275" s="38">
        <v>2.2999999999999998</v>
      </c>
      <c r="X1275" s="38" t="s">
        <v>3139</v>
      </c>
      <c r="Y1275" s="38" t="s">
        <v>6552</v>
      </c>
      <c r="Z1275" s="21">
        <v>188.39142430000001</v>
      </c>
      <c r="AA1275" s="38">
        <v>2.2999999999999998</v>
      </c>
      <c r="AB1275" s="39" t="s">
        <v>3139</v>
      </c>
      <c r="AC1275" s="39">
        <v>1018496</v>
      </c>
      <c r="AD1275" s="23" t="s">
        <v>3139</v>
      </c>
      <c r="AE1275" s="38" t="s">
        <v>5815</v>
      </c>
    </row>
    <row r="1276" spans="1:34">
      <c r="A1276" t="str">
        <f t="shared" si="59"/>
        <v>1120</v>
      </c>
      <c r="B1276" t="str">
        <f t="shared" si="57"/>
        <v>OT</v>
      </c>
      <c r="C1276">
        <f t="shared" si="58"/>
        <v>24</v>
      </c>
      <c r="D1276" s="38" t="s">
        <v>6552</v>
      </c>
      <c r="E1276" s="23">
        <v>10</v>
      </c>
      <c r="F1276" s="23">
        <v>112007</v>
      </c>
      <c r="G1276" s="38" t="s">
        <v>106</v>
      </c>
      <c r="H1276" s="38" t="s">
        <v>9529</v>
      </c>
      <c r="I1276" s="38" t="s">
        <v>5969</v>
      </c>
      <c r="J1276" s="38" t="s">
        <v>9530</v>
      </c>
      <c r="K1276" s="38"/>
      <c r="L1276" s="38" t="s">
        <v>5975</v>
      </c>
      <c r="M1276" s="109">
        <v>44432</v>
      </c>
      <c r="N1276" s="39">
        <v>216152357</v>
      </c>
      <c r="O1276" s="38">
        <v>1</v>
      </c>
      <c r="P1276" s="38" t="s">
        <v>5814</v>
      </c>
      <c r="Q1276" s="38">
        <v>2</v>
      </c>
      <c r="R1276" s="39">
        <v>216152357</v>
      </c>
      <c r="S1276" s="38" t="s">
        <v>54</v>
      </c>
      <c r="T1276" s="38">
        <v>90</v>
      </c>
      <c r="U1276" s="38" t="s">
        <v>5975</v>
      </c>
      <c r="V1276" s="39">
        <v>216152357</v>
      </c>
      <c r="W1276" s="38">
        <v>3.1</v>
      </c>
      <c r="X1276" s="38" t="s">
        <v>3139</v>
      </c>
      <c r="Y1276" s="38" t="s">
        <v>6552</v>
      </c>
      <c r="Z1276" s="21">
        <v>217.394476</v>
      </c>
      <c r="AA1276" s="38">
        <v>3.1</v>
      </c>
      <c r="AB1276" s="39" t="s">
        <v>3139</v>
      </c>
      <c r="AC1276" s="39">
        <v>1242119</v>
      </c>
      <c r="AD1276" s="23" t="s">
        <v>3139</v>
      </c>
      <c r="AE1276" s="38" t="s">
        <v>5815</v>
      </c>
    </row>
    <row r="1277" spans="1:34">
      <c r="A1277" t="str">
        <f t="shared" si="59"/>
        <v>1120</v>
      </c>
      <c r="B1277" t="str">
        <f t="shared" si="57"/>
        <v>OT</v>
      </c>
      <c r="C1277">
        <f t="shared" si="58"/>
        <v>35</v>
      </c>
      <c r="D1277" s="38" t="s">
        <v>6552</v>
      </c>
      <c r="E1277" s="23">
        <v>11</v>
      </c>
      <c r="F1277" s="23">
        <v>112007</v>
      </c>
      <c r="G1277" s="38" t="s">
        <v>106</v>
      </c>
      <c r="H1277" s="38" t="s">
        <v>9529</v>
      </c>
      <c r="I1277" s="38" t="s">
        <v>5969</v>
      </c>
      <c r="J1277" s="38" t="s">
        <v>11266</v>
      </c>
      <c r="K1277" s="38"/>
      <c r="L1277" s="38" t="s">
        <v>6066</v>
      </c>
      <c r="M1277" s="109">
        <v>44443</v>
      </c>
      <c r="N1277" s="39">
        <v>153761757</v>
      </c>
      <c r="O1277" s="38">
        <v>1</v>
      </c>
      <c r="P1277" s="38" t="s">
        <v>5814</v>
      </c>
      <c r="Q1277" s="38">
        <v>2</v>
      </c>
      <c r="R1277" s="39">
        <v>153761757</v>
      </c>
      <c r="S1277" s="38" t="s">
        <v>54</v>
      </c>
      <c r="T1277" s="38">
        <v>90</v>
      </c>
      <c r="U1277" s="38" t="s">
        <v>6066</v>
      </c>
      <c r="V1277" s="39">
        <v>153761757</v>
      </c>
      <c r="W1277" s="38">
        <v>3.1</v>
      </c>
      <c r="X1277" s="38" t="s">
        <v>3139</v>
      </c>
      <c r="Y1277" s="38" t="s">
        <v>6552</v>
      </c>
      <c r="Z1277" s="21">
        <v>154.50448700000001</v>
      </c>
      <c r="AA1277" s="38">
        <v>3.1</v>
      </c>
      <c r="AB1277" s="39" t="s">
        <v>3139</v>
      </c>
      <c r="AC1277" s="39">
        <v>742730</v>
      </c>
      <c r="AD1277" s="23" t="s">
        <v>3139</v>
      </c>
      <c r="AE1277" s="38" t="s">
        <v>5815</v>
      </c>
    </row>
    <row r="1278" spans="1:34">
      <c r="A1278" t="str">
        <f t="shared" si="59"/>
        <v>1120</v>
      </c>
      <c r="B1278" t="str">
        <f t="shared" si="57"/>
        <v>OT</v>
      </c>
      <c r="C1278">
        <f t="shared" si="58"/>
        <v>75</v>
      </c>
      <c r="D1278" s="38" t="s">
        <v>6552</v>
      </c>
      <c r="E1278" s="23">
        <v>12</v>
      </c>
      <c r="F1278" s="23">
        <v>112007</v>
      </c>
      <c r="G1278" s="38" t="s">
        <v>106</v>
      </c>
      <c r="H1278" s="38" t="s">
        <v>9529</v>
      </c>
      <c r="I1278" s="38" t="s">
        <v>5969</v>
      </c>
      <c r="J1278" s="38" t="s">
        <v>11920</v>
      </c>
      <c r="K1278" s="38"/>
      <c r="L1278" s="38" t="s">
        <v>6074</v>
      </c>
      <c r="M1278" s="109">
        <v>44483</v>
      </c>
      <c r="N1278" s="39">
        <v>95078228</v>
      </c>
      <c r="O1278" s="38">
        <v>1</v>
      </c>
      <c r="P1278" s="38" t="s">
        <v>5814</v>
      </c>
      <c r="Q1278" s="38">
        <v>2</v>
      </c>
      <c r="R1278" s="43">
        <v>95078228</v>
      </c>
      <c r="S1278" s="38" t="s">
        <v>54</v>
      </c>
      <c r="T1278" s="23">
        <v>90</v>
      </c>
      <c r="U1278" s="38" t="s">
        <v>6074</v>
      </c>
      <c r="V1278" s="39">
        <v>95078228</v>
      </c>
      <c r="W1278" s="38">
        <v>3.1</v>
      </c>
      <c r="X1278" s="38" t="s">
        <v>3139</v>
      </c>
      <c r="Y1278" s="38" t="s">
        <v>6552</v>
      </c>
      <c r="Z1278" s="21">
        <v>95.230658000000005</v>
      </c>
      <c r="AA1278" s="38">
        <v>3.1</v>
      </c>
      <c r="AB1278" s="39" t="s">
        <v>3139</v>
      </c>
      <c r="AC1278" s="39">
        <v>152430</v>
      </c>
      <c r="AD1278" s="23" t="s">
        <v>3139</v>
      </c>
      <c r="AE1278" s="38" t="s">
        <v>5815</v>
      </c>
    </row>
    <row r="1279" spans="1:34">
      <c r="A1279" t="str">
        <f t="shared" si="59"/>
        <v>1120</v>
      </c>
      <c r="B1279" t="str">
        <f t="shared" si="57"/>
        <v>OT</v>
      </c>
      <c r="C1279">
        <f t="shared" si="58"/>
        <v>18</v>
      </c>
      <c r="D1279" s="38" t="s">
        <v>6552</v>
      </c>
      <c r="E1279" s="23">
        <v>13</v>
      </c>
      <c r="F1279" s="23">
        <v>112007</v>
      </c>
      <c r="G1279" s="38" t="s">
        <v>3509</v>
      </c>
      <c r="H1279" s="38" t="s">
        <v>9531</v>
      </c>
      <c r="I1279" s="38" t="s">
        <v>5969</v>
      </c>
      <c r="J1279" s="38" t="s">
        <v>9532</v>
      </c>
      <c r="K1279" s="38"/>
      <c r="L1279" s="38" t="s">
        <v>5973</v>
      </c>
      <c r="M1279" s="109">
        <v>44426</v>
      </c>
      <c r="N1279" s="39">
        <v>304735250</v>
      </c>
      <c r="O1279" s="38">
        <v>1</v>
      </c>
      <c r="P1279" s="38" t="s">
        <v>5814</v>
      </c>
      <c r="Q1279" s="38">
        <v>2</v>
      </c>
      <c r="R1279" s="43">
        <v>304735250</v>
      </c>
      <c r="S1279" s="38" t="s">
        <v>54</v>
      </c>
      <c r="T1279" s="23">
        <v>90</v>
      </c>
      <c r="U1279" s="38" t="s">
        <v>5973</v>
      </c>
      <c r="V1279" s="39">
        <v>304735250</v>
      </c>
      <c r="W1279" s="38">
        <v>3.2</v>
      </c>
      <c r="X1279" s="38" t="s">
        <v>3139</v>
      </c>
      <c r="Y1279" s="38" t="s">
        <v>6552</v>
      </c>
      <c r="Z1279" s="21">
        <v>306.673114</v>
      </c>
      <c r="AA1279" s="38">
        <v>3.2</v>
      </c>
      <c r="AB1279" s="39" t="s">
        <v>3139</v>
      </c>
      <c r="AC1279" s="39">
        <v>1937864</v>
      </c>
      <c r="AD1279" s="23" t="s">
        <v>3139</v>
      </c>
      <c r="AE1279" s="38" t="s">
        <v>5815</v>
      </c>
    </row>
    <row r="1280" spans="1:34">
      <c r="A1280" t="str">
        <f t="shared" si="59"/>
        <v>1120</v>
      </c>
      <c r="B1280" t="str">
        <f t="shared" si="57"/>
        <v>OT</v>
      </c>
      <c r="C1280">
        <f t="shared" si="58"/>
        <v>74</v>
      </c>
      <c r="D1280" s="38" t="s">
        <v>6552</v>
      </c>
      <c r="E1280" s="23">
        <v>14</v>
      </c>
      <c r="F1280" s="23">
        <v>112007</v>
      </c>
      <c r="G1280" s="38" t="s">
        <v>3509</v>
      </c>
      <c r="H1280" s="38" t="s">
        <v>9531</v>
      </c>
      <c r="I1280" s="38" t="s">
        <v>5969</v>
      </c>
      <c r="J1280" s="38" t="s">
        <v>11921</v>
      </c>
      <c r="K1280" s="38"/>
      <c r="L1280" s="38" t="s">
        <v>6072</v>
      </c>
      <c r="M1280" s="109">
        <v>44482</v>
      </c>
      <c r="N1280" s="39">
        <v>201705152</v>
      </c>
      <c r="O1280" s="38">
        <v>1</v>
      </c>
      <c r="P1280" s="38" t="s">
        <v>5814</v>
      </c>
      <c r="Q1280" s="38">
        <v>2</v>
      </c>
      <c r="R1280" s="43">
        <v>201705152</v>
      </c>
      <c r="S1280" s="38" t="s">
        <v>54</v>
      </c>
      <c r="T1280" s="23">
        <v>90</v>
      </c>
      <c r="U1280" s="38" t="s">
        <v>6072</v>
      </c>
      <c r="V1280" s="39">
        <v>201705152</v>
      </c>
      <c r="W1280" s="38">
        <v>3</v>
      </c>
      <c r="X1280" s="38" t="s">
        <v>3139</v>
      </c>
      <c r="Y1280" s="38" t="s">
        <v>6552</v>
      </c>
      <c r="Z1280" s="21">
        <v>201.99785700000001</v>
      </c>
      <c r="AA1280" s="38">
        <v>3</v>
      </c>
      <c r="AB1280" s="39" t="s">
        <v>3139</v>
      </c>
      <c r="AC1280" s="39">
        <v>292705</v>
      </c>
      <c r="AD1280" s="23" t="s">
        <v>3139</v>
      </c>
      <c r="AE1280" s="38" t="s">
        <v>5815</v>
      </c>
    </row>
    <row r="1281" spans="1:34">
      <c r="A1281" t="str">
        <f t="shared" si="59"/>
        <v>1120</v>
      </c>
      <c r="B1281" t="str">
        <f t="shared" si="57"/>
        <v>OT</v>
      </c>
      <c r="C1281">
        <f t="shared" si="58"/>
        <v>47</v>
      </c>
      <c r="D1281" s="38" t="s">
        <v>6552</v>
      </c>
      <c r="E1281" s="23">
        <v>15</v>
      </c>
      <c r="F1281" s="23">
        <v>112007</v>
      </c>
      <c r="G1281" s="38" t="s">
        <v>310</v>
      </c>
      <c r="H1281" s="38" t="s">
        <v>3218</v>
      </c>
      <c r="I1281" s="38" t="s">
        <v>5969</v>
      </c>
      <c r="J1281" s="38" t="s">
        <v>11267</v>
      </c>
      <c r="K1281" s="38"/>
      <c r="L1281" s="38" t="s">
        <v>6169</v>
      </c>
      <c r="M1281" s="109">
        <v>44455</v>
      </c>
      <c r="N1281" s="39">
        <v>160754552</v>
      </c>
      <c r="O1281" s="38">
        <v>1</v>
      </c>
      <c r="P1281" s="38" t="s">
        <v>5814</v>
      </c>
      <c r="Q1281" s="38">
        <v>2</v>
      </c>
      <c r="R1281" s="43">
        <v>160754552</v>
      </c>
      <c r="S1281" s="38" t="s">
        <v>54</v>
      </c>
      <c r="T1281" s="23">
        <v>90</v>
      </c>
      <c r="U1281" s="38" t="s">
        <v>6169</v>
      </c>
      <c r="V1281" s="39">
        <v>160754552</v>
      </c>
      <c r="W1281" s="38">
        <v>3.3</v>
      </c>
      <c r="X1281" s="38" t="s">
        <v>3139</v>
      </c>
      <c r="Y1281" s="38" t="s">
        <v>6552</v>
      </c>
      <c r="Z1281" s="21">
        <v>161.39506900000001</v>
      </c>
      <c r="AA1281" s="38">
        <v>3.3</v>
      </c>
      <c r="AB1281" s="39" t="s">
        <v>3139</v>
      </c>
      <c r="AC1281" s="39">
        <v>640517</v>
      </c>
      <c r="AD1281" s="23" t="s">
        <v>3139</v>
      </c>
      <c r="AE1281" s="38" t="s">
        <v>5815</v>
      </c>
    </row>
    <row r="1282" spans="1:34">
      <c r="A1282" t="str">
        <f t="shared" si="59"/>
        <v>1120</v>
      </c>
      <c r="B1282" t="str">
        <f t="shared" si="57"/>
        <v>OT</v>
      </c>
      <c r="C1282">
        <f t="shared" si="58"/>
        <v>70</v>
      </c>
      <c r="D1282" s="38" t="s">
        <v>6552</v>
      </c>
      <c r="E1282" s="23">
        <v>16</v>
      </c>
      <c r="F1282" s="23">
        <v>112007</v>
      </c>
      <c r="G1282" s="38" t="s">
        <v>310</v>
      </c>
      <c r="H1282" s="38" t="s">
        <v>3218</v>
      </c>
      <c r="I1282" s="38" t="s">
        <v>5969</v>
      </c>
      <c r="J1282" s="38" t="s">
        <v>9666</v>
      </c>
      <c r="K1282" s="38"/>
      <c r="L1282" s="38" t="s">
        <v>6372</v>
      </c>
      <c r="M1282" s="109">
        <v>44478</v>
      </c>
      <c r="N1282" s="39">
        <v>262065440</v>
      </c>
      <c r="O1282" s="38">
        <v>1</v>
      </c>
      <c r="P1282" s="38" t="s">
        <v>5814</v>
      </c>
      <c r="Q1282" s="38">
        <v>2</v>
      </c>
      <c r="R1282" s="43">
        <v>262065440</v>
      </c>
      <c r="S1282" s="38" t="s">
        <v>54</v>
      </c>
      <c r="T1282" s="38">
        <v>90</v>
      </c>
      <c r="U1282" s="38" t="s">
        <v>6372</v>
      </c>
      <c r="V1282" s="39">
        <v>262065440</v>
      </c>
      <c r="W1282" s="38">
        <v>3.2</v>
      </c>
      <c r="X1282" s="38" t="s">
        <v>3139</v>
      </c>
      <c r="Y1282" s="38" t="s">
        <v>6552</v>
      </c>
      <c r="Z1282" s="21">
        <v>262.57971700000002</v>
      </c>
      <c r="AA1282" s="23">
        <v>3.2</v>
      </c>
      <c r="AB1282" s="39" t="s">
        <v>3139</v>
      </c>
      <c r="AC1282" s="39">
        <v>514277</v>
      </c>
      <c r="AD1282" s="23" t="s">
        <v>3139</v>
      </c>
      <c r="AE1282" s="38" t="s">
        <v>5815</v>
      </c>
    </row>
    <row r="1283" spans="1:34">
      <c r="A1283" t="str">
        <f t="shared" si="59"/>
        <v>1120</v>
      </c>
      <c r="B1283" t="str">
        <f t="shared" ref="B1283:B1346" si="60">+IF(A1283="1228","CA",IF(A1283="1230","VR",IF(A1283="1203","FL","OT")))</f>
        <v>OT</v>
      </c>
      <c r="C1283">
        <f t="shared" ref="C1283:C1346" si="61">+IF(M1283="",0,M1283-D1283)</f>
        <v>47</v>
      </c>
      <c r="D1283" s="38" t="s">
        <v>6552</v>
      </c>
      <c r="E1283" s="23">
        <v>17</v>
      </c>
      <c r="F1283" s="23">
        <v>112007</v>
      </c>
      <c r="G1283" s="38" t="s">
        <v>3511</v>
      </c>
      <c r="H1283" s="38" t="s">
        <v>9533</v>
      </c>
      <c r="I1283" s="38" t="s">
        <v>5969</v>
      </c>
      <c r="J1283" s="38" t="s">
        <v>11268</v>
      </c>
      <c r="K1283" s="38"/>
      <c r="L1283" s="38" t="s">
        <v>6169</v>
      </c>
      <c r="M1283" s="109">
        <v>44455</v>
      </c>
      <c r="N1283" s="39">
        <v>116400936</v>
      </c>
      <c r="O1283" s="38">
        <v>1</v>
      </c>
      <c r="P1283" s="38" t="s">
        <v>5814</v>
      </c>
      <c r="Q1283" s="38">
        <v>2</v>
      </c>
      <c r="R1283" s="43">
        <v>116400936</v>
      </c>
      <c r="S1283" s="38" t="s">
        <v>54</v>
      </c>
      <c r="T1283" s="38">
        <v>90</v>
      </c>
      <c r="U1283" s="38" t="s">
        <v>6169</v>
      </c>
      <c r="V1283" s="39">
        <v>116400936</v>
      </c>
      <c r="W1283" s="38">
        <v>2.5</v>
      </c>
      <c r="X1283" s="38" t="s">
        <v>3139</v>
      </c>
      <c r="Y1283" s="38" t="s">
        <v>6552</v>
      </c>
      <c r="Z1283" s="21">
        <v>116.753682</v>
      </c>
      <c r="AA1283" s="23">
        <v>2.5</v>
      </c>
      <c r="AB1283" s="39" t="s">
        <v>3139</v>
      </c>
      <c r="AC1283" s="39">
        <v>352746.10564661003</v>
      </c>
      <c r="AD1283" s="23" t="s">
        <v>3139</v>
      </c>
      <c r="AE1283" s="38" t="s">
        <v>5815</v>
      </c>
    </row>
    <row r="1284" spans="1:34">
      <c r="A1284" t="str">
        <f t="shared" ref="A1284:A1347" si="62">+MID(F1284,1,4)</f>
        <v>1120</v>
      </c>
      <c r="B1284" t="str">
        <f t="shared" si="60"/>
        <v>OT</v>
      </c>
      <c r="C1284">
        <f t="shared" si="61"/>
        <v>90</v>
      </c>
      <c r="D1284" s="38" t="s">
        <v>6552</v>
      </c>
      <c r="E1284" s="23">
        <v>18</v>
      </c>
      <c r="F1284" s="23">
        <v>112007</v>
      </c>
      <c r="G1284" s="38" t="s">
        <v>3399</v>
      </c>
      <c r="H1284" s="38" t="s">
        <v>3400</v>
      </c>
      <c r="I1284" s="38" t="s">
        <v>5969</v>
      </c>
      <c r="J1284" s="38" t="s">
        <v>11922</v>
      </c>
      <c r="K1284" s="38"/>
      <c r="L1284" s="38" t="s">
        <v>6114</v>
      </c>
      <c r="M1284" s="109">
        <v>44498</v>
      </c>
      <c r="N1284" s="39">
        <v>213464068</v>
      </c>
      <c r="O1284" s="38">
        <v>1</v>
      </c>
      <c r="P1284" s="38" t="s">
        <v>5814</v>
      </c>
      <c r="Q1284" s="38">
        <v>2</v>
      </c>
      <c r="R1284" s="43">
        <v>213464068</v>
      </c>
      <c r="S1284" s="38" t="s">
        <v>54</v>
      </c>
      <c r="T1284" s="38">
        <v>90</v>
      </c>
      <c r="U1284" s="38" t="s">
        <v>6114</v>
      </c>
      <c r="V1284" s="39">
        <v>213464068</v>
      </c>
      <c r="W1284" s="38">
        <v>2.4</v>
      </c>
      <c r="X1284" s="38" t="s">
        <v>3139</v>
      </c>
      <c r="Y1284" s="38" t="s">
        <v>6552</v>
      </c>
      <c r="Z1284" s="21">
        <v>213.47719799999999</v>
      </c>
      <c r="AA1284" s="23">
        <v>2.4</v>
      </c>
      <c r="AB1284" s="39" t="s">
        <v>3139</v>
      </c>
      <c r="AC1284" s="39">
        <v>13130</v>
      </c>
      <c r="AD1284" s="23" t="s">
        <v>3139</v>
      </c>
      <c r="AE1284" s="38" t="s">
        <v>5815</v>
      </c>
    </row>
    <row r="1285" spans="1:34">
      <c r="A1285" t="str">
        <f t="shared" si="62"/>
        <v>1120</v>
      </c>
      <c r="B1285" t="str">
        <f t="shared" si="60"/>
        <v>OT</v>
      </c>
      <c r="C1285">
        <f t="shared" si="61"/>
        <v>83</v>
      </c>
      <c r="D1285" s="38" t="s">
        <v>6552</v>
      </c>
      <c r="E1285" s="23">
        <v>19</v>
      </c>
      <c r="F1285" s="23">
        <v>112007</v>
      </c>
      <c r="G1285" s="38" t="s">
        <v>3399</v>
      </c>
      <c r="H1285" s="38" t="s">
        <v>3400</v>
      </c>
      <c r="I1285" s="38" t="s">
        <v>5969</v>
      </c>
      <c r="J1285" s="38" t="s">
        <v>11923</v>
      </c>
      <c r="K1285" s="38"/>
      <c r="L1285" s="38" t="s">
        <v>6204</v>
      </c>
      <c r="M1285" s="109">
        <v>44491</v>
      </c>
      <c r="N1285" s="39">
        <v>113725513</v>
      </c>
      <c r="O1285" s="38">
        <v>1</v>
      </c>
      <c r="P1285" s="38" t="s">
        <v>5814</v>
      </c>
      <c r="Q1285" s="38">
        <v>2</v>
      </c>
      <c r="R1285" s="43">
        <v>113725513</v>
      </c>
      <c r="S1285" s="38" t="s">
        <v>54</v>
      </c>
      <c r="T1285" s="38">
        <v>90</v>
      </c>
      <c r="U1285" s="38" t="s">
        <v>6204</v>
      </c>
      <c r="V1285" s="39">
        <v>113725513</v>
      </c>
      <c r="W1285" s="38">
        <v>2.4</v>
      </c>
      <c r="X1285" s="38" t="s">
        <v>3139</v>
      </c>
      <c r="Y1285" s="38" t="s">
        <v>6552</v>
      </c>
      <c r="Z1285" s="21">
        <v>113.78425</v>
      </c>
      <c r="AA1285" s="23">
        <v>2.4</v>
      </c>
      <c r="AB1285" s="39" t="s">
        <v>3139</v>
      </c>
      <c r="AC1285" s="39">
        <v>58737</v>
      </c>
      <c r="AD1285" s="23" t="s">
        <v>3139</v>
      </c>
      <c r="AE1285" s="38" t="s">
        <v>5815</v>
      </c>
    </row>
    <row r="1286" spans="1:34">
      <c r="A1286" t="str">
        <f t="shared" si="62"/>
        <v>1120</v>
      </c>
      <c r="B1286" t="str">
        <f t="shared" si="60"/>
        <v>OT</v>
      </c>
      <c r="C1286">
        <f t="shared" si="61"/>
        <v>35</v>
      </c>
      <c r="D1286" s="38" t="s">
        <v>6552</v>
      </c>
      <c r="E1286" s="23">
        <v>20</v>
      </c>
      <c r="F1286" s="23">
        <v>112007</v>
      </c>
      <c r="G1286" s="38" t="s">
        <v>3140</v>
      </c>
      <c r="H1286" s="38" t="s">
        <v>3881</v>
      </c>
      <c r="I1286" s="38" t="s">
        <v>5969</v>
      </c>
      <c r="J1286" s="38" t="s">
        <v>9534</v>
      </c>
      <c r="K1286" s="38"/>
      <c r="L1286" s="38" t="s">
        <v>6066</v>
      </c>
      <c r="M1286" s="109">
        <v>44443</v>
      </c>
      <c r="N1286" s="39">
        <v>211655457.27000001</v>
      </c>
      <c r="O1286" s="38">
        <v>1</v>
      </c>
      <c r="P1286" s="38" t="s">
        <v>5814</v>
      </c>
      <c r="Q1286" s="38">
        <v>2</v>
      </c>
      <c r="R1286" s="43">
        <v>211655457.27000001</v>
      </c>
      <c r="S1286" s="38" t="s">
        <v>54</v>
      </c>
      <c r="T1286" s="38">
        <v>90</v>
      </c>
      <c r="U1286" s="38" t="s">
        <v>6066</v>
      </c>
      <c r="V1286" s="39">
        <v>211655457.27000001</v>
      </c>
      <c r="W1286" s="38">
        <v>2.9</v>
      </c>
      <c r="X1286" s="38" t="s">
        <v>3139</v>
      </c>
      <c r="Y1286" s="38" t="s">
        <v>6552</v>
      </c>
      <c r="Z1286" s="21">
        <v>212.60117469561899</v>
      </c>
      <c r="AA1286" s="38">
        <v>2.9</v>
      </c>
      <c r="AB1286" s="39" t="s">
        <v>3139</v>
      </c>
      <c r="AC1286" s="39">
        <v>945717.42561933398</v>
      </c>
      <c r="AD1286" s="23" t="s">
        <v>3139</v>
      </c>
      <c r="AE1286" s="38" t="s">
        <v>5815</v>
      </c>
    </row>
    <row r="1287" spans="1:34">
      <c r="A1287" t="str">
        <f t="shared" si="62"/>
        <v>1120</v>
      </c>
      <c r="B1287" t="str">
        <f t="shared" si="60"/>
        <v>OT</v>
      </c>
      <c r="C1287">
        <f t="shared" si="61"/>
        <v>23</v>
      </c>
      <c r="D1287" s="38" t="s">
        <v>6552</v>
      </c>
      <c r="E1287" s="23">
        <v>21</v>
      </c>
      <c r="F1287" s="23">
        <v>112007</v>
      </c>
      <c r="G1287" s="38" t="s">
        <v>3619</v>
      </c>
      <c r="H1287" s="38" t="s">
        <v>3880</v>
      </c>
      <c r="I1287" s="38" t="s">
        <v>5969</v>
      </c>
      <c r="J1287" s="38" t="s">
        <v>9535</v>
      </c>
      <c r="K1287" s="38"/>
      <c r="L1287" s="38" t="s">
        <v>6272</v>
      </c>
      <c r="M1287" s="109">
        <v>44431</v>
      </c>
      <c r="N1287" s="39">
        <v>201751808</v>
      </c>
      <c r="O1287" s="38">
        <v>1</v>
      </c>
      <c r="P1287" s="38" t="s">
        <v>5814</v>
      </c>
      <c r="Q1287" s="38">
        <v>2</v>
      </c>
      <c r="R1287" s="43">
        <v>201751808</v>
      </c>
      <c r="S1287" s="38" t="s">
        <v>54</v>
      </c>
      <c r="T1287" s="38">
        <v>90</v>
      </c>
      <c r="U1287" s="38" t="s">
        <v>6272</v>
      </c>
      <c r="V1287" s="39">
        <v>201751808</v>
      </c>
      <c r="W1287" s="38">
        <v>3.2</v>
      </c>
      <c r="X1287" s="38" t="s">
        <v>3139</v>
      </c>
      <c r="Y1287" s="38" t="s">
        <v>6552</v>
      </c>
      <c r="Z1287" s="21">
        <v>202.95755700000001</v>
      </c>
      <c r="AA1287" s="38">
        <v>3.2</v>
      </c>
      <c r="AB1287" s="39" t="s">
        <v>3139</v>
      </c>
      <c r="AC1287" s="39">
        <v>1205749</v>
      </c>
      <c r="AD1287" s="23" t="s">
        <v>3139</v>
      </c>
      <c r="AE1287" s="38" t="s">
        <v>5815</v>
      </c>
    </row>
    <row r="1288" spans="1:34">
      <c r="A1288" t="str">
        <f t="shared" si="62"/>
        <v>1120</v>
      </c>
      <c r="B1288" t="str">
        <f t="shared" si="60"/>
        <v>OT</v>
      </c>
      <c r="C1288">
        <f t="shared" si="61"/>
        <v>87</v>
      </c>
      <c r="D1288" s="38" t="s">
        <v>6552</v>
      </c>
      <c r="E1288" s="23">
        <v>22</v>
      </c>
      <c r="F1288" s="23">
        <v>112007</v>
      </c>
      <c r="G1288" s="38" t="s">
        <v>3619</v>
      </c>
      <c r="H1288" s="38" t="s">
        <v>3880</v>
      </c>
      <c r="I1288" s="38" t="s">
        <v>5969</v>
      </c>
      <c r="J1288" s="38" t="s">
        <v>11924</v>
      </c>
      <c r="K1288" s="38"/>
      <c r="L1288" s="38" t="s">
        <v>5981</v>
      </c>
      <c r="M1288" s="109">
        <v>44495</v>
      </c>
      <c r="N1288" s="39">
        <v>110039515</v>
      </c>
      <c r="O1288" s="38">
        <v>1</v>
      </c>
      <c r="P1288" s="38" t="s">
        <v>5814</v>
      </c>
      <c r="Q1288" s="38">
        <v>2</v>
      </c>
      <c r="R1288" s="43">
        <v>110039515</v>
      </c>
      <c r="S1288" s="38" t="s">
        <v>54</v>
      </c>
      <c r="T1288" s="38">
        <v>90</v>
      </c>
      <c r="U1288" s="38" t="s">
        <v>5981</v>
      </c>
      <c r="V1288" s="39">
        <v>110039515</v>
      </c>
      <c r="W1288" s="38">
        <v>3.3</v>
      </c>
      <c r="X1288" s="38" t="s">
        <v>3139</v>
      </c>
      <c r="Y1288" s="38" t="s">
        <v>6552</v>
      </c>
      <c r="Z1288" s="21">
        <v>110.079373</v>
      </c>
      <c r="AA1288" s="38">
        <v>3.3</v>
      </c>
      <c r="AB1288" s="39" t="s">
        <v>3139</v>
      </c>
      <c r="AC1288" s="39">
        <v>39858</v>
      </c>
      <c r="AD1288" s="23" t="s">
        <v>3139</v>
      </c>
      <c r="AE1288" s="38" t="s">
        <v>5815</v>
      </c>
    </row>
    <row r="1289" spans="1:34">
      <c r="A1289" t="str">
        <f t="shared" si="62"/>
        <v>1120</v>
      </c>
      <c r="B1289" t="str">
        <f t="shared" si="60"/>
        <v>OT</v>
      </c>
      <c r="C1289">
        <f t="shared" si="61"/>
        <v>75</v>
      </c>
      <c r="D1289" s="38" t="s">
        <v>6552</v>
      </c>
      <c r="E1289" s="23">
        <v>23</v>
      </c>
      <c r="F1289" s="23">
        <v>112007</v>
      </c>
      <c r="G1289" s="38" t="s">
        <v>3619</v>
      </c>
      <c r="H1289" s="38" t="s">
        <v>3880</v>
      </c>
      <c r="I1289" s="38" t="s">
        <v>5969</v>
      </c>
      <c r="J1289" s="38" t="s">
        <v>11925</v>
      </c>
      <c r="K1289" s="38"/>
      <c r="L1289" s="38" t="s">
        <v>6074</v>
      </c>
      <c r="M1289" s="109">
        <v>44483</v>
      </c>
      <c r="N1289" s="39">
        <v>100000000</v>
      </c>
      <c r="O1289" s="38">
        <v>1</v>
      </c>
      <c r="P1289" s="38" t="s">
        <v>5814</v>
      </c>
      <c r="Q1289" s="38">
        <v>2</v>
      </c>
      <c r="R1289" s="43">
        <v>100000000</v>
      </c>
      <c r="S1289" s="38" t="s">
        <v>54</v>
      </c>
      <c r="T1289" s="38">
        <v>90</v>
      </c>
      <c r="U1289" s="38" t="s">
        <v>6074</v>
      </c>
      <c r="V1289" s="39">
        <v>100000000</v>
      </c>
      <c r="W1289" s="38">
        <v>3.3</v>
      </c>
      <c r="X1289" s="23" t="s">
        <v>3139</v>
      </c>
      <c r="Y1289" s="38" t="s">
        <v>6552</v>
      </c>
      <c r="Z1289" s="21">
        <v>100.14488799999999</v>
      </c>
      <c r="AA1289" s="38">
        <v>3.3</v>
      </c>
      <c r="AB1289" s="39" t="s">
        <v>3139</v>
      </c>
      <c r="AC1289" s="39">
        <v>144888</v>
      </c>
      <c r="AD1289" s="23" t="s">
        <v>3139</v>
      </c>
      <c r="AE1289" s="38" t="s">
        <v>5815</v>
      </c>
    </row>
    <row r="1290" spans="1:34">
      <c r="A1290" t="str">
        <f t="shared" si="62"/>
        <v>1203</v>
      </c>
      <c r="B1290" t="str">
        <f t="shared" si="60"/>
        <v>FL</v>
      </c>
      <c r="C1290">
        <f t="shared" si="61"/>
        <v>10</v>
      </c>
      <c r="D1290" s="38" t="s">
        <v>6552</v>
      </c>
      <c r="E1290" s="23">
        <v>1</v>
      </c>
      <c r="F1290" s="23">
        <v>120305</v>
      </c>
      <c r="G1290" s="38" t="s">
        <v>108</v>
      </c>
      <c r="H1290" s="38" t="s">
        <v>3558</v>
      </c>
      <c r="I1290" s="38" t="s">
        <v>5969</v>
      </c>
      <c r="J1290" s="38" t="s">
        <v>9536</v>
      </c>
      <c r="K1290" s="38"/>
      <c r="L1290" s="38" t="s">
        <v>6088</v>
      </c>
      <c r="M1290" s="109">
        <v>44418</v>
      </c>
      <c r="N1290" s="39">
        <v>316955607.48843902</v>
      </c>
      <c r="O1290" s="38">
        <v>1</v>
      </c>
      <c r="P1290" s="38" t="s">
        <v>5814</v>
      </c>
      <c r="Q1290" s="38">
        <v>1.7899999999999999E-2</v>
      </c>
      <c r="R1290" s="43" t="s">
        <v>3139</v>
      </c>
      <c r="S1290" s="38" t="s">
        <v>54</v>
      </c>
      <c r="T1290" s="38">
        <v>30</v>
      </c>
      <c r="U1290" s="38" t="s">
        <v>6088</v>
      </c>
      <c r="V1290" s="39">
        <v>316955608.74142998</v>
      </c>
      <c r="W1290" s="38">
        <v>1.7999999999999999E-2</v>
      </c>
      <c r="X1290" s="23" t="s">
        <v>3139</v>
      </c>
      <c r="Y1290" s="38" t="s">
        <v>6552</v>
      </c>
      <c r="Z1290" s="21">
        <v>316.95560874143001</v>
      </c>
      <c r="AA1290" s="38">
        <v>1.7999999999999999E-2</v>
      </c>
      <c r="AB1290" s="39" t="s">
        <v>3139</v>
      </c>
      <c r="AC1290" s="39">
        <v>316955608.74142998</v>
      </c>
      <c r="AD1290" s="23" t="s">
        <v>3139</v>
      </c>
      <c r="AE1290" s="38" t="s">
        <v>5815</v>
      </c>
    </row>
    <row r="1291" spans="1:34">
      <c r="A1291" t="str">
        <f t="shared" si="62"/>
        <v>1203</v>
      </c>
      <c r="B1291" t="str">
        <f t="shared" si="60"/>
        <v>FL</v>
      </c>
      <c r="C1291">
        <f t="shared" si="61"/>
        <v>67</v>
      </c>
      <c r="D1291" s="38" t="s">
        <v>6552</v>
      </c>
      <c r="E1291" s="23">
        <v>2</v>
      </c>
      <c r="F1291" s="23">
        <v>120305</v>
      </c>
      <c r="G1291" s="38" t="s">
        <v>108</v>
      </c>
      <c r="H1291" s="38" t="s">
        <v>3558</v>
      </c>
      <c r="I1291" s="38" t="s">
        <v>5969</v>
      </c>
      <c r="J1291" s="38" t="s">
        <v>11926</v>
      </c>
      <c r="K1291" s="38"/>
      <c r="L1291" s="38" t="s">
        <v>6104</v>
      </c>
      <c r="M1291" s="109">
        <v>44475</v>
      </c>
      <c r="N1291" s="39">
        <v>118487478.58823299</v>
      </c>
      <c r="O1291" s="38">
        <v>1</v>
      </c>
      <c r="P1291" s="38" t="s">
        <v>5814</v>
      </c>
      <c r="Q1291" s="23">
        <v>1.7899999999999999E-2</v>
      </c>
      <c r="R1291" s="43" t="s">
        <v>3139</v>
      </c>
      <c r="S1291" s="38" t="s">
        <v>54</v>
      </c>
      <c r="T1291" s="23">
        <v>30</v>
      </c>
      <c r="U1291" s="38" t="s">
        <v>6104</v>
      </c>
      <c r="V1291" s="39">
        <v>118487478.58823299</v>
      </c>
      <c r="W1291" s="23">
        <v>1.7999999999999999E-2</v>
      </c>
      <c r="X1291" s="38" t="s">
        <v>3139</v>
      </c>
      <c r="Y1291" s="38" t="s">
        <v>6552</v>
      </c>
      <c r="Z1291" s="21">
        <v>118.48747858823299</v>
      </c>
      <c r="AA1291" s="23">
        <v>1.7999999999999999E-2</v>
      </c>
      <c r="AB1291" s="39" t="s">
        <v>3139</v>
      </c>
      <c r="AC1291" s="39">
        <v>118487478.58823299</v>
      </c>
      <c r="AD1291" s="23" t="s">
        <v>3139</v>
      </c>
      <c r="AE1291" s="38" t="s">
        <v>5815</v>
      </c>
    </row>
    <row r="1292" spans="1:34">
      <c r="A1292" t="str">
        <f t="shared" si="62"/>
        <v>1203</v>
      </c>
      <c r="B1292" t="str">
        <f t="shared" si="60"/>
        <v>FL</v>
      </c>
      <c r="C1292">
        <f t="shared" si="61"/>
        <v>19</v>
      </c>
      <c r="D1292" s="38" t="s">
        <v>6552</v>
      </c>
      <c r="E1292" s="23">
        <v>3</v>
      </c>
      <c r="F1292" s="23">
        <v>120305</v>
      </c>
      <c r="G1292" s="38" t="s">
        <v>102</v>
      </c>
      <c r="H1292" s="38" t="s">
        <v>3389</v>
      </c>
      <c r="I1292" s="38" t="s">
        <v>5969</v>
      </c>
      <c r="J1292" s="38" t="s">
        <v>3583</v>
      </c>
      <c r="K1292" s="38"/>
      <c r="L1292" s="38" t="s">
        <v>6093</v>
      </c>
      <c r="M1292" s="109">
        <v>44427</v>
      </c>
      <c r="N1292" s="39">
        <v>129227683</v>
      </c>
      <c r="O1292" s="38">
        <v>1</v>
      </c>
      <c r="P1292" s="38" t="s">
        <v>5814</v>
      </c>
      <c r="Q1292" s="23">
        <v>1.788E-2</v>
      </c>
      <c r="R1292" s="43" t="s">
        <v>3139</v>
      </c>
      <c r="S1292" s="38" t="s">
        <v>54</v>
      </c>
      <c r="T1292" s="23">
        <v>30</v>
      </c>
      <c r="U1292" s="38" t="s">
        <v>6093</v>
      </c>
      <c r="V1292" s="39">
        <v>129227683</v>
      </c>
      <c r="W1292" s="23">
        <v>1.7999999999999999E-2</v>
      </c>
      <c r="X1292" s="38" t="s">
        <v>3139</v>
      </c>
      <c r="Y1292" s="38" t="s">
        <v>6552</v>
      </c>
      <c r="Z1292" s="21">
        <v>129.22768300000001</v>
      </c>
      <c r="AA1292" s="23">
        <v>1.7999999999999999E-2</v>
      </c>
      <c r="AB1292" s="39" t="s">
        <v>3139</v>
      </c>
      <c r="AC1292" s="39">
        <v>129227683</v>
      </c>
      <c r="AD1292" s="23" t="s">
        <v>3139</v>
      </c>
      <c r="AE1292" s="38" t="s">
        <v>5815</v>
      </c>
    </row>
    <row r="1293" spans="1:34">
      <c r="A1293" t="str">
        <f t="shared" si="62"/>
        <v>1203</v>
      </c>
      <c r="B1293" t="str">
        <f t="shared" si="60"/>
        <v>FL</v>
      </c>
      <c r="C1293">
        <f t="shared" si="61"/>
        <v>61</v>
      </c>
      <c r="D1293" s="38" t="s">
        <v>6552</v>
      </c>
      <c r="E1293" s="23">
        <v>4</v>
      </c>
      <c r="F1293" s="23">
        <v>120305</v>
      </c>
      <c r="G1293" s="38" t="s">
        <v>102</v>
      </c>
      <c r="H1293" s="38" t="s">
        <v>3389</v>
      </c>
      <c r="I1293" s="38" t="s">
        <v>5969</v>
      </c>
      <c r="J1293" s="38" t="s">
        <v>3584</v>
      </c>
      <c r="K1293" s="38"/>
      <c r="L1293" s="38" t="s">
        <v>6032</v>
      </c>
      <c r="M1293" s="109">
        <v>44469</v>
      </c>
      <c r="N1293" s="39">
        <v>59767171.7843192</v>
      </c>
      <c r="O1293" s="38">
        <v>1</v>
      </c>
      <c r="P1293" s="38" t="s">
        <v>5814</v>
      </c>
      <c r="Q1293" s="23">
        <v>1.8866000000000001E-2</v>
      </c>
      <c r="R1293" s="43" t="s">
        <v>3139</v>
      </c>
      <c r="S1293" s="38" t="s">
        <v>54</v>
      </c>
      <c r="T1293" s="23">
        <v>30</v>
      </c>
      <c r="U1293" s="38" t="s">
        <v>6032</v>
      </c>
      <c r="V1293" s="39">
        <v>59767171.7843192</v>
      </c>
      <c r="W1293" s="23">
        <v>1.9E-2</v>
      </c>
      <c r="X1293" s="38" t="s">
        <v>3139</v>
      </c>
      <c r="Y1293" s="38" t="s">
        <v>6552</v>
      </c>
      <c r="Z1293" s="21">
        <v>59.767171784319203</v>
      </c>
      <c r="AA1293" s="23">
        <v>1.9E-2</v>
      </c>
      <c r="AB1293" s="39" t="s">
        <v>3139</v>
      </c>
      <c r="AC1293" s="39">
        <v>59767171.7843192</v>
      </c>
      <c r="AD1293" s="23" t="s">
        <v>3139</v>
      </c>
      <c r="AE1293" s="38" t="s">
        <v>5815</v>
      </c>
    </row>
    <row r="1294" spans="1:34">
      <c r="A1294" t="str">
        <f t="shared" si="62"/>
        <v>1203</v>
      </c>
      <c r="B1294" t="str">
        <f t="shared" si="60"/>
        <v>FL</v>
      </c>
      <c r="C1294">
        <f t="shared" si="61"/>
        <v>32</v>
      </c>
      <c r="D1294" s="38" t="s">
        <v>6552</v>
      </c>
      <c r="E1294" s="23">
        <v>5</v>
      </c>
      <c r="F1294" s="23">
        <v>120305</v>
      </c>
      <c r="G1294" s="38" t="s">
        <v>80</v>
      </c>
      <c r="H1294" s="38" t="s">
        <v>3585</v>
      </c>
      <c r="I1294" s="38" t="s">
        <v>5969</v>
      </c>
      <c r="J1294" s="38" t="s">
        <v>11269</v>
      </c>
      <c r="K1294" s="38"/>
      <c r="L1294" s="38" t="s">
        <v>6194</v>
      </c>
      <c r="M1294" s="109">
        <v>44440</v>
      </c>
      <c r="N1294" s="39">
        <v>621690659.10404301</v>
      </c>
      <c r="O1294" s="38">
        <v>1</v>
      </c>
      <c r="P1294" s="38" t="s">
        <v>5814</v>
      </c>
      <c r="Q1294" s="23">
        <v>2.2800000000000001E-2</v>
      </c>
      <c r="R1294" s="43" t="s">
        <v>3139</v>
      </c>
      <c r="S1294" s="38" t="s">
        <v>54</v>
      </c>
      <c r="T1294" s="23">
        <v>30</v>
      </c>
      <c r="U1294" s="38" t="s">
        <v>6194</v>
      </c>
      <c r="V1294" s="39">
        <v>621690659.10404301</v>
      </c>
      <c r="W1294" s="23">
        <v>2.3E-2</v>
      </c>
      <c r="X1294" s="38" t="s">
        <v>3139</v>
      </c>
      <c r="Y1294" s="38" t="s">
        <v>6552</v>
      </c>
      <c r="Z1294" s="21">
        <v>621.69065910404299</v>
      </c>
      <c r="AA1294" s="23">
        <v>2.3E-2</v>
      </c>
      <c r="AB1294" s="39" t="s">
        <v>3139</v>
      </c>
      <c r="AC1294" s="39">
        <v>621690659.10404301</v>
      </c>
      <c r="AD1294" s="23" t="s">
        <v>3139</v>
      </c>
      <c r="AE1294" s="38" t="s">
        <v>5815</v>
      </c>
      <c r="AG1294" s="23"/>
      <c r="AH1294" s="23"/>
    </row>
    <row r="1295" spans="1:34">
      <c r="A1295" t="str">
        <f t="shared" si="62"/>
        <v>1203</v>
      </c>
      <c r="B1295" t="str">
        <f t="shared" si="60"/>
        <v>FL</v>
      </c>
      <c r="C1295">
        <f t="shared" si="61"/>
        <v>55</v>
      </c>
      <c r="D1295" s="38" t="s">
        <v>6552</v>
      </c>
      <c r="E1295" s="23">
        <v>6</v>
      </c>
      <c r="F1295" s="23">
        <v>120305</v>
      </c>
      <c r="G1295" s="38" t="s">
        <v>80</v>
      </c>
      <c r="H1295" s="38" t="s">
        <v>3585</v>
      </c>
      <c r="I1295" s="38" t="s">
        <v>5969</v>
      </c>
      <c r="J1295" s="38" t="s">
        <v>11270</v>
      </c>
      <c r="K1295" s="38"/>
      <c r="L1295" s="38" t="s">
        <v>6124</v>
      </c>
      <c r="M1295" s="109">
        <v>44463</v>
      </c>
      <c r="N1295" s="39">
        <v>247896635.57170299</v>
      </c>
      <c r="O1295" s="38">
        <v>1</v>
      </c>
      <c r="P1295" s="38" t="s">
        <v>5814</v>
      </c>
      <c r="Q1295" s="38">
        <v>1.9900000000000001E-2</v>
      </c>
      <c r="R1295" s="39" t="s">
        <v>3139</v>
      </c>
      <c r="S1295" s="38" t="s">
        <v>54</v>
      </c>
      <c r="T1295" s="38">
        <v>30</v>
      </c>
      <c r="U1295" s="38" t="s">
        <v>6124</v>
      </c>
      <c r="V1295" s="39">
        <v>247896635.57170299</v>
      </c>
      <c r="W1295" s="38">
        <v>0.02</v>
      </c>
      <c r="X1295" s="38" t="s">
        <v>3139</v>
      </c>
      <c r="Y1295" s="38" t="s">
        <v>6552</v>
      </c>
      <c r="Z1295" s="21">
        <v>247.89663557170297</v>
      </c>
      <c r="AA1295" s="38">
        <v>0.02</v>
      </c>
      <c r="AB1295" s="39" t="s">
        <v>3139</v>
      </c>
      <c r="AC1295" s="39">
        <v>247896635.57170299</v>
      </c>
      <c r="AD1295" s="23" t="s">
        <v>3139</v>
      </c>
      <c r="AE1295" s="38" t="s">
        <v>5815</v>
      </c>
      <c r="AG1295" s="23"/>
      <c r="AH1295" s="23"/>
    </row>
    <row r="1296" spans="1:34">
      <c r="A1296" t="str">
        <f t="shared" si="62"/>
        <v>1203</v>
      </c>
      <c r="B1296" t="str">
        <f t="shared" si="60"/>
        <v>FL</v>
      </c>
      <c r="C1296">
        <f t="shared" si="61"/>
        <v>67</v>
      </c>
      <c r="D1296" s="38" t="s">
        <v>6552</v>
      </c>
      <c r="E1296" s="23">
        <v>7</v>
      </c>
      <c r="F1296" s="23">
        <v>120305</v>
      </c>
      <c r="G1296" s="38" t="s">
        <v>80</v>
      </c>
      <c r="H1296" s="38" t="s">
        <v>3585</v>
      </c>
      <c r="I1296" s="38" t="s">
        <v>5969</v>
      </c>
      <c r="J1296" s="38" t="s">
        <v>9537</v>
      </c>
      <c r="K1296" s="38"/>
      <c r="L1296" s="38" t="s">
        <v>6104</v>
      </c>
      <c r="M1296" s="109">
        <v>44475</v>
      </c>
      <c r="N1296" s="39">
        <v>32550006.971687499</v>
      </c>
      <c r="O1296" s="38">
        <v>1</v>
      </c>
      <c r="P1296" s="38" t="s">
        <v>5814</v>
      </c>
      <c r="Q1296" s="38">
        <v>1.89E-2</v>
      </c>
      <c r="R1296" s="39" t="s">
        <v>3139</v>
      </c>
      <c r="S1296" s="38" t="s">
        <v>54</v>
      </c>
      <c r="T1296" s="38">
        <v>30</v>
      </c>
      <c r="U1296" s="38" t="s">
        <v>6104</v>
      </c>
      <c r="V1296" s="39">
        <v>32550006.971687499</v>
      </c>
      <c r="W1296" s="38">
        <v>1.9E-2</v>
      </c>
      <c r="X1296" s="38" t="s">
        <v>3139</v>
      </c>
      <c r="Y1296" s="38" t="s">
        <v>6552</v>
      </c>
      <c r="Z1296" s="21">
        <v>32.550006971687502</v>
      </c>
      <c r="AA1296" s="38">
        <v>1.9E-2</v>
      </c>
      <c r="AB1296" s="39" t="s">
        <v>3139</v>
      </c>
      <c r="AC1296" s="39">
        <v>32550006.971687499</v>
      </c>
      <c r="AD1296" s="23" t="s">
        <v>3139</v>
      </c>
      <c r="AE1296" s="38" t="s">
        <v>5815</v>
      </c>
      <c r="AG1296" s="23"/>
      <c r="AH1296" s="23"/>
    </row>
    <row r="1297" spans="1:34">
      <c r="A1297" t="str">
        <f t="shared" si="62"/>
        <v>1203</v>
      </c>
      <c r="B1297" t="str">
        <f t="shared" si="60"/>
        <v>FL</v>
      </c>
      <c r="C1297">
        <f t="shared" si="61"/>
        <v>91</v>
      </c>
      <c r="D1297" s="38" t="s">
        <v>6552</v>
      </c>
      <c r="E1297" s="23">
        <v>8</v>
      </c>
      <c r="F1297" s="23">
        <v>120305</v>
      </c>
      <c r="G1297" s="38" t="s">
        <v>3509</v>
      </c>
      <c r="H1297" s="38" t="s">
        <v>3586</v>
      </c>
      <c r="I1297" s="38" t="s">
        <v>5969</v>
      </c>
      <c r="J1297" s="38" t="s">
        <v>5873</v>
      </c>
      <c r="K1297" s="38"/>
      <c r="L1297" s="38" t="s">
        <v>6032</v>
      </c>
      <c r="M1297" s="109">
        <v>44499</v>
      </c>
      <c r="N1297" s="39">
        <v>328949707.39660501</v>
      </c>
      <c r="O1297" s="38">
        <v>1</v>
      </c>
      <c r="P1297" s="38" t="s">
        <v>5814</v>
      </c>
      <c r="Q1297" s="38">
        <v>3.0599999999999999E-2</v>
      </c>
      <c r="R1297" s="39" t="s">
        <v>3139</v>
      </c>
      <c r="S1297" s="38" t="s">
        <v>54</v>
      </c>
      <c r="T1297" s="38">
        <v>30</v>
      </c>
      <c r="U1297" s="38" t="s">
        <v>6032</v>
      </c>
      <c r="V1297" s="39">
        <v>328949707.39660501</v>
      </c>
      <c r="W1297" s="38">
        <v>3.1E-2</v>
      </c>
      <c r="X1297" s="38" t="s">
        <v>3139</v>
      </c>
      <c r="Y1297" s="38" t="s">
        <v>6552</v>
      </c>
      <c r="Z1297" s="21">
        <v>328.94970739660499</v>
      </c>
      <c r="AA1297" s="38">
        <v>3.1E-2</v>
      </c>
      <c r="AB1297" s="39" t="s">
        <v>3139</v>
      </c>
      <c r="AC1297" s="39">
        <v>328949707.39660501</v>
      </c>
      <c r="AD1297" s="23" t="s">
        <v>3139</v>
      </c>
      <c r="AE1297" s="38" t="s">
        <v>5815</v>
      </c>
      <c r="AG1297" s="23"/>
      <c r="AH1297" s="23"/>
    </row>
    <row r="1298" spans="1:34">
      <c r="A1298" t="str">
        <f t="shared" si="62"/>
        <v>1203</v>
      </c>
      <c r="B1298" t="str">
        <f t="shared" si="60"/>
        <v>FL</v>
      </c>
      <c r="C1298">
        <f t="shared" si="61"/>
        <v>19</v>
      </c>
      <c r="D1298" s="38" t="s">
        <v>6552</v>
      </c>
      <c r="E1298" s="23">
        <v>9</v>
      </c>
      <c r="F1298" s="23">
        <v>120305</v>
      </c>
      <c r="G1298" s="38" t="s">
        <v>3509</v>
      </c>
      <c r="H1298" s="38" t="s">
        <v>3586</v>
      </c>
      <c r="I1298" s="38" t="s">
        <v>5969</v>
      </c>
      <c r="J1298" s="38" t="s">
        <v>5874</v>
      </c>
      <c r="K1298" s="38"/>
      <c r="L1298" s="38" t="s">
        <v>6093</v>
      </c>
      <c r="M1298" s="109">
        <v>44427</v>
      </c>
      <c r="N1298" s="39">
        <v>1251644729.5879099</v>
      </c>
      <c r="O1298" s="38">
        <v>1</v>
      </c>
      <c r="P1298" s="38" t="s">
        <v>5814</v>
      </c>
      <c r="Q1298" s="38">
        <v>3.1600000000000003E-2</v>
      </c>
      <c r="R1298" s="39" t="s">
        <v>3139</v>
      </c>
      <c r="S1298" s="38" t="s">
        <v>54</v>
      </c>
      <c r="T1298" s="38">
        <v>30</v>
      </c>
      <c r="U1298" s="38" t="s">
        <v>6093</v>
      </c>
      <c r="V1298" s="39">
        <v>1251644729.5879099</v>
      </c>
      <c r="W1298" s="38">
        <v>3.2000000000000001E-2</v>
      </c>
      <c r="X1298" s="38" t="s">
        <v>3139</v>
      </c>
      <c r="Y1298" s="38" t="s">
        <v>6552</v>
      </c>
      <c r="Z1298" s="21">
        <v>1251.64472958791</v>
      </c>
      <c r="AA1298" s="38">
        <v>3.2000000000000001E-2</v>
      </c>
      <c r="AB1298" s="39" t="s">
        <v>3139</v>
      </c>
      <c r="AC1298" s="39">
        <v>1251644729.5879099</v>
      </c>
      <c r="AD1298" s="23" t="s">
        <v>3139</v>
      </c>
      <c r="AE1298" s="38" t="s">
        <v>5815</v>
      </c>
      <c r="AG1298" s="23"/>
      <c r="AH1298" s="23"/>
    </row>
    <row r="1299" spans="1:34">
      <c r="A1299" t="str">
        <f t="shared" si="62"/>
        <v>1203</v>
      </c>
      <c r="B1299" t="str">
        <f t="shared" si="60"/>
        <v>FL</v>
      </c>
      <c r="C1299">
        <f t="shared" si="61"/>
        <v>29</v>
      </c>
      <c r="D1299" s="38" t="s">
        <v>6552</v>
      </c>
      <c r="E1299" s="23">
        <v>10</v>
      </c>
      <c r="F1299" s="23">
        <v>120305</v>
      </c>
      <c r="G1299" s="38" t="s">
        <v>3509</v>
      </c>
      <c r="H1299" s="38" t="s">
        <v>3586</v>
      </c>
      <c r="I1299" s="38" t="s">
        <v>5969</v>
      </c>
      <c r="J1299" s="38" t="s">
        <v>3587</v>
      </c>
      <c r="K1299" s="38"/>
      <c r="L1299" s="38" t="s">
        <v>6234</v>
      </c>
      <c r="M1299" s="109">
        <v>44437</v>
      </c>
      <c r="N1299" s="39">
        <v>510219065.59962201</v>
      </c>
      <c r="O1299" s="38">
        <v>1</v>
      </c>
      <c r="P1299" s="38" t="s">
        <v>5814</v>
      </c>
      <c r="Q1299" s="38">
        <v>3.1600000000000003E-2</v>
      </c>
      <c r="R1299" s="39" t="s">
        <v>3139</v>
      </c>
      <c r="S1299" s="38" t="s">
        <v>54</v>
      </c>
      <c r="T1299" s="38">
        <v>30</v>
      </c>
      <c r="U1299" s="38" t="s">
        <v>6234</v>
      </c>
      <c r="V1299" s="39">
        <v>510219065.59962201</v>
      </c>
      <c r="W1299" s="38">
        <v>3.2000000000000001E-2</v>
      </c>
      <c r="X1299" s="38" t="s">
        <v>3139</v>
      </c>
      <c r="Y1299" s="38" t="s">
        <v>6552</v>
      </c>
      <c r="Z1299" s="21">
        <v>510.21906559962201</v>
      </c>
      <c r="AA1299" s="38">
        <v>3.2000000000000001E-2</v>
      </c>
      <c r="AB1299" s="39" t="s">
        <v>3139</v>
      </c>
      <c r="AC1299" s="39">
        <v>510219065.59962201</v>
      </c>
      <c r="AD1299" s="23" t="s">
        <v>3139</v>
      </c>
      <c r="AE1299" s="38" t="s">
        <v>5815</v>
      </c>
      <c r="AG1299" s="23"/>
      <c r="AH1299" s="23"/>
    </row>
    <row r="1300" spans="1:34">
      <c r="A1300" t="str">
        <f t="shared" si="62"/>
        <v>1203</v>
      </c>
      <c r="B1300" t="str">
        <f t="shared" si="60"/>
        <v>FL</v>
      </c>
      <c r="C1300">
        <f t="shared" si="61"/>
        <v>90</v>
      </c>
      <c r="D1300" s="38" t="s">
        <v>6552</v>
      </c>
      <c r="E1300" s="23">
        <v>11</v>
      </c>
      <c r="F1300" s="23">
        <v>120305</v>
      </c>
      <c r="G1300" s="38" t="s">
        <v>3509</v>
      </c>
      <c r="H1300" s="38" t="s">
        <v>3586</v>
      </c>
      <c r="I1300" s="38" t="s">
        <v>5969</v>
      </c>
      <c r="J1300" s="38" t="s">
        <v>6646</v>
      </c>
      <c r="K1300" s="38"/>
      <c r="L1300" s="38" t="s">
        <v>6114</v>
      </c>
      <c r="M1300" s="109">
        <v>44498</v>
      </c>
      <c r="N1300" s="39">
        <v>498082949</v>
      </c>
      <c r="O1300" s="38">
        <v>1</v>
      </c>
      <c r="P1300" s="38" t="s">
        <v>5814</v>
      </c>
      <c r="Q1300" s="38">
        <v>3.0599999999999999E-2</v>
      </c>
      <c r="R1300" s="43" t="s">
        <v>3139</v>
      </c>
      <c r="S1300" s="38" t="s">
        <v>54</v>
      </c>
      <c r="T1300" s="38">
        <v>30</v>
      </c>
      <c r="U1300" s="38" t="s">
        <v>6114</v>
      </c>
      <c r="V1300" s="39">
        <v>498082949</v>
      </c>
      <c r="W1300" s="38">
        <v>3.1E-2</v>
      </c>
      <c r="X1300" s="23" t="s">
        <v>3139</v>
      </c>
      <c r="Y1300" s="38" t="s">
        <v>6552</v>
      </c>
      <c r="Z1300" s="21">
        <v>498.08294899999999</v>
      </c>
      <c r="AA1300" s="38">
        <v>3.1E-2</v>
      </c>
      <c r="AB1300" s="39" t="s">
        <v>3139</v>
      </c>
      <c r="AC1300" s="39">
        <v>498082949</v>
      </c>
      <c r="AD1300" s="23" t="s">
        <v>3139</v>
      </c>
      <c r="AE1300" s="38" t="s">
        <v>5815</v>
      </c>
    </row>
    <row r="1301" spans="1:34">
      <c r="A1301" t="str">
        <f t="shared" si="62"/>
        <v>1203</v>
      </c>
      <c r="B1301" t="str">
        <f t="shared" si="60"/>
        <v>FL</v>
      </c>
      <c r="C1301">
        <f t="shared" si="61"/>
        <v>24</v>
      </c>
      <c r="D1301" s="38" t="s">
        <v>6552</v>
      </c>
      <c r="E1301" s="23">
        <v>12</v>
      </c>
      <c r="F1301" s="23">
        <v>120305</v>
      </c>
      <c r="G1301" s="38" t="s">
        <v>867</v>
      </c>
      <c r="H1301" s="38" t="s">
        <v>5857</v>
      </c>
      <c r="I1301" s="38" t="s">
        <v>5969</v>
      </c>
      <c r="J1301" s="38" t="s">
        <v>11271</v>
      </c>
      <c r="K1301" s="38"/>
      <c r="L1301" s="38" t="s">
        <v>5975</v>
      </c>
      <c r="M1301" s="109">
        <v>44432</v>
      </c>
      <c r="N1301" s="39">
        <v>586988198.14313698</v>
      </c>
      <c r="O1301" s="38">
        <v>1</v>
      </c>
      <c r="P1301" s="38" t="s">
        <v>5814</v>
      </c>
      <c r="Q1301" s="38">
        <v>1.9400000000000001E-2</v>
      </c>
      <c r="R1301" s="43" t="s">
        <v>3139</v>
      </c>
      <c r="S1301" s="38" t="s">
        <v>54</v>
      </c>
      <c r="T1301" s="38">
        <v>30</v>
      </c>
      <c r="U1301" s="38" t="s">
        <v>5975</v>
      </c>
      <c r="V1301" s="39">
        <v>586988198.14313698</v>
      </c>
      <c r="W1301" s="38">
        <v>1.95E-2</v>
      </c>
      <c r="X1301" s="23" t="s">
        <v>3139</v>
      </c>
      <c r="Y1301" s="38" t="s">
        <v>6552</v>
      </c>
      <c r="Z1301" s="21">
        <v>586.98819814313697</v>
      </c>
      <c r="AA1301" s="23">
        <v>1.95E-2</v>
      </c>
      <c r="AB1301" s="39" t="s">
        <v>3139</v>
      </c>
      <c r="AC1301" s="39">
        <v>586988198.14313698</v>
      </c>
      <c r="AD1301" s="23" t="s">
        <v>3139</v>
      </c>
      <c r="AE1301" s="38" t="s">
        <v>5815</v>
      </c>
    </row>
    <row r="1302" spans="1:34">
      <c r="A1302" t="str">
        <f t="shared" si="62"/>
        <v>1203</v>
      </c>
      <c r="B1302" t="str">
        <f t="shared" si="60"/>
        <v>FL</v>
      </c>
      <c r="C1302">
        <f t="shared" si="61"/>
        <v>12</v>
      </c>
      <c r="D1302" s="38" t="s">
        <v>6552</v>
      </c>
      <c r="E1302" s="23">
        <v>13</v>
      </c>
      <c r="F1302" s="23">
        <v>120305</v>
      </c>
      <c r="G1302" s="38" t="s">
        <v>329</v>
      </c>
      <c r="H1302" s="38" t="s">
        <v>3588</v>
      </c>
      <c r="I1302" s="38" t="s">
        <v>5969</v>
      </c>
      <c r="J1302" s="38" t="s">
        <v>11272</v>
      </c>
      <c r="K1302" s="38"/>
      <c r="L1302" s="38" t="s">
        <v>5971</v>
      </c>
      <c r="M1302" s="109">
        <v>44420</v>
      </c>
      <c r="N1302" s="39">
        <v>173323517.36746001</v>
      </c>
      <c r="O1302" s="38">
        <v>1</v>
      </c>
      <c r="P1302" s="38" t="s">
        <v>5814</v>
      </c>
      <c r="Q1302" s="38">
        <v>1.9800000000000002E-2</v>
      </c>
      <c r="R1302" s="43" t="s">
        <v>3139</v>
      </c>
      <c r="S1302" s="38" t="s">
        <v>54</v>
      </c>
      <c r="T1302" s="38">
        <v>30</v>
      </c>
      <c r="U1302" s="38" t="s">
        <v>5971</v>
      </c>
      <c r="V1302" s="39">
        <v>173323517.36746001</v>
      </c>
      <c r="W1302" s="38">
        <v>0.02</v>
      </c>
      <c r="X1302" s="23" t="s">
        <v>3139</v>
      </c>
      <c r="Y1302" s="38" t="s">
        <v>6552</v>
      </c>
      <c r="Z1302" s="21">
        <v>173.32351736746</v>
      </c>
      <c r="AA1302" s="23">
        <v>0.02</v>
      </c>
      <c r="AB1302" s="39" t="s">
        <v>3139</v>
      </c>
      <c r="AC1302" s="39">
        <v>173323517.36746001</v>
      </c>
      <c r="AD1302" s="23" t="s">
        <v>3139</v>
      </c>
      <c r="AE1302" s="38" t="s">
        <v>5815</v>
      </c>
      <c r="AG1302" s="23"/>
      <c r="AH1302" s="23"/>
    </row>
    <row r="1303" spans="1:34">
      <c r="A1303" t="str">
        <f t="shared" si="62"/>
        <v>1203</v>
      </c>
      <c r="B1303" t="str">
        <f t="shared" si="60"/>
        <v>FL</v>
      </c>
      <c r="C1303">
        <f t="shared" si="61"/>
        <v>47</v>
      </c>
      <c r="D1303" s="38" t="s">
        <v>6552</v>
      </c>
      <c r="E1303" s="23">
        <v>14</v>
      </c>
      <c r="F1303" s="23">
        <v>120305</v>
      </c>
      <c r="G1303" s="38" t="s">
        <v>329</v>
      </c>
      <c r="H1303" s="38" t="s">
        <v>3588</v>
      </c>
      <c r="I1303" s="38" t="s">
        <v>5969</v>
      </c>
      <c r="J1303" s="38" t="s">
        <v>11273</v>
      </c>
      <c r="K1303" s="38"/>
      <c r="L1303" s="38" t="s">
        <v>6169</v>
      </c>
      <c r="M1303" s="109">
        <v>44455</v>
      </c>
      <c r="N1303" s="39">
        <v>61083145.429475002</v>
      </c>
      <c r="O1303" s="38">
        <v>1</v>
      </c>
      <c r="P1303" s="38" t="s">
        <v>5814</v>
      </c>
      <c r="Q1303" s="38">
        <v>1.78E-2</v>
      </c>
      <c r="R1303" s="43" t="s">
        <v>3139</v>
      </c>
      <c r="S1303" s="38" t="s">
        <v>54</v>
      </c>
      <c r="T1303" s="38">
        <v>30</v>
      </c>
      <c r="U1303" s="38" t="s">
        <v>6169</v>
      </c>
      <c r="V1303" s="39">
        <v>61083145.429475002</v>
      </c>
      <c r="W1303" s="38">
        <v>1.7999999999999999E-2</v>
      </c>
      <c r="X1303" s="23" t="s">
        <v>3139</v>
      </c>
      <c r="Y1303" s="38" t="s">
        <v>6552</v>
      </c>
      <c r="Z1303" s="21">
        <v>61.083145429475003</v>
      </c>
      <c r="AA1303" s="23">
        <v>1.7999999999999999E-2</v>
      </c>
      <c r="AB1303" s="39" t="s">
        <v>3139</v>
      </c>
      <c r="AC1303" s="39">
        <v>61083145.429475002</v>
      </c>
      <c r="AD1303" s="23" t="s">
        <v>3139</v>
      </c>
      <c r="AE1303" s="38" t="s">
        <v>5815</v>
      </c>
      <c r="AG1303" s="23"/>
      <c r="AH1303" s="23"/>
    </row>
    <row r="1304" spans="1:34">
      <c r="A1304" t="str">
        <f t="shared" si="62"/>
        <v>1203</v>
      </c>
      <c r="B1304" t="str">
        <f t="shared" si="60"/>
        <v>FL</v>
      </c>
      <c r="C1304">
        <f t="shared" si="61"/>
        <v>92</v>
      </c>
      <c r="D1304" s="38" t="s">
        <v>6552</v>
      </c>
      <c r="E1304" s="23">
        <v>15</v>
      </c>
      <c r="F1304" s="23">
        <v>120305</v>
      </c>
      <c r="G1304" s="38" t="s">
        <v>329</v>
      </c>
      <c r="H1304" s="38" t="s">
        <v>3588</v>
      </c>
      <c r="I1304" s="38" t="s">
        <v>5969</v>
      </c>
      <c r="J1304" s="38" t="s">
        <v>11927</v>
      </c>
      <c r="K1304" s="38"/>
      <c r="L1304" s="38" t="s">
        <v>6552</v>
      </c>
      <c r="M1304" s="109">
        <v>44500</v>
      </c>
      <c r="N1304" s="39">
        <v>92724093.391326398</v>
      </c>
      <c r="O1304" s="38">
        <v>1</v>
      </c>
      <c r="P1304" s="38" t="s">
        <v>5814</v>
      </c>
      <c r="Q1304" s="38">
        <v>2.23E-2</v>
      </c>
      <c r="R1304" s="43" t="s">
        <v>3139</v>
      </c>
      <c r="S1304" s="38" t="s">
        <v>54</v>
      </c>
      <c r="T1304" s="38">
        <v>30</v>
      </c>
      <c r="U1304" s="38" t="s">
        <v>6552</v>
      </c>
      <c r="V1304" s="39">
        <v>92724093.391326398</v>
      </c>
      <c r="W1304" s="38">
        <v>2.2499999999999999E-2</v>
      </c>
      <c r="X1304" s="23" t="s">
        <v>3139</v>
      </c>
      <c r="Y1304" s="38" t="s">
        <v>6552</v>
      </c>
      <c r="Z1304" s="21">
        <v>92.724093391326392</v>
      </c>
      <c r="AA1304" s="23">
        <v>2.2499999999999999E-2</v>
      </c>
      <c r="AB1304" s="39" t="s">
        <v>3139</v>
      </c>
      <c r="AC1304" s="39">
        <v>92724093.391326398</v>
      </c>
      <c r="AD1304" s="23" t="s">
        <v>3139</v>
      </c>
      <c r="AE1304" s="38" t="s">
        <v>5815</v>
      </c>
      <c r="AG1304" s="23"/>
      <c r="AH1304" s="23"/>
    </row>
    <row r="1305" spans="1:34">
      <c r="A1305" t="str">
        <f t="shared" si="62"/>
        <v>1203</v>
      </c>
      <c r="B1305" t="str">
        <f t="shared" si="60"/>
        <v>FL</v>
      </c>
      <c r="C1305">
        <f t="shared" si="61"/>
        <v>74</v>
      </c>
      <c r="D1305" s="38" t="s">
        <v>6552</v>
      </c>
      <c r="E1305" s="23">
        <v>16</v>
      </c>
      <c r="F1305" s="23">
        <v>120305</v>
      </c>
      <c r="G1305" s="38" t="s">
        <v>53</v>
      </c>
      <c r="H1305" s="38" t="s">
        <v>3385</v>
      </c>
      <c r="I1305" s="38" t="s">
        <v>5969</v>
      </c>
      <c r="J1305" s="38" t="s">
        <v>11928</v>
      </c>
      <c r="K1305" s="38"/>
      <c r="L1305" s="38" t="s">
        <v>6072</v>
      </c>
      <c r="M1305" s="109">
        <v>44482</v>
      </c>
      <c r="N1305" s="39">
        <v>216224388.10924</v>
      </c>
      <c r="O1305" s="38">
        <v>1</v>
      </c>
      <c r="P1305" s="38" t="s">
        <v>5814</v>
      </c>
      <c r="Q1305" s="38">
        <v>2.2800000000000001E-2</v>
      </c>
      <c r="R1305" s="43" t="s">
        <v>3139</v>
      </c>
      <c r="S1305" s="38" t="s">
        <v>54</v>
      </c>
      <c r="T1305" s="23">
        <v>30</v>
      </c>
      <c r="U1305" s="38" t="s">
        <v>6072</v>
      </c>
      <c r="V1305" s="39">
        <v>216224388.10924</v>
      </c>
      <c r="W1305" s="23">
        <v>2.3E-2</v>
      </c>
      <c r="X1305" s="38" t="s">
        <v>3139</v>
      </c>
      <c r="Y1305" s="38" t="s">
        <v>6552</v>
      </c>
      <c r="Z1305" s="21">
        <v>216.22438810923998</v>
      </c>
      <c r="AA1305" s="23">
        <v>2.3E-2</v>
      </c>
      <c r="AB1305" s="39" t="s">
        <v>3139</v>
      </c>
      <c r="AC1305" s="39">
        <v>216224388.10924</v>
      </c>
      <c r="AD1305" s="23" t="s">
        <v>3139</v>
      </c>
      <c r="AE1305" s="38" t="s">
        <v>5815</v>
      </c>
      <c r="AG1305" s="23"/>
      <c r="AH1305" s="23"/>
    </row>
    <row r="1306" spans="1:34">
      <c r="A1306" t="str">
        <f t="shared" si="62"/>
        <v>1203</v>
      </c>
      <c r="B1306" t="str">
        <f t="shared" si="60"/>
        <v>FL</v>
      </c>
      <c r="C1306">
        <f t="shared" si="61"/>
        <v>10</v>
      </c>
      <c r="D1306" s="38" t="s">
        <v>6552</v>
      </c>
      <c r="E1306" s="23">
        <v>17</v>
      </c>
      <c r="F1306" s="23">
        <v>120305</v>
      </c>
      <c r="G1306" s="38" t="s">
        <v>53</v>
      </c>
      <c r="H1306" s="38" t="s">
        <v>3385</v>
      </c>
      <c r="I1306" s="38" t="s">
        <v>5969</v>
      </c>
      <c r="J1306" s="38" t="s">
        <v>9538</v>
      </c>
      <c r="K1306" s="38"/>
      <c r="L1306" s="38" t="s">
        <v>6088</v>
      </c>
      <c r="M1306" s="109">
        <v>44418</v>
      </c>
      <c r="N1306" s="39">
        <v>100861267.61169</v>
      </c>
      <c r="O1306" s="38">
        <v>1</v>
      </c>
      <c r="P1306" s="38" t="s">
        <v>5814</v>
      </c>
      <c r="Q1306" s="38">
        <v>2.2800000000000001E-2</v>
      </c>
      <c r="R1306" s="39" t="s">
        <v>3139</v>
      </c>
      <c r="S1306" s="38" t="s">
        <v>54</v>
      </c>
      <c r="T1306" s="38">
        <v>30</v>
      </c>
      <c r="U1306" s="38" t="s">
        <v>6088</v>
      </c>
      <c r="V1306" s="39">
        <v>100861267.61169</v>
      </c>
      <c r="W1306" s="38">
        <v>2.3E-2</v>
      </c>
      <c r="X1306" s="23" t="s">
        <v>3139</v>
      </c>
      <c r="Y1306" s="38" t="s">
        <v>6552</v>
      </c>
      <c r="Z1306" s="21">
        <v>100.86126761169</v>
      </c>
      <c r="AA1306" s="38">
        <v>2.3E-2</v>
      </c>
      <c r="AB1306" s="39" t="s">
        <v>3139</v>
      </c>
      <c r="AC1306" s="39">
        <v>100861267.61169</v>
      </c>
      <c r="AD1306" s="23" t="s">
        <v>3139</v>
      </c>
      <c r="AE1306" s="38" t="s">
        <v>5815</v>
      </c>
      <c r="AG1306" s="23"/>
      <c r="AH1306" s="23"/>
    </row>
    <row r="1307" spans="1:34">
      <c r="A1307" t="str">
        <f t="shared" si="62"/>
        <v>1203</v>
      </c>
      <c r="B1307" t="str">
        <f t="shared" si="60"/>
        <v>FL</v>
      </c>
      <c r="C1307">
        <f t="shared" si="61"/>
        <v>18</v>
      </c>
      <c r="D1307" s="38" t="s">
        <v>6552</v>
      </c>
      <c r="E1307" s="23">
        <v>18</v>
      </c>
      <c r="F1307" s="23">
        <v>120305</v>
      </c>
      <c r="G1307" s="38" t="s">
        <v>53</v>
      </c>
      <c r="H1307" s="38" t="s">
        <v>3385</v>
      </c>
      <c r="I1307" s="38" t="s">
        <v>5969</v>
      </c>
      <c r="J1307" s="38" t="s">
        <v>9539</v>
      </c>
      <c r="K1307" s="38"/>
      <c r="L1307" s="38" t="s">
        <v>5973</v>
      </c>
      <c r="M1307" s="109">
        <v>44426</v>
      </c>
      <c r="N1307" s="39">
        <v>230119375.96966499</v>
      </c>
      <c r="O1307" s="38">
        <v>1</v>
      </c>
      <c r="P1307" s="38" t="s">
        <v>5814</v>
      </c>
      <c r="Q1307" s="38">
        <v>2.3699999999999999E-2</v>
      </c>
      <c r="R1307" s="43" t="s">
        <v>3139</v>
      </c>
      <c r="S1307" s="38" t="s">
        <v>54</v>
      </c>
      <c r="T1307" s="38">
        <v>30</v>
      </c>
      <c r="U1307" s="38" t="s">
        <v>5973</v>
      </c>
      <c r="V1307" s="39">
        <v>230119375.96966499</v>
      </c>
      <c r="W1307" s="38">
        <v>2.4E-2</v>
      </c>
      <c r="X1307" s="23" t="s">
        <v>3139</v>
      </c>
      <c r="Y1307" s="38" t="s">
        <v>6552</v>
      </c>
      <c r="Z1307" s="21">
        <v>230.11937596966499</v>
      </c>
      <c r="AA1307" s="38">
        <v>2.4E-2</v>
      </c>
      <c r="AB1307" s="39" t="s">
        <v>3139</v>
      </c>
      <c r="AC1307" s="39">
        <v>230119375.96966499</v>
      </c>
      <c r="AD1307" s="23" t="s">
        <v>3139</v>
      </c>
      <c r="AE1307" s="38" t="s">
        <v>5815</v>
      </c>
      <c r="AG1307" s="23"/>
      <c r="AH1307" s="23"/>
    </row>
    <row r="1308" spans="1:34">
      <c r="A1308" t="str">
        <f t="shared" si="62"/>
        <v>1203</v>
      </c>
      <c r="B1308" t="str">
        <f t="shared" si="60"/>
        <v>FL</v>
      </c>
      <c r="C1308">
        <f t="shared" si="61"/>
        <v>32</v>
      </c>
      <c r="D1308" s="38" t="s">
        <v>6552</v>
      </c>
      <c r="E1308" s="23">
        <v>19</v>
      </c>
      <c r="F1308" s="23">
        <v>120305</v>
      </c>
      <c r="G1308" s="38" t="s">
        <v>86</v>
      </c>
      <c r="H1308" s="38" t="s">
        <v>3589</v>
      </c>
      <c r="I1308" s="38" t="s">
        <v>5969</v>
      </c>
      <c r="J1308" s="38" t="s">
        <v>11274</v>
      </c>
      <c r="K1308" s="38"/>
      <c r="L1308" s="38" t="s">
        <v>6194</v>
      </c>
      <c r="M1308" s="109">
        <v>44440</v>
      </c>
      <c r="N1308" s="39">
        <v>157580108.04223299</v>
      </c>
      <c r="O1308" s="38">
        <v>1</v>
      </c>
      <c r="P1308" s="38" t="s">
        <v>5814</v>
      </c>
      <c r="Q1308" s="38">
        <v>3.3399999999999999E-2</v>
      </c>
      <c r="R1308" s="43" t="s">
        <v>3139</v>
      </c>
      <c r="S1308" s="38" t="s">
        <v>54</v>
      </c>
      <c r="T1308" s="38">
        <v>30</v>
      </c>
      <c r="U1308" s="38" t="s">
        <v>6194</v>
      </c>
      <c r="V1308" s="39">
        <v>157580108.04223299</v>
      </c>
      <c r="W1308" s="38">
        <v>3.4000000000000002E-2</v>
      </c>
      <c r="X1308" s="38" t="s">
        <v>3139</v>
      </c>
      <c r="Y1308" s="38" t="s">
        <v>6552</v>
      </c>
      <c r="Z1308" s="21">
        <v>157.58010804223298</v>
      </c>
      <c r="AA1308" s="38">
        <v>3.4000000000000002E-2</v>
      </c>
      <c r="AB1308" s="39" t="s">
        <v>3139</v>
      </c>
      <c r="AC1308" s="39">
        <v>157580108.04223299</v>
      </c>
      <c r="AD1308" s="23" t="s">
        <v>3139</v>
      </c>
      <c r="AE1308" s="38" t="s">
        <v>5815</v>
      </c>
      <c r="AG1308" s="23"/>
      <c r="AH1308" s="23"/>
    </row>
    <row r="1309" spans="1:34">
      <c r="A1309" t="str">
        <f t="shared" si="62"/>
        <v>1203</v>
      </c>
      <c r="B1309" t="str">
        <f t="shared" si="60"/>
        <v>FL</v>
      </c>
      <c r="C1309">
        <f t="shared" si="61"/>
        <v>74</v>
      </c>
      <c r="D1309" s="38" t="s">
        <v>6552</v>
      </c>
      <c r="E1309" s="23">
        <v>20</v>
      </c>
      <c r="F1309" s="23">
        <v>120305</v>
      </c>
      <c r="G1309" s="38" t="s">
        <v>86</v>
      </c>
      <c r="H1309" s="38" t="s">
        <v>3589</v>
      </c>
      <c r="I1309" s="38" t="s">
        <v>5969</v>
      </c>
      <c r="J1309" s="38" t="s">
        <v>11929</v>
      </c>
      <c r="K1309" s="38"/>
      <c r="L1309" s="38" t="s">
        <v>6072</v>
      </c>
      <c r="M1309" s="109">
        <v>44482</v>
      </c>
      <c r="N1309" s="39">
        <v>174722413.99847499</v>
      </c>
      <c r="O1309" s="38">
        <v>1</v>
      </c>
      <c r="P1309" s="38" t="s">
        <v>5814</v>
      </c>
      <c r="Q1309" s="38">
        <v>3.3500000000000002E-2</v>
      </c>
      <c r="R1309" s="43" t="s">
        <v>3139</v>
      </c>
      <c r="S1309" s="38" t="s">
        <v>54</v>
      </c>
      <c r="T1309" s="38">
        <v>30</v>
      </c>
      <c r="U1309" s="38" t="s">
        <v>6072</v>
      </c>
      <c r="V1309" s="39">
        <v>174722413.99847499</v>
      </c>
      <c r="W1309" s="38">
        <v>3.4000000000000002E-2</v>
      </c>
      <c r="X1309" s="38" t="s">
        <v>3139</v>
      </c>
      <c r="Y1309" s="38" t="s">
        <v>6552</v>
      </c>
      <c r="Z1309" s="21">
        <v>174.72241399847499</v>
      </c>
      <c r="AA1309" s="38">
        <v>3.4000000000000002E-2</v>
      </c>
      <c r="AB1309" s="39" t="s">
        <v>3139</v>
      </c>
      <c r="AC1309" s="39">
        <v>174722413.99847499</v>
      </c>
      <c r="AD1309" s="23" t="s">
        <v>3139</v>
      </c>
      <c r="AE1309" s="38" t="s">
        <v>5815</v>
      </c>
      <c r="AG1309" s="23"/>
      <c r="AH1309" s="23"/>
    </row>
    <row r="1310" spans="1:34">
      <c r="A1310" t="str">
        <f t="shared" si="62"/>
        <v>1203</v>
      </c>
      <c r="B1310" t="str">
        <f t="shared" si="60"/>
        <v>FL</v>
      </c>
      <c r="C1310">
        <f t="shared" si="61"/>
        <v>1</v>
      </c>
      <c r="D1310" s="38" t="s">
        <v>6552</v>
      </c>
      <c r="E1310" s="23">
        <v>21</v>
      </c>
      <c r="F1310" s="23">
        <v>120305</v>
      </c>
      <c r="G1310" s="38" t="s">
        <v>55</v>
      </c>
      <c r="H1310" s="38" t="s">
        <v>3251</v>
      </c>
      <c r="I1310" s="38" t="s">
        <v>5969</v>
      </c>
      <c r="J1310" s="38" t="s">
        <v>6647</v>
      </c>
      <c r="K1310" s="38"/>
      <c r="L1310" s="38" t="s">
        <v>6127</v>
      </c>
      <c r="M1310" s="109">
        <v>44409</v>
      </c>
      <c r="N1310" s="39">
        <v>102628673.58175001</v>
      </c>
      <c r="O1310" s="38">
        <v>1</v>
      </c>
      <c r="P1310" s="38" t="s">
        <v>5814</v>
      </c>
      <c r="Q1310" s="23">
        <v>1.95E-2</v>
      </c>
      <c r="R1310" s="39" t="s">
        <v>3139</v>
      </c>
      <c r="S1310" s="38" t="s">
        <v>54</v>
      </c>
      <c r="T1310" s="23">
        <v>30</v>
      </c>
      <c r="U1310" s="38" t="s">
        <v>6127</v>
      </c>
      <c r="V1310" s="39">
        <v>102628673.58175001</v>
      </c>
      <c r="W1310" s="23">
        <v>1.9599999999999999E-2</v>
      </c>
      <c r="X1310" s="38" t="s">
        <v>3139</v>
      </c>
      <c r="Y1310" s="38" t="s">
        <v>6552</v>
      </c>
      <c r="Z1310" s="21">
        <v>102.62867358175001</v>
      </c>
      <c r="AA1310" s="23">
        <v>1.9599999999999999E-2</v>
      </c>
      <c r="AB1310" s="39" t="s">
        <v>3139</v>
      </c>
      <c r="AC1310" s="39">
        <v>102628673.58175001</v>
      </c>
      <c r="AD1310" s="23" t="s">
        <v>3139</v>
      </c>
      <c r="AE1310" s="38" t="s">
        <v>5815</v>
      </c>
    </row>
    <row r="1311" spans="1:34">
      <c r="A1311" t="str">
        <f t="shared" si="62"/>
        <v>1226</v>
      </c>
      <c r="B1311" t="str">
        <f t="shared" si="60"/>
        <v>OT</v>
      </c>
      <c r="C1311">
        <f t="shared" si="61"/>
        <v>0</v>
      </c>
      <c r="D1311" s="38" t="s">
        <v>6552</v>
      </c>
      <c r="E1311" s="23">
        <v>22</v>
      </c>
      <c r="F1311" s="23">
        <v>122602</v>
      </c>
      <c r="G1311" s="38" t="s">
        <v>3179</v>
      </c>
      <c r="H1311" s="38" t="s">
        <v>3219</v>
      </c>
      <c r="I1311" s="38" t="s">
        <v>6006</v>
      </c>
      <c r="J1311" s="38" t="s">
        <v>3590</v>
      </c>
      <c r="K1311" s="38"/>
      <c r="L1311" s="38" t="s">
        <v>6648</v>
      </c>
      <c r="M1311" s="109">
        <v>44408</v>
      </c>
      <c r="N1311" s="39">
        <v>76422477</v>
      </c>
      <c r="O1311" s="38">
        <v>1</v>
      </c>
      <c r="P1311" s="38"/>
      <c r="Q1311" s="38" t="s">
        <v>3139</v>
      </c>
      <c r="R1311" s="39" t="s">
        <v>3139</v>
      </c>
      <c r="S1311" s="38"/>
      <c r="T1311" s="38" t="s">
        <v>3139</v>
      </c>
      <c r="U1311" s="38" t="s">
        <v>6648</v>
      </c>
      <c r="V1311" s="39">
        <v>76422477</v>
      </c>
      <c r="W1311" s="38" t="s">
        <v>3139</v>
      </c>
      <c r="X1311" s="23">
        <v>1</v>
      </c>
      <c r="Y1311" s="38" t="s">
        <v>6552</v>
      </c>
      <c r="Z1311" s="21">
        <v>76.422477000000001</v>
      </c>
      <c r="AA1311" s="23" t="s">
        <v>3139</v>
      </c>
      <c r="AB1311" s="39">
        <v>1</v>
      </c>
      <c r="AC1311" s="39">
        <v>76422477</v>
      </c>
      <c r="AD1311" s="23" t="s">
        <v>3139</v>
      </c>
      <c r="AE1311" s="38" t="s">
        <v>5815</v>
      </c>
    </row>
    <row r="1312" spans="1:34">
      <c r="A1312" t="str">
        <f t="shared" si="62"/>
        <v>1226</v>
      </c>
      <c r="B1312" t="str">
        <f t="shared" si="60"/>
        <v>OT</v>
      </c>
      <c r="C1312">
        <f t="shared" si="61"/>
        <v>0</v>
      </c>
      <c r="D1312" s="38" t="s">
        <v>6552</v>
      </c>
      <c r="E1312" s="23">
        <v>23</v>
      </c>
      <c r="F1312" s="23">
        <v>122602</v>
      </c>
      <c r="G1312" s="38" t="s">
        <v>3457</v>
      </c>
      <c r="H1312" s="38" t="s">
        <v>3458</v>
      </c>
      <c r="I1312" s="38" t="s">
        <v>6006</v>
      </c>
      <c r="J1312" s="38" t="s">
        <v>50</v>
      </c>
      <c r="K1312" s="38"/>
      <c r="L1312" s="38" t="s">
        <v>6650</v>
      </c>
      <c r="M1312" s="109">
        <v>44408</v>
      </c>
      <c r="N1312" s="39">
        <v>44580026.840000004</v>
      </c>
      <c r="O1312" s="38">
        <v>1</v>
      </c>
      <c r="P1312" s="38"/>
      <c r="Q1312" s="38" t="s">
        <v>3139</v>
      </c>
      <c r="R1312" s="39" t="s">
        <v>3139</v>
      </c>
      <c r="S1312" s="38"/>
      <c r="T1312" s="38" t="s">
        <v>3139</v>
      </c>
      <c r="U1312" s="38" t="s">
        <v>6650</v>
      </c>
      <c r="V1312" s="39">
        <v>44580026.840000004</v>
      </c>
      <c r="W1312" s="38" t="s">
        <v>3139</v>
      </c>
      <c r="X1312" s="38">
        <v>1</v>
      </c>
      <c r="Y1312" s="38" t="s">
        <v>6552</v>
      </c>
      <c r="Z1312" s="21">
        <v>44.580026840000002</v>
      </c>
      <c r="AA1312" s="38" t="s">
        <v>3139</v>
      </c>
      <c r="AB1312" s="39">
        <v>1</v>
      </c>
      <c r="AC1312" s="39">
        <v>44580026.840000004</v>
      </c>
      <c r="AD1312" s="23" t="s">
        <v>3139</v>
      </c>
      <c r="AE1312" s="38" t="s">
        <v>5815</v>
      </c>
    </row>
    <row r="1313" spans="1:34">
      <c r="A1313" t="str">
        <f t="shared" si="62"/>
        <v>1226</v>
      </c>
      <c r="B1313" t="str">
        <f t="shared" si="60"/>
        <v>OT</v>
      </c>
      <c r="C1313">
        <f t="shared" si="61"/>
        <v>0</v>
      </c>
      <c r="D1313" s="38" t="s">
        <v>6552</v>
      </c>
      <c r="E1313" s="23">
        <v>24</v>
      </c>
      <c r="F1313" s="23">
        <v>122602</v>
      </c>
      <c r="G1313" s="38" t="s">
        <v>3157</v>
      </c>
      <c r="H1313" s="38" t="s">
        <v>3591</v>
      </c>
      <c r="I1313" s="38" t="s">
        <v>6006</v>
      </c>
      <c r="J1313" s="38" t="s">
        <v>88</v>
      </c>
      <c r="K1313" s="38"/>
      <c r="L1313" s="38" t="s">
        <v>6452</v>
      </c>
      <c r="M1313" s="109">
        <v>44408</v>
      </c>
      <c r="N1313" s="39">
        <v>751339</v>
      </c>
      <c r="O1313" s="38">
        <v>1</v>
      </c>
      <c r="P1313" s="38"/>
      <c r="Q1313" s="38" t="s">
        <v>3139</v>
      </c>
      <c r="R1313" s="39" t="s">
        <v>3139</v>
      </c>
      <c r="S1313" s="38"/>
      <c r="T1313" s="38" t="s">
        <v>3139</v>
      </c>
      <c r="U1313" s="38" t="s">
        <v>6452</v>
      </c>
      <c r="V1313" s="39">
        <v>751339</v>
      </c>
      <c r="W1313" s="38" t="s">
        <v>3139</v>
      </c>
      <c r="X1313" s="38">
        <v>1</v>
      </c>
      <c r="Y1313" s="38" t="s">
        <v>6552</v>
      </c>
      <c r="Z1313" s="21">
        <v>0.75133899999999998</v>
      </c>
      <c r="AA1313" s="38" t="s">
        <v>3139</v>
      </c>
      <c r="AB1313" s="39">
        <v>1</v>
      </c>
      <c r="AC1313" s="39">
        <v>751339</v>
      </c>
      <c r="AD1313" s="23" t="s">
        <v>3139</v>
      </c>
      <c r="AE1313" s="38" t="s">
        <v>5818</v>
      </c>
      <c r="AG1313" s="23"/>
      <c r="AH1313" s="23"/>
    </row>
    <row r="1314" spans="1:34">
      <c r="A1314" t="str">
        <f t="shared" si="62"/>
        <v>1226</v>
      </c>
      <c r="B1314" t="str">
        <f t="shared" si="60"/>
        <v>OT</v>
      </c>
      <c r="C1314">
        <f t="shared" si="61"/>
        <v>0</v>
      </c>
      <c r="D1314" s="38" t="s">
        <v>6552</v>
      </c>
      <c r="E1314" s="23">
        <v>25</v>
      </c>
      <c r="F1314" s="23">
        <v>122602</v>
      </c>
      <c r="G1314" s="38" t="s">
        <v>3450</v>
      </c>
      <c r="H1314" s="38" t="s">
        <v>3451</v>
      </c>
      <c r="I1314" s="38" t="s">
        <v>6006</v>
      </c>
      <c r="J1314" s="38" t="s">
        <v>89</v>
      </c>
      <c r="K1314" s="38"/>
      <c r="L1314" s="38" t="s">
        <v>6651</v>
      </c>
      <c r="M1314" s="109">
        <v>44408</v>
      </c>
      <c r="N1314" s="39">
        <v>908526</v>
      </c>
      <c r="O1314" s="38">
        <v>1</v>
      </c>
      <c r="P1314" s="38"/>
      <c r="Q1314" s="38" t="s">
        <v>3139</v>
      </c>
      <c r="R1314" s="39" t="s">
        <v>3139</v>
      </c>
      <c r="S1314" s="38"/>
      <c r="T1314" s="38" t="s">
        <v>3139</v>
      </c>
      <c r="U1314" s="38" t="s">
        <v>6651</v>
      </c>
      <c r="V1314" s="39">
        <v>908526</v>
      </c>
      <c r="W1314" s="38" t="s">
        <v>3139</v>
      </c>
      <c r="X1314" s="38">
        <v>1</v>
      </c>
      <c r="Y1314" s="38" t="s">
        <v>6552</v>
      </c>
      <c r="Z1314" s="21">
        <v>0.90852599999999994</v>
      </c>
      <c r="AA1314" s="38" t="s">
        <v>3139</v>
      </c>
      <c r="AB1314" s="39">
        <v>1</v>
      </c>
      <c r="AC1314" s="39">
        <v>908526</v>
      </c>
      <c r="AD1314" s="23" t="s">
        <v>3139</v>
      </c>
      <c r="AE1314" s="38" t="s">
        <v>5818</v>
      </c>
      <c r="AG1314" s="23"/>
      <c r="AH1314" s="23"/>
    </row>
    <row r="1315" spans="1:34">
      <c r="A1315" t="str">
        <f t="shared" si="62"/>
        <v>1226</v>
      </c>
      <c r="B1315" t="str">
        <f t="shared" si="60"/>
        <v>OT</v>
      </c>
      <c r="C1315">
        <f t="shared" si="61"/>
        <v>0</v>
      </c>
      <c r="D1315" s="38" t="s">
        <v>6552</v>
      </c>
      <c r="E1315" s="23">
        <v>26</v>
      </c>
      <c r="F1315" s="23">
        <v>122602</v>
      </c>
      <c r="G1315" s="38" t="s">
        <v>53</v>
      </c>
      <c r="H1315" s="38" t="s">
        <v>3047</v>
      </c>
      <c r="I1315" s="38" t="s">
        <v>6006</v>
      </c>
      <c r="J1315" s="38" t="s">
        <v>3193</v>
      </c>
      <c r="K1315" s="38"/>
      <c r="L1315" s="38" t="s">
        <v>6649</v>
      </c>
      <c r="M1315" s="109">
        <v>44408</v>
      </c>
      <c r="N1315" s="39">
        <v>84269088.989999995</v>
      </c>
      <c r="O1315" s="38">
        <v>1</v>
      </c>
      <c r="P1315" s="38"/>
      <c r="Q1315" s="38" t="s">
        <v>3139</v>
      </c>
      <c r="R1315" s="39" t="s">
        <v>3139</v>
      </c>
      <c r="S1315" s="38"/>
      <c r="T1315" s="38" t="s">
        <v>3139</v>
      </c>
      <c r="U1315" s="38" t="s">
        <v>6649</v>
      </c>
      <c r="V1315" s="39">
        <v>84269088.989999995</v>
      </c>
      <c r="W1315" s="38" t="s">
        <v>3139</v>
      </c>
      <c r="X1315" s="38">
        <v>1</v>
      </c>
      <c r="Y1315" s="38" t="s">
        <v>6552</v>
      </c>
      <c r="Z1315" s="21">
        <v>84.26908899</v>
      </c>
      <c r="AA1315" s="38" t="s">
        <v>3139</v>
      </c>
      <c r="AB1315" s="39">
        <v>1</v>
      </c>
      <c r="AC1315" s="39">
        <v>84269088.989999995</v>
      </c>
      <c r="AD1315" s="23" t="s">
        <v>3139</v>
      </c>
      <c r="AE1315" s="38" t="s">
        <v>5818</v>
      </c>
      <c r="AG1315" s="23"/>
      <c r="AH1315" s="23"/>
    </row>
    <row r="1316" spans="1:34">
      <c r="A1316" t="str">
        <f t="shared" si="62"/>
        <v>1226</v>
      </c>
      <c r="B1316" t="str">
        <f t="shared" si="60"/>
        <v>OT</v>
      </c>
      <c r="C1316">
        <f t="shared" si="61"/>
        <v>0</v>
      </c>
      <c r="D1316" s="38" t="s">
        <v>6552</v>
      </c>
      <c r="E1316" s="23">
        <v>27</v>
      </c>
      <c r="F1316" s="23">
        <v>122602</v>
      </c>
      <c r="G1316" s="38" t="s">
        <v>6652</v>
      </c>
      <c r="H1316" s="38" t="s">
        <v>6653</v>
      </c>
      <c r="I1316" s="38" t="s">
        <v>6006</v>
      </c>
      <c r="J1316" s="38" t="s">
        <v>3195</v>
      </c>
      <c r="K1316" s="38"/>
      <c r="L1316" s="38" t="s">
        <v>6276</v>
      </c>
      <c r="M1316" s="109">
        <v>44408</v>
      </c>
      <c r="N1316" s="39">
        <v>237400</v>
      </c>
      <c r="O1316" s="38">
        <v>1</v>
      </c>
      <c r="P1316" s="38"/>
      <c r="Q1316" s="23" t="s">
        <v>3139</v>
      </c>
      <c r="R1316" s="39" t="s">
        <v>3139</v>
      </c>
      <c r="S1316" s="38"/>
      <c r="T1316" s="23" t="s">
        <v>3139</v>
      </c>
      <c r="U1316" s="38" t="s">
        <v>6276</v>
      </c>
      <c r="V1316" s="39">
        <v>237400</v>
      </c>
      <c r="W1316" s="23" t="s">
        <v>3139</v>
      </c>
      <c r="X1316" s="38">
        <v>1</v>
      </c>
      <c r="Y1316" s="38" t="s">
        <v>6552</v>
      </c>
      <c r="Z1316" s="21">
        <v>0.2374</v>
      </c>
      <c r="AA1316" s="23" t="s">
        <v>3139</v>
      </c>
      <c r="AB1316" s="39">
        <v>1</v>
      </c>
      <c r="AC1316" s="39">
        <v>237400</v>
      </c>
      <c r="AD1316" s="23" t="s">
        <v>3139</v>
      </c>
      <c r="AE1316" s="38" t="s">
        <v>5818</v>
      </c>
      <c r="AG1316" s="23"/>
      <c r="AH1316" s="23"/>
    </row>
    <row r="1317" spans="1:34">
      <c r="A1317" t="str">
        <f t="shared" si="62"/>
        <v>1228</v>
      </c>
      <c r="B1317" t="str">
        <f t="shared" si="60"/>
        <v>CA</v>
      </c>
      <c r="C1317">
        <f t="shared" si="61"/>
        <v>0</v>
      </c>
      <c r="D1317" s="38" t="s">
        <v>6552</v>
      </c>
      <c r="E1317" s="23">
        <v>28</v>
      </c>
      <c r="F1317" s="23">
        <v>122811</v>
      </c>
      <c r="G1317" s="38" t="s">
        <v>3309</v>
      </c>
      <c r="H1317" s="38" t="s">
        <v>3592</v>
      </c>
      <c r="I1317" s="38" t="s">
        <v>5969</v>
      </c>
      <c r="J1317" s="38" t="s">
        <v>3593</v>
      </c>
      <c r="K1317" s="38"/>
      <c r="L1317" s="38" t="s">
        <v>6654</v>
      </c>
      <c r="M1317" s="109">
        <v>44408</v>
      </c>
      <c r="N1317" s="39">
        <v>804371502.82000005</v>
      </c>
      <c r="O1317" s="38">
        <v>1</v>
      </c>
      <c r="P1317" s="38" t="s">
        <v>5814</v>
      </c>
      <c r="Q1317" s="23">
        <v>5.0900000000000001E-2</v>
      </c>
      <c r="R1317" s="39" t="s">
        <v>3139</v>
      </c>
      <c r="S1317" s="38" t="s">
        <v>54</v>
      </c>
      <c r="T1317" s="23">
        <v>30</v>
      </c>
      <c r="U1317" s="38" t="s">
        <v>6654</v>
      </c>
      <c r="V1317" s="39">
        <v>804371502.82000005</v>
      </c>
      <c r="W1317" s="23">
        <v>5.0900000000000001E-2</v>
      </c>
      <c r="X1317" s="38" t="s">
        <v>3139</v>
      </c>
      <c r="Y1317" s="38" t="s">
        <v>6552</v>
      </c>
      <c r="Z1317" s="21">
        <v>804.37150282000005</v>
      </c>
      <c r="AA1317" s="23">
        <v>5.0900000000000001E-2</v>
      </c>
      <c r="AB1317" s="39" t="s">
        <v>3139</v>
      </c>
      <c r="AC1317" s="39">
        <v>804371502.82000005</v>
      </c>
      <c r="AD1317" s="23" t="s">
        <v>3139</v>
      </c>
      <c r="AE1317" s="38" t="s">
        <v>5815</v>
      </c>
      <c r="AG1317" s="23"/>
      <c r="AH1317" s="23"/>
    </row>
    <row r="1318" spans="1:34">
      <c r="A1318" t="str">
        <f t="shared" si="62"/>
        <v>1228</v>
      </c>
      <c r="B1318" t="str">
        <f t="shared" si="60"/>
        <v>CA</v>
      </c>
      <c r="C1318">
        <f t="shared" si="61"/>
        <v>0</v>
      </c>
      <c r="D1318" s="38" t="s">
        <v>6552</v>
      </c>
      <c r="E1318" s="23">
        <v>29</v>
      </c>
      <c r="F1318" s="23">
        <v>122895</v>
      </c>
      <c r="G1318" s="38" t="s">
        <v>108</v>
      </c>
      <c r="H1318" s="38" t="s">
        <v>3558</v>
      </c>
      <c r="I1318" s="38" t="s">
        <v>5969</v>
      </c>
      <c r="J1318" s="38" t="s">
        <v>5876</v>
      </c>
      <c r="K1318" s="38"/>
      <c r="L1318" s="38" t="s">
        <v>6655</v>
      </c>
      <c r="M1318" s="109">
        <v>44408</v>
      </c>
      <c r="N1318" s="39">
        <v>57437085</v>
      </c>
      <c r="O1318" s="38">
        <v>1</v>
      </c>
      <c r="P1318" s="38" t="s">
        <v>5814</v>
      </c>
      <c r="Q1318" s="23">
        <v>4.2799999999999998E-2</v>
      </c>
      <c r="R1318" s="39" t="s">
        <v>3139</v>
      </c>
      <c r="S1318" s="38" t="s">
        <v>54</v>
      </c>
      <c r="T1318" s="23">
        <v>30</v>
      </c>
      <c r="U1318" s="38" t="s">
        <v>6655</v>
      </c>
      <c r="V1318" s="39">
        <v>57437085</v>
      </c>
      <c r="W1318" s="23">
        <v>4.2799999999999998E-2</v>
      </c>
      <c r="X1318" s="38" t="s">
        <v>3139</v>
      </c>
      <c r="Y1318" s="38" t="s">
        <v>6552</v>
      </c>
      <c r="Z1318" s="21">
        <v>57.437085000000003</v>
      </c>
      <c r="AA1318" s="23">
        <v>4.2799999999999998E-2</v>
      </c>
      <c r="AB1318" s="39" t="s">
        <v>3139</v>
      </c>
      <c r="AC1318" s="39">
        <v>57437085</v>
      </c>
      <c r="AD1318" s="23" t="s">
        <v>3139</v>
      </c>
      <c r="AE1318" s="38" t="s">
        <v>5815</v>
      </c>
      <c r="AG1318" s="23"/>
      <c r="AH1318" s="23"/>
    </row>
    <row r="1319" spans="1:34">
      <c r="A1319" t="str">
        <f t="shared" si="62"/>
        <v>1203</v>
      </c>
      <c r="B1319" t="str">
        <f t="shared" si="60"/>
        <v>FL</v>
      </c>
      <c r="C1319">
        <f t="shared" si="61"/>
        <v>5</v>
      </c>
      <c r="D1319" s="38" t="s">
        <v>6552</v>
      </c>
      <c r="E1319" s="23">
        <v>1</v>
      </c>
      <c r="F1319" s="23">
        <v>120305</v>
      </c>
      <c r="G1319" s="38" t="s">
        <v>53</v>
      </c>
      <c r="H1319" s="38" t="s">
        <v>3047</v>
      </c>
      <c r="I1319" s="38" t="s">
        <v>5969</v>
      </c>
      <c r="J1319" s="38" t="s">
        <v>9540</v>
      </c>
      <c r="K1319" s="38"/>
      <c r="L1319" s="38" t="s">
        <v>6207</v>
      </c>
      <c r="M1319" s="109">
        <v>44413</v>
      </c>
      <c r="N1319" s="39">
        <v>0</v>
      </c>
      <c r="O1319" s="38">
        <v>1</v>
      </c>
      <c r="P1319" s="38" t="s">
        <v>5814</v>
      </c>
      <c r="Q1319" s="23">
        <v>2.2799999999999998</v>
      </c>
      <c r="R1319" s="39" t="s">
        <v>3139</v>
      </c>
      <c r="S1319" s="38" t="s">
        <v>54</v>
      </c>
      <c r="T1319" s="23">
        <v>90</v>
      </c>
      <c r="U1319" s="38" t="s">
        <v>6207</v>
      </c>
      <c r="V1319" s="39">
        <v>88150203</v>
      </c>
      <c r="W1319" s="23">
        <v>2.2799999999999998</v>
      </c>
      <c r="X1319" s="38" t="s">
        <v>3139</v>
      </c>
      <c r="Y1319" s="38" t="s">
        <v>6552</v>
      </c>
      <c r="Z1319" s="21">
        <v>88.630330000000001</v>
      </c>
      <c r="AA1319" s="23">
        <v>2.2799999999999998</v>
      </c>
      <c r="AB1319" s="39" t="s">
        <v>3139</v>
      </c>
      <c r="AC1319" s="39">
        <v>480126</v>
      </c>
      <c r="AD1319" s="23" t="s">
        <v>3139</v>
      </c>
      <c r="AE1319" s="38" t="s">
        <v>5815</v>
      </c>
      <c r="AG1319" s="23"/>
      <c r="AH1319" s="23"/>
    </row>
    <row r="1320" spans="1:34">
      <c r="A1320" t="str">
        <f t="shared" si="62"/>
        <v>1203</v>
      </c>
      <c r="B1320" t="str">
        <f t="shared" si="60"/>
        <v>FL</v>
      </c>
      <c r="C1320">
        <f t="shared" si="61"/>
        <v>11</v>
      </c>
      <c r="D1320" s="38" t="s">
        <v>6552</v>
      </c>
      <c r="E1320" s="23">
        <v>2</v>
      </c>
      <c r="F1320" s="23">
        <v>120305</v>
      </c>
      <c r="G1320" s="38" t="s">
        <v>53</v>
      </c>
      <c r="H1320" s="38" t="s">
        <v>3047</v>
      </c>
      <c r="I1320" s="38" t="s">
        <v>5969</v>
      </c>
      <c r="J1320" s="38" t="s">
        <v>9541</v>
      </c>
      <c r="K1320" s="38"/>
      <c r="L1320" s="38" t="s">
        <v>6091</v>
      </c>
      <c r="M1320" s="109">
        <v>44419</v>
      </c>
      <c r="N1320" s="39">
        <v>0</v>
      </c>
      <c r="O1320" s="38">
        <v>1</v>
      </c>
      <c r="P1320" s="38" t="s">
        <v>5814</v>
      </c>
      <c r="Q1320" s="23">
        <v>2.2799999999999998</v>
      </c>
      <c r="R1320" s="39" t="s">
        <v>3139</v>
      </c>
      <c r="S1320" s="38" t="s">
        <v>54</v>
      </c>
      <c r="T1320" s="23">
        <v>90</v>
      </c>
      <c r="U1320" s="38" t="s">
        <v>6091</v>
      </c>
      <c r="V1320" s="39">
        <v>256694846</v>
      </c>
      <c r="W1320" s="23">
        <v>2.2799999999999998</v>
      </c>
      <c r="X1320" s="38" t="s">
        <v>3139</v>
      </c>
      <c r="Y1320" s="38" t="s">
        <v>6552</v>
      </c>
      <c r="Z1320" s="21">
        <v>257.99543399999999</v>
      </c>
      <c r="AA1320" s="23">
        <v>2.2799999999999998</v>
      </c>
      <c r="AB1320" s="39" t="s">
        <v>3139</v>
      </c>
      <c r="AC1320" s="39">
        <v>1300588</v>
      </c>
      <c r="AD1320" s="23" t="s">
        <v>3139</v>
      </c>
      <c r="AE1320" s="38" t="s">
        <v>5815</v>
      </c>
      <c r="AG1320" s="23"/>
      <c r="AH1320" s="23"/>
    </row>
    <row r="1321" spans="1:34">
      <c r="A1321" t="str">
        <f t="shared" si="62"/>
        <v>1203</v>
      </c>
      <c r="B1321" t="str">
        <f t="shared" si="60"/>
        <v>FL</v>
      </c>
      <c r="C1321">
        <f t="shared" si="61"/>
        <v>26</v>
      </c>
      <c r="D1321" s="38" t="s">
        <v>6552</v>
      </c>
      <c r="E1321" s="23">
        <v>3</v>
      </c>
      <c r="F1321" s="23">
        <v>120305</v>
      </c>
      <c r="G1321" s="38" t="s">
        <v>80</v>
      </c>
      <c r="H1321" s="38" t="s">
        <v>3160</v>
      </c>
      <c r="I1321" s="38" t="s">
        <v>5969</v>
      </c>
      <c r="J1321" s="38" t="s">
        <v>9542</v>
      </c>
      <c r="K1321" s="38"/>
      <c r="L1321" s="38" t="s">
        <v>6096</v>
      </c>
      <c r="M1321" s="109">
        <v>44434</v>
      </c>
      <c r="N1321" s="39">
        <v>0</v>
      </c>
      <c r="O1321" s="38">
        <v>1</v>
      </c>
      <c r="P1321" s="38" t="s">
        <v>5814</v>
      </c>
      <c r="Q1321" s="38">
        <v>2.23</v>
      </c>
      <c r="R1321" s="39" t="s">
        <v>3139</v>
      </c>
      <c r="S1321" s="38" t="s">
        <v>54</v>
      </c>
      <c r="T1321" s="38">
        <v>90</v>
      </c>
      <c r="U1321" s="38" t="s">
        <v>6096</v>
      </c>
      <c r="V1321" s="39">
        <v>790737305</v>
      </c>
      <c r="W1321" s="38">
        <v>2.23</v>
      </c>
      <c r="X1321" s="38" t="s">
        <v>3139</v>
      </c>
      <c r="Y1321" s="38" t="s">
        <v>6552</v>
      </c>
      <c r="Z1321" s="21">
        <v>793.92111952999994</v>
      </c>
      <c r="AA1321" s="38">
        <v>2.23</v>
      </c>
      <c r="AB1321" s="39" t="s">
        <v>3139</v>
      </c>
      <c r="AC1321" s="39">
        <v>3183816</v>
      </c>
      <c r="AD1321" s="23" t="s">
        <v>3139</v>
      </c>
      <c r="AE1321" s="38" t="s">
        <v>5815</v>
      </c>
      <c r="AG1321" s="23"/>
      <c r="AH1321" s="23"/>
    </row>
    <row r="1322" spans="1:34">
      <c r="A1322" t="str">
        <f t="shared" si="62"/>
        <v>1203</v>
      </c>
      <c r="B1322" t="str">
        <f t="shared" si="60"/>
        <v>FL</v>
      </c>
      <c r="C1322">
        <f t="shared" si="61"/>
        <v>10</v>
      </c>
      <c r="D1322" s="38" t="s">
        <v>6552</v>
      </c>
      <c r="E1322" s="23">
        <v>4</v>
      </c>
      <c r="F1322" s="23">
        <v>120305</v>
      </c>
      <c r="G1322" s="38" t="s">
        <v>3309</v>
      </c>
      <c r="H1322" s="38" t="s">
        <v>3594</v>
      </c>
      <c r="I1322" s="38" t="s">
        <v>5969</v>
      </c>
      <c r="J1322" s="38" t="s">
        <v>9543</v>
      </c>
      <c r="K1322" s="38"/>
      <c r="L1322" s="38" t="s">
        <v>6088</v>
      </c>
      <c r="M1322" s="109">
        <v>44418</v>
      </c>
      <c r="N1322" s="39">
        <v>518434311</v>
      </c>
      <c r="O1322" s="38">
        <v>1</v>
      </c>
      <c r="P1322" s="38" t="s">
        <v>5814</v>
      </c>
      <c r="Q1322" s="38">
        <v>2.0329999999999999</v>
      </c>
      <c r="R1322" s="39" t="s">
        <v>3139</v>
      </c>
      <c r="S1322" s="38" t="s">
        <v>54</v>
      </c>
      <c r="T1322" s="38">
        <v>90</v>
      </c>
      <c r="U1322" s="38" t="s">
        <v>6088</v>
      </c>
      <c r="V1322" s="39">
        <v>518734311</v>
      </c>
      <c r="W1322" s="38">
        <v>2.0329999999999999</v>
      </c>
      <c r="X1322" s="38" t="s">
        <v>3139</v>
      </c>
      <c r="Y1322" s="38" t="s">
        <v>6552</v>
      </c>
      <c r="Z1322" s="21">
        <v>520.80355599999996</v>
      </c>
      <c r="AA1322" s="38">
        <v>2.0329999999999999</v>
      </c>
      <c r="AB1322" s="39" t="s">
        <v>3139</v>
      </c>
      <c r="AC1322" s="39">
        <v>0</v>
      </c>
      <c r="AD1322" s="23" t="s">
        <v>3139</v>
      </c>
      <c r="AE1322" s="38" t="s">
        <v>5815</v>
      </c>
      <c r="AG1322" s="23"/>
      <c r="AH1322" s="23"/>
    </row>
    <row r="1323" spans="1:34">
      <c r="A1323" t="str">
        <f t="shared" si="62"/>
        <v>1203</v>
      </c>
      <c r="B1323" t="str">
        <f t="shared" si="60"/>
        <v>FL</v>
      </c>
      <c r="C1323">
        <f t="shared" si="61"/>
        <v>13</v>
      </c>
      <c r="D1323" s="38" t="s">
        <v>6552</v>
      </c>
      <c r="E1323" s="23">
        <v>5</v>
      </c>
      <c r="F1323" s="23">
        <v>120305</v>
      </c>
      <c r="G1323" s="38" t="s">
        <v>260</v>
      </c>
      <c r="H1323" s="38" t="s">
        <v>3046</v>
      </c>
      <c r="I1323" s="38" t="s">
        <v>5969</v>
      </c>
      <c r="J1323" s="38" t="s">
        <v>11930</v>
      </c>
      <c r="K1323" s="38" t="s">
        <v>5829</v>
      </c>
      <c r="L1323" s="38" t="s">
        <v>6072</v>
      </c>
      <c r="M1323" s="109">
        <v>44421</v>
      </c>
      <c r="N1323" s="39">
        <v>140328741.09999999</v>
      </c>
      <c r="O1323" s="38">
        <v>1</v>
      </c>
      <c r="P1323" s="38" t="s">
        <v>5814</v>
      </c>
      <c r="Q1323" s="38">
        <v>2.2759999999999998</v>
      </c>
      <c r="R1323" s="39" t="s">
        <v>3139</v>
      </c>
      <c r="S1323" s="38" t="s">
        <v>54</v>
      </c>
      <c r="T1323" s="38">
        <v>31</v>
      </c>
      <c r="U1323" s="38" t="s">
        <v>6072</v>
      </c>
      <c r="V1323" s="39">
        <v>140115916</v>
      </c>
      <c r="W1323" s="38">
        <v>2.2759999999999998</v>
      </c>
      <c r="X1323" s="38" t="s">
        <v>3139</v>
      </c>
      <c r="Y1323" s="38" t="s">
        <v>6552</v>
      </c>
      <c r="Z1323" s="21">
        <v>140.22242299999999</v>
      </c>
      <c r="AA1323" s="38">
        <v>2.2759999999999998</v>
      </c>
      <c r="AB1323" s="39" t="s">
        <v>3139</v>
      </c>
      <c r="AC1323" s="39">
        <v>0</v>
      </c>
      <c r="AD1323" s="23" t="s">
        <v>3139</v>
      </c>
      <c r="AE1323" s="38" t="s">
        <v>5815</v>
      </c>
      <c r="AG1323" s="23"/>
      <c r="AH1323" s="23"/>
    </row>
    <row r="1324" spans="1:34">
      <c r="A1324" t="str">
        <f t="shared" si="62"/>
        <v>1203</v>
      </c>
      <c r="B1324" t="str">
        <f t="shared" si="60"/>
        <v>FL</v>
      </c>
      <c r="C1324">
        <f t="shared" si="61"/>
        <v>41</v>
      </c>
      <c r="D1324" s="38" t="s">
        <v>6552</v>
      </c>
      <c r="E1324" s="23">
        <v>6</v>
      </c>
      <c r="F1324" s="23">
        <v>120305</v>
      </c>
      <c r="G1324" s="38" t="s">
        <v>55</v>
      </c>
      <c r="H1324" s="38" t="s">
        <v>3339</v>
      </c>
      <c r="I1324" s="38" t="s">
        <v>5969</v>
      </c>
      <c r="J1324" s="38" t="s">
        <v>11931</v>
      </c>
      <c r="K1324" s="38" t="s">
        <v>5829</v>
      </c>
      <c r="L1324" s="38" t="s">
        <v>11932</v>
      </c>
      <c r="M1324" s="109">
        <v>44449</v>
      </c>
      <c r="N1324" s="39">
        <v>500000000</v>
      </c>
      <c r="O1324" s="38">
        <v>1</v>
      </c>
      <c r="P1324" s="38" t="s">
        <v>5814</v>
      </c>
      <c r="Q1324" s="38">
        <v>2.2010000000000001</v>
      </c>
      <c r="R1324" s="39" t="s">
        <v>3139</v>
      </c>
      <c r="S1324" s="38" t="s">
        <v>54</v>
      </c>
      <c r="T1324" s="38">
        <v>46</v>
      </c>
      <c r="U1324" s="38" t="s">
        <v>5981</v>
      </c>
      <c r="V1324" s="39">
        <v>508005000</v>
      </c>
      <c r="W1324" s="38">
        <v>2.2010000000000001</v>
      </c>
      <c r="X1324" s="38" t="s">
        <v>3139</v>
      </c>
      <c r="Y1324" s="38" t="s">
        <v>6552</v>
      </c>
      <c r="Z1324" s="21">
        <v>507.94499999999999</v>
      </c>
      <c r="AA1324" s="38">
        <v>2.2010000000000001</v>
      </c>
      <c r="AB1324" s="39" t="s">
        <v>3139</v>
      </c>
      <c r="AC1324" s="39">
        <v>0</v>
      </c>
      <c r="AD1324" s="23" t="s">
        <v>3139</v>
      </c>
      <c r="AE1324" s="38" t="s">
        <v>5815</v>
      </c>
      <c r="AG1324" s="23"/>
      <c r="AH1324" s="23"/>
    </row>
    <row r="1325" spans="1:34">
      <c r="A1325" t="str">
        <f t="shared" si="62"/>
        <v>1203</v>
      </c>
      <c r="B1325" t="str">
        <f t="shared" si="60"/>
        <v>FL</v>
      </c>
      <c r="C1325">
        <f t="shared" si="61"/>
        <v>31</v>
      </c>
      <c r="D1325" s="38" t="s">
        <v>6552</v>
      </c>
      <c r="E1325" s="23">
        <v>7</v>
      </c>
      <c r="F1325" s="23">
        <v>120320</v>
      </c>
      <c r="G1325" s="38" t="s">
        <v>3309</v>
      </c>
      <c r="H1325" s="38" t="s">
        <v>3468</v>
      </c>
      <c r="I1325" s="38" t="s">
        <v>6006</v>
      </c>
      <c r="J1325" s="38" t="s">
        <v>3595</v>
      </c>
      <c r="K1325" s="38"/>
      <c r="L1325" s="38" t="s">
        <v>9544</v>
      </c>
      <c r="M1325" s="109">
        <v>44439</v>
      </c>
      <c r="N1325" s="39">
        <v>0</v>
      </c>
      <c r="O1325" s="38">
        <v>1</v>
      </c>
      <c r="P1325" s="38"/>
      <c r="Q1325" s="38" t="s">
        <v>3139</v>
      </c>
      <c r="R1325" s="39">
        <v>15046</v>
      </c>
      <c r="S1325" s="38"/>
      <c r="T1325" s="38" t="s">
        <v>3139</v>
      </c>
      <c r="U1325" s="38" t="s">
        <v>9544</v>
      </c>
      <c r="V1325" s="39">
        <v>231477327</v>
      </c>
      <c r="W1325" s="38" t="s">
        <v>3139</v>
      </c>
      <c r="X1325" s="38">
        <v>0</v>
      </c>
      <c r="Y1325" s="38" t="s">
        <v>6552</v>
      </c>
      <c r="Z1325" s="21">
        <v>31.364343519999998</v>
      </c>
      <c r="AA1325" s="38" t="s">
        <v>3139</v>
      </c>
      <c r="AB1325" s="39">
        <v>15046</v>
      </c>
      <c r="AC1325" s="39">
        <v>0</v>
      </c>
      <c r="AD1325" s="23" t="s">
        <v>3139</v>
      </c>
      <c r="AE1325" s="38" t="s">
        <v>5815</v>
      </c>
      <c r="AG1325" s="23"/>
      <c r="AH1325" s="23"/>
    </row>
    <row r="1326" spans="1:34">
      <c r="A1326" t="str">
        <f t="shared" si="62"/>
        <v>1228</v>
      </c>
      <c r="B1326" t="str">
        <f t="shared" si="60"/>
        <v>CA</v>
      </c>
      <c r="C1326">
        <f t="shared" si="61"/>
        <v>31</v>
      </c>
      <c r="D1326" s="38" t="s">
        <v>6552</v>
      </c>
      <c r="E1326" s="23">
        <v>8</v>
      </c>
      <c r="F1326" s="23">
        <v>122811</v>
      </c>
      <c r="G1326" s="38" t="s">
        <v>3309</v>
      </c>
      <c r="H1326" s="38" t="s">
        <v>3468</v>
      </c>
      <c r="I1326" s="38" t="s">
        <v>5969</v>
      </c>
      <c r="J1326" s="38" t="s">
        <v>3597</v>
      </c>
      <c r="K1326" s="38"/>
      <c r="L1326" s="38" t="s">
        <v>6656</v>
      </c>
      <c r="M1326" s="109">
        <v>44439</v>
      </c>
      <c r="N1326" s="39">
        <v>0</v>
      </c>
      <c r="O1326" s="38">
        <v>1</v>
      </c>
      <c r="P1326" s="38" t="s">
        <v>5814</v>
      </c>
      <c r="Q1326" s="38">
        <v>1.1100000000000001</v>
      </c>
      <c r="R1326" s="39" t="s">
        <v>3139</v>
      </c>
      <c r="S1326" s="38" t="s">
        <v>54</v>
      </c>
      <c r="T1326" s="38">
        <v>30</v>
      </c>
      <c r="U1326" s="38" t="s">
        <v>6656</v>
      </c>
      <c r="V1326" s="39">
        <v>3040940353</v>
      </c>
      <c r="W1326" s="38">
        <v>1.1100000000000001</v>
      </c>
      <c r="X1326" s="38" t="s">
        <v>3139</v>
      </c>
      <c r="Y1326" s="38" t="s">
        <v>6552</v>
      </c>
      <c r="Z1326" s="21">
        <v>14.863312000000001</v>
      </c>
      <c r="AA1326" s="38">
        <v>1.1100000000000001</v>
      </c>
      <c r="AB1326" s="39" t="s">
        <v>3139</v>
      </c>
      <c r="AC1326" s="39">
        <v>0</v>
      </c>
      <c r="AD1326" s="23" t="s">
        <v>3139</v>
      </c>
      <c r="AE1326" s="38" t="s">
        <v>5815</v>
      </c>
      <c r="AG1326" s="23"/>
      <c r="AH1326" s="23"/>
    </row>
    <row r="1327" spans="1:34">
      <c r="A1327" t="str">
        <f t="shared" si="62"/>
        <v>1228</v>
      </c>
      <c r="B1327" t="str">
        <f t="shared" si="60"/>
        <v>CA</v>
      </c>
      <c r="C1327">
        <f t="shared" si="61"/>
        <v>74</v>
      </c>
      <c r="D1327" s="38" t="s">
        <v>6552</v>
      </c>
      <c r="E1327" s="23">
        <v>9</v>
      </c>
      <c r="F1327" s="23">
        <v>122811</v>
      </c>
      <c r="G1327" s="38" t="s">
        <v>53</v>
      </c>
      <c r="H1327" s="38" t="s">
        <v>3047</v>
      </c>
      <c r="I1327" s="38" t="s">
        <v>5969</v>
      </c>
      <c r="J1327" s="38" t="s">
        <v>11933</v>
      </c>
      <c r="K1327" s="38"/>
      <c r="L1327" s="38" t="s">
        <v>6072</v>
      </c>
      <c r="M1327" s="109">
        <v>44482</v>
      </c>
      <c r="N1327" s="39">
        <v>0</v>
      </c>
      <c r="O1327" s="38">
        <v>1</v>
      </c>
      <c r="P1327" s="38" t="s">
        <v>5814</v>
      </c>
      <c r="Q1327" s="38">
        <v>2.1819999999999999</v>
      </c>
      <c r="R1327" s="39" t="s">
        <v>3139</v>
      </c>
      <c r="S1327" s="38" t="s">
        <v>54</v>
      </c>
      <c r="T1327" s="38">
        <v>90</v>
      </c>
      <c r="U1327" s="38" t="s">
        <v>6072</v>
      </c>
      <c r="V1327" s="39">
        <v>60099336</v>
      </c>
      <c r="W1327" s="38">
        <v>2.1819999999999999</v>
      </c>
      <c r="X1327" s="38" t="s">
        <v>3139</v>
      </c>
      <c r="Y1327" s="38" t="s">
        <v>6552</v>
      </c>
      <c r="Z1327" s="21">
        <v>60.164901919999998</v>
      </c>
      <c r="AA1327" s="38">
        <v>2.1819999999999999</v>
      </c>
      <c r="AB1327" s="39" t="s">
        <v>3139</v>
      </c>
      <c r="AC1327" s="39">
        <v>65568</v>
      </c>
      <c r="AD1327" s="23" t="s">
        <v>3139</v>
      </c>
      <c r="AE1327" s="38" t="s">
        <v>5815</v>
      </c>
      <c r="AG1327" s="23"/>
      <c r="AH1327" s="23"/>
    </row>
    <row r="1328" spans="1:34">
      <c r="A1328" t="str">
        <f t="shared" si="62"/>
        <v>1228</v>
      </c>
      <c r="B1328" t="str">
        <f t="shared" si="60"/>
        <v>CA</v>
      </c>
      <c r="C1328">
        <f t="shared" si="61"/>
        <v>24</v>
      </c>
      <c r="D1328" s="38" t="s">
        <v>6552</v>
      </c>
      <c r="E1328" s="23">
        <v>10</v>
      </c>
      <c r="F1328" s="23">
        <v>122811</v>
      </c>
      <c r="G1328" s="38" t="s">
        <v>53</v>
      </c>
      <c r="H1328" s="38" t="s">
        <v>3047</v>
      </c>
      <c r="I1328" s="38" t="s">
        <v>5969</v>
      </c>
      <c r="J1328" s="38" t="s">
        <v>9546</v>
      </c>
      <c r="K1328" s="38"/>
      <c r="L1328" s="38" t="s">
        <v>5975</v>
      </c>
      <c r="M1328" s="109">
        <v>44432</v>
      </c>
      <c r="N1328" s="39">
        <v>0</v>
      </c>
      <c r="O1328" s="38">
        <v>1</v>
      </c>
      <c r="P1328" s="38" t="s">
        <v>5814</v>
      </c>
      <c r="Q1328" s="38">
        <v>2.2799999999999998</v>
      </c>
      <c r="R1328" s="39" t="s">
        <v>3139</v>
      </c>
      <c r="S1328" s="38" t="s">
        <v>54</v>
      </c>
      <c r="T1328" s="38">
        <v>90</v>
      </c>
      <c r="U1328" s="38" t="s">
        <v>5975</v>
      </c>
      <c r="V1328" s="39">
        <v>1569798106</v>
      </c>
      <c r="W1328" s="38">
        <v>2.2799999999999998</v>
      </c>
      <c r="X1328" s="38" t="s">
        <v>3139</v>
      </c>
      <c r="Y1328" s="38" t="s">
        <v>6552</v>
      </c>
      <c r="Z1328" s="21">
        <v>1576.459282</v>
      </c>
      <c r="AA1328" s="38">
        <v>2.2799999999999998</v>
      </c>
      <c r="AB1328" s="39" t="s">
        <v>3139</v>
      </c>
      <c r="AC1328" s="39">
        <v>6661177</v>
      </c>
      <c r="AD1328" s="23" t="s">
        <v>3139</v>
      </c>
      <c r="AE1328" s="38" t="s">
        <v>5815</v>
      </c>
      <c r="AG1328" s="23"/>
      <c r="AH1328" s="23"/>
    </row>
    <row r="1329" spans="1:34">
      <c r="A1329" t="str">
        <f t="shared" si="62"/>
        <v>1228</v>
      </c>
      <c r="B1329" t="str">
        <f t="shared" si="60"/>
        <v>CA</v>
      </c>
      <c r="C1329">
        <f t="shared" si="61"/>
        <v>61</v>
      </c>
      <c r="D1329" s="38" t="s">
        <v>6552</v>
      </c>
      <c r="E1329" s="23">
        <v>11</v>
      </c>
      <c r="F1329" s="23">
        <v>122811</v>
      </c>
      <c r="G1329" s="38" t="s">
        <v>53</v>
      </c>
      <c r="H1329" s="38" t="s">
        <v>3047</v>
      </c>
      <c r="I1329" s="38" t="s">
        <v>5969</v>
      </c>
      <c r="J1329" s="38" t="s">
        <v>11278</v>
      </c>
      <c r="K1329" s="38"/>
      <c r="L1329" s="38" t="s">
        <v>6203</v>
      </c>
      <c r="M1329" s="109">
        <v>44469</v>
      </c>
      <c r="N1329" s="39">
        <v>0</v>
      </c>
      <c r="O1329" s="38">
        <v>1</v>
      </c>
      <c r="P1329" s="38" t="s">
        <v>5814</v>
      </c>
      <c r="Q1329" s="38">
        <v>2.2799999999999998</v>
      </c>
      <c r="R1329" s="39" t="s">
        <v>3139</v>
      </c>
      <c r="S1329" s="38" t="s">
        <v>54</v>
      </c>
      <c r="T1329" s="38">
        <v>90</v>
      </c>
      <c r="U1329" s="38" t="s">
        <v>6203</v>
      </c>
      <c r="V1329" s="39">
        <v>1741335814</v>
      </c>
      <c r="W1329" s="38">
        <v>2.2799999999999998</v>
      </c>
      <c r="X1329" s="38" t="s">
        <v>3139</v>
      </c>
      <c r="Y1329" s="38" t="s">
        <v>6552</v>
      </c>
      <c r="Z1329" s="21">
        <v>1744.754637</v>
      </c>
      <c r="AA1329" s="38">
        <v>2.2799999999999998</v>
      </c>
      <c r="AB1329" s="39" t="s">
        <v>3139</v>
      </c>
      <c r="AC1329" s="39">
        <v>3418823</v>
      </c>
      <c r="AD1329" s="23" t="s">
        <v>3139</v>
      </c>
      <c r="AE1329" s="38" t="s">
        <v>5815</v>
      </c>
      <c r="AG1329" s="23"/>
      <c r="AH1329" s="23"/>
    </row>
    <row r="1330" spans="1:34">
      <c r="A1330" t="str">
        <f t="shared" si="62"/>
        <v>1228</v>
      </c>
      <c r="B1330" t="str">
        <f t="shared" si="60"/>
        <v>CA</v>
      </c>
      <c r="C1330">
        <f t="shared" si="61"/>
        <v>24</v>
      </c>
      <c r="D1330" s="38" t="s">
        <v>6552</v>
      </c>
      <c r="E1330" s="23">
        <v>12</v>
      </c>
      <c r="F1330" s="23">
        <v>122811</v>
      </c>
      <c r="G1330" s="38" t="s">
        <v>53</v>
      </c>
      <c r="H1330" s="38" t="s">
        <v>3047</v>
      </c>
      <c r="I1330" s="38" t="s">
        <v>5969</v>
      </c>
      <c r="J1330" s="38" t="s">
        <v>9547</v>
      </c>
      <c r="K1330" s="38"/>
      <c r="L1330" s="38" t="s">
        <v>5975</v>
      </c>
      <c r="M1330" s="109">
        <v>44432</v>
      </c>
      <c r="N1330" s="39">
        <v>0</v>
      </c>
      <c r="O1330" s="38">
        <v>1</v>
      </c>
      <c r="P1330" s="38" t="s">
        <v>5814</v>
      </c>
      <c r="Q1330" s="38">
        <v>2.2799999999999998</v>
      </c>
      <c r="R1330" s="39" t="s">
        <v>3139</v>
      </c>
      <c r="S1330" s="38" t="s">
        <v>54</v>
      </c>
      <c r="T1330" s="38">
        <v>90</v>
      </c>
      <c r="U1330" s="38" t="s">
        <v>5975</v>
      </c>
      <c r="V1330" s="39">
        <v>1031642466</v>
      </c>
      <c r="W1330" s="38">
        <v>2.2799999999999998</v>
      </c>
      <c r="X1330" s="38" t="s">
        <v>3139</v>
      </c>
      <c r="Y1330" s="38" t="s">
        <v>6552</v>
      </c>
      <c r="Z1330" s="21">
        <v>1036.0200689999999</v>
      </c>
      <c r="AA1330" s="38">
        <v>2.2799999999999998</v>
      </c>
      <c r="AB1330" s="39" t="s">
        <v>3139</v>
      </c>
      <c r="AC1330" s="39">
        <v>4377603</v>
      </c>
      <c r="AD1330" s="23" t="s">
        <v>3139</v>
      </c>
      <c r="AE1330" s="38" t="s">
        <v>5815</v>
      </c>
      <c r="AG1330" s="23"/>
      <c r="AH1330" s="23"/>
    </row>
    <row r="1331" spans="1:34">
      <c r="A1331" t="str">
        <f t="shared" si="62"/>
        <v>1228</v>
      </c>
      <c r="B1331" t="str">
        <f t="shared" si="60"/>
        <v>CA</v>
      </c>
      <c r="C1331">
        <f t="shared" si="61"/>
        <v>54</v>
      </c>
      <c r="D1331" s="38" t="s">
        <v>6552</v>
      </c>
      <c r="E1331" s="23">
        <v>13</v>
      </c>
      <c r="F1331" s="23">
        <v>122811</v>
      </c>
      <c r="G1331" s="38" t="s">
        <v>53</v>
      </c>
      <c r="H1331" s="38" t="s">
        <v>3047</v>
      </c>
      <c r="I1331" s="38" t="s">
        <v>5969</v>
      </c>
      <c r="J1331" s="38" t="s">
        <v>11279</v>
      </c>
      <c r="K1331" s="38"/>
      <c r="L1331" s="38" t="s">
        <v>6098</v>
      </c>
      <c r="M1331" s="109">
        <v>44462</v>
      </c>
      <c r="N1331" s="39">
        <v>0</v>
      </c>
      <c r="O1331" s="38">
        <v>1</v>
      </c>
      <c r="P1331" s="38" t="s">
        <v>5814</v>
      </c>
      <c r="Q1331" s="38">
        <v>2.3780000000000001</v>
      </c>
      <c r="R1331" s="39" t="s">
        <v>3139</v>
      </c>
      <c r="S1331" s="38" t="s">
        <v>54</v>
      </c>
      <c r="T1331" s="38">
        <v>90</v>
      </c>
      <c r="U1331" s="38" t="s">
        <v>6098</v>
      </c>
      <c r="V1331" s="39">
        <v>1000000000</v>
      </c>
      <c r="W1331" s="38">
        <v>2.3780000000000001</v>
      </c>
      <c r="X1331" s="38" t="s">
        <v>3139</v>
      </c>
      <c r="Y1331" s="38" t="s">
        <v>6552</v>
      </c>
      <c r="Z1331" s="21">
        <v>1002.5101110000001</v>
      </c>
      <c r="AA1331" s="38">
        <v>2.3780000000000001</v>
      </c>
      <c r="AB1331" s="39" t="s">
        <v>3139</v>
      </c>
      <c r="AC1331" s="39">
        <v>2510111</v>
      </c>
      <c r="AD1331" s="23" t="s">
        <v>3139</v>
      </c>
      <c r="AE1331" s="38" t="s">
        <v>5815</v>
      </c>
      <c r="AG1331" s="23"/>
      <c r="AH1331" s="23"/>
    </row>
    <row r="1332" spans="1:34">
      <c r="A1332" t="str">
        <f t="shared" si="62"/>
        <v>1228</v>
      </c>
      <c r="B1332" t="str">
        <f t="shared" si="60"/>
        <v>CA</v>
      </c>
      <c r="C1332">
        <f t="shared" si="61"/>
        <v>91</v>
      </c>
      <c r="D1332" s="38" t="s">
        <v>6552</v>
      </c>
      <c r="E1332" s="23">
        <v>14</v>
      </c>
      <c r="F1332" s="23">
        <v>122811</v>
      </c>
      <c r="G1332" s="38" t="s">
        <v>80</v>
      </c>
      <c r="H1332" s="38" t="s">
        <v>3160</v>
      </c>
      <c r="I1332" s="38" t="s">
        <v>5969</v>
      </c>
      <c r="J1332" s="38" t="s">
        <v>6661</v>
      </c>
      <c r="K1332" s="38"/>
      <c r="L1332" s="38" t="s">
        <v>5966</v>
      </c>
      <c r="M1332" s="109">
        <v>44499</v>
      </c>
      <c r="N1332" s="39">
        <v>0</v>
      </c>
      <c r="O1332" s="38">
        <v>1</v>
      </c>
      <c r="P1332" s="38" t="s">
        <v>5814</v>
      </c>
      <c r="Q1332" s="38">
        <v>3.08</v>
      </c>
      <c r="R1332" s="39" t="s">
        <v>3139</v>
      </c>
      <c r="S1332" s="38" t="s">
        <v>54</v>
      </c>
      <c r="T1332" s="38">
        <v>180</v>
      </c>
      <c r="U1332" s="38" t="s">
        <v>5966</v>
      </c>
      <c r="V1332" s="39">
        <v>618206597</v>
      </c>
      <c r="W1332" s="38">
        <v>3.08</v>
      </c>
      <c r="X1332" s="38" t="s">
        <v>3139</v>
      </c>
      <c r="Y1332" s="38" t="s">
        <v>6552</v>
      </c>
      <c r="Z1332" s="21">
        <v>623.019679</v>
      </c>
      <c r="AA1332" s="38">
        <v>3.08</v>
      </c>
      <c r="AB1332" s="39" t="s">
        <v>3139</v>
      </c>
      <c r="AC1332" s="39">
        <v>4813082</v>
      </c>
      <c r="AD1332" s="23" t="s">
        <v>3139</v>
      </c>
      <c r="AE1332" s="38" t="s">
        <v>5815</v>
      </c>
      <c r="AG1332" s="23"/>
      <c r="AH1332" s="23"/>
    </row>
    <row r="1333" spans="1:34">
      <c r="A1333" t="str">
        <f t="shared" si="62"/>
        <v>1228</v>
      </c>
      <c r="B1333" t="str">
        <f t="shared" si="60"/>
        <v>CA</v>
      </c>
      <c r="C1333">
        <f t="shared" si="61"/>
        <v>10</v>
      </c>
      <c r="D1333" s="38" t="s">
        <v>6552</v>
      </c>
      <c r="E1333" s="23">
        <v>15</v>
      </c>
      <c r="F1333" s="23">
        <v>122811</v>
      </c>
      <c r="G1333" s="38" t="s">
        <v>3383</v>
      </c>
      <c r="H1333" s="38" t="s">
        <v>3594</v>
      </c>
      <c r="I1333" s="38" t="s">
        <v>5969</v>
      </c>
      <c r="J1333" s="38" t="s">
        <v>9543</v>
      </c>
      <c r="K1333" s="38"/>
      <c r="L1333" s="38" t="s">
        <v>6088</v>
      </c>
      <c r="M1333" s="109">
        <v>44418</v>
      </c>
      <c r="N1333" s="39">
        <v>518905049</v>
      </c>
      <c r="O1333" s="38">
        <v>1</v>
      </c>
      <c r="P1333" s="38" t="s">
        <v>5814</v>
      </c>
      <c r="Q1333" s="23">
        <v>2.0329999999999999</v>
      </c>
      <c r="R1333" s="39" t="s">
        <v>3139</v>
      </c>
      <c r="S1333" s="38" t="s">
        <v>54</v>
      </c>
      <c r="T1333" s="23">
        <v>92</v>
      </c>
      <c r="U1333" s="38" t="s">
        <v>6088</v>
      </c>
      <c r="V1333" s="39">
        <v>518905049</v>
      </c>
      <c r="W1333" s="38">
        <v>2.0329999999999999</v>
      </c>
      <c r="X1333" s="23" t="s">
        <v>3139</v>
      </c>
      <c r="Y1333" s="38" t="s">
        <v>6552</v>
      </c>
      <c r="Z1333" s="21">
        <v>521.27644599999996</v>
      </c>
      <c r="AA1333" s="38">
        <v>2.0329999999999999</v>
      </c>
      <c r="AB1333" s="39" t="s">
        <v>3139</v>
      </c>
      <c r="AC1333" s="39">
        <v>0</v>
      </c>
      <c r="AD1333" s="23" t="s">
        <v>3139</v>
      </c>
      <c r="AE1333" s="38" t="s">
        <v>5815</v>
      </c>
      <c r="AG1333" s="23"/>
      <c r="AH1333" s="23"/>
    </row>
    <row r="1334" spans="1:34">
      <c r="A1334" t="str">
        <f t="shared" si="62"/>
        <v>1228</v>
      </c>
      <c r="B1334" t="str">
        <f t="shared" si="60"/>
        <v>CA</v>
      </c>
      <c r="C1334">
        <f t="shared" si="61"/>
        <v>20</v>
      </c>
      <c r="D1334" s="38" t="s">
        <v>6552</v>
      </c>
      <c r="E1334" s="23">
        <v>16</v>
      </c>
      <c r="F1334" s="23">
        <v>122811</v>
      </c>
      <c r="G1334" s="38" t="s">
        <v>3274</v>
      </c>
      <c r="H1334" s="38" t="s">
        <v>11934</v>
      </c>
      <c r="I1334" s="38" t="s">
        <v>5969</v>
      </c>
      <c r="J1334" s="38" t="s">
        <v>11935</v>
      </c>
      <c r="K1334" s="38" t="s">
        <v>5829</v>
      </c>
      <c r="L1334" s="38" t="s">
        <v>11936</v>
      </c>
      <c r="M1334" s="109">
        <v>44428</v>
      </c>
      <c r="N1334" s="39">
        <v>500000000</v>
      </c>
      <c r="O1334" s="38">
        <v>1</v>
      </c>
      <c r="P1334" s="38" t="s">
        <v>5814</v>
      </c>
      <c r="Q1334" s="38">
        <v>2.5030000000000001</v>
      </c>
      <c r="R1334" s="39" t="s">
        <v>3139</v>
      </c>
      <c r="S1334" s="38" t="s">
        <v>54</v>
      </c>
      <c r="T1334" s="23">
        <v>35</v>
      </c>
      <c r="U1334" s="38" t="s">
        <v>6431</v>
      </c>
      <c r="V1334" s="39">
        <v>508170000</v>
      </c>
      <c r="W1334" s="38">
        <v>2.5030000000000001</v>
      </c>
      <c r="X1334" s="23" t="s">
        <v>3139</v>
      </c>
      <c r="Y1334" s="38" t="s">
        <v>6552</v>
      </c>
      <c r="Z1334" s="21">
        <v>508.61500000000001</v>
      </c>
      <c r="AA1334" s="38">
        <v>2.5030000000000001</v>
      </c>
      <c r="AB1334" s="39" t="s">
        <v>3139</v>
      </c>
      <c r="AC1334" s="39">
        <v>0</v>
      </c>
      <c r="AD1334" s="23" t="s">
        <v>3139</v>
      </c>
      <c r="AE1334" s="38" t="s">
        <v>5815</v>
      </c>
      <c r="AG1334" s="23"/>
      <c r="AH1334" s="23"/>
    </row>
    <row r="1335" spans="1:34">
      <c r="A1335" t="str">
        <f t="shared" si="62"/>
        <v>1228</v>
      </c>
      <c r="B1335" t="str">
        <f t="shared" si="60"/>
        <v>CA</v>
      </c>
      <c r="C1335">
        <f t="shared" si="61"/>
        <v>24</v>
      </c>
      <c r="D1335" s="38" t="s">
        <v>6552</v>
      </c>
      <c r="E1335" s="23">
        <v>17</v>
      </c>
      <c r="F1335" s="23">
        <v>122811</v>
      </c>
      <c r="G1335" s="38" t="s">
        <v>3383</v>
      </c>
      <c r="H1335" s="38" t="s">
        <v>3594</v>
      </c>
      <c r="I1335" s="38" t="s">
        <v>5969</v>
      </c>
      <c r="J1335" s="38" t="s">
        <v>9545</v>
      </c>
      <c r="K1335" s="38"/>
      <c r="L1335" s="38" t="s">
        <v>5975</v>
      </c>
      <c r="M1335" s="109">
        <v>44432</v>
      </c>
      <c r="N1335" s="39">
        <v>514441613</v>
      </c>
      <c r="O1335" s="38">
        <v>1</v>
      </c>
      <c r="P1335" s="38" t="s">
        <v>5814</v>
      </c>
      <c r="Q1335" s="38">
        <v>2.0830000000000002</v>
      </c>
      <c r="R1335" s="39" t="s">
        <v>3139</v>
      </c>
      <c r="S1335" s="38" t="s">
        <v>54</v>
      </c>
      <c r="T1335" s="23">
        <v>92</v>
      </c>
      <c r="U1335" s="38" t="s">
        <v>5975</v>
      </c>
      <c r="V1335" s="39">
        <v>514441613</v>
      </c>
      <c r="W1335" s="38">
        <v>2.0830000000000002</v>
      </c>
      <c r="X1335" s="23" t="s">
        <v>3139</v>
      </c>
      <c r="Y1335" s="38" t="s">
        <v>6552</v>
      </c>
      <c r="Z1335" s="21">
        <v>516.45822399999997</v>
      </c>
      <c r="AA1335" s="38">
        <v>2.0830000000000002</v>
      </c>
      <c r="AB1335" s="39" t="s">
        <v>3139</v>
      </c>
      <c r="AC1335" s="39">
        <v>0</v>
      </c>
      <c r="AD1335" s="23" t="s">
        <v>3139</v>
      </c>
      <c r="AE1335" s="38" t="s">
        <v>5815</v>
      </c>
      <c r="AG1335" s="23"/>
      <c r="AH1335" s="23"/>
    </row>
    <row r="1336" spans="1:34">
      <c r="A1336" t="str">
        <f t="shared" si="62"/>
        <v>1228</v>
      </c>
      <c r="B1336" t="str">
        <f t="shared" si="60"/>
        <v>CA</v>
      </c>
      <c r="C1336">
        <f t="shared" si="61"/>
        <v>30</v>
      </c>
      <c r="D1336" s="38" t="s">
        <v>6552</v>
      </c>
      <c r="E1336" s="23">
        <v>18</v>
      </c>
      <c r="F1336" s="23">
        <v>122811</v>
      </c>
      <c r="G1336" s="38" t="s">
        <v>11275</v>
      </c>
      <c r="H1336" s="38" t="s">
        <v>11276</v>
      </c>
      <c r="I1336" s="38" t="s">
        <v>5969</v>
      </c>
      <c r="J1336" s="38" t="s">
        <v>11937</v>
      </c>
      <c r="K1336" s="38" t="s">
        <v>5829</v>
      </c>
      <c r="L1336" s="38" t="s">
        <v>6109</v>
      </c>
      <c r="M1336" s="109">
        <v>44438</v>
      </c>
      <c r="N1336" s="39">
        <v>481402484</v>
      </c>
      <c r="O1336" s="38">
        <v>1</v>
      </c>
      <c r="P1336" s="38" t="s">
        <v>5814</v>
      </c>
      <c r="Q1336" s="38">
        <v>2.3250000000000002</v>
      </c>
      <c r="R1336" s="39" t="s">
        <v>3139</v>
      </c>
      <c r="S1336" s="38" t="s">
        <v>54</v>
      </c>
      <c r="T1336" s="23">
        <v>33</v>
      </c>
      <c r="U1336" s="38" t="s">
        <v>6109</v>
      </c>
      <c r="V1336" s="39" t="s">
        <v>3139</v>
      </c>
      <c r="W1336" s="38">
        <v>2.3250000000000002</v>
      </c>
      <c r="X1336" s="23" t="s">
        <v>3139</v>
      </c>
      <c r="Y1336" s="38" t="s">
        <v>6552</v>
      </c>
      <c r="Z1336" s="21">
        <v>480.50265899999999</v>
      </c>
      <c r="AA1336" s="38">
        <v>2.3250000000000002</v>
      </c>
      <c r="AB1336" s="39" t="s">
        <v>3139</v>
      </c>
      <c r="AC1336" s="39">
        <v>0</v>
      </c>
      <c r="AD1336" s="23" t="s">
        <v>3139</v>
      </c>
      <c r="AE1336" s="38" t="s">
        <v>5815</v>
      </c>
      <c r="AG1336" s="23"/>
      <c r="AH1336" s="23"/>
    </row>
    <row r="1337" spans="1:34">
      <c r="A1337" t="str">
        <f t="shared" si="62"/>
        <v>1228</v>
      </c>
      <c r="B1337" t="str">
        <f t="shared" si="60"/>
        <v>CA</v>
      </c>
      <c r="C1337">
        <f t="shared" si="61"/>
        <v>41</v>
      </c>
      <c r="D1337" s="38" t="s">
        <v>6552</v>
      </c>
      <c r="E1337" s="23">
        <v>19</v>
      </c>
      <c r="F1337" s="23">
        <v>122811</v>
      </c>
      <c r="G1337" s="38" t="s">
        <v>55</v>
      </c>
      <c r="H1337" s="38" t="s">
        <v>3339</v>
      </c>
      <c r="I1337" s="38" t="s">
        <v>5969</v>
      </c>
      <c r="J1337" s="38" t="s">
        <v>11931</v>
      </c>
      <c r="K1337" s="38" t="s">
        <v>5829</v>
      </c>
      <c r="L1337" s="38" t="s">
        <v>11932</v>
      </c>
      <c r="M1337" s="109">
        <v>44449</v>
      </c>
      <c r="N1337" s="39">
        <v>200000000</v>
      </c>
      <c r="O1337" s="38">
        <v>1</v>
      </c>
      <c r="P1337" s="38" t="s">
        <v>5814</v>
      </c>
      <c r="Q1337" s="38">
        <v>2.2010000000000001</v>
      </c>
      <c r="R1337" s="39" t="s">
        <v>3139</v>
      </c>
      <c r="S1337" s="38" t="s">
        <v>54</v>
      </c>
      <c r="T1337" s="23">
        <v>46</v>
      </c>
      <c r="U1337" s="38" t="s">
        <v>5981</v>
      </c>
      <c r="V1337" s="39">
        <v>203202000</v>
      </c>
      <c r="W1337" s="38">
        <v>2.2010000000000001</v>
      </c>
      <c r="X1337" s="23" t="s">
        <v>3139</v>
      </c>
      <c r="Y1337" s="38" t="s">
        <v>6552</v>
      </c>
      <c r="Z1337" s="21">
        <v>203.178</v>
      </c>
      <c r="AA1337" s="38">
        <v>2.2010000000000001</v>
      </c>
      <c r="AB1337" s="39" t="s">
        <v>3139</v>
      </c>
      <c r="AC1337" s="39">
        <v>0</v>
      </c>
      <c r="AD1337" s="23" t="s">
        <v>3139</v>
      </c>
      <c r="AE1337" s="38" t="s">
        <v>5815</v>
      </c>
      <c r="AG1337" s="23"/>
      <c r="AH1337" s="23"/>
    </row>
    <row r="1338" spans="1:34">
      <c r="A1338" t="str">
        <f t="shared" si="62"/>
        <v>1228</v>
      </c>
      <c r="B1338" t="str">
        <f t="shared" si="60"/>
        <v>CA</v>
      </c>
      <c r="C1338">
        <f t="shared" si="61"/>
        <v>48</v>
      </c>
      <c r="D1338" s="38" t="s">
        <v>6552</v>
      </c>
      <c r="E1338" s="23">
        <v>20</v>
      </c>
      <c r="F1338" s="23">
        <v>122811</v>
      </c>
      <c r="G1338" s="38" t="s">
        <v>6658</v>
      </c>
      <c r="H1338" s="38" t="s">
        <v>6659</v>
      </c>
      <c r="I1338" s="38" t="s">
        <v>5969</v>
      </c>
      <c r="J1338" s="38" t="s">
        <v>6660</v>
      </c>
      <c r="K1338" s="38" t="s">
        <v>5829</v>
      </c>
      <c r="L1338" s="38" t="s">
        <v>6111</v>
      </c>
      <c r="M1338" s="109">
        <v>44456</v>
      </c>
      <c r="N1338" s="39">
        <v>102721063</v>
      </c>
      <c r="O1338" s="38">
        <v>1</v>
      </c>
      <c r="P1338" s="38" t="s">
        <v>5814</v>
      </c>
      <c r="Q1338" s="38">
        <v>4.1109999999999998</v>
      </c>
      <c r="R1338" s="43" t="s">
        <v>3139</v>
      </c>
      <c r="S1338" s="38" t="s">
        <v>54</v>
      </c>
      <c r="T1338" s="38">
        <v>91</v>
      </c>
      <c r="U1338" s="38" t="s">
        <v>6111</v>
      </c>
      <c r="V1338" s="39" t="s">
        <v>3139</v>
      </c>
      <c r="W1338" s="38">
        <v>4.1109999999999998</v>
      </c>
      <c r="X1338" s="38" t="s">
        <v>3139</v>
      </c>
      <c r="Y1338" s="38" t="s">
        <v>6552</v>
      </c>
      <c r="Z1338" s="21">
        <v>102.17405100000001</v>
      </c>
      <c r="AA1338" s="38">
        <v>4.1109999999999998</v>
      </c>
      <c r="AB1338" s="39" t="s">
        <v>3139</v>
      </c>
      <c r="AC1338" s="39">
        <v>0</v>
      </c>
      <c r="AD1338" s="23" t="s">
        <v>3139</v>
      </c>
      <c r="AE1338" s="38" t="s">
        <v>5815</v>
      </c>
      <c r="AG1338" s="23"/>
      <c r="AH1338" s="23"/>
    </row>
    <row r="1339" spans="1:34">
      <c r="A1339" t="str">
        <f t="shared" si="62"/>
        <v>1228</v>
      </c>
      <c r="B1339" t="str">
        <f t="shared" si="60"/>
        <v>CA</v>
      </c>
      <c r="C1339">
        <f t="shared" si="61"/>
        <v>51</v>
      </c>
      <c r="D1339" s="38" t="s">
        <v>6552</v>
      </c>
      <c r="E1339" s="23">
        <v>21</v>
      </c>
      <c r="F1339" s="23">
        <v>122811</v>
      </c>
      <c r="G1339" s="38" t="s">
        <v>260</v>
      </c>
      <c r="H1339" s="38" t="s">
        <v>3046</v>
      </c>
      <c r="I1339" s="38" t="s">
        <v>5969</v>
      </c>
      <c r="J1339" s="38" t="s">
        <v>11277</v>
      </c>
      <c r="K1339" s="38" t="s">
        <v>5829</v>
      </c>
      <c r="L1339" s="38" t="s">
        <v>6085</v>
      </c>
      <c r="M1339" s="109">
        <v>44459</v>
      </c>
      <c r="N1339" s="39">
        <v>658803739</v>
      </c>
      <c r="O1339" s="38">
        <v>1</v>
      </c>
      <c r="P1339" s="38" t="s">
        <v>5814</v>
      </c>
      <c r="Q1339" s="38">
        <v>3.528</v>
      </c>
      <c r="R1339" s="43" t="s">
        <v>3139</v>
      </c>
      <c r="S1339" s="38" t="s">
        <v>54</v>
      </c>
      <c r="T1339" s="38">
        <v>90</v>
      </c>
      <c r="U1339" s="38" t="s">
        <v>6085</v>
      </c>
      <c r="V1339" s="39" t="s">
        <v>3139</v>
      </c>
      <c r="W1339" s="38">
        <v>3.528</v>
      </c>
      <c r="X1339" s="38" t="s">
        <v>3139</v>
      </c>
      <c r="Y1339" s="38" t="s">
        <v>6552</v>
      </c>
      <c r="Z1339" s="21">
        <v>655.59758099999999</v>
      </c>
      <c r="AA1339" s="38">
        <v>3.528</v>
      </c>
      <c r="AB1339" s="39" t="s">
        <v>3139</v>
      </c>
      <c r="AC1339" s="39">
        <v>0</v>
      </c>
      <c r="AD1339" s="23" t="s">
        <v>3139</v>
      </c>
      <c r="AE1339" s="38" t="s">
        <v>5815</v>
      </c>
      <c r="AG1339" s="23"/>
      <c r="AH1339" s="23"/>
    </row>
    <row r="1340" spans="1:34">
      <c r="A1340" t="str">
        <f t="shared" si="62"/>
        <v>1228</v>
      </c>
      <c r="B1340" t="str">
        <f t="shared" si="60"/>
        <v>CA</v>
      </c>
      <c r="C1340">
        <f t="shared" si="61"/>
        <v>72</v>
      </c>
      <c r="D1340" s="38" t="s">
        <v>6552</v>
      </c>
      <c r="E1340" s="23">
        <v>22</v>
      </c>
      <c r="F1340" s="23">
        <v>122811</v>
      </c>
      <c r="G1340" s="38" t="s">
        <v>3383</v>
      </c>
      <c r="H1340" s="38" t="s">
        <v>3594</v>
      </c>
      <c r="I1340" s="38" t="s">
        <v>5969</v>
      </c>
      <c r="J1340" s="38" t="s">
        <v>6657</v>
      </c>
      <c r="K1340" s="38"/>
      <c r="L1340" s="38" t="s">
        <v>6372</v>
      </c>
      <c r="M1340" s="109">
        <v>44480</v>
      </c>
      <c r="N1340" s="39">
        <v>3021957506</v>
      </c>
      <c r="O1340" s="38">
        <v>1</v>
      </c>
      <c r="P1340" s="38" t="s">
        <v>5814</v>
      </c>
      <c r="Q1340" s="38">
        <v>2.2320000000000002</v>
      </c>
      <c r="R1340" s="43" t="s">
        <v>3139</v>
      </c>
      <c r="S1340" s="38" t="s">
        <v>54</v>
      </c>
      <c r="T1340" s="38">
        <v>94</v>
      </c>
      <c r="U1340" s="38" t="s">
        <v>6372</v>
      </c>
      <c r="V1340" s="39">
        <v>3021957506</v>
      </c>
      <c r="W1340" s="38">
        <v>2.2320000000000002</v>
      </c>
      <c r="X1340" s="38" t="s">
        <v>3139</v>
      </c>
      <c r="Y1340" s="38" t="s">
        <v>6552</v>
      </c>
      <c r="Z1340" s="21">
        <v>3026.822858</v>
      </c>
      <c r="AA1340" s="38">
        <v>2.2320000000000002</v>
      </c>
      <c r="AB1340" s="39" t="s">
        <v>3139</v>
      </c>
      <c r="AC1340" s="39">
        <v>0</v>
      </c>
      <c r="AD1340" s="23" t="s">
        <v>3139</v>
      </c>
      <c r="AE1340" s="38" t="s">
        <v>5815</v>
      </c>
      <c r="AG1340" s="23"/>
      <c r="AH1340" s="23"/>
    </row>
    <row r="1341" spans="1:34">
      <c r="A1341" t="str">
        <f t="shared" si="62"/>
        <v>1228</v>
      </c>
      <c r="B1341" t="str">
        <f t="shared" si="60"/>
        <v>CA</v>
      </c>
      <c r="C1341">
        <f t="shared" si="61"/>
        <v>74</v>
      </c>
      <c r="D1341" s="38" t="s">
        <v>6552</v>
      </c>
      <c r="E1341" s="23">
        <v>23</v>
      </c>
      <c r="F1341" s="23">
        <v>122811</v>
      </c>
      <c r="G1341" s="38" t="s">
        <v>866</v>
      </c>
      <c r="H1341" s="38" t="s">
        <v>3040</v>
      </c>
      <c r="I1341" s="38" t="s">
        <v>5969</v>
      </c>
      <c r="J1341" s="38" t="s">
        <v>11938</v>
      </c>
      <c r="K1341" s="38"/>
      <c r="L1341" s="38" t="s">
        <v>10568</v>
      </c>
      <c r="M1341" s="109">
        <v>44482</v>
      </c>
      <c r="N1341" s="39">
        <v>255000000</v>
      </c>
      <c r="O1341" s="38">
        <v>1</v>
      </c>
      <c r="P1341" s="38" t="s">
        <v>5814</v>
      </c>
      <c r="Q1341" s="38">
        <v>1.9510000000000001</v>
      </c>
      <c r="R1341" s="43" t="s">
        <v>3139</v>
      </c>
      <c r="S1341" s="38" t="s">
        <v>54</v>
      </c>
      <c r="T1341" s="38">
        <v>91</v>
      </c>
      <c r="U1341" s="38" t="s">
        <v>6074</v>
      </c>
      <c r="V1341" s="39">
        <v>257922300</v>
      </c>
      <c r="W1341" s="38">
        <v>1.9510000000000001</v>
      </c>
      <c r="X1341" s="38" t="s">
        <v>3139</v>
      </c>
      <c r="Y1341" s="38" t="s">
        <v>6552</v>
      </c>
      <c r="Z1341" s="21">
        <v>258.12630000000001</v>
      </c>
      <c r="AA1341" s="38">
        <v>1.9510000000000001</v>
      </c>
      <c r="AB1341" s="39" t="s">
        <v>3139</v>
      </c>
      <c r="AC1341" s="39">
        <v>0</v>
      </c>
      <c r="AD1341" s="23" t="s">
        <v>3139</v>
      </c>
      <c r="AE1341" s="38" t="s">
        <v>5815</v>
      </c>
      <c r="AG1341" s="23"/>
      <c r="AH1341" s="23"/>
    </row>
    <row r="1342" spans="1:34">
      <c r="A1342" t="str">
        <f t="shared" si="62"/>
        <v>1228</v>
      </c>
      <c r="B1342" t="str">
        <f t="shared" si="60"/>
        <v>CA</v>
      </c>
      <c r="C1342">
        <f t="shared" si="61"/>
        <v>89</v>
      </c>
      <c r="D1342" s="38" t="s">
        <v>6552</v>
      </c>
      <c r="E1342" s="23">
        <v>24</v>
      </c>
      <c r="F1342" s="23">
        <v>122811</v>
      </c>
      <c r="G1342" s="38" t="s">
        <v>3383</v>
      </c>
      <c r="H1342" s="38" t="s">
        <v>3594</v>
      </c>
      <c r="I1342" s="38" t="s">
        <v>5969</v>
      </c>
      <c r="J1342" s="38" t="s">
        <v>11939</v>
      </c>
      <c r="K1342" s="38"/>
      <c r="L1342" s="38" t="s">
        <v>6109</v>
      </c>
      <c r="M1342" s="109">
        <v>44497</v>
      </c>
      <c r="N1342" s="39">
        <v>1523942743</v>
      </c>
      <c r="O1342" s="38">
        <v>1</v>
      </c>
      <c r="P1342" s="38" t="s">
        <v>5814</v>
      </c>
      <c r="Q1342" s="38">
        <v>2.2309999999999999</v>
      </c>
      <c r="R1342" s="39" t="s">
        <v>3139</v>
      </c>
      <c r="S1342" s="38" t="s">
        <v>54</v>
      </c>
      <c r="T1342" s="38">
        <v>92</v>
      </c>
      <c r="U1342" s="38" t="s">
        <v>6109</v>
      </c>
      <c r="V1342" s="39">
        <v>1523942743</v>
      </c>
      <c r="W1342" s="38">
        <v>2.2309999999999999</v>
      </c>
      <c r="X1342" s="38" t="s">
        <v>3139</v>
      </c>
      <c r="Y1342" s="38" t="s">
        <v>6552</v>
      </c>
      <c r="Z1342" s="21">
        <v>1524.3999260000001</v>
      </c>
      <c r="AA1342" s="38">
        <v>2.2309999999999999</v>
      </c>
      <c r="AB1342" s="39" t="s">
        <v>3139</v>
      </c>
      <c r="AC1342" s="39">
        <v>0</v>
      </c>
      <c r="AD1342" s="23" t="s">
        <v>3139</v>
      </c>
      <c r="AE1342" s="38" t="s">
        <v>5815</v>
      </c>
    </row>
    <row r="1343" spans="1:34">
      <c r="A1343" t="str">
        <f t="shared" si="62"/>
        <v>1228</v>
      </c>
      <c r="B1343" t="str">
        <f t="shared" si="60"/>
        <v>CA</v>
      </c>
      <c r="C1343">
        <f t="shared" si="61"/>
        <v>110</v>
      </c>
      <c r="D1343" s="38" t="s">
        <v>6552</v>
      </c>
      <c r="E1343" s="23">
        <v>25</v>
      </c>
      <c r="F1343" s="23">
        <v>122811</v>
      </c>
      <c r="G1343" s="38" t="s">
        <v>1339</v>
      </c>
      <c r="H1343" s="38" t="s">
        <v>3384</v>
      </c>
      <c r="I1343" s="38" t="s">
        <v>5969</v>
      </c>
      <c r="J1343" s="38" t="s">
        <v>11938</v>
      </c>
      <c r="K1343" s="38"/>
      <c r="L1343" s="38" t="s">
        <v>6290</v>
      </c>
      <c r="M1343" s="109">
        <v>44518</v>
      </c>
      <c r="N1343" s="39">
        <v>536000000</v>
      </c>
      <c r="O1343" s="38">
        <v>1</v>
      </c>
      <c r="P1343" s="38" t="s">
        <v>5814</v>
      </c>
      <c r="Q1343" s="38">
        <v>2.133</v>
      </c>
      <c r="R1343" s="39" t="s">
        <v>3139</v>
      </c>
      <c r="S1343" s="38" t="s">
        <v>54</v>
      </c>
      <c r="T1343" s="38">
        <v>127</v>
      </c>
      <c r="U1343" s="38" t="s">
        <v>6074</v>
      </c>
      <c r="V1343" s="39">
        <v>538948000</v>
      </c>
      <c r="W1343" s="38">
        <v>2.133</v>
      </c>
      <c r="X1343" s="38" t="s">
        <v>3139</v>
      </c>
      <c r="Y1343" s="38" t="s">
        <v>6552</v>
      </c>
      <c r="Z1343" s="21">
        <v>539.32856000000004</v>
      </c>
      <c r="AA1343" s="38">
        <v>2.133</v>
      </c>
      <c r="AB1343" s="39" t="s">
        <v>3139</v>
      </c>
      <c r="AC1343" s="39">
        <v>0</v>
      </c>
      <c r="AD1343" s="23" t="s">
        <v>3139</v>
      </c>
      <c r="AE1343" s="38" t="s">
        <v>5815</v>
      </c>
    </row>
    <row r="1344" spans="1:34">
      <c r="A1344" t="str">
        <f t="shared" si="62"/>
        <v>1228</v>
      </c>
      <c r="B1344" t="str">
        <f t="shared" si="60"/>
        <v>CA</v>
      </c>
      <c r="C1344">
        <f t="shared" si="61"/>
        <v>115</v>
      </c>
      <c r="D1344" s="38" t="s">
        <v>6552</v>
      </c>
      <c r="E1344" s="23">
        <v>26</v>
      </c>
      <c r="F1344" s="23">
        <v>122811</v>
      </c>
      <c r="G1344" s="38" t="s">
        <v>55</v>
      </c>
      <c r="H1344" s="38" t="s">
        <v>3339</v>
      </c>
      <c r="I1344" s="38" t="s">
        <v>5969</v>
      </c>
      <c r="J1344" s="38" t="s">
        <v>11938</v>
      </c>
      <c r="K1344" s="38"/>
      <c r="L1344" s="38" t="s">
        <v>6226</v>
      </c>
      <c r="M1344" s="109">
        <v>44523</v>
      </c>
      <c r="N1344" s="39">
        <v>875000000</v>
      </c>
      <c r="O1344" s="38">
        <v>1</v>
      </c>
      <c r="P1344" s="38" t="s">
        <v>5814</v>
      </c>
      <c r="Q1344" s="38">
        <v>2.1619999999999999</v>
      </c>
      <c r="R1344" s="39" t="s">
        <v>3139</v>
      </c>
      <c r="S1344" s="38" t="s">
        <v>54</v>
      </c>
      <c r="T1344" s="38">
        <v>132</v>
      </c>
      <c r="U1344" s="38" t="s">
        <v>6074</v>
      </c>
      <c r="V1344" s="39">
        <v>879681250</v>
      </c>
      <c r="W1344" s="38">
        <v>2.1619999999999999</v>
      </c>
      <c r="X1344" s="38" t="s">
        <v>3139</v>
      </c>
      <c r="Y1344" s="38" t="s">
        <v>6552</v>
      </c>
      <c r="Z1344" s="21">
        <v>880.30250000000001</v>
      </c>
      <c r="AA1344" s="38">
        <v>2.1619999999999999</v>
      </c>
      <c r="AB1344" s="39" t="s">
        <v>3139</v>
      </c>
      <c r="AC1344" s="39">
        <v>0</v>
      </c>
      <c r="AD1344" s="23" t="s">
        <v>3139</v>
      </c>
      <c r="AE1344" s="38" t="s">
        <v>5815</v>
      </c>
    </row>
    <row r="1345" spans="1:34">
      <c r="A1345" t="str">
        <f t="shared" si="62"/>
        <v>1228</v>
      </c>
      <c r="B1345" t="str">
        <f t="shared" si="60"/>
        <v>CA</v>
      </c>
      <c r="C1345">
        <f t="shared" si="61"/>
        <v>115</v>
      </c>
      <c r="D1345" s="38" t="s">
        <v>6552</v>
      </c>
      <c r="E1345" s="23">
        <v>27</v>
      </c>
      <c r="F1345" s="23">
        <v>122811</v>
      </c>
      <c r="G1345" s="38" t="s">
        <v>3197</v>
      </c>
      <c r="H1345" s="38" t="s">
        <v>3675</v>
      </c>
      <c r="I1345" s="38" t="s">
        <v>5969</v>
      </c>
      <c r="J1345" s="38" t="s">
        <v>11940</v>
      </c>
      <c r="K1345" s="38" t="s">
        <v>5829</v>
      </c>
      <c r="L1345" s="38" t="s">
        <v>6697</v>
      </c>
      <c r="M1345" s="109">
        <v>44523</v>
      </c>
      <c r="N1345" s="39">
        <v>300000000</v>
      </c>
      <c r="O1345" s="38">
        <v>1</v>
      </c>
      <c r="P1345" s="38" t="s">
        <v>5814</v>
      </c>
      <c r="Q1345" s="23">
        <v>2.0710000000000002</v>
      </c>
      <c r="R1345" s="39" t="s">
        <v>3139</v>
      </c>
      <c r="S1345" s="38" t="s">
        <v>54</v>
      </c>
      <c r="T1345" s="23">
        <v>127</v>
      </c>
      <c r="U1345" s="38" t="s">
        <v>6076</v>
      </c>
      <c r="V1345" s="39">
        <v>309951000</v>
      </c>
      <c r="W1345" s="23">
        <v>2.0710000000000002</v>
      </c>
      <c r="X1345" s="38" t="s">
        <v>3139</v>
      </c>
      <c r="Y1345" s="38" t="s">
        <v>6552</v>
      </c>
      <c r="Z1345" s="21">
        <v>309.98700000000002</v>
      </c>
      <c r="AA1345" s="23">
        <v>2.0710000000000002</v>
      </c>
      <c r="AB1345" s="39" t="s">
        <v>3139</v>
      </c>
      <c r="AC1345" s="39">
        <v>0</v>
      </c>
      <c r="AD1345" s="23" t="s">
        <v>3139</v>
      </c>
      <c r="AE1345" s="38" t="s">
        <v>5815</v>
      </c>
    </row>
    <row r="1346" spans="1:34">
      <c r="A1346" t="str">
        <f t="shared" si="62"/>
        <v>1220</v>
      </c>
      <c r="B1346" t="str">
        <f t="shared" si="60"/>
        <v>OT</v>
      </c>
      <c r="C1346">
        <f t="shared" si="61"/>
        <v>31</v>
      </c>
      <c r="D1346" s="38" t="s">
        <v>6552</v>
      </c>
      <c r="E1346" s="23">
        <v>28</v>
      </c>
      <c r="F1346" s="23">
        <v>122001</v>
      </c>
      <c r="G1346" s="38" t="s">
        <v>3460</v>
      </c>
      <c r="H1346" s="38" t="s">
        <v>3596</v>
      </c>
      <c r="I1346" s="38" t="s">
        <v>6006</v>
      </c>
      <c r="J1346" s="38" t="s">
        <v>90</v>
      </c>
      <c r="K1346" s="38" t="s">
        <v>5817</v>
      </c>
      <c r="L1346" s="38" t="s">
        <v>6663</v>
      </c>
      <c r="M1346" s="109">
        <v>44439</v>
      </c>
      <c r="N1346" s="39">
        <v>0</v>
      </c>
      <c r="O1346" s="38">
        <v>1</v>
      </c>
      <c r="P1346" s="38"/>
      <c r="Q1346" s="23" t="s">
        <v>3139</v>
      </c>
      <c r="R1346" s="39">
        <v>0</v>
      </c>
      <c r="S1346" s="38"/>
      <c r="T1346" s="23" t="s">
        <v>3139</v>
      </c>
      <c r="U1346" s="38" t="s">
        <v>6663</v>
      </c>
      <c r="V1346" s="39">
        <v>11103000</v>
      </c>
      <c r="W1346" s="23" t="s">
        <v>3139</v>
      </c>
      <c r="X1346" s="38">
        <v>0</v>
      </c>
      <c r="Y1346" s="38" t="s">
        <v>6203</v>
      </c>
      <c r="Z1346" s="21">
        <v>25.03400019</v>
      </c>
      <c r="AA1346" s="23" t="s">
        <v>3139</v>
      </c>
      <c r="AB1346" s="39">
        <v>16681000</v>
      </c>
      <c r="AC1346" s="39">
        <v>0</v>
      </c>
      <c r="AD1346" s="23" t="s">
        <v>3139</v>
      </c>
      <c r="AE1346" s="38" t="s">
        <v>5815</v>
      </c>
      <c r="AG1346" s="23"/>
      <c r="AH1346" s="23"/>
    </row>
    <row r="1347" spans="1:34">
      <c r="A1347" t="str">
        <f t="shared" si="62"/>
        <v>1226</v>
      </c>
      <c r="B1347" t="str">
        <f t="shared" ref="B1347:B1410" si="63">+IF(A1347="1228","CA",IF(A1347="1230","VR",IF(A1347="1203","FL","OT")))</f>
        <v>OT</v>
      </c>
      <c r="C1347">
        <f t="shared" ref="C1347:C1410" si="64">+IF(M1347="",0,M1347-D1347)</f>
        <v>31</v>
      </c>
      <c r="D1347" s="38" t="s">
        <v>6552</v>
      </c>
      <c r="E1347" s="23">
        <v>29</v>
      </c>
      <c r="F1347" s="23">
        <v>122602</v>
      </c>
      <c r="G1347" s="38" t="s">
        <v>53</v>
      </c>
      <c r="H1347" s="38" t="s">
        <v>3047</v>
      </c>
      <c r="I1347" s="38" t="s">
        <v>6006</v>
      </c>
      <c r="J1347" s="38" t="s">
        <v>91</v>
      </c>
      <c r="K1347" s="38"/>
      <c r="L1347" s="38" t="s">
        <v>6663</v>
      </c>
      <c r="M1347" s="109">
        <v>44439</v>
      </c>
      <c r="N1347" s="39">
        <v>0</v>
      </c>
      <c r="O1347" s="38">
        <v>1</v>
      </c>
      <c r="P1347" s="38"/>
      <c r="Q1347" s="23" t="s">
        <v>3139</v>
      </c>
      <c r="R1347" s="39">
        <v>0</v>
      </c>
      <c r="S1347" s="38"/>
      <c r="T1347" s="23" t="s">
        <v>3139</v>
      </c>
      <c r="U1347" s="38" t="s">
        <v>6663</v>
      </c>
      <c r="V1347" s="39">
        <v>3656000</v>
      </c>
      <c r="W1347" s="23" t="s">
        <v>3139</v>
      </c>
      <c r="X1347" s="38">
        <v>0</v>
      </c>
      <c r="Y1347" s="38" t="s">
        <v>6203</v>
      </c>
      <c r="Z1347" s="21">
        <v>84.269087999999996</v>
      </c>
      <c r="AA1347" s="23" t="s">
        <v>3139</v>
      </c>
      <c r="AB1347" s="39">
        <v>0</v>
      </c>
      <c r="AC1347" s="39">
        <v>0</v>
      </c>
      <c r="AD1347" s="23" t="s">
        <v>3139</v>
      </c>
      <c r="AE1347" s="38" t="s">
        <v>5815</v>
      </c>
      <c r="AG1347" s="23"/>
      <c r="AH1347" s="23"/>
    </row>
    <row r="1348" spans="1:34">
      <c r="A1348" t="str">
        <f t="shared" ref="A1348:A1411" si="65">+MID(F1348,1,4)</f>
        <v>1226</v>
      </c>
      <c r="B1348" t="str">
        <f t="shared" si="63"/>
        <v>OT</v>
      </c>
      <c r="C1348">
        <f t="shared" si="64"/>
        <v>31</v>
      </c>
      <c r="D1348" s="38" t="s">
        <v>6552</v>
      </c>
      <c r="E1348" s="23">
        <v>30</v>
      </c>
      <c r="F1348" s="23">
        <v>122602</v>
      </c>
      <c r="G1348" s="38" t="s">
        <v>3276</v>
      </c>
      <c r="H1348" s="38" t="s">
        <v>6535</v>
      </c>
      <c r="I1348" s="38" t="s">
        <v>6006</v>
      </c>
      <c r="J1348" s="38" t="s">
        <v>6664</v>
      </c>
      <c r="K1348" s="38"/>
      <c r="L1348" s="38" t="s">
        <v>6544</v>
      </c>
      <c r="M1348" s="109">
        <v>44439</v>
      </c>
      <c r="N1348" s="39">
        <v>0</v>
      </c>
      <c r="O1348" s="38">
        <v>1</v>
      </c>
      <c r="P1348" s="38"/>
      <c r="Q1348" s="23" t="s">
        <v>3139</v>
      </c>
      <c r="R1348" s="39">
        <v>0</v>
      </c>
      <c r="S1348" s="38"/>
      <c r="T1348" s="23" t="s">
        <v>3139</v>
      </c>
      <c r="U1348" s="38" t="s">
        <v>6544</v>
      </c>
      <c r="V1348" s="39">
        <v>20000000</v>
      </c>
      <c r="W1348" s="23" t="s">
        <v>3139</v>
      </c>
      <c r="X1348" s="38">
        <v>0</v>
      </c>
      <c r="Y1348" s="38" t="s">
        <v>6203</v>
      </c>
      <c r="Z1348" s="21">
        <v>20</v>
      </c>
      <c r="AA1348" s="23" t="s">
        <v>3139</v>
      </c>
      <c r="AB1348" s="39">
        <v>0</v>
      </c>
      <c r="AC1348" s="39">
        <v>0</v>
      </c>
      <c r="AD1348" s="23" t="s">
        <v>3139</v>
      </c>
      <c r="AE1348" s="38" t="s">
        <v>5815</v>
      </c>
      <c r="AG1348" s="23"/>
      <c r="AH1348" s="23"/>
    </row>
    <row r="1349" spans="1:34">
      <c r="A1349" t="str">
        <f t="shared" si="65"/>
        <v>1226</v>
      </c>
      <c r="B1349" t="str">
        <f t="shared" si="63"/>
        <v>OT</v>
      </c>
      <c r="C1349">
        <f t="shared" si="64"/>
        <v>31</v>
      </c>
      <c r="D1349" s="38" t="s">
        <v>6552</v>
      </c>
      <c r="E1349" s="23">
        <v>31</v>
      </c>
      <c r="F1349" s="23">
        <v>122603</v>
      </c>
      <c r="G1349" s="38" t="s">
        <v>3450</v>
      </c>
      <c r="H1349" s="38" t="s">
        <v>3451</v>
      </c>
      <c r="I1349" s="38" t="s">
        <v>6006</v>
      </c>
      <c r="J1349" s="38" t="s">
        <v>92</v>
      </c>
      <c r="K1349" s="38"/>
      <c r="L1349" s="38" t="s">
        <v>9548</v>
      </c>
      <c r="M1349" s="109">
        <v>44439</v>
      </c>
      <c r="N1349" s="39">
        <v>0</v>
      </c>
      <c r="O1349" s="38">
        <v>1</v>
      </c>
      <c r="P1349" s="38"/>
      <c r="Q1349" s="23" t="s">
        <v>3139</v>
      </c>
      <c r="R1349" s="39">
        <v>0</v>
      </c>
      <c r="S1349" s="38"/>
      <c r="T1349" s="23" t="s">
        <v>3139</v>
      </c>
      <c r="U1349" s="38" t="s">
        <v>9548</v>
      </c>
      <c r="V1349" s="39">
        <v>461500</v>
      </c>
      <c r="W1349" s="23" t="s">
        <v>3139</v>
      </c>
      <c r="X1349" s="38">
        <v>0</v>
      </c>
      <c r="Y1349" s="38" t="s">
        <v>6203</v>
      </c>
      <c r="Z1349" s="21">
        <v>0.90852599999999994</v>
      </c>
      <c r="AA1349" s="23" t="s">
        <v>3139</v>
      </c>
      <c r="AB1349" s="39">
        <v>0</v>
      </c>
      <c r="AC1349" s="39">
        <v>0</v>
      </c>
      <c r="AD1349" s="23" t="s">
        <v>3139</v>
      </c>
      <c r="AE1349" s="38" t="s">
        <v>5815</v>
      </c>
      <c r="AG1349" s="23"/>
      <c r="AH1349" s="23"/>
    </row>
    <row r="1350" spans="1:34">
      <c r="A1350" t="str">
        <f t="shared" si="65"/>
        <v>1232</v>
      </c>
      <c r="B1350" t="str">
        <f t="shared" si="63"/>
        <v>OT</v>
      </c>
      <c r="C1350">
        <f t="shared" si="64"/>
        <v>31</v>
      </c>
      <c r="D1350" s="38" t="s">
        <v>6552</v>
      </c>
      <c r="E1350" s="23">
        <v>32</v>
      </c>
      <c r="F1350" s="23">
        <v>123204</v>
      </c>
      <c r="G1350" s="38" t="s">
        <v>55</v>
      </c>
      <c r="H1350" s="38" t="s">
        <v>3251</v>
      </c>
      <c r="I1350" s="38" t="s">
        <v>6006</v>
      </c>
      <c r="J1350" s="38" t="s">
        <v>3598</v>
      </c>
      <c r="K1350" s="38" t="s">
        <v>5825</v>
      </c>
      <c r="L1350" s="38" t="s">
        <v>6656</v>
      </c>
      <c r="M1350" s="109">
        <v>44439</v>
      </c>
      <c r="N1350" s="39">
        <v>0</v>
      </c>
      <c r="O1350" s="38">
        <v>1</v>
      </c>
      <c r="P1350" s="38"/>
      <c r="Q1350" s="23" t="s">
        <v>3139</v>
      </c>
      <c r="R1350" s="39">
        <v>25142</v>
      </c>
      <c r="S1350" s="38"/>
      <c r="T1350" s="23" t="s">
        <v>3139</v>
      </c>
      <c r="U1350" s="38" t="s">
        <v>6663</v>
      </c>
      <c r="V1350" s="39">
        <v>288305351.19999999</v>
      </c>
      <c r="W1350" s="23" t="s">
        <v>3139</v>
      </c>
      <c r="X1350" s="38">
        <v>15244</v>
      </c>
      <c r="Y1350" s="38" t="s">
        <v>6203</v>
      </c>
      <c r="Z1350" s="21">
        <v>383.26358099999999</v>
      </c>
      <c r="AA1350" s="23" t="s">
        <v>3139</v>
      </c>
      <c r="AB1350" s="39">
        <v>25142</v>
      </c>
      <c r="AC1350" s="39">
        <v>0</v>
      </c>
      <c r="AD1350" s="23" t="s">
        <v>3139</v>
      </c>
      <c r="AE1350" s="38" t="s">
        <v>5830</v>
      </c>
      <c r="AG1350" s="23"/>
      <c r="AH1350" s="23"/>
    </row>
    <row r="1351" spans="1:34">
      <c r="A1351" t="str">
        <f t="shared" si="65"/>
        <v>1226</v>
      </c>
      <c r="B1351" t="str">
        <f t="shared" si="63"/>
        <v>OT</v>
      </c>
      <c r="C1351">
        <f t="shared" si="64"/>
        <v>153</v>
      </c>
      <c r="D1351" s="38" t="s">
        <v>6552</v>
      </c>
      <c r="E1351" s="23">
        <v>1</v>
      </c>
      <c r="F1351" s="23">
        <v>122602</v>
      </c>
      <c r="G1351" s="38" t="s">
        <v>3599</v>
      </c>
      <c r="H1351" s="38" t="s">
        <v>3600</v>
      </c>
      <c r="I1351" s="38" t="s">
        <v>6006</v>
      </c>
      <c r="J1351" s="38" t="s">
        <v>88</v>
      </c>
      <c r="K1351" s="38"/>
      <c r="L1351" s="38" t="s">
        <v>6665</v>
      </c>
      <c r="M1351" s="109">
        <v>44561</v>
      </c>
      <c r="N1351" s="39">
        <v>0</v>
      </c>
      <c r="O1351" s="38">
        <v>1</v>
      </c>
      <c r="P1351" s="38"/>
      <c r="Q1351" s="23" t="s">
        <v>3139</v>
      </c>
      <c r="R1351" s="39" t="s">
        <v>3139</v>
      </c>
      <c r="S1351" s="38"/>
      <c r="T1351" s="23" t="s">
        <v>3139</v>
      </c>
      <c r="U1351" s="38" t="s">
        <v>6665</v>
      </c>
      <c r="V1351" s="39">
        <v>759371</v>
      </c>
      <c r="W1351" s="23" t="s">
        <v>3139</v>
      </c>
      <c r="X1351" s="38">
        <v>1</v>
      </c>
      <c r="Y1351" s="38" t="s">
        <v>6666</v>
      </c>
      <c r="Z1351" s="21">
        <v>0.93018000000000001</v>
      </c>
      <c r="AA1351" s="23" t="s">
        <v>3139</v>
      </c>
      <c r="AB1351" s="39">
        <v>0</v>
      </c>
      <c r="AC1351" s="39">
        <v>0</v>
      </c>
      <c r="AD1351" s="23" t="s">
        <v>3139</v>
      </c>
      <c r="AE1351" s="38" t="s">
        <v>5815</v>
      </c>
      <c r="AG1351" s="23"/>
      <c r="AH1351" s="23"/>
    </row>
    <row r="1352" spans="1:34">
      <c r="A1352" t="str">
        <f t="shared" si="65"/>
        <v>1226</v>
      </c>
      <c r="B1352" t="str">
        <f t="shared" si="63"/>
        <v>OT</v>
      </c>
      <c r="C1352">
        <f t="shared" si="64"/>
        <v>153</v>
      </c>
      <c r="D1352" s="38" t="s">
        <v>6552</v>
      </c>
      <c r="E1352" s="23">
        <v>2</v>
      </c>
      <c r="F1352" s="23">
        <v>122602</v>
      </c>
      <c r="G1352" s="38" t="s">
        <v>3601</v>
      </c>
      <c r="H1352" s="38" t="s">
        <v>3602</v>
      </c>
      <c r="I1352" s="38" t="s">
        <v>6006</v>
      </c>
      <c r="J1352" s="38" t="s">
        <v>89</v>
      </c>
      <c r="K1352" s="38"/>
      <c r="L1352" s="38" t="s">
        <v>6667</v>
      </c>
      <c r="M1352" s="109">
        <v>44561</v>
      </c>
      <c r="N1352" s="39">
        <v>0</v>
      </c>
      <c r="O1352" s="38">
        <v>1</v>
      </c>
      <c r="P1352" s="38"/>
      <c r="Q1352" s="23" t="s">
        <v>3139</v>
      </c>
      <c r="R1352" s="39" t="s">
        <v>3139</v>
      </c>
      <c r="S1352" s="38"/>
      <c r="T1352" s="23" t="s">
        <v>3139</v>
      </c>
      <c r="U1352" s="38" t="s">
        <v>6667</v>
      </c>
      <c r="V1352" s="39">
        <v>28628079</v>
      </c>
      <c r="W1352" s="23" t="s">
        <v>3139</v>
      </c>
      <c r="X1352" s="38">
        <v>1</v>
      </c>
      <c r="Y1352" s="38" t="s">
        <v>6666</v>
      </c>
      <c r="Z1352" s="21">
        <v>32.119719000000003</v>
      </c>
      <c r="AA1352" s="23" t="s">
        <v>3139</v>
      </c>
      <c r="AB1352" s="39">
        <v>0</v>
      </c>
      <c r="AC1352" s="39">
        <v>0</v>
      </c>
      <c r="AD1352" s="23" t="s">
        <v>3139</v>
      </c>
      <c r="AE1352" s="38" t="s">
        <v>5815</v>
      </c>
      <c r="AG1352" s="23"/>
      <c r="AH1352" s="23"/>
    </row>
    <row r="1353" spans="1:34">
      <c r="A1353" t="str">
        <f t="shared" si="65"/>
        <v>1226</v>
      </c>
      <c r="B1353" t="str">
        <f t="shared" si="63"/>
        <v>OT</v>
      </c>
      <c r="C1353">
        <f t="shared" si="64"/>
        <v>153</v>
      </c>
      <c r="D1353" s="38" t="s">
        <v>6552</v>
      </c>
      <c r="E1353" s="23">
        <v>3</v>
      </c>
      <c r="F1353" s="23">
        <v>122602</v>
      </c>
      <c r="G1353" s="38" t="s">
        <v>3320</v>
      </c>
      <c r="H1353" s="38" t="s">
        <v>3321</v>
      </c>
      <c r="I1353" s="38" t="s">
        <v>6006</v>
      </c>
      <c r="J1353" s="38" t="s">
        <v>3193</v>
      </c>
      <c r="K1353" s="38"/>
      <c r="L1353" s="38" t="s">
        <v>6668</v>
      </c>
      <c r="M1353" s="109">
        <v>44561</v>
      </c>
      <c r="N1353" s="39">
        <v>0</v>
      </c>
      <c r="O1353" s="38">
        <v>1</v>
      </c>
      <c r="P1353" s="38"/>
      <c r="Q1353" s="23" t="s">
        <v>3139</v>
      </c>
      <c r="R1353" s="39" t="s">
        <v>3139</v>
      </c>
      <c r="S1353" s="38"/>
      <c r="T1353" s="23" t="s">
        <v>3139</v>
      </c>
      <c r="U1353" s="38" t="s">
        <v>6668</v>
      </c>
      <c r="V1353" s="39">
        <v>2216216</v>
      </c>
      <c r="W1353" s="23" t="s">
        <v>3139</v>
      </c>
      <c r="X1353" s="38">
        <v>1</v>
      </c>
      <c r="Y1353" s="38" t="s">
        <v>6666</v>
      </c>
      <c r="Z1353" s="21">
        <v>2.2162160000000002</v>
      </c>
      <c r="AA1353" s="23" t="s">
        <v>3139</v>
      </c>
      <c r="AB1353" s="39">
        <v>0</v>
      </c>
      <c r="AC1353" s="39">
        <v>0</v>
      </c>
      <c r="AD1353" s="23" t="s">
        <v>3139</v>
      </c>
      <c r="AE1353" s="38" t="s">
        <v>5815</v>
      </c>
      <c r="AG1353" s="23"/>
      <c r="AH1353" s="23"/>
    </row>
    <row r="1354" spans="1:34">
      <c r="A1354" t="str">
        <f t="shared" si="65"/>
        <v>1226</v>
      </c>
      <c r="B1354" t="str">
        <f t="shared" si="63"/>
        <v>OT</v>
      </c>
      <c r="C1354">
        <f t="shared" si="64"/>
        <v>153</v>
      </c>
      <c r="D1354" s="38" t="s">
        <v>6552</v>
      </c>
      <c r="E1354" s="23">
        <v>4</v>
      </c>
      <c r="F1354" s="23">
        <v>122602</v>
      </c>
      <c r="G1354" s="38" t="s">
        <v>53</v>
      </c>
      <c r="H1354" s="38" t="s">
        <v>3047</v>
      </c>
      <c r="I1354" s="38" t="s">
        <v>6006</v>
      </c>
      <c r="J1354" s="38" t="s">
        <v>3195</v>
      </c>
      <c r="K1354" s="38"/>
      <c r="L1354" s="38" t="s">
        <v>6183</v>
      </c>
      <c r="M1354" s="109">
        <v>44561</v>
      </c>
      <c r="N1354" s="39">
        <v>0</v>
      </c>
      <c r="O1354" s="38">
        <v>1</v>
      </c>
      <c r="P1354" s="38"/>
      <c r="Q1354" s="23" t="s">
        <v>3139</v>
      </c>
      <c r="R1354" s="39" t="s">
        <v>3139</v>
      </c>
      <c r="S1354" s="38"/>
      <c r="T1354" s="23" t="s">
        <v>3139</v>
      </c>
      <c r="U1354" s="38" t="s">
        <v>6183</v>
      </c>
      <c r="V1354" s="39">
        <v>16494773.99</v>
      </c>
      <c r="W1354" s="23" t="s">
        <v>3139</v>
      </c>
      <c r="X1354" s="38">
        <v>1</v>
      </c>
      <c r="Y1354" s="38" t="s">
        <v>6666</v>
      </c>
      <c r="Z1354" s="21">
        <v>19.934494989999997</v>
      </c>
      <c r="AA1354" s="23" t="s">
        <v>3139</v>
      </c>
      <c r="AB1354" s="39">
        <v>0</v>
      </c>
      <c r="AC1354" s="39">
        <v>0</v>
      </c>
      <c r="AD1354" s="23" t="s">
        <v>3139</v>
      </c>
      <c r="AE1354" s="38" t="s">
        <v>5815</v>
      </c>
      <c r="AG1354" s="23"/>
      <c r="AH1354" s="23"/>
    </row>
    <row r="1355" spans="1:34">
      <c r="A1355" t="str">
        <f t="shared" si="65"/>
        <v>1226</v>
      </c>
      <c r="B1355" t="str">
        <f t="shared" si="63"/>
        <v>OT</v>
      </c>
      <c r="C1355">
        <f t="shared" si="64"/>
        <v>153</v>
      </c>
      <c r="D1355" s="38" t="s">
        <v>6552</v>
      </c>
      <c r="E1355" s="23">
        <v>5</v>
      </c>
      <c r="F1355" s="23">
        <v>122602</v>
      </c>
      <c r="G1355" s="38" t="s">
        <v>3157</v>
      </c>
      <c r="H1355" s="38" t="s">
        <v>3159</v>
      </c>
      <c r="I1355" s="38" t="s">
        <v>6006</v>
      </c>
      <c r="J1355" s="38" t="s">
        <v>91</v>
      </c>
      <c r="K1355" s="38"/>
      <c r="L1355" s="38" t="s">
        <v>6669</v>
      </c>
      <c r="M1355" s="109">
        <v>44561</v>
      </c>
      <c r="N1355" s="39">
        <v>0</v>
      </c>
      <c r="O1355" s="38">
        <v>1</v>
      </c>
      <c r="P1355" s="38"/>
      <c r="Q1355" s="23" t="s">
        <v>3139</v>
      </c>
      <c r="R1355" s="39" t="s">
        <v>3139</v>
      </c>
      <c r="S1355" s="38"/>
      <c r="T1355" s="23" t="s">
        <v>3139</v>
      </c>
      <c r="U1355" s="38" t="s">
        <v>6669</v>
      </c>
      <c r="V1355" s="39">
        <v>737717</v>
      </c>
      <c r="W1355" s="23" t="s">
        <v>3139</v>
      </c>
      <c r="X1355" s="38">
        <v>1</v>
      </c>
      <c r="Y1355" s="38" t="s">
        <v>6425</v>
      </c>
      <c r="Z1355" s="21">
        <v>0.73771699999999996</v>
      </c>
      <c r="AA1355" s="23" t="s">
        <v>3139</v>
      </c>
      <c r="AB1355" s="39">
        <v>0</v>
      </c>
      <c r="AC1355" s="39">
        <v>0</v>
      </c>
      <c r="AD1355" s="23" t="s">
        <v>3139</v>
      </c>
      <c r="AE1355" s="38" t="s">
        <v>5815</v>
      </c>
      <c r="AG1355" s="23"/>
      <c r="AH1355" s="23"/>
    </row>
    <row r="1356" spans="1:34">
      <c r="A1356" t="str">
        <f t="shared" si="65"/>
        <v>1230</v>
      </c>
      <c r="B1356" t="str">
        <f t="shared" si="63"/>
        <v>VR</v>
      </c>
      <c r="C1356">
        <f t="shared" si="64"/>
        <v>0</v>
      </c>
      <c r="D1356" s="38" t="s">
        <v>6552</v>
      </c>
      <c r="E1356" s="23">
        <v>1</v>
      </c>
      <c r="F1356" s="23">
        <v>123003</v>
      </c>
      <c r="G1356" s="38" t="s">
        <v>867</v>
      </c>
      <c r="H1356" s="38" t="s">
        <v>3569</v>
      </c>
      <c r="I1356" s="38" t="s">
        <v>6006</v>
      </c>
      <c r="J1356" s="38" t="s">
        <v>3604</v>
      </c>
      <c r="K1356" s="38" t="s">
        <v>5825</v>
      </c>
      <c r="L1356" s="38" t="s">
        <v>6423</v>
      </c>
      <c r="M1356" s="109">
        <v>44408</v>
      </c>
      <c r="N1356" s="39">
        <v>148560597.91999999</v>
      </c>
      <c r="O1356" s="38">
        <v>1</v>
      </c>
      <c r="P1356" s="38"/>
      <c r="Q1356" s="23" t="s">
        <v>3139</v>
      </c>
      <c r="R1356" s="39" t="s">
        <v>3139</v>
      </c>
      <c r="S1356" s="38"/>
      <c r="T1356" s="23" t="s">
        <v>3139</v>
      </c>
      <c r="U1356" s="38" t="s">
        <v>6423</v>
      </c>
      <c r="V1356" s="39">
        <v>148560597.91999999</v>
      </c>
      <c r="W1356" s="23" t="s">
        <v>3139</v>
      </c>
      <c r="X1356" s="38">
        <v>110852</v>
      </c>
      <c r="Y1356" s="38" t="s">
        <v>6203</v>
      </c>
      <c r="Z1356" s="21">
        <v>4.3453980000000003</v>
      </c>
      <c r="AA1356" s="23" t="s">
        <v>3139</v>
      </c>
      <c r="AB1356" s="39">
        <v>0</v>
      </c>
      <c r="AC1356" s="39">
        <v>9.9999999999999993E-41</v>
      </c>
      <c r="AD1356" s="23" t="s">
        <v>3139</v>
      </c>
      <c r="AE1356" s="38" t="s">
        <v>5824</v>
      </c>
    </row>
    <row r="1357" spans="1:34">
      <c r="A1357" t="str">
        <f t="shared" si="65"/>
        <v>1220</v>
      </c>
      <c r="B1357" t="str">
        <f t="shared" si="63"/>
        <v>OT</v>
      </c>
      <c r="C1357">
        <f t="shared" si="64"/>
        <v>0</v>
      </c>
      <c r="D1357" s="38" t="s">
        <v>6552</v>
      </c>
      <c r="E1357" s="23">
        <v>2</v>
      </c>
      <c r="F1357" s="23">
        <v>122002</v>
      </c>
      <c r="G1357" s="38" t="s">
        <v>3605</v>
      </c>
      <c r="H1357" s="38" t="s">
        <v>3606</v>
      </c>
      <c r="I1357" s="38" t="s">
        <v>6006</v>
      </c>
      <c r="J1357" s="38" t="s">
        <v>3607</v>
      </c>
      <c r="K1357" s="38"/>
      <c r="L1357" s="38" t="s">
        <v>6670</v>
      </c>
      <c r="M1357" s="109">
        <v>44408</v>
      </c>
      <c r="N1357" s="39">
        <v>63198963.969999999</v>
      </c>
      <c r="O1357" s="38">
        <v>1</v>
      </c>
      <c r="P1357" s="38"/>
      <c r="Q1357" s="23" t="s">
        <v>3139</v>
      </c>
      <c r="R1357" s="39" t="s">
        <v>3139</v>
      </c>
      <c r="S1357" s="38"/>
      <c r="T1357" s="23" t="s">
        <v>3139</v>
      </c>
      <c r="U1357" s="38" t="s">
        <v>6670</v>
      </c>
      <c r="V1357" s="39">
        <v>63198963.969999999</v>
      </c>
      <c r="W1357" s="23" t="s">
        <v>3139</v>
      </c>
      <c r="X1357" s="38">
        <v>10384</v>
      </c>
      <c r="Y1357" s="38" t="s">
        <v>6203</v>
      </c>
      <c r="Z1357" s="21">
        <v>292.90301599999998</v>
      </c>
      <c r="AA1357" s="23" t="s">
        <v>3139</v>
      </c>
      <c r="AB1357" s="39">
        <v>0</v>
      </c>
      <c r="AC1357" s="39">
        <v>88275902</v>
      </c>
      <c r="AD1357" s="23" t="s">
        <v>3139</v>
      </c>
      <c r="AE1357" s="38" t="s">
        <v>5824</v>
      </c>
    </row>
    <row r="1358" spans="1:34">
      <c r="A1358" t="str">
        <f t="shared" si="65"/>
        <v>1226</v>
      </c>
      <c r="B1358" t="str">
        <f t="shared" si="63"/>
        <v>OT</v>
      </c>
      <c r="C1358">
        <f t="shared" si="64"/>
        <v>0</v>
      </c>
      <c r="D1358" s="38" t="s">
        <v>6552</v>
      </c>
      <c r="E1358" s="23">
        <v>3</v>
      </c>
      <c r="F1358" s="23">
        <v>122602</v>
      </c>
      <c r="G1358" s="38" t="s">
        <v>53</v>
      </c>
      <c r="H1358" s="38" t="s">
        <v>3047</v>
      </c>
      <c r="I1358" s="38" t="s">
        <v>6006</v>
      </c>
      <c r="J1358" s="38" t="s">
        <v>3603</v>
      </c>
      <c r="K1358" s="38"/>
      <c r="L1358" s="38" t="s">
        <v>6671</v>
      </c>
      <c r="M1358" s="109">
        <v>44408</v>
      </c>
      <c r="N1358" s="39">
        <v>185823758.62</v>
      </c>
      <c r="O1358" s="38">
        <v>1</v>
      </c>
      <c r="P1358" s="38"/>
      <c r="Q1358" s="23" t="s">
        <v>3139</v>
      </c>
      <c r="R1358" s="39" t="s">
        <v>3139</v>
      </c>
      <c r="S1358" s="38"/>
      <c r="T1358" s="23" t="s">
        <v>3139</v>
      </c>
      <c r="U1358" s="38" t="s">
        <v>6671</v>
      </c>
      <c r="V1358" s="39">
        <v>185823758.62</v>
      </c>
      <c r="W1358" s="23" t="s">
        <v>3139</v>
      </c>
      <c r="X1358" s="38">
        <v>0</v>
      </c>
      <c r="Y1358" s="38" t="s">
        <v>6203</v>
      </c>
      <c r="Z1358" s="21">
        <v>185.82375862000001</v>
      </c>
      <c r="AA1358" s="23" t="s">
        <v>3139</v>
      </c>
      <c r="AB1358" s="39">
        <v>0</v>
      </c>
      <c r="AC1358" s="39">
        <v>9.9999999999999993E-41</v>
      </c>
      <c r="AD1358" s="23" t="s">
        <v>3139</v>
      </c>
      <c r="AE1358" s="38" t="s">
        <v>5824</v>
      </c>
    </row>
    <row r="1359" spans="1:34">
      <c r="A1359" t="str">
        <f t="shared" si="65"/>
        <v>1226</v>
      </c>
      <c r="B1359" t="str">
        <f t="shared" si="63"/>
        <v>OT</v>
      </c>
      <c r="C1359">
        <f t="shared" si="64"/>
        <v>0</v>
      </c>
      <c r="D1359" s="38" t="s">
        <v>6552</v>
      </c>
      <c r="E1359" s="23">
        <v>4</v>
      </c>
      <c r="F1359" s="23">
        <v>122602</v>
      </c>
      <c r="G1359" s="38" t="s">
        <v>3179</v>
      </c>
      <c r="H1359" s="38" t="s">
        <v>3219</v>
      </c>
      <c r="I1359" s="38" t="s">
        <v>6006</v>
      </c>
      <c r="J1359" s="38" t="s">
        <v>3603</v>
      </c>
      <c r="K1359" s="38"/>
      <c r="L1359" s="38" t="s">
        <v>6672</v>
      </c>
      <c r="M1359" s="109">
        <v>44408</v>
      </c>
      <c r="N1359" s="39">
        <v>38249276.5</v>
      </c>
      <c r="O1359" s="38">
        <v>1</v>
      </c>
      <c r="P1359" s="38"/>
      <c r="Q1359" s="23" t="s">
        <v>3139</v>
      </c>
      <c r="R1359" s="39" t="s">
        <v>3139</v>
      </c>
      <c r="S1359" s="38"/>
      <c r="T1359" s="23" t="s">
        <v>3139</v>
      </c>
      <c r="U1359" s="38" t="s">
        <v>6672</v>
      </c>
      <c r="V1359" s="39">
        <v>38249276.5</v>
      </c>
      <c r="W1359" s="23" t="s">
        <v>3139</v>
      </c>
      <c r="X1359" s="38">
        <v>0</v>
      </c>
      <c r="Y1359" s="38" t="s">
        <v>6203</v>
      </c>
      <c r="Z1359" s="21">
        <v>38.249276500000001</v>
      </c>
      <c r="AA1359" s="23" t="s">
        <v>3139</v>
      </c>
      <c r="AB1359" s="39">
        <v>0</v>
      </c>
      <c r="AC1359" s="39">
        <v>9.9999999999999993E-41</v>
      </c>
      <c r="AD1359" s="23" t="s">
        <v>3139</v>
      </c>
      <c r="AE1359" s="38" t="s">
        <v>5824</v>
      </c>
    </row>
    <row r="1360" spans="1:34">
      <c r="A1360" t="str">
        <f t="shared" si="65"/>
        <v>1226</v>
      </c>
      <c r="B1360" t="str">
        <f t="shared" si="63"/>
        <v>OT</v>
      </c>
      <c r="C1360">
        <f t="shared" si="64"/>
        <v>0</v>
      </c>
      <c r="D1360" s="38" t="s">
        <v>6552</v>
      </c>
      <c r="E1360" s="23">
        <v>5</v>
      </c>
      <c r="F1360" s="23">
        <v>122602</v>
      </c>
      <c r="G1360" s="38" t="s">
        <v>3181</v>
      </c>
      <c r="H1360" s="38" t="s">
        <v>3219</v>
      </c>
      <c r="I1360" s="38" t="s">
        <v>6006</v>
      </c>
      <c r="J1360" s="38" t="s">
        <v>3603</v>
      </c>
      <c r="K1360" s="38"/>
      <c r="L1360" s="38" t="s">
        <v>6672</v>
      </c>
      <c r="M1360" s="109">
        <v>44408</v>
      </c>
      <c r="N1360" s="39">
        <v>173971699.5</v>
      </c>
      <c r="O1360" s="38">
        <v>1</v>
      </c>
      <c r="P1360" s="38"/>
      <c r="Q1360" s="23" t="s">
        <v>3139</v>
      </c>
      <c r="R1360" s="39" t="s">
        <v>3139</v>
      </c>
      <c r="S1360" s="38"/>
      <c r="T1360" s="23" t="s">
        <v>3139</v>
      </c>
      <c r="U1360" s="38" t="s">
        <v>6672</v>
      </c>
      <c r="V1360" s="39">
        <v>173971699.5</v>
      </c>
      <c r="W1360" s="23" t="s">
        <v>3139</v>
      </c>
      <c r="X1360" s="38">
        <v>0</v>
      </c>
      <c r="Y1360" s="38" t="s">
        <v>6203</v>
      </c>
      <c r="Z1360" s="21">
        <v>173.9716995</v>
      </c>
      <c r="AA1360" s="23" t="s">
        <v>3139</v>
      </c>
      <c r="AB1360" s="39">
        <v>0</v>
      </c>
      <c r="AC1360" s="39">
        <v>9.9999999999999993E-41</v>
      </c>
      <c r="AD1360" s="23" t="s">
        <v>3139</v>
      </c>
      <c r="AE1360" s="38" t="s">
        <v>5824</v>
      </c>
    </row>
    <row r="1361" spans="1:31">
      <c r="A1361" t="str">
        <f t="shared" si="65"/>
        <v>1220</v>
      </c>
      <c r="B1361" t="str">
        <f t="shared" si="63"/>
        <v>OT</v>
      </c>
      <c r="C1361">
        <f t="shared" si="64"/>
        <v>0</v>
      </c>
      <c r="D1361" s="38" t="s">
        <v>6552</v>
      </c>
      <c r="E1361" s="23">
        <v>6</v>
      </c>
      <c r="F1361" s="23">
        <v>122002</v>
      </c>
      <c r="G1361" s="38" t="s">
        <v>3608</v>
      </c>
      <c r="H1361" s="38" t="s">
        <v>3609</v>
      </c>
      <c r="I1361" s="38" t="s">
        <v>6006</v>
      </c>
      <c r="J1361" s="38" t="s">
        <v>3603</v>
      </c>
      <c r="K1361" s="38"/>
      <c r="L1361" s="38" t="s">
        <v>6673</v>
      </c>
      <c r="M1361" s="109">
        <v>44408</v>
      </c>
      <c r="N1361" s="39">
        <v>50396637</v>
      </c>
      <c r="O1361" s="38">
        <v>1</v>
      </c>
      <c r="P1361" s="38"/>
      <c r="Q1361" s="23" t="s">
        <v>3139</v>
      </c>
      <c r="R1361" s="39" t="s">
        <v>3139</v>
      </c>
      <c r="S1361" s="38"/>
      <c r="T1361" s="23" t="s">
        <v>3139</v>
      </c>
      <c r="U1361" s="38" t="s">
        <v>6673</v>
      </c>
      <c r="V1361" s="39">
        <v>50396637</v>
      </c>
      <c r="W1361" s="23" t="s">
        <v>3139</v>
      </c>
      <c r="X1361" s="38">
        <v>0</v>
      </c>
      <c r="Y1361" s="38" t="s">
        <v>6203</v>
      </c>
      <c r="Z1361" s="21">
        <v>50.396636999999998</v>
      </c>
      <c r="AA1361" s="23" t="s">
        <v>3139</v>
      </c>
      <c r="AB1361" s="39">
        <v>0</v>
      </c>
      <c r="AC1361" s="39">
        <v>9.9999999999999993E-41</v>
      </c>
      <c r="AD1361" s="23" t="s">
        <v>3139</v>
      </c>
      <c r="AE1361" s="38" t="s">
        <v>5824</v>
      </c>
    </row>
    <row r="1362" spans="1:31">
      <c r="A1362" t="str">
        <f t="shared" si="65"/>
        <v>1220</v>
      </c>
      <c r="B1362" t="str">
        <f t="shared" si="63"/>
        <v>OT</v>
      </c>
      <c r="C1362">
        <f t="shared" si="64"/>
        <v>0</v>
      </c>
      <c r="D1362" s="38" t="s">
        <v>6552</v>
      </c>
      <c r="E1362" s="23">
        <v>7</v>
      </c>
      <c r="F1362" s="23">
        <v>122002</v>
      </c>
      <c r="G1362" s="38" t="s">
        <v>3610</v>
      </c>
      <c r="H1362" s="38" t="s">
        <v>3611</v>
      </c>
      <c r="I1362" s="38" t="s">
        <v>6006</v>
      </c>
      <c r="J1362" s="38" t="s">
        <v>3603</v>
      </c>
      <c r="K1362" s="38"/>
      <c r="L1362" s="38" t="s">
        <v>6674</v>
      </c>
      <c r="M1362" s="109">
        <v>44408</v>
      </c>
      <c r="N1362" s="39">
        <v>414058</v>
      </c>
      <c r="O1362" s="38">
        <v>1</v>
      </c>
      <c r="P1362" s="38"/>
      <c r="Q1362" s="23" t="s">
        <v>3139</v>
      </c>
      <c r="R1362" s="39" t="s">
        <v>3139</v>
      </c>
      <c r="S1362" s="38"/>
      <c r="T1362" s="23" t="s">
        <v>3139</v>
      </c>
      <c r="U1362" s="38" t="s">
        <v>6674</v>
      </c>
      <c r="V1362" s="39">
        <v>414058</v>
      </c>
      <c r="W1362" s="23" t="s">
        <v>3139</v>
      </c>
      <c r="X1362" s="38">
        <v>0</v>
      </c>
      <c r="Y1362" s="38" t="s">
        <v>6203</v>
      </c>
      <c r="Z1362" s="21">
        <v>0.41405799999999998</v>
      </c>
      <c r="AA1362" s="23" t="s">
        <v>3139</v>
      </c>
      <c r="AB1362" s="39">
        <v>0</v>
      </c>
      <c r="AC1362" s="39">
        <v>9.9999999999999993E-41</v>
      </c>
      <c r="AD1362" s="23" t="s">
        <v>3139</v>
      </c>
      <c r="AE1362" s="38" t="s">
        <v>5824</v>
      </c>
    </row>
    <row r="1363" spans="1:31">
      <c r="A1363" t="str">
        <f t="shared" si="65"/>
        <v>1220</v>
      </c>
      <c r="B1363" t="str">
        <f t="shared" si="63"/>
        <v>OT</v>
      </c>
      <c r="C1363">
        <f t="shared" si="64"/>
        <v>0</v>
      </c>
      <c r="D1363" s="38" t="s">
        <v>6552</v>
      </c>
      <c r="E1363" s="23">
        <v>8</v>
      </c>
      <c r="F1363" s="23">
        <v>122002</v>
      </c>
      <c r="G1363" s="38" t="s">
        <v>3157</v>
      </c>
      <c r="H1363" s="38" t="s">
        <v>3159</v>
      </c>
      <c r="I1363" s="38" t="s">
        <v>6006</v>
      </c>
      <c r="J1363" s="38" t="s">
        <v>3603</v>
      </c>
      <c r="K1363" s="38"/>
      <c r="L1363" s="38" t="s">
        <v>6675</v>
      </c>
      <c r="M1363" s="109">
        <v>44408</v>
      </c>
      <c r="N1363" s="39">
        <v>842612</v>
      </c>
      <c r="O1363" s="38">
        <v>1</v>
      </c>
      <c r="P1363" s="38"/>
      <c r="Q1363" s="38" t="s">
        <v>3139</v>
      </c>
      <c r="R1363" s="39" t="s">
        <v>3139</v>
      </c>
      <c r="S1363" s="38"/>
      <c r="T1363" s="38" t="s">
        <v>3139</v>
      </c>
      <c r="U1363" s="38" t="s">
        <v>6675</v>
      </c>
      <c r="V1363" s="39">
        <v>842612</v>
      </c>
      <c r="W1363" s="38" t="s">
        <v>3139</v>
      </c>
      <c r="X1363" s="23">
        <v>0</v>
      </c>
      <c r="Y1363" s="38" t="s">
        <v>6203</v>
      </c>
      <c r="Z1363" s="21">
        <v>0.84261200000000003</v>
      </c>
      <c r="AA1363" s="38" t="s">
        <v>3139</v>
      </c>
      <c r="AB1363" s="39">
        <v>0</v>
      </c>
      <c r="AC1363" s="39">
        <v>9.9999999999999993E-41</v>
      </c>
      <c r="AD1363" s="23" t="s">
        <v>3139</v>
      </c>
      <c r="AE1363" s="38" t="s">
        <v>5824</v>
      </c>
    </row>
    <row r="1364" spans="1:31">
      <c r="A1364" t="str">
        <f t="shared" si="65"/>
        <v>1226</v>
      </c>
      <c r="B1364" t="str">
        <f t="shared" si="63"/>
        <v>OT</v>
      </c>
      <c r="C1364">
        <f t="shared" si="64"/>
        <v>0</v>
      </c>
      <c r="D1364" s="38" t="s">
        <v>6552</v>
      </c>
      <c r="E1364" s="23">
        <v>9</v>
      </c>
      <c r="F1364" s="23">
        <v>122602</v>
      </c>
      <c r="G1364" s="38" t="s">
        <v>3246</v>
      </c>
      <c r="H1364" s="38" t="s">
        <v>3612</v>
      </c>
      <c r="I1364" s="38" t="s">
        <v>6006</v>
      </c>
      <c r="J1364" s="38" t="s">
        <v>3603</v>
      </c>
      <c r="K1364" s="38"/>
      <c r="L1364" s="38" t="s">
        <v>6676</v>
      </c>
      <c r="M1364" s="109">
        <v>44408</v>
      </c>
      <c r="N1364" s="39">
        <v>22000000</v>
      </c>
      <c r="O1364" s="38">
        <v>1</v>
      </c>
      <c r="P1364" s="38"/>
      <c r="Q1364" s="38" t="s">
        <v>3139</v>
      </c>
      <c r="R1364" s="39" t="s">
        <v>3139</v>
      </c>
      <c r="S1364" s="38"/>
      <c r="T1364" s="38" t="s">
        <v>3139</v>
      </c>
      <c r="U1364" s="38" t="s">
        <v>6676</v>
      </c>
      <c r="V1364" s="39">
        <v>22000000</v>
      </c>
      <c r="W1364" s="38" t="s">
        <v>3139</v>
      </c>
      <c r="X1364" s="23">
        <v>0</v>
      </c>
      <c r="Y1364" s="38" t="s">
        <v>6203</v>
      </c>
      <c r="Z1364" s="21">
        <v>22</v>
      </c>
      <c r="AA1364" s="38" t="s">
        <v>3139</v>
      </c>
      <c r="AB1364" s="39">
        <v>0</v>
      </c>
      <c r="AC1364" s="39">
        <v>9.9999999999999993E-41</v>
      </c>
      <c r="AD1364" s="23" t="s">
        <v>3139</v>
      </c>
      <c r="AE1364" s="38" t="s">
        <v>5824</v>
      </c>
    </row>
    <row r="1365" spans="1:31">
      <c r="A1365" t="str">
        <f t="shared" si="65"/>
        <v>1203</v>
      </c>
      <c r="B1365" t="str">
        <f t="shared" si="63"/>
        <v>FL</v>
      </c>
      <c r="C1365">
        <f t="shared" si="64"/>
        <v>58</v>
      </c>
      <c r="D1365" s="38" t="s">
        <v>6552</v>
      </c>
      <c r="E1365" s="23">
        <v>10</v>
      </c>
      <c r="F1365" s="23">
        <v>120305</v>
      </c>
      <c r="G1365" s="38" t="s">
        <v>108</v>
      </c>
      <c r="H1365" s="38" t="s">
        <v>3042</v>
      </c>
      <c r="I1365" s="38" t="s">
        <v>5969</v>
      </c>
      <c r="J1365" s="38" t="s">
        <v>11280</v>
      </c>
      <c r="K1365" s="38"/>
      <c r="L1365" s="38" t="s">
        <v>6049</v>
      </c>
      <c r="M1365" s="109">
        <v>44466</v>
      </c>
      <c r="N1365" s="39">
        <v>530529710</v>
      </c>
      <c r="O1365" s="38">
        <v>1</v>
      </c>
      <c r="P1365" s="38" t="s">
        <v>5814</v>
      </c>
      <c r="Q1365" s="38">
        <v>2.1000000000000001E-2</v>
      </c>
      <c r="R1365" s="39" t="s">
        <v>3139</v>
      </c>
      <c r="S1365" s="38" t="s">
        <v>54</v>
      </c>
      <c r="T1365" s="38">
        <v>90</v>
      </c>
      <c r="U1365" s="38" t="s">
        <v>6049</v>
      </c>
      <c r="V1365" s="39">
        <v>530529710</v>
      </c>
      <c r="W1365" s="38">
        <v>2.1000000000000001E-2</v>
      </c>
      <c r="X1365" s="23" t="s">
        <v>3139</v>
      </c>
      <c r="Y1365" s="38" t="s">
        <v>6203</v>
      </c>
      <c r="Z1365" s="21">
        <v>531.52749600000004</v>
      </c>
      <c r="AA1365" s="38">
        <v>2.1000000000000001E-2</v>
      </c>
      <c r="AB1365" s="39" t="s">
        <v>3139</v>
      </c>
      <c r="AC1365" s="39">
        <v>997786</v>
      </c>
      <c r="AD1365" s="23" t="s">
        <v>3139</v>
      </c>
      <c r="AE1365" s="38" t="s">
        <v>5815</v>
      </c>
    </row>
    <row r="1366" spans="1:31">
      <c r="A1366" t="str">
        <f t="shared" si="65"/>
        <v>1203</v>
      </c>
      <c r="B1366" t="str">
        <f t="shared" si="63"/>
        <v>FL</v>
      </c>
      <c r="C1366">
        <f t="shared" si="64"/>
        <v>9</v>
      </c>
      <c r="D1366" s="38" t="s">
        <v>6552</v>
      </c>
      <c r="E1366" s="23">
        <v>11</v>
      </c>
      <c r="F1366" s="23">
        <v>120305</v>
      </c>
      <c r="G1366" s="38" t="s">
        <v>108</v>
      </c>
      <c r="H1366" s="38" t="s">
        <v>3042</v>
      </c>
      <c r="I1366" s="38" t="s">
        <v>5969</v>
      </c>
      <c r="J1366" s="38" t="s">
        <v>9549</v>
      </c>
      <c r="K1366" s="38"/>
      <c r="L1366" s="38" t="s">
        <v>6088</v>
      </c>
      <c r="M1366" s="109">
        <v>44417</v>
      </c>
      <c r="N1366" s="39">
        <v>340623521</v>
      </c>
      <c r="O1366" s="38">
        <v>1</v>
      </c>
      <c r="P1366" s="38" t="s">
        <v>5814</v>
      </c>
      <c r="Q1366" s="38">
        <v>1.95E-2</v>
      </c>
      <c r="R1366" s="39" t="s">
        <v>3139</v>
      </c>
      <c r="S1366" s="38" t="s">
        <v>54</v>
      </c>
      <c r="T1366" s="38">
        <v>90</v>
      </c>
      <c r="U1366" s="38" t="s">
        <v>6088</v>
      </c>
      <c r="V1366" s="39">
        <v>340623521</v>
      </c>
      <c r="W1366" s="38">
        <v>1.95E-2</v>
      </c>
      <c r="X1366" s="23" t="s">
        <v>3139</v>
      </c>
      <c r="Y1366" s="38" t="s">
        <v>6203</v>
      </c>
      <c r="Z1366" s="21">
        <v>342.10458</v>
      </c>
      <c r="AA1366" s="38">
        <v>1.95E-2</v>
      </c>
      <c r="AB1366" s="39" t="s">
        <v>3139</v>
      </c>
      <c r="AC1366" s="39">
        <v>1481059</v>
      </c>
      <c r="AD1366" s="23" t="s">
        <v>3139</v>
      </c>
      <c r="AE1366" s="38" t="s">
        <v>5815</v>
      </c>
    </row>
    <row r="1367" spans="1:31">
      <c r="A1367" t="str">
        <f t="shared" si="65"/>
        <v>1203</v>
      </c>
      <c r="B1367" t="str">
        <f t="shared" si="63"/>
        <v>FL</v>
      </c>
      <c r="C1367">
        <f t="shared" si="64"/>
        <v>23</v>
      </c>
      <c r="D1367" s="38" t="s">
        <v>6552</v>
      </c>
      <c r="E1367" s="23">
        <v>12</v>
      </c>
      <c r="F1367" s="23">
        <v>120305</v>
      </c>
      <c r="G1367" s="38" t="s">
        <v>108</v>
      </c>
      <c r="H1367" s="38" t="s">
        <v>3042</v>
      </c>
      <c r="I1367" s="38" t="s">
        <v>5969</v>
      </c>
      <c r="J1367" s="38" t="s">
        <v>9550</v>
      </c>
      <c r="K1367" s="38"/>
      <c r="L1367" s="38" t="s">
        <v>5975</v>
      </c>
      <c r="M1367" s="109">
        <v>44431</v>
      </c>
      <c r="N1367" s="39">
        <v>473022290</v>
      </c>
      <c r="O1367" s="38">
        <v>1</v>
      </c>
      <c r="P1367" s="38" t="s">
        <v>5814</v>
      </c>
      <c r="Q1367" s="38">
        <v>1.95E-2</v>
      </c>
      <c r="R1367" s="43" t="s">
        <v>3139</v>
      </c>
      <c r="S1367" s="38" t="s">
        <v>54</v>
      </c>
      <c r="T1367" s="38">
        <v>90</v>
      </c>
      <c r="U1367" s="38" t="s">
        <v>5975</v>
      </c>
      <c r="V1367" s="39">
        <v>473022290</v>
      </c>
      <c r="W1367" s="38">
        <v>1.95E-2</v>
      </c>
      <c r="X1367" s="38" t="s">
        <v>3139</v>
      </c>
      <c r="Y1367" s="38" t="s">
        <v>6203</v>
      </c>
      <c r="Z1367" s="21">
        <v>474.72724699999998</v>
      </c>
      <c r="AA1367" s="38">
        <v>1.95E-2</v>
      </c>
      <c r="AB1367" s="39" t="s">
        <v>3139</v>
      </c>
      <c r="AC1367" s="39">
        <v>1704957</v>
      </c>
      <c r="AD1367" s="23" t="s">
        <v>3139</v>
      </c>
      <c r="AE1367" s="38" t="s">
        <v>5815</v>
      </c>
    </row>
    <row r="1368" spans="1:31">
      <c r="A1368" t="str">
        <f t="shared" si="65"/>
        <v>1228</v>
      </c>
      <c r="B1368" t="str">
        <f t="shared" si="63"/>
        <v>CA</v>
      </c>
      <c r="C1368">
        <f t="shared" si="64"/>
        <v>76</v>
      </c>
      <c r="D1368" s="38" t="s">
        <v>6552</v>
      </c>
      <c r="E1368" s="23">
        <v>13</v>
      </c>
      <c r="F1368" s="23">
        <v>122811</v>
      </c>
      <c r="G1368" s="38" t="s">
        <v>108</v>
      </c>
      <c r="H1368" s="38" t="s">
        <v>3042</v>
      </c>
      <c r="I1368" s="38" t="s">
        <v>5969</v>
      </c>
      <c r="J1368" s="38" t="s">
        <v>6677</v>
      </c>
      <c r="K1368" s="38"/>
      <c r="L1368" s="38" t="s">
        <v>6110</v>
      </c>
      <c r="M1368" s="109">
        <v>44484</v>
      </c>
      <c r="N1368" s="39">
        <v>600000000</v>
      </c>
      <c r="O1368" s="38">
        <v>1</v>
      </c>
      <c r="P1368" s="38" t="s">
        <v>5814</v>
      </c>
      <c r="Q1368" s="23">
        <v>2.0500000000000001E-2</v>
      </c>
      <c r="R1368" s="43" t="s">
        <v>3139</v>
      </c>
      <c r="S1368" s="38" t="s">
        <v>54</v>
      </c>
      <c r="T1368" s="23">
        <v>210</v>
      </c>
      <c r="U1368" s="38" t="s">
        <v>6110</v>
      </c>
      <c r="V1368" s="39">
        <v>600000000</v>
      </c>
      <c r="W1368" s="23">
        <v>2.0500000000000001E-2</v>
      </c>
      <c r="X1368" s="38" t="s">
        <v>3139</v>
      </c>
      <c r="Y1368" s="38" t="s">
        <v>6203</v>
      </c>
      <c r="Z1368" s="21">
        <v>604.52025400000002</v>
      </c>
      <c r="AA1368" s="23">
        <v>2.0500000000000001E-2</v>
      </c>
      <c r="AB1368" s="39" t="s">
        <v>3139</v>
      </c>
      <c r="AC1368" s="39">
        <v>4520254</v>
      </c>
      <c r="AD1368" s="23" t="s">
        <v>3139</v>
      </c>
      <c r="AE1368" s="38" t="s">
        <v>5815</v>
      </c>
    </row>
    <row r="1369" spans="1:31">
      <c r="A1369" t="str">
        <f t="shared" si="65"/>
        <v>1203</v>
      </c>
      <c r="B1369" t="str">
        <f t="shared" si="63"/>
        <v>FL</v>
      </c>
      <c r="C1369">
        <f t="shared" si="64"/>
        <v>57</v>
      </c>
      <c r="D1369" s="38" t="s">
        <v>6552</v>
      </c>
      <c r="E1369" s="23">
        <v>14</v>
      </c>
      <c r="F1369" s="23">
        <v>120305</v>
      </c>
      <c r="G1369" s="38" t="s">
        <v>102</v>
      </c>
      <c r="H1369" s="38" t="s">
        <v>3043</v>
      </c>
      <c r="I1369" s="38" t="s">
        <v>5969</v>
      </c>
      <c r="J1369" s="38" t="s">
        <v>11281</v>
      </c>
      <c r="K1369" s="38"/>
      <c r="L1369" s="38" t="s">
        <v>6049</v>
      </c>
      <c r="M1369" s="109">
        <v>44465</v>
      </c>
      <c r="N1369" s="39">
        <v>675533970</v>
      </c>
      <c r="O1369" s="38">
        <v>1</v>
      </c>
      <c r="P1369" s="38" t="s">
        <v>5814</v>
      </c>
      <c r="Q1369" s="23">
        <v>2.1499999999999998E-2</v>
      </c>
      <c r="R1369" s="43" t="s">
        <v>3139</v>
      </c>
      <c r="S1369" s="38" t="s">
        <v>54</v>
      </c>
      <c r="T1369" s="23">
        <v>90</v>
      </c>
      <c r="U1369" s="38" t="s">
        <v>6049</v>
      </c>
      <c r="V1369" s="39">
        <v>675533970</v>
      </c>
      <c r="W1369" s="23">
        <v>2.1499999999999998E-2</v>
      </c>
      <c r="X1369" s="38" t="s">
        <v>3139</v>
      </c>
      <c r="Y1369" s="38" t="s">
        <v>6203</v>
      </c>
      <c r="Z1369" s="21">
        <v>676.83443</v>
      </c>
      <c r="AA1369" s="23">
        <v>2.1499999999999998E-2</v>
      </c>
      <c r="AB1369" s="39" t="s">
        <v>3139</v>
      </c>
      <c r="AC1369" s="39">
        <v>1300460</v>
      </c>
      <c r="AD1369" s="23" t="s">
        <v>3139</v>
      </c>
      <c r="AE1369" s="38" t="s">
        <v>5815</v>
      </c>
    </row>
    <row r="1370" spans="1:31">
      <c r="A1370" t="str">
        <f t="shared" si="65"/>
        <v>1203</v>
      </c>
      <c r="B1370" t="str">
        <f t="shared" si="63"/>
        <v>FL</v>
      </c>
      <c r="C1370">
        <f t="shared" si="64"/>
        <v>65</v>
      </c>
      <c r="D1370" s="38" t="s">
        <v>6552</v>
      </c>
      <c r="E1370" s="23">
        <v>15</v>
      </c>
      <c r="F1370" s="23">
        <v>120305</v>
      </c>
      <c r="G1370" s="38" t="s">
        <v>102</v>
      </c>
      <c r="H1370" s="38" t="s">
        <v>3043</v>
      </c>
      <c r="I1370" s="38" t="s">
        <v>5969</v>
      </c>
      <c r="J1370" s="38" t="s">
        <v>11941</v>
      </c>
      <c r="K1370" s="38"/>
      <c r="L1370" s="38" t="s">
        <v>6104</v>
      </c>
      <c r="M1370" s="109">
        <v>44473</v>
      </c>
      <c r="N1370" s="39">
        <v>535601694</v>
      </c>
      <c r="O1370" s="38">
        <v>1</v>
      </c>
      <c r="P1370" s="38" t="s">
        <v>5814</v>
      </c>
      <c r="Q1370" s="23">
        <v>2.1499999999999998E-2</v>
      </c>
      <c r="R1370" s="43" t="s">
        <v>3139</v>
      </c>
      <c r="S1370" s="38" t="s">
        <v>54</v>
      </c>
      <c r="T1370" s="23">
        <v>90</v>
      </c>
      <c r="U1370" s="38" t="s">
        <v>6104</v>
      </c>
      <c r="V1370" s="39">
        <v>535601694</v>
      </c>
      <c r="W1370" s="23">
        <v>2.1499999999999998E-2</v>
      </c>
      <c r="X1370" s="38" t="s">
        <v>3139</v>
      </c>
      <c r="Y1370" s="38" t="s">
        <v>6203</v>
      </c>
      <c r="Z1370" s="21">
        <v>536.38263199999994</v>
      </c>
      <c r="AA1370" s="23">
        <v>2.1499999999999998E-2</v>
      </c>
      <c r="AB1370" s="39" t="s">
        <v>3139</v>
      </c>
      <c r="AC1370" s="39">
        <v>780938</v>
      </c>
      <c r="AD1370" s="23" t="s">
        <v>3139</v>
      </c>
      <c r="AE1370" s="38" t="s">
        <v>5815</v>
      </c>
    </row>
    <row r="1371" spans="1:31">
      <c r="A1371" t="str">
        <f t="shared" si="65"/>
        <v>1228</v>
      </c>
      <c r="B1371" t="str">
        <f t="shared" si="63"/>
        <v>CA</v>
      </c>
      <c r="C1371">
        <f t="shared" si="64"/>
        <v>50</v>
      </c>
      <c r="D1371" s="38" t="s">
        <v>6552</v>
      </c>
      <c r="E1371" s="23">
        <v>16</v>
      </c>
      <c r="F1371" s="23">
        <v>122811</v>
      </c>
      <c r="G1371" s="38" t="s">
        <v>102</v>
      </c>
      <c r="H1371" s="38" t="s">
        <v>3043</v>
      </c>
      <c r="I1371" s="38" t="s">
        <v>5969</v>
      </c>
      <c r="J1371" s="38" t="s">
        <v>6679</v>
      </c>
      <c r="K1371" s="38"/>
      <c r="L1371" s="38" t="s">
        <v>6448</v>
      </c>
      <c r="M1371" s="109">
        <v>44458</v>
      </c>
      <c r="N1371" s="39">
        <v>600000000</v>
      </c>
      <c r="O1371" s="38">
        <v>1</v>
      </c>
      <c r="P1371" s="38" t="s">
        <v>5814</v>
      </c>
      <c r="Q1371" s="23">
        <v>1.9E-2</v>
      </c>
      <c r="R1371" s="43" t="s">
        <v>3139</v>
      </c>
      <c r="S1371" s="38" t="s">
        <v>54</v>
      </c>
      <c r="T1371" s="23">
        <v>180</v>
      </c>
      <c r="U1371" s="38" t="s">
        <v>6448</v>
      </c>
      <c r="V1371" s="39">
        <v>600000000</v>
      </c>
      <c r="W1371" s="38">
        <v>1.9E-2</v>
      </c>
      <c r="X1371" s="38" t="s">
        <v>3139</v>
      </c>
      <c r="Y1371" s="38" t="s">
        <v>6203</v>
      </c>
      <c r="Z1371" s="21">
        <v>604.16030000000001</v>
      </c>
      <c r="AA1371" s="38">
        <v>1.9E-2</v>
      </c>
      <c r="AB1371" s="39" t="s">
        <v>3139</v>
      </c>
      <c r="AC1371" s="39">
        <v>4160300</v>
      </c>
      <c r="AD1371" s="38" t="s">
        <v>3139</v>
      </c>
      <c r="AE1371" s="38" t="s">
        <v>5815</v>
      </c>
    </row>
    <row r="1372" spans="1:31">
      <c r="A1372" t="str">
        <f t="shared" si="65"/>
        <v>1203</v>
      </c>
      <c r="B1372" t="str">
        <f t="shared" si="63"/>
        <v>FL</v>
      </c>
      <c r="C1372">
        <f t="shared" si="64"/>
        <v>52</v>
      </c>
      <c r="D1372" s="38" t="s">
        <v>6552</v>
      </c>
      <c r="E1372" s="23">
        <v>17</v>
      </c>
      <c r="F1372" s="23">
        <v>120305</v>
      </c>
      <c r="G1372" s="38" t="s">
        <v>3197</v>
      </c>
      <c r="H1372" s="38" t="s">
        <v>3223</v>
      </c>
      <c r="I1372" s="38" t="s">
        <v>5969</v>
      </c>
      <c r="J1372" s="38" t="s">
        <v>11282</v>
      </c>
      <c r="K1372" s="38"/>
      <c r="L1372" s="38" t="s">
        <v>6086</v>
      </c>
      <c r="M1372" s="109">
        <v>44460</v>
      </c>
      <c r="N1372" s="39">
        <v>602631744</v>
      </c>
      <c r="O1372" s="38">
        <v>1</v>
      </c>
      <c r="P1372" s="38" t="s">
        <v>5814</v>
      </c>
      <c r="Q1372" s="23">
        <v>0.02</v>
      </c>
      <c r="R1372" s="43" t="s">
        <v>3139</v>
      </c>
      <c r="S1372" s="38" t="s">
        <v>54</v>
      </c>
      <c r="T1372" s="23">
        <v>90</v>
      </c>
      <c r="U1372" s="38" t="s">
        <v>6086</v>
      </c>
      <c r="V1372" s="39">
        <v>602631744</v>
      </c>
      <c r="W1372" s="38">
        <v>0.02</v>
      </c>
      <c r="X1372" s="38" t="s">
        <v>3139</v>
      </c>
      <c r="Y1372" s="38" t="s">
        <v>6203</v>
      </c>
      <c r="Z1372" s="21">
        <v>603.940966</v>
      </c>
      <c r="AA1372" s="38">
        <v>0.02</v>
      </c>
      <c r="AB1372" s="39" t="s">
        <v>3139</v>
      </c>
      <c r="AC1372" s="39">
        <v>1309222</v>
      </c>
      <c r="AD1372" s="38" t="s">
        <v>3139</v>
      </c>
      <c r="AE1372" s="38" t="s">
        <v>5815</v>
      </c>
    </row>
    <row r="1373" spans="1:31">
      <c r="A1373" t="str">
        <f t="shared" si="65"/>
        <v>1203</v>
      </c>
      <c r="B1373" t="str">
        <f t="shared" si="63"/>
        <v>FL</v>
      </c>
      <c r="C1373">
        <f t="shared" si="64"/>
        <v>49</v>
      </c>
      <c r="D1373" s="38" t="s">
        <v>6552</v>
      </c>
      <c r="E1373" s="23">
        <v>18</v>
      </c>
      <c r="F1373" s="23">
        <v>120305</v>
      </c>
      <c r="G1373" s="38" t="s">
        <v>3177</v>
      </c>
      <c r="H1373" s="38" t="s">
        <v>3227</v>
      </c>
      <c r="I1373" s="38" t="s">
        <v>5969</v>
      </c>
      <c r="J1373" s="38" t="s">
        <v>11283</v>
      </c>
      <c r="K1373" s="38"/>
      <c r="L1373" s="38" t="s">
        <v>6111</v>
      </c>
      <c r="M1373" s="109">
        <v>44457</v>
      </c>
      <c r="N1373" s="39">
        <v>105997245.62</v>
      </c>
      <c r="O1373" s="38">
        <v>1</v>
      </c>
      <c r="P1373" s="38" t="s">
        <v>5814</v>
      </c>
      <c r="Q1373" s="23">
        <v>2.4500000000000001E-2</v>
      </c>
      <c r="R1373" s="43" t="s">
        <v>3139</v>
      </c>
      <c r="S1373" s="38" t="s">
        <v>54</v>
      </c>
      <c r="T1373" s="23">
        <v>90</v>
      </c>
      <c r="U1373" s="38" t="s">
        <v>6111</v>
      </c>
      <c r="V1373" s="39">
        <v>105997245.62</v>
      </c>
      <c r="W1373" s="38">
        <v>2.4500000000000001E-2</v>
      </c>
      <c r="X1373" s="38" t="s">
        <v>3139</v>
      </c>
      <c r="Y1373" s="38" t="s">
        <v>6203</v>
      </c>
      <c r="Z1373" s="21">
        <v>106.29992900000001</v>
      </c>
      <c r="AA1373" s="38">
        <v>2.4500000000000001E-2</v>
      </c>
      <c r="AB1373" s="39" t="s">
        <v>3139</v>
      </c>
      <c r="AC1373" s="39">
        <v>302683.379999995</v>
      </c>
      <c r="AD1373" s="38" t="s">
        <v>3139</v>
      </c>
      <c r="AE1373" s="38" t="s">
        <v>5815</v>
      </c>
    </row>
    <row r="1374" spans="1:31">
      <c r="A1374" t="str">
        <f t="shared" si="65"/>
        <v>1228</v>
      </c>
      <c r="B1374" t="str">
        <f t="shared" si="63"/>
        <v>CA</v>
      </c>
      <c r="C1374">
        <f t="shared" si="64"/>
        <v>111</v>
      </c>
      <c r="D1374" s="38" t="s">
        <v>6552</v>
      </c>
      <c r="E1374" s="23">
        <v>19</v>
      </c>
      <c r="F1374" s="23">
        <v>122811</v>
      </c>
      <c r="G1374" s="38" t="s">
        <v>3177</v>
      </c>
      <c r="H1374" s="38" t="s">
        <v>3227</v>
      </c>
      <c r="I1374" s="38" t="s">
        <v>5969</v>
      </c>
      <c r="J1374" s="38" t="s">
        <v>6680</v>
      </c>
      <c r="K1374" s="38"/>
      <c r="L1374" s="38" t="s">
        <v>6075</v>
      </c>
      <c r="M1374" s="109">
        <v>44519</v>
      </c>
      <c r="N1374" s="39">
        <v>98129205</v>
      </c>
      <c r="O1374" s="38">
        <v>1</v>
      </c>
      <c r="P1374" s="38" t="s">
        <v>5814</v>
      </c>
      <c r="Q1374" s="23">
        <v>3.4000000000000002E-2</v>
      </c>
      <c r="R1374" s="43" t="s">
        <v>3139</v>
      </c>
      <c r="S1374" s="38" t="s">
        <v>54</v>
      </c>
      <c r="T1374" s="23">
        <v>210</v>
      </c>
      <c r="U1374" s="38" t="s">
        <v>6075</v>
      </c>
      <c r="V1374" s="39">
        <v>98129205</v>
      </c>
      <c r="W1374" s="38">
        <v>3.4000000000000002E-2</v>
      </c>
      <c r="X1374" s="38" t="s">
        <v>3139</v>
      </c>
      <c r="Y1374" s="38" t="s">
        <v>6203</v>
      </c>
      <c r="Z1374" s="21">
        <v>99.059437000000003</v>
      </c>
      <c r="AA1374" s="38">
        <v>3.4000000000000002E-2</v>
      </c>
      <c r="AB1374" s="39" t="s">
        <v>3139</v>
      </c>
      <c r="AC1374" s="39">
        <v>930232</v>
      </c>
      <c r="AD1374" s="38" t="s">
        <v>3139</v>
      </c>
      <c r="AE1374" s="38" t="s">
        <v>5815</v>
      </c>
    </row>
    <row r="1375" spans="1:31">
      <c r="A1375" t="str">
        <f t="shared" si="65"/>
        <v>1228</v>
      </c>
      <c r="B1375" t="str">
        <f t="shared" si="63"/>
        <v>CA</v>
      </c>
      <c r="C1375">
        <f t="shared" si="64"/>
        <v>72</v>
      </c>
      <c r="D1375" s="38" t="s">
        <v>6552</v>
      </c>
      <c r="E1375" s="23">
        <v>20</v>
      </c>
      <c r="F1375" s="23">
        <v>122811</v>
      </c>
      <c r="G1375" s="38" t="s">
        <v>3177</v>
      </c>
      <c r="H1375" s="38" t="s">
        <v>3227</v>
      </c>
      <c r="I1375" s="38" t="s">
        <v>5969</v>
      </c>
      <c r="J1375" s="38" t="s">
        <v>6681</v>
      </c>
      <c r="K1375" s="38"/>
      <c r="L1375" s="38" t="s">
        <v>6028</v>
      </c>
      <c r="M1375" s="109">
        <v>44480</v>
      </c>
      <c r="N1375" s="39">
        <v>220312060</v>
      </c>
      <c r="O1375" s="38">
        <v>1</v>
      </c>
      <c r="P1375" s="38" t="s">
        <v>5814</v>
      </c>
      <c r="Q1375" s="23">
        <v>3.3000000000000002E-2</v>
      </c>
      <c r="R1375" s="43" t="s">
        <v>3139</v>
      </c>
      <c r="S1375" s="38" t="s">
        <v>54</v>
      </c>
      <c r="T1375" s="23">
        <v>210</v>
      </c>
      <c r="U1375" s="38" t="s">
        <v>6028</v>
      </c>
      <c r="V1375" s="39">
        <v>220312060</v>
      </c>
      <c r="W1375" s="38">
        <v>3.3000000000000002E-2</v>
      </c>
      <c r="X1375" s="38" t="s">
        <v>3139</v>
      </c>
      <c r="Y1375" s="38" t="s">
        <v>6203</v>
      </c>
      <c r="Z1375" s="21">
        <v>223.11248599999999</v>
      </c>
      <c r="AA1375" s="38">
        <v>3.3000000000000002E-2</v>
      </c>
      <c r="AB1375" s="39" t="s">
        <v>3139</v>
      </c>
      <c r="AC1375" s="39">
        <v>2800426</v>
      </c>
      <c r="AD1375" s="38" t="s">
        <v>3139</v>
      </c>
      <c r="AE1375" s="38" t="s">
        <v>5815</v>
      </c>
    </row>
    <row r="1376" spans="1:31">
      <c r="A1376" t="str">
        <f t="shared" si="65"/>
        <v>1228</v>
      </c>
      <c r="B1376" t="str">
        <f t="shared" si="63"/>
        <v>CA</v>
      </c>
      <c r="C1376">
        <f t="shared" si="64"/>
        <v>61</v>
      </c>
      <c r="D1376" s="38" t="s">
        <v>6552</v>
      </c>
      <c r="E1376" s="23">
        <v>21</v>
      </c>
      <c r="F1376" s="23">
        <v>122811</v>
      </c>
      <c r="G1376" s="38" t="s">
        <v>3177</v>
      </c>
      <c r="H1376" s="38" t="s">
        <v>3227</v>
      </c>
      <c r="I1376" s="38" t="s">
        <v>5969</v>
      </c>
      <c r="J1376" s="38" t="s">
        <v>6682</v>
      </c>
      <c r="K1376" s="38"/>
      <c r="L1376" s="38" t="s">
        <v>6008</v>
      </c>
      <c r="M1376" s="109">
        <v>44469</v>
      </c>
      <c r="N1376" s="39">
        <v>100193084</v>
      </c>
      <c r="O1376" s="38">
        <v>1</v>
      </c>
      <c r="P1376" s="38" t="s">
        <v>5814</v>
      </c>
      <c r="Q1376" s="23">
        <v>3.2500000000000001E-2</v>
      </c>
      <c r="R1376" s="43" t="s">
        <v>3139</v>
      </c>
      <c r="S1376" s="38" t="s">
        <v>54</v>
      </c>
      <c r="T1376" s="23">
        <v>180</v>
      </c>
      <c r="U1376" s="38" t="s">
        <v>6008</v>
      </c>
      <c r="V1376" s="39">
        <v>100193084</v>
      </c>
      <c r="W1376" s="38">
        <v>3.2500000000000001E-2</v>
      </c>
      <c r="X1376" s="38" t="s">
        <v>3139</v>
      </c>
      <c r="Y1376" s="38" t="s">
        <v>6203</v>
      </c>
      <c r="Z1376" s="21">
        <v>101.26991599999999</v>
      </c>
      <c r="AA1376" s="38">
        <v>3.2500000000000001E-2</v>
      </c>
      <c r="AB1376" s="39" t="s">
        <v>3139</v>
      </c>
      <c r="AC1376" s="39">
        <v>1076832</v>
      </c>
      <c r="AD1376" s="38" t="s">
        <v>3139</v>
      </c>
      <c r="AE1376" s="38" t="s">
        <v>5815</v>
      </c>
    </row>
    <row r="1377" spans="1:34">
      <c r="A1377" t="str">
        <f t="shared" si="65"/>
        <v>1228</v>
      </c>
      <c r="B1377" t="str">
        <f t="shared" si="63"/>
        <v>CA</v>
      </c>
      <c r="C1377">
        <f t="shared" si="64"/>
        <v>149</v>
      </c>
      <c r="D1377" s="38" t="s">
        <v>6552</v>
      </c>
      <c r="E1377" s="23">
        <v>22</v>
      </c>
      <c r="F1377" s="23">
        <v>122811</v>
      </c>
      <c r="G1377" s="38" t="s">
        <v>3177</v>
      </c>
      <c r="H1377" s="38" t="s">
        <v>3227</v>
      </c>
      <c r="I1377" s="38" t="s">
        <v>5969</v>
      </c>
      <c r="J1377" s="38" t="s">
        <v>9551</v>
      </c>
      <c r="K1377" s="38"/>
      <c r="L1377" s="38" t="s">
        <v>6096</v>
      </c>
      <c r="M1377" s="109">
        <v>44557</v>
      </c>
      <c r="N1377" s="39">
        <v>130688642</v>
      </c>
      <c r="O1377" s="38">
        <v>1</v>
      </c>
      <c r="P1377" s="38" t="s">
        <v>5814</v>
      </c>
      <c r="Q1377" s="23">
        <v>3.4000000000000002E-2</v>
      </c>
      <c r="R1377" s="43" t="s">
        <v>3139</v>
      </c>
      <c r="S1377" s="38" t="s">
        <v>54</v>
      </c>
      <c r="T1377" s="23">
        <v>210</v>
      </c>
      <c r="U1377" s="38" t="s">
        <v>6096</v>
      </c>
      <c r="V1377" s="39">
        <v>130688642</v>
      </c>
      <c r="W1377" s="38">
        <v>3.4000000000000002E-2</v>
      </c>
      <c r="X1377" s="38" t="s">
        <v>3139</v>
      </c>
      <c r="Y1377" s="38" t="s">
        <v>6203</v>
      </c>
      <c r="Z1377" s="21">
        <v>131.481145</v>
      </c>
      <c r="AA1377" s="38">
        <v>3.4000000000000002E-2</v>
      </c>
      <c r="AB1377" s="39" t="s">
        <v>3139</v>
      </c>
      <c r="AC1377" s="39">
        <v>792503</v>
      </c>
      <c r="AD1377" s="38" t="s">
        <v>3139</v>
      </c>
      <c r="AE1377" s="38" t="s">
        <v>5815</v>
      </c>
    </row>
    <row r="1378" spans="1:34">
      <c r="A1378" t="str">
        <f t="shared" si="65"/>
        <v>1228</v>
      </c>
      <c r="B1378" t="str">
        <f t="shared" si="63"/>
        <v>CA</v>
      </c>
      <c r="C1378">
        <f t="shared" si="64"/>
        <v>152</v>
      </c>
      <c r="D1378" s="38" t="s">
        <v>6552</v>
      </c>
      <c r="E1378" s="23">
        <v>23</v>
      </c>
      <c r="F1378" s="23">
        <v>122811</v>
      </c>
      <c r="G1378" s="38" t="s">
        <v>3177</v>
      </c>
      <c r="H1378" s="38" t="s">
        <v>3227</v>
      </c>
      <c r="I1378" s="38" t="s">
        <v>5969</v>
      </c>
      <c r="J1378" s="38" t="s">
        <v>11284</v>
      </c>
      <c r="K1378" s="38"/>
      <c r="L1378" s="38" t="s">
        <v>6203</v>
      </c>
      <c r="M1378" s="109">
        <v>44560</v>
      </c>
      <c r="N1378" s="39">
        <v>66444206</v>
      </c>
      <c r="O1378" s="38">
        <v>1</v>
      </c>
      <c r="P1378" s="38" t="s">
        <v>5814</v>
      </c>
      <c r="Q1378" s="23">
        <v>3.3000000000000002E-2</v>
      </c>
      <c r="R1378" s="43" t="s">
        <v>3139</v>
      </c>
      <c r="S1378" s="38" t="s">
        <v>54</v>
      </c>
      <c r="T1378" s="23">
        <v>180</v>
      </c>
      <c r="U1378" s="38" t="s">
        <v>6203</v>
      </c>
      <c r="V1378" s="39">
        <v>66444206</v>
      </c>
      <c r="W1378" s="38">
        <v>3.3000000000000002E-2</v>
      </c>
      <c r="X1378" s="38" t="s">
        <v>3139</v>
      </c>
      <c r="Y1378" s="38" t="s">
        <v>6203</v>
      </c>
      <c r="Z1378" s="21">
        <v>66.627678000000003</v>
      </c>
      <c r="AA1378" s="38">
        <v>3.3000000000000002E-2</v>
      </c>
      <c r="AB1378" s="39" t="s">
        <v>3139</v>
      </c>
      <c r="AC1378" s="39">
        <v>183472</v>
      </c>
      <c r="AD1378" s="38" t="s">
        <v>3139</v>
      </c>
      <c r="AE1378" s="38" t="s">
        <v>5815</v>
      </c>
    </row>
    <row r="1379" spans="1:34">
      <c r="A1379" t="str">
        <f t="shared" si="65"/>
        <v>1203</v>
      </c>
      <c r="B1379" t="str">
        <f t="shared" si="63"/>
        <v>FL</v>
      </c>
      <c r="C1379">
        <f t="shared" si="64"/>
        <v>3</v>
      </c>
      <c r="D1379" s="38" t="s">
        <v>6552</v>
      </c>
      <c r="E1379" s="23">
        <v>24</v>
      </c>
      <c r="F1379" s="23">
        <v>120305</v>
      </c>
      <c r="G1379" s="38" t="s">
        <v>107</v>
      </c>
      <c r="H1379" s="38" t="s">
        <v>3226</v>
      </c>
      <c r="I1379" s="38" t="s">
        <v>5969</v>
      </c>
      <c r="J1379" s="38" t="s">
        <v>9552</v>
      </c>
      <c r="K1379" s="38"/>
      <c r="L1379" s="38" t="s">
        <v>6060</v>
      </c>
      <c r="M1379" s="109">
        <v>44411</v>
      </c>
      <c r="N1379" s="39">
        <v>119720896</v>
      </c>
      <c r="O1379" s="38">
        <v>1</v>
      </c>
      <c r="P1379" s="38" t="s">
        <v>5814</v>
      </c>
      <c r="Q1379" s="23">
        <v>0.03</v>
      </c>
      <c r="R1379" s="43" t="s">
        <v>3139</v>
      </c>
      <c r="S1379" s="38" t="s">
        <v>54</v>
      </c>
      <c r="T1379" s="23">
        <v>90</v>
      </c>
      <c r="U1379" s="38" t="s">
        <v>6060</v>
      </c>
      <c r="V1379" s="39">
        <v>119720896</v>
      </c>
      <c r="W1379" s="38">
        <v>0.03</v>
      </c>
      <c r="X1379" s="38" t="s">
        <v>3139</v>
      </c>
      <c r="Y1379" s="38" t="s">
        <v>6203</v>
      </c>
      <c r="Z1379" s="21">
        <v>120.5869</v>
      </c>
      <c r="AA1379" s="38">
        <v>0.03</v>
      </c>
      <c r="AB1379" s="39" t="s">
        <v>3139</v>
      </c>
      <c r="AC1379" s="39">
        <v>866004</v>
      </c>
      <c r="AD1379" s="38" t="s">
        <v>3139</v>
      </c>
      <c r="AE1379" s="38" t="s">
        <v>5815</v>
      </c>
    </row>
    <row r="1380" spans="1:34">
      <c r="A1380" t="str">
        <f t="shared" si="65"/>
        <v>1203</v>
      </c>
      <c r="B1380" t="str">
        <f t="shared" si="63"/>
        <v>FL</v>
      </c>
      <c r="C1380">
        <f t="shared" si="64"/>
        <v>32</v>
      </c>
      <c r="D1380" s="38" t="s">
        <v>6552</v>
      </c>
      <c r="E1380" s="23">
        <v>25</v>
      </c>
      <c r="F1380" s="23">
        <v>120305</v>
      </c>
      <c r="G1380" s="38" t="s">
        <v>107</v>
      </c>
      <c r="H1380" s="38" t="s">
        <v>3226</v>
      </c>
      <c r="I1380" s="38" t="s">
        <v>5969</v>
      </c>
      <c r="J1380" s="38" t="s">
        <v>11285</v>
      </c>
      <c r="K1380" s="38"/>
      <c r="L1380" s="38" t="s">
        <v>6194</v>
      </c>
      <c r="M1380" s="109">
        <v>44440</v>
      </c>
      <c r="N1380" s="39">
        <v>117132968</v>
      </c>
      <c r="O1380" s="38">
        <v>1</v>
      </c>
      <c r="P1380" s="38" t="s">
        <v>5814</v>
      </c>
      <c r="Q1380" s="23">
        <v>0.03</v>
      </c>
      <c r="R1380" s="43" t="s">
        <v>3139</v>
      </c>
      <c r="S1380" s="38" t="s">
        <v>54</v>
      </c>
      <c r="T1380" s="23">
        <v>90</v>
      </c>
      <c r="U1380" s="38" t="s">
        <v>6194</v>
      </c>
      <c r="V1380" s="39">
        <v>117132968</v>
      </c>
      <c r="W1380" s="38">
        <v>0.03</v>
      </c>
      <c r="X1380" s="38" t="s">
        <v>3139</v>
      </c>
      <c r="Y1380" s="38" t="s">
        <v>6203</v>
      </c>
      <c r="Z1380" s="21">
        <v>117.70350000000001</v>
      </c>
      <c r="AA1380" s="38">
        <v>0.03</v>
      </c>
      <c r="AB1380" s="39" t="s">
        <v>3139</v>
      </c>
      <c r="AC1380" s="39">
        <v>570532</v>
      </c>
      <c r="AD1380" s="38" t="s">
        <v>3139</v>
      </c>
      <c r="AE1380" s="38" t="s">
        <v>5815</v>
      </c>
    </row>
    <row r="1381" spans="1:34">
      <c r="A1381" t="str">
        <f t="shared" si="65"/>
        <v>1228</v>
      </c>
      <c r="B1381" t="str">
        <f t="shared" si="63"/>
        <v>CA</v>
      </c>
      <c r="C1381">
        <f t="shared" si="64"/>
        <v>77</v>
      </c>
      <c r="D1381" s="38" t="s">
        <v>6552</v>
      </c>
      <c r="E1381" s="23">
        <v>26</v>
      </c>
      <c r="F1381" s="23">
        <v>122811</v>
      </c>
      <c r="G1381" s="38" t="s">
        <v>107</v>
      </c>
      <c r="H1381" s="38" t="s">
        <v>3226</v>
      </c>
      <c r="I1381" s="38" t="s">
        <v>5969</v>
      </c>
      <c r="J1381" s="38" t="s">
        <v>6683</v>
      </c>
      <c r="K1381" s="38"/>
      <c r="L1381" s="38" t="s">
        <v>6168</v>
      </c>
      <c r="M1381" s="109">
        <v>44485</v>
      </c>
      <c r="N1381" s="39">
        <v>207811275</v>
      </c>
      <c r="O1381" s="38">
        <v>1</v>
      </c>
      <c r="P1381" s="38" t="s">
        <v>5814</v>
      </c>
      <c r="Q1381" s="23">
        <v>2.3400000000000001E-2</v>
      </c>
      <c r="R1381" s="43" t="s">
        <v>3139</v>
      </c>
      <c r="S1381" s="38" t="s">
        <v>54</v>
      </c>
      <c r="T1381" s="23">
        <v>210</v>
      </c>
      <c r="U1381" s="38" t="s">
        <v>6168</v>
      </c>
      <c r="V1381" s="39">
        <v>207811275</v>
      </c>
      <c r="W1381" s="38">
        <v>2.3400000000000001E-2</v>
      </c>
      <c r="X1381" s="38" t="s">
        <v>3139</v>
      </c>
      <c r="Y1381" s="38" t="s">
        <v>6203</v>
      </c>
      <c r="Z1381" s="21">
        <v>209.623311</v>
      </c>
      <c r="AA1381" s="38">
        <v>2.3400000000000001E-2</v>
      </c>
      <c r="AB1381" s="39" t="s">
        <v>3139</v>
      </c>
      <c r="AC1381" s="39">
        <v>1812036</v>
      </c>
      <c r="AD1381" s="38" t="s">
        <v>3139</v>
      </c>
      <c r="AE1381" s="38" t="s">
        <v>5815</v>
      </c>
    </row>
    <row r="1382" spans="1:34">
      <c r="A1382" t="str">
        <f t="shared" si="65"/>
        <v>1228</v>
      </c>
      <c r="B1382" t="str">
        <f t="shared" si="63"/>
        <v>CA</v>
      </c>
      <c r="C1382">
        <f t="shared" si="64"/>
        <v>91</v>
      </c>
      <c r="D1382" s="38" t="s">
        <v>6552</v>
      </c>
      <c r="E1382" s="23">
        <v>27</v>
      </c>
      <c r="F1382" s="23">
        <v>122811</v>
      </c>
      <c r="G1382" s="38" t="s">
        <v>107</v>
      </c>
      <c r="H1382" s="38" t="s">
        <v>3226</v>
      </c>
      <c r="I1382" s="38" t="s">
        <v>5969</v>
      </c>
      <c r="J1382" s="38" t="s">
        <v>11286</v>
      </c>
      <c r="K1382" s="38"/>
      <c r="L1382" s="38" t="s">
        <v>6203</v>
      </c>
      <c r="M1382" s="109">
        <v>44499</v>
      </c>
      <c r="N1382" s="39">
        <v>65811153</v>
      </c>
      <c r="O1382" s="38">
        <v>1</v>
      </c>
      <c r="P1382" s="38" t="s">
        <v>5814</v>
      </c>
      <c r="Q1382" s="23">
        <v>0.03</v>
      </c>
      <c r="R1382" s="43" t="s">
        <v>3139</v>
      </c>
      <c r="S1382" s="38" t="s">
        <v>54</v>
      </c>
      <c r="T1382" s="23">
        <v>120</v>
      </c>
      <c r="U1382" s="38" t="s">
        <v>6203</v>
      </c>
      <c r="V1382" s="39">
        <v>65811153</v>
      </c>
      <c r="W1382" s="38">
        <v>0.03</v>
      </c>
      <c r="X1382" s="38" t="s">
        <v>3139</v>
      </c>
      <c r="Y1382" s="38" t="s">
        <v>6203</v>
      </c>
      <c r="Z1382" s="21">
        <v>65.976578000000003</v>
      </c>
      <c r="AA1382" s="38">
        <v>0.03</v>
      </c>
      <c r="AB1382" s="39" t="s">
        <v>3139</v>
      </c>
      <c r="AC1382" s="39">
        <v>165425</v>
      </c>
      <c r="AD1382" s="38" t="s">
        <v>3139</v>
      </c>
      <c r="AE1382" s="38" t="s">
        <v>5815</v>
      </c>
    </row>
    <row r="1383" spans="1:34">
      <c r="A1383" t="str">
        <f t="shared" si="65"/>
        <v>1228</v>
      </c>
      <c r="B1383" t="str">
        <f t="shared" si="63"/>
        <v>CA</v>
      </c>
      <c r="C1383">
        <f t="shared" si="64"/>
        <v>40</v>
      </c>
      <c r="D1383" s="38" t="s">
        <v>6552</v>
      </c>
      <c r="E1383" s="23">
        <v>28</v>
      </c>
      <c r="F1383" s="23">
        <v>122811</v>
      </c>
      <c r="G1383" s="38" t="s">
        <v>310</v>
      </c>
      <c r="H1383" s="38" t="s">
        <v>3173</v>
      </c>
      <c r="I1383" s="38" t="s">
        <v>5969</v>
      </c>
      <c r="J1383" s="38" t="s">
        <v>6684</v>
      </c>
      <c r="K1383" s="38"/>
      <c r="L1383" s="38" t="s">
        <v>6082</v>
      </c>
      <c r="M1383" s="109">
        <v>44448</v>
      </c>
      <c r="N1383" s="39">
        <v>119366704</v>
      </c>
      <c r="O1383" s="38">
        <v>1</v>
      </c>
      <c r="P1383" s="38" t="s">
        <v>5814</v>
      </c>
      <c r="Q1383" s="23">
        <v>4.2500000000000003E-2</v>
      </c>
      <c r="R1383" s="43" t="s">
        <v>3139</v>
      </c>
      <c r="S1383" s="38" t="s">
        <v>54</v>
      </c>
      <c r="T1383" s="23">
        <v>180</v>
      </c>
      <c r="U1383" s="38" t="s">
        <v>6082</v>
      </c>
      <c r="V1383" s="39">
        <v>119366704</v>
      </c>
      <c r="W1383" s="38">
        <v>4.2500000000000003E-2</v>
      </c>
      <c r="X1383" s="38" t="s">
        <v>3139</v>
      </c>
      <c r="Y1383" s="38" t="s">
        <v>6203</v>
      </c>
      <c r="Z1383" s="21">
        <v>121.34295899999999</v>
      </c>
      <c r="AA1383" s="38">
        <v>4.2500000000000003E-2</v>
      </c>
      <c r="AB1383" s="39" t="s">
        <v>3139</v>
      </c>
      <c r="AC1383" s="39">
        <v>1976255</v>
      </c>
      <c r="AD1383" s="38" t="s">
        <v>3139</v>
      </c>
      <c r="AE1383" s="38" t="s">
        <v>5815</v>
      </c>
    </row>
    <row r="1384" spans="1:34">
      <c r="A1384" t="str">
        <f t="shared" si="65"/>
        <v>1228</v>
      </c>
      <c r="B1384" t="str">
        <f t="shared" si="63"/>
        <v>CA</v>
      </c>
      <c r="C1384">
        <f t="shared" si="64"/>
        <v>61</v>
      </c>
      <c r="D1384" s="38" t="s">
        <v>6552</v>
      </c>
      <c r="E1384" s="23">
        <v>29</v>
      </c>
      <c r="F1384" s="23">
        <v>122811</v>
      </c>
      <c r="G1384" s="38" t="s">
        <v>3174</v>
      </c>
      <c r="H1384" s="38" t="s">
        <v>3613</v>
      </c>
      <c r="I1384" s="38" t="s">
        <v>5969</v>
      </c>
      <c r="J1384" s="38" t="s">
        <v>6685</v>
      </c>
      <c r="K1384" s="38"/>
      <c r="L1384" s="38" t="s">
        <v>6101</v>
      </c>
      <c r="M1384" s="109">
        <v>44469</v>
      </c>
      <c r="N1384" s="39">
        <v>109565619</v>
      </c>
      <c r="O1384" s="38">
        <v>1</v>
      </c>
      <c r="P1384" s="38" t="s">
        <v>5814</v>
      </c>
      <c r="Q1384" s="23">
        <v>2.5000000000000001E-2</v>
      </c>
      <c r="R1384" s="43" t="s">
        <v>3139</v>
      </c>
      <c r="S1384" s="38" t="s">
        <v>54</v>
      </c>
      <c r="T1384" s="23">
        <v>180</v>
      </c>
      <c r="U1384" s="38" t="s">
        <v>6101</v>
      </c>
      <c r="V1384" s="39">
        <v>109565619</v>
      </c>
      <c r="W1384" s="38">
        <v>2.5000000000000001E-2</v>
      </c>
      <c r="X1384" s="38" t="s">
        <v>3139</v>
      </c>
      <c r="Y1384" s="38" t="s">
        <v>6203</v>
      </c>
      <c r="Z1384" s="21">
        <v>110.481126</v>
      </c>
      <c r="AA1384" s="38">
        <v>2.5000000000000001E-2</v>
      </c>
      <c r="AB1384" s="39" t="s">
        <v>3139</v>
      </c>
      <c r="AC1384" s="39">
        <v>915507</v>
      </c>
      <c r="AD1384" s="38" t="s">
        <v>3139</v>
      </c>
      <c r="AE1384" s="38" t="s">
        <v>5815</v>
      </c>
    </row>
    <row r="1385" spans="1:34">
      <c r="A1385" t="str">
        <f t="shared" si="65"/>
        <v>1203</v>
      </c>
      <c r="B1385" t="str">
        <f t="shared" si="63"/>
        <v>FL</v>
      </c>
      <c r="C1385">
        <f t="shared" si="64"/>
        <v>67</v>
      </c>
      <c r="D1385" s="38" t="s">
        <v>6552</v>
      </c>
      <c r="E1385" s="23">
        <v>30</v>
      </c>
      <c r="F1385" s="23">
        <v>120305</v>
      </c>
      <c r="G1385" s="38" t="s">
        <v>3399</v>
      </c>
      <c r="H1385" s="38" t="s">
        <v>3400</v>
      </c>
      <c r="I1385" s="38" t="s">
        <v>5969</v>
      </c>
      <c r="J1385" s="38" t="s">
        <v>11835</v>
      </c>
      <c r="K1385" s="38"/>
      <c r="L1385" s="38" t="s">
        <v>6104</v>
      </c>
      <c r="M1385" s="109">
        <v>44475</v>
      </c>
      <c r="N1385" s="39">
        <v>44622909</v>
      </c>
      <c r="O1385" s="38">
        <v>1</v>
      </c>
      <c r="P1385" s="38" t="s">
        <v>5814</v>
      </c>
      <c r="Q1385" s="23">
        <v>2.35E-2</v>
      </c>
      <c r="R1385" s="43" t="s">
        <v>3139</v>
      </c>
      <c r="S1385" s="38" t="s">
        <v>54</v>
      </c>
      <c r="T1385" s="38">
        <v>90</v>
      </c>
      <c r="U1385" s="38" t="s">
        <v>6104</v>
      </c>
      <c r="V1385" s="39">
        <v>44622909</v>
      </c>
      <c r="W1385" s="38">
        <v>2.35E-2</v>
      </c>
      <c r="X1385" s="23" t="s">
        <v>3139</v>
      </c>
      <c r="Y1385" s="38" t="s">
        <v>6203</v>
      </c>
      <c r="Z1385" s="21">
        <v>44.693959</v>
      </c>
      <c r="AA1385" s="38">
        <v>2.35E-2</v>
      </c>
      <c r="AB1385" s="39" t="s">
        <v>3139</v>
      </c>
      <c r="AC1385" s="39">
        <v>71050</v>
      </c>
      <c r="AD1385" s="23" t="s">
        <v>3139</v>
      </c>
      <c r="AE1385" s="38" t="s">
        <v>5815</v>
      </c>
    </row>
    <row r="1386" spans="1:34">
      <c r="A1386" t="str">
        <f t="shared" si="65"/>
        <v>1203</v>
      </c>
      <c r="B1386" t="str">
        <f t="shared" si="63"/>
        <v>FL</v>
      </c>
      <c r="C1386">
        <f t="shared" si="64"/>
        <v>55</v>
      </c>
      <c r="D1386" s="38" t="s">
        <v>6552</v>
      </c>
      <c r="E1386" s="23">
        <v>31</v>
      </c>
      <c r="F1386" s="23">
        <v>120305</v>
      </c>
      <c r="G1386" s="38" t="s">
        <v>3399</v>
      </c>
      <c r="H1386" s="38" t="s">
        <v>3400</v>
      </c>
      <c r="I1386" s="38" t="s">
        <v>5969</v>
      </c>
      <c r="J1386" s="38" t="s">
        <v>11167</v>
      </c>
      <c r="K1386" s="38"/>
      <c r="L1386" s="38" t="s">
        <v>6124</v>
      </c>
      <c r="M1386" s="109">
        <v>44463</v>
      </c>
      <c r="N1386" s="39">
        <v>53341825</v>
      </c>
      <c r="O1386" s="38">
        <v>1</v>
      </c>
      <c r="P1386" s="38" t="s">
        <v>5814</v>
      </c>
      <c r="Q1386" s="23">
        <v>2.4E-2</v>
      </c>
      <c r="R1386" s="43" t="s">
        <v>3139</v>
      </c>
      <c r="S1386" s="38" t="s">
        <v>54</v>
      </c>
      <c r="T1386" s="38">
        <v>90</v>
      </c>
      <c r="U1386" s="38" t="s">
        <v>6124</v>
      </c>
      <c r="V1386" s="39">
        <v>53341825</v>
      </c>
      <c r="W1386" s="38">
        <v>2.4E-2</v>
      </c>
      <c r="X1386" s="23" t="s">
        <v>3139</v>
      </c>
      <c r="Y1386" s="38" t="s">
        <v>6203</v>
      </c>
      <c r="Z1386" s="21">
        <v>53.470221000000002</v>
      </c>
      <c r="AA1386" s="38">
        <v>2.4E-2</v>
      </c>
      <c r="AB1386" s="39" t="s">
        <v>3139</v>
      </c>
      <c r="AC1386" s="39">
        <v>128396</v>
      </c>
      <c r="AD1386" s="23" t="s">
        <v>3139</v>
      </c>
      <c r="AE1386" s="38" t="s">
        <v>5815</v>
      </c>
    </row>
    <row r="1387" spans="1:34">
      <c r="A1387" t="str">
        <f t="shared" si="65"/>
        <v>1228</v>
      </c>
      <c r="B1387" t="str">
        <f t="shared" si="63"/>
        <v>CA</v>
      </c>
      <c r="C1387">
        <f t="shared" si="64"/>
        <v>79</v>
      </c>
      <c r="D1387" s="38" t="s">
        <v>6552</v>
      </c>
      <c r="E1387" s="23">
        <v>32</v>
      </c>
      <c r="F1387" s="23">
        <v>122811</v>
      </c>
      <c r="G1387" s="38" t="s">
        <v>3399</v>
      </c>
      <c r="H1387" s="38" t="s">
        <v>3400</v>
      </c>
      <c r="I1387" s="38" t="s">
        <v>5969</v>
      </c>
      <c r="J1387" s="38" t="s">
        <v>6686</v>
      </c>
      <c r="K1387" s="38"/>
      <c r="L1387" s="38" t="s">
        <v>6110</v>
      </c>
      <c r="M1387" s="109">
        <v>44487</v>
      </c>
      <c r="N1387" s="39">
        <v>156221820</v>
      </c>
      <c r="O1387" s="38">
        <v>1</v>
      </c>
      <c r="P1387" s="38" t="s">
        <v>5814</v>
      </c>
      <c r="Q1387" s="23">
        <v>3.5000000000000003E-2</v>
      </c>
      <c r="R1387" s="43" t="s">
        <v>3139</v>
      </c>
      <c r="S1387" s="38" t="s">
        <v>54</v>
      </c>
      <c r="T1387" s="38">
        <v>210</v>
      </c>
      <c r="U1387" s="38" t="s">
        <v>6110</v>
      </c>
      <c r="V1387" s="39">
        <v>156221820</v>
      </c>
      <c r="W1387" s="38">
        <v>3.5000000000000003E-2</v>
      </c>
      <c r="X1387" s="23" t="s">
        <v>3139</v>
      </c>
      <c r="Y1387" s="38" t="s">
        <v>6203</v>
      </c>
      <c r="Z1387" s="21">
        <v>158.22225700000001</v>
      </c>
      <c r="AA1387" s="38">
        <v>3.5000000000000003E-2</v>
      </c>
      <c r="AB1387" s="39" t="s">
        <v>3139</v>
      </c>
      <c r="AC1387" s="39">
        <v>2000437</v>
      </c>
      <c r="AD1387" s="23" t="s">
        <v>3139</v>
      </c>
      <c r="AE1387" s="38" t="s">
        <v>5815</v>
      </c>
    </row>
    <row r="1388" spans="1:34">
      <c r="A1388" t="str">
        <f t="shared" si="65"/>
        <v>1228</v>
      </c>
      <c r="B1388" t="str">
        <f t="shared" si="63"/>
        <v>CA</v>
      </c>
      <c r="C1388">
        <f t="shared" si="64"/>
        <v>76</v>
      </c>
      <c r="D1388" s="38" t="s">
        <v>6552</v>
      </c>
      <c r="E1388" s="23">
        <v>33</v>
      </c>
      <c r="F1388" s="23">
        <v>122811</v>
      </c>
      <c r="G1388" s="38" t="s">
        <v>3175</v>
      </c>
      <c r="H1388" s="38" t="s">
        <v>3176</v>
      </c>
      <c r="I1388" s="38" t="s">
        <v>5969</v>
      </c>
      <c r="J1388" s="38" t="s">
        <v>6687</v>
      </c>
      <c r="K1388" s="38"/>
      <c r="L1388" s="38" t="s">
        <v>6153</v>
      </c>
      <c r="M1388" s="109">
        <v>44484</v>
      </c>
      <c r="N1388" s="39">
        <v>59756945</v>
      </c>
      <c r="O1388" s="38">
        <v>1</v>
      </c>
      <c r="P1388" s="38" t="s">
        <v>5814</v>
      </c>
      <c r="Q1388" s="23">
        <v>3.6999999999999998E-2</v>
      </c>
      <c r="R1388" s="43" t="s">
        <v>3139</v>
      </c>
      <c r="S1388" s="38" t="s">
        <v>54</v>
      </c>
      <c r="T1388" s="23">
        <v>180</v>
      </c>
      <c r="U1388" s="38" t="s">
        <v>6153</v>
      </c>
      <c r="V1388" s="39">
        <v>59756945</v>
      </c>
      <c r="W1388" s="38">
        <v>3.6999999999999998E-2</v>
      </c>
      <c r="X1388" s="38" t="s">
        <v>3139</v>
      </c>
      <c r="Y1388" s="38" t="s">
        <v>6203</v>
      </c>
      <c r="Z1388" s="21">
        <v>60.396802000000001</v>
      </c>
      <c r="AA1388" s="38">
        <v>3.6999999999999998E-2</v>
      </c>
      <c r="AB1388" s="39" t="s">
        <v>3139</v>
      </c>
      <c r="AC1388" s="39">
        <v>639857</v>
      </c>
      <c r="AD1388" s="38" t="s">
        <v>3139</v>
      </c>
      <c r="AE1388" s="38" t="s">
        <v>5815</v>
      </c>
    </row>
    <row r="1389" spans="1:34">
      <c r="A1389" t="str">
        <f t="shared" si="65"/>
        <v>1203</v>
      </c>
      <c r="B1389" t="str">
        <f t="shared" si="63"/>
        <v>FL</v>
      </c>
      <c r="C1389">
        <f t="shared" si="64"/>
        <v>40</v>
      </c>
      <c r="D1389" s="38" t="s">
        <v>6552</v>
      </c>
      <c r="E1389" s="23">
        <v>34</v>
      </c>
      <c r="F1389" s="23">
        <v>120305</v>
      </c>
      <c r="G1389" s="38" t="s">
        <v>3175</v>
      </c>
      <c r="H1389" s="38" t="s">
        <v>3176</v>
      </c>
      <c r="I1389" s="38" t="s">
        <v>5969</v>
      </c>
      <c r="J1389" s="38" t="s">
        <v>11287</v>
      </c>
      <c r="K1389" s="38"/>
      <c r="L1389" s="38" t="s">
        <v>6083</v>
      </c>
      <c r="M1389" s="109">
        <v>44448</v>
      </c>
      <c r="N1389" s="39">
        <v>53175127</v>
      </c>
      <c r="O1389" s="38">
        <v>1</v>
      </c>
      <c r="P1389" s="38" t="s">
        <v>5814</v>
      </c>
      <c r="Q1389" s="23">
        <v>2.5000000000000001E-2</v>
      </c>
      <c r="R1389" s="43" t="s">
        <v>3139</v>
      </c>
      <c r="S1389" s="38" t="s">
        <v>54</v>
      </c>
      <c r="T1389" s="23">
        <v>90</v>
      </c>
      <c r="U1389" s="38" t="s">
        <v>6083</v>
      </c>
      <c r="V1389" s="39">
        <v>53175127</v>
      </c>
      <c r="W1389" s="38">
        <v>2.5000000000000001E-2</v>
      </c>
      <c r="X1389" s="38" t="s">
        <v>3139</v>
      </c>
      <c r="Y1389" s="38" t="s">
        <v>6203</v>
      </c>
      <c r="Z1389" s="21">
        <v>53.362518999999999</v>
      </c>
      <c r="AA1389" s="38">
        <v>2.5000000000000001E-2</v>
      </c>
      <c r="AB1389" s="39" t="s">
        <v>3139</v>
      </c>
      <c r="AC1389" s="39">
        <v>187392</v>
      </c>
      <c r="AD1389" s="23" t="s">
        <v>3139</v>
      </c>
      <c r="AE1389" s="38" t="s">
        <v>5815</v>
      </c>
    </row>
    <row r="1390" spans="1:34">
      <c r="A1390" t="str">
        <f t="shared" si="65"/>
        <v>1228</v>
      </c>
      <c r="B1390" t="str">
        <f t="shared" si="63"/>
        <v>CA</v>
      </c>
      <c r="C1390">
        <f t="shared" si="64"/>
        <v>61</v>
      </c>
      <c r="D1390" s="38" t="s">
        <v>6552</v>
      </c>
      <c r="E1390" s="23">
        <v>35</v>
      </c>
      <c r="F1390" s="23">
        <v>122811</v>
      </c>
      <c r="G1390" s="38" t="s">
        <v>3175</v>
      </c>
      <c r="H1390" s="38" t="s">
        <v>3176</v>
      </c>
      <c r="I1390" s="38" t="s">
        <v>5969</v>
      </c>
      <c r="J1390" s="38" t="s">
        <v>6688</v>
      </c>
      <c r="K1390" s="38"/>
      <c r="L1390" s="38" t="s">
        <v>6008</v>
      </c>
      <c r="M1390" s="109">
        <v>44469</v>
      </c>
      <c r="N1390" s="39">
        <v>135526479</v>
      </c>
      <c r="O1390" s="38">
        <v>1</v>
      </c>
      <c r="P1390" s="38" t="s">
        <v>5814</v>
      </c>
      <c r="Q1390" s="23">
        <v>3.7499999999999999E-2</v>
      </c>
      <c r="R1390" s="43" t="s">
        <v>3139</v>
      </c>
      <c r="S1390" s="38" t="s">
        <v>54</v>
      </c>
      <c r="T1390" s="23">
        <v>180</v>
      </c>
      <c r="U1390" s="38" t="s">
        <v>6008</v>
      </c>
      <c r="V1390" s="39">
        <v>135526479</v>
      </c>
      <c r="W1390" s="38">
        <v>3.7499999999999999E-2</v>
      </c>
      <c r="X1390" s="38" t="s">
        <v>3139</v>
      </c>
      <c r="Y1390" s="38" t="s">
        <v>6203</v>
      </c>
      <c r="Z1390" s="21">
        <v>137.20442700000001</v>
      </c>
      <c r="AA1390" s="38">
        <v>3.7499999999999999E-2</v>
      </c>
      <c r="AB1390" s="39" t="s">
        <v>3139</v>
      </c>
      <c r="AC1390" s="39">
        <v>1677948</v>
      </c>
      <c r="AD1390" s="38" t="s">
        <v>3139</v>
      </c>
      <c r="AE1390" s="38" t="s">
        <v>5815</v>
      </c>
    </row>
    <row r="1391" spans="1:34">
      <c r="A1391" t="str">
        <f t="shared" si="65"/>
        <v>1228</v>
      </c>
      <c r="B1391" t="str">
        <f t="shared" si="63"/>
        <v>CA</v>
      </c>
      <c r="C1391">
        <f t="shared" si="64"/>
        <v>193</v>
      </c>
      <c r="D1391" s="38" t="s">
        <v>6552</v>
      </c>
      <c r="E1391" s="23">
        <v>36</v>
      </c>
      <c r="F1391" s="23">
        <v>122811</v>
      </c>
      <c r="G1391" s="38" t="s">
        <v>3175</v>
      </c>
      <c r="H1391" s="38" t="s">
        <v>3176</v>
      </c>
      <c r="I1391" s="38" t="s">
        <v>5969</v>
      </c>
      <c r="J1391" s="38" t="s">
        <v>11288</v>
      </c>
      <c r="K1391" s="38"/>
      <c r="L1391" s="38" t="s">
        <v>6083</v>
      </c>
      <c r="M1391" s="109">
        <v>44601</v>
      </c>
      <c r="N1391" s="39">
        <v>108337368</v>
      </c>
      <c r="O1391" s="38">
        <v>1</v>
      </c>
      <c r="P1391" s="38" t="s">
        <v>5814</v>
      </c>
      <c r="Q1391" s="23">
        <v>3.4500000000000003E-2</v>
      </c>
      <c r="R1391" s="39" t="s">
        <v>3139</v>
      </c>
      <c r="S1391" s="38" t="s">
        <v>54</v>
      </c>
      <c r="T1391" s="23">
        <v>240</v>
      </c>
      <c r="U1391" s="38" t="s">
        <v>6083</v>
      </c>
      <c r="V1391" s="39">
        <v>108337368</v>
      </c>
      <c r="W1391" s="23">
        <v>3.4500000000000003E-2</v>
      </c>
      <c r="X1391" s="38" t="s">
        <v>3139</v>
      </c>
      <c r="Y1391" s="38" t="s">
        <v>6203</v>
      </c>
      <c r="Z1391" s="21">
        <v>108.86214099999999</v>
      </c>
      <c r="AA1391" s="23">
        <v>3.4500000000000003E-2</v>
      </c>
      <c r="AB1391" s="39" t="s">
        <v>3139</v>
      </c>
      <c r="AC1391" s="39">
        <v>524773</v>
      </c>
      <c r="AD1391" s="38" t="s">
        <v>3139</v>
      </c>
      <c r="AE1391" s="38" t="s">
        <v>5815</v>
      </c>
    </row>
    <row r="1392" spans="1:34">
      <c r="A1392" t="str">
        <f t="shared" si="65"/>
        <v>1228</v>
      </c>
      <c r="B1392" t="str">
        <f t="shared" si="63"/>
        <v>CA</v>
      </c>
      <c r="C1392">
        <f t="shared" si="64"/>
        <v>170</v>
      </c>
      <c r="D1392" s="38" t="s">
        <v>6552</v>
      </c>
      <c r="E1392" s="23">
        <v>37</v>
      </c>
      <c r="F1392" s="23">
        <v>122811</v>
      </c>
      <c r="G1392" s="38" t="s">
        <v>3175</v>
      </c>
      <c r="H1392" s="38" t="s">
        <v>3176</v>
      </c>
      <c r="I1392" s="38" t="s">
        <v>5969</v>
      </c>
      <c r="J1392" s="38" t="s">
        <v>11942</v>
      </c>
      <c r="K1392" s="38"/>
      <c r="L1392" s="38" t="s">
        <v>6154</v>
      </c>
      <c r="M1392" s="109">
        <v>44578</v>
      </c>
      <c r="N1392" s="39">
        <v>163385914</v>
      </c>
      <c r="O1392" s="38">
        <v>1</v>
      </c>
      <c r="P1392" s="38" t="s">
        <v>5814</v>
      </c>
      <c r="Q1392" s="23">
        <v>3.0499999999999999E-2</v>
      </c>
      <c r="R1392" s="39" t="s">
        <v>3139</v>
      </c>
      <c r="S1392" s="38" t="s">
        <v>54</v>
      </c>
      <c r="T1392" s="23">
        <v>180</v>
      </c>
      <c r="U1392" s="38" t="s">
        <v>6154</v>
      </c>
      <c r="V1392" s="39">
        <v>163385914</v>
      </c>
      <c r="W1392" s="23">
        <v>3.0499999999999999E-2</v>
      </c>
      <c r="X1392" s="38" t="s">
        <v>3139</v>
      </c>
      <c r="Y1392" s="38" t="s">
        <v>6203</v>
      </c>
      <c r="Z1392" s="21">
        <v>163.601235</v>
      </c>
      <c r="AA1392" s="23">
        <v>3.0499999999999999E-2</v>
      </c>
      <c r="AB1392" s="39" t="s">
        <v>3139</v>
      </c>
      <c r="AC1392" s="39">
        <v>215321</v>
      </c>
      <c r="AD1392" s="38" t="s">
        <v>3139</v>
      </c>
      <c r="AE1392" s="38" t="s">
        <v>5815</v>
      </c>
      <c r="AG1392" s="23"/>
      <c r="AH1392" s="23"/>
    </row>
    <row r="1393" spans="1:34">
      <c r="A1393" t="str">
        <f t="shared" si="65"/>
        <v>1203</v>
      </c>
      <c r="B1393" t="str">
        <f t="shared" si="63"/>
        <v>FL</v>
      </c>
      <c r="C1393">
        <f t="shared" si="64"/>
        <v>18</v>
      </c>
      <c r="D1393" s="38" t="s">
        <v>6552</v>
      </c>
      <c r="E1393" s="23">
        <v>38</v>
      </c>
      <c r="F1393" s="23">
        <v>120305</v>
      </c>
      <c r="G1393" s="38" t="s">
        <v>79</v>
      </c>
      <c r="H1393" s="38" t="s">
        <v>3199</v>
      </c>
      <c r="I1393" s="38" t="s">
        <v>5969</v>
      </c>
      <c r="J1393" s="38" t="s">
        <v>9553</v>
      </c>
      <c r="K1393" s="38"/>
      <c r="L1393" s="38" t="s">
        <v>5973</v>
      </c>
      <c r="M1393" s="109">
        <v>44426</v>
      </c>
      <c r="N1393" s="39">
        <v>503480960</v>
      </c>
      <c r="O1393" s="38">
        <v>1</v>
      </c>
      <c r="P1393" s="38" t="s">
        <v>5814</v>
      </c>
      <c r="Q1393" s="23">
        <v>2.8000000000000001E-2</v>
      </c>
      <c r="R1393" s="39" t="s">
        <v>3139</v>
      </c>
      <c r="S1393" s="38" t="s">
        <v>54</v>
      </c>
      <c r="T1393" s="23">
        <v>90</v>
      </c>
      <c r="U1393" s="38" t="s">
        <v>5973</v>
      </c>
      <c r="V1393" s="39">
        <v>503480960</v>
      </c>
      <c r="W1393" s="23">
        <v>2.8000000000000001E-2</v>
      </c>
      <c r="X1393" s="23" t="s">
        <v>3139</v>
      </c>
      <c r="Y1393" s="38" t="s">
        <v>6203</v>
      </c>
      <c r="Z1393" s="21">
        <v>506.30770000000001</v>
      </c>
      <c r="AA1393" s="23">
        <v>2.8000000000000001E-2</v>
      </c>
      <c r="AB1393" s="39" t="s">
        <v>3139</v>
      </c>
      <c r="AC1393" s="39">
        <v>2826740</v>
      </c>
      <c r="AD1393" s="38" t="s">
        <v>3139</v>
      </c>
      <c r="AE1393" s="38" t="s">
        <v>5815</v>
      </c>
      <c r="AG1393" s="23"/>
      <c r="AH1393" s="23"/>
    </row>
    <row r="1394" spans="1:34">
      <c r="A1394" t="str">
        <f t="shared" si="65"/>
        <v>1203</v>
      </c>
      <c r="B1394" t="str">
        <f t="shared" si="63"/>
        <v>FL</v>
      </c>
      <c r="C1394">
        <f t="shared" si="64"/>
        <v>32</v>
      </c>
      <c r="D1394" s="38" t="s">
        <v>6552</v>
      </c>
      <c r="E1394" s="23">
        <v>39</v>
      </c>
      <c r="F1394" s="23">
        <v>120305</v>
      </c>
      <c r="G1394" s="38" t="s">
        <v>79</v>
      </c>
      <c r="H1394" s="38" t="s">
        <v>3199</v>
      </c>
      <c r="I1394" s="38" t="s">
        <v>5969</v>
      </c>
      <c r="J1394" s="38" t="s">
        <v>11289</v>
      </c>
      <c r="K1394" s="38"/>
      <c r="L1394" s="38" t="s">
        <v>6194</v>
      </c>
      <c r="M1394" s="109">
        <v>44440</v>
      </c>
      <c r="N1394" s="39">
        <v>524021097</v>
      </c>
      <c r="O1394" s="38">
        <v>1</v>
      </c>
      <c r="P1394" s="38" t="s">
        <v>5814</v>
      </c>
      <c r="Q1394" s="23">
        <v>2.8000000000000001E-2</v>
      </c>
      <c r="R1394" s="39" t="s">
        <v>3139</v>
      </c>
      <c r="S1394" s="38" t="s">
        <v>54</v>
      </c>
      <c r="T1394" s="23">
        <v>90</v>
      </c>
      <c r="U1394" s="38" t="s">
        <v>6194</v>
      </c>
      <c r="V1394" s="39">
        <v>524021097</v>
      </c>
      <c r="W1394" s="23">
        <v>2.8000000000000001E-2</v>
      </c>
      <c r="X1394" s="23" t="s">
        <v>3139</v>
      </c>
      <c r="Y1394" s="38" t="s">
        <v>6203</v>
      </c>
      <c r="Z1394" s="21">
        <v>526.40528700000004</v>
      </c>
      <c r="AA1394" s="23">
        <v>2.8000000000000001E-2</v>
      </c>
      <c r="AB1394" s="39" t="s">
        <v>3139</v>
      </c>
      <c r="AC1394" s="39">
        <v>2384190</v>
      </c>
      <c r="AD1394" s="38" t="s">
        <v>3139</v>
      </c>
      <c r="AE1394" s="38" t="s">
        <v>5815</v>
      </c>
      <c r="AG1394" s="23"/>
      <c r="AH1394" s="23"/>
    </row>
    <row r="1395" spans="1:34">
      <c r="A1395" t="str">
        <f t="shared" si="65"/>
        <v>1203</v>
      </c>
      <c r="B1395" t="str">
        <f t="shared" si="63"/>
        <v>FL</v>
      </c>
      <c r="C1395">
        <f t="shared" si="64"/>
        <v>76</v>
      </c>
      <c r="D1395" s="38" t="s">
        <v>6552</v>
      </c>
      <c r="E1395" s="23">
        <v>40</v>
      </c>
      <c r="F1395" s="23">
        <v>120305</v>
      </c>
      <c r="G1395" s="38" t="s">
        <v>79</v>
      </c>
      <c r="H1395" s="38" t="s">
        <v>3199</v>
      </c>
      <c r="I1395" s="38" t="s">
        <v>5969</v>
      </c>
      <c r="J1395" s="38" t="s">
        <v>11943</v>
      </c>
      <c r="K1395" s="38"/>
      <c r="L1395" s="38" t="s">
        <v>6154</v>
      </c>
      <c r="M1395" s="109">
        <v>44484</v>
      </c>
      <c r="N1395" s="39">
        <v>544915762</v>
      </c>
      <c r="O1395" s="38">
        <v>1</v>
      </c>
      <c r="P1395" s="38" t="s">
        <v>5814</v>
      </c>
      <c r="Q1395" s="38">
        <v>2.4500000000000001E-2</v>
      </c>
      <c r="R1395" s="43" t="s">
        <v>3139</v>
      </c>
      <c r="S1395" s="38" t="s">
        <v>54</v>
      </c>
      <c r="T1395" s="38">
        <v>90</v>
      </c>
      <c r="U1395" s="38" t="s">
        <v>6154</v>
      </c>
      <c r="V1395" s="39">
        <v>544915762</v>
      </c>
      <c r="W1395" s="38">
        <v>2.4500000000000001E-2</v>
      </c>
      <c r="X1395" s="38" t="s">
        <v>3139</v>
      </c>
      <c r="Y1395" s="38" t="s">
        <v>6203</v>
      </c>
      <c r="Z1395" s="21">
        <v>545.49423899999999</v>
      </c>
      <c r="AA1395" s="38">
        <v>2.4500000000000001E-2</v>
      </c>
      <c r="AB1395" s="39" t="s">
        <v>3139</v>
      </c>
      <c r="AC1395" s="39">
        <v>578477</v>
      </c>
      <c r="AD1395" s="23" t="s">
        <v>3139</v>
      </c>
      <c r="AE1395" s="38" t="s">
        <v>5815</v>
      </c>
      <c r="AG1395" s="23"/>
      <c r="AH1395" s="23"/>
    </row>
    <row r="1396" spans="1:34">
      <c r="A1396" t="str">
        <f t="shared" si="65"/>
        <v>1203</v>
      </c>
      <c r="B1396" t="str">
        <f t="shared" si="63"/>
        <v>FL</v>
      </c>
      <c r="C1396">
        <f t="shared" si="64"/>
        <v>82</v>
      </c>
      <c r="D1396" s="38" t="s">
        <v>6552</v>
      </c>
      <c r="E1396" s="23">
        <v>41</v>
      </c>
      <c r="F1396" s="23">
        <v>120305</v>
      </c>
      <c r="G1396" s="38" t="s">
        <v>79</v>
      </c>
      <c r="H1396" s="38" t="s">
        <v>3199</v>
      </c>
      <c r="I1396" s="38" t="s">
        <v>5969</v>
      </c>
      <c r="J1396" s="38" t="s">
        <v>11944</v>
      </c>
      <c r="K1396" s="38"/>
      <c r="L1396" s="38" t="s">
        <v>6078</v>
      </c>
      <c r="M1396" s="109">
        <v>44490</v>
      </c>
      <c r="N1396" s="39">
        <v>506672997</v>
      </c>
      <c r="O1396" s="38">
        <v>1</v>
      </c>
      <c r="P1396" s="38" t="s">
        <v>5814</v>
      </c>
      <c r="Q1396" s="38">
        <v>2.4500000000000001E-2</v>
      </c>
      <c r="R1396" s="43" t="s">
        <v>3139</v>
      </c>
      <c r="S1396" s="38" t="s">
        <v>54</v>
      </c>
      <c r="T1396" s="38">
        <v>90</v>
      </c>
      <c r="U1396" s="38" t="s">
        <v>6078</v>
      </c>
      <c r="V1396" s="39">
        <v>506672997</v>
      </c>
      <c r="W1396" s="38">
        <v>2.4500000000000001E-2</v>
      </c>
      <c r="X1396" s="38" t="s">
        <v>3139</v>
      </c>
      <c r="Y1396" s="38" t="s">
        <v>6203</v>
      </c>
      <c r="Z1396" s="21">
        <v>507.00910499999998</v>
      </c>
      <c r="AA1396" s="38">
        <v>2.4500000000000001E-2</v>
      </c>
      <c r="AB1396" s="39" t="s">
        <v>3139</v>
      </c>
      <c r="AC1396" s="39">
        <v>336108</v>
      </c>
      <c r="AD1396" s="23" t="s">
        <v>3139</v>
      </c>
      <c r="AE1396" s="38" t="s">
        <v>5815</v>
      </c>
      <c r="AG1396" s="23"/>
      <c r="AH1396" s="23"/>
    </row>
    <row r="1397" spans="1:34">
      <c r="A1397" t="str">
        <f t="shared" si="65"/>
        <v>1228</v>
      </c>
      <c r="B1397" t="str">
        <f t="shared" si="63"/>
        <v>CA</v>
      </c>
      <c r="C1397">
        <f t="shared" si="64"/>
        <v>109</v>
      </c>
      <c r="D1397" s="38" t="s">
        <v>6552</v>
      </c>
      <c r="E1397" s="23">
        <v>42</v>
      </c>
      <c r="F1397" s="23">
        <v>122811</v>
      </c>
      <c r="G1397" s="38" t="s">
        <v>94</v>
      </c>
      <c r="H1397" s="38" t="s">
        <v>93</v>
      </c>
      <c r="I1397" s="38" t="s">
        <v>5969</v>
      </c>
      <c r="J1397" s="38" t="s">
        <v>6689</v>
      </c>
      <c r="K1397" s="38"/>
      <c r="L1397" s="38" t="s">
        <v>6287</v>
      </c>
      <c r="M1397" s="109">
        <v>44517</v>
      </c>
      <c r="N1397" s="39">
        <v>550000000</v>
      </c>
      <c r="O1397" s="38">
        <v>1</v>
      </c>
      <c r="P1397" s="38" t="s">
        <v>5814</v>
      </c>
      <c r="Q1397" s="38">
        <v>2.2200000000000001E-2</v>
      </c>
      <c r="R1397" s="43" t="s">
        <v>3139</v>
      </c>
      <c r="S1397" s="38" t="s">
        <v>54</v>
      </c>
      <c r="T1397" s="38">
        <v>240</v>
      </c>
      <c r="U1397" s="38" t="s">
        <v>6358</v>
      </c>
      <c r="V1397" s="39">
        <v>549824000</v>
      </c>
      <c r="W1397" s="38">
        <v>2.35E-2</v>
      </c>
      <c r="X1397" s="38" t="s">
        <v>3139</v>
      </c>
      <c r="Y1397" s="38" t="s">
        <v>6203</v>
      </c>
      <c r="Z1397" s="21">
        <v>554.28714600000001</v>
      </c>
      <c r="AA1397" s="38">
        <v>2.3507425189018299E-2</v>
      </c>
      <c r="AB1397" s="39" t="s">
        <v>3139</v>
      </c>
      <c r="AC1397" s="39">
        <v>4463146</v>
      </c>
      <c r="AD1397" s="23" t="s">
        <v>3139</v>
      </c>
      <c r="AE1397" s="38" t="s">
        <v>5815</v>
      </c>
      <c r="AG1397" s="23"/>
      <c r="AH1397" s="23"/>
    </row>
    <row r="1398" spans="1:34">
      <c r="A1398" t="str">
        <f t="shared" si="65"/>
        <v>1228</v>
      </c>
      <c r="B1398" t="str">
        <f t="shared" si="63"/>
        <v>CA</v>
      </c>
      <c r="C1398">
        <f t="shared" si="64"/>
        <v>102</v>
      </c>
      <c r="D1398" s="38" t="s">
        <v>6552</v>
      </c>
      <c r="E1398" s="23">
        <v>43</v>
      </c>
      <c r="F1398" s="23">
        <v>122811</v>
      </c>
      <c r="G1398" s="38" t="s">
        <v>94</v>
      </c>
      <c r="H1398" s="38" t="s">
        <v>93</v>
      </c>
      <c r="I1398" s="38" t="s">
        <v>5969</v>
      </c>
      <c r="J1398" s="38" t="s">
        <v>9554</v>
      </c>
      <c r="K1398" s="38"/>
      <c r="L1398" s="38" t="s">
        <v>6041</v>
      </c>
      <c r="M1398" s="109">
        <v>44510</v>
      </c>
      <c r="N1398" s="39">
        <v>600000000</v>
      </c>
      <c r="O1398" s="38">
        <v>1</v>
      </c>
      <c r="P1398" s="38" t="s">
        <v>5814</v>
      </c>
      <c r="Q1398" s="38">
        <v>2.1899999999999999E-2</v>
      </c>
      <c r="R1398" s="43" t="s">
        <v>3139</v>
      </c>
      <c r="S1398" s="38" t="s">
        <v>54</v>
      </c>
      <c r="T1398" s="38">
        <v>180</v>
      </c>
      <c r="U1398" s="38" t="s">
        <v>6430</v>
      </c>
      <c r="V1398" s="39">
        <v>602124000</v>
      </c>
      <c r="W1398" s="23">
        <v>2.2499999999999999E-2</v>
      </c>
      <c r="X1398" s="23" t="s">
        <v>3139</v>
      </c>
      <c r="Y1398" s="38" t="s">
        <v>6203</v>
      </c>
      <c r="Z1398" s="21">
        <v>604.99403099999995</v>
      </c>
      <c r="AA1398" s="23">
        <v>2.25012570619583E-2</v>
      </c>
      <c r="AB1398" s="39" t="s">
        <v>3139</v>
      </c>
      <c r="AC1398" s="39">
        <v>2870031</v>
      </c>
      <c r="AD1398" s="23" t="s">
        <v>3139</v>
      </c>
      <c r="AE1398" s="38" t="s">
        <v>5815</v>
      </c>
      <c r="AG1398" s="23"/>
      <c r="AH1398" s="23"/>
    </row>
    <row r="1399" spans="1:34">
      <c r="A1399" t="str">
        <f t="shared" si="65"/>
        <v>1228</v>
      </c>
      <c r="B1399" t="str">
        <f t="shared" si="63"/>
        <v>CA</v>
      </c>
      <c r="C1399">
        <f t="shared" si="64"/>
        <v>163</v>
      </c>
      <c r="D1399" s="38" t="s">
        <v>6552</v>
      </c>
      <c r="E1399" s="23">
        <v>44</v>
      </c>
      <c r="F1399" s="23">
        <v>122811</v>
      </c>
      <c r="G1399" s="38" t="s">
        <v>108</v>
      </c>
      <c r="H1399" s="38" t="s">
        <v>3042</v>
      </c>
      <c r="I1399" s="38" t="s">
        <v>5969</v>
      </c>
      <c r="J1399" s="38" t="s">
        <v>9555</v>
      </c>
      <c r="K1399" s="38"/>
      <c r="L1399" s="38" t="s">
        <v>7221</v>
      </c>
      <c r="M1399" s="109">
        <v>44571</v>
      </c>
      <c r="N1399" s="39">
        <v>600000000</v>
      </c>
      <c r="O1399" s="38">
        <v>1</v>
      </c>
      <c r="P1399" s="38" t="s">
        <v>5814</v>
      </c>
      <c r="Q1399" s="38">
        <v>5.5800000000000002E-2</v>
      </c>
      <c r="R1399" s="43" t="s">
        <v>3139</v>
      </c>
      <c r="S1399" s="38" t="s">
        <v>54</v>
      </c>
      <c r="T1399" s="38">
        <v>90</v>
      </c>
      <c r="U1399" s="38" t="s">
        <v>6374</v>
      </c>
      <c r="V1399" s="39">
        <v>614670000</v>
      </c>
      <c r="W1399" s="23">
        <v>2.5506000000000001E-2</v>
      </c>
      <c r="X1399" s="23" t="s">
        <v>3139</v>
      </c>
      <c r="Y1399" s="38" t="s">
        <v>6203</v>
      </c>
      <c r="Z1399" s="21">
        <v>609.90068199999996</v>
      </c>
      <c r="AA1399" s="23">
        <v>2.5506195425987199E-2</v>
      </c>
      <c r="AB1399" s="39" t="s">
        <v>3139</v>
      </c>
      <c r="AC1399" s="39">
        <v>3600682</v>
      </c>
      <c r="AD1399" s="23" t="s">
        <v>3139</v>
      </c>
      <c r="AE1399" s="38" t="s">
        <v>5815</v>
      </c>
      <c r="AG1399" s="23"/>
      <c r="AH1399" s="23"/>
    </row>
    <row r="1400" spans="1:34">
      <c r="A1400" t="str">
        <f t="shared" si="65"/>
        <v>1228</v>
      </c>
      <c r="B1400" t="str">
        <f t="shared" si="63"/>
        <v>CA</v>
      </c>
      <c r="C1400">
        <f t="shared" si="64"/>
        <v>143</v>
      </c>
      <c r="D1400" s="38" t="s">
        <v>6552</v>
      </c>
      <c r="E1400" s="23">
        <v>45</v>
      </c>
      <c r="F1400" s="23">
        <v>122811</v>
      </c>
      <c r="G1400" s="38" t="s">
        <v>1339</v>
      </c>
      <c r="H1400" s="38" t="s">
        <v>5889</v>
      </c>
      <c r="I1400" s="38" t="s">
        <v>5969</v>
      </c>
      <c r="J1400" s="38" t="s">
        <v>6690</v>
      </c>
      <c r="K1400" s="38"/>
      <c r="L1400" s="38" t="s">
        <v>6691</v>
      </c>
      <c r="M1400" s="109">
        <v>44551</v>
      </c>
      <c r="N1400" s="39">
        <v>600000000</v>
      </c>
      <c r="O1400" s="38">
        <v>1</v>
      </c>
      <c r="P1400" s="38" t="s">
        <v>5814</v>
      </c>
      <c r="Q1400" s="38">
        <v>6.4899999999999999E-2</v>
      </c>
      <c r="R1400" s="43" t="s">
        <v>3139</v>
      </c>
      <c r="S1400" s="38" t="s">
        <v>54</v>
      </c>
      <c r="T1400" s="38">
        <v>90</v>
      </c>
      <c r="U1400" s="38" t="s">
        <v>6008</v>
      </c>
      <c r="V1400" s="39">
        <v>618636000</v>
      </c>
      <c r="W1400" s="23">
        <v>2.4E-2</v>
      </c>
      <c r="X1400" s="23" t="s">
        <v>3139</v>
      </c>
      <c r="Y1400" s="38" t="s">
        <v>6203</v>
      </c>
      <c r="Z1400" s="21">
        <v>613.79883900000004</v>
      </c>
      <c r="AA1400" s="23">
        <v>2.4001261591911301E-2</v>
      </c>
      <c r="AB1400" s="39" t="s">
        <v>3139</v>
      </c>
      <c r="AC1400" s="39">
        <v>4898439</v>
      </c>
      <c r="AD1400" s="23" t="s">
        <v>3139</v>
      </c>
      <c r="AE1400" s="38" t="s">
        <v>5815</v>
      </c>
      <c r="AG1400" s="23"/>
      <c r="AH1400" s="23"/>
    </row>
    <row r="1401" spans="1:34">
      <c r="A1401" t="str">
        <f t="shared" si="65"/>
        <v>1228</v>
      </c>
      <c r="B1401" t="str">
        <f t="shared" si="63"/>
        <v>CA</v>
      </c>
      <c r="C1401">
        <f t="shared" si="64"/>
        <v>23</v>
      </c>
      <c r="D1401" s="38" t="s">
        <v>6552</v>
      </c>
      <c r="E1401" s="23">
        <v>46</v>
      </c>
      <c r="F1401" s="23">
        <v>122811</v>
      </c>
      <c r="G1401" s="38" t="s">
        <v>1339</v>
      </c>
      <c r="H1401" s="38" t="s">
        <v>5889</v>
      </c>
      <c r="I1401" s="38" t="s">
        <v>5969</v>
      </c>
      <c r="J1401" s="38" t="s">
        <v>6692</v>
      </c>
      <c r="K1401" s="38"/>
      <c r="L1401" s="38" t="s">
        <v>6166</v>
      </c>
      <c r="M1401" s="109">
        <v>44431</v>
      </c>
      <c r="N1401" s="39">
        <v>600000000</v>
      </c>
      <c r="O1401" s="38">
        <v>1</v>
      </c>
      <c r="P1401" s="38" t="s">
        <v>5814</v>
      </c>
      <c r="Q1401" s="38">
        <v>2.1899999999999999E-2</v>
      </c>
      <c r="R1401" s="43" t="s">
        <v>3139</v>
      </c>
      <c r="S1401" s="38" t="s">
        <v>54</v>
      </c>
      <c r="T1401" s="38">
        <v>90</v>
      </c>
      <c r="U1401" s="38" t="s">
        <v>6105</v>
      </c>
      <c r="V1401" s="39">
        <v>604278000</v>
      </c>
      <c r="W1401" s="38">
        <v>2.052E-2</v>
      </c>
      <c r="X1401" s="23" t="s">
        <v>3139</v>
      </c>
      <c r="Y1401" s="38" t="s">
        <v>6203</v>
      </c>
      <c r="Z1401" s="21">
        <v>607.98898999999994</v>
      </c>
      <c r="AA1401" s="23">
        <v>2.0523050427436799E-2</v>
      </c>
      <c r="AB1401" s="39" t="s">
        <v>3139</v>
      </c>
      <c r="AC1401" s="39">
        <v>3710990</v>
      </c>
      <c r="AD1401" s="23" t="s">
        <v>3139</v>
      </c>
      <c r="AE1401" s="38" t="s">
        <v>5815</v>
      </c>
      <c r="AG1401" s="23"/>
      <c r="AH1401" s="23"/>
    </row>
    <row r="1402" spans="1:34">
      <c r="A1402" t="str">
        <f t="shared" si="65"/>
        <v>1228</v>
      </c>
      <c r="B1402" t="str">
        <f t="shared" si="63"/>
        <v>CA</v>
      </c>
      <c r="C1402">
        <f t="shared" si="64"/>
        <v>70</v>
      </c>
      <c r="D1402" s="38" t="s">
        <v>6552</v>
      </c>
      <c r="E1402" s="23">
        <v>47</v>
      </c>
      <c r="F1402" s="23">
        <v>122811</v>
      </c>
      <c r="G1402" s="38" t="s">
        <v>1339</v>
      </c>
      <c r="H1402" s="38" t="s">
        <v>5889</v>
      </c>
      <c r="I1402" s="38" t="s">
        <v>5969</v>
      </c>
      <c r="J1402" s="38" t="s">
        <v>9556</v>
      </c>
      <c r="K1402" s="38"/>
      <c r="L1402" s="38" t="s">
        <v>6483</v>
      </c>
      <c r="M1402" s="109">
        <v>44478</v>
      </c>
      <c r="N1402" s="39">
        <v>600000000</v>
      </c>
      <c r="O1402" s="38">
        <v>1</v>
      </c>
      <c r="P1402" s="38" t="s">
        <v>5814</v>
      </c>
      <c r="Q1402" s="38">
        <v>5.3900000000000003E-2</v>
      </c>
      <c r="R1402" s="43" t="s">
        <v>3139</v>
      </c>
      <c r="S1402" s="38" t="s">
        <v>54</v>
      </c>
      <c r="T1402" s="38">
        <v>90</v>
      </c>
      <c r="U1402" s="38" t="s">
        <v>6096</v>
      </c>
      <c r="V1402" s="39">
        <v>611190000</v>
      </c>
      <c r="W1402" s="38">
        <v>2.2200000000000001E-2</v>
      </c>
      <c r="X1402" s="38" t="s">
        <v>3139</v>
      </c>
      <c r="Y1402" s="38" t="s">
        <v>6203</v>
      </c>
      <c r="Z1402" s="21">
        <v>605.52770299999997</v>
      </c>
      <c r="AA1402" s="38">
        <v>2.22181051969528E-2</v>
      </c>
      <c r="AB1402" s="39" t="s">
        <v>3139</v>
      </c>
      <c r="AC1402" s="39">
        <v>2422703</v>
      </c>
      <c r="AD1402" s="23" t="s">
        <v>3139</v>
      </c>
      <c r="AE1402" s="38" t="s">
        <v>5815</v>
      </c>
      <c r="AG1402" s="23"/>
      <c r="AH1402" s="23"/>
    </row>
    <row r="1403" spans="1:34">
      <c r="A1403" t="str">
        <f t="shared" si="65"/>
        <v>1228</v>
      </c>
      <c r="B1403" t="str">
        <f t="shared" si="63"/>
        <v>CA</v>
      </c>
      <c r="C1403">
        <f t="shared" si="64"/>
        <v>135</v>
      </c>
      <c r="D1403" s="38" t="s">
        <v>6552</v>
      </c>
      <c r="E1403" s="23">
        <v>48</v>
      </c>
      <c r="F1403" s="23">
        <v>122811</v>
      </c>
      <c r="G1403" s="38" t="s">
        <v>1339</v>
      </c>
      <c r="H1403" s="38" t="s">
        <v>5889</v>
      </c>
      <c r="I1403" s="38" t="s">
        <v>5969</v>
      </c>
      <c r="J1403" s="38" t="s">
        <v>9557</v>
      </c>
      <c r="K1403" s="38"/>
      <c r="L1403" s="38" t="s">
        <v>6321</v>
      </c>
      <c r="M1403" s="109">
        <v>44543</v>
      </c>
      <c r="N1403" s="39">
        <v>600000000</v>
      </c>
      <c r="O1403" s="38">
        <v>1</v>
      </c>
      <c r="P1403" s="38" t="s">
        <v>5814</v>
      </c>
      <c r="Q1403" s="23">
        <v>5.6800000000000003E-2</v>
      </c>
      <c r="R1403" s="43" t="s">
        <v>3139</v>
      </c>
      <c r="S1403" s="38" t="s">
        <v>54</v>
      </c>
      <c r="T1403" s="23">
        <v>90</v>
      </c>
      <c r="U1403" s="38" t="s">
        <v>6175</v>
      </c>
      <c r="V1403" s="39">
        <v>617136000</v>
      </c>
      <c r="W1403" s="23">
        <v>2.5499999999999998E-2</v>
      </c>
      <c r="X1403" s="38" t="s">
        <v>3139</v>
      </c>
      <c r="Y1403" s="38" t="s">
        <v>6203</v>
      </c>
      <c r="Z1403" s="21">
        <v>611.36525800000004</v>
      </c>
      <c r="AA1403" s="23">
        <v>2.55089670419693E-2</v>
      </c>
      <c r="AB1403" s="39" t="s">
        <v>3139</v>
      </c>
      <c r="AC1403" s="39">
        <v>2746258</v>
      </c>
      <c r="AD1403" s="23" t="s">
        <v>3139</v>
      </c>
      <c r="AE1403" s="38" t="s">
        <v>5815</v>
      </c>
      <c r="AG1403" s="23"/>
      <c r="AH1403" s="23"/>
    </row>
    <row r="1404" spans="1:34">
      <c r="A1404" t="str">
        <f t="shared" si="65"/>
        <v>1228</v>
      </c>
      <c r="B1404" t="str">
        <f t="shared" si="63"/>
        <v>CA</v>
      </c>
      <c r="C1404">
        <f t="shared" si="64"/>
        <v>91</v>
      </c>
      <c r="D1404" s="38" t="s">
        <v>6552</v>
      </c>
      <c r="E1404" s="23">
        <v>49</v>
      </c>
      <c r="F1404" s="23">
        <v>122811</v>
      </c>
      <c r="G1404" s="38" t="s">
        <v>56</v>
      </c>
      <c r="H1404" s="38" t="s">
        <v>3045</v>
      </c>
      <c r="I1404" s="38" t="s">
        <v>5969</v>
      </c>
      <c r="J1404" s="38" t="s">
        <v>6693</v>
      </c>
      <c r="K1404" s="38"/>
      <c r="L1404" s="38" t="s">
        <v>6052</v>
      </c>
      <c r="M1404" s="109">
        <v>44499</v>
      </c>
      <c r="N1404" s="39">
        <v>400000000</v>
      </c>
      <c r="O1404" s="38">
        <v>1</v>
      </c>
      <c r="P1404" s="38" t="s">
        <v>5814</v>
      </c>
      <c r="Q1404" s="23">
        <v>2.6700000000000002E-2</v>
      </c>
      <c r="R1404" s="43" t="s">
        <v>3139</v>
      </c>
      <c r="S1404" s="38" t="s">
        <v>54</v>
      </c>
      <c r="T1404" s="23">
        <v>90</v>
      </c>
      <c r="U1404" s="38" t="s">
        <v>6304</v>
      </c>
      <c r="V1404" s="39">
        <v>402836000</v>
      </c>
      <c r="W1404" s="23">
        <v>2.3E-2</v>
      </c>
      <c r="X1404" s="38" t="s">
        <v>3139</v>
      </c>
      <c r="Y1404" s="38" t="s">
        <v>6203</v>
      </c>
      <c r="Z1404" s="21">
        <v>400.396365</v>
      </c>
      <c r="AA1404" s="23">
        <v>2.3004302382469199E-2</v>
      </c>
      <c r="AB1404" s="43" t="s">
        <v>3139</v>
      </c>
      <c r="AC1404" s="43">
        <v>2906765</v>
      </c>
      <c r="AD1404" s="38" t="s">
        <v>3139</v>
      </c>
      <c r="AE1404" s="38" t="s">
        <v>5815</v>
      </c>
      <c r="AG1404" s="23"/>
      <c r="AH1404" s="23"/>
    </row>
    <row r="1405" spans="1:34">
      <c r="A1405" t="str">
        <f t="shared" si="65"/>
        <v>1228</v>
      </c>
      <c r="B1405" t="str">
        <f t="shared" si="63"/>
        <v>CA</v>
      </c>
      <c r="C1405">
        <f t="shared" si="64"/>
        <v>91</v>
      </c>
      <c r="D1405" s="38" t="s">
        <v>6552</v>
      </c>
      <c r="E1405" s="23">
        <v>50</v>
      </c>
      <c r="F1405" s="23">
        <v>122811</v>
      </c>
      <c r="G1405" s="38" t="s">
        <v>56</v>
      </c>
      <c r="H1405" s="38" t="s">
        <v>3045</v>
      </c>
      <c r="I1405" s="38" t="s">
        <v>5969</v>
      </c>
      <c r="J1405" s="38" t="s">
        <v>6693</v>
      </c>
      <c r="K1405" s="38"/>
      <c r="L1405" s="38" t="s">
        <v>6052</v>
      </c>
      <c r="M1405" s="109">
        <v>44499</v>
      </c>
      <c r="N1405" s="39">
        <v>600000000</v>
      </c>
      <c r="O1405" s="38">
        <v>1</v>
      </c>
      <c r="P1405" s="38" t="s">
        <v>5814</v>
      </c>
      <c r="Q1405" s="23">
        <v>2.6700000000000002E-2</v>
      </c>
      <c r="R1405" s="43" t="s">
        <v>3139</v>
      </c>
      <c r="S1405" s="38" t="s">
        <v>54</v>
      </c>
      <c r="T1405" s="23">
        <v>90</v>
      </c>
      <c r="U1405" s="38" t="s">
        <v>6105</v>
      </c>
      <c r="V1405" s="39">
        <v>604800000</v>
      </c>
      <c r="W1405" s="23">
        <v>2.1999999999999999E-2</v>
      </c>
      <c r="X1405" s="38" t="s">
        <v>3139</v>
      </c>
      <c r="Y1405" s="38" t="s">
        <v>6203</v>
      </c>
      <c r="Z1405" s="21">
        <v>600.73980600000004</v>
      </c>
      <c r="AA1405" s="23">
        <v>2.20124989748001E-2</v>
      </c>
      <c r="AB1405" s="39" t="s">
        <v>3139</v>
      </c>
      <c r="AC1405" s="39">
        <v>3959406</v>
      </c>
      <c r="AD1405" s="23" t="s">
        <v>3139</v>
      </c>
      <c r="AE1405" s="38" t="s">
        <v>5815</v>
      </c>
      <c r="AG1405" s="23"/>
      <c r="AH1405" s="23"/>
    </row>
    <row r="1406" spans="1:34">
      <c r="A1406" t="str">
        <f t="shared" si="65"/>
        <v>1228</v>
      </c>
      <c r="B1406" t="str">
        <f t="shared" si="63"/>
        <v>CA</v>
      </c>
      <c r="C1406">
        <f t="shared" si="64"/>
        <v>48</v>
      </c>
      <c r="D1406" s="38" t="s">
        <v>6552</v>
      </c>
      <c r="E1406" s="23">
        <v>51</v>
      </c>
      <c r="F1406" s="23">
        <v>122811</v>
      </c>
      <c r="G1406" s="38" t="s">
        <v>55</v>
      </c>
      <c r="H1406" s="38" t="s">
        <v>3339</v>
      </c>
      <c r="I1406" s="38" t="s">
        <v>5969</v>
      </c>
      <c r="J1406" s="38" t="s">
        <v>6694</v>
      </c>
      <c r="K1406" s="38"/>
      <c r="L1406" s="38" t="s">
        <v>6322</v>
      </c>
      <c r="M1406" s="109">
        <v>44456</v>
      </c>
      <c r="N1406" s="39">
        <v>600000000</v>
      </c>
      <c r="O1406" s="38">
        <v>1</v>
      </c>
      <c r="P1406" s="38" t="s">
        <v>5814</v>
      </c>
      <c r="Q1406" s="23">
        <v>2.8199999999999999E-2</v>
      </c>
      <c r="R1406" s="43" t="s">
        <v>3139</v>
      </c>
      <c r="S1406" s="38" t="s">
        <v>54</v>
      </c>
      <c r="T1406" s="23">
        <v>90</v>
      </c>
      <c r="U1406" s="38" t="s">
        <v>6304</v>
      </c>
      <c r="V1406" s="39">
        <v>602826000</v>
      </c>
      <c r="W1406" s="23">
        <v>2.1000000000000001E-2</v>
      </c>
      <c r="X1406" s="38" t="s">
        <v>3139</v>
      </c>
      <c r="Y1406" s="38" t="s">
        <v>6203</v>
      </c>
      <c r="Z1406" s="21">
        <v>602.58065699999997</v>
      </c>
      <c r="AA1406" s="23">
        <v>2.1002694964408899E-2</v>
      </c>
      <c r="AB1406" s="39" t="s">
        <v>3139</v>
      </c>
      <c r="AC1406" s="39">
        <v>3984657</v>
      </c>
      <c r="AD1406" s="23" t="s">
        <v>3139</v>
      </c>
      <c r="AE1406" s="38" t="s">
        <v>5815</v>
      </c>
      <c r="AG1406" s="23"/>
      <c r="AH1406" s="23"/>
    </row>
    <row r="1407" spans="1:34">
      <c r="A1407" t="str">
        <f t="shared" si="65"/>
        <v>1228</v>
      </c>
      <c r="B1407" t="str">
        <f t="shared" si="63"/>
        <v>CA</v>
      </c>
      <c r="C1407">
        <f t="shared" si="64"/>
        <v>112</v>
      </c>
      <c r="D1407" s="38" t="s">
        <v>6552</v>
      </c>
      <c r="E1407" s="23">
        <v>52</v>
      </c>
      <c r="F1407" s="23">
        <v>122811</v>
      </c>
      <c r="G1407" s="38" t="s">
        <v>55</v>
      </c>
      <c r="H1407" s="38" t="s">
        <v>3339</v>
      </c>
      <c r="I1407" s="38" t="s">
        <v>5969</v>
      </c>
      <c r="J1407" s="38" t="s">
        <v>11290</v>
      </c>
      <c r="K1407" s="38"/>
      <c r="L1407" s="38" t="s">
        <v>10054</v>
      </c>
      <c r="M1407" s="109">
        <v>44520</v>
      </c>
      <c r="N1407" s="39">
        <v>600000000</v>
      </c>
      <c r="O1407" s="38">
        <v>1</v>
      </c>
      <c r="P1407" s="38" t="s">
        <v>5814</v>
      </c>
      <c r="Q1407" s="23">
        <v>5.0999999999999997E-2</v>
      </c>
      <c r="R1407" s="43" t="s">
        <v>3139</v>
      </c>
      <c r="S1407" s="38" t="s">
        <v>54</v>
      </c>
      <c r="T1407" s="23">
        <v>90</v>
      </c>
      <c r="U1407" s="38" t="s">
        <v>6037</v>
      </c>
      <c r="V1407" s="39">
        <v>608364000</v>
      </c>
      <c r="W1407" s="23">
        <v>2.4500000000000001E-2</v>
      </c>
      <c r="X1407" s="38" t="s">
        <v>3139</v>
      </c>
      <c r="Y1407" s="38" t="s">
        <v>6203</v>
      </c>
      <c r="Z1407" s="21">
        <v>610.50716</v>
      </c>
      <c r="AA1407" s="23">
        <v>2.4513974785804801E-2</v>
      </c>
      <c r="AB1407" s="39" t="s">
        <v>3139</v>
      </c>
      <c r="AC1407" s="39">
        <v>2143160</v>
      </c>
      <c r="AD1407" s="23" t="s">
        <v>3139</v>
      </c>
      <c r="AE1407" s="38" t="s">
        <v>5815</v>
      </c>
      <c r="AG1407" s="23"/>
      <c r="AH1407" s="23"/>
    </row>
    <row r="1408" spans="1:34">
      <c r="A1408" t="str">
        <f t="shared" si="65"/>
        <v>1228</v>
      </c>
      <c r="B1408" t="str">
        <f t="shared" si="63"/>
        <v>CA</v>
      </c>
      <c r="C1408">
        <f t="shared" si="64"/>
        <v>48</v>
      </c>
      <c r="D1408" s="38" t="s">
        <v>6552</v>
      </c>
      <c r="E1408" s="23">
        <v>53</v>
      </c>
      <c r="F1408" s="23">
        <v>122811</v>
      </c>
      <c r="G1408" s="38" t="s">
        <v>55</v>
      </c>
      <c r="H1408" s="38" t="s">
        <v>3339</v>
      </c>
      <c r="I1408" s="38" t="s">
        <v>5969</v>
      </c>
      <c r="J1408" s="38" t="s">
        <v>9558</v>
      </c>
      <c r="K1408" s="38"/>
      <c r="L1408" s="38" t="s">
        <v>6322</v>
      </c>
      <c r="M1408" s="109">
        <v>44456</v>
      </c>
      <c r="N1408" s="39">
        <v>600000000</v>
      </c>
      <c r="O1408" s="38">
        <v>1</v>
      </c>
      <c r="P1408" s="38" t="s">
        <v>5814</v>
      </c>
      <c r="Q1408" s="23">
        <v>2.8199999999999999E-2</v>
      </c>
      <c r="R1408" s="43" t="s">
        <v>3139</v>
      </c>
      <c r="S1408" s="38" t="s">
        <v>54</v>
      </c>
      <c r="T1408" s="23">
        <v>90</v>
      </c>
      <c r="U1408" s="38" t="s">
        <v>6277</v>
      </c>
      <c r="V1408" s="39">
        <v>604506000</v>
      </c>
      <c r="W1408" s="23">
        <v>2.102E-2</v>
      </c>
      <c r="X1408" s="38" t="s">
        <v>3139</v>
      </c>
      <c r="Y1408" s="38" t="s">
        <v>6203</v>
      </c>
      <c r="Z1408" s="21">
        <v>602.5788</v>
      </c>
      <c r="AA1408" s="23">
        <v>2.10266143083572E-2</v>
      </c>
      <c r="AB1408" s="39" t="s">
        <v>3139</v>
      </c>
      <c r="AC1408" s="39">
        <v>2302800</v>
      </c>
      <c r="AD1408" s="23" t="s">
        <v>3139</v>
      </c>
      <c r="AE1408" s="38" t="s">
        <v>5815</v>
      </c>
      <c r="AG1408" s="23"/>
      <c r="AH1408" s="23"/>
    </row>
    <row r="1409" spans="1:34">
      <c r="A1409" t="str">
        <f t="shared" si="65"/>
        <v>1228</v>
      </c>
      <c r="B1409" t="str">
        <f t="shared" si="63"/>
        <v>CA</v>
      </c>
      <c r="C1409">
        <f t="shared" si="64"/>
        <v>65</v>
      </c>
      <c r="D1409" s="38" t="s">
        <v>6552</v>
      </c>
      <c r="E1409" s="23">
        <v>54</v>
      </c>
      <c r="F1409" s="23">
        <v>122811</v>
      </c>
      <c r="G1409" s="38" t="s">
        <v>55</v>
      </c>
      <c r="H1409" s="38" t="s">
        <v>3339</v>
      </c>
      <c r="I1409" s="38" t="s">
        <v>5969</v>
      </c>
      <c r="J1409" s="38" t="s">
        <v>9559</v>
      </c>
      <c r="K1409" s="38"/>
      <c r="L1409" s="38" t="s">
        <v>9560</v>
      </c>
      <c r="M1409" s="109">
        <v>44473</v>
      </c>
      <c r="N1409" s="39">
        <v>600000000</v>
      </c>
      <c r="O1409" s="38">
        <v>1</v>
      </c>
      <c r="P1409" s="38" t="s">
        <v>5814</v>
      </c>
      <c r="Q1409" s="38">
        <v>5.3900000000000003E-2</v>
      </c>
      <c r="R1409" s="39" t="s">
        <v>3139</v>
      </c>
      <c r="S1409" s="38" t="s">
        <v>54</v>
      </c>
      <c r="T1409" s="38">
        <v>90</v>
      </c>
      <c r="U1409" s="38" t="s">
        <v>6096</v>
      </c>
      <c r="V1409" s="39">
        <v>611376000</v>
      </c>
      <c r="W1409" s="38">
        <v>2.2200000000000001E-2</v>
      </c>
      <c r="X1409" s="23" t="s">
        <v>3139</v>
      </c>
      <c r="Y1409" s="38" t="s">
        <v>6203</v>
      </c>
      <c r="Z1409" s="21">
        <v>605.71099700000002</v>
      </c>
      <c r="AA1409" s="38">
        <v>2.2208753228187599E-2</v>
      </c>
      <c r="AB1409" s="39" t="s">
        <v>3139</v>
      </c>
      <c r="AC1409" s="39">
        <v>2419997</v>
      </c>
      <c r="AD1409" s="23" t="s">
        <v>3139</v>
      </c>
      <c r="AE1409" s="38" t="s">
        <v>5815</v>
      </c>
      <c r="AG1409" s="23"/>
      <c r="AH1409" s="23"/>
    </row>
    <row r="1410" spans="1:34">
      <c r="A1410" t="str">
        <f t="shared" si="65"/>
        <v>1228</v>
      </c>
      <c r="B1410" t="str">
        <f t="shared" si="63"/>
        <v>CA</v>
      </c>
      <c r="C1410">
        <f t="shared" si="64"/>
        <v>160</v>
      </c>
      <c r="D1410" s="38" t="s">
        <v>6552</v>
      </c>
      <c r="E1410" s="23">
        <v>55</v>
      </c>
      <c r="F1410" s="23">
        <v>122811</v>
      </c>
      <c r="G1410" s="38" t="s">
        <v>207</v>
      </c>
      <c r="H1410" s="38" t="s">
        <v>4112</v>
      </c>
      <c r="I1410" s="38" t="s">
        <v>5969</v>
      </c>
      <c r="J1410" s="38" t="s">
        <v>6695</v>
      </c>
      <c r="K1410" s="38"/>
      <c r="L1410" s="38" t="s">
        <v>6067</v>
      </c>
      <c r="M1410" s="109">
        <v>44568</v>
      </c>
      <c r="N1410" s="39">
        <v>600000000</v>
      </c>
      <c r="O1410" s="38">
        <v>1</v>
      </c>
      <c r="P1410" s="38" t="s">
        <v>5814</v>
      </c>
      <c r="Q1410" s="38">
        <v>2.53E-2</v>
      </c>
      <c r="R1410" s="39" t="s">
        <v>3139</v>
      </c>
      <c r="S1410" s="38" t="s">
        <v>54</v>
      </c>
      <c r="T1410" s="38">
        <v>90</v>
      </c>
      <c r="U1410" s="38" t="s">
        <v>6073</v>
      </c>
      <c r="V1410" s="39">
        <v>601110000</v>
      </c>
      <c r="W1410" s="38">
        <v>2.35E-2</v>
      </c>
      <c r="X1410" s="23" t="s">
        <v>3139</v>
      </c>
      <c r="Y1410" s="38" t="s">
        <v>6203</v>
      </c>
      <c r="Z1410" s="21">
        <v>601.45565899999997</v>
      </c>
      <c r="AA1410" s="23">
        <v>2.3504641652107201E-2</v>
      </c>
      <c r="AB1410" s="39" t="s">
        <v>3139</v>
      </c>
      <c r="AC1410" s="39">
        <v>4140659</v>
      </c>
      <c r="AD1410" s="23" t="s">
        <v>3139</v>
      </c>
      <c r="AE1410" s="38" t="s">
        <v>5815</v>
      </c>
      <c r="AG1410" s="23"/>
      <c r="AH1410" s="23"/>
    </row>
    <row r="1411" spans="1:34">
      <c r="A1411" t="str">
        <f t="shared" si="65"/>
        <v>1228</v>
      </c>
      <c r="B1411" t="str">
        <f t="shared" ref="B1411:B1474" si="66">+IF(A1411="1228","CA",IF(A1411="1230","VR",IF(A1411="1203","FL","OT")))</f>
        <v>CA</v>
      </c>
      <c r="C1411">
        <f t="shared" ref="C1411:C1474" si="67">+IF(M1411="",0,M1411-D1411)</f>
        <v>121</v>
      </c>
      <c r="D1411" s="38" t="s">
        <v>6552</v>
      </c>
      <c r="E1411" s="23">
        <v>56</v>
      </c>
      <c r="F1411" s="23">
        <v>122811</v>
      </c>
      <c r="G1411" s="38" t="s">
        <v>207</v>
      </c>
      <c r="H1411" s="38" t="s">
        <v>4112</v>
      </c>
      <c r="I1411" s="38" t="s">
        <v>5969</v>
      </c>
      <c r="J1411" s="38" t="s">
        <v>11945</v>
      </c>
      <c r="K1411" s="38" t="s">
        <v>5829</v>
      </c>
      <c r="L1411" s="38" t="s">
        <v>6190</v>
      </c>
      <c r="M1411" s="109">
        <v>44529</v>
      </c>
      <c r="N1411" s="39">
        <v>430000000</v>
      </c>
      <c r="O1411" s="38">
        <v>1</v>
      </c>
      <c r="P1411" s="38" t="s">
        <v>5835</v>
      </c>
      <c r="Q1411" s="38">
        <v>2.2000000000000002</v>
      </c>
      <c r="R1411" s="39" t="s">
        <v>3139</v>
      </c>
      <c r="S1411" s="38" t="s">
        <v>54</v>
      </c>
      <c r="T1411" s="38">
        <v>90</v>
      </c>
      <c r="U1411" s="38" t="s">
        <v>6070</v>
      </c>
      <c r="V1411" s="39">
        <v>437421800</v>
      </c>
      <c r="W1411" s="38">
        <v>3.0169999999999999E-2</v>
      </c>
      <c r="X1411" s="23" t="s">
        <v>3139</v>
      </c>
      <c r="Y1411" s="38" t="s">
        <v>6203</v>
      </c>
      <c r="Z1411" s="21">
        <v>438.24229800000001</v>
      </c>
      <c r="AA1411" s="38">
        <v>3.01862448453903E-2</v>
      </c>
      <c r="AB1411" s="39" t="s">
        <v>3139</v>
      </c>
      <c r="AC1411" s="39">
        <v>820498</v>
      </c>
      <c r="AD1411" s="23" t="s">
        <v>3139</v>
      </c>
      <c r="AE1411" s="38" t="s">
        <v>5815</v>
      </c>
      <c r="AG1411" s="23"/>
      <c r="AH1411" s="23"/>
    </row>
    <row r="1412" spans="1:34">
      <c r="A1412" t="str">
        <f t="shared" ref="A1412:A1475" si="68">+MID(F1412,1,4)</f>
        <v>1228</v>
      </c>
      <c r="B1412" t="str">
        <f t="shared" si="66"/>
        <v>CA</v>
      </c>
      <c r="C1412">
        <f t="shared" si="67"/>
        <v>145</v>
      </c>
      <c r="D1412" s="38" t="s">
        <v>6552</v>
      </c>
      <c r="E1412" s="23">
        <v>57</v>
      </c>
      <c r="F1412" s="23">
        <v>122811</v>
      </c>
      <c r="G1412" s="38" t="s">
        <v>3197</v>
      </c>
      <c r="H1412" s="38" t="s">
        <v>3223</v>
      </c>
      <c r="I1412" s="38" t="s">
        <v>5969</v>
      </c>
      <c r="J1412" s="38" t="s">
        <v>9561</v>
      </c>
      <c r="K1412" s="38"/>
      <c r="L1412" s="38" t="s">
        <v>9562</v>
      </c>
      <c r="M1412" s="109">
        <v>44553</v>
      </c>
      <c r="N1412" s="39">
        <v>600000000</v>
      </c>
      <c r="O1412" s="38">
        <v>1</v>
      </c>
      <c r="P1412" s="38" t="s">
        <v>5814</v>
      </c>
      <c r="Q1412" s="38">
        <v>4.0379999999999999E-2</v>
      </c>
      <c r="R1412" s="39" t="s">
        <v>3139</v>
      </c>
      <c r="S1412" s="38" t="s">
        <v>54</v>
      </c>
      <c r="T1412" s="38">
        <v>90</v>
      </c>
      <c r="U1412" s="38" t="s">
        <v>5971</v>
      </c>
      <c r="V1412" s="39">
        <v>609126000</v>
      </c>
      <c r="W1412" s="38">
        <v>2.4500000000000001E-2</v>
      </c>
      <c r="X1412" s="23" t="s">
        <v>3139</v>
      </c>
      <c r="Y1412" s="38" t="s">
        <v>6203</v>
      </c>
      <c r="Z1412" s="21">
        <v>606.29344700000001</v>
      </c>
      <c r="AA1412" s="38">
        <v>2.4501898884773301E-2</v>
      </c>
      <c r="AB1412" s="39" t="s">
        <v>3139</v>
      </c>
      <c r="AC1412" s="39">
        <v>3225047</v>
      </c>
      <c r="AD1412" s="23" t="s">
        <v>3139</v>
      </c>
      <c r="AE1412" s="38" t="s">
        <v>5815</v>
      </c>
      <c r="AG1412" s="23"/>
      <c r="AH1412" s="23"/>
    </row>
    <row r="1413" spans="1:34">
      <c r="A1413" t="str">
        <f t="shared" si="68"/>
        <v>1228</v>
      </c>
      <c r="B1413" t="str">
        <f t="shared" si="66"/>
        <v>CA</v>
      </c>
      <c r="C1413">
        <f t="shared" si="67"/>
        <v>145</v>
      </c>
      <c r="D1413" s="38" t="s">
        <v>6552</v>
      </c>
      <c r="E1413" s="23">
        <v>58</v>
      </c>
      <c r="F1413" s="23">
        <v>122811</v>
      </c>
      <c r="G1413" s="38" t="s">
        <v>3197</v>
      </c>
      <c r="H1413" s="38" t="s">
        <v>3223</v>
      </c>
      <c r="I1413" s="38" t="s">
        <v>5969</v>
      </c>
      <c r="J1413" s="38" t="s">
        <v>9561</v>
      </c>
      <c r="K1413" s="38"/>
      <c r="L1413" s="38" t="s">
        <v>9562</v>
      </c>
      <c r="M1413" s="109">
        <v>44553</v>
      </c>
      <c r="N1413" s="39">
        <v>600000000</v>
      </c>
      <c r="O1413" s="38">
        <v>1</v>
      </c>
      <c r="P1413" s="38" t="s">
        <v>5814</v>
      </c>
      <c r="Q1413" s="38">
        <v>4.0379999999999999E-2</v>
      </c>
      <c r="R1413" s="43" t="s">
        <v>3139</v>
      </c>
      <c r="S1413" s="38" t="s">
        <v>54</v>
      </c>
      <c r="T1413" s="38">
        <v>90</v>
      </c>
      <c r="U1413" s="38" t="s">
        <v>6175</v>
      </c>
      <c r="V1413" s="39">
        <v>609222000</v>
      </c>
      <c r="W1413" s="38">
        <v>2.5999999999999999E-2</v>
      </c>
      <c r="X1413" s="23" t="s">
        <v>3139</v>
      </c>
      <c r="Y1413" s="38" t="s">
        <v>6203</v>
      </c>
      <c r="Z1413" s="21">
        <v>605.94070499999998</v>
      </c>
      <c r="AA1413" s="38">
        <v>2.6013305783271799E-2</v>
      </c>
      <c r="AB1413" s="39" t="s">
        <v>3139</v>
      </c>
      <c r="AC1413" s="39">
        <v>2776305</v>
      </c>
      <c r="AD1413" s="23" t="s">
        <v>3139</v>
      </c>
      <c r="AE1413" s="38" t="s">
        <v>5815</v>
      </c>
      <c r="AG1413" s="23"/>
      <c r="AH1413" s="23"/>
    </row>
    <row r="1414" spans="1:34">
      <c r="A1414" t="str">
        <f t="shared" si="68"/>
        <v>1228</v>
      </c>
      <c r="B1414" t="str">
        <f t="shared" si="66"/>
        <v>CA</v>
      </c>
      <c r="C1414">
        <f t="shared" si="67"/>
        <v>115</v>
      </c>
      <c r="D1414" s="38" t="s">
        <v>6552</v>
      </c>
      <c r="E1414" s="23">
        <v>59</v>
      </c>
      <c r="F1414" s="23">
        <v>122811</v>
      </c>
      <c r="G1414" s="38" t="s">
        <v>3197</v>
      </c>
      <c r="H1414" s="38" t="s">
        <v>3223</v>
      </c>
      <c r="I1414" s="38" t="s">
        <v>5969</v>
      </c>
      <c r="J1414" s="38" t="s">
        <v>6696</v>
      </c>
      <c r="K1414" s="38" t="s">
        <v>5829</v>
      </c>
      <c r="L1414" s="38" t="s">
        <v>6697</v>
      </c>
      <c r="M1414" s="109">
        <v>44523</v>
      </c>
      <c r="N1414" s="39">
        <v>600000000</v>
      </c>
      <c r="O1414" s="38">
        <v>1</v>
      </c>
      <c r="P1414" s="38" t="s">
        <v>5814</v>
      </c>
      <c r="Q1414" s="38">
        <v>8.2699999999999996E-2</v>
      </c>
      <c r="R1414" s="43" t="s">
        <v>3139</v>
      </c>
      <c r="S1414" s="38" t="s">
        <v>54</v>
      </c>
      <c r="T1414" s="38">
        <v>90</v>
      </c>
      <c r="U1414" s="38" t="s">
        <v>6073</v>
      </c>
      <c r="V1414" s="39">
        <v>627438000</v>
      </c>
      <c r="W1414" s="38">
        <v>2.3E-2</v>
      </c>
      <c r="X1414" s="38" t="s">
        <v>3139</v>
      </c>
      <c r="Y1414" s="38" t="s">
        <v>6203</v>
      </c>
      <c r="Z1414" s="21">
        <v>619.88673700000004</v>
      </c>
      <c r="AA1414" s="38">
        <v>2.3010084033012398E-2</v>
      </c>
      <c r="AB1414" s="39" t="s">
        <v>3139</v>
      </c>
      <c r="AC1414" s="39">
        <v>4182337</v>
      </c>
      <c r="AD1414" s="38" t="s">
        <v>3139</v>
      </c>
      <c r="AE1414" s="38" t="s">
        <v>5815</v>
      </c>
      <c r="AG1414" s="23"/>
      <c r="AH1414" s="23"/>
    </row>
    <row r="1415" spans="1:34">
      <c r="A1415" t="str">
        <f t="shared" si="68"/>
        <v>1228</v>
      </c>
      <c r="B1415" t="str">
        <f t="shared" si="66"/>
        <v>CA</v>
      </c>
      <c r="C1415">
        <f t="shared" si="67"/>
        <v>70</v>
      </c>
      <c r="D1415" s="38" t="s">
        <v>6552</v>
      </c>
      <c r="E1415" s="23">
        <v>60</v>
      </c>
      <c r="F1415" s="23">
        <v>122811</v>
      </c>
      <c r="G1415" s="38" t="s">
        <v>3197</v>
      </c>
      <c r="H1415" s="38" t="s">
        <v>3223</v>
      </c>
      <c r="I1415" s="38" t="s">
        <v>5969</v>
      </c>
      <c r="J1415" s="38" t="s">
        <v>6698</v>
      </c>
      <c r="K1415" s="38"/>
      <c r="L1415" s="38" t="s">
        <v>6214</v>
      </c>
      <c r="M1415" s="109">
        <v>44478</v>
      </c>
      <c r="N1415" s="39">
        <v>600000000</v>
      </c>
      <c r="O1415" s="38">
        <v>1</v>
      </c>
      <c r="P1415" s="38" t="s">
        <v>5814</v>
      </c>
      <c r="Q1415" s="23">
        <v>3.8493500020083199E-2</v>
      </c>
      <c r="R1415" s="39" t="s">
        <v>3139</v>
      </c>
      <c r="S1415" s="38" t="s">
        <v>54</v>
      </c>
      <c r="T1415" s="23">
        <v>90</v>
      </c>
      <c r="U1415" s="38" t="s">
        <v>6075</v>
      </c>
      <c r="V1415" s="39">
        <v>605418000</v>
      </c>
      <c r="W1415" s="23">
        <v>2.1000000000000001E-2</v>
      </c>
      <c r="X1415" s="23" t="s">
        <v>3139</v>
      </c>
      <c r="Y1415" s="38" t="s">
        <v>6203</v>
      </c>
      <c r="Z1415" s="21">
        <v>603.28182900000002</v>
      </c>
      <c r="AA1415" s="23">
        <v>2.1020016074180602E-2</v>
      </c>
      <c r="AB1415" s="39" t="s">
        <v>3139</v>
      </c>
      <c r="AC1415" s="39">
        <v>3557229</v>
      </c>
      <c r="AD1415" s="23" t="s">
        <v>3139</v>
      </c>
      <c r="AE1415" s="38" t="s">
        <v>5815</v>
      </c>
      <c r="AG1415" s="23"/>
      <c r="AH1415" s="23"/>
    </row>
    <row r="1416" spans="1:34">
      <c r="A1416" t="str">
        <f t="shared" si="68"/>
        <v>1228</v>
      </c>
      <c r="B1416" t="str">
        <f t="shared" si="66"/>
        <v>CA</v>
      </c>
      <c r="C1416">
        <f t="shared" si="67"/>
        <v>266</v>
      </c>
      <c r="D1416" s="38" t="s">
        <v>6552</v>
      </c>
      <c r="E1416" s="23">
        <v>61</v>
      </c>
      <c r="F1416" s="23">
        <v>122811</v>
      </c>
      <c r="G1416" s="38" t="s">
        <v>3197</v>
      </c>
      <c r="H1416" s="38" t="s">
        <v>3223</v>
      </c>
      <c r="I1416" s="38" t="s">
        <v>5969</v>
      </c>
      <c r="J1416" s="38" t="s">
        <v>11946</v>
      </c>
      <c r="K1416" s="38"/>
      <c r="L1416" s="38" t="s">
        <v>6413</v>
      </c>
      <c r="M1416" s="109">
        <v>44674</v>
      </c>
      <c r="N1416" s="39">
        <v>600000000</v>
      </c>
      <c r="O1416" s="38">
        <v>1</v>
      </c>
      <c r="P1416" s="38" t="s">
        <v>5814</v>
      </c>
      <c r="Q1416" s="23">
        <v>2.9000000000000001E-2</v>
      </c>
      <c r="R1416" s="39" t="s">
        <v>3139</v>
      </c>
      <c r="S1416" s="38" t="s">
        <v>54</v>
      </c>
      <c r="T1416" s="23">
        <v>90</v>
      </c>
      <c r="U1416" s="38" t="s">
        <v>6154</v>
      </c>
      <c r="V1416" s="39">
        <v>603774000</v>
      </c>
      <c r="W1416" s="23">
        <v>2.9312919999999999E-2</v>
      </c>
      <c r="X1416" s="23" t="s">
        <v>3139</v>
      </c>
      <c r="Y1416" s="38" t="s">
        <v>6203</v>
      </c>
      <c r="Z1416" s="21">
        <v>600.23262299999999</v>
      </c>
      <c r="AA1416" s="23">
        <v>2.9312923550605802E-2</v>
      </c>
      <c r="AB1416" s="39" t="s">
        <v>3139</v>
      </c>
      <c r="AC1416" s="39">
        <v>762423</v>
      </c>
      <c r="AD1416" s="23" t="s">
        <v>3139</v>
      </c>
      <c r="AE1416" s="38" t="s">
        <v>5815</v>
      </c>
      <c r="AG1416" s="23"/>
      <c r="AH1416" s="23"/>
    </row>
    <row r="1417" spans="1:34">
      <c r="A1417" t="str">
        <f t="shared" si="68"/>
        <v>1228</v>
      </c>
      <c r="B1417" t="str">
        <f t="shared" si="66"/>
        <v>CA</v>
      </c>
      <c r="C1417">
        <f t="shared" si="67"/>
        <v>87</v>
      </c>
      <c r="D1417" s="38" t="s">
        <v>6552</v>
      </c>
      <c r="E1417" s="23">
        <v>62</v>
      </c>
      <c r="F1417" s="23">
        <v>122811</v>
      </c>
      <c r="G1417" s="38" t="s">
        <v>102</v>
      </c>
      <c r="H1417" s="38" t="s">
        <v>3043</v>
      </c>
      <c r="I1417" s="38" t="s">
        <v>5969</v>
      </c>
      <c r="J1417" s="38" t="s">
        <v>11291</v>
      </c>
      <c r="K1417" s="38" t="s">
        <v>5829</v>
      </c>
      <c r="L1417" s="38" t="s">
        <v>10010</v>
      </c>
      <c r="M1417" s="109">
        <v>44495</v>
      </c>
      <c r="N1417" s="39">
        <v>600000000</v>
      </c>
      <c r="O1417" s="38">
        <v>1</v>
      </c>
      <c r="P1417" s="38" t="s">
        <v>5814</v>
      </c>
      <c r="Q1417" s="23">
        <v>7.7700000000000005E-2</v>
      </c>
      <c r="R1417" s="39" t="s">
        <v>3139</v>
      </c>
      <c r="S1417" s="38" t="s">
        <v>54</v>
      </c>
      <c r="T1417" s="23">
        <v>90</v>
      </c>
      <c r="U1417" s="38" t="s">
        <v>6416</v>
      </c>
      <c r="V1417" s="39">
        <v>617814000</v>
      </c>
      <c r="W1417" s="23">
        <v>2.1399999999999999E-2</v>
      </c>
      <c r="X1417" s="23" t="s">
        <v>3139</v>
      </c>
      <c r="Y1417" s="38" t="s">
        <v>6203</v>
      </c>
      <c r="Z1417" s="21">
        <v>608.34389199999998</v>
      </c>
      <c r="AA1417" s="23">
        <v>2.14142233133316E-2</v>
      </c>
      <c r="AB1417" s="39" t="s">
        <v>3139</v>
      </c>
      <c r="AC1417" s="39">
        <v>1823692</v>
      </c>
      <c r="AD1417" s="23" t="s">
        <v>3139</v>
      </c>
      <c r="AE1417" s="38" t="s">
        <v>5815</v>
      </c>
      <c r="AG1417" s="23"/>
      <c r="AH1417" s="23"/>
    </row>
    <row r="1418" spans="1:34">
      <c r="A1418" t="str">
        <f t="shared" si="68"/>
        <v>1228</v>
      </c>
      <c r="B1418" t="str">
        <f t="shared" si="66"/>
        <v>CA</v>
      </c>
      <c r="C1418">
        <f t="shared" si="67"/>
        <v>70</v>
      </c>
      <c r="D1418" s="38" t="s">
        <v>6552</v>
      </c>
      <c r="E1418" s="23">
        <v>63</v>
      </c>
      <c r="F1418" s="23">
        <v>122811</v>
      </c>
      <c r="G1418" s="38" t="s">
        <v>3197</v>
      </c>
      <c r="H1418" s="38" t="s">
        <v>3223</v>
      </c>
      <c r="I1418" s="38" t="s">
        <v>5969</v>
      </c>
      <c r="J1418" s="38" t="s">
        <v>6698</v>
      </c>
      <c r="K1418" s="38"/>
      <c r="L1418" s="38" t="s">
        <v>6214</v>
      </c>
      <c r="M1418" s="109">
        <v>44478</v>
      </c>
      <c r="N1418" s="39">
        <v>125000000</v>
      </c>
      <c r="O1418" s="38">
        <v>1</v>
      </c>
      <c r="P1418" s="38" t="s">
        <v>5814</v>
      </c>
      <c r="Q1418" s="23">
        <v>3.8493500020083199E-2</v>
      </c>
      <c r="R1418" s="43" t="s">
        <v>3139</v>
      </c>
      <c r="S1418" s="38" t="s">
        <v>54</v>
      </c>
      <c r="T1418" s="23">
        <v>90</v>
      </c>
      <c r="U1418" s="38" t="s">
        <v>6108</v>
      </c>
      <c r="V1418" s="39">
        <v>126193750</v>
      </c>
      <c r="W1418" s="23">
        <v>2.1000000000000001E-2</v>
      </c>
      <c r="X1418" s="38" t="s">
        <v>3139</v>
      </c>
      <c r="Y1418" s="38" t="s">
        <v>6203</v>
      </c>
      <c r="Z1418" s="21">
        <v>125.68383799999999</v>
      </c>
      <c r="AA1418" s="23">
        <v>2.10147947072983E-2</v>
      </c>
      <c r="AB1418" s="39" t="s">
        <v>3139</v>
      </c>
      <c r="AC1418" s="39">
        <v>676213</v>
      </c>
      <c r="AD1418" s="38" t="s">
        <v>3139</v>
      </c>
      <c r="AE1418" s="38" t="s">
        <v>5815</v>
      </c>
      <c r="AG1418" s="23"/>
      <c r="AH1418" s="23"/>
    </row>
    <row r="1419" spans="1:34">
      <c r="A1419" t="str">
        <f t="shared" si="68"/>
        <v>1228</v>
      </c>
      <c r="B1419" t="str">
        <f t="shared" si="66"/>
        <v>CA</v>
      </c>
      <c r="C1419">
        <f t="shared" si="67"/>
        <v>231</v>
      </c>
      <c r="D1419" s="38" t="s">
        <v>6552</v>
      </c>
      <c r="E1419" s="23">
        <v>64</v>
      </c>
      <c r="F1419" s="23">
        <v>122811</v>
      </c>
      <c r="G1419" s="38" t="s">
        <v>3678</v>
      </c>
      <c r="H1419" s="38" t="s">
        <v>11947</v>
      </c>
      <c r="I1419" s="38" t="s">
        <v>5969</v>
      </c>
      <c r="J1419" s="38" t="s">
        <v>11948</v>
      </c>
      <c r="K1419" s="38"/>
      <c r="L1419" s="38" t="s">
        <v>6448</v>
      </c>
      <c r="M1419" s="109">
        <v>44639</v>
      </c>
      <c r="N1419" s="39">
        <v>300000000</v>
      </c>
      <c r="O1419" s="38">
        <v>1</v>
      </c>
      <c r="P1419" s="38" t="s">
        <v>5835</v>
      </c>
      <c r="Q1419" s="23">
        <v>0.85</v>
      </c>
      <c r="R1419" s="43" t="s">
        <v>3139</v>
      </c>
      <c r="S1419" s="38" t="s">
        <v>54</v>
      </c>
      <c r="T1419" s="23">
        <v>90</v>
      </c>
      <c r="U1419" s="38" t="s">
        <v>6372</v>
      </c>
      <c r="V1419" s="39">
        <v>302754000</v>
      </c>
      <c r="W1419" s="23">
        <v>3.5029999999999999E-2</v>
      </c>
      <c r="X1419" s="38" t="s">
        <v>3139</v>
      </c>
      <c r="Y1419" s="38" t="s">
        <v>6203</v>
      </c>
      <c r="Z1419" s="21">
        <v>303.38138900000001</v>
      </c>
      <c r="AA1419" s="23">
        <v>3.4941908717155502E-2</v>
      </c>
      <c r="AB1419" s="39" t="s">
        <v>3139</v>
      </c>
      <c r="AC1419" s="39">
        <v>627389</v>
      </c>
      <c r="AD1419" s="38" t="s">
        <v>3139</v>
      </c>
      <c r="AE1419" s="38" t="s">
        <v>5815</v>
      </c>
      <c r="AG1419" s="23"/>
      <c r="AH1419" s="23"/>
    </row>
    <row r="1420" spans="1:34">
      <c r="A1420" t="str">
        <f t="shared" si="68"/>
        <v>1228</v>
      </c>
      <c r="B1420" t="str">
        <f t="shared" si="66"/>
        <v>CA</v>
      </c>
      <c r="C1420">
        <f t="shared" si="67"/>
        <v>142</v>
      </c>
      <c r="D1420" s="38" t="s">
        <v>6552</v>
      </c>
      <c r="E1420" s="23">
        <v>65</v>
      </c>
      <c r="F1420" s="23">
        <v>122811</v>
      </c>
      <c r="G1420" s="38" t="s">
        <v>1339</v>
      </c>
      <c r="H1420" s="38" t="s">
        <v>5889</v>
      </c>
      <c r="I1420" s="38" t="s">
        <v>5969</v>
      </c>
      <c r="J1420" s="38" t="s">
        <v>11292</v>
      </c>
      <c r="K1420" s="38"/>
      <c r="L1420" s="38" t="s">
        <v>10113</v>
      </c>
      <c r="M1420" s="109">
        <v>44550</v>
      </c>
      <c r="N1420" s="39">
        <v>600000000</v>
      </c>
      <c r="O1420" s="38">
        <v>1</v>
      </c>
      <c r="P1420" s="38" t="s">
        <v>5814</v>
      </c>
      <c r="Q1420" s="23">
        <v>6.6500000000000004E-2</v>
      </c>
      <c r="R1420" s="43" t="s">
        <v>3139</v>
      </c>
      <c r="S1420" s="38" t="s">
        <v>54</v>
      </c>
      <c r="T1420" s="23">
        <v>90</v>
      </c>
      <c r="U1420" s="38" t="s">
        <v>6279</v>
      </c>
      <c r="V1420" s="39">
        <v>621432000</v>
      </c>
      <c r="W1420" s="23">
        <v>2.5000000000000001E-2</v>
      </c>
      <c r="X1420" s="38" t="s">
        <v>3139</v>
      </c>
      <c r="Y1420" s="38" t="s">
        <v>6203</v>
      </c>
      <c r="Z1420" s="21">
        <v>613.60674900000004</v>
      </c>
      <c r="AA1420" s="23">
        <v>2.5006827712059001E-2</v>
      </c>
      <c r="AB1420" s="39" t="s">
        <v>3139</v>
      </c>
      <c r="AC1420" s="39">
        <v>1910349</v>
      </c>
      <c r="AD1420" s="38" t="s">
        <v>3139</v>
      </c>
      <c r="AE1420" s="38" t="s">
        <v>5815</v>
      </c>
      <c r="AG1420" s="23"/>
      <c r="AH1420" s="23"/>
    </row>
    <row r="1421" spans="1:34">
      <c r="A1421" t="str">
        <f t="shared" si="68"/>
        <v>1228</v>
      </c>
      <c r="B1421" t="str">
        <f t="shared" si="66"/>
        <v>CA</v>
      </c>
      <c r="C1421">
        <f t="shared" si="67"/>
        <v>55</v>
      </c>
      <c r="D1421" s="38" t="s">
        <v>6552</v>
      </c>
      <c r="E1421" s="23">
        <v>66</v>
      </c>
      <c r="F1421" s="23">
        <v>122811</v>
      </c>
      <c r="G1421" s="38" t="s">
        <v>1339</v>
      </c>
      <c r="H1421" s="38" t="s">
        <v>5889</v>
      </c>
      <c r="I1421" s="38" t="s">
        <v>5969</v>
      </c>
      <c r="J1421" s="38" t="s">
        <v>6699</v>
      </c>
      <c r="K1421" s="38"/>
      <c r="L1421" s="38" t="s">
        <v>6700</v>
      </c>
      <c r="M1421" s="109">
        <v>44463</v>
      </c>
      <c r="N1421" s="39">
        <v>600000000</v>
      </c>
      <c r="O1421" s="38">
        <v>1</v>
      </c>
      <c r="P1421" s="38" t="s">
        <v>5814</v>
      </c>
      <c r="Q1421" s="23">
        <v>5.8700000000000002E-2</v>
      </c>
      <c r="R1421" s="43" t="s">
        <v>3139</v>
      </c>
      <c r="S1421" s="38" t="s">
        <v>54</v>
      </c>
      <c r="T1421" s="23">
        <v>90</v>
      </c>
      <c r="U1421" s="38" t="s">
        <v>6075</v>
      </c>
      <c r="V1421" s="39">
        <v>612120000</v>
      </c>
      <c r="W1421" s="23">
        <v>2.1013E-2</v>
      </c>
      <c r="X1421" s="38" t="s">
        <v>3139</v>
      </c>
      <c r="Y1421" s="38" t="s">
        <v>6203</v>
      </c>
      <c r="Z1421" s="21">
        <v>606.89966900000002</v>
      </c>
      <c r="AA1421" s="23">
        <v>2.10130780935287E-2</v>
      </c>
      <c r="AB1421" s="39" t="s">
        <v>3139</v>
      </c>
      <c r="AC1421" s="39">
        <v>3584069</v>
      </c>
      <c r="AD1421" s="38" t="s">
        <v>3139</v>
      </c>
      <c r="AE1421" s="38" t="s">
        <v>5815</v>
      </c>
      <c r="AG1421" s="23"/>
      <c r="AH1421" s="23"/>
    </row>
    <row r="1422" spans="1:34">
      <c r="A1422" t="str">
        <f t="shared" si="68"/>
        <v>1228</v>
      </c>
      <c r="B1422" t="str">
        <f t="shared" si="66"/>
        <v>CA</v>
      </c>
      <c r="C1422">
        <f t="shared" si="67"/>
        <v>55</v>
      </c>
      <c r="D1422" s="38" t="s">
        <v>6552</v>
      </c>
      <c r="E1422" s="23">
        <v>67</v>
      </c>
      <c r="F1422" s="23">
        <v>122811</v>
      </c>
      <c r="G1422" s="38" t="s">
        <v>1339</v>
      </c>
      <c r="H1422" s="38" t="s">
        <v>5889</v>
      </c>
      <c r="I1422" s="38" t="s">
        <v>5969</v>
      </c>
      <c r="J1422" s="38" t="s">
        <v>6699</v>
      </c>
      <c r="K1422" s="38"/>
      <c r="L1422" s="38" t="s">
        <v>6700</v>
      </c>
      <c r="M1422" s="109">
        <v>44463</v>
      </c>
      <c r="N1422" s="39">
        <v>170000000</v>
      </c>
      <c r="O1422" s="38">
        <v>1</v>
      </c>
      <c r="P1422" s="38" t="s">
        <v>5814</v>
      </c>
      <c r="Q1422" s="23">
        <v>5.8700000000000002E-2</v>
      </c>
      <c r="R1422" s="43" t="s">
        <v>3139</v>
      </c>
      <c r="S1422" s="38" t="s">
        <v>54</v>
      </c>
      <c r="T1422" s="23">
        <v>90</v>
      </c>
      <c r="U1422" s="38" t="s">
        <v>6108</v>
      </c>
      <c r="V1422" s="39">
        <v>173522400</v>
      </c>
      <c r="W1422" s="23">
        <v>2.1000000000000001E-2</v>
      </c>
      <c r="X1422" s="38" t="s">
        <v>3139</v>
      </c>
      <c r="Y1422" s="38" t="s">
        <v>6203</v>
      </c>
      <c r="Z1422" s="21">
        <v>171.954702</v>
      </c>
      <c r="AA1422" s="23">
        <v>2.1021118760108901E-2</v>
      </c>
      <c r="AB1422" s="39" t="s">
        <v>3139</v>
      </c>
      <c r="AC1422" s="39">
        <v>926882</v>
      </c>
      <c r="AD1422" s="38" t="s">
        <v>3139</v>
      </c>
      <c r="AE1422" s="38" t="s">
        <v>5815</v>
      </c>
      <c r="AG1422" s="23"/>
      <c r="AH1422" s="23"/>
    </row>
    <row r="1423" spans="1:34">
      <c r="A1423" t="str">
        <f t="shared" si="68"/>
        <v>1203</v>
      </c>
      <c r="B1423" t="str">
        <f t="shared" si="66"/>
        <v>FL</v>
      </c>
      <c r="C1423">
        <f t="shared" si="67"/>
        <v>42</v>
      </c>
      <c r="D1423" s="38" t="s">
        <v>6552</v>
      </c>
      <c r="E1423" s="23">
        <v>68</v>
      </c>
      <c r="F1423" s="23">
        <v>120305</v>
      </c>
      <c r="G1423" s="38" t="s">
        <v>53</v>
      </c>
      <c r="H1423" s="38" t="s">
        <v>3263</v>
      </c>
      <c r="I1423" s="38" t="s">
        <v>5969</v>
      </c>
      <c r="J1423" s="38" t="s">
        <v>11293</v>
      </c>
      <c r="K1423" s="38"/>
      <c r="L1423" s="38" t="s">
        <v>6148</v>
      </c>
      <c r="M1423" s="109">
        <v>44450</v>
      </c>
      <c r="N1423" s="39">
        <v>604272480</v>
      </c>
      <c r="O1423" s="38">
        <v>1</v>
      </c>
      <c r="P1423" s="38" t="s">
        <v>5814</v>
      </c>
      <c r="Q1423" s="23">
        <v>2.5000000000000001E-2</v>
      </c>
      <c r="R1423" s="43" t="s">
        <v>3139</v>
      </c>
      <c r="S1423" s="38" t="s">
        <v>54</v>
      </c>
      <c r="T1423" s="23">
        <v>90</v>
      </c>
      <c r="U1423" s="38" t="s">
        <v>6148</v>
      </c>
      <c r="V1423" s="39">
        <v>604272480</v>
      </c>
      <c r="W1423" s="23">
        <v>2.5000000000000001E-2</v>
      </c>
      <c r="X1423" s="38" t="s">
        <v>3139</v>
      </c>
      <c r="Y1423" s="38" t="s">
        <v>6203</v>
      </c>
      <c r="Z1423" s="21">
        <v>606.31992300000002</v>
      </c>
      <c r="AA1423" s="23">
        <v>2.5000000000000001E-2</v>
      </c>
      <c r="AB1423" s="39" t="s">
        <v>3139</v>
      </c>
      <c r="AC1423" s="39">
        <v>2047443</v>
      </c>
      <c r="AD1423" s="38" t="s">
        <v>3139</v>
      </c>
      <c r="AE1423" s="38" t="s">
        <v>5815</v>
      </c>
      <c r="AG1423" s="23"/>
      <c r="AH1423" s="23"/>
    </row>
    <row r="1424" spans="1:34">
      <c r="A1424" t="str">
        <f t="shared" si="68"/>
        <v>1203</v>
      </c>
      <c r="B1424" t="str">
        <f t="shared" si="66"/>
        <v>FL</v>
      </c>
      <c r="C1424">
        <f t="shared" si="67"/>
        <v>82</v>
      </c>
      <c r="D1424" s="38" t="s">
        <v>6552</v>
      </c>
      <c r="E1424" s="23">
        <v>69</v>
      </c>
      <c r="F1424" s="23">
        <v>120305</v>
      </c>
      <c r="G1424" s="38" t="s">
        <v>53</v>
      </c>
      <c r="H1424" s="38" t="s">
        <v>3263</v>
      </c>
      <c r="I1424" s="38" t="s">
        <v>5969</v>
      </c>
      <c r="J1424" s="38" t="s">
        <v>11949</v>
      </c>
      <c r="K1424" s="38"/>
      <c r="L1424" s="38" t="s">
        <v>6078</v>
      </c>
      <c r="M1424" s="109">
        <v>44490</v>
      </c>
      <c r="N1424" s="39">
        <v>506790840</v>
      </c>
      <c r="O1424" s="38">
        <v>1</v>
      </c>
      <c r="P1424" s="38" t="s">
        <v>5814</v>
      </c>
      <c r="Q1424" s="23">
        <v>2.5999999999999999E-2</v>
      </c>
      <c r="R1424" s="43" t="s">
        <v>3139</v>
      </c>
      <c r="S1424" s="38" t="s">
        <v>54</v>
      </c>
      <c r="T1424" s="23">
        <v>90</v>
      </c>
      <c r="U1424" s="38" t="s">
        <v>6078</v>
      </c>
      <c r="V1424" s="39">
        <v>506790840</v>
      </c>
      <c r="W1424" s="23">
        <v>2.5999999999999999E-2</v>
      </c>
      <c r="X1424" s="38" t="s">
        <v>3139</v>
      </c>
      <c r="Y1424" s="38" t="s">
        <v>6203</v>
      </c>
      <c r="Z1424" s="21">
        <v>507.14735400000001</v>
      </c>
      <c r="AA1424" s="23">
        <v>2.5999999999999999E-2</v>
      </c>
      <c r="AB1424" s="39" t="s">
        <v>3139</v>
      </c>
      <c r="AC1424" s="39">
        <v>356514</v>
      </c>
      <c r="AD1424" s="38" t="s">
        <v>3139</v>
      </c>
      <c r="AE1424" s="38" t="s">
        <v>5815</v>
      </c>
      <c r="AG1424" s="23"/>
      <c r="AH1424" s="23"/>
    </row>
    <row r="1425" spans="1:34">
      <c r="A1425" t="str">
        <f t="shared" si="68"/>
        <v>1203</v>
      </c>
      <c r="B1425" t="str">
        <f t="shared" si="66"/>
        <v>FL</v>
      </c>
      <c r="C1425">
        <f t="shared" si="67"/>
        <v>10</v>
      </c>
      <c r="D1425" s="38" t="s">
        <v>6552</v>
      </c>
      <c r="E1425" s="23">
        <v>70</v>
      </c>
      <c r="F1425" s="23">
        <v>120305</v>
      </c>
      <c r="G1425" s="38" t="s">
        <v>53</v>
      </c>
      <c r="H1425" s="38" t="s">
        <v>3263</v>
      </c>
      <c r="I1425" s="38" t="s">
        <v>5969</v>
      </c>
      <c r="J1425" s="38" t="s">
        <v>9563</v>
      </c>
      <c r="K1425" s="38"/>
      <c r="L1425" s="38" t="s">
        <v>6088</v>
      </c>
      <c r="M1425" s="109">
        <v>44418</v>
      </c>
      <c r="N1425" s="39">
        <v>171682478</v>
      </c>
      <c r="O1425" s="38">
        <v>1</v>
      </c>
      <c r="P1425" s="38" t="s">
        <v>5814</v>
      </c>
      <c r="Q1425" s="23">
        <v>2.5000000000000001E-2</v>
      </c>
      <c r="R1425" s="43" t="s">
        <v>3139</v>
      </c>
      <c r="S1425" s="38" t="s">
        <v>54</v>
      </c>
      <c r="T1425" s="23">
        <v>90</v>
      </c>
      <c r="U1425" s="38" t="s">
        <v>6088</v>
      </c>
      <c r="V1425" s="39">
        <v>171682478</v>
      </c>
      <c r="W1425" s="23">
        <v>2.5000000000000001E-2</v>
      </c>
      <c r="X1425" s="38" t="s">
        <v>3139</v>
      </c>
      <c r="Y1425" s="38" t="s">
        <v>6203</v>
      </c>
      <c r="Z1425" s="21">
        <v>172.63751300000001</v>
      </c>
      <c r="AA1425" s="23">
        <v>2.5000000000000001E-2</v>
      </c>
      <c r="AB1425" s="39" t="s">
        <v>3139</v>
      </c>
      <c r="AC1425" s="39">
        <v>955035</v>
      </c>
      <c r="AD1425" s="38" t="s">
        <v>3139</v>
      </c>
      <c r="AE1425" s="38" t="s">
        <v>5815</v>
      </c>
      <c r="AG1425" s="23"/>
      <c r="AH1425" s="23"/>
    </row>
    <row r="1426" spans="1:34">
      <c r="A1426" t="str">
        <f t="shared" si="68"/>
        <v>1203</v>
      </c>
      <c r="B1426" t="str">
        <f t="shared" si="66"/>
        <v>FL</v>
      </c>
      <c r="C1426">
        <f t="shared" si="67"/>
        <v>24</v>
      </c>
      <c r="D1426" s="38" t="s">
        <v>6552</v>
      </c>
      <c r="E1426" s="23">
        <v>71</v>
      </c>
      <c r="F1426" s="23">
        <v>120305</v>
      </c>
      <c r="G1426" s="38" t="s">
        <v>53</v>
      </c>
      <c r="H1426" s="38" t="s">
        <v>3263</v>
      </c>
      <c r="I1426" s="38" t="s">
        <v>5969</v>
      </c>
      <c r="J1426" s="38" t="s">
        <v>9564</v>
      </c>
      <c r="K1426" s="38"/>
      <c r="L1426" s="38" t="s">
        <v>5975</v>
      </c>
      <c r="M1426" s="109">
        <v>44432</v>
      </c>
      <c r="N1426" s="39">
        <v>978823486</v>
      </c>
      <c r="O1426" s="38">
        <v>1</v>
      </c>
      <c r="P1426" s="38" t="s">
        <v>5814</v>
      </c>
      <c r="Q1426" s="23">
        <v>2.5000000000000001E-2</v>
      </c>
      <c r="R1426" s="43" t="s">
        <v>3139</v>
      </c>
      <c r="S1426" s="38" t="s">
        <v>54</v>
      </c>
      <c r="T1426" s="23">
        <v>90</v>
      </c>
      <c r="U1426" s="38" t="s">
        <v>5975</v>
      </c>
      <c r="V1426" s="39">
        <v>978823486</v>
      </c>
      <c r="W1426" s="23">
        <v>2.5000000000000001E-2</v>
      </c>
      <c r="X1426" s="38" t="s">
        <v>3139</v>
      </c>
      <c r="Y1426" s="38" t="s">
        <v>6203</v>
      </c>
      <c r="Z1426" s="21">
        <v>983.33670900000004</v>
      </c>
      <c r="AA1426" s="23">
        <v>2.5000000000000001E-2</v>
      </c>
      <c r="AB1426" s="39" t="s">
        <v>3139</v>
      </c>
      <c r="AC1426" s="39">
        <v>4513223</v>
      </c>
      <c r="AD1426" s="38" t="s">
        <v>3139</v>
      </c>
      <c r="AE1426" s="38" t="s">
        <v>5815</v>
      </c>
      <c r="AG1426" s="23"/>
      <c r="AH1426" s="23"/>
    </row>
    <row r="1427" spans="1:34">
      <c r="A1427" t="str">
        <f t="shared" si="68"/>
        <v>1203</v>
      </c>
      <c r="B1427" t="str">
        <f t="shared" si="66"/>
        <v>FL</v>
      </c>
      <c r="C1427">
        <f t="shared" si="67"/>
        <v>87</v>
      </c>
      <c r="D1427" s="38" t="s">
        <v>6552</v>
      </c>
      <c r="E1427" s="23">
        <v>72</v>
      </c>
      <c r="F1427" s="23">
        <v>120305</v>
      </c>
      <c r="G1427" s="38" t="s">
        <v>53</v>
      </c>
      <c r="H1427" s="38" t="s">
        <v>3263</v>
      </c>
      <c r="I1427" s="38" t="s">
        <v>5969</v>
      </c>
      <c r="J1427" s="38" t="s">
        <v>11950</v>
      </c>
      <c r="K1427" s="38"/>
      <c r="L1427" s="38" t="s">
        <v>5981</v>
      </c>
      <c r="M1427" s="109">
        <v>44495</v>
      </c>
      <c r="N1427" s="39">
        <v>843410297</v>
      </c>
      <c r="O1427" s="38">
        <v>1</v>
      </c>
      <c r="P1427" s="38" t="s">
        <v>5814</v>
      </c>
      <c r="Q1427" s="23">
        <v>2.5000000000000001E-2</v>
      </c>
      <c r="R1427" s="43" t="s">
        <v>3139</v>
      </c>
      <c r="S1427" s="38" t="s">
        <v>54</v>
      </c>
      <c r="T1427" s="23">
        <v>90</v>
      </c>
      <c r="U1427" s="38" t="s">
        <v>5981</v>
      </c>
      <c r="V1427" s="39">
        <v>843410297</v>
      </c>
      <c r="W1427" s="23">
        <v>2.5000000000000001E-2</v>
      </c>
      <c r="X1427" s="38" t="s">
        <v>3139</v>
      </c>
      <c r="Y1427" s="38" t="s">
        <v>6203</v>
      </c>
      <c r="Z1427" s="21">
        <v>843.69563300000004</v>
      </c>
      <c r="AA1427" s="23">
        <v>2.5000000000000001E-2</v>
      </c>
      <c r="AB1427" s="39" t="s">
        <v>3139</v>
      </c>
      <c r="AC1427" s="39">
        <v>285336</v>
      </c>
      <c r="AD1427" s="38" t="s">
        <v>3139</v>
      </c>
      <c r="AE1427" s="38" t="s">
        <v>5815</v>
      </c>
      <c r="AG1427" s="23"/>
      <c r="AH1427" s="23"/>
    </row>
    <row r="1428" spans="1:34">
      <c r="A1428" t="str">
        <f t="shared" si="68"/>
        <v>1203</v>
      </c>
      <c r="B1428" t="str">
        <f t="shared" si="66"/>
        <v>FL</v>
      </c>
      <c r="C1428">
        <f t="shared" si="67"/>
        <v>3</v>
      </c>
      <c r="D1428" s="38" t="s">
        <v>6552</v>
      </c>
      <c r="E1428" s="23">
        <v>73</v>
      </c>
      <c r="F1428" s="23">
        <v>120305</v>
      </c>
      <c r="G1428" s="38" t="s">
        <v>53</v>
      </c>
      <c r="H1428" s="38" t="s">
        <v>3263</v>
      </c>
      <c r="I1428" s="38" t="s">
        <v>5969</v>
      </c>
      <c r="J1428" s="38" t="s">
        <v>9565</v>
      </c>
      <c r="K1428" s="38"/>
      <c r="L1428" s="38" t="s">
        <v>6060</v>
      </c>
      <c r="M1428" s="109">
        <v>44411</v>
      </c>
      <c r="N1428" s="39">
        <v>786390702</v>
      </c>
      <c r="O1428" s="38">
        <v>1</v>
      </c>
      <c r="P1428" s="38" t="s">
        <v>5814</v>
      </c>
      <c r="Q1428" s="23">
        <v>2.5999999999999999E-2</v>
      </c>
      <c r="R1428" s="43" t="s">
        <v>3139</v>
      </c>
      <c r="S1428" s="38" t="s">
        <v>54</v>
      </c>
      <c r="T1428" s="23">
        <v>90</v>
      </c>
      <c r="U1428" s="38" t="s">
        <v>6060</v>
      </c>
      <c r="V1428" s="39">
        <v>786390702</v>
      </c>
      <c r="W1428" s="23">
        <v>2.5999999999999999E-2</v>
      </c>
      <c r="X1428" s="38" t="s">
        <v>3139</v>
      </c>
      <c r="Y1428" s="38" t="s">
        <v>6203</v>
      </c>
      <c r="Z1428" s="21">
        <v>791.32792800000004</v>
      </c>
      <c r="AA1428" s="23">
        <v>2.5999999999999999E-2</v>
      </c>
      <c r="AB1428" s="39" t="s">
        <v>3139</v>
      </c>
      <c r="AC1428" s="39">
        <v>4937226</v>
      </c>
      <c r="AD1428" s="38" t="s">
        <v>3139</v>
      </c>
      <c r="AE1428" s="38" t="s">
        <v>5815</v>
      </c>
      <c r="AG1428" s="23"/>
      <c r="AH1428" s="23"/>
    </row>
    <row r="1429" spans="1:34">
      <c r="A1429" t="str">
        <f t="shared" si="68"/>
        <v>1203</v>
      </c>
      <c r="B1429" t="str">
        <f t="shared" si="66"/>
        <v>FL</v>
      </c>
      <c r="C1429">
        <f t="shared" si="67"/>
        <v>5</v>
      </c>
      <c r="D1429" s="38" t="s">
        <v>6552</v>
      </c>
      <c r="E1429" s="23">
        <v>74</v>
      </c>
      <c r="F1429" s="23">
        <v>120305</v>
      </c>
      <c r="G1429" s="38" t="s">
        <v>53</v>
      </c>
      <c r="H1429" s="38" t="s">
        <v>3263</v>
      </c>
      <c r="I1429" s="38" t="s">
        <v>5969</v>
      </c>
      <c r="J1429" s="38" t="s">
        <v>9563</v>
      </c>
      <c r="K1429" s="38"/>
      <c r="L1429" s="38" t="s">
        <v>6207</v>
      </c>
      <c r="M1429" s="109">
        <v>44413</v>
      </c>
      <c r="N1429" s="39">
        <v>721518824</v>
      </c>
      <c r="O1429" s="38">
        <v>1</v>
      </c>
      <c r="P1429" s="38" t="s">
        <v>5814</v>
      </c>
      <c r="Q1429" s="23">
        <v>2.5999999999999999E-2</v>
      </c>
      <c r="R1429" s="43" t="s">
        <v>3139</v>
      </c>
      <c r="S1429" s="38" t="s">
        <v>54</v>
      </c>
      <c r="T1429" s="23">
        <v>90</v>
      </c>
      <c r="U1429" s="38" t="s">
        <v>6207</v>
      </c>
      <c r="V1429" s="39">
        <v>721518824</v>
      </c>
      <c r="W1429" s="23">
        <v>2.5999999999999999E-2</v>
      </c>
      <c r="X1429" s="38" t="s">
        <v>3139</v>
      </c>
      <c r="Y1429" s="38" t="s">
        <v>6203</v>
      </c>
      <c r="Z1429" s="21">
        <v>725.94665499999996</v>
      </c>
      <c r="AA1429" s="23">
        <v>2.5999999999999999E-2</v>
      </c>
      <c r="AB1429" s="39" t="s">
        <v>3139</v>
      </c>
      <c r="AC1429" s="39">
        <v>4427831</v>
      </c>
      <c r="AD1429" s="38" t="s">
        <v>3139</v>
      </c>
      <c r="AE1429" s="38" t="s">
        <v>5815</v>
      </c>
      <c r="AG1429" s="23"/>
      <c r="AH1429" s="23"/>
    </row>
    <row r="1430" spans="1:34">
      <c r="A1430" t="str">
        <f t="shared" si="68"/>
        <v>1203</v>
      </c>
      <c r="B1430" t="str">
        <f t="shared" si="66"/>
        <v>FL</v>
      </c>
      <c r="C1430">
        <f t="shared" si="67"/>
        <v>11</v>
      </c>
      <c r="D1430" s="38" t="s">
        <v>6552</v>
      </c>
      <c r="E1430" s="23">
        <v>75</v>
      </c>
      <c r="F1430" s="23">
        <v>120305</v>
      </c>
      <c r="G1430" s="38" t="s">
        <v>53</v>
      </c>
      <c r="H1430" s="38" t="s">
        <v>3263</v>
      </c>
      <c r="I1430" s="38" t="s">
        <v>5969</v>
      </c>
      <c r="J1430" s="38" t="s">
        <v>9566</v>
      </c>
      <c r="K1430" s="38"/>
      <c r="L1430" s="38" t="s">
        <v>6091</v>
      </c>
      <c r="M1430" s="109">
        <v>44419</v>
      </c>
      <c r="N1430" s="39">
        <v>547722576</v>
      </c>
      <c r="O1430" s="38">
        <v>1</v>
      </c>
      <c r="P1430" s="38" t="s">
        <v>5814</v>
      </c>
      <c r="Q1430" s="23">
        <v>2.5000000000000001E-2</v>
      </c>
      <c r="R1430" s="43" t="s">
        <v>3139</v>
      </c>
      <c r="S1430" s="38" t="s">
        <v>54</v>
      </c>
      <c r="T1430" s="23">
        <v>90</v>
      </c>
      <c r="U1430" s="38" t="s">
        <v>6091</v>
      </c>
      <c r="V1430" s="39">
        <v>547722576</v>
      </c>
      <c r="W1430" s="23">
        <v>2.5000000000000001E-2</v>
      </c>
      <c r="X1430" s="38" t="s">
        <v>3139</v>
      </c>
      <c r="Y1430" s="38" t="s">
        <v>6203</v>
      </c>
      <c r="Z1430" s="21">
        <v>550.73218599999996</v>
      </c>
      <c r="AA1430" s="23">
        <v>2.5000000000000001E-2</v>
      </c>
      <c r="AB1430" s="39" t="s">
        <v>3139</v>
      </c>
      <c r="AC1430" s="39">
        <v>3009610</v>
      </c>
      <c r="AD1430" s="38" t="s">
        <v>3139</v>
      </c>
      <c r="AE1430" s="38" t="s">
        <v>5815</v>
      </c>
      <c r="AG1430" s="23"/>
      <c r="AH1430" s="23"/>
    </row>
    <row r="1431" spans="1:34">
      <c r="A1431" t="str">
        <f t="shared" si="68"/>
        <v>1203</v>
      </c>
      <c r="B1431" t="str">
        <f t="shared" si="66"/>
        <v>FL</v>
      </c>
      <c r="C1431">
        <f t="shared" si="67"/>
        <v>40</v>
      </c>
      <c r="D1431" s="38" t="s">
        <v>6552</v>
      </c>
      <c r="E1431" s="23">
        <v>76</v>
      </c>
      <c r="F1431" s="23">
        <v>120305</v>
      </c>
      <c r="G1431" s="38" t="s">
        <v>53</v>
      </c>
      <c r="H1431" s="38" t="s">
        <v>3263</v>
      </c>
      <c r="I1431" s="38" t="s">
        <v>5969</v>
      </c>
      <c r="J1431" s="38" t="s">
        <v>11293</v>
      </c>
      <c r="K1431" s="38"/>
      <c r="L1431" s="38" t="s">
        <v>6083</v>
      </c>
      <c r="M1431" s="109">
        <v>44448</v>
      </c>
      <c r="N1431" s="39">
        <v>546639526</v>
      </c>
      <c r="O1431" s="38">
        <v>1</v>
      </c>
      <c r="P1431" s="38" t="s">
        <v>5814</v>
      </c>
      <c r="Q1431" s="23">
        <v>2.5000000000000001E-2</v>
      </c>
      <c r="R1431" s="43" t="s">
        <v>3139</v>
      </c>
      <c r="S1431" s="38" t="s">
        <v>54</v>
      </c>
      <c r="T1431" s="23">
        <v>90</v>
      </c>
      <c r="U1431" s="38" t="s">
        <v>6083</v>
      </c>
      <c r="V1431" s="39">
        <v>546639526</v>
      </c>
      <c r="W1431" s="23">
        <v>2.5000000000000001E-2</v>
      </c>
      <c r="X1431" s="38" t="s">
        <v>3139</v>
      </c>
      <c r="Y1431" s="38" t="s">
        <v>6203</v>
      </c>
      <c r="Z1431" s="21">
        <v>548.56590900000003</v>
      </c>
      <c r="AA1431" s="23">
        <v>2.5000000000000001E-2</v>
      </c>
      <c r="AB1431" s="39" t="s">
        <v>3139</v>
      </c>
      <c r="AC1431" s="39">
        <v>1926383</v>
      </c>
      <c r="AD1431" s="38" t="s">
        <v>3139</v>
      </c>
      <c r="AE1431" s="38" t="s">
        <v>5815</v>
      </c>
      <c r="AG1431" s="23"/>
      <c r="AH1431" s="23"/>
    </row>
    <row r="1432" spans="1:34">
      <c r="A1432" t="str">
        <f t="shared" si="68"/>
        <v>1203</v>
      </c>
      <c r="B1432" t="str">
        <f t="shared" si="66"/>
        <v>FL</v>
      </c>
      <c r="C1432">
        <f t="shared" si="67"/>
        <v>47</v>
      </c>
      <c r="D1432" s="38" t="s">
        <v>6552</v>
      </c>
      <c r="E1432" s="23">
        <v>77</v>
      </c>
      <c r="F1432" s="23">
        <v>120305</v>
      </c>
      <c r="G1432" s="38" t="s">
        <v>53</v>
      </c>
      <c r="H1432" s="38" t="s">
        <v>3263</v>
      </c>
      <c r="I1432" s="38" t="s">
        <v>5969</v>
      </c>
      <c r="J1432" s="38" t="s">
        <v>11294</v>
      </c>
      <c r="K1432" s="38"/>
      <c r="L1432" s="38" t="s">
        <v>6169</v>
      </c>
      <c r="M1432" s="109">
        <v>44455</v>
      </c>
      <c r="N1432" s="39">
        <v>691092051</v>
      </c>
      <c r="O1432" s="38">
        <v>1</v>
      </c>
      <c r="P1432" s="38" t="s">
        <v>5814</v>
      </c>
      <c r="Q1432" s="23">
        <v>2.5000000000000001E-2</v>
      </c>
      <c r="R1432" s="43" t="s">
        <v>3139</v>
      </c>
      <c r="S1432" s="38" t="s">
        <v>54</v>
      </c>
      <c r="T1432" s="23">
        <v>90</v>
      </c>
      <c r="U1432" s="38" t="s">
        <v>6169</v>
      </c>
      <c r="V1432" s="39">
        <v>691092051</v>
      </c>
      <c r="W1432" s="23">
        <v>2.5000000000000001E-2</v>
      </c>
      <c r="X1432" s="38" t="s">
        <v>3139</v>
      </c>
      <c r="Y1432" s="38" t="s">
        <v>6203</v>
      </c>
      <c r="Z1432" s="21">
        <v>693.19914500000004</v>
      </c>
      <c r="AA1432" s="23">
        <v>2.5000000000000001E-2</v>
      </c>
      <c r="AB1432" s="39" t="s">
        <v>3139</v>
      </c>
      <c r="AC1432" s="39">
        <v>2107094</v>
      </c>
      <c r="AD1432" s="38" t="s">
        <v>3139</v>
      </c>
      <c r="AE1432" s="38" t="s">
        <v>5815</v>
      </c>
      <c r="AG1432" s="23"/>
      <c r="AH1432" s="23"/>
    </row>
    <row r="1433" spans="1:34">
      <c r="A1433" t="str">
        <f t="shared" si="68"/>
        <v>1228</v>
      </c>
      <c r="B1433" t="str">
        <f t="shared" si="66"/>
        <v>CA</v>
      </c>
      <c r="C1433">
        <f t="shared" si="67"/>
        <v>100</v>
      </c>
      <c r="D1433" s="38" t="s">
        <v>6552</v>
      </c>
      <c r="E1433" s="23">
        <v>78</v>
      </c>
      <c r="F1433" s="23">
        <v>122811</v>
      </c>
      <c r="G1433" s="38" t="s">
        <v>79</v>
      </c>
      <c r="H1433" s="38" t="s">
        <v>3199</v>
      </c>
      <c r="I1433" s="38" t="s">
        <v>5969</v>
      </c>
      <c r="J1433" s="38" t="s">
        <v>6701</v>
      </c>
      <c r="K1433" s="38"/>
      <c r="L1433" s="38" t="s">
        <v>6069</v>
      </c>
      <c r="M1433" s="109">
        <v>44508</v>
      </c>
      <c r="N1433" s="39">
        <v>600000000</v>
      </c>
      <c r="O1433" s="38">
        <v>1</v>
      </c>
      <c r="P1433" s="38" t="s">
        <v>5814</v>
      </c>
      <c r="Q1433" s="23">
        <v>3.2000000000000001E-2</v>
      </c>
      <c r="R1433" s="43" t="s">
        <v>3139</v>
      </c>
      <c r="S1433" s="38" t="s">
        <v>54</v>
      </c>
      <c r="T1433" s="23">
        <v>210</v>
      </c>
      <c r="U1433" s="38" t="s">
        <v>6069</v>
      </c>
      <c r="V1433" s="39">
        <v>600000000</v>
      </c>
      <c r="W1433" s="23">
        <v>3.2000000000000001E-2</v>
      </c>
      <c r="X1433" s="38" t="s">
        <v>3139</v>
      </c>
      <c r="Y1433" s="38" t="s">
        <v>6203</v>
      </c>
      <c r="Z1433" s="21">
        <v>605.93189500000005</v>
      </c>
      <c r="AA1433" s="23">
        <v>3.2000000000000001E-2</v>
      </c>
      <c r="AB1433" s="39" t="s">
        <v>3139</v>
      </c>
      <c r="AC1433" s="39">
        <v>5931895</v>
      </c>
      <c r="AD1433" s="38" t="s">
        <v>3139</v>
      </c>
      <c r="AE1433" s="38" t="s">
        <v>5815</v>
      </c>
      <c r="AG1433" s="23"/>
      <c r="AH1433" s="23"/>
    </row>
    <row r="1434" spans="1:34">
      <c r="A1434" t="str">
        <f t="shared" si="68"/>
        <v>1228</v>
      </c>
      <c r="B1434" t="str">
        <f t="shared" si="66"/>
        <v>CA</v>
      </c>
      <c r="C1434">
        <f t="shared" si="67"/>
        <v>100</v>
      </c>
      <c r="D1434" s="38" t="s">
        <v>6552</v>
      </c>
      <c r="E1434" s="23">
        <v>79</v>
      </c>
      <c r="F1434" s="23">
        <v>122811</v>
      </c>
      <c r="G1434" s="38" t="s">
        <v>79</v>
      </c>
      <c r="H1434" s="38" t="s">
        <v>3199</v>
      </c>
      <c r="I1434" s="38" t="s">
        <v>5969</v>
      </c>
      <c r="J1434" s="38" t="s">
        <v>6702</v>
      </c>
      <c r="K1434" s="38"/>
      <c r="L1434" s="38" t="s">
        <v>6069</v>
      </c>
      <c r="M1434" s="109">
        <v>44508</v>
      </c>
      <c r="N1434" s="39">
        <v>600000000</v>
      </c>
      <c r="O1434" s="38">
        <v>1</v>
      </c>
      <c r="P1434" s="38" t="s">
        <v>5814</v>
      </c>
      <c r="Q1434" s="38">
        <v>3.3000000000000002E-2</v>
      </c>
      <c r="R1434" s="43" t="s">
        <v>3139</v>
      </c>
      <c r="S1434" s="38" t="s">
        <v>54</v>
      </c>
      <c r="T1434" s="38">
        <v>210</v>
      </c>
      <c r="U1434" s="38" t="s">
        <v>6069</v>
      </c>
      <c r="V1434" s="39">
        <v>600000000</v>
      </c>
      <c r="W1434" s="38">
        <v>3.3000000000000002E-2</v>
      </c>
      <c r="X1434" s="23" t="s">
        <v>3139</v>
      </c>
      <c r="Y1434" s="38" t="s">
        <v>6203</v>
      </c>
      <c r="Z1434" s="21">
        <v>608.00517000000002</v>
      </c>
      <c r="AA1434" s="38">
        <v>3.3000000000000002E-2</v>
      </c>
      <c r="AB1434" s="39" t="s">
        <v>3139</v>
      </c>
      <c r="AC1434" s="39">
        <v>8005170</v>
      </c>
      <c r="AD1434" s="23" t="s">
        <v>3139</v>
      </c>
      <c r="AE1434" s="38" t="s">
        <v>5815</v>
      </c>
      <c r="AG1434" s="23"/>
      <c r="AH1434" s="23"/>
    </row>
    <row r="1435" spans="1:34">
      <c r="A1435" t="str">
        <f t="shared" si="68"/>
        <v>1203</v>
      </c>
      <c r="B1435" t="str">
        <f t="shared" si="66"/>
        <v>FL</v>
      </c>
      <c r="C1435">
        <f t="shared" si="67"/>
        <v>27</v>
      </c>
      <c r="D1435" s="38" t="s">
        <v>6552</v>
      </c>
      <c r="E1435" s="23">
        <v>1</v>
      </c>
      <c r="F1435" s="23">
        <v>120305</v>
      </c>
      <c r="G1435" s="38" t="s">
        <v>3509</v>
      </c>
      <c r="H1435" s="38" t="s">
        <v>3510</v>
      </c>
      <c r="I1435" s="38" t="s">
        <v>5969</v>
      </c>
      <c r="J1435" s="38" t="s">
        <v>9574</v>
      </c>
      <c r="K1435" s="38"/>
      <c r="L1435" s="38" t="s">
        <v>6175</v>
      </c>
      <c r="M1435" s="109">
        <v>44435</v>
      </c>
      <c r="N1435" s="39">
        <v>1029353816</v>
      </c>
      <c r="O1435" s="38">
        <v>1</v>
      </c>
      <c r="P1435" s="38" t="s">
        <v>5814</v>
      </c>
      <c r="Q1435" s="38">
        <v>1</v>
      </c>
      <c r="R1435" s="43" t="s">
        <v>3139</v>
      </c>
      <c r="S1435" s="38" t="s">
        <v>54</v>
      </c>
      <c r="T1435" s="38">
        <v>90</v>
      </c>
      <c r="U1435" s="38" t="s">
        <v>6175</v>
      </c>
      <c r="V1435" s="39">
        <v>1029353816</v>
      </c>
      <c r="W1435" s="38">
        <v>3</v>
      </c>
      <c r="X1435" s="23" t="s">
        <v>3139</v>
      </c>
      <c r="Y1435" s="38" t="s">
        <v>6552</v>
      </c>
      <c r="Z1435" s="21">
        <v>1035.103539</v>
      </c>
      <c r="AA1435" s="38">
        <v>3</v>
      </c>
      <c r="AB1435" s="39" t="s">
        <v>3139</v>
      </c>
      <c r="AC1435" s="39">
        <v>1035103539</v>
      </c>
      <c r="AD1435" s="23" t="s">
        <v>3139</v>
      </c>
      <c r="AE1435" s="38" t="s">
        <v>5815</v>
      </c>
      <c r="AG1435" s="23"/>
      <c r="AH1435" s="23"/>
    </row>
    <row r="1436" spans="1:34">
      <c r="A1436" t="str">
        <f t="shared" si="68"/>
        <v>1203</v>
      </c>
      <c r="B1436" t="str">
        <f t="shared" si="66"/>
        <v>FL</v>
      </c>
      <c r="C1436">
        <f t="shared" si="67"/>
        <v>61</v>
      </c>
      <c r="D1436" s="38" t="s">
        <v>6552</v>
      </c>
      <c r="E1436" s="23">
        <v>2</v>
      </c>
      <c r="F1436" s="23">
        <v>120305</v>
      </c>
      <c r="G1436" s="38" t="s">
        <v>3509</v>
      </c>
      <c r="H1436" s="38" t="s">
        <v>3510</v>
      </c>
      <c r="I1436" s="38" t="s">
        <v>5969</v>
      </c>
      <c r="J1436" s="38" t="s">
        <v>11295</v>
      </c>
      <c r="K1436" s="38"/>
      <c r="L1436" s="38" t="s">
        <v>6203</v>
      </c>
      <c r="M1436" s="109">
        <v>44469</v>
      </c>
      <c r="N1436" s="39">
        <v>1045554582</v>
      </c>
      <c r="O1436" s="38">
        <v>1</v>
      </c>
      <c r="P1436" s="38" t="s">
        <v>5814</v>
      </c>
      <c r="Q1436" s="38">
        <v>1</v>
      </c>
      <c r="R1436" s="43" t="s">
        <v>3139</v>
      </c>
      <c r="S1436" s="38" t="s">
        <v>54</v>
      </c>
      <c r="T1436" s="38">
        <v>90</v>
      </c>
      <c r="U1436" s="38" t="s">
        <v>6203</v>
      </c>
      <c r="V1436" s="39">
        <v>1045554582</v>
      </c>
      <c r="W1436" s="38">
        <v>3</v>
      </c>
      <c r="X1436" s="23" t="s">
        <v>3139</v>
      </c>
      <c r="Y1436" s="38" t="s">
        <v>6552</v>
      </c>
      <c r="Z1436" s="21">
        <v>1048.253954</v>
      </c>
      <c r="AA1436" s="38">
        <v>3</v>
      </c>
      <c r="AB1436" s="39" t="s">
        <v>3139</v>
      </c>
      <c r="AC1436" s="39">
        <v>1048253954</v>
      </c>
      <c r="AD1436" s="23" t="s">
        <v>3139</v>
      </c>
      <c r="AE1436" s="38" t="s">
        <v>5815</v>
      </c>
      <c r="AG1436" s="23"/>
      <c r="AH1436" s="23"/>
    </row>
    <row r="1437" spans="1:34">
      <c r="A1437" t="str">
        <f t="shared" si="68"/>
        <v>1203</v>
      </c>
      <c r="B1437" t="str">
        <f t="shared" si="66"/>
        <v>FL</v>
      </c>
      <c r="C1437">
        <f t="shared" si="67"/>
        <v>3</v>
      </c>
      <c r="D1437" s="38" t="s">
        <v>6552</v>
      </c>
      <c r="E1437" s="23">
        <v>3</v>
      </c>
      <c r="F1437" s="23">
        <v>120305</v>
      </c>
      <c r="G1437" s="38" t="s">
        <v>80</v>
      </c>
      <c r="H1437" s="38" t="s">
        <v>3217</v>
      </c>
      <c r="I1437" s="38" t="s">
        <v>5969</v>
      </c>
      <c r="J1437" s="38" t="s">
        <v>9568</v>
      </c>
      <c r="K1437" s="38"/>
      <c r="L1437" s="38" t="s">
        <v>6060</v>
      </c>
      <c r="M1437" s="109">
        <v>44411</v>
      </c>
      <c r="N1437" s="39">
        <v>916186245</v>
      </c>
      <c r="O1437" s="38">
        <v>1</v>
      </c>
      <c r="P1437" s="38" t="s">
        <v>5814</v>
      </c>
      <c r="Q1437" s="38">
        <v>1</v>
      </c>
      <c r="R1437" s="43" t="s">
        <v>3139</v>
      </c>
      <c r="S1437" s="38" t="s">
        <v>54</v>
      </c>
      <c r="T1437" s="38">
        <v>90</v>
      </c>
      <c r="U1437" s="38" t="s">
        <v>6060</v>
      </c>
      <c r="V1437" s="39">
        <v>916186245</v>
      </c>
      <c r="W1437" s="38">
        <v>2</v>
      </c>
      <c r="X1437" s="23" t="s">
        <v>3139</v>
      </c>
      <c r="Y1437" s="38" t="s">
        <v>6552</v>
      </c>
      <c r="Z1437" s="21">
        <v>921.73323700000003</v>
      </c>
      <c r="AA1437" s="38">
        <v>3</v>
      </c>
      <c r="AB1437" s="39" t="s">
        <v>3139</v>
      </c>
      <c r="AC1437" s="39">
        <v>921733237</v>
      </c>
      <c r="AD1437" s="23" t="s">
        <v>3139</v>
      </c>
      <c r="AE1437" s="38" t="s">
        <v>5815</v>
      </c>
      <c r="AG1437" s="23"/>
      <c r="AH1437" s="23"/>
    </row>
    <row r="1438" spans="1:34">
      <c r="A1438" t="str">
        <f t="shared" si="68"/>
        <v>1203</v>
      </c>
      <c r="B1438" t="str">
        <f t="shared" si="66"/>
        <v>FL</v>
      </c>
      <c r="C1438">
        <f t="shared" si="67"/>
        <v>11</v>
      </c>
      <c r="D1438" s="38" t="s">
        <v>6552</v>
      </c>
      <c r="E1438" s="23">
        <v>4</v>
      </c>
      <c r="F1438" s="23">
        <v>120305</v>
      </c>
      <c r="G1438" s="38" t="s">
        <v>80</v>
      </c>
      <c r="H1438" s="38" t="s">
        <v>3217</v>
      </c>
      <c r="I1438" s="38" t="s">
        <v>5969</v>
      </c>
      <c r="J1438" s="38" t="s">
        <v>9569</v>
      </c>
      <c r="K1438" s="38"/>
      <c r="L1438" s="38" t="s">
        <v>6091</v>
      </c>
      <c r="M1438" s="109">
        <v>44419</v>
      </c>
      <c r="N1438" s="39">
        <v>62347186</v>
      </c>
      <c r="O1438" s="38">
        <v>1</v>
      </c>
      <c r="P1438" s="38" t="s">
        <v>5814</v>
      </c>
      <c r="Q1438" s="38">
        <v>1</v>
      </c>
      <c r="R1438" s="43" t="s">
        <v>3139</v>
      </c>
      <c r="S1438" s="38" t="s">
        <v>54</v>
      </c>
      <c r="T1438" s="38">
        <v>90</v>
      </c>
      <c r="U1438" s="38" t="s">
        <v>6091</v>
      </c>
      <c r="V1438" s="39">
        <v>62347186</v>
      </c>
      <c r="W1438" s="38">
        <v>2</v>
      </c>
      <c r="X1438" s="23" t="s">
        <v>3139</v>
      </c>
      <c r="Y1438" s="38" t="s">
        <v>6552</v>
      </c>
      <c r="Z1438" s="21">
        <v>62.663105999999999</v>
      </c>
      <c r="AA1438" s="38">
        <v>3</v>
      </c>
      <c r="AB1438" s="39" t="s">
        <v>3139</v>
      </c>
      <c r="AC1438" s="39">
        <v>62663106</v>
      </c>
      <c r="AD1438" s="23" t="s">
        <v>3139</v>
      </c>
      <c r="AE1438" s="38" t="s">
        <v>5815</v>
      </c>
      <c r="AG1438" s="23"/>
      <c r="AH1438" s="23"/>
    </row>
    <row r="1439" spans="1:34">
      <c r="A1439" t="str">
        <f t="shared" si="68"/>
        <v>1203</v>
      </c>
      <c r="B1439" t="str">
        <f t="shared" si="66"/>
        <v>FL</v>
      </c>
      <c r="C1439">
        <f t="shared" si="67"/>
        <v>26</v>
      </c>
      <c r="D1439" s="38" t="s">
        <v>6552</v>
      </c>
      <c r="E1439" s="23">
        <v>5</v>
      </c>
      <c r="F1439" s="23">
        <v>120305</v>
      </c>
      <c r="G1439" s="38" t="s">
        <v>80</v>
      </c>
      <c r="H1439" s="38" t="s">
        <v>3217</v>
      </c>
      <c r="I1439" s="38" t="s">
        <v>5969</v>
      </c>
      <c r="J1439" s="38" t="s">
        <v>9570</v>
      </c>
      <c r="K1439" s="38"/>
      <c r="L1439" s="38" t="s">
        <v>6096</v>
      </c>
      <c r="M1439" s="109">
        <v>44434</v>
      </c>
      <c r="N1439" s="39">
        <v>310135428</v>
      </c>
      <c r="O1439" s="38">
        <v>1</v>
      </c>
      <c r="P1439" s="38" t="s">
        <v>5814</v>
      </c>
      <c r="Q1439" s="38">
        <v>1</v>
      </c>
      <c r="R1439" s="43" t="s">
        <v>3139</v>
      </c>
      <c r="S1439" s="38" t="s">
        <v>54</v>
      </c>
      <c r="T1439" s="38">
        <v>90</v>
      </c>
      <c r="U1439" s="38" t="s">
        <v>6096</v>
      </c>
      <c r="V1439" s="39">
        <v>310135428</v>
      </c>
      <c r="W1439" s="38">
        <v>2</v>
      </c>
      <c r="X1439" s="23" t="s">
        <v>3139</v>
      </c>
      <c r="Y1439" s="38" t="s">
        <v>6552</v>
      </c>
      <c r="Z1439" s="21">
        <v>311.38485800000001</v>
      </c>
      <c r="AA1439" s="38">
        <v>2</v>
      </c>
      <c r="AB1439" s="39" t="s">
        <v>3139</v>
      </c>
      <c r="AC1439" s="39">
        <v>311384858</v>
      </c>
      <c r="AD1439" s="23" t="s">
        <v>3139</v>
      </c>
      <c r="AE1439" s="38" t="s">
        <v>5815</v>
      </c>
      <c r="AG1439" s="23"/>
      <c r="AH1439" s="23"/>
    </row>
    <row r="1440" spans="1:34">
      <c r="A1440" t="str">
        <f t="shared" si="68"/>
        <v>1203</v>
      </c>
      <c r="B1440" t="str">
        <f t="shared" si="66"/>
        <v>FL</v>
      </c>
      <c r="C1440">
        <f t="shared" si="67"/>
        <v>83</v>
      </c>
      <c r="D1440" s="38" t="s">
        <v>6552</v>
      </c>
      <c r="E1440" s="23">
        <v>6</v>
      </c>
      <c r="F1440" s="23">
        <v>120305</v>
      </c>
      <c r="G1440" s="38" t="s">
        <v>80</v>
      </c>
      <c r="H1440" s="38" t="s">
        <v>3217</v>
      </c>
      <c r="I1440" s="38" t="s">
        <v>5969</v>
      </c>
      <c r="J1440" s="38" t="s">
        <v>11951</v>
      </c>
      <c r="K1440" s="38"/>
      <c r="L1440" s="38" t="s">
        <v>6204</v>
      </c>
      <c r="M1440" s="109">
        <v>44491</v>
      </c>
      <c r="N1440" s="39">
        <v>1580643743</v>
      </c>
      <c r="O1440" s="38">
        <v>1</v>
      </c>
      <c r="P1440" s="38" t="s">
        <v>5814</v>
      </c>
      <c r="Q1440" s="23">
        <v>1</v>
      </c>
      <c r="R1440" s="43" t="s">
        <v>3139</v>
      </c>
      <c r="S1440" s="38" t="s">
        <v>54</v>
      </c>
      <c r="T1440" s="23">
        <v>90</v>
      </c>
      <c r="U1440" s="38" t="s">
        <v>6204</v>
      </c>
      <c r="V1440" s="39">
        <v>1580643743</v>
      </c>
      <c r="W1440" s="23">
        <v>2</v>
      </c>
      <c r="X1440" s="38" t="s">
        <v>3139</v>
      </c>
      <c r="Y1440" s="38" t="s">
        <v>6552</v>
      </c>
      <c r="Z1440" s="21">
        <v>1581.467099</v>
      </c>
      <c r="AA1440" s="23">
        <v>2</v>
      </c>
      <c r="AB1440" s="39" t="s">
        <v>3139</v>
      </c>
      <c r="AC1440" s="39">
        <v>1581467099</v>
      </c>
      <c r="AD1440" s="38" t="s">
        <v>3139</v>
      </c>
      <c r="AE1440" s="38" t="s">
        <v>5815</v>
      </c>
      <c r="AG1440" s="23"/>
      <c r="AH1440" s="23"/>
    </row>
    <row r="1441" spans="1:34">
      <c r="A1441" t="str">
        <f t="shared" si="68"/>
        <v>1203</v>
      </c>
      <c r="B1441" t="str">
        <f t="shared" si="66"/>
        <v>FL</v>
      </c>
      <c r="C1441">
        <f t="shared" si="67"/>
        <v>89</v>
      </c>
      <c r="D1441" s="38" t="s">
        <v>6552</v>
      </c>
      <c r="E1441" s="23">
        <v>7</v>
      </c>
      <c r="F1441" s="23">
        <v>120305</v>
      </c>
      <c r="G1441" s="38" t="s">
        <v>53</v>
      </c>
      <c r="H1441" s="38" t="s">
        <v>3047</v>
      </c>
      <c r="I1441" s="38" t="s">
        <v>5969</v>
      </c>
      <c r="J1441" s="38" t="s">
        <v>11952</v>
      </c>
      <c r="K1441" s="38"/>
      <c r="L1441" s="38" t="s">
        <v>6109</v>
      </c>
      <c r="M1441" s="109">
        <v>44497</v>
      </c>
      <c r="N1441" s="39">
        <v>519474070</v>
      </c>
      <c r="O1441" s="38">
        <v>1</v>
      </c>
      <c r="P1441" s="38" t="s">
        <v>5814</v>
      </c>
      <c r="Q1441" s="23">
        <v>1</v>
      </c>
      <c r="R1441" s="43" t="s">
        <v>3139</v>
      </c>
      <c r="S1441" s="38" t="s">
        <v>54</v>
      </c>
      <c r="T1441" s="23">
        <v>90</v>
      </c>
      <c r="U1441" s="38" t="s">
        <v>6109</v>
      </c>
      <c r="V1441" s="39">
        <v>519474070</v>
      </c>
      <c r="W1441" s="23">
        <v>2</v>
      </c>
      <c r="X1441" s="38" t="s">
        <v>3139</v>
      </c>
      <c r="Y1441" s="38" t="s">
        <v>6552</v>
      </c>
      <c r="Z1441" s="21">
        <v>519.56852800000001</v>
      </c>
      <c r="AA1441" s="23">
        <v>2</v>
      </c>
      <c r="AB1441" s="39" t="s">
        <v>3139</v>
      </c>
      <c r="AC1441" s="39">
        <v>519568528</v>
      </c>
      <c r="AD1441" s="38" t="s">
        <v>3139</v>
      </c>
      <c r="AE1441" s="38" t="s">
        <v>5815</v>
      </c>
      <c r="AG1441" s="23"/>
      <c r="AH1441" s="23"/>
    </row>
    <row r="1442" spans="1:34">
      <c r="A1442" t="str">
        <f t="shared" si="68"/>
        <v>1203</v>
      </c>
      <c r="B1442" t="str">
        <f t="shared" si="66"/>
        <v>FL</v>
      </c>
      <c r="C1442">
        <f t="shared" si="67"/>
        <v>15</v>
      </c>
      <c r="D1442" s="38" t="s">
        <v>6552</v>
      </c>
      <c r="E1442" s="23">
        <v>8</v>
      </c>
      <c r="F1442" s="23">
        <v>120305</v>
      </c>
      <c r="G1442" s="38" t="s">
        <v>3511</v>
      </c>
      <c r="H1442" s="38" t="s">
        <v>3512</v>
      </c>
      <c r="I1442" s="38" t="s">
        <v>5969</v>
      </c>
      <c r="J1442" s="38" t="s">
        <v>9571</v>
      </c>
      <c r="K1442" s="38"/>
      <c r="L1442" s="38" t="s">
        <v>6598</v>
      </c>
      <c r="M1442" s="109">
        <v>44423</v>
      </c>
      <c r="N1442" s="39">
        <v>527591549</v>
      </c>
      <c r="O1442" s="38">
        <v>1</v>
      </c>
      <c r="P1442" s="38" t="s">
        <v>5814</v>
      </c>
      <c r="Q1442" s="23">
        <v>1</v>
      </c>
      <c r="R1442" s="43" t="s">
        <v>3139</v>
      </c>
      <c r="S1442" s="38" t="s">
        <v>54</v>
      </c>
      <c r="T1442" s="23">
        <v>90</v>
      </c>
      <c r="U1442" s="38" t="s">
        <v>6598</v>
      </c>
      <c r="V1442" s="39">
        <v>527591549</v>
      </c>
      <c r="W1442" s="23">
        <v>3</v>
      </c>
      <c r="X1442" s="38" t="s">
        <v>3139</v>
      </c>
      <c r="Y1442" s="38" t="s">
        <v>6552</v>
      </c>
      <c r="Z1442" s="21">
        <v>530.73247700000002</v>
      </c>
      <c r="AA1442" s="23">
        <v>3</v>
      </c>
      <c r="AB1442" s="39" t="s">
        <v>3139</v>
      </c>
      <c r="AC1442" s="39">
        <v>530732477</v>
      </c>
      <c r="AD1442" s="38" t="s">
        <v>3139</v>
      </c>
      <c r="AE1442" s="38" t="s">
        <v>5815</v>
      </c>
      <c r="AG1442" s="23"/>
      <c r="AH1442" s="23"/>
    </row>
    <row r="1443" spans="1:34">
      <c r="A1443" t="str">
        <f t="shared" si="68"/>
        <v>1203</v>
      </c>
      <c r="B1443" t="str">
        <f t="shared" si="66"/>
        <v>FL</v>
      </c>
      <c r="C1443">
        <f t="shared" si="67"/>
        <v>19</v>
      </c>
      <c r="D1443" s="38" t="s">
        <v>6552</v>
      </c>
      <c r="E1443" s="23">
        <v>9</v>
      </c>
      <c r="F1443" s="23">
        <v>120305</v>
      </c>
      <c r="G1443" s="38" t="s">
        <v>3511</v>
      </c>
      <c r="H1443" s="38" t="s">
        <v>3512</v>
      </c>
      <c r="I1443" s="38" t="s">
        <v>5969</v>
      </c>
      <c r="J1443" s="38" t="s">
        <v>9572</v>
      </c>
      <c r="K1443" s="38"/>
      <c r="L1443" s="38" t="s">
        <v>6093</v>
      </c>
      <c r="M1443" s="109">
        <v>44427</v>
      </c>
      <c r="N1443" s="39">
        <v>319013579</v>
      </c>
      <c r="O1443" s="38">
        <v>1</v>
      </c>
      <c r="P1443" s="38" t="s">
        <v>5814</v>
      </c>
      <c r="Q1443" s="23">
        <v>1</v>
      </c>
      <c r="R1443" s="43" t="s">
        <v>3139</v>
      </c>
      <c r="S1443" s="38" t="s">
        <v>54</v>
      </c>
      <c r="T1443" s="23">
        <v>90</v>
      </c>
      <c r="U1443" s="38" t="s">
        <v>6093</v>
      </c>
      <c r="V1443" s="39">
        <v>319013579</v>
      </c>
      <c r="W1443" s="23">
        <v>3</v>
      </c>
      <c r="X1443" s="38" t="s">
        <v>3139</v>
      </c>
      <c r="Y1443" s="38" t="s">
        <v>6552</v>
      </c>
      <c r="Z1443" s="21">
        <v>320.812816</v>
      </c>
      <c r="AA1443" s="23">
        <v>3</v>
      </c>
      <c r="AB1443" s="39" t="s">
        <v>3139</v>
      </c>
      <c r="AC1443" s="39">
        <v>320812816</v>
      </c>
      <c r="AD1443" s="38" t="s">
        <v>3139</v>
      </c>
      <c r="AE1443" s="38" t="s">
        <v>5815</v>
      </c>
      <c r="AG1443" s="23"/>
      <c r="AH1443" s="23"/>
    </row>
    <row r="1444" spans="1:34">
      <c r="A1444" t="str">
        <f t="shared" si="68"/>
        <v>1203</v>
      </c>
      <c r="B1444" t="str">
        <f t="shared" si="66"/>
        <v>FL</v>
      </c>
      <c r="C1444">
        <f t="shared" si="67"/>
        <v>3</v>
      </c>
      <c r="D1444" s="38" t="s">
        <v>6552</v>
      </c>
      <c r="E1444" s="23">
        <v>10</v>
      </c>
      <c r="F1444" s="23">
        <v>120305</v>
      </c>
      <c r="G1444" s="38" t="s">
        <v>108</v>
      </c>
      <c r="H1444" s="38" t="s">
        <v>6703</v>
      </c>
      <c r="I1444" s="38" t="s">
        <v>5969</v>
      </c>
      <c r="J1444" s="38" t="s">
        <v>9567</v>
      </c>
      <c r="K1444" s="38"/>
      <c r="L1444" s="38" t="s">
        <v>6303</v>
      </c>
      <c r="M1444" s="109">
        <v>44411</v>
      </c>
      <c r="N1444" s="39">
        <v>529245781</v>
      </c>
      <c r="O1444" s="38">
        <v>1</v>
      </c>
      <c r="P1444" s="38" t="s">
        <v>5814</v>
      </c>
      <c r="Q1444" s="23">
        <v>1</v>
      </c>
      <c r="R1444" s="43" t="s">
        <v>3139</v>
      </c>
      <c r="S1444" s="38" t="s">
        <v>54</v>
      </c>
      <c r="T1444" s="23">
        <v>90</v>
      </c>
      <c r="U1444" s="38" t="s">
        <v>6303</v>
      </c>
      <c r="V1444" s="39">
        <v>529245781</v>
      </c>
      <c r="W1444" s="23">
        <v>2</v>
      </c>
      <c r="X1444" s="38" t="s">
        <v>3139</v>
      </c>
      <c r="Y1444" s="38" t="s">
        <v>6552</v>
      </c>
      <c r="Z1444" s="21">
        <v>531.79814499999998</v>
      </c>
      <c r="AA1444" s="23">
        <v>2</v>
      </c>
      <c r="AB1444" s="39" t="s">
        <v>3139</v>
      </c>
      <c r="AC1444" s="39">
        <v>531798145</v>
      </c>
      <c r="AD1444" s="38" t="s">
        <v>3139</v>
      </c>
      <c r="AE1444" s="38" t="s">
        <v>5815</v>
      </c>
      <c r="AG1444" s="23"/>
      <c r="AH1444" s="23"/>
    </row>
    <row r="1445" spans="1:34">
      <c r="A1445" t="str">
        <f t="shared" si="68"/>
        <v>1203</v>
      </c>
      <c r="B1445" t="str">
        <f t="shared" si="66"/>
        <v>FL</v>
      </c>
      <c r="C1445">
        <f t="shared" si="67"/>
        <v>86</v>
      </c>
      <c r="D1445" s="38" t="s">
        <v>6552</v>
      </c>
      <c r="E1445" s="23">
        <v>11</v>
      </c>
      <c r="F1445" s="23">
        <v>120305</v>
      </c>
      <c r="G1445" s="38" t="s">
        <v>108</v>
      </c>
      <c r="H1445" s="38" t="s">
        <v>6703</v>
      </c>
      <c r="I1445" s="38" t="s">
        <v>5969</v>
      </c>
      <c r="J1445" s="38" t="s">
        <v>11953</v>
      </c>
      <c r="K1445" s="38"/>
      <c r="L1445" s="38" t="s">
        <v>5981</v>
      </c>
      <c r="M1445" s="109">
        <v>44494</v>
      </c>
      <c r="N1445" s="39">
        <v>1320632723</v>
      </c>
      <c r="O1445" s="38">
        <v>1</v>
      </c>
      <c r="P1445" s="38" t="s">
        <v>5814</v>
      </c>
      <c r="Q1445" s="23">
        <v>1</v>
      </c>
      <c r="R1445" s="43" t="s">
        <v>3139</v>
      </c>
      <c r="S1445" s="38" t="s">
        <v>54</v>
      </c>
      <c r="T1445" s="23">
        <v>90</v>
      </c>
      <c r="U1445" s="38" t="s">
        <v>5981</v>
      </c>
      <c r="V1445" s="39">
        <v>1320632723</v>
      </c>
      <c r="W1445" s="23">
        <v>3</v>
      </c>
      <c r="X1445" s="38" t="s">
        <v>3139</v>
      </c>
      <c r="Y1445" s="38" t="s">
        <v>6552</v>
      </c>
      <c r="Z1445" s="21">
        <v>1321.0287659999999</v>
      </c>
      <c r="AA1445" s="23">
        <v>2</v>
      </c>
      <c r="AB1445" s="39" t="s">
        <v>3139</v>
      </c>
      <c r="AC1445" s="39">
        <v>1321028766</v>
      </c>
      <c r="AD1445" s="38" t="s">
        <v>3139</v>
      </c>
      <c r="AE1445" s="38" t="s">
        <v>5815</v>
      </c>
      <c r="AG1445" s="23"/>
      <c r="AH1445" s="23"/>
    </row>
    <row r="1446" spans="1:34">
      <c r="A1446" t="str">
        <f t="shared" si="68"/>
        <v>1228</v>
      </c>
      <c r="B1446" t="str">
        <f t="shared" si="66"/>
        <v>CA</v>
      </c>
      <c r="C1446">
        <f t="shared" si="67"/>
        <v>28</v>
      </c>
      <c r="D1446" s="38" t="s">
        <v>6552</v>
      </c>
      <c r="E1446" s="23">
        <v>12</v>
      </c>
      <c r="F1446" s="23">
        <v>122895</v>
      </c>
      <c r="G1446" s="38" t="s">
        <v>3509</v>
      </c>
      <c r="H1446" s="38" t="s">
        <v>3510</v>
      </c>
      <c r="I1446" s="38" t="s">
        <v>5969</v>
      </c>
      <c r="J1446" s="38" t="s">
        <v>6706</v>
      </c>
      <c r="K1446" s="38"/>
      <c r="L1446" s="38" t="s">
        <v>6108</v>
      </c>
      <c r="M1446" s="109">
        <v>44436</v>
      </c>
      <c r="N1446" s="39">
        <v>903117229</v>
      </c>
      <c r="O1446" s="38">
        <v>1</v>
      </c>
      <c r="P1446" s="38" t="s">
        <v>5814</v>
      </c>
      <c r="Q1446" s="23">
        <v>1</v>
      </c>
      <c r="R1446" s="43" t="s">
        <v>3139</v>
      </c>
      <c r="S1446" s="38" t="s">
        <v>54</v>
      </c>
      <c r="T1446" s="23">
        <v>120</v>
      </c>
      <c r="U1446" s="38" t="s">
        <v>6108</v>
      </c>
      <c r="V1446" s="39">
        <v>903117229</v>
      </c>
      <c r="W1446" s="23">
        <v>4</v>
      </c>
      <c r="X1446" s="38" t="s">
        <v>3139</v>
      </c>
      <c r="Y1446" s="38" t="s">
        <v>6552</v>
      </c>
      <c r="Z1446" s="21">
        <v>911.65670399999999</v>
      </c>
      <c r="AA1446" s="23">
        <v>4</v>
      </c>
      <c r="AB1446" s="39" t="s">
        <v>3139</v>
      </c>
      <c r="AC1446" s="39">
        <v>911656704</v>
      </c>
      <c r="AD1446" s="38" t="s">
        <v>3139</v>
      </c>
      <c r="AE1446" s="38" t="s">
        <v>5815</v>
      </c>
      <c r="AG1446" s="23"/>
      <c r="AH1446" s="23"/>
    </row>
    <row r="1447" spans="1:34">
      <c r="A1447" t="str">
        <f t="shared" si="68"/>
        <v>1228</v>
      </c>
      <c r="B1447" t="str">
        <f t="shared" si="66"/>
        <v>CA</v>
      </c>
      <c r="C1447">
        <f t="shared" si="67"/>
        <v>97</v>
      </c>
      <c r="D1447" s="38" t="s">
        <v>6552</v>
      </c>
      <c r="E1447" s="23">
        <v>13</v>
      </c>
      <c r="F1447" s="23">
        <v>122895</v>
      </c>
      <c r="G1447" s="38" t="s">
        <v>3509</v>
      </c>
      <c r="H1447" s="38" t="s">
        <v>3510</v>
      </c>
      <c r="I1447" s="38" t="s">
        <v>5969</v>
      </c>
      <c r="J1447" s="38" t="s">
        <v>9575</v>
      </c>
      <c r="K1447" s="38"/>
      <c r="L1447" s="38" t="s">
        <v>6207</v>
      </c>
      <c r="M1447" s="109">
        <v>44505</v>
      </c>
      <c r="N1447" s="39">
        <v>602579331</v>
      </c>
      <c r="O1447" s="38">
        <v>1</v>
      </c>
      <c r="P1447" s="38" t="s">
        <v>5814</v>
      </c>
      <c r="Q1447" s="23">
        <v>1</v>
      </c>
      <c r="R1447" s="43" t="s">
        <v>3139</v>
      </c>
      <c r="S1447" s="38" t="s">
        <v>54</v>
      </c>
      <c r="T1447" s="23">
        <v>180</v>
      </c>
      <c r="U1447" s="38" t="s">
        <v>6207</v>
      </c>
      <c r="V1447" s="39">
        <v>602579331</v>
      </c>
      <c r="W1447" s="23">
        <v>4</v>
      </c>
      <c r="X1447" s="38" t="s">
        <v>3139</v>
      </c>
      <c r="Y1447" s="38" t="s">
        <v>6552</v>
      </c>
      <c r="Z1447" s="21">
        <v>608.55490899999995</v>
      </c>
      <c r="AA1447" s="23">
        <v>4</v>
      </c>
      <c r="AB1447" s="39" t="s">
        <v>3139</v>
      </c>
      <c r="AC1447" s="39">
        <v>608554909</v>
      </c>
      <c r="AD1447" s="38" t="s">
        <v>3139</v>
      </c>
      <c r="AE1447" s="38" t="s">
        <v>5815</v>
      </c>
      <c r="AG1447" s="23"/>
      <c r="AH1447" s="23"/>
    </row>
    <row r="1448" spans="1:34">
      <c r="A1448" t="str">
        <f t="shared" si="68"/>
        <v>1228</v>
      </c>
      <c r="B1448" t="str">
        <f t="shared" si="66"/>
        <v>CA</v>
      </c>
      <c r="C1448">
        <f t="shared" si="67"/>
        <v>183</v>
      </c>
      <c r="D1448" s="38" t="s">
        <v>6552</v>
      </c>
      <c r="E1448" s="23">
        <v>14</v>
      </c>
      <c r="F1448" s="23">
        <v>122895</v>
      </c>
      <c r="G1448" s="38" t="s">
        <v>3509</v>
      </c>
      <c r="H1448" s="38" t="s">
        <v>3510</v>
      </c>
      <c r="I1448" s="38" t="s">
        <v>5969</v>
      </c>
      <c r="J1448" s="38" t="s">
        <v>11954</v>
      </c>
      <c r="K1448" s="38"/>
      <c r="L1448" s="38" t="s">
        <v>6032</v>
      </c>
      <c r="M1448" s="109">
        <v>44591</v>
      </c>
      <c r="N1448" s="39">
        <v>1134569085</v>
      </c>
      <c r="O1448" s="38">
        <v>1</v>
      </c>
      <c r="P1448" s="38" t="s">
        <v>5814</v>
      </c>
      <c r="Q1448" s="23">
        <v>1</v>
      </c>
      <c r="R1448" s="43" t="s">
        <v>3139</v>
      </c>
      <c r="S1448" s="38" t="s">
        <v>54</v>
      </c>
      <c r="T1448" s="23">
        <v>180</v>
      </c>
      <c r="U1448" s="38" t="s">
        <v>6032</v>
      </c>
      <c r="V1448" s="39">
        <v>1134569085</v>
      </c>
      <c r="W1448" s="23">
        <v>3</v>
      </c>
      <c r="X1448" s="38" t="s">
        <v>3139</v>
      </c>
      <c r="Y1448" s="38" t="s">
        <v>6552</v>
      </c>
      <c r="Z1448" s="21">
        <v>1134.5690850000001</v>
      </c>
      <c r="AA1448" s="23">
        <v>4</v>
      </c>
      <c r="AB1448" s="39" t="s">
        <v>3139</v>
      </c>
      <c r="AC1448" s="39">
        <v>1134569085</v>
      </c>
      <c r="AD1448" s="38" t="s">
        <v>3139</v>
      </c>
      <c r="AE1448" s="38" t="s">
        <v>5815</v>
      </c>
      <c r="AG1448" s="23"/>
      <c r="AH1448" s="23"/>
    </row>
    <row r="1449" spans="1:34">
      <c r="A1449" t="str">
        <f t="shared" si="68"/>
        <v>1228</v>
      </c>
      <c r="B1449" t="str">
        <f t="shared" si="66"/>
        <v>CA</v>
      </c>
      <c r="C1449">
        <f t="shared" si="67"/>
        <v>59</v>
      </c>
      <c r="D1449" s="38" t="s">
        <v>6552</v>
      </c>
      <c r="E1449" s="23">
        <v>15</v>
      </c>
      <c r="F1449" s="23">
        <v>122895</v>
      </c>
      <c r="G1449" s="38" t="s">
        <v>53</v>
      </c>
      <c r="H1449" s="38" t="s">
        <v>3047</v>
      </c>
      <c r="I1449" s="38" t="s">
        <v>5969</v>
      </c>
      <c r="J1449" s="38" t="s">
        <v>11955</v>
      </c>
      <c r="K1449" s="38"/>
      <c r="L1449" s="38" t="s">
        <v>5994</v>
      </c>
      <c r="M1449" s="109">
        <v>44467</v>
      </c>
      <c r="N1449" s="39">
        <v>895691068</v>
      </c>
      <c r="O1449" s="38">
        <v>1</v>
      </c>
      <c r="P1449" s="38" t="s">
        <v>5814</v>
      </c>
      <c r="Q1449" s="23">
        <v>1</v>
      </c>
      <c r="R1449" s="43" t="s">
        <v>3139</v>
      </c>
      <c r="S1449" s="38" t="s">
        <v>54</v>
      </c>
      <c r="T1449" s="23">
        <v>120</v>
      </c>
      <c r="U1449" s="38" t="s">
        <v>5994</v>
      </c>
      <c r="V1449" s="39">
        <v>895691068</v>
      </c>
      <c r="W1449" s="23">
        <v>3</v>
      </c>
      <c r="X1449" s="38" t="s">
        <v>3139</v>
      </c>
      <c r="Y1449" s="38" t="s">
        <v>6552</v>
      </c>
      <c r="Z1449" s="21">
        <v>899.66629399999999</v>
      </c>
      <c r="AA1449" s="23">
        <v>3</v>
      </c>
      <c r="AB1449" s="39" t="s">
        <v>3139</v>
      </c>
      <c r="AC1449" s="39">
        <v>899666294</v>
      </c>
      <c r="AD1449" s="38" t="s">
        <v>3139</v>
      </c>
      <c r="AE1449" s="38" t="s">
        <v>5815</v>
      </c>
      <c r="AG1449" s="23"/>
      <c r="AH1449" s="23"/>
    </row>
    <row r="1450" spans="1:34">
      <c r="A1450" t="str">
        <f t="shared" si="68"/>
        <v>1228</v>
      </c>
      <c r="B1450" t="str">
        <f t="shared" si="66"/>
        <v>CA</v>
      </c>
      <c r="C1450">
        <f t="shared" si="67"/>
        <v>32</v>
      </c>
      <c r="D1450" s="38" t="s">
        <v>6552</v>
      </c>
      <c r="E1450" s="23">
        <v>16</v>
      </c>
      <c r="F1450" s="23">
        <v>122895</v>
      </c>
      <c r="G1450" s="38" t="s">
        <v>53</v>
      </c>
      <c r="H1450" s="38" t="s">
        <v>3047</v>
      </c>
      <c r="I1450" s="38" t="s">
        <v>5969</v>
      </c>
      <c r="J1450" s="38" t="s">
        <v>11956</v>
      </c>
      <c r="K1450" s="38"/>
      <c r="L1450" s="38" t="s">
        <v>6194</v>
      </c>
      <c r="M1450" s="109">
        <v>44440</v>
      </c>
      <c r="N1450" s="39">
        <v>1057187361</v>
      </c>
      <c r="O1450" s="38">
        <v>1</v>
      </c>
      <c r="P1450" s="38" t="s">
        <v>5814</v>
      </c>
      <c r="Q1450" s="23">
        <v>1</v>
      </c>
      <c r="R1450" s="43" t="s">
        <v>3139</v>
      </c>
      <c r="S1450" s="38" t="s">
        <v>54</v>
      </c>
      <c r="T1450" s="23">
        <v>90</v>
      </c>
      <c r="U1450" s="38" t="s">
        <v>6194</v>
      </c>
      <c r="V1450" s="39">
        <v>1057187361</v>
      </c>
      <c r="W1450" s="23">
        <v>2</v>
      </c>
      <c r="X1450" s="38" t="s">
        <v>3139</v>
      </c>
      <c r="Y1450" s="38" t="s">
        <v>6552</v>
      </c>
      <c r="Z1450" s="21">
        <v>1061.1377179999999</v>
      </c>
      <c r="AA1450" s="23">
        <v>2</v>
      </c>
      <c r="AB1450" s="39" t="s">
        <v>3139</v>
      </c>
      <c r="AC1450" s="39">
        <v>1061137718</v>
      </c>
      <c r="AD1450" s="38" t="s">
        <v>3139</v>
      </c>
      <c r="AE1450" s="38" t="s">
        <v>5815</v>
      </c>
      <c r="AG1450" s="23"/>
      <c r="AH1450" s="23"/>
    </row>
    <row r="1451" spans="1:34">
      <c r="A1451" t="str">
        <f t="shared" si="68"/>
        <v>1228</v>
      </c>
      <c r="B1451" t="str">
        <f t="shared" si="66"/>
        <v>CA</v>
      </c>
      <c r="C1451">
        <f t="shared" si="67"/>
        <v>69</v>
      </c>
      <c r="D1451" s="38" t="s">
        <v>6552</v>
      </c>
      <c r="E1451" s="23">
        <v>17</v>
      </c>
      <c r="F1451" s="23">
        <v>122895</v>
      </c>
      <c r="G1451" s="38" t="s">
        <v>3511</v>
      </c>
      <c r="H1451" s="38" t="s">
        <v>3512</v>
      </c>
      <c r="I1451" s="38" t="s">
        <v>5969</v>
      </c>
      <c r="J1451" s="38" t="s">
        <v>9573</v>
      </c>
      <c r="K1451" s="38"/>
      <c r="L1451" s="38" t="s">
        <v>6069</v>
      </c>
      <c r="M1451" s="109">
        <v>44477</v>
      </c>
      <c r="N1451" s="39">
        <v>1928866730</v>
      </c>
      <c r="O1451" s="38">
        <v>1</v>
      </c>
      <c r="P1451" s="38" t="s">
        <v>5814</v>
      </c>
      <c r="Q1451" s="23">
        <v>1</v>
      </c>
      <c r="R1451" s="43" t="s">
        <v>3139</v>
      </c>
      <c r="S1451" s="38" t="s">
        <v>54</v>
      </c>
      <c r="T1451" s="23">
        <v>180</v>
      </c>
      <c r="U1451" s="38" t="s">
        <v>6069</v>
      </c>
      <c r="V1451" s="39">
        <v>1928866730</v>
      </c>
      <c r="W1451" s="23">
        <v>4</v>
      </c>
      <c r="X1451" s="38" t="s">
        <v>3139</v>
      </c>
      <c r="Y1451" s="38" t="s">
        <v>6552</v>
      </c>
      <c r="Z1451" s="21">
        <v>1952.9307269999999</v>
      </c>
      <c r="AA1451" s="23">
        <v>4</v>
      </c>
      <c r="AB1451" s="39" t="s">
        <v>3139</v>
      </c>
      <c r="AC1451" s="39">
        <v>1952930727</v>
      </c>
      <c r="AD1451" s="38" t="s">
        <v>3139</v>
      </c>
      <c r="AE1451" s="38" t="s">
        <v>5815</v>
      </c>
      <c r="AG1451" s="23"/>
      <c r="AH1451" s="23"/>
    </row>
    <row r="1452" spans="1:34">
      <c r="A1452" t="str">
        <f t="shared" si="68"/>
        <v>1228</v>
      </c>
      <c r="B1452" t="str">
        <f t="shared" si="66"/>
        <v>CA</v>
      </c>
      <c r="C1452">
        <f t="shared" si="67"/>
        <v>141</v>
      </c>
      <c r="D1452" s="38" t="s">
        <v>6552</v>
      </c>
      <c r="E1452" s="23">
        <v>18</v>
      </c>
      <c r="F1452" s="23">
        <v>122895</v>
      </c>
      <c r="G1452" s="38" t="s">
        <v>108</v>
      </c>
      <c r="H1452" s="38" t="s">
        <v>6703</v>
      </c>
      <c r="I1452" s="38" t="s">
        <v>5969</v>
      </c>
      <c r="J1452" s="38" t="s">
        <v>11296</v>
      </c>
      <c r="K1452" s="38"/>
      <c r="L1452" s="38" t="s">
        <v>6086</v>
      </c>
      <c r="M1452" s="109">
        <v>44549</v>
      </c>
      <c r="N1452" s="39">
        <v>899481418</v>
      </c>
      <c r="O1452" s="38">
        <v>1</v>
      </c>
      <c r="P1452" s="38" t="s">
        <v>5814</v>
      </c>
      <c r="Q1452" s="23">
        <v>1</v>
      </c>
      <c r="R1452" s="43" t="s">
        <v>3139</v>
      </c>
      <c r="S1452" s="38" t="s">
        <v>54</v>
      </c>
      <c r="T1452" s="23">
        <v>178</v>
      </c>
      <c r="U1452" s="38" t="s">
        <v>6086</v>
      </c>
      <c r="V1452" s="39">
        <v>899481418</v>
      </c>
      <c r="W1452" s="23">
        <v>2</v>
      </c>
      <c r="X1452" s="38" t="s">
        <v>3139</v>
      </c>
      <c r="Y1452" s="38" t="s">
        <v>6552</v>
      </c>
      <c r="Z1452" s="21">
        <v>901.85904700000003</v>
      </c>
      <c r="AA1452" s="23">
        <v>2</v>
      </c>
      <c r="AB1452" s="39" t="s">
        <v>3139</v>
      </c>
      <c r="AC1452" s="39">
        <v>901859047</v>
      </c>
      <c r="AD1452" s="38" t="s">
        <v>3139</v>
      </c>
      <c r="AE1452" s="38" t="s">
        <v>5815</v>
      </c>
      <c r="AG1452" s="23"/>
      <c r="AH1452" s="23"/>
    </row>
    <row r="1453" spans="1:34">
      <c r="A1453" t="str">
        <f t="shared" si="68"/>
        <v>1228</v>
      </c>
      <c r="B1453" t="str">
        <f t="shared" si="66"/>
        <v>CA</v>
      </c>
      <c r="C1453">
        <f t="shared" si="67"/>
        <v>41</v>
      </c>
      <c r="D1453" s="38" t="s">
        <v>6552</v>
      </c>
      <c r="E1453" s="23">
        <v>19</v>
      </c>
      <c r="F1453" s="23">
        <v>122895</v>
      </c>
      <c r="G1453" s="38" t="s">
        <v>55</v>
      </c>
      <c r="H1453" s="38" t="s">
        <v>3251</v>
      </c>
      <c r="I1453" s="38" t="s">
        <v>5969</v>
      </c>
      <c r="J1453" s="38" t="s">
        <v>6707</v>
      </c>
      <c r="K1453" s="38"/>
      <c r="L1453" s="38" t="s">
        <v>6065</v>
      </c>
      <c r="M1453" s="109">
        <v>44449</v>
      </c>
      <c r="N1453" s="39">
        <v>1025777730</v>
      </c>
      <c r="O1453" s="38">
        <v>1</v>
      </c>
      <c r="P1453" s="38" t="s">
        <v>5814</v>
      </c>
      <c r="Q1453" s="23">
        <v>1</v>
      </c>
      <c r="R1453" s="43" t="s">
        <v>3139</v>
      </c>
      <c r="S1453" s="38" t="s">
        <v>54</v>
      </c>
      <c r="T1453" s="23">
        <v>186</v>
      </c>
      <c r="U1453" s="38" t="s">
        <v>6065</v>
      </c>
      <c r="V1453" s="39">
        <v>1025777730</v>
      </c>
      <c r="W1453" s="23">
        <v>2</v>
      </c>
      <c r="X1453" s="38" t="s">
        <v>3139</v>
      </c>
      <c r="Y1453" s="38" t="s">
        <v>6552</v>
      </c>
      <c r="Z1453" s="21">
        <v>1033.8899220000001</v>
      </c>
      <c r="AA1453" s="23">
        <v>2</v>
      </c>
      <c r="AB1453" s="39" t="s">
        <v>3139</v>
      </c>
      <c r="AC1453" s="39">
        <v>1033889922</v>
      </c>
      <c r="AD1453" s="38" t="s">
        <v>3139</v>
      </c>
      <c r="AE1453" s="38" t="s">
        <v>5815</v>
      </c>
      <c r="AG1453" s="23"/>
      <c r="AH1453" s="23"/>
    </row>
    <row r="1454" spans="1:34">
      <c r="A1454" t="str">
        <f t="shared" si="68"/>
        <v>1228</v>
      </c>
      <c r="B1454" t="str">
        <f t="shared" si="66"/>
        <v>CA</v>
      </c>
      <c r="C1454">
        <f t="shared" si="67"/>
        <v>121</v>
      </c>
      <c r="D1454" s="38" t="s">
        <v>6552</v>
      </c>
      <c r="E1454" s="23">
        <v>20</v>
      </c>
      <c r="F1454" s="23">
        <v>122895</v>
      </c>
      <c r="G1454" s="38" t="s">
        <v>3140</v>
      </c>
      <c r="H1454" s="38" t="s">
        <v>3881</v>
      </c>
      <c r="I1454" s="38" t="s">
        <v>5969</v>
      </c>
      <c r="J1454" s="38" t="s">
        <v>9576</v>
      </c>
      <c r="K1454" s="38"/>
      <c r="L1454" s="38" t="s">
        <v>5994</v>
      </c>
      <c r="M1454" s="109">
        <v>44529</v>
      </c>
      <c r="N1454" s="39">
        <v>1658428250</v>
      </c>
      <c r="O1454" s="38">
        <v>1</v>
      </c>
      <c r="P1454" s="38" t="s">
        <v>5814</v>
      </c>
      <c r="Q1454" s="23">
        <v>1</v>
      </c>
      <c r="R1454" s="43" t="s">
        <v>3139</v>
      </c>
      <c r="S1454" s="38" t="s">
        <v>54</v>
      </c>
      <c r="T1454" s="23">
        <v>181</v>
      </c>
      <c r="U1454" s="38" t="s">
        <v>5994</v>
      </c>
      <c r="V1454" s="39">
        <v>1658428250</v>
      </c>
      <c r="W1454" s="23">
        <v>4</v>
      </c>
      <c r="X1454" s="38" t="s">
        <v>3139</v>
      </c>
      <c r="Y1454" s="38" t="s">
        <v>6552</v>
      </c>
      <c r="Z1454" s="21">
        <v>1668.710505</v>
      </c>
      <c r="AA1454" s="23">
        <v>4</v>
      </c>
      <c r="AB1454" s="39" t="s">
        <v>3139</v>
      </c>
      <c r="AC1454" s="39">
        <v>1668710505</v>
      </c>
      <c r="AD1454" s="38" t="s">
        <v>3139</v>
      </c>
      <c r="AE1454" s="38" t="s">
        <v>5815</v>
      </c>
      <c r="AG1454" s="23"/>
      <c r="AH1454" s="23"/>
    </row>
    <row r="1455" spans="1:34">
      <c r="A1455" t="str">
        <f t="shared" si="68"/>
        <v>1228</v>
      </c>
      <c r="B1455" t="str">
        <f t="shared" si="66"/>
        <v>CA</v>
      </c>
      <c r="C1455">
        <f t="shared" si="67"/>
        <v>70</v>
      </c>
      <c r="D1455" s="38" t="s">
        <v>6552</v>
      </c>
      <c r="E1455" s="23">
        <v>21</v>
      </c>
      <c r="F1455" s="23">
        <v>122895</v>
      </c>
      <c r="G1455" s="38" t="s">
        <v>3140</v>
      </c>
      <c r="H1455" s="38" t="s">
        <v>3881</v>
      </c>
      <c r="I1455" s="38" t="s">
        <v>5969</v>
      </c>
      <c r="J1455" s="38" t="s">
        <v>11297</v>
      </c>
      <c r="K1455" s="38"/>
      <c r="L1455" s="38" t="s">
        <v>6037</v>
      </c>
      <c r="M1455" s="109">
        <v>44478</v>
      </c>
      <c r="N1455" s="39">
        <v>1042313198</v>
      </c>
      <c r="O1455" s="38">
        <v>1</v>
      </c>
      <c r="P1455" s="38" t="s">
        <v>5814</v>
      </c>
      <c r="Q1455" s="23">
        <v>1</v>
      </c>
      <c r="R1455" s="43" t="s">
        <v>3139</v>
      </c>
      <c r="S1455" s="38" t="s">
        <v>54</v>
      </c>
      <c r="T1455" s="23">
        <v>121</v>
      </c>
      <c r="U1455" s="38" t="s">
        <v>6037</v>
      </c>
      <c r="V1455" s="39">
        <v>1042313198</v>
      </c>
      <c r="W1455" s="23">
        <v>4</v>
      </c>
      <c r="X1455" s="38" t="s">
        <v>3139</v>
      </c>
      <c r="Y1455" s="38" t="s">
        <v>6552</v>
      </c>
      <c r="Z1455" s="21">
        <v>1047.657948</v>
      </c>
      <c r="AA1455" s="23">
        <v>4</v>
      </c>
      <c r="AB1455" s="39" t="s">
        <v>3139</v>
      </c>
      <c r="AC1455" s="39">
        <v>1047657948</v>
      </c>
      <c r="AD1455" s="38" t="s">
        <v>3139</v>
      </c>
      <c r="AE1455" s="38" t="s">
        <v>5815</v>
      </c>
      <c r="AG1455" s="23"/>
      <c r="AH1455" s="23"/>
    </row>
    <row r="1456" spans="1:34">
      <c r="A1456" t="str">
        <f t="shared" si="68"/>
        <v>1228</v>
      </c>
      <c r="B1456" t="str">
        <f t="shared" si="66"/>
        <v>CA</v>
      </c>
      <c r="C1456">
        <f t="shared" si="67"/>
        <v>57</v>
      </c>
      <c r="D1456" s="38" t="s">
        <v>6552</v>
      </c>
      <c r="E1456" s="23">
        <v>22</v>
      </c>
      <c r="F1456" s="23">
        <v>122895</v>
      </c>
      <c r="G1456" s="38" t="s">
        <v>3399</v>
      </c>
      <c r="H1456" s="38" t="s">
        <v>3400</v>
      </c>
      <c r="I1456" s="38" t="s">
        <v>5969</v>
      </c>
      <c r="J1456" s="38" t="s">
        <v>6708</v>
      </c>
      <c r="K1456" s="38"/>
      <c r="L1456" s="38" t="s">
        <v>6358</v>
      </c>
      <c r="M1456" s="109">
        <v>44465</v>
      </c>
      <c r="N1456" s="39">
        <v>900000000</v>
      </c>
      <c r="O1456" s="38">
        <v>1</v>
      </c>
      <c r="P1456" s="38" t="s">
        <v>5814</v>
      </c>
      <c r="Q1456" s="23">
        <v>1</v>
      </c>
      <c r="R1456" s="43" t="s">
        <v>3139</v>
      </c>
      <c r="S1456" s="38" t="s">
        <v>54</v>
      </c>
      <c r="T1456" s="23">
        <v>180</v>
      </c>
      <c r="U1456" s="38" t="s">
        <v>6358</v>
      </c>
      <c r="V1456" s="39">
        <v>900000000</v>
      </c>
      <c r="W1456" s="23">
        <v>3</v>
      </c>
      <c r="X1456" s="38" t="s">
        <v>3139</v>
      </c>
      <c r="Y1456" s="38" t="s">
        <v>6552</v>
      </c>
      <c r="Z1456" s="21">
        <v>910.45195999999999</v>
      </c>
      <c r="AA1456" s="23">
        <v>3</v>
      </c>
      <c r="AB1456" s="39" t="s">
        <v>3139</v>
      </c>
      <c r="AC1456" s="39">
        <v>910451960</v>
      </c>
      <c r="AD1456" s="38" t="s">
        <v>3139</v>
      </c>
      <c r="AE1456" s="38" t="s">
        <v>5815</v>
      </c>
      <c r="AG1456" s="23"/>
      <c r="AH1456" s="23"/>
    </row>
    <row r="1457" spans="1:34">
      <c r="A1457" t="str">
        <f t="shared" si="68"/>
        <v>1228</v>
      </c>
      <c r="B1457" t="str">
        <f t="shared" si="66"/>
        <v>CA</v>
      </c>
      <c r="C1457">
        <f t="shared" si="67"/>
        <v>76</v>
      </c>
      <c r="D1457" s="38" t="s">
        <v>6552</v>
      </c>
      <c r="E1457" s="23">
        <v>23</v>
      </c>
      <c r="F1457" s="23">
        <v>122895</v>
      </c>
      <c r="G1457" s="38" t="s">
        <v>3399</v>
      </c>
      <c r="H1457" s="38" t="s">
        <v>3400</v>
      </c>
      <c r="I1457" s="38" t="s">
        <v>5969</v>
      </c>
      <c r="J1457" s="38" t="s">
        <v>6709</v>
      </c>
      <c r="K1457" s="38"/>
      <c r="L1457" s="38" t="s">
        <v>6153</v>
      </c>
      <c r="M1457" s="109">
        <v>44484</v>
      </c>
      <c r="N1457" s="39">
        <v>900000000</v>
      </c>
      <c r="O1457" s="38">
        <v>1</v>
      </c>
      <c r="P1457" s="38" t="s">
        <v>5814</v>
      </c>
      <c r="Q1457" s="23">
        <v>1</v>
      </c>
      <c r="R1457" s="43" t="s">
        <v>3139</v>
      </c>
      <c r="S1457" s="38" t="s">
        <v>54</v>
      </c>
      <c r="T1457" s="23">
        <v>180</v>
      </c>
      <c r="U1457" s="38" t="s">
        <v>6153</v>
      </c>
      <c r="V1457" s="39">
        <v>900000000</v>
      </c>
      <c r="W1457" s="23">
        <v>3</v>
      </c>
      <c r="X1457" s="38" t="s">
        <v>3139</v>
      </c>
      <c r="Y1457" s="38" t="s">
        <v>6552</v>
      </c>
      <c r="Z1457" s="21">
        <v>908.66250000000002</v>
      </c>
      <c r="AA1457" s="23">
        <v>3</v>
      </c>
      <c r="AB1457" s="39" t="s">
        <v>3139</v>
      </c>
      <c r="AC1457" s="39">
        <v>908662500</v>
      </c>
      <c r="AD1457" s="38" t="s">
        <v>3139</v>
      </c>
      <c r="AE1457" s="38" t="s">
        <v>5815</v>
      </c>
      <c r="AG1457" s="23"/>
      <c r="AH1457" s="23"/>
    </row>
    <row r="1458" spans="1:34">
      <c r="A1458" t="str">
        <f t="shared" si="68"/>
        <v>1226</v>
      </c>
      <c r="B1458" t="str">
        <f t="shared" si="66"/>
        <v>OT</v>
      </c>
      <c r="C1458">
        <f t="shared" si="67"/>
        <v>0</v>
      </c>
      <c r="D1458" s="38" t="s">
        <v>6552</v>
      </c>
      <c r="E1458" s="23">
        <v>24</v>
      </c>
      <c r="F1458" s="23">
        <v>122602</v>
      </c>
      <c r="G1458" s="38" t="s">
        <v>3181</v>
      </c>
      <c r="H1458" s="38" t="s">
        <v>3614</v>
      </c>
      <c r="I1458" s="38" t="s">
        <v>6006</v>
      </c>
      <c r="J1458" s="38" t="s">
        <v>3615</v>
      </c>
      <c r="K1458" s="38"/>
      <c r="L1458" s="38" t="s">
        <v>6552</v>
      </c>
      <c r="M1458" s="109">
        <v>44408</v>
      </c>
      <c r="N1458" s="39">
        <v>34481942</v>
      </c>
      <c r="O1458" s="38">
        <v>1</v>
      </c>
      <c r="P1458" s="38"/>
      <c r="Q1458" s="23" t="s">
        <v>3139</v>
      </c>
      <c r="R1458" s="43">
        <v>6326643</v>
      </c>
      <c r="S1458" s="38"/>
      <c r="T1458" s="23" t="s">
        <v>3139</v>
      </c>
      <c r="U1458" s="38" t="s">
        <v>6552</v>
      </c>
      <c r="V1458" s="39">
        <v>34481942</v>
      </c>
      <c r="W1458" s="23" t="s">
        <v>3139</v>
      </c>
      <c r="X1458" s="38">
        <v>1</v>
      </c>
      <c r="Y1458" s="38" t="s">
        <v>6552</v>
      </c>
      <c r="Z1458" s="21">
        <v>34.481941999999997</v>
      </c>
      <c r="AA1458" s="23" t="s">
        <v>3139</v>
      </c>
      <c r="AB1458" s="39">
        <v>34481942</v>
      </c>
      <c r="AC1458" s="39">
        <v>34481942</v>
      </c>
      <c r="AD1458" s="38" t="s">
        <v>3139</v>
      </c>
      <c r="AE1458" s="38" t="s">
        <v>5815</v>
      </c>
      <c r="AG1458" s="23"/>
      <c r="AH1458" s="23"/>
    </row>
    <row r="1459" spans="1:34">
      <c r="A1459" t="str">
        <f t="shared" si="68"/>
        <v>1226</v>
      </c>
      <c r="B1459" t="str">
        <f t="shared" si="66"/>
        <v>OT</v>
      </c>
      <c r="C1459">
        <f t="shared" si="67"/>
        <v>0</v>
      </c>
      <c r="D1459" s="38" t="s">
        <v>6552</v>
      </c>
      <c r="E1459" s="23">
        <v>25</v>
      </c>
      <c r="F1459" s="23">
        <v>122602</v>
      </c>
      <c r="G1459" s="38" t="s">
        <v>3179</v>
      </c>
      <c r="H1459" s="38" t="s">
        <v>3219</v>
      </c>
      <c r="I1459" s="38" t="s">
        <v>6006</v>
      </c>
      <c r="J1459" s="38" t="s">
        <v>3616</v>
      </c>
      <c r="K1459" s="38"/>
      <c r="L1459" s="38" t="s">
        <v>6552</v>
      </c>
      <c r="M1459" s="109">
        <v>44408</v>
      </c>
      <c r="N1459" s="39">
        <v>18468944</v>
      </c>
      <c r="O1459" s="38">
        <v>1</v>
      </c>
      <c r="P1459" s="38"/>
      <c r="Q1459" s="38" t="s">
        <v>3139</v>
      </c>
      <c r="R1459" s="43">
        <v>7577535</v>
      </c>
      <c r="S1459" s="38"/>
      <c r="T1459" s="23" t="s">
        <v>3139</v>
      </c>
      <c r="U1459" s="38" t="s">
        <v>6552</v>
      </c>
      <c r="V1459" s="39">
        <v>18468944</v>
      </c>
      <c r="W1459" s="38" t="s">
        <v>3139</v>
      </c>
      <c r="X1459" s="23">
        <v>1</v>
      </c>
      <c r="Y1459" s="38" t="s">
        <v>6552</v>
      </c>
      <c r="Z1459" s="21">
        <v>18.468944</v>
      </c>
      <c r="AA1459" s="38" t="s">
        <v>3139</v>
      </c>
      <c r="AB1459" s="39">
        <v>18468944</v>
      </c>
      <c r="AC1459" s="39">
        <v>18468944</v>
      </c>
      <c r="AD1459" s="38" t="s">
        <v>3139</v>
      </c>
      <c r="AE1459" s="38" t="s">
        <v>5815</v>
      </c>
      <c r="AG1459" s="23"/>
      <c r="AH1459" s="23"/>
    </row>
    <row r="1460" spans="1:34">
      <c r="A1460" t="str">
        <f t="shared" si="68"/>
        <v>1226</v>
      </c>
      <c r="B1460" t="str">
        <f t="shared" si="66"/>
        <v>OT</v>
      </c>
      <c r="C1460">
        <f t="shared" si="67"/>
        <v>0</v>
      </c>
      <c r="D1460" s="38" t="s">
        <v>6552</v>
      </c>
      <c r="E1460" s="23">
        <v>1</v>
      </c>
      <c r="F1460" s="23">
        <v>122602</v>
      </c>
      <c r="G1460" s="38" t="s">
        <v>3157</v>
      </c>
      <c r="H1460" s="38" t="s">
        <v>3159</v>
      </c>
      <c r="I1460" s="38" t="s">
        <v>6006</v>
      </c>
      <c r="J1460" s="38" t="s">
        <v>50</v>
      </c>
      <c r="K1460" s="38"/>
      <c r="L1460" s="38" t="s">
        <v>6181</v>
      </c>
      <c r="M1460" s="109">
        <v>44408</v>
      </c>
      <c r="N1460" s="39" t="s">
        <v>3139</v>
      </c>
      <c r="O1460" s="38">
        <v>1</v>
      </c>
      <c r="P1460" s="38"/>
      <c r="Q1460" s="38" t="s">
        <v>3139</v>
      </c>
      <c r="R1460" s="43" t="s">
        <v>3139</v>
      </c>
      <c r="S1460" s="38"/>
      <c r="T1460" s="38" t="s">
        <v>3139</v>
      </c>
      <c r="U1460" s="38" t="s">
        <v>5977</v>
      </c>
      <c r="V1460" s="39">
        <v>771070</v>
      </c>
      <c r="W1460" s="38" t="s">
        <v>3139</v>
      </c>
      <c r="X1460" s="23">
        <v>1</v>
      </c>
      <c r="Y1460" s="38" t="s">
        <v>6552</v>
      </c>
      <c r="Z1460" s="21">
        <v>0.77107000000000003</v>
      </c>
      <c r="AA1460" s="38" t="s">
        <v>3139</v>
      </c>
      <c r="AB1460" s="39">
        <v>1</v>
      </c>
      <c r="AC1460" s="39">
        <v>0</v>
      </c>
      <c r="AD1460" s="23" t="s">
        <v>3139</v>
      </c>
      <c r="AE1460" s="38" t="s">
        <v>5815</v>
      </c>
      <c r="AG1460" s="23"/>
      <c r="AH1460" s="23"/>
    </row>
    <row r="1461" spans="1:34">
      <c r="A1461" t="str">
        <f t="shared" si="68"/>
        <v>1226</v>
      </c>
      <c r="B1461" t="str">
        <f t="shared" si="66"/>
        <v>OT</v>
      </c>
      <c r="C1461">
        <f t="shared" si="67"/>
        <v>0</v>
      </c>
      <c r="D1461" s="38" t="s">
        <v>6552</v>
      </c>
      <c r="E1461" s="23">
        <v>2</v>
      </c>
      <c r="F1461" s="23">
        <v>122602</v>
      </c>
      <c r="G1461" s="38" t="s">
        <v>3461</v>
      </c>
      <c r="H1461" s="38" t="s">
        <v>3462</v>
      </c>
      <c r="I1461" s="38" t="s">
        <v>6006</v>
      </c>
      <c r="J1461" s="38" t="s">
        <v>88</v>
      </c>
      <c r="K1461" s="38"/>
      <c r="L1461" s="38" t="s">
        <v>9577</v>
      </c>
      <c r="M1461" s="109">
        <v>44408</v>
      </c>
      <c r="N1461" s="39">
        <v>0</v>
      </c>
      <c r="O1461" s="38">
        <v>1</v>
      </c>
      <c r="P1461" s="38"/>
      <c r="Q1461" s="23" t="s">
        <v>3139</v>
      </c>
      <c r="R1461" s="43" t="s">
        <v>3139</v>
      </c>
      <c r="S1461" s="38"/>
      <c r="T1461" s="23" t="s">
        <v>3139</v>
      </c>
      <c r="U1461" s="38" t="s">
        <v>5977</v>
      </c>
      <c r="V1461" s="39">
        <v>4550000</v>
      </c>
      <c r="W1461" s="23" t="s">
        <v>3139</v>
      </c>
      <c r="X1461" s="38">
        <v>1</v>
      </c>
      <c r="Y1461" s="38" t="s">
        <v>6552</v>
      </c>
      <c r="Z1461" s="21">
        <v>4.55</v>
      </c>
      <c r="AA1461" s="23" t="s">
        <v>3139</v>
      </c>
      <c r="AB1461" s="39">
        <v>1</v>
      </c>
      <c r="AC1461" s="39">
        <v>0</v>
      </c>
      <c r="AD1461" s="23" t="s">
        <v>3139</v>
      </c>
      <c r="AE1461" s="38" t="s">
        <v>5815</v>
      </c>
      <c r="AG1461" s="23"/>
      <c r="AH1461" s="23"/>
    </row>
    <row r="1462" spans="1:34">
      <c r="A1462" t="str">
        <f t="shared" si="68"/>
        <v>1226</v>
      </c>
      <c r="B1462" t="str">
        <f t="shared" si="66"/>
        <v>OT</v>
      </c>
      <c r="C1462">
        <f t="shared" si="67"/>
        <v>0</v>
      </c>
      <c r="D1462" s="38" t="s">
        <v>6552</v>
      </c>
      <c r="E1462" s="23">
        <v>3</v>
      </c>
      <c r="F1462" s="23">
        <v>122602</v>
      </c>
      <c r="G1462" s="38" t="s">
        <v>53</v>
      </c>
      <c r="H1462" s="38" t="s">
        <v>3047</v>
      </c>
      <c r="I1462" s="38" t="s">
        <v>6006</v>
      </c>
      <c r="J1462" s="38" t="s">
        <v>89</v>
      </c>
      <c r="K1462" s="38"/>
      <c r="L1462" s="38" t="s">
        <v>9578</v>
      </c>
      <c r="M1462" s="109">
        <v>44408</v>
      </c>
      <c r="N1462" s="39" t="s">
        <v>3139</v>
      </c>
      <c r="O1462" s="38">
        <v>1</v>
      </c>
      <c r="P1462" s="38"/>
      <c r="Q1462" s="23" t="s">
        <v>3139</v>
      </c>
      <c r="R1462" s="43" t="s">
        <v>3139</v>
      </c>
      <c r="S1462" s="38"/>
      <c r="T1462" s="23" t="s">
        <v>3139</v>
      </c>
      <c r="U1462" s="38" t="s">
        <v>5977</v>
      </c>
      <c r="V1462" s="39">
        <v>42134599.490000002</v>
      </c>
      <c r="W1462" s="23" t="s">
        <v>3139</v>
      </c>
      <c r="X1462" s="38">
        <v>1</v>
      </c>
      <c r="Y1462" s="38" t="s">
        <v>6552</v>
      </c>
      <c r="Z1462" s="21">
        <v>42.134599489999999</v>
      </c>
      <c r="AA1462" s="23" t="s">
        <v>3139</v>
      </c>
      <c r="AB1462" s="39">
        <v>1</v>
      </c>
      <c r="AC1462" s="39">
        <v>0</v>
      </c>
      <c r="AD1462" s="23" t="s">
        <v>3139</v>
      </c>
      <c r="AE1462" s="38" t="s">
        <v>5815</v>
      </c>
      <c r="AG1462" s="23"/>
      <c r="AH1462" s="23"/>
    </row>
    <row r="1463" spans="1:34">
      <c r="A1463" t="str">
        <f t="shared" si="68"/>
        <v>1228</v>
      </c>
      <c r="B1463" t="str">
        <f t="shared" si="66"/>
        <v>CA</v>
      </c>
      <c r="C1463">
        <f t="shared" si="67"/>
        <v>67</v>
      </c>
      <c r="D1463" s="38" t="s">
        <v>6552</v>
      </c>
      <c r="E1463" s="23">
        <v>4</v>
      </c>
      <c r="F1463" s="23">
        <v>122811</v>
      </c>
      <c r="G1463" s="38" t="s">
        <v>3509</v>
      </c>
      <c r="H1463" s="38" t="s">
        <v>3510</v>
      </c>
      <c r="I1463" s="38" t="s">
        <v>5969</v>
      </c>
      <c r="J1463" s="38" t="s">
        <v>6711</v>
      </c>
      <c r="K1463" s="38"/>
      <c r="L1463" s="38" t="s">
        <v>6104</v>
      </c>
      <c r="M1463" s="109">
        <v>44475</v>
      </c>
      <c r="N1463" s="39">
        <v>240836578</v>
      </c>
      <c r="O1463" s="38">
        <v>1</v>
      </c>
      <c r="P1463" s="38" t="s">
        <v>5814</v>
      </c>
      <c r="Q1463" s="23">
        <v>3</v>
      </c>
      <c r="R1463" s="43" t="s">
        <v>3139</v>
      </c>
      <c r="S1463" s="38" t="s">
        <v>54</v>
      </c>
      <c r="T1463" s="23">
        <v>90</v>
      </c>
      <c r="U1463" s="38" t="s">
        <v>6104</v>
      </c>
      <c r="V1463" s="39">
        <v>240836578</v>
      </c>
      <c r="W1463" s="23">
        <v>3</v>
      </c>
      <c r="X1463" s="38" t="s">
        <v>3139</v>
      </c>
      <c r="Y1463" s="38" t="s">
        <v>6552</v>
      </c>
      <c r="Z1463" s="21">
        <v>241.32198199999999</v>
      </c>
      <c r="AA1463" s="23">
        <v>3</v>
      </c>
      <c r="AB1463" s="39" t="s">
        <v>3139</v>
      </c>
      <c r="AC1463" s="39">
        <v>0</v>
      </c>
      <c r="AD1463" s="23" t="s">
        <v>3139</v>
      </c>
      <c r="AE1463" s="38" t="s">
        <v>5815</v>
      </c>
      <c r="AG1463" s="23"/>
      <c r="AH1463" s="23"/>
    </row>
    <row r="1464" spans="1:34">
      <c r="A1464" t="str">
        <f t="shared" si="68"/>
        <v>1203</v>
      </c>
      <c r="B1464" t="str">
        <f t="shared" si="66"/>
        <v>FL</v>
      </c>
      <c r="C1464">
        <f t="shared" si="67"/>
        <v>74</v>
      </c>
      <c r="D1464" s="38" t="s">
        <v>6552</v>
      </c>
      <c r="E1464" s="23">
        <v>5</v>
      </c>
      <c r="F1464" s="23">
        <v>120305</v>
      </c>
      <c r="G1464" s="38" t="s">
        <v>3362</v>
      </c>
      <c r="H1464" s="38" t="s">
        <v>3618</v>
      </c>
      <c r="I1464" s="38" t="s">
        <v>5969</v>
      </c>
      <c r="J1464" s="38" t="s">
        <v>11957</v>
      </c>
      <c r="K1464" s="38"/>
      <c r="L1464" s="38" t="s">
        <v>6072</v>
      </c>
      <c r="M1464" s="109">
        <v>44482</v>
      </c>
      <c r="N1464" s="39">
        <v>437660187</v>
      </c>
      <c r="O1464" s="38">
        <v>1</v>
      </c>
      <c r="P1464" s="38" t="s">
        <v>5814</v>
      </c>
      <c r="Q1464" s="23">
        <v>3.6</v>
      </c>
      <c r="R1464" s="43">
        <v>1</v>
      </c>
      <c r="S1464" s="38" t="s">
        <v>54</v>
      </c>
      <c r="T1464" s="23">
        <v>90</v>
      </c>
      <c r="U1464" s="38" t="s">
        <v>6072</v>
      </c>
      <c r="V1464" s="39">
        <v>437660187</v>
      </c>
      <c r="W1464" s="23">
        <v>3.6</v>
      </c>
      <c r="X1464" s="38" t="s">
        <v>3139</v>
      </c>
      <c r="Y1464" s="38" t="s">
        <v>6552</v>
      </c>
      <c r="Z1464" s="21">
        <v>438.43484599999999</v>
      </c>
      <c r="AA1464" s="23">
        <v>3.6</v>
      </c>
      <c r="AB1464" s="39" t="s">
        <v>3139</v>
      </c>
      <c r="AC1464" s="39">
        <v>0</v>
      </c>
      <c r="AD1464" s="23" t="s">
        <v>3139</v>
      </c>
      <c r="AE1464" s="38" t="s">
        <v>5815</v>
      </c>
      <c r="AG1464" s="23"/>
      <c r="AH1464" s="23"/>
    </row>
    <row r="1465" spans="1:34">
      <c r="A1465" t="str">
        <f t="shared" si="68"/>
        <v>1203</v>
      </c>
      <c r="B1465" t="str">
        <f t="shared" si="66"/>
        <v>FL</v>
      </c>
      <c r="C1465">
        <f t="shared" si="67"/>
        <v>88</v>
      </c>
      <c r="D1465" s="38" t="s">
        <v>6552</v>
      </c>
      <c r="E1465" s="23">
        <v>6</v>
      </c>
      <c r="F1465" s="23">
        <v>120305</v>
      </c>
      <c r="G1465" s="38" t="s">
        <v>3362</v>
      </c>
      <c r="H1465" s="38" t="s">
        <v>3618</v>
      </c>
      <c r="I1465" s="38" t="s">
        <v>5969</v>
      </c>
      <c r="J1465" s="38" t="s">
        <v>11958</v>
      </c>
      <c r="K1465" s="38"/>
      <c r="L1465" s="38" t="s">
        <v>6080</v>
      </c>
      <c r="M1465" s="109">
        <v>44496</v>
      </c>
      <c r="N1465" s="39">
        <v>326799711</v>
      </c>
      <c r="O1465" s="38">
        <v>1</v>
      </c>
      <c r="P1465" s="38" t="s">
        <v>5814</v>
      </c>
      <c r="Q1465" s="23">
        <v>3.6</v>
      </c>
      <c r="R1465" s="43">
        <v>1</v>
      </c>
      <c r="S1465" s="38" t="s">
        <v>54</v>
      </c>
      <c r="T1465" s="23">
        <v>90</v>
      </c>
      <c r="U1465" s="38" t="s">
        <v>6080</v>
      </c>
      <c r="V1465" s="39">
        <v>326799711</v>
      </c>
      <c r="W1465" s="23">
        <v>3.6</v>
      </c>
      <c r="X1465" s="38" t="s">
        <v>3139</v>
      </c>
      <c r="Y1465" s="38" t="s">
        <v>6552</v>
      </c>
      <c r="Z1465" s="21">
        <v>326.92814299999998</v>
      </c>
      <c r="AA1465" s="23">
        <v>3.6</v>
      </c>
      <c r="AB1465" s="39" t="s">
        <v>3139</v>
      </c>
      <c r="AC1465" s="39">
        <v>0</v>
      </c>
      <c r="AD1465" s="23" t="s">
        <v>3139</v>
      </c>
      <c r="AE1465" s="38" t="s">
        <v>5815</v>
      </c>
    </row>
    <row r="1466" spans="1:34">
      <c r="A1466" t="str">
        <f t="shared" si="68"/>
        <v>1203</v>
      </c>
      <c r="B1466" t="str">
        <f t="shared" si="66"/>
        <v>FL</v>
      </c>
      <c r="C1466">
        <f t="shared" si="67"/>
        <v>18</v>
      </c>
      <c r="D1466" s="38" t="s">
        <v>6552</v>
      </c>
      <c r="E1466" s="23">
        <v>7</v>
      </c>
      <c r="F1466" s="23">
        <v>120305</v>
      </c>
      <c r="G1466" s="38" t="s">
        <v>3362</v>
      </c>
      <c r="H1466" s="38" t="s">
        <v>3618</v>
      </c>
      <c r="I1466" s="38" t="s">
        <v>5969</v>
      </c>
      <c r="J1466" s="38" t="s">
        <v>9579</v>
      </c>
      <c r="K1466" s="38"/>
      <c r="L1466" s="38" t="s">
        <v>5973</v>
      </c>
      <c r="M1466" s="109">
        <v>44426</v>
      </c>
      <c r="N1466" s="39">
        <v>582044640</v>
      </c>
      <c r="O1466" s="38">
        <v>1</v>
      </c>
      <c r="P1466" s="38" t="s">
        <v>5814</v>
      </c>
      <c r="Q1466" s="23">
        <v>3.65</v>
      </c>
      <c r="R1466" s="43">
        <v>1</v>
      </c>
      <c r="S1466" s="38" t="s">
        <v>54</v>
      </c>
      <c r="T1466" s="23">
        <v>90</v>
      </c>
      <c r="U1466" s="38" t="s">
        <v>5973</v>
      </c>
      <c r="V1466" s="39">
        <v>582044640</v>
      </c>
      <c r="W1466" s="23">
        <v>3.65</v>
      </c>
      <c r="X1466" s="38" t="s">
        <v>3139</v>
      </c>
      <c r="Y1466" s="38" t="s">
        <v>6203</v>
      </c>
      <c r="Z1466" s="21">
        <v>586.23303299999998</v>
      </c>
      <c r="AA1466" s="23">
        <v>3.65</v>
      </c>
      <c r="AB1466" s="39" t="s">
        <v>3139</v>
      </c>
      <c r="AC1466" s="39">
        <v>0</v>
      </c>
      <c r="AD1466" s="23" t="s">
        <v>3139</v>
      </c>
      <c r="AE1466" s="38" t="s">
        <v>5815</v>
      </c>
    </row>
    <row r="1467" spans="1:34">
      <c r="A1467" t="str">
        <f t="shared" si="68"/>
        <v>1203</v>
      </c>
      <c r="B1467" t="str">
        <f t="shared" si="66"/>
        <v>FL</v>
      </c>
      <c r="C1467">
        <f t="shared" si="67"/>
        <v>26</v>
      </c>
      <c r="D1467" s="38" t="s">
        <v>6552</v>
      </c>
      <c r="E1467" s="23">
        <v>8</v>
      </c>
      <c r="F1467" s="23">
        <v>120305</v>
      </c>
      <c r="G1467" s="38" t="s">
        <v>3362</v>
      </c>
      <c r="H1467" s="38" t="s">
        <v>3618</v>
      </c>
      <c r="I1467" s="38" t="s">
        <v>5969</v>
      </c>
      <c r="J1467" s="38" t="s">
        <v>9580</v>
      </c>
      <c r="K1467" s="38"/>
      <c r="L1467" s="38" t="s">
        <v>6096</v>
      </c>
      <c r="M1467" s="109">
        <v>44434</v>
      </c>
      <c r="N1467" s="39">
        <v>328049386</v>
      </c>
      <c r="O1467" s="38">
        <v>1</v>
      </c>
      <c r="P1467" s="38" t="s">
        <v>5814</v>
      </c>
      <c r="Q1467" s="23">
        <v>3.6</v>
      </c>
      <c r="R1467" s="43">
        <v>1</v>
      </c>
      <c r="S1467" s="38" t="s">
        <v>54</v>
      </c>
      <c r="T1467" s="23">
        <v>90</v>
      </c>
      <c r="U1467" s="38" t="s">
        <v>6096</v>
      </c>
      <c r="V1467" s="39">
        <v>328049386</v>
      </c>
      <c r="W1467" s="23">
        <v>3.6</v>
      </c>
      <c r="X1467" s="38" t="s">
        <v>3139</v>
      </c>
      <c r="Y1467" s="38" t="s">
        <v>6552</v>
      </c>
      <c r="Z1467" s="21">
        <v>330.11839300000003</v>
      </c>
      <c r="AA1467" s="23">
        <v>3.6</v>
      </c>
      <c r="AB1467" s="39" t="s">
        <v>3139</v>
      </c>
      <c r="AC1467" s="39">
        <v>0</v>
      </c>
      <c r="AD1467" s="23" t="s">
        <v>3139</v>
      </c>
      <c r="AE1467" s="38" t="s">
        <v>5815</v>
      </c>
    </row>
    <row r="1468" spans="1:34">
      <c r="A1468" t="str">
        <f t="shared" si="68"/>
        <v>1203</v>
      </c>
      <c r="B1468" t="str">
        <f t="shared" si="66"/>
        <v>FL</v>
      </c>
      <c r="C1468">
        <f t="shared" si="67"/>
        <v>10</v>
      </c>
      <c r="D1468" s="38" t="s">
        <v>6552</v>
      </c>
      <c r="E1468" s="23">
        <v>9</v>
      </c>
      <c r="F1468" s="23">
        <v>120305</v>
      </c>
      <c r="G1468" s="38" t="s">
        <v>53</v>
      </c>
      <c r="H1468" s="38" t="s">
        <v>3047</v>
      </c>
      <c r="I1468" s="38" t="s">
        <v>5969</v>
      </c>
      <c r="J1468" s="38" t="s">
        <v>9581</v>
      </c>
      <c r="K1468" s="38"/>
      <c r="L1468" s="38" t="s">
        <v>6088</v>
      </c>
      <c r="M1468" s="109">
        <v>44418</v>
      </c>
      <c r="N1468" s="39">
        <v>517094959</v>
      </c>
      <c r="O1468" s="38">
        <v>1</v>
      </c>
      <c r="P1468" s="38" t="s">
        <v>5814</v>
      </c>
      <c r="Q1468" s="38">
        <v>2.5</v>
      </c>
      <c r="R1468" s="43">
        <v>1</v>
      </c>
      <c r="S1468" s="38" t="s">
        <v>54</v>
      </c>
      <c r="T1468" s="38">
        <v>90</v>
      </c>
      <c r="U1468" s="38" t="s">
        <v>6088</v>
      </c>
      <c r="V1468" s="39">
        <v>517094959</v>
      </c>
      <c r="W1468" s="38">
        <v>2.5</v>
      </c>
      <c r="X1468" s="23" t="s">
        <v>3139</v>
      </c>
      <c r="Y1468" s="38" t="s">
        <v>6552</v>
      </c>
      <c r="Z1468" s="21">
        <v>519.97572400000001</v>
      </c>
      <c r="AA1468" s="38">
        <v>2.5</v>
      </c>
      <c r="AB1468" s="39" t="s">
        <v>3139</v>
      </c>
      <c r="AC1468" s="39">
        <v>0</v>
      </c>
      <c r="AD1468" s="23" t="s">
        <v>3139</v>
      </c>
      <c r="AE1468" s="38" t="s">
        <v>5815</v>
      </c>
    </row>
    <row r="1469" spans="1:34">
      <c r="A1469" t="str">
        <f t="shared" si="68"/>
        <v>1203</v>
      </c>
      <c r="B1469" t="str">
        <f t="shared" si="66"/>
        <v>FL</v>
      </c>
      <c r="C1469">
        <f t="shared" si="67"/>
        <v>66</v>
      </c>
      <c r="D1469" s="38" t="s">
        <v>6552</v>
      </c>
      <c r="E1469" s="23">
        <v>10</v>
      </c>
      <c r="F1469" s="23">
        <v>120305</v>
      </c>
      <c r="G1469" s="38" t="s">
        <v>3509</v>
      </c>
      <c r="H1469" s="38" t="s">
        <v>3510</v>
      </c>
      <c r="I1469" s="38" t="s">
        <v>5969</v>
      </c>
      <c r="J1469" s="38" t="s">
        <v>6710</v>
      </c>
      <c r="K1469" s="38"/>
      <c r="L1469" s="38" t="s">
        <v>6305</v>
      </c>
      <c r="M1469" s="109">
        <v>44474</v>
      </c>
      <c r="N1469" s="39">
        <v>311396954</v>
      </c>
      <c r="O1469" s="38">
        <v>1</v>
      </c>
      <c r="P1469" s="38" t="s">
        <v>5814</v>
      </c>
      <c r="Q1469" s="38">
        <v>3.1</v>
      </c>
      <c r="R1469" s="39">
        <v>1</v>
      </c>
      <c r="S1469" s="38" t="s">
        <v>54</v>
      </c>
      <c r="T1469" s="38">
        <v>90</v>
      </c>
      <c r="U1469" s="38" t="s">
        <v>6305</v>
      </c>
      <c r="V1469" s="39">
        <v>311396954</v>
      </c>
      <c r="W1469" s="38">
        <v>3.7</v>
      </c>
      <c r="X1469" s="38" t="s">
        <v>3139</v>
      </c>
      <c r="Y1469" s="38" t="s">
        <v>6552</v>
      </c>
      <c r="Z1469" s="21">
        <v>312.071237</v>
      </c>
      <c r="AA1469" s="38">
        <v>3.1</v>
      </c>
      <c r="AB1469" s="39" t="s">
        <v>3139</v>
      </c>
      <c r="AC1469" s="39">
        <v>0</v>
      </c>
      <c r="AD1469" s="23" t="s">
        <v>3139</v>
      </c>
      <c r="AE1469" s="38" t="s">
        <v>5815</v>
      </c>
    </row>
    <row r="1470" spans="1:34">
      <c r="A1470" t="str">
        <f t="shared" si="68"/>
        <v>1203</v>
      </c>
      <c r="B1470" t="str">
        <f t="shared" si="66"/>
        <v>FL</v>
      </c>
      <c r="C1470">
        <f t="shared" si="67"/>
        <v>62</v>
      </c>
      <c r="D1470" s="38" t="s">
        <v>6552</v>
      </c>
      <c r="E1470" s="23">
        <v>11</v>
      </c>
      <c r="F1470" s="23">
        <v>120305</v>
      </c>
      <c r="G1470" s="38" t="s">
        <v>3362</v>
      </c>
      <c r="H1470" s="38" t="s">
        <v>3618</v>
      </c>
      <c r="I1470" s="38" t="s">
        <v>5969</v>
      </c>
      <c r="J1470" s="38" t="s">
        <v>11959</v>
      </c>
      <c r="K1470" s="38"/>
      <c r="L1470" s="38" t="s">
        <v>6387</v>
      </c>
      <c r="M1470" s="109">
        <v>44470</v>
      </c>
      <c r="N1470" s="39">
        <v>725009534</v>
      </c>
      <c r="O1470" s="38">
        <v>1</v>
      </c>
      <c r="P1470" s="38" t="s">
        <v>5814</v>
      </c>
      <c r="Q1470" s="38">
        <v>3.7</v>
      </c>
      <c r="R1470" s="39">
        <v>1</v>
      </c>
      <c r="S1470" s="38" t="s">
        <v>54</v>
      </c>
      <c r="T1470" s="38">
        <v>90</v>
      </c>
      <c r="U1470" s="38" t="s">
        <v>6387</v>
      </c>
      <c r="V1470" s="39">
        <v>725009534</v>
      </c>
      <c r="W1470" s="38">
        <v>3.7</v>
      </c>
      <c r="X1470" s="38" t="s">
        <v>3139</v>
      </c>
      <c r="Y1470" s="38" t="s">
        <v>6552</v>
      </c>
      <c r="Z1470" s="21">
        <v>727.207763</v>
      </c>
      <c r="AA1470" s="38">
        <v>3.7</v>
      </c>
      <c r="AB1470" s="39" t="s">
        <v>3139</v>
      </c>
      <c r="AC1470" s="39">
        <v>0</v>
      </c>
      <c r="AD1470" s="23" t="s">
        <v>3139</v>
      </c>
      <c r="AE1470" s="38" t="s">
        <v>5815</v>
      </c>
      <c r="AG1470" s="23"/>
      <c r="AH1470" s="23"/>
    </row>
    <row r="1471" spans="1:34">
      <c r="A1471" t="str">
        <f t="shared" si="68"/>
        <v>1203</v>
      </c>
      <c r="B1471" t="str">
        <f t="shared" si="66"/>
        <v>FL</v>
      </c>
      <c r="C1471">
        <f t="shared" si="67"/>
        <v>3</v>
      </c>
      <c r="D1471" s="38" t="s">
        <v>6552</v>
      </c>
      <c r="E1471" s="23">
        <v>1</v>
      </c>
      <c r="F1471" s="23">
        <v>120305</v>
      </c>
      <c r="G1471" s="38" t="s">
        <v>329</v>
      </c>
      <c r="H1471" s="38" t="s">
        <v>5877</v>
      </c>
      <c r="I1471" s="38" t="s">
        <v>5969</v>
      </c>
      <c r="J1471" s="38" t="s">
        <v>9582</v>
      </c>
      <c r="K1471" s="38"/>
      <c r="L1471" s="38" t="s">
        <v>6060</v>
      </c>
      <c r="M1471" s="109">
        <v>44411</v>
      </c>
      <c r="N1471" s="39">
        <v>62699207</v>
      </c>
      <c r="O1471" s="38">
        <v>1</v>
      </c>
      <c r="P1471" s="38" t="s">
        <v>5814</v>
      </c>
      <c r="Q1471" s="38">
        <v>2.4</v>
      </c>
      <c r="R1471" s="39" t="s">
        <v>3139</v>
      </c>
      <c r="S1471" s="38" t="s">
        <v>54</v>
      </c>
      <c r="T1471" s="38">
        <v>90</v>
      </c>
      <c r="U1471" s="38" t="s">
        <v>6060</v>
      </c>
      <c r="V1471" s="39">
        <v>62699207</v>
      </c>
      <c r="W1471" s="38">
        <v>2.4</v>
      </c>
      <c r="X1471" s="38" t="s">
        <v>3139</v>
      </c>
      <c r="Y1471" s="38" t="s">
        <v>6203</v>
      </c>
      <c r="Z1471" s="21">
        <v>63.066965000000003</v>
      </c>
      <c r="AA1471" s="38">
        <v>2.4</v>
      </c>
      <c r="AB1471" s="39" t="s">
        <v>3139</v>
      </c>
      <c r="AC1471" s="39">
        <v>0</v>
      </c>
      <c r="AD1471" s="23" t="s">
        <v>3139</v>
      </c>
      <c r="AE1471" s="38" t="s">
        <v>5824</v>
      </c>
      <c r="AG1471" s="23"/>
      <c r="AH1471" s="23"/>
    </row>
    <row r="1472" spans="1:34">
      <c r="A1472" t="str">
        <f t="shared" si="68"/>
        <v>1203</v>
      </c>
      <c r="B1472" t="str">
        <f t="shared" si="66"/>
        <v>FL</v>
      </c>
      <c r="C1472">
        <f t="shared" si="67"/>
        <v>54</v>
      </c>
      <c r="D1472" s="38" t="s">
        <v>6552</v>
      </c>
      <c r="E1472" s="23">
        <v>2</v>
      </c>
      <c r="F1472" s="23">
        <v>120305</v>
      </c>
      <c r="G1472" s="38" t="s">
        <v>329</v>
      </c>
      <c r="H1472" s="38" t="s">
        <v>5877</v>
      </c>
      <c r="I1472" s="38" t="s">
        <v>5969</v>
      </c>
      <c r="J1472" s="38" t="s">
        <v>11298</v>
      </c>
      <c r="K1472" s="38"/>
      <c r="L1472" s="38" t="s">
        <v>6098</v>
      </c>
      <c r="M1472" s="109">
        <v>44462</v>
      </c>
      <c r="N1472" s="39">
        <v>102794704</v>
      </c>
      <c r="O1472" s="38">
        <v>1</v>
      </c>
      <c r="P1472" s="38" t="s">
        <v>5814</v>
      </c>
      <c r="Q1472" s="38">
        <v>1.9</v>
      </c>
      <c r="R1472" s="39" t="s">
        <v>3139</v>
      </c>
      <c r="S1472" s="38" t="s">
        <v>54</v>
      </c>
      <c r="T1472" s="38">
        <v>90</v>
      </c>
      <c r="U1472" s="38" t="s">
        <v>6098</v>
      </c>
      <c r="V1472" s="39">
        <v>102794704</v>
      </c>
      <c r="W1472" s="38">
        <v>1.9</v>
      </c>
      <c r="X1472" s="38" t="s">
        <v>3139</v>
      </c>
      <c r="Y1472" s="38" t="s">
        <v>6203</v>
      </c>
      <c r="Z1472" s="21">
        <v>103.01275099999999</v>
      </c>
      <c r="AA1472" s="38">
        <v>1.9</v>
      </c>
      <c r="AB1472" s="39" t="s">
        <v>3139</v>
      </c>
      <c r="AC1472" s="39">
        <v>0</v>
      </c>
      <c r="AD1472" s="23" t="s">
        <v>3139</v>
      </c>
      <c r="AE1472" s="38" t="s">
        <v>5824</v>
      </c>
      <c r="AG1472" s="23"/>
      <c r="AH1472" s="23"/>
    </row>
    <row r="1473" spans="1:34">
      <c r="A1473" t="str">
        <f t="shared" si="68"/>
        <v>1203</v>
      </c>
      <c r="B1473" t="str">
        <f t="shared" si="66"/>
        <v>FL</v>
      </c>
      <c r="C1473">
        <f t="shared" si="67"/>
        <v>67</v>
      </c>
      <c r="D1473" s="38" t="s">
        <v>6552</v>
      </c>
      <c r="E1473" s="23">
        <v>3</v>
      </c>
      <c r="F1473" s="23">
        <v>120305</v>
      </c>
      <c r="G1473" s="38" t="s">
        <v>329</v>
      </c>
      <c r="H1473" s="38" t="s">
        <v>5877</v>
      </c>
      <c r="I1473" s="38" t="s">
        <v>5969</v>
      </c>
      <c r="J1473" s="38" t="s">
        <v>11960</v>
      </c>
      <c r="K1473" s="38"/>
      <c r="L1473" s="38" t="s">
        <v>6104</v>
      </c>
      <c r="M1473" s="109">
        <v>44475</v>
      </c>
      <c r="N1473" s="39">
        <v>101405423</v>
      </c>
      <c r="O1473" s="38">
        <v>1</v>
      </c>
      <c r="P1473" s="38" t="s">
        <v>5814</v>
      </c>
      <c r="Q1473" s="38">
        <v>2.2999999999999998</v>
      </c>
      <c r="R1473" s="39" t="s">
        <v>3139</v>
      </c>
      <c r="S1473" s="38" t="s">
        <v>54</v>
      </c>
      <c r="T1473" s="38">
        <v>90</v>
      </c>
      <c r="U1473" s="38" t="s">
        <v>6104</v>
      </c>
      <c r="V1473" s="39">
        <v>101405423</v>
      </c>
      <c r="W1473" s="38">
        <v>2.2999999999999998</v>
      </c>
      <c r="X1473" s="38" t="s">
        <v>3139</v>
      </c>
      <c r="Y1473" s="38" t="s">
        <v>6203</v>
      </c>
      <c r="Z1473" s="21">
        <v>101.57014100000001</v>
      </c>
      <c r="AA1473" s="38">
        <v>2.2999999999999998</v>
      </c>
      <c r="AB1473" s="39" t="s">
        <v>3139</v>
      </c>
      <c r="AC1473" s="39">
        <v>0</v>
      </c>
      <c r="AD1473" s="23" t="s">
        <v>3139</v>
      </c>
      <c r="AE1473" s="38" t="s">
        <v>5824</v>
      </c>
      <c r="AG1473" s="23"/>
      <c r="AH1473" s="23"/>
    </row>
    <row r="1474" spans="1:34">
      <c r="A1474" t="str">
        <f t="shared" si="68"/>
        <v>1203</v>
      </c>
      <c r="B1474" t="str">
        <f t="shared" si="66"/>
        <v>FL</v>
      </c>
      <c r="C1474">
        <f t="shared" si="67"/>
        <v>32</v>
      </c>
      <c r="D1474" s="38" t="s">
        <v>6552</v>
      </c>
      <c r="E1474" s="23">
        <v>4</v>
      </c>
      <c r="F1474" s="23">
        <v>120305</v>
      </c>
      <c r="G1474" s="38" t="s">
        <v>53</v>
      </c>
      <c r="H1474" s="38" t="s">
        <v>3727</v>
      </c>
      <c r="I1474" s="38" t="s">
        <v>5969</v>
      </c>
      <c r="J1474" s="38" t="s">
        <v>11299</v>
      </c>
      <c r="K1474" s="38"/>
      <c r="L1474" s="38" t="s">
        <v>6194</v>
      </c>
      <c r="M1474" s="109">
        <v>44440</v>
      </c>
      <c r="N1474" s="39">
        <v>48959099</v>
      </c>
      <c r="O1474" s="38">
        <v>1</v>
      </c>
      <c r="P1474" s="38" t="s">
        <v>5814</v>
      </c>
      <c r="Q1474" s="38">
        <v>2.2999999999999998</v>
      </c>
      <c r="R1474" s="39" t="s">
        <v>3139</v>
      </c>
      <c r="S1474" s="38" t="s">
        <v>54</v>
      </c>
      <c r="T1474" s="38">
        <v>90</v>
      </c>
      <c r="U1474" s="38" t="s">
        <v>6194</v>
      </c>
      <c r="V1474" s="39">
        <v>48959099</v>
      </c>
      <c r="W1474" s="38">
        <v>2.2999999999999998</v>
      </c>
      <c r="X1474" s="38" t="s">
        <v>3139</v>
      </c>
      <c r="Y1474" s="38" t="s">
        <v>6203</v>
      </c>
      <c r="Z1474" s="21">
        <v>49.145159</v>
      </c>
      <c r="AA1474" s="38">
        <v>2.2999999999999998</v>
      </c>
      <c r="AB1474" s="39" t="s">
        <v>3139</v>
      </c>
      <c r="AC1474" s="39">
        <v>0</v>
      </c>
      <c r="AD1474" s="23" t="s">
        <v>3139</v>
      </c>
      <c r="AE1474" s="38" t="s">
        <v>5824</v>
      </c>
      <c r="AG1474" s="23"/>
      <c r="AH1474" s="23"/>
    </row>
    <row r="1475" spans="1:34">
      <c r="A1475" t="str">
        <f t="shared" si="68"/>
        <v>1203</v>
      </c>
      <c r="B1475" t="str">
        <f t="shared" ref="B1475:B1538" si="69">+IF(A1475="1228","CA",IF(A1475="1230","VR",IF(A1475="1203","FL","OT")))</f>
        <v>FL</v>
      </c>
      <c r="C1475">
        <f t="shared" ref="C1475:C1538" si="70">+IF(M1475="",0,M1475-D1475)</f>
        <v>33</v>
      </c>
      <c r="D1475" s="38" t="s">
        <v>6552</v>
      </c>
      <c r="E1475" s="23">
        <v>5</v>
      </c>
      <c r="F1475" s="23">
        <v>120305</v>
      </c>
      <c r="G1475" s="38" t="s">
        <v>53</v>
      </c>
      <c r="H1475" s="38" t="s">
        <v>3727</v>
      </c>
      <c r="I1475" s="38" t="s">
        <v>5969</v>
      </c>
      <c r="J1475" s="38" t="s">
        <v>11300</v>
      </c>
      <c r="K1475" s="38"/>
      <c r="L1475" s="38" t="s">
        <v>6064</v>
      </c>
      <c r="M1475" s="109">
        <v>44441</v>
      </c>
      <c r="N1475" s="39">
        <v>150997560</v>
      </c>
      <c r="O1475" s="38">
        <v>1</v>
      </c>
      <c r="P1475" s="38" t="s">
        <v>5814</v>
      </c>
      <c r="Q1475" s="38">
        <v>2.2999999999999998</v>
      </c>
      <c r="R1475" s="39" t="s">
        <v>3139</v>
      </c>
      <c r="S1475" s="38" t="s">
        <v>54</v>
      </c>
      <c r="T1475" s="38">
        <v>90</v>
      </c>
      <c r="U1475" s="38" t="s">
        <v>6064</v>
      </c>
      <c r="V1475" s="39">
        <v>150997560</v>
      </c>
      <c r="W1475" s="38">
        <v>2.2999999999999998</v>
      </c>
      <c r="X1475" s="23" t="s">
        <v>3139</v>
      </c>
      <c r="Y1475" s="38" t="s">
        <v>6203</v>
      </c>
      <c r="Z1475" s="21">
        <v>151.56177700000001</v>
      </c>
      <c r="AA1475" s="38">
        <v>2.2999999999999998</v>
      </c>
      <c r="AB1475" s="39" t="s">
        <v>3139</v>
      </c>
      <c r="AC1475" s="39">
        <v>0</v>
      </c>
      <c r="AD1475" s="23" t="s">
        <v>3139</v>
      </c>
      <c r="AE1475" s="38" t="s">
        <v>5824</v>
      </c>
      <c r="AG1475" s="23"/>
      <c r="AH1475" s="23"/>
    </row>
    <row r="1476" spans="1:34">
      <c r="A1476" t="str">
        <f t="shared" ref="A1476:A1539" si="71">+MID(F1476,1,4)</f>
        <v>1203</v>
      </c>
      <c r="B1476" t="str">
        <f t="shared" si="69"/>
        <v>FL</v>
      </c>
      <c r="C1476">
        <f t="shared" si="70"/>
        <v>39</v>
      </c>
      <c r="D1476" s="38" t="s">
        <v>6552</v>
      </c>
      <c r="E1476" s="23">
        <v>6</v>
      </c>
      <c r="F1476" s="23">
        <v>120305</v>
      </c>
      <c r="G1476" s="38" t="s">
        <v>53</v>
      </c>
      <c r="H1476" s="38" t="s">
        <v>3727</v>
      </c>
      <c r="I1476" s="38" t="s">
        <v>5969</v>
      </c>
      <c r="J1476" s="38" t="s">
        <v>11301</v>
      </c>
      <c r="K1476" s="38"/>
      <c r="L1476" s="38" t="s">
        <v>6037</v>
      </c>
      <c r="M1476" s="109">
        <v>44447</v>
      </c>
      <c r="N1476" s="39">
        <v>274760743</v>
      </c>
      <c r="O1476" s="38">
        <v>1</v>
      </c>
      <c r="P1476" s="38" t="s">
        <v>5814</v>
      </c>
      <c r="Q1476" s="23">
        <v>2.2999999999999998</v>
      </c>
      <c r="R1476" s="43" t="s">
        <v>3139</v>
      </c>
      <c r="S1476" s="38" t="s">
        <v>54</v>
      </c>
      <c r="T1476" s="23">
        <v>90</v>
      </c>
      <c r="U1476" s="38" t="s">
        <v>6037</v>
      </c>
      <c r="V1476" s="39">
        <v>274760743</v>
      </c>
      <c r="W1476" s="23">
        <v>2.2999999999999998</v>
      </c>
      <c r="X1476" s="38" t="s">
        <v>3139</v>
      </c>
      <c r="Y1476" s="38" t="s">
        <v>6203</v>
      </c>
      <c r="Z1476" s="21">
        <v>275.68304899999998</v>
      </c>
      <c r="AA1476" s="23">
        <v>2.2999999999999998</v>
      </c>
      <c r="AB1476" s="39" t="s">
        <v>3139</v>
      </c>
      <c r="AC1476" s="39">
        <v>0</v>
      </c>
      <c r="AD1476" s="23" t="s">
        <v>3139</v>
      </c>
      <c r="AE1476" s="38" t="s">
        <v>5824</v>
      </c>
      <c r="AG1476" s="23"/>
      <c r="AH1476" s="23"/>
    </row>
    <row r="1477" spans="1:34">
      <c r="A1477" t="str">
        <f t="shared" si="71"/>
        <v>1203</v>
      </c>
      <c r="B1477" t="str">
        <f t="shared" si="69"/>
        <v>FL</v>
      </c>
      <c r="C1477">
        <f t="shared" si="70"/>
        <v>60</v>
      </c>
      <c r="D1477" s="38" t="s">
        <v>6552</v>
      </c>
      <c r="E1477" s="23">
        <v>7</v>
      </c>
      <c r="F1477" s="23">
        <v>120305</v>
      </c>
      <c r="G1477" s="38" t="s">
        <v>53</v>
      </c>
      <c r="H1477" s="38" t="s">
        <v>3727</v>
      </c>
      <c r="I1477" s="38" t="s">
        <v>5969</v>
      </c>
      <c r="J1477" s="38" t="s">
        <v>11302</v>
      </c>
      <c r="K1477" s="38"/>
      <c r="L1477" s="38" t="s">
        <v>6100</v>
      </c>
      <c r="M1477" s="109">
        <v>44468</v>
      </c>
      <c r="N1477" s="39">
        <v>103576040</v>
      </c>
      <c r="O1477" s="38">
        <v>1</v>
      </c>
      <c r="P1477" s="38" t="s">
        <v>5814</v>
      </c>
      <c r="Q1477" s="23">
        <v>2.2000000000000002</v>
      </c>
      <c r="R1477" s="43" t="s">
        <v>3139</v>
      </c>
      <c r="S1477" s="38" t="s">
        <v>54</v>
      </c>
      <c r="T1477" s="23">
        <v>90</v>
      </c>
      <c r="U1477" s="38" t="s">
        <v>6100</v>
      </c>
      <c r="V1477" s="39">
        <v>103576040</v>
      </c>
      <c r="W1477" s="23">
        <v>2.2000000000000002</v>
      </c>
      <c r="X1477" s="38" t="s">
        <v>3139</v>
      </c>
      <c r="Y1477" s="38" t="s">
        <v>6203</v>
      </c>
      <c r="Z1477" s="21">
        <v>103.77693600000001</v>
      </c>
      <c r="AA1477" s="23">
        <v>2.2000000000000002</v>
      </c>
      <c r="AB1477" s="39" t="s">
        <v>3139</v>
      </c>
      <c r="AC1477" s="39">
        <v>0</v>
      </c>
      <c r="AD1477" s="23" t="s">
        <v>3139</v>
      </c>
      <c r="AE1477" s="38" t="s">
        <v>5824</v>
      </c>
      <c r="AG1477" s="23"/>
      <c r="AH1477" s="23"/>
    </row>
    <row r="1478" spans="1:34">
      <c r="A1478" t="str">
        <f t="shared" si="71"/>
        <v>1203</v>
      </c>
      <c r="B1478" t="str">
        <f t="shared" si="69"/>
        <v>FL</v>
      </c>
      <c r="C1478">
        <f t="shared" si="70"/>
        <v>3</v>
      </c>
      <c r="D1478" s="38" t="s">
        <v>6552</v>
      </c>
      <c r="E1478" s="23">
        <v>8</v>
      </c>
      <c r="F1478" s="23">
        <v>120305</v>
      </c>
      <c r="G1478" s="38" t="s">
        <v>102</v>
      </c>
      <c r="H1478" s="38" t="s">
        <v>3043</v>
      </c>
      <c r="I1478" s="38" t="s">
        <v>5969</v>
      </c>
      <c r="J1478" s="38" t="s">
        <v>11961</v>
      </c>
      <c r="K1478" s="38"/>
      <c r="L1478" s="38" t="s">
        <v>6060</v>
      </c>
      <c r="M1478" s="109">
        <v>44411</v>
      </c>
      <c r="N1478" s="39">
        <v>210217907</v>
      </c>
      <c r="O1478" s="38">
        <v>1</v>
      </c>
      <c r="P1478" s="38" t="s">
        <v>5814</v>
      </c>
      <c r="Q1478" s="23">
        <v>1.95</v>
      </c>
      <c r="R1478" s="43" t="s">
        <v>3139</v>
      </c>
      <c r="S1478" s="38" t="s">
        <v>54</v>
      </c>
      <c r="T1478" s="23">
        <v>90</v>
      </c>
      <c r="U1478" s="38" t="s">
        <v>6060</v>
      </c>
      <c r="V1478" s="43">
        <v>210217907</v>
      </c>
      <c r="W1478" s="38">
        <v>1.95</v>
      </c>
      <c r="X1478" s="38" t="s">
        <v>3139</v>
      </c>
      <c r="Y1478" s="38" t="s">
        <v>6203</v>
      </c>
      <c r="Z1478" s="21">
        <v>211.21275227999999</v>
      </c>
      <c r="AA1478" s="23">
        <v>1.95</v>
      </c>
      <c r="AB1478" s="39" t="s">
        <v>3139</v>
      </c>
      <c r="AC1478" s="39">
        <v>0</v>
      </c>
      <c r="AD1478" s="23" t="s">
        <v>3139</v>
      </c>
      <c r="AE1478" s="38" t="s">
        <v>5824</v>
      </c>
      <c r="AG1478" s="23"/>
      <c r="AH1478" s="23"/>
    </row>
    <row r="1479" spans="1:34">
      <c r="A1479" t="str">
        <f t="shared" si="71"/>
        <v>1203</v>
      </c>
      <c r="B1479" t="str">
        <f t="shared" si="69"/>
        <v>FL</v>
      </c>
      <c r="C1479">
        <f t="shared" si="70"/>
        <v>26</v>
      </c>
      <c r="D1479" s="38" t="s">
        <v>6552</v>
      </c>
      <c r="E1479" s="23">
        <v>9</v>
      </c>
      <c r="F1479" s="23">
        <v>120305</v>
      </c>
      <c r="G1479" s="38" t="s">
        <v>102</v>
      </c>
      <c r="H1479" s="38" t="s">
        <v>3043</v>
      </c>
      <c r="I1479" s="38" t="s">
        <v>5969</v>
      </c>
      <c r="J1479" s="38" t="s">
        <v>11962</v>
      </c>
      <c r="K1479" s="38"/>
      <c r="L1479" s="38" t="s">
        <v>6096</v>
      </c>
      <c r="M1479" s="109">
        <v>44434</v>
      </c>
      <c r="N1479" s="39">
        <v>431296585</v>
      </c>
      <c r="O1479" s="38">
        <v>1</v>
      </c>
      <c r="P1479" s="38" t="s">
        <v>5814</v>
      </c>
      <c r="Q1479" s="23">
        <v>2.15</v>
      </c>
      <c r="R1479" s="43" t="s">
        <v>3139</v>
      </c>
      <c r="S1479" s="38" t="s">
        <v>54</v>
      </c>
      <c r="T1479" s="23">
        <v>90</v>
      </c>
      <c r="U1479" s="38" t="s">
        <v>6096</v>
      </c>
      <c r="V1479" s="39">
        <v>431296585</v>
      </c>
      <c r="W1479" s="23">
        <v>2.15</v>
      </c>
      <c r="X1479" s="38" t="s">
        <v>3139</v>
      </c>
      <c r="Y1479" s="38" t="s">
        <v>6203</v>
      </c>
      <c r="Z1479" s="21">
        <v>432.93190787999998</v>
      </c>
      <c r="AA1479" s="23">
        <v>2.15</v>
      </c>
      <c r="AB1479" s="39" t="s">
        <v>3139</v>
      </c>
      <c r="AC1479" s="39">
        <v>0</v>
      </c>
      <c r="AD1479" s="23" t="s">
        <v>3139</v>
      </c>
      <c r="AE1479" s="38" t="s">
        <v>5824</v>
      </c>
      <c r="AG1479" s="23"/>
      <c r="AH1479" s="23"/>
    </row>
    <row r="1480" spans="1:34">
      <c r="A1480" t="str">
        <f t="shared" si="71"/>
        <v>1203</v>
      </c>
      <c r="B1480" t="str">
        <f t="shared" si="69"/>
        <v>FL</v>
      </c>
      <c r="C1480">
        <f t="shared" si="70"/>
        <v>11</v>
      </c>
      <c r="D1480" s="38" t="s">
        <v>6552</v>
      </c>
      <c r="E1480" s="23">
        <v>10</v>
      </c>
      <c r="F1480" s="23">
        <v>120305</v>
      </c>
      <c r="G1480" s="38" t="s">
        <v>3509</v>
      </c>
      <c r="H1480" s="38" t="s">
        <v>3510</v>
      </c>
      <c r="I1480" s="38" t="s">
        <v>5969</v>
      </c>
      <c r="J1480" s="38" t="s">
        <v>9583</v>
      </c>
      <c r="K1480" s="38"/>
      <c r="L1480" s="38" t="s">
        <v>6091</v>
      </c>
      <c r="M1480" s="109">
        <v>44419</v>
      </c>
      <c r="N1480" s="39">
        <v>100437952</v>
      </c>
      <c r="O1480" s="38">
        <v>1</v>
      </c>
      <c r="P1480" s="38" t="s">
        <v>5814</v>
      </c>
      <c r="Q1480" s="23">
        <v>3.4</v>
      </c>
      <c r="R1480" s="43" t="s">
        <v>3139</v>
      </c>
      <c r="S1480" s="38" t="s">
        <v>54</v>
      </c>
      <c r="T1480" s="23">
        <v>90</v>
      </c>
      <c r="U1480" s="38" t="s">
        <v>6091</v>
      </c>
      <c r="V1480" s="43">
        <v>100437952</v>
      </c>
      <c r="W1480" s="23">
        <v>3.4</v>
      </c>
      <c r="X1480" s="38" t="s">
        <v>3139</v>
      </c>
      <c r="Y1480" s="38" t="s">
        <v>6203</v>
      </c>
      <c r="Z1480" s="21">
        <v>101.180226</v>
      </c>
      <c r="AA1480" s="23">
        <v>3.4</v>
      </c>
      <c r="AB1480" s="39" t="s">
        <v>3139</v>
      </c>
      <c r="AC1480" s="39">
        <v>0</v>
      </c>
      <c r="AD1480" s="23" t="s">
        <v>3139</v>
      </c>
      <c r="AE1480" s="38" t="s">
        <v>5824</v>
      </c>
      <c r="AG1480" s="23"/>
      <c r="AH1480" s="23"/>
    </row>
    <row r="1481" spans="1:34">
      <c r="A1481" t="str">
        <f t="shared" si="71"/>
        <v>1203</v>
      </c>
      <c r="B1481" t="str">
        <f t="shared" si="69"/>
        <v>FL</v>
      </c>
      <c r="C1481">
        <f t="shared" si="70"/>
        <v>24</v>
      </c>
      <c r="D1481" s="38" t="s">
        <v>6552</v>
      </c>
      <c r="E1481" s="23">
        <v>11</v>
      </c>
      <c r="F1481" s="23">
        <v>120305</v>
      </c>
      <c r="G1481" s="38" t="s">
        <v>3509</v>
      </c>
      <c r="H1481" s="38" t="s">
        <v>3510</v>
      </c>
      <c r="I1481" s="38" t="s">
        <v>5969</v>
      </c>
      <c r="J1481" s="38" t="s">
        <v>9584</v>
      </c>
      <c r="K1481" s="38"/>
      <c r="L1481" s="38" t="s">
        <v>5975</v>
      </c>
      <c r="M1481" s="109">
        <v>44432</v>
      </c>
      <c r="N1481" s="39">
        <v>40350362</v>
      </c>
      <c r="O1481" s="38">
        <v>1</v>
      </c>
      <c r="P1481" s="38" t="s">
        <v>5814</v>
      </c>
      <c r="Q1481" s="23">
        <v>3.1</v>
      </c>
      <c r="R1481" s="43" t="s">
        <v>3139</v>
      </c>
      <c r="S1481" s="38" t="s">
        <v>54</v>
      </c>
      <c r="T1481" s="23">
        <v>90</v>
      </c>
      <c r="U1481" s="38" t="s">
        <v>5975</v>
      </c>
      <c r="V1481" s="43">
        <v>40350362</v>
      </c>
      <c r="W1481" s="23">
        <v>3.1</v>
      </c>
      <c r="X1481" s="38" t="s">
        <v>3139</v>
      </c>
      <c r="Y1481" s="38" t="s">
        <v>6203</v>
      </c>
      <c r="Z1481" s="21">
        <v>40.578874999999996</v>
      </c>
      <c r="AA1481" s="23">
        <v>3.1</v>
      </c>
      <c r="AB1481" s="39" t="s">
        <v>3139</v>
      </c>
      <c r="AC1481" s="39">
        <v>0</v>
      </c>
      <c r="AD1481" s="23" t="s">
        <v>3139</v>
      </c>
      <c r="AE1481" s="38" t="s">
        <v>5824</v>
      </c>
      <c r="AG1481" s="23"/>
      <c r="AH1481" s="23"/>
    </row>
    <row r="1482" spans="1:34">
      <c r="A1482" t="str">
        <f t="shared" si="71"/>
        <v>1203</v>
      </c>
      <c r="B1482" t="str">
        <f t="shared" si="69"/>
        <v>FL</v>
      </c>
      <c r="C1482">
        <f t="shared" si="70"/>
        <v>39</v>
      </c>
      <c r="D1482" s="38" t="s">
        <v>6552</v>
      </c>
      <c r="E1482" s="23">
        <v>12</v>
      </c>
      <c r="F1482" s="23">
        <v>120305</v>
      </c>
      <c r="G1482" s="38" t="s">
        <v>3509</v>
      </c>
      <c r="H1482" s="38" t="s">
        <v>3510</v>
      </c>
      <c r="I1482" s="38" t="s">
        <v>5969</v>
      </c>
      <c r="J1482" s="38" t="s">
        <v>11303</v>
      </c>
      <c r="K1482" s="38"/>
      <c r="L1482" s="38" t="s">
        <v>6037</v>
      </c>
      <c r="M1482" s="109">
        <v>44447</v>
      </c>
      <c r="N1482" s="39">
        <v>376684953</v>
      </c>
      <c r="O1482" s="38">
        <v>1</v>
      </c>
      <c r="P1482" s="38" t="s">
        <v>5814</v>
      </c>
      <c r="Q1482" s="23">
        <v>3.1</v>
      </c>
      <c r="R1482" s="43" t="s">
        <v>3139</v>
      </c>
      <c r="S1482" s="38" t="s">
        <v>54</v>
      </c>
      <c r="T1482" s="23">
        <v>90</v>
      </c>
      <c r="U1482" s="38" t="s">
        <v>6037</v>
      </c>
      <c r="V1482" s="39">
        <v>376684953</v>
      </c>
      <c r="W1482" s="23">
        <v>3.1</v>
      </c>
      <c r="X1482" s="38" t="s">
        <v>3139</v>
      </c>
      <c r="Y1482" s="38" t="s">
        <v>6203</v>
      </c>
      <c r="Z1482" s="21">
        <v>378.34763199999998</v>
      </c>
      <c r="AA1482" s="23">
        <v>3.1</v>
      </c>
      <c r="AB1482" s="39" t="s">
        <v>3139</v>
      </c>
      <c r="AC1482" s="39">
        <v>0</v>
      </c>
      <c r="AD1482" s="23" t="s">
        <v>3139</v>
      </c>
      <c r="AE1482" s="38" t="s">
        <v>5824</v>
      </c>
      <c r="AG1482" s="23"/>
      <c r="AH1482" s="23"/>
    </row>
    <row r="1483" spans="1:34">
      <c r="A1483" t="str">
        <f t="shared" si="71"/>
        <v>1203</v>
      </c>
      <c r="B1483" t="str">
        <f t="shared" si="69"/>
        <v>FL</v>
      </c>
      <c r="C1483">
        <f t="shared" si="70"/>
        <v>32</v>
      </c>
      <c r="D1483" s="38" t="s">
        <v>6552</v>
      </c>
      <c r="E1483" s="23">
        <v>13</v>
      </c>
      <c r="F1483" s="23">
        <v>120305</v>
      </c>
      <c r="G1483" s="38" t="s">
        <v>260</v>
      </c>
      <c r="H1483" s="38" t="s">
        <v>3046</v>
      </c>
      <c r="I1483" s="38" t="s">
        <v>5969</v>
      </c>
      <c r="J1483" s="38" t="s">
        <v>11304</v>
      </c>
      <c r="K1483" s="38"/>
      <c r="L1483" s="38" t="s">
        <v>6194</v>
      </c>
      <c r="M1483" s="109">
        <v>44440</v>
      </c>
      <c r="N1483" s="39">
        <v>515838779.43000001</v>
      </c>
      <c r="O1483" s="38">
        <v>1</v>
      </c>
      <c r="P1483" s="38" t="s">
        <v>5814</v>
      </c>
      <c r="Q1483" s="23">
        <v>1.2</v>
      </c>
      <c r="R1483" s="43" t="s">
        <v>3139</v>
      </c>
      <c r="S1483" s="38" t="s">
        <v>54</v>
      </c>
      <c r="T1483" s="23">
        <v>90</v>
      </c>
      <c r="U1483" s="38" t="s">
        <v>6194</v>
      </c>
      <c r="V1483" s="39">
        <v>515838779.43000001</v>
      </c>
      <c r="W1483" s="38">
        <v>1.2</v>
      </c>
      <c r="X1483" s="23" t="s">
        <v>3139</v>
      </c>
      <c r="Y1483" s="38" t="s">
        <v>6203</v>
      </c>
      <c r="Z1483" s="21">
        <v>516.90058197000008</v>
      </c>
      <c r="AA1483" s="38">
        <v>1.2</v>
      </c>
      <c r="AB1483" s="39" t="s">
        <v>3139</v>
      </c>
      <c r="AC1483" s="39">
        <v>0</v>
      </c>
      <c r="AD1483" s="23" t="s">
        <v>3139</v>
      </c>
      <c r="AE1483" s="38" t="s">
        <v>5824</v>
      </c>
      <c r="AG1483" s="23"/>
      <c r="AH1483" s="23"/>
    </row>
    <row r="1484" spans="1:34">
      <c r="A1484" t="str">
        <f t="shared" si="71"/>
        <v>1203</v>
      </c>
      <c r="B1484" t="str">
        <f t="shared" si="69"/>
        <v>FL</v>
      </c>
      <c r="C1484">
        <f t="shared" si="70"/>
        <v>40</v>
      </c>
      <c r="D1484" s="38" t="s">
        <v>6552</v>
      </c>
      <c r="E1484" s="23">
        <v>14</v>
      </c>
      <c r="F1484" s="23">
        <v>120305</v>
      </c>
      <c r="G1484" s="38" t="s">
        <v>260</v>
      </c>
      <c r="H1484" s="38" t="s">
        <v>3046</v>
      </c>
      <c r="I1484" s="38" t="s">
        <v>5969</v>
      </c>
      <c r="J1484" s="38" t="s">
        <v>11305</v>
      </c>
      <c r="K1484" s="38"/>
      <c r="L1484" s="38" t="s">
        <v>6083</v>
      </c>
      <c r="M1484" s="109">
        <v>44448</v>
      </c>
      <c r="N1484" s="39">
        <v>200000000</v>
      </c>
      <c r="O1484" s="38">
        <v>1</v>
      </c>
      <c r="P1484" s="38" t="s">
        <v>5814</v>
      </c>
      <c r="Q1484" s="23">
        <v>1.85</v>
      </c>
      <c r="R1484" s="43" t="s">
        <v>3139</v>
      </c>
      <c r="S1484" s="38" t="s">
        <v>54</v>
      </c>
      <c r="T1484" s="23">
        <v>90</v>
      </c>
      <c r="U1484" s="38" t="s">
        <v>6083</v>
      </c>
      <c r="V1484" s="39">
        <v>200000000</v>
      </c>
      <c r="W1484" s="38">
        <v>1.85</v>
      </c>
      <c r="X1484" s="38" t="s">
        <v>3139</v>
      </c>
      <c r="Y1484" s="38" t="s">
        <v>6203</v>
      </c>
      <c r="Z1484" s="21">
        <v>200.55116000000001</v>
      </c>
      <c r="AA1484" s="38">
        <v>1.85</v>
      </c>
      <c r="AB1484" s="39" t="s">
        <v>3139</v>
      </c>
      <c r="AC1484" s="39">
        <v>0</v>
      </c>
      <c r="AD1484" s="23" t="s">
        <v>3139</v>
      </c>
      <c r="AE1484" s="38" t="s">
        <v>5824</v>
      </c>
      <c r="AG1484" s="23"/>
      <c r="AH1484" s="23"/>
    </row>
    <row r="1485" spans="1:34">
      <c r="A1485" t="str">
        <f t="shared" si="71"/>
        <v>1203</v>
      </c>
      <c r="B1485" t="str">
        <f t="shared" si="69"/>
        <v>FL</v>
      </c>
      <c r="C1485">
        <f t="shared" si="70"/>
        <v>40</v>
      </c>
      <c r="D1485" s="38" t="s">
        <v>6552</v>
      </c>
      <c r="E1485" s="23">
        <v>15</v>
      </c>
      <c r="F1485" s="23">
        <v>120305</v>
      </c>
      <c r="G1485" s="38" t="s">
        <v>260</v>
      </c>
      <c r="H1485" s="38" t="s">
        <v>3046</v>
      </c>
      <c r="I1485" s="38" t="s">
        <v>5969</v>
      </c>
      <c r="J1485" s="38" t="s">
        <v>6712</v>
      </c>
      <c r="K1485" s="38"/>
      <c r="L1485" s="38" t="s">
        <v>6083</v>
      </c>
      <c r="M1485" s="109">
        <v>44448</v>
      </c>
      <c r="N1485" s="39">
        <v>121089140</v>
      </c>
      <c r="O1485" s="38">
        <v>1</v>
      </c>
      <c r="P1485" s="38" t="s">
        <v>5814</v>
      </c>
      <c r="Q1485" s="23">
        <v>1.85</v>
      </c>
      <c r="R1485" s="43" t="s">
        <v>3139</v>
      </c>
      <c r="S1485" s="38" t="s">
        <v>54</v>
      </c>
      <c r="T1485" s="23">
        <v>90</v>
      </c>
      <c r="U1485" s="38" t="s">
        <v>6083</v>
      </c>
      <c r="V1485" s="39">
        <v>121089140</v>
      </c>
      <c r="W1485" s="38">
        <v>1.85</v>
      </c>
      <c r="X1485" s="23" t="s">
        <v>3139</v>
      </c>
      <c r="Y1485" s="38" t="s">
        <v>6203</v>
      </c>
      <c r="Z1485" s="21">
        <v>121.42283745</v>
      </c>
      <c r="AA1485" s="38">
        <v>1.85</v>
      </c>
      <c r="AB1485" s="39" t="s">
        <v>3139</v>
      </c>
      <c r="AC1485" s="39">
        <v>0</v>
      </c>
      <c r="AD1485" s="23" t="s">
        <v>3139</v>
      </c>
      <c r="AE1485" s="38" t="s">
        <v>5824</v>
      </c>
      <c r="AG1485" s="23"/>
      <c r="AH1485" s="23"/>
    </row>
    <row r="1486" spans="1:34">
      <c r="A1486" t="str">
        <f t="shared" si="71"/>
        <v>1203</v>
      </c>
      <c r="B1486" t="str">
        <f t="shared" si="69"/>
        <v>FL</v>
      </c>
      <c r="C1486">
        <f t="shared" si="70"/>
        <v>35</v>
      </c>
      <c r="D1486" s="38" t="s">
        <v>6552</v>
      </c>
      <c r="E1486" s="23">
        <v>16</v>
      </c>
      <c r="F1486" s="23">
        <v>120305</v>
      </c>
      <c r="G1486" s="38" t="s">
        <v>3511</v>
      </c>
      <c r="H1486" s="38" t="s">
        <v>11306</v>
      </c>
      <c r="I1486" s="38" t="s">
        <v>5969</v>
      </c>
      <c r="J1486" s="38" t="s">
        <v>11307</v>
      </c>
      <c r="K1486" s="38"/>
      <c r="L1486" s="38" t="s">
        <v>6066</v>
      </c>
      <c r="M1486" s="109">
        <v>44443</v>
      </c>
      <c r="N1486" s="39">
        <v>120000000</v>
      </c>
      <c r="O1486" s="38">
        <v>1</v>
      </c>
      <c r="P1486" s="38" t="s">
        <v>5814</v>
      </c>
      <c r="Q1486" s="23">
        <v>2.5</v>
      </c>
      <c r="R1486" s="43" t="s">
        <v>3139</v>
      </c>
      <c r="S1486" s="38" t="s">
        <v>54</v>
      </c>
      <c r="T1486" s="23">
        <v>90</v>
      </c>
      <c r="U1486" s="38" t="s">
        <v>6066</v>
      </c>
      <c r="V1486" s="39">
        <v>120000000</v>
      </c>
      <c r="W1486" s="38">
        <v>2.5</v>
      </c>
      <c r="X1486" s="23" t="s">
        <v>3139</v>
      </c>
      <c r="Y1486" s="38" t="s">
        <v>6203</v>
      </c>
      <c r="Z1486" s="21">
        <v>120.4712</v>
      </c>
      <c r="AA1486" s="38">
        <v>2.5</v>
      </c>
      <c r="AB1486" s="39" t="s">
        <v>3139</v>
      </c>
      <c r="AC1486" s="39">
        <v>0</v>
      </c>
      <c r="AD1486" s="38" t="s">
        <v>3139</v>
      </c>
      <c r="AE1486" s="38" t="s">
        <v>5824</v>
      </c>
      <c r="AG1486" s="23"/>
      <c r="AH1486" s="23"/>
    </row>
    <row r="1487" spans="1:34">
      <c r="A1487" t="str">
        <f t="shared" si="71"/>
        <v>1203</v>
      </c>
      <c r="B1487" t="str">
        <f t="shared" si="69"/>
        <v>FL</v>
      </c>
      <c r="C1487">
        <f t="shared" si="70"/>
        <v>18</v>
      </c>
      <c r="D1487" s="38" t="s">
        <v>6552</v>
      </c>
      <c r="E1487" s="23">
        <v>17</v>
      </c>
      <c r="F1487" s="23">
        <v>120305</v>
      </c>
      <c r="G1487" s="38" t="s">
        <v>3511</v>
      </c>
      <c r="H1487" s="38" t="s">
        <v>11306</v>
      </c>
      <c r="I1487" s="38" t="s">
        <v>5969</v>
      </c>
      <c r="J1487" s="38" t="s">
        <v>9585</v>
      </c>
      <c r="K1487" s="38"/>
      <c r="L1487" s="38" t="s">
        <v>5973</v>
      </c>
      <c r="M1487" s="109">
        <v>44426</v>
      </c>
      <c r="N1487" s="39">
        <v>210000000</v>
      </c>
      <c r="O1487" s="38">
        <v>1</v>
      </c>
      <c r="P1487" s="38" t="s">
        <v>5814</v>
      </c>
      <c r="Q1487" s="38">
        <v>2.85</v>
      </c>
      <c r="R1487" s="43" t="s">
        <v>3139</v>
      </c>
      <c r="S1487" s="38" t="s">
        <v>54</v>
      </c>
      <c r="T1487" s="23">
        <v>90</v>
      </c>
      <c r="U1487" s="38" t="s">
        <v>5973</v>
      </c>
      <c r="V1487" s="39">
        <v>210000000</v>
      </c>
      <c r="W1487" s="38">
        <v>2.85</v>
      </c>
      <c r="X1487" s="23" t="s">
        <v>3139</v>
      </c>
      <c r="Y1487" s="38" t="s">
        <v>6203</v>
      </c>
      <c r="Z1487" s="21">
        <v>211.20085</v>
      </c>
      <c r="AA1487" s="38">
        <v>2.85</v>
      </c>
      <c r="AB1487" s="39" t="s">
        <v>3139</v>
      </c>
      <c r="AC1487" s="39">
        <v>0</v>
      </c>
      <c r="AD1487" s="23" t="s">
        <v>3139</v>
      </c>
      <c r="AE1487" s="38" t="s">
        <v>5824</v>
      </c>
      <c r="AG1487" s="23"/>
      <c r="AH1487" s="23"/>
    </row>
    <row r="1488" spans="1:34">
      <c r="A1488" t="str">
        <f t="shared" si="71"/>
        <v>1203</v>
      </c>
      <c r="B1488" t="str">
        <f t="shared" si="69"/>
        <v>FL</v>
      </c>
      <c r="C1488">
        <f t="shared" si="70"/>
        <v>69</v>
      </c>
      <c r="D1488" s="38" t="s">
        <v>6552</v>
      </c>
      <c r="E1488" s="23">
        <v>18</v>
      </c>
      <c r="F1488" s="23">
        <v>120305</v>
      </c>
      <c r="G1488" s="38" t="s">
        <v>3511</v>
      </c>
      <c r="H1488" s="38" t="s">
        <v>11306</v>
      </c>
      <c r="I1488" s="38" t="s">
        <v>5969</v>
      </c>
      <c r="J1488" s="38" t="s">
        <v>11963</v>
      </c>
      <c r="K1488" s="38"/>
      <c r="L1488" s="38" t="s">
        <v>6070</v>
      </c>
      <c r="M1488" s="109">
        <v>44477</v>
      </c>
      <c r="N1488" s="39">
        <v>100794400</v>
      </c>
      <c r="O1488" s="38">
        <v>1</v>
      </c>
      <c r="P1488" s="38" t="s">
        <v>5814</v>
      </c>
      <c r="Q1488" s="23">
        <v>2.48</v>
      </c>
      <c r="R1488" s="43" t="s">
        <v>3139</v>
      </c>
      <c r="S1488" s="38" t="s">
        <v>54</v>
      </c>
      <c r="T1488" s="23">
        <v>90</v>
      </c>
      <c r="U1488" s="38" t="s">
        <v>6070</v>
      </c>
      <c r="V1488" s="39">
        <v>100794400</v>
      </c>
      <c r="W1488" s="23">
        <v>2.48</v>
      </c>
      <c r="X1488" s="38" t="s">
        <v>3139</v>
      </c>
      <c r="Y1488" s="38" t="s">
        <v>6203</v>
      </c>
      <c r="Z1488" s="21">
        <v>100.952815</v>
      </c>
      <c r="AA1488" s="23">
        <v>2.48</v>
      </c>
      <c r="AB1488" s="39" t="s">
        <v>3139</v>
      </c>
      <c r="AC1488" s="39">
        <v>0</v>
      </c>
      <c r="AD1488" s="23" t="s">
        <v>3139</v>
      </c>
      <c r="AE1488" s="38" t="s">
        <v>5824</v>
      </c>
      <c r="AG1488" s="23"/>
      <c r="AH1488" s="23"/>
    </row>
    <row r="1489" spans="1:34">
      <c r="A1489" t="str">
        <f t="shared" si="71"/>
        <v>1203</v>
      </c>
      <c r="B1489" t="str">
        <f t="shared" si="69"/>
        <v>FL</v>
      </c>
      <c r="C1489">
        <f t="shared" si="70"/>
        <v>90</v>
      </c>
      <c r="D1489" s="38" t="s">
        <v>6552</v>
      </c>
      <c r="E1489" s="23">
        <v>19</v>
      </c>
      <c r="F1489" s="23">
        <v>120305</v>
      </c>
      <c r="G1489" s="38" t="s">
        <v>80</v>
      </c>
      <c r="H1489" s="38" t="s">
        <v>3160</v>
      </c>
      <c r="I1489" s="38" t="s">
        <v>5969</v>
      </c>
      <c r="J1489" s="38" t="s">
        <v>11964</v>
      </c>
      <c r="K1489" s="38"/>
      <c r="L1489" s="38" t="s">
        <v>6114</v>
      </c>
      <c r="M1489" s="109">
        <v>44498</v>
      </c>
      <c r="N1489" s="39">
        <v>385245009</v>
      </c>
      <c r="O1489" s="38">
        <v>1</v>
      </c>
      <c r="P1489" s="38" t="s">
        <v>5814</v>
      </c>
      <c r="Q1489" s="23">
        <v>2.2799999999999998</v>
      </c>
      <c r="R1489" s="43" t="s">
        <v>3139</v>
      </c>
      <c r="S1489" s="38" t="s">
        <v>54</v>
      </c>
      <c r="T1489" s="23">
        <v>90</v>
      </c>
      <c r="U1489" s="38" t="s">
        <v>6114</v>
      </c>
      <c r="V1489" s="39">
        <v>385245009</v>
      </c>
      <c r="W1489" s="38">
        <v>2.2799999999999998</v>
      </c>
      <c r="X1489" s="38" t="s">
        <v>3139</v>
      </c>
      <c r="Y1489" s="38" t="s">
        <v>6203</v>
      </c>
      <c r="Z1489" s="21">
        <v>385.36712399999999</v>
      </c>
      <c r="AA1489" s="23">
        <v>2.2799999999999998</v>
      </c>
      <c r="AB1489" s="39" t="s">
        <v>3139</v>
      </c>
      <c r="AC1489" s="39">
        <v>0</v>
      </c>
      <c r="AD1489" s="23" t="s">
        <v>3139</v>
      </c>
      <c r="AE1489" s="38" t="s">
        <v>5824</v>
      </c>
      <c r="AG1489" s="23"/>
      <c r="AH1489" s="23"/>
    </row>
    <row r="1490" spans="1:34">
      <c r="A1490" t="str">
        <f t="shared" si="71"/>
        <v>1226</v>
      </c>
      <c r="B1490" t="str">
        <f t="shared" si="69"/>
        <v>OT</v>
      </c>
      <c r="C1490">
        <f t="shared" si="70"/>
        <v>0</v>
      </c>
      <c r="D1490" s="38" t="s">
        <v>6552</v>
      </c>
      <c r="E1490" s="23">
        <v>20</v>
      </c>
      <c r="F1490" s="23">
        <v>122602</v>
      </c>
      <c r="G1490" s="38" t="s">
        <v>3450</v>
      </c>
      <c r="H1490" s="38" t="s">
        <v>3244</v>
      </c>
      <c r="I1490" s="38" t="s">
        <v>6006</v>
      </c>
      <c r="J1490" s="38" t="s">
        <v>50</v>
      </c>
      <c r="K1490" s="38"/>
      <c r="L1490" s="38" t="s">
        <v>6713</v>
      </c>
      <c r="M1490" s="109">
        <v>44408</v>
      </c>
      <c r="N1490" s="39">
        <v>908526</v>
      </c>
      <c r="O1490" s="38">
        <v>1</v>
      </c>
      <c r="P1490" s="38"/>
      <c r="Q1490" s="23" t="s">
        <v>3139</v>
      </c>
      <c r="R1490" s="43">
        <v>908526</v>
      </c>
      <c r="S1490" s="38"/>
      <c r="T1490" s="23" t="s">
        <v>3139</v>
      </c>
      <c r="U1490" s="38" t="s">
        <v>6713</v>
      </c>
      <c r="V1490" s="39">
        <v>908526</v>
      </c>
      <c r="W1490" s="38" t="s">
        <v>3139</v>
      </c>
      <c r="X1490" s="38">
        <v>908526</v>
      </c>
      <c r="Y1490" s="38" t="s">
        <v>6203</v>
      </c>
      <c r="Z1490" s="21">
        <v>0.90852599999999994</v>
      </c>
      <c r="AA1490" s="23" t="s">
        <v>3139</v>
      </c>
      <c r="AB1490" s="39">
        <v>908526</v>
      </c>
      <c r="AC1490" s="39">
        <v>0</v>
      </c>
      <c r="AD1490" s="23" t="s">
        <v>3139</v>
      </c>
      <c r="AE1490" s="38" t="s">
        <v>5818</v>
      </c>
      <c r="AG1490" s="23"/>
      <c r="AH1490" s="23"/>
    </row>
    <row r="1491" spans="1:34">
      <c r="A1491" t="str">
        <f t="shared" si="71"/>
        <v>1226</v>
      </c>
      <c r="B1491" t="str">
        <f t="shared" si="69"/>
        <v>OT</v>
      </c>
      <c r="C1491">
        <f t="shared" si="70"/>
        <v>0</v>
      </c>
      <c r="D1491" s="38" t="s">
        <v>6552</v>
      </c>
      <c r="E1491" s="23">
        <v>21</v>
      </c>
      <c r="F1491" s="23">
        <v>122602</v>
      </c>
      <c r="G1491" s="38" t="s">
        <v>3179</v>
      </c>
      <c r="H1491" s="38" t="s">
        <v>3617</v>
      </c>
      <c r="I1491" s="38" t="s">
        <v>6006</v>
      </c>
      <c r="J1491" s="38" t="s">
        <v>50</v>
      </c>
      <c r="K1491" s="38"/>
      <c r="L1491" s="38" t="s">
        <v>6714</v>
      </c>
      <c r="M1491" s="109">
        <v>44408</v>
      </c>
      <c r="N1491" s="39">
        <v>54302435</v>
      </c>
      <c r="O1491" s="38">
        <v>1</v>
      </c>
      <c r="P1491" s="38"/>
      <c r="Q1491" s="38" t="s">
        <v>3139</v>
      </c>
      <c r="R1491" s="39">
        <v>54302435</v>
      </c>
      <c r="S1491" s="38"/>
      <c r="T1491" s="38" t="s">
        <v>3139</v>
      </c>
      <c r="U1491" s="38" t="s">
        <v>6714</v>
      </c>
      <c r="V1491" s="39">
        <v>54302435</v>
      </c>
      <c r="W1491" s="38" t="s">
        <v>3139</v>
      </c>
      <c r="X1491" s="38">
        <v>54302435</v>
      </c>
      <c r="Y1491" s="38" t="s">
        <v>6203</v>
      </c>
      <c r="Z1491" s="21">
        <v>54.302435000000003</v>
      </c>
      <c r="AA1491" s="38" t="s">
        <v>3139</v>
      </c>
      <c r="AB1491" s="39">
        <v>54302435</v>
      </c>
      <c r="AC1491" s="39">
        <v>0</v>
      </c>
      <c r="AD1491" s="23" t="s">
        <v>3139</v>
      </c>
      <c r="AE1491" s="38" t="s">
        <v>5818</v>
      </c>
    </row>
    <row r="1492" spans="1:34">
      <c r="A1492" t="str">
        <f t="shared" si="71"/>
        <v>1226</v>
      </c>
      <c r="B1492" t="str">
        <f t="shared" si="69"/>
        <v>OT</v>
      </c>
      <c r="C1492">
        <f t="shared" si="70"/>
        <v>0</v>
      </c>
      <c r="D1492" s="38" t="s">
        <v>6552</v>
      </c>
      <c r="E1492" s="23">
        <v>22</v>
      </c>
      <c r="F1492" s="23">
        <v>122602</v>
      </c>
      <c r="G1492" s="38" t="s">
        <v>80</v>
      </c>
      <c r="H1492" s="38" t="s">
        <v>3217</v>
      </c>
      <c r="I1492" s="38" t="s">
        <v>6006</v>
      </c>
      <c r="J1492" s="38" t="s">
        <v>50</v>
      </c>
      <c r="K1492" s="38"/>
      <c r="L1492" s="38" t="s">
        <v>6715</v>
      </c>
      <c r="M1492" s="109">
        <v>44408</v>
      </c>
      <c r="N1492" s="39">
        <v>2329008</v>
      </c>
      <c r="O1492" s="38">
        <v>1</v>
      </c>
      <c r="P1492" s="38"/>
      <c r="Q1492" s="38" t="s">
        <v>3139</v>
      </c>
      <c r="R1492" s="43">
        <v>2329008</v>
      </c>
      <c r="S1492" s="38"/>
      <c r="T1492" s="38" t="s">
        <v>3139</v>
      </c>
      <c r="U1492" s="38" t="s">
        <v>6715</v>
      </c>
      <c r="V1492" s="39">
        <v>2329008</v>
      </c>
      <c r="W1492" s="38" t="s">
        <v>3139</v>
      </c>
      <c r="X1492" s="38">
        <v>2329008</v>
      </c>
      <c r="Y1492" s="38" t="s">
        <v>6203</v>
      </c>
      <c r="Z1492" s="21">
        <v>2.329008</v>
      </c>
      <c r="AA1492" s="38" t="s">
        <v>3139</v>
      </c>
      <c r="AB1492" s="39">
        <v>2329008</v>
      </c>
      <c r="AC1492" s="39">
        <v>0</v>
      </c>
      <c r="AD1492" s="23" t="s">
        <v>3139</v>
      </c>
      <c r="AE1492" s="38" t="s">
        <v>5818</v>
      </c>
      <c r="AG1492" s="23"/>
      <c r="AH1492" s="23"/>
    </row>
    <row r="1493" spans="1:34">
      <c r="A1493" t="str">
        <f t="shared" si="71"/>
        <v>1228</v>
      </c>
      <c r="B1493" t="str">
        <f t="shared" si="69"/>
        <v>CA</v>
      </c>
      <c r="C1493">
        <f t="shared" si="70"/>
        <v>68</v>
      </c>
      <c r="D1493" s="38" t="s">
        <v>6552</v>
      </c>
      <c r="E1493" s="23">
        <v>1</v>
      </c>
      <c r="F1493" s="23">
        <v>122811</v>
      </c>
      <c r="G1493" s="38" t="s">
        <v>329</v>
      </c>
      <c r="H1493" s="38" t="s">
        <v>3456</v>
      </c>
      <c r="I1493" s="38" t="s">
        <v>5969</v>
      </c>
      <c r="J1493" s="38" t="s">
        <v>11965</v>
      </c>
      <c r="K1493" s="38"/>
      <c r="L1493" s="38" t="s">
        <v>6068</v>
      </c>
      <c r="M1493" s="109">
        <v>44476</v>
      </c>
      <c r="N1493" s="39">
        <v>283349016</v>
      </c>
      <c r="O1493" s="38">
        <v>1</v>
      </c>
      <c r="P1493" s="38" t="s">
        <v>5814</v>
      </c>
      <c r="Q1493" s="38">
        <v>2.2999999999999998</v>
      </c>
      <c r="R1493" s="43" t="s">
        <v>3139</v>
      </c>
      <c r="S1493" s="38" t="s">
        <v>54</v>
      </c>
      <c r="T1493" s="38">
        <v>90</v>
      </c>
      <c r="U1493" s="38" t="s">
        <v>6068</v>
      </c>
      <c r="V1493" s="39">
        <v>283349016</v>
      </c>
      <c r="W1493" s="38">
        <v>2.2999999999999998</v>
      </c>
      <c r="X1493" s="38" t="s">
        <v>3139</v>
      </c>
      <c r="Y1493" s="38" t="s">
        <v>6552</v>
      </c>
      <c r="Z1493" s="21">
        <v>283.77888899999999</v>
      </c>
      <c r="AA1493" s="38">
        <v>2.2999999999999998</v>
      </c>
      <c r="AB1493" s="39" t="s">
        <v>3139</v>
      </c>
      <c r="AC1493" s="39">
        <v>283778889</v>
      </c>
      <c r="AD1493" s="23" t="s">
        <v>3139</v>
      </c>
      <c r="AE1493" s="38" t="s">
        <v>5815</v>
      </c>
      <c r="AG1493" s="23"/>
      <c r="AH1493" s="23"/>
    </row>
    <row r="1494" spans="1:34">
      <c r="A1494" t="str">
        <f t="shared" si="71"/>
        <v>1228</v>
      </c>
      <c r="B1494" t="str">
        <f t="shared" si="69"/>
        <v>CA</v>
      </c>
      <c r="C1494">
        <f t="shared" si="70"/>
        <v>75</v>
      </c>
      <c r="D1494" s="38" t="s">
        <v>6552</v>
      </c>
      <c r="E1494" s="23">
        <v>2</v>
      </c>
      <c r="F1494" s="23">
        <v>122811</v>
      </c>
      <c r="G1494" s="38" t="s">
        <v>329</v>
      </c>
      <c r="H1494" s="38" t="s">
        <v>3456</v>
      </c>
      <c r="I1494" s="38" t="s">
        <v>5969</v>
      </c>
      <c r="J1494" s="38" t="s">
        <v>11966</v>
      </c>
      <c r="K1494" s="38"/>
      <c r="L1494" s="38" t="s">
        <v>6074</v>
      </c>
      <c r="M1494" s="109">
        <v>44483</v>
      </c>
      <c r="N1494" s="39">
        <v>223962707</v>
      </c>
      <c r="O1494" s="38">
        <v>1</v>
      </c>
      <c r="P1494" s="38" t="s">
        <v>5814</v>
      </c>
      <c r="Q1494" s="38">
        <v>2.2999999999999998</v>
      </c>
      <c r="R1494" s="43" t="s">
        <v>3139</v>
      </c>
      <c r="S1494" s="38" t="s">
        <v>54</v>
      </c>
      <c r="T1494" s="38">
        <v>90</v>
      </c>
      <c r="U1494" s="38" t="s">
        <v>6074</v>
      </c>
      <c r="V1494" s="39">
        <v>223962707</v>
      </c>
      <c r="W1494" s="38">
        <v>2.2999999999999998</v>
      </c>
      <c r="X1494" s="38" t="s">
        <v>3139</v>
      </c>
      <c r="Y1494" s="38" t="s">
        <v>6552</v>
      </c>
      <c r="Z1494" s="21">
        <v>224.203329</v>
      </c>
      <c r="AA1494" s="38">
        <v>2.2999999999999998</v>
      </c>
      <c r="AB1494" s="39" t="s">
        <v>3139</v>
      </c>
      <c r="AC1494" s="39">
        <v>224203329</v>
      </c>
      <c r="AD1494" s="23" t="s">
        <v>3139</v>
      </c>
      <c r="AE1494" s="38" t="s">
        <v>5815</v>
      </c>
      <c r="AG1494" s="23"/>
      <c r="AH1494" s="23"/>
    </row>
    <row r="1495" spans="1:34">
      <c r="A1495" t="str">
        <f t="shared" si="71"/>
        <v>1228</v>
      </c>
      <c r="B1495" t="str">
        <f t="shared" si="69"/>
        <v>CA</v>
      </c>
      <c r="C1495">
        <f t="shared" si="70"/>
        <v>82</v>
      </c>
      <c r="D1495" s="38" t="s">
        <v>6552</v>
      </c>
      <c r="E1495" s="23">
        <v>3</v>
      </c>
      <c r="F1495" s="23">
        <v>122811</v>
      </c>
      <c r="G1495" s="38" t="s">
        <v>329</v>
      </c>
      <c r="H1495" s="38" t="s">
        <v>3456</v>
      </c>
      <c r="I1495" s="38" t="s">
        <v>5969</v>
      </c>
      <c r="J1495" s="38" t="s">
        <v>11967</v>
      </c>
      <c r="K1495" s="38"/>
      <c r="L1495" s="38" t="s">
        <v>6078</v>
      </c>
      <c r="M1495" s="109">
        <v>44490</v>
      </c>
      <c r="N1495" s="39">
        <v>259277734</v>
      </c>
      <c r="O1495" s="38">
        <v>1</v>
      </c>
      <c r="P1495" s="38" t="s">
        <v>5814</v>
      </c>
      <c r="Q1495" s="38">
        <v>2.1</v>
      </c>
      <c r="R1495" s="43" t="s">
        <v>3139</v>
      </c>
      <c r="S1495" s="38" t="s">
        <v>54</v>
      </c>
      <c r="T1495" s="38">
        <v>90</v>
      </c>
      <c r="U1495" s="38" t="s">
        <v>6078</v>
      </c>
      <c r="V1495" s="39">
        <v>259277734</v>
      </c>
      <c r="W1495" s="38">
        <v>2.1</v>
      </c>
      <c r="X1495" s="38" t="s">
        <v>3139</v>
      </c>
      <c r="Y1495" s="38" t="s">
        <v>6552</v>
      </c>
      <c r="Z1495" s="21">
        <v>259.42745600000001</v>
      </c>
      <c r="AA1495" s="38">
        <v>2.1</v>
      </c>
      <c r="AB1495" s="39" t="s">
        <v>3139</v>
      </c>
      <c r="AC1495" s="39">
        <v>259427456</v>
      </c>
      <c r="AD1495" s="23" t="s">
        <v>3139</v>
      </c>
      <c r="AE1495" s="38" t="s">
        <v>5815</v>
      </c>
      <c r="AG1495" s="23"/>
      <c r="AH1495" s="23"/>
    </row>
    <row r="1496" spans="1:34">
      <c r="A1496" t="str">
        <f t="shared" si="71"/>
        <v>1228</v>
      </c>
      <c r="B1496" t="str">
        <f t="shared" si="69"/>
        <v>CA</v>
      </c>
      <c r="C1496">
        <f t="shared" si="70"/>
        <v>22</v>
      </c>
      <c r="D1496" s="38" t="s">
        <v>6552</v>
      </c>
      <c r="E1496" s="23">
        <v>4</v>
      </c>
      <c r="F1496" s="23">
        <v>122811</v>
      </c>
      <c r="G1496" s="38" t="s">
        <v>80</v>
      </c>
      <c r="H1496" s="38" t="s">
        <v>3217</v>
      </c>
      <c r="I1496" s="38" t="s">
        <v>5969</v>
      </c>
      <c r="J1496" s="38" t="s">
        <v>6716</v>
      </c>
      <c r="K1496" s="38"/>
      <c r="L1496" s="38" t="s">
        <v>6094</v>
      </c>
      <c r="M1496" s="109">
        <v>44430</v>
      </c>
      <c r="N1496" s="39">
        <v>93167857</v>
      </c>
      <c r="O1496" s="38">
        <v>1</v>
      </c>
      <c r="P1496" s="38" t="s">
        <v>5814</v>
      </c>
      <c r="Q1496" s="23">
        <v>3.6</v>
      </c>
      <c r="R1496" s="43" t="s">
        <v>3139</v>
      </c>
      <c r="S1496" s="38" t="s">
        <v>54</v>
      </c>
      <c r="T1496" s="23">
        <v>180</v>
      </c>
      <c r="U1496" s="38" t="s">
        <v>6094</v>
      </c>
      <c r="V1496" s="43">
        <v>93167857</v>
      </c>
      <c r="W1496" s="23">
        <v>3.6</v>
      </c>
      <c r="X1496" s="38" t="s">
        <v>3139</v>
      </c>
      <c r="Y1496" s="38" t="s">
        <v>6552</v>
      </c>
      <c r="Z1496" s="21">
        <v>94.634609999999995</v>
      </c>
      <c r="AA1496" s="23">
        <v>3.6</v>
      </c>
      <c r="AB1496" s="39" t="s">
        <v>3139</v>
      </c>
      <c r="AC1496" s="39">
        <v>94634610</v>
      </c>
      <c r="AD1496" s="38" t="s">
        <v>3139</v>
      </c>
      <c r="AE1496" s="38" t="s">
        <v>5815</v>
      </c>
      <c r="AG1496" s="23"/>
      <c r="AH1496" s="23"/>
    </row>
    <row r="1497" spans="1:34">
      <c r="A1497" t="str">
        <f t="shared" si="71"/>
        <v>1228</v>
      </c>
      <c r="B1497" t="str">
        <f t="shared" si="69"/>
        <v>CA</v>
      </c>
      <c r="C1497">
        <f t="shared" si="70"/>
        <v>67</v>
      </c>
      <c r="D1497" s="38" t="s">
        <v>6552</v>
      </c>
      <c r="E1497" s="23">
        <v>5</v>
      </c>
      <c r="F1497" s="23">
        <v>122811</v>
      </c>
      <c r="G1497" s="38" t="s">
        <v>53</v>
      </c>
      <c r="H1497" s="38" t="s">
        <v>3047</v>
      </c>
      <c r="I1497" s="38" t="s">
        <v>5969</v>
      </c>
      <c r="J1497" s="38" t="s">
        <v>11968</v>
      </c>
      <c r="K1497" s="38"/>
      <c r="L1497" s="38" t="s">
        <v>6104</v>
      </c>
      <c r="M1497" s="109">
        <v>44475</v>
      </c>
      <c r="N1497" s="39">
        <v>17748972</v>
      </c>
      <c r="O1497" s="38">
        <v>1</v>
      </c>
      <c r="P1497" s="38" t="s">
        <v>5814</v>
      </c>
      <c r="Q1497" s="23">
        <v>2.1</v>
      </c>
      <c r="R1497" s="43" t="s">
        <v>3139</v>
      </c>
      <c r="S1497" s="38" t="s">
        <v>54</v>
      </c>
      <c r="T1497" s="23">
        <v>90</v>
      </c>
      <c r="U1497" s="38" t="s">
        <v>6104</v>
      </c>
      <c r="V1497" s="43">
        <v>17748972</v>
      </c>
      <c r="W1497" s="23">
        <v>2.1</v>
      </c>
      <c r="X1497" s="38" t="s">
        <v>3139</v>
      </c>
      <c r="Y1497" s="38" t="s">
        <v>6552</v>
      </c>
      <c r="Z1497" s="21">
        <v>17.774605999999999</v>
      </c>
      <c r="AA1497" s="23">
        <v>2.1</v>
      </c>
      <c r="AB1497" s="39" t="s">
        <v>3139</v>
      </c>
      <c r="AC1497" s="39">
        <v>17774606</v>
      </c>
      <c r="AD1497" s="38" t="s">
        <v>3139</v>
      </c>
      <c r="AE1497" s="38" t="s">
        <v>5815</v>
      </c>
      <c r="AG1497" s="23"/>
      <c r="AH1497" s="23"/>
    </row>
    <row r="1498" spans="1:34">
      <c r="A1498" t="str">
        <f t="shared" si="71"/>
        <v>1228</v>
      </c>
      <c r="B1498" t="str">
        <f t="shared" si="69"/>
        <v>CA</v>
      </c>
      <c r="C1498">
        <f t="shared" si="70"/>
        <v>80</v>
      </c>
      <c r="D1498" s="38" t="s">
        <v>6552</v>
      </c>
      <c r="E1498" s="23">
        <v>6</v>
      </c>
      <c r="F1498" s="23">
        <v>122811</v>
      </c>
      <c r="G1498" s="38" t="s">
        <v>53</v>
      </c>
      <c r="H1498" s="38" t="s">
        <v>3047</v>
      </c>
      <c r="I1498" s="38" t="s">
        <v>5969</v>
      </c>
      <c r="J1498" s="38" t="s">
        <v>11969</v>
      </c>
      <c r="K1498" s="38"/>
      <c r="L1498" s="38" t="s">
        <v>6076</v>
      </c>
      <c r="M1498" s="109">
        <v>44488</v>
      </c>
      <c r="N1498" s="39">
        <v>232689090</v>
      </c>
      <c r="O1498" s="38">
        <v>1</v>
      </c>
      <c r="P1498" s="38" t="s">
        <v>5814</v>
      </c>
      <c r="Q1498" s="23">
        <v>2.1</v>
      </c>
      <c r="R1498" s="43" t="s">
        <v>3139</v>
      </c>
      <c r="S1498" s="38" t="s">
        <v>54</v>
      </c>
      <c r="T1498" s="23">
        <v>90</v>
      </c>
      <c r="U1498" s="38" t="s">
        <v>6076</v>
      </c>
      <c r="V1498" s="43">
        <v>232689090</v>
      </c>
      <c r="W1498" s="23">
        <v>2.1</v>
      </c>
      <c r="X1498" s="38" t="s">
        <v>3139</v>
      </c>
      <c r="Y1498" s="38" t="s">
        <v>6552</v>
      </c>
      <c r="Z1498" s="21">
        <v>232.85034200000001</v>
      </c>
      <c r="AA1498" s="23">
        <v>2.1</v>
      </c>
      <c r="AB1498" s="39" t="s">
        <v>3139</v>
      </c>
      <c r="AC1498" s="39">
        <v>232850342</v>
      </c>
      <c r="AD1498" s="38" t="s">
        <v>3139</v>
      </c>
      <c r="AE1498" s="38" t="s">
        <v>5815</v>
      </c>
      <c r="AG1498" s="23"/>
      <c r="AH1498" s="23"/>
    </row>
    <row r="1499" spans="1:34">
      <c r="A1499" t="str">
        <f t="shared" si="71"/>
        <v>1228</v>
      </c>
      <c r="B1499" t="str">
        <f t="shared" si="69"/>
        <v>CA</v>
      </c>
      <c r="C1499">
        <f t="shared" si="70"/>
        <v>48</v>
      </c>
      <c r="D1499" s="38" t="s">
        <v>6552</v>
      </c>
      <c r="E1499" s="23">
        <v>7</v>
      </c>
      <c r="F1499" s="23">
        <v>122811</v>
      </c>
      <c r="G1499" s="38" t="s">
        <v>3362</v>
      </c>
      <c r="H1499" s="38" t="s">
        <v>3618</v>
      </c>
      <c r="I1499" s="38" t="s">
        <v>5969</v>
      </c>
      <c r="J1499" s="38" t="s">
        <v>11308</v>
      </c>
      <c r="K1499" s="38"/>
      <c r="L1499" s="38" t="s">
        <v>6319</v>
      </c>
      <c r="M1499" s="109">
        <v>44456</v>
      </c>
      <c r="N1499" s="39">
        <v>208961434</v>
      </c>
      <c r="O1499" s="38">
        <v>1</v>
      </c>
      <c r="P1499" s="38" t="s">
        <v>5814</v>
      </c>
      <c r="Q1499" s="23">
        <v>3</v>
      </c>
      <c r="R1499" s="43" t="s">
        <v>3139</v>
      </c>
      <c r="S1499" s="38" t="s">
        <v>54</v>
      </c>
      <c r="T1499" s="23">
        <v>90</v>
      </c>
      <c r="U1499" s="38" t="s">
        <v>6319</v>
      </c>
      <c r="V1499" s="43">
        <v>208961434</v>
      </c>
      <c r="W1499" s="23">
        <v>3</v>
      </c>
      <c r="X1499" s="38" t="s">
        <v>3139</v>
      </c>
      <c r="Y1499" s="38" t="s">
        <v>6552</v>
      </c>
      <c r="Z1499" s="21">
        <v>209.700504</v>
      </c>
      <c r="AA1499" s="23">
        <v>3</v>
      </c>
      <c r="AB1499" s="39" t="s">
        <v>3139</v>
      </c>
      <c r="AC1499" s="39">
        <v>209700504</v>
      </c>
      <c r="AD1499" s="38" t="s">
        <v>3139</v>
      </c>
      <c r="AE1499" s="38" t="s">
        <v>5815</v>
      </c>
      <c r="AG1499" s="23"/>
      <c r="AH1499" s="23"/>
    </row>
    <row r="1500" spans="1:34">
      <c r="A1500" t="str">
        <f t="shared" si="71"/>
        <v>1228</v>
      </c>
      <c r="B1500" t="str">
        <f t="shared" si="69"/>
        <v>CA</v>
      </c>
      <c r="C1500">
        <f t="shared" si="70"/>
        <v>9</v>
      </c>
      <c r="D1500" s="38" t="s">
        <v>6552</v>
      </c>
      <c r="E1500" s="23">
        <v>8</v>
      </c>
      <c r="F1500" s="23">
        <v>122811</v>
      </c>
      <c r="G1500" s="38" t="s">
        <v>3362</v>
      </c>
      <c r="H1500" s="38" t="s">
        <v>3618</v>
      </c>
      <c r="I1500" s="38" t="s">
        <v>5969</v>
      </c>
      <c r="J1500" s="38" t="s">
        <v>6451</v>
      </c>
      <c r="K1500" s="38"/>
      <c r="L1500" s="38" t="s">
        <v>5992</v>
      </c>
      <c r="M1500" s="109">
        <v>44417</v>
      </c>
      <c r="N1500" s="39">
        <v>200000000</v>
      </c>
      <c r="O1500" s="38">
        <v>1</v>
      </c>
      <c r="P1500" s="38" t="s">
        <v>5814</v>
      </c>
      <c r="Q1500" s="23">
        <v>4.0999999999999996</v>
      </c>
      <c r="R1500" s="43" t="s">
        <v>3139</v>
      </c>
      <c r="S1500" s="38" t="s">
        <v>54</v>
      </c>
      <c r="T1500" s="23">
        <v>180</v>
      </c>
      <c r="U1500" s="38" t="s">
        <v>5992</v>
      </c>
      <c r="V1500" s="43">
        <v>200000000</v>
      </c>
      <c r="W1500" s="23">
        <v>4.0999999999999996</v>
      </c>
      <c r="X1500" s="38" t="s">
        <v>3139</v>
      </c>
      <c r="Y1500" s="38" t="s">
        <v>6552</v>
      </c>
      <c r="Z1500" s="21">
        <v>203.73904099999999</v>
      </c>
      <c r="AA1500" s="23">
        <v>4.0999999999999996</v>
      </c>
      <c r="AB1500" s="39" t="s">
        <v>3139</v>
      </c>
      <c r="AC1500" s="39">
        <v>203739041</v>
      </c>
      <c r="AD1500" s="38" t="s">
        <v>3139</v>
      </c>
      <c r="AE1500" s="38" t="s">
        <v>5815</v>
      </c>
      <c r="AG1500" s="23"/>
      <c r="AH1500" s="23"/>
    </row>
    <row r="1501" spans="1:34">
      <c r="A1501" t="str">
        <f t="shared" si="71"/>
        <v>1228</v>
      </c>
      <c r="B1501" t="str">
        <f t="shared" si="69"/>
        <v>CA</v>
      </c>
      <c r="C1501">
        <f t="shared" si="70"/>
        <v>104</v>
      </c>
      <c r="D1501" s="38" t="s">
        <v>6552</v>
      </c>
      <c r="E1501" s="23">
        <v>9</v>
      </c>
      <c r="F1501" s="23">
        <v>122811</v>
      </c>
      <c r="G1501" s="38" t="s">
        <v>3362</v>
      </c>
      <c r="H1501" s="38" t="s">
        <v>3618</v>
      </c>
      <c r="I1501" s="38" t="s">
        <v>5969</v>
      </c>
      <c r="J1501" s="38" t="s">
        <v>11970</v>
      </c>
      <c r="K1501" s="38"/>
      <c r="L1501" s="38" t="s">
        <v>6106</v>
      </c>
      <c r="M1501" s="109">
        <v>44512</v>
      </c>
      <c r="N1501" s="39">
        <v>201931136</v>
      </c>
      <c r="O1501" s="38">
        <v>1</v>
      </c>
      <c r="P1501" s="38" t="s">
        <v>5814</v>
      </c>
      <c r="Q1501" s="23">
        <v>3.1</v>
      </c>
      <c r="R1501" s="43" t="s">
        <v>3139</v>
      </c>
      <c r="S1501" s="38" t="s">
        <v>54</v>
      </c>
      <c r="T1501" s="23">
        <v>120</v>
      </c>
      <c r="U1501" s="38" t="s">
        <v>6106</v>
      </c>
      <c r="V1501" s="39">
        <v>201931136</v>
      </c>
      <c r="W1501" s="23">
        <v>3.1</v>
      </c>
      <c r="X1501" s="38" t="s">
        <v>3139</v>
      </c>
      <c r="Y1501" s="38" t="s">
        <v>6552</v>
      </c>
      <c r="Z1501" s="21">
        <v>202.239611</v>
      </c>
      <c r="AA1501" s="23">
        <v>3.1</v>
      </c>
      <c r="AB1501" s="39" t="s">
        <v>3139</v>
      </c>
      <c r="AC1501" s="39">
        <v>202239611</v>
      </c>
      <c r="AD1501" s="38" t="s">
        <v>3139</v>
      </c>
      <c r="AE1501" s="38" t="s">
        <v>5815</v>
      </c>
      <c r="AG1501" s="23"/>
      <c r="AH1501" s="23"/>
    </row>
    <row r="1502" spans="1:34">
      <c r="A1502" t="str">
        <f t="shared" si="71"/>
        <v>1228</v>
      </c>
      <c r="B1502" t="str">
        <f t="shared" si="69"/>
        <v>CA</v>
      </c>
      <c r="C1502">
        <f t="shared" si="70"/>
        <v>89</v>
      </c>
      <c r="D1502" s="38" t="s">
        <v>6552</v>
      </c>
      <c r="E1502" s="23">
        <v>10</v>
      </c>
      <c r="F1502" s="23">
        <v>122811</v>
      </c>
      <c r="G1502" s="38" t="s">
        <v>9586</v>
      </c>
      <c r="H1502" s="38" t="s">
        <v>3400</v>
      </c>
      <c r="I1502" s="38" t="s">
        <v>5969</v>
      </c>
      <c r="J1502" s="38" t="s">
        <v>6718</v>
      </c>
      <c r="K1502" s="38"/>
      <c r="L1502" s="38" t="s">
        <v>6108</v>
      </c>
      <c r="M1502" s="109">
        <v>44497</v>
      </c>
      <c r="N1502" s="39">
        <v>209231290</v>
      </c>
      <c r="O1502" s="38">
        <v>1</v>
      </c>
      <c r="P1502" s="38" t="s">
        <v>5814</v>
      </c>
      <c r="Q1502" s="23">
        <v>3.55</v>
      </c>
      <c r="R1502" s="43" t="s">
        <v>3139</v>
      </c>
      <c r="S1502" s="38" t="s">
        <v>54</v>
      </c>
      <c r="T1502" s="23">
        <v>180</v>
      </c>
      <c r="U1502" s="38" t="s">
        <v>6108</v>
      </c>
      <c r="V1502" s="39">
        <v>209231290</v>
      </c>
      <c r="W1502" s="23">
        <v>3.55</v>
      </c>
      <c r="X1502" s="38" t="s">
        <v>3139</v>
      </c>
      <c r="Y1502" s="38" t="s">
        <v>6552</v>
      </c>
      <c r="Z1502" s="21">
        <v>211.00490600000001</v>
      </c>
      <c r="AA1502" s="23">
        <v>3.55</v>
      </c>
      <c r="AB1502" s="39" t="s">
        <v>3139</v>
      </c>
      <c r="AC1502" s="39">
        <v>211004906</v>
      </c>
      <c r="AD1502" s="38" t="s">
        <v>3139</v>
      </c>
      <c r="AE1502" s="38" t="s">
        <v>5815</v>
      </c>
      <c r="AG1502" s="23"/>
      <c r="AH1502" s="23"/>
    </row>
    <row r="1503" spans="1:34">
      <c r="A1503" t="str">
        <f t="shared" si="71"/>
        <v>1228</v>
      </c>
      <c r="B1503" t="str">
        <f t="shared" si="69"/>
        <v>CA</v>
      </c>
      <c r="C1503">
        <f t="shared" si="70"/>
        <v>172</v>
      </c>
      <c r="D1503" s="38" t="s">
        <v>6552</v>
      </c>
      <c r="E1503" s="23">
        <v>11</v>
      </c>
      <c r="F1503" s="23">
        <v>122811</v>
      </c>
      <c r="G1503" s="38" t="s">
        <v>9586</v>
      </c>
      <c r="H1503" s="38" t="s">
        <v>3400</v>
      </c>
      <c r="I1503" s="38" t="s">
        <v>5969</v>
      </c>
      <c r="J1503" s="38" t="s">
        <v>11971</v>
      </c>
      <c r="K1503" s="38"/>
      <c r="L1503" s="38" t="s">
        <v>6076</v>
      </c>
      <c r="M1503" s="109">
        <v>44580</v>
      </c>
      <c r="N1503" s="39">
        <v>209481644</v>
      </c>
      <c r="O1503" s="38">
        <v>1</v>
      </c>
      <c r="P1503" s="38" t="s">
        <v>5814</v>
      </c>
      <c r="Q1503" s="23">
        <v>3.4</v>
      </c>
      <c r="R1503" s="43" t="s">
        <v>3139</v>
      </c>
      <c r="S1503" s="38" t="s">
        <v>54</v>
      </c>
      <c r="T1503" s="23">
        <v>180</v>
      </c>
      <c r="U1503" s="38" t="s">
        <v>6076</v>
      </c>
      <c r="V1503" s="39">
        <v>209481644</v>
      </c>
      <c r="W1503" s="23">
        <v>3.4</v>
      </c>
      <c r="X1503" s="38" t="s">
        <v>3139</v>
      </c>
      <c r="Y1503" s="38" t="s">
        <v>6552</v>
      </c>
      <c r="Z1503" s="21">
        <v>209.695764</v>
      </c>
      <c r="AA1503" s="23">
        <v>3.4</v>
      </c>
      <c r="AB1503" s="39" t="s">
        <v>3139</v>
      </c>
      <c r="AC1503" s="39">
        <v>209695764</v>
      </c>
      <c r="AD1503" s="38" t="s">
        <v>3139</v>
      </c>
      <c r="AE1503" s="38" t="s">
        <v>5815</v>
      </c>
      <c r="AG1503" s="23"/>
      <c r="AH1503" s="23"/>
    </row>
    <row r="1504" spans="1:34">
      <c r="A1504" t="str">
        <f t="shared" si="71"/>
        <v>1228</v>
      </c>
      <c r="B1504" t="str">
        <f t="shared" si="69"/>
        <v>CA</v>
      </c>
      <c r="C1504">
        <f t="shared" si="70"/>
        <v>111</v>
      </c>
      <c r="D1504" s="38" t="s">
        <v>6552</v>
      </c>
      <c r="E1504" s="23">
        <v>12</v>
      </c>
      <c r="F1504" s="23">
        <v>122811</v>
      </c>
      <c r="G1504" s="38" t="s">
        <v>3619</v>
      </c>
      <c r="H1504" s="38" t="s">
        <v>3620</v>
      </c>
      <c r="I1504" s="38" t="s">
        <v>5969</v>
      </c>
      <c r="J1504" s="38" t="s">
        <v>11972</v>
      </c>
      <c r="K1504" s="38"/>
      <c r="L1504" s="38" t="s">
        <v>6076</v>
      </c>
      <c r="M1504" s="109">
        <v>44519</v>
      </c>
      <c r="N1504" s="39">
        <v>209967677</v>
      </c>
      <c r="O1504" s="38">
        <v>1</v>
      </c>
      <c r="P1504" s="38" t="s">
        <v>5814</v>
      </c>
      <c r="Q1504" s="23">
        <v>3.5</v>
      </c>
      <c r="R1504" s="43" t="s">
        <v>3139</v>
      </c>
      <c r="S1504" s="38" t="s">
        <v>54</v>
      </c>
      <c r="T1504" s="23">
        <v>120</v>
      </c>
      <c r="U1504" s="38" t="s">
        <v>6076</v>
      </c>
      <c r="V1504" s="39">
        <v>209967677</v>
      </c>
      <c r="W1504" s="23">
        <v>3.5</v>
      </c>
      <c r="X1504" s="38" t="s">
        <v>3139</v>
      </c>
      <c r="Y1504" s="38" t="s">
        <v>6552</v>
      </c>
      <c r="Z1504" s="21">
        <v>210.188502</v>
      </c>
      <c r="AA1504" s="23">
        <v>3.5</v>
      </c>
      <c r="AB1504" s="39" t="s">
        <v>3139</v>
      </c>
      <c r="AC1504" s="39">
        <v>210188502</v>
      </c>
      <c r="AD1504" s="38" t="s">
        <v>3139</v>
      </c>
      <c r="AE1504" s="38" t="s">
        <v>5815</v>
      </c>
      <c r="AG1504" s="23"/>
      <c r="AH1504" s="23"/>
    </row>
    <row r="1505" spans="1:34">
      <c r="A1505" t="str">
        <f t="shared" si="71"/>
        <v>1203</v>
      </c>
      <c r="B1505" t="str">
        <f t="shared" si="69"/>
        <v>FL</v>
      </c>
      <c r="C1505">
        <f t="shared" si="70"/>
        <v>54</v>
      </c>
      <c r="D1505" s="38" t="s">
        <v>6552</v>
      </c>
      <c r="E1505" s="23">
        <v>13</v>
      </c>
      <c r="F1505" s="23">
        <v>120305</v>
      </c>
      <c r="G1505" s="38" t="s">
        <v>329</v>
      </c>
      <c r="H1505" s="38" t="s">
        <v>3503</v>
      </c>
      <c r="I1505" s="38" t="s">
        <v>5969</v>
      </c>
      <c r="J1505" s="38" t="s">
        <v>11312</v>
      </c>
      <c r="K1505" s="38"/>
      <c r="L1505" s="38" t="s">
        <v>6098</v>
      </c>
      <c r="M1505" s="109">
        <v>44462</v>
      </c>
      <c r="N1505" s="39">
        <v>217731104</v>
      </c>
      <c r="O1505" s="38">
        <v>1</v>
      </c>
      <c r="P1505" s="38" t="s">
        <v>5814</v>
      </c>
      <c r="Q1505" s="23">
        <v>2.2999999999999998</v>
      </c>
      <c r="R1505" s="43" t="s">
        <v>3139</v>
      </c>
      <c r="S1505" s="38" t="s">
        <v>54</v>
      </c>
      <c r="T1505" s="23">
        <v>90</v>
      </c>
      <c r="U1505" s="38" t="s">
        <v>6098</v>
      </c>
      <c r="V1505" s="39">
        <v>217731104</v>
      </c>
      <c r="W1505" s="23">
        <v>2.2999999999999998</v>
      </c>
      <c r="X1505" s="38" t="s">
        <v>3139</v>
      </c>
      <c r="Y1505" s="38" t="s">
        <v>6552</v>
      </c>
      <c r="Z1505" s="21">
        <v>218.254347</v>
      </c>
      <c r="AA1505" s="23">
        <v>2.2999999999999998</v>
      </c>
      <c r="AB1505" s="39" t="s">
        <v>3139</v>
      </c>
      <c r="AC1505" s="39">
        <v>218254347</v>
      </c>
      <c r="AD1505" s="38" t="s">
        <v>3139</v>
      </c>
      <c r="AE1505" s="38" t="s">
        <v>5815</v>
      </c>
      <c r="AG1505" s="23"/>
      <c r="AH1505" s="23"/>
    </row>
    <row r="1506" spans="1:34">
      <c r="A1506" t="str">
        <f t="shared" si="71"/>
        <v>1203</v>
      </c>
      <c r="B1506" t="str">
        <f t="shared" si="69"/>
        <v>FL</v>
      </c>
      <c r="C1506">
        <f t="shared" si="70"/>
        <v>12</v>
      </c>
      <c r="D1506" s="38" t="s">
        <v>6552</v>
      </c>
      <c r="E1506" s="23">
        <v>14</v>
      </c>
      <c r="F1506" s="23">
        <v>120305</v>
      </c>
      <c r="G1506" s="38" t="s">
        <v>329</v>
      </c>
      <c r="H1506" s="38" t="s">
        <v>3503</v>
      </c>
      <c r="I1506" s="38" t="s">
        <v>5969</v>
      </c>
      <c r="J1506" s="38" t="s">
        <v>9589</v>
      </c>
      <c r="K1506" s="38"/>
      <c r="L1506" s="38" t="s">
        <v>5971</v>
      </c>
      <c r="M1506" s="109">
        <v>44420</v>
      </c>
      <c r="N1506" s="39">
        <v>151293402</v>
      </c>
      <c r="O1506" s="38">
        <v>1</v>
      </c>
      <c r="P1506" s="38" t="s">
        <v>5814</v>
      </c>
      <c r="Q1506" s="38">
        <v>2</v>
      </c>
      <c r="R1506" s="43" t="s">
        <v>3139</v>
      </c>
      <c r="S1506" s="38" t="s">
        <v>54</v>
      </c>
      <c r="T1506" s="23">
        <v>90</v>
      </c>
      <c r="U1506" s="38" t="s">
        <v>5971</v>
      </c>
      <c r="V1506" s="43">
        <v>151293402</v>
      </c>
      <c r="W1506" s="23">
        <v>2</v>
      </c>
      <c r="X1506" s="38" t="s">
        <v>3139</v>
      </c>
      <c r="Y1506" s="38" t="s">
        <v>6552</v>
      </c>
      <c r="Z1506" s="21">
        <v>151.95229</v>
      </c>
      <c r="AA1506" s="23">
        <v>2</v>
      </c>
      <c r="AB1506" s="39" t="s">
        <v>3139</v>
      </c>
      <c r="AC1506" s="39">
        <v>151952290</v>
      </c>
      <c r="AD1506" s="38" t="s">
        <v>3139</v>
      </c>
      <c r="AE1506" s="38" t="s">
        <v>5815</v>
      </c>
      <c r="AG1506" s="23"/>
      <c r="AH1506" s="23"/>
    </row>
    <row r="1507" spans="1:34">
      <c r="A1507" t="str">
        <f t="shared" si="71"/>
        <v>1203</v>
      </c>
      <c r="B1507" t="str">
        <f t="shared" si="69"/>
        <v>FL</v>
      </c>
      <c r="C1507">
        <f t="shared" si="70"/>
        <v>61</v>
      </c>
      <c r="D1507" s="38" t="s">
        <v>6552</v>
      </c>
      <c r="E1507" s="23">
        <v>15</v>
      </c>
      <c r="F1507" s="23">
        <v>120305</v>
      </c>
      <c r="G1507" s="38" t="s">
        <v>80</v>
      </c>
      <c r="H1507" s="38" t="s">
        <v>3160</v>
      </c>
      <c r="I1507" s="38" t="s">
        <v>5969</v>
      </c>
      <c r="J1507" s="38" t="s">
        <v>11309</v>
      </c>
      <c r="K1507" s="38"/>
      <c r="L1507" s="38" t="s">
        <v>6203</v>
      </c>
      <c r="M1507" s="109">
        <v>44469</v>
      </c>
      <c r="N1507" s="39">
        <v>180139191</v>
      </c>
      <c r="O1507" s="38">
        <v>1</v>
      </c>
      <c r="P1507" s="38" t="s">
        <v>5814</v>
      </c>
      <c r="Q1507" s="38">
        <v>1.9</v>
      </c>
      <c r="R1507" s="43" t="s">
        <v>3139</v>
      </c>
      <c r="S1507" s="38" t="s">
        <v>54</v>
      </c>
      <c r="T1507" s="23">
        <v>90</v>
      </c>
      <c r="U1507" s="38" t="s">
        <v>6203</v>
      </c>
      <c r="V1507" s="43">
        <v>180139191</v>
      </c>
      <c r="W1507" s="23">
        <v>1.9</v>
      </c>
      <c r="X1507" s="38" t="s">
        <v>3139</v>
      </c>
      <c r="Y1507" s="38" t="s">
        <v>6552</v>
      </c>
      <c r="Z1507" s="21">
        <v>180.43139099999999</v>
      </c>
      <c r="AA1507" s="23">
        <v>1.9</v>
      </c>
      <c r="AB1507" s="39" t="s">
        <v>3139</v>
      </c>
      <c r="AC1507" s="39">
        <v>180431391</v>
      </c>
      <c r="AD1507" s="38" t="s">
        <v>3139</v>
      </c>
      <c r="AE1507" s="38" t="s">
        <v>5815</v>
      </c>
      <c r="AG1507" s="23"/>
      <c r="AH1507" s="23"/>
    </row>
    <row r="1508" spans="1:34">
      <c r="A1508" t="str">
        <f t="shared" si="71"/>
        <v>1203</v>
      </c>
      <c r="B1508" t="str">
        <f t="shared" si="69"/>
        <v>FL</v>
      </c>
      <c r="C1508">
        <f t="shared" si="70"/>
        <v>32</v>
      </c>
      <c r="D1508" s="38" t="s">
        <v>6552</v>
      </c>
      <c r="E1508" s="23">
        <v>16</v>
      </c>
      <c r="F1508" s="23">
        <v>120305</v>
      </c>
      <c r="G1508" s="38" t="s">
        <v>80</v>
      </c>
      <c r="H1508" s="38" t="s">
        <v>3160</v>
      </c>
      <c r="I1508" s="38" t="s">
        <v>5969</v>
      </c>
      <c r="J1508" s="38" t="s">
        <v>11310</v>
      </c>
      <c r="K1508" s="38"/>
      <c r="L1508" s="38" t="s">
        <v>6194</v>
      </c>
      <c r="M1508" s="109">
        <v>44440</v>
      </c>
      <c r="N1508" s="39">
        <v>226589154</v>
      </c>
      <c r="O1508" s="38">
        <v>1</v>
      </c>
      <c r="P1508" s="38" t="s">
        <v>5814</v>
      </c>
      <c r="Q1508" s="38">
        <v>2.25</v>
      </c>
      <c r="R1508" s="43" t="s">
        <v>3139</v>
      </c>
      <c r="S1508" s="38" t="s">
        <v>54</v>
      </c>
      <c r="T1508" s="23">
        <v>90</v>
      </c>
      <c r="U1508" s="38" t="s">
        <v>6194</v>
      </c>
      <c r="V1508" s="43">
        <v>226589154</v>
      </c>
      <c r="W1508" s="23">
        <v>2.25</v>
      </c>
      <c r="X1508" s="38" t="s">
        <v>3139</v>
      </c>
      <c r="Y1508" s="38" t="s">
        <v>6552</v>
      </c>
      <c r="Z1508" s="21">
        <v>227.41694899999999</v>
      </c>
      <c r="AA1508" s="23">
        <v>2.25</v>
      </c>
      <c r="AB1508" s="39" t="s">
        <v>3139</v>
      </c>
      <c r="AC1508" s="39">
        <v>227416949</v>
      </c>
      <c r="AD1508" s="38" t="s">
        <v>3139</v>
      </c>
      <c r="AE1508" s="38" t="s">
        <v>5815</v>
      </c>
      <c r="AG1508" s="23"/>
      <c r="AH1508" s="23"/>
    </row>
    <row r="1509" spans="1:34">
      <c r="A1509" t="str">
        <f t="shared" si="71"/>
        <v>1203</v>
      </c>
      <c r="B1509" t="str">
        <f t="shared" si="69"/>
        <v>FL</v>
      </c>
      <c r="C1509">
        <f t="shared" si="70"/>
        <v>54</v>
      </c>
      <c r="D1509" s="38" t="s">
        <v>6552</v>
      </c>
      <c r="E1509" s="23">
        <v>17</v>
      </c>
      <c r="F1509" s="23">
        <v>120305</v>
      </c>
      <c r="G1509" s="38" t="s">
        <v>79</v>
      </c>
      <c r="H1509" s="38" t="s">
        <v>9587</v>
      </c>
      <c r="I1509" s="38" t="s">
        <v>5969</v>
      </c>
      <c r="J1509" s="38" t="s">
        <v>11311</v>
      </c>
      <c r="K1509" s="38"/>
      <c r="L1509" s="38" t="s">
        <v>6098</v>
      </c>
      <c r="M1509" s="109">
        <v>44462</v>
      </c>
      <c r="N1509" s="39">
        <v>224729252</v>
      </c>
      <c r="O1509" s="38">
        <v>1</v>
      </c>
      <c r="P1509" s="38" t="s">
        <v>5814</v>
      </c>
      <c r="Q1509" s="38">
        <v>2.25</v>
      </c>
      <c r="R1509" s="43" t="s">
        <v>3139</v>
      </c>
      <c r="S1509" s="38" t="s">
        <v>54</v>
      </c>
      <c r="T1509" s="23">
        <v>90</v>
      </c>
      <c r="U1509" s="38" t="s">
        <v>6098</v>
      </c>
      <c r="V1509" s="43">
        <v>224729252</v>
      </c>
      <c r="W1509" s="23">
        <v>2.25</v>
      </c>
      <c r="X1509" s="38" t="s">
        <v>3139</v>
      </c>
      <c r="Y1509" s="38" t="s">
        <v>6552</v>
      </c>
      <c r="Z1509" s="21">
        <v>225.239238</v>
      </c>
      <c r="AA1509" s="23">
        <v>2.25</v>
      </c>
      <c r="AB1509" s="39" t="s">
        <v>3139</v>
      </c>
      <c r="AC1509" s="39">
        <v>225239238</v>
      </c>
      <c r="AD1509" s="38" t="s">
        <v>3139</v>
      </c>
      <c r="AE1509" s="38" t="s">
        <v>5815</v>
      </c>
      <c r="AG1509" s="23"/>
      <c r="AH1509" s="23"/>
    </row>
    <row r="1510" spans="1:34">
      <c r="A1510" t="str">
        <f t="shared" si="71"/>
        <v>1203</v>
      </c>
      <c r="B1510" t="str">
        <f t="shared" si="69"/>
        <v>FL</v>
      </c>
      <c r="C1510">
        <f t="shared" si="70"/>
        <v>61</v>
      </c>
      <c r="D1510" s="38" t="s">
        <v>6552</v>
      </c>
      <c r="E1510" s="23">
        <v>18</v>
      </c>
      <c r="F1510" s="23">
        <v>120305</v>
      </c>
      <c r="G1510" s="38" t="s">
        <v>3362</v>
      </c>
      <c r="H1510" s="38" t="s">
        <v>3618</v>
      </c>
      <c r="I1510" s="38" t="s">
        <v>5969</v>
      </c>
      <c r="J1510" s="38" t="s">
        <v>11313</v>
      </c>
      <c r="K1510" s="38"/>
      <c r="L1510" s="38" t="s">
        <v>6203</v>
      </c>
      <c r="M1510" s="109">
        <v>44469</v>
      </c>
      <c r="N1510" s="39">
        <v>223390794.16</v>
      </c>
      <c r="O1510" s="38">
        <v>1</v>
      </c>
      <c r="P1510" s="38" t="s">
        <v>5814</v>
      </c>
      <c r="Q1510" s="38">
        <v>3</v>
      </c>
      <c r="R1510" s="43" t="s">
        <v>3139</v>
      </c>
      <c r="S1510" s="38" t="s">
        <v>54</v>
      </c>
      <c r="T1510" s="23">
        <v>90</v>
      </c>
      <c r="U1510" s="38" t="s">
        <v>6203</v>
      </c>
      <c r="V1510" s="43">
        <v>223390794.16</v>
      </c>
      <c r="W1510" s="23">
        <v>3</v>
      </c>
      <c r="X1510" s="38" t="s">
        <v>3139</v>
      </c>
      <c r="Y1510" s="38" t="s">
        <v>6552</v>
      </c>
      <c r="Z1510" s="21">
        <v>223.94173516000001</v>
      </c>
      <c r="AA1510" s="23">
        <v>3</v>
      </c>
      <c r="AB1510" s="39" t="s">
        <v>3139</v>
      </c>
      <c r="AC1510" s="39">
        <v>223941735.16</v>
      </c>
      <c r="AD1510" s="38" t="s">
        <v>3139</v>
      </c>
      <c r="AE1510" s="38" t="s">
        <v>5815</v>
      </c>
      <c r="AG1510" s="23"/>
      <c r="AH1510" s="23"/>
    </row>
    <row r="1511" spans="1:34">
      <c r="A1511" t="str">
        <f t="shared" si="71"/>
        <v>1203</v>
      </c>
      <c r="B1511" t="str">
        <f t="shared" si="69"/>
        <v>FL</v>
      </c>
      <c r="C1511">
        <f t="shared" si="70"/>
        <v>65</v>
      </c>
      <c r="D1511" s="38" t="s">
        <v>6552</v>
      </c>
      <c r="E1511" s="23">
        <v>19</v>
      </c>
      <c r="F1511" s="23">
        <v>120305</v>
      </c>
      <c r="G1511" s="38" t="s">
        <v>108</v>
      </c>
      <c r="H1511" s="38" t="s">
        <v>3042</v>
      </c>
      <c r="I1511" s="38" t="s">
        <v>5969</v>
      </c>
      <c r="J1511" s="38" t="s">
        <v>9588</v>
      </c>
      <c r="K1511" s="38"/>
      <c r="L1511" s="38" t="s">
        <v>6104</v>
      </c>
      <c r="M1511" s="109">
        <v>44473</v>
      </c>
      <c r="N1511" s="39">
        <v>166950751</v>
      </c>
      <c r="O1511" s="38">
        <v>1</v>
      </c>
      <c r="P1511" s="38" t="s">
        <v>5814</v>
      </c>
      <c r="Q1511" s="38">
        <v>2.15</v>
      </c>
      <c r="R1511" s="43" t="s">
        <v>3139</v>
      </c>
      <c r="S1511" s="38" t="s">
        <v>54</v>
      </c>
      <c r="T1511" s="23">
        <v>90</v>
      </c>
      <c r="U1511" s="38" t="s">
        <v>6104</v>
      </c>
      <c r="V1511" s="43">
        <v>166950751</v>
      </c>
      <c r="W1511" s="23">
        <v>2.15</v>
      </c>
      <c r="X1511" s="38" t="s">
        <v>3139</v>
      </c>
      <c r="Y1511" s="38" t="s">
        <v>6552</v>
      </c>
      <c r="Z1511" s="21">
        <v>167.20158599999999</v>
      </c>
      <c r="AA1511" s="23">
        <v>2.15</v>
      </c>
      <c r="AB1511" s="39" t="s">
        <v>3139</v>
      </c>
      <c r="AC1511" s="39">
        <v>167201586</v>
      </c>
      <c r="AD1511" s="38" t="s">
        <v>3139</v>
      </c>
      <c r="AE1511" s="38" t="s">
        <v>5815</v>
      </c>
      <c r="AG1511" s="23"/>
      <c r="AH1511" s="23"/>
    </row>
    <row r="1512" spans="1:34">
      <c r="A1512" t="str">
        <f t="shared" si="71"/>
        <v>1203</v>
      </c>
      <c r="B1512" t="str">
        <f t="shared" si="69"/>
        <v>FL</v>
      </c>
      <c r="C1512">
        <f t="shared" si="70"/>
        <v>10</v>
      </c>
      <c r="D1512" s="38" t="s">
        <v>6552</v>
      </c>
      <c r="E1512" s="23">
        <v>20</v>
      </c>
      <c r="F1512" s="23">
        <v>120305</v>
      </c>
      <c r="G1512" s="38" t="s">
        <v>3619</v>
      </c>
      <c r="H1512" s="38" t="s">
        <v>3620</v>
      </c>
      <c r="I1512" s="38" t="s">
        <v>5969</v>
      </c>
      <c r="J1512" s="38" t="s">
        <v>9590</v>
      </c>
      <c r="K1512" s="38"/>
      <c r="L1512" s="38" t="s">
        <v>6088</v>
      </c>
      <c r="M1512" s="109">
        <v>44418</v>
      </c>
      <c r="N1512" s="39">
        <v>221828464</v>
      </c>
      <c r="O1512" s="38">
        <v>1</v>
      </c>
      <c r="P1512" s="38" t="s">
        <v>5814</v>
      </c>
      <c r="Q1512" s="38">
        <v>3.3</v>
      </c>
      <c r="R1512" s="43" t="s">
        <v>3139</v>
      </c>
      <c r="S1512" s="38" t="s">
        <v>54</v>
      </c>
      <c r="T1512" s="23">
        <v>90</v>
      </c>
      <c r="U1512" s="38" t="s">
        <v>6088</v>
      </c>
      <c r="V1512" s="43">
        <v>221828464</v>
      </c>
      <c r="W1512" s="23">
        <v>3.3</v>
      </c>
      <c r="X1512" s="38" t="s">
        <v>3139</v>
      </c>
      <c r="Y1512" s="38" t="s">
        <v>6552</v>
      </c>
      <c r="Z1512" s="21">
        <v>223.390255</v>
      </c>
      <c r="AA1512" s="23">
        <v>3.3</v>
      </c>
      <c r="AB1512" s="39" t="s">
        <v>3139</v>
      </c>
      <c r="AC1512" s="39">
        <v>223390255</v>
      </c>
      <c r="AD1512" s="38" t="s">
        <v>3139</v>
      </c>
      <c r="AE1512" s="38" t="s">
        <v>5815</v>
      </c>
      <c r="AG1512" s="23"/>
      <c r="AH1512" s="23"/>
    </row>
    <row r="1513" spans="1:34">
      <c r="A1513" t="str">
        <f t="shared" si="71"/>
        <v>1203</v>
      </c>
      <c r="B1513" t="str">
        <f t="shared" si="69"/>
        <v>FL</v>
      </c>
      <c r="C1513">
        <f t="shared" si="70"/>
        <v>83</v>
      </c>
      <c r="D1513" s="38" t="s">
        <v>6552</v>
      </c>
      <c r="E1513" s="23">
        <v>21</v>
      </c>
      <c r="F1513" s="23">
        <v>120305</v>
      </c>
      <c r="G1513" s="38" t="s">
        <v>53</v>
      </c>
      <c r="H1513" s="38" t="s">
        <v>3047</v>
      </c>
      <c r="I1513" s="38" t="s">
        <v>5969</v>
      </c>
      <c r="J1513" s="38" t="s">
        <v>11973</v>
      </c>
      <c r="K1513" s="38"/>
      <c r="L1513" s="38" t="s">
        <v>6204</v>
      </c>
      <c r="M1513" s="109">
        <v>44491</v>
      </c>
      <c r="N1513" s="39">
        <v>247809090</v>
      </c>
      <c r="O1513" s="38">
        <v>1</v>
      </c>
      <c r="P1513" s="38" t="s">
        <v>5814</v>
      </c>
      <c r="Q1513" s="38">
        <v>2</v>
      </c>
      <c r="R1513" s="43" t="s">
        <v>3139</v>
      </c>
      <c r="S1513" s="38" t="s">
        <v>54</v>
      </c>
      <c r="T1513" s="23">
        <v>90</v>
      </c>
      <c r="U1513" s="38" t="s">
        <v>6204</v>
      </c>
      <c r="V1513" s="43">
        <v>247809090</v>
      </c>
      <c r="W1513" s="23">
        <v>2</v>
      </c>
      <c r="X1513" s="38" t="s">
        <v>3139</v>
      </c>
      <c r="Y1513" s="38" t="s">
        <v>6552</v>
      </c>
      <c r="Z1513" s="21">
        <v>247.931802</v>
      </c>
      <c r="AA1513" s="23">
        <v>2</v>
      </c>
      <c r="AB1513" s="39" t="s">
        <v>3139</v>
      </c>
      <c r="AC1513" s="39">
        <v>247931802</v>
      </c>
      <c r="AD1513" s="38" t="s">
        <v>3139</v>
      </c>
      <c r="AE1513" s="38" t="s">
        <v>5815</v>
      </c>
      <c r="AG1513" s="23"/>
      <c r="AH1513" s="23"/>
    </row>
    <row r="1514" spans="1:34">
      <c r="A1514" t="str">
        <f t="shared" si="71"/>
        <v>1203</v>
      </c>
      <c r="B1514" t="str">
        <f t="shared" si="69"/>
        <v>FL</v>
      </c>
      <c r="C1514">
        <f t="shared" si="70"/>
        <v>3</v>
      </c>
      <c r="D1514" s="38" t="s">
        <v>6552</v>
      </c>
      <c r="E1514" s="23">
        <v>22</v>
      </c>
      <c r="F1514" s="23">
        <v>120305</v>
      </c>
      <c r="G1514" s="38" t="s">
        <v>3399</v>
      </c>
      <c r="H1514" s="38" t="s">
        <v>3400</v>
      </c>
      <c r="I1514" s="38" t="s">
        <v>5969</v>
      </c>
      <c r="J1514" s="38" t="s">
        <v>9591</v>
      </c>
      <c r="K1514" s="38"/>
      <c r="L1514" s="38" t="s">
        <v>6060</v>
      </c>
      <c r="M1514" s="109">
        <v>44411</v>
      </c>
      <c r="N1514" s="39">
        <v>211188105</v>
      </c>
      <c r="O1514" s="38">
        <v>1</v>
      </c>
      <c r="P1514" s="38" t="s">
        <v>5814</v>
      </c>
      <c r="Q1514" s="38">
        <v>2.4500000000000002</v>
      </c>
      <c r="R1514" s="43" t="s">
        <v>3139</v>
      </c>
      <c r="S1514" s="38" t="s">
        <v>54</v>
      </c>
      <c r="T1514" s="23">
        <v>90</v>
      </c>
      <c r="U1514" s="38" t="s">
        <v>6060</v>
      </c>
      <c r="V1514" s="43">
        <v>211188105</v>
      </c>
      <c r="W1514" s="23">
        <v>2.4500000000000002</v>
      </c>
      <c r="X1514" s="38" t="s">
        <v>3139</v>
      </c>
      <c r="Y1514" s="38" t="s">
        <v>6552</v>
      </c>
      <c r="Z1514" s="21">
        <v>212.427063</v>
      </c>
      <c r="AA1514" s="23">
        <v>2.4500000000000002</v>
      </c>
      <c r="AB1514" s="39" t="s">
        <v>3139</v>
      </c>
      <c r="AC1514" s="39">
        <v>212427063</v>
      </c>
      <c r="AD1514" s="38" t="s">
        <v>3139</v>
      </c>
      <c r="AE1514" s="38" t="s">
        <v>5815</v>
      </c>
      <c r="AG1514" s="23"/>
      <c r="AH1514" s="23"/>
    </row>
    <row r="1515" spans="1:34">
      <c r="A1515" t="str">
        <f t="shared" si="71"/>
        <v>1226</v>
      </c>
      <c r="B1515" t="str">
        <f t="shared" si="69"/>
        <v>OT</v>
      </c>
      <c r="C1515">
        <f t="shared" si="70"/>
        <v>153</v>
      </c>
      <c r="D1515" s="38" t="s">
        <v>6552</v>
      </c>
      <c r="E1515" s="23">
        <v>23</v>
      </c>
      <c r="F1515" s="23">
        <v>122602</v>
      </c>
      <c r="G1515" s="38" t="s">
        <v>53</v>
      </c>
      <c r="H1515" s="38" t="s">
        <v>3047</v>
      </c>
      <c r="I1515" s="38" t="s">
        <v>6006</v>
      </c>
      <c r="J1515" s="38" t="s">
        <v>3622</v>
      </c>
      <c r="K1515" s="38"/>
      <c r="L1515" s="38" t="s">
        <v>6729</v>
      </c>
      <c r="M1515" s="109">
        <v>44561</v>
      </c>
      <c r="N1515" s="39" t="s">
        <v>3139</v>
      </c>
      <c r="O1515" s="38">
        <v>1</v>
      </c>
      <c r="P1515" s="38"/>
      <c r="Q1515" s="38" t="s">
        <v>3139</v>
      </c>
      <c r="R1515" s="43">
        <v>9822826</v>
      </c>
      <c r="S1515" s="38"/>
      <c r="T1515" s="23" t="s">
        <v>3139</v>
      </c>
      <c r="U1515" s="38" t="s">
        <v>6729</v>
      </c>
      <c r="V1515" s="43">
        <v>9822826</v>
      </c>
      <c r="W1515" s="23" t="s">
        <v>3139</v>
      </c>
      <c r="X1515" s="38">
        <v>1</v>
      </c>
      <c r="Y1515" s="38" t="s">
        <v>6552</v>
      </c>
      <c r="Z1515" s="21">
        <v>9.8228259999999992</v>
      </c>
      <c r="AA1515" s="23" t="s">
        <v>3139</v>
      </c>
      <c r="AB1515" s="39">
        <v>9822826</v>
      </c>
      <c r="AC1515" s="39">
        <v>9822826</v>
      </c>
      <c r="AD1515" s="38" t="s">
        <v>3139</v>
      </c>
      <c r="AE1515" s="38" t="s">
        <v>5815</v>
      </c>
      <c r="AG1515" s="23"/>
      <c r="AH1515" s="23"/>
    </row>
    <row r="1516" spans="1:34">
      <c r="A1516" t="str">
        <f t="shared" si="71"/>
        <v>1226</v>
      </c>
      <c r="B1516" t="str">
        <f t="shared" si="69"/>
        <v>OT</v>
      </c>
      <c r="C1516">
        <f t="shared" si="70"/>
        <v>153</v>
      </c>
      <c r="D1516" s="38" t="s">
        <v>6552</v>
      </c>
      <c r="E1516" s="23">
        <v>24</v>
      </c>
      <c r="F1516" s="23">
        <v>122602</v>
      </c>
      <c r="G1516" s="38" t="s">
        <v>6730</v>
      </c>
      <c r="H1516" s="38" t="s">
        <v>3244</v>
      </c>
      <c r="I1516" s="38" t="s">
        <v>6006</v>
      </c>
      <c r="J1516" s="38" t="s">
        <v>50</v>
      </c>
      <c r="K1516" s="38"/>
      <c r="L1516" s="38" t="s">
        <v>6731</v>
      </c>
      <c r="M1516" s="109">
        <v>44561</v>
      </c>
      <c r="N1516" s="39" t="s">
        <v>3139</v>
      </c>
      <c r="O1516" s="38">
        <v>1</v>
      </c>
      <c r="P1516" s="38"/>
      <c r="Q1516" s="38" t="s">
        <v>3139</v>
      </c>
      <c r="R1516" s="43">
        <v>460000</v>
      </c>
      <c r="S1516" s="38"/>
      <c r="T1516" s="23" t="s">
        <v>3139</v>
      </c>
      <c r="U1516" s="38" t="s">
        <v>6731</v>
      </c>
      <c r="V1516" s="43">
        <v>460000</v>
      </c>
      <c r="W1516" s="23" t="s">
        <v>3139</v>
      </c>
      <c r="X1516" s="38">
        <v>1</v>
      </c>
      <c r="Y1516" s="38" t="s">
        <v>6552</v>
      </c>
      <c r="Z1516" s="21">
        <v>0.46</v>
      </c>
      <c r="AA1516" s="23" t="s">
        <v>3139</v>
      </c>
      <c r="AB1516" s="39">
        <v>460000</v>
      </c>
      <c r="AC1516" s="39">
        <v>460000</v>
      </c>
      <c r="AD1516" s="38" t="s">
        <v>3139</v>
      </c>
      <c r="AE1516" s="38" t="s">
        <v>5815</v>
      </c>
      <c r="AG1516" s="23"/>
      <c r="AH1516" s="23"/>
    </row>
    <row r="1517" spans="1:34">
      <c r="A1517" t="str">
        <f t="shared" si="71"/>
        <v>1203</v>
      </c>
      <c r="B1517" t="str">
        <f t="shared" si="69"/>
        <v>FL</v>
      </c>
      <c r="C1517">
        <f t="shared" si="70"/>
        <v>40</v>
      </c>
      <c r="D1517" s="38" t="s">
        <v>6552</v>
      </c>
      <c r="E1517" s="23">
        <v>1</v>
      </c>
      <c r="F1517" s="23">
        <v>120310</v>
      </c>
      <c r="G1517" s="38" t="s">
        <v>108</v>
      </c>
      <c r="H1517" s="38" t="s">
        <v>3042</v>
      </c>
      <c r="I1517" s="38" t="s">
        <v>5969</v>
      </c>
      <c r="J1517" s="38" t="s">
        <v>5878</v>
      </c>
      <c r="K1517" s="38"/>
      <c r="L1517" s="38" t="s">
        <v>6735</v>
      </c>
      <c r="M1517" s="109">
        <v>44448</v>
      </c>
      <c r="N1517" s="39">
        <v>241153118</v>
      </c>
      <c r="O1517" s="38">
        <v>1</v>
      </c>
      <c r="P1517" s="38" t="s">
        <v>5828</v>
      </c>
      <c r="Q1517" s="38">
        <v>2.8</v>
      </c>
      <c r="R1517" s="43">
        <v>0</v>
      </c>
      <c r="S1517" s="38" t="s">
        <v>54</v>
      </c>
      <c r="T1517" s="23">
        <v>365</v>
      </c>
      <c r="U1517" s="38" t="s">
        <v>6735</v>
      </c>
      <c r="V1517" s="43">
        <v>241153118</v>
      </c>
      <c r="W1517" s="23">
        <v>2.8</v>
      </c>
      <c r="X1517" s="38" t="s">
        <v>3139</v>
      </c>
      <c r="Y1517" s="38" t="s">
        <v>6552</v>
      </c>
      <c r="Z1517" s="21">
        <v>247.15629939999999</v>
      </c>
      <c r="AA1517" s="23">
        <v>2.8</v>
      </c>
      <c r="AB1517" s="39" t="s">
        <v>3139</v>
      </c>
      <c r="AC1517" s="39">
        <v>579001</v>
      </c>
      <c r="AD1517" s="38" t="s">
        <v>3139</v>
      </c>
      <c r="AE1517" s="38" t="s">
        <v>5815</v>
      </c>
      <c r="AG1517" s="23"/>
      <c r="AH1517" s="23"/>
    </row>
    <row r="1518" spans="1:34">
      <c r="A1518" t="str">
        <f t="shared" si="71"/>
        <v>1120</v>
      </c>
      <c r="B1518" t="str">
        <f t="shared" si="69"/>
        <v>OT</v>
      </c>
      <c r="C1518">
        <f t="shared" si="70"/>
        <v>26</v>
      </c>
      <c r="D1518" s="38" t="s">
        <v>6552</v>
      </c>
      <c r="E1518" s="23">
        <v>2</v>
      </c>
      <c r="F1518" s="23">
        <v>112007</v>
      </c>
      <c r="G1518" s="38" t="s">
        <v>106</v>
      </c>
      <c r="H1518" s="38" t="s">
        <v>3438</v>
      </c>
      <c r="I1518" s="38" t="s">
        <v>5969</v>
      </c>
      <c r="J1518" s="38" t="s">
        <v>9592</v>
      </c>
      <c r="K1518" s="38"/>
      <c r="L1518" s="38" t="s">
        <v>6096</v>
      </c>
      <c r="M1518" s="109">
        <v>44434</v>
      </c>
      <c r="N1518" s="39">
        <v>695117524</v>
      </c>
      <c r="O1518" s="38">
        <v>1</v>
      </c>
      <c r="P1518" s="38" t="s">
        <v>5814</v>
      </c>
      <c r="Q1518" s="38">
        <v>3.4</v>
      </c>
      <c r="R1518" s="43">
        <v>0</v>
      </c>
      <c r="S1518" s="38" t="s">
        <v>54</v>
      </c>
      <c r="T1518" s="23">
        <v>92</v>
      </c>
      <c r="U1518" s="38" t="s">
        <v>6096</v>
      </c>
      <c r="V1518" s="43">
        <v>695117524</v>
      </c>
      <c r="W1518" s="23">
        <v>3.4</v>
      </c>
      <c r="X1518" s="38" t="s">
        <v>3139</v>
      </c>
      <c r="Y1518" s="38" t="s">
        <v>6552</v>
      </c>
      <c r="Z1518" s="21">
        <v>699.37023550000004</v>
      </c>
      <c r="AA1518" s="23">
        <v>3.4</v>
      </c>
      <c r="AB1518" s="39" t="s">
        <v>3139</v>
      </c>
      <c r="AC1518" s="39">
        <v>1983054</v>
      </c>
      <c r="AD1518" s="38" t="s">
        <v>3139</v>
      </c>
      <c r="AE1518" s="38" t="s">
        <v>5815</v>
      </c>
      <c r="AG1518" s="23"/>
      <c r="AH1518" s="23"/>
    </row>
    <row r="1519" spans="1:34">
      <c r="A1519" t="str">
        <f t="shared" si="71"/>
        <v>1120</v>
      </c>
      <c r="B1519" t="str">
        <f t="shared" si="69"/>
        <v>OT</v>
      </c>
      <c r="C1519">
        <f t="shared" si="70"/>
        <v>0</v>
      </c>
      <c r="D1519" s="38" t="s">
        <v>6552</v>
      </c>
      <c r="E1519" s="23">
        <v>3</v>
      </c>
      <c r="F1519" s="23">
        <v>112003</v>
      </c>
      <c r="G1519" s="38" t="s">
        <v>3564</v>
      </c>
      <c r="H1519" s="38" t="s">
        <v>3499</v>
      </c>
      <c r="I1519" s="38" t="s">
        <v>6006</v>
      </c>
      <c r="J1519" s="38" t="s">
        <v>9593</v>
      </c>
      <c r="K1519" s="38"/>
      <c r="L1519" s="38"/>
      <c r="M1519" s="38"/>
      <c r="N1519" s="39" t="s">
        <v>3139</v>
      </c>
      <c r="O1519" s="38">
        <v>1</v>
      </c>
      <c r="P1519" s="38"/>
      <c r="Q1519" s="38" t="s">
        <v>3139</v>
      </c>
      <c r="R1519" s="39">
        <v>1000</v>
      </c>
      <c r="S1519" s="38"/>
      <c r="T1519" s="23" t="s">
        <v>3139</v>
      </c>
      <c r="U1519" s="38" t="s">
        <v>9594</v>
      </c>
      <c r="V1519" s="39">
        <v>1000</v>
      </c>
      <c r="W1519" s="23" t="s">
        <v>3139</v>
      </c>
      <c r="X1519" s="23">
        <v>1</v>
      </c>
      <c r="Y1519" s="38" t="s">
        <v>6552</v>
      </c>
      <c r="Z1519" s="21">
        <v>353.354061</v>
      </c>
      <c r="AA1519" s="23" t="s">
        <v>3139</v>
      </c>
      <c r="AB1519" s="39">
        <v>252858989</v>
      </c>
      <c r="AC1519" s="39">
        <v>495074</v>
      </c>
      <c r="AD1519" s="23" t="s">
        <v>3139</v>
      </c>
      <c r="AE1519" s="38" t="s">
        <v>5815</v>
      </c>
      <c r="AG1519" s="23"/>
      <c r="AH1519" s="23"/>
    </row>
    <row r="1520" spans="1:34">
      <c r="A1520" t="str">
        <f t="shared" si="71"/>
        <v>1120</v>
      </c>
      <c r="B1520" t="str">
        <f t="shared" si="69"/>
        <v>OT</v>
      </c>
      <c r="C1520">
        <f t="shared" si="70"/>
        <v>0</v>
      </c>
      <c r="D1520" s="38" t="s">
        <v>6552</v>
      </c>
      <c r="E1520" s="23">
        <v>4</v>
      </c>
      <c r="F1520" s="23">
        <v>112003</v>
      </c>
      <c r="G1520" s="38" t="s">
        <v>3916</v>
      </c>
      <c r="H1520" s="38" t="s">
        <v>9595</v>
      </c>
      <c r="I1520" s="38" t="s">
        <v>6006</v>
      </c>
      <c r="J1520" s="38" t="s">
        <v>9596</v>
      </c>
      <c r="K1520" s="38"/>
      <c r="L1520" s="38"/>
      <c r="M1520" s="38"/>
      <c r="N1520" s="39" t="s">
        <v>3139</v>
      </c>
      <c r="O1520" s="38">
        <v>1</v>
      </c>
      <c r="P1520" s="38"/>
      <c r="Q1520" s="38" t="s">
        <v>3139</v>
      </c>
      <c r="R1520" s="39">
        <v>1000</v>
      </c>
      <c r="S1520" s="38"/>
      <c r="T1520" s="23" t="s">
        <v>3139</v>
      </c>
      <c r="U1520" s="38" t="s">
        <v>9594</v>
      </c>
      <c r="V1520" s="39">
        <v>1000</v>
      </c>
      <c r="W1520" s="23" t="s">
        <v>3139</v>
      </c>
      <c r="X1520" s="23">
        <v>1</v>
      </c>
      <c r="Y1520" s="38" t="s">
        <v>6552</v>
      </c>
      <c r="Z1520" s="21">
        <v>55.175207</v>
      </c>
      <c r="AA1520" s="23" t="s">
        <v>3139</v>
      </c>
      <c r="AB1520" s="39">
        <v>554647671</v>
      </c>
      <c r="AC1520" s="39">
        <v>527535</v>
      </c>
      <c r="AD1520" s="23" t="s">
        <v>3139</v>
      </c>
      <c r="AE1520" s="38" t="s">
        <v>5815</v>
      </c>
      <c r="AG1520" s="23"/>
      <c r="AH1520" s="23"/>
    </row>
    <row r="1521" spans="1:34">
      <c r="A1521" t="str">
        <f t="shared" si="71"/>
        <v>1120</v>
      </c>
      <c r="B1521" t="str">
        <f t="shared" si="69"/>
        <v>OT</v>
      </c>
      <c r="C1521">
        <f t="shared" si="70"/>
        <v>0</v>
      </c>
      <c r="D1521" s="38" t="s">
        <v>6552</v>
      </c>
      <c r="E1521" s="23">
        <v>5</v>
      </c>
      <c r="F1521" s="23">
        <v>112003</v>
      </c>
      <c r="G1521" s="38" t="s">
        <v>9376</v>
      </c>
      <c r="H1521" s="38" t="s">
        <v>9597</v>
      </c>
      <c r="I1521" s="38" t="s">
        <v>6006</v>
      </c>
      <c r="J1521" s="38" t="s">
        <v>9598</v>
      </c>
      <c r="K1521" s="38"/>
      <c r="L1521" s="38"/>
      <c r="M1521" s="38"/>
      <c r="N1521" s="39" t="s">
        <v>3139</v>
      </c>
      <c r="O1521" s="38">
        <v>1</v>
      </c>
      <c r="P1521" s="38"/>
      <c r="Q1521" s="38" t="s">
        <v>3139</v>
      </c>
      <c r="R1521" s="39">
        <v>1000</v>
      </c>
      <c r="S1521" s="38"/>
      <c r="T1521" s="23" t="s">
        <v>3139</v>
      </c>
      <c r="U1521" s="38" t="s">
        <v>9599</v>
      </c>
      <c r="V1521" s="39">
        <v>1000</v>
      </c>
      <c r="W1521" s="23" t="s">
        <v>3139</v>
      </c>
      <c r="X1521" s="23">
        <v>1</v>
      </c>
      <c r="Y1521" s="38" t="s">
        <v>6552</v>
      </c>
      <c r="Z1521" s="21">
        <v>5.0189089999999998</v>
      </c>
      <c r="AA1521" s="23" t="s">
        <v>3139</v>
      </c>
      <c r="AB1521" s="39">
        <v>5009591</v>
      </c>
      <c r="AC1521" s="39">
        <v>9318</v>
      </c>
      <c r="AD1521" s="23" t="s">
        <v>3139</v>
      </c>
      <c r="AE1521" s="38" t="s">
        <v>5815</v>
      </c>
      <c r="AG1521" s="23"/>
      <c r="AH1521" s="23"/>
    </row>
    <row r="1522" spans="1:34">
      <c r="A1522" t="str">
        <f t="shared" si="71"/>
        <v>1120</v>
      </c>
      <c r="B1522" t="str">
        <f t="shared" si="69"/>
        <v>OT</v>
      </c>
      <c r="C1522">
        <f t="shared" si="70"/>
        <v>0</v>
      </c>
      <c r="D1522" s="38" t="s">
        <v>6552</v>
      </c>
      <c r="E1522" s="23">
        <v>6</v>
      </c>
      <c r="F1522" s="23">
        <v>112003</v>
      </c>
      <c r="G1522" s="38" t="s">
        <v>9600</v>
      </c>
      <c r="H1522" s="38" t="s">
        <v>9601</v>
      </c>
      <c r="I1522" s="38" t="s">
        <v>6006</v>
      </c>
      <c r="J1522" s="38" t="s">
        <v>9602</v>
      </c>
      <c r="K1522" s="38"/>
      <c r="L1522" s="38"/>
      <c r="M1522" s="38"/>
      <c r="N1522" s="39" t="s">
        <v>3139</v>
      </c>
      <c r="O1522" s="38">
        <v>1</v>
      </c>
      <c r="P1522" s="38"/>
      <c r="Q1522" s="38" t="s">
        <v>3139</v>
      </c>
      <c r="R1522" s="39">
        <v>1000</v>
      </c>
      <c r="S1522" s="38"/>
      <c r="T1522" s="23" t="s">
        <v>3139</v>
      </c>
      <c r="U1522" s="38" t="s">
        <v>9594</v>
      </c>
      <c r="V1522" s="39">
        <v>1000</v>
      </c>
      <c r="W1522" s="23" t="s">
        <v>3139</v>
      </c>
      <c r="X1522" s="23">
        <v>1</v>
      </c>
      <c r="Y1522" s="38" t="s">
        <v>6552</v>
      </c>
      <c r="Z1522" s="21">
        <v>9.9541939999999993</v>
      </c>
      <c r="AA1522" s="23" t="s">
        <v>3139</v>
      </c>
      <c r="AB1522" s="39">
        <v>9933857</v>
      </c>
      <c r="AC1522" s="39">
        <v>20337</v>
      </c>
      <c r="AD1522" s="23" t="s">
        <v>3139</v>
      </c>
      <c r="AE1522" s="38" t="s">
        <v>5815</v>
      </c>
      <c r="AG1522" s="23"/>
      <c r="AH1522" s="23"/>
    </row>
    <row r="1523" spans="1:34">
      <c r="A1523" t="str">
        <f t="shared" si="71"/>
        <v>1120</v>
      </c>
      <c r="B1523" t="str">
        <f t="shared" si="69"/>
        <v>OT</v>
      </c>
      <c r="C1523">
        <f t="shared" si="70"/>
        <v>0</v>
      </c>
      <c r="D1523" s="38" t="s">
        <v>6552</v>
      </c>
      <c r="E1523" s="23">
        <v>7</v>
      </c>
      <c r="F1523" s="23">
        <v>112003</v>
      </c>
      <c r="G1523" s="38" t="s">
        <v>9603</v>
      </c>
      <c r="H1523" s="38" t="s">
        <v>9604</v>
      </c>
      <c r="I1523" s="38" t="s">
        <v>6006</v>
      </c>
      <c r="J1523" s="38" t="s">
        <v>9605</v>
      </c>
      <c r="K1523" s="38"/>
      <c r="L1523" s="38"/>
      <c r="M1523" s="38"/>
      <c r="N1523" s="39" t="s">
        <v>3139</v>
      </c>
      <c r="O1523" s="38">
        <v>1</v>
      </c>
      <c r="P1523" s="38"/>
      <c r="Q1523" s="38" t="s">
        <v>3139</v>
      </c>
      <c r="R1523" s="39">
        <v>1000</v>
      </c>
      <c r="S1523" s="38"/>
      <c r="T1523" s="23" t="s">
        <v>3139</v>
      </c>
      <c r="U1523" s="38" t="s">
        <v>9594</v>
      </c>
      <c r="V1523" s="39">
        <v>1000</v>
      </c>
      <c r="W1523" s="23" t="s">
        <v>3139</v>
      </c>
      <c r="X1523" s="23">
        <v>1</v>
      </c>
      <c r="Y1523" s="38" t="s">
        <v>6552</v>
      </c>
      <c r="Z1523" s="21">
        <v>1153.591009</v>
      </c>
      <c r="AA1523" s="23" t="s">
        <v>3139</v>
      </c>
      <c r="AB1523" s="39">
        <v>653189099</v>
      </c>
      <c r="AC1523" s="39">
        <v>401910</v>
      </c>
      <c r="AD1523" s="23" t="s">
        <v>3139</v>
      </c>
      <c r="AE1523" s="38" t="s">
        <v>5815</v>
      </c>
      <c r="AG1523" s="23"/>
      <c r="AH1523" s="23"/>
    </row>
    <row r="1524" spans="1:34">
      <c r="A1524" t="str">
        <f t="shared" si="71"/>
        <v>1226</v>
      </c>
      <c r="B1524" t="str">
        <f t="shared" si="69"/>
        <v>OT</v>
      </c>
      <c r="C1524">
        <f t="shared" si="70"/>
        <v>153</v>
      </c>
      <c r="D1524" s="38" t="s">
        <v>6552</v>
      </c>
      <c r="E1524" s="23">
        <v>8</v>
      </c>
      <c r="F1524" s="23">
        <v>122602</v>
      </c>
      <c r="G1524" s="38" t="s">
        <v>53</v>
      </c>
      <c r="H1524" s="38" t="s">
        <v>3161</v>
      </c>
      <c r="I1524" s="38" t="s">
        <v>6006</v>
      </c>
      <c r="J1524" s="38" t="s">
        <v>89</v>
      </c>
      <c r="K1524" s="38"/>
      <c r="L1524" s="38" t="s">
        <v>6732</v>
      </c>
      <c r="M1524" s="109">
        <v>44561</v>
      </c>
      <c r="N1524" s="39">
        <v>25016983</v>
      </c>
      <c r="O1524" s="38">
        <v>1</v>
      </c>
      <c r="P1524" s="38"/>
      <c r="Q1524" s="38" t="s">
        <v>3139</v>
      </c>
      <c r="R1524" s="39">
        <v>25016983</v>
      </c>
      <c r="S1524" s="38"/>
      <c r="T1524" s="23" t="s">
        <v>3139</v>
      </c>
      <c r="U1524" s="38" t="s">
        <v>6732</v>
      </c>
      <c r="V1524" s="39">
        <v>25016983</v>
      </c>
      <c r="W1524" s="23" t="s">
        <v>3139</v>
      </c>
      <c r="X1524" s="23">
        <v>1</v>
      </c>
      <c r="Y1524" s="38" t="s">
        <v>6552</v>
      </c>
      <c r="Z1524" s="21">
        <v>84.269480000000001</v>
      </c>
      <c r="AA1524" s="23" t="s">
        <v>3139</v>
      </c>
      <c r="AB1524" s="39">
        <v>0</v>
      </c>
      <c r="AC1524" s="39">
        <v>0</v>
      </c>
      <c r="AD1524" s="23" t="s">
        <v>3139</v>
      </c>
      <c r="AE1524" s="38" t="s">
        <v>5818</v>
      </c>
      <c r="AG1524" s="23"/>
      <c r="AH1524" s="23"/>
    </row>
    <row r="1525" spans="1:34">
      <c r="A1525" t="str">
        <f t="shared" si="71"/>
        <v>1226</v>
      </c>
      <c r="B1525" t="str">
        <f t="shared" si="69"/>
        <v>OT</v>
      </c>
      <c r="C1525">
        <f t="shared" si="70"/>
        <v>153</v>
      </c>
      <c r="D1525" s="38" t="s">
        <v>6552</v>
      </c>
      <c r="E1525" s="23">
        <v>9</v>
      </c>
      <c r="F1525" s="23">
        <v>122602</v>
      </c>
      <c r="G1525" s="38" t="s">
        <v>329</v>
      </c>
      <c r="H1525" s="38" t="s">
        <v>3503</v>
      </c>
      <c r="I1525" s="38" t="s">
        <v>6006</v>
      </c>
      <c r="J1525" s="38" t="s">
        <v>50</v>
      </c>
      <c r="K1525" s="38"/>
      <c r="L1525" s="38" t="s">
        <v>6733</v>
      </c>
      <c r="M1525" s="109">
        <v>44561</v>
      </c>
      <c r="N1525" s="39">
        <v>1232000</v>
      </c>
      <c r="O1525" s="38">
        <v>1</v>
      </c>
      <c r="P1525" s="38"/>
      <c r="Q1525" s="38" t="s">
        <v>3139</v>
      </c>
      <c r="R1525" s="39">
        <v>1232000</v>
      </c>
      <c r="S1525" s="38"/>
      <c r="T1525" s="23" t="s">
        <v>3139</v>
      </c>
      <c r="U1525" s="38" t="s">
        <v>6733</v>
      </c>
      <c r="V1525" s="39">
        <v>1232000</v>
      </c>
      <c r="W1525" s="23" t="s">
        <v>3139</v>
      </c>
      <c r="X1525" s="23">
        <v>1</v>
      </c>
      <c r="Y1525" s="38" t="s">
        <v>6552</v>
      </c>
      <c r="Z1525" s="21">
        <v>1.232</v>
      </c>
      <c r="AA1525" s="23" t="s">
        <v>3139</v>
      </c>
      <c r="AB1525" s="39">
        <v>0</v>
      </c>
      <c r="AC1525" s="39">
        <v>0</v>
      </c>
      <c r="AD1525" s="23" t="s">
        <v>3139</v>
      </c>
      <c r="AE1525" s="38" t="s">
        <v>5818</v>
      </c>
      <c r="AG1525" s="23"/>
      <c r="AH1525" s="23"/>
    </row>
    <row r="1526" spans="1:34">
      <c r="A1526" t="str">
        <f t="shared" si="71"/>
        <v>1226</v>
      </c>
      <c r="B1526" t="str">
        <f t="shared" si="69"/>
        <v>OT</v>
      </c>
      <c r="C1526">
        <f t="shared" si="70"/>
        <v>153</v>
      </c>
      <c r="D1526" s="38" t="s">
        <v>6552</v>
      </c>
      <c r="E1526" s="23">
        <v>10</v>
      </c>
      <c r="F1526" s="23">
        <v>122602</v>
      </c>
      <c r="G1526" s="38" t="s">
        <v>302</v>
      </c>
      <c r="H1526" s="38" t="s">
        <v>3626</v>
      </c>
      <c r="I1526" s="38" t="s">
        <v>6006</v>
      </c>
      <c r="J1526" s="38" t="s">
        <v>347</v>
      </c>
      <c r="K1526" s="38"/>
      <c r="L1526" s="38" t="s">
        <v>6733</v>
      </c>
      <c r="M1526" s="109">
        <v>44561</v>
      </c>
      <c r="N1526" s="39">
        <v>9938000</v>
      </c>
      <c r="O1526" s="38">
        <v>1</v>
      </c>
      <c r="P1526" s="38"/>
      <c r="Q1526" s="38" t="s">
        <v>3139</v>
      </c>
      <c r="R1526" s="39">
        <v>9938000</v>
      </c>
      <c r="S1526" s="38"/>
      <c r="T1526" s="23" t="s">
        <v>3139</v>
      </c>
      <c r="U1526" s="38" t="s">
        <v>6733</v>
      </c>
      <c r="V1526" s="39">
        <v>9938000</v>
      </c>
      <c r="W1526" s="23" t="s">
        <v>3139</v>
      </c>
      <c r="X1526" s="23">
        <v>1</v>
      </c>
      <c r="Y1526" s="38" t="s">
        <v>6552</v>
      </c>
      <c r="Z1526" s="21">
        <v>13.649568689999999</v>
      </c>
      <c r="AA1526" s="23" t="s">
        <v>3139</v>
      </c>
      <c r="AB1526" s="39">
        <v>0</v>
      </c>
      <c r="AC1526" s="39">
        <v>0</v>
      </c>
      <c r="AD1526" s="23" t="s">
        <v>3139</v>
      </c>
      <c r="AE1526" s="38" t="s">
        <v>5818</v>
      </c>
    </row>
    <row r="1527" spans="1:34">
      <c r="A1527" t="str">
        <f t="shared" si="71"/>
        <v>1226</v>
      </c>
      <c r="B1527" t="str">
        <f t="shared" si="69"/>
        <v>OT</v>
      </c>
      <c r="C1527">
        <f t="shared" si="70"/>
        <v>153</v>
      </c>
      <c r="D1527" s="38" t="s">
        <v>6552</v>
      </c>
      <c r="E1527" s="23">
        <v>11</v>
      </c>
      <c r="F1527" s="23">
        <v>122602</v>
      </c>
      <c r="G1527" s="38" t="s">
        <v>3157</v>
      </c>
      <c r="H1527" s="38" t="s">
        <v>3159</v>
      </c>
      <c r="I1527" s="38" t="s">
        <v>6006</v>
      </c>
      <c r="J1527" s="38" t="s">
        <v>89</v>
      </c>
      <c r="K1527" s="38"/>
      <c r="L1527" s="38" t="s">
        <v>6734</v>
      </c>
      <c r="M1527" s="109">
        <v>44561</v>
      </c>
      <c r="N1527" s="39">
        <v>616000</v>
      </c>
      <c r="O1527" s="38">
        <v>1</v>
      </c>
      <c r="P1527" s="38"/>
      <c r="Q1527" s="38" t="s">
        <v>3139</v>
      </c>
      <c r="R1527" s="39">
        <v>616000</v>
      </c>
      <c r="S1527" s="38"/>
      <c r="T1527" s="23" t="s">
        <v>3139</v>
      </c>
      <c r="U1527" s="38" t="s">
        <v>6734</v>
      </c>
      <c r="V1527" s="39">
        <v>616000</v>
      </c>
      <c r="W1527" s="23" t="s">
        <v>3139</v>
      </c>
      <c r="X1527" s="23">
        <v>1</v>
      </c>
      <c r="Y1527" s="38" t="s">
        <v>6552</v>
      </c>
      <c r="Z1527" s="21">
        <v>0.74712900000000004</v>
      </c>
      <c r="AA1527" s="23" t="s">
        <v>3139</v>
      </c>
      <c r="AB1527" s="39">
        <v>0</v>
      </c>
      <c r="AC1527" s="39">
        <v>0</v>
      </c>
      <c r="AD1527" s="23" t="s">
        <v>3139</v>
      </c>
      <c r="AE1527" s="38" t="s">
        <v>5818</v>
      </c>
    </row>
    <row r="1528" spans="1:34">
      <c r="A1528" t="str">
        <f t="shared" si="71"/>
        <v>1226</v>
      </c>
      <c r="B1528" t="str">
        <f t="shared" si="69"/>
        <v>OT</v>
      </c>
      <c r="C1528">
        <f t="shared" si="70"/>
        <v>153</v>
      </c>
      <c r="D1528" s="38" t="s">
        <v>6552</v>
      </c>
      <c r="E1528" s="23">
        <v>12</v>
      </c>
      <c r="F1528" s="23">
        <v>122602</v>
      </c>
      <c r="G1528" s="38" t="s">
        <v>3457</v>
      </c>
      <c r="H1528" s="38" t="s">
        <v>3627</v>
      </c>
      <c r="I1528" s="38" t="s">
        <v>6006</v>
      </c>
      <c r="J1528" s="38" t="s">
        <v>347</v>
      </c>
      <c r="K1528" s="38"/>
      <c r="L1528" s="38" t="s">
        <v>6297</v>
      </c>
      <c r="M1528" s="109">
        <v>44561</v>
      </c>
      <c r="N1528" s="39">
        <v>22227880</v>
      </c>
      <c r="O1528" s="38">
        <v>1</v>
      </c>
      <c r="P1528" s="38"/>
      <c r="Q1528" s="38" t="s">
        <v>3139</v>
      </c>
      <c r="R1528" s="39">
        <v>11153114</v>
      </c>
      <c r="S1528" s="38"/>
      <c r="T1528" s="23" t="s">
        <v>3139</v>
      </c>
      <c r="U1528" s="38" t="s">
        <v>6297</v>
      </c>
      <c r="V1528" s="39">
        <v>11153114</v>
      </c>
      <c r="W1528" s="23" t="s">
        <v>3139</v>
      </c>
      <c r="X1528" s="23">
        <v>1</v>
      </c>
      <c r="Y1528" s="38" t="s">
        <v>6552</v>
      </c>
      <c r="Z1528" s="21">
        <v>43.891297999999999</v>
      </c>
      <c r="AA1528" s="23" t="s">
        <v>3139</v>
      </c>
      <c r="AB1528" s="39">
        <v>0</v>
      </c>
      <c r="AC1528" s="39">
        <v>0</v>
      </c>
      <c r="AD1528" s="23" t="s">
        <v>3139</v>
      </c>
      <c r="AE1528" s="38" t="s">
        <v>5818</v>
      </c>
    </row>
    <row r="1529" spans="1:34">
      <c r="A1529" t="str">
        <f t="shared" si="71"/>
        <v>1226</v>
      </c>
      <c r="B1529" t="str">
        <f t="shared" si="69"/>
        <v>OT</v>
      </c>
      <c r="C1529">
        <f t="shared" si="70"/>
        <v>153</v>
      </c>
      <c r="D1529" s="38" t="s">
        <v>6552</v>
      </c>
      <c r="E1529" s="23">
        <v>13</v>
      </c>
      <c r="F1529" s="23">
        <v>122602</v>
      </c>
      <c r="G1529" s="38" t="s">
        <v>3624</v>
      </c>
      <c r="H1529" s="38" t="s">
        <v>3625</v>
      </c>
      <c r="I1529" s="38" t="s">
        <v>6006</v>
      </c>
      <c r="J1529" s="38" t="s">
        <v>347</v>
      </c>
      <c r="K1529" s="38"/>
      <c r="L1529" s="38" t="s">
        <v>6733</v>
      </c>
      <c r="M1529" s="109">
        <v>44561</v>
      </c>
      <c r="N1529" s="39">
        <v>2000000</v>
      </c>
      <c r="O1529" s="38">
        <v>1</v>
      </c>
      <c r="P1529" s="38"/>
      <c r="Q1529" s="38" t="s">
        <v>3139</v>
      </c>
      <c r="R1529" s="39">
        <v>2000000</v>
      </c>
      <c r="S1529" s="38"/>
      <c r="T1529" s="23" t="s">
        <v>3139</v>
      </c>
      <c r="U1529" s="38" t="s">
        <v>6733</v>
      </c>
      <c r="V1529" s="39">
        <v>2000000</v>
      </c>
      <c r="W1529" s="23" t="s">
        <v>3139</v>
      </c>
      <c r="X1529" s="23">
        <v>1</v>
      </c>
      <c r="Y1529" s="38" t="s">
        <v>6552</v>
      </c>
      <c r="Z1529" s="21">
        <v>2</v>
      </c>
      <c r="AA1529" s="23" t="s">
        <v>3139</v>
      </c>
      <c r="AB1529" s="39">
        <v>0</v>
      </c>
      <c r="AC1529" s="39">
        <v>0</v>
      </c>
      <c r="AD1529" s="23" t="s">
        <v>3139</v>
      </c>
      <c r="AE1529" s="38" t="s">
        <v>5818</v>
      </c>
    </row>
    <row r="1530" spans="1:34">
      <c r="A1530" t="str">
        <f t="shared" si="71"/>
        <v>1226</v>
      </c>
      <c r="B1530" t="str">
        <f t="shared" si="69"/>
        <v>OT</v>
      </c>
      <c r="C1530">
        <f t="shared" si="70"/>
        <v>153</v>
      </c>
      <c r="D1530" s="38" t="s">
        <v>6552</v>
      </c>
      <c r="E1530" s="23">
        <v>14</v>
      </c>
      <c r="F1530" s="23">
        <v>122602</v>
      </c>
      <c r="G1530" s="38" t="s">
        <v>3276</v>
      </c>
      <c r="H1530" s="38" t="s">
        <v>3277</v>
      </c>
      <c r="I1530" s="38" t="s">
        <v>6006</v>
      </c>
      <c r="J1530" s="38" t="s">
        <v>50</v>
      </c>
      <c r="K1530" s="38"/>
      <c r="L1530" s="38" t="s">
        <v>6257</v>
      </c>
      <c r="M1530" s="109">
        <v>44561</v>
      </c>
      <c r="N1530" s="39">
        <v>0</v>
      </c>
      <c r="O1530" s="38">
        <v>1</v>
      </c>
      <c r="P1530" s="38"/>
      <c r="Q1530" s="23" t="s">
        <v>3139</v>
      </c>
      <c r="R1530" s="43">
        <v>35000000</v>
      </c>
      <c r="S1530" s="38"/>
      <c r="T1530" s="23" t="s">
        <v>3139</v>
      </c>
      <c r="U1530" s="38" t="s">
        <v>6257</v>
      </c>
      <c r="V1530" s="39">
        <v>35000000</v>
      </c>
      <c r="W1530" s="23" t="s">
        <v>3139</v>
      </c>
      <c r="X1530" s="38">
        <v>1</v>
      </c>
      <c r="Y1530" s="38" t="s">
        <v>6552</v>
      </c>
      <c r="Z1530" s="21">
        <v>35</v>
      </c>
      <c r="AA1530" s="23" t="s">
        <v>3139</v>
      </c>
      <c r="AB1530" s="39">
        <v>0</v>
      </c>
      <c r="AC1530" s="39">
        <v>0</v>
      </c>
      <c r="AD1530" s="23" t="s">
        <v>3139</v>
      </c>
      <c r="AE1530" s="38" t="s">
        <v>5815</v>
      </c>
    </row>
    <row r="1531" spans="1:34">
      <c r="A1531" t="str">
        <f t="shared" si="71"/>
        <v>1226</v>
      </c>
      <c r="B1531" t="str">
        <f t="shared" si="69"/>
        <v>OT</v>
      </c>
      <c r="C1531">
        <f t="shared" si="70"/>
        <v>153</v>
      </c>
      <c r="D1531" s="38" t="s">
        <v>6552</v>
      </c>
      <c r="E1531" s="23">
        <v>15</v>
      </c>
      <c r="F1531" s="23">
        <v>122602</v>
      </c>
      <c r="G1531" s="38" t="s">
        <v>3179</v>
      </c>
      <c r="H1531" s="38" t="s">
        <v>6737</v>
      </c>
      <c r="I1531" s="38" t="s">
        <v>6006</v>
      </c>
      <c r="J1531" s="38" t="s">
        <v>50</v>
      </c>
      <c r="K1531" s="38"/>
      <c r="L1531" s="38" t="s">
        <v>6738</v>
      </c>
      <c r="M1531" s="109">
        <v>44561</v>
      </c>
      <c r="N1531" s="39">
        <v>0</v>
      </c>
      <c r="O1531" s="38">
        <v>1</v>
      </c>
      <c r="P1531" s="38"/>
      <c r="Q1531" s="23" t="s">
        <v>3139</v>
      </c>
      <c r="R1531" s="43">
        <v>19522289</v>
      </c>
      <c r="S1531" s="38"/>
      <c r="T1531" s="23" t="s">
        <v>3139</v>
      </c>
      <c r="U1531" s="38" t="s">
        <v>6738</v>
      </c>
      <c r="V1531" s="39">
        <v>19522289</v>
      </c>
      <c r="W1531" s="23" t="s">
        <v>3139</v>
      </c>
      <c r="X1531" s="38">
        <v>1</v>
      </c>
      <c r="Y1531" s="38" t="s">
        <v>6552</v>
      </c>
      <c r="Z1531" s="21">
        <v>19.522289000000001</v>
      </c>
      <c r="AA1531" s="23" t="s">
        <v>3139</v>
      </c>
      <c r="AB1531" s="39">
        <v>0</v>
      </c>
      <c r="AC1531" s="39">
        <v>0</v>
      </c>
      <c r="AD1531" s="23" t="s">
        <v>3139</v>
      </c>
      <c r="AE1531" s="38" t="s">
        <v>5818</v>
      </c>
    </row>
    <row r="1532" spans="1:34">
      <c r="A1532" t="str">
        <f t="shared" si="71"/>
        <v>1228</v>
      </c>
      <c r="B1532" t="str">
        <f t="shared" si="69"/>
        <v>CA</v>
      </c>
      <c r="C1532">
        <f t="shared" si="70"/>
        <v>153</v>
      </c>
      <c r="D1532" s="38" t="s">
        <v>6552</v>
      </c>
      <c r="E1532" s="23">
        <v>16</v>
      </c>
      <c r="F1532" s="23">
        <v>122811</v>
      </c>
      <c r="G1532" s="38" t="s">
        <v>3254</v>
      </c>
      <c r="H1532" s="38" t="s">
        <v>3623</v>
      </c>
      <c r="I1532" s="38" t="s">
        <v>5969</v>
      </c>
      <c r="J1532" s="38" t="s">
        <v>11974</v>
      </c>
      <c r="K1532" s="38" t="s">
        <v>5829</v>
      </c>
      <c r="L1532" s="38" t="s">
        <v>6736</v>
      </c>
      <c r="M1532" s="109">
        <v>44561</v>
      </c>
      <c r="N1532" s="39">
        <v>0</v>
      </c>
      <c r="O1532" s="38">
        <v>1</v>
      </c>
      <c r="P1532" s="38" t="s">
        <v>5814</v>
      </c>
      <c r="Q1532" s="23">
        <v>9</v>
      </c>
      <c r="R1532" s="43">
        <v>18022.39</v>
      </c>
      <c r="S1532" s="38" t="s">
        <v>54</v>
      </c>
      <c r="T1532" s="23">
        <v>30</v>
      </c>
      <c r="U1532" s="38" t="s">
        <v>6736</v>
      </c>
      <c r="V1532" s="39">
        <v>60939849</v>
      </c>
      <c r="W1532" s="23">
        <v>0</v>
      </c>
      <c r="X1532" s="38" t="s">
        <v>3139</v>
      </c>
      <c r="Y1532" s="38" t="s">
        <v>6552</v>
      </c>
      <c r="Z1532" s="21">
        <v>71.695572999999996</v>
      </c>
      <c r="AA1532" s="23">
        <v>9</v>
      </c>
      <c r="AB1532" s="39" t="s">
        <v>3139</v>
      </c>
      <c r="AC1532" s="39">
        <v>366720</v>
      </c>
      <c r="AD1532" s="23" t="s">
        <v>3139</v>
      </c>
      <c r="AE1532" s="38" t="s">
        <v>5815</v>
      </c>
    </row>
    <row r="1533" spans="1:34">
      <c r="A1533" t="str">
        <f t="shared" si="71"/>
        <v>1228</v>
      </c>
      <c r="B1533" t="str">
        <f t="shared" si="69"/>
        <v>CA</v>
      </c>
      <c r="C1533">
        <f t="shared" si="70"/>
        <v>153</v>
      </c>
      <c r="D1533" s="38" t="s">
        <v>6552</v>
      </c>
      <c r="E1533" s="23">
        <v>17</v>
      </c>
      <c r="F1533" s="23">
        <v>122811</v>
      </c>
      <c r="G1533" s="38" t="s">
        <v>9606</v>
      </c>
      <c r="H1533" s="38" t="s">
        <v>9607</v>
      </c>
      <c r="I1533" s="38" t="s">
        <v>5969</v>
      </c>
      <c r="J1533" s="38" t="s">
        <v>9608</v>
      </c>
      <c r="K1533" s="38" t="s">
        <v>5829</v>
      </c>
      <c r="L1533" s="38" t="s">
        <v>7055</v>
      </c>
      <c r="M1533" s="109">
        <v>44561</v>
      </c>
      <c r="N1533" s="39">
        <v>17765527.93</v>
      </c>
      <c r="O1533" s="38">
        <v>1</v>
      </c>
      <c r="P1533" s="38" t="s">
        <v>5814</v>
      </c>
      <c r="Q1533" s="23">
        <v>1.83</v>
      </c>
      <c r="R1533" s="43">
        <v>72631</v>
      </c>
      <c r="S1533" s="38" t="s">
        <v>54</v>
      </c>
      <c r="T1533" s="23">
        <v>30</v>
      </c>
      <c r="U1533" s="38" t="s">
        <v>7055</v>
      </c>
      <c r="V1533" s="39">
        <v>17710941.18</v>
      </c>
      <c r="W1533" s="23">
        <v>0</v>
      </c>
      <c r="X1533" s="38" t="s">
        <v>3139</v>
      </c>
      <c r="Y1533" s="38" t="s">
        <v>6552</v>
      </c>
      <c r="Z1533" s="21">
        <v>17.647508809999998</v>
      </c>
      <c r="AA1533" s="23">
        <v>1.83</v>
      </c>
      <c r="AB1533" s="39" t="s">
        <v>3139</v>
      </c>
      <c r="AC1533" s="39">
        <v>15852</v>
      </c>
      <c r="AD1533" s="23">
        <v>17710941.18</v>
      </c>
      <c r="AE1533" s="38" t="s">
        <v>5815</v>
      </c>
    </row>
    <row r="1534" spans="1:34">
      <c r="A1534" t="str">
        <f t="shared" si="71"/>
        <v>1226</v>
      </c>
      <c r="B1534" t="str">
        <f t="shared" si="69"/>
        <v>OT</v>
      </c>
      <c r="C1534">
        <f t="shared" si="70"/>
        <v>0</v>
      </c>
      <c r="D1534" s="38" t="s">
        <v>6552</v>
      </c>
      <c r="E1534" s="23">
        <v>1</v>
      </c>
      <c r="F1534" s="23">
        <v>122602</v>
      </c>
      <c r="G1534" s="38" t="s">
        <v>3450</v>
      </c>
      <c r="H1534" s="38" t="s">
        <v>3451</v>
      </c>
      <c r="I1534" s="38" t="s">
        <v>6006</v>
      </c>
      <c r="J1534" s="38" t="s">
        <v>3629</v>
      </c>
      <c r="K1534" s="38"/>
      <c r="L1534" s="38" t="s">
        <v>6739</v>
      </c>
      <c r="M1534" s="109">
        <v>44408</v>
      </c>
      <c r="N1534" s="39">
        <v>433700</v>
      </c>
      <c r="O1534" s="38">
        <v>1</v>
      </c>
      <c r="P1534" s="38"/>
      <c r="Q1534" s="23" t="s">
        <v>3139</v>
      </c>
      <c r="R1534" s="43">
        <v>0</v>
      </c>
      <c r="S1534" s="38"/>
      <c r="T1534" s="23" t="s">
        <v>3139</v>
      </c>
      <c r="U1534" s="38" t="s">
        <v>6739</v>
      </c>
      <c r="V1534" s="39">
        <v>433700</v>
      </c>
      <c r="W1534" s="23" t="s">
        <v>3139</v>
      </c>
      <c r="X1534" s="38">
        <v>1</v>
      </c>
      <c r="Y1534" s="38" t="s">
        <v>6552</v>
      </c>
      <c r="Z1534" s="21">
        <v>0.90852599999999994</v>
      </c>
      <c r="AA1534" s="23" t="s">
        <v>3139</v>
      </c>
      <c r="AB1534" s="39">
        <v>0</v>
      </c>
      <c r="AC1534" s="39">
        <v>908526</v>
      </c>
      <c r="AD1534" s="23" t="s">
        <v>3139</v>
      </c>
      <c r="AE1534" s="38" t="s">
        <v>5824</v>
      </c>
    </row>
    <row r="1535" spans="1:34">
      <c r="A1535" t="str">
        <f t="shared" si="71"/>
        <v>1226</v>
      </c>
      <c r="B1535" t="str">
        <f t="shared" si="69"/>
        <v>OT</v>
      </c>
      <c r="C1535">
        <f t="shared" si="70"/>
        <v>0</v>
      </c>
      <c r="D1535" s="38" t="s">
        <v>6552</v>
      </c>
      <c r="E1535" s="23">
        <v>2</v>
      </c>
      <c r="F1535" s="23">
        <v>122602</v>
      </c>
      <c r="G1535" s="38" t="s">
        <v>3181</v>
      </c>
      <c r="H1535" s="38" t="s">
        <v>3300</v>
      </c>
      <c r="I1535" s="38" t="s">
        <v>6006</v>
      </c>
      <c r="J1535" s="38" t="s">
        <v>3629</v>
      </c>
      <c r="K1535" s="38"/>
      <c r="L1535" s="38" t="s">
        <v>6740</v>
      </c>
      <c r="M1535" s="109">
        <v>44408</v>
      </c>
      <c r="N1535" s="39">
        <v>7734226</v>
      </c>
      <c r="O1535" s="38">
        <v>1</v>
      </c>
      <c r="P1535" s="38"/>
      <c r="Q1535" s="23" t="s">
        <v>3139</v>
      </c>
      <c r="R1535" s="43">
        <v>0</v>
      </c>
      <c r="S1535" s="38"/>
      <c r="T1535" s="23" t="s">
        <v>3139</v>
      </c>
      <c r="U1535" s="38" t="s">
        <v>6740</v>
      </c>
      <c r="V1535" s="39">
        <v>7734226</v>
      </c>
      <c r="W1535" s="23" t="s">
        <v>3139</v>
      </c>
      <c r="X1535" s="38">
        <v>1</v>
      </c>
      <c r="Y1535" s="38" t="s">
        <v>6552</v>
      </c>
      <c r="Z1535" s="21">
        <v>89.310857999999996</v>
      </c>
      <c r="AA1535" s="23" t="s">
        <v>3139</v>
      </c>
      <c r="AB1535" s="39">
        <v>0</v>
      </c>
      <c r="AC1535" s="39">
        <v>89310858</v>
      </c>
      <c r="AD1535" s="23" t="s">
        <v>3139</v>
      </c>
      <c r="AE1535" s="38" t="s">
        <v>5824</v>
      </c>
    </row>
    <row r="1536" spans="1:34">
      <c r="A1536" t="str">
        <f t="shared" si="71"/>
        <v>1226</v>
      </c>
      <c r="B1536" t="str">
        <f t="shared" si="69"/>
        <v>OT</v>
      </c>
      <c r="C1536">
        <f t="shared" si="70"/>
        <v>0</v>
      </c>
      <c r="D1536" s="38" t="s">
        <v>6552</v>
      </c>
      <c r="E1536" s="23">
        <v>3</v>
      </c>
      <c r="F1536" s="23">
        <v>122602</v>
      </c>
      <c r="G1536" s="38" t="s">
        <v>3276</v>
      </c>
      <c r="H1536" s="38" t="s">
        <v>3277</v>
      </c>
      <c r="I1536" s="38" t="s">
        <v>6006</v>
      </c>
      <c r="J1536" s="38" t="s">
        <v>3630</v>
      </c>
      <c r="K1536" s="38"/>
      <c r="L1536" s="38" t="s">
        <v>6741</v>
      </c>
      <c r="M1536" s="109">
        <v>44408</v>
      </c>
      <c r="N1536" s="39">
        <v>20000000</v>
      </c>
      <c r="O1536" s="38">
        <v>1</v>
      </c>
      <c r="P1536" s="38"/>
      <c r="Q1536" s="23" t="s">
        <v>3139</v>
      </c>
      <c r="R1536" s="43">
        <v>0</v>
      </c>
      <c r="S1536" s="38"/>
      <c r="T1536" s="23" t="s">
        <v>3139</v>
      </c>
      <c r="U1536" s="38" t="s">
        <v>6741</v>
      </c>
      <c r="V1536" s="39">
        <v>20000000</v>
      </c>
      <c r="W1536" s="23" t="s">
        <v>3139</v>
      </c>
      <c r="X1536" s="38">
        <v>1</v>
      </c>
      <c r="Y1536" s="38" t="s">
        <v>6552</v>
      </c>
      <c r="Z1536" s="21">
        <v>20</v>
      </c>
      <c r="AA1536" s="23" t="s">
        <v>3139</v>
      </c>
      <c r="AB1536" s="39">
        <v>0</v>
      </c>
      <c r="AC1536" s="39">
        <v>20000000</v>
      </c>
      <c r="AD1536" s="23" t="s">
        <v>3139</v>
      </c>
      <c r="AE1536" s="38" t="s">
        <v>5824</v>
      </c>
    </row>
    <row r="1537" spans="1:34">
      <c r="A1537" t="str">
        <f t="shared" si="71"/>
        <v>1226</v>
      </c>
      <c r="B1537" t="str">
        <f t="shared" si="69"/>
        <v>OT</v>
      </c>
      <c r="C1537">
        <f t="shared" si="70"/>
        <v>0</v>
      </c>
      <c r="D1537" s="38" t="s">
        <v>6552</v>
      </c>
      <c r="E1537" s="23">
        <v>4</v>
      </c>
      <c r="F1537" s="23">
        <v>122602</v>
      </c>
      <c r="G1537" s="38" t="s">
        <v>3157</v>
      </c>
      <c r="H1537" s="38" t="s">
        <v>3159</v>
      </c>
      <c r="I1537" s="38" t="s">
        <v>6006</v>
      </c>
      <c r="J1537" s="38" t="s">
        <v>3629</v>
      </c>
      <c r="K1537" s="38"/>
      <c r="L1537" s="38" t="s">
        <v>6742</v>
      </c>
      <c r="M1537" s="109">
        <v>44408</v>
      </c>
      <c r="N1537" s="39">
        <v>877802</v>
      </c>
      <c r="O1537" s="38">
        <v>1</v>
      </c>
      <c r="P1537" s="38"/>
      <c r="Q1537" s="23" t="s">
        <v>3139</v>
      </c>
      <c r="R1537" s="43">
        <v>0</v>
      </c>
      <c r="S1537" s="38"/>
      <c r="T1537" s="23" t="s">
        <v>3139</v>
      </c>
      <c r="U1537" s="38" t="s">
        <v>6742</v>
      </c>
      <c r="V1537" s="39">
        <v>877802</v>
      </c>
      <c r="W1537" s="23" t="s">
        <v>3139</v>
      </c>
      <c r="X1537" s="38">
        <v>1</v>
      </c>
      <c r="Y1537" s="38" t="s">
        <v>6552</v>
      </c>
      <c r="Z1537" s="21">
        <v>0.87780199999999997</v>
      </c>
      <c r="AA1537" s="23" t="s">
        <v>3139</v>
      </c>
      <c r="AB1537" s="39">
        <v>0</v>
      </c>
      <c r="AC1537" s="39">
        <v>877802</v>
      </c>
      <c r="AD1537" s="23" t="s">
        <v>3139</v>
      </c>
      <c r="AE1537" s="38" t="s">
        <v>5824</v>
      </c>
    </row>
    <row r="1538" spans="1:34">
      <c r="A1538" t="str">
        <f t="shared" si="71"/>
        <v>1120</v>
      </c>
      <c r="B1538" t="str">
        <f t="shared" si="69"/>
        <v>OT</v>
      </c>
      <c r="C1538">
        <f t="shared" si="70"/>
        <v>73</v>
      </c>
      <c r="D1538" s="38" t="s">
        <v>6552</v>
      </c>
      <c r="E1538" s="23">
        <v>5</v>
      </c>
      <c r="F1538" s="23">
        <v>112007</v>
      </c>
      <c r="G1538" s="38" t="s">
        <v>3511</v>
      </c>
      <c r="H1538" s="38" t="s">
        <v>9305</v>
      </c>
      <c r="I1538" s="38" t="s">
        <v>5969</v>
      </c>
      <c r="J1538" s="38" t="s">
        <v>11975</v>
      </c>
      <c r="K1538" s="38"/>
      <c r="L1538" s="38" t="s">
        <v>6106</v>
      </c>
      <c r="M1538" s="109">
        <v>44481</v>
      </c>
      <c r="N1538" s="39">
        <v>104510112</v>
      </c>
      <c r="O1538" s="38">
        <v>1</v>
      </c>
      <c r="P1538" s="38" t="s">
        <v>5814</v>
      </c>
      <c r="Q1538" s="23">
        <v>2.48</v>
      </c>
      <c r="R1538" s="43">
        <v>0</v>
      </c>
      <c r="S1538" s="38" t="s">
        <v>54</v>
      </c>
      <c r="T1538" s="23">
        <v>90</v>
      </c>
      <c r="U1538" s="38" t="s">
        <v>6106</v>
      </c>
      <c r="V1538" s="39">
        <v>104510112</v>
      </c>
      <c r="W1538" s="23">
        <v>2.48</v>
      </c>
      <c r="X1538" s="38" t="s">
        <v>3139</v>
      </c>
      <c r="Y1538" s="38" t="s">
        <v>6552</v>
      </c>
      <c r="Z1538" s="21">
        <v>104.51011200000001</v>
      </c>
      <c r="AA1538" s="23">
        <v>2.48</v>
      </c>
      <c r="AB1538" s="39" t="s">
        <v>3139</v>
      </c>
      <c r="AC1538" s="39">
        <v>104510112</v>
      </c>
      <c r="AD1538" s="23" t="s">
        <v>3139</v>
      </c>
      <c r="AE1538" s="38" t="s">
        <v>5815</v>
      </c>
    </row>
    <row r="1539" spans="1:34">
      <c r="A1539" t="str">
        <f t="shared" si="71"/>
        <v>1120</v>
      </c>
      <c r="B1539" t="str">
        <f t="shared" ref="B1539:B1602" si="72">+IF(A1539="1228","CA",IF(A1539="1230","VR",IF(A1539="1203","FL","OT")))</f>
        <v>OT</v>
      </c>
      <c r="C1539">
        <f t="shared" ref="C1539:C1602" si="73">+IF(M1539="",0,M1539-D1539)</f>
        <v>87</v>
      </c>
      <c r="D1539" s="38" t="s">
        <v>6552</v>
      </c>
      <c r="E1539" s="23">
        <v>6</v>
      </c>
      <c r="F1539" s="23">
        <v>112007</v>
      </c>
      <c r="G1539" s="38" t="s">
        <v>80</v>
      </c>
      <c r="H1539" s="38" t="s">
        <v>3160</v>
      </c>
      <c r="I1539" s="38" t="s">
        <v>5969</v>
      </c>
      <c r="J1539" s="38" t="s">
        <v>11976</v>
      </c>
      <c r="K1539" s="38"/>
      <c r="L1539" s="38" t="s">
        <v>5981</v>
      </c>
      <c r="M1539" s="109">
        <v>44495</v>
      </c>
      <c r="N1539" s="39">
        <v>106229032</v>
      </c>
      <c r="O1539" s="38">
        <v>1</v>
      </c>
      <c r="P1539" s="38" t="s">
        <v>5814</v>
      </c>
      <c r="Q1539" s="23">
        <v>1.9</v>
      </c>
      <c r="R1539" s="43">
        <v>0</v>
      </c>
      <c r="S1539" s="38" t="s">
        <v>54</v>
      </c>
      <c r="T1539" s="23">
        <v>90</v>
      </c>
      <c r="U1539" s="38" t="s">
        <v>5981</v>
      </c>
      <c r="V1539" s="39">
        <v>106229032</v>
      </c>
      <c r="W1539" s="23">
        <v>1.9</v>
      </c>
      <c r="X1539" s="38" t="s">
        <v>3139</v>
      </c>
      <c r="Y1539" s="38" t="s">
        <v>6552</v>
      </c>
      <c r="Z1539" s="21">
        <v>106.229032</v>
      </c>
      <c r="AA1539" s="23">
        <v>1.9</v>
      </c>
      <c r="AB1539" s="39" t="s">
        <v>3139</v>
      </c>
      <c r="AC1539" s="39">
        <v>106229032</v>
      </c>
      <c r="AD1539" s="23" t="s">
        <v>3139</v>
      </c>
      <c r="AE1539" s="38" t="s">
        <v>5815</v>
      </c>
    </row>
    <row r="1540" spans="1:34">
      <c r="A1540" t="str">
        <f t="shared" ref="A1540:A1603" si="74">+MID(F1540,1,4)</f>
        <v>1120</v>
      </c>
      <c r="B1540" t="str">
        <f t="shared" si="72"/>
        <v>OT</v>
      </c>
      <c r="C1540">
        <f t="shared" si="73"/>
        <v>33</v>
      </c>
      <c r="D1540" s="38" t="s">
        <v>6552</v>
      </c>
      <c r="E1540" s="23">
        <v>7</v>
      </c>
      <c r="F1540" s="23">
        <v>112007</v>
      </c>
      <c r="G1540" s="38" t="s">
        <v>3511</v>
      </c>
      <c r="H1540" s="38" t="s">
        <v>9305</v>
      </c>
      <c r="I1540" s="38" t="s">
        <v>5969</v>
      </c>
      <c r="J1540" s="38" t="s">
        <v>11314</v>
      </c>
      <c r="K1540" s="38"/>
      <c r="L1540" s="38" t="s">
        <v>6064</v>
      </c>
      <c r="M1540" s="109">
        <v>44441</v>
      </c>
      <c r="N1540" s="39">
        <v>51400838</v>
      </c>
      <c r="O1540" s="38">
        <v>1</v>
      </c>
      <c r="P1540" s="38" t="s">
        <v>5814</v>
      </c>
      <c r="Q1540" s="23">
        <v>2.35</v>
      </c>
      <c r="R1540" s="43">
        <v>0</v>
      </c>
      <c r="S1540" s="38" t="s">
        <v>54</v>
      </c>
      <c r="T1540" s="23">
        <v>90</v>
      </c>
      <c r="U1540" s="38" t="s">
        <v>6064</v>
      </c>
      <c r="V1540" s="39">
        <v>51400838</v>
      </c>
      <c r="W1540" s="23">
        <v>2.35</v>
      </c>
      <c r="X1540" s="38" t="s">
        <v>3139</v>
      </c>
      <c r="Y1540" s="38" t="s">
        <v>6552</v>
      </c>
      <c r="Z1540" s="21">
        <v>51.400838</v>
      </c>
      <c r="AA1540" s="23">
        <v>2.35</v>
      </c>
      <c r="AB1540" s="39" t="s">
        <v>3139</v>
      </c>
      <c r="AC1540" s="39">
        <v>51400838</v>
      </c>
      <c r="AD1540" s="23" t="s">
        <v>3139</v>
      </c>
      <c r="AE1540" s="38" t="s">
        <v>5815</v>
      </c>
      <c r="AG1540" s="23"/>
      <c r="AH1540" s="23"/>
    </row>
    <row r="1541" spans="1:34">
      <c r="A1541" t="str">
        <f t="shared" si="74"/>
        <v>1120</v>
      </c>
      <c r="B1541" t="str">
        <f t="shared" si="72"/>
        <v>OT</v>
      </c>
      <c r="C1541">
        <f t="shared" si="73"/>
        <v>46</v>
      </c>
      <c r="D1541" s="38" t="s">
        <v>6552</v>
      </c>
      <c r="E1541" s="23">
        <v>8</v>
      </c>
      <c r="F1541" s="23">
        <v>112007</v>
      </c>
      <c r="G1541" s="38" t="s">
        <v>80</v>
      </c>
      <c r="H1541" s="38" t="s">
        <v>3160</v>
      </c>
      <c r="I1541" s="38" t="s">
        <v>5969</v>
      </c>
      <c r="J1541" s="38" t="s">
        <v>11315</v>
      </c>
      <c r="K1541" s="38"/>
      <c r="L1541" s="38" t="s">
        <v>6279</v>
      </c>
      <c r="M1541" s="109">
        <v>44454</v>
      </c>
      <c r="N1541" s="39">
        <v>71873857</v>
      </c>
      <c r="O1541" s="38">
        <v>1</v>
      </c>
      <c r="P1541" s="38" t="s">
        <v>5814</v>
      </c>
      <c r="Q1541" s="38">
        <v>1.9</v>
      </c>
      <c r="R1541" s="43">
        <v>0</v>
      </c>
      <c r="S1541" s="38" t="s">
        <v>54</v>
      </c>
      <c r="T1541" s="38">
        <v>90</v>
      </c>
      <c r="U1541" s="38" t="s">
        <v>6279</v>
      </c>
      <c r="V1541" s="39">
        <v>71873857</v>
      </c>
      <c r="W1541" s="23">
        <v>1.9</v>
      </c>
      <c r="X1541" s="23" t="s">
        <v>3139</v>
      </c>
      <c r="Y1541" s="38" t="s">
        <v>6552</v>
      </c>
      <c r="Z1541" s="21">
        <v>71.873857000000001</v>
      </c>
      <c r="AA1541" s="38">
        <v>1.9</v>
      </c>
      <c r="AB1541" s="39" t="s">
        <v>3139</v>
      </c>
      <c r="AC1541" s="39">
        <v>71873857</v>
      </c>
      <c r="AD1541" s="23" t="s">
        <v>3139</v>
      </c>
      <c r="AE1541" s="38" t="s">
        <v>5815</v>
      </c>
      <c r="AG1541" s="23"/>
      <c r="AH1541" s="23"/>
    </row>
    <row r="1542" spans="1:34">
      <c r="A1542" t="str">
        <f t="shared" si="74"/>
        <v>1120</v>
      </c>
      <c r="B1542" t="str">
        <f t="shared" si="72"/>
        <v>OT</v>
      </c>
      <c r="C1542">
        <f t="shared" si="73"/>
        <v>55</v>
      </c>
      <c r="D1542" s="38" t="s">
        <v>6552</v>
      </c>
      <c r="E1542" s="23">
        <v>9</v>
      </c>
      <c r="F1542" s="23">
        <v>112007</v>
      </c>
      <c r="G1542" s="38" t="s">
        <v>3511</v>
      </c>
      <c r="H1542" s="38" t="s">
        <v>9305</v>
      </c>
      <c r="I1542" s="38" t="s">
        <v>5969</v>
      </c>
      <c r="J1542" s="38" t="s">
        <v>11316</v>
      </c>
      <c r="K1542" s="38"/>
      <c r="L1542" s="38" t="s">
        <v>6124</v>
      </c>
      <c r="M1542" s="109">
        <v>44463</v>
      </c>
      <c r="N1542" s="39">
        <v>95622476</v>
      </c>
      <c r="O1542" s="38">
        <v>1</v>
      </c>
      <c r="P1542" s="38" t="s">
        <v>5814</v>
      </c>
      <c r="Q1542" s="38">
        <v>2.5</v>
      </c>
      <c r="R1542" s="43">
        <v>0</v>
      </c>
      <c r="S1542" s="38" t="s">
        <v>54</v>
      </c>
      <c r="T1542" s="38">
        <v>90</v>
      </c>
      <c r="U1542" s="38" t="s">
        <v>6124</v>
      </c>
      <c r="V1542" s="39">
        <v>95622476</v>
      </c>
      <c r="W1542" s="38">
        <v>2.5</v>
      </c>
      <c r="X1542" s="38" t="s">
        <v>3139</v>
      </c>
      <c r="Y1542" s="38" t="s">
        <v>6552</v>
      </c>
      <c r="Z1542" s="21">
        <v>95.622476000000006</v>
      </c>
      <c r="AA1542" s="38">
        <v>2.5</v>
      </c>
      <c r="AB1542" s="39" t="s">
        <v>3139</v>
      </c>
      <c r="AC1542" s="39">
        <v>95622476</v>
      </c>
      <c r="AD1542" s="23" t="s">
        <v>3139</v>
      </c>
      <c r="AE1542" s="38" t="s">
        <v>5815</v>
      </c>
      <c r="AG1542" s="23"/>
      <c r="AH1542" s="23"/>
    </row>
    <row r="1543" spans="1:34">
      <c r="A1543" t="str">
        <f t="shared" si="74"/>
        <v>1120</v>
      </c>
      <c r="B1543" t="str">
        <f t="shared" si="72"/>
        <v>OT</v>
      </c>
      <c r="C1543">
        <f t="shared" si="73"/>
        <v>82</v>
      </c>
      <c r="D1543" s="38" t="s">
        <v>6552</v>
      </c>
      <c r="E1543" s="23">
        <v>10</v>
      </c>
      <c r="F1543" s="23">
        <v>112007</v>
      </c>
      <c r="G1543" s="38" t="s">
        <v>3511</v>
      </c>
      <c r="H1543" s="38" t="s">
        <v>9305</v>
      </c>
      <c r="I1543" s="38" t="s">
        <v>5969</v>
      </c>
      <c r="J1543" s="38" t="s">
        <v>11977</v>
      </c>
      <c r="K1543" s="38"/>
      <c r="L1543" s="38" t="s">
        <v>6078</v>
      </c>
      <c r="M1543" s="109">
        <v>44490</v>
      </c>
      <c r="N1543" s="39">
        <v>200029915</v>
      </c>
      <c r="O1543" s="38">
        <v>1</v>
      </c>
      <c r="P1543" s="38" t="s">
        <v>5814</v>
      </c>
      <c r="Q1543" s="38">
        <v>2.48</v>
      </c>
      <c r="R1543" s="43">
        <v>0</v>
      </c>
      <c r="S1543" s="38" t="s">
        <v>54</v>
      </c>
      <c r="T1543" s="23">
        <v>90</v>
      </c>
      <c r="U1543" s="38" t="s">
        <v>6078</v>
      </c>
      <c r="V1543" s="39">
        <v>200029915</v>
      </c>
      <c r="W1543" s="23">
        <v>2.48</v>
      </c>
      <c r="X1543" s="38" t="s">
        <v>3139</v>
      </c>
      <c r="Y1543" s="38" t="s">
        <v>6552</v>
      </c>
      <c r="Z1543" s="21">
        <v>200.02991499999999</v>
      </c>
      <c r="AA1543" s="23">
        <v>2.48</v>
      </c>
      <c r="AB1543" s="39" t="s">
        <v>3139</v>
      </c>
      <c r="AC1543" s="39">
        <v>200029915</v>
      </c>
      <c r="AD1543" s="23" t="s">
        <v>3139</v>
      </c>
      <c r="AE1543" s="38" t="s">
        <v>5815</v>
      </c>
    </row>
    <row r="1544" spans="1:34">
      <c r="A1544" t="str">
        <f t="shared" si="74"/>
        <v>1120</v>
      </c>
      <c r="B1544" t="str">
        <f t="shared" si="72"/>
        <v>OT</v>
      </c>
      <c r="C1544">
        <f t="shared" si="73"/>
        <v>33</v>
      </c>
      <c r="D1544" s="38" t="s">
        <v>6552</v>
      </c>
      <c r="E1544" s="23">
        <v>11</v>
      </c>
      <c r="F1544" s="23">
        <v>112007</v>
      </c>
      <c r="G1544" s="38" t="s">
        <v>3511</v>
      </c>
      <c r="H1544" s="38" t="s">
        <v>9305</v>
      </c>
      <c r="I1544" s="38" t="s">
        <v>5969</v>
      </c>
      <c r="J1544" s="38" t="s">
        <v>11317</v>
      </c>
      <c r="K1544" s="38"/>
      <c r="L1544" s="38" t="s">
        <v>6064</v>
      </c>
      <c r="M1544" s="109">
        <v>44441</v>
      </c>
      <c r="N1544" s="39">
        <v>138590613</v>
      </c>
      <c r="O1544" s="38">
        <v>1</v>
      </c>
      <c r="P1544" s="38" t="s">
        <v>5814</v>
      </c>
      <c r="Q1544" s="38">
        <v>2.5</v>
      </c>
      <c r="R1544" s="43">
        <v>0</v>
      </c>
      <c r="S1544" s="38" t="s">
        <v>54</v>
      </c>
      <c r="T1544" s="23">
        <v>90</v>
      </c>
      <c r="U1544" s="38" t="s">
        <v>6064</v>
      </c>
      <c r="V1544" s="39">
        <v>138590613</v>
      </c>
      <c r="W1544" s="23">
        <v>2.5</v>
      </c>
      <c r="X1544" s="38" t="s">
        <v>3139</v>
      </c>
      <c r="Y1544" s="38" t="s">
        <v>6552</v>
      </c>
      <c r="Z1544" s="21">
        <v>138.59061299999999</v>
      </c>
      <c r="AA1544" s="23">
        <v>2.5</v>
      </c>
      <c r="AB1544" s="39" t="s">
        <v>3139</v>
      </c>
      <c r="AC1544" s="39">
        <v>138590613</v>
      </c>
      <c r="AD1544" s="23" t="s">
        <v>3139</v>
      </c>
      <c r="AE1544" s="38" t="s">
        <v>5815</v>
      </c>
    </row>
    <row r="1545" spans="1:34">
      <c r="A1545" t="str">
        <f t="shared" si="74"/>
        <v>1120</v>
      </c>
      <c r="B1545" t="str">
        <f t="shared" si="72"/>
        <v>OT</v>
      </c>
      <c r="C1545">
        <f t="shared" si="73"/>
        <v>39</v>
      </c>
      <c r="D1545" s="38" t="s">
        <v>6552</v>
      </c>
      <c r="E1545" s="23">
        <v>12</v>
      </c>
      <c r="F1545" s="23">
        <v>112007</v>
      </c>
      <c r="G1545" s="38" t="s">
        <v>53</v>
      </c>
      <c r="H1545" s="38" t="s">
        <v>3047</v>
      </c>
      <c r="I1545" s="38" t="s">
        <v>5969</v>
      </c>
      <c r="J1545" s="38" t="s">
        <v>11318</v>
      </c>
      <c r="K1545" s="38"/>
      <c r="L1545" s="38" t="s">
        <v>6037</v>
      </c>
      <c r="M1545" s="109">
        <v>44447</v>
      </c>
      <c r="N1545" s="39">
        <v>171170821</v>
      </c>
      <c r="O1545" s="38">
        <v>1</v>
      </c>
      <c r="P1545" s="38" t="s">
        <v>5814</v>
      </c>
      <c r="Q1545" s="38">
        <v>2.2999999999999998</v>
      </c>
      <c r="R1545" s="43">
        <v>0</v>
      </c>
      <c r="S1545" s="38" t="s">
        <v>54</v>
      </c>
      <c r="T1545" s="23">
        <v>90</v>
      </c>
      <c r="U1545" s="38" t="s">
        <v>6037</v>
      </c>
      <c r="V1545" s="39">
        <v>171170821</v>
      </c>
      <c r="W1545" s="23">
        <v>2.2999999999999998</v>
      </c>
      <c r="X1545" s="38" t="s">
        <v>3139</v>
      </c>
      <c r="Y1545" s="38" t="s">
        <v>6552</v>
      </c>
      <c r="Z1545" s="21">
        <v>171.17082099999999</v>
      </c>
      <c r="AA1545" s="23">
        <v>2.2999999999999998</v>
      </c>
      <c r="AB1545" s="39" t="s">
        <v>3139</v>
      </c>
      <c r="AC1545" s="39">
        <v>171170821</v>
      </c>
      <c r="AD1545" s="23" t="s">
        <v>3139</v>
      </c>
      <c r="AE1545" s="38" t="s">
        <v>5815</v>
      </c>
    </row>
    <row r="1546" spans="1:34">
      <c r="A1546" t="str">
        <f t="shared" si="74"/>
        <v>1120</v>
      </c>
      <c r="B1546" t="str">
        <f t="shared" si="72"/>
        <v>OT</v>
      </c>
      <c r="C1546">
        <f t="shared" si="73"/>
        <v>39</v>
      </c>
      <c r="D1546" s="38" t="s">
        <v>6552</v>
      </c>
      <c r="E1546" s="23">
        <v>13</v>
      </c>
      <c r="F1546" s="23">
        <v>112007</v>
      </c>
      <c r="G1546" s="38" t="s">
        <v>53</v>
      </c>
      <c r="H1546" s="38" t="s">
        <v>3047</v>
      </c>
      <c r="I1546" s="38" t="s">
        <v>5969</v>
      </c>
      <c r="J1546" s="38" t="s">
        <v>11319</v>
      </c>
      <c r="K1546" s="38"/>
      <c r="L1546" s="38" t="s">
        <v>6037</v>
      </c>
      <c r="M1546" s="109">
        <v>44447</v>
      </c>
      <c r="N1546" s="39">
        <v>189254022</v>
      </c>
      <c r="O1546" s="38">
        <v>1</v>
      </c>
      <c r="P1546" s="38" t="s">
        <v>5814</v>
      </c>
      <c r="Q1546" s="38">
        <v>2.2999999999999998</v>
      </c>
      <c r="R1546" s="43">
        <v>0</v>
      </c>
      <c r="S1546" s="38" t="s">
        <v>54</v>
      </c>
      <c r="T1546" s="23">
        <v>90</v>
      </c>
      <c r="U1546" s="38" t="s">
        <v>6037</v>
      </c>
      <c r="V1546" s="39">
        <v>189254022</v>
      </c>
      <c r="W1546" s="23">
        <v>2.2999999999999998</v>
      </c>
      <c r="X1546" s="38" t="s">
        <v>3139</v>
      </c>
      <c r="Y1546" s="38" t="s">
        <v>6552</v>
      </c>
      <c r="Z1546" s="21">
        <v>189.25402199999999</v>
      </c>
      <c r="AA1546" s="23">
        <v>2.2999999999999998</v>
      </c>
      <c r="AB1546" s="39" t="s">
        <v>3139</v>
      </c>
      <c r="AC1546" s="39">
        <v>189254022</v>
      </c>
      <c r="AD1546" s="23" t="s">
        <v>3139</v>
      </c>
      <c r="AE1546" s="38" t="s">
        <v>5815</v>
      </c>
    </row>
    <row r="1547" spans="1:34">
      <c r="A1547" t="str">
        <f t="shared" si="74"/>
        <v>1120</v>
      </c>
      <c r="B1547" t="str">
        <f t="shared" si="72"/>
        <v>OT</v>
      </c>
      <c r="C1547">
        <f t="shared" si="73"/>
        <v>60</v>
      </c>
      <c r="D1547" s="38" t="s">
        <v>6552</v>
      </c>
      <c r="E1547" s="23">
        <v>14</v>
      </c>
      <c r="F1547" s="23">
        <v>112007</v>
      </c>
      <c r="G1547" s="38" t="s">
        <v>329</v>
      </c>
      <c r="H1547" s="38" t="s">
        <v>5877</v>
      </c>
      <c r="I1547" s="38" t="s">
        <v>5969</v>
      </c>
      <c r="J1547" s="38" t="s">
        <v>3475</v>
      </c>
      <c r="K1547" s="38"/>
      <c r="L1547" s="38" t="s">
        <v>6100</v>
      </c>
      <c r="M1547" s="109">
        <v>44468</v>
      </c>
      <c r="N1547" s="39">
        <v>112084974</v>
      </c>
      <c r="O1547" s="38">
        <v>1</v>
      </c>
      <c r="P1547" s="38" t="s">
        <v>5814</v>
      </c>
      <c r="Q1547" s="23">
        <v>2.2999999999999998</v>
      </c>
      <c r="R1547" s="43">
        <v>0</v>
      </c>
      <c r="S1547" s="38" t="s">
        <v>54</v>
      </c>
      <c r="T1547" s="23">
        <v>90</v>
      </c>
      <c r="U1547" s="38" t="s">
        <v>6100</v>
      </c>
      <c r="V1547" s="39">
        <v>112084974</v>
      </c>
      <c r="W1547" s="23">
        <v>2.2999999999999998</v>
      </c>
      <c r="X1547" s="38" t="s">
        <v>3139</v>
      </c>
      <c r="Y1547" s="38" t="s">
        <v>6552</v>
      </c>
      <c r="Z1547" s="21">
        <v>112.084974</v>
      </c>
      <c r="AA1547" s="23">
        <v>2.2999999999999998</v>
      </c>
      <c r="AB1547" s="39" t="s">
        <v>3139</v>
      </c>
      <c r="AC1547" s="39">
        <v>112084974</v>
      </c>
      <c r="AD1547" s="23" t="s">
        <v>3139</v>
      </c>
      <c r="AE1547" s="38" t="s">
        <v>5815</v>
      </c>
    </row>
    <row r="1548" spans="1:34">
      <c r="A1548" t="str">
        <f t="shared" si="74"/>
        <v>1120</v>
      </c>
      <c r="B1548" t="str">
        <f t="shared" si="72"/>
        <v>OT</v>
      </c>
      <c r="C1548">
        <f t="shared" si="73"/>
        <v>48</v>
      </c>
      <c r="D1548" s="38" t="s">
        <v>6552</v>
      </c>
      <c r="E1548" s="23">
        <v>15</v>
      </c>
      <c r="F1548" s="23">
        <v>112007</v>
      </c>
      <c r="G1548" s="38" t="s">
        <v>53</v>
      </c>
      <c r="H1548" s="38" t="s">
        <v>3047</v>
      </c>
      <c r="I1548" s="38" t="s">
        <v>5969</v>
      </c>
      <c r="J1548" s="38" t="s">
        <v>11320</v>
      </c>
      <c r="K1548" s="38"/>
      <c r="L1548" s="38" t="s">
        <v>6319</v>
      </c>
      <c r="M1548" s="109">
        <v>44456</v>
      </c>
      <c r="N1548" s="39">
        <v>106714993</v>
      </c>
      <c r="O1548" s="38">
        <v>1</v>
      </c>
      <c r="P1548" s="38" t="s">
        <v>5814</v>
      </c>
      <c r="Q1548" s="23">
        <v>2.1</v>
      </c>
      <c r="R1548" s="43">
        <v>0</v>
      </c>
      <c r="S1548" s="38" t="s">
        <v>54</v>
      </c>
      <c r="T1548" s="23">
        <v>90</v>
      </c>
      <c r="U1548" s="38" t="s">
        <v>6319</v>
      </c>
      <c r="V1548" s="39">
        <v>106714993</v>
      </c>
      <c r="W1548" s="23">
        <v>2.1</v>
      </c>
      <c r="X1548" s="38" t="s">
        <v>3139</v>
      </c>
      <c r="Y1548" s="38" t="s">
        <v>6552</v>
      </c>
      <c r="Z1548" s="21">
        <v>106.71499300000001</v>
      </c>
      <c r="AA1548" s="23">
        <v>2.1</v>
      </c>
      <c r="AB1548" s="39" t="s">
        <v>3139</v>
      </c>
      <c r="AC1548" s="39">
        <v>106714993</v>
      </c>
      <c r="AD1548" s="23" t="s">
        <v>3139</v>
      </c>
      <c r="AE1548" s="38" t="s">
        <v>5815</v>
      </c>
    </row>
    <row r="1549" spans="1:34">
      <c r="A1549" t="str">
        <f t="shared" si="74"/>
        <v>1203</v>
      </c>
      <c r="B1549" t="str">
        <f t="shared" si="72"/>
        <v>FL</v>
      </c>
      <c r="C1549">
        <f t="shared" si="73"/>
        <v>53</v>
      </c>
      <c r="D1549" s="38" t="s">
        <v>6552</v>
      </c>
      <c r="E1549" s="23">
        <v>1</v>
      </c>
      <c r="F1549" s="23">
        <v>120305</v>
      </c>
      <c r="G1549" s="38" t="s">
        <v>329</v>
      </c>
      <c r="H1549" s="38" t="s">
        <v>3631</v>
      </c>
      <c r="I1549" s="38" t="s">
        <v>5969</v>
      </c>
      <c r="J1549" s="38" t="s">
        <v>3475</v>
      </c>
      <c r="K1549" s="38"/>
      <c r="L1549" s="38" t="s">
        <v>6085</v>
      </c>
      <c r="M1549" s="109">
        <v>44461</v>
      </c>
      <c r="N1549" s="39">
        <v>587314807</v>
      </c>
      <c r="O1549" s="38">
        <v>1</v>
      </c>
      <c r="P1549" s="38" t="s">
        <v>5814</v>
      </c>
      <c r="Q1549" s="23">
        <v>2</v>
      </c>
      <c r="R1549" s="43" t="s">
        <v>3139</v>
      </c>
      <c r="S1549" s="38" t="s">
        <v>54</v>
      </c>
      <c r="T1549" s="23">
        <v>90</v>
      </c>
      <c r="U1549" s="38" t="s">
        <v>6085</v>
      </c>
      <c r="V1549" s="39">
        <v>587314807</v>
      </c>
      <c r="W1549" s="23">
        <v>2</v>
      </c>
      <c r="X1549" s="38" t="s">
        <v>3139</v>
      </c>
      <c r="Y1549" s="38" t="s">
        <v>6552</v>
      </c>
      <c r="Z1549" s="21">
        <v>588.59248500000001</v>
      </c>
      <c r="AA1549" s="23">
        <v>2</v>
      </c>
      <c r="AB1549" s="39" t="s">
        <v>3139</v>
      </c>
      <c r="AC1549" s="39">
        <v>1277678</v>
      </c>
      <c r="AD1549" s="23" t="s">
        <v>3139</v>
      </c>
      <c r="AE1549" s="38" t="s">
        <v>5815</v>
      </c>
    </row>
    <row r="1550" spans="1:34">
      <c r="A1550" t="str">
        <f t="shared" si="74"/>
        <v>1203</v>
      </c>
      <c r="B1550" t="str">
        <f t="shared" si="72"/>
        <v>FL</v>
      </c>
      <c r="C1550">
        <f t="shared" si="73"/>
        <v>20</v>
      </c>
      <c r="D1550" s="38" t="s">
        <v>6552</v>
      </c>
      <c r="E1550" s="23">
        <v>2</v>
      </c>
      <c r="F1550" s="23">
        <v>120305</v>
      </c>
      <c r="G1550" s="38" t="s">
        <v>329</v>
      </c>
      <c r="H1550" s="38" t="s">
        <v>3631</v>
      </c>
      <c r="I1550" s="38" t="s">
        <v>5969</v>
      </c>
      <c r="J1550" s="38" t="s">
        <v>3475</v>
      </c>
      <c r="K1550" s="38"/>
      <c r="L1550" s="38" t="s">
        <v>6796</v>
      </c>
      <c r="M1550" s="109">
        <v>44428</v>
      </c>
      <c r="N1550" s="39">
        <v>209755840</v>
      </c>
      <c r="O1550" s="38">
        <v>1</v>
      </c>
      <c r="P1550" s="38" t="s">
        <v>5814</v>
      </c>
      <c r="Q1550" s="38">
        <v>1.5</v>
      </c>
      <c r="R1550" s="39" t="s">
        <v>3139</v>
      </c>
      <c r="S1550" s="38" t="s">
        <v>54</v>
      </c>
      <c r="T1550" s="23">
        <v>90</v>
      </c>
      <c r="U1550" s="38" t="s">
        <v>6796</v>
      </c>
      <c r="V1550" s="39">
        <v>209755840</v>
      </c>
      <c r="W1550" s="38">
        <v>1.5</v>
      </c>
      <c r="X1550" s="23" t="s">
        <v>3139</v>
      </c>
      <c r="Y1550" s="38" t="s">
        <v>6552</v>
      </c>
      <c r="Z1550" s="21">
        <v>210.381608</v>
      </c>
      <c r="AA1550" s="38">
        <v>1.5</v>
      </c>
      <c r="AB1550" s="39" t="s">
        <v>3139</v>
      </c>
      <c r="AC1550" s="39">
        <v>625768</v>
      </c>
      <c r="AD1550" s="23" t="s">
        <v>3139</v>
      </c>
      <c r="AE1550" s="38" t="s">
        <v>5815</v>
      </c>
      <c r="AG1550" s="23"/>
      <c r="AH1550" s="23"/>
    </row>
    <row r="1551" spans="1:34">
      <c r="A1551" t="str">
        <f t="shared" si="74"/>
        <v>1203</v>
      </c>
      <c r="B1551" t="str">
        <f t="shared" si="72"/>
        <v>FL</v>
      </c>
      <c r="C1551">
        <f t="shared" si="73"/>
        <v>76</v>
      </c>
      <c r="D1551" s="38" t="s">
        <v>6552</v>
      </c>
      <c r="E1551" s="23">
        <v>3</v>
      </c>
      <c r="F1551" s="23">
        <v>120305</v>
      </c>
      <c r="G1551" s="38" t="s">
        <v>329</v>
      </c>
      <c r="H1551" s="38" t="s">
        <v>3631</v>
      </c>
      <c r="I1551" s="38" t="s">
        <v>5969</v>
      </c>
      <c r="J1551" s="38" t="s">
        <v>3475</v>
      </c>
      <c r="K1551" s="38"/>
      <c r="L1551" s="38" t="s">
        <v>6154</v>
      </c>
      <c r="M1551" s="109">
        <v>44484</v>
      </c>
      <c r="N1551" s="43">
        <v>312490047</v>
      </c>
      <c r="O1551" s="38">
        <v>1</v>
      </c>
      <c r="P1551" s="38" t="s">
        <v>5814</v>
      </c>
      <c r="Q1551" s="38">
        <v>2.25</v>
      </c>
      <c r="R1551" s="39" t="s">
        <v>3139</v>
      </c>
      <c r="S1551" s="38" t="s">
        <v>54</v>
      </c>
      <c r="T1551" s="23">
        <v>90</v>
      </c>
      <c r="U1551" s="38" t="s">
        <v>6154</v>
      </c>
      <c r="V1551" s="39">
        <v>312490047</v>
      </c>
      <c r="W1551" s="38">
        <v>2.25</v>
      </c>
      <c r="X1551" s="23" t="s">
        <v>3139</v>
      </c>
      <c r="Y1551" s="38" t="s">
        <v>6552</v>
      </c>
      <c r="Z1551" s="21">
        <v>312.81479899999999</v>
      </c>
      <c r="AA1551" s="38">
        <v>2.25</v>
      </c>
      <c r="AB1551" s="39" t="s">
        <v>3139</v>
      </c>
      <c r="AC1551" s="39">
        <v>324752</v>
      </c>
      <c r="AD1551" s="23" t="s">
        <v>3139</v>
      </c>
      <c r="AE1551" s="38" t="s">
        <v>5815</v>
      </c>
      <c r="AG1551" s="23"/>
      <c r="AH1551" s="23"/>
    </row>
    <row r="1552" spans="1:34">
      <c r="A1552" t="str">
        <f t="shared" si="74"/>
        <v>1203</v>
      </c>
      <c r="B1552" t="str">
        <f t="shared" si="72"/>
        <v>FL</v>
      </c>
      <c r="C1552">
        <f t="shared" si="73"/>
        <v>39</v>
      </c>
      <c r="D1552" s="38" t="s">
        <v>6552</v>
      </c>
      <c r="E1552" s="23">
        <v>4</v>
      </c>
      <c r="F1552" s="23">
        <v>120305</v>
      </c>
      <c r="G1552" s="38" t="s">
        <v>53</v>
      </c>
      <c r="H1552" s="38" t="s">
        <v>3047</v>
      </c>
      <c r="I1552" s="38" t="s">
        <v>5969</v>
      </c>
      <c r="J1552" s="38" t="s">
        <v>11321</v>
      </c>
      <c r="K1552" s="38"/>
      <c r="L1552" s="38" t="s">
        <v>6037</v>
      </c>
      <c r="M1552" s="109">
        <v>44447</v>
      </c>
      <c r="N1552" s="43">
        <v>131518459</v>
      </c>
      <c r="O1552" s="38">
        <v>1</v>
      </c>
      <c r="P1552" s="38" t="s">
        <v>5814</v>
      </c>
      <c r="Q1552" s="38">
        <v>2.2000000000000002</v>
      </c>
      <c r="R1552" s="39" t="s">
        <v>3139</v>
      </c>
      <c r="S1552" s="38" t="s">
        <v>54</v>
      </c>
      <c r="T1552" s="23">
        <v>90</v>
      </c>
      <c r="U1552" s="38" t="s">
        <v>6037</v>
      </c>
      <c r="V1552" s="39">
        <v>131518459</v>
      </c>
      <c r="W1552" s="38">
        <v>2.2000000000000002</v>
      </c>
      <c r="X1552" s="23" t="s">
        <v>3139</v>
      </c>
      <c r="Y1552" s="38" t="s">
        <v>6552</v>
      </c>
      <c r="Z1552" s="21">
        <v>131.940922</v>
      </c>
      <c r="AA1552" s="38">
        <v>2.2000000000000002</v>
      </c>
      <c r="AB1552" s="39" t="s">
        <v>3139</v>
      </c>
      <c r="AC1552" s="39">
        <v>422463</v>
      </c>
      <c r="AD1552" s="23" t="s">
        <v>3139</v>
      </c>
      <c r="AE1552" s="38" t="s">
        <v>5815</v>
      </c>
      <c r="AG1552" s="23"/>
      <c r="AH1552" s="23"/>
    </row>
    <row r="1553" spans="1:34">
      <c r="A1553" t="str">
        <f t="shared" si="74"/>
        <v>1226</v>
      </c>
      <c r="B1553" t="str">
        <f t="shared" si="72"/>
        <v>OT</v>
      </c>
      <c r="C1553">
        <f t="shared" si="73"/>
        <v>153</v>
      </c>
      <c r="D1553" s="38" t="s">
        <v>6552</v>
      </c>
      <c r="E1553" s="23">
        <v>5</v>
      </c>
      <c r="F1553" s="23">
        <v>122602</v>
      </c>
      <c r="G1553" s="38" t="s">
        <v>3179</v>
      </c>
      <c r="H1553" s="38" t="s">
        <v>3300</v>
      </c>
      <c r="I1553" s="38" t="s">
        <v>6006</v>
      </c>
      <c r="J1553" s="38" t="s">
        <v>3632</v>
      </c>
      <c r="K1553" s="38"/>
      <c r="L1553" s="38" t="s">
        <v>6743</v>
      </c>
      <c r="M1553" s="109">
        <v>44561</v>
      </c>
      <c r="N1553" s="39">
        <v>30500</v>
      </c>
      <c r="O1553" s="38">
        <v>1</v>
      </c>
      <c r="P1553" s="38"/>
      <c r="Q1553" s="38" t="s">
        <v>3139</v>
      </c>
      <c r="R1553" s="39" t="s">
        <v>3139</v>
      </c>
      <c r="S1553" s="38"/>
      <c r="T1553" s="23" t="s">
        <v>3139</v>
      </c>
      <c r="U1553" s="38" t="s">
        <v>6744</v>
      </c>
      <c r="V1553" s="39">
        <v>30500</v>
      </c>
      <c r="W1553" s="38" t="s">
        <v>3139</v>
      </c>
      <c r="X1553" s="23">
        <v>1</v>
      </c>
      <c r="Y1553" s="38" t="s">
        <v>6552</v>
      </c>
      <c r="Z1553" s="21">
        <v>70.432456999999999</v>
      </c>
      <c r="AA1553" s="38" t="s">
        <v>3139</v>
      </c>
      <c r="AB1553" s="39">
        <v>70432457</v>
      </c>
      <c r="AC1553" s="39">
        <v>0</v>
      </c>
      <c r="AD1553" s="38" t="s">
        <v>3139</v>
      </c>
      <c r="AE1553" s="38" t="s">
        <v>5815</v>
      </c>
      <c r="AG1553" s="23"/>
      <c r="AH1553" s="23"/>
    </row>
    <row r="1554" spans="1:34">
      <c r="A1554" t="str">
        <f t="shared" si="74"/>
        <v>1226</v>
      </c>
      <c r="B1554" t="str">
        <f t="shared" si="72"/>
        <v>OT</v>
      </c>
      <c r="C1554">
        <f t="shared" si="73"/>
        <v>153</v>
      </c>
      <c r="D1554" s="38" t="s">
        <v>6552</v>
      </c>
      <c r="E1554" s="23">
        <v>6</v>
      </c>
      <c r="F1554" s="23">
        <v>122602</v>
      </c>
      <c r="G1554" s="38" t="s">
        <v>3460</v>
      </c>
      <c r="H1554" s="38" t="s">
        <v>3633</v>
      </c>
      <c r="I1554" s="38" t="s">
        <v>6006</v>
      </c>
      <c r="J1554" s="38" t="s">
        <v>3634</v>
      </c>
      <c r="K1554" s="38"/>
      <c r="L1554" s="38" t="s">
        <v>6745</v>
      </c>
      <c r="M1554" s="109">
        <v>44561</v>
      </c>
      <c r="N1554" s="39">
        <v>11103000</v>
      </c>
      <c r="O1554" s="38">
        <v>1</v>
      </c>
      <c r="P1554" s="38"/>
      <c r="Q1554" s="38" t="s">
        <v>3139</v>
      </c>
      <c r="R1554" s="39" t="s">
        <v>3139</v>
      </c>
      <c r="S1554" s="38"/>
      <c r="T1554" s="23" t="s">
        <v>3139</v>
      </c>
      <c r="U1554" s="38" t="s">
        <v>6745</v>
      </c>
      <c r="V1554" s="39">
        <v>11103000</v>
      </c>
      <c r="W1554" s="38" t="s">
        <v>3139</v>
      </c>
      <c r="X1554" s="23">
        <v>1</v>
      </c>
      <c r="Y1554" s="38" t="s">
        <v>6552</v>
      </c>
      <c r="Z1554" s="21">
        <v>25.047999999999998</v>
      </c>
      <c r="AA1554" s="38" t="s">
        <v>3139</v>
      </c>
      <c r="AB1554" s="39">
        <v>25048000</v>
      </c>
      <c r="AC1554" s="39">
        <v>0</v>
      </c>
      <c r="AD1554" s="38" t="s">
        <v>3139</v>
      </c>
      <c r="AE1554" s="38" t="s">
        <v>5815</v>
      </c>
      <c r="AG1554" s="23"/>
      <c r="AH1554" s="23"/>
    </row>
    <row r="1555" spans="1:34">
      <c r="A1555" t="str">
        <f t="shared" si="74"/>
        <v>1226</v>
      </c>
      <c r="B1555" t="str">
        <f t="shared" si="72"/>
        <v>OT</v>
      </c>
      <c r="C1555">
        <f t="shared" si="73"/>
        <v>153</v>
      </c>
      <c r="D1555" s="38" t="s">
        <v>6552</v>
      </c>
      <c r="E1555" s="23">
        <v>7</v>
      </c>
      <c r="F1555" s="23">
        <v>122602</v>
      </c>
      <c r="G1555" s="38" t="s">
        <v>53</v>
      </c>
      <c r="H1555" s="38" t="s">
        <v>3047</v>
      </c>
      <c r="I1555" s="38" t="s">
        <v>6006</v>
      </c>
      <c r="J1555" s="38" t="s">
        <v>3635</v>
      </c>
      <c r="K1555" s="38"/>
      <c r="L1555" s="38" t="s">
        <v>6746</v>
      </c>
      <c r="M1555" s="109">
        <v>44561</v>
      </c>
      <c r="N1555" s="39">
        <v>7392000</v>
      </c>
      <c r="O1555" s="38">
        <v>1</v>
      </c>
      <c r="P1555" s="38"/>
      <c r="Q1555" s="38" t="s">
        <v>3139</v>
      </c>
      <c r="R1555" s="39" t="s">
        <v>3139</v>
      </c>
      <c r="S1555" s="38"/>
      <c r="T1555" s="23" t="s">
        <v>3139</v>
      </c>
      <c r="U1555" s="38" t="s">
        <v>6746</v>
      </c>
      <c r="V1555" s="39">
        <v>7392000</v>
      </c>
      <c r="W1555" s="38" t="s">
        <v>3139</v>
      </c>
      <c r="X1555" s="23">
        <v>1</v>
      </c>
      <c r="Y1555" s="38" t="s">
        <v>6552</v>
      </c>
      <c r="Z1555" s="21">
        <v>63.201816000000001</v>
      </c>
      <c r="AA1555" s="38" t="s">
        <v>3139</v>
      </c>
      <c r="AB1555" s="39">
        <v>63201816</v>
      </c>
      <c r="AC1555" s="39">
        <v>0</v>
      </c>
      <c r="AD1555" s="38" t="s">
        <v>3139</v>
      </c>
      <c r="AE1555" s="38" t="s">
        <v>5815</v>
      </c>
      <c r="AG1555" s="23"/>
      <c r="AH1555" s="23"/>
    </row>
    <row r="1556" spans="1:34">
      <c r="A1556" t="str">
        <f t="shared" si="74"/>
        <v>1226</v>
      </c>
      <c r="B1556" t="str">
        <f t="shared" si="72"/>
        <v>OT</v>
      </c>
      <c r="C1556">
        <f t="shared" si="73"/>
        <v>153</v>
      </c>
      <c r="D1556" s="38" t="s">
        <v>6552</v>
      </c>
      <c r="E1556" s="23">
        <v>8</v>
      </c>
      <c r="F1556" s="23">
        <v>122602</v>
      </c>
      <c r="G1556" s="38" t="s">
        <v>3463</v>
      </c>
      <c r="H1556" s="38" t="s">
        <v>3464</v>
      </c>
      <c r="I1556" s="38" t="s">
        <v>6006</v>
      </c>
      <c r="J1556" s="38" t="s">
        <v>347</v>
      </c>
      <c r="K1556" s="38"/>
      <c r="L1556" s="38" t="s">
        <v>6747</v>
      </c>
      <c r="M1556" s="109">
        <v>44561</v>
      </c>
      <c r="N1556" s="39">
        <v>30000000</v>
      </c>
      <c r="O1556" s="38">
        <v>1</v>
      </c>
      <c r="P1556" s="38"/>
      <c r="Q1556" s="23" t="s">
        <v>3139</v>
      </c>
      <c r="R1556" s="43" t="s">
        <v>3139</v>
      </c>
      <c r="S1556" s="38"/>
      <c r="T1556" s="23" t="s">
        <v>3139</v>
      </c>
      <c r="U1556" s="38" t="s">
        <v>6747</v>
      </c>
      <c r="V1556" s="43">
        <v>30000000</v>
      </c>
      <c r="W1556" s="38" t="s">
        <v>3139</v>
      </c>
      <c r="X1556" s="38">
        <v>1</v>
      </c>
      <c r="Y1556" s="38" t="s">
        <v>6552</v>
      </c>
      <c r="Z1556" s="21">
        <v>89.992999999999995</v>
      </c>
      <c r="AA1556" s="23" t="s">
        <v>3139</v>
      </c>
      <c r="AB1556" s="39">
        <v>89993000</v>
      </c>
      <c r="AC1556" s="39">
        <v>0</v>
      </c>
      <c r="AD1556" s="23" t="s">
        <v>3139</v>
      </c>
      <c r="AE1556" s="38" t="s">
        <v>5815</v>
      </c>
      <c r="AG1556" s="23"/>
      <c r="AH1556" s="23"/>
    </row>
    <row r="1557" spans="1:34">
      <c r="A1557" t="str">
        <f t="shared" si="74"/>
        <v>1226</v>
      </c>
      <c r="B1557" t="str">
        <f t="shared" si="72"/>
        <v>OT</v>
      </c>
      <c r="C1557">
        <f t="shared" si="73"/>
        <v>153</v>
      </c>
      <c r="D1557" s="38" t="s">
        <v>6552</v>
      </c>
      <c r="E1557" s="23">
        <v>9</v>
      </c>
      <c r="F1557" s="23">
        <v>122602</v>
      </c>
      <c r="G1557" s="38" t="s">
        <v>3452</v>
      </c>
      <c r="H1557" s="38" t="s">
        <v>3459</v>
      </c>
      <c r="I1557" s="38" t="s">
        <v>6006</v>
      </c>
      <c r="J1557" s="38" t="s">
        <v>347</v>
      </c>
      <c r="K1557" s="38"/>
      <c r="L1557" s="38" t="s">
        <v>6748</v>
      </c>
      <c r="M1557" s="109">
        <v>44561</v>
      </c>
      <c r="N1557" s="39">
        <v>10900091</v>
      </c>
      <c r="O1557" s="38">
        <v>1</v>
      </c>
      <c r="P1557" s="38"/>
      <c r="Q1557" s="23" t="s">
        <v>3139</v>
      </c>
      <c r="R1557" s="43" t="s">
        <v>3139</v>
      </c>
      <c r="S1557" s="38"/>
      <c r="T1557" s="23" t="s">
        <v>3139</v>
      </c>
      <c r="U1557" s="38" t="s">
        <v>6748</v>
      </c>
      <c r="V1557" s="43">
        <v>10900091</v>
      </c>
      <c r="W1557" s="38" t="s">
        <v>3139</v>
      </c>
      <c r="X1557" s="38">
        <v>1</v>
      </c>
      <c r="Y1557" s="38" t="s">
        <v>6552</v>
      </c>
      <c r="Z1557" s="21">
        <v>16.500897999999999</v>
      </c>
      <c r="AA1557" s="23" t="s">
        <v>3139</v>
      </c>
      <c r="AB1557" s="39">
        <v>16500898</v>
      </c>
      <c r="AC1557" s="39">
        <v>0</v>
      </c>
      <c r="AD1557" s="23" t="s">
        <v>3139</v>
      </c>
      <c r="AE1557" s="38" t="s">
        <v>5815</v>
      </c>
      <c r="AG1557" s="23"/>
      <c r="AH1557" s="23"/>
    </row>
    <row r="1558" spans="1:34">
      <c r="A1558" t="str">
        <f t="shared" si="74"/>
        <v>1226</v>
      </c>
      <c r="B1558" t="str">
        <f t="shared" si="72"/>
        <v>OT</v>
      </c>
      <c r="C1558">
        <f t="shared" si="73"/>
        <v>153</v>
      </c>
      <c r="D1558" s="38" t="s">
        <v>6552</v>
      </c>
      <c r="E1558" s="23">
        <v>10</v>
      </c>
      <c r="F1558" s="23">
        <v>122603</v>
      </c>
      <c r="G1558" s="38" t="s">
        <v>3450</v>
      </c>
      <c r="H1558" s="38" t="s">
        <v>3244</v>
      </c>
      <c r="I1558" s="38" t="s">
        <v>6006</v>
      </c>
      <c r="J1558" s="38" t="s">
        <v>347</v>
      </c>
      <c r="K1558" s="38"/>
      <c r="L1558" s="38" t="s">
        <v>6749</v>
      </c>
      <c r="M1558" s="109">
        <v>44561</v>
      </c>
      <c r="N1558" s="39">
        <v>566700</v>
      </c>
      <c r="O1558" s="38">
        <v>1</v>
      </c>
      <c r="P1558" s="38"/>
      <c r="Q1558" s="23" t="s">
        <v>3139</v>
      </c>
      <c r="R1558" s="43" t="s">
        <v>3139</v>
      </c>
      <c r="S1558" s="38"/>
      <c r="T1558" s="23" t="s">
        <v>3139</v>
      </c>
      <c r="U1558" s="38" t="s">
        <v>6749</v>
      </c>
      <c r="V1558" s="43">
        <v>332000</v>
      </c>
      <c r="W1558" s="38" t="s">
        <v>3139</v>
      </c>
      <c r="X1558" s="38">
        <v>1</v>
      </c>
      <c r="Y1558" s="38" t="s">
        <v>6552</v>
      </c>
      <c r="Z1558" s="21">
        <v>0.82811599999999996</v>
      </c>
      <c r="AA1558" s="23" t="s">
        <v>3139</v>
      </c>
      <c r="AB1558" s="39">
        <v>828116</v>
      </c>
      <c r="AC1558" s="39">
        <v>0</v>
      </c>
      <c r="AD1558" s="23" t="s">
        <v>3139</v>
      </c>
      <c r="AE1558" s="38" t="s">
        <v>5815</v>
      </c>
      <c r="AG1558" s="23"/>
      <c r="AH1558" s="23"/>
    </row>
    <row r="1559" spans="1:34">
      <c r="A1559" t="str">
        <f t="shared" si="74"/>
        <v>1228</v>
      </c>
      <c r="B1559" t="str">
        <f t="shared" si="72"/>
        <v>CA</v>
      </c>
      <c r="C1559">
        <f t="shared" si="73"/>
        <v>20</v>
      </c>
      <c r="D1559" s="38" t="s">
        <v>6552</v>
      </c>
      <c r="E1559" s="23">
        <v>11</v>
      </c>
      <c r="F1559" s="23">
        <v>122811</v>
      </c>
      <c r="G1559" s="38" t="s">
        <v>260</v>
      </c>
      <c r="H1559" s="38" t="s">
        <v>3046</v>
      </c>
      <c r="I1559" s="38" t="s">
        <v>5969</v>
      </c>
      <c r="J1559" s="38" t="s">
        <v>9609</v>
      </c>
      <c r="K1559" s="38"/>
      <c r="L1559" s="38" t="s">
        <v>6796</v>
      </c>
      <c r="M1559" s="109">
        <v>44428</v>
      </c>
      <c r="N1559" s="39">
        <v>100000000</v>
      </c>
      <c r="O1559" s="38">
        <v>1</v>
      </c>
      <c r="P1559" s="38" t="s">
        <v>5814</v>
      </c>
      <c r="Q1559" s="23">
        <v>1.85</v>
      </c>
      <c r="R1559" s="43" t="s">
        <v>3139</v>
      </c>
      <c r="S1559" s="38" t="s">
        <v>54</v>
      </c>
      <c r="T1559" s="23">
        <v>90</v>
      </c>
      <c r="U1559" s="38" t="s">
        <v>6796</v>
      </c>
      <c r="V1559" s="43">
        <v>100000000</v>
      </c>
      <c r="W1559" s="38">
        <v>1.85</v>
      </c>
      <c r="X1559" s="38" t="s">
        <v>3139</v>
      </c>
      <c r="Y1559" s="38" t="s">
        <v>6552</v>
      </c>
      <c r="Z1559" s="21">
        <v>100.3669</v>
      </c>
      <c r="AA1559" s="23">
        <v>1.85</v>
      </c>
      <c r="AB1559" s="39" t="s">
        <v>3139</v>
      </c>
      <c r="AC1559" s="39">
        <v>366900</v>
      </c>
      <c r="AD1559" s="23" t="s">
        <v>3139</v>
      </c>
      <c r="AE1559" s="38" t="s">
        <v>5815</v>
      </c>
      <c r="AG1559" s="23"/>
      <c r="AH1559" s="23"/>
    </row>
    <row r="1560" spans="1:34">
      <c r="A1560" t="str">
        <f t="shared" si="74"/>
        <v>1228</v>
      </c>
      <c r="B1560" t="str">
        <f t="shared" si="72"/>
        <v>CA</v>
      </c>
      <c r="C1560">
        <f t="shared" si="73"/>
        <v>20</v>
      </c>
      <c r="D1560" s="38" t="s">
        <v>6552</v>
      </c>
      <c r="E1560" s="23">
        <v>12</v>
      </c>
      <c r="F1560" s="23">
        <v>122811</v>
      </c>
      <c r="G1560" s="38" t="s">
        <v>260</v>
      </c>
      <c r="H1560" s="38" t="s">
        <v>3046</v>
      </c>
      <c r="I1560" s="38" t="s">
        <v>5969</v>
      </c>
      <c r="J1560" s="38" t="s">
        <v>9609</v>
      </c>
      <c r="K1560" s="38"/>
      <c r="L1560" s="38" t="s">
        <v>6796</v>
      </c>
      <c r="M1560" s="109">
        <v>44428</v>
      </c>
      <c r="N1560" s="39">
        <v>1000000000</v>
      </c>
      <c r="O1560" s="38">
        <v>1</v>
      </c>
      <c r="P1560" s="38" t="s">
        <v>5814</v>
      </c>
      <c r="Q1560" s="23">
        <v>1.85</v>
      </c>
      <c r="R1560" s="43" t="s">
        <v>3139</v>
      </c>
      <c r="S1560" s="38" t="s">
        <v>54</v>
      </c>
      <c r="T1560" s="23">
        <v>90</v>
      </c>
      <c r="U1560" s="38" t="s">
        <v>6796</v>
      </c>
      <c r="V1560" s="43">
        <v>1000000000</v>
      </c>
      <c r="W1560" s="38">
        <v>1.85</v>
      </c>
      <c r="X1560" s="38" t="s">
        <v>3139</v>
      </c>
      <c r="Y1560" s="38" t="s">
        <v>6552</v>
      </c>
      <c r="Z1560" s="21">
        <v>1003.668993</v>
      </c>
      <c r="AA1560" s="23">
        <v>1.85</v>
      </c>
      <c r="AB1560" s="39" t="s">
        <v>3139</v>
      </c>
      <c r="AC1560" s="39">
        <v>3668993</v>
      </c>
      <c r="AD1560" s="23" t="s">
        <v>3139</v>
      </c>
      <c r="AE1560" s="38" t="s">
        <v>5815</v>
      </c>
      <c r="AG1560" s="23"/>
      <c r="AH1560" s="23"/>
    </row>
    <row r="1561" spans="1:34">
      <c r="A1561" t="str">
        <f t="shared" si="74"/>
        <v>1228</v>
      </c>
      <c r="B1561" t="str">
        <f t="shared" si="72"/>
        <v>CA</v>
      </c>
      <c r="C1561">
        <f t="shared" si="73"/>
        <v>26</v>
      </c>
      <c r="D1561" s="38" t="s">
        <v>6552</v>
      </c>
      <c r="E1561" s="23">
        <v>13</v>
      </c>
      <c r="F1561" s="23">
        <v>122811</v>
      </c>
      <c r="G1561" s="38" t="s">
        <v>102</v>
      </c>
      <c r="H1561" s="38" t="s">
        <v>3043</v>
      </c>
      <c r="I1561" s="38" t="s">
        <v>5969</v>
      </c>
      <c r="J1561" s="38" t="s">
        <v>9610</v>
      </c>
      <c r="K1561" s="38"/>
      <c r="L1561" s="38" t="s">
        <v>6096</v>
      </c>
      <c r="M1561" s="109">
        <v>44434</v>
      </c>
      <c r="N1561" s="39">
        <v>1000000000</v>
      </c>
      <c r="O1561" s="38">
        <v>1</v>
      </c>
      <c r="P1561" s="38" t="s">
        <v>5814</v>
      </c>
      <c r="Q1561" s="23">
        <v>1.9</v>
      </c>
      <c r="R1561" s="43" t="s">
        <v>3139</v>
      </c>
      <c r="S1561" s="38" t="s">
        <v>54</v>
      </c>
      <c r="T1561" s="23">
        <v>90</v>
      </c>
      <c r="U1561" s="38" t="s">
        <v>6096</v>
      </c>
      <c r="V1561" s="43">
        <v>1000000000</v>
      </c>
      <c r="W1561" s="38">
        <v>1.9</v>
      </c>
      <c r="X1561" s="38" t="s">
        <v>3139</v>
      </c>
      <c r="Y1561" s="38" t="s">
        <v>6552</v>
      </c>
      <c r="Z1561" s="21">
        <v>1003.463074</v>
      </c>
      <c r="AA1561" s="23">
        <v>1.9</v>
      </c>
      <c r="AB1561" s="39" t="s">
        <v>3139</v>
      </c>
      <c r="AC1561" s="39">
        <v>3463074</v>
      </c>
      <c r="AD1561" s="23" t="s">
        <v>3139</v>
      </c>
      <c r="AE1561" s="38" t="s">
        <v>5815</v>
      </c>
      <c r="AG1561" s="23"/>
      <c r="AH1561" s="23"/>
    </row>
    <row r="1562" spans="1:34">
      <c r="A1562" t="str">
        <f t="shared" si="74"/>
        <v>1203</v>
      </c>
      <c r="B1562" t="str">
        <f t="shared" si="72"/>
        <v>FL</v>
      </c>
      <c r="C1562">
        <f t="shared" si="73"/>
        <v>75</v>
      </c>
      <c r="D1562" s="38" t="s">
        <v>6552</v>
      </c>
      <c r="E1562" s="23">
        <v>5</v>
      </c>
      <c r="F1562" s="23">
        <v>120305</v>
      </c>
      <c r="G1562" s="38" t="s">
        <v>329</v>
      </c>
      <c r="H1562" s="38" t="s">
        <v>5877</v>
      </c>
      <c r="I1562" s="38" t="s">
        <v>5969</v>
      </c>
      <c r="J1562" s="38" t="s">
        <v>11978</v>
      </c>
      <c r="K1562" s="38"/>
      <c r="L1562" s="38" t="s">
        <v>6074</v>
      </c>
      <c r="M1562" s="109">
        <v>44483</v>
      </c>
      <c r="N1562" s="39">
        <v>252593244</v>
      </c>
      <c r="O1562" s="38">
        <v>1</v>
      </c>
      <c r="P1562" s="38" t="s">
        <v>5814</v>
      </c>
      <c r="Q1562" s="23">
        <v>2.2999999999999998</v>
      </c>
      <c r="R1562" s="43" t="s">
        <v>3139</v>
      </c>
      <c r="S1562" s="38" t="s">
        <v>54</v>
      </c>
      <c r="T1562" s="23">
        <v>90</v>
      </c>
      <c r="U1562" s="38" t="s">
        <v>6074</v>
      </c>
      <c r="V1562" s="43">
        <v>252593244</v>
      </c>
      <c r="W1562" s="38">
        <v>2.2999999999999998</v>
      </c>
      <c r="X1562" s="38" t="s">
        <v>3139</v>
      </c>
      <c r="Y1562" s="38" t="s">
        <v>6552</v>
      </c>
      <c r="Z1562" s="21">
        <v>252.86463673</v>
      </c>
      <c r="AA1562" s="23">
        <v>2.2999999999999998</v>
      </c>
      <c r="AB1562" s="39" t="s">
        <v>3139</v>
      </c>
      <c r="AC1562" s="39">
        <v>0</v>
      </c>
      <c r="AD1562" s="23" t="s">
        <v>3139</v>
      </c>
      <c r="AE1562" s="38" t="s">
        <v>5815</v>
      </c>
      <c r="AG1562" s="23"/>
      <c r="AH1562" s="23"/>
    </row>
    <row r="1563" spans="1:34">
      <c r="A1563" t="str">
        <f t="shared" si="74"/>
        <v>1203</v>
      </c>
      <c r="B1563" t="str">
        <f t="shared" si="72"/>
        <v>FL</v>
      </c>
      <c r="C1563">
        <f t="shared" si="73"/>
        <v>48</v>
      </c>
      <c r="D1563" s="38" t="s">
        <v>6552</v>
      </c>
      <c r="E1563" s="23">
        <v>6</v>
      </c>
      <c r="F1563" s="23">
        <v>120305</v>
      </c>
      <c r="G1563" s="38" t="s">
        <v>329</v>
      </c>
      <c r="H1563" s="38" t="s">
        <v>5877</v>
      </c>
      <c r="I1563" s="38" t="s">
        <v>5969</v>
      </c>
      <c r="J1563" s="38" t="s">
        <v>11322</v>
      </c>
      <c r="K1563" s="38"/>
      <c r="L1563" s="38" t="s">
        <v>6319</v>
      </c>
      <c r="M1563" s="109">
        <v>44456</v>
      </c>
      <c r="N1563" s="39">
        <v>191190745</v>
      </c>
      <c r="O1563" s="38">
        <v>1</v>
      </c>
      <c r="P1563" s="38" t="s">
        <v>5814</v>
      </c>
      <c r="Q1563" s="23">
        <v>1.8</v>
      </c>
      <c r="R1563" s="43" t="s">
        <v>3139</v>
      </c>
      <c r="S1563" s="38" t="s">
        <v>54</v>
      </c>
      <c r="T1563" s="23">
        <v>90</v>
      </c>
      <c r="U1563" s="38" t="s">
        <v>6319</v>
      </c>
      <c r="V1563" s="43">
        <v>191190745</v>
      </c>
      <c r="W1563" s="38">
        <v>1.8</v>
      </c>
      <c r="X1563" s="38" t="s">
        <v>3139</v>
      </c>
      <c r="Y1563" s="38" t="s">
        <v>6552</v>
      </c>
      <c r="Z1563" s="21">
        <v>191.608079</v>
      </c>
      <c r="AA1563" s="23">
        <v>1.8</v>
      </c>
      <c r="AB1563" s="39" t="s">
        <v>3139</v>
      </c>
      <c r="AC1563" s="39">
        <v>0</v>
      </c>
      <c r="AD1563" s="23" t="s">
        <v>3139</v>
      </c>
      <c r="AE1563" s="38" t="s">
        <v>5815</v>
      </c>
      <c r="AG1563" s="23"/>
      <c r="AH1563" s="23"/>
    </row>
    <row r="1564" spans="1:34">
      <c r="A1564" t="str">
        <f t="shared" si="74"/>
        <v>1203</v>
      </c>
      <c r="B1564" t="str">
        <f t="shared" si="72"/>
        <v>FL</v>
      </c>
      <c r="C1564">
        <f t="shared" si="73"/>
        <v>54</v>
      </c>
      <c r="D1564" s="38" t="s">
        <v>6552</v>
      </c>
      <c r="E1564" s="23">
        <v>7</v>
      </c>
      <c r="F1564" s="23">
        <v>120305</v>
      </c>
      <c r="G1564" s="38" t="s">
        <v>329</v>
      </c>
      <c r="H1564" s="38" t="s">
        <v>3636</v>
      </c>
      <c r="I1564" s="38" t="s">
        <v>5969</v>
      </c>
      <c r="J1564" s="38" t="s">
        <v>6750</v>
      </c>
      <c r="K1564" s="38"/>
      <c r="L1564" s="38" t="s">
        <v>6084</v>
      </c>
      <c r="M1564" s="109">
        <v>44462</v>
      </c>
      <c r="N1564" s="39">
        <v>108633949</v>
      </c>
      <c r="O1564" s="38">
        <v>1</v>
      </c>
      <c r="P1564" s="38" t="s">
        <v>5814</v>
      </c>
      <c r="Q1564" s="23">
        <v>3.4</v>
      </c>
      <c r="R1564" s="43" t="s">
        <v>3139</v>
      </c>
      <c r="S1564" s="38" t="s">
        <v>54</v>
      </c>
      <c r="T1564" s="23">
        <v>180</v>
      </c>
      <c r="U1564" s="38" t="s">
        <v>6084</v>
      </c>
      <c r="V1564" s="43">
        <v>108633949</v>
      </c>
      <c r="W1564" s="38">
        <v>3.4</v>
      </c>
      <c r="X1564" s="38" t="s">
        <v>3139</v>
      </c>
      <c r="Y1564" s="38" t="s">
        <v>6552</v>
      </c>
      <c r="Z1564" s="21">
        <v>109.933087</v>
      </c>
      <c r="AA1564" s="23">
        <v>3.4</v>
      </c>
      <c r="AB1564" s="39" t="s">
        <v>3139</v>
      </c>
      <c r="AC1564" s="39">
        <v>0</v>
      </c>
      <c r="AD1564" s="23" t="s">
        <v>3139</v>
      </c>
      <c r="AE1564" s="38" t="s">
        <v>5815</v>
      </c>
      <c r="AG1564" s="23"/>
      <c r="AH1564" s="23"/>
    </row>
    <row r="1565" spans="1:34">
      <c r="A1565" t="str">
        <f t="shared" si="74"/>
        <v>1203</v>
      </c>
      <c r="B1565" t="str">
        <f t="shared" si="72"/>
        <v>FL</v>
      </c>
      <c r="C1565">
        <f t="shared" si="73"/>
        <v>54</v>
      </c>
      <c r="D1565" s="38" t="s">
        <v>6552</v>
      </c>
      <c r="E1565" s="23">
        <v>8</v>
      </c>
      <c r="F1565" s="23">
        <v>120305</v>
      </c>
      <c r="G1565" s="38" t="s">
        <v>329</v>
      </c>
      <c r="H1565" s="38" t="s">
        <v>3636</v>
      </c>
      <c r="I1565" s="38" t="s">
        <v>5969</v>
      </c>
      <c r="J1565" s="38" t="s">
        <v>11323</v>
      </c>
      <c r="K1565" s="38"/>
      <c r="L1565" s="38" t="s">
        <v>6098</v>
      </c>
      <c r="M1565" s="109">
        <v>44462</v>
      </c>
      <c r="N1565" s="39">
        <v>108006426</v>
      </c>
      <c r="O1565" s="38">
        <v>1</v>
      </c>
      <c r="P1565" s="38" t="s">
        <v>5814</v>
      </c>
      <c r="Q1565" s="23">
        <v>2.2000000000000002</v>
      </c>
      <c r="R1565" s="43" t="s">
        <v>3139</v>
      </c>
      <c r="S1565" s="38" t="s">
        <v>54</v>
      </c>
      <c r="T1565" s="23">
        <v>90</v>
      </c>
      <c r="U1565" s="38" t="s">
        <v>6098</v>
      </c>
      <c r="V1565" s="43">
        <v>108006426</v>
      </c>
      <c r="W1565" s="38">
        <v>2.2000000000000002</v>
      </c>
      <c r="X1565" s="38" t="s">
        <v>3139</v>
      </c>
      <c r="Y1565" s="38" t="s">
        <v>6552</v>
      </c>
      <c r="Z1565" s="21">
        <v>108.254807</v>
      </c>
      <c r="AA1565" s="23">
        <v>2.2000000000000002</v>
      </c>
      <c r="AB1565" s="39" t="s">
        <v>3139</v>
      </c>
      <c r="AC1565" s="39">
        <v>0</v>
      </c>
      <c r="AD1565" s="23" t="s">
        <v>3139</v>
      </c>
      <c r="AE1565" s="38" t="s">
        <v>5815</v>
      </c>
      <c r="AG1565" s="23"/>
      <c r="AH1565" s="23"/>
    </row>
    <row r="1566" spans="1:34">
      <c r="A1566" t="str">
        <f t="shared" si="74"/>
        <v>1203</v>
      </c>
      <c r="B1566" t="str">
        <f t="shared" si="72"/>
        <v>FL</v>
      </c>
      <c r="C1566">
        <f t="shared" si="73"/>
        <v>89</v>
      </c>
      <c r="D1566" s="38" t="s">
        <v>6552</v>
      </c>
      <c r="E1566" s="23">
        <v>9</v>
      </c>
      <c r="F1566" s="23">
        <v>120305</v>
      </c>
      <c r="G1566" s="38" t="s">
        <v>329</v>
      </c>
      <c r="H1566" s="38" t="s">
        <v>3636</v>
      </c>
      <c r="I1566" s="38" t="s">
        <v>5969</v>
      </c>
      <c r="J1566" s="38" t="s">
        <v>6751</v>
      </c>
      <c r="K1566" s="38"/>
      <c r="L1566" s="38" t="s">
        <v>6109</v>
      </c>
      <c r="M1566" s="109">
        <v>44497</v>
      </c>
      <c r="N1566" s="39">
        <v>209267121</v>
      </c>
      <c r="O1566" s="38">
        <v>1</v>
      </c>
      <c r="P1566" s="38" t="s">
        <v>5814</v>
      </c>
      <c r="Q1566" s="23">
        <v>2.25</v>
      </c>
      <c r="R1566" s="43" t="s">
        <v>3139</v>
      </c>
      <c r="S1566" s="38" t="s">
        <v>54</v>
      </c>
      <c r="T1566" s="23">
        <v>90</v>
      </c>
      <c r="U1566" s="38" t="s">
        <v>6109</v>
      </c>
      <c r="V1566" s="43">
        <v>209267121</v>
      </c>
      <c r="W1566" s="38">
        <v>2.25</v>
      </c>
      <c r="X1566" s="38" t="s">
        <v>3139</v>
      </c>
      <c r="Y1566" s="38" t="s">
        <v>6552</v>
      </c>
      <c r="Z1566" s="21">
        <v>209.305927</v>
      </c>
      <c r="AA1566" s="23">
        <v>2.25</v>
      </c>
      <c r="AB1566" s="39" t="s">
        <v>3139</v>
      </c>
      <c r="AC1566" s="39">
        <v>0</v>
      </c>
      <c r="AD1566" s="23" t="s">
        <v>3139</v>
      </c>
      <c r="AE1566" s="38" t="s">
        <v>5815</v>
      </c>
      <c r="AG1566" s="23"/>
      <c r="AH1566" s="23"/>
    </row>
    <row r="1567" spans="1:34">
      <c r="A1567" t="str">
        <f t="shared" si="74"/>
        <v>1203</v>
      </c>
      <c r="B1567" t="str">
        <f t="shared" si="72"/>
        <v>FL</v>
      </c>
      <c r="C1567">
        <f t="shared" si="73"/>
        <v>18</v>
      </c>
      <c r="D1567" s="38" t="s">
        <v>6552</v>
      </c>
      <c r="E1567" s="23">
        <v>10</v>
      </c>
      <c r="F1567" s="23">
        <v>120305</v>
      </c>
      <c r="G1567" s="38" t="s">
        <v>53</v>
      </c>
      <c r="H1567" s="38" t="s">
        <v>3047</v>
      </c>
      <c r="I1567" s="38" t="s">
        <v>5969</v>
      </c>
      <c r="J1567" s="38" t="s">
        <v>9611</v>
      </c>
      <c r="K1567" s="38"/>
      <c r="L1567" s="38" t="s">
        <v>5973</v>
      </c>
      <c r="M1567" s="109">
        <v>44426</v>
      </c>
      <c r="N1567" s="39">
        <v>75561407</v>
      </c>
      <c r="O1567" s="38">
        <v>1</v>
      </c>
      <c r="P1567" s="38" t="s">
        <v>5814</v>
      </c>
      <c r="Q1567" s="23">
        <v>2.2799999999999998</v>
      </c>
      <c r="R1567" s="43" t="s">
        <v>3139</v>
      </c>
      <c r="S1567" s="38" t="s">
        <v>54</v>
      </c>
      <c r="T1567" s="23">
        <v>90</v>
      </c>
      <c r="U1567" s="38" t="s">
        <v>5973</v>
      </c>
      <c r="V1567" s="43">
        <v>75561407</v>
      </c>
      <c r="W1567" s="38">
        <v>2.2799999999999998</v>
      </c>
      <c r="X1567" s="38" t="s">
        <v>3139</v>
      </c>
      <c r="Y1567" s="38" t="s">
        <v>6552</v>
      </c>
      <c r="Z1567" s="21">
        <v>75.907619999999994</v>
      </c>
      <c r="AA1567" s="23">
        <v>2.2799999999999998</v>
      </c>
      <c r="AB1567" s="39" t="s">
        <v>3139</v>
      </c>
      <c r="AC1567" s="39">
        <v>0</v>
      </c>
      <c r="AD1567" s="23" t="s">
        <v>3139</v>
      </c>
      <c r="AE1567" s="38" t="s">
        <v>5815</v>
      </c>
      <c r="AG1567" s="23"/>
      <c r="AH1567" s="23"/>
    </row>
    <row r="1568" spans="1:34">
      <c r="A1568" t="str">
        <f t="shared" si="74"/>
        <v>1203</v>
      </c>
      <c r="B1568" t="str">
        <f t="shared" si="72"/>
        <v>FL</v>
      </c>
      <c r="C1568">
        <f t="shared" si="73"/>
        <v>18</v>
      </c>
      <c r="D1568" s="38" t="s">
        <v>6552</v>
      </c>
      <c r="E1568" s="23">
        <v>11</v>
      </c>
      <c r="F1568" s="23">
        <v>120305</v>
      </c>
      <c r="G1568" s="38" t="s">
        <v>53</v>
      </c>
      <c r="H1568" s="38" t="s">
        <v>3047</v>
      </c>
      <c r="I1568" s="38" t="s">
        <v>5969</v>
      </c>
      <c r="J1568" s="38" t="s">
        <v>9612</v>
      </c>
      <c r="K1568" s="38"/>
      <c r="L1568" s="38" t="s">
        <v>5973</v>
      </c>
      <c r="M1568" s="109">
        <v>44426</v>
      </c>
      <c r="N1568" s="39">
        <v>60050238</v>
      </c>
      <c r="O1568" s="38">
        <v>1</v>
      </c>
      <c r="P1568" s="38" t="s">
        <v>5814</v>
      </c>
      <c r="Q1568" s="23">
        <v>2.2799999999999998</v>
      </c>
      <c r="R1568" s="43" t="s">
        <v>3139</v>
      </c>
      <c r="S1568" s="38" t="s">
        <v>54</v>
      </c>
      <c r="T1568" s="23">
        <v>90</v>
      </c>
      <c r="U1568" s="38" t="s">
        <v>5973</v>
      </c>
      <c r="V1568" s="43">
        <v>60050238</v>
      </c>
      <c r="W1568" s="38">
        <v>2.2799999999999998</v>
      </c>
      <c r="X1568" s="38" t="s">
        <v>3139</v>
      </c>
      <c r="Y1568" s="38" t="s">
        <v>6552</v>
      </c>
      <c r="Z1568" s="21">
        <v>60.325381</v>
      </c>
      <c r="AA1568" s="23">
        <v>2.2799999999999998</v>
      </c>
      <c r="AB1568" s="39" t="s">
        <v>3139</v>
      </c>
      <c r="AC1568" s="39">
        <v>0</v>
      </c>
      <c r="AD1568" s="23" t="s">
        <v>3139</v>
      </c>
      <c r="AE1568" s="38" t="s">
        <v>5815</v>
      </c>
      <c r="AG1568" s="23"/>
      <c r="AH1568" s="23"/>
    </row>
    <row r="1569" spans="1:34">
      <c r="A1569" t="str">
        <f t="shared" si="74"/>
        <v>1203</v>
      </c>
      <c r="B1569" t="str">
        <f t="shared" si="72"/>
        <v>FL</v>
      </c>
      <c r="C1569">
        <f t="shared" si="73"/>
        <v>82</v>
      </c>
      <c r="D1569" s="38" t="s">
        <v>6552</v>
      </c>
      <c r="E1569" s="23">
        <v>12</v>
      </c>
      <c r="F1569" s="23">
        <v>120305</v>
      </c>
      <c r="G1569" s="38" t="s">
        <v>53</v>
      </c>
      <c r="H1569" s="38" t="s">
        <v>3047</v>
      </c>
      <c r="I1569" s="38" t="s">
        <v>5969</v>
      </c>
      <c r="J1569" s="38" t="s">
        <v>11979</v>
      </c>
      <c r="K1569" s="38"/>
      <c r="L1569" s="38" t="s">
        <v>6078</v>
      </c>
      <c r="M1569" s="109">
        <v>44490</v>
      </c>
      <c r="N1569" s="39">
        <v>116132304</v>
      </c>
      <c r="O1569" s="38">
        <v>1</v>
      </c>
      <c r="P1569" s="38" t="s">
        <v>5814</v>
      </c>
      <c r="Q1569" s="23">
        <v>2.1800000000000002</v>
      </c>
      <c r="R1569" s="43" t="s">
        <v>3139</v>
      </c>
      <c r="S1569" s="38" t="s">
        <v>54</v>
      </c>
      <c r="T1569" s="23">
        <v>90</v>
      </c>
      <c r="U1569" s="38" t="s">
        <v>6078</v>
      </c>
      <c r="V1569" s="43">
        <v>116132304</v>
      </c>
      <c r="W1569" s="38">
        <v>2.1800000000000002</v>
      </c>
      <c r="X1569" s="38" t="s">
        <v>3139</v>
      </c>
      <c r="Y1569" s="38" t="s">
        <v>6552</v>
      </c>
      <c r="Z1569" s="21">
        <v>116.20195699999999</v>
      </c>
      <c r="AA1569" s="23">
        <v>2.1800000000000002</v>
      </c>
      <c r="AB1569" s="39" t="s">
        <v>3139</v>
      </c>
      <c r="AC1569" s="39">
        <v>0</v>
      </c>
      <c r="AD1569" s="23" t="s">
        <v>3139</v>
      </c>
      <c r="AE1569" s="38" t="s">
        <v>5815</v>
      </c>
      <c r="AG1569" s="23"/>
      <c r="AH1569" s="23"/>
    </row>
    <row r="1570" spans="1:34">
      <c r="A1570" t="str">
        <f t="shared" si="74"/>
        <v>1203</v>
      </c>
      <c r="B1570" t="str">
        <f t="shared" si="72"/>
        <v>FL</v>
      </c>
      <c r="C1570">
        <f t="shared" si="73"/>
        <v>18</v>
      </c>
      <c r="D1570" s="38" t="s">
        <v>6552</v>
      </c>
      <c r="E1570" s="23">
        <v>13</v>
      </c>
      <c r="F1570" s="23">
        <v>120305</v>
      </c>
      <c r="G1570" s="38" t="s">
        <v>53</v>
      </c>
      <c r="H1570" s="38" t="s">
        <v>3047</v>
      </c>
      <c r="I1570" s="38" t="s">
        <v>5969</v>
      </c>
      <c r="J1570" s="38" t="s">
        <v>9613</v>
      </c>
      <c r="K1570" s="38"/>
      <c r="L1570" s="38" t="s">
        <v>5973</v>
      </c>
      <c r="M1570" s="109">
        <v>44426</v>
      </c>
      <c r="N1570" s="39">
        <v>105646877</v>
      </c>
      <c r="O1570" s="38">
        <v>1</v>
      </c>
      <c r="P1570" s="38" t="s">
        <v>5814</v>
      </c>
      <c r="Q1570" s="23">
        <v>2.2799999999999998</v>
      </c>
      <c r="R1570" s="43" t="s">
        <v>3139</v>
      </c>
      <c r="S1570" s="38" t="s">
        <v>54</v>
      </c>
      <c r="T1570" s="23">
        <v>90</v>
      </c>
      <c r="U1570" s="38" t="s">
        <v>5973</v>
      </c>
      <c r="V1570" s="43">
        <v>105646877</v>
      </c>
      <c r="W1570" s="38">
        <v>2.2799999999999998</v>
      </c>
      <c r="X1570" s="38" t="s">
        <v>3139</v>
      </c>
      <c r="Y1570" s="38" t="s">
        <v>6552</v>
      </c>
      <c r="Z1570" s="21">
        <v>106.130938</v>
      </c>
      <c r="AA1570" s="23">
        <v>2.2799999999999998</v>
      </c>
      <c r="AB1570" s="39" t="s">
        <v>3139</v>
      </c>
      <c r="AC1570" s="39">
        <v>0</v>
      </c>
      <c r="AD1570" s="23" t="s">
        <v>3139</v>
      </c>
      <c r="AE1570" s="38" t="s">
        <v>5815</v>
      </c>
      <c r="AG1570" s="23"/>
      <c r="AH1570" s="23"/>
    </row>
    <row r="1571" spans="1:34">
      <c r="A1571" t="str">
        <f t="shared" si="74"/>
        <v>1203</v>
      </c>
      <c r="B1571" t="str">
        <f t="shared" si="72"/>
        <v>FL</v>
      </c>
      <c r="C1571">
        <f t="shared" si="73"/>
        <v>46</v>
      </c>
      <c r="D1571" s="38" t="s">
        <v>6552</v>
      </c>
      <c r="E1571" s="23">
        <v>14</v>
      </c>
      <c r="F1571" s="23">
        <v>120305</v>
      </c>
      <c r="G1571" s="38" t="s">
        <v>53</v>
      </c>
      <c r="H1571" s="38" t="s">
        <v>3047</v>
      </c>
      <c r="I1571" s="38" t="s">
        <v>5969</v>
      </c>
      <c r="J1571" s="38" t="s">
        <v>11324</v>
      </c>
      <c r="K1571" s="38"/>
      <c r="L1571" s="38" t="s">
        <v>6279</v>
      </c>
      <c r="M1571" s="109">
        <v>44454</v>
      </c>
      <c r="N1571" s="39">
        <v>104290838</v>
      </c>
      <c r="O1571" s="38">
        <v>1</v>
      </c>
      <c r="P1571" s="38" t="s">
        <v>5814</v>
      </c>
      <c r="Q1571" s="23">
        <v>2.2000000000000002</v>
      </c>
      <c r="R1571" s="43" t="s">
        <v>3139</v>
      </c>
      <c r="S1571" s="38" t="s">
        <v>54</v>
      </c>
      <c r="T1571" s="23">
        <v>90</v>
      </c>
      <c r="U1571" s="38" t="s">
        <v>6279</v>
      </c>
      <c r="V1571" s="43">
        <v>104290838</v>
      </c>
      <c r="W1571" s="38">
        <v>2.2000000000000002</v>
      </c>
      <c r="X1571" s="38" t="s">
        <v>3139</v>
      </c>
      <c r="Y1571" s="38" t="s">
        <v>6552</v>
      </c>
      <c r="Z1571" s="21">
        <v>104.581236</v>
      </c>
      <c r="AA1571" s="23">
        <v>2.2000000000000002</v>
      </c>
      <c r="AB1571" s="39" t="s">
        <v>3139</v>
      </c>
      <c r="AC1571" s="39">
        <v>0</v>
      </c>
      <c r="AD1571" s="23" t="s">
        <v>3139</v>
      </c>
      <c r="AE1571" s="38" t="s">
        <v>5815</v>
      </c>
      <c r="AG1571" s="23"/>
      <c r="AH1571" s="23"/>
    </row>
    <row r="1572" spans="1:34">
      <c r="A1572" t="str">
        <f t="shared" si="74"/>
        <v>1203</v>
      </c>
      <c r="B1572" t="str">
        <f t="shared" si="72"/>
        <v>FL</v>
      </c>
      <c r="C1572">
        <f t="shared" si="73"/>
        <v>33</v>
      </c>
      <c r="D1572" s="38" t="s">
        <v>6552</v>
      </c>
      <c r="E1572" s="23">
        <v>15</v>
      </c>
      <c r="F1572" s="23">
        <v>120305</v>
      </c>
      <c r="G1572" s="38" t="s">
        <v>53</v>
      </c>
      <c r="H1572" s="38" t="s">
        <v>3047</v>
      </c>
      <c r="I1572" s="38" t="s">
        <v>5969</v>
      </c>
      <c r="J1572" s="38" t="s">
        <v>11325</v>
      </c>
      <c r="K1572" s="38"/>
      <c r="L1572" s="38" t="s">
        <v>6064</v>
      </c>
      <c r="M1572" s="109">
        <v>44441</v>
      </c>
      <c r="N1572" s="39">
        <v>100000000</v>
      </c>
      <c r="O1572" s="38">
        <v>1</v>
      </c>
      <c r="P1572" s="38" t="s">
        <v>5814</v>
      </c>
      <c r="Q1572" s="23">
        <v>2.2000000000000002</v>
      </c>
      <c r="R1572" s="43" t="s">
        <v>3139</v>
      </c>
      <c r="S1572" s="38" t="s">
        <v>54</v>
      </c>
      <c r="T1572" s="23">
        <v>90</v>
      </c>
      <c r="U1572" s="38" t="s">
        <v>6064</v>
      </c>
      <c r="V1572" s="43">
        <v>100000000</v>
      </c>
      <c r="W1572" s="38">
        <v>2.2000000000000002</v>
      </c>
      <c r="X1572" s="38" t="s">
        <v>3139</v>
      </c>
      <c r="Y1572" s="38" t="s">
        <v>6552</v>
      </c>
      <c r="Z1572" s="21">
        <v>100.357283</v>
      </c>
      <c r="AA1572" s="23">
        <v>2.2000000000000002</v>
      </c>
      <c r="AB1572" s="39" t="s">
        <v>3139</v>
      </c>
      <c r="AC1572" s="39">
        <v>0</v>
      </c>
      <c r="AD1572" s="23" t="s">
        <v>3139</v>
      </c>
      <c r="AE1572" s="38" t="s">
        <v>5815</v>
      </c>
      <c r="AG1572" s="23"/>
      <c r="AH1572" s="23"/>
    </row>
    <row r="1573" spans="1:34">
      <c r="A1573" t="str">
        <f t="shared" si="74"/>
        <v>1203</v>
      </c>
      <c r="B1573" t="str">
        <f t="shared" si="72"/>
        <v>FL</v>
      </c>
      <c r="C1573">
        <f t="shared" si="73"/>
        <v>32</v>
      </c>
      <c r="D1573" s="38" t="s">
        <v>6552</v>
      </c>
      <c r="E1573" s="23">
        <v>16</v>
      </c>
      <c r="F1573" s="23">
        <v>120305</v>
      </c>
      <c r="G1573" s="38" t="s">
        <v>3362</v>
      </c>
      <c r="H1573" s="38" t="s">
        <v>3363</v>
      </c>
      <c r="I1573" s="38" t="s">
        <v>5969</v>
      </c>
      <c r="J1573" s="38" t="s">
        <v>11326</v>
      </c>
      <c r="K1573" s="38"/>
      <c r="L1573" s="38" t="s">
        <v>6194</v>
      </c>
      <c r="M1573" s="109">
        <v>44440</v>
      </c>
      <c r="N1573" s="39">
        <v>213352187</v>
      </c>
      <c r="O1573" s="38">
        <v>1</v>
      </c>
      <c r="P1573" s="38" t="s">
        <v>5814</v>
      </c>
      <c r="Q1573" s="23">
        <v>3</v>
      </c>
      <c r="R1573" s="43" t="s">
        <v>3139</v>
      </c>
      <c r="S1573" s="38" t="s">
        <v>54</v>
      </c>
      <c r="T1573" s="23">
        <v>90</v>
      </c>
      <c r="U1573" s="38" t="s">
        <v>6194</v>
      </c>
      <c r="V1573" s="43">
        <v>213352187</v>
      </c>
      <c r="W1573" s="38">
        <v>3</v>
      </c>
      <c r="X1573" s="38" t="s">
        <v>3139</v>
      </c>
      <c r="Y1573" s="38" t="s">
        <v>6552</v>
      </c>
      <c r="Z1573" s="21">
        <v>214.40585300000001</v>
      </c>
      <c r="AA1573" s="23">
        <v>3</v>
      </c>
      <c r="AB1573" s="39" t="s">
        <v>3139</v>
      </c>
      <c r="AC1573" s="39">
        <v>0</v>
      </c>
      <c r="AD1573" s="23" t="s">
        <v>3139</v>
      </c>
      <c r="AE1573" s="38" t="s">
        <v>5815</v>
      </c>
      <c r="AG1573" s="23"/>
      <c r="AH1573" s="23"/>
    </row>
    <row r="1574" spans="1:34">
      <c r="A1574" t="str">
        <f t="shared" si="74"/>
        <v>1203</v>
      </c>
      <c r="B1574" t="str">
        <f t="shared" si="72"/>
        <v>FL</v>
      </c>
      <c r="C1574">
        <f t="shared" si="73"/>
        <v>3</v>
      </c>
      <c r="D1574" s="38" t="s">
        <v>6552</v>
      </c>
      <c r="E1574" s="23">
        <v>17</v>
      </c>
      <c r="F1574" s="23">
        <v>120305</v>
      </c>
      <c r="G1574" s="38" t="s">
        <v>3362</v>
      </c>
      <c r="H1574" s="38" t="s">
        <v>3363</v>
      </c>
      <c r="I1574" s="38" t="s">
        <v>5969</v>
      </c>
      <c r="J1574" s="38" t="s">
        <v>6752</v>
      </c>
      <c r="K1574" s="38"/>
      <c r="L1574" s="38" t="s">
        <v>6159</v>
      </c>
      <c r="M1574" s="109">
        <v>44411</v>
      </c>
      <c r="N1574" s="39">
        <v>162617069</v>
      </c>
      <c r="O1574" s="38">
        <v>1</v>
      </c>
      <c r="P1574" s="38" t="s">
        <v>5814</v>
      </c>
      <c r="Q1574" s="23">
        <v>3.7</v>
      </c>
      <c r="R1574" s="43" t="s">
        <v>3139</v>
      </c>
      <c r="S1574" s="38" t="s">
        <v>54</v>
      </c>
      <c r="T1574" s="23">
        <v>150</v>
      </c>
      <c r="U1574" s="38" t="s">
        <v>6159</v>
      </c>
      <c r="V1574" s="43">
        <v>162617069</v>
      </c>
      <c r="W1574" s="38">
        <v>3.7</v>
      </c>
      <c r="X1574" s="38" t="s">
        <v>3139</v>
      </c>
      <c r="Y1574" s="38" t="s">
        <v>6552</v>
      </c>
      <c r="Z1574" s="21">
        <v>165.064223</v>
      </c>
      <c r="AA1574" s="23">
        <v>3.7</v>
      </c>
      <c r="AB1574" s="39" t="s">
        <v>3139</v>
      </c>
      <c r="AC1574" s="39">
        <v>0</v>
      </c>
      <c r="AD1574" s="23" t="s">
        <v>3139</v>
      </c>
      <c r="AE1574" s="38" t="s">
        <v>5815</v>
      </c>
      <c r="AG1574" s="23"/>
      <c r="AH1574" s="23"/>
    </row>
    <row r="1575" spans="1:34">
      <c r="A1575" t="str">
        <f t="shared" si="74"/>
        <v>1203</v>
      </c>
      <c r="B1575" t="str">
        <f t="shared" si="72"/>
        <v>FL</v>
      </c>
      <c r="C1575">
        <f t="shared" si="73"/>
        <v>76</v>
      </c>
      <c r="D1575" s="38" t="s">
        <v>6552</v>
      </c>
      <c r="E1575" s="23">
        <v>18</v>
      </c>
      <c r="F1575" s="23">
        <v>120305</v>
      </c>
      <c r="G1575" s="38" t="s">
        <v>3362</v>
      </c>
      <c r="H1575" s="38" t="s">
        <v>3363</v>
      </c>
      <c r="I1575" s="38" t="s">
        <v>5969</v>
      </c>
      <c r="J1575" s="38" t="s">
        <v>6753</v>
      </c>
      <c r="K1575" s="38"/>
      <c r="L1575" s="38" t="s">
        <v>6153</v>
      </c>
      <c r="M1575" s="109">
        <v>44484</v>
      </c>
      <c r="N1575" s="39">
        <v>200000000</v>
      </c>
      <c r="O1575" s="38">
        <v>1</v>
      </c>
      <c r="P1575" s="38" t="s">
        <v>5814</v>
      </c>
      <c r="Q1575" s="23">
        <v>3.7</v>
      </c>
      <c r="R1575" s="43" t="s">
        <v>3139</v>
      </c>
      <c r="S1575" s="38" t="s">
        <v>54</v>
      </c>
      <c r="T1575" s="23">
        <v>180</v>
      </c>
      <c r="U1575" s="38" t="s">
        <v>6153</v>
      </c>
      <c r="V1575" s="43">
        <v>200000000</v>
      </c>
      <c r="W1575" s="38">
        <v>3.7</v>
      </c>
      <c r="X1575" s="38" t="s">
        <v>3139</v>
      </c>
      <c r="Y1575" s="38" t="s">
        <v>6552</v>
      </c>
      <c r="Z1575" s="21">
        <v>202.15103199999999</v>
      </c>
      <c r="AA1575" s="23">
        <v>3.7</v>
      </c>
      <c r="AB1575" s="39" t="s">
        <v>3139</v>
      </c>
      <c r="AC1575" s="39">
        <v>0</v>
      </c>
      <c r="AD1575" s="23" t="s">
        <v>3139</v>
      </c>
      <c r="AE1575" s="38" t="s">
        <v>5815</v>
      </c>
      <c r="AG1575" s="23"/>
      <c r="AH1575" s="23"/>
    </row>
    <row r="1576" spans="1:34">
      <c r="A1576" t="str">
        <f t="shared" si="74"/>
        <v>1203</v>
      </c>
      <c r="B1576" t="str">
        <f t="shared" si="72"/>
        <v>FL</v>
      </c>
      <c r="C1576">
        <f t="shared" si="73"/>
        <v>83</v>
      </c>
      <c r="D1576" s="38" t="s">
        <v>6552</v>
      </c>
      <c r="E1576" s="23">
        <v>19</v>
      </c>
      <c r="F1576" s="23">
        <v>120305</v>
      </c>
      <c r="G1576" s="38" t="s">
        <v>3362</v>
      </c>
      <c r="H1576" s="38" t="s">
        <v>3363</v>
      </c>
      <c r="I1576" s="38" t="s">
        <v>5969</v>
      </c>
      <c r="J1576" s="38" t="s">
        <v>11980</v>
      </c>
      <c r="K1576" s="38"/>
      <c r="L1576" s="38" t="s">
        <v>6204</v>
      </c>
      <c r="M1576" s="109">
        <v>44491</v>
      </c>
      <c r="N1576" s="39">
        <v>100000000</v>
      </c>
      <c r="O1576" s="38">
        <v>1</v>
      </c>
      <c r="P1576" s="38" t="s">
        <v>5814</v>
      </c>
      <c r="Q1576" s="23">
        <v>3</v>
      </c>
      <c r="R1576" s="43" t="s">
        <v>3139</v>
      </c>
      <c r="S1576" s="38" t="s">
        <v>54</v>
      </c>
      <c r="T1576" s="23">
        <v>90</v>
      </c>
      <c r="U1576" s="38" t="s">
        <v>6204</v>
      </c>
      <c r="V1576" s="43">
        <v>100000000</v>
      </c>
      <c r="W1576" s="38">
        <v>3</v>
      </c>
      <c r="X1576" s="38" t="s">
        <v>3139</v>
      </c>
      <c r="Y1576" s="38" t="s">
        <v>6552</v>
      </c>
      <c r="Z1576" s="21">
        <v>100.07392400000001</v>
      </c>
      <c r="AA1576" s="23">
        <v>3</v>
      </c>
      <c r="AB1576" s="39" t="s">
        <v>3139</v>
      </c>
      <c r="AC1576" s="39">
        <v>0</v>
      </c>
      <c r="AD1576" s="23" t="s">
        <v>3139</v>
      </c>
      <c r="AE1576" s="38" t="s">
        <v>5815</v>
      </c>
      <c r="AG1576" s="23"/>
      <c r="AH1576" s="23"/>
    </row>
    <row r="1577" spans="1:34">
      <c r="A1577" t="str">
        <f t="shared" si="74"/>
        <v>1203</v>
      </c>
      <c r="B1577" t="str">
        <f t="shared" si="72"/>
        <v>FL</v>
      </c>
      <c r="C1577">
        <f t="shared" si="73"/>
        <v>76</v>
      </c>
      <c r="D1577" s="38" t="s">
        <v>6552</v>
      </c>
      <c r="E1577" s="23">
        <v>20</v>
      </c>
      <c r="F1577" s="23">
        <v>120305</v>
      </c>
      <c r="G1577" s="38" t="s">
        <v>80</v>
      </c>
      <c r="H1577" s="38" t="s">
        <v>3494</v>
      </c>
      <c r="I1577" s="38" t="s">
        <v>5969</v>
      </c>
      <c r="J1577" s="38" t="s">
        <v>11981</v>
      </c>
      <c r="K1577" s="38"/>
      <c r="L1577" s="38" t="s">
        <v>6154</v>
      </c>
      <c r="M1577" s="109">
        <v>44484</v>
      </c>
      <c r="N1577" s="39">
        <v>68902499</v>
      </c>
      <c r="O1577" s="38">
        <v>1</v>
      </c>
      <c r="P1577" s="38" t="s">
        <v>5814</v>
      </c>
      <c r="Q1577" s="23">
        <v>1.75</v>
      </c>
      <c r="R1577" s="43" t="s">
        <v>3139</v>
      </c>
      <c r="S1577" s="38" t="s">
        <v>54</v>
      </c>
      <c r="T1577" s="23">
        <v>90</v>
      </c>
      <c r="U1577" s="38" t="s">
        <v>6154</v>
      </c>
      <c r="V1577" s="43">
        <v>68902499</v>
      </c>
      <c r="W1577" s="38">
        <v>1.75</v>
      </c>
      <c r="X1577" s="38" t="s">
        <v>3139</v>
      </c>
      <c r="Y1577" s="38" t="s">
        <v>6552</v>
      </c>
      <c r="Z1577" s="21">
        <v>68.955646999999999</v>
      </c>
      <c r="AA1577" s="23">
        <v>1.75</v>
      </c>
      <c r="AB1577" s="39" t="s">
        <v>3139</v>
      </c>
      <c r="AC1577" s="39">
        <v>0</v>
      </c>
      <c r="AD1577" s="23" t="s">
        <v>3139</v>
      </c>
      <c r="AE1577" s="38" t="s">
        <v>5815</v>
      </c>
      <c r="AG1577" s="23"/>
      <c r="AH1577" s="23"/>
    </row>
    <row r="1578" spans="1:34">
      <c r="A1578" t="str">
        <f t="shared" si="74"/>
        <v>1203</v>
      </c>
      <c r="B1578" t="str">
        <f t="shared" si="72"/>
        <v>FL</v>
      </c>
      <c r="C1578">
        <f t="shared" si="73"/>
        <v>56</v>
      </c>
      <c r="D1578" s="38" t="s">
        <v>6552</v>
      </c>
      <c r="E1578" s="23">
        <v>21</v>
      </c>
      <c r="F1578" s="23">
        <v>120305</v>
      </c>
      <c r="G1578" s="38" t="s">
        <v>80</v>
      </c>
      <c r="H1578" s="38" t="s">
        <v>3494</v>
      </c>
      <c r="I1578" s="38" t="s">
        <v>5969</v>
      </c>
      <c r="J1578" s="38" t="s">
        <v>11327</v>
      </c>
      <c r="K1578" s="38"/>
      <c r="L1578" s="38" t="s">
        <v>6396</v>
      </c>
      <c r="M1578" s="109">
        <v>44464</v>
      </c>
      <c r="N1578" s="39">
        <v>109130626</v>
      </c>
      <c r="O1578" s="38">
        <v>1</v>
      </c>
      <c r="P1578" s="38" t="s">
        <v>5814</v>
      </c>
      <c r="Q1578" s="23">
        <v>1.75</v>
      </c>
      <c r="R1578" s="43" t="s">
        <v>3139</v>
      </c>
      <c r="S1578" s="38" t="s">
        <v>54</v>
      </c>
      <c r="T1578" s="23">
        <v>90</v>
      </c>
      <c r="U1578" s="38" t="s">
        <v>6396</v>
      </c>
      <c r="V1578" s="43">
        <v>109130626</v>
      </c>
      <c r="W1578" s="38">
        <v>1.75</v>
      </c>
      <c r="X1578" s="38" t="s">
        <v>3139</v>
      </c>
      <c r="Y1578" s="38" t="s">
        <v>6552</v>
      </c>
      <c r="Z1578" s="21">
        <v>109.320117</v>
      </c>
      <c r="AA1578" s="23">
        <v>1.75</v>
      </c>
      <c r="AB1578" s="39" t="s">
        <v>3139</v>
      </c>
      <c r="AC1578" s="39">
        <v>0</v>
      </c>
      <c r="AD1578" s="23" t="s">
        <v>3139</v>
      </c>
      <c r="AE1578" s="38" t="s">
        <v>5815</v>
      </c>
      <c r="AG1578" s="23"/>
      <c r="AH1578" s="23"/>
    </row>
    <row r="1579" spans="1:34">
      <c r="A1579" t="str">
        <f t="shared" si="74"/>
        <v>1203</v>
      </c>
      <c r="B1579" t="str">
        <f t="shared" si="72"/>
        <v>FL</v>
      </c>
      <c r="C1579">
        <f t="shared" si="73"/>
        <v>10</v>
      </c>
      <c r="D1579" s="38" t="s">
        <v>6552</v>
      </c>
      <c r="E1579" s="23">
        <v>22</v>
      </c>
      <c r="F1579" s="23">
        <v>120305</v>
      </c>
      <c r="G1579" s="38" t="s">
        <v>80</v>
      </c>
      <c r="H1579" s="38" t="s">
        <v>3494</v>
      </c>
      <c r="I1579" s="38" t="s">
        <v>5969</v>
      </c>
      <c r="J1579" s="38" t="s">
        <v>9614</v>
      </c>
      <c r="K1579" s="38"/>
      <c r="L1579" s="38" t="s">
        <v>6088</v>
      </c>
      <c r="M1579" s="109">
        <v>44418</v>
      </c>
      <c r="N1579" s="43">
        <v>167364286</v>
      </c>
      <c r="O1579" s="38">
        <v>1</v>
      </c>
      <c r="P1579" s="38" t="s">
        <v>5814</v>
      </c>
      <c r="Q1579" s="38">
        <v>2.2999999999999998</v>
      </c>
      <c r="R1579" s="43" t="s">
        <v>3139</v>
      </c>
      <c r="S1579" s="38" t="s">
        <v>54</v>
      </c>
      <c r="T1579" s="38">
        <v>90</v>
      </c>
      <c r="U1579" s="38" t="s">
        <v>6088</v>
      </c>
      <c r="V1579" s="39">
        <v>167364286</v>
      </c>
      <c r="W1579" s="38">
        <v>2.2999999999999998</v>
      </c>
      <c r="X1579" s="23" t="s">
        <v>3139</v>
      </c>
      <c r="Y1579" s="38" t="s">
        <v>6552</v>
      </c>
      <c r="Z1579" s="21">
        <v>168.22278</v>
      </c>
      <c r="AA1579" s="38">
        <v>2.2999999999999998</v>
      </c>
      <c r="AB1579" s="39" t="s">
        <v>3139</v>
      </c>
      <c r="AC1579" s="39">
        <v>0</v>
      </c>
      <c r="AD1579" s="23" t="s">
        <v>3139</v>
      </c>
      <c r="AE1579" s="38" t="s">
        <v>5815</v>
      </c>
      <c r="AG1579" s="23"/>
      <c r="AH1579" s="23"/>
    </row>
    <row r="1580" spans="1:34">
      <c r="A1580" t="str">
        <f t="shared" si="74"/>
        <v>1203</v>
      </c>
      <c r="B1580" t="str">
        <f t="shared" si="72"/>
        <v>FL</v>
      </c>
      <c r="C1580">
        <f t="shared" si="73"/>
        <v>22</v>
      </c>
      <c r="D1580" s="38" t="s">
        <v>6552</v>
      </c>
      <c r="E1580" s="23">
        <v>23</v>
      </c>
      <c r="F1580" s="23">
        <v>120305</v>
      </c>
      <c r="G1580" s="38" t="s">
        <v>80</v>
      </c>
      <c r="H1580" s="38" t="s">
        <v>3494</v>
      </c>
      <c r="I1580" s="38" t="s">
        <v>5969</v>
      </c>
      <c r="J1580" s="38" t="s">
        <v>9615</v>
      </c>
      <c r="K1580" s="38"/>
      <c r="L1580" s="38" t="s">
        <v>6131</v>
      </c>
      <c r="M1580" s="109">
        <v>44430</v>
      </c>
      <c r="N1580" s="43">
        <v>208395883</v>
      </c>
      <c r="O1580" s="38">
        <v>1</v>
      </c>
      <c r="P1580" s="38" t="s">
        <v>5814</v>
      </c>
      <c r="Q1580" s="38">
        <v>2.15</v>
      </c>
      <c r="R1580" s="43" t="s">
        <v>3139</v>
      </c>
      <c r="S1580" s="38" t="s">
        <v>54</v>
      </c>
      <c r="T1580" s="38">
        <v>90</v>
      </c>
      <c r="U1580" s="38" t="s">
        <v>6131</v>
      </c>
      <c r="V1580" s="39">
        <v>208395883</v>
      </c>
      <c r="W1580" s="38">
        <v>2.15</v>
      </c>
      <c r="X1580" s="23" t="s">
        <v>3139</v>
      </c>
      <c r="Y1580" s="38" t="s">
        <v>6552</v>
      </c>
      <c r="Z1580" s="21">
        <v>209.24728099999999</v>
      </c>
      <c r="AA1580" s="38">
        <v>2.15</v>
      </c>
      <c r="AB1580" s="39" t="s">
        <v>3139</v>
      </c>
      <c r="AC1580" s="39">
        <v>0</v>
      </c>
      <c r="AD1580" s="23" t="s">
        <v>3139</v>
      </c>
      <c r="AE1580" s="38" t="s">
        <v>5815</v>
      </c>
      <c r="AG1580" s="23"/>
      <c r="AH1580" s="23"/>
    </row>
    <row r="1581" spans="1:34">
      <c r="A1581" t="str">
        <f t="shared" si="74"/>
        <v>1203</v>
      </c>
      <c r="B1581" t="str">
        <f t="shared" si="72"/>
        <v>FL</v>
      </c>
      <c r="C1581">
        <f t="shared" si="73"/>
        <v>75</v>
      </c>
      <c r="D1581" s="38" t="s">
        <v>6552</v>
      </c>
      <c r="E1581" s="23">
        <v>24</v>
      </c>
      <c r="F1581" s="23">
        <v>120305</v>
      </c>
      <c r="G1581" s="38" t="s">
        <v>80</v>
      </c>
      <c r="H1581" s="38" t="s">
        <v>3494</v>
      </c>
      <c r="I1581" s="38" t="s">
        <v>5969</v>
      </c>
      <c r="J1581" s="38" t="s">
        <v>11982</v>
      </c>
      <c r="K1581" s="38"/>
      <c r="L1581" s="38" t="s">
        <v>6076</v>
      </c>
      <c r="M1581" s="109">
        <v>44483</v>
      </c>
      <c r="N1581" s="43">
        <v>102411087</v>
      </c>
      <c r="O1581" s="38">
        <v>1</v>
      </c>
      <c r="P1581" s="38" t="s">
        <v>5814</v>
      </c>
      <c r="Q1581" s="38">
        <v>1.75</v>
      </c>
      <c r="R1581" s="43" t="s">
        <v>3139</v>
      </c>
      <c r="S1581" s="38" t="s">
        <v>54</v>
      </c>
      <c r="T1581" s="38">
        <v>90</v>
      </c>
      <c r="U1581" s="38" t="s">
        <v>6076</v>
      </c>
      <c r="V1581" s="39">
        <v>102411087</v>
      </c>
      <c r="W1581" s="38">
        <v>1.75</v>
      </c>
      <c r="X1581" s="23" t="s">
        <v>3139</v>
      </c>
      <c r="Y1581" s="38" t="s">
        <v>6552</v>
      </c>
      <c r="Z1581" s="21">
        <v>102.470327</v>
      </c>
      <c r="AA1581" s="38">
        <v>1.75</v>
      </c>
      <c r="AB1581" s="39" t="s">
        <v>3139</v>
      </c>
      <c r="AC1581" s="39">
        <v>0</v>
      </c>
      <c r="AD1581" s="23" t="s">
        <v>3139</v>
      </c>
      <c r="AE1581" s="38" t="s">
        <v>5815</v>
      </c>
      <c r="AG1581" s="23"/>
      <c r="AH1581" s="23"/>
    </row>
    <row r="1582" spans="1:34">
      <c r="A1582" t="str">
        <f t="shared" si="74"/>
        <v>1203</v>
      </c>
      <c r="B1582" t="str">
        <f t="shared" si="72"/>
        <v>FL</v>
      </c>
      <c r="C1582">
        <f t="shared" si="73"/>
        <v>71</v>
      </c>
      <c r="D1582" s="38" t="s">
        <v>6552</v>
      </c>
      <c r="E1582" s="23">
        <v>25</v>
      </c>
      <c r="F1582" s="23">
        <v>120305</v>
      </c>
      <c r="G1582" s="38" t="s">
        <v>80</v>
      </c>
      <c r="H1582" s="38" t="s">
        <v>3494</v>
      </c>
      <c r="I1582" s="38" t="s">
        <v>5969</v>
      </c>
      <c r="J1582" s="38" t="s">
        <v>11983</v>
      </c>
      <c r="K1582" s="38"/>
      <c r="L1582" s="38" t="s">
        <v>10073</v>
      </c>
      <c r="M1582" s="109">
        <v>44479</v>
      </c>
      <c r="N1582" s="43">
        <v>152710060</v>
      </c>
      <c r="O1582" s="38">
        <v>1</v>
      </c>
      <c r="P1582" s="38" t="s">
        <v>5814</v>
      </c>
      <c r="Q1582" s="38">
        <v>1.75</v>
      </c>
      <c r="R1582" s="43" t="s">
        <v>3139</v>
      </c>
      <c r="S1582" s="38" t="s">
        <v>54</v>
      </c>
      <c r="T1582" s="38">
        <v>90</v>
      </c>
      <c r="U1582" s="38" t="s">
        <v>10073</v>
      </c>
      <c r="V1582" s="39">
        <v>152710060</v>
      </c>
      <c r="W1582" s="38">
        <v>1.75</v>
      </c>
      <c r="X1582" s="23" t="s">
        <v>3139</v>
      </c>
      <c r="Y1582" s="38" t="s">
        <v>6552</v>
      </c>
      <c r="Z1582" s="21">
        <v>152.86468099999999</v>
      </c>
      <c r="AA1582" s="38">
        <v>1.75</v>
      </c>
      <c r="AB1582" s="39" t="s">
        <v>3139</v>
      </c>
      <c r="AC1582" s="39">
        <v>0</v>
      </c>
      <c r="AD1582" s="23" t="s">
        <v>3139</v>
      </c>
      <c r="AE1582" s="38" t="s">
        <v>5815</v>
      </c>
      <c r="AG1582" s="23"/>
      <c r="AH1582" s="23"/>
    </row>
    <row r="1583" spans="1:34">
      <c r="A1583" t="str">
        <f t="shared" si="74"/>
        <v>1203</v>
      </c>
      <c r="B1583" t="str">
        <f t="shared" si="72"/>
        <v>FL</v>
      </c>
      <c r="C1583">
        <f t="shared" si="73"/>
        <v>108</v>
      </c>
      <c r="D1583" s="38" t="s">
        <v>6552</v>
      </c>
      <c r="E1583" s="23">
        <v>26</v>
      </c>
      <c r="F1583" s="23">
        <v>120305</v>
      </c>
      <c r="G1583" s="38" t="s">
        <v>1339</v>
      </c>
      <c r="H1583" s="38" t="s">
        <v>3308</v>
      </c>
      <c r="I1583" s="38" t="s">
        <v>5969</v>
      </c>
      <c r="J1583" s="38" t="s">
        <v>9616</v>
      </c>
      <c r="K1583" s="38"/>
      <c r="L1583" s="38" t="s">
        <v>5973</v>
      </c>
      <c r="M1583" s="109">
        <v>44516</v>
      </c>
      <c r="N1583" s="43">
        <v>105791975.23</v>
      </c>
      <c r="O1583" s="38">
        <v>1</v>
      </c>
      <c r="P1583" s="38" t="s">
        <v>5814</v>
      </c>
      <c r="Q1583" s="38">
        <v>2</v>
      </c>
      <c r="R1583" s="43" t="s">
        <v>3139</v>
      </c>
      <c r="S1583" s="38" t="s">
        <v>54</v>
      </c>
      <c r="T1583" s="38">
        <v>178</v>
      </c>
      <c r="U1583" s="38" t="s">
        <v>5973</v>
      </c>
      <c r="V1583" s="39">
        <v>105791975.23</v>
      </c>
      <c r="W1583" s="38">
        <v>2</v>
      </c>
      <c r="X1583" s="23" t="s">
        <v>3139</v>
      </c>
      <c r="Y1583" s="38" t="s">
        <v>6552</v>
      </c>
      <c r="Z1583" s="21">
        <v>106.21764023</v>
      </c>
      <c r="AA1583" s="38">
        <v>2</v>
      </c>
      <c r="AB1583" s="39" t="s">
        <v>3139</v>
      </c>
      <c r="AC1583" s="39">
        <v>0</v>
      </c>
      <c r="AD1583" s="23" t="s">
        <v>3139</v>
      </c>
      <c r="AE1583" s="38" t="s">
        <v>5815</v>
      </c>
      <c r="AG1583" s="23"/>
      <c r="AH1583" s="23"/>
    </row>
    <row r="1584" spans="1:34">
      <c r="A1584" t="str">
        <f t="shared" si="74"/>
        <v>1203</v>
      </c>
      <c r="B1584" t="str">
        <f t="shared" si="72"/>
        <v>FL</v>
      </c>
      <c r="C1584">
        <f t="shared" si="73"/>
        <v>46</v>
      </c>
      <c r="D1584" s="38" t="s">
        <v>6552</v>
      </c>
      <c r="E1584" s="23">
        <v>27</v>
      </c>
      <c r="F1584" s="23">
        <v>120305</v>
      </c>
      <c r="G1584" s="38" t="s">
        <v>1339</v>
      </c>
      <c r="H1584" s="38" t="s">
        <v>3308</v>
      </c>
      <c r="I1584" s="38" t="s">
        <v>5969</v>
      </c>
      <c r="J1584" s="38" t="s">
        <v>6755</v>
      </c>
      <c r="K1584" s="38"/>
      <c r="L1584" s="38" t="s">
        <v>6318</v>
      </c>
      <c r="M1584" s="109">
        <v>44454</v>
      </c>
      <c r="N1584" s="43">
        <v>211873859.69999999</v>
      </c>
      <c r="O1584" s="38">
        <v>1</v>
      </c>
      <c r="P1584" s="38" t="s">
        <v>5814</v>
      </c>
      <c r="Q1584" s="38">
        <v>1.75</v>
      </c>
      <c r="R1584" s="43" t="s">
        <v>3139</v>
      </c>
      <c r="S1584" s="38" t="s">
        <v>54</v>
      </c>
      <c r="T1584" s="38">
        <v>180</v>
      </c>
      <c r="U1584" s="38" t="s">
        <v>6318</v>
      </c>
      <c r="V1584" s="39">
        <v>211873859.69999999</v>
      </c>
      <c r="W1584" s="38">
        <v>1.75</v>
      </c>
      <c r="X1584" s="23" t="s">
        <v>3139</v>
      </c>
      <c r="Y1584" s="38" t="s">
        <v>6552</v>
      </c>
      <c r="Z1584" s="21">
        <v>213.26702669999997</v>
      </c>
      <c r="AA1584" s="38">
        <v>1.75</v>
      </c>
      <c r="AB1584" s="39" t="s">
        <v>3139</v>
      </c>
      <c r="AC1584" s="39">
        <v>0</v>
      </c>
      <c r="AD1584" s="23" t="s">
        <v>3139</v>
      </c>
      <c r="AE1584" s="38" t="s">
        <v>5815</v>
      </c>
      <c r="AG1584" s="23"/>
      <c r="AH1584" s="23"/>
    </row>
    <row r="1585" spans="1:34">
      <c r="A1585" t="str">
        <f t="shared" si="74"/>
        <v>1203</v>
      </c>
      <c r="B1585" t="str">
        <f t="shared" si="72"/>
        <v>FL</v>
      </c>
      <c r="C1585">
        <f t="shared" si="73"/>
        <v>72</v>
      </c>
      <c r="D1585" s="38" t="s">
        <v>6552</v>
      </c>
      <c r="E1585" s="23">
        <v>28</v>
      </c>
      <c r="F1585" s="23">
        <v>120305</v>
      </c>
      <c r="G1585" s="38" t="s">
        <v>1339</v>
      </c>
      <c r="H1585" s="38" t="s">
        <v>3308</v>
      </c>
      <c r="I1585" s="38" t="s">
        <v>5969</v>
      </c>
      <c r="J1585" s="38" t="s">
        <v>6756</v>
      </c>
      <c r="K1585" s="38"/>
      <c r="L1585" s="38" t="s">
        <v>6071</v>
      </c>
      <c r="M1585" s="109">
        <v>44480</v>
      </c>
      <c r="N1585" s="39">
        <v>100895205.06</v>
      </c>
      <c r="O1585" s="38">
        <v>1</v>
      </c>
      <c r="P1585" s="38" t="s">
        <v>5814</v>
      </c>
      <c r="Q1585" s="23">
        <v>1.75</v>
      </c>
      <c r="R1585" s="43" t="s">
        <v>3139</v>
      </c>
      <c r="S1585" s="38" t="s">
        <v>54</v>
      </c>
      <c r="T1585" s="23">
        <v>178</v>
      </c>
      <c r="U1585" s="38" t="s">
        <v>6071</v>
      </c>
      <c r="V1585" s="39">
        <v>100895205.06</v>
      </c>
      <c r="W1585" s="23">
        <v>1.75</v>
      </c>
      <c r="X1585" s="38" t="s">
        <v>3139</v>
      </c>
      <c r="Y1585" s="38" t="s">
        <v>6552</v>
      </c>
      <c r="Z1585" s="21">
        <v>101.42169206</v>
      </c>
      <c r="AA1585" s="23">
        <v>1.75</v>
      </c>
      <c r="AB1585" s="39" t="s">
        <v>3139</v>
      </c>
      <c r="AC1585" s="39">
        <v>0</v>
      </c>
      <c r="AD1585" s="23" t="s">
        <v>3139</v>
      </c>
      <c r="AE1585" s="38" t="s">
        <v>5815</v>
      </c>
      <c r="AG1585" s="23"/>
      <c r="AH1585" s="23"/>
    </row>
    <row r="1586" spans="1:34">
      <c r="A1586" t="str">
        <f t="shared" si="74"/>
        <v>1203</v>
      </c>
      <c r="B1586" t="str">
        <f t="shared" si="72"/>
        <v>FL</v>
      </c>
      <c r="C1586">
        <f t="shared" si="73"/>
        <v>89</v>
      </c>
      <c r="D1586" s="38" t="s">
        <v>6552</v>
      </c>
      <c r="E1586" s="23">
        <v>29</v>
      </c>
      <c r="F1586" s="23">
        <v>120305</v>
      </c>
      <c r="G1586" s="38" t="s">
        <v>310</v>
      </c>
      <c r="H1586" s="38" t="s">
        <v>3218</v>
      </c>
      <c r="I1586" s="38" t="s">
        <v>5969</v>
      </c>
      <c r="J1586" s="38" t="s">
        <v>11984</v>
      </c>
      <c r="K1586" s="38"/>
      <c r="L1586" s="38" t="s">
        <v>6109</v>
      </c>
      <c r="M1586" s="109">
        <v>44497</v>
      </c>
      <c r="N1586" s="39">
        <v>98505011</v>
      </c>
      <c r="O1586" s="38">
        <v>1</v>
      </c>
      <c r="P1586" s="38" t="s">
        <v>5814</v>
      </c>
      <c r="Q1586" s="23">
        <v>2.8</v>
      </c>
      <c r="R1586" s="43" t="s">
        <v>3139</v>
      </c>
      <c r="S1586" s="38" t="s">
        <v>54</v>
      </c>
      <c r="T1586" s="23">
        <v>90</v>
      </c>
      <c r="U1586" s="38" t="s">
        <v>6109</v>
      </c>
      <c r="V1586" s="39">
        <v>98505011</v>
      </c>
      <c r="W1586" s="23">
        <v>2.8</v>
      </c>
      <c r="X1586" s="38" t="s">
        <v>3139</v>
      </c>
      <c r="Y1586" s="38" t="s">
        <v>6552</v>
      </c>
      <c r="Z1586" s="21">
        <v>98.527681999999999</v>
      </c>
      <c r="AA1586" s="23">
        <v>2.8</v>
      </c>
      <c r="AB1586" s="39" t="s">
        <v>3139</v>
      </c>
      <c r="AC1586" s="39">
        <v>0</v>
      </c>
      <c r="AD1586" s="23" t="s">
        <v>3139</v>
      </c>
      <c r="AE1586" s="38" t="s">
        <v>5815</v>
      </c>
      <c r="AG1586" s="23"/>
      <c r="AH1586" s="23"/>
    </row>
    <row r="1587" spans="1:34">
      <c r="A1587" t="str">
        <f t="shared" si="74"/>
        <v>1203</v>
      </c>
      <c r="B1587" t="str">
        <f t="shared" si="72"/>
        <v>FL</v>
      </c>
      <c r="C1587">
        <f t="shared" si="73"/>
        <v>87</v>
      </c>
      <c r="D1587" s="38" t="s">
        <v>6552</v>
      </c>
      <c r="E1587" s="23">
        <v>30</v>
      </c>
      <c r="F1587" s="23">
        <v>120305</v>
      </c>
      <c r="G1587" s="38" t="s">
        <v>310</v>
      </c>
      <c r="H1587" s="38" t="s">
        <v>3218</v>
      </c>
      <c r="I1587" s="38" t="s">
        <v>5969</v>
      </c>
      <c r="J1587" s="38" t="s">
        <v>11985</v>
      </c>
      <c r="K1587" s="38"/>
      <c r="L1587" s="38" t="s">
        <v>11986</v>
      </c>
      <c r="M1587" s="109">
        <v>44495</v>
      </c>
      <c r="N1587" s="39">
        <v>108523389</v>
      </c>
      <c r="O1587" s="38">
        <v>1</v>
      </c>
      <c r="P1587" s="38" t="s">
        <v>5814</v>
      </c>
      <c r="Q1587" s="23">
        <v>2.8</v>
      </c>
      <c r="R1587" s="43" t="s">
        <v>3139</v>
      </c>
      <c r="S1587" s="38" t="s">
        <v>54</v>
      </c>
      <c r="T1587" s="23">
        <v>90</v>
      </c>
      <c r="U1587" s="38" t="s">
        <v>11986</v>
      </c>
      <c r="V1587" s="39">
        <v>108523389</v>
      </c>
      <c r="W1587" s="23">
        <v>2.8</v>
      </c>
      <c r="X1587" s="38" t="s">
        <v>3139</v>
      </c>
      <c r="Y1587" s="38" t="s">
        <v>6552</v>
      </c>
      <c r="Z1587" s="21">
        <v>108.56502</v>
      </c>
      <c r="AA1587" s="23">
        <v>2.8</v>
      </c>
      <c r="AB1587" s="39" t="s">
        <v>3139</v>
      </c>
      <c r="AC1587" s="39">
        <v>0</v>
      </c>
      <c r="AD1587" s="23" t="s">
        <v>3139</v>
      </c>
      <c r="AE1587" s="38" t="s">
        <v>5815</v>
      </c>
      <c r="AG1587" s="23"/>
      <c r="AH1587" s="23"/>
    </row>
    <row r="1588" spans="1:34">
      <c r="A1588" t="str">
        <f t="shared" si="74"/>
        <v>1203</v>
      </c>
      <c r="B1588" t="str">
        <f t="shared" si="72"/>
        <v>FL</v>
      </c>
      <c r="C1588">
        <f t="shared" si="73"/>
        <v>54</v>
      </c>
      <c r="D1588" s="38" t="s">
        <v>6552</v>
      </c>
      <c r="E1588" s="23">
        <v>31</v>
      </c>
      <c r="F1588" s="23">
        <v>120305</v>
      </c>
      <c r="G1588" s="38" t="s">
        <v>310</v>
      </c>
      <c r="H1588" s="38" t="s">
        <v>3218</v>
      </c>
      <c r="I1588" s="38" t="s">
        <v>5969</v>
      </c>
      <c r="J1588" s="38" t="s">
        <v>5879</v>
      </c>
      <c r="K1588" s="38"/>
      <c r="L1588" s="38" t="s">
        <v>6757</v>
      </c>
      <c r="M1588" s="109">
        <v>44462</v>
      </c>
      <c r="N1588" s="39">
        <v>105664000</v>
      </c>
      <c r="O1588" s="38">
        <v>1</v>
      </c>
      <c r="P1588" s="38" t="s">
        <v>5814</v>
      </c>
      <c r="Q1588" s="23">
        <v>5.7</v>
      </c>
      <c r="R1588" s="43" t="s">
        <v>3139</v>
      </c>
      <c r="S1588" s="38" t="s">
        <v>54</v>
      </c>
      <c r="T1588" s="23">
        <v>360</v>
      </c>
      <c r="U1588" s="38" t="s">
        <v>6757</v>
      </c>
      <c r="V1588" s="39">
        <v>105664000</v>
      </c>
      <c r="W1588" s="23">
        <v>5.7</v>
      </c>
      <c r="X1588" s="38" t="s">
        <v>3139</v>
      </c>
      <c r="Y1588" s="38" t="s">
        <v>6552</v>
      </c>
      <c r="Z1588" s="21">
        <v>110.796116</v>
      </c>
      <c r="AA1588" s="23">
        <v>5.7</v>
      </c>
      <c r="AB1588" s="39" t="s">
        <v>3139</v>
      </c>
      <c r="AC1588" s="39">
        <v>0</v>
      </c>
      <c r="AD1588" s="23" t="s">
        <v>3139</v>
      </c>
      <c r="AE1588" s="38" t="s">
        <v>5815</v>
      </c>
      <c r="AG1588" s="23"/>
      <c r="AH1588" s="23"/>
    </row>
    <row r="1589" spans="1:34">
      <c r="A1589" t="str">
        <f t="shared" si="74"/>
        <v>1203</v>
      </c>
      <c r="B1589" t="str">
        <f t="shared" si="72"/>
        <v>FL</v>
      </c>
      <c r="C1589">
        <f t="shared" si="73"/>
        <v>5</v>
      </c>
      <c r="D1589" s="38" t="s">
        <v>6552</v>
      </c>
      <c r="E1589" s="23">
        <v>32</v>
      </c>
      <c r="F1589" s="23">
        <v>120305</v>
      </c>
      <c r="G1589" s="38" t="s">
        <v>310</v>
      </c>
      <c r="H1589" s="38" t="s">
        <v>3218</v>
      </c>
      <c r="I1589" s="38" t="s">
        <v>5969</v>
      </c>
      <c r="J1589" s="38" t="s">
        <v>9618</v>
      </c>
      <c r="K1589" s="38"/>
      <c r="L1589" s="38" t="s">
        <v>6207</v>
      </c>
      <c r="M1589" s="109">
        <v>44413</v>
      </c>
      <c r="N1589" s="39">
        <v>159946290.77000001</v>
      </c>
      <c r="O1589" s="38">
        <v>1</v>
      </c>
      <c r="P1589" s="38" t="s">
        <v>5814</v>
      </c>
      <c r="Q1589" s="23">
        <v>2.8</v>
      </c>
      <c r="R1589" s="43" t="s">
        <v>3139</v>
      </c>
      <c r="S1589" s="38" t="s">
        <v>54</v>
      </c>
      <c r="T1589" s="23">
        <v>90</v>
      </c>
      <c r="U1589" s="38" t="s">
        <v>6207</v>
      </c>
      <c r="V1589" s="39">
        <v>159946290.77000001</v>
      </c>
      <c r="W1589" s="23">
        <v>2.8</v>
      </c>
      <c r="X1589" s="38" t="s">
        <v>3139</v>
      </c>
      <c r="Y1589" s="38" t="s">
        <v>6552</v>
      </c>
      <c r="Z1589" s="21">
        <v>161.00493777</v>
      </c>
      <c r="AA1589" s="23">
        <v>2.8</v>
      </c>
      <c r="AB1589" s="39" t="s">
        <v>3139</v>
      </c>
      <c r="AC1589" s="39">
        <v>0</v>
      </c>
      <c r="AD1589" s="23" t="s">
        <v>3139</v>
      </c>
      <c r="AE1589" s="38" t="s">
        <v>5815</v>
      </c>
      <c r="AG1589" s="23"/>
      <c r="AH1589" s="23"/>
    </row>
    <row r="1590" spans="1:34">
      <c r="A1590" t="str">
        <f t="shared" si="74"/>
        <v>1203</v>
      </c>
      <c r="B1590" t="str">
        <f t="shared" si="72"/>
        <v>FL</v>
      </c>
      <c r="C1590">
        <f t="shared" si="73"/>
        <v>82</v>
      </c>
      <c r="D1590" s="38" t="s">
        <v>6552</v>
      </c>
      <c r="E1590" s="23">
        <v>33</v>
      </c>
      <c r="F1590" s="23">
        <v>120305</v>
      </c>
      <c r="G1590" s="38" t="s">
        <v>310</v>
      </c>
      <c r="H1590" s="38" t="s">
        <v>3218</v>
      </c>
      <c r="I1590" s="38" t="s">
        <v>5969</v>
      </c>
      <c r="J1590" s="38" t="s">
        <v>11987</v>
      </c>
      <c r="K1590" s="38"/>
      <c r="L1590" s="38" t="s">
        <v>6078</v>
      </c>
      <c r="M1590" s="109">
        <v>44490</v>
      </c>
      <c r="N1590" s="39">
        <v>210414567</v>
      </c>
      <c r="O1590" s="38">
        <v>1</v>
      </c>
      <c r="P1590" s="38" t="s">
        <v>5814</v>
      </c>
      <c r="Q1590" s="23">
        <v>2.8</v>
      </c>
      <c r="R1590" s="43" t="s">
        <v>3139</v>
      </c>
      <c r="S1590" s="38" t="s">
        <v>54</v>
      </c>
      <c r="T1590" s="23">
        <v>90</v>
      </c>
      <c r="U1590" s="38" t="s">
        <v>6078</v>
      </c>
      <c r="V1590" s="39">
        <v>210414567</v>
      </c>
      <c r="W1590" s="23">
        <v>2.8</v>
      </c>
      <c r="X1590" s="38" t="s">
        <v>3139</v>
      </c>
      <c r="Y1590" s="38" t="s">
        <v>6552</v>
      </c>
      <c r="Z1590" s="21">
        <v>210.57603499999999</v>
      </c>
      <c r="AA1590" s="23">
        <v>2.8</v>
      </c>
      <c r="AB1590" s="39" t="s">
        <v>3139</v>
      </c>
      <c r="AC1590" s="39">
        <v>0</v>
      </c>
      <c r="AD1590" s="23" t="s">
        <v>3139</v>
      </c>
      <c r="AE1590" s="38" t="s">
        <v>5815</v>
      </c>
      <c r="AG1590" s="23"/>
      <c r="AH1590" s="23"/>
    </row>
    <row r="1591" spans="1:34">
      <c r="A1591" t="str">
        <f t="shared" si="74"/>
        <v>1203</v>
      </c>
      <c r="B1591" t="str">
        <f t="shared" si="72"/>
        <v>FL</v>
      </c>
      <c r="C1591">
        <f t="shared" si="73"/>
        <v>37</v>
      </c>
      <c r="D1591" s="38" t="s">
        <v>6552</v>
      </c>
      <c r="E1591" s="23">
        <v>34</v>
      </c>
      <c r="F1591" s="23">
        <v>120305</v>
      </c>
      <c r="G1591" s="38" t="s">
        <v>310</v>
      </c>
      <c r="H1591" s="38" t="s">
        <v>3218</v>
      </c>
      <c r="I1591" s="38" t="s">
        <v>5969</v>
      </c>
      <c r="J1591" s="38" t="s">
        <v>11328</v>
      </c>
      <c r="K1591" s="38"/>
      <c r="L1591" s="38" t="s">
        <v>6066</v>
      </c>
      <c r="M1591" s="109">
        <v>44445</v>
      </c>
      <c r="N1591" s="39">
        <v>101900798</v>
      </c>
      <c r="O1591" s="38">
        <v>1</v>
      </c>
      <c r="P1591" s="38" t="s">
        <v>5814</v>
      </c>
      <c r="Q1591" s="23">
        <v>2.8</v>
      </c>
      <c r="R1591" s="43" t="s">
        <v>3139</v>
      </c>
      <c r="S1591" s="38" t="s">
        <v>54</v>
      </c>
      <c r="T1591" s="23">
        <v>92</v>
      </c>
      <c r="U1591" s="38" t="s">
        <v>6066</v>
      </c>
      <c r="V1591" s="39">
        <v>101900798</v>
      </c>
      <c r="W1591" s="23">
        <v>2.8</v>
      </c>
      <c r="X1591" s="38" t="s">
        <v>3139</v>
      </c>
      <c r="Y1591" s="38" t="s">
        <v>6552</v>
      </c>
      <c r="Z1591" s="21">
        <v>102.347317</v>
      </c>
      <c r="AA1591" s="23">
        <v>2.8</v>
      </c>
      <c r="AB1591" s="39" t="s">
        <v>3139</v>
      </c>
      <c r="AC1591" s="39">
        <v>0</v>
      </c>
      <c r="AD1591" s="23" t="s">
        <v>3139</v>
      </c>
      <c r="AE1591" s="38" t="s">
        <v>5815</v>
      </c>
      <c r="AG1591" s="23"/>
      <c r="AH1591" s="23"/>
    </row>
    <row r="1592" spans="1:34">
      <c r="A1592" t="str">
        <f t="shared" si="74"/>
        <v>1226</v>
      </c>
      <c r="B1592" t="str">
        <f t="shared" si="72"/>
        <v>OT</v>
      </c>
      <c r="C1592">
        <f t="shared" si="73"/>
        <v>0</v>
      </c>
      <c r="D1592" s="38" t="s">
        <v>6552</v>
      </c>
      <c r="E1592" s="23">
        <v>35</v>
      </c>
      <c r="F1592" s="23">
        <v>122602</v>
      </c>
      <c r="G1592" s="38" t="s">
        <v>53</v>
      </c>
      <c r="H1592" s="38" t="s">
        <v>3047</v>
      </c>
      <c r="I1592" s="38" t="s">
        <v>6006</v>
      </c>
      <c r="J1592" s="38" t="s">
        <v>3379</v>
      </c>
      <c r="K1592" s="38"/>
      <c r="L1592" s="38"/>
      <c r="M1592" s="38"/>
      <c r="N1592" s="39">
        <v>0</v>
      </c>
      <c r="O1592" s="38">
        <v>1</v>
      </c>
      <c r="P1592" s="38"/>
      <c r="Q1592" s="23" t="s">
        <v>3139</v>
      </c>
      <c r="R1592" s="43" t="s">
        <v>3139</v>
      </c>
      <c r="S1592" s="38"/>
      <c r="T1592" s="23" t="s">
        <v>3139</v>
      </c>
      <c r="U1592" s="38" t="s">
        <v>6420</v>
      </c>
      <c r="V1592" s="39">
        <v>38499865</v>
      </c>
      <c r="W1592" s="23" t="s">
        <v>3139</v>
      </c>
      <c r="X1592" s="38">
        <v>0</v>
      </c>
      <c r="Y1592" s="38" t="s">
        <v>6552</v>
      </c>
      <c r="Z1592" s="21">
        <v>63.201816000000001</v>
      </c>
      <c r="AA1592" s="23" t="s">
        <v>3139</v>
      </c>
      <c r="AB1592" s="39">
        <v>0</v>
      </c>
      <c r="AC1592" s="39">
        <v>0</v>
      </c>
      <c r="AD1592" s="23" t="s">
        <v>3139</v>
      </c>
      <c r="AE1592" s="38" t="s">
        <v>5815</v>
      </c>
      <c r="AG1592" s="23"/>
      <c r="AH1592" s="23"/>
    </row>
    <row r="1593" spans="1:34">
      <c r="A1593" t="str">
        <f t="shared" si="74"/>
        <v>1226</v>
      </c>
      <c r="B1593" t="str">
        <f t="shared" si="72"/>
        <v>OT</v>
      </c>
      <c r="C1593">
        <f t="shared" si="73"/>
        <v>0</v>
      </c>
      <c r="D1593" s="38" t="s">
        <v>6552</v>
      </c>
      <c r="E1593" s="23">
        <v>36</v>
      </c>
      <c r="F1593" s="23">
        <v>122602</v>
      </c>
      <c r="G1593" s="38" t="s">
        <v>3179</v>
      </c>
      <c r="H1593" s="38" t="s">
        <v>3368</v>
      </c>
      <c r="I1593" s="38" t="s">
        <v>6006</v>
      </c>
      <c r="J1593" s="38" t="s">
        <v>100</v>
      </c>
      <c r="K1593" s="38"/>
      <c r="L1593" s="38"/>
      <c r="M1593" s="38"/>
      <c r="N1593" s="39">
        <v>0</v>
      </c>
      <c r="O1593" s="38">
        <v>1</v>
      </c>
      <c r="P1593" s="38"/>
      <c r="Q1593" s="23" t="s">
        <v>3139</v>
      </c>
      <c r="R1593" s="43" t="s">
        <v>3139</v>
      </c>
      <c r="S1593" s="38"/>
      <c r="T1593" s="23" t="s">
        <v>3139</v>
      </c>
      <c r="U1593" s="38" t="s">
        <v>6117</v>
      </c>
      <c r="V1593" s="39">
        <v>63573985</v>
      </c>
      <c r="W1593" s="23" t="s">
        <v>3139</v>
      </c>
      <c r="X1593" s="38">
        <v>0</v>
      </c>
      <c r="Y1593" s="38" t="s">
        <v>6552</v>
      </c>
      <c r="Z1593" s="21">
        <v>84.434472999999997</v>
      </c>
      <c r="AA1593" s="23" t="s">
        <v>3139</v>
      </c>
      <c r="AB1593" s="39">
        <v>0</v>
      </c>
      <c r="AC1593" s="39">
        <v>0</v>
      </c>
      <c r="AD1593" s="23" t="s">
        <v>3139</v>
      </c>
      <c r="AE1593" s="38" t="s">
        <v>5815</v>
      </c>
      <c r="AG1593" s="23"/>
      <c r="AH1593" s="23"/>
    </row>
    <row r="1594" spans="1:34">
      <c r="A1594" t="str">
        <f t="shared" si="74"/>
        <v>1226</v>
      </c>
      <c r="B1594" t="str">
        <f t="shared" si="72"/>
        <v>OT</v>
      </c>
      <c r="C1594">
        <f t="shared" si="73"/>
        <v>0</v>
      </c>
      <c r="D1594" s="38" t="s">
        <v>6552</v>
      </c>
      <c r="E1594" s="23">
        <v>37</v>
      </c>
      <c r="F1594" s="23">
        <v>122603</v>
      </c>
      <c r="G1594" s="38" t="s">
        <v>3243</v>
      </c>
      <c r="H1594" s="38" t="s">
        <v>3244</v>
      </c>
      <c r="I1594" s="38" t="s">
        <v>6006</v>
      </c>
      <c r="J1594" s="38" t="s">
        <v>3637</v>
      </c>
      <c r="K1594" s="38"/>
      <c r="L1594" s="38"/>
      <c r="M1594" s="38"/>
      <c r="N1594" s="39">
        <v>0</v>
      </c>
      <c r="O1594" s="38">
        <v>1</v>
      </c>
      <c r="P1594" s="38"/>
      <c r="Q1594" s="23" t="s">
        <v>3139</v>
      </c>
      <c r="R1594" s="43" t="s">
        <v>3139</v>
      </c>
      <c r="S1594" s="38"/>
      <c r="T1594" s="23" t="s">
        <v>3139</v>
      </c>
      <c r="U1594" s="38" t="s">
        <v>6758</v>
      </c>
      <c r="V1594" s="39">
        <v>689455</v>
      </c>
      <c r="W1594" s="23" t="s">
        <v>3139</v>
      </c>
      <c r="X1594" s="38">
        <v>0</v>
      </c>
      <c r="Y1594" s="38" t="s">
        <v>6552</v>
      </c>
      <c r="Z1594" s="21">
        <v>0.90852599999999994</v>
      </c>
      <c r="AA1594" s="23" t="s">
        <v>3139</v>
      </c>
      <c r="AB1594" s="39">
        <v>0</v>
      </c>
      <c r="AC1594" s="39">
        <v>0</v>
      </c>
      <c r="AD1594" s="23" t="s">
        <v>3139</v>
      </c>
      <c r="AE1594" s="38" t="s">
        <v>5815</v>
      </c>
      <c r="AG1594" s="23"/>
      <c r="AH1594" s="23"/>
    </row>
    <row r="1595" spans="1:34">
      <c r="A1595" t="str">
        <f t="shared" si="74"/>
        <v>1228</v>
      </c>
      <c r="B1595" t="str">
        <f t="shared" si="72"/>
        <v>CA</v>
      </c>
      <c r="C1595">
        <f t="shared" si="73"/>
        <v>32</v>
      </c>
      <c r="D1595" s="38" t="s">
        <v>6552</v>
      </c>
      <c r="E1595" s="23">
        <v>38</v>
      </c>
      <c r="F1595" s="23">
        <v>122804</v>
      </c>
      <c r="G1595" s="38" t="s">
        <v>80</v>
      </c>
      <c r="H1595" s="38" t="s">
        <v>3494</v>
      </c>
      <c r="I1595" s="38" t="s">
        <v>5969</v>
      </c>
      <c r="J1595" s="38" t="s">
        <v>11329</v>
      </c>
      <c r="K1595" s="38"/>
      <c r="L1595" s="38" t="s">
        <v>6194</v>
      </c>
      <c r="M1595" s="109">
        <v>44440</v>
      </c>
      <c r="N1595" s="39">
        <v>150891499</v>
      </c>
      <c r="O1595" s="38">
        <v>1</v>
      </c>
      <c r="P1595" s="38" t="s">
        <v>5814</v>
      </c>
      <c r="Q1595" s="23">
        <v>2.2000000000000002</v>
      </c>
      <c r="R1595" s="43" t="s">
        <v>3139</v>
      </c>
      <c r="S1595" s="38" t="s">
        <v>54</v>
      </c>
      <c r="T1595" s="23">
        <v>90</v>
      </c>
      <c r="U1595" s="38" t="s">
        <v>6194</v>
      </c>
      <c r="V1595" s="39">
        <v>150891499</v>
      </c>
      <c r="W1595" s="23">
        <v>2.2000000000000002</v>
      </c>
      <c r="X1595" s="38" t="s">
        <v>3139</v>
      </c>
      <c r="Y1595" s="38" t="s">
        <v>6552</v>
      </c>
      <c r="Z1595" s="21">
        <v>151.439764</v>
      </c>
      <c r="AA1595" s="23">
        <v>2.2000000000000002</v>
      </c>
      <c r="AB1595" s="39" t="s">
        <v>3139</v>
      </c>
      <c r="AC1595" s="39">
        <v>0</v>
      </c>
      <c r="AD1595" s="23" t="s">
        <v>3139</v>
      </c>
      <c r="AE1595" s="38" t="s">
        <v>5815</v>
      </c>
      <c r="AG1595" s="23"/>
      <c r="AH1595" s="23"/>
    </row>
    <row r="1596" spans="1:34">
      <c r="A1596" t="str">
        <f t="shared" si="74"/>
        <v>1228</v>
      </c>
      <c r="B1596" t="str">
        <f t="shared" si="72"/>
        <v>CA</v>
      </c>
      <c r="C1596">
        <f t="shared" si="73"/>
        <v>94</v>
      </c>
      <c r="D1596" s="38" t="s">
        <v>6552</v>
      </c>
      <c r="E1596" s="23">
        <v>39</v>
      </c>
      <c r="F1596" s="23">
        <v>122804</v>
      </c>
      <c r="G1596" s="38" t="s">
        <v>80</v>
      </c>
      <c r="H1596" s="38" t="s">
        <v>3494</v>
      </c>
      <c r="I1596" s="38" t="s">
        <v>5969</v>
      </c>
      <c r="J1596" s="38" t="s">
        <v>11988</v>
      </c>
      <c r="K1596" s="38"/>
      <c r="L1596" s="38" t="s">
        <v>6102</v>
      </c>
      <c r="M1596" s="109">
        <v>44502</v>
      </c>
      <c r="N1596" s="39">
        <v>171429861</v>
      </c>
      <c r="O1596" s="38">
        <v>1</v>
      </c>
      <c r="P1596" s="38" t="s">
        <v>5814</v>
      </c>
      <c r="Q1596" s="38">
        <v>1.85</v>
      </c>
      <c r="R1596" s="39" t="s">
        <v>3139</v>
      </c>
      <c r="S1596" s="38" t="s">
        <v>54</v>
      </c>
      <c r="T1596" s="38">
        <v>120</v>
      </c>
      <c r="U1596" s="38" t="s">
        <v>6102</v>
      </c>
      <c r="V1596" s="39">
        <v>171429861</v>
      </c>
      <c r="W1596" s="38">
        <v>1.85</v>
      </c>
      <c r="X1596" s="23" t="s">
        <v>3139</v>
      </c>
      <c r="Y1596" s="38" t="s">
        <v>6552</v>
      </c>
      <c r="Z1596" s="21">
        <v>171.70941999999999</v>
      </c>
      <c r="AA1596" s="38">
        <v>1.85</v>
      </c>
      <c r="AB1596" s="39" t="s">
        <v>3139</v>
      </c>
      <c r="AC1596" s="39">
        <v>0</v>
      </c>
      <c r="AD1596" s="23" t="s">
        <v>3139</v>
      </c>
      <c r="AE1596" s="38" t="s">
        <v>5815</v>
      </c>
      <c r="AG1596" s="23"/>
      <c r="AH1596" s="23"/>
    </row>
    <row r="1597" spans="1:34">
      <c r="A1597" t="str">
        <f t="shared" si="74"/>
        <v>1228</v>
      </c>
      <c r="B1597" t="str">
        <f t="shared" si="72"/>
        <v>CA</v>
      </c>
      <c r="C1597">
        <f t="shared" si="73"/>
        <v>81</v>
      </c>
      <c r="D1597" s="38" t="s">
        <v>6552</v>
      </c>
      <c r="E1597" s="23">
        <v>40</v>
      </c>
      <c r="F1597" s="23">
        <v>122804</v>
      </c>
      <c r="G1597" s="38" t="s">
        <v>80</v>
      </c>
      <c r="H1597" s="38" t="s">
        <v>3494</v>
      </c>
      <c r="I1597" s="38" t="s">
        <v>5969</v>
      </c>
      <c r="J1597" s="38" t="s">
        <v>6759</v>
      </c>
      <c r="K1597" s="38"/>
      <c r="L1597" s="38" t="s">
        <v>6731</v>
      </c>
      <c r="M1597" s="109">
        <v>44489</v>
      </c>
      <c r="N1597" s="39">
        <v>200000000</v>
      </c>
      <c r="O1597" s="38">
        <v>1</v>
      </c>
      <c r="P1597" s="38" t="s">
        <v>5814</v>
      </c>
      <c r="Q1597" s="38">
        <v>3</v>
      </c>
      <c r="R1597" s="39" t="s">
        <v>3139</v>
      </c>
      <c r="S1597" s="38" t="s">
        <v>54</v>
      </c>
      <c r="T1597" s="38">
        <v>180</v>
      </c>
      <c r="U1597" s="38" t="s">
        <v>6731</v>
      </c>
      <c r="V1597" s="39">
        <v>200000000</v>
      </c>
      <c r="W1597" s="38">
        <v>3</v>
      </c>
      <c r="X1597" s="23" t="s">
        <v>3139</v>
      </c>
      <c r="Y1597" s="38" t="s">
        <v>6552</v>
      </c>
      <c r="Z1597" s="21">
        <v>201.71515500000001</v>
      </c>
      <c r="AA1597" s="38">
        <v>3</v>
      </c>
      <c r="AB1597" s="39" t="s">
        <v>3139</v>
      </c>
      <c r="AC1597" s="39">
        <v>0</v>
      </c>
      <c r="AD1597" s="23" t="s">
        <v>3139</v>
      </c>
      <c r="AE1597" s="38" t="s">
        <v>5815</v>
      </c>
      <c r="AG1597" s="23"/>
      <c r="AH1597" s="23"/>
    </row>
    <row r="1598" spans="1:34">
      <c r="A1598" t="str">
        <f t="shared" si="74"/>
        <v>1228</v>
      </c>
      <c r="B1598" t="str">
        <f t="shared" si="72"/>
        <v>CA</v>
      </c>
      <c r="C1598">
        <f t="shared" si="73"/>
        <v>46</v>
      </c>
      <c r="D1598" s="38" t="s">
        <v>6552</v>
      </c>
      <c r="E1598" s="23">
        <v>41</v>
      </c>
      <c r="F1598" s="23">
        <v>122804</v>
      </c>
      <c r="G1598" s="38" t="s">
        <v>53</v>
      </c>
      <c r="H1598" s="38" t="s">
        <v>3047</v>
      </c>
      <c r="I1598" s="38" t="s">
        <v>5969</v>
      </c>
      <c r="J1598" s="38" t="s">
        <v>11330</v>
      </c>
      <c r="K1598" s="38"/>
      <c r="L1598" s="38" t="s">
        <v>6279</v>
      </c>
      <c r="M1598" s="109">
        <v>44454</v>
      </c>
      <c r="N1598" s="39">
        <v>104711075</v>
      </c>
      <c r="O1598" s="38">
        <v>1</v>
      </c>
      <c r="P1598" s="38" t="s">
        <v>5814</v>
      </c>
      <c r="Q1598" s="38">
        <v>2.2000000000000002</v>
      </c>
      <c r="R1598" s="39" t="s">
        <v>3139</v>
      </c>
      <c r="S1598" s="38" t="s">
        <v>54</v>
      </c>
      <c r="T1598" s="38">
        <v>90</v>
      </c>
      <c r="U1598" s="38" t="s">
        <v>6279</v>
      </c>
      <c r="V1598" s="39">
        <v>104711075</v>
      </c>
      <c r="W1598" s="38">
        <v>2.2000000000000002</v>
      </c>
      <c r="X1598" s="23" t="s">
        <v>3139</v>
      </c>
      <c r="Y1598" s="38" t="s">
        <v>6552</v>
      </c>
      <c r="Z1598" s="21">
        <v>105.015339</v>
      </c>
      <c r="AA1598" s="38">
        <v>2.2000000000000002</v>
      </c>
      <c r="AB1598" s="39" t="s">
        <v>3139</v>
      </c>
      <c r="AC1598" s="39">
        <v>0</v>
      </c>
      <c r="AD1598" s="23" t="s">
        <v>3139</v>
      </c>
      <c r="AE1598" s="38" t="s">
        <v>5815</v>
      </c>
      <c r="AG1598" s="23"/>
      <c r="AH1598" s="23"/>
    </row>
    <row r="1599" spans="1:34">
      <c r="A1599" t="str">
        <f t="shared" si="74"/>
        <v>1228</v>
      </c>
      <c r="B1599" t="str">
        <f t="shared" si="72"/>
        <v>CA</v>
      </c>
      <c r="C1599">
        <f t="shared" si="73"/>
        <v>46</v>
      </c>
      <c r="D1599" s="38" t="s">
        <v>6552</v>
      </c>
      <c r="E1599" s="23">
        <v>42</v>
      </c>
      <c r="F1599" s="23">
        <v>122804</v>
      </c>
      <c r="G1599" s="38" t="s">
        <v>53</v>
      </c>
      <c r="H1599" s="38" t="s">
        <v>3047</v>
      </c>
      <c r="I1599" s="38" t="s">
        <v>5969</v>
      </c>
      <c r="J1599" s="38" t="s">
        <v>11331</v>
      </c>
      <c r="K1599" s="38"/>
      <c r="L1599" s="38" t="s">
        <v>6279</v>
      </c>
      <c r="M1599" s="109">
        <v>44454</v>
      </c>
      <c r="N1599" s="39">
        <v>105655270</v>
      </c>
      <c r="O1599" s="38">
        <v>1</v>
      </c>
      <c r="P1599" s="38" t="s">
        <v>5814</v>
      </c>
      <c r="Q1599" s="38">
        <v>2.2000000000000002</v>
      </c>
      <c r="R1599" s="39" t="s">
        <v>3139</v>
      </c>
      <c r="S1599" s="38" t="s">
        <v>54</v>
      </c>
      <c r="T1599" s="38">
        <v>90</v>
      </c>
      <c r="U1599" s="38" t="s">
        <v>6279</v>
      </c>
      <c r="V1599" s="39">
        <v>105655270</v>
      </c>
      <c r="W1599" s="38">
        <v>2.2000000000000002</v>
      </c>
      <c r="X1599" s="23" t="s">
        <v>3139</v>
      </c>
      <c r="Y1599" s="38" t="s">
        <v>6552</v>
      </c>
      <c r="Z1599" s="21">
        <v>105.962277</v>
      </c>
      <c r="AA1599" s="38">
        <v>2.2000000000000002</v>
      </c>
      <c r="AB1599" s="39" t="s">
        <v>3139</v>
      </c>
      <c r="AC1599" s="39">
        <v>0</v>
      </c>
      <c r="AD1599" s="23" t="s">
        <v>3139</v>
      </c>
      <c r="AE1599" s="38" t="s">
        <v>5815</v>
      </c>
      <c r="AG1599" s="23"/>
      <c r="AH1599" s="23"/>
    </row>
    <row r="1600" spans="1:34">
      <c r="A1600" t="str">
        <f t="shared" si="74"/>
        <v>1228</v>
      </c>
      <c r="B1600" t="str">
        <f t="shared" si="72"/>
        <v>CA</v>
      </c>
      <c r="C1600">
        <f t="shared" si="73"/>
        <v>7</v>
      </c>
      <c r="D1600" s="38" t="s">
        <v>6552</v>
      </c>
      <c r="E1600" s="23">
        <v>43</v>
      </c>
      <c r="F1600" s="23">
        <v>122804</v>
      </c>
      <c r="G1600" s="38" t="s">
        <v>53</v>
      </c>
      <c r="H1600" s="38" t="s">
        <v>3047</v>
      </c>
      <c r="I1600" s="38" t="s">
        <v>5969</v>
      </c>
      <c r="J1600" s="38" t="s">
        <v>9619</v>
      </c>
      <c r="K1600" s="38"/>
      <c r="L1600" s="38" t="s">
        <v>6374</v>
      </c>
      <c r="M1600" s="109">
        <v>44415</v>
      </c>
      <c r="N1600" s="39">
        <v>100872000</v>
      </c>
      <c r="O1600" s="38">
        <v>1</v>
      </c>
      <c r="P1600" s="38" t="s">
        <v>5814</v>
      </c>
      <c r="Q1600" s="38">
        <v>2.2799999999999998</v>
      </c>
      <c r="R1600" s="39" t="s">
        <v>3139</v>
      </c>
      <c r="S1600" s="38" t="s">
        <v>54</v>
      </c>
      <c r="T1600" s="38">
        <v>90</v>
      </c>
      <c r="U1600" s="38" t="s">
        <v>6374</v>
      </c>
      <c r="V1600" s="39">
        <v>100872000</v>
      </c>
      <c r="W1600" s="38">
        <v>2.2799999999999998</v>
      </c>
      <c r="X1600" s="23" t="s">
        <v>3139</v>
      </c>
      <c r="Y1600" s="38" t="s">
        <v>6552</v>
      </c>
      <c r="Z1600" s="21">
        <v>101.416712</v>
      </c>
      <c r="AA1600" s="38">
        <v>2.2799999999999998</v>
      </c>
      <c r="AB1600" s="39" t="s">
        <v>3139</v>
      </c>
      <c r="AC1600" s="39">
        <v>0</v>
      </c>
      <c r="AD1600" s="23" t="s">
        <v>3139</v>
      </c>
      <c r="AE1600" s="38" t="s">
        <v>5815</v>
      </c>
      <c r="AG1600" s="23"/>
      <c r="AH1600" s="23"/>
    </row>
    <row r="1601" spans="1:34">
      <c r="A1601" t="str">
        <f t="shared" si="74"/>
        <v>1228</v>
      </c>
      <c r="B1601" t="str">
        <f t="shared" si="72"/>
        <v>CA</v>
      </c>
      <c r="C1601">
        <f t="shared" si="73"/>
        <v>32</v>
      </c>
      <c r="D1601" s="38" t="s">
        <v>6552</v>
      </c>
      <c r="E1601" s="23">
        <v>44</v>
      </c>
      <c r="F1601" s="23">
        <v>122804</v>
      </c>
      <c r="G1601" s="38" t="s">
        <v>310</v>
      </c>
      <c r="H1601" s="38" t="s">
        <v>3218</v>
      </c>
      <c r="I1601" s="38" t="s">
        <v>5969</v>
      </c>
      <c r="J1601" s="38" t="s">
        <v>9620</v>
      </c>
      <c r="K1601" s="38"/>
      <c r="L1601" s="38" t="s">
        <v>5977</v>
      </c>
      <c r="M1601" s="109">
        <v>44440</v>
      </c>
      <c r="N1601" s="39">
        <v>204741824</v>
      </c>
      <c r="O1601" s="38">
        <v>1</v>
      </c>
      <c r="P1601" s="38" t="s">
        <v>5814</v>
      </c>
      <c r="Q1601" s="38">
        <v>2.8</v>
      </c>
      <c r="R1601" s="39" t="s">
        <v>3139</v>
      </c>
      <c r="S1601" s="38" t="s">
        <v>54</v>
      </c>
      <c r="T1601" s="38">
        <v>93</v>
      </c>
      <c r="U1601" s="38" t="s">
        <v>5977</v>
      </c>
      <c r="V1601" s="39">
        <v>204741824</v>
      </c>
      <c r="W1601" s="38">
        <v>2.8</v>
      </c>
      <c r="X1601" s="23" t="s">
        <v>3139</v>
      </c>
      <c r="Y1601" s="38" t="s">
        <v>6552</v>
      </c>
      <c r="Z1601" s="21">
        <v>205.733665</v>
      </c>
      <c r="AA1601" s="38">
        <v>2.8</v>
      </c>
      <c r="AB1601" s="39" t="s">
        <v>3139</v>
      </c>
      <c r="AC1601" s="39">
        <v>0</v>
      </c>
      <c r="AD1601" s="23" t="s">
        <v>3139</v>
      </c>
      <c r="AE1601" s="38" t="s">
        <v>5815</v>
      </c>
      <c r="AG1601" s="23"/>
      <c r="AH1601" s="23"/>
    </row>
    <row r="1602" spans="1:34">
      <c r="A1602" t="str">
        <f t="shared" si="74"/>
        <v>1228</v>
      </c>
      <c r="B1602" t="str">
        <f t="shared" si="72"/>
        <v>CA</v>
      </c>
      <c r="C1602">
        <f t="shared" si="73"/>
        <v>75</v>
      </c>
      <c r="D1602" s="38" t="s">
        <v>6552</v>
      </c>
      <c r="E1602" s="23">
        <v>45</v>
      </c>
      <c r="F1602" s="23">
        <v>122804</v>
      </c>
      <c r="G1602" s="38" t="s">
        <v>310</v>
      </c>
      <c r="H1602" s="38" t="s">
        <v>3218</v>
      </c>
      <c r="I1602" s="38" t="s">
        <v>5969</v>
      </c>
      <c r="J1602" s="38" t="s">
        <v>11989</v>
      </c>
      <c r="K1602" s="38"/>
      <c r="L1602" s="38" t="s">
        <v>6074</v>
      </c>
      <c r="M1602" s="109">
        <v>44483</v>
      </c>
      <c r="N1602" s="39">
        <v>103039982</v>
      </c>
      <c r="O1602" s="38">
        <v>1</v>
      </c>
      <c r="P1602" s="38" t="s">
        <v>5814</v>
      </c>
      <c r="Q1602" s="38">
        <v>2.8</v>
      </c>
      <c r="R1602" s="39" t="s">
        <v>3139</v>
      </c>
      <c r="S1602" s="38" t="s">
        <v>54</v>
      </c>
      <c r="T1602" s="38">
        <v>92</v>
      </c>
      <c r="U1602" s="38" t="s">
        <v>6074</v>
      </c>
      <c r="V1602" s="39">
        <v>103039982</v>
      </c>
      <c r="W1602" s="38">
        <v>2.8</v>
      </c>
      <c r="X1602" s="23" t="s">
        <v>3139</v>
      </c>
      <c r="Y1602" s="38" t="s">
        <v>6552</v>
      </c>
      <c r="Z1602" s="21">
        <v>103.190269</v>
      </c>
      <c r="AA1602" s="38">
        <v>2.8</v>
      </c>
      <c r="AB1602" s="39" t="s">
        <v>3139</v>
      </c>
      <c r="AC1602" s="39">
        <v>0</v>
      </c>
      <c r="AD1602" s="23" t="s">
        <v>3139</v>
      </c>
      <c r="AE1602" s="38" t="s">
        <v>5815</v>
      </c>
      <c r="AG1602" s="23"/>
      <c r="AH1602" s="23"/>
    </row>
    <row r="1603" spans="1:34">
      <c r="A1603" t="str">
        <f t="shared" si="74"/>
        <v>1228</v>
      </c>
      <c r="B1603" t="str">
        <f t="shared" ref="B1603:B1666" si="75">+IF(A1603="1228","CA",IF(A1603="1230","VR",IF(A1603="1203","FL","OT")))</f>
        <v>CA</v>
      </c>
      <c r="C1603">
        <f t="shared" ref="C1603:C1666" si="76">+IF(M1603="",0,M1603-D1603)</f>
        <v>35</v>
      </c>
      <c r="D1603" s="38" t="s">
        <v>6552</v>
      </c>
      <c r="E1603" s="23">
        <v>46</v>
      </c>
      <c r="F1603" s="23">
        <v>122804</v>
      </c>
      <c r="G1603" s="38" t="s">
        <v>310</v>
      </c>
      <c r="H1603" s="38" t="s">
        <v>3218</v>
      </c>
      <c r="I1603" s="38" t="s">
        <v>5969</v>
      </c>
      <c r="J1603" s="38" t="s">
        <v>11332</v>
      </c>
      <c r="K1603" s="38"/>
      <c r="L1603" s="38" t="s">
        <v>6066</v>
      </c>
      <c r="M1603" s="109">
        <v>44443</v>
      </c>
      <c r="N1603" s="39">
        <v>102300448</v>
      </c>
      <c r="O1603" s="38">
        <v>1</v>
      </c>
      <c r="P1603" s="38" t="s">
        <v>5814</v>
      </c>
      <c r="Q1603" s="38">
        <v>2.8</v>
      </c>
      <c r="R1603" s="39" t="s">
        <v>3139</v>
      </c>
      <c r="S1603" s="38" t="s">
        <v>54</v>
      </c>
      <c r="T1603" s="38">
        <v>94</v>
      </c>
      <c r="U1603" s="38" t="s">
        <v>6066</v>
      </c>
      <c r="V1603" s="39">
        <v>102300448</v>
      </c>
      <c r="W1603" s="38">
        <v>2.8</v>
      </c>
      <c r="X1603" s="23" t="s">
        <v>3139</v>
      </c>
      <c r="Y1603" s="38" t="s">
        <v>6552</v>
      </c>
      <c r="Z1603" s="21">
        <v>102.76449</v>
      </c>
      <c r="AA1603" s="38">
        <v>2.8</v>
      </c>
      <c r="AB1603" s="39" t="s">
        <v>3139</v>
      </c>
      <c r="AC1603" s="39">
        <v>0</v>
      </c>
      <c r="AD1603" s="23" t="s">
        <v>3139</v>
      </c>
      <c r="AE1603" s="38" t="s">
        <v>5815</v>
      </c>
      <c r="AG1603" s="23"/>
      <c r="AH1603" s="23"/>
    </row>
    <row r="1604" spans="1:34">
      <c r="A1604" t="str">
        <f t="shared" ref="A1604:A1667" si="77">+MID(F1604,1,4)</f>
        <v>1228</v>
      </c>
      <c r="B1604" t="str">
        <f t="shared" si="75"/>
        <v>CA</v>
      </c>
      <c r="C1604">
        <f t="shared" si="76"/>
        <v>19</v>
      </c>
      <c r="D1604" s="38" t="s">
        <v>6552</v>
      </c>
      <c r="E1604" s="23">
        <v>47</v>
      </c>
      <c r="F1604" s="23">
        <v>122804</v>
      </c>
      <c r="G1604" s="38" t="s">
        <v>310</v>
      </c>
      <c r="H1604" s="38" t="s">
        <v>3218</v>
      </c>
      <c r="I1604" s="38" t="s">
        <v>5969</v>
      </c>
      <c r="J1604" s="38" t="s">
        <v>9621</v>
      </c>
      <c r="K1604" s="38"/>
      <c r="L1604" s="38" t="s">
        <v>6093</v>
      </c>
      <c r="M1604" s="109">
        <v>44427</v>
      </c>
      <c r="N1604" s="39">
        <v>116300632</v>
      </c>
      <c r="O1604" s="38">
        <v>1</v>
      </c>
      <c r="P1604" s="38" t="s">
        <v>5814</v>
      </c>
      <c r="Q1604" s="38">
        <v>2.8</v>
      </c>
      <c r="R1604" s="39" t="s">
        <v>3139</v>
      </c>
      <c r="S1604" s="38" t="s">
        <v>54</v>
      </c>
      <c r="T1604" s="38">
        <v>90</v>
      </c>
      <c r="U1604" s="38" t="s">
        <v>6093</v>
      </c>
      <c r="V1604" s="39">
        <v>116300632</v>
      </c>
      <c r="W1604" s="38">
        <v>2.8</v>
      </c>
      <c r="X1604" s="23" t="s">
        <v>3139</v>
      </c>
      <c r="Y1604" s="38" t="s">
        <v>6552</v>
      </c>
      <c r="Z1604" s="21">
        <v>116.94474099999999</v>
      </c>
      <c r="AA1604" s="38">
        <v>2.8</v>
      </c>
      <c r="AB1604" s="39" t="s">
        <v>3139</v>
      </c>
      <c r="AC1604" s="39">
        <v>0</v>
      </c>
      <c r="AD1604" s="23" t="s">
        <v>3139</v>
      </c>
      <c r="AE1604" s="38" t="s">
        <v>5815</v>
      </c>
      <c r="AG1604" s="23"/>
      <c r="AH1604" s="23"/>
    </row>
    <row r="1605" spans="1:34">
      <c r="A1605" t="str">
        <f t="shared" si="77"/>
        <v>1228</v>
      </c>
      <c r="B1605" t="str">
        <f t="shared" si="75"/>
        <v>CA</v>
      </c>
      <c r="C1605">
        <f t="shared" si="76"/>
        <v>18</v>
      </c>
      <c r="D1605" s="38" t="s">
        <v>6552</v>
      </c>
      <c r="E1605" s="23">
        <v>48</v>
      </c>
      <c r="F1605" s="23">
        <v>122804</v>
      </c>
      <c r="G1605" s="38" t="s">
        <v>310</v>
      </c>
      <c r="H1605" s="38" t="s">
        <v>3218</v>
      </c>
      <c r="I1605" s="38" t="s">
        <v>5969</v>
      </c>
      <c r="J1605" s="38" t="s">
        <v>9622</v>
      </c>
      <c r="K1605" s="38"/>
      <c r="L1605" s="38" t="s">
        <v>5973</v>
      </c>
      <c r="M1605" s="109">
        <v>44426</v>
      </c>
      <c r="N1605" s="39">
        <v>100929376</v>
      </c>
      <c r="O1605" s="38">
        <v>1</v>
      </c>
      <c r="P1605" s="38" t="s">
        <v>5814</v>
      </c>
      <c r="Q1605" s="38">
        <v>2.8</v>
      </c>
      <c r="R1605" s="39" t="s">
        <v>3139</v>
      </c>
      <c r="S1605" s="38" t="s">
        <v>54</v>
      </c>
      <c r="T1605" s="38">
        <v>90</v>
      </c>
      <c r="U1605" s="38" t="s">
        <v>5973</v>
      </c>
      <c r="V1605" s="39">
        <v>100929376</v>
      </c>
      <c r="W1605" s="38">
        <v>2.8</v>
      </c>
      <c r="X1605" s="23" t="s">
        <v>3139</v>
      </c>
      <c r="Y1605" s="38" t="s">
        <v>6552</v>
      </c>
      <c r="Z1605" s="21">
        <v>101.49614</v>
      </c>
      <c r="AA1605" s="38">
        <v>2.8</v>
      </c>
      <c r="AB1605" s="39" t="s">
        <v>3139</v>
      </c>
      <c r="AC1605" s="39">
        <v>0</v>
      </c>
      <c r="AD1605" s="23" t="s">
        <v>3139</v>
      </c>
      <c r="AE1605" s="38" t="s">
        <v>5815</v>
      </c>
      <c r="AG1605" s="23"/>
      <c r="AH1605" s="23"/>
    </row>
    <row r="1606" spans="1:34">
      <c r="A1606" t="str">
        <f t="shared" si="77"/>
        <v>1228</v>
      </c>
      <c r="B1606" t="str">
        <f t="shared" si="75"/>
        <v>CA</v>
      </c>
      <c r="C1606">
        <f t="shared" si="76"/>
        <v>124</v>
      </c>
      <c r="D1606" s="38" t="s">
        <v>6552</v>
      </c>
      <c r="E1606" s="23">
        <v>49</v>
      </c>
      <c r="F1606" s="23">
        <v>122804</v>
      </c>
      <c r="G1606" s="38" t="s">
        <v>310</v>
      </c>
      <c r="H1606" s="38" t="s">
        <v>3218</v>
      </c>
      <c r="I1606" s="38" t="s">
        <v>5969</v>
      </c>
      <c r="J1606" s="38" t="s">
        <v>11333</v>
      </c>
      <c r="K1606" s="38"/>
      <c r="L1606" s="38" t="s">
        <v>6064</v>
      </c>
      <c r="M1606" s="109">
        <v>44532</v>
      </c>
      <c r="N1606" s="39">
        <v>200000000</v>
      </c>
      <c r="O1606" s="38">
        <v>1</v>
      </c>
      <c r="P1606" s="38" t="s">
        <v>5814</v>
      </c>
      <c r="Q1606" s="23">
        <v>3.65</v>
      </c>
      <c r="R1606" s="39" t="s">
        <v>3139</v>
      </c>
      <c r="S1606" s="38" t="s">
        <v>54</v>
      </c>
      <c r="T1606" s="23">
        <v>180</v>
      </c>
      <c r="U1606" s="38" t="s">
        <v>6064</v>
      </c>
      <c r="V1606" s="39">
        <v>200000000</v>
      </c>
      <c r="W1606" s="23">
        <v>3.65</v>
      </c>
      <c r="X1606" s="38" t="s">
        <v>3139</v>
      </c>
      <c r="Y1606" s="38" t="s">
        <v>6552</v>
      </c>
      <c r="Z1606" s="21">
        <v>201.17853099999999</v>
      </c>
      <c r="AA1606" s="23">
        <v>3.65</v>
      </c>
      <c r="AB1606" s="39" t="s">
        <v>3139</v>
      </c>
      <c r="AC1606" s="39">
        <v>0</v>
      </c>
      <c r="AD1606" s="23" t="s">
        <v>3139</v>
      </c>
      <c r="AE1606" s="38" t="s">
        <v>5815</v>
      </c>
      <c r="AG1606" s="23"/>
      <c r="AH1606" s="23"/>
    </row>
    <row r="1607" spans="1:34">
      <c r="A1607" t="str">
        <f t="shared" si="77"/>
        <v>1228</v>
      </c>
      <c r="B1607" t="str">
        <f t="shared" si="75"/>
        <v>CA</v>
      </c>
      <c r="C1607">
        <f t="shared" si="76"/>
        <v>75</v>
      </c>
      <c r="D1607" s="38" t="s">
        <v>6552</v>
      </c>
      <c r="E1607" s="23">
        <v>50</v>
      </c>
      <c r="F1607" s="23">
        <v>122804</v>
      </c>
      <c r="G1607" s="38" t="s">
        <v>329</v>
      </c>
      <c r="H1607" s="38" t="s">
        <v>3636</v>
      </c>
      <c r="I1607" s="38" t="s">
        <v>5969</v>
      </c>
      <c r="J1607" s="38" t="s">
        <v>11990</v>
      </c>
      <c r="K1607" s="38"/>
      <c r="L1607" s="38" t="s">
        <v>6074</v>
      </c>
      <c r="M1607" s="109">
        <v>44483</v>
      </c>
      <c r="N1607" s="39">
        <v>102736871</v>
      </c>
      <c r="O1607" s="38">
        <v>1</v>
      </c>
      <c r="P1607" s="38" t="s">
        <v>5814</v>
      </c>
      <c r="Q1607" s="23">
        <v>2.2999999999999998</v>
      </c>
      <c r="R1607" s="39" t="s">
        <v>3139</v>
      </c>
      <c r="S1607" s="38" t="s">
        <v>54</v>
      </c>
      <c r="T1607" s="23">
        <v>90</v>
      </c>
      <c r="U1607" s="38" t="s">
        <v>6074</v>
      </c>
      <c r="V1607" s="39">
        <v>102736871</v>
      </c>
      <c r="W1607" s="23">
        <v>2.2999999999999998</v>
      </c>
      <c r="X1607" s="38" t="s">
        <v>3139</v>
      </c>
      <c r="Y1607" s="38" t="s">
        <v>6552</v>
      </c>
      <c r="Z1607" s="21">
        <v>102.84725</v>
      </c>
      <c r="AA1607" s="23">
        <v>2.2999999999999998</v>
      </c>
      <c r="AB1607" s="39" t="s">
        <v>3139</v>
      </c>
      <c r="AC1607" s="39">
        <v>0</v>
      </c>
      <c r="AD1607" s="23" t="s">
        <v>3139</v>
      </c>
      <c r="AE1607" s="38" t="s">
        <v>5815</v>
      </c>
      <c r="AG1607" s="23"/>
      <c r="AH1607" s="23"/>
    </row>
    <row r="1608" spans="1:34">
      <c r="A1608" t="str">
        <f t="shared" si="77"/>
        <v>1228</v>
      </c>
      <c r="B1608" t="str">
        <f t="shared" si="75"/>
        <v>CA</v>
      </c>
      <c r="C1608">
        <f t="shared" si="76"/>
        <v>68</v>
      </c>
      <c r="D1608" s="38" t="s">
        <v>6552</v>
      </c>
      <c r="E1608" s="23">
        <v>51</v>
      </c>
      <c r="F1608" s="23">
        <v>122804</v>
      </c>
      <c r="G1608" s="38" t="s">
        <v>329</v>
      </c>
      <c r="H1608" s="38" t="s">
        <v>3636</v>
      </c>
      <c r="I1608" s="38" t="s">
        <v>5969</v>
      </c>
      <c r="J1608" s="38" t="s">
        <v>11991</v>
      </c>
      <c r="K1608" s="38"/>
      <c r="L1608" s="38" t="s">
        <v>6068</v>
      </c>
      <c r="M1608" s="109">
        <v>44476</v>
      </c>
      <c r="N1608" s="39">
        <v>152827471</v>
      </c>
      <c r="O1608" s="38">
        <v>1</v>
      </c>
      <c r="P1608" s="38" t="s">
        <v>5814</v>
      </c>
      <c r="Q1608" s="23">
        <v>2.2999999999999998</v>
      </c>
      <c r="R1608" s="39" t="s">
        <v>3139</v>
      </c>
      <c r="S1608" s="38" t="s">
        <v>54</v>
      </c>
      <c r="T1608" s="23">
        <v>90</v>
      </c>
      <c r="U1608" s="38" t="s">
        <v>6068</v>
      </c>
      <c r="V1608" s="39">
        <v>152827471</v>
      </c>
      <c r="W1608" s="23">
        <v>2.2999999999999998</v>
      </c>
      <c r="X1608" s="38" t="s">
        <v>3139</v>
      </c>
      <c r="Y1608" s="38" t="s">
        <v>6552</v>
      </c>
      <c r="Z1608" s="21">
        <v>153.05932799999999</v>
      </c>
      <c r="AA1608" s="23">
        <v>2.2999999999999998</v>
      </c>
      <c r="AB1608" s="39" t="s">
        <v>3139</v>
      </c>
      <c r="AC1608" s="39">
        <v>0</v>
      </c>
      <c r="AD1608" s="23" t="s">
        <v>3139</v>
      </c>
      <c r="AE1608" s="38" t="s">
        <v>5815</v>
      </c>
      <c r="AG1608" s="23"/>
      <c r="AH1608" s="23"/>
    </row>
    <row r="1609" spans="1:34">
      <c r="A1609" t="str">
        <f t="shared" si="77"/>
        <v>1228</v>
      </c>
      <c r="B1609" t="str">
        <f t="shared" si="75"/>
        <v>CA</v>
      </c>
      <c r="C1609">
        <f t="shared" si="76"/>
        <v>170</v>
      </c>
      <c r="D1609" s="38" t="s">
        <v>6552</v>
      </c>
      <c r="E1609" s="23">
        <v>52</v>
      </c>
      <c r="F1609" s="23">
        <v>122804</v>
      </c>
      <c r="G1609" s="38" t="s">
        <v>3140</v>
      </c>
      <c r="H1609" s="38" t="s">
        <v>3881</v>
      </c>
      <c r="I1609" s="38" t="s">
        <v>5969</v>
      </c>
      <c r="J1609" s="38" t="s">
        <v>6761</v>
      </c>
      <c r="K1609" s="38"/>
      <c r="L1609" s="38" t="s">
        <v>5972</v>
      </c>
      <c r="M1609" s="109">
        <v>44578</v>
      </c>
      <c r="N1609" s="39">
        <v>100000000</v>
      </c>
      <c r="O1609" s="38">
        <v>1</v>
      </c>
      <c r="P1609" s="38" t="s">
        <v>5814</v>
      </c>
      <c r="Q1609" s="23">
        <v>4.5999999999999996</v>
      </c>
      <c r="R1609" s="39" t="s">
        <v>3139</v>
      </c>
      <c r="S1609" s="38" t="s">
        <v>54</v>
      </c>
      <c r="T1609" s="23">
        <v>360</v>
      </c>
      <c r="U1609" s="38" t="s">
        <v>5972</v>
      </c>
      <c r="V1609" s="39">
        <v>100000000</v>
      </c>
      <c r="W1609" s="23">
        <v>4.5999999999999996</v>
      </c>
      <c r="X1609" s="38" t="s">
        <v>3139</v>
      </c>
      <c r="Y1609" s="38" t="s">
        <v>6552</v>
      </c>
      <c r="Z1609" s="21">
        <v>102.453172</v>
      </c>
      <c r="AA1609" s="23">
        <v>4.5999999999999996</v>
      </c>
      <c r="AB1609" s="39" t="s">
        <v>3139</v>
      </c>
      <c r="AC1609" s="39">
        <v>0</v>
      </c>
      <c r="AD1609" s="23" t="s">
        <v>3139</v>
      </c>
      <c r="AE1609" s="38" t="s">
        <v>5815</v>
      </c>
      <c r="AG1609" s="23"/>
      <c r="AH1609" s="23"/>
    </row>
    <row r="1610" spans="1:34">
      <c r="A1610" t="str">
        <f t="shared" si="77"/>
        <v>1228</v>
      </c>
      <c r="B1610" t="str">
        <f t="shared" si="75"/>
        <v>CA</v>
      </c>
      <c r="C1610">
        <f t="shared" si="76"/>
        <v>18</v>
      </c>
      <c r="D1610" s="38" t="s">
        <v>6552</v>
      </c>
      <c r="E1610" s="23">
        <v>53</v>
      </c>
      <c r="F1610" s="23">
        <v>122804</v>
      </c>
      <c r="G1610" s="38" t="s">
        <v>3140</v>
      </c>
      <c r="H1610" s="38" t="s">
        <v>3881</v>
      </c>
      <c r="I1610" s="38" t="s">
        <v>5969</v>
      </c>
      <c r="J1610" s="38" t="s">
        <v>9623</v>
      </c>
      <c r="K1610" s="38"/>
      <c r="L1610" s="38" t="s">
        <v>5973</v>
      </c>
      <c r="M1610" s="109">
        <v>44426</v>
      </c>
      <c r="N1610" s="39">
        <v>100823776</v>
      </c>
      <c r="O1610" s="38">
        <v>1</v>
      </c>
      <c r="P1610" s="38" t="s">
        <v>5814</v>
      </c>
      <c r="Q1610" s="23">
        <v>2.77</v>
      </c>
      <c r="R1610" s="39" t="s">
        <v>3139</v>
      </c>
      <c r="S1610" s="38" t="s">
        <v>54</v>
      </c>
      <c r="T1610" s="23">
        <v>90</v>
      </c>
      <c r="U1610" s="38" t="s">
        <v>5973</v>
      </c>
      <c r="V1610" s="39">
        <v>100823776</v>
      </c>
      <c r="W1610" s="23">
        <v>2.77</v>
      </c>
      <c r="X1610" s="38" t="s">
        <v>3139</v>
      </c>
      <c r="Y1610" s="38" t="s">
        <v>6552</v>
      </c>
      <c r="Z1610" s="21">
        <v>101.38416599999999</v>
      </c>
      <c r="AA1610" s="23">
        <v>2.77</v>
      </c>
      <c r="AB1610" s="39" t="s">
        <v>3139</v>
      </c>
      <c r="AC1610" s="39">
        <v>0</v>
      </c>
      <c r="AD1610" s="23" t="s">
        <v>3139</v>
      </c>
      <c r="AE1610" s="38" t="s">
        <v>5815</v>
      </c>
      <c r="AG1610" s="23"/>
      <c r="AH1610" s="23"/>
    </row>
    <row r="1611" spans="1:34">
      <c r="A1611" t="str">
        <f t="shared" si="77"/>
        <v>1228</v>
      </c>
      <c r="B1611" t="str">
        <f t="shared" si="75"/>
        <v>CA</v>
      </c>
      <c r="C1611">
        <f t="shared" si="76"/>
        <v>77</v>
      </c>
      <c r="D1611" s="38" t="s">
        <v>6552</v>
      </c>
      <c r="E1611" s="23">
        <v>54</v>
      </c>
      <c r="F1611" s="23">
        <v>122804</v>
      </c>
      <c r="G1611" s="38" t="s">
        <v>3140</v>
      </c>
      <c r="H1611" s="38" t="s">
        <v>3881</v>
      </c>
      <c r="I1611" s="38" t="s">
        <v>5969</v>
      </c>
      <c r="J1611" s="38" t="s">
        <v>11334</v>
      </c>
      <c r="K1611" s="38"/>
      <c r="L1611" s="38" t="s">
        <v>6169</v>
      </c>
      <c r="M1611" s="109">
        <v>44485</v>
      </c>
      <c r="N1611" s="39">
        <v>101185312</v>
      </c>
      <c r="O1611" s="38">
        <v>1</v>
      </c>
      <c r="P1611" s="38" t="s">
        <v>5814</v>
      </c>
      <c r="Q1611" s="38">
        <v>3.25</v>
      </c>
      <c r="R1611" s="39" t="s">
        <v>3139</v>
      </c>
      <c r="S1611" s="38" t="s">
        <v>54</v>
      </c>
      <c r="T1611" s="38">
        <v>120</v>
      </c>
      <c r="U1611" s="38" t="s">
        <v>6169</v>
      </c>
      <c r="V1611" s="39">
        <v>101185312</v>
      </c>
      <c r="W1611" s="38">
        <v>3.25</v>
      </c>
      <c r="X1611" s="23" t="s">
        <v>3139</v>
      </c>
      <c r="Y1611" s="38" t="s">
        <v>6552</v>
      </c>
      <c r="Z1611" s="21">
        <v>101.590649</v>
      </c>
      <c r="AA1611" s="38">
        <v>3.25</v>
      </c>
      <c r="AB1611" s="39" t="s">
        <v>3139</v>
      </c>
      <c r="AC1611" s="39">
        <v>0</v>
      </c>
      <c r="AD1611" s="23" t="s">
        <v>3139</v>
      </c>
      <c r="AE1611" s="38" t="s">
        <v>5815</v>
      </c>
      <c r="AG1611" s="23"/>
      <c r="AH1611" s="23"/>
    </row>
    <row r="1612" spans="1:34">
      <c r="A1612" t="str">
        <f t="shared" si="77"/>
        <v>1228</v>
      </c>
      <c r="B1612" t="str">
        <f t="shared" si="75"/>
        <v>CA</v>
      </c>
      <c r="C1612">
        <f t="shared" si="76"/>
        <v>3</v>
      </c>
      <c r="D1612" s="38" t="s">
        <v>6552</v>
      </c>
      <c r="E1612" s="23">
        <v>55</v>
      </c>
      <c r="F1612" s="23">
        <v>122804</v>
      </c>
      <c r="G1612" s="38" t="s">
        <v>3140</v>
      </c>
      <c r="H1612" s="38" t="s">
        <v>3881</v>
      </c>
      <c r="I1612" s="38" t="s">
        <v>5969</v>
      </c>
      <c r="J1612" s="38" t="s">
        <v>9624</v>
      </c>
      <c r="K1612" s="38"/>
      <c r="L1612" s="38" t="s">
        <v>6060</v>
      </c>
      <c r="M1612" s="109">
        <v>44411</v>
      </c>
      <c r="N1612" s="39">
        <v>100805824</v>
      </c>
      <c r="O1612" s="38">
        <v>1</v>
      </c>
      <c r="P1612" s="38" t="s">
        <v>5814</v>
      </c>
      <c r="Q1612" s="38">
        <v>2.77</v>
      </c>
      <c r="R1612" s="39" t="s">
        <v>3139</v>
      </c>
      <c r="S1612" s="38" t="s">
        <v>54</v>
      </c>
      <c r="T1612" s="38">
        <v>90</v>
      </c>
      <c r="U1612" s="38" t="s">
        <v>6060</v>
      </c>
      <c r="V1612" s="39">
        <v>100805824</v>
      </c>
      <c r="W1612" s="38">
        <v>2.77</v>
      </c>
      <c r="X1612" s="23" t="s">
        <v>3139</v>
      </c>
      <c r="Y1612" s="38" t="s">
        <v>6552</v>
      </c>
      <c r="Z1612" s="21">
        <v>101.481628</v>
      </c>
      <c r="AA1612" s="38">
        <v>2.77</v>
      </c>
      <c r="AB1612" s="39" t="s">
        <v>3139</v>
      </c>
      <c r="AC1612" s="39">
        <v>0</v>
      </c>
      <c r="AD1612" s="23" t="s">
        <v>3139</v>
      </c>
      <c r="AE1612" s="38" t="s">
        <v>5815</v>
      </c>
      <c r="AG1612" s="23"/>
      <c r="AH1612" s="23"/>
    </row>
    <row r="1613" spans="1:34">
      <c r="A1613" t="str">
        <f t="shared" si="77"/>
        <v>1228</v>
      </c>
      <c r="B1613" t="str">
        <f t="shared" si="75"/>
        <v>CA</v>
      </c>
      <c r="C1613">
        <f t="shared" si="76"/>
        <v>77</v>
      </c>
      <c r="D1613" s="38" t="s">
        <v>6552</v>
      </c>
      <c r="E1613" s="23">
        <v>56</v>
      </c>
      <c r="F1613" s="23">
        <v>122804</v>
      </c>
      <c r="G1613" s="38" t="s">
        <v>3140</v>
      </c>
      <c r="H1613" s="38" t="s">
        <v>3881</v>
      </c>
      <c r="I1613" s="38" t="s">
        <v>5969</v>
      </c>
      <c r="J1613" s="38" t="s">
        <v>6762</v>
      </c>
      <c r="K1613" s="38"/>
      <c r="L1613" s="38" t="s">
        <v>6001</v>
      </c>
      <c r="M1613" s="109">
        <v>44485</v>
      </c>
      <c r="N1613" s="39">
        <v>200000000</v>
      </c>
      <c r="O1613" s="38">
        <v>1</v>
      </c>
      <c r="P1613" s="38" t="s">
        <v>5814</v>
      </c>
      <c r="Q1613" s="38">
        <v>3.55</v>
      </c>
      <c r="R1613" s="39" t="s">
        <v>3139</v>
      </c>
      <c r="S1613" s="38" t="s">
        <v>54</v>
      </c>
      <c r="T1613" s="38">
        <v>180</v>
      </c>
      <c r="U1613" s="38" t="s">
        <v>6001</v>
      </c>
      <c r="V1613" s="39">
        <v>200000000</v>
      </c>
      <c r="W1613" s="38">
        <v>3.55</v>
      </c>
      <c r="X1613" s="23" t="s">
        <v>3139</v>
      </c>
      <c r="Y1613" s="38" t="s">
        <v>6552</v>
      </c>
      <c r="Z1613" s="21">
        <v>202.045311</v>
      </c>
      <c r="AA1613" s="38">
        <v>3.55</v>
      </c>
      <c r="AB1613" s="39" t="s">
        <v>3139</v>
      </c>
      <c r="AC1613" s="39">
        <v>0</v>
      </c>
      <c r="AD1613" s="23" t="s">
        <v>3139</v>
      </c>
      <c r="AE1613" s="38" t="s">
        <v>5815</v>
      </c>
      <c r="AG1613" s="23"/>
      <c r="AH1613" s="23"/>
    </row>
    <row r="1614" spans="1:34">
      <c r="A1614" t="str">
        <f t="shared" si="77"/>
        <v>1228</v>
      </c>
      <c r="B1614" t="str">
        <f t="shared" si="75"/>
        <v>CA</v>
      </c>
      <c r="C1614">
        <f t="shared" si="76"/>
        <v>33</v>
      </c>
      <c r="D1614" s="38" t="s">
        <v>6552</v>
      </c>
      <c r="E1614" s="23">
        <v>57</v>
      </c>
      <c r="F1614" s="23">
        <v>122804</v>
      </c>
      <c r="G1614" s="38" t="s">
        <v>3362</v>
      </c>
      <c r="H1614" s="38" t="s">
        <v>3363</v>
      </c>
      <c r="I1614" s="38" t="s">
        <v>5969</v>
      </c>
      <c r="J1614" s="38" t="s">
        <v>11335</v>
      </c>
      <c r="K1614" s="38"/>
      <c r="L1614" s="38" t="s">
        <v>6064</v>
      </c>
      <c r="M1614" s="109">
        <v>44441</v>
      </c>
      <c r="N1614" s="39">
        <v>200000000</v>
      </c>
      <c r="O1614" s="38">
        <v>1</v>
      </c>
      <c r="P1614" s="38" t="s">
        <v>5814</v>
      </c>
      <c r="Q1614" s="23">
        <v>3</v>
      </c>
      <c r="R1614" s="43" t="s">
        <v>3139</v>
      </c>
      <c r="S1614" s="38" t="s">
        <v>54</v>
      </c>
      <c r="T1614" s="23">
        <v>90</v>
      </c>
      <c r="U1614" s="38" t="s">
        <v>6064</v>
      </c>
      <c r="V1614" s="39">
        <v>200000000</v>
      </c>
      <c r="W1614" s="38">
        <v>3</v>
      </c>
      <c r="X1614" s="38" t="s">
        <v>3139</v>
      </c>
      <c r="Y1614" s="38" t="s">
        <v>6552</v>
      </c>
      <c r="Z1614" s="21">
        <v>200.97122200000001</v>
      </c>
      <c r="AA1614" s="23">
        <v>3</v>
      </c>
      <c r="AB1614" s="39" t="s">
        <v>3139</v>
      </c>
      <c r="AC1614" s="39">
        <v>0</v>
      </c>
      <c r="AD1614" s="23" t="s">
        <v>3139</v>
      </c>
      <c r="AE1614" s="38" t="s">
        <v>5815</v>
      </c>
      <c r="AG1614" s="23"/>
      <c r="AH1614" s="23"/>
    </row>
    <row r="1615" spans="1:34">
      <c r="A1615" t="str">
        <f t="shared" si="77"/>
        <v>1228</v>
      </c>
      <c r="B1615" t="str">
        <f t="shared" si="75"/>
        <v>CA</v>
      </c>
      <c r="C1615">
        <f t="shared" si="76"/>
        <v>177</v>
      </c>
      <c r="D1615" s="38" t="s">
        <v>6552</v>
      </c>
      <c r="E1615" s="23">
        <v>58</v>
      </c>
      <c r="F1615" s="23">
        <v>122804</v>
      </c>
      <c r="G1615" s="38" t="s">
        <v>3362</v>
      </c>
      <c r="H1615" s="38" t="s">
        <v>3363</v>
      </c>
      <c r="I1615" s="38" t="s">
        <v>5969</v>
      </c>
      <c r="J1615" s="38" t="s">
        <v>11992</v>
      </c>
      <c r="K1615" s="38"/>
      <c r="L1615" s="38" t="s">
        <v>6204</v>
      </c>
      <c r="M1615" s="109">
        <v>44585</v>
      </c>
      <c r="N1615" s="39">
        <v>100000000</v>
      </c>
      <c r="O1615" s="38">
        <v>1</v>
      </c>
      <c r="P1615" s="38" t="s">
        <v>5814</v>
      </c>
      <c r="Q1615" s="23">
        <v>3.6</v>
      </c>
      <c r="R1615" s="43" t="s">
        <v>3139</v>
      </c>
      <c r="S1615" s="38" t="s">
        <v>54</v>
      </c>
      <c r="T1615" s="23">
        <v>182</v>
      </c>
      <c r="U1615" s="38" t="s">
        <v>6204</v>
      </c>
      <c r="V1615" s="39">
        <v>100000000</v>
      </c>
      <c r="W1615" s="38">
        <v>3.6</v>
      </c>
      <c r="X1615" s="38" t="s">
        <v>3139</v>
      </c>
      <c r="Y1615" s="38" t="s">
        <v>6552</v>
      </c>
      <c r="Z1615" s="21">
        <v>100.08845700000001</v>
      </c>
      <c r="AA1615" s="23">
        <v>3.6</v>
      </c>
      <c r="AB1615" s="39" t="s">
        <v>3139</v>
      </c>
      <c r="AC1615" s="39">
        <v>0</v>
      </c>
      <c r="AD1615" s="23" t="s">
        <v>3139</v>
      </c>
      <c r="AE1615" s="38" t="s">
        <v>5815</v>
      </c>
      <c r="AG1615" s="23"/>
      <c r="AH1615" s="23"/>
    </row>
    <row r="1616" spans="1:34">
      <c r="A1616" t="str">
        <f t="shared" si="77"/>
        <v>1228</v>
      </c>
      <c r="B1616" t="str">
        <f t="shared" si="75"/>
        <v>CA</v>
      </c>
      <c r="C1616">
        <f t="shared" si="76"/>
        <v>114</v>
      </c>
      <c r="D1616" s="38" t="s">
        <v>6552</v>
      </c>
      <c r="E1616" s="23">
        <v>59</v>
      </c>
      <c r="F1616" s="23">
        <v>122804</v>
      </c>
      <c r="G1616" s="38" t="s">
        <v>3362</v>
      </c>
      <c r="H1616" s="38" t="s">
        <v>3363</v>
      </c>
      <c r="I1616" s="38" t="s">
        <v>5969</v>
      </c>
      <c r="J1616" s="38" t="s">
        <v>11993</v>
      </c>
      <c r="K1616" s="38"/>
      <c r="L1616" s="38" t="s">
        <v>6204</v>
      </c>
      <c r="M1616" s="109">
        <v>44522</v>
      </c>
      <c r="N1616" s="39">
        <v>100000000</v>
      </c>
      <c r="O1616" s="38">
        <v>1</v>
      </c>
      <c r="P1616" s="38" t="s">
        <v>5814</v>
      </c>
      <c r="Q1616" s="23">
        <v>3.17</v>
      </c>
      <c r="R1616" s="43" t="s">
        <v>3139</v>
      </c>
      <c r="S1616" s="38" t="s">
        <v>54</v>
      </c>
      <c r="T1616" s="23">
        <v>120</v>
      </c>
      <c r="U1616" s="38" t="s">
        <v>6204</v>
      </c>
      <c r="V1616" s="39">
        <v>100000000</v>
      </c>
      <c r="W1616" s="38">
        <v>3.17</v>
      </c>
      <c r="X1616" s="38" t="s">
        <v>3139</v>
      </c>
      <c r="Y1616" s="38" t="s">
        <v>6552</v>
      </c>
      <c r="Z1616" s="21">
        <v>100.07796500000001</v>
      </c>
      <c r="AA1616" s="23">
        <v>3.17</v>
      </c>
      <c r="AB1616" s="39" t="s">
        <v>3139</v>
      </c>
      <c r="AC1616" s="39">
        <v>0</v>
      </c>
      <c r="AD1616" s="23" t="s">
        <v>3139</v>
      </c>
      <c r="AE1616" s="38" t="s">
        <v>5815</v>
      </c>
      <c r="AG1616" s="23"/>
      <c r="AH1616" s="23"/>
    </row>
    <row r="1617" spans="1:34">
      <c r="A1617" t="str">
        <f t="shared" si="77"/>
        <v>1203</v>
      </c>
      <c r="B1617" t="str">
        <f t="shared" si="75"/>
        <v>FL</v>
      </c>
      <c r="C1617">
        <f t="shared" si="76"/>
        <v>9</v>
      </c>
      <c r="D1617" s="38" t="s">
        <v>6552</v>
      </c>
      <c r="E1617" s="23">
        <v>1</v>
      </c>
      <c r="F1617" s="23">
        <v>120305</v>
      </c>
      <c r="G1617" s="38" t="s">
        <v>53</v>
      </c>
      <c r="H1617" s="38" t="s">
        <v>3047</v>
      </c>
      <c r="I1617" s="38" t="s">
        <v>5969</v>
      </c>
      <c r="J1617" s="38" t="s">
        <v>11336</v>
      </c>
      <c r="K1617" s="38"/>
      <c r="L1617" s="38" t="s">
        <v>6372</v>
      </c>
      <c r="M1617" s="109">
        <v>44417</v>
      </c>
      <c r="N1617" s="39">
        <v>332889422</v>
      </c>
      <c r="O1617" s="38">
        <v>1</v>
      </c>
      <c r="P1617" s="38" t="s">
        <v>5814</v>
      </c>
      <c r="Q1617" s="23">
        <v>2.57</v>
      </c>
      <c r="R1617" s="39" t="s">
        <v>3139</v>
      </c>
      <c r="S1617" s="38" t="s">
        <v>54</v>
      </c>
      <c r="T1617" s="23">
        <v>30</v>
      </c>
      <c r="U1617" s="38" t="s">
        <v>6372</v>
      </c>
      <c r="V1617" s="39">
        <v>332889422</v>
      </c>
      <c r="W1617" s="38">
        <v>2.57</v>
      </c>
      <c r="X1617" s="38" t="s">
        <v>3139</v>
      </c>
      <c r="Y1617" s="38" t="s">
        <v>6372</v>
      </c>
      <c r="Z1617" s="21">
        <v>332.88942200000002</v>
      </c>
      <c r="AA1617" s="23">
        <v>2.57</v>
      </c>
      <c r="AB1617" s="39" t="s">
        <v>3139</v>
      </c>
      <c r="AC1617" s="39">
        <v>0</v>
      </c>
      <c r="AD1617" s="23">
        <v>0</v>
      </c>
      <c r="AE1617" s="38" t="s">
        <v>5815</v>
      </c>
      <c r="AG1617" s="23"/>
      <c r="AH1617" s="23"/>
    </row>
    <row r="1618" spans="1:34">
      <c r="A1618" t="str">
        <f t="shared" si="77"/>
        <v>1203</v>
      </c>
      <c r="B1618" t="str">
        <f t="shared" si="75"/>
        <v>FL</v>
      </c>
      <c r="C1618">
        <f t="shared" si="76"/>
        <v>74</v>
      </c>
      <c r="D1618" s="38" t="s">
        <v>6552</v>
      </c>
      <c r="E1618" s="23">
        <v>2</v>
      </c>
      <c r="F1618" s="23">
        <v>120305</v>
      </c>
      <c r="G1618" s="38" t="s">
        <v>53</v>
      </c>
      <c r="H1618" s="38" t="s">
        <v>3047</v>
      </c>
      <c r="I1618" s="38" t="s">
        <v>5969</v>
      </c>
      <c r="J1618" s="38" t="s">
        <v>11336</v>
      </c>
      <c r="K1618" s="38"/>
      <c r="L1618" s="38" t="s">
        <v>6072</v>
      </c>
      <c r="M1618" s="109">
        <v>44482</v>
      </c>
      <c r="N1618" s="39">
        <v>2947380</v>
      </c>
      <c r="O1618" s="38">
        <v>1</v>
      </c>
      <c r="P1618" s="38" t="s">
        <v>5814</v>
      </c>
      <c r="Q1618" s="38">
        <v>2.1</v>
      </c>
      <c r="R1618" s="39" t="s">
        <v>3139</v>
      </c>
      <c r="S1618" s="38" t="s">
        <v>54</v>
      </c>
      <c r="T1618" s="38">
        <v>90</v>
      </c>
      <c r="U1618" s="38" t="s">
        <v>6072</v>
      </c>
      <c r="V1618" s="39">
        <v>2947380</v>
      </c>
      <c r="W1618" s="38">
        <v>2.1</v>
      </c>
      <c r="X1618" s="38" t="s">
        <v>3139</v>
      </c>
      <c r="Y1618" s="38" t="s">
        <v>6072</v>
      </c>
      <c r="Z1618" s="21">
        <v>2.9473799999999999</v>
      </c>
      <c r="AA1618" s="38">
        <v>2.1</v>
      </c>
      <c r="AB1618" s="39" t="s">
        <v>3139</v>
      </c>
      <c r="AC1618" s="39">
        <v>0</v>
      </c>
      <c r="AD1618" s="23">
        <v>0</v>
      </c>
      <c r="AE1618" s="38" t="s">
        <v>5815</v>
      </c>
      <c r="AG1618" s="23"/>
      <c r="AH1618" s="23"/>
    </row>
    <row r="1619" spans="1:34">
      <c r="A1619" t="str">
        <f t="shared" si="77"/>
        <v>1203</v>
      </c>
      <c r="B1619" t="str">
        <f t="shared" si="75"/>
        <v>FL</v>
      </c>
      <c r="C1619">
        <f t="shared" si="76"/>
        <v>8</v>
      </c>
      <c r="D1619" s="38" t="s">
        <v>6552</v>
      </c>
      <c r="E1619" s="23">
        <v>3</v>
      </c>
      <c r="F1619" s="23">
        <v>120305</v>
      </c>
      <c r="G1619" s="38" t="s">
        <v>53</v>
      </c>
      <c r="H1619" s="38" t="s">
        <v>3047</v>
      </c>
      <c r="I1619" s="38" t="s">
        <v>5969</v>
      </c>
      <c r="J1619" s="38" t="s">
        <v>11994</v>
      </c>
      <c r="K1619" s="38"/>
      <c r="L1619" s="38" t="s">
        <v>6070</v>
      </c>
      <c r="M1619" s="109">
        <v>44416</v>
      </c>
      <c r="N1619" s="39">
        <v>50860267</v>
      </c>
      <c r="O1619" s="38">
        <v>1</v>
      </c>
      <c r="P1619" s="38" t="s">
        <v>5814</v>
      </c>
      <c r="Q1619" s="38">
        <v>1.19</v>
      </c>
      <c r="R1619" s="39" t="s">
        <v>3139</v>
      </c>
      <c r="S1619" s="38" t="s">
        <v>54</v>
      </c>
      <c r="T1619" s="38">
        <v>30</v>
      </c>
      <c r="U1619" s="38" t="s">
        <v>6070</v>
      </c>
      <c r="V1619" s="39">
        <v>50860267</v>
      </c>
      <c r="W1619" s="38">
        <v>1.19</v>
      </c>
      <c r="X1619" s="38" t="s">
        <v>3139</v>
      </c>
      <c r="Y1619" s="38" t="s">
        <v>6070</v>
      </c>
      <c r="Z1619" s="21">
        <v>50.860267</v>
      </c>
      <c r="AA1619" s="38">
        <v>1.19</v>
      </c>
      <c r="AB1619" s="39" t="s">
        <v>3139</v>
      </c>
      <c r="AC1619" s="39">
        <v>0</v>
      </c>
      <c r="AD1619" s="23">
        <v>0</v>
      </c>
      <c r="AE1619" s="38" t="s">
        <v>5815</v>
      </c>
      <c r="AG1619" s="23"/>
      <c r="AH1619" s="23"/>
    </row>
    <row r="1620" spans="1:34">
      <c r="A1620" t="str">
        <f t="shared" si="77"/>
        <v>1203</v>
      </c>
      <c r="B1620" t="str">
        <f t="shared" si="75"/>
        <v>FL</v>
      </c>
      <c r="C1620">
        <f t="shared" si="76"/>
        <v>8</v>
      </c>
      <c r="D1620" s="38" t="s">
        <v>6552</v>
      </c>
      <c r="E1620" s="23">
        <v>4</v>
      </c>
      <c r="F1620" s="23">
        <v>120305</v>
      </c>
      <c r="G1620" s="38" t="s">
        <v>53</v>
      </c>
      <c r="H1620" s="38" t="s">
        <v>3047</v>
      </c>
      <c r="I1620" s="38" t="s">
        <v>5969</v>
      </c>
      <c r="J1620" s="38" t="s">
        <v>11995</v>
      </c>
      <c r="K1620" s="38"/>
      <c r="L1620" s="38" t="s">
        <v>6070</v>
      </c>
      <c r="M1620" s="109">
        <v>44416</v>
      </c>
      <c r="N1620" s="39">
        <v>50860267</v>
      </c>
      <c r="O1620" s="38">
        <v>1</v>
      </c>
      <c r="P1620" s="38" t="s">
        <v>5814</v>
      </c>
      <c r="Q1620" s="38">
        <v>1.19</v>
      </c>
      <c r="R1620" s="39" t="s">
        <v>3139</v>
      </c>
      <c r="S1620" s="38" t="s">
        <v>54</v>
      </c>
      <c r="T1620" s="38">
        <v>30</v>
      </c>
      <c r="U1620" s="38" t="s">
        <v>6070</v>
      </c>
      <c r="V1620" s="39">
        <v>50860267</v>
      </c>
      <c r="W1620" s="38">
        <v>1.19</v>
      </c>
      <c r="X1620" s="38" t="s">
        <v>3139</v>
      </c>
      <c r="Y1620" s="38" t="s">
        <v>6070</v>
      </c>
      <c r="Z1620" s="21">
        <v>50.860267</v>
      </c>
      <c r="AA1620" s="38">
        <v>1.19</v>
      </c>
      <c r="AB1620" s="39" t="s">
        <v>3139</v>
      </c>
      <c r="AC1620" s="39">
        <v>0</v>
      </c>
      <c r="AD1620" s="23">
        <v>0</v>
      </c>
      <c r="AE1620" s="38" t="s">
        <v>5815</v>
      </c>
      <c r="AG1620" s="23"/>
      <c r="AH1620" s="23"/>
    </row>
    <row r="1621" spans="1:34">
      <c r="A1621" t="str">
        <f t="shared" si="77"/>
        <v>1203</v>
      </c>
      <c r="B1621" t="str">
        <f t="shared" si="75"/>
        <v>FL</v>
      </c>
      <c r="C1621">
        <f t="shared" si="76"/>
        <v>15</v>
      </c>
      <c r="D1621" s="38" t="s">
        <v>6552</v>
      </c>
      <c r="E1621" s="23">
        <v>5</v>
      </c>
      <c r="F1621" s="23">
        <v>120305</v>
      </c>
      <c r="G1621" s="38" t="s">
        <v>310</v>
      </c>
      <c r="H1621" s="38" t="s">
        <v>3319</v>
      </c>
      <c r="I1621" s="38" t="s">
        <v>5969</v>
      </c>
      <c r="J1621" s="38" t="s">
        <v>11996</v>
      </c>
      <c r="K1621" s="38"/>
      <c r="L1621" s="38" t="s">
        <v>6154</v>
      </c>
      <c r="M1621" s="109">
        <v>44423</v>
      </c>
      <c r="N1621" s="39">
        <v>27000000</v>
      </c>
      <c r="O1621" s="38">
        <v>1</v>
      </c>
      <c r="P1621" s="38" t="s">
        <v>5814</v>
      </c>
      <c r="Q1621" s="38">
        <v>1.2</v>
      </c>
      <c r="R1621" s="39" t="s">
        <v>3139</v>
      </c>
      <c r="S1621" s="38" t="s">
        <v>54</v>
      </c>
      <c r="T1621" s="38">
        <v>30</v>
      </c>
      <c r="U1621" s="38" t="s">
        <v>6154</v>
      </c>
      <c r="V1621" s="39">
        <v>27000000</v>
      </c>
      <c r="W1621" s="38">
        <v>1.2</v>
      </c>
      <c r="X1621" s="38" t="s">
        <v>3139</v>
      </c>
      <c r="Y1621" s="38" t="s">
        <v>6154</v>
      </c>
      <c r="Z1621" s="21">
        <v>27</v>
      </c>
      <c r="AA1621" s="38">
        <v>1.2</v>
      </c>
      <c r="AB1621" s="39" t="s">
        <v>3139</v>
      </c>
      <c r="AC1621" s="39">
        <v>0</v>
      </c>
      <c r="AD1621" s="23">
        <v>0</v>
      </c>
      <c r="AE1621" s="38" t="s">
        <v>5815</v>
      </c>
      <c r="AG1621" s="23"/>
      <c r="AH1621" s="23"/>
    </row>
    <row r="1622" spans="1:34">
      <c r="A1622" t="str">
        <f t="shared" si="77"/>
        <v>1226</v>
      </c>
      <c r="B1622" t="str">
        <f t="shared" si="75"/>
        <v>OT</v>
      </c>
      <c r="C1622">
        <f t="shared" si="76"/>
        <v>0</v>
      </c>
      <c r="D1622" s="38" t="s">
        <v>6552</v>
      </c>
      <c r="E1622" s="23">
        <v>1</v>
      </c>
      <c r="F1622" s="23">
        <v>122602</v>
      </c>
      <c r="G1622" s="38" t="s">
        <v>3457</v>
      </c>
      <c r="H1622" s="38" t="s">
        <v>3458</v>
      </c>
      <c r="I1622" s="38" t="s">
        <v>6006</v>
      </c>
      <c r="J1622" s="38" t="s">
        <v>88</v>
      </c>
      <c r="K1622" s="38"/>
      <c r="L1622" s="38"/>
      <c r="M1622" s="38"/>
      <c r="N1622" s="39">
        <v>42374800</v>
      </c>
      <c r="O1622" s="38">
        <v>1</v>
      </c>
      <c r="P1622" s="38"/>
      <c r="Q1622" s="38" t="s">
        <v>3139</v>
      </c>
      <c r="R1622" s="39" t="s">
        <v>3139</v>
      </c>
      <c r="S1622" s="38"/>
      <c r="T1622" s="38" t="s">
        <v>3139</v>
      </c>
      <c r="U1622" s="38" t="s">
        <v>6562</v>
      </c>
      <c r="V1622" s="39">
        <v>42374800</v>
      </c>
      <c r="W1622" s="38" t="s">
        <v>3139</v>
      </c>
      <c r="X1622" s="38">
        <v>0</v>
      </c>
      <c r="Y1622" s="38" t="s">
        <v>6552</v>
      </c>
      <c r="Z1622" s="21">
        <v>42.3748</v>
      </c>
      <c r="AA1622" s="38" t="s">
        <v>3139</v>
      </c>
      <c r="AB1622" s="39">
        <v>0</v>
      </c>
      <c r="AC1622" s="39">
        <v>0</v>
      </c>
      <c r="AD1622" s="23" t="s">
        <v>3139</v>
      </c>
      <c r="AE1622" s="38" t="s">
        <v>5815</v>
      </c>
      <c r="AG1622" s="23"/>
      <c r="AH1622" s="23"/>
    </row>
    <row r="1623" spans="1:34">
      <c r="A1623" t="str">
        <f t="shared" si="77"/>
        <v>1226</v>
      </c>
      <c r="B1623" t="str">
        <f t="shared" si="75"/>
        <v>OT</v>
      </c>
      <c r="C1623">
        <f t="shared" si="76"/>
        <v>0</v>
      </c>
      <c r="D1623" s="38" t="s">
        <v>6552</v>
      </c>
      <c r="E1623" s="23">
        <v>2</v>
      </c>
      <c r="F1623" s="23">
        <v>122602</v>
      </c>
      <c r="G1623" s="38" t="s">
        <v>3179</v>
      </c>
      <c r="H1623" s="38" t="s">
        <v>3219</v>
      </c>
      <c r="I1623" s="38" t="s">
        <v>6006</v>
      </c>
      <c r="J1623" s="38" t="s">
        <v>88</v>
      </c>
      <c r="K1623" s="38"/>
      <c r="L1623" s="38"/>
      <c r="M1623" s="38"/>
      <c r="N1623" s="39">
        <v>55811721</v>
      </c>
      <c r="O1623" s="38">
        <v>1</v>
      </c>
      <c r="P1623" s="38"/>
      <c r="Q1623" s="23" t="s">
        <v>3139</v>
      </c>
      <c r="R1623" s="43" t="s">
        <v>3139</v>
      </c>
      <c r="S1623" s="38"/>
      <c r="T1623" s="23" t="s">
        <v>3139</v>
      </c>
      <c r="U1623" s="38" t="s">
        <v>6562</v>
      </c>
      <c r="V1623" s="39">
        <v>55811721</v>
      </c>
      <c r="W1623" s="38" t="s">
        <v>3139</v>
      </c>
      <c r="X1623" s="38">
        <v>0</v>
      </c>
      <c r="Y1623" s="38" t="s">
        <v>6552</v>
      </c>
      <c r="Z1623" s="21">
        <v>55.811720999999999</v>
      </c>
      <c r="AA1623" s="38" t="s">
        <v>3139</v>
      </c>
      <c r="AB1623" s="39">
        <v>0</v>
      </c>
      <c r="AC1623" s="39">
        <v>0</v>
      </c>
      <c r="AD1623" s="23">
        <v>55811721</v>
      </c>
      <c r="AE1623" s="38" t="s">
        <v>5815</v>
      </c>
      <c r="AG1623" s="23"/>
      <c r="AH1623" s="23"/>
    </row>
    <row r="1624" spans="1:34">
      <c r="A1624" t="str">
        <f t="shared" si="77"/>
        <v>1226</v>
      </c>
      <c r="B1624" t="str">
        <f t="shared" si="75"/>
        <v>OT</v>
      </c>
      <c r="C1624">
        <f t="shared" si="76"/>
        <v>0</v>
      </c>
      <c r="D1624" s="38" t="s">
        <v>6552</v>
      </c>
      <c r="E1624" s="23">
        <v>3</v>
      </c>
      <c r="F1624" s="23">
        <v>122603</v>
      </c>
      <c r="G1624" s="38" t="s">
        <v>3450</v>
      </c>
      <c r="H1624" s="38" t="s">
        <v>3244</v>
      </c>
      <c r="I1624" s="38" t="s">
        <v>6006</v>
      </c>
      <c r="J1624" s="38" t="s">
        <v>89</v>
      </c>
      <c r="K1624" s="38"/>
      <c r="L1624" s="38"/>
      <c r="M1624" s="38"/>
      <c r="N1624" s="39">
        <v>908526</v>
      </c>
      <c r="O1624" s="38">
        <v>1</v>
      </c>
      <c r="P1624" s="38"/>
      <c r="Q1624" s="38" t="s">
        <v>3139</v>
      </c>
      <c r="R1624" s="43" t="s">
        <v>3139</v>
      </c>
      <c r="S1624" s="38"/>
      <c r="T1624" s="38" t="s">
        <v>3139</v>
      </c>
      <c r="U1624" s="38" t="s">
        <v>6562</v>
      </c>
      <c r="V1624" s="39">
        <v>908526</v>
      </c>
      <c r="W1624" s="38" t="s">
        <v>3139</v>
      </c>
      <c r="X1624" s="38">
        <v>0</v>
      </c>
      <c r="Y1624" s="38" t="s">
        <v>6552</v>
      </c>
      <c r="Z1624" s="21">
        <v>0.90852599999999994</v>
      </c>
      <c r="AA1624" s="38" t="s">
        <v>3139</v>
      </c>
      <c r="AB1624" s="39">
        <v>0</v>
      </c>
      <c r="AC1624" s="39">
        <v>0</v>
      </c>
      <c r="AD1624" s="23" t="s">
        <v>3139</v>
      </c>
      <c r="AE1624" s="38" t="s">
        <v>5815</v>
      </c>
    </row>
    <row r="1625" spans="1:34">
      <c r="A1625" t="str">
        <f t="shared" si="77"/>
        <v>1226</v>
      </c>
      <c r="B1625" t="str">
        <f t="shared" si="75"/>
        <v>OT</v>
      </c>
      <c r="C1625">
        <f t="shared" si="76"/>
        <v>0</v>
      </c>
      <c r="D1625" s="38" t="s">
        <v>6552</v>
      </c>
      <c r="E1625" s="23">
        <v>4</v>
      </c>
      <c r="F1625" s="23">
        <v>122603</v>
      </c>
      <c r="G1625" s="38" t="s">
        <v>3491</v>
      </c>
      <c r="H1625" s="38" t="s">
        <v>3492</v>
      </c>
      <c r="I1625" s="38" t="s">
        <v>6006</v>
      </c>
      <c r="J1625" s="38" t="s">
        <v>3193</v>
      </c>
      <c r="K1625" s="38"/>
      <c r="L1625" s="38"/>
      <c r="M1625" s="38"/>
      <c r="N1625" s="39">
        <v>4500000</v>
      </c>
      <c r="O1625" s="38">
        <v>1</v>
      </c>
      <c r="P1625" s="38"/>
      <c r="Q1625" s="38" t="s">
        <v>3139</v>
      </c>
      <c r="R1625" s="43" t="s">
        <v>3139</v>
      </c>
      <c r="S1625" s="38"/>
      <c r="T1625" s="38" t="s">
        <v>3139</v>
      </c>
      <c r="U1625" s="38" t="s">
        <v>6445</v>
      </c>
      <c r="V1625" s="39">
        <v>4500000</v>
      </c>
      <c r="W1625" s="38" t="s">
        <v>3139</v>
      </c>
      <c r="X1625" s="23">
        <v>0</v>
      </c>
      <c r="Y1625" s="38" t="s">
        <v>6552</v>
      </c>
      <c r="Z1625" s="21">
        <v>4.5</v>
      </c>
      <c r="AA1625" s="38" t="s">
        <v>3139</v>
      </c>
      <c r="AB1625" s="39">
        <v>0</v>
      </c>
      <c r="AC1625" s="39">
        <v>0</v>
      </c>
      <c r="AD1625" s="23" t="s">
        <v>3139</v>
      </c>
      <c r="AE1625" s="38" t="s">
        <v>5815</v>
      </c>
    </row>
    <row r="1626" spans="1:34">
      <c r="A1626" t="str">
        <f t="shared" si="77"/>
        <v>1230</v>
      </c>
      <c r="B1626" t="str">
        <f t="shared" si="75"/>
        <v>VR</v>
      </c>
      <c r="C1626">
        <f t="shared" si="76"/>
        <v>0</v>
      </c>
      <c r="D1626" s="38" t="s">
        <v>6552</v>
      </c>
      <c r="E1626" s="23">
        <v>5</v>
      </c>
      <c r="F1626" s="23">
        <v>123016</v>
      </c>
      <c r="G1626" s="38" t="s">
        <v>3444</v>
      </c>
      <c r="H1626" s="38" t="s">
        <v>3445</v>
      </c>
      <c r="I1626" s="38" t="s">
        <v>6006</v>
      </c>
      <c r="J1626" s="38" t="s">
        <v>6764</v>
      </c>
      <c r="K1626" s="38"/>
      <c r="L1626" s="38" t="s">
        <v>6765</v>
      </c>
      <c r="M1626" s="109">
        <v>44408</v>
      </c>
      <c r="N1626" s="39">
        <v>649873112</v>
      </c>
      <c r="O1626" s="38">
        <v>1</v>
      </c>
      <c r="P1626" s="38"/>
      <c r="Q1626" s="38" t="s">
        <v>3139</v>
      </c>
      <c r="R1626" s="43" t="s">
        <v>3139</v>
      </c>
      <c r="S1626" s="38"/>
      <c r="T1626" s="38" t="s">
        <v>3139</v>
      </c>
      <c r="U1626" s="38" t="s">
        <v>6765</v>
      </c>
      <c r="V1626" s="39">
        <v>257058191</v>
      </c>
      <c r="W1626" s="38" t="s">
        <v>3139</v>
      </c>
      <c r="X1626" s="38">
        <v>0</v>
      </c>
      <c r="Y1626" s="38" t="s">
        <v>6552</v>
      </c>
      <c r="Z1626" s="21">
        <v>649.87311199999999</v>
      </c>
      <c r="AA1626" s="38" t="s">
        <v>3139</v>
      </c>
      <c r="AB1626" s="39">
        <v>0</v>
      </c>
      <c r="AC1626" s="39">
        <v>0</v>
      </c>
      <c r="AD1626" s="23" t="s">
        <v>3139</v>
      </c>
      <c r="AE1626" s="38" t="s">
        <v>5824</v>
      </c>
      <c r="AG1626" s="23"/>
      <c r="AH1626" s="23"/>
    </row>
    <row r="1627" spans="1:34">
      <c r="A1627" t="str">
        <f t="shared" si="77"/>
        <v>1120</v>
      </c>
      <c r="B1627" t="str">
        <f t="shared" si="75"/>
        <v>OT</v>
      </c>
      <c r="C1627">
        <f t="shared" si="76"/>
        <v>0</v>
      </c>
      <c r="D1627" s="38" t="s">
        <v>6552</v>
      </c>
      <c r="E1627" s="23">
        <v>6</v>
      </c>
      <c r="F1627" s="23">
        <v>112006</v>
      </c>
      <c r="G1627" s="38" t="s">
        <v>3228</v>
      </c>
      <c r="H1627" s="38" t="s">
        <v>9625</v>
      </c>
      <c r="I1627" s="38" t="s">
        <v>6006</v>
      </c>
      <c r="J1627" s="38" t="s">
        <v>9626</v>
      </c>
      <c r="K1627" s="38"/>
      <c r="L1627" s="38"/>
      <c r="M1627" s="38"/>
      <c r="N1627" s="39">
        <v>1403089643</v>
      </c>
      <c r="O1627" s="38">
        <v>1</v>
      </c>
      <c r="P1627" s="38"/>
      <c r="Q1627" s="38" t="s">
        <v>3139</v>
      </c>
      <c r="R1627" s="43">
        <v>272162</v>
      </c>
      <c r="S1627" s="38"/>
      <c r="T1627" s="38" t="s">
        <v>3139</v>
      </c>
      <c r="U1627" s="38" t="s">
        <v>6127</v>
      </c>
      <c r="V1627" s="39">
        <v>200422672</v>
      </c>
      <c r="W1627" s="38" t="s">
        <v>3139</v>
      </c>
      <c r="X1627" s="38">
        <v>39813</v>
      </c>
      <c r="Y1627" s="38" t="s">
        <v>6552</v>
      </c>
      <c r="Z1627" s="21">
        <v>1403.089643</v>
      </c>
      <c r="AA1627" s="38" t="s">
        <v>3139</v>
      </c>
      <c r="AB1627" s="39">
        <v>272162</v>
      </c>
      <c r="AC1627" s="39">
        <v>0</v>
      </c>
      <c r="AD1627" s="23" t="s">
        <v>3139</v>
      </c>
      <c r="AE1627" s="38" t="s">
        <v>5824</v>
      </c>
      <c r="AG1627" s="23"/>
      <c r="AH1627" s="23"/>
    </row>
    <row r="1628" spans="1:34">
      <c r="A1628" t="str">
        <f t="shared" si="77"/>
        <v>1120</v>
      </c>
      <c r="B1628" t="str">
        <f t="shared" si="75"/>
        <v>OT</v>
      </c>
      <c r="C1628">
        <f t="shared" si="76"/>
        <v>48</v>
      </c>
      <c r="D1628" s="38" t="s">
        <v>6552</v>
      </c>
      <c r="E1628" s="23">
        <v>7</v>
      </c>
      <c r="F1628" s="23">
        <v>112007</v>
      </c>
      <c r="G1628" s="38" t="s">
        <v>3509</v>
      </c>
      <c r="H1628" s="38" t="s">
        <v>3510</v>
      </c>
      <c r="I1628" s="38" t="s">
        <v>5969</v>
      </c>
      <c r="J1628" s="38" t="s">
        <v>11337</v>
      </c>
      <c r="K1628" s="38"/>
      <c r="L1628" s="38" t="s">
        <v>6319</v>
      </c>
      <c r="M1628" s="109">
        <v>44456</v>
      </c>
      <c r="N1628" s="39">
        <v>379637071</v>
      </c>
      <c r="O1628" s="38">
        <v>1</v>
      </c>
      <c r="P1628" s="38" t="s">
        <v>5814</v>
      </c>
      <c r="Q1628" s="38">
        <v>3.1</v>
      </c>
      <c r="R1628" s="43" t="s">
        <v>3139</v>
      </c>
      <c r="S1628" s="38" t="s">
        <v>54</v>
      </c>
      <c r="T1628" s="38">
        <v>90</v>
      </c>
      <c r="U1628" s="38" t="s">
        <v>6319</v>
      </c>
      <c r="V1628" s="39">
        <v>374879598</v>
      </c>
      <c r="W1628" s="38">
        <v>3.1</v>
      </c>
      <c r="X1628" s="38" t="s">
        <v>3139</v>
      </c>
      <c r="Y1628" s="38" t="s">
        <v>6552</v>
      </c>
      <c r="Z1628" s="21">
        <v>379.63707099999999</v>
      </c>
      <c r="AA1628" s="38">
        <v>3.1</v>
      </c>
      <c r="AB1628" s="39" t="s">
        <v>3139</v>
      </c>
      <c r="AC1628" s="39">
        <v>0</v>
      </c>
      <c r="AD1628" s="23" t="s">
        <v>3139</v>
      </c>
      <c r="AE1628" s="38" t="s">
        <v>5824</v>
      </c>
    </row>
    <row r="1629" spans="1:34">
      <c r="A1629" t="str">
        <f t="shared" si="77"/>
        <v>1120</v>
      </c>
      <c r="B1629" t="str">
        <f t="shared" si="75"/>
        <v>OT</v>
      </c>
      <c r="C1629">
        <f t="shared" si="76"/>
        <v>32</v>
      </c>
      <c r="D1629" s="38" t="s">
        <v>6552</v>
      </c>
      <c r="E1629" s="23">
        <v>8</v>
      </c>
      <c r="F1629" s="23">
        <v>112007</v>
      </c>
      <c r="G1629" s="38" t="s">
        <v>3509</v>
      </c>
      <c r="H1629" s="38" t="s">
        <v>3510</v>
      </c>
      <c r="I1629" s="38" t="s">
        <v>5969</v>
      </c>
      <c r="J1629" s="38" t="s">
        <v>11338</v>
      </c>
      <c r="K1629" s="38"/>
      <c r="L1629" s="38" t="s">
        <v>6194</v>
      </c>
      <c r="M1629" s="109">
        <v>44440</v>
      </c>
      <c r="N1629" s="39">
        <v>305063793</v>
      </c>
      <c r="O1629" s="38">
        <v>1</v>
      </c>
      <c r="P1629" s="38" t="s">
        <v>5814</v>
      </c>
      <c r="Q1629" s="38">
        <v>3.2</v>
      </c>
      <c r="R1629" s="43" t="s">
        <v>3139</v>
      </c>
      <c r="S1629" s="38" t="s">
        <v>54</v>
      </c>
      <c r="T1629" s="38">
        <v>90</v>
      </c>
      <c r="U1629" s="38" t="s">
        <v>6194</v>
      </c>
      <c r="V1629" s="39">
        <v>300793803</v>
      </c>
      <c r="W1629" s="38">
        <v>3.2</v>
      </c>
      <c r="X1629" s="38" t="s">
        <v>3139</v>
      </c>
      <c r="Y1629" s="38" t="s">
        <v>6552</v>
      </c>
      <c r="Z1629" s="21">
        <v>305.06379299999998</v>
      </c>
      <c r="AA1629" s="38">
        <v>3.2</v>
      </c>
      <c r="AB1629" s="39" t="s">
        <v>3139</v>
      </c>
      <c r="AC1629" s="39">
        <v>0</v>
      </c>
      <c r="AD1629" s="23" t="s">
        <v>3139</v>
      </c>
      <c r="AE1629" s="38" t="s">
        <v>5824</v>
      </c>
    </row>
    <row r="1630" spans="1:34">
      <c r="A1630" t="str">
        <f t="shared" si="77"/>
        <v>1120</v>
      </c>
      <c r="B1630" t="str">
        <f t="shared" si="75"/>
        <v>OT</v>
      </c>
      <c r="C1630">
        <f t="shared" si="76"/>
        <v>67</v>
      </c>
      <c r="D1630" s="38" t="s">
        <v>6552</v>
      </c>
      <c r="E1630" s="23">
        <v>9</v>
      </c>
      <c r="F1630" s="23">
        <v>112007</v>
      </c>
      <c r="G1630" s="38" t="s">
        <v>3509</v>
      </c>
      <c r="H1630" s="38" t="s">
        <v>3510</v>
      </c>
      <c r="I1630" s="38" t="s">
        <v>5969</v>
      </c>
      <c r="J1630" s="38" t="s">
        <v>11997</v>
      </c>
      <c r="K1630" s="38"/>
      <c r="L1630" s="38" t="s">
        <v>6104</v>
      </c>
      <c r="M1630" s="109">
        <v>44475</v>
      </c>
      <c r="N1630" s="39">
        <v>377405066</v>
      </c>
      <c r="O1630" s="38">
        <v>1</v>
      </c>
      <c r="P1630" s="38" t="s">
        <v>5814</v>
      </c>
      <c r="Q1630" s="38">
        <v>3.1</v>
      </c>
      <c r="R1630" s="43" t="s">
        <v>3139</v>
      </c>
      <c r="S1630" s="38" t="s">
        <v>54</v>
      </c>
      <c r="T1630" s="38">
        <v>90</v>
      </c>
      <c r="U1630" s="38" t="s">
        <v>6104</v>
      </c>
      <c r="V1630" s="39">
        <v>376620917</v>
      </c>
      <c r="W1630" s="38">
        <v>3.1</v>
      </c>
      <c r="X1630" s="23" t="s">
        <v>3139</v>
      </c>
      <c r="Y1630" s="38" t="s">
        <v>6552</v>
      </c>
      <c r="Z1630" s="21">
        <v>377.40506599999998</v>
      </c>
      <c r="AA1630" s="38">
        <v>3.1</v>
      </c>
      <c r="AB1630" s="39" t="s">
        <v>3139</v>
      </c>
      <c r="AC1630" s="39">
        <v>0</v>
      </c>
      <c r="AD1630" s="23" t="s">
        <v>3139</v>
      </c>
      <c r="AE1630" s="38" t="s">
        <v>5824</v>
      </c>
    </row>
    <row r="1631" spans="1:34">
      <c r="A1631" t="str">
        <f t="shared" si="77"/>
        <v>1120</v>
      </c>
      <c r="B1631" t="str">
        <f t="shared" si="75"/>
        <v>OT</v>
      </c>
      <c r="C1631">
        <f t="shared" si="76"/>
        <v>85</v>
      </c>
      <c r="D1631" s="38" t="s">
        <v>6552</v>
      </c>
      <c r="E1631" s="23">
        <v>10</v>
      </c>
      <c r="F1631" s="23">
        <v>112007</v>
      </c>
      <c r="G1631" s="38" t="s">
        <v>3509</v>
      </c>
      <c r="H1631" s="38" t="s">
        <v>3510</v>
      </c>
      <c r="I1631" s="38" t="s">
        <v>5969</v>
      </c>
      <c r="J1631" s="38" t="s">
        <v>11998</v>
      </c>
      <c r="K1631" s="38"/>
      <c r="L1631" s="38" t="s">
        <v>6504</v>
      </c>
      <c r="M1631" s="109">
        <v>44493</v>
      </c>
      <c r="N1631" s="39">
        <v>200393915</v>
      </c>
      <c r="O1631" s="38">
        <v>1</v>
      </c>
      <c r="P1631" s="38" t="s">
        <v>5814</v>
      </c>
      <c r="Q1631" s="38">
        <v>3</v>
      </c>
      <c r="R1631" s="39" t="s">
        <v>3139</v>
      </c>
      <c r="S1631" s="38" t="s">
        <v>54</v>
      </c>
      <c r="T1631" s="38">
        <v>90</v>
      </c>
      <c r="U1631" s="38" t="s">
        <v>6504</v>
      </c>
      <c r="V1631" s="39">
        <v>200280889</v>
      </c>
      <c r="W1631" s="38">
        <v>3</v>
      </c>
      <c r="X1631" s="23" t="s">
        <v>3139</v>
      </c>
      <c r="Y1631" s="38" t="s">
        <v>6552</v>
      </c>
      <c r="Z1631" s="21">
        <v>200.39391499999999</v>
      </c>
      <c r="AA1631" s="38">
        <v>3</v>
      </c>
      <c r="AB1631" s="39" t="s">
        <v>3139</v>
      </c>
      <c r="AC1631" s="39">
        <v>0</v>
      </c>
      <c r="AD1631" s="23" t="s">
        <v>3139</v>
      </c>
      <c r="AE1631" s="38" t="s">
        <v>5824</v>
      </c>
    </row>
    <row r="1632" spans="1:34">
      <c r="A1632" t="str">
        <f t="shared" si="77"/>
        <v>1120</v>
      </c>
      <c r="B1632" t="str">
        <f t="shared" si="75"/>
        <v>OT</v>
      </c>
      <c r="C1632">
        <f t="shared" si="76"/>
        <v>10</v>
      </c>
      <c r="D1632" s="38" t="s">
        <v>6552</v>
      </c>
      <c r="E1632" s="23">
        <v>11</v>
      </c>
      <c r="F1632" s="23">
        <v>112007</v>
      </c>
      <c r="G1632" s="38" t="s">
        <v>3509</v>
      </c>
      <c r="H1632" s="38" t="s">
        <v>3510</v>
      </c>
      <c r="I1632" s="38" t="s">
        <v>5969</v>
      </c>
      <c r="J1632" s="38" t="s">
        <v>9627</v>
      </c>
      <c r="K1632" s="38"/>
      <c r="L1632" s="38" t="s">
        <v>6088</v>
      </c>
      <c r="M1632" s="109">
        <v>44418</v>
      </c>
      <c r="N1632" s="39">
        <v>383237834</v>
      </c>
      <c r="O1632" s="38">
        <v>1</v>
      </c>
      <c r="P1632" s="38" t="s">
        <v>5814</v>
      </c>
      <c r="Q1632" s="38">
        <v>3.5</v>
      </c>
      <c r="R1632" s="43" t="s">
        <v>3139</v>
      </c>
      <c r="S1632" s="38" t="s">
        <v>54</v>
      </c>
      <c r="T1632" s="38">
        <v>90</v>
      </c>
      <c r="U1632" s="38" t="s">
        <v>6088</v>
      </c>
      <c r="V1632" s="39">
        <v>380310132</v>
      </c>
      <c r="W1632" s="38">
        <v>3.5</v>
      </c>
      <c r="X1632" s="38" t="s">
        <v>3139</v>
      </c>
      <c r="Y1632" s="38" t="s">
        <v>6552</v>
      </c>
      <c r="Z1632" s="21">
        <v>383.23783400000002</v>
      </c>
      <c r="AA1632" s="38">
        <v>3.5</v>
      </c>
      <c r="AB1632" s="39" t="s">
        <v>3139</v>
      </c>
      <c r="AC1632" s="39">
        <v>0</v>
      </c>
      <c r="AD1632" s="23" t="s">
        <v>3139</v>
      </c>
      <c r="AE1632" s="38" t="s">
        <v>5824</v>
      </c>
      <c r="AG1632" s="23"/>
      <c r="AH1632" s="23"/>
    </row>
    <row r="1633" spans="1:34">
      <c r="A1633" t="str">
        <f t="shared" si="77"/>
        <v>1120</v>
      </c>
      <c r="B1633" t="str">
        <f t="shared" si="75"/>
        <v>OT</v>
      </c>
      <c r="C1633">
        <f t="shared" si="76"/>
        <v>35</v>
      </c>
      <c r="D1633" s="38" t="s">
        <v>6552</v>
      </c>
      <c r="E1633" s="23">
        <v>12</v>
      </c>
      <c r="F1633" s="23">
        <v>112007</v>
      </c>
      <c r="G1633" s="38" t="s">
        <v>80</v>
      </c>
      <c r="H1633" s="38" t="s">
        <v>3217</v>
      </c>
      <c r="I1633" s="38" t="s">
        <v>5969</v>
      </c>
      <c r="J1633" s="38" t="s">
        <v>11339</v>
      </c>
      <c r="K1633" s="38"/>
      <c r="L1633" s="38" t="s">
        <v>6066</v>
      </c>
      <c r="M1633" s="109">
        <v>44443</v>
      </c>
      <c r="N1633" s="39">
        <v>146668494</v>
      </c>
      <c r="O1633" s="38">
        <v>1</v>
      </c>
      <c r="P1633" s="38" t="s">
        <v>5814</v>
      </c>
      <c r="Q1633" s="38">
        <v>2.2000000000000002</v>
      </c>
      <c r="R1633" s="43" t="s">
        <v>3139</v>
      </c>
      <c r="S1633" s="38" t="s">
        <v>54</v>
      </c>
      <c r="T1633" s="38">
        <v>90</v>
      </c>
      <c r="U1633" s="38" t="s">
        <v>6066</v>
      </c>
      <c r="V1633" s="39">
        <v>145265868</v>
      </c>
      <c r="W1633" s="38">
        <v>2.2000000000000002</v>
      </c>
      <c r="X1633" s="38" t="s">
        <v>3139</v>
      </c>
      <c r="Y1633" s="38" t="s">
        <v>6552</v>
      </c>
      <c r="Z1633" s="21">
        <v>146.66849400000001</v>
      </c>
      <c r="AA1633" s="38">
        <v>2.2000000000000002</v>
      </c>
      <c r="AB1633" s="39" t="s">
        <v>3139</v>
      </c>
      <c r="AC1633" s="39">
        <v>0</v>
      </c>
      <c r="AD1633" s="23" t="s">
        <v>3139</v>
      </c>
      <c r="AE1633" s="38" t="s">
        <v>5824</v>
      </c>
      <c r="AG1633" s="23"/>
      <c r="AH1633" s="23"/>
    </row>
    <row r="1634" spans="1:34">
      <c r="A1634" t="str">
        <f t="shared" si="77"/>
        <v>1120</v>
      </c>
      <c r="B1634" t="str">
        <f t="shared" si="75"/>
        <v>OT</v>
      </c>
      <c r="C1634">
        <f t="shared" si="76"/>
        <v>42</v>
      </c>
      <c r="D1634" s="38" t="s">
        <v>6552</v>
      </c>
      <c r="E1634" s="23">
        <v>13</v>
      </c>
      <c r="F1634" s="23">
        <v>112007</v>
      </c>
      <c r="G1634" s="38" t="s">
        <v>53</v>
      </c>
      <c r="H1634" s="38" t="s">
        <v>3047</v>
      </c>
      <c r="I1634" s="38" t="s">
        <v>5969</v>
      </c>
      <c r="J1634" s="38" t="s">
        <v>11340</v>
      </c>
      <c r="K1634" s="38"/>
      <c r="L1634" s="38" t="s">
        <v>6148</v>
      </c>
      <c r="M1634" s="109">
        <v>44450</v>
      </c>
      <c r="N1634" s="39">
        <v>252535101</v>
      </c>
      <c r="O1634" s="38">
        <v>1</v>
      </c>
      <c r="P1634" s="38" t="s">
        <v>5814</v>
      </c>
      <c r="Q1634" s="38">
        <v>2.1</v>
      </c>
      <c r="R1634" s="43" t="s">
        <v>3139</v>
      </c>
      <c r="S1634" s="38" t="s">
        <v>54</v>
      </c>
      <c r="T1634" s="38">
        <v>90</v>
      </c>
      <c r="U1634" s="38" t="s">
        <v>6148</v>
      </c>
      <c r="V1634" s="39">
        <v>145265868</v>
      </c>
      <c r="W1634" s="38">
        <v>2.1</v>
      </c>
      <c r="X1634" s="38" t="s">
        <v>3139</v>
      </c>
      <c r="Y1634" s="38" t="s">
        <v>6552</v>
      </c>
      <c r="Z1634" s="21">
        <v>252.535101</v>
      </c>
      <c r="AA1634" s="38">
        <v>2.1</v>
      </c>
      <c r="AB1634" s="39" t="s">
        <v>3139</v>
      </c>
      <c r="AC1634" s="39">
        <v>0</v>
      </c>
      <c r="AD1634" s="23" t="s">
        <v>3139</v>
      </c>
      <c r="AE1634" s="38" t="s">
        <v>5824</v>
      </c>
    </row>
    <row r="1635" spans="1:34">
      <c r="A1635" t="str">
        <f t="shared" si="77"/>
        <v>1120</v>
      </c>
      <c r="B1635" t="str">
        <f t="shared" si="75"/>
        <v>OT</v>
      </c>
      <c r="C1635">
        <f t="shared" si="76"/>
        <v>59</v>
      </c>
      <c r="D1635" s="38" t="s">
        <v>6552</v>
      </c>
      <c r="E1635" s="23">
        <v>14</v>
      </c>
      <c r="F1635" s="23">
        <v>112007</v>
      </c>
      <c r="G1635" s="38" t="s">
        <v>53</v>
      </c>
      <c r="H1635" s="38" t="s">
        <v>3047</v>
      </c>
      <c r="I1635" s="38" t="s">
        <v>5969</v>
      </c>
      <c r="J1635" s="38" t="s">
        <v>11341</v>
      </c>
      <c r="K1635" s="38"/>
      <c r="L1635" s="38" t="s">
        <v>6049</v>
      </c>
      <c r="M1635" s="109">
        <v>44467</v>
      </c>
      <c r="N1635" s="39">
        <v>300600039</v>
      </c>
      <c r="O1635" s="38">
        <v>1</v>
      </c>
      <c r="P1635" s="38" t="s">
        <v>5814</v>
      </c>
      <c r="Q1635" s="38">
        <v>2.2000000000000002</v>
      </c>
      <c r="R1635" s="43" t="s">
        <v>3139</v>
      </c>
      <c r="S1635" s="38" t="s">
        <v>54</v>
      </c>
      <c r="T1635" s="38">
        <v>90</v>
      </c>
      <c r="U1635" s="38" t="s">
        <v>6049</v>
      </c>
      <c r="V1635" s="39">
        <v>145265868</v>
      </c>
      <c r="W1635" s="38">
        <v>2.2000000000000002</v>
      </c>
      <c r="X1635" s="38" t="s">
        <v>3139</v>
      </c>
      <c r="Y1635" s="38" t="s">
        <v>6552</v>
      </c>
      <c r="Z1635" s="21">
        <v>300.60003899999998</v>
      </c>
      <c r="AA1635" s="38">
        <v>2.2000000000000002</v>
      </c>
      <c r="AB1635" s="39" t="s">
        <v>3139</v>
      </c>
      <c r="AC1635" s="39">
        <v>0</v>
      </c>
      <c r="AD1635" s="23" t="s">
        <v>3139</v>
      </c>
      <c r="AE1635" s="38" t="s">
        <v>5824</v>
      </c>
    </row>
    <row r="1636" spans="1:34">
      <c r="A1636" t="str">
        <f t="shared" si="77"/>
        <v>1226</v>
      </c>
      <c r="B1636" t="str">
        <f t="shared" si="75"/>
        <v>OT</v>
      </c>
      <c r="C1636">
        <f t="shared" si="76"/>
        <v>0</v>
      </c>
      <c r="D1636" s="38" t="s">
        <v>6552</v>
      </c>
      <c r="E1636" s="23">
        <v>1</v>
      </c>
      <c r="F1636" s="23">
        <v>122602</v>
      </c>
      <c r="G1636" s="38" t="s">
        <v>53</v>
      </c>
      <c r="H1636" s="38" t="s">
        <v>3198</v>
      </c>
      <c r="I1636" s="38" t="s">
        <v>6006</v>
      </c>
      <c r="J1636" s="38" t="s">
        <v>3639</v>
      </c>
      <c r="K1636" s="38"/>
      <c r="L1636" s="38"/>
      <c r="M1636" s="38"/>
      <c r="N1636" s="39">
        <v>0</v>
      </c>
      <c r="O1636" s="38">
        <v>1</v>
      </c>
      <c r="P1636" s="38"/>
      <c r="Q1636" s="38" t="s">
        <v>3139</v>
      </c>
      <c r="R1636" s="43" t="s">
        <v>3139</v>
      </c>
      <c r="S1636" s="38"/>
      <c r="T1636" s="38" t="s">
        <v>3139</v>
      </c>
      <c r="U1636" s="38" t="s">
        <v>6672</v>
      </c>
      <c r="V1636" s="39">
        <v>69898966.340000004</v>
      </c>
      <c r="W1636" s="38" t="s">
        <v>3139</v>
      </c>
      <c r="X1636" s="23">
        <v>0</v>
      </c>
      <c r="Y1636" s="38" t="s">
        <v>6552</v>
      </c>
      <c r="Z1636" s="21">
        <v>69.898966340000001</v>
      </c>
      <c r="AA1636" s="38" t="s">
        <v>3139</v>
      </c>
      <c r="AB1636" s="39">
        <v>0</v>
      </c>
      <c r="AC1636" s="39">
        <v>0</v>
      </c>
      <c r="AD1636" s="23" t="s">
        <v>3139</v>
      </c>
      <c r="AE1636" s="38" t="s">
        <v>5818</v>
      </c>
    </row>
    <row r="1637" spans="1:34">
      <c r="A1637" t="str">
        <f t="shared" si="77"/>
        <v>1226</v>
      </c>
      <c r="B1637" t="str">
        <f t="shared" si="75"/>
        <v>OT</v>
      </c>
      <c r="C1637">
        <f t="shared" si="76"/>
        <v>0</v>
      </c>
      <c r="D1637" s="38" t="s">
        <v>6552</v>
      </c>
      <c r="E1637" s="23">
        <v>2</v>
      </c>
      <c r="F1637" s="23">
        <v>122602</v>
      </c>
      <c r="G1637" s="38" t="s">
        <v>3610</v>
      </c>
      <c r="H1637" s="38" t="s">
        <v>3611</v>
      </c>
      <c r="I1637" s="38" t="s">
        <v>6006</v>
      </c>
      <c r="J1637" s="38" t="s">
        <v>3640</v>
      </c>
      <c r="K1637" s="38"/>
      <c r="L1637" s="38"/>
      <c r="M1637" s="38"/>
      <c r="N1637" s="39">
        <v>0</v>
      </c>
      <c r="O1637" s="38">
        <v>1</v>
      </c>
      <c r="P1637" s="38"/>
      <c r="Q1637" s="38" t="s">
        <v>3139</v>
      </c>
      <c r="R1637" s="43" t="s">
        <v>3139</v>
      </c>
      <c r="S1637" s="38"/>
      <c r="T1637" s="38" t="s">
        <v>3139</v>
      </c>
      <c r="U1637" s="38" t="s">
        <v>6672</v>
      </c>
      <c r="V1637" s="39">
        <v>454263</v>
      </c>
      <c r="W1637" s="38" t="s">
        <v>3139</v>
      </c>
      <c r="X1637" s="38">
        <v>0</v>
      </c>
      <c r="Y1637" s="38" t="s">
        <v>6552</v>
      </c>
      <c r="Z1637" s="21">
        <v>0.45426299999999997</v>
      </c>
      <c r="AA1637" s="38" t="s">
        <v>3139</v>
      </c>
      <c r="AB1637" s="39">
        <v>0</v>
      </c>
      <c r="AC1637" s="39">
        <v>0</v>
      </c>
      <c r="AD1637" s="23" t="s">
        <v>3139</v>
      </c>
      <c r="AE1637" s="38" t="s">
        <v>5818</v>
      </c>
      <c r="AG1637" s="23"/>
      <c r="AH1637" s="23"/>
    </row>
    <row r="1638" spans="1:34">
      <c r="A1638" t="str">
        <f t="shared" si="77"/>
        <v>1226</v>
      </c>
      <c r="B1638" t="str">
        <f t="shared" si="75"/>
        <v>OT</v>
      </c>
      <c r="C1638">
        <f t="shared" si="76"/>
        <v>0</v>
      </c>
      <c r="D1638" s="38" t="s">
        <v>6552</v>
      </c>
      <c r="E1638" s="23">
        <v>3</v>
      </c>
      <c r="F1638" s="23">
        <v>122602</v>
      </c>
      <c r="G1638" s="38" t="s">
        <v>3179</v>
      </c>
      <c r="H1638" s="38" t="s">
        <v>3556</v>
      </c>
      <c r="I1638" s="38" t="s">
        <v>6006</v>
      </c>
      <c r="J1638" s="38" t="s">
        <v>3641</v>
      </c>
      <c r="K1638" s="38"/>
      <c r="L1638" s="38"/>
      <c r="M1638" s="38"/>
      <c r="N1638" s="39">
        <v>0</v>
      </c>
      <c r="O1638" s="38">
        <v>1</v>
      </c>
      <c r="P1638" s="38"/>
      <c r="Q1638" s="38" t="s">
        <v>3139</v>
      </c>
      <c r="R1638" s="39" t="s">
        <v>3139</v>
      </c>
      <c r="S1638" s="38"/>
      <c r="T1638" s="38" t="s">
        <v>3139</v>
      </c>
      <c r="U1638" s="38" t="s">
        <v>6672</v>
      </c>
      <c r="V1638" s="39">
        <v>17208458</v>
      </c>
      <c r="W1638" s="38" t="s">
        <v>3139</v>
      </c>
      <c r="X1638" s="23">
        <v>0</v>
      </c>
      <c r="Y1638" s="38" t="s">
        <v>6552</v>
      </c>
      <c r="Z1638" s="21">
        <v>17.208458</v>
      </c>
      <c r="AA1638" s="38" t="s">
        <v>3139</v>
      </c>
      <c r="AB1638" s="39">
        <v>0</v>
      </c>
      <c r="AC1638" s="39">
        <v>0</v>
      </c>
      <c r="AD1638" s="23" t="s">
        <v>3139</v>
      </c>
      <c r="AE1638" s="38" t="s">
        <v>5818</v>
      </c>
      <c r="AG1638" s="23"/>
      <c r="AH1638" s="23"/>
    </row>
    <row r="1639" spans="1:34">
      <c r="A1639" t="str">
        <f t="shared" si="77"/>
        <v>1226</v>
      </c>
      <c r="B1639" t="str">
        <f t="shared" si="75"/>
        <v>OT</v>
      </c>
      <c r="C1639">
        <f t="shared" si="76"/>
        <v>0</v>
      </c>
      <c r="D1639" s="38" t="s">
        <v>6552</v>
      </c>
      <c r="E1639" s="23">
        <v>4</v>
      </c>
      <c r="F1639" s="23">
        <v>122602</v>
      </c>
      <c r="G1639" s="38" t="s">
        <v>3181</v>
      </c>
      <c r="H1639" s="38" t="s">
        <v>3557</v>
      </c>
      <c r="I1639" s="38" t="s">
        <v>6006</v>
      </c>
      <c r="J1639" s="38" t="s">
        <v>3638</v>
      </c>
      <c r="K1639" s="38"/>
      <c r="L1639" s="38"/>
      <c r="M1639" s="38"/>
      <c r="N1639" s="39">
        <v>0</v>
      </c>
      <c r="O1639" s="38">
        <v>1</v>
      </c>
      <c r="P1639" s="38"/>
      <c r="Q1639" s="38" t="s">
        <v>3139</v>
      </c>
      <c r="R1639" s="39" t="s">
        <v>3139</v>
      </c>
      <c r="S1639" s="38"/>
      <c r="T1639" s="38" t="s">
        <v>3139</v>
      </c>
      <c r="U1639" s="38" t="s">
        <v>6672</v>
      </c>
      <c r="V1639" s="39">
        <v>32111227</v>
      </c>
      <c r="W1639" s="38" t="s">
        <v>3139</v>
      </c>
      <c r="X1639" s="23">
        <v>0</v>
      </c>
      <c r="Y1639" s="38" t="s">
        <v>6552</v>
      </c>
      <c r="Z1639" s="21">
        <v>32.111227</v>
      </c>
      <c r="AA1639" s="38" t="s">
        <v>3139</v>
      </c>
      <c r="AB1639" s="39">
        <v>0</v>
      </c>
      <c r="AC1639" s="39">
        <v>0</v>
      </c>
      <c r="AD1639" s="23" t="s">
        <v>3139</v>
      </c>
      <c r="AE1639" s="38" t="s">
        <v>5818</v>
      </c>
      <c r="AG1639" s="23"/>
      <c r="AH1639" s="23"/>
    </row>
    <row r="1640" spans="1:34">
      <c r="A1640" t="str">
        <f t="shared" si="77"/>
        <v>1230</v>
      </c>
      <c r="B1640" t="str">
        <f t="shared" si="75"/>
        <v>VR</v>
      </c>
      <c r="C1640">
        <f t="shared" si="76"/>
        <v>0</v>
      </c>
      <c r="D1640" s="38" t="s">
        <v>6552</v>
      </c>
      <c r="E1640" s="23">
        <v>5</v>
      </c>
      <c r="F1640" s="23">
        <v>123003</v>
      </c>
      <c r="G1640" s="38" t="s">
        <v>3605</v>
      </c>
      <c r="H1640" s="38" t="s">
        <v>3642</v>
      </c>
      <c r="I1640" s="38" t="s">
        <v>6006</v>
      </c>
      <c r="J1640" s="38" t="s">
        <v>3643</v>
      </c>
      <c r="K1640" s="38" t="s">
        <v>5825</v>
      </c>
      <c r="L1640" s="38"/>
      <c r="M1640" s="38"/>
      <c r="N1640" s="39">
        <v>0</v>
      </c>
      <c r="O1640" s="38">
        <v>1</v>
      </c>
      <c r="P1640" s="38"/>
      <c r="Q1640" s="38" t="s">
        <v>3139</v>
      </c>
      <c r="R1640" s="39">
        <v>0</v>
      </c>
      <c r="S1640" s="38"/>
      <c r="T1640" s="38" t="s">
        <v>3139</v>
      </c>
      <c r="U1640" s="38" t="s">
        <v>6766</v>
      </c>
      <c r="V1640" s="39">
        <v>2000000</v>
      </c>
      <c r="W1640" s="38" t="s">
        <v>3139</v>
      </c>
      <c r="X1640" s="38">
        <v>0</v>
      </c>
      <c r="Y1640" s="38" t="s">
        <v>6552</v>
      </c>
      <c r="Z1640" s="21">
        <v>2</v>
      </c>
      <c r="AA1640" s="38" t="s">
        <v>3139</v>
      </c>
      <c r="AB1640" s="39">
        <v>0</v>
      </c>
      <c r="AC1640" s="39">
        <v>0</v>
      </c>
      <c r="AD1640" s="23" t="s">
        <v>3139</v>
      </c>
      <c r="AE1640" s="38" t="s">
        <v>5818</v>
      </c>
      <c r="AG1640" s="23"/>
      <c r="AH1640" s="23"/>
    </row>
    <row r="1641" spans="1:34">
      <c r="A1641" t="str">
        <f t="shared" si="77"/>
        <v>1226</v>
      </c>
      <c r="B1641" t="str">
        <f t="shared" si="75"/>
        <v>OT</v>
      </c>
      <c r="C1641">
        <f t="shared" si="76"/>
        <v>153</v>
      </c>
      <c r="D1641" s="38" t="s">
        <v>6552</v>
      </c>
      <c r="E1641" s="23">
        <v>1</v>
      </c>
      <c r="F1641" s="23">
        <v>122602</v>
      </c>
      <c r="G1641" s="38" t="s">
        <v>53</v>
      </c>
      <c r="H1641" s="38" t="s">
        <v>3263</v>
      </c>
      <c r="I1641" s="38" t="s">
        <v>6006</v>
      </c>
      <c r="J1641" s="38" t="s">
        <v>3644</v>
      </c>
      <c r="K1641" s="38"/>
      <c r="L1641" s="38" t="s">
        <v>6767</v>
      </c>
      <c r="M1641" s="109">
        <v>44561</v>
      </c>
      <c r="N1641" s="39" t="s">
        <v>3139</v>
      </c>
      <c r="O1641" s="38">
        <v>1</v>
      </c>
      <c r="P1641" s="38"/>
      <c r="Q1641" s="38" t="s">
        <v>3139</v>
      </c>
      <c r="R1641" s="39">
        <v>0</v>
      </c>
      <c r="S1641" s="38"/>
      <c r="T1641" s="38" t="s">
        <v>3139</v>
      </c>
      <c r="U1641" s="38" t="s">
        <v>6767</v>
      </c>
      <c r="V1641" s="39">
        <v>20429311</v>
      </c>
      <c r="W1641" s="38" t="s">
        <v>3139</v>
      </c>
      <c r="X1641" s="23">
        <v>0</v>
      </c>
      <c r="Y1641" s="38" t="s">
        <v>6552</v>
      </c>
      <c r="Z1641" s="21">
        <v>20.429310999999998</v>
      </c>
      <c r="AA1641" s="38" t="s">
        <v>3139</v>
      </c>
      <c r="AB1641" s="39">
        <v>20429311</v>
      </c>
      <c r="AC1641" s="39">
        <v>0</v>
      </c>
      <c r="AD1641" s="23" t="s">
        <v>3139</v>
      </c>
      <c r="AE1641" s="38" t="s">
        <v>5818</v>
      </c>
      <c r="AG1641" s="23"/>
      <c r="AH1641" s="23"/>
    </row>
    <row r="1642" spans="1:34">
      <c r="A1642" t="str">
        <f t="shared" si="77"/>
        <v>1226</v>
      </c>
      <c r="B1642" t="str">
        <f t="shared" si="75"/>
        <v>OT</v>
      </c>
      <c r="C1642">
        <f t="shared" si="76"/>
        <v>153</v>
      </c>
      <c r="D1642" s="38" t="s">
        <v>6552</v>
      </c>
      <c r="E1642" s="23">
        <v>2</v>
      </c>
      <c r="F1642" s="23">
        <v>122602</v>
      </c>
      <c r="G1642" s="38" t="s">
        <v>3157</v>
      </c>
      <c r="H1642" s="38" t="s">
        <v>3159</v>
      </c>
      <c r="I1642" s="38" t="s">
        <v>6006</v>
      </c>
      <c r="J1642" s="38" t="s">
        <v>50</v>
      </c>
      <c r="K1642" s="38"/>
      <c r="L1642" s="38" t="s">
        <v>6769</v>
      </c>
      <c r="M1642" s="109">
        <v>44561</v>
      </c>
      <c r="N1642" s="39" t="s">
        <v>3139</v>
      </c>
      <c r="O1642" s="38">
        <v>1</v>
      </c>
      <c r="P1642" s="38"/>
      <c r="Q1642" s="38" t="s">
        <v>3139</v>
      </c>
      <c r="R1642" s="39">
        <v>0</v>
      </c>
      <c r="S1642" s="38"/>
      <c r="T1642" s="38" t="s">
        <v>3139</v>
      </c>
      <c r="U1642" s="38" t="s">
        <v>6769</v>
      </c>
      <c r="V1642" s="39">
        <v>877802</v>
      </c>
      <c r="W1642" s="38" t="s">
        <v>3139</v>
      </c>
      <c r="X1642" s="23">
        <v>0</v>
      </c>
      <c r="Y1642" s="38" t="s">
        <v>6552</v>
      </c>
      <c r="Z1642" s="21">
        <v>0.87780199999999997</v>
      </c>
      <c r="AA1642" s="38" t="s">
        <v>3139</v>
      </c>
      <c r="AB1642" s="39">
        <v>877802</v>
      </c>
      <c r="AC1642" s="39">
        <v>0</v>
      </c>
      <c r="AD1642" s="23" t="s">
        <v>3139</v>
      </c>
      <c r="AE1642" s="38" t="s">
        <v>5818</v>
      </c>
      <c r="AG1642" s="23"/>
      <c r="AH1642" s="23"/>
    </row>
    <row r="1643" spans="1:34">
      <c r="A1643" t="str">
        <f t="shared" si="77"/>
        <v>1226</v>
      </c>
      <c r="B1643" t="str">
        <f t="shared" si="75"/>
        <v>OT</v>
      </c>
      <c r="C1643">
        <f t="shared" si="76"/>
        <v>153</v>
      </c>
      <c r="D1643" s="38" t="s">
        <v>6552</v>
      </c>
      <c r="E1643" s="23">
        <v>3</v>
      </c>
      <c r="F1643" s="23">
        <v>122602</v>
      </c>
      <c r="G1643" s="38" t="s">
        <v>3610</v>
      </c>
      <c r="H1643" s="38" t="s">
        <v>3611</v>
      </c>
      <c r="I1643" s="38" t="s">
        <v>6006</v>
      </c>
      <c r="J1643" s="38" t="s">
        <v>3466</v>
      </c>
      <c r="K1643" s="38"/>
      <c r="L1643" s="38" t="s">
        <v>7036</v>
      </c>
      <c r="M1643" s="109">
        <v>44561</v>
      </c>
      <c r="N1643" s="39" t="s">
        <v>3139</v>
      </c>
      <c r="O1643" s="38">
        <v>1</v>
      </c>
      <c r="P1643" s="38"/>
      <c r="Q1643" s="38" t="s">
        <v>3139</v>
      </c>
      <c r="R1643" s="39">
        <v>0</v>
      </c>
      <c r="S1643" s="38"/>
      <c r="T1643" s="38" t="s">
        <v>3139</v>
      </c>
      <c r="U1643" s="38" t="s">
        <v>6772</v>
      </c>
      <c r="V1643" s="39">
        <v>454263</v>
      </c>
      <c r="W1643" s="38" t="s">
        <v>3139</v>
      </c>
      <c r="X1643" s="23">
        <v>0</v>
      </c>
      <c r="Y1643" s="38" t="s">
        <v>6552</v>
      </c>
      <c r="Z1643" s="21">
        <v>0.45426299999999997</v>
      </c>
      <c r="AA1643" s="38" t="s">
        <v>3139</v>
      </c>
      <c r="AB1643" s="39">
        <v>454263</v>
      </c>
      <c r="AC1643" s="39">
        <v>0</v>
      </c>
      <c r="AD1643" s="23" t="s">
        <v>3139</v>
      </c>
      <c r="AE1643" s="38" t="s">
        <v>5818</v>
      </c>
      <c r="AG1643" s="23"/>
      <c r="AH1643" s="23"/>
    </row>
    <row r="1644" spans="1:34">
      <c r="A1644" t="str">
        <f t="shared" si="77"/>
        <v>1228</v>
      </c>
      <c r="B1644" t="str">
        <f t="shared" si="75"/>
        <v>CA</v>
      </c>
      <c r="C1644">
        <f t="shared" si="76"/>
        <v>83</v>
      </c>
      <c r="D1644" s="38" t="s">
        <v>6552</v>
      </c>
      <c r="E1644" s="23">
        <v>4</v>
      </c>
      <c r="F1644" s="23">
        <v>122811</v>
      </c>
      <c r="G1644" s="38" t="s">
        <v>53</v>
      </c>
      <c r="H1644" s="38" t="s">
        <v>3263</v>
      </c>
      <c r="I1644" s="38" t="s">
        <v>5969</v>
      </c>
      <c r="J1644" s="38" t="s">
        <v>9628</v>
      </c>
      <c r="K1644" s="38"/>
      <c r="L1644" s="38" t="s">
        <v>5998</v>
      </c>
      <c r="M1644" s="109">
        <v>44491</v>
      </c>
      <c r="N1644" s="39">
        <v>300000000</v>
      </c>
      <c r="O1644" s="38">
        <v>1</v>
      </c>
      <c r="P1644" s="38" t="s">
        <v>5814</v>
      </c>
      <c r="Q1644" s="38">
        <v>2.5</v>
      </c>
      <c r="R1644" s="39">
        <v>0</v>
      </c>
      <c r="S1644" s="38" t="s">
        <v>54</v>
      </c>
      <c r="T1644" s="38">
        <v>90</v>
      </c>
      <c r="U1644" s="38" t="s">
        <v>5998</v>
      </c>
      <c r="V1644" s="39">
        <v>300000000</v>
      </c>
      <c r="W1644" s="38">
        <v>2.5</v>
      </c>
      <c r="X1644" s="23" t="s">
        <v>3139</v>
      </c>
      <c r="Y1644" s="38" t="s">
        <v>6552</v>
      </c>
      <c r="Z1644" s="21">
        <v>300.18600300000003</v>
      </c>
      <c r="AA1644" s="38">
        <v>2.5</v>
      </c>
      <c r="AB1644" s="39" t="s">
        <v>3139</v>
      </c>
      <c r="AC1644" s="39">
        <v>0</v>
      </c>
      <c r="AD1644" s="23" t="s">
        <v>3139</v>
      </c>
      <c r="AE1644" s="38" t="s">
        <v>5830</v>
      </c>
      <c r="AG1644" s="23"/>
      <c r="AH1644" s="23"/>
    </row>
    <row r="1645" spans="1:34">
      <c r="A1645" t="str">
        <f t="shared" si="77"/>
        <v>1228</v>
      </c>
      <c r="B1645" t="str">
        <f t="shared" si="75"/>
        <v>CA</v>
      </c>
      <c r="C1645">
        <f t="shared" si="76"/>
        <v>57</v>
      </c>
      <c r="D1645" s="38" t="s">
        <v>6552</v>
      </c>
      <c r="E1645" s="23">
        <v>5</v>
      </c>
      <c r="F1645" s="23">
        <v>122811</v>
      </c>
      <c r="G1645" s="38" t="s">
        <v>53</v>
      </c>
      <c r="H1645" s="38" t="s">
        <v>3263</v>
      </c>
      <c r="I1645" s="38" t="s">
        <v>5969</v>
      </c>
      <c r="J1645" s="38" t="s">
        <v>9628</v>
      </c>
      <c r="K1645" s="38"/>
      <c r="L1645" s="38" t="s">
        <v>11986</v>
      </c>
      <c r="M1645" s="109">
        <v>44465</v>
      </c>
      <c r="N1645" s="39">
        <v>150000000</v>
      </c>
      <c r="O1645" s="38">
        <v>1</v>
      </c>
      <c r="P1645" s="38" t="s">
        <v>5814</v>
      </c>
      <c r="Q1645" s="38">
        <v>2.1</v>
      </c>
      <c r="R1645" s="39">
        <v>0</v>
      </c>
      <c r="S1645" s="38" t="s">
        <v>54</v>
      </c>
      <c r="T1645" s="38">
        <v>60</v>
      </c>
      <c r="U1645" s="38" t="s">
        <v>11986</v>
      </c>
      <c r="V1645" s="39">
        <v>150000000</v>
      </c>
      <c r="W1645" s="38">
        <v>2.1</v>
      </c>
      <c r="X1645" s="23" t="s">
        <v>3139</v>
      </c>
      <c r="Y1645" s="38" t="s">
        <v>6552</v>
      </c>
      <c r="Z1645" s="21">
        <v>150.04335499999999</v>
      </c>
      <c r="AA1645" s="38">
        <v>2.1</v>
      </c>
      <c r="AB1645" s="39" t="s">
        <v>3139</v>
      </c>
      <c r="AC1645" s="39">
        <v>0</v>
      </c>
      <c r="AD1645" s="23" t="s">
        <v>3139</v>
      </c>
      <c r="AE1645" s="38" t="s">
        <v>5830</v>
      </c>
      <c r="AG1645" s="23"/>
      <c r="AH1645" s="23"/>
    </row>
    <row r="1646" spans="1:34">
      <c r="A1646" t="str">
        <f t="shared" si="77"/>
        <v>1228</v>
      </c>
      <c r="B1646" t="str">
        <f t="shared" si="75"/>
        <v>CA</v>
      </c>
      <c r="C1646">
        <f t="shared" si="76"/>
        <v>118</v>
      </c>
      <c r="D1646" s="38" t="s">
        <v>6552</v>
      </c>
      <c r="E1646" s="23">
        <v>6</v>
      </c>
      <c r="F1646" s="23">
        <v>122811</v>
      </c>
      <c r="G1646" s="38" t="s">
        <v>53</v>
      </c>
      <c r="H1646" s="38" t="s">
        <v>3263</v>
      </c>
      <c r="I1646" s="38" t="s">
        <v>5969</v>
      </c>
      <c r="J1646" s="38" t="s">
        <v>11999</v>
      </c>
      <c r="K1646" s="38"/>
      <c r="L1646" s="38" t="s">
        <v>11986</v>
      </c>
      <c r="M1646" s="109">
        <v>44526</v>
      </c>
      <c r="N1646" s="39">
        <v>151000000</v>
      </c>
      <c r="O1646" s="38">
        <v>1</v>
      </c>
      <c r="P1646" s="38" t="s">
        <v>5814</v>
      </c>
      <c r="Q1646" s="23">
        <v>2.6</v>
      </c>
      <c r="R1646" s="39" t="s">
        <v>3139</v>
      </c>
      <c r="S1646" s="38" t="s">
        <v>54</v>
      </c>
      <c r="T1646" s="23">
        <v>60</v>
      </c>
      <c r="U1646" s="38" t="s">
        <v>11986</v>
      </c>
      <c r="V1646" s="39">
        <v>151000000</v>
      </c>
      <c r="W1646" s="23">
        <v>2.6</v>
      </c>
      <c r="X1646" s="38" t="s">
        <v>3139</v>
      </c>
      <c r="Y1646" s="38" t="s">
        <v>6552</v>
      </c>
      <c r="Z1646" s="21">
        <v>151.054045</v>
      </c>
      <c r="AA1646" s="38">
        <v>2.6</v>
      </c>
      <c r="AB1646" s="39" t="s">
        <v>3139</v>
      </c>
      <c r="AC1646" s="39">
        <v>0</v>
      </c>
      <c r="AD1646" s="23" t="s">
        <v>3139</v>
      </c>
      <c r="AE1646" s="38" t="s">
        <v>5830</v>
      </c>
      <c r="AG1646" s="23"/>
      <c r="AH1646" s="23"/>
    </row>
    <row r="1647" spans="1:34">
      <c r="A1647" t="str">
        <f t="shared" si="77"/>
        <v>1120</v>
      </c>
      <c r="B1647" t="str">
        <f t="shared" si="75"/>
        <v>OT</v>
      </c>
      <c r="C1647">
        <f t="shared" si="76"/>
        <v>32</v>
      </c>
      <c r="D1647" s="38" t="s">
        <v>6552</v>
      </c>
      <c r="E1647" s="23">
        <v>7</v>
      </c>
      <c r="F1647" s="23">
        <v>112007</v>
      </c>
      <c r="G1647" s="38" t="s">
        <v>53</v>
      </c>
      <c r="H1647" s="38" t="s">
        <v>3263</v>
      </c>
      <c r="I1647" s="38" t="s">
        <v>5969</v>
      </c>
      <c r="J1647" s="38" t="s">
        <v>11342</v>
      </c>
      <c r="K1647" s="38"/>
      <c r="L1647" s="38" t="s">
        <v>6194</v>
      </c>
      <c r="M1647" s="109">
        <v>44440</v>
      </c>
      <c r="N1647" s="39">
        <v>55000000</v>
      </c>
      <c r="O1647" s="38">
        <v>1</v>
      </c>
      <c r="P1647" s="38" t="s">
        <v>5814</v>
      </c>
      <c r="Q1647" s="23">
        <v>2.9</v>
      </c>
      <c r="R1647" s="39" t="s">
        <v>3139</v>
      </c>
      <c r="S1647" s="38" t="s">
        <v>54</v>
      </c>
      <c r="T1647" s="23">
        <v>90</v>
      </c>
      <c r="U1647" s="38" t="s">
        <v>6194</v>
      </c>
      <c r="V1647" s="39">
        <v>55000000</v>
      </c>
      <c r="W1647" s="23">
        <v>2.9</v>
      </c>
      <c r="X1647" s="38" t="s">
        <v>3139</v>
      </c>
      <c r="Y1647" s="38" t="s">
        <v>6552</v>
      </c>
      <c r="Z1647" s="21">
        <v>55.262920000000001</v>
      </c>
      <c r="AA1647" s="38">
        <v>2.9</v>
      </c>
      <c r="AB1647" s="39" t="s">
        <v>3139</v>
      </c>
      <c r="AC1647" s="39">
        <v>0</v>
      </c>
      <c r="AD1647" s="23" t="s">
        <v>3139</v>
      </c>
      <c r="AE1647" s="38" t="s">
        <v>5830</v>
      </c>
      <c r="AG1647" s="23"/>
      <c r="AH1647" s="23"/>
    </row>
    <row r="1648" spans="1:34">
      <c r="A1648" t="str">
        <f t="shared" si="77"/>
        <v>1120</v>
      </c>
      <c r="B1648" t="str">
        <f t="shared" si="75"/>
        <v>OT</v>
      </c>
      <c r="C1648">
        <f t="shared" si="76"/>
        <v>48</v>
      </c>
      <c r="D1648" s="38" t="s">
        <v>6552</v>
      </c>
      <c r="E1648" s="23">
        <v>8</v>
      </c>
      <c r="F1648" s="23">
        <v>112007</v>
      </c>
      <c r="G1648" s="38" t="s">
        <v>53</v>
      </c>
      <c r="H1648" s="38" t="s">
        <v>3263</v>
      </c>
      <c r="I1648" s="38" t="s">
        <v>5969</v>
      </c>
      <c r="J1648" s="38" t="s">
        <v>11343</v>
      </c>
      <c r="K1648" s="38"/>
      <c r="L1648" s="38" t="s">
        <v>6319</v>
      </c>
      <c r="M1648" s="109">
        <v>44456</v>
      </c>
      <c r="N1648" s="39">
        <v>51000000</v>
      </c>
      <c r="O1648" s="38">
        <v>1</v>
      </c>
      <c r="P1648" s="38" t="s">
        <v>5814</v>
      </c>
      <c r="Q1648" s="23">
        <v>2.4</v>
      </c>
      <c r="R1648" s="39" t="s">
        <v>3139</v>
      </c>
      <c r="S1648" s="38" t="s">
        <v>54</v>
      </c>
      <c r="T1648" s="23">
        <v>90</v>
      </c>
      <c r="U1648" s="38" t="s">
        <v>6319</v>
      </c>
      <c r="V1648" s="39">
        <v>51000000</v>
      </c>
      <c r="W1648" s="23">
        <v>2.4</v>
      </c>
      <c r="X1648" s="38" t="s">
        <v>3139</v>
      </c>
      <c r="Y1648" s="38" t="s">
        <v>6552</v>
      </c>
      <c r="Z1648" s="21">
        <v>51.148235999999997</v>
      </c>
      <c r="AA1648" s="38">
        <v>2.4</v>
      </c>
      <c r="AB1648" s="39" t="s">
        <v>3139</v>
      </c>
      <c r="AC1648" s="39">
        <v>0</v>
      </c>
      <c r="AD1648" s="23" t="s">
        <v>3139</v>
      </c>
      <c r="AE1648" s="38" t="s">
        <v>5830</v>
      </c>
      <c r="AG1648" s="23"/>
      <c r="AH1648" s="23"/>
    </row>
    <row r="1649" spans="1:34">
      <c r="A1649" t="str">
        <f t="shared" si="77"/>
        <v>1120</v>
      </c>
      <c r="B1649" t="str">
        <f t="shared" si="75"/>
        <v>OT</v>
      </c>
      <c r="C1649">
        <f t="shared" si="76"/>
        <v>54</v>
      </c>
      <c r="D1649" s="38" t="s">
        <v>6552</v>
      </c>
      <c r="E1649" s="23">
        <v>9</v>
      </c>
      <c r="F1649" s="23">
        <v>112007</v>
      </c>
      <c r="G1649" s="38" t="s">
        <v>53</v>
      </c>
      <c r="H1649" s="38" t="s">
        <v>3263</v>
      </c>
      <c r="I1649" s="38" t="s">
        <v>5969</v>
      </c>
      <c r="J1649" s="38" t="s">
        <v>11344</v>
      </c>
      <c r="K1649" s="38"/>
      <c r="L1649" s="38" t="s">
        <v>6098</v>
      </c>
      <c r="M1649" s="109">
        <v>44462</v>
      </c>
      <c r="N1649" s="39">
        <v>75000000</v>
      </c>
      <c r="O1649" s="38">
        <v>1</v>
      </c>
      <c r="P1649" s="38" t="s">
        <v>5814</v>
      </c>
      <c r="Q1649" s="23">
        <v>2.4</v>
      </c>
      <c r="R1649" s="39" t="s">
        <v>3139</v>
      </c>
      <c r="S1649" s="38" t="s">
        <v>54</v>
      </c>
      <c r="T1649" s="23">
        <v>90</v>
      </c>
      <c r="U1649" s="38" t="s">
        <v>6098</v>
      </c>
      <c r="V1649" s="39">
        <v>75000000</v>
      </c>
      <c r="W1649" s="23">
        <v>2.4</v>
      </c>
      <c r="X1649" s="38" t="s">
        <v>3139</v>
      </c>
      <c r="Y1649" s="38" t="s">
        <v>6552</v>
      </c>
      <c r="Z1649" s="21">
        <v>75.188252000000006</v>
      </c>
      <c r="AA1649" s="38">
        <v>2.4</v>
      </c>
      <c r="AB1649" s="39" t="s">
        <v>3139</v>
      </c>
      <c r="AC1649" s="39">
        <v>0</v>
      </c>
      <c r="AD1649" s="23" t="s">
        <v>3139</v>
      </c>
      <c r="AE1649" s="38" t="s">
        <v>5830</v>
      </c>
      <c r="AG1649" s="23"/>
      <c r="AH1649" s="23"/>
    </row>
    <row r="1650" spans="1:34">
      <c r="A1650" t="str">
        <f t="shared" si="77"/>
        <v>1120</v>
      </c>
      <c r="B1650" t="str">
        <f t="shared" si="75"/>
        <v>OT</v>
      </c>
      <c r="C1650">
        <f t="shared" si="76"/>
        <v>66</v>
      </c>
      <c r="D1650" s="38" t="s">
        <v>6552</v>
      </c>
      <c r="E1650" s="23">
        <v>10</v>
      </c>
      <c r="F1650" s="23">
        <v>112007</v>
      </c>
      <c r="G1650" s="38" t="s">
        <v>53</v>
      </c>
      <c r="H1650" s="38" t="s">
        <v>3263</v>
      </c>
      <c r="I1650" s="38" t="s">
        <v>5969</v>
      </c>
      <c r="J1650" s="38" t="s">
        <v>12000</v>
      </c>
      <c r="K1650" s="38"/>
      <c r="L1650" s="38" t="s">
        <v>6104</v>
      </c>
      <c r="M1650" s="109">
        <v>44474</v>
      </c>
      <c r="N1650" s="39">
        <v>70000000</v>
      </c>
      <c r="O1650" s="38">
        <v>1</v>
      </c>
      <c r="P1650" s="38" t="s">
        <v>5814</v>
      </c>
      <c r="Q1650" s="23">
        <v>2.4</v>
      </c>
      <c r="R1650" s="39" t="s">
        <v>3139</v>
      </c>
      <c r="S1650" s="38" t="s">
        <v>54</v>
      </c>
      <c r="T1650" s="23">
        <v>90</v>
      </c>
      <c r="U1650" s="38" t="s">
        <v>6104</v>
      </c>
      <c r="V1650" s="39">
        <v>70000000</v>
      </c>
      <c r="W1650" s="23">
        <v>2.4</v>
      </c>
      <c r="X1650" s="38" t="s">
        <v>3139</v>
      </c>
      <c r="Y1650" s="38" t="s">
        <v>6552</v>
      </c>
      <c r="Z1650" s="21">
        <v>70.115600000000001</v>
      </c>
      <c r="AA1650" s="38">
        <v>2.4</v>
      </c>
      <c r="AB1650" s="39" t="s">
        <v>3139</v>
      </c>
      <c r="AC1650" s="39">
        <v>0</v>
      </c>
      <c r="AD1650" s="23" t="s">
        <v>3139</v>
      </c>
      <c r="AE1650" s="38" t="s">
        <v>5830</v>
      </c>
      <c r="AG1650" s="23"/>
      <c r="AH1650" s="23"/>
    </row>
    <row r="1651" spans="1:34">
      <c r="A1651" t="str">
        <f t="shared" si="77"/>
        <v>1226</v>
      </c>
      <c r="B1651" t="str">
        <f t="shared" si="75"/>
        <v>OT</v>
      </c>
      <c r="C1651">
        <f t="shared" si="76"/>
        <v>0</v>
      </c>
      <c r="D1651" s="38" t="s">
        <v>6552</v>
      </c>
      <c r="E1651" s="23">
        <v>1</v>
      </c>
      <c r="F1651" s="23">
        <v>122602</v>
      </c>
      <c r="G1651" s="38" t="s">
        <v>53</v>
      </c>
      <c r="H1651" s="38" t="s">
        <v>11348</v>
      </c>
      <c r="I1651" s="38" t="s">
        <v>6006</v>
      </c>
      <c r="J1651" s="38" t="s">
        <v>11349</v>
      </c>
      <c r="K1651" s="38"/>
      <c r="L1651" s="38" t="s">
        <v>6261</v>
      </c>
      <c r="M1651" s="109">
        <v>44408</v>
      </c>
      <c r="N1651" s="39">
        <v>207037115</v>
      </c>
      <c r="O1651" s="38">
        <v>1</v>
      </c>
      <c r="P1651" s="38"/>
      <c r="Q1651" s="23" t="s">
        <v>3139</v>
      </c>
      <c r="R1651" s="39" t="s">
        <v>3139</v>
      </c>
      <c r="S1651" s="38"/>
      <c r="T1651" s="23" t="s">
        <v>3139</v>
      </c>
      <c r="U1651" s="38" t="s">
        <v>6261</v>
      </c>
      <c r="V1651" s="39">
        <v>207037115</v>
      </c>
      <c r="W1651" s="23" t="s">
        <v>3139</v>
      </c>
      <c r="X1651" s="38">
        <v>0</v>
      </c>
      <c r="Y1651" s="38" t="s">
        <v>6552</v>
      </c>
      <c r="Z1651" s="21">
        <v>207.037115</v>
      </c>
      <c r="AA1651" s="38" t="s">
        <v>3139</v>
      </c>
      <c r="AB1651" s="39">
        <v>207037115</v>
      </c>
      <c r="AC1651" s="39">
        <v>0</v>
      </c>
      <c r="AD1651" s="23" t="s">
        <v>3139</v>
      </c>
      <c r="AE1651" s="38" t="s">
        <v>5818</v>
      </c>
      <c r="AG1651" s="23"/>
      <c r="AH1651" s="23"/>
    </row>
    <row r="1652" spans="1:34">
      <c r="A1652" t="str">
        <f t="shared" si="77"/>
        <v>1226</v>
      </c>
      <c r="B1652" t="str">
        <f t="shared" si="75"/>
        <v>OT</v>
      </c>
      <c r="C1652">
        <f t="shared" si="76"/>
        <v>0</v>
      </c>
      <c r="D1652" s="38" t="s">
        <v>6552</v>
      </c>
      <c r="E1652" s="23">
        <v>2</v>
      </c>
      <c r="F1652" s="23">
        <v>122602</v>
      </c>
      <c r="G1652" s="38" t="s">
        <v>3179</v>
      </c>
      <c r="H1652" s="38" t="s">
        <v>11350</v>
      </c>
      <c r="I1652" s="38" t="s">
        <v>6006</v>
      </c>
      <c r="J1652" s="38" t="s">
        <v>3466</v>
      </c>
      <c r="K1652" s="38"/>
      <c r="L1652" s="38" t="s">
        <v>11351</v>
      </c>
      <c r="M1652" s="109">
        <v>44408</v>
      </c>
      <c r="N1652" s="39">
        <v>33444073</v>
      </c>
      <c r="O1652" s="38">
        <v>1</v>
      </c>
      <c r="P1652" s="38"/>
      <c r="Q1652" s="23" t="s">
        <v>3139</v>
      </c>
      <c r="R1652" s="39" t="s">
        <v>3139</v>
      </c>
      <c r="S1652" s="38"/>
      <c r="T1652" s="23" t="s">
        <v>3139</v>
      </c>
      <c r="U1652" s="38" t="s">
        <v>11351</v>
      </c>
      <c r="V1652" s="39">
        <v>33444073</v>
      </c>
      <c r="W1652" s="23" t="s">
        <v>3139</v>
      </c>
      <c r="X1652" s="38">
        <v>0</v>
      </c>
      <c r="Y1652" s="38" t="s">
        <v>6552</v>
      </c>
      <c r="Z1652" s="21">
        <v>33.444073000000003</v>
      </c>
      <c r="AA1652" s="38" t="s">
        <v>3139</v>
      </c>
      <c r="AB1652" s="39">
        <v>33444073</v>
      </c>
      <c r="AC1652" s="39">
        <v>0</v>
      </c>
      <c r="AD1652" s="23" t="s">
        <v>3139</v>
      </c>
      <c r="AE1652" s="38" t="s">
        <v>5818</v>
      </c>
      <c r="AG1652" s="23"/>
      <c r="AH1652" s="23"/>
    </row>
    <row r="1653" spans="1:34">
      <c r="A1653" t="str">
        <f t="shared" si="77"/>
        <v>1226</v>
      </c>
      <c r="B1653" t="str">
        <f t="shared" si="75"/>
        <v>OT</v>
      </c>
      <c r="C1653">
        <f t="shared" si="76"/>
        <v>0</v>
      </c>
      <c r="D1653" s="38" t="s">
        <v>6552</v>
      </c>
      <c r="E1653" s="23">
        <v>3</v>
      </c>
      <c r="F1653" s="23">
        <v>122602</v>
      </c>
      <c r="G1653" s="38" t="s">
        <v>3181</v>
      </c>
      <c r="H1653" s="38" t="s">
        <v>3856</v>
      </c>
      <c r="I1653" s="38" t="s">
        <v>6006</v>
      </c>
      <c r="J1653" s="38" t="s">
        <v>3379</v>
      </c>
      <c r="K1653" s="38"/>
      <c r="L1653" s="38" t="s">
        <v>11351</v>
      </c>
      <c r="M1653" s="109">
        <v>44408</v>
      </c>
      <c r="N1653" s="39">
        <v>54790807</v>
      </c>
      <c r="O1653" s="38">
        <v>1</v>
      </c>
      <c r="P1653" s="38"/>
      <c r="Q1653" s="38" t="s">
        <v>3139</v>
      </c>
      <c r="R1653" s="39" t="s">
        <v>3139</v>
      </c>
      <c r="S1653" s="38"/>
      <c r="T1653" s="38" t="s">
        <v>3139</v>
      </c>
      <c r="U1653" s="38" t="s">
        <v>11351</v>
      </c>
      <c r="V1653" s="39">
        <v>54790807</v>
      </c>
      <c r="W1653" s="38" t="s">
        <v>3139</v>
      </c>
      <c r="X1653" s="23">
        <v>0</v>
      </c>
      <c r="Y1653" s="38" t="s">
        <v>6552</v>
      </c>
      <c r="Z1653" s="21">
        <v>54.790807000000001</v>
      </c>
      <c r="AA1653" s="38" t="s">
        <v>3139</v>
      </c>
      <c r="AB1653" s="39">
        <v>54790807</v>
      </c>
      <c r="AC1653" s="39">
        <v>0</v>
      </c>
      <c r="AD1653" s="23" t="s">
        <v>3139</v>
      </c>
      <c r="AE1653" s="38" t="s">
        <v>5818</v>
      </c>
      <c r="AG1653" s="23"/>
      <c r="AH1653" s="23"/>
    </row>
    <row r="1654" spans="1:34">
      <c r="A1654" t="str">
        <f t="shared" si="77"/>
        <v>1226</v>
      </c>
      <c r="B1654" t="str">
        <f t="shared" si="75"/>
        <v>OT</v>
      </c>
      <c r="C1654">
        <f t="shared" si="76"/>
        <v>0</v>
      </c>
      <c r="D1654" s="38" t="s">
        <v>6552</v>
      </c>
      <c r="E1654" s="23">
        <v>4</v>
      </c>
      <c r="F1654" s="23">
        <v>122602</v>
      </c>
      <c r="G1654" s="38" t="s">
        <v>3610</v>
      </c>
      <c r="H1654" s="38" t="s">
        <v>11352</v>
      </c>
      <c r="I1654" s="38" t="s">
        <v>6006</v>
      </c>
      <c r="J1654" s="38" t="s">
        <v>3375</v>
      </c>
      <c r="K1654" s="38"/>
      <c r="L1654" s="38" t="s">
        <v>6774</v>
      </c>
      <c r="M1654" s="109">
        <v>44408</v>
      </c>
      <c r="N1654" s="39">
        <v>444402</v>
      </c>
      <c r="O1654" s="38">
        <v>1</v>
      </c>
      <c r="P1654" s="38"/>
      <c r="Q1654" s="38" t="s">
        <v>3139</v>
      </c>
      <c r="R1654" s="39" t="s">
        <v>3139</v>
      </c>
      <c r="S1654" s="38"/>
      <c r="T1654" s="38" t="s">
        <v>3139</v>
      </c>
      <c r="U1654" s="38" t="s">
        <v>6774</v>
      </c>
      <c r="V1654" s="39">
        <v>444402</v>
      </c>
      <c r="W1654" s="38" t="s">
        <v>3139</v>
      </c>
      <c r="X1654" s="23">
        <v>0</v>
      </c>
      <c r="Y1654" s="38" t="s">
        <v>6552</v>
      </c>
      <c r="Z1654" s="21">
        <v>0.44440200000000002</v>
      </c>
      <c r="AA1654" s="38" t="s">
        <v>3139</v>
      </c>
      <c r="AB1654" s="39">
        <v>444402</v>
      </c>
      <c r="AC1654" s="39">
        <v>0</v>
      </c>
      <c r="AD1654" s="23" t="s">
        <v>3139</v>
      </c>
      <c r="AE1654" s="38" t="s">
        <v>5818</v>
      </c>
      <c r="AG1654" s="23"/>
      <c r="AH1654" s="23"/>
    </row>
    <row r="1655" spans="1:34">
      <c r="A1655" t="str">
        <f t="shared" si="77"/>
        <v>1120</v>
      </c>
      <c r="B1655" t="str">
        <f t="shared" si="75"/>
        <v>OT</v>
      </c>
      <c r="C1655">
        <f t="shared" si="76"/>
        <v>18</v>
      </c>
      <c r="D1655" s="38" t="s">
        <v>6552</v>
      </c>
      <c r="E1655" s="23">
        <v>5</v>
      </c>
      <c r="F1655" s="23">
        <v>112007</v>
      </c>
      <c r="G1655" s="38" t="s">
        <v>53</v>
      </c>
      <c r="H1655" s="38" t="s">
        <v>3263</v>
      </c>
      <c r="I1655" s="38" t="s">
        <v>5969</v>
      </c>
      <c r="J1655" s="38" t="s">
        <v>9630</v>
      </c>
      <c r="K1655" s="38"/>
      <c r="L1655" s="38" t="s">
        <v>6598</v>
      </c>
      <c r="M1655" s="109">
        <v>44426</v>
      </c>
      <c r="N1655" s="39">
        <v>805000000</v>
      </c>
      <c r="O1655" s="38">
        <v>1</v>
      </c>
      <c r="P1655" s="38" t="s">
        <v>5814</v>
      </c>
      <c r="Q1655" s="38">
        <v>3.06</v>
      </c>
      <c r="R1655" s="39" t="s">
        <v>3139</v>
      </c>
      <c r="S1655" s="38" t="s">
        <v>54</v>
      </c>
      <c r="T1655" s="38">
        <v>90</v>
      </c>
      <c r="U1655" s="38" t="s">
        <v>6598</v>
      </c>
      <c r="V1655" s="39">
        <v>805000000</v>
      </c>
      <c r="W1655" s="38">
        <v>3.06</v>
      </c>
      <c r="X1655" s="23" t="s">
        <v>3139</v>
      </c>
      <c r="Y1655" s="38" t="s">
        <v>6552</v>
      </c>
      <c r="Z1655" s="21">
        <v>810.00152200000002</v>
      </c>
      <c r="AA1655" s="38">
        <v>3.06</v>
      </c>
      <c r="AB1655" s="39" t="s">
        <v>3139</v>
      </c>
      <c r="AC1655" s="39">
        <v>0</v>
      </c>
      <c r="AD1655" s="23" t="s">
        <v>3139</v>
      </c>
      <c r="AE1655" s="38" t="s">
        <v>5830</v>
      </c>
      <c r="AG1655" s="23"/>
      <c r="AH1655" s="23"/>
    </row>
    <row r="1656" spans="1:34">
      <c r="A1656" t="str">
        <f t="shared" si="77"/>
        <v>1120</v>
      </c>
      <c r="B1656" t="str">
        <f t="shared" si="75"/>
        <v>OT</v>
      </c>
      <c r="C1656">
        <f t="shared" si="76"/>
        <v>41</v>
      </c>
      <c r="D1656" s="38" t="s">
        <v>6552</v>
      </c>
      <c r="E1656" s="23">
        <v>6</v>
      </c>
      <c r="F1656" s="23">
        <v>112007</v>
      </c>
      <c r="G1656" s="38" t="s">
        <v>53</v>
      </c>
      <c r="H1656" s="38" t="s">
        <v>3263</v>
      </c>
      <c r="I1656" s="38" t="s">
        <v>5969</v>
      </c>
      <c r="J1656" s="38" t="s">
        <v>11345</v>
      </c>
      <c r="K1656" s="38"/>
      <c r="L1656" s="38" t="s">
        <v>6416</v>
      </c>
      <c r="M1656" s="109">
        <v>44449</v>
      </c>
      <c r="N1656" s="39">
        <v>600000000</v>
      </c>
      <c r="O1656" s="38">
        <v>1</v>
      </c>
      <c r="P1656" s="38" t="s">
        <v>5814</v>
      </c>
      <c r="Q1656" s="38">
        <v>2.57</v>
      </c>
      <c r="R1656" s="39" t="s">
        <v>3139</v>
      </c>
      <c r="S1656" s="38" t="s">
        <v>54</v>
      </c>
      <c r="T1656" s="38">
        <v>90</v>
      </c>
      <c r="U1656" s="38" t="s">
        <v>6416</v>
      </c>
      <c r="V1656" s="39">
        <v>600000000</v>
      </c>
      <c r="W1656" s="38">
        <v>2.57</v>
      </c>
      <c r="X1656" s="23" t="s">
        <v>3139</v>
      </c>
      <c r="Y1656" s="38" t="s">
        <v>6552</v>
      </c>
      <c r="Z1656" s="21">
        <v>602.18876699999998</v>
      </c>
      <c r="AA1656" s="38">
        <v>2.57</v>
      </c>
      <c r="AB1656" s="39" t="s">
        <v>3139</v>
      </c>
      <c r="AC1656" s="39">
        <v>0</v>
      </c>
      <c r="AD1656" s="23" t="s">
        <v>3139</v>
      </c>
      <c r="AE1656" s="38" t="s">
        <v>5830</v>
      </c>
      <c r="AG1656" s="23"/>
      <c r="AH1656" s="23"/>
    </row>
    <row r="1657" spans="1:34">
      <c r="A1657" t="str">
        <f t="shared" si="77"/>
        <v>1120</v>
      </c>
      <c r="B1657" t="str">
        <f t="shared" si="75"/>
        <v>OT</v>
      </c>
      <c r="C1657">
        <f t="shared" si="76"/>
        <v>47</v>
      </c>
      <c r="D1657" s="38" t="s">
        <v>6552</v>
      </c>
      <c r="E1657" s="23">
        <v>7</v>
      </c>
      <c r="F1657" s="23">
        <v>112007</v>
      </c>
      <c r="G1657" s="38" t="s">
        <v>53</v>
      </c>
      <c r="H1657" s="38" t="s">
        <v>3263</v>
      </c>
      <c r="I1657" s="38" t="s">
        <v>5969</v>
      </c>
      <c r="J1657" s="38" t="s">
        <v>11346</v>
      </c>
      <c r="K1657" s="38"/>
      <c r="L1657" s="38" t="s">
        <v>6169</v>
      </c>
      <c r="M1657" s="109">
        <v>44455</v>
      </c>
      <c r="N1657" s="39">
        <v>390000000</v>
      </c>
      <c r="O1657" s="38">
        <v>1</v>
      </c>
      <c r="P1657" s="38" t="s">
        <v>5814</v>
      </c>
      <c r="Q1657" s="38">
        <v>2.4700000000000002</v>
      </c>
      <c r="R1657" s="39" t="s">
        <v>3139</v>
      </c>
      <c r="S1657" s="38" t="s">
        <v>54</v>
      </c>
      <c r="T1657" s="38">
        <v>90</v>
      </c>
      <c r="U1657" s="38" t="s">
        <v>6169</v>
      </c>
      <c r="V1657" s="39">
        <v>390000000</v>
      </c>
      <c r="W1657" s="38">
        <v>2.4700000000000002</v>
      </c>
      <c r="X1657" s="23" t="s">
        <v>3139</v>
      </c>
      <c r="Y1657" s="38" t="s">
        <v>6552</v>
      </c>
      <c r="Z1657" s="21">
        <v>391.20703500000002</v>
      </c>
      <c r="AA1657" s="38">
        <v>2.4700000000000002</v>
      </c>
      <c r="AB1657" s="39" t="s">
        <v>3139</v>
      </c>
      <c r="AC1657" s="39">
        <v>0</v>
      </c>
      <c r="AD1657" s="23" t="s">
        <v>3139</v>
      </c>
      <c r="AE1657" s="38" t="s">
        <v>5830</v>
      </c>
      <c r="AG1657" s="23"/>
      <c r="AH1657" s="23"/>
    </row>
    <row r="1658" spans="1:34">
      <c r="A1658" t="str">
        <f t="shared" si="77"/>
        <v>1120</v>
      </c>
      <c r="B1658" t="str">
        <f t="shared" si="75"/>
        <v>OT</v>
      </c>
      <c r="C1658">
        <f t="shared" si="76"/>
        <v>54</v>
      </c>
      <c r="D1658" s="38" t="s">
        <v>6552</v>
      </c>
      <c r="E1658" s="23">
        <v>8</v>
      </c>
      <c r="F1658" s="23">
        <v>112007</v>
      </c>
      <c r="G1658" s="38" t="s">
        <v>53</v>
      </c>
      <c r="H1658" s="38" t="s">
        <v>3263</v>
      </c>
      <c r="I1658" s="38" t="s">
        <v>5969</v>
      </c>
      <c r="J1658" s="38" t="s">
        <v>11347</v>
      </c>
      <c r="K1658" s="38"/>
      <c r="L1658" s="38" t="s">
        <v>6098</v>
      </c>
      <c r="M1658" s="109">
        <v>44462</v>
      </c>
      <c r="N1658" s="39">
        <v>300000000</v>
      </c>
      <c r="O1658" s="38">
        <v>1</v>
      </c>
      <c r="P1658" s="38" t="s">
        <v>5814</v>
      </c>
      <c r="Q1658" s="38">
        <v>2.4700000000000002</v>
      </c>
      <c r="R1658" s="39" t="s">
        <v>3139</v>
      </c>
      <c r="S1658" s="38" t="s">
        <v>54</v>
      </c>
      <c r="T1658" s="38">
        <v>90</v>
      </c>
      <c r="U1658" s="38" t="s">
        <v>6098</v>
      </c>
      <c r="V1658" s="39">
        <v>300000000</v>
      </c>
      <c r="W1658" s="38">
        <v>2.4700000000000002</v>
      </c>
      <c r="X1658" s="23" t="s">
        <v>3139</v>
      </c>
      <c r="Y1658" s="38" t="s">
        <v>6552</v>
      </c>
      <c r="Z1658" s="21">
        <v>300.78405400000003</v>
      </c>
      <c r="AA1658" s="38">
        <v>2.4700000000000002</v>
      </c>
      <c r="AB1658" s="39" t="s">
        <v>3139</v>
      </c>
      <c r="AC1658" s="39">
        <v>0</v>
      </c>
      <c r="AD1658" s="23" t="s">
        <v>3139</v>
      </c>
      <c r="AE1658" s="38" t="s">
        <v>5830</v>
      </c>
      <c r="AG1658" s="23"/>
      <c r="AH1658" s="23"/>
    </row>
    <row r="1659" spans="1:34">
      <c r="A1659" t="str">
        <f t="shared" si="77"/>
        <v>1120</v>
      </c>
      <c r="B1659" t="str">
        <f t="shared" si="75"/>
        <v>OT</v>
      </c>
      <c r="C1659">
        <f t="shared" si="76"/>
        <v>69</v>
      </c>
      <c r="D1659" s="38" t="s">
        <v>6552</v>
      </c>
      <c r="E1659" s="23">
        <v>9</v>
      </c>
      <c r="F1659" s="23">
        <v>112007</v>
      </c>
      <c r="G1659" s="38" t="s">
        <v>53</v>
      </c>
      <c r="H1659" s="38" t="s">
        <v>3263</v>
      </c>
      <c r="I1659" s="38" t="s">
        <v>5969</v>
      </c>
      <c r="J1659" s="38" t="s">
        <v>12001</v>
      </c>
      <c r="K1659" s="38"/>
      <c r="L1659" s="38" t="s">
        <v>6070</v>
      </c>
      <c r="M1659" s="109">
        <v>44477</v>
      </c>
      <c r="N1659" s="39">
        <v>465000000</v>
      </c>
      <c r="O1659" s="38">
        <v>1</v>
      </c>
      <c r="P1659" s="38" t="s">
        <v>5814</v>
      </c>
      <c r="Q1659" s="38">
        <v>2.4700000000000002</v>
      </c>
      <c r="R1659" s="39" t="s">
        <v>3139</v>
      </c>
      <c r="S1659" s="38" t="s">
        <v>54</v>
      </c>
      <c r="T1659" s="38">
        <v>90</v>
      </c>
      <c r="U1659" s="38" t="s">
        <v>6070</v>
      </c>
      <c r="V1659" s="39">
        <v>465000000</v>
      </c>
      <c r="W1659" s="38">
        <v>2.4700000000000002</v>
      </c>
      <c r="X1659" s="23" t="s">
        <v>3139</v>
      </c>
      <c r="Y1659" s="38" t="s">
        <v>6552</v>
      </c>
      <c r="Z1659" s="21">
        <v>465.73558600000001</v>
      </c>
      <c r="AA1659" s="38">
        <v>2.4700000000000002</v>
      </c>
      <c r="AB1659" s="39" t="s">
        <v>3139</v>
      </c>
      <c r="AC1659" s="39">
        <v>0</v>
      </c>
      <c r="AD1659" s="23" t="s">
        <v>3139</v>
      </c>
      <c r="AE1659" s="38" t="s">
        <v>5830</v>
      </c>
      <c r="AG1659" s="23"/>
      <c r="AH1659" s="23"/>
    </row>
    <row r="1660" spans="1:34">
      <c r="A1660" t="str">
        <f t="shared" si="77"/>
        <v>1120</v>
      </c>
      <c r="B1660" t="str">
        <f t="shared" si="75"/>
        <v>OT</v>
      </c>
      <c r="C1660">
        <f t="shared" si="76"/>
        <v>80</v>
      </c>
      <c r="D1660" s="38" t="s">
        <v>6552</v>
      </c>
      <c r="E1660" s="23">
        <v>10</v>
      </c>
      <c r="F1660" s="23">
        <v>112007</v>
      </c>
      <c r="G1660" s="38" t="s">
        <v>53</v>
      </c>
      <c r="H1660" s="38" t="s">
        <v>3263</v>
      </c>
      <c r="I1660" s="38" t="s">
        <v>5969</v>
      </c>
      <c r="J1660" s="38" t="s">
        <v>12002</v>
      </c>
      <c r="K1660" s="38"/>
      <c r="L1660" s="38" t="s">
        <v>6076</v>
      </c>
      <c r="M1660" s="109">
        <v>44488</v>
      </c>
      <c r="N1660" s="39">
        <v>870000000</v>
      </c>
      <c r="O1660" s="38">
        <v>1</v>
      </c>
      <c r="P1660" s="38" t="s">
        <v>5814</v>
      </c>
      <c r="Q1660" s="38">
        <v>2.57</v>
      </c>
      <c r="R1660" s="39" t="s">
        <v>3139</v>
      </c>
      <c r="S1660" s="38" t="s">
        <v>54</v>
      </c>
      <c r="T1660" s="23">
        <v>90</v>
      </c>
      <c r="U1660" s="38" t="s">
        <v>6076</v>
      </c>
      <c r="V1660" s="39">
        <v>870000000</v>
      </c>
      <c r="W1660" s="38">
        <v>2.57</v>
      </c>
      <c r="X1660" s="23" t="s">
        <v>3139</v>
      </c>
      <c r="Y1660" s="38" t="s">
        <v>6552</v>
      </c>
      <c r="Z1660" s="21">
        <v>870.74674800000003</v>
      </c>
      <c r="AA1660" s="38">
        <v>2.57</v>
      </c>
      <c r="AB1660" s="39" t="s">
        <v>3139</v>
      </c>
      <c r="AC1660" s="39">
        <v>0</v>
      </c>
      <c r="AD1660" s="23" t="s">
        <v>3139</v>
      </c>
      <c r="AE1660" s="38" t="s">
        <v>5830</v>
      </c>
      <c r="AG1660" s="23"/>
      <c r="AH1660" s="23"/>
    </row>
    <row r="1661" spans="1:34">
      <c r="A1661" t="str">
        <f t="shared" si="77"/>
        <v>1228</v>
      </c>
      <c r="B1661" t="str">
        <f t="shared" si="75"/>
        <v>CA</v>
      </c>
      <c r="C1661">
        <f t="shared" si="76"/>
        <v>121</v>
      </c>
      <c r="D1661" s="38" t="s">
        <v>6552</v>
      </c>
      <c r="E1661" s="23">
        <v>11</v>
      </c>
      <c r="F1661" s="23">
        <v>122811</v>
      </c>
      <c r="G1661" s="38" t="s">
        <v>260</v>
      </c>
      <c r="H1661" s="38" t="s">
        <v>6775</v>
      </c>
      <c r="I1661" s="38" t="s">
        <v>5969</v>
      </c>
      <c r="J1661" s="38" t="s">
        <v>9629</v>
      </c>
      <c r="K1661" s="38"/>
      <c r="L1661" s="38" t="s">
        <v>6386</v>
      </c>
      <c r="M1661" s="109">
        <v>44529</v>
      </c>
      <c r="N1661" s="39">
        <v>95000000</v>
      </c>
      <c r="O1661" s="38">
        <v>1</v>
      </c>
      <c r="P1661" s="38" t="s">
        <v>5814</v>
      </c>
      <c r="Q1661" s="38">
        <v>3.25</v>
      </c>
      <c r="R1661" s="39" t="s">
        <v>3139</v>
      </c>
      <c r="S1661" s="38" t="s">
        <v>54</v>
      </c>
      <c r="T1661" s="38">
        <v>330</v>
      </c>
      <c r="U1661" s="38" t="s">
        <v>6386</v>
      </c>
      <c r="V1661" s="39">
        <v>95000000</v>
      </c>
      <c r="W1661" s="38">
        <v>3.25</v>
      </c>
      <c r="X1661" s="38" t="s">
        <v>3139</v>
      </c>
      <c r="Y1661" s="38" t="s">
        <v>6552</v>
      </c>
      <c r="Z1661" s="21">
        <v>95</v>
      </c>
      <c r="AA1661" s="38">
        <v>3.25</v>
      </c>
      <c r="AB1661" s="39" t="s">
        <v>3139</v>
      </c>
      <c r="AC1661" s="39">
        <v>0</v>
      </c>
      <c r="AD1661" s="23" t="s">
        <v>3139</v>
      </c>
      <c r="AE1661" s="38" t="s">
        <v>5830</v>
      </c>
      <c r="AG1661" s="23"/>
      <c r="AH1661" s="23"/>
    </row>
    <row r="1662" spans="1:34">
      <c r="A1662" t="str">
        <f t="shared" si="77"/>
        <v>1226</v>
      </c>
      <c r="B1662" t="str">
        <f t="shared" si="75"/>
        <v>OT</v>
      </c>
      <c r="C1662">
        <f t="shared" si="76"/>
        <v>0</v>
      </c>
      <c r="D1662" s="38" t="s">
        <v>6552</v>
      </c>
      <c r="E1662" s="23">
        <v>1</v>
      </c>
      <c r="F1662" s="23">
        <v>122602</v>
      </c>
      <c r="G1662" s="38" t="s">
        <v>302</v>
      </c>
      <c r="H1662" s="38" t="s">
        <v>3645</v>
      </c>
      <c r="I1662" s="38" t="s">
        <v>6006</v>
      </c>
      <c r="J1662" s="38" t="s">
        <v>3646</v>
      </c>
      <c r="K1662" s="38"/>
      <c r="L1662" s="38"/>
      <c r="M1662" s="38"/>
      <c r="N1662" s="39">
        <v>14146090</v>
      </c>
      <c r="O1662" s="38">
        <v>1</v>
      </c>
      <c r="P1662" s="38"/>
      <c r="Q1662" s="38" t="s">
        <v>3139</v>
      </c>
      <c r="R1662" s="39" t="s">
        <v>3139</v>
      </c>
      <c r="S1662" s="38"/>
      <c r="T1662" s="38" t="s">
        <v>3139</v>
      </c>
      <c r="U1662" s="38" t="s">
        <v>6016</v>
      </c>
      <c r="V1662" s="39">
        <v>13628218</v>
      </c>
      <c r="W1662" s="38" t="s">
        <v>3139</v>
      </c>
      <c r="X1662" s="38">
        <v>1</v>
      </c>
      <c r="Y1662" s="38" t="s">
        <v>6552</v>
      </c>
      <c r="Z1662" s="21">
        <v>14.372854</v>
      </c>
      <c r="AA1662" s="38" t="s">
        <v>3139</v>
      </c>
      <c r="AB1662" s="39">
        <v>1</v>
      </c>
      <c r="AC1662" s="39">
        <v>226764</v>
      </c>
      <c r="AD1662" s="23" t="s">
        <v>3139</v>
      </c>
      <c r="AE1662" s="38" t="s">
        <v>5824</v>
      </c>
    </row>
    <row r="1663" spans="1:34">
      <c r="A1663" t="str">
        <f t="shared" si="77"/>
        <v>1226</v>
      </c>
      <c r="B1663" t="str">
        <f t="shared" si="75"/>
        <v>OT</v>
      </c>
      <c r="C1663">
        <f t="shared" si="76"/>
        <v>0</v>
      </c>
      <c r="D1663" s="38" t="s">
        <v>6552</v>
      </c>
      <c r="E1663" s="23">
        <v>2</v>
      </c>
      <c r="F1663" s="23">
        <v>122602</v>
      </c>
      <c r="G1663" s="38" t="s">
        <v>3179</v>
      </c>
      <c r="H1663" s="38" t="s">
        <v>3268</v>
      </c>
      <c r="I1663" s="38" t="s">
        <v>6006</v>
      </c>
      <c r="J1663" s="38" t="s">
        <v>3417</v>
      </c>
      <c r="K1663" s="38"/>
      <c r="L1663" s="38"/>
      <c r="M1663" s="38"/>
      <c r="N1663" s="39">
        <v>444366148</v>
      </c>
      <c r="O1663" s="38">
        <v>1</v>
      </c>
      <c r="P1663" s="38"/>
      <c r="Q1663" s="38" t="s">
        <v>3139</v>
      </c>
      <c r="R1663" s="39" t="s">
        <v>3139</v>
      </c>
      <c r="S1663" s="38"/>
      <c r="T1663" s="38" t="s">
        <v>3139</v>
      </c>
      <c r="U1663" s="38" t="s">
        <v>6016</v>
      </c>
      <c r="V1663" s="39">
        <v>422275131</v>
      </c>
      <c r="W1663" s="38" t="s">
        <v>3139</v>
      </c>
      <c r="X1663" s="38">
        <v>1</v>
      </c>
      <c r="Y1663" s="38" t="s">
        <v>6552</v>
      </c>
      <c r="Z1663" s="21">
        <v>444.36614800000001</v>
      </c>
      <c r="AA1663" s="38" t="s">
        <v>3139</v>
      </c>
      <c r="AB1663" s="39">
        <v>1</v>
      </c>
      <c r="AC1663" s="39">
        <v>0</v>
      </c>
      <c r="AD1663" s="23" t="s">
        <v>3139</v>
      </c>
      <c r="AE1663" s="38" t="s">
        <v>5824</v>
      </c>
    </row>
    <row r="1664" spans="1:34">
      <c r="A1664" t="str">
        <f t="shared" si="77"/>
        <v>1226</v>
      </c>
      <c r="B1664" t="str">
        <f t="shared" si="75"/>
        <v>OT</v>
      </c>
      <c r="C1664">
        <f t="shared" si="76"/>
        <v>0</v>
      </c>
      <c r="D1664" s="38" t="s">
        <v>6552</v>
      </c>
      <c r="E1664" s="23">
        <v>3</v>
      </c>
      <c r="F1664" s="23">
        <v>122602</v>
      </c>
      <c r="G1664" s="38" t="s">
        <v>3188</v>
      </c>
      <c r="H1664" s="38" t="s">
        <v>3202</v>
      </c>
      <c r="I1664" s="38" t="s">
        <v>6006</v>
      </c>
      <c r="J1664" s="38" t="s">
        <v>3647</v>
      </c>
      <c r="K1664" s="38"/>
      <c r="L1664" s="38"/>
      <c r="M1664" s="38"/>
      <c r="N1664" s="39">
        <v>132981448</v>
      </c>
      <c r="O1664" s="38">
        <v>1</v>
      </c>
      <c r="P1664" s="38"/>
      <c r="Q1664" s="38" t="s">
        <v>3139</v>
      </c>
      <c r="R1664" s="39" t="s">
        <v>3139</v>
      </c>
      <c r="S1664" s="38"/>
      <c r="T1664" s="38" t="s">
        <v>3139</v>
      </c>
      <c r="U1664" s="38" t="s">
        <v>6016</v>
      </c>
      <c r="V1664" s="39">
        <v>127434324</v>
      </c>
      <c r="W1664" s="38" t="s">
        <v>3139</v>
      </c>
      <c r="X1664" s="38">
        <v>1</v>
      </c>
      <c r="Y1664" s="38" t="s">
        <v>6552</v>
      </c>
      <c r="Z1664" s="21">
        <v>135.12244899999999</v>
      </c>
      <c r="AA1664" s="38" t="s">
        <v>3139</v>
      </c>
      <c r="AB1664" s="39">
        <v>1</v>
      </c>
      <c r="AC1664" s="39">
        <v>2141001</v>
      </c>
      <c r="AD1664" s="23" t="s">
        <v>3139</v>
      </c>
      <c r="AE1664" s="38" t="s">
        <v>5824</v>
      </c>
    </row>
    <row r="1665" spans="1:34">
      <c r="A1665" t="str">
        <f t="shared" si="77"/>
        <v>1226</v>
      </c>
      <c r="B1665" t="str">
        <f t="shared" si="75"/>
        <v>OT</v>
      </c>
      <c r="C1665">
        <f t="shared" si="76"/>
        <v>0</v>
      </c>
      <c r="D1665" s="38" t="s">
        <v>6552</v>
      </c>
      <c r="E1665" s="23">
        <v>4</v>
      </c>
      <c r="F1665" s="23">
        <v>122603</v>
      </c>
      <c r="G1665" s="38" t="s">
        <v>3246</v>
      </c>
      <c r="H1665" s="38" t="s">
        <v>3648</v>
      </c>
      <c r="I1665" s="38" t="s">
        <v>6006</v>
      </c>
      <c r="J1665" s="38" t="s">
        <v>3649</v>
      </c>
      <c r="K1665" s="38"/>
      <c r="L1665" s="38"/>
      <c r="M1665" s="38"/>
      <c r="N1665" s="39">
        <v>20000000</v>
      </c>
      <c r="O1665" s="38">
        <v>1</v>
      </c>
      <c r="P1665" s="38"/>
      <c r="Q1665" s="38" t="s">
        <v>3139</v>
      </c>
      <c r="R1665" s="39" t="s">
        <v>3139</v>
      </c>
      <c r="S1665" s="38"/>
      <c r="T1665" s="38" t="s">
        <v>3139</v>
      </c>
      <c r="U1665" s="38" t="s">
        <v>6016</v>
      </c>
      <c r="V1665" s="39">
        <v>20000000</v>
      </c>
      <c r="W1665" s="38" t="s">
        <v>3139</v>
      </c>
      <c r="X1665" s="23">
        <v>1</v>
      </c>
      <c r="Y1665" s="38" t="s">
        <v>6552</v>
      </c>
      <c r="Z1665" s="21">
        <v>20</v>
      </c>
      <c r="AA1665" s="38" t="s">
        <v>3139</v>
      </c>
      <c r="AB1665" s="39">
        <v>1</v>
      </c>
      <c r="AC1665" s="39">
        <v>0</v>
      </c>
      <c r="AD1665" s="23" t="s">
        <v>3139</v>
      </c>
      <c r="AE1665" s="38" t="s">
        <v>5824</v>
      </c>
    </row>
    <row r="1666" spans="1:34">
      <c r="A1666" t="str">
        <f t="shared" si="77"/>
        <v>1226</v>
      </c>
      <c r="B1666" t="str">
        <f t="shared" si="75"/>
        <v>OT</v>
      </c>
      <c r="C1666">
        <f t="shared" si="76"/>
        <v>0</v>
      </c>
      <c r="D1666" s="38" t="s">
        <v>6552</v>
      </c>
      <c r="E1666" s="23">
        <v>5</v>
      </c>
      <c r="F1666" s="23">
        <v>122603</v>
      </c>
      <c r="G1666" s="38" t="s">
        <v>3624</v>
      </c>
      <c r="H1666" s="38" t="s">
        <v>9631</v>
      </c>
      <c r="I1666" s="38" t="s">
        <v>6006</v>
      </c>
      <c r="J1666" s="38" t="s">
        <v>3650</v>
      </c>
      <c r="K1666" s="38"/>
      <c r="L1666" s="38"/>
      <c r="M1666" s="38"/>
      <c r="N1666" s="39">
        <v>3000000</v>
      </c>
      <c r="O1666" s="38">
        <v>1</v>
      </c>
      <c r="P1666" s="38"/>
      <c r="Q1666" s="38" t="s">
        <v>3139</v>
      </c>
      <c r="R1666" s="39" t="s">
        <v>3139</v>
      </c>
      <c r="S1666" s="38"/>
      <c r="T1666" s="38" t="s">
        <v>3139</v>
      </c>
      <c r="U1666" s="38" t="s">
        <v>6016</v>
      </c>
      <c r="V1666" s="39">
        <v>3000000</v>
      </c>
      <c r="W1666" s="38" t="s">
        <v>3139</v>
      </c>
      <c r="X1666" s="23">
        <v>1</v>
      </c>
      <c r="Y1666" s="38" t="s">
        <v>6552</v>
      </c>
      <c r="Z1666" s="21">
        <v>3</v>
      </c>
      <c r="AA1666" s="38" t="s">
        <v>3139</v>
      </c>
      <c r="AB1666" s="39">
        <v>1</v>
      </c>
      <c r="AC1666" s="39">
        <v>0</v>
      </c>
      <c r="AD1666" s="23" t="s">
        <v>3139</v>
      </c>
      <c r="AE1666" s="38" t="s">
        <v>5824</v>
      </c>
    </row>
    <row r="1667" spans="1:34">
      <c r="A1667" t="str">
        <f t="shared" si="77"/>
        <v>1226</v>
      </c>
      <c r="B1667" t="str">
        <f t="shared" ref="B1667:B1730" si="78">+IF(A1667="1228","CA",IF(A1667="1230","VR",IF(A1667="1203","FL","OT")))</f>
        <v>OT</v>
      </c>
      <c r="C1667">
        <f t="shared" ref="C1667:C1730" si="79">+IF(M1667="",0,M1667-D1667)</f>
        <v>0</v>
      </c>
      <c r="D1667" s="38" t="s">
        <v>6552</v>
      </c>
      <c r="E1667" s="23">
        <v>6</v>
      </c>
      <c r="F1667" s="23">
        <v>122603</v>
      </c>
      <c r="G1667" s="38" t="s">
        <v>3651</v>
      </c>
      <c r="H1667" s="38" t="s">
        <v>3652</v>
      </c>
      <c r="I1667" s="38" t="s">
        <v>6006</v>
      </c>
      <c r="J1667" s="38" t="s">
        <v>3653</v>
      </c>
      <c r="K1667" s="38"/>
      <c r="L1667" s="38"/>
      <c r="M1667" s="38"/>
      <c r="N1667" s="43">
        <v>7932235</v>
      </c>
      <c r="O1667" s="38">
        <v>1</v>
      </c>
      <c r="P1667" s="38"/>
      <c r="Q1667" s="38" t="s">
        <v>3139</v>
      </c>
      <c r="R1667" s="39" t="s">
        <v>3139</v>
      </c>
      <c r="S1667" s="38"/>
      <c r="T1667" s="38" t="s">
        <v>3139</v>
      </c>
      <c r="U1667" s="38" t="s">
        <v>6016</v>
      </c>
      <c r="V1667" s="39">
        <v>6228652</v>
      </c>
      <c r="W1667" s="38" t="s">
        <v>3139</v>
      </c>
      <c r="X1667" s="23">
        <v>1</v>
      </c>
      <c r="Y1667" s="38" t="s">
        <v>6552</v>
      </c>
      <c r="Z1667" s="21">
        <v>8.1009810000000009</v>
      </c>
      <c r="AA1667" s="38" t="s">
        <v>3139</v>
      </c>
      <c r="AB1667" s="39">
        <v>1</v>
      </c>
      <c r="AC1667" s="39">
        <v>123000</v>
      </c>
      <c r="AD1667" s="23" t="s">
        <v>3139</v>
      </c>
      <c r="AE1667" s="38" t="s">
        <v>5824</v>
      </c>
    </row>
    <row r="1668" spans="1:34">
      <c r="A1668" t="str">
        <f t="shared" ref="A1668:A1731" si="80">+MID(F1668,1,4)</f>
        <v>1226</v>
      </c>
      <c r="B1668" t="str">
        <f t="shared" si="78"/>
        <v>OT</v>
      </c>
      <c r="C1668">
        <f t="shared" si="79"/>
        <v>0</v>
      </c>
      <c r="D1668" s="38" t="s">
        <v>6552</v>
      </c>
      <c r="E1668" s="23">
        <v>7</v>
      </c>
      <c r="F1668" s="23">
        <v>122604</v>
      </c>
      <c r="G1668" s="38" t="s">
        <v>53</v>
      </c>
      <c r="H1668" s="38" t="s">
        <v>3161</v>
      </c>
      <c r="I1668" s="38" t="s">
        <v>6006</v>
      </c>
      <c r="J1668" s="38" t="s">
        <v>3415</v>
      </c>
      <c r="K1668" s="38"/>
      <c r="L1668" s="38"/>
      <c r="M1668" s="38"/>
      <c r="N1668" s="43">
        <v>84269088</v>
      </c>
      <c r="O1668" s="38">
        <v>1</v>
      </c>
      <c r="P1668" s="38"/>
      <c r="Q1668" s="38" t="s">
        <v>3139</v>
      </c>
      <c r="R1668" s="39" t="s">
        <v>3139</v>
      </c>
      <c r="S1668" s="38"/>
      <c r="T1668" s="38" t="s">
        <v>3139</v>
      </c>
      <c r="U1668" s="38" t="s">
        <v>6016</v>
      </c>
      <c r="V1668" s="39">
        <v>71939638</v>
      </c>
      <c r="W1668" s="38" t="s">
        <v>3139</v>
      </c>
      <c r="X1668" s="23">
        <v>1</v>
      </c>
      <c r="Y1668" s="38" t="s">
        <v>6552</v>
      </c>
      <c r="Z1668" s="21">
        <v>84.269087999999996</v>
      </c>
      <c r="AA1668" s="38" t="s">
        <v>3139</v>
      </c>
      <c r="AB1668" s="39">
        <v>1</v>
      </c>
      <c r="AC1668" s="39">
        <v>0</v>
      </c>
      <c r="AD1668" s="23" t="s">
        <v>3139</v>
      </c>
      <c r="AE1668" s="38" t="s">
        <v>5824</v>
      </c>
    </row>
    <row r="1669" spans="1:34">
      <c r="A1669" t="str">
        <f t="shared" si="80"/>
        <v>1226</v>
      </c>
      <c r="B1669" t="str">
        <f t="shared" si="78"/>
        <v>OT</v>
      </c>
      <c r="C1669">
        <f t="shared" si="79"/>
        <v>0</v>
      </c>
      <c r="D1669" s="38" t="s">
        <v>6552</v>
      </c>
      <c r="E1669" s="23">
        <v>8</v>
      </c>
      <c r="F1669" s="23">
        <v>122603</v>
      </c>
      <c r="G1669" s="38" t="s">
        <v>3157</v>
      </c>
      <c r="H1669" s="38" t="s">
        <v>3159</v>
      </c>
      <c r="I1669" s="38" t="s">
        <v>6006</v>
      </c>
      <c r="J1669" s="38" t="s">
        <v>3654</v>
      </c>
      <c r="K1669" s="38"/>
      <c r="L1669" s="38"/>
      <c r="M1669" s="38"/>
      <c r="N1669" s="43">
        <v>2508431</v>
      </c>
      <c r="O1669" s="38">
        <v>1</v>
      </c>
      <c r="P1669" s="38"/>
      <c r="Q1669" s="38" t="s">
        <v>3139</v>
      </c>
      <c r="R1669" s="39" t="s">
        <v>3139</v>
      </c>
      <c r="S1669" s="38"/>
      <c r="T1669" s="38" t="s">
        <v>3139</v>
      </c>
      <c r="U1669" s="38" t="s">
        <v>6016</v>
      </c>
      <c r="V1669" s="39">
        <v>2335595</v>
      </c>
      <c r="W1669" s="38" t="s">
        <v>3139</v>
      </c>
      <c r="X1669" s="23">
        <v>1</v>
      </c>
      <c r="Y1669" s="38" t="s">
        <v>6552</v>
      </c>
      <c r="Z1669" s="21">
        <v>2.6456710000000001</v>
      </c>
      <c r="AA1669" s="38" t="s">
        <v>3139</v>
      </c>
      <c r="AB1669" s="39">
        <v>1</v>
      </c>
      <c r="AC1669" s="39">
        <v>137240</v>
      </c>
      <c r="AD1669" s="23" t="s">
        <v>3139</v>
      </c>
      <c r="AE1669" s="38" t="s">
        <v>5824</v>
      </c>
    </row>
    <row r="1670" spans="1:34">
      <c r="A1670" t="str">
        <f t="shared" si="80"/>
        <v>1230</v>
      </c>
      <c r="B1670" t="str">
        <f t="shared" si="78"/>
        <v>VR</v>
      </c>
      <c r="C1670">
        <f t="shared" si="79"/>
        <v>0</v>
      </c>
      <c r="D1670" s="38" t="s">
        <v>6552</v>
      </c>
      <c r="E1670" s="23">
        <v>9</v>
      </c>
      <c r="F1670" s="23">
        <v>123003</v>
      </c>
      <c r="G1670" s="38" t="s">
        <v>3183</v>
      </c>
      <c r="H1670" s="38" t="s">
        <v>3207</v>
      </c>
      <c r="I1670" s="38" t="s">
        <v>6006</v>
      </c>
      <c r="J1670" s="38" t="s">
        <v>9632</v>
      </c>
      <c r="K1670" s="38" t="s">
        <v>5825</v>
      </c>
      <c r="L1670" s="38"/>
      <c r="M1670" s="38"/>
      <c r="N1670" s="39">
        <v>1096000000</v>
      </c>
      <c r="O1670" s="38">
        <v>1</v>
      </c>
      <c r="P1670" s="38"/>
      <c r="Q1670" s="38" t="s">
        <v>3139</v>
      </c>
      <c r="R1670" s="43" t="s">
        <v>3139</v>
      </c>
      <c r="S1670" s="38"/>
      <c r="T1670" s="38" t="s">
        <v>3139</v>
      </c>
      <c r="U1670" s="38" t="s">
        <v>6016</v>
      </c>
      <c r="V1670" s="39">
        <v>912500000</v>
      </c>
      <c r="W1670" s="38" t="s">
        <v>3139</v>
      </c>
      <c r="X1670" s="23">
        <v>1096</v>
      </c>
      <c r="Y1670" s="38" t="s">
        <v>6552</v>
      </c>
      <c r="Z1670" s="21">
        <v>1245</v>
      </c>
      <c r="AA1670" s="38" t="s">
        <v>3139</v>
      </c>
      <c r="AB1670" s="39">
        <v>1000000</v>
      </c>
      <c r="AC1670" s="39">
        <v>0</v>
      </c>
      <c r="AD1670" s="23" t="s">
        <v>3139</v>
      </c>
      <c r="AE1670" s="38" t="s">
        <v>5824</v>
      </c>
    </row>
    <row r="1671" spans="1:34">
      <c r="A1671" t="str">
        <f t="shared" si="80"/>
        <v>1203</v>
      </c>
      <c r="B1671" t="str">
        <f t="shared" si="78"/>
        <v>FL</v>
      </c>
      <c r="C1671">
        <f t="shared" si="79"/>
        <v>0</v>
      </c>
      <c r="D1671" s="38" t="s">
        <v>6552</v>
      </c>
      <c r="E1671" s="23">
        <v>10</v>
      </c>
      <c r="F1671" s="23">
        <v>120320</v>
      </c>
      <c r="G1671" s="38" t="s">
        <v>3228</v>
      </c>
      <c r="H1671" s="38" t="s">
        <v>3655</v>
      </c>
      <c r="I1671" s="38" t="s">
        <v>6006</v>
      </c>
      <c r="J1671" s="38" t="s">
        <v>3656</v>
      </c>
      <c r="K1671" s="38"/>
      <c r="L1671" s="38"/>
      <c r="M1671" s="38"/>
      <c r="N1671" s="39">
        <v>500730.74</v>
      </c>
      <c r="O1671" s="38">
        <v>1</v>
      </c>
      <c r="P1671" s="38"/>
      <c r="Q1671" s="38" t="s">
        <v>3139</v>
      </c>
      <c r="R1671" s="43">
        <v>2622</v>
      </c>
      <c r="S1671" s="38"/>
      <c r="T1671" s="38" t="s">
        <v>3139</v>
      </c>
      <c r="U1671" s="38" t="s">
        <v>6016</v>
      </c>
      <c r="V1671" s="39">
        <v>1160253851</v>
      </c>
      <c r="W1671" s="38" t="s">
        <v>3139</v>
      </c>
      <c r="X1671" s="23">
        <v>1</v>
      </c>
      <c r="Y1671" s="38" t="s">
        <v>6552</v>
      </c>
      <c r="Z1671" s="21">
        <v>0.50109658000000001</v>
      </c>
      <c r="AA1671" s="38" t="s">
        <v>3139</v>
      </c>
      <c r="AB1671" s="39">
        <v>1</v>
      </c>
      <c r="AC1671" s="39">
        <v>0</v>
      </c>
      <c r="AD1671" s="23" t="s">
        <v>3139</v>
      </c>
      <c r="AE1671" s="38" t="s">
        <v>5824</v>
      </c>
    </row>
    <row r="1672" spans="1:34">
      <c r="A1672" t="str">
        <f t="shared" si="80"/>
        <v>1120</v>
      </c>
      <c r="B1672" t="str">
        <f t="shared" si="78"/>
        <v>OT</v>
      </c>
      <c r="C1672">
        <f t="shared" si="79"/>
        <v>8</v>
      </c>
      <c r="D1672" s="38" t="s">
        <v>6552</v>
      </c>
      <c r="E1672" s="23">
        <v>11</v>
      </c>
      <c r="F1672" s="23">
        <v>112007</v>
      </c>
      <c r="G1672" s="38" t="s">
        <v>108</v>
      </c>
      <c r="H1672" s="38" t="s">
        <v>3042</v>
      </c>
      <c r="I1672" s="38" t="s">
        <v>5969</v>
      </c>
      <c r="J1672" s="38" t="s">
        <v>9633</v>
      </c>
      <c r="K1672" s="38"/>
      <c r="L1672" s="38" t="s">
        <v>6088</v>
      </c>
      <c r="M1672" s="109">
        <v>44416</v>
      </c>
      <c r="N1672" s="39">
        <v>610301154.54999995</v>
      </c>
      <c r="O1672" s="38">
        <v>1</v>
      </c>
      <c r="P1672" s="38" t="s">
        <v>5814</v>
      </c>
      <c r="Q1672" s="38">
        <v>2.15</v>
      </c>
      <c r="R1672" s="43" t="s">
        <v>3139</v>
      </c>
      <c r="S1672" s="38" t="s">
        <v>54</v>
      </c>
      <c r="T1672" s="38">
        <v>90</v>
      </c>
      <c r="U1672" s="38" t="s">
        <v>6088</v>
      </c>
      <c r="V1672" s="39">
        <v>608531757</v>
      </c>
      <c r="W1672" s="38">
        <v>2.15</v>
      </c>
      <c r="X1672" s="23" t="s">
        <v>3139</v>
      </c>
      <c r="Y1672" s="38" t="s">
        <v>6552</v>
      </c>
      <c r="Z1672" s="21">
        <v>611.40861310000003</v>
      </c>
      <c r="AA1672" s="38">
        <v>2.15</v>
      </c>
      <c r="AB1672" s="39" t="s">
        <v>3139</v>
      </c>
      <c r="AC1672" s="39">
        <v>0</v>
      </c>
      <c r="AD1672" s="23" t="s">
        <v>3139</v>
      </c>
      <c r="AE1672" s="38" t="s">
        <v>5824</v>
      </c>
    </row>
    <row r="1673" spans="1:34">
      <c r="A1673" t="str">
        <f t="shared" si="80"/>
        <v>1120</v>
      </c>
      <c r="B1673" t="str">
        <f t="shared" si="78"/>
        <v>OT</v>
      </c>
      <c r="C1673">
        <f t="shared" si="79"/>
        <v>80</v>
      </c>
      <c r="D1673" s="38" t="s">
        <v>6552</v>
      </c>
      <c r="E1673" s="23">
        <v>12</v>
      </c>
      <c r="F1673" s="23">
        <v>112007</v>
      </c>
      <c r="G1673" s="38" t="s">
        <v>108</v>
      </c>
      <c r="H1673" s="38" t="s">
        <v>3042</v>
      </c>
      <c r="I1673" s="38" t="s">
        <v>5969</v>
      </c>
      <c r="J1673" s="38" t="s">
        <v>12003</v>
      </c>
      <c r="K1673" s="38"/>
      <c r="L1673" s="38" t="s">
        <v>6078</v>
      </c>
      <c r="M1673" s="109">
        <v>44488</v>
      </c>
      <c r="N1673" s="39">
        <v>465631213</v>
      </c>
      <c r="O1673" s="38">
        <v>1</v>
      </c>
      <c r="P1673" s="38" t="s">
        <v>5814</v>
      </c>
      <c r="Q1673" s="38">
        <v>2.2999999999999998</v>
      </c>
      <c r="R1673" s="43" t="s">
        <v>3139</v>
      </c>
      <c r="S1673" s="38" t="s">
        <v>54</v>
      </c>
      <c r="T1673" s="38">
        <v>90</v>
      </c>
      <c r="U1673" s="38" t="s">
        <v>6078</v>
      </c>
      <c r="V1673" s="39">
        <v>463324524</v>
      </c>
      <c r="W1673" s="38">
        <v>2.1</v>
      </c>
      <c r="X1673" s="23" t="s">
        <v>3139</v>
      </c>
      <c r="Y1673" s="38" t="s">
        <v>6552</v>
      </c>
      <c r="Z1673" s="21">
        <v>465.89599316000005</v>
      </c>
      <c r="AA1673" s="38">
        <v>2.2999999999999998</v>
      </c>
      <c r="AB1673" s="39" t="s">
        <v>3139</v>
      </c>
      <c r="AC1673" s="39">
        <v>0</v>
      </c>
      <c r="AD1673" s="23" t="s">
        <v>3139</v>
      </c>
      <c r="AE1673" s="38" t="s">
        <v>5824</v>
      </c>
    </row>
    <row r="1674" spans="1:34">
      <c r="A1674" t="str">
        <f t="shared" si="80"/>
        <v>1120</v>
      </c>
      <c r="B1674" t="str">
        <f t="shared" si="78"/>
        <v>OT</v>
      </c>
      <c r="C1674">
        <f t="shared" si="79"/>
        <v>85</v>
      </c>
      <c r="D1674" s="38" t="s">
        <v>6552</v>
      </c>
      <c r="E1674" s="23">
        <v>13</v>
      </c>
      <c r="F1674" s="23">
        <v>112007</v>
      </c>
      <c r="G1674" s="38" t="s">
        <v>108</v>
      </c>
      <c r="H1674" s="38" t="s">
        <v>3042</v>
      </c>
      <c r="I1674" s="38" t="s">
        <v>5969</v>
      </c>
      <c r="J1674" s="38" t="s">
        <v>12004</v>
      </c>
      <c r="K1674" s="38"/>
      <c r="L1674" s="38" t="s">
        <v>5981</v>
      </c>
      <c r="M1674" s="109">
        <v>44493</v>
      </c>
      <c r="N1674" s="39">
        <v>138890004</v>
      </c>
      <c r="O1674" s="38">
        <v>1</v>
      </c>
      <c r="P1674" s="38" t="s">
        <v>5814</v>
      </c>
      <c r="Q1674" s="38">
        <v>2.25</v>
      </c>
      <c r="R1674" s="39" t="s">
        <v>3139</v>
      </c>
      <c r="S1674" s="38" t="s">
        <v>54</v>
      </c>
      <c r="T1674" s="38">
        <v>90</v>
      </c>
      <c r="U1674" s="38" t="s">
        <v>5981</v>
      </c>
      <c r="V1674" s="39">
        <v>138890004</v>
      </c>
      <c r="W1674" s="38">
        <v>2.2999999999999998</v>
      </c>
      <c r="X1674" s="38" t="s">
        <v>3139</v>
      </c>
      <c r="Y1674" s="38" t="s">
        <v>6552</v>
      </c>
      <c r="Z1674" s="21">
        <v>138.92434574999999</v>
      </c>
      <c r="AA1674" s="38">
        <v>2.25</v>
      </c>
      <c r="AB1674" s="39" t="s">
        <v>3139</v>
      </c>
      <c r="AC1674" s="39">
        <v>0</v>
      </c>
      <c r="AD1674" s="23" t="s">
        <v>3139</v>
      </c>
      <c r="AE1674" s="38" t="s">
        <v>5824</v>
      </c>
    </row>
    <row r="1675" spans="1:34">
      <c r="A1675" t="str">
        <f t="shared" si="80"/>
        <v>1203</v>
      </c>
      <c r="B1675" t="str">
        <f t="shared" si="78"/>
        <v>FL</v>
      </c>
      <c r="C1675">
        <f t="shared" si="79"/>
        <v>0</v>
      </c>
      <c r="D1675" s="38" t="s">
        <v>6552</v>
      </c>
      <c r="E1675" s="23">
        <v>14</v>
      </c>
      <c r="F1675" s="23">
        <v>120315</v>
      </c>
      <c r="G1675" s="38" t="s">
        <v>3333</v>
      </c>
      <c r="H1675" s="38" t="s">
        <v>3445</v>
      </c>
      <c r="I1675" s="38" t="s">
        <v>6006</v>
      </c>
      <c r="J1675" s="38" t="s">
        <v>3657</v>
      </c>
      <c r="K1675" s="38"/>
      <c r="L1675" s="38"/>
      <c r="M1675" s="38"/>
      <c r="N1675" s="39">
        <v>202272.26</v>
      </c>
      <c r="O1675" s="38">
        <v>1</v>
      </c>
      <c r="P1675" s="38"/>
      <c r="Q1675" s="38" t="s">
        <v>3139</v>
      </c>
      <c r="R1675" s="39">
        <v>4444</v>
      </c>
      <c r="S1675" s="38"/>
      <c r="T1675" s="38" t="s">
        <v>3139</v>
      </c>
      <c r="U1675" s="38" t="s">
        <v>6016</v>
      </c>
      <c r="V1675" s="39">
        <v>202088.79</v>
      </c>
      <c r="W1675" s="38" t="s">
        <v>3139</v>
      </c>
      <c r="X1675" s="38">
        <v>1</v>
      </c>
      <c r="Y1675" s="38" t="s">
        <v>6552</v>
      </c>
      <c r="Z1675" s="21">
        <v>0.20237832</v>
      </c>
      <c r="AA1675" s="38" t="s">
        <v>3139</v>
      </c>
      <c r="AB1675" s="39">
        <v>1</v>
      </c>
      <c r="AC1675" s="39">
        <v>0</v>
      </c>
      <c r="AD1675" s="23" t="s">
        <v>3139</v>
      </c>
      <c r="AE1675" s="38" t="s">
        <v>5824</v>
      </c>
    </row>
    <row r="1676" spans="1:34">
      <c r="A1676" t="str">
        <f t="shared" si="80"/>
        <v>1228</v>
      </c>
      <c r="B1676" t="str">
        <f t="shared" si="78"/>
        <v>CA</v>
      </c>
      <c r="C1676">
        <f t="shared" si="79"/>
        <v>90</v>
      </c>
      <c r="D1676" s="38" t="s">
        <v>6552</v>
      </c>
      <c r="E1676" s="23">
        <v>1</v>
      </c>
      <c r="F1676" s="23">
        <v>122811</v>
      </c>
      <c r="G1676" s="38" t="s">
        <v>108</v>
      </c>
      <c r="H1676" s="38" t="s">
        <v>3042</v>
      </c>
      <c r="I1676" s="38" t="s">
        <v>5969</v>
      </c>
      <c r="J1676" s="38" t="s">
        <v>3660</v>
      </c>
      <c r="K1676" s="38"/>
      <c r="L1676" s="38" t="s">
        <v>6552</v>
      </c>
      <c r="M1676" s="109">
        <v>44498</v>
      </c>
      <c r="N1676" s="39">
        <v>167539534</v>
      </c>
      <c r="O1676" s="38">
        <v>1</v>
      </c>
      <c r="P1676" s="38" t="s">
        <v>5814</v>
      </c>
      <c r="Q1676" s="38">
        <v>2.25</v>
      </c>
      <c r="R1676" s="39" t="s">
        <v>3139</v>
      </c>
      <c r="S1676" s="38" t="s">
        <v>54</v>
      </c>
      <c r="T1676" s="38">
        <v>90</v>
      </c>
      <c r="U1676" s="38" t="s">
        <v>6552</v>
      </c>
      <c r="V1676" s="39">
        <v>167539534</v>
      </c>
      <c r="W1676" s="38">
        <v>2.23</v>
      </c>
      <c r="X1676" s="38" t="s">
        <v>3139</v>
      </c>
      <c r="Y1676" s="38" t="s">
        <v>6552</v>
      </c>
      <c r="Z1676" s="21">
        <v>167.539534</v>
      </c>
      <c r="AA1676" s="38">
        <v>2.23</v>
      </c>
      <c r="AB1676" s="39" t="s">
        <v>3139</v>
      </c>
      <c r="AC1676" s="39">
        <v>0</v>
      </c>
      <c r="AD1676" s="23" t="s">
        <v>3139</v>
      </c>
      <c r="AE1676" s="38" t="s">
        <v>5815</v>
      </c>
    </row>
    <row r="1677" spans="1:34">
      <c r="A1677" t="str">
        <f t="shared" si="80"/>
        <v>1228</v>
      </c>
      <c r="B1677" t="str">
        <f t="shared" si="78"/>
        <v>CA</v>
      </c>
      <c r="C1677">
        <f t="shared" si="79"/>
        <v>13</v>
      </c>
      <c r="D1677" s="38" t="s">
        <v>6552</v>
      </c>
      <c r="E1677" s="23">
        <v>2</v>
      </c>
      <c r="F1677" s="23">
        <v>122811</v>
      </c>
      <c r="G1677" s="38" t="s">
        <v>108</v>
      </c>
      <c r="H1677" s="38" t="s">
        <v>3042</v>
      </c>
      <c r="I1677" s="38" t="s">
        <v>5969</v>
      </c>
      <c r="J1677" s="38" t="s">
        <v>3658</v>
      </c>
      <c r="K1677" s="38"/>
      <c r="L1677" s="38" t="s">
        <v>6598</v>
      </c>
      <c r="M1677" s="109">
        <v>44421</v>
      </c>
      <c r="N1677" s="39">
        <v>207631923</v>
      </c>
      <c r="O1677" s="38">
        <v>1</v>
      </c>
      <c r="P1677" s="38" t="s">
        <v>5814</v>
      </c>
      <c r="Q1677" s="38">
        <v>2.0499999999999998</v>
      </c>
      <c r="R1677" s="39" t="s">
        <v>3139</v>
      </c>
      <c r="S1677" s="38" t="s">
        <v>54</v>
      </c>
      <c r="T1677" s="38">
        <v>90</v>
      </c>
      <c r="U1677" s="38" t="s">
        <v>6598</v>
      </c>
      <c r="V1677" s="39">
        <v>207631923</v>
      </c>
      <c r="W1677" s="38">
        <v>2.0299999999999998</v>
      </c>
      <c r="X1677" s="38" t="s">
        <v>3139</v>
      </c>
      <c r="Y1677" s="38" t="s">
        <v>6552</v>
      </c>
      <c r="Z1677" s="21">
        <v>208.52174113999999</v>
      </c>
      <c r="AA1677" s="38">
        <v>2.0299999999999998</v>
      </c>
      <c r="AB1677" s="39" t="s">
        <v>3139</v>
      </c>
      <c r="AC1677" s="39">
        <v>889818.14</v>
      </c>
      <c r="AD1677" s="23" t="s">
        <v>3139</v>
      </c>
      <c r="AE1677" s="38" t="s">
        <v>5815</v>
      </c>
    </row>
    <row r="1678" spans="1:34">
      <c r="A1678" t="str">
        <f t="shared" si="80"/>
        <v>1228</v>
      </c>
      <c r="B1678" t="str">
        <f t="shared" si="78"/>
        <v>CA</v>
      </c>
      <c r="C1678">
        <f t="shared" si="79"/>
        <v>19</v>
      </c>
      <c r="D1678" s="38" t="s">
        <v>6552</v>
      </c>
      <c r="E1678" s="23">
        <v>3</v>
      </c>
      <c r="F1678" s="23">
        <v>122811</v>
      </c>
      <c r="G1678" s="38" t="s">
        <v>108</v>
      </c>
      <c r="H1678" s="38" t="s">
        <v>3042</v>
      </c>
      <c r="I1678" s="38" t="s">
        <v>5969</v>
      </c>
      <c r="J1678" s="38" t="s">
        <v>3659</v>
      </c>
      <c r="K1678" s="38"/>
      <c r="L1678" s="38" t="s">
        <v>5988</v>
      </c>
      <c r="M1678" s="109">
        <v>44427</v>
      </c>
      <c r="N1678" s="39">
        <v>105627545</v>
      </c>
      <c r="O1678" s="38">
        <v>1</v>
      </c>
      <c r="P1678" s="38" t="s">
        <v>5814</v>
      </c>
      <c r="Q1678" s="38">
        <v>2.0499999999999998</v>
      </c>
      <c r="R1678" s="39" t="s">
        <v>3139</v>
      </c>
      <c r="S1678" s="38" t="s">
        <v>54</v>
      </c>
      <c r="T1678" s="38">
        <v>90</v>
      </c>
      <c r="U1678" s="38" t="s">
        <v>5988</v>
      </c>
      <c r="V1678" s="39">
        <v>105627545</v>
      </c>
      <c r="W1678" s="38">
        <v>2.0299999999999998</v>
      </c>
      <c r="X1678" s="38" t="s">
        <v>3139</v>
      </c>
      <c r="Y1678" s="38" t="s">
        <v>6552</v>
      </c>
      <c r="Z1678" s="21">
        <v>106.04448039</v>
      </c>
      <c r="AA1678" s="38">
        <v>2.0299999999999998</v>
      </c>
      <c r="AB1678" s="39" t="s">
        <v>3139</v>
      </c>
      <c r="AC1678" s="39">
        <v>416935.39</v>
      </c>
      <c r="AD1678" s="23" t="s">
        <v>3139</v>
      </c>
      <c r="AE1678" s="38" t="s">
        <v>5815</v>
      </c>
      <c r="AG1678" s="23"/>
      <c r="AH1678" s="23"/>
    </row>
    <row r="1679" spans="1:34">
      <c r="A1679" t="str">
        <f t="shared" si="80"/>
        <v>1228</v>
      </c>
      <c r="B1679" t="str">
        <f t="shared" si="78"/>
        <v>CA</v>
      </c>
      <c r="C1679">
        <f t="shared" si="79"/>
        <v>26</v>
      </c>
      <c r="D1679" s="38" t="s">
        <v>6552</v>
      </c>
      <c r="E1679" s="23">
        <v>4</v>
      </c>
      <c r="F1679" s="23">
        <v>122811</v>
      </c>
      <c r="G1679" s="38" t="s">
        <v>108</v>
      </c>
      <c r="H1679" s="38" t="s">
        <v>3042</v>
      </c>
      <c r="I1679" s="38" t="s">
        <v>5969</v>
      </c>
      <c r="J1679" s="38" t="s">
        <v>3661</v>
      </c>
      <c r="K1679" s="38"/>
      <c r="L1679" s="38" t="s">
        <v>5994</v>
      </c>
      <c r="M1679" s="109">
        <v>44434</v>
      </c>
      <c r="N1679" s="39">
        <v>179155483</v>
      </c>
      <c r="O1679" s="38">
        <v>1</v>
      </c>
      <c r="P1679" s="38" t="s">
        <v>5814</v>
      </c>
      <c r="Q1679" s="38">
        <v>2.0499999999999998</v>
      </c>
      <c r="R1679" s="39" t="s">
        <v>3139</v>
      </c>
      <c r="S1679" s="38" t="s">
        <v>54</v>
      </c>
      <c r="T1679" s="38">
        <v>90</v>
      </c>
      <c r="U1679" s="38" t="s">
        <v>5994</v>
      </c>
      <c r="V1679" s="39">
        <v>179155483</v>
      </c>
      <c r="W1679" s="38">
        <v>2.0299999999999998</v>
      </c>
      <c r="X1679" s="38" t="s">
        <v>3139</v>
      </c>
      <c r="Y1679" s="38" t="s">
        <v>6552</v>
      </c>
      <c r="Z1679" s="21">
        <v>179.79193284999999</v>
      </c>
      <c r="AA1679" s="38">
        <v>2.0299999999999998</v>
      </c>
      <c r="AB1679" s="39" t="s">
        <v>3139</v>
      </c>
      <c r="AC1679" s="39">
        <v>636449.85</v>
      </c>
      <c r="AD1679" s="23" t="s">
        <v>3139</v>
      </c>
      <c r="AE1679" s="38" t="s">
        <v>5815</v>
      </c>
      <c r="AG1679" s="23"/>
      <c r="AH1679" s="23"/>
    </row>
    <row r="1680" spans="1:34">
      <c r="A1680" t="str">
        <f t="shared" si="80"/>
        <v>1228</v>
      </c>
      <c r="B1680" t="str">
        <f t="shared" si="78"/>
        <v>CA</v>
      </c>
      <c r="C1680">
        <f t="shared" si="79"/>
        <v>29</v>
      </c>
      <c r="D1680" s="38" t="s">
        <v>6552</v>
      </c>
      <c r="E1680" s="23">
        <v>5</v>
      </c>
      <c r="F1680" s="23">
        <v>122811</v>
      </c>
      <c r="G1680" s="38" t="s">
        <v>108</v>
      </c>
      <c r="H1680" s="38" t="s">
        <v>3042</v>
      </c>
      <c r="I1680" s="38" t="s">
        <v>5969</v>
      </c>
      <c r="J1680" s="38" t="s">
        <v>6776</v>
      </c>
      <c r="K1680" s="38"/>
      <c r="L1680" s="38" t="s">
        <v>5977</v>
      </c>
      <c r="M1680" s="109">
        <v>44437</v>
      </c>
      <c r="N1680" s="39">
        <v>219556958</v>
      </c>
      <c r="O1680" s="38">
        <v>1</v>
      </c>
      <c r="P1680" s="38" t="s">
        <v>5814</v>
      </c>
      <c r="Q1680" s="38">
        <v>2.0499999999999998</v>
      </c>
      <c r="R1680" s="39" t="s">
        <v>3139</v>
      </c>
      <c r="S1680" s="38" t="s">
        <v>54</v>
      </c>
      <c r="T1680" s="38">
        <v>90</v>
      </c>
      <c r="U1680" s="38" t="s">
        <v>5977</v>
      </c>
      <c r="V1680" s="39">
        <v>219556958</v>
      </c>
      <c r="W1680" s="38">
        <v>2.0299999999999998</v>
      </c>
      <c r="X1680" s="38" t="s">
        <v>3139</v>
      </c>
      <c r="Y1680" s="38" t="s">
        <v>6552</v>
      </c>
      <c r="Z1680" s="21">
        <v>220.29979237000001</v>
      </c>
      <c r="AA1680" s="38">
        <v>2.0299999999999998</v>
      </c>
      <c r="AB1680" s="39" t="s">
        <v>3139</v>
      </c>
      <c r="AC1680" s="39">
        <v>742834.37</v>
      </c>
      <c r="AD1680" s="23" t="s">
        <v>3139</v>
      </c>
      <c r="AE1680" s="38" t="s">
        <v>5815</v>
      </c>
    </row>
    <row r="1681" spans="1:34">
      <c r="A1681" t="str">
        <f t="shared" si="80"/>
        <v>1228</v>
      </c>
      <c r="B1681" t="str">
        <f t="shared" si="78"/>
        <v>CA</v>
      </c>
      <c r="C1681">
        <f t="shared" si="79"/>
        <v>39</v>
      </c>
      <c r="D1681" s="38" t="s">
        <v>6552</v>
      </c>
      <c r="E1681" s="23">
        <v>6</v>
      </c>
      <c r="F1681" s="23">
        <v>122811</v>
      </c>
      <c r="G1681" s="38" t="s">
        <v>108</v>
      </c>
      <c r="H1681" s="38" t="s">
        <v>3042</v>
      </c>
      <c r="I1681" s="38" t="s">
        <v>5969</v>
      </c>
      <c r="J1681" s="38" t="s">
        <v>6777</v>
      </c>
      <c r="K1681" s="38"/>
      <c r="L1681" s="38" t="s">
        <v>6416</v>
      </c>
      <c r="M1681" s="109">
        <v>44447</v>
      </c>
      <c r="N1681" s="39">
        <v>272154675</v>
      </c>
      <c r="O1681" s="38">
        <v>1</v>
      </c>
      <c r="P1681" s="38" t="s">
        <v>5814</v>
      </c>
      <c r="Q1681" s="38">
        <v>2.25</v>
      </c>
      <c r="R1681" s="39" t="s">
        <v>3139</v>
      </c>
      <c r="S1681" s="38" t="s">
        <v>54</v>
      </c>
      <c r="T1681" s="38">
        <v>90</v>
      </c>
      <c r="U1681" s="38" t="s">
        <v>6416</v>
      </c>
      <c r="V1681" s="39">
        <v>272154675</v>
      </c>
      <c r="W1681" s="38">
        <v>2.23</v>
      </c>
      <c r="X1681" s="38" t="s">
        <v>3139</v>
      </c>
      <c r="Y1681" s="38" t="s">
        <v>6552</v>
      </c>
      <c r="Z1681" s="21">
        <v>273.01445698000003</v>
      </c>
      <c r="AA1681" s="38">
        <v>2.23</v>
      </c>
      <c r="AB1681" s="39" t="s">
        <v>3139</v>
      </c>
      <c r="AC1681" s="39">
        <v>859781.98</v>
      </c>
      <c r="AD1681" s="23" t="s">
        <v>3139</v>
      </c>
      <c r="AE1681" s="38" t="s">
        <v>5815</v>
      </c>
    </row>
    <row r="1682" spans="1:34">
      <c r="A1682" t="str">
        <f t="shared" si="80"/>
        <v>1228</v>
      </c>
      <c r="B1682" t="str">
        <f t="shared" si="78"/>
        <v>CA</v>
      </c>
      <c r="C1682">
        <f t="shared" si="79"/>
        <v>57</v>
      </c>
      <c r="D1682" s="38" t="s">
        <v>6552</v>
      </c>
      <c r="E1682" s="23">
        <v>7</v>
      </c>
      <c r="F1682" s="23">
        <v>122811</v>
      </c>
      <c r="G1682" s="38" t="s">
        <v>108</v>
      </c>
      <c r="H1682" s="38" t="s">
        <v>3042</v>
      </c>
      <c r="I1682" s="38" t="s">
        <v>5969</v>
      </c>
      <c r="J1682" s="38" t="s">
        <v>5882</v>
      </c>
      <c r="K1682" s="38"/>
      <c r="L1682" s="38" t="s">
        <v>6049</v>
      </c>
      <c r="M1682" s="109">
        <v>44465</v>
      </c>
      <c r="N1682" s="39">
        <v>101658254</v>
      </c>
      <c r="O1682" s="38">
        <v>1</v>
      </c>
      <c r="P1682" s="38" t="s">
        <v>5814</v>
      </c>
      <c r="Q1682" s="23">
        <v>2.25</v>
      </c>
      <c r="R1682" s="39" t="s">
        <v>3139</v>
      </c>
      <c r="S1682" s="38" t="s">
        <v>54</v>
      </c>
      <c r="T1682" s="23">
        <v>90</v>
      </c>
      <c r="U1682" s="38" t="s">
        <v>6049</v>
      </c>
      <c r="V1682" s="39">
        <v>101658254</v>
      </c>
      <c r="W1682" s="23">
        <v>2.23</v>
      </c>
      <c r="X1682" s="23" t="s">
        <v>3139</v>
      </c>
      <c r="Y1682" s="38" t="s">
        <v>6552</v>
      </c>
      <c r="Z1682" s="21">
        <v>101.86606041</v>
      </c>
      <c r="AA1682" s="23">
        <v>2.23</v>
      </c>
      <c r="AB1682" s="39" t="s">
        <v>3139</v>
      </c>
      <c r="AC1682" s="39">
        <v>207806.41</v>
      </c>
      <c r="AD1682" s="23" t="s">
        <v>3139</v>
      </c>
      <c r="AE1682" s="38" t="s">
        <v>5815</v>
      </c>
    </row>
    <row r="1683" spans="1:34">
      <c r="A1683" t="str">
        <f t="shared" si="80"/>
        <v>1228</v>
      </c>
      <c r="B1683" t="str">
        <f t="shared" si="78"/>
        <v>CA</v>
      </c>
      <c r="C1683">
        <f t="shared" si="79"/>
        <v>62</v>
      </c>
      <c r="D1683" s="38" t="s">
        <v>6552</v>
      </c>
      <c r="E1683" s="23">
        <v>8</v>
      </c>
      <c r="F1683" s="23">
        <v>122811</v>
      </c>
      <c r="G1683" s="38" t="s">
        <v>108</v>
      </c>
      <c r="H1683" s="38" t="s">
        <v>3042</v>
      </c>
      <c r="I1683" s="38" t="s">
        <v>5969</v>
      </c>
      <c r="J1683" s="38" t="s">
        <v>5880</v>
      </c>
      <c r="K1683" s="38"/>
      <c r="L1683" s="38" t="s">
        <v>6599</v>
      </c>
      <c r="M1683" s="109">
        <v>44470</v>
      </c>
      <c r="N1683" s="39">
        <v>100988831</v>
      </c>
      <c r="O1683" s="38">
        <v>1</v>
      </c>
      <c r="P1683" s="38" t="s">
        <v>5814</v>
      </c>
      <c r="Q1683" s="23">
        <v>2.25</v>
      </c>
      <c r="R1683" s="39" t="s">
        <v>3139</v>
      </c>
      <c r="S1683" s="38" t="s">
        <v>54</v>
      </c>
      <c r="T1683" s="23">
        <v>60</v>
      </c>
      <c r="U1683" s="38" t="s">
        <v>6599</v>
      </c>
      <c r="V1683" s="39">
        <v>100988831</v>
      </c>
      <c r="W1683" s="23">
        <v>2.23</v>
      </c>
      <c r="X1683" s="23" t="s">
        <v>3139</v>
      </c>
      <c r="Y1683" s="38" t="s">
        <v>6552</v>
      </c>
      <c r="Z1683" s="21">
        <v>101.16399052</v>
      </c>
      <c r="AA1683" s="23">
        <v>2.23</v>
      </c>
      <c r="AB1683" s="39" t="s">
        <v>3139</v>
      </c>
      <c r="AC1683" s="39">
        <v>175159.52</v>
      </c>
      <c r="AD1683" s="23" t="s">
        <v>3139</v>
      </c>
      <c r="AE1683" s="38" t="s">
        <v>5815</v>
      </c>
      <c r="AG1683" s="23"/>
      <c r="AH1683" s="23"/>
    </row>
    <row r="1684" spans="1:34">
      <c r="A1684" t="str">
        <f t="shared" si="80"/>
        <v>1228</v>
      </c>
      <c r="B1684" t="str">
        <f t="shared" si="78"/>
        <v>CA</v>
      </c>
      <c r="C1684">
        <f t="shared" si="79"/>
        <v>66</v>
      </c>
      <c r="D1684" s="38" t="s">
        <v>6552</v>
      </c>
      <c r="E1684" s="23">
        <v>9</v>
      </c>
      <c r="F1684" s="23">
        <v>122811</v>
      </c>
      <c r="G1684" s="38" t="s">
        <v>108</v>
      </c>
      <c r="H1684" s="38" t="s">
        <v>3042</v>
      </c>
      <c r="I1684" s="38" t="s">
        <v>5969</v>
      </c>
      <c r="J1684" s="38" t="s">
        <v>6778</v>
      </c>
      <c r="K1684" s="38"/>
      <c r="L1684" s="38" t="s">
        <v>6068</v>
      </c>
      <c r="M1684" s="109">
        <v>44474</v>
      </c>
      <c r="N1684" s="39">
        <v>55517559</v>
      </c>
      <c r="O1684" s="38">
        <v>1</v>
      </c>
      <c r="P1684" s="38" t="s">
        <v>5814</v>
      </c>
      <c r="Q1684" s="23">
        <v>2.25</v>
      </c>
      <c r="R1684" s="39" t="s">
        <v>3139</v>
      </c>
      <c r="S1684" s="38" t="s">
        <v>54</v>
      </c>
      <c r="T1684" s="23">
        <v>90</v>
      </c>
      <c r="U1684" s="38" t="s">
        <v>6068</v>
      </c>
      <c r="V1684" s="39">
        <v>55517559</v>
      </c>
      <c r="W1684" s="23">
        <v>2.23</v>
      </c>
      <c r="X1684" s="23" t="s">
        <v>3139</v>
      </c>
      <c r="Y1684" s="38" t="s">
        <v>6552</v>
      </c>
      <c r="Z1684" s="21">
        <v>55.600095100000004</v>
      </c>
      <c r="AA1684" s="23">
        <v>2.23</v>
      </c>
      <c r="AB1684" s="39" t="s">
        <v>3139</v>
      </c>
      <c r="AC1684" s="39">
        <v>82536.100000000006</v>
      </c>
      <c r="AD1684" s="23" t="s">
        <v>3139</v>
      </c>
      <c r="AE1684" s="38" t="s">
        <v>5815</v>
      </c>
      <c r="AG1684" s="23"/>
      <c r="AH1684" s="23"/>
    </row>
    <row r="1685" spans="1:34">
      <c r="A1685" t="str">
        <f t="shared" si="80"/>
        <v>1228</v>
      </c>
      <c r="B1685" t="str">
        <f t="shared" si="78"/>
        <v>CA</v>
      </c>
      <c r="C1685">
        <f t="shared" si="79"/>
        <v>88</v>
      </c>
      <c r="D1685" s="38" t="s">
        <v>6552</v>
      </c>
      <c r="E1685" s="23">
        <v>10</v>
      </c>
      <c r="F1685" s="23">
        <v>122811</v>
      </c>
      <c r="G1685" s="38" t="s">
        <v>108</v>
      </c>
      <c r="H1685" s="38" t="s">
        <v>3042</v>
      </c>
      <c r="I1685" s="38" t="s">
        <v>5969</v>
      </c>
      <c r="J1685" s="38" t="s">
        <v>6779</v>
      </c>
      <c r="K1685" s="38"/>
      <c r="L1685" s="38" t="s">
        <v>6114</v>
      </c>
      <c r="M1685" s="109">
        <v>44496</v>
      </c>
      <c r="N1685" s="39">
        <v>108610777</v>
      </c>
      <c r="O1685" s="38">
        <v>1</v>
      </c>
      <c r="P1685" s="38" t="s">
        <v>5814</v>
      </c>
      <c r="Q1685" s="23">
        <v>2.25</v>
      </c>
      <c r="R1685" s="39" t="s">
        <v>3139</v>
      </c>
      <c r="S1685" s="38" t="s">
        <v>54</v>
      </c>
      <c r="T1685" s="23">
        <v>90</v>
      </c>
      <c r="U1685" s="38" t="s">
        <v>6114</v>
      </c>
      <c r="V1685" s="39">
        <v>108610777</v>
      </c>
      <c r="W1685" s="23">
        <v>2.23</v>
      </c>
      <c r="X1685" s="23" t="s">
        <v>3139</v>
      </c>
      <c r="Y1685" s="38" t="s">
        <v>6552</v>
      </c>
      <c r="Z1685" s="21">
        <v>108.62423267</v>
      </c>
      <c r="AA1685" s="23">
        <v>2.23</v>
      </c>
      <c r="AB1685" s="39" t="s">
        <v>3139</v>
      </c>
      <c r="AC1685" s="39">
        <v>13455.67</v>
      </c>
      <c r="AD1685" s="23" t="s">
        <v>3139</v>
      </c>
      <c r="AE1685" s="38" t="s">
        <v>5815</v>
      </c>
      <c r="AG1685" s="23"/>
      <c r="AH1685" s="23"/>
    </row>
    <row r="1686" spans="1:34">
      <c r="A1686" t="str">
        <f t="shared" si="80"/>
        <v>1228</v>
      </c>
      <c r="B1686" t="str">
        <f t="shared" si="78"/>
        <v>CA</v>
      </c>
      <c r="C1686">
        <f t="shared" si="79"/>
        <v>89</v>
      </c>
      <c r="D1686" s="38" t="s">
        <v>6552</v>
      </c>
      <c r="E1686" s="23">
        <v>11</v>
      </c>
      <c r="F1686" s="23">
        <v>122811</v>
      </c>
      <c r="G1686" s="38" t="s">
        <v>108</v>
      </c>
      <c r="H1686" s="38" t="s">
        <v>3042</v>
      </c>
      <c r="I1686" s="38" t="s">
        <v>5969</v>
      </c>
      <c r="J1686" s="38" t="s">
        <v>5881</v>
      </c>
      <c r="K1686" s="38"/>
      <c r="L1686" s="38" t="s">
        <v>6032</v>
      </c>
      <c r="M1686" s="109">
        <v>44497</v>
      </c>
      <c r="N1686" s="39">
        <v>165999706</v>
      </c>
      <c r="O1686" s="38">
        <v>1</v>
      </c>
      <c r="P1686" s="38" t="s">
        <v>5814</v>
      </c>
      <c r="Q1686" s="23">
        <v>2.25</v>
      </c>
      <c r="R1686" s="39" t="s">
        <v>3139</v>
      </c>
      <c r="S1686" s="38" t="s">
        <v>54</v>
      </c>
      <c r="T1686" s="23">
        <v>90</v>
      </c>
      <c r="U1686" s="38" t="s">
        <v>6032</v>
      </c>
      <c r="V1686" s="39">
        <v>165999706</v>
      </c>
      <c r="W1686" s="23">
        <v>2.23</v>
      </c>
      <c r="X1686" s="23" t="s">
        <v>3139</v>
      </c>
      <c r="Y1686" s="38" t="s">
        <v>6552</v>
      </c>
      <c r="Z1686" s="21">
        <v>165.999706</v>
      </c>
      <c r="AA1686" s="23">
        <v>2.23</v>
      </c>
      <c r="AB1686" s="39" t="s">
        <v>3139</v>
      </c>
      <c r="AC1686" s="39">
        <v>0</v>
      </c>
      <c r="AD1686" s="23" t="s">
        <v>3139</v>
      </c>
      <c r="AE1686" s="38" t="s">
        <v>5815</v>
      </c>
      <c r="AG1686" s="23"/>
      <c r="AH1686" s="23"/>
    </row>
    <row r="1687" spans="1:34">
      <c r="A1687" t="str">
        <f t="shared" si="80"/>
        <v>1228</v>
      </c>
      <c r="B1687" t="str">
        <f t="shared" si="78"/>
        <v>CA</v>
      </c>
      <c r="C1687">
        <f t="shared" si="79"/>
        <v>14</v>
      </c>
      <c r="D1687" s="38" t="s">
        <v>6552</v>
      </c>
      <c r="E1687" s="23">
        <v>12</v>
      </c>
      <c r="F1687" s="23">
        <v>122811</v>
      </c>
      <c r="G1687" s="38" t="s">
        <v>11353</v>
      </c>
      <c r="H1687" s="38" t="s">
        <v>3046</v>
      </c>
      <c r="I1687" s="38" t="s">
        <v>5969</v>
      </c>
      <c r="J1687" s="38" t="s">
        <v>9634</v>
      </c>
      <c r="K1687" s="38"/>
      <c r="L1687" s="38" t="s">
        <v>6430</v>
      </c>
      <c r="M1687" s="109">
        <v>44422</v>
      </c>
      <c r="N1687" s="39">
        <v>200000000</v>
      </c>
      <c r="O1687" s="38">
        <v>1</v>
      </c>
      <c r="P1687" s="38" t="s">
        <v>5814</v>
      </c>
      <c r="Q1687" s="23">
        <v>1.85</v>
      </c>
      <c r="R1687" s="39" t="s">
        <v>3139</v>
      </c>
      <c r="S1687" s="38" t="s">
        <v>54</v>
      </c>
      <c r="T1687" s="23">
        <v>90</v>
      </c>
      <c r="U1687" s="38" t="s">
        <v>6430</v>
      </c>
      <c r="V1687" s="39">
        <v>200000000</v>
      </c>
      <c r="W1687" s="23">
        <v>1.83</v>
      </c>
      <c r="X1687" s="23" t="s">
        <v>3139</v>
      </c>
      <c r="Y1687" s="38" t="s">
        <v>6552</v>
      </c>
      <c r="Z1687" s="21">
        <v>200.78283333000002</v>
      </c>
      <c r="AA1687" s="23">
        <v>1.83</v>
      </c>
      <c r="AB1687" s="39" t="s">
        <v>3139</v>
      </c>
      <c r="AC1687" s="39">
        <v>782833.33</v>
      </c>
      <c r="AD1687" s="23" t="s">
        <v>3139</v>
      </c>
      <c r="AE1687" s="38" t="s">
        <v>5815</v>
      </c>
      <c r="AG1687" s="23"/>
      <c r="AH1687" s="23"/>
    </row>
    <row r="1688" spans="1:34">
      <c r="A1688" t="str">
        <f t="shared" si="80"/>
        <v>1228</v>
      </c>
      <c r="B1688" t="str">
        <f t="shared" si="78"/>
        <v>CA</v>
      </c>
      <c r="C1688">
        <f t="shared" si="79"/>
        <v>75</v>
      </c>
      <c r="D1688" s="38" t="s">
        <v>6552</v>
      </c>
      <c r="E1688" s="23">
        <v>13</v>
      </c>
      <c r="F1688" s="23">
        <v>122811</v>
      </c>
      <c r="G1688" s="38" t="s">
        <v>11353</v>
      </c>
      <c r="H1688" s="38" t="s">
        <v>3046</v>
      </c>
      <c r="I1688" s="38" t="s">
        <v>5969</v>
      </c>
      <c r="J1688" s="38" t="s">
        <v>6780</v>
      </c>
      <c r="K1688" s="38"/>
      <c r="L1688" s="38" t="s">
        <v>6074</v>
      </c>
      <c r="M1688" s="109">
        <v>44483</v>
      </c>
      <c r="N1688" s="39">
        <v>200000000</v>
      </c>
      <c r="O1688" s="38">
        <v>1</v>
      </c>
      <c r="P1688" s="38" t="s">
        <v>5814</v>
      </c>
      <c r="Q1688" s="23">
        <v>1.85</v>
      </c>
      <c r="R1688" s="39" t="s">
        <v>3139</v>
      </c>
      <c r="S1688" s="38" t="s">
        <v>54</v>
      </c>
      <c r="T1688" s="23">
        <v>90</v>
      </c>
      <c r="U1688" s="38" t="s">
        <v>6074</v>
      </c>
      <c r="V1688" s="39">
        <v>200000000</v>
      </c>
      <c r="W1688" s="23">
        <v>1.83</v>
      </c>
      <c r="X1688" s="23" t="s">
        <v>3139</v>
      </c>
      <c r="Y1688" s="38" t="s">
        <v>6552</v>
      </c>
      <c r="Z1688" s="21">
        <v>200.17283333</v>
      </c>
      <c r="AA1688" s="23">
        <v>1.83</v>
      </c>
      <c r="AB1688" s="39" t="s">
        <v>3139</v>
      </c>
      <c r="AC1688" s="39">
        <v>172833.33</v>
      </c>
      <c r="AD1688" s="23" t="s">
        <v>3139</v>
      </c>
      <c r="AE1688" s="38" t="s">
        <v>5815</v>
      </c>
      <c r="AG1688" s="23"/>
      <c r="AH1688" s="23"/>
    </row>
    <row r="1689" spans="1:34">
      <c r="A1689" t="str">
        <f t="shared" si="80"/>
        <v>1228</v>
      </c>
      <c r="B1689" t="str">
        <f t="shared" si="78"/>
        <v>CA</v>
      </c>
      <c r="C1689">
        <f t="shared" si="79"/>
        <v>77</v>
      </c>
      <c r="D1689" s="38" t="s">
        <v>6552</v>
      </c>
      <c r="E1689" s="23">
        <v>14</v>
      </c>
      <c r="F1689" s="23">
        <v>122811</v>
      </c>
      <c r="G1689" s="38" t="s">
        <v>11353</v>
      </c>
      <c r="H1689" s="38" t="s">
        <v>3046</v>
      </c>
      <c r="I1689" s="38" t="s">
        <v>5969</v>
      </c>
      <c r="J1689" s="38" t="s">
        <v>9634</v>
      </c>
      <c r="K1689" s="38"/>
      <c r="L1689" s="38" t="s">
        <v>6431</v>
      </c>
      <c r="M1689" s="109">
        <v>44485</v>
      </c>
      <c r="N1689" s="39">
        <v>150000000</v>
      </c>
      <c r="O1689" s="38">
        <v>1</v>
      </c>
      <c r="P1689" s="38" t="s">
        <v>5814</v>
      </c>
      <c r="Q1689" s="23">
        <v>1.85</v>
      </c>
      <c r="R1689" s="39" t="s">
        <v>3139</v>
      </c>
      <c r="S1689" s="38" t="s">
        <v>54</v>
      </c>
      <c r="T1689" s="23">
        <v>90</v>
      </c>
      <c r="U1689" s="38" t="s">
        <v>6431</v>
      </c>
      <c r="V1689" s="39">
        <v>150000000</v>
      </c>
      <c r="W1689" s="23">
        <v>1.83</v>
      </c>
      <c r="X1689" s="23" t="s">
        <v>3139</v>
      </c>
      <c r="Y1689" s="38" t="s">
        <v>6552</v>
      </c>
      <c r="Z1689" s="21">
        <v>150.114375</v>
      </c>
      <c r="AA1689" s="23">
        <v>1.83</v>
      </c>
      <c r="AB1689" s="39" t="s">
        <v>3139</v>
      </c>
      <c r="AC1689" s="39">
        <v>114375</v>
      </c>
      <c r="AD1689" s="23" t="s">
        <v>3139</v>
      </c>
      <c r="AE1689" s="38" t="s">
        <v>5815</v>
      </c>
      <c r="AG1689" s="23"/>
      <c r="AH1689" s="23"/>
    </row>
    <row r="1690" spans="1:34">
      <c r="A1690" t="str">
        <f t="shared" si="80"/>
        <v>1228</v>
      </c>
      <c r="B1690" t="str">
        <f t="shared" si="78"/>
        <v>CA</v>
      </c>
      <c r="C1690">
        <f t="shared" si="79"/>
        <v>11</v>
      </c>
      <c r="D1690" s="38" t="s">
        <v>6552</v>
      </c>
      <c r="E1690" s="23">
        <v>15</v>
      </c>
      <c r="F1690" s="23">
        <v>122811</v>
      </c>
      <c r="G1690" s="38" t="s">
        <v>53</v>
      </c>
      <c r="H1690" s="38" t="s">
        <v>3047</v>
      </c>
      <c r="I1690" s="38" t="s">
        <v>5969</v>
      </c>
      <c r="J1690" s="38" t="s">
        <v>9635</v>
      </c>
      <c r="K1690" s="38"/>
      <c r="L1690" s="38" t="s">
        <v>6091</v>
      </c>
      <c r="M1690" s="109">
        <v>44419</v>
      </c>
      <c r="N1690" s="39">
        <v>103201589</v>
      </c>
      <c r="O1690" s="38">
        <v>1</v>
      </c>
      <c r="P1690" s="38" t="s">
        <v>5814</v>
      </c>
      <c r="Q1690" s="23">
        <v>2.9</v>
      </c>
      <c r="R1690" s="39" t="s">
        <v>3139</v>
      </c>
      <c r="S1690" s="38" t="s">
        <v>54</v>
      </c>
      <c r="T1690" s="23">
        <v>90</v>
      </c>
      <c r="U1690" s="38" t="s">
        <v>6091</v>
      </c>
      <c r="V1690" s="39">
        <v>103201589</v>
      </c>
      <c r="W1690" s="23">
        <v>2.86</v>
      </c>
      <c r="X1690" s="23" t="s">
        <v>3139</v>
      </c>
      <c r="Y1690" s="38" t="s">
        <v>6552</v>
      </c>
      <c r="Z1690" s="21">
        <v>103.85749243000001</v>
      </c>
      <c r="AA1690" s="23">
        <v>2.86</v>
      </c>
      <c r="AB1690" s="39" t="s">
        <v>3139</v>
      </c>
      <c r="AC1690" s="39">
        <v>655903.43000000005</v>
      </c>
      <c r="AD1690" s="23" t="s">
        <v>3139</v>
      </c>
      <c r="AE1690" s="38" t="s">
        <v>5815</v>
      </c>
      <c r="AG1690" s="23"/>
      <c r="AH1690" s="23"/>
    </row>
    <row r="1691" spans="1:34">
      <c r="A1691" t="str">
        <f t="shared" si="80"/>
        <v>1228</v>
      </c>
      <c r="B1691" t="str">
        <f t="shared" si="78"/>
        <v>CA</v>
      </c>
      <c r="C1691">
        <f t="shared" si="79"/>
        <v>48</v>
      </c>
      <c r="D1691" s="38" t="s">
        <v>6552</v>
      </c>
      <c r="E1691" s="23">
        <v>16</v>
      </c>
      <c r="F1691" s="23">
        <v>122811</v>
      </c>
      <c r="G1691" s="38" t="s">
        <v>53</v>
      </c>
      <c r="H1691" s="38" t="s">
        <v>3047</v>
      </c>
      <c r="I1691" s="38" t="s">
        <v>5969</v>
      </c>
      <c r="J1691" s="38" t="s">
        <v>11354</v>
      </c>
      <c r="K1691" s="38"/>
      <c r="L1691" s="38" t="s">
        <v>6319</v>
      </c>
      <c r="M1691" s="109">
        <v>44456</v>
      </c>
      <c r="N1691" s="39">
        <v>103421457</v>
      </c>
      <c r="O1691" s="38">
        <v>1</v>
      </c>
      <c r="P1691" s="38" t="s">
        <v>5814</v>
      </c>
      <c r="Q1691" s="23">
        <v>1.4</v>
      </c>
      <c r="R1691" s="39" t="s">
        <v>3139</v>
      </c>
      <c r="S1691" s="38" t="s">
        <v>54</v>
      </c>
      <c r="T1691" s="23">
        <v>90</v>
      </c>
      <c r="U1691" s="38" t="s">
        <v>6319</v>
      </c>
      <c r="V1691" s="39">
        <v>103421457</v>
      </c>
      <c r="W1691" s="23">
        <v>2.3780000000000001</v>
      </c>
      <c r="X1691" s="23" t="s">
        <v>3139</v>
      </c>
      <c r="Y1691" s="38" t="s">
        <v>6552</v>
      </c>
      <c r="Z1691" s="21">
        <v>103.72204572</v>
      </c>
      <c r="AA1691" s="23">
        <v>2.3780000000000001</v>
      </c>
      <c r="AB1691" s="39" t="s">
        <v>3139</v>
      </c>
      <c r="AC1691" s="39">
        <v>300588.71999999997</v>
      </c>
      <c r="AD1691" s="23" t="s">
        <v>3139</v>
      </c>
      <c r="AE1691" s="38" t="s">
        <v>5815</v>
      </c>
    </row>
    <row r="1692" spans="1:34">
      <c r="A1692" t="str">
        <f t="shared" si="80"/>
        <v>1228</v>
      </c>
      <c r="B1692" t="str">
        <f t="shared" si="78"/>
        <v>CA</v>
      </c>
      <c r="C1692">
        <f t="shared" si="79"/>
        <v>67</v>
      </c>
      <c r="D1692" s="38" t="s">
        <v>6552</v>
      </c>
      <c r="E1692" s="23">
        <v>17</v>
      </c>
      <c r="F1692" s="23">
        <v>122811</v>
      </c>
      <c r="G1692" s="38" t="s">
        <v>53</v>
      </c>
      <c r="H1692" s="38" t="s">
        <v>3047</v>
      </c>
      <c r="I1692" s="38" t="s">
        <v>5969</v>
      </c>
      <c r="J1692" s="38" t="s">
        <v>12005</v>
      </c>
      <c r="K1692" s="38"/>
      <c r="L1692" s="38" t="s">
        <v>6104</v>
      </c>
      <c r="M1692" s="109">
        <v>44475</v>
      </c>
      <c r="N1692" s="39">
        <v>156306369</v>
      </c>
      <c r="O1692" s="38">
        <v>1</v>
      </c>
      <c r="P1692" s="38" t="s">
        <v>5814</v>
      </c>
      <c r="Q1692" s="23">
        <v>2.5</v>
      </c>
      <c r="R1692" s="39" t="s">
        <v>3139</v>
      </c>
      <c r="S1692" s="38" t="s">
        <v>54</v>
      </c>
      <c r="T1692" s="23">
        <v>60</v>
      </c>
      <c r="U1692" s="38" t="s">
        <v>6104</v>
      </c>
      <c r="V1692" s="39">
        <v>156306369</v>
      </c>
      <c r="W1692" s="23">
        <v>2.4700000000000002</v>
      </c>
      <c r="X1692" s="23" t="s">
        <v>3139</v>
      </c>
      <c r="Y1692" s="38" t="s">
        <v>6552</v>
      </c>
      <c r="Z1692" s="21">
        <v>156.57447784000001</v>
      </c>
      <c r="AA1692" s="23">
        <v>2.4700000000000002</v>
      </c>
      <c r="AB1692" s="39" t="s">
        <v>3139</v>
      </c>
      <c r="AC1692" s="39">
        <v>268108.84000000003</v>
      </c>
      <c r="AD1692" s="23" t="s">
        <v>3139</v>
      </c>
      <c r="AE1692" s="38" t="s">
        <v>5815</v>
      </c>
      <c r="AG1692" s="23"/>
      <c r="AH1692" s="23"/>
    </row>
    <row r="1693" spans="1:34">
      <c r="A1693" t="str">
        <f t="shared" si="80"/>
        <v>1228</v>
      </c>
      <c r="B1693" t="str">
        <f t="shared" si="78"/>
        <v>CA</v>
      </c>
      <c r="C1693">
        <f t="shared" si="79"/>
        <v>11</v>
      </c>
      <c r="D1693" s="38" t="s">
        <v>6552</v>
      </c>
      <c r="E1693" s="23">
        <v>18</v>
      </c>
      <c r="F1693" s="23">
        <v>122811</v>
      </c>
      <c r="G1693" s="38" t="s">
        <v>102</v>
      </c>
      <c r="H1693" s="38" t="s">
        <v>6781</v>
      </c>
      <c r="I1693" s="38" t="s">
        <v>5969</v>
      </c>
      <c r="J1693" s="38" t="s">
        <v>9636</v>
      </c>
      <c r="K1693" s="38"/>
      <c r="L1693" s="38" t="s">
        <v>6091</v>
      </c>
      <c r="M1693" s="109">
        <v>44419</v>
      </c>
      <c r="N1693" s="39">
        <v>153845848</v>
      </c>
      <c r="O1693" s="38">
        <v>1</v>
      </c>
      <c r="P1693" s="38" t="s">
        <v>5814</v>
      </c>
      <c r="Q1693" s="23">
        <v>1.95</v>
      </c>
      <c r="R1693" s="39" t="s">
        <v>3139</v>
      </c>
      <c r="S1693" s="38" t="s">
        <v>54</v>
      </c>
      <c r="T1693" s="23">
        <v>90</v>
      </c>
      <c r="U1693" s="38" t="s">
        <v>6091</v>
      </c>
      <c r="V1693" s="39">
        <v>153845848</v>
      </c>
      <c r="W1693" s="23">
        <v>1.93</v>
      </c>
      <c r="X1693" s="23" t="s">
        <v>3139</v>
      </c>
      <c r="Y1693" s="38" t="s">
        <v>6552</v>
      </c>
      <c r="Z1693" s="21">
        <v>154.50567574999999</v>
      </c>
      <c r="AA1693" s="23">
        <v>1.93</v>
      </c>
      <c r="AB1693" s="39" t="s">
        <v>3139</v>
      </c>
      <c r="AC1693" s="39">
        <v>659827.75</v>
      </c>
      <c r="AD1693" s="23" t="s">
        <v>3139</v>
      </c>
      <c r="AE1693" s="38" t="s">
        <v>5815</v>
      </c>
      <c r="AG1693" s="23"/>
      <c r="AH1693" s="23"/>
    </row>
    <row r="1694" spans="1:34">
      <c r="A1694" t="str">
        <f t="shared" si="80"/>
        <v>1228</v>
      </c>
      <c r="B1694" t="str">
        <f t="shared" si="78"/>
        <v>CA</v>
      </c>
      <c r="C1694">
        <f t="shared" si="79"/>
        <v>35</v>
      </c>
      <c r="D1694" s="38" t="s">
        <v>6552</v>
      </c>
      <c r="E1694" s="23">
        <v>19</v>
      </c>
      <c r="F1694" s="23">
        <v>122811</v>
      </c>
      <c r="G1694" s="38" t="s">
        <v>102</v>
      </c>
      <c r="H1694" s="38" t="s">
        <v>6781</v>
      </c>
      <c r="I1694" s="38" t="s">
        <v>5969</v>
      </c>
      <c r="J1694" s="38" t="s">
        <v>11355</v>
      </c>
      <c r="K1694" s="38"/>
      <c r="L1694" s="38" t="s">
        <v>6066</v>
      </c>
      <c r="M1694" s="109">
        <v>44443</v>
      </c>
      <c r="N1694" s="39">
        <v>146584718</v>
      </c>
      <c r="O1694" s="38">
        <v>1</v>
      </c>
      <c r="P1694" s="38" t="s">
        <v>5814</v>
      </c>
      <c r="Q1694" s="23">
        <v>1.95</v>
      </c>
      <c r="R1694" s="39" t="s">
        <v>3139</v>
      </c>
      <c r="S1694" s="38" t="s">
        <v>54</v>
      </c>
      <c r="T1694" s="23">
        <v>90</v>
      </c>
      <c r="U1694" s="38" t="s">
        <v>6066</v>
      </c>
      <c r="V1694" s="39">
        <v>146584718</v>
      </c>
      <c r="W1694" s="23">
        <v>1.93</v>
      </c>
      <c r="X1694" s="23" t="s">
        <v>3139</v>
      </c>
      <c r="Y1694" s="38" t="s">
        <v>6552</v>
      </c>
      <c r="Z1694" s="21">
        <v>147.03265647000001</v>
      </c>
      <c r="AA1694" s="23">
        <v>1.93</v>
      </c>
      <c r="AB1694" s="39" t="s">
        <v>3139</v>
      </c>
      <c r="AC1694" s="39">
        <v>447938.47</v>
      </c>
      <c r="AD1694" s="23" t="s">
        <v>3139</v>
      </c>
      <c r="AE1694" s="38" t="s">
        <v>5815</v>
      </c>
      <c r="AG1694" s="23"/>
      <c r="AH1694" s="23"/>
    </row>
    <row r="1695" spans="1:34">
      <c r="A1695" t="str">
        <f t="shared" si="80"/>
        <v>1228</v>
      </c>
      <c r="B1695" t="str">
        <f t="shared" si="78"/>
        <v>CA</v>
      </c>
      <c r="C1695">
        <f t="shared" si="79"/>
        <v>77</v>
      </c>
      <c r="D1695" s="38" t="s">
        <v>6552</v>
      </c>
      <c r="E1695" s="23">
        <v>20</v>
      </c>
      <c r="F1695" s="23">
        <v>122811</v>
      </c>
      <c r="G1695" s="38" t="s">
        <v>102</v>
      </c>
      <c r="H1695" s="38" t="s">
        <v>6781</v>
      </c>
      <c r="I1695" s="38" t="s">
        <v>5969</v>
      </c>
      <c r="J1695" s="38" t="s">
        <v>12006</v>
      </c>
      <c r="K1695" s="38"/>
      <c r="L1695" s="38" t="s">
        <v>6431</v>
      </c>
      <c r="M1695" s="109">
        <v>44485</v>
      </c>
      <c r="N1695" s="39">
        <v>110459070</v>
      </c>
      <c r="O1695" s="38">
        <v>1</v>
      </c>
      <c r="P1695" s="38" t="s">
        <v>5814</v>
      </c>
      <c r="Q1695" s="23">
        <v>2</v>
      </c>
      <c r="R1695" s="39" t="s">
        <v>3139</v>
      </c>
      <c r="S1695" s="38" t="s">
        <v>54</v>
      </c>
      <c r="T1695" s="23">
        <v>90</v>
      </c>
      <c r="U1695" s="38" t="s">
        <v>6431</v>
      </c>
      <c r="V1695" s="39">
        <v>110459070</v>
      </c>
      <c r="W1695" s="23">
        <v>1.98</v>
      </c>
      <c r="X1695" s="23" t="s">
        <v>3139</v>
      </c>
      <c r="Y1695" s="38" t="s">
        <v>6552</v>
      </c>
      <c r="Z1695" s="21">
        <v>110.55019873000001</v>
      </c>
      <c r="AA1695" s="23">
        <v>1.98</v>
      </c>
      <c r="AB1695" s="39" t="s">
        <v>3139</v>
      </c>
      <c r="AC1695" s="39">
        <v>91128.73</v>
      </c>
      <c r="AD1695" s="23" t="s">
        <v>3139</v>
      </c>
      <c r="AE1695" s="38" t="s">
        <v>5815</v>
      </c>
      <c r="AG1695" s="23"/>
      <c r="AH1695" s="23"/>
    </row>
    <row r="1696" spans="1:34">
      <c r="A1696" t="str">
        <f t="shared" si="80"/>
        <v>1228</v>
      </c>
      <c r="B1696" t="str">
        <f t="shared" si="78"/>
        <v>CA</v>
      </c>
      <c r="C1696">
        <f t="shared" si="79"/>
        <v>91</v>
      </c>
      <c r="D1696" s="38" t="s">
        <v>6552</v>
      </c>
      <c r="E1696" s="23">
        <v>21</v>
      </c>
      <c r="F1696" s="23">
        <v>122811</v>
      </c>
      <c r="G1696" s="38" t="s">
        <v>102</v>
      </c>
      <c r="H1696" s="38" t="s">
        <v>6781</v>
      </c>
      <c r="I1696" s="38" t="s">
        <v>5969</v>
      </c>
      <c r="J1696" s="38" t="s">
        <v>12007</v>
      </c>
      <c r="K1696" s="38"/>
      <c r="L1696" s="38" t="s">
        <v>6032</v>
      </c>
      <c r="M1696" s="109">
        <v>44499</v>
      </c>
      <c r="N1696" s="39">
        <v>100000000</v>
      </c>
      <c r="O1696" s="38">
        <v>1</v>
      </c>
      <c r="P1696" s="38" t="s">
        <v>5814</v>
      </c>
      <c r="Q1696" s="23">
        <v>2</v>
      </c>
      <c r="R1696" s="39" t="s">
        <v>3139</v>
      </c>
      <c r="S1696" s="38" t="s">
        <v>54</v>
      </c>
      <c r="T1696" s="23">
        <v>90</v>
      </c>
      <c r="U1696" s="38" t="s">
        <v>6032</v>
      </c>
      <c r="V1696" s="39">
        <v>100000000</v>
      </c>
      <c r="W1696" s="23">
        <v>1.98</v>
      </c>
      <c r="X1696" s="23" t="s">
        <v>3139</v>
      </c>
      <c r="Y1696" s="38" t="s">
        <v>6552</v>
      </c>
      <c r="Z1696" s="21">
        <v>100</v>
      </c>
      <c r="AA1696" s="23">
        <v>1.98</v>
      </c>
      <c r="AB1696" s="39" t="s">
        <v>3139</v>
      </c>
      <c r="AC1696" s="39">
        <v>0</v>
      </c>
      <c r="AD1696" s="23" t="s">
        <v>3139</v>
      </c>
      <c r="AE1696" s="38" t="s">
        <v>5815</v>
      </c>
      <c r="AG1696" s="23"/>
      <c r="AH1696" s="23"/>
    </row>
    <row r="1697" spans="1:34">
      <c r="A1697" t="str">
        <f t="shared" si="80"/>
        <v>1226</v>
      </c>
      <c r="B1697" t="str">
        <f t="shared" si="78"/>
        <v>OT</v>
      </c>
      <c r="C1697">
        <f t="shared" si="79"/>
        <v>0</v>
      </c>
      <c r="D1697" s="38" t="s">
        <v>6552</v>
      </c>
      <c r="E1697" s="23">
        <v>22</v>
      </c>
      <c r="F1697" s="23">
        <v>122602</v>
      </c>
      <c r="G1697" s="38" t="s">
        <v>3664</v>
      </c>
      <c r="H1697" s="38" t="s">
        <v>3662</v>
      </c>
      <c r="I1697" s="38" t="s">
        <v>6006</v>
      </c>
      <c r="J1697" s="38" t="s">
        <v>3663</v>
      </c>
      <c r="K1697" s="38"/>
      <c r="L1697" s="38" t="s">
        <v>9637</v>
      </c>
      <c r="M1697" s="109">
        <v>44408</v>
      </c>
      <c r="N1697" s="39">
        <v>7912132.29</v>
      </c>
      <c r="O1697" s="38">
        <v>1</v>
      </c>
      <c r="P1697" s="38"/>
      <c r="Q1697" s="23" t="s">
        <v>3139</v>
      </c>
      <c r="R1697" s="39" t="s">
        <v>3139</v>
      </c>
      <c r="S1697" s="38"/>
      <c r="T1697" s="23" t="s">
        <v>3139</v>
      </c>
      <c r="U1697" s="38" t="s">
        <v>9637</v>
      </c>
      <c r="V1697" s="39">
        <v>7912132.29</v>
      </c>
      <c r="W1697" s="23" t="s">
        <v>3139</v>
      </c>
      <c r="X1697" s="23">
        <v>0</v>
      </c>
      <c r="Y1697" s="38" t="s">
        <v>6552</v>
      </c>
      <c r="Z1697" s="21">
        <v>7.9121322899999997</v>
      </c>
      <c r="AA1697" s="23" t="s">
        <v>3139</v>
      </c>
      <c r="AB1697" s="39">
        <v>0</v>
      </c>
      <c r="AC1697" s="39">
        <v>0</v>
      </c>
      <c r="AD1697" s="23" t="s">
        <v>3139</v>
      </c>
      <c r="AE1697" s="38" t="s">
        <v>5818</v>
      </c>
      <c r="AG1697" s="23"/>
      <c r="AH1697" s="23"/>
    </row>
    <row r="1698" spans="1:34">
      <c r="A1698" t="str">
        <f t="shared" si="80"/>
        <v>1226</v>
      </c>
      <c r="B1698" t="str">
        <f t="shared" si="78"/>
        <v>OT</v>
      </c>
      <c r="C1698">
        <f t="shared" si="79"/>
        <v>0</v>
      </c>
      <c r="D1698" s="38" t="s">
        <v>6552</v>
      </c>
      <c r="E1698" s="23">
        <v>23</v>
      </c>
      <c r="F1698" s="23">
        <v>122602</v>
      </c>
      <c r="G1698" s="38" t="s">
        <v>3188</v>
      </c>
      <c r="H1698" s="38" t="s">
        <v>3194</v>
      </c>
      <c r="I1698" s="38" t="s">
        <v>6006</v>
      </c>
      <c r="J1698" s="38" t="s">
        <v>3647</v>
      </c>
      <c r="K1698" s="38"/>
      <c r="L1698" s="38" t="s">
        <v>6782</v>
      </c>
      <c r="M1698" s="109">
        <v>44408</v>
      </c>
      <c r="N1698" s="39">
        <v>93243236.819999993</v>
      </c>
      <c r="O1698" s="38">
        <v>1</v>
      </c>
      <c r="P1698" s="38"/>
      <c r="Q1698" s="23" t="s">
        <v>3139</v>
      </c>
      <c r="R1698" s="39" t="s">
        <v>3139</v>
      </c>
      <c r="S1698" s="38"/>
      <c r="T1698" s="23" t="s">
        <v>3139</v>
      </c>
      <c r="U1698" s="38" t="s">
        <v>6782</v>
      </c>
      <c r="V1698" s="39">
        <v>93243236.819999993</v>
      </c>
      <c r="W1698" s="23" t="s">
        <v>3139</v>
      </c>
      <c r="X1698" s="23">
        <v>0</v>
      </c>
      <c r="Y1698" s="38" t="s">
        <v>6552</v>
      </c>
      <c r="Z1698" s="21">
        <v>93.243236819999993</v>
      </c>
      <c r="AA1698" s="23" t="s">
        <v>3139</v>
      </c>
      <c r="AB1698" s="39">
        <v>0</v>
      </c>
      <c r="AC1698" s="39">
        <v>0</v>
      </c>
      <c r="AD1698" s="23" t="s">
        <v>3139</v>
      </c>
      <c r="AE1698" s="38" t="s">
        <v>5818</v>
      </c>
      <c r="AG1698" s="23"/>
      <c r="AH1698" s="23"/>
    </row>
    <row r="1699" spans="1:34">
      <c r="A1699" t="str">
        <f t="shared" si="80"/>
        <v>1226</v>
      </c>
      <c r="B1699" t="str">
        <f t="shared" si="78"/>
        <v>OT</v>
      </c>
      <c r="C1699">
        <f t="shared" si="79"/>
        <v>0</v>
      </c>
      <c r="D1699" s="38" t="s">
        <v>6552</v>
      </c>
      <c r="E1699" s="23">
        <v>24</v>
      </c>
      <c r="F1699" s="23">
        <v>122602</v>
      </c>
      <c r="G1699" s="38" t="s">
        <v>53</v>
      </c>
      <c r="H1699" s="38" t="s">
        <v>3047</v>
      </c>
      <c r="I1699" s="38" t="s">
        <v>6006</v>
      </c>
      <c r="J1699" s="38" t="s">
        <v>3415</v>
      </c>
      <c r="K1699" s="38"/>
      <c r="L1699" s="38" t="s">
        <v>6513</v>
      </c>
      <c r="M1699" s="109">
        <v>44408</v>
      </c>
      <c r="N1699" s="39">
        <v>42134543.630000003</v>
      </c>
      <c r="O1699" s="38">
        <v>1</v>
      </c>
      <c r="P1699" s="38"/>
      <c r="Q1699" s="23" t="s">
        <v>3139</v>
      </c>
      <c r="R1699" s="39" t="s">
        <v>3139</v>
      </c>
      <c r="S1699" s="38"/>
      <c r="T1699" s="23" t="s">
        <v>3139</v>
      </c>
      <c r="U1699" s="38" t="s">
        <v>6513</v>
      </c>
      <c r="V1699" s="39">
        <v>42134543.630000003</v>
      </c>
      <c r="W1699" s="23" t="s">
        <v>3139</v>
      </c>
      <c r="X1699" s="23">
        <v>0</v>
      </c>
      <c r="Y1699" s="38" t="s">
        <v>6552</v>
      </c>
      <c r="Z1699" s="21">
        <v>42.134543630000003</v>
      </c>
      <c r="AA1699" s="23" t="s">
        <v>3139</v>
      </c>
      <c r="AB1699" s="39">
        <v>0</v>
      </c>
      <c r="AC1699" s="39">
        <v>0</v>
      </c>
      <c r="AD1699" s="23" t="s">
        <v>3139</v>
      </c>
      <c r="AE1699" s="38" t="s">
        <v>5818</v>
      </c>
      <c r="AG1699" s="23"/>
      <c r="AH1699" s="23"/>
    </row>
    <row r="1700" spans="1:34">
      <c r="A1700" t="str">
        <f t="shared" si="80"/>
        <v>1120</v>
      </c>
      <c r="B1700" t="str">
        <f t="shared" si="78"/>
        <v>OT</v>
      </c>
      <c r="C1700">
        <f t="shared" si="79"/>
        <v>80</v>
      </c>
      <c r="D1700" s="38" t="s">
        <v>6552</v>
      </c>
      <c r="E1700" s="23">
        <v>25</v>
      </c>
      <c r="F1700" s="23">
        <v>112007</v>
      </c>
      <c r="G1700" s="38" t="s">
        <v>102</v>
      </c>
      <c r="H1700" s="38" t="s">
        <v>3043</v>
      </c>
      <c r="I1700" s="38" t="s">
        <v>5969</v>
      </c>
      <c r="J1700" s="38" t="s">
        <v>12008</v>
      </c>
      <c r="K1700" s="38"/>
      <c r="L1700" s="38" t="s">
        <v>6076</v>
      </c>
      <c r="M1700" s="109">
        <v>44488</v>
      </c>
      <c r="N1700" s="39">
        <v>206474194</v>
      </c>
      <c r="O1700" s="38">
        <v>1</v>
      </c>
      <c r="P1700" s="38" t="s">
        <v>5814</v>
      </c>
      <c r="Q1700" s="23">
        <v>2</v>
      </c>
      <c r="R1700" s="39" t="s">
        <v>3139</v>
      </c>
      <c r="S1700" s="38" t="s">
        <v>54</v>
      </c>
      <c r="T1700" s="23">
        <v>90</v>
      </c>
      <c r="U1700" s="38" t="s">
        <v>6076</v>
      </c>
      <c r="V1700" s="39">
        <v>206474194</v>
      </c>
      <c r="W1700" s="23">
        <v>1.98</v>
      </c>
      <c r="X1700" s="23" t="s">
        <v>3139</v>
      </c>
      <c r="Y1700" s="38" t="s">
        <v>6552</v>
      </c>
      <c r="Z1700" s="21">
        <v>206.61046697</v>
      </c>
      <c r="AA1700" s="23">
        <v>1.98</v>
      </c>
      <c r="AB1700" s="39" t="s">
        <v>3139</v>
      </c>
      <c r="AC1700" s="39">
        <v>136272.97</v>
      </c>
      <c r="AD1700" s="23" t="s">
        <v>3139</v>
      </c>
      <c r="AE1700" s="38" t="s">
        <v>5815</v>
      </c>
      <c r="AG1700" s="23"/>
      <c r="AH1700" s="23"/>
    </row>
    <row r="1701" spans="1:34">
      <c r="A1701" t="str">
        <f t="shared" si="80"/>
        <v>1120</v>
      </c>
      <c r="B1701" t="str">
        <f t="shared" si="78"/>
        <v>OT</v>
      </c>
      <c r="C1701">
        <f t="shared" si="79"/>
        <v>60</v>
      </c>
      <c r="D1701" s="38" t="s">
        <v>6552</v>
      </c>
      <c r="E1701" s="23">
        <v>26</v>
      </c>
      <c r="F1701" s="23">
        <v>112007</v>
      </c>
      <c r="G1701" s="38" t="s">
        <v>53</v>
      </c>
      <c r="H1701" s="38" t="s">
        <v>3047</v>
      </c>
      <c r="I1701" s="38" t="s">
        <v>5969</v>
      </c>
      <c r="J1701" s="38" t="s">
        <v>12009</v>
      </c>
      <c r="K1701" s="38"/>
      <c r="L1701" s="38" t="s">
        <v>6111</v>
      </c>
      <c r="M1701" s="109">
        <v>44468</v>
      </c>
      <c r="N1701" s="39">
        <v>41771718</v>
      </c>
      <c r="O1701" s="38">
        <v>1</v>
      </c>
      <c r="P1701" s="38" t="s">
        <v>5814</v>
      </c>
      <c r="Q1701" s="23">
        <v>2.4</v>
      </c>
      <c r="R1701" s="39" t="s">
        <v>3139</v>
      </c>
      <c r="S1701" s="38" t="s">
        <v>54</v>
      </c>
      <c r="T1701" s="23">
        <v>90</v>
      </c>
      <c r="U1701" s="38" t="s">
        <v>6111</v>
      </c>
      <c r="V1701" s="39">
        <v>41771718</v>
      </c>
      <c r="W1701" s="23">
        <v>2.3780000000000001</v>
      </c>
      <c r="X1701" s="23" t="s">
        <v>3139</v>
      </c>
      <c r="Y1701" s="38" t="s">
        <v>6552</v>
      </c>
      <c r="Z1701" s="21">
        <v>41.860005999999998</v>
      </c>
      <c r="AA1701" s="23">
        <v>2.3780000000000001</v>
      </c>
      <c r="AB1701" s="39" t="s">
        <v>3139</v>
      </c>
      <c r="AC1701" s="39">
        <v>88288</v>
      </c>
      <c r="AD1701" s="23" t="s">
        <v>3139</v>
      </c>
      <c r="AE1701" s="38" t="s">
        <v>5815</v>
      </c>
      <c r="AG1701" s="23"/>
      <c r="AH1701" s="23"/>
    </row>
    <row r="1702" spans="1:34">
      <c r="A1702" t="str">
        <f t="shared" si="80"/>
        <v>1120</v>
      </c>
      <c r="B1702" t="str">
        <f t="shared" si="78"/>
        <v>OT</v>
      </c>
      <c r="C1702">
        <f t="shared" si="79"/>
        <v>49</v>
      </c>
      <c r="D1702" s="38" t="s">
        <v>6552</v>
      </c>
      <c r="E1702" s="23">
        <v>27</v>
      </c>
      <c r="F1702" s="23">
        <v>112007</v>
      </c>
      <c r="G1702" s="38" t="s">
        <v>53</v>
      </c>
      <c r="H1702" s="38" t="s">
        <v>3047</v>
      </c>
      <c r="I1702" s="38" t="s">
        <v>5969</v>
      </c>
      <c r="J1702" s="38" t="s">
        <v>12010</v>
      </c>
      <c r="K1702" s="38"/>
      <c r="L1702" s="38" t="s">
        <v>6100</v>
      </c>
      <c r="M1702" s="109">
        <v>44457</v>
      </c>
      <c r="N1702" s="39">
        <v>88601624</v>
      </c>
      <c r="O1702" s="38">
        <v>1</v>
      </c>
      <c r="P1702" s="38" t="s">
        <v>5814</v>
      </c>
      <c r="Q1702" s="23">
        <v>2.4</v>
      </c>
      <c r="R1702" s="39" t="s">
        <v>3139</v>
      </c>
      <c r="S1702" s="38" t="s">
        <v>54</v>
      </c>
      <c r="T1702" s="23">
        <v>90</v>
      </c>
      <c r="U1702" s="38" t="s">
        <v>6100</v>
      </c>
      <c r="V1702" s="39">
        <v>88601624</v>
      </c>
      <c r="W1702" s="23">
        <v>2.38</v>
      </c>
      <c r="X1702" s="23" t="s">
        <v>3139</v>
      </c>
      <c r="Y1702" s="38" t="s">
        <v>6552</v>
      </c>
      <c r="Z1702" s="21">
        <v>88.853302999999997</v>
      </c>
      <c r="AA1702" s="23">
        <v>2.38</v>
      </c>
      <c r="AB1702" s="39" t="s">
        <v>3139</v>
      </c>
      <c r="AC1702" s="39">
        <v>251679</v>
      </c>
      <c r="AD1702" s="23" t="s">
        <v>3139</v>
      </c>
      <c r="AE1702" s="38" t="s">
        <v>5815</v>
      </c>
      <c r="AG1702" s="23"/>
      <c r="AH1702" s="23"/>
    </row>
    <row r="1703" spans="1:34">
      <c r="A1703" t="str">
        <f t="shared" si="80"/>
        <v>1203</v>
      </c>
      <c r="B1703" t="str">
        <f t="shared" si="78"/>
        <v>FL</v>
      </c>
      <c r="C1703">
        <f t="shared" si="79"/>
        <v>35</v>
      </c>
      <c r="D1703" s="38" t="s">
        <v>6552</v>
      </c>
      <c r="E1703" s="23">
        <v>1</v>
      </c>
      <c r="F1703" s="23">
        <v>120305</v>
      </c>
      <c r="G1703" s="38" t="s">
        <v>53</v>
      </c>
      <c r="H1703" s="38" t="s">
        <v>3047</v>
      </c>
      <c r="I1703" s="38" t="s">
        <v>5969</v>
      </c>
      <c r="J1703" s="38" t="s">
        <v>9638</v>
      </c>
      <c r="K1703" s="38"/>
      <c r="L1703" s="38" t="s">
        <v>6783</v>
      </c>
      <c r="M1703" s="109">
        <v>44443</v>
      </c>
      <c r="N1703" s="39">
        <v>57086666</v>
      </c>
      <c r="O1703" s="38">
        <v>1</v>
      </c>
      <c r="P1703" s="38" t="s">
        <v>5814</v>
      </c>
      <c r="Q1703" s="23">
        <v>2.4</v>
      </c>
      <c r="R1703" s="39" t="s">
        <v>3139</v>
      </c>
      <c r="S1703" s="38"/>
      <c r="T1703" s="23">
        <v>90</v>
      </c>
      <c r="U1703" s="38" t="s">
        <v>6783</v>
      </c>
      <c r="V1703" s="39">
        <v>63458289</v>
      </c>
      <c r="W1703" s="23">
        <v>2.4</v>
      </c>
      <c r="X1703" s="23" t="s">
        <v>3139</v>
      </c>
      <c r="Y1703" s="38" t="s">
        <v>6552</v>
      </c>
      <c r="Z1703" s="21">
        <v>78.654717000000005</v>
      </c>
      <c r="AA1703" s="23">
        <v>2.4</v>
      </c>
      <c r="AB1703" s="39" t="s">
        <v>3139</v>
      </c>
      <c r="AC1703" s="39">
        <v>134379</v>
      </c>
      <c r="AD1703" s="23" t="s">
        <v>3139</v>
      </c>
      <c r="AE1703" s="38" t="s">
        <v>5815</v>
      </c>
      <c r="AG1703" s="23"/>
      <c r="AH1703" s="23"/>
    </row>
    <row r="1704" spans="1:34">
      <c r="A1704" t="str">
        <f t="shared" si="80"/>
        <v>1228</v>
      </c>
      <c r="B1704" t="str">
        <f t="shared" si="78"/>
        <v>CA</v>
      </c>
      <c r="C1704">
        <f t="shared" si="79"/>
        <v>12</v>
      </c>
      <c r="D1704" s="38" t="s">
        <v>6552</v>
      </c>
      <c r="E1704" s="23">
        <v>2</v>
      </c>
      <c r="F1704" s="23">
        <v>122811</v>
      </c>
      <c r="G1704" s="38" t="s">
        <v>53</v>
      </c>
      <c r="H1704" s="38" t="s">
        <v>3047</v>
      </c>
      <c r="I1704" s="38" t="s">
        <v>5969</v>
      </c>
      <c r="J1704" s="38" t="s">
        <v>9639</v>
      </c>
      <c r="K1704" s="38"/>
      <c r="L1704" s="38" t="s">
        <v>6784</v>
      </c>
      <c r="M1704" s="109">
        <v>44420</v>
      </c>
      <c r="N1704" s="39">
        <v>250000000</v>
      </c>
      <c r="O1704" s="38">
        <v>1</v>
      </c>
      <c r="P1704" s="38" t="s">
        <v>5814</v>
      </c>
      <c r="Q1704" s="23">
        <v>2.7</v>
      </c>
      <c r="R1704" s="39" t="s">
        <v>3139</v>
      </c>
      <c r="S1704" s="38" t="s">
        <v>54</v>
      </c>
      <c r="T1704" s="23">
        <v>90</v>
      </c>
      <c r="U1704" s="38" t="s">
        <v>6784</v>
      </c>
      <c r="V1704" s="39">
        <v>245066726</v>
      </c>
      <c r="W1704" s="23">
        <v>2.7</v>
      </c>
      <c r="X1704" s="23" t="s">
        <v>3139</v>
      </c>
      <c r="Y1704" s="38" t="s">
        <v>6552</v>
      </c>
      <c r="Z1704" s="21">
        <v>294.65544199999999</v>
      </c>
      <c r="AA1704" s="23">
        <v>2.7</v>
      </c>
      <c r="AB1704" s="39" t="s">
        <v>3139</v>
      </c>
      <c r="AC1704" s="39">
        <v>621514</v>
      </c>
      <c r="AD1704" s="23" t="s">
        <v>3139</v>
      </c>
      <c r="AE1704" s="38" t="s">
        <v>5815</v>
      </c>
      <c r="AG1704" s="23"/>
      <c r="AH1704" s="23"/>
    </row>
    <row r="1705" spans="1:34">
      <c r="A1705" t="str">
        <f t="shared" si="80"/>
        <v>1226</v>
      </c>
      <c r="B1705" t="str">
        <f t="shared" si="78"/>
        <v>OT</v>
      </c>
      <c r="C1705">
        <f t="shared" si="79"/>
        <v>0</v>
      </c>
      <c r="D1705" s="38" t="s">
        <v>6552</v>
      </c>
      <c r="E1705" s="23">
        <v>3</v>
      </c>
      <c r="F1705" s="23">
        <v>122602</v>
      </c>
      <c r="G1705" s="38" t="s">
        <v>1343</v>
      </c>
      <c r="H1705" s="38" t="s">
        <v>3665</v>
      </c>
      <c r="I1705" s="38" t="s">
        <v>6006</v>
      </c>
      <c r="J1705" s="38" t="s">
        <v>347</v>
      </c>
      <c r="K1705" s="38"/>
      <c r="L1705" s="38"/>
      <c r="M1705" s="109">
        <v>44408</v>
      </c>
      <c r="N1705" s="39">
        <v>0</v>
      </c>
      <c r="O1705" s="38">
        <v>1</v>
      </c>
      <c r="P1705" s="38"/>
      <c r="Q1705" s="23" t="s">
        <v>3139</v>
      </c>
      <c r="R1705" s="39">
        <v>1</v>
      </c>
      <c r="S1705" s="38"/>
      <c r="T1705" s="23" t="s">
        <v>3139</v>
      </c>
      <c r="U1705" s="38" t="s">
        <v>6785</v>
      </c>
      <c r="V1705" s="39">
        <v>1061092.26</v>
      </c>
      <c r="W1705" s="23" t="s">
        <v>3139</v>
      </c>
      <c r="X1705" s="23">
        <v>1</v>
      </c>
      <c r="Y1705" s="38" t="s">
        <v>6552</v>
      </c>
      <c r="Z1705" s="21">
        <v>3.046576</v>
      </c>
      <c r="AA1705" s="23" t="s">
        <v>3139</v>
      </c>
      <c r="AB1705" s="39">
        <v>1</v>
      </c>
      <c r="AC1705" s="39">
        <v>0</v>
      </c>
      <c r="AD1705" s="23" t="s">
        <v>3139</v>
      </c>
      <c r="AE1705" s="38" t="s">
        <v>5819</v>
      </c>
      <c r="AG1705" s="23"/>
      <c r="AH1705" s="23"/>
    </row>
    <row r="1706" spans="1:34">
      <c r="A1706" t="str">
        <f t="shared" si="80"/>
        <v>1226</v>
      </c>
      <c r="B1706" t="str">
        <f t="shared" si="78"/>
        <v>OT</v>
      </c>
      <c r="C1706">
        <f t="shared" si="79"/>
        <v>0</v>
      </c>
      <c r="D1706" s="38" t="s">
        <v>6552</v>
      </c>
      <c r="E1706" s="23">
        <v>4</v>
      </c>
      <c r="F1706" s="23">
        <v>122602</v>
      </c>
      <c r="G1706" s="38" t="s">
        <v>3181</v>
      </c>
      <c r="H1706" s="38" t="s">
        <v>3204</v>
      </c>
      <c r="I1706" s="38" t="s">
        <v>6006</v>
      </c>
      <c r="J1706" s="38" t="s">
        <v>347</v>
      </c>
      <c r="K1706" s="38"/>
      <c r="L1706" s="38"/>
      <c r="M1706" s="109">
        <v>44408</v>
      </c>
      <c r="N1706" s="39">
        <v>0</v>
      </c>
      <c r="O1706" s="38">
        <v>1</v>
      </c>
      <c r="P1706" s="38"/>
      <c r="Q1706" s="23" t="s">
        <v>3139</v>
      </c>
      <c r="R1706" s="39">
        <v>1</v>
      </c>
      <c r="S1706" s="38"/>
      <c r="T1706" s="23" t="s">
        <v>3139</v>
      </c>
      <c r="U1706" s="38" t="s">
        <v>6786</v>
      </c>
      <c r="V1706" s="39">
        <v>514466</v>
      </c>
      <c r="W1706" s="23" t="s">
        <v>3139</v>
      </c>
      <c r="X1706" s="23">
        <v>1</v>
      </c>
      <c r="Y1706" s="38" t="s">
        <v>6552</v>
      </c>
      <c r="Z1706" s="21">
        <v>33.816338000000002</v>
      </c>
      <c r="AA1706" s="23" t="s">
        <v>3139</v>
      </c>
      <c r="AB1706" s="39">
        <v>1</v>
      </c>
      <c r="AC1706" s="39">
        <v>0</v>
      </c>
      <c r="AD1706" s="23" t="s">
        <v>3139</v>
      </c>
      <c r="AE1706" s="38" t="s">
        <v>5819</v>
      </c>
      <c r="AG1706" s="23"/>
      <c r="AH1706" s="23"/>
    </row>
    <row r="1707" spans="1:34">
      <c r="A1707" t="str">
        <f t="shared" si="80"/>
        <v>1226</v>
      </c>
      <c r="B1707" t="str">
        <f t="shared" si="78"/>
        <v>OT</v>
      </c>
      <c r="C1707">
        <f t="shared" si="79"/>
        <v>0</v>
      </c>
      <c r="D1707" s="38" t="s">
        <v>6552</v>
      </c>
      <c r="E1707" s="23">
        <v>5</v>
      </c>
      <c r="F1707" s="23">
        <v>122602</v>
      </c>
      <c r="G1707" s="38" t="s">
        <v>3179</v>
      </c>
      <c r="H1707" s="38" t="s">
        <v>3300</v>
      </c>
      <c r="I1707" s="38" t="s">
        <v>6006</v>
      </c>
      <c r="J1707" s="38" t="s">
        <v>347</v>
      </c>
      <c r="K1707" s="38"/>
      <c r="L1707" s="38"/>
      <c r="M1707" s="109">
        <v>44408</v>
      </c>
      <c r="N1707" s="39">
        <v>0</v>
      </c>
      <c r="O1707" s="38">
        <v>1</v>
      </c>
      <c r="P1707" s="38"/>
      <c r="Q1707" s="23" t="s">
        <v>3139</v>
      </c>
      <c r="R1707" s="39">
        <v>1</v>
      </c>
      <c r="S1707" s="38"/>
      <c r="T1707" s="23" t="s">
        <v>3139</v>
      </c>
      <c r="U1707" s="38" t="s">
        <v>6787</v>
      </c>
      <c r="V1707" s="39">
        <v>1286663</v>
      </c>
      <c r="W1707" s="23" t="s">
        <v>3139</v>
      </c>
      <c r="X1707" s="23">
        <v>1</v>
      </c>
      <c r="Y1707" s="38" t="s">
        <v>6552</v>
      </c>
      <c r="Z1707" s="21">
        <v>12.031015999999999</v>
      </c>
      <c r="AA1707" s="23" t="s">
        <v>3139</v>
      </c>
      <c r="AB1707" s="39">
        <v>1</v>
      </c>
      <c r="AC1707" s="39">
        <v>0</v>
      </c>
      <c r="AD1707" s="23" t="s">
        <v>3139</v>
      </c>
      <c r="AE1707" s="38" t="s">
        <v>5819</v>
      </c>
      <c r="AG1707" s="23"/>
      <c r="AH1707" s="23"/>
    </row>
    <row r="1708" spans="1:34">
      <c r="A1708" t="str">
        <f t="shared" si="80"/>
        <v>1226</v>
      </c>
      <c r="B1708" t="str">
        <f t="shared" si="78"/>
        <v>OT</v>
      </c>
      <c r="C1708">
        <f t="shared" si="79"/>
        <v>0</v>
      </c>
      <c r="D1708" s="38" t="s">
        <v>6552</v>
      </c>
      <c r="E1708" s="23">
        <v>6</v>
      </c>
      <c r="F1708" s="23">
        <v>122602</v>
      </c>
      <c r="G1708" s="38" t="s">
        <v>3157</v>
      </c>
      <c r="H1708" s="38" t="s">
        <v>3159</v>
      </c>
      <c r="I1708" s="38" t="s">
        <v>6006</v>
      </c>
      <c r="J1708" s="38" t="s">
        <v>347</v>
      </c>
      <c r="K1708" s="38"/>
      <c r="L1708" s="38"/>
      <c r="M1708" s="109">
        <v>44408</v>
      </c>
      <c r="N1708" s="39">
        <v>0</v>
      </c>
      <c r="O1708" s="38">
        <v>1</v>
      </c>
      <c r="P1708" s="38"/>
      <c r="Q1708" s="23" t="s">
        <v>3139</v>
      </c>
      <c r="R1708" s="39">
        <v>1</v>
      </c>
      <c r="S1708" s="38"/>
      <c r="T1708" s="23" t="s">
        <v>3139</v>
      </c>
      <c r="U1708" s="38" t="s">
        <v>6788</v>
      </c>
      <c r="V1708" s="39">
        <v>877802</v>
      </c>
      <c r="W1708" s="23" t="s">
        <v>3139</v>
      </c>
      <c r="X1708" s="23">
        <v>1</v>
      </c>
      <c r="Y1708" s="38" t="s">
        <v>6552</v>
      </c>
      <c r="Z1708" s="21">
        <v>0.87780199999999997</v>
      </c>
      <c r="AA1708" s="23" t="s">
        <v>3139</v>
      </c>
      <c r="AB1708" s="39">
        <v>1</v>
      </c>
      <c r="AC1708" s="39">
        <v>0</v>
      </c>
      <c r="AD1708" s="23" t="s">
        <v>3139</v>
      </c>
      <c r="AE1708" s="38" t="s">
        <v>5819</v>
      </c>
      <c r="AG1708" s="23"/>
      <c r="AH1708" s="23"/>
    </row>
    <row r="1709" spans="1:34">
      <c r="A1709" t="str">
        <f t="shared" si="80"/>
        <v>1226</v>
      </c>
      <c r="B1709" t="str">
        <f t="shared" si="78"/>
        <v>OT</v>
      </c>
      <c r="C1709">
        <f t="shared" si="79"/>
        <v>0</v>
      </c>
      <c r="D1709" s="38" t="s">
        <v>6552</v>
      </c>
      <c r="E1709" s="23">
        <v>7</v>
      </c>
      <c r="F1709" s="23">
        <v>122603</v>
      </c>
      <c r="G1709" s="38" t="s">
        <v>3409</v>
      </c>
      <c r="H1709" s="38" t="s">
        <v>3666</v>
      </c>
      <c r="I1709" s="38" t="s">
        <v>6006</v>
      </c>
      <c r="J1709" s="38" t="s">
        <v>347</v>
      </c>
      <c r="K1709" s="38"/>
      <c r="L1709" s="38"/>
      <c r="M1709" s="109">
        <v>44408</v>
      </c>
      <c r="N1709" s="39">
        <v>0</v>
      </c>
      <c r="O1709" s="38">
        <v>1</v>
      </c>
      <c r="P1709" s="38"/>
      <c r="Q1709" s="23" t="s">
        <v>3139</v>
      </c>
      <c r="R1709" s="39">
        <v>1</v>
      </c>
      <c r="S1709" s="38"/>
      <c r="T1709" s="23" t="s">
        <v>3139</v>
      </c>
      <c r="U1709" s="38" t="s">
        <v>6787</v>
      </c>
      <c r="V1709" s="39">
        <v>70800</v>
      </c>
      <c r="W1709" s="23" t="s">
        <v>3139</v>
      </c>
      <c r="X1709" s="23">
        <v>1</v>
      </c>
      <c r="Y1709" s="38" t="s">
        <v>6552</v>
      </c>
      <c r="Z1709" s="21">
        <v>3.2937150000000002</v>
      </c>
      <c r="AA1709" s="23" t="s">
        <v>3139</v>
      </c>
      <c r="AB1709" s="39">
        <v>1</v>
      </c>
      <c r="AC1709" s="39">
        <v>0</v>
      </c>
      <c r="AD1709" s="23" t="s">
        <v>3139</v>
      </c>
      <c r="AE1709" s="38" t="s">
        <v>5819</v>
      </c>
      <c r="AG1709" s="23"/>
      <c r="AH1709" s="23"/>
    </row>
    <row r="1710" spans="1:34">
      <c r="A1710" t="str">
        <f t="shared" si="80"/>
        <v>1230</v>
      </c>
      <c r="B1710" t="str">
        <f t="shared" si="78"/>
        <v>VR</v>
      </c>
      <c r="C1710">
        <f t="shared" si="79"/>
        <v>0</v>
      </c>
      <c r="D1710" s="38" t="s">
        <v>6552</v>
      </c>
      <c r="E1710" s="23">
        <v>8</v>
      </c>
      <c r="F1710" s="23">
        <v>123016</v>
      </c>
      <c r="G1710" s="38" t="s">
        <v>53</v>
      </c>
      <c r="H1710" s="38" t="s">
        <v>3047</v>
      </c>
      <c r="I1710" s="38" t="s">
        <v>6006</v>
      </c>
      <c r="J1710" s="38" t="s">
        <v>3674</v>
      </c>
      <c r="K1710" s="38"/>
      <c r="L1710" s="38"/>
      <c r="M1710" s="109">
        <v>44408</v>
      </c>
      <c r="N1710" s="39">
        <v>0</v>
      </c>
      <c r="O1710" s="38">
        <v>1</v>
      </c>
      <c r="P1710" s="38"/>
      <c r="Q1710" s="23" t="s">
        <v>3139</v>
      </c>
      <c r="R1710" s="39">
        <v>1</v>
      </c>
      <c r="S1710" s="38"/>
      <c r="T1710" s="23" t="s">
        <v>3139</v>
      </c>
      <c r="U1710" s="38" t="s">
        <v>6794</v>
      </c>
      <c r="V1710" s="39">
        <v>490600000</v>
      </c>
      <c r="W1710" s="23" t="s">
        <v>3139</v>
      </c>
      <c r="X1710" s="23">
        <v>1</v>
      </c>
      <c r="Y1710" s="38" t="s">
        <v>6552</v>
      </c>
      <c r="Z1710" s="21">
        <v>439.12345900000003</v>
      </c>
      <c r="AA1710" s="23" t="s">
        <v>3139</v>
      </c>
      <c r="AB1710" s="39">
        <v>5750</v>
      </c>
      <c r="AC1710" s="39">
        <v>619825</v>
      </c>
      <c r="AD1710" s="23" t="s">
        <v>3139</v>
      </c>
      <c r="AE1710" s="38" t="s">
        <v>5824</v>
      </c>
      <c r="AG1710" s="23"/>
      <c r="AH1710" s="23"/>
    </row>
    <row r="1711" spans="1:34">
      <c r="A1711" t="str">
        <f t="shared" si="80"/>
        <v>1230</v>
      </c>
      <c r="B1711" t="str">
        <f t="shared" si="78"/>
        <v>VR</v>
      </c>
      <c r="C1711">
        <f t="shared" si="79"/>
        <v>0</v>
      </c>
      <c r="D1711" s="38" t="s">
        <v>6552</v>
      </c>
      <c r="E1711" s="23">
        <v>9</v>
      </c>
      <c r="F1711" s="23">
        <v>123016</v>
      </c>
      <c r="G1711" s="38" t="s">
        <v>3498</v>
      </c>
      <c r="H1711" s="38" t="s">
        <v>3667</v>
      </c>
      <c r="I1711" s="38" t="s">
        <v>6006</v>
      </c>
      <c r="J1711" s="38" t="s">
        <v>3669</v>
      </c>
      <c r="K1711" s="38"/>
      <c r="L1711" s="38"/>
      <c r="M1711" s="109">
        <v>44408</v>
      </c>
      <c r="N1711" s="39">
        <v>0</v>
      </c>
      <c r="O1711" s="38">
        <v>1</v>
      </c>
      <c r="P1711" s="38"/>
      <c r="Q1711" s="23" t="s">
        <v>3139</v>
      </c>
      <c r="R1711" s="39">
        <v>10405</v>
      </c>
      <c r="S1711" s="38"/>
      <c r="T1711" s="23" t="s">
        <v>3139</v>
      </c>
      <c r="U1711" s="38" t="s">
        <v>6790</v>
      </c>
      <c r="V1711" s="39">
        <v>425000000</v>
      </c>
      <c r="W1711" s="23" t="s">
        <v>3139</v>
      </c>
      <c r="X1711" s="23">
        <v>30833</v>
      </c>
      <c r="Y1711" s="38" t="s">
        <v>6552</v>
      </c>
      <c r="Z1711" s="21">
        <v>321.51147099999997</v>
      </c>
      <c r="AA1711" s="23" t="s">
        <v>3139</v>
      </c>
      <c r="AB1711" s="39">
        <v>10405</v>
      </c>
      <c r="AC1711" s="39">
        <v>502067</v>
      </c>
      <c r="AD1711" s="23" t="s">
        <v>3139</v>
      </c>
      <c r="AE1711" s="38" t="s">
        <v>5824</v>
      </c>
      <c r="AG1711" s="23"/>
      <c r="AH1711" s="23"/>
    </row>
    <row r="1712" spans="1:34">
      <c r="A1712" t="str">
        <f t="shared" si="80"/>
        <v>1230</v>
      </c>
      <c r="B1712" t="str">
        <f t="shared" si="78"/>
        <v>VR</v>
      </c>
      <c r="C1712">
        <f t="shared" si="79"/>
        <v>0</v>
      </c>
      <c r="D1712" s="38" t="s">
        <v>6552</v>
      </c>
      <c r="E1712" s="23">
        <v>10</v>
      </c>
      <c r="F1712" s="23">
        <v>123016</v>
      </c>
      <c r="G1712" s="38" t="s">
        <v>3498</v>
      </c>
      <c r="H1712" s="38" t="s">
        <v>3667</v>
      </c>
      <c r="I1712" s="38" t="s">
        <v>6006</v>
      </c>
      <c r="J1712" s="38" t="s">
        <v>3668</v>
      </c>
      <c r="K1712" s="38"/>
      <c r="L1712" s="38"/>
      <c r="M1712" s="109">
        <v>44408</v>
      </c>
      <c r="N1712" s="39">
        <v>0</v>
      </c>
      <c r="O1712" s="38">
        <v>1</v>
      </c>
      <c r="P1712" s="38"/>
      <c r="Q1712" s="23" t="s">
        <v>3139</v>
      </c>
      <c r="R1712" s="39">
        <v>58977.22</v>
      </c>
      <c r="S1712" s="38"/>
      <c r="T1712" s="23" t="s">
        <v>3139</v>
      </c>
      <c r="U1712" s="38" t="s">
        <v>6789</v>
      </c>
      <c r="V1712" s="39">
        <v>224678001.58000001</v>
      </c>
      <c r="W1712" s="23" t="s">
        <v>3139</v>
      </c>
      <c r="X1712" s="23">
        <v>39837</v>
      </c>
      <c r="Y1712" s="38" t="s">
        <v>6552</v>
      </c>
      <c r="Z1712" s="21">
        <v>2354.8295840000001</v>
      </c>
      <c r="AA1712" s="23" t="s">
        <v>3139</v>
      </c>
      <c r="AB1712" s="39">
        <v>58977.22</v>
      </c>
      <c r="AC1712" s="39">
        <v>3889675</v>
      </c>
      <c r="AD1712" s="23" t="s">
        <v>3139</v>
      </c>
      <c r="AE1712" s="38" t="s">
        <v>5824</v>
      </c>
      <c r="AG1712" s="23"/>
      <c r="AH1712" s="23"/>
    </row>
    <row r="1713" spans="1:34">
      <c r="A1713" t="str">
        <f t="shared" si="80"/>
        <v>1230</v>
      </c>
      <c r="B1713" t="str">
        <f t="shared" si="78"/>
        <v>VR</v>
      </c>
      <c r="C1713">
        <f t="shared" si="79"/>
        <v>0</v>
      </c>
      <c r="D1713" s="38" t="s">
        <v>6552</v>
      </c>
      <c r="E1713" s="23">
        <v>11</v>
      </c>
      <c r="F1713" s="23">
        <v>123016</v>
      </c>
      <c r="G1713" s="38" t="s">
        <v>3309</v>
      </c>
      <c r="H1713" s="38" t="s">
        <v>3667</v>
      </c>
      <c r="I1713" s="38" t="s">
        <v>6006</v>
      </c>
      <c r="J1713" s="38" t="s">
        <v>3670</v>
      </c>
      <c r="K1713" s="38"/>
      <c r="L1713" s="38"/>
      <c r="M1713" s="109">
        <v>44408</v>
      </c>
      <c r="N1713" s="39">
        <v>0</v>
      </c>
      <c r="O1713" s="38">
        <v>1</v>
      </c>
      <c r="P1713" s="38"/>
      <c r="Q1713" s="23" t="s">
        <v>3139</v>
      </c>
      <c r="R1713" s="39">
        <v>24280.05</v>
      </c>
      <c r="S1713" s="38"/>
      <c r="T1713" s="23" t="s">
        <v>3139</v>
      </c>
      <c r="U1713" s="38" t="s">
        <v>6791</v>
      </c>
      <c r="V1713" s="39">
        <v>700000000</v>
      </c>
      <c r="W1713" s="23" t="s">
        <v>3139</v>
      </c>
      <c r="X1713" s="23">
        <v>38277</v>
      </c>
      <c r="Y1713" s="38" t="s">
        <v>6552</v>
      </c>
      <c r="Z1713" s="21">
        <v>930.29715599999997</v>
      </c>
      <c r="AA1713" s="23" t="s">
        <v>3139</v>
      </c>
      <c r="AB1713" s="39">
        <v>24280.05</v>
      </c>
      <c r="AC1713" s="39">
        <v>0</v>
      </c>
      <c r="AD1713" s="23">
        <v>1920941</v>
      </c>
      <c r="AE1713" s="38" t="s">
        <v>5824</v>
      </c>
      <c r="AG1713" s="23"/>
      <c r="AH1713" s="23"/>
    </row>
    <row r="1714" spans="1:34">
      <c r="A1714" t="str">
        <f t="shared" si="80"/>
        <v>1230</v>
      </c>
      <c r="B1714" t="str">
        <f t="shared" si="78"/>
        <v>VR</v>
      </c>
      <c r="C1714">
        <f t="shared" si="79"/>
        <v>0</v>
      </c>
      <c r="D1714" s="38" t="s">
        <v>6552</v>
      </c>
      <c r="E1714" s="23">
        <v>12</v>
      </c>
      <c r="F1714" s="23">
        <v>123016</v>
      </c>
      <c r="G1714" s="38" t="s">
        <v>3309</v>
      </c>
      <c r="H1714" s="38" t="s">
        <v>3667</v>
      </c>
      <c r="I1714" s="38" t="s">
        <v>6006</v>
      </c>
      <c r="J1714" s="38" t="s">
        <v>3671</v>
      </c>
      <c r="K1714" s="38"/>
      <c r="L1714" s="38"/>
      <c r="M1714" s="109">
        <v>44408</v>
      </c>
      <c r="N1714" s="39">
        <v>0</v>
      </c>
      <c r="O1714" s="38">
        <v>1</v>
      </c>
      <c r="P1714" s="38"/>
      <c r="Q1714" s="23" t="s">
        <v>3139</v>
      </c>
      <c r="R1714" s="39">
        <v>1282</v>
      </c>
      <c r="S1714" s="38"/>
      <c r="T1714" s="23" t="s">
        <v>3139</v>
      </c>
      <c r="U1714" s="38" t="s">
        <v>6792</v>
      </c>
      <c r="V1714" s="39">
        <v>100000000</v>
      </c>
      <c r="W1714" s="23" t="s">
        <v>3139</v>
      </c>
      <c r="X1714" s="23">
        <v>15026</v>
      </c>
      <c r="Y1714" s="38" t="s">
        <v>6552</v>
      </c>
      <c r="Z1714" s="21">
        <v>19.308164000000001</v>
      </c>
      <c r="AA1714" s="23" t="s">
        <v>3139</v>
      </c>
      <c r="AB1714" s="39">
        <v>1282</v>
      </c>
      <c r="AC1714" s="39">
        <v>26702</v>
      </c>
      <c r="AD1714" s="23" t="s">
        <v>3139</v>
      </c>
      <c r="AE1714" s="38" t="s">
        <v>5824</v>
      </c>
    </row>
    <row r="1715" spans="1:34">
      <c r="A1715" t="str">
        <f t="shared" si="80"/>
        <v>1230</v>
      </c>
      <c r="B1715" t="str">
        <f t="shared" si="78"/>
        <v>VR</v>
      </c>
      <c r="C1715">
        <f t="shared" si="79"/>
        <v>0</v>
      </c>
      <c r="D1715" s="38" t="s">
        <v>6552</v>
      </c>
      <c r="E1715" s="23">
        <v>13</v>
      </c>
      <c r="F1715" s="23">
        <v>123016</v>
      </c>
      <c r="G1715" s="38" t="s">
        <v>3628</v>
      </c>
      <c r="H1715" s="38" t="s">
        <v>3672</v>
      </c>
      <c r="I1715" s="38" t="s">
        <v>6006</v>
      </c>
      <c r="J1715" s="38" t="s">
        <v>3673</v>
      </c>
      <c r="K1715" s="38"/>
      <c r="L1715" s="38"/>
      <c r="M1715" s="109">
        <v>44408</v>
      </c>
      <c r="N1715" s="39">
        <v>0</v>
      </c>
      <c r="O1715" s="38">
        <v>1</v>
      </c>
      <c r="P1715" s="38"/>
      <c r="Q1715" s="23" t="s">
        <v>3139</v>
      </c>
      <c r="R1715" s="39">
        <v>8061.5</v>
      </c>
      <c r="S1715" s="38"/>
      <c r="T1715" s="23" t="s">
        <v>3139</v>
      </c>
      <c r="U1715" s="38" t="s">
        <v>6793</v>
      </c>
      <c r="V1715" s="39">
        <v>250000000</v>
      </c>
      <c r="W1715" s="23" t="s">
        <v>3139</v>
      </c>
      <c r="X1715" s="23">
        <v>134586</v>
      </c>
      <c r="Y1715" s="38" t="s">
        <v>6552</v>
      </c>
      <c r="Z1715" s="21">
        <v>1047.8144830000001</v>
      </c>
      <c r="AA1715" s="23" t="s">
        <v>3139</v>
      </c>
      <c r="AB1715" s="39">
        <v>8061.5</v>
      </c>
      <c r="AC1715" s="39">
        <v>1245358</v>
      </c>
      <c r="AD1715" s="23" t="s">
        <v>3139</v>
      </c>
      <c r="AE1715" s="38" t="s">
        <v>5824</v>
      </c>
      <c r="AG1715" s="23"/>
      <c r="AH1715" s="23"/>
    </row>
    <row r="1716" spans="1:34">
      <c r="A1716" t="str">
        <f t="shared" si="80"/>
        <v>1120</v>
      </c>
      <c r="B1716" t="str">
        <f t="shared" si="78"/>
        <v>OT</v>
      </c>
      <c r="C1716">
        <f t="shared" si="79"/>
        <v>0</v>
      </c>
      <c r="D1716" s="38" t="s">
        <v>6552</v>
      </c>
      <c r="E1716" s="23">
        <v>14</v>
      </c>
      <c r="F1716" s="23">
        <v>112003</v>
      </c>
      <c r="G1716" s="38" t="s">
        <v>3498</v>
      </c>
      <c r="H1716" s="38" t="s">
        <v>9640</v>
      </c>
      <c r="I1716" s="38" t="s">
        <v>6006</v>
      </c>
      <c r="J1716" s="38" t="s">
        <v>9641</v>
      </c>
      <c r="K1716" s="38"/>
      <c r="L1716" s="38"/>
      <c r="M1716" s="109">
        <v>44408</v>
      </c>
      <c r="N1716" s="39">
        <v>0</v>
      </c>
      <c r="O1716" s="38">
        <v>1</v>
      </c>
      <c r="P1716" s="38"/>
      <c r="Q1716" s="23" t="s">
        <v>3139</v>
      </c>
      <c r="R1716" s="39">
        <v>23592.85</v>
      </c>
      <c r="S1716" s="38"/>
      <c r="T1716" s="23" t="s">
        <v>3139</v>
      </c>
      <c r="U1716" s="38" t="s">
        <v>6789</v>
      </c>
      <c r="V1716" s="39">
        <v>6509428.2699999996</v>
      </c>
      <c r="W1716" s="23" t="s">
        <v>3139</v>
      </c>
      <c r="X1716" s="23">
        <v>3362</v>
      </c>
      <c r="Y1716" s="38" t="s">
        <v>6552</v>
      </c>
      <c r="Z1716" s="21">
        <v>213.02331899999999</v>
      </c>
      <c r="AA1716" s="23" t="s">
        <v>3139</v>
      </c>
      <c r="AB1716" s="39">
        <v>6894</v>
      </c>
      <c r="AC1716" s="39">
        <v>331654</v>
      </c>
      <c r="AD1716" s="23" t="s">
        <v>3139</v>
      </c>
      <c r="AE1716" s="38" t="s">
        <v>5824</v>
      </c>
      <c r="AG1716" s="23"/>
      <c r="AH1716" s="23"/>
    </row>
    <row r="1717" spans="1:34">
      <c r="A1717" t="str">
        <f t="shared" si="80"/>
        <v>1120</v>
      </c>
      <c r="B1717" t="str">
        <f t="shared" si="78"/>
        <v>OT</v>
      </c>
      <c r="C1717">
        <f t="shared" si="79"/>
        <v>76</v>
      </c>
      <c r="D1717" s="38" t="s">
        <v>6552</v>
      </c>
      <c r="E1717" s="23">
        <v>1</v>
      </c>
      <c r="F1717" s="23">
        <v>112007</v>
      </c>
      <c r="G1717" s="38" t="s">
        <v>53</v>
      </c>
      <c r="H1717" s="38" t="s">
        <v>3047</v>
      </c>
      <c r="I1717" s="38" t="s">
        <v>5969</v>
      </c>
      <c r="J1717" s="38" t="s">
        <v>12011</v>
      </c>
      <c r="K1717" s="38"/>
      <c r="L1717" s="38" t="s">
        <v>6154</v>
      </c>
      <c r="M1717" s="109">
        <v>44484</v>
      </c>
      <c r="N1717" s="39">
        <v>138752106</v>
      </c>
      <c r="O1717" s="38">
        <v>1</v>
      </c>
      <c r="P1717" s="38" t="s">
        <v>5814</v>
      </c>
      <c r="Q1717" s="23">
        <v>2.5000000000000001E-2</v>
      </c>
      <c r="R1717" s="39" t="s">
        <v>3139</v>
      </c>
      <c r="S1717" s="38" t="s">
        <v>54</v>
      </c>
      <c r="T1717" s="23">
        <v>90</v>
      </c>
      <c r="U1717" s="38" t="s">
        <v>6154</v>
      </c>
      <c r="V1717" s="39">
        <v>138752106</v>
      </c>
      <c r="W1717" s="23">
        <v>2.5000000000000001E-2</v>
      </c>
      <c r="X1717" s="23" t="s">
        <v>3139</v>
      </c>
      <c r="Y1717" s="38" t="s">
        <v>6552</v>
      </c>
      <c r="Z1717" s="21">
        <v>138.90485000000001</v>
      </c>
      <c r="AA1717" s="23">
        <v>2.5000000000000001E-2</v>
      </c>
      <c r="AB1717" s="39" t="s">
        <v>3139</v>
      </c>
      <c r="AC1717" s="39">
        <v>152744</v>
      </c>
      <c r="AD1717" s="23" t="s">
        <v>3139</v>
      </c>
      <c r="AE1717" s="38" t="s">
        <v>5815</v>
      </c>
    </row>
    <row r="1718" spans="1:34">
      <c r="A1718" t="str">
        <f t="shared" si="80"/>
        <v>1120</v>
      </c>
      <c r="B1718" t="str">
        <f t="shared" si="78"/>
        <v>OT</v>
      </c>
      <c r="C1718">
        <f t="shared" si="79"/>
        <v>74</v>
      </c>
      <c r="D1718" s="38" t="s">
        <v>6552</v>
      </c>
      <c r="E1718" s="23">
        <v>2</v>
      </c>
      <c r="F1718" s="23">
        <v>112007</v>
      </c>
      <c r="G1718" s="38" t="s">
        <v>53</v>
      </c>
      <c r="H1718" s="38" t="s">
        <v>3047</v>
      </c>
      <c r="I1718" s="38" t="s">
        <v>5969</v>
      </c>
      <c r="J1718" s="38" t="s">
        <v>12012</v>
      </c>
      <c r="K1718" s="38"/>
      <c r="L1718" s="38" t="s">
        <v>6072</v>
      </c>
      <c r="M1718" s="109">
        <v>44482</v>
      </c>
      <c r="N1718" s="39">
        <v>154295211</v>
      </c>
      <c r="O1718" s="38">
        <v>1</v>
      </c>
      <c r="P1718" s="38" t="s">
        <v>5814</v>
      </c>
      <c r="Q1718" s="23">
        <v>2.5000000000000001E-2</v>
      </c>
      <c r="R1718" s="39" t="s">
        <v>3139</v>
      </c>
      <c r="S1718" s="38" t="s">
        <v>54</v>
      </c>
      <c r="T1718" s="23">
        <v>90</v>
      </c>
      <c r="U1718" s="38" t="s">
        <v>6072</v>
      </c>
      <c r="V1718" s="39">
        <v>154295211</v>
      </c>
      <c r="W1718" s="23">
        <v>2.5000000000000001E-2</v>
      </c>
      <c r="X1718" s="23" t="s">
        <v>3139</v>
      </c>
      <c r="Y1718" s="38" t="s">
        <v>6552</v>
      </c>
      <c r="Z1718" s="21">
        <v>154.48629800000001</v>
      </c>
      <c r="AA1718" s="23">
        <v>2.5000000000000001E-2</v>
      </c>
      <c r="AB1718" s="39" t="s">
        <v>3139</v>
      </c>
      <c r="AC1718" s="39">
        <v>191087</v>
      </c>
      <c r="AD1718" s="23" t="s">
        <v>3139</v>
      </c>
      <c r="AE1718" s="38" t="s">
        <v>5815</v>
      </c>
    </row>
    <row r="1719" spans="1:34">
      <c r="A1719" t="str">
        <f t="shared" si="80"/>
        <v>1120</v>
      </c>
      <c r="B1719" t="str">
        <f t="shared" si="78"/>
        <v>OT</v>
      </c>
      <c r="C1719">
        <f t="shared" si="79"/>
        <v>32</v>
      </c>
      <c r="D1719" s="38" t="s">
        <v>6552</v>
      </c>
      <c r="E1719" s="23">
        <v>3</v>
      </c>
      <c r="F1719" s="23">
        <v>112007</v>
      </c>
      <c r="G1719" s="38" t="s">
        <v>53</v>
      </c>
      <c r="H1719" s="38" t="s">
        <v>3047</v>
      </c>
      <c r="I1719" s="38" t="s">
        <v>5969</v>
      </c>
      <c r="J1719" s="38" t="s">
        <v>11356</v>
      </c>
      <c r="K1719" s="38"/>
      <c r="L1719" s="38" t="s">
        <v>6194</v>
      </c>
      <c r="M1719" s="109">
        <v>44440</v>
      </c>
      <c r="N1719" s="39">
        <v>106567732</v>
      </c>
      <c r="O1719" s="38">
        <v>1</v>
      </c>
      <c r="P1719" s="38" t="s">
        <v>5814</v>
      </c>
      <c r="Q1719" s="23">
        <v>2.8000000000000001E-2</v>
      </c>
      <c r="R1719" s="39" t="s">
        <v>3139</v>
      </c>
      <c r="S1719" s="38" t="s">
        <v>54</v>
      </c>
      <c r="T1719" s="23">
        <v>90</v>
      </c>
      <c r="U1719" s="38" t="s">
        <v>6194</v>
      </c>
      <c r="V1719" s="39">
        <v>106567732</v>
      </c>
      <c r="W1719" s="23">
        <v>2.8000000000000001E-2</v>
      </c>
      <c r="X1719" s="23" t="s">
        <v>3139</v>
      </c>
      <c r="Y1719" s="38" t="s">
        <v>6552</v>
      </c>
      <c r="Z1719" s="21">
        <v>107.05991</v>
      </c>
      <c r="AA1719" s="23">
        <v>2.8000000000000001E-2</v>
      </c>
      <c r="AB1719" s="39" t="s">
        <v>3139</v>
      </c>
      <c r="AC1719" s="39">
        <v>492178</v>
      </c>
      <c r="AD1719" s="23" t="s">
        <v>3139</v>
      </c>
      <c r="AE1719" s="38" t="s">
        <v>5815</v>
      </c>
    </row>
    <row r="1720" spans="1:34">
      <c r="A1720" t="str">
        <f t="shared" si="80"/>
        <v>1120</v>
      </c>
      <c r="B1720" t="str">
        <f t="shared" si="78"/>
        <v>OT</v>
      </c>
      <c r="C1720">
        <f t="shared" si="79"/>
        <v>24</v>
      </c>
      <c r="D1720" s="38" t="s">
        <v>6552</v>
      </c>
      <c r="E1720" s="23">
        <v>4</v>
      </c>
      <c r="F1720" s="23">
        <v>112007</v>
      </c>
      <c r="G1720" s="38" t="s">
        <v>53</v>
      </c>
      <c r="H1720" s="38" t="s">
        <v>3047</v>
      </c>
      <c r="I1720" s="38" t="s">
        <v>5969</v>
      </c>
      <c r="J1720" s="38" t="s">
        <v>9642</v>
      </c>
      <c r="K1720" s="38"/>
      <c r="L1720" s="38" t="s">
        <v>5975</v>
      </c>
      <c r="M1720" s="109">
        <v>44432</v>
      </c>
      <c r="N1720" s="39">
        <v>128525865</v>
      </c>
      <c r="O1720" s="38">
        <v>1</v>
      </c>
      <c r="P1720" s="38" t="s">
        <v>5814</v>
      </c>
      <c r="Q1720" s="23">
        <v>2.8000000000000001E-2</v>
      </c>
      <c r="R1720" s="39" t="s">
        <v>3139</v>
      </c>
      <c r="S1720" s="38" t="s">
        <v>54</v>
      </c>
      <c r="T1720" s="23">
        <v>90</v>
      </c>
      <c r="U1720" s="38" t="s">
        <v>5975</v>
      </c>
      <c r="V1720" s="39">
        <v>128525865</v>
      </c>
      <c r="W1720" s="23">
        <v>2.8000000000000001E-2</v>
      </c>
      <c r="X1720" s="23" t="s">
        <v>3139</v>
      </c>
      <c r="Y1720" s="38" t="s">
        <v>6552</v>
      </c>
      <c r="Z1720" s="21">
        <v>129.18870699999999</v>
      </c>
      <c r="AA1720" s="23">
        <v>2.8000000000000001E-2</v>
      </c>
      <c r="AB1720" s="39" t="s">
        <v>3139</v>
      </c>
      <c r="AC1720" s="39">
        <v>662842</v>
      </c>
      <c r="AD1720" s="23" t="s">
        <v>3139</v>
      </c>
      <c r="AE1720" s="38" t="s">
        <v>5815</v>
      </c>
      <c r="AG1720" s="23"/>
      <c r="AH1720" s="23"/>
    </row>
    <row r="1721" spans="1:34">
      <c r="A1721" t="str">
        <f t="shared" si="80"/>
        <v>1120</v>
      </c>
      <c r="B1721" t="str">
        <f t="shared" si="78"/>
        <v>OT</v>
      </c>
      <c r="C1721">
        <f t="shared" si="79"/>
        <v>88</v>
      </c>
      <c r="D1721" s="38" t="s">
        <v>6552</v>
      </c>
      <c r="E1721" s="23">
        <v>5</v>
      </c>
      <c r="F1721" s="23">
        <v>112007</v>
      </c>
      <c r="G1721" s="38" t="s">
        <v>3038</v>
      </c>
      <c r="H1721" s="38" t="s">
        <v>9204</v>
      </c>
      <c r="I1721" s="38" t="s">
        <v>5969</v>
      </c>
      <c r="J1721" s="38" t="s">
        <v>12013</v>
      </c>
      <c r="K1721" s="38"/>
      <c r="L1721" s="38" t="s">
        <v>6080</v>
      </c>
      <c r="M1721" s="109">
        <v>44496</v>
      </c>
      <c r="N1721" s="39">
        <v>86281353</v>
      </c>
      <c r="O1721" s="38">
        <v>1</v>
      </c>
      <c r="P1721" s="38" t="s">
        <v>5814</v>
      </c>
      <c r="Q1721" s="23">
        <v>2.1499999999999998E-2</v>
      </c>
      <c r="R1721" s="39" t="s">
        <v>3139</v>
      </c>
      <c r="S1721" s="38" t="s">
        <v>54</v>
      </c>
      <c r="T1721" s="23">
        <v>90</v>
      </c>
      <c r="U1721" s="38" t="s">
        <v>6080</v>
      </c>
      <c r="V1721" s="39">
        <v>86281353</v>
      </c>
      <c r="W1721" s="23">
        <v>2.1499999999999998E-2</v>
      </c>
      <c r="X1721" s="23" t="s">
        <v>3139</v>
      </c>
      <c r="Y1721" s="38" t="s">
        <v>6552</v>
      </c>
      <c r="Z1721" s="21">
        <v>86.3018</v>
      </c>
      <c r="AA1721" s="23">
        <v>2.1499999999999998E-2</v>
      </c>
      <c r="AB1721" s="39" t="s">
        <v>3139</v>
      </c>
      <c r="AC1721" s="39">
        <v>20447</v>
      </c>
      <c r="AD1721" s="23" t="s">
        <v>3139</v>
      </c>
      <c r="AE1721" s="38" t="s">
        <v>5815</v>
      </c>
      <c r="AG1721" s="23"/>
      <c r="AH1721" s="23"/>
    </row>
    <row r="1722" spans="1:34">
      <c r="A1722" t="str">
        <f t="shared" si="80"/>
        <v>1120</v>
      </c>
      <c r="B1722" t="str">
        <f t="shared" si="78"/>
        <v>OT</v>
      </c>
      <c r="C1722">
        <f t="shared" si="79"/>
        <v>88</v>
      </c>
      <c r="D1722" s="38" t="s">
        <v>6552</v>
      </c>
      <c r="E1722" s="23">
        <v>6</v>
      </c>
      <c r="F1722" s="23">
        <v>112007</v>
      </c>
      <c r="G1722" s="38" t="s">
        <v>3038</v>
      </c>
      <c r="H1722" s="38" t="s">
        <v>9204</v>
      </c>
      <c r="I1722" s="38" t="s">
        <v>5969</v>
      </c>
      <c r="J1722" s="38" t="s">
        <v>12013</v>
      </c>
      <c r="K1722" s="38"/>
      <c r="L1722" s="38" t="s">
        <v>6080</v>
      </c>
      <c r="M1722" s="109">
        <v>44496</v>
      </c>
      <c r="N1722" s="39">
        <v>86281354</v>
      </c>
      <c r="O1722" s="38">
        <v>1</v>
      </c>
      <c r="P1722" s="38" t="s">
        <v>5814</v>
      </c>
      <c r="Q1722" s="23">
        <v>2.1499999999999998E-2</v>
      </c>
      <c r="R1722" s="39" t="s">
        <v>3139</v>
      </c>
      <c r="S1722" s="38" t="s">
        <v>54</v>
      </c>
      <c r="T1722" s="23">
        <v>90</v>
      </c>
      <c r="U1722" s="38" t="s">
        <v>6080</v>
      </c>
      <c r="V1722" s="39">
        <v>86281354</v>
      </c>
      <c r="W1722" s="23">
        <v>2.1499999999999998E-2</v>
      </c>
      <c r="X1722" s="23" t="s">
        <v>3139</v>
      </c>
      <c r="Y1722" s="38" t="s">
        <v>6552</v>
      </c>
      <c r="Z1722" s="21">
        <v>86.301801999999995</v>
      </c>
      <c r="AA1722" s="23">
        <v>2.1499999999999998E-2</v>
      </c>
      <c r="AB1722" s="39" t="s">
        <v>3139</v>
      </c>
      <c r="AC1722" s="39">
        <v>20448</v>
      </c>
      <c r="AD1722" s="23" t="s">
        <v>3139</v>
      </c>
      <c r="AE1722" s="38" t="s">
        <v>5815</v>
      </c>
      <c r="AG1722" s="23"/>
      <c r="AH1722" s="23"/>
    </row>
    <row r="1723" spans="1:34">
      <c r="A1723" t="str">
        <f t="shared" si="80"/>
        <v>1228</v>
      </c>
      <c r="B1723" t="str">
        <f t="shared" si="78"/>
        <v>CA</v>
      </c>
      <c r="C1723">
        <f t="shared" si="79"/>
        <v>93</v>
      </c>
      <c r="D1723" s="38" t="s">
        <v>6552</v>
      </c>
      <c r="E1723" s="23">
        <v>7</v>
      </c>
      <c r="F1723" s="23">
        <v>122811</v>
      </c>
      <c r="G1723" s="38" t="s">
        <v>3197</v>
      </c>
      <c r="H1723" s="38" t="s">
        <v>3675</v>
      </c>
      <c r="I1723" s="38" t="s">
        <v>5969</v>
      </c>
      <c r="J1723" s="38" t="s">
        <v>11357</v>
      </c>
      <c r="K1723" s="38"/>
      <c r="L1723" s="38" t="s">
        <v>6194</v>
      </c>
      <c r="M1723" s="109">
        <v>44501</v>
      </c>
      <c r="N1723" s="39">
        <v>111854979</v>
      </c>
      <c r="O1723" s="38">
        <v>1</v>
      </c>
      <c r="P1723" s="38" t="s">
        <v>5814</v>
      </c>
      <c r="Q1723" s="23">
        <v>2.4E-2</v>
      </c>
      <c r="R1723" s="39" t="s">
        <v>3139</v>
      </c>
      <c r="S1723" s="38" t="s">
        <v>54</v>
      </c>
      <c r="T1723" s="23">
        <v>150</v>
      </c>
      <c r="U1723" s="38" t="s">
        <v>6194</v>
      </c>
      <c r="V1723" s="39">
        <v>111854979</v>
      </c>
      <c r="W1723" s="23">
        <v>2.4E-2</v>
      </c>
      <c r="X1723" s="23" t="s">
        <v>3139</v>
      </c>
      <c r="Y1723" s="38" t="s">
        <v>6552</v>
      </c>
      <c r="Z1723" s="21">
        <v>112.299307</v>
      </c>
      <c r="AA1723" s="23">
        <v>2.4E-2</v>
      </c>
      <c r="AB1723" s="39" t="s">
        <v>3139</v>
      </c>
      <c r="AC1723" s="39">
        <v>444328</v>
      </c>
      <c r="AD1723" s="23" t="s">
        <v>3139</v>
      </c>
      <c r="AE1723" s="38" t="s">
        <v>5815</v>
      </c>
      <c r="AG1723" s="23"/>
      <c r="AH1723" s="23"/>
    </row>
    <row r="1724" spans="1:34">
      <c r="A1724" t="str">
        <f t="shared" si="80"/>
        <v>1228</v>
      </c>
      <c r="B1724" t="str">
        <f t="shared" si="78"/>
        <v>CA</v>
      </c>
      <c r="C1724">
        <f t="shared" si="79"/>
        <v>49</v>
      </c>
      <c r="D1724" s="38" t="s">
        <v>6552</v>
      </c>
      <c r="E1724" s="23">
        <v>8</v>
      </c>
      <c r="F1724" s="23">
        <v>122811</v>
      </c>
      <c r="G1724" s="38" t="s">
        <v>3197</v>
      </c>
      <c r="H1724" s="38" t="s">
        <v>3675</v>
      </c>
      <c r="I1724" s="38" t="s">
        <v>5969</v>
      </c>
      <c r="J1724" s="38" t="s">
        <v>11358</v>
      </c>
      <c r="K1724" s="38"/>
      <c r="L1724" s="38" t="s">
        <v>6111</v>
      </c>
      <c r="M1724" s="109">
        <v>44457</v>
      </c>
      <c r="N1724" s="39">
        <v>302900976</v>
      </c>
      <c r="O1724" s="38">
        <v>1</v>
      </c>
      <c r="P1724" s="38" t="s">
        <v>5814</v>
      </c>
      <c r="Q1724" s="23">
        <v>2.3E-2</v>
      </c>
      <c r="R1724" s="39" t="s">
        <v>3139</v>
      </c>
      <c r="S1724" s="38" t="s">
        <v>54</v>
      </c>
      <c r="T1724" s="23">
        <v>90</v>
      </c>
      <c r="U1724" s="38" t="s">
        <v>6111</v>
      </c>
      <c r="V1724" s="39">
        <v>302900976</v>
      </c>
      <c r="W1724" s="23">
        <v>2.3E-2</v>
      </c>
      <c r="X1724" s="23" t="s">
        <v>3139</v>
      </c>
      <c r="Y1724" s="38" t="s">
        <v>6552</v>
      </c>
      <c r="Z1724" s="21">
        <v>303.72602999999998</v>
      </c>
      <c r="AA1724" s="23">
        <v>2.3E-2</v>
      </c>
      <c r="AB1724" s="39" t="s">
        <v>3139</v>
      </c>
      <c r="AC1724" s="39">
        <v>825054</v>
      </c>
      <c r="AD1724" s="23" t="s">
        <v>3139</v>
      </c>
      <c r="AE1724" s="38" t="s">
        <v>5815</v>
      </c>
      <c r="AG1724" s="23"/>
      <c r="AH1724" s="23"/>
    </row>
    <row r="1725" spans="1:34">
      <c r="A1725" t="str">
        <f t="shared" si="80"/>
        <v>1228</v>
      </c>
      <c r="B1725" t="str">
        <f t="shared" si="78"/>
        <v>CA</v>
      </c>
      <c r="C1725">
        <f t="shared" si="79"/>
        <v>45</v>
      </c>
      <c r="D1725" s="38" t="s">
        <v>6552</v>
      </c>
      <c r="E1725" s="23">
        <v>9</v>
      </c>
      <c r="F1725" s="23">
        <v>122811</v>
      </c>
      <c r="G1725" s="38" t="s">
        <v>3197</v>
      </c>
      <c r="H1725" s="38" t="s">
        <v>3675</v>
      </c>
      <c r="I1725" s="38" t="s">
        <v>5969</v>
      </c>
      <c r="J1725" s="38" t="s">
        <v>9643</v>
      </c>
      <c r="K1725" s="38"/>
      <c r="L1725" s="38" t="s">
        <v>6430</v>
      </c>
      <c r="M1725" s="109">
        <v>44453</v>
      </c>
      <c r="N1725" s="39">
        <v>105274666</v>
      </c>
      <c r="O1725" s="38">
        <v>1</v>
      </c>
      <c r="P1725" s="38" t="s">
        <v>5814</v>
      </c>
      <c r="Q1725" s="23">
        <v>2.3E-2</v>
      </c>
      <c r="R1725" s="39" t="s">
        <v>3139</v>
      </c>
      <c r="S1725" s="38" t="s">
        <v>54</v>
      </c>
      <c r="T1725" s="23">
        <v>120</v>
      </c>
      <c r="U1725" s="38" t="s">
        <v>6430</v>
      </c>
      <c r="V1725" s="39">
        <v>105274666</v>
      </c>
      <c r="W1725" s="23">
        <v>2.3E-2</v>
      </c>
      <c r="X1725" s="23" t="s">
        <v>3139</v>
      </c>
      <c r="Y1725" s="38" t="s">
        <v>6552</v>
      </c>
      <c r="Z1725" s="21">
        <v>105.788258</v>
      </c>
      <c r="AA1725" s="23">
        <v>2.3E-2</v>
      </c>
      <c r="AB1725" s="39" t="s">
        <v>3139</v>
      </c>
      <c r="AC1725" s="39">
        <v>513592</v>
      </c>
      <c r="AD1725" s="23" t="s">
        <v>3139</v>
      </c>
      <c r="AE1725" s="38" t="s">
        <v>5815</v>
      </c>
      <c r="AG1725" s="23"/>
      <c r="AH1725" s="23"/>
    </row>
    <row r="1726" spans="1:34">
      <c r="A1726" t="str">
        <f t="shared" si="80"/>
        <v>1228</v>
      </c>
      <c r="B1726" t="str">
        <f t="shared" si="78"/>
        <v>CA</v>
      </c>
      <c r="C1726">
        <f t="shared" si="79"/>
        <v>58</v>
      </c>
      <c r="D1726" s="38" t="s">
        <v>6552</v>
      </c>
      <c r="E1726" s="23">
        <v>10</v>
      </c>
      <c r="F1726" s="23">
        <v>122811</v>
      </c>
      <c r="G1726" s="38" t="s">
        <v>3197</v>
      </c>
      <c r="H1726" s="38" t="s">
        <v>3675</v>
      </c>
      <c r="I1726" s="38" t="s">
        <v>5969</v>
      </c>
      <c r="J1726" s="38" t="s">
        <v>12014</v>
      </c>
      <c r="K1726" s="38"/>
      <c r="L1726" s="38" t="s">
        <v>6175</v>
      </c>
      <c r="M1726" s="109">
        <v>44466</v>
      </c>
      <c r="N1726" s="39">
        <v>211722930</v>
      </c>
      <c r="O1726" s="38">
        <v>1</v>
      </c>
      <c r="P1726" s="38" t="s">
        <v>5814</v>
      </c>
      <c r="Q1726" s="23">
        <v>2.3E-2</v>
      </c>
      <c r="R1726" s="39" t="s">
        <v>3139</v>
      </c>
      <c r="S1726" s="38" t="s">
        <v>54</v>
      </c>
      <c r="T1726" s="23">
        <v>120</v>
      </c>
      <c r="U1726" s="38" t="s">
        <v>6175</v>
      </c>
      <c r="V1726" s="39">
        <v>211722930</v>
      </c>
      <c r="W1726" s="23">
        <v>2.3E-2</v>
      </c>
      <c r="X1726" s="23" t="s">
        <v>3139</v>
      </c>
      <c r="Y1726" s="38" t="s">
        <v>6552</v>
      </c>
      <c r="Z1726" s="21">
        <v>212.582087</v>
      </c>
      <c r="AA1726" s="23">
        <v>2.3E-2</v>
      </c>
      <c r="AB1726" s="39" t="s">
        <v>3139</v>
      </c>
      <c r="AC1726" s="39">
        <v>859157</v>
      </c>
      <c r="AD1726" s="23" t="s">
        <v>3139</v>
      </c>
      <c r="AE1726" s="38" t="s">
        <v>5815</v>
      </c>
      <c r="AG1726" s="23"/>
      <c r="AH1726" s="23"/>
    </row>
    <row r="1727" spans="1:34">
      <c r="A1727" t="str">
        <f t="shared" si="80"/>
        <v>1228</v>
      </c>
      <c r="B1727" t="str">
        <f t="shared" si="78"/>
        <v>CA</v>
      </c>
      <c r="C1727">
        <f t="shared" si="79"/>
        <v>100</v>
      </c>
      <c r="D1727" s="38" t="s">
        <v>6552</v>
      </c>
      <c r="E1727" s="23">
        <v>11</v>
      </c>
      <c r="F1727" s="23">
        <v>122811</v>
      </c>
      <c r="G1727" s="38" t="s">
        <v>3197</v>
      </c>
      <c r="H1727" s="38" t="s">
        <v>3675</v>
      </c>
      <c r="I1727" s="38" t="s">
        <v>5969</v>
      </c>
      <c r="J1727" s="38" t="s">
        <v>11360</v>
      </c>
      <c r="K1727" s="38"/>
      <c r="L1727" s="38" t="s">
        <v>6037</v>
      </c>
      <c r="M1727" s="109">
        <v>44508</v>
      </c>
      <c r="N1727" s="39">
        <v>443236640</v>
      </c>
      <c r="O1727" s="38">
        <v>1</v>
      </c>
      <c r="P1727" s="38" t="s">
        <v>5814</v>
      </c>
      <c r="Q1727" s="23">
        <v>2.4E-2</v>
      </c>
      <c r="R1727" s="39" t="s">
        <v>3139</v>
      </c>
      <c r="S1727" s="38" t="s">
        <v>54</v>
      </c>
      <c r="T1727" s="23">
        <v>150</v>
      </c>
      <c r="U1727" s="38" t="s">
        <v>6037</v>
      </c>
      <c r="V1727" s="39">
        <v>443236640</v>
      </c>
      <c r="W1727" s="23">
        <v>2.4E-2</v>
      </c>
      <c r="X1727" s="23" t="s">
        <v>3139</v>
      </c>
      <c r="Y1727" s="38" t="s">
        <v>6552</v>
      </c>
      <c r="Z1727" s="21">
        <v>444.79191600000001</v>
      </c>
      <c r="AA1727" s="23">
        <v>2.4E-2</v>
      </c>
      <c r="AB1727" s="39" t="s">
        <v>3139</v>
      </c>
      <c r="AC1727" s="39">
        <v>1555276</v>
      </c>
      <c r="AD1727" s="23" t="s">
        <v>3139</v>
      </c>
      <c r="AE1727" s="38" t="s">
        <v>5815</v>
      </c>
      <c r="AG1727" s="23"/>
      <c r="AH1727" s="23"/>
    </row>
    <row r="1728" spans="1:34">
      <c r="A1728" t="str">
        <f t="shared" si="80"/>
        <v>1228</v>
      </c>
      <c r="B1728" t="str">
        <f t="shared" si="78"/>
        <v>CA</v>
      </c>
      <c r="C1728">
        <f t="shared" si="79"/>
        <v>130</v>
      </c>
      <c r="D1728" s="38" t="s">
        <v>6552</v>
      </c>
      <c r="E1728" s="23">
        <v>12</v>
      </c>
      <c r="F1728" s="23">
        <v>122811</v>
      </c>
      <c r="G1728" s="38" t="s">
        <v>3197</v>
      </c>
      <c r="H1728" s="38" t="s">
        <v>3675</v>
      </c>
      <c r="I1728" s="38" t="s">
        <v>5969</v>
      </c>
      <c r="J1728" s="38" t="s">
        <v>11359</v>
      </c>
      <c r="K1728" s="38"/>
      <c r="L1728" s="38" t="s">
        <v>6037</v>
      </c>
      <c r="M1728" s="109">
        <v>44538</v>
      </c>
      <c r="N1728" s="39">
        <v>118306041</v>
      </c>
      <c r="O1728" s="38">
        <v>1</v>
      </c>
      <c r="P1728" s="38" t="s">
        <v>5814</v>
      </c>
      <c r="Q1728" s="23">
        <v>2.5999999999999999E-2</v>
      </c>
      <c r="R1728" s="39" t="s">
        <v>3139</v>
      </c>
      <c r="S1728" s="38" t="s">
        <v>54</v>
      </c>
      <c r="T1728" s="23">
        <v>180</v>
      </c>
      <c r="U1728" s="38" t="s">
        <v>6037</v>
      </c>
      <c r="V1728" s="39">
        <v>118306041</v>
      </c>
      <c r="W1728" s="23">
        <v>2.5999999999999999E-2</v>
      </c>
      <c r="X1728" s="23" t="s">
        <v>3139</v>
      </c>
      <c r="Y1728" s="38" t="s">
        <v>6552</v>
      </c>
      <c r="Z1728" s="21">
        <v>118.755983</v>
      </c>
      <c r="AA1728" s="23">
        <v>2.5999999999999999E-2</v>
      </c>
      <c r="AB1728" s="39" t="s">
        <v>3139</v>
      </c>
      <c r="AC1728" s="39">
        <v>449942</v>
      </c>
      <c r="AD1728" s="23" t="s">
        <v>3139</v>
      </c>
      <c r="AE1728" s="38" t="s">
        <v>5815</v>
      </c>
      <c r="AG1728" s="23"/>
      <c r="AH1728" s="23"/>
    </row>
    <row r="1729" spans="1:34">
      <c r="A1729" t="str">
        <f t="shared" si="80"/>
        <v>1228</v>
      </c>
      <c r="B1729" t="str">
        <f t="shared" si="78"/>
        <v>CA</v>
      </c>
      <c r="C1729">
        <f t="shared" si="79"/>
        <v>93</v>
      </c>
      <c r="D1729" s="38" t="s">
        <v>6552</v>
      </c>
      <c r="E1729" s="23">
        <v>13</v>
      </c>
      <c r="F1729" s="23">
        <v>122811</v>
      </c>
      <c r="G1729" s="38" t="s">
        <v>3197</v>
      </c>
      <c r="H1729" s="38" t="s">
        <v>3675</v>
      </c>
      <c r="I1729" s="38" t="s">
        <v>5969</v>
      </c>
      <c r="J1729" s="38" t="s">
        <v>11357</v>
      </c>
      <c r="K1729" s="38"/>
      <c r="L1729" s="38" t="s">
        <v>6194</v>
      </c>
      <c r="M1729" s="109">
        <v>44501</v>
      </c>
      <c r="N1729" s="39">
        <v>111854978</v>
      </c>
      <c r="O1729" s="38">
        <v>1</v>
      </c>
      <c r="P1729" s="38" t="s">
        <v>5814</v>
      </c>
      <c r="Q1729" s="23">
        <v>2.4E-2</v>
      </c>
      <c r="R1729" s="39" t="s">
        <v>3139</v>
      </c>
      <c r="S1729" s="38" t="s">
        <v>54</v>
      </c>
      <c r="T1729" s="23">
        <v>150</v>
      </c>
      <c r="U1729" s="38" t="s">
        <v>6194</v>
      </c>
      <c r="V1729" s="39">
        <v>111854978</v>
      </c>
      <c r="W1729" s="23">
        <v>2.4E-2</v>
      </c>
      <c r="X1729" s="23" t="s">
        <v>3139</v>
      </c>
      <c r="Y1729" s="38" t="s">
        <v>6552</v>
      </c>
      <c r="Z1729" s="21">
        <v>112.299306</v>
      </c>
      <c r="AA1729" s="23">
        <v>2.4E-2</v>
      </c>
      <c r="AB1729" s="39" t="s">
        <v>3139</v>
      </c>
      <c r="AC1729" s="39">
        <v>444328</v>
      </c>
      <c r="AD1729" s="23" t="s">
        <v>3139</v>
      </c>
      <c r="AE1729" s="38" t="s">
        <v>5815</v>
      </c>
      <c r="AG1729" s="23"/>
      <c r="AH1729" s="23"/>
    </row>
    <row r="1730" spans="1:34">
      <c r="A1730" t="str">
        <f t="shared" si="80"/>
        <v>1228</v>
      </c>
      <c r="B1730" t="str">
        <f t="shared" si="78"/>
        <v>CA</v>
      </c>
      <c r="C1730">
        <f t="shared" si="79"/>
        <v>130</v>
      </c>
      <c r="D1730" s="38" t="s">
        <v>6552</v>
      </c>
      <c r="E1730" s="23">
        <v>14</v>
      </c>
      <c r="F1730" s="23">
        <v>122811</v>
      </c>
      <c r="G1730" s="38" t="s">
        <v>3197</v>
      </c>
      <c r="H1730" s="38" t="s">
        <v>3675</v>
      </c>
      <c r="I1730" s="38" t="s">
        <v>5969</v>
      </c>
      <c r="J1730" s="38" t="s">
        <v>11359</v>
      </c>
      <c r="K1730" s="38"/>
      <c r="L1730" s="38" t="s">
        <v>6037</v>
      </c>
      <c r="M1730" s="109">
        <v>44538</v>
      </c>
      <c r="N1730" s="39">
        <v>118306041</v>
      </c>
      <c r="O1730" s="38">
        <v>1</v>
      </c>
      <c r="P1730" s="38" t="s">
        <v>5814</v>
      </c>
      <c r="Q1730" s="23">
        <v>2.5999999999999999E-2</v>
      </c>
      <c r="R1730" s="39" t="s">
        <v>3139</v>
      </c>
      <c r="S1730" s="38" t="s">
        <v>54</v>
      </c>
      <c r="T1730" s="23">
        <v>180</v>
      </c>
      <c r="U1730" s="38" t="s">
        <v>6037</v>
      </c>
      <c r="V1730" s="39">
        <v>118306041</v>
      </c>
      <c r="W1730" s="23">
        <v>2.5999999999999999E-2</v>
      </c>
      <c r="X1730" s="23" t="s">
        <v>3139</v>
      </c>
      <c r="Y1730" s="38" t="s">
        <v>6552</v>
      </c>
      <c r="Z1730" s="21">
        <v>118.755984</v>
      </c>
      <c r="AA1730" s="23">
        <v>2.5999999999999999E-2</v>
      </c>
      <c r="AB1730" s="39" t="s">
        <v>3139</v>
      </c>
      <c r="AC1730" s="39">
        <v>449943</v>
      </c>
      <c r="AD1730" s="23" t="s">
        <v>3139</v>
      </c>
      <c r="AE1730" s="38" t="s">
        <v>5815</v>
      </c>
      <c r="AG1730" s="23"/>
      <c r="AH1730" s="23"/>
    </row>
    <row r="1731" spans="1:34">
      <c r="A1731" t="str">
        <f t="shared" si="80"/>
        <v>1228</v>
      </c>
      <c r="B1731" t="str">
        <f t="shared" ref="B1731:B1794" si="81">+IF(A1731="1228","CA",IF(A1731="1230","VR",IF(A1731="1203","FL","OT")))</f>
        <v>CA</v>
      </c>
      <c r="C1731">
        <f t="shared" ref="C1731:C1794" si="82">+IF(M1731="",0,M1731-D1731)</f>
        <v>84</v>
      </c>
      <c r="D1731" s="38" t="s">
        <v>6552</v>
      </c>
      <c r="E1731" s="23">
        <v>15</v>
      </c>
      <c r="F1731" s="23">
        <v>122811</v>
      </c>
      <c r="G1731" s="38" t="s">
        <v>53</v>
      </c>
      <c r="H1731" s="38" t="s">
        <v>3047</v>
      </c>
      <c r="I1731" s="38" t="s">
        <v>5969</v>
      </c>
      <c r="J1731" s="38" t="s">
        <v>9644</v>
      </c>
      <c r="K1731" s="38"/>
      <c r="L1731" s="38" t="s">
        <v>5998</v>
      </c>
      <c r="M1731" s="109">
        <v>44492</v>
      </c>
      <c r="N1731" s="39">
        <v>136988591</v>
      </c>
      <c r="O1731" s="38">
        <v>1</v>
      </c>
      <c r="P1731" s="38" t="s">
        <v>5814</v>
      </c>
      <c r="Q1731" s="23">
        <v>2.9499999999999998E-2</v>
      </c>
      <c r="R1731" s="39" t="s">
        <v>3139</v>
      </c>
      <c r="S1731" s="38" t="s">
        <v>54</v>
      </c>
      <c r="T1731" s="23">
        <v>180</v>
      </c>
      <c r="U1731" s="38" t="s">
        <v>5998</v>
      </c>
      <c r="V1731" s="39">
        <v>136988591</v>
      </c>
      <c r="W1731" s="23">
        <v>2.9499999999999998E-2</v>
      </c>
      <c r="X1731" s="23" t="s">
        <v>3139</v>
      </c>
      <c r="Y1731" s="38" t="s">
        <v>6552</v>
      </c>
      <c r="Z1731" s="21">
        <v>138.08068700000001</v>
      </c>
      <c r="AA1731" s="23">
        <v>2.9499999999999998E-2</v>
      </c>
      <c r="AB1731" s="39" t="s">
        <v>3139</v>
      </c>
      <c r="AC1731" s="39">
        <v>1092096</v>
      </c>
      <c r="AD1731" s="23" t="s">
        <v>3139</v>
      </c>
      <c r="AE1731" s="38" t="s">
        <v>5815</v>
      </c>
      <c r="AG1731" s="23"/>
      <c r="AH1731" s="23"/>
    </row>
    <row r="1732" spans="1:34">
      <c r="A1732" t="str">
        <f t="shared" ref="A1732:A1795" si="83">+MID(F1732,1,4)</f>
        <v>1228</v>
      </c>
      <c r="B1732" t="str">
        <f t="shared" si="81"/>
        <v>CA</v>
      </c>
      <c r="C1732">
        <f t="shared" si="82"/>
        <v>154</v>
      </c>
      <c r="D1732" s="38" t="s">
        <v>6552</v>
      </c>
      <c r="E1732" s="23">
        <v>16</v>
      </c>
      <c r="F1732" s="23">
        <v>122811</v>
      </c>
      <c r="G1732" s="38" t="s">
        <v>53</v>
      </c>
      <c r="H1732" s="38" t="s">
        <v>3047</v>
      </c>
      <c r="I1732" s="38" t="s">
        <v>5969</v>
      </c>
      <c r="J1732" s="38" t="s">
        <v>12015</v>
      </c>
      <c r="K1732" s="38"/>
      <c r="L1732" s="38" t="s">
        <v>6070</v>
      </c>
      <c r="M1732" s="109">
        <v>44562</v>
      </c>
      <c r="N1732" s="39">
        <v>311507985</v>
      </c>
      <c r="O1732" s="38">
        <v>1</v>
      </c>
      <c r="P1732" s="38" t="s">
        <v>5814</v>
      </c>
      <c r="Q1732" s="23">
        <v>2.9000000000000001E-2</v>
      </c>
      <c r="R1732" s="39" t="s">
        <v>3139</v>
      </c>
      <c r="S1732" s="38" t="s">
        <v>54</v>
      </c>
      <c r="T1732" s="23">
        <v>183</v>
      </c>
      <c r="U1732" s="38" t="s">
        <v>6070</v>
      </c>
      <c r="V1732" s="39">
        <v>311507985</v>
      </c>
      <c r="W1732" s="23">
        <v>2.9000000000000001E-2</v>
      </c>
      <c r="X1732" s="23" t="s">
        <v>3139</v>
      </c>
      <c r="Y1732" s="38" t="s">
        <v>6552</v>
      </c>
      <c r="Z1732" s="21">
        <v>312.08108399999998</v>
      </c>
      <c r="AA1732" s="23">
        <v>2.9000000000000001E-2</v>
      </c>
      <c r="AB1732" s="39" t="s">
        <v>3139</v>
      </c>
      <c r="AC1732" s="39">
        <v>573099</v>
      </c>
      <c r="AD1732" s="23" t="s">
        <v>3139</v>
      </c>
      <c r="AE1732" s="38" t="s">
        <v>5815</v>
      </c>
      <c r="AG1732" s="23"/>
      <c r="AH1732" s="23"/>
    </row>
    <row r="1733" spans="1:34">
      <c r="A1733" t="str">
        <f t="shared" si="83"/>
        <v>1228</v>
      </c>
      <c r="B1733" t="str">
        <f t="shared" si="81"/>
        <v>CA</v>
      </c>
      <c r="C1733">
        <f t="shared" si="82"/>
        <v>12</v>
      </c>
      <c r="D1733" s="38" t="s">
        <v>6552</v>
      </c>
      <c r="E1733" s="23">
        <v>17</v>
      </c>
      <c r="F1733" s="23">
        <v>122811</v>
      </c>
      <c r="G1733" s="38" t="s">
        <v>53</v>
      </c>
      <c r="H1733" s="38" t="s">
        <v>3047</v>
      </c>
      <c r="I1733" s="38" t="s">
        <v>5969</v>
      </c>
      <c r="J1733" s="38" t="s">
        <v>6795</v>
      </c>
      <c r="K1733" s="38"/>
      <c r="L1733" s="38" t="s">
        <v>6105</v>
      </c>
      <c r="M1733" s="109">
        <v>44420</v>
      </c>
      <c r="N1733" s="39">
        <v>85329605</v>
      </c>
      <c r="O1733" s="38">
        <v>1</v>
      </c>
      <c r="P1733" s="38" t="s">
        <v>5814</v>
      </c>
      <c r="Q1733" s="23">
        <v>2.8000000000000001E-2</v>
      </c>
      <c r="R1733" s="39" t="s">
        <v>3139</v>
      </c>
      <c r="S1733" s="38" t="s">
        <v>54</v>
      </c>
      <c r="T1733" s="23">
        <v>120</v>
      </c>
      <c r="U1733" s="38" t="s">
        <v>6105</v>
      </c>
      <c r="V1733" s="39">
        <v>85329605</v>
      </c>
      <c r="W1733" s="23">
        <v>2.8000000000000001E-2</v>
      </c>
      <c r="X1733" s="23" t="s">
        <v>3139</v>
      </c>
      <c r="Y1733" s="38" t="s">
        <v>6552</v>
      </c>
      <c r="Z1733" s="21">
        <v>86.046651999999995</v>
      </c>
      <c r="AA1733" s="23">
        <v>2.8000000000000001E-2</v>
      </c>
      <c r="AB1733" s="39" t="s">
        <v>3139</v>
      </c>
      <c r="AC1733" s="39">
        <v>717047</v>
      </c>
      <c r="AD1733" s="23" t="s">
        <v>3139</v>
      </c>
      <c r="AE1733" s="38" t="s">
        <v>5815</v>
      </c>
      <c r="AG1733" s="23"/>
      <c r="AH1733" s="23"/>
    </row>
    <row r="1734" spans="1:34">
      <c r="A1734" t="str">
        <f t="shared" si="83"/>
        <v>1228</v>
      </c>
      <c r="B1734" t="str">
        <f t="shared" si="81"/>
        <v>CA</v>
      </c>
      <c r="C1734">
        <f t="shared" si="82"/>
        <v>68</v>
      </c>
      <c r="D1734" s="38" t="s">
        <v>6552</v>
      </c>
      <c r="E1734" s="23">
        <v>18</v>
      </c>
      <c r="F1734" s="23">
        <v>122811</v>
      </c>
      <c r="G1734" s="38" t="s">
        <v>53</v>
      </c>
      <c r="H1734" s="38" t="s">
        <v>3047</v>
      </c>
      <c r="I1734" s="38" t="s">
        <v>5969</v>
      </c>
      <c r="J1734" s="38" t="s">
        <v>12016</v>
      </c>
      <c r="K1734" s="38"/>
      <c r="L1734" s="38" t="s">
        <v>6068</v>
      </c>
      <c r="M1734" s="109">
        <v>44476</v>
      </c>
      <c r="N1734" s="39">
        <v>271792957</v>
      </c>
      <c r="O1734" s="38">
        <v>1</v>
      </c>
      <c r="P1734" s="38" t="s">
        <v>5814</v>
      </c>
      <c r="Q1734" s="23">
        <v>2.5000000000000001E-2</v>
      </c>
      <c r="R1734" s="39" t="s">
        <v>3139</v>
      </c>
      <c r="S1734" s="38" t="s">
        <v>54</v>
      </c>
      <c r="T1734" s="23">
        <v>90</v>
      </c>
      <c r="U1734" s="38" t="s">
        <v>6068</v>
      </c>
      <c r="V1734" s="39">
        <v>271792957</v>
      </c>
      <c r="W1734" s="23">
        <v>2.5000000000000001E-2</v>
      </c>
      <c r="X1734" s="23" t="s">
        <v>3139</v>
      </c>
      <c r="Y1734" s="38" t="s">
        <v>6552</v>
      </c>
      <c r="Z1734" s="21">
        <v>272.241759</v>
      </c>
      <c r="AA1734" s="23">
        <v>2.5000000000000001E-2</v>
      </c>
      <c r="AB1734" s="39" t="s">
        <v>3139</v>
      </c>
      <c r="AC1734" s="39">
        <v>448802</v>
      </c>
      <c r="AD1734" s="23" t="s">
        <v>3139</v>
      </c>
      <c r="AE1734" s="38" t="s">
        <v>5815</v>
      </c>
      <c r="AG1734" s="23"/>
      <c r="AH1734" s="23"/>
    </row>
    <row r="1735" spans="1:34">
      <c r="A1735" t="str">
        <f t="shared" si="83"/>
        <v>1228</v>
      </c>
      <c r="B1735" t="str">
        <f t="shared" si="81"/>
        <v>CA</v>
      </c>
      <c r="C1735">
        <f t="shared" si="82"/>
        <v>83</v>
      </c>
      <c r="D1735" s="38" t="s">
        <v>6552</v>
      </c>
      <c r="E1735" s="23">
        <v>19</v>
      </c>
      <c r="F1735" s="23">
        <v>122811</v>
      </c>
      <c r="G1735" s="38" t="s">
        <v>53</v>
      </c>
      <c r="H1735" s="38" t="s">
        <v>3047</v>
      </c>
      <c r="I1735" s="38" t="s">
        <v>5969</v>
      </c>
      <c r="J1735" s="38" t="s">
        <v>9645</v>
      </c>
      <c r="K1735" s="38"/>
      <c r="L1735" s="38" t="s">
        <v>5998</v>
      </c>
      <c r="M1735" s="109">
        <v>44491</v>
      </c>
      <c r="N1735" s="39">
        <v>130589057</v>
      </c>
      <c r="O1735" s="38">
        <v>1</v>
      </c>
      <c r="P1735" s="38" t="s">
        <v>5814</v>
      </c>
      <c r="Q1735" s="23">
        <v>2.9499999999999998E-2</v>
      </c>
      <c r="R1735" s="39" t="s">
        <v>3139</v>
      </c>
      <c r="S1735" s="38" t="s">
        <v>54</v>
      </c>
      <c r="T1735" s="23">
        <v>180</v>
      </c>
      <c r="U1735" s="38" t="s">
        <v>5998</v>
      </c>
      <c r="V1735" s="39">
        <v>130589057</v>
      </c>
      <c r="W1735" s="23">
        <v>2.9499999999999998E-2</v>
      </c>
      <c r="X1735" s="23" t="s">
        <v>3139</v>
      </c>
      <c r="Y1735" s="38" t="s">
        <v>6552</v>
      </c>
      <c r="Z1735" s="21">
        <v>131.64076</v>
      </c>
      <c r="AA1735" s="23">
        <v>2.9499999999999998E-2</v>
      </c>
      <c r="AB1735" s="39" t="s">
        <v>3139</v>
      </c>
      <c r="AC1735" s="39">
        <v>1051703</v>
      </c>
      <c r="AD1735" s="23" t="s">
        <v>3139</v>
      </c>
      <c r="AE1735" s="38" t="s">
        <v>5815</v>
      </c>
      <c r="AG1735" s="23"/>
      <c r="AH1735" s="23"/>
    </row>
    <row r="1736" spans="1:34">
      <c r="A1736" t="str">
        <f t="shared" si="83"/>
        <v>1228</v>
      </c>
      <c r="B1736" t="str">
        <f t="shared" si="81"/>
        <v>CA</v>
      </c>
      <c r="C1736">
        <f t="shared" si="82"/>
        <v>114</v>
      </c>
      <c r="D1736" s="38" t="s">
        <v>6552</v>
      </c>
      <c r="E1736" s="23">
        <v>20</v>
      </c>
      <c r="F1736" s="23">
        <v>122811</v>
      </c>
      <c r="G1736" s="38" t="s">
        <v>53</v>
      </c>
      <c r="H1736" s="38" t="s">
        <v>3047</v>
      </c>
      <c r="I1736" s="38" t="s">
        <v>5969</v>
      </c>
      <c r="J1736" s="38" t="s">
        <v>9646</v>
      </c>
      <c r="K1736" s="38"/>
      <c r="L1736" s="38" t="s">
        <v>6796</v>
      </c>
      <c r="M1736" s="109">
        <v>44522</v>
      </c>
      <c r="N1736" s="39">
        <v>207909855</v>
      </c>
      <c r="O1736" s="38">
        <v>1</v>
      </c>
      <c r="P1736" s="38" t="s">
        <v>5814</v>
      </c>
      <c r="Q1736" s="23">
        <v>0.03</v>
      </c>
      <c r="R1736" s="39" t="s">
        <v>3139</v>
      </c>
      <c r="S1736" s="38" t="s">
        <v>54</v>
      </c>
      <c r="T1736" s="23">
        <v>182</v>
      </c>
      <c r="U1736" s="38" t="s">
        <v>6796</v>
      </c>
      <c r="V1736" s="39">
        <v>207909855</v>
      </c>
      <c r="W1736" s="23">
        <v>0.03</v>
      </c>
      <c r="X1736" s="23" t="s">
        <v>3139</v>
      </c>
      <c r="Y1736" s="38" t="s">
        <v>6552</v>
      </c>
      <c r="Z1736" s="21">
        <v>209.13099800000001</v>
      </c>
      <c r="AA1736" s="23">
        <v>0.03</v>
      </c>
      <c r="AB1736" s="39" t="s">
        <v>3139</v>
      </c>
      <c r="AC1736" s="39">
        <v>1221143</v>
      </c>
      <c r="AD1736" s="23" t="s">
        <v>3139</v>
      </c>
      <c r="AE1736" s="38" t="s">
        <v>5815</v>
      </c>
      <c r="AG1736" s="23"/>
      <c r="AH1736" s="23"/>
    </row>
    <row r="1737" spans="1:34">
      <c r="A1737" t="str">
        <f t="shared" si="83"/>
        <v>1228</v>
      </c>
      <c r="B1737" t="str">
        <f t="shared" si="81"/>
        <v>CA</v>
      </c>
      <c r="C1737">
        <f t="shared" si="82"/>
        <v>22</v>
      </c>
      <c r="D1737" s="38" t="s">
        <v>6552</v>
      </c>
      <c r="E1737" s="23">
        <v>21</v>
      </c>
      <c r="F1737" s="23">
        <v>122811</v>
      </c>
      <c r="G1737" s="38" t="s">
        <v>53</v>
      </c>
      <c r="H1737" s="38" t="s">
        <v>3047</v>
      </c>
      <c r="I1737" s="38" t="s">
        <v>5969</v>
      </c>
      <c r="J1737" s="38" t="s">
        <v>6797</v>
      </c>
      <c r="K1737" s="38"/>
      <c r="L1737" s="38" t="s">
        <v>6094</v>
      </c>
      <c r="M1737" s="109">
        <v>44430</v>
      </c>
      <c r="N1737" s="39">
        <v>405339152</v>
      </c>
      <c r="O1737" s="38">
        <v>1</v>
      </c>
      <c r="P1737" s="38" t="s">
        <v>5814</v>
      </c>
      <c r="Q1737" s="23">
        <v>3.2500000000000001E-2</v>
      </c>
      <c r="R1737" s="39" t="s">
        <v>3139</v>
      </c>
      <c r="S1737" s="38" t="s">
        <v>54</v>
      </c>
      <c r="T1737" s="23">
        <v>180</v>
      </c>
      <c r="U1737" s="38" t="s">
        <v>6094</v>
      </c>
      <c r="V1737" s="39">
        <v>405339152</v>
      </c>
      <c r="W1737" s="23">
        <v>3.2500000000000001E-2</v>
      </c>
      <c r="X1737" s="23" t="s">
        <v>3139</v>
      </c>
      <c r="Y1737" s="38" t="s">
        <v>6552</v>
      </c>
      <c r="Z1737" s="21">
        <v>411.11093699999998</v>
      </c>
      <c r="AA1737" s="23">
        <v>3.2500000000000001E-2</v>
      </c>
      <c r="AB1737" s="39" t="s">
        <v>3139</v>
      </c>
      <c r="AC1737" s="39">
        <v>5771785</v>
      </c>
      <c r="AD1737" s="23" t="s">
        <v>3139</v>
      </c>
      <c r="AE1737" s="38" t="s">
        <v>5815</v>
      </c>
      <c r="AG1737" s="23"/>
      <c r="AH1737" s="23"/>
    </row>
    <row r="1738" spans="1:34">
      <c r="A1738" t="str">
        <f t="shared" si="83"/>
        <v>1228</v>
      </c>
      <c r="B1738" t="str">
        <f t="shared" si="81"/>
        <v>CA</v>
      </c>
      <c r="C1738">
        <f t="shared" si="82"/>
        <v>174</v>
      </c>
      <c r="D1738" s="38" t="s">
        <v>6552</v>
      </c>
      <c r="E1738" s="23">
        <v>22</v>
      </c>
      <c r="F1738" s="23">
        <v>122811</v>
      </c>
      <c r="G1738" s="38" t="s">
        <v>3676</v>
      </c>
      <c r="H1738" s="38" t="s">
        <v>3677</v>
      </c>
      <c r="I1738" s="38" t="s">
        <v>5969</v>
      </c>
      <c r="J1738" s="38" t="s">
        <v>12017</v>
      </c>
      <c r="K1738" s="38"/>
      <c r="L1738" s="38" t="s">
        <v>6078</v>
      </c>
      <c r="M1738" s="109">
        <v>44582</v>
      </c>
      <c r="N1738" s="39">
        <v>247407646</v>
      </c>
      <c r="O1738" s="38">
        <v>1</v>
      </c>
      <c r="P1738" s="38" t="s">
        <v>5814</v>
      </c>
      <c r="Q1738" s="23">
        <v>2.75E-2</v>
      </c>
      <c r="R1738" s="39" t="s">
        <v>3139</v>
      </c>
      <c r="S1738" s="38" t="s">
        <v>54</v>
      </c>
      <c r="T1738" s="23">
        <v>180</v>
      </c>
      <c r="U1738" s="38" t="s">
        <v>6078</v>
      </c>
      <c r="V1738" s="39">
        <v>247407646</v>
      </c>
      <c r="W1738" s="23">
        <v>2.75E-2</v>
      </c>
      <c r="X1738" s="23" t="s">
        <v>3139</v>
      </c>
      <c r="Y1738" s="38" t="s">
        <v>6552</v>
      </c>
      <c r="Z1738" s="21">
        <v>247.59535600000001</v>
      </c>
      <c r="AA1738" s="23">
        <v>2.75E-2</v>
      </c>
      <c r="AB1738" s="39" t="s">
        <v>3139</v>
      </c>
      <c r="AC1738" s="39">
        <v>187710</v>
      </c>
      <c r="AD1738" s="23" t="s">
        <v>3139</v>
      </c>
      <c r="AE1738" s="38" t="s">
        <v>5815</v>
      </c>
      <c r="AG1738" s="23"/>
      <c r="AH1738" s="23"/>
    </row>
    <row r="1739" spans="1:34">
      <c r="A1739" t="str">
        <f t="shared" si="83"/>
        <v>1228</v>
      </c>
      <c r="B1739" t="str">
        <f t="shared" si="81"/>
        <v>CA</v>
      </c>
      <c r="C1739">
        <f t="shared" si="82"/>
        <v>80</v>
      </c>
      <c r="D1739" s="38" t="s">
        <v>6552</v>
      </c>
      <c r="E1739" s="23">
        <v>23</v>
      </c>
      <c r="F1739" s="23">
        <v>122811</v>
      </c>
      <c r="G1739" s="38" t="s">
        <v>3676</v>
      </c>
      <c r="H1739" s="38" t="s">
        <v>3677</v>
      </c>
      <c r="I1739" s="38" t="s">
        <v>5969</v>
      </c>
      <c r="J1739" s="38" t="s">
        <v>12018</v>
      </c>
      <c r="K1739" s="38"/>
      <c r="L1739" s="38" t="s">
        <v>6076</v>
      </c>
      <c r="M1739" s="109">
        <v>44488</v>
      </c>
      <c r="N1739" s="39">
        <v>537885253</v>
      </c>
      <c r="O1739" s="38">
        <v>1</v>
      </c>
      <c r="P1739" s="38" t="s">
        <v>5814</v>
      </c>
      <c r="Q1739" s="23">
        <v>2.2499999999999999E-2</v>
      </c>
      <c r="R1739" s="39" t="s">
        <v>3139</v>
      </c>
      <c r="S1739" s="38" t="s">
        <v>54</v>
      </c>
      <c r="T1739" s="23">
        <v>90</v>
      </c>
      <c r="U1739" s="38" t="s">
        <v>6076</v>
      </c>
      <c r="V1739" s="39">
        <v>537885253</v>
      </c>
      <c r="W1739" s="23">
        <v>2.2499999999999999E-2</v>
      </c>
      <c r="X1739" s="23" t="s">
        <v>3139</v>
      </c>
      <c r="Y1739" s="38" t="s">
        <v>6552</v>
      </c>
      <c r="Z1739" s="21">
        <v>538.28530699999999</v>
      </c>
      <c r="AA1739" s="23">
        <v>2.2499999999999999E-2</v>
      </c>
      <c r="AB1739" s="39" t="s">
        <v>3139</v>
      </c>
      <c r="AC1739" s="39">
        <v>400054</v>
      </c>
      <c r="AD1739" s="23" t="s">
        <v>3139</v>
      </c>
      <c r="AE1739" s="38" t="s">
        <v>5815</v>
      </c>
      <c r="AG1739" s="23"/>
      <c r="AH1739" s="23"/>
    </row>
    <row r="1740" spans="1:34">
      <c r="A1740" t="str">
        <f t="shared" si="83"/>
        <v>1228</v>
      </c>
      <c r="B1740" t="str">
        <f t="shared" si="81"/>
        <v>CA</v>
      </c>
      <c r="C1740">
        <f t="shared" si="82"/>
        <v>49</v>
      </c>
      <c r="D1740" s="38" t="s">
        <v>6552</v>
      </c>
      <c r="E1740" s="23">
        <v>24</v>
      </c>
      <c r="F1740" s="23">
        <v>122811</v>
      </c>
      <c r="G1740" s="38" t="s">
        <v>3676</v>
      </c>
      <c r="H1740" s="38" t="s">
        <v>3677</v>
      </c>
      <c r="I1740" s="38" t="s">
        <v>5969</v>
      </c>
      <c r="J1740" s="38" t="s">
        <v>11361</v>
      </c>
      <c r="K1740" s="38"/>
      <c r="L1740" s="38" t="s">
        <v>6111</v>
      </c>
      <c r="M1740" s="109">
        <v>44457</v>
      </c>
      <c r="N1740" s="39">
        <v>353120450</v>
      </c>
      <c r="O1740" s="38">
        <v>1</v>
      </c>
      <c r="P1740" s="38" t="s">
        <v>5814</v>
      </c>
      <c r="Q1740" s="23">
        <v>2.2499999999999999E-2</v>
      </c>
      <c r="R1740" s="39" t="s">
        <v>3139</v>
      </c>
      <c r="S1740" s="38" t="s">
        <v>54</v>
      </c>
      <c r="T1740" s="23">
        <v>90</v>
      </c>
      <c r="U1740" s="38" t="s">
        <v>6111</v>
      </c>
      <c r="V1740" s="39">
        <v>353120450</v>
      </c>
      <c r="W1740" s="23">
        <v>2.2499999999999999E-2</v>
      </c>
      <c r="X1740" s="23" t="s">
        <v>3139</v>
      </c>
      <c r="Y1740" s="38" t="s">
        <v>6552</v>
      </c>
      <c r="Z1740" s="21">
        <v>354.06155799999999</v>
      </c>
      <c r="AA1740" s="23">
        <v>2.2499999999999999E-2</v>
      </c>
      <c r="AB1740" s="39" t="s">
        <v>3139</v>
      </c>
      <c r="AC1740" s="39">
        <v>941108</v>
      </c>
      <c r="AD1740" s="23" t="s">
        <v>3139</v>
      </c>
      <c r="AE1740" s="38" t="s">
        <v>5815</v>
      </c>
      <c r="AG1740" s="23"/>
      <c r="AH1740" s="23"/>
    </row>
    <row r="1741" spans="1:34">
      <c r="A1741" t="str">
        <f t="shared" si="83"/>
        <v>1228</v>
      </c>
      <c r="B1741" t="str">
        <f t="shared" si="81"/>
        <v>CA</v>
      </c>
      <c r="C1741">
        <f t="shared" si="82"/>
        <v>12</v>
      </c>
      <c r="D1741" s="38" t="s">
        <v>6552</v>
      </c>
      <c r="E1741" s="23">
        <v>25</v>
      </c>
      <c r="F1741" s="23">
        <v>122811</v>
      </c>
      <c r="G1741" s="38" t="s">
        <v>3676</v>
      </c>
      <c r="H1741" s="38" t="s">
        <v>3677</v>
      </c>
      <c r="I1741" s="38" t="s">
        <v>5969</v>
      </c>
      <c r="J1741" s="38" t="s">
        <v>9647</v>
      </c>
      <c r="K1741" s="38"/>
      <c r="L1741" s="38" t="s">
        <v>5971</v>
      </c>
      <c r="M1741" s="109">
        <v>44420</v>
      </c>
      <c r="N1741" s="39">
        <v>517410855</v>
      </c>
      <c r="O1741" s="38">
        <v>1</v>
      </c>
      <c r="P1741" s="38" t="s">
        <v>5814</v>
      </c>
      <c r="Q1741" s="23">
        <v>2.0500000000000001E-2</v>
      </c>
      <c r="R1741" s="39" t="s">
        <v>3139</v>
      </c>
      <c r="S1741" s="38" t="s">
        <v>54</v>
      </c>
      <c r="T1741" s="23">
        <v>90</v>
      </c>
      <c r="U1741" s="38" t="s">
        <v>5971</v>
      </c>
      <c r="V1741" s="39">
        <v>517410855</v>
      </c>
      <c r="W1741" s="23">
        <v>2.0500000000000001E-2</v>
      </c>
      <c r="X1741" s="23" t="s">
        <v>3139</v>
      </c>
      <c r="Y1741" s="38" t="s">
        <v>6552</v>
      </c>
      <c r="Z1741" s="21">
        <v>519.72080200000005</v>
      </c>
      <c r="AA1741" s="23">
        <v>2.0500000000000001E-2</v>
      </c>
      <c r="AB1741" s="39" t="s">
        <v>3139</v>
      </c>
      <c r="AC1741" s="39">
        <v>2309947</v>
      </c>
      <c r="AD1741" s="23" t="s">
        <v>3139</v>
      </c>
      <c r="AE1741" s="38" t="s">
        <v>5815</v>
      </c>
    </row>
    <row r="1742" spans="1:34">
      <c r="A1742" t="str">
        <f t="shared" si="83"/>
        <v>1228</v>
      </c>
      <c r="B1742" t="str">
        <f t="shared" si="81"/>
        <v>CA</v>
      </c>
      <c r="C1742">
        <f t="shared" si="82"/>
        <v>114</v>
      </c>
      <c r="D1742" s="38" t="s">
        <v>6552</v>
      </c>
      <c r="E1742" s="23">
        <v>26</v>
      </c>
      <c r="F1742" s="23">
        <v>122811</v>
      </c>
      <c r="G1742" s="38" t="s">
        <v>3678</v>
      </c>
      <c r="H1742" s="38" t="s">
        <v>3679</v>
      </c>
      <c r="I1742" s="38" t="s">
        <v>5969</v>
      </c>
      <c r="J1742" s="38" t="s">
        <v>12019</v>
      </c>
      <c r="K1742" s="38"/>
      <c r="L1742" s="38" t="s">
        <v>6796</v>
      </c>
      <c r="M1742" s="109">
        <v>44522</v>
      </c>
      <c r="N1742" s="39">
        <v>126915086</v>
      </c>
      <c r="O1742" s="38">
        <v>1</v>
      </c>
      <c r="P1742" s="38" t="s">
        <v>5814</v>
      </c>
      <c r="Q1742" s="23">
        <v>3.0499999999999999E-2</v>
      </c>
      <c r="R1742" s="39" t="s">
        <v>3139</v>
      </c>
      <c r="S1742" s="38" t="s">
        <v>54</v>
      </c>
      <c r="T1742" s="23">
        <v>182</v>
      </c>
      <c r="U1742" s="38" t="s">
        <v>6796</v>
      </c>
      <c r="V1742" s="39">
        <v>126915086</v>
      </c>
      <c r="W1742" s="23">
        <v>3.0499999999999999E-2</v>
      </c>
      <c r="X1742" s="23" t="s">
        <v>3139</v>
      </c>
      <c r="Y1742" s="38" t="s">
        <v>6552</v>
      </c>
      <c r="Z1742" s="21">
        <v>127.672843</v>
      </c>
      <c r="AA1742" s="23">
        <v>3.0499999999999999E-2</v>
      </c>
      <c r="AB1742" s="39" t="s">
        <v>3139</v>
      </c>
      <c r="AC1742" s="39">
        <v>757757</v>
      </c>
      <c r="AD1742" s="23" t="s">
        <v>3139</v>
      </c>
      <c r="AE1742" s="38" t="s">
        <v>5815</v>
      </c>
    </row>
    <row r="1743" spans="1:34">
      <c r="A1743" t="str">
        <f t="shared" si="83"/>
        <v>1228</v>
      </c>
      <c r="B1743" t="str">
        <f t="shared" si="81"/>
        <v>CA</v>
      </c>
      <c r="C1743">
        <f t="shared" si="82"/>
        <v>12</v>
      </c>
      <c r="D1743" s="38" t="s">
        <v>6552</v>
      </c>
      <c r="E1743" s="23">
        <v>27</v>
      </c>
      <c r="F1743" s="23">
        <v>122811</v>
      </c>
      <c r="G1743" s="38" t="s">
        <v>3678</v>
      </c>
      <c r="H1743" s="38" t="s">
        <v>3679</v>
      </c>
      <c r="I1743" s="38" t="s">
        <v>5969</v>
      </c>
      <c r="J1743" s="38" t="s">
        <v>6798</v>
      </c>
      <c r="K1743" s="38"/>
      <c r="L1743" s="38" t="s">
        <v>6092</v>
      </c>
      <c r="M1743" s="109">
        <v>44420</v>
      </c>
      <c r="N1743" s="39">
        <v>164608344</v>
      </c>
      <c r="O1743" s="38">
        <v>1</v>
      </c>
      <c r="P1743" s="38" t="s">
        <v>5814</v>
      </c>
      <c r="Q1743" s="23">
        <v>3.2000000000000001E-2</v>
      </c>
      <c r="R1743" s="39" t="s">
        <v>3139</v>
      </c>
      <c r="S1743" s="38" t="s">
        <v>54</v>
      </c>
      <c r="T1743" s="23">
        <v>180</v>
      </c>
      <c r="U1743" s="38" t="s">
        <v>6092</v>
      </c>
      <c r="V1743" s="39">
        <v>164608344</v>
      </c>
      <c r="W1743" s="23">
        <v>3.2000000000000001E-2</v>
      </c>
      <c r="X1743" s="23" t="s">
        <v>3139</v>
      </c>
      <c r="Y1743" s="38" t="s">
        <v>6552</v>
      </c>
      <c r="Z1743" s="21">
        <v>167.061655</v>
      </c>
      <c r="AA1743" s="23">
        <v>3.2000000000000001E-2</v>
      </c>
      <c r="AB1743" s="39" t="s">
        <v>3139</v>
      </c>
      <c r="AC1743" s="39">
        <v>2453311</v>
      </c>
      <c r="AD1743" s="23" t="s">
        <v>3139</v>
      </c>
      <c r="AE1743" s="38" t="s">
        <v>5815</v>
      </c>
    </row>
    <row r="1744" spans="1:34">
      <c r="A1744" t="str">
        <f t="shared" si="83"/>
        <v>1228</v>
      </c>
      <c r="B1744" t="str">
        <f t="shared" si="81"/>
        <v>CA</v>
      </c>
      <c r="C1744">
        <f t="shared" si="82"/>
        <v>159</v>
      </c>
      <c r="D1744" s="38" t="s">
        <v>6552</v>
      </c>
      <c r="E1744" s="23">
        <v>28</v>
      </c>
      <c r="F1744" s="23">
        <v>122811</v>
      </c>
      <c r="G1744" s="38" t="s">
        <v>3678</v>
      </c>
      <c r="H1744" s="38" t="s">
        <v>3679</v>
      </c>
      <c r="I1744" s="38" t="s">
        <v>5969</v>
      </c>
      <c r="J1744" s="38" t="s">
        <v>12020</v>
      </c>
      <c r="K1744" s="38"/>
      <c r="L1744" s="38" t="s">
        <v>6104</v>
      </c>
      <c r="M1744" s="109">
        <v>44567</v>
      </c>
      <c r="N1744" s="39">
        <v>386422940</v>
      </c>
      <c r="O1744" s="38">
        <v>1</v>
      </c>
      <c r="P1744" s="38" t="s">
        <v>5814</v>
      </c>
      <c r="Q1744" s="23">
        <v>3.1E-2</v>
      </c>
      <c r="R1744" s="39" t="s">
        <v>3139</v>
      </c>
      <c r="S1744" s="38" t="s">
        <v>54</v>
      </c>
      <c r="T1744" s="23">
        <v>180</v>
      </c>
      <c r="U1744" s="38" t="s">
        <v>6104</v>
      </c>
      <c r="V1744" s="39">
        <v>386422940</v>
      </c>
      <c r="W1744" s="23">
        <v>3.1E-2</v>
      </c>
      <c r="X1744" s="23" t="s">
        <v>3139</v>
      </c>
      <c r="Y1744" s="38" t="s">
        <v>6552</v>
      </c>
      <c r="Z1744" s="21">
        <v>387.24847399999999</v>
      </c>
      <c r="AA1744" s="23">
        <v>3.1E-2</v>
      </c>
      <c r="AB1744" s="39" t="s">
        <v>3139</v>
      </c>
      <c r="AC1744" s="39">
        <v>825534</v>
      </c>
      <c r="AD1744" s="23" t="s">
        <v>3139</v>
      </c>
      <c r="AE1744" s="38" t="s">
        <v>5815</v>
      </c>
    </row>
    <row r="1745" spans="1:34">
      <c r="A1745" t="str">
        <f t="shared" si="83"/>
        <v>1228</v>
      </c>
      <c r="B1745" t="str">
        <f t="shared" si="81"/>
        <v>CA</v>
      </c>
      <c r="C1745">
        <f t="shared" si="82"/>
        <v>76</v>
      </c>
      <c r="D1745" s="38" t="s">
        <v>6552</v>
      </c>
      <c r="E1745" s="23">
        <v>29</v>
      </c>
      <c r="F1745" s="23">
        <v>122811</v>
      </c>
      <c r="G1745" s="38" t="s">
        <v>3678</v>
      </c>
      <c r="H1745" s="38" t="s">
        <v>3679</v>
      </c>
      <c r="I1745" s="38" t="s">
        <v>5969</v>
      </c>
      <c r="J1745" s="38" t="s">
        <v>9648</v>
      </c>
      <c r="K1745" s="38"/>
      <c r="L1745" s="38" t="s">
        <v>6153</v>
      </c>
      <c r="M1745" s="109">
        <v>44484</v>
      </c>
      <c r="N1745" s="39">
        <v>251328581</v>
      </c>
      <c r="O1745" s="38">
        <v>1</v>
      </c>
      <c r="P1745" s="38" t="s">
        <v>5814</v>
      </c>
      <c r="Q1745" s="23">
        <v>3.2000000000000001E-2</v>
      </c>
      <c r="R1745" s="39" t="s">
        <v>3139</v>
      </c>
      <c r="S1745" s="38" t="s">
        <v>54</v>
      </c>
      <c r="T1745" s="23">
        <v>180</v>
      </c>
      <c r="U1745" s="38" t="s">
        <v>6153</v>
      </c>
      <c r="V1745" s="39">
        <v>251328581</v>
      </c>
      <c r="W1745" s="23">
        <v>3.2000000000000001E-2</v>
      </c>
      <c r="X1745" s="23" t="s">
        <v>3139</v>
      </c>
      <c r="Y1745" s="38" t="s">
        <v>6552</v>
      </c>
      <c r="Z1745" s="21">
        <v>253.67800700000001</v>
      </c>
      <c r="AA1745" s="23">
        <v>3.2000000000000001E-2</v>
      </c>
      <c r="AB1745" s="39" t="s">
        <v>3139</v>
      </c>
      <c r="AC1745" s="39">
        <v>2349426</v>
      </c>
      <c r="AD1745" s="23" t="s">
        <v>3139</v>
      </c>
      <c r="AE1745" s="38" t="s">
        <v>5815</v>
      </c>
    </row>
    <row r="1746" spans="1:34">
      <c r="A1746" t="str">
        <f t="shared" si="83"/>
        <v>1228</v>
      </c>
      <c r="B1746" t="str">
        <f t="shared" si="81"/>
        <v>CA</v>
      </c>
      <c r="C1746">
        <f t="shared" si="82"/>
        <v>126</v>
      </c>
      <c r="D1746" s="38" t="s">
        <v>6552</v>
      </c>
      <c r="E1746" s="23">
        <v>30</v>
      </c>
      <c r="F1746" s="23">
        <v>122811</v>
      </c>
      <c r="G1746" s="38" t="s">
        <v>3678</v>
      </c>
      <c r="H1746" s="38" t="s">
        <v>3679</v>
      </c>
      <c r="I1746" s="38" t="s">
        <v>5969</v>
      </c>
      <c r="J1746" s="38" t="s">
        <v>11362</v>
      </c>
      <c r="K1746" s="38"/>
      <c r="L1746" s="38" t="s">
        <v>6066</v>
      </c>
      <c r="M1746" s="109">
        <v>44534</v>
      </c>
      <c r="N1746" s="39">
        <v>136609638</v>
      </c>
      <c r="O1746" s="38">
        <v>1</v>
      </c>
      <c r="P1746" s="38" t="s">
        <v>5814</v>
      </c>
      <c r="Q1746" s="23">
        <v>3.2000000000000001E-2</v>
      </c>
      <c r="R1746" s="39" t="s">
        <v>3139</v>
      </c>
      <c r="S1746" s="38" t="s">
        <v>54</v>
      </c>
      <c r="T1746" s="23">
        <v>180</v>
      </c>
      <c r="U1746" s="38" t="s">
        <v>6066</v>
      </c>
      <c r="V1746" s="39">
        <v>136609638</v>
      </c>
      <c r="W1746" s="23">
        <v>3.2000000000000001E-2</v>
      </c>
      <c r="X1746" s="23" t="s">
        <v>3139</v>
      </c>
      <c r="Y1746" s="38" t="s">
        <v>6552</v>
      </c>
      <c r="Z1746" s="21">
        <v>137.26439199999999</v>
      </c>
      <c r="AA1746" s="23">
        <v>3.2000000000000001E-2</v>
      </c>
      <c r="AB1746" s="39" t="s">
        <v>3139</v>
      </c>
      <c r="AC1746" s="39">
        <v>654754</v>
      </c>
      <c r="AD1746" s="23" t="s">
        <v>3139</v>
      </c>
      <c r="AE1746" s="38" t="s">
        <v>5815</v>
      </c>
    </row>
    <row r="1747" spans="1:34">
      <c r="A1747" t="str">
        <f t="shared" si="83"/>
        <v>1228</v>
      </c>
      <c r="B1747" t="str">
        <f t="shared" si="81"/>
        <v>CA</v>
      </c>
      <c r="C1747">
        <f t="shared" si="82"/>
        <v>82</v>
      </c>
      <c r="D1747" s="38" t="s">
        <v>6552</v>
      </c>
      <c r="E1747" s="23">
        <v>31</v>
      </c>
      <c r="F1747" s="23">
        <v>122811</v>
      </c>
      <c r="G1747" s="38" t="s">
        <v>3678</v>
      </c>
      <c r="H1747" s="38" t="s">
        <v>3679</v>
      </c>
      <c r="I1747" s="38" t="s">
        <v>5969</v>
      </c>
      <c r="J1747" s="38" t="s">
        <v>9649</v>
      </c>
      <c r="K1747" s="38"/>
      <c r="L1747" s="38" t="s">
        <v>6077</v>
      </c>
      <c r="M1747" s="109">
        <v>44490</v>
      </c>
      <c r="N1747" s="39">
        <v>128464960</v>
      </c>
      <c r="O1747" s="38">
        <v>1</v>
      </c>
      <c r="P1747" s="38" t="s">
        <v>5814</v>
      </c>
      <c r="Q1747" s="23">
        <v>3.2000000000000001E-2</v>
      </c>
      <c r="R1747" s="39" t="s">
        <v>3139</v>
      </c>
      <c r="S1747" s="38" t="s">
        <v>54</v>
      </c>
      <c r="T1747" s="23">
        <v>180</v>
      </c>
      <c r="U1747" s="38" t="s">
        <v>6077</v>
      </c>
      <c r="V1747" s="39">
        <v>128464960</v>
      </c>
      <c r="W1747" s="23">
        <v>3.2000000000000001E-2</v>
      </c>
      <c r="X1747" s="23" t="s">
        <v>3139</v>
      </c>
      <c r="Y1747" s="38" t="s">
        <v>6552</v>
      </c>
      <c r="Z1747" s="21">
        <v>129.59788</v>
      </c>
      <c r="AA1747" s="23">
        <v>3.2000000000000001E-2</v>
      </c>
      <c r="AB1747" s="39" t="s">
        <v>3139</v>
      </c>
      <c r="AC1747" s="39">
        <v>1132920</v>
      </c>
      <c r="AD1747" s="23" t="s">
        <v>3139</v>
      </c>
      <c r="AE1747" s="38" t="s">
        <v>5815</v>
      </c>
    </row>
    <row r="1748" spans="1:34">
      <c r="A1748" t="str">
        <f t="shared" si="83"/>
        <v>1228</v>
      </c>
      <c r="B1748" t="str">
        <f t="shared" si="81"/>
        <v>CA</v>
      </c>
      <c r="C1748">
        <f t="shared" si="82"/>
        <v>108</v>
      </c>
      <c r="D1748" s="38" t="s">
        <v>6552</v>
      </c>
      <c r="E1748" s="23">
        <v>32</v>
      </c>
      <c r="F1748" s="23">
        <v>122811</v>
      </c>
      <c r="G1748" s="38" t="s">
        <v>3678</v>
      </c>
      <c r="H1748" s="38" t="s">
        <v>3679</v>
      </c>
      <c r="I1748" s="38" t="s">
        <v>5969</v>
      </c>
      <c r="J1748" s="38" t="s">
        <v>12021</v>
      </c>
      <c r="K1748" s="38"/>
      <c r="L1748" s="38" t="s">
        <v>6799</v>
      </c>
      <c r="M1748" s="109">
        <v>44516</v>
      </c>
      <c r="N1748" s="39">
        <v>156352917</v>
      </c>
      <c r="O1748" s="38">
        <v>1</v>
      </c>
      <c r="P1748" s="38" t="s">
        <v>5814</v>
      </c>
      <c r="Q1748" s="23">
        <v>3.0499999999999999E-2</v>
      </c>
      <c r="R1748" s="39" t="s">
        <v>3139</v>
      </c>
      <c r="S1748" s="38" t="s">
        <v>54</v>
      </c>
      <c r="T1748" s="23">
        <v>183</v>
      </c>
      <c r="U1748" s="38" t="s">
        <v>6799</v>
      </c>
      <c r="V1748" s="39">
        <v>156352917</v>
      </c>
      <c r="W1748" s="23">
        <v>3.0499999999999999E-2</v>
      </c>
      <c r="X1748" s="23" t="s">
        <v>3139</v>
      </c>
      <c r="Y1748" s="38" t="s">
        <v>6552</v>
      </c>
      <c r="Z1748" s="21">
        <v>157.37851900000001</v>
      </c>
      <c r="AA1748" s="23">
        <v>3.0499999999999999E-2</v>
      </c>
      <c r="AB1748" s="39" t="s">
        <v>3139</v>
      </c>
      <c r="AC1748" s="39">
        <v>1025602</v>
      </c>
      <c r="AD1748" s="23" t="s">
        <v>3139</v>
      </c>
      <c r="AE1748" s="38" t="s">
        <v>5815</v>
      </c>
    </row>
    <row r="1749" spans="1:34">
      <c r="A1749" t="str">
        <f t="shared" si="83"/>
        <v>1228</v>
      </c>
      <c r="B1749" t="str">
        <f t="shared" si="81"/>
        <v>CA</v>
      </c>
      <c r="C1749">
        <f t="shared" si="82"/>
        <v>5</v>
      </c>
      <c r="D1749" s="38" t="s">
        <v>6552</v>
      </c>
      <c r="E1749" s="23">
        <v>33</v>
      </c>
      <c r="F1749" s="23">
        <v>122811</v>
      </c>
      <c r="G1749" s="38" t="s">
        <v>3678</v>
      </c>
      <c r="H1749" s="38" t="s">
        <v>3679</v>
      </c>
      <c r="I1749" s="38" t="s">
        <v>5969</v>
      </c>
      <c r="J1749" s="38" t="s">
        <v>6800</v>
      </c>
      <c r="K1749" s="38"/>
      <c r="L1749" s="38" t="s">
        <v>6206</v>
      </c>
      <c r="M1749" s="109">
        <v>44413</v>
      </c>
      <c r="N1749" s="39">
        <v>275132842</v>
      </c>
      <c r="O1749" s="38">
        <v>1</v>
      </c>
      <c r="P1749" s="38" t="s">
        <v>5814</v>
      </c>
      <c r="Q1749" s="23">
        <v>3.2000000000000001E-2</v>
      </c>
      <c r="R1749" s="39" t="s">
        <v>3139</v>
      </c>
      <c r="S1749" s="38" t="s">
        <v>54</v>
      </c>
      <c r="T1749" s="23">
        <v>180</v>
      </c>
      <c r="U1749" s="38" t="s">
        <v>6206</v>
      </c>
      <c r="V1749" s="39">
        <v>275132842</v>
      </c>
      <c r="W1749" s="23">
        <v>3.2000000000000001E-2</v>
      </c>
      <c r="X1749" s="23" t="s">
        <v>3139</v>
      </c>
      <c r="Y1749" s="38" t="s">
        <v>6552</v>
      </c>
      <c r="Z1749" s="21">
        <v>279.40324700000002</v>
      </c>
      <c r="AA1749" s="23">
        <v>3.2000000000000001E-2</v>
      </c>
      <c r="AB1749" s="39" t="s">
        <v>3139</v>
      </c>
      <c r="AC1749" s="39">
        <v>4270405</v>
      </c>
      <c r="AD1749" s="23" t="s">
        <v>3139</v>
      </c>
      <c r="AE1749" s="38" t="s">
        <v>5815</v>
      </c>
      <c r="AG1749" s="23"/>
      <c r="AH1749" s="23"/>
    </row>
    <row r="1750" spans="1:34">
      <c r="A1750" t="str">
        <f t="shared" si="83"/>
        <v>1228</v>
      </c>
      <c r="B1750" t="str">
        <f t="shared" si="81"/>
        <v>CA</v>
      </c>
      <c r="C1750">
        <f t="shared" si="82"/>
        <v>181</v>
      </c>
      <c r="D1750" s="38" t="s">
        <v>6552</v>
      </c>
      <c r="E1750" s="23">
        <v>34</v>
      </c>
      <c r="F1750" s="23">
        <v>122811</v>
      </c>
      <c r="G1750" s="38" t="s">
        <v>3678</v>
      </c>
      <c r="H1750" s="38" t="s">
        <v>3679</v>
      </c>
      <c r="I1750" s="38" t="s">
        <v>5969</v>
      </c>
      <c r="J1750" s="38" t="s">
        <v>12022</v>
      </c>
      <c r="K1750" s="38"/>
      <c r="L1750" s="38" t="s">
        <v>6109</v>
      </c>
      <c r="M1750" s="109">
        <v>44589</v>
      </c>
      <c r="N1750" s="39">
        <v>213565753</v>
      </c>
      <c r="O1750" s="38">
        <v>1</v>
      </c>
      <c r="P1750" s="38" t="s">
        <v>5814</v>
      </c>
      <c r="Q1750" s="23">
        <v>3.1E-2</v>
      </c>
      <c r="R1750" s="39" t="s">
        <v>3139</v>
      </c>
      <c r="S1750" s="38" t="s">
        <v>54</v>
      </c>
      <c r="T1750" s="23">
        <v>180</v>
      </c>
      <c r="U1750" s="38" t="s">
        <v>6109</v>
      </c>
      <c r="V1750" s="39">
        <v>213565753</v>
      </c>
      <c r="W1750" s="23">
        <v>3.1E-2</v>
      </c>
      <c r="X1750" s="23" t="s">
        <v>3139</v>
      </c>
      <c r="Y1750" s="38" t="s">
        <v>6552</v>
      </c>
      <c r="Z1750" s="21">
        <v>213.62050300000001</v>
      </c>
      <c r="AA1750" s="23">
        <v>3.1E-2</v>
      </c>
      <c r="AB1750" s="39" t="s">
        <v>3139</v>
      </c>
      <c r="AC1750" s="39">
        <v>54750</v>
      </c>
      <c r="AD1750" s="23" t="s">
        <v>3139</v>
      </c>
      <c r="AE1750" s="38" t="s">
        <v>5815</v>
      </c>
      <c r="AG1750" s="23"/>
      <c r="AH1750" s="23"/>
    </row>
    <row r="1751" spans="1:34">
      <c r="A1751" t="str">
        <f t="shared" si="83"/>
        <v>1228</v>
      </c>
      <c r="B1751" t="str">
        <f t="shared" si="81"/>
        <v>CA</v>
      </c>
      <c r="C1751">
        <f t="shared" si="82"/>
        <v>47</v>
      </c>
      <c r="D1751" s="38" t="s">
        <v>6552</v>
      </c>
      <c r="E1751" s="23">
        <v>35</v>
      </c>
      <c r="F1751" s="23">
        <v>122811</v>
      </c>
      <c r="G1751" s="38" t="s">
        <v>3678</v>
      </c>
      <c r="H1751" s="38" t="s">
        <v>3679</v>
      </c>
      <c r="I1751" s="38" t="s">
        <v>5969</v>
      </c>
      <c r="J1751" s="38" t="s">
        <v>6801</v>
      </c>
      <c r="K1751" s="38"/>
      <c r="L1751" s="38" t="s">
        <v>6168</v>
      </c>
      <c r="M1751" s="109">
        <v>44455</v>
      </c>
      <c r="N1751" s="39">
        <v>103593285</v>
      </c>
      <c r="O1751" s="38">
        <v>1</v>
      </c>
      <c r="P1751" s="38" t="s">
        <v>5814</v>
      </c>
      <c r="Q1751" s="23">
        <v>3.2000000000000001E-2</v>
      </c>
      <c r="R1751" s="39" t="s">
        <v>3139</v>
      </c>
      <c r="S1751" s="38" t="s">
        <v>54</v>
      </c>
      <c r="T1751" s="23">
        <v>180</v>
      </c>
      <c r="U1751" s="38" t="s">
        <v>6168</v>
      </c>
      <c r="V1751" s="39">
        <v>103593285</v>
      </c>
      <c r="W1751" s="23">
        <v>3.2000000000000001E-2</v>
      </c>
      <c r="X1751" s="23" t="s">
        <v>3139</v>
      </c>
      <c r="Y1751" s="38" t="s">
        <v>6552</v>
      </c>
      <c r="Z1751" s="21">
        <v>104.82661400000001</v>
      </c>
      <c r="AA1751" s="23">
        <v>3.2000000000000001E-2</v>
      </c>
      <c r="AB1751" s="39" t="s">
        <v>3139</v>
      </c>
      <c r="AC1751" s="39">
        <v>1233329</v>
      </c>
      <c r="AD1751" s="23" t="s">
        <v>3139</v>
      </c>
      <c r="AE1751" s="38" t="s">
        <v>5815</v>
      </c>
      <c r="AG1751" s="23"/>
      <c r="AH1751" s="23"/>
    </row>
    <row r="1752" spans="1:34">
      <c r="A1752" t="str">
        <f t="shared" si="83"/>
        <v>1228</v>
      </c>
      <c r="B1752" t="str">
        <f t="shared" si="81"/>
        <v>CA</v>
      </c>
      <c r="C1752">
        <f t="shared" si="82"/>
        <v>60</v>
      </c>
      <c r="D1752" s="38" t="s">
        <v>6552</v>
      </c>
      <c r="E1752" s="23">
        <v>36</v>
      </c>
      <c r="F1752" s="23">
        <v>122811</v>
      </c>
      <c r="G1752" s="38" t="s">
        <v>3678</v>
      </c>
      <c r="H1752" s="38" t="s">
        <v>3679</v>
      </c>
      <c r="I1752" s="38" t="s">
        <v>5969</v>
      </c>
      <c r="J1752" s="38" t="s">
        <v>6802</v>
      </c>
      <c r="K1752" s="38"/>
      <c r="L1752" s="38" t="s">
        <v>6099</v>
      </c>
      <c r="M1752" s="109">
        <v>44468</v>
      </c>
      <c r="N1752" s="39">
        <v>214160418</v>
      </c>
      <c r="O1752" s="38">
        <v>1</v>
      </c>
      <c r="P1752" s="38" t="s">
        <v>5814</v>
      </c>
      <c r="Q1752" s="23">
        <v>3.2000000000000001E-2</v>
      </c>
      <c r="R1752" s="39" t="s">
        <v>3139</v>
      </c>
      <c r="S1752" s="38" t="s">
        <v>54</v>
      </c>
      <c r="T1752" s="23">
        <v>180</v>
      </c>
      <c r="U1752" s="38" t="s">
        <v>6099</v>
      </c>
      <c r="V1752" s="39">
        <v>214160418</v>
      </c>
      <c r="W1752" s="23">
        <v>3.2000000000000001E-2</v>
      </c>
      <c r="X1752" s="23" t="s">
        <v>3139</v>
      </c>
      <c r="Y1752" s="38" t="s">
        <v>6552</v>
      </c>
      <c r="Z1752" s="21">
        <v>216.46457899999999</v>
      </c>
      <c r="AA1752" s="23">
        <v>3.2000000000000001E-2</v>
      </c>
      <c r="AB1752" s="39" t="s">
        <v>3139</v>
      </c>
      <c r="AC1752" s="39">
        <v>2304161</v>
      </c>
      <c r="AD1752" s="23" t="s">
        <v>3139</v>
      </c>
      <c r="AE1752" s="38" t="s">
        <v>5815</v>
      </c>
      <c r="AG1752" s="23"/>
      <c r="AH1752" s="23"/>
    </row>
    <row r="1753" spans="1:34">
      <c r="A1753" t="str">
        <f t="shared" si="83"/>
        <v>1228</v>
      </c>
      <c r="B1753" t="str">
        <f t="shared" si="81"/>
        <v>CA</v>
      </c>
      <c r="C1753">
        <f t="shared" si="82"/>
        <v>149</v>
      </c>
      <c r="D1753" s="38" t="s">
        <v>6552</v>
      </c>
      <c r="E1753" s="23">
        <v>37</v>
      </c>
      <c r="F1753" s="23">
        <v>122811</v>
      </c>
      <c r="G1753" s="38" t="s">
        <v>3678</v>
      </c>
      <c r="H1753" s="38" t="s">
        <v>3679</v>
      </c>
      <c r="I1753" s="38" t="s">
        <v>5969</v>
      </c>
      <c r="J1753" s="38" t="s">
        <v>11363</v>
      </c>
      <c r="K1753" s="38"/>
      <c r="L1753" s="38" t="s">
        <v>6396</v>
      </c>
      <c r="M1753" s="109">
        <v>44557</v>
      </c>
      <c r="N1753" s="39">
        <v>254703231</v>
      </c>
      <c r="O1753" s="38">
        <v>1</v>
      </c>
      <c r="P1753" s="38" t="s">
        <v>5814</v>
      </c>
      <c r="Q1753" s="23">
        <v>0.03</v>
      </c>
      <c r="R1753" s="39" t="s">
        <v>3139</v>
      </c>
      <c r="S1753" s="38" t="s">
        <v>54</v>
      </c>
      <c r="T1753" s="23">
        <v>182</v>
      </c>
      <c r="U1753" s="38" t="s">
        <v>6396</v>
      </c>
      <c r="V1753" s="39">
        <v>254703231</v>
      </c>
      <c r="W1753" s="23">
        <v>0.03</v>
      </c>
      <c r="X1753" s="23" t="s">
        <v>3139</v>
      </c>
      <c r="Y1753" s="38" t="s">
        <v>6552</v>
      </c>
      <c r="Z1753" s="21">
        <v>255.46175700000001</v>
      </c>
      <c r="AA1753" s="23">
        <v>0.03</v>
      </c>
      <c r="AB1753" s="39" t="s">
        <v>3139</v>
      </c>
      <c r="AC1753" s="39">
        <v>758526</v>
      </c>
      <c r="AD1753" s="23" t="s">
        <v>3139</v>
      </c>
      <c r="AE1753" s="38" t="s">
        <v>5815</v>
      </c>
      <c r="AG1753" s="23"/>
      <c r="AH1753" s="23"/>
    </row>
    <row r="1754" spans="1:34">
      <c r="A1754" t="str">
        <f t="shared" si="83"/>
        <v>1228</v>
      </c>
      <c r="B1754" t="str">
        <f t="shared" si="81"/>
        <v>CA</v>
      </c>
      <c r="C1754">
        <f t="shared" si="82"/>
        <v>164</v>
      </c>
      <c r="D1754" s="38" t="s">
        <v>6552</v>
      </c>
      <c r="E1754" s="23">
        <v>38</v>
      </c>
      <c r="F1754" s="23">
        <v>122811</v>
      </c>
      <c r="G1754" s="38" t="s">
        <v>3678</v>
      </c>
      <c r="H1754" s="38" t="s">
        <v>3679</v>
      </c>
      <c r="I1754" s="38" t="s">
        <v>5969</v>
      </c>
      <c r="J1754" s="38" t="s">
        <v>11364</v>
      </c>
      <c r="K1754" s="38"/>
      <c r="L1754" s="38" t="s">
        <v>6148</v>
      </c>
      <c r="M1754" s="109">
        <v>44572</v>
      </c>
      <c r="N1754" s="39">
        <v>198054779</v>
      </c>
      <c r="O1754" s="38">
        <v>1</v>
      </c>
      <c r="P1754" s="38" t="s">
        <v>5814</v>
      </c>
      <c r="Q1754" s="23">
        <v>3.1E-2</v>
      </c>
      <c r="R1754" s="39" t="s">
        <v>3139</v>
      </c>
      <c r="S1754" s="38" t="s">
        <v>54</v>
      </c>
      <c r="T1754" s="23">
        <v>210</v>
      </c>
      <c r="U1754" s="38" t="s">
        <v>6148</v>
      </c>
      <c r="V1754" s="39">
        <v>198054779</v>
      </c>
      <c r="W1754" s="23">
        <v>3.1E-2</v>
      </c>
      <c r="X1754" s="23" t="s">
        <v>3139</v>
      </c>
      <c r="Y1754" s="38" t="s">
        <v>6552</v>
      </c>
      <c r="Z1754" s="21">
        <v>198.902086</v>
      </c>
      <c r="AA1754" s="23">
        <v>3.1E-2</v>
      </c>
      <c r="AB1754" s="39" t="s">
        <v>3139</v>
      </c>
      <c r="AC1754" s="39">
        <v>847307</v>
      </c>
      <c r="AD1754" s="23" t="s">
        <v>3139</v>
      </c>
      <c r="AE1754" s="38" t="s">
        <v>5815</v>
      </c>
      <c r="AG1754" s="23"/>
      <c r="AH1754" s="23"/>
    </row>
    <row r="1755" spans="1:34">
      <c r="A1755" t="str">
        <f t="shared" si="83"/>
        <v>1228</v>
      </c>
      <c r="B1755" t="str">
        <f t="shared" si="81"/>
        <v>CA</v>
      </c>
      <c r="C1755">
        <f t="shared" si="82"/>
        <v>11</v>
      </c>
      <c r="D1755" s="38" t="s">
        <v>6552</v>
      </c>
      <c r="E1755" s="23">
        <v>39</v>
      </c>
      <c r="F1755" s="23">
        <v>122811</v>
      </c>
      <c r="G1755" s="38" t="s">
        <v>3678</v>
      </c>
      <c r="H1755" s="38" t="s">
        <v>3679</v>
      </c>
      <c r="I1755" s="38" t="s">
        <v>5969</v>
      </c>
      <c r="J1755" s="38" t="s">
        <v>6804</v>
      </c>
      <c r="K1755" s="38"/>
      <c r="L1755" s="38" t="s">
        <v>6090</v>
      </c>
      <c r="M1755" s="109">
        <v>44419</v>
      </c>
      <c r="N1755" s="39">
        <v>104300063</v>
      </c>
      <c r="O1755" s="38">
        <v>1</v>
      </c>
      <c r="P1755" s="38" t="s">
        <v>5814</v>
      </c>
      <c r="Q1755" s="23">
        <v>3.2000000000000001E-2</v>
      </c>
      <c r="R1755" s="39" t="s">
        <v>3139</v>
      </c>
      <c r="S1755" s="38" t="s">
        <v>54</v>
      </c>
      <c r="T1755" s="23">
        <v>180</v>
      </c>
      <c r="U1755" s="38" t="s">
        <v>6090</v>
      </c>
      <c r="V1755" s="39">
        <v>104300063</v>
      </c>
      <c r="W1755" s="23">
        <v>3.2000000000000001E-2</v>
      </c>
      <c r="X1755" s="23" t="s">
        <v>3139</v>
      </c>
      <c r="Y1755" s="38" t="s">
        <v>6552</v>
      </c>
      <c r="Z1755" s="21">
        <v>105.86374000000001</v>
      </c>
      <c r="AA1755" s="23">
        <v>3.2000000000000001E-2</v>
      </c>
      <c r="AB1755" s="39" t="s">
        <v>3139</v>
      </c>
      <c r="AC1755" s="39">
        <v>1563677</v>
      </c>
      <c r="AD1755" s="23" t="s">
        <v>3139</v>
      </c>
      <c r="AE1755" s="38" t="s">
        <v>5815</v>
      </c>
      <c r="AG1755" s="23"/>
      <c r="AH1755" s="23"/>
    </row>
    <row r="1756" spans="1:34">
      <c r="A1756" t="str">
        <f t="shared" si="83"/>
        <v>1228</v>
      </c>
      <c r="B1756" t="str">
        <f t="shared" si="81"/>
        <v>CA</v>
      </c>
      <c r="C1756">
        <f t="shared" si="82"/>
        <v>75</v>
      </c>
      <c r="D1756" s="38" t="s">
        <v>6552</v>
      </c>
      <c r="E1756" s="23">
        <v>40</v>
      </c>
      <c r="F1756" s="23">
        <v>122811</v>
      </c>
      <c r="G1756" s="38" t="s">
        <v>3678</v>
      </c>
      <c r="H1756" s="38" t="s">
        <v>3679</v>
      </c>
      <c r="I1756" s="38" t="s">
        <v>5969</v>
      </c>
      <c r="J1756" s="38" t="s">
        <v>9649</v>
      </c>
      <c r="K1756" s="38"/>
      <c r="L1756" s="38" t="s">
        <v>6073</v>
      </c>
      <c r="M1756" s="109">
        <v>44483</v>
      </c>
      <c r="N1756" s="39">
        <v>356396750</v>
      </c>
      <c r="O1756" s="38">
        <v>1</v>
      </c>
      <c r="P1756" s="38" t="s">
        <v>5814</v>
      </c>
      <c r="Q1756" s="23">
        <v>0.02</v>
      </c>
      <c r="R1756" s="39" t="s">
        <v>3139</v>
      </c>
      <c r="S1756" s="38" t="s">
        <v>54</v>
      </c>
      <c r="T1756" s="23">
        <v>180</v>
      </c>
      <c r="U1756" s="38" t="s">
        <v>6073</v>
      </c>
      <c r="V1756" s="39">
        <v>356396750</v>
      </c>
      <c r="W1756" s="23">
        <v>0.02</v>
      </c>
      <c r="X1756" s="23" t="s">
        <v>3139</v>
      </c>
      <c r="Y1756" s="38" t="s">
        <v>6552</v>
      </c>
      <c r="Z1756" s="21">
        <v>358.50484299999999</v>
      </c>
      <c r="AA1756" s="23">
        <v>0.02</v>
      </c>
      <c r="AB1756" s="39" t="s">
        <v>3139</v>
      </c>
      <c r="AC1756" s="39">
        <v>2108093</v>
      </c>
      <c r="AD1756" s="23" t="s">
        <v>3139</v>
      </c>
      <c r="AE1756" s="38" t="s">
        <v>5815</v>
      </c>
      <c r="AG1756" s="23"/>
      <c r="AH1756" s="23"/>
    </row>
    <row r="1757" spans="1:34">
      <c r="A1757" t="str">
        <f t="shared" si="83"/>
        <v>1228</v>
      </c>
      <c r="B1757" t="str">
        <f t="shared" si="81"/>
        <v>CA</v>
      </c>
      <c r="C1757">
        <f t="shared" si="82"/>
        <v>25</v>
      </c>
      <c r="D1757" s="38" t="s">
        <v>6552</v>
      </c>
      <c r="E1757" s="23">
        <v>41</v>
      </c>
      <c r="F1757" s="23">
        <v>122811</v>
      </c>
      <c r="G1757" s="38" t="s">
        <v>3038</v>
      </c>
      <c r="H1757" s="38" t="s">
        <v>5883</v>
      </c>
      <c r="I1757" s="38" t="s">
        <v>5969</v>
      </c>
      <c r="J1757" s="38" t="s">
        <v>9650</v>
      </c>
      <c r="K1757" s="38"/>
      <c r="L1757" s="38" t="s">
        <v>6277</v>
      </c>
      <c r="M1757" s="109">
        <v>44433</v>
      </c>
      <c r="N1757" s="39">
        <v>305889182</v>
      </c>
      <c r="O1757" s="38">
        <v>1</v>
      </c>
      <c r="P1757" s="38" t="s">
        <v>5814</v>
      </c>
      <c r="Q1757" s="23">
        <v>1.7999999999999999E-2</v>
      </c>
      <c r="R1757" s="39" t="s">
        <v>3139</v>
      </c>
      <c r="S1757" s="38" t="s">
        <v>54</v>
      </c>
      <c r="T1757" s="23">
        <v>90</v>
      </c>
      <c r="U1757" s="38" t="s">
        <v>6277</v>
      </c>
      <c r="V1757" s="39">
        <v>305889182</v>
      </c>
      <c r="W1757" s="23">
        <v>1.7999999999999999E-2</v>
      </c>
      <c r="X1757" s="23" t="s">
        <v>3139</v>
      </c>
      <c r="Y1757" s="38" t="s">
        <v>6552</v>
      </c>
      <c r="Z1757" s="21">
        <v>306.89187199999998</v>
      </c>
      <c r="AA1757" s="23">
        <v>1.7999999999999999E-2</v>
      </c>
      <c r="AB1757" s="39" t="s">
        <v>3139</v>
      </c>
      <c r="AC1757" s="39">
        <v>1002690</v>
      </c>
      <c r="AD1757" s="23" t="s">
        <v>3139</v>
      </c>
      <c r="AE1757" s="38" t="s">
        <v>5815</v>
      </c>
      <c r="AG1757" s="23"/>
      <c r="AH1757" s="23"/>
    </row>
    <row r="1758" spans="1:34">
      <c r="A1758" t="str">
        <f t="shared" si="83"/>
        <v>1228</v>
      </c>
      <c r="B1758" t="str">
        <f t="shared" si="81"/>
        <v>CA</v>
      </c>
      <c r="C1758">
        <f t="shared" si="82"/>
        <v>125</v>
      </c>
      <c r="D1758" s="38" t="s">
        <v>6552</v>
      </c>
      <c r="E1758" s="23">
        <v>42</v>
      </c>
      <c r="F1758" s="23">
        <v>122811</v>
      </c>
      <c r="G1758" s="38" t="s">
        <v>3038</v>
      </c>
      <c r="H1758" s="38" t="s">
        <v>5883</v>
      </c>
      <c r="I1758" s="38" t="s">
        <v>5969</v>
      </c>
      <c r="J1758" s="38" t="s">
        <v>11365</v>
      </c>
      <c r="K1758" s="38"/>
      <c r="L1758" s="38" t="s">
        <v>6097</v>
      </c>
      <c r="M1758" s="109">
        <v>44533</v>
      </c>
      <c r="N1758" s="39">
        <v>304886164</v>
      </c>
      <c r="O1758" s="38">
        <v>1</v>
      </c>
      <c r="P1758" s="38" t="s">
        <v>5814</v>
      </c>
      <c r="Q1758" s="23">
        <v>2.1999999999999999E-2</v>
      </c>
      <c r="R1758" s="39" t="s">
        <v>3139</v>
      </c>
      <c r="S1758" s="38" t="s">
        <v>54</v>
      </c>
      <c r="T1758" s="23">
        <v>180</v>
      </c>
      <c r="U1758" s="38" t="s">
        <v>6097</v>
      </c>
      <c r="V1758" s="39">
        <v>304886164</v>
      </c>
      <c r="W1758" s="23">
        <v>2.1999999999999999E-2</v>
      </c>
      <c r="X1758" s="23" t="s">
        <v>3139</v>
      </c>
      <c r="Y1758" s="38" t="s">
        <v>6552</v>
      </c>
      <c r="Z1758" s="21">
        <v>305.96093500000001</v>
      </c>
      <c r="AA1758" s="23">
        <v>2.1999999999999999E-2</v>
      </c>
      <c r="AB1758" s="39" t="s">
        <v>3139</v>
      </c>
      <c r="AC1758" s="39">
        <v>1074771</v>
      </c>
      <c r="AD1758" s="23" t="s">
        <v>3139</v>
      </c>
      <c r="AE1758" s="38" t="s">
        <v>5815</v>
      </c>
      <c r="AG1758" s="23"/>
      <c r="AH1758" s="23"/>
    </row>
    <row r="1759" spans="1:34">
      <c r="A1759" t="str">
        <f t="shared" si="83"/>
        <v>1228</v>
      </c>
      <c r="B1759" t="str">
        <f t="shared" si="81"/>
        <v>CA</v>
      </c>
      <c r="C1759">
        <f t="shared" si="82"/>
        <v>10</v>
      </c>
      <c r="D1759" s="38" t="s">
        <v>6552</v>
      </c>
      <c r="E1759" s="23">
        <v>43</v>
      </c>
      <c r="F1759" s="23">
        <v>122811</v>
      </c>
      <c r="G1759" s="38" t="s">
        <v>3038</v>
      </c>
      <c r="H1759" s="38" t="s">
        <v>5883</v>
      </c>
      <c r="I1759" s="38" t="s">
        <v>5969</v>
      </c>
      <c r="J1759" s="38" t="s">
        <v>9651</v>
      </c>
      <c r="K1759" s="38"/>
      <c r="L1759" s="38" t="s">
        <v>6088</v>
      </c>
      <c r="M1759" s="109">
        <v>44418</v>
      </c>
      <c r="N1759" s="39">
        <v>309033372</v>
      </c>
      <c r="O1759" s="38">
        <v>1</v>
      </c>
      <c r="P1759" s="38" t="s">
        <v>5814</v>
      </c>
      <c r="Q1759" s="23">
        <v>1.7999999999999999E-2</v>
      </c>
      <c r="R1759" s="39" t="s">
        <v>3139</v>
      </c>
      <c r="S1759" s="38" t="s">
        <v>54</v>
      </c>
      <c r="T1759" s="23">
        <v>90</v>
      </c>
      <c r="U1759" s="38" t="s">
        <v>6088</v>
      </c>
      <c r="V1759" s="39">
        <v>309033372</v>
      </c>
      <c r="W1759" s="23">
        <v>1.7999999999999999E-2</v>
      </c>
      <c r="X1759" s="23" t="s">
        <v>3139</v>
      </c>
      <c r="Y1759" s="38" t="s">
        <v>6552</v>
      </c>
      <c r="Z1759" s="21">
        <v>310.27659499999999</v>
      </c>
      <c r="AA1759" s="23">
        <v>1.7999999999999999E-2</v>
      </c>
      <c r="AB1759" s="39" t="s">
        <v>3139</v>
      </c>
      <c r="AC1759" s="39">
        <v>1243223</v>
      </c>
      <c r="AD1759" s="23" t="s">
        <v>3139</v>
      </c>
      <c r="AE1759" s="38" t="s">
        <v>5815</v>
      </c>
      <c r="AG1759" s="23"/>
      <c r="AH1759" s="23"/>
    </row>
    <row r="1760" spans="1:34">
      <c r="A1760" t="str">
        <f t="shared" si="83"/>
        <v>1228</v>
      </c>
      <c r="B1760" t="str">
        <f t="shared" si="81"/>
        <v>CA</v>
      </c>
      <c r="C1760">
        <f t="shared" si="82"/>
        <v>24</v>
      </c>
      <c r="D1760" s="38" t="s">
        <v>6552</v>
      </c>
      <c r="E1760" s="23">
        <v>44</v>
      </c>
      <c r="F1760" s="23">
        <v>122811</v>
      </c>
      <c r="G1760" s="38" t="s">
        <v>3038</v>
      </c>
      <c r="H1760" s="38" t="s">
        <v>5883</v>
      </c>
      <c r="I1760" s="38" t="s">
        <v>5969</v>
      </c>
      <c r="J1760" s="38" t="s">
        <v>9652</v>
      </c>
      <c r="K1760" s="38"/>
      <c r="L1760" s="38" t="s">
        <v>5975</v>
      </c>
      <c r="M1760" s="109">
        <v>44432</v>
      </c>
      <c r="N1760" s="39">
        <v>153793542</v>
      </c>
      <c r="O1760" s="38">
        <v>1</v>
      </c>
      <c r="P1760" s="38" t="s">
        <v>5814</v>
      </c>
      <c r="Q1760" s="23">
        <v>1.7999999999999999E-2</v>
      </c>
      <c r="R1760" s="39" t="s">
        <v>3139</v>
      </c>
      <c r="S1760" s="38" t="s">
        <v>54</v>
      </c>
      <c r="T1760" s="23">
        <v>90</v>
      </c>
      <c r="U1760" s="38" t="s">
        <v>5975</v>
      </c>
      <c r="V1760" s="39">
        <v>153793542</v>
      </c>
      <c r="W1760" s="23">
        <v>1.7999999999999999E-2</v>
      </c>
      <c r="X1760" s="23" t="s">
        <v>3139</v>
      </c>
      <c r="Y1760" s="38" t="s">
        <v>6552</v>
      </c>
      <c r="Z1760" s="21">
        <v>154.305308</v>
      </c>
      <c r="AA1760" s="23">
        <v>1.7999999999999999E-2</v>
      </c>
      <c r="AB1760" s="39" t="s">
        <v>3139</v>
      </c>
      <c r="AC1760" s="39">
        <v>511766</v>
      </c>
      <c r="AD1760" s="23" t="s">
        <v>3139</v>
      </c>
      <c r="AE1760" s="38" t="s">
        <v>5815</v>
      </c>
      <c r="AG1760" s="23"/>
      <c r="AH1760" s="23"/>
    </row>
    <row r="1761" spans="1:34">
      <c r="A1761" t="str">
        <f t="shared" si="83"/>
        <v>1228</v>
      </c>
      <c r="B1761" t="str">
        <f t="shared" si="81"/>
        <v>CA</v>
      </c>
      <c r="C1761">
        <f t="shared" si="82"/>
        <v>69</v>
      </c>
      <c r="D1761" s="38" t="s">
        <v>6552</v>
      </c>
      <c r="E1761" s="23">
        <v>45</v>
      </c>
      <c r="F1761" s="23">
        <v>122811</v>
      </c>
      <c r="G1761" s="38" t="s">
        <v>3038</v>
      </c>
      <c r="H1761" s="38" t="s">
        <v>5883</v>
      </c>
      <c r="I1761" s="38" t="s">
        <v>5969</v>
      </c>
      <c r="J1761" s="38" t="s">
        <v>12023</v>
      </c>
      <c r="K1761" s="38"/>
      <c r="L1761" s="38" t="s">
        <v>6070</v>
      </c>
      <c r="M1761" s="109">
        <v>44477</v>
      </c>
      <c r="N1761" s="39">
        <v>100000000</v>
      </c>
      <c r="O1761" s="38">
        <v>1</v>
      </c>
      <c r="P1761" s="38" t="s">
        <v>5814</v>
      </c>
      <c r="Q1761" s="23">
        <v>2.1499999999999998E-2</v>
      </c>
      <c r="R1761" s="39" t="s">
        <v>3139</v>
      </c>
      <c r="S1761" s="38" t="s">
        <v>54</v>
      </c>
      <c r="T1761" s="23">
        <v>90</v>
      </c>
      <c r="U1761" s="38" t="s">
        <v>6070</v>
      </c>
      <c r="V1761" s="39">
        <v>100000000</v>
      </c>
      <c r="W1761" s="23">
        <v>2.1499999999999998E-2</v>
      </c>
      <c r="X1761" s="23" t="s">
        <v>3139</v>
      </c>
      <c r="Y1761" s="38" t="s">
        <v>6552</v>
      </c>
      <c r="Z1761" s="21">
        <v>100.136267</v>
      </c>
      <c r="AA1761" s="23">
        <v>2.1499999999999998E-2</v>
      </c>
      <c r="AB1761" s="39" t="s">
        <v>3139</v>
      </c>
      <c r="AC1761" s="39">
        <v>136267</v>
      </c>
      <c r="AD1761" s="23" t="s">
        <v>3139</v>
      </c>
      <c r="AE1761" s="38" t="s">
        <v>5815</v>
      </c>
      <c r="AG1761" s="23"/>
      <c r="AH1761" s="23"/>
    </row>
    <row r="1762" spans="1:34">
      <c r="A1762" t="str">
        <f t="shared" si="83"/>
        <v>1228</v>
      </c>
      <c r="B1762" t="str">
        <f t="shared" si="81"/>
        <v>CA</v>
      </c>
      <c r="C1762">
        <f t="shared" si="82"/>
        <v>24</v>
      </c>
      <c r="D1762" s="38" t="s">
        <v>6552</v>
      </c>
      <c r="E1762" s="23">
        <v>46</v>
      </c>
      <c r="F1762" s="23">
        <v>122811</v>
      </c>
      <c r="G1762" s="38" t="s">
        <v>3038</v>
      </c>
      <c r="H1762" s="38" t="s">
        <v>5883</v>
      </c>
      <c r="I1762" s="38" t="s">
        <v>5969</v>
      </c>
      <c r="J1762" s="38" t="s">
        <v>9652</v>
      </c>
      <c r="K1762" s="38"/>
      <c r="L1762" s="38" t="s">
        <v>5975</v>
      </c>
      <c r="M1762" s="109">
        <v>44432</v>
      </c>
      <c r="N1762" s="39">
        <v>153793541</v>
      </c>
      <c r="O1762" s="38">
        <v>1</v>
      </c>
      <c r="P1762" s="38" t="s">
        <v>5814</v>
      </c>
      <c r="Q1762" s="23">
        <v>1.7999999999999999E-2</v>
      </c>
      <c r="R1762" s="39" t="s">
        <v>3139</v>
      </c>
      <c r="S1762" s="38" t="s">
        <v>54</v>
      </c>
      <c r="T1762" s="23">
        <v>90</v>
      </c>
      <c r="U1762" s="38" t="s">
        <v>5975</v>
      </c>
      <c r="V1762" s="39">
        <v>153793541</v>
      </c>
      <c r="W1762" s="23">
        <v>1.7999999999999999E-2</v>
      </c>
      <c r="X1762" s="23" t="s">
        <v>3139</v>
      </c>
      <c r="Y1762" s="38" t="s">
        <v>6552</v>
      </c>
      <c r="Z1762" s="21">
        <v>154.305308</v>
      </c>
      <c r="AA1762" s="23">
        <v>1.7999999999999999E-2</v>
      </c>
      <c r="AB1762" s="39" t="s">
        <v>3139</v>
      </c>
      <c r="AC1762" s="39">
        <v>511767</v>
      </c>
      <c r="AD1762" s="23" t="s">
        <v>3139</v>
      </c>
      <c r="AE1762" s="38" t="s">
        <v>5815</v>
      </c>
      <c r="AG1762" s="23"/>
      <c r="AH1762" s="23"/>
    </row>
    <row r="1763" spans="1:34">
      <c r="A1763" t="str">
        <f t="shared" si="83"/>
        <v>1228</v>
      </c>
      <c r="B1763" t="str">
        <f t="shared" si="81"/>
        <v>CA</v>
      </c>
      <c r="C1763">
        <f t="shared" si="82"/>
        <v>82</v>
      </c>
      <c r="D1763" s="38" t="s">
        <v>6552</v>
      </c>
      <c r="E1763" s="23">
        <v>47</v>
      </c>
      <c r="F1763" s="23">
        <v>122811</v>
      </c>
      <c r="G1763" s="38" t="s">
        <v>3399</v>
      </c>
      <c r="H1763" s="38" t="s">
        <v>3400</v>
      </c>
      <c r="I1763" s="38" t="s">
        <v>5969</v>
      </c>
      <c r="J1763" s="38" t="s">
        <v>6805</v>
      </c>
      <c r="K1763" s="38"/>
      <c r="L1763" s="38" t="s">
        <v>6077</v>
      </c>
      <c r="M1763" s="109">
        <v>44490</v>
      </c>
      <c r="N1763" s="39">
        <v>151173600</v>
      </c>
      <c r="O1763" s="38">
        <v>1</v>
      </c>
      <c r="P1763" s="38" t="s">
        <v>5814</v>
      </c>
      <c r="Q1763" s="23">
        <v>3.4000000000000002E-2</v>
      </c>
      <c r="R1763" s="39" t="s">
        <v>3139</v>
      </c>
      <c r="S1763" s="38" t="s">
        <v>54</v>
      </c>
      <c r="T1763" s="23">
        <v>180</v>
      </c>
      <c r="U1763" s="38" t="s">
        <v>6077</v>
      </c>
      <c r="V1763" s="39">
        <v>151173600</v>
      </c>
      <c r="W1763" s="23">
        <v>3.4000000000000002E-2</v>
      </c>
      <c r="X1763" s="23" t="s">
        <v>3139</v>
      </c>
      <c r="Y1763" s="38" t="s">
        <v>6552</v>
      </c>
      <c r="Z1763" s="21">
        <v>152.58884699999999</v>
      </c>
      <c r="AA1763" s="23">
        <v>3.4000000000000002E-2</v>
      </c>
      <c r="AB1763" s="39" t="s">
        <v>3139</v>
      </c>
      <c r="AC1763" s="39">
        <v>1415247</v>
      </c>
      <c r="AD1763" s="23" t="s">
        <v>3139</v>
      </c>
      <c r="AE1763" s="38" t="s">
        <v>5815</v>
      </c>
      <c r="AG1763" s="23"/>
      <c r="AH1763" s="23"/>
    </row>
    <row r="1764" spans="1:34">
      <c r="A1764" t="str">
        <f t="shared" si="83"/>
        <v>1228</v>
      </c>
      <c r="B1764" t="str">
        <f t="shared" si="81"/>
        <v>CA</v>
      </c>
      <c r="C1764">
        <f t="shared" si="82"/>
        <v>160</v>
      </c>
      <c r="D1764" s="38" t="s">
        <v>6552</v>
      </c>
      <c r="E1764" s="23">
        <v>48</v>
      </c>
      <c r="F1764" s="23">
        <v>122811</v>
      </c>
      <c r="G1764" s="38" t="s">
        <v>3399</v>
      </c>
      <c r="H1764" s="38" t="s">
        <v>3400</v>
      </c>
      <c r="I1764" s="38" t="s">
        <v>5969</v>
      </c>
      <c r="J1764" s="38" t="s">
        <v>11366</v>
      </c>
      <c r="K1764" s="38"/>
      <c r="L1764" s="38" t="s">
        <v>6086</v>
      </c>
      <c r="M1764" s="109">
        <v>44568</v>
      </c>
      <c r="N1764" s="39">
        <v>305915232</v>
      </c>
      <c r="O1764" s="38">
        <v>1</v>
      </c>
      <c r="P1764" s="38" t="s">
        <v>5814</v>
      </c>
      <c r="Q1764" s="23">
        <v>3.4000000000000002E-2</v>
      </c>
      <c r="R1764" s="39" t="s">
        <v>3139</v>
      </c>
      <c r="S1764" s="38" t="s">
        <v>54</v>
      </c>
      <c r="T1764" s="23">
        <v>197</v>
      </c>
      <c r="U1764" s="38" t="s">
        <v>6086</v>
      </c>
      <c r="V1764" s="39">
        <v>305915232</v>
      </c>
      <c r="W1764" s="23">
        <v>3.4000000000000002E-2</v>
      </c>
      <c r="X1764" s="23" t="s">
        <v>3139</v>
      </c>
      <c r="Y1764" s="38" t="s">
        <v>6552</v>
      </c>
      <c r="Z1764" s="21">
        <v>307.06215600000002</v>
      </c>
      <c r="AA1764" s="23">
        <v>3.4000000000000002E-2</v>
      </c>
      <c r="AB1764" s="39" t="s">
        <v>3139</v>
      </c>
      <c r="AC1764" s="39">
        <v>1146924</v>
      </c>
      <c r="AD1764" s="23" t="s">
        <v>3139</v>
      </c>
      <c r="AE1764" s="38" t="s">
        <v>5815</v>
      </c>
      <c r="AG1764" s="23"/>
      <c r="AH1764" s="23"/>
    </row>
    <row r="1765" spans="1:34">
      <c r="A1765" t="str">
        <f t="shared" si="83"/>
        <v>1228</v>
      </c>
      <c r="B1765" t="str">
        <f t="shared" si="81"/>
        <v>CA</v>
      </c>
      <c r="C1765">
        <f t="shared" si="82"/>
        <v>75</v>
      </c>
      <c r="D1765" s="38" t="s">
        <v>6552</v>
      </c>
      <c r="E1765" s="23">
        <v>49</v>
      </c>
      <c r="F1765" s="23">
        <v>122811</v>
      </c>
      <c r="G1765" s="38" t="s">
        <v>3399</v>
      </c>
      <c r="H1765" s="38" t="s">
        <v>3400</v>
      </c>
      <c r="I1765" s="38" t="s">
        <v>5969</v>
      </c>
      <c r="J1765" s="38" t="s">
        <v>6806</v>
      </c>
      <c r="K1765" s="38"/>
      <c r="L1765" s="38" t="s">
        <v>6073</v>
      </c>
      <c r="M1765" s="109">
        <v>44483</v>
      </c>
      <c r="N1765" s="39">
        <v>546764196</v>
      </c>
      <c r="O1765" s="38">
        <v>1</v>
      </c>
      <c r="P1765" s="38" t="s">
        <v>5814</v>
      </c>
      <c r="Q1765" s="23">
        <v>3.3000000000000002E-2</v>
      </c>
      <c r="R1765" s="39" t="s">
        <v>3139</v>
      </c>
      <c r="S1765" s="38" t="s">
        <v>54</v>
      </c>
      <c r="T1765" s="23">
        <v>180</v>
      </c>
      <c r="U1765" s="38" t="s">
        <v>6073</v>
      </c>
      <c r="V1765" s="39">
        <v>546764196</v>
      </c>
      <c r="W1765" s="23">
        <v>3.3000000000000002E-2</v>
      </c>
      <c r="X1765" s="23" t="s">
        <v>3139</v>
      </c>
      <c r="Y1765" s="38" t="s">
        <v>6552</v>
      </c>
      <c r="Z1765" s="21">
        <v>552.08351200000004</v>
      </c>
      <c r="AA1765" s="23">
        <v>3.3000000000000002E-2</v>
      </c>
      <c r="AB1765" s="39" t="s">
        <v>3139</v>
      </c>
      <c r="AC1765" s="39">
        <v>5319316</v>
      </c>
      <c r="AD1765" s="23" t="s">
        <v>3139</v>
      </c>
      <c r="AE1765" s="38" t="s">
        <v>5815</v>
      </c>
      <c r="AG1765" s="23"/>
      <c r="AH1765" s="23"/>
    </row>
    <row r="1766" spans="1:34">
      <c r="A1766" t="str">
        <f t="shared" si="83"/>
        <v>1228</v>
      </c>
      <c r="B1766" t="str">
        <f t="shared" si="81"/>
        <v>CA</v>
      </c>
      <c r="C1766">
        <f t="shared" si="82"/>
        <v>40</v>
      </c>
      <c r="D1766" s="38" t="s">
        <v>6552</v>
      </c>
      <c r="E1766" s="23">
        <v>50</v>
      </c>
      <c r="F1766" s="23">
        <v>122811</v>
      </c>
      <c r="G1766" s="38" t="s">
        <v>3399</v>
      </c>
      <c r="H1766" s="38" t="s">
        <v>3400</v>
      </c>
      <c r="I1766" s="38" t="s">
        <v>5969</v>
      </c>
      <c r="J1766" s="38" t="s">
        <v>6807</v>
      </c>
      <c r="K1766" s="38"/>
      <c r="L1766" s="38" t="s">
        <v>6082</v>
      </c>
      <c r="M1766" s="109">
        <v>44448</v>
      </c>
      <c r="N1766" s="39">
        <v>300000000</v>
      </c>
      <c r="O1766" s="38">
        <v>1</v>
      </c>
      <c r="P1766" s="38" t="s">
        <v>5814</v>
      </c>
      <c r="Q1766" s="23">
        <v>3.5000000000000003E-2</v>
      </c>
      <c r="R1766" s="39" t="s">
        <v>3139</v>
      </c>
      <c r="S1766" s="38" t="s">
        <v>54</v>
      </c>
      <c r="T1766" s="23">
        <v>180</v>
      </c>
      <c r="U1766" s="38" t="s">
        <v>6082</v>
      </c>
      <c r="V1766" s="39">
        <v>300000000</v>
      </c>
      <c r="W1766" s="23">
        <v>3.5000000000000003E-2</v>
      </c>
      <c r="X1766" s="23" t="s">
        <v>3139</v>
      </c>
      <c r="Y1766" s="38" t="s">
        <v>6552</v>
      </c>
      <c r="Z1766" s="21">
        <v>304.10604799999999</v>
      </c>
      <c r="AA1766" s="23">
        <v>3.5000000000000003E-2</v>
      </c>
      <c r="AB1766" s="39" t="s">
        <v>3139</v>
      </c>
      <c r="AC1766" s="39">
        <v>4106048</v>
      </c>
      <c r="AD1766" s="23" t="s">
        <v>3139</v>
      </c>
      <c r="AE1766" s="38" t="s">
        <v>5815</v>
      </c>
      <c r="AG1766" s="23"/>
      <c r="AH1766" s="23"/>
    </row>
    <row r="1767" spans="1:34">
      <c r="A1767" t="str">
        <f t="shared" si="83"/>
        <v>1228</v>
      </c>
      <c r="B1767" t="str">
        <f t="shared" si="81"/>
        <v>CA</v>
      </c>
      <c r="C1767">
        <f t="shared" si="82"/>
        <v>114</v>
      </c>
      <c r="D1767" s="38" t="s">
        <v>6552</v>
      </c>
      <c r="E1767" s="23">
        <v>51</v>
      </c>
      <c r="F1767" s="23">
        <v>122811</v>
      </c>
      <c r="G1767" s="38" t="s">
        <v>3399</v>
      </c>
      <c r="H1767" s="38" t="s">
        <v>3400</v>
      </c>
      <c r="I1767" s="38" t="s">
        <v>5969</v>
      </c>
      <c r="J1767" s="38" t="s">
        <v>12024</v>
      </c>
      <c r="K1767" s="38"/>
      <c r="L1767" s="38" t="s">
        <v>6204</v>
      </c>
      <c r="M1767" s="109">
        <v>44522</v>
      </c>
      <c r="N1767" s="39">
        <v>254694160</v>
      </c>
      <c r="O1767" s="38">
        <v>1</v>
      </c>
      <c r="P1767" s="38" t="s">
        <v>5814</v>
      </c>
      <c r="Q1767" s="23">
        <v>2.75E-2</v>
      </c>
      <c r="R1767" s="39" t="s">
        <v>3139</v>
      </c>
      <c r="S1767" s="38" t="s">
        <v>54</v>
      </c>
      <c r="T1767" s="23">
        <v>120</v>
      </c>
      <c r="U1767" s="38" t="s">
        <v>6204</v>
      </c>
      <c r="V1767" s="39">
        <v>254694160</v>
      </c>
      <c r="W1767" s="23">
        <v>2.75E-2</v>
      </c>
      <c r="X1767" s="23" t="s">
        <v>3139</v>
      </c>
      <c r="Y1767" s="38" t="s">
        <v>6552</v>
      </c>
      <c r="Z1767" s="21">
        <v>254.82912099999999</v>
      </c>
      <c r="AA1767" s="23">
        <v>2.75E-2</v>
      </c>
      <c r="AB1767" s="39" t="s">
        <v>3139</v>
      </c>
      <c r="AC1767" s="39">
        <v>134961</v>
      </c>
      <c r="AD1767" s="23" t="s">
        <v>3139</v>
      </c>
      <c r="AE1767" s="38" t="s">
        <v>5815</v>
      </c>
      <c r="AG1767" s="23"/>
      <c r="AH1767" s="23"/>
    </row>
    <row r="1768" spans="1:34">
      <c r="A1768" t="str">
        <f t="shared" si="83"/>
        <v>1228</v>
      </c>
      <c r="B1768" t="str">
        <f t="shared" si="81"/>
        <v>CA</v>
      </c>
      <c r="C1768">
        <f t="shared" si="82"/>
        <v>60</v>
      </c>
      <c r="D1768" s="38" t="s">
        <v>6552</v>
      </c>
      <c r="E1768" s="23">
        <v>52</v>
      </c>
      <c r="F1768" s="23">
        <v>122811</v>
      </c>
      <c r="G1768" s="38" t="s">
        <v>102</v>
      </c>
      <c r="H1768" s="38" t="s">
        <v>11095</v>
      </c>
      <c r="I1768" s="38" t="s">
        <v>5969</v>
      </c>
      <c r="J1768" s="38" t="s">
        <v>12025</v>
      </c>
      <c r="K1768" s="38"/>
      <c r="L1768" s="38" t="s">
        <v>6100</v>
      </c>
      <c r="M1768" s="109">
        <v>44468</v>
      </c>
      <c r="N1768" s="43">
        <v>250000000</v>
      </c>
      <c r="O1768" s="38">
        <v>1</v>
      </c>
      <c r="P1768" s="38" t="s">
        <v>5814</v>
      </c>
      <c r="Q1768" s="38">
        <v>2.1000000000000001E-2</v>
      </c>
      <c r="R1768" s="43" t="s">
        <v>3139</v>
      </c>
      <c r="S1768" s="38" t="s">
        <v>54</v>
      </c>
      <c r="T1768" s="38">
        <v>90</v>
      </c>
      <c r="U1768" s="38" t="s">
        <v>6100</v>
      </c>
      <c r="V1768" s="39">
        <v>250000000</v>
      </c>
      <c r="W1768" s="23">
        <v>2.1000000000000001E-2</v>
      </c>
      <c r="X1768" s="23" t="s">
        <v>3139</v>
      </c>
      <c r="Y1768" s="38" t="s">
        <v>6552</v>
      </c>
      <c r="Z1768" s="21">
        <v>250.46302399999999</v>
      </c>
      <c r="AA1768" s="38">
        <v>2.1000000000000001E-2</v>
      </c>
      <c r="AB1768" s="39" t="s">
        <v>3139</v>
      </c>
      <c r="AC1768" s="39">
        <v>463024</v>
      </c>
      <c r="AD1768" s="23" t="s">
        <v>3139</v>
      </c>
      <c r="AE1768" s="38" t="s">
        <v>5815</v>
      </c>
      <c r="AG1768" s="23"/>
      <c r="AH1768" s="23"/>
    </row>
    <row r="1769" spans="1:34">
      <c r="A1769" t="str">
        <f t="shared" si="83"/>
        <v>1226</v>
      </c>
      <c r="B1769" t="str">
        <f t="shared" si="81"/>
        <v>OT</v>
      </c>
      <c r="C1769">
        <f t="shared" si="82"/>
        <v>0</v>
      </c>
      <c r="D1769" s="38" t="s">
        <v>6552</v>
      </c>
      <c r="E1769" s="23">
        <v>53</v>
      </c>
      <c r="F1769" s="23">
        <v>122604</v>
      </c>
      <c r="G1769" s="38" t="s">
        <v>1339</v>
      </c>
      <c r="H1769" s="38" t="s">
        <v>3325</v>
      </c>
      <c r="I1769" s="38" t="s">
        <v>6006</v>
      </c>
      <c r="J1769" s="38" t="s">
        <v>347</v>
      </c>
      <c r="K1769" s="38"/>
      <c r="L1769" s="38" t="s">
        <v>6808</v>
      </c>
      <c r="M1769" s="109">
        <v>44408</v>
      </c>
      <c r="N1769" s="43">
        <v>4914284</v>
      </c>
      <c r="O1769" s="38">
        <v>1</v>
      </c>
      <c r="P1769" s="38"/>
      <c r="Q1769" s="38" t="s">
        <v>3139</v>
      </c>
      <c r="R1769" s="43">
        <v>0</v>
      </c>
      <c r="S1769" s="38"/>
      <c r="T1769" s="38" t="s">
        <v>3139</v>
      </c>
      <c r="U1769" s="38" t="s">
        <v>6808</v>
      </c>
      <c r="V1769" s="39">
        <v>4914284</v>
      </c>
      <c r="W1769" s="23" t="s">
        <v>3139</v>
      </c>
      <c r="X1769" s="23">
        <v>1</v>
      </c>
      <c r="Y1769" s="38" t="s">
        <v>6552</v>
      </c>
      <c r="Z1769" s="21">
        <v>4.9142840000000003</v>
      </c>
      <c r="AA1769" s="38" t="s">
        <v>3139</v>
      </c>
      <c r="AB1769" s="39">
        <v>4914284</v>
      </c>
      <c r="AC1769" s="39">
        <v>126636</v>
      </c>
      <c r="AD1769" s="23" t="s">
        <v>3139</v>
      </c>
      <c r="AE1769" s="38" t="s">
        <v>5819</v>
      </c>
      <c r="AG1769" s="23"/>
      <c r="AH1769" s="23"/>
    </row>
    <row r="1770" spans="1:34">
      <c r="A1770" t="str">
        <f t="shared" si="83"/>
        <v>1226</v>
      </c>
      <c r="B1770" t="str">
        <f t="shared" si="81"/>
        <v>OT</v>
      </c>
      <c r="C1770">
        <f t="shared" si="82"/>
        <v>0</v>
      </c>
      <c r="D1770" s="38" t="s">
        <v>6552</v>
      </c>
      <c r="E1770" s="23">
        <v>54</v>
      </c>
      <c r="F1770" s="23">
        <v>122602</v>
      </c>
      <c r="G1770" s="38" t="s">
        <v>53</v>
      </c>
      <c r="H1770" s="38" t="s">
        <v>3047</v>
      </c>
      <c r="I1770" s="38" t="s">
        <v>6006</v>
      </c>
      <c r="J1770" s="38" t="s">
        <v>347</v>
      </c>
      <c r="K1770" s="38"/>
      <c r="L1770" s="38" t="s">
        <v>6809</v>
      </c>
      <c r="M1770" s="109">
        <v>44408</v>
      </c>
      <c r="N1770" s="43">
        <v>283078587</v>
      </c>
      <c r="O1770" s="38">
        <v>1</v>
      </c>
      <c r="P1770" s="38"/>
      <c r="Q1770" s="38" t="s">
        <v>3139</v>
      </c>
      <c r="R1770" s="43">
        <v>0</v>
      </c>
      <c r="S1770" s="38"/>
      <c r="T1770" s="38" t="s">
        <v>3139</v>
      </c>
      <c r="U1770" s="38" t="s">
        <v>6809</v>
      </c>
      <c r="V1770" s="39">
        <v>283078587</v>
      </c>
      <c r="W1770" s="23" t="s">
        <v>3139</v>
      </c>
      <c r="X1770" s="23">
        <v>1</v>
      </c>
      <c r="Y1770" s="38" t="s">
        <v>6552</v>
      </c>
      <c r="Z1770" s="21">
        <v>283.07858700000003</v>
      </c>
      <c r="AA1770" s="38" t="s">
        <v>3139</v>
      </c>
      <c r="AB1770" s="39">
        <v>283078587</v>
      </c>
      <c r="AC1770" s="39">
        <v>0</v>
      </c>
      <c r="AD1770" s="23" t="s">
        <v>3139</v>
      </c>
      <c r="AE1770" s="38" t="s">
        <v>5815</v>
      </c>
      <c r="AG1770" s="23"/>
      <c r="AH1770" s="23"/>
    </row>
    <row r="1771" spans="1:34">
      <c r="A1771" t="str">
        <f t="shared" si="83"/>
        <v>1226</v>
      </c>
      <c r="B1771" t="str">
        <f t="shared" si="81"/>
        <v>OT</v>
      </c>
      <c r="C1771">
        <f t="shared" si="82"/>
        <v>0</v>
      </c>
      <c r="D1771" s="38" t="s">
        <v>6552</v>
      </c>
      <c r="E1771" s="23">
        <v>55</v>
      </c>
      <c r="F1771" s="23">
        <v>122602</v>
      </c>
      <c r="G1771" s="38" t="s">
        <v>3179</v>
      </c>
      <c r="H1771" s="38" t="s">
        <v>3219</v>
      </c>
      <c r="I1771" s="38" t="s">
        <v>6006</v>
      </c>
      <c r="J1771" s="38" t="s">
        <v>347</v>
      </c>
      <c r="K1771" s="38"/>
      <c r="L1771" s="38" t="s">
        <v>6810</v>
      </c>
      <c r="M1771" s="109">
        <v>44408</v>
      </c>
      <c r="N1771" s="39">
        <v>73345014</v>
      </c>
      <c r="O1771" s="38">
        <v>1</v>
      </c>
      <c r="P1771" s="38"/>
      <c r="Q1771" s="38" t="s">
        <v>3139</v>
      </c>
      <c r="R1771" s="43">
        <v>0</v>
      </c>
      <c r="S1771" s="38"/>
      <c r="T1771" s="38" t="s">
        <v>3139</v>
      </c>
      <c r="U1771" s="38" t="s">
        <v>6810</v>
      </c>
      <c r="V1771" s="39">
        <v>73345014</v>
      </c>
      <c r="W1771" s="38" t="s">
        <v>3139</v>
      </c>
      <c r="X1771" s="23">
        <v>1</v>
      </c>
      <c r="Y1771" s="38" t="s">
        <v>6552</v>
      </c>
      <c r="Z1771" s="21">
        <v>73.345014000000006</v>
      </c>
      <c r="AA1771" s="38" t="s">
        <v>3139</v>
      </c>
      <c r="AB1771" s="39">
        <v>73345014</v>
      </c>
      <c r="AC1771" s="39">
        <v>0</v>
      </c>
      <c r="AD1771" s="23" t="s">
        <v>3139</v>
      </c>
      <c r="AE1771" s="38" t="s">
        <v>5819</v>
      </c>
      <c r="AG1771" s="23"/>
      <c r="AH1771" s="23"/>
    </row>
    <row r="1772" spans="1:34">
      <c r="A1772" t="str">
        <f t="shared" si="83"/>
        <v>1226</v>
      </c>
      <c r="B1772" t="str">
        <f t="shared" si="81"/>
        <v>OT</v>
      </c>
      <c r="C1772">
        <f t="shared" si="82"/>
        <v>0</v>
      </c>
      <c r="D1772" s="38" t="s">
        <v>6552</v>
      </c>
      <c r="E1772" s="23">
        <v>56</v>
      </c>
      <c r="F1772" s="23">
        <v>122602</v>
      </c>
      <c r="G1772" s="38" t="s">
        <v>3409</v>
      </c>
      <c r="H1772" s="38" t="s">
        <v>3680</v>
      </c>
      <c r="I1772" s="38" t="s">
        <v>6006</v>
      </c>
      <c r="J1772" s="38" t="s">
        <v>347</v>
      </c>
      <c r="K1772" s="38"/>
      <c r="L1772" s="38" t="s">
        <v>6811</v>
      </c>
      <c r="M1772" s="109">
        <v>44408</v>
      </c>
      <c r="N1772" s="39">
        <v>9194168</v>
      </c>
      <c r="O1772" s="38">
        <v>1</v>
      </c>
      <c r="P1772" s="38"/>
      <c r="Q1772" s="38" t="s">
        <v>3139</v>
      </c>
      <c r="R1772" s="43">
        <v>0</v>
      </c>
      <c r="S1772" s="38"/>
      <c r="T1772" s="38" t="s">
        <v>3139</v>
      </c>
      <c r="U1772" s="38" t="s">
        <v>6811</v>
      </c>
      <c r="V1772" s="39">
        <v>9194168</v>
      </c>
      <c r="W1772" s="38" t="s">
        <v>3139</v>
      </c>
      <c r="X1772" s="23">
        <v>1</v>
      </c>
      <c r="Y1772" s="38" t="s">
        <v>6552</v>
      </c>
      <c r="Z1772" s="21">
        <v>9.1941679999999995</v>
      </c>
      <c r="AA1772" s="38" t="s">
        <v>3139</v>
      </c>
      <c r="AB1772" s="39">
        <v>9194168</v>
      </c>
      <c r="AC1772" s="39">
        <v>0</v>
      </c>
      <c r="AD1772" s="23" t="s">
        <v>3139</v>
      </c>
      <c r="AE1772" s="38" t="s">
        <v>5819</v>
      </c>
      <c r="AG1772" s="23"/>
      <c r="AH1772" s="23"/>
    </row>
    <row r="1773" spans="1:34">
      <c r="A1773" t="str">
        <f t="shared" si="83"/>
        <v>1226</v>
      </c>
      <c r="B1773" t="str">
        <f t="shared" si="81"/>
        <v>OT</v>
      </c>
      <c r="C1773">
        <f t="shared" si="82"/>
        <v>0</v>
      </c>
      <c r="D1773" s="38" t="s">
        <v>6552</v>
      </c>
      <c r="E1773" s="23">
        <v>57</v>
      </c>
      <c r="F1773" s="23">
        <v>122602</v>
      </c>
      <c r="G1773" s="38" t="s">
        <v>1343</v>
      </c>
      <c r="H1773" s="38" t="s">
        <v>3405</v>
      </c>
      <c r="I1773" s="38" t="s">
        <v>6006</v>
      </c>
      <c r="J1773" s="38" t="s">
        <v>347</v>
      </c>
      <c r="K1773" s="38"/>
      <c r="L1773" s="38" t="s">
        <v>6812</v>
      </c>
      <c r="M1773" s="109">
        <v>44408</v>
      </c>
      <c r="N1773" s="39">
        <v>5749622</v>
      </c>
      <c r="O1773" s="38">
        <v>1</v>
      </c>
      <c r="P1773" s="38"/>
      <c r="Q1773" s="38" t="s">
        <v>3139</v>
      </c>
      <c r="R1773" s="43">
        <v>0</v>
      </c>
      <c r="S1773" s="38"/>
      <c r="T1773" s="38" t="s">
        <v>3139</v>
      </c>
      <c r="U1773" s="38" t="s">
        <v>6812</v>
      </c>
      <c r="V1773" s="39">
        <v>5749622</v>
      </c>
      <c r="W1773" s="38" t="s">
        <v>3139</v>
      </c>
      <c r="X1773" s="23">
        <v>1</v>
      </c>
      <c r="Y1773" s="38" t="s">
        <v>6552</v>
      </c>
      <c r="Z1773" s="21">
        <v>5.7496219999999996</v>
      </c>
      <c r="AA1773" s="38" t="s">
        <v>3139</v>
      </c>
      <c r="AB1773" s="39">
        <v>5749622</v>
      </c>
      <c r="AC1773" s="39">
        <v>0</v>
      </c>
      <c r="AD1773" s="23" t="s">
        <v>3139</v>
      </c>
      <c r="AE1773" s="38" t="s">
        <v>5819</v>
      </c>
      <c r="AG1773" s="23"/>
      <c r="AH1773" s="23"/>
    </row>
    <row r="1774" spans="1:34">
      <c r="A1774" t="str">
        <f t="shared" si="83"/>
        <v>1226</v>
      </c>
      <c r="B1774" t="str">
        <f t="shared" si="81"/>
        <v>OT</v>
      </c>
      <c r="C1774">
        <f t="shared" si="82"/>
        <v>0</v>
      </c>
      <c r="D1774" s="38" t="s">
        <v>6552</v>
      </c>
      <c r="E1774" s="23">
        <v>1</v>
      </c>
      <c r="F1774" s="23">
        <v>122602</v>
      </c>
      <c r="G1774" s="38" t="s">
        <v>3181</v>
      </c>
      <c r="H1774" s="38" t="s">
        <v>3204</v>
      </c>
      <c r="I1774" s="38" t="s">
        <v>6006</v>
      </c>
      <c r="J1774" s="38" t="s">
        <v>50</v>
      </c>
      <c r="K1774" s="38"/>
      <c r="L1774" s="38"/>
      <c r="M1774" s="38"/>
      <c r="N1774" s="39">
        <v>0</v>
      </c>
      <c r="O1774" s="38">
        <v>1</v>
      </c>
      <c r="P1774" s="38"/>
      <c r="Q1774" s="38" t="s">
        <v>3139</v>
      </c>
      <c r="R1774" s="43">
        <v>0</v>
      </c>
      <c r="S1774" s="38"/>
      <c r="T1774" s="38" t="s">
        <v>3139</v>
      </c>
      <c r="U1774" s="38" t="s">
        <v>6813</v>
      </c>
      <c r="V1774" s="39">
        <v>8917000</v>
      </c>
      <c r="W1774" s="38" t="s">
        <v>3139</v>
      </c>
      <c r="X1774" s="23">
        <v>0</v>
      </c>
      <c r="Y1774" s="38" t="s">
        <v>6552</v>
      </c>
      <c r="Z1774" s="21">
        <v>81.683578999999995</v>
      </c>
      <c r="AA1774" s="38" t="s">
        <v>3139</v>
      </c>
      <c r="AB1774" s="39">
        <v>0</v>
      </c>
      <c r="AC1774" s="39">
        <v>0</v>
      </c>
      <c r="AD1774" s="23" t="s">
        <v>3139</v>
      </c>
      <c r="AE1774" s="38" t="s">
        <v>5824</v>
      </c>
      <c r="AG1774" s="23"/>
      <c r="AH1774" s="23"/>
    </row>
    <row r="1775" spans="1:34">
      <c r="A1775" t="str">
        <f t="shared" si="83"/>
        <v>1226</v>
      </c>
      <c r="B1775" t="str">
        <f t="shared" si="81"/>
        <v>OT</v>
      </c>
      <c r="C1775">
        <f t="shared" si="82"/>
        <v>0</v>
      </c>
      <c r="D1775" s="38" t="s">
        <v>6552</v>
      </c>
      <c r="E1775" s="23">
        <v>2</v>
      </c>
      <c r="F1775" s="23">
        <v>122602</v>
      </c>
      <c r="G1775" s="38" t="s">
        <v>3179</v>
      </c>
      <c r="H1775" s="38" t="s">
        <v>3300</v>
      </c>
      <c r="I1775" s="38" t="s">
        <v>6006</v>
      </c>
      <c r="J1775" s="38" t="s">
        <v>50</v>
      </c>
      <c r="K1775" s="38"/>
      <c r="L1775" s="38"/>
      <c r="M1775" s="38"/>
      <c r="N1775" s="39">
        <v>0</v>
      </c>
      <c r="O1775" s="38">
        <v>1</v>
      </c>
      <c r="P1775" s="38"/>
      <c r="Q1775" s="38" t="s">
        <v>3139</v>
      </c>
      <c r="R1775" s="43">
        <v>0</v>
      </c>
      <c r="S1775" s="38"/>
      <c r="T1775" s="38" t="s">
        <v>3139</v>
      </c>
      <c r="U1775" s="38" t="s">
        <v>6813</v>
      </c>
      <c r="V1775" s="39">
        <v>16117821</v>
      </c>
      <c r="W1775" s="38" t="s">
        <v>3139</v>
      </c>
      <c r="X1775" s="23">
        <v>0</v>
      </c>
      <c r="Y1775" s="38" t="s">
        <v>6552</v>
      </c>
      <c r="Z1775" s="21">
        <v>38.437494999999998</v>
      </c>
      <c r="AA1775" s="38" t="s">
        <v>3139</v>
      </c>
      <c r="AB1775" s="39">
        <v>0</v>
      </c>
      <c r="AC1775" s="39">
        <v>0</v>
      </c>
      <c r="AD1775" s="23" t="s">
        <v>3139</v>
      </c>
      <c r="AE1775" s="38" t="s">
        <v>5824</v>
      </c>
      <c r="AG1775" s="23"/>
      <c r="AH1775" s="23"/>
    </row>
    <row r="1776" spans="1:34">
      <c r="A1776" t="str">
        <f t="shared" si="83"/>
        <v>1226</v>
      </c>
      <c r="B1776" t="str">
        <f t="shared" si="81"/>
        <v>OT</v>
      </c>
      <c r="C1776">
        <f t="shared" si="82"/>
        <v>0</v>
      </c>
      <c r="D1776" s="38" t="s">
        <v>6552</v>
      </c>
      <c r="E1776" s="23">
        <v>3</v>
      </c>
      <c r="F1776" s="23">
        <v>122602</v>
      </c>
      <c r="G1776" s="38" t="s">
        <v>53</v>
      </c>
      <c r="H1776" s="38" t="s">
        <v>3047</v>
      </c>
      <c r="I1776" s="38" t="s">
        <v>6006</v>
      </c>
      <c r="J1776" s="38" t="s">
        <v>50</v>
      </c>
      <c r="K1776" s="38"/>
      <c r="L1776" s="38"/>
      <c r="M1776" s="38"/>
      <c r="N1776" s="39">
        <v>0</v>
      </c>
      <c r="O1776" s="38">
        <v>1</v>
      </c>
      <c r="P1776" s="38"/>
      <c r="Q1776" s="38" t="s">
        <v>3139</v>
      </c>
      <c r="R1776" s="43">
        <v>0</v>
      </c>
      <c r="S1776" s="38"/>
      <c r="T1776" s="38" t="s">
        <v>3139</v>
      </c>
      <c r="U1776" s="38" t="s">
        <v>6814</v>
      </c>
      <c r="V1776" s="39">
        <v>735910</v>
      </c>
      <c r="W1776" s="38" t="s">
        <v>3139</v>
      </c>
      <c r="X1776" s="23">
        <v>0</v>
      </c>
      <c r="Y1776" s="38" t="s">
        <v>6552</v>
      </c>
      <c r="Z1776" s="21">
        <v>84.269087769999999</v>
      </c>
      <c r="AA1776" s="38" t="s">
        <v>3139</v>
      </c>
      <c r="AB1776" s="39">
        <v>0</v>
      </c>
      <c r="AC1776" s="39">
        <v>0</v>
      </c>
      <c r="AD1776" s="23" t="s">
        <v>3139</v>
      </c>
      <c r="AE1776" s="38" t="s">
        <v>5824</v>
      </c>
      <c r="AG1776" s="23"/>
      <c r="AH1776" s="23"/>
    </row>
    <row r="1777" spans="1:34">
      <c r="A1777" t="str">
        <f t="shared" si="83"/>
        <v>1203</v>
      </c>
      <c r="B1777" t="str">
        <f t="shared" si="81"/>
        <v>FL</v>
      </c>
      <c r="C1777">
        <f t="shared" si="82"/>
        <v>2094</v>
      </c>
      <c r="D1777" s="38" t="s">
        <v>6552</v>
      </c>
      <c r="E1777" s="23">
        <v>4</v>
      </c>
      <c r="F1777" s="23">
        <v>120330</v>
      </c>
      <c r="G1777" s="38" t="s">
        <v>55</v>
      </c>
      <c r="H1777" s="38" t="s">
        <v>3681</v>
      </c>
      <c r="I1777" s="38" t="s">
        <v>5969</v>
      </c>
      <c r="J1777" s="38" t="s">
        <v>3682</v>
      </c>
      <c r="K1777" s="38" t="s">
        <v>5829</v>
      </c>
      <c r="L1777" s="38" t="s">
        <v>6815</v>
      </c>
      <c r="M1777" s="109">
        <v>46502</v>
      </c>
      <c r="N1777" s="39">
        <v>64000000</v>
      </c>
      <c r="O1777" s="38">
        <v>1</v>
      </c>
      <c r="P1777" s="38" t="s">
        <v>5835</v>
      </c>
      <c r="Q1777" s="38">
        <v>4.5599999999999996</v>
      </c>
      <c r="R1777" s="43" t="s">
        <v>3139</v>
      </c>
      <c r="S1777" s="38" t="s">
        <v>54</v>
      </c>
      <c r="T1777" s="38">
        <v>90</v>
      </c>
      <c r="U1777" s="38" t="s">
        <v>6816</v>
      </c>
      <c r="V1777" s="39">
        <v>70456960</v>
      </c>
      <c r="W1777" s="38">
        <v>8.0100000000000005E-2</v>
      </c>
      <c r="X1777" s="23" t="s">
        <v>3139</v>
      </c>
      <c r="Y1777" s="38" t="s">
        <v>6552</v>
      </c>
      <c r="Z1777" s="21">
        <v>67.379840000000002</v>
      </c>
      <c r="AA1777" s="38">
        <v>7.19</v>
      </c>
      <c r="AB1777" s="39" t="s">
        <v>3139</v>
      </c>
      <c r="AC1777" s="39">
        <v>-1003520</v>
      </c>
      <c r="AD1777" s="23" t="s">
        <v>3139</v>
      </c>
      <c r="AE1777" s="38" t="s">
        <v>5824</v>
      </c>
      <c r="AG1777" s="23"/>
      <c r="AH1777" s="23"/>
    </row>
    <row r="1778" spans="1:34">
      <c r="A1778" t="str">
        <f t="shared" si="83"/>
        <v>1203</v>
      </c>
      <c r="B1778" t="str">
        <f t="shared" si="81"/>
        <v>FL</v>
      </c>
      <c r="C1778">
        <f t="shared" si="82"/>
        <v>117</v>
      </c>
      <c r="D1778" s="38" t="s">
        <v>6552</v>
      </c>
      <c r="E1778" s="23">
        <v>5</v>
      </c>
      <c r="F1778" s="23">
        <v>120330</v>
      </c>
      <c r="G1778" s="38" t="s">
        <v>260</v>
      </c>
      <c r="H1778" s="38" t="s">
        <v>3046</v>
      </c>
      <c r="I1778" s="38" t="s">
        <v>5969</v>
      </c>
      <c r="J1778" s="38" t="s">
        <v>3683</v>
      </c>
      <c r="K1778" s="38" t="s">
        <v>5829</v>
      </c>
      <c r="L1778" s="38" t="s">
        <v>6817</v>
      </c>
      <c r="M1778" s="109">
        <v>44525</v>
      </c>
      <c r="N1778" s="39">
        <v>54000000</v>
      </c>
      <c r="O1778" s="38">
        <v>1</v>
      </c>
      <c r="P1778" s="38" t="s">
        <v>5814</v>
      </c>
      <c r="Q1778" s="38">
        <v>9.0500000000000007</v>
      </c>
      <c r="R1778" s="43" t="s">
        <v>3139</v>
      </c>
      <c r="S1778" s="38" t="s">
        <v>54</v>
      </c>
      <c r="T1778" s="38">
        <v>90</v>
      </c>
      <c r="U1778" s="38" t="s">
        <v>6818</v>
      </c>
      <c r="V1778" s="39">
        <v>57416040</v>
      </c>
      <c r="W1778" s="38">
        <v>9.0499999999999997E-2</v>
      </c>
      <c r="X1778" s="23" t="s">
        <v>3139</v>
      </c>
      <c r="Y1778" s="38" t="s">
        <v>6552</v>
      </c>
      <c r="Z1778" s="21">
        <v>55.987740000000002</v>
      </c>
      <c r="AA1778" s="38">
        <v>2.2599999999999998</v>
      </c>
      <c r="AB1778" s="39" t="s">
        <v>3139</v>
      </c>
      <c r="AC1778" s="39">
        <v>137700</v>
      </c>
      <c r="AD1778" s="23" t="s">
        <v>3139</v>
      </c>
      <c r="AE1778" s="38" t="s">
        <v>5824</v>
      </c>
      <c r="AG1778" s="23"/>
      <c r="AH1778" s="23"/>
    </row>
    <row r="1779" spans="1:34">
      <c r="A1779" t="str">
        <f t="shared" si="83"/>
        <v>1203</v>
      </c>
      <c r="B1779" t="str">
        <f t="shared" si="81"/>
        <v>FL</v>
      </c>
      <c r="C1779">
        <f t="shared" si="82"/>
        <v>2200</v>
      </c>
      <c r="D1779" s="38" t="s">
        <v>6552</v>
      </c>
      <c r="E1779" s="23">
        <v>6</v>
      </c>
      <c r="F1779" s="23">
        <v>120330</v>
      </c>
      <c r="G1779" s="38" t="s">
        <v>102</v>
      </c>
      <c r="H1779" s="38" t="s">
        <v>3043</v>
      </c>
      <c r="I1779" s="38" t="s">
        <v>5969</v>
      </c>
      <c r="J1779" s="38" t="s">
        <v>3684</v>
      </c>
      <c r="K1779" s="38" t="s">
        <v>5829</v>
      </c>
      <c r="L1779" s="38" t="s">
        <v>6819</v>
      </c>
      <c r="M1779" s="109">
        <v>46608</v>
      </c>
      <c r="N1779" s="39">
        <v>60000000</v>
      </c>
      <c r="O1779" s="38">
        <v>1</v>
      </c>
      <c r="P1779" s="38" t="s">
        <v>5835</v>
      </c>
      <c r="Q1779" s="38">
        <v>4.2699999999999996</v>
      </c>
      <c r="R1779" s="43" t="s">
        <v>3139</v>
      </c>
      <c r="S1779" s="38" t="s">
        <v>54</v>
      </c>
      <c r="T1779" s="38">
        <v>90</v>
      </c>
      <c r="U1779" s="38" t="s">
        <v>6820</v>
      </c>
      <c r="V1779" s="39">
        <v>64959600</v>
      </c>
      <c r="W1779" s="38">
        <v>6.8699999999999997E-2</v>
      </c>
      <c r="X1779" s="23" t="s">
        <v>3139</v>
      </c>
      <c r="Y1779" s="38" t="s">
        <v>6552</v>
      </c>
      <c r="Z1779" s="21">
        <v>64.050600000000003</v>
      </c>
      <c r="AA1779" s="38">
        <v>6.89</v>
      </c>
      <c r="AB1779" s="39" t="s">
        <v>3139</v>
      </c>
      <c r="AC1779" s="39">
        <v>-887400</v>
      </c>
      <c r="AD1779" s="23" t="s">
        <v>3139</v>
      </c>
      <c r="AE1779" s="38" t="s">
        <v>5824</v>
      </c>
      <c r="AG1779" s="23"/>
      <c r="AH1779" s="23"/>
    </row>
    <row r="1780" spans="1:34">
      <c r="A1780" t="str">
        <f t="shared" si="83"/>
        <v>1203</v>
      </c>
      <c r="B1780" t="str">
        <f t="shared" si="81"/>
        <v>FL</v>
      </c>
      <c r="C1780">
        <f t="shared" si="82"/>
        <v>116</v>
      </c>
      <c r="D1780" s="38" t="s">
        <v>6552</v>
      </c>
      <c r="E1780" s="23">
        <v>7</v>
      </c>
      <c r="F1780" s="23">
        <v>120305</v>
      </c>
      <c r="G1780" s="38" t="s">
        <v>1339</v>
      </c>
      <c r="H1780" s="38" t="s">
        <v>5889</v>
      </c>
      <c r="I1780" s="38" t="s">
        <v>5969</v>
      </c>
      <c r="J1780" s="38" t="s">
        <v>5890</v>
      </c>
      <c r="K1780" s="38"/>
      <c r="L1780" s="38" t="s">
        <v>6826</v>
      </c>
      <c r="M1780" s="109">
        <v>44524</v>
      </c>
      <c r="N1780" s="39">
        <v>100000000</v>
      </c>
      <c r="O1780" s="38">
        <v>1</v>
      </c>
      <c r="P1780" s="38" t="s">
        <v>5814</v>
      </c>
      <c r="Q1780" s="38">
        <v>8.52</v>
      </c>
      <c r="R1780" s="43" t="s">
        <v>3139</v>
      </c>
      <c r="S1780" s="38" t="s">
        <v>54</v>
      </c>
      <c r="T1780" s="38">
        <v>90</v>
      </c>
      <c r="U1780" s="38" t="s">
        <v>6827</v>
      </c>
      <c r="V1780" s="39">
        <v>103907000</v>
      </c>
      <c r="W1780" s="38">
        <v>5.7729999999999997E-2</v>
      </c>
      <c r="X1780" s="23" t="s">
        <v>3139</v>
      </c>
      <c r="Y1780" s="38" t="s">
        <v>6552</v>
      </c>
      <c r="Z1780" s="21">
        <v>102.167</v>
      </c>
      <c r="AA1780" s="38">
        <v>2.25</v>
      </c>
      <c r="AB1780" s="39" t="s">
        <v>3139</v>
      </c>
      <c r="AC1780" s="39">
        <v>251000</v>
      </c>
      <c r="AD1780" s="23" t="s">
        <v>3139</v>
      </c>
      <c r="AE1780" s="38" t="s">
        <v>5824</v>
      </c>
      <c r="AG1780" s="23"/>
      <c r="AH1780" s="23"/>
    </row>
    <row r="1781" spans="1:34">
      <c r="A1781" t="str">
        <f t="shared" si="83"/>
        <v>1203</v>
      </c>
      <c r="B1781" t="str">
        <f t="shared" si="81"/>
        <v>FL</v>
      </c>
      <c r="C1781">
        <f t="shared" si="82"/>
        <v>414</v>
      </c>
      <c r="D1781" s="38" t="s">
        <v>6552</v>
      </c>
      <c r="E1781" s="23">
        <v>8</v>
      </c>
      <c r="F1781" s="23">
        <v>120305</v>
      </c>
      <c r="G1781" s="38" t="s">
        <v>1339</v>
      </c>
      <c r="H1781" s="38" t="s">
        <v>5889</v>
      </c>
      <c r="I1781" s="38" t="s">
        <v>5969</v>
      </c>
      <c r="J1781" s="38" t="s">
        <v>5890</v>
      </c>
      <c r="K1781" s="38"/>
      <c r="L1781" s="38" t="s">
        <v>6830</v>
      </c>
      <c r="M1781" s="109">
        <v>44822</v>
      </c>
      <c r="N1781" s="39">
        <v>200000000</v>
      </c>
      <c r="O1781" s="38">
        <v>1</v>
      </c>
      <c r="P1781" s="38" t="s">
        <v>5814</v>
      </c>
      <c r="Q1781" s="38">
        <v>5.58</v>
      </c>
      <c r="R1781" s="39" t="s">
        <v>3139</v>
      </c>
      <c r="S1781" s="38" t="s">
        <v>54</v>
      </c>
      <c r="T1781" s="38">
        <v>90</v>
      </c>
      <c r="U1781" s="38" t="s">
        <v>6358</v>
      </c>
      <c r="V1781" s="39">
        <v>208044000</v>
      </c>
      <c r="W1781" s="38">
        <v>5.8200000000000002E-2</v>
      </c>
      <c r="X1781" s="23" t="s">
        <v>3139</v>
      </c>
      <c r="Y1781" s="38" t="s">
        <v>6552</v>
      </c>
      <c r="Z1781" s="21">
        <v>205.452</v>
      </c>
      <c r="AA1781" s="38">
        <v>3.75</v>
      </c>
      <c r="AB1781" s="39" t="s">
        <v>3139</v>
      </c>
      <c r="AC1781" s="39">
        <v>318000</v>
      </c>
      <c r="AD1781" s="23" t="s">
        <v>3139</v>
      </c>
      <c r="AE1781" s="38" t="s">
        <v>5824</v>
      </c>
      <c r="AG1781" s="23"/>
      <c r="AH1781" s="23"/>
    </row>
    <row r="1782" spans="1:34">
      <c r="A1782" t="str">
        <f t="shared" si="83"/>
        <v>1203</v>
      </c>
      <c r="B1782" t="str">
        <f t="shared" si="81"/>
        <v>FL</v>
      </c>
      <c r="C1782">
        <f t="shared" si="82"/>
        <v>157</v>
      </c>
      <c r="D1782" s="38" t="s">
        <v>6552</v>
      </c>
      <c r="E1782" s="23">
        <v>9</v>
      </c>
      <c r="F1782" s="23">
        <v>120305</v>
      </c>
      <c r="G1782" s="38" t="s">
        <v>55</v>
      </c>
      <c r="H1782" s="38" t="s">
        <v>3251</v>
      </c>
      <c r="I1782" s="38" t="s">
        <v>5969</v>
      </c>
      <c r="J1782" s="38" t="s">
        <v>5891</v>
      </c>
      <c r="K1782" s="38"/>
      <c r="L1782" s="38" t="s">
        <v>6828</v>
      </c>
      <c r="M1782" s="109">
        <v>44565</v>
      </c>
      <c r="N1782" s="39">
        <v>100000000</v>
      </c>
      <c r="O1782" s="38">
        <v>1</v>
      </c>
      <c r="P1782" s="38" t="s">
        <v>5814</v>
      </c>
      <c r="Q1782" s="38">
        <v>7.9</v>
      </c>
      <c r="R1782" s="39" t="s">
        <v>3139</v>
      </c>
      <c r="S1782" s="38" t="s">
        <v>54</v>
      </c>
      <c r="T1782" s="38">
        <v>365</v>
      </c>
      <c r="U1782" s="38" t="s">
        <v>6827</v>
      </c>
      <c r="V1782" s="39">
        <v>111858000</v>
      </c>
      <c r="W1782" s="38">
        <v>7.9000000000000001E-2</v>
      </c>
      <c r="X1782" s="23" t="s">
        <v>3139</v>
      </c>
      <c r="Y1782" s="38" t="s">
        <v>6552</v>
      </c>
      <c r="Z1782" s="21">
        <v>106.768</v>
      </c>
      <c r="AA1782" s="38">
        <v>2.48</v>
      </c>
      <c r="AB1782" s="39" t="s">
        <v>3139</v>
      </c>
      <c r="AC1782" s="39">
        <v>311000</v>
      </c>
      <c r="AD1782" s="23" t="s">
        <v>3139</v>
      </c>
      <c r="AE1782" s="38" t="s">
        <v>5824</v>
      </c>
      <c r="AG1782" s="23"/>
      <c r="AH1782" s="23"/>
    </row>
    <row r="1783" spans="1:34">
      <c r="A1783" t="str">
        <f t="shared" si="83"/>
        <v>1203</v>
      </c>
      <c r="B1783" t="str">
        <f t="shared" si="81"/>
        <v>FL</v>
      </c>
      <c r="C1783">
        <f t="shared" si="82"/>
        <v>140</v>
      </c>
      <c r="D1783" s="38" t="s">
        <v>6552</v>
      </c>
      <c r="E1783" s="23">
        <v>10</v>
      </c>
      <c r="F1783" s="23">
        <v>120305</v>
      </c>
      <c r="G1783" s="38" t="s">
        <v>55</v>
      </c>
      <c r="H1783" s="38" t="s">
        <v>3339</v>
      </c>
      <c r="I1783" s="38" t="s">
        <v>5969</v>
      </c>
      <c r="J1783" s="38" t="s">
        <v>5891</v>
      </c>
      <c r="K1783" s="38"/>
      <c r="L1783" s="38" t="s">
        <v>6611</v>
      </c>
      <c r="M1783" s="109">
        <v>44548</v>
      </c>
      <c r="N1783" s="39">
        <v>40000000</v>
      </c>
      <c r="O1783" s="38">
        <v>1</v>
      </c>
      <c r="P1783" s="38" t="s">
        <v>5814</v>
      </c>
      <c r="Q1783" s="38">
        <v>2.6</v>
      </c>
      <c r="R1783" s="39" t="s">
        <v>3139</v>
      </c>
      <c r="S1783" s="38" t="s">
        <v>54</v>
      </c>
      <c r="T1783" s="38">
        <v>365</v>
      </c>
      <c r="U1783" s="38" t="s">
        <v>6358</v>
      </c>
      <c r="V1783" s="39">
        <v>40190400</v>
      </c>
      <c r="W1783" s="38">
        <v>2.5999999999999999E-2</v>
      </c>
      <c r="X1783" s="23" t="s">
        <v>3139</v>
      </c>
      <c r="Y1783" s="38" t="s">
        <v>6552</v>
      </c>
      <c r="Z1783" s="21">
        <v>40.669600000000003</v>
      </c>
      <c r="AA1783" s="38">
        <v>2.39</v>
      </c>
      <c r="AB1783" s="39" t="s">
        <v>3139</v>
      </c>
      <c r="AC1783" s="39">
        <v>103200</v>
      </c>
      <c r="AD1783" s="23" t="s">
        <v>3139</v>
      </c>
      <c r="AE1783" s="38" t="s">
        <v>5824</v>
      </c>
      <c r="AG1783" s="23"/>
      <c r="AH1783" s="23"/>
    </row>
    <row r="1784" spans="1:34">
      <c r="A1784" t="str">
        <f t="shared" si="83"/>
        <v>1203</v>
      </c>
      <c r="B1784" t="str">
        <f t="shared" si="81"/>
        <v>FL</v>
      </c>
      <c r="C1784">
        <f t="shared" si="82"/>
        <v>24</v>
      </c>
      <c r="D1784" s="38" t="s">
        <v>6552</v>
      </c>
      <c r="E1784" s="23">
        <v>11</v>
      </c>
      <c r="F1784" s="23">
        <v>120305</v>
      </c>
      <c r="G1784" s="38" t="s">
        <v>866</v>
      </c>
      <c r="H1784" s="38" t="s">
        <v>5884</v>
      </c>
      <c r="I1784" s="38" t="s">
        <v>5969</v>
      </c>
      <c r="J1784" s="38" t="s">
        <v>5885</v>
      </c>
      <c r="K1784" s="38"/>
      <c r="L1784" s="38" t="s">
        <v>6824</v>
      </c>
      <c r="M1784" s="109">
        <v>44432</v>
      </c>
      <c r="N1784" s="43">
        <v>100000000</v>
      </c>
      <c r="O1784" s="38">
        <v>1</v>
      </c>
      <c r="P1784" s="38" t="s">
        <v>5814</v>
      </c>
      <c r="Q1784" s="38">
        <v>8.52</v>
      </c>
      <c r="R1784" s="43" t="s">
        <v>3139</v>
      </c>
      <c r="S1784" s="38" t="s">
        <v>54</v>
      </c>
      <c r="T1784" s="38">
        <v>90</v>
      </c>
      <c r="U1784" s="38" t="s">
        <v>6788</v>
      </c>
      <c r="V1784" s="39">
        <v>106651000</v>
      </c>
      <c r="W1784" s="38">
        <v>8.523E-2</v>
      </c>
      <c r="X1784" s="38" t="s">
        <v>3139</v>
      </c>
      <c r="Y1784" s="38" t="s">
        <v>6552</v>
      </c>
      <c r="Z1784" s="21">
        <v>102.008</v>
      </c>
      <c r="AA1784" s="38">
        <v>1.84</v>
      </c>
      <c r="AB1784" s="39" t="s">
        <v>3139</v>
      </c>
      <c r="AC1784" s="39">
        <v>190000</v>
      </c>
      <c r="AD1784" s="23" t="s">
        <v>3139</v>
      </c>
      <c r="AE1784" s="38" t="s">
        <v>5824</v>
      </c>
      <c r="AG1784" s="23"/>
      <c r="AH1784" s="23"/>
    </row>
    <row r="1785" spans="1:34">
      <c r="A1785" t="str">
        <f t="shared" si="83"/>
        <v>1203</v>
      </c>
      <c r="B1785" t="str">
        <f t="shared" si="81"/>
        <v>FL</v>
      </c>
      <c r="C1785">
        <f t="shared" si="82"/>
        <v>435</v>
      </c>
      <c r="D1785" s="38" t="s">
        <v>6552</v>
      </c>
      <c r="E1785" s="23">
        <v>12</v>
      </c>
      <c r="F1785" s="23">
        <v>120305</v>
      </c>
      <c r="G1785" s="38" t="s">
        <v>866</v>
      </c>
      <c r="H1785" s="38" t="s">
        <v>5884</v>
      </c>
      <c r="I1785" s="38" t="s">
        <v>5969</v>
      </c>
      <c r="J1785" s="38" t="s">
        <v>5885</v>
      </c>
      <c r="K1785" s="38"/>
      <c r="L1785" s="38" t="s">
        <v>6483</v>
      </c>
      <c r="M1785" s="109">
        <v>44843</v>
      </c>
      <c r="N1785" s="43">
        <v>500000000</v>
      </c>
      <c r="O1785" s="38">
        <v>1</v>
      </c>
      <c r="P1785" s="38" t="s">
        <v>5814</v>
      </c>
      <c r="Q1785" s="38">
        <v>5.58</v>
      </c>
      <c r="R1785" s="43" t="s">
        <v>3139</v>
      </c>
      <c r="S1785" s="38" t="s">
        <v>54</v>
      </c>
      <c r="T1785" s="38">
        <v>90</v>
      </c>
      <c r="U1785" s="38" t="s">
        <v>6413</v>
      </c>
      <c r="V1785" s="39">
        <v>520255000</v>
      </c>
      <c r="W1785" s="38">
        <v>5.8200000000000002E-2</v>
      </c>
      <c r="X1785" s="38" t="s">
        <v>3139</v>
      </c>
      <c r="Y1785" s="38" t="s">
        <v>6552</v>
      </c>
      <c r="Z1785" s="21">
        <v>512.05999999999995</v>
      </c>
      <c r="AA1785" s="38">
        <v>3.83</v>
      </c>
      <c r="AB1785" s="39" t="s">
        <v>3139</v>
      </c>
      <c r="AC1785" s="39">
        <v>-6260000</v>
      </c>
      <c r="AD1785" s="23" t="s">
        <v>3139</v>
      </c>
      <c r="AE1785" s="38" t="s">
        <v>5824</v>
      </c>
      <c r="AG1785" s="23"/>
      <c r="AH1785" s="23"/>
    </row>
    <row r="1786" spans="1:34">
      <c r="A1786" t="str">
        <f t="shared" si="83"/>
        <v>1203</v>
      </c>
      <c r="B1786" t="str">
        <f t="shared" si="81"/>
        <v>FL</v>
      </c>
      <c r="C1786">
        <f t="shared" si="82"/>
        <v>456</v>
      </c>
      <c r="D1786" s="38" t="s">
        <v>6552</v>
      </c>
      <c r="E1786" s="23">
        <v>13</v>
      </c>
      <c r="F1786" s="23">
        <v>120305</v>
      </c>
      <c r="G1786" s="38" t="s">
        <v>866</v>
      </c>
      <c r="H1786" s="38" t="s">
        <v>5884</v>
      </c>
      <c r="I1786" s="38" t="s">
        <v>5969</v>
      </c>
      <c r="J1786" s="38" t="s">
        <v>5885</v>
      </c>
      <c r="K1786" s="38"/>
      <c r="L1786" s="38" t="s">
        <v>6662</v>
      </c>
      <c r="M1786" s="109">
        <v>44864</v>
      </c>
      <c r="N1786" s="43">
        <v>500000000</v>
      </c>
      <c r="O1786" s="38">
        <v>1</v>
      </c>
      <c r="P1786" s="38" t="s">
        <v>5814</v>
      </c>
      <c r="Q1786" s="38">
        <v>6.77</v>
      </c>
      <c r="R1786" s="43" t="s">
        <v>3139</v>
      </c>
      <c r="S1786" s="38" t="s">
        <v>54</v>
      </c>
      <c r="T1786" s="38">
        <v>90</v>
      </c>
      <c r="U1786" s="38" t="s">
        <v>5981</v>
      </c>
      <c r="V1786" s="39">
        <v>528460000</v>
      </c>
      <c r="W1786" s="38">
        <v>6.7799999999999999E-2</v>
      </c>
      <c r="X1786" s="38" t="s">
        <v>3139</v>
      </c>
      <c r="Y1786" s="38" t="s">
        <v>6552</v>
      </c>
      <c r="Z1786" s="21">
        <v>517.73500000000001</v>
      </c>
      <c r="AA1786" s="38">
        <v>3.91</v>
      </c>
      <c r="AB1786" s="39" t="s">
        <v>3139</v>
      </c>
      <c r="AC1786" s="39">
        <v>-10725000</v>
      </c>
      <c r="AD1786" s="23" t="s">
        <v>3139</v>
      </c>
      <c r="AE1786" s="38" t="s">
        <v>5824</v>
      </c>
      <c r="AG1786" s="23"/>
      <c r="AH1786" s="23"/>
    </row>
    <row r="1787" spans="1:34">
      <c r="A1787" t="str">
        <f t="shared" si="83"/>
        <v>1203</v>
      </c>
      <c r="B1787" t="str">
        <f t="shared" si="81"/>
        <v>FL</v>
      </c>
      <c r="C1787">
        <f t="shared" si="82"/>
        <v>71</v>
      </c>
      <c r="D1787" s="38" t="s">
        <v>6552</v>
      </c>
      <c r="E1787" s="23">
        <v>14</v>
      </c>
      <c r="F1787" s="23">
        <v>120305</v>
      </c>
      <c r="G1787" s="38" t="s">
        <v>260</v>
      </c>
      <c r="H1787" s="38" t="s">
        <v>3046</v>
      </c>
      <c r="I1787" s="38" t="s">
        <v>5969</v>
      </c>
      <c r="J1787" s="38" t="s">
        <v>3685</v>
      </c>
      <c r="K1787" s="38"/>
      <c r="L1787" s="38" t="s">
        <v>6821</v>
      </c>
      <c r="M1787" s="109">
        <v>44479</v>
      </c>
      <c r="N1787" s="43">
        <v>317000000</v>
      </c>
      <c r="O1787" s="38">
        <v>1</v>
      </c>
      <c r="P1787" s="38" t="s">
        <v>5835</v>
      </c>
      <c r="Q1787" s="38">
        <v>4.3</v>
      </c>
      <c r="R1787" s="43" t="s">
        <v>3139</v>
      </c>
      <c r="S1787" s="38" t="s">
        <v>54</v>
      </c>
      <c r="T1787" s="38">
        <v>90</v>
      </c>
      <c r="U1787" s="38" t="s">
        <v>6818</v>
      </c>
      <c r="V1787" s="39">
        <v>334438170</v>
      </c>
      <c r="W1787" s="38">
        <v>4.2999999999999997E-2</v>
      </c>
      <c r="X1787" s="38" t="s">
        <v>3139</v>
      </c>
      <c r="Y1787" s="38" t="s">
        <v>6552</v>
      </c>
      <c r="Z1787" s="21">
        <v>321.68526000000003</v>
      </c>
      <c r="AA1787" s="38">
        <v>2.48</v>
      </c>
      <c r="AB1787" s="39" t="s">
        <v>3139</v>
      </c>
      <c r="AC1787" s="39">
        <v>-3318990</v>
      </c>
      <c r="AD1787" s="23" t="s">
        <v>3139</v>
      </c>
      <c r="AE1787" s="38" t="s">
        <v>5824</v>
      </c>
      <c r="AG1787" s="23"/>
      <c r="AH1787" s="23"/>
    </row>
    <row r="1788" spans="1:34">
      <c r="A1788" t="str">
        <f t="shared" si="83"/>
        <v>1203</v>
      </c>
      <c r="B1788" t="str">
        <f t="shared" si="81"/>
        <v>FL</v>
      </c>
      <c r="C1788">
        <f t="shared" si="82"/>
        <v>1489</v>
      </c>
      <c r="D1788" s="38" t="s">
        <v>6552</v>
      </c>
      <c r="E1788" s="23">
        <v>15</v>
      </c>
      <c r="F1788" s="23">
        <v>120305</v>
      </c>
      <c r="G1788" s="38" t="s">
        <v>260</v>
      </c>
      <c r="H1788" s="38" t="s">
        <v>3046</v>
      </c>
      <c r="I1788" s="38" t="s">
        <v>5969</v>
      </c>
      <c r="J1788" s="38" t="s">
        <v>3686</v>
      </c>
      <c r="K1788" s="38"/>
      <c r="L1788" s="38" t="s">
        <v>6822</v>
      </c>
      <c r="M1788" s="109">
        <v>45897</v>
      </c>
      <c r="N1788" s="39">
        <v>70000000</v>
      </c>
      <c r="O1788" s="38">
        <v>1</v>
      </c>
      <c r="P1788" s="38" t="s">
        <v>5835</v>
      </c>
      <c r="Q1788" s="38">
        <v>4.5</v>
      </c>
      <c r="R1788" s="43" t="s">
        <v>3139</v>
      </c>
      <c r="S1788" s="38" t="s">
        <v>54</v>
      </c>
      <c r="T1788" s="38">
        <v>90</v>
      </c>
      <c r="U1788" s="38" t="s">
        <v>6816</v>
      </c>
      <c r="V1788" s="39">
        <v>76340600</v>
      </c>
      <c r="W1788" s="38">
        <v>7.8E-2</v>
      </c>
      <c r="X1788" s="38" t="s">
        <v>3139</v>
      </c>
      <c r="Y1788" s="38" t="s">
        <v>6552</v>
      </c>
      <c r="Z1788" s="21">
        <v>76.475700000000003</v>
      </c>
      <c r="AA1788" s="38">
        <v>5.88</v>
      </c>
      <c r="AB1788" s="39" t="s">
        <v>3139</v>
      </c>
      <c r="AC1788" s="39">
        <v>-96600</v>
      </c>
      <c r="AD1788" s="38" t="s">
        <v>3139</v>
      </c>
      <c r="AE1788" s="38" t="s">
        <v>5824</v>
      </c>
      <c r="AG1788" s="23"/>
      <c r="AH1788" s="23"/>
    </row>
    <row r="1789" spans="1:34">
      <c r="A1789" t="str">
        <f t="shared" si="83"/>
        <v>1203</v>
      </c>
      <c r="B1789" t="str">
        <f t="shared" si="81"/>
        <v>FL</v>
      </c>
      <c r="C1789">
        <f t="shared" si="82"/>
        <v>115</v>
      </c>
      <c r="D1789" s="38" t="s">
        <v>6552</v>
      </c>
      <c r="E1789" s="23">
        <v>16</v>
      </c>
      <c r="F1789" s="23">
        <v>120305</v>
      </c>
      <c r="G1789" s="38" t="s">
        <v>108</v>
      </c>
      <c r="H1789" s="38" t="s">
        <v>3042</v>
      </c>
      <c r="I1789" s="38" t="s">
        <v>5969</v>
      </c>
      <c r="J1789" s="38" t="s">
        <v>5887</v>
      </c>
      <c r="K1789" s="38"/>
      <c r="L1789" s="38" t="s">
        <v>6823</v>
      </c>
      <c r="M1789" s="109">
        <v>44523</v>
      </c>
      <c r="N1789" s="39">
        <v>150000000</v>
      </c>
      <c r="O1789" s="38">
        <v>1</v>
      </c>
      <c r="P1789" s="38" t="s">
        <v>5835</v>
      </c>
      <c r="Q1789" s="38">
        <v>4.3</v>
      </c>
      <c r="R1789" s="43" t="s">
        <v>3139</v>
      </c>
      <c r="S1789" s="38" t="s">
        <v>54</v>
      </c>
      <c r="T1789" s="38">
        <v>90</v>
      </c>
      <c r="U1789" s="38" t="s">
        <v>6788</v>
      </c>
      <c r="V1789" s="39">
        <v>155842500</v>
      </c>
      <c r="W1789" s="38">
        <v>8.2000000000000003E-2</v>
      </c>
      <c r="X1789" s="38" t="s">
        <v>3139</v>
      </c>
      <c r="Y1789" s="38" t="s">
        <v>6552</v>
      </c>
      <c r="Z1789" s="21">
        <v>153.86099999999999</v>
      </c>
      <c r="AA1789" s="38">
        <v>2.96</v>
      </c>
      <c r="AB1789" s="39" t="s">
        <v>3139</v>
      </c>
      <c r="AC1789" s="39">
        <v>480000</v>
      </c>
      <c r="AD1789" s="38" t="s">
        <v>3139</v>
      </c>
      <c r="AE1789" s="38" t="s">
        <v>5824</v>
      </c>
      <c r="AG1789" s="23"/>
      <c r="AH1789" s="23"/>
    </row>
    <row r="1790" spans="1:34">
      <c r="A1790" t="str">
        <f t="shared" si="83"/>
        <v>1203</v>
      </c>
      <c r="B1790" t="str">
        <f t="shared" si="81"/>
        <v>FL</v>
      </c>
      <c r="C1790">
        <f t="shared" si="82"/>
        <v>330</v>
      </c>
      <c r="D1790" s="38" t="s">
        <v>6552</v>
      </c>
      <c r="E1790" s="23">
        <v>17</v>
      </c>
      <c r="F1790" s="23">
        <v>120305</v>
      </c>
      <c r="G1790" s="38" t="s">
        <v>56</v>
      </c>
      <c r="H1790" s="38" t="s">
        <v>9653</v>
      </c>
      <c r="I1790" s="38" t="s">
        <v>5969</v>
      </c>
      <c r="J1790" s="38" t="s">
        <v>9654</v>
      </c>
      <c r="K1790" s="38"/>
      <c r="L1790" s="38" t="s">
        <v>9655</v>
      </c>
      <c r="M1790" s="109">
        <v>44738</v>
      </c>
      <c r="N1790" s="39">
        <v>200000000</v>
      </c>
      <c r="O1790" s="38">
        <v>1</v>
      </c>
      <c r="P1790" s="38" t="s">
        <v>5814</v>
      </c>
      <c r="Q1790" s="38">
        <v>5.77</v>
      </c>
      <c r="R1790" s="43" t="s">
        <v>3139</v>
      </c>
      <c r="S1790" s="38" t="s">
        <v>54</v>
      </c>
      <c r="T1790" s="38">
        <v>90</v>
      </c>
      <c r="U1790" s="38" t="s">
        <v>6430</v>
      </c>
      <c r="V1790" s="39">
        <v>208002000</v>
      </c>
      <c r="W1790" s="38">
        <v>5.7729999999999997E-2</v>
      </c>
      <c r="X1790" s="38" t="s">
        <v>3139</v>
      </c>
      <c r="Y1790" s="38" t="s">
        <v>6552</v>
      </c>
      <c r="Z1790" s="21">
        <v>205.53200000000001</v>
      </c>
      <c r="AA1790" s="38">
        <v>3.31</v>
      </c>
      <c r="AB1790" s="39" t="s">
        <v>3139</v>
      </c>
      <c r="AC1790" s="39">
        <v>508000</v>
      </c>
      <c r="AD1790" s="38" t="s">
        <v>3139</v>
      </c>
      <c r="AE1790" s="38" t="s">
        <v>5824</v>
      </c>
      <c r="AG1790" s="23"/>
      <c r="AH1790" s="23"/>
    </row>
    <row r="1791" spans="1:34">
      <c r="A1791" t="str">
        <f t="shared" si="83"/>
        <v>1203</v>
      </c>
      <c r="B1791" t="str">
        <f t="shared" si="81"/>
        <v>FL</v>
      </c>
      <c r="C1791">
        <f t="shared" si="82"/>
        <v>479</v>
      </c>
      <c r="D1791" s="38" t="s">
        <v>6552</v>
      </c>
      <c r="E1791" s="23">
        <v>18</v>
      </c>
      <c r="F1791" s="23">
        <v>120305</v>
      </c>
      <c r="G1791" s="38" t="s">
        <v>3197</v>
      </c>
      <c r="H1791" s="38" t="s">
        <v>5888</v>
      </c>
      <c r="I1791" s="38" t="s">
        <v>5969</v>
      </c>
      <c r="J1791" s="38" t="s">
        <v>12026</v>
      </c>
      <c r="K1791" s="38"/>
      <c r="L1791" s="38" t="s">
        <v>12027</v>
      </c>
      <c r="M1791" s="109">
        <v>44887</v>
      </c>
      <c r="N1791" s="39">
        <v>200000000</v>
      </c>
      <c r="O1791" s="38">
        <v>1</v>
      </c>
      <c r="P1791" s="38" t="s">
        <v>5814</v>
      </c>
      <c r="Q1791" s="23">
        <v>2.91</v>
      </c>
      <c r="R1791" s="43" t="s">
        <v>3139</v>
      </c>
      <c r="S1791" s="38" t="s">
        <v>54</v>
      </c>
      <c r="T1791" s="23">
        <v>90</v>
      </c>
      <c r="U1791" s="38" t="s">
        <v>6114</v>
      </c>
      <c r="V1791" s="39">
        <v>209228000</v>
      </c>
      <c r="W1791" s="23">
        <v>6.0100000000000001E-2</v>
      </c>
      <c r="X1791" s="38" t="s">
        <v>3139</v>
      </c>
      <c r="Y1791" s="38" t="s">
        <v>6552</v>
      </c>
      <c r="Z1791" s="21">
        <v>208.036</v>
      </c>
      <c r="AA1791" s="23">
        <v>4.03</v>
      </c>
      <c r="AB1791" s="39" t="s">
        <v>3139</v>
      </c>
      <c r="AC1791" s="39">
        <v>-1192000</v>
      </c>
      <c r="AD1791" s="38" t="s">
        <v>3139</v>
      </c>
      <c r="AE1791" s="38" t="s">
        <v>5824</v>
      </c>
      <c r="AG1791" s="23"/>
      <c r="AH1791" s="23"/>
    </row>
    <row r="1792" spans="1:34">
      <c r="A1792" t="str">
        <f t="shared" si="83"/>
        <v>1203</v>
      </c>
      <c r="B1792" t="str">
        <f t="shared" si="81"/>
        <v>FL</v>
      </c>
      <c r="C1792">
        <f t="shared" si="82"/>
        <v>11</v>
      </c>
      <c r="D1792" s="38" t="s">
        <v>6552</v>
      </c>
      <c r="E1792" s="23">
        <v>19</v>
      </c>
      <c r="F1792" s="23">
        <v>120305</v>
      </c>
      <c r="G1792" s="38" t="s">
        <v>102</v>
      </c>
      <c r="H1792" s="38" t="s">
        <v>3043</v>
      </c>
      <c r="I1792" s="38" t="s">
        <v>5969</v>
      </c>
      <c r="J1792" s="38" t="s">
        <v>5886</v>
      </c>
      <c r="K1792" s="38"/>
      <c r="L1792" s="38" t="s">
        <v>6758</v>
      </c>
      <c r="M1792" s="109">
        <v>44419</v>
      </c>
      <c r="N1792" s="39">
        <v>200000000</v>
      </c>
      <c r="O1792" s="38">
        <v>1</v>
      </c>
      <c r="P1792" s="38" t="s">
        <v>5814</v>
      </c>
      <c r="Q1792" s="23">
        <v>8.52</v>
      </c>
      <c r="R1792" s="43" t="s">
        <v>3139</v>
      </c>
      <c r="S1792" s="38" t="s">
        <v>54</v>
      </c>
      <c r="T1792" s="23">
        <v>90</v>
      </c>
      <c r="U1792" s="38" t="s">
        <v>6788</v>
      </c>
      <c r="V1792" s="39">
        <v>213548000</v>
      </c>
      <c r="W1792" s="23">
        <v>8.523E-2</v>
      </c>
      <c r="X1792" s="38" t="s">
        <v>3139</v>
      </c>
      <c r="Y1792" s="38" t="s">
        <v>6552</v>
      </c>
      <c r="Z1792" s="21">
        <v>204.154</v>
      </c>
      <c r="AA1792" s="23">
        <v>1.76</v>
      </c>
      <c r="AB1792" s="39" t="s">
        <v>3139</v>
      </c>
      <c r="AC1792" s="39">
        <v>356000</v>
      </c>
      <c r="AD1792" s="38" t="s">
        <v>3139</v>
      </c>
      <c r="AE1792" s="38" t="s">
        <v>5824</v>
      </c>
      <c r="AG1792" s="23"/>
      <c r="AH1792" s="23"/>
    </row>
    <row r="1793" spans="1:34">
      <c r="A1793" t="str">
        <f t="shared" si="83"/>
        <v>1203</v>
      </c>
      <c r="B1793" t="str">
        <f t="shared" si="81"/>
        <v>FL</v>
      </c>
      <c r="C1793">
        <f t="shared" si="82"/>
        <v>54</v>
      </c>
      <c r="D1793" s="38" t="s">
        <v>6552</v>
      </c>
      <c r="E1793" s="23">
        <v>20</v>
      </c>
      <c r="F1793" s="23">
        <v>120305</v>
      </c>
      <c r="G1793" s="38" t="s">
        <v>55</v>
      </c>
      <c r="H1793" s="38" t="s">
        <v>3251</v>
      </c>
      <c r="I1793" s="38" t="s">
        <v>5969</v>
      </c>
      <c r="J1793" s="38" t="s">
        <v>6829</v>
      </c>
      <c r="K1793" s="38"/>
      <c r="L1793" s="38" t="s">
        <v>5974</v>
      </c>
      <c r="M1793" s="109">
        <v>44462</v>
      </c>
      <c r="N1793" s="39">
        <v>6000000</v>
      </c>
      <c r="O1793" s="38">
        <v>1</v>
      </c>
      <c r="P1793" s="38" t="s">
        <v>5814</v>
      </c>
      <c r="Q1793" s="23">
        <v>1.65</v>
      </c>
      <c r="R1793" s="43" t="s">
        <v>3139</v>
      </c>
      <c r="S1793" s="38" t="s">
        <v>54</v>
      </c>
      <c r="T1793" s="23">
        <v>90</v>
      </c>
      <c r="U1793" s="38" t="s">
        <v>6124</v>
      </c>
      <c r="V1793" s="39">
        <v>6000000</v>
      </c>
      <c r="W1793" s="23">
        <v>1.6500000000000001E-2</v>
      </c>
      <c r="X1793" s="38" t="s">
        <v>3139</v>
      </c>
      <c r="Y1793" s="38" t="s">
        <v>6552</v>
      </c>
      <c r="Z1793" s="21">
        <v>6.0528000000000004</v>
      </c>
      <c r="AA1793" s="23">
        <v>1.65</v>
      </c>
      <c r="AB1793" s="39" t="s">
        <v>3139</v>
      </c>
      <c r="AC1793" s="39">
        <v>0</v>
      </c>
      <c r="AD1793" s="38" t="s">
        <v>3139</v>
      </c>
      <c r="AE1793" s="38" t="s">
        <v>5815</v>
      </c>
      <c r="AG1793" s="23"/>
      <c r="AH1793" s="23"/>
    </row>
    <row r="1794" spans="1:34">
      <c r="A1794" t="str">
        <f t="shared" si="83"/>
        <v>1203</v>
      </c>
      <c r="B1794" t="str">
        <f t="shared" si="81"/>
        <v>FL</v>
      </c>
      <c r="C1794">
        <f t="shared" si="82"/>
        <v>61</v>
      </c>
      <c r="D1794" s="38" t="s">
        <v>6552</v>
      </c>
      <c r="E1794" s="23">
        <v>21</v>
      </c>
      <c r="F1794" s="23">
        <v>120305</v>
      </c>
      <c r="G1794" s="38" t="s">
        <v>55</v>
      </c>
      <c r="H1794" s="38" t="s">
        <v>3339</v>
      </c>
      <c r="I1794" s="38" t="s">
        <v>5969</v>
      </c>
      <c r="J1794" s="38" t="s">
        <v>6831</v>
      </c>
      <c r="K1794" s="38"/>
      <c r="L1794" s="38" t="s">
        <v>6101</v>
      </c>
      <c r="M1794" s="109">
        <v>44469</v>
      </c>
      <c r="N1794" s="39">
        <v>14181480</v>
      </c>
      <c r="O1794" s="38">
        <v>1</v>
      </c>
      <c r="P1794" s="38" t="s">
        <v>5814</v>
      </c>
      <c r="Q1794" s="23">
        <v>1.55</v>
      </c>
      <c r="R1794" s="43" t="s">
        <v>3139</v>
      </c>
      <c r="S1794" s="38" t="s">
        <v>54</v>
      </c>
      <c r="T1794" s="23">
        <v>90</v>
      </c>
      <c r="U1794" s="38" t="s">
        <v>6101</v>
      </c>
      <c r="V1794" s="39">
        <v>14181480</v>
      </c>
      <c r="W1794" s="23">
        <v>1.55E-2</v>
      </c>
      <c r="X1794" s="38" t="s">
        <v>3139</v>
      </c>
      <c r="Y1794" s="38" t="s">
        <v>6552</v>
      </c>
      <c r="Z1794" s="21">
        <v>14.256582999999999</v>
      </c>
      <c r="AA1794" s="23">
        <v>1.55</v>
      </c>
      <c r="AB1794" s="39" t="s">
        <v>3139</v>
      </c>
      <c r="AC1794" s="39">
        <v>0</v>
      </c>
      <c r="AD1794" s="38" t="s">
        <v>3139</v>
      </c>
      <c r="AE1794" s="38" t="s">
        <v>5815</v>
      </c>
      <c r="AG1794" s="23"/>
      <c r="AH1794" s="23"/>
    </row>
    <row r="1795" spans="1:34">
      <c r="A1795" t="str">
        <f t="shared" si="83"/>
        <v>1120</v>
      </c>
      <c r="B1795" t="str">
        <f t="shared" ref="B1795:B1858" si="84">+IF(A1795="1228","CA",IF(A1795="1230","VR",IF(A1795="1203","FL","OT")))</f>
        <v>OT</v>
      </c>
      <c r="C1795">
        <f t="shared" ref="C1795:C1858" si="85">+IF(M1795="",0,M1795-D1795)</f>
        <v>76</v>
      </c>
      <c r="D1795" s="38" t="s">
        <v>6552</v>
      </c>
      <c r="E1795" s="23">
        <v>5</v>
      </c>
      <c r="F1795" s="23">
        <v>112007</v>
      </c>
      <c r="G1795" s="38" t="s">
        <v>108</v>
      </c>
      <c r="H1795" s="38" t="s">
        <v>3042</v>
      </c>
      <c r="I1795" s="38" t="s">
        <v>5969</v>
      </c>
      <c r="J1795" s="38" t="s">
        <v>12028</v>
      </c>
      <c r="K1795" s="38"/>
      <c r="L1795" s="38" t="s">
        <v>6154</v>
      </c>
      <c r="M1795" s="109">
        <v>44484</v>
      </c>
      <c r="N1795" s="39">
        <v>748493217</v>
      </c>
      <c r="O1795" s="38">
        <v>1</v>
      </c>
      <c r="P1795" s="38" t="s">
        <v>5814</v>
      </c>
      <c r="Q1795" s="23">
        <v>2.4</v>
      </c>
      <c r="R1795" s="43" t="s">
        <v>3139</v>
      </c>
      <c r="S1795" s="38" t="s">
        <v>54</v>
      </c>
      <c r="T1795" s="23">
        <v>92</v>
      </c>
      <c r="U1795" s="38" t="s">
        <v>6154</v>
      </c>
      <c r="V1795" s="39">
        <v>748493217</v>
      </c>
      <c r="W1795" s="23">
        <v>2.4</v>
      </c>
      <c r="X1795" s="38" t="s">
        <v>3139</v>
      </c>
      <c r="Y1795" s="38" t="s">
        <v>6552</v>
      </c>
      <c r="Z1795" s="21">
        <v>749.28452300000004</v>
      </c>
      <c r="AA1795" s="23">
        <v>2.38</v>
      </c>
      <c r="AB1795" s="39" t="s">
        <v>3139</v>
      </c>
      <c r="AC1795" s="39">
        <v>791306</v>
      </c>
      <c r="AD1795" s="38" t="s">
        <v>3139</v>
      </c>
      <c r="AE1795" s="38" t="s">
        <v>5815</v>
      </c>
      <c r="AG1795" s="23"/>
      <c r="AH1795" s="23"/>
    </row>
    <row r="1796" spans="1:34">
      <c r="A1796" t="str">
        <f t="shared" ref="A1796:A1859" si="86">+MID(F1796,1,4)</f>
        <v>1120</v>
      </c>
      <c r="B1796" t="str">
        <f t="shared" si="84"/>
        <v>OT</v>
      </c>
      <c r="C1796">
        <f t="shared" si="85"/>
        <v>74</v>
      </c>
      <c r="D1796" s="38" t="s">
        <v>6552</v>
      </c>
      <c r="E1796" s="23">
        <v>6</v>
      </c>
      <c r="F1796" s="23">
        <v>112007</v>
      </c>
      <c r="G1796" s="38" t="s">
        <v>53</v>
      </c>
      <c r="H1796" s="38" t="s">
        <v>3161</v>
      </c>
      <c r="I1796" s="38" t="s">
        <v>5969</v>
      </c>
      <c r="J1796" s="38" t="s">
        <v>12029</v>
      </c>
      <c r="K1796" s="38"/>
      <c r="L1796" s="38" t="s">
        <v>6072</v>
      </c>
      <c r="M1796" s="109">
        <v>44482</v>
      </c>
      <c r="N1796" s="39">
        <v>458150906</v>
      </c>
      <c r="O1796" s="38">
        <v>1</v>
      </c>
      <c r="P1796" s="38" t="s">
        <v>5814</v>
      </c>
      <c r="Q1796" s="23">
        <v>2.6</v>
      </c>
      <c r="R1796" s="43" t="s">
        <v>3139</v>
      </c>
      <c r="S1796" s="38" t="s">
        <v>54</v>
      </c>
      <c r="T1796" s="23">
        <v>92</v>
      </c>
      <c r="U1796" s="38" t="s">
        <v>6072</v>
      </c>
      <c r="V1796" s="39">
        <v>458150906</v>
      </c>
      <c r="W1796" s="23">
        <v>2.6</v>
      </c>
      <c r="X1796" s="38" t="s">
        <v>3139</v>
      </c>
      <c r="Y1796" s="38" t="s">
        <v>6552</v>
      </c>
      <c r="Z1796" s="21">
        <v>458.74078200000002</v>
      </c>
      <c r="AA1796" s="23">
        <v>2.58</v>
      </c>
      <c r="AB1796" s="39" t="s">
        <v>3139</v>
      </c>
      <c r="AC1796" s="39">
        <v>589876</v>
      </c>
      <c r="AD1796" s="38" t="s">
        <v>3139</v>
      </c>
      <c r="AE1796" s="38" t="s">
        <v>5815</v>
      </c>
      <c r="AG1796" s="23"/>
      <c r="AH1796" s="23"/>
    </row>
    <row r="1797" spans="1:34">
      <c r="A1797" t="str">
        <f t="shared" si="86"/>
        <v>1120</v>
      </c>
      <c r="B1797" t="str">
        <f t="shared" si="84"/>
        <v>OT</v>
      </c>
      <c r="C1797">
        <f t="shared" si="85"/>
        <v>87</v>
      </c>
      <c r="D1797" s="38" t="s">
        <v>6552</v>
      </c>
      <c r="E1797" s="23">
        <v>7</v>
      </c>
      <c r="F1797" s="23">
        <v>112007</v>
      </c>
      <c r="G1797" s="38" t="s">
        <v>53</v>
      </c>
      <c r="H1797" s="38" t="s">
        <v>3161</v>
      </c>
      <c r="I1797" s="38" t="s">
        <v>5969</v>
      </c>
      <c r="J1797" s="38" t="s">
        <v>12030</v>
      </c>
      <c r="K1797" s="38"/>
      <c r="L1797" s="38" t="s">
        <v>5981</v>
      </c>
      <c r="M1797" s="109">
        <v>44495</v>
      </c>
      <c r="N1797" s="39">
        <v>263405083</v>
      </c>
      <c r="O1797" s="38">
        <v>1</v>
      </c>
      <c r="P1797" s="38" t="s">
        <v>5814</v>
      </c>
      <c r="Q1797" s="23">
        <v>2.5</v>
      </c>
      <c r="R1797" s="43" t="s">
        <v>3139</v>
      </c>
      <c r="S1797" s="38" t="s">
        <v>54</v>
      </c>
      <c r="T1797" s="23">
        <v>92</v>
      </c>
      <c r="U1797" s="38" t="s">
        <v>5981</v>
      </c>
      <c r="V1797" s="39">
        <v>263405083</v>
      </c>
      <c r="W1797" s="23">
        <v>2.5</v>
      </c>
      <c r="X1797" s="38" t="s">
        <v>3139</v>
      </c>
      <c r="Y1797" s="38" t="s">
        <v>6552</v>
      </c>
      <c r="Z1797" s="21">
        <v>263.495791</v>
      </c>
      <c r="AA1797" s="23">
        <v>2.48</v>
      </c>
      <c r="AB1797" s="39" t="s">
        <v>3139</v>
      </c>
      <c r="AC1797" s="39">
        <v>90708</v>
      </c>
      <c r="AD1797" s="38" t="s">
        <v>3139</v>
      </c>
      <c r="AE1797" s="38" t="s">
        <v>5815</v>
      </c>
      <c r="AG1797" s="23"/>
      <c r="AH1797" s="23"/>
    </row>
    <row r="1798" spans="1:34">
      <c r="A1798" t="str">
        <f t="shared" si="86"/>
        <v>1226</v>
      </c>
      <c r="B1798" t="str">
        <f t="shared" si="84"/>
        <v>OT</v>
      </c>
      <c r="C1798">
        <f t="shared" si="85"/>
        <v>0</v>
      </c>
      <c r="D1798" s="38" t="s">
        <v>6552</v>
      </c>
      <c r="E1798" s="23">
        <v>8</v>
      </c>
      <c r="F1798" s="23">
        <v>122602</v>
      </c>
      <c r="G1798" s="38" t="s">
        <v>3610</v>
      </c>
      <c r="H1798" s="38" t="s">
        <v>3687</v>
      </c>
      <c r="I1798" s="38" t="s">
        <v>6006</v>
      </c>
      <c r="J1798" s="38" t="s">
        <v>50</v>
      </c>
      <c r="K1798" s="38"/>
      <c r="L1798" s="38" t="s">
        <v>6837</v>
      </c>
      <c r="M1798" s="109">
        <v>44408</v>
      </c>
      <c r="N1798" s="39">
        <v>0</v>
      </c>
      <c r="O1798" s="38">
        <v>1</v>
      </c>
      <c r="P1798" s="38"/>
      <c r="Q1798" s="38" t="s">
        <v>3139</v>
      </c>
      <c r="R1798" s="39">
        <v>265300</v>
      </c>
      <c r="S1798" s="38"/>
      <c r="T1798" s="38" t="s">
        <v>3139</v>
      </c>
      <c r="U1798" s="38" t="s">
        <v>6837</v>
      </c>
      <c r="V1798" s="39">
        <v>265300</v>
      </c>
      <c r="W1798" s="38" t="s">
        <v>3139</v>
      </c>
      <c r="X1798" s="23">
        <v>0</v>
      </c>
      <c r="Y1798" s="38" t="s">
        <v>6552</v>
      </c>
      <c r="Z1798" s="21">
        <v>0.39814899999999998</v>
      </c>
      <c r="AA1798" s="38" t="s">
        <v>3139</v>
      </c>
      <c r="AB1798" s="39">
        <v>265300</v>
      </c>
      <c r="AC1798" s="39">
        <v>132849</v>
      </c>
      <c r="AD1798" s="23" t="s">
        <v>3139</v>
      </c>
      <c r="AE1798" s="38" t="s">
        <v>5819</v>
      </c>
      <c r="AG1798" s="23"/>
      <c r="AH1798" s="23"/>
    </row>
    <row r="1799" spans="1:34">
      <c r="A1799" t="str">
        <f t="shared" si="86"/>
        <v>1226</v>
      </c>
      <c r="B1799" t="str">
        <f t="shared" si="84"/>
        <v>OT</v>
      </c>
      <c r="C1799">
        <f t="shared" si="85"/>
        <v>0</v>
      </c>
      <c r="D1799" s="38" t="s">
        <v>6552</v>
      </c>
      <c r="E1799" s="23">
        <v>9</v>
      </c>
      <c r="F1799" s="23">
        <v>122602</v>
      </c>
      <c r="G1799" s="38" t="s">
        <v>3181</v>
      </c>
      <c r="H1799" s="38" t="s">
        <v>3285</v>
      </c>
      <c r="I1799" s="38" t="s">
        <v>6006</v>
      </c>
      <c r="J1799" s="38" t="s">
        <v>50</v>
      </c>
      <c r="K1799" s="38"/>
      <c r="L1799" s="38" t="s">
        <v>6838</v>
      </c>
      <c r="M1799" s="109">
        <v>44408</v>
      </c>
      <c r="N1799" s="39">
        <v>0</v>
      </c>
      <c r="O1799" s="38">
        <v>1</v>
      </c>
      <c r="P1799" s="38"/>
      <c r="Q1799" s="38" t="s">
        <v>3139</v>
      </c>
      <c r="R1799" s="39">
        <v>17905467</v>
      </c>
      <c r="S1799" s="38"/>
      <c r="T1799" s="38" t="s">
        <v>3139</v>
      </c>
      <c r="U1799" s="38" t="s">
        <v>6838</v>
      </c>
      <c r="V1799" s="39">
        <v>26120229.5</v>
      </c>
      <c r="W1799" s="38" t="s">
        <v>3139</v>
      </c>
      <c r="X1799" s="23">
        <v>0</v>
      </c>
      <c r="Y1799" s="38" t="s">
        <v>6552</v>
      </c>
      <c r="Z1799" s="21">
        <v>88.9900655</v>
      </c>
      <c r="AA1799" s="38" t="s">
        <v>3139</v>
      </c>
      <c r="AB1799" s="39">
        <v>17905467</v>
      </c>
      <c r="AC1799" s="39">
        <v>59797525.5</v>
      </c>
      <c r="AD1799" s="23" t="s">
        <v>3139</v>
      </c>
      <c r="AE1799" s="38" t="s">
        <v>5819</v>
      </c>
      <c r="AG1799" s="23"/>
      <c r="AH1799" s="23"/>
    </row>
    <row r="1800" spans="1:34">
      <c r="A1800" t="str">
        <f t="shared" si="86"/>
        <v>1226</v>
      </c>
      <c r="B1800" t="str">
        <f t="shared" si="84"/>
        <v>OT</v>
      </c>
      <c r="C1800">
        <f t="shared" si="85"/>
        <v>0</v>
      </c>
      <c r="D1800" s="38" t="s">
        <v>6552</v>
      </c>
      <c r="E1800" s="23">
        <v>10</v>
      </c>
      <c r="F1800" s="23">
        <v>122602</v>
      </c>
      <c r="G1800" s="38" t="s">
        <v>3179</v>
      </c>
      <c r="H1800" s="38" t="s">
        <v>3287</v>
      </c>
      <c r="I1800" s="38" t="s">
        <v>6006</v>
      </c>
      <c r="J1800" s="38" t="s">
        <v>50</v>
      </c>
      <c r="K1800" s="38"/>
      <c r="L1800" s="38" t="s">
        <v>6838</v>
      </c>
      <c r="M1800" s="109">
        <v>44408</v>
      </c>
      <c r="N1800" s="39">
        <v>0</v>
      </c>
      <c r="O1800" s="38">
        <v>1</v>
      </c>
      <c r="P1800" s="38"/>
      <c r="Q1800" s="38" t="s">
        <v>3139</v>
      </c>
      <c r="R1800" s="39">
        <v>28094531</v>
      </c>
      <c r="S1800" s="38"/>
      <c r="T1800" s="38" t="s">
        <v>3139</v>
      </c>
      <c r="U1800" s="38" t="s">
        <v>6838</v>
      </c>
      <c r="V1800" s="39">
        <v>36309293.5</v>
      </c>
      <c r="W1800" s="38" t="s">
        <v>3139</v>
      </c>
      <c r="X1800" s="23">
        <v>0</v>
      </c>
      <c r="Y1800" s="38" t="s">
        <v>6552</v>
      </c>
      <c r="Z1800" s="21">
        <v>67.448656</v>
      </c>
      <c r="AA1800" s="38" t="s">
        <v>3139</v>
      </c>
      <c r="AB1800" s="39">
        <v>28094531</v>
      </c>
      <c r="AC1800" s="39">
        <v>28067052</v>
      </c>
      <c r="AD1800" s="23" t="s">
        <v>3139</v>
      </c>
      <c r="AE1800" s="38" t="s">
        <v>5819</v>
      </c>
      <c r="AG1800" s="23"/>
      <c r="AH1800" s="23"/>
    </row>
    <row r="1801" spans="1:34">
      <c r="A1801" t="str">
        <f t="shared" si="86"/>
        <v>1226</v>
      </c>
      <c r="B1801" t="str">
        <f t="shared" si="84"/>
        <v>OT</v>
      </c>
      <c r="C1801">
        <f t="shared" si="85"/>
        <v>0</v>
      </c>
      <c r="D1801" s="38" t="s">
        <v>6552</v>
      </c>
      <c r="E1801" s="23">
        <v>11</v>
      </c>
      <c r="F1801" s="23">
        <v>122602</v>
      </c>
      <c r="G1801" s="38" t="s">
        <v>53</v>
      </c>
      <c r="H1801" s="38" t="s">
        <v>3161</v>
      </c>
      <c r="I1801" s="38" t="s">
        <v>6006</v>
      </c>
      <c r="J1801" s="38" t="s">
        <v>50</v>
      </c>
      <c r="K1801" s="38"/>
      <c r="L1801" s="38" t="s">
        <v>6426</v>
      </c>
      <c r="M1801" s="109">
        <v>44408</v>
      </c>
      <c r="N1801" s="39">
        <v>0</v>
      </c>
      <c r="O1801" s="38">
        <v>1</v>
      </c>
      <c r="P1801" s="38"/>
      <c r="Q1801" s="38" t="s">
        <v>3139</v>
      </c>
      <c r="R1801" s="39">
        <v>72545618</v>
      </c>
      <c r="S1801" s="38"/>
      <c r="T1801" s="38" t="s">
        <v>3139</v>
      </c>
      <c r="U1801" s="38" t="s">
        <v>6426</v>
      </c>
      <c r="V1801" s="39">
        <v>72545618</v>
      </c>
      <c r="W1801" s="38" t="s">
        <v>3139</v>
      </c>
      <c r="X1801" s="23">
        <v>0</v>
      </c>
      <c r="Y1801" s="38" t="s">
        <v>6552</v>
      </c>
      <c r="Z1801" s="21">
        <v>106.67206175</v>
      </c>
      <c r="AA1801" s="38" t="s">
        <v>3139</v>
      </c>
      <c r="AB1801" s="39">
        <v>72545618</v>
      </c>
      <c r="AC1801" s="39">
        <v>34126443.75</v>
      </c>
      <c r="AD1801" s="23" t="s">
        <v>3139</v>
      </c>
      <c r="AE1801" s="38" t="s">
        <v>5819</v>
      </c>
      <c r="AG1801" s="23"/>
      <c r="AH1801" s="23"/>
    </row>
    <row r="1802" spans="1:34">
      <c r="A1802" t="str">
        <f t="shared" si="86"/>
        <v>1226</v>
      </c>
      <c r="B1802" t="str">
        <f t="shared" si="84"/>
        <v>OT</v>
      </c>
      <c r="C1802">
        <f t="shared" si="85"/>
        <v>0</v>
      </c>
      <c r="D1802" s="38" t="s">
        <v>6552</v>
      </c>
      <c r="E1802" s="23">
        <v>12</v>
      </c>
      <c r="F1802" s="23">
        <v>122602</v>
      </c>
      <c r="G1802" s="38" t="s">
        <v>3157</v>
      </c>
      <c r="H1802" s="38" t="s">
        <v>3159</v>
      </c>
      <c r="I1802" s="38" t="s">
        <v>6006</v>
      </c>
      <c r="J1802" s="38" t="s">
        <v>50</v>
      </c>
      <c r="K1802" s="38"/>
      <c r="L1802" s="38" t="s">
        <v>6839</v>
      </c>
      <c r="M1802" s="109">
        <v>44408</v>
      </c>
      <c r="N1802" s="39">
        <v>0</v>
      </c>
      <c r="O1802" s="38">
        <v>1</v>
      </c>
      <c r="P1802" s="38"/>
      <c r="Q1802" s="38" t="s">
        <v>3139</v>
      </c>
      <c r="R1802" s="39">
        <v>877802</v>
      </c>
      <c r="S1802" s="38"/>
      <c r="T1802" s="38" t="s">
        <v>3139</v>
      </c>
      <c r="U1802" s="38" t="s">
        <v>6839</v>
      </c>
      <c r="V1802" s="39">
        <v>2633406</v>
      </c>
      <c r="W1802" s="38" t="s">
        <v>3139</v>
      </c>
      <c r="X1802" s="23">
        <v>0</v>
      </c>
      <c r="Y1802" s="38" t="s">
        <v>6552</v>
      </c>
      <c r="Z1802" s="21">
        <v>0.87780199999999997</v>
      </c>
      <c r="AA1802" s="38" t="s">
        <v>3139</v>
      </c>
      <c r="AB1802" s="39">
        <v>877802</v>
      </c>
      <c r="AC1802" s="39">
        <v>0</v>
      </c>
      <c r="AD1802" s="23" t="s">
        <v>3139</v>
      </c>
      <c r="AE1802" s="38" t="s">
        <v>5819</v>
      </c>
      <c r="AG1802" s="23"/>
      <c r="AH1802" s="23"/>
    </row>
    <row r="1803" spans="1:34">
      <c r="A1803" t="str">
        <f t="shared" si="86"/>
        <v>1228</v>
      </c>
      <c r="B1803" t="str">
        <f t="shared" si="84"/>
        <v>CA</v>
      </c>
      <c r="C1803">
        <f t="shared" si="85"/>
        <v>9</v>
      </c>
      <c r="D1803" s="38" t="s">
        <v>6552</v>
      </c>
      <c r="E1803" s="23">
        <v>13</v>
      </c>
      <c r="F1803" s="23">
        <v>122811</v>
      </c>
      <c r="G1803" s="38" t="s">
        <v>56</v>
      </c>
      <c r="H1803" s="38" t="s">
        <v>3045</v>
      </c>
      <c r="I1803" s="38" t="s">
        <v>5969</v>
      </c>
      <c r="J1803" s="38" t="s">
        <v>6833</v>
      </c>
      <c r="K1803" s="38"/>
      <c r="L1803" s="38" t="s">
        <v>6347</v>
      </c>
      <c r="M1803" s="109">
        <v>44417</v>
      </c>
      <c r="N1803" s="39">
        <v>251262160</v>
      </c>
      <c r="O1803" s="38">
        <v>1</v>
      </c>
      <c r="P1803" s="38" t="s">
        <v>5814</v>
      </c>
      <c r="Q1803" s="38">
        <v>2</v>
      </c>
      <c r="R1803" s="39" t="s">
        <v>3139</v>
      </c>
      <c r="S1803" s="38" t="s">
        <v>54</v>
      </c>
      <c r="T1803" s="38">
        <v>122</v>
      </c>
      <c r="U1803" s="38" t="s">
        <v>6347</v>
      </c>
      <c r="V1803" s="39">
        <v>251262160</v>
      </c>
      <c r="W1803" s="38">
        <v>2</v>
      </c>
      <c r="X1803" s="23" t="s">
        <v>3139</v>
      </c>
      <c r="Y1803" s="38" t="s">
        <v>6552</v>
      </c>
      <c r="Z1803" s="21">
        <v>252.829128</v>
      </c>
      <c r="AA1803" s="38">
        <v>1.99</v>
      </c>
      <c r="AB1803" s="39" t="s">
        <v>3139</v>
      </c>
      <c r="AC1803" s="39">
        <v>1566968</v>
      </c>
      <c r="AD1803" s="23" t="s">
        <v>3139</v>
      </c>
      <c r="AE1803" s="38" t="s">
        <v>5815</v>
      </c>
      <c r="AG1803" s="23"/>
      <c r="AH1803" s="23"/>
    </row>
    <row r="1804" spans="1:34">
      <c r="A1804" t="str">
        <f t="shared" si="86"/>
        <v>1228</v>
      </c>
      <c r="B1804" t="str">
        <f t="shared" si="84"/>
        <v>CA</v>
      </c>
      <c r="C1804">
        <f t="shared" si="85"/>
        <v>17</v>
      </c>
      <c r="D1804" s="38" t="s">
        <v>6552</v>
      </c>
      <c r="E1804" s="23">
        <v>14</v>
      </c>
      <c r="F1804" s="23">
        <v>122811</v>
      </c>
      <c r="G1804" s="38" t="s">
        <v>79</v>
      </c>
      <c r="H1804" s="38" t="s">
        <v>3278</v>
      </c>
      <c r="I1804" s="38" t="s">
        <v>5969</v>
      </c>
      <c r="J1804" s="38" t="s">
        <v>6835</v>
      </c>
      <c r="K1804" s="38"/>
      <c r="L1804" s="38" t="s">
        <v>6001</v>
      </c>
      <c r="M1804" s="109">
        <v>44425</v>
      </c>
      <c r="N1804" s="39">
        <v>600000000</v>
      </c>
      <c r="O1804" s="38">
        <v>1</v>
      </c>
      <c r="P1804" s="38" t="s">
        <v>5814</v>
      </c>
      <c r="Q1804" s="23">
        <v>2.9</v>
      </c>
      <c r="R1804" s="43" t="s">
        <v>3139</v>
      </c>
      <c r="S1804" s="38" t="s">
        <v>54</v>
      </c>
      <c r="T1804" s="23">
        <v>123</v>
      </c>
      <c r="U1804" s="38" t="s">
        <v>6001</v>
      </c>
      <c r="V1804" s="39">
        <v>600000000</v>
      </c>
      <c r="W1804" s="23">
        <v>2.9</v>
      </c>
      <c r="X1804" s="23" t="s">
        <v>3139</v>
      </c>
      <c r="Y1804" s="38" t="s">
        <v>6552</v>
      </c>
      <c r="Z1804" s="21">
        <v>605.08671800000002</v>
      </c>
      <c r="AA1804" s="23">
        <v>2.88</v>
      </c>
      <c r="AB1804" s="39" t="s">
        <v>3139</v>
      </c>
      <c r="AC1804" s="39">
        <v>5086718</v>
      </c>
      <c r="AD1804" s="38" t="s">
        <v>3139</v>
      </c>
      <c r="AE1804" s="38" t="s">
        <v>5815</v>
      </c>
      <c r="AG1804" s="23"/>
      <c r="AH1804" s="23"/>
    </row>
    <row r="1805" spans="1:34">
      <c r="A1805" t="str">
        <f t="shared" si="86"/>
        <v>1228</v>
      </c>
      <c r="B1805" t="str">
        <f t="shared" si="84"/>
        <v>CA</v>
      </c>
      <c r="C1805">
        <f t="shared" si="85"/>
        <v>22</v>
      </c>
      <c r="D1805" s="38" t="s">
        <v>6552</v>
      </c>
      <c r="E1805" s="23">
        <v>15</v>
      </c>
      <c r="F1805" s="23">
        <v>122811</v>
      </c>
      <c r="G1805" s="38" t="s">
        <v>108</v>
      </c>
      <c r="H1805" s="38" t="s">
        <v>3042</v>
      </c>
      <c r="I1805" s="38" t="s">
        <v>5969</v>
      </c>
      <c r="J1805" s="38" t="s">
        <v>6836</v>
      </c>
      <c r="K1805" s="38"/>
      <c r="L1805" s="38" t="s">
        <v>5998</v>
      </c>
      <c r="M1805" s="109">
        <v>44430</v>
      </c>
      <c r="N1805" s="39">
        <v>150750096</v>
      </c>
      <c r="O1805" s="38">
        <v>1</v>
      </c>
      <c r="P1805" s="38" t="s">
        <v>5814</v>
      </c>
      <c r="Q1805" s="23">
        <v>1.95</v>
      </c>
      <c r="R1805" s="43" t="s">
        <v>3139</v>
      </c>
      <c r="S1805" s="38" t="s">
        <v>54</v>
      </c>
      <c r="T1805" s="23">
        <v>122</v>
      </c>
      <c r="U1805" s="38" t="s">
        <v>5998</v>
      </c>
      <c r="V1805" s="39">
        <v>150750096</v>
      </c>
      <c r="W1805" s="23">
        <v>1.95</v>
      </c>
      <c r="X1805" s="23" t="s">
        <v>3139</v>
      </c>
      <c r="Y1805" s="38" t="s">
        <v>6552</v>
      </c>
      <c r="Z1805" s="21">
        <v>151.561408</v>
      </c>
      <c r="AA1805" s="23">
        <v>1.94</v>
      </c>
      <c r="AB1805" s="39" t="s">
        <v>3139</v>
      </c>
      <c r="AC1805" s="39">
        <v>811312</v>
      </c>
      <c r="AD1805" s="38" t="s">
        <v>3139</v>
      </c>
      <c r="AE1805" s="38" t="s">
        <v>5815</v>
      </c>
      <c r="AG1805" s="23"/>
      <c r="AH1805" s="23"/>
    </row>
    <row r="1806" spans="1:34">
      <c r="A1806" t="str">
        <f t="shared" si="86"/>
        <v>1228</v>
      </c>
      <c r="B1806" t="str">
        <f t="shared" si="84"/>
        <v>CA</v>
      </c>
      <c r="C1806">
        <f t="shared" si="85"/>
        <v>22</v>
      </c>
      <c r="D1806" s="38" t="s">
        <v>6552</v>
      </c>
      <c r="E1806" s="23">
        <v>16</v>
      </c>
      <c r="F1806" s="23">
        <v>122811</v>
      </c>
      <c r="G1806" s="38" t="s">
        <v>56</v>
      </c>
      <c r="H1806" s="38" t="s">
        <v>3045</v>
      </c>
      <c r="I1806" s="38" t="s">
        <v>5969</v>
      </c>
      <c r="J1806" s="38" t="s">
        <v>6832</v>
      </c>
      <c r="K1806" s="38"/>
      <c r="L1806" s="38" t="s">
        <v>5998</v>
      </c>
      <c r="M1806" s="109">
        <v>44430</v>
      </c>
      <c r="N1806" s="39">
        <v>150757296</v>
      </c>
      <c r="O1806" s="38">
        <v>1</v>
      </c>
      <c r="P1806" s="38" t="s">
        <v>5814</v>
      </c>
      <c r="Q1806" s="23">
        <v>2.0499999999999998</v>
      </c>
      <c r="R1806" s="43" t="s">
        <v>3139</v>
      </c>
      <c r="S1806" s="38" t="s">
        <v>54</v>
      </c>
      <c r="T1806" s="23">
        <v>122</v>
      </c>
      <c r="U1806" s="38" t="s">
        <v>5998</v>
      </c>
      <c r="V1806" s="39">
        <v>150757296</v>
      </c>
      <c r="W1806" s="23">
        <v>2.0499999999999998</v>
      </c>
      <c r="X1806" s="23" t="s">
        <v>3139</v>
      </c>
      <c r="Y1806" s="38" t="s">
        <v>6552</v>
      </c>
      <c r="Z1806" s="21">
        <v>151.60997499999999</v>
      </c>
      <c r="AA1806" s="23">
        <v>2.04</v>
      </c>
      <c r="AB1806" s="39" t="s">
        <v>3139</v>
      </c>
      <c r="AC1806" s="39">
        <v>852679</v>
      </c>
      <c r="AD1806" s="38" t="s">
        <v>3139</v>
      </c>
      <c r="AE1806" s="38" t="s">
        <v>5815</v>
      </c>
      <c r="AG1806" s="23"/>
      <c r="AH1806" s="23"/>
    </row>
    <row r="1807" spans="1:34">
      <c r="A1807" t="str">
        <f t="shared" si="86"/>
        <v>1228</v>
      </c>
      <c r="B1807" t="str">
        <f t="shared" si="84"/>
        <v>CA</v>
      </c>
      <c r="C1807">
        <f t="shared" si="85"/>
        <v>22</v>
      </c>
      <c r="D1807" s="38" t="s">
        <v>6552</v>
      </c>
      <c r="E1807" s="23">
        <v>17</v>
      </c>
      <c r="F1807" s="23">
        <v>122811</v>
      </c>
      <c r="G1807" s="38" t="s">
        <v>53</v>
      </c>
      <c r="H1807" s="38" t="s">
        <v>3161</v>
      </c>
      <c r="I1807" s="38" t="s">
        <v>5969</v>
      </c>
      <c r="J1807" s="38" t="s">
        <v>6834</v>
      </c>
      <c r="K1807" s="38"/>
      <c r="L1807" s="38" t="s">
        <v>5998</v>
      </c>
      <c r="M1807" s="109">
        <v>44430</v>
      </c>
      <c r="N1807" s="39">
        <v>151068120</v>
      </c>
      <c r="O1807" s="38">
        <v>1</v>
      </c>
      <c r="P1807" s="38" t="s">
        <v>5814</v>
      </c>
      <c r="Q1807" s="23">
        <v>3</v>
      </c>
      <c r="R1807" s="43" t="s">
        <v>3139</v>
      </c>
      <c r="S1807" s="38" t="s">
        <v>54</v>
      </c>
      <c r="T1807" s="23">
        <v>122</v>
      </c>
      <c r="U1807" s="38" t="s">
        <v>5998</v>
      </c>
      <c r="V1807" s="39">
        <v>151068120</v>
      </c>
      <c r="W1807" s="23">
        <v>3</v>
      </c>
      <c r="X1807" s="23" t="s">
        <v>3139</v>
      </c>
      <c r="Y1807" s="38" t="s">
        <v>6552</v>
      </c>
      <c r="Z1807" s="21">
        <v>152.314638</v>
      </c>
      <c r="AA1807" s="23">
        <v>2.97</v>
      </c>
      <c r="AB1807" s="39" t="s">
        <v>3139</v>
      </c>
      <c r="AC1807" s="39">
        <v>1246518</v>
      </c>
      <c r="AD1807" s="38" t="s">
        <v>3139</v>
      </c>
      <c r="AE1807" s="38" t="s">
        <v>5815</v>
      </c>
      <c r="AG1807" s="23"/>
      <c r="AH1807" s="23"/>
    </row>
    <row r="1808" spans="1:34">
      <c r="A1808" t="str">
        <f t="shared" si="86"/>
        <v>1228</v>
      </c>
      <c r="B1808" t="str">
        <f t="shared" si="84"/>
        <v>CA</v>
      </c>
      <c r="C1808">
        <f t="shared" si="85"/>
        <v>55</v>
      </c>
      <c r="D1808" s="38" t="s">
        <v>6552</v>
      </c>
      <c r="E1808" s="23">
        <v>18</v>
      </c>
      <c r="F1808" s="23">
        <v>122811</v>
      </c>
      <c r="G1808" s="38" t="s">
        <v>53</v>
      </c>
      <c r="H1808" s="38" t="s">
        <v>3161</v>
      </c>
      <c r="I1808" s="38" t="s">
        <v>5969</v>
      </c>
      <c r="J1808" s="38" t="s">
        <v>11367</v>
      </c>
      <c r="K1808" s="38"/>
      <c r="L1808" s="38" t="s">
        <v>5975</v>
      </c>
      <c r="M1808" s="109">
        <v>44463</v>
      </c>
      <c r="N1808" s="39">
        <v>253652766</v>
      </c>
      <c r="O1808" s="38">
        <v>1</v>
      </c>
      <c r="P1808" s="38" t="s">
        <v>5814</v>
      </c>
      <c r="Q1808" s="23">
        <v>2.7</v>
      </c>
      <c r="R1808" s="43" t="s">
        <v>3139</v>
      </c>
      <c r="S1808" s="38" t="s">
        <v>54</v>
      </c>
      <c r="T1808" s="23">
        <v>123</v>
      </c>
      <c r="U1808" s="38" t="s">
        <v>5975</v>
      </c>
      <c r="V1808" s="39">
        <v>253652766</v>
      </c>
      <c r="W1808" s="23">
        <v>2.7</v>
      </c>
      <c r="X1808" s="23" t="s">
        <v>3139</v>
      </c>
      <c r="Y1808" s="38" t="s">
        <v>6552</v>
      </c>
      <c r="Z1808" s="21">
        <v>254.93777900000001</v>
      </c>
      <c r="AA1808" s="23">
        <v>2.68</v>
      </c>
      <c r="AB1808" s="39" t="s">
        <v>3139</v>
      </c>
      <c r="AC1808" s="39">
        <v>1285013</v>
      </c>
      <c r="AD1808" s="38" t="s">
        <v>3139</v>
      </c>
      <c r="AE1808" s="38" t="s">
        <v>5815</v>
      </c>
      <c r="AG1808" s="23"/>
      <c r="AH1808" s="23"/>
    </row>
    <row r="1809" spans="1:34">
      <c r="A1809" t="str">
        <f t="shared" si="86"/>
        <v>1228</v>
      </c>
      <c r="B1809" t="str">
        <f t="shared" si="84"/>
        <v>CA</v>
      </c>
      <c r="C1809">
        <f t="shared" si="85"/>
        <v>56</v>
      </c>
      <c r="D1809" s="38" t="s">
        <v>6552</v>
      </c>
      <c r="E1809" s="23">
        <v>19</v>
      </c>
      <c r="F1809" s="23">
        <v>122811</v>
      </c>
      <c r="G1809" s="38" t="s">
        <v>3399</v>
      </c>
      <c r="H1809" s="38" t="s">
        <v>3400</v>
      </c>
      <c r="I1809" s="38" t="s">
        <v>5969</v>
      </c>
      <c r="J1809" s="38" t="s">
        <v>9656</v>
      </c>
      <c r="K1809" s="38"/>
      <c r="L1809" s="38" t="s">
        <v>6277</v>
      </c>
      <c r="M1809" s="109">
        <v>44464</v>
      </c>
      <c r="N1809" s="39">
        <v>308659630</v>
      </c>
      <c r="O1809" s="38">
        <v>1</v>
      </c>
      <c r="P1809" s="38" t="s">
        <v>5814</v>
      </c>
      <c r="Q1809" s="23">
        <v>2.7</v>
      </c>
      <c r="R1809" s="43" t="s">
        <v>3139</v>
      </c>
      <c r="S1809" s="38" t="s">
        <v>54</v>
      </c>
      <c r="T1809" s="23">
        <v>123</v>
      </c>
      <c r="U1809" s="38" t="s">
        <v>6277</v>
      </c>
      <c r="V1809" s="39">
        <v>308659630</v>
      </c>
      <c r="W1809" s="23">
        <v>2.7</v>
      </c>
      <c r="X1809" s="23" t="s">
        <v>3139</v>
      </c>
      <c r="Y1809" s="38" t="s">
        <v>6552</v>
      </c>
      <c r="Z1809" s="21">
        <v>310.20031399999999</v>
      </c>
      <c r="AA1809" s="23">
        <v>2.68</v>
      </c>
      <c r="AB1809" s="39" t="s">
        <v>3139</v>
      </c>
      <c r="AC1809" s="39">
        <v>1540684</v>
      </c>
      <c r="AD1809" s="38" t="s">
        <v>3139</v>
      </c>
      <c r="AE1809" s="38" t="s">
        <v>5815</v>
      </c>
      <c r="AG1809" s="23"/>
      <c r="AH1809" s="23"/>
    </row>
    <row r="1810" spans="1:34">
      <c r="A1810" t="str">
        <f t="shared" si="86"/>
        <v>1228</v>
      </c>
      <c r="B1810" t="str">
        <f t="shared" si="84"/>
        <v>CA</v>
      </c>
      <c r="C1810">
        <f t="shared" si="85"/>
        <v>80</v>
      </c>
      <c r="D1810" s="38" t="s">
        <v>6552</v>
      </c>
      <c r="E1810" s="23">
        <v>20</v>
      </c>
      <c r="F1810" s="23">
        <v>122811</v>
      </c>
      <c r="G1810" s="38" t="s">
        <v>79</v>
      </c>
      <c r="H1810" s="38" t="s">
        <v>3278</v>
      </c>
      <c r="I1810" s="38" t="s">
        <v>5969</v>
      </c>
      <c r="J1810" s="38" t="s">
        <v>11370</v>
      </c>
      <c r="K1810" s="38"/>
      <c r="L1810" s="38" t="s">
        <v>6111</v>
      </c>
      <c r="M1810" s="109">
        <v>44488</v>
      </c>
      <c r="N1810" s="39">
        <v>400000000</v>
      </c>
      <c r="O1810" s="38">
        <v>1</v>
      </c>
      <c r="P1810" s="38" t="s">
        <v>5814</v>
      </c>
      <c r="Q1810" s="23">
        <v>2.8</v>
      </c>
      <c r="R1810" s="43" t="s">
        <v>3139</v>
      </c>
      <c r="S1810" s="38" t="s">
        <v>54</v>
      </c>
      <c r="T1810" s="23">
        <v>123</v>
      </c>
      <c r="U1810" s="38" t="s">
        <v>6111</v>
      </c>
      <c r="V1810" s="39">
        <v>400000000</v>
      </c>
      <c r="W1810" s="23">
        <v>2.8</v>
      </c>
      <c r="X1810" s="23" t="s">
        <v>3139</v>
      </c>
      <c r="Y1810" s="38" t="s">
        <v>6552</v>
      </c>
      <c r="Z1810" s="21">
        <v>401.32854200000003</v>
      </c>
      <c r="AA1810" s="23">
        <v>2.78</v>
      </c>
      <c r="AB1810" s="39" t="s">
        <v>3139</v>
      </c>
      <c r="AC1810" s="39">
        <v>1328542</v>
      </c>
      <c r="AD1810" s="38" t="s">
        <v>3139</v>
      </c>
      <c r="AE1810" s="38" t="s">
        <v>5815</v>
      </c>
      <c r="AG1810" s="23"/>
      <c r="AH1810" s="23"/>
    </row>
    <row r="1811" spans="1:34">
      <c r="A1811" t="str">
        <f t="shared" si="86"/>
        <v>1228</v>
      </c>
      <c r="B1811" t="str">
        <f t="shared" si="84"/>
        <v>CA</v>
      </c>
      <c r="C1811">
        <f t="shared" si="85"/>
        <v>89</v>
      </c>
      <c r="D1811" s="38" t="s">
        <v>6552</v>
      </c>
      <c r="E1811" s="23">
        <v>21</v>
      </c>
      <c r="F1811" s="23">
        <v>122811</v>
      </c>
      <c r="G1811" s="38" t="s">
        <v>3399</v>
      </c>
      <c r="H1811" s="38" t="s">
        <v>3400</v>
      </c>
      <c r="I1811" s="38" t="s">
        <v>5969</v>
      </c>
      <c r="J1811" s="38" t="s">
        <v>11369</v>
      </c>
      <c r="K1811" s="38"/>
      <c r="L1811" s="38" t="s">
        <v>6049</v>
      </c>
      <c r="M1811" s="109">
        <v>44497</v>
      </c>
      <c r="N1811" s="39">
        <v>153766723</v>
      </c>
      <c r="O1811" s="38">
        <v>1</v>
      </c>
      <c r="P1811" s="38" t="s">
        <v>5814</v>
      </c>
      <c r="Q1811" s="23">
        <v>2.7</v>
      </c>
      <c r="R1811" s="43" t="s">
        <v>3139</v>
      </c>
      <c r="S1811" s="38" t="s">
        <v>54</v>
      </c>
      <c r="T1811" s="23">
        <v>122</v>
      </c>
      <c r="U1811" s="38" t="s">
        <v>6049</v>
      </c>
      <c r="V1811" s="39">
        <v>153766723</v>
      </c>
      <c r="W1811" s="23">
        <v>2.7</v>
      </c>
      <c r="X1811" s="23" t="s">
        <v>3139</v>
      </c>
      <c r="Y1811" s="38" t="s">
        <v>6552</v>
      </c>
      <c r="Z1811" s="21">
        <v>154.14392100000001</v>
      </c>
      <c r="AA1811" s="23">
        <v>2.68</v>
      </c>
      <c r="AB1811" s="39" t="s">
        <v>3139</v>
      </c>
      <c r="AC1811" s="39">
        <v>377198</v>
      </c>
      <c r="AD1811" s="38" t="s">
        <v>3139</v>
      </c>
      <c r="AE1811" s="38" t="s">
        <v>5815</v>
      </c>
      <c r="AG1811" s="23"/>
      <c r="AH1811" s="23"/>
    </row>
    <row r="1812" spans="1:34">
      <c r="A1812" t="str">
        <f t="shared" si="86"/>
        <v>1228</v>
      </c>
      <c r="B1812" t="str">
        <f t="shared" si="84"/>
        <v>CA</v>
      </c>
      <c r="C1812">
        <f t="shared" si="85"/>
        <v>118</v>
      </c>
      <c r="D1812" s="38" t="s">
        <v>6552</v>
      </c>
      <c r="E1812" s="23">
        <v>22</v>
      </c>
      <c r="F1812" s="23">
        <v>122811</v>
      </c>
      <c r="G1812" s="38" t="s">
        <v>53</v>
      </c>
      <c r="H1812" s="38" t="s">
        <v>3161</v>
      </c>
      <c r="I1812" s="38" t="s">
        <v>5969</v>
      </c>
      <c r="J1812" s="38" t="s">
        <v>11368</v>
      </c>
      <c r="K1812" s="38"/>
      <c r="L1812" s="38" t="s">
        <v>6843</v>
      </c>
      <c r="M1812" s="109">
        <v>44526</v>
      </c>
      <c r="N1812" s="39">
        <v>253592997</v>
      </c>
      <c r="O1812" s="38">
        <v>1</v>
      </c>
      <c r="P1812" s="38" t="s">
        <v>5814</v>
      </c>
      <c r="Q1812" s="23">
        <v>2.8</v>
      </c>
      <c r="R1812" s="43" t="s">
        <v>3139</v>
      </c>
      <c r="S1812" s="38" t="s">
        <v>54</v>
      </c>
      <c r="T1812" s="23">
        <v>153</v>
      </c>
      <c r="U1812" s="38" t="s">
        <v>6843</v>
      </c>
      <c r="V1812" s="39">
        <v>253592997</v>
      </c>
      <c r="W1812" s="23">
        <v>2.8</v>
      </c>
      <c r="X1812" s="23" t="s">
        <v>3139</v>
      </c>
      <c r="Y1812" s="38" t="s">
        <v>6552</v>
      </c>
      <c r="Z1812" s="21">
        <v>254.21980400000001</v>
      </c>
      <c r="AA1812" s="23">
        <v>2.68</v>
      </c>
      <c r="AB1812" s="39" t="s">
        <v>3139</v>
      </c>
      <c r="AC1812" s="39">
        <v>626807</v>
      </c>
      <c r="AD1812" s="38" t="s">
        <v>3139</v>
      </c>
      <c r="AE1812" s="38" t="s">
        <v>5815</v>
      </c>
      <c r="AG1812" s="23"/>
      <c r="AH1812" s="23"/>
    </row>
    <row r="1813" spans="1:34">
      <c r="A1813" t="str">
        <f t="shared" si="86"/>
        <v>1228</v>
      </c>
      <c r="B1813" t="str">
        <f t="shared" si="84"/>
        <v>CA</v>
      </c>
      <c r="C1813">
        <f t="shared" si="85"/>
        <v>170</v>
      </c>
      <c r="D1813" s="38" t="s">
        <v>6552</v>
      </c>
      <c r="E1813" s="23">
        <v>23</v>
      </c>
      <c r="F1813" s="23">
        <v>122811</v>
      </c>
      <c r="G1813" s="38" t="s">
        <v>3399</v>
      </c>
      <c r="H1813" s="38" t="s">
        <v>3400</v>
      </c>
      <c r="I1813" s="38" t="s">
        <v>5969</v>
      </c>
      <c r="J1813" s="38" t="s">
        <v>12031</v>
      </c>
      <c r="K1813" s="38"/>
      <c r="L1813" s="38" t="s">
        <v>6431</v>
      </c>
      <c r="M1813" s="109">
        <v>44578</v>
      </c>
      <c r="N1813" s="39">
        <v>300000000</v>
      </c>
      <c r="O1813" s="38">
        <v>1</v>
      </c>
      <c r="P1813" s="38" t="s">
        <v>5814</v>
      </c>
      <c r="Q1813" s="23">
        <v>3.4</v>
      </c>
      <c r="R1813" s="43" t="s">
        <v>3139</v>
      </c>
      <c r="S1813" s="38" t="s">
        <v>54</v>
      </c>
      <c r="T1813" s="23">
        <v>185</v>
      </c>
      <c r="U1813" s="38" t="s">
        <v>6431</v>
      </c>
      <c r="V1813" s="39">
        <v>300000000</v>
      </c>
      <c r="W1813" s="23">
        <v>3.4</v>
      </c>
      <c r="X1813" s="23" t="s">
        <v>3139</v>
      </c>
      <c r="Y1813" s="38" t="s">
        <v>6552</v>
      </c>
      <c r="Z1813" s="21">
        <v>300.42500000000001</v>
      </c>
      <c r="AA1813" s="23">
        <v>3.4</v>
      </c>
      <c r="AB1813" s="39" t="s">
        <v>3139</v>
      </c>
      <c r="AC1813" s="39">
        <v>425000</v>
      </c>
      <c r="AD1813" s="38" t="s">
        <v>3139</v>
      </c>
      <c r="AE1813" s="38" t="s">
        <v>5815</v>
      </c>
      <c r="AG1813" s="23"/>
      <c r="AH1813" s="23"/>
    </row>
    <row r="1814" spans="1:34">
      <c r="A1814" t="str">
        <f t="shared" si="86"/>
        <v>1228</v>
      </c>
      <c r="B1814" t="str">
        <f t="shared" si="84"/>
        <v>CA</v>
      </c>
      <c r="C1814">
        <f t="shared" si="85"/>
        <v>184</v>
      </c>
      <c r="D1814" s="38" t="s">
        <v>6552</v>
      </c>
      <c r="E1814" s="23">
        <v>24</v>
      </c>
      <c r="F1814" s="23">
        <v>122811</v>
      </c>
      <c r="G1814" s="38" t="s">
        <v>3177</v>
      </c>
      <c r="H1814" s="38" t="s">
        <v>3227</v>
      </c>
      <c r="I1814" s="38" t="s">
        <v>5969</v>
      </c>
      <c r="J1814" s="38" t="s">
        <v>12032</v>
      </c>
      <c r="K1814" s="38"/>
      <c r="L1814" s="38" t="s">
        <v>6032</v>
      </c>
      <c r="M1814" s="109">
        <v>44592</v>
      </c>
      <c r="N1814" s="39">
        <v>273675793</v>
      </c>
      <c r="O1814" s="38">
        <v>1</v>
      </c>
      <c r="P1814" s="38" t="s">
        <v>5814</v>
      </c>
      <c r="Q1814" s="23">
        <v>3.4</v>
      </c>
      <c r="R1814" s="43" t="s">
        <v>3139</v>
      </c>
      <c r="S1814" s="38" t="s">
        <v>54</v>
      </c>
      <c r="T1814" s="23">
        <v>185</v>
      </c>
      <c r="U1814" s="38" t="s">
        <v>6032</v>
      </c>
      <c r="V1814" s="39">
        <v>273675793</v>
      </c>
      <c r="W1814" s="23">
        <v>3.4</v>
      </c>
      <c r="X1814" s="23" t="s">
        <v>3139</v>
      </c>
      <c r="Y1814" s="38" t="s">
        <v>6552</v>
      </c>
      <c r="Z1814" s="21">
        <v>273.70164</v>
      </c>
      <c r="AA1814" s="23">
        <v>2.68</v>
      </c>
      <c r="AB1814" s="39" t="s">
        <v>3139</v>
      </c>
      <c r="AC1814" s="39">
        <v>25847</v>
      </c>
      <c r="AD1814" s="38" t="s">
        <v>3139</v>
      </c>
      <c r="AE1814" s="38" t="s">
        <v>5815</v>
      </c>
      <c r="AG1814" s="23"/>
      <c r="AH1814" s="23"/>
    </row>
    <row r="1815" spans="1:34">
      <c r="A1815" t="str">
        <f t="shared" si="86"/>
        <v>1226</v>
      </c>
      <c r="B1815" t="str">
        <f t="shared" si="84"/>
        <v>OT</v>
      </c>
      <c r="C1815">
        <f t="shared" si="85"/>
        <v>153</v>
      </c>
      <c r="D1815" s="38" t="s">
        <v>6552</v>
      </c>
      <c r="E1815" s="23">
        <v>1</v>
      </c>
      <c r="F1815" s="23">
        <v>122602</v>
      </c>
      <c r="G1815" s="38" t="s">
        <v>3688</v>
      </c>
      <c r="H1815" s="38" t="s">
        <v>3689</v>
      </c>
      <c r="I1815" s="38" t="s">
        <v>6006</v>
      </c>
      <c r="J1815" s="38" t="s">
        <v>50</v>
      </c>
      <c r="K1815" s="38"/>
      <c r="L1815" s="38" t="s">
        <v>6840</v>
      </c>
      <c r="M1815" s="109">
        <v>44561</v>
      </c>
      <c r="N1815" s="39">
        <v>462116</v>
      </c>
      <c r="O1815" s="38">
        <v>1</v>
      </c>
      <c r="P1815" s="38"/>
      <c r="Q1815" s="23" t="s">
        <v>3139</v>
      </c>
      <c r="R1815" s="43">
        <v>0</v>
      </c>
      <c r="S1815" s="38"/>
      <c r="T1815" s="23" t="s">
        <v>3139</v>
      </c>
      <c r="U1815" s="38" t="s">
        <v>6840</v>
      </c>
      <c r="V1815" s="39">
        <v>309000</v>
      </c>
      <c r="W1815" s="23" t="s">
        <v>3139</v>
      </c>
      <c r="X1815" s="23">
        <v>0</v>
      </c>
      <c r="Y1815" s="38" t="s">
        <v>6841</v>
      </c>
      <c r="Z1815" s="21">
        <v>0.46211600000000003</v>
      </c>
      <c r="AA1815" s="23" t="s">
        <v>3139</v>
      </c>
      <c r="AB1815" s="39">
        <v>0</v>
      </c>
      <c r="AC1815" s="39">
        <v>153116</v>
      </c>
      <c r="AD1815" s="38" t="s">
        <v>3139</v>
      </c>
      <c r="AE1815" s="38" t="s">
        <v>5815</v>
      </c>
      <c r="AG1815" s="23"/>
      <c r="AH1815" s="23"/>
    </row>
    <row r="1816" spans="1:34">
      <c r="A1816" t="str">
        <f t="shared" si="86"/>
        <v>1226</v>
      </c>
      <c r="B1816" t="str">
        <f t="shared" si="84"/>
        <v>OT</v>
      </c>
      <c r="C1816">
        <f t="shared" si="85"/>
        <v>153</v>
      </c>
      <c r="D1816" s="38" t="s">
        <v>6552</v>
      </c>
      <c r="E1816" s="23">
        <v>2</v>
      </c>
      <c r="F1816" s="23">
        <v>122602</v>
      </c>
      <c r="G1816" s="38" t="s">
        <v>53</v>
      </c>
      <c r="H1816" s="38" t="s">
        <v>3385</v>
      </c>
      <c r="I1816" s="38" t="s">
        <v>6006</v>
      </c>
      <c r="J1816" s="38" t="s">
        <v>347</v>
      </c>
      <c r="K1816" s="38"/>
      <c r="L1816" s="38" t="s">
        <v>6842</v>
      </c>
      <c r="M1816" s="109">
        <v>44561</v>
      </c>
      <c r="N1816" s="39">
        <v>63201815.659999996</v>
      </c>
      <c r="O1816" s="38">
        <v>1</v>
      </c>
      <c r="P1816" s="38"/>
      <c r="Q1816" s="23" t="s">
        <v>3139</v>
      </c>
      <c r="R1816" s="43">
        <v>0</v>
      </c>
      <c r="S1816" s="38"/>
      <c r="T1816" s="23" t="s">
        <v>3139</v>
      </c>
      <c r="U1816" s="38" t="s">
        <v>6842</v>
      </c>
      <c r="V1816" s="39">
        <v>18551160</v>
      </c>
      <c r="W1816" s="23" t="s">
        <v>3139</v>
      </c>
      <c r="X1816" s="23">
        <v>0</v>
      </c>
      <c r="Y1816" s="38" t="s">
        <v>6285</v>
      </c>
      <c r="Z1816" s="21">
        <v>63.201815659999994</v>
      </c>
      <c r="AA1816" s="23" t="s">
        <v>3139</v>
      </c>
      <c r="AB1816" s="39">
        <v>0</v>
      </c>
      <c r="AC1816" s="39">
        <v>44650655.659999996</v>
      </c>
      <c r="AD1816" s="38" t="s">
        <v>3139</v>
      </c>
      <c r="AE1816" s="38" t="s">
        <v>5815</v>
      </c>
      <c r="AG1816" s="23"/>
      <c r="AH1816" s="23"/>
    </row>
    <row r="1817" spans="1:34">
      <c r="A1817" t="str">
        <f t="shared" si="86"/>
        <v>1228</v>
      </c>
      <c r="B1817" t="str">
        <f t="shared" si="84"/>
        <v>CA</v>
      </c>
      <c r="C1817">
        <f t="shared" si="85"/>
        <v>88</v>
      </c>
      <c r="D1817" s="38" t="s">
        <v>6552</v>
      </c>
      <c r="E1817" s="23">
        <v>3</v>
      </c>
      <c r="F1817" s="23">
        <v>122811</v>
      </c>
      <c r="G1817" s="38" t="s">
        <v>108</v>
      </c>
      <c r="H1817" s="38" t="s">
        <v>3473</v>
      </c>
      <c r="I1817" s="38" t="s">
        <v>5969</v>
      </c>
      <c r="J1817" s="38" t="s">
        <v>11371</v>
      </c>
      <c r="K1817" s="38"/>
      <c r="L1817" s="38" t="s">
        <v>6100</v>
      </c>
      <c r="M1817" s="109">
        <v>44496</v>
      </c>
      <c r="N1817" s="39">
        <v>100000000</v>
      </c>
      <c r="O1817" s="38">
        <v>1</v>
      </c>
      <c r="P1817" s="38" t="s">
        <v>5814</v>
      </c>
      <c r="Q1817" s="38">
        <v>2.1</v>
      </c>
      <c r="R1817" s="43" t="s">
        <v>3139</v>
      </c>
      <c r="S1817" s="38" t="s">
        <v>54</v>
      </c>
      <c r="T1817" s="38">
        <v>120</v>
      </c>
      <c r="U1817" s="38" t="s">
        <v>6100</v>
      </c>
      <c r="V1817" s="39">
        <v>100000000</v>
      </c>
      <c r="W1817" s="38">
        <v>2.1</v>
      </c>
      <c r="X1817" s="23" t="s">
        <v>3139</v>
      </c>
      <c r="Y1817" s="38" t="s">
        <v>6552</v>
      </c>
      <c r="Z1817" s="21">
        <v>100.184889</v>
      </c>
      <c r="AA1817" s="23">
        <v>2.1</v>
      </c>
      <c r="AB1817" s="39" t="s">
        <v>3139</v>
      </c>
      <c r="AC1817" s="39">
        <v>184889</v>
      </c>
      <c r="AD1817" s="23" t="s">
        <v>3139</v>
      </c>
      <c r="AE1817" s="38" t="s">
        <v>5815</v>
      </c>
      <c r="AG1817" s="23"/>
      <c r="AH1817" s="23"/>
    </row>
    <row r="1818" spans="1:34">
      <c r="A1818" t="str">
        <f t="shared" si="86"/>
        <v>1228</v>
      </c>
      <c r="B1818" t="str">
        <f t="shared" si="84"/>
        <v>CA</v>
      </c>
      <c r="C1818">
        <f t="shared" si="85"/>
        <v>90</v>
      </c>
      <c r="D1818" s="38" t="s">
        <v>6552</v>
      </c>
      <c r="E1818" s="23">
        <v>4</v>
      </c>
      <c r="F1818" s="23">
        <v>122811</v>
      </c>
      <c r="G1818" s="38" t="s">
        <v>310</v>
      </c>
      <c r="H1818" s="38" t="s">
        <v>6844</v>
      </c>
      <c r="I1818" s="38" t="s">
        <v>5969</v>
      </c>
      <c r="J1818" s="38" t="s">
        <v>7245</v>
      </c>
      <c r="K1818" s="38"/>
      <c r="L1818" s="38" t="s">
        <v>6100</v>
      </c>
      <c r="M1818" s="109">
        <v>44498</v>
      </c>
      <c r="N1818" s="39">
        <v>117846749</v>
      </c>
      <c r="O1818" s="38">
        <v>1</v>
      </c>
      <c r="P1818" s="38" t="s">
        <v>5814</v>
      </c>
      <c r="Q1818" s="38">
        <v>2.6</v>
      </c>
      <c r="R1818" s="43" t="s">
        <v>3139</v>
      </c>
      <c r="S1818" s="38" t="s">
        <v>54</v>
      </c>
      <c r="T1818" s="38">
        <v>120</v>
      </c>
      <c r="U1818" s="38" t="s">
        <v>6100</v>
      </c>
      <c r="V1818" s="39">
        <v>117846749</v>
      </c>
      <c r="W1818" s="38">
        <v>2.6</v>
      </c>
      <c r="X1818" s="23" t="s">
        <v>3139</v>
      </c>
      <c r="Y1818" s="38" t="s">
        <v>6552</v>
      </c>
      <c r="Z1818" s="21">
        <v>118.11677899999999</v>
      </c>
      <c r="AA1818" s="23">
        <v>2.6</v>
      </c>
      <c r="AB1818" s="39" t="s">
        <v>3139</v>
      </c>
      <c r="AC1818" s="39">
        <v>270030</v>
      </c>
      <c r="AD1818" s="23" t="s">
        <v>3139</v>
      </c>
      <c r="AE1818" s="38" t="s">
        <v>5815</v>
      </c>
      <c r="AG1818" s="23"/>
      <c r="AH1818" s="23"/>
    </row>
    <row r="1819" spans="1:34">
      <c r="A1819" t="str">
        <f t="shared" si="86"/>
        <v>1228</v>
      </c>
      <c r="B1819" t="str">
        <f t="shared" si="84"/>
        <v>CA</v>
      </c>
      <c r="C1819">
        <f t="shared" si="85"/>
        <v>100</v>
      </c>
      <c r="D1819" s="38" t="s">
        <v>6552</v>
      </c>
      <c r="E1819" s="23">
        <v>5</v>
      </c>
      <c r="F1819" s="23">
        <v>122811</v>
      </c>
      <c r="G1819" s="38" t="s">
        <v>3399</v>
      </c>
      <c r="H1819" s="38" t="s">
        <v>6397</v>
      </c>
      <c r="I1819" s="38" t="s">
        <v>5969</v>
      </c>
      <c r="J1819" s="38" t="s">
        <v>12033</v>
      </c>
      <c r="K1819" s="38"/>
      <c r="L1819" s="38" t="s">
        <v>6068</v>
      </c>
      <c r="M1819" s="109">
        <v>44508</v>
      </c>
      <c r="N1819" s="39">
        <v>126165967</v>
      </c>
      <c r="O1819" s="38">
        <v>1</v>
      </c>
      <c r="P1819" s="38" t="s">
        <v>5814</v>
      </c>
      <c r="Q1819" s="38">
        <v>2.7</v>
      </c>
      <c r="R1819" s="43" t="s">
        <v>3139</v>
      </c>
      <c r="S1819" s="38" t="s">
        <v>54</v>
      </c>
      <c r="T1819" s="38">
        <v>121</v>
      </c>
      <c r="U1819" s="38" t="s">
        <v>6068</v>
      </c>
      <c r="V1819" s="39">
        <v>126165967</v>
      </c>
      <c r="W1819" s="38">
        <v>2.7</v>
      </c>
      <c r="X1819" s="23" t="s">
        <v>3139</v>
      </c>
      <c r="Y1819" s="38" t="s">
        <v>6552</v>
      </c>
      <c r="Z1819" s="21">
        <v>126.42895300000001</v>
      </c>
      <c r="AA1819" s="23">
        <v>2.7</v>
      </c>
      <c r="AB1819" s="39" t="s">
        <v>3139</v>
      </c>
      <c r="AC1819" s="39">
        <v>262986</v>
      </c>
      <c r="AD1819" s="23" t="s">
        <v>3139</v>
      </c>
      <c r="AE1819" s="38" t="s">
        <v>5815</v>
      </c>
      <c r="AG1819" s="23"/>
      <c r="AH1819" s="23"/>
    </row>
    <row r="1820" spans="1:34">
      <c r="A1820" t="str">
        <f t="shared" si="86"/>
        <v>1228</v>
      </c>
      <c r="B1820" t="str">
        <f t="shared" si="84"/>
        <v>CA</v>
      </c>
      <c r="C1820">
        <f t="shared" si="85"/>
        <v>104</v>
      </c>
      <c r="D1820" s="38" t="s">
        <v>6552</v>
      </c>
      <c r="E1820" s="23">
        <v>6</v>
      </c>
      <c r="F1820" s="23">
        <v>122811</v>
      </c>
      <c r="G1820" s="38" t="s">
        <v>79</v>
      </c>
      <c r="H1820" s="38" t="s">
        <v>5863</v>
      </c>
      <c r="I1820" s="38" t="s">
        <v>5969</v>
      </c>
      <c r="J1820" s="38" t="s">
        <v>12034</v>
      </c>
      <c r="K1820" s="38"/>
      <c r="L1820" s="38" t="s">
        <v>6106</v>
      </c>
      <c r="M1820" s="109">
        <v>44512</v>
      </c>
      <c r="N1820" s="39">
        <v>125940760.26000001</v>
      </c>
      <c r="O1820" s="38">
        <v>1</v>
      </c>
      <c r="P1820" s="38" t="s">
        <v>5814</v>
      </c>
      <c r="Q1820" s="38">
        <v>2.6</v>
      </c>
      <c r="R1820" s="43" t="s">
        <v>3139</v>
      </c>
      <c r="S1820" s="38" t="s">
        <v>54</v>
      </c>
      <c r="T1820" s="38">
        <v>120</v>
      </c>
      <c r="U1820" s="38" t="s">
        <v>6106</v>
      </c>
      <c r="V1820" s="39">
        <v>125940760.26000001</v>
      </c>
      <c r="W1820" s="38">
        <v>2.6</v>
      </c>
      <c r="X1820" s="23" t="s">
        <v>3139</v>
      </c>
      <c r="Y1820" s="38" t="s">
        <v>6552</v>
      </c>
      <c r="Z1820" s="21">
        <v>126.11357926000001</v>
      </c>
      <c r="AA1820" s="23">
        <v>2.6</v>
      </c>
      <c r="AB1820" s="39" t="s">
        <v>3139</v>
      </c>
      <c r="AC1820" s="39">
        <v>172819</v>
      </c>
      <c r="AD1820" s="23" t="s">
        <v>3139</v>
      </c>
      <c r="AE1820" s="38" t="s">
        <v>5815</v>
      </c>
      <c r="AG1820" s="23"/>
      <c r="AH1820" s="23"/>
    </row>
    <row r="1821" spans="1:34">
      <c r="A1821" t="str">
        <f t="shared" si="86"/>
        <v>1228</v>
      </c>
      <c r="B1821" t="str">
        <f t="shared" si="84"/>
        <v>CA</v>
      </c>
      <c r="C1821">
        <f t="shared" si="85"/>
        <v>64</v>
      </c>
      <c r="D1821" s="38" t="s">
        <v>6552</v>
      </c>
      <c r="E1821" s="23">
        <v>7</v>
      </c>
      <c r="F1821" s="23">
        <v>122811</v>
      </c>
      <c r="G1821" s="38" t="s">
        <v>107</v>
      </c>
      <c r="H1821" s="38" t="s">
        <v>3426</v>
      </c>
      <c r="I1821" s="38" t="s">
        <v>5969</v>
      </c>
      <c r="J1821" s="38" t="s">
        <v>11372</v>
      </c>
      <c r="K1821" s="38"/>
      <c r="L1821" s="38" t="s">
        <v>6097</v>
      </c>
      <c r="M1821" s="109">
        <v>44472</v>
      </c>
      <c r="N1821" s="39">
        <v>200000000</v>
      </c>
      <c r="O1821" s="38">
        <v>1</v>
      </c>
      <c r="P1821" s="38" t="s">
        <v>5814</v>
      </c>
      <c r="Q1821" s="38">
        <v>3</v>
      </c>
      <c r="R1821" s="43" t="s">
        <v>3139</v>
      </c>
      <c r="S1821" s="38" t="s">
        <v>54</v>
      </c>
      <c r="T1821" s="38">
        <v>120</v>
      </c>
      <c r="U1821" s="38" t="s">
        <v>6097</v>
      </c>
      <c r="V1821" s="39">
        <v>200000000</v>
      </c>
      <c r="W1821" s="38">
        <v>3</v>
      </c>
      <c r="X1821" s="23" t="s">
        <v>3139</v>
      </c>
      <c r="Y1821" s="38" t="s">
        <v>6552</v>
      </c>
      <c r="Z1821" s="21">
        <v>200.92445599999999</v>
      </c>
      <c r="AA1821" s="23">
        <v>3</v>
      </c>
      <c r="AB1821" s="39" t="s">
        <v>3139</v>
      </c>
      <c r="AC1821" s="39">
        <v>924456</v>
      </c>
      <c r="AD1821" s="23" t="s">
        <v>3139</v>
      </c>
      <c r="AE1821" s="38" t="s">
        <v>5815</v>
      </c>
      <c r="AG1821" s="23"/>
      <c r="AH1821" s="23"/>
    </row>
    <row r="1822" spans="1:34">
      <c r="A1822" t="str">
        <f t="shared" si="86"/>
        <v>1228</v>
      </c>
      <c r="B1822" t="str">
        <f t="shared" si="84"/>
        <v>CA</v>
      </c>
      <c r="C1822">
        <f t="shared" si="85"/>
        <v>98</v>
      </c>
      <c r="D1822" s="38" t="s">
        <v>6552</v>
      </c>
      <c r="E1822" s="23">
        <v>8</v>
      </c>
      <c r="F1822" s="23">
        <v>122811</v>
      </c>
      <c r="G1822" s="38" t="s">
        <v>107</v>
      </c>
      <c r="H1822" s="38" t="s">
        <v>3426</v>
      </c>
      <c r="I1822" s="38" t="s">
        <v>5969</v>
      </c>
      <c r="J1822" s="38" t="s">
        <v>12035</v>
      </c>
      <c r="K1822" s="38"/>
      <c r="L1822" s="38" t="s">
        <v>6104</v>
      </c>
      <c r="M1822" s="109">
        <v>44506</v>
      </c>
      <c r="N1822" s="39">
        <v>225597381</v>
      </c>
      <c r="O1822" s="38">
        <v>1</v>
      </c>
      <c r="P1822" s="38" t="s">
        <v>5814</v>
      </c>
      <c r="Q1822" s="23">
        <v>3</v>
      </c>
      <c r="R1822" s="43" t="s">
        <v>3139</v>
      </c>
      <c r="S1822" s="38" t="s">
        <v>54</v>
      </c>
      <c r="T1822" s="23">
        <v>120</v>
      </c>
      <c r="U1822" s="38" t="s">
        <v>6104</v>
      </c>
      <c r="V1822" s="39">
        <v>225597381</v>
      </c>
      <c r="W1822" s="23">
        <v>3</v>
      </c>
      <c r="X1822" s="23" t="s">
        <v>3139</v>
      </c>
      <c r="Y1822" s="38" t="s">
        <v>6552</v>
      </c>
      <c r="Z1822" s="21">
        <v>226.06267600000001</v>
      </c>
      <c r="AA1822" s="23">
        <v>3</v>
      </c>
      <c r="AB1822" s="39" t="s">
        <v>3139</v>
      </c>
      <c r="AC1822" s="39">
        <v>465295</v>
      </c>
      <c r="AD1822" s="38" t="s">
        <v>3139</v>
      </c>
      <c r="AE1822" s="38" t="s">
        <v>5815</v>
      </c>
      <c r="AG1822" s="23"/>
      <c r="AH1822" s="23"/>
    </row>
    <row r="1823" spans="1:34">
      <c r="A1823" t="str">
        <f t="shared" si="86"/>
        <v>1228</v>
      </c>
      <c r="B1823" t="str">
        <f t="shared" si="84"/>
        <v>CA</v>
      </c>
      <c r="C1823">
        <f t="shared" si="85"/>
        <v>90</v>
      </c>
      <c r="D1823" s="38" t="s">
        <v>6552</v>
      </c>
      <c r="E1823" s="23">
        <v>9</v>
      </c>
      <c r="F1823" s="23">
        <v>122811</v>
      </c>
      <c r="G1823" s="38" t="s">
        <v>107</v>
      </c>
      <c r="H1823" s="38" t="s">
        <v>3426</v>
      </c>
      <c r="I1823" s="38" t="s">
        <v>5969</v>
      </c>
      <c r="J1823" s="38" t="s">
        <v>11373</v>
      </c>
      <c r="K1823" s="38"/>
      <c r="L1823" s="38" t="s">
        <v>6100</v>
      </c>
      <c r="M1823" s="109">
        <v>44498</v>
      </c>
      <c r="N1823" s="39">
        <v>201347456</v>
      </c>
      <c r="O1823" s="38">
        <v>1</v>
      </c>
      <c r="P1823" s="38" t="s">
        <v>5814</v>
      </c>
      <c r="Q1823" s="23">
        <v>3</v>
      </c>
      <c r="R1823" s="43" t="s">
        <v>3139</v>
      </c>
      <c r="S1823" s="38" t="s">
        <v>54</v>
      </c>
      <c r="T1823" s="23">
        <v>120</v>
      </c>
      <c r="U1823" s="38" t="s">
        <v>6100</v>
      </c>
      <c r="V1823" s="39">
        <v>201347456</v>
      </c>
      <c r="W1823" s="23">
        <v>3</v>
      </c>
      <c r="X1823" s="23" t="s">
        <v>3139</v>
      </c>
      <c r="Y1823" s="38" t="s">
        <v>6552</v>
      </c>
      <c r="Z1823" s="21">
        <v>201.86111600000001</v>
      </c>
      <c r="AA1823" s="23">
        <v>3</v>
      </c>
      <c r="AB1823" s="39" t="s">
        <v>3139</v>
      </c>
      <c r="AC1823" s="39">
        <v>513660</v>
      </c>
      <c r="AD1823" s="38" t="s">
        <v>3139</v>
      </c>
      <c r="AE1823" s="38" t="s">
        <v>5815</v>
      </c>
      <c r="AG1823" s="23"/>
      <c r="AH1823" s="23"/>
    </row>
    <row r="1824" spans="1:34">
      <c r="A1824" t="str">
        <f t="shared" si="86"/>
        <v>1228</v>
      </c>
      <c r="B1824" t="str">
        <f t="shared" si="84"/>
        <v>CA</v>
      </c>
      <c r="C1824">
        <f t="shared" si="85"/>
        <v>69</v>
      </c>
      <c r="D1824" s="38" t="s">
        <v>6552</v>
      </c>
      <c r="E1824" s="23">
        <v>10</v>
      </c>
      <c r="F1824" s="23">
        <v>122811</v>
      </c>
      <c r="G1824" s="38" t="s">
        <v>3399</v>
      </c>
      <c r="H1824" s="38" t="s">
        <v>6397</v>
      </c>
      <c r="I1824" s="38" t="s">
        <v>5969</v>
      </c>
      <c r="J1824" s="38" t="s">
        <v>11374</v>
      </c>
      <c r="K1824" s="38"/>
      <c r="L1824" s="38" t="s">
        <v>6037</v>
      </c>
      <c r="M1824" s="109">
        <v>44477</v>
      </c>
      <c r="N1824" s="39">
        <v>304455944</v>
      </c>
      <c r="O1824" s="38">
        <v>1</v>
      </c>
      <c r="P1824" s="38" t="s">
        <v>5814</v>
      </c>
      <c r="Q1824" s="23">
        <v>2.7</v>
      </c>
      <c r="R1824" s="43" t="s">
        <v>3139</v>
      </c>
      <c r="S1824" s="38" t="s">
        <v>54</v>
      </c>
      <c r="T1824" s="23">
        <v>120</v>
      </c>
      <c r="U1824" s="38" t="s">
        <v>6037</v>
      </c>
      <c r="V1824" s="39">
        <v>304455944</v>
      </c>
      <c r="W1824" s="23">
        <v>2.7</v>
      </c>
      <c r="X1824" s="23" t="s">
        <v>3139</v>
      </c>
      <c r="Y1824" s="38" t="s">
        <v>6552</v>
      </c>
      <c r="Z1824" s="21">
        <v>305.65409899999997</v>
      </c>
      <c r="AA1824" s="23">
        <v>2.7</v>
      </c>
      <c r="AB1824" s="39" t="s">
        <v>3139</v>
      </c>
      <c r="AC1824" s="39">
        <v>1198155</v>
      </c>
      <c r="AD1824" s="38" t="s">
        <v>3139</v>
      </c>
      <c r="AE1824" s="38" t="s">
        <v>5815</v>
      </c>
      <c r="AG1824" s="23"/>
      <c r="AH1824" s="23"/>
    </row>
    <row r="1825" spans="1:34">
      <c r="A1825" t="str">
        <f t="shared" si="86"/>
        <v>1228</v>
      </c>
      <c r="B1825" t="str">
        <f t="shared" si="84"/>
        <v>CA</v>
      </c>
      <c r="C1825">
        <f t="shared" si="85"/>
        <v>98</v>
      </c>
      <c r="D1825" s="38" t="s">
        <v>6552</v>
      </c>
      <c r="E1825" s="23">
        <v>11</v>
      </c>
      <c r="F1825" s="23">
        <v>122811</v>
      </c>
      <c r="G1825" s="38" t="s">
        <v>53</v>
      </c>
      <c r="H1825" s="38" t="s">
        <v>3385</v>
      </c>
      <c r="I1825" s="38" t="s">
        <v>5969</v>
      </c>
      <c r="J1825" s="38" t="s">
        <v>12036</v>
      </c>
      <c r="K1825" s="38"/>
      <c r="L1825" s="38" t="s">
        <v>6678</v>
      </c>
      <c r="M1825" s="109">
        <v>44506</v>
      </c>
      <c r="N1825" s="39">
        <v>162593556</v>
      </c>
      <c r="O1825" s="38">
        <v>1</v>
      </c>
      <c r="P1825" s="38" t="s">
        <v>5814</v>
      </c>
      <c r="Q1825" s="23">
        <v>2.6</v>
      </c>
      <c r="R1825" s="43" t="s">
        <v>3139</v>
      </c>
      <c r="S1825" s="38" t="s">
        <v>54</v>
      </c>
      <c r="T1825" s="23">
        <v>120</v>
      </c>
      <c r="U1825" s="38" t="s">
        <v>6678</v>
      </c>
      <c r="V1825" s="39">
        <v>162593556</v>
      </c>
      <c r="W1825" s="23">
        <v>2.6</v>
      </c>
      <c r="X1825" s="38" t="s">
        <v>3139</v>
      </c>
      <c r="Y1825" s="38" t="s">
        <v>6552</v>
      </c>
      <c r="Z1825" s="21">
        <v>162.90780899999999</v>
      </c>
      <c r="AA1825" s="23">
        <v>2.6</v>
      </c>
      <c r="AB1825" s="39" t="s">
        <v>3139</v>
      </c>
      <c r="AC1825" s="43">
        <v>314253</v>
      </c>
      <c r="AD1825" s="38" t="s">
        <v>3139</v>
      </c>
      <c r="AE1825" s="38" t="s">
        <v>5815</v>
      </c>
      <c r="AG1825" s="23"/>
      <c r="AH1825" s="23"/>
    </row>
    <row r="1826" spans="1:34">
      <c r="A1826" t="str">
        <f t="shared" si="86"/>
        <v>1120</v>
      </c>
      <c r="B1826" t="str">
        <f t="shared" si="84"/>
        <v>OT</v>
      </c>
      <c r="C1826">
        <f t="shared" si="85"/>
        <v>3</v>
      </c>
      <c r="D1826" s="38" t="s">
        <v>6552</v>
      </c>
      <c r="E1826" s="23">
        <v>12</v>
      </c>
      <c r="F1826" s="23">
        <v>112007</v>
      </c>
      <c r="G1826" s="38" t="s">
        <v>53</v>
      </c>
      <c r="H1826" s="38" t="s">
        <v>3385</v>
      </c>
      <c r="I1826" s="38" t="s">
        <v>5969</v>
      </c>
      <c r="J1826" s="38" t="s">
        <v>9657</v>
      </c>
      <c r="K1826" s="38"/>
      <c r="L1826" s="38" t="s">
        <v>6060</v>
      </c>
      <c r="M1826" s="109">
        <v>44411</v>
      </c>
      <c r="N1826" s="39">
        <v>184026285</v>
      </c>
      <c r="O1826" s="38">
        <v>1</v>
      </c>
      <c r="P1826" s="38" t="s">
        <v>5814</v>
      </c>
      <c r="Q1826" s="23">
        <v>2.5</v>
      </c>
      <c r="R1826" s="43" t="s">
        <v>3139</v>
      </c>
      <c r="S1826" s="38" t="s">
        <v>54</v>
      </c>
      <c r="T1826" s="23">
        <v>90</v>
      </c>
      <c r="U1826" s="38" t="s">
        <v>6060</v>
      </c>
      <c r="V1826" s="39">
        <v>184026285</v>
      </c>
      <c r="W1826" s="23">
        <v>2.5</v>
      </c>
      <c r="X1826" s="38" t="s">
        <v>3139</v>
      </c>
      <c r="Y1826" s="38" t="s">
        <v>6552</v>
      </c>
      <c r="Z1826" s="21">
        <v>185.14010099999999</v>
      </c>
      <c r="AA1826" s="23">
        <v>2.5</v>
      </c>
      <c r="AB1826" s="39" t="s">
        <v>3139</v>
      </c>
      <c r="AC1826" s="43">
        <v>1113816</v>
      </c>
      <c r="AD1826" s="38" t="s">
        <v>3139</v>
      </c>
      <c r="AE1826" s="38" t="s">
        <v>5815</v>
      </c>
      <c r="AG1826" s="23"/>
      <c r="AH1826" s="23"/>
    </row>
    <row r="1827" spans="1:34">
      <c r="A1827" t="str">
        <f t="shared" si="86"/>
        <v>1120</v>
      </c>
      <c r="B1827" t="str">
        <f t="shared" si="84"/>
        <v>OT</v>
      </c>
      <c r="C1827">
        <f t="shared" si="85"/>
        <v>12</v>
      </c>
      <c r="D1827" s="38" t="s">
        <v>6552</v>
      </c>
      <c r="E1827" s="23">
        <v>13</v>
      </c>
      <c r="F1827" s="23">
        <v>112007</v>
      </c>
      <c r="G1827" s="38" t="s">
        <v>53</v>
      </c>
      <c r="H1827" s="38" t="s">
        <v>3385</v>
      </c>
      <c r="I1827" s="38" t="s">
        <v>5969</v>
      </c>
      <c r="J1827" s="38" t="s">
        <v>9658</v>
      </c>
      <c r="K1827" s="38"/>
      <c r="L1827" s="38" t="s">
        <v>5971</v>
      </c>
      <c r="M1827" s="109">
        <v>44420</v>
      </c>
      <c r="N1827" s="39">
        <v>6173792</v>
      </c>
      <c r="O1827" s="38">
        <v>1</v>
      </c>
      <c r="P1827" s="38" t="s">
        <v>5814</v>
      </c>
      <c r="Q1827" s="38">
        <v>2.5</v>
      </c>
      <c r="R1827" s="43" t="s">
        <v>3139</v>
      </c>
      <c r="S1827" s="38" t="s">
        <v>54</v>
      </c>
      <c r="T1827" s="38">
        <v>90</v>
      </c>
      <c r="U1827" s="38" t="s">
        <v>5971</v>
      </c>
      <c r="V1827" s="39">
        <v>6173792</v>
      </c>
      <c r="W1827" s="38">
        <v>2.5</v>
      </c>
      <c r="X1827" s="23" t="s">
        <v>3139</v>
      </c>
      <c r="Y1827" s="38" t="s">
        <v>6552</v>
      </c>
      <c r="Z1827" s="21">
        <v>6.2073590000000003</v>
      </c>
      <c r="AA1827" s="38">
        <v>2.5</v>
      </c>
      <c r="AB1827" s="39" t="s">
        <v>3139</v>
      </c>
      <c r="AC1827" s="39">
        <v>33567</v>
      </c>
      <c r="AD1827" s="23" t="s">
        <v>3139</v>
      </c>
      <c r="AE1827" s="38" t="s">
        <v>5815</v>
      </c>
      <c r="AG1827" s="23"/>
      <c r="AH1827" s="23"/>
    </row>
    <row r="1828" spans="1:34">
      <c r="A1828" t="str">
        <f t="shared" si="86"/>
        <v>1120</v>
      </c>
      <c r="B1828" t="str">
        <f t="shared" si="84"/>
        <v>OT</v>
      </c>
      <c r="C1828">
        <f t="shared" si="85"/>
        <v>40</v>
      </c>
      <c r="D1828" s="38" t="s">
        <v>6552</v>
      </c>
      <c r="E1828" s="23">
        <v>14</v>
      </c>
      <c r="F1828" s="23">
        <v>112007</v>
      </c>
      <c r="G1828" s="38" t="s">
        <v>53</v>
      </c>
      <c r="H1828" s="38" t="s">
        <v>3385</v>
      </c>
      <c r="I1828" s="38" t="s">
        <v>5969</v>
      </c>
      <c r="J1828" s="38" t="s">
        <v>11375</v>
      </c>
      <c r="K1828" s="38"/>
      <c r="L1828" s="38" t="s">
        <v>6083</v>
      </c>
      <c r="M1828" s="109">
        <v>44448</v>
      </c>
      <c r="N1828" s="39">
        <v>107832860</v>
      </c>
      <c r="O1828" s="38">
        <v>1</v>
      </c>
      <c r="P1828" s="38" t="s">
        <v>5814</v>
      </c>
      <c r="Q1828" s="38">
        <v>2.2999999999999998</v>
      </c>
      <c r="R1828" s="43" t="s">
        <v>3139</v>
      </c>
      <c r="S1828" s="38" t="s">
        <v>54</v>
      </c>
      <c r="T1828" s="38">
        <v>90</v>
      </c>
      <c r="U1828" s="38" t="s">
        <v>6083</v>
      </c>
      <c r="V1828" s="39">
        <v>107832860</v>
      </c>
      <c r="W1828" s="38">
        <v>2.2999999999999998</v>
      </c>
      <c r="X1828" s="23" t="s">
        <v>3139</v>
      </c>
      <c r="Y1828" s="38" t="s">
        <v>6552</v>
      </c>
      <c r="Z1828" s="21">
        <v>108.187963</v>
      </c>
      <c r="AA1828" s="38">
        <v>2.2999999999999998</v>
      </c>
      <c r="AB1828" s="39" t="s">
        <v>3139</v>
      </c>
      <c r="AC1828" s="39">
        <v>355103</v>
      </c>
      <c r="AD1828" s="23" t="s">
        <v>3139</v>
      </c>
      <c r="AE1828" s="38" t="s">
        <v>5815</v>
      </c>
      <c r="AG1828" s="23"/>
      <c r="AH1828" s="23"/>
    </row>
    <row r="1829" spans="1:34">
      <c r="A1829" t="str">
        <f t="shared" si="86"/>
        <v>1226</v>
      </c>
      <c r="B1829" t="str">
        <f t="shared" si="84"/>
        <v>OT</v>
      </c>
      <c r="C1829">
        <f t="shared" si="85"/>
        <v>0</v>
      </c>
      <c r="D1829" s="38" t="s">
        <v>6552</v>
      </c>
      <c r="E1829" s="23">
        <v>1</v>
      </c>
      <c r="F1829" s="23">
        <v>122602</v>
      </c>
      <c r="G1829" s="38" t="s">
        <v>3610</v>
      </c>
      <c r="H1829" s="38" t="s">
        <v>3611</v>
      </c>
      <c r="I1829" s="38" t="s">
        <v>6006</v>
      </c>
      <c r="J1829" s="38" t="s">
        <v>347</v>
      </c>
      <c r="K1829" s="38"/>
      <c r="L1829" s="38"/>
      <c r="M1829" s="38"/>
      <c r="N1829" s="39">
        <v>0</v>
      </c>
      <c r="O1829" s="38">
        <v>1</v>
      </c>
      <c r="P1829" s="38"/>
      <c r="Q1829" s="23" t="s">
        <v>3139</v>
      </c>
      <c r="R1829" s="39" t="s">
        <v>3139</v>
      </c>
      <c r="S1829" s="38"/>
      <c r="T1829" s="23" t="s">
        <v>3139</v>
      </c>
      <c r="U1829" s="38" t="s">
        <v>6845</v>
      </c>
      <c r="V1829" s="39">
        <v>427706</v>
      </c>
      <c r="W1829" s="23" t="s">
        <v>3139</v>
      </c>
      <c r="X1829" s="23">
        <v>0</v>
      </c>
      <c r="Y1829" s="38" t="s">
        <v>6552</v>
      </c>
      <c r="Z1829" s="21">
        <v>0.45426299999999997</v>
      </c>
      <c r="AA1829" s="23" t="s">
        <v>3139</v>
      </c>
      <c r="AB1829" s="39">
        <v>0</v>
      </c>
      <c r="AC1829" s="39">
        <v>0</v>
      </c>
      <c r="AD1829" s="23" t="s">
        <v>3139</v>
      </c>
      <c r="AE1829" s="38" t="s">
        <v>5824</v>
      </c>
      <c r="AG1829" s="23"/>
      <c r="AH1829" s="23"/>
    </row>
    <row r="1830" spans="1:34">
      <c r="A1830" t="str">
        <f t="shared" si="86"/>
        <v>1226</v>
      </c>
      <c r="B1830" t="str">
        <f t="shared" si="84"/>
        <v>OT</v>
      </c>
      <c r="C1830">
        <f t="shared" si="85"/>
        <v>0</v>
      </c>
      <c r="D1830" s="38" t="s">
        <v>6552</v>
      </c>
      <c r="E1830" s="23">
        <v>2</v>
      </c>
      <c r="F1830" s="23">
        <v>122602</v>
      </c>
      <c r="G1830" s="38" t="s">
        <v>3181</v>
      </c>
      <c r="H1830" s="38" t="s">
        <v>3690</v>
      </c>
      <c r="I1830" s="38" t="s">
        <v>6006</v>
      </c>
      <c r="J1830" s="38" t="s">
        <v>3691</v>
      </c>
      <c r="K1830" s="38"/>
      <c r="L1830" s="38"/>
      <c r="M1830" s="38"/>
      <c r="N1830" s="39">
        <v>0</v>
      </c>
      <c r="O1830" s="38">
        <v>1</v>
      </c>
      <c r="P1830" s="38"/>
      <c r="Q1830" s="23" t="s">
        <v>3139</v>
      </c>
      <c r="R1830" s="39" t="s">
        <v>3139</v>
      </c>
      <c r="S1830" s="38"/>
      <c r="T1830" s="23" t="s">
        <v>3139</v>
      </c>
      <c r="U1830" s="38" t="s">
        <v>6846</v>
      </c>
      <c r="V1830" s="39">
        <v>35769011</v>
      </c>
      <c r="W1830" s="23" t="s">
        <v>3139</v>
      </c>
      <c r="X1830" s="38">
        <v>0</v>
      </c>
      <c r="Y1830" s="38" t="s">
        <v>6552</v>
      </c>
      <c r="Z1830" s="21">
        <v>37.524616999999999</v>
      </c>
      <c r="AA1830" s="23" t="s">
        <v>3139</v>
      </c>
      <c r="AB1830" s="39">
        <v>0</v>
      </c>
      <c r="AC1830" s="39">
        <v>0</v>
      </c>
      <c r="AD1830" s="23" t="s">
        <v>3139</v>
      </c>
      <c r="AE1830" s="38" t="s">
        <v>5824</v>
      </c>
      <c r="AG1830" s="23"/>
      <c r="AH1830" s="23"/>
    </row>
    <row r="1831" spans="1:34">
      <c r="A1831" t="str">
        <f t="shared" si="86"/>
        <v>1226</v>
      </c>
      <c r="B1831" t="str">
        <f t="shared" si="84"/>
        <v>OT</v>
      </c>
      <c r="C1831">
        <f t="shared" si="85"/>
        <v>0</v>
      </c>
      <c r="D1831" s="38" t="s">
        <v>6552</v>
      </c>
      <c r="E1831" s="23">
        <v>3</v>
      </c>
      <c r="F1831" s="23">
        <v>122602</v>
      </c>
      <c r="G1831" s="38" t="s">
        <v>3179</v>
      </c>
      <c r="H1831" s="38" t="s">
        <v>3300</v>
      </c>
      <c r="I1831" s="38" t="s">
        <v>6006</v>
      </c>
      <c r="J1831" s="38" t="s">
        <v>3691</v>
      </c>
      <c r="K1831" s="38"/>
      <c r="L1831" s="38"/>
      <c r="M1831" s="38"/>
      <c r="N1831" s="39">
        <v>0</v>
      </c>
      <c r="O1831" s="38">
        <v>1</v>
      </c>
      <c r="P1831" s="38"/>
      <c r="Q1831" s="23" t="s">
        <v>3139</v>
      </c>
      <c r="R1831" s="39" t="s">
        <v>3139</v>
      </c>
      <c r="S1831" s="38"/>
      <c r="T1831" s="23" t="s">
        <v>3139</v>
      </c>
      <c r="U1831" s="38" t="s">
        <v>6846</v>
      </c>
      <c r="V1831" s="39">
        <v>12808197</v>
      </c>
      <c r="W1831" s="23" t="s">
        <v>3139</v>
      </c>
      <c r="X1831" s="23">
        <v>0</v>
      </c>
      <c r="Y1831" s="38" t="s">
        <v>6552</v>
      </c>
      <c r="Z1831" s="21">
        <v>14.563803</v>
      </c>
      <c r="AA1831" s="23" t="s">
        <v>3139</v>
      </c>
      <c r="AB1831" s="39">
        <v>0</v>
      </c>
      <c r="AC1831" s="39">
        <v>0</v>
      </c>
      <c r="AD1831" s="23" t="s">
        <v>3139</v>
      </c>
      <c r="AE1831" s="38" t="s">
        <v>5824</v>
      </c>
      <c r="AG1831" s="23"/>
      <c r="AH1831" s="23"/>
    </row>
    <row r="1832" spans="1:34">
      <c r="A1832" t="str">
        <f t="shared" si="86"/>
        <v>1226</v>
      </c>
      <c r="B1832" t="str">
        <f t="shared" si="84"/>
        <v>OT</v>
      </c>
      <c r="C1832">
        <f t="shared" si="85"/>
        <v>0</v>
      </c>
      <c r="D1832" s="38" t="s">
        <v>6552</v>
      </c>
      <c r="E1832" s="23">
        <v>4</v>
      </c>
      <c r="F1832" s="23">
        <v>122602</v>
      </c>
      <c r="G1832" s="38" t="s">
        <v>53</v>
      </c>
      <c r="H1832" s="38" t="s">
        <v>3161</v>
      </c>
      <c r="I1832" s="38" t="s">
        <v>6006</v>
      </c>
      <c r="J1832" s="38" t="s">
        <v>347</v>
      </c>
      <c r="K1832" s="38"/>
      <c r="L1832" s="38"/>
      <c r="M1832" s="38"/>
      <c r="N1832" s="39">
        <v>0</v>
      </c>
      <c r="O1832" s="38">
        <v>1</v>
      </c>
      <c r="P1832" s="38"/>
      <c r="Q1832" s="23" t="s">
        <v>3139</v>
      </c>
      <c r="R1832" s="39" t="s">
        <v>3139</v>
      </c>
      <c r="S1832" s="38"/>
      <c r="T1832" s="23" t="s">
        <v>3139</v>
      </c>
      <c r="U1832" s="38" t="s">
        <v>6847</v>
      </c>
      <c r="V1832" s="39">
        <v>113386680.75</v>
      </c>
      <c r="W1832" s="23" t="s">
        <v>3139</v>
      </c>
      <c r="X1832" s="38">
        <v>0</v>
      </c>
      <c r="Y1832" s="38" t="s">
        <v>6552</v>
      </c>
      <c r="Z1832" s="21">
        <v>114.28543575</v>
      </c>
      <c r="AA1832" s="23" t="s">
        <v>3139</v>
      </c>
      <c r="AB1832" s="39">
        <v>0</v>
      </c>
      <c r="AC1832" s="39">
        <v>0</v>
      </c>
      <c r="AD1832" s="23" t="s">
        <v>3139</v>
      </c>
      <c r="AE1832" s="38" t="s">
        <v>5824</v>
      </c>
      <c r="AG1832" s="23"/>
      <c r="AH1832" s="23"/>
    </row>
    <row r="1833" spans="1:34">
      <c r="A1833" t="str">
        <f t="shared" si="86"/>
        <v>1120</v>
      </c>
      <c r="B1833" t="str">
        <f t="shared" si="84"/>
        <v>OT</v>
      </c>
      <c r="C1833">
        <f t="shared" si="85"/>
        <v>34</v>
      </c>
      <c r="D1833" s="38" t="s">
        <v>6552</v>
      </c>
      <c r="E1833" s="23">
        <v>5</v>
      </c>
      <c r="F1833" s="23">
        <v>112007</v>
      </c>
      <c r="G1833" s="38" t="s">
        <v>108</v>
      </c>
      <c r="H1833" s="38" t="s">
        <v>3334</v>
      </c>
      <c r="I1833" s="38" t="s">
        <v>5969</v>
      </c>
      <c r="J1833" s="38" t="s">
        <v>11376</v>
      </c>
      <c r="K1833" s="38"/>
      <c r="L1833" s="38" t="s">
        <v>6066</v>
      </c>
      <c r="M1833" s="109">
        <v>44442</v>
      </c>
      <c r="N1833" s="39">
        <v>0</v>
      </c>
      <c r="O1833" s="38">
        <v>1</v>
      </c>
      <c r="P1833" s="38" t="s">
        <v>5814</v>
      </c>
      <c r="Q1833" s="38">
        <v>2.1</v>
      </c>
      <c r="R1833" s="43" t="s">
        <v>3139</v>
      </c>
      <c r="S1833" s="38" t="s">
        <v>54</v>
      </c>
      <c r="T1833" s="38">
        <v>30</v>
      </c>
      <c r="U1833" s="38" t="s">
        <v>6066</v>
      </c>
      <c r="V1833" s="39">
        <v>28441395</v>
      </c>
      <c r="W1833" s="38">
        <v>0</v>
      </c>
      <c r="X1833" s="23" t="s">
        <v>3139</v>
      </c>
      <c r="Y1833" s="38" t="s">
        <v>6552</v>
      </c>
      <c r="Z1833" s="21">
        <v>28.441395</v>
      </c>
      <c r="AA1833" s="38">
        <v>2.1</v>
      </c>
      <c r="AB1833" s="39" t="s">
        <v>3139</v>
      </c>
      <c r="AC1833" s="39">
        <v>0</v>
      </c>
      <c r="AD1833" s="23" t="s">
        <v>3139</v>
      </c>
      <c r="AE1833" s="38" t="s">
        <v>5824</v>
      </c>
      <c r="AG1833" s="23"/>
      <c r="AH1833" s="23"/>
    </row>
    <row r="1834" spans="1:34">
      <c r="A1834" t="str">
        <f t="shared" si="86"/>
        <v>1226</v>
      </c>
      <c r="B1834" t="str">
        <f t="shared" si="84"/>
        <v>OT</v>
      </c>
      <c r="C1834">
        <f t="shared" si="85"/>
        <v>153</v>
      </c>
      <c r="D1834" s="38" t="s">
        <v>6552</v>
      </c>
      <c r="E1834" s="23">
        <v>1</v>
      </c>
      <c r="F1834" s="23">
        <v>122602</v>
      </c>
      <c r="G1834" s="38" t="s">
        <v>53</v>
      </c>
      <c r="H1834" s="38" t="s">
        <v>3047</v>
      </c>
      <c r="I1834" s="38" t="s">
        <v>6006</v>
      </c>
      <c r="J1834" s="38" t="s">
        <v>347</v>
      </c>
      <c r="K1834" s="38"/>
      <c r="L1834" s="38" t="s">
        <v>6848</v>
      </c>
      <c r="M1834" s="109">
        <v>44561</v>
      </c>
      <c r="N1834" s="39">
        <v>23813164</v>
      </c>
      <c r="O1834" s="38">
        <v>1</v>
      </c>
      <c r="P1834" s="38"/>
      <c r="Q1834" s="38" t="s">
        <v>3139</v>
      </c>
      <c r="R1834" s="43">
        <v>0</v>
      </c>
      <c r="S1834" s="38"/>
      <c r="T1834" s="38" t="s">
        <v>3139</v>
      </c>
      <c r="U1834" s="38" t="s">
        <v>6848</v>
      </c>
      <c r="V1834" s="39">
        <v>23813164</v>
      </c>
      <c r="W1834" s="38" t="s">
        <v>3139</v>
      </c>
      <c r="X1834" s="23">
        <v>0</v>
      </c>
      <c r="Y1834" s="38" t="s">
        <v>6552</v>
      </c>
      <c r="Z1834" s="21">
        <v>23.813164</v>
      </c>
      <c r="AA1834" s="38" t="s">
        <v>3139</v>
      </c>
      <c r="AB1834" s="39">
        <v>0</v>
      </c>
      <c r="AC1834" s="39">
        <v>23813164</v>
      </c>
      <c r="AD1834" s="23" t="s">
        <v>3139</v>
      </c>
      <c r="AE1834" s="38" t="s">
        <v>5818</v>
      </c>
      <c r="AG1834" s="23"/>
      <c r="AH1834" s="23"/>
    </row>
    <row r="1835" spans="1:34">
      <c r="A1835" t="str">
        <f t="shared" si="86"/>
        <v>1226</v>
      </c>
      <c r="B1835" t="str">
        <f t="shared" si="84"/>
        <v>OT</v>
      </c>
      <c r="C1835">
        <f t="shared" si="85"/>
        <v>153</v>
      </c>
      <c r="D1835" s="38" t="s">
        <v>6552</v>
      </c>
      <c r="E1835" s="23">
        <v>2</v>
      </c>
      <c r="F1835" s="23">
        <v>122602</v>
      </c>
      <c r="G1835" s="38" t="s">
        <v>3179</v>
      </c>
      <c r="H1835" s="38" t="s">
        <v>3238</v>
      </c>
      <c r="I1835" s="38" t="s">
        <v>6006</v>
      </c>
      <c r="J1835" s="38" t="s">
        <v>347</v>
      </c>
      <c r="K1835" s="38"/>
      <c r="L1835" s="38" t="s">
        <v>6849</v>
      </c>
      <c r="M1835" s="109">
        <v>44561</v>
      </c>
      <c r="N1835" s="39">
        <v>19514655</v>
      </c>
      <c r="O1835" s="38">
        <v>1</v>
      </c>
      <c r="P1835" s="38"/>
      <c r="Q1835" s="38" t="s">
        <v>3139</v>
      </c>
      <c r="R1835" s="43">
        <v>0</v>
      </c>
      <c r="S1835" s="38"/>
      <c r="T1835" s="38" t="s">
        <v>3139</v>
      </c>
      <c r="U1835" s="38" t="s">
        <v>6849</v>
      </c>
      <c r="V1835" s="39">
        <v>19514655</v>
      </c>
      <c r="W1835" s="38" t="s">
        <v>3139</v>
      </c>
      <c r="X1835" s="23">
        <v>0</v>
      </c>
      <c r="Y1835" s="38" t="s">
        <v>6552</v>
      </c>
      <c r="Z1835" s="21">
        <v>19.514655000000001</v>
      </c>
      <c r="AA1835" s="38" t="s">
        <v>3139</v>
      </c>
      <c r="AB1835" s="39">
        <v>0</v>
      </c>
      <c r="AC1835" s="39">
        <v>34889476</v>
      </c>
      <c r="AD1835" s="23" t="s">
        <v>3139</v>
      </c>
      <c r="AE1835" s="38" t="s">
        <v>5818</v>
      </c>
      <c r="AG1835" s="23"/>
      <c r="AH1835" s="23"/>
    </row>
    <row r="1836" spans="1:34">
      <c r="A1836" t="str">
        <f t="shared" si="86"/>
        <v>1226</v>
      </c>
      <c r="B1836" t="str">
        <f t="shared" si="84"/>
        <v>OT</v>
      </c>
      <c r="C1836">
        <f t="shared" si="85"/>
        <v>153</v>
      </c>
      <c r="D1836" s="38" t="s">
        <v>6552</v>
      </c>
      <c r="E1836" s="23">
        <v>3</v>
      </c>
      <c r="F1836" s="23">
        <v>122602</v>
      </c>
      <c r="G1836" s="38" t="s">
        <v>3181</v>
      </c>
      <c r="H1836" s="38" t="s">
        <v>3690</v>
      </c>
      <c r="I1836" s="38" t="s">
        <v>6006</v>
      </c>
      <c r="J1836" s="38" t="s">
        <v>347</v>
      </c>
      <c r="K1836" s="38"/>
      <c r="L1836" s="38" t="s">
        <v>6849</v>
      </c>
      <c r="M1836" s="109">
        <v>44561</v>
      </c>
      <c r="N1836" s="39">
        <v>18008230</v>
      </c>
      <c r="O1836" s="38">
        <v>1</v>
      </c>
      <c r="P1836" s="38"/>
      <c r="Q1836" s="38" t="s">
        <v>3139</v>
      </c>
      <c r="R1836" s="43">
        <v>0</v>
      </c>
      <c r="S1836" s="38"/>
      <c r="T1836" s="38" t="s">
        <v>3139</v>
      </c>
      <c r="U1836" s="38" t="s">
        <v>6849</v>
      </c>
      <c r="V1836" s="39">
        <v>18008230</v>
      </c>
      <c r="W1836" s="38" t="s">
        <v>3139</v>
      </c>
      <c r="X1836" s="23">
        <v>0</v>
      </c>
      <c r="Y1836" s="38" t="s">
        <v>6552</v>
      </c>
      <c r="Z1836" s="21">
        <v>18.008230000000001</v>
      </c>
      <c r="AA1836" s="38" t="s">
        <v>3139</v>
      </c>
      <c r="AB1836" s="39">
        <v>0</v>
      </c>
      <c r="AC1836" s="39">
        <v>0</v>
      </c>
      <c r="AD1836" s="23" t="s">
        <v>3139</v>
      </c>
      <c r="AE1836" s="38" t="s">
        <v>5818</v>
      </c>
      <c r="AG1836" s="23"/>
      <c r="AH1836" s="23"/>
    </row>
    <row r="1837" spans="1:34">
      <c r="A1837" t="str">
        <f t="shared" si="86"/>
        <v>1226</v>
      </c>
      <c r="B1837" t="str">
        <f t="shared" si="84"/>
        <v>OT</v>
      </c>
      <c r="C1837">
        <f t="shared" si="85"/>
        <v>153</v>
      </c>
      <c r="D1837" s="38" t="s">
        <v>6552</v>
      </c>
      <c r="E1837" s="23">
        <v>4</v>
      </c>
      <c r="F1837" s="23">
        <v>122602</v>
      </c>
      <c r="G1837" s="38" t="s">
        <v>3610</v>
      </c>
      <c r="H1837" s="38" t="s">
        <v>3611</v>
      </c>
      <c r="I1837" s="38" t="s">
        <v>6006</v>
      </c>
      <c r="J1837" s="38" t="s">
        <v>347</v>
      </c>
      <c r="K1837" s="38"/>
      <c r="L1837" s="38" t="s">
        <v>6850</v>
      </c>
      <c r="M1837" s="109">
        <v>44561</v>
      </c>
      <c r="N1837" s="39">
        <v>454263</v>
      </c>
      <c r="O1837" s="38">
        <v>1</v>
      </c>
      <c r="P1837" s="38"/>
      <c r="Q1837" s="38" t="s">
        <v>3139</v>
      </c>
      <c r="R1837" s="43">
        <v>0</v>
      </c>
      <c r="S1837" s="38"/>
      <c r="T1837" s="38" t="s">
        <v>3139</v>
      </c>
      <c r="U1837" s="38" t="s">
        <v>6850</v>
      </c>
      <c r="V1837" s="39">
        <v>454263</v>
      </c>
      <c r="W1837" s="38" t="s">
        <v>3139</v>
      </c>
      <c r="X1837" s="23">
        <v>0</v>
      </c>
      <c r="Y1837" s="38" t="s">
        <v>6552</v>
      </c>
      <c r="Z1837" s="21">
        <v>0.45426299999999997</v>
      </c>
      <c r="AA1837" s="38" t="s">
        <v>3139</v>
      </c>
      <c r="AB1837" s="39">
        <v>0</v>
      </c>
      <c r="AC1837" s="39">
        <v>454263</v>
      </c>
      <c r="AD1837" s="23" t="s">
        <v>3139</v>
      </c>
      <c r="AE1837" s="38" t="s">
        <v>5818</v>
      </c>
      <c r="AG1837" s="23"/>
      <c r="AH1837" s="23"/>
    </row>
    <row r="1838" spans="1:34">
      <c r="A1838" t="str">
        <f t="shared" si="86"/>
        <v>1226</v>
      </c>
      <c r="B1838" t="str">
        <f t="shared" si="84"/>
        <v>OT</v>
      </c>
      <c r="C1838">
        <f t="shared" si="85"/>
        <v>153</v>
      </c>
      <c r="D1838" s="38" t="s">
        <v>6552</v>
      </c>
      <c r="E1838" s="23">
        <v>5</v>
      </c>
      <c r="F1838" s="23">
        <v>122602</v>
      </c>
      <c r="G1838" s="38" t="s">
        <v>3157</v>
      </c>
      <c r="H1838" s="38" t="s">
        <v>3159</v>
      </c>
      <c r="I1838" s="38" t="s">
        <v>6006</v>
      </c>
      <c r="J1838" s="38" t="s">
        <v>347</v>
      </c>
      <c r="K1838" s="38"/>
      <c r="L1838" s="38" t="s">
        <v>6851</v>
      </c>
      <c r="M1838" s="109">
        <v>44561</v>
      </c>
      <c r="N1838" s="39">
        <v>877802</v>
      </c>
      <c r="O1838" s="38">
        <v>1</v>
      </c>
      <c r="P1838" s="38"/>
      <c r="Q1838" s="23" t="s">
        <v>3139</v>
      </c>
      <c r="R1838" s="43">
        <v>0</v>
      </c>
      <c r="S1838" s="38"/>
      <c r="T1838" s="23" t="s">
        <v>3139</v>
      </c>
      <c r="U1838" s="38" t="s">
        <v>6851</v>
      </c>
      <c r="V1838" s="39">
        <v>877802</v>
      </c>
      <c r="W1838" s="23" t="s">
        <v>3139</v>
      </c>
      <c r="X1838" s="38">
        <v>0</v>
      </c>
      <c r="Y1838" s="38" t="s">
        <v>6552</v>
      </c>
      <c r="Z1838" s="21">
        <v>0.87780199999999997</v>
      </c>
      <c r="AA1838" s="23" t="s">
        <v>3139</v>
      </c>
      <c r="AB1838" s="39">
        <v>0</v>
      </c>
      <c r="AC1838" s="39">
        <v>0</v>
      </c>
      <c r="AD1838" s="23" t="s">
        <v>3139</v>
      </c>
      <c r="AE1838" s="38" t="s">
        <v>5818</v>
      </c>
      <c r="AG1838" s="23"/>
      <c r="AH1838" s="23"/>
    </row>
    <row r="1839" spans="1:34">
      <c r="A1839" t="str">
        <f t="shared" si="86"/>
        <v>1120</v>
      </c>
      <c r="B1839" t="str">
        <f t="shared" si="84"/>
        <v>OT</v>
      </c>
      <c r="C1839">
        <f t="shared" si="85"/>
        <v>11</v>
      </c>
      <c r="D1839" s="38" t="s">
        <v>6552</v>
      </c>
      <c r="E1839" s="23">
        <v>6</v>
      </c>
      <c r="F1839" s="23">
        <v>112007</v>
      </c>
      <c r="G1839" s="38" t="s">
        <v>53</v>
      </c>
      <c r="H1839" s="38" t="s">
        <v>3263</v>
      </c>
      <c r="I1839" s="38" t="s">
        <v>5969</v>
      </c>
      <c r="J1839" s="38" t="s">
        <v>9659</v>
      </c>
      <c r="K1839" s="38"/>
      <c r="L1839" s="38" t="s">
        <v>6091</v>
      </c>
      <c r="M1839" s="109">
        <v>44419</v>
      </c>
      <c r="N1839" s="39">
        <v>51000000</v>
      </c>
      <c r="O1839" s="38">
        <v>1</v>
      </c>
      <c r="P1839" s="38" t="s">
        <v>5814</v>
      </c>
      <c r="Q1839" s="23">
        <v>2.86</v>
      </c>
      <c r="R1839" s="43" t="s">
        <v>3139</v>
      </c>
      <c r="S1839" s="38" t="s">
        <v>54</v>
      </c>
      <c r="T1839" s="23">
        <v>90</v>
      </c>
      <c r="U1839" s="38" t="s">
        <v>6091</v>
      </c>
      <c r="V1839" s="39">
        <v>51000000</v>
      </c>
      <c r="W1839" s="23">
        <v>2.86</v>
      </c>
      <c r="X1839" s="38" t="s">
        <v>3139</v>
      </c>
      <c r="Y1839" s="38" t="s">
        <v>6552</v>
      </c>
      <c r="Z1839" s="21">
        <v>51.325040000000001</v>
      </c>
      <c r="AA1839" s="23">
        <v>2.86</v>
      </c>
      <c r="AB1839" s="39" t="s">
        <v>3139</v>
      </c>
      <c r="AC1839" s="39">
        <v>325040</v>
      </c>
      <c r="AD1839" s="23" t="s">
        <v>3139</v>
      </c>
      <c r="AE1839" s="38" t="s">
        <v>5830</v>
      </c>
      <c r="AG1839" s="23"/>
      <c r="AH1839" s="23"/>
    </row>
    <row r="1840" spans="1:34">
      <c r="A1840" t="str">
        <f t="shared" si="86"/>
        <v>1120</v>
      </c>
      <c r="B1840" t="str">
        <f t="shared" si="84"/>
        <v>OT</v>
      </c>
      <c r="C1840">
        <f t="shared" si="85"/>
        <v>61</v>
      </c>
      <c r="D1840" s="38" t="s">
        <v>6552</v>
      </c>
      <c r="E1840" s="23">
        <v>7</v>
      </c>
      <c r="F1840" s="23">
        <v>112007</v>
      </c>
      <c r="G1840" s="38" t="s">
        <v>53</v>
      </c>
      <c r="H1840" s="38" t="s">
        <v>3263</v>
      </c>
      <c r="I1840" s="38" t="s">
        <v>5969</v>
      </c>
      <c r="J1840" s="38" t="s">
        <v>11377</v>
      </c>
      <c r="K1840" s="38"/>
      <c r="L1840" s="38" t="s">
        <v>6203</v>
      </c>
      <c r="M1840" s="109">
        <v>44469</v>
      </c>
      <c r="N1840" s="39">
        <v>20000000</v>
      </c>
      <c r="O1840" s="38">
        <v>1</v>
      </c>
      <c r="P1840" s="38" t="s">
        <v>5814</v>
      </c>
      <c r="Q1840" s="23">
        <v>2.2799999999999998</v>
      </c>
      <c r="R1840" s="43" t="s">
        <v>3139</v>
      </c>
      <c r="S1840" s="38" t="s">
        <v>54</v>
      </c>
      <c r="T1840" s="23">
        <v>30</v>
      </c>
      <c r="U1840" s="38" t="s">
        <v>6203</v>
      </c>
      <c r="V1840" s="39">
        <v>20000000</v>
      </c>
      <c r="W1840" s="23">
        <v>2.2799999999999998</v>
      </c>
      <c r="X1840" s="38" t="s">
        <v>3139</v>
      </c>
      <c r="Y1840" s="38" t="s">
        <v>6552</v>
      </c>
      <c r="Z1840" s="21">
        <v>20.039276999999998</v>
      </c>
      <c r="AA1840" s="23">
        <v>2.2799999999999998</v>
      </c>
      <c r="AB1840" s="39" t="s">
        <v>3139</v>
      </c>
      <c r="AC1840" s="39">
        <v>39277</v>
      </c>
      <c r="AD1840" s="23" t="s">
        <v>3139</v>
      </c>
      <c r="AE1840" s="38" t="s">
        <v>5830</v>
      </c>
      <c r="AG1840" s="23"/>
      <c r="AH1840" s="23"/>
    </row>
    <row r="1841" spans="1:34">
      <c r="A1841" t="str">
        <f t="shared" si="86"/>
        <v>1120</v>
      </c>
      <c r="B1841" t="str">
        <f t="shared" si="84"/>
        <v>OT</v>
      </c>
      <c r="C1841">
        <f t="shared" si="85"/>
        <v>74</v>
      </c>
      <c r="D1841" s="38" t="s">
        <v>6552</v>
      </c>
      <c r="E1841" s="23">
        <v>8</v>
      </c>
      <c r="F1841" s="23">
        <v>112007</v>
      </c>
      <c r="G1841" s="38" t="s">
        <v>53</v>
      </c>
      <c r="H1841" s="38" t="s">
        <v>3263</v>
      </c>
      <c r="I1841" s="38" t="s">
        <v>5969</v>
      </c>
      <c r="J1841" s="38" t="s">
        <v>12037</v>
      </c>
      <c r="K1841" s="38"/>
      <c r="L1841" s="38" t="s">
        <v>6072</v>
      </c>
      <c r="M1841" s="109">
        <v>44482</v>
      </c>
      <c r="N1841" s="39">
        <v>80000000</v>
      </c>
      <c r="O1841" s="38">
        <v>1</v>
      </c>
      <c r="P1841" s="38" t="s">
        <v>5814</v>
      </c>
      <c r="Q1841" s="23">
        <v>2.37</v>
      </c>
      <c r="R1841" s="43" t="s">
        <v>3139</v>
      </c>
      <c r="S1841" s="38" t="s">
        <v>54</v>
      </c>
      <c r="T1841" s="23">
        <v>90</v>
      </c>
      <c r="U1841" s="38" t="s">
        <v>6072</v>
      </c>
      <c r="V1841" s="39">
        <v>80000000</v>
      </c>
      <c r="W1841" s="23">
        <v>2.86</v>
      </c>
      <c r="X1841" s="38" t="s">
        <v>3139</v>
      </c>
      <c r="Y1841" s="38" t="s">
        <v>6552</v>
      </c>
      <c r="Z1841" s="21">
        <v>80.095112</v>
      </c>
      <c r="AA1841" s="23">
        <v>2.37</v>
      </c>
      <c r="AB1841" s="39" t="s">
        <v>3139</v>
      </c>
      <c r="AC1841" s="39">
        <v>95112</v>
      </c>
      <c r="AD1841" s="23" t="s">
        <v>3139</v>
      </c>
      <c r="AE1841" s="38" t="s">
        <v>5830</v>
      </c>
      <c r="AG1841" s="23"/>
      <c r="AH1841" s="23"/>
    </row>
    <row r="1842" spans="1:34">
      <c r="A1842" t="str">
        <f t="shared" si="86"/>
        <v>1120</v>
      </c>
      <c r="B1842" t="str">
        <f t="shared" si="84"/>
        <v>OT</v>
      </c>
      <c r="C1842">
        <f t="shared" si="85"/>
        <v>87</v>
      </c>
      <c r="D1842" s="38" t="s">
        <v>6552</v>
      </c>
      <c r="E1842" s="23">
        <v>9</v>
      </c>
      <c r="F1842" s="23">
        <v>112007</v>
      </c>
      <c r="G1842" s="38" t="s">
        <v>53</v>
      </c>
      <c r="H1842" s="38" t="s">
        <v>3263</v>
      </c>
      <c r="I1842" s="38" t="s">
        <v>5969</v>
      </c>
      <c r="J1842" s="38" t="s">
        <v>12038</v>
      </c>
      <c r="K1842" s="38"/>
      <c r="L1842" s="38" t="s">
        <v>5981</v>
      </c>
      <c r="M1842" s="109">
        <v>44495</v>
      </c>
      <c r="N1842" s="39">
        <v>80000000</v>
      </c>
      <c r="O1842" s="38">
        <v>1</v>
      </c>
      <c r="P1842" s="38" t="s">
        <v>5814</v>
      </c>
      <c r="Q1842" s="38">
        <v>2.37</v>
      </c>
      <c r="R1842" s="43" t="s">
        <v>3139</v>
      </c>
      <c r="S1842" s="38" t="s">
        <v>54</v>
      </c>
      <c r="T1842" s="38">
        <v>30</v>
      </c>
      <c r="U1842" s="38" t="s">
        <v>5981</v>
      </c>
      <c r="V1842" s="39">
        <v>80000000</v>
      </c>
      <c r="W1842" s="38">
        <v>1.36</v>
      </c>
      <c r="X1842" s="38" t="s">
        <v>3139</v>
      </c>
      <c r="Y1842" s="38" t="s">
        <v>6552</v>
      </c>
      <c r="Z1842" s="21">
        <v>80.026420000000002</v>
      </c>
      <c r="AA1842" s="38">
        <v>2.37</v>
      </c>
      <c r="AB1842" s="39" t="s">
        <v>3139</v>
      </c>
      <c r="AC1842" s="39">
        <v>26420</v>
      </c>
      <c r="AD1842" s="23" t="s">
        <v>3139</v>
      </c>
      <c r="AE1842" s="38" t="s">
        <v>5830</v>
      </c>
      <c r="AG1842" s="23"/>
      <c r="AH1842" s="23"/>
    </row>
    <row r="1843" spans="1:34">
      <c r="A1843" t="str">
        <f t="shared" si="86"/>
        <v>1228</v>
      </c>
      <c r="B1843" t="str">
        <f t="shared" si="84"/>
        <v>CA</v>
      </c>
      <c r="C1843">
        <f t="shared" si="85"/>
        <v>30</v>
      </c>
      <c r="D1843" s="38" t="s">
        <v>6552</v>
      </c>
      <c r="E1843" s="23">
        <v>10</v>
      </c>
      <c r="F1843" s="23">
        <v>122811</v>
      </c>
      <c r="G1843" s="38" t="s">
        <v>53</v>
      </c>
      <c r="H1843" s="38" t="s">
        <v>3263</v>
      </c>
      <c r="I1843" s="38" t="s">
        <v>5969</v>
      </c>
      <c r="J1843" s="38" t="s">
        <v>11378</v>
      </c>
      <c r="K1843" s="38"/>
      <c r="L1843" s="38" t="s">
        <v>6032</v>
      </c>
      <c r="M1843" s="109">
        <v>44438</v>
      </c>
      <c r="N1843" s="39">
        <v>300000000</v>
      </c>
      <c r="O1843" s="38">
        <v>1</v>
      </c>
      <c r="P1843" s="38" t="s">
        <v>5814</v>
      </c>
      <c r="Q1843" s="38">
        <v>1.7849999999999999</v>
      </c>
      <c r="R1843" s="43" t="s">
        <v>3139</v>
      </c>
      <c r="S1843" s="38" t="s">
        <v>54</v>
      </c>
      <c r="T1843" s="38">
        <v>30</v>
      </c>
      <c r="U1843" s="38" t="s">
        <v>6032</v>
      </c>
      <c r="V1843" s="39">
        <v>300000000</v>
      </c>
      <c r="W1843" s="38">
        <v>1.7849999999999999</v>
      </c>
      <c r="X1843" s="38" t="s">
        <v>3139</v>
      </c>
      <c r="Y1843" s="38" t="s">
        <v>6552</v>
      </c>
      <c r="Z1843" s="21">
        <v>300</v>
      </c>
      <c r="AA1843" s="38">
        <v>1.7849999999999999</v>
      </c>
      <c r="AB1843" s="39" t="s">
        <v>3139</v>
      </c>
      <c r="AC1843" s="39">
        <v>0</v>
      </c>
      <c r="AD1843" s="23" t="s">
        <v>3139</v>
      </c>
      <c r="AE1843" s="38" t="s">
        <v>5830</v>
      </c>
      <c r="AG1843" s="23"/>
      <c r="AH1843" s="23"/>
    </row>
    <row r="1844" spans="1:34">
      <c r="A1844" t="str">
        <f t="shared" si="86"/>
        <v>1120</v>
      </c>
      <c r="B1844" t="str">
        <f t="shared" si="84"/>
        <v>OT</v>
      </c>
      <c r="C1844">
        <f t="shared" si="85"/>
        <v>3</v>
      </c>
      <c r="D1844" s="38" t="s">
        <v>6552</v>
      </c>
      <c r="E1844" s="23">
        <v>1</v>
      </c>
      <c r="F1844" s="23">
        <v>112007</v>
      </c>
      <c r="G1844" s="38" t="s">
        <v>102</v>
      </c>
      <c r="H1844" s="38" t="s">
        <v>3043</v>
      </c>
      <c r="I1844" s="38" t="s">
        <v>5969</v>
      </c>
      <c r="J1844" s="38" t="s">
        <v>9660</v>
      </c>
      <c r="K1844" s="38"/>
      <c r="L1844" s="38" t="s">
        <v>6060</v>
      </c>
      <c r="M1844" s="109">
        <v>44411</v>
      </c>
      <c r="N1844" s="39">
        <v>0</v>
      </c>
      <c r="O1844" s="38">
        <v>1</v>
      </c>
      <c r="P1844" s="38" t="s">
        <v>5814</v>
      </c>
      <c r="Q1844" s="38">
        <v>1.9</v>
      </c>
      <c r="R1844" s="43" t="s">
        <v>3139</v>
      </c>
      <c r="S1844" s="38" t="s">
        <v>54</v>
      </c>
      <c r="T1844" s="38">
        <v>90</v>
      </c>
      <c r="U1844" s="38" t="s">
        <v>6060</v>
      </c>
      <c r="V1844" s="39">
        <v>160000000</v>
      </c>
      <c r="W1844" s="38">
        <v>1.9</v>
      </c>
      <c r="X1844" s="38" t="s">
        <v>3139</v>
      </c>
      <c r="Y1844" s="38" t="s">
        <v>6552</v>
      </c>
      <c r="Z1844" s="21">
        <v>160.75471999999999</v>
      </c>
      <c r="AA1844" s="38">
        <v>1.9</v>
      </c>
      <c r="AB1844" s="39" t="s">
        <v>3139</v>
      </c>
      <c r="AC1844" s="39">
        <v>0</v>
      </c>
      <c r="AD1844" s="23" t="s">
        <v>3139</v>
      </c>
      <c r="AE1844" s="38" t="s">
        <v>5815</v>
      </c>
      <c r="AG1844" s="23"/>
      <c r="AH1844" s="23"/>
    </row>
    <row r="1845" spans="1:34">
      <c r="A1845" t="str">
        <f t="shared" si="86"/>
        <v>1120</v>
      </c>
      <c r="B1845" t="str">
        <f t="shared" si="84"/>
        <v>OT</v>
      </c>
      <c r="C1845">
        <f t="shared" si="85"/>
        <v>31</v>
      </c>
      <c r="D1845" s="38" t="s">
        <v>6552</v>
      </c>
      <c r="E1845" s="23">
        <v>2</v>
      </c>
      <c r="F1845" s="23">
        <v>112007</v>
      </c>
      <c r="G1845" s="38" t="s">
        <v>108</v>
      </c>
      <c r="H1845" s="38" t="s">
        <v>3042</v>
      </c>
      <c r="I1845" s="38" t="s">
        <v>5969</v>
      </c>
      <c r="J1845" s="38" t="s">
        <v>11379</v>
      </c>
      <c r="K1845" s="38"/>
      <c r="L1845" s="38" t="s">
        <v>6194</v>
      </c>
      <c r="M1845" s="109">
        <v>44439</v>
      </c>
      <c r="N1845" s="39">
        <v>0</v>
      </c>
      <c r="O1845" s="38">
        <v>1</v>
      </c>
      <c r="P1845" s="38" t="s">
        <v>5814</v>
      </c>
      <c r="Q1845" s="38">
        <v>1.85</v>
      </c>
      <c r="R1845" s="43" t="s">
        <v>3139</v>
      </c>
      <c r="S1845" s="38" t="s">
        <v>54</v>
      </c>
      <c r="T1845" s="38">
        <v>90</v>
      </c>
      <c r="U1845" s="38" t="s">
        <v>6194</v>
      </c>
      <c r="V1845" s="39">
        <v>500000000</v>
      </c>
      <c r="W1845" s="38">
        <v>1.85</v>
      </c>
      <c r="X1845" s="38" t="s">
        <v>3139</v>
      </c>
      <c r="Y1845" s="38" t="s">
        <v>6552</v>
      </c>
      <c r="Z1845" s="21">
        <v>501.51010200000002</v>
      </c>
      <c r="AA1845" s="38">
        <v>1.85</v>
      </c>
      <c r="AB1845" s="39" t="s">
        <v>3139</v>
      </c>
      <c r="AC1845" s="39">
        <v>0</v>
      </c>
      <c r="AD1845" s="23" t="s">
        <v>3139</v>
      </c>
      <c r="AE1845" s="38" t="s">
        <v>5815</v>
      </c>
      <c r="AG1845" s="23"/>
      <c r="AH1845" s="23"/>
    </row>
    <row r="1846" spans="1:34">
      <c r="A1846" t="str">
        <f t="shared" si="86"/>
        <v>1120</v>
      </c>
      <c r="B1846" t="str">
        <f t="shared" si="84"/>
        <v>OT</v>
      </c>
      <c r="C1846">
        <f t="shared" si="85"/>
        <v>39</v>
      </c>
      <c r="D1846" s="38" t="s">
        <v>6552</v>
      </c>
      <c r="E1846" s="23">
        <v>3</v>
      </c>
      <c r="F1846" s="23">
        <v>112007</v>
      </c>
      <c r="G1846" s="38" t="s">
        <v>53</v>
      </c>
      <c r="H1846" s="38" t="s">
        <v>3047</v>
      </c>
      <c r="I1846" s="38" t="s">
        <v>5969</v>
      </c>
      <c r="J1846" s="38" t="s">
        <v>12039</v>
      </c>
      <c r="K1846" s="38"/>
      <c r="L1846" s="38" t="s">
        <v>6037</v>
      </c>
      <c r="M1846" s="109">
        <v>44447</v>
      </c>
      <c r="N1846" s="39">
        <v>0</v>
      </c>
      <c r="O1846" s="38">
        <v>1</v>
      </c>
      <c r="P1846" s="38" t="s">
        <v>5814</v>
      </c>
      <c r="Q1846" s="38">
        <v>2.5</v>
      </c>
      <c r="R1846" s="43" t="s">
        <v>3139</v>
      </c>
      <c r="S1846" s="38" t="s">
        <v>54</v>
      </c>
      <c r="T1846" s="38">
        <v>90</v>
      </c>
      <c r="U1846" s="38" t="s">
        <v>6037</v>
      </c>
      <c r="V1846" s="39">
        <v>156765447</v>
      </c>
      <c r="W1846" s="38">
        <v>2.5</v>
      </c>
      <c r="X1846" s="23" t="s">
        <v>3139</v>
      </c>
      <c r="Y1846" s="38" t="s">
        <v>6552</v>
      </c>
      <c r="Z1846" s="21">
        <v>157.33710500000001</v>
      </c>
      <c r="AA1846" s="38">
        <v>2.5</v>
      </c>
      <c r="AB1846" s="39" t="s">
        <v>3139</v>
      </c>
      <c r="AC1846" s="39">
        <v>0</v>
      </c>
      <c r="AD1846" s="23" t="s">
        <v>3139</v>
      </c>
      <c r="AE1846" s="38" t="s">
        <v>5815</v>
      </c>
      <c r="AG1846" s="23"/>
      <c r="AH1846" s="23"/>
    </row>
    <row r="1847" spans="1:34">
      <c r="A1847" t="str">
        <f t="shared" si="86"/>
        <v>1120</v>
      </c>
      <c r="B1847" t="str">
        <f t="shared" si="84"/>
        <v>OT</v>
      </c>
      <c r="C1847">
        <f t="shared" si="85"/>
        <v>3</v>
      </c>
      <c r="D1847" s="38" t="s">
        <v>6552</v>
      </c>
      <c r="E1847" s="23">
        <v>4</v>
      </c>
      <c r="F1847" s="23">
        <v>112007</v>
      </c>
      <c r="G1847" s="38" t="s">
        <v>53</v>
      </c>
      <c r="H1847" s="38" t="s">
        <v>3047</v>
      </c>
      <c r="I1847" s="38" t="s">
        <v>5969</v>
      </c>
      <c r="J1847" s="38" t="s">
        <v>9661</v>
      </c>
      <c r="K1847" s="38"/>
      <c r="L1847" s="38" t="s">
        <v>6060</v>
      </c>
      <c r="M1847" s="109">
        <v>44411</v>
      </c>
      <c r="N1847" s="39">
        <v>0</v>
      </c>
      <c r="O1847" s="38">
        <v>1</v>
      </c>
      <c r="P1847" s="38" t="s">
        <v>5814</v>
      </c>
      <c r="Q1847" s="38">
        <v>2.8</v>
      </c>
      <c r="R1847" s="43" t="s">
        <v>3139</v>
      </c>
      <c r="S1847" s="38" t="s">
        <v>54</v>
      </c>
      <c r="T1847" s="38">
        <v>90</v>
      </c>
      <c r="U1847" s="38" t="s">
        <v>6060</v>
      </c>
      <c r="V1847" s="39">
        <v>144307851</v>
      </c>
      <c r="W1847" s="38">
        <v>2.8</v>
      </c>
      <c r="X1847" s="23" t="s">
        <v>3139</v>
      </c>
      <c r="Y1847" s="38" t="s">
        <v>6552</v>
      </c>
      <c r="Z1847" s="21">
        <v>145.28535500000001</v>
      </c>
      <c r="AA1847" s="38">
        <v>2.8</v>
      </c>
      <c r="AB1847" s="39" t="s">
        <v>3139</v>
      </c>
      <c r="AC1847" s="39">
        <v>0</v>
      </c>
      <c r="AD1847" s="23" t="s">
        <v>3139</v>
      </c>
      <c r="AE1847" s="38" t="s">
        <v>5815</v>
      </c>
      <c r="AG1847" s="23"/>
      <c r="AH1847" s="23"/>
    </row>
    <row r="1848" spans="1:34">
      <c r="A1848" t="str">
        <f t="shared" si="86"/>
        <v>1120</v>
      </c>
      <c r="B1848" t="str">
        <f t="shared" si="84"/>
        <v>OT</v>
      </c>
      <c r="C1848">
        <f t="shared" si="85"/>
        <v>60</v>
      </c>
      <c r="D1848" s="38" t="s">
        <v>6552</v>
      </c>
      <c r="E1848" s="23">
        <v>5</v>
      </c>
      <c r="F1848" s="23">
        <v>112007</v>
      </c>
      <c r="G1848" s="38" t="s">
        <v>53</v>
      </c>
      <c r="H1848" s="38" t="s">
        <v>3047</v>
      </c>
      <c r="I1848" s="38" t="s">
        <v>5969</v>
      </c>
      <c r="J1848" s="38" t="s">
        <v>11380</v>
      </c>
      <c r="K1848" s="38"/>
      <c r="L1848" s="38" t="s">
        <v>6100</v>
      </c>
      <c r="M1848" s="109">
        <v>44468</v>
      </c>
      <c r="N1848" s="39">
        <v>0</v>
      </c>
      <c r="O1848" s="38">
        <v>1</v>
      </c>
      <c r="P1848" s="38" t="s">
        <v>5814</v>
      </c>
      <c r="Q1848" s="38">
        <v>2.5</v>
      </c>
      <c r="R1848" s="43" t="s">
        <v>3139</v>
      </c>
      <c r="S1848" s="38" t="s">
        <v>54</v>
      </c>
      <c r="T1848" s="38">
        <v>90</v>
      </c>
      <c r="U1848" s="38" t="s">
        <v>6100</v>
      </c>
      <c r="V1848" s="39">
        <v>204445626</v>
      </c>
      <c r="W1848" s="38">
        <v>2.5</v>
      </c>
      <c r="X1848" s="23" t="s">
        <v>3139</v>
      </c>
      <c r="Y1848" s="38" t="s">
        <v>6552</v>
      </c>
      <c r="Z1848" s="21">
        <v>204.89577</v>
      </c>
      <c r="AA1848" s="38">
        <v>2.5</v>
      </c>
      <c r="AB1848" s="39" t="s">
        <v>3139</v>
      </c>
      <c r="AC1848" s="39">
        <v>0</v>
      </c>
      <c r="AD1848" s="23" t="s">
        <v>3139</v>
      </c>
      <c r="AE1848" s="38" t="s">
        <v>5815</v>
      </c>
      <c r="AG1848" s="23"/>
      <c r="AH1848" s="23"/>
    </row>
    <row r="1849" spans="1:34">
      <c r="A1849" t="str">
        <f t="shared" si="86"/>
        <v>1120</v>
      </c>
      <c r="B1849" t="str">
        <f t="shared" si="84"/>
        <v>OT</v>
      </c>
      <c r="C1849">
        <f t="shared" si="85"/>
        <v>35</v>
      </c>
      <c r="D1849" s="38" t="s">
        <v>6552</v>
      </c>
      <c r="E1849" s="23">
        <v>6</v>
      </c>
      <c r="F1849" s="23">
        <v>112007</v>
      </c>
      <c r="G1849" s="38" t="s">
        <v>3197</v>
      </c>
      <c r="H1849" s="38" t="s">
        <v>5888</v>
      </c>
      <c r="I1849" s="38" t="s">
        <v>5969</v>
      </c>
      <c r="J1849" s="38" t="s">
        <v>12040</v>
      </c>
      <c r="K1849" s="38"/>
      <c r="L1849" s="38" t="s">
        <v>6066</v>
      </c>
      <c r="M1849" s="109">
        <v>44443</v>
      </c>
      <c r="N1849" s="39">
        <v>0</v>
      </c>
      <c r="O1849" s="38">
        <v>1</v>
      </c>
      <c r="P1849" s="38" t="s">
        <v>5814</v>
      </c>
      <c r="Q1849" s="38">
        <v>2.23</v>
      </c>
      <c r="R1849" s="43" t="s">
        <v>3139</v>
      </c>
      <c r="S1849" s="38" t="s">
        <v>54</v>
      </c>
      <c r="T1849" s="38">
        <v>90</v>
      </c>
      <c r="U1849" s="38" t="s">
        <v>6066</v>
      </c>
      <c r="V1849" s="39">
        <v>80000000</v>
      </c>
      <c r="W1849" s="38">
        <v>2.23</v>
      </c>
      <c r="X1849" s="23" t="s">
        <v>3139</v>
      </c>
      <c r="Y1849" s="38" t="s">
        <v>6552</v>
      </c>
      <c r="Z1849" s="21">
        <v>80.292640000000006</v>
      </c>
      <c r="AA1849" s="38">
        <v>2.23</v>
      </c>
      <c r="AB1849" s="39" t="s">
        <v>3139</v>
      </c>
      <c r="AC1849" s="39">
        <v>0</v>
      </c>
      <c r="AD1849" s="23" t="s">
        <v>3139</v>
      </c>
      <c r="AE1849" s="38" t="s">
        <v>5815</v>
      </c>
      <c r="AG1849" s="23"/>
      <c r="AH1849" s="23"/>
    </row>
    <row r="1850" spans="1:34">
      <c r="A1850" t="str">
        <f t="shared" si="86"/>
        <v>1120</v>
      </c>
      <c r="B1850" t="str">
        <f t="shared" si="84"/>
        <v>OT</v>
      </c>
      <c r="C1850">
        <f t="shared" si="85"/>
        <v>90</v>
      </c>
      <c r="D1850" s="38" t="s">
        <v>6552</v>
      </c>
      <c r="E1850" s="23">
        <v>7</v>
      </c>
      <c r="F1850" s="23">
        <v>112007</v>
      </c>
      <c r="G1850" s="38" t="s">
        <v>3197</v>
      </c>
      <c r="H1850" s="38" t="s">
        <v>5888</v>
      </c>
      <c r="I1850" s="38" t="s">
        <v>5969</v>
      </c>
      <c r="J1850" s="38" t="s">
        <v>12041</v>
      </c>
      <c r="K1850" s="38"/>
      <c r="L1850" s="38" t="s">
        <v>6114</v>
      </c>
      <c r="M1850" s="109">
        <v>44498</v>
      </c>
      <c r="N1850" s="39">
        <v>0</v>
      </c>
      <c r="O1850" s="38">
        <v>1</v>
      </c>
      <c r="P1850" s="38" t="s">
        <v>5814</v>
      </c>
      <c r="Q1850" s="38">
        <v>2.25</v>
      </c>
      <c r="R1850" s="43" t="s">
        <v>3139</v>
      </c>
      <c r="S1850" s="38" t="s">
        <v>54</v>
      </c>
      <c r="T1850" s="38">
        <v>90</v>
      </c>
      <c r="U1850" s="38" t="s">
        <v>6114</v>
      </c>
      <c r="V1850" s="39">
        <v>490000000</v>
      </c>
      <c r="W1850" s="38">
        <v>2.25</v>
      </c>
      <c r="X1850" s="23" t="s">
        <v>3139</v>
      </c>
      <c r="Y1850" s="38" t="s">
        <v>6552</v>
      </c>
      <c r="Z1850" s="21">
        <v>490.12151999999998</v>
      </c>
      <c r="AA1850" s="38">
        <v>2.25</v>
      </c>
      <c r="AB1850" s="39" t="s">
        <v>3139</v>
      </c>
      <c r="AC1850" s="39">
        <v>0</v>
      </c>
      <c r="AD1850" s="23" t="s">
        <v>3139</v>
      </c>
      <c r="AE1850" s="38" t="s">
        <v>5815</v>
      </c>
      <c r="AG1850" s="23"/>
      <c r="AH1850" s="23"/>
    </row>
    <row r="1851" spans="1:34">
      <c r="A1851" t="str">
        <f t="shared" si="86"/>
        <v>1120</v>
      </c>
      <c r="B1851" t="str">
        <f t="shared" si="84"/>
        <v>OT</v>
      </c>
      <c r="C1851">
        <f t="shared" si="85"/>
        <v>3</v>
      </c>
      <c r="D1851" s="38" t="s">
        <v>6552</v>
      </c>
      <c r="E1851" s="23">
        <v>8</v>
      </c>
      <c r="F1851" s="23">
        <v>112007</v>
      </c>
      <c r="G1851" s="38" t="s">
        <v>56</v>
      </c>
      <c r="H1851" s="38" t="s">
        <v>3045</v>
      </c>
      <c r="I1851" s="38" t="s">
        <v>5969</v>
      </c>
      <c r="J1851" s="38" t="s">
        <v>12042</v>
      </c>
      <c r="K1851" s="38"/>
      <c r="L1851" s="38" t="s">
        <v>6127</v>
      </c>
      <c r="M1851" s="109">
        <v>44411</v>
      </c>
      <c r="N1851" s="39">
        <v>0</v>
      </c>
      <c r="O1851" s="38">
        <v>1</v>
      </c>
      <c r="P1851" s="38" t="s">
        <v>5814</v>
      </c>
      <c r="Q1851" s="38">
        <v>1.93</v>
      </c>
      <c r="R1851" s="43" t="s">
        <v>3139</v>
      </c>
      <c r="S1851" s="38" t="s">
        <v>54</v>
      </c>
      <c r="T1851" s="38">
        <v>90</v>
      </c>
      <c r="U1851" s="38" t="s">
        <v>6127</v>
      </c>
      <c r="V1851" s="39">
        <v>250000000</v>
      </c>
      <c r="W1851" s="38">
        <v>1.93</v>
      </c>
      <c r="X1851" s="23" t="s">
        <v>3139</v>
      </c>
      <c r="Y1851" s="38" t="s">
        <v>6552</v>
      </c>
      <c r="Z1851" s="21">
        <v>251.19775000000001</v>
      </c>
      <c r="AA1851" s="38">
        <v>1.93</v>
      </c>
      <c r="AB1851" s="39" t="s">
        <v>3139</v>
      </c>
      <c r="AC1851" s="39">
        <v>0</v>
      </c>
      <c r="AD1851" s="23" t="s">
        <v>3139</v>
      </c>
      <c r="AE1851" s="38" t="s">
        <v>5815</v>
      </c>
      <c r="AG1851" s="23"/>
      <c r="AH1851" s="23"/>
    </row>
    <row r="1852" spans="1:34">
      <c r="A1852" t="str">
        <f t="shared" si="86"/>
        <v>1218</v>
      </c>
      <c r="B1852" t="str">
        <f t="shared" si="84"/>
        <v>OT</v>
      </c>
      <c r="C1852">
        <f t="shared" si="85"/>
        <v>153</v>
      </c>
      <c r="D1852" s="38" t="s">
        <v>6552</v>
      </c>
      <c r="E1852" s="23">
        <v>9</v>
      </c>
      <c r="F1852" s="23">
        <v>121801</v>
      </c>
      <c r="G1852" s="38" t="s">
        <v>3692</v>
      </c>
      <c r="H1852" s="38" t="s">
        <v>3693</v>
      </c>
      <c r="I1852" s="38" t="s">
        <v>6006</v>
      </c>
      <c r="J1852" s="38" t="s">
        <v>3694</v>
      </c>
      <c r="K1852" s="38"/>
      <c r="L1852" s="38" t="s">
        <v>6852</v>
      </c>
      <c r="M1852" s="109">
        <v>44561</v>
      </c>
      <c r="N1852" s="39">
        <v>1000000</v>
      </c>
      <c r="O1852" s="38">
        <v>1</v>
      </c>
      <c r="P1852" s="38"/>
      <c r="Q1852" s="23" t="s">
        <v>3139</v>
      </c>
      <c r="R1852" s="43">
        <v>1000000</v>
      </c>
      <c r="S1852" s="38"/>
      <c r="T1852" s="23" t="s">
        <v>3139</v>
      </c>
      <c r="U1852" s="38" t="s">
        <v>6852</v>
      </c>
      <c r="V1852" s="39">
        <v>1500000000</v>
      </c>
      <c r="W1852" s="23" t="s">
        <v>3139</v>
      </c>
      <c r="X1852" s="38">
        <v>1500</v>
      </c>
      <c r="Y1852" s="38" t="s">
        <v>6522</v>
      </c>
      <c r="Z1852" s="21">
        <v>1500</v>
      </c>
      <c r="AA1852" s="23" t="s">
        <v>3139</v>
      </c>
      <c r="AB1852" s="39">
        <v>0</v>
      </c>
      <c r="AC1852" s="39">
        <v>1500000000</v>
      </c>
      <c r="AD1852" s="38" t="s">
        <v>3139</v>
      </c>
      <c r="AE1852" s="38" t="s">
        <v>5818</v>
      </c>
      <c r="AG1852" s="23"/>
      <c r="AH1852" s="23"/>
    </row>
    <row r="1853" spans="1:34">
      <c r="A1853" t="str">
        <f t="shared" si="86"/>
        <v>1226</v>
      </c>
      <c r="B1853" t="str">
        <f t="shared" si="84"/>
        <v>OT</v>
      </c>
      <c r="C1853">
        <f t="shared" si="85"/>
        <v>0</v>
      </c>
      <c r="D1853" s="38" t="s">
        <v>6552</v>
      </c>
      <c r="E1853" s="23">
        <v>10</v>
      </c>
      <c r="F1853" s="23">
        <v>122602</v>
      </c>
      <c r="G1853" s="38" t="s">
        <v>3409</v>
      </c>
      <c r="H1853" s="38" t="s">
        <v>3695</v>
      </c>
      <c r="I1853" s="38" t="s">
        <v>6006</v>
      </c>
      <c r="J1853" s="38" t="s">
        <v>3694</v>
      </c>
      <c r="K1853" s="38"/>
      <c r="L1853" s="38" t="s">
        <v>6311</v>
      </c>
      <c r="M1853" s="109">
        <v>44408</v>
      </c>
      <c r="N1853" s="39">
        <v>1</v>
      </c>
      <c r="O1853" s="38">
        <v>1</v>
      </c>
      <c r="P1853" s="38"/>
      <c r="Q1853" s="23" t="s">
        <v>3139</v>
      </c>
      <c r="R1853" s="43">
        <v>0</v>
      </c>
      <c r="S1853" s="38"/>
      <c r="T1853" s="23" t="s">
        <v>3139</v>
      </c>
      <c r="U1853" s="38" t="s">
        <v>6311</v>
      </c>
      <c r="V1853" s="39">
        <v>1615800</v>
      </c>
      <c r="W1853" s="23" t="s">
        <v>3139</v>
      </c>
      <c r="X1853" s="38">
        <v>414600</v>
      </c>
      <c r="Y1853" s="38" t="s">
        <v>6666</v>
      </c>
      <c r="Z1853" s="21">
        <v>12.435772</v>
      </c>
      <c r="AA1853" s="23" t="s">
        <v>3139</v>
      </c>
      <c r="AB1853" s="39">
        <v>0</v>
      </c>
      <c r="AC1853" s="39">
        <v>12435772</v>
      </c>
      <c r="AD1853" s="38" t="s">
        <v>3139</v>
      </c>
      <c r="AE1853" s="38" t="s">
        <v>5818</v>
      </c>
      <c r="AG1853" s="23"/>
      <c r="AH1853" s="23"/>
    </row>
    <row r="1854" spans="1:34">
      <c r="A1854" t="str">
        <f t="shared" si="86"/>
        <v>1203</v>
      </c>
      <c r="B1854" t="str">
        <f t="shared" si="84"/>
        <v>FL</v>
      </c>
      <c r="C1854">
        <f t="shared" si="85"/>
        <v>33</v>
      </c>
      <c r="D1854" s="38" t="s">
        <v>6552</v>
      </c>
      <c r="E1854" s="23">
        <v>1</v>
      </c>
      <c r="F1854" s="23">
        <v>120305</v>
      </c>
      <c r="G1854" s="38" t="s">
        <v>53</v>
      </c>
      <c r="H1854" s="38" t="s">
        <v>3161</v>
      </c>
      <c r="I1854" s="38" t="s">
        <v>5969</v>
      </c>
      <c r="J1854" s="38" t="s">
        <v>11381</v>
      </c>
      <c r="K1854" s="38"/>
      <c r="L1854" s="38" t="s">
        <v>6064</v>
      </c>
      <c r="M1854" s="109">
        <v>44441</v>
      </c>
      <c r="N1854" s="39">
        <v>371220194</v>
      </c>
      <c r="O1854" s="38">
        <v>1</v>
      </c>
      <c r="P1854" s="38" t="s">
        <v>5814</v>
      </c>
      <c r="Q1854" s="23">
        <v>2.5</v>
      </c>
      <c r="R1854" s="43" t="s">
        <v>3139</v>
      </c>
      <c r="S1854" s="38" t="s">
        <v>54</v>
      </c>
      <c r="T1854" s="23">
        <v>90</v>
      </c>
      <c r="U1854" s="38" t="s">
        <v>6064</v>
      </c>
      <c r="V1854" s="39">
        <v>371220194</v>
      </c>
      <c r="W1854" s="23">
        <v>2.5</v>
      </c>
      <c r="X1854" s="38" t="s">
        <v>3139</v>
      </c>
      <c r="Y1854" s="38" t="s">
        <v>6552</v>
      </c>
      <c r="Z1854" s="21">
        <v>372.72658200000001</v>
      </c>
      <c r="AA1854" s="23">
        <v>2.5</v>
      </c>
      <c r="AB1854" s="39" t="s">
        <v>3139</v>
      </c>
      <c r="AC1854" s="39">
        <v>0</v>
      </c>
      <c r="AD1854" s="38" t="s">
        <v>3139</v>
      </c>
      <c r="AE1854" s="38" t="s">
        <v>5824</v>
      </c>
      <c r="AG1854" s="23"/>
      <c r="AH1854" s="23"/>
    </row>
    <row r="1855" spans="1:34">
      <c r="A1855" t="str">
        <f t="shared" si="86"/>
        <v>1203</v>
      </c>
      <c r="B1855" t="str">
        <f t="shared" si="84"/>
        <v>FL</v>
      </c>
      <c r="C1855">
        <f t="shared" si="85"/>
        <v>80</v>
      </c>
      <c r="D1855" s="38" t="s">
        <v>6552</v>
      </c>
      <c r="E1855" s="23">
        <v>2</v>
      </c>
      <c r="F1855" s="23">
        <v>120305</v>
      </c>
      <c r="G1855" s="38" t="s">
        <v>3222</v>
      </c>
      <c r="H1855" s="38" t="s">
        <v>3696</v>
      </c>
      <c r="I1855" s="38" t="s">
        <v>5969</v>
      </c>
      <c r="J1855" s="38" t="s">
        <v>12043</v>
      </c>
      <c r="K1855" s="38"/>
      <c r="L1855" s="38" t="s">
        <v>6076</v>
      </c>
      <c r="M1855" s="109">
        <v>44488</v>
      </c>
      <c r="N1855" s="39">
        <v>594393262</v>
      </c>
      <c r="O1855" s="38">
        <v>1</v>
      </c>
      <c r="P1855" s="38" t="s">
        <v>5814</v>
      </c>
      <c r="Q1855" s="23">
        <v>1.95</v>
      </c>
      <c r="R1855" s="43" t="s">
        <v>3139</v>
      </c>
      <c r="S1855" s="38" t="s">
        <v>54</v>
      </c>
      <c r="T1855" s="23">
        <v>90</v>
      </c>
      <c r="U1855" s="38" t="s">
        <v>6076</v>
      </c>
      <c r="V1855" s="39">
        <v>594393262</v>
      </c>
      <c r="W1855" s="23">
        <v>1.95</v>
      </c>
      <c r="X1855" s="38" t="s">
        <v>3139</v>
      </c>
      <c r="Y1855" s="38" t="s">
        <v>6552</v>
      </c>
      <c r="Z1855" s="21">
        <v>594.77842857000007</v>
      </c>
      <c r="AA1855" s="23">
        <v>1.95</v>
      </c>
      <c r="AB1855" s="39" t="s">
        <v>3139</v>
      </c>
      <c r="AC1855" s="39">
        <v>0</v>
      </c>
      <c r="AD1855" s="38" t="s">
        <v>3139</v>
      </c>
      <c r="AE1855" s="38" t="s">
        <v>5824</v>
      </c>
      <c r="AG1855" s="23"/>
      <c r="AH1855" s="23"/>
    </row>
    <row r="1856" spans="1:34">
      <c r="A1856" t="str">
        <f t="shared" si="86"/>
        <v>1203</v>
      </c>
      <c r="B1856" t="str">
        <f t="shared" si="84"/>
        <v>FL</v>
      </c>
      <c r="C1856">
        <f t="shared" si="85"/>
        <v>68</v>
      </c>
      <c r="D1856" s="38" t="s">
        <v>6552</v>
      </c>
      <c r="E1856" s="23">
        <v>3</v>
      </c>
      <c r="F1856" s="23">
        <v>120305</v>
      </c>
      <c r="G1856" s="38" t="s">
        <v>3222</v>
      </c>
      <c r="H1856" s="38" t="s">
        <v>3696</v>
      </c>
      <c r="I1856" s="38" t="s">
        <v>5969</v>
      </c>
      <c r="J1856" s="38" t="s">
        <v>12044</v>
      </c>
      <c r="K1856" s="38"/>
      <c r="L1856" s="38" t="s">
        <v>6068</v>
      </c>
      <c r="M1856" s="109">
        <v>44476</v>
      </c>
      <c r="N1856" s="39">
        <v>684131320</v>
      </c>
      <c r="O1856" s="38">
        <v>1</v>
      </c>
      <c r="P1856" s="38" t="s">
        <v>5814</v>
      </c>
      <c r="Q1856" s="38">
        <v>1.95</v>
      </c>
      <c r="R1856" s="39" t="s">
        <v>3139</v>
      </c>
      <c r="S1856" s="38" t="s">
        <v>54</v>
      </c>
      <c r="T1856" s="38">
        <v>90</v>
      </c>
      <c r="U1856" s="38" t="s">
        <v>6068</v>
      </c>
      <c r="V1856" s="39">
        <v>684131320</v>
      </c>
      <c r="W1856" s="38">
        <v>1.95</v>
      </c>
      <c r="X1856" s="23" t="s">
        <v>3139</v>
      </c>
      <c r="Y1856" s="38" t="s">
        <v>6552</v>
      </c>
      <c r="Z1856" s="21">
        <v>685.01795419000007</v>
      </c>
      <c r="AA1856" s="38">
        <v>1.95</v>
      </c>
      <c r="AB1856" s="39" t="s">
        <v>3139</v>
      </c>
      <c r="AC1856" s="39">
        <v>0</v>
      </c>
      <c r="AD1856" s="23" t="s">
        <v>3139</v>
      </c>
      <c r="AE1856" s="38" t="s">
        <v>5824</v>
      </c>
      <c r="AG1856" s="23"/>
      <c r="AH1856" s="23"/>
    </row>
    <row r="1857" spans="1:34">
      <c r="A1857" t="str">
        <f t="shared" si="86"/>
        <v>1203</v>
      </c>
      <c r="B1857" t="str">
        <f t="shared" si="84"/>
        <v>FL</v>
      </c>
      <c r="C1857">
        <f t="shared" si="85"/>
        <v>68</v>
      </c>
      <c r="D1857" s="38" t="s">
        <v>6552</v>
      </c>
      <c r="E1857" s="23">
        <v>4</v>
      </c>
      <c r="F1857" s="23">
        <v>120305</v>
      </c>
      <c r="G1857" s="38" t="s">
        <v>3222</v>
      </c>
      <c r="H1857" s="38" t="s">
        <v>3696</v>
      </c>
      <c r="I1857" s="38" t="s">
        <v>5969</v>
      </c>
      <c r="J1857" s="38" t="s">
        <v>12045</v>
      </c>
      <c r="K1857" s="38"/>
      <c r="L1857" s="38" t="s">
        <v>6068</v>
      </c>
      <c r="M1857" s="109">
        <v>44476</v>
      </c>
      <c r="N1857" s="39">
        <v>463602261</v>
      </c>
      <c r="O1857" s="38">
        <v>1</v>
      </c>
      <c r="P1857" s="38" t="s">
        <v>5814</v>
      </c>
      <c r="Q1857" s="38">
        <v>1.95</v>
      </c>
      <c r="R1857" s="39" t="s">
        <v>3139</v>
      </c>
      <c r="S1857" s="38" t="s">
        <v>54</v>
      </c>
      <c r="T1857" s="38">
        <v>90</v>
      </c>
      <c r="U1857" s="38" t="s">
        <v>6068</v>
      </c>
      <c r="V1857" s="39">
        <v>463602261</v>
      </c>
      <c r="W1857" s="38">
        <v>1.95</v>
      </c>
      <c r="X1857" s="23" t="s">
        <v>3139</v>
      </c>
      <c r="Y1857" s="38" t="s">
        <v>6552</v>
      </c>
      <c r="Z1857" s="21">
        <v>464.20308953</v>
      </c>
      <c r="AA1857" s="38">
        <v>1.95</v>
      </c>
      <c r="AB1857" s="39" t="s">
        <v>3139</v>
      </c>
      <c r="AC1857" s="39">
        <v>0</v>
      </c>
      <c r="AD1857" s="23" t="s">
        <v>3139</v>
      </c>
      <c r="AE1857" s="38" t="s">
        <v>5824</v>
      </c>
    </row>
    <row r="1858" spans="1:34">
      <c r="A1858" t="str">
        <f t="shared" si="86"/>
        <v>1226</v>
      </c>
      <c r="B1858" t="str">
        <f t="shared" si="84"/>
        <v>OT</v>
      </c>
      <c r="C1858">
        <f t="shared" si="85"/>
        <v>0</v>
      </c>
      <c r="D1858" s="38" t="s">
        <v>6552</v>
      </c>
      <c r="E1858" s="23">
        <v>5</v>
      </c>
      <c r="F1858" s="23">
        <v>122604</v>
      </c>
      <c r="G1858" s="38" t="s">
        <v>1343</v>
      </c>
      <c r="H1858" s="38" t="s">
        <v>3697</v>
      </c>
      <c r="I1858" s="38" t="s">
        <v>6006</v>
      </c>
      <c r="J1858" s="38" t="s">
        <v>50</v>
      </c>
      <c r="K1858" s="38"/>
      <c r="L1858" s="38"/>
      <c r="M1858" s="38"/>
      <c r="N1858" s="39">
        <v>0</v>
      </c>
      <c r="O1858" s="38">
        <v>1</v>
      </c>
      <c r="P1858" s="38"/>
      <c r="Q1858" s="38" t="s">
        <v>3139</v>
      </c>
      <c r="R1858" s="39">
        <v>0</v>
      </c>
      <c r="S1858" s="38"/>
      <c r="T1858" s="38" t="s">
        <v>3139</v>
      </c>
      <c r="U1858" s="38" t="s">
        <v>6854</v>
      </c>
      <c r="V1858" s="39">
        <v>3696000</v>
      </c>
      <c r="W1858" s="38" t="s">
        <v>3139</v>
      </c>
      <c r="X1858" s="23">
        <v>0</v>
      </c>
      <c r="Y1858" s="38" t="s">
        <v>6552</v>
      </c>
      <c r="Z1858" s="21">
        <v>4.7955810000000003</v>
      </c>
      <c r="AA1858" s="38" t="s">
        <v>3139</v>
      </c>
      <c r="AB1858" s="39">
        <v>0</v>
      </c>
      <c r="AC1858" s="39">
        <v>0</v>
      </c>
      <c r="AD1858" s="23" t="s">
        <v>3139</v>
      </c>
      <c r="AE1858" s="38" t="s">
        <v>5824</v>
      </c>
    </row>
    <row r="1859" spans="1:34">
      <c r="A1859" t="str">
        <f t="shared" si="86"/>
        <v>1226</v>
      </c>
      <c r="B1859" t="str">
        <f t="shared" ref="B1859:B1922" si="87">+IF(A1859="1228","CA",IF(A1859="1230","VR",IF(A1859="1203","FL","OT")))</f>
        <v>OT</v>
      </c>
      <c r="C1859">
        <f t="shared" ref="C1859:C1922" si="88">+IF(M1859="",0,M1859-D1859)</f>
        <v>0</v>
      </c>
      <c r="D1859" s="38" t="s">
        <v>6552</v>
      </c>
      <c r="E1859" s="23">
        <v>6</v>
      </c>
      <c r="F1859" s="23">
        <v>122604</v>
      </c>
      <c r="G1859" s="38" t="s">
        <v>3409</v>
      </c>
      <c r="H1859" s="38" t="s">
        <v>3698</v>
      </c>
      <c r="I1859" s="38" t="s">
        <v>6006</v>
      </c>
      <c r="J1859" s="38" t="s">
        <v>88</v>
      </c>
      <c r="K1859" s="38"/>
      <c r="L1859" s="38"/>
      <c r="M1859" s="38"/>
      <c r="N1859" s="39">
        <v>0</v>
      </c>
      <c r="O1859" s="38">
        <v>1</v>
      </c>
      <c r="P1859" s="38"/>
      <c r="Q1859" s="38" t="s">
        <v>3139</v>
      </c>
      <c r="R1859" s="39">
        <v>0</v>
      </c>
      <c r="S1859" s="38"/>
      <c r="T1859" s="38" t="s">
        <v>3139</v>
      </c>
      <c r="U1859" s="38" t="s">
        <v>6855</v>
      </c>
      <c r="V1859" s="39">
        <v>600000</v>
      </c>
      <c r="W1859" s="38" t="s">
        <v>3139</v>
      </c>
      <c r="X1859" s="23">
        <v>0</v>
      </c>
      <c r="Y1859" s="38" t="s">
        <v>6552</v>
      </c>
      <c r="Z1859" s="21">
        <v>17.981869</v>
      </c>
      <c r="AA1859" s="38" t="s">
        <v>3139</v>
      </c>
      <c r="AB1859" s="39">
        <v>0</v>
      </c>
      <c r="AC1859" s="39">
        <v>0</v>
      </c>
      <c r="AD1859" s="23" t="s">
        <v>3139</v>
      </c>
      <c r="AE1859" s="38" t="s">
        <v>5824</v>
      </c>
    </row>
    <row r="1860" spans="1:34">
      <c r="A1860" t="str">
        <f t="shared" ref="A1860:A1923" si="89">+MID(F1860,1,4)</f>
        <v>1226</v>
      </c>
      <c r="B1860" t="str">
        <f t="shared" si="87"/>
        <v>OT</v>
      </c>
      <c r="C1860">
        <f t="shared" si="88"/>
        <v>0</v>
      </c>
      <c r="D1860" s="38" t="s">
        <v>6552</v>
      </c>
      <c r="E1860" s="23">
        <v>7</v>
      </c>
      <c r="F1860" s="23">
        <v>122604</v>
      </c>
      <c r="G1860" s="38" t="s">
        <v>53</v>
      </c>
      <c r="H1860" s="38" t="s">
        <v>3377</v>
      </c>
      <c r="I1860" s="38" t="s">
        <v>6006</v>
      </c>
      <c r="J1860" s="38" t="s">
        <v>89</v>
      </c>
      <c r="K1860" s="38"/>
      <c r="L1860" s="38"/>
      <c r="M1860" s="38"/>
      <c r="N1860" s="39">
        <v>0</v>
      </c>
      <c r="O1860" s="38">
        <v>1</v>
      </c>
      <c r="P1860" s="38"/>
      <c r="Q1860" s="38" t="s">
        <v>3139</v>
      </c>
      <c r="R1860" s="39">
        <v>0</v>
      </c>
      <c r="S1860" s="38"/>
      <c r="T1860" s="38" t="s">
        <v>3139</v>
      </c>
      <c r="U1860" s="38" t="s">
        <v>6217</v>
      </c>
      <c r="V1860" s="39">
        <v>973744</v>
      </c>
      <c r="W1860" s="23" t="s">
        <v>3139</v>
      </c>
      <c r="X1860" s="23">
        <v>0</v>
      </c>
      <c r="Y1860" s="38" t="s">
        <v>6552</v>
      </c>
      <c r="Z1860" s="21">
        <v>9.1264324000000006</v>
      </c>
      <c r="AA1860" s="23" t="s">
        <v>3139</v>
      </c>
      <c r="AB1860" s="39">
        <v>0</v>
      </c>
      <c r="AC1860" s="39">
        <v>0</v>
      </c>
      <c r="AD1860" s="23" t="s">
        <v>3139</v>
      </c>
      <c r="AE1860" s="38" t="s">
        <v>5824</v>
      </c>
    </row>
    <row r="1861" spans="1:34">
      <c r="A1861" t="str">
        <f t="shared" si="89"/>
        <v>1226</v>
      </c>
      <c r="B1861" t="str">
        <f t="shared" si="87"/>
        <v>OT</v>
      </c>
      <c r="C1861">
        <f t="shared" si="88"/>
        <v>0</v>
      </c>
      <c r="D1861" s="38" t="s">
        <v>6552</v>
      </c>
      <c r="E1861" s="23">
        <v>8</v>
      </c>
      <c r="F1861" s="23">
        <v>122604</v>
      </c>
      <c r="G1861" s="38" t="s">
        <v>3181</v>
      </c>
      <c r="H1861" s="38" t="s">
        <v>3374</v>
      </c>
      <c r="I1861" s="38" t="s">
        <v>6006</v>
      </c>
      <c r="J1861" s="38" t="s">
        <v>3193</v>
      </c>
      <c r="K1861" s="38"/>
      <c r="L1861" s="38"/>
      <c r="M1861" s="38"/>
      <c r="N1861" s="39">
        <v>0</v>
      </c>
      <c r="O1861" s="38">
        <v>1</v>
      </c>
      <c r="P1861" s="38"/>
      <c r="Q1861" s="38" t="s">
        <v>3139</v>
      </c>
      <c r="R1861" s="39">
        <v>0</v>
      </c>
      <c r="S1861" s="38"/>
      <c r="T1861" s="38" t="s">
        <v>3139</v>
      </c>
      <c r="U1861" s="38" t="s">
        <v>6856</v>
      </c>
      <c r="V1861" s="39">
        <v>7004213.6399999997</v>
      </c>
      <c r="W1861" s="23" t="s">
        <v>3139</v>
      </c>
      <c r="X1861" s="23">
        <v>0</v>
      </c>
      <c r="Y1861" s="38" t="s">
        <v>6552</v>
      </c>
      <c r="Z1861" s="21">
        <v>67.680505999999994</v>
      </c>
      <c r="AA1861" s="23" t="s">
        <v>3139</v>
      </c>
      <c r="AB1861" s="39">
        <v>0</v>
      </c>
      <c r="AC1861" s="39">
        <v>0</v>
      </c>
      <c r="AD1861" s="23" t="s">
        <v>3139</v>
      </c>
      <c r="AE1861" s="38" t="s">
        <v>5824</v>
      </c>
    </row>
    <row r="1862" spans="1:34">
      <c r="A1862" t="str">
        <f t="shared" si="89"/>
        <v>1226</v>
      </c>
      <c r="B1862" t="str">
        <f t="shared" si="87"/>
        <v>OT</v>
      </c>
      <c r="C1862">
        <f t="shared" si="88"/>
        <v>0</v>
      </c>
      <c r="D1862" s="38" t="s">
        <v>6552</v>
      </c>
      <c r="E1862" s="23">
        <v>9</v>
      </c>
      <c r="F1862" s="23">
        <v>122604</v>
      </c>
      <c r="G1862" s="38" t="s">
        <v>3179</v>
      </c>
      <c r="H1862" s="38" t="s">
        <v>3373</v>
      </c>
      <c r="I1862" s="38" t="s">
        <v>6006</v>
      </c>
      <c r="J1862" s="38" t="s">
        <v>3195</v>
      </c>
      <c r="K1862" s="38"/>
      <c r="L1862" s="38"/>
      <c r="M1862" s="38"/>
      <c r="N1862" s="39">
        <v>0</v>
      </c>
      <c r="O1862" s="38">
        <v>1</v>
      </c>
      <c r="P1862" s="38"/>
      <c r="Q1862" s="38" t="s">
        <v>3139</v>
      </c>
      <c r="R1862" s="39">
        <v>0</v>
      </c>
      <c r="S1862" s="38"/>
      <c r="T1862" s="38" t="s">
        <v>3139</v>
      </c>
      <c r="U1862" s="38" t="s">
        <v>6672</v>
      </c>
      <c r="V1862" s="39">
        <v>11677223.359999999</v>
      </c>
      <c r="W1862" s="23" t="s">
        <v>3139</v>
      </c>
      <c r="X1862" s="23">
        <v>0</v>
      </c>
      <c r="Y1862" s="38" t="s">
        <v>6552</v>
      </c>
      <c r="Z1862" s="21">
        <v>86.011313000000001</v>
      </c>
      <c r="AA1862" s="23" t="s">
        <v>3139</v>
      </c>
      <c r="AB1862" s="39">
        <v>0</v>
      </c>
      <c r="AC1862" s="39">
        <v>0</v>
      </c>
      <c r="AD1862" s="23" t="s">
        <v>3139</v>
      </c>
      <c r="AE1862" s="38" t="s">
        <v>5824</v>
      </c>
    </row>
    <row r="1863" spans="1:34">
      <c r="A1863" t="str">
        <f t="shared" si="89"/>
        <v>1230</v>
      </c>
      <c r="B1863" t="str">
        <f t="shared" si="87"/>
        <v>VR</v>
      </c>
      <c r="C1863">
        <f t="shared" si="88"/>
        <v>0</v>
      </c>
      <c r="D1863" s="38" t="s">
        <v>6552</v>
      </c>
      <c r="E1863" s="23">
        <v>10</v>
      </c>
      <c r="F1863" s="23">
        <v>123003</v>
      </c>
      <c r="G1863" s="38" t="s">
        <v>1339</v>
      </c>
      <c r="H1863" s="38" t="s">
        <v>3384</v>
      </c>
      <c r="I1863" s="38" t="s">
        <v>6006</v>
      </c>
      <c r="J1863" s="38" t="s">
        <v>3393</v>
      </c>
      <c r="K1863" s="38" t="s">
        <v>5825</v>
      </c>
      <c r="L1863" s="38"/>
      <c r="M1863" s="38"/>
      <c r="N1863" s="39">
        <v>0</v>
      </c>
      <c r="O1863" s="38">
        <v>1</v>
      </c>
      <c r="P1863" s="38"/>
      <c r="Q1863" s="23" t="s">
        <v>3139</v>
      </c>
      <c r="R1863" s="43" t="s">
        <v>3139</v>
      </c>
      <c r="S1863" s="38"/>
      <c r="T1863" s="23" t="s">
        <v>3139</v>
      </c>
      <c r="U1863" s="38" t="s">
        <v>6011</v>
      </c>
      <c r="V1863" s="39">
        <v>149324334</v>
      </c>
      <c r="W1863" s="23" t="s">
        <v>3139</v>
      </c>
      <c r="X1863" s="23">
        <v>110707</v>
      </c>
      <c r="Y1863" s="38" t="s">
        <v>6552</v>
      </c>
      <c r="Z1863" s="21">
        <v>5.5707769999999996</v>
      </c>
      <c r="AA1863" s="23" t="s">
        <v>3139</v>
      </c>
      <c r="AB1863" s="39">
        <v>0</v>
      </c>
      <c r="AC1863" s="39">
        <v>0</v>
      </c>
      <c r="AD1863" s="38">
        <v>143753557</v>
      </c>
      <c r="AE1863" s="38" t="s">
        <v>5824</v>
      </c>
    </row>
    <row r="1864" spans="1:34">
      <c r="A1864" t="str">
        <f t="shared" si="89"/>
        <v>1226</v>
      </c>
      <c r="B1864" t="str">
        <f t="shared" si="87"/>
        <v>OT</v>
      </c>
      <c r="C1864">
        <f t="shared" si="88"/>
        <v>153</v>
      </c>
      <c r="D1864" s="38" t="s">
        <v>6552</v>
      </c>
      <c r="E1864" s="23">
        <v>1</v>
      </c>
      <c r="F1864" s="23">
        <v>122604</v>
      </c>
      <c r="G1864" s="38" t="s">
        <v>3190</v>
      </c>
      <c r="H1864" s="38" t="s">
        <v>3699</v>
      </c>
      <c r="I1864" s="38" t="s">
        <v>6006</v>
      </c>
      <c r="J1864" s="38" t="s">
        <v>50</v>
      </c>
      <c r="K1864" s="38"/>
      <c r="L1864" s="38" t="s">
        <v>6857</v>
      </c>
      <c r="M1864" s="109">
        <v>44561</v>
      </c>
      <c r="N1864" s="39">
        <v>76900000</v>
      </c>
      <c r="O1864" s="38">
        <v>1</v>
      </c>
      <c r="P1864" s="38"/>
      <c r="Q1864" s="23" t="s">
        <v>3139</v>
      </c>
      <c r="R1864" s="43">
        <v>0</v>
      </c>
      <c r="S1864" s="38"/>
      <c r="T1864" s="23" t="s">
        <v>3139</v>
      </c>
      <c r="U1864" s="38" t="s">
        <v>6857</v>
      </c>
      <c r="V1864" s="39">
        <v>76900000</v>
      </c>
      <c r="W1864" s="23" t="s">
        <v>3139</v>
      </c>
      <c r="X1864" s="23">
        <v>1</v>
      </c>
      <c r="Y1864" s="38" t="s">
        <v>6260</v>
      </c>
      <c r="Z1864" s="21">
        <v>76.900000000000006</v>
      </c>
      <c r="AA1864" s="23" t="s">
        <v>3139</v>
      </c>
      <c r="AB1864" s="39">
        <v>33200000</v>
      </c>
      <c r="AC1864" s="39">
        <v>33200000</v>
      </c>
      <c r="AD1864" s="38" t="s">
        <v>3139</v>
      </c>
      <c r="AE1864" s="38" t="s">
        <v>5818</v>
      </c>
    </row>
    <row r="1865" spans="1:34">
      <c r="A1865" t="str">
        <f t="shared" si="89"/>
        <v>1226</v>
      </c>
      <c r="B1865" t="str">
        <f t="shared" si="87"/>
        <v>OT</v>
      </c>
      <c r="C1865">
        <f t="shared" si="88"/>
        <v>153</v>
      </c>
      <c r="D1865" s="38" t="s">
        <v>6552</v>
      </c>
      <c r="E1865" s="23">
        <v>2</v>
      </c>
      <c r="F1865" s="23">
        <v>122602</v>
      </c>
      <c r="G1865" s="38" t="s">
        <v>3179</v>
      </c>
      <c r="H1865" s="38" t="s">
        <v>3219</v>
      </c>
      <c r="I1865" s="38" t="s">
        <v>6006</v>
      </c>
      <c r="J1865" s="38" t="s">
        <v>50</v>
      </c>
      <c r="K1865" s="38"/>
      <c r="L1865" s="38" t="s">
        <v>6858</v>
      </c>
      <c r="M1865" s="109">
        <v>44561</v>
      </c>
      <c r="N1865" s="39">
        <v>61531968</v>
      </c>
      <c r="O1865" s="38">
        <v>1</v>
      </c>
      <c r="P1865" s="38"/>
      <c r="Q1865" s="23" t="s">
        <v>3139</v>
      </c>
      <c r="R1865" s="43">
        <v>0</v>
      </c>
      <c r="S1865" s="38"/>
      <c r="T1865" s="23" t="s">
        <v>3139</v>
      </c>
      <c r="U1865" s="38" t="s">
        <v>6858</v>
      </c>
      <c r="V1865" s="39">
        <v>61531968</v>
      </c>
      <c r="W1865" s="23" t="s">
        <v>3139</v>
      </c>
      <c r="X1865" s="23">
        <v>1</v>
      </c>
      <c r="Y1865" s="38" t="s">
        <v>6611</v>
      </c>
      <c r="Z1865" s="21">
        <v>80.756506999999999</v>
      </c>
      <c r="AA1865" s="23" t="s">
        <v>3139</v>
      </c>
      <c r="AB1865" s="39">
        <v>17410127</v>
      </c>
      <c r="AC1865" s="39">
        <v>17410127</v>
      </c>
      <c r="AD1865" s="38" t="s">
        <v>3139</v>
      </c>
      <c r="AE1865" s="38" t="s">
        <v>5818</v>
      </c>
    </row>
    <row r="1866" spans="1:34">
      <c r="A1866" t="str">
        <f t="shared" si="89"/>
        <v>1226</v>
      </c>
      <c r="B1866" t="str">
        <f t="shared" si="87"/>
        <v>OT</v>
      </c>
      <c r="C1866">
        <f t="shared" si="88"/>
        <v>153</v>
      </c>
      <c r="D1866" s="38" t="s">
        <v>6552</v>
      </c>
      <c r="E1866" s="23">
        <v>3</v>
      </c>
      <c r="F1866" s="23">
        <v>122602</v>
      </c>
      <c r="G1866" s="38" t="s">
        <v>53</v>
      </c>
      <c r="H1866" s="38" t="s">
        <v>3047</v>
      </c>
      <c r="I1866" s="38" t="s">
        <v>6006</v>
      </c>
      <c r="J1866" s="38" t="s">
        <v>50</v>
      </c>
      <c r="K1866" s="38"/>
      <c r="L1866" s="38" t="s">
        <v>6859</v>
      </c>
      <c r="M1866" s="109">
        <v>44561</v>
      </c>
      <c r="N1866" s="39">
        <v>52962389.75</v>
      </c>
      <c r="O1866" s="38">
        <v>1</v>
      </c>
      <c r="P1866" s="38"/>
      <c r="Q1866" s="23" t="s">
        <v>3139</v>
      </c>
      <c r="R1866" s="43">
        <v>0</v>
      </c>
      <c r="S1866" s="38"/>
      <c r="T1866" s="23" t="s">
        <v>3139</v>
      </c>
      <c r="U1866" s="38" t="s">
        <v>6859</v>
      </c>
      <c r="V1866" s="39">
        <v>52962389.75</v>
      </c>
      <c r="W1866" s="23" t="s">
        <v>3139</v>
      </c>
      <c r="X1866" s="23">
        <v>1</v>
      </c>
      <c r="Y1866" s="38" t="s">
        <v>5977</v>
      </c>
      <c r="Z1866" s="21">
        <v>60.181380149999995</v>
      </c>
      <c r="AA1866" s="23" t="s">
        <v>3139</v>
      </c>
      <c r="AB1866" s="39">
        <v>7219170.4000000004</v>
      </c>
      <c r="AC1866" s="39">
        <v>7219170.4000000004</v>
      </c>
      <c r="AD1866" s="38" t="s">
        <v>3139</v>
      </c>
      <c r="AE1866" s="38" t="s">
        <v>5818</v>
      </c>
    </row>
    <row r="1867" spans="1:34">
      <c r="A1867" t="str">
        <f t="shared" si="89"/>
        <v>1226</v>
      </c>
      <c r="B1867" t="str">
        <f t="shared" si="87"/>
        <v>OT</v>
      </c>
      <c r="C1867">
        <f t="shared" si="88"/>
        <v>153</v>
      </c>
      <c r="D1867" s="38" t="s">
        <v>6552</v>
      </c>
      <c r="E1867" s="23">
        <v>4</v>
      </c>
      <c r="F1867" s="23">
        <v>122603</v>
      </c>
      <c r="G1867" s="38" t="s">
        <v>3409</v>
      </c>
      <c r="H1867" s="38" t="s">
        <v>3666</v>
      </c>
      <c r="I1867" s="38" t="s">
        <v>6006</v>
      </c>
      <c r="J1867" s="38" t="s">
        <v>50</v>
      </c>
      <c r="K1867" s="38"/>
      <c r="L1867" s="38" t="s">
        <v>6860</v>
      </c>
      <c r="M1867" s="109">
        <v>44561</v>
      </c>
      <c r="N1867" s="39">
        <v>10681120</v>
      </c>
      <c r="O1867" s="38">
        <v>1</v>
      </c>
      <c r="P1867" s="38"/>
      <c r="Q1867" s="23" t="s">
        <v>3139</v>
      </c>
      <c r="R1867" s="43">
        <v>0</v>
      </c>
      <c r="S1867" s="38"/>
      <c r="T1867" s="23" t="s">
        <v>3139</v>
      </c>
      <c r="U1867" s="38" t="s">
        <v>6860</v>
      </c>
      <c r="V1867" s="39">
        <v>10681120</v>
      </c>
      <c r="W1867" s="23" t="s">
        <v>3139</v>
      </c>
      <c r="X1867" s="23">
        <v>1</v>
      </c>
      <c r="Y1867" s="38" t="s">
        <v>6260</v>
      </c>
      <c r="Z1867" s="21">
        <v>10.68112</v>
      </c>
      <c r="AA1867" s="23" t="s">
        <v>3139</v>
      </c>
      <c r="AB1867" s="39">
        <v>11540</v>
      </c>
      <c r="AC1867" s="39">
        <v>11540</v>
      </c>
      <c r="AD1867" s="38" t="s">
        <v>3139</v>
      </c>
      <c r="AE1867" s="38" t="s">
        <v>5818</v>
      </c>
    </row>
    <row r="1868" spans="1:34">
      <c r="A1868" t="str">
        <f t="shared" si="89"/>
        <v>1120</v>
      </c>
      <c r="B1868" t="str">
        <f t="shared" si="87"/>
        <v>OT</v>
      </c>
      <c r="C1868">
        <f t="shared" si="88"/>
        <v>65</v>
      </c>
      <c r="D1868" s="38" t="s">
        <v>6552</v>
      </c>
      <c r="E1868" s="23">
        <v>5</v>
      </c>
      <c r="F1868" s="23">
        <v>112007</v>
      </c>
      <c r="G1868" s="38" t="s">
        <v>108</v>
      </c>
      <c r="H1868" s="38" t="s">
        <v>3473</v>
      </c>
      <c r="I1868" s="38" t="s">
        <v>5969</v>
      </c>
      <c r="J1868" s="38" t="s">
        <v>12046</v>
      </c>
      <c r="K1868" s="38"/>
      <c r="L1868" s="38" t="s">
        <v>6305</v>
      </c>
      <c r="M1868" s="109">
        <v>44473</v>
      </c>
      <c r="N1868" s="39">
        <v>830000000</v>
      </c>
      <c r="O1868" s="38">
        <v>1</v>
      </c>
      <c r="P1868" s="38" t="s">
        <v>5814</v>
      </c>
      <c r="Q1868" s="23">
        <v>1.8</v>
      </c>
      <c r="R1868" s="43" t="s">
        <v>3139</v>
      </c>
      <c r="S1868" s="38" t="s">
        <v>54</v>
      </c>
      <c r="T1868" s="23">
        <v>90</v>
      </c>
      <c r="U1868" s="38" t="s">
        <v>6305</v>
      </c>
      <c r="V1868" s="39">
        <v>830000000</v>
      </c>
      <c r="W1868" s="23">
        <v>1.8</v>
      </c>
      <c r="X1868" s="23" t="s">
        <v>3139</v>
      </c>
      <c r="Y1868" s="38" t="s">
        <v>6552</v>
      </c>
      <c r="Z1868" s="21">
        <v>831.11388599999998</v>
      </c>
      <c r="AA1868" s="23">
        <v>1.8</v>
      </c>
      <c r="AB1868" s="39" t="s">
        <v>3139</v>
      </c>
      <c r="AC1868" s="39">
        <v>1113886</v>
      </c>
      <c r="AD1868" s="38" t="s">
        <v>3139</v>
      </c>
      <c r="AE1868" s="38" t="s">
        <v>5815</v>
      </c>
      <c r="AG1868" s="23"/>
      <c r="AH1868" s="23"/>
    </row>
    <row r="1869" spans="1:34">
      <c r="A1869" t="str">
        <f t="shared" si="89"/>
        <v>1120</v>
      </c>
      <c r="B1869" t="str">
        <f t="shared" si="87"/>
        <v>OT</v>
      </c>
      <c r="C1869">
        <f t="shared" si="88"/>
        <v>44</v>
      </c>
      <c r="D1869" s="38" t="s">
        <v>6552</v>
      </c>
      <c r="E1869" s="23">
        <v>6</v>
      </c>
      <c r="F1869" s="23">
        <v>112007</v>
      </c>
      <c r="G1869" s="38" t="s">
        <v>108</v>
      </c>
      <c r="H1869" s="38" t="s">
        <v>3473</v>
      </c>
      <c r="I1869" s="38" t="s">
        <v>5969</v>
      </c>
      <c r="J1869" s="38" t="s">
        <v>11382</v>
      </c>
      <c r="K1869" s="38"/>
      <c r="L1869" s="38" t="s">
        <v>6274</v>
      </c>
      <c r="M1869" s="109">
        <v>44452</v>
      </c>
      <c r="N1869" s="39">
        <v>630000000</v>
      </c>
      <c r="O1869" s="38">
        <v>1</v>
      </c>
      <c r="P1869" s="38" t="s">
        <v>5814</v>
      </c>
      <c r="Q1869" s="23">
        <v>1.85</v>
      </c>
      <c r="R1869" s="43" t="s">
        <v>3139</v>
      </c>
      <c r="S1869" s="38" t="s">
        <v>54</v>
      </c>
      <c r="T1869" s="23">
        <v>90</v>
      </c>
      <c r="U1869" s="38" t="s">
        <v>6274</v>
      </c>
      <c r="V1869" s="39">
        <v>620000000</v>
      </c>
      <c r="W1869" s="23">
        <v>1.85</v>
      </c>
      <c r="X1869" s="23" t="s">
        <v>3139</v>
      </c>
      <c r="Y1869" s="38" t="s">
        <v>6552</v>
      </c>
      <c r="Z1869" s="21">
        <v>631.47737199999995</v>
      </c>
      <c r="AA1869" s="23">
        <v>1.85</v>
      </c>
      <c r="AB1869" s="39" t="s">
        <v>3139</v>
      </c>
      <c r="AC1869" s="39">
        <v>1477372</v>
      </c>
      <c r="AD1869" s="38" t="s">
        <v>3139</v>
      </c>
      <c r="AE1869" s="38" t="s">
        <v>5815</v>
      </c>
      <c r="AG1869" s="23"/>
      <c r="AH1869" s="23"/>
    </row>
    <row r="1870" spans="1:34">
      <c r="A1870" t="str">
        <f t="shared" si="89"/>
        <v>1120</v>
      </c>
      <c r="B1870" t="str">
        <f t="shared" si="87"/>
        <v>OT</v>
      </c>
      <c r="C1870">
        <f t="shared" si="88"/>
        <v>88</v>
      </c>
      <c r="D1870" s="38" t="s">
        <v>6552</v>
      </c>
      <c r="E1870" s="23">
        <v>7</v>
      </c>
      <c r="F1870" s="23">
        <v>112007</v>
      </c>
      <c r="G1870" s="38" t="s">
        <v>107</v>
      </c>
      <c r="H1870" s="38" t="s">
        <v>3426</v>
      </c>
      <c r="I1870" s="38" t="s">
        <v>5969</v>
      </c>
      <c r="J1870" s="38" t="s">
        <v>883</v>
      </c>
      <c r="K1870" s="38"/>
      <c r="L1870" s="38" t="s">
        <v>6109</v>
      </c>
      <c r="M1870" s="109">
        <v>44496</v>
      </c>
      <c r="N1870" s="39">
        <v>530000000</v>
      </c>
      <c r="O1870" s="38">
        <v>1</v>
      </c>
      <c r="P1870" s="38" t="s">
        <v>5814</v>
      </c>
      <c r="Q1870" s="23">
        <v>3.6</v>
      </c>
      <c r="R1870" s="43" t="s">
        <v>3139</v>
      </c>
      <c r="S1870" s="38" t="s">
        <v>54</v>
      </c>
      <c r="T1870" s="23">
        <v>90</v>
      </c>
      <c r="U1870" s="38" t="s">
        <v>6109</v>
      </c>
      <c r="V1870" s="39">
        <v>530000000</v>
      </c>
      <c r="W1870" s="23">
        <v>3.6</v>
      </c>
      <c r="X1870" s="23" t="s">
        <v>3139</v>
      </c>
      <c r="Y1870" s="38" t="s">
        <v>6552</v>
      </c>
      <c r="Z1870" s="21">
        <v>530.15622800000006</v>
      </c>
      <c r="AA1870" s="23">
        <v>3.6</v>
      </c>
      <c r="AB1870" s="39" t="s">
        <v>3139</v>
      </c>
      <c r="AC1870" s="39">
        <v>156228</v>
      </c>
      <c r="AD1870" s="38" t="s">
        <v>3139</v>
      </c>
      <c r="AE1870" s="38" t="s">
        <v>5815</v>
      </c>
      <c r="AG1870" s="23"/>
      <c r="AH1870" s="23"/>
    </row>
    <row r="1871" spans="1:34">
      <c r="A1871" t="str">
        <f t="shared" si="89"/>
        <v>1120</v>
      </c>
      <c r="B1871" t="str">
        <f t="shared" si="87"/>
        <v>OT</v>
      </c>
      <c r="C1871">
        <f t="shared" si="88"/>
        <v>23</v>
      </c>
      <c r="D1871" s="38" t="s">
        <v>6552</v>
      </c>
      <c r="E1871" s="23">
        <v>8</v>
      </c>
      <c r="F1871" s="23">
        <v>112007</v>
      </c>
      <c r="G1871" s="38" t="s">
        <v>107</v>
      </c>
      <c r="H1871" s="38" t="s">
        <v>3426</v>
      </c>
      <c r="I1871" s="38" t="s">
        <v>5969</v>
      </c>
      <c r="J1871" s="38" t="s">
        <v>9662</v>
      </c>
      <c r="K1871" s="38"/>
      <c r="L1871" s="38" t="s">
        <v>5975</v>
      </c>
      <c r="M1871" s="109">
        <v>44431</v>
      </c>
      <c r="N1871" s="39">
        <v>510000000</v>
      </c>
      <c r="O1871" s="38">
        <v>1</v>
      </c>
      <c r="P1871" s="38" t="s">
        <v>5814</v>
      </c>
      <c r="Q1871" s="23">
        <v>3.55</v>
      </c>
      <c r="R1871" s="43" t="s">
        <v>3139</v>
      </c>
      <c r="S1871" s="38" t="s">
        <v>54</v>
      </c>
      <c r="T1871" s="23">
        <v>90</v>
      </c>
      <c r="U1871" s="38" t="s">
        <v>5975</v>
      </c>
      <c r="V1871" s="39">
        <v>510000000</v>
      </c>
      <c r="W1871" s="23">
        <v>3.55</v>
      </c>
      <c r="X1871" s="23" t="s">
        <v>3139</v>
      </c>
      <c r="Y1871" s="38" t="s">
        <v>6552</v>
      </c>
      <c r="Z1871" s="21">
        <v>513.37162699999999</v>
      </c>
      <c r="AA1871" s="23">
        <v>3.55</v>
      </c>
      <c r="AB1871" s="39" t="s">
        <v>3139</v>
      </c>
      <c r="AC1871" s="39">
        <v>3371627</v>
      </c>
      <c r="AD1871" s="38" t="s">
        <v>3139</v>
      </c>
      <c r="AE1871" s="38" t="s">
        <v>5815</v>
      </c>
      <c r="AG1871" s="23"/>
      <c r="AH1871" s="23"/>
    </row>
    <row r="1872" spans="1:34">
      <c r="A1872" t="str">
        <f t="shared" si="89"/>
        <v>1228</v>
      </c>
      <c r="B1872" t="str">
        <f t="shared" si="87"/>
        <v>CA</v>
      </c>
      <c r="C1872">
        <f t="shared" si="88"/>
        <v>30</v>
      </c>
      <c r="D1872" s="38" t="s">
        <v>6552</v>
      </c>
      <c r="E1872" s="23">
        <v>9</v>
      </c>
      <c r="F1872" s="23">
        <v>122811</v>
      </c>
      <c r="G1872" s="38" t="s">
        <v>108</v>
      </c>
      <c r="H1872" s="38" t="s">
        <v>3473</v>
      </c>
      <c r="I1872" s="38" t="s">
        <v>5969</v>
      </c>
      <c r="J1872" s="38" t="s">
        <v>11383</v>
      </c>
      <c r="K1872" s="38"/>
      <c r="L1872" s="38" t="s">
        <v>6194</v>
      </c>
      <c r="M1872" s="109">
        <v>44438</v>
      </c>
      <c r="N1872" s="39">
        <v>1000000000</v>
      </c>
      <c r="O1872" s="38">
        <v>1</v>
      </c>
      <c r="P1872" s="38" t="s">
        <v>5814</v>
      </c>
      <c r="Q1872" s="23">
        <v>1.94</v>
      </c>
      <c r="R1872" s="43" t="s">
        <v>3139</v>
      </c>
      <c r="S1872" s="38" t="s">
        <v>54</v>
      </c>
      <c r="T1872" s="23">
        <v>90</v>
      </c>
      <c r="U1872" s="38" t="s">
        <v>6194</v>
      </c>
      <c r="V1872" s="39">
        <v>1000000000</v>
      </c>
      <c r="W1872" s="23">
        <v>1.94</v>
      </c>
      <c r="X1872" s="38" t="s">
        <v>3139</v>
      </c>
      <c r="Y1872" s="38" t="s">
        <v>6203</v>
      </c>
      <c r="Z1872" s="21">
        <v>1000</v>
      </c>
      <c r="AA1872" s="23">
        <v>1.94</v>
      </c>
      <c r="AB1872" s="39" t="s">
        <v>3139</v>
      </c>
      <c r="AC1872" s="39">
        <v>0</v>
      </c>
      <c r="AD1872" s="23" t="s">
        <v>3139</v>
      </c>
      <c r="AE1872" s="38" t="s">
        <v>5815</v>
      </c>
      <c r="AG1872" s="23"/>
      <c r="AH1872" s="23"/>
    </row>
    <row r="1873" spans="1:34">
      <c r="A1873" t="str">
        <f t="shared" si="89"/>
        <v>1228</v>
      </c>
      <c r="B1873" t="str">
        <f t="shared" si="87"/>
        <v>CA</v>
      </c>
      <c r="C1873">
        <f t="shared" si="88"/>
        <v>48</v>
      </c>
      <c r="D1873" s="38" t="s">
        <v>6552</v>
      </c>
      <c r="E1873" s="23">
        <v>10</v>
      </c>
      <c r="F1873" s="23">
        <v>122811</v>
      </c>
      <c r="G1873" s="38" t="s">
        <v>260</v>
      </c>
      <c r="H1873" s="38" t="s">
        <v>9365</v>
      </c>
      <c r="I1873" s="38" t="s">
        <v>5969</v>
      </c>
      <c r="J1873" s="38" t="s">
        <v>11384</v>
      </c>
      <c r="K1873" s="38"/>
      <c r="L1873" s="38" t="s">
        <v>6319</v>
      </c>
      <c r="M1873" s="109">
        <v>44456</v>
      </c>
      <c r="N1873" s="39">
        <v>500000000</v>
      </c>
      <c r="O1873" s="38">
        <v>1</v>
      </c>
      <c r="P1873" s="38" t="s">
        <v>5814</v>
      </c>
      <c r="Q1873" s="38">
        <v>1</v>
      </c>
      <c r="R1873" s="39" t="s">
        <v>3139</v>
      </c>
      <c r="S1873" s="38" t="s">
        <v>54</v>
      </c>
      <c r="T1873" s="38">
        <v>90</v>
      </c>
      <c r="U1873" s="38" t="s">
        <v>6319</v>
      </c>
      <c r="V1873" s="39">
        <v>500000000</v>
      </c>
      <c r="W1873" s="38">
        <v>1</v>
      </c>
      <c r="X1873" s="23" t="s">
        <v>3139</v>
      </c>
      <c r="Y1873" s="38" t="s">
        <v>6203</v>
      </c>
      <c r="Z1873" s="21">
        <v>500</v>
      </c>
      <c r="AA1873" s="38">
        <v>1</v>
      </c>
      <c r="AB1873" s="39" t="s">
        <v>3139</v>
      </c>
      <c r="AC1873" s="39">
        <v>0</v>
      </c>
      <c r="AD1873" s="23" t="s">
        <v>3139</v>
      </c>
      <c r="AE1873" s="38" t="s">
        <v>5815</v>
      </c>
      <c r="AG1873" s="23"/>
      <c r="AH1873" s="23"/>
    </row>
    <row r="1874" spans="1:34">
      <c r="A1874" t="str">
        <f t="shared" si="89"/>
        <v>1228</v>
      </c>
      <c r="B1874" t="str">
        <f t="shared" si="87"/>
        <v>CA</v>
      </c>
      <c r="C1874">
        <f t="shared" si="88"/>
        <v>60</v>
      </c>
      <c r="D1874" s="38" t="s">
        <v>6552</v>
      </c>
      <c r="E1874" s="23">
        <v>11</v>
      </c>
      <c r="F1874" s="23">
        <v>122811</v>
      </c>
      <c r="G1874" s="38" t="s">
        <v>108</v>
      </c>
      <c r="H1874" s="38" t="s">
        <v>3473</v>
      </c>
      <c r="I1874" s="38" t="s">
        <v>5969</v>
      </c>
      <c r="J1874" s="38" t="s">
        <v>12047</v>
      </c>
      <c r="K1874" s="38"/>
      <c r="L1874" s="38" t="s">
        <v>6387</v>
      </c>
      <c r="M1874" s="109">
        <v>44468</v>
      </c>
      <c r="N1874" s="39">
        <v>1000000000</v>
      </c>
      <c r="O1874" s="38">
        <v>1</v>
      </c>
      <c r="P1874" s="38" t="s">
        <v>5814</v>
      </c>
      <c r="Q1874" s="38">
        <v>1.94</v>
      </c>
      <c r="R1874" s="39" t="s">
        <v>3139</v>
      </c>
      <c r="S1874" s="38" t="s">
        <v>54</v>
      </c>
      <c r="T1874" s="38">
        <v>90</v>
      </c>
      <c r="U1874" s="38" t="s">
        <v>6387</v>
      </c>
      <c r="V1874" s="39">
        <v>1000000000</v>
      </c>
      <c r="W1874" s="38">
        <v>1.94</v>
      </c>
      <c r="X1874" s="23" t="s">
        <v>3139</v>
      </c>
      <c r="Y1874" s="38" t="s">
        <v>6552</v>
      </c>
      <c r="Z1874" s="21">
        <v>1000</v>
      </c>
      <c r="AA1874" s="38">
        <v>1.94</v>
      </c>
      <c r="AB1874" s="39" t="s">
        <v>3139</v>
      </c>
      <c r="AC1874" s="39">
        <v>0</v>
      </c>
      <c r="AD1874" s="23" t="s">
        <v>3139</v>
      </c>
      <c r="AE1874" s="38" t="s">
        <v>5815</v>
      </c>
      <c r="AG1874" s="23"/>
      <c r="AH1874" s="23"/>
    </row>
    <row r="1875" spans="1:34">
      <c r="A1875" t="str">
        <f t="shared" si="89"/>
        <v>1120</v>
      </c>
      <c r="B1875" t="str">
        <f t="shared" si="87"/>
        <v>OT</v>
      </c>
      <c r="C1875">
        <f t="shared" si="88"/>
        <v>24</v>
      </c>
      <c r="D1875" s="38" t="s">
        <v>6552</v>
      </c>
      <c r="E1875" s="23">
        <v>1</v>
      </c>
      <c r="F1875" s="23">
        <v>112007</v>
      </c>
      <c r="G1875" s="38" t="s">
        <v>108</v>
      </c>
      <c r="H1875" s="38" t="s">
        <v>3042</v>
      </c>
      <c r="I1875" s="38" t="s">
        <v>5969</v>
      </c>
      <c r="J1875" s="38" t="s">
        <v>9663</v>
      </c>
      <c r="K1875" s="38"/>
      <c r="L1875" s="38" t="s">
        <v>6277</v>
      </c>
      <c r="M1875" s="109">
        <v>44432</v>
      </c>
      <c r="N1875" s="39">
        <v>260069222</v>
      </c>
      <c r="O1875" s="38">
        <v>1</v>
      </c>
      <c r="P1875" s="38" t="s">
        <v>5814</v>
      </c>
      <c r="Q1875" s="38">
        <v>2</v>
      </c>
      <c r="R1875" s="39">
        <v>0</v>
      </c>
      <c r="S1875" s="38" t="s">
        <v>54</v>
      </c>
      <c r="T1875" s="38">
        <v>90</v>
      </c>
      <c r="U1875" s="38" t="s">
        <v>6277</v>
      </c>
      <c r="V1875" s="39">
        <v>260069222</v>
      </c>
      <c r="W1875" s="38">
        <v>2</v>
      </c>
      <c r="X1875" s="23" t="s">
        <v>3139</v>
      </c>
      <c r="Y1875" s="38" t="s">
        <v>6277</v>
      </c>
      <c r="Z1875" s="21">
        <v>261.05433199999999</v>
      </c>
      <c r="AA1875" s="38">
        <v>2</v>
      </c>
      <c r="AB1875" s="39" t="s">
        <v>3139</v>
      </c>
      <c r="AC1875" s="39">
        <v>0</v>
      </c>
      <c r="AD1875" s="23" t="s">
        <v>3139</v>
      </c>
      <c r="AE1875" s="38" t="s">
        <v>5815</v>
      </c>
      <c r="AG1875" s="23"/>
      <c r="AH1875" s="23"/>
    </row>
    <row r="1876" spans="1:34">
      <c r="A1876" t="str">
        <f t="shared" si="89"/>
        <v>1120</v>
      </c>
      <c r="B1876" t="str">
        <f t="shared" si="87"/>
        <v>OT</v>
      </c>
      <c r="C1876">
        <f t="shared" si="88"/>
        <v>11</v>
      </c>
      <c r="D1876" s="38" t="s">
        <v>6552</v>
      </c>
      <c r="E1876" s="23">
        <v>2</v>
      </c>
      <c r="F1876" s="23">
        <v>112007</v>
      </c>
      <c r="G1876" s="38" t="s">
        <v>53</v>
      </c>
      <c r="H1876" s="38" t="s">
        <v>3161</v>
      </c>
      <c r="I1876" s="38" t="s">
        <v>5969</v>
      </c>
      <c r="J1876" s="38" t="s">
        <v>9664</v>
      </c>
      <c r="K1876" s="38"/>
      <c r="L1876" s="38" t="s">
        <v>6091</v>
      </c>
      <c r="M1876" s="109">
        <v>44419</v>
      </c>
      <c r="N1876" s="39">
        <v>104634560</v>
      </c>
      <c r="O1876" s="38">
        <v>1</v>
      </c>
      <c r="P1876" s="38" t="s">
        <v>5814</v>
      </c>
      <c r="Q1876" s="38">
        <v>2.2999999999999998</v>
      </c>
      <c r="R1876" s="43">
        <v>0</v>
      </c>
      <c r="S1876" s="38" t="s">
        <v>54</v>
      </c>
      <c r="T1876" s="38">
        <v>90</v>
      </c>
      <c r="U1876" s="38" t="s">
        <v>6091</v>
      </c>
      <c r="V1876" s="39">
        <v>104634560</v>
      </c>
      <c r="W1876" s="23">
        <v>2.2999999999999998</v>
      </c>
      <c r="X1876" s="38" t="s">
        <v>3139</v>
      </c>
      <c r="Y1876" s="38" t="s">
        <v>6091</v>
      </c>
      <c r="Z1876" s="21">
        <v>105.16472</v>
      </c>
      <c r="AA1876" s="38">
        <v>2.2999999999999998</v>
      </c>
      <c r="AB1876" s="39" t="s">
        <v>3139</v>
      </c>
      <c r="AC1876" s="39">
        <v>0</v>
      </c>
      <c r="AD1876" s="23" t="s">
        <v>3139</v>
      </c>
      <c r="AE1876" s="38" t="s">
        <v>5815</v>
      </c>
      <c r="AG1876" s="23"/>
      <c r="AH1876" s="23"/>
    </row>
    <row r="1877" spans="1:34">
      <c r="A1877" t="str">
        <f t="shared" si="89"/>
        <v>1226</v>
      </c>
      <c r="B1877" t="str">
        <f t="shared" si="87"/>
        <v>OT</v>
      </c>
      <c r="C1877">
        <f t="shared" si="88"/>
        <v>153</v>
      </c>
      <c r="D1877" s="38" t="s">
        <v>6552</v>
      </c>
      <c r="E1877" s="23">
        <v>3</v>
      </c>
      <c r="F1877" s="23">
        <v>122601</v>
      </c>
      <c r="G1877" s="38" t="s">
        <v>3700</v>
      </c>
      <c r="H1877" s="38" t="s">
        <v>9665</v>
      </c>
      <c r="I1877" s="38" t="s">
        <v>6006</v>
      </c>
      <c r="J1877" s="38" t="s">
        <v>9666</v>
      </c>
      <c r="K1877" s="38" t="s">
        <v>5817</v>
      </c>
      <c r="L1877" s="38" t="s">
        <v>9667</v>
      </c>
      <c r="M1877" s="109">
        <v>44561</v>
      </c>
      <c r="N1877" s="39">
        <v>100000</v>
      </c>
      <c r="O1877" s="38">
        <v>1</v>
      </c>
      <c r="P1877" s="38"/>
      <c r="Q1877" s="38" t="s">
        <v>3139</v>
      </c>
      <c r="R1877" s="39" t="s">
        <v>3139</v>
      </c>
      <c r="S1877" s="38"/>
      <c r="T1877" s="38" t="s">
        <v>3139</v>
      </c>
      <c r="U1877" s="38" t="s">
        <v>9667</v>
      </c>
      <c r="V1877" s="39">
        <v>88800000</v>
      </c>
      <c r="W1877" s="38" t="s">
        <v>3139</v>
      </c>
      <c r="X1877" s="23">
        <v>920</v>
      </c>
      <c r="Y1877" s="38" t="s">
        <v>6552</v>
      </c>
      <c r="Z1877" s="21">
        <v>92</v>
      </c>
      <c r="AA1877" s="38" t="s">
        <v>3139</v>
      </c>
      <c r="AB1877" s="39">
        <v>100000</v>
      </c>
      <c r="AC1877" s="39">
        <v>0</v>
      </c>
      <c r="AD1877" s="23" t="s">
        <v>3139</v>
      </c>
      <c r="AE1877" s="38" t="s">
        <v>5818</v>
      </c>
      <c r="AG1877" s="23"/>
      <c r="AH1877" s="23"/>
    </row>
    <row r="1878" spans="1:34">
      <c r="A1878" t="str">
        <f t="shared" si="89"/>
        <v>1226</v>
      </c>
      <c r="B1878" t="str">
        <f t="shared" si="87"/>
        <v>OT</v>
      </c>
      <c r="C1878">
        <f t="shared" si="88"/>
        <v>153</v>
      </c>
      <c r="D1878" s="38" t="s">
        <v>6552</v>
      </c>
      <c r="E1878" s="23">
        <v>4</v>
      </c>
      <c r="F1878" s="23">
        <v>122602</v>
      </c>
      <c r="G1878" s="38" t="s">
        <v>3181</v>
      </c>
      <c r="H1878" s="38" t="s">
        <v>3204</v>
      </c>
      <c r="I1878" s="38" t="s">
        <v>6006</v>
      </c>
      <c r="J1878" s="38" t="s">
        <v>347</v>
      </c>
      <c r="K1878" s="38"/>
      <c r="L1878" s="38" t="s">
        <v>9668</v>
      </c>
      <c r="M1878" s="109">
        <v>44561</v>
      </c>
      <c r="N1878" s="39">
        <v>50000</v>
      </c>
      <c r="O1878" s="38">
        <v>1</v>
      </c>
      <c r="P1878" s="38"/>
      <c r="Q1878" s="38" t="s">
        <v>3139</v>
      </c>
      <c r="R1878" s="39">
        <v>50000</v>
      </c>
      <c r="S1878" s="38"/>
      <c r="T1878" s="38" t="s">
        <v>3139</v>
      </c>
      <c r="U1878" s="38" t="s">
        <v>9668</v>
      </c>
      <c r="V1878" s="39">
        <v>50000</v>
      </c>
      <c r="W1878" s="38" t="s">
        <v>3139</v>
      </c>
      <c r="X1878" s="23">
        <v>0</v>
      </c>
      <c r="Y1878" s="38" t="s">
        <v>6552</v>
      </c>
      <c r="Z1878" s="21">
        <v>36.795126000000003</v>
      </c>
      <c r="AA1878" s="38" t="s">
        <v>3139</v>
      </c>
      <c r="AB1878" s="39">
        <v>50000</v>
      </c>
      <c r="AC1878" s="39">
        <v>0</v>
      </c>
      <c r="AD1878" s="23" t="s">
        <v>3139</v>
      </c>
      <c r="AE1878" s="38" t="s">
        <v>5818</v>
      </c>
      <c r="AG1878" s="23"/>
      <c r="AH1878" s="23"/>
    </row>
    <row r="1879" spans="1:34">
      <c r="A1879" t="str">
        <f t="shared" si="89"/>
        <v>1226</v>
      </c>
      <c r="B1879" t="str">
        <f t="shared" si="87"/>
        <v>OT</v>
      </c>
      <c r="C1879">
        <f t="shared" si="88"/>
        <v>153</v>
      </c>
      <c r="D1879" s="38" t="s">
        <v>6552</v>
      </c>
      <c r="E1879" s="23">
        <v>5</v>
      </c>
      <c r="F1879" s="23">
        <v>122602</v>
      </c>
      <c r="G1879" s="38" t="s">
        <v>53</v>
      </c>
      <c r="H1879" s="38" t="s">
        <v>3161</v>
      </c>
      <c r="I1879" s="38" t="s">
        <v>6006</v>
      </c>
      <c r="J1879" s="38" t="s">
        <v>9669</v>
      </c>
      <c r="K1879" s="38"/>
      <c r="L1879" s="38" t="s">
        <v>9670</v>
      </c>
      <c r="M1879" s="109">
        <v>44561</v>
      </c>
      <c r="N1879" s="39">
        <v>0</v>
      </c>
      <c r="O1879" s="38">
        <v>1</v>
      </c>
      <c r="P1879" s="38"/>
      <c r="Q1879" s="38" t="s">
        <v>3139</v>
      </c>
      <c r="R1879" s="39" t="s">
        <v>3139</v>
      </c>
      <c r="S1879" s="38"/>
      <c r="T1879" s="23" t="s">
        <v>3139</v>
      </c>
      <c r="U1879" s="38" t="s">
        <v>9670</v>
      </c>
      <c r="V1879" s="39">
        <v>2307500</v>
      </c>
      <c r="W1879" s="38" t="s">
        <v>3139</v>
      </c>
      <c r="X1879" s="23">
        <v>0</v>
      </c>
      <c r="Y1879" s="38" t="s">
        <v>6552</v>
      </c>
      <c r="Z1879" s="21">
        <v>81.918686819999991</v>
      </c>
      <c r="AA1879" s="38" t="s">
        <v>3139</v>
      </c>
      <c r="AB1879" s="39">
        <v>0</v>
      </c>
      <c r="AC1879" s="39">
        <v>0</v>
      </c>
      <c r="AD1879" s="23" t="s">
        <v>3139</v>
      </c>
      <c r="AE1879" s="38" t="s">
        <v>5818</v>
      </c>
      <c r="AG1879" s="23"/>
      <c r="AH1879" s="23"/>
    </row>
    <row r="1880" spans="1:34">
      <c r="A1880" t="str">
        <f t="shared" si="89"/>
        <v>1226</v>
      </c>
      <c r="B1880" t="str">
        <f t="shared" si="87"/>
        <v>OT</v>
      </c>
      <c r="C1880">
        <f t="shared" si="88"/>
        <v>153</v>
      </c>
      <c r="D1880" s="38" t="s">
        <v>6552</v>
      </c>
      <c r="E1880" s="23">
        <v>6</v>
      </c>
      <c r="F1880" s="23">
        <v>122603</v>
      </c>
      <c r="G1880" s="38" t="s">
        <v>3409</v>
      </c>
      <c r="H1880" s="38" t="s">
        <v>3666</v>
      </c>
      <c r="I1880" s="38" t="s">
        <v>6006</v>
      </c>
      <c r="J1880" s="38" t="s">
        <v>347</v>
      </c>
      <c r="K1880" s="38"/>
      <c r="L1880" s="38" t="s">
        <v>6889</v>
      </c>
      <c r="M1880" s="109">
        <v>44561</v>
      </c>
      <c r="N1880" s="39">
        <v>0</v>
      </c>
      <c r="O1880" s="38">
        <v>1</v>
      </c>
      <c r="P1880" s="38"/>
      <c r="Q1880" s="38" t="s">
        <v>3139</v>
      </c>
      <c r="R1880" s="39">
        <v>0</v>
      </c>
      <c r="S1880" s="38"/>
      <c r="T1880" s="23" t="s">
        <v>3139</v>
      </c>
      <c r="U1880" s="38" t="s">
        <v>9671</v>
      </c>
      <c r="V1880" s="39">
        <v>132100</v>
      </c>
      <c r="W1880" s="38" t="s">
        <v>3139</v>
      </c>
      <c r="X1880" s="23">
        <v>0</v>
      </c>
      <c r="Y1880" s="38" t="s">
        <v>6552</v>
      </c>
      <c r="Z1880" s="21">
        <v>5.0594060000000001</v>
      </c>
      <c r="AA1880" s="38" t="s">
        <v>3139</v>
      </c>
      <c r="AB1880" s="39">
        <v>0</v>
      </c>
      <c r="AC1880" s="39">
        <v>0</v>
      </c>
      <c r="AD1880" s="23" t="s">
        <v>3139</v>
      </c>
      <c r="AE1880" s="38" t="s">
        <v>5818</v>
      </c>
      <c r="AG1880" s="23"/>
      <c r="AH1880" s="23"/>
    </row>
    <row r="1881" spans="1:34">
      <c r="A1881" t="str">
        <f t="shared" si="89"/>
        <v>1120</v>
      </c>
      <c r="B1881" t="str">
        <f t="shared" si="87"/>
        <v>OT</v>
      </c>
      <c r="C1881">
        <f t="shared" si="88"/>
        <v>65</v>
      </c>
      <c r="D1881" s="38" t="s">
        <v>6552</v>
      </c>
      <c r="E1881" s="23">
        <v>1</v>
      </c>
      <c r="F1881" s="23">
        <v>112007</v>
      </c>
      <c r="G1881" s="38" t="s">
        <v>108</v>
      </c>
      <c r="H1881" s="38" t="s">
        <v>11385</v>
      </c>
      <c r="I1881" s="38" t="s">
        <v>5969</v>
      </c>
      <c r="J1881" s="38" t="s">
        <v>12048</v>
      </c>
      <c r="K1881" s="38"/>
      <c r="L1881" s="38" t="s">
        <v>6104</v>
      </c>
      <c r="M1881" s="109">
        <v>44473</v>
      </c>
      <c r="N1881" s="39">
        <v>0</v>
      </c>
      <c r="O1881" s="38">
        <v>1</v>
      </c>
      <c r="P1881" s="38" t="s">
        <v>5814</v>
      </c>
      <c r="Q1881" s="38">
        <v>2.1800000000000002</v>
      </c>
      <c r="R1881" s="39" t="s">
        <v>3139</v>
      </c>
      <c r="S1881" s="38" t="s">
        <v>54</v>
      </c>
      <c r="T1881" s="23">
        <v>90</v>
      </c>
      <c r="U1881" s="38" t="s">
        <v>6104</v>
      </c>
      <c r="V1881" s="39">
        <v>331563866</v>
      </c>
      <c r="W1881" s="38">
        <v>0</v>
      </c>
      <c r="X1881" s="23" t="s">
        <v>3139</v>
      </c>
      <c r="Y1881" s="38" t="s">
        <v>6552</v>
      </c>
      <c r="Z1881" s="21">
        <v>333.66483299999999</v>
      </c>
      <c r="AA1881" s="38">
        <v>0</v>
      </c>
      <c r="AB1881" s="39" t="s">
        <v>3139</v>
      </c>
      <c r="AC1881" s="39">
        <v>0</v>
      </c>
      <c r="AD1881" s="23" t="s">
        <v>3139</v>
      </c>
      <c r="AE1881" s="38" t="s">
        <v>5815</v>
      </c>
      <c r="AG1881" s="23"/>
      <c r="AH1881" s="23"/>
    </row>
    <row r="1882" spans="1:34">
      <c r="A1882" t="str">
        <f t="shared" si="89"/>
        <v>1120</v>
      </c>
      <c r="B1882" t="str">
        <f t="shared" si="87"/>
        <v>OT</v>
      </c>
      <c r="C1882">
        <f t="shared" si="88"/>
        <v>65</v>
      </c>
      <c r="D1882" s="38" t="s">
        <v>6552</v>
      </c>
      <c r="E1882" s="23">
        <v>2</v>
      </c>
      <c r="F1882" s="23">
        <v>112007</v>
      </c>
      <c r="G1882" s="38" t="s">
        <v>108</v>
      </c>
      <c r="H1882" s="38" t="s">
        <v>11385</v>
      </c>
      <c r="I1882" s="38" t="s">
        <v>5969</v>
      </c>
      <c r="J1882" s="38" t="s">
        <v>12049</v>
      </c>
      <c r="K1882" s="38"/>
      <c r="L1882" s="38" t="s">
        <v>6104</v>
      </c>
      <c r="M1882" s="109">
        <v>44473</v>
      </c>
      <c r="N1882" s="39">
        <v>0</v>
      </c>
      <c r="O1882" s="38">
        <v>1</v>
      </c>
      <c r="P1882" s="38" t="s">
        <v>5814</v>
      </c>
      <c r="Q1882" s="38">
        <v>2.1800000000000002</v>
      </c>
      <c r="R1882" s="39" t="s">
        <v>3139</v>
      </c>
      <c r="S1882" s="38" t="s">
        <v>54</v>
      </c>
      <c r="T1882" s="23">
        <v>90</v>
      </c>
      <c r="U1882" s="38" t="s">
        <v>6104</v>
      </c>
      <c r="V1882" s="39">
        <v>22612983</v>
      </c>
      <c r="W1882" s="38">
        <v>0</v>
      </c>
      <c r="X1882" s="23" t="s">
        <v>3139</v>
      </c>
      <c r="Y1882" s="38" t="s">
        <v>6552</v>
      </c>
      <c r="Z1882" s="21">
        <v>22.756271000000002</v>
      </c>
      <c r="AA1882" s="38">
        <v>0</v>
      </c>
      <c r="AB1882" s="39" t="s">
        <v>3139</v>
      </c>
      <c r="AC1882" s="39">
        <v>0</v>
      </c>
      <c r="AD1882" s="23" t="s">
        <v>3139</v>
      </c>
      <c r="AE1882" s="38" t="s">
        <v>5815</v>
      </c>
      <c r="AG1882" s="23"/>
      <c r="AH1882" s="23"/>
    </row>
    <row r="1883" spans="1:34">
      <c r="A1883" t="str">
        <f t="shared" si="89"/>
        <v>1120</v>
      </c>
      <c r="B1883" t="str">
        <f t="shared" si="87"/>
        <v>OT</v>
      </c>
      <c r="C1883">
        <f t="shared" si="88"/>
        <v>57</v>
      </c>
      <c r="D1883" s="38" t="s">
        <v>6552</v>
      </c>
      <c r="E1883" s="23">
        <v>3</v>
      </c>
      <c r="F1883" s="23">
        <v>112007</v>
      </c>
      <c r="G1883" s="38" t="s">
        <v>108</v>
      </c>
      <c r="H1883" s="38" t="s">
        <v>11385</v>
      </c>
      <c r="I1883" s="38" t="s">
        <v>5969</v>
      </c>
      <c r="J1883" s="38" t="s">
        <v>11386</v>
      </c>
      <c r="K1883" s="38"/>
      <c r="L1883" s="38" t="s">
        <v>6049</v>
      </c>
      <c r="M1883" s="109">
        <v>44465</v>
      </c>
      <c r="N1883" s="39">
        <v>0</v>
      </c>
      <c r="O1883" s="38">
        <v>1</v>
      </c>
      <c r="P1883" s="38" t="s">
        <v>5814</v>
      </c>
      <c r="Q1883" s="38">
        <v>2.1800000000000002</v>
      </c>
      <c r="R1883" s="39" t="s">
        <v>3139</v>
      </c>
      <c r="S1883" s="38" t="s">
        <v>54</v>
      </c>
      <c r="T1883" s="23">
        <v>90</v>
      </c>
      <c r="U1883" s="38" t="s">
        <v>6049</v>
      </c>
      <c r="V1883" s="39">
        <v>174770150</v>
      </c>
      <c r="W1883" s="38">
        <v>0</v>
      </c>
      <c r="X1883" s="23" t="s">
        <v>3139</v>
      </c>
      <c r="Y1883" s="38" t="s">
        <v>6552</v>
      </c>
      <c r="Z1883" s="21">
        <v>175.11939899999999</v>
      </c>
      <c r="AA1883" s="38">
        <v>0</v>
      </c>
      <c r="AB1883" s="39" t="s">
        <v>3139</v>
      </c>
      <c r="AC1883" s="39">
        <v>0</v>
      </c>
      <c r="AD1883" s="23" t="s">
        <v>3139</v>
      </c>
      <c r="AE1883" s="38" t="s">
        <v>5815</v>
      </c>
      <c r="AG1883" s="23"/>
      <c r="AH1883" s="23"/>
    </row>
    <row r="1884" spans="1:34">
      <c r="A1884" t="str">
        <f t="shared" si="89"/>
        <v>1120</v>
      </c>
      <c r="B1884" t="str">
        <f t="shared" si="87"/>
        <v>OT</v>
      </c>
      <c r="C1884">
        <f t="shared" si="88"/>
        <v>50</v>
      </c>
      <c r="D1884" s="38" t="s">
        <v>6552</v>
      </c>
      <c r="E1884" s="23">
        <v>4</v>
      </c>
      <c r="F1884" s="23">
        <v>112007</v>
      </c>
      <c r="G1884" s="38" t="s">
        <v>108</v>
      </c>
      <c r="H1884" s="38" t="s">
        <v>11385</v>
      </c>
      <c r="I1884" s="38" t="s">
        <v>5969</v>
      </c>
      <c r="J1884" s="38" t="s">
        <v>11387</v>
      </c>
      <c r="K1884" s="38"/>
      <c r="L1884" s="38" t="s">
        <v>6086</v>
      </c>
      <c r="M1884" s="109">
        <v>44458</v>
      </c>
      <c r="N1884" s="39">
        <v>0</v>
      </c>
      <c r="O1884" s="38">
        <v>1</v>
      </c>
      <c r="P1884" s="38" t="s">
        <v>5814</v>
      </c>
      <c r="Q1884" s="23">
        <v>2.1800000000000002</v>
      </c>
      <c r="R1884" s="39" t="s">
        <v>3139</v>
      </c>
      <c r="S1884" s="38" t="s">
        <v>54</v>
      </c>
      <c r="T1884" s="23">
        <v>90</v>
      </c>
      <c r="U1884" s="38" t="s">
        <v>6086</v>
      </c>
      <c r="V1884" s="39">
        <v>23066951</v>
      </c>
      <c r="W1884" s="23">
        <v>0</v>
      </c>
      <c r="X1884" s="38" t="s">
        <v>3139</v>
      </c>
      <c r="Y1884" s="38" t="s">
        <v>6552</v>
      </c>
      <c r="Z1884" s="21">
        <v>23.122824000000001</v>
      </c>
      <c r="AA1884" s="23">
        <v>0</v>
      </c>
      <c r="AB1884" s="39" t="s">
        <v>3139</v>
      </c>
      <c r="AC1884" s="39">
        <v>0</v>
      </c>
      <c r="AD1884" s="38" t="s">
        <v>3139</v>
      </c>
      <c r="AE1884" s="38" t="s">
        <v>5815</v>
      </c>
      <c r="AG1884" s="23"/>
      <c r="AH1884" s="23"/>
    </row>
    <row r="1885" spans="1:34">
      <c r="A1885" t="str">
        <f t="shared" si="89"/>
        <v>1120</v>
      </c>
      <c r="B1885" t="str">
        <f t="shared" si="87"/>
        <v>OT</v>
      </c>
      <c r="C1885">
        <f t="shared" si="88"/>
        <v>50</v>
      </c>
      <c r="D1885" s="38" t="s">
        <v>6552</v>
      </c>
      <c r="E1885" s="23">
        <v>5</v>
      </c>
      <c r="F1885" s="23">
        <v>112007</v>
      </c>
      <c r="G1885" s="38" t="s">
        <v>108</v>
      </c>
      <c r="H1885" s="38" t="s">
        <v>11385</v>
      </c>
      <c r="I1885" s="38" t="s">
        <v>5969</v>
      </c>
      <c r="J1885" s="38" t="s">
        <v>11388</v>
      </c>
      <c r="K1885" s="38"/>
      <c r="L1885" s="38" t="s">
        <v>6086</v>
      </c>
      <c r="M1885" s="109">
        <v>44458</v>
      </c>
      <c r="N1885" s="39">
        <v>0</v>
      </c>
      <c r="O1885" s="38">
        <v>1</v>
      </c>
      <c r="P1885" s="38" t="s">
        <v>5814</v>
      </c>
      <c r="Q1885" s="23">
        <v>2.1800000000000002</v>
      </c>
      <c r="R1885" s="39" t="s">
        <v>3139</v>
      </c>
      <c r="S1885" s="38" t="s">
        <v>54</v>
      </c>
      <c r="T1885" s="23">
        <v>90</v>
      </c>
      <c r="U1885" s="38" t="s">
        <v>6086</v>
      </c>
      <c r="V1885" s="39">
        <v>29358759</v>
      </c>
      <c r="W1885" s="23">
        <v>0</v>
      </c>
      <c r="X1885" s="38" t="s">
        <v>3139</v>
      </c>
      <c r="Y1885" s="38" t="s">
        <v>6552</v>
      </c>
      <c r="Z1885" s="21">
        <v>29.429872</v>
      </c>
      <c r="AA1885" s="23">
        <v>0</v>
      </c>
      <c r="AB1885" s="39" t="s">
        <v>3139</v>
      </c>
      <c r="AC1885" s="39">
        <v>0</v>
      </c>
      <c r="AD1885" s="38" t="s">
        <v>3139</v>
      </c>
      <c r="AE1885" s="38" t="s">
        <v>5815</v>
      </c>
      <c r="AG1885" s="23"/>
      <c r="AH1885" s="23"/>
    </row>
    <row r="1886" spans="1:34">
      <c r="A1886" t="str">
        <f t="shared" si="89"/>
        <v>1120</v>
      </c>
      <c r="B1886" t="str">
        <f t="shared" si="87"/>
        <v>OT</v>
      </c>
      <c r="C1886">
        <f t="shared" si="88"/>
        <v>57</v>
      </c>
      <c r="D1886" s="38" t="s">
        <v>6552</v>
      </c>
      <c r="E1886" s="23">
        <v>6</v>
      </c>
      <c r="F1886" s="23">
        <v>112007</v>
      </c>
      <c r="G1886" s="38" t="s">
        <v>108</v>
      </c>
      <c r="H1886" s="38" t="s">
        <v>11385</v>
      </c>
      <c r="I1886" s="38" t="s">
        <v>5969</v>
      </c>
      <c r="J1886" s="38" t="s">
        <v>11389</v>
      </c>
      <c r="K1886" s="38"/>
      <c r="L1886" s="38" t="s">
        <v>6049</v>
      </c>
      <c r="M1886" s="109">
        <v>44465</v>
      </c>
      <c r="N1886" s="39">
        <v>0</v>
      </c>
      <c r="O1886" s="38">
        <v>1</v>
      </c>
      <c r="P1886" s="38" t="s">
        <v>5814</v>
      </c>
      <c r="Q1886" s="23">
        <v>2.1800000000000002</v>
      </c>
      <c r="R1886" s="39" t="s">
        <v>3139</v>
      </c>
      <c r="S1886" s="38" t="s">
        <v>54</v>
      </c>
      <c r="T1886" s="23">
        <v>90</v>
      </c>
      <c r="U1886" s="38" t="s">
        <v>6049</v>
      </c>
      <c r="V1886" s="39">
        <v>64487009</v>
      </c>
      <c r="W1886" s="23">
        <v>0</v>
      </c>
      <c r="X1886" s="38" t="s">
        <v>3139</v>
      </c>
      <c r="Y1886" s="38" t="s">
        <v>6552</v>
      </c>
      <c r="Z1886" s="21">
        <v>64.615876</v>
      </c>
      <c r="AA1886" s="23">
        <v>0</v>
      </c>
      <c r="AB1886" s="39" t="s">
        <v>3139</v>
      </c>
      <c r="AC1886" s="39">
        <v>0</v>
      </c>
      <c r="AD1886" s="38" t="s">
        <v>3139</v>
      </c>
      <c r="AE1886" s="38" t="s">
        <v>5815</v>
      </c>
      <c r="AG1886" s="23"/>
      <c r="AH1886" s="23"/>
    </row>
    <row r="1887" spans="1:34">
      <c r="A1887" t="str">
        <f t="shared" si="89"/>
        <v>1120</v>
      </c>
      <c r="B1887" t="str">
        <f t="shared" si="87"/>
        <v>OT</v>
      </c>
      <c r="C1887">
        <f t="shared" si="88"/>
        <v>57</v>
      </c>
      <c r="D1887" s="38" t="s">
        <v>6552</v>
      </c>
      <c r="E1887" s="23">
        <v>7</v>
      </c>
      <c r="F1887" s="23">
        <v>112007</v>
      </c>
      <c r="G1887" s="38" t="s">
        <v>108</v>
      </c>
      <c r="H1887" s="38" t="s">
        <v>11385</v>
      </c>
      <c r="I1887" s="38" t="s">
        <v>5969</v>
      </c>
      <c r="J1887" s="38" t="s">
        <v>11390</v>
      </c>
      <c r="K1887" s="38"/>
      <c r="L1887" s="38" t="s">
        <v>6049</v>
      </c>
      <c r="M1887" s="109">
        <v>44465</v>
      </c>
      <c r="N1887" s="39">
        <v>0</v>
      </c>
      <c r="O1887" s="38">
        <v>1</v>
      </c>
      <c r="P1887" s="38" t="s">
        <v>5814</v>
      </c>
      <c r="Q1887" s="23">
        <v>2.1800000000000002</v>
      </c>
      <c r="R1887" s="39" t="s">
        <v>3139</v>
      </c>
      <c r="S1887" s="38" t="s">
        <v>54</v>
      </c>
      <c r="T1887" s="23">
        <v>90</v>
      </c>
      <c r="U1887" s="38" t="s">
        <v>6049</v>
      </c>
      <c r="V1887" s="39">
        <v>22473253</v>
      </c>
      <c r="W1887" s="23">
        <v>0</v>
      </c>
      <c r="X1887" s="38" t="s">
        <v>3139</v>
      </c>
      <c r="Y1887" s="38" t="s">
        <v>6552</v>
      </c>
      <c r="Z1887" s="21">
        <v>22.518162</v>
      </c>
      <c r="AA1887" s="23">
        <v>0</v>
      </c>
      <c r="AB1887" s="39" t="s">
        <v>3139</v>
      </c>
      <c r="AC1887" s="39">
        <v>0</v>
      </c>
      <c r="AD1887" s="38" t="s">
        <v>3139</v>
      </c>
      <c r="AE1887" s="38" t="s">
        <v>5815</v>
      </c>
      <c r="AG1887" s="23"/>
      <c r="AH1887" s="23"/>
    </row>
    <row r="1888" spans="1:34">
      <c r="A1888" t="str">
        <f t="shared" si="89"/>
        <v>1120</v>
      </c>
      <c r="B1888" t="str">
        <f t="shared" si="87"/>
        <v>OT</v>
      </c>
      <c r="C1888">
        <f t="shared" si="88"/>
        <v>29</v>
      </c>
      <c r="D1888" s="38" t="s">
        <v>6552</v>
      </c>
      <c r="E1888" s="23">
        <v>8</v>
      </c>
      <c r="F1888" s="23">
        <v>112007</v>
      </c>
      <c r="G1888" s="38" t="s">
        <v>108</v>
      </c>
      <c r="H1888" s="38" t="s">
        <v>11385</v>
      </c>
      <c r="I1888" s="38" t="s">
        <v>5969</v>
      </c>
      <c r="J1888" s="38" t="s">
        <v>11391</v>
      </c>
      <c r="K1888" s="38"/>
      <c r="L1888" s="38" t="s">
        <v>5977</v>
      </c>
      <c r="M1888" s="109">
        <v>44437</v>
      </c>
      <c r="N1888" s="39">
        <v>0</v>
      </c>
      <c r="O1888" s="38">
        <v>1</v>
      </c>
      <c r="P1888" s="38" t="s">
        <v>5814</v>
      </c>
      <c r="Q1888" s="23">
        <v>1.99</v>
      </c>
      <c r="R1888" s="39" t="s">
        <v>3139</v>
      </c>
      <c r="S1888" s="38" t="s">
        <v>54</v>
      </c>
      <c r="T1888" s="23">
        <v>90</v>
      </c>
      <c r="U1888" s="38" t="s">
        <v>5977</v>
      </c>
      <c r="V1888" s="39">
        <v>37469434</v>
      </c>
      <c r="W1888" s="23">
        <v>0</v>
      </c>
      <c r="X1888" s="38" t="s">
        <v>3139</v>
      </c>
      <c r="Y1888" s="38" t="s">
        <v>6552</v>
      </c>
      <c r="Z1888" s="21">
        <v>37.593707999999999</v>
      </c>
      <c r="AA1888" s="23">
        <v>0</v>
      </c>
      <c r="AB1888" s="39" t="s">
        <v>3139</v>
      </c>
      <c r="AC1888" s="39">
        <v>0</v>
      </c>
      <c r="AD1888" s="38" t="s">
        <v>3139</v>
      </c>
      <c r="AE1888" s="38" t="s">
        <v>5815</v>
      </c>
      <c r="AG1888" s="23"/>
      <c r="AH1888" s="23"/>
    </row>
    <row r="1889" spans="1:34">
      <c r="A1889" t="str">
        <f t="shared" si="89"/>
        <v>1120</v>
      </c>
      <c r="B1889" t="str">
        <f t="shared" si="87"/>
        <v>OT</v>
      </c>
      <c r="C1889">
        <f t="shared" si="88"/>
        <v>29</v>
      </c>
      <c r="D1889" s="38" t="s">
        <v>6552</v>
      </c>
      <c r="E1889" s="23">
        <v>9</v>
      </c>
      <c r="F1889" s="23">
        <v>112007</v>
      </c>
      <c r="G1889" s="38" t="s">
        <v>108</v>
      </c>
      <c r="H1889" s="38" t="s">
        <v>11385</v>
      </c>
      <c r="I1889" s="38" t="s">
        <v>5969</v>
      </c>
      <c r="J1889" s="38" t="s">
        <v>11392</v>
      </c>
      <c r="K1889" s="38"/>
      <c r="L1889" s="38" t="s">
        <v>5977</v>
      </c>
      <c r="M1889" s="109">
        <v>44437</v>
      </c>
      <c r="N1889" s="39">
        <v>0</v>
      </c>
      <c r="O1889" s="38">
        <v>1</v>
      </c>
      <c r="P1889" s="38" t="s">
        <v>5814</v>
      </c>
      <c r="Q1889" s="23">
        <v>1.99</v>
      </c>
      <c r="R1889" s="39" t="s">
        <v>3139</v>
      </c>
      <c r="S1889" s="38" t="s">
        <v>54</v>
      </c>
      <c r="T1889" s="23">
        <v>90</v>
      </c>
      <c r="U1889" s="38" t="s">
        <v>5977</v>
      </c>
      <c r="V1889" s="39">
        <v>48608229</v>
      </c>
      <c r="W1889" s="23">
        <v>0</v>
      </c>
      <c r="X1889" s="38" t="s">
        <v>3139</v>
      </c>
      <c r="Y1889" s="38" t="s">
        <v>6552</v>
      </c>
      <c r="Z1889" s="21">
        <v>48.769446000000002</v>
      </c>
      <c r="AA1889" s="23">
        <v>0</v>
      </c>
      <c r="AB1889" s="39" t="s">
        <v>3139</v>
      </c>
      <c r="AC1889" s="39">
        <v>0</v>
      </c>
      <c r="AD1889" s="38" t="s">
        <v>3139</v>
      </c>
      <c r="AE1889" s="38" t="s">
        <v>5815</v>
      </c>
      <c r="AG1889" s="23"/>
      <c r="AH1889" s="23"/>
    </row>
    <row r="1890" spans="1:34">
      <c r="A1890" t="str">
        <f t="shared" si="89"/>
        <v>1120</v>
      </c>
      <c r="B1890" t="str">
        <f t="shared" si="87"/>
        <v>OT</v>
      </c>
      <c r="C1890">
        <f t="shared" si="88"/>
        <v>8</v>
      </c>
      <c r="D1890" s="38" t="s">
        <v>6552</v>
      </c>
      <c r="E1890" s="23">
        <v>10</v>
      </c>
      <c r="F1890" s="23">
        <v>112007</v>
      </c>
      <c r="G1890" s="38" t="s">
        <v>108</v>
      </c>
      <c r="H1890" s="38" t="s">
        <v>11385</v>
      </c>
      <c r="I1890" s="38" t="s">
        <v>5969</v>
      </c>
      <c r="J1890" s="38" t="s">
        <v>11393</v>
      </c>
      <c r="K1890" s="38"/>
      <c r="L1890" s="38" t="s">
        <v>6088</v>
      </c>
      <c r="M1890" s="109">
        <v>44416</v>
      </c>
      <c r="N1890" s="39">
        <v>0</v>
      </c>
      <c r="O1890" s="38">
        <v>1</v>
      </c>
      <c r="P1890" s="38" t="s">
        <v>5814</v>
      </c>
      <c r="Q1890" s="23">
        <v>1.99</v>
      </c>
      <c r="R1890" s="39" t="s">
        <v>3139</v>
      </c>
      <c r="S1890" s="38" t="s">
        <v>54</v>
      </c>
      <c r="T1890" s="23">
        <v>90</v>
      </c>
      <c r="U1890" s="38" t="s">
        <v>6088</v>
      </c>
      <c r="V1890" s="39">
        <v>124130741</v>
      </c>
      <c r="W1890" s="23">
        <v>0</v>
      </c>
      <c r="X1890" s="38" t="s">
        <v>3139</v>
      </c>
      <c r="Y1890" s="38" t="s">
        <v>6552</v>
      </c>
      <c r="Z1890" s="21">
        <v>124.686536</v>
      </c>
      <c r="AA1890" s="23">
        <v>0</v>
      </c>
      <c r="AB1890" s="39" t="s">
        <v>3139</v>
      </c>
      <c r="AC1890" s="39">
        <v>0</v>
      </c>
      <c r="AD1890" s="38" t="s">
        <v>3139</v>
      </c>
      <c r="AE1890" s="38" t="s">
        <v>5815</v>
      </c>
      <c r="AG1890" s="23"/>
      <c r="AH1890" s="23"/>
    </row>
    <row r="1891" spans="1:34">
      <c r="A1891" t="str">
        <f t="shared" si="89"/>
        <v>1120</v>
      </c>
      <c r="B1891" t="str">
        <f t="shared" si="87"/>
        <v>OT</v>
      </c>
      <c r="C1891">
        <f t="shared" si="88"/>
        <v>8</v>
      </c>
      <c r="D1891" s="38" t="s">
        <v>6552</v>
      </c>
      <c r="E1891" s="23">
        <v>11</v>
      </c>
      <c r="F1891" s="23">
        <v>112007</v>
      </c>
      <c r="G1891" s="38" t="s">
        <v>108</v>
      </c>
      <c r="H1891" s="38" t="s">
        <v>11385</v>
      </c>
      <c r="I1891" s="38" t="s">
        <v>5969</v>
      </c>
      <c r="J1891" s="38" t="s">
        <v>11394</v>
      </c>
      <c r="K1891" s="38"/>
      <c r="L1891" s="38" t="s">
        <v>6088</v>
      </c>
      <c r="M1891" s="109">
        <v>44416</v>
      </c>
      <c r="N1891" s="39">
        <v>0</v>
      </c>
      <c r="O1891" s="38">
        <v>1</v>
      </c>
      <c r="P1891" s="38" t="s">
        <v>5814</v>
      </c>
      <c r="Q1891" s="23">
        <v>1.99</v>
      </c>
      <c r="R1891" s="39" t="s">
        <v>3139</v>
      </c>
      <c r="S1891" s="38" t="s">
        <v>54</v>
      </c>
      <c r="T1891" s="23">
        <v>90</v>
      </c>
      <c r="U1891" s="38" t="s">
        <v>6088</v>
      </c>
      <c r="V1891" s="39">
        <v>41715264</v>
      </c>
      <c r="W1891" s="23">
        <v>0</v>
      </c>
      <c r="X1891" s="23" t="s">
        <v>3139</v>
      </c>
      <c r="Y1891" s="38" t="s">
        <v>6552</v>
      </c>
      <c r="Z1891" s="21">
        <v>41.902043999999997</v>
      </c>
      <c r="AA1891" s="23">
        <v>0</v>
      </c>
      <c r="AB1891" s="39" t="s">
        <v>3139</v>
      </c>
      <c r="AC1891" s="39">
        <v>0</v>
      </c>
      <c r="AD1891" s="23" t="s">
        <v>3139</v>
      </c>
      <c r="AE1891" s="38" t="s">
        <v>5815</v>
      </c>
      <c r="AG1891" s="23"/>
      <c r="AH1891" s="23"/>
    </row>
    <row r="1892" spans="1:34">
      <c r="A1892" t="str">
        <f t="shared" si="89"/>
        <v>1120</v>
      </c>
      <c r="B1892" t="str">
        <f t="shared" si="87"/>
        <v>OT</v>
      </c>
      <c r="C1892">
        <f t="shared" si="88"/>
        <v>8</v>
      </c>
      <c r="D1892" s="38" t="s">
        <v>6552</v>
      </c>
      <c r="E1892" s="23">
        <v>12</v>
      </c>
      <c r="F1892" s="23">
        <v>112007</v>
      </c>
      <c r="G1892" s="38" t="s">
        <v>108</v>
      </c>
      <c r="H1892" s="38" t="s">
        <v>11385</v>
      </c>
      <c r="I1892" s="38" t="s">
        <v>5969</v>
      </c>
      <c r="J1892" s="38" t="s">
        <v>11395</v>
      </c>
      <c r="K1892" s="38"/>
      <c r="L1892" s="38" t="s">
        <v>6088</v>
      </c>
      <c r="M1892" s="109">
        <v>44416</v>
      </c>
      <c r="N1892" s="39">
        <v>0</v>
      </c>
      <c r="O1892" s="38">
        <v>1</v>
      </c>
      <c r="P1892" s="38" t="s">
        <v>5814</v>
      </c>
      <c r="Q1892" s="23">
        <v>1.99</v>
      </c>
      <c r="R1892" s="39" t="s">
        <v>3139</v>
      </c>
      <c r="S1892" s="38" t="s">
        <v>54</v>
      </c>
      <c r="T1892" s="23">
        <v>90</v>
      </c>
      <c r="U1892" s="38" t="s">
        <v>6088</v>
      </c>
      <c r="V1892" s="39">
        <v>124130742</v>
      </c>
      <c r="W1892" s="23">
        <v>0</v>
      </c>
      <c r="X1892" s="23" t="s">
        <v>3139</v>
      </c>
      <c r="Y1892" s="38" t="s">
        <v>6552</v>
      </c>
      <c r="Z1892" s="21">
        <v>124.686537</v>
      </c>
      <c r="AA1892" s="23">
        <v>0</v>
      </c>
      <c r="AB1892" s="39" t="s">
        <v>3139</v>
      </c>
      <c r="AC1892" s="39">
        <v>0</v>
      </c>
      <c r="AD1892" s="23" t="s">
        <v>3139</v>
      </c>
      <c r="AE1892" s="38" t="s">
        <v>5815</v>
      </c>
      <c r="AG1892" s="23"/>
      <c r="AH1892" s="23"/>
    </row>
    <row r="1893" spans="1:34">
      <c r="A1893" t="str">
        <f t="shared" si="89"/>
        <v>1120</v>
      </c>
      <c r="B1893" t="str">
        <f t="shared" si="87"/>
        <v>OT</v>
      </c>
      <c r="C1893">
        <f t="shared" si="88"/>
        <v>44</v>
      </c>
      <c r="D1893" s="38" t="s">
        <v>6552</v>
      </c>
      <c r="E1893" s="23">
        <v>13</v>
      </c>
      <c r="F1893" s="23">
        <v>112007</v>
      </c>
      <c r="G1893" s="38" t="s">
        <v>108</v>
      </c>
      <c r="H1893" s="38" t="s">
        <v>11385</v>
      </c>
      <c r="I1893" s="38" t="s">
        <v>5969</v>
      </c>
      <c r="J1893" s="38" t="s">
        <v>11396</v>
      </c>
      <c r="K1893" s="38"/>
      <c r="L1893" s="38" t="s">
        <v>6279</v>
      </c>
      <c r="M1893" s="109">
        <v>44452</v>
      </c>
      <c r="N1893" s="39">
        <v>0</v>
      </c>
      <c r="O1893" s="38">
        <v>1</v>
      </c>
      <c r="P1893" s="38" t="s">
        <v>5814</v>
      </c>
      <c r="Q1893" s="23">
        <v>2.1800000000000002</v>
      </c>
      <c r="R1893" s="39" t="s">
        <v>3139</v>
      </c>
      <c r="S1893" s="38" t="s">
        <v>54</v>
      </c>
      <c r="T1893" s="23">
        <v>90</v>
      </c>
      <c r="U1893" s="38" t="s">
        <v>6279</v>
      </c>
      <c r="V1893" s="39">
        <v>226695425</v>
      </c>
      <c r="W1893" s="23">
        <v>0</v>
      </c>
      <c r="X1893" s="23" t="s">
        <v>3139</v>
      </c>
      <c r="Y1893" s="38" t="s">
        <v>6552</v>
      </c>
      <c r="Z1893" s="21">
        <v>227.326898</v>
      </c>
      <c r="AA1893" s="23">
        <v>0</v>
      </c>
      <c r="AB1893" s="39" t="s">
        <v>3139</v>
      </c>
      <c r="AC1893" s="39">
        <v>0</v>
      </c>
      <c r="AD1893" s="23" t="s">
        <v>3139</v>
      </c>
      <c r="AE1893" s="38" t="s">
        <v>5815</v>
      </c>
      <c r="AG1893" s="23"/>
      <c r="AH1893" s="23"/>
    </row>
    <row r="1894" spans="1:34">
      <c r="A1894" t="str">
        <f t="shared" si="89"/>
        <v>1120</v>
      </c>
      <c r="B1894" t="str">
        <f t="shared" si="87"/>
        <v>OT</v>
      </c>
      <c r="C1894">
        <f t="shared" si="88"/>
        <v>87</v>
      </c>
      <c r="D1894" s="38" t="s">
        <v>6552</v>
      </c>
      <c r="E1894" s="23">
        <v>14</v>
      </c>
      <c r="F1894" s="23">
        <v>112007</v>
      </c>
      <c r="G1894" s="38" t="s">
        <v>102</v>
      </c>
      <c r="H1894" s="38" t="s">
        <v>3043</v>
      </c>
      <c r="I1894" s="38" t="s">
        <v>5969</v>
      </c>
      <c r="J1894" s="38" t="s">
        <v>12050</v>
      </c>
      <c r="K1894" s="38"/>
      <c r="L1894" s="38" t="s">
        <v>5981</v>
      </c>
      <c r="M1894" s="109">
        <v>44495</v>
      </c>
      <c r="N1894" s="39">
        <v>0</v>
      </c>
      <c r="O1894" s="38">
        <v>1</v>
      </c>
      <c r="P1894" s="38" t="s">
        <v>5814</v>
      </c>
      <c r="Q1894" s="23">
        <v>2.25</v>
      </c>
      <c r="R1894" s="39" t="s">
        <v>3139</v>
      </c>
      <c r="S1894" s="38" t="s">
        <v>54</v>
      </c>
      <c r="T1894" s="23">
        <v>90</v>
      </c>
      <c r="U1894" s="38" t="s">
        <v>5981</v>
      </c>
      <c r="V1894" s="39">
        <v>37243047.619999997</v>
      </c>
      <c r="W1894" s="23">
        <v>0</v>
      </c>
      <c r="X1894" s="23" t="s">
        <v>3139</v>
      </c>
      <c r="Y1894" s="38" t="s">
        <v>6552</v>
      </c>
      <c r="Z1894" s="21">
        <v>37.431929619999998</v>
      </c>
      <c r="AA1894" s="23">
        <v>0</v>
      </c>
      <c r="AB1894" s="39" t="s">
        <v>3139</v>
      </c>
      <c r="AC1894" s="39">
        <v>0</v>
      </c>
      <c r="AD1894" s="23" t="s">
        <v>3139</v>
      </c>
      <c r="AE1894" s="38" t="s">
        <v>5815</v>
      </c>
      <c r="AG1894" s="23"/>
      <c r="AH1894" s="23"/>
    </row>
    <row r="1895" spans="1:34">
      <c r="A1895" t="str">
        <f t="shared" si="89"/>
        <v>1120</v>
      </c>
      <c r="B1895" t="str">
        <f t="shared" si="87"/>
        <v>OT</v>
      </c>
      <c r="C1895">
        <f t="shared" si="88"/>
        <v>47</v>
      </c>
      <c r="D1895" s="38" t="s">
        <v>6552</v>
      </c>
      <c r="E1895" s="23">
        <v>15</v>
      </c>
      <c r="F1895" s="23">
        <v>112007</v>
      </c>
      <c r="G1895" s="38" t="s">
        <v>102</v>
      </c>
      <c r="H1895" s="38" t="s">
        <v>3043</v>
      </c>
      <c r="I1895" s="38" t="s">
        <v>5969</v>
      </c>
      <c r="J1895" s="38" t="s">
        <v>11397</v>
      </c>
      <c r="K1895" s="38"/>
      <c r="L1895" s="38" t="s">
        <v>6169</v>
      </c>
      <c r="M1895" s="109">
        <v>44455</v>
      </c>
      <c r="N1895" s="39">
        <v>0</v>
      </c>
      <c r="O1895" s="38">
        <v>1</v>
      </c>
      <c r="P1895" s="38" t="s">
        <v>5814</v>
      </c>
      <c r="Q1895" s="23">
        <v>2.2999999999999998</v>
      </c>
      <c r="R1895" s="39" t="s">
        <v>3139</v>
      </c>
      <c r="S1895" s="38" t="s">
        <v>54</v>
      </c>
      <c r="T1895" s="23">
        <v>90</v>
      </c>
      <c r="U1895" s="38" t="s">
        <v>6169</v>
      </c>
      <c r="V1895" s="39">
        <v>72148473.700000003</v>
      </c>
      <c r="W1895" s="23">
        <v>0</v>
      </c>
      <c r="X1895" s="23" t="s">
        <v>3139</v>
      </c>
      <c r="Y1895" s="38" t="s">
        <v>6552</v>
      </c>
      <c r="Z1895" s="21">
        <v>72.351315700000001</v>
      </c>
      <c r="AA1895" s="23">
        <v>0</v>
      </c>
      <c r="AB1895" s="39" t="s">
        <v>3139</v>
      </c>
      <c r="AC1895" s="39">
        <v>0</v>
      </c>
      <c r="AD1895" s="23" t="s">
        <v>3139</v>
      </c>
      <c r="AE1895" s="38" t="s">
        <v>5815</v>
      </c>
      <c r="AG1895" s="23"/>
      <c r="AH1895" s="23"/>
    </row>
    <row r="1896" spans="1:34">
      <c r="A1896" t="str">
        <f t="shared" si="89"/>
        <v>1120</v>
      </c>
      <c r="B1896" t="str">
        <f t="shared" si="87"/>
        <v>OT</v>
      </c>
      <c r="C1896">
        <f t="shared" si="88"/>
        <v>67</v>
      </c>
      <c r="D1896" s="38" t="s">
        <v>6552</v>
      </c>
      <c r="E1896" s="23">
        <v>16</v>
      </c>
      <c r="F1896" s="23">
        <v>112007</v>
      </c>
      <c r="G1896" s="38" t="s">
        <v>53</v>
      </c>
      <c r="H1896" s="38" t="s">
        <v>3047</v>
      </c>
      <c r="I1896" s="38" t="s">
        <v>5969</v>
      </c>
      <c r="J1896" s="38" t="s">
        <v>12051</v>
      </c>
      <c r="K1896" s="38"/>
      <c r="L1896" s="38" t="s">
        <v>6104</v>
      </c>
      <c r="M1896" s="109">
        <v>44475</v>
      </c>
      <c r="N1896" s="39">
        <v>0</v>
      </c>
      <c r="O1896" s="38">
        <v>1</v>
      </c>
      <c r="P1896" s="38" t="s">
        <v>5814</v>
      </c>
      <c r="Q1896" s="23">
        <v>2.5</v>
      </c>
      <c r="R1896" s="39" t="s">
        <v>3139</v>
      </c>
      <c r="S1896" s="38" t="s">
        <v>54</v>
      </c>
      <c r="T1896" s="23">
        <v>90</v>
      </c>
      <c r="U1896" s="38" t="s">
        <v>6104</v>
      </c>
      <c r="V1896" s="39">
        <v>174226957.40000001</v>
      </c>
      <c r="W1896" s="23">
        <v>0</v>
      </c>
      <c r="X1896" s="23" t="s">
        <v>3139</v>
      </c>
      <c r="Y1896" s="38" t="s">
        <v>6552</v>
      </c>
      <c r="Z1896" s="21">
        <v>175.81047040000001</v>
      </c>
      <c r="AA1896" s="23">
        <v>0</v>
      </c>
      <c r="AB1896" s="39" t="s">
        <v>3139</v>
      </c>
      <c r="AC1896" s="39">
        <v>0</v>
      </c>
      <c r="AD1896" s="23" t="s">
        <v>3139</v>
      </c>
      <c r="AE1896" s="38" t="s">
        <v>5815</v>
      </c>
      <c r="AG1896" s="23"/>
      <c r="AH1896" s="23"/>
    </row>
    <row r="1897" spans="1:34">
      <c r="A1897" t="str">
        <f t="shared" si="89"/>
        <v>1120</v>
      </c>
      <c r="B1897" t="str">
        <f t="shared" si="87"/>
        <v>OT</v>
      </c>
      <c r="C1897">
        <f t="shared" si="88"/>
        <v>24</v>
      </c>
      <c r="D1897" s="38" t="s">
        <v>6552</v>
      </c>
      <c r="E1897" s="23">
        <v>17</v>
      </c>
      <c r="F1897" s="23">
        <v>112007</v>
      </c>
      <c r="G1897" s="38" t="s">
        <v>53</v>
      </c>
      <c r="H1897" s="38" t="s">
        <v>3047</v>
      </c>
      <c r="I1897" s="38" t="s">
        <v>5969</v>
      </c>
      <c r="J1897" s="38" t="s">
        <v>11398</v>
      </c>
      <c r="K1897" s="38"/>
      <c r="L1897" s="38" t="s">
        <v>5975</v>
      </c>
      <c r="M1897" s="109">
        <v>44432</v>
      </c>
      <c r="N1897" s="39">
        <v>0</v>
      </c>
      <c r="O1897" s="38">
        <v>1</v>
      </c>
      <c r="P1897" s="38" t="s">
        <v>5814</v>
      </c>
      <c r="Q1897" s="23">
        <v>2.8</v>
      </c>
      <c r="R1897" s="39" t="s">
        <v>3139</v>
      </c>
      <c r="S1897" s="38" t="s">
        <v>54</v>
      </c>
      <c r="T1897" s="23">
        <v>90</v>
      </c>
      <c r="U1897" s="38" t="s">
        <v>5975</v>
      </c>
      <c r="V1897" s="39">
        <v>123882828</v>
      </c>
      <c r="W1897" s="23">
        <v>0</v>
      </c>
      <c r="X1897" s="23" t="s">
        <v>3139</v>
      </c>
      <c r="Y1897" s="38" t="s">
        <v>6552</v>
      </c>
      <c r="Z1897" s="21">
        <v>124.52173999999999</v>
      </c>
      <c r="AA1897" s="23">
        <v>0</v>
      </c>
      <c r="AB1897" s="39" t="s">
        <v>3139</v>
      </c>
      <c r="AC1897" s="39">
        <v>0</v>
      </c>
      <c r="AD1897" s="23" t="s">
        <v>3139</v>
      </c>
      <c r="AE1897" s="38" t="s">
        <v>5815</v>
      </c>
      <c r="AG1897" s="23"/>
      <c r="AH1897" s="23"/>
    </row>
    <row r="1898" spans="1:34">
      <c r="A1898" t="str">
        <f t="shared" si="89"/>
        <v>1120</v>
      </c>
      <c r="B1898" t="str">
        <f t="shared" si="87"/>
        <v>OT</v>
      </c>
      <c r="C1898">
        <f t="shared" si="88"/>
        <v>26</v>
      </c>
      <c r="D1898" s="38" t="s">
        <v>6552</v>
      </c>
      <c r="E1898" s="23">
        <v>18</v>
      </c>
      <c r="F1898" s="23">
        <v>112007</v>
      </c>
      <c r="G1898" s="38" t="s">
        <v>53</v>
      </c>
      <c r="H1898" s="38" t="s">
        <v>3047</v>
      </c>
      <c r="I1898" s="38" t="s">
        <v>5969</v>
      </c>
      <c r="J1898" s="38" t="s">
        <v>11399</v>
      </c>
      <c r="K1898" s="38"/>
      <c r="L1898" s="38" t="s">
        <v>6096</v>
      </c>
      <c r="M1898" s="109">
        <v>44434</v>
      </c>
      <c r="N1898" s="39">
        <v>0</v>
      </c>
      <c r="O1898" s="38">
        <v>1</v>
      </c>
      <c r="P1898" s="38" t="s">
        <v>5814</v>
      </c>
      <c r="Q1898" s="23">
        <v>2.8</v>
      </c>
      <c r="R1898" s="39" t="s">
        <v>3139</v>
      </c>
      <c r="S1898" s="38" t="s">
        <v>54</v>
      </c>
      <c r="T1898" s="23">
        <v>90</v>
      </c>
      <c r="U1898" s="38" t="s">
        <v>6096</v>
      </c>
      <c r="V1898" s="39">
        <v>27263999</v>
      </c>
      <c r="W1898" s="23">
        <v>0</v>
      </c>
      <c r="X1898" s="23" t="s">
        <v>3139</v>
      </c>
      <c r="Y1898" s="38" t="s">
        <v>6552</v>
      </c>
      <c r="Z1898" s="21">
        <v>27.400434000000001</v>
      </c>
      <c r="AA1898" s="23">
        <v>0</v>
      </c>
      <c r="AB1898" s="39" t="s">
        <v>3139</v>
      </c>
      <c r="AC1898" s="39">
        <v>0</v>
      </c>
      <c r="AD1898" s="23" t="s">
        <v>3139</v>
      </c>
      <c r="AE1898" s="38" t="s">
        <v>5815</v>
      </c>
      <c r="AG1898" s="23"/>
      <c r="AH1898" s="23"/>
    </row>
    <row r="1899" spans="1:34">
      <c r="A1899" t="str">
        <f t="shared" si="89"/>
        <v>1120</v>
      </c>
      <c r="B1899" t="str">
        <f t="shared" si="87"/>
        <v>OT</v>
      </c>
      <c r="C1899">
        <f t="shared" si="88"/>
        <v>24</v>
      </c>
      <c r="D1899" s="38" t="s">
        <v>6552</v>
      </c>
      <c r="E1899" s="23">
        <v>19</v>
      </c>
      <c r="F1899" s="23">
        <v>112007</v>
      </c>
      <c r="G1899" s="38" t="s">
        <v>53</v>
      </c>
      <c r="H1899" s="38" t="s">
        <v>3047</v>
      </c>
      <c r="I1899" s="38" t="s">
        <v>5969</v>
      </c>
      <c r="J1899" s="38" t="s">
        <v>11400</v>
      </c>
      <c r="K1899" s="38"/>
      <c r="L1899" s="38" t="s">
        <v>5975</v>
      </c>
      <c r="M1899" s="109">
        <v>44432</v>
      </c>
      <c r="N1899" s="39">
        <v>0</v>
      </c>
      <c r="O1899" s="38">
        <v>1</v>
      </c>
      <c r="P1899" s="38" t="s">
        <v>5814</v>
      </c>
      <c r="Q1899" s="23">
        <v>2.8</v>
      </c>
      <c r="R1899" s="39" t="s">
        <v>3139</v>
      </c>
      <c r="S1899" s="38" t="s">
        <v>54</v>
      </c>
      <c r="T1899" s="23">
        <v>90</v>
      </c>
      <c r="U1899" s="38" t="s">
        <v>5975</v>
      </c>
      <c r="V1899" s="39">
        <v>142071989</v>
      </c>
      <c r="W1899" s="23">
        <v>0</v>
      </c>
      <c r="X1899" s="23" t="s">
        <v>3139</v>
      </c>
      <c r="Y1899" s="38" t="s">
        <v>6552</v>
      </c>
      <c r="Z1899" s="21">
        <v>142.80470099999999</v>
      </c>
      <c r="AA1899" s="23">
        <v>0</v>
      </c>
      <c r="AB1899" s="39" t="s">
        <v>3139</v>
      </c>
      <c r="AC1899" s="39">
        <v>0</v>
      </c>
      <c r="AD1899" s="23" t="s">
        <v>3139</v>
      </c>
      <c r="AE1899" s="38" t="s">
        <v>5815</v>
      </c>
      <c r="AG1899" s="23"/>
      <c r="AH1899" s="23"/>
    </row>
    <row r="1900" spans="1:34">
      <c r="A1900" t="str">
        <f t="shared" si="89"/>
        <v>1120</v>
      </c>
      <c r="B1900" t="str">
        <f t="shared" si="87"/>
        <v>OT</v>
      </c>
      <c r="C1900">
        <f t="shared" si="88"/>
        <v>47</v>
      </c>
      <c r="D1900" s="38" t="s">
        <v>6552</v>
      </c>
      <c r="E1900" s="23">
        <v>20</v>
      </c>
      <c r="F1900" s="23">
        <v>112007</v>
      </c>
      <c r="G1900" s="38" t="s">
        <v>53</v>
      </c>
      <c r="H1900" s="38" t="s">
        <v>3047</v>
      </c>
      <c r="I1900" s="38" t="s">
        <v>5969</v>
      </c>
      <c r="J1900" s="38" t="s">
        <v>11401</v>
      </c>
      <c r="K1900" s="38"/>
      <c r="L1900" s="38" t="s">
        <v>6169</v>
      </c>
      <c r="M1900" s="109">
        <v>44455</v>
      </c>
      <c r="N1900" s="39">
        <v>0</v>
      </c>
      <c r="O1900" s="38">
        <v>1</v>
      </c>
      <c r="P1900" s="38" t="s">
        <v>5814</v>
      </c>
      <c r="Q1900" s="23">
        <v>2.5</v>
      </c>
      <c r="R1900" s="39" t="s">
        <v>3139</v>
      </c>
      <c r="S1900" s="38" t="s">
        <v>54</v>
      </c>
      <c r="T1900" s="23">
        <v>90</v>
      </c>
      <c r="U1900" s="38" t="s">
        <v>6169</v>
      </c>
      <c r="V1900" s="39">
        <v>70125102</v>
      </c>
      <c r="W1900" s="23">
        <v>0</v>
      </c>
      <c r="X1900" s="23" t="s">
        <v>3139</v>
      </c>
      <c r="Y1900" s="38" t="s">
        <v>6552</v>
      </c>
      <c r="Z1900" s="21">
        <v>70.342226999999994</v>
      </c>
      <c r="AA1900" s="23">
        <v>0</v>
      </c>
      <c r="AB1900" s="39" t="s">
        <v>3139</v>
      </c>
      <c r="AC1900" s="39">
        <v>0</v>
      </c>
      <c r="AD1900" s="23" t="s">
        <v>3139</v>
      </c>
      <c r="AE1900" s="38" t="s">
        <v>5815</v>
      </c>
      <c r="AG1900" s="23"/>
      <c r="AH1900" s="23"/>
    </row>
    <row r="1901" spans="1:34">
      <c r="A1901" t="str">
        <f t="shared" si="89"/>
        <v>1226</v>
      </c>
      <c r="B1901" t="str">
        <f t="shared" si="87"/>
        <v>OT</v>
      </c>
      <c r="C1901">
        <f t="shared" si="88"/>
        <v>518</v>
      </c>
      <c r="D1901" s="38" t="s">
        <v>6552</v>
      </c>
      <c r="E1901" s="23">
        <v>21</v>
      </c>
      <c r="F1901" s="23">
        <v>122602</v>
      </c>
      <c r="G1901" s="38" t="s">
        <v>3181</v>
      </c>
      <c r="H1901" s="38" t="s">
        <v>3374</v>
      </c>
      <c r="I1901" s="38" t="s">
        <v>6006</v>
      </c>
      <c r="J1901" s="38" t="s">
        <v>11402</v>
      </c>
      <c r="K1901" s="38"/>
      <c r="L1901" s="38" t="s">
        <v>11403</v>
      </c>
      <c r="M1901" s="109">
        <v>44926</v>
      </c>
      <c r="N1901" s="39">
        <v>0</v>
      </c>
      <c r="O1901" s="38">
        <v>1</v>
      </c>
      <c r="P1901" s="38"/>
      <c r="Q1901" s="23" t="s">
        <v>3139</v>
      </c>
      <c r="R1901" s="39">
        <v>0</v>
      </c>
      <c r="S1901" s="38"/>
      <c r="T1901" s="23" t="s">
        <v>3139</v>
      </c>
      <c r="U1901" s="38" t="s">
        <v>11403</v>
      </c>
      <c r="V1901" s="39">
        <v>108446214</v>
      </c>
      <c r="W1901" s="23" t="s">
        <v>3139</v>
      </c>
      <c r="X1901" s="23">
        <v>0</v>
      </c>
      <c r="Y1901" s="38" t="s">
        <v>6552</v>
      </c>
      <c r="Z1901" s="21">
        <v>111.518525</v>
      </c>
      <c r="AA1901" s="23" t="s">
        <v>3139</v>
      </c>
      <c r="AB1901" s="39">
        <v>0</v>
      </c>
      <c r="AC1901" s="39">
        <v>0</v>
      </c>
      <c r="AD1901" s="23" t="s">
        <v>3139</v>
      </c>
      <c r="AE1901" s="38" t="s">
        <v>5819</v>
      </c>
      <c r="AG1901" s="23"/>
      <c r="AH1901" s="23"/>
    </row>
    <row r="1902" spans="1:34">
      <c r="A1902" t="str">
        <f t="shared" si="89"/>
        <v>1226</v>
      </c>
      <c r="B1902" t="str">
        <f t="shared" si="87"/>
        <v>OT</v>
      </c>
      <c r="C1902">
        <f t="shared" si="88"/>
        <v>518</v>
      </c>
      <c r="D1902" s="38" t="s">
        <v>6552</v>
      </c>
      <c r="E1902" s="23">
        <v>22</v>
      </c>
      <c r="F1902" s="23">
        <v>122602</v>
      </c>
      <c r="G1902" s="38" t="s">
        <v>3409</v>
      </c>
      <c r="H1902" s="38" t="s">
        <v>3410</v>
      </c>
      <c r="I1902" s="38" t="s">
        <v>6006</v>
      </c>
      <c r="J1902" s="38" t="s">
        <v>347</v>
      </c>
      <c r="K1902" s="38"/>
      <c r="L1902" s="38" t="s">
        <v>11404</v>
      </c>
      <c r="M1902" s="109">
        <v>44926</v>
      </c>
      <c r="N1902" s="39">
        <v>0</v>
      </c>
      <c r="O1902" s="38">
        <v>1</v>
      </c>
      <c r="P1902" s="38"/>
      <c r="Q1902" s="23" t="s">
        <v>3139</v>
      </c>
      <c r="R1902" s="39">
        <v>0</v>
      </c>
      <c r="S1902" s="38"/>
      <c r="T1902" s="23" t="s">
        <v>3139</v>
      </c>
      <c r="U1902" s="38" t="s">
        <v>11404</v>
      </c>
      <c r="V1902" s="39">
        <v>15509423</v>
      </c>
      <c r="W1902" s="23" t="s">
        <v>3139</v>
      </c>
      <c r="X1902" s="23">
        <v>0</v>
      </c>
      <c r="Y1902" s="38" t="s">
        <v>6552</v>
      </c>
      <c r="Z1902" s="21">
        <v>15.509423</v>
      </c>
      <c r="AA1902" s="23" t="s">
        <v>3139</v>
      </c>
      <c r="AB1902" s="39">
        <v>0</v>
      </c>
      <c r="AC1902" s="39">
        <v>0</v>
      </c>
      <c r="AD1902" s="23" t="s">
        <v>3139</v>
      </c>
      <c r="AE1902" s="38" t="s">
        <v>5819</v>
      </c>
      <c r="AG1902" s="23"/>
      <c r="AH1902" s="23"/>
    </row>
    <row r="1903" spans="1:34">
      <c r="A1903" t="str">
        <f t="shared" si="89"/>
        <v>1226</v>
      </c>
      <c r="B1903" t="str">
        <f t="shared" si="87"/>
        <v>OT</v>
      </c>
      <c r="C1903">
        <f t="shared" si="88"/>
        <v>518</v>
      </c>
      <c r="D1903" s="38" t="s">
        <v>6552</v>
      </c>
      <c r="E1903" s="23">
        <v>23</v>
      </c>
      <c r="F1903" s="23">
        <v>122602</v>
      </c>
      <c r="G1903" s="38" t="s">
        <v>3179</v>
      </c>
      <c r="H1903" s="38" t="s">
        <v>3219</v>
      </c>
      <c r="I1903" s="38" t="s">
        <v>6006</v>
      </c>
      <c r="J1903" s="38" t="s">
        <v>11402</v>
      </c>
      <c r="K1903" s="38"/>
      <c r="L1903" s="38" t="s">
        <v>11403</v>
      </c>
      <c r="M1903" s="109">
        <v>44926</v>
      </c>
      <c r="N1903" s="39">
        <v>0</v>
      </c>
      <c r="O1903" s="38">
        <v>1</v>
      </c>
      <c r="P1903" s="38"/>
      <c r="Q1903" s="23" t="s">
        <v>3139</v>
      </c>
      <c r="R1903" s="39">
        <v>0</v>
      </c>
      <c r="S1903" s="38"/>
      <c r="T1903" s="23" t="s">
        <v>3139</v>
      </c>
      <c r="U1903" s="38" t="s">
        <v>11403</v>
      </c>
      <c r="V1903" s="39">
        <v>28718714</v>
      </c>
      <c r="W1903" s="23" t="s">
        <v>3139</v>
      </c>
      <c r="X1903" s="23">
        <v>0</v>
      </c>
      <c r="Y1903" s="38" t="s">
        <v>6552</v>
      </c>
      <c r="Z1903" s="21">
        <v>28.718713999999999</v>
      </c>
      <c r="AA1903" s="23" t="s">
        <v>3139</v>
      </c>
      <c r="AB1903" s="39">
        <v>0</v>
      </c>
      <c r="AC1903" s="39">
        <v>0</v>
      </c>
      <c r="AD1903" s="23" t="s">
        <v>3139</v>
      </c>
      <c r="AE1903" s="38" t="s">
        <v>5819</v>
      </c>
      <c r="AG1903" s="23"/>
      <c r="AH1903" s="23"/>
    </row>
    <row r="1904" spans="1:34">
      <c r="A1904" t="str">
        <f t="shared" si="89"/>
        <v>1226</v>
      </c>
      <c r="B1904" t="str">
        <f t="shared" si="87"/>
        <v>OT</v>
      </c>
      <c r="C1904">
        <f t="shared" si="88"/>
        <v>518</v>
      </c>
      <c r="D1904" s="38" t="s">
        <v>6552</v>
      </c>
      <c r="E1904" s="23">
        <v>24</v>
      </c>
      <c r="F1904" s="23">
        <v>122602</v>
      </c>
      <c r="G1904" s="38" t="s">
        <v>53</v>
      </c>
      <c r="H1904" s="38" t="s">
        <v>3047</v>
      </c>
      <c r="I1904" s="38" t="s">
        <v>6006</v>
      </c>
      <c r="J1904" s="38" t="s">
        <v>347</v>
      </c>
      <c r="K1904" s="38"/>
      <c r="L1904" s="38" t="s">
        <v>6520</v>
      </c>
      <c r="M1904" s="109">
        <v>44926</v>
      </c>
      <c r="N1904" s="39">
        <v>0</v>
      </c>
      <c r="O1904" s="38">
        <v>1</v>
      </c>
      <c r="P1904" s="38"/>
      <c r="Q1904" s="23" t="s">
        <v>3139</v>
      </c>
      <c r="R1904" s="39">
        <v>0</v>
      </c>
      <c r="S1904" s="38"/>
      <c r="T1904" s="23" t="s">
        <v>3139</v>
      </c>
      <c r="U1904" s="38" t="s">
        <v>6520</v>
      </c>
      <c r="V1904" s="39">
        <v>1140237.45</v>
      </c>
      <c r="W1904" s="23" t="s">
        <v>3139</v>
      </c>
      <c r="X1904" s="23">
        <v>0</v>
      </c>
      <c r="Y1904" s="38" t="s">
        <v>6552</v>
      </c>
      <c r="Z1904" s="21">
        <v>1.1402374499999999</v>
      </c>
      <c r="AA1904" s="23" t="s">
        <v>3139</v>
      </c>
      <c r="AB1904" s="39">
        <v>0</v>
      </c>
      <c r="AC1904" s="39">
        <v>0</v>
      </c>
      <c r="AD1904" s="23" t="s">
        <v>3139</v>
      </c>
      <c r="AE1904" s="38" t="s">
        <v>5819</v>
      </c>
      <c r="AG1904" s="23"/>
      <c r="AH1904" s="23"/>
    </row>
    <row r="1905" spans="1:34">
      <c r="A1905" t="str">
        <f t="shared" si="89"/>
        <v>1228</v>
      </c>
      <c r="B1905" t="str">
        <f t="shared" si="87"/>
        <v>CA</v>
      </c>
      <c r="C1905">
        <f t="shared" si="88"/>
        <v>46</v>
      </c>
      <c r="D1905" s="38" t="s">
        <v>6552</v>
      </c>
      <c r="E1905" s="23">
        <v>25</v>
      </c>
      <c r="F1905" s="23">
        <v>122811</v>
      </c>
      <c r="G1905" s="38" t="s">
        <v>102</v>
      </c>
      <c r="H1905" s="38" t="s">
        <v>3043</v>
      </c>
      <c r="I1905" s="38" t="s">
        <v>5969</v>
      </c>
      <c r="J1905" s="38" t="s">
        <v>12052</v>
      </c>
      <c r="K1905" s="38"/>
      <c r="L1905" s="38" t="s">
        <v>6279</v>
      </c>
      <c r="M1905" s="109">
        <v>44454</v>
      </c>
      <c r="N1905" s="39">
        <v>0</v>
      </c>
      <c r="O1905" s="38">
        <v>1</v>
      </c>
      <c r="P1905" s="38" t="s">
        <v>5814</v>
      </c>
      <c r="Q1905" s="23">
        <v>2.2999999999999998</v>
      </c>
      <c r="R1905" s="39" t="s">
        <v>3139</v>
      </c>
      <c r="S1905" s="38" t="s">
        <v>54</v>
      </c>
      <c r="T1905" s="23">
        <v>30</v>
      </c>
      <c r="U1905" s="38" t="s">
        <v>6279</v>
      </c>
      <c r="V1905" s="39">
        <v>509922958</v>
      </c>
      <c r="W1905" s="23">
        <v>0</v>
      </c>
      <c r="X1905" s="23" t="s">
        <v>3139</v>
      </c>
      <c r="Y1905" s="38" t="s">
        <v>6552</v>
      </c>
      <c r="Z1905" s="21">
        <v>513.64329499999997</v>
      </c>
      <c r="AA1905" s="23">
        <v>0</v>
      </c>
      <c r="AB1905" s="39" t="s">
        <v>3139</v>
      </c>
      <c r="AC1905" s="39">
        <v>0</v>
      </c>
      <c r="AD1905" s="23" t="s">
        <v>3139</v>
      </c>
      <c r="AE1905" s="38" t="s">
        <v>5815</v>
      </c>
      <c r="AG1905" s="23"/>
      <c r="AH1905" s="23"/>
    </row>
    <row r="1906" spans="1:34">
      <c r="A1906" t="str">
        <f t="shared" si="89"/>
        <v>1228</v>
      </c>
      <c r="B1906" t="str">
        <f t="shared" si="87"/>
        <v>CA</v>
      </c>
      <c r="C1906">
        <f t="shared" si="88"/>
        <v>49</v>
      </c>
      <c r="D1906" s="38" t="s">
        <v>6552</v>
      </c>
      <c r="E1906" s="23">
        <v>26</v>
      </c>
      <c r="F1906" s="23">
        <v>122811</v>
      </c>
      <c r="G1906" s="38" t="s">
        <v>102</v>
      </c>
      <c r="H1906" s="38" t="s">
        <v>3043</v>
      </c>
      <c r="I1906" s="38" t="s">
        <v>5969</v>
      </c>
      <c r="J1906" s="38" t="s">
        <v>12053</v>
      </c>
      <c r="K1906" s="38"/>
      <c r="L1906" s="38" t="s">
        <v>6111</v>
      </c>
      <c r="M1906" s="109">
        <v>44457</v>
      </c>
      <c r="N1906" s="39">
        <v>0</v>
      </c>
      <c r="O1906" s="38">
        <v>1</v>
      </c>
      <c r="P1906" s="38" t="s">
        <v>5814</v>
      </c>
      <c r="Q1906" s="23">
        <v>2.2999999999999998</v>
      </c>
      <c r="R1906" s="39" t="s">
        <v>3139</v>
      </c>
      <c r="S1906" s="38" t="s">
        <v>54</v>
      </c>
      <c r="T1906" s="23">
        <v>30</v>
      </c>
      <c r="U1906" s="38" t="s">
        <v>6111</v>
      </c>
      <c r="V1906" s="39">
        <v>200000000</v>
      </c>
      <c r="W1906" s="23">
        <v>0</v>
      </c>
      <c r="X1906" s="23" t="s">
        <v>3139</v>
      </c>
      <c r="Y1906" s="38" t="s">
        <v>6552</v>
      </c>
      <c r="Z1906" s="21">
        <v>201.37416590000001</v>
      </c>
      <c r="AA1906" s="23">
        <v>0</v>
      </c>
      <c r="AB1906" s="39" t="s">
        <v>3139</v>
      </c>
      <c r="AC1906" s="39">
        <v>0</v>
      </c>
      <c r="AD1906" s="23" t="s">
        <v>3139</v>
      </c>
      <c r="AE1906" s="38" t="s">
        <v>5815</v>
      </c>
      <c r="AG1906" s="23"/>
      <c r="AH1906" s="23"/>
    </row>
    <row r="1907" spans="1:34">
      <c r="A1907" t="str">
        <f t="shared" si="89"/>
        <v>1228</v>
      </c>
      <c r="B1907" t="str">
        <f t="shared" si="87"/>
        <v>CA</v>
      </c>
      <c r="C1907">
        <f t="shared" si="88"/>
        <v>59</v>
      </c>
      <c r="D1907" s="38" t="s">
        <v>6552</v>
      </c>
      <c r="E1907" s="23">
        <v>27</v>
      </c>
      <c r="F1907" s="23">
        <v>122811</v>
      </c>
      <c r="G1907" s="38" t="s">
        <v>102</v>
      </c>
      <c r="H1907" s="38" t="s">
        <v>3043</v>
      </c>
      <c r="I1907" s="38" t="s">
        <v>5969</v>
      </c>
      <c r="J1907" s="38" t="s">
        <v>12054</v>
      </c>
      <c r="K1907" s="38"/>
      <c r="L1907" s="38" t="s">
        <v>6049</v>
      </c>
      <c r="M1907" s="109">
        <v>44467</v>
      </c>
      <c r="N1907" s="39">
        <v>0</v>
      </c>
      <c r="O1907" s="38">
        <v>1</v>
      </c>
      <c r="P1907" s="38" t="s">
        <v>5814</v>
      </c>
      <c r="Q1907" s="23">
        <v>2.25</v>
      </c>
      <c r="R1907" s="39" t="s">
        <v>3139</v>
      </c>
      <c r="S1907" s="38" t="s">
        <v>54</v>
      </c>
      <c r="T1907" s="23">
        <v>30</v>
      </c>
      <c r="U1907" s="38" t="s">
        <v>6049</v>
      </c>
      <c r="V1907" s="39">
        <v>508121283.5</v>
      </c>
      <c r="W1907" s="23">
        <v>0</v>
      </c>
      <c r="X1907" s="23" t="s">
        <v>3139</v>
      </c>
      <c r="Y1907" s="38" t="s">
        <v>6552</v>
      </c>
      <c r="Z1907" s="21">
        <v>511.44116050000002</v>
      </c>
      <c r="AA1907" s="23">
        <v>0</v>
      </c>
      <c r="AB1907" s="39" t="s">
        <v>3139</v>
      </c>
      <c r="AC1907" s="39">
        <v>0</v>
      </c>
      <c r="AD1907" s="23" t="s">
        <v>3139</v>
      </c>
      <c r="AE1907" s="38" t="s">
        <v>5815</v>
      </c>
      <c r="AG1907" s="23"/>
      <c r="AH1907" s="23"/>
    </row>
    <row r="1908" spans="1:34">
      <c r="A1908" t="str">
        <f t="shared" si="89"/>
        <v>1228</v>
      </c>
      <c r="B1908" t="str">
        <f t="shared" si="87"/>
        <v>CA</v>
      </c>
      <c r="C1908">
        <f t="shared" si="88"/>
        <v>47</v>
      </c>
      <c r="D1908" s="38" t="s">
        <v>6552</v>
      </c>
      <c r="E1908" s="23">
        <v>28</v>
      </c>
      <c r="F1908" s="23">
        <v>122811</v>
      </c>
      <c r="G1908" s="38" t="s">
        <v>53</v>
      </c>
      <c r="H1908" s="38" t="s">
        <v>3263</v>
      </c>
      <c r="I1908" s="38" t="s">
        <v>5969</v>
      </c>
      <c r="J1908" s="38" t="s">
        <v>12055</v>
      </c>
      <c r="K1908" s="38"/>
      <c r="L1908" s="38" t="s">
        <v>6169</v>
      </c>
      <c r="M1908" s="109">
        <v>44455</v>
      </c>
      <c r="N1908" s="39">
        <v>0</v>
      </c>
      <c r="O1908" s="38">
        <v>1</v>
      </c>
      <c r="P1908" s="38" t="s">
        <v>5814</v>
      </c>
      <c r="Q1908" s="23">
        <v>2.5</v>
      </c>
      <c r="R1908" s="39" t="s">
        <v>3139</v>
      </c>
      <c r="S1908" s="38" t="s">
        <v>54</v>
      </c>
      <c r="T1908" s="23">
        <v>30</v>
      </c>
      <c r="U1908" s="38" t="s">
        <v>6169</v>
      </c>
      <c r="V1908" s="39">
        <v>508265108</v>
      </c>
      <c r="W1908" s="23">
        <v>0</v>
      </c>
      <c r="X1908" s="23" t="s">
        <v>3139</v>
      </c>
      <c r="Y1908" s="38" t="s">
        <v>6552</v>
      </c>
      <c r="Z1908" s="21">
        <v>513.56306310000002</v>
      </c>
      <c r="AA1908" s="23">
        <v>0</v>
      </c>
      <c r="AB1908" s="39" t="s">
        <v>3139</v>
      </c>
      <c r="AC1908" s="39">
        <v>0</v>
      </c>
      <c r="AD1908" s="23" t="s">
        <v>3139</v>
      </c>
      <c r="AE1908" s="38" t="s">
        <v>5815</v>
      </c>
      <c r="AG1908" s="23"/>
      <c r="AH1908" s="23"/>
    </row>
    <row r="1909" spans="1:34">
      <c r="A1909" t="str">
        <f t="shared" si="89"/>
        <v>1232</v>
      </c>
      <c r="B1909" t="str">
        <f t="shared" si="87"/>
        <v>OT</v>
      </c>
      <c r="C1909">
        <f t="shared" si="88"/>
        <v>518</v>
      </c>
      <c r="D1909" s="38" t="s">
        <v>6552</v>
      </c>
      <c r="E1909" s="23">
        <v>29</v>
      </c>
      <c r="F1909" s="23">
        <v>123204</v>
      </c>
      <c r="G1909" s="38" t="s">
        <v>1339</v>
      </c>
      <c r="H1909" s="38" t="s">
        <v>3308</v>
      </c>
      <c r="I1909" s="38" t="s">
        <v>6006</v>
      </c>
      <c r="J1909" s="38" t="s">
        <v>11405</v>
      </c>
      <c r="K1909" s="38" t="s">
        <v>5825</v>
      </c>
      <c r="L1909" s="38" t="s">
        <v>11406</v>
      </c>
      <c r="M1909" s="109">
        <v>44926</v>
      </c>
      <c r="N1909" s="39">
        <v>0</v>
      </c>
      <c r="O1909" s="38">
        <v>1</v>
      </c>
      <c r="P1909" s="38"/>
      <c r="Q1909" s="23" t="s">
        <v>3139</v>
      </c>
      <c r="R1909" s="39">
        <v>0</v>
      </c>
      <c r="S1909" s="38"/>
      <c r="T1909" s="23" t="s">
        <v>3139</v>
      </c>
      <c r="U1909" s="38" t="s">
        <v>11406</v>
      </c>
      <c r="V1909" s="39">
        <v>275289</v>
      </c>
      <c r="W1909" s="23" t="s">
        <v>3139</v>
      </c>
      <c r="X1909" s="23">
        <v>36902</v>
      </c>
      <c r="Y1909" s="38" t="s">
        <v>6552</v>
      </c>
      <c r="Z1909" s="21">
        <v>0.27528900000000001</v>
      </c>
      <c r="AA1909" s="23" t="s">
        <v>3139</v>
      </c>
      <c r="AB1909" s="39">
        <v>7.46</v>
      </c>
      <c r="AC1909" s="39">
        <v>0</v>
      </c>
      <c r="AD1909" s="23" t="s">
        <v>3139</v>
      </c>
      <c r="AE1909" s="38" t="s">
        <v>5819</v>
      </c>
      <c r="AG1909" s="23"/>
      <c r="AH1909" s="23"/>
    </row>
    <row r="1910" spans="1:34">
      <c r="A1910" t="str">
        <f t="shared" si="89"/>
        <v>1203</v>
      </c>
      <c r="B1910" t="str">
        <f t="shared" si="87"/>
        <v>FL</v>
      </c>
      <c r="C1910">
        <f t="shared" si="88"/>
        <v>32</v>
      </c>
      <c r="D1910" s="38" t="s">
        <v>6552</v>
      </c>
      <c r="E1910" s="23">
        <v>1</v>
      </c>
      <c r="F1910" s="23">
        <v>120305</v>
      </c>
      <c r="G1910" s="38" t="s">
        <v>53</v>
      </c>
      <c r="H1910" s="38" t="s">
        <v>3161</v>
      </c>
      <c r="I1910" s="38" t="s">
        <v>5969</v>
      </c>
      <c r="J1910" s="38" t="s">
        <v>6862</v>
      </c>
      <c r="K1910" s="38"/>
      <c r="L1910" s="38" t="s">
        <v>6026</v>
      </c>
      <c r="M1910" s="109">
        <v>44440</v>
      </c>
      <c r="N1910" s="39">
        <v>20764220</v>
      </c>
      <c r="O1910" s="38">
        <v>1</v>
      </c>
      <c r="P1910" s="38" t="s">
        <v>5814</v>
      </c>
      <c r="Q1910" s="23">
        <v>3.02</v>
      </c>
      <c r="R1910" s="39">
        <v>0</v>
      </c>
      <c r="S1910" s="38" t="s">
        <v>54</v>
      </c>
      <c r="T1910" s="23">
        <v>180</v>
      </c>
      <c r="U1910" s="38" t="s">
        <v>6026</v>
      </c>
      <c r="V1910" s="39">
        <v>20764220</v>
      </c>
      <c r="W1910" s="23">
        <v>3.05</v>
      </c>
      <c r="X1910" s="23" t="s">
        <v>3139</v>
      </c>
      <c r="Y1910" s="38" t="s">
        <v>6032</v>
      </c>
      <c r="Z1910" s="21">
        <v>21.026119999999999</v>
      </c>
      <c r="AA1910" s="23">
        <v>3.05</v>
      </c>
      <c r="AB1910" s="39" t="s">
        <v>3139</v>
      </c>
      <c r="AC1910" s="39">
        <v>261900</v>
      </c>
      <c r="AD1910" s="23" t="s">
        <v>3139</v>
      </c>
      <c r="AE1910" s="38" t="s">
        <v>5824</v>
      </c>
      <c r="AG1910" s="23"/>
      <c r="AH1910" s="23"/>
    </row>
    <row r="1911" spans="1:34">
      <c r="A1911" t="str">
        <f t="shared" si="89"/>
        <v>1203</v>
      </c>
      <c r="B1911" t="str">
        <f t="shared" si="87"/>
        <v>FL</v>
      </c>
      <c r="C1911">
        <f t="shared" si="88"/>
        <v>97</v>
      </c>
      <c r="D1911" s="38" t="s">
        <v>6552</v>
      </c>
      <c r="E1911" s="23">
        <v>2</v>
      </c>
      <c r="F1911" s="23">
        <v>120305</v>
      </c>
      <c r="G1911" s="38" t="s">
        <v>53</v>
      </c>
      <c r="H1911" s="38" t="s">
        <v>3161</v>
      </c>
      <c r="I1911" s="38" t="s">
        <v>5969</v>
      </c>
      <c r="J1911" s="38" t="s">
        <v>9672</v>
      </c>
      <c r="K1911" s="38"/>
      <c r="L1911" s="38" t="s">
        <v>6207</v>
      </c>
      <c r="M1911" s="109">
        <v>44505</v>
      </c>
      <c r="N1911" s="39">
        <v>25975462</v>
      </c>
      <c r="O1911" s="38">
        <v>1</v>
      </c>
      <c r="P1911" s="38" t="s">
        <v>5814</v>
      </c>
      <c r="Q1911" s="38">
        <v>2.78</v>
      </c>
      <c r="R1911" s="39">
        <v>0</v>
      </c>
      <c r="S1911" s="38" t="s">
        <v>54</v>
      </c>
      <c r="T1911" s="38">
        <v>180</v>
      </c>
      <c r="U1911" s="38" t="s">
        <v>6207</v>
      </c>
      <c r="V1911" s="39">
        <v>25975462</v>
      </c>
      <c r="W1911" s="38">
        <v>2.78</v>
      </c>
      <c r="X1911" s="38" t="s">
        <v>3139</v>
      </c>
      <c r="Y1911" s="38" t="s">
        <v>6032</v>
      </c>
      <c r="Z1911" s="21">
        <v>26.147977999999998</v>
      </c>
      <c r="AA1911" s="38">
        <v>2.78</v>
      </c>
      <c r="AB1911" s="39" t="s">
        <v>3139</v>
      </c>
      <c r="AC1911" s="39">
        <v>172516</v>
      </c>
      <c r="AD1911" s="23" t="s">
        <v>3139</v>
      </c>
      <c r="AE1911" s="38" t="s">
        <v>5824</v>
      </c>
      <c r="AG1911" s="23"/>
      <c r="AH1911" s="23"/>
    </row>
    <row r="1912" spans="1:34">
      <c r="A1912" t="str">
        <f t="shared" si="89"/>
        <v>1203</v>
      </c>
      <c r="B1912" t="str">
        <f t="shared" si="87"/>
        <v>FL</v>
      </c>
      <c r="C1912">
        <f t="shared" si="88"/>
        <v>131</v>
      </c>
      <c r="D1912" s="38" t="s">
        <v>6552</v>
      </c>
      <c r="E1912" s="23">
        <v>3</v>
      </c>
      <c r="F1912" s="23">
        <v>120305</v>
      </c>
      <c r="G1912" s="38" t="s">
        <v>53</v>
      </c>
      <c r="H1912" s="38" t="s">
        <v>3161</v>
      </c>
      <c r="I1912" s="38" t="s">
        <v>5969</v>
      </c>
      <c r="J1912" s="38" t="s">
        <v>11407</v>
      </c>
      <c r="K1912" s="38"/>
      <c r="L1912" s="38" t="s">
        <v>6083</v>
      </c>
      <c r="M1912" s="109">
        <v>44539</v>
      </c>
      <c r="N1912" s="39">
        <v>13939739</v>
      </c>
      <c r="O1912" s="38">
        <v>1</v>
      </c>
      <c r="P1912" s="38" t="s">
        <v>5814</v>
      </c>
      <c r="Q1912" s="38">
        <v>2.68</v>
      </c>
      <c r="R1912" s="39">
        <v>0</v>
      </c>
      <c r="S1912" s="38" t="s">
        <v>54</v>
      </c>
      <c r="T1912" s="38">
        <v>180</v>
      </c>
      <c r="U1912" s="38" t="s">
        <v>6083</v>
      </c>
      <c r="V1912" s="39">
        <v>13939739</v>
      </c>
      <c r="W1912" s="38">
        <v>2.68</v>
      </c>
      <c r="X1912" s="38" t="s">
        <v>3139</v>
      </c>
      <c r="Y1912" s="38" t="s">
        <v>6032</v>
      </c>
      <c r="Z1912" s="21">
        <v>13.993767</v>
      </c>
      <c r="AA1912" s="38">
        <v>2.68</v>
      </c>
      <c r="AB1912" s="39" t="s">
        <v>3139</v>
      </c>
      <c r="AC1912" s="39">
        <v>54028</v>
      </c>
      <c r="AD1912" s="23" t="s">
        <v>3139</v>
      </c>
      <c r="AE1912" s="38" t="s">
        <v>5824</v>
      </c>
      <c r="AG1912" s="23"/>
      <c r="AH1912" s="23"/>
    </row>
    <row r="1913" spans="1:34">
      <c r="A1913" t="str">
        <f t="shared" si="89"/>
        <v>1203</v>
      </c>
      <c r="B1913" t="str">
        <f t="shared" si="87"/>
        <v>FL</v>
      </c>
      <c r="C1913">
        <f t="shared" si="88"/>
        <v>61</v>
      </c>
      <c r="D1913" s="38" t="s">
        <v>6552</v>
      </c>
      <c r="E1913" s="23">
        <v>4</v>
      </c>
      <c r="F1913" s="23">
        <v>120305</v>
      </c>
      <c r="G1913" s="38" t="s">
        <v>53</v>
      </c>
      <c r="H1913" s="38" t="s">
        <v>3161</v>
      </c>
      <c r="I1913" s="38" t="s">
        <v>5969</v>
      </c>
      <c r="J1913" s="38" t="s">
        <v>11408</v>
      </c>
      <c r="K1913" s="38"/>
      <c r="L1913" s="38" t="s">
        <v>6203</v>
      </c>
      <c r="M1913" s="109">
        <v>44469</v>
      </c>
      <c r="N1913" s="39">
        <v>50714373</v>
      </c>
      <c r="O1913" s="38">
        <v>1</v>
      </c>
      <c r="P1913" s="38" t="s">
        <v>5814</v>
      </c>
      <c r="Q1913" s="38">
        <v>2.37</v>
      </c>
      <c r="R1913" s="39">
        <v>0</v>
      </c>
      <c r="S1913" s="38" t="s">
        <v>54</v>
      </c>
      <c r="T1913" s="38">
        <v>90</v>
      </c>
      <c r="U1913" s="38" t="s">
        <v>6203</v>
      </c>
      <c r="V1913" s="39">
        <v>50714373</v>
      </c>
      <c r="W1913" s="38">
        <v>2.37</v>
      </c>
      <c r="X1913" s="38" t="s">
        <v>3139</v>
      </c>
      <c r="Y1913" s="38" t="s">
        <v>6032</v>
      </c>
      <c r="Z1913" s="21">
        <v>50.818168999999997</v>
      </c>
      <c r="AA1913" s="38">
        <v>2.37</v>
      </c>
      <c r="AB1913" s="39" t="s">
        <v>3139</v>
      </c>
      <c r="AC1913" s="39">
        <v>103796</v>
      </c>
      <c r="AD1913" s="23" t="s">
        <v>3139</v>
      </c>
      <c r="AE1913" s="38" t="s">
        <v>5824</v>
      </c>
      <c r="AG1913" s="23"/>
      <c r="AH1913" s="23"/>
    </row>
    <row r="1914" spans="1:34">
      <c r="A1914" t="str">
        <f t="shared" si="89"/>
        <v>1203</v>
      </c>
      <c r="B1914" t="str">
        <f t="shared" si="87"/>
        <v>FL</v>
      </c>
      <c r="C1914">
        <f t="shared" si="88"/>
        <v>42</v>
      </c>
      <c r="D1914" s="38" t="s">
        <v>6552</v>
      </c>
      <c r="E1914" s="23">
        <v>5</v>
      </c>
      <c r="F1914" s="23">
        <v>120305</v>
      </c>
      <c r="G1914" s="38" t="s">
        <v>79</v>
      </c>
      <c r="H1914" s="38" t="s">
        <v>3199</v>
      </c>
      <c r="I1914" s="38" t="s">
        <v>5969</v>
      </c>
      <c r="J1914" s="38" t="s">
        <v>12056</v>
      </c>
      <c r="K1914" s="38"/>
      <c r="L1914" s="38" t="s">
        <v>6028</v>
      </c>
      <c r="M1914" s="109">
        <v>44450</v>
      </c>
      <c r="N1914" s="39">
        <v>16621539.039999999</v>
      </c>
      <c r="O1914" s="38">
        <v>1</v>
      </c>
      <c r="P1914" s="38" t="s">
        <v>5814</v>
      </c>
      <c r="Q1914" s="38">
        <v>2.35</v>
      </c>
      <c r="R1914" s="39">
        <v>0</v>
      </c>
      <c r="S1914" s="38" t="s">
        <v>54</v>
      </c>
      <c r="T1914" s="38">
        <v>180</v>
      </c>
      <c r="U1914" s="38" t="s">
        <v>6028</v>
      </c>
      <c r="V1914" s="39">
        <v>16621539.039999999</v>
      </c>
      <c r="W1914" s="38">
        <v>2.35</v>
      </c>
      <c r="X1914" s="38" t="s">
        <v>3139</v>
      </c>
      <c r="Y1914" s="38" t="s">
        <v>6032</v>
      </c>
      <c r="Z1914" s="21">
        <v>16.724079039999999</v>
      </c>
      <c r="AA1914" s="38">
        <v>2.35</v>
      </c>
      <c r="AB1914" s="39" t="s">
        <v>3139</v>
      </c>
      <c r="AC1914" s="39">
        <v>102540</v>
      </c>
      <c r="AD1914" s="23" t="s">
        <v>3139</v>
      </c>
      <c r="AE1914" s="38" t="s">
        <v>5824</v>
      </c>
      <c r="AG1914" s="23"/>
      <c r="AH1914" s="23"/>
    </row>
    <row r="1915" spans="1:34">
      <c r="A1915" t="str">
        <f t="shared" si="89"/>
        <v>1203</v>
      </c>
      <c r="B1915" t="str">
        <f t="shared" si="87"/>
        <v>FL</v>
      </c>
      <c r="C1915">
        <f t="shared" si="88"/>
        <v>61</v>
      </c>
      <c r="D1915" s="38" t="s">
        <v>6552</v>
      </c>
      <c r="E1915" s="23">
        <v>6</v>
      </c>
      <c r="F1915" s="23">
        <v>120305</v>
      </c>
      <c r="G1915" s="38" t="s">
        <v>79</v>
      </c>
      <c r="H1915" s="38" t="s">
        <v>3199</v>
      </c>
      <c r="I1915" s="38" t="s">
        <v>5969</v>
      </c>
      <c r="J1915" s="38" t="s">
        <v>12057</v>
      </c>
      <c r="K1915" s="38"/>
      <c r="L1915" s="38" t="s">
        <v>6026</v>
      </c>
      <c r="M1915" s="109">
        <v>44469</v>
      </c>
      <c r="N1915" s="39">
        <v>20000000</v>
      </c>
      <c r="O1915" s="38">
        <v>1</v>
      </c>
      <c r="P1915" s="38" t="s">
        <v>5814</v>
      </c>
      <c r="Q1915" s="23">
        <v>2.35</v>
      </c>
      <c r="R1915" s="39">
        <v>0</v>
      </c>
      <c r="S1915" s="38" t="s">
        <v>54</v>
      </c>
      <c r="T1915" s="23">
        <v>210</v>
      </c>
      <c r="U1915" s="38" t="s">
        <v>6026</v>
      </c>
      <c r="V1915" s="39">
        <v>20000000</v>
      </c>
      <c r="W1915" s="23">
        <v>2.35</v>
      </c>
      <c r="X1915" s="38" t="s">
        <v>3139</v>
      </c>
      <c r="Y1915" s="38" t="s">
        <v>6032</v>
      </c>
      <c r="Z1915" s="21">
        <v>20.188195</v>
      </c>
      <c r="AA1915" s="23">
        <v>2.35</v>
      </c>
      <c r="AB1915" s="39" t="s">
        <v>3139</v>
      </c>
      <c r="AC1915" s="39">
        <v>188195</v>
      </c>
      <c r="AD1915" s="23" t="s">
        <v>3139</v>
      </c>
      <c r="AE1915" s="38" t="s">
        <v>5824</v>
      </c>
      <c r="AG1915" s="23"/>
      <c r="AH1915" s="23"/>
    </row>
    <row r="1916" spans="1:34">
      <c r="A1916" t="str">
        <f t="shared" si="89"/>
        <v>1226</v>
      </c>
      <c r="B1916" t="str">
        <f t="shared" si="87"/>
        <v>OT</v>
      </c>
      <c r="C1916">
        <f t="shared" si="88"/>
        <v>0</v>
      </c>
      <c r="D1916" s="38" t="s">
        <v>6552</v>
      </c>
      <c r="E1916" s="23">
        <v>7</v>
      </c>
      <c r="F1916" s="23">
        <v>122602</v>
      </c>
      <c r="G1916" s="38" t="s">
        <v>53</v>
      </c>
      <c r="H1916" s="38" t="s">
        <v>3161</v>
      </c>
      <c r="I1916" s="38" t="s">
        <v>6006</v>
      </c>
      <c r="J1916" s="38" t="s">
        <v>3701</v>
      </c>
      <c r="K1916" s="38"/>
      <c r="L1916" s="38"/>
      <c r="M1916" s="109">
        <v>44408</v>
      </c>
      <c r="N1916" s="39">
        <v>0</v>
      </c>
      <c r="O1916" s="38">
        <v>1</v>
      </c>
      <c r="P1916" s="38"/>
      <c r="Q1916" s="23" t="s">
        <v>3139</v>
      </c>
      <c r="R1916" s="39">
        <v>0</v>
      </c>
      <c r="S1916" s="38"/>
      <c r="T1916" s="23" t="s">
        <v>3139</v>
      </c>
      <c r="U1916" s="38" t="s">
        <v>6863</v>
      </c>
      <c r="V1916" s="39">
        <v>41750345.710000001</v>
      </c>
      <c r="W1916" s="23" t="s">
        <v>3139</v>
      </c>
      <c r="X1916" s="38">
        <v>1</v>
      </c>
      <c r="Y1916" s="38" t="s">
        <v>6032</v>
      </c>
      <c r="Z1916" s="21">
        <v>57.765294609999998</v>
      </c>
      <c r="AA1916" s="23" t="s">
        <v>3139</v>
      </c>
      <c r="AB1916" s="39">
        <v>5967806.0700000003</v>
      </c>
      <c r="AC1916" s="39">
        <v>51797488.539999999</v>
      </c>
      <c r="AD1916" s="23" t="s">
        <v>3139</v>
      </c>
      <c r="AE1916" s="38" t="s">
        <v>5824</v>
      </c>
      <c r="AG1916" s="23"/>
      <c r="AH1916" s="23"/>
    </row>
    <row r="1917" spans="1:34">
      <c r="A1917" t="str">
        <f t="shared" si="89"/>
        <v>1226</v>
      </c>
      <c r="B1917" t="str">
        <f t="shared" si="87"/>
        <v>OT</v>
      </c>
      <c r="C1917">
        <f t="shared" si="88"/>
        <v>0</v>
      </c>
      <c r="D1917" s="38" t="s">
        <v>6552</v>
      </c>
      <c r="E1917" s="23">
        <v>8</v>
      </c>
      <c r="F1917" s="23">
        <v>122602</v>
      </c>
      <c r="G1917" s="38" t="s">
        <v>79</v>
      </c>
      <c r="H1917" s="38" t="s">
        <v>3199</v>
      </c>
      <c r="I1917" s="38" t="s">
        <v>6006</v>
      </c>
      <c r="J1917" s="38" t="s">
        <v>347</v>
      </c>
      <c r="K1917" s="38"/>
      <c r="L1917" s="38"/>
      <c r="M1917" s="109">
        <v>44408</v>
      </c>
      <c r="N1917" s="39">
        <v>0</v>
      </c>
      <c r="O1917" s="38">
        <v>1</v>
      </c>
      <c r="P1917" s="38"/>
      <c r="Q1917" s="23" t="s">
        <v>3139</v>
      </c>
      <c r="R1917" s="39">
        <v>0</v>
      </c>
      <c r="S1917" s="38"/>
      <c r="T1917" s="23" t="s">
        <v>3139</v>
      </c>
      <c r="U1917" s="38" t="s">
        <v>6864</v>
      </c>
      <c r="V1917" s="39">
        <v>26780</v>
      </c>
      <c r="W1917" s="23" t="s">
        <v>3139</v>
      </c>
      <c r="X1917" s="38">
        <v>1</v>
      </c>
      <c r="Y1917" s="38" t="s">
        <v>6032</v>
      </c>
      <c r="Z1917" s="21">
        <v>5.0447160000000002</v>
      </c>
      <c r="AA1917" s="23" t="s">
        <v>3139</v>
      </c>
      <c r="AB1917" s="39">
        <v>45426</v>
      </c>
      <c r="AC1917" s="39">
        <v>4999290</v>
      </c>
      <c r="AD1917" s="23" t="s">
        <v>3139</v>
      </c>
      <c r="AE1917" s="38" t="s">
        <v>5824</v>
      </c>
      <c r="AG1917" s="23"/>
      <c r="AH1917" s="23"/>
    </row>
    <row r="1918" spans="1:34">
      <c r="A1918" t="str">
        <f t="shared" si="89"/>
        <v>1226</v>
      </c>
      <c r="B1918" t="str">
        <f t="shared" si="87"/>
        <v>OT</v>
      </c>
      <c r="C1918">
        <f t="shared" si="88"/>
        <v>0</v>
      </c>
      <c r="D1918" s="38" t="s">
        <v>6552</v>
      </c>
      <c r="E1918" s="23">
        <v>9</v>
      </c>
      <c r="F1918" s="23">
        <v>122602</v>
      </c>
      <c r="G1918" s="38" t="s">
        <v>3179</v>
      </c>
      <c r="H1918" s="38" t="s">
        <v>3219</v>
      </c>
      <c r="I1918" s="38" t="s">
        <v>6006</v>
      </c>
      <c r="J1918" s="38" t="s">
        <v>3702</v>
      </c>
      <c r="K1918" s="38"/>
      <c r="L1918" s="38"/>
      <c r="M1918" s="109">
        <v>44408</v>
      </c>
      <c r="N1918" s="39">
        <v>0</v>
      </c>
      <c r="O1918" s="38">
        <v>1</v>
      </c>
      <c r="P1918" s="38"/>
      <c r="Q1918" s="23" t="s">
        <v>3139</v>
      </c>
      <c r="R1918" s="39">
        <v>0</v>
      </c>
      <c r="S1918" s="38"/>
      <c r="T1918" s="23" t="s">
        <v>3139</v>
      </c>
      <c r="U1918" s="38" t="s">
        <v>6865</v>
      </c>
      <c r="V1918" s="39">
        <v>2000833</v>
      </c>
      <c r="W1918" s="23" t="s">
        <v>3139</v>
      </c>
      <c r="X1918" s="38">
        <v>1</v>
      </c>
      <c r="Y1918" s="38" t="s">
        <v>6032</v>
      </c>
      <c r="Z1918" s="21">
        <v>31.960224</v>
      </c>
      <c r="AA1918" s="23" t="s">
        <v>3139</v>
      </c>
      <c r="AB1918" s="39">
        <v>928900.7</v>
      </c>
      <c r="AC1918" s="39">
        <v>31031323.300000001</v>
      </c>
      <c r="AD1918" s="23" t="s">
        <v>3139</v>
      </c>
      <c r="AE1918" s="38" t="s">
        <v>5824</v>
      </c>
      <c r="AG1918" s="23"/>
      <c r="AH1918" s="23"/>
    </row>
    <row r="1919" spans="1:34">
      <c r="A1919" t="str">
        <f t="shared" si="89"/>
        <v>1226</v>
      </c>
      <c r="B1919" t="str">
        <f t="shared" si="87"/>
        <v>OT</v>
      </c>
      <c r="C1919">
        <f t="shared" si="88"/>
        <v>0</v>
      </c>
      <c r="D1919" s="38" t="s">
        <v>6552</v>
      </c>
      <c r="E1919" s="23">
        <v>10</v>
      </c>
      <c r="F1919" s="23">
        <v>122602</v>
      </c>
      <c r="G1919" s="38" t="s">
        <v>3179</v>
      </c>
      <c r="H1919" s="38" t="s">
        <v>3219</v>
      </c>
      <c r="I1919" s="38" t="s">
        <v>6006</v>
      </c>
      <c r="J1919" s="38" t="s">
        <v>3703</v>
      </c>
      <c r="K1919" s="38"/>
      <c r="L1919" s="38"/>
      <c r="M1919" s="109">
        <v>44408</v>
      </c>
      <c r="N1919" s="39">
        <v>0</v>
      </c>
      <c r="O1919" s="38">
        <v>1</v>
      </c>
      <c r="P1919" s="38"/>
      <c r="Q1919" s="23" t="s">
        <v>3139</v>
      </c>
      <c r="R1919" s="39">
        <v>0</v>
      </c>
      <c r="S1919" s="38"/>
      <c r="T1919" s="23" t="s">
        <v>3139</v>
      </c>
      <c r="U1919" s="38" t="s">
        <v>6865</v>
      </c>
      <c r="V1919" s="39">
        <v>3082562.62</v>
      </c>
      <c r="W1919" s="23" t="s">
        <v>3139</v>
      </c>
      <c r="X1919" s="38">
        <v>1</v>
      </c>
      <c r="Y1919" s="38" t="s">
        <v>6032</v>
      </c>
      <c r="Z1919" s="21">
        <v>17.607286999999999</v>
      </c>
      <c r="AA1919" s="23" t="s">
        <v>3139</v>
      </c>
      <c r="AB1919" s="39">
        <v>108904.87</v>
      </c>
      <c r="AC1919" s="39">
        <v>17498382.129999999</v>
      </c>
      <c r="AD1919" s="23" t="s">
        <v>3139</v>
      </c>
      <c r="AE1919" s="38" t="s">
        <v>5824</v>
      </c>
      <c r="AG1919" s="23"/>
      <c r="AH1919" s="23"/>
    </row>
    <row r="1920" spans="1:34">
      <c r="A1920" t="str">
        <f t="shared" si="89"/>
        <v>1226</v>
      </c>
      <c r="B1920" t="str">
        <f t="shared" si="87"/>
        <v>OT</v>
      </c>
      <c r="C1920">
        <f t="shared" si="88"/>
        <v>0</v>
      </c>
      <c r="D1920" s="38" t="s">
        <v>6552</v>
      </c>
      <c r="E1920" s="23">
        <v>11</v>
      </c>
      <c r="F1920" s="23">
        <v>122603</v>
      </c>
      <c r="G1920" s="38" t="s">
        <v>3409</v>
      </c>
      <c r="H1920" s="38" t="s">
        <v>3666</v>
      </c>
      <c r="I1920" s="38" t="s">
        <v>6006</v>
      </c>
      <c r="J1920" s="38" t="s">
        <v>3704</v>
      </c>
      <c r="K1920" s="38"/>
      <c r="L1920" s="38"/>
      <c r="M1920" s="109">
        <v>44408</v>
      </c>
      <c r="N1920" s="39">
        <v>0</v>
      </c>
      <c r="O1920" s="38">
        <v>1</v>
      </c>
      <c r="P1920" s="38"/>
      <c r="Q1920" s="23" t="s">
        <v>3139</v>
      </c>
      <c r="R1920" s="39">
        <v>0</v>
      </c>
      <c r="S1920" s="38"/>
      <c r="T1920" s="23" t="s">
        <v>3139</v>
      </c>
      <c r="U1920" s="38" t="s">
        <v>6866</v>
      </c>
      <c r="V1920" s="39">
        <v>64100</v>
      </c>
      <c r="W1920" s="23" t="s">
        <v>3139</v>
      </c>
      <c r="X1920" s="23">
        <v>1</v>
      </c>
      <c r="Y1920" s="38" t="s">
        <v>6032</v>
      </c>
      <c r="Z1920" s="21">
        <v>0.17679692999999999</v>
      </c>
      <c r="AA1920" s="23" t="s">
        <v>3139</v>
      </c>
      <c r="AB1920" s="39">
        <v>167143.42000000001</v>
      </c>
      <c r="AC1920" s="39">
        <v>9653.51</v>
      </c>
      <c r="AD1920" s="23" t="s">
        <v>3139</v>
      </c>
      <c r="AE1920" s="38" t="s">
        <v>5824</v>
      </c>
      <c r="AG1920" s="23"/>
      <c r="AH1920" s="23"/>
    </row>
    <row r="1921" spans="1:34">
      <c r="A1921" t="str">
        <f t="shared" si="89"/>
        <v>1226</v>
      </c>
      <c r="B1921" t="str">
        <f t="shared" si="87"/>
        <v>OT</v>
      </c>
      <c r="C1921">
        <f t="shared" si="88"/>
        <v>0</v>
      </c>
      <c r="D1921" s="38" t="s">
        <v>6552</v>
      </c>
      <c r="E1921" s="23">
        <v>12</v>
      </c>
      <c r="F1921" s="23">
        <v>122603</v>
      </c>
      <c r="G1921" s="38" t="s">
        <v>3409</v>
      </c>
      <c r="H1921" s="38" t="s">
        <v>3666</v>
      </c>
      <c r="I1921" s="38" t="s">
        <v>6006</v>
      </c>
      <c r="J1921" s="38" t="s">
        <v>3705</v>
      </c>
      <c r="K1921" s="38"/>
      <c r="L1921" s="38"/>
      <c r="M1921" s="109">
        <v>44408</v>
      </c>
      <c r="N1921" s="39">
        <v>0</v>
      </c>
      <c r="O1921" s="38">
        <v>1</v>
      </c>
      <c r="P1921" s="38"/>
      <c r="Q1921" s="23" t="s">
        <v>3139</v>
      </c>
      <c r="R1921" s="39">
        <v>0</v>
      </c>
      <c r="S1921" s="38"/>
      <c r="T1921" s="23" t="s">
        <v>3139</v>
      </c>
      <c r="U1921" s="38" t="s">
        <v>6867</v>
      </c>
      <c r="V1921" s="39">
        <v>64100</v>
      </c>
      <c r="W1921" s="23" t="s">
        <v>3139</v>
      </c>
      <c r="X1921" s="38">
        <v>1</v>
      </c>
      <c r="Y1921" s="38" t="s">
        <v>6032</v>
      </c>
      <c r="Z1921" s="21">
        <v>0.17679692999999999</v>
      </c>
      <c r="AA1921" s="23" t="s">
        <v>3139</v>
      </c>
      <c r="AB1921" s="39">
        <v>167143.42000000001</v>
      </c>
      <c r="AC1921" s="39">
        <v>9653.51</v>
      </c>
      <c r="AD1921" s="38" t="s">
        <v>3139</v>
      </c>
      <c r="AE1921" s="38" t="s">
        <v>5824</v>
      </c>
      <c r="AG1921" s="23"/>
      <c r="AH1921" s="23"/>
    </row>
    <row r="1922" spans="1:34">
      <c r="A1922" t="str">
        <f t="shared" si="89"/>
        <v>1226</v>
      </c>
      <c r="B1922" t="str">
        <f t="shared" si="87"/>
        <v>OT</v>
      </c>
      <c r="C1922">
        <f t="shared" si="88"/>
        <v>0</v>
      </c>
      <c r="D1922" s="38" t="s">
        <v>6552</v>
      </c>
      <c r="E1922" s="23">
        <v>13</v>
      </c>
      <c r="F1922" s="23">
        <v>122603</v>
      </c>
      <c r="G1922" s="38" t="s">
        <v>3409</v>
      </c>
      <c r="H1922" s="38" t="s">
        <v>3666</v>
      </c>
      <c r="I1922" s="38" t="s">
        <v>6006</v>
      </c>
      <c r="J1922" s="38" t="s">
        <v>3706</v>
      </c>
      <c r="K1922" s="38"/>
      <c r="L1922" s="38"/>
      <c r="M1922" s="109">
        <v>44408</v>
      </c>
      <c r="N1922" s="39">
        <v>0</v>
      </c>
      <c r="O1922" s="38">
        <v>1</v>
      </c>
      <c r="P1922" s="38"/>
      <c r="Q1922" s="23" t="s">
        <v>3139</v>
      </c>
      <c r="R1922" s="39">
        <v>0</v>
      </c>
      <c r="S1922" s="38"/>
      <c r="T1922" s="23" t="s">
        <v>3139</v>
      </c>
      <c r="U1922" s="38" t="s">
        <v>6868</v>
      </c>
      <c r="V1922" s="39">
        <v>69200</v>
      </c>
      <c r="W1922" s="23" t="s">
        <v>3139</v>
      </c>
      <c r="X1922" s="38">
        <v>1</v>
      </c>
      <c r="Y1922" s="38" t="s">
        <v>6032</v>
      </c>
      <c r="Z1922" s="21">
        <v>0.18809604999999999</v>
      </c>
      <c r="AA1922" s="23" t="s">
        <v>3139</v>
      </c>
      <c r="AB1922" s="39">
        <v>177674.47</v>
      </c>
      <c r="AC1922" s="39">
        <v>10421.58</v>
      </c>
      <c r="AD1922" s="38" t="s">
        <v>3139</v>
      </c>
      <c r="AE1922" s="38" t="s">
        <v>5824</v>
      </c>
      <c r="AG1922" s="23"/>
      <c r="AH1922" s="23"/>
    </row>
    <row r="1923" spans="1:34">
      <c r="A1923" t="str">
        <f t="shared" si="89"/>
        <v>1226</v>
      </c>
      <c r="B1923" t="str">
        <f t="shared" ref="B1923:B1986" si="90">+IF(A1923="1228","CA",IF(A1923="1230","VR",IF(A1923="1203","FL","OT")))</f>
        <v>OT</v>
      </c>
      <c r="C1923">
        <f t="shared" ref="C1923:C1986" si="91">+IF(M1923="",0,M1923-D1923)</f>
        <v>0</v>
      </c>
      <c r="D1923" s="38" t="s">
        <v>6552</v>
      </c>
      <c r="E1923" s="23">
        <v>14</v>
      </c>
      <c r="F1923" s="23">
        <v>122603</v>
      </c>
      <c r="G1923" s="38" t="s">
        <v>3409</v>
      </c>
      <c r="H1923" s="38" t="s">
        <v>3666</v>
      </c>
      <c r="I1923" s="38" t="s">
        <v>6006</v>
      </c>
      <c r="J1923" s="38" t="s">
        <v>3707</v>
      </c>
      <c r="K1923" s="38"/>
      <c r="L1923" s="38"/>
      <c r="M1923" s="109">
        <v>44408</v>
      </c>
      <c r="N1923" s="39">
        <v>0</v>
      </c>
      <c r="O1923" s="38">
        <v>1</v>
      </c>
      <c r="P1923" s="38"/>
      <c r="Q1923" s="23" t="s">
        <v>3139</v>
      </c>
      <c r="R1923" s="39">
        <v>0</v>
      </c>
      <c r="S1923" s="38"/>
      <c r="T1923" s="23" t="s">
        <v>3139</v>
      </c>
      <c r="U1923" s="38" t="s">
        <v>6869</v>
      </c>
      <c r="V1923" s="39">
        <v>69200</v>
      </c>
      <c r="W1923" s="23" t="s">
        <v>3139</v>
      </c>
      <c r="X1923" s="38">
        <v>1</v>
      </c>
      <c r="Y1923" s="38" t="s">
        <v>6032</v>
      </c>
      <c r="Z1923" s="21">
        <v>0.29359605</v>
      </c>
      <c r="AA1923" s="23" t="s">
        <v>3139</v>
      </c>
      <c r="AB1923" s="39">
        <v>283174.46999999997</v>
      </c>
      <c r="AC1923" s="43">
        <v>10421.58</v>
      </c>
      <c r="AD1923" s="38" t="s">
        <v>3139</v>
      </c>
      <c r="AE1923" s="38" t="s">
        <v>5824</v>
      </c>
      <c r="AG1923" s="23"/>
      <c r="AH1923" s="23"/>
    </row>
    <row r="1924" spans="1:34">
      <c r="A1924" t="str">
        <f t="shared" ref="A1924:A1987" si="92">+MID(F1924,1,4)</f>
        <v>1226</v>
      </c>
      <c r="B1924" t="str">
        <f t="shared" si="90"/>
        <v>OT</v>
      </c>
      <c r="C1924">
        <f t="shared" si="91"/>
        <v>0</v>
      </c>
      <c r="D1924" s="38" t="s">
        <v>6552</v>
      </c>
      <c r="E1924" s="23">
        <v>15</v>
      </c>
      <c r="F1924" s="23">
        <v>122603</v>
      </c>
      <c r="G1924" s="38" t="s">
        <v>3409</v>
      </c>
      <c r="H1924" s="38" t="s">
        <v>3666</v>
      </c>
      <c r="I1924" s="38" t="s">
        <v>6006</v>
      </c>
      <c r="J1924" s="38" t="s">
        <v>3708</v>
      </c>
      <c r="K1924" s="38"/>
      <c r="L1924" s="38"/>
      <c r="M1924" s="109">
        <v>44408</v>
      </c>
      <c r="N1924" s="39">
        <v>0</v>
      </c>
      <c r="O1924" s="38">
        <v>1</v>
      </c>
      <c r="P1924" s="38"/>
      <c r="Q1924" s="23" t="s">
        <v>3139</v>
      </c>
      <c r="R1924" s="39">
        <v>0</v>
      </c>
      <c r="S1924" s="38"/>
      <c r="T1924" s="23" t="s">
        <v>3139</v>
      </c>
      <c r="U1924" s="38" t="s">
        <v>6870</v>
      </c>
      <c r="V1924" s="39">
        <v>77900</v>
      </c>
      <c r="W1924" s="23" t="s">
        <v>3139</v>
      </c>
      <c r="X1924" s="38">
        <v>1</v>
      </c>
      <c r="Y1924" s="38" t="s">
        <v>6032</v>
      </c>
      <c r="Z1924" s="21">
        <v>0.20737021</v>
      </c>
      <c r="AA1924" s="23" t="s">
        <v>3139</v>
      </c>
      <c r="AB1924" s="39">
        <v>195638.39999999999</v>
      </c>
      <c r="AC1924" s="39">
        <v>11731.81</v>
      </c>
      <c r="AD1924" s="38" t="s">
        <v>3139</v>
      </c>
      <c r="AE1924" s="38" t="s">
        <v>5824</v>
      </c>
      <c r="AG1924" s="23"/>
      <c r="AH1924" s="23"/>
    </row>
    <row r="1925" spans="1:34">
      <c r="A1925" t="str">
        <f t="shared" si="92"/>
        <v>1226</v>
      </c>
      <c r="B1925" t="str">
        <f t="shared" si="90"/>
        <v>OT</v>
      </c>
      <c r="C1925">
        <f t="shared" si="91"/>
        <v>0</v>
      </c>
      <c r="D1925" s="38" t="s">
        <v>6552</v>
      </c>
      <c r="E1925" s="23">
        <v>16</v>
      </c>
      <c r="F1925" s="23">
        <v>122603</v>
      </c>
      <c r="G1925" s="38" t="s">
        <v>3409</v>
      </c>
      <c r="H1925" s="38" t="s">
        <v>3666</v>
      </c>
      <c r="I1925" s="38" t="s">
        <v>6006</v>
      </c>
      <c r="J1925" s="38" t="s">
        <v>3709</v>
      </c>
      <c r="K1925" s="38"/>
      <c r="L1925" s="38"/>
      <c r="M1925" s="109">
        <v>44408</v>
      </c>
      <c r="N1925" s="39">
        <v>0</v>
      </c>
      <c r="O1925" s="38">
        <v>1</v>
      </c>
      <c r="P1925" s="38"/>
      <c r="Q1925" s="23" t="s">
        <v>3139</v>
      </c>
      <c r="R1925" s="39">
        <v>0</v>
      </c>
      <c r="S1925" s="38"/>
      <c r="T1925" s="23" t="s">
        <v>3139</v>
      </c>
      <c r="U1925" s="38" t="s">
        <v>6871</v>
      </c>
      <c r="V1925" s="39">
        <v>77900</v>
      </c>
      <c r="W1925" s="23" t="s">
        <v>3139</v>
      </c>
      <c r="X1925" s="38">
        <v>1</v>
      </c>
      <c r="Y1925" s="38" t="s">
        <v>6032</v>
      </c>
      <c r="Z1925" s="21">
        <v>0.20737021</v>
      </c>
      <c r="AA1925" s="23" t="s">
        <v>3139</v>
      </c>
      <c r="AB1925" s="39">
        <v>195638.39999999999</v>
      </c>
      <c r="AC1925" s="39">
        <v>11731.81</v>
      </c>
      <c r="AD1925" s="38" t="s">
        <v>3139</v>
      </c>
      <c r="AE1925" s="38" t="s">
        <v>5824</v>
      </c>
      <c r="AG1925" s="23"/>
      <c r="AH1925" s="23"/>
    </row>
    <row r="1926" spans="1:34">
      <c r="A1926" t="str">
        <f t="shared" si="92"/>
        <v>1226</v>
      </c>
      <c r="B1926" t="str">
        <f t="shared" si="90"/>
        <v>OT</v>
      </c>
      <c r="C1926">
        <f t="shared" si="91"/>
        <v>0</v>
      </c>
      <c r="D1926" s="38" t="s">
        <v>6552</v>
      </c>
      <c r="E1926" s="23">
        <v>17</v>
      </c>
      <c r="F1926" s="23">
        <v>122603</v>
      </c>
      <c r="G1926" s="38" t="s">
        <v>3409</v>
      </c>
      <c r="H1926" s="38" t="s">
        <v>3666</v>
      </c>
      <c r="I1926" s="38" t="s">
        <v>6006</v>
      </c>
      <c r="J1926" s="38" t="s">
        <v>3710</v>
      </c>
      <c r="K1926" s="38"/>
      <c r="L1926" s="38"/>
      <c r="M1926" s="109">
        <v>44408</v>
      </c>
      <c r="N1926" s="39">
        <v>0</v>
      </c>
      <c r="O1926" s="38">
        <v>1</v>
      </c>
      <c r="P1926" s="38"/>
      <c r="Q1926" s="38" t="s">
        <v>3139</v>
      </c>
      <c r="R1926" s="39">
        <v>0</v>
      </c>
      <c r="S1926" s="38"/>
      <c r="T1926" s="38" t="s">
        <v>3139</v>
      </c>
      <c r="U1926" s="38" t="s">
        <v>6872</v>
      </c>
      <c r="V1926" s="39">
        <v>146000</v>
      </c>
      <c r="W1926" s="38" t="s">
        <v>3139</v>
      </c>
      <c r="X1926" s="38">
        <v>1</v>
      </c>
      <c r="Y1926" s="38" t="s">
        <v>6032</v>
      </c>
      <c r="Z1926" s="21">
        <v>0.35823809000000001</v>
      </c>
      <c r="AA1926" s="38" t="s">
        <v>3139</v>
      </c>
      <c r="AB1926" s="39">
        <v>336250.37</v>
      </c>
      <c r="AC1926" s="39">
        <v>21987.72</v>
      </c>
      <c r="AD1926" s="23" t="s">
        <v>3139</v>
      </c>
      <c r="AE1926" s="38" t="s">
        <v>5824</v>
      </c>
      <c r="AG1926" s="23"/>
      <c r="AH1926" s="23"/>
    </row>
    <row r="1927" spans="1:34">
      <c r="A1927" t="str">
        <f t="shared" si="92"/>
        <v>1226</v>
      </c>
      <c r="B1927" t="str">
        <f t="shared" si="90"/>
        <v>OT</v>
      </c>
      <c r="C1927">
        <f t="shared" si="91"/>
        <v>0</v>
      </c>
      <c r="D1927" s="38" t="s">
        <v>6552</v>
      </c>
      <c r="E1927" s="23">
        <v>18</v>
      </c>
      <c r="F1927" s="23">
        <v>122603</v>
      </c>
      <c r="G1927" s="38" t="s">
        <v>3409</v>
      </c>
      <c r="H1927" s="38" t="s">
        <v>3666</v>
      </c>
      <c r="I1927" s="38" t="s">
        <v>6006</v>
      </c>
      <c r="J1927" s="38" t="s">
        <v>3711</v>
      </c>
      <c r="K1927" s="38"/>
      <c r="L1927" s="38"/>
      <c r="M1927" s="109">
        <v>44408</v>
      </c>
      <c r="N1927" s="39">
        <v>0</v>
      </c>
      <c r="O1927" s="38">
        <v>1</v>
      </c>
      <c r="P1927" s="38"/>
      <c r="Q1927" s="38" t="s">
        <v>3139</v>
      </c>
      <c r="R1927" s="39">
        <v>0</v>
      </c>
      <c r="S1927" s="38"/>
      <c r="T1927" s="38" t="s">
        <v>3139</v>
      </c>
      <c r="U1927" s="38" t="s">
        <v>6873</v>
      </c>
      <c r="V1927" s="39">
        <v>147200</v>
      </c>
      <c r="W1927" s="38" t="s">
        <v>3139</v>
      </c>
      <c r="X1927" s="38">
        <v>1</v>
      </c>
      <c r="Y1927" s="38" t="s">
        <v>6032</v>
      </c>
      <c r="Z1927" s="21">
        <v>0.36090553000000003</v>
      </c>
      <c r="AA1927" s="38" t="s">
        <v>3139</v>
      </c>
      <c r="AB1927" s="39">
        <v>338737.05</v>
      </c>
      <c r="AC1927" s="39">
        <v>22168.48</v>
      </c>
      <c r="AD1927" s="23" t="s">
        <v>3139</v>
      </c>
      <c r="AE1927" s="38" t="s">
        <v>5824</v>
      </c>
      <c r="AG1927" s="23"/>
      <c r="AH1927" s="23"/>
    </row>
    <row r="1928" spans="1:34">
      <c r="A1928" t="str">
        <f t="shared" si="92"/>
        <v>1228</v>
      </c>
      <c r="B1928" t="str">
        <f t="shared" si="90"/>
        <v>CA</v>
      </c>
      <c r="C1928">
        <f t="shared" si="91"/>
        <v>47</v>
      </c>
      <c r="D1928" s="38" t="s">
        <v>6552</v>
      </c>
      <c r="E1928" s="23">
        <v>19</v>
      </c>
      <c r="F1928" s="23">
        <v>122811</v>
      </c>
      <c r="G1928" s="38" t="s">
        <v>867</v>
      </c>
      <c r="H1928" s="38" t="s">
        <v>6874</v>
      </c>
      <c r="I1928" s="38" t="s">
        <v>5969</v>
      </c>
      <c r="J1928" s="38" t="s">
        <v>6875</v>
      </c>
      <c r="K1928" s="38"/>
      <c r="L1928" s="38" t="s">
        <v>6168</v>
      </c>
      <c r="M1928" s="109">
        <v>44455</v>
      </c>
      <c r="N1928" s="39">
        <v>210000000</v>
      </c>
      <c r="O1928" s="38">
        <v>1</v>
      </c>
      <c r="P1928" s="38" t="s">
        <v>5814</v>
      </c>
      <c r="Q1928" s="38">
        <v>1.85</v>
      </c>
      <c r="R1928" s="39">
        <v>0</v>
      </c>
      <c r="S1928" s="38" t="s">
        <v>54</v>
      </c>
      <c r="T1928" s="38">
        <v>180</v>
      </c>
      <c r="U1928" s="38" t="s">
        <v>6168</v>
      </c>
      <c r="V1928" s="39">
        <v>210000000</v>
      </c>
      <c r="W1928" s="38">
        <v>1.85</v>
      </c>
      <c r="X1928" s="38" t="s">
        <v>3139</v>
      </c>
      <c r="Y1928" s="38" t="s">
        <v>6032</v>
      </c>
      <c r="Z1928" s="21">
        <v>211.47608299999999</v>
      </c>
      <c r="AA1928" s="38">
        <v>1.85</v>
      </c>
      <c r="AB1928" s="39" t="s">
        <v>3139</v>
      </c>
      <c r="AC1928" s="39">
        <v>1476083</v>
      </c>
      <c r="AD1928" s="23" t="s">
        <v>3139</v>
      </c>
      <c r="AE1928" s="38" t="s">
        <v>5824</v>
      </c>
      <c r="AG1928" s="23"/>
      <c r="AH1928" s="23"/>
    </row>
    <row r="1929" spans="1:34">
      <c r="A1929" t="str">
        <f t="shared" si="92"/>
        <v>1203</v>
      </c>
      <c r="B1929" t="str">
        <f t="shared" si="90"/>
        <v>FL</v>
      </c>
      <c r="C1929">
        <f t="shared" si="91"/>
        <v>38</v>
      </c>
      <c r="D1929" s="38" t="s">
        <v>6552</v>
      </c>
      <c r="E1929" s="23">
        <v>5</v>
      </c>
      <c r="F1929" s="23">
        <v>120305</v>
      </c>
      <c r="G1929" s="38" t="s">
        <v>108</v>
      </c>
      <c r="H1929" s="38" t="s">
        <v>3042</v>
      </c>
      <c r="I1929" s="38" t="s">
        <v>5969</v>
      </c>
      <c r="J1929" s="38" t="s">
        <v>6876</v>
      </c>
      <c r="K1929" s="38"/>
      <c r="L1929" s="38" t="s">
        <v>10068</v>
      </c>
      <c r="M1929" s="109">
        <v>44446</v>
      </c>
      <c r="N1929" s="39">
        <v>0</v>
      </c>
      <c r="O1929" s="38">
        <v>1</v>
      </c>
      <c r="P1929" s="38" t="s">
        <v>5814</v>
      </c>
      <c r="Q1929" s="38">
        <v>1.86</v>
      </c>
      <c r="R1929" s="39">
        <v>0</v>
      </c>
      <c r="S1929" s="38" t="s">
        <v>54</v>
      </c>
      <c r="T1929" s="38">
        <v>90</v>
      </c>
      <c r="U1929" s="38" t="s">
        <v>10068</v>
      </c>
      <c r="V1929" s="39">
        <v>400000000</v>
      </c>
      <c r="W1929" s="38">
        <v>1.86</v>
      </c>
      <c r="X1929" s="38" t="s">
        <v>3139</v>
      </c>
      <c r="Y1929" s="38" t="s">
        <v>6203</v>
      </c>
      <c r="Z1929" s="21">
        <v>401.06612000000001</v>
      </c>
      <c r="AA1929" s="38">
        <v>1.86</v>
      </c>
      <c r="AB1929" s="39" t="s">
        <v>3139</v>
      </c>
      <c r="AC1929" s="39">
        <v>0</v>
      </c>
      <c r="AD1929" s="23" t="s">
        <v>3139</v>
      </c>
      <c r="AE1929" s="38" t="s">
        <v>5815</v>
      </c>
      <c r="AG1929" s="23"/>
      <c r="AH1929" s="23"/>
    </row>
    <row r="1930" spans="1:34">
      <c r="A1930" t="str">
        <f t="shared" si="92"/>
        <v>1226</v>
      </c>
      <c r="B1930" t="str">
        <f t="shared" si="90"/>
        <v>OT</v>
      </c>
      <c r="C1930">
        <f t="shared" si="91"/>
        <v>0</v>
      </c>
      <c r="D1930" s="38" t="s">
        <v>6552</v>
      </c>
      <c r="E1930" s="23">
        <v>6</v>
      </c>
      <c r="F1930" s="23">
        <v>122602</v>
      </c>
      <c r="G1930" s="38" t="s">
        <v>53</v>
      </c>
      <c r="H1930" s="38" t="s">
        <v>3047</v>
      </c>
      <c r="I1930" s="38" t="s">
        <v>6006</v>
      </c>
      <c r="J1930" s="38" t="s">
        <v>50</v>
      </c>
      <c r="K1930" s="38"/>
      <c r="L1930" s="38"/>
      <c r="M1930" s="38"/>
      <c r="N1930" s="39">
        <v>0</v>
      </c>
      <c r="O1930" s="38">
        <v>1</v>
      </c>
      <c r="P1930" s="38"/>
      <c r="Q1930" s="38" t="s">
        <v>3139</v>
      </c>
      <c r="R1930" s="43">
        <v>0</v>
      </c>
      <c r="S1930" s="38"/>
      <c r="T1930" s="38" t="s">
        <v>3139</v>
      </c>
      <c r="U1930" s="38" t="s">
        <v>6880</v>
      </c>
      <c r="V1930" s="39">
        <v>7309065</v>
      </c>
      <c r="W1930" s="38" t="s">
        <v>3139</v>
      </c>
      <c r="X1930" s="38">
        <v>0</v>
      </c>
      <c r="Y1930" s="38" t="s">
        <v>6203</v>
      </c>
      <c r="Z1930" s="21">
        <v>9.5965805299999989</v>
      </c>
      <c r="AA1930" s="38" t="s">
        <v>3139</v>
      </c>
      <c r="AB1930" s="39">
        <v>0</v>
      </c>
      <c r="AC1930" s="39">
        <v>0</v>
      </c>
      <c r="AD1930" s="23" t="s">
        <v>3139</v>
      </c>
      <c r="AE1930" s="38" t="s">
        <v>5819</v>
      </c>
      <c r="AG1930" s="23"/>
      <c r="AH1930" s="23"/>
    </row>
    <row r="1931" spans="1:34">
      <c r="A1931" t="str">
        <f t="shared" si="92"/>
        <v>1226</v>
      </c>
      <c r="B1931" t="str">
        <f t="shared" si="90"/>
        <v>OT</v>
      </c>
      <c r="C1931">
        <f t="shared" si="91"/>
        <v>0</v>
      </c>
      <c r="D1931" s="38" t="s">
        <v>6552</v>
      </c>
      <c r="E1931" s="23">
        <v>7</v>
      </c>
      <c r="F1931" s="23">
        <v>122602</v>
      </c>
      <c r="G1931" s="38" t="s">
        <v>3211</v>
      </c>
      <c r="H1931" s="38" t="s">
        <v>3212</v>
      </c>
      <c r="I1931" s="38" t="s">
        <v>6006</v>
      </c>
      <c r="J1931" s="38" t="s">
        <v>50</v>
      </c>
      <c r="K1931" s="38"/>
      <c r="L1931" s="38"/>
      <c r="M1931" s="38"/>
      <c r="N1931" s="39">
        <v>0</v>
      </c>
      <c r="O1931" s="38">
        <v>1</v>
      </c>
      <c r="P1931" s="38"/>
      <c r="Q1931" s="38" t="s">
        <v>3139</v>
      </c>
      <c r="R1931" s="39">
        <v>0</v>
      </c>
      <c r="S1931" s="38"/>
      <c r="T1931" s="38" t="s">
        <v>3139</v>
      </c>
      <c r="U1931" s="38" t="s">
        <v>6881</v>
      </c>
      <c r="V1931" s="39">
        <v>30900</v>
      </c>
      <c r="W1931" s="38" t="s">
        <v>3139</v>
      </c>
      <c r="X1931" s="23">
        <v>0</v>
      </c>
      <c r="Y1931" s="38" t="s">
        <v>6203</v>
      </c>
      <c r="Z1931" s="21">
        <v>6.1520619999999999</v>
      </c>
      <c r="AA1931" s="38" t="s">
        <v>3139</v>
      </c>
      <c r="AB1931" s="39">
        <v>0</v>
      </c>
      <c r="AC1931" s="39">
        <v>0</v>
      </c>
      <c r="AD1931" s="23" t="s">
        <v>3139</v>
      </c>
      <c r="AE1931" s="38" t="s">
        <v>5819</v>
      </c>
      <c r="AG1931" s="23"/>
      <c r="AH1931" s="23"/>
    </row>
    <row r="1932" spans="1:34">
      <c r="A1932" t="str">
        <f t="shared" si="92"/>
        <v>1226</v>
      </c>
      <c r="B1932" t="str">
        <f t="shared" si="90"/>
        <v>OT</v>
      </c>
      <c r="C1932">
        <f t="shared" si="91"/>
        <v>0</v>
      </c>
      <c r="D1932" s="38" t="s">
        <v>6552</v>
      </c>
      <c r="E1932" s="23">
        <v>8</v>
      </c>
      <c r="F1932" s="23">
        <v>122603</v>
      </c>
      <c r="G1932" s="38" t="s">
        <v>3409</v>
      </c>
      <c r="H1932" s="38" t="s">
        <v>3698</v>
      </c>
      <c r="I1932" s="38" t="s">
        <v>6006</v>
      </c>
      <c r="J1932" s="38" t="s">
        <v>50</v>
      </c>
      <c r="K1932" s="38"/>
      <c r="L1932" s="38"/>
      <c r="M1932" s="38"/>
      <c r="N1932" s="39">
        <v>0</v>
      </c>
      <c r="O1932" s="38">
        <v>1</v>
      </c>
      <c r="P1932" s="38"/>
      <c r="Q1932" s="38" t="s">
        <v>3139</v>
      </c>
      <c r="R1932" s="39">
        <v>0</v>
      </c>
      <c r="S1932" s="38"/>
      <c r="T1932" s="38" t="s">
        <v>3139</v>
      </c>
      <c r="U1932" s="38" t="s">
        <v>6882</v>
      </c>
      <c r="V1932" s="39">
        <v>242500</v>
      </c>
      <c r="W1932" s="38" t="s">
        <v>3139</v>
      </c>
      <c r="X1932" s="23">
        <v>0</v>
      </c>
      <c r="Y1932" s="38" t="s">
        <v>6203</v>
      </c>
      <c r="Z1932" s="21">
        <v>13.031860999999999</v>
      </c>
      <c r="AA1932" s="38" t="s">
        <v>3139</v>
      </c>
      <c r="AB1932" s="39">
        <v>0</v>
      </c>
      <c r="AC1932" s="39">
        <v>0</v>
      </c>
      <c r="AD1932" s="23" t="s">
        <v>3139</v>
      </c>
      <c r="AE1932" s="38" t="s">
        <v>5819</v>
      </c>
      <c r="AG1932" s="23"/>
      <c r="AH1932" s="23"/>
    </row>
    <row r="1933" spans="1:34">
      <c r="A1933" t="str">
        <f t="shared" si="92"/>
        <v>1226</v>
      </c>
      <c r="B1933" t="str">
        <f t="shared" si="90"/>
        <v>OT</v>
      </c>
      <c r="C1933">
        <f t="shared" si="91"/>
        <v>0</v>
      </c>
      <c r="D1933" s="38" t="s">
        <v>6552</v>
      </c>
      <c r="E1933" s="23">
        <v>9</v>
      </c>
      <c r="F1933" s="23">
        <v>122603</v>
      </c>
      <c r="G1933" s="38" t="s">
        <v>1343</v>
      </c>
      <c r="H1933" s="38" t="s">
        <v>3405</v>
      </c>
      <c r="I1933" s="38" t="s">
        <v>6006</v>
      </c>
      <c r="J1933" s="38" t="s">
        <v>50</v>
      </c>
      <c r="K1933" s="38"/>
      <c r="L1933" s="38"/>
      <c r="M1933" s="38"/>
      <c r="N1933" s="39">
        <v>0</v>
      </c>
      <c r="O1933" s="38">
        <v>1</v>
      </c>
      <c r="P1933" s="38"/>
      <c r="Q1933" s="38" t="s">
        <v>3139</v>
      </c>
      <c r="R1933" s="39">
        <v>0</v>
      </c>
      <c r="S1933" s="38"/>
      <c r="T1933" s="38" t="s">
        <v>3139</v>
      </c>
      <c r="U1933" s="38" t="s">
        <v>6883</v>
      </c>
      <c r="V1933" s="39">
        <v>3400200</v>
      </c>
      <c r="W1933" s="38" t="s">
        <v>3139</v>
      </c>
      <c r="X1933" s="23">
        <v>0</v>
      </c>
      <c r="Y1933" s="38" t="s">
        <v>6203</v>
      </c>
      <c r="Z1933" s="21">
        <v>4.6669520000000002</v>
      </c>
      <c r="AA1933" s="38" t="s">
        <v>3139</v>
      </c>
      <c r="AB1933" s="39">
        <v>0</v>
      </c>
      <c r="AC1933" s="39">
        <v>0</v>
      </c>
      <c r="AD1933" s="23" t="s">
        <v>3139</v>
      </c>
      <c r="AE1933" s="38" t="s">
        <v>5819</v>
      </c>
      <c r="AG1933" s="23"/>
      <c r="AH1933" s="23"/>
    </row>
    <row r="1934" spans="1:34">
      <c r="A1934" t="str">
        <f t="shared" si="92"/>
        <v>1226</v>
      </c>
      <c r="B1934" t="str">
        <f t="shared" si="90"/>
        <v>OT</v>
      </c>
      <c r="C1934">
        <f t="shared" si="91"/>
        <v>0</v>
      </c>
      <c r="D1934" s="38" t="s">
        <v>6552</v>
      </c>
      <c r="E1934" s="23">
        <v>1</v>
      </c>
      <c r="F1934" s="23">
        <v>122602</v>
      </c>
      <c r="G1934" s="38" t="s">
        <v>3409</v>
      </c>
      <c r="H1934" s="38" t="s">
        <v>3698</v>
      </c>
      <c r="I1934" s="38" t="s">
        <v>6006</v>
      </c>
      <c r="J1934" s="38" t="s">
        <v>3712</v>
      </c>
      <c r="K1934" s="38"/>
      <c r="L1934" s="38"/>
      <c r="M1934" s="38"/>
      <c r="N1934" s="39">
        <v>0</v>
      </c>
      <c r="O1934" s="38">
        <v>1</v>
      </c>
      <c r="P1934" s="38"/>
      <c r="Q1934" s="38" t="s">
        <v>3139</v>
      </c>
      <c r="R1934" s="39" t="s">
        <v>3139</v>
      </c>
      <c r="S1934" s="38"/>
      <c r="T1934" s="38" t="s">
        <v>3139</v>
      </c>
      <c r="U1934" s="38" t="s">
        <v>6884</v>
      </c>
      <c r="V1934" s="39">
        <v>565200</v>
      </c>
      <c r="W1934" s="38" t="s">
        <v>3139</v>
      </c>
      <c r="X1934" s="23">
        <v>1</v>
      </c>
      <c r="Y1934" s="38" t="s">
        <v>6885</v>
      </c>
      <c r="Z1934" s="21">
        <v>2.0371800000000002</v>
      </c>
      <c r="AA1934" s="38" t="s">
        <v>3139</v>
      </c>
      <c r="AB1934" s="39">
        <v>2037180</v>
      </c>
      <c r="AC1934" s="39">
        <v>0</v>
      </c>
      <c r="AD1934" s="23" t="s">
        <v>3139</v>
      </c>
      <c r="AE1934" s="38" t="s">
        <v>5815</v>
      </c>
      <c r="AG1934" s="23"/>
      <c r="AH1934" s="23"/>
    </row>
    <row r="1935" spans="1:34">
      <c r="A1935" t="str">
        <f t="shared" si="92"/>
        <v>1226</v>
      </c>
      <c r="B1935" t="str">
        <f t="shared" si="90"/>
        <v>OT</v>
      </c>
      <c r="C1935">
        <f t="shared" si="91"/>
        <v>0</v>
      </c>
      <c r="D1935" s="38" t="s">
        <v>6552</v>
      </c>
      <c r="E1935" s="23">
        <v>2</v>
      </c>
      <c r="F1935" s="23">
        <v>122602</v>
      </c>
      <c r="G1935" s="38" t="s">
        <v>3179</v>
      </c>
      <c r="H1935" s="38" t="s">
        <v>3560</v>
      </c>
      <c r="I1935" s="38" t="s">
        <v>6006</v>
      </c>
      <c r="J1935" s="38" t="s">
        <v>3712</v>
      </c>
      <c r="K1935" s="38"/>
      <c r="L1935" s="38"/>
      <c r="M1935" s="38"/>
      <c r="N1935" s="39">
        <v>0</v>
      </c>
      <c r="O1935" s="38">
        <v>1</v>
      </c>
      <c r="P1935" s="38"/>
      <c r="Q1935" s="38" t="s">
        <v>3139</v>
      </c>
      <c r="R1935" s="39" t="s">
        <v>3139</v>
      </c>
      <c r="S1935" s="38"/>
      <c r="T1935" s="38" t="s">
        <v>3139</v>
      </c>
      <c r="U1935" s="38" t="s">
        <v>6886</v>
      </c>
      <c r="V1935" s="39">
        <v>3315</v>
      </c>
      <c r="W1935" s="38" t="s">
        <v>3139</v>
      </c>
      <c r="X1935" s="23">
        <v>1</v>
      </c>
      <c r="Y1935" s="38" t="s">
        <v>6436</v>
      </c>
      <c r="Z1935" s="21">
        <v>30.687441</v>
      </c>
      <c r="AA1935" s="38" t="s">
        <v>3139</v>
      </c>
      <c r="AB1935" s="39">
        <v>30687441</v>
      </c>
      <c r="AC1935" s="39">
        <v>0</v>
      </c>
      <c r="AD1935" s="23" t="s">
        <v>3139</v>
      </c>
      <c r="AE1935" s="38" t="s">
        <v>5815</v>
      </c>
      <c r="AG1935" s="23"/>
      <c r="AH1935" s="23"/>
    </row>
    <row r="1936" spans="1:34">
      <c r="A1936" t="str">
        <f t="shared" si="92"/>
        <v>1226</v>
      </c>
      <c r="B1936" t="str">
        <f t="shared" si="90"/>
        <v>OT</v>
      </c>
      <c r="C1936">
        <f t="shared" si="91"/>
        <v>0</v>
      </c>
      <c r="D1936" s="38" t="s">
        <v>6552</v>
      </c>
      <c r="E1936" s="23">
        <v>3</v>
      </c>
      <c r="F1936" s="23">
        <v>122602</v>
      </c>
      <c r="G1936" s="38" t="s">
        <v>1343</v>
      </c>
      <c r="H1936" s="38" t="s">
        <v>3697</v>
      </c>
      <c r="I1936" s="38" t="s">
        <v>6006</v>
      </c>
      <c r="J1936" s="38" t="s">
        <v>3712</v>
      </c>
      <c r="K1936" s="38"/>
      <c r="L1936" s="38"/>
      <c r="M1936" s="38"/>
      <c r="N1936" s="39">
        <v>0</v>
      </c>
      <c r="O1936" s="38">
        <v>1</v>
      </c>
      <c r="P1936" s="38"/>
      <c r="Q1936" s="38" t="s">
        <v>3139</v>
      </c>
      <c r="R1936" s="39" t="s">
        <v>3139</v>
      </c>
      <c r="S1936" s="38"/>
      <c r="T1936" s="38" t="s">
        <v>3139</v>
      </c>
      <c r="U1936" s="38" t="s">
        <v>6887</v>
      </c>
      <c r="V1936" s="39">
        <v>1475434</v>
      </c>
      <c r="W1936" s="38" t="s">
        <v>3139</v>
      </c>
      <c r="X1936" s="23">
        <v>1</v>
      </c>
      <c r="Y1936" s="38" t="s">
        <v>5966</v>
      </c>
      <c r="Z1936" s="21">
        <v>1.7245820000000001</v>
      </c>
      <c r="AA1936" s="38" t="s">
        <v>3139</v>
      </c>
      <c r="AB1936" s="39">
        <v>1724582</v>
      </c>
      <c r="AC1936" s="39">
        <v>0</v>
      </c>
      <c r="AD1936" s="23" t="s">
        <v>3139</v>
      </c>
      <c r="AE1936" s="38" t="s">
        <v>5815</v>
      </c>
      <c r="AG1936" s="23"/>
      <c r="AH1936" s="23"/>
    </row>
    <row r="1937" spans="1:34">
      <c r="A1937" t="str">
        <f t="shared" si="92"/>
        <v>1226</v>
      </c>
      <c r="B1937" t="str">
        <f t="shared" si="90"/>
        <v>OT</v>
      </c>
      <c r="C1937">
        <f t="shared" si="91"/>
        <v>0</v>
      </c>
      <c r="D1937" s="38" t="s">
        <v>6552</v>
      </c>
      <c r="E1937" s="23">
        <v>4</v>
      </c>
      <c r="F1937" s="23">
        <v>122602</v>
      </c>
      <c r="G1937" s="38" t="s">
        <v>53</v>
      </c>
      <c r="H1937" s="38" t="s">
        <v>3713</v>
      </c>
      <c r="I1937" s="38" t="s">
        <v>6006</v>
      </c>
      <c r="J1937" s="38" t="s">
        <v>3712</v>
      </c>
      <c r="K1937" s="38"/>
      <c r="L1937" s="38"/>
      <c r="M1937" s="38"/>
      <c r="N1937" s="39">
        <v>0</v>
      </c>
      <c r="O1937" s="38">
        <v>1</v>
      </c>
      <c r="P1937" s="38"/>
      <c r="Q1937" s="38" t="s">
        <v>3139</v>
      </c>
      <c r="R1937" s="39" t="s">
        <v>3139</v>
      </c>
      <c r="S1937" s="38"/>
      <c r="T1937" s="38" t="s">
        <v>3139</v>
      </c>
      <c r="U1937" s="38" t="s">
        <v>6888</v>
      </c>
      <c r="V1937" s="39">
        <v>1499324</v>
      </c>
      <c r="W1937" s="38" t="s">
        <v>3139</v>
      </c>
      <c r="X1937" s="23">
        <v>1</v>
      </c>
      <c r="Y1937" s="38" t="s">
        <v>6010</v>
      </c>
      <c r="Z1937" s="21">
        <v>9.5631690000000003</v>
      </c>
      <c r="AA1937" s="38" t="s">
        <v>3139</v>
      </c>
      <c r="AB1937" s="39">
        <v>9563169</v>
      </c>
      <c r="AC1937" s="39">
        <v>0</v>
      </c>
      <c r="AD1937" s="23" t="s">
        <v>3139</v>
      </c>
      <c r="AE1937" s="38" t="s">
        <v>5815</v>
      </c>
      <c r="AG1937" s="23"/>
      <c r="AH1937" s="23"/>
    </row>
    <row r="1938" spans="1:34">
      <c r="A1938" t="str">
        <f t="shared" si="92"/>
        <v>1226</v>
      </c>
      <c r="B1938" t="str">
        <f t="shared" si="90"/>
        <v>OT</v>
      </c>
      <c r="C1938">
        <f t="shared" si="91"/>
        <v>0</v>
      </c>
      <c r="D1938" s="38" t="s">
        <v>6552</v>
      </c>
      <c r="E1938" s="23">
        <v>1</v>
      </c>
      <c r="F1938" s="23">
        <v>122602</v>
      </c>
      <c r="G1938" s="38" t="s">
        <v>3409</v>
      </c>
      <c r="H1938" s="38" t="s">
        <v>3698</v>
      </c>
      <c r="I1938" s="38" t="s">
        <v>6006</v>
      </c>
      <c r="J1938" s="38" t="s">
        <v>50</v>
      </c>
      <c r="K1938" s="38"/>
      <c r="L1938" s="38"/>
      <c r="M1938" s="38"/>
      <c r="N1938" s="39">
        <v>0</v>
      </c>
      <c r="O1938" s="38">
        <v>1</v>
      </c>
      <c r="P1938" s="38"/>
      <c r="Q1938" s="38" t="s">
        <v>3139</v>
      </c>
      <c r="R1938" s="39">
        <v>0</v>
      </c>
      <c r="S1938" s="38"/>
      <c r="T1938" s="38" t="s">
        <v>3139</v>
      </c>
      <c r="U1938" s="38" t="s">
        <v>6889</v>
      </c>
      <c r="V1938" s="39">
        <v>581250</v>
      </c>
      <c r="W1938" s="38" t="s">
        <v>3139</v>
      </c>
      <c r="X1938" s="23">
        <v>0</v>
      </c>
      <c r="Y1938" s="38" t="s">
        <v>6056</v>
      </c>
      <c r="Z1938" s="21">
        <v>1.7448399999999999</v>
      </c>
      <c r="AA1938" s="38" t="s">
        <v>3139</v>
      </c>
      <c r="AB1938" s="39">
        <v>0</v>
      </c>
      <c r="AC1938" s="39">
        <v>0</v>
      </c>
      <c r="AD1938" s="23" t="s">
        <v>3139</v>
      </c>
      <c r="AE1938" s="38" t="s">
        <v>5819</v>
      </c>
      <c r="AG1938" s="23"/>
      <c r="AH1938" s="23"/>
    </row>
    <row r="1939" spans="1:34">
      <c r="A1939" t="str">
        <f t="shared" si="92"/>
        <v>1226</v>
      </c>
      <c r="B1939" t="str">
        <f t="shared" si="90"/>
        <v>OT</v>
      </c>
      <c r="C1939">
        <f t="shared" si="91"/>
        <v>0</v>
      </c>
      <c r="D1939" s="38" t="s">
        <v>6552</v>
      </c>
      <c r="E1939" s="23">
        <v>2</v>
      </c>
      <c r="F1939" s="23">
        <v>122602</v>
      </c>
      <c r="G1939" s="38" t="s">
        <v>3179</v>
      </c>
      <c r="H1939" s="38" t="s">
        <v>5892</v>
      </c>
      <c r="I1939" s="38" t="s">
        <v>6006</v>
      </c>
      <c r="J1939" s="38" t="s">
        <v>50</v>
      </c>
      <c r="K1939" s="38"/>
      <c r="L1939" s="38"/>
      <c r="M1939" s="38"/>
      <c r="N1939" s="39">
        <v>0</v>
      </c>
      <c r="O1939" s="38">
        <v>1</v>
      </c>
      <c r="P1939" s="38"/>
      <c r="Q1939" s="38" t="s">
        <v>3139</v>
      </c>
      <c r="R1939" s="39">
        <v>0</v>
      </c>
      <c r="S1939" s="38"/>
      <c r="T1939" s="38" t="s">
        <v>3139</v>
      </c>
      <c r="U1939" s="38" t="s">
        <v>6890</v>
      </c>
      <c r="V1939" s="39">
        <v>9937392</v>
      </c>
      <c r="W1939" s="38" t="s">
        <v>3139</v>
      </c>
      <c r="X1939" s="23">
        <v>0</v>
      </c>
      <c r="Y1939" s="38" t="s">
        <v>6056</v>
      </c>
      <c r="Z1939" s="21">
        <v>13.448604</v>
      </c>
      <c r="AA1939" s="38" t="s">
        <v>3139</v>
      </c>
      <c r="AB1939" s="39">
        <v>0</v>
      </c>
      <c r="AC1939" s="39">
        <v>0</v>
      </c>
      <c r="AD1939" s="23" t="s">
        <v>3139</v>
      </c>
      <c r="AE1939" s="38" t="s">
        <v>5819</v>
      </c>
      <c r="AG1939" s="23"/>
      <c r="AH1939" s="23"/>
    </row>
    <row r="1940" spans="1:34">
      <c r="A1940" t="str">
        <f t="shared" si="92"/>
        <v>1226</v>
      </c>
      <c r="B1940" t="str">
        <f t="shared" si="90"/>
        <v>OT</v>
      </c>
      <c r="C1940">
        <f t="shared" si="91"/>
        <v>0</v>
      </c>
      <c r="D1940" s="38" t="s">
        <v>6552</v>
      </c>
      <c r="E1940" s="23">
        <v>3</v>
      </c>
      <c r="F1940" s="23">
        <v>122602</v>
      </c>
      <c r="G1940" s="38" t="s">
        <v>1343</v>
      </c>
      <c r="H1940" s="38" t="s">
        <v>5893</v>
      </c>
      <c r="I1940" s="38" t="s">
        <v>6006</v>
      </c>
      <c r="J1940" s="38" t="s">
        <v>50</v>
      </c>
      <c r="K1940" s="38"/>
      <c r="L1940" s="38"/>
      <c r="M1940" s="38"/>
      <c r="N1940" s="39">
        <v>0</v>
      </c>
      <c r="O1940" s="38">
        <v>1</v>
      </c>
      <c r="P1940" s="38"/>
      <c r="Q1940" s="38" t="s">
        <v>3139</v>
      </c>
      <c r="R1940" s="39">
        <v>0</v>
      </c>
      <c r="S1940" s="38"/>
      <c r="T1940" s="38" t="s">
        <v>3139</v>
      </c>
      <c r="U1940" s="38" t="s">
        <v>6891</v>
      </c>
      <c r="V1940" s="39">
        <v>3400200</v>
      </c>
      <c r="W1940" s="38" t="s">
        <v>3139</v>
      </c>
      <c r="X1940" s="23">
        <v>0</v>
      </c>
      <c r="Y1940" s="38" t="s">
        <v>5966</v>
      </c>
      <c r="Z1940" s="21">
        <v>5.8675899999999999</v>
      </c>
      <c r="AA1940" s="38" t="s">
        <v>3139</v>
      </c>
      <c r="AB1940" s="39">
        <v>0</v>
      </c>
      <c r="AC1940" s="39">
        <v>0</v>
      </c>
      <c r="AD1940" s="23" t="s">
        <v>3139</v>
      </c>
      <c r="AE1940" s="38" t="s">
        <v>5819</v>
      </c>
      <c r="AG1940" s="23"/>
      <c r="AH1940" s="23"/>
    </row>
    <row r="1941" spans="1:34">
      <c r="A1941" t="str">
        <f t="shared" si="92"/>
        <v>1228</v>
      </c>
      <c r="B1941" t="str">
        <f t="shared" si="90"/>
        <v>CA</v>
      </c>
      <c r="C1941">
        <f t="shared" si="91"/>
        <v>51</v>
      </c>
      <c r="D1941" s="38" t="s">
        <v>6552</v>
      </c>
      <c r="E1941" s="23">
        <v>1</v>
      </c>
      <c r="F1941" s="23">
        <v>122811</v>
      </c>
      <c r="G1941" s="38" t="s">
        <v>3398</v>
      </c>
      <c r="H1941" s="38" t="s">
        <v>3714</v>
      </c>
      <c r="I1941" s="38" t="s">
        <v>5969</v>
      </c>
      <c r="J1941" s="38" t="s">
        <v>6892</v>
      </c>
      <c r="K1941" s="38"/>
      <c r="L1941" s="38" t="s">
        <v>6110</v>
      </c>
      <c r="M1941" s="109">
        <v>44459</v>
      </c>
      <c r="N1941" s="39">
        <v>506948062</v>
      </c>
      <c r="O1941" s="38">
        <v>1</v>
      </c>
      <c r="P1941" s="38" t="s">
        <v>5814</v>
      </c>
      <c r="Q1941" s="38">
        <v>3.8</v>
      </c>
      <c r="R1941" s="39">
        <v>0</v>
      </c>
      <c r="S1941" s="38" t="s">
        <v>54</v>
      </c>
      <c r="T1941" s="38">
        <v>186</v>
      </c>
      <c r="U1941" s="38" t="s">
        <v>6110</v>
      </c>
      <c r="V1941" s="39">
        <v>506948062</v>
      </c>
      <c r="W1941" s="38">
        <v>3.89</v>
      </c>
      <c r="X1941" s="23" t="s">
        <v>3139</v>
      </c>
      <c r="Y1941" s="38" t="s">
        <v>6552</v>
      </c>
      <c r="Z1941" s="21">
        <v>516.39622634</v>
      </c>
      <c r="AA1941" s="38">
        <v>0.56999999999999995</v>
      </c>
      <c r="AB1941" s="39" t="s">
        <v>3139</v>
      </c>
      <c r="AC1941" s="39">
        <v>236524</v>
      </c>
      <c r="AD1941" s="23" t="s">
        <v>3139</v>
      </c>
      <c r="AE1941" s="38" t="s">
        <v>5815</v>
      </c>
      <c r="AG1941" s="23"/>
      <c r="AH1941" s="23"/>
    </row>
    <row r="1942" spans="1:34">
      <c r="A1942" t="str">
        <f t="shared" si="92"/>
        <v>1228</v>
      </c>
      <c r="B1942" t="str">
        <f t="shared" si="90"/>
        <v>CA</v>
      </c>
      <c r="C1942">
        <f t="shared" si="91"/>
        <v>12</v>
      </c>
      <c r="D1942" s="38" t="s">
        <v>6552</v>
      </c>
      <c r="E1942" s="23">
        <v>2</v>
      </c>
      <c r="F1942" s="23">
        <v>122811</v>
      </c>
      <c r="G1942" s="38" t="s">
        <v>867</v>
      </c>
      <c r="H1942" s="38" t="s">
        <v>3041</v>
      </c>
      <c r="I1942" s="38" t="s">
        <v>5969</v>
      </c>
      <c r="J1942" s="38" t="s">
        <v>9673</v>
      </c>
      <c r="K1942" s="38"/>
      <c r="L1942" s="38" t="s">
        <v>5971</v>
      </c>
      <c r="M1942" s="109">
        <v>44420</v>
      </c>
      <c r="N1942" s="39">
        <v>128343363</v>
      </c>
      <c r="O1942" s="38">
        <v>1</v>
      </c>
      <c r="P1942" s="38" t="s">
        <v>5814</v>
      </c>
      <c r="Q1942" s="38">
        <v>1.95</v>
      </c>
      <c r="R1942" s="39">
        <v>0</v>
      </c>
      <c r="S1942" s="38" t="s">
        <v>54</v>
      </c>
      <c r="T1942" s="38">
        <v>92</v>
      </c>
      <c r="U1942" s="38" t="s">
        <v>5971</v>
      </c>
      <c r="V1942" s="39">
        <v>128343363</v>
      </c>
      <c r="W1942" s="38">
        <v>1.99</v>
      </c>
      <c r="X1942" s="23" t="s">
        <v>3139</v>
      </c>
      <c r="Y1942" s="38" t="s">
        <v>6552</v>
      </c>
      <c r="Z1942" s="21">
        <v>128.89534825999999</v>
      </c>
      <c r="AA1942" s="38">
        <v>1.95</v>
      </c>
      <c r="AB1942" s="39" t="s">
        <v>3139</v>
      </c>
      <c r="AC1942" s="39">
        <v>224984</v>
      </c>
      <c r="AD1942" s="23" t="s">
        <v>3139</v>
      </c>
      <c r="AE1942" s="38" t="s">
        <v>5815</v>
      </c>
      <c r="AG1942" s="23"/>
      <c r="AH1942" s="23"/>
    </row>
    <row r="1943" spans="1:34">
      <c r="A1943" t="str">
        <f t="shared" si="92"/>
        <v>1228</v>
      </c>
      <c r="B1943" t="str">
        <f t="shared" si="90"/>
        <v>CA</v>
      </c>
      <c r="C1943">
        <f t="shared" si="91"/>
        <v>50</v>
      </c>
      <c r="D1943" s="38" t="s">
        <v>6552</v>
      </c>
      <c r="E1943" s="23">
        <v>3</v>
      </c>
      <c r="F1943" s="23">
        <v>122811</v>
      </c>
      <c r="G1943" s="38" t="s">
        <v>3398</v>
      </c>
      <c r="H1943" s="38" t="s">
        <v>3714</v>
      </c>
      <c r="I1943" s="38" t="s">
        <v>5969</v>
      </c>
      <c r="J1943" s="38" t="s">
        <v>9674</v>
      </c>
      <c r="K1943" s="38"/>
      <c r="L1943" s="38" t="s">
        <v>5973</v>
      </c>
      <c r="M1943" s="109">
        <v>44458</v>
      </c>
      <c r="N1943" s="39">
        <v>159315875</v>
      </c>
      <c r="O1943" s="38">
        <v>1</v>
      </c>
      <c r="P1943" s="38" t="s">
        <v>5814</v>
      </c>
      <c r="Q1943" s="38">
        <v>2</v>
      </c>
      <c r="R1943" s="39">
        <v>0</v>
      </c>
      <c r="S1943" s="38" t="s">
        <v>54</v>
      </c>
      <c r="T1943" s="38">
        <v>124</v>
      </c>
      <c r="U1943" s="38" t="s">
        <v>5973</v>
      </c>
      <c r="V1943" s="39">
        <v>159315875</v>
      </c>
      <c r="W1943" s="38">
        <v>2.0499999999999998</v>
      </c>
      <c r="X1943" s="23" t="s">
        <v>3139</v>
      </c>
      <c r="Y1943" s="38" t="s">
        <v>6552</v>
      </c>
      <c r="Z1943" s="21">
        <v>159.93493130000002</v>
      </c>
      <c r="AA1943" s="38">
        <v>2.14</v>
      </c>
      <c r="AB1943" s="39" t="s">
        <v>3139</v>
      </c>
      <c r="AC1943" s="39">
        <v>272774</v>
      </c>
      <c r="AD1943" s="23" t="s">
        <v>3139</v>
      </c>
      <c r="AE1943" s="38" t="s">
        <v>5815</v>
      </c>
      <c r="AG1943" s="23"/>
      <c r="AH1943" s="23"/>
    </row>
    <row r="1944" spans="1:34">
      <c r="A1944" t="str">
        <f t="shared" si="92"/>
        <v>1120</v>
      </c>
      <c r="B1944" t="str">
        <f t="shared" si="90"/>
        <v>OT</v>
      </c>
      <c r="C1944">
        <f t="shared" si="91"/>
        <v>19</v>
      </c>
      <c r="D1944" s="38" t="s">
        <v>6552</v>
      </c>
      <c r="E1944" s="23">
        <v>4</v>
      </c>
      <c r="F1944" s="23">
        <v>112007</v>
      </c>
      <c r="G1944" s="38" t="s">
        <v>3398</v>
      </c>
      <c r="H1944" s="38" t="s">
        <v>3714</v>
      </c>
      <c r="I1944" s="38" t="s">
        <v>5969</v>
      </c>
      <c r="J1944" s="38" t="s">
        <v>9675</v>
      </c>
      <c r="K1944" s="38"/>
      <c r="L1944" s="38" t="s">
        <v>6093</v>
      </c>
      <c r="M1944" s="109">
        <v>44427</v>
      </c>
      <c r="N1944" s="39">
        <v>99094237</v>
      </c>
      <c r="O1944" s="38">
        <v>1</v>
      </c>
      <c r="P1944" s="38" t="s">
        <v>5814</v>
      </c>
      <c r="Q1944" s="23">
        <v>1.9</v>
      </c>
      <c r="R1944" s="43">
        <v>0</v>
      </c>
      <c r="S1944" s="38" t="s">
        <v>54</v>
      </c>
      <c r="T1944" s="23">
        <v>92</v>
      </c>
      <c r="U1944" s="38" t="s">
        <v>6093</v>
      </c>
      <c r="V1944" s="39">
        <v>99094237</v>
      </c>
      <c r="W1944" s="23">
        <v>1.94</v>
      </c>
      <c r="X1944" s="38" t="s">
        <v>3139</v>
      </c>
      <c r="Y1944" s="38" t="s">
        <v>6552</v>
      </c>
      <c r="Z1944" s="21">
        <v>99.467606000000004</v>
      </c>
      <c r="AA1944" s="23">
        <v>2.0099999999999998</v>
      </c>
      <c r="AB1944" s="39" t="s">
        <v>3139</v>
      </c>
      <c r="AC1944" s="39">
        <v>164657</v>
      </c>
      <c r="AD1944" s="38" t="s">
        <v>3139</v>
      </c>
      <c r="AE1944" s="38" t="s">
        <v>5815</v>
      </c>
      <c r="AG1944" s="23"/>
      <c r="AH1944" s="23"/>
    </row>
    <row r="1945" spans="1:34">
      <c r="A1945" t="str">
        <f t="shared" si="92"/>
        <v>1228</v>
      </c>
      <c r="B1945" t="str">
        <f t="shared" si="90"/>
        <v>CA</v>
      </c>
      <c r="C1945">
        <f t="shared" si="91"/>
        <v>30</v>
      </c>
      <c r="D1945" s="38" t="s">
        <v>6552</v>
      </c>
      <c r="E1945" s="23">
        <v>5</v>
      </c>
      <c r="F1945" s="23">
        <v>122811</v>
      </c>
      <c r="G1945" s="38" t="s">
        <v>108</v>
      </c>
      <c r="H1945" s="38" t="s">
        <v>3042</v>
      </c>
      <c r="I1945" s="38" t="s">
        <v>5969</v>
      </c>
      <c r="J1945" s="38" t="s">
        <v>9676</v>
      </c>
      <c r="K1945" s="38"/>
      <c r="L1945" s="38" t="s">
        <v>5977</v>
      </c>
      <c r="M1945" s="109">
        <v>44438</v>
      </c>
      <c r="N1945" s="39">
        <v>145616643</v>
      </c>
      <c r="O1945" s="38">
        <v>1</v>
      </c>
      <c r="P1945" s="38" t="s">
        <v>5814</v>
      </c>
      <c r="Q1945" s="23">
        <v>2.15</v>
      </c>
      <c r="R1945" s="43">
        <v>0</v>
      </c>
      <c r="S1945" s="38" t="s">
        <v>54</v>
      </c>
      <c r="T1945" s="23">
        <v>91</v>
      </c>
      <c r="U1945" s="38" t="s">
        <v>5977</v>
      </c>
      <c r="V1945" s="39">
        <v>145616643</v>
      </c>
      <c r="W1945" s="23">
        <v>2.15</v>
      </c>
      <c r="X1945" s="23" t="s">
        <v>3139</v>
      </c>
      <c r="Y1945" s="38" t="s">
        <v>6552</v>
      </c>
      <c r="Z1945" s="21">
        <v>146.13454826</v>
      </c>
      <c r="AA1945" s="23">
        <v>2.15</v>
      </c>
      <c r="AB1945" s="39" t="s">
        <v>3139</v>
      </c>
      <c r="AC1945" s="39">
        <v>263427</v>
      </c>
      <c r="AD1945" s="38" t="s">
        <v>3139</v>
      </c>
      <c r="AE1945" s="38" t="s">
        <v>5815</v>
      </c>
      <c r="AG1945" s="23"/>
      <c r="AH1945" s="23"/>
    </row>
    <row r="1946" spans="1:34">
      <c r="A1946" t="str">
        <f t="shared" si="92"/>
        <v>1228</v>
      </c>
      <c r="B1946" t="str">
        <f t="shared" si="90"/>
        <v>CA</v>
      </c>
      <c r="C1946">
        <f t="shared" si="91"/>
        <v>4</v>
      </c>
      <c r="D1946" s="38" t="s">
        <v>6552</v>
      </c>
      <c r="E1946" s="23">
        <v>6</v>
      </c>
      <c r="F1946" s="23">
        <v>122811</v>
      </c>
      <c r="G1946" s="38" t="s">
        <v>867</v>
      </c>
      <c r="H1946" s="38" t="s">
        <v>3041</v>
      </c>
      <c r="I1946" s="38" t="s">
        <v>5969</v>
      </c>
      <c r="J1946" s="38" t="s">
        <v>9677</v>
      </c>
      <c r="K1946" s="38"/>
      <c r="L1946" s="38" t="s">
        <v>6060</v>
      </c>
      <c r="M1946" s="109">
        <v>44412</v>
      </c>
      <c r="N1946" s="39">
        <v>250840595</v>
      </c>
      <c r="O1946" s="38">
        <v>1</v>
      </c>
      <c r="P1946" s="38" t="s">
        <v>5814</v>
      </c>
      <c r="Q1946" s="23">
        <v>1.95</v>
      </c>
      <c r="R1946" s="43">
        <v>0</v>
      </c>
      <c r="S1946" s="38" t="s">
        <v>54</v>
      </c>
      <c r="T1946" s="23">
        <v>93</v>
      </c>
      <c r="U1946" s="38" t="s">
        <v>6060</v>
      </c>
      <c r="V1946" s="39">
        <v>250840595</v>
      </c>
      <c r="W1946" s="23">
        <v>1.99</v>
      </c>
      <c r="X1946" s="38" t="s">
        <v>3139</v>
      </c>
      <c r="Y1946" s="38" t="s">
        <v>6552</v>
      </c>
      <c r="Z1946" s="21">
        <v>252.04107984999999</v>
      </c>
      <c r="AA1946" s="23">
        <v>1.95</v>
      </c>
      <c r="AB1946" s="39" t="s">
        <v>3139</v>
      </c>
      <c r="AC1946" s="39">
        <v>436722</v>
      </c>
      <c r="AD1946" s="38" t="s">
        <v>3139</v>
      </c>
      <c r="AE1946" s="38" t="s">
        <v>5815</v>
      </c>
      <c r="AG1946" s="23"/>
      <c r="AH1946" s="23"/>
    </row>
    <row r="1947" spans="1:34">
      <c r="A1947" t="str">
        <f t="shared" si="92"/>
        <v>1228</v>
      </c>
      <c r="B1947" t="str">
        <f t="shared" si="90"/>
        <v>CA</v>
      </c>
      <c r="C1947">
        <f t="shared" si="91"/>
        <v>40</v>
      </c>
      <c r="D1947" s="38" t="s">
        <v>6552</v>
      </c>
      <c r="E1947" s="23">
        <v>7</v>
      </c>
      <c r="F1947" s="23">
        <v>122811</v>
      </c>
      <c r="G1947" s="38" t="s">
        <v>53</v>
      </c>
      <c r="H1947" s="38" t="s">
        <v>3161</v>
      </c>
      <c r="I1947" s="38" t="s">
        <v>5969</v>
      </c>
      <c r="J1947" s="38" t="s">
        <v>11409</v>
      </c>
      <c r="K1947" s="38"/>
      <c r="L1947" s="38" t="s">
        <v>6083</v>
      </c>
      <c r="M1947" s="109">
        <v>44448</v>
      </c>
      <c r="N1947" s="39">
        <v>114423233</v>
      </c>
      <c r="O1947" s="38">
        <v>1</v>
      </c>
      <c r="P1947" s="38" t="s">
        <v>5814</v>
      </c>
      <c r="Q1947" s="23">
        <v>2.5</v>
      </c>
      <c r="R1947" s="43">
        <v>0</v>
      </c>
      <c r="S1947" s="38" t="s">
        <v>54</v>
      </c>
      <c r="T1947" s="23">
        <v>92</v>
      </c>
      <c r="U1947" s="38" t="s">
        <v>6083</v>
      </c>
      <c r="V1947" s="39">
        <v>114423233</v>
      </c>
      <c r="W1947" s="23">
        <v>2.56</v>
      </c>
      <c r="X1947" s="38" t="s">
        <v>3139</v>
      </c>
      <c r="Y1947" s="38" t="s">
        <v>6552</v>
      </c>
      <c r="Z1947" s="21">
        <v>114.81574387000001</v>
      </c>
      <c r="AA1947" s="23">
        <v>2.63</v>
      </c>
      <c r="AB1947" s="39" t="s">
        <v>3139</v>
      </c>
      <c r="AC1947" s="39">
        <v>239974</v>
      </c>
      <c r="AD1947" s="38" t="s">
        <v>3139</v>
      </c>
      <c r="AE1947" s="38" t="s">
        <v>5815</v>
      </c>
      <c r="AG1947" s="23"/>
      <c r="AH1947" s="23"/>
    </row>
    <row r="1948" spans="1:34">
      <c r="A1948" t="str">
        <f t="shared" si="92"/>
        <v>1228</v>
      </c>
      <c r="B1948" t="str">
        <f t="shared" si="90"/>
        <v>CA</v>
      </c>
      <c r="C1948">
        <f t="shared" si="91"/>
        <v>37</v>
      </c>
      <c r="D1948" s="38" t="s">
        <v>6552</v>
      </c>
      <c r="E1948" s="23">
        <v>8</v>
      </c>
      <c r="F1948" s="23">
        <v>122811</v>
      </c>
      <c r="G1948" s="38" t="s">
        <v>867</v>
      </c>
      <c r="H1948" s="38" t="s">
        <v>3041</v>
      </c>
      <c r="I1948" s="38" t="s">
        <v>5969</v>
      </c>
      <c r="J1948" s="38" t="s">
        <v>11410</v>
      </c>
      <c r="K1948" s="38"/>
      <c r="L1948" s="38" t="s">
        <v>6066</v>
      </c>
      <c r="M1948" s="109">
        <v>44445</v>
      </c>
      <c r="N1948" s="39">
        <v>323589568</v>
      </c>
      <c r="O1948" s="38">
        <v>1</v>
      </c>
      <c r="P1948" s="38" t="s">
        <v>5814</v>
      </c>
      <c r="Q1948" s="23">
        <v>1.95</v>
      </c>
      <c r="R1948" s="43">
        <v>0</v>
      </c>
      <c r="S1948" s="38" t="s">
        <v>54</v>
      </c>
      <c r="T1948" s="23">
        <v>94</v>
      </c>
      <c r="U1948" s="38" t="s">
        <v>6066</v>
      </c>
      <c r="V1948" s="39">
        <v>323589568</v>
      </c>
      <c r="W1948" s="23">
        <v>1.99</v>
      </c>
      <c r="X1948" s="38" t="s">
        <v>3139</v>
      </c>
      <c r="Y1948" s="38" t="s">
        <v>6552</v>
      </c>
      <c r="Z1948" s="21">
        <v>324.54659957999996</v>
      </c>
      <c r="AA1948" s="23">
        <v>2.0499999999999998</v>
      </c>
      <c r="AB1948" s="39" t="s">
        <v>3139</v>
      </c>
      <c r="AC1948" s="39">
        <v>531077</v>
      </c>
      <c r="AD1948" s="38" t="s">
        <v>3139</v>
      </c>
      <c r="AE1948" s="38" t="s">
        <v>5815</v>
      </c>
      <c r="AG1948" s="23"/>
      <c r="AH1948" s="23"/>
    </row>
    <row r="1949" spans="1:34">
      <c r="A1949" t="str">
        <f t="shared" si="92"/>
        <v>1228</v>
      </c>
      <c r="B1949" t="str">
        <f t="shared" si="90"/>
        <v>CA</v>
      </c>
      <c r="C1949">
        <f t="shared" si="91"/>
        <v>40</v>
      </c>
      <c r="D1949" s="38" t="s">
        <v>6552</v>
      </c>
      <c r="E1949" s="23">
        <v>9</v>
      </c>
      <c r="F1949" s="23">
        <v>122811</v>
      </c>
      <c r="G1949" s="38" t="s">
        <v>53</v>
      </c>
      <c r="H1949" s="38" t="s">
        <v>3161</v>
      </c>
      <c r="I1949" s="38" t="s">
        <v>5969</v>
      </c>
      <c r="J1949" s="38" t="s">
        <v>11411</v>
      </c>
      <c r="K1949" s="38"/>
      <c r="L1949" s="38" t="s">
        <v>6083</v>
      </c>
      <c r="M1949" s="109">
        <v>44448</v>
      </c>
      <c r="N1949" s="39">
        <v>266572335</v>
      </c>
      <c r="O1949" s="38">
        <v>1</v>
      </c>
      <c r="P1949" s="38" t="s">
        <v>5814</v>
      </c>
      <c r="Q1949" s="23">
        <v>2.5</v>
      </c>
      <c r="R1949" s="43">
        <v>0</v>
      </c>
      <c r="S1949" s="38" t="s">
        <v>54</v>
      </c>
      <c r="T1949" s="23">
        <v>92</v>
      </c>
      <c r="U1949" s="38" t="s">
        <v>6083</v>
      </c>
      <c r="V1949" s="39">
        <v>266572335</v>
      </c>
      <c r="W1949" s="23">
        <v>2.56</v>
      </c>
      <c r="X1949" s="38" t="s">
        <v>3139</v>
      </c>
      <c r="Y1949" s="38" t="s">
        <v>6552</v>
      </c>
      <c r="Z1949" s="21">
        <v>267.48676940000001</v>
      </c>
      <c r="AA1949" s="23">
        <v>2.63</v>
      </c>
      <c r="AB1949" s="39" t="s">
        <v>3139</v>
      </c>
      <c r="AC1949" s="39">
        <v>559070</v>
      </c>
      <c r="AD1949" s="38" t="s">
        <v>3139</v>
      </c>
      <c r="AE1949" s="38" t="s">
        <v>5815</v>
      </c>
      <c r="AG1949" s="23"/>
      <c r="AH1949" s="23"/>
    </row>
    <row r="1950" spans="1:34">
      <c r="A1950" t="str">
        <f t="shared" si="92"/>
        <v>1120</v>
      </c>
      <c r="B1950" t="str">
        <f t="shared" si="90"/>
        <v>OT</v>
      </c>
      <c r="C1950">
        <f t="shared" si="91"/>
        <v>44</v>
      </c>
      <c r="D1950" s="38" t="s">
        <v>6552</v>
      </c>
      <c r="E1950" s="23">
        <v>10</v>
      </c>
      <c r="F1950" s="23">
        <v>112007</v>
      </c>
      <c r="G1950" s="38" t="s">
        <v>3398</v>
      </c>
      <c r="H1950" s="38" t="s">
        <v>3714</v>
      </c>
      <c r="I1950" s="38" t="s">
        <v>5969</v>
      </c>
      <c r="J1950" s="38" t="s">
        <v>11412</v>
      </c>
      <c r="K1950" s="38"/>
      <c r="L1950" s="38" t="s">
        <v>6148</v>
      </c>
      <c r="M1950" s="109">
        <v>44452</v>
      </c>
      <c r="N1950" s="39">
        <v>36030010</v>
      </c>
      <c r="O1950" s="38">
        <v>1</v>
      </c>
      <c r="P1950" s="38" t="s">
        <v>5814</v>
      </c>
      <c r="Q1950" s="23">
        <v>1.9</v>
      </c>
      <c r="R1950" s="43">
        <v>0</v>
      </c>
      <c r="S1950" s="38" t="s">
        <v>54</v>
      </c>
      <c r="T1950" s="23">
        <v>94</v>
      </c>
      <c r="U1950" s="38" t="s">
        <v>6148</v>
      </c>
      <c r="V1950" s="39">
        <v>36030010</v>
      </c>
      <c r="W1950" s="23">
        <v>1.94</v>
      </c>
      <c r="X1950" s="38" t="s">
        <v>3139</v>
      </c>
      <c r="Y1950" s="38" t="s">
        <v>6552</v>
      </c>
      <c r="Z1950" s="21">
        <v>36.120193979999996</v>
      </c>
      <c r="AA1950" s="23">
        <v>2</v>
      </c>
      <c r="AB1950" s="39" t="s">
        <v>3139</v>
      </c>
      <c r="AC1950" s="43">
        <v>57446</v>
      </c>
      <c r="AD1950" s="38" t="s">
        <v>3139</v>
      </c>
      <c r="AE1950" s="38" t="s">
        <v>5815</v>
      </c>
      <c r="AG1950" s="23"/>
      <c r="AH1950" s="23"/>
    </row>
    <row r="1951" spans="1:34">
      <c r="A1951" t="str">
        <f t="shared" si="92"/>
        <v>1120</v>
      </c>
      <c r="B1951" t="str">
        <f t="shared" si="90"/>
        <v>OT</v>
      </c>
      <c r="C1951">
        <f t="shared" si="91"/>
        <v>46</v>
      </c>
      <c r="D1951" s="38" t="s">
        <v>6552</v>
      </c>
      <c r="E1951" s="23">
        <v>11</v>
      </c>
      <c r="F1951" s="23">
        <v>112007</v>
      </c>
      <c r="G1951" s="38" t="s">
        <v>3398</v>
      </c>
      <c r="H1951" s="38" t="s">
        <v>3714</v>
      </c>
      <c r="I1951" s="38" t="s">
        <v>5969</v>
      </c>
      <c r="J1951" s="38" t="s">
        <v>11413</v>
      </c>
      <c r="K1951" s="38"/>
      <c r="L1951" s="38" t="s">
        <v>6279</v>
      </c>
      <c r="M1951" s="109">
        <v>44454</v>
      </c>
      <c r="N1951" s="39">
        <v>115595364</v>
      </c>
      <c r="O1951" s="38">
        <v>1</v>
      </c>
      <c r="P1951" s="38" t="s">
        <v>5814</v>
      </c>
      <c r="Q1951" s="38">
        <v>1.9</v>
      </c>
      <c r="R1951" s="43">
        <v>0</v>
      </c>
      <c r="S1951" s="38" t="s">
        <v>54</v>
      </c>
      <c r="T1951" s="38">
        <v>92</v>
      </c>
      <c r="U1951" s="38" t="s">
        <v>6279</v>
      </c>
      <c r="V1951" s="39">
        <v>115595364</v>
      </c>
      <c r="W1951" s="38">
        <v>1.94</v>
      </c>
      <c r="X1951" s="38" t="s">
        <v>3139</v>
      </c>
      <c r="Y1951" s="38" t="s">
        <v>6552</v>
      </c>
      <c r="Z1951" s="21">
        <v>115.85991962999999</v>
      </c>
      <c r="AA1951" s="38">
        <v>1.99</v>
      </c>
      <c r="AB1951" s="39" t="s">
        <v>3139</v>
      </c>
      <c r="AC1951" s="39">
        <v>184212</v>
      </c>
      <c r="AD1951" s="23" t="s">
        <v>3139</v>
      </c>
      <c r="AE1951" s="38" t="s">
        <v>5815</v>
      </c>
      <c r="AG1951" s="23"/>
      <c r="AH1951" s="23"/>
    </row>
    <row r="1952" spans="1:34">
      <c r="A1952" t="str">
        <f t="shared" si="92"/>
        <v>1228</v>
      </c>
      <c r="B1952" t="str">
        <f t="shared" si="90"/>
        <v>CA</v>
      </c>
      <c r="C1952">
        <f t="shared" si="91"/>
        <v>58</v>
      </c>
      <c r="D1952" s="38" t="s">
        <v>6552</v>
      </c>
      <c r="E1952" s="23">
        <v>12</v>
      </c>
      <c r="F1952" s="23">
        <v>122811</v>
      </c>
      <c r="G1952" s="38" t="s">
        <v>3177</v>
      </c>
      <c r="H1952" s="38" t="s">
        <v>3715</v>
      </c>
      <c r="I1952" s="38" t="s">
        <v>5969</v>
      </c>
      <c r="J1952" s="38" t="s">
        <v>11414</v>
      </c>
      <c r="K1952" s="38"/>
      <c r="L1952" s="38" t="s">
        <v>6169</v>
      </c>
      <c r="M1952" s="109">
        <v>44466</v>
      </c>
      <c r="N1952" s="39">
        <v>330707029</v>
      </c>
      <c r="O1952" s="38">
        <v>1</v>
      </c>
      <c r="P1952" s="38" t="s">
        <v>5814</v>
      </c>
      <c r="Q1952" s="38">
        <v>2.5499999999999998</v>
      </c>
      <c r="R1952" s="43">
        <v>0</v>
      </c>
      <c r="S1952" s="38" t="s">
        <v>54</v>
      </c>
      <c r="T1952" s="38">
        <v>103</v>
      </c>
      <c r="U1952" s="38" t="s">
        <v>6169</v>
      </c>
      <c r="V1952" s="39">
        <v>330707029</v>
      </c>
      <c r="W1952" s="38">
        <v>2.6</v>
      </c>
      <c r="X1952" s="38" t="s">
        <v>3139</v>
      </c>
      <c r="Y1952" s="38" t="s">
        <v>6552</v>
      </c>
      <c r="Z1952" s="21">
        <v>331.69139037000002</v>
      </c>
      <c r="AA1952" s="38">
        <v>2.66</v>
      </c>
      <c r="AB1952" s="39" t="s">
        <v>3139</v>
      </c>
      <c r="AC1952" s="39">
        <v>701162</v>
      </c>
      <c r="AD1952" s="23" t="s">
        <v>3139</v>
      </c>
      <c r="AE1952" s="38" t="s">
        <v>5815</v>
      </c>
      <c r="AG1952" s="23"/>
      <c r="AH1952" s="23"/>
    </row>
    <row r="1953" spans="1:34">
      <c r="A1953" t="str">
        <f t="shared" si="92"/>
        <v>1120</v>
      </c>
      <c r="B1953" t="str">
        <f t="shared" si="90"/>
        <v>OT</v>
      </c>
      <c r="C1953">
        <f t="shared" si="91"/>
        <v>54</v>
      </c>
      <c r="D1953" s="38" t="s">
        <v>6552</v>
      </c>
      <c r="E1953" s="23">
        <v>13</v>
      </c>
      <c r="F1953" s="23">
        <v>112007</v>
      </c>
      <c r="G1953" s="38" t="s">
        <v>3398</v>
      </c>
      <c r="H1953" s="38" t="s">
        <v>3714</v>
      </c>
      <c r="I1953" s="38" t="s">
        <v>5969</v>
      </c>
      <c r="J1953" s="38" t="s">
        <v>11415</v>
      </c>
      <c r="K1953" s="38"/>
      <c r="L1953" s="38" t="s">
        <v>6098</v>
      </c>
      <c r="M1953" s="109">
        <v>44462</v>
      </c>
      <c r="N1953" s="39">
        <v>81511668</v>
      </c>
      <c r="O1953" s="38">
        <v>1</v>
      </c>
      <c r="P1953" s="38" t="s">
        <v>5814</v>
      </c>
      <c r="Q1953" s="38">
        <v>1.9</v>
      </c>
      <c r="R1953" s="39">
        <v>0</v>
      </c>
      <c r="S1953" s="38" t="s">
        <v>54</v>
      </c>
      <c r="T1953" s="38">
        <v>92</v>
      </c>
      <c r="U1953" s="38" t="s">
        <v>6098</v>
      </c>
      <c r="V1953" s="39">
        <v>81511668</v>
      </c>
      <c r="W1953" s="38">
        <v>1.94</v>
      </c>
      <c r="X1953" s="38" t="s">
        <v>3139</v>
      </c>
      <c r="Y1953" s="38" t="s">
        <v>6552</v>
      </c>
      <c r="Z1953" s="21">
        <v>81.662971120000009</v>
      </c>
      <c r="AA1953" s="38">
        <v>1.99</v>
      </c>
      <c r="AB1953" s="39" t="s">
        <v>3139</v>
      </c>
      <c r="AC1953" s="39">
        <v>129517</v>
      </c>
      <c r="AD1953" s="23" t="s">
        <v>3139</v>
      </c>
      <c r="AE1953" s="38" t="s">
        <v>5815</v>
      </c>
      <c r="AG1953" s="23"/>
      <c r="AH1953" s="23"/>
    </row>
    <row r="1954" spans="1:34">
      <c r="A1954" t="str">
        <f t="shared" si="92"/>
        <v>1120</v>
      </c>
      <c r="B1954" t="str">
        <f t="shared" si="90"/>
        <v>OT</v>
      </c>
      <c r="C1954">
        <f t="shared" si="91"/>
        <v>55</v>
      </c>
      <c r="D1954" s="38" t="s">
        <v>6552</v>
      </c>
      <c r="E1954" s="23">
        <v>14</v>
      </c>
      <c r="F1954" s="23">
        <v>112007</v>
      </c>
      <c r="G1954" s="38" t="s">
        <v>3398</v>
      </c>
      <c r="H1954" s="38" t="s">
        <v>3714</v>
      </c>
      <c r="I1954" s="38" t="s">
        <v>5969</v>
      </c>
      <c r="J1954" s="38" t="s">
        <v>11416</v>
      </c>
      <c r="K1954" s="38"/>
      <c r="L1954" s="38" t="s">
        <v>6124</v>
      </c>
      <c r="M1954" s="109">
        <v>44463</v>
      </c>
      <c r="N1954" s="39">
        <v>155614191</v>
      </c>
      <c r="O1954" s="38">
        <v>1</v>
      </c>
      <c r="P1954" s="38" t="s">
        <v>5814</v>
      </c>
      <c r="Q1954" s="38">
        <v>1.9</v>
      </c>
      <c r="R1954" s="39">
        <v>0</v>
      </c>
      <c r="S1954" s="38" t="s">
        <v>54</v>
      </c>
      <c r="T1954" s="38">
        <v>92</v>
      </c>
      <c r="U1954" s="38" t="s">
        <v>6124</v>
      </c>
      <c r="V1954" s="39">
        <v>155614191</v>
      </c>
      <c r="W1954" s="38">
        <v>1.94</v>
      </c>
      <c r="X1954" s="38" t="s">
        <v>3139</v>
      </c>
      <c r="Y1954" s="38" t="s">
        <v>6552</v>
      </c>
      <c r="Z1954" s="21">
        <v>155.89464244999999</v>
      </c>
      <c r="AA1954" s="38">
        <v>1.99</v>
      </c>
      <c r="AB1954" s="39" t="s">
        <v>3139</v>
      </c>
      <c r="AC1954" s="39">
        <v>247177</v>
      </c>
      <c r="AD1954" s="23" t="s">
        <v>3139</v>
      </c>
      <c r="AE1954" s="38" t="s">
        <v>5815</v>
      </c>
      <c r="AG1954" s="23"/>
      <c r="AH1954" s="23"/>
    </row>
    <row r="1955" spans="1:34">
      <c r="A1955" t="str">
        <f t="shared" si="92"/>
        <v>1120</v>
      </c>
      <c r="B1955" t="str">
        <f t="shared" si="90"/>
        <v>OT</v>
      </c>
      <c r="C1955">
        <f t="shared" si="91"/>
        <v>58</v>
      </c>
      <c r="D1955" s="38" t="s">
        <v>6552</v>
      </c>
      <c r="E1955" s="23">
        <v>15</v>
      </c>
      <c r="F1955" s="23">
        <v>112007</v>
      </c>
      <c r="G1955" s="38" t="s">
        <v>3398</v>
      </c>
      <c r="H1955" s="38" t="s">
        <v>3714</v>
      </c>
      <c r="I1955" s="38" t="s">
        <v>5969</v>
      </c>
      <c r="J1955" s="38" t="s">
        <v>11417</v>
      </c>
      <c r="K1955" s="38"/>
      <c r="L1955" s="38" t="s">
        <v>6396</v>
      </c>
      <c r="M1955" s="109">
        <v>44466</v>
      </c>
      <c r="N1955" s="39">
        <v>144471552</v>
      </c>
      <c r="O1955" s="38">
        <v>1</v>
      </c>
      <c r="P1955" s="38" t="s">
        <v>5814</v>
      </c>
      <c r="Q1955" s="38">
        <v>1.9</v>
      </c>
      <c r="R1955" s="39">
        <v>0</v>
      </c>
      <c r="S1955" s="38" t="s">
        <v>54</v>
      </c>
      <c r="T1955" s="38">
        <v>94</v>
      </c>
      <c r="U1955" s="38" t="s">
        <v>6396</v>
      </c>
      <c r="V1955" s="39">
        <v>144471552</v>
      </c>
      <c r="W1955" s="38">
        <v>1.94</v>
      </c>
      <c r="X1955" s="38" t="s">
        <v>3139</v>
      </c>
      <c r="Y1955" s="38" t="s">
        <v>6552</v>
      </c>
      <c r="Z1955" s="21">
        <v>144.72389555000001</v>
      </c>
      <c r="AA1955" s="38">
        <v>1.99</v>
      </c>
      <c r="AB1955" s="39" t="s">
        <v>3139</v>
      </c>
      <c r="AC1955" s="39">
        <v>229186</v>
      </c>
      <c r="AD1955" s="23" t="s">
        <v>3139</v>
      </c>
      <c r="AE1955" s="38" t="s">
        <v>5815</v>
      </c>
      <c r="AG1955" s="23"/>
      <c r="AH1955" s="23"/>
    </row>
    <row r="1956" spans="1:34">
      <c r="A1956" t="str">
        <f t="shared" si="92"/>
        <v>1228</v>
      </c>
      <c r="B1956" t="str">
        <f t="shared" si="90"/>
        <v>CA</v>
      </c>
      <c r="C1956">
        <f t="shared" si="91"/>
        <v>58</v>
      </c>
      <c r="D1956" s="38" t="s">
        <v>6552</v>
      </c>
      <c r="E1956" s="23">
        <v>16</v>
      </c>
      <c r="F1956" s="23">
        <v>122811</v>
      </c>
      <c r="G1956" s="38" t="s">
        <v>867</v>
      </c>
      <c r="H1956" s="38" t="s">
        <v>3041</v>
      </c>
      <c r="I1956" s="38" t="s">
        <v>5969</v>
      </c>
      <c r="J1956" s="38" t="s">
        <v>11418</v>
      </c>
      <c r="K1956" s="38"/>
      <c r="L1956" s="38" t="s">
        <v>6396</v>
      </c>
      <c r="M1956" s="109">
        <v>44466</v>
      </c>
      <c r="N1956" s="39">
        <v>142668486</v>
      </c>
      <c r="O1956" s="38">
        <v>1</v>
      </c>
      <c r="P1956" s="38" t="s">
        <v>5814</v>
      </c>
      <c r="Q1956" s="38">
        <v>1.95</v>
      </c>
      <c r="R1956" s="43">
        <v>0</v>
      </c>
      <c r="S1956" s="38" t="s">
        <v>54</v>
      </c>
      <c r="T1956" s="38">
        <v>94</v>
      </c>
      <c r="U1956" s="38" t="s">
        <v>6396</v>
      </c>
      <c r="V1956" s="39">
        <v>142668486</v>
      </c>
      <c r="W1956" s="38">
        <v>1.99</v>
      </c>
      <c r="X1956" s="23" t="s">
        <v>3139</v>
      </c>
      <c r="Y1956" s="38" t="s">
        <v>6552</v>
      </c>
      <c r="Z1956" s="21">
        <v>142.92416781999998</v>
      </c>
      <c r="AA1956" s="38">
        <v>2.04</v>
      </c>
      <c r="AB1956" s="39" t="s">
        <v>3139</v>
      </c>
      <c r="AC1956" s="39">
        <v>232217</v>
      </c>
      <c r="AD1956" s="23" t="s">
        <v>3139</v>
      </c>
      <c r="AE1956" s="38" t="s">
        <v>5815</v>
      </c>
      <c r="AG1956" s="23"/>
      <c r="AH1956" s="23"/>
    </row>
    <row r="1957" spans="1:34">
      <c r="A1957" t="str">
        <f t="shared" si="92"/>
        <v>1228</v>
      </c>
      <c r="B1957" t="str">
        <f t="shared" si="90"/>
        <v>CA</v>
      </c>
      <c r="C1957">
        <f t="shared" si="91"/>
        <v>45</v>
      </c>
      <c r="D1957" s="38" t="s">
        <v>6552</v>
      </c>
      <c r="E1957" s="23">
        <v>17</v>
      </c>
      <c r="F1957" s="23">
        <v>122811</v>
      </c>
      <c r="G1957" s="38" t="s">
        <v>108</v>
      </c>
      <c r="H1957" s="38" t="s">
        <v>3042</v>
      </c>
      <c r="I1957" s="38" t="s">
        <v>5969</v>
      </c>
      <c r="J1957" s="38" t="s">
        <v>11419</v>
      </c>
      <c r="K1957" s="38"/>
      <c r="L1957" s="38" t="s">
        <v>6279</v>
      </c>
      <c r="M1957" s="109">
        <v>44453</v>
      </c>
      <c r="N1957" s="39">
        <v>638799897</v>
      </c>
      <c r="O1957" s="38">
        <v>1</v>
      </c>
      <c r="P1957" s="38" t="s">
        <v>5814</v>
      </c>
      <c r="Q1957" s="23">
        <v>2.25</v>
      </c>
      <c r="R1957" s="39">
        <v>0</v>
      </c>
      <c r="S1957" s="38" t="s">
        <v>54</v>
      </c>
      <c r="T1957" s="23">
        <v>91</v>
      </c>
      <c r="U1957" s="38" t="s">
        <v>6279</v>
      </c>
      <c r="V1957" s="39">
        <v>638799897</v>
      </c>
      <c r="W1957" s="23">
        <v>2.25</v>
      </c>
      <c r="X1957" s="23" t="s">
        <v>3139</v>
      </c>
      <c r="Y1957" s="38" t="s">
        <v>6552</v>
      </c>
      <c r="Z1957" s="21">
        <v>640.59269891999998</v>
      </c>
      <c r="AA1957" s="23">
        <v>2.25</v>
      </c>
      <c r="AB1957" s="39" t="s">
        <v>3139</v>
      </c>
      <c r="AC1957" s="39">
        <v>1208744</v>
      </c>
      <c r="AD1957" s="23" t="s">
        <v>3139</v>
      </c>
      <c r="AE1957" s="38" t="s">
        <v>5815</v>
      </c>
      <c r="AG1957" s="23"/>
      <c r="AH1957" s="23"/>
    </row>
    <row r="1958" spans="1:34">
      <c r="A1958" t="str">
        <f t="shared" si="92"/>
        <v>1120</v>
      </c>
      <c r="B1958" t="str">
        <f t="shared" si="90"/>
        <v>OT</v>
      </c>
      <c r="C1958">
        <f t="shared" si="91"/>
        <v>59</v>
      </c>
      <c r="D1958" s="38" t="s">
        <v>6552</v>
      </c>
      <c r="E1958" s="23">
        <v>18</v>
      </c>
      <c r="F1958" s="23">
        <v>112007</v>
      </c>
      <c r="G1958" s="38" t="s">
        <v>108</v>
      </c>
      <c r="H1958" s="38" t="s">
        <v>3042</v>
      </c>
      <c r="I1958" s="38" t="s">
        <v>5969</v>
      </c>
      <c r="J1958" s="38" t="s">
        <v>11420</v>
      </c>
      <c r="K1958" s="38"/>
      <c r="L1958" s="38" t="s">
        <v>6100</v>
      </c>
      <c r="M1958" s="109">
        <v>44467</v>
      </c>
      <c r="N1958" s="39">
        <v>994117944</v>
      </c>
      <c r="O1958" s="38">
        <v>1</v>
      </c>
      <c r="P1958" s="38" t="s">
        <v>5814</v>
      </c>
      <c r="Q1958" s="23">
        <v>2.2999999999999998</v>
      </c>
      <c r="R1958" s="39">
        <v>0</v>
      </c>
      <c r="S1958" s="38" t="s">
        <v>54</v>
      </c>
      <c r="T1958" s="23">
        <v>91</v>
      </c>
      <c r="U1958" s="38" t="s">
        <v>6100</v>
      </c>
      <c r="V1958" s="39">
        <v>994117944</v>
      </c>
      <c r="W1958" s="23">
        <v>2.2999999999999998</v>
      </c>
      <c r="X1958" s="23" t="s">
        <v>3139</v>
      </c>
      <c r="Y1958" s="38" t="s">
        <v>6552</v>
      </c>
      <c r="Z1958" s="21">
        <v>996.10145251999995</v>
      </c>
      <c r="AA1958" s="23">
        <v>2.2999999999999998</v>
      </c>
      <c r="AB1958" s="39" t="s">
        <v>3139</v>
      </c>
      <c r="AC1958" s="39">
        <v>1921583</v>
      </c>
      <c r="AD1958" s="23" t="s">
        <v>3139</v>
      </c>
      <c r="AE1958" s="38" t="s">
        <v>5815</v>
      </c>
      <c r="AG1958" s="23"/>
      <c r="AH1958" s="23"/>
    </row>
    <row r="1959" spans="1:34">
      <c r="A1959" t="str">
        <f t="shared" si="92"/>
        <v>1228</v>
      </c>
      <c r="B1959" t="str">
        <f t="shared" si="90"/>
        <v>CA</v>
      </c>
      <c r="C1959">
        <f t="shared" si="91"/>
        <v>61</v>
      </c>
      <c r="D1959" s="38" t="s">
        <v>6552</v>
      </c>
      <c r="E1959" s="23">
        <v>19</v>
      </c>
      <c r="F1959" s="23">
        <v>122811</v>
      </c>
      <c r="G1959" s="38" t="s">
        <v>3398</v>
      </c>
      <c r="H1959" s="38" t="s">
        <v>3714</v>
      </c>
      <c r="I1959" s="38" t="s">
        <v>5969</v>
      </c>
      <c r="J1959" s="38" t="s">
        <v>11421</v>
      </c>
      <c r="K1959" s="38"/>
      <c r="L1959" s="38" t="s">
        <v>6203</v>
      </c>
      <c r="M1959" s="109">
        <v>44469</v>
      </c>
      <c r="N1959" s="39">
        <v>193590835</v>
      </c>
      <c r="O1959" s="38">
        <v>1</v>
      </c>
      <c r="P1959" s="38" t="s">
        <v>5814</v>
      </c>
      <c r="Q1959" s="23">
        <v>1.9</v>
      </c>
      <c r="R1959" s="39">
        <v>0</v>
      </c>
      <c r="S1959" s="38" t="s">
        <v>54</v>
      </c>
      <c r="T1959" s="23">
        <v>92</v>
      </c>
      <c r="U1959" s="38" t="s">
        <v>6203</v>
      </c>
      <c r="V1959" s="39">
        <v>193590835</v>
      </c>
      <c r="W1959" s="23">
        <v>1.94</v>
      </c>
      <c r="X1959" s="23" t="s">
        <v>3139</v>
      </c>
      <c r="Y1959" s="38" t="s">
        <v>6552</v>
      </c>
      <c r="Z1959" s="21">
        <v>193.87707090999999</v>
      </c>
      <c r="AA1959" s="23">
        <v>1.99</v>
      </c>
      <c r="AB1959" s="39" t="s">
        <v>3139</v>
      </c>
      <c r="AC1959" s="39">
        <v>306923</v>
      </c>
      <c r="AD1959" s="23" t="s">
        <v>3139</v>
      </c>
      <c r="AE1959" s="38" t="s">
        <v>5815</v>
      </c>
      <c r="AG1959" s="23"/>
      <c r="AH1959" s="23"/>
    </row>
    <row r="1960" spans="1:34">
      <c r="A1960" t="str">
        <f t="shared" si="92"/>
        <v>1228</v>
      </c>
      <c r="B1960" t="str">
        <f t="shared" si="90"/>
        <v>CA</v>
      </c>
      <c r="C1960">
        <f t="shared" si="91"/>
        <v>67</v>
      </c>
      <c r="D1960" s="38" t="s">
        <v>6552</v>
      </c>
      <c r="E1960" s="23">
        <v>20</v>
      </c>
      <c r="F1960" s="23">
        <v>122811</v>
      </c>
      <c r="G1960" s="38" t="s">
        <v>3398</v>
      </c>
      <c r="H1960" s="38" t="s">
        <v>3714</v>
      </c>
      <c r="I1960" s="38" t="s">
        <v>5969</v>
      </c>
      <c r="J1960" s="38" t="s">
        <v>12058</v>
      </c>
      <c r="K1960" s="38"/>
      <c r="L1960" s="38" t="s">
        <v>6104</v>
      </c>
      <c r="M1960" s="109">
        <v>44475</v>
      </c>
      <c r="N1960" s="39">
        <v>187895756</v>
      </c>
      <c r="O1960" s="38">
        <v>1</v>
      </c>
      <c r="P1960" s="38" t="s">
        <v>5814</v>
      </c>
      <c r="Q1960" s="23">
        <v>1.9</v>
      </c>
      <c r="R1960" s="39">
        <v>0</v>
      </c>
      <c r="S1960" s="38" t="s">
        <v>54</v>
      </c>
      <c r="T1960" s="23">
        <v>92</v>
      </c>
      <c r="U1960" s="38" t="s">
        <v>6104</v>
      </c>
      <c r="V1960" s="39">
        <v>187895756</v>
      </c>
      <c r="W1960" s="23">
        <v>1.94</v>
      </c>
      <c r="X1960" s="38" t="s">
        <v>3139</v>
      </c>
      <c r="Y1960" s="38" t="s">
        <v>6552</v>
      </c>
      <c r="Z1960" s="21">
        <v>188.12686733000001</v>
      </c>
      <c r="AA1960" s="23">
        <v>1.94</v>
      </c>
      <c r="AB1960" s="39" t="s">
        <v>3139</v>
      </c>
      <c r="AC1960" s="39">
        <v>231111</v>
      </c>
      <c r="AD1960" s="23" t="s">
        <v>3139</v>
      </c>
      <c r="AE1960" s="38" t="s">
        <v>5815</v>
      </c>
      <c r="AG1960" s="23"/>
      <c r="AH1960" s="23"/>
    </row>
    <row r="1961" spans="1:34">
      <c r="A1961" t="str">
        <f t="shared" si="92"/>
        <v>1120</v>
      </c>
      <c r="B1961" t="str">
        <f t="shared" si="90"/>
        <v>OT</v>
      </c>
      <c r="C1961">
        <f t="shared" si="91"/>
        <v>68</v>
      </c>
      <c r="D1961" s="38" t="s">
        <v>6552</v>
      </c>
      <c r="E1961" s="23">
        <v>21</v>
      </c>
      <c r="F1961" s="23">
        <v>112007</v>
      </c>
      <c r="G1961" s="38" t="s">
        <v>53</v>
      </c>
      <c r="H1961" s="38" t="s">
        <v>3161</v>
      </c>
      <c r="I1961" s="38" t="s">
        <v>5969</v>
      </c>
      <c r="J1961" s="38" t="s">
        <v>12059</v>
      </c>
      <c r="K1961" s="38"/>
      <c r="L1961" s="38" t="s">
        <v>6068</v>
      </c>
      <c r="M1961" s="109">
        <v>44476</v>
      </c>
      <c r="N1961" s="39">
        <v>324906743</v>
      </c>
      <c r="O1961" s="38">
        <v>1</v>
      </c>
      <c r="P1961" s="38" t="s">
        <v>5814</v>
      </c>
      <c r="Q1961" s="23">
        <v>2.5</v>
      </c>
      <c r="R1961" s="39">
        <v>0</v>
      </c>
      <c r="S1961" s="38" t="s">
        <v>54</v>
      </c>
      <c r="T1961" s="23">
        <v>92</v>
      </c>
      <c r="U1961" s="38" t="s">
        <v>6068</v>
      </c>
      <c r="V1961" s="39">
        <v>324906743</v>
      </c>
      <c r="W1961" s="23">
        <v>2.56</v>
      </c>
      <c r="X1961" s="38" t="s">
        <v>3139</v>
      </c>
      <c r="Y1961" s="38" t="s">
        <v>6552</v>
      </c>
      <c r="Z1961" s="21">
        <v>325.40831305</v>
      </c>
      <c r="AA1961" s="23">
        <v>2.56</v>
      </c>
      <c r="AB1961" s="39" t="s">
        <v>3139</v>
      </c>
      <c r="AC1961" s="39">
        <v>501570</v>
      </c>
      <c r="AD1961" s="23" t="s">
        <v>3139</v>
      </c>
      <c r="AE1961" s="38" t="s">
        <v>5815</v>
      </c>
      <c r="AG1961" s="23"/>
      <c r="AH1961" s="23"/>
    </row>
    <row r="1962" spans="1:34">
      <c r="A1962" t="str">
        <f t="shared" si="92"/>
        <v>1228</v>
      </c>
      <c r="B1962" t="str">
        <f t="shared" si="90"/>
        <v>CA</v>
      </c>
      <c r="C1962">
        <f t="shared" si="91"/>
        <v>105</v>
      </c>
      <c r="D1962" s="38" t="s">
        <v>6552</v>
      </c>
      <c r="E1962" s="23">
        <v>22</v>
      </c>
      <c r="F1962" s="23">
        <v>122811</v>
      </c>
      <c r="G1962" s="38" t="s">
        <v>3177</v>
      </c>
      <c r="H1962" s="38" t="s">
        <v>3715</v>
      </c>
      <c r="I1962" s="38" t="s">
        <v>5969</v>
      </c>
      <c r="J1962" s="38" t="s">
        <v>12060</v>
      </c>
      <c r="K1962" s="38"/>
      <c r="L1962" s="38" t="s">
        <v>6072</v>
      </c>
      <c r="M1962" s="109">
        <v>44513</v>
      </c>
      <c r="N1962" s="39">
        <v>162341040.5</v>
      </c>
      <c r="O1962" s="38">
        <v>1</v>
      </c>
      <c r="P1962" s="38" t="s">
        <v>5814</v>
      </c>
      <c r="Q1962" s="23">
        <v>2.5499999999999998</v>
      </c>
      <c r="R1962" s="39">
        <v>0</v>
      </c>
      <c r="S1962" s="38" t="s">
        <v>54</v>
      </c>
      <c r="T1962" s="23">
        <v>123</v>
      </c>
      <c r="U1962" s="38" t="s">
        <v>6072</v>
      </c>
      <c r="V1962" s="39">
        <v>162341040.5</v>
      </c>
      <c r="W1962" s="23">
        <v>2.61</v>
      </c>
      <c r="X1962" s="38" t="s">
        <v>3139</v>
      </c>
      <c r="Y1962" s="38" t="s">
        <v>6552</v>
      </c>
      <c r="Z1962" s="21">
        <v>162.51572039999999</v>
      </c>
      <c r="AA1962" s="23">
        <v>2.61</v>
      </c>
      <c r="AB1962" s="43" t="s">
        <v>3139</v>
      </c>
      <c r="AC1962" s="39">
        <v>174680</v>
      </c>
      <c r="AD1962" s="23" t="s">
        <v>3139</v>
      </c>
      <c r="AE1962" s="38" t="s">
        <v>5815</v>
      </c>
      <c r="AG1962" s="23"/>
      <c r="AH1962" s="23"/>
    </row>
    <row r="1963" spans="1:34">
      <c r="A1963" t="str">
        <f t="shared" si="92"/>
        <v>1120</v>
      </c>
      <c r="B1963" t="str">
        <f t="shared" si="90"/>
        <v>OT</v>
      </c>
      <c r="C1963">
        <f t="shared" si="91"/>
        <v>74</v>
      </c>
      <c r="D1963" s="38" t="s">
        <v>6552</v>
      </c>
      <c r="E1963" s="23">
        <v>23</v>
      </c>
      <c r="F1963" s="23">
        <v>112007</v>
      </c>
      <c r="G1963" s="38" t="s">
        <v>53</v>
      </c>
      <c r="H1963" s="38" t="s">
        <v>3161</v>
      </c>
      <c r="I1963" s="38" t="s">
        <v>5969</v>
      </c>
      <c r="J1963" s="38" t="s">
        <v>12061</v>
      </c>
      <c r="K1963" s="38"/>
      <c r="L1963" s="38" t="s">
        <v>6072</v>
      </c>
      <c r="M1963" s="109">
        <v>44482</v>
      </c>
      <c r="N1963" s="39">
        <v>72907674</v>
      </c>
      <c r="O1963" s="38">
        <v>1</v>
      </c>
      <c r="P1963" s="38" t="s">
        <v>5814</v>
      </c>
      <c r="Q1963" s="38">
        <v>2.5</v>
      </c>
      <c r="R1963" s="43">
        <v>0</v>
      </c>
      <c r="S1963" s="38" t="s">
        <v>54</v>
      </c>
      <c r="T1963" s="38">
        <v>92</v>
      </c>
      <c r="U1963" s="38" t="s">
        <v>6072</v>
      </c>
      <c r="V1963" s="39">
        <v>72907674</v>
      </c>
      <c r="W1963" s="38">
        <v>2.56</v>
      </c>
      <c r="X1963" s="23" t="s">
        <v>3139</v>
      </c>
      <c r="Y1963" s="38" t="s">
        <v>6552</v>
      </c>
      <c r="Z1963" s="21">
        <v>72.98951194</v>
      </c>
      <c r="AA1963" s="38">
        <v>2.56</v>
      </c>
      <c r="AB1963" s="39" t="s">
        <v>3139</v>
      </c>
      <c r="AC1963" s="39">
        <v>81838</v>
      </c>
      <c r="AD1963" s="23" t="s">
        <v>3139</v>
      </c>
      <c r="AE1963" s="38" t="s">
        <v>5815</v>
      </c>
      <c r="AG1963" s="23"/>
      <c r="AH1963" s="23"/>
    </row>
    <row r="1964" spans="1:34">
      <c r="A1964" t="str">
        <f t="shared" si="92"/>
        <v>1228</v>
      </c>
      <c r="B1964" t="str">
        <f t="shared" si="90"/>
        <v>CA</v>
      </c>
      <c r="C1964">
        <f t="shared" si="91"/>
        <v>111</v>
      </c>
      <c r="D1964" s="38" t="s">
        <v>6552</v>
      </c>
      <c r="E1964" s="23">
        <v>24</v>
      </c>
      <c r="F1964" s="23">
        <v>122811</v>
      </c>
      <c r="G1964" s="38" t="s">
        <v>3177</v>
      </c>
      <c r="H1964" s="38" t="s">
        <v>3715</v>
      </c>
      <c r="I1964" s="38" t="s">
        <v>5969</v>
      </c>
      <c r="J1964" s="38" t="s">
        <v>12062</v>
      </c>
      <c r="K1964" s="38"/>
      <c r="L1964" s="38" t="s">
        <v>6076</v>
      </c>
      <c r="M1964" s="109">
        <v>44519</v>
      </c>
      <c r="N1964" s="39">
        <v>219577616.19999999</v>
      </c>
      <c r="O1964" s="38">
        <v>1</v>
      </c>
      <c r="P1964" s="38" t="s">
        <v>5814</v>
      </c>
      <c r="Q1964" s="38">
        <v>2.5499999999999998</v>
      </c>
      <c r="R1964" s="43">
        <v>0</v>
      </c>
      <c r="S1964" s="38" t="s">
        <v>54</v>
      </c>
      <c r="T1964" s="38">
        <v>123</v>
      </c>
      <c r="U1964" s="38" t="s">
        <v>6076</v>
      </c>
      <c r="V1964" s="39">
        <v>219577616.19999999</v>
      </c>
      <c r="W1964" s="38">
        <v>2.61</v>
      </c>
      <c r="X1964" s="23" t="s">
        <v>3139</v>
      </c>
      <c r="Y1964" s="38" t="s">
        <v>6552</v>
      </c>
      <c r="Z1964" s="21">
        <v>219.71934762000001</v>
      </c>
      <c r="AA1964" s="38">
        <v>2.61</v>
      </c>
      <c r="AB1964" s="39" t="s">
        <v>3139</v>
      </c>
      <c r="AC1964" s="39">
        <v>141731</v>
      </c>
      <c r="AD1964" s="23" t="s">
        <v>3139</v>
      </c>
      <c r="AE1964" s="38" t="s">
        <v>5815</v>
      </c>
      <c r="AG1964" s="23"/>
      <c r="AH1964" s="23"/>
    </row>
    <row r="1965" spans="1:34">
      <c r="A1965" t="str">
        <f t="shared" si="92"/>
        <v>1120</v>
      </c>
      <c r="B1965" t="str">
        <f t="shared" si="90"/>
        <v>OT</v>
      </c>
      <c r="C1965">
        <f t="shared" si="91"/>
        <v>74</v>
      </c>
      <c r="D1965" s="38" t="s">
        <v>6552</v>
      </c>
      <c r="E1965" s="23">
        <v>25</v>
      </c>
      <c r="F1965" s="23">
        <v>112007</v>
      </c>
      <c r="G1965" s="38" t="s">
        <v>53</v>
      </c>
      <c r="H1965" s="38" t="s">
        <v>3161</v>
      </c>
      <c r="I1965" s="38" t="s">
        <v>5969</v>
      </c>
      <c r="J1965" s="38" t="s">
        <v>12063</v>
      </c>
      <c r="K1965" s="38"/>
      <c r="L1965" s="38" t="s">
        <v>6072</v>
      </c>
      <c r="M1965" s="109">
        <v>44482</v>
      </c>
      <c r="N1965" s="39">
        <v>357249870</v>
      </c>
      <c r="O1965" s="38">
        <v>1</v>
      </c>
      <c r="P1965" s="38" t="s">
        <v>5814</v>
      </c>
      <c r="Q1965" s="38">
        <v>2.5</v>
      </c>
      <c r="R1965" s="43">
        <v>0</v>
      </c>
      <c r="S1965" s="38" t="s">
        <v>54</v>
      </c>
      <c r="T1965" s="38">
        <v>92</v>
      </c>
      <c r="U1965" s="38" t="s">
        <v>6072</v>
      </c>
      <c r="V1965" s="39">
        <v>357249870</v>
      </c>
      <c r="W1965" s="38">
        <v>2.56</v>
      </c>
      <c r="X1965" s="23" t="s">
        <v>3139</v>
      </c>
      <c r="Y1965" s="38" t="s">
        <v>6552</v>
      </c>
      <c r="Z1965" s="21">
        <v>357.65087843000003</v>
      </c>
      <c r="AA1965" s="38">
        <v>2.56</v>
      </c>
      <c r="AB1965" s="39" t="s">
        <v>3139</v>
      </c>
      <c r="AC1965" s="39">
        <v>401008</v>
      </c>
      <c r="AD1965" s="23" t="s">
        <v>3139</v>
      </c>
      <c r="AE1965" s="38" t="s">
        <v>5815</v>
      </c>
      <c r="AG1965" s="23"/>
      <c r="AH1965" s="23"/>
    </row>
    <row r="1966" spans="1:34">
      <c r="A1966" t="str">
        <f t="shared" si="92"/>
        <v>1228</v>
      </c>
      <c r="B1966" t="str">
        <f t="shared" si="90"/>
        <v>CA</v>
      </c>
      <c r="C1966">
        <f t="shared" si="91"/>
        <v>76</v>
      </c>
      <c r="D1966" s="38" t="s">
        <v>6552</v>
      </c>
      <c r="E1966" s="23">
        <v>26</v>
      </c>
      <c r="F1966" s="23">
        <v>122811</v>
      </c>
      <c r="G1966" s="38" t="s">
        <v>867</v>
      </c>
      <c r="H1966" s="38" t="s">
        <v>3041</v>
      </c>
      <c r="I1966" s="38" t="s">
        <v>5969</v>
      </c>
      <c r="J1966" s="38" t="s">
        <v>12064</v>
      </c>
      <c r="K1966" s="38"/>
      <c r="L1966" s="38" t="s">
        <v>6154</v>
      </c>
      <c r="M1966" s="109">
        <v>44484</v>
      </c>
      <c r="N1966" s="39">
        <v>102372748</v>
      </c>
      <c r="O1966" s="38">
        <v>1</v>
      </c>
      <c r="P1966" s="38" t="s">
        <v>5814</v>
      </c>
      <c r="Q1966" s="38">
        <v>2.0499999999999998</v>
      </c>
      <c r="R1966" s="43">
        <v>0</v>
      </c>
      <c r="S1966" s="38" t="s">
        <v>54</v>
      </c>
      <c r="T1966" s="38">
        <v>92</v>
      </c>
      <c r="U1966" s="38" t="s">
        <v>6154</v>
      </c>
      <c r="V1966" s="39">
        <v>102372748</v>
      </c>
      <c r="W1966" s="38">
        <v>2.1</v>
      </c>
      <c r="X1966" s="23" t="s">
        <v>3139</v>
      </c>
      <c r="Y1966" s="38" t="s">
        <v>6552</v>
      </c>
      <c r="Z1966" s="21">
        <v>102.45536731999999</v>
      </c>
      <c r="AA1966" s="38">
        <v>2.1</v>
      </c>
      <c r="AB1966" s="39" t="s">
        <v>3139</v>
      </c>
      <c r="AC1966" s="39">
        <v>82619</v>
      </c>
      <c r="AD1966" s="23" t="s">
        <v>3139</v>
      </c>
      <c r="AE1966" s="38" t="s">
        <v>5815</v>
      </c>
      <c r="AG1966" s="23"/>
      <c r="AH1966" s="23"/>
    </row>
    <row r="1967" spans="1:34">
      <c r="A1967" t="str">
        <f t="shared" si="92"/>
        <v>1228</v>
      </c>
      <c r="B1967" t="str">
        <f t="shared" si="90"/>
        <v>CA</v>
      </c>
      <c r="C1967">
        <f t="shared" si="91"/>
        <v>77</v>
      </c>
      <c r="D1967" s="38" t="s">
        <v>6552</v>
      </c>
      <c r="E1967" s="23">
        <v>27</v>
      </c>
      <c r="F1967" s="23">
        <v>122811</v>
      </c>
      <c r="G1967" s="38" t="s">
        <v>102</v>
      </c>
      <c r="H1967" s="38" t="s">
        <v>3043</v>
      </c>
      <c r="I1967" s="38" t="s">
        <v>5969</v>
      </c>
      <c r="J1967" s="38" t="s">
        <v>12065</v>
      </c>
      <c r="K1967" s="38"/>
      <c r="L1967" s="38" t="s">
        <v>6431</v>
      </c>
      <c r="M1967" s="109">
        <v>44485</v>
      </c>
      <c r="N1967" s="39">
        <v>400000000</v>
      </c>
      <c r="O1967" s="38">
        <v>1</v>
      </c>
      <c r="P1967" s="38" t="s">
        <v>5814</v>
      </c>
      <c r="Q1967" s="38">
        <v>2</v>
      </c>
      <c r="R1967" s="43">
        <v>0</v>
      </c>
      <c r="S1967" s="38" t="s">
        <v>54</v>
      </c>
      <c r="T1967" s="38">
        <v>92</v>
      </c>
      <c r="U1967" s="38" t="s">
        <v>6431</v>
      </c>
      <c r="V1967" s="39">
        <v>400000000</v>
      </c>
      <c r="W1967" s="38">
        <v>2</v>
      </c>
      <c r="X1967" s="23" t="s">
        <v>3139</v>
      </c>
      <c r="Y1967" s="38" t="s">
        <v>6552</v>
      </c>
      <c r="Z1967" s="21">
        <v>400.32565518000001</v>
      </c>
      <c r="AA1967" s="38">
        <v>2</v>
      </c>
      <c r="AB1967" s="39" t="s">
        <v>3139</v>
      </c>
      <c r="AC1967" s="39">
        <v>325655</v>
      </c>
      <c r="AD1967" s="23" t="s">
        <v>3139</v>
      </c>
      <c r="AE1967" s="38" t="s">
        <v>5815</v>
      </c>
      <c r="AG1967" s="23"/>
      <c r="AH1967" s="23"/>
    </row>
    <row r="1968" spans="1:34">
      <c r="A1968" t="str">
        <f t="shared" si="92"/>
        <v>1228</v>
      </c>
      <c r="B1968" t="str">
        <f t="shared" si="90"/>
        <v>CA</v>
      </c>
      <c r="C1968">
        <f t="shared" si="91"/>
        <v>84</v>
      </c>
      <c r="D1968" s="38" t="s">
        <v>6552</v>
      </c>
      <c r="E1968" s="23">
        <v>28</v>
      </c>
      <c r="F1968" s="23">
        <v>122811</v>
      </c>
      <c r="G1968" s="38" t="s">
        <v>102</v>
      </c>
      <c r="H1968" s="38" t="s">
        <v>3043</v>
      </c>
      <c r="I1968" s="38" t="s">
        <v>5969</v>
      </c>
      <c r="J1968" s="38" t="s">
        <v>12066</v>
      </c>
      <c r="K1968" s="38"/>
      <c r="L1968" s="38" t="s">
        <v>6237</v>
      </c>
      <c r="M1968" s="109">
        <v>44492</v>
      </c>
      <c r="N1968" s="39">
        <v>400000000</v>
      </c>
      <c r="O1968" s="38">
        <v>1</v>
      </c>
      <c r="P1968" s="38" t="s">
        <v>5814</v>
      </c>
      <c r="Q1968" s="38">
        <v>2</v>
      </c>
      <c r="R1968" s="43">
        <v>0</v>
      </c>
      <c r="S1968" s="38" t="s">
        <v>54</v>
      </c>
      <c r="T1968" s="38">
        <v>92</v>
      </c>
      <c r="U1968" s="38" t="s">
        <v>6237</v>
      </c>
      <c r="V1968" s="39">
        <v>400000000</v>
      </c>
      <c r="W1968" s="38">
        <v>2</v>
      </c>
      <c r="X1968" s="38" t="s">
        <v>3139</v>
      </c>
      <c r="Y1968" s="38" t="s">
        <v>6552</v>
      </c>
      <c r="Z1968" s="21">
        <v>400.17364981000003</v>
      </c>
      <c r="AA1968" s="38">
        <v>2</v>
      </c>
      <c r="AB1968" s="39" t="s">
        <v>3139</v>
      </c>
      <c r="AC1968" s="39">
        <v>173650</v>
      </c>
      <c r="AD1968" s="23" t="s">
        <v>3139</v>
      </c>
      <c r="AE1968" s="38" t="s">
        <v>5815</v>
      </c>
      <c r="AG1968" s="23"/>
      <c r="AH1968" s="23"/>
    </row>
    <row r="1969" spans="1:34">
      <c r="A1969" t="str">
        <f t="shared" si="92"/>
        <v>1228</v>
      </c>
      <c r="B1969" t="str">
        <f t="shared" si="90"/>
        <v>CA</v>
      </c>
      <c r="C1969">
        <f t="shared" si="91"/>
        <v>118</v>
      </c>
      <c r="D1969" s="38" t="s">
        <v>6552</v>
      </c>
      <c r="E1969" s="23">
        <v>29</v>
      </c>
      <c r="F1969" s="23">
        <v>122811</v>
      </c>
      <c r="G1969" s="38" t="s">
        <v>53</v>
      </c>
      <c r="H1969" s="38" t="s">
        <v>3161</v>
      </c>
      <c r="I1969" s="38" t="s">
        <v>5969</v>
      </c>
      <c r="J1969" s="38" t="s">
        <v>12067</v>
      </c>
      <c r="K1969" s="38"/>
      <c r="L1969" s="38" t="s">
        <v>5981</v>
      </c>
      <c r="M1969" s="109">
        <v>44526</v>
      </c>
      <c r="N1969" s="39">
        <v>125064463</v>
      </c>
      <c r="O1969" s="38">
        <v>1</v>
      </c>
      <c r="P1969" s="38" t="s">
        <v>5814</v>
      </c>
      <c r="Q1969" s="38">
        <v>2.6</v>
      </c>
      <c r="R1969" s="43">
        <v>0</v>
      </c>
      <c r="S1969" s="38" t="s">
        <v>54</v>
      </c>
      <c r="T1969" s="38">
        <v>123</v>
      </c>
      <c r="U1969" s="38" t="s">
        <v>5981</v>
      </c>
      <c r="V1969" s="39">
        <v>125064463</v>
      </c>
      <c r="W1969" s="38">
        <v>2.67</v>
      </c>
      <c r="X1969" s="38" t="s">
        <v>3139</v>
      </c>
      <c r="Y1969" s="38" t="s">
        <v>6552</v>
      </c>
      <c r="Z1969" s="21">
        <v>125.08274786</v>
      </c>
      <c r="AA1969" s="38">
        <v>2.67</v>
      </c>
      <c r="AB1969" s="39" t="s">
        <v>3139</v>
      </c>
      <c r="AC1969" s="39">
        <v>18285</v>
      </c>
      <c r="AD1969" s="23" t="s">
        <v>3139</v>
      </c>
      <c r="AE1969" s="38" t="s">
        <v>5815</v>
      </c>
      <c r="AG1969" s="23"/>
      <c r="AH1969" s="23"/>
    </row>
    <row r="1970" spans="1:34">
      <c r="A1970" t="str">
        <f t="shared" si="92"/>
        <v>1228</v>
      </c>
      <c r="B1970" t="str">
        <f t="shared" si="90"/>
        <v>CA</v>
      </c>
      <c r="C1970">
        <f t="shared" si="91"/>
        <v>91</v>
      </c>
      <c r="D1970" s="38" t="s">
        <v>6552</v>
      </c>
      <c r="E1970" s="23">
        <v>30</v>
      </c>
      <c r="F1970" s="23">
        <v>122811</v>
      </c>
      <c r="G1970" s="38" t="s">
        <v>79</v>
      </c>
      <c r="H1970" s="38" t="s">
        <v>3199</v>
      </c>
      <c r="I1970" s="38" t="s">
        <v>5969</v>
      </c>
      <c r="J1970" s="38" t="s">
        <v>12068</v>
      </c>
      <c r="K1970" s="38"/>
      <c r="L1970" s="38" t="s">
        <v>6032</v>
      </c>
      <c r="M1970" s="109">
        <v>44499</v>
      </c>
      <c r="N1970" s="39">
        <v>402141952</v>
      </c>
      <c r="O1970" s="38">
        <v>1</v>
      </c>
      <c r="P1970" s="38" t="s">
        <v>5814</v>
      </c>
      <c r="Q1970" s="38">
        <v>2.4500000000000002</v>
      </c>
      <c r="R1970" s="43">
        <v>0</v>
      </c>
      <c r="S1970" s="38" t="s">
        <v>54</v>
      </c>
      <c r="T1970" s="38">
        <v>92</v>
      </c>
      <c r="U1970" s="38" t="s">
        <v>6032</v>
      </c>
      <c r="V1970" s="39">
        <v>402141952</v>
      </c>
      <c r="W1970" s="38">
        <v>2.5099999999999998</v>
      </c>
      <c r="X1970" s="38" t="s">
        <v>3139</v>
      </c>
      <c r="Y1970" s="38" t="s">
        <v>6552</v>
      </c>
      <c r="Z1970" s="21">
        <v>402.11431523000005</v>
      </c>
      <c r="AA1970" s="38">
        <v>2.5099999999999998</v>
      </c>
      <c r="AB1970" s="39" t="s">
        <v>3139</v>
      </c>
      <c r="AC1970" s="39">
        <v>-27637</v>
      </c>
      <c r="AD1970" s="23" t="s">
        <v>3139</v>
      </c>
      <c r="AE1970" s="38" t="s">
        <v>5815</v>
      </c>
      <c r="AG1970" s="23"/>
      <c r="AH1970" s="23"/>
    </row>
    <row r="1971" spans="1:34">
      <c r="A1971" t="str">
        <f t="shared" si="92"/>
        <v>1120</v>
      </c>
      <c r="B1971" t="str">
        <f t="shared" si="90"/>
        <v>OT</v>
      </c>
      <c r="C1971">
        <f t="shared" si="91"/>
        <v>82</v>
      </c>
      <c r="D1971" s="38" t="s">
        <v>6552</v>
      </c>
      <c r="E1971" s="23">
        <v>31</v>
      </c>
      <c r="F1971" s="23">
        <v>112007</v>
      </c>
      <c r="G1971" s="38" t="s">
        <v>53</v>
      </c>
      <c r="H1971" s="38" t="s">
        <v>3161</v>
      </c>
      <c r="I1971" s="38" t="s">
        <v>5969</v>
      </c>
      <c r="J1971" s="38" t="s">
        <v>12069</v>
      </c>
      <c r="K1971" s="38"/>
      <c r="L1971" s="38" t="s">
        <v>6078</v>
      </c>
      <c r="M1971" s="109">
        <v>44490</v>
      </c>
      <c r="N1971" s="39">
        <v>147747674</v>
      </c>
      <c r="O1971" s="38">
        <v>1</v>
      </c>
      <c r="P1971" s="38" t="s">
        <v>5814</v>
      </c>
      <c r="Q1971" s="23">
        <v>2.5</v>
      </c>
      <c r="R1971" s="39">
        <v>0</v>
      </c>
      <c r="S1971" s="38" t="s">
        <v>54</v>
      </c>
      <c r="T1971" s="23">
        <v>92</v>
      </c>
      <c r="U1971" s="38" t="s">
        <v>6078</v>
      </c>
      <c r="V1971" s="39">
        <v>147747674</v>
      </c>
      <c r="W1971" s="23">
        <v>2.56</v>
      </c>
      <c r="X1971" s="38" t="s">
        <v>3139</v>
      </c>
      <c r="Y1971" s="38" t="s">
        <v>6552</v>
      </c>
      <c r="Z1971" s="21">
        <v>147.83057502</v>
      </c>
      <c r="AA1971" s="23">
        <v>2.56</v>
      </c>
      <c r="AB1971" s="39" t="s">
        <v>3139</v>
      </c>
      <c r="AC1971" s="39">
        <v>82901</v>
      </c>
      <c r="AD1971" s="23" t="s">
        <v>3139</v>
      </c>
      <c r="AE1971" s="38" t="s">
        <v>5815</v>
      </c>
      <c r="AG1971" s="23"/>
      <c r="AH1971" s="23"/>
    </row>
    <row r="1972" spans="1:34">
      <c r="A1972" t="str">
        <f t="shared" si="92"/>
        <v>1228</v>
      </c>
      <c r="B1972" t="str">
        <f t="shared" si="90"/>
        <v>CA</v>
      </c>
      <c r="C1972">
        <f t="shared" si="91"/>
        <v>105</v>
      </c>
      <c r="D1972" s="38" t="s">
        <v>6552</v>
      </c>
      <c r="E1972" s="23">
        <v>32</v>
      </c>
      <c r="F1972" s="23">
        <v>122811</v>
      </c>
      <c r="G1972" s="38" t="s">
        <v>3177</v>
      </c>
      <c r="H1972" s="38" t="s">
        <v>3715</v>
      </c>
      <c r="I1972" s="38" t="s">
        <v>5969</v>
      </c>
      <c r="J1972" s="38" t="s">
        <v>12070</v>
      </c>
      <c r="K1972" s="38"/>
      <c r="L1972" s="38" t="s">
        <v>6072</v>
      </c>
      <c r="M1972" s="109">
        <v>44513</v>
      </c>
      <c r="N1972" s="39">
        <v>226417333</v>
      </c>
      <c r="O1972" s="38">
        <v>1</v>
      </c>
      <c r="P1972" s="38" t="s">
        <v>5814</v>
      </c>
      <c r="Q1972" s="23">
        <v>2.65</v>
      </c>
      <c r="R1972" s="39">
        <v>0</v>
      </c>
      <c r="S1972" s="38" t="s">
        <v>54</v>
      </c>
      <c r="T1972" s="23">
        <v>123</v>
      </c>
      <c r="U1972" s="38" t="s">
        <v>6072</v>
      </c>
      <c r="V1972" s="39">
        <v>226417333</v>
      </c>
      <c r="W1972" s="23">
        <v>2.72</v>
      </c>
      <c r="X1972" s="38" t="s">
        <v>3139</v>
      </c>
      <c r="Y1972" s="38" t="s">
        <v>6552</v>
      </c>
      <c r="Z1972" s="21">
        <v>226.67039187999998</v>
      </c>
      <c r="AA1972" s="23">
        <v>2.72</v>
      </c>
      <c r="AB1972" s="39" t="s">
        <v>3139</v>
      </c>
      <c r="AC1972" s="39">
        <v>253059</v>
      </c>
      <c r="AD1972" s="23" t="s">
        <v>3139</v>
      </c>
      <c r="AE1972" s="38" t="s">
        <v>5815</v>
      </c>
      <c r="AG1972" s="23"/>
      <c r="AH1972" s="23"/>
    </row>
    <row r="1973" spans="1:34">
      <c r="A1973" t="str">
        <f t="shared" si="92"/>
        <v>1228</v>
      </c>
      <c r="B1973" t="str">
        <f t="shared" si="90"/>
        <v>CA</v>
      </c>
      <c r="C1973">
        <f t="shared" si="91"/>
        <v>122</v>
      </c>
      <c r="D1973" s="38" t="s">
        <v>6552</v>
      </c>
      <c r="E1973" s="23">
        <v>33</v>
      </c>
      <c r="F1973" s="23">
        <v>122811</v>
      </c>
      <c r="G1973" s="38" t="s">
        <v>79</v>
      </c>
      <c r="H1973" s="38" t="s">
        <v>3199</v>
      </c>
      <c r="I1973" s="38" t="s">
        <v>5969</v>
      </c>
      <c r="J1973" s="38" t="s">
        <v>12071</v>
      </c>
      <c r="K1973" s="38"/>
      <c r="L1973" s="38" t="s">
        <v>6032</v>
      </c>
      <c r="M1973" s="109">
        <v>44530</v>
      </c>
      <c r="N1973" s="39">
        <v>415204108</v>
      </c>
      <c r="O1973" s="38">
        <v>1</v>
      </c>
      <c r="P1973" s="38" t="s">
        <v>5814</v>
      </c>
      <c r="Q1973" s="23">
        <v>2.5499999999999998</v>
      </c>
      <c r="R1973" s="39">
        <v>0</v>
      </c>
      <c r="S1973" s="38" t="s">
        <v>54</v>
      </c>
      <c r="T1973" s="23">
        <v>123</v>
      </c>
      <c r="U1973" s="38" t="s">
        <v>6032</v>
      </c>
      <c r="V1973" s="39">
        <v>415204108</v>
      </c>
      <c r="W1973" s="23">
        <v>2.61</v>
      </c>
      <c r="X1973" s="38" t="s">
        <v>3139</v>
      </c>
      <c r="Y1973" s="38" t="s">
        <v>6552</v>
      </c>
      <c r="Z1973" s="21">
        <v>415.14458607</v>
      </c>
      <c r="AA1973" s="23">
        <v>2.61</v>
      </c>
      <c r="AB1973" s="39" t="s">
        <v>3139</v>
      </c>
      <c r="AC1973" s="39">
        <v>-59522</v>
      </c>
      <c r="AD1973" s="23" t="s">
        <v>3139</v>
      </c>
      <c r="AE1973" s="38" t="s">
        <v>5815</v>
      </c>
      <c r="AG1973" s="23"/>
      <c r="AH1973" s="23"/>
    </row>
    <row r="1974" spans="1:34">
      <c r="A1974" t="str">
        <f t="shared" si="92"/>
        <v>1226</v>
      </c>
      <c r="B1974" t="str">
        <f t="shared" si="90"/>
        <v>OT</v>
      </c>
      <c r="C1974">
        <f t="shared" si="91"/>
        <v>0</v>
      </c>
      <c r="D1974" s="38" t="s">
        <v>6552</v>
      </c>
      <c r="E1974" s="23">
        <v>34</v>
      </c>
      <c r="F1974" s="23">
        <v>122602</v>
      </c>
      <c r="G1974" s="38" t="s">
        <v>1343</v>
      </c>
      <c r="H1974" s="38" t="s">
        <v>3697</v>
      </c>
      <c r="I1974" s="38" t="s">
        <v>6006</v>
      </c>
      <c r="J1974" s="38" t="s">
        <v>50</v>
      </c>
      <c r="K1974" s="38"/>
      <c r="L1974" s="38"/>
      <c r="M1974" s="38"/>
      <c r="N1974" s="39">
        <v>0</v>
      </c>
      <c r="O1974" s="38">
        <v>1</v>
      </c>
      <c r="P1974" s="38"/>
      <c r="Q1974" s="23" t="s">
        <v>3139</v>
      </c>
      <c r="R1974" s="39">
        <v>1</v>
      </c>
      <c r="S1974" s="38"/>
      <c r="T1974" s="23" t="s">
        <v>3139</v>
      </c>
      <c r="U1974" s="38" t="s">
        <v>6893</v>
      </c>
      <c r="V1974" s="39">
        <v>11383743</v>
      </c>
      <c r="W1974" s="23" t="s">
        <v>3139</v>
      </c>
      <c r="X1974" s="38">
        <v>1</v>
      </c>
      <c r="Y1974" s="38" t="s">
        <v>5977</v>
      </c>
      <c r="Z1974" s="21">
        <v>11.383743000000001</v>
      </c>
      <c r="AA1974" s="23" t="s">
        <v>3139</v>
      </c>
      <c r="AB1974" s="39">
        <v>1</v>
      </c>
      <c r="AC1974" s="39">
        <v>0</v>
      </c>
      <c r="AD1974" s="23" t="s">
        <v>3139</v>
      </c>
      <c r="AE1974" s="38" t="s">
        <v>5819</v>
      </c>
      <c r="AG1974" s="23"/>
      <c r="AH1974" s="23"/>
    </row>
    <row r="1975" spans="1:34">
      <c r="A1975" t="str">
        <f t="shared" si="92"/>
        <v>1226</v>
      </c>
      <c r="B1975" t="str">
        <f t="shared" si="90"/>
        <v>OT</v>
      </c>
      <c r="C1975">
        <f t="shared" si="91"/>
        <v>0</v>
      </c>
      <c r="D1975" s="38" t="s">
        <v>6552</v>
      </c>
      <c r="E1975" s="23">
        <v>35</v>
      </c>
      <c r="F1975" s="23">
        <v>122602</v>
      </c>
      <c r="G1975" s="38" t="s">
        <v>3409</v>
      </c>
      <c r="H1975" s="38" t="s">
        <v>3666</v>
      </c>
      <c r="I1975" s="38" t="s">
        <v>6006</v>
      </c>
      <c r="J1975" s="38" t="s">
        <v>50</v>
      </c>
      <c r="K1975" s="38"/>
      <c r="L1975" s="38"/>
      <c r="M1975" s="38"/>
      <c r="N1975" s="39">
        <v>0</v>
      </c>
      <c r="O1975" s="38">
        <v>1</v>
      </c>
      <c r="P1975" s="38"/>
      <c r="Q1975" s="23" t="s">
        <v>3139</v>
      </c>
      <c r="R1975" s="39">
        <v>1</v>
      </c>
      <c r="S1975" s="38"/>
      <c r="T1975" s="23" t="s">
        <v>3139</v>
      </c>
      <c r="U1975" s="38" t="s">
        <v>6894</v>
      </c>
      <c r="V1975" s="39">
        <v>11114616</v>
      </c>
      <c r="W1975" s="23" t="s">
        <v>3139</v>
      </c>
      <c r="X1975" s="38">
        <v>1</v>
      </c>
      <c r="Y1975" s="38" t="s">
        <v>5977</v>
      </c>
      <c r="Z1975" s="21">
        <v>11.114616</v>
      </c>
      <c r="AA1975" s="23" t="s">
        <v>3139</v>
      </c>
      <c r="AB1975" s="39">
        <v>1</v>
      </c>
      <c r="AC1975" s="39">
        <v>0</v>
      </c>
      <c r="AD1975" s="23" t="s">
        <v>3139</v>
      </c>
      <c r="AE1975" s="38" t="s">
        <v>5819</v>
      </c>
      <c r="AG1975" s="23"/>
      <c r="AH1975" s="23"/>
    </row>
    <row r="1976" spans="1:34">
      <c r="A1976" t="str">
        <f t="shared" si="92"/>
        <v>1226</v>
      </c>
      <c r="B1976" t="str">
        <f t="shared" si="90"/>
        <v>OT</v>
      </c>
      <c r="C1976">
        <f t="shared" si="91"/>
        <v>0</v>
      </c>
      <c r="D1976" s="38" t="s">
        <v>6552</v>
      </c>
      <c r="E1976" s="23">
        <v>36</v>
      </c>
      <c r="F1976" s="23">
        <v>122602</v>
      </c>
      <c r="G1976" s="38" t="s">
        <v>3179</v>
      </c>
      <c r="H1976" s="38" t="s">
        <v>3219</v>
      </c>
      <c r="I1976" s="38" t="s">
        <v>6006</v>
      </c>
      <c r="J1976" s="38" t="s">
        <v>50</v>
      </c>
      <c r="K1976" s="38"/>
      <c r="L1976" s="38"/>
      <c r="M1976" s="38"/>
      <c r="N1976" s="39">
        <v>0</v>
      </c>
      <c r="O1976" s="38">
        <v>1</v>
      </c>
      <c r="P1976" s="38"/>
      <c r="Q1976" s="23" t="s">
        <v>3139</v>
      </c>
      <c r="R1976" s="39">
        <v>1</v>
      </c>
      <c r="S1976" s="38"/>
      <c r="T1976" s="23" t="s">
        <v>3139</v>
      </c>
      <c r="U1976" s="38" t="s">
        <v>6895</v>
      </c>
      <c r="V1976" s="39">
        <v>97621011</v>
      </c>
      <c r="W1976" s="23" t="s">
        <v>3139</v>
      </c>
      <c r="X1976" s="38">
        <v>1</v>
      </c>
      <c r="Y1976" s="38" t="s">
        <v>5977</v>
      </c>
      <c r="Z1976" s="21">
        <v>97.621010999999996</v>
      </c>
      <c r="AA1976" s="23" t="s">
        <v>3139</v>
      </c>
      <c r="AB1976" s="39">
        <v>1</v>
      </c>
      <c r="AC1976" s="39">
        <v>0</v>
      </c>
      <c r="AD1976" s="23" t="s">
        <v>3139</v>
      </c>
      <c r="AE1976" s="38" t="s">
        <v>5819</v>
      </c>
      <c r="AG1976" s="23"/>
      <c r="AH1976" s="23"/>
    </row>
    <row r="1977" spans="1:34">
      <c r="A1977" t="str">
        <f t="shared" si="92"/>
        <v>1226</v>
      </c>
      <c r="B1977" t="str">
        <f t="shared" si="90"/>
        <v>OT</v>
      </c>
      <c r="C1977">
        <f t="shared" si="91"/>
        <v>0</v>
      </c>
      <c r="D1977" s="38" t="s">
        <v>6552</v>
      </c>
      <c r="E1977" s="23">
        <v>37</v>
      </c>
      <c r="F1977" s="23">
        <v>122602</v>
      </c>
      <c r="G1977" s="38" t="s">
        <v>53</v>
      </c>
      <c r="H1977" s="38" t="s">
        <v>3198</v>
      </c>
      <c r="I1977" s="38" t="s">
        <v>6006</v>
      </c>
      <c r="J1977" s="38" t="s">
        <v>50</v>
      </c>
      <c r="K1977" s="38"/>
      <c r="L1977" s="38"/>
      <c r="M1977" s="38"/>
      <c r="N1977" s="39">
        <v>0</v>
      </c>
      <c r="O1977" s="38">
        <v>1</v>
      </c>
      <c r="P1977" s="38"/>
      <c r="Q1977" s="23" t="s">
        <v>3139</v>
      </c>
      <c r="R1977" s="39">
        <v>1</v>
      </c>
      <c r="S1977" s="38"/>
      <c r="T1977" s="23" t="s">
        <v>3139</v>
      </c>
      <c r="U1977" s="38" t="s">
        <v>6896</v>
      </c>
      <c r="V1977" s="39">
        <v>91456859.439999998</v>
      </c>
      <c r="W1977" s="23" t="s">
        <v>3139</v>
      </c>
      <c r="X1977" s="38">
        <v>1</v>
      </c>
      <c r="Y1977" s="38" t="s">
        <v>5977</v>
      </c>
      <c r="Z1977" s="21">
        <v>91.456859440000002</v>
      </c>
      <c r="AA1977" s="23" t="s">
        <v>3139</v>
      </c>
      <c r="AB1977" s="39">
        <v>1</v>
      </c>
      <c r="AC1977" s="39">
        <v>0</v>
      </c>
      <c r="AD1977" s="23" t="s">
        <v>3139</v>
      </c>
      <c r="AE1977" s="38" t="s">
        <v>5819</v>
      </c>
      <c r="AG1977" s="23"/>
      <c r="AH1977" s="23"/>
    </row>
    <row r="1978" spans="1:34">
      <c r="A1978" t="str">
        <f t="shared" si="92"/>
        <v>1120</v>
      </c>
      <c r="B1978" t="str">
        <f t="shared" si="90"/>
        <v>OT</v>
      </c>
      <c r="C1978">
        <f t="shared" si="91"/>
        <v>57</v>
      </c>
      <c r="D1978" s="38" t="s">
        <v>6552</v>
      </c>
      <c r="E1978" s="23">
        <v>5</v>
      </c>
      <c r="F1978" s="23">
        <v>112007</v>
      </c>
      <c r="G1978" s="38" t="s">
        <v>108</v>
      </c>
      <c r="H1978" s="38" t="s">
        <v>3042</v>
      </c>
      <c r="I1978" s="38" t="s">
        <v>5969</v>
      </c>
      <c r="J1978" s="38" t="s">
        <v>11422</v>
      </c>
      <c r="K1978" s="38"/>
      <c r="L1978" s="38" t="s">
        <v>6049</v>
      </c>
      <c r="M1978" s="109">
        <v>44465</v>
      </c>
      <c r="N1978" s="39">
        <v>465682785</v>
      </c>
      <c r="O1978" s="38">
        <v>1</v>
      </c>
      <c r="P1978" s="38" t="s">
        <v>5814</v>
      </c>
      <c r="Q1978" s="23">
        <v>2.25</v>
      </c>
      <c r="R1978" s="39" t="s">
        <v>3139</v>
      </c>
      <c r="S1978" s="38" t="s">
        <v>54</v>
      </c>
      <c r="T1978" s="23">
        <v>90</v>
      </c>
      <c r="U1978" s="38" t="s">
        <v>6049</v>
      </c>
      <c r="V1978" s="39">
        <v>465682785</v>
      </c>
      <c r="W1978" s="23">
        <v>0</v>
      </c>
      <c r="X1978" s="38" t="s">
        <v>3139</v>
      </c>
      <c r="Y1978" s="38" t="s">
        <v>6552</v>
      </c>
      <c r="Z1978" s="21">
        <v>466.69126541000003</v>
      </c>
      <c r="AA1978" s="23">
        <v>0</v>
      </c>
      <c r="AB1978" s="39" t="s">
        <v>3139</v>
      </c>
      <c r="AC1978" s="39">
        <v>0</v>
      </c>
      <c r="AD1978" s="23" t="s">
        <v>3139</v>
      </c>
      <c r="AE1978" s="38" t="s">
        <v>5815</v>
      </c>
      <c r="AG1978" s="23"/>
      <c r="AH1978" s="23"/>
    </row>
    <row r="1979" spans="1:34">
      <c r="A1979" t="str">
        <f t="shared" si="92"/>
        <v>1120</v>
      </c>
      <c r="B1979" t="str">
        <f t="shared" si="90"/>
        <v>OT</v>
      </c>
      <c r="C1979">
        <f t="shared" si="91"/>
        <v>57</v>
      </c>
      <c r="D1979" s="38" t="s">
        <v>6552</v>
      </c>
      <c r="E1979" s="23">
        <v>6</v>
      </c>
      <c r="F1979" s="23">
        <v>112007</v>
      </c>
      <c r="G1979" s="38" t="s">
        <v>108</v>
      </c>
      <c r="H1979" s="38" t="s">
        <v>3042</v>
      </c>
      <c r="I1979" s="38" t="s">
        <v>5969</v>
      </c>
      <c r="J1979" s="38" t="s">
        <v>11423</v>
      </c>
      <c r="K1979" s="38"/>
      <c r="L1979" s="38" t="s">
        <v>6049</v>
      </c>
      <c r="M1979" s="109">
        <v>44465</v>
      </c>
      <c r="N1979" s="39">
        <v>712950063</v>
      </c>
      <c r="O1979" s="38">
        <v>1</v>
      </c>
      <c r="P1979" s="38" t="s">
        <v>5814</v>
      </c>
      <c r="Q1979" s="23">
        <v>2.25</v>
      </c>
      <c r="R1979" s="39" t="s">
        <v>3139</v>
      </c>
      <c r="S1979" s="38" t="s">
        <v>54</v>
      </c>
      <c r="T1979" s="23">
        <v>90</v>
      </c>
      <c r="U1979" s="38" t="s">
        <v>6049</v>
      </c>
      <c r="V1979" s="39">
        <v>712950063</v>
      </c>
      <c r="W1979" s="23">
        <v>0</v>
      </c>
      <c r="X1979" s="38" t="s">
        <v>3139</v>
      </c>
      <c r="Y1979" s="38" t="s">
        <v>6552</v>
      </c>
      <c r="Z1979" s="21">
        <v>714.49402421000002</v>
      </c>
      <c r="AA1979" s="23">
        <v>0</v>
      </c>
      <c r="AB1979" s="39" t="s">
        <v>3139</v>
      </c>
      <c r="AC1979" s="39">
        <v>0</v>
      </c>
      <c r="AD1979" s="23" t="s">
        <v>3139</v>
      </c>
      <c r="AE1979" s="38" t="s">
        <v>5815</v>
      </c>
      <c r="AG1979" s="23"/>
      <c r="AH1979" s="23"/>
    </row>
    <row r="1980" spans="1:34">
      <c r="A1980" t="str">
        <f t="shared" si="92"/>
        <v>1120</v>
      </c>
      <c r="B1980" t="str">
        <f t="shared" si="90"/>
        <v>OT</v>
      </c>
      <c r="C1980">
        <f t="shared" si="91"/>
        <v>57</v>
      </c>
      <c r="D1980" s="38" t="s">
        <v>6552</v>
      </c>
      <c r="E1980" s="23">
        <v>7</v>
      </c>
      <c r="F1980" s="23">
        <v>112007</v>
      </c>
      <c r="G1980" s="38" t="s">
        <v>108</v>
      </c>
      <c r="H1980" s="38" t="s">
        <v>3042</v>
      </c>
      <c r="I1980" s="38" t="s">
        <v>5969</v>
      </c>
      <c r="J1980" s="38" t="s">
        <v>11424</v>
      </c>
      <c r="K1980" s="38"/>
      <c r="L1980" s="38" t="s">
        <v>6049</v>
      </c>
      <c r="M1980" s="109">
        <v>44465</v>
      </c>
      <c r="N1980" s="39">
        <v>722630640</v>
      </c>
      <c r="O1980" s="38">
        <v>1</v>
      </c>
      <c r="P1980" s="38" t="s">
        <v>5814</v>
      </c>
      <c r="Q1980" s="23">
        <v>2.25</v>
      </c>
      <c r="R1980" s="39" t="s">
        <v>3139</v>
      </c>
      <c r="S1980" s="38" t="s">
        <v>54</v>
      </c>
      <c r="T1980" s="23">
        <v>90</v>
      </c>
      <c r="U1980" s="38" t="s">
        <v>6049</v>
      </c>
      <c r="V1980" s="39">
        <v>722630640</v>
      </c>
      <c r="W1980" s="23">
        <v>0</v>
      </c>
      <c r="X1980" s="38" t="s">
        <v>3139</v>
      </c>
      <c r="Y1980" s="38" t="s">
        <v>6552</v>
      </c>
      <c r="Z1980" s="21">
        <v>724.19556541999998</v>
      </c>
      <c r="AA1980" s="23">
        <v>0</v>
      </c>
      <c r="AB1980" s="39" t="s">
        <v>3139</v>
      </c>
      <c r="AC1980" s="39">
        <v>0</v>
      </c>
      <c r="AD1980" s="23" t="s">
        <v>3139</v>
      </c>
      <c r="AE1980" s="38" t="s">
        <v>5815</v>
      </c>
      <c r="AG1980" s="23"/>
      <c r="AH1980" s="23"/>
    </row>
    <row r="1981" spans="1:34">
      <c r="A1981" t="str">
        <f t="shared" si="92"/>
        <v>1120</v>
      </c>
      <c r="B1981" t="str">
        <f t="shared" si="90"/>
        <v>OT</v>
      </c>
      <c r="C1981">
        <f t="shared" si="91"/>
        <v>44</v>
      </c>
      <c r="D1981" s="38" t="s">
        <v>6552</v>
      </c>
      <c r="E1981" s="23">
        <v>8</v>
      </c>
      <c r="F1981" s="23">
        <v>112007</v>
      </c>
      <c r="G1981" s="38" t="s">
        <v>108</v>
      </c>
      <c r="H1981" s="38" t="s">
        <v>3042</v>
      </c>
      <c r="I1981" s="38" t="s">
        <v>5969</v>
      </c>
      <c r="J1981" s="38" t="s">
        <v>11425</v>
      </c>
      <c r="K1981" s="38"/>
      <c r="L1981" s="38" t="s">
        <v>6279</v>
      </c>
      <c r="M1981" s="109">
        <v>44452</v>
      </c>
      <c r="N1981" s="39">
        <v>654127275</v>
      </c>
      <c r="O1981" s="38">
        <v>1</v>
      </c>
      <c r="P1981" s="38" t="s">
        <v>5814</v>
      </c>
      <c r="Q1981" s="23">
        <v>2.15</v>
      </c>
      <c r="R1981" s="39" t="s">
        <v>3139</v>
      </c>
      <c r="S1981" s="38" t="s">
        <v>54</v>
      </c>
      <c r="T1981" s="23">
        <v>90</v>
      </c>
      <c r="U1981" s="38" t="s">
        <v>6279</v>
      </c>
      <c r="V1981" s="39">
        <v>654127275</v>
      </c>
      <c r="W1981" s="23">
        <v>0</v>
      </c>
      <c r="X1981" s="38" t="s">
        <v>3139</v>
      </c>
      <c r="Y1981" s="38" t="s">
        <v>6552</v>
      </c>
      <c r="Z1981" s="21">
        <v>655.98519973999998</v>
      </c>
      <c r="AA1981" s="23">
        <v>0</v>
      </c>
      <c r="AB1981" s="39" t="s">
        <v>3139</v>
      </c>
      <c r="AC1981" s="39">
        <v>0</v>
      </c>
      <c r="AD1981" s="23" t="s">
        <v>3139</v>
      </c>
      <c r="AE1981" s="38" t="s">
        <v>5815</v>
      </c>
      <c r="AG1981" s="23"/>
      <c r="AH1981" s="23"/>
    </row>
    <row r="1982" spans="1:34">
      <c r="A1982" t="str">
        <f t="shared" si="92"/>
        <v>1120</v>
      </c>
      <c r="B1982" t="str">
        <f t="shared" si="90"/>
        <v>OT</v>
      </c>
      <c r="C1982">
        <f t="shared" si="91"/>
        <v>8</v>
      </c>
      <c r="D1982" s="38" t="s">
        <v>6552</v>
      </c>
      <c r="E1982" s="23">
        <v>9</v>
      </c>
      <c r="F1982" s="23">
        <v>112007</v>
      </c>
      <c r="G1982" s="38" t="s">
        <v>108</v>
      </c>
      <c r="H1982" s="38" t="s">
        <v>3042</v>
      </c>
      <c r="I1982" s="38" t="s">
        <v>5969</v>
      </c>
      <c r="J1982" s="38" t="s">
        <v>11426</v>
      </c>
      <c r="K1982" s="38"/>
      <c r="L1982" s="38" t="s">
        <v>6088</v>
      </c>
      <c r="M1982" s="109">
        <v>44416</v>
      </c>
      <c r="N1982" s="39">
        <v>387515520</v>
      </c>
      <c r="O1982" s="38">
        <v>1</v>
      </c>
      <c r="P1982" s="38" t="s">
        <v>5814</v>
      </c>
      <c r="Q1982" s="23">
        <v>2.1</v>
      </c>
      <c r="R1982" s="39" t="s">
        <v>3139</v>
      </c>
      <c r="S1982" s="38" t="s">
        <v>54</v>
      </c>
      <c r="T1982" s="23">
        <v>90</v>
      </c>
      <c r="U1982" s="38" t="s">
        <v>6088</v>
      </c>
      <c r="V1982" s="39">
        <v>387515520</v>
      </c>
      <c r="W1982" s="23">
        <v>0</v>
      </c>
      <c r="X1982" s="38" t="s">
        <v>3139</v>
      </c>
      <c r="Y1982" s="38" t="s">
        <v>6552</v>
      </c>
      <c r="Z1982" s="21">
        <v>389.37676773999999</v>
      </c>
      <c r="AA1982" s="23">
        <v>0</v>
      </c>
      <c r="AB1982" s="39" t="s">
        <v>3139</v>
      </c>
      <c r="AC1982" s="39">
        <v>0</v>
      </c>
      <c r="AD1982" s="23" t="s">
        <v>3139</v>
      </c>
      <c r="AE1982" s="38" t="s">
        <v>5815</v>
      </c>
      <c r="AG1982" s="23"/>
      <c r="AH1982" s="23"/>
    </row>
    <row r="1983" spans="1:34">
      <c r="A1983" t="str">
        <f t="shared" si="92"/>
        <v>1120</v>
      </c>
      <c r="B1983" t="str">
        <f t="shared" si="90"/>
        <v>OT</v>
      </c>
      <c r="C1983">
        <f t="shared" si="91"/>
        <v>41</v>
      </c>
      <c r="D1983" s="38" t="s">
        <v>6552</v>
      </c>
      <c r="E1983" s="23">
        <v>10</v>
      </c>
      <c r="F1983" s="23">
        <v>112007</v>
      </c>
      <c r="G1983" s="38" t="s">
        <v>86</v>
      </c>
      <c r="H1983" s="38" t="s">
        <v>3226</v>
      </c>
      <c r="I1983" s="38" t="s">
        <v>5969</v>
      </c>
      <c r="J1983" s="38" t="s">
        <v>11427</v>
      </c>
      <c r="K1983" s="38"/>
      <c r="L1983" s="38" t="s">
        <v>6416</v>
      </c>
      <c r="M1983" s="109">
        <v>44449</v>
      </c>
      <c r="N1983" s="39">
        <v>643340753.89999998</v>
      </c>
      <c r="O1983" s="38">
        <v>1</v>
      </c>
      <c r="P1983" s="38" t="s">
        <v>5814</v>
      </c>
      <c r="Q1983" s="23">
        <v>3.35</v>
      </c>
      <c r="R1983" s="39" t="s">
        <v>3139</v>
      </c>
      <c r="S1983" s="38" t="s">
        <v>54</v>
      </c>
      <c r="T1983" s="23">
        <v>90</v>
      </c>
      <c r="U1983" s="38" t="s">
        <v>6416</v>
      </c>
      <c r="V1983" s="39">
        <v>643340753.89999998</v>
      </c>
      <c r="W1983" s="23">
        <v>0</v>
      </c>
      <c r="X1983" s="38" t="s">
        <v>3139</v>
      </c>
      <c r="Y1983" s="38" t="s">
        <v>6552</v>
      </c>
      <c r="Z1983" s="21">
        <v>646.35093560000007</v>
      </c>
      <c r="AA1983" s="23">
        <v>0</v>
      </c>
      <c r="AB1983" s="39" t="s">
        <v>3139</v>
      </c>
      <c r="AC1983" s="39">
        <v>0</v>
      </c>
      <c r="AD1983" s="23" t="s">
        <v>3139</v>
      </c>
      <c r="AE1983" s="38" t="s">
        <v>5815</v>
      </c>
      <c r="AG1983" s="23"/>
      <c r="AH1983" s="23"/>
    </row>
    <row r="1984" spans="1:34">
      <c r="A1984" t="str">
        <f t="shared" si="92"/>
        <v>1120</v>
      </c>
      <c r="B1984" t="str">
        <f t="shared" si="90"/>
        <v>OT</v>
      </c>
      <c r="C1984">
        <f t="shared" si="91"/>
        <v>32</v>
      </c>
      <c r="D1984" s="38" t="s">
        <v>6552</v>
      </c>
      <c r="E1984" s="23">
        <v>11</v>
      </c>
      <c r="F1984" s="23">
        <v>112007</v>
      </c>
      <c r="G1984" s="38" t="s">
        <v>86</v>
      </c>
      <c r="H1984" s="38" t="s">
        <v>3226</v>
      </c>
      <c r="I1984" s="38" t="s">
        <v>5969</v>
      </c>
      <c r="J1984" s="38" t="s">
        <v>11428</v>
      </c>
      <c r="K1984" s="38"/>
      <c r="L1984" s="38" t="s">
        <v>6194</v>
      </c>
      <c r="M1984" s="109">
        <v>44440</v>
      </c>
      <c r="N1984" s="39">
        <v>407839153.63</v>
      </c>
      <c r="O1984" s="38">
        <v>1</v>
      </c>
      <c r="P1984" s="38" t="s">
        <v>5814</v>
      </c>
      <c r="Q1984" s="23">
        <v>3.35</v>
      </c>
      <c r="R1984" s="39" t="s">
        <v>3139</v>
      </c>
      <c r="S1984" s="38" t="s">
        <v>54</v>
      </c>
      <c r="T1984" s="23">
        <v>90</v>
      </c>
      <c r="U1984" s="38" t="s">
        <v>6194</v>
      </c>
      <c r="V1984" s="39">
        <v>407839153.63</v>
      </c>
      <c r="W1984" s="23">
        <v>0</v>
      </c>
      <c r="X1984" s="38" t="s">
        <v>3139</v>
      </c>
      <c r="Y1984" s="38" t="s">
        <v>6552</v>
      </c>
      <c r="Z1984" s="21">
        <v>410.08510667000002</v>
      </c>
      <c r="AA1984" s="23">
        <v>0</v>
      </c>
      <c r="AB1984" s="39" t="s">
        <v>3139</v>
      </c>
      <c r="AC1984" s="39">
        <v>0</v>
      </c>
      <c r="AD1984" s="23" t="s">
        <v>3139</v>
      </c>
      <c r="AE1984" s="38" t="s">
        <v>5815</v>
      </c>
      <c r="AG1984" s="23"/>
      <c r="AH1984" s="23"/>
    </row>
    <row r="1985" spans="1:34">
      <c r="A1985" t="str">
        <f t="shared" si="92"/>
        <v>1120</v>
      </c>
      <c r="B1985" t="str">
        <f t="shared" si="90"/>
        <v>OT</v>
      </c>
      <c r="C1985">
        <f t="shared" si="91"/>
        <v>48</v>
      </c>
      <c r="D1985" s="38" t="s">
        <v>6552</v>
      </c>
      <c r="E1985" s="23">
        <v>12</v>
      </c>
      <c r="F1985" s="23">
        <v>112007</v>
      </c>
      <c r="G1985" s="38" t="s">
        <v>86</v>
      </c>
      <c r="H1985" s="38" t="s">
        <v>3226</v>
      </c>
      <c r="I1985" s="38" t="s">
        <v>5969</v>
      </c>
      <c r="J1985" s="38" t="s">
        <v>11429</v>
      </c>
      <c r="K1985" s="38"/>
      <c r="L1985" s="38" t="s">
        <v>6319</v>
      </c>
      <c r="M1985" s="109">
        <v>44456</v>
      </c>
      <c r="N1985" s="39">
        <v>119651250.28</v>
      </c>
      <c r="O1985" s="38">
        <v>1</v>
      </c>
      <c r="P1985" s="38" t="s">
        <v>5814</v>
      </c>
      <c r="Q1985" s="23">
        <v>3.35</v>
      </c>
      <c r="R1985" s="39" t="s">
        <v>3139</v>
      </c>
      <c r="S1985" s="38" t="s">
        <v>54</v>
      </c>
      <c r="T1985" s="23">
        <v>90</v>
      </c>
      <c r="U1985" s="38" t="s">
        <v>6319</v>
      </c>
      <c r="V1985" s="39">
        <v>119651250.28</v>
      </c>
      <c r="W1985" s="23">
        <v>0</v>
      </c>
      <c r="X1985" s="38" t="s">
        <v>3139</v>
      </c>
      <c r="Y1985" s="38" t="s">
        <v>6552</v>
      </c>
      <c r="Z1985" s="21">
        <v>120.13410019</v>
      </c>
      <c r="AA1985" s="23">
        <v>0</v>
      </c>
      <c r="AB1985" s="39" t="s">
        <v>3139</v>
      </c>
      <c r="AC1985" s="39">
        <v>0</v>
      </c>
      <c r="AD1985" s="23" t="s">
        <v>3139</v>
      </c>
      <c r="AE1985" s="38" t="s">
        <v>5815</v>
      </c>
      <c r="AG1985" s="23"/>
      <c r="AH1985" s="23"/>
    </row>
    <row r="1986" spans="1:34">
      <c r="A1986" t="str">
        <f t="shared" si="92"/>
        <v>1120</v>
      </c>
      <c r="B1986" t="str">
        <f t="shared" si="90"/>
        <v>OT</v>
      </c>
      <c r="C1986">
        <f t="shared" si="91"/>
        <v>60</v>
      </c>
      <c r="D1986" s="38" t="s">
        <v>6552</v>
      </c>
      <c r="E1986" s="23">
        <v>13</v>
      </c>
      <c r="F1986" s="23">
        <v>112007</v>
      </c>
      <c r="G1986" s="38" t="s">
        <v>86</v>
      </c>
      <c r="H1986" s="38" t="s">
        <v>3226</v>
      </c>
      <c r="I1986" s="38" t="s">
        <v>5969</v>
      </c>
      <c r="J1986" s="38" t="s">
        <v>11430</v>
      </c>
      <c r="K1986" s="38"/>
      <c r="L1986" s="38" t="s">
        <v>6100</v>
      </c>
      <c r="M1986" s="109">
        <v>44468</v>
      </c>
      <c r="N1986" s="39">
        <v>321848051.18000001</v>
      </c>
      <c r="O1986" s="38">
        <v>1</v>
      </c>
      <c r="P1986" s="38" t="s">
        <v>5814</v>
      </c>
      <c r="Q1986" s="23">
        <v>3.35</v>
      </c>
      <c r="R1986" s="39" t="s">
        <v>3139</v>
      </c>
      <c r="S1986" s="38" t="s">
        <v>54</v>
      </c>
      <c r="T1986" s="23">
        <v>90</v>
      </c>
      <c r="U1986" s="38" t="s">
        <v>6100</v>
      </c>
      <c r="V1986" s="39">
        <v>321848051.18000001</v>
      </c>
      <c r="W1986" s="23">
        <v>0</v>
      </c>
      <c r="X1986" s="38" t="s">
        <v>3139</v>
      </c>
      <c r="Y1986" s="38" t="s">
        <v>6552</v>
      </c>
      <c r="Z1986" s="21">
        <v>322.79212174000003</v>
      </c>
      <c r="AA1986" s="23">
        <v>0</v>
      </c>
      <c r="AB1986" s="39" t="s">
        <v>3139</v>
      </c>
      <c r="AC1986" s="39">
        <v>0</v>
      </c>
      <c r="AD1986" s="23" t="s">
        <v>3139</v>
      </c>
      <c r="AE1986" s="38" t="s">
        <v>5815</v>
      </c>
      <c r="AG1986" s="23"/>
      <c r="AH1986" s="23"/>
    </row>
    <row r="1987" spans="1:34">
      <c r="A1987" t="str">
        <f t="shared" si="92"/>
        <v>1120</v>
      </c>
      <c r="B1987" t="str">
        <f t="shared" ref="B1987:B2050" si="93">+IF(A1987="1228","CA",IF(A1987="1230","VR",IF(A1987="1203","FL","OT")))</f>
        <v>OT</v>
      </c>
      <c r="C1987">
        <f t="shared" ref="C1987:C2050" si="94">+IF(M1987="",0,M1987-D1987)</f>
        <v>55</v>
      </c>
      <c r="D1987" s="38" t="s">
        <v>6552</v>
      </c>
      <c r="E1987" s="23">
        <v>14</v>
      </c>
      <c r="F1987" s="23">
        <v>112007</v>
      </c>
      <c r="G1987" s="38" t="s">
        <v>53</v>
      </c>
      <c r="H1987" s="38" t="s">
        <v>3047</v>
      </c>
      <c r="I1987" s="38" t="s">
        <v>5969</v>
      </c>
      <c r="J1987" s="38" t="s">
        <v>11431</v>
      </c>
      <c r="K1987" s="38"/>
      <c r="L1987" s="38" t="s">
        <v>6124</v>
      </c>
      <c r="M1987" s="109">
        <v>44463</v>
      </c>
      <c r="N1987" s="39">
        <v>111195062</v>
      </c>
      <c r="O1987" s="38">
        <v>1</v>
      </c>
      <c r="P1987" s="38" t="s">
        <v>5814</v>
      </c>
      <c r="Q1987" s="23">
        <v>2.6</v>
      </c>
      <c r="R1987" s="39" t="s">
        <v>3139</v>
      </c>
      <c r="S1987" s="38" t="s">
        <v>54</v>
      </c>
      <c r="T1987" s="23">
        <v>90</v>
      </c>
      <c r="U1987" s="38" t="s">
        <v>6124</v>
      </c>
      <c r="V1987" s="39">
        <v>111195062</v>
      </c>
      <c r="W1987" s="23">
        <v>0</v>
      </c>
      <c r="X1987" s="38" t="s">
        <v>3139</v>
      </c>
      <c r="Y1987" s="38" t="s">
        <v>6552</v>
      </c>
      <c r="Z1987" s="21">
        <v>111.48879006999999</v>
      </c>
      <c r="AA1987" s="23">
        <v>0</v>
      </c>
      <c r="AB1987" s="39" t="s">
        <v>3139</v>
      </c>
      <c r="AC1987" s="39">
        <v>0</v>
      </c>
      <c r="AD1987" s="23" t="s">
        <v>3139</v>
      </c>
      <c r="AE1987" s="38" t="s">
        <v>5815</v>
      </c>
      <c r="AG1987" s="23"/>
      <c r="AH1987" s="23"/>
    </row>
    <row r="1988" spans="1:34">
      <c r="A1988" t="str">
        <f t="shared" ref="A1988:A2051" si="95">+MID(F1988,1,4)</f>
        <v>1120</v>
      </c>
      <c r="B1988" t="str">
        <f t="shared" si="93"/>
        <v>OT</v>
      </c>
      <c r="C1988">
        <f t="shared" si="94"/>
        <v>32</v>
      </c>
      <c r="D1988" s="38" t="s">
        <v>6552</v>
      </c>
      <c r="E1988" s="23">
        <v>15</v>
      </c>
      <c r="F1988" s="23">
        <v>112007</v>
      </c>
      <c r="G1988" s="38" t="s">
        <v>53</v>
      </c>
      <c r="H1988" s="38" t="s">
        <v>3047</v>
      </c>
      <c r="I1988" s="38" t="s">
        <v>5969</v>
      </c>
      <c r="J1988" s="38" t="s">
        <v>11432</v>
      </c>
      <c r="K1988" s="38"/>
      <c r="L1988" s="38" t="s">
        <v>6194</v>
      </c>
      <c r="M1988" s="109">
        <v>44440</v>
      </c>
      <c r="N1988" s="39">
        <v>159324319</v>
      </c>
      <c r="O1988" s="38">
        <v>1</v>
      </c>
      <c r="P1988" s="38" t="s">
        <v>5814</v>
      </c>
      <c r="Q1988" s="23">
        <v>3</v>
      </c>
      <c r="R1988" s="39" t="s">
        <v>3139</v>
      </c>
      <c r="S1988" s="38" t="s">
        <v>54</v>
      </c>
      <c r="T1988" s="23">
        <v>90</v>
      </c>
      <c r="U1988" s="38" t="s">
        <v>6194</v>
      </c>
      <c r="V1988" s="39">
        <v>159324319</v>
      </c>
      <c r="W1988" s="23">
        <v>0</v>
      </c>
      <c r="X1988" s="38" t="s">
        <v>3139</v>
      </c>
      <c r="Y1988" s="38" t="s">
        <v>6552</v>
      </c>
      <c r="Z1988" s="21">
        <v>160.11116158999999</v>
      </c>
      <c r="AA1988" s="23">
        <v>0</v>
      </c>
      <c r="AB1988" s="39" t="s">
        <v>3139</v>
      </c>
      <c r="AC1988" s="39">
        <v>0</v>
      </c>
      <c r="AD1988" s="23" t="s">
        <v>3139</v>
      </c>
      <c r="AE1988" s="38" t="s">
        <v>5815</v>
      </c>
      <c r="AG1988" s="23"/>
      <c r="AH1988" s="23"/>
    </row>
    <row r="1989" spans="1:34">
      <c r="A1989" t="str">
        <f t="shared" si="95"/>
        <v>1120</v>
      </c>
      <c r="B1989" t="str">
        <f t="shared" si="93"/>
        <v>OT</v>
      </c>
      <c r="C1989">
        <f t="shared" si="94"/>
        <v>55</v>
      </c>
      <c r="D1989" s="38" t="s">
        <v>6552</v>
      </c>
      <c r="E1989" s="23">
        <v>16</v>
      </c>
      <c r="F1989" s="23">
        <v>112007</v>
      </c>
      <c r="G1989" s="38" t="s">
        <v>53</v>
      </c>
      <c r="H1989" s="38" t="s">
        <v>3047</v>
      </c>
      <c r="I1989" s="38" t="s">
        <v>5969</v>
      </c>
      <c r="J1989" s="38" t="s">
        <v>11433</v>
      </c>
      <c r="K1989" s="38"/>
      <c r="L1989" s="38" t="s">
        <v>6124</v>
      </c>
      <c r="M1989" s="109">
        <v>44463</v>
      </c>
      <c r="N1989" s="39">
        <v>931496085</v>
      </c>
      <c r="O1989" s="38">
        <v>1</v>
      </c>
      <c r="P1989" s="38" t="s">
        <v>5814</v>
      </c>
      <c r="Q1989" s="23">
        <v>2.6</v>
      </c>
      <c r="R1989" s="39" t="s">
        <v>3139</v>
      </c>
      <c r="S1989" s="38" t="s">
        <v>54</v>
      </c>
      <c r="T1989" s="23">
        <v>90</v>
      </c>
      <c r="U1989" s="38" t="s">
        <v>6124</v>
      </c>
      <c r="V1989" s="39">
        <v>931496085</v>
      </c>
      <c r="W1989" s="23">
        <v>0</v>
      </c>
      <c r="X1989" s="38" t="s">
        <v>3139</v>
      </c>
      <c r="Y1989" s="38" t="s">
        <v>6552</v>
      </c>
      <c r="Z1989" s="21">
        <v>933.95668476999992</v>
      </c>
      <c r="AA1989" s="23">
        <v>0</v>
      </c>
      <c r="AB1989" s="39" t="s">
        <v>3139</v>
      </c>
      <c r="AC1989" s="39">
        <v>0</v>
      </c>
      <c r="AD1989" s="23" t="s">
        <v>3139</v>
      </c>
      <c r="AE1989" s="38" t="s">
        <v>5815</v>
      </c>
      <c r="AG1989" s="23"/>
      <c r="AH1989" s="23"/>
    </row>
    <row r="1990" spans="1:34">
      <c r="A1990" t="str">
        <f t="shared" si="95"/>
        <v>1120</v>
      </c>
      <c r="B1990" t="str">
        <f t="shared" si="93"/>
        <v>OT</v>
      </c>
      <c r="C1990">
        <f t="shared" si="94"/>
        <v>32</v>
      </c>
      <c r="D1990" s="38" t="s">
        <v>6552</v>
      </c>
      <c r="E1990" s="23">
        <v>17</v>
      </c>
      <c r="F1990" s="23">
        <v>112007</v>
      </c>
      <c r="G1990" s="38" t="s">
        <v>53</v>
      </c>
      <c r="H1990" s="38" t="s">
        <v>3047</v>
      </c>
      <c r="I1990" s="38" t="s">
        <v>5969</v>
      </c>
      <c r="J1990" s="38" t="s">
        <v>11434</v>
      </c>
      <c r="K1990" s="38"/>
      <c r="L1990" s="38" t="s">
        <v>6194</v>
      </c>
      <c r="M1990" s="109">
        <v>44440</v>
      </c>
      <c r="N1990" s="39">
        <v>443058993</v>
      </c>
      <c r="O1990" s="38">
        <v>1</v>
      </c>
      <c r="P1990" s="38" t="s">
        <v>5814</v>
      </c>
      <c r="Q1990" s="23">
        <v>3</v>
      </c>
      <c r="R1990" s="39" t="s">
        <v>3139</v>
      </c>
      <c r="S1990" s="38" t="s">
        <v>54</v>
      </c>
      <c r="T1990" s="23">
        <v>90</v>
      </c>
      <c r="U1990" s="38" t="s">
        <v>6194</v>
      </c>
      <c r="V1990" s="39">
        <v>443058993</v>
      </c>
      <c r="W1990" s="23">
        <v>0</v>
      </c>
      <c r="X1990" s="38" t="s">
        <v>3139</v>
      </c>
      <c r="Y1990" s="38" t="s">
        <v>6552</v>
      </c>
      <c r="Z1990" s="21">
        <v>445.24709389999998</v>
      </c>
      <c r="AA1990" s="23">
        <v>0</v>
      </c>
      <c r="AB1990" s="39" t="s">
        <v>3139</v>
      </c>
      <c r="AC1990" s="39">
        <v>0</v>
      </c>
      <c r="AD1990" s="23" t="s">
        <v>3139</v>
      </c>
      <c r="AE1990" s="38" t="s">
        <v>5815</v>
      </c>
      <c r="AG1990" s="23"/>
      <c r="AH1990" s="23"/>
    </row>
    <row r="1991" spans="1:34">
      <c r="A1991" t="str">
        <f t="shared" si="95"/>
        <v>1120</v>
      </c>
      <c r="B1991" t="str">
        <f t="shared" si="93"/>
        <v>OT</v>
      </c>
      <c r="C1991">
        <f t="shared" si="94"/>
        <v>4</v>
      </c>
      <c r="D1991" s="38" t="s">
        <v>6552</v>
      </c>
      <c r="E1991" s="23">
        <v>18</v>
      </c>
      <c r="F1991" s="23">
        <v>112007</v>
      </c>
      <c r="G1991" s="38" t="s">
        <v>86</v>
      </c>
      <c r="H1991" s="38" t="s">
        <v>3226</v>
      </c>
      <c r="I1991" s="38" t="s">
        <v>5969</v>
      </c>
      <c r="J1991" s="38" t="s">
        <v>11435</v>
      </c>
      <c r="K1991" s="38"/>
      <c r="L1991" s="38" t="s">
        <v>6303</v>
      </c>
      <c r="M1991" s="109">
        <v>44412</v>
      </c>
      <c r="N1991" s="39">
        <v>280290392</v>
      </c>
      <c r="O1991" s="38">
        <v>1</v>
      </c>
      <c r="P1991" s="38" t="s">
        <v>5814</v>
      </c>
      <c r="Q1991" s="23">
        <v>3.35</v>
      </c>
      <c r="R1991" s="39" t="s">
        <v>3139</v>
      </c>
      <c r="S1991" s="38" t="s">
        <v>54</v>
      </c>
      <c r="T1991" s="23">
        <v>90</v>
      </c>
      <c r="U1991" s="38" t="s">
        <v>6303</v>
      </c>
      <c r="V1991" s="39">
        <v>280290392</v>
      </c>
      <c r="W1991" s="23">
        <v>0</v>
      </c>
      <c r="X1991" s="38" t="s">
        <v>3139</v>
      </c>
      <c r="Y1991" s="38" t="s">
        <v>6552</v>
      </c>
      <c r="Z1991" s="21">
        <v>282.53130612000001</v>
      </c>
      <c r="AA1991" s="23">
        <v>0</v>
      </c>
      <c r="AB1991" s="39" t="s">
        <v>3139</v>
      </c>
      <c r="AC1991" s="39">
        <v>0</v>
      </c>
      <c r="AD1991" s="23" t="s">
        <v>3139</v>
      </c>
      <c r="AE1991" s="38" t="s">
        <v>5815</v>
      </c>
      <c r="AG1991" s="23"/>
      <c r="AH1991" s="23"/>
    </row>
    <row r="1992" spans="1:34">
      <c r="A1992" t="str">
        <f t="shared" si="95"/>
        <v>1120</v>
      </c>
      <c r="B1992" t="str">
        <f t="shared" si="93"/>
        <v>OT</v>
      </c>
      <c r="C1992">
        <f t="shared" si="94"/>
        <v>24</v>
      </c>
      <c r="D1992" s="38" t="s">
        <v>6552</v>
      </c>
      <c r="E1992" s="23">
        <v>19</v>
      </c>
      <c r="F1992" s="23">
        <v>112007</v>
      </c>
      <c r="G1992" s="38" t="s">
        <v>79</v>
      </c>
      <c r="H1992" s="38" t="s">
        <v>3199</v>
      </c>
      <c r="I1992" s="38" t="s">
        <v>5969</v>
      </c>
      <c r="J1992" s="38" t="s">
        <v>11436</v>
      </c>
      <c r="K1992" s="38"/>
      <c r="L1992" s="38" t="s">
        <v>5975</v>
      </c>
      <c r="M1992" s="109">
        <v>44432</v>
      </c>
      <c r="N1992" s="39">
        <v>318898769.72000003</v>
      </c>
      <c r="O1992" s="38">
        <v>1</v>
      </c>
      <c r="P1992" s="38" t="s">
        <v>5814</v>
      </c>
      <c r="Q1992" s="23">
        <v>2.9</v>
      </c>
      <c r="R1992" s="39" t="s">
        <v>3139</v>
      </c>
      <c r="S1992" s="38" t="s">
        <v>54</v>
      </c>
      <c r="T1992" s="23">
        <v>90</v>
      </c>
      <c r="U1992" s="38" t="s">
        <v>5975</v>
      </c>
      <c r="V1992" s="39">
        <v>318898769.72000003</v>
      </c>
      <c r="W1992" s="23">
        <v>0</v>
      </c>
      <c r="X1992" s="38" t="s">
        <v>3139</v>
      </c>
      <c r="Y1992" s="38" t="s">
        <v>6552</v>
      </c>
      <c r="Z1992" s="21">
        <v>320.59997413000002</v>
      </c>
      <c r="AA1992" s="23">
        <v>0</v>
      </c>
      <c r="AB1992" s="39" t="s">
        <v>3139</v>
      </c>
      <c r="AC1992" s="39">
        <v>0</v>
      </c>
      <c r="AD1992" s="23" t="s">
        <v>3139</v>
      </c>
      <c r="AE1992" s="38" t="s">
        <v>5815</v>
      </c>
      <c r="AG1992" s="23"/>
      <c r="AH1992" s="23"/>
    </row>
    <row r="1993" spans="1:34">
      <c r="A1993" t="str">
        <f t="shared" si="95"/>
        <v>1120</v>
      </c>
      <c r="B1993" t="str">
        <f t="shared" si="93"/>
        <v>OT</v>
      </c>
      <c r="C1993">
        <f t="shared" si="94"/>
        <v>88</v>
      </c>
      <c r="D1993" s="38" t="s">
        <v>6552</v>
      </c>
      <c r="E1993" s="23">
        <v>20</v>
      </c>
      <c r="F1993" s="23">
        <v>112007</v>
      </c>
      <c r="G1993" s="38" t="s">
        <v>79</v>
      </c>
      <c r="H1993" s="38" t="s">
        <v>3199</v>
      </c>
      <c r="I1993" s="38" t="s">
        <v>5969</v>
      </c>
      <c r="J1993" s="38" t="s">
        <v>12072</v>
      </c>
      <c r="K1993" s="38"/>
      <c r="L1993" s="38" t="s">
        <v>6080</v>
      </c>
      <c r="M1993" s="109">
        <v>44496</v>
      </c>
      <c r="N1993" s="39">
        <v>510776183</v>
      </c>
      <c r="O1993" s="38">
        <v>1</v>
      </c>
      <c r="P1993" s="38" t="s">
        <v>5814</v>
      </c>
      <c r="Q1993" s="23">
        <v>3</v>
      </c>
      <c r="R1993" s="39" t="s">
        <v>3139</v>
      </c>
      <c r="S1993" s="38" t="s">
        <v>54</v>
      </c>
      <c r="T1993" s="23">
        <v>90</v>
      </c>
      <c r="U1993" s="38" t="s">
        <v>6080</v>
      </c>
      <c r="V1993" s="39">
        <v>510776183</v>
      </c>
      <c r="W1993" s="23">
        <v>0</v>
      </c>
      <c r="X1993" s="38" t="s">
        <v>3139</v>
      </c>
      <c r="Y1993" s="38" t="s">
        <v>6552</v>
      </c>
      <c r="Z1993" s="21">
        <v>510.91357012000003</v>
      </c>
      <c r="AA1993" s="23">
        <v>0</v>
      </c>
      <c r="AB1993" s="39" t="s">
        <v>3139</v>
      </c>
      <c r="AC1993" s="39">
        <v>0</v>
      </c>
      <c r="AD1993" s="23" t="s">
        <v>3139</v>
      </c>
      <c r="AE1993" s="38" t="s">
        <v>5815</v>
      </c>
      <c r="AG1993" s="23"/>
      <c r="AH1993" s="23"/>
    </row>
    <row r="1994" spans="1:34">
      <c r="A1994" t="str">
        <f t="shared" si="95"/>
        <v>1120</v>
      </c>
      <c r="B1994" t="str">
        <f t="shared" si="93"/>
        <v>OT</v>
      </c>
      <c r="C1994">
        <f t="shared" si="94"/>
        <v>48</v>
      </c>
      <c r="D1994" s="38" t="s">
        <v>6552</v>
      </c>
      <c r="E1994" s="23">
        <v>21</v>
      </c>
      <c r="F1994" s="23">
        <v>112007</v>
      </c>
      <c r="G1994" s="38" t="s">
        <v>79</v>
      </c>
      <c r="H1994" s="38" t="s">
        <v>3199</v>
      </c>
      <c r="I1994" s="38" t="s">
        <v>5969</v>
      </c>
      <c r="J1994" s="38" t="s">
        <v>11437</v>
      </c>
      <c r="K1994" s="38"/>
      <c r="L1994" s="38" t="s">
        <v>6319</v>
      </c>
      <c r="M1994" s="109">
        <v>44456</v>
      </c>
      <c r="N1994" s="39">
        <v>201377216</v>
      </c>
      <c r="O1994" s="38">
        <v>1</v>
      </c>
      <c r="P1994" s="38" t="s">
        <v>5814</v>
      </c>
      <c r="Q1994" s="23">
        <v>2.8</v>
      </c>
      <c r="R1994" s="39" t="s">
        <v>3139</v>
      </c>
      <c r="S1994" s="38" t="s">
        <v>54</v>
      </c>
      <c r="T1994" s="23">
        <v>90</v>
      </c>
      <c r="U1994" s="38" t="s">
        <v>6319</v>
      </c>
      <c r="V1994" s="39">
        <v>201377216</v>
      </c>
      <c r="W1994" s="23">
        <v>0</v>
      </c>
      <c r="X1994" s="38" t="s">
        <v>3139</v>
      </c>
      <c r="Y1994" s="38" t="s">
        <v>6552</v>
      </c>
      <c r="Z1994" s="21">
        <v>202.0580501</v>
      </c>
      <c r="AA1994" s="23">
        <v>0</v>
      </c>
      <c r="AB1994" s="39" t="s">
        <v>3139</v>
      </c>
      <c r="AC1994" s="39">
        <v>0</v>
      </c>
      <c r="AD1994" s="23" t="s">
        <v>3139</v>
      </c>
      <c r="AE1994" s="38" t="s">
        <v>5815</v>
      </c>
      <c r="AG1994" s="23"/>
      <c r="AH1994" s="23"/>
    </row>
    <row r="1995" spans="1:34">
      <c r="A1995" t="str">
        <f t="shared" si="95"/>
        <v>1226</v>
      </c>
      <c r="B1995" t="str">
        <f t="shared" si="93"/>
        <v>OT</v>
      </c>
      <c r="C1995">
        <f t="shared" si="94"/>
        <v>0</v>
      </c>
      <c r="D1995" s="38" t="s">
        <v>6552</v>
      </c>
      <c r="E1995" s="23">
        <v>22</v>
      </c>
      <c r="F1995" s="23">
        <v>122602</v>
      </c>
      <c r="G1995" s="38" t="s">
        <v>3179</v>
      </c>
      <c r="H1995" s="38" t="s">
        <v>3268</v>
      </c>
      <c r="I1995" s="38" t="s">
        <v>6006</v>
      </c>
      <c r="J1995" s="38" t="s">
        <v>50</v>
      </c>
      <c r="K1995" s="38"/>
      <c r="L1995" s="38" t="s">
        <v>6552</v>
      </c>
      <c r="M1995" s="109">
        <v>44408</v>
      </c>
      <c r="N1995" s="39">
        <v>0</v>
      </c>
      <c r="O1995" s="38">
        <v>1</v>
      </c>
      <c r="P1995" s="38"/>
      <c r="Q1995" s="23" t="s">
        <v>3139</v>
      </c>
      <c r="R1995" s="39" t="s">
        <v>3139</v>
      </c>
      <c r="S1995" s="38"/>
      <c r="T1995" s="23" t="s">
        <v>3139</v>
      </c>
      <c r="U1995" s="38" t="s">
        <v>6552</v>
      </c>
      <c r="V1995" s="39">
        <v>13414512</v>
      </c>
      <c r="W1995" s="23" t="s">
        <v>3139</v>
      </c>
      <c r="X1995" s="38">
        <v>0</v>
      </c>
      <c r="Y1995" s="38" t="s">
        <v>6552</v>
      </c>
      <c r="Z1995" s="21">
        <v>13.414512</v>
      </c>
      <c r="AA1995" s="23" t="s">
        <v>3139</v>
      </c>
      <c r="AB1995" s="39">
        <v>0</v>
      </c>
      <c r="AC1995" s="39">
        <v>0</v>
      </c>
      <c r="AD1995" s="23" t="s">
        <v>3139</v>
      </c>
      <c r="AE1995" s="38" t="s">
        <v>5815</v>
      </c>
      <c r="AG1995" s="23"/>
      <c r="AH1995" s="23"/>
    </row>
    <row r="1996" spans="1:34">
      <c r="A1996" t="str">
        <f t="shared" si="95"/>
        <v>1226</v>
      </c>
      <c r="B1996" t="str">
        <f t="shared" si="93"/>
        <v>OT</v>
      </c>
      <c r="C1996">
        <f t="shared" si="94"/>
        <v>0</v>
      </c>
      <c r="D1996" s="38" t="s">
        <v>6552</v>
      </c>
      <c r="E1996" s="23">
        <v>23</v>
      </c>
      <c r="F1996" s="23">
        <v>122602</v>
      </c>
      <c r="G1996" s="38" t="s">
        <v>3181</v>
      </c>
      <c r="H1996" s="38" t="s">
        <v>3268</v>
      </c>
      <c r="I1996" s="38" t="s">
        <v>6006</v>
      </c>
      <c r="J1996" s="38" t="s">
        <v>50</v>
      </c>
      <c r="K1996" s="38"/>
      <c r="L1996" s="38" t="s">
        <v>6552</v>
      </c>
      <c r="M1996" s="109">
        <v>44408</v>
      </c>
      <c r="N1996" s="39">
        <v>0</v>
      </c>
      <c r="O1996" s="38">
        <v>1</v>
      </c>
      <c r="P1996" s="38"/>
      <c r="Q1996" s="23" t="s">
        <v>3139</v>
      </c>
      <c r="R1996" s="39" t="s">
        <v>3139</v>
      </c>
      <c r="S1996" s="38"/>
      <c r="T1996" s="23" t="s">
        <v>3139</v>
      </c>
      <c r="U1996" s="38" t="s">
        <v>6552</v>
      </c>
      <c r="V1996" s="39">
        <v>17670440</v>
      </c>
      <c r="W1996" s="23" t="s">
        <v>3139</v>
      </c>
      <c r="X1996" s="38">
        <v>0</v>
      </c>
      <c r="Y1996" s="38" t="s">
        <v>6552</v>
      </c>
      <c r="Z1996" s="21">
        <v>17.670439999999999</v>
      </c>
      <c r="AA1996" s="23" t="s">
        <v>3139</v>
      </c>
      <c r="AB1996" s="39">
        <v>0</v>
      </c>
      <c r="AC1996" s="39">
        <v>0</v>
      </c>
      <c r="AD1996" s="23" t="s">
        <v>3139</v>
      </c>
      <c r="AE1996" s="38" t="s">
        <v>5815</v>
      </c>
      <c r="AG1996" s="23"/>
      <c r="AH1996" s="23"/>
    </row>
    <row r="1997" spans="1:34">
      <c r="A1997" t="str">
        <f t="shared" si="95"/>
        <v>1226</v>
      </c>
      <c r="B1997" t="str">
        <f t="shared" si="93"/>
        <v>OT</v>
      </c>
      <c r="C1997">
        <f t="shared" si="94"/>
        <v>0</v>
      </c>
      <c r="D1997" s="38" t="s">
        <v>6552</v>
      </c>
      <c r="E1997" s="23">
        <v>25</v>
      </c>
      <c r="F1997" s="23">
        <v>122602</v>
      </c>
      <c r="G1997" s="38" t="s">
        <v>53</v>
      </c>
      <c r="H1997" s="38" t="s">
        <v>3047</v>
      </c>
      <c r="I1997" s="38" t="s">
        <v>6006</v>
      </c>
      <c r="J1997" s="38" t="s">
        <v>50</v>
      </c>
      <c r="K1997" s="38"/>
      <c r="L1997" s="38" t="s">
        <v>6552</v>
      </c>
      <c r="M1997" s="109">
        <v>44408</v>
      </c>
      <c r="N1997" s="39">
        <v>0</v>
      </c>
      <c r="O1997" s="38">
        <v>1</v>
      </c>
      <c r="P1997" s="38"/>
      <c r="Q1997" s="23" t="s">
        <v>3139</v>
      </c>
      <c r="R1997" s="43" t="s">
        <v>3139</v>
      </c>
      <c r="S1997" s="38"/>
      <c r="T1997" s="23" t="s">
        <v>3139</v>
      </c>
      <c r="U1997" s="38" t="s">
        <v>6552</v>
      </c>
      <c r="V1997" s="39">
        <v>84269088.209999993</v>
      </c>
      <c r="W1997" s="23" t="s">
        <v>3139</v>
      </c>
      <c r="X1997" s="38">
        <v>0</v>
      </c>
      <c r="Y1997" s="38" t="s">
        <v>6552</v>
      </c>
      <c r="Z1997" s="21">
        <v>84.269088209999993</v>
      </c>
      <c r="AA1997" s="23" t="s">
        <v>3139</v>
      </c>
      <c r="AB1997" s="39">
        <v>0</v>
      </c>
      <c r="AC1997" s="39">
        <v>0</v>
      </c>
      <c r="AD1997" s="23" t="s">
        <v>3139</v>
      </c>
      <c r="AE1997" s="38" t="s">
        <v>5815</v>
      </c>
      <c r="AG1997" s="23"/>
      <c r="AH1997" s="23"/>
    </row>
    <row r="1998" spans="1:34">
      <c r="A1998" t="str">
        <f t="shared" si="95"/>
        <v>1226</v>
      </c>
      <c r="B1998" t="str">
        <f t="shared" si="93"/>
        <v>OT</v>
      </c>
      <c r="C1998">
        <f t="shared" si="94"/>
        <v>0</v>
      </c>
      <c r="D1998" s="38" t="s">
        <v>6552</v>
      </c>
      <c r="E1998" s="23">
        <v>1</v>
      </c>
      <c r="F1998" s="23">
        <v>122602</v>
      </c>
      <c r="G1998" s="38" t="s">
        <v>3179</v>
      </c>
      <c r="H1998" s="38" t="s">
        <v>3219</v>
      </c>
      <c r="I1998" s="38" t="s">
        <v>6006</v>
      </c>
      <c r="J1998" s="38" t="s">
        <v>3716</v>
      </c>
      <c r="K1998" s="38"/>
      <c r="L1998" s="38" t="s">
        <v>12073</v>
      </c>
      <c r="M1998" s="109">
        <v>44408</v>
      </c>
      <c r="N1998" s="39">
        <v>52395088</v>
      </c>
      <c r="O1998" s="38">
        <v>1</v>
      </c>
      <c r="P1998" s="38"/>
      <c r="Q1998" s="23" t="s">
        <v>3139</v>
      </c>
      <c r="R1998" s="43" t="s">
        <v>3139</v>
      </c>
      <c r="S1998" s="38"/>
      <c r="T1998" s="23" t="s">
        <v>3139</v>
      </c>
      <c r="U1998" s="38" t="s">
        <v>12073</v>
      </c>
      <c r="V1998" s="39">
        <v>52395088</v>
      </c>
      <c r="W1998" s="23" t="s">
        <v>3139</v>
      </c>
      <c r="X1998" s="38">
        <v>1</v>
      </c>
      <c r="Y1998" s="38" t="s">
        <v>6563</v>
      </c>
      <c r="Z1998" s="21">
        <v>52.395088000000001</v>
      </c>
      <c r="AA1998" s="23" t="s">
        <v>3139</v>
      </c>
      <c r="AB1998" s="39">
        <v>52395088</v>
      </c>
      <c r="AC1998" s="39">
        <v>52395088</v>
      </c>
      <c r="AD1998" s="23" t="s">
        <v>3139</v>
      </c>
      <c r="AE1998" s="38" t="s">
        <v>5830</v>
      </c>
      <c r="AG1998" s="23"/>
      <c r="AH1998" s="23"/>
    </row>
    <row r="1999" spans="1:34">
      <c r="A1999" t="str">
        <f t="shared" si="95"/>
        <v>1226</v>
      </c>
      <c r="B1999" t="str">
        <f t="shared" si="93"/>
        <v>OT</v>
      </c>
      <c r="C1999">
        <f t="shared" si="94"/>
        <v>0</v>
      </c>
      <c r="D1999" s="38" t="s">
        <v>6552</v>
      </c>
      <c r="E1999" s="23">
        <v>2</v>
      </c>
      <c r="F1999" s="23">
        <v>122602</v>
      </c>
      <c r="G1999" s="38" t="s">
        <v>3157</v>
      </c>
      <c r="H1999" s="38" t="s">
        <v>3159</v>
      </c>
      <c r="I1999" s="38" t="s">
        <v>6006</v>
      </c>
      <c r="J1999" s="38" t="s">
        <v>50</v>
      </c>
      <c r="K1999" s="38"/>
      <c r="L1999" s="38" t="s">
        <v>12074</v>
      </c>
      <c r="M1999" s="109">
        <v>44408</v>
      </c>
      <c r="N1999" s="39">
        <v>2000000</v>
      </c>
      <c r="O1999" s="38">
        <v>1</v>
      </c>
      <c r="P1999" s="38"/>
      <c r="Q1999" s="23" t="s">
        <v>3139</v>
      </c>
      <c r="R1999" s="43" t="s">
        <v>3139</v>
      </c>
      <c r="S1999" s="38"/>
      <c r="T1999" s="23" t="s">
        <v>3139</v>
      </c>
      <c r="U1999" s="38" t="s">
        <v>12074</v>
      </c>
      <c r="V1999" s="39">
        <v>2000000</v>
      </c>
      <c r="W1999" s="23" t="s">
        <v>3139</v>
      </c>
      <c r="X1999" s="38">
        <v>0</v>
      </c>
      <c r="Y1999" s="38" t="s">
        <v>6563</v>
      </c>
      <c r="Z1999" s="21">
        <v>2</v>
      </c>
      <c r="AA1999" s="23" t="s">
        <v>3139</v>
      </c>
      <c r="AB1999" s="39">
        <v>0</v>
      </c>
      <c r="AC1999" s="39">
        <v>2000000</v>
      </c>
      <c r="AD1999" s="23" t="s">
        <v>3139</v>
      </c>
      <c r="AE1999" s="38" t="s">
        <v>5830</v>
      </c>
      <c r="AG1999" s="23"/>
      <c r="AH1999" s="23"/>
    </row>
    <row r="2000" spans="1:34">
      <c r="A2000" t="str">
        <f t="shared" si="95"/>
        <v>1230</v>
      </c>
      <c r="B2000" t="str">
        <f t="shared" si="93"/>
        <v>VR</v>
      </c>
      <c r="C2000">
        <f t="shared" si="94"/>
        <v>1</v>
      </c>
      <c r="D2000" s="38" t="s">
        <v>6552</v>
      </c>
      <c r="E2000" s="23">
        <v>3</v>
      </c>
      <c r="F2000" s="23">
        <v>123003</v>
      </c>
      <c r="G2000" s="38" t="s">
        <v>3717</v>
      </c>
      <c r="H2000" s="38" t="s">
        <v>12075</v>
      </c>
      <c r="I2000" s="38" t="s">
        <v>6006</v>
      </c>
      <c r="J2000" s="38" t="s">
        <v>3391</v>
      </c>
      <c r="K2000" s="38" t="s">
        <v>5825</v>
      </c>
      <c r="L2000" s="38" t="s">
        <v>12074</v>
      </c>
      <c r="M2000" s="109">
        <v>44409</v>
      </c>
      <c r="N2000" s="39">
        <v>18628000</v>
      </c>
      <c r="O2000" s="38">
        <v>1</v>
      </c>
      <c r="P2000" s="38"/>
      <c r="Q2000" s="23" t="s">
        <v>3139</v>
      </c>
      <c r="R2000" s="43" t="s">
        <v>3139</v>
      </c>
      <c r="S2000" s="38"/>
      <c r="T2000" s="23" t="s">
        <v>3139</v>
      </c>
      <c r="U2000" s="38" t="s">
        <v>12074</v>
      </c>
      <c r="V2000" s="39">
        <v>18628000</v>
      </c>
      <c r="W2000" s="23" t="s">
        <v>3139</v>
      </c>
      <c r="X2000" s="38">
        <v>18628</v>
      </c>
      <c r="Y2000" s="38" t="s">
        <v>6563</v>
      </c>
      <c r="Z2000" s="21">
        <v>18.628</v>
      </c>
      <c r="AA2000" s="23" t="s">
        <v>3139</v>
      </c>
      <c r="AB2000" s="39">
        <v>1000</v>
      </c>
      <c r="AC2000" s="39">
        <v>18628000</v>
      </c>
      <c r="AD2000" s="23" t="s">
        <v>3139</v>
      </c>
      <c r="AE2000" s="38" t="s">
        <v>5824</v>
      </c>
      <c r="AG2000" s="23"/>
      <c r="AH2000" s="23"/>
    </row>
    <row r="2001" spans="1:34">
      <c r="A2001" t="str">
        <f t="shared" si="95"/>
        <v>1230</v>
      </c>
      <c r="B2001" t="str">
        <f t="shared" si="93"/>
        <v>VR</v>
      </c>
      <c r="C2001">
        <f t="shared" si="94"/>
        <v>1</v>
      </c>
      <c r="D2001" s="38" t="s">
        <v>6552</v>
      </c>
      <c r="E2001" s="23">
        <v>4</v>
      </c>
      <c r="F2001" s="23">
        <v>123003</v>
      </c>
      <c r="G2001" s="38" t="s">
        <v>3183</v>
      </c>
      <c r="H2001" s="38" t="s">
        <v>3256</v>
      </c>
      <c r="I2001" s="38" t="s">
        <v>6006</v>
      </c>
      <c r="J2001" s="38" t="s">
        <v>89</v>
      </c>
      <c r="K2001" s="38" t="s">
        <v>5825</v>
      </c>
      <c r="L2001" s="38" t="s">
        <v>6609</v>
      </c>
      <c r="M2001" s="109">
        <v>44409</v>
      </c>
      <c r="N2001" s="39">
        <v>3900000</v>
      </c>
      <c r="O2001" s="38">
        <v>1</v>
      </c>
      <c r="P2001" s="38"/>
      <c r="Q2001" s="23" t="s">
        <v>3139</v>
      </c>
      <c r="R2001" s="43" t="s">
        <v>3139</v>
      </c>
      <c r="S2001" s="38"/>
      <c r="T2001" s="23" t="s">
        <v>3139</v>
      </c>
      <c r="U2001" s="38" t="s">
        <v>6609</v>
      </c>
      <c r="V2001" s="39">
        <v>3900000</v>
      </c>
      <c r="W2001" s="23" t="s">
        <v>3139</v>
      </c>
      <c r="X2001" s="38">
        <v>3</v>
      </c>
      <c r="Y2001" s="38" t="s">
        <v>6563</v>
      </c>
      <c r="Z2001" s="21">
        <v>3.9</v>
      </c>
      <c r="AA2001" s="23" t="s">
        <v>3139</v>
      </c>
      <c r="AB2001" s="39">
        <v>1300000</v>
      </c>
      <c r="AC2001" s="39">
        <v>3900000</v>
      </c>
      <c r="AD2001" s="23" t="s">
        <v>3139</v>
      </c>
      <c r="AE2001" s="38" t="s">
        <v>5824</v>
      </c>
      <c r="AG2001" s="23"/>
      <c r="AH2001" s="23"/>
    </row>
    <row r="2002" spans="1:34">
      <c r="A2002" t="str">
        <f t="shared" si="95"/>
        <v>1120</v>
      </c>
      <c r="B2002" t="str">
        <f t="shared" si="93"/>
        <v>OT</v>
      </c>
      <c r="C2002">
        <f t="shared" si="94"/>
        <v>1</v>
      </c>
      <c r="D2002" s="38" t="s">
        <v>6552</v>
      </c>
      <c r="E2002" s="23">
        <v>5</v>
      </c>
      <c r="F2002" s="23">
        <v>112007</v>
      </c>
      <c r="G2002" s="38" t="s">
        <v>80</v>
      </c>
      <c r="H2002" s="38" t="s">
        <v>3217</v>
      </c>
      <c r="I2002" s="38" t="s">
        <v>5969</v>
      </c>
      <c r="J2002" s="38" t="s">
        <v>89</v>
      </c>
      <c r="K2002" s="38"/>
      <c r="L2002" s="38" t="s">
        <v>6609</v>
      </c>
      <c r="M2002" s="109">
        <v>44409</v>
      </c>
      <c r="N2002" s="39">
        <v>50261806</v>
      </c>
      <c r="O2002" s="38">
        <v>1</v>
      </c>
      <c r="P2002" s="38" t="s">
        <v>5814</v>
      </c>
      <c r="Q2002" s="38">
        <v>1.74</v>
      </c>
      <c r="R2002" s="43" t="s">
        <v>3139</v>
      </c>
      <c r="S2002" s="38" t="s">
        <v>54</v>
      </c>
      <c r="T2002" s="38">
        <v>90</v>
      </c>
      <c r="U2002" s="38" t="s">
        <v>6609</v>
      </c>
      <c r="V2002" s="39">
        <v>50261806</v>
      </c>
      <c r="W2002" s="38">
        <v>1</v>
      </c>
      <c r="X2002" s="38" t="s">
        <v>3139</v>
      </c>
      <c r="Y2002" s="38" t="s">
        <v>6563</v>
      </c>
      <c r="Z2002" s="21">
        <v>50.261806</v>
      </c>
      <c r="AA2002" s="38">
        <v>2.1800000000000002</v>
      </c>
      <c r="AB2002" s="39" t="s">
        <v>3139</v>
      </c>
      <c r="AC2002" s="39">
        <v>50261806</v>
      </c>
      <c r="AD2002" s="23" t="s">
        <v>3139</v>
      </c>
      <c r="AE2002" s="38" t="s">
        <v>5824</v>
      </c>
      <c r="AG2002" s="23"/>
      <c r="AH2002" s="23"/>
    </row>
    <row r="2003" spans="1:34">
      <c r="A2003" t="str">
        <f t="shared" si="95"/>
        <v>1120</v>
      </c>
      <c r="B2003" t="str">
        <f t="shared" si="93"/>
        <v>OT</v>
      </c>
      <c r="C2003">
        <f t="shared" si="94"/>
        <v>1</v>
      </c>
      <c r="D2003" s="38" t="s">
        <v>6552</v>
      </c>
      <c r="E2003" s="23">
        <v>6</v>
      </c>
      <c r="F2003" s="23">
        <v>112007</v>
      </c>
      <c r="G2003" s="38" t="s">
        <v>80</v>
      </c>
      <c r="H2003" s="38" t="s">
        <v>3217</v>
      </c>
      <c r="I2003" s="38" t="s">
        <v>5969</v>
      </c>
      <c r="J2003" s="38" t="s">
        <v>89</v>
      </c>
      <c r="K2003" s="38"/>
      <c r="L2003" s="38" t="s">
        <v>6609</v>
      </c>
      <c r="M2003" s="109">
        <v>44409</v>
      </c>
      <c r="N2003" s="39">
        <v>323396809</v>
      </c>
      <c r="O2003" s="38">
        <v>1</v>
      </c>
      <c r="P2003" s="38" t="s">
        <v>5814</v>
      </c>
      <c r="Q2003" s="38">
        <v>1.74</v>
      </c>
      <c r="R2003" s="43" t="s">
        <v>3139</v>
      </c>
      <c r="S2003" s="38" t="s">
        <v>54</v>
      </c>
      <c r="T2003" s="38">
        <v>90</v>
      </c>
      <c r="U2003" s="38" t="s">
        <v>6609</v>
      </c>
      <c r="V2003" s="39">
        <v>323396809</v>
      </c>
      <c r="W2003" s="38">
        <v>1</v>
      </c>
      <c r="X2003" s="38" t="s">
        <v>3139</v>
      </c>
      <c r="Y2003" s="38" t="s">
        <v>6563</v>
      </c>
      <c r="Z2003" s="21">
        <v>323.39680900000002</v>
      </c>
      <c r="AA2003" s="38">
        <v>2.1800000000000002</v>
      </c>
      <c r="AB2003" s="39" t="s">
        <v>3139</v>
      </c>
      <c r="AC2003" s="39">
        <v>323396809</v>
      </c>
      <c r="AD2003" s="23" t="s">
        <v>3139</v>
      </c>
      <c r="AE2003" s="38" t="s">
        <v>5824</v>
      </c>
      <c r="AG2003" s="23"/>
      <c r="AH2003" s="23"/>
    </row>
    <row r="2004" spans="1:34">
      <c r="A2004" t="str">
        <f t="shared" si="95"/>
        <v>1120</v>
      </c>
      <c r="B2004" t="str">
        <f t="shared" si="93"/>
        <v>OT</v>
      </c>
      <c r="C2004">
        <f t="shared" si="94"/>
        <v>1</v>
      </c>
      <c r="D2004" s="38" t="s">
        <v>6552</v>
      </c>
      <c r="E2004" s="23">
        <v>7</v>
      </c>
      <c r="F2004" s="23">
        <v>112007</v>
      </c>
      <c r="G2004" s="38" t="s">
        <v>80</v>
      </c>
      <c r="H2004" s="38" t="s">
        <v>3217</v>
      </c>
      <c r="I2004" s="38" t="s">
        <v>5969</v>
      </c>
      <c r="J2004" s="38" t="s">
        <v>89</v>
      </c>
      <c r="K2004" s="38"/>
      <c r="L2004" s="38" t="s">
        <v>6609</v>
      </c>
      <c r="M2004" s="109">
        <v>44409</v>
      </c>
      <c r="N2004" s="39">
        <v>468133024</v>
      </c>
      <c r="O2004" s="38">
        <v>1</v>
      </c>
      <c r="P2004" s="38" t="s">
        <v>5814</v>
      </c>
      <c r="Q2004" s="23">
        <v>1.74</v>
      </c>
      <c r="R2004" s="43" t="s">
        <v>3139</v>
      </c>
      <c r="S2004" s="38" t="s">
        <v>54</v>
      </c>
      <c r="T2004" s="23">
        <v>90</v>
      </c>
      <c r="U2004" s="38" t="s">
        <v>6609</v>
      </c>
      <c r="V2004" s="39">
        <v>468133024</v>
      </c>
      <c r="W2004" s="23">
        <v>1</v>
      </c>
      <c r="X2004" s="38" t="s">
        <v>3139</v>
      </c>
      <c r="Y2004" s="38" t="s">
        <v>6563</v>
      </c>
      <c r="Z2004" s="21">
        <v>468.13302399999998</v>
      </c>
      <c r="AA2004" s="23">
        <v>2.1800000000000002</v>
      </c>
      <c r="AB2004" s="39" t="s">
        <v>3139</v>
      </c>
      <c r="AC2004" s="39">
        <v>468133024</v>
      </c>
      <c r="AD2004" s="23" t="s">
        <v>3139</v>
      </c>
      <c r="AE2004" s="38" t="s">
        <v>5824</v>
      </c>
      <c r="AG2004" s="23"/>
      <c r="AH2004" s="23"/>
    </row>
    <row r="2005" spans="1:34">
      <c r="A2005" t="str">
        <f t="shared" si="95"/>
        <v>1203</v>
      </c>
      <c r="B2005" t="str">
        <f t="shared" si="93"/>
        <v>FL</v>
      </c>
      <c r="C2005">
        <f t="shared" si="94"/>
        <v>99</v>
      </c>
      <c r="D2005" s="38" t="s">
        <v>6552</v>
      </c>
      <c r="E2005" s="23">
        <v>5</v>
      </c>
      <c r="F2005" s="23">
        <v>120305</v>
      </c>
      <c r="G2005" s="38" t="s">
        <v>3718</v>
      </c>
      <c r="H2005" s="38" t="s">
        <v>3719</v>
      </c>
      <c r="I2005" s="38" t="s">
        <v>6006</v>
      </c>
      <c r="J2005" s="38" t="s">
        <v>11438</v>
      </c>
      <c r="K2005" s="38"/>
      <c r="L2005" s="38" t="s">
        <v>6105</v>
      </c>
      <c r="M2005" s="109">
        <v>44507</v>
      </c>
      <c r="N2005" s="39">
        <v>388414784</v>
      </c>
      <c r="O2005" s="38">
        <v>1</v>
      </c>
      <c r="P2005" s="38"/>
      <c r="Q2005" s="23" t="s">
        <v>3139</v>
      </c>
      <c r="R2005" s="43" t="s">
        <v>3139</v>
      </c>
      <c r="S2005" s="38"/>
      <c r="T2005" s="23" t="s">
        <v>3139</v>
      </c>
      <c r="U2005" s="38" t="s">
        <v>6106</v>
      </c>
      <c r="V2005" s="39">
        <v>388414784</v>
      </c>
      <c r="W2005" s="23" t="s">
        <v>3139</v>
      </c>
      <c r="X2005" s="38">
        <v>1</v>
      </c>
      <c r="Y2005" s="38" t="s">
        <v>6552</v>
      </c>
      <c r="Z2005" s="21">
        <v>388.414784</v>
      </c>
      <c r="AA2005" s="23" t="s">
        <v>3139</v>
      </c>
      <c r="AB2005" s="39">
        <v>388414784</v>
      </c>
      <c r="AC2005" s="39">
        <v>388284413</v>
      </c>
      <c r="AD2005" s="23" t="s">
        <v>3139</v>
      </c>
      <c r="AE2005" s="38" t="s">
        <v>5815</v>
      </c>
      <c r="AG2005" s="23"/>
      <c r="AH2005" s="23"/>
    </row>
    <row r="2006" spans="1:34">
      <c r="A2006" t="str">
        <f t="shared" si="95"/>
        <v>1203</v>
      </c>
      <c r="B2006" t="str">
        <f t="shared" si="93"/>
        <v>FL</v>
      </c>
      <c r="C2006">
        <f t="shared" si="94"/>
        <v>9</v>
      </c>
      <c r="D2006" s="38" t="s">
        <v>6552</v>
      </c>
      <c r="E2006" s="23">
        <v>6</v>
      </c>
      <c r="F2006" s="23">
        <v>120305</v>
      </c>
      <c r="G2006" s="38" t="s">
        <v>53</v>
      </c>
      <c r="H2006" s="38" t="s">
        <v>3047</v>
      </c>
      <c r="I2006" s="38" t="s">
        <v>6006</v>
      </c>
      <c r="J2006" s="38" t="s">
        <v>11439</v>
      </c>
      <c r="K2006" s="38"/>
      <c r="L2006" s="38" t="s">
        <v>10068</v>
      </c>
      <c r="M2006" s="109">
        <v>44417</v>
      </c>
      <c r="N2006" s="39">
        <v>162502422</v>
      </c>
      <c r="O2006" s="38">
        <v>1</v>
      </c>
      <c r="P2006" s="38"/>
      <c r="Q2006" s="23" t="s">
        <v>3139</v>
      </c>
      <c r="R2006" s="43" t="s">
        <v>3139</v>
      </c>
      <c r="S2006" s="38"/>
      <c r="T2006" s="23" t="s">
        <v>3139</v>
      </c>
      <c r="U2006" s="38" t="s">
        <v>6037</v>
      </c>
      <c r="V2006" s="39">
        <v>162502422</v>
      </c>
      <c r="W2006" s="23" t="s">
        <v>3139</v>
      </c>
      <c r="X2006" s="23">
        <v>1</v>
      </c>
      <c r="Y2006" s="38" t="s">
        <v>6552</v>
      </c>
      <c r="Z2006" s="21">
        <v>162.502422</v>
      </c>
      <c r="AA2006" s="23" t="s">
        <v>3139</v>
      </c>
      <c r="AB2006" s="39">
        <v>162502422</v>
      </c>
      <c r="AC2006" s="39">
        <v>162502422</v>
      </c>
      <c r="AD2006" s="23" t="s">
        <v>3139</v>
      </c>
      <c r="AE2006" s="38" t="s">
        <v>5815</v>
      </c>
      <c r="AG2006" s="23"/>
      <c r="AH2006" s="23"/>
    </row>
    <row r="2007" spans="1:34">
      <c r="A2007" t="str">
        <f t="shared" si="95"/>
        <v>1203</v>
      </c>
      <c r="B2007" t="str">
        <f t="shared" si="93"/>
        <v>FL</v>
      </c>
      <c r="C2007">
        <f t="shared" si="94"/>
        <v>60</v>
      </c>
      <c r="D2007" s="38" t="s">
        <v>6552</v>
      </c>
      <c r="E2007" s="23">
        <v>7</v>
      </c>
      <c r="F2007" s="23">
        <v>120305</v>
      </c>
      <c r="G2007" s="38" t="s">
        <v>53</v>
      </c>
      <c r="H2007" s="38" t="s">
        <v>3047</v>
      </c>
      <c r="I2007" s="38" t="s">
        <v>6006</v>
      </c>
      <c r="J2007" s="38" t="s">
        <v>11440</v>
      </c>
      <c r="K2007" s="38"/>
      <c r="L2007" s="38" t="s">
        <v>6100</v>
      </c>
      <c r="M2007" s="109">
        <v>44468</v>
      </c>
      <c r="N2007" s="39">
        <v>100926514</v>
      </c>
      <c r="O2007" s="38">
        <v>1</v>
      </c>
      <c r="P2007" s="38"/>
      <c r="Q2007" s="23" t="s">
        <v>3139</v>
      </c>
      <c r="R2007" s="43" t="s">
        <v>3139</v>
      </c>
      <c r="S2007" s="38"/>
      <c r="T2007" s="23" t="s">
        <v>3139</v>
      </c>
      <c r="U2007" s="38" t="s">
        <v>6100</v>
      </c>
      <c r="V2007" s="39">
        <v>100926514</v>
      </c>
      <c r="W2007" s="23" t="s">
        <v>3139</v>
      </c>
      <c r="X2007" s="23">
        <v>1</v>
      </c>
      <c r="Y2007" s="38" t="s">
        <v>6552</v>
      </c>
      <c r="Z2007" s="21">
        <v>100.926514</v>
      </c>
      <c r="AA2007" s="23" t="s">
        <v>3139</v>
      </c>
      <c r="AB2007" s="39">
        <v>100926514</v>
      </c>
      <c r="AC2007" s="39">
        <v>100926514</v>
      </c>
      <c r="AD2007" s="23" t="s">
        <v>3139</v>
      </c>
      <c r="AE2007" s="38" t="s">
        <v>5815</v>
      </c>
      <c r="AG2007" s="23"/>
      <c r="AH2007" s="23"/>
    </row>
    <row r="2008" spans="1:34">
      <c r="A2008" t="str">
        <f t="shared" si="95"/>
        <v>1203</v>
      </c>
      <c r="B2008" t="str">
        <f t="shared" si="93"/>
        <v>FL</v>
      </c>
      <c r="C2008">
        <f t="shared" si="94"/>
        <v>40</v>
      </c>
      <c r="D2008" s="38" t="s">
        <v>6552</v>
      </c>
      <c r="E2008" s="23">
        <v>8</v>
      </c>
      <c r="F2008" s="23">
        <v>120305</v>
      </c>
      <c r="G2008" s="38" t="s">
        <v>3722</v>
      </c>
      <c r="H2008" s="38" t="s">
        <v>3042</v>
      </c>
      <c r="I2008" s="38" t="s">
        <v>6006</v>
      </c>
      <c r="J2008" s="38" t="s">
        <v>11441</v>
      </c>
      <c r="K2008" s="38"/>
      <c r="L2008" s="38" t="s">
        <v>6037</v>
      </c>
      <c r="M2008" s="109">
        <v>44448</v>
      </c>
      <c r="N2008" s="39">
        <v>139775549</v>
      </c>
      <c r="O2008" s="38">
        <v>1</v>
      </c>
      <c r="P2008" s="38"/>
      <c r="Q2008" s="23" t="s">
        <v>3139</v>
      </c>
      <c r="R2008" s="43" t="s">
        <v>3139</v>
      </c>
      <c r="S2008" s="38"/>
      <c r="T2008" s="23" t="s">
        <v>3139</v>
      </c>
      <c r="U2008" s="38" t="s">
        <v>6037</v>
      </c>
      <c r="V2008" s="39">
        <v>139775549</v>
      </c>
      <c r="W2008" s="23" t="s">
        <v>3139</v>
      </c>
      <c r="X2008" s="23">
        <v>1</v>
      </c>
      <c r="Y2008" s="38" t="s">
        <v>6552</v>
      </c>
      <c r="Z2008" s="21">
        <v>139.77554900000001</v>
      </c>
      <c r="AA2008" s="23" t="s">
        <v>3139</v>
      </c>
      <c r="AB2008" s="39">
        <v>139775549</v>
      </c>
      <c r="AC2008" s="39">
        <v>139775549</v>
      </c>
      <c r="AD2008" s="23" t="s">
        <v>3139</v>
      </c>
      <c r="AE2008" s="38" t="s">
        <v>5815</v>
      </c>
      <c r="AG2008" s="23"/>
      <c r="AH2008" s="23"/>
    </row>
    <row r="2009" spans="1:34">
      <c r="A2009" t="str">
        <f t="shared" si="95"/>
        <v>1226</v>
      </c>
      <c r="B2009" t="str">
        <f t="shared" si="93"/>
        <v>OT</v>
      </c>
      <c r="C2009">
        <f t="shared" si="94"/>
        <v>0</v>
      </c>
      <c r="D2009" s="38" t="s">
        <v>6552</v>
      </c>
      <c r="E2009" s="23">
        <v>9</v>
      </c>
      <c r="F2009" s="23">
        <v>122602</v>
      </c>
      <c r="G2009" s="38" t="s">
        <v>872</v>
      </c>
      <c r="H2009" s="38" t="s">
        <v>3212</v>
      </c>
      <c r="I2009" s="38" t="s">
        <v>6006</v>
      </c>
      <c r="J2009" s="38" t="s">
        <v>3465</v>
      </c>
      <c r="K2009" s="38"/>
      <c r="L2009" s="38" t="s">
        <v>6899</v>
      </c>
      <c r="M2009" s="109">
        <v>44408</v>
      </c>
      <c r="N2009" s="39">
        <v>1</v>
      </c>
      <c r="O2009" s="38">
        <v>1</v>
      </c>
      <c r="P2009" s="38"/>
      <c r="Q2009" s="23" t="s">
        <v>3139</v>
      </c>
      <c r="R2009" s="43" t="s">
        <v>3139</v>
      </c>
      <c r="S2009" s="38"/>
      <c r="T2009" s="23" t="s">
        <v>3139</v>
      </c>
      <c r="U2009" s="38" t="s">
        <v>6899</v>
      </c>
      <c r="V2009" s="39">
        <v>6438267</v>
      </c>
      <c r="W2009" s="23" t="s">
        <v>3139</v>
      </c>
      <c r="X2009" s="23">
        <v>0</v>
      </c>
      <c r="Y2009" s="38" t="s">
        <v>6552</v>
      </c>
      <c r="Z2009" s="21">
        <v>6.4382669999999997</v>
      </c>
      <c r="AA2009" s="23" t="s">
        <v>3139</v>
      </c>
      <c r="AB2009" s="39">
        <v>0</v>
      </c>
      <c r="AC2009" s="39">
        <v>6438267</v>
      </c>
      <c r="AD2009" s="23" t="s">
        <v>3139</v>
      </c>
      <c r="AE2009" s="38" t="s">
        <v>5815</v>
      </c>
      <c r="AG2009" s="23"/>
      <c r="AH2009" s="23"/>
    </row>
    <row r="2010" spans="1:34">
      <c r="A2010" t="str">
        <f t="shared" si="95"/>
        <v>1226</v>
      </c>
      <c r="B2010" t="str">
        <f t="shared" si="93"/>
        <v>OT</v>
      </c>
      <c r="C2010">
        <f t="shared" si="94"/>
        <v>0</v>
      </c>
      <c r="D2010" s="38" t="s">
        <v>6552</v>
      </c>
      <c r="E2010" s="23">
        <v>10</v>
      </c>
      <c r="F2010" s="23">
        <v>122602</v>
      </c>
      <c r="G2010" s="38" t="s">
        <v>53</v>
      </c>
      <c r="H2010" s="38" t="s">
        <v>3047</v>
      </c>
      <c r="I2010" s="38" t="s">
        <v>6006</v>
      </c>
      <c r="J2010" s="38" t="s">
        <v>3465</v>
      </c>
      <c r="K2010" s="38"/>
      <c r="L2010" s="38" t="s">
        <v>6900</v>
      </c>
      <c r="M2010" s="109">
        <v>44408</v>
      </c>
      <c r="N2010" s="39">
        <v>1</v>
      </c>
      <c r="O2010" s="38">
        <v>1</v>
      </c>
      <c r="P2010" s="38"/>
      <c r="Q2010" s="23" t="s">
        <v>3139</v>
      </c>
      <c r="R2010" s="43" t="s">
        <v>3139</v>
      </c>
      <c r="S2010" s="38"/>
      <c r="T2010" s="23" t="s">
        <v>3139</v>
      </c>
      <c r="U2010" s="38" t="s">
        <v>6900</v>
      </c>
      <c r="V2010" s="39">
        <v>63201816.399999999</v>
      </c>
      <c r="W2010" s="23" t="s">
        <v>3139</v>
      </c>
      <c r="X2010" s="23">
        <v>0</v>
      </c>
      <c r="Y2010" s="38" t="s">
        <v>6203</v>
      </c>
      <c r="Z2010" s="21">
        <v>63.201816399999998</v>
      </c>
      <c r="AA2010" s="23" t="s">
        <v>3139</v>
      </c>
      <c r="AB2010" s="39">
        <v>0</v>
      </c>
      <c r="AC2010" s="39">
        <v>63201816.399999999</v>
      </c>
      <c r="AD2010" s="23" t="s">
        <v>3139</v>
      </c>
      <c r="AE2010" s="38" t="s">
        <v>5815</v>
      </c>
      <c r="AG2010" s="23"/>
      <c r="AH2010" s="23"/>
    </row>
    <row r="2011" spans="1:34">
      <c r="A2011" t="str">
        <f t="shared" si="95"/>
        <v>1226</v>
      </c>
      <c r="B2011" t="str">
        <f t="shared" si="93"/>
        <v>OT</v>
      </c>
      <c r="C2011">
        <f t="shared" si="94"/>
        <v>0</v>
      </c>
      <c r="D2011" s="38" t="s">
        <v>6552</v>
      </c>
      <c r="E2011" s="23">
        <v>11</v>
      </c>
      <c r="F2011" s="23">
        <v>122602</v>
      </c>
      <c r="G2011" s="38" t="s">
        <v>3320</v>
      </c>
      <c r="H2011" s="38" t="s">
        <v>3321</v>
      </c>
      <c r="I2011" s="38" t="s">
        <v>6006</v>
      </c>
      <c r="J2011" s="38" t="s">
        <v>3375</v>
      </c>
      <c r="K2011" s="38"/>
      <c r="L2011" s="38" t="s">
        <v>6901</v>
      </c>
      <c r="M2011" s="109">
        <v>44408</v>
      </c>
      <c r="N2011" s="39">
        <v>1</v>
      </c>
      <c r="O2011" s="38">
        <v>1</v>
      </c>
      <c r="P2011" s="38"/>
      <c r="Q2011" s="23" t="s">
        <v>3139</v>
      </c>
      <c r="R2011" s="43" t="s">
        <v>3139</v>
      </c>
      <c r="S2011" s="38"/>
      <c r="T2011" s="23" t="s">
        <v>3139</v>
      </c>
      <c r="U2011" s="38" t="s">
        <v>9678</v>
      </c>
      <c r="V2011" s="39">
        <v>1318200</v>
      </c>
      <c r="W2011" s="23" t="s">
        <v>3139</v>
      </c>
      <c r="X2011" s="23">
        <v>0</v>
      </c>
      <c r="Y2011" s="38" t="s">
        <v>6203</v>
      </c>
      <c r="Z2011" s="21">
        <v>1.3182</v>
      </c>
      <c r="AA2011" s="23" t="s">
        <v>3139</v>
      </c>
      <c r="AB2011" s="39">
        <v>0</v>
      </c>
      <c r="AC2011" s="39">
        <v>1318200</v>
      </c>
      <c r="AD2011" s="23" t="s">
        <v>3139</v>
      </c>
      <c r="AE2011" s="38" t="s">
        <v>5815</v>
      </c>
      <c r="AG2011" s="23"/>
      <c r="AH2011" s="23"/>
    </row>
    <row r="2012" spans="1:34">
      <c r="A2012" t="str">
        <f t="shared" si="95"/>
        <v>1230</v>
      </c>
      <c r="B2012" t="str">
        <f t="shared" si="93"/>
        <v>VR</v>
      </c>
      <c r="C2012">
        <f t="shared" si="94"/>
        <v>0</v>
      </c>
      <c r="D2012" s="38" t="s">
        <v>6552</v>
      </c>
      <c r="E2012" s="23">
        <v>12</v>
      </c>
      <c r="F2012" s="23">
        <v>123001</v>
      </c>
      <c r="G2012" s="38" t="s">
        <v>3717</v>
      </c>
      <c r="H2012" s="38" t="s">
        <v>3720</v>
      </c>
      <c r="I2012" s="38" t="s">
        <v>6006</v>
      </c>
      <c r="J2012" s="38" t="s">
        <v>3721</v>
      </c>
      <c r="K2012" s="38" t="s">
        <v>5825</v>
      </c>
      <c r="L2012" s="38" t="s">
        <v>6902</v>
      </c>
      <c r="M2012" s="109">
        <v>44408</v>
      </c>
      <c r="N2012" s="39">
        <v>0</v>
      </c>
      <c r="O2012" s="38">
        <v>1</v>
      </c>
      <c r="P2012" s="38"/>
      <c r="Q2012" s="23" t="s">
        <v>3139</v>
      </c>
      <c r="R2012" s="43" t="s">
        <v>3139</v>
      </c>
      <c r="S2012" s="38"/>
      <c r="T2012" s="23" t="s">
        <v>3139</v>
      </c>
      <c r="U2012" s="38" t="s">
        <v>6902</v>
      </c>
      <c r="V2012" s="39">
        <v>18608000</v>
      </c>
      <c r="W2012" s="23" t="s">
        <v>3139</v>
      </c>
      <c r="X2012" s="23">
        <v>11377</v>
      </c>
      <c r="Y2012" s="38" t="s">
        <v>6203</v>
      </c>
      <c r="Z2012" s="21">
        <v>18.608000000000001</v>
      </c>
      <c r="AA2012" s="23" t="s">
        <v>3139</v>
      </c>
      <c r="AB2012" s="39">
        <v>0</v>
      </c>
      <c r="AC2012" s="39">
        <v>18608000</v>
      </c>
      <c r="AD2012" s="23" t="s">
        <v>3139</v>
      </c>
      <c r="AE2012" s="38" t="s">
        <v>5815</v>
      </c>
      <c r="AG2012" s="23"/>
      <c r="AH2012" s="23"/>
    </row>
    <row r="2013" spans="1:34">
      <c r="A2013" t="str">
        <f t="shared" si="95"/>
        <v>1203</v>
      </c>
      <c r="B2013" t="str">
        <f t="shared" si="93"/>
        <v>FL</v>
      </c>
      <c r="C2013">
        <f t="shared" si="94"/>
        <v>98</v>
      </c>
      <c r="D2013" s="38" t="s">
        <v>6552</v>
      </c>
      <c r="E2013" s="23">
        <v>1</v>
      </c>
      <c r="F2013" s="23">
        <v>120305</v>
      </c>
      <c r="G2013" s="38" t="s">
        <v>55</v>
      </c>
      <c r="H2013" s="38" t="s">
        <v>3339</v>
      </c>
      <c r="I2013" s="38" t="s">
        <v>5969</v>
      </c>
      <c r="J2013" s="38" t="s">
        <v>12076</v>
      </c>
      <c r="K2013" s="38"/>
      <c r="L2013" s="38" t="s">
        <v>6878</v>
      </c>
      <c r="M2013" s="109">
        <v>44506</v>
      </c>
      <c r="N2013" s="39">
        <v>3395645991</v>
      </c>
      <c r="O2013" s="38">
        <v>1</v>
      </c>
      <c r="P2013" s="38" t="s">
        <v>5814</v>
      </c>
      <c r="Q2013" s="23">
        <v>2.0499999999999998</v>
      </c>
      <c r="R2013" s="43">
        <v>0</v>
      </c>
      <c r="S2013" s="38" t="s">
        <v>54</v>
      </c>
      <c r="T2013" s="23">
        <v>120</v>
      </c>
      <c r="U2013" s="38" t="s">
        <v>6878</v>
      </c>
      <c r="V2013" s="39">
        <v>3395645991</v>
      </c>
      <c r="W2013" s="23">
        <v>2.0499999999999998</v>
      </c>
      <c r="X2013" s="23" t="s">
        <v>3139</v>
      </c>
      <c r="Y2013" s="38" t="s">
        <v>6552</v>
      </c>
      <c r="Z2013" s="21">
        <v>3400.6045644599999</v>
      </c>
      <c r="AA2013" s="23">
        <v>2.0499999999999998</v>
      </c>
      <c r="AB2013" s="39" t="s">
        <v>3139</v>
      </c>
      <c r="AC2013" s="39">
        <v>4958573.46</v>
      </c>
      <c r="AD2013" s="23" t="s">
        <v>3139</v>
      </c>
      <c r="AE2013" s="38" t="s">
        <v>5824</v>
      </c>
      <c r="AG2013" s="23"/>
      <c r="AH2013" s="23"/>
    </row>
    <row r="2014" spans="1:34">
      <c r="A2014" t="str">
        <f t="shared" si="95"/>
        <v>1203</v>
      </c>
      <c r="B2014" t="str">
        <f t="shared" si="93"/>
        <v>FL</v>
      </c>
      <c r="C2014">
        <f t="shared" si="94"/>
        <v>84</v>
      </c>
      <c r="D2014" s="38" t="s">
        <v>6552</v>
      </c>
      <c r="E2014" s="23">
        <v>2</v>
      </c>
      <c r="F2014" s="23">
        <v>120305</v>
      </c>
      <c r="G2014" s="38" t="s">
        <v>55</v>
      </c>
      <c r="H2014" s="38" t="s">
        <v>3339</v>
      </c>
      <c r="I2014" s="38" t="s">
        <v>5969</v>
      </c>
      <c r="J2014" s="38" t="s">
        <v>12077</v>
      </c>
      <c r="K2014" s="38"/>
      <c r="L2014" s="38" t="s">
        <v>6237</v>
      </c>
      <c r="M2014" s="109">
        <v>44492</v>
      </c>
      <c r="N2014" s="39">
        <v>2108763552</v>
      </c>
      <c r="O2014" s="38">
        <v>1</v>
      </c>
      <c r="P2014" s="38" t="s">
        <v>5814</v>
      </c>
      <c r="Q2014" s="23">
        <v>2</v>
      </c>
      <c r="R2014" s="43">
        <v>0</v>
      </c>
      <c r="S2014" s="38" t="s">
        <v>54</v>
      </c>
      <c r="T2014" s="23">
        <v>90</v>
      </c>
      <c r="U2014" s="38" t="s">
        <v>6237</v>
      </c>
      <c r="V2014" s="39">
        <v>2108763552</v>
      </c>
      <c r="W2014" s="23">
        <v>2</v>
      </c>
      <c r="X2014" s="23" t="s">
        <v>3139</v>
      </c>
      <c r="Y2014" s="38" t="s">
        <v>6552</v>
      </c>
      <c r="Z2014" s="21">
        <v>2109.80349019</v>
      </c>
      <c r="AA2014" s="23">
        <v>2</v>
      </c>
      <c r="AB2014" s="39" t="s">
        <v>3139</v>
      </c>
      <c r="AC2014" s="39">
        <v>1039938.19</v>
      </c>
      <c r="AD2014" s="23" t="s">
        <v>3139</v>
      </c>
      <c r="AE2014" s="38" t="s">
        <v>5824</v>
      </c>
      <c r="AG2014" s="23"/>
      <c r="AH2014" s="23"/>
    </row>
    <row r="2015" spans="1:34">
      <c r="A2015" t="str">
        <f t="shared" si="95"/>
        <v>1203</v>
      </c>
      <c r="B2015" t="str">
        <f t="shared" si="93"/>
        <v>FL</v>
      </c>
      <c r="C2015">
        <f t="shared" si="94"/>
        <v>58</v>
      </c>
      <c r="D2015" s="38" t="s">
        <v>6552</v>
      </c>
      <c r="E2015" s="23">
        <v>3</v>
      </c>
      <c r="F2015" s="23">
        <v>120305</v>
      </c>
      <c r="G2015" s="38" t="s">
        <v>260</v>
      </c>
      <c r="H2015" s="38" t="s">
        <v>3046</v>
      </c>
      <c r="I2015" s="38" t="s">
        <v>5969</v>
      </c>
      <c r="J2015" s="38" t="s">
        <v>9679</v>
      </c>
      <c r="K2015" s="38"/>
      <c r="L2015" s="38" t="s">
        <v>6175</v>
      </c>
      <c r="M2015" s="109">
        <v>44466</v>
      </c>
      <c r="N2015" s="39">
        <v>3582343000</v>
      </c>
      <c r="O2015" s="38">
        <v>1</v>
      </c>
      <c r="P2015" s="38" t="s">
        <v>5814</v>
      </c>
      <c r="Q2015" s="23">
        <v>2.0499999999999998</v>
      </c>
      <c r="R2015" s="43">
        <v>0</v>
      </c>
      <c r="S2015" s="38" t="s">
        <v>54</v>
      </c>
      <c r="T2015" s="23">
        <v>120</v>
      </c>
      <c r="U2015" s="38" t="s">
        <v>6175</v>
      </c>
      <c r="V2015" s="39">
        <v>3582343000</v>
      </c>
      <c r="W2015" s="23">
        <v>2.0499999999999998</v>
      </c>
      <c r="X2015" s="23" t="s">
        <v>3139</v>
      </c>
      <c r="Y2015" s="38" t="s">
        <v>6552</v>
      </c>
      <c r="Z2015" s="21">
        <v>3595.6222057</v>
      </c>
      <c r="AA2015" s="23">
        <v>2.0499999999999998</v>
      </c>
      <c r="AB2015" s="39" t="s">
        <v>3139</v>
      </c>
      <c r="AC2015" s="39">
        <v>13279205.699999999</v>
      </c>
      <c r="AD2015" s="23" t="s">
        <v>3139</v>
      </c>
      <c r="AE2015" s="38" t="s">
        <v>5824</v>
      </c>
      <c r="AG2015" s="23"/>
      <c r="AH2015" s="23"/>
    </row>
    <row r="2016" spans="1:34">
      <c r="A2016" t="str">
        <f t="shared" si="95"/>
        <v>1203</v>
      </c>
      <c r="B2016" t="str">
        <f t="shared" si="93"/>
        <v>FL</v>
      </c>
      <c r="C2016">
        <f t="shared" si="94"/>
        <v>85</v>
      </c>
      <c r="D2016" s="38" t="s">
        <v>6552</v>
      </c>
      <c r="E2016" s="23">
        <v>4</v>
      </c>
      <c r="F2016" s="23">
        <v>120305</v>
      </c>
      <c r="G2016" s="38" t="s">
        <v>108</v>
      </c>
      <c r="H2016" s="38" t="s">
        <v>3042</v>
      </c>
      <c r="I2016" s="38" t="s">
        <v>5969</v>
      </c>
      <c r="J2016" s="38" t="s">
        <v>12078</v>
      </c>
      <c r="K2016" s="38"/>
      <c r="L2016" s="38" t="s">
        <v>5981</v>
      </c>
      <c r="M2016" s="109">
        <v>44493</v>
      </c>
      <c r="N2016" s="39">
        <v>1024296034</v>
      </c>
      <c r="O2016" s="38">
        <v>1</v>
      </c>
      <c r="P2016" s="38" t="s">
        <v>5814</v>
      </c>
      <c r="Q2016" s="23">
        <v>2.35</v>
      </c>
      <c r="R2016" s="43">
        <v>0</v>
      </c>
      <c r="S2016" s="38" t="s">
        <v>54</v>
      </c>
      <c r="T2016" s="23">
        <v>90</v>
      </c>
      <c r="U2016" s="38" t="s">
        <v>5981</v>
      </c>
      <c r="V2016" s="39">
        <v>1024296034</v>
      </c>
      <c r="W2016" s="23">
        <v>2.35</v>
      </c>
      <c r="X2016" s="23" t="s">
        <v>3139</v>
      </c>
      <c r="Y2016" s="38" t="s">
        <v>6552</v>
      </c>
      <c r="Z2016" s="21">
        <v>1024.6917209600001</v>
      </c>
      <c r="AA2016" s="23">
        <v>2.35</v>
      </c>
      <c r="AB2016" s="39" t="s">
        <v>3139</v>
      </c>
      <c r="AC2016" s="39">
        <v>395686.96</v>
      </c>
      <c r="AD2016" s="23" t="s">
        <v>3139</v>
      </c>
      <c r="AE2016" s="38" t="s">
        <v>5824</v>
      </c>
      <c r="AG2016" s="23"/>
      <c r="AH2016" s="23"/>
    </row>
    <row r="2017" spans="1:34">
      <c r="A2017" t="str">
        <f t="shared" si="95"/>
        <v>1203</v>
      </c>
      <c r="B2017" t="str">
        <f t="shared" si="93"/>
        <v>FL</v>
      </c>
      <c r="C2017">
        <f t="shared" si="94"/>
        <v>55</v>
      </c>
      <c r="D2017" s="38" t="s">
        <v>6552</v>
      </c>
      <c r="E2017" s="23">
        <v>5</v>
      </c>
      <c r="F2017" s="23">
        <v>120305</v>
      </c>
      <c r="G2017" s="38" t="s">
        <v>866</v>
      </c>
      <c r="H2017" s="38" t="s">
        <v>3040</v>
      </c>
      <c r="I2017" s="38" t="s">
        <v>5969</v>
      </c>
      <c r="J2017" s="38" t="s">
        <v>11442</v>
      </c>
      <c r="K2017" s="38"/>
      <c r="L2017" s="38" t="s">
        <v>6124</v>
      </c>
      <c r="M2017" s="109">
        <v>44463</v>
      </c>
      <c r="N2017" s="39">
        <v>386700595.44999999</v>
      </c>
      <c r="O2017" s="38">
        <v>1</v>
      </c>
      <c r="P2017" s="38" t="s">
        <v>5814</v>
      </c>
      <c r="Q2017" s="23">
        <v>1.96</v>
      </c>
      <c r="R2017" s="43">
        <v>0</v>
      </c>
      <c r="S2017" s="38" t="s">
        <v>54</v>
      </c>
      <c r="T2017" s="23">
        <v>90</v>
      </c>
      <c r="U2017" s="38" t="s">
        <v>6124</v>
      </c>
      <c r="V2017" s="39">
        <v>386700595.44999999</v>
      </c>
      <c r="W2017" s="23">
        <v>1.96</v>
      </c>
      <c r="X2017" s="23" t="s">
        <v>3139</v>
      </c>
      <c r="Y2017" s="38" t="s">
        <v>6552</v>
      </c>
      <c r="Z2017" s="21">
        <v>387.48967656000002</v>
      </c>
      <c r="AA2017" s="23">
        <v>1.96</v>
      </c>
      <c r="AB2017" s="39" t="s">
        <v>3139</v>
      </c>
      <c r="AC2017" s="39">
        <v>789081.11</v>
      </c>
      <c r="AD2017" s="23" t="s">
        <v>3139</v>
      </c>
      <c r="AE2017" s="38" t="s">
        <v>5824</v>
      </c>
      <c r="AG2017" s="23"/>
      <c r="AH2017" s="23"/>
    </row>
    <row r="2018" spans="1:34">
      <c r="A2018" t="str">
        <f t="shared" si="95"/>
        <v>1203</v>
      </c>
      <c r="B2018" t="str">
        <f t="shared" si="93"/>
        <v>FL</v>
      </c>
      <c r="C2018">
        <f t="shared" si="94"/>
        <v>34</v>
      </c>
      <c r="D2018" s="38" t="s">
        <v>6552</v>
      </c>
      <c r="E2018" s="23">
        <v>6</v>
      </c>
      <c r="F2018" s="23">
        <v>120305</v>
      </c>
      <c r="G2018" s="38" t="s">
        <v>53</v>
      </c>
      <c r="H2018" s="38" t="s">
        <v>3047</v>
      </c>
      <c r="I2018" s="38" t="s">
        <v>5969</v>
      </c>
      <c r="J2018" s="38" t="s">
        <v>11443</v>
      </c>
      <c r="K2018" s="38"/>
      <c r="L2018" s="38" t="s">
        <v>6877</v>
      </c>
      <c r="M2018" s="109">
        <v>44442</v>
      </c>
      <c r="N2018" s="39">
        <v>1279671950</v>
      </c>
      <c r="O2018" s="38">
        <v>1</v>
      </c>
      <c r="P2018" s="38" t="s">
        <v>5814</v>
      </c>
      <c r="Q2018" s="23">
        <v>2.8</v>
      </c>
      <c r="R2018" s="43">
        <v>0</v>
      </c>
      <c r="S2018" s="38" t="s">
        <v>54</v>
      </c>
      <c r="T2018" s="23">
        <v>90</v>
      </c>
      <c r="U2018" s="38" t="s">
        <v>6877</v>
      </c>
      <c r="V2018" s="39">
        <v>1279671950</v>
      </c>
      <c r="W2018" s="23">
        <v>2.8</v>
      </c>
      <c r="X2018" s="23" t="s">
        <v>3139</v>
      </c>
      <c r="Y2018" s="38" t="s">
        <v>6552</v>
      </c>
      <c r="Z2018" s="21">
        <v>1285.4637803099999</v>
      </c>
      <c r="AA2018" s="23">
        <v>2.8</v>
      </c>
      <c r="AB2018" s="39" t="s">
        <v>3139</v>
      </c>
      <c r="AC2018" s="39">
        <v>5791830.3099999996</v>
      </c>
      <c r="AD2018" s="23" t="s">
        <v>3139</v>
      </c>
      <c r="AE2018" s="38" t="s">
        <v>5824</v>
      </c>
      <c r="AG2018" s="23"/>
      <c r="AH2018" s="23"/>
    </row>
    <row r="2019" spans="1:34">
      <c r="A2019" t="str">
        <f t="shared" si="95"/>
        <v>1203</v>
      </c>
      <c r="B2019" t="str">
        <f t="shared" si="93"/>
        <v>FL</v>
      </c>
      <c r="C2019">
        <f t="shared" si="94"/>
        <v>35</v>
      </c>
      <c r="D2019" s="38" t="s">
        <v>6552</v>
      </c>
      <c r="E2019" s="23">
        <v>7</v>
      </c>
      <c r="F2019" s="23">
        <v>120305</v>
      </c>
      <c r="G2019" s="38" t="s">
        <v>53</v>
      </c>
      <c r="H2019" s="38" t="s">
        <v>3047</v>
      </c>
      <c r="I2019" s="38" t="s">
        <v>5969</v>
      </c>
      <c r="J2019" s="38" t="s">
        <v>11444</v>
      </c>
      <c r="K2019" s="38"/>
      <c r="L2019" s="38" t="s">
        <v>6304</v>
      </c>
      <c r="M2019" s="109">
        <v>44443</v>
      </c>
      <c r="N2019" s="39">
        <v>3424016637</v>
      </c>
      <c r="O2019" s="38">
        <v>1</v>
      </c>
      <c r="P2019" s="38" t="s">
        <v>5814</v>
      </c>
      <c r="Q2019" s="23">
        <v>2.8</v>
      </c>
      <c r="R2019" s="43">
        <v>0</v>
      </c>
      <c r="S2019" s="38" t="s">
        <v>54</v>
      </c>
      <c r="T2019" s="23">
        <v>90</v>
      </c>
      <c r="U2019" s="38" t="s">
        <v>6304</v>
      </c>
      <c r="V2019" s="39">
        <v>3424016637</v>
      </c>
      <c r="W2019" s="23">
        <v>2.8</v>
      </c>
      <c r="X2019" s="23" t="s">
        <v>3139</v>
      </c>
      <c r="Y2019" s="38" t="s">
        <v>6552</v>
      </c>
      <c r="Z2019" s="21">
        <v>3439.2511658200001</v>
      </c>
      <c r="AA2019" s="23">
        <v>2.8</v>
      </c>
      <c r="AB2019" s="39" t="s">
        <v>3139</v>
      </c>
      <c r="AC2019" s="39">
        <v>15234528.82</v>
      </c>
      <c r="AD2019" s="23" t="s">
        <v>3139</v>
      </c>
      <c r="AE2019" s="38" t="s">
        <v>5824</v>
      </c>
      <c r="AG2019" s="23"/>
      <c r="AH2019" s="23"/>
    </row>
    <row r="2020" spans="1:34">
      <c r="A2020" t="str">
        <f t="shared" si="95"/>
        <v>1203</v>
      </c>
      <c r="B2020" t="str">
        <f t="shared" si="93"/>
        <v>FL</v>
      </c>
      <c r="C2020">
        <f t="shared" si="94"/>
        <v>5</v>
      </c>
      <c r="D2020" s="38" t="s">
        <v>6552</v>
      </c>
      <c r="E2020" s="23">
        <v>8</v>
      </c>
      <c r="F2020" s="23">
        <v>120305</v>
      </c>
      <c r="G2020" s="38" t="s">
        <v>53</v>
      </c>
      <c r="H2020" s="38" t="s">
        <v>3047</v>
      </c>
      <c r="I2020" s="38" t="s">
        <v>5969</v>
      </c>
      <c r="J2020" s="38" t="s">
        <v>9680</v>
      </c>
      <c r="K2020" s="38"/>
      <c r="L2020" s="38" t="s">
        <v>6207</v>
      </c>
      <c r="M2020" s="109">
        <v>44413</v>
      </c>
      <c r="N2020" s="39">
        <v>1076179436</v>
      </c>
      <c r="O2020" s="38">
        <v>1</v>
      </c>
      <c r="P2020" s="38" t="s">
        <v>5814</v>
      </c>
      <c r="Q2020" s="23">
        <v>3</v>
      </c>
      <c r="R2020" s="43">
        <v>0</v>
      </c>
      <c r="S2020" s="38" t="s">
        <v>54</v>
      </c>
      <c r="T2020" s="23">
        <v>90</v>
      </c>
      <c r="U2020" s="38" t="s">
        <v>6207</v>
      </c>
      <c r="V2020" s="39">
        <v>1076179436</v>
      </c>
      <c r="W2020" s="23">
        <v>3</v>
      </c>
      <c r="X2020" s="23" t="s">
        <v>3139</v>
      </c>
      <c r="Y2020" s="38" t="s">
        <v>6552</v>
      </c>
      <c r="Z2020" s="21">
        <v>1083.9633091800001</v>
      </c>
      <c r="AA2020" s="23">
        <v>3</v>
      </c>
      <c r="AB2020" s="39" t="s">
        <v>3139</v>
      </c>
      <c r="AC2020" s="39">
        <v>7783873.1799999997</v>
      </c>
      <c r="AD2020" s="23" t="s">
        <v>3139</v>
      </c>
      <c r="AE2020" s="38" t="s">
        <v>5824</v>
      </c>
      <c r="AG2020" s="23"/>
      <c r="AH2020" s="23"/>
    </row>
    <row r="2021" spans="1:34">
      <c r="A2021" t="str">
        <f t="shared" si="95"/>
        <v>1226</v>
      </c>
      <c r="B2021" t="str">
        <f t="shared" si="93"/>
        <v>OT</v>
      </c>
      <c r="C2021">
        <f t="shared" si="94"/>
        <v>0</v>
      </c>
      <c r="D2021" s="38" t="s">
        <v>6552</v>
      </c>
      <c r="E2021" s="23">
        <v>9</v>
      </c>
      <c r="F2021" s="23">
        <v>122602</v>
      </c>
      <c r="G2021" s="38" t="s">
        <v>3179</v>
      </c>
      <c r="H2021" s="38" t="s">
        <v>3219</v>
      </c>
      <c r="I2021" s="38" t="s">
        <v>6006</v>
      </c>
      <c r="J2021" s="38" t="s">
        <v>50</v>
      </c>
      <c r="K2021" s="38"/>
      <c r="L2021" s="38" t="s">
        <v>12079</v>
      </c>
      <c r="M2021" s="109">
        <v>44408</v>
      </c>
      <c r="N2021" s="39">
        <v>572715854</v>
      </c>
      <c r="O2021" s="38">
        <v>1</v>
      </c>
      <c r="P2021" s="38"/>
      <c r="Q2021" s="23" t="s">
        <v>3139</v>
      </c>
      <c r="R2021" s="43">
        <v>0</v>
      </c>
      <c r="S2021" s="38"/>
      <c r="T2021" s="23" t="s">
        <v>3139</v>
      </c>
      <c r="U2021" s="38" t="s">
        <v>12079</v>
      </c>
      <c r="V2021" s="39">
        <v>572715854</v>
      </c>
      <c r="W2021" s="23" t="s">
        <v>3139</v>
      </c>
      <c r="X2021" s="23">
        <v>1</v>
      </c>
      <c r="Y2021" s="38" t="s">
        <v>6552</v>
      </c>
      <c r="Z2021" s="21">
        <v>572.71585400000004</v>
      </c>
      <c r="AA2021" s="23" t="s">
        <v>3139</v>
      </c>
      <c r="AB2021" s="39">
        <v>0</v>
      </c>
      <c r="AC2021" s="39">
        <v>0</v>
      </c>
      <c r="AD2021" s="23" t="s">
        <v>3139</v>
      </c>
      <c r="AE2021" s="38" t="s">
        <v>5824</v>
      </c>
      <c r="AG2021" s="23"/>
      <c r="AH2021" s="23"/>
    </row>
    <row r="2022" spans="1:34">
      <c r="A2022" t="str">
        <f t="shared" si="95"/>
        <v>1226</v>
      </c>
      <c r="B2022" t="str">
        <f t="shared" si="93"/>
        <v>OT</v>
      </c>
      <c r="C2022">
        <f t="shared" si="94"/>
        <v>0</v>
      </c>
      <c r="D2022" s="38" t="s">
        <v>6552</v>
      </c>
      <c r="E2022" s="23">
        <v>10</v>
      </c>
      <c r="F2022" s="23">
        <v>122602</v>
      </c>
      <c r="G2022" s="38" t="s">
        <v>53</v>
      </c>
      <c r="H2022" s="38" t="s">
        <v>3047</v>
      </c>
      <c r="I2022" s="38" t="s">
        <v>6006</v>
      </c>
      <c r="J2022" s="38" t="s">
        <v>50</v>
      </c>
      <c r="K2022" s="38"/>
      <c r="L2022" s="38" t="s">
        <v>6643</v>
      </c>
      <c r="M2022" s="109">
        <v>44408</v>
      </c>
      <c r="N2022" s="39">
        <v>213582989.90000001</v>
      </c>
      <c r="O2022" s="38">
        <v>1</v>
      </c>
      <c r="P2022" s="38"/>
      <c r="Q2022" s="23" t="s">
        <v>3139</v>
      </c>
      <c r="R2022" s="43">
        <v>0</v>
      </c>
      <c r="S2022" s="38"/>
      <c r="T2022" s="23" t="s">
        <v>3139</v>
      </c>
      <c r="U2022" s="38" t="s">
        <v>6643</v>
      </c>
      <c r="V2022" s="39">
        <v>213582989.90000001</v>
      </c>
      <c r="W2022" s="23" t="s">
        <v>3139</v>
      </c>
      <c r="X2022" s="23">
        <v>1</v>
      </c>
      <c r="Y2022" s="38" t="s">
        <v>6552</v>
      </c>
      <c r="Z2022" s="21">
        <v>213.5829899</v>
      </c>
      <c r="AA2022" s="23" t="s">
        <v>3139</v>
      </c>
      <c r="AB2022" s="39">
        <v>0</v>
      </c>
      <c r="AC2022" s="39">
        <v>0</v>
      </c>
      <c r="AD2022" s="23" t="s">
        <v>3139</v>
      </c>
      <c r="AE2022" s="38" t="s">
        <v>5824</v>
      </c>
      <c r="AG2022" s="23"/>
      <c r="AH2022" s="23"/>
    </row>
    <row r="2023" spans="1:34">
      <c r="A2023" t="str">
        <f t="shared" si="95"/>
        <v>1226</v>
      </c>
      <c r="B2023" t="str">
        <f t="shared" si="93"/>
        <v>OT</v>
      </c>
      <c r="C2023">
        <f t="shared" si="94"/>
        <v>0</v>
      </c>
      <c r="D2023" s="38" t="s">
        <v>6552</v>
      </c>
      <c r="E2023" s="23">
        <v>11</v>
      </c>
      <c r="F2023" s="23">
        <v>122602</v>
      </c>
      <c r="G2023" s="38" t="s">
        <v>872</v>
      </c>
      <c r="H2023" s="38" t="s">
        <v>3723</v>
      </c>
      <c r="I2023" s="38" t="s">
        <v>6006</v>
      </c>
      <c r="J2023" s="38" t="s">
        <v>50</v>
      </c>
      <c r="K2023" s="38"/>
      <c r="L2023" s="38" t="s">
        <v>12080</v>
      </c>
      <c r="M2023" s="109">
        <v>44408</v>
      </c>
      <c r="N2023" s="39">
        <v>6087443</v>
      </c>
      <c r="O2023" s="38">
        <v>1</v>
      </c>
      <c r="P2023" s="38"/>
      <c r="Q2023" s="23" t="s">
        <v>3139</v>
      </c>
      <c r="R2023" s="43">
        <v>0</v>
      </c>
      <c r="S2023" s="38"/>
      <c r="T2023" s="23" t="s">
        <v>3139</v>
      </c>
      <c r="U2023" s="38" t="s">
        <v>12080</v>
      </c>
      <c r="V2023" s="39">
        <v>6087443</v>
      </c>
      <c r="W2023" s="23" t="s">
        <v>3139</v>
      </c>
      <c r="X2023" s="23">
        <v>1</v>
      </c>
      <c r="Y2023" s="38" t="s">
        <v>6552</v>
      </c>
      <c r="Z2023" s="21">
        <v>6.0874430000000004</v>
      </c>
      <c r="AA2023" s="23" t="s">
        <v>3139</v>
      </c>
      <c r="AB2023" s="39">
        <v>0</v>
      </c>
      <c r="AC2023" s="39">
        <v>0</v>
      </c>
      <c r="AD2023" s="23" t="s">
        <v>3139</v>
      </c>
      <c r="AE2023" s="38" t="s">
        <v>5824</v>
      </c>
      <c r="AG2023" s="23"/>
      <c r="AH2023" s="23"/>
    </row>
    <row r="2024" spans="1:34">
      <c r="A2024" t="str">
        <f t="shared" si="95"/>
        <v>1226</v>
      </c>
      <c r="B2024" t="str">
        <f t="shared" si="93"/>
        <v>OT</v>
      </c>
      <c r="C2024">
        <f t="shared" si="94"/>
        <v>0</v>
      </c>
      <c r="D2024" s="38" t="s">
        <v>6552</v>
      </c>
      <c r="E2024" s="23">
        <v>12</v>
      </c>
      <c r="F2024" s="23">
        <v>122604</v>
      </c>
      <c r="G2024" s="38" t="s">
        <v>3717</v>
      </c>
      <c r="H2024" s="38" t="s">
        <v>3724</v>
      </c>
      <c r="I2024" s="38" t="s">
        <v>6006</v>
      </c>
      <c r="J2024" s="38" t="s">
        <v>50</v>
      </c>
      <c r="K2024" s="38"/>
      <c r="L2024" s="38" t="s">
        <v>12081</v>
      </c>
      <c r="M2024" s="109">
        <v>44408</v>
      </c>
      <c r="N2024" s="39">
        <v>18608000</v>
      </c>
      <c r="O2024" s="38">
        <v>1</v>
      </c>
      <c r="P2024" s="38"/>
      <c r="Q2024" s="23" t="s">
        <v>3139</v>
      </c>
      <c r="R2024" s="43">
        <v>0</v>
      </c>
      <c r="S2024" s="38"/>
      <c r="T2024" s="23" t="s">
        <v>3139</v>
      </c>
      <c r="U2024" s="38" t="s">
        <v>12081</v>
      </c>
      <c r="V2024" s="39">
        <v>18608000</v>
      </c>
      <c r="W2024" s="23" t="s">
        <v>3139</v>
      </c>
      <c r="X2024" s="23">
        <v>1</v>
      </c>
      <c r="Y2024" s="38" t="s">
        <v>6552</v>
      </c>
      <c r="Z2024" s="21">
        <v>18.608000000000001</v>
      </c>
      <c r="AA2024" s="23" t="s">
        <v>3139</v>
      </c>
      <c r="AB2024" s="39">
        <v>0</v>
      </c>
      <c r="AC2024" s="39">
        <v>0</v>
      </c>
      <c r="AD2024" s="23" t="s">
        <v>3139</v>
      </c>
      <c r="AE2024" s="38" t="s">
        <v>5824</v>
      </c>
      <c r="AG2024" s="23"/>
      <c r="AH2024" s="23"/>
    </row>
    <row r="2025" spans="1:34">
      <c r="A2025" t="str">
        <f t="shared" si="95"/>
        <v>1218</v>
      </c>
      <c r="B2025" t="str">
        <f t="shared" si="93"/>
        <v>OT</v>
      </c>
      <c r="C2025">
        <f t="shared" si="94"/>
        <v>153</v>
      </c>
      <c r="D2025" s="38" t="s">
        <v>6552</v>
      </c>
      <c r="E2025" s="23">
        <v>13</v>
      </c>
      <c r="F2025" s="23">
        <v>121803</v>
      </c>
      <c r="G2025" s="38" t="s">
        <v>3725</v>
      </c>
      <c r="H2025" s="38" t="s">
        <v>3726</v>
      </c>
      <c r="I2025" s="38" t="s">
        <v>6006</v>
      </c>
      <c r="J2025" s="38" t="s">
        <v>50</v>
      </c>
      <c r="K2025" s="38"/>
      <c r="L2025" s="38" t="s">
        <v>6904</v>
      </c>
      <c r="M2025" s="109">
        <v>44561</v>
      </c>
      <c r="N2025" s="39">
        <v>608634707.79999995</v>
      </c>
      <c r="O2025" s="38">
        <v>1</v>
      </c>
      <c r="P2025" s="38"/>
      <c r="Q2025" s="23" t="s">
        <v>3139</v>
      </c>
      <c r="R2025" s="43">
        <v>0</v>
      </c>
      <c r="S2025" s="38"/>
      <c r="T2025" s="23" t="s">
        <v>3139</v>
      </c>
      <c r="U2025" s="38" t="s">
        <v>6904</v>
      </c>
      <c r="V2025" s="39">
        <v>608634707.79999995</v>
      </c>
      <c r="W2025" s="23" t="s">
        <v>3139</v>
      </c>
      <c r="X2025" s="23">
        <v>100</v>
      </c>
      <c r="Y2025" s="38" t="s">
        <v>6552</v>
      </c>
      <c r="Z2025" s="21">
        <v>649.79684098000007</v>
      </c>
      <c r="AA2025" s="23" t="s">
        <v>3139</v>
      </c>
      <c r="AB2025" s="39">
        <v>0</v>
      </c>
      <c r="AC2025" s="39">
        <v>41162133.149999999</v>
      </c>
      <c r="AD2025" s="23" t="s">
        <v>3139</v>
      </c>
      <c r="AE2025" s="38" t="s">
        <v>5824</v>
      </c>
      <c r="AG2025" s="23"/>
      <c r="AH2025" s="23"/>
    </row>
    <row r="2026" spans="1:34">
      <c r="A2026" t="str">
        <f t="shared" si="95"/>
        <v>1226</v>
      </c>
      <c r="B2026" t="str">
        <f t="shared" si="93"/>
        <v>OT</v>
      </c>
      <c r="C2026">
        <f t="shared" si="94"/>
        <v>153</v>
      </c>
      <c r="D2026" s="38" t="s">
        <v>6552</v>
      </c>
      <c r="E2026" s="23">
        <v>1</v>
      </c>
      <c r="F2026" s="23">
        <v>122604</v>
      </c>
      <c r="G2026" s="38" t="s">
        <v>3179</v>
      </c>
      <c r="H2026" s="38" t="s">
        <v>3219</v>
      </c>
      <c r="I2026" s="38" t="s">
        <v>6006</v>
      </c>
      <c r="J2026" s="38" t="s">
        <v>50</v>
      </c>
      <c r="K2026" s="38"/>
      <c r="L2026" s="38" t="s">
        <v>6905</v>
      </c>
      <c r="M2026" s="109">
        <v>44561</v>
      </c>
      <c r="N2026" s="39">
        <v>0</v>
      </c>
      <c r="O2026" s="38">
        <v>1</v>
      </c>
      <c r="P2026" s="38"/>
      <c r="Q2026" s="23" t="s">
        <v>3139</v>
      </c>
      <c r="R2026" s="43" t="s">
        <v>3139</v>
      </c>
      <c r="S2026" s="38"/>
      <c r="T2026" s="23" t="s">
        <v>3139</v>
      </c>
      <c r="U2026" s="38" t="s">
        <v>6905</v>
      </c>
      <c r="V2026" s="39">
        <v>16546907</v>
      </c>
      <c r="W2026" s="23" t="s">
        <v>3139</v>
      </c>
      <c r="X2026" s="23">
        <v>1</v>
      </c>
      <c r="Y2026" s="38" t="s">
        <v>6202</v>
      </c>
      <c r="Z2026" s="21">
        <v>34.273116000000002</v>
      </c>
      <c r="AA2026" s="23" t="s">
        <v>3139</v>
      </c>
      <c r="AB2026" s="39">
        <v>30000</v>
      </c>
      <c r="AC2026" s="39">
        <v>0</v>
      </c>
      <c r="AD2026" s="23" t="s">
        <v>3139</v>
      </c>
      <c r="AE2026" s="38" t="s">
        <v>5819</v>
      </c>
    </row>
    <row r="2027" spans="1:34">
      <c r="A2027" t="str">
        <f t="shared" si="95"/>
        <v>1120</v>
      </c>
      <c r="B2027" t="str">
        <f t="shared" si="93"/>
        <v>OT</v>
      </c>
      <c r="C2027">
        <f t="shared" si="94"/>
        <v>49</v>
      </c>
      <c r="D2027" s="38" t="s">
        <v>6552</v>
      </c>
      <c r="E2027" s="23">
        <v>2</v>
      </c>
      <c r="F2027" s="23">
        <v>112007</v>
      </c>
      <c r="G2027" s="38" t="s">
        <v>53</v>
      </c>
      <c r="H2027" s="38" t="s">
        <v>3173</v>
      </c>
      <c r="I2027" s="38" t="s">
        <v>5969</v>
      </c>
      <c r="J2027" s="38" t="s">
        <v>11445</v>
      </c>
      <c r="K2027" s="38"/>
      <c r="L2027" s="38" t="s">
        <v>6111</v>
      </c>
      <c r="M2027" s="109">
        <v>44457</v>
      </c>
      <c r="N2027" s="39">
        <v>235312628</v>
      </c>
      <c r="O2027" s="38">
        <v>1</v>
      </c>
      <c r="P2027" s="38" t="s">
        <v>5828</v>
      </c>
      <c r="Q2027" s="23">
        <v>3.8</v>
      </c>
      <c r="R2027" s="43" t="s">
        <v>3139</v>
      </c>
      <c r="S2027" s="38" t="s">
        <v>54</v>
      </c>
      <c r="T2027" s="23">
        <v>90</v>
      </c>
      <c r="U2027" s="38" t="s">
        <v>6111</v>
      </c>
      <c r="V2027" s="39">
        <v>235312628</v>
      </c>
      <c r="W2027" s="23">
        <v>0</v>
      </c>
      <c r="X2027" s="23" t="s">
        <v>3139</v>
      </c>
      <c r="Y2027" s="38" t="s">
        <v>6111</v>
      </c>
      <c r="Z2027" s="21">
        <v>237.42886100000001</v>
      </c>
      <c r="AA2027" s="23">
        <v>0</v>
      </c>
      <c r="AB2027" s="39" t="s">
        <v>3139</v>
      </c>
      <c r="AC2027" s="39">
        <v>0</v>
      </c>
      <c r="AD2027" s="23" t="s">
        <v>3139</v>
      </c>
      <c r="AE2027" s="38" t="s">
        <v>5815</v>
      </c>
    </row>
    <row r="2028" spans="1:34">
      <c r="A2028" t="str">
        <f t="shared" si="95"/>
        <v>1120</v>
      </c>
      <c r="B2028" t="str">
        <f t="shared" si="93"/>
        <v>OT</v>
      </c>
      <c r="C2028">
        <f t="shared" si="94"/>
        <v>57</v>
      </c>
      <c r="D2028" s="38" t="s">
        <v>6552</v>
      </c>
      <c r="E2028" s="23">
        <v>1</v>
      </c>
      <c r="F2028" s="23">
        <v>112007</v>
      </c>
      <c r="G2028" s="38" t="s">
        <v>108</v>
      </c>
      <c r="H2028" s="38" t="s">
        <v>5895</v>
      </c>
      <c r="I2028" s="38" t="s">
        <v>5969</v>
      </c>
      <c r="J2028" s="38" t="s">
        <v>11446</v>
      </c>
      <c r="K2028" s="38"/>
      <c r="L2028" s="38" t="s">
        <v>6049</v>
      </c>
      <c r="M2028" s="109">
        <v>44465</v>
      </c>
      <c r="N2028" s="39">
        <v>149702608</v>
      </c>
      <c r="O2028" s="38">
        <v>1</v>
      </c>
      <c r="P2028" s="38" t="s">
        <v>5814</v>
      </c>
      <c r="Q2028" s="23">
        <v>1.8</v>
      </c>
      <c r="R2028" s="43" t="s">
        <v>3139</v>
      </c>
      <c r="S2028" s="38" t="s">
        <v>54</v>
      </c>
      <c r="T2028" s="23">
        <v>90</v>
      </c>
      <c r="U2028" s="38" t="s">
        <v>6049</v>
      </c>
      <c r="V2028" s="39">
        <v>149702608</v>
      </c>
      <c r="W2028" s="23">
        <v>1.8</v>
      </c>
      <c r="X2028" s="23" t="s">
        <v>3139</v>
      </c>
      <c r="Y2028" s="38" t="s">
        <v>6552</v>
      </c>
      <c r="Z2028" s="21">
        <v>149.702608</v>
      </c>
      <c r="AA2028" s="23">
        <v>1.8</v>
      </c>
      <c r="AB2028" s="39" t="s">
        <v>3139</v>
      </c>
      <c r="AC2028" s="39">
        <v>0</v>
      </c>
      <c r="AD2028" s="23" t="s">
        <v>3139</v>
      </c>
      <c r="AE2028" s="38" t="s">
        <v>5815</v>
      </c>
    </row>
    <row r="2029" spans="1:34">
      <c r="A2029" t="str">
        <f t="shared" si="95"/>
        <v>1120</v>
      </c>
      <c r="B2029" t="str">
        <f t="shared" si="93"/>
        <v>OT</v>
      </c>
      <c r="C2029">
        <f t="shared" si="94"/>
        <v>85</v>
      </c>
      <c r="D2029" s="38" t="s">
        <v>6552</v>
      </c>
      <c r="E2029" s="23">
        <v>2</v>
      </c>
      <c r="F2029" s="23">
        <v>112007</v>
      </c>
      <c r="G2029" s="38" t="s">
        <v>108</v>
      </c>
      <c r="H2029" s="38" t="s">
        <v>5895</v>
      </c>
      <c r="I2029" s="38" t="s">
        <v>5969</v>
      </c>
      <c r="J2029" s="38" t="s">
        <v>12082</v>
      </c>
      <c r="K2029" s="38"/>
      <c r="L2029" s="38" t="s">
        <v>5981</v>
      </c>
      <c r="M2029" s="109">
        <v>44493</v>
      </c>
      <c r="N2029" s="39">
        <v>104386007</v>
      </c>
      <c r="O2029" s="38">
        <v>1</v>
      </c>
      <c r="P2029" s="38" t="s">
        <v>5814</v>
      </c>
      <c r="Q2029" s="23">
        <v>2.0499999999999998</v>
      </c>
      <c r="R2029" s="43" t="s">
        <v>3139</v>
      </c>
      <c r="S2029" s="38" t="s">
        <v>54</v>
      </c>
      <c r="T2029" s="23">
        <v>90</v>
      </c>
      <c r="U2029" s="38" t="s">
        <v>5981</v>
      </c>
      <c r="V2029" s="39">
        <v>104386007</v>
      </c>
      <c r="W2029" s="23">
        <v>2.0499999999999998</v>
      </c>
      <c r="X2029" s="23" t="s">
        <v>3139</v>
      </c>
      <c r="Y2029" s="38" t="s">
        <v>6552</v>
      </c>
      <c r="Z2029" s="21">
        <v>104.38600700000001</v>
      </c>
      <c r="AA2029" s="23">
        <v>2.0499999999999998</v>
      </c>
      <c r="AB2029" s="39" t="s">
        <v>3139</v>
      </c>
      <c r="AC2029" s="39">
        <v>0</v>
      </c>
      <c r="AD2029" s="23" t="s">
        <v>3139</v>
      </c>
      <c r="AE2029" s="38" t="s">
        <v>5815</v>
      </c>
    </row>
    <row r="2030" spans="1:34">
      <c r="A2030" t="str">
        <f t="shared" si="95"/>
        <v>1120</v>
      </c>
      <c r="B2030" t="str">
        <f t="shared" si="93"/>
        <v>OT</v>
      </c>
      <c r="C2030">
        <f t="shared" si="94"/>
        <v>91</v>
      </c>
      <c r="D2030" s="38" t="s">
        <v>6552</v>
      </c>
      <c r="E2030" s="23">
        <v>3</v>
      </c>
      <c r="F2030" s="23">
        <v>112007</v>
      </c>
      <c r="G2030" s="38" t="s">
        <v>867</v>
      </c>
      <c r="H2030" s="38" t="s">
        <v>5894</v>
      </c>
      <c r="I2030" s="38" t="s">
        <v>5969</v>
      </c>
      <c r="J2030" s="38" t="s">
        <v>12083</v>
      </c>
      <c r="K2030" s="38"/>
      <c r="L2030" s="38" t="s">
        <v>6032</v>
      </c>
      <c r="M2030" s="109">
        <v>44499</v>
      </c>
      <c r="N2030" s="39">
        <v>227723861.97</v>
      </c>
      <c r="O2030" s="38">
        <v>1</v>
      </c>
      <c r="P2030" s="38" t="s">
        <v>5814</v>
      </c>
      <c r="Q2030" s="23">
        <v>2.0499999999999998</v>
      </c>
      <c r="R2030" s="43" t="s">
        <v>3139</v>
      </c>
      <c r="S2030" s="38" t="s">
        <v>54</v>
      </c>
      <c r="T2030" s="23">
        <v>90</v>
      </c>
      <c r="U2030" s="38" t="s">
        <v>6032</v>
      </c>
      <c r="V2030" s="39">
        <v>227723861.97</v>
      </c>
      <c r="W2030" s="23">
        <v>2.0499999999999998</v>
      </c>
      <c r="X2030" s="23" t="s">
        <v>3139</v>
      </c>
      <c r="Y2030" s="38" t="s">
        <v>6552</v>
      </c>
      <c r="Z2030" s="21">
        <v>227.72386197</v>
      </c>
      <c r="AA2030" s="23">
        <v>2.0499999999999998</v>
      </c>
      <c r="AB2030" s="39" t="s">
        <v>3139</v>
      </c>
      <c r="AC2030" s="39">
        <v>0</v>
      </c>
      <c r="AD2030" s="23" t="s">
        <v>3139</v>
      </c>
      <c r="AE2030" s="38" t="s">
        <v>5815</v>
      </c>
    </row>
    <row r="2031" spans="1:34">
      <c r="A2031" t="str">
        <f t="shared" si="95"/>
        <v>1120</v>
      </c>
      <c r="B2031" t="str">
        <f t="shared" si="93"/>
        <v>OT</v>
      </c>
      <c r="C2031">
        <f t="shared" si="94"/>
        <v>11</v>
      </c>
      <c r="D2031" s="38" t="s">
        <v>6552</v>
      </c>
      <c r="E2031" s="23">
        <v>4</v>
      </c>
      <c r="F2031" s="23">
        <v>112007</v>
      </c>
      <c r="G2031" s="38" t="s">
        <v>867</v>
      </c>
      <c r="H2031" s="38" t="s">
        <v>5894</v>
      </c>
      <c r="I2031" s="38" t="s">
        <v>5969</v>
      </c>
      <c r="J2031" s="38" t="s">
        <v>9681</v>
      </c>
      <c r="K2031" s="38"/>
      <c r="L2031" s="38" t="s">
        <v>6091</v>
      </c>
      <c r="M2031" s="109">
        <v>44419</v>
      </c>
      <c r="N2031" s="39">
        <v>154125030.11000001</v>
      </c>
      <c r="O2031" s="38">
        <v>1</v>
      </c>
      <c r="P2031" s="38" t="s">
        <v>5814</v>
      </c>
      <c r="Q2031" s="23">
        <v>1.95</v>
      </c>
      <c r="R2031" s="43" t="s">
        <v>3139</v>
      </c>
      <c r="S2031" s="38" t="s">
        <v>54</v>
      </c>
      <c r="T2031" s="23">
        <v>90</v>
      </c>
      <c r="U2031" s="38" t="s">
        <v>6091</v>
      </c>
      <c r="V2031" s="39">
        <v>154125030.11000001</v>
      </c>
      <c r="W2031" s="23">
        <v>1.95</v>
      </c>
      <c r="X2031" s="23" t="s">
        <v>3139</v>
      </c>
      <c r="Y2031" s="38" t="s">
        <v>6552</v>
      </c>
      <c r="Z2031" s="21">
        <v>154.12503011000001</v>
      </c>
      <c r="AA2031" s="23">
        <v>1.95</v>
      </c>
      <c r="AB2031" s="39" t="s">
        <v>3139</v>
      </c>
      <c r="AC2031" s="39">
        <v>0</v>
      </c>
      <c r="AD2031" s="23" t="s">
        <v>3139</v>
      </c>
      <c r="AE2031" s="38" t="s">
        <v>5815</v>
      </c>
    </row>
    <row r="2032" spans="1:34">
      <c r="A2032" t="str">
        <f t="shared" si="95"/>
        <v>1120</v>
      </c>
      <c r="B2032" t="str">
        <f t="shared" si="93"/>
        <v>OT</v>
      </c>
      <c r="C2032">
        <f t="shared" si="94"/>
        <v>67</v>
      </c>
      <c r="D2032" s="38" t="s">
        <v>6552</v>
      </c>
      <c r="E2032" s="23">
        <v>5</v>
      </c>
      <c r="F2032" s="23">
        <v>112007</v>
      </c>
      <c r="G2032" s="38" t="s">
        <v>867</v>
      </c>
      <c r="H2032" s="38" t="s">
        <v>5894</v>
      </c>
      <c r="I2032" s="38" t="s">
        <v>5969</v>
      </c>
      <c r="J2032" s="38" t="s">
        <v>12084</v>
      </c>
      <c r="K2032" s="38"/>
      <c r="L2032" s="38" t="s">
        <v>6104</v>
      </c>
      <c r="M2032" s="109">
        <v>44475</v>
      </c>
      <c r="N2032" s="39">
        <v>102529751.79000001</v>
      </c>
      <c r="O2032" s="38">
        <v>1</v>
      </c>
      <c r="P2032" s="38" t="s">
        <v>5814</v>
      </c>
      <c r="Q2032" s="38">
        <v>1.95</v>
      </c>
      <c r="R2032" s="43" t="s">
        <v>3139</v>
      </c>
      <c r="S2032" s="38" t="s">
        <v>54</v>
      </c>
      <c r="T2032" s="38">
        <v>90</v>
      </c>
      <c r="U2032" s="38" t="s">
        <v>6104</v>
      </c>
      <c r="V2032" s="39">
        <v>102529751.79000001</v>
      </c>
      <c r="W2032" s="38">
        <v>1.95</v>
      </c>
      <c r="X2032" s="23" t="s">
        <v>3139</v>
      </c>
      <c r="Y2032" s="38" t="s">
        <v>6552</v>
      </c>
      <c r="Z2032" s="21">
        <v>102.52975179000001</v>
      </c>
      <c r="AA2032" s="23">
        <v>1.95</v>
      </c>
      <c r="AB2032" s="39" t="s">
        <v>3139</v>
      </c>
      <c r="AC2032" s="39">
        <v>0</v>
      </c>
      <c r="AD2032" s="23" t="s">
        <v>3139</v>
      </c>
      <c r="AE2032" s="38" t="s">
        <v>5815</v>
      </c>
    </row>
    <row r="2033" spans="1:34">
      <c r="A2033" t="str">
        <f t="shared" si="95"/>
        <v>1120</v>
      </c>
      <c r="B2033" t="str">
        <f t="shared" si="93"/>
        <v>OT</v>
      </c>
      <c r="C2033">
        <f t="shared" si="94"/>
        <v>32</v>
      </c>
      <c r="D2033" s="38" t="s">
        <v>6552</v>
      </c>
      <c r="E2033" s="23">
        <v>6</v>
      </c>
      <c r="F2033" s="23">
        <v>112007</v>
      </c>
      <c r="G2033" s="38" t="s">
        <v>867</v>
      </c>
      <c r="H2033" s="38" t="s">
        <v>5894</v>
      </c>
      <c r="I2033" s="38" t="s">
        <v>5969</v>
      </c>
      <c r="J2033" s="38" t="s">
        <v>11447</v>
      </c>
      <c r="K2033" s="38"/>
      <c r="L2033" s="38" t="s">
        <v>6194</v>
      </c>
      <c r="M2033" s="109">
        <v>44440</v>
      </c>
      <c r="N2033" s="39">
        <v>151394452.61000001</v>
      </c>
      <c r="O2033" s="38">
        <v>1</v>
      </c>
      <c r="P2033" s="38" t="s">
        <v>5814</v>
      </c>
      <c r="Q2033" s="38">
        <v>1.95</v>
      </c>
      <c r="R2033" s="43" t="s">
        <v>3139</v>
      </c>
      <c r="S2033" s="38" t="s">
        <v>54</v>
      </c>
      <c r="T2033" s="38">
        <v>90</v>
      </c>
      <c r="U2033" s="38" t="s">
        <v>6194</v>
      </c>
      <c r="V2033" s="39">
        <v>151394452.61000001</v>
      </c>
      <c r="W2033" s="38">
        <v>1.95</v>
      </c>
      <c r="X2033" s="23" t="s">
        <v>3139</v>
      </c>
      <c r="Y2033" s="38" t="s">
        <v>6552</v>
      </c>
      <c r="Z2033" s="21">
        <v>151.39445261</v>
      </c>
      <c r="AA2033" s="23">
        <v>1.95</v>
      </c>
      <c r="AB2033" s="39" t="s">
        <v>3139</v>
      </c>
      <c r="AC2033" s="39">
        <v>0</v>
      </c>
      <c r="AD2033" s="23" t="s">
        <v>3139</v>
      </c>
      <c r="AE2033" s="38" t="s">
        <v>5815</v>
      </c>
    </row>
    <row r="2034" spans="1:34">
      <c r="A2034" t="str">
        <f t="shared" si="95"/>
        <v>1120</v>
      </c>
      <c r="B2034" t="str">
        <f t="shared" si="93"/>
        <v>OT</v>
      </c>
      <c r="C2034">
        <f t="shared" si="94"/>
        <v>32</v>
      </c>
      <c r="D2034" s="38" t="s">
        <v>6552</v>
      </c>
      <c r="E2034" s="23">
        <v>7</v>
      </c>
      <c r="F2034" s="23">
        <v>112007</v>
      </c>
      <c r="G2034" s="38" t="s">
        <v>867</v>
      </c>
      <c r="H2034" s="38" t="s">
        <v>5894</v>
      </c>
      <c r="I2034" s="38" t="s">
        <v>5969</v>
      </c>
      <c r="J2034" s="38" t="s">
        <v>11447</v>
      </c>
      <c r="K2034" s="38"/>
      <c r="L2034" s="38" t="s">
        <v>6194</v>
      </c>
      <c r="M2034" s="109">
        <v>44440</v>
      </c>
      <c r="N2034" s="39">
        <v>208733217.38999999</v>
      </c>
      <c r="O2034" s="38">
        <v>1</v>
      </c>
      <c r="P2034" s="38" t="s">
        <v>5814</v>
      </c>
      <c r="Q2034" s="38">
        <v>1.95</v>
      </c>
      <c r="R2034" s="43" t="s">
        <v>3139</v>
      </c>
      <c r="S2034" s="38" t="s">
        <v>54</v>
      </c>
      <c r="T2034" s="38">
        <v>90</v>
      </c>
      <c r="U2034" s="38" t="s">
        <v>6194</v>
      </c>
      <c r="V2034" s="39">
        <v>208733217.38999999</v>
      </c>
      <c r="W2034" s="38">
        <v>1.95</v>
      </c>
      <c r="X2034" s="23" t="s">
        <v>3139</v>
      </c>
      <c r="Y2034" s="38" t="s">
        <v>6552</v>
      </c>
      <c r="Z2034" s="21">
        <v>208.73321738999999</v>
      </c>
      <c r="AA2034" s="23">
        <v>1.95</v>
      </c>
      <c r="AB2034" s="39" t="s">
        <v>3139</v>
      </c>
      <c r="AC2034" s="39">
        <v>0</v>
      </c>
      <c r="AD2034" s="23" t="s">
        <v>3139</v>
      </c>
      <c r="AE2034" s="38" t="s">
        <v>5815</v>
      </c>
    </row>
    <row r="2035" spans="1:34">
      <c r="A2035" t="str">
        <f t="shared" si="95"/>
        <v>1120</v>
      </c>
      <c r="B2035" t="str">
        <f t="shared" si="93"/>
        <v>OT</v>
      </c>
      <c r="C2035">
        <f t="shared" si="94"/>
        <v>68</v>
      </c>
      <c r="D2035" s="38" t="s">
        <v>6552</v>
      </c>
      <c r="E2035" s="23">
        <v>8</v>
      </c>
      <c r="F2035" s="23">
        <v>112007</v>
      </c>
      <c r="G2035" s="38" t="s">
        <v>867</v>
      </c>
      <c r="H2035" s="38" t="s">
        <v>5894</v>
      </c>
      <c r="I2035" s="38" t="s">
        <v>5969</v>
      </c>
      <c r="J2035" s="38" t="s">
        <v>12085</v>
      </c>
      <c r="K2035" s="38"/>
      <c r="L2035" s="38" t="s">
        <v>6068</v>
      </c>
      <c r="M2035" s="109">
        <v>44476</v>
      </c>
      <c r="N2035" s="39">
        <v>238118314.90000001</v>
      </c>
      <c r="O2035" s="38">
        <v>1</v>
      </c>
      <c r="P2035" s="38" t="s">
        <v>5814</v>
      </c>
      <c r="Q2035" s="38">
        <v>1.95</v>
      </c>
      <c r="R2035" s="43" t="s">
        <v>3139</v>
      </c>
      <c r="S2035" s="38" t="s">
        <v>54</v>
      </c>
      <c r="T2035" s="38">
        <v>90</v>
      </c>
      <c r="U2035" s="38" t="s">
        <v>6068</v>
      </c>
      <c r="V2035" s="39">
        <v>238118314.90000001</v>
      </c>
      <c r="W2035" s="38">
        <v>1.95</v>
      </c>
      <c r="X2035" s="23" t="s">
        <v>3139</v>
      </c>
      <c r="Y2035" s="38" t="s">
        <v>6552</v>
      </c>
      <c r="Z2035" s="21">
        <v>238.1183149</v>
      </c>
      <c r="AA2035" s="23">
        <v>1.95</v>
      </c>
      <c r="AB2035" s="39" t="s">
        <v>3139</v>
      </c>
      <c r="AC2035" s="39">
        <v>0</v>
      </c>
      <c r="AD2035" s="23" t="s">
        <v>3139</v>
      </c>
      <c r="AE2035" s="38" t="s">
        <v>5815</v>
      </c>
    </row>
    <row r="2036" spans="1:34">
      <c r="A2036" t="str">
        <f t="shared" si="95"/>
        <v>1120</v>
      </c>
      <c r="B2036" t="str">
        <f t="shared" si="93"/>
        <v>OT</v>
      </c>
      <c r="C2036">
        <f t="shared" si="94"/>
        <v>10</v>
      </c>
      <c r="D2036" s="38" t="s">
        <v>6552</v>
      </c>
      <c r="E2036" s="23">
        <v>9</v>
      </c>
      <c r="F2036" s="23">
        <v>112007</v>
      </c>
      <c r="G2036" s="38" t="s">
        <v>53</v>
      </c>
      <c r="H2036" s="38" t="s">
        <v>5897</v>
      </c>
      <c r="I2036" s="38" t="s">
        <v>5969</v>
      </c>
      <c r="J2036" s="38" t="s">
        <v>9682</v>
      </c>
      <c r="K2036" s="38"/>
      <c r="L2036" s="38" t="s">
        <v>6088</v>
      </c>
      <c r="M2036" s="109">
        <v>44418</v>
      </c>
      <c r="N2036" s="39">
        <v>144048721</v>
      </c>
      <c r="O2036" s="38">
        <v>1</v>
      </c>
      <c r="P2036" s="38" t="s">
        <v>5814</v>
      </c>
      <c r="Q2036" s="38">
        <v>2.9</v>
      </c>
      <c r="R2036" s="43" t="s">
        <v>3139</v>
      </c>
      <c r="S2036" s="38" t="s">
        <v>54</v>
      </c>
      <c r="T2036" s="38">
        <v>90</v>
      </c>
      <c r="U2036" s="38" t="s">
        <v>6088</v>
      </c>
      <c r="V2036" s="39">
        <v>144048721</v>
      </c>
      <c r="W2036" s="38">
        <v>2.9</v>
      </c>
      <c r="X2036" s="23" t="s">
        <v>3139</v>
      </c>
      <c r="Y2036" s="38" t="s">
        <v>6552</v>
      </c>
      <c r="Z2036" s="21">
        <v>144.048721</v>
      </c>
      <c r="AA2036" s="23">
        <v>2.9</v>
      </c>
      <c r="AB2036" s="39" t="s">
        <v>3139</v>
      </c>
      <c r="AC2036" s="39">
        <v>0</v>
      </c>
      <c r="AD2036" s="23" t="s">
        <v>3139</v>
      </c>
      <c r="AE2036" s="38" t="s">
        <v>5815</v>
      </c>
    </row>
    <row r="2037" spans="1:34">
      <c r="A2037" t="str">
        <f t="shared" si="95"/>
        <v>1120</v>
      </c>
      <c r="B2037" t="str">
        <f t="shared" si="93"/>
        <v>OT</v>
      </c>
      <c r="C2037">
        <f t="shared" si="94"/>
        <v>42</v>
      </c>
      <c r="D2037" s="38" t="s">
        <v>6552</v>
      </c>
      <c r="E2037" s="23">
        <v>10</v>
      </c>
      <c r="F2037" s="23">
        <v>112007</v>
      </c>
      <c r="G2037" s="38" t="s">
        <v>53</v>
      </c>
      <c r="H2037" s="38" t="s">
        <v>5897</v>
      </c>
      <c r="I2037" s="38" t="s">
        <v>5969</v>
      </c>
      <c r="J2037" s="38" t="s">
        <v>11448</v>
      </c>
      <c r="K2037" s="38"/>
      <c r="L2037" s="38" t="s">
        <v>6148</v>
      </c>
      <c r="M2037" s="109">
        <v>44450</v>
      </c>
      <c r="N2037" s="39">
        <v>112994709</v>
      </c>
      <c r="O2037" s="38">
        <v>1</v>
      </c>
      <c r="P2037" s="38" t="s">
        <v>5814</v>
      </c>
      <c r="Q2037" s="38">
        <v>2.4</v>
      </c>
      <c r="R2037" s="43" t="s">
        <v>3139</v>
      </c>
      <c r="S2037" s="38" t="s">
        <v>54</v>
      </c>
      <c r="T2037" s="38">
        <v>90</v>
      </c>
      <c r="U2037" s="38" t="s">
        <v>6148</v>
      </c>
      <c r="V2037" s="39">
        <v>112994709</v>
      </c>
      <c r="W2037" s="38">
        <v>2.4</v>
      </c>
      <c r="X2037" s="38" t="s">
        <v>3139</v>
      </c>
      <c r="Y2037" s="38" t="s">
        <v>6552</v>
      </c>
      <c r="Z2037" s="21">
        <v>112.994709</v>
      </c>
      <c r="AA2037" s="23">
        <v>2.4</v>
      </c>
      <c r="AB2037" s="39" t="s">
        <v>3139</v>
      </c>
      <c r="AC2037" s="39">
        <v>0</v>
      </c>
      <c r="AD2037" s="23" t="s">
        <v>3139</v>
      </c>
      <c r="AE2037" s="38" t="s">
        <v>5815</v>
      </c>
    </row>
    <row r="2038" spans="1:34">
      <c r="A2038" t="str">
        <f t="shared" si="95"/>
        <v>1120</v>
      </c>
      <c r="B2038" t="str">
        <f t="shared" si="93"/>
        <v>OT</v>
      </c>
      <c r="C2038">
        <f t="shared" si="94"/>
        <v>3</v>
      </c>
      <c r="D2038" s="38" t="s">
        <v>6552</v>
      </c>
      <c r="E2038" s="23">
        <v>11</v>
      </c>
      <c r="F2038" s="23">
        <v>112007</v>
      </c>
      <c r="G2038" s="38" t="s">
        <v>53</v>
      </c>
      <c r="H2038" s="38" t="s">
        <v>5897</v>
      </c>
      <c r="I2038" s="38" t="s">
        <v>5969</v>
      </c>
      <c r="J2038" s="38" t="s">
        <v>9683</v>
      </c>
      <c r="K2038" s="38"/>
      <c r="L2038" s="38" t="s">
        <v>6060</v>
      </c>
      <c r="M2038" s="109">
        <v>44411</v>
      </c>
      <c r="N2038" s="39">
        <v>336720414</v>
      </c>
      <c r="O2038" s="38">
        <v>1</v>
      </c>
      <c r="P2038" s="38" t="s">
        <v>5814</v>
      </c>
      <c r="Q2038" s="38">
        <v>3</v>
      </c>
      <c r="R2038" s="43" t="s">
        <v>3139</v>
      </c>
      <c r="S2038" s="38" t="s">
        <v>54</v>
      </c>
      <c r="T2038" s="38">
        <v>90</v>
      </c>
      <c r="U2038" s="38" t="s">
        <v>6060</v>
      </c>
      <c r="V2038" s="39">
        <v>336720414</v>
      </c>
      <c r="W2038" s="38">
        <v>3</v>
      </c>
      <c r="X2038" s="38" t="s">
        <v>3139</v>
      </c>
      <c r="Y2038" s="38" t="s">
        <v>6552</v>
      </c>
      <c r="Z2038" s="21">
        <v>336.72041400000001</v>
      </c>
      <c r="AA2038" s="23">
        <v>3</v>
      </c>
      <c r="AB2038" s="39" t="s">
        <v>3139</v>
      </c>
      <c r="AC2038" s="39">
        <v>0</v>
      </c>
      <c r="AD2038" s="23" t="s">
        <v>3139</v>
      </c>
      <c r="AE2038" s="38" t="s">
        <v>5815</v>
      </c>
    </row>
    <row r="2039" spans="1:34">
      <c r="A2039" t="str">
        <f t="shared" si="95"/>
        <v>1120</v>
      </c>
      <c r="B2039" t="str">
        <f t="shared" si="93"/>
        <v>OT</v>
      </c>
      <c r="C2039">
        <f t="shared" si="94"/>
        <v>6</v>
      </c>
      <c r="D2039" s="38" t="s">
        <v>6552</v>
      </c>
      <c r="E2039" s="23">
        <v>12</v>
      </c>
      <c r="F2039" s="23">
        <v>112007</v>
      </c>
      <c r="G2039" s="38" t="s">
        <v>80</v>
      </c>
      <c r="H2039" s="38" t="s">
        <v>5896</v>
      </c>
      <c r="I2039" s="38" t="s">
        <v>5969</v>
      </c>
      <c r="J2039" s="38" t="s">
        <v>9684</v>
      </c>
      <c r="K2039" s="38"/>
      <c r="L2039" s="38" t="s">
        <v>6503</v>
      </c>
      <c r="M2039" s="109">
        <v>44414</v>
      </c>
      <c r="N2039" s="39">
        <v>105521010</v>
      </c>
      <c r="O2039" s="38">
        <v>1</v>
      </c>
      <c r="P2039" s="38" t="s">
        <v>5814</v>
      </c>
      <c r="Q2039" s="38">
        <v>2.2000000000000002</v>
      </c>
      <c r="R2039" s="43" t="s">
        <v>3139</v>
      </c>
      <c r="S2039" s="38" t="s">
        <v>54</v>
      </c>
      <c r="T2039" s="38">
        <v>90</v>
      </c>
      <c r="U2039" s="38" t="s">
        <v>6503</v>
      </c>
      <c r="V2039" s="39">
        <v>105521010</v>
      </c>
      <c r="W2039" s="38">
        <v>2.2000000000000002</v>
      </c>
      <c r="X2039" s="38" t="s">
        <v>3139</v>
      </c>
      <c r="Y2039" s="38" t="s">
        <v>6552</v>
      </c>
      <c r="Z2039" s="21">
        <v>105.52101</v>
      </c>
      <c r="AA2039" s="23">
        <v>2.2000000000000002</v>
      </c>
      <c r="AB2039" s="39" t="s">
        <v>3139</v>
      </c>
      <c r="AC2039" s="39">
        <v>0</v>
      </c>
      <c r="AD2039" s="23" t="s">
        <v>3139</v>
      </c>
      <c r="AE2039" s="38" t="s">
        <v>5815</v>
      </c>
      <c r="AG2039" s="23"/>
      <c r="AH2039" s="23"/>
    </row>
    <row r="2040" spans="1:34">
      <c r="A2040" t="str">
        <f t="shared" si="95"/>
        <v>1120</v>
      </c>
      <c r="B2040" t="str">
        <f t="shared" si="93"/>
        <v>OT</v>
      </c>
      <c r="C2040">
        <f t="shared" si="94"/>
        <v>33</v>
      </c>
      <c r="D2040" s="38" t="s">
        <v>6552</v>
      </c>
      <c r="E2040" s="23">
        <v>13</v>
      </c>
      <c r="F2040" s="23">
        <v>112007</v>
      </c>
      <c r="G2040" s="38" t="s">
        <v>80</v>
      </c>
      <c r="H2040" s="38" t="s">
        <v>5896</v>
      </c>
      <c r="I2040" s="38" t="s">
        <v>5969</v>
      </c>
      <c r="J2040" s="38" t="s">
        <v>11449</v>
      </c>
      <c r="K2040" s="38"/>
      <c r="L2040" s="38" t="s">
        <v>6064</v>
      </c>
      <c r="M2040" s="109">
        <v>44441</v>
      </c>
      <c r="N2040" s="39">
        <v>103186717</v>
      </c>
      <c r="O2040" s="38">
        <v>1</v>
      </c>
      <c r="P2040" s="38" t="s">
        <v>5814</v>
      </c>
      <c r="Q2040" s="38">
        <v>2.15</v>
      </c>
      <c r="R2040" s="43" t="s">
        <v>3139</v>
      </c>
      <c r="S2040" s="38" t="s">
        <v>54</v>
      </c>
      <c r="T2040" s="38">
        <v>90</v>
      </c>
      <c r="U2040" s="38" t="s">
        <v>6064</v>
      </c>
      <c r="V2040" s="39">
        <v>103186717</v>
      </c>
      <c r="W2040" s="38">
        <v>2.15</v>
      </c>
      <c r="X2040" s="38" t="s">
        <v>3139</v>
      </c>
      <c r="Y2040" s="38" t="s">
        <v>6552</v>
      </c>
      <c r="Z2040" s="21">
        <v>103.186717</v>
      </c>
      <c r="AA2040" s="23">
        <v>2.15</v>
      </c>
      <c r="AB2040" s="39" t="s">
        <v>3139</v>
      </c>
      <c r="AC2040" s="39">
        <v>0</v>
      </c>
      <c r="AD2040" s="23" t="s">
        <v>3139</v>
      </c>
      <c r="AE2040" s="38" t="s">
        <v>5815</v>
      </c>
      <c r="AG2040" s="23"/>
      <c r="AH2040" s="23"/>
    </row>
    <row r="2041" spans="1:34">
      <c r="A2041" t="str">
        <f t="shared" si="95"/>
        <v>1120</v>
      </c>
      <c r="B2041" t="str">
        <f t="shared" si="93"/>
        <v>OT</v>
      </c>
      <c r="C2041">
        <f t="shared" si="94"/>
        <v>90</v>
      </c>
      <c r="D2041" s="38" t="s">
        <v>6552</v>
      </c>
      <c r="E2041" s="23">
        <v>14</v>
      </c>
      <c r="F2041" s="23">
        <v>112007</v>
      </c>
      <c r="G2041" s="38" t="s">
        <v>80</v>
      </c>
      <c r="H2041" s="38" t="s">
        <v>5896</v>
      </c>
      <c r="I2041" s="38" t="s">
        <v>5969</v>
      </c>
      <c r="J2041" s="38" t="s">
        <v>12086</v>
      </c>
      <c r="K2041" s="38"/>
      <c r="L2041" s="38" t="s">
        <v>6114</v>
      </c>
      <c r="M2041" s="109">
        <v>44498</v>
      </c>
      <c r="N2041" s="39">
        <v>151448536</v>
      </c>
      <c r="O2041" s="38">
        <v>1</v>
      </c>
      <c r="P2041" s="38" t="s">
        <v>5814</v>
      </c>
      <c r="Q2041" s="38">
        <v>1.75</v>
      </c>
      <c r="R2041" s="43" t="s">
        <v>3139</v>
      </c>
      <c r="S2041" s="38" t="s">
        <v>54</v>
      </c>
      <c r="T2041" s="38">
        <v>90</v>
      </c>
      <c r="U2041" s="38" t="s">
        <v>6114</v>
      </c>
      <c r="V2041" s="39">
        <v>151448536</v>
      </c>
      <c r="W2041" s="38">
        <v>1.75</v>
      </c>
      <c r="X2041" s="38" t="s">
        <v>3139</v>
      </c>
      <c r="Y2041" s="38" t="s">
        <v>6552</v>
      </c>
      <c r="Z2041" s="21">
        <v>151.44853599999999</v>
      </c>
      <c r="AA2041" s="23">
        <v>1.75</v>
      </c>
      <c r="AB2041" s="39" t="s">
        <v>3139</v>
      </c>
      <c r="AC2041" s="39">
        <v>0</v>
      </c>
      <c r="AD2041" s="23" t="s">
        <v>3139</v>
      </c>
      <c r="AE2041" s="38" t="s">
        <v>5815</v>
      </c>
      <c r="AG2041" s="23"/>
      <c r="AH2041" s="23"/>
    </row>
    <row r="2042" spans="1:34">
      <c r="A2042" t="str">
        <f t="shared" si="95"/>
        <v>1226</v>
      </c>
      <c r="B2042" t="str">
        <f t="shared" si="93"/>
        <v>OT</v>
      </c>
      <c r="C2042">
        <f t="shared" si="94"/>
        <v>153</v>
      </c>
      <c r="D2042" s="38" t="s">
        <v>6552</v>
      </c>
      <c r="E2042" s="23">
        <v>15</v>
      </c>
      <c r="F2042" s="23">
        <v>122602</v>
      </c>
      <c r="G2042" s="38" t="s">
        <v>3154</v>
      </c>
      <c r="H2042" s="38" t="s">
        <v>5898</v>
      </c>
      <c r="I2042" s="38" t="s">
        <v>6006</v>
      </c>
      <c r="J2042" s="38" t="s">
        <v>88</v>
      </c>
      <c r="K2042" s="38"/>
      <c r="L2042" s="38" t="s">
        <v>6906</v>
      </c>
      <c r="M2042" s="109">
        <v>44561</v>
      </c>
      <c r="N2042" s="39">
        <v>204000</v>
      </c>
      <c r="O2042" s="38">
        <v>1</v>
      </c>
      <c r="P2042" s="38"/>
      <c r="Q2042" s="38" t="s">
        <v>3139</v>
      </c>
      <c r="R2042" s="43" t="s">
        <v>3139</v>
      </c>
      <c r="S2042" s="38"/>
      <c r="T2042" s="38" t="s">
        <v>3139</v>
      </c>
      <c r="U2042" s="38" t="s">
        <v>6906</v>
      </c>
      <c r="V2042" s="39">
        <v>204000</v>
      </c>
      <c r="W2042" s="38" t="s">
        <v>3139</v>
      </c>
      <c r="X2042" s="38">
        <v>1</v>
      </c>
      <c r="Y2042" s="38" t="s">
        <v>6552</v>
      </c>
      <c r="Z2042" s="21">
        <v>0.2226834</v>
      </c>
      <c r="AA2042" s="23" t="s">
        <v>3139</v>
      </c>
      <c r="AB2042" s="39">
        <v>222683.4</v>
      </c>
      <c r="AC2042" s="39">
        <v>18683.400000000001</v>
      </c>
      <c r="AD2042" s="23" t="s">
        <v>3139</v>
      </c>
      <c r="AE2042" s="38" t="s">
        <v>5815</v>
      </c>
      <c r="AG2042" s="23"/>
      <c r="AH2042" s="23"/>
    </row>
    <row r="2043" spans="1:34">
      <c r="A2043" t="str">
        <f t="shared" si="95"/>
        <v>1226</v>
      </c>
      <c r="B2043" t="str">
        <f t="shared" si="93"/>
        <v>OT</v>
      </c>
      <c r="C2043">
        <f t="shared" si="94"/>
        <v>143</v>
      </c>
      <c r="D2043" s="38" t="s">
        <v>6552</v>
      </c>
      <c r="E2043" s="23">
        <v>16</v>
      </c>
      <c r="F2043" s="23">
        <v>122602</v>
      </c>
      <c r="G2043" s="38" t="s">
        <v>3157</v>
      </c>
      <c r="H2043" s="38" t="s">
        <v>5899</v>
      </c>
      <c r="I2043" s="38" t="s">
        <v>6006</v>
      </c>
      <c r="J2043" s="38" t="s">
        <v>89</v>
      </c>
      <c r="K2043" s="38"/>
      <c r="L2043" s="38" t="s">
        <v>6907</v>
      </c>
      <c r="M2043" s="109">
        <v>44551</v>
      </c>
      <c r="N2043" s="39">
        <v>2335595</v>
      </c>
      <c r="O2043" s="38">
        <v>1</v>
      </c>
      <c r="P2043" s="38"/>
      <c r="Q2043" s="23" t="s">
        <v>3139</v>
      </c>
      <c r="R2043" s="43" t="s">
        <v>3139</v>
      </c>
      <c r="S2043" s="38"/>
      <c r="T2043" s="23" t="s">
        <v>3139</v>
      </c>
      <c r="U2043" s="38" t="s">
        <v>6907</v>
      </c>
      <c r="V2043" s="39">
        <v>2335595</v>
      </c>
      <c r="W2043" s="38" t="s">
        <v>3139</v>
      </c>
      <c r="X2043" s="38">
        <v>1</v>
      </c>
      <c r="Y2043" s="38" t="s">
        <v>6552</v>
      </c>
      <c r="Z2043" s="21">
        <v>2.5084309999999999</v>
      </c>
      <c r="AA2043" s="38" t="s">
        <v>3139</v>
      </c>
      <c r="AB2043" s="43">
        <v>2335595</v>
      </c>
      <c r="AC2043" s="43">
        <v>0</v>
      </c>
      <c r="AD2043" s="38" t="s">
        <v>3139</v>
      </c>
      <c r="AE2043" s="38" t="s">
        <v>5815</v>
      </c>
      <c r="AG2043" s="23"/>
      <c r="AH2043" s="23"/>
    </row>
    <row r="2044" spans="1:34">
      <c r="A2044" t="str">
        <f t="shared" si="95"/>
        <v>1226</v>
      </c>
      <c r="B2044" t="str">
        <f t="shared" si="93"/>
        <v>OT</v>
      </c>
      <c r="C2044">
        <f t="shared" si="94"/>
        <v>153</v>
      </c>
      <c r="D2044" s="38" t="s">
        <v>6552</v>
      </c>
      <c r="E2044" s="23">
        <v>17</v>
      </c>
      <c r="F2044" s="23">
        <v>122602</v>
      </c>
      <c r="G2044" s="38" t="s">
        <v>302</v>
      </c>
      <c r="H2044" s="38" t="s">
        <v>5900</v>
      </c>
      <c r="I2044" s="38" t="s">
        <v>6006</v>
      </c>
      <c r="J2044" s="38" t="s">
        <v>3393</v>
      </c>
      <c r="K2044" s="38"/>
      <c r="L2044" s="38" t="s">
        <v>6192</v>
      </c>
      <c r="M2044" s="109">
        <v>44561</v>
      </c>
      <c r="N2044" s="39">
        <v>8778030</v>
      </c>
      <c r="O2044" s="38">
        <v>1</v>
      </c>
      <c r="P2044" s="38"/>
      <c r="Q2044" s="23" t="s">
        <v>3139</v>
      </c>
      <c r="R2044" s="39" t="s">
        <v>3139</v>
      </c>
      <c r="S2044" s="38"/>
      <c r="T2044" s="38" t="s">
        <v>3139</v>
      </c>
      <c r="U2044" s="38" t="s">
        <v>6192</v>
      </c>
      <c r="V2044" s="39">
        <v>8778030</v>
      </c>
      <c r="W2044" s="23" t="s">
        <v>3139</v>
      </c>
      <c r="X2044" s="23">
        <v>1</v>
      </c>
      <c r="Y2044" s="38" t="s">
        <v>6552</v>
      </c>
      <c r="Z2044" s="21">
        <v>8.8355639999999998</v>
      </c>
      <c r="AA2044" s="23" t="s">
        <v>3139</v>
      </c>
      <c r="AB2044" s="39">
        <v>8778030</v>
      </c>
      <c r="AC2044" s="39">
        <v>0</v>
      </c>
      <c r="AD2044" s="23" t="s">
        <v>3139</v>
      </c>
      <c r="AE2044" s="38" t="s">
        <v>5815</v>
      </c>
      <c r="AG2044" s="23"/>
      <c r="AH2044" s="23"/>
    </row>
    <row r="2045" spans="1:34">
      <c r="A2045" t="str">
        <f t="shared" si="95"/>
        <v>1226</v>
      </c>
      <c r="B2045" t="str">
        <f t="shared" si="93"/>
        <v>OT</v>
      </c>
      <c r="C2045">
        <f t="shared" si="94"/>
        <v>153</v>
      </c>
      <c r="D2045" s="38" t="s">
        <v>6552</v>
      </c>
      <c r="E2045" s="23">
        <v>18</v>
      </c>
      <c r="F2045" s="23">
        <v>122602</v>
      </c>
      <c r="G2045" s="38" t="s">
        <v>3179</v>
      </c>
      <c r="H2045" s="38" t="s">
        <v>5901</v>
      </c>
      <c r="I2045" s="38" t="s">
        <v>6006</v>
      </c>
      <c r="J2045" s="38" t="s">
        <v>50</v>
      </c>
      <c r="K2045" s="38"/>
      <c r="L2045" s="38" t="s">
        <v>6908</v>
      </c>
      <c r="M2045" s="109">
        <v>44561</v>
      </c>
      <c r="N2045" s="39">
        <v>407652</v>
      </c>
      <c r="O2045" s="38">
        <v>1</v>
      </c>
      <c r="P2045" s="38"/>
      <c r="Q2045" s="23" t="s">
        <v>3139</v>
      </c>
      <c r="R2045" s="43" t="s">
        <v>3139</v>
      </c>
      <c r="S2045" s="38"/>
      <c r="T2045" s="23" t="s">
        <v>3139</v>
      </c>
      <c r="U2045" s="38" t="s">
        <v>6908</v>
      </c>
      <c r="V2045" s="39">
        <v>407652</v>
      </c>
      <c r="W2045" s="23" t="s">
        <v>3139</v>
      </c>
      <c r="X2045" s="38">
        <v>1</v>
      </c>
      <c r="Y2045" s="38" t="s">
        <v>6552</v>
      </c>
      <c r="Z2045" s="21">
        <v>16.120180000000001</v>
      </c>
      <c r="AA2045" s="23" t="s">
        <v>3139</v>
      </c>
      <c r="AB2045" s="39">
        <v>16120180</v>
      </c>
      <c r="AC2045" s="39">
        <v>15712528</v>
      </c>
      <c r="AD2045" s="23" t="s">
        <v>3139</v>
      </c>
      <c r="AE2045" s="38" t="s">
        <v>5815</v>
      </c>
    </row>
    <row r="2046" spans="1:34">
      <c r="A2046" t="str">
        <f t="shared" si="95"/>
        <v>1226</v>
      </c>
      <c r="B2046" t="str">
        <f t="shared" si="93"/>
        <v>OT</v>
      </c>
      <c r="C2046">
        <f t="shared" si="94"/>
        <v>153</v>
      </c>
      <c r="D2046" s="38" t="s">
        <v>6552</v>
      </c>
      <c r="E2046" s="23">
        <v>19</v>
      </c>
      <c r="F2046" s="23">
        <v>122602</v>
      </c>
      <c r="G2046" s="38" t="s">
        <v>3181</v>
      </c>
      <c r="H2046" s="38" t="s">
        <v>5902</v>
      </c>
      <c r="I2046" s="38" t="s">
        <v>6006</v>
      </c>
      <c r="J2046" s="38" t="s">
        <v>3195</v>
      </c>
      <c r="K2046" s="38"/>
      <c r="L2046" s="38" t="s">
        <v>6908</v>
      </c>
      <c r="M2046" s="109">
        <v>44561</v>
      </c>
      <c r="N2046" s="39">
        <v>203826</v>
      </c>
      <c r="O2046" s="38">
        <v>1</v>
      </c>
      <c r="P2046" s="38"/>
      <c r="Q2046" s="23" t="s">
        <v>3139</v>
      </c>
      <c r="R2046" s="43" t="s">
        <v>3139</v>
      </c>
      <c r="S2046" s="38"/>
      <c r="T2046" s="23" t="s">
        <v>3139</v>
      </c>
      <c r="U2046" s="38" t="s">
        <v>6908</v>
      </c>
      <c r="V2046" s="39">
        <v>203826</v>
      </c>
      <c r="W2046" s="23" t="s">
        <v>3139</v>
      </c>
      <c r="X2046" s="38">
        <v>1</v>
      </c>
      <c r="Y2046" s="38" t="s">
        <v>6552</v>
      </c>
      <c r="Z2046" s="21">
        <v>94.360090999999997</v>
      </c>
      <c r="AA2046" s="23" t="s">
        <v>3139</v>
      </c>
      <c r="AB2046" s="39">
        <v>94360091</v>
      </c>
      <c r="AC2046" s="39">
        <v>94156265</v>
      </c>
      <c r="AD2046" s="23" t="s">
        <v>3139</v>
      </c>
      <c r="AE2046" s="38" t="s">
        <v>5815</v>
      </c>
    </row>
    <row r="2047" spans="1:34">
      <c r="A2047" t="str">
        <f t="shared" si="95"/>
        <v>1226</v>
      </c>
      <c r="B2047" t="str">
        <f t="shared" si="93"/>
        <v>OT</v>
      </c>
      <c r="C2047">
        <f t="shared" si="94"/>
        <v>153</v>
      </c>
      <c r="D2047" s="38" t="s">
        <v>6552</v>
      </c>
      <c r="E2047" s="23">
        <v>20</v>
      </c>
      <c r="F2047" s="23">
        <v>122602</v>
      </c>
      <c r="G2047" s="38" t="s">
        <v>53</v>
      </c>
      <c r="H2047" s="38" t="s">
        <v>5897</v>
      </c>
      <c r="I2047" s="38" t="s">
        <v>6006</v>
      </c>
      <c r="J2047" s="38" t="s">
        <v>3193</v>
      </c>
      <c r="K2047" s="38"/>
      <c r="L2047" s="38" t="s">
        <v>6909</v>
      </c>
      <c r="M2047" s="109">
        <v>44561</v>
      </c>
      <c r="N2047" s="39">
        <v>57700137.219999999</v>
      </c>
      <c r="O2047" s="38">
        <v>1</v>
      </c>
      <c r="P2047" s="38"/>
      <c r="Q2047" s="23" t="s">
        <v>3139</v>
      </c>
      <c r="R2047" s="43" t="s">
        <v>3139</v>
      </c>
      <c r="S2047" s="38"/>
      <c r="T2047" s="23" t="s">
        <v>3139</v>
      </c>
      <c r="U2047" s="38" t="s">
        <v>6909</v>
      </c>
      <c r="V2047" s="39">
        <v>57700137.219999999</v>
      </c>
      <c r="W2047" s="23" t="s">
        <v>3139</v>
      </c>
      <c r="X2047" s="38">
        <v>1</v>
      </c>
      <c r="Y2047" s="38" t="s">
        <v>6552</v>
      </c>
      <c r="Z2047" s="21">
        <v>60.496710419999999</v>
      </c>
      <c r="AA2047" s="23" t="s">
        <v>3139</v>
      </c>
      <c r="AB2047" s="39">
        <v>60496710.420000002</v>
      </c>
      <c r="AC2047" s="39">
        <v>2796573.2</v>
      </c>
      <c r="AD2047" s="23" t="s">
        <v>3139</v>
      </c>
      <c r="AE2047" s="38" t="s">
        <v>5815</v>
      </c>
    </row>
    <row r="2048" spans="1:34">
      <c r="A2048" t="str">
        <f t="shared" si="95"/>
        <v>1226</v>
      </c>
      <c r="B2048" t="str">
        <f t="shared" si="93"/>
        <v>OT</v>
      </c>
      <c r="C2048">
        <f t="shared" si="94"/>
        <v>153</v>
      </c>
      <c r="D2048" s="38" t="s">
        <v>6552</v>
      </c>
      <c r="E2048" s="23">
        <v>21</v>
      </c>
      <c r="F2048" s="23">
        <v>122602</v>
      </c>
      <c r="G2048" s="38" t="s">
        <v>6910</v>
      </c>
      <c r="H2048" s="38" t="s">
        <v>6911</v>
      </c>
      <c r="I2048" s="38" t="s">
        <v>6006</v>
      </c>
      <c r="J2048" s="38" t="s">
        <v>90</v>
      </c>
      <c r="K2048" s="38"/>
      <c r="L2048" s="38" t="s">
        <v>6912</v>
      </c>
      <c r="M2048" s="109">
        <v>44561</v>
      </c>
      <c r="N2048" s="39">
        <v>3078000</v>
      </c>
      <c r="O2048" s="38">
        <v>1</v>
      </c>
      <c r="P2048" s="38"/>
      <c r="Q2048" s="23" t="s">
        <v>3139</v>
      </c>
      <c r="R2048" s="43" t="s">
        <v>3139</v>
      </c>
      <c r="S2048" s="38"/>
      <c r="T2048" s="23" t="s">
        <v>3139</v>
      </c>
      <c r="U2048" s="38" t="s">
        <v>6912</v>
      </c>
      <c r="V2048" s="39">
        <v>589500</v>
      </c>
      <c r="W2048" s="23" t="s">
        <v>3139</v>
      </c>
      <c r="X2048" s="38">
        <v>1</v>
      </c>
      <c r="Y2048" s="38" t="s">
        <v>6552</v>
      </c>
      <c r="Z2048" s="21">
        <v>3.0779999999999998</v>
      </c>
      <c r="AA2048" s="23" t="s">
        <v>3139</v>
      </c>
      <c r="AB2048" s="39">
        <v>0</v>
      </c>
      <c r="AC2048" s="39">
        <v>0</v>
      </c>
      <c r="AD2048" s="23">
        <v>3078000</v>
      </c>
      <c r="AE2048" s="38" t="s">
        <v>5815</v>
      </c>
    </row>
    <row r="2049" spans="1:34">
      <c r="A2049" t="str">
        <f t="shared" si="95"/>
        <v>1226</v>
      </c>
      <c r="B2049" t="str">
        <f t="shared" si="93"/>
        <v>OT</v>
      </c>
      <c r="C2049">
        <f t="shared" si="94"/>
        <v>153</v>
      </c>
      <c r="D2049" s="38" t="s">
        <v>6552</v>
      </c>
      <c r="E2049" s="23">
        <v>22</v>
      </c>
      <c r="F2049" s="23">
        <v>122602</v>
      </c>
      <c r="G2049" s="38" t="s">
        <v>6913</v>
      </c>
      <c r="H2049" s="38" t="s">
        <v>6914</v>
      </c>
      <c r="I2049" s="38" t="s">
        <v>6006</v>
      </c>
      <c r="J2049" s="38" t="s">
        <v>91</v>
      </c>
      <c r="K2049" s="38"/>
      <c r="L2049" s="38" t="s">
        <v>6253</v>
      </c>
      <c r="M2049" s="109">
        <v>44561</v>
      </c>
      <c r="N2049" s="39">
        <v>3113519</v>
      </c>
      <c r="O2049" s="38">
        <v>1</v>
      </c>
      <c r="P2049" s="38"/>
      <c r="Q2049" s="23" t="s">
        <v>3139</v>
      </c>
      <c r="R2049" s="43" t="s">
        <v>3139</v>
      </c>
      <c r="S2049" s="38"/>
      <c r="T2049" s="23" t="s">
        <v>3139</v>
      </c>
      <c r="U2049" s="38" t="s">
        <v>6253</v>
      </c>
      <c r="V2049" s="39">
        <v>3113519</v>
      </c>
      <c r="W2049" s="23" t="s">
        <v>3139</v>
      </c>
      <c r="X2049" s="38">
        <v>1</v>
      </c>
      <c r="Y2049" s="38" t="s">
        <v>6552</v>
      </c>
      <c r="Z2049" s="21">
        <v>3.1589489999999998</v>
      </c>
      <c r="AA2049" s="23" t="s">
        <v>3139</v>
      </c>
      <c r="AB2049" s="39">
        <v>3022659</v>
      </c>
      <c r="AC2049" s="39">
        <v>0</v>
      </c>
      <c r="AD2049" s="23" t="s">
        <v>3139</v>
      </c>
      <c r="AE2049" s="38" t="s">
        <v>5815</v>
      </c>
    </row>
    <row r="2050" spans="1:34">
      <c r="A2050" t="str">
        <f t="shared" si="95"/>
        <v>1230</v>
      </c>
      <c r="B2050" t="str">
        <f t="shared" si="93"/>
        <v>VR</v>
      </c>
      <c r="C2050">
        <f t="shared" si="94"/>
        <v>153</v>
      </c>
      <c r="D2050" s="38" t="s">
        <v>6552</v>
      </c>
      <c r="E2050" s="23">
        <v>23</v>
      </c>
      <c r="F2050" s="23">
        <v>123003</v>
      </c>
      <c r="G2050" s="38" t="s">
        <v>3729</v>
      </c>
      <c r="H2050" s="38" t="s">
        <v>5904</v>
      </c>
      <c r="I2050" s="38" t="s">
        <v>6006</v>
      </c>
      <c r="J2050" s="38" t="s">
        <v>89</v>
      </c>
      <c r="K2050" s="38" t="s">
        <v>5825</v>
      </c>
      <c r="L2050" s="38" t="s">
        <v>6915</v>
      </c>
      <c r="M2050" s="109">
        <v>44561</v>
      </c>
      <c r="N2050" s="39">
        <v>48510556.32</v>
      </c>
      <c r="O2050" s="38">
        <v>1</v>
      </c>
      <c r="P2050" s="38"/>
      <c r="Q2050" s="23" t="s">
        <v>3139</v>
      </c>
      <c r="R2050" s="43" t="s">
        <v>3139</v>
      </c>
      <c r="S2050" s="38"/>
      <c r="T2050" s="23" t="s">
        <v>3139</v>
      </c>
      <c r="U2050" s="38" t="s">
        <v>6915</v>
      </c>
      <c r="V2050" s="39">
        <v>48510556.32</v>
      </c>
      <c r="W2050" s="23" t="s">
        <v>3139</v>
      </c>
      <c r="X2050" s="38">
        <v>1</v>
      </c>
      <c r="Y2050" s="38" t="s">
        <v>6552</v>
      </c>
      <c r="Z2050" s="21">
        <v>48.510556299999998</v>
      </c>
      <c r="AA2050" s="23" t="s">
        <v>3139</v>
      </c>
      <c r="AB2050" s="39">
        <v>2277.41</v>
      </c>
      <c r="AC2050" s="39">
        <v>0</v>
      </c>
      <c r="AD2050" s="23">
        <v>6098349.8899999997</v>
      </c>
      <c r="AE2050" s="38" t="s">
        <v>5824</v>
      </c>
    </row>
    <row r="2051" spans="1:34">
      <c r="A2051" t="str">
        <f t="shared" si="95"/>
        <v>1228</v>
      </c>
      <c r="B2051" t="str">
        <f t="shared" ref="B2051:B2114" si="96">+IF(A2051="1228","CA",IF(A2051="1230","VR",IF(A2051="1203","FL","OT")))</f>
        <v>CA</v>
      </c>
      <c r="C2051">
        <f t="shared" ref="C2051:C2114" si="97">+IF(M2051="",0,M2051-D2051)</f>
        <v>180</v>
      </c>
      <c r="D2051" s="38" t="s">
        <v>6552</v>
      </c>
      <c r="E2051" s="23">
        <v>24</v>
      </c>
      <c r="F2051" s="23">
        <v>122811</v>
      </c>
      <c r="G2051" s="38" t="s">
        <v>867</v>
      </c>
      <c r="H2051" s="38" t="s">
        <v>5894</v>
      </c>
      <c r="I2051" s="38" t="s">
        <v>5969</v>
      </c>
      <c r="J2051" s="38" t="s">
        <v>6916</v>
      </c>
      <c r="K2051" s="38"/>
      <c r="L2051" s="38" t="s">
        <v>6360</v>
      </c>
      <c r="M2051" s="109">
        <v>44588</v>
      </c>
      <c r="N2051" s="39">
        <v>8539862.6099999994</v>
      </c>
      <c r="O2051" s="38">
        <v>1</v>
      </c>
      <c r="P2051" s="38" t="s">
        <v>5828</v>
      </c>
      <c r="Q2051" s="23">
        <v>2</v>
      </c>
      <c r="R2051" s="43" t="s">
        <v>3139</v>
      </c>
      <c r="S2051" s="38" t="s">
        <v>54</v>
      </c>
      <c r="T2051" s="23">
        <v>360</v>
      </c>
      <c r="U2051" s="38" t="s">
        <v>6035</v>
      </c>
      <c r="V2051" s="39">
        <v>8539862.6099999994</v>
      </c>
      <c r="W2051" s="23">
        <v>2</v>
      </c>
      <c r="X2051" s="38" t="s">
        <v>3139</v>
      </c>
      <c r="Y2051" s="38" t="s">
        <v>6552</v>
      </c>
      <c r="Z2051" s="21">
        <v>8.7720706100000001</v>
      </c>
      <c r="AA2051" s="23">
        <v>2</v>
      </c>
      <c r="AB2051" s="39" t="s">
        <v>3139</v>
      </c>
      <c r="AC2051" s="39">
        <v>232208</v>
      </c>
      <c r="AD2051" s="23" t="s">
        <v>3139</v>
      </c>
      <c r="AE2051" s="38" t="s">
        <v>5815</v>
      </c>
    </row>
    <row r="2052" spans="1:34">
      <c r="A2052" t="str">
        <f t="shared" ref="A2052:A2115" si="98">+MID(F2052,1,4)</f>
        <v>1228</v>
      </c>
      <c r="B2052" t="str">
        <f t="shared" si="96"/>
        <v>CA</v>
      </c>
      <c r="C2052">
        <f t="shared" si="97"/>
        <v>179</v>
      </c>
      <c r="D2052" s="38" t="s">
        <v>6552</v>
      </c>
      <c r="E2052" s="23">
        <v>25</v>
      </c>
      <c r="F2052" s="23">
        <v>122811</v>
      </c>
      <c r="G2052" s="38" t="s">
        <v>3177</v>
      </c>
      <c r="H2052" s="38" t="s">
        <v>5903</v>
      </c>
      <c r="I2052" s="38" t="s">
        <v>5969</v>
      </c>
      <c r="J2052" s="38" t="s">
        <v>12087</v>
      </c>
      <c r="K2052" s="38"/>
      <c r="L2052" s="38" t="s">
        <v>5981</v>
      </c>
      <c r="M2052" s="109">
        <v>44587</v>
      </c>
      <c r="N2052" s="39">
        <v>100000000</v>
      </c>
      <c r="O2052" s="38">
        <v>1</v>
      </c>
      <c r="P2052" s="38" t="s">
        <v>5814</v>
      </c>
      <c r="Q2052" s="23">
        <v>3.3</v>
      </c>
      <c r="R2052" s="39" t="s">
        <v>3139</v>
      </c>
      <c r="S2052" s="38" t="s">
        <v>54</v>
      </c>
      <c r="T2052" s="38">
        <v>180</v>
      </c>
      <c r="U2052" s="38" t="s">
        <v>5981</v>
      </c>
      <c r="V2052" s="39">
        <v>100000000</v>
      </c>
      <c r="W2052" s="23">
        <v>3.3</v>
      </c>
      <c r="X2052" s="23" t="s">
        <v>3139</v>
      </c>
      <c r="Y2052" s="38" t="s">
        <v>6552</v>
      </c>
      <c r="Z2052" s="21">
        <v>100.045461</v>
      </c>
      <c r="AA2052" s="23">
        <v>3.3</v>
      </c>
      <c r="AB2052" s="39" t="s">
        <v>3139</v>
      </c>
      <c r="AC2052" s="39">
        <v>45461</v>
      </c>
      <c r="AD2052" s="23" t="s">
        <v>3139</v>
      </c>
      <c r="AE2052" s="38" t="s">
        <v>5815</v>
      </c>
    </row>
    <row r="2053" spans="1:34">
      <c r="A2053" t="str">
        <f t="shared" si="98"/>
        <v>1226</v>
      </c>
      <c r="B2053" t="str">
        <f t="shared" si="96"/>
        <v>OT</v>
      </c>
      <c r="C2053">
        <f t="shared" si="97"/>
        <v>153</v>
      </c>
      <c r="D2053" s="38" t="s">
        <v>6552</v>
      </c>
      <c r="E2053" s="23">
        <v>1</v>
      </c>
      <c r="F2053" s="23">
        <v>122602</v>
      </c>
      <c r="G2053" s="38" t="s">
        <v>3179</v>
      </c>
      <c r="H2053" s="38" t="s">
        <v>3268</v>
      </c>
      <c r="I2053" s="38" t="s">
        <v>6006</v>
      </c>
      <c r="J2053" s="38" t="s">
        <v>3466</v>
      </c>
      <c r="K2053" s="38"/>
      <c r="L2053" s="38"/>
      <c r="M2053" s="109">
        <v>44561</v>
      </c>
      <c r="N2053" s="39">
        <v>0</v>
      </c>
      <c r="O2053" s="38">
        <v>1</v>
      </c>
      <c r="P2053" s="38"/>
      <c r="Q2053" s="23" t="s">
        <v>3139</v>
      </c>
      <c r="R2053" s="43">
        <v>1</v>
      </c>
      <c r="S2053" s="38"/>
      <c r="T2053" s="23" t="s">
        <v>3139</v>
      </c>
      <c r="U2053" s="38" t="s">
        <v>6917</v>
      </c>
      <c r="V2053" s="39">
        <v>3796741</v>
      </c>
      <c r="W2053" s="23" t="s">
        <v>3139</v>
      </c>
      <c r="X2053" s="38">
        <v>1</v>
      </c>
      <c r="Y2053" s="38" t="s">
        <v>6393</v>
      </c>
      <c r="Z2053" s="21">
        <v>30.286137</v>
      </c>
      <c r="AA2053" s="23" t="s">
        <v>3139</v>
      </c>
      <c r="AB2053" s="39">
        <v>1</v>
      </c>
      <c r="AC2053" s="39">
        <v>0</v>
      </c>
      <c r="AD2053" s="23" t="s">
        <v>3139</v>
      </c>
      <c r="AE2053" s="38" t="s">
        <v>5815</v>
      </c>
    </row>
    <row r="2054" spans="1:34">
      <c r="A2054" t="str">
        <f t="shared" si="98"/>
        <v>1120</v>
      </c>
      <c r="B2054" t="str">
        <f t="shared" si="96"/>
        <v>OT</v>
      </c>
      <c r="C2054">
        <f t="shared" si="97"/>
        <v>3</v>
      </c>
      <c r="D2054" s="38" t="s">
        <v>6552</v>
      </c>
      <c r="E2054" s="23">
        <v>2</v>
      </c>
      <c r="F2054" s="23">
        <v>112007</v>
      </c>
      <c r="G2054" s="38" t="s">
        <v>3179</v>
      </c>
      <c r="H2054" s="38" t="s">
        <v>3161</v>
      </c>
      <c r="I2054" s="38" t="s">
        <v>5969</v>
      </c>
      <c r="J2054" s="38" t="s">
        <v>9685</v>
      </c>
      <c r="K2054" s="38"/>
      <c r="L2054" s="38" t="s">
        <v>9686</v>
      </c>
      <c r="M2054" s="109">
        <v>44411</v>
      </c>
      <c r="N2054" s="39">
        <v>51819842</v>
      </c>
      <c r="O2054" s="38">
        <v>1</v>
      </c>
      <c r="P2054" s="38" t="s">
        <v>5814</v>
      </c>
      <c r="Q2054" s="23">
        <v>2.8</v>
      </c>
      <c r="R2054" s="43">
        <v>1</v>
      </c>
      <c r="S2054" s="38" t="s">
        <v>54</v>
      </c>
      <c r="T2054" s="23">
        <v>90</v>
      </c>
      <c r="U2054" s="38" t="s">
        <v>9686</v>
      </c>
      <c r="V2054" s="39">
        <v>51819842</v>
      </c>
      <c r="W2054" s="23">
        <v>2.8</v>
      </c>
      <c r="X2054" s="38" t="s">
        <v>3139</v>
      </c>
      <c r="Y2054" s="38" t="s">
        <v>5977</v>
      </c>
      <c r="Z2054" s="21">
        <v>52.170873999999998</v>
      </c>
      <c r="AA2054" s="23">
        <v>2.8</v>
      </c>
      <c r="AB2054" s="39" t="s">
        <v>3139</v>
      </c>
      <c r="AC2054" s="39">
        <v>0</v>
      </c>
      <c r="AD2054" s="23" t="s">
        <v>3139</v>
      </c>
      <c r="AE2054" s="38" t="s">
        <v>5815</v>
      </c>
    </row>
    <row r="2055" spans="1:34">
      <c r="A2055" t="str">
        <f t="shared" si="98"/>
        <v>1203</v>
      </c>
      <c r="B2055" t="str">
        <f t="shared" si="96"/>
        <v>FL</v>
      </c>
      <c r="C2055">
        <f t="shared" si="97"/>
        <v>60</v>
      </c>
      <c r="D2055" s="38" t="s">
        <v>6552</v>
      </c>
      <c r="E2055" s="23">
        <v>1</v>
      </c>
      <c r="F2055" s="23">
        <v>120305</v>
      </c>
      <c r="G2055" s="38" t="s">
        <v>86</v>
      </c>
      <c r="H2055" s="38" t="s">
        <v>3226</v>
      </c>
      <c r="I2055" s="38" t="s">
        <v>5969</v>
      </c>
      <c r="J2055" s="38" t="s">
        <v>11450</v>
      </c>
      <c r="K2055" s="38"/>
      <c r="L2055" s="38" t="s">
        <v>6100</v>
      </c>
      <c r="M2055" s="109">
        <v>44468</v>
      </c>
      <c r="N2055" s="39">
        <v>823817892</v>
      </c>
      <c r="O2055" s="38">
        <v>1</v>
      </c>
      <c r="P2055" s="38" t="s">
        <v>5814</v>
      </c>
      <c r="Q2055" s="23">
        <v>3.7</v>
      </c>
      <c r="R2055" s="43">
        <v>0</v>
      </c>
      <c r="S2055" s="38" t="s">
        <v>54</v>
      </c>
      <c r="T2055" s="23">
        <v>90</v>
      </c>
      <c r="U2055" s="38" t="s">
        <v>6100</v>
      </c>
      <c r="V2055" s="39">
        <v>823817892</v>
      </c>
      <c r="W2055" s="23">
        <v>3.7</v>
      </c>
      <c r="X2055" s="38" t="s">
        <v>3139</v>
      </c>
      <c r="Y2055" s="38" t="s">
        <v>6032</v>
      </c>
      <c r="Z2055" s="21">
        <v>826.39931000000001</v>
      </c>
      <c r="AA2055" s="23">
        <v>3.7</v>
      </c>
      <c r="AB2055" s="39" t="s">
        <v>3139</v>
      </c>
      <c r="AC2055" s="39">
        <v>0</v>
      </c>
      <c r="AD2055" s="23" t="s">
        <v>3139</v>
      </c>
      <c r="AE2055" s="38" t="s">
        <v>5815</v>
      </c>
    </row>
    <row r="2056" spans="1:34">
      <c r="A2056" t="str">
        <f t="shared" si="98"/>
        <v>1203</v>
      </c>
      <c r="B2056" t="str">
        <f t="shared" si="96"/>
        <v>FL</v>
      </c>
      <c r="C2056">
        <f t="shared" si="97"/>
        <v>60</v>
      </c>
      <c r="D2056" s="38" t="s">
        <v>6552</v>
      </c>
      <c r="E2056" s="23">
        <v>2</v>
      </c>
      <c r="F2056" s="23">
        <v>120305</v>
      </c>
      <c r="G2056" s="38" t="s">
        <v>86</v>
      </c>
      <c r="H2056" s="38" t="s">
        <v>3226</v>
      </c>
      <c r="I2056" s="38" t="s">
        <v>5969</v>
      </c>
      <c r="J2056" s="38" t="s">
        <v>11450</v>
      </c>
      <c r="K2056" s="38"/>
      <c r="L2056" s="38" t="s">
        <v>6100</v>
      </c>
      <c r="M2056" s="109">
        <v>44468</v>
      </c>
      <c r="N2056" s="39">
        <v>646720668</v>
      </c>
      <c r="O2056" s="38">
        <v>1</v>
      </c>
      <c r="P2056" s="38" t="s">
        <v>5814</v>
      </c>
      <c r="Q2056" s="23">
        <v>3.7</v>
      </c>
      <c r="R2056" s="43">
        <v>0</v>
      </c>
      <c r="S2056" s="38" t="s">
        <v>54</v>
      </c>
      <c r="T2056" s="23">
        <v>90</v>
      </c>
      <c r="U2056" s="38" t="s">
        <v>6100</v>
      </c>
      <c r="V2056" s="39">
        <v>646720668</v>
      </c>
      <c r="W2056" s="23">
        <v>3.7</v>
      </c>
      <c r="X2056" s="38" t="s">
        <v>3139</v>
      </c>
      <c r="Y2056" s="38" t="s">
        <v>6032</v>
      </c>
      <c r="Z2056" s="21">
        <v>648.74715600000002</v>
      </c>
      <c r="AA2056" s="23">
        <v>3.7</v>
      </c>
      <c r="AB2056" s="39" t="s">
        <v>3139</v>
      </c>
      <c r="AC2056" s="39">
        <v>0</v>
      </c>
      <c r="AD2056" s="23" t="s">
        <v>3139</v>
      </c>
      <c r="AE2056" s="38" t="s">
        <v>5815</v>
      </c>
    </row>
    <row r="2057" spans="1:34">
      <c r="A2057" t="str">
        <f t="shared" si="98"/>
        <v>1203</v>
      </c>
      <c r="B2057" t="str">
        <f t="shared" si="96"/>
        <v>FL</v>
      </c>
      <c r="C2057">
        <f t="shared" si="97"/>
        <v>3</v>
      </c>
      <c r="D2057" s="38" t="s">
        <v>6552</v>
      </c>
      <c r="E2057" s="23">
        <v>3</v>
      </c>
      <c r="F2057" s="23">
        <v>120305</v>
      </c>
      <c r="G2057" s="38" t="s">
        <v>53</v>
      </c>
      <c r="H2057" s="38" t="s">
        <v>3047</v>
      </c>
      <c r="I2057" s="38" t="s">
        <v>5969</v>
      </c>
      <c r="J2057" s="38" t="s">
        <v>9687</v>
      </c>
      <c r="K2057" s="38"/>
      <c r="L2057" s="38" t="s">
        <v>6060</v>
      </c>
      <c r="M2057" s="109">
        <v>44411</v>
      </c>
      <c r="N2057" s="39">
        <v>542804944</v>
      </c>
      <c r="O2057" s="38">
        <v>1</v>
      </c>
      <c r="P2057" s="38" t="s">
        <v>5814</v>
      </c>
      <c r="Q2057" s="23">
        <v>3.1</v>
      </c>
      <c r="R2057" s="43">
        <v>0</v>
      </c>
      <c r="S2057" s="38" t="s">
        <v>54</v>
      </c>
      <c r="T2057" s="23">
        <v>90</v>
      </c>
      <c r="U2057" s="38" t="s">
        <v>6060</v>
      </c>
      <c r="V2057" s="39">
        <v>542804944</v>
      </c>
      <c r="W2057" s="23">
        <v>3.1</v>
      </c>
      <c r="X2057" s="38" t="s">
        <v>3139</v>
      </c>
      <c r="Y2057" s="38" t="s">
        <v>6032</v>
      </c>
      <c r="Z2057" s="21">
        <v>546.82451000000003</v>
      </c>
      <c r="AA2057" s="23">
        <v>3.1</v>
      </c>
      <c r="AB2057" s="39" t="s">
        <v>3139</v>
      </c>
      <c r="AC2057" s="39">
        <v>0</v>
      </c>
      <c r="AD2057" s="23" t="s">
        <v>3139</v>
      </c>
      <c r="AE2057" s="38" t="s">
        <v>5815</v>
      </c>
    </row>
    <row r="2058" spans="1:34">
      <c r="A2058" t="str">
        <f t="shared" si="98"/>
        <v>1203</v>
      </c>
      <c r="B2058" t="str">
        <f t="shared" si="96"/>
        <v>FL</v>
      </c>
      <c r="C2058">
        <f t="shared" si="97"/>
        <v>10</v>
      </c>
      <c r="D2058" s="38" t="s">
        <v>6552</v>
      </c>
      <c r="E2058" s="23">
        <v>4</v>
      </c>
      <c r="F2058" s="23">
        <v>120305</v>
      </c>
      <c r="G2058" s="38" t="s">
        <v>53</v>
      </c>
      <c r="H2058" s="38" t="s">
        <v>3047</v>
      </c>
      <c r="I2058" s="38" t="s">
        <v>5969</v>
      </c>
      <c r="J2058" s="38" t="s">
        <v>9688</v>
      </c>
      <c r="K2058" s="38"/>
      <c r="L2058" s="38" t="s">
        <v>6088</v>
      </c>
      <c r="M2058" s="109">
        <v>44418</v>
      </c>
      <c r="N2058" s="39">
        <v>362754182</v>
      </c>
      <c r="O2058" s="38">
        <v>1</v>
      </c>
      <c r="P2058" s="38" t="s">
        <v>5814</v>
      </c>
      <c r="Q2058" s="23">
        <v>3.2</v>
      </c>
      <c r="R2058" s="43">
        <v>0</v>
      </c>
      <c r="S2058" s="38" t="s">
        <v>54</v>
      </c>
      <c r="T2058" s="23">
        <v>90</v>
      </c>
      <c r="U2058" s="38" t="s">
        <v>6088</v>
      </c>
      <c r="V2058" s="39">
        <v>362754182</v>
      </c>
      <c r="W2058" s="23">
        <v>3.2</v>
      </c>
      <c r="X2058" s="38" t="s">
        <v>3139</v>
      </c>
      <c r="Y2058" s="38" t="s">
        <v>6032</v>
      </c>
      <c r="Z2058" s="21">
        <v>365.30226099999999</v>
      </c>
      <c r="AA2058" s="23">
        <v>3.2</v>
      </c>
      <c r="AB2058" s="39" t="s">
        <v>3139</v>
      </c>
      <c r="AC2058" s="39">
        <v>0</v>
      </c>
      <c r="AD2058" s="23" t="s">
        <v>3139</v>
      </c>
      <c r="AE2058" s="38" t="s">
        <v>5815</v>
      </c>
      <c r="AG2058" s="23"/>
      <c r="AH2058" s="23"/>
    </row>
    <row r="2059" spans="1:34">
      <c r="A2059" t="str">
        <f t="shared" si="98"/>
        <v>1203</v>
      </c>
      <c r="B2059" t="str">
        <f t="shared" si="96"/>
        <v>FL</v>
      </c>
      <c r="C2059">
        <f t="shared" si="97"/>
        <v>87</v>
      </c>
      <c r="D2059" s="38" t="s">
        <v>6552</v>
      </c>
      <c r="E2059" s="23">
        <v>5</v>
      </c>
      <c r="F2059" s="23">
        <v>120305</v>
      </c>
      <c r="G2059" s="38" t="s">
        <v>310</v>
      </c>
      <c r="H2059" s="38" t="s">
        <v>3173</v>
      </c>
      <c r="I2059" s="38" t="s">
        <v>5969</v>
      </c>
      <c r="J2059" s="38" t="s">
        <v>12088</v>
      </c>
      <c r="K2059" s="38"/>
      <c r="L2059" s="38" t="s">
        <v>5981</v>
      </c>
      <c r="M2059" s="109">
        <v>44495</v>
      </c>
      <c r="N2059" s="39">
        <v>655120251</v>
      </c>
      <c r="O2059" s="38">
        <v>1</v>
      </c>
      <c r="P2059" s="38" t="s">
        <v>5814</v>
      </c>
      <c r="Q2059" s="23">
        <v>2.8</v>
      </c>
      <c r="R2059" s="43">
        <v>0</v>
      </c>
      <c r="S2059" s="38" t="s">
        <v>54</v>
      </c>
      <c r="T2059" s="23">
        <v>90</v>
      </c>
      <c r="U2059" s="38" t="s">
        <v>5981</v>
      </c>
      <c r="V2059" s="39">
        <v>655120251</v>
      </c>
      <c r="W2059" s="23">
        <v>2.8</v>
      </c>
      <c r="X2059" s="38" t="s">
        <v>3139</v>
      </c>
      <c r="Y2059" s="38" t="s">
        <v>6032</v>
      </c>
      <c r="Z2059" s="21">
        <v>655.32129599999996</v>
      </c>
      <c r="AA2059" s="23">
        <v>2.8</v>
      </c>
      <c r="AB2059" s="39" t="s">
        <v>3139</v>
      </c>
      <c r="AC2059" s="39">
        <v>0</v>
      </c>
      <c r="AD2059" s="23" t="s">
        <v>3139</v>
      </c>
      <c r="AE2059" s="38" t="s">
        <v>5815</v>
      </c>
      <c r="AG2059" s="23"/>
      <c r="AH2059" s="23"/>
    </row>
    <row r="2060" spans="1:34">
      <c r="A2060" t="str">
        <f t="shared" si="98"/>
        <v>1228</v>
      </c>
      <c r="B2060" t="str">
        <f t="shared" si="96"/>
        <v>CA</v>
      </c>
      <c r="C2060">
        <f t="shared" si="97"/>
        <v>2</v>
      </c>
      <c r="D2060" s="38" t="s">
        <v>6552</v>
      </c>
      <c r="E2060" s="23">
        <v>6</v>
      </c>
      <c r="F2060" s="23">
        <v>122811</v>
      </c>
      <c r="G2060" s="38" t="s">
        <v>3169</v>
      </c>
      <c r="H2060" s="38" t="s">
        <v>3279</v>
      </c>
      <c r="I2060" s="38" t="s">
        <v>5969</v>
      </c>
      <c r="J2060" s="38" t="s">
        <v>6918</v>
      </c>
      <c r="K2060" s="38"/>
      <c r="L2060" s="38" t="s">
        <v>12089</v>
      </c>
      <c r="M2060" s="109">
        <v>44410</v>
      </c>
      <c r="N2060" s="39">
        <v>332326112</v>
      </c>
      <c r="O2060" s="38">
        <v>1</v>
      </c>
      <c r="P2060" s="38" t="s">
        <v>5814</v>
      </c>
      <c r="Q2060" s="23">
        <v>3.4</v>
      </c>
      <c r="R2060" s="43">
        <v>0</v>
      </c>
      <c r="S2060" s="38" t="s">
        <v>54</v>
      </c>
      <c r="T2060" s="23">
        <v>180</v>
      </c>
      <c r="U2060" s="38" t="s">
        <v>12089</v>
      </c>
      <c r="V2060" s="39">
        <v>332326112</v>
      </c>
      <c r="W2060" s="23">
        <v>3.4</v>
      </c>
      <c r="X2060" s="38" t="s">
        <v>3139</v>
      </c>
      <c r="Y2060" s="38" t="s">
        <v>6032</v>
      </c>
      <c r="Z2060" s="21">
        <v>337.92843399999998</v>
      </c>
      <c r="AA2060" s="23">
        <v>3.4</v>
      </c>
      <c r="AB2060" s="39" t="s">
        <v>3139</v>
      </c>
      <c r="AC2060" s="39">
        <v>0</v>
      </c>
      <c r="AD2060" s="23" t="s">
        <v>3139</v>
      </c>
      <c r="AE2060" s="38" t="s">
        <v>5815</v>
      </c>
      <c r="AG2060" s="23"/>
      <c r="AH2060" s="23"/>
    </row>
    <row r="2061" spans="1:34">
      <c r="A2061" t="str">
        <f t="shared" si="98"/>
        <v>1228</v>
      </c>
      <c r="B2061" t="str">
        <f t="shared" si="96"/>
        <v>CA</v>
      </c>
      <c r="C2061">
        <f t="shared" si="97"/>
        <v>91</v>
      </c>
      <c r="D2061" s="38" t="s">
        <v>6552</v>
      </c>
      <c r="E2061" s="23">
        <v>7</v>
      </c>
      <c r="F2061" s="23">
        <v>122811</v>
      </c>
      <c r="G2061" s="38" t="s">
        <v>3169</v>
      </c>
      <c r="H2061" s="38" t="s">
        <v>3279</v>
      </c>
      <c r="I2061" s="38" t="s">
        <v>5969</v>
      </c>
      <c r="J2061" s="38" t="s">
        <v>9689</v>
      </c>
      <c r="K2061" s="38"/>
      <c r="L2061" s="38" t="s">
        <v>5966</v>
      </c>
      <c r="M2061" s="109">
        <v>44499</v>
      </c>
      <c r="N2061" s="39">
        <v>334918711</v>
      </c>
      <c r="O2061" s="38">
        <v>1</v>
      </c>
      <c r="P2061" s="38" t="s">
        <v>5814</v>
      </c>
      <c r="Q2061" s="23">
        <v>3</v>
      </c>
      <c r="R2061" s="43">
        <v>0</v>
      </c>
      <c r="S2061" s="38" t="s">
        <v>54</v>
      </c>
      <c r="T2061" s="23">
        <v>180</v>
      </c>
      <c r="U2061" s="38" t="s">
        <v>5966</v>
      </c>
      <c r="V2061" s="39">
        <v>334918711</v>
      </c>
      <c r="W2061" s="23">
        <v>3</v>
      </c>
      <c r="X2061" s="38" t="s">
        <v>3139</v>
      </c>
      <c r="Y2061" s="38" t="s">
        <v>6032</v>
      </c>
      <c r="Z2061" s="21">
        <v>337.402827</v>
      </c>
      <c r="AA2061" s="23">
        <v>3</v>
      </c>
      <c r="AB2061" s="39" t="s">
        <v>3139</v>
      </c>
      <c r="AC2061" s="39">
        <v>0</v>
      </c>
      <c r="AD2061" s="23" t="s">
        <v>3139</v>
      </c>
      <c r="AE2061" s="38" t="s">
        <v>5815</v>
      </c>
      <c r="AG2061" s="23"/>
      <c r="AH2061" s="23"/>
    </row>
    <row r="2062" spans="1:34">
      <c r="A2062" t="str">
        <f t="shared" si="98"/>
        <v>1228</v>
      </c>
      <c r="B2062" t="str">
        <f t="shared" si="96"/>
        <v>CA</v>
      </c>
      <c r="C2062">
        <f t="shared" si="97"/>
        <v>10</v>
      </c>
      <c r="D2062" s="38" t="s">
        <v>6552</v>
      </c>
      <c r="E2062" s="23">
        <v>8</v>
      </c>
      <c r="F2062" s="23">
        <v>122811</v>
      </c>
      <c r="G2062" s="38" t="s">
        <v>310</v>
      </c>
      <c r="H2062" s="38" t="s">
        <v>3173</v>
      </c>
      <c r="I2062" s="38" t="s">
        <v>5969</v>
      </c>
      <c r="J2062" s="38" t="s">
        <v>9690</v>
      </c>
      <c r="K2062" s="38"/>
      <c r="L2062" s="38" t="s">
        <v>6414</v>
      </c>
      <c r="M2062" s="109">
        <v>44418</v>
      </c>
      <c r="N2062" s="39">
        <v>500000000</v>
      </c>
      <c r="O2062" s="38">
        <v>1</v>
      </c>
      <c r="P2062" s="38" t="s">
        <v>5814</v>
      </c>
      <c r="Q2062" s="23">
        <v>4.7</v>
      </c>
      <c r="R2062" s="43">
        <v>0</v>
      </c>
      <c r="S2062" s="38" t="s">
        <v>54</v>
      </c>
      <c r="T2062" s="23">
        <v>180</v>
      </c>
      <c r="U2062" s="38" t="s">
        <v>6414</v>
      </c>
      <c r="V2062" s="39">
        <v>500000000</v>
      </c>
      <c r="W2062" s="23">
        <v>4.7</v>
      </c>
      <c r="X2062" s="38" t="s">
        <v>3139</v>
      </c>
      <c r="Y2062" s="38" t="s">
        <v>6032</v>
      </c>
      <c r="Z2062" s="21">
        <v>510.962785</v>
      </c>
      <c r="AA2062" s="23">
        <v>4.7</v>
      </c>
      <c r="AB2062" s="39" t="s">
        <v>3139</v>
      </c>
      <c r="AC2062" s="39">
        <v>0</v>
      </c>
      <c r="AD2062" s="23" t="s">
        <v>3139</v>
      </c>
      <c r="AE2062" s="38" t="s">
        <v>5815</v>
      </c>
      <c r="AG2062" s="23"/>
      <c r="AH2062" s="23"/>
    </row>
    <row r="2063" spans="1:34">
      <c r="A2063" t="str">
        <f t="shared" si="98"/>
        <v>1228</v>
      </c>
      <c r="B2063" t="str">
        <f t="shared" si="96"/>
        <v>CA</v>
      </c>
      <c r="C2063">
        <f t="shared" si="97"/>
        <v>118</v>
      </c>
      <c r="D2063" s="38" t="s">
        <v>6552</v>
      </c>
      <c r="E2063" s="23">
        <v>9</v>
      </c>
      <c r="F2063" s="23">
        <v>122811</v>
      </c>
      <c r="G2063" s="38" t="s">
        <v>310</v>
      </c>
      <c r="H2063" s="38" t="s">
        <v>3173</v>
      </c>
      <c r="I2063" s="38" t="s">
        <v>5969</v>
      </c>
      <c r="J2063" s="38" t="s">
        <v>9691</v>
      </c>
      <c r="K2063" s="38"/>
      <c r="L2063" s="38" t="s">
        <v>6096</v>
      </c>
      <c r="M2063" s="109">
        <v>44526</v>
      </c>
      <c r="N2063" s="39">
        <v>700000000</v>
      </c>
      <c r="O2063" s="38">
        <v>1</v>
      </c>
      <c r="P2063" s="38" t="s">
        <v>5814</v>
      </c>
      <c r="Q2063" s="23">
        <v>3.95</v>
      </c>
      <c r="R2063" s="43">
        <v>0</v>
      </c>
      <c r="S2063" s="38" t="s">
        <v>54</v>
      </c>
      <c r="T2063" s="23">
        <v>180</v>
      </c>
      <c r="U2063" s="38" t="s">
        <v>6096</v>
      </c>
      <c r="V2063" s="39">
        <v>700000000</v>
      </c>
      <c r="W2063" s="23">
        <v>3.95</v>
      </c>
      <c r="X2063" s="38" t="s">
        <v>3139</v>
      </c>
      <c r="Y2063" s="38" t="s">
        <v>6032</v>
      </c>
      <c r="Z2063" s="21">
        <v>704.83759599999996</v>
      </c>
      <c r="AA2063" s="23">
        <v>3.95</v>
      </c>
      <c r="AB2063" s="39" t="s">
        <v>3139</v>
      </c>
      <c r="AC2063" s="39">
        <v>0</v>
      </c>
      <c r="AD2063" s="23" t="s">
        <v>3139</v>
      </c>
      <c r="AE2063" s="38" t="s">
        <v>5815</v>
      </c>
      <c r="AG2063" s="23"/>
      <c r="AH2063" s="23"/>
    </row>
    <row r="2064" spans="1:34">
      <c r="A2064" t="str">
        <f t="shared" si="98"/>
        <v>1230</v>
      </c>
      <c r="B2064" t="str">
        <f t="shared" si="96"/>
        <v>VR</v>
      </c>
      <c r="C2064">
        <f t="shared" si="97"/>
        <v>0</v>
      </c>
      <c r="D2064" s="38" t="s">
        <v>6552</v>
      </c>
      <c r="E2064" s="23">
        <v>1</v>
      </c>
      <c r="F2064" s="23">
        <v>123001</v>
      </c>
      <c r="G2064" s="38" t="s">
        <v>55</v>
      </c>
      <c r="H2064" s="38" t="s">
        <v>3251</v>
      </c>
      <c r="I2064" s="38" t="s">
        <v>6006</v>
      </c>
      <c r="J2064" s="38" t="s">
        <v>50</v>
      </c>
      <c r="K2064" s="38" t="s">
        <v>5825</v>
      </c>
      <c r="L2064" s="38" t="s">
        <v>6181</v>
      </c>
      <c r="M2064" s="109">
        <v>44408</v>
      </c>
      <c r="N2064" s="39">
        <v>0</v>
      </c>
      <c r="O2064" s="38">
        <v>1</v>
      </c>
      <c r="P2064" s="38"/>
      <c r="Q2064" s="23" t="s">
        <v>3139</v>
      </c>
      <c r="R2064" s="43" t="s">
        <v>3139</v>
      </c>
      <c r="S2064" s="38"/>
      <c r="T2064" s="23" t="s">
        <v>3139</v>
      </c>
      <c r="U2064" s="38" t="s">
        <v>6919</v>
      </c>
      <c r="V2064" s="39">
        <v>5056000</v>
      </c>
      <c r="W2064" s="23" t="s">
        <v>3139</v>
      </c>
      <c r="X2064" s="38">
        <v>3163</v>
      </c>
      <c r="Y2064" s="38" t="s">
        <v>6552</v>
      </c>
      <c r="Z2064" s="21">
        <v>9.0692000000000004</v>
      </c>
      <c r="AA2064" s="23" t="s">
        <v>3139</v>
      </c>
      <c r="AB2064" s="39">
        <v>0</v>
      </c>
      <c r="AC2064" s="39">
        <v>0</v>
      </c>
      <c r="AD2064" s="23" t="s">
        <v>3139</v>
      </c>
      <c r="AE2064" s="38" t="s">
        <v>5830</v>
      </c>
      <c r="AG2064" s="23"/>
      <c r="AH2064" s="23"/>
    </row>
    <row r="2065" spans="1:34">
      <c r="A2065" t="str">
        <f t="shared" si="98"/>
        <v>1226</v>
      </c>
      <c r="B2065" t="str">
        <f t="shared" si="96"/>
        <v>OT</v>
      </c>
      <c r="C2065">
        <f t="shared" si="97"/>
        <v>0</v>
      </c>
      <c r="D2065" s="38" t="s">
        <v>6552</v>
      </c>
      <c r="E2065" s="23">
        <v>2</v>
      </c>
      <c r="F2065" s="23">
        <v>122602</v>
      </c>
      <c r="G2065" s="38" t="s">
        <v>3179</v>
      </c>
      <c r="H2065" s="38" t="s">
        <v>3219</v>
      </c>
      <c r="I2065" s="38" t="s">
        <v>6006</v>
      </c>
      <c r="J2065" s="38" t="s">
        <v>50</v>
      </c>
      <c r="K2065" s="38"/>
      <c r="L2065" s="38"/>
      <c r="M2065" s="38"/>
      <c r="N2065" s="39">
        <v>0</v>
      </c>
      <c r="O2065" s="38">
        <v>1</v>
      </c>
      <c r="P2065" s="38"/>
      <c r="Q2065" s="23" t="s">
        <v>3139</v>
      </c>
      <c r="R2065" s="43" t="s">
        <v>3139</v>
      </c>
      <c r="S2065" s="38"/>
      <c r="T2065" s="23" t="s">
        <v>3139</v>
      </c>
      <c r="U2065" s="38" t="s">
        <v>6920</v>
      </c>
      <c r="V2065" s="39">
        <v>25409201.739999998</v>
      </c>
      <c r="W2065" s="23" t="s">
        <v>3139</v>
      </c>
      <c r="X2065" s="38">
        <v>0</v>
      </c>
      <c r="Y2065" s="38" t="s">
        <v>6552</v>
      </c>
      <c r="Z2065" s="21">
        <v>133.941146</v>
      </c>
      <c r="AA2065" s="23" t="s">
        <v>3139</v>
      </c>
      <c r="AB2065" s="39">
        <v>25409201.699999999</v>
      </c>
      <c r="AC2065" s="39">
        <v>0</v>
      </c>
      <c r="AD2065" s="23" t="s">
        <v>3139</v>
      </c>
      <c r="AE2065" s="38" t="s">
        <v>5830</v>
      </c>
      <c r="AG2065" s="23"/>
      <c r="AH2065" s="23"/>
    </row>
    <row r="2066" spans="1:34">
      <c r="A2066" t="str">
        <f t="shared" si="98"/>
        <v>1226</v>
      </c>
      <c r="B2066" t="str">
        <f t="shared" si="96"/>
        <v>OT</v>
      </c>
      <c r="C2066">
        <f t="shared" si="97"/>
        <v>0</v>
      </c>
      <c r="D2066" s="38" t="s">
        <v>6552</v>
      </c>
      <c r="E2066" s="23">
        <v>3</v>
      </c>
      <c r="F2066" s="23">
        <v>122602</v>
      </c>
      <c r="G2066" s="38" t="s">
        <v>53</v>
      </c>
      <c r="H2066" s="38" t="s">
        <v>3047</v>
      </c>
      <c r="I2066" s="38" t="s">
        <v>6006</v>
      </c>
      <c r="J2066" s="38" t="s">
        <v>50</v>
      </c>
      <c r="K2066" s="38"/>
      <c r="L2066" s="38"/>
      <c r="M2066" s="38"/>
      <c r="N2066" s="39">
        <v>0</v>
      </c>
      <c r="O2066" s="38">
        <v>1</v>
      </c>
      <c r="P2066" s="38"/>
      <c r="Q2066" s="23" t="s">
        <v>3139</v>
      </c>
      <c r="R2066" s="43" t="s">
        <v>3139</v>
      </c>
      <c r="S2066" s="38"/>
      <c r="T2066" s="23" t="s">
        <v>3139</v>
      </c>
      <c r="U2066" s="38" t="s">
        <v>6921</v>
      </c>
      <c r="V2066" s="39">
        <v>47831353</v>
      </c>
      <c r="W2066" s="23" t="s">
        <v>3139</v>
      </c>
      <c r="X2066" s="38">
        <v>0</v>
      </c>
      <c r="Y2066" s="38" t="s">
        <v>6552</v>
      </c>
      <c r="Z2066" s="21">
        <v>63.201816130000005</v>
      </c>
      <c r="AA2066" s="23" t="s">
        <v>3139</v>
      </c>
      <c r="AB2066" s="39">
        <v>47831353</v>
      </c>
      <c r="AC2066" s="39">
        <v>0</v>
      </c>
      <c r="AD2066" s="23" t="s">
        <v>3139</v>
      </c>
      <c r="AE2066" s="38" t="s">
        <v>5830</v>
      </c>
      <c r="AG2066" s="23"/>
      <c r="AH2066" s="23"/>
    </row>
    <row r="2067" spans="1:34">
      <c r="A2067" t="str">
        <f t="shared" si="98"/>
        <v>1226</v>
      </c>
      <c r="B2067" t="str">
        <f t="shared" si="96"/>
        <v>OT</v>
      </c>
      <c r="C2067">
        <f t="shared" si="97"/>
        <v>0</v>
      </c>
      <c r="D2067" s="38" t="s">
        <v>6552</v>
      </c>
      <c r="E2067" s="23">
        <v>4</v>
      </c>
      <c r="F2067" s="23">
        <v>122603</v>
      </c>
      <c r="G2067" s="38" t="s">
        <v>3731</v>
      </c>
      <c r="H2067" s="38" t="s">
        <v>3732</v>
      </c>
      <c r="I2067" s="38" t="s">
        <v>6006</v>
      </c>
      <c r="J2067" s="38" t="s">
        <v>50</v>
      </c>
      <c r="K2067" s="38"/>
      <c r="L2067" s="38"/>
      <c r="M2067" s="38"/>
      <c r="N2067" s="39">
        <v>0</v>
      </c>
      <c r="O2067" s="38">
        <v>1</v>
      </c>
      <c r="P2067" s="38"/>
      <c r="Q2067" s="23" t="s">
        <v>3139</v>
      </c>
      <c r="R2067" s="43" t="s">
        <v>3139</v>
      </c>
      <c r="S2067" s="38"/>
      <c r="T2067" s="23" t="s">
        <v>3139</v>
      </c>
      <c r="U2067" s="38" t="s">
        <v>6922</v>
      </c>
      <c r="V2067" s="39">
        <v>381454</v>
      </c>
      <c r="W2067" s="23" t="s">
        <v>3139</v>
      </c>
      <c r="X2067" s="38">
        <v>0</v>
      </c>
      <c r="Y2067" s="38" t="s">
        <v>6552</v>
      </c>
      <c r="Z2067" s="21">
        <v>1.9085220000000001</v>
      </c>
      <c r="AA2067" s="23" t="s">
        <v>3139</v>
      </c>
      <c r="AB2067" s="39">
        <v>381454</v>
      </c>
      <c r="AC2067" s="39">
        <v>0</v>
      </c>
      <c r="AD2067" s="23" t="s">
        <v>3139</v>
      </c>
      <c r="AE2067" s="38" t="s">
        <v>5830</v>
      </c>
      <c r="AG2067" s="23"/>
      <c r="AH2067" s="23"/>
    </row>
    <row r="2068" spans="1:34">
      <c r="A2068" t="str">
        <f t="shared" si="98"/>
        <v>1120</v>
      </c>
      <c r="B2068" t="str">
        <f t="shared" si="96"/>
        <v>OT</v>
      </c>
      <c r="C2068">
        <f t="shared" si="97"/>
        <v>54</v>
      </c>
      <c r="D2068" s="38" t="s">
        <v>6552</v>
      </c>
      <c r="E2068" s="23">
        <v>5</v>
      </c>
      <c r="F2068" s="23">
        <v>112007</v>
      </c>
      <c r="G2068" s="38" t="s">
        <v>108</v>
      </c>
      <c r="H2068" s="38" t="s">
        <v>3042</v>
      </c>
      <c r="I2068" s="38" t="s">
        <v>5969</v>
      </c>
      <c r="J2068" s="38" t="s">
        <v>9692</v>
      </c>
      <c r="K2068" s="38"/>
      <c r="L2068" s="38" t="s">
        <v>6098</v>
      </c>
      <c r="M2068" s="109">
        <v>44462</v>
      </c>
      <c r="N2068" s="39">
        <v>197830475</v>
      </c>
      <c r="O2068" s="38">
        <v>1</v>
      </c>
      <c r="P2068" s="38" t="s">
        <v>5814</v>
      </c>
      <c r="Q2068" s="23">
        <v>1.95</v>
      </c>
      <c r="R2068" s="43" t="s">
        <v>3139</v>
      </c>
      <c r="S2068" s="38" t="s">
        <v>54</v>
      </c>
      <c r="T2068" s="23">
        <v>90</v>
      </c>
      <c r="U2068" s="38" t="s">
        <v>6203</v>
      </c>
      <c r="V2068" s="39">
        <v>197830475</v>
      </c>
      <c r="W2068" s="23">
        <v>0</v>
      </c>
      <c r="X2068" s="38" t="s">
        <v>3139</v>
      </c>
      <c r="Y2068" s="38" t="s">
        <v>6552</v>
      </c>
      <c r="Z2068" s="21">
        <v>198.789953</v>
      </c>
      <c r="AA2068" s="23">
        <v>1.95</v>
      </c>
      <c r="AB2068" s="39" t="s">
        <v>3139</v>
      </c>
      <c r="AC2068" s="39">
        <v>0</v>
      </c>
      <c r="AD2068" s="23" t="s">
        <v>3139</v>
      </c>
      <c r="AE2068" s="38" t="s">
        <v>5830</v>
      </c>
      <c r="AG2068" s="23"/>
      <c r="AH2068" s="23"/>
    </row>
    <row r="2069" spans="1:34">
      <c r="A2069" t="str">
        <f t="shared" si="98"/>
        <v>1120</v>
      </c>
      <c r="B2069" t="str">
        <f t="shared" si="96"/>
        <v>OT</v>
      </c>
      <c r="C2069">
        <f t="shared" si="97"/>
        <v>48</v>
      </c>
      <c r="D2069" s="38" t="s">
        <v>6552</v>
      </c>
      <c r="E2069" s="23">
        <v>6</v>
      </c>
      <c r="F2069" s="23">
        <v>112007</v>
      </c>
      <c r="G2069" s="38" t="s">
        <v>53</v>
      </c>
      <c r="H2069" s="38" t="s">
        <v>3047</v>
      </c>
      <c r="I2069" s="38" t="s">
        <v>5969</v>
      </c>
      <c r="J2069" s="38" t="s">
        <v>11451</v>
      </c>
      <c r="K2069" s="38"/>
      <c r="L2069" s="38" t="s">
        <v>6319</v>
      </c>
      <c r="M2069" s="109">
        <v>44456</v>
      </c>
      <c r="N2069" s="39">
        <v>0</v>
      </c>
      <c r="O2069" s="38">
        <v>1</v>
      </c>
      <c r="P2069" s="38" t="s">
        <v>5814</v>
      </c>
      <c r="Q2069" s="23">
        <v>2.85</v>
      </c>
      <c r="R2069" s="43" t="s">
        <v>3139</v>
      </c>
      <c r="S2069" s="38" t="s">
        <v>54</v>
      </c>
      <c r="T2069" s="23">
        <v>90</v>
      </c>
      <c r="U2069" s="38" t="s">
        <v>6203</v>
      </c>
      <c r="V2069" s="39">
        <v>99388795</v>
      </c>
      <c r="W2069" s="23">
        <v>0</v>
      </c>
      <c r="X2069" s="38" t="s">
        <v>3139</v>
      </c>
      <c r="Y2069" s="38" t="s">
        <v>6552</v>
      </c>
      <c r="Z2069" s="21">
        <v>100.061458</v>
      </c>
      <c r="AA2069" s="23">
        <v>2.85</v>
      </c>
      <c r="AB2069" s="39" t="s">
        <v>3139</v>
      </c>
      <c r="AC2069" s="39">
        <v>0</v>
      </c>
      <c r="AD2069" s="23" t="s">
        <v>3139</v>
      </c>
      <c r="AE2069" s="38" t="s">
        <v>5830</v>
      </c>
      <c r="AG2069" s="23"/>
      <c r="AH2069" s="23"/>
    </row>
    <row r="2070" spans="1:34">
      <c r="A2070" t="str">
        <f t="shared" si="98"/>
        <v>1226</v>
      </c>
      <c r="B2070" t="str">
        <f t="shared" si="96"/>
        <v>OT</v>
      </c>
      <c r="C2070">
        <f t="shared" si="97"/>
        <v>1339</v>
      </c>
      <c r="D2070" s="38" t="s">
        <v>6552</v>
      </c>
      <c r="E2070" s="23">
        <v>1</v>
      </c>
      <c r="F2070" s="23">
        <v>122602</v>
      </c>
      <c r="G2070" s="38" t="s">
        <v>3731</v>
      </c>
      <c r="H2070" s="38" t="s">
        <v>3732</v>
      </c>
      <c r="I2070" s="38" t="s">
        <v>6006</v>
      </c>
      <c r="J2070" s="38" t="s">
        <v>3733</v>
      </c>
      <c r="K2070" s="38"/>
      <c r="L2070" s="38" t="s">
        <v>6666</v>
      </c>
      <c r="M2070" s="109">
        <v>45747</v>
      </c>
      <c r="N2070" s="39">
        <v>0</v>
      </c>
      <c r="O2070" s="38">
        <v>1</v>
      </c>
      <c r="P2070" s="38"/>
      <c r="Q2070" s="23" t="s">
        <v>3139</v>
      </c>
      <c r="R2070" s="43">
        <v>908526</v>
      </c>
      <c r="S2070" s="38"/>
      <c r="T2070" s="23" t="s">
        <v>3139</v>
      </c>
      <c r="U2070" s="38" t="s">
        <v>6666</v>
      </c>
      <c r="V2070" s="39">
        <v>908526</v>
      </c>
      <c r="W2070" s="23" t="s">
        <v>3139</v>
      </c>
      <c r="X2070" s="38">
        <v>0</v>
      </c>
      <c r="Y2070" s="38" t="s">
        <v>6666</v>
      </c>
      <c r="Z2070" s="21">
        <v>0.90852599999999994</v>
      </c>
      <c r="AA2070" s="23" t="s">
        <v>3139</v>
      </c>
      <c r="AB2070" s="39">
        <v>908526</v>
      </c>
      <c r="AC2070" s="39">
        <v>908526</v>
      </c>
      <c r="AD2070" s="23" t="s">
        <v>3139</v>
      </c>
      <c r="AE2070" s="38" t="s">
        <v>5824</v>
      </c>
      <c r="AG2070" s="23"/>
      <c r="AH2070" s="23"/>
    </row>
    <row r="2071" spans="1:34">
      <c r="A2071" t="str">
        <f t="shared" si="98"/>
        <v>1226</v>
      </c>
      <c r="B2071" t="str">
        <f t="shared" si="96"/>
        <v>OT</v>
      </c>
      <c r="C2071">
        <f t="shared" si="97"/>
        <v>1553</v>
      </c>
      <c r="D2071" s="38" t="s">
        <v>6552</v>
      </c>
      <c r="E2071" s="23">
        <v>2</v>
      </c>
      <c r="F2071" s="23">
        <v>122602</v>
      </c>
      <c r="G2071" s="38" t="s">
        <v>53</v>
      </c>
      <c r="H2071" s="38" t="s">
        <v>3047</v>
      </c>
      <c r="I2071" s="38" t="s">
        <v>6006</v>
      </c>
      <c r="J2071" s="38" t="s">
        <v>3733</v>
      </c>
      <c r="K2071" s="38"/>
      <c r="L2071" s="38" t="s">
        <v>6923</v>
      </c>
      <c r="M2071" s="109">
        <v>45961</v>
      </c>
      <c r="N2071" s="39">
        <v>0</v>
      </c>
      <c r="O2071" s="38">
        <v>1</v>
      </c>
      <c r="P2071" s="38"/>
      <c r="Q2071" s="23" t="s">
        <v>3139</v>
      </c>
      <c r="R2071" s="43">
        <v>96536890.359999999</v>
      </c>
      <c r="S2071" s="38"/>
      <c r="T2071" s="23" t="s">
        <v>3139</v>
      </c>
      <c r="U2071" s="38" t="s">
        <v>6923</v>
      </c>
      <c r="V2071" s="39">
        <v>96536890.359999999</v>
      </c>
      <c r="W2071" s="23" t="s">
        <v>3139</v>
      </c>
      <c r="X2071" s="38">
        <v>0</v>
      </c>
      <c r="Y2071" s="38" t="s">
        <v>6923</v>
      </c>
      <c r="Z2071" s="21">
        <v>96.536890360000001</v>
      </c>
      <c r="AA2071" s="23" t="s">
        <v>3139</v>
      </c>
      <c r="AB2071" s="39">
        <v>96536890.359999999</v>
      </c>
      <c r="AC2071" s="39">
        <v>96536890.359999999</v>
      </c>
      <c r="AD2071" s="23" t="s">
        <v>3139</v>
      </c>
      <c r="AE2071" s="38" t="s">
        <v>5824</v>
      </c>
      <c r="AG2071" s="23"/>
      <c r="AH2071" s="23"/>
    </row>
    <row r="2072" spans="1:34">
      <c r="A2072" t="str">
        <f t="shared" si="98"/>
        <v>1203</v>
      </c>
      <c r="B2072" t="str">
        <f t="shared" si="96"/>
        <v>FL</v>
      </c>
      <c r="C2072">
        <f t="shared" si="97"/>
        <v>41</v>
      </c>
      <c r="D2072" s="38" t="s">
        <v>6552</v>
      </c>
      <c r="E2072" s="23">
        <v>3</v>
      </c>
      <c r="F2072" s="23">
        <v>120305</v>
      </c>
      <c r="G2072" s="38" t="s">
        <v>53</v>
      </c>
      <c r="H2072" s="38" t="s">
        <v>3047</v>
      </c>
      <c r="I2072" s="38" t="s">
        <v>5969</v>
      </c>
      <c r="J2072" s="38" t="s">
        <v>11452</v>
      </c>
      <c r="K2072" s="38"/>
      <c r="L2072" s="38" t="s">
        <v>6416</v>
      </c>
      <c r="M2072" s="109">
        <v>44449</v>
      </c>
      <c r="N2072" s="39">
        <v>2000000</v>
      </c>
      <c r="O2072" s="38">
        <v>1</v>
      </c>
      <c r="P2072" s="38" t="s">
        <v>5814</v>
      </c>
      <c r="Q2072" s="23">
        <v>2.77</v>
      </c>
      <c r="R2072" s="43" t="s">
        <v>3139</v>
      </c>
      <c r="S2072" s="38" t="s">
        <v>54</v>
      </c>
      <c r="T2072" s="23">
        <v>90</v>
      </c>
      <c r="U2072" s="38" t="s">
        <v>6416</v>
      </c>
      <c r="V2072" s="39">
        <v>2013301</v>
      </c>
      <c r="W2072" s="23">
        <v>2.2999999999999998</v>
      </c>
      <c r="X2072" s="38" t="s">
        <v>3139</v>
      </c>
      <c r="Y2072" s="38" t="s">
        <v>6416</v>
      </c>
      <c r="Z2072" s="21">
        <v>2.0133009999999998</v>
      </c>
      <c r="AA2072" s="23">
        <v>2.2999999999999998</v>
      </c>
      <c r="AB2072" s="39" t="s">
        <v>3139</v>
      </c>
      <c r="AC2072" s="39">
        <v>2013301</v>
      </c>
      <c r="AD2072" s="23" t="s">
        <v>3139</v>
      </c>
      <c r="AE2072" s="38" t="s">
        <v>5824</v>
      </c>
      <c r="AG2072" s="23"/>
      <c r="AH2072" s="23"/>
    </row>
    <row r="2073" spans="1:34">
      <c r="A2073" t="str">
        <f t="shared" si="98"/>
        <v>1228</v>
      </c>
      <c r="B2073" t="str">
        <f t="shared" si="96"/>
        <v>CA</v>
      </c>
      <c r="C2073">
        <f t="shared" si="97"/>
        <v>41</v>
      </c>
      <c r="D2073" s="38" t="s">
        <v>6552</v>
      </c>
      <c r="E2073" s="23">
        <v>4</v>
      </c>
      <c r="F2073" s="23">
        <v>122895</v>
      </c>
      <c r="G2073" s="38" t="s">
        <v>53</v>
      </c>
      <c r="H2073" s="38" t="s">
        <v>3047</v>
      </c>
      <c r="I2073" s="38" t="s">
        <v>5969</v>
      </c>
      <c r="J2073" s="38" t="s">
        <v>11453</v>
      </c>
      <c r="K2073" s="38"/>
      <c r="L2073" s="38" t="s">
        <v>6416</v>
      </c>
      <c r="M2073" s="109">
        <v>44449</v>
      </c>
      <c r="N2073" s="39">
        <v>1000000</v>
      </c>
      <c r="O2073" s="38">
        <v>1</v>
      </c>
      <c r="P2073" s="38" t="s">
        <v>5814</v>
      </c>
      <c r="Q2073" s="23">
        <v>2.77</v>
      </c>
      <c r="R2073" s="43" t="s">
        <v>3139</v>
      </c>
      <c r="S2073" s="38" t="s">
        <v>54</v>
      </c>
      <c r="T2073" s="23">
        <v>90</v>
      </c>
      <c r="U2073" s="38" t="s">
        <v>6416</v>
      </c>
      <c r="V2073" s="39">
        <v>1006651</v>
      </c>
      <c r="W2073" s="23">
        <v>2.2999999999999998</v>
      </c>
      <c r="X2073" s="38" t="s">
        <v>3139</v>
      </c>
      <c r="Y2073" s="38" t="s">
        <v>6416</v>
      </c>
      <c r="Z2073" s="21">
        <v>1.006651</v>
      </c>
      <c r="AA2073" s="23">
        <v>2.2999999999999998</v>
      </c>
      <c r="AB2073" s="39" t="s">
        <v>3139</v>
      </c>
      <c r="AC2073" s="39">
        <v>1006651</v>
      </c>
      <c r="AD2073" s="23" t="s">
        <v>3139</v>
      </c>
      <c r="AE2073" s="38" t="s">
        <v>5824</v>
      </c>
      <c r="AG2073" s="23"/>
      <c r="AH2073" s="23"/>
    </row>
    <row r="2074" spans="1:34">
      <c r="A2074" t="str">
        <f t="shared" si="98"/>
        <v>1203</v>
      </c>
      <c r="B2074" t="str">
        <f t="shared" si="96"/>
        <v>FL</v>
      </c>
      <c r="C2074">
        <f t="shared" si="97"/>
        <v>3</v>
      </c>
      <c r="D2074" s="38" t="s">
        <v>6552</v>
      </c>
      <c r="E2074" s="23">
        <v>1</v>
      </c>
      <c r="F2074" s="23">
        <v>120305</v>
      </c>
      <c r="G2074" s="38" t="s">
        <v>53</v>
      </c>
      <c r="H2074" s="38" t="s">
        <v>3161</v>
      </c>
      <c r="I2074" s="38" t="s">
        <v>5969</v>
      </c>
      <c r="J2074" s="38" t="s">
        <v>9693</v>
      </c>
      <c r="K2074" s="38"/>
      <c r="L2074" s="38" t="s">
        <v>6924</v>
      </c>
      <c r="M2074" s="109">
        <v>44411</v>
      </c>
      <c r="N2074" s="39">
        <v>280675587</v>
      </c>
      <c r="O2074" s="38">
        <v>1</v>
      </c>
      <c r="P2074" s="38" t="s">
        <v>5814</v>
      </c>
      <c r="Q2074" s="23">
        <v>7.5</v>
      </c>
      <c r="R2074" s="39" t="s">
        <v>3139</v>
      </c>
      <c r="S2074" s="38" t="s">
        <v>54</v>
      </c>
      <c r="T2074" s="38">
        <v>180</v>
      </c>
      <c r="U2074" s="38" t="s">
        <v>9694</v>
      </c>
      <c r="V2074" s="39">
        <v>280675587</v>
      </c>
      <c r="W2074" s="23">
        <v>2.7</v>
      </c>
      <c r="X2074" s="23" t="s">
        <v>3139</v>
      </c>
      <c r="Y2074" s="38" t="s">
        <v>6552</v>
      </c>
      <c r="Z2074" s="21">
        <v>384.86790999999999</v>
      </c>
      <c r="AA2074" s="23">
        <v>2.7</v>
      </c>
      <c r="AB2074" s="39" t="s">
        <v>3139</v>
      </c>
      <c r="AC2074" s="39">
        <v>384867910</v>
      </c>
      <c r="AD2074" s="23" t="s">
        <v>3139</v>
      </c>
      <c r="AE2074" s="38" t="s">
        <v>5819</v>
      </c>
      <c r="AG2074" s="23"/>
      <c r="AH2074" s="23"/>
    </row>
    <row r="2075" spans="1:34">
      <c r="A2075" t="str">
        <f t="shared" si="98"/>
        <v>1203</v>
      </c>
      <c r="B2075" t="str">
        <f t="shared" si="96"/>
        <v>FL</v>
      </c>
      <c r="C2075">
        <f t="shared" si="97"/>
        <v>30</v>
      </c>
      <c r="D2075" s="38" t="s">
        <v>6552</v>
      </c>
      <c r="E2075" s="23">
        <v>2</v>
      </c>
      <c r="F2075" s="23">
        <v>120305</v>
      </c>
      <c r="G2075" s="38" t="s">
        <v>108</v>
      </c>
      <c r="H2075" s="38" t="s">
        <v>3042</v>
      </c>
      <c r="I2075" s="38" t="s">
        <v>5969</v>
      </c>
      <c r="J2075" s="38" t="s">
        <v>11454</v>
      </c>
      <c r="K2075" s="38"/>
      <c r="L2075" s="38" t="s">
        <v>6925</v>
      </c>
      <c r="M2075" s="109">
        <v>44438</v>
      </c>
      <c r="N2075" s="39">
        <v>283247947</v>
      </c>
      <c r="O2075" s="38">
        <v>1</v>
      </c>
      <c r="P2075" s="38" t="s">
        <v>5814</v>
      </c>
      <c r="Q2075" s="23">
        <v>6.2</v>
      </c>
      <c r="R2075" s="39" t="s">
        <v>3139</v>
      </c>
      <c r="S2075" s="38" t="s">
        <v>54</v>
      </c>
      <c r="T2075" s="38">
        <v>89</v>
      </c>
      <c r="U2075" s="38" t="s">
        <v>6925</v>
      </c>
      <c r="V2075" s="39">
        <v>283247947</v>
      </c>
      <c r="W2075" s="23">
        <v>2.35</v>
      </c>
      <c r="X2075" s="23" t="s">
        <v>3139</v>
      </c>
      <c r="Y2075" s="38" t="s">
        <v>6552</v>
      </c>
      <c r="Z2075" s="21">
        <v>370.43889999999999</v>
      </c>
      <c r="AA2075" s="23">
        <v>2.35</v>
      </c>
      <c r="AB2075" s="39" t="s">
        <v>3139</v>
      </c>
      <c r="AC2075" s="39">
        <v>370438900</v>
      </c>
      <c r="AD2075" s="23" t="s">
        <v>3139</v>
      </c>
      <c r="AE2075" s="38" t="s">
        <v>5819</v>
      </c>
      <c r="AG2075" s="23"/>
      <c r="AH2075" s="23"/>
    </row>
    <row r="2076" spans="1:34">
      <c r="A2076" t="str">
        <f t="shared" si="98"/>
        <v>1203</v>
      </c>
      <c r="B2076" t="str">
        <f t="shared" si="96"/>
        <v>FL</v>
      </c>
      <c r="C2076">
        <f t="shared" si="97"/>
        <v>39</v>
      </c>
      <c r="D2076" s="38" t="s">
        <v>6552</v>
      </c>
      <c r="E2076" s="23">
        <v>3</v>
      </c>
      <c r="F2076" s="23">
        <v>120305</v>
      </c>
      <c r="G2076" s="38" t="s">
        <v>53</v>
      </c>
      <c r="H2076" s="38" t="s">
        <v>3161</v>
      </c>
      <c r="I2076" s="38" t="s">
        <v>5969</v>
      </c>
      <c r="J2076" s="38" t="s">
        <v>11455</v>
      </c>
      <c r="K2076" s="38"/>
      <c r="L2076" s="38" t="s">
        <v>6926</v>
      </c>
      <c r="M2076" s="109">
        <v>44447</v>
      </c>
      <c r="N2076" s="39">
        <v>185720726</v>
      </c>
      <c r="O2076" s="38">
        <v>1</v>
      </c>
      <c r="P2076" s="38" t="s">
        <v>5814</v>
      </c>
      <c r="Q2076" s="23">
        <v>8</v>
      </c>
      <c r="R2076" s="39" t="s">
        <v>3139</v>
      </c>
      <c r="S2076" s="38" t="s">
        <v>54</v>
      </c>
      <c r="T2076" s="38">
        <v>90</v>
      </c>
      <c r="U2076" s="38" t="s">
        <v>6926</v>
      </c>
      <c r="V2076" s="39">
        <v>185720726</v>
      </c>
      <c r="W2076" s="23">
        <v>3</v>
      </c>
      <c r="X2076" s="23" t="s">
        <v>3139</v>
      </c>
      <c r="Y2076" s="38" t="s">
        <v>6552</v>
      </c>
      <c r="Z2076" s="21">
        <v>255.899249</v>
      </c>
      <c r="AA2076" s="23">
        <v>3</v>
      </c>
      <c r="AB2076" s="39" t="s">
        <v>3139</v>
      </c>
      <c r="AC2076" s="39">
        <v>255899249</v>
      </c>
      <c r="AD2076" s="23" t="s">
        <v>3139</v>
      </c>
      <c r="AE2076" s="38" t="s">
        <v>5819</v>
      </c>
      <c r="AG2076" s="23"/>
      <c r="AH2076" s="23"/>
    </row>
    <row r="2077" spans="1:34">
      <c r="A2077" t="str">
        <f t="shared" si="98"/>
        <v>1203</v>
      </c>
      <c r="B2077" t="str">
        <f t="shared" si="96"/>
        <v>FL</v>
      </c>
      <c r="C2077">
        <f t="shared" si="97"/>
        <v>18</v>
      </c>
      <c r="D2077" s="38" t="s">
        <v>6552</v>
      </c>
      <c r="E2077" s="23">
        <v>4</v>
      </c>
      <c r="F2077" s="23">
        <v>120305</v>
      </c>
      <c r="G2077" s="38" t="s">
        <v>53</v>
      </c>
      <c r="H2077" s="38" t="s">
        <v>3161</v>
      </c>
      <c r="I2077" s="38" t="s">
        <v>5969</v>
      </c>
      <c r="J2077" s="38" t="s">
        <v>9695</v>
      </c>
      <c r="K2077" s="38"/>
      <c r="L2077" s="38" t="s">
        <v>6927</v>
      </c>
      <c r="M2077" s="109">
        <v>44426</v>
      </c>
      <c r="N2077" s="39">
        <v>30000000</v>
      </c>
      <c r="O2077" s="38">
        <v>1</v>
      </c>
      <c r="P2077" s="38" t="s">
        <v>5814</v>
      </c>
      <c r="Q2077" s="23">
        <v>5</v>
      </c>
      <c r="R2077" s="39" t="s">
        <v>3139</v>
      </c>
      <c r="S2077" s="38" t="s">
        <v>54</v>
      </c>
      <c r="T2077" s="38">
        <v>94</v>
      </c>
      <c r="U2077" s="38" t="s">
        <v>6927</v>
      </c>
      <c r="V2077" s="39">
        <v>30000000</v>
      </c>
      <c r="W2077" s="23">
        <v>2.9</v>
      </c>
      <c r="X2077" s="23" t="s">
        <v>3139</v>
      </c>
      <c r="Y2077" s="38" t="s">
        <v>6552</v>
      </c>
      <c r="Z2077" s="21">
        <v>42.257032000000002</v>
      </c>
      <c r="AA2077" s="23">
        <v>2.9</v>
      </c>
      <c r="AB2077" s="39" t="s">
        <v>3139</v>
      </c>
      <c r="AC2077" s="39">
        <v>42257032</v>
      </c>
      <c r="AD2077" s="23" t="s">
        <v>3139</v>
      </c>
      <c r="AE2077" s="38" t="s">
        <v>5819</v>
      </c>
      <c r="AG2077" s="23"/>
      <c r="AH2077" s="23"/>
    </row>
    <row r="2078" spans="1:34">
      <c r="A2078" t="str">
        <f t="shared" si="98"/>
        <v>1203</v>
      </c>
      <c r="B2078" t="str">
        <f t="shared" si="96"/>
        <v>FL</v>
      </c>
      <c r="C2078">
        <f t="shared" si="97"/>
        <v>24</v>
      </c>
      <c r="D2078" s="38" t="s">
        <v>6552</v>
      </c>
      <c r="E2078" s="23">
        <v>5</v>
      </c>
      <c r="F2078" s="23">
        <v>120305</v>
      </c>
      <c r="G2078" s="38" t="s">
        <v>53</v>
      </c>
      <c r="H2078" s="38" t="s">
        <v>3161</v>
      </c>
      <c r="I2078" s="38" t="s">
        <v>5969</v>
      </c>
      <c r="J2078" s="38" t="s">
        <v>9696</v>
      </c>
      <c r="K2078" s="38"/>
      <c r="L2078" s="38" t="s">
        <v>6928</v>
      </c>
      <c r="M2078" s="109">
        <v>44432</v>
      </c>
      <c r="N2078" s="39">
        <v>111365773</v>
      </c>
      <c r="O2078" s="38">
        <v>1</v>
      </c>
      <c r="P2078" s="38" t="s">
        <v>5814</v>
      </c>
      <c r="Q2078" s="23">
        <v>8</v>
      </c>
      <c r="R2078" s="39" t="s">
        <v>3139</v>
      </c>
      <c r="S2078" s="38" t="s">
        <v>54</v>
      </c>
      <c r="T2078" s="38">
        <v>90</v>
      </c>
      <c r="U2078" s="38" t="s">
        <v>6928</v>
      </c>
      <c r="V2078" s="39">
        <v>111365773</v>
      </c>
      <c r="W2078" s="23">
        <v>2.7</v>
      </c>
      <c r="X2078" s="23" t="s">
        <v>3139</v>
      </c>
      <c r="Y2078" s="38" t="s">
        <v>6552</v>
      </c>
      <c r="Z2078" s="21">
        <v>142.08620199999999</v>
      </c>
      <c r="AA2078" s="23">
        <v>2.7</v>
      </c>
      <c r="AB2078" s="39" t="s">
        <v>3139</v>
      </c>
      <c r="AC2078" s="39">
        <v>142086202</v>
      </c>
      <c r="AD2078" s="23" t="s">
        <v>3139</v>
      </c>
      <c r="AE2078" s="38" t="s">
        <v>5819</v>
      </c>
      <c r="AG2078" s="23"/>
      <c r="AH2078" s="23"/>
    </row>
    <row r="2079" spans="1:34">
      <c r="A2079" t="str">
        <f t="shared" si="98"/>
        <v>1203</v>
      </c>
      <c r="B2079" t="str">
        <f t="shared" si="96"/>
        <v>FL</v>
      </c>
      <c r="C2079">
        <f t="shared" si="97"/>
        <v>74</v>
      </c>
      <c r="D2079" s="38" t="s">
        <v>6552</v>
      </c>
      <c r="E2079" s="23">
        <v>6</v>
      </c>
      <c r="F2079" s="23">
        <v>120305</v>
      </c>
      <c r="G2079" s="38" t="s">
        <v>53</v>
      </c>
      <c r="H2079" s="38" t="s">
        <v>3161</v>
      </c>
      <c r="I2079" s="38" t="s">
        <v>5969</v>
      </c>
      <c r="J2079" s="38" t="s">
        <v>12090</v>
      </c>
      <c r="K2079" s="38"/>
      <c r="L2079" s="38" t="s">
        <v>6929</v>
      </c>
      <c r="M2079" s="109">
        <v>44482</v>
      </c>
      <c r="N2079" s="39">
        <v>54140297</v>
      </c>
      <c r="O2079" s="38">
        <v>1</v>
      </c>
      <c r="P2079" s="38" t="s">
        <v>5814</v>
      </c>
      <c r="Q2079" s="23">
        <v>5</v>
      </c>
      <c r="R2079" s="39" t="s">
        <v>3139</v>
      </c>
      <c r="S2079" s="38" t="s">
        <v>54</v>
      </c>
      <c r="T2079" s="38">
        <v>90</v>
      </c>
      <c r="U2079" s="38" t="s">
        <v>6929</v>
      </c>
      <c r="V2079" s="39">
        <v>54140297</v>
      </c>
      <c r="W2079" s="23">
        <v>2.7</v>
      </c>
      <c r="X2079" s="23" t="s">
        <v>3139</v>
      </c>
      <c r="Y2079" s="38" t="s">
        <v>6552</v>
      </c>
      <c r="Z2079" s="21">
        <v>69.943686</v>
      </c>
      <c r="AA2079" s="23">
        <v>2.7</v>
      </c>
      <c r="AB2079" s="39" t="s">
        <v>3139</v>
      </c>
      <c r="AC2079" s="39">
        <v>69943686</v>
      </c>
      <c r="AD2079" s="23" t="s">
        <v>3139</v>
      </c>
      <c r="AE2079" s="38" t="s">
        <v>5819</v>
      </c>
      <c r="AG2079" s="23"/>
      <c r="AH2079" s="23"/>
    </row>
    <row r="2080" spans="1:34">
      <c r="A2080" t="str">
        <f t="shared" si="98"/>
        <v>1203</v>
      </c>
      <c r="B2080" t="str">
        <f t="shared" si="96"/>
        <v>FL</v>
      </c>
      <c r="C2080">
        <f t="shared" si="97"/>
        <v>60</v>
      </c>
      <c r="D2080" s="38" t="s">
        <v>6552</v>
      </c>
      <c r="E2080" s="23">
        <v>7</v>
      </c>
      <c r="F2080" s="23">
        <v>120305</v>
      </c>
      <c r="G2080" s="38" t="s">
        <v>53</v>
      </c>
      <c r="H2080" s="38" t="s">
        <v>3161</v>
      </c>
      <c r="I2080" s="38" t="s">
        <v>5969</v>
      </c>
      <c r="J2080" s="38" t="s">
        <v>11456</v>
      </c>
      <c r="K2080" s="38"/>
      <c r="L2080" s="38" t="s">
        <v>6930</v>
      </c>
      <c r="M2080" s="109">
        <v>44468</v>
      </c>
      <c r="N2080" s="39">
        <v>154954320</v>
      </c>
      <c r="O2080" s="38">
        <v>1</v>
      </c>
      <c r="P2080" s="38" t="s">
        <v>5814</v>
      </c>
      <c r="Q2080" s="23">
        <v>7</v>
      </c>
      <c r="R2080" s="39" t="s">
        <v>3139</v>
      </c>
      <c r="S2080" s="38" t="s">
        <v>54</v>
      </c>
      <c r="T2080" s="38">
        <v>90</v>
      </c>
      <c r="U2080" s="38" t="s">
        <v>6930</v>
      </c>
      <c r="V2080" s="39">
        <v>150000000</v>
      </c>
      <c r="W2080" s="23">
        <v>2.8</v>
      </c>
      <c r="X2080" s="23" t="s">
        <v>3139</v>
      </c>
      <c r="Y2080" s="38" t="s">
        <v>6552</v>
      </c>
      <c r="Z2080" s="21">
        <v>199.726303</v>
      </c>
      <c r="AA2080" s="23">
        <v>2.5</v>
      </c>
      <c r="AB2080" s="39" t="s">
        <v>3139</v>
      </c>
      <c r="AC2080" s="39">
        <v>199726303</v>
      </c>
      <c r="AD2080" s="23" t="s">
        <v>3139</v>
      </c>
      <c r="AE2080" s="38" t="s">
        <v>5819</v>
      </c>
      <c r="AG2080" s="23"/>
      <c r="AH2080" s="23"/>
    </row>
    <row r="2081" spans="1:34">
      <c r="A2081" t="str">
        <f t="shared" si="98"/>
        <v>1226</v>
      </c>
      <c r="B2081" t="str">
        <f t="shared" si="96"/>
        <v>OT</v>
      </c>
      <c r="C2081">
        <f t="shared" si="97"/>
        <v>1614</v>
      </c>
      <c r="D2081" s="38" t="s">
        <v>6552</v>
      </c>
      <c r="E2081" s="23">
        <v>8</v>
      </c>
      <c r="F2081" s="23">
        <v>122602</v>
      </c>
      <c r="G2081" s="38" t="s">
        <v>3179</v>
      </c>
      <c r="H2081" s="38" t="s">
        <v>3287</v>
      </c>
      <c r="I2081" s="38" t="s">
        <v>6006</v>
      </c>
      <c r="J2081" s="38" t="s">
        <v>89</v>
      </c>
      <c r="K2081" s="38"/>
      <c r="L2081" s="38" t="s">
        <v>6931</v>
      </c>
      <c r="M2081" s="109">
        <v>46022</v>
      </c>
      <c r="N2081" s="39">
        <v>40818884</v>
      </c>
      <c r="O2081" s="38">
        <v>1</v>
      </c>
      <c r="P2081" s="38"/>
      <c r="Q2081" s="23" t="s">
        <v>3139</v>
      </c>
      <c r="R2081" s="43" t="s">
        <v>3139</v>
      </c>
      <c r="S2081" s="38"/>
      <c r="T2081" s="23" t="s">
        <v>3139</v>
      </c>
      <c r="U2081" s="38" t="s">
        <v>6931</v>
      </c>
      <c r="V2081" s="39">
        <v>30500</v>
      </c>
      <c r="W2081" s="23" t="s">
        <v>3139</v>
      </c>
      <c r="X2081" s="38">
        <v>0</v>
      </c>
      <c r="Y2081" s="38" t="s">
        <v>6773</v>
      </c>
      <c r="Z2081" s="21">
        <v>54.140116999999996</v>
      </c>
      <c r="AA2081" s="23" t="s">
        <v>3139</v>
      </c>
      <c r="AB2081" s="39">
        <v>0</v>
      </c>
      <c r="AC2081" s="39">
        <v>54140117</v>
      </c>
      <c r="AD2081" s="23" t="s">
        <v>3139</v>
      </c>
      <c r="AE2081" s="38" t="s">
        <v>5819</v>
      </c>
      <c r="AG2081" s="23"/>
      <c r="AH2081" s="23"/>
    </row>
    <row r="2082" spans="1:34">
      <c r="A2082" t="str">
        <f t="shared" si="98"/>
        <v>1226</v>
      </c>
      <c r="B2082" t="str">
        <f t="shared" si="96"/>
        <v>OT</v>
      </c>
      <c r="C2082">
        <f t="shared" si="97"/>
        <v>1614</v>
      </c>
      <c r="D2082" s="38" t="s">
        <v>6552</v>
      </c>
      <c r="E2082" s="23">
        <v>9</v>
      </c>
      <c r="F2082" s="23">
        <v>122602</v>
      </c>
      <c r="G2082" s="38" t="s">
        <v>3734</v>
      </c>
      <c r="H2082" s="38" t="s">
        <v>3735</v>
      </c>
      <c r="I2082" s="38" t="s">
        <v>6006</v>
      </c>
      <c r="J2082" s="38" t="s">
        <v>3736</v>
      </c>
      <c r="K2082" s="38"/>
      <c r="L2082" s="38" t="s">
        <v>6932</v>
      </c>
      <c r="M2082" s="109">
        <v>46022</v>
      </c>
      <c r="N2082" s="39">
        <v>1387375</v>
      </c>
      <c r="O2082" s="38">
        <v>1</v>
      </c>
      <c r="P2082" s="38"/>
      <c r="Q2082" s="23" t="s">
        <v>3139</v>
      </c>
      <c r="R2082" s="43" t="s">
        <v>3139</v>
      </c>
      <c r="S2082" s="38"/>
      <c r="T2082" s="23" t="s">
        <v>3139</v>
      </c>
      <c r="U2082" s="38" t="s">
        <v>6932</v>
      </c>
      <c r="V2082" s="39">
        <v>1387375</v>
      </c>
      <c r="W2082" s="23" t="s">
        <v>3139</v>
      </c>
      <c r="X2082" s="38">
        <v>0</v>
      </c>
      <c r="Y2082" s="38" t="s">
        <v>6932</v>
      </c>
      <c r="Z2082" s="21">
        <v>1.9184159999999999</v>
      </c>
      <c r="AA2082" s="23" t="s">
        <v>3139</v>
      </c>
      <c r="AB2082" s="39">
        <v>0</v>
      </c>
      <c r="AC2082" s="39">
        <v>1918416</v>
      </c>
      <c r="AD2082" s="23" t="s">
        <v>3139</v>
      </c>
      <c r="AE2082" s="38" t="s">
        <v>5819</v>
      </c>
      <c r="AG2082" s="23"/>
      <c r="AH2082" s="23"/>
    </row>
    <row r="2083" spans="1:34">
      <c r="A2083" t="str">
        <f t="shared" si="98"/>
        <v>1226</v>
      </c>
      <c r="B2083" t="str">
        <f t="shared" si="96"/>
        <v>OT</v>
      </c>
      <c r="C2083">
        <f t="shared" si="97"/>
        <v>1614</v>
      </c>
      <c r="D2083" s="38" t="s">
        <v>6552</v>
      </c>
      <c r="E2083" s="23">
        <v>10</v>
      </c>
      <c r="F2083" s="23">
        <v>122602</v>
      </c>
      <c r="G2083" s="38" t="s">
        <v>53</v>
      </c>
      <c r="H2083" s="38" t="s">
        <v>3161</v>
      </c>
      <c r="I2083" s="38" t="s">
        <v>6006</v>
      </c>
      <c r="J2083" s="38" t="s">
        <v>3195</v>
      </c>
      <c r="K2083" s="38"/>
      <c r="L2083" s="38" t="s">
        <v>6933</v>
      </c>
      <c r="M2083" s="109">
        <v>46022</v>
      </c>
      <c r="N2083" s="39">
        <v>35764546</v>
      </c>
      <c r="O2083" s="38">
        <v>1</v>
      </c>
      <c r="P2083" s="38"/>
      <c r="Q2083" s="23" t="s">
        <v>3139</v>
      </c>
      <c r="R2083" s="43" t="s">
        <v>3139</v>
      </c>
      <c r="S2083" s="38"/>
      <c r="T2083" s="23" t="s">
        <v>3139</v>
      </c>
      <c r="U2083" s="38" t="s">
        <v>6933</v>
      </c>
      <c r="V2083" s="39">
        <v>18153969</v>
      </c>
      <c r="W2083" s="23" t="s">
        <v>3139</v>
      </c>
      <c r="X2083" s="38">
        <v>0</v>
      </c>
      <c r="Y2083" s="38" t="s">
        <v>6016</v>
      </c>
      <c r="Z2083" s="21">
        <v>84.269088620000005</v>
      </c>
      <c r="AA2083" s="23" t="s">
        <v>3139</v>
      </c>
      <c r="AB2083" s="39">
        <v>0</v>
      </c>
      <c r="AC2083" s="39">
        <v>84269088.620000005</v>
      </c>
      <c r="AD2083" s="23" t="s">
        <v>3139</v>
      </c>
      <c r="AE2083" s="38" t="s">
        <v>5819</v>
      </c>
      <c r="AG2083" s="23"/>
      <c r="AH2083" s="23"/>
    </row>
    <row r="2084" spans="1:34">
      <c r="A2084" t="str">
        <f t="shared" si="98"/>
        <v>1226</v>
      </c>
      <c r="B2084" t="str">
        <f t="shared" si="96"/>
        <v>OT</v>
      </c>
      <c r="C2084">
        <f t="shared" si="97"/>
        <v>1614</v>
      </c>
      <c r="D2084" s="38" t="s">
        <v>6552</v>
      </c>
      <c r="E2084" s="23">
        <v>11</v>
      </c>
      <c r="F2084" s="23">
        <v>122604</v>
      </c>
      <c r="G2084" s="38" t="s">
        <v>3737</v>
      </c>
      <c r="H2084" s="38" t="s">
        <v>3738</v>
      </c>
      <c r="I2084" s="38" t="s">
        <v>6006</v>
      </c>
      <c r="J2084" s="38" t="s">
        <v>3195</v>
      </c>
      <c r="K2084" s="38"/>
      <c r="L2084" s="38" t="s">
        <v>6475</v>
      </c>
      <c r="M2084" s="109">
        <v>46022</v>
      </c>
      <c r="N2084" s="39">
        <v>177630000</v>
      </c>
      <c r="O2084" s="38">
        <v>1</v>
      </c>
      <c r="P2084" s="38"/>
      <c r="Q2084" s="23" t="s">
        <v>3139</v>
      </c>
      <c r="R2084" s="43" t="s">
        <v>3139</v>
      </c>
      <c r="S2084" s="38"/>
      <c r="T2084" s="23" t="s">
        <v>3139</v>
      </c>
      <c r="U2084" s="38" t="s">
        <v>6475</v>
      </c>
      <c r="V2084" s="39">
        <v>1</v>
      </c>
      <c r="W2084" s="23" t="s">
        <v>3139</v>
      </c>
      <c r="X2084" s="38">
        <v>0</v>
      </c>
      <c r="Y2084" s="38" t="s">
        <v>6666</v>
      </c>
      <c r="Z2084" s="21">
        <v>177.63</v>
      </c>
      <c r="AA2084" s="23" t="s">
        <v>3139</v>
      </c>
      <c r="AB2084" s="39">
        <v>0</v>
      </c>
      <c r="AC2084" s="39">
        <v>177630000</v>
      </c>
      <c r="AD2084" s="23" t="s">
        <v>3139</v>
      </c>
      <c r="AE2084" s="38" t="s">
        <v>5819</v>
      </c>
      <c r="AG2084" s="23"/>
      <c r="AH2084" s="23"/>
    </row>
    <row r="2085" spans="1:34">
      <c r="A2085" t="str">
        <f t="shared" si="98"/>
        <v>1226</v>
      </c>
      <c r="B2085" t="str">
        <f t="shared" si="96"/>
        <v>OT</v>
      </c>
      <c r="C2085">
        <f t="shared" si="97"/>
        <v>1614</v>
      </c>
      <c r="D2085" s="38" t="s">
        <v>6552</v>
      </c>
      <c r="E2085" s="23">
        <v>12</v>
      </c>
      <c r="F2085" s="23">
        <v>122602</v>
      </c>
      <c r="G2085" s="38" t="s">
        <v>3181</v>
      </c>
      <c r="H2085" s="38" t="s">
        <v>3285</v>
      </c>
      <c r="I2085" s="38" t="s">
        <v>6006</v>
      </c>
      <c r="J2085" s="38" t="s">
        <v>3739</v>
      </c>
      <c r="K2085" s="38"/>
      <c r="L2085" s="38" t="s">
        <v>6931</v>
      </c>
      <c r="M2085" s="109">
        <v>46022</v>
      </c>
      <c r="N2085" s="39">
        <v>40720788</v>
      </c>
      <c r="O2085" s="38">
        <v>1</v>
      </c>
      <c r="P2085" s="38"/>
      <c r="Q2085" s="23" t="s">
        <v>3139</v>
      </c>
      <c r="R2085" s="43" t="s">
        <v>3139</v>
      </c>
      <c r="S2085" s="38"/>
      <c r="T2085" s="23" t="s">
        <v>3139</v>
      </c>
      <c r="U2085" s="38" t="s">
        <v>6931</v>
      </c>
      <c r="V2085" s="39">
        <v>19500</v>
      </c>
      <c r="W2085" s="23" t="s">
        <v>3139</v>
      </c>
      <c r="X2085" s="38">
        <v>0</v>
      </c>
      <c r="Y2085" s="38" t="s">
        <v>6522</v>
      </c>
      <c r="Z2085" s="21">
        <v>68.148252999999997</v>
      </c>
      <c r="AA2085" s="23" t="s">
        <v>3139</v>
      </c>
      <c r="AB2085" s="39">
        <v>0</v>
      </c>
      <c r="AC2085" s="39">
        <v>68148253</v>
      </c>
      <c r="AD2085" s="23" t="s">
        <v>3139</v>
      </c>
      <c r="AE2085" s="38" t="s">
        <v>5819</v>
      </c>
      <c r="AG2085" s="23"/>
      <c r="AH2085" s="23"/>
    </row>
    <row r="2086" spans="1:34">
      <c r="A2086" t="str">
        <f t="shared" si="98"/>
        <v>1203</v>
      </c>
      <c r="B2086" t="str">
        <f t="shared" si="96"/>
        <v>FL</v>
      </c>
      <c r="C2086">
        <f t="shared" si="97"/>
        <v>47</v>
      </c>
      <c r="D2086" s="38" t="s">
        <v>6552</v>
      </c>
      <c r="E2086" s="23">
        <v>13</v>
      </c>
      <c r="F2086" s="23">
        <v>120305</v>
      </c>
      <c r="G2086" s="38" t="s">
        <v>53</v>
      </c>
      <c r="H2086" s="38" t="s">
        <v>3161</v>
      </c>
      <c r="I2086" s="38" t="s">
        <v>5969</v>
      </c>
      <c r="J2086" s="38" t="s">
        <v>11457</v>
      </c>
      <c r="K2086" s="38"/>
      <c r="L2086" s="38" t="s">
        <v>6934</v>
      </c>
      <c r="M2086" s="109">
        <v>44455</v>
      </c>
      <c r="N2086" s="39">
        <v>59000000</v>
      </c>
      <c r="O2086" s="38">
        <v>1</v>
      </c>
      <c r="P2086" s="38" t="s">
        <v>5814</v>
      </c>
      <c r="Q2086" s="23">
        <v>5.5</v>
      </c>
      <c r="R2086" s="43" t="s">
        <v>3139</v>
      </c>
      <c r="S2086" s="38" t="s">
        <v>54</v>
      </c>
      <c r="T2086" s="23">
        <v>90</v>
      </c>
      <c r="U2086" s="38" t="s">
        <v>6934</v>
      </c>
      <c r="V2086" s="39">
        <v>59000000</v>
      </c>
      <c r="W2086" s="23">
        <v>3</v>
      </c>
      <c r="X2086" s="38" t="s">
        <v>3139</v>
      </c>
      <c r="Y2086" s="38" t="s">
        <v>6552</v>
      </c>
      <c r="Z2086" s="21">
        <v>67.325588999999994</v>
      </c>
      <c r="AA2086" s="23">
        <v>2.5</v>
      </c>
      <c r="AB2086" s="39" t="s">
        <v>3139</v>
      </c>
      <c r="AC2086" s="39">
        <v>67325589</v>
      </c>
      <c r="AD2086" s="23" t="s">
        <v>3139</v>
      </c>
      <c r="AE2086" s="38" t="s">
        <v>5819</v>
      </c>
      <c r="AG2086" s="23"/>
      <c r="AH2086" s="23"/>
    </row>
    <row r="2087" spans="1:34">
      <c r="A2087" t="str">
        <f t="shared" si="98"/>
        <v>1203</v>
      </c>
      <c r="B2087" t="str">
        <f t="shared" si="96"/>
        <v>FL</v>
      </c>
      <c r="C2087">
        <f t="shared" si="97"/>
        <v>54</v>
      </c>
      <c r="D2087" s="38" t="s">
        <v>6552</v>
      </c>
      <c r="E2087" s="23">
        <v>14</v>
      </c>
      <c r="F2087" s="23">
        <v>120305</v>
      </c>
      <c r="G2087" s="38" t="s">
        <v>53</v>
      </c>
      <c r="H2087" s="38" t="s">
        <v>3161</v>
      </c>
      <c r="I2087" s="38" t="s">
        <v>5969</v>
      </c>
      <c r="J2087" s="38" t="s">
        <v>12091</v>
      </c>
      <c r="K2087" s="38"/>
      <c r="L2087" s="38" t="s">
        <v>6935</v>
      </c>
      <c r="M2087" s="109">
        <v>44462</v>
      </c>
      <c r="N2087" s="39">
        <v>100000000</v>
      </c>
      <c r="O2087" s="38">
        <v>1</v>
      </c>
      <c r="P2087" s="38" t="s">
        <v>5814</v>
      </c>
      <c r="Q2087" s="23">
        <v>5.5</v>
      </c>
      <c r="R2087" s="43" t="s">
        <v>3139</v>
      </c>
      <c r="S2087" s="38" t="s">
        <v>54</v>
      </c>
      <c r="T2087" s="23">
        <v>90</v>
      </c>
      <c r="U2087" s="38" t="s">
        <v>6935</v>
      </c>
      <c r="V2087" s="39">
        <v>100000000</v>
      </c>
      <c r="W2087" s="23">
        <v>3</v>
      </c>
      <c r="X2087" s="38" t="s">
        <v>3139</v>
      </c>
      <c r="Y2087" s="38" t="s">
        <v>6552</v>
      </c>
      <c r="Z2087" s="21">
        <v>113.23094399999999</v>
      </c>
      <c r="AA2087" s="23">
        <v>2.5</v>
      </c>
      <c r="AB2087" s="39" t="s">
        <v>3139</v>
      </c>
      <c r="AC2087" s="39">
        <v>113230944</v>
      </c>
      <c r="AD2087" s="23" t="s">
        <v>3139</v>
      </c>
      <c r="AE2087" s="38" t="s">
        <v>5819</v>
      </c>
      <c r="AG2087" s="23"/>
      <c r="AH2087" s="23"/>
    </row>
    <row r="2088" spans="1:34">
      <c r="A2088" t="str">
        <f t="shared" si="98"/>
        <v>1203</v>
      </c>
      <c r="B2088" t="str">
        <f t="shared" si="96"/>
        <v>FL</v>
      </c>
      <c r="C2088">
        <f t="shared" si="97"/>
        <v>33</v>
      </c>
      <c r="D2088" s="38" t="s">
        <v>6552</v>
      </c>
      <c r="E2088" s="23">
        <v>15</v>
      </c>
      <c r="F2088" s="23">
        <v>120305</v>
      </c>
      <c r="G2088" s="38" t="s">
        <v>55</v>
      </c>
      <c r="H2088" s="38" t="s">
        <v>3740</v>
      </c>
      <c r="I2088" s="38" t="s">
        <v>5969</v>
      </c>
      <c r="J2088" s="38" t="s">
        <v>12092</v>
      </c>
      <c r="K2088" s="38"/>
      <c r="L2088" s="38" t="s">
        <v>6826</v>
      </c>
      <c r="M2088" s="109">
        <v>44441</v>
      </c>
      <c r="N2088" s="39">
        <v>200000000</v>
      </c>
      <c r="O2088" s="38">
        <v>1</v>
      </c>
      <c r="P2088" s="38" t="s">
        <v>5814</v>
      </c>
      <c r="Q2088" s="23">
        <v>4.75</v>
      </c>
      <c r="R2088" s="43" t="s">
        <v>3139</v>
      </c>
      <c r="S2088" s="38" t="s">
        <v>54</v>
      </c>
      <c r="T2088" s="23">
        <v>90</v>
      </c>
      <c r="U2088" s="38" t="s">
        <v>6826</v>
      </c>
      <c r="V2088" s="39">
        <v>200000000</v>
      </c>
      <c r="W2088" s="23">
        <v>1.65</v>
      </c>
      <c r="X2088" s="38" t="s">
        <v>3139</v>
      </c>
      <c r="Y2088" s="38" t="s">
        <v>6552</v>
      </c>
      <c r="Z2088" s="21">
        <v>212.07712699999999</v>
      </c>
      <c r="AA2088" s="23">
        <v>1.65</v>
      </c>
      <c r="AB2088" s="39" t="s">
        <v>3139</v>
      </c>
      <c r="AC2088" s="39">
        <v>212077127</v>
      </c>
      <c r="AD2088" s="23" t="s">
        <v>3139</v>
      </c>
      <c r="AE2088" s="38" t="s">
        <v>5819</v>
      </c>
      <c r="AG2088" s="23"/>
      <c r="AH2088" s="23"/>
    </row>
    <row r="2089" spans="1:34">
      <c r="A2089" t="str">
        <f t="shared" si="98"/>
        <v>1226</v>
      </c>
      <c r="B2089" t="str">
        <f t="shared" si="96"/>
        <v>OT</v>
      </c>
      <c r="C2089">
        <f t="shared" si="97"/>
        <v>1614</v>
      </c>
      <c r="D2089" s="38" t="s">
        <v>6552</v>
      </c>
      <c r="E2089" s="23">
        <v>16</v>
      </c>
      <c r="F2089" s="23">
        <v>122602</v>
      </c>
      <c r="G2089" s="38" t="s">
        <v>3157</v>
      </c>
      <c r="H2089" s="38" t="s">
        <v>3159</v>
      </c>
      <c r="I2089" s="38" t="s">
        <v>6006</v>
      </c>
      <c r="J2089" s="38" t="s">
        <v>50</v>
      </c>
      <c r="K2089" s="38"/>
      <c r="L2089" s="38" t="s">
        <v>6936</v>
      </c>
      <c r="M2089" s="109">
        <v>46022</v>
      </c>
      <c r="N2089" s="39">
        <v>828116</v>
      </c>
      <c r="O2089" s="38">
        <v>1</v>
      </c>
      <c r="P2089" s="38"/>
      <c r="Q2089" s="23" t="s">
        <v>3139</v>
      </c>
      <c r="R2089" s="43" t="s">
        <v>3139</v>
      </c>
      <c r="S2089" s="38"/>
      <c r="T2089" s="23" t="s">
        <v>3139</v>
      </c>
      <c r="U2089" s="38" t="s">
        <v>6936</v>
      </c>
      <c r="V2089" s="39">
        <v>828116</v>
      </c>
      <c r="W2089" s="23" t="s">
        <v>3139</v>
      </c>
      <c r="X2089" s="38">
        <v>0</v>
      </c>
      <c r="Y2089" s="38" t="s">
        <v>6417</v>
      </c>
      <c r="Z2089" s="21">
        <v>0.82811599999999996</v>
      </c>
      <c r="AA2089" s="23" t="s">
        <v>3139</v>
      </c>
      <c r="AB2089" s="39">
        <v>0</v>
      </c>
      <c r="AC2089" s="39">
        <v>828116</v>
      </c>
      <c r="AD2089" s="23" t="s">
        <v>3139</v>
      </c>
      <c r="AE2089" s="38" t="s">
        <v>5819</v>
      </c>
      <c r="AG2089" s="23"/>
      <c r="AH2089" s="23"/>
    </row>
    <row r="2090" spans="1:34">
      <c r="A2090" t="str">
        <f t="shared" si="98"/>
        <v>1203</v>
      </c>
      <c r="B2090" t="str">
        <f t="shared" si="96"/>
        <v>FL</v>
      </c>
      <c r="C2090">
        <f t="shared" si="97"/>
        <v>75</v>
      </c>
      <c r="D2090" s="38" t="s">
        <v>6552</v>
      </c>
      <c r="E2090" s="23">
        <v>17</v>
      </c>
      <c r="F2090" s="23">
        <v>120305</v>
      </c>
      <c r="G2090" s="38" t="s">
        <v>108</v>
      </c>
      <c r="H2090" s="38" t="s">
        <v>3042</v>
      </c>
      <c r="I2090" s="38" t="s">
        <v>5969</v>
      </c>
      <c r="J2090" s="38" t="s">
        <v>12093</v>
      </c>
      <c r="K2090" s="38"/>
      <c r="L2090" s="38" t="s">
        <v>6543</v>
      </c>
      <c r="M2090" s="109">
        <v>44483</v>
      </c>
      <c r="N2090" s="39">
        <v>500000000</v>
      </c>
      <c r="O2090" s="38">
        <v>1</v>
      </c>
      <c r="P2090" s="38" t="s">
        <v>5814</v>
      </c>
      <c r="Q2090" s="23">
        <v>2.1</v>
      </c>
      <c r="R2090" s="39" t="s">
        <v>3139</v>
      </c>
      <c r="S2090" s="38" t="s">
        <v>54</v>
      </c>
      <c r="T2090" s="38">
        <v>90</v>
      </c>
      <c r="U2090" s="38" t="s">
        <v>6543</v>
      </c>
      <c r="V2090" s="39">
        <v>500000000</v>
      </c>
      <c r="W2090" s="23">
        <v>2.2000000000000002</v>
      </c>
      <c r="X2090" s="23" t="s">
        <v>3139</v>
      </c>
      <c r="Y2090" s="38" t="s">
        <v>6552</v>
      </c>
      <c r="Z2090" s="21">
        <v>508.27815399999997</v>
      </c>
      <c r="AA2090" s="23">
        <v>2.2000000000000002</v>
      </c>
      <c r="AB2090" s="39" t="s">
        <v>3139</v>
      </c>
      <c r="AC2090" s="39">
        <v>508278154</v>
      </c>
      <c r="AD2090" s="23" t="s">
        <v>3139</v>
      </c>
      <c r="AE2090" s="38" t="s">
        <v>5819</v>
      </c>
      <c r="AG2090" s="23"/>
      <c r="AH2090" s="23"/>
    </row>
    <row r="2091" spans="1:34">
      <c r="A2091" t="str">
        <f t="shared" si="98"/>
        <v>1203</v>
      </c>
      <c r="B2091" t="str">
        <f t="shared" si="96"/>
        <v>FL</v>
      </c>
      <c r="C2091">
        <f t="shared" si="97"/>
        <v>32</v>
      </c>
      <c r="D2091" s="38" t="s">
        <v>6552</v>
      </c>
      <c r="E2091" s="23">
        <v>18</v>
      </c>
      <c r="F2091" s="23">
        <v>120305</v>
      </c>
      <c r="G2091" s="38" t="s">
        <v>53</v>
      </c>
      <c r="H2091" s="38" t="s">
        <v>3713</v>
      </c>
      <c r="I2091" s="38" t="s">
        <v>5969</v>
      </c>
      <c r="J2091" s="38" t="s">
        <v>11458</v>
      </c>
      <c r="K2091" s="38"/>
      <c r="L2091" s="38" t="s">
        <v>6026</v>
      </c>
      <c r="M2091" s="109">
        <v>44440</v>
      </c>
      <c r="N2091" s="39">
        <v>500000000</v>
      </c>
      <c r="O2091" s="38">
        <v>1</v>
      </c>
      <c r="P2091" s="38" t="s">
        <v>5814</v>
      </c>
      <c r="Q2091" s="23">
        <v>3</v>
      </c>
      <c r="R2091" s="39" t="s">
        <v>3139</v>
      </c>
      <c r="S2091" s="38" t="s">
        <v>54</v>
      </c>
      <c r="T2091" s="38">
        <v>90</v>
      </c>
      <c r="U2091" s="38" t="s">
        <v>6026</v>
      </c>
      <c r="V2091" s="39">
        <v>500000000</v>
      </c>
      <c r="W2091" s="23">
        <v>3</v>
      </c>
      <c r="X2091" s="23" t="s">
        <v>3139</v>
      </c>
      <c r="Y2091" s="38" t="s">
        <v>6552</v>
      </c>
      <c r="Z2091" s="21">
        <v>505.88600000000002</v>
      </c>
      <c r="AA2091" s="23">
        <v>2.8</v>
      </c>
      <c r="AB2091" s="39" t="s">
        <v>3139</v>
      </c>
      <c r="AC2091" s="39">
        <v>505886000</v>
      </c>
      <c r="AD2091" s="23" t="s">
        <v>3139</v>
      </c>
      <c r="AE2091" s="38" t="s">
        <v>5819</v>
      </c>
      <c r="AG2091" s="23"/>
      <c r="AH2091" s="23"/>
    </row>
    <row r="2092" spans="1:34">
      <c r="A2092" t="str">
        <f t="shared" si="98"/>
        <v>1120</v>
      </c>
      <c r="B2092" t="str">
        <f t="shared" si="96"/>
        <v>OT</v>
      </c>
      <c r="C2092">
        <f t="shared" si="97"/>
        <v>1614</v>
      </c>
      <c r="D2092" s="38" t="s">
        <v>6552</v>
      </c>
      <c r="E2092" s="23">
        <v>19</v>
      </c>
      <c r="F2092" s="23">
        <v>112003</v>
      </c>
      <c r="G2092" s="38" t="s">
        <v>9697</v>
      </c>
      <c r="H2092" s="38" t="s">
        <v>9698</v>
      </c>
      <c r="I2092" s="38" t="s">
        <v>6006</v>
      </c>
      <c r="J2092" s="38" t="s">
        <v>9699</v>
      </c>
      <c r="K2092" s="38"/>
      <c r="L2092" s="38" t="s">
        <v>6127</v>
      </c>
      <c r="M2092" s="109">
        <v>46022</v>
      </c>
      <c r="N2092" s="39">
        <v>266249</v>
      </c>
      <c r="O2092" s="38">
        <v>1</v>
      </c>
      <c r="P2092" s="38"/>
      <c r="Q2092" s="23" t="s">
        <v>3139</v>
      </c>
      <c r="R2092" s="43" t="s">
        <v>3139</v>
      </c>
      <c r="S2092" s="38"/>
      <c r="T2092" s="38" t="s">
        <v>3139</v>
      </c>
      <c r="U2092" s="38" t="s">
        <v>6127</v>
      </c>
      <c r="V2092" s="39">
        <v>266850.90999999997</v>
      </c>
      <c r="W2092" s="38" t="s">
        <v>3139</v>
      </c>
      <c r="X2092" s="38">
        <v>0</v>
      </c>
      <c r="Y2092" s="38" t="s">
        <v>6552</v>
      </c>
      <c r="Z2092" s="21">
        <v>0.26685091</v>
      </c>
      <c r="AA2092" s="23" t="s">
        <v>3139</v>
      </c>
      <c r="AB2092" s="43">
        <v>0</v>
      </c>
      <c r="AC2092" s="39">
        <v>0</v>
      </c>
      <c r="AD2092" s="23" t="s">
        <v>3139</v>
      </c>
      <c r="AE2092" s="38" t="s">
        <v>5819</v>
      </c>
      <c r="AG2092" s="23"/>
      <c r="AH2092" s="23"/>
    </row>
    <row r="2093" spans="1:34">
      <c r="A2093" t="str">
        <f t="shared" si="98"/>
        <v>1226</v>
      </c>
      <c r="B2093" t="str">
        <f t="shared" si="96"/>
        <v>OT</v>
      </c>
      <c r="C2093">
        <f t="shared" si="97"/>
        <v>0</v>
      </c>
      <c r="D2093" s="38" t="s">
        <v>6552</v>
      </c>
      <c r="E2093" s="23">
        <v>1</v>
      </c>
      <c r="F2093" s="23">
        <v>122602</v>
      </c>
      <c r="G2093" s="38" t="s">
        <v>3179</v>
      </c>
      <c r="H2093" s="38" t="s">
        <v>3219</v>
      </c>
      <c r="I2093" s="38" t="s">
        <v>6006</v>
      </c>
      <c r="J2093" s="38" t="s">
        <v>88</v>
      </c>
      <c r="K2093" s="38"/>
      <c r="L2093" s="38" t="s">
        <v>6937</v>
      </c>
      <c r="M2093" s="109">
        <v>44408</v>
      </c>
      <c r="N2093" s="39">
        <v>0</v>
      </c>
      <c r="O2093" s="38">
        <v>1</v>
      </c>
      <c r="P2093" s="38"/>
      <c r="Q2093" s="23" t="s">
        <v>3139</v>
      </c>
      <c r="R2093" s="43">
        <v>0</v>
      </c>
      <c r="S2093" s="38"/>
      <c r="T2093" s="23" t="s">
        <v>3139</v>
      </c>
      <c r="U2093" s="38" t="s">
        <v>6937</v>
      </c>
      <c r="V2093" s="39">
        <v>42635809</v>
      </c>
      <c r="W2093" s="23" t="s">
        <v>3139</v>
      </c>
      <c r="X2093" s="38">
        <v>0</v>
      </c>
      <c r="Y2093" s="38" t="s">
        <v>6141</v>
      </c>
      <c r="Z2093" s="21">
        <v>42.635809000000002</v>
      </c>
      <c r="AA2093" s="23" t="s">
        <v>3139</v>
      </c>
      <c r="AB2093" s="39">
        <v>42635809</v>
      </c>
      <c r="AC2093" s="39">
        <v>42635809</v>
      </c>
      <c r="AD2093" s="23" t="s">
        <v>3139</v>
      </c>
      <c r="AE2093" s="38" t="s">
        <v>5819</v>
      </c>
      <c r="AG2093" s="23"/>
      <c r="AH2093" s="23"/>
    </row>
    <row r="2094" spans="1:34">
      <c r="A2094" t="str">
        <f t="shared" si="98"/>
        <v>1226</v>
      </c>
      <c r="B2094" t="str">
        <f t="shared" si="96"/>
        <v>OT</v>
      </c>
      <c r="C2094">
        <f t="shared" si="97"/>
        <v>0</v>
      </c>
      <c r="D2094" s="38" t="s">
        <v>6552</v>
      </c>
      <c r="E2094" s="23">
        <v>2</v>
      </c>
      <c r="F2094" s="23">
        <v>122603</v>
      </c>
      <c r="G2094" s="38" t="s">
        <v>3741</v>
      </c>
      <c r="H2094" s="38" t="s">
        <v>3742</v>
      </c>
      <c r="I2094" s="38" t="s">
        <v>6006</v>
      </c>
      <c r="J2094" s="38" t="s">
        <v>89</v>
      </c>
      <c r="K2094" s="38"/>
      <c r="L2094" s="38" t="s">
        <v>6938</v>
      </c>
      <c r="M2094" s="109">
        <v>44408</v>
      </c>
      <c r="N2094" s="39">
        <v>0</v>
      </c>
      <c r="O2094" s="38">
        <v>1</v>
      </c>
      <c r="P2094" s="38"/>
      <c r="Q2094" s="23" t="s">
        <v>3139</v>
      </c>
      <c r="R2094" s="43">
        <v>0</v>
      </c>
      <c r="S2094" s="38"/>
      <c r="T2094" s="23" t="s">
        <v>3139</v>
      </c>
      <c r="U2094" s="38" t="s">
        <v>6938</v>
      </c>
      <c r="V2094" s="39">
        <v>1501207</v>
      </c>
      <c r="W2094" s="23" t="s">
        <v>3139</v>
      </c>
      <c r="X2094" s="38">
        <v>0</v>
      </c>
      <c r="Y2094" s="38" t="s">
        <v>6203</v>
      </c>
      <c r="Z2094" s="21">
        <v>1.5238370000000001</v>
      </c>
      <c r="AA2094" s="23" t="s">
        <v>3139</v>
      </c>
      <c r="AB2094" s="39">
        <v>1523837</v>
      </c>
      <c r="AC2094" s="39">
        <v>1501207</v>
      </c>
      <c r="AD2094" s="23" t="s">
        <v>3139</v>
      </c>
      <c r="AE2094" s="38" t="s">
        <v>5819</v>
      </c>
      <c r="AG2094" s="23"/>
      <c r="AH2094" s="23"/>
    </row>
    <row r="2095" spans="1:34">
      <c r="A2095" t="str">
        <f t="shared" si="98"/>
        <v>1226</v>
      </c>
      <c r="B2095" t="str">
        <f t="shared" si="96"/>
        <v>OT</v>
      </c>
      <c r="C2095">
        <f t="shared" si="97"/>
        <v>0</v>
      </c>
      <c r="D2095" s="38" t="s">
        <v>6552</v>
      </c>
      <c r="E2095" s="23">
        <v>3</v>
      </c>
      <c r="F2095" s="23">
        <v>122602</v>
      </c>
      <c r="G2095" s="38" t="s">
        <v>53</v>
      </c>
      <c r="H2095" s="38" t="s">
        <v>3047</v>
      </c>
      <c r="I2095" s="38" t="s">
        <v>6006</v>
      </c>
      <c r="J2095" s="38" t="s">
        <v>3195</v>
      </c>
      <c r="K2095" s="38"/>
      <c r="L2095" s="38" t="s">
        <v>6494</v>
      </c>
      <c r="M2095" s="109">
        <v>44408</v>
      </c>
      <c r="N2095" s="39">
        <v>0</v>
      </c>
      <c r="O2095" s="38">
        <v>1</v>
      </c>
      <c r="P2095" s="38"/>
      <c r="Q2095" s="23" t="s">
        <v>3139</v>
      </c>
      <c r="R2095" s="43">
        <v>0</v>
      </c>
      <c r="S2095" s="38"/>
      <c r="T2095" s="23" t="s">
        <v>3139</v>
      </c>
      <c r="U2095" s="38" t="s">
        <v>6494</v>
      </c>
      <c r="V2095" s="39">
        <v>60057609.549999997</v>
      </c>
      <c r="W2095" s="23" t="s">
        <v>3139</v>
      </c>
      <c r="X2095" s="38">
        <v>0</v>
      </c>
      <c r="Y2095" s="38" t="s">
        <v>6141</v>
      </c>
      <c r="Z2095" s="21">
        <v>60.057609549999995</v>
      </c>
      <c r="AA2095" s="23" t="s">
        <v>3139</v>
      </c>
      <c r="AB2095" s="39">
        <v>60057609.549999997</v>
      </c>
      <c r="AC2095" s="39">
        <v>60057610</v>
      </c>
      <c r="AD2095" s="23" t="s">
        <v>3139</v>
      </c>
      <c r="AE2095" s="38" t="s">
        <v>5819</v>
      </c>
      <c r="AG2095" s="23"/>
      <c r="AH2095" s="23"/>
    </row>
    <row r="2096" spans="1:34">
      <c r="A2096" t="str">
        <f t="shared" si="98"/>
        <v>1226</v>
      </c>
      <c r="B2096" t="str">
        <f t="shared" si="96"/>
        <v>OT</v>
      </c>
      <c r="C2096">
        <f t="shared" si="97"/>
        <v>0</v>
      </c>
      <c r="D2096" s="38" t="s">
        <v>6552</v>
      </c>
      <c r="E2096" s="23">
        <v>4</v>
      </c>
      <c r="F2096" s="23">
        <v>122604</v>
      </c>
      <c r="G2096" s="38" t="s">
        <v>3737</v>
      </c>
      <c r="H2096" s="38" t="s">
        <v>3743</v>
      </c>
      <c r="I2096" s="38" t="s">
        <v>6006</v>
      </c>
      <c r="J2096" s="38" t="s">
        <v>50</v>
      </c>
      <c r="K2096" s="38"/>
      <c r="L2096" s="38" t="s">
        <v>6229</v>
      </c>
      <c r="M2096" s="109">
        <v>44408</v>
      </c>
      <c r="N2096" s="39">
        <v>0</v>
      </c>
      <c r="O2096" s="38">
        <v>1</v>
      </c>
      <c r="P2096" s="38"/>
      <c r="Q2096" s="23" t="s">
        <v>3139</v>
      </c>
      <c r="R2096" s="43">
        <v>0</v>
      </c>
      <c r="S2096" s="38"/>
      <c r="T2096" s="23" t="s">
        <v>3139</v>
      </c>
      <c r="U2096" s="38" t="s">
        <v>6229</v>
      </c>
      <c r="V2096" s="39">
        <v>16220000</v>
      </c>
      <c r="W2096" s="23" t="s">
        <v>3139</v>
      </c>
      <c r="X2096" s="38">
        <v>0</v>
      </c>
      <c r="Y2096" s="38" t="s">
        <v>6141</v>
      </c>
      <c r="Z2096" s="21">
        <v>16.22</v>
      </c>
      <c r="AA2096" s="23" t="s">
        <v>3139</v>
      </c>
      <c r="AB2096" s="39">
        <v>16220000</v>
      </c>
      <c r="AC2096" s="39">
        <v>16220000</v>
      </c>
      <c r="AD2096" s="23" t="s">
        <v>3139</v>
      </c>
      <c r="AE2096" s="38" t="s">
        <v>5819</v>
      </c>
      <c r="AG2096" s="23"/>
      <c r="AH2096" s="23"/>
    </row>
    <row r="2097" spans="1:34">
      <c r="A2097" t="str">
        <f t="shared" si="98"/>
        <v>1203</v>
      </c>
      <c r="B2097" t="str">
        <f t="shared" si="96"/>
        <v>FL</v>
      </c>
      <c r="C2097">
        <f t="shared" si="97"/>
        <v>10</v>
      </c>
      <c r="D2097" s="38" t="s">
        <v>6552</v>
      </c>
      <c r="E2097" s="23">
        <v>5</v>
      </c>
      <c r="F2097" s="23">
        <v>120305</v>
      </c>
      <c r="G2097" s="38" t="s">
        <v>79</v>
      </c>
      <c r="H2097" s="38" t="s">
        <v>3199</v>
      </c>
      <c r="I2097" s="38" t="s">
        <v>5969</v>
      </c>
      <c r="J2097" s="38" t="s">
        <v>9700</v>
      </c>
      <c r="K2097" s="38"/>
      <c r="L2097" s="38" t="s">
        <v>6088</v>
      </c>
      <c r="M2097" s="109">
        <v>44418</v>
      </c>
      <c r="N2097" s="39">
        <v>289518978</v>
      </c>
      <c r="O2097" s="38">
        <v>1</v>
      </c>
      <c r="P2097" s="38" t="s">
        <v>5814</v>
      </c>
      <c r="Q2097" s="23">
        <v>2.7</v>
      </c>
      <c r="R2097" s="43" t="s">
        <v>3139</v>
      </c>
      <c r="S2097" s="38" t="s">
        <v>54</v>
      </c>
      <c r="T2097" s="23">
        <v>90</v>
      </c>
      <c r="U2097" s="38" t="s">
        <v>6088</v>
      </c>
      <c r="V2097" s="39">
        <v>289518978</v>
      </c>
      <c r="W2097" s="23">
        <v>2.673</v>
      </c>
      <c r="X2097" s="38" t="s">
        <v>3139</v>
      </c>
      <c r="Y2097" s="38" t="s">
        <v>6088</v>
      </c>
      <c r="Z2097" s="21">
        <v>291.26023500000002</v>
      </c>
      <c r="AA2097" s="23">
        <v>2.7</v>
      </c>
      <c r="AB2097" s="39" t="s">
        <v>3139</v>
      </c>
      <c r="AC2097" s="39">
        <v>0</v>
      </c>
      <c r="AD2097" s="23" t="s">
        <v>3139</v>
      </c>
      <c r="AE2097" s="38" t="s">
        <v>5815</v>
      </c>
      <c r="AG2097" s="23"/>
      <c r="AH2097" s="23"/>
    </row>
    <row r="2098" spans="1:34">
      <c r="A2098" t="str">
        <f t="shared" si="98"/>
        <v>1203</v>
      </c>
      <c r="B2098" t="str">
        <f t="shared" si="96"/>
        <v>FL</v>
      </c>
      <c r="C2098">
        <f t="shared" si="97"/>
        <v>32</v>
      </c>
      <c r="D2098" s="38" t="s">
        <v>6552</v>
      </c>
      <c r="E2098" s="23">
        <v>6</v>
      </c>
      <c r="F2098" s="23">
        <v>120305</v>
      </c>
      <c r="G2098" s="38" t="s">
        <v>53</v>
      </c>
      <c r="H2098" s="38" t="s">
        <v>3047</v>
      </c>
      <c r="I2098" s="38" t="s">
        <v>5969</v>
      </c>
      <c r="J2098" s="38" t="s">
        <v>11459</v>
      </c>
      <c r="K2098" s="38"/>
      <c r="L2098" s="38" t="s">
        <v>6194</v>
      </c>
      <c r="M2098" s="109">
        <v>44440</v>
      </c>
      <c r="N2098" s="39">
        <v>286896398</v>
      </c>
      <c r="O2098" s="38">
        <v>1</v>
      </c>
      <c r="P2098" s="38" t="s">
        <v>5814</v>
      </c>
      <c r="Q2098" s="23">
        <v>2.8</v>
      </c>
      <c r="R2098" s="43" t="s">
        <v>3139</v>
      </c>
      <c r="S2098" s="38" t="s">
        <v>54</v>
      </c>
      <c r="T2098" s="23">
        <v>90</v>
      </c>
      <c r="U2098" s="38" t="s">
        <v>6194</v>
      </c>
      <c r="V2098" s="39">
        <v>286896398</v>
      </c>
      <c r="W2098" s="23">
        <v>2.7711000000000001</v>
      </c>
      <c r="X2098" s="38" t="s">
        <v>3139</v>
      </c>
      <c r="Y2098" s="38" t="s">
        <v>6194</v>
      </c>
      <c r="Z2098" s="21">
        <v>288.19934499999999</v>
      </c>
      <c r="AA2098" s="23">
        <v>2.8</v>
      </c>
      <c r="AB2098" s="39" t="s">
        <v>3139</v>
      </c>
      <c r="AC2098" s="39">
        <v>0</v>
      </c>
      <c r="AD2098" s="23" t="s">
        <v>3139</v>
      </c>
      <c r="AE2098" s="38" t="s">
        <v>5815</v>
      </c>
      <c r="AG2098" s="23"/>
      <c r="AH2098" s="23"/>
    </row>
    <row r="2099" spans="1:34">
      <c r="A2099" t="str">
        <f t="shared" si="98"/>
        <v>1203</v>
      </c>
      <c r="B2099" t="str">
        <f t="shared" si="96"/>
        <v>FL</v>
      </c>
      <c r="C2099">
        <f t="shared" si="97"/>
        <v>35</v>
      </c>
      <c r="D2099" s="38" t="s">
        <v>6552</v>
      </c>
      <c r="E2099" s="23">
        <v>7</v>
      </c>
      <c r="F2099" s="23">
        <v>120305</v>
      </c>
      <c r="G2099" s="38" t="s">
        <v>79</v>
      </c>
      <c r="H2099" s="38" t="s">
        <v>3199</v>
      </c>
      <c r="I2099" s="38" t="s">
        <v>5969</v>
      </c>
      <c r="J2099" s="38" t="s">
        <v>11460</v>
      </c>
      <c r="K2099" s="38"/>
      <c r="L2099" s="38" t="s">
        <v>6066</v>
      </c>
      <c r="M2099" s="109">
        <v>44443</v>
      </c>
      <c r="N2099" s="39">
        <v>763604042</v>
      </c>
      <c r="O2099" s="38">
        <v>1</v>
      </c>
      <c r="P2099" s="38" t="s">
        <v>5814</v>
      </c>
      <c r="Q2099" s="23">
        <v>2.6</v>
      </c>
      <c r="R2099" s="43" t="s">
        <v>3139</v>
      </c>
      <c r="S2099" s="38" t="s">
        <v>54</v>
      </c>
      <c r="T2099" s="23">
        <v>90</v>
      </c>
      <c r="U2099" s="38" t="s">
        <v>6066</v>
      </c>
      <c r="V2099" s="39">
        <v>763604042</v>
      </c>
      <c r="W2099" s="23">
        <v>2.5750000000000002</v>
      </c>
      <c r="X2099" s="38" t="s">
        <v>3139</v>
      </c>
      <c r="Y2099" s="38" t="s">
        <v>6066</v>
      </c>
      <c r="Z2099" s="21">
        <v>766.71732499999996</v>
      </c>
      <c r="AA2099" s="23">
        <v>2.6</v>
      </c>
      <c r="AB2099" s="39" t="s">
        <v>3139</v>
      </c>
      <c r="AC2099" s="39">
        <v>0</v>
      </c>
      <c r="AD2099" s="23" t="s">
        <v>3139</v>
      </c>
      <c r="AE2099" s="38" t="s">
        <v>5815</v>
      </c>
      <c r="AG2099" s="23"/>
      <c r="AH2099" s="23"/>
    </row>
    <row r="2100" spans="1:34">
      <c r="A2100" t="str">
        <f t="shared" si="98"/>
        <v>1203</v>
      </c>
      <c r="B2100" t="str">
        <f t="shared" si="96"/>
        <v>FL</v>
      </c>
      <c r="C2100">
        <f t="shared" si="97"/>
        <v>60</v>
      </c>
      <c r="D2100" s="38" t="s">
        <v>6552</v>
      </c>
      <c r="E2100" s="23">
        <v>8</v>
      </c>
      <c r="F2100" s="23">
        <v>120305</v>
      </c>
      <c r="G2100" s="38" t="s">
        <v>53</v>
      </c>
      <c r="H2100" s="38" t="s">
        <v>3047</v>
      </c>
      <c r="I2100" s="38" t="s">
        <v>5969</v>
      </c>
      <c r="J2100" s="38" t="s">
        <v>12094</v>
      </c>
      <c r="K2100" s="38"/>
      <c r="L2100" s="38" t="s">
        <v>6100</v>
      </c>
      <c r="M2100" s="109">
        <v>44468</v>
      </c>
      <c r="N2100" s="39">
        <v>87514300.640000001</v>
      </c>
      <c r="O2100" s="38">
        <v>1</v>
      </c>
      <c r="P2100" s="38" t="s">
        <v>5814</v>
      </c>
      <c r="Q2100" s="23">
        <v>2.8</v>
      </c>
      <c r="R2100" s="43" t="s">
        <v>3139</v>
      </c>
      <c r="S2100" s="38" t="s">
        <v>54</v>
      </c>
      <c r="T2100" s="23">
        <v>90</v>
      </c>
      <c r="U2100" s="38" t="s">
        <v>6100</v>
      </c>
      <c r="V2100" s="39">
        <v>87514300.640000001</v>
      </c>
      <c r="W2100" s="23">
        <v>2.7711000000000001</v>
      </c>
      <c r="X2100" s="38" t="s">
        <v>3139</v>
      </c>
      <c r="Y2100" s="38" t="s">
        <v>6100</v>
      </c>
      <c r="Z2100" s="21">
        <v>87.723129639999996</v>
      </c>
      <c r="AA2100" s="23">
        <v>2.8</v>
      </c>
      <c r="AB2100" s="39" t="s">
        <v>3139</v>
      </c>
      <c r="AC2100" s="39">
        <v>0</v>
      </c>
      <c r="AD2100" s="23" t="s">
        <v>3139</v>
      </c>
      <c r="AE2100" s="38" t="s">
        <v>5815</v>
      </c>
    </row>
    <row r="2101" spans="1:34">
      <c r="A2101" t="str">
        <f t="shared" si="98"/>
        <v>1203</v>
      </c>
      <c r="B2101" t="str">
        <f t="shared" si="96"/>
        <v>FL</v>
      </c>
      <c r="C2101">
        <f t="shared" si="97"/>
        <v>75</v>
      </c>
      <c r="D2101" s="38" t="s">
        <v>6552</v>
      </c>
      <c r="E2101" s="23">
        <v>9</v>
      </c>
      <c r="F2101" s="23">
        <v>120305</v>
      </c>
      <c r="G2101" s="38" t="s">
        <v>79</v>
      </c>
      <c r="H2101" s="38" t="s">
        <v>3199</v>
      </c>
      <c r="I2101" s="38" t="s">
        <v>5969</v>
      </c>
      <c r="J2101" s="38" t="s">
        <v>12095</v>
      </c>
      <c r="K2101" s="38"/>
      <c r="L2101" s="38" t="s">
        <v>6074</v>
      </c>
      <c r="M2101" s="109">
        <v>44483</v>
      </c>
      <c r="N2101" s="39">
        <v>309138102</v>
      </c>
      <c r="O2101" s="38">
        <v>1</v>
      </c>
      <c r="P2101" s="38" t="s">
        <v>5814</v>
      </c>
      <c r="Q2101" s="23">
        <v>2.4500000000000002</v>
      </c>
      <c r="R2101" s="43" t="s">
        <v>3139</v>
      </c>
      <c r="S2101" s="38" t="s">
        <v>54</v>
      </c>
      <c r="T2101" s="23">
        <v>90</v>
      </c>
      <c r="U2101" s="38" t="s">
        <v>6074</v>
      </c>
      <c r="V2101" s="39">
        <v>309138102</v>
      </c>
      <c r="W2101" s="23">
        <v>2.42</v>
      </c>
      <c r="X2101" s="38" t="s">
        <v>3139</v>
      </c>
      <c r="Y2101" s="38" t="s">
        <v>6074</v>
      </c>
      <c r="Z2101" s="21">
        <v>309.47166900000002</v>
      </c>
      <c r="AA2101" s="23">
        <v>2.4500000000000002</v>
      </c>
      <c r="AB2101" s="39" t="s">
        <v>3139</v>
      </c>
      <c r="AC2101" s="39">
        <v>0</v>
      </c>
      <c r="AD2101" s="23" t="s">
        <v>3139</v>
      </c>
      <c r="AE2101" s="38" t="s">
        <v>5815</v>
      </c>
    </row>
    <row r="2102" spans="1:34">
      <c r="A2102" t="str">
        <f t="shared" si="98"/>
        <v>1226</v>
      </c>
      <c r="B2102" t="str">
        <f t="shared" si="96"/>
        <v>OT</v>
      </c>
      <c r="C2102">
        <f t="shared" si="97"/>
        <v>0</v>
      </c>
      <c r="D2102" s="38" t="s">
        <v>6552</v>
      </c>
      <c r="E2102" s="23">
        <v>10</v>
      </c>
      <c r="F2102" s="23">
        <v>122602</v>
      </c>
      <c r="G2102" s="38" t="s">
        <v>3179</v>
      </c>
      <c r="H2102" s="38" t="s">
        <v>3219</v>
      </c>
      <c r="I2102" s="38" t="s">
        <v>6006</v>
      </c>
      <c r="J2102" s="38" t="s">
        <v>50</v>
      </c>
      <c r="K2102" s="38"/>
      <c r="L2102" s="38" t="s">
        <v>6939</v>
      </c>
      <c r="M2102" s="109">
        <v>44408</v>
      </c>
      <c r="N2102" s="39">
        <v>8358813</v>
      </c>
      <c r="O2102" s="38">
        <v>1</v>
      </c>
      <c r="P2102" s="38"/>
      <c r="Q2102" s="23" t="s">
        <v>3139</v>
      </c>
      <c r="R2102" s="43" t="s">
        <v>3139</v>
      </c>
      <c r="S2102" s="38"/>
      <c r="T2102" s="23" t="s">
        <v>3139</v>
      </c>
      <c r="U2102" s="38" t="s">
        <v>6939</v>
      </c>
      <c r="V2102" s="39">
        <v>8358813</v>
      </c>
      <c r="W2102" s="23" t="s">
        <v>3139</v>
      </c>
      <c r="X2102" s="38">
        <v>0</v>
      </c>
      <c r="Y2102" s="38" t="s">
        <v>6128</v>
      </c>
      <c r="Z2102" s="21">
        <v>8.3588129999999996</v>
      </c>
      <c r="AA2102" s="23" t="s">
        <v>3139</v>
      </c>
      <c r="AB2102" s="39">
        <v>0</v>
      </c>
      <c r="AC2102" s="39">
        <v>0</v>
      </c>
      <c r="AD2102" s="23" t="s">
        <v>3139</v>
      </c>
      <c r="AE2102" s="38" t="s">
        <v>5819</v>
      </c>
    </row>
    <row r="2103" spans="1:34">
      <c r="A2103" t="str">
        <f t="shared" si="98"/>
        <v>1226</v>
      </c>
      <c r="B2103" t="str">
        <f t="shared" si="96"/>
        <v>OT</v>
      </c>
      <c r="C2103">
        <f t="shared" si="97"/>
        <v>0</v>
      </c>
      <c r="D2103" s="38" t="s">
        <v>6552</v>
      </c>
      <c r="E2103" s="23">
        <v>11</v>
      </c>
      <c r="F2103" s="23">
        <v>122602</v>
      </c>
      <c r="G2103" s="38" t="s">
        <v>3741</v>
      </c>
      <c r="H2103" s="38" t="s">
        <v>3744</v>
      </c>
      <c r="I2103" s="38" t="s">
        <v>6006</v>
      </c>
      <c r="J2103" s="38" t="s">
        <v>50</v>
      </c>
      <c r="K2103" s="38"/>
      <c r="L2103" s="38" t="s">
        <v>6940</v>
      </c>
      <c r="M2103" s="109">
        <v>44408</v>
      </c>
      <c r="N2103" s="39">
        <v>1867916</v>
      </c>
      <c r="O2103" s="38">
        <v>1</v>
      </c>
      <c r="P2103" s="38"/>
      <c r="Q2103" s="38" t="s">
        <v>3139</v>
      </c>
      <c r="R2103" s="43" t="s">
        <v>3139</v>
      </c>
      <c r="S2103" s="38"/>
      <c r="T2103" s="38" t="s">
        <v>3139</v>
      </c>
      <c r="U2103" s="38" t="s">
        <v>6940</v>
      </c>
      <c r="V2103" s="39">
        <v>1867916</v>
      </c>
      <c r="W2103" s="38" t="s">
        <v>3139</v>
      </c>
      <c r="X2103" s="38">
        <v>0</v>
      </c>
      <c r="Y2103" s="38" t="s">
        <v>6473</v>
      </c>
      <c r="Z2103" s="21">
        <v>1.8679159999999999</v>
      </c>
      <c r="AA2103" s="38" t="s">
        <v>3139</v>
      </c>
      <c r="AB2103" s="39">
        <v>0</v>
      </c>
      <c r="AC2103" s="39">
        <v>0</v>
      </c>
      <c r="AD2103" s="23" t="s">
        <v>3139</v>
      </c>
      <c r="AE2103" s="38" t="s">
        <v>5819</v>
      </c>
    </row>
    <row r="2104" spans="1:34">
      <c r="A2104" t="str">
        <f t="shared" si="98"/>
        <v>1226</v>
      </c>
      <c r="B2104" t="str">
        <f t="shared" si="96"/>
        <v>OT</v>
      </c>
      <c r="C2104">
        <f t="shared" si="97"/>
        <v>0</v>
      </c>
      <c r="D2104" s="38" t="s">
        <v>6552</v>
      </c>
      <c r="E2104" s="23">
        <v>12</v>
      </c>
      <c r="F2104" s="23">
        <v>122601</v>
      </c>
      <c r="G2104" s="38" t="s">
        <v>3737</v>
      </c>
      <c r="H2104" s="38" t="s">
        <v>3745</v>
      </c>
      <c r="I2104" s="38" t="s">
        <v>6006</v>
      </c>
      <c r="J2104" s="38" t="s">
        <v>50</v>
      </c>
      <c r="K2104" s="38" t="s">
        <v>5817</v>
      </c>
      <c r="L2104" s="38" t="s">
        <v>6941</v>
      </c>
      <c r="M2104" s="109">
        <v>44408</v>
      </c>
      <c r="N2104" s="39">
        <v>214530000</v>
      </c>
      <c r="O2104" s="38">
        <v>1</v>
      </c>
      <c r="P2104" s="38"/>
      <c r="Q2104" s="38" t="s">
        <v>3139</v>
      </c>
      <c r="R2104" s="43" t="s">
        <v>3139</v>
      </c>
      <c r="S2104" s="38"/>
      <c r="T2104" s="38" t="s">
        <v>3139</v>
      </c>
      <c r="U2104" s="38" t="s">
        <v>6941</v>
      </c>
      <c r="V2104" s="39">
        <v>214530000</v>
      </c>
      <c r="W2104" s="38" t="s">
        <v>3139</v>
      </c>
      <c r="X2104" s="38">
        <v>21453</v>
      </c>
      <c r="Y2104" s="38" t="s">
        <v>6128</v>
      </c>
      <c r="Z2104" s="21">
        <v>214.53</v>
      </c>
      <c r="AA2104" s="38" t="s">
        <v>3139</v>
      </c>
      <c r="AB2104" s="39">
        <v>10000</v>
      </c>
      <c r="AC2104" s="39">
        <v>0</v>
      </c>
      <c r="AD2104" s="23" t="s">
        <v>3139</v>
      </c>
      <c r="AE2104" s="38" t="s">
        <v>5819</v>
      </c>
    </row>
    <row r="2105" spans="1:34">
      <c r="A2105" t="str">
        <f t="shared" si="98"/>
        <v>1226</v>
      </c>
      <c r="B2105" t="str">
        <f t="shared" si="96"/>
        <v>OT</v>
      </c>
      <c r="C2105">
        <f t="shared" si="97"/>
        <v>0</v>
      </c>
      <c r="D2105" s="38" t="s">
        <v>6552</v>
      </c>
      <c r="E2105" s="23">
        <v>13</v>
      </c>
      <c r="F2105" s="23">
        <v>122602</v>
      </c>
      <c r="G2105" s="38" t="s">
        <v>3181</v>
      </c>
      <c r="H2105" s="38" t="s">
        <v>3204</v>
      </c>
      <c r="I2105" s="38" t="s">
        <v>6006</v>
      </c>
      <c r="J2105" s="38" t="s">
        <v>50</v>
      </c>
      <c r="K2105" s="38"/>
      <c r="L2105" s="38" t="s">
        <v>6939</v>
      </c>
      <c r="M2105" s="109">
        <v>44408</v>
      </c>
      <c r="N2105" s="39">
        <v>7596172</v>
      </c>
      <c r="O2105" s="38">
        <v>1</v>
      </c>
      <c r="P2105" s="38"/>
      <c r="Q2105" s="23" t="s">
        <v>3139</v>
      </c>
      <c r="R2105" s="43" t="s">
        <v>3139</v>
      </c>
      <c r="S2105" s="38"/>
      <c r="T2105" s="23" t="s">
        <v>3139</v>
      </c>
      <c r="U2105" s="38" t="s">
        <v>6939</v>
      </c>
      <c r="V2105" s="39">
        <v>7596172</v>
      </c>
      <c r="W2105" s="23" t="s">
        <v>3139</v>
      </c>
      <c r="X2105" s="38">
        <v>0</v>
      </c>
      <c r="Y2105" s="38" t="s">
        <v>6128</v>
      </c>
      <c r="Z2105" s="21">
        <v>7.5961720000000001</v>
      </c>
      <c r="AA2105" s="23" t="s">
        <v>3139</v>
      </c>
      <c r="AB2105" s="39">
        <v>0</v>
      </c>
      <c r="AC2105" s="39">
        <v>0</v>
      </c>
      <c r="AD2105" s="23" t="s">
        <v>3139</v>
      </c>
      <c r="AE2105" s="38" t="s">
        <v>5819</v>
      </c>
      <c r="AG2105" s="23"/>
      <c r="AH2105" s="23"/>
    </row>
    <row r="2106" spans="1:34">
      <c r="A2106" t="str">
        <f t="shared" si="98"/>
        <v>1226</v>
      </c>
      <c r="B2106" t="str">
        <f t="shared" si="96"/>
        <v>OT</v>
      </c>
      <c r="C2106">
        <f t="shared" si="97"/>
        <v>0</v>
      </c>
      <c r="D2106" s="38" t="s">
        <v>6552</v>
      </c>
      <c r="E2106" s="23">
        <v>14</v>
      </c>
      <c r="F2106" s="23">
        <v>122602</v>
      </c>
      <c r="G2106" s="38" t="s">
        <v>3157</v>
      </c>
      <c r="H2106" s="38" t="s">
        <v>3159</v>
      </c>
      <c r="I2106" s="38" t="s">
        <v>6006</v>
      </c>
      <c r="J2106" s="38" t="s">
        <v>50</v>
      </c>
      <c r="K2106" s="38"/>
      <c r="L2106" s="38" t="s">
        <v>6142</v>
      </c>
      <c r="M2106" s="109">
        <v>44408</v>
      </c>
      <c r="N2106" s="39">
        <v>877802</v>
      </c>
      <c r="O2106" s="38">
        <v>1</v>
      </c>
      <c r="P2106" s="38"/>
      <c r="Q2106" s="23" t="s">
        <v>3139</v>
      </c>
      <c r="R2106" s="43" t="s">
        <v>3139</v>
      </c>
      <c r="S2106" s="38"/>
      <c r="T2106" s="23" t="s">
        <v>3139</v>
      </c>
      <c r="U2106" s="38" t="s">
        <v>6142</v>
      </c>
      <c r="V2106" s="39">
        <v>877802</v>
      </c>
      <c r="W2106" s="23" t="s">
        <v>3139</v>
      </c>
      <c r="X2106" s="38">
        <v>0</v>
      </c>
      <c r="Y2106" s="38" t="s">
        <v>6142</v>
      </c>
      <c r="Z2106" s="21">
        <v>0.87780199999999997</v>
      </c>
      <c r="AA2106" s="23" t="s">
        <v>3139</v>
      </c>
      <c r="AB2106" s="39">
        <v>0</v>
      </c>
      <c r="AC2106" s="39">
        <v>0</v>
      </c>
      <c r="AD2106" s="23" t="s">
        <v>3139</v>
      </c>
      <c r="AE2106" s="38" t="s">
        <v>5819</v>
      </c>
      <c r="AG2106" s="23"/>
      <c r="AH2106" s="23"/>
    </row>
    <row r="2107" spans="1:34">
      <c r="A2107" t="str">
        <f t="shared" si="98"/>
        <v>1228</v>
      </c>
      <c r="B2107" t="str">
        <f t="shared" si="96"/>
        <v>CA</v>
      </c>
      <c r="C2107">
        <f t="shared" si="97"/>
        <v>9</v>
      </c>
      <c r="D2107" s="38" t="s">
        <v>6552</v>
      </c>
      <c r="E2107" s="23">
        <v>15</v>
      </c>
      <c r="F2107" s="23">
        <v>122811</v>
      </c>
      <c r="G2107" s="38" t="s">
        <v>79</v>
      </c>
      <c r="H2107" s="38" t="s">
        <v>3199</v>
      </c>
      <c r="I2107" s="38" t="s">
        <v>5969</v>
      </c>
      <c r="J2107" s="38" t="s">
        <v>9701</v>
      </c>
      <c r="K2107" s="38"/>
      <c r="L2107" s="38" t="s">
        <v>6347</v>
      </c>
      <c r="M2107" s="109">
        <v>44417</v>
      </c>
      <c r="N2107" s="39">
        <v>408728096</v>
      </c>
      <c r="O2107" s="38">
        <v>1</v>
      </c>
      <c r="P2107" s="38" t="s">
        <v>5814</v>
      </c>
      <c r="Q2107" s="23">
        <v>3.2</v>
      </c>
      <c r="R2107" s="43" t="s">
        <v>3139</v>
      </c>
      <c r="S2107" s="38" t="s">
        <v>54</v>
      </c>
      <c r="T2107" s="23">
        <v>120</v>
      </c>
      <c r="U2107" s="38" t="s">
        <v>6347</v>
      </c>
      <c r="V2107" s="39">
        <v>408728096</v>
      </c>
      <c r="W2107" s="23">
        <v>3.1</v>
      </c>
      <c r="X2107" s="38" t="s">
        <v>3139</v>
      </c>
      <c r="Y2107" s="38" t="s">
        <v>6347</v>
      </c>
      <c r="Z2107" s="21">
        <v>412.71703880000001</v>
      </c>
      <c r="AA2107" s="23">
        <v>3.2</v>
      </c>
      <c r="AB2107" s="39" t="s">
        <v>3139</v>
      </c>
      <c r="AC2107" s="39">
        <v>0</v>
      </c>
      <c r="AD2107" s="23" t="s">
        <v>3139</v>
      </c>
      <c r="AE2107" s="38" t="s">
        <v>5815</v>
      </c>
      <c r="AG2107" s="23"/>
      <c r="AH2107" s="23"/>
    </row>
    <row r="2108" spans="1:34">
      <c r="A2108" t="str">
        <f t="shared" si="98"/>
        <v>1228</v>
      </c>
      <c r="B2108" t="str">
        <f t="shared" si="96"/>
        <v>CA</v>
      </c>
      <c r="C2108">
        <f t="shared" si="97"/>
        <v>14</v>
      </c>
      <c r="D2108" s="38" t="s">
        <v>6552</v>
      </c>
      <c r="E2108" s="23">
        <v>16</v>
      </c>
      <c r="F2108" s="23">
        <v>122811</v>
      </c>
      <c r="G2108" s="38" t="s">
        <v>55</v>
      </c>
      <c r="H2108" s="38" t="s">
        <v>3251</v>
      </c>
      <c r="I2108" s="38" t="s">
        <v>5969</v>
      </c>
      <c r="J2108" s="38" t="s">
        <v>6948</v>
      </c>
      <c r="K2108" s="38"/>
      <c r="L2108" s="38" t="s">
        <v>6073</v>
      </c>
      <c r="M2108" s="109">
        <v>44422</v>
      </c>
      <c r="N2108" s="39">
        <v>603909312</v>
      </c>
      <c r="O2108" s="38">
        <v>1</v>
      </c>
      <c r="P2108" s="38" t="s">
        <v>5814</v>
      </c>
      <c r="Q2108" s="23">
        <v>2</v>
      </c>
      <c r="R2108" s="43" t="s">
        <v>3139</v>
      </c>
      <c r="S2108" s="38" t="s">
        <v>54</v>
      </c>
      <c r="T2108" s="23">
        <v>120</v>
      </c>
      <c r="U2108" s="38" t="s">
        <v>6073</v>
      </c>
      <c r="V2108" s="39">
        <v>603909312</v>
      </c>
      <c r="W2108" s="23">
        <v>2.0299999999999998</v>
      </c>
      <c r="X2108" s="38" t="s">
        <v>3139</v>
      </c>
      <c r="Y2108" s="38" t="s">
        <v>6073</v>
      </c>
      <c r="Z2108" s="21">
        <v>607.44085629999995</v>
      </c>
      <c r="AA2108" s="23">
        <v>2</v>
      </c>
      <c r="AB2108" s="39" t="s">
        <v>3139</v>
      </c>
      <c r="AC2108" s="39">
        <v>0</v>
      </c>
      <c r="AD2108" s="23" t="s">
        <v>3139</v>
      </c>
      <c r="AE2108" s="38" t="s">
        <v>5815</v>
      </c>
      <c r="AG2108" s="23"/>
      <c r="AH2108" s="23"/>
    </row>
    <row r="2109" spans="1:34">
      <c r="A2109" t="str">
        <f t="shared" si="98"/>
        <v>1228</v>
      </c>
      <c r="B2109" t="str">
        <f t="shared" si="96"/>
        <v>CA</v>
      </c>
      <c r="C2109">
        <f t="shared" si="97"/>
        <v>19</v>
      </c>
      <c r="D2109" s="38" t="s">
        <v>6552</v>
      </c>
      <c r="E2109" s="23">
        <v>17</v>
      </c>
      <c r="F2109" s="23">
        <v>122811</v>
      </c>
      <c r="G2109" s="38" t="s">
        <v>53</v>
      </c>
      <c r="H2109" s="38" t="s">
        <v>3047</v>
      </c>
      <c r="I2109" s="38" t="s">
        <v>5969</v>
      </c>
      <c r="J2109" s="38" t="s">
        <v>9702</v>
      </c>
      <c r="K2109" s="38"/>
      <c r="L2109" s="38" t="s">
        <v>6093</v>
      </c>
      <c r="M2109" s="109">
        <v>44427</v>
      </c>
      <c r="N2109" s="39">
        <v>635596167.20000005</v>
      </c>
      <c r="O2109" s="38">
        <v>1</v>
      </c>
      <c r="P2109" s="38" t="s">
        <v>5814</v>
      </c>
      <c r="Q2109" s="23">
        <v>2.8</v>
      </c>
      <c r="R2109" s="43" t="s">
        <v>3139</v>
      </c>
      <c r="S2109" s="38" t="s">
        <v>54</v>
      </c>
      <c r="T2109" s="23">
        <v>90</v>
      </c>
      <c r="U2109" s="38" t="s">
        <v>6093</v>
      </c>
      <c r="V2109" s="39">
        <v>635596167.20000005</v>
      </c>
      <c r="W2109" s="23">
        <v>2.7</v>
      </c>
      <c r="X2109" s="38" t="s">
        <v>3139</v>
      </c>
      <c r="Y2109" s="38" t="s">
        <v>6093</v>
      </c>
      <c r="Z2109" s="21">
        <v>639.06727410000008</v>
      </c>
      <c r="AA2109" s="23">
        <v>2.8</v>
      </c>
      <c r="AB2109" s="39" t="s">
        <v>3139</v>
      </c>
      <c r="AC2109" s="39">
        <v>0</v>
      </c>
      <c r="AD2109" s="23" t="s">
        <v>3139</v>
      </c>
      <c r="AE2109" s="38" t="s">
        <v>5815</v>
      </c>
      <c r="AG2109" s="23"/>
      <c r="AH2109" s="23"/>
    </row>
    <row r="2110" spans="1:34">
      <c r="A2110" t="str">
        <f t="shared" si="98"/>
        <v>1228</v>
      </c>
      <c r="B2110" t="str">
        <f t="shared" si="96"/>
        <v>CA</v>
      </c>
      <c r="C2110">
        <f t="shared" si="97"/>
        <v>26</v>
      </c>
      <c r="D2110" s="38" t="s">
        <v>6552</v>
      </c>
      <c r="E2110" s="23">
        <v>18</v>
      </c>
      <c r="F2110" s="23">
        <v>122811</v>
      </c>
      <c r="G2110" s="38" t="s">
        <v>866</v>
      </c>
      <c r="H2110" s="38" t="s">
        <v>3746</v>
      </c>
      <c r="I2110" s="38" t="s">
        <v>5969</v>
      </c>
      <c r="J2110" s="38" t="s">
        <v>9703</v>
      </c>
      <c r="K2110" s="38"/>
      <c r="L2110" s="38" t="s">
        <v>6096</v>
      </c>
      <c r="M2110" s="109">
        <v>44434</v>
      </c>
      <c r="N2110" s="39">
        <v>802844672</v>
      </c>
      <c r="O2110" s="38">
        <v>1</v>
      </c>
      <c r="P2110" s="38" t="s">
        <v>5814</v>
      </c>
      <c r="Q2110" s="23">
        <v>2.0099999999999998</v>
      </c>
      <c r="R2110" s="43" t="s">
        <v>3139</v>
      </c>
      <c r="S2110" s="38" t="s">
        <v>54</v>
      </c>
      <c r="T2110" s="23">
        <v>90</v>
      </c>
      <c r="U2110" s="38" t="s">
        <v>6096</v>
      </c>
      <c r="V2110" s="39">
        <v>802844672</v>
      </c>
      <c r="W2110" s="23">
        <v>1.99</v>
      </c>
      <c r="X2110" s="38" t="s">
        <v>3139</v>
      </c>
      <c r="Y2110" s="38" t="s">
        <v>6096</v>
      </c>
      <c r="Z2110" s="21">
        <v>805.69008289999999</v>
      </c>
      <c r="AA2110" s="23">
        <v>2.0099999999999998</v>
      </c>
      <c r="AB2110" s="39" t="s">
        <v>3139</v>
      </c>
      <c r="AC2110" s="39">
        <v>0</v>
      </c>
      <c r="AD2110" s="23" t="s">
        <v>3139</v>
      </c>
      <c r="AE2110" s="38" t="s">
        <v>5815</v>
      </c>
      <c r="AG2110" s="23"/>
      <c r="AH2110" s="23"/>
    </row>
    <row r="2111" spans="1:34">
      <c r="A2111" t="str">
        <f t="shared" si="98"/>
        <v>1228</v>
      </c>
      <c r="B2111" t="str">
        <f t="shared" si="96"/>
        <v>CA</v>
      </c>
      <c r="C2111">
        <f t="shared" si="97"/>
        <v>41</v>
      </c>
      <c r="D2111" s="38" t="s">
        <v>6552</v>
      </c>
      <c r="E2111" s="23">
        <v>19</v>
      </c>
      <c r="F2111" s="23">
        <v>122811</v>
      </c>
      <c r="G2111" s="38" t="s">
        <v>108</v>
      </c>
      <c r="H2111" s="38" t="s">
        <v>3042</v>
      </c>
      <c r="I2111" s="38" t="s">
        <v>5969</v>
      </c>
      <c r="J2111" s="38" t="s">
        <v>6943</v>
      </c>
      <c r="K2111" s="38"/>
      <c r="L2111" s="38" t="s">
        <v>6148</v>
      </c>
      <c r="M2111" s="109">
        <v>44449</v>
      </c>
      <c r="N2111" s="39">
        <v>326255208.69999999</v>
      </c>
      <c r="O2111" s="38">
        <v>1</v>
      </c>
      <c r="P2111" s="38" t="s">
        <v>5814</v>
      </c>
      <c r="Q2111" s="38">
        <v>2.2000000000000002</v>
      </c>
      <c r="R2111" s="43" t="s">
        <v>3139</v>
      </c>
      <c r="S2111" s="38" t="s">
        <v>54</v>
      </c>
      <c r="T2111" s="23">
        <v>91</v>
      </c>
      <c r="U2111" s="38" t="s">
        <v>6148</v>
      </c>
      <c r="V2111" s="39">
        <v>326255208.69999999</v>
      </c>
      <c r="W2111" s="23">
        <v>2.1800000000000002</v>
      </c>
      <c r="X2111" s="38" t="s">
        <v>3139</v>
      </c>
      <c r="Y2111" s="38" t="s">
        <v>6148</v>
      </c>
      <c r="Z2111" s="21">
        <v>327.26256569999998</v>
      </c>
      <c r="AA2111" s="23">
        <v>2.2000000000000002</v>
      </c>
      <c r="AB2111" s="39" t="s">
        <v>3139</v>
      </c>
      <c r="AC2111" s="39">
        <v>0</v>
      </c>
      <c r="AD2111" s="23" t="s">
        <v>3139</v>
      </c>
      <c r="AE2111" s="38" t="s">
        <v>5815</v>
      </c>
    </row>
    <row r="2112" spans="1:34">
      <c r="A2112" t="str">
        <f t="shared" si="98"/>
        <v>1228</v>
      </c>
      <c r="B2112" t="str">
        <f t="shared" si="96"/>
        <v>CA</v>
      </c>
      <c r="C2112">
        <f t="shared" si="97"/>
        <v>42</v>
      </c>
      <c r="D2112" s="38" t="s">
        <v>6552</v>
      </c>
      <c r="E2112" s="23">
        <v>20</v>
      </c>
      <c r="F2112" s="23">
        <v>122811</v>
      </c>
      <c r="G2112" s="38" t="s">
        <v>53</v>
      </c>
      <c r="H2112" s="38" t="s">
        <v>3047</v>
      </c>
      <c r="I2112" s="38" t="s">
        <v>5969</v>
      </c>
      <c r="J2112" s="38" t="s">
        <v>12096</v>
      </c>
      <c r="K2112" s="38"/>
      <c r="L2112" s="38" t="s">
        <v>6148</v>
      </c>
      <c r="M2112" s="109">
        <v>44450</v>
      </c>
      <c r="N2112" s="39">
        <v>695415519.39999998</v>
      </c>
      <c r="O2112" s="38">
        <v>1</v>
      </c>
      <c r="P2112" s="38" t="s">
        <v>5814</v>
      </c>
      <c r="Q2112" s="23">
        <v>2.6</v>
      </c>
      <c r="R2112" s="43" t="s">
        <v>3139</v>
      </c>
      <c r="S2112" s="38" t="s">
        <v>54</v>
      </c>
      <c r="T2112" s="23">
        <v>90</v>
      </c>
      <c r="U2112" s="38" t="s">
        <v>6148</v>
      </c>
      <c r="V2112" s="39">
        <v>695415519.39999998</v>
      </c>
      <c r="W2112" s="23">
        <v>2.57</v>
      </c>
      <c r="X2112" s="38" t="s">
        <v>3139</v>
      </c>
      <c r="Y2112" s="38" t="s">
        <v>6148</v>
      </c>
      <c r="Z2112" s="21">
        <v>697.84931760000006</v>
      </c>
      <c r="AA2112" s="23">
        <v>2.6</v>
      </c>
      <c r="AB2112" s="39" t="s">
        <v>3139</v>
      </c>
      <c r="AC2112" s="39">
        <v>0</v>
      </c>
      <c r="AD2112" s="23" t="s">
        <v>3139</v>
      </c>
      <c r="AE2112" s="38" t="s">
        <v>5815</v>
      </c>
      <c r="AG2112" s="23"/>
      <c r="AH2112" s="23"/>
    </row>
    <row r="2113" spans="1:34">
      <c r="A2113" t="str">
        <f t="shared" si="98"/>
        <v>1228</v>
      </c>
      <c r="B2113" t="str">
        <f t="shared" si="96"/>
        <v>CA</v>
      </c>
      <c r="C2113">
        <f t="shared" si="97"/>
        <v>45</v>
      </c>
      <c r="D2113" s="38" t="s">
        <v>6552</v>
      </c>
      <c r="E2113" s="23">
        <v>21</v>
      </c>
      <c r="F2113" s="23">
        <v>122811</v>
      </c>
      <c r="G2113" s="38" t="s">
        <v>108</v>
      </c>
      <c r="H2113" s="38" t="s">
        <v>3042</v>
      </c>
      <c r="I2113" s="38" t="s">
        <v>5969</v>
      </c>
      <c r="J2113" s="38" t="s">
        <v>5906</v>
      </c>
      <c r="K2113" s="38"/>
      <c r="L2113" s="38" t="s">
        <v>6279</v>
      </c>
      <c r="M2113" s="109">
        <v>44453</v>
      </c>
      <c r="N2113" s="39">
        <v>321575799.30000001</v>
      </c>
      <c r="O2113" s="38">
        <v>1</v>
      </c>
      <c r="P2113" s="38" t="s">
        <v>5814</v>
      </c>
      <c r="Q2113" s="23">
        <v>2.2000000000000002</v>
      </c>
      <c r="R2113" s="43" t="s">
        <v>3139</v>
      </c>
      <c r="S2113" s="38" t="s">
        <v>54</v>
      </c>
      <c r="T2113" s="23">
        <v>91</v>
      </c>
      <c r="U2113" s="38" t="s">
        <v>6279</v>
      </c>
      <c r="V2113" s="39">
        <v>321575799.30000001</v>
      </c>
      <c r="W2113" s="23">
        <v>2.1</v>
      </c>
      <c r="X2113" s="38" t="s">
        <v>3139</v>
      </c>
      <c r="Y2113" s="38" t="s">
        <v>6279</v>
      </c>
      <c r="Z2113" s="21">
        <v>322.49072210000003</v>
      </c>
      <c r="AA2113" s="23">
        <v>2.2000000000000002</v>
      </c>
      <c r="AB2113" s="39" t="s">
        <v>3139</v>
      </c>
      <c r="AC2113" s="39">
        <v>0</v>
      </c>
      <c r="AD2113" s="23" t="s">
        <v>3139</v>
      </c>
      <c r="AE2113" s="38" t="s">
        <v>5815</v>
      </c>
      <c r="AG2113" s="23"/>
      <c r="AH2113" s="23"/>
    </row>
    <row r="2114" spans="1:34">
      <c r="A2114" t="str">
        <f t="shared" si="98"/>
        <v>1228</v>
      </c>
      <c r="B2114" t="str">
        <f t="shared" si="96"/>
        <v>CA</v>
      </c>
      <c r="C2114">
        <f t="shared" si="97"/>
        <v>47</v>
      </c>
      <c r="D2114" s="38" t="s">
        <v>6552</v>
      </c>
      <c r="E2114" s="23">
        <v>22</v>
      </c>
      <c r="F2114" s="23">
        <v>122811</v>
      </c>
      <c r="G2114" s="38" t="s">
        <v>55</v>
      </c>
      <c r="H2114" s="38" t="s">
        <v>3251</v>
      </c>
      <c r="I2114" s="38" t="s">
        <v>5969</v>
      </c>
      <c r="J2114" s="38" t="s">
        <v>6944</v>
      </c>
      <c r="K2114" s="38"/>
      <c r="L2114" s="38" t="s">
        <v>6169</v>
      </c>
      <c r="M2114" s="109">
        <v>44455</v>
      </c>
      <c r="N2114" s="39">
        <v>621878775</v>
      </c>
      <c r="O2114" s="38">
        <v>1</v>
      </c>
      <c r="P2114" s="38" t="s">
        <v>5814</v>
      </c>
      <c r="Q2114" s="38">
        <v>2</v>
      </c>
      <c r="R2114" s="39" t="s">
        <v>3139</v>
      </c>
      <c r="S2114" s="38" t="s">
        <v>54</v>
      </c>
      <c r="T2114" s="38">
        <v>90</v>
      </c>
      <c r="U2114" s="38" t="s">
        <v>6169</v>
      </c>
      <c r="V2114" s="39">
        <v>621878775</v>
      </c>
      <c r="W2114" s="38">
        <v>1.98</v>
      </c>
      <c r="X2114" s="38" t="s">
        <v>3139</v>
      </c>
      <c r="Y2114" s="38" t="s">
        <v>6169</v>
      </c>
      <c r="Z2114" s="21">
        <v>623.38574429999994</v>
      </c>
      <c r="AA2114" s="38">
        <v>2</v>
      </c>
      <c r="AB2114" s="39" t="s">
        <v>3139</v>
      </c>
      <c r="AC2114" s="39">
        <v>0</v>
      </c>
      <c r="AD2114" s="23" t="s">
        <v>3139</v>
      </c>
      <c r="AE2114" s="38" t="s">
        <v>5815</v>
      </c>
      <c r="AG2114" s="23"/>
      <c r="AH2114" s="23"/>
    </row>
    <row r="2115" spans="1:34">
      <c r="A2115" t="str">
        <f t="shared" si="98"/>
        <v>1228</v>
      </c>
      <c r="B2115" t="str">
        <f t="shared" ref="B2115:B2178" si="99">+IF(A2115="1228","CA",IF(A2115="1230","VR",IF(A2115="1203","FL","OT")))</f>
        <v>CA</v>
      </c>
      <c r="C2115">
        <f t="shared" ref="C2115:C2178" si="100">+IF(M2115="",0,M2115-D2115)</f>
        <v>53</v>
      </c>
      <c r="D2115" s="38" t="s">
        <v>6552</v>
      </c>
      <c r="E2115" s="23">
        <v>23</v>
      </c>
      <c r="F2115" s="23">
        <v>122811</v>
      </c>
      <c r="G2115" s="38" t="s">
        <v>108</v>
      </c>
      <c r="H2115" s="38" t="s">
        <v>3042</v>
      </c>
      <c r="I2115" s="38" t="s">
        <v>5969</v>
      </c>
      <c r="J2115" s="38" t="s">
        <v>6942</v>
      </c>
      <c r="K2115" s="38"/>
      <c r="L2115" s="38" t="s">
        <v>5975</v>
      </c>
      <c r="M2115" s="109">
        <v>44461</v>
      </c>
      <c r="N2115" s="39">
        <v>431154816</v>
      </c>
      <c r="O2115" s="38">
        <v>1</v>
      </c>
      <c r="P2115" s="38" t="s">
        <v>5814</v>
      </c>
      <c r="Q2115" s="38">
        <v>2.1</v>
      </c>
      <c r="R2115" s="43" t="s">
        <v>3139</v>
      </c>
      <c r="S2115" s="38" t="s">
        <v>54</v>
      </c>
      <c r="T2115" s="38">
        <v>121</v>
      </c>
      <c r="U2115" s="38" t="s">
        <v>5975</v>
      </c>
      <c r="V2115" s="39">
        <v>431154816</v>
      </c>
      <c r="W2115" s="38">
        <v>2.2799999999999998</v>
      </c>
      <c r="X2115" s="38" t="s">
        <v>3139</v>
      </c>
      <c r="Y2115" s="38" t="s">
        <v>5975</v>
      </c>
      <c r="Z2115" s="21">
        <v>432.87566870000001</v>
      </c>
      <c r="AA2115" s="38">
        <v>2.1</v>
      </c>
      <c r="AB2115" s="39" t="s">
        <v>3139</v>
      </c>
      <c r="AC2115" s="39">
        <v>0</v>
      </c>
      <c r="AD2115" s="23" t="s">
        <v>3139</v>
      </c>
      <c r="AE2115" s="38" t="s">
        <v>5815</v>
      </c>
      <c r="AG2115" s="23"/>
      <c r="AH2115" s="23"/>
    </row>
    <row r="2116" spans="1:34">
      <c r="A2116" t="str">
        <f t="shared" ref="A2116:A2179" si="101">+MID(F2116,1,4)</f>
        <v>1228</v>
      </c>
      <c r="B2116" t="str">
        <f t="shared" si="99"/>
        <v>CA</v>
      </c>
      <c r="C2116">
        <f t="shared" si="100"/>
        <v>74</v>
      </c>
      <c r="D2116" s="38" t="s">
        <v>6552</v>
      </c>
      <c r="E2116" s="23">
        <v>24</v>
      </c>
      <c r="F2116" s="23">
        <v>122811</v>
      </c>
      <c r="G2116" s="38" t="s">
        <v>108</v>
      </c>
      <c r="H2116" s="38" t="s">
        <v>3042</v>
      </c>
      <c r="I2116" s="38" t="s">
        <v>5969</v>
      </c>
      <c r="J2116" s="38" t="s">
        <v>5905</v>
      </c>
      <c r="K2116" s="38"/>
      <c r="L2116" s="38" t="s">
        <v>6074</v>
      </c>
      <c r="M2116" s="109">
        <v>44482</v>
      </c>
      <c r="N2116" s="39">
        <v>227394508</v>
      </c>
      <c r="O2116" s="38">
        <v>1</v>
      </c>
      <c r="P2116" s="38" t="s">
        <v>5814</v>
      </c>
      <c r="Q2116" s="38">
        <v>2</v>
      </c>
      <c r="R2116" s="39" t="s">
        <v>3139</v>
      </c>
      <c r="S2116" s="38" t="s">
        <v>54</v>
      </c>
      <c r="T2116" s="38">
        <v>91</v>
      </c>
      <c r="U2116" s="38" t="s">
        <v>6074</v>
      </c>
      <c r="V2116" s="39">
        <v>227394508</v>
      </c>
      <c r="W2116" s="38">
        <v>1.98</v>
      </c>
      <c r="X2116" s="38" t="s">
        <v>3139</v>
      </c>
      <c r="Y2116" s="38" t="s">
        <v>6074</v>
      </c>
      <c r="Z2116" s="21">
        <v>227.61976989999999</v>
      </c>
      <c r="AA2116" s="38">
        <v>2</v>
      </c>
      <c r="AB2116" s="39" t="s">
        <v>3139</v>
      </c>
      <c r="AC2116" s="39">
        <v>0</v>
      </c>
      <c r="AD2116" s="23" t="s">
        <v>3139</v>
      </c>
      <c r="AE2116" s="38" t="s">
        <v>5815</v>
      </c>
      <c r="AG2116" s="23"/>
      <c r="AH2116" s="23"/>
    </row>
    <row r="2117" spans="1:34">
      <c r="A2117" t="str">
        <f t="shared" si="101"/>
        <v>1228</v>
      </c>
      <c r="B2117" t="str">
        <f t="shared" si="99"/>
        <v>CA</v>
      </c>
      <c r="C2117">
        <f t="shared" si="100"/>
        <v>77</v>
      </c>
      <c r="D2117" s="38" t="s">
        <v>6552</v>
      </c>
      <c r="E2117" s="23">
        <v>25</v>
      </c>
      <c r="F2117" s="23">
        <v>122811</v>
      </c>
      <c r="G2117" s="38" t="s">
        <v>108</v>
      </c>
      <c r="H2117" s="38" t="s">
        <v>3042</v>
      </c>
      <c r="I2117" s="38" t="s">
        <v>5969</v>
      </c>
      <c r="J2117" s="38" t="s">
        <v>6945</v>
      </c>
      <c r="K2117" s="38"/>
      <c r="L2117" s="38" t="s">
        <v>6319</v>
      </c>
      <c r="M2117" s="109">
        <v>44485</v>
      </c>
      <c r="N2117" s="39">
        <v>822678307.39999998</v>
      </c>
      <c r="O2117" s="38">
        <v>1</v>
      </c>
      <c r="P2117" s="38" t="s">
        <v>5814</v>
      </c>
      <c r="Q2117" s="23">
        <v>2.2999999999999998</v>
      </c>
      <c r="R2117" s="43" t="s">
        <v>3139</v>
      </c>
      <c r="S2117" s="38" t="s">
        <v>54</v>
      </c>
      <c r="T2117" s="23">
        <v>121</v>
      </c>
      <c r="U2117" s="38" t="s">
        <v>6319</v>
      </c>
      <c r="V2117" s="39">
        <v>822678307.39999998</v>
      </c>
      <c r="W2117" s="23">
        <v>2.38</v>
      </c>
      <c r="X2117" s="38" t="s">
        <v>3139</v>
      </c>
      <c r="Y2117" s="38" t="s">
        <v>6319</v>
      </c>
      <c r="Z2117" s="21">
        <v>825.02004420000003</v>
      </c>
      <c r="AA2117" s="23">
        <v>2.2999999999999998</v>
      </c>
      <c r="AB2117" s="39" t="s">
        <v>3139</v>
      </c>
      <c r="AC2117" s="39">
        <v>0</v>
      </c>
      <c r="AD2117" s="23" t="s">
        <v>3139</v>
      </c>
      <c r="AE2117" s="38" t="s">
        <v>5815</v>
      </c>
      <c r="AG2117" s="23"/>
      <c r="AH2117" s="23"/>
    </row>
    <row r="2118" spans="1:34">
      <c r="A2118" t="str">
        <f t="shared" si="101"/>
        <v>1228</v>
      </c>
      <c r="B2118" t="str">
        <f t="shared" si="99"/>
        <v>CA</v>
      </c>
      <c r="C2118">
        <f t="shared" si="100"/>
        <v>93</v>
      </c>
      <c r="D2118" s="38" t="s">
        <v>6552</v>
      </c>
      <c r="E2118" s="23">
        <v>26</v>
      </c>
      <c r="F2118" s="23">
        <v>122811</v>
      </c>
      <c r="G2118" s="38" t="s">
        <v>79</v>
      </c>
      <c r="H2118" s="38" t="s">
        <v>3199</v>
      </c>
      <c r="I2118" s="38" t="s">
        <v>5969</v>
      </c>
      <c r="J2118" s="38" t="s">
        <v>12097</v>
      </c>
      <c r="K2118" s="38"/>
      <c r="L2118" s="38" t="s">
        <v>6387</v>
      </c>
      <c r="M2118" s="109">
        <v>44501</v>
      </c>
      <c r="N2118" s="39">
        <v>285019022.80000001</v>
      </c>
      <c r="O2118" s="38">
        <v>1</v>
      </c>
      <c r="P2118" s="38" t="s">
        <v>5814</v>
      </c>
      <c r="Q2118" s="38">
        <v>2.65</v>
      </c>
      <c r="R2118" s="43" t="s">
        <v>3139</v>
      </c>
      <c r="S2118" s="38" t="s">
        <v>54</v>
      </c>
      <c r="T2118" s="23">
        <v>120</v>
      </c>
      <c r="U2118" s="38" t="s">
        <v>6387</v>
      </c>
      <c r="V2118" s="39">
        <v>285019022.80000001</v>
      </c>
      <c r="W2118" s="23">
        <v>2.62</v>
      </c>
      <c r="X2118" s="38" t="s">
        <v>3139</v>
      </c>
      <c r="Y2118" s="38" t="s">
        <v>6387</v>
      </c>
      <c r="Z2118" s="21">
        <v>285.62017019999996</v>
      </c>
      <c r="AA2118" s="23">
        <v>2.65</v>
      </c>
      <c r="AB2118" s="39" t="s">
        <v>3139</v>
      </c>
      <c r="AC2118" s="39">
        <v>0</v>
      </c>
      <c r="AD2118" s="23" t="s">
        <v>3139</v>
      </c>
      <c r="AE2118" s="38" t="s">
        <v>5815</v>
      </c>
      <c r="AG2118" s="23"/>
      <c r="AH2118" s="23"/>
    </row>
    <row r="2119" spans="1:34">
      <c r="A2119" t="str">
        <f t="shared" si="101"/>
        <v>1228</v>
      </c>
      <c r="B2119" t="str">
        <f t="shared" si="99"/>
        <v>CA</v>
      </c>
      <c r="C2119">
        <f t="shared" si="100"/>
        <v>100</v>
      </c>
      <c r="D2119" s="38" t="s">
        <v>6552</v>
      </c>
      <c r="E2119" s="23">
        <v>27</v>
      </c>
      <c r="F2119" s="23">
        <v>122811</v>
      </c>
      <c r="G2119" s="38" t="s">
        <v>79</v>
      </c>
      <c r="H2119" s="38" t="s">
        <v>3199</v>
      </c>
      <c r="I2119" s="38" t="s">
        <v>5969</v>
      </c>
      <c r="J2119" s="38" t="s">
        <v>9704</v>
      </c>
      <c r="K2119" s="38"/>
      <c r="L2119" s="38" t="s">
        <v>6503</v>
      </c>
      <c r="M2119" s="109">
        <v>44508</v>
      </c>
      <c r="N2119" s="39">
        <v>440282337.60000002</v>
      </c>
      <c r="O2119" s="38">
        <v>1</v>
      </c>
      <c r="P2119" s="38" t="s">
        <v>5814</v>
      </c>
      <c r="Q2119" s="23">
        <v>3.1</v>
      </c>
      <c r="R2119" s="43" t="s">
        <v>3139</v>
      </c>
      <c r="S2119" s="38" t="s">
        <v>54</v>
      </c>
      <c r="T2119" s="23">
        <v>182</v>
      </c>
      <c r="U2119" s="38" t="s">
        <v>6503</v>
      </c>
      <c r="V2119" s="39">
        <v>440282337.60000002</v>
      </c>
      <c r="W2119" s="23">
        <v>3.07</v>
      </c>
      <c r="X2119" s="38" t="s">
        <v>3139</v>
      </c>
      <c r="Y2119" s="38" t="s">
        <v>6503</v>
      </c>
      <c r="Z2119" s="21">
        <v>443.42987789999995</v>
      </c>
      <c r="AA2119" s="23">
        <v>3.1</v>
      </c>
      <c r="AB2119" s="39" t="s">
        <v>3139</v>
      </c>
      <c r="AC2119" s="39">
        <v>0</v>
      </c>
      <c r="AD2119" s="23" t="s">
        <v>3139</v>
      </c>
      <c r="AE2119" s="38" t="s">
        <v>5815</v>
      </c>
      <c r="AG2119" s="23"/>
      <c r="AH2119" s="23"/>
    </row>
    <row r="2120" spans="1:34">
      <c r="A2120" t="str">
        <f t="shared" si="101"/>
        <v>1228</v>
      </c>
      <c r="B2120" t="str">
        <f t="shared" si="99"/>
        <v>CA</v>
      </c>
      <c r="C2120">
        <f t="shared" si="100"/>
        <v>122</v>
      </c>
      <c r="D2120" s="38" t="s">
        <v>6552</v>
      </c>
      <c r="E2120" s="23">
        <v>28</v>
      </c>
      <c r="F2120" s="23">
        <v>122811</v>
      </c>
      <c r="G2120" s="38" t="s">
        <v>79</v>
      </c>
      <c r="H2120" s="38" t="s">
        <v>3199</v>
      </c>
      <c r="I2120" s="38" t="s">
        <v>5969</v>
      </c>
      <c r="J2120" s="38" t="s">
        <v>6947</v>
      </c>
      <c r="K2120" s="38"/>
      <c r="L2120" s="38" t="s">
        <v>6032</v>
      </c>
      <c r="M2120" s="109">
        <v>44530</v>
      </c>
      <c r="N2120" s="39">
        <v>541823698.89999998</v>
      </c>
      <c r="O2120" s="38">
        <v>1</v>
      </c>
      <c r="P2120" s="38" t="s">
        <v>5814</v>
      </c>
      <c r="Q2120" s="23">
        <v>2.65</v>
      </c>
      <c r="R2120" s="39" t="s">
        <v>3139</v>
      </c>
      <c r="S2120" s="38" t="s">
        <v>54</v>
      </c>
      <c r="T2120" s="23">
        <v>120</v>
      </c>
      <c r="U2120" s="38" t="s">
        <v>6032</v>
      </c>
      <c r="V2120" s="39">
        <v>541823698.89999998</v>
      </c>
      <c r="W2120" s="23">
        <v>2.62</v>
      </c>
      <c r="X2120" s="38" t="s">
        <v>3139</v>
      </c>
      <c r="Y2120" s="38" t="s">
        <v>6032</v>
      </c>
      <c r="Z2120" s="21">
        <v>541.82369889999995</v>
      </c>
      <c r="AA2120" s="23">
        <v>2.65</v>
      </c>
      <c r="AB2120" s="39" t="s">
        <v>3139</v>
      </c>
      <c r="AC2120" s="39">
        <v>0</v>
      </c>
      <c r="AD2120" s="23" t="s">
        <v>3139</v>
      </c>
      <c r="AE2120" s="38" t="s">
        <v>5815</v>
      </c>
      <c r="AG2120" s="23"/>
      <c r="AH2120" s="23"/>
    </row>
    <row r="2121" spans="1:34">
      <c r="A2121" t="str">
        <f t="shared" si="101"/>
        <v>1228</v>
      </c>
      <c r="B2121" t="str">
        <f t="shared" si="99"/>
        <v>CA</v>
      </c>
      <c r="C2121">
        <f t="shared" si="100"/>
        <v>180</v>
      </c>
      <c r="D2121" s="38" t="s">
        <v>6552</v>
      </c>
      <c r="E2121" s="23">
        <v>29</v>
      </c>
      <c r="F2121" s="23">
        <v>122811</v>
      </c>
      <c r="G2121" s="38" t="s">
        <v>79</v>
      </c>
      <c r="H2121" s="38" t="s">
        <v>3199</v>
      </c>
      <c r="I2121" s="38" t="s">
        <v>5969</v>
      </c>
      <c r="J2121" s="38" t="s">
        <v>6946</v>
      </c>
      <c r="K2121" s="38"/>
      <c r="L2121" s="38" t="s">
        <v>6080</v>
      </c>
      <c r="M2121" s="109">
        <v>44588</v>
      </c>
      <c r="N2121" s="39">
        <v>249149759</v>
      </c>
      <c r="O2121" s="38">
        <v>1</v>
      </c>
      <c r="P2121" s="38" t="s">
        <v>5814</v>
      </c>
      <c r="Q2121" s="23">
        <v>2.75</v>
      </c>
      <c r="R2121" s="39" t="s">
        <v>3139</v>
      </c>
      <c r="S2121" s="38" t="s">
        <v>54</v>
      </c>
      <c r="T2121" s="23">
        <v>180</v>
      </c>
      <c r="U2121" s="38" t="s">
        <v>6080</v>
      </c>
      <c r="V2121" s="39">
        <v>249149759</v>
      </c>
      <c r="W2121" s="23">
        <v>2.7</v>
      </c>
      <c r="X2121" s="38" t="s">
        <v>3139</v>
      </c>
      <c r="Y2121" s="38" t="s">
        <v>6080</v>
      </c>
      <c r="Z2121" s="21">
        <v>249.20609019999998</v>
      </c>
      <c r="AA2121" s="23">
        <v>2.75</v>
      </c>
      <c r="AB2121" s="39" t="s">
        <v>3139</v>
      </c>
      <c r="AC2121" s="39">
        <v>0</v>
      </c>
      <c r="AD2121" s="38" t="s">
        <v>3139</v>
      </c>
      <c r="AE2121" s="38" t="s">
        <v>5815</v>
      </c>
      <c r="AG2121" s="23"/>
      <c r="AH2121" s="23"/>
    </row>
    <row r="2122" spans="1:34">
      <c r="A2122" t="str">
        <f t="shared" si="101"/>
        <v>1228</v>
      </c>
      <c r="B2122" t="str">
        <f t="shared" si="99"/>
        <v>CA</v>
      </c>
      <c r="C2122">
        <f t="shared" si="100"/>
        <v>1249</v>
      </c>
      <c r="D2122" s="38" t="s">
        <v>6552</v>
      </c>
      <c r="E2122" s="23">
        <v>1</v>
      </c>
      <c r="F2122" s="23">
        <v>122811</v>
      </c>
      <c r="G2122" s="38" t="s">
        <v>3750</v>
      </c>
      <c r="H2122" s="38" t="s">
        <v>3751</v>
      </c>
      <c r="I2122" s="38" t="s">
        <v>6006</v>
      </c>
      <c r="J2122" s="38" t="s">
        <v>3752</v>
      </c>
      <c r="K2122" s="38" t="s">
        <v>5820</v>
      </c>
      <c r="L2122" s="38" t="s">
        <v>6949</v>
      </c>
      <c r="M2122" s="109">
        <v>45657</v>
      </c>
      <c r="N2122" s="39">
        <v>762119.25</v>
      </c>
      <c r="O2122" s="38">
        <v>1</v>
      </c>
      <c r="P2122" s="38"/>
      <c r="Q2122" s="38" t="s">
        <v>3139</v>
      </c>
      <c r="R2122" s="39">
        <v>19146</v>
      </c>
      <c r="S2122" s="38"/>
      <c r="T2122" s="38" t="s">
        <v>3139</v>
      </c>
      <c r="U2122" s="38" t="s">
        <v>6950</v>
      </c>
      <c r="V2122" s="39">
        <v>95000000</v>
      </c>
      <c r="W2122" s="38" t="s">
        <v>3139</v>
      </c>
      <c r="X2122" s="38">
        <v>40</v>
      </c>
      <c r="Y2122" s="38" t="s">
        <v>6552</v>
      </c>
      <c r="Z2122" s="21">
        <v>0.76211925000000003</v>
      </c>
      <c r="AA2122" s="38" t="s">
        <v>3139</v>
      </c>
      <c r="AB2122" s="39">
        <v>19146</v>
      </c>
      <c r="AC2122" s="39">
        <v>0</v>
      </c>
      <c r="AD2122" s="23" t="s">
        <v>3139</v>
      </c>
      <c r="AE2122" s="38" t="s">
        <v>5824</v>
      </c>
      <c r="AG2122" s="23"/>
      <c r="AH2122" s="23"/>
    </row>
    <row r="2123" spans="1:34">
      <c r="A2123" t="str">
        <f t="shared" si="101"/>
        <v>1228</v>
      </c>
      <c r="B2123" t="str">
        <f t="shared" si="99"/>
        <v>CA</v>
      </c>
      <c r="C2123">
        <f t="shared" si="100"/>
        <v>1249</v>
      </c>
      <c r="D2123" s="38" t="s">
        <v>6552</v>
      </c>
      <c r="E2123" s="23">
        <v>2</v>
      </c>
      <c r="F2123" s="23">
        <v>122811</v>
      </c>
      <c r="G2123" s="38" t="s">
        <v>3753</v>
      </c>
      <c r="H2123" s="38" t="s">
        <v>3754</v>
      </c>
      <c r="I2123" s="38" t="s">
        <v>6006</v>
      </c>
      <c r="J2123" s="38" t="s">
        <v>3755</v>
      </c>
      <c r="K2123" s="38" t="s">
        <v>5820</v>
      </c>
      <c r="L2123" s="38" t="s">
        <v>6951</v>
      </c>
      <c r="M2123" s="109">
        <v>45657</v>
      </c>
      <c r="N2123" s="39">
        <v>8747310.6999999993</v>
      </c>
      <c r="O2123" s="38">
        <v>1</v>
      </c>
      <c r="P2123" s="38"/>
      <c r="Q2123" s="23" t="s">
        <v>3139</v>
      </c>
      <c r="R2123" s="43">
        <v>19145</v>
      </c>
      <c r="S2123" s="38"/>
      <c r="T2123" s="23" t="s">
        <v>3139</v>
      </c>
      <c r="U2123" s="38" t="s">
        <v>6951</v>
      </c>
      <c r="V2123" s="39">
        <v>300000000</v>
      </c>
      <c r="W2123" s="23" t="s">
        <v>3139</v>
      </c>
      <c r="X2123" s="38">
        <v>457</v>
      </c>
      <c r="Y2123" s="38" t="s">
        <v>6552</v>
      </c>
      <c r="Z2123" s="21">
        <v>8.7473106999999999</v>
      </c>
      <c r="AA2123" s="23" t="s">
        <v>3139</v>
      </c>
      <c r="AB2123" s="39">
        <v>19146</v>
      </c>
      <c r="AC2123" s="39">
        <v>0</v>
      </c>
      <c r="AD2123" s="23" t="s">
        <v>3139</v>
      </c>
      <c r="AE2123" s="38" t="s">
        <v>5824</v>
      </c>
      <c r="AG2123" s="23"/>
      <c r="AH2123" s="23"/>
    </row>
    <row r="2124" spans="1:34">
      <c r="A2124" t="str">
        <f t="shared" si="101"/>
        <v>1228</v>
      </c>
      <c r="B2124" t="str">
        <f t="shared" si="99"/>
        <v>CA</v>
      </c>
      <c r="C2124">
        <f t="shared" si="100"/>
        <v>1249</v>
      </c>
      <c r="D2124" s="38" t="s">
        <v>6552</v>
      </c>
      <c r="E2124" s="23">
        <v>3</v>
      </c>
      <c r="F2124" s="23">
        <v>122811</v>
      </c>
      <c r="G2124" s="38" t="s">
        <v>3747</v>
      </c>
      <c r="H2124" s="38" t="s">
        <v>3748</v>
      </c>
      <c r="I2124" s="38" t="s">
        <v>6006</v>
      </c>
      <c r="J2124" s="38" t="s">
        <v>3756</v>
      </c>
      <c r="K2124" s="38" t="s">
        <v>5820</v>
      </c>
      <c r="L2124" s="38" t="s">
        <v>6952</v>
      </c>
      <c r="M2124" s="109">
        <v>45657</v>
      </c>
      <c r="N2124" s="39">
        <v>245820339.77000001</v>
      </c>
      <c r="O2124" s="38">
        <v>1</v>
      </c>
      <c r="P2124" s="38"/>
      <c r="Q2124" s="23" t="s">
        <v>3139</v>
      </c>
      <c r="R2124" s="43">
        <v>10406</v>
      </c>
      <c r="S2124" s="38"/>
      <c r="T2124" s="23" t="s">
        <v>3139</v>
      </c>
      <c r="U2124" s="38" t="s">
        <v>6952</v>
      </c>
      <c r="V2124" s="39">
        <v>247454198.09</v>
      </c>
      <c r="W2124" s="23" t="s">
        <v>3139</v>
      </c>
      <c r="X2124" s="38">
        <v>23622</v>
      </c>
      <c r="Y2124" s="38" t="s">
        <v>6552</v>
      </c>
      <c r="Z2124" s="21">
        <v>245.82033977</v>
      </c>
      <c r="AA2124" s="23" t="s">
        <v>3139</v>
      </c>
      <c r="AB2124" s="39">
        <v>10406</v>
      </c>
      <c r="AC2124" s="39">
        <v>0</v>
      </c>
      <c r="AD2124" s="23" t="s">
        <v>3139</v>
      </c>
      <c r="AE2124" s="38" t="s">
        <v>5824</v>
      </c>
    </row>
    <row r="2125" spans="1:34">
      <c r="A2125" t="str">
        <f t="shared" si="101"/>
        <v>1228</v>
      </c>
      <c r="B2125" t="str">
        <f t="shared" si="99"/>
        <v>CA</v>
      </c>
      <c r="C2125">
        <f t="shared" si="100"/>
        <v>1249</v>
      </c>
      <c r="D2125" s="38" t="s">
        <v>6552</v>
      </c>
      <c r="E2125" s="23">
        <v>4</v>
      </c>
      <c r="F2125" s="23">
        <v>122811</v>
      </c>
      <c r="G2125" s="38" t="s">
        <v>3747</v>
      </c>
      <c r="H2125" s="38" t="s">
        <v>3748</v>
      </c>
      <c r="I2125" s="38" t="s">
        <v>6006</v>
      </c>
      <c r="J2125" s="38" t="s">
        <v>3749</v>
      </c>
      <c r="K2125" s="38" t="s">
        <v>5820</v>
      </c>
      <c r="L2125" s="38" t="s">
        <v>6953</v>
      </c>
      <c r="M2125" s="109">
        <v>45657</v>
      </c>
      <c r="N2125" s="39">
        <v>386292742.83999997</v>
      </c>
      <c r="O2125" s="38">
        <v>1</v>
      </c>
      <c r="P2125" s="38"/>
      <c r="Q2125" s="38" t="s">
        <v>3139</v>
      </c>
      <c r="R2125" s="39">
        <v>10406</v>
      </c>
      <c r="S2125" s="38"/>
      <c r="T2125" s="23" t="s">
        <v>3139</v>
      </c>
      <c r="U2125" s="38" t="s">
        <v>6953</v>
      </c>
      <c r="V2125" s="39">
        <v>388860258.58999997</v>
      </c>
      <c r="W2125" s="38" t="s">
        <v>3139</v>
      </c>
      <c r="X2125" s="23">
        <v>37120</v>
      </c>
      <c r="Y2125" s="38" t="s">
        <v>6552</v>
      </c>
      <c r="Z2125" s="21">
        <v>386.29274283999996</v>
      </c>
      <c r="AA2125" s="38" t="s">
        <v>3139</v>
      </c>
      <c r="AB2125" s="39">
        <v>10406</v>
      </c>
      <c r="AC2125" s="39">
        <v>0</v>
      </c>
      <c r="AD2125" s="38" t="s">
        <v>3139</v>
      </c>
      <c r="AE2125" s="38" t="s">
        <v>5824</v>
      </c>
    </row>
    <row r="2126" spans="1:34">
      <c r="A2126" t="str">
        <f t="shared" si="101"/>
        <v>1228</v>
      </c>
      <c r="B2126" t="str">
        <f t="shared" si="99"/>
        <v>CA</v>
      </c>
      <c r="C2126">
        <f t="shared" si="100"/>
        <v>1404</v>
      </c>
      <c r="D2126" s="38" t="s">
        <v>6552</v>
      </c>
      <c r="E2126" s="23">
        <v>5</v>
      </c>
      <c r="F2126" s="23">
        <v>122811</v>
      </c>
      <c r="G2126" s="38" t="s">
        <v>3753</v>
      </c>
      <c r="H2126" s="38" t="s">
        <v>3751</v>
      </c>
      <c r="I2126" s="38" t="s">
        <v>6006</v>
      </c>
      <c r="J2126" s="38" t="s">
        <v>3757</v>
      </c>
      <c r="K2126" s="38" t="s">
        <v>5820</v>
      </c>
      <c r="L2126" s="38" t="s">
        <v>6954</v>
      </c>
      <c r="M2126" s="109">
        <v>45812</v>
      </c>
      <c r="N2126" s="39">
        <v>1813612.21</v>
      </c>
      <c r="O2126" s="38">
        <v>1</v>
      </c>
      <c r="P2126" s="38"/>
      <c r="Q2126" s="23" t="s">
        <v>3139</v>
      </c>
      <c r="R2126" s="39">
        <v>16775</v>
      </c>
      <c r="S2126" s="38"/>
      <c r="T2126" s="23" t="s">
        <v>3139</v>
      </c>
      <c r="U2126" s="38" t="s">
        <v>6954</v>
      </c>
      <c r="V2126" s="39">
        <v>60000000</v>
      </c>
      <c r="W2126" s="38" t="s">
        <v>3139</v>
      </c>
      <c r="X2126" s="23">
        <v>108</v>
      </c>
      <c r="Y2126" s="38" t="s">
        <v>6552</v>
      </c>
      <c r="Z2126" s="21">
        <v>1.8136122100000001</v>
      </c>
      <c r="AA2126" s="38" t="s">
        <v>3139</v>
      </c>
      <c r="AB2126" s="39">
        <v>16775</v>
      </c>
      <c r="AC2126" s="39">
        <v>0</v>
      </c>
      <c r="AD2126" s="38" t="s">
        <v>3139</v>
      </c>
      <c r="AE2126" s="38" t="s">
        <v>5824</v>
      </c>
    </row>
    <row r="2127" spans="1:34">
      <c r="A2127" t="str">
        <f t="shared" si="101"/>
        <v>1228</v>
      </c>
      <c r="B2127" t="str">
        <f t="shared" si="99"/>
        <v>CA</v>
      </c>
      <c r="C2127">
        <f t="shared" si="100"/>
        <v>229</v>
      </c>
      <c r="D2127" s="38" t="s">
        <v>6552</v>
      </c>
      <c r="E2127" s="23">
        <v>6</v>
      </c>
      <c r="F2127" s="23">
        <v>122811</v>
      </c>
      <c r="G2127" s="38" t="s">
        <v>3750</v>
      </c>
      <c r="H2127" s="38" t="s">
        <v>3758</v>
      </c>
      <c r="I2127" s="38" t="s">
        <v>6006</v>
      </c>
      <c r="J2127" s="38" t="s">
        <v>6955</v>
      </c>
      <c r="K2127" s="38" t="s">
        <v>5820</v>
      </c>
      <c r="L2127" s="38" t="s">
        <v>6287</v>
      </c>
      <c r="M2127" s="109">
        <v>44637</v>
      </c>
      <c r="N2127" s="39">
        <v>243794105.63999999</v>
      </c>
      <c r="O2127" s="38">
        <v>1</v>
      </c>
      <c r="P2127" s="38"/>
      <c r="Q2127" s="38" t="s">
        <v>3139</v>
      </c>
      <c r="R2127" s="39">
        <v>25287</v>
      </c>
      <c r="S2127" s="38"/>
      <c r="T2127" s="23" t="s">
        <v>3139</v>
      </c>
      <c r="U2127" s="38" t="s">
        <v>6287</v>
      </c>
      <c r="V2127" s="39">
        <v>255667055.5</v>
      </c>
      <c r="W2127" s="38" t="s">
        <v>3139</v>
      </c>
      <c r="X2127" s="23">
        <v>9641</v>
      </c>
      <c r="Y2127" s="38" t="s">
        <v>6552</v>
      </c>
      <c r="Z2127" s="21">
        <v>243.79410564</v>
      </c>
      <c r="AA2127" s="38" t="s">
        <v>3139</v>
      </c>
      <c r="AB2127" s="39">
        <v>25287</v>
      </c>
      <c r="AC2127" s="39">
        <v>0</v>
      </c>
      <c r="AD2127" s="38" t="s">
        <v>3139</v>
      </c>
      <c r="AE2127" s="38" t="s">
        <v>5824</v>
      </c>
    </row>
    <row r="2128" spans="1:34">
      <c r="A2128" t="str">
        <f t="shared" si="101"/>
        <v>1228</v>
      </c>
      <c r="B2128" t="str">
        <f t="shared" si="99"/>
        <v>CA</v>
      </c>
      <c r="C2128">
        <f t="shared" si="100"/>
        <v>1249</v>
      </c>
      <c r="D2128" s="38" t="s">
        <v>6552</v>
      </c>
      <c r="E2128" s="23">
        <v>7</v>
      </c>
      <c r="F2128" s="23">
        <v>122811</v>
      </c>
      <c r="G2128" s="38" t="s">
        <v>3753</v>
      </c>
      <c r="H2128" s="38" t="s">
        <v>3759</v>
      </c>
      <c r="I2128" s="38" t="s">
        <v>6006</v>
      </c>
      <c r="J2128" s="38" t="s">
        <v>3760</v>
      </c>
      <c r="K2128" s="38" t="s">
        <v>5820</v>
      </c>
      <c r="L2128" s="38" t="s">
        <v>6644</v>
      </c>
      <c r="M2128" s="109">
        <v>45657</v>
      </c>
      <c r="N2128" s="39">
        <v>5583197.2300000004</v>
      </c>
      <c r="O2128" s="38">
        <v>1</v>
      </c>
      <c r="P2128" s="38"/>
      <c r="Q2128" s="38" t="s">
        <v>3139</v>
      </c>
      <c r="R2128" s="39">
        <v>16775</v>
      </c>
      <c r="S2128" s="38"/>
      <c r="T2128" s="23" t="s">
        <v>3139</v>
      </c>
      <c r="U2128" s="38" t="s">
        <v>6644</v>
      </c>
      <c r="V2128" s="39">
        <v>12947419.949999999</v>
      </c>
      <c r="W2128" s="38" t="s">
        <v>3139</v>
      </c>
      <c r="X2128" s="23">
        <v>333</v>
      </c>
      <c r="Y2128" s="38" t="s">
        <v>6552</v>
      </c>
      <c r="Z2128" s="21">
        <v>5.5831972300000006</v>
      </c>
      <c r="AA2128" s="38" t="s">
        <v>3139</v>
      </c>
      <c r="AB2128" s="39">
        <v>16775</v>
      </c>
      <c r="AC2128" s="39">
        <v>0</v>
      </c>
      <c r="AD2128" s="38" t="s">
        <v>3139</v>
      </c>
      <c r="AE2128" s="38" t="s">
        <v>5824</v>
      </c>
    </row>
    <row r="2129" spans="1:34">
      <c r="A2129" t="str">
        <f t="shared" si="101"/>
        <v>1228</v>
      </c>
      <c r="B2129" t="str">
        <f t="shared" si="99"/>
        <v>CA</v>
      </c>
      <c r="C2129">
        <f t="shared" si="100"/>
        <v>265</v>
      </c>
      <c r="D2129" s="38" t="s">
        <v>6552</v>
      </c>
      <c r="E2129" s="23">
        <v>8</v>
      </c>
      <c r="F2129" s="23">
        <v>122811</v>
      </c>
      <c r="G2129" s="38" t="s">
        <v>107</v>
      </c>
      <c r="H2129" s="38" t="s">
        <v>3763</v>
      </c>
      <c r="I2129" s="38" t="s">
        <v>5969</v>
      </c>
      <c r="J2129" s="38" t="s">
        <v>6957</v>
      </c>
      <c r="K2129" s="38"/>
      <c r="L2129" s="38" t="s">
        <v>5998</v>
      </c>
      <c r="M2129" s="109">
        <v>44673</v>
      </c>
      <c r="N2129" s="39">
        <v>465881242.86000001</v>
      </c>
      <c r="O2129" s="38">
        <v>1</v>
      </c>
      <c r="P2129" s="38" t="s">
        <v>5814</v>
      </c>
      <c r="Q2129" s="38">
        <v>3.9</v>
      </c>
      <c r="R2129" s="39" t="s">
        <v>3139</v>
      </c>
      <c r="S2129" s="38" t="s">
        <v>54</v>
      </c>
      <c r="T2129" s="23">
        <v>360</v>
      </c>
      <c r="U2129" s="38" t="s">
        <v>5998</v>
      </c>
      <c r="V2129" s="39">
        <v>462934076.86000001</v>
      </c>
      <c r="W2129" s="38">
        <v>3.9</v>
      </c>
      <c r="X2129" s="23" t="s">
        <v>3139</v>
      </c>
      <c r="Y2129" s="38" t="s">
        <v>6552</v>
      </c>
      <c r="Z2129" s="21">
        <v>465.88124285999999</v>
      </c>
      <c r="AA2129" s="38">
        <v>3.9</v>
      </c>
      <c r="AB2129" s="39" t="s">
        <v>3139</v>
      </c>
      <c r="AC2129" s="39">
        <v>0</v>
      </c>
      <c r="AD2129" s="38" t="s">
        <v>3139</v>
      </c>
      <c r="AE2129" s="38" t="s">
        <v>5824</v>
      </c>
    </row>
    <row r="2130" spans="1:34">
      <c r="A2130" t="str">
        <f t="shared" si="101"/>
        <v>1228</v>
      </c>
      <c r="B2130" t="str">
        <f t="shared" si="99"/>
        <v>CA</v>
      </c>
      <c r="C2130">
        <f t="shared" si="100"/>
        <v>265</v>
      </c>
      <c r="D2130" s="38" t="s">
        <v>6552</v>
      </c>
      <c r="E2130" s="23">
        <v>9</v>
      </c>
      <c r="F2130" s="23">
        <v>122811</v>
      </c>
      <c r="G2130" s="38" t="s">
        <v>107</v>
      </c>
      <c r="H2130" s="38" t="s">
        <v>3763</v>
      </c>
      <c r="I2130" s="38" t="s">
        <v>5969</v>
      </c>
      <c r="J2130" s="38" t="s">
        <v>6958</v>
      </c>
      <c r="K2130" s="38"/>
      <c r="L2130" s="38" t="s">
        <v>5998</v>
      </c>
      <c r="M2130" s="109">
        <v>44673</v>
      </c>
      <c r="N2130" s="39">
        <v>514885770</v>
      </c>
      <c r="O2130" s="38">
        <v>1</v>
      </c>
      <c r="P2130" s="38" t="s">
        <v>5814</v>
      </c>
      <c r="Q2130" s="38">
        <v>3.9</v>
      </c>
      <c r="R2130" s="39" t="s">
        <v>3139</v>
      </c>
      <c r="S2130" s="38" t="s">
        <v>54</v>
      </c>
      <c r="T2130" s="23">
        <v>360</v>
      </c>
      <c r="U2130" s="38" t="s">
        <v>5998</v>
      </c>
      <c r="V2130" s="39">
        <v>511628590</v>
      </c>
      <c r="W2130" s="38">
        <v>3.9</v>
      </c>
      <c r="X2130" s="23" t="s">
        <v>3139</v>
      </c>
      <c r="Y2130" s="38" t="s">
        <v>6552</v>
      </c>
      <c r="Z2130" s="21">
        <v>514.88576999999998</v>
      </c>
      <c r="AA2130" s="38">
        <v>3.9</v>
      </c>
      <c r="AB2130" s="39" t="s">
        <v>3139</v>
      </c>
      <c r="AC2130" s="39">
        <v>0</v>
      </c>
      <c r="AD2130" s="38" t="s">
        <v>3139</v>
      </c>
      <c r="AE2130" s="38" t="s">
        <v>5824</v>
      </c>
    </row>
    <row r="2131" spans="1:34">
      <c r="A2131" t="str">
        <f t="shared" si="101"/>
        <v>1228</v>
      </c>
      <c r="B2131" t="str">
        <f t="shared" si="99"/>
        <v>CA</v>
      </c>
      <c r="C2131">
        <f t="shared" si="100"/>
        <v>160</v>
      </c>
      <c r="D2131" s="38" t="s">
        <v>6552</v>
      </c>
      <c r="E2131" s="23">
        <v>10</v>
      </c>
      <c r="F2131" s="23">
        <v>122811</v>
      </c>
      <c r="G2131" s="38" t="s">
        <v>107</v>
      </c>
      <c r="H2131" s="38" t="s">
        <v>3226</v>
      </c>
      <c r="I2131" s="38" t="s">
        <v>5969</v>
      </c>
      <c r="J2131" s="38" t="s">
        <v>6959</v>
      </c>
      <c r="K2131" s="38"/>
      <c r="L2131" s="38" t="s">
        <v>6493</v>
      </c>
      <c r="M2131" s="109">
        <v>44568</v>
      </c>
      <c r="N2131" s="39">
        <v>311062546</v>
      </c>
      <c r="O2131" s="38">
        <v>1</v>
      </c>
      <c r="P2131" s="38" t="s">
        <v>5814</v>
      </c>
      <c r="Q2131" s="38">
        <v>4.5</v>
      </c>
      <c r="R2131" s="39" t="s">
        <v>3139</v>
      </c>
      <c r="S2131" s="38" t="s">
        <v>54</v>
      </c>
      <c r="T2131" s="23">
        <v>360</v>
      </c>
      <c r="U2131" s="38" t="s">
        <v>6493</v>
      </c>
      <c r="V2131" s="39">
        <v>408945773.35619998</v>
      </c>
      <c r="W2131" s="38">
        <v>4.5</v>
      </c>
      <c r="X2131" s="23" t="s">
        <v>3139</v>
      </c>
      <c r="Y2131" s="38" t="s">
        <v>6552</v>
      </c>
      <c r="Z2131" s="21">
        <v>311.062546</v>
      </c>
      <c r="AA2131" s="38">
        <v>4.5</v>
      </c>
      <c r="AB2131" s="39" t="s">
        <v>3139</v>
      </c>
      <c r="AC2131" s="39">
        <v>0</v>
      </c>
      <c r="AD2131" s="38" t="s">
        <v>3139</v>
      </c>
      <c r="AE2131" s="38" t="s">
        <v>5824</v>
      </c>
    </row>
    <row r="2132" spans="1:34">
      <c r="A2132" t="str">
        <f t="shared" si="101"/>
        <v>1228</v>
      </c>
      <c r="B2132" t="str">
        <f t="shared" si="99"/>
        <v>CA</v>
      </c>
      <c r="C2132">
        <f t="shared" si="100"/>
        <v>181</v>
      </c>
      <c r="D2132" s="38" t="s">
        <v>6552</v>
      </c>
      <c r="E2132" s="23">
        <v>11</v>
      </c>
      <c r="F2132" s="23">
        <v>122811</v>
      </c>
      <c r="G2132" s="38" t="s">
        <v>107</v>
      </c>
      <c r="H2132" s="38" t="s">
        <v>3226</v>
      </c>
      <c r="I2132" s="38" t="s">
        <v>5969</v>
      </c>
      <c r="J2132" s="38" t="s">
        <v>6960</v>
      </c>
      <c r="K2132" s="38"/>
      <c r="L2132" s="38" t="s">
        <v>5993</v>
      </c>
      <c r="M2132" s="109">
        <v>44589</v>
      </c>
      <c r="N2132" s="39">
        <v>274700286</v>
      </c>
      <c r="O2132" s="38">
        <v>1</v>
      </c>
      <c r="P2132" s="38" t="s">
        <v>5814</v>
      </c>
      <c r="Q2132" s="38">
        <v>4.6500000000000004</v>
      </c>
      <c r="R2132" s="39" t="s">
        <v>3139</v>
      </c>
      <c r="S2132" s="38" t="s">
        <v>54</v>
      </c>
      <c r="T2132" s="23">
        <v>360</v>
      </c>
      <c r="U2132" s="38" t="s">
        <v>5993</v>
      </c>
      <c r="V2132" s="39">
        <v>269987380</v>
      </c>
      <c r="W2132" s="38">
        <v>4.6500000000000004</v>
      </c>
      <c r="X2132" s="23" t="s">
        <v>3139</v>
      </c>
      <c r="Y2132" s="38" t="s">
        <v>6552</v>
      </c>
      <c r="Z2132" s="21">
        <v>274.70028600000001</v>
      </c>
      <c r="AA2132" s="38">
        <v>5.5</v>
      </c>
      <c r="AB2132" s="39" t="s">
        <v>3139</v>
      </c>
      <c r="AC2132" s="39">
        <v>0</v>
      </c>
      <c r="AD2132" s="38" t="s">
        <v>3139</v>
      </c>
      <c r="AE2132" s="38" t="s">
        <v>5824</v>
      </c>
    </row>
    <row r="2133" spans="1:34">
      <c r="A2133" t="str">
        <f t="shared" si="101"/>
        <v>1228</v>
      </c>
      <c r="B2133" t="str">
        <f t="shared" si="99"/>
        <v>CA</v>
      </c>
      <c r="C2133">
        <f t="shared" si="100"/>
        <v>24</v>
      </c>
      <c r="D2133" s="38" t="s">
        <v>6552</v>
      </c>
      <c r="E2133" s="23">
        <v>12</v>
      </c>
      <c r="F2133" s="23">
        <v>122811</v>
      </c>
      <c r="G2133" s="38" t="s">
        <v>107</v>
      </c>
      <c r="H2133" s="38" t="s">
        <v>3226</v>
      </c>
      <c r="I2133" s="38" t="s">
        <v>5969</v>
      </c>
      <c r="J2133" s="38" t="s">
        <v>5907</v>
      </c>
      <c r="K2133" s="38"/>
      <c r="L2133" s="38" t="s">
        <v>6961</v>
      </c>
      <c r="M2133" s="109">
        <v>44432</v>
      </c>
      <c r="N2133" s="39">
        <v>231362869</v>
      </c>
      <c r="O2133" s="38">
        <v>1</v>
      </c>
      <c r="P2133" s="38" t="s">
        <v>5814</v>
      </c>
      <c r="Q2133" s="38">
        <v>5.4</v>
      </c>
      <c r="R2133" s="39" t="s">
        <v>3139</v>
      </c>
      <c r="S2133" s="38" t="s">
        <v>54</v>
      </c>
      <c r="T2133" s="23">
        <v>360</v>
      </c>
      <c r="U2133" s="38" t="s">
        <v>6961</v>
      </c>
      <c r="V2133" s="39">
        <v>221628020</v>
      </c>
      <c r="W2133" s="38">
        <v>5.4</v>
      </c>
      <c r="X2133" s="23" t="s">
        <v>3139</v>
      </c>
      <c r="Y2133" s="38" t="s">
        <v>6552</v>
      </c>
      <c r="Z2133" s="21">
        <v>231.36286899999999</v>
      </c>
      <c r="AA2133" s="38">
        <v>5.4</v>
      </c>
      <c r="AB2133" s="39" t="s">
        <v>3139</v>
      </c>
      <c r="AC2133" s="39">
        <v>0</v>
      </c>
      <c r="AD2133" s="38" t="s">
        <v>3139</v>
      </c>
      <c r="AE2133" s="38" t="s">
        <v>5824</v>
      </c>
      <c r="AG2133" s="23"/>
      <c r="AH2133" s="23"/>
    </row>
    <row r="2134" spans="1:34">
      <c r="A2134" t="str">
        <f t="shared" si="101"/>
        <v>1228</v>
      </c>
      <c r="B2134" t="str">
        <f t="shared" si="99"/>
        <v>CA</v>
      </c>
      <c r="C2134">
        <f t="shared" si="100"/>
        <v>26</v>
      </c>
      <c r="D2134" s="38" t="s">
        <v>6552</v>
      </c>
      <c r="E2134" s="23">
        <v>13</v>
      </c>
      <c r="F2134" s="23">
        <v>122811</v>
      </c>
      <c r="G2134" s="38" t="s">
        <v>107</v>
      </c>
      <c r="H2134" s="38" t="s">
        <v>3226</v>
      </c>
      <c r="I2134" s="38" t="s">
        <v>5969</v>
      </c>
      <c r="J2134" s="38" t="s">
        <v>5908</v>
      </c>
      <c r="K2134" s="38"/>
      <c r="L2134" s="38" t="s">
        <v>6528</v>
      </c>
      <c r="M2134" s="109">
        <v>44434</v>
      </c>
      <c r="N2134" s="39">
        <v>57518840</v>
      </c>
      <c r="O2134" s="38">
        <v>1</v>
      </c>
      <c r="P2134" s="38" t="s">
        <v>5814</v>
      </c>
      <c r="Q2134" s="38">
        <v>5.4</v>
      </c>
      <c r="R2134" s="39" t="s">
        <v>3139</v>
      </c>
      <c r="S2134" s="38" t="s">
        <v>54</v>
      </c>
      <c r="T2134" s="23">
        <v>360</v>
      </c>
      <c r="U2134" s="38" t="s">
        <v>6528</v>
      </c>
      <c r="V2134" s="39">
        <v>55154822</v>
      </c>
      <c r="W2134" s="38">
        <v>5.4</v>
      </c>
      <c r="X2134" s="23" t="s">
        <v>3139</v>
      </c>
      <c r="Y2134" s="38" t="s">
        <v>6552</v>
      </c>
      <c r="Z2134" s="21">
        <v>57.518839999999997</v>
      </c>
      <c r="AA2134" s="38">
        <v>5.4</v>
      </c>
      <c r="AB2134" s="39" t="s">
        <v>3139</v>
      </c>
      <c r="AC2134" s="39">
        <v>0</v>
      </c>
      <c r="AD2134" s="38" t="s">
        <v>3139</v>
      </c>
      <c r="AE2134" s="38" t="s">
        <v>5824</v>
      </c>
      <c r="AG2134" s="23"/>
      <c r="AH2134" s="23"/>
    </row>
    <row r="2135" spans="1:34">
      <c r="A2135" t="str">
        <f t="shared" si="101"/>
        <v>1228</v>
      </c>
      <c r="B2135" t="str">
        <f t="shared" si="99"/>
        <v>CA</v>
      </c>
      <c r="C2135">
        <f t="shared" si="100"/>
        <v>335</v>
      </c>
      <c r="D2135" s="38" t="s">
        <v>6552</v>
      </c>
      <c r="E2135" s="23">
        <v>14</v>
      </c>
      <c r="F2135" s="23">
        <v>122811</v>
      </c>
      <c r="G2135" s="38" t="s">
        <v>107</v>
      </c>
      <c r="H2135" s="38" t="s">
        <v>3226</v>
      </c>
      <c r="I2135" s="38" t="s">
        <v>5969</v>
      </c>
      <c r="J2135" s="38" t="s">
        <v>11461</v>
      </c>
      <c r="K2135" s="38"/>
      <c r="L2135" s="38" t="s">
        <v>6193</v>
      </c>
      <c r="M2135" s="109">
        <v>44743</v>
      </c>
      <c r="N2135" s="39">
        <v>809129905.80999994</v>
      </c>
      <c r="O2135" s="38">
        <v>1</v>
      </c>
      <c r="P2135" s="38" t="s">
        <v>5814</v>
      </c>
      <c r="Q2135" s="38">
        <v>5.65</v>
      </c>
      <c r="R2135" s="39" t="s">
        <v>3139</v>
      </c>
      <c r="S2135" s="38" t="s">
        <v>54</v>
      </c>
      <c r="T2135" s="23">
        <v>360</v>
      </c>
      <c r="U2135" s="38" t="s">
        <v>6193</v>
      </c>
      <c r="V2135" s="39">
        <v>755459684</v>
      </c>
      <c r="W2135" s="38">
        <v>5.65</v>
      </c>
      <c r="X2135" s="23" t="s">
        <v>3139</v>
      </c>
      <c r="Y2135" s="38" t="s">
        <v>6552</v>
      </c>
      <c r="Z2135" s="21">
        <v>809.12990580999997</v>
      </c>
      <c r="AA2135" s="38">
        <v>5.65</v>
      </c>
      <c r="AB2135" s="39" t="s">
        <v>3139</v>
      </c>
      <c r="AC2135" s="39">
        <v>0</v>
      </c>
      <c r="AD2135" s="38" t="s">
        <v>3139</v>
      </c>
      <c r="AE2135" s="38" t="s">
        <v>5824</v>
      </c>
      <c r="AG2135" s="23"/>
      <c r="AH2135" s="23"/>
    </row>
    <row r="2136" spans="1:34">
      <c r="A2136" t="str">
        <f t="shared" si="101"/>
        <v>1228</v>
      </c>
      <c r="B2136" t="str">
        <f t="shared" si="99"/>
        <v>CA</v>
      </c>
      <c r="C2136">
        <f t="shared" si="100"/>
        <v>110</v>
      </c>
      <c r="D2136" s="38" t="s">
        <v>6552</v>
      </c>
      <c r="E2136" s="23">
        <v>15</v>
      </c>
      <c r="F2136" s="23">
        <v>122811</v>
      </c>
      <c r="G2136" s="38" t="s">
        <v>107</v>
      </c>
      <c r="H2136" s="38" t="s">
        <v>3226</v>
      </c>
      <c r="I2136" s="38" t="s">
        <v>5969</v>
      </c>
      <c r="J2136" s="38" t="s">
        <v>9705</v>
      </c>
      <c r="K2136" s="38"/>
      <c r="L2136" s="38" t="s">
        <v>5973</v>
      </c>
      <c r="M2136" s="109">
        <v>44518</v>
      </c>
      <c r="N2136" s="39">
        <v>220282382</v>
      </c>
      <c r="O2136" s="38">
        <v>1</v>
      </c>
      <c r="P2136" s="38" t="s">
        <v>5814</v>
      </c>
      <c r="Q2136" s="38">
        <v>3.5</v>
      </c>
      <c r="R2136" s="39" t="s">
        <v>3139</v>
      </c>
      <c r="S2136" s="38" t="s">
        <v>54</v>
      </c>
      <c r="T2136" s="23">
        <v>180</v>
      </c>
      <c r="U2136" s="38" t="s">
        <v>5973</v>
      </c>
      <c r="V2136" s="39">
        <v>218774990</v>
      </c>
      <c r="W2136" s="38">
        <v>3.5</v>
      </c>
      <c r="X2136" s="23" t="s">
        <v>3139</v>
      </c>
      <c r="Y2136" s="38" t="s">
        <v>6552</v>
      </c>
      <c r="Z2136" s="21">
        <v>220.28238200000001</v>
      </c>
      <c r="AA2136" s="38">
        <v>3.5</v>
      </c>
      <c r="AB2136" s="39" t="s">
        <v>3139</v>
      </c>
      <c r="AC2136" s="39">
        <v>0</v>
      </c>
      <c r="AD2136" s="38" t="s">
        <v>3139</v>
      </c>
      <c r="AE2136" s="38" t="s">
        <v>5824</v>
      </c>
      <c r="AG2136" s="23"/>
      <c r="AH2136" s="23"/>
    </row>
    <row r="2137" spans="1:34">
      <c r="A2137" t="str">
        <f t="shared" si="101"/>
        <v>1228</v>
      </c>
      <c r="B2137" t="str">
        <f t="shared" si="99"/>
        <v>CA</v>
      </c>
      <c r="C2137">
        <f t="shared" si="100"/>
        <v>82</v>
      </c>
      <c r="D2137" s="38" t="s">
        <v>6552</v>
      </c>
      <c r="E2137" s="23">
        <v>16</v>
      </c>
      <c r="F2137" s="23">
        <v>122811</v>
      </c>
      <c r="G2137" s="38" t="s">
        <v>107</v>
      </c>
      <c r="H2137" s="38" t="s">
        <v>3226</v>
      </c>
      <c r="I2137" s="38" t="s">
        <v>5969</v>
      </c>
      <c r="J2137" s="38" t="s">
        <v>6962</v>
      </c>
      <c r="K2137" s="38"/>
      <c r="L2137" s="38" t="s">
        <v>6077</v>
      </c>
      <c r="M2137" s="109">
        <v>44490</v>
      </c>
      <c r="N2137" s="39">
        <v>352644312.51999998</v>
      </c>
      <c r="O2137" s="38">
        <v>1</v>
      </c>
      <c r="P2137" s="38" t="s">
        <v>5814</v>
      </c>
      <c r="Q2137" s="38">
        <v>5.3</v>
      </c>
      <c r="R2137" s="39" t="s">
        <v>3139</v>
      </c>
      <c r="S2137" s="38" t="s">
        <v>54</v>
      </c>
      <c r="T2137" s="23">
        <v>182</v>
      </c>
      <c r="U2137" s="38" t="s">
        <v>6077</v>
      </c>
      <c r="V2137" s="39">
        <v>349297097.51999998</v>
      </c>
      <c r="W2137" s="38">
        <v>5.3</v>
      </c>
      <c r="X2137" s="23" t="s">
        <v>3139</v>
      </c>
      <c r="Y2137" s="38" t="s">
        <v>6552</v>
      </c>
      <c r="Z2137" s="21">
        <v>352.64431251999997</v>
      </c>
      <c r="AA2137" s="38">
        <v>5.3</v>
      </c>
      <c r="AB2137" s="39" t="s">
        <v>3139</v>
      </c>
      <c r="AC2137" s="39">
        <v>0</v>
      </c>
      <c r="AD2137" s="38" t="s">
        <v>3139</v>
      </c>
      <c r="AE2137" s="38" t="s">
        <v>5824</v>
      </c>
      <c r="AG2137" s="23"/>
      <c r="AH2137" s="23"/>
    </row>
    <row r="2138" spans="1:34">
      <c r="A2138" t="str">
        <f t="shared" si="101"/>
        <v>1228</v>
      </c>
      <c r="B2138" t="str">
        <f t="shared" si="99"/>
        <v>CA</v>
      </c>
      <c r="C2138">
        <f t="shared" si="100"/>
        <v>335</v>
      </c>
      <c r="D2138" s="38" t="s">
        <v>6552</v>
      </c>
      <c r="E2138" s="23">
        <v>17</v>
      </c>
      <c r="F2138" s="23">
        <v>122811</v>
      </c>
      <c r="G2138" s="38" t="s">
        <v>107</v>
      </c>
      <c r="H2138" s="38" t="s">
        <v>3226</v>
      </c>
      <c r="I2138" s="38" t="s">
        <v>5969</v>
      </c>
      <c r="J2138" s="38" t="s">
        <v>12098</v>
      </c>
      <c r="K2138" s="38"/>
      <c r="L2138" s="38" t="s">
        <v>6387</v>
      </c>
      <c r="M2138" s="109">
        <v>44743</v>
      </c>
      <c r="N2138" s="39">
        <v>748438417</v>
      </c>
      <c r="O2138" s="38">
        <v>1</v>
      </c>
      <c r="P2138" s="38" t="s">
        <v>5814</v>
      </c>
      <c r="Q2138" s="38">
        <v>4.8</v>
      </c>
      <c r="R2138" s="39" t="s">
        <v>3139</v>
      </c>
      <c r="S2138" s="38" t="s">
        <v>54</v>
      </c>
      <c r="T2138" s="23">
        <v>364</v>
      </c>
      <c r="U2138" s="38" t="s">
        <v>6387</v>
      </c>
      <c r="V2138" s="39">
        <v>745519999</v>
      </c>
      <c r="W2138" s="38">
        <v>4.8</v>
      </c>
      <c r="X2138" s="23" t="s">
        <v>3139</v>
      </c>
      <c r="Y2138" s="38" t="s">
        <v>6552</v>
      </c>
      <c r="Z2138" s="21">
        <v>748.43841699999996</v>
      </c>
      <c r="AA2138" s="38">
        <v>4.8</v>
      </c>
      <c r="AB2138" s="39" t="s">
        <v>3139</v>
      </c>
      <c r="AC2138" s="39">
        <v>0</v>
      </c>
      <c r="AD2138" s="38" t="s">
        <v>3139</v>
      </c>
      <c r="AE2138" s="38" t="s">
        <v>5824</v>
      </c>
      <c r="AG2138" s="23"/>
      <c r="AH2138" s="23"/>
    </row>
    <row r="2139" spans="1:34">
      <c r="A2139" t="str">
        <f t="shared" si="101"/>
        <v>1228</v>
      </c>
      <c r="B2139" t="str">
        <f t="shared" si="99"/>
        <v>CA</v>
      </c>
      <c r="C2139">
        <f t="shared" si="100"/>
        <v>342</v>
      </c>
      <c r="D2139" s="38" t="s">
        <v>6552</v>
      </c>
      <c r="E2139" s="23">
        <v>18</v>
      </c>
      <c r="F2139" s="23">
        <v>122811</v>
      </c>
      <c r="G2139" s="38" t="s">
        <v>107</v>
      </c>
      <c r="H2139" s="38" t="s">
        <v>3226</v>
      </c>
      <c r="I2139" s="38" t="s">
        <v>5969</v>
      </c>
      <c r="J2139" s="38" t="s">
        <v>12099</v>
      </c>
      <c r="K2139" s="38"/>
      <c r="L2139" s="38" t="s">
        <v>6070</v>
      </c>
      <c r="M2139" s="109">
        <v>44750</v>
      </c>
      <c r="N2139" s="39">
        <v>740118389</v>
      </c>
      <c r="O2139" s="38">
        <v>1</v>
      </c>
      <c r="P2139" s="38" t="s">
        <v>5814</v>
      </c>
      <c r="Q2139" s="38">
        <v>4.8</v>
      </c>
      <c r="R2139" s="39" t="s">
        <v>3139</v>
      </c>
      <c r="S2139" s="38" t="s">
        <v>54</v>
      </c>
      <c r="T2139" s="23">
        <v>365</v>
      </c>
      <c r="U2139" s="38" t="s">
        <v>6070</v>
      </c>
      <c r="V2139" s="39">
        <v>737519999</v>
      </c>
      <c r="W2139" s="38">
        <v>4.8</v>
      </c>
      <c r="X2139" s="23" t="s">
        <v>3139</v>
      </c>
      <c r="Y2139" s="38" t="s">
        <v>6552</v>
      </c>
      <c r="Z2139" s="21">
        <v>740.11838899999998</v>
      </c>
      <c r="AA2139" s="38">
        <v>4.8</v>
      </c>
      <c r="AB2139" s="39" t="s">
        <v>3139</v>
      </c>
      <c r="AC2139" s="39">
        <v>0</v>
      </c>
      <c r="AD2139" s="38" t="s">
        <v>3139</v>
      </c>
      <c r="AE2139" s="38" t="s">
        <v>5824</v>
      </c>
      <c r="AG2139" s="23"/>
      <c r="AH2139" s="23"/>
    </row>
    <row r="2140" spans="1:34">
      <c r="A2140" t="str">
        <f t="shared" si="101"/>
        <v>1228</v>
      </c>
      <c r="B2140" t="str">
        <f t="shared" si="99"/>
        <v>CA</v>
      </c>
      <c r="C2140">
        <f t="shared" si="100"/>
        <v>102</v>
      </c>
      <c r="D2140" s="38" t="s">
        <v>6552</v>
      </c>
      <c r="E2140" s="23">
        <v>19</v>
      </c>
      <c r="F2140" s="23">
        <v>122811</v>
      </c>
      <c r="G2140" s="38" t="s">
        <v>107</v>
      </c>
      <c r="H2140" s="38" t="s">
        <v>3226</v>
      </c>
      <c r="I2140" s="38" t="s">
        <v>5969</v>
      </c>
      <c r="J2140" s="38" t="s">
        <v>9706</v>
      </c>
      <c r="K2140" s="38"/>
      <c r="L2140" s="38" t="s">
        <v>6088</v>
      </c>
      <c r="M2140" s="109">
        <v>44510</v>
      </c>
      <c r="N2140" s="39">
        <v>223744210</v>
      </c>
      <c r="O2140" s="38">
        <v>1</v>
      </c>
      <c r="P2140" s="38" t="s">
        <v>5814</v>
      </c>
      <c r="Q2140" s="23">
        <v>3.5</v>
      </c>
      <c r="R2140" s="43" t="s">
        <v>3139</v>
      </c>
      <c r="S2140" s="38" t="s">
        <v>54</v>
      </c>
      <c r="T2140" s="23">
        <v>180</v>
      </c>
      <c r="U2140" s="38" t="s">
        <v>6088</v>
      </c>
      <c r="V2140" s="39">
        <v>222044298.37</v>
      </c>
      <c r="W2140" s="23">
        <v>3.5</v>
      </c>
      <c r="X2140" s="38" t="s">
        <v>3139</v>
      </c>
      <c r="Y2140" s="38" t="s">
        <v>6552</v>
      </c>
      <c r="Z2140" s="21">
        <v>223.74421000000001</v>
      </c>
      <c r="AA2140" s="23">
        <v>3.5</v>
      </c>
      <c r="AB2140" s="39" t="s">
        <v>3139</v>
      </c>
      <c r="AC2140" s="39">
        <v>0</v>
      </c>
      <c r="AD2140" s="38" t="s">
        <v>3139</v>
      </c>
      <c r="AE2140" s="38" t="s">
        <v>5824</v>
      </c>
      <c r="AG2140" s="23"/>
      <c r="AH2140" s="23"/>
    </row>
    <row r="2141" spans="1:34">
      <c r="A2141" t="str">
        <f t="shared" si="101"/>
        <v>1226</v>
      </c>
      <c r="B2141" t="str">
        <f t="shared" si="99"/>
        <v>OT</v>
      </c>
      <c r="C2141">
        <f t="shared" si="100"/>
        <v>153</v>
      </c>
      <c r="D2141" s="38" t="s">
        <v>6552</v>
      </c>
      <c r="E2141" s="23">
        <v>20</v>
      </c>
      <c r="F2141" s="23">
        <v>122602</v>
      </c>
      <c r="G2141" s="38" t="s">
        <v>3179</v>
      </c>
      <c r="H2141" s="38" t="s">
        <v>3368</v>
      </c>
      <c r="I2141" s="38" t="s">
        <v>6006</v>
      </c>
      <c r="J2141" s="38" t="s">
        <v>50</v>
      </c>
      <c r="K2141" s="38"/>
      <c r="L2141" s="38" t="s">
        <v>6964</v>
      </c>
      <c r="M2141" s="109">
        <v>44561</v>
      </c>
      <c r="N2141" s="39">
        <v>35300993</v>
      </c>
      <c r="O2141" s="38">
        <v>1</v>
      </c>
      <c r="P2141" s="38"/>
      <c r="Q2141" s="23" t="s">
        <v>3139</v>
      </c>
      <c r="R2141" s="43" t="s">
        <v>3139</v>
      </c>
      <c r="S2141" s="38"/>
      <c r="T2141" s="23" t="s">
        <v>3139</v>
      </c>
      <c r="U2141" s="38" t="s">
        <v>6964</v>
      </c>
      <c r="V2141" s="39">
        <v>15259569</v>
      </c>
      <c r="W2141" s="23" t="s">
        <v>3139</v>
      </c>
      <c r="X2141" s="38">
        <v>1</v>
      </c>
      <c r="Y2141" s="38" t="s">
        <v>6552</v>
      </c>
      <c r="Z2141" s="21">
        <v>35.300992999999998</v>
      </c>
      <c r="AA2141" s="23" t="s">
        <v>3139</v>
      </c>
      <c r="AB2141" s="39">
        <v>35300</v>
      </c>
      <c r="AC2141" s="39">
        <v>0</v>
      </c>
      <c r="AD2141" s="38" t="s">
        <v>3139</v>
      </c>
      <c r="AE2141" s="38" t="s">
        <v>5819</v>
      </c>
      <c r="AG2141" s="23"/>
      <c r="AH2141" s="23"/>
    </row>
    <row r="2142" spans="1:34">
      <c r="A2142" t="str">
        <f t="shared" si="101"/>
        <v>1226</v>
      </c>
      <c r="B2142" t="str">
        <f t="shared" si="99"/>
        <v>OT</v>
      </c>
      <c r="C2142">
        <f t="shared" si="100"/>
        <v>153</v>
      </c>
      <c r="D2142" s="38" t="s">
        <v>6552</v>
      </c>
      <c r="E2142" s="23">
        <v>21</v>
      </c>
      <c r="F2142" s="23">
        <v>122602</v>
      </c>
      <c r="G2142" s="38" t="s">
        <v>3741</v>
      </c>
      <c r="H2142" s="38" t="s">
        <v>3764</v>
      </c>
      <c r="I2142" s="38" t="s">
        <v>6006</v>
      </c>
      <c r="J2142" s="38" t="s">
        <v>3765</v>
      </c>
      <c r="K2142" s="38"/>
      <c r="L2142" s="38" t="s">
        <v>6965</v>
      </c>
      <c r="M2142" s="109">
        <v>44561</v>
      </c>
      <c r="N2142" s="39">
        <v>1753936</v>
      </c>
      <c r="O2142" s="38">
        <v>1</v>
      </c>
      <c r="P2142" s="38"/>
      <c r="Q2142" s="23" t="s">
        <v>3139</v>
      </c>
      <c r="R2142" s="43" t="s">
        <v>3139</v>
      </c>
      <c r="S2142" s="38"/>
      <c r="T2142" s="23" t="s">
        <v>3139</v>
      </c>
      <c r="U2142" s="38" t="s">
        <v>6965</v>
      </c>
      <c r="V2142" s="39">
        <v>916532</v>
      </c>
      <c r="W2142" s="23" t="s">
        <v>3139</v>
      </c>
      <c r="X2142" s="38">
        <v>1</v>
      </c>
      <c r="Y2142" s="38" t="s">
        <v>6552</v>
      </c>
      <c r="Z2142" s="21">
        <v>1.7539359999999999</v>
      </c>
      <c r="AA2142" s="23" t="s">
        <v>3139</v>
      </c>
      <c r="AB2142" s="39">
        <v>17424</v>
      </c>
      <c r="AC2142" s="39">
        <v>0</v>
      </c>
      <c r="AD2142" s="38" t="s">
        <v>3139</v>
      </c>
      <c r="AE2142" s="38" t="s">
        <v>5824</v>
      </c>
      <c r="AG2142" s="23"/>
      <c r="AH2142" s="23"/>
    </row>
    <row r="2143" spans="1:34">
      <c r="A2143" t="str">
        <f t="shared" si="101"/>
        <v>1228</v>
      </c>
      <c r="B2143" t="str">
        <f t="shared" si="99"/>
        <v>CA</v>
      </c>
      <c r="C2143">
        <f t="shared" si="100"/>
        <v>160</v>
      </c>
      <c r="D2143" s="38" t="s">
        <v>6552</v>
      </c>
      <c r="E2143" s="23">
        <v>22</v>
      </c>
      <c r="F2143" s="23">
        <v>122811</v>
      </c>
      <c r="G2143" s="38" t="s">
        <v>3399</v>
      </c>
      <c r="H2143" s="38" t="s">
        <v>3730</v>
      </c>
      <c r="I2143" s="38" t="s">
        <v>5969</v>
      </c>
      <c r="J2143" s="38" t="s">
        <v>6966</v>
      </c>
      <c r="K2143" s="38"/>
      <c r="L2143" s="38" t="s">
        <v>6067</v>
      </c>
      <c r="M2143" s="109">
        <v>44568</v>
      </c>
      <c r="N2143" s="39">
        <v>437623963</v>
      </c>
      <c r="O2143" s="38">
        <v>1</v>
      </c>
      <c r="P2143" s="38" t="s">
        <v>5814</v>
      </c>
      <c r="Q2143" s="23">
        <v>3.6</v>
      </c>
      <c r="R2143" s="43" t="s">
        <v>3139</v>
      </c>
      <c r="S2143" s="38" t="s">
        <v>54</v>
      </c>
      <c r="T2143" s="23">
        <v>270</v>
      </c>
      <c r="U2143" s="38" t="s">
        <v>6067</v>
      </c>
      <c r="V2143" s="39">
        <v>434375956</v>
      </c>
      <c r="W2143" s="23">
        <v>3.6</v>
      </c>
      <c r="X2143" s="38" t="s">
        <v>3139</v>
      </c>
      <c r="Y2143" s="38" t="s">
        <v>6552</v>
      </c>
      <c r="Z2143" s="21">
        <v>437.623963</v>
      </c>
      <c r="AA2143" s="23">
        <v>3.6</v>
      </c>
      <c r="AB2143" s="39" t="s">
        <v>3139</v>
      </c>
      <c r="AC2143" s="39">
        <v>0</v>
      </c>
      <c r="AD2143" s="38" t="s">
        <v>3139</v>
      </c>
      <c r="AE2143" s="38" t="s">
        <v>5824</v>
      </c>
      <c r="AG2143" s="23"/>
      <c r="AH2143" s="23"/>
    </row>
    <row r="2144" spans="1:34">
      <c r="A2144" t="str">
        <f t="shared" si="101"/>
        <v>1228</v>
      </c>
      <c r="B2144" t="str">
        <f t="shared" si="99"/>
        <v>CA</v>
      </c>
      <c r="C2144">
        <f t="shared" si="100"/>
        <v>177</v>
      </c>
      <c r="D2144" s="38" t="s">
        <v>6552</v>
      </c>
      <c r="E2144" s="23">
        <v>23</v>
      </c>
      <c r="F2144" s="23">
        <v>122811</v>
      </c>
      <c r="G2144" s="38" t="s">
        <v>3399</v>
      </c>
      <c r="H2144" s="38" t="s">
        <v>3730</v>
      </c>
      <c r="I2144" s="38" t="s">
        <v>5969</v>
      </c>
      <c r="J2144" s="38" t="s">
        <v>6967</v>
      </c>
      <c r="K2144" s="38"/>
      <c r="L2144" s="38" t="s">
        <v>6413</v>
      </c>
      <c r="M2144" s="109">
        <v>44585</v>
      </c>
      <c r="N2144" s="39">
        <v>302656443</v>
      </c>
      <c r="O2144" s="38">
        <v>1</v>
      </c>
      <c r="P2144" s="38" t="s">
        <v>5814</v>
      </c>
      <c r="Q2144" s="23">
        <v>3.6</v>
      </c>
      <c r="R2144" s="43" t="s">
        <v>3139</v>
      </c>
      <c r="S2144" s="38" t="s">
        <v>54</v>
      </c>
      <c r="T2144" s="23">
        <v>270</v>
      </c>
      <c r="U2144" s="38" t="s">
        <v>6413</v>
      </c>
      <c r="V2144" s="39">
        <v>300000000</v>
      </c>
      <c r="W2144" s="23">
        <v>3.6</v>
      </c>
      <c r="X2144" s="38" t="s">
        <v>3139</v>
      </c>
      <c r="Y2144" s="38" t="s">
        <v>6552</v>
      </c>
      <c r="Z2144" s="21">
        <v>302.65644300000002</v>
      </c>
      <c r="AA2144" s="23">
        <v>2</v>
      </c>
      <c r="AB2144" s="39" t="s">
        <v>3139</v>
      </c>
      <c r="AC2144" s="39">
        <v>0</v>
      </c>
      <c r="AD2144" s="38" t="s">
        <v>3139</v>
      </c>
      <c r="AE2144" s="38" t="s">
        <v>5824</v>
      </c>
      <c r="AG2144" s="23"/>
      <c r="AH2144" s="23"/>
    </row>
    <row r="2145" spans="1:34">
      <c r="A2145" t="str">
        <f t="shared" si="101"/>
        <v>1228</v>
      </c>
      <c r="B2145" t="str">
        <f t="shared" si="99"/>
        <v>CA</v>
      </c>
      <c r="C2145">
        <f t="shared" si="100"/>
        <v>163</v>
      </c>
      <c r="D2145" s="38" t="s">
        <v>6552</v>
      </c>
      <c r="E2145" s="23">
        <v>24</v>
      </c>
      <c r="F2145" s="23">
        <v>122811</v>
      </c>
      <c r="G2145" s="38" t="s">
        <v>1339</v>
      </c>
      <c r="H2145" s="38" t="s">
        <v>3766</v>
      </c>
      <c r="I2145" s="38" t="s">
        <v>5969</v>
      </c>
      <c r="J2145" s="38" t="s">
        <v>12100</v>
      </c>
      <c r="K2145" s="38"/>
      <c r="L2145" s="38" t="s">
        <v>6106</v>
      </c>
      <c r="M2145" s="109">
        <v>44571</v>
      </c>
      <c r="N2145" s="39">
        <v>330570579.93000001</v>
      </c>
      <c r="O2145" s="38">
        <v>1</v>
      </c>
      <c r="P2145" s="38" t="s">
        <v>5814</v>
      </c>
      <c r="Q2145" s="23">
        <v>2.0499999999999998</v>
      </c>
      <c r="R2145" s="43" t="s">
        <v>3139</v>
      </c>
      <c r="S2145" s="38" t="s">
        <v>54</v>
      </c>
      <c r="T2145" s="23">
        <v>182</v>
      </c>
      <c r="U2145" s="38" t="s">
        <v>6106</v>
      </c>
      <c r="V2145" s="39">
        <v>330235227.93000001</v>
      </c>
      <c r="W2145" s="23">
        <v>2.0499999999999998</v>
      </c>
      <c r="X2145" s="38" t="s">
        <v>3139</v>
      </c>
      <c r="Y2145" s="38" t="s">
        <v>6552</v>
      </c>
      <c r="Z2145" s="21">
        <v>330.57057993000001</v>
      </c>
      <c r="AA2145" s="23">
        <v>2.0499999999999998</v>
      </c>
      <c r="AB2145" s="39" t="s">
        <v>3139</v>
      </c>
      <c r="AC2145" s="39">
        <v>0</v>
      </c>
      <c r="AD2145" s="38" t="s">
        <v>3139</v>
      </c>
      <c r="AE2145" s="38" t="s">
        <v>5824</v>
      </c>
    </row>
    <row r="2146" spans="1:34">
      <c r="A2146" t="str">
        <f t="shared" si="101"/>
        <v>1228</v>
      </c>
      <c r="B2146" t="str">
        <f t="shared" si="99"/>
        <v>CA</v>
      </c>
      <c r="C2146">
        <f t="shared" si="100"/>
        <v>363</v>
      </c>
      <c r="D2146" s="38" t="s">
        <v>6552</v>
      </c>
      <c r="E2146" s="23">
        <v>25</v>
      </c>
      <c r="F2146" s="23">
        <v>122811</v>
      </c>
      <c r="G2146" s="38" t="s">
        <v>3399</v>
      </c>
      <c r="H2146" s="38" t="s">
        <v>3730</v>
      </c>
      <c r="I2146" s="38" t="s">
        <v>5969</v>
      </c>
      <c r="J2146" s="38" t="s">
        <v>12101</v>
      </c>
      <c r="K2146" s="38"/>
      <c r="L2146" s="38" t="s">
        <v>6114</v>
      </c>
      <c r="M2146" s="109">
        <v>44771</v>
      </c>
      <c r="N2146" s="39">
        <v>215202221</v>
      </c>
      <c r="O2146" s="38">
        <v>1</v>
      </c>
      <c r="P2146" s="38" t="s">
        <v>5814</v>
      </c>
      <c r="Q2146" s="23">
        <v>3.85</v>
      </c>
      <c r="R2146" s="43" t="s">
        <v>3139</v>
      </c>
      <c r="S2146" s="38" t="s">
        <v>54</v>
      </c>
      <c r="T2146" s="23">
        <v>365</v>
      </c>
      <c r="U2146" s="38" t="s">
        <v>6114</v>
      </c>
      <c r="V2146" s="39">
        <v>215156994</v>
      </c>
      <c r="W2146" s="23">
        <v>3.85</v>
      </c>
      <c r="X2146" s="38" t="s">
        <v>3139</v>
      </c>
      <c r="Y2146" s="38" t="s">
        <v>6552</v>
      </c>
      <c r="Z2146" s="21">
        <v>215.20222100000001</v>
      </c>
      <c r="AA2146" s="23">
        <v>3.85</v>
      </c>
      <c r="AB2146" s="39" t="s">
        <v>3139</v>
      </c>
      <c r="AC2146" s="39">
        <v>0</v>
      </c>
      <c r="AD2146" s="38" t="s">
        <v>3139</v>
      </c>
      <c r="AE2146" s="38" t="s">
        <v>5824</v>
      </c>
    </row>
    <row r="2147" spans="1:34">
      <c r="A2147" t="str">
        <f t="shared" si="101"/>
        <v>1228</v>
      </c>
      <c r="B2147" t="str">
        <f t="shared" si="99"/>
        <v>CA</v>
      </c>
      <c r="C2147">
        <f t="shared" si="100"/>
        <v>10</v>
      </c>
      <c r="D2147" s="38" t="s">
        <v>6552</v>
      </c>
      <c r="E2147" s="23">
        <v>26</v>
      </c>
      <c r="F2147" s="23">
        <v>122811</v>
      </c>
      <c r="G2147" s="38" t="s">
        <v>3399</v>
      </c>
      <c r="H2147" s="38" t="s">
        <v>3730</v>
      </c>
      <c r="I2147" s="38" t="s">
        <v>5969</v>
      </c>
      <c r="J2147" s="38" t="s">
        <v>5909</v>
      </c>
      <c r="K2147" s="38"/>
      <c r="L2147" s="38" t="s">
        <v>6969</v>
      </c>
      <c r="M2147" s="109">
        <v>44418</v>
      </c>
      <c r="N2147" s="39">
        <v>364535569</v>
      </c>
      <c r="O2147" s="38">
        <v>1</v>
      </c>
      <c r="P2147" s="38" t="s">
        <v>5814</v>
      </c>
      <c r="Q2147" s="23">
        <v>6.1</v>
      </c>
      <c r="R2147" s="43" t="s">
        <v>3139</v>
      </c>
      <c r="S2147" s="38" t="s">
        <v>54</v>
      </c>
      <c r="T2147" s="23">
        <v>365</v>
      </c>
      <c r="U2147" s="38" t="s">
        <v>6969</v>
      </c>
      <c r="V2147" s="39">
        <v>347598660</v>
      </c>
      <c r="W2147" s="23">
        <v>6.1</v>
      </c>
      <c r="X2147" s="38" t="s">
        <v>3139</v>
      </c>
      <c r="Y2147" s="38" t="s">
        <v>6552</v>
      </c>
      <c r="Z2147" s="21">
        <v>364.53556900000001</v>
      </c>
      <c r="AA2147" s="23">
        <v>5.7</v>
      </c>
      <c r="AB2147" s="39" t="s">
        <v>3139</v>
      </c>
      <c r="AC2147" s="39">
        <v>0</v>
      </c>
      <c r="AD2147" s="38" t="s">
        <v>3139</v>
      </c>
      <c r="AE2147" s="38" t="s">
        <v>5824</v>
      </c>
    </row>
    <row r="2148" spans="1:34">
      <c r="A2148" t="str">
        <f t="shared" si="101"/>
        <v>1228</v>
      </c>
      <c r="B2148" t="str">
        <f t="shared" si="99"/>
        <v>CA</v>
      </c>
      <c r="C2148">
        <f t="shared" si="100"/>
        <v>115</v>
      </c>
      <c r="D2148" s="38" t="s">
        <v>6552</v>
      </c>
      <c r="E2148" s="23">
        <v>27</v>
      </c>
      <c r="F2148" s="23">
        <v>122811</v>
      </c>
      <c r="G2148" s="38" t="s">
        <v>3399</v>
      </c>
      <c r="H2148" s="38" t="s">
        <v>3730</v>
      </c>
      <c r="I2148" s="38" t="s">
        <v>5969</v>
      </c>
      <c r="J2148" s="38" t="s">
        <v>11462</v>
      </c>
      <c r="K2148" s="38"/>
      <c r="L2148" s="38" t="s">
        <v>6970</v>
      </c>
      <c r="M2148" s="109">
        <v>44523</v>
      </c>
      <c r="N2148" s="39">
        <v>303729673.56999999</v>
      </c>
      <c r="O2148" s="38">
        <v>1</v>
      </c>
      <c r="P2148" s="38" t="s">
        <v>5814</v>
      </c>
      <c r="Q2148" s="23">
        <v>3.6</v>
      </c>
      <c r="R2148" s="43" t="s">
        <v>3139</v>
      </c>
      <c r="S2148" s="38" t="s">
        <v>54</v>
      </c>
      <c r="T2148" s="23">
        <v>270</v>
      </c>
      <c r="U2148" s="38" t="s">
        <v>6413</v>
      </c>
      <c r="V2148" s="39">
        <v>338000000</v>
      </c>
      <c r="W2148" s="23">
        <v>3.6</v>
      </c>
      <c r="X2148" s="38" t="s">
        <v>3139</v>
      </c>
      <c r="Y2148" s="38" t="s">
        <v>6552</v>
      </c>
      <c r="Z2148" s="21">
        <v>303.72967356999999</v>
      </c>
      <c r="AA2148" s="23">
        <v>3.6</v>
      </c>
      <c r="AB2148" s="39" t="s">
        <v>3139</v>
      </c>
      <c r="AC2148" s="39">
        <v>0</v>
      </c>
      <c r="AD2148" s="38" t="s">
        <v>3139</v>
      </c>
      <c r="AE2148" s="38" t="s">
        <v>5824</v>
      </c>
    </row>
    <row r="2149" spans="1:34">
      <c r="A2149" t="str">
        <f t="shared" si="101"/>
        <v>1228</v>
      </c>
      <c r="B2149" t="str">
        <f t="shared" si="99"/>
        <v>CA</v>
      </c>
      <c r="C2149">
        <f t="shared" si="100"/>
        <v>357</v>
      </c>
      <c r="D2149" s="38" t="s">
        <v>6552</v>
      </c>
      <c r="E2149" s="23">
        <v>28</v>
      </c>
      <c r="F2149" s="23">
        <v>122811</v>
      </c>
      <c r="G2149" s="38" t="s">
        <v>3399</v>
      </c>
      <c r="H2149" s="38" t="s">
        <v>3730</v>
      </c>
      <c r="I2149" s="38" t="s">
        <v>5969</v>
      </c>
      <c r="J2149" s="38" t="s">
        <v>12102</v>
      </c>
      <c r="K2149" s="38"/>
      <c r="L2149" s="38" t="s">
        <v>6237</v>
      </c>
      <c r="M2149" s="109">
        <v>44765</v>
      </c>
      <c r="N2149" s="39">
        <v>301615661</v>
      </c>
      <c r="O2149" s="38">
        <v>1</v>
      </c>
      <c r="P2149" s="38" t="s">
        <v>5814</v>
      </c>
      <c r="Q2149" s="23">
        <v>3.85</v>
      </c>
      <c r="R2149" s="43" t="s">
        <v>3139</v>
      </c>
      <c r="S2149" s="38" t="s">
        <v>54</v>
      </c>
      <c r="T2149" s="23">
        <v>365</v>
      </c>
      <c r="U2149" s="38" t="s">
        <v>6237</v>
      </c>
      <c r="V2149" s="39">
        <v>301393920</v>
      </c>
      <c r="W2149" s="23">
        <v>3.85</v>
      </c>
      <c r="X2149" s="38" t="s">
        <v>3139</v>
      </c>
      <c r="Y2149" s="38" t="s">
        <v>6552</v>
      </c>
      <c r="Z2149" s="21">
        <v>301.61566099999999</v>
      </c>
      <c r="AA2149" s="23">
        <v>3.85</v>
      </c>
      <c r="AB2149" s="39" t="s">
        <v>3139</v>
      </c>
      <c r="AC2149" s="39">
        <v>0</v>
      </c>
      <c r="AD2149" s="38" t="s">
        <v>3139</v>
      </c>
      <c r="AE2149" s="38" t="s">
        <v>5824</v>
      </c>
    </row>
    <row r="2150" spans="1:34">
      <c r="A2150" t="str">
        <f t="shared" si="101"/>
        <v>1120</v>
      </c>
      <c r="B2150" t="str">
        <f t="shared" si="99"/>
        <v>OT</v>
      </c>
      <c r="C2150">
        <f t="shared" si="100"/>
        <v>83</v>
      </c>
      <c r="D2150" s="38" t="s">
        <v>6552</v>
      </c>
      <c r="E2150" s="23">
        <v>29</v>
      </c>
      <c r="F2150" s="23">
        <v>112007</v>
      </c>
      <c r="G2150" s="38" t="s">
        <v>867</v>
      </c>
      <c r="H2150" s="38" t="s">
        <v>3041</v>
      </c>
      <c r="I2150" s="38" t="s">
        <v>5969</v>
      </c>
      <c r="J2150" s="38" t="s">
        <v>12103</v>
      </c>
      <c r="K2150" s="38"/>
      <c r="L2150" s="38" t="s">
        <v>6204</v>
      </c>
      <c r="M2150" s="109">
        <v>44491</v>
      </c>
      <c r="N2150" s="39">
        <v>651046925</v>
      </c>
      <c r="O2150" s="38">
        <v>1</v>
      </c>
      <c r="P2150" s="38" t="s">
        <v>5814</v>
      </c>
      <c r="Q2150" s="23">
        <v>2.0499999999999998</v>
      </c>
      <c r="R2150" s="43" t="s">
        <v>3139</v>
      </c>
      <c r="S2150" s="38" t="s">
        <v>54</v>
      </c>
      <c r="T2150" s="23">
        <v>92</v>
      </c>
      <c r="U2150" s="38" t="s">
        <v>6204</v>
      </c>
      <c r="V2150" s="39">
        <v>650000000</v>
      </c>
      <c r="W2150" s="23">
        <v>2.0499999999999998</v>
      </c>
      <c r="X2150" s="38" t="s">
        <v>3139</v>
      </c>
      <c r="Y2150" s="38" t="s">
        <v>6552</v>
      </c>
      <c r="Z2150" s="21">
        <v>651.04692499999999</v>
      </c>
      <c r="AA2150" s="23">
        <v>2.0499999999999998</v>
      </c>
      <c r="AB2150" s="39" t="s">
        <v>3139</v>
      </c>
      <c r="AC2150" s="39">
        <v>0</v>
      </c>
      <c r="AD2150" s="38" t="s">
        <v>3139</v>
      </c>
      <c r="AE2150" s="38" t="s">
        <v>5824</v>
      </c>
    </row>
    <row r="2151" spans="1:34">
      <c r="A2151" t="str">
        <f t="shared" si="101"/>
        <v>1203</v>
      </c>
      <c r="B2151" t="str">
        <f t="shared" si="99"/>
        <v>FL</v>
      </c>
      <c r="C2151">
        <f t="shared" si="100"/>
        <v>76</v>
      </c>
      <c r="D2151" s="38" t="s">
        <v>6552</v>
      </c>
      <c r="E2151" s="23">
        <v>1</v>
      </c>
      <c r="F2151" s="23">
        <v>120310</v>
      </c>
      <c r="G2151" s="38" t="s">
        <v>53</v>
      </c>
      <c r="H2151" s="38" t="s">
        <v>3161</v>
      </c>
      <c r="I2151" s="38" t="s">
        <v>5969</v>
      </c>
      <c r="J2151" s="38" t="s">
        <v>12104</v>
      </c>
      <c r="K2151" s="38"/>
      <c r="L2151" s="38" t="s">
        <v>6154</v>
      </c>
      <c r="M2151" s="109">
        <v>44484</v>
      </c>
      <c r="N2151" s="39">
        <v>204526331</v>
      </c>
      <c r="O2151" s="38">
        <v>1</v>
      </c>
      <c r="P2151" s="38" t="s">
        <v>5814</v>
      </c>
      <c r="Q2151" s="23">
        <v>3</v>
      </c>
      <c r="R2151" s="43">
        <v>0</v>
      </c>
      <c r="S2151" s="38" t="s">
        <v>54</v>
      </c>
      <c r="T2151" s="23">
        <v>90</v>
      </c>
      <c r="U2151" s="38" t="s">
        <v>6154</v>
      </c>
      <c r="V2151" s="39">
        <v>204526331</v>
      </c>
      <c r="W2151" s="23">
        <v>3</v>
      </c>
      <c r="X2151" s="38" t="s">
        <v>3139</v>
      </c>
      <c r="Y2151" s="38" t="s">
        <v>6154</v>
      </c>
      <c r="Z2151" s="21">
        <v>204.526331</v>
      </c>
      <c r="AA2151" s="23">
        <v>3</v>
      </c>
      <c r="AB2151" s="39" t="s">
        <v>3139</v>
      </c>
      <c r="AC2151" s="39">
        <v>204127683</v>
      </c>
      <c r="AD2151" s="38" t="s">
        <v>3139</v>
      </c>
      <c r="AE2151" s="38" t="s">
        <v>5815</v>
      </c>
      <c r="AG2151" s="23"/>
      <c r="AH2151" s="23"/>
    </row>
    <row r="2152" spans="1:34">
      <c r="A2152" t="str">
        <f t="shared" si="101"/>
        <v>1203</v>
      </c>
      <c r="B2152" t="str">
        <f t="shared" si="99"/>
        <v>FL</v>
      </c>
      <c r="C2152">
        <f t="shared" si="100"/>
        <v>3</v>
      </c>
      <c r="D2152" s="38" t="s">
        <v>6552</v>
      </c>
      <c r="E2152" s="23">
        <v>2</v>
      </c>
      <c r="F2152" s="23">
        <v>120310</v>
      </c>
      <c r="G2152" s="38" t="s">
        <v>53</v>
      </c>
      <c r="H2152" s="38" t="s">
        <v>3161</v>
      </c>
      <c r="I2152" s="38" t="s">
        <v>5969</v>
      </c>
      <c r="J2152" s="38" t="s">
        <v>9707</v>
      </c>
      <c r="K2152" s="38"/>
      <c r="L2152" s="38" t="s">
        <v>6060</v>
      </c>
      <c r="M2152" s="109">
        <v>44411</v>
      </c>
      <c r="N2152" s="39">
        <v>221887459.30000001</v>
      </c>
      <c r="O2152" s="38">
        <v>1</v>
      </c>
      <c r="P2152" s="38" t="s">
        <v>5814</v>
      </c>
      <c r="Q2152" s="23">
        <v>2.8</v>
      </c>
      <c r="R2152" s="43">
        <v>0</v>
      </c>
      <c r="S2152" s="38" t="s">
        <v>54</v>
      </c>
      <c r="T2152" s="23">
        <v>90</v>
      </c>
      <c r="U2152" s="38" t="s">
        <v>6060</v>
      </c>
      <c r="V2152" s="39">
        <v>221887459.30000001</v>
      </c>
      <c r="W2152" s="23">
        <v>2.8</v>
      </c>
      <c r="X2152" s="38" t="s">
        <v>3139</v>
      </c>
      <c r="Y2152" s="38" t="s">
        <v>6060</v>
      </c>
      <c r="Z2152" s="21">
        <v>221.88745930000002</v>
      </c>
      <c r="AA2152" s="23">
        <v>2.8</v>
      </c>
      <c r="AB2152" s="39" t="s">
        <v>3139</v>
      </c>
      <c r="AC2152" s="39">
        <v>221887459.30000001</v>
      </c>
      <c r="AD2152" s="38" t="s">
        <v>3139</v>
      </c>
      <c r="AE2152" s="38" t="s">
        <v>5815</v>
      </c>
      <c r="AG2152" s="23"/>
      <c r="AH2152" s="23"/>
    </row>
    <row r="2153" spans="1:34">
      <c r="A2153" t="str">
        <f t="shared" si="101"/>
        <v>1203</v>
      </c>
      <c r="B2153" t="str">
        <f t="shared" si="99"/>
        <v>FL</v>
      </c>
      <c r="C2153">
        <f t="shared" si="100"/>
        <v>30</v>
      </c>
      <c r="D2153" s="38" t="s">
        <v>6552</v>
      </c>
      <c r="E2153" s="23">
        <v>3</v>
      </c>
      <c r="F2153" s="23">
        <v>120310</v>
      </c>
      <c r="G2153" s="38" t="s">
        <v>53</v>
      </c>
      <c r="H2153" s="38" t="s">
        <v>3161</v>
      </c>
      <c r="I2153" s="38" t="s">
        <v>5969</v>
      </c>
      <c r="J2153" s="38" t="s">
        <v>11463</v>
      </c>
      <c r="K2153" s="38"/>
      <c r="L2153" s="38" t="s">
        <v>5994</v>
      </c>
      <c r="M2153" s="109">
        <v>44438</v>
      </c>
      <c r="N2153" s="39">
        <v>170129009.80000001</v>
      </c>
      <c r="O2153" s="38">
        <v>1</v>
      </c>
      <c r="P2153" s="38" t="s">
        <v>5814</v>
      </c>
      <c r="Q2153" s="23">
        <v>3</v>
      </c>
      <c r="R2153" s="43">
        <v>0</v>
      </c>
      <c r="S2153" s="38" t="s">
        <v>54</v>
      </c>
      <c r="T2153" s="23">
        <v>90</v>
      </c>
      <c r="U2153" s="38" t="s">
        <v>5994</v>
      </c>
      <c r="V2153" s="39">
        <v>170129009.80000001</v>
      </c>
      <c r="W2153" s="23">
        <v>3</v>
      </c>
      <c r="X2153" s="38" t="s">
        <v>3139</v>
      </c>
      <c r="Y2153" s="38" t="s">
        <v>5994</v>
      </c>
      <c r="Z2153" s="21">
        <v>170.12900980000001</v>
      </c>
      <c r="AA2153" s="23">
        <v>3</v>
      </c>
      <c r="AB2153" s="39" t="s">
        <v>3139</v>
      </c>
      <c r="AC2153" s="39">
        <v>170129009.80000001</v>
      </c>
      <c r="AD2153" s="38" t="s">
        <v>3139</v>
      </c>
      <c r="AE2153" s="38" t="s">
        <v>5815</v>
      </c>
      <c r="AG2153" s="23"/>
      <c r="AH2153" s="23"/>
    </row>
    <row r="2154" spans="1:34">
      <c r="A2154" t="str">
        <f t="shared" si="101"/>
        <v>1203</v>
      </c>
      <c r="B2154" t="str">
        <f t="shared" si="99"/>
        <v>FL</v>
      </c>
      <c r="C2154">
        <f t="shared" si="100"/>
        <v>30</v>
      </c>
      <c r="D2154" s="38" t="s">
        <v>6552</v>
      </c>
      <c r="E2154" s="23">
        <v>4</v>
      </c>
      <c r="F2154" s="23">
        <v>120310</v>
      </c>
      <c r="G2154" s="38" t="s">
        <v>53</v>
      </c>
      <c r="H2154" s="38" t="s">
        <v>3161</v>
      </c>
      <c r="I2154" s="38" t="s">
        <v>5969</v>
      </c>
      <c r="J2154" s="38" t="s">
        <v>9708</v>
      </c>
      <c r="K2154" s="38"/>
      <c r="L2154" s="38" t="s">
        <v>6796</v>
      </c>
      <c r="M2154" s="109">
        <v>44438</v>
      </c>
      <c r="N2154" s="39">
        <v>123567521</v>
      </c>
      <c r="O2154" s="38">
        <v>1</v>
      </c>
      <c r="P2154" s="38" t="s">
        <v>5814</v>
      </c>
      <c r="Q2154" s="23">
        <v>2.2999999999999998</v>
      </c>
      <c r="R2154" s="43">
        <v>0</v>
      </c>
      <c r="S2154" s="38" t="s">
        <v>54</v>
      </c>
      <c r="T2154" s="23">
        <v>90</v>
      </c>
      <c r="U2154" s="38" t="s">
        <v>6796</v>
      </c>
      <c r="V2154" s="39">
        <v>123567521</v>
      </c>
      <c r="W2154" s="23">
        <v>2.2999999999999998</v>
      </c>
      <c r="X2154" s="38" t="s">
        <v>3139</v>
      </c>
      <c r="Y2154" s="38" t="s">
        <v>6796</v>
      </c>
      <c r="Z2154" s="21">
        <v>123.567521</v>
      </c>
      <c r="AA2154" s="23">
        <v>2.2999999999999998</v>
      </c>
      <c r="AB2154" s="39" t="s">
        <v>3139</v>
      </c>
      <c r="AC2154" s="39">
        <v>123333671</v>
      </c>
      <c r="AD2154" s="38" t="s">
        <v>3139</v>
      </c>
      <c r="AE2154" s="38" t="s">
        <v>5815</v>
      </c>
      <c r="AG2154" s="23"/>
      <c r="AH2154" s="23"/>
    </row>
    <row r="2155" spans="1:34">
      <c r="A2155" t="str">
        <f t="shared" si="101"/>
        <v>1203</v>
      </c>
      <c r="B2155" t="str">
        <f t="shared" si="99"/>
        <v>FL</v>
      </c>
      <c r="C2155">
        <f t="shared" si="100"/>
        <v>0</v>
      </c>
      <c r="D2155" s="38" t="s">
        <v>6552</v>
      </c>
      <c r="E2155" s="23">
        <v>5</v>
      </c>
      <c r="F2155" s="23">
        <v>120315</v>
      </c>
      <c r="G2155" s="38" t="s">
        <v>6971</v>
      </c>
      <c r="H2155" s="38" t="s">
        <v>6972</v>
      </c>
      <c r="I2155" s="38" t="s">
        <v>6006</v>
      </c>
      <c r="J2155" s="38" t="s">
        <v>6973</v>
      </c>
      <c r="K2155" s="38"/>
      <c r="L2155" s="38" t="s">
        <v>6530</v>
      </c>
      <c r="M2155" s="109">
        <v>44408</v>
      </c>
      <c r="N2155" s="39">
        <v>1209910655.1199999</v>
      </c>
      <c r="O2155" s="38">
        <v>1</v>
      </c>
      <c r="P2155" s="38"/>
      <c r="Q2155" s="23" t="s">
        <v>3139</v>
      </c>
      <c r="R2155" s="43">
        <v>0</v>
      </c>
      <c r="S2155" s="38"/>
      <c r="T2155" s="23" t="s">
        <v>3139</v>
      </c>
      <c r="U2155" s="38" t="s">
        <v>6530</v>
      </c>
      <c r="V2155" s="39">
        <v>1209910655.1199999</v>
      </c>
      <c r="W2155" s="23" t="s">
        <v>3139</v>
      </c>
      <c r="X2155" s="38">
        <v>1</v>
      </c>
      <c r="Y2155" s="38" t="s">
        <v>6530</v>
      </c>
      <c r="Z2155" s="21">
        <v>1209.9106551199998</v>
      </c>
      <c r="AA2155" s="23" t="s">
        <v>3139</v>
      </c>
      <c r="AB2155" s="39">
        <v>0</v>
      </c>
      <c r="AC2155" s="39">
        <v>1207470757</v>
      </c>
      <c r="AD2155" s="38" t="s">
        <v>3139</v>
      </c>
      <c r="AE2155" s="38" t="s">
        <v>5815</v>
      </c>
      <c r="AG2155" s="23"/>
      <c r="AH2155" s="23"/>
    </row>
    <row r="2156" spans="1:34">
      <c r="A2156" t="str">
        <f t="shared" si="101"/>
        <v>1226</v>
      </c>
      <c r="B2156" t="str">
        <f t="shared" si="99"/>
        <v>OT</v>
      </c>
      <c r="C2156">
        <f t="shared" si="100"/>
        <v>0</v>
      </c>
      <c r="D2156" s="38" t="s">
        <v>6552</v>
      </c>
      <c r="E2156" s="23">
        <v>6</v>
      </c>
      <c r="F2156" s="23">
        <v>122602</v>
      </c>
      <c r="G2156" s="38" t="s">
        <v>53</v>
      </c>
      <c r="H2156" s="38" t="s">
        <v>3161</v>
      </c>
      <c r="I2156" s="38" t="s">
        <v>6006</v>
      </c>
      <c r="J2156" s="38" t="s">
        <v>50</v>
      </c>
      <c r="K2156" s="38"/>
      <c r="L2156" s="38" t="s">
        <v>6480</v>
      </c>
      <c r="M2156" s="109">
        <v>44408</v>
      </c>
      <c r="N2156" s="39">
        <v>63201816.229999997</v>
      </c>
      <c r="O2156" s="38">
        <v>1</v>
      </c>
      <c r="P2156" s="38"/>
      <c r="Q2156" s="23" t="s">
        <v>3139</v>
      </c>
      <c r="R2156" s="43">
        <v>0</v>
      </c>
      <c r="S2156" s="38"/>
      <c r="T2156" s="23" t="s">
        <v>3139</v>
      </c>
      <c r="U2156" s="38" t="s">
        <v>6480</v>
      </c>
      <c r="V2156" s="39">
        <v>63201816.229999997</v>
      </c>
      <c r="W2156" s="23" t="s">
        <v>3139</v>
      </c>
      <c r="X2156" s="38">
        <v>1</v>
      </c>
      <c r="Y2156" s="38" t="s">
        <v>6480</v>
      </c>
      <c r="Z2156" s="21">
        <v>63.201816229999999</v>
      </c>
      <c r="AA2156" s="23" t="s">
        <v>3139</v>
      </c>
      <c r="AB2156" s="39">
        <v>63201816.229999997</v>
      </c>
      <c r="AC2156" s="39">
        <v>63201816.229999997</v>
      </c>
      <c r="AD2156" s="38" t="s">
        <v>3139</v>
      </c>
      <c r="AE2156" s="38" t="s">
        <v>5815</v>
      </c>
    </row>
    <row r="2157" spans="1:34">
      <c r="A2157" t="str">
        <f t="shared" si="101"/>
        <v>1226</v>
      </c>
      <c r="B2157" t="str">
        <f t="shared" si="99"/>
        <v>OT</v>
      </c>
      <c r="C2157">
        <f t="shared" si="100"/>
        <v>0</v>
      </c>
      <c r="D2157" s="38" t="s">
        <v>6552</v>
      </c>
      <c r="E2157" s="23">
        <v>7</v>
      </c>
      <c r="F2157" s="23">
        <v>122602</v>
      </c>
      <c r="G2157" s="38" t="s">
        <v>3767</v>
      </c>
      <c r="H2157" s="38" t="s">
        <v>3768</v>
      </c>
      <c r="I2157" s="38" t="s">
        <v>6006</v>
      </c>
      <c r="J2157" s="38" t="s">
        <v>50</v>
      </c>
      <c r="K2157" s="38"/>
      <c r="L2157" s="38" t="s">
        <v>6974</v>
      </c>
      <c r="M2157" s="109">
        <v>44408</v>
      </c>
      <c r="N2157" s="39">
        <v>1288700</v>
      </c>
      <c r="O2157" s="38">
        <v>1</v>
      </c>
      <c r="P2157" s="38"/>
      <c r="Q2157" s="23" t="s">
        <v>3139</v>
      </c>
      <c r="R2157" s="43">
        <v>0</v>
      </c>
      <c r="S2157" s="38"/>
      <c r="T2157" s="23" t="s">
        <v>3139</v>
      </c>
      <c r="U2157" s="38" t="s">
        <v>6974</v>
      </c>
      <c r="V2157" s="39">
        <v>1288700</v>
      </c>
      <c r="W2157" s="23" t="s">
        <v>3139</v>
      </c>
      <c r="X2157" s="38">
        <v>1</v>
      </c>
      <c r="Y2157" s="38" t="s">
        <v>6974</v>
      </c>
      <c r="Z2157" s="21">
        <v>1.2887</v>
      </c>
      <c r="AA2157" s="23" t="s">
        <v>3139</v>
      </c>
      <c r="AB2157" s="39">
        <v>1288700</v>
      </c>
      <c r="AC2157" s="39">
        <v>1288700</v>
      </c>
      <c r="AD2157" s="38" t="s">
        <v>3139</v>
      </c>
      <c r="AE2157" s="38" t="s">
        <v>5815</v>
      </c>
    </row>
    <row r="2158" spans="1:34">
      <c r="A2158" t="str">
        <f t="shared" si="101"/>
        <v>1226</v>
      </c>
      <c r="B2158" t="str">
        <f t="shared" si="99"/>
        <v>OT</v>
      </c>
      <c r="C2158">
        <f t="shared" si="100"/>
        <v>0</v>
      </c>
      <c r="D2158" s="38" t="s">
        <v>6552</v>
      </c>
      <c r="E2158" s="23">
        <v>8</v>
      </c>
      <c r="F2158" s="23">
        <v>122602</v>
      </c>
      <c r="G2158" s="38" t="s">
        <v>3179</v>
      </c>
      <c r="H2158" s="38" t="s">
        <v>3373</v>
      </c>
      <c r="I2158" s="38" t="s">
        <v>6006</v>
      </c>
      <c r="J2158" s="38" t="s">
        <v>50</v>
      </c>
      <c r="K2158" s="38"/>
      <c r="L2158" s="38" t="s">
        <v>6975</v>
      </c>
      <c r="M2158" s="109">
        <v>44408</v>
      </c>
      <c r="N2158" s="39">
        <v>20113657</v>
      </c>
      <c r="O2158" s="38">
        <v>1</v>
      </c>
      <c r="P2158" s="38"/>
      <c r="Q2158" s="23" t="s">
        <v>3139</v>
      </c>
      <c r="R2158" s="43">
        <v>0</v>
      </c>
      <c r="S2158" s="38"/>
      <c r="T2158" s="23" t="s">
        <v>3139</v>
      </c>
      <c r="U2158" s="38" t="s">
        <v>6975</v>
      </c>
      <c r="V2158" s="39">
        <v>20113657</v>
      </c>
      <c r="W2158" s="23" t="s">
        <v>3139</v>
      </c>
      <c r="X2158" s="38">
        <v>1</v>
      </c>
      <c r="Y2158" s="38" t="s">
        <v>6975</v>
      </c>
      <c r="Z2158" s="21">
        <v>20.113657</v>
      </c>
      <c r="AA2158" s="23" t="s">
        <v>3139</v>
      </c>
      <c r="AB2158" s="39">
        <v>20113657</v>
      </c>
      <c r="AC2158" s="39">
        <v>20113657</v>
      </c>
      <c r="AD2158" s="38" t="s">
        <v>3139</v>
      </c>
      <c r="AE2158" s="38" t="s">
        <v>5815</v>
      </c>
    </row>
    <row r="2159" spans="1:34">
      <c r="A2159" t="str">
        <f t="shared" si="101"/>
        <v>1203</v>
      </c>
      <c r="B2159" t="str">
        <f t="shared" si="99"/>
        <v>FL</v>
      </c>
      <c r="C2159">
        <f t="shared" si="100"/>
        <v>39</v>
      </c>
      <c r="D2159" s="38" t="s">
        <v>6552</v>
      </c>
      <c r="E2159" s="23">
        <v>1</v>
      </c>
      <c r="F2159" s="23">
        <v>120305</v>
      </c>
      <c r="G2159" s="38" t="s">
        <v>867</v>
      </c>
      <c r="H2159" s="38" t="s">
        <v>5857</v>
      </c>
      <c r="I2159" s="38" t="s">
        <v>5969</v>
      </c>
      <c r="J2159" s="38" t="s">
        <v>11464</v>
      </c>
      <c r="K2159" s="38"/>
      <c r="L2159" s="38" t="s">
        <v>6037</v>
      </c>
      <c r="M2159" s="109">
        <v>44447</v>
      </c>
      <c r="N2159" s="39">
        <v>509185478.76999998</v>
      </c>
      <c r="O2159" s="38">
        <v>1</v>
      </c>
      <c r="P2159" s="38" t="s">
        <v>5814</v>
      </c>
      <c r="Q2159" s="23">
        <v>0.02</v>
      </c>
      <c r="R2159" s="43" t="s">
        <v>3139</v>
      </c>
      <c r="S2159" s="38" t="s">
        <v>54</v>
      </c>
      <c r="T2159" s="23">
        <v>90</v>
      </c>
      <c r="U2159" s="38" t="s">
        <v>6037</v>
      </c>
      <c r="V2159" s="39">
        <v>509185479</v>
      </c>
      <c r="W2159" s="23">
        <v>0.02</v>
      </c>
      <c r="X2159" s="38" t="s">
        <v>3139</v>
      </c>
      <c r="Y2159" s="38" t="s">
        <v>6552</v>
      </c>
      <c r="Z2159" s="21">
        <v>510.35932348</v>
      </c>
      <c r="AA2159" s="23">
        <v>0.02</v>
      </c>
      <c r="AB2159" s="39" t="s">
        <v>3139</v>
      </c>
      <c r="AC2159" s="39">
        <v>529835.04</v>
      </c>
      <c r="AD2159" s="38" t="s">
        <v>3139</v>
      </c>
      <c r="AE2159" s="38" t="s">
        <v>5815</v>
      </c>
    </row>
    <row r="2160" spans="1:34">
      <c r="A2160" t="str">
        <f t="shared" si="101"/>
        <v>1203</v>
      </c>
      <c r="B2160" t="str">
        <f t="shared" si="99"/>
        <v>FL</v>
      </c>
      <c r="C2160">
        <f t="shared" si="100"/>
        <v>50</v>
      </c>
      <c r="D2160" s="38" t="s">
        <v>6552</v>
      </c>
      <c r="E2160" s="23">
        <v>2</v>
      </c>
      <c r="F2160" s="23">
        <v>120305</v>
      </c>
      <c r="G2160" s="38" t="s">
        <v>867</v>
      </c>
      <c r="H2160" s="38" t="s">
        <v>5857</v>
      </c>
      <c r="I2160" s="38" t="s">
        <v>5969</v>
      </c>
      <c r="J2160" s="38" t="s">
        <v>11465</v>
      </c>
      <c r="K2160" s="38"/>
      <c r="L2160" s="38" t="s">
        <v>5996</v>
      </c>
      <c r="M2160" s="109">
        <v>44458</v>
      </c>
      <c r="N2160" s="39">
        <v>329505263.75999999</v>
      </c>
      <c r="O2160" s="38">
        <v>1</v>
      </c>
      <c r="P2160" s="38" t="s">
        <v>5814</v>
      </c>
      <c r="Q2160" s="23">
        <v>0.02</v>
      </c>
      <c r="R2160" s="43" t="s">
        <v>3139</v>
      </c>
      <c r="S2160" s="38" t="s">
        <v>54</v>
      </c>
      <c r="T2160" s="23">
        <v>90</v>
      </c>
      <c r="U2160" s="38" t="s">
        <v>5996</v>
      </c>
      <c r="V2160" s="39">
        <v>329505264</v>
      </c>
      <c r="W2160" s="23">
        <v>0.02</v>
      </c>
      <c r="X2160" s="38" t="s">
        <v>3139</v>
      </c>
      <c r="Y2160" s="38" t="s">
        <v>6552</v>
      </c>
      <c r="Z2160" s="21">
        <v>330.47354074000003</v>
      </c>
      <c r="AA2160" s="23">
        <v>0.02</v>
      </c>
      <c r="AB2160" s="39" t="s">
        <v>3139</v>
      </c>
      <c r="AC2160" s="39">
        <v>763449.16</v>
      </c>
      <c r="AD2160" s="38" t="s">
        <v>3139</v>
      </c>
      <c r="AE2160" s="38" t="s">
        <v>5815</v>
      </c>
    </row>
    <row r="2161" spans="1:34">
      <c r="A2161" t="str">
        <f t="shared" si="101"/>
        <v>1203</v>
      </c>
      <c r="B2161" t="str">
        <f t="shared" si="99"/>
        <v>FL</v>
      </c>
      <c r="C2161">
        <f t="shared" si="100"/>
        <v>50</v>
      </c>
      <c r="D2161" s="38" t="s">
        <v>6552</v>
      </c>
      <c r="E2161" s="23">
        <v>3</v>
      </c>
      <c r="F2161" s="23">
        <v>120305</v>
      </c>
      <c r="G2161" s="38" t="s">
        <v>867</v>
      </c>
      <c r="H2161" s="38" t="s">
        <v>5857</v>
      </c>
      <c r="I2161" s="38" t="s">
        <v>5969</v>
      </c>
      <c r="J2161" s="38" t="s">
        <v>11465</v>
      </c>
      <c r="K2161" s="38"/>
      <c r="L2161" s="38" t="s">
        <v>5996</v>
      </c>
      <c r="M2161" s="109">
        <v>44458</v>
      </c>
      <c r="N2161" s="39">
        <v>307989423.18000001</v>
      </c>
      <c r="O2161" s="38">
        <v>1</v>
      </c>
      <c r="P2161" s="38" t="s">
        <v>5814</v>
      </c>
      <c r="Q2161" s="23">
        <v>0.02</v>
      </c>
      <c r="R2161" s="43" t="s">
        <v>3139</v>
      </c>
      <c r="S2161" s="38" t="s">
        <v>54</v>
      </c>
      <c r="T2161" s="23">
        <v>90</v>
      </c>
      <c r="U2161" s="38" t="s">
        <v>5996</v>
      </c>
      <c r="V2161" s="39">
        <v>307989423</v>
      </c>
      <c r="W2161" s="23">
        <v>0.02</v>
      </c>
      <c r="X2161" s="38" t="s">
        <v>3139</v>
      </c>
      <c r="Y2161" s="38" t="s">
        <v>6552</v>
      </c>
      <c r="Z2161" s="21">
        <v>308.70302089</v>
      </c>
      <c r="AA2161" s="23">
        <v>0.02</v>
      </c>
      <c r="AB2161" s="39" t="s">
        <v>3139</v>
      </c>
      <c r="AC2161" s="39">
        <v>522144.67</v>
      </c>
      <c r="AD2161" s="38" t="s">
        <v>3139</v>
      </c>
      <c r="AE2161" s="38" t="s">
        <v>5815</v>
      </c>
    </row>
    <row r="2162" spans="1:34">
      <c r="A2162" t="str">
        <f t="shared" si="101"/>
        <v>1203</v>
      </c>
      <c r="B2162" t="str">
        <f t="shared" si="99"/>
        <v>FL</v>
      </c>
      <c r="C2162">
        <f t="shared" si="100"/>
        <v>51</v>
      </c>
      <c r="D2162" s="38" t="s">
        <v>6552</v>
      </c>
      <c r="E2162" s="23">
        <v>4</v>
      </c>
      <c r="F2162" s="23">
        <v>120305</v>
      </c>
      <c r="G2162" s="38" t="s">
        <v>108</v>
      </c>
      <c r="H2162" s="38" t="s">
        <v>5910</v>
      </c>
      <c r="I2162" s="38" t="s">
        <v>5969</v>
      </c>
      <c r="J2162" s="38" t="s">
        <v>11466</v>
      </c>
      <c r="K2162" s="38"/>
      <c r="L2162" s="38" t="s">
        <v>6085</v>
      </c>
      <c r="M2162" s="109">
        <v>44459</v>
      </c>
      <c r="N2162" s="39">
        <v>219482869</v>
      </c>
      <c r="O2162" s="38">
        <v>1</v>
      </c>
      <c r="P2162" s="38" t="s">
        <v>5814</v>
      </c>
      <c r="Q2162" s="23">
        <v>0.02</v>
      </c>
      <c r="R2162" s="43" t="s">
        <v>3139</v>
      </c>
      <c r="S2162" s="38" t="s">
        <v>54</v>
      </c>
      <c r="T2162" s="23">
        <v>90</v>
      </c>
      <c r="U2162" s="38" t="s">
        <v>6085</v>
      </c>
      <c r="V2162" s="39">
        <v>219482869</v>
      </c>
      <c r="W2162" s="23">
        <v>0.02</v>
      </c>
      <c r="X2162" s="38" t="s">
        <v>3139</v>
      </c>
      <c r="Y2162" s="38" t="s">
        <v>6552</v>
      </c>
      <c r="Z2162" s="21">
        <v>220.05201700000001</v>
      </c>
      <c r="AA2162" s="23">
        <v>0.02</v>
      </c>
      <c r="AB2162" s="39" t="s">
        <v>3139</v>
      </c>
      <c r="AC2162" s="39">
        <v>416595</v>
      </c>
      <c r="AD2162" s="38" t="s">
        <v>3139</v>
      </c>
      <c r="AE2162" s="38" t="s">
        <v>5815</v>
      </c>
    </row>
    <row r="2163" spans="1:34">
      <c r="A2163" t="str">
        <f t="shared" si="101"/>
        <v>1203</v>
      </c>
      <c r="B2163" t="str">
        <f t="shared" si="99"/>
        <v>FL</v>
      </c>
      <c r="C2163">
        <f t="shared" si="100"/>
        <v>52</v>
      </c>
      <c r="D2163" s="38" t="s">
        <v>6552</v>
      </c>
      <c r="E2163" s="23">
        <v>5</v>
      </c>
      <c r="F2163" s="23">
        <v>120305</v>
      </c>
      <c r="G2163" s="38" t="s">
        <v>107</v>
      </c>
      <c r="H2163" s="38" t="s">
        <v>3426</v>
      </c>
      <c r="I2163" s="38" t="s">
        <v>5969</v>
      </c>
      <c r="J2163" s="38" t="s">
        <v>11467</v>
      </c>
      <c r="K2163" s="38"/>
      <c r="L2163" s="38" t="s">
        <v>6086</v>
      </c>
      <c r="M2163" s="109">
        <v>44460</v>
      </c>
      <c r="N2163" s="39">
        <v>538515061.26999998</v>
      </c>
      <c r="O2163" s="38">
        <v>1</v>
      </c>
      <c r="P2163" s="38" t="s">
        <v>5814</v>
      </c>
      <c r="Q2163" s="23">
        <v>0.03</v>
      </c>
      <c r="R2163" s="43" t="s">
        <v>3139</v>
      </c>
      <c r="S2163" s="38" t="s">
        <v>54</v>
      </c>
      <c r="T2163" s="23">
        <v>90</v>
      </c>
      <c r="U2163" s="38" t="s">
        <v>6086</v>
      </c>
      <c r="V2163" s="39">
        <v>538515061</v>
      </c>
      <c r="W2163" s="23">
        <v>0.03</v>
      </c>
      <c r="X2163" s="38" t="s">
        <v>3139</v>
      </c>
      <c r="Y2163" s="38" t="s">
        <v>6552</v>
      </c>
      <c r="Z2163" s="21">
        <v>540.46568227</v>
      </c>
      <c r="AA2163" s="23">
        <v>0.03</v>
      </c>
      <c r="AB2163" s="39" t="s">
        <v>3139</v>
      </c>
      <c r="AC2163" s="39">
        <v>1462966</v>
      </c>
      <c r="AD2163" s="38" t="s">
        <v>3139</v>
      </c>
      <c r="AE2163" s="38" t="s">
        <v>5815</v>
      </c>
    </row>
    <row r="2164" spans="1:34">
      <c r="A2164" t="str">
        <f t="shared" si="101"/>
        <v>1203</v>
      </c>
      <c r="B2164" t="str">
        <f t="shared" si="99"/>
        <v>FL</v>
      </c>
      <c r="C2164">
        <f t="shared" si="100"/>
        <v>8</v>
      </c>
      <c r="D2164" s="38" t="s">
        <v>6552</v>
      </c>
      <c r="E2164" s="23">
        <v>6</v>
      </c>
      <c r="F2164" s="23">
        <v>120305</v>
      </c>
      <c r="G2164" s="38" t="s">
        <v>329</v>
      </c>
      <c r="H2164" s="38" t="s">
        <v>6976</v>
      </c>
      <c r="I2164" s="38" t="s">
        <v>5969</v>
      </c>
      <c r="J2164" s="38" t="s">
        <v>9709</v>
      </c>
      <c r="K2164" s="38"/>
      <c r="L2164" s="38" t="s">
        <v>6173</v>
      </c>
      <c r="M2164" s="109">
        <v>44416</v>
      </c>
      <c r="N2164" s="39">
        <v>126471958</v>
      </c>
      <c r="O2164" s="38">
        <v>1</v>
      </c>
      <c r="P2164" s="38" t="s">
        <v>5814</v>
      </c>
      <c r="Q2164" s="23">
        <v>0.02</v>
      </c>
      <c r="R2164" s="43" t="s">
        <v>3139</v>
      </c>
      <c r="S2164" s="38" t="s">
        <v>54</v>
      </c>
      <c r="T2164" s="23">
        <v>90</v>
      </c>
      <c r="U2164" s="38" t="s">
        <v>6173</v>
      </c>
      <c r="V2164" s="39">
        <v>126471958</v>
      </c>
      <c r="W2164" s="23">
        <v>0.02</v>
      </c>
      <c r="X2164" s="38" t="s">
        <v>3139</v>
      </c>
      <c r="Y2164" s="38" t="s">
        <v>6552</v>
      </c>
      <c r="Z2164" s="21">
        <v>127.172558</v>
      </c>
      <c r="AA2164" s="23">
        <v>0.02</v>
      </c>
      <c r="AB2164" s="39" t="s">
        <v>3139</v>
      </c>
      <c r="AC2164" s="39">
        <v>255513</v>
      </c>
      <c r="AD2164" s="38" t="s">
        <v>3139</v>
      </c>
      <c r="AE2164" s="38" t="s">
        <v>5815</v>
      </c>
    </row>
    <row r="2165" spans="1:34">
      <c r="A2165" t="str">
        <f t="shared" si="101"/>
        <v>1203</v>
      </c>
      <c r="B2165" t="str">
        <f t="shared" si="99"/>
        <v>FL</v>
      </c>
      <c r="C2165">
        <f t="shared" si="100"/>
        <v>42</v>
      </c>
      <c r="D2165" s="38" t="s">
        <v>6552</v>
      </c>
      <c r="E2165" s="23">
        <v>7</v>
      </c>
      <c r="F2165" s="23">
        <v>120305</v>
      </c>
      <c r="G2165" s="38" t="s">
        <v>53</v>
      </c>
      <c r="H2165" s="38" t="s">
        <v>3385</v>
      </c>
      <c r="I2165" s="38" t="s">
        <v>5969</v>
      </c>
      <c r="J2165" s="38" t="s">
        <v>11468</v>
      </c>
      <c r="K2165" s="38"/>
      <c r="L2165" s="38" t="s">
        <v>6148</v>
      </c>
      <c r="M2165" s="109">
        <v>44450</v>
      </c>
      <c r="N2165" s="39">
        <v>1714405103</v>
      </c>
      <c r="O2165" s="38">
        <v>1</v>
      </c>
      <c r="P2165" s="38" t="s">
        <v>5814</v>
      </c>
      <c r="Q2165" s="23">
        <v>0.03</v>
      </c>
      <c r="R2165" s="43" t="s">
        <v>3139</v>
      </c>
      <c r="S2165" s="38" t="s">
        <v>54</v>
      </c>
      <c r="T2165" s="23">
        <v>90</v>
      </c>
      <c r="U2165" s="38" t="s">
        <v>6148</v>
      </c>
      <c r="V2165" s="39">
        <v>1714405103</v>
      </c>
      <c r="W2165" s="23">
        <v>0.03</v>
      </c>
      <c r="X2165" s="38" t="s">
        <v>3139</v>
      </c>
      <c r="Y2165" s="38" t="s">
        <v>6552</v>
      </c>
      <c r="Z2165" s="21">
        <v>1720.536503</v>
      </c>
      <c r="AA2165" s="23">
        <v>0.03</v>
      </c>
      <c r="AB2165" s="39" t="s">
        <v>3139</v>
      </c>
      <c r="AC2165" s="39">
        <v>3678840</v>
      </c>
      <c r="AD2165" s="38" t="s">
        <v>3139</v>
      </c>
      <c r="AE2165" s="38" t="s">
        <v>5815</v>
      </c>
    </row>
    <row r="2166" spans="1:34">
      <c r="A2166" t="str">
        <f t="shared" si="101"/>
        <v>1203</v>
      </c>
      <c r="B2166" t="str">
        <f t="shared" si="99"/>
        <v>FL</v>
      </c>
      <c r="C2166">
        <f t="shared" si="100"/>
        <v>84</v>
      </c>
      <c r="D2166" s="38" t="s">
        <v>6552</v>
      </c>
      <c r="E2166" s="23">
        <v>8</v>
      </c>
      <c r="F2166" s="23">
        <v>120305</v>
      </c>
      <c r="G2166" s="38" t="s">
        <v>53</v>
      </c>
      <c r="H2166" s="38" t="s">
        <v>3385</v>
      </c>
      <c r="I2166" s="38" t="s">
        <v>5969</v>
      </c>
      <c r="J2166" s="38" t="s">
        <v>12105</v>
      </c>
      <c r="K2166" s="38"/>
      <c r="L2166" s="38" t="s">
        <v>6237</v>
      </c>
      <c r="M2166" s="109">
        <v>44492</v>
      </c>
      <c r="N2166" s="39">
        <v>515405223</v>
      </c>
      <c r="O2166" s="38">
        <v>1</v>
      </c>
      <c r="P2166" s="38" t="s">
        <v>5814</v>
      </c>
      <c r="Q2166" s="38">
        <v>0.03</v>
      </c>
      <c r="R2166" s="43" t="s">
        <v>3139</v>
      </c>
      <c r="S2166" s="38" t="s">
        <v>54</v>
      </c>
      <c r="T2166" s="38">
        <v>90</v>
      </c>
      <c r="U2166" s="38" t="s">
        <v>6237</v>
      </c>
      <c r="V2166" s="39">
        <v>515405223</v>
      </c>
      <c r="W2166" s="23">
        <v>0.03</v>
      </c>
      <c r="X2166" s="38" t="s">
        <v>3139</v>
      </c>
      <c r="Y2166" s="38" t="s">
        <v>6552</v>
      </c>
      <c r="Z2166" s="21">
        <v>515.70015100000001</v>
      </c>
      <c r="AA2166" s="23">
        <v>0.03</v>
      </c>
      <c r="AB2166" s="39" t="s">
        <v>3139</v>
      </c>
      <c r="AC2166" s="39">
        <v>294928</v>
      </c>
      <c r="AD2166" s="23" t="s">
        <v>3139</v>
      </c>
      <c r="AE2166" s="38" t="s">
        <v>5815</v>
      </c>
    </row>
    <row r="2167" spans="1:34">
      <c r="A2167" t="str">
        <f t="shared" si="101"/>
        <v>1203</v>
      </c>
      <c r="B2167" t="str">
        <f t="shared" si="99"/>
        <v>FL</v>
      </c>
      <c r="C2167">
        <f t="shared" si="100"/>
        <v>83</v>
      </c>
      <c r="D2167" s="38" t="s">
        <v>6552</v>
      </c>
      <c r="E2167" s="23">
        <v>9</v>
      </c>
      <c r="F2167" s="23">
        <v>120305</v>
      </c>
      <c r="G2167" s="38" t="s">
        <v>53</v>
      </c>
      <c r="H2167" s="38" t="s">
        <v>3385</v>
      </c>
      <c r="I2167" s="38" t="s">
        <v>5969</v>
      </c>
      <c r="J2167" s="38" t="s">
        <v>12106</v>
      </c>
      <c r="K2167" s="38"/>
      <c r="L2167" s="38" t="s">
        <v>6204</v>
      </c>
      <c r="M2167" s="109">
        <v>44491</v>
      </c>
      <c r="N2167" s="39">
        <v>1811970720</v>
      </c>
      <c r="O2167" s="38">
        <v>1</v>
      </c>
      <c r="P2167" s="38" t="s">
        <v>5814</v>
      </c>
      <c r="Q2167" s="38">
        <v>0.03</v>
      </c>
      <c r="R2167" s="43" t="s">
        <v>3139</v>
      </c>
      <c r="S2167" s="38" t="s">
        <v>54</v>
      </c>
      <c r="T2167" s="38">
        <v>90</v>
      </c>
      <c r="U2167" s="38" t="s">
        <v>6204</v>
      </c>
      <c r="V2167" s="39">
        <v>1811970720</v>
      </c>
      <c r="W2167" s="23">
        <v>0.03</v>
      </c>
      <c r="X2167" s="38" t="s">
        <v>3139</v>
      </c>
      <c r="Y2167" s="38" t="s">
        <v>6552</v>
      </c>
      <c r="Z2167" s="21">
        <v>1813.137174</v>
      </c>
      <c r="AA2167" s="23">
        <v>0.03</v>
      </c>
      <c r="AB2167" s="39" t="s">
        <v>3139</v>
      </c>
      <c r="AC2167" s="39">
        <v>1166454</v>
      </c>
      <c r="AD2167" s="23" t="s">
        <v>3139</v>
      </c>
      <c r="AE2167" s="38" t="s">
        <v>5815</v>
      </c>
    </row>
    <row r="2168" spans="1:34">
      <c r="A2168" t="str">
        <f t="shared" si="101"/>
        <v>1228</v>
      </c>
      <c r="B2168" t="str">
        <f t="shared" si="99"/>
        <v>CA</v>
      </c>
      <c r="C2168">
        <f t="shared" si="100"/>
        <v>84</v>
      </c>
      <c r="D2168" s="38" t="s">
        <v>6552</v>
      </c>
      <c r="E2168" s="23">
        <v>10</v>
      </c>
      <c r="F2168" s="23">
        <v>122811</v>
      </c>
      <c r="G2168" s="38" t="s">
        <v>53</v>
      </c>
      <c r="H2168" s="38" t="s">
        <v>3385</v>
      </c>
      <c r="I2168" s="38" t="s">
        <v>5969</v>
      </c>
      <c r="J2168" s="38" t="s">
        <v>12107</v>
      </c>
      <c r="K2168" s="38"/>
      <c r="L2168" s="38" t="s">
        <v>6237</v>
      </c>
      <c r="M2168" s="109">
        <v>44492</v>
      </c>
      <c r="N2168" s="39">
        <v>514785364</v>
      </c>
      <c r="O2168" s="38">
        <v>1</v>
      </c>
      <c r="P2168" s="38" t="s">
        <v>5814</v>
      </c>
      <c r="Q2168" s="38">
        <v>0.03</v>
      </c>
      <c r="R2168" s="43" t="s">
        <v>3139</v>
      </c>
      <c r="S2168" s="38" t="s">
        <v>54</v>
      </c>
      <c r="T2168" s="38">
        <v>99</v>
      </c>
      <c r="U2168" s="38" t="s">
        <v>6237</v>
      </c>
      <c r="V2168" s="39">
        <v>514785364</v>
      </c>
      <c r="W2168" s="23">
        <v>0.03</v>
      </c>
      <c r="X2168" s="38" t="s">
        <v>3139</v>
      </c>
      <c r="Y2168" s="38" t="s">
        <v>6552</v>
      </c>
      <c r="Z2168" s="21">
        <v>515.07907799999998</v>
      </c>
      <c r="AA2168" s="23">
        <v>0.03</v>
      </c>
      <c r="AB2168" s="39" t="s">
        <v>3139</v>
      </c>
      <c r="AC2168" s="39">
        <v>293714</v>
      </c>
      <c r="AD2168" s="23" t="s">
        <v>3139</v>
      </c>
      <c r="AE2168" s="38" t="s">
        <v>5815</v>
      </c>
    </row>
    <row r="2169" spans="1:34">
      <c r="A2169" t="str">
        <f t="shared" si="101"/>
        <v>1228</v>
      </c>
      <c r="B2169" t="str">
        <f t="shared" si="99"/>
        <v>CA</v>
      </c>
      <c r="C2169">
        <f t="shared" si="100"/>
        <v>34</v>
      </c>
      <c r="D2169" s="38" t="s">
        <v>6552</v>
      </c>
      <c r="E2169" s="23">
        <v>11</v>
      </c>
      <c r="F2169" s="23">
        <v>122811</v>
      </c>
      <c r="G2169" s="38" t="s">
        <v>53</v>
      </c>
      <c r="H2169" s="38" t="s">
        <v>3385</v>
      </c>
      <c r="I2169" s="38" t="s">
        <v>5969</v>
      </c>
      <c r="J2169" s="38" t="s">
        <v>11469</v>
      </c>
      <c r="K2169" s="38"/>
      <c r="L2169" s="38" t="s">
        <v>6064</v>
      </c>
      <c r="M2169" s="109">
        <v>44442</v>
      </c>
      <c r="N2169" s="39">
        <v>1021358401</v>
      </c>
      <c r="O2169" s="38">
        <v>1</v>
      </c>
      <c r="P2169" s="38" t="s">
        <v>5814</v>
      </c>
      <c r="Q2169" s="38">
        <v>0.03</v>
      </c>
      <c r="R2169" s="43" t="s">
        <v>3139</v>
      </c>
      <c r="S2169" s="38" t="s">
        <v>54</v>
      </c>
      <c r="T2169" s="38">
        <v>92</v>
      </c>
      <c r="U2169" s="38" t="s">
        <v>6064</v>
      </c>
      <c r="V2169" s="39">
        <v>1021358401</v>
      </c>
      <c r="W2169" s="23">
        <v>0.03</v>
      </c>
      <c r="X2169" s="38" t="s">
        <v>3139</v>
      </c>
      <c r="Y2169" s="38" t="s">
        <v>6552</v>
      </c>
      <c r="Z2169" s="21">
        <v>1025.641701</v>
      </c>
      <c r="AA2169" s="23">
        <v>0.03</v>
      </c>
      <c r="AB2169" s="39" t="s">
        <v>3139</v>
      </c>
      <c r="AC2169" s="39">
        <v>2143891</v>
      </c>
      <c r="AD2169" s="23" t="s">
        <v>3139</v>
      </c>
      <c r="AE2169" s="38" t="s">
        <v>5815</v>
      </c>
      <c r="AG2169" s="23"/>
      <c r="AH2169" s="23"/>
    </row>
    <row r="2170" spans="1:34">
      <c r="A2170" t="str">
        <f t="shared" si="101"/>
        <v>1228</v>
      </c>
      <c r="B2170" t="str">
        <f t="shared" si="99"/>
        <v>CA</v>
      </c>
      <c r="C2170">
        <f t="shared" si="100"/>
        <v>62</v>
      </c>
      <c r="D2170" s="38" t="s">
        <v>6552</v>
      </c>
      <c r="E2170" s="23">
        <v>12</v>
      </c>
      <c r="F2170" s="23">
        <v>122811</v>
      </c>
      <c r="G2170" s="38" t="s">
        <v>53</v>
      </c>
      <c r="H2170" s="38" t="s">
        <v>3385</v>
      </c>
      <c r="I2170" s="38" t="s">
        <v>5969</v>
      </c>
      <c r="J2170" s="38" t="s">
        <v>11470</v>
      </c>
      <c r="K2170" s="38"/>
      <c r="L2170" s="38" t="s">
        <v>6100</v>
      </c>
      <c r="M2170" s="109">
        <v>44470</v>
      </c>
      <c r="N2170" s="39">
        <v>1020608421</v>
      </c>
      <c r="O2170" s="38">
        <v>1</v>
      </c>
      <c r="P2170" s="38" t="s">
        <v>5814</v>
      </c>
      <c r="Q2170" s="38">
        <v>0.03</v>
      </c>
      <c r="R2170" s="43" t="s">
        <v>3139</v>
      </c>
      <c r="S2170" s="38" t="s">
        <v>54</v>
      </c>
      <c r="T2170" s="38">
        <v>92</v>
      </c>
      <c r="U2170" s="38" t="s">
        <v>6100</v>
      </c>
      <c r="V2170" s="39">
        <v>1020608421</v>
      </c>
      <c r="W2170" s="23">
        <v>0.03</v>
      </c>
      <c r="X2170" s="38" t="s">
        <v>3139</v>
      </c>
      <c r="Y2170" s="38" t="s">
        <v>6552</v>
      </c>
      <c r="Z2170" s="21">
        <v>1022.88894</v>
      </c>
      <c r="AA2170" s="23">
        <v>0.03</v>
      </c>
      <c r="AB2170" s="39" t="s">
        <v>3139</v>
      </c>
      <c r="AC2170" s="39">
        <v>2138136</v>
      </c>
      <c r="AD2170" s="23" t="s">
        <v>3139</v>
      </c>
      <c r="AE2170" s="38" t="s">
        <v>5815</v>
      </c>
      <c r="AG2170" s="23"/>
      <c r="AH2170" s="23"/>
    </row>
    <row r="2171" spans="1:34">
      <c r="A2171" t="str">
        <f t="shared" si="101"/>
        <v>1228</v>
      </c>
      <c r="B2171" t="str">
        <f t="shared" si="99"/>
        <v>CA</v>
      </c>
      <c r="C2171">
        <f t="shared" si="100"/>
        <v>70</v>
      </c>
      <c r="D2171" s="38" t="s">
        <v>6552</v>
      </c>
      <c r="E2171" s="23">
        <v>13</v>
      </c>
      <c r="F2171" s="23">
        <v>122811</v>
      </c>
      <c r="G2171" s="38" t="s">
        <v>53</v>
      </c>
      <c r="H2171" s="38" t="s">
        <v>3385</v>
      </c>
      <c r="I2171" s="38" t="s">
        <v>5969</v>
      </c>
      <c r="J2171" s="38" t="s">
        <v>12108</v>
      </c>
      <c r="K2171" s="38"/>
      <c r="L2171" s="38" t="s">
        <v>6068</v>
      </c>
      <c r="M2171" s="109">
        <v>44478</v>
      </c>
      <c r="N2171" s="39">
        <v>1007038613</v>
      </c>
      <c r="O2171" s="38">
        <v>1</v>
      </c>
      <c r="P2171" s="38" t="s">
        <v>5814</v>
      </c>
      <c r="Q2171" s="23">
        <v>0.03</v>
      </c>
      <c r="R2171" s="43" t="s">
        <v>3139</v>
      </c>
      <c r="S2171" s="38" t="s">
        <v>54</v>
      </c>
      <c r="T2171" s="23">
        <v>93</v>
      </c>
      <c r="U2171" s="38" t="s">
        <v>6068</v>
      </c>
      <c r="V2171" s="39">
        <v>1007038613</v>
      </c>
      <c r="W2171" s="23">
        <v>0.03</v>
      </c>
      <c r="X2171" s="38" t="s">
        <v>3139</v>
      </c>
      <c r="Y2171" s="38" t="s">
        <v>6552</v>
      </c>
      <c r="Z2171" s="21">
        <v>1008.655435</v>
      </c>
      <c r="AA2171" s="23">
        <v>0.03</v>
      </c>
      <c r="AB2171" s="39" t="s">
        <v>3139</v>
      </c>
      <c r="AC2171" s="39">
        <v>1616822</v>
      </c>
      <c r="AD2171" s="23" t="s">
        <v>3139</v>
      </c>
      <c r="AE2171" s="38" t="s">
        <v>5815</v>
      </c>
      <c r="AG2171" s="23"/>
      <c r="AH2171" s="23"/>
    </row>
    <row r="2172" spans="1:34">
      <c r="A2172" t="str">
        <f t="shared" si="101"/>
        <v>1228</v>
      </c>
      <c r="B2172" t="str">
        <f t="shared" si="99"/>
        <v>CA</v>
      </c>
      <c r="C2172">
        <f t="shared" si="100"/>
        <v>94</v>
      </c>
      <c r="D2172" s="38" t="s">
        <v>6552</v>
      </c>
      <c r="E2172" s="23">
        <v>14</v>
      </c>
      <c r="F2172" s="23">
        <v>122811</v>
      </c>
      <c r="G2172" s="38" t="s">
        <v>53</v>
      </c>
      <c r="H2172" s="38" t="s">
        <v>3385</v>
      </c>
      <c r="I2172" s="38" t="s">
        <v>5969</v>
      </c>
      <c r="J2172" s="38" t="s">
        <v>12109</v>
      </c>
      <c r="K2172" s="38"/>
      <c r="L2172" s="38" t="s">
        <v>6114</v>
      </c>
      <c r="M2172" s="109">
        <v>44502</v>
      </c>
      <c r="N2172" s="39">
        <v>1020317710</v>
      </c>
      <c r="O2172" s="38">
        <v>1</v>
      </c>
      <c r="P2172" s="38" t="s">
        <v>5814</v>
      </c>
      <c r="Q2172" s="23">
        <v>0.03</v>
      </c>
      <c r="R2172" s="43" t="s">
        <v>3139</v>
      </c>
      <c r="S2172" s="38" t="s">
        <v>54</v>
      </c>
      <c r="T2172" s="23">
        <v>93</v>
      </c>
      <c r="U2172" s="38" t="s">
        <v>6114</v>
      </c>
      <c r="V2172" s="39">
        <v>1020317710</v>
      </c>
      <c r="W2172" s="23">
        <v>0.03</v>
      </c>
      <c r="X2172" s="38" t="s">
        <v>3139</v>
      </c>
      <c r="Y2172" s="38" t="s">
        <v>6552</v>
      </c>
      <c r="Z2172" s="21">
        <v>1020.388114</v>
      </c>
      <c r="AA2172" s="23">
        <v>0.03</v>
      </c>
      <c r="AB2172" s="39" t="s">
        <v>3139</v>
      </c>
      <c r="AC2172" s="39">
        <v>70404</v>
      </c>
      <c r="AD2172" s="23" t="s">
        <v>3139</v>
      </c>
      <c r="AE2172" s="38" t="s">
        <v>5815</v>
      </c>
      <c r="AG2172" s="23"/>
      <c r="AH2172" s="23"/>
    </row>
    <row r="2173" spans="1:34">
      <c r="A2173" t="str">
        <f t="shared" si="101"/>
        <v>1228</v>
      </c>
      <c r="B2173" t="str">
        <f t="shared" si="99"/>
        <v>CA</v>
      </c>
      <c r="C2173">
        <f t="shared" si="100"/>
        <v>41</v>
      </c>
      <c r="D2173" s="38" t="s">
        <v>6552</v>
      </c>
      <c r="E2173" s="23">
        <v>15</v>
      </c>
      <c r="F2173" s="23">
        <v>122811</v>
      </c>
      <c r="G2173" s="38" t="s">
        <v>867</v>
      </c>
      <c r="H2173" s="38" t="s">
        <v>5857</v>
      </c>
      <c r="I2173" s="38" t="s">
        <v>5969</v>
      </c>
      <c r="J2173" s="38" t="s">
        <v>11464</v>
      </c>
      <c r="K2173" s="38"/>
      <c r="L2173" s="38" t="s">
        <v>6037</v>
      </c>
      <c r="M2173" s="109">
        <v>44449</v>
      </c>
      <c r="N2173" s="39">
        <v>509208750.99000001</v>
      </c>
      <c r="O2173" s="38">
        <v>1</v>
      </c>
      <c r="P2173" s="38" t="s">
        <v>5814</v>
      </c>
      <c r="Q2173" s="23">
        <v>0.02</v>
      </c>
      <c r="R2173" s="43" t="s">
        <v>3139</v>
      </c>
      <c r="S2173" s="38" t="s">
        <v>54</v>
      </c>
      <c r="T2173" s="23">
        <v>92</v>
      </c>
      <c r="U2173" s="38" t="s">
        <v>6037</v>
      </c>
      <c r="V2173" s="39">
        <v>509208750.99000001</v>
      </c>
      <c r="W2173" s="23">
        <v>0.02</v>
      </c>
      <c r="X2173" s="38" t="s">
        <v>3139</v>
      </c>
      <c r="Y2173" s="38" t="s">
        <v>6552</v>
      </c>
      <c r="Z2173" s="21">
        <v>510.69786425000001</v>
      </c>
      <c r="AA2173" s="23">
        <v>0.02</v>
      </c>
      <c r="AB2173" s="39" t="s">
        <v>3139</v>
      </c>
      <c r="AC2173" s="39">
        <v>859245.37</v>
      </c>
      <c r="AD2173" s="23" t="s">
        <v>3139</v>
      </c>
      <c r="AE2173" s="38" t="s">
        <v>5815</v>
      </c>
      <c r="AG2173" s="23"/>
      <c r="AH2173" s="23"/>
    </row>
    <row r="2174" spans="1:34">
      <c r="A2174" t="str">
        <f t="shared" si="101"/>
        <v>1228</v>
      </c>
      <c r="B2174" t="str">
        <f t="shared" si="99"/>
        <v>CA</v>
      </c>
      <c r="C2174">
        <f t="shared" si="100"/>
        <v>89</v>
      </c>
      <c r="D2174" s="38" t="s">
        <v>6552</v>
      </c>
      <c r="E2174" s="23">
        <v>16</v>
      </c>
      <c r="F2174" s="23">
        <v>122811</v>
      </c>
      <c r="G2174" s="38" t="s">
        <v>867</v>
      </c>
      <c r="H2174" s="38" t="s">
        <v>5857</v>
      </c>
      <c r="I2174" s="38" t="s">
        <v>5969</v>
      </c>
      <c r="J2174" s="38" t="s">
        <v>12110</v>
      </c>
      <c r="K2174" s="38"/>
      <c r="L2174" s="38" t="s">
        <v>5981</v>
      </c>
      <c r="M2174" s="109">
        <v>44497</v>
      </c>
      <c r="N2174" s="39">
        <v>2000000000</v>
      </c>
      <c r="O2174" s="38">
        <v>1</v>
      </c>
      <c r="P2174" s="38" t="s">
        <v>5814</v>
      </c>
      <c r="Q2174" s="23">
        <v>0.02</v>
      </c>
      <c r="R2174" s="43" t="s">
        <v>3139</v>
      </c>
      <c r="S2174" s="38" t="s">
        <v>54</v>
      </c>
      <c r="T2174" s="23">
        <v>92</v>
      </c>
      <c r="U2174" s="38" t="s">
        <v>5981</v>
      </c>
      <c r="V2174" s="39">
        <v>2000000000</v>
      </c>
      <c r="W2174" s="23">
        <v>0.02</v>
      </c>
      <c r="X2174" s="38" t="s">
        <v>3139</v>
      </c>
      <c r="Y2174" s="38" t="s">
        <v>6552</v>
      </c>
      <c r="Z2174" s="21">
        <v>2000.4411304300002</v>
      </c>
      <c r="AA2174" s="23">
        <v>0.02</v>
      </c>
      <c r="AB2174" s="39" t="s">
        <v>3139</v>
      </c>
      <c r="AC2174" s="39">
        <v>441130.43</v>
      </c>
      <c r="AD2174" s="23" t="s">
        <v>3139</v>
      </c>
      <c r="AE2174" s="38" t="s">
        <v>5815</v>
      </c>
      <c r="AG2174" s="23"/>
      <c r="AH2174" s="23"/>
    </row>
    <row r="2175" spans="1:34">
      <c r="A2175" t="str">
        <f t="shared" si="101"/>
        <v>1228</v>
      </c>
      <c r="B2175" t="str">
        <f t="shared" si="99"/>
        <v>CA</v>
      </c>
      <c r="C2175">
        <f t="shared" si="100"/>
        <v>52</v>
      </c>
      <c r="D2175" s="38" t="s">
        <v>6552</v>
      </c>
      <c r="E2175" s="23">
        <v>17</v>
      </c>
      <c r="F2175" s="23">
        <v>122811</v>
      </c>
      <c r="G2175" s="38" t="s">
        <v>108</v>
      </c>
      <c r="H2175" s="38" t="s">
        <v>5910</v>
      </c>
      <c r="I2175" s="38" t="s">
        <v>5969</v>
      </c>
      <c r="J2175" s="38" t="s">
        <v>11471</v>
      </c>
      <c r="K2175" s="38"/>
      <c r="L2175" s="38" t="s">
        <v>6086</v>
      </c>
      <c r="M2175" s="109">
        <v>44460</v>
      </c>
      <c r="N2175" s="39">
        <v>1016635946</v>
      </c>
      <c r="O2175" s="38">
        <v>1</v>
      </c>
      <c r="P2175" s="38" t="s">
        <v>5814</v>
      </c>
      <c r="Q2175" s="23">
        <v>0.02</v>
      </c>
      <c r="R2175" s="43" t="s">
        <v>3139</v>
      </c>
      <c r="S2175" s="38" t="s">
        <v>54</v>
      </c>
      <c r="T2175" s="23">
        <v>92</v>
      </c>
      <c r="U2175" s="38" t="s">
        <v>6086</v>
      </c>
      <c r="V2175" s="39">
        <v>1016635946</v>
      </c>
      <c r="W2175" s="23">
        <v>0.02</v>
      </c>
      <c r="X2175" s="38" t="s">
        <v>3139</v>
      </c>
      <c r="Y2175" s="38" t="s">
        <v>6552</v>
      </c>
      <c r="Z2175" s="21">
        <v>1019.277815</v>
      </c>
      <c r="AA2175" s="23">
        <v>0.02</v>
      </c>
      <c r="AB2175" s="39" t="s">
        <v>3139</v>
      </c>
      <c r="AC2175" s="39">
        <v>1887749</v>
      </c>
      <c r="AD2175" s="23" t="s">
        <v>3139</v>
      </c>
      <c r="AE2175" s="38" t="s">
        <v>5815</v>
      </c>
      <c r="AG2175" s="23"/>
      <c r="AH2175" s="23"/>
    </row>
    <row r="2176" spans="1:34">
      <c r="A2176" t="str">
        <f t="shared" si="101"/>
        <v>1228</v>
      </c>
      <c r="B2176" t="str">
        <f t="shared" si="99"/>
        <v>CA</v>
      </c>
      <c r="C2176">
        <f t="shared" si="100"/>
        <v>74</v>
      </c>
      <c r="D2176" s="38" t="s">
        <v>6552</v>
      </c>
      <c r="E2176" s="23">
        <v>18</v>
      </c>
      <c r="F2176" s="23">
        <v>122811</v>
      </c>
      <c r="G2176" s="38" t="s">
        <v>108</v>
      </c>
      <c r="H2176" s="38" t="s">
        <v>5910</v>
      </c>
      <c r="I2176" s="38" t="s">
        <v>5969</v>
      </c>
      <c r="J2176" s="38" t="s">
        <v>12111</v>
      </c>
      <c r="K2176" s="38"/>
      <c r="L2176" s="38" t="s">
        <v>6072</v>
      </c>
      <c r="M2176" s="109">
        <v>44482</v>
      </c>
      <c r="N2176" s="39">
        <v>1016513692</v>
      </c>
      <c r="O2176" s="38">
        <v>1</v>
      </c>
      <c r="P2176" s="38" t="s">
        <v>5814</v>
      </c>
      <c r="Q2176" s="23">
        <v>0.03</v>
      </c>
      <c r="R2176" s="43" t="s">
        <v>3139</v>
      </c>
      <c r="S2176" s="38" t="s">
        <v>54</v>
      </c>
      <c r="T2176" s="23">
        <v>92</v>
      </c>
      <c r="U2176" s="38" t="s">
        <v>6072</v>
      </c>
      <c r="V2176" s="39">
        <v>1016513692</v>
      </c>
      <c r="W2176" s="23">
        <v>0.03</v>
      </c>
      <c r="X2176" s="38" t="s">
        <v>3139</v>
      </c>
      <c r="Y2176" s="38" t="s">
        <v>6552</v>
      </c>
      <c r="Z2176" s="21">
        <v>1017.9327039999999</v>
      </c>
      <c r="AA2176" s="23">
        <v>0.03</v>
      </c>
      <c r="AB2176" s="39" t="s">
        <v>3139</v>
      </c>
      <c r="AC2176" s="39">
        <v>1419012</v>
      </c>
      <c r="AD2176" s="23" t="s">
        <v>3139</v>
      </c>
      <c r="AE2176" s="38" t="s">
        <v>5815</v>
      </c>
      <c r="AG2176" s="23"/>
      <c r="AH2176" s="23"/>
    </row>
    <row r="2177" spans="1:34">
      <c r="A2177" t="str">
        <f t="shared" si="101"/>
        <v>1228</v>
      </c>
      <c r="B2177" t="str">
        <f t="shared" si="99"/>
        <v>CA</v>
      </c>
      <c r="C2177">
        <f t="shared" si="100"/>
        <v>12</v>
      </c>
      <c r="D2177" s="38" t="s">
        <v>6552</v>
      </c>
      <c r="E2177" s="23">
        <v>19</v>
      </c>
      <c r="F2177" s="23">
        <v>122811</v>
      </c>
      <c r="G2177" s="38" t="s">
        <v>108</v>
      </c>
      <c r="H2177" s="38" t="s">
        <v>5910</v>
      </c>
      <c r="I2177" s="38" t="s">
        <v>5969</v>
      </c>
      <c r="J2177" s="38" t="s">
        <v>9710</v>
      </c>
      <c r="K2177" s="38"/>
      <c r="L2177" s="38" t="s">
        <v>5971</v>
      </c>
      <c r="M2177" s="109">
        <v>44420</v>
      </c>
      <c r="N2177" s="39">
        <v>505228315</v>
      </c>
      <c r="O2177" s="38">
        <v>1</v>
      </c>
      <c r="P2177" s="38" t="s">
        <v>5814</v>
      </c>
      <c r="Q2177" s="23">
        <v>0.02</v>
      </c>
      <c r="R2177" s="43" t="s">
        <v>3139</v>
      </c>
      <c r="S2177" s="38" t="s">
        <v>54</v>
      </c>
      <c r="T2177" s="23">
        <v>92</v>
      </c>
      <c r="U2177" s="38" t="s">
        <v>5971</v>
      </c>
      <c r="V2177" s="39">
        <v>505228315</v>
      </c>
      <c r="W2177" s="23">
        <v>0.02</v>
      </c>
      <c r="X2177" s="38" t="s">
        <v>3139</v>
      </c>
      <c r="Y2177" s="38" t="s">
        <v>6552</v>
      </c>
      <c r="Z2177" s="21">
        <v>507.65411</v>
      </c>
      <c r="AA2177" s="23">
        <v>0.02</v>
      </c>
      <c r="AB2177" s="39" t="s">
        <v>3139</v>
      </c>
      <c r="AC2177" s="39">
        <v>899798</v>
      </c>
      <c r="AD2177" s="23" t="s">
        <v>3139</v>
      </c>
      <c r="AE2177" s="38" t="s">
        <v>5815</v>
      </c>
      <c r="AG2177" s="23"/>
      <c r="AH2177" s="23"/>
    </row>
    <row r="2178" spans="1:34">
      <c r="A2178" t="str">
        <f t="shared" si="101"/>
        <v>1228</v>
      </c>
      <c r="B2178" t="str">
        <f t="shared" si="99"/>
        <v>CA</v>
      </c>
      <c r="C2178">
        <f t="shared" si="100"/>
        <v>25</v>
      </c>
      <c r="D2178" s="38" t="s">
        <v>6552</v>
      </c>
      <c r="E2178" s="23">
        <v>20</v>
      </c>
      <c r="F2178" s="23">
        <v>122811</v>
      </c>
      <c r="G2178" s="38" t="s">
        <v>108</v>
      </c>
      <c r="H2178" s="38" t="s">
        <v>5910</v>
      </c>
      <c r="I2178" s="38" t="s">
        <v>5969</v>
      </c>
      <c r="J2178" s="38" t="s">
        <v>9711</v>
      </c>
      <c r="K2178" s="38"/>
      <c r="L2178" s="38" t="s">
        <v>6277</v>
      </c>
      <c r="M2178" s="109">
        <v>44433</v>
      </c>
      <c r="N2178" s="39">
        <v>1010568577</v>
      </c>
      <c r="O2178" s="38">
        <v>1</v>
      </c>
      <c r="P2178" s="38" t="s">
        <v>5814</v>
      </c>
      <c r="Q2178" s="23">
        <v>0.02</v>
      </c>
      <c r="R2178" s="43" t="s">
        <v>3139</v>
      </c>
      <c r="S2178" s="38" t="s">
        <v>54</v>
      </c>
      <c r="T2178" s="23">
        <v>92</v>
      </c>
      <c r="U2178" s="38" t="s">
        <v>6277</v>
      </c>
      <c r="V2178" s="39">
        <v>1010568577</v>
      </c>
      <c r="W2178" s="23">
        <v>0.02</v>
      </c>
      <c r="X2178" s="38" t="s">
        <v>3139</v>
      </c>
      <c r="Y2178" s="38" t="s">
        <v>6552</v>
      </c>
      <c r="Z2178" s="21">
        <v>1014.603708</v>
      </c>
      <c r="AA2178" s="23">
        <v>0.02</v>
      </c>
      <c r="AB2178" s="39" t="s">
        <v>3139</v>
      </c>
      <c r="AC2178" s="39">
        <v>1782187</v>
      </c>
      <c r="AD2178" s="23" t="s">
        <v>3139</v>
      </c>
      <c r="AE2178" s="38" t="s">
        <v>5815</v>
      </c>
      <c r="AG2178" s="23"/>
      <c r="AH2178" s="23"/>
    </row>
    <row r="2179" spans="1:34">
      <c r="A2179" t="str">
        <f t="shared" si="101"/>
        <v>1228</v>
      </c>
      <c r="B2179" t="str">
        <f t="shared" ref="B2179:B2224" si="102">+IF(A2179="1228","CA",IF(A2179="1230","VR",IF(A2179="1203","FL","OT")))</f>
        <v>CA</v>
      </c>
      <c r="C2179">
        <f t="shared" ref="C2179:C2224" si="103">+IF(M2179="",0,M2179-D2179)</f>
        <v>33</v>
      </c>
      <c r="D2179" s="38" t="s">
        <v>6552</v>
      </c>
      <c r="E2179" s="23">
        <v>21</v>
      </c>
      <c r="F2179" s="23">
        <v>122811</v>
      </c>
      <c r="G2179" s="38" t="s">
        <v>108</v>
      </c>
      <c r="H2179" s="38" t="s">
        <v>5910</v>
      </c>
      <c r="I2179" s="38" t="s">
        <v>5969</v>
      </c>
      <c r="J2179" s="38" t="s">
        <v>11472</v>
      </c>
      <c r="K2179" s="38"/>
      <c r="L2179" s="38" t="s">
        <v>6064</v>
      </c>
      <c r="M2179" s="109">
        <v>44441</v>
      </c>
      <c r="N2179" s="39">
        <v>1000000000</v>
      </c>
      <c r="O2179" s="38">
        <v>1</v>
      </c>
      <c r="P2179" s="38" t="s">
        <v>5814</v>
      </c>
      <c r="Q2179" s="23">
        <v>0.02</v>
      </c>
      <c r="R2179" s="43" t="s">
        <v>3139</v>
      </c>
      <c r="S2179" s="38" t="s">
        <v>54</v>
      </c>
      <c r="T2179" s="23">
        <v>92</v>
      </c>
      <c r="U2179" s="38" t="s">
        <v>6064</v>
      </c>
      <c r="V2179" s="39">
        <v>1000000000</v>
      </c>
      <c r="W2179" s="23">
        <v>0.02</v>
      </c>
      <c r="X2179" s="38" t="s">
        <v>3139</v>
      </c>
      <c r="Y2179" s="38" t="s">
        <v>6552</v>
      </c>
      <c r="Z2179" s="21">
        <v>1003.581159</v>
      </c>
      <c r="AA2179" s="23">
        <v>0.02</v>
      </c>
      <c r="AB2179" s="39" t="s">
        <v>3139</v>
      </c>
      <c r="AC2179" s="39">
        <v>1762826</v>
      </c>
      <c r="AD2179" s="23" t="s">
        <v>3139</v>
      </c>
      <c r="AE2179" s="38" t="s">
        <v>5815</v>
      </c>
      <c r="AG2179" s="23"/>
      <c r="AH2179" s="23"/>
    </row>
    <row r="2180" spans="1:34">
      <c r="A2180" t="str">
        <f t="shared" ref="A2180:A2224" si="104">+MID(F2180,1,4)</f>
        <v>1228</v>
      </c>
      <c r="B2180" t="str">
        <f t="shared" si="102"/>
        <v>CA</v>
      </c>
      <c r="C2180">
        <f t="shared" si="103"/>
        <v>46</v>
      </c>
      <c r="D2180" s="38" t="s">
        <v>6552</v>
      </c>
      <c r="E2180" s="23">
        <v>22</v>
      </c>
      <c r="F2180" s="23">
        <v>122811</v>
      </c>
      <c r="G2180" s="38" t="s">
        <v>108</v>
      </c>
      <c r="H2180" s="38" t="s">
        <v>5910</v>
      </c>
      <c r="I2180" s="38" t="s">
        <v>5969</v>
      </c>
      <c r="J2180" s="38" t="s">
        <v>11473</v>
      </c>
      <c r="K2180" s="38"/>
      <c r="L2180" s="38" t="s">
        <v>6279</v>
      </c>
      <c r="M2180" s="109">
        <v>44454</v>
      </c>
      <c r="N2180" s="39">
        <v>1010568577</v>
      </c>
      <c r="O2180" s="38">
        <v>1</v>
      </c>
      <c r="P2180" s="38" t="s">
        <v>5814</v>
      </c>
      <c r="Q2180" s="23">
        <v>0.03</v>
      </c>
      <c r="R2180" s="43" t="s">
        <v>3139</v>
      </c>
      <c r="S2180" s="38" t="s">
        <v>54</v>
      </c>
      <c r="T2180" s="23">
        <v>92</v>
      </c>
      <c r="U2180" s="38" t="s">
        <v>6279</v>
      </c>
      <c r="V2180" s="39">
        <v>1010568577</v>
      </c>
      <c r="W2180" s="23">
        <v>0.03</v>
      </c>
      <c r="X2180" s="38" t="s">
        <v>3139</v>
      </c>
      <c r="Y2180" s="38" t="s">
        <v>6552</v>
      </c>
      <c r="Z2180" s="21">
        <v>1014.253787</v>
      </c>
      <c r="AA2180" s="23">
        <v>0.03</v>
      </c>
      <c r="AB2180" s="39" t="s">
        <v>3139</v>
      </c>
      <c r="AC2180" s="39">
        <v>2304828</v>
      </c>
      <c r="AD2180" s="23" t="s">
        <v>3139</v>
      </c>
      <c r="AE2180" s="38" t="s">
        <v>5815</v>
      </c>
      <c r="AG2180" s="23"/>
      <c r="AH2180" s="23"/>
    </row>
    <row r="2181" spans="1:34">
      <c r="A2181" t="str">
        <f t="shared" si="104"/>
        <v>1228</v>
      </c>
      <c r="B2181" t="str">
        <f t="shared" si="102"/>
        <v>CA</v>
      </c>
      <c r="C2181">
        <f t="shared" si="103"/>
        <v>63</v>
      </c>
      <c r="D2181" s="38" t="s">
        <v>6552</v>
      </c>
      <c r="E2181" s="23">
        <v>23</v>
      </c>
      <c r="F2181" s="23">
        <v>122811</v>
      </c>
      <c r="G2181" s="38" t="s">
        <v>108</v>
      </c>
      <c r="H2181" s="38" t="s">
        <v>5910</v>
      </c>
      <c r="I2181" s="38" t="s">
        <v>5969</v>
      </c>
      <c r="J2181" s="38" t="s">
        <v>11616</v>
      </c>
      <c r="K2181" s="38"/>
      <c r="L2181" s="38" t="s">
        <v>6102</v>
      </c>
      <c r="M2181" s="109">
        <v>44471</v>
      </c>
      <c r="N2181" s="39">
        <v>2000000000</v>
      </c>
      <c r="O2181" s="38">
        <v>1</v>
      </c>
      <c r="P2181" s="38" t="s">
        <v>5814</v>
      </c>
      <c r="Q2181" s="23">
        <v>0.02</v>
      </c>
      <c r="R2181" s="43" t="s">
        <v>3139</v>
      </c>
      <c r="S2181" s="38" t="s">
        <v>54</v>
      </c>
      <c r="T2181" s="23">
        <v>92</v>
      </c>
      <c r="U2181" s="38" t="s">
        <v>6102</v>
      </c>
      <c r="V2181" s="39">
        <v>2000000000</v>
      </c>
      <c r="W2181" s="23">
        <v>0.02</v>
      </c>
      <c r="X2181" s="38" t="s">
        <v>3139</v>
      </c>
      <c r="Y2181" s="38" t="s">
        <v>6552</v>
      </c>
      <c r="Z2181" s="21">
        <v>2003.421803</v>
      </c>
      <c r="AA2181" s="23">
        <v>0.02</v>
      </c>
      <c r="AB2181" s="39" t="s">
        <v>3139</v>
      </c>
      <c r="AC2181" s="39">
        <v>3421803</v>
      </c>
      <c r="AD2181" s="23" t="s">
        <v>3139</v>
      </c>
      <c r="AE2181" s="38" t="s">
        <v>5815</v>
      </c>
      <c r="AG2181" s="23"/>
      <c r="AH2181" s="23"/>
    </row>
    <row r="2182" spans="1:34">
      <c r="A2182" t="str">
        <f t="shared" si="104"/>
        <v>1228</v>
      </c>
      <c r="B2182" t="str">
        <f t="shared" si="102"/>
        <v>CA</v>
      </c>
      <c r="C2182">
        <f t="shared" si="103"/>
        <v>91</v>
      </c>
      <c r="D2182" s="38" t="s">
        <v>6552</v>
      </c>
      <c r="E2182" s="23">
        <v>24</v>
      </c>
      <c r="F2182" s="23">
        <v>122811</v>
      </c>
      <c r="G2182" s="38" t="s">
        <v>108</v>
      </c>
      <c r="H2182" s="38" t="s">
        <v>5910</v>
      </c>
      <c r="I2182" s="38" t="s">
        <v>5969</v>
      </c>
      <c r="J2182" s="38" t="s">
        <v>12112</v>
      </c>
      <c r="K2182" s="38"/>
      <c r="L2182" s="38" t="s">
        <v>6032</v>
      </c>
      <c r="M2182" s="109">
        <v>44499</v>
      </c>
      <c r="N2182" s="39">
        <v>1000000000</v>
      </c>
      <c r="O2182" s="38">
        <v>1</v>
      </c>
      <c r="P2182" s="38" t="s">
        <v>5814</v>
      </c>
      <c r="Q2182" s="23">
        <v>0.02</v>
      </c>
      <c r="R2182" s="43" t="s">
        <v>3139</v>
      </c>
      <c r="S2182" s="38" t="s">
        <v>54</v>
      </c>
      <c r="T2182" s="23">
        <v>92</v>
      </c>
      <c r="U2182" s="38" t="s">
        <v>6032</v>
      </c>
      <c r="V2182" s="39">
        <v>1000000000</v>
      </c>
      <c r="W2182" s="23">
        <v>0.02</v>
      </c>
      <c r="X2182" s="38" t="s">
        <v>3139</v>
      </c>
      <c r="Y2182" s="38" t="s">
        <v>6552</v>
      </c>
      <c r="Z2182" s="21">
        <v>1000.181408</v>
      </c>
      <c r="AA2182" s="23">
        <v>0.02</v>
      </c>
      <c r="AB2182" s="39" t="s">
        <v>3139</v>
      </c>
      <c r="AC2182" s="39">
        <v>0</v>
      </c>
      <c r="AD2182" s="23" t="s">
        <v>3139</v>
      </c>
      <c r="AE2182" s="38" t="s">
        <v>5815</v>
      </c>
      <c r="AG2182" s="23"/>
      <c r="AH2182" s="23"/>
    </row>
    <row r="2183" spans="1:34">
      <c r="A2183" t="str">
        <f t="shared" si="104"/>
        <v>1228</v>
      </c>
      <c r="B2183" t="str">
        <f t="shared" si="102"/>
        <v>CA</v>
      </c>
      <c r="C2183">
        <f t="shared" si="103"/>
        <v>24</v>
      </c>
      <c r="D2183" s="38" t="s">
        <v>6552</v>
      </c>
      <c r="E2183" s="23">
        <v>25</v>
      </c>
      <c r="F2183" s="23">
        <v>122811</v>
      </c>
      <c r="G2183" s="38" t="s">
        <v>79</v>
      </c>
      <c r="H2183" s="38" t="s">
        <v>6395</v>
      </c>
      <c r="I2183" s="38" t="s">
        <v>5969</v>
      </c>
      <c r="J2183" s="38" t="s">
        <v>9712</v>
      </c>
      <c r="K2183" s="38"/>
      <c r="L2183" s="38" t="s">
        <v>5975</v>
      </c>
      <c r="M2183" s="109">
        <v>44432</v>
      </c>
      <c r="N2183" s="39">
        <v>1013718085</v>
      </c>
      <c r="O2183" s="38">
        <v>1</v>
      </c>
      <c r="P2183" s="38" t="s">
        <v>5814</v>
      </c>
      <c r="Q2183" s="23">
        <v>0.03</v>
      </c>
      <c r="R2183" s="43" t="s">
        <v>3139</v>
      </c>
      <c r="S2183" s="38" t="s">
        <v>54</v>
      </c>
      <c r="T2183" s="23">
        <v>92</v>
      </c>
      <c r="U2183" s="38" t="s">
        <v>5975</v>
      </c>
      <c r="V2183" s="39">
        <v>1013718085</v>
      </c>
      <c r="W2183" s="23">
        <v>0.03</v>
      </c>
      <c r="X2183" s="38" t="s">
        <v>3139</v>
      </c>
      <c r="Y2183" s="38" t="s">
        <v>6552</v>
      </c>
      <c r="Z2183" s="21">
        <v>1018.9805710000001</v>
      </c>
      <c r="AA2183" s="23">
        <v>0.03</v>
      </c>
      <c r="AB2183" s="39" t="s">
        <v>3139</v>
      </c>
      <c r="AC2183" s="39">
        <v>0</v>
      </c>
      <c r="AD2183" s="23" t="s">
        <v>3139</v>
      </c>
      <c r="AE2183" s="38" t="s">
        <v>5815</v>
      </c>
      <c r="AG2183" s="23"/>
      <c r="AH2183" s="23"/>
    </row>
    <row r="2184" spans="1:34">
      <c r="A2184" t="str">
        <f t="shared" si="104"/>
        <v>1228</v>
      </c>
      <c r="B2184" t="str">
        <f t="shared" si="102"/>
        <v>CA</v>
      </c>
      <c r="C2184">
        <f t="shared" si="103"/>
        <v>71</v>
      </c>
      <c r="D2184" s="38" t="s">
        <v>6552</v>
      </c>
      <c r="E2184" s="23">
        <v>26</v>
      </c>
      <c r="F2184" s="23">
        <v>122811</v>
      </c>
      <c r="G2184" s="38" t="s">
        <v>79</v>
      </c>
      <c r="H2184" s="38" t="s">
        <v>6395</v>
      </c>
      <c r="I2184" s="38" t="s">
        <v>5969</v>
      </c>
      <c r="J2184" s="38" t="s">
        <v>12113</v>
      </c>
      <c r="K2184" s="38"/>
      <c r="L2184" s="38" t="s">
        <v>6070</v>
      </c>
      <c r="M2184" s="109">
        <v>44479</v>
      </c>
      <c r="N2184" s="39">
        <v>2013597440</v>
      </c>
      <c r="O2184" s="38">
        <v>1</v>
      </c>
      <c r="P2184" s="38" t="s">
        <v>5814</v>
      </c>
      <c r="Q2184" s="23">
        <v>0.02</v>
      </c>
      <c r="R2184" s="43" t="s">
        <v>3139</v>
      </c>
      <c r="S2184" s="38" t="s">
        <v>54</v>
      </c>
      <c r="T2184" s="23">
        <v>92</v>
      </c>
      <c r="U2184" s="38" t="s">
        <v>6070</v>
      </c>
      <c r="V2184" s="39">
        <v>2013597440</v>
      </c>
      <c r="W2184" s="23">
        <v>0.02</v>
      </c>
      <c r="X2184" s="38" t="s">
        <v>3139</v>
      </c>
      <c r="Y2184" s="38" t="s">
        <v>6552</v>
      </c>
      <c r="Z2184" s="21">
        <v>2016.645902</v>
      </c>
      <c r="AA2184" s="23">
        <v>0.02</v>
      </c>
      <c r="AB2184" s="39" t="s">
        <v>3139</v>
      </c>
      <c r="AC2184" s="39">
        <v>0</v>
      </c>
      <c r="AD2184" s="23" t="s">
        <v>3139</v>
      </c>
      <c r="AE2184" s="38" t="s">
        <v>5815</v>
      </c>
      <c r="AG2184" s="23"/>
      <c r="AH2184" s="23"/>
    </row>
    <row r="2185" spans="1:34">
      <c r="A2185" t="str">
        <f t="shared" si="104"/>
        <v>1228</v>
      </c>
      <c r="B2185" t="str">
        <f t="shared" si="102"/>
        <v>CA</v>
      </c>
      <c r="C2185">
        <f t="shared" si="103"/>
        <v>65</v>
      </c>
      <c r="D2185" s="38" t="s">
        <v>6552</v>
      </c>
      <c r="E2185" s="23">
        <v>27</v>
      </c>
      <c r="F2185" s="23">
        <v>122811</v>
      </c>
      <c r="G2185" s="38" t="s">
        <v>79</v>
      </c>
      <c r="H2185" s="38" t="s">
        <v>6395</v>
      </c>
      <c r="I2185" s="38" t="s">
        <v>5969</v>
      </c>
      <c r="J2185" s="38" t="s">
        <v>12114</v>
      </c>
      <c r="K2185" s="38"/>
      <c r="L2185" s="38" t="s">
        <v>6102</v>
      </c>
      <c r="M2185" s="109">
        <v>44473</v>
      </c>
      <c r="N2185" s="39">
        <v>1000000000</v>
      </c>
      <c r="O2185" s="38">
        <v>1</v>
      </c>
      <c r="P2185" s="38" t="s">
        <v>5814</v>
      </c>
      <c r="Q2185" s="23">
        <v>0.02</v>
      </c>
      <c r="R2185" s="43" t="s">
        <v>3139</v>
      </c>
      <c r="S2185" s="38" t="s">
        <v>54</v>
      </c>
      <c r="T2185" s="23">
        <v>92</v>
      </c>
      <c r="U2185" s="38" t="s">
        <v>6102</v>
      </c>
      <c r="V2185" s="39">
        <v>1000000000</v>
      </c>
      <c r="W2185" s="23">
        <v>0.02</v>
      </c>
      <c r="X2185" s="38" t="s">
        <v>3139</v>
      </c>
      <c r="Y2185" s="38" t="s">
        <v>6552</v>
      </c>
      <c r="Z2185" s="21">
        <v>1001.754983</v>
      </c>
      <c r="AA2185" s="23">
        <v>0.02</v>
      </c>
      <c r="AB2185" s="39" t="s">
        <v>3139</v>
      </c>
      <c r="AC2185" s="39">
        <v>0</v>
      </c>
      <c r="AD2185" s="23" t="s">
        <v>3139</v>
      </c>
      <c r="AE2185" s="38" t="s">
        <v>5815</v>
      </c>
      <c r="AG2185" s="23"/>
      <c r="AH2185" s="23"/>
    </row>
    <row r="2186" spans="1:34">
      <c r="A2186" t="str">
        <f t="shared" si="104"/>
        <v>1228</v>
      </c>
      <c r="B2186" t="str">
        <f t="shared" si="102"/>
        <v>CA</v>
      </c>
      <c r="C2186">
        <f t="shared" si="103"/>
        <v>91</v>
      </c>
      <c r="D2186" s="38" t="s">
        <v>6552</v>
      </c>
      <c r="E2186" s="23">
        <v>28</v>
      </c>
      <c r="F2186" s="23">
        <v>122811</v>
      </c>
      <c r="G2186" s="38" t="s">
        <v>55</v>
      </c>
      <c r="H2186" s="38" t="s">
        <v>9409</v>
      </c>
      <c r="I2186" s="38" t="s">
        <v>5969</v>
      </c>
      <c r="J2186" s="38" t="s">
        <v>12115</v>
      </c>
      <c r="K2186" s="38"/>
      <c r="L2186" s="38" t="s">
        <v>6109</v>
      </c>
      <c r="M2186" s="109">
        <v>44499</v>
      </c>
      <c r="N2186" s="39">
        <v>2000000000</v>
      </c>
      <c r="O2186" s="38">
        <v>1</v>
      </c>
      <c r="P2186" s="38" t="s">
        <v>5814</v>
      </c>
      <c r="Q2186" s="23">
        <v>0.02</v>
      </c>
      <c r="R2186" s="43" t="s">
        <v>3139</v>
      </c>
      <c r="S2186" s="38" t="s">
        <v>54</v>
      </c>
      <c r="T2186" s="23">
        <v>92</v>
      </c>
      <c r="U2186" s="38" t="s">
        <v>6109</v>
      </c>
      <c r="V2186" s="39">
        <v>2000000000</v>
      </c>
      <c r="W2186" s="23">
        <v>0.02</v>
      </c>
      <c r="X2186" s="38" t="s">
        <v>3139</v>
      </c>
      <c r="Y2186" s="38" t="s">
        <v>6552</v>
      </c>
      <c r="Z2186" s="21">
        <v>2000.354838</v>
      </c>
      <c r="AA2186" s="23">
        <v>0.02</v>
      </c>
      <c r="AB2186" s="39" t="s">
        <v>3139</v>
      </c>
      <c r="AC2186" s="39">
        <v>0</v>
      </c>
      <c r="AD2186" s="23" t="s">
        <v>3139</v>
      </c>
      <c r="AE2186" s="38" t="s">
        <v>5815</v>
      </c>
      <c r="AG2186" s="23"/>
      <c r="AH2186" s="23"/>
    </row>
    <row r="2187" spans="1:34">
      <c r="A2187" t="str">
        <f t="shared" si="104"/>
        <v>1226</v>
      </c>
      <c r="B2187" t="str">
        <f t="shared" si="102"/>
        <v>OT</v>
      </c>
      <c r="C2187">
        <f t="shared" si="103"/>
        <v>0</v>
      </c>
      <c r="D2187" s="38" t="s">
        <v>6552</v>
      </c>
      <c r="E2187" s="23">
        <v>29</v>
      </c>
      <c r="F2187" s="23">
        <v>122602</v>
      </c>
      <c r="G2187" s="38" t="s">
        <v>53</v>
      </c>
      <c r="H2187" s="38" t="s">
        <v>3047</v>
      </c>
      <c r="I2187" s="38" t="s">
        <v>6006</v>
      </c>
      <c r="J2187" s="38" t="s">
        <v>5912</v>
      </c>
      <c r="K2187" s="38"/>
      <c r="L2187" s="38" t="s">
        <v>6520</v>
      </c>
      <c r="M2187" s="109">
        <v>44408</v>
      </c>
      <c r="N2187" s="39">
        <v>84269087.120000005</v>
      </c>
      <c r="O2187" s="38">
        <v>1</v>
      </c>
      <c r="P2187" s="38"/>
      <c r="Q2187" s="23" t="s">
        <v>3139</v>
      </c>
      <c r="R2187" s="43" t="s">
        <v>3139</v>
      </c>
      <c r="S2187" s="38"/>
      <c r="T2187" s="23" t="s">
        <v>3139</v>
      </c>
      <c r="U2187" s="38" t="s">
        <v>6520</v>
      </c>
      <c r="V2187" s="39">
        <v>84269087.120000005</v>
      </c>
      <c r="W2187" s="23" t="s">
        <v>3139</v>
      </c>
      <c r="X2187" s="38">
        <v>0</v>
      </c>
      <c r="Y2187" s="38" t="s">
        <v>6634</v>
      </c>
      <c r="Z2187" s="21">
        <v>84.269087120000009</v>
      </c>
      <c r="AA2187" s="23" t="s">
        <v>3139</v>
      </c>
      <c r="AB2187" s="39">
        <v>0</v>
      </c>
      <c r="AC2187" s="39">
        <v>0</v>
      </c>
      <c r="AD2187" s="23" t="s">
        <v>3139</v>
      </c>
      <c r="AE2187" s="38" t="s">
        <v>5815</v>
      </c>
      <c r="AG2187" s="23"/>
      <c r="AH2187" s="23"/>
    </row>
    <row r="2188" spans="1:34">
      <c r="A2188" t="str">
        <f t="shared" si="104"/>
        <v>1226</v>
      </c>
      <c r="B2188" t="str">
        <f t="shared" si="102"/>
        <v>OT</v>
      </c>
      <c r="C2188">
        <f t="shared" si="103"/>
        <v>0</v>
      </c>
      <c r="D2188" s="38" t="s">
        <v>6552</v>
      </c>
      <c r="E2188" s="23">
        <v>30</v>
      </c>
      <c r="F2188" s="23">
        <v>122602</v>
      </c>
      <c r="G2188" s="38" t="s">
        <v>3179</v>
      </c>
      <c r="H2188" s="38" t="s">
        <v>3300</v>
      </c>
      <c r="I2188" s="38" t="s">
        <v>6006</v>
      </c>
      <c r="J2188" s="38" t="s">
        <v>88</v>
      </c>
      <c r="K2188" s="38"/>
      <c r="L2188" s="38" t="s">
        <v>6977</v>
      </c>
      <c r="M2188" s="109">
        <v>44408</v>
      </c>
      <c r="N2188" s="39">
        <v>31830040</v>
      </c>
      <c r="O2188" s="38">
        <v>1</v>
      </c>
      <c r="P2188" s="38"/>
      <c r="Q2188" s="23" t="s">
        <v>3139</v>
      </c>
      <c r="R2188" s="43" t="s">
        <v>3139</v>
      </c>
      <c r="S2188" s="38"/>
      <c r="T2188" s="23" t="s">
        <v>3139</v>
      </c>
      <c r="U2188" s="38" t="s">
        <v>6977</v>
      </c>
      <c r="V2188" s="39">
        <v>31830040</v>
      </c>
      <c r="W2188" s="23" t="s">
        <v>3139</v>
      </c>
      <c r="X2188" s="38">
        <v>0</v>
      </c>
      <c r="Y2188" s="38" t="s">
        <v>6202</v>
      </c>
      <c r="Z2188" s="21">
        <v>35.341251999999997</v>
      </c>
      <c r="AA2188" s="23" t="s">
        <v>3139</v>
      </c>
      <c r="AB2188" s="39">
        <v>0</v>
      </c>
      <c r="AC2188" s="39">
        <v>0</v>
      </c>
      <c r="AD2188" s="23" t="s">
        <v>3139</v>
      </c>
      <c r="AE2188" s="38" t="s">
        <v>5815</v>
      </c>
      <c r="AG2188" s="23"/>
      <c r="AH2188" s="23"/>
    </row>
    <row r="2189" spans="1:34">
      <c r="A2189" t="str">
        <f t="shared" si="104"/>
        <v>1226</v>
      </c>
      <c r="B2189" t="str">
        <f t="shared" si="102"/>
        <v>OT</v>
      </c>
      <c r="C2189">
        <f t="shared" si="103"/>
        <v>0</v>
      </c>
      <c r="D2189" s="38" t="s">
        <v>6552</v>
      </c>
      <c r="E2189" s="23">
        <v>31</v>
      </c>
      <c r="F2189" s="23">
        <v>122602</v>
      </c>
      <c r="G2189" s="38" t="s">
        <v>3181</v>
      </c>
      <c r="H2189" s="38" t="s">
        <v>3204</v>
      </c>
      <c r="I2189" s="38" t="s">
        <v>6006</v>
      </c>
      <c r="J2189" s="38" t="s">
        <v>89</v>
      </c>
      <c r="K2189" s="38"/>
      <c r="L2189" s="38" t="s">
        <v>6977</v>
      </c>
      <c r="M2189" s="109">
        <v>44408</v>
      </c>
      <c r="N2189" s="39">
        <v>23831669</v>
      </c>
      <c r="O2189" s="38">
        <v>1</v>
      </c>
      <c r="P2189" s="38"/>
      <c r="Q2189" s="23" t="s">
        <v>3139</v>
      </c>
      <c r="R2189" s="43" t="s">
        <v>3139</v>
      </c>
      <c r="S2189" s="38"/>
      <c r="T2189" s="23" t="s">
        <v>3139</v>
      </c>
      <c r="U2189" s="38" t="s">
        <v>6977</v>
      </c>
      <c r="V2189" s="39">
        <v>23831669</v>
      </c>
      <c r="W2189" s="23" t="s">
        <v>3139</v>
      </c>
      <c r="X2189" s="38">
        <v>0</v>
      </c>
      <c r="Y2189" s="38" t="s">
        <v>6202</v>
      </c>
      <c r="Z2189" s="21">
        <v>27.342880999999998</v>
      </c>
      <c r="AA2189" s="23" t="s">
        <v>3139</v>
      </c>
      <c r="AB2189" s="39">
        <v>0</v>
      </c>
      <c r="AC2189" s="39">
        <v>0</v>
      </c>
      <c r="AD2189" s="23" t="s">
        <v>3139</v>
      </c>
      <c r="AE2189" s="38" t="s">
        <v>5815</v>
      </c>
      <c r="AG2189" s="23"/>
      <c r="AH2189" s="23"/>
    </row>
    <row r="2190" spans="1:34">
      <c r="A2190" t="str">
        <f t="shared" si="104"/>
        <v>1226</v>
      </c>
      <c r="B2190" t="str">
        <f t="shared" si="102"/>
        <v>OT</v>
      </c>
      <c r="C2190">
        <f t="shared" si="103"/>
        <v>0</v>
      </c>
      <c r="D2190" s="38" t="s">
        <v>6552</v>
      </c>
      <c r="E2190" s="23">
        <v>32</v>
      </c>
      <c r="F2190" s="23">
        <v>122602</v>
      </c>
      <c r="G2190" s="38" t="s">
        <v>3775</v>
      </c>
      <c r="H2190" s="38" t="s">
        <v>5913</v>
      </c>
      <c r="I2190" s="38" t="s">
        <v>6006</v>
      </c>
      <c r="J2190" s="38" t="s">
        <v>3193</v>
      </c>
      <c r="K2190" s="38"/>
      <c r="L2190" s="38" t="s">
        <v>6978</v>
      </c>
      <c r="M2190" s="109">
        <v>44408</v>
      </c>
      <c r="N2190" s="39">
        <v>72338418.379999995</v>
      </c>
      <c r="O2190" s="38">
        <v>1</v>
      </c>
      <c r="P2190" s="38"/>
      <c r="Q2190" s="23" t="s">
        <v>3139</v>
      </c>
      <c r="R2190" s="43" t="s">
        <v>3139</v>
      </c>
      <c r="S2190" s="38"/>
      <c r="T2190" s="23" t="s">
        <v>3139</v>
      </c>
      <c r="U2190" s="38" t="s">
        <v>6978</v>
      </c>
      <c r="V2190" s="39">
        <v>72338418.379999995</v>
      </c>
      <c r="W2190" s="23" t="s">
        <v>3139</v>
      </c>
      <c r="X2190" s="38">
        <v>6</v>
      </c>
      <c r="Y2190" s="38" t="s">
        <v>6979</v>
      </c>
      <c r="Z2190" s="21">
        <v>87.338418379999993</v>
      </c>
      <c r="AA2190" s="23" t="s">
        <v>3139</v>
      </c>
      <c r="AB2190" s="39">
        <v>0</v>
      </c>
      <c r="AC2190" s="39">
        <v>0</v>
      </c>
      <c r="AD2190" s="23" t="s">
        <v>3139</v>
      </c>
      <c r="AE2190" s="38" t="s">
        <v>5815</v>
      </c>
      <c r="AG2190" s="23"/>
      <c r="AH2190" s="23"/>
    </row>
    <row r="2191" spans="1:34">
      <c r="A2191" t="str">
        <f t="shared" si="104"/>
        <v>1226</v>
      </c>
      <c r="B2191" t="str">
        <f t="shared" si="102"/>
        <v>OT</v>
      </c>
      <c r="C2191">
        <f t="shared" si="103"/>
        <v>0</v>
      </c>
      <c r="D2191" s="38" t="s">
        <v>6552</v>
      </c>
      <c r="E2191" s="23">
        <v>33</v>
      </c>
      <c r="F2191" s="23">
        <v>122602</v>
      </c>
      <c r="G2191" s="38" t="s">
        <v>3157</v>
      </c>
      <c r="H2191" s="38" t="s">
        <v>3159</v>
      </c>
      <c r="I2191" s="38" t="s">
        <v>6006</v>
      </c>
      <c r="J2191" s="38" t="s">
        <v>3195</v>
      </c>
      <c r="K2191" s="38"/>
      <c r="L2191" s="38" t="s">
        <v>6980</v>
      </c>
      <c r="M2191" s="109">
        <v>44408</v>
      </c>
      <c r="N2191" s="39">
        <v>2603751</v>
      </c>
      <c r="O2191" s="38">
        <v>1</v>
      </c>
      <c r="P2191" s="38"/>
      <c r="Q2191" s="23" t="s">
        <v>3139</v>
      </c>
      <c r="R2191" s="43" t="s">
        <v>3139</v>
      </c>
      <c r="S2191" s="38"/>
      <c r="T2191" s="23" t="s">
        <v>3139</v>
      </c>
      <c r="U2191" s="38" t="s">
        <v>6980</v>
      </c>
      <c r="V2191" s="39">
        <v>2603751</v>
      </c>
      <c r="W2191" s="23" t="s">
        <v>3139</v>
      </c>
      <c r="X2191" s="38">
        <v>4</v>
      </c>
      <c r="Y2191" s="38" t="s">
        <v>6634</v>
      </c>
      <c r="Z2191" s="21">
        <v>2.6456710000000001</v>
      </c>
      <c r="AA2191" s="23" t="s">
        <v>3139</v>
      </c>
      <c r="AB2191" s="39">
        <v>0</v>
      </c>
      <c r="AC2191" s="39">
        <v>41920</v>
      </c>
      <c r="AD2191" s="23" t="s">
        <v>3139</v>
      </c>
      <c r="AE2191" s="38" t="s">
        <v>5815</v>
      </c>
      <c r="AG2191" s="23"/>
      <c r="AH2191" s="23"/>
    </row>
    <row r="2192" spans="1:34">
      <c r="A2192" t="str">
        <f t="shared" si="104"/>
        <v>1226</v>
      </c>
      <c r="B2192" t="str">
        <f t="shared" si="102"/>
        <v>OT</v>
      </c>
      <c r="C2192">
        <f t="shared" si="103"/>
        <v>0</v>
      </c>
      <c r="D2192" s="38" t="s">
        <v>6552</v>
      </c>
      <c r="E2192" s="23">
        <v>34</v>
      </c>
      <c r="F2192" s="23">
        <v>122602</v>
      </c>
      <c r="G2192" s="38" t="s">
        <v>3240</v>
      </c>
      <c r="H2192" s="38" t="s">
        <v>3866</v>
      </c>
      <c r="I2192" s="38" t="s">
        <v>6006</v>
      </c>
      <c r="J2192" s="38" t="s">
        <v>3393</v>
      </c>
      <c r="K2192" s="38"/>
      <c r="L2192" s="38" t="s">
        <v>6981</v>
      </c>
      <c r="M2192" s="109">
        <v>44408</v>
      </c>
      <c r="N2192" s="39">
        <v>374821881</v>
      </c>
      <c r="O2192" s="38">
        <v>1</v>
      </c>
      <c r="P2192" s="38"/>
      <c r="Q2192" s="23" t="s">
        <v>3139</v>
      </c>
      <c r="R2192" s="43" t="s">
        <v>3139</v>
      </c>
      <c r="S2192" s="38"/>
      <c r="T2192" s="23" t="s">
        <v>3139</v>
      </c>
      <c r="U2192" s="38" t="s">
        <v>6981</v>
      </c>
      <c r="V2192" s="39">
        <v>374821881</v>
      </c>
      <c r="W2192" s="23" t="s">
        <v>3139</v>
      </c>
      <c r="X2192" s="38">
        <v>7</v>
      </c>
      <c r="Y2192" s="38" t="s">
        <v>6202</v>
      </c>
      <c r="Z2192" s="21">
        <v>387.94060200000001</v>
      </c>
      <c r="AA2192" s="23" t="s">
        <v>3139</v>
      </c>
      <c r="AB2192" s="39">
        <v>0</v>
      </c>
      <c r="AC2192" s="39">
        <v>0</v>
      </c>
      <c r="AD2192" s="23" t="s">
        <v>3139</v>
      </c>
      <c r="AE2192" s="38" t="s">
        <v>5815</v>
      </c>
      <c r="AG2192" s="23"/>
      <c r="AH2192" s="23"/>
    </row>
    <row r="2193" spans="1:34">
      <c r="A2193" t="str">
        <f t="shared" si="104"/>
        <v>1115</v>
      </c>
      <c r="B2193" t="str">
        <f t="shared" si="102"/>
        <v>OT</v>
      </c>
      <c r="C2193">
        <f t="shared" si="103"/>
        <v>30</v>
      </c>
      <c r="D2193" s="38" t="s">
        <v>6552</v>
      </c>
      <c r="E2193" s="23">
        <v>1</v>
      </c>
      <c r="F2193" s="23">
        <v>111510</v>
      </c>
      <c r="G2193" s="38" t="s">
        <v>53</v>
      </c>
      <c r="H2193" s="38" t="s">
        <v>3161</v>
      </c>
      <c r="I2193" s="38" t="s">
        <v>5969</v>
      </c>
      <c r="J2193" s="38" t="s">
        <v>12116</v>
      </c>
      <c r="K2193" s="38"/>
      <c r="L2193" s="38" t="s">
        <v>6109</v>
      </c>
      <c r="M2193" s="109">
        <v>44438</v>
      </c>
      <c r="N2193" s="39">
        <v>631700192</v>
      </c>
      <c r="O2193" s="38">
        <v>1</v>
      </c>
      <c r="P2193" s="38" t="s">
        <v>5814</v>
      </c>
      <c r="Q2193" s="23">
        <v>2.25</v>
      </c>
      <c r="R2193" s="43" t="s">
        <v>3139</v>
      </c>
      <c r="S2193" s="38" t="s">
        <v>54</v>
      </c>
      <c r="T2193" s="23">
        <v>32</v>
      </c>
      <c r="U2193" s="38" t="s">
        <v>6109</v>
      </c>
      <c r="V2193" s="39">
        <v>631700192</v>
      </c>
      <c r="W2193" s="23">
        <v>2.25</v>
      </c>
      <c r="X2193" s="38" t="s">
        <v>3139</v>
      </c>
      <c r="Y2193" s="38" t="s">
        <v>6552</v>
      </c>
      <c r="Z2193" s="21">
        <v>631.77834700000005</v>
      </c>
      <c r="AA2193" s="23">
        <v>2.25</v>
      </c>
      <c r="AB2193" s="39" t="s">
        <v>3139</v>
      </c>
      <c r="AC2193" s="39">
        <v>0</v>
      </c>
      <c r="AD2193" s="23" t="s">
        <v>3139</v>
      </c>
      <c r="AE2193" s="38" t="s">
        <v>5830</v>
      </c>
      <c r="AG2193" s="23"/>
      <c r="AH2193" s="23"/>
    </row>
    <row r="2194" spans="1:34">
      <c r="A2194" t="str">
        <f t="shared" si="104"/>
        <v>1115</v>
      </c>
      <c r="B2194" t="str">
        <f t="shared" si="102"/>
        <v>OT</v>
      </c>
      <c r="C2194">
        <f t="shared" si="103"/>
        <v>26</v>
      </c>
      <c r="D2194" s="38" t="s">
        <v>6552</v>
      </c>
      <c r="E2194" s="23">
        <v>2</v>
      </c>
      <c r="F2194" s="23">
        <v>111510</v>
      </c>
      <c r="G2194" s="38" t="s">
        <v>53</v>
      </c>
      <c r="H2194" s="38" t="s">
        <v>3161</v>
      </c>
      <c r="I2194" s="38" t="s">
        <v>5969</v>
      </c>
      <c r="J2194" s="38" t="s">
        <v>12117</v>
      </c>
      <c r="K2194" s="38"/>
      <c r="L2194" s="38" t="s">
        <v>5981</v>
      </c>
      <c r="M2194" s="109">
        <v>44434</v>
      </c>
      <c r="N2194" s="39">
        <v>79122045</v>
      </c>
      <c r="O2194" s="38">
        <v>1</v>
      </c>
      <c r="P2194" s="38" t="s">
        <v>5814</v>
      </c>
      <c r="Q2194" s="23">
        <v>2.25</v>
      </c>
      <c r="R2194" s="43" t="s">
        <v>3139</v>
      </c>
      <c r="S2194" s="38" t="s">
        <v>54</v>
      </c>
      <c r="T2194" s="23">
        <v>30</v>
      </c>
      <c r="U2194" s="38" t="s">
        <v>5981</v>
      </c>
      <c r="V2194" s="39">
        <v>79122045</v>
      </c>
      <c r="W2194" s="23">
        <v>2.25</v>
      </c>
      <c r="X2194" s="38" t="s">
        <v>3139</v>
      </c>
      <c r="Y2194" s="38" t="s">
        <v>6552</v>
      </c>
      <c r="Z2194" s="21">
        <v>79.141622999999996</v>
      </c>
      <c r="AA2194" s="23">
        <v>2.25</v>
      </c>
      <c r="AB2194" s="39" t="s">
        <v>3139</v>
      </c>
      <c r="AC2194" s="39">
        <v>0</v>
      </c>
      <c r="AD2194" s="23" t="s">
        <v>3139</v>
      </c>
      <c r="AE2194" s="38" t="s">
        <v>5830</v>
      </c>
      <c r="AG2194" s="23"/>
      <c r="AH2194" s="23"/>
    </row>
    <row r="2195" spans="1:34">
      <c r="A2195" t="str">
        <f t="shared" si="104"/>
        <v>1115</v>
      </c>
      <c r="B2195" t="str">
        <f t="shared" si="102"/>
        <v>OT</v>
      </c>
      <c r="C2195">
        <f t="shared" si="103"/>
        <v>26</v>
      </c>
      <c r="D2195" s="38" t="s">
        <v>6552</v>
      </c>
      <c r="E2195" s="23">
        <v>3</v>
      </c>
      <c r="F2195" s="23">
        <v>111510</v>
      </c>
      <c r="G2195" s="38" t="s">
        <v>53</v>
      </c>
      <c r="H2195" s="38" t="s">
        <v>3161</v>
      </c>
      <c r="I2195" s="38" t="s">
        <v>5969</v>
      </c>
      <c r="J2195" s="38" t="s">
        <v>12118</v>
      </c>
      <c r="K2195" s="38"/>
      <c r="L2195" s="38" t="s">
        <v>5981</v>
      </c>
      <c r="M2195" s="109">
        <v>44434</v>
      </c>
      <c r="N2195" s="39">
        <v>2166652462</v>
      </c>
      <c r="O2195" s="38">
        <v>1</v>
      </c>
      <c r="P2195" s="38" t="s">
        <v>5814</v>
      </c>
      <c r="Q2195" s="23">
        <v>2.25</v>
      </c>
      <c r="R2195" s="43" t="s">
        <v>3139</v>
      </c>
      <c r="S2195" s="38" t="s">
        <v>54</v>
      </c>
      <c r="T2195" s="23">
        <v>30</v>
      </c>
      <c r="U2195" s="38" t="s">
        <v>5981</v>
      </c>
      <c r="V2195" s="39">
        <v>2166652462</v>
      </c>
      <c r="W2195" s="23">
        <v>2.25</v>
      </c>
      <c r="X2195" s="38" t="s">
        <v>3139</v>
      </c>
      <c r="Y2195" s="38" t="s">
        <v>6552</v>
      </c>
      <c r="Z2195" s="21">
        <v>2167.188588</v>
      </c>
      <c r="AA2195" s="23">
        <v>2.25</v>
      </c>
      <c r="AB2195" s="39" t="s">
        <v>3139</v>
      </c>
      <c r="AC2195" s="39">
        <v>0</v>
      </c>
      <c r="AD2195" s="23" t="s">
        <v>3139</v>
      </c>
      <c r="AE2195" s="38" t="s">
        <v>5830</v>
      </c>
      <c r="AG2195" s="23"/>
      <c r="AH2195" s="23"/>
    </row>
    <row r="2196" spans="1:34">
      <c r="A2196" t="str">
        <f t="shared" si="104"/>
        <v>1115</v>
      </c>
      <c r="B2196" t="str">
        <f t="shared" si="102"/>
        <v>OT</v>
      </c>
      <c r="C2196">
        <f t="shared" si="103"/>
        <v>61</v>
      </c>
      <c r="D2196" s="38" t="s">
        <v>6552</v>
      </c>
      <c r="E2196" s="23">
        <v>4</v>
      </c>
      <c r="F2196" s="23">
        <v>111510</v>
      </c>
      <c r="G2196" s="38" t="s">
        <v>102</v>
      </c>
      <c r="H2196" s="38" t="s">
        <v>3043</v>
      </c>
      <c r="I2196" s="38" t="s">
        <v>5969</v>
      </c>
      <c r="J2196" s="38" t="s">
        <v>12119</v>
      </c>
      <c r="K2196" s="38"/>
      <c r="L2196" s="38" t="s">
        <v>6203</v>
      </c>
      <c r="M2196" s="109">
        <v>44469</v>
      </c>
      <c r="N2196" s="43">
        <v>2030266353</v>
      </c>
      <c r="O2196" s="38">
        <v>1</v>
      </c>
      <c r="P2196" s="38" t="s">
        <v>5814</v>
      </c>
      <c r="Q2196" s="38">
        <v>2.25</v>
      </c>
      <c r="R2196" s="43" t="s">
        <v>3139</v>
      </c>
      <c r="S2196" s="38" t="s">
        <v>54</v>
      </c>
      <c r="T2196" s="38">
        <v>90</v>
      </c>
      <c r="U2196" s="38" t="s">
        <v>6203</v>
      </c>
      <c r="V2196" s="39">
        <v>2030266353</v>
      </c>
      <c r="W2196" s="38">
        <v>2.25</v>
      </c>
      <c r="X2196" s="38" t="s">
        <v>3139</v>
      </c>
      <c r="Y2196" s="38" t="s">
        <v>6552</v>
      </c>
      <c r="Z2196" s="21">
        <v>2034.0409569999999</v>
      </c>
      <c r="AA2196" s="38">
        <v>2.25</v>
      </c>
      <c r="AB2196" s="39" t="s">
        <v>3139</v>
      </c>
      <c r="AC2196" s="39">
        <v>0</v>
      </c>
      <c r="AD2196" s="23" t="s">
        <v>3139</v>
      </c>
      <c r="AE2196" s="38" t="s">
        <v>5830</v>
      </c>
      <c r="AG2196" s="23"/>
      <c r="AH2196" s="23"/>
    </row>
    <row r="2197" spans="1:34">
      <c r="A2197" t="str">
        <f t="shared" si="104"/>
        <v>1115</v>
      </c>
      <c r="B2197" t="str">
        <f t="shared" si="102"/>
        <v>OT</v>
      </c>
      <c r="C2197">
        <f t="shared" si="103"/>
        <v>90</v>
      </c>
      <c r="D2197" s="38" t="s">
        <v>6552</v>
      </c>
      <c r="E2197" s="23">
        <v>5</v>
      </c>
      <c r="F2197" s="23">
        <v>111510</v>
      </c>
      <c r="G2197" s="38" t="s">
        <v>102</v>
      </c>
      <c r="H2197" s="38" t="s">
        <v>3043</v>
      </c>
      <c r="I2197" s="38" t="s">
        <v>5969</v>
      </c>
      <c r="J2197" s="38" t="s">
        <v>12120</v>
      </c>
      <c r="K2197" s="38"/>
      <c r="L2197" s="38" t="s">
        <v>6114</v>
      </c>
      <c r="M2197" s="109">
        <v>44498</v>
      </c>
      <c r="N2197" s="43">
        <v>2009056640</v>
      </c>
      <c r="O2197" s="38">
        <v>1</v>
      </c>
      <c r="P2197" s="38" t="s">
        <v>5814</v>
      </c>
      <c r="Q2197" s="38">
        <v>2.25</v>
      </c>
      <c r="R2197" s="43" t="s">
        <v>3139</v>
      </c>
      <c r="S2197" s="38" t="s">
        <v>54</v>
      </c>
      <c r="T2197" s="38">
        <v>90</v>
      </c>
      <c r="U2197" s="38" t="s">
        <v>6114</v>
      </c>
      <c r="V2197" s="39">
        <v>2009056640</v>
      </c>
      <c r="W2197" s="38">
        <v>2.25</v>
      </c>
      <c r="X2197" s="38" t="s">
        <v>3139</v>
      </c>
      <c r="Y2197" s="38" t="s">
        <v>6552</v>
      </c>
      <c r="Z2197" s="21">
        <v>2009.1811459999999</v>
      </c>
      <c r="AA2197" s="38">
        <v>2.25</v>
      </c>
      <c r="AB2197" s="39" t="s">
        <v>3139</v>
      </c>
      <c r="AC2197" s="39">
        <v>0</v>
      </c>
      <c r="AD2197" s="23" t="s">
        <v>3139</v>
      </c>
      <c r="AE2197" s="38" t="s">
        <v>5830</v>
      </c>
      <c r="AG2197" s="23"/>
      <c r="AH2197" s="23"/>
    </row>
    <row r="2198" spans="1:34">
      <c r="A2198" t="str">
        <f t="shared" si="104"/>
        <v>1115</v>
      </c>
      <c r="B2198" t="str">
        <f t="shared" si="102"/>
        <v>OT</v>
      </c>
      <c r="C2198">
        <f t="shared" si="103"/>
        <v>61</v>
      </c>
      <c r="D2198" s="38" t="s">
        <v>6552</v>
      </c>
      <c r="E2198" s="23">
        <v>6</v>
      </c>
      <c r="F2198" s="23">
        <v>111510</v>
      </c>
      <c r="G2198" s="38" t="s">
        <v>55</v>
      </c>
      <c r="H2198" s="38" t="s">
        <v>3339</v>
      </c>
      <c r="I2198" s="38" t="s">
        <v>5969</v>
      </c>
      <c r="J2198" s="38" t="s">
        <v>12121</v>
      </c>
      <c r="K2198" s="38"/>
      <c r="L2198" s="38" t="s">
        <v>6203</v>
      </c>
      <c r="M2198" s="109">
        <v>44469</v>
      </c>
      <c r="N2198" s="43">
        <v>507239164</v>
      </c>
      <c r="O2198" s="38">
        <v>1</v>
      </c>
      <c r="P2198" s="38" t="s">
        <v>5814</v>
      </c>
      <c r="Q2198" s="38">
        <v>2</v>
      </c>
      <c r="R2198" s="43" t="s">
        <v>3139</v>
      </c>
      <c r="S2198" s="38" t="s">
        <v>54</v>
      </c>
      <c r="T2198" s="38">
        <v>90</v>
      </c>
      <c r="U2198" s="38" t="s">
        <v>6203</v>
      </c>
      <c r="V2198" s="39">
        <v>507239164</v>
      </c>
      <c r="W2198" s="38">
        <v>2</v>
      </c>
      <c r="X2198" s="38" t="s">
        <v>3139</v>
      </c>
      <c r="Y2198" s="38" t="s">
        <v>6552</v>
      </c>
      <c r="Z2198" s="21">
        <v>508.07822199999998</v>
      </c>
      <c r="AA2198" s="38">
        <v>2</v>
      </c>
      <c r="AB2198" s="39" t="s">
        <v>3139</v>
      </c>
      <c r="AC2198" s="39">
        <v>0</v>
      </c>
      <c r="AD2198" s="23" t="s">
        <v>3139</v>
      </c>
      <c r="AE2198" s="38" t="s">
        <v>5830</v>
      </c>
      <c r="AG2198" s="23"/>
      <c r="AH2198" s="23"/>
    </row>
    <row r="2199" spans="1:34">
      <c r="A2199" t="str">
        <f t="shared" si="104"/>
        <v>1115</v>
      </c>
      <c r="B2199" t="str">
        <f t="shared" si="102"/>
        <v>OT</v>
      </c>
      <c r="C2199">
        <f t="shared" si="103"/>
        <v>24</v>
      </c>
      <c r="D2199" s="38" t="s">
        <v>6552</v>
      </c>
      <c r="E2199" s="23">
        <v>7</v>
      </c>
      <c r="F2199" s="23">
        <v>111510</v>
      </c>
      <c r="G2199" s="38" t="s">
        <v>55</v>
      </c>
      <c r="H2199" s="38" t="s">
        <v>3339</v>
      </c>
      <c r="I2199" s="38" t="s">
        <v>5969</v>
      </c>
      <c r="J2199" s="38" t="s">
        <v>12122</v>
      </c>
      <c r="K2199" s="38"/>
      <c r="L2199" s="38" t="s">
        <v>5975</v>
      </c>
      <c r="M2199" s="109">
        <v>44432</v>
      </c>
      <c r="N2199" s="43">
        <v>2008108160</v>
      </c>
      <c r="O2199" s="38">
        <v>1</v>
      </c>
      <c r="P2199" s="38" t="s">
        <v>5814</v>
      </c>
      <c r="Q2199" s="38">
        <v>1.8</v>
      </c>
      <c r="R2199" s="43" t="s">
        <v>3139</v>
      </c>
      <c r="S2199" s="38" t="s">
        <v>54</v>
      </c>
      <c r="T2199" s="38">
        <v>90</v>
      </c>
      <c r="U2199" s="38" t="s">
        <v>5975</v>
      </c>
      <c r="V2199" s="39">
        <v>2008108160</v>
      </c>
      <c r="W2199" s="38">
        <v>1.8</v>
      </c>
      <c r="X2199" s="38" t="s">
        <v>3139</v>
      </c>
      <c r="Y2199" s="38" t="s">
        <v>6552</v>
      </c>
      <c r="Z2199" s="21">
        <v>2014.6870570000001</v>
      </c>
      <c r="AA2199" s="38">
        <v>1.8</v>
      </c>
      <c r="AB2199" s="39" t="s">
        <v>3139</v>
      </c>
      <c r="AC2199" s="39">
        <v>0</v>
      </c>
      <c r="AD2199" s="23" t="s">
        <v>3139</v>
      </c>
      <c r="AE2199" s="38" t="s">
        <v>5830</v>
      </c>
      <c r="AG2199" s="23"/>
      <c r="AH2199" s="23"/>
    </row>
    <row r="2200" spans="1:34">
      <c r="A2200" t="str">
        <f t="shared" si="104"/>
        <v>1115</v>
      </c>
      <c r="B2200" t="str">
        <f t="shared" si="102"/>
        <v>OT</v>
      </c>
      <c r="C2200">
        <f t="shared" si="103"/>
        <v>5</v>
      </c>
      <c r="D2200" s="38" t="s">
        <v>6552</v>
      </c>
      <c r="E2200" s="23">
        <v>8</v>
      </c>
      <c r="F2200" s="23">
        <v>111510</v>
      </c>
      <c r="G2200" s="38" t="s">
        <v>80</v>
      </c>
      <c r="H2200" s="38" t="s">
        <v>12123</v>
      </c>
      <c r="I2200" s="38" t="s">
        <v>5969</v>
      </c>
      <c r="J2200" s="38" t="s">
        <v>12124</v>
      </c>
      <c r="K2200" s="38"/>
      <c r="L2200" s="38" t="s">
        <v>6103</v>
      </c>
      <c r="M2200" s="109">
        <v>44413</v>
      </c>
      <c r="N2200" s="43">
        <v>313747518</v>
      </c>
      <c r="O2200" s="38">
        <v>1</v>
      </c>
      <c r="P2200" s="38" t="s">
        <v>5814</v>
      </c>
      <c r="Q2200" s="38">
        <v>2.6</v>
      </c>
      <c r="R2200" s="43" t="s">
        <v>3139</v>
      </c>
      <c r="S2200" s="38" t="s">
        <v>54</v>
      </c>
      <c r="T2200" s="38">
        <v>120</v>
      </c>
      <c r="U2200" s="38" t="s">
        <v>6103</v>
      </c>
      <c r="V2200" s="39">
        <v>313747518</v>
      </c>
      <c r="W2200" s="38">
        <v>2.6</v>
      </c>
      <c r="X2200" s="38" t="s">
        <v>3139</v>
      </c>
      <c r="Y2200" s="38" t="s">
        <v>6552</v>
      </c>
      <c r="Z2200" s="21">
        <v>316.33031399999999</v>
      </c>
      <c r="AA2200" s="38">
        <v>2.6</v>
      </c>
      <c r="AB2200" s="39" t="s">
        <v>3139</v>
      </c>
      <c r="AC2200" s="39">
        <v>0</v>
      </c>
      <c r="AD2200" s="23" t="s">
        <v>3139</v>
      </c>
      <c r="AE2200" s="38" t="s">
        <v>5830</v>
      </c>
      <c r="AG2200" s="23"/>
      <c r="AH2200" s="23"/>
    </row>
    <row r="2201" spans="1:34">
      <c r="A2201" t="str">
        <f t="shared" si="104"/>
        <v>1115</v>
      </c>
      <c r="B2201" t="str">
        <f t="shared" si="102"/>
        <v>OT</v>
      </c>
      <c r="C2201">
        <f t="shared" si="103"/>
        <v>90</v>
      </c>
      <c r="D2201" s="38" t="s">
        <v>6552</v>
      </c>
      <c r="E2201" s="23">
        <v>9</v>
      </c>
      <c r="F2201" s="23">
        <v>111510</v>
      </c>
      <c r="G2201" s="38" t="s">
        <v>80</v>
      </c>
      <c r="H2201" s="38" t="s">
        <v>12123</v>
      </c>
      <c r="I2201" s="38" t="s">
        <v>5969</v>
      </c>
      <c r="J2201" s="38" t="s">
        <v>12125</v>
      </c>
      <c r="K2201" s="38"/>
      <c r="L2201" s="38" t="s">
        <v>6114</v>
      </c>
      <c r="M2201" s="109">
        <v>44498</v>
      </c>
      <c r="N2201" s="39">
        <v>505960880</v>
      </c>
      <c r="O2201" s="38">
        <v>1</v>
      </c>
      <c r="P2201" s="38" t="s">
        <v>5814</v>
      </c>
      <c r="Q2201" s="23">
        <v>2.1</v>
      </c>
      <c r="R2201" s="39" t="s">
        <v>3139</v>
      </c>
      <c r="S2201" s="38" t="s">
        <v>54</v>
      </c>
      <c r="T2201" s="23">
        <v>90</v>
      </c>
      <c r="U2201" s="38" t="s">
        <v>6114</v>
      </c>
      <c r="V2201" s="39">
        <v>505960880</v>
      </c>
      <c r="W2201" s="23">
        <v>2.1</v>
      </c>
      <c r="X2201" s="23" t="s">
        <v>3139</v>
      </c>
      <c r="Y2201" s="38" t="s">
        <v>6552</v>
      </c>
      <c r="Z2201" s="21">
        <v>505.99015500000002</v>
      </c>
      <c r="AA2201" s="23">
        <v>2.1</v>
      </c>
      <c r="AB2201" s="39" t="s">
        <v>3139</v>
      </c>
      <c r="AC2201" s="39">
        <v>0</v>
      </c>
      <c r="AD2201" s="38" t="s">
        <v>3139</v>
      </c>
      <c r="AE2201" s="38" t="s">
        <v>5830</v>
      </c>
      <c r="AG2201" s="23"/>
      <c r="AH2201" s="23"/>
    </row>
    <row r="2202" spans="1:34">
      <c r="A2202" t="str">
        <f t="shared" si="104"/>
        <v>1115</v>
      </c>
      <c r="B2202" t="str">
        <f t="shared" si="102"/>
        <v>OT</v>
      </c>
      <c r="C2202">
        <f t="shared" si="103"/>
        <v>87</v>
      </c>
      <c r="D2202" s="38" t="s">
        <v>6552</v>
      </c>
      <c r="E2202" s="23">
        <v>10</v>
      </c>
      <c r="F2202" s="23">
        <v>111510</v>
      </c>
      <c r="G2202" s="38" t="s">
        <v>106</v>
      </c>
      <c r="H2202" s="38" t="s">
        <v>12126</v>
      </c>
      <c r="I2202" s="38" t="s">
        <v>5969</v>
      </c>
      <c r="J2202" s="38" t="s">
        <v>12127</v>
      </c>
      <c r="K2202" s="38"/>
      <c r="L2202" s="38" t="s">
        <v>5981</v>
      </c>
      <c r="M2202" s="109">
        <v>44495</v>
      </c>
      <c r="N2202" s="39">
        <v>404678656</v>
      </c>
      <c r="O2202" s="38">
        <v>1</v>
      </c>
      <c r="P2202" s="38" t="s">
        <v>5814</v>
      </c>
      <c r="Q2202" s="38">
        <v>3</v>
      </c>
      <c r="R2202" s="43" t="s">
        <v>3139</v>
      </c>
      <c r="S2202" s="38" t="s">
        <v>54</v>
      </c>
      <c r="T2202" s="38">
        <v>90</v>
      </c>
      <c r="U2202" s="38" t="s">
        <v>5981</v>
      </c>
      <c r="V2202" s="39">
        <v>404678656</v>
      </c>
      <c r="W2202" s="38">
        <v>3</v>
      </c>
      <c r="X2202" s="38" t="s">
        <v>3139</v>
      </c>
      <c r="Y2202" s="38" t="s">
        <v>6552</v>
      </c>
      <c r="Z2202" s="21">
        <v>404.81202000000002</v>
      </c>
      <c r="AA2202" s="38">
        <v>3</v>
      </c>
      <c r="AB2202" s="39" t="s">
        <v>3139</v>
      </c>
      <c r="AC2202" s="39">
        <v>0</v>
      </c>
      <c r="AD2202" s="23" t="s">
        <v>3139</v>
      </c>
      <c r="AE2202" s="38" t="s">
        <v>5830</v>
      </c>
    </row>
    <row r="2203" spans="1:34">
      <c r="A2203" t="str">
        <f t="shared" si="104"/>
        <v>1115</v>
      </c>
      <c r="B2203" t="str">
        <f t="shared" si="102"/>
        <v>OT</v>
      </c>
      <c r="C2203">
        <f t="shared" si="103"/>
        <v>87</v>
      </c>
      <c r="D2203" s="38" t="s">
        <v>6552</v>
      </c>
      <c r="E2203" s="23">
        <v>11</v>
      </c>
      <c r="F2203" s="23">
        <v>111510</v>
      </c>
      <c r="G2203" s="38" t="s">
        <v>79</v>
      </c>
      <c r="H2203" s="38" t="s">
        <v>3199</v>
      </c>
      <c r="I2203" s="38" t="s">
        <v>5969</v>
      </c>
      <c r="J2203" s="38" t="s">
        <v>12128</v>
      </c>
      <c r="K2203" s="38"/>
      <c r="L2203" s="38" t="s">
        <v>5981</v>
      </c>
      <c r="M2203" s="109">
        <v>44495</v>
      </c>
      <c r="N2203" s="39">
        <v>2017756160</v>
      </c>
      <c r="O2203" s="38">
        <v>1</v>
      </c>
      <c r="P2203" s="38" t="s">
        <v>5814</v>
      </c>
      <c r="Q2203" s="38">
        <v>2.4300000000000002</v>
      </c>
      <c r="R2203" s="43" t="s">
        <v>3139</v>
      </c>
      <c r="S2203" s="38" t="s">
        <v>54</v>
      </c>
      <c r="T2203" s="38">
        <v>90</v>
      </c>
      <c r="U2203" s="38" t="s">
        <v>5981</v>
      </c>
      <c r="V2203" s="39">
        <v>2017756160</v>
      </c>
      <c r="W2203" s="38">
        <v>2.4300000000000002</v>
      </c>
      <c r="X2203" s="38" t="s">
        <v>3139</v>
      </c>
      <c r="Y2203" s="38" t="s">
        <v>6552</v>
      </c>
      <c r="Z2203" s="21">
        <v>2018.2955730000001</v>
      </c>
      <c r="AA2203" s="38">
        <v>2.4300000000000002</v>
      </c>
      <c r="AB2203" s="39" t="s">
        <v>3139</v>
      </c>
      <c r="AC2203" s="39">
        <v>0</v>
      </c>
      <c r="AD2203" s="23" t="s">
        <v>3139</v>
      </c>
      <c r="AE2203" s="38" t="s">
        <v>5830</v>
      </c>
    </row>
    <row r="2204" spans="1:34">
      <c r="A2204" t="str">
        <f t="shared" si="104"/>
        <v>1115</v>
      </c>
      <c r="B2204" t="str">
        <f t="shared" si="102"/>
        <v>OT</v>
      </c>
      <c r="C2204">
        <f t="shared" si="103"/>
        <v>7</v>
      </c>
      <c r="D2204" s="38" t="s">
        <v>6552</v>
      </c>
      <c r="E2204" s="23">
        <v>12</v>
      </c>
      <c r="F2204" s="23">
        <v>111510</v>
      </c>
      <c r="G2204" s="38" t="s">
        <v>867</v>
      </c>
      <c r="H2204" s="38" t="s">
        <v>3041</v>
      </c>
      <c r="I2204" s="38" t="s">
        <v>5969</v>
      </c>
      <c r="J2204" s="38" t="s">
        <v>12129</v>
      </c>
      <c r="K2204" s="38"/>
      <c r="L2204" s="38" t="s">
        <v>6374</v>
      </c>
      <c r="M2204" s="109">
        <v>44415</v>
      </c>
      <c r="N2204" s="39">
        <v>2000000000</v>
      </c>
      <c r="O2204" s="38">
        <v>1</v>
      </c>
      <c r="P2204" s="38" t="s">
        <v>5814</v>
      </c>
      <c r="Q2204" s="23">
        <v>1.65</v>
      </c>
      <c r="R2204" s="43" t="s">
        <v>3139</v>
      </c>
      <c r="S2204" s="38" t="s">
        <v>54</v>
      </c>
      <c r="T2204" s="38">
        <v>90</v>
      </c>
      <c r="U2204" s="38" t="s">
        <v>6374</v>
      </c>
      <c r="V2204" s="39">
        <v>2000000000</v>
      </c>
      <c r="W2204" s="23">
        <v>1.65</v>
      </c>
      <c r="X2204" s="38" t="s">
        <v>3139</v>
      </c>
      <c r="Y2204" s="38" t="s">
        <v>6552</v>
      </c>
      <c r="Z2204" s="21">
        <v>2007.557611</v>
      </c>
      <c r="AA2204" s="23">
        <v>1.65</v>
      </c>
      <c r="AB2204" s="39" t="s">
        <v>3139</v>
      </c>
      <c r="AC2204" s="39">
        <v>0</v>
      </c>
      <c r="AD2204" s="38" t="s">
        <v>3139</v>
      </c>
      <c r="AE2204" s="38" t="s">
        <v>5830</v>
      </c>
    </row>
    <row r="2205" spans="1:34">
      <c r="A2205" t="str">
        <f t="shared" si="104"/>
        <v>1115</v>
      </c>
      <c r="B2205" t="str">
        <f t="shared" si="102"/>
        <v>OT</v>
      </c>
      <c r="C2205">
        <f t="shared" si="103"/>
        <v>7</v>
      </c>
      <c r="D2205" s="38" t="s">
        <v>6552</v>
      </c>
      <c r="E2205" s="23">
        <v>13</v>
      </c>
      <c r="F2205" s="23">
        <v>111510</v>
      </c>
      <c r="G2205" s="38" t="s">
        <v>260</v>
      </c>
      <c r="H2205" s="38" t="s">
        <v>3046</v>
      </c>
      <c r="I2205" s="38" t="s">
        <v>5969</v>
      </c>
      <c r="J2205" s="38" t="s">
        <v>12130</v>
      </c>
      <c r="K2205" s="38"/>
      <c r="L2205" s="38" t="s">
        <v>6374</v>
      </c>
      <c r="M2205" s="109">
        <v>44415</v>
      </c>
      <c r="N2205" s="39">
        <v>2000000000</v>
      </c>
      <c r="O2205" s="38">
        <v>1</v>
      </c>
      <c r="P2205" s="38" t="s">
        <v>5814</v>
      </c>
      <c r="Q2205" s="23">
        <v>1.85</v>
      </c>
      <c r="R2205" s="43" t="s">
        <v>3139</v>
      </c>
      <c r="S2205" s="38" t="s">
        <v>54</v>
      </c>
      <c r="T2205" s="38">
        <v>90</v>
      </c>
      <c r="U2205" s="38" t="s">
        <v>6374</v>
      </c>
      <c r="V2205" s="39">
        <v>2000000000</v>
      </c>
      <c r="W2205" s="38">
        <v>1.85</v>
      </c>
      <c r="X2205" s="23" t="s">
        <v>3139</v>
      </c>
      <c r="Y2205" s="38" t="s">
        <v>6552</v>
      </c>
      <c r="Z2205" s="21">
        <v>2008.470611</v>
      </c>
      <c r="AA2205" s="38">
        <v>1.85</v>
      </c>
      <c r="AB2205" s="39" t="s">
        <v>3139</v>
      </c>
      <c r="AC2205" s="39">
        <v>0</v>
      </c>
      <c r="AD2205" s="23" t="s">
        <v>3139</v>
      </c>
      <c r="AE2205" s="38" t="s">
        <v>5830</v>
      </c>
    </row>
    <row r="2206" spans="1:34">
      <c r="A2206" t="str">
        <f t="shared" si="104"/>
        <v>1115</v>
      </c>
      <c r="B2206" t="str">
        <f t="shared" si="102"/>
        <v>OT</v>
      </c>
      <c r="C2206">
        <f t="shared" si="103"/>
        <v>7</v>
      </c>
      <c r="D2206" s="38" t="s">
        <v>6552</v>
      </c>
      <c r="E2206" s="23">
        <v>14</v>
      </c>
      <c r="F2206" s="23">
        <v>111510</v>
      </c>
      <c r="G2206" s="38" t="s">
        <v>866</v>
      </c>
      <c r="H2206" s="38" t="s">
        <v>3040</v>
      </c>
      <c r="I2206" s="38" t="s">
        <v>5969</v>
      </c>
      <c r="J2206" s="38" t="s">
        <v>12131</v>
      </c>
      <c r="K2206" s="38"/>
      <c r="L2206" s="38" t="s">
        <v>6374</v>
      </c>
      <c r="M2206" s="109">
        <v>44415</v>
      </c>
      <c r="N2206" s="39">
        <v>2000000000</v>
      </c>
      <c r="O2206" s="38">
        <v>1</v>
      </c>
      <c r="P2206" s="38" t="s">
        <v>5814</v>
      </c>
      <c r="Q2206" s="23">
        <v>1.8</v>
      </c>
      <c r="R2206" s="43" t="s">
        <v>3139</v>
      </c>
      <c r="S2206" s="38" t="s">
        <v>54</v>
      </c>
      <c r="T2206" s="38">
        <v>90</v>
      </c>
      <c r="U2206" s="38" t="s">
        <v>6374</v>
      </c>
      <c r="V2206" s="39">
        <v>2000000000</v>
      </c>
      <c r="W2206" s="38">
        <v>1.8</v>
      </c>
      <c r="X2206" s="23" t="s">
        <v>3139</v>
      </c>
      <c r="Y2206" s="38" t="s">
        <v>6552</v>
      </c>
      <c r="Z2206" s="21">
        <v>2008.2400560000001</v>
      </c>
      <c r="AA2206" s="38">
        <v>1.8</v>
      </c>
      <c r="AB2206" s="43" t="s">
        <v>3139</v>
      </c>
      <c r="AC2206" s="43">
        <v>0</v>
      </c>
      <c r="AD2206" s="23" t="s">
        <v>3139</v>
      </c>
      <c r="AE2206" s="38" t="s">
        <v>5830</v>
      </c>
    </row>
    <row r="2207" spans="1:34">
      <c r="A2207" t="str">
        <f t="shared" si="104"/>
        <v>1115</v>
      </c>
      <c r="B2207" t="str">
        <f t="shared" si="102"/>
        <v>OT</v>
      </c>
      <c r="C2207">
        <f t="shared" si="103"/>
        <v>11</v>
      </c>
      <c r="D2207" s="38" t="s">
        <v>6552</v>
      </c>
      <c r="E2207" s="23">
        <v>15</v>
      </c>
      <c r="F2207" s="23">
        <v>111510</v>
      </c>
      <c r="G2207" s="38" t="s">
        <v>866</v>
      </c>
      <c r="H2207" s="38" t="s">
        <v>3040</v>
      </c>
      <c r="I2207" s="38" t="s">
        <v>5969</v>
      </c>
      <c r="J2207" s="38" t="s">
        <v>12132</v>
      </c>
      <c r="K2207" s="38"/>
      <c r="L2207" s="38" t="s">
        <v>6091</v>
      </c>
      <c r="M2207" s="109">
        <v>44419</v>
      </c>
      <c r="N2207" s="39">
        <v>1000000000</v>
      </c>
      <c r="O2207" s="38">
        <v>1</v>
      </c>
      <c r="P2207" s="38" t="s">
        <v>5814</v>
      </c>
      <c r="Q2207" s="38">
        <v>1.75</v>
      </c>
      <c r="R2207" s="43" t="s">
        <v>3139</v>
      </c>
      <c r="S2207" s="38" t="s">
        <v>54</v>
      </c>
      <c r="T2207" s="38">
        <v>90</v>
      </c>
      <c r="U2207" s="38" t="s">
        <v>6091</v>
      </c>
      <c r="V2207" s="39">
        <v>1000000000</v>
      </c>
      <c r="W2207" s="38">
        <v>1.75</v>
      </c>
      <c r="X2207" s="23" t="s">
        <v>3139</v>
      </c>
      <c r="Y2207" s="38" t="s">
        <v>6552</v>
      </c>
      <c r="Z2207" s="21">
        <v>1003.813944</v>
      </c>
      <c r="AA2207" s="38">
        <v>1.75</v>
      </c>
      <c r="AB2207" s="39" t="s">
        <v>3139</v>
      </c>
      <c r="AC2207" s="39">
        <v>0</v>
      </c>
      <c r="AD2207" s="23" t="s">
        <v>3139</v>
      </c>
      <c r="AE2207" s="38" t="s">
        <v>5830</v>
      </c>
    </row>
    <row r="2208" spans="1:34">
      <c r="A2208" t="str">
        <f t="shared" si="104"/>
        <v>1115</v>
      </c>
      <c r="B2208" t="str">
        <f t="shared" si="102"/>
        <v>OT</v>
      </c>
      <c r="C2208">
        <f t="shared" si="103"/>
        <v>7</v>
      </c>
      <c r="D2208" s="38" t="s">
        <v>6552</v>
      </c>
      <c r="E2208" s="23">
        <v>16</v>
      </c>
      <c r="F2208" s="23">
        <v>111510</v>
      </c>
      <c r="G2208" s="38" t="s">
        <v>56</v>
      </c>
      <c r="H2208" s="38" t="s">
        <v>3045</v>
      </c>
      <c r="I2208" s="38" t="s">
        <v>5969</v>
      </c>
      <c r="J2208" s="38" t="s">
        <v>12133</v>
      </c>
      <c r="K2208" s="38"/>
      <c r="L2208" s="38" t="s">
        <v>6374</v>
      </c>
      <c r="M2208" s="109">
        <v>44415</v>
      </c>
      <c r="N2208" s="39">
        <v>1000000000</v>
      </c>
      <c r="O2208" s="38">
        <v>1</v>
      </c>
      <c r="P2208" s="38" t="s">
        <v>5814</v>
      </c>
      <c r="Q2208" s="38">
        <v>2.09</v>
      </c>
      <c r="R2208" s="43" t="s">
        <v>3139</v>
      </c>
      <c r="S2208" s="38" t="s">
        <v>54</v>
      </c>
      <c r="T2208" s="38">
        <v>90</v>
      </c>
      <c r="U2208" s="38" t="s">
        <v>6374</v>
      </c>
      <c r="V2208" s="39">
        <v>1000000000</v>
      </c>
      <c r="W2208" s="38">
        <v>2.09</v>
      </c>
      <c r="X2208" s="23" t="s">
        <v>3139</v>
      </c>
      <c r="Y2208" s="38" t="s">
        <v>6552</v>
      </c>
      <c r="Z2208" s="21">
        <v>1004.779417</v>
      </c>
      <c r="AA2208" s="38">
        <v>2.09</v>
      </c>
      <c r="AB2208" s="39" t="s">
        <v>3139</v>
      </c>
      <c r="AC2208" s="39">
        <v>0</v>
      </c>
      <c r="AD2208" s="23" t="s">
        <v>3139</v>
      </c>
      <c r="AE2208" s="38" t="s">
        <v>5830</v>
      </c>
      <c r="AG2208" s="23"/>
      <c r="AH2208" s="23"/>
    </row>
    <row r="2209" spans="1:34">
      <c r="A2209" t="str">
        <f t="shared" si="104"/>
        <v>1120</v>
      </c>
      <c r="B2209" t="str">
        <f t="shared" si="102"/>
        <v>OT</v>
      </c>
      <c r="C2209">
        <f t="shared" si="103"/>
        <v>91</v>
      </c>
      <c r="D2209" s="38" t="s">
        <v>6552</v>
      </c>
      <c r="E2209" s="23">
        <v>17</v>
      </c>
      <c r="F2209" s="23">
        <v>112007</v>
      </c>
      <c r="G2209" s="38" t="s">
        <v>106</v>
      </c>
      <c r="H2209" s="38" t="s">
        <v>12126</v>
      </c>
      <c r="I2209" s="38" t="s">
        <v>5969</v>
      </c>
      <c r="J2209" s="38" t="s">
        <v>12134</v>
      </c>
      <c r="K2209" s="38"/>
      <c r="L2209" s="38" t="s">
        <v>6032</v>
      </c>
      <c r="M2209" s="109">
        <v>44499</v>
      </c>
      <c r="N2209" s="39">
        <v>416770800</v>
      </c>
      <c r="O2209" s="38">
        <v>1</v>
      </c>
      <c r="P2209" s="38" t="s">
        <v>5814</v>
      </c>
      <c r="Q2209" s="38">
        <v>3</v>
      </c>
      <c r="R2209" s="43" t="s">
        <v>3139</v>
      </c>
      <c r="S2209" s="38" t="s">
        <v>54</v>
      </c>
      <c r="T2209" s="38">
        <v>90</v>
      </c>
      <c r="U2209" s="38" t="s">
        <v>6032</v>
      </c>
      <c r="V2209" s="39">
        <v>416770800</v>
      </c>
      <c r="W2209" s="38">
        <v>3</v>
      </c>
      <c r="X2209" s="23" t="s">
        <v>3139</v>
      </c>
      <c r="Y2209" s="38" t="s">
        <v>6552</v>
      </c>
      <c r="Z2209" s="21">
        <v>416.83800000000002</v>
      </c>
      <c r="AA2209" s="38">
        <v>3</v>
      </c>
      <c r="AB2209" s="39" t="s">
        <v>3139</v>
      </c>
      <c r="AC2209" s="39">
        <v>0</v>
      </c>
      <c r="AD2209" s="23" t="s">
        <v>3139</v>
      </c>
      <c r="AE2209" s="38" t="s">
        <v>5830</v>
      </c>
      <c r="AG2209" s="23"/>
      <c r="AH2209" s="23"/>
    </row>
    <row r="2210" spans="1:34">
      <c r="A2210" t="str">
        <f t="shared" si="104"/>
        <v>1203</v>
      </c>
      <c r="B2210" t="str">
        <f t="shared" si="102"/>
        <v>FL</v>
      </c>
      <c r="C2210">
        <f t="shared" si="103"/>
        <v>17</v>
      </c>
      <c r="D2210" s="38" t="s">
        <v>6552</v>
      </c>
      <c r="E2210" s="23">
        <v>18</v>
      </c>
      <c r="F2210" s="23">
        <v>120305</v>
      </c>
      <c r="G2210" s="38" t="s">
        <v>53</v>
      </c>
      <c r="H2210" s="38" t="s">
        <v>3161</v>
      </c>
      <c r="I2210" s="38" t="s">
        <v>5969</v>
      </c>
      <c r="J2210" s="38" t="s">
        <v>11474</v>
      </c>
      <c r="K2210" s="38"/>
      <c r="L2210" s="38" t="s">
        <v>6279</v>
      </c>
      <c r="M2210" s="109">
        <v>44425</v>
      </c>
      <c r="N2210" s="39">
        <v>188221251</v>
      </c>
      <c r="O2210" s="38">
        <v>1</v>
      </c>
      <c r="P2210" s="38" t="s">
        <v>5814</v>
      </c>
      <c r="Q2210" s="38">
        <v>2.5</v>
      </c>
      <c r="R2210" s="43" t="s">
        <v>3139</v>
      </c>
      <c r="S2210" s="38" t="s">
        <v>54</v>
      </c>
      <c r="T2210" s="38">
        <v>62</v>
      </c>
      <c r="U2210" s="38" t="s">
        <v>6279</v>
      </c>
      <c r="V2210" s="39">
        <v>188221251</v>
      </c>
      <c r="W2210" s="38">
        <v>2.5</v>
      </c>
      <c r="X2210" s="23" t="s">
        <v>3139</v>
      </c>
      <c r="Y2210" s="38" t="s">
        <v>6552</v>
      </c>
      <c r="Z2210" s="21">
        <v>188.816261</v>
      </c>
      <c r="AA2210" s="38">
        <v>2.5</v>
      </c>
      <c r="AB2210" s="39" t="s">
        <v>3139</v>
      </c>
      <c r="AC2210" s="39">
        <v>0</v>
      </c>
      <c r="AD2210" s="23" t="s">
        <v>3139</v>
      </c>
      <c r="AE2210" s="38" t="s">
        <v>5830</v>
      </c>
      <c r="AG2210" s="23"/>
      <c r="AH2210" s="23"/>
    </row>
    <row r="2211" spans="1:34">
      <c r="A2211" t="str">
        <f t="shared" si="104"/>
        <v>1203</v>
      </c>
      <c r="B2211" t="str">
        <f t="shared" si="102"/>
        <v>FL</v>
      </c>
      <c r="C2211">
        <f t="shared" si="103"/>
        <v>17</v>
      </c>
      <c r="D2211" s="38" t="s">
        <v>6552</v>
      </c>
      <c r="E2211" s="23">
        <v>19</v>
      </c>
      <c r="F2211" s="23">
        <v>120305</v>
      </c>
      <c r="G2211" s="38" t="s">
        <v>53</v>
      </c>
      <c r="H2211" s="38" t="s">
        <v>3161</v>
      </c>
      <c r="I2211" s="38" t="s">
        <v>5969</v>
      </c>
      <c r="J2211" s="38" t="s">
        <v>11475</v>
      </c>
      <c r="K2211" s="38"/>
      <c r="L2211" s="38" t="s">
        <v>6279</v>
      </c>
      <c r="M2211" s="109">
        <v>44425</v>
      </c>
      <c r="N2211" s="39">
        <v>183723555</v>
      </c>
      <c r="O2211" s="38">
        <v>1</v>
      </c>
      <c r="P2211" s="38" t="s">
        <v>5814</v>
      </c>
      <c r="Q2211" s="38">
        <v>2.5</v>
      </c>
      <c r="R2211" s="43" t="s">
        <v>3139</v>
      </c>
      <c r="S2211" s="38" t="s">
        <v>54</v>
      </c>
      <c r="T2211" s="38">
        <v>62</v>
      </c>
      <c r="U2211" s="38" t="s">
        <v>6279</v>
      </c>
      <c r="V2211" s="39">
        <v>183723555</v>
      </c>
      <c r="W2211" s="38">
        <v>2.5</v>
      </c>
      <c r="X2211" s="23" t="s">
        <v>3139</v>
      </c>
      <c r="Y2211" s="38" t="s">
        <v>6552</v>
      </c>
      <c r="Z2211" s="21">
        <v>184.304351</v>
      </c>
      <c r="AA2211" s="38">
        <v>2.5</v>
      </c>
      <c r="AB2211" s="39" t="s">
        <v>3139</v>
      </c>
      <c r="AC2211" s="39">
        <v>0</v>
      </c>
      <c r="AD2211" s="23" t="s">
        <v>3139</v>
      </c>
      <c r="AE2211" s="38" t="s">
        <v>5830</v>
      </c>
      <c r="AG2211" s="23"/>
      <c r="AH2211" s="23"/>
    </row>
    <row r="2212" spans="1:34">
      <c r="A2212" t="str">
        <f t="shared" si="104"/>
        <v>1203</v>
      </c>
      <c r="B2212" t="str">
        <f t="shared" si="102"/>
        <v>FL</v>
      </c>
      <c r="C2212">
        <f t="shared" si="103"/>
        <v>17</v>
      </c>
      <c r="D2212" s="38" t="s">
        <v>6552</v>
      </c>
      <c r="E2212" s="23">
        <v>20</v>
      </c>
      <c r="F2212" s="23">
        <v>120305</v>
      </c>
      <c r="G2212" s="38" t="s">
        <v>53</v>
      </c>
      <c r="H2212" s="38" t="s">
        <v>3161</v>
      </c>
      <c r="I2212" s="38" t="s">
        <v>5969</v>
      </c>
      <c r="J2212" s="38" t="s">
        <v>11476</v>
      </c>
      <c r="K2212" s="38"/>
      <c r="L2212" s="38" t="s">
        <v>6279</v>
      </c>
      <c r="M2212" s="109">
        <v>44425</v>
      </c>
      <c r="N2212" s="39">
        <v>187357448</v>
      </c>
      <c r="O2212" s="38">
        <v>1</v>
      </c>
      <c r="P2212" s="38" t="s">
        <v>5814</v>
      </c>
      <c r="Q2212" s="38">
        <v>2.5</v>
      </c>
      <c r="R2212" s="43" t="s">
        <v>3139</v>
      </c>
      <c r="S2212" s="38" t="s">
        <v>54</v>
      </c>
      <c r="T2212" s="38">
        <v>62</v>
      </c>
      <c r="U2212" s="38" t="s">
        <v>6279</v>
      </c>
      <c r="V2212" s="39">
        <v>187357448</v>
      </c>
      <c r="W2212" s="38">
        <v>2.5</v>
      </c>
      <c r="X2212" s="23" t="s">
        <v>3139</v>
      </c>
      <c r="Y2212" s="38" t="s">
        <v>6552</v>
      </c>
      <c r="Z2212" s="21">
        <v>187.94974400000001</v>
      </c>
      <c r="AA2212" s="38">
        <v>2.5</v>
      </c>
      <c r="AB2212" s="39" t="s">
        <v>3139</v>
      </c>
      <c r="AC2212" s="39">
        <v>0</v>
      </c>
      <c r="AD2212" s="23" t="s">
        <v>3139</v>
      </c>
      <c r="AE2212" s="38" t="s">
        <v>5830</v>
      </c>
      <c r="AG2212" s="23"/>
      <c r="AH2212" s="23"/>
    </row>
    <row r="2213" spans="1:34">
      <c r="A2213" t="str">
        <f t="shared" si="104"/>
        <v>1203</v>
      </c>
      <c r="B2213" t="str">
        <f t="shared" si="102"/>
        <v>FL</v>
      </c>
      <c r="C2213">
        <f t="shared" si="103"/>
        <v>17</v>
      </c>
      <c r="D2213" s="38" t="s">
        <v>6552</v>
      </c>
      <c r="E2213" s="23">
        <v>21</v>
      </c>
      <c r="F2213" s="23">
        <v>120305</v>
      </c>
      <c r="G2213" s="38" t="s">
        <v>53</v>
      </c>
      <c r="H2213" s="38" t="s">
        <v>3161</v>
      </c>
      <c r="I2213" s="38" t="s">
        <v>5969</v>
      </c>
      <c r="J2213" s="38" t="s">
        <v>11477</v>
      </c>
      <c r="K2213" s="38"/>
      <c r="L2213" s="38" t="s">
        <v>6279</v>
      </c>
      <c r="M2213" s="109">
        <v>44425</v>
      </c>
      <c r="N2213" s="39">
        <v>186173103</v>
      </c>
      <c r="O2213" s="38">
        <v>1</v>
      </c>
      <c r="P2213" s="38" t="s">
        <v>5814</v>
      </c>
      <c r="Q2213" s="38">
        <v>2.5</v>
      </c>
      <c r="R2213" s="43" t="s">
        <v>3139</v>
      </c>
      <c r="S2213" s="38" t="s">
        <v>54</v>
      </c>
      <c r="T2213" s="38">
        <v>62</v>
      </c>
      <c r="U2213" s="38" t="s">
        <v>6279</v>
      </c>
      <c r="V2213" s="39">
        <v>186173103</v>
      </c>
      <c r="W2213" s="38">
        <v>2.5</v>
      </c>
      <c r="X2213" s="23" t="s">
        <v>3139</v>
      </c>
      <c r="Y2213" s="38" t="s">
        <v>6552</v>
      </c>
      <c r="Z2213" s="21">
        <v>186.761627</v>
      </c>
      <c r="AA2213" s="38">
        <v>2.5</v>
      </c>
      <c r="AB2213" s="39" t="s">
        <v>3139</v>
      </c>
      <c r="AC2213" s="39">
        <v>0</v>
      </c>
      <c r="AD2213" s="23" t="s">
        <v>3139</v>
      </c>
      <c r="AE2213" s="38" t="s">
        <v>5830</v>
      </c>
      <c r="AG2213" s="23"/>
      <c r="AH2213" s="23"/>
    </row>
    <row r="2214" spans="1:34">
      <c r="A2214" t="str">
        <f t="shared" si="104"/>
        <v>1203</v>
      </c>
      <c r="B2214" t="str">
        <f t="shared" si="102"/>
        <v>FL</v>
      </c>
      <c r="C2214">
        <f t="shared" si="103"/>
        <v>17</v>
      </c>
      <c r="D2214" s="38" t="s">
        <v>6552</v>
      </c>
      <c r="E2214" s="23">
        <v>22</v>
      </c>
      <c r="F2214" s="23">
        <v>120305</v>
      </c>
      <c r="G2214" s="38" t="s">
        <v>53</v>
      </c>
      <c r="H2214" s="38" t="s">
        <v>3161</v>
      </c>
      <c r="I2214" s="38" t="s">
        <v>5969</v>
      </c>
      <c r="J2214" s="38" t="s">
        <v>11478</v>
      </c>
      <c r="K2214" s="38"/>
      <c r="L2214" s="38" t="s">
        <v>6279</v>
      </c>
      <c r="M2214" s="109">
        <v>44425</v>
      </c>
      <c r="N2214" s="39">
        <v>317412981</v>
      </c>
      <c r="O2214" s="38">
        <v>1</v>
      </c>
      <c r="P2214" s="38" t="s">
        <v>5814</v>
      </c>
      <c r="Q2214" s="38">
        <v>2.5</v>
      </c>
      <c r="R2214" s="43" t="s">
        <v>3139</v>
      </c>
      <c r="S2214" s="38" t="s">
        <v>54</v>
      </c>
      <c r="T2214" s="38">
        <v>62</v>
      </c>
      <c r="U2214" s="38" t="s">
        <v>6279</v>
      </c>
      <c r="V2214" s="39">
        <v>317412981</v>
      </c>
      <c r="W2214" s="38">
        <v>2.5</v>
      </c>
      <c r="X2214" s="23" t="s">
        <v>3139</v>
      </c>
      <c r="Y2214" s="38" t="s">
        <v>6552</v>
      </c>
      <c r="Z2214" s="21">
        <v>318.41637900000001</v>
      </c>
      <c r="AA2214" s="38">
        <v>2.5</v>
      </c>
      <c r="AB2214" s="39" t="s">
        <v>3139</v>
      </c>
      <c r="AC2214" s="39">
        <v>0</v>
      </c>
      <c r="AD2214" s="23" t="s">
        <v>3139</v>
      </c>
      <c r="AE2214" s="38" t="s">
        <v>5830</v>
      </c>
      <c r="AG2214" s="23"/>
      <c r="AH2214" s="23"/>
    </row>
    <row r="2215" spans="1:34">
      <c r="A2215" t="str">
        <f t="shared" si="104"/>
        <v>1203</v>
      </c>
      <c r="B2215" t="str">
        <f t="shared" si="102"/>
        <v>FL</v>
      </c>
      <c r="C2215">
        <f t="shared" si="103"/>
        <v>17</v>
      </c>
      <c r="D2215" s="38" t="s">
        <v>6552</v>
      </c>
      <c r="E2215" s="23">
        <v>23</v>
      </c>
      <c r="F2215" s="23">
        <v>120305</v>
      </c>
      <c r="G2215" s="38" t="s">
        <v>53</v>
      </c>
      <c r="H2215" s="38" t="s">
        <v>3161</v>
      </c>
      <c r="I2215" s="38" t="s">
        <v>5969</v>
      </c>
      <c r="J2215" s="38" t="s">
        <v>11479</v>
      </c>
      <c r="K2215" s="38"/>
      <c r="L2215" s="38" t="s">
        <v>6279</v>
      </c>
      <c r="M2215" s="109">
        <v>44425</v>
      </c>
      <c r="N2215" s="39">
        <v>238245069</v>
      </c>
      <c r="O2215" s="38">
        <v>1</v>
      </c>
      <c r="P2215" s="38" t="s">
        <v>5814</v>
      </c>
      <c r="Q2215" s="23">
        <v>2.5</v>
      </c>
      <c r="R2215" s="43" t="s">
        <v>3139</v>
      </c>
      <c r="S2215" s="38" t="s">
        <v>54</v>
      </c>
      <c r="T2215" s="23">
        <v>62</v>
      </c>
      <c r="U2215" s="38" t="s">
        <v>6279</v>
      </c>
      <c r="V2215" s="39">
        <v>238245069</v>
      </c>
      <c r="W2215" s="23">
        <v>2.5</v>
      </c>
      <c r="X2215" s="38" t="s">
        <v>3139</v>
      </c>
      <c r="Y2215" s="38" t="s">
        <v>6552</v>
      </c>
      <c r="Z2215" s="21">
        <v>238.99822700000001</v>
      </c>
      <c r="AA2215" s="23">
        <v>2.5</v>
      </c>
      <c r="AB2215" s="39" t="s">
        <v>3139</v>
      </c>
      <c r="AC2215" s="39">
        <v>0</v>
      </c>
      <c r="AD2215" s="38" t="s">
        <v>3139</v>
      </c>
      <c r="AE2215" s="38" t="s">
        <v>5830</v>
      </c>
    </row>
    <row r="2216" spans="1:34">
      <c r="A2216" t="str">
        <f t="shared" si="104"/>
        <v>1203</v>
      </c>
      <c r="B2216" t="str">
        <f t="shared" si="102"/>
        <v>FL</v>
      </c>
      <c r="C2216">
        <f t="shared" si="103"/>
        <v>17</v>
      </c>
      <c r="D2216" s="38" t="s">
        <v>6552</v>
      </c>
      <c r="E2216" s="23">
        <v>24</v>
      </c>
      <c r="F2216" s="23">
        <v>120305</v>
      </c>
      <c r="G2216" s="38" t="s">
        <v>53</v>
      </c>
      <c r="H2216" s="38" t="s">
        <v>3161</v>
      </c>
      <c r="I2216" s="38" t="s">
        <v>5969</v>
      </c>
      <c r="J2216" s="38" t="s">
        <v>11480</v>
      </c>
      <c r="K2216" s="38"/>
      <c r="L2216" s="38" t="s">
        <v>6279</v>
      </c>
      <c r="M2216" s="109">
        <v>44425</v>
      </c>
      <c r="N2216" s="39">
        <v>670834529</v>
      </c>
      <c r="O2216" s="38">
        <v>1</v>
      </c>
      <c r="P2216" s="38" t="s">
        <v>5814</v>
      </c>
      <c r="Q2216" s="38">
        <v>2.5</v>
      </c>
      <c r="R2216" s="43" t="s">
        <v>3139</v>
      </c>
      <c r="S2216" s="38" t="s">
        <v>54</v>
      </c>
      <c r="T2216" s="38">
        <v>62</v>
      </c>
      <c r="U2216" s="38" t="s">
        <v>6279</v>
      </c>
      <c r="V2216" s="39">
        <v>670834529</v>
      </c>
      <c r="W2216" s="38">
        <v>2.5</v>
      </c>
      <c r="X2216" s="38" t="s">
        <v>3139</v>
      </c>
      <c r="Y2216" s="38" t="s">
        <v>6552</v>
      </c>
      <c r="Z2216" s="21">
        <v>672.95517500000005</v>
      </c>
      <c r="AA2216" s="38">
        <v>2.5</v>
      </c>
      <c r="AB2216" s="39" t="s">
        <v>3139</v>
      </c>
      <c r="AC2216" s="39">
        <v>0</v>
      </c>
      <c r="AD2216" s="23" t="s">
        <v>3139</v>
      </c>
      <c r="AE2216" s="38" t="s">
        <v>5830</v>
      </c>
    </row>
    <row r="2217" spans="1:34">
      <c r="A2217" t="str">
        <f t="shared" si="104"/>
        <v>1203</v>
      </c>
      <c r="B2217" t="str">
        <f t="shared" si="102"/>
        <v>FL</v>
      </c>
      <c r="C2217">
        <f t="shared" si="103"/>
        <v>23</v>
      </c>
      <c r="D2217" s="38" t="s">
        <v>6552</v>
      </c>
      <c r="E2217" s="23">
        <v>25</v>
      </c>
      <c r="F2217" s="23">
        <v>120305</v>
      </c>
      <c r="G2217" s="38" t="s">
        <v>53</v>
      </c>
      <c r="H2217" s="38" t="s">
        <v>3161</v>
      </c>
      <c r="I2217" s="38" t="s">
        <v>5969</v>
      </c>
      <c r="J2217" s="38" t="s">
        <v>11481</v>
      </c>
      <c r="K2217" s="38"/>
      <c r="L2217" s="38" t="s">
        <v>6396</v>
      </c>
      <c r="M2217" s="109">
        <v>44431</v>
      </c>
      <c r="N2217" s="39">
        <v>189058301</v>
      </c>
      <c r="O2217" s="38">
        <v>1</v>
      </c>
      <c r="P2217" s="38" t="s">
        <v>5814</v>
      </c>
      <c r="Q2217" s="38">
        <v>2.38</v>
      </c>
      <c r="R2217" s="43" t="s">
        <v>3139</v>
      </c>
      <c r="S2217" s="38" t="s">
        <v>54</v>
      </c>
      <c r="T2217" s="38">
        <v>58</v>
      </c>
      <c r="U2217" s="38" t="s">
        <v>6396</v>
      </c>
      <c r="V2217" s="39">
        <v>189058301</v>
      </c>
      <c r="W2217" s="38">
        <v>2.38</v>
      </c>
      <c r="X2217" s="38" t="s">
        <v>3139</v>
      </c>
      <c r="Y2217" s="38" t="s">
        <v>6552</v>
      </c>
      <c r="Z2217" s="21">
        <v>189.507509</v>
      </c>
      <c r="AA2217" s="38">
        <v>2.38</v>
      </c>
      <c r="AB2217" s="39" t="s">
        <v>3139</v>
      </c>
      <c r="AC2217" s="39">
        <v>0</v>
      </c>
      <c r="AD2217" s="23" t="s">
        <v>3139</v>
      </c>
      <c r="AE2217" s="38" t="s">
        <v>5830</v>
      </c>
      <c r="AG2217" s="23"/>
      <c r="AH2217" s="23"/>
    </row>
    <row r="2218" spans="1:34">
      <c r="A2218" t="str">
        <f t="shared" si="104"/>
        <v>1203</v>
      </c>
      <c r="B2218" t="str">
        <f t="shared" si="102"/>
        <v>FL</v>
      </c>
      <c r="C2218">
        <f t="shared" si="103"/>
        <v>23</v>
      </c>
      <c r="D2218" s="38" t="s">
        <v>6552</v>
      </c>
      <c r="E2218" s="23">
        <v>26</v>
      </c>
      <c r="F2218" s="23">
        <v>120305</v>
      </c>
      <c r="G2218" s="38" t="s">
        <v>53</v>
      </c>
      <c r="H2218" s="38" t="s">
        <v>3161</v>
      </c>
      <c r="I2218" s="38" t="s">
        <v>5969</v>
      </c>
      <c r="J2218" s="38" t="s">
        <v>11482</v>
      </c>
      <c r="K2218" s="38"/>
      <c r="L2218" s="38" t="s">
        <v>6396</v>
      </c>
      <c r="M2218" s="109">
        <v>44431</v>
      </c>
      <c r="N2218" s="39">
        <v>197102522</v>
      </c>
      <c r="O2218" s="38">
        <v>1</v>
      </c>
      <c r="P2218" s="38" t="s">
        <v>5814</v>
      </c>
      <c r="Q2218" s="38">
        <v>2.38</v>
      </c>
      <c r="R2218" s="43" t="s">
        <v>3139</v>
      </c>
      <c r="S2218" s="38" t="s">
        <v>54</v>
      </c>
      <c r="T2218" s="38">
        <v>58</v>
      </c>
      <c r="U2218" s="38" t="s">
        <v>6396</v>
      </c>
      <c r="V2218" s="39">
        <v>197102522</v>
      </c>
      <c r="W2218" s="38">
        <v>2.38</v>
      </c>
      <c r="X2218" s="38" t="s">
        <v>3139</v>
      </c>
      <c r="Y2218" s="38" t="s">
        <v>6552</v>
      </c>
      <c r="Z2218" s="21">
        <v>197.57084599999999</v>
      </c>
      <c r="AA2218" s="38">
        <v>2.38</v>
      </c>
      <c r="AB2218" s="39" t="s">
        <v>3139</v>
      </c>
      <c r="AC2218" s="39">
        <v>0</v>
      </c>
      <c r="AD2218" s="23" t="s">
        <v>3139</v>
      </c>
      <c r="AE2218" s="38" t="s">
        <v>5830</v>
      </c>
      <c r="AG2218" s="23"/>
      <c r="AH2218" s="23"/>
    </row>
    <row r="2219" spans="1:34" ht="16.149999999999999" customHeight="1">
      <c r="A2219" t="str">
        <f t="shared" si="104"/>
        <v>1203</v>
      </c>
      <c r="B2219" t="str">
        <f t="shared" si="102"/>
        <v>FL</v>
      </c>
      <c r="C2219">
        <f t="shared" si="103"/>
        <v>20</v>
      </c>
      <c r="D2219" s="38" t="s">
        <v>6552</v>
      </c>
      <c r="E2219" s="23">
        <v>27</v>
      </c>
      <c r="F2219" s="23">
        <v>120305</v>
      </c>
      <c r="G2219" s="38" t="s">
        <v>86</v>
      </c>
      <c r="H2219" s="38" t="s">
        <v>3226</v>
      </c>
      <c r="I2219" s="38" t="s">
        <v>5969</v>
      </c>
      <c r="J2219" s="38" t="s">
        <v>9713</v>
      </c>
      <c r="K2219" s="38"/>
      <c r="L2219" s="38" t="s">
        <v>6796</v>
      </c>
      <c r="M2219" s="109">
        <v>44428</v>
      </c>
      <c r="N2219" s="43">
        <v>176289762.62</v>
      </c>
      <c r="O2219" s="38">
        <v>1</v>
      </c>
      <c r="P2219" s="38" t="s">
        <v>5814</v>
      </c>
      <c r="Q2219" s="38">
        <v>3.2</v>
      </c>
      <c r="R2219" s="43" t="s">
        <v>3139</v>
      </c>
      <c r="S2219" s="38" t="s">
        <v>54</v>
      </c>
      <c r="T2219" s="38">
        <v>90</v>
      </c>
      <c r="U2219" s="38" t="s">
        <v>6796</v>
      </c>
      <c r="V2219" s="39">
        <v>176289762.62</v>
      </c>
      <c r="W2219" s="38">
        <v>3.2</v>
      </c>
      <c r="X2219" s="38" t="s">
        <v>3139</v>
      </c>
      <c r="Y2219" s="38" t="s">
        <v>6552</v>
      </c>
      <c r="Z2219" s="21">
        <v>177.38913461999999</v>
      </c>
      <c r="AA2219" s="38">
        <v>3.2</v>
      </c>
      <c r="AB2219" s="39" t="s">
        <v>3139</v>
      </c>
      <c r="AC2219" s="39">
        <v>0</v>
      </c>
      <c r="AD2219" s="23" t="s">
        <v>3139</v>
      </c>
      <c r="AE2219" s="38" t="s">
        <v>5830</v>
      </c>
      <c r="AG2219" s="23"/>
      <c r="AH2219" s="23"/>
    </row>
    <row r="2220" spans="1:34">
      <c r="A2220" t="str">
        <f t="shared" si="104"/>
        <v>1203</v>
      </c>
      <c r="B2220" t="str">
        <f t="shared" si="102"/>
        <v>FL</v>
      </c>
      <c r="C2220">
        <f t="shared" si="103"/>
        <v>60</v>
      </c>
      <c r="D2220" s="38" t="s">
        <v>6552</v>
      </c>
      <c r="E2220" s="23">
        <v>28</v>
      </c>
      <c r="F2220" s="23">
        <v>120305</v>
      </c>
      <c r="G2220" s="38" t="s">
        <v>86</v>
      </c>
      <c r="H2220" s="38" t="s">
        <v>3226</v>
      </c>
      <c r="I2220" s="38" t="s">
        <v>5969</v>
      </c>
      <c r="J2220" s="38" t="s">
        <v>11483</v>
      </c>
      <c r="K2220" s="38"/>
      <c r="L2220" s="38" t="s">
        <v>6100</v>
      </c>
      <c r="M2220" s="109">
        <v>44468</v>
      </c>
      <c r="N2220" s="39">
        <v>288951291.23000002</v>
      </c>
      <c r="O2220" s="38">
        <v>1</v>
      </c>
      <c r="P2220" s="38" t="s">
        <v>5814</v>
      </c>
      <c r="Q2220" s="38">
        <v>3.25</v>
      </c>
      <c r="R2220" s="43" t="s">
        <v>3139</v>
      </c>
      <c r="S2220" s="38" t="s">
        <v>54</v>
      </c>
      <c r="T2220" s="23">
        <v>90</v>
      </c>
      <c r="U2220" s="38" t="s">
        <v>6100</v>
      </c>
      <c r="V2220" s="39">
        <v>288951291.23000002</v>
      </c>
      <c r="W2220" s="23">
        <v>3.25</v>
      </c>
      <c r="X2220" s="38" t="s">
        <v>3139</v>
      </c>
      <c r="Y2220" s="38" t="s">
        <v>6552</v>
      </c>
      <c r="Z2220" s="21">
        <v>289.77607323000001</v>
      </c>
      <c r="AA2220" s="23">
        <v>3.25</v>
      </c>
      <c r="AB2220" s="39" t="s">
        <v>3139</v>
      </c>
      <c r="AC2220" s="39">
        <v>0</v>
      </c>
      <c r="AD2220" s="38" t="s">
        <v>3139</v>
      </c>
      <c r="AE2220" s="38" t="s">
        <v>5830</v>
      </c>
      <c r="AG2220" s="23"/>
      <c r="AH2220" s="23"/>
    </row>
    <row r="2221" spans="1:34">
      <c r="A2221" t="str">
        <f t="shared" si="104"/>
        <v>1216</v>
      </c>
      <c r="B2221" t="str">
        <f t="shared" si="102"/>
        <v>OT</v>
      </c>
      <c r="C2221">
        <f t="shared" si="103"/>
        <v>0</v>
      </c>
      <c r="D2221" s="38" t="s">
        <v>6552</v>
      </c>
      <c r="E2221" s="23">
        <v>29</v>
      </c>
      <c r="F2221" s="23">
        <v>121604</v>
      </c>
      <c r="G2221" s="38" t="s">
        <v>3769</v>
      </c>
      <c r="H2221" s="38" t="s">
        <v>3770</v>
      </c>
      <c r="I2221" s="38" t="s">
        <v>6006</v>
      </c>
      <c r="J2221" s="38" t="s">
        <v>3771</v>
      </c>
      <c r="K2221" s="38" t="s">
        <v>5825</v>
      </c>
      <c r="L2221" s="38"/>
      <c r="M2221" s="38"/>
      <c r="N2221" s="39">
        <v>126240000</v>
      </c>
      <c r="O2221" s="38">
        <v>1</v>
      </c>
      <c r="P2221" s="38"/>
      <c r="Q2221" s="38" t="s">
        <v>3139</v>
      </c>
      <c r="R2221" s="43">
        <v>1000</v>
      </c>
      <c r="S2221" s="38"/>
      <c r="T2221" s="23" t="s">
        <v>3139</v>
      </c>
      <c r="U2221" s="38" t="s">
        <v>6982</v>
      </c>
      <c r="V2221" s="39">
        <v>126240000</v>
      </c>
      <c r="W2221" s="38" t="s">
        <v>3139</v>
      </c>
      <c r="X2221" s="38">
        <v>12624</v>
      </c>
      <c r="Y2221" s="38" t="s">
        <v>6552</v>
      </c>
      <c r="Z2221" s="21">
        <v>48.236165</v>
      </c>
      <c r="AA2221" s="23" t="s">
        <v>3139</v>
      </c>
      <c r="AB2221" s="39">
        <v>1000</v>
      </c>
      <c r="AC2221" s="39">
        <v>1</v>
      </c>
      <c r="AD2221" s="38">
        <v>48236165</v>
      </c>
      <c r="AE2221" s="38" t="s">
        <v>5819</v>
      </c>
      <c r="AG2221" s="23"/>
      <c r="AH2221" s="23"/>
    </row>
    <row r="2222" spans="1:34">
      <c r="A2222" t="str">
        <f t="shared" si="104"/>
        <v>1226</v>
      </c>
      <c r="B2222" t="str">
        <f t="shared" si="102"/>
        <v>OT</v>
      </c>
      <c r="C2222">
        <f t="shared" si="103"/>
        <v>0</v>
      </c>
      <c r="D2222" s="38" t="s">
        <v>6552</v>
      </c>
      <c r="E2222" s="23">
        <v>30</v>
      </c>
      <c r="F2222" s="23">
        <v>122602</v>
      </c>
      <c r="G2222" s="38" t="s">
        <v>3767</v>
      </c>
      <c r="H2222" s="38" t="s">
        <v>3772</v>
      </c>
      <c r="I2222" s="38" t="s">
        <v>6006</v>
      </c>
      <c r="J2222" s="38" t="s">
        <v>50</v>
      </c>
      <c r="K2222" s="38"/>
      <c r="L2222" s="38"/>
      <c r="M2222" s="38"/>
      <c r="N2222" s="39">
        <v>0</v>
      </c>
      <c r="O2222" s="38">
        <v>1</v>
      </c>
      <c r="P2222" s="38"/>
      <c r="Q2222" s="38" t="s">
        <v>3139</v>
      </c>
      <c r="R2222" s="43">
        <v>1</v>
      </c>
      <c r="S2222" s="38"/>
      <c r="T2222" s="23" t="s">
        <v>3139</v>
      </c>
      <c r="U2222" s="38" t="s">
        <v>6011</v>
      </c>
      <c r="V2222" s="39">
        <v>516000</v>
      </c>
      <c r="W2222" s="23" t="s">
        <v>3139</v>
      </c>
      <c r="X2222" s="38">
        <v>0</v>
      </c>
      <c r="Y2222" s="38" t="s">
        <v>6552</v>
      </c>
      <c r="Z2222" s="21">
        <v>1.1566533600000002</v>
      </c>
      <c r="AA2222" s="23" t="s">
        <v>3139</v>
      </c>
      <c r="AB2222" s="39">
        <v>1</v>
      </c>
      <c r="AC2222" s="39">
        <v>0</v>
      </c>
      <c r="AD2222" s="38" t="s">
        <v>3139</v>
      </c>
      <c r="AE2222" s="38" t="s">
        <v>5830</v>
      </c>
      <c r="AG2222" s="23"/>
      <c r="AH2222" s="23"/>
    </row>
    <row r="2223" spans="1:34">
      <c r="A2223" t="str">
        <f t="shared" si="104"/>
        <v>1226</v>
      </c>
      <c r="B2223" t="str">
        <f t="shared" si="102"/>
        <v>OT</v>
      </c>
      <c r="C2223">
        <f t="shared" si="103"/>
        <v>0</v>
      </c>
      <c r="D2223" s="38" t="s">
        <v>6552</v>
      </c>
      <c r="E2223" s="23">
        <v>31</v>
      </c>
      <c r="F2223" s="23">
        <v>122602</v>
      </c>
      <c r="G2223" s="38" t="s">
        <v>3181</v>
      </c>
      <c r="H2223" s="38" t="s">
        <v>3182</v>
      </c>
      <c r="I2223" s="38" t="s">
        <v>6006</v>
      </c>
      <c r="J2223" s="38" t="s">
        <v>3773</v>
      </c>
      <c r="K2223" s="38"/>
      <c r="L2223" s="38"/>
      <c r="M2223" s="38"/>
      <c r="N2223" s="39">
        <v>0</v>
      </c>
      <c r="O2223" s="38">
        <v>1</v>
      </c>
      <c r="P2223" s="38"/>
      <c r="Q2223" s="23" t="s">
        <v>3139</v>
      </c>
      <c r="R2223" s="43">
        <v>1</v>
      </c>
      <c r="S2223" s="38"/>
      <c r="T2223" s="38" t="s">
        <v>3139</v>
      </c>
      <c r="U2223" s="38" t="s">
        <v>6983</v>
      </c>
      <c r="V2223" s="39">
        <v>4680</v>
      </c>
      <c r="W2223" s="23" t="s">
        <v>3139</v>
      </c>
      <c r="X2223" s="38">
        <v>0</v>
      </c>
      <c r="Y2223" s="38" t="s">
        <v>6552</v>
      </c>
      <c r="Z2223" s="21">
        <v>214.81747100000001</v>
      </c>
      <c r="AA2223" s="38" t="s">
        <v>3139</v>
      </c>
      <c r="AB2223" s="39">
        <v>1</v>
      </c>
      <c r="AC2223" s="39">
        <v>0</v>
      </c>
      <c r="AD2223" s="38" t="s">
        <v>3139</v>
      </c>
      <c r="AE2223" s="38" t="s">
        <v>5830</v>
      </c>
      <c r="AG2223" s="23"/>
      <c r="AH2223" s="23"/>
    </row>
    <row r="2224" spans="1:34">
      <c r="A2224" t="str">
        <f t="shared" si="104"/>
        <v>1226</v>
      </c>
      <c r="B2224" t="str">
        <f t="shared" si="102"/>
        <v>OT</v>
      </c>
      <c r="C2224">
        <f t="shared" si="103"/>
        <v>0</v>
      </c>
      <c r="D2224" s="38" t="s">
        <v>6552</v>
      </c>
      <c r="E2224" s="23">
        <v>32</v>
      </c>
      <c r="F2224" s="23">
        <v>122602</v>
      </c>
      <c r="G2224" s="38" t="s">
        <v>3179</v>
      </c>
      <c r="H2224" s="38" t="s">
        <v>3238</v>
      </c>
      <c r="I2224" s="38" t="s">
        <v>6006</v>
      </c>
      <c r="J2224" s="38" t="s">
        <v>3773</v>
      </c>
      <c r="K2224" s="38"/>
      <c r="L2224" s="38"/>
      <c r="M2224" s="38"/>
      <c r="N2224" s="39">
        <v>0</v>
      </c>
      <c r="O2224" s="38">
        <v>1</v>
      </c>
      <c r="P2224" s="38"/>
      <c r="Q2224" s="23" t="s">
        <v>3139</v>
      </c>
      <c r="R2224" s="43">
        <v>1</v>
      </c>
      <c r="S2224" s="38"/>
      <c r="T2224" s="38" t="s">
        <v>3139</v>
      </c>
      <c r="U2224" s="38" t="s">
        <v>6983</v>
      </c>
      <c r="V2224" s="39">
        <v>7320000</v>
      </c>
      <c r="W2224" s="23" t="s">
        <v>3139</v>
      </c>
      <c r="X2224" s="38">
        <v>0</v>
      </c>
      <c r="Y2224" s="38" t="s">
        <v>6552</v>
      </c>
      <c r="Z2224" s="21">
        <v>130.55022500000001</v>
      </c>
      <c r="AA2224" s="38" t="s">
        <v>3139</v>
      </c>
      <c r="AB2224" s="39">
        <v>1</v>
      </c>
      <c r="AC2224" s="39">
        <v>0</v>
      </c>
      <c r="AD2224" s="38" t="s">
        <v>3139</v>
      </c>
      <c r="AE2224" s="38" t="s">
        <v>5830</v>
      </c>
      <c r="AG2224" s="23"/>
      <c r="AH2224" s="23"/>
    </row>
    <row r="2225" spans="1:31">
      <c r="A2225" s="98" t="str">
        <f t="shared" ref="A2225:A2288" si="105">+MID(F2225,1,4)</f>
        <v>1226</v>
      </c>
      <c r="B2225" s="98" t="str">
        <f t="shared" ref="B2225:B2288" si="106">+IF(A2225="1228","CA",IF(A2225="1230","VR",IF(A2225="1203","FL","OT")))</f>
        <v>OT</v>
      </c>
      <c r="C2225" s="98">
        <f t="shared" ref="C2225:C2288" si="107">+IF(M2225="",0,M2225-D2225)</f>
        <v>0</v>
      </c>
      <c r="D2225" t="s">
        <v>6552</v>
      </c>
      <c r="E2225">
        <v>33</v>
      </c>
      <c r="F2225">
        <v>122602</v>
      </c>
      <c r="G2225" t="s">
        <v>3480</v>
      </c>
      <c r="H2225" t="s">
        <v>3774</v>
      </c>
      <c r="I2225" t="s">
        <v>6006</v>
      </c>
      <c r="J2225" t="s">
        <v>50</v>
      </c>
      <c r="N2225" s="21">
        <v>0</v>
      </c>
      <c r="O2225" s="24">
        <v>1</v>
      </c>
      <c r="Q2225" t="s">
        <v>3139</v>
      </c>
      <c r="R2225">
        <v>1</v>
      </c>
      <c r="T2225" t="s">
        <v>3139</v>
      </c>
      <c r="U2225" t="s">
        <v>6984</v>
      </c>
      <c r="V2225">
        <v>163020</v>
      </c>
      <c r="W2225" s="1" t="s">
        <v>3139</v>
      </c>
      <c r="X2225">
        <v>0</v>
      </c>
      <c r="Y2225" t="s">
        <v>6552</v>
      </c>
      <c r="Z2225" s="21">
        <v>3.6424989999999999</v>
      </c>
      <c r="AA2225" s="1" t="s">
        <v>3139</v>
      </c>
      <c r="AB2225">
        <v>1</v>
      </c>
      <c r="AC2225">
        <v>0</v>
      </c>
      <c r="AD2225" s="1" t="s">
        <v>3139</v>
      </c>
      <c r="AE2225" t="s">
        <v>5830</v>
      </c>
    </row>
    <row r="2226" spans="1:31" ht="16.899999999999999" customHeight="1">
      <c r="A2226" s="98" t="str">
        <f t="shared" si="105"/>
        <v>1226</v>
      </c>
      <c r="B2226" s="98" t="str">
        <f t="shared" si="106"/>
        <v>OT</v>
      </c>
      <c r="C2226" s="98">
        <f t="shared" si="107"/>
        <v>0</v>
      </c>
      <c r="D2226" t="s">
        <v>6552</v>
      </c>
      <c r="E2226">
        <v>34</v>
      </c>
      <c r="F2226">
        <v>122602</v>
      </c>
      <c r="G2226" t="s">
        <v>53</v>
      </c>
      <c r="H2226" t="s">
        <v>3161</v>
      </c>
      <c r="I2226" t="s">
        <v>6006</v>
      </c>
      <c r="J2226" t="s">
        <v>50</v>
      </c>
      <c r="N2226" s="21">
        <v>0</v>
      </c>
      <c r="O2226" s="24">
        <v>1</v>
      </c>
      <c r="Q2226" t="s">
        <v>3139</v>
      </c>
      <c r="R2226">
        <v>1</v>
      </c>
      <c r="T2226" t="s">
        <v>3139</v>
      </c>
      <c r="U2226" t="s">
        <v>6985</v>
      </c>
      <c r="V2226">
        <v>500000000</v>
      </c>
      <c r="W2226" s="1" t="s">
        <v>3139</v>
      </c>
      <c r="X2226">
        <v>0</v>
      </c>
      <c r="Y2226" t="s">
        <v>6552</v>
      </c>
      <c r="Z2226" s="21">
        <v>241.12715014</v>
      </c>
      <c r="AA2226" s="1" t="s">
        <v>3139</v>
      </c>
      <c r="AB2226">
        <v>1</v>
      </c>
      <c r="AC2226">
        <v>0</v>
      </c>
      <c r="AD2226" s="1" t="s">
        <v>3139</v>
      </c>
      <c r="AE2226" t="s">
        <v>5830</v>
      </c>
    </row>
    <row r="2227" spans="1:31" ht="16.149999999999999" customHeight="1">
      <c r="A2227" s="98" t="str">
        <f t="shared" si="105"/>
        <v>1226</v>
      </c>
      <c r="B2227" s="98" t="str">
        <f t="shared" si="106"/>
        <v>OT</v>
      </c>
      <c r="C2227" s="98">
        <f t="shared" si="107"/>
        <v>0</v>
      </c>
      <c r="D2227" t="s">
        <v>6552</v>
      </c>
      <c r="E2227">
        <v>35</v>
      </c>
      <c r="F2227">
        <v>122602</v>
      </c>
      <c r="G2227" t="s">
        <v>3775</v>
      </c>
      <c r="H2227" t="s">
        <v>3776</v>
      </c>
      <c r="I2227" t="s">
        <v>6006</v>
      </c>
      <c r="J2227" t="s">
        <v>50</v>
      </c>
      <c r="N2227" s="21">
        <v>0</v>
      </c>
      <c r="O2227" s="24">
        <v>1</v>
      </c>
      <c r="Q2227" t="s">
        <v>3139</v>
      </c>
      <c r="R2227">
        <v>1</v>
      </c>
      <c r="T2227" t="s">
        <v>3139</v>
      </c>
      <c r="U2227" t="s">
        <v>6986</v>
      </c>
      <c r="V2227">
        <v>3224306</v>
      </c>
      <c r="W2227" s="1" t="s">
        <v>3139</v>
      </c>
      <c r="X2227">
        <v>0</v>
      </c>
      <c r="Y2227" t="s">
        <v>6552</v>
      </c>
      <c r="Z2227" s="21">
        <v>324.87834105000002</v>
      </c>
      <c r="AA2227" s="1" t="s">
        <v>3139</v>
      </c>
      <c r="AB2227">
        <v>1</v>
      </c>
      <c r="AC2227">
        <v>0</v>
      </c>
      <c r="AD2227" s="1" t="s">
        <v>3139</v>
      </c>
      <c r="AE2227" t="s">
        <v>5830</v>
      </c>
    </row>
    <row r="2228" spans="1:31">
      <c r="A2228" s="98" t="str">
        <f t="shared" si="105"/>
        <v>1226</v>
      </c>
      <c r="B2228" s="98" t="str">
        <f t="shared" si="106"/>
        <v>OT</v>
      </c>
      <c r="C2228" s="98">
        <f t="shared" si="107"/>
        <v>0</v>
      </c>
      <c r="D2228" t="s">
        <v>6552</v>
      </c>
      <c r="E2228">
        <v>36</v>
      </c>
      <c r="F2228">
        <v>122602</v>
      </c>
      <c r="G2228" t="s">
        <v>3407</v>
      </c>
      <c r="H2228" t="s">
        <v>3777</v>
      </c>
      <c r="I2228" t="s">
        <v>6006</v>
      </c>
      <c r="J2228" t="s">
        <v>50</v>
      </c>
      <c r="N2228" s="21">
        <v>0</v>
      </c>
      <c r="O2228" s="24">
        <v>1</v>
      </c>
      <c r="Q2228" t="s">
        <v>3139</v>
      </c>
      <c r="R2228">
        <v>1</v>
      </c>
      <c r="T2228" t="s">
        <v>3139</v>
      </c>
      <c r="U2228" t="s">
        <v>6987</v>
      </c>
      <c r="V2228">
        <v>535600</v>
      </c>
      <c r="W2228" s="1" t="s">
        <v>3139</v>
      </c>
      <c r="X2228">
        <v>0</v>
      </c>
      <c r="Y2228" t="s">
        <v>6552</v>
      </c>
      <c r="Z2228" s="21">
        <v>1.095661</v>
      </c>
      <c r="AA2228" s="1" t="s">
        <v>3139</v>
      </c>
      <c r="AB2228">
        <v>1</v>
      </c>
      <c r="AC2228">
        <v>0</v>
      </c>
      <c r="AD2228" s="1" t="s">
        <v>3139</v>
      </c>
      <c r="AE2228" t="s">
        <v>5830</v>
      </c>
    </row>
    <row r="2229" spans="1:31">
      <c r="A2229" s="98" t="str">
        <f t="shared" si="105"/>
        <v>1226</v>
      </c>
      <c r="B2229" s="98" t="str">
        <f t="shared" si="106"/>
        <v>OT</v>
      </c>
      <c r="C2229" s="98">
        <f t="shared" si="107"/>
        <v>0</v>
      </c>
      <c r="D2229" t="s">
        <v>6552</v>
      </c>
      <c r="E2229">
        <v>37</v>
      </c>
      <c r="F2229">
        <v>122602</v>
      </c>
      <c r="G2229" t="s">
        <v>3778</v>
      </c>
      <c r="H2229" t="s">
        <v>3768</v>
      </c>
      <c r="I2229" t="s">
        <v>6006</v>
      </c>
      <c r="J2229" t="s">
        <v>50</v>
      </c>
      <c r="N2229" s="21">
        <v>0</v>
      </c>
      <c r="O2229" s="24">
        <v>1</v>
      </c>
      <c r="Q2229" t="s">
        <v>3139</v>
      </c>
      <c r="R2229">
        <v>1</v>
      </c>
      <c r="T2229" t="s">
        <v>3139</v>
      </c>
      <c r="U2229" t="s">
        <v>6988</v>
      </c>
      <c r="V2229">
        <v>1475000</v>
      </c>
      <c r="W2229" s="1" t="s">
        <v>3139</v>
      </c>
      <c r="X2229">
        <v>0</v>
      </c>
      <c r="Y2229" t="s">
        <v>6552</v>
      </c>
      <c r="Z2229" s="21">
        <v>1.605</v>
      </c>
      <c r="AA2229" s="1" t="s">
        <v>3139</v>
      </c>
      <c r="AB2229">
        <v>1</v>
      </c>
      <c r="AC2229">
        <v>0</v>
      </c>
      <c r="AD2229" s="1" t="s">
        <v>3139</v>
      </c>
      <c r="AE2229" t="s">
        <v>5830</v>
      </c>
    </row>
    <row r="2230" spans="1:31">
      <c r="A2230" s="98" t="str">
        <f t="shared" si="105"/>
        <v>1226</v>
      </c>
      <c r="B2230" s="98" t="str">
        <f t="shared" si="106"/>
        <v>OT</v>
      </c>
      <c r="C2230" s="98">
        <f t="shared" si="107"/>
        <v>0</v>
      </c>
      <c r="D2230" t="s">
        <v>6552</v>
      </c>
      <c r="E2230">
        <v>38</v>
      </c>
      <c r="F2230">
        <v>122604</v>
      </c>
      <c r="G2230" t="s">
        <v>3779</v>
      </c>
      <c r="H2230" t="s">
        <v>3780</v>
      </c>
      <c r="I2230" t="s">
        <v>6006</v>
      </c>
      <c r="J2230" t="s">
        <v>50</v>
      </c>
      <c r="N2230" s="21">
        <v>0</v>
      </c>
      <c r="O2230" s="24">
        <v>1</v>
      </c>
      <c r="Q2230" t="s">
        <v>3139</v>
      </c>
      <c r="R2230">
        <v>1</v>
      </c>
      <c r="T2230" t="s">
        <v>3139</v>
      </c>
      <c r="U2230" t="s">
        <v>6989</v>
      </c>
      <c r="V2230">
        <v>30000000</v>
      </c>
      <c r="W2230" s="1" t="s">
        <v>3139</v>
      </c>
      <c r="X2230">
        <v>0</v>
      </c>
      <c r="Y2230" t="s">
        <v>6552</v>
      </c>
      <c r="Z2230" s="21">
        <v>50</v>
      </c>
      <c r="AA2230" s="1" t="s">
        <v>3139</v>
      </c>
      <c r="AB2230">
        <v>1</v>
      </c>
      <c r="AC2230">
        <v>1</v>
      </c>
      <c r="AD2230" s="1">
        <v>50000000</v>
      </c>
      <c r="AE2230" t="s">
        <v>5819</v>
      </c>
    </row>
    <row r="2231" spans="1:31">
      <c r="A2231" s="98" t="str">
        <f t="shared" si="105"/>
        <v>1203</v>
      </c>
      <c r="B2231" s="98" t="str">
        <f t="shared" si="106"/>
        <v>FL</v>
      </c>
      <c r="C2231" s="98">
        <f t="shared" si="107"/>
        <v>24</v>
      </c>
      <c r="D2231" t="s">
        <v>6552</v>
      </c>
      <c r="E2231">
        <v>1</v>
      </c>
      <c r="F2231">
        <v>120305</v>
      </c>
      <c r="G2231" t="s">
        <v>108</v>
      </c>
      <c r="H2231" t="s">
        <v>3042</v>
      </c>
      <c r="I2231" t="s">
        <v>5969</v>
      </c>
      <c r="J2231" t="s">
        <v>9714</v>
      </c>
      <c r="L2231" t="s">
        <v>5975</v>
      </c>
      <c r="M2231" s="99">
        <v>44432</v>
      </c>
      <c r="N2231" s="21">
        <v>40000000</v>
      </c>
      <c r="O2231" s="24">
        <v>1</v>
      </c>
      <c r="P2231" t="s">
        <v>5814</v>
      </c>
      <c r="Q2231">
        <v>1.89</v>
      </c>
      <c r="R2231" t="s">
        <v>3139</v>
      </c>
      <c r="S2231" t="s">
        <v>54</v>
      </c>
      <c r="T2231">
        <v>90</v>
      </c>
      <c r="U2231" t="s">
        <v>5975</v>
      </c>
      <c r="V2231">
        <v>40000000</v>
      </c>
      <c r="W2231" s="1">
        <v>4.57</v>
      </c>
      <c r="X2231" t="s">
        <v>3139</v>
      </c>
      <c r="Y2231" t="s">
        <v>5975</v>
      </c>
      <c r="Z2231" s="21">
        <v>40.136701000000002</v>
      </c>
      <c r="AA2231" s="1">
        <v>1.89</v>
      </c>
      <c r="AB2231" t="s">
        <v>3139</v>
      </c>
      <c r="AC2231">
        <v>40136701</v>
      </c>
      <c r="AD2231" s="1" t="s">
        <v>3139</v>
      </c>
      <c r="AE2231" t="s">
        <v>5815</v>
      </c>
    </row>
    <row r="2232" spans="1:31">
      <c r="A2232" s="98" t="str">
        <f t="shared" si="105"/>
        <v>1203</v>
      </c>
      <c r="B2232" s="98" t="str">
        <f t="shared" si="106"/>
        <v>FL</v>
      </c>
      <c r="C2232" s="98">
        <f t="shared" si="107"/>
        <v>25</v>
      </c>
      <c r="D2232" t="s">
        <v>6552</v>
      </c>
      <c r="E2232">
        <v>2</v>
      </c>
      <c r="F2232">
        <v>120305</v>
      </c>
      <c r="G2232" t="s">
        <v>108</v>
      </c>
      <c r="H2232" t="s">
        <v>3042</v>
      </c>
      <c r="I2232" t="s">
        <v>5969</v>
      </c>
      <c r="J2232" t="s">
        <v>9715</v>
      </c>
      <c r="L2232" t="s">
        <v>6277</v>
      </c>
      <c r="M2232" s="99">
        <v>44433</v>
      </c>
      <c r="N2232" s="21">
        <v>50000000</v>
      </c>
      <c r="O2232" s="24">
        <v>1</v>
      </c>
      <c r="P2232" t="s">
        <v>5814</v>
      </c>
      <c r="Q2232">
        <v>1.94</v>
      </c>
      <c r="R2232" t="s">
        <v>3139</v>
      </c>
      <c r="S2232" t="s">
        <v>54</v>
      </c>
      <c r="T2232">
        <v>90</v>
      </c>
      <c r="U2232" t="s">
        <v>6277</v>
      </c>
      <c r="V2232">
        <v>40000000</v>
      </c>
      <c r="W2232" s="1">
        <v>4.28</v>
      </c>
      <c r="X2232" t="s">
        <v>3139</v>
      </c>
      <c r="Y2232" t="s">
        <v>6277</v>
      </c>
      <c r="Z2232" s="21">
        <v>50.172739999999997</v>
      </c>
      <c r="AA2232" s="1">
        <v>1.94</v>
      </c>
      <c r="AB2232" t="s">
        <v>3139</v>
      </c>
      <c r="AC2232">
        <v>50172740</v>
      </c>
      <c r="AD2232" s="1" t="s">
        <v>3139</v>
      </c>
      <c r="AE2232" t="s">
        <v>5815</v>
      </c>
    </row>
    <row r="2233" spans="1:31">
      <c r="A2233" s="98" t="str">
        <f t="shared" si="105"/>
        <v>1203</v>
      </c>
      <c r="B2233" s="98" t="str">
        <f t="shared" si="106"/>
        <v>FL</v>
      </c>
      <c r="C2233" s="98">
        <f t="shared" si="107"/>
        <v>5</v>
      </c>
      <c r="D2233" t="s">
        <v>6552</v>
      </c>
      <c r="E2233">
        <v>3</v>
      </c>
      <c r="F2233">
        <v>120305</v>
      </c>
      <c r="G2233" t="s">
        <v>53</v>
      </c>
      <c r="H2233" t="s">
        <v>3727</v>
      </c>
      <c r="I2233" t="s">
        <v>5969</v>
      </c>
      <c r="J2233" t="s">
        <v>9716</v>
      </c>
      <c r="L2233" t="s">
        <v>6207</v>
      </c>
      <c r="M2233" s="99">
        <v>44413</v>
      </c>
      <c r="N2233" s="21">
        <v>58494001</v>
      </c>
      <c r="O2233" s="24">
        <v>1</v>
      </c>
      <c r="P2233" t="s">
        <v>5814</v>
      </c>
      <c r="Q2233">
        <v>2.67</v>
      </c>
      <c r="R2233" t="s">
        <v>3139</v>
      </c>
      <c r="S2233" t="s">
        <v>54</v>
      </c>
      <c r="T2233">
        <v>90</v>
      </c>
      <c r="U2233" t="s">
        <v>6207</v>
      </c>
      <c r="V2233">
        <v>40000000</v>
      </c>
      <c r="W2233" s="1">
        <v>4.71</v>
      </c>
      <c r="X2233" t="s">
        <v>3139</v>
      </c>
      <c r="Y2233" t="s">
        <v>6207</v>
      </c>
      <c r="Z2233" s="21">
        <v>58.867499000000002</v>
      </c>
      <c r="AA2233" s="1">
        <v>2.67</v>
      </c>
      <c r="AB2233" t="s">
        <v>3139</v>
      </c>
      <c r="AC2233">
        <v>58867499</v>
      </c>
      <c r="AD2233" s="1" t="s">
        <v>3139</v>
      </c>
      <c r="AE2233" t="s">
        <v>5815</v>
      </c>
    </row>
    <row r="2234" spans="1:31">
      <c r="A2234" s="98" t="str">
        <f t="shared" si="105"/>
        <v>1203</v>
      </c>
      <c r="B2234" s="98" t="str">
        <f t="shared" si="106"/>
        <v>FL</v>
      </c>
      <c r="C2234" s="98">
        <f t="shared" si="107"/>
        <v>5</v>
      </c>
      <c r="D2234" t="s">
        <v>6552</v>
      </c>
      <c r="E2234">
        <v>4</v>
      </c>
      <c r="F2234">
        <v>120305</v>
      </c>
      <c r="G2234" t="s">
        <v>53</v>
      </c>
      <c r="H2234" t="s">
        <v>3727</v>
      </c>
      <c r="I2234" t="s">
        <v>5969</v>
      </c>
      <c r="J2234" t="s">
        <v>9717</v>
      </c>
      <c r="L2234" t="s">
        <v>6207</v>
      </c>
      <c r="M2234" s="99">
        <v>44413</v>
      </c>
      <c r="N2234" s="21">
        <v>132596007</v>
      </c>
      <c r="O2234" s="24">
        <v>1</v>
      </c>
      <c r="P2234" t="s">
        <v>5814</v>
      </c>
      <c r="Q2234">
        <v>2.67</v>
      </c>
      <c r="R2234" t="s">
        <v>3139</v>
      </c>
      <c r="S2234" t="s">
        <v>54</v>
      </c>
      <c r="T2234">
        <v>90</v>
      </c>
      <c r="U2234" t="s">
        <v>6207</v>
      </c>
      <c r="V2234">
        <v>100000000</v>
      </c>
      <c r="W2234" s="1">
        <v>4.71</v>
      </c>
      <c r="X2234" t="s">
        <v>3139</v>
      </c>
      <c r="Y2234" t="s">
        <v>6207</v>
      </c>
      <c r="Z2234" s="21">
        <v>133.442677</v>
      </c>
      <c r="AA2234" s="1">
        <v>2.67</v>
      </c>
      <c r="AB2234" t="s">
        <v>3139</v>
      </c>
      <c r="AC2234">
        <v>133442677</v>
      </c>
      <c r="AD2234" s="1" t="s">
        <v>3139</v>
      </c>
      <c r="AE2234" t="s">
        <v>5815</v>
      </c>
    </row>
    <row r="2235" spans="1:31">
      <c r="A2235" s="98" t="str">
        <f t="shared" si="105"/>
        <v>1203</v>
      </c>
      <c r="B2235" s="98" t="str">
        <f t="shared" si="106"/>
        <v>FL</v>
      </c>
      <c r="C2235" s="98">
        <f t="shared" si="107"/>
        <v>12</v>
      </c>
      <c r="D2235" t="s">
        <v>6552</v>
      </c>
      <c r="E2235">
        <v>5</v>
      </c>
      <c r="F2235">
        <v>120305</v>
      </c>
      <c r="G2235" t="s">
        <v>53</v>
      </c>
      <c r="H2235" t="s">
        <v>3727</v>
      </c>
      <c r="I2235" t="s">
        <v>5969</v>
      </c>
      <c r="J2235" t="s">
        <v>9718</v>
      </c>
      <c r="L2235" t="s">
        <v>5971</v>
      </c>
      <c r="M2235" s="99">
        <v>44420</v>
      </c>
      <c r="N2235" s="21">
        <v>145241959</v>
      </c>
      <c r="O2235" s="24">
        <v>1</v>
      </c>
      <c r="P2235" t="s">
        <v>5814</v>
      </c>
      <c r="Q2235">
        <v>2.67</v>
      </c>
      <c r="R2235" t="s">
        <v>3139</v>
      </c>
      <c r="S2235" t="s">
        <v>54</v>
      </c>
      <c r="T2235">
        <v>90</v>
      </c>
      <c r="U2235" t="s">
        <v>5971</v>
      </c>
      <c r="V2235">
        <v>50000000</v>
      </c>
      <c r="W2235" s="1">
        <v>4.71</v>
      </c>
      <c r="X2235" t="s">
        <v>3139</v>
      </c>
      <c r="Y2235" t="s">
        <v>5971</v>
      </c>
      <c r="Z2235" s="21">
        <v>146.093895</v>
      </c>
      <c r="AA2235" s="1">
        <v>2.67</v>
      </c>
      <c r="AB2235" t="s">
        <v>3139</v>
      </c>
      <c r="AC2235">
        <v>146093895</v>
      </c>
      <c r="AD2235" s="1" t="s">
        <v>3139</v>
      </c>
      <c r="AE2235" t="s">
        <v>5815</v>
      </c>
    </row>
    <row r="2236" spans="1:31">
      <c r="A2236" s="98" t="str">
        <f t="shared" si="105"/>
        <v>1226</v>
      </c>
      <c r="B2236" s="98" t="str">
        <f t="shared" si="106"/>
        <v>OT</v>
      </c>
      <c r="C2236" s="98">
        <f t="shared" si="107"/>
        <v>0</v>
      </c>
      <c r="D2236" t="s">
        <v>6552</v>
      </c>
      <c r="E2236">
        <v>6</v>
      </c>
      <c r="F2236">
        <v>122602</v>
      </c>
      <c r="G2236" t="s">
        <v>3775</v>
      </c>
      <c r="H2236" t="s">
        <v>3781</v>
      </c>
      <c r="I2236" t="s">
        <v>6006</v>
      </c>
      <c r="J2236" t="s">
        <v>50</v>
      </c>
      <c r="N2236" s="21">
        <v>39501135.549999997</v>
      </c>
      <c r="O2236" s="24">
        <v>1</v>
      </c>
      <c r="Q2236" t="s">
        <v>3139</v>
      </c>
      <c r="R2236">
        <v>22960837.550000001</v>
      </c>
      <c r="T2236" t="s">
        <v>3139</v>
      </c>
      <c r="U2236" t="s">
        <v>6990</v>
      </c>
      <c r="V2236">
        <v>14482000</v>
      </c>
      <c r="W2236" s="1" t="s">
        <v>3139</v>
      </c>
      <c r="X2236">
        <v>100</v>
      </c>
      <c r="Y2236" t="s">
        <v>6729</v>
      </c>
      <c r="Z2236" s="21">
        <v>39.501135549999994</v>
      </c>
      <c r="AA2236" s="1" t="s">
        <v>3139</v>
      </c>
      <c r="AB2236">
        <v>0</v>
      </c>
      <c r="AC2236">
        <v>39501135.549999997</v>
      </c>
      <c r="AD2236" s="1" t="s">
        <v>3139</v>
      </c>
      <c r="AE2236" t="s">
        <v>5815</v>
      </c>
    </row>
    <row r="2237" spans="1:31">
      <c r="A2237" s="98" t="str">
        <f t="shared" si="105"/>
        <v>1226</v>
      </c>
      <c r="B2237" s="98" t="str">
        <f t="shared" si="106"/>
        <v>OT</v>
      </c>
      <c r="C2237" s="98">
        <f t="shared" si="107"/>
        <v>0</v>
      </c>
      <c r="D2237" t="s">
        <v>6552</v>
      </c>
      <c r="E2237">
        <v>7</v>
      </c>
      <c r="F2237">
        <v>122602</v>
      </c>
      <c r="G2237" t="s">
        <v>3179</v>
      </c>
      <c r="H2237" t="s">
        <v>3219</v>
      </c>
      <c r="I2237" t="s">
        <v>6006</v>
      </c>
      <c r="J2237" t="s">
        <v>50</v>
      </c>
      <c r="N2237" s="21">
        <v>41294024</v>
      </c>
      <c r="O2237" s="24">
        <v>1</v>
      </c>
      <c r="Q2237" t="s">
        <v>3139</v>
      </c>
      <c r="R2237">
        <v>12919806</v>
      </c>
      <c r="T2237" t="s">
        <v>3139</v>
      </c>
      <c r="U2237" t="s">
        <v>6011</v>
      </c>
      <c r="V2237">
        <v>3377000</v>
      </c>
      <c r="W2237" s="1" t="s">
        <v>3139</v>
      </c>
      <c r="X2237">
        <v>100</v>
      </c>
      <c r="Y2237" t="s">
        <v>6729</v>
      </c>
      <c r="Z2237" s="21">
        <v>41.294024</v>
      </c>
      <c r="AA2237" s="1" t="s">
        <v>3139</v>
      </c>
      <c r="AB2237">
        <v>0</v>
      </c>
      <c r="AC2237">
        <v>41294024</v>
      </c>
      <c r="AD2237" s="1" t="s">
        <v>3139</v>
      </c>
      <c r="AE2237" t="s">
        <v>5815</v>
      </c>
    </row>
    <row r="2238" spans="1:31">
      <c r="A2238" s="98" t="str">
        <f t="shared" si="105"/>
        <v>1226</v>
      </c>
      <c r="B2238" s="98" t="str">
        <f t="shared" si="106"/>
        <v>OT</v>
      </c>
      <c r="C2238" s="98">
        <f t="shared" si="107"/>
        <v>0</v>
      </c>
      <c r="D2238" t="s">
        <v>6552</v>
      </c>
      <c r="E2238">
        <v>8</v>
      </c>
      <c r="F2238">
        <v>122602</v>
      </c>
      <c r="G2238" t="s">
        <v>3782</v>
      </c>
      <c r="H2238" t="s">
        <v>3263</v>
      </c>
      <c r="I2238" t="s">
        <v>6006</v>
      </c>
      <c r="J2238" t="s">
        <v>50</v>
      </c>
      <c r="N2238" s="21">
        <v>63205618.130000003</v>
      </c>
      <c r="O2238" s="24">
        <v>1</v>
      </c>
      <c r="Q2238" t="s">
        <v>3139</v>
      </c>
      <c r="R2238">
        <v>7565953.8200000003</v>
      </c>
      <c r="T2238" t="s">
        <v>3139</v>
      </c>
      <c r="U2238" t="s">
        <v>6991</v>
      </c>
      <c r="V2238">
        <v>563000</v>
      </c>
      <c r="W2238" s="1" t="s">
        <v>3139</v>
      </c>
      <c r="X2238">
        <v>100</v>
      </c>
      <c r="Y2238" t="s">
        <v>6729</v>
      </c>
      <c r="Z2238" s="21">
        <v>63.205618130000005</v>
      </c>
      <c r="AA2238" s="1" t="s">
        <v>3139</v>
      </c>
      <c r="AB2238">
        <v>0</v>
      </c>
      <c r="AC2238">
        <v>63205618.130000003</v>
      </c>
      <c r="AD2238" s="1" t="s">
        <v>3139</v>
      </c>
      <c r="AE2238" t="s">
        <v>5815</v>
      </c>
    </row>
    <row r="2239" spans="1:31">
      <c r="A2239" s="98" t="str">
        <f t="shared" si="105"/>
        <v>1226</v>
      </c>
      <c r="B2239" s="98" t="str">
        <f t="shared" si="106"/>
        <v>OT</v>
      </c>
      <c r="C2239" s="98">
        <f t="shared" si="107"/>
        <v>0</v>
      </c>
      <c r="D2239" t="s">
        <v>6552</v>
      </c>
      <c r="E2239">
        <v>9</v>
      </c>
      <c r="F2239">
        <v>122602</v>
      </c>
      <c r="G2239" t="s">
        <v>3767</v>
      </c>
      <c r="H2239" t="s">
        <v>3772</v>
      </c>
      <c r="I2239" t="s">
        <v>6006</v>
      </c>
      <c r="J2239" t="s">
        <v>50</v>
      </c>
      <c r="N2239" s="21">
        <v>1052455</v>
      </c>
      <c r="O2239" s="24">
        <v>1</v>
      </c>
      <c r="Q2239" t="s">
        <v>3139</v>
      </c>
      <c r="R2239">
        <v>1052455</v>
      </c>
      <c r="T2239" t="s">
        <v>3139</v>
      </c>
      <c r="U2239" t="s">
        <v>6475</v>
      </c>
      <c r="V2239">
        <v>1052455</v>
      </c>
      <c r="W2239" s="1" t="s">
        <v>3139</v>
      </c>
      <c r="X2239">
        <v>100</v>
      </c>
      <c r="Y2239" t="s">
        <v>6729</v>
      </c>
      <c r="Z2239" s="21">
        <v>1.0524549999999999</v>
      </c>
      <c r="AA2239" s="1" t="s">
        <v>3139</v>
      </c>
      <c r="AB2239">
        <v>0</v>
      </c>
      <c r="AC2239">
        <v>1052455</v>
      </c>
      <c r="AD2239" s="1">
        <v>1052455</v>
      </c>
      <c r="AE2239" t="s">
        <v>5815</v>
      </c>
    </row>
    <row r="2240" spans="1:31">
      <c r="A2240" s="98" t="str">
        <f t="shared" si="105"/>
        <v>1203</v>
      </c>
      <c r="B2240" s="98" t="str">
        <f t="shared" si="106"/>
        <v>FL</v>
      </c>
      <c r="C2240" s="98">
        <f t="shared" si="107"/>
        <v>67</v>
      </c>
      <c r="D2240" t="s">
        <v>6552</v>
      </c>
      <c r="E2240">
        <v>1</v>
      </c>
      <c r="F2240">
        <v>120305</v>
      </c>
      <c r="G2240" t="s">
        <v>53</v>
      </c>
      <c r="H2240" t="s">
        <v>3047</v>
      </c>
      <c r="I2240" t="s">
        <v>5969</v>
      </c>
      <c r="J2240" t="s">
        <v>11484</v>
      </c>
      <c r="L2240" t="s">
        <v>6104</v>
      </c>
      <c r="M2240" s="99">
        <v>44475</v>
      </c>
      <c r="N2240" s="21">
        <v>84704491</v>
      </c>
      <c r="O2240" s="24">
        <v>1</v>
      </c>
      <c r="P2240" t="s">
        <v>5814</v>
      </c>
      <c r="Q2240">
        <v>2.77</v>
      </c>
      <c r="R2240" t="s">
        <v>3139</v>
      </c>
      <c r="S2240" t="s">
        <v>54</v>
      </c>
      <c r="T2240">
        <v>30</v>
      </c>
      <c r="U2240" t="s">
        <v>6104</v>
      </c>
      <c r="V2240">
        <v>84704491</v>
      </c>
      <c r="W2240" s="1">
        <v>2.77</v>
      </c>
      <c r="X2240" t="s">
        <v>3139</v>
      </c>
      <c r="Y2240" t="s">
        <v>6104</v>
      </c>
      <c r="Z2240" s="21">
        <v>84.704491000000004</v>
      </c>
      <c r="AA2240" s="1">
        <v>2.77</v>
      </c>
      <c r="AB2240" t="s">
        <v>3139</v>
      </c>
      <c r="AC2240">
        <v>84704491</v>
      </c>
      <c r="AD2240" s="1">
        <v>0</v>
      </c>
      <c r="AE2240" t="s">
        <v>5815</v>
      </c>
    </row>
    <row r="2241" spans="1:31">
      <c r="A2241" s="98" t="str">
        <f t="shared" si="105"/>
        <v>1203</v>
      </c>
      <c r="B2241" s="98" t="str">
        <f t="shared" si="106"/>
        <v>FL</v>
      </c>
      <c r="C2241" s="98">
        <f t="shared" si="107"/>
        <v>48</v>
      </c>
      <c r="D2241" t="s">
        <v>6552</v>
      </c>
      <c r="E2241">
        <v>2</v>
      </c>
      <c r="F2241">
        <v>120305</v>
      </c>
      <c r="G2241" t="s">
        <v>53</v>
      </c>
      <c r="H2241" t="s">
        <v>3047</v>
      </c>
      <c r="I2241" t="s">
        <v>5969</v>
      </c>
      <c r="J2241" t="s">
        <v>11485</v>
      </c>
      <c r="L2241" t="s">
        <v>6279</v>
      </c>
      <c r="M2241" s="99">
        <v>44456</v>
      </c>
      <c r="N2241" s="21">
        <v>26085560</v>
      </c>
      <c r="O2241" s="24">
        <v>1</v>
      </c>
      <c r="P2241" t="s">
        <v>5814</v>
      </c>
      <c r="Q2241">
        <v>2.57</v>
      </c>
      <c r="R2241" t="s">
        <v>3139</v>
      </c>
      <c r="S2241" t="s">
        <v>54</v>
      </c>
      <c r="T2241">
        <v>30</v>
      </c>
      <c r="U2241" t="s">
        <v>6279</v>
      </c>
      <c r="V2241">
        <v>26085560</v>
      </c>
      <c r="W2241" s="1">
        <v>2.57</v>
      </c>
      <c r="X2241" t="s">
        <v>3139</v>
      </c>
      <c r="Y2241" t="s">
        <v>6279</v>
      </c>
      <c r="Z2241" s="21">
        <v>26.085560000000001</v>
      </c>
      <c r="AA2241" s="1">
        <v>2.57</v>
      </c>
      <c r="AB2241" t="s">
        <v>3139</v>
      </c>
      <c r="AC2241">
        <v>26085560</v>
      </c>
      <c r="AD2241" s="1">
        <v>0</v>
      </c>
      <c r="AE2241" t="s">
        <v>5815</v>
      </c>
    </row>
    <row r="2242" spans="1:31">
      <c r="A2242" s="98" t="str">
        <f t="shared" si="105"/>
        <v>1203</v>
      </c>
      <c r="B2242" s="98" t="str">
        <f t="shared" si="106"/>
        <v>FL</v>
      </c>
      <c r="C2242" s="98">
        <f t="shared" si="107"/>
        <v>54</v>
      </c>
      <c r="D2242" t="s">
        <v>6552</v>
      </c>
      <c r="E2242">
        <v>3</v>
      </c>
      <c r="F2242">
        <v>120305</v>
      </c>
      <c r="G2242" t="s">
        <v>53</v>
      </c>
      <c r="H2242" t="s">
        <v>3047</v>
      </c>
      <c r="I2242" t="s">
        <v>5969</v>
      </c>
      <c r="J2242" t="s">
        <v>11486</v>
      </c>
      <c r="L2242" t="s">
        <v>6098</v>
      </c>
      <c r="M2242" s="99">
        <v>44462</v>
      </c>
      <c r="N2242" s="21">
        <v>40108718</v>
      </c>
      <c r="O2242" s="24">
        <v>1</v>
      </c>
      <c r="P2242" t="s">
        <v>5814</v>
      </c>
      <c r="Q2242">
        <v>2.57</v>
      </c>
      <c r="R2242" t="s">
        <v>3139</v>
      </c>
      <c r="S2242" t="s">
        <v>54</v>
      </c>
      <c r="T2242">
        <v>30</v>
      </c>
      <c r="U2242" t="s">
        <v>6098</v>
      </c>
      <c r="V2242">
        <v>40108718</v>
      </c>
      <c r="W2242" s="1">
        <v>2.57</v>
      </c>
      <c r="X2242" t="s">
        <v>3139</v>
      </c>
      <c r="Y2242" t="s">
        <v>6098</v>
      </c>
      <c r="Z2242" s="21">
        <v>40.108718000000003</v>
      </c>
      <c r="AA2242" s="1">
        <v>2.57</v>
      </c>
      <c r="AB2242" t="s">
        <v>3139</v>
      </c>
      <c r="AC2242">
        <v>40108718</v>
      </c>
      <c r="AD2242" s="1">
        <v>0</v>
      </c>
      <c r="AE2242" t="s">
        <v>5815</v>
      </c>
    </row>
    <row r="2243" spans="1:31">
      <c r="A2243" s="98" t="str">
        <f t="shared" si="105"/>
        <v>1203</v>
      </c>
      <c r="B2243" s="98" t="str">
        <f t="shared" si="106"/>
        <v>FL</v>
      </c>
      <c r="C2243" s="98">
        <f t="shared" si="107"/>
        <v>51</v>
      </c>
      <c r="D2243" t="s">
        <v>6552</v>
      </c>
      <c r="E2243">
        <v>4</v>
      </c>
      <c r="F2243">
        <v>120305</v>
      </c>
      <c r="G2243" t="s">
        <v>53</v>
      </c>
      <c r="H2243" t="s">
        <v>3047</v>
      </c>
      <c r="I2243" t="s">
        <v>5969</v>
      </c>
      <c r="J2243" t="s">
        <v>11487</v>
      </c>
      <c r="L2243" t="s">
        <v>6111</v>
      </c>
      <c r="M2243" s="99">
        <v>44459</v>
      </c>
      <c r="N2243" s="21">
        <v>1837634677</v>
      </c>
      <c r="O2243" s="24">
        <v>1</v>
      </c>
      <c r="P2243" t="s">
        <v>5814</v>
      </c>
      <c r="Q2243">
        <v>2.57</v>
      </c>
      <c r="R2243" t="s">
        <v>3139</v>
      </c>
      <c r="S2243" t="s">
        <v>54</v>
      </c>
      <c r="T2243">
        <v>30</v>
      </c>
      <c r="U2243" t="s">
        <v>6111</v>
      </c>
      <c r="V2243">
        <v>1837634677</v>
      </c>
      <c r="W2243" s="1">
        <v>2.57</v>
      </c>
      <c r="X2243" t="s">
        <v>3139</v>
      </c>
      <c r="Y2243" t="s">
        <v>6111</v>
      </c>
      <c r="Z2243" s="21">
        <v>1837.634677</v>
      </c>
      <c r="AA2243" s="1">
        <v>2.57</v>
      </c>
      <c r="AB2243" t="s">
        <v>3139</v>
      </c>
      <c r="AC2243">
        <v>1837634677</v>
      </c>
      <c r="AD2243" s="1">
        <v>0</v>
      </c>
      <c r="AE2243" t="s">
        <v>5815</v>
      </c>
    </row>
    <row r="2244" spans="1:31">
      <c r="A2244" s="98" t="str">
        <f t="shared" si="105"/>
        <v>1226</v>
      </c>
      <c r="B2244" s="98" t="str">
        <f t="shared" si="106"/>
        <v>OT</v>
      </c>
      <c r="C2244" s="98">
        <f t="shared" si="107"/>
        <v>0</v>
      </c>
      <c r="D2244" t="s">
        <v>6552</v>
      </c>
      <c r="E2244">
        <v>5</v>
      </c>
      <c r="F2244">
        <v>122601</v>
      </c>
      <c r="G2244" t="s">
        <v>53</v>
      </c>
      <c r="H2244" t="s">
        <v>3047</v>
      </c>
      <c r="I2244" t="s">
        <v>6006</v>
      </c>
      <c r="J2244" t="s">
        <v>3733</v>
      </c>
      <c r="K2244" t="s">
        <v>5817</v>
      </c>
      <c r="L2244" t="s">
        <v>6992</v>
      </c>
      <c r="M2244" s="99">
        <v>44408</v>
      </c>
      <c r="N2244" s="21">
        <v>42134543.960000001</v>
      </c>
      <c r="O2244" s="24">
        <v>1</v>
      </c>
      <c r="Q2244" t="s">
        <v>3139</v>
      </c>
      <c r="R2244">
        <v>0</v>
      </c>
      <c r="T2244" t="s">
        <v>3139</v>
      </c>
      <c r="U2244" t="s">
        <v>6992</v>
      </c>
      <c r="V2244">
        <v>42134543.960000001</v>
      </c>
      <c r="W2244" s="1" t="s">
        <v>3139</v>
      </c>
      <c r="X2244">
        <v>100</v>
      </c>
      <c r="Y2244" t="s">
        <v>6992</v>
      </c>
      <c r="Z2244" s="21">
        <v>42.134543960000002</v>
      </c>
      <c r="AA2244" s="1" t="s">
        <v>3139</v>
      </c>
      <c r="AB2244">
        <v>0</v>
      </c>
      <c r="AC2244">
        <v>42134543.960000001</v>
      </c>
      <c r="AD2244" s="1">
        <v>0</v>
      </c>
      <c r="AE2244" t="s">
        <v>5815</v>
      </c>
    </row>
    <row r="2245" spans="1:31">
      <c r="A2245" s="98" t="str">
        <f t="shared" si="105"/>
        <v>1226</v>
      </c>
      <c r="B2245" s="98" t="str">
        <f t="shared" si="106"/>
        <v>OT</v>
      </c>
      <c r="C2245" s="98">
        <f t="shared" si="107"/>
        <v>0</v>
      </c>
      <c r="D2245" t="s">
        <v>6552</v>
      </c>
      <c r="E2245">
        <v>6</v>
      </c>
      <c r="F2245">
        <v>122601</v>
      </c>
      <c r="G2245" t="s">
        <v>3775</v>
      </c>
      <c r="H2245" t="s">
        <v>3781</v>
      </c>
      <c r="I2245" t="s">
        <v>6006</v>
      </c>
      <c r="J2245" t="s">
        <v>3733</v>
      </c>
      <c r="K2245" t="s">
        <v>5817</v>
      </c>
      <c r="L2245" t="s">
        <v>6992</v>
      </c>
      <c r="M2245" s="99">
        <v>44408</v>
      </c>
      <c r="N2245" s="21">
        <v>40299702</v>
      </c>
      <c r="O2245" s="24">
        <v>1</v>
      </c>
      <c r="Q2245" t="s">
        <v>3139</v>
      </c>
      <c r="R2245">
        <v>0</v>
      </c>
      <c r="T2245" t="s">
        <v>3139</v>
      </c>
      <c r="U2245" t="s">
        <v>6992</v>
      </c>
      <c r="V2245">
        <v>40299702</v>
      </c>
      <c r="W2245" s="1" t="s">
        <v>3139</v>
      </c>
      <c r="X2245">
        <v>100</v>
      </c>
      <c r="Y2245" t="s">
        <v>6992</v>
      </c>
      <c r="Z2245" s="21">
        <v>40.299702000000003</v>
      </c>
      <c r="AA2245" s="1" t="s">
        <v>3139</v>
      </c>
      <c r="AB2245">
        <v>0</v>
      </c>
      <c r="AC2245">
        <v>40299702</v>
      </c>
      <c r="AD2245" s="1">
        <v>0</v>
      </c>
      <c r="AE2245" t="s">
        <v>5815</v>
      </c>
    </row>
    <row r="2246" spans="1:31">
      <c r="A2246" s="98" t="str">
        <f t="shared" si="105"/>
        <v>1226</v>
      </c>
      <c r="B2246" s="98" t="str">
        <f t="shared" si="106"/>
        <v>OT</v>
      </c>
      <c r="C2246" s="98">
        <f t="shared" si="107"/>
        <v>0</v>
      </c>
      <c r="D2246" t="s">
        <v>6552</v>
      </c>
      <c r="E2246">
        <v>7</v>
      </c>
      <c r="F2246">
        <v>122601</v>
      </c>
      <c r="G2246" t="s">
        <v>3767</v>
      </c>
      <c r="H2246" t="s">
        <v>3783</v>
      </c>
      <c r="I2246" t="s">
        <v>6006</v>
      </c>
      <c r="J2246" t="s">
        <v>3733</v>
      </c>
      <c r="K2246" t="s">
        <v>5817</v>
      </c>
      <c r="L2246" t="s">
        <v>6992</v>
      </c>
      <c r="M2246" s="99">
        <v>44408</v>
      </c>
      <c r="N2246" s="21">
        <v>916639</v>
      </c>
      <c r="O2246" s="24">
        <v>1</v>
      </c>
      <c r="Q2246" t="s">
        <v>3139</v>
      </c>
      <c r="R2246">
        <v>0</v>
      </c>
      <c r="T2246" t="s">
        <v>3139</v>
      </c>
      <c r="U2246" t="s">
        <v>6992</v>
      </c>
      <c r="V2246">
        <v>916639</v>
      </c>
      <c r="W2246" s="1" t="s">
        <v>3139</v>
      </c>
      <c r="X2246">
        <v>100</v>
      </c>
      <c r="Y2246" t="s">
        <v>6992</v>
      </c>
      <c r="Z2246" s="21">
        <v>0.91663899999999998</v>
      </c>
      <c r="AA2246" s="1" t="s">
        <v>3139</v>
      </c>
      <c r="AB2246">
        <v>1</v>
      </c>
      <c r="AC2246">
        <v>916639</v>
      </c>
      <c r="AD2246" s="1">
        <v>0</v>
      </c>
      <c r="AE2246" t="s">
        <v>5815</v>
      </c>
    </row>
    <row r="2247" spans="1:31">
      <c r="A2247" s="98" t="str">
        <f t="shared" si="105"/>
        <v>1226</v>
      </c>
      <c r="B2247" s="98" t="str">
        <f t="shared" si="106"/>
        <v>OT</v>
      </c>
      <c r="C2247" s="98">
        <f t="shared" si="107"/>
        <v>0</v>
      </c>
      <c r="D2247" t="s">
        <v>6552</v>
      </c>
      <c r="E2247">
        <v>8</v>
      </c>
      <c r="F2247">
        <v>122601</v>
      </c>
      <c r="G2247" t="s">
        <v>3784</v>
      </c>
      <c r="H2247" t="s">
        <v>3614</v>
      </c>
      <c r="I2247" t="s">
        <v>6006</v>
      </c>
      <c r="J2247" t="s">
        <v>3733</v>
      </c>
      <c r="K2247" t="s">
        <v>5817</v>
      </c>
      <c r="L2247" t="s">
        <v>6993</v>
      </c>
      <c r="M2247" s="99">
        <v>44408</v>
      </c>
      <c r="N2247" s="21">
        <v>9281783</v>
      </c>
      <c r="O2247" s="24">
        <v>1</v>
      </c>
      <c r="Q2247" t="s">
        <v>3139</v>
      </c>
      <c r="R2247">
        <v>0</v>
      </c>
      <c r="T2247" t="s">
        <v>3139</v>
      </c>
      <c r="U2247" t="s">
        <v>6993</v>
      </c>
      <c r="V2247">
        <v>9281783</v>
      </c>
      <c r="W2247" s="1" t="s">
        <v>3139</v>
      </c>
      <c r="X2247">
        <v>100</v>
      </c>
      <c r="Y2247" t="s">
        <v>6993</v>
      </c>
      <c r="Z2247" s="21">
        <v>9.2817830000000008</v>
      </c>
      <c r="AA2247" s="1" t="s">
        <v>3139</v>
      </c>
      <c r="AB2247">
        <v>0</v>
      </c>
      <c r="AC2247">
        <v>9281783</v>
      </c>
      <c r="AD2247" s="1">
        <v>0</v>
      </c>
      <c r="AE2247" t="s">
        <v>5815</v>
      </c>
    </row>
    <row r="2248" spans="1:31">
      <c r="A2248" s="98" t="str">
        <f t="shared" si="105"/>
        <v>1226</v>
      </c>
      <c r="B2248" s="98" t="str">
        <f t="shared" si="106"/>
        <v>OT</v>
      </c>
      <c r="C2248" s="98">
        <f t="shared" si="107"/>
        <v>0</v>
      </c>
      <c r="D2248" t="s">
        <v>6552</v>
      </c>
      <c r="E2248">
        <v>9</v>
      </c>
      <c r="F2248">
        <v>122601</v>
      </c>
      <c r="G2248" t="s">
        <v>3179</v>
      </c>
      <c r="H2248" t="s">
        <v>3785</v>
      </c>
      <c r="I2248" t="s">
        <v>6006</v>
      </c>
      <c r="J2248" t="s">
        <v>3733</v>
      </c>
      <c r="K2248" t="s">
        <v>5817</v>
      </c>
      <c r="L2248" t="s">
        <v>6993</v>
      </c>
      <c r="M2248" s="99">
        <v>44408</v>
      </c>
      <c r="N2248" s="21">
        <v>12834102.5</v>
      </c>
      <c r="O2248" s="24">
        <v>1</v>
      </c>
      <c r="Q2248" t="s">
        <v>3139</v>
      </c>
      <c r="R2248">
        <v>0</v>
      </c>
      <c r="T2248" t="s">
        <v>3139</v>
      </c>
      <c r="U2248" t="s">
        <v>6993</v>
      </c>
      <c r="V2248">
        <v>12834102.5</v>
      </c>
      <c r="W2248" s="1" t="s">
        <v>3139</v>
      </c>
      <c r="X2248">
        <v>100</v>
      </c>
      <c r="Y2248" t="s">
        <v>6993</v>
      </c>
      <c r="Z2248" s="21">
        <v>12.8341025</v>
      </c>
      <c r="AA2248" s="1" t="s">
        <v>3139</v>
      </c>
      <c r="AB2248">
        <v>0</v>
      </c>
      <c r="AC2248">
        <v>12834102.5</v>
      </c>
      <c r="AD2248" s="1">
        <v>0</v>
      </c>
      <c r="AE2248" t="s">
        <v>5815</v>
      </c>
    </row>
    <row r="2249" spans="1:31">
      <c r="A2249" s="98" t="str">
        <f t="shared" si="105"/>
        <v>1228</v>
      </c>
      <c r="B2249" s="98" t="str">
        <f t="shared" si="106"/>
        <v>CA</v>
      </c>
      <c r="C2249" s="98">
        <f t="shared" si="107"/>
        <v>75</v>
      </c>
      <c r="D2249" t="s">
        <v>6552</v>
      </c>
      <c r="E2249">
        <v>1</v>
      </c>
      <c r="F2249">
        <v>122895</v>
      </c>
      <c r="G2249" t="s">
        <v>53</v>
      </c>
      <c r="H2249" t="s">
        <v>3047</v>
      </c>
      <c r="I2249" t="s">
        <v>5969</v>
      </c>
      <c r="J2249" t="s">
        <v>6994</v>
      </c>
      <c r="L2249" t="s">
        <v>6995</v>
      </c>
      <c r="M2249" s="99">
        <v>44483</v>
      </c>
      <c r="N2249" s="21">
        <v>393334932</v>
      </c>
      <c r="O2249" s="24">
        <v>1</v>
      </c>
      <c r="P2249" t="s">
        <v>5814</v>
      </c>
      <c r="Q2249">
        <v>4</v>
      </c>
      <c r="R2249" t="s">
        <v>3139</v>
      </c>
      <c r="S2249" t="s">
        <v>54</v>
      </c>
      <c r="T2249">
        <v>360</v>
      </c>
      <c r="U2249" t="s">
        <v>6995</v>
      </c>
      <c r="V2249">
        <v>383869655</v>
      </c>
      <c r="W2249" s="1">
        <v>4</v>
      </c>
      <c r="X2249" t="s">
        <v>3139</v>
      </c>
      <c r="Y2249" t="s">
        <v>5977</v>
      </c>
      <c r="Z2249" s="21">
        <v>395.85900600000002</v>
      </c>
      <c r="AA2249" s="1">
        <v>4</v>
      </c>
      <c r="AB2249" t="s">
        <v>3139</v>
      </c>
      <c r="AC2249">
        <v>1262037</v>
      </c>
      <c r="AD2249" s="1" t="s">
        <v>3139</v>
      </c>
      <c r="AE2249" t="s">
        <v>5815</v>
      </c>
    </row>
    <row r="2250" spans="1:31">
      <c r="A2250" s="98" t="str">
        <f t="shared" si="105"/>
        <v>1226</v>
      </c>
      <c r="B2250" s="98" t="str">
        <f t="shared" si="106"/>
        <v>OT</v>
      </c>
      <c r="C2250" s="98">
        <f t="shared" si="107"/>
        <v>0</v>
      </c>
      <c r="D2250" t="s">
        <v>6552</v>
      </c>
      <c r="E2250">
        <v>2</v>
      </c>
      <c r="F2250">
        <v>122604</v>
      </c>
      <c r="G2250" t="s">
        <v>3788</v>
      </c>
      <c r="H2250" t="s">
        <v>3789</v>
      </c>
      <c r="I2250" t="s">
        <v>6006</v>
      </c>
      <c r="J2250" t="s">
        <v>3787</v>
      </c>
      <c r="N2250" s="21">
        <v>0</v>
      </c>
      <c r="O2250" s="24">
        <v>1</v>
      </c>
      <c r="Q2250" t="s">
        <v>3139</v>
      </c>
      <c r="R2250">
        <v>0</v>
      </c>
      <c r="T2250" t="s">
        <v>3139</v>
      </c>
      <c r="U2250" t="s">
        <v>6997</v>
      </c>
      <c r="V2250">
        <v>1527750</v>
      </c>
      <c r="W2250" s="1" t="s">
        <v>3139</v>
      </c>
      <c r="X2250">
        <v>1</v>
      </c>
      <c r="Y2250" t="s">
        <v>5977</v>
      </c>
      <c r="Z2250" s="21">
        <v>6.0780000000000003</v>
      </c>
      <c r="AA2250" s="1" t="s">
        <v>3139</v>
      </c>
      <c r="AB2250">
        <v>6078000</v>
      </c>
      <c r="AC2250">
        <v>0</v>
      </c>
      <c r="AD2250" s="1" t="s">
        <v>3139</v>
      </c>
      <c r="AE2250" t="s">
        <v>5819</v>
      </c>
    </row>
    <row r="2251" spans="1:31">
      <c r="A2251" s="98" t="str">
        <f t="shared" si="105"/>
        <v>1230</v>
      </c>
      <c r="B2251" s="98" t="str">
        <f t="shared" si="106"/>
        <v>VR</v>
      </c>
      <c r="C2251" s="98">
        <f t="shared" si="107"/>
        <v>0</v>
      </c>
      <c r="D2251" t="s">
        <v>6552</v>
      </c>
      <c r="E2251">
        <v>3</v>
      </c>
      <c r="F2251">
        <v>123002</v>
      </c>
      <c r="G2251" t="s">
        <v>3790</v>
      </c>
      <c r="H2251" t="s">
        <v>3791</v>
      </c>
      <c r="I2251" t="s">
        <v>6006</v>
      </c>
      <c r="J2251" t="s">
        <v>3792</v>
      </c>
      <c r="K2251" t="s">
        <v>5825</v>
      </c>
      <c r="N2251" s="21">
        <v>0</v>
      </c>
      <c r="O2251" s="24">
        <v>1</v>
      </c>
      <c r="Q2251" t="s">
        <v>3139</v>
      </c>
      <c r="R2251">
        <v>39151</v>
      </c>
      <c r="T2251" t="s">
        <v>3139</v>
      </c>
      <c r="U2251" t="s">
        <v>6998</v>
      </c>
      <c r="V2251">
        <v>104032050</v>
      </c>
      <c r="W2251" s="1" t="s">
        <v>3139</v>
      </c>
      <c r="X2251">
        <v>2657</v>
      </c>
      <c r="Y2251" t="s">
        <v>5977</v>
      </c>
      <c r="Z2251" s="21">
        <v>39.54251</v>
      </c>
      <c r="AA2251" s="1" t="s">
        <v>3139</v>
      </c>
      <c r="AB2251">
        <v>39151</v>
      </c>
      <c r="AC2251">
        <v>1291983</v>
      </c>
      <c r="AD2251" s="1" t="s">
        <v>3139</v>
      </c>
      <c r="AE2251" t="s">
        <v>5824</v>
      </c>
    </row>
    <row r="2252" spans="1:31">
      <c r="A2252" s="98" t="str">
        <f t="shared" si="105"/>
        <v>1226</v>
      </c>
      <c r="B2252" s="98" t="str">
        <f t="shared" si="106"/>
        <v>OT</v>
      </c>
      <c r="C2252" s="98">
        <f t="shared" si="107"/>
        <v>0</v>
      </c>
      <c r="D2252" t="s">
        <v>6552</v>
      </c>
      <c r="E2252">
        <v>4</v>
      </c>
      <c r="F2252">
        <v>122604</v>
      </c>
      <c r="G2252" t="s">
        <v>3181</v>
      </c>
      <c r="H2252" t="s">
        <v>3793</v>
      </c>
      <c r="I2252" t="s">
        <v>6006</v>
      </c>
      <c r="J2252" t="s">
        <v>3787</v>
      </c>
      <c r="N2252" s="21">
        <v>0</v>
      </c>
      <c r="O2252" s="24">
        <v>1</v>
      </c>
      <c r="Q2252" t="s">
        <v>3139</v>
      </c>
      <c r="R2252">
        <v>0</v>
      </c>
      <c r="T2252" t="s">
        <v>3139</v>
      </c>
      <c r="U2252" t="s">
        <v>6999</v>
      </c>
      <c r="V2252">
        <v>9973292</v>
      </c>
      <c r="W2252" s="1" t="s">
        <v>3139</v>
      </c>
      <c r="X2252">
        <v>1</v>
      </c>
      <c r="Y2252" t="s">
        <v>5977</v>
      </c>
      <c r="Z2252" s="21">
        <v>47.398743000000003</v>
      </c>
      <c r="AA2252" s="1" t="s">
        <v>3139</v>
      </c>
      <c r="AB2252">
        <v>47398743</v>
      </c>
      <c r="AC2252">
        <v>0</v>
      </c>
      <c r="AD2252" s="1" t="s">
        <v>3139</v>
      </c>
      <c r="AE2252" t="s">
        <v>5819</v>
      </c>
    </row>
    <row r="2253" spans="1:31">
      <c r="A2253" s="98" t="str">
        <f t="shared" si="105"/>
        <v>1226</v>
      </c>
      <c r="B2253" s="98" t="str">
        <f t="shared" si="106"/>
        <v>OT</v>
      </c>
      <c r="C2253" s="98">
        <f t="shared" si="107"/>
        <v>0</v>
      </c>
      <c r="D2253" t="s">
        <v>6552</v>
      </c>
      <c r="E2253">
        <v>5</v>
      </c>
      <c r="F2253">
        <v>122604</v>
      </c>
      <c r="G2253" t="s">
        <v>3179</v>
      </c>
      <c r="H2253" t="s">
        <v>3786</v>
      </c>
      <c r="I2253" t="s">
        <v>6006</v>
      </c>
      <c r="J2253" t="s">
        <v>3787</v>
      </c>
      <c r="N2253" s="21">
        <v>0</v>
      </c>
      <c r="O2253" s="24">
        <v>1</v>
      </c>
      <c r="Q2253" t="s">
        <v>3139</v>
      </c>
      <c r="R2253">
        <v>0</v>
      </c>
      <c r="T2253" t="s">
        <v>3139</v>
      </c>
      <c r="U2253" t="s">
        <v>6997</v>
      </c>
      <c r="V2253">
        <v>7241627</v>
      </c>
      <c r="W2253" s="1" t="s">
        <v>3139</v>
      </c>
      <c r="X2253">
        <v>1</v>
      </c>
      <c r="Y2253" t="s">
        <v>5977</v>
      </c>
      <c r="Z2253" s="21">
        <v>23.8369</v>
      </c>
      <c r="AA2253" s="1" t="s">
        <v>3139</v>
      </c>
      <c r="AB2253">
        <v>23836900</v>
      </c>
      <c r="AC2253">
        <v>0</v>
      </c>
      <c r="AD2253" s="1" t="s">
        <v>3139</v>
      </c>
      <c r="AE2253" t="s">
        <v>5819</v>
      </c>
    </row>
    <row r="2254" spans="1:31">
      <c r="A2254" s="98" t="str">
        <f t="shared" si="105"/>
        <v>1226</v>
      </c>
      <c r="B2254" s="98" t="str">
        <f t="shared" si="106"/>
        <v>OT</v>
      </c>
      <c r="C2254" s="98">
        <f t="shared" si="107"/>
        <v>0</v>
      </c>
      <c r="D2254" t="s">
        <v>6552</v>
      </c>
      <c r="E2254">
        <v>6</v>
      </c>
      <c r="F2254">
        <v>122604</v>
      </c>
      <c r="G2254" t="s">
        <v>53</v>
      </c>
      <c r="H2254" t="s">
        <v>3047</v>
      </c>
      <c r="I2254" t="s">
        <v>6006</v>
      </c>
      <c r="J2254" t="s">
        <v>3787</v>
      </c>
      <c r="N2254" s="21">
        <v>0</v>
      </c>
      <c r="O2254" s="24">
        <v>1</v>
      </c>
      <c r="Q2254" t="s">
        <v>3139</v>
      </c>
      <c r="R2254">
        <v>0</v>
      </c>
      <c r="T2254" t="s">
        <v>3139</v>
      </c>
      <c r="U2254" t="s">
        <v>6997</v>
      </c>
      <c r="V2254">
        <v>78894769</v>
      </c>
      <c r="W2254" s="1" t="s">
        <v>3139</v>
      </c>
      <c r="X2254">
        <v>1</v>
      </c>
      <c r="Y2254" t="s">
        <v>5977</v>
      </c>
      <c r="Z2254" s="21">
        <v>101.73122281000001</v>
      </c>
      <c r="AA2254" s="1" t="s">
        <v>3139</v>
      </c>
      <c r="AB2254">
        <v>101731222.81</v>
      </c>
      <c r="AC2254">
        <v>0</v>
      </c>
      <c r="AD2254" s="1" t="s">
        <v>3139</v>
      </c>
      <c r="AE2254" t="s">
        <v>5815</v>
      </c>
    </row>
    <row r="2255" spans="1:31">
      <c r="A2255" s="98" t="str">
        <f t="shared" si="105"/>
        <v>1226</v>
      </c>
      <c r="B2255" s="98" t="str">
        <f t="shared" si="106"/>
        <v>OT</v>
      </c>
      <c r="C2255" s="98">
        <f t="shared" si="107"/>
        <v>0</v>
      </c>
      <c r="D2255" t="s">
        <v>6552</v>
      </c>
      <c r="E2255">
        <v>7</v>
      </c>
      <c r="F2255">
        <v>122602</v>
      </c>
      <c r="G2255" t="s">
        <v>3211</v>
      </c>
      <c r="H2255" t="s">
        <v>3199</v>
      </c>
      <c r="I2255" t="s">
        <v>6006</v>
      </c>
      <c r="J2255" t="s">
        <v>3787</v>
      </c>
      <c r="N2255" s="21">
        <v>0</v>
      </c>
      <c r="O2255" s="24">
        <v>1</v>
      </c>
      <c r="Q2255" t="s">
        <v>3139</v>
      </c>
      <c r="R2255">
        <v>0</v>
      </c>
      <c r="T2255" t="s">
        <v>3139</v>
      </c>
      <c r="U2255" t="s">
        <v>7000</v>
      </c>
      <c r="V2255">
        <v>34473</v>
      </c>
      <c r="W2255" s="1" t="s">
        <v>3139</v>
      </c>
      <c r="X2255">
        <v>1</v>
      </c>
      <c r="Y2255" t="s">
        <v>5977</v>
      </c>
      <c r="Z2255" s="21">
        <v>2.9649190000000001</v>
      </c>
      <c r="AA2255" s="1" t="s">
        <v>3139</v>
      </c>
      <c r="AB2255">
        <v>2850091</v>
      </c>
      <c r="AC2255">
        <v>56964</v>
      </c>
      <c r="AD2255" s="1" t="s">
        <v>3139</v>
      </c>
      <c r="AE2255" t="s">
        <v>5819</v>
      </c>
    </row>
    <row r="2256" spans="1:31">
      <c r="A2256" s="98" t="str">
        <f t="shared" si="105"/>
        <v>1220</v>
      </c>
      <c r="B2256" s="98" t="str">
        <f t="shared" si="106"/>
        <v>OT</v>
      </c>
      <c r="C2256" s="98">
        <f t="shared" si="107"/>
        <v>0</v>
      </c>
      <c r="D2256" t="s">
        <v>6552</v>
      </c>
      <c r="E2256">
        <v>8</v>
      </c>
      <c r="F2256">
        <v>122001</v>
      </c>
      <c r="G2256" t="s">
        <v>3794</v>
      </c>
      <c r="H2256" t="s">
        <v>3795</v>
      </c>
      <c r="I2256" t="s">
        <v>6006</v>
      </c>
      <c r="J2256" t="s">
        <v>3787</v>
      </c>
      <c r="N2256" s="21">
        <v>0</v>
      </c>
      <c r="O2256" s="24">
        <v>1</v>
      </c>
      <c r="Q2256" t="s">
        <v>3139</v>
      </c>
      <c r="R2256">
        <v>0</v>
      </c>
      <c r="T2256" t="s">
        <v>3139</v>
      </c>
      <c r="U2256" t="s">
        <v>7001</v>
      </c>
      <c r="V2256">
        <v>10000000</v>
      </c>
      <c r="W2256" s="1" t="s">
        <v>3139</v>
      </c>
      <c r="X2256">
        <v>1</v>
      </c>
      <c r="Y2256" t="s">
        <v>5977</v>
      </c>
      <c r="Z2256" s="21">
        <v>10</v>
      </c>
      <c r="AA2256" s="1" t="s">
        <v>3139</v>
      </c>
      <c r="AB2256">
        <v>10000000</v>
      </c>
      <c r="AC2256">
        <v>0</v>
      </c>
      <c r="AD2256" s="1" t="s">
        <v>3139</v>
      </c>
      <c r="AE2256" t="s">
        <v>5824</v>
      </c>
    </row>
    <row r="2257" spans="1:31">
      <c r="A2257" s="98" t="str">
        <f t="shared" si="105"/>
        <v>1220</v>
      </c>
      <c r="B2257" s="98" t="str">
        <f t="shared" si="106"/>
        <v>OT</v>
      </c>
      <c r="C2257" s="98">
        <f t="shared" si="107"/>
        <v>0</v>
      </c>
      <c r="D2257" t="s">
        <v>6552</v>
      </c>
      <c r="E2257">
        <v>1</v>
      </c>
      <c r="F2257">
        <v>122001</v>
      </c>
      <c r="G2257" t="s">
        <v>3796</v>
      </c>
      <c r="H2257" t="s">
        <v>3797</v>
      </c>
      <c r="I2257" t="s">
        <v>6006</v>
      </c>
      <c r="J2257" t="s">
        <v>3798</v>
      </c>
      <c r="N2257" s="21">
        <v>0</v>
      </c>
      <c r="O2257" s="24">
        <v>1</v>
      </c>
      <c r="Q2257" t="s">
        <v>3139</v>
      </c>
      <c r="R2257">
        <v>1000</v>
      </c>
      <c r="T2257" t="s">
        <v>3139</v>
      </c>
      <c r="U2257" t="s">
        <v>12135</v>
      </c>
      <c r="V2257">
        <v>2632158242</v>
      </c>
      <c r="W2257" s="1" t="s">
        <v>3139</v>
      </c>
      <c r="X2257">
        <v>2080616</v>
      </c>
      <c r="Y2257" t="s">
        <v>6016</v>
      </c>
      <c r="Z2257" s="21">
        <v>2632.158242</v>
      </c>
      <c r="AA2257" s="1" t="s">
        <v>3139</v>
      </c>
      <c r="AB2257">
        <v>1000</v>
      </c>
      <c r="AC2257">
        <v>0</v>
      </c>
      <c r="AD2257" s="1" t="s">
        <v>3139</v>
      </c>
      <c r="AE2257" t="s">
        <v>5824</v>
      </c>
    </row>
    <row r="2258" spans="1:31">
      <c r="A2258" s="98" t="str">
        <f t="shared" si="105"/>
        <v>1226</v>
      </c>
      <c r="B2258" s="98" t="str">
        <f t="shared" si="106"/>
        <v>OT</v>
      </c>
      <c r="C2258" s="98">
        <f t="shared" si="107"/>
        <v>-8247</v>
      </c>
      <c r="D2258" t="s">
        <v>6552</v>
      </c>
      <c r="E2258">
        <v>2</v>
      </c>
      <c r="F2258">
        <v>122602</v>
      </c>
      <c r="G2258" t="s">
        <v>3162</v>
      </c>
      <c r="H2258" t="s">
        <v>3163</v>
      </c>
      <c r="I2258" t="s">
        <v>6006</v>
      </c>
      <c r="J2258" t="s">
        <v>50</v>
      </c>
      <c r="L2258" t="s">
        <v>6181</v>
      </c>
      <c r="M2258" s="99">
        <v>36161</v>
      </c>
      <c r="N2258" s="21">
        <v>54582308</v>
      </c>
      <c r="O2258" s="24">
        <v>1</v>
      </c>
      <c r="Q2258" t="s">
        <v>3139</v>
      </c>
      <c r="R2258">
        <v>77781712</v>
      </c>
      <c r="T2258" t="s">
        <v>3139</v>
      </c>
      <c r="U2258" t="s">
        <v>12136</v>
      </c>
      <c r="V2258">
        <v>77781712</v>
      </c>
      <c r="W2258" s="1" t="s">
        <v>3139</v>
      </c>
      <c r="X2258">
        <v>1</v>
      </c>
      <c r="Y2258" t="s">
        <v>5977</v>
      </c>
      <c r="Z2258" s="21">
        <v>77.781711999999999</v>
      </c>
      <c r="AA2258" s="1" t="s">
        <v>3139</v>
      </c>
      <c r="AB2258">
        <v>77781712</v>
      </c>
      <c r="AC2258">
        <v>0</v>
      </c>
      <c r="AD2258" s="1" t="s">
        <v>3139</v>
      </c>
      <c r="AE2258" t="s">
        <v>5824</v>
      </c>
    </row>
    <row r="2259" spans="1:31">
      <c r="A2259" s="98" t="str">
        <f t="shared" si="105"/>
        <v>1226</v>
      </c>
      <c r="B2259" s="98" t="str">
        <f t="shared" si="106"/>
        <v>OT</v>
      </c>
      <c r="C2259" s="98">
        <f t="shared" si="107"/>
        <v>0</v>
      </c>
      <c r="D2259" t="s">
        <v>6552</v>
      </c>
      <c r="E2259">
        <v>3</v>
      </c>
      <c r="F2259">
        <v>122602</v>
      </c>
      <c r="G2259" t="s">
        <v>3179</v>
      </c>
      <c r="H2259" t="s">
        <v>3219</v>
      </c>
      <c r="I2259" t="s">
        <v>6006</v>
      </c>
      <c r="J2259" t="s">
        <v>50</v>
      </c>
      <c r="N2259" s="21">
        <v>0</v>
      </c>
      <c r="O2259" s="24">
        <v>1</v>
      </c>
      <c r="Q2259" t="s">
        <v>3139</v>
      </c>
      <c r="R2259">
        <v>40599151</v>
      </c>
      <c r="T2259" t="s">
        <v>3139</v>
      </c>
      <c r="U2259" t="s">
        <v>12137</v>
      </c>
      <c r="V2259">
        <v>40599151</v>
      </c>
      <c r="W2259" s="1" t="s">
        <v>3139</v>
      </c>
      <c r="X2259">
        <v>1</v>
      </c>
      <c r="Y2259" t="s">
        <v>5977</v>
      </c>
      <c r="Z2259" s="21">
        <v>40.599150999999999</v>
      </c>
      <c r="AA2259" s="1" t="s">
        <v>3139</v>
      </c>
      <c r="AB2259">
        <v>40599151</v>
      </c>
      <c r="AC2259">
        <v>0</v>
      </c>
      <c r="AD2259" s="1" t="s">
        <v>3139</v>
      </c>
      <c r="AE2259" t="s">
        <v>5824</v>
      </c>
    </row>
    <row r="2260" spans="1:31">
      <c r="A2260" s="98" t="str">
        <f t="shared" si="105"/>
        <v>1226</v>
      </c>
      <c r="B2260" s="98" t="str">
        <f t="shared" si="106"/>
        <v>OT</v>
      </c>
      <c r="C2260" s="98">
        <f t="shared" si="107"/>
        <v>0</v>
      </c>
      <c r="D2260" t="s">
        <v>6552</v>
      </c>
      <c r="E2260">
        <v>4</v>
      </c>
      <c r="F2260">
        <v>122602</v>
      </c>
      <c r="G2260" t="s">
        <v>53</v>
      </c>
      <c r="H2260" t="s">
        <v>3047</v>
      </c>
      <c r="I2260" t="s">
        <v>6006</v>
      </c>
      <c r="J2260" t="s">
        <v>50</v>
      </c>
      <c r="N2260" s="21">
        <v>0</v>
      </c>
      <c r="O2260" s="24">
        <v>1</v>
      </c>
      <c r="Q2260" t="s">
        <v>3139</v>
      </c>
      <c r="R2260">
        <v>62247118</v>
      </c>
      <c r="T2260" t="s">
        <v>3139</v>
      </c>
      <c r="U2260" t="s">
        <v>6768</v>
      </c>
      <c r="V2260">
        <v>62247118</v>
      </c>
      <c r="W2260" s="1" t="s">
        <v>3139</v>
      </c>
      <c r="X2260">
        <v>1</v>
      </c>
      <c r="Y2260" t="s">
        <v>6267</v>
      </c>
      <c r="Z2260" s="21">
        <v>62.247118</v>
      </c>
      <c r="AA2260" s="1" t="s">
        <v>3139</v>
      </c>
      <c r="AB2260">
        <v>62247118</v>
      </c>
      <c r="AC2260">
        <v>0</v>
      </c>
      <c r="AD2260" s="1" t="s">
        <v>3139</v>
      </c>
      <c r="AE2260" t="s">
        <v>5824</v>
      </c>
    </row>
    <row r="2261" spans="1:31">
      <c r="A2261" s="98" t="str">
        <f t="shared" si="105"/>
        <v>1226</v>
      </c>
      <c r="B2261" s="98" t="str">
        <f t="shared" si="106"/>
        <v>OT</v>
      </c>
      <c r="C2261" s="98">
        <f t="shared" si="107"/>
        <v>0</v>
      </c>
      <c r="D2261" t="s">
        <v>6552</v>
      </c>
      <c r="E2261">
        <v>5</v>
      </c>
      <c r="F2261">
        <v>122602</v>
      </c>
      <c r="G2261" t="s">
        <v>3788</v>
      </c>
      <c r="H2261" t="s">
        <v>3799</v>
      </c>
      <c r="I2261" t="s">
        <v>6006</v>
      </c>
      <c r="J2261" t="s">
        <v>50</v>
      </c>
      <c r="N2261" s="21">
        <v>0</v>
      </c>
      <c r="O2261" s="24">
        <v>1</v>
      </c>
      <c r="Q2261" t="s">
        <v>3139</v>
      </c>
      <c r="R2261" t="s">
        <v>3139</v>
      </c>
      <c r="T2261" t="s">
        <v>3139</v>
      </c>
      <c r="U2261" t="s">
        <v>7004</v>
      </c>
      <c r="V2261">
        <v>955160</v>
      </c>
      <c r="W2261" s="1" t="s">
        <v>3139</v>
      </c>
      <c r="X2261">
        <v>1</v>
      </c>
      <c r="Y2261" t="s">
        <v>5977</v>
      </c>
      <c r="Z2261" s="21">
        <v>0.95516000000000001</v>
      </c>
      <c r="AA2261" s="1" t="s">
        <v>3139</v>
      </c>
      <c r="AB2261">
        <v>955160</v>
      </c>
      <c r="AC2261">
        <v>0</v>
      </c>
      <c r="AD2261" s="1" t="s">
        <v>3139</v>
      </c>
      <c r="AE2261" t="s">
        <v>5824</v>
      </c>
    </row>
    <row r="2262" spans="1:31">
      <c r="A2262" s="98" t="str">
        <f t="shared" si="105"/>
        <v>1230</v>
      </c>
      <c r="B2262" s="98" t="str">
        <f t="shared" si="106"/>
        <v>VR</v>
      </c>
      <c r="C2262" s="98">
        <f t="shared" si="107"/>
        <v>0</v>
      </c>
      <c r="D2262" t="s">
        <v>6552</v>
      </c>
      <c r="E2262">
        <v>6</v>
      </c>
      <c r="F2262">
        <v>123003</v>
      </c>
      <c r="G2262" t="s">
        <v>3800</v>
      </c>
      <c r="H2262" t="s">
        <v>3801</v>
      </c>
      <c r="I2262" t="s">
        <v>6006</v>
      </c>
      <c r="J2262" t="s">
        <v>50</v>
      </c>
      <c r="K2262" t="s">
        <v>5825</v>
      </c>
      <c r="N2262" s="21">
        <v>0</v>
      </c>
      <c r="O2262" s="24">
        <v>1</v>
      </c>
      <c r="Q2262" t="s">
        <v>3139</v>
      </c>
      <c r="R2262">
        <v>628682</v>
      </c>
      <c r="T2262" t="s">
        <v>3139</v>
      </c>
      <c r="U2262" t="s">
        <v>12138</v>
      </c>
      <c r="V2262">
        <v>628682</v>
      </c>
      <c r="W2262" s="1" t="s">
        <v>3139</v>
      </c>
      <c r="X2262">
        <v>1</v>
      </c>
      <c r="Y2262" t="s">
        <v>6016</v>
      </c>
      <c r="Z2262" s="21">
        <v>0.62868199999999996</v>
      </c>
      <c r="AA2262" s="1" t="s">
        <v>3139</v>
      </c>
      <c r="AB2262">
        <v>628682</v>
      </c>
      <c r="AC2262">
        <v>0</v>
      </c>
      <c r="AD2262" s="1" t="s">
        <v>3139</v>
      </c>
      <c r="AE2262" t="s">
        <v>5824</v>
      </c>
    </row>
    <row r="2263" spans="1:31">
      <c r="A2263" s="98" t="str">
        <f t="shared" si="105"/>
        <v>1226</v>
      </c>
      <c r="B2263" s="98" t="str">
        <f t="shared" si="106"/>
        <v>OT</v>
      </c>
      <c r="C2263" s="98">
        <f t="shared" si="107"/>
        <v>0</v>
      </c>
      <c r="D2263" t="s">
        <v>6552</v>
      </c>
      <c r="E2263">
        <v>7</v>
      </c>
      <c r="F2263">
        <v>122602</v>
      </c>
      <c r="G2263" t="s">
        <v>79</v>
      </c>
      <c r="H2263" t="s">
        <v>3199</v>
      </c>
      <c r="I2263" t="s">
        <v>6006</v>
      </c>
      <c r="J2263" t="s">
        <v>50</v>
      </c>
      <c r="N2263" s="21">
        <v>0</v>
      </c>
      <c r="O2263" s="24">
        <v>1</v>
      </c>
      <c r="Q2263" t="s">
        <v>3139</v>
      </c>
      <c r="R2263">
        <v>2427259</v>
      </c>
      <c r="T2263" t="s">
        <v>3139</v>
      </c>
      <c r="U2263" t="s">
        <v>6138</v>
      </c>
      <c r="V2263">
        <v>2427259</v>
      </c>
      <c r="W2263" s="1" t="s">
        <v>3139</v>
      </c>
      <c r="X2263">
        <v>1</v>
      </c>
      <c r="Y2263" t="s">
        <v>5977</v>
      </c>
      <c r="Z2263" s="21">
        <v>2.4272589999999998</v>
      </c>
      <c r="AA2263" s="1" t="s">
        <v>3139</v>
      </c>
      <c r="AB2263">
        <v>2427259</v>
      </c>
      <c r="AC2263">
        <v>0</v>
      </c>
      <c r="AD2263" s="1" t="s">
        <v>3139</v>
      </c>
      <c r="AE2263" t="s">
        <v>5824</v>
      </c>
    </row>
    <row r="2264" spans="1:31">
      <c r="A2264" s="98" t="str">
        <f t="shared" si="105"/>
        <v>1220</v>
      </c>
      <c r="B2264" s="98" t="str">
        <f t="shared" si="106"/>
        <v>OT</v>
      </c>
      <c r="C2264" s="98">
        <f t="shared" si="107"/>
        <v>0</v>
      </c>
      <c r="D2264" t="s">
        <v>6552</v>
      </c>
      <c r="E2264">
        <v>8</v>
      </c>
      <c r="F2264">
        <v>122001</v>
      </c>
      <c r="G2264" t="s">
        <v>3794</v>
      </c>
      <c r="H2264" t="s">
        <v>3802</v>
      </c>
      <c r="I2264" t="s">
        <v>6006</v>
      </c>
      <c r="J2264" t="s">
        <v>3803</v>
      </c>
      <c r="K2264" t="s">
        <v>5817</v>
      </c>
      <c r="N2264" s="21">
        <v>0</v>
      </c>
      <c r="O2264" s="24">
        <v>1</v>
      </c>
      <c r="Q2264" t="s">
        <v>3139</v>
      </c>
      <c r="R2264">
        <v>10000000</v>
      </c>
      <c r="T2264" t="s">
        <v>3139</v>
      </c>
      <c r="U2264" t="s">
        <v>6126</v>
      </c>
      <c r="V2264">
        <v>10000000</v>
      </c>
      <c r="W2264" s="1" t="s">
        <v>3139</v>
      </c>
      <c r="X2264">
        <v>1000</v>
      </c>
      <c r="Y2264" t="s">
        <v>6016</v>
      </c>
      <c r="Z2264" s="21">
        <v>10</v>
      </c>
      <c r="AA2264" s="1" t="s">
        <v>3139</v>
      </c>
      <c r="AB2264">
        <v>10000</v>
      </c>
      <c r="AC2264">
        <v>0</v>
      </c>
      <c r="AD2264" s="1" t="s">
        <v>3139</v>
      </c>
      <c r="AE2264" t="s">
        <v>5824</v>
      </c>
    </row>
    <row r="2265" spans="1:31">
      <c r="A2265" s="98" t="str">
        <f t="shared" si="105"/>
        <v>1203</v>
      </c>
      <c r="B2265" s="98" t="str">
        <f t="shared" si="106"/>
        <v>FL</v>
      </c>
      <c r="C2265" s="98">
        <f t="shared" si="107"/>
        <v>46</v>
      </c>
      <c r="D2265" t="s">
        <v>6552</v>
      </c>
      <c r="E2265">
        <v>9</v>
      </c>
      <c r="F2265">
        <v>120305</v>
      </c>
      <c r="G2265" t="s">
        <v>870</v>
      </c>
      <c r="H2265" t="s">
        <v>3367</v>
      </c>
      <c r="I2265" t="s">
        <v>5969</v>
      </c>
      <c r="J2265" t="s">
        <v>50</v>
      </c>
      <c r="L2265" t="s">
        <v>6598</v>
      </c>
      <c r="M2265" s="99">
        <v>44454</v>
      </c>
      <c r="N2265" s="21">
        <v>1.98</v>
      </c>
      <c r="O2265" s="24">
        <v>1</v>
      </c>
      <c r="P2265" t="s">
        <v>5814</v>
      </c>
      <c r="Q2265">
        <v>1.98</v>
      </c>
      <c r="R2265">
        <v>100358161</v>
      </c>
      <c r="S2265" t="s">
        <v>54</v>
      </c>
      <c r="T2265">
        <v>120</v>
      </c>
      <c r="U2265" t="s">
        <v>6598</v>
      </c>
      <c r="V2265">
        <v>100358161</v>
      </c>
      <c r="W2265" s="1">
        <v>1.98</v>
      </c>
      <c r="X2265" t="s">
        <v>3139</v>
      </c>
      <c r="Y2265" t="s">
        <v>5977</v>
      </c>
      <c r="Z2265" s="21">
        <v>100.358161</v>
      </c>
      <c r="AA2265" s="1">
        <v>1.98</v>
      </c>
      <c r="AB2265" t="s">
        <v>3139</v>
      </c>
      <c r="AC2265">
        <v>0</v>
      </c>
      <c r="AD2265" s="1" t="s">
        <v>3139</v>
      </c>
      <c r="AE2265" t="s">
        <v>5824</v>
      </c>
    </row>
    <row r="2266" spans="1:31">
      <c r="A2266" s="98" t="str">
        <f t="shared" si="105"/>
        <v>1203</v>
      </c>
      <c r="B2266" s="98" t="str">
        <f t="shared" si="106"/>
        <v>FL</v>
      </c>
      <c r="C2266" s="98">
        <f t="shared" si="107"/>
        <v>46</v>
      </c>
      <c r="D2266" t="s">
        <v>6552</v>
      </c>
      <c r="E2266">
        <v>10</v>
      </c>
      <c r="F2266">
        <v>120305</v>
      </c>
      <c r="G2266" t="s">
        <v>3678</v>
      </c>
      <c r="H2266" t="s">
        <v>3811</v>
      </c>
      <c r="I2266" t="s">
        <v>5969</v>
      </c>
      <c r="J2266" t="s">
        <v>50</v>
      </c>
      <c r="L2266" t="s">
        <v>6598</v>
      </c>
      <c r="M2266" s="99">
        <v>44454</v>
      </c>
      <c r="N2266" s="21">
        <v>1.98</v>
      </c>
      <c r="O2266" s="24">
        <v>1</v>
      </c>
      <c r="P2266" t="s">
        <v>5814</v>
      </c>
      <c r="Q2266">
        <v>1.98</v>
      </c>
      <c r="R2266">
        <v>211927471</v>
      </c>
      <c r="S2266" t="s">
        <v>54</v>
      </c>
      <c r="T2266">
        <v>120</v>
      </c>
      <c r="U2266" t="s">
        <v>6598</v>
      </c>
      <c r="V2266">
        <v>211927471</v>
      </c>
      <c r="W2266" s="1">
        <v>1.98</v>
      </c>
      <c r="X2266" t="s">
        <v>3139</v>
      </c>
      <c r="Y2266" t="s">
        <v>5977</v>
      </c>
      <c r="Z2266" s="21">
        <v>211.927471</v>
      </c>
      <c r="AA2266" s="1">
        <v>1.98</v>
      </c>
      <c r="AB2266" t="s">
        <v>3139</v>
      </c>
      <c r="AC2266">
        <v>0</v>
      </c>
      <c r="AD2266" s="1" t="s">
        <v>3139</v>
      </c>
      <c r="AE2266" t="s">
        <v>5824</v>
      </c>
    </row>
    <row r="2267" spans="1:31">
      <c r="A2267" s="98" t="str">
        <f t="shared" si="105"/>
        <v>1203</v>
      </c>
      <c r="B2267" s="98" t="str">
        <f t="shared" si="106"/>
        <v>FL</v>
      </c>
      <c r="C2267" s="98">
        <f t="shared" si="107"/>
        <v>46</v>
      </c>
      <c r="D2267" t="s">
        <v>6552</v>
      </c>
      <c r="E2267">
        <v>11</v>
      </c>
      <c r="F2267">
        <v>120305</v>
      </c>
      <c r="G2267" t="s">
        <v>3169</v>
      </c>
      <c r="H2267" t="s">
        <v>5816</v>
      </c>
      <c r="I2267" t="s">
        <v>5969</v>
      </c>
      <c r="J2267" t="s">
        <v>7005</v>
      </c>
      <c r="L2267" t="s">
        <v>6598</v>
      </c>
      <c r="M2267" s="99">
        <v>44454</v>
      </c>
      <c r="N2267" s="21">
        <v>1.98</v>
      </c>
      <c r="O2267" s="24">
        <v>1</v>
      </c>
      <c r="P2267" t="s">
        <v>5814</v>
      </c>
      <c r="Q2267">
        <v>1.98</v>
      </c>
      <c r="R2267">
        <v>11052747</v>
      </c>
      <c r="S2267" t="s">
        <v>54</v>
      </c>
      <c r="T2267">
        <v>120</v>
      </c>
      <c r="U2267" t="s">
        <v>6598</v>
      </c>
      <c r="V2267">
        <v>11052747</v>
      </c>
      <c r="W2267" s="1">
        <v>1.98</v>
      </c>
      <c r="X2267" t="s">
        <v>3139</v>
      </c>
      <c r="Y2267" t="s">
        <v>5977</v>
      </c>
      <c r="Z2267" s="21">
        <v>11.052747</v>
      </c>
      <c r="AA2267" s="1">
        <v>1.98</v>
      </c>
      <c r="AB2267" t="s">
        <v>3139</v>
      </c>
      <c r="AC2267">
        <v>0</v>
      </c>
      <c r="AD2267" s="1" t="s">
        <v>3139</v>
      </c>
      <c r="AE2267" t="s">
        <v>5824</v>
      </c>
    </row>
    <row r="2268" spans="1:31">
      <c r="A2268" s="98" t="str">
        <f t="shared" si="105"/>
        <v>1203</v>
      </c>
      <c r="B2268" s="98" t="str">
        <f t="shared" si="106"/>
        <v>FL</v>
      </c>
      <c r="C2268" s="98">
        <f t="shared" si="107"/>
        <v>46</v>
      </c>
      <c r="D2268" t="s">
        <v>6552</v>
      </c>
      <c r="E2268">
        <v>12</v>
      </c>
      <c r="F2268">
        <v>120305</v>
      </c>
      <c r="G2268" t="s">
        <v>108</v>
      </c>
      <c r="H2268" t="s">
        <v>3042</v>
      </c>
      <c r="I2268" t="s">
        <v>5969</v>
      </c>
      <c r="J2268" t="s">
        <v>9719</v>
      </c>
      <c r="L2268" t="s">
        <v>6598</v>
      </c>
      <c r="M2268" s="99">
        <v>44454</v>
      </c>
      <c r="N2268" s="21">
        <v>1.98</v>
      </c>
      <c r="O2268" s="24">
        <v>1</v>
      </c>
      <c r="P2268" t="s">
        <v>5814</v>
      </c>
      <c r="Q2268">
        <v>1.98</v>
      </c>
      <c r="R2268">
        <v>107412487</v>
      </c>
      <c r="S2268" t="s">
        <v>54</v>
      </c>
      <c r="T2268">
        <v>120</v>
      </c>
      <c r="U2268" t="s">
        <v>6598</v>
      </c>
      <c r="V2268">
        <v>107412487</v>
      </c>
      <c r="W2268" s="1">
        <v>1.98</v>
      </c>
      <c r="X2268" t="s">
        <v>3139</v>
      </c>
      <c r="Y2268" t="s">
        <v>5977</v>
      </c>
      <c r="Z2268" s="21">
        <v>107.412487</v>
      </c>
      <c r="AA2268" s="1">
        <v>1.98</v>
      </c>
      <c r="AB2268" t="s">
        <v>3139</v>
      </c>
      <c r="AC2268">
        <v>0</v>
      </c>
      <c r="AD2268" s="1" t="s">
        <v>3139</v>
      </c>
      <c r="AE2268" t="s">
        <v>5824</v>
      </c>
    </row>
    <row r="2269" spans="1:31">
      <c r="A2269" s="98" t="str">
        <f t="shared" si="105"/>
        <v>1120</v>
      </c>
      <c r="B2269" s="98" t="str">
        <f t="shared" si="106"/>
        <v>OT</v>
      </c>
      <c r="C2269" s="98">
        <f t="shared" si="107"/>
        <v>137</v>
      </c>
      <c r="D2269" t="s">
        <v>6552</v>
      </c>
      <c r="E2269">
        <v>13</v>
      </c>
      <c r="F2269">
        <v>112006</v>
      </c>
      <c r="G2269" t="s">
        <v>3348</v>
      </c>
      <c r="H2269" t="s">
        <v>9720</v>
      </c>
      <c r="I2269" t="s">
        <v>6006</v>
      </c>
      <c r="J2269" t="s">
        <v>50</v>
      </c>
      <c r="L2269" t="s">
        <v>6598</v>
      </c>
      <c r="M2269" s="99">
        <v>44545</v>
      </c>
      <c r="N2269" s="21" t="s">
        <v>3139</v>
      </c>
      <c r="O2269" s="24">
        <v>1</v>
      </c>
      <c r="Q2269" t="s">
        <v>3139</v>
      </c>
      <c r="R2269">
        <v>8763665</v>
      </c>
      <c r="T2269" t="s">
        <v>3139</v>
      </c>
      <c r="U2269" t="s">
        <v>6598</v>
      </c>
      <c r="V2269">
        <v>8763665</v>
      </c>
      <c r="W2269" s="1" t="s">
        <v>3139</v>
      </c>
      <c r="X2269">
        <v>1</v>
      </c>
      <c r="Y2269" t="s">
        <v>6598</v>
      </c>
      <c r="Z2269" s="21">
        <v>8.7636649999999996</v>
      </c>
      <c r="AA2269" s="1" t="s">
        <v>3139</v>
      </c>
      <c r="AB2269">
        <v>8733642</v>
      </c>
      <c r="AC2269">
        <v>3923</v>
      </c>
      <c r="AD2269" s="1" t="s">
        <v>3139</v>
      </c>
      <c r="AE2269" t="s">
        <v>5824</v>
      </c>
    </row>
    <row r="2270" spans="1:31">
      <c r="A2270" s="98" t="str">
        <f t="shared" si="105"/>
        <v>1120</v>
      </c>
      <c r="B2270" s="98" t="str">
        <f t="shared" si="106"/>
        <v>OT</v>
      </c>
      <c r="C2270" s="98">
        <f t="shared" si="107"/>
        <v>15</v>
      </c>
      <c r="D2270" t="s">
        <v>6552</v>
      </c>
      <c r="E2270">
        <v>14</v>
      </c>
      <c r="F2270">
        <v>112007</v>
      </c>
      <c r="G2270" t="s">
        <v>1339</v>
      </c>
      <c r="H2270" t="s">
        <v>9721</v>
      </c>
      <c r="I2270" t="s">
        <v>5969</v>
      </c>
      <c r="J2270" t="s">
        <v>50</v>
      </c>
      <c r="L2270" t="s">
        <v>6598</v>
      </c>
      <c r="M2270" s="99">
        <v>44423</v>
      </c>
      <c r="N2270" s="21">
        <v>1.98</v>
      </c>
      <c r="O2270" s="24">
        <v>1</v>
      </c>
      <c r="P2270" t="s">
        <v>5814</v>
      </c>
      <c r="Q2270">
        <v>1.98</v>
      </c>
      <c r="R2270">
        <v>145498202</v>
      </c>
      <c r="S2270" t="s">
        <v>54</v>
      </c>
      <c r="T2270">
        <v>90</v>
      </c>
      <c r="U2270" t="s">
        <v>6598</v>
      </c>
      <c r="V2270">
        <v>145498202</v>
      </c>
      <c r="W2270" s="1">
        <v>1.98</v>
      </c>
      <c r="X2270" t="s">
        <v>3139</v>
      </c>
      <c r="Y2270" t="s">
        <v>5977</v>
      </c>
      <c r="Z2270" s="21">
        <v>145.49820199999999</v>
      </c>
      <c r="AA2270" s="1">
        <v>1.98</v>
      </c>
      <c r="AB2270" t="s">
        <v>3139</v>
      </c>
      <c r="AC2270">
        <v>0</v>
      </c>
      <c r="AD2270" s="1" t="s">
        <v>3139</v>
      </c>
      <c r="AE2270" t="s">
        <v>5824</v>
      </c>
    </row>
    <row r="2271" spans="1:31">
      <c r="A2271" s="98" t="str">
        <f t="shared" si="105"/>
        <v>1120</v>
      </c>
      <c r="B2271" s="98" t="str">
        <f t="shared" si="106"/>
        <v>OT</v>
      </c>
      <c r="C2271" s="98">
        <f t="shared" si="107"/>
        <v>15</v>
      </c>
      <c r="D2271" t="s">
        <v>6552</v>
      </c>
      <c r="E2271">
        <v>15</v>
      </c>
      <c r="F2271">
        <v>112007</v>
      </c>
      <c r="G2271" t="s">
        <v>3678</v>
      </c>
      <c r="H2271" t="s">
        <v>3811</v>
      </c>
      <c r="I2271" t="s">
        <v>5969</v>
      </c>
      <c r="J2271" t="s">
        <v>50</v>
      </c>
      <c r="L2271" t="s">
        <v>6598</v>
      </c>
      <c r="M2271" s="99">
        <v>44423</v>
      </c>
      <c r="N2271" s="21">
        <v>1.98</v>
      </c>
      <c r="O2271" s="24">
        <v>1</v>
      </c>
      <c r="P2271" t="s">
        <v>5814</v>
      </c>
      <c r="Q2271">
        <v>1.98</v>
      </c>
      <c r="R2271">
        <v>34434560</v>
      </c>
      <c r="S2271" t="s">
        <v>54</v>
      </c>
      <c r="T2271">
        <v>90</v>
      </c>
      <c r="U2271" t="s">
        <v>6598</v>
      </c>
      <c r="V2271">
        <v>34434560</v>
      </c>
      <c r="W2271" s="1">
        <v>1.98</v>
      </c>
      <c r="X2271" t="s">
        <v>3139</v>
      </c>
      <c r="Y2271" t="s">
        <v>5977</v>
      </c>
      <c r="Z2271" s="21">
        <v>34.434559999999998</v>
      </c>
      <c r="AA2271" s="1">
        <v>1.98</v>
      </c>
      <c r="AB2271" t="s">
        <v>3139</v>
      </c>
      <c r="AC2271">
        <v>0</v>
      </c>
      <c r="AD2271" s="1" t="s">
        <v>3139</v>
      </c>
      <c r="AE2271" t="s">
        <v>5824</v>
      </c>
    </row>
    <row r="2272" spans="1:31">
      <c r="A2272" s="98" t="str">
        <f t="shared" si="105"/>
        <v>1120</v>
      </c>
      <c r="B2272" s="98" t="str">
        <f t="shared" si="106"/>
        <v>OT</v>
      </c>
      <c r="C2272" s="98">
        <f t="shared" si="107"/>
        <v>15</v>
      </c>
      <c r="D2272" t="s">
        <v>6552</v>
      </c>
      <c r="E2272">
        <v>16</v>
      </c>
      <c r="F2272">
        <v>112007</v>
      </c>
      <c r="G2272" t="s">
        <v>310</v>
      </c>
      <c r="H2272" t="s">
        <v>3173</v>
      </c>
      <c r="I2272" t="s">
        <v>5969</v>
      </c>
      <c r="J2272" t="s">
        <v>50</v>
      </c>
      <c r="L2272" t="s">
        <v>6598</v>
      </c>
      <c r="M2272" s="99">
        <v>44423</v>
      </c>
      <c r="N2272" s="21">
        <v>1.98</v>
      </c>
      <c r="O2272" s="24">
        <v>1</v>
      </c>
      <c r="P2272" t="s">
        <v>5814</v>
      </c>
      <c r="Q2272">
        <v>1.98</v>
      </c>
      <c r="R2272">
        <v>44787006</v>
      </c>
      <c r="S2272" t="s">
        <v>54</v>
      </c>
      <c r="T2272">
        <v>90</v>
      </c>
      <c r="U2272" t="s">
        <v>6598</v>
      </c>
      <c r="V2272">
        <v>44787006</v>
      </c>
      <c r="W2272" s="1">
        <v>1.98</v>
      </c>
      <c r="X2272" t="s">
        <v>3139</v>
      </c>
      <c r="Y2272" t="s">
        <v>5977</v>
      </c>
      <c r="Z2272" s="21">
        <v>44.787005999999998</v>
      </c>
      <c r="AA2272" s="1">
        <v>1.98</v>
      </c>
      <c r="AB2272" t="s">
        <v>3139</v>
      </c>
      <c r="AC2272">
        <v>0</v>
      </c>
      <c r="AD2272" s="1" t="s">
        <v>3139</v>
      </c>
      <c r="AE2272" t="s">
        <v>5824</v>
      </c>
    </row>
    <row r="2273" spans="1:31">
      <c r="A2273" s="98" t="str">
        <f t="shared" si="105"/>
        <v>1120</v>
      </c>
      <c r="B2273" s="98" t="str">
        <f t="shared" si="106"/>
        <v>OT</v>
      </c>
      <c r="C2273" s="98">
        <f t="shared" si="107"/>
        <v>15</v>
      </c>
      <c r="D2273" t="s">
        <v>6552</v>
      </c>
      <c r="E2273">
        <v>17</v>
      </c>
      <c r="F2273">
        <v>112007</v>
      </c>
      <c r="G2273" t="s">
        <v>53</v>
      </c>
      <c r="H2273" t="s">
        <v>3047</v>
      </c>
      <c r="I2273" t="s">
        <v>5969</v>
      </c>
      <c r="J2273" t="s">
        <v>88</v>
      </c>
      <c r="L2273" t="s">
        <v>6598</v>
      </c>
      <c r="M2273" s="99">
        <v>44423</v>
      </c>
      <c r="N2273" s="21">
        <v>1.98</v>
      </c>
      <c r="O2273" s="24">
        <v>1</v>
      </c>
      <c r="P2273" t="s">
        <v>5814</v>
      </c>
      <c r="Q2273">
        <v>1.98</v>
      </c>
      <c r="R2273">
        <v>31545494</v>
      </c>
      <c r="S2273" t="s">
        <v>54</v>
      </c>
      <c r="T2273">
        <v>90</v>
      </c>
      <c r="U2273" t="s">
        <v>6598</v>
      </c>
      <c r="V2273">
        <v>31545494</v>
      </c>
      <c r="W2273" s="1">
        <v>1.98</v>
      </c>
      <c r="X2273" t="s">
        <v>3139</v>
      </c>
      <c r="Y2273" t="s">
        <v>5977</v>
      </c>
      <c r="Z2273" s="21">
        <v>31.545494000000001</v>
      </c>
      <c r="AA2273" s="1">
        <v>1.98</v>
      </c>
      <c r="AB2273" t="s">
        <v>3139</v>
      </c>
      <c r="AC2273">
        <v>0</v>
      </c>
      <c r="AD2273" s="1" t="s">
        <v>3139</v>
      </c>
      <c r="AE2273" t="s">
        <v>5824</v>
      </c>
    </row>
    <row r="2274" spans="1:31">
      <c r="A2274" s="98" t="str">
        <f t="shared" si="105"/>
        <v>1120</v>
      </c>
      <c r="B2274" s="98" t="str">
        <f t="shared" si="106"/>
        <v>OT</v>
      </c>
      <c r="C2274" s="98">
        <f t="shared" si="107"/>
        <v>15</v>
      </c>
      <c r="D2274" t="s">
        <v>6552</v>
      </c>
      <c r="E2274">
        <v>18</v>
      </c>
      <c r="F2274">
        <v>112007</v>
      </c>
      <c r="G2274" t="s">
        <v>3197</v>
      </c>
      <c r="H2274" t="s">
        <v>3223</v>
      </c>
      <c r="I2274" t="s">
        <v>5969</v>
      </c>
      <c r="J2274" t="s">
        <v>50</v>
      </c>
      <c r="L2274" t="s">
        <v>6598</v>
      </c>
      <c r="M2274" s="99">
        <v>44423</v>
      </c>
      <c r="N2274" s="21">
        <v>1.98</v>
      </c>
      <c r="O2274" s="24">
        <v>1</v>
      </c>
      <c r="P2274" t="s">
        <v>5814</v>
      </c>
      <c r="Q2274">
        <v>1.98</v>
      </c>
      <c r="R2274">
        <v>34249082</v>
      </c>
      <c r="S2274" t="s">
        <v>54</v>
      </c>
      <c r="T2274">
        <v>90</v>
      </c>
      <c r="U2274" t="s">
        <v>6598</v>
      </c>
      <c r="V2274">
        <v>34249082</v>
      </c>
      <c r="W2274" s="1">
        <v>1.98</v>
      </c>
      <c r="X2274" t="s">
        <v>3139</v>
      </c>
      <c r="Y2274" t="s">
        <v>5977</v>
      </c>
      <c r="Z2274" s="21">
        <v>34.249082000000001</v>
      </c>
      <c r="AA2274" s="1">
        <v>1.98</v>
      </c>
      <c r="AB2274" t="s">
        <v>3139</v>
      </c>
      <c r="AC2274">
        <v>0</v>
      </c>
      <c r="AD2274" s="1" t="s">
        <v>3139</v>
      </c>
      <c r="AE2274" t="s">
        <v>5824</v>
      </c>
    </row>
    <row r="2275" spans="1:31">
      <c r="A2275" s="98" t="str">
        <f t="shared" si="105"/>
        <v>1120</v>
      </c>
      <c r="B2275" s="98" t="str">
        <f t="shared" si="106"/>
        <v>OT</v>
      </c>
      <c r="C2275" s="98">
        <f t="shared" si="107"/>
        <v>15</v>
      </c>
      <c r="D2275" t="s">
        <v>6552</v>
      </c>
      <c r="E2275">
        <v>19</v>
      </c>
      <c r="F2275">
        <v>112007</v>
      </c>
      <c r="G2275" t="s">
        <v>79</v>
      </c>
      <c r="H2275" t="s">
        <v>3567</v>
      </c>
      <c r="I2275" t="s">
        <v>5969</v>
      </c>
      <c r="J2275" t="s">
        <v>50</v>
      </c>
      <c r="L2275" t="s">
        <v>6598</v>
      </c>
      <c r="M2275" s="99">
        <v>44423</v>
      </c>
      <c r="N2275" s="21">
        <v>1.98</v>
      </c>
      <c r="O2275" s="24">
        <v>1</v>
      </c>
      <c r="P2275" t="s">
        <v>5814</v>
      </c>
      <c r="Q2275">
        <v>1.98</v>
      </c>
      <c r="R2275">
        <v>97250438</v>
      </c>
      <c r="S2275" t="s">
        <v>54</v>
      </c>
      <c r="T2275">
        <v>90</v>
      </c>
      <c r="U2275" t="s">
        <v>6598</v>
      </c>
      <c r="V2275">
        <v>97250438</v>
      </c>
      <c r="W2275" s="1">
        <v>1.98</v>
      </c>
      <c r="X2275" t="s">
        <v>3139</v>
      </c>
      <c r="Y2275" t="s">
        <v>5977</v>
      </c>
      <c r="Z2275" s="21">
        <v>97.250438000000003</v>
      </c>
      <c r="AA2275" s="1">
        <v>1.98</v>
      </c>
      <c r="AB2275" t="s">
        <v>3139</v>
      </c>
      <c r="AC2275">
        <v>0</v>
      </c>
      <c r="AD2275" s="1" t="s">
        <v>3139</v>
      </c>
      <c r="AE2275" t="s">
        <v>5824</v>
      </c>
    </row>
    <row r="2276" spans="1:31">
      <c r="A2276" s="98" t="str">
        <f t="shared" si="105"/>
        <v>1120</v>
      </c>
      <c r="B2276" s="98" t="str">
        <f t="shared" si="106"/>
        <v>OT</v>
      </c>
      <c r="C2276" s="98">
        <f t="shared" si="107"/>
        <v>15</v>
      </c>
      <c r="D2276" t="s">
        <v>6552</v>
      </c>
      <c r="E2276">
        <v>20</v>
      </c>
      <c r="F2276">
        <v>112007</v>
      </c>
      <c r="G2276" t="s">
        <v>107</v>
      </c>
      <c r="H2276" t="s">
        <v>3226</v>
      </c>
      <c r="I2276" t="s">
        <v>5969</v>
      </c>
      <c r="J2276" t="s">
        <v>50</v>
      </c>
      <c r="L2276" t="s">
        <v>6598</v>
      </c>
      <c r="M2276" s="99">
        <v>44423</v>
      </c>
      <c r="N2276" s="21">
        <v>1.98</v>
      </c>
      <c r="O2276" s="24">
        <v>1</v>
      </c>
      <c r="P2276" t="s">
        <v>5814</v>
      </c>
      <c r="Q2276">
        <v>1.98</v>
      </c>
      <c r="R2276">
        <v>115127304</v>
      </c>
      <c r="S2276" t="s">
        <v>54</v>
      </c>
      <c r="T2276">
        <v>90</v>
      </c>
      <c r="U2276" t="s">
        <v>6598</v>
      </c>
      <c r="V2276">
        <v>115127304</v>
      </c>
      <c r="W2276" s="1">
        <v>1.98</v>
      </c>
      <c r="X2276" t="s">
        <v>3139</v>
      </c>
      <c r="Y2276" t="s">
        <v>5977</v>
      </c>
      <c r="Z2276" s="21">
        <v>115.127304</v>
      </c>
      <c r="AA2276" s="1">
        <v>1.98</v>
      </c>
      <c r="AB2276" t="s">
        <v>3139</v>
      </c>
      <c r="AC2276">
        <v>0</v>
      </c>
      <c r="AD2276" s="1" t="s">
        <v>3139</v>
      </c>
      <c r="AE2276" t="s">
        <v>5824</v>
      </c>
    </row>
    <row r="2277" spans="1:31">
      <c r="A2277" s="98" t="str">
        <f t="shared" si="105"/>
        <v>1226</v>
      </c>
      <c r="B2277" s="98" t="str">
        <f t="shared" si="106"/>
        <v>OT</v>
      </c>
      <c r="C2277" s="98">
        <f t="shared" si="107"/>
        <v>1</v>
      </c>
      <c r="D2277" t="s">
        <v>6552</v>
      </c>
      <c r="E2277">
        <v>1</v>
      </c>
      <c r="F2277">
        <v>122602</v>
      </c>
      <c r="G2277" t="s">
        <v>53</v>
      </c>
      <c r="H2277" t="s">
        <v>3161</v>
      </c>
      <c r="I2277" t="s">
        <v>6006</v>
      </c>
      <c r="J2277" t="s">
        <v>3804</v>
      </c>
      <c r="L2277" t="s">
        <v>7007</v>
      </c>
      <c r="M2277" s="99">
        <v>44409</v>
      </c>
      <c r="N2277" s="21">
        <v>792174</v>
      </c>
      <c r="O2277" s="24">
        <v>1</v>
      </c>
      <c r="Q2277" t="s">
        <v>3139</v>
      </c>
      <c r="R2277">
        <v>0</v>
      </c>
      <c r="T2277" t="s">
        <v>3139</v>
      </c>
      <c r="U2277" t="s">
        <v>7007</v>
      </c>
      <c r="V2277">
        <v>792174.4</v>
      </c>
      <c r="W2277" s="1" t="s">
        <v>3139</v>
      </c>
      <c r="X2277">
        <v>1</v>
      </c>
      <c r="Y2277" t="s">
        <v>6552</v>
      </c>
      <c r="Z2277" s="21">
        <v>9.1239162100000009</v>
      </c>
      <c r="AA2277" s="1" t="s">
        <v>3139</v>
      </c>
      <c r="AB2277">
        <v>0</v>
      </c>
      <c r="AC2277">
        <v>0</v>
      </c>
      <c r="AD2277" s="1" t="s">
        <v>3139</v>
      </c>
      <c r="AE2277" t="s">
        <v>5819</v>
      </c>
    </row>
    <row r="2278" spans="1:31">
      <c r="A2278" s="98" t="str">
        <f t="shared" si="105"/>
        <v>1226</v>
      </c>
      <c r="B2278" s="98" t="str">
        <f t="shared" si="106"/>
        <v>OT</v>
      </c>
      <c r="C2278" s="98">
        <f t="shared" si="107"/>
        <v>1</v>
      </c>
      <c r="D2278" t="s">
        <v>6552</v>
      </c>
      <c r="E2278">
        <v>2</v>
      </c>
      <c r="F2278">
        <v>122602</v>
      </c>
      <c r="G2278" t="s">
        <v>302</v>
      </c>
      <c r="H2278" t="s">
        <v>3378</v>
      </c>
      <c r="I2278" t="s">
        <v>6006</v>
      </c>
      <c r="J2278" t="s">
        <v>3393</v>
      </c>
      <c r="L2278" t="s">
        <v>7008</v>
      </c>
      <c r="M2278" s="99">
        <v>44409</v>
      </c>
      <c r="N2278" s="21">
        <v>28615311</v>
      </c>
      <c r="O2278" s="24">
        <v>1</v>
      </c>
      <c r="Q2278" t="s">
        <v>3139</v>
      </c>
      <c r="R2278">
        <v>0</v>
      </c>
      <c r="T2278" t="s">
        <v>3139</v>
      </c>
      <c r="U2278" t="s">
        <v>7008</v>
      </c>
      <c r="V2278">
        <v>28615311</v>
      </c>
      <c r="W2278" s="1" t="s">
        <v>3139</v>
      </c>
      <c r="X2278">
        <v>1</v>
      </c>
      <c r="Y2278" t="s">
        <v>6552</v>
      </c>
      <c r="Z2278" s="21">
        <v>38.179647000000003</v>
      </c>
      <c r="AA2278" s="1" t="s">
        <v>3139</v>
      </c>
      <c r="AB2278">
        <v>0</v>
      </c>
      <c r="AC2278">
        <v>0</v>
      </c>
      <c r="AD2278" s="1" t="s">
        <v>3139</v>
      </c>
      <c r="AE2278" t="s">
        <v>5819</v>
      </c>
    </row>
    <row r="2279" spans="1:31">
      <c r="A2279" s="98" t="str">
        <f t="shared" si="105"/>
        <v>1226</v>
      </c>
      <c r="B2279" s="98" t="str">
        <f t="shared" si="106"/>
        <v>OT</v>
      </c>
      <c r="C2279" s="98">
        <f t="shared" si="107"/>
        <v>1</v>
      </c>
      <c r="D2279" t="s">
        <v>6552</v>
      </c>
      <c r="E2279">
        <v>3</v>
      </c>
      <c r="F2279">
        <v>122602</v>
      </c>
      <c r="G2279" t="s">
        <v>3179</v>
      </c>
      <c r="H2279" t="s">
        <v>3373</v>
      </c>
      <c r="I2279" t="s">
        <v>6006</v>
      </c>
      <c r="J2279" t="s">
        <v>3805</v>
      </c>
      <c r="L2279" t="s">
        <v>7009</v>
      </c>
      <c r="M2279" s="99">
        <v>44409</v>
      </c>
      <c r="N2279" s="21">
        <v>5894583</v>
      </c>
      <c r="O2279" s="24">
        <v>1</v>
      </c>
      <c r="Q2279" t="s">
        <v>3139</v>
      </c>
      <c r="R2279">
        <v>0</v>
      </c>
      <c r="T2279" t="s">
        <v>3139</v>
      </c>
      <c r="U2279" t="s">
        <v>7009</v>
      </c>
      <c r="V2279">
        <v>5894583.0199999996</v>
      </c>
      <c r="W2279" s="1" t="s">
        <v>3139</v>
      </c>
      <c r="X2279">
        <v>1</v>
      </c>
      <c r="Y2279" t="s">
        <v>6552</v>
      </c>
      <c r="Z2279" s="21">
        <v>43.55193302</v>
      </c>
      <c r="AA2279" s="1" t="s">
        <v>3139</v>
      </c>
      <c r="AB2279">
        <v>0</v>
      </c>
      <c r="AC2279">
        <v>0</v>
      </c>
      <c r="AD2279" s="1" t="s">
        <v>3139</v>
      </c>
      <c r="AE2279" t="s">
        <v>5819</v>
      </c>
    </row>
    <row r="2280" spans="1:31">
      <c r="A2280" s="98" t="str">
        <f t="shared" si="105"/>
        <v>1226</v>
      </c>
      <c r="B2280" s="98" t="str">
        <f t="shared" si="106"/>
        <v>OT</v>
      </c>
      <c r="C2280" s="98">
        <f t="shared" si="107"/>
        <v>1</v>
      </c>
      <c r="D2280" t="s">
        <v>6552</v>
      </c>
      <c r="E2280">
        <v>4</v>
      </c>
      <c r="F2280">
        <v>122602</v>
      </c>
      <c r="G2280" t="s">
        <v>3806</v>
      </c>
      <c r="H2280" t="s">
        <v>3807</v>
      </c>
      <c r="I2280" t="s">
        <v>6006</v>
      </c>
      <c r="J2280" t="s">
        <v>91</v>
      </c>
      <c r="L2280" t="s">
        <v>7010</v>
      </c>
      <c r="M2280" s="99">
        <v>44409</v>
      </c>
      <c r="N2280" s="21">
        <v>1061500</v>
      </c>
      <c r="O2280" s="24">
        <v>1</v>
      </c>
      <c r="Q2280" t="s">
        <v>3139</v>
      </c>
      <c r="R2280">
        <v>0</v>
      </c>
      <c r="T2280" t="s">
        <v>3139</v>
      </c>
      <c r="U2280" t="s">
        <v>7010</v>
      </c>
      <c r="V2280">
        <v>1061500</v>
      </c>
      <c r="W2280" s="1" t="s">
        <v>3139</v>
      </c>
      <c r="X2280">
        <v>1</v>
      </c>
      <c r="Y2280" t="s">
        <v>6552</v>
      </c>
      <c r="Z2280" s="21">
        <v>1.0615000000000001</v>
      </c>
      <c r="AA2280" s="1" t="s">
        <v>3139</v>
      </c>
      <c r="AB2280">
        <v>0</v>
      </c>
      <c r="AC2280">
        <v>0</v>
      </c>
      <c r="AD2280" s="1" t="s">
        <v>3139</v>
      </c>
      <c r="AE2280" t="s">
        <v>5819</v>
      </c>
    </row>
    <row r="2281" spans="1:31">
      <c r="A2281" s="98" t="str">
        <f t="shared" si="105"/>
        <v>1226</v>
      </c>
      <c r="B2281" s="98" t="str">
        <f t="shared" si="106"/>
        <v>OT</v>
      </c>
      <c r="C2281" s="98">
        <f t="shared" si="107"/>
        <v>1</v>
      </c>
      <c r="D2281" t="s">
        <v>6552</v>
      </c>
      <c r="E2281">
        <v>5</v>
      </c>
      <c r="F2281">
        <v>122602</v>
      </c>
      <c r="G2281" t="s">
        <v>3157</v>
      </c>
      <c r="H2281" t="s">
        <v>3159</v>
      </c>
      <c r="I2281" t="s">
        <v>6006</v>
      </c>
      <c r="J2281" t="s">
        <v>50</v>
      </c>
      <c r="L2281" t="s">
        <v>7011</v>
      </c>
      <c r="M2281" s="99">
        <v>44409</v>
      </c>
      <c r="N2281" s="21">
        <v>2000000</v>
      </c>
      <c r="O2281" s="24">
        <v>1</v>
      </c>
      <c r="Q2281" t="s">
        <v>3139</v>
      </c>
      <c r="R2281">
        <v>0</v>
      </c>
      <c r="T2281" t="s">
        <v>3139</v>
      </c>
      <c r="U2281" t="s">
        <v>7011</v>
      </c>
      <c r="V2281">
        <v>2000000</v>
      </c>
      <c r="W2281" s="1" t="s">
        <v>3139</v>
      </c>
      <c r="X2281">
        <v>1</v>
      </c>
      <c r="Y2281" t="s">
        <v>6552</v>
      </c>
      <c r="Z2281" s="21">
        <v>2.5084309999999999</v>
      </c>
      <c r="AA2281" s="1" t="s">
        <v>3139</v>
      </c>
      <c r="AB2281">
        <v>0</v>
      </c>
      <c r="AC2281">
        <v>0</v>
      </c>
      <c r="AD2281" s="1" t="s">
        <v>3139</v>
      </c>
      <c r="AE2281" t="s">
        <v>5819</v>
      </c>
    </row>
    <row r="2282" spans="1:31">
      <c r="A2282" s="98" t="str">
        <f t="shared" si="105"/>
        <v>1228</v>
      </c>
      <c r="B2282" s="98" t="str">
        <f t="shared" si="106"/>
        <v>CA</v>
      </c>
      <c r="C2282" s="98">
        <f t="shared" si="107"/>
        <v>59</v>
      </c>
      <c r="D2282" t="s">
        <v>6552</v>
      </c>
      <c r="E2282">
        <v>6</v>
      </c>
      <c r="F2282">
        <v>122811</v>
      </c>
      <c r="G2282" t="s">
        <v>55</v>
      </c>
      <c r="H2282" t="s">
        <v>3809</v>
      </c>
      <c r="I2282" t="s">
        <v>5969</v>
      </c>
      <c r="J2282" t="s">
        <v>7014</v>
      </c>
      <c r="L2282" t="s">
        <v>7015</v>
      </c>
      <c r="M2282" s="99">
        <v>44467</v>
      </c>
      <c r="N2282" s="21">
        <v>17853000</v>
      </c>
      <c r="O2282" s="24">
        <v>1</v>
      </c>
      <c r="P2282" t="s">
        <v>5814</v>
      </c>
      <c r="Q2282">
        <v>0.18742590694002401</v>
      </c>
      <c r="R2282" t="s">
        <v>3139</v>
      </c>
      <c r="S2282" t="s">
        <v>54</v>
      </c>
      <c r="T2282">
        <v>230</v>
      </c>
      <c r="U2282" t="s">
        <v>6414</v>
      </c>
      <c r="V2282">
        <v>16263352.140000001</v>
      </c>
      <c r="W2282" s="1">
        <v>0.18742590694002401</v>
      </c>
      <c r="X2282" t="s">
        <v>3139</v>
      </c>
      <c r="Y2282" t="s">
        <v>6552</v>
      </c>
      <c r="Z2282" s="21">
        <v>17.651490280000001</v>
      </c>
      <c r="AA2282" s="1">
        <v>0.18742590694002401</v>
      </c>
      <c r="AB2282" t="s">
        <v>3139</v>
      </c>
      <c r="AC2282">
        <v>0</v>
      </c>
      <c r="AD2282" s="1" t="s">
        <v>3139</v>
      </c>
      <c r="AE2282" t="s">
        <v>5815</v>
      </c>
    </row>
    <row r="2283" spans="1:31">
      <c r="A2283" s="98" t="str">
        <f t="shared" si="105"/>
        <v>1228</v>
      </c>
      <c r="B2283" s="98" t="str">
        <f t="shared" si="106"/>
        <v>CA</v>
      </c>
      <c r="C2283" s="98">
        <f t="shared" si="107"/>
        <v>41</v>
      </c>
      <c r="D2283" t="s">
        <v>6552</v>
      </c>
      <c r="E2283">
        <v>7</v>
      </c>
      <c r="F2283">
        <v>122811</v>
      </c>
      <c r="G2283" t="s">
        <v>866</v>
      </c>
      <c r="H2283" t="s">
        <v>3746</v>
      </c>
      <c r="I2283" t="s">
        <v>5969</v>
      </c>
      <c r="J2283" t="s">
        <v>7016</v>
      </c>
      <c r="L2283" t="s">
        <v>7017</v>
      </c>
      <c r="M2283" s="99">
        <v>44449</v>
      </c>
      <c r="N2283" s="21">
        <v>13000000</v>
      </c>
      <c r="O2283" s="24">
        <v>1</v>
      </c>
      <c r="P2283" t="s">
        <v>5814</v>
      </c>
      <c r="Q2283">
        <v>0.19096478110005699</v>
      </c>
      <c r="R2283" t="s">
        <v>3139</v>
      </c>
      <c r="S2283" t="s">
        <v>54</v>
      </c>
      <c r="T2283">
        <v>156</v>
      </c>
      <c r="U2283" t="s">
        <v>6067</v>
      </c>
      <c r="V2283">
        <v>12302917.060000001</v>
      </c>
      <c r="W2283" s="1">
        <v>0.19096478110005699</v>
      </c>
      <c r="X2283" t="s">
        <v>3139</v>
      </c>
      <c r="Y2283" t="s">
        <v>6552</v>
      </c>
      <c r="Z2283" s="21">
        <v>13.05783493</v>
      </c>
      <c r="AA2283" s="1">
        <v>0.19096478110005699</v>
      </c>
      <c r="AB2283" t="s">
        <v>3139</v>
      </c>
      <c r="AC2283">
        <v>0</v>
      </c>
      <c r="AD2283" s="1" t="s">
        <v>3139</v>
      </c>
      <c r="AE2283" t="s">
        <v>5815</v>
      </c>
    </row>
    <row r="2284" spans="1:31">
      <c r="A2284" s="98" t="str">
        <f t="shared" si="105"/>
        <v>1228</v>
      </c>
      <c r="B2284" s="98" t="str">
        <f t="shared" si="106"/>
        <v>CA</v>
      </c>
      <c r="C2284" s="98">
        <f t="shared" si="107"/>
        <v>3</v>
      </c>
      <c r="D2284" t="s">
        <v>6552</v>
      </c>
      <c r="E2284">
        <v>8</v>
      </c>
      <c r="F2284">
        <v>122811</v>
      </c>
      <c r="G2284" t="s">
        <v>55</v>
      </c>
      <c r="H2284" t="s">
        <v>3809</v>
      </c>
      <c r="I2284" t="s">
        <v>5969</v>
      </c>
      <c r="J2284" t="s">
        <v>7018</v>
      </c>
      <c r="L2284" t="s">
        <v>6360</v>
      </c>
      <c r="M2284" s="99">
        <v>44411</v>
      </c>
      <c r="N2284" s="21">
        <v>2056000</v>
      </c>
      <c r="O2284" s="24">
        <v>1</v>
      </c>
      <c r="P2284" t="s">
        <v>5814</v>
      </c>
      <c r="Q2284">
        <v>0.19558021272364101</v>
      </c>
      <c r="R2284" t="s">
        <v>3139</v>
      </c>
      <c r="S2284" t="s">
        <v>54</v>
      </c>
      <c r="T2284">
        <v>110</v>
      </c>
      <c r="U2284" t="s">
        <v>6153</v>
      </c>
      <c r="V2284">
        <v>1966332.19</v>
      </c>
      <c r="W2284" s="1">
        <v>0.19558021272364101</v>
      </c>
      <c r="X2284" t="s">
        <v>3139</v>
      </c>
      <c r="Y2284" t="s">
        <v>6552</v>
      </c>
      <c r="Z2284" s="21">
        <v>2.07376958</v>
      </c>
      <c r="AA2284" s="1">
        <v>0.19558021272364101</v>
      </c>
      <c r="AB2284" t="s">
        <v>3139</v>
      </c>
      <c r="AC2284">
        <v>0</v>
      </c>
      <c r="AD2284" s="1" t="s">
        <v>3139</v>
      </c>
      <c r="AE2284" t="s">
        <v>5815</v>
      </c>
    </row>
    <row r="2285" spans="1:31">
      <c r="A2285" s="98" t="str">
        <f t="shared" si="105"/>
        <v>1228</v>
      </c>
      <c r="B2285" s="98" t="str">
        <f t="shared" si="106"/>
        <v>CA</v>
      </c>
      <c r="C2285" s="98">
        <f t="shared" si="107"/>
        <v>21</v>
      </c>
      <c r="D2285" t="s">
        <v>6552</v>
      </c>
      <c r="E2285">
        <v>9</v>
      </c>
      <c r="F2285">
        <v>122811</v>
      </c>
      <c r="G2285" t="s">
        <v>55</v>
      </c>
      <c r="H2285" t="s">
        <v>3809</v>
      </c>
      <c r="I2285" t="s">
        <v>5969</v>
      </c>
      <c r="J2285" t="s">
        <v>11488</v>
      </c>
      <c r="L2285" t="s">
        <v>10705</v>
      </c>
      <c r="M2285" s="99">
        <v>44429</v>
      </c>
      <c r="N2285" s="21">
        <v>25000000</v>
      </c>
      <c r="O2285" s="24">
        <v>1</v>
      </c>
      <c r="P2285" t="s">
        <v>5814</v>
      </c>
      <c r="Q2285">
        <v>0.1817</v>
      </c>
      <c r="R2285" t="s">
        <v>3139</v>
      </c>
      <c r="S2285" t="s">
        <v>54</v>
      </c>
      <c r="T2285">
        <v>81</v>
      </c>
      <c r="U2285" t="s">
        <v>6194</v>
      </c>
      <c r="V2285">
        <v>24140637.100000001</v>
      </c>
      <c r="W2285" s="1">
        <v>0.1817</v>
      </c>
      <c r="X2285" t="s">
        <v>3139</v>
      </c>
      <c r="Y2285" t="s">
        <v>6552</v>
      </c>
      <c r="Z2285" s="21">
        <v>24.821798380000001</v>
      </c>
      <c r="AA2285" s="1">
        <v>0.1817</v>
      </c>
      <c r="AB2285" t="s">
        <v>3139</v>
      </c>
      <c r="AC2285" t="s">
        <v>3139</v>
      </c>
      <c r="AD2285" s="1" t="s">
        <v>3139</v>
      </c>
      <c r="AE2285" t="s">
        <v>5815</v>
      </c>
    </row>
    <row r="2286" spans="1:31">
      <c r="A2286" s="98" t="str">
        <f t="shared" si="105"/>
        <v>1228</v>
      </c>
      <c r="B2286" s="98" t="str">
        <f t="shared" si="106"/>
        <v>CA</v>
      </c>
      <c r="C2286" s="98">
        <f t="shared" si="107"/>
        <v>308</v>
      </c>
      <c r="D2286" t="s">
        <v>6552</v>
      </c>
      <c r="E2286">
        <v>10</v>
      </c>
      <c r="F2286">
        <v>122811</v>
      </c>
      <c r="G2286" t="s">
        <v>107</v>
      </c>
      <c r="H2286" t="s">
        <v>7019</v>
      </c>
      <c r="I2286" t="s">
        <v>5969</v>
      </c>
      <c r="J2286" t="s">
        <v>11489</v>
      </c>
      <c r="L2286" t="s">
        <v>6066</v>
      </c>
      <c r="M2286" s="99">
        <v>44716</v>
      </c>
      <c r="N2286" s="21">
        <v>4000000</v>
      </c>
      <c r="O2286" s="24">
        <v>1</v>
      </c>
      <c r="P2286" t="s">
        <v>5814</v>
      </c>
      <c r="Q2286">
        <v>0.185</v>
      </c>
      <c r="R2286" t="s">
        <v>3139</v>
      </c>
      <c r="S2286" t="s">
        <v>54</v>
      </c>
      <c r="T2286">
        <v>341</v>
      </c>
      <c r="U2286" t="s">
        <v>6049</v>
      </c>
      <c r="V2286">
        <v>3516755.59</v>
      </c>
      <c r="W2286" s="1">
        <v>0.185</v>
      </c>
      <c r="X2286" t="s">
        <v>3139</v>
      </c>
      <c r="Y2286" t="s">
        <v>6552</v>
      </c>
      <c r="Z2286" s="21">
        <v>3.5786488700000003</v>
      </c>
      <c r="AA2286" s="1">
        <v>0.185</v>
      </c>
      <c r="AB2286" t="s">
        <v>3139</v>
      </c>
      <c r="AC2286" t="s">
        <v>3139</v>
      </c>
      <c r="AD2286" s="1" t="s">
        <v>3139</v>
      </c>
      <c r="AE2286" t="s">
        <v>5815</v>
      </c>
    </row>
    <row r="2287" spans="1:31">
      <c r="A2287" s="98" t="str">
        <f t="shared" si="105"/>
        <v>1228</v>
      </c>
      <c r="B2287" s="98" t="str">
        <f t="shared" si="106"/>
        <v>CA</v>
      </c>
      <c r="C2287" s="98">
        <f t="shared" si="107"/>
        <v>47</v>
      </c>
      <c r="D2287" t="s">
        <v>6552</v>
      </c>
      <c r="E2287">
        <v>11</v>
      </c>
      <c r="F2287">
        <v>122811</v>
      </c>
      <c r="G2287" t="s">
        <v>55</v>
      </c>
      <c r="H2287" t="s">
        <v>3809</v>
      </c>
      <c r="I2287" t="s">
        <v>5969</v>
      </c>
      <c r="J2287" t="s">
        <v>12139</v>
      </c>
      <c r="L2287" t="s">
        <v>6168</v>
      </c>
      <c r="M2287" s="99">
        <v>44455</v>
      </c>
      <c r="N2287" s="21">
        <v>4000000</v>
      </c>
      <c r="O2287" s="24">
        <v>1</v>
      </c>
      <c r="P2287" t="s">
        <v>5814</v>
      </c>
      <c r="Q2287">
        <v>0.21029999999999999</v>
      </c>
      <c r="R2287" t="s">
        <v>3139</v>
      </c>
      <c r="S2287" t="s">
        <v>54</v>
      </c>
      <c r="T2287">
        <v>57</v>
      </c>
      <c r="U2287" t="s">
        <v>6078</v>
      </c>
      <c r="V2287">
        <v>3910604.47</v>
      </c>
      <c r="W2287" s="1">
        <v>0.21029999999999999</v>
      </c>
      <c r="X2287" t="s">
        <v>3139</v>
      </c>
      <c r="Y2287" t="s">
        <v>6552</v>
      </c>
      <c r="Z2287" s="21">
        <v>3.9334805400000001</v>
      </c>
      <c r="AA2287" s="1">
        <v>0.21029999999999999</v>
      </c>
      <c r="AB2287" t="s">
        <v>3139</v>
      </c>
      <c r="AC2287" t="s">
        <v>3139</v>
      </c>
      <c r="AD2287" s="1" t="s">
        <v>3139</v>
      </c>
      <c r="AE2287" t="s">
        <v>5815</v>
      </c>
    </row>
    <row r="2288" spans="1:31">
      <c r="A2288" s="98" t="str">
        <f t="shared" si="105"/>
        <v>1203</v>
      </c>
      <c r="B2288" s="98" t="str">
        <f t="shared" si="106"/>
        <v>FL</v>
      </c>
      <c r="C2288" s="98">
        <f t="shared" si="107"/>
        <v>40</v>
      </c>
      <c r="D2288" t="s">
        <v>6552</v>
      </c>
      <c r="E2288">
        <v>12</v>
      </c>
      <c r="F2288">
        <v>120305</v>
      </c>
      <c r="G2288" t="s">
        <v>107</v>
      </c>
      <c r="H2288" t="s">
        <v>5914</v>
      </c>
      <c r="I2288" t="s">
        <v>5969</v>
      </c>
      <c r="J2288" t="s">
        <v>11490</v>
      </c>
      <c r="L2288" t="s">
        <v>6083</v>
      </c>
      <c r="M2288" s="99">
        <v>44448</v>
      </c>
      <c r="N2288" s="21">
        <v>309226783</v>
      </c>
      <c r="O2288" s="24">
        <v>1</v>
      </c>
      <c r="P2288" t="s">
        <v>5814</v>
      </c>
      <c r="Q2288">
        <v>3.4000000000000002E-2</v>
      </c>
      <c r="R2288" t="s">
        <v>3139</v>
      </c>
      <c r="S2288" t="s">
        <v>54</v>
      </c>
      <c r="T2288">
        <v>90</v>
      </c>
      <c r="U2288" t="s">
        <v>6083</v>
      </c>
      <c r="V2288">
        <v>309226783</v>
      </c>
      <c r="W2288" s="1">
        <v>3.4000000000000002E-2</v>
      </c>
      <c r="X2288" t="s">
        <v>3139</v>
      </c>
      <c r="Y2288" t="s">
        <v>6552</v>
      </c>
      <c r="Z2288" s="21">
        <v>310.69492073999999</v>
      </c>
      <c r="AA2288" s="1">
        <v>3.4000000000000002E-2</v>
      </c>
      <c r="AB2288" t="s">
        <v>3139</v>
      </c>
      <c r="AC2288">
        <v>0</v>
      </c>
      <c r="AD2288" s="1" t="s">
        <v>3139</v>
      </c>
      <c r="AE2288" t="s">
        <v>5815</v>
      </c>
    </row>
    <row r="2289" spans="1:31">
      <c r="A2289" s="98" t="str">
        <f t="shared" ref="A2289:A2352" si="108">+MID(F2289,1,4)</f>
        <v>1203</v>
      </c>
      <c r="B2289" s="98" t="str">
        <f t="shared" ref="B2289:B2352" si="109">+IF(A2289="1228","CA",IF(A2289="1230","VR",IF(A2289="1203","FL","OT")))</f>
        <v>FL</v>
      </c>
      <c r="C2289" s="98">
        <f t="shared" ref="C2289:C2352" si="110">+IF(M2289="",0,M2289-D2289)</f>
        <v>46</v>
      </c>
      <c r="D2289" t="s">
        <v>6552</v>
      </c>
      <c r="E2289">
        <v>13</v>
      </c>
      <c r="F2289">
        <v>120305</v>
      </c>
      <c r="G2289" t="s">
        <v>107</v>
      </c>
      <c r="H2289" t="s">
        <v>5914</v>
      </c>
      <c r="I2289" t="s">
        <v>5969</v>
      </c>
      <c r="J2289" t="s">
        <v>11491</v>
      </c>
      <c r="L2289" t="s">
        <v>6279</v>
      </c>
      <c r="M2289" s="99">
        <v>44454</v>
      </c>
      <c r="N2289" s="21">
        <v>305277710</v>
      </c>
      <c r="O2289" s="24">
        <v>1</v>
      </c>
      <c r="P2289" t="s">
        <v>5814</v>
      </c>
      <c r="Q2289">
        <v>3.4000000000000002E-2</v>
      </c>
      <c r="R2289" t="s">
        <v>3139</v>
      </c>
      <c r="S2289" t="s">
        <v>54</v>
      </c>
      <c r="T2289">
        <v>90</v>
      </c>
      <c r="U2289" t="s">
        <v>6279</v>
      </c>
      <c r="V2289">
        <v>305277710</v>
      </c>
      <c r="W2289" s="1">
        <v>3.4000000000000002E-2</v>
      </c>
      <c r="X2289" t="s">
        <v>3139</v>
      </c>
      <c r="Y2289" t="s">
        <v>6552</v>
      </c>
      <c r="Z2289" s="21">
        <v>306.55635308999996</v>
      </c>
      <c r="AA2289" s="1">
        <v>3.4000000000000002E-2</v>
      </c>
      <c r="AB2289" t="s">
        <v>3139</v>
      </c>
      <c r="AC2289">
        <v>0</v>
      </c>
      <c r="AD2289" s="1" t="s">
        <v>3139</v>
      </c>
      <c r="AE2289" t="s">
        <v>5815</v>
      </c>
    </row>
    <row r="2290" spans="1:31">
      <c r="A2290" s="98" t="str">
        <f t="shared" si="108"/>
        <v>1203</v>
      </c>
      <c r="B2290" s="98" t="str">
        <f t="shared" si="109"/>
        <v>FL</v>
      </c>
      <c r="C2290" s="98">
        <f t="shared" si="110"/>
        <v>49</v>
      </c>
      <c r="D2290" t="s">
        <v>6552</v>
      </c>
      <c r="E2290">
        <v>14</v>
      </c>
      <c r="F2290">
        <v>120305</v>
      </c>
      <c r="G2290" t="s">
        <v>107</v>
      </c>
      <c r="H2290" t="s">
        <v>5914</v>
      </c>
      <c r="I2290" t="s">
        <v>5969</v>
      </c>
      <c r="J2290" t="s">
        <v>11492</v>
      </c>
      <c r="L2290" t="s">
        <v>6111</v>
      </c>
      <c r="M2290" s="99">
        <v>44457</v>
      </c>
      <c r="N2290" s="21">
        <v>410279634</v>
      </c>
      <c r="O2290" s="24">
        <v>1</v>
      </c>
      <c r="P2290" t="s">
        <v>5814</v>
      </c>
      <c r="Q2290">
        <v>3.4000000000000002E-2</v>
      </c>
      <c r="R2290" t="s">
        <v>3139</v>
      </c>
      <c r="S2290" t="s">
        <v>54</v>
      </c>
      <c r="T2290">
        <v>90</v>
      </c>
      <c r="U2290" t="s">
        <v>6111</v>
      </c>
      <c r="V2290">
        <v>410279634</v>
      </c>
      <c r="W2290" s="1">
        <v>3.4000000000000002E-2</v>
      </c>
      <c r="X2290" t="s">
        <v>3139</v>
      </c>
      <c r="Y2290" t="s">
        <v>6552</v>
      </c>
      <c r="Z2290" s="21">
        <v>411.88322699000003</v>
      </c>
      <c r="AA2290" s="1">
        <v>3.4000000000000002E-2</v>
      </c>
      <c r="AB2290" t="s">
        <v>3139</v>
      </c>
      <c r="AC2290">
        <v>0</v>
      </c>
      <c r="AD2290" s="1" t="s">
        <v>3139</v>
      </c>
      <c r="AE2290" t="s">
        <v>5815</v>
      </c>
    </row>
    <row r="2291" spans="1:31">
      <c r="A2291" s="98" t="str">
        <f t="shared" si="108"/>
        <v>1203</v>
      </c>
      <c r="B2291" s="98" t="str">
        <f t="shared" si="109"/>
        <v>FL</v>
      </c>
      <c r="C2291" s="98">
        <f t="shared" si="110"/>
        <v>55</v>
      </c>
      <c r="D2291" t="s">
        <v>6552</v>
      </c>
      <c r="E2291">
        <v>15</v>
      </c>
      <c r="F2291">
        <v>120305</v>
      </c>
      <c r="G2291" t="s">
        <v>3399</v>
      </c>
      <c r="H2291" t="s">
        <v>3551</v>
      </c>
      <c r="I2291" t="s">
        <v>5969</v>
      </c>
      <c r="J2291" t="s">
        <v>11493</v>
      </c>
      <c r="L2291" t="s">
        <v>6124</v>
      </c>
      <c r="M2291" s="99">
        <v>44463</v>
      </c>
      <c r="N2291" s="21">
        <v>307629076</v>
      </c>
      <c r="O2291" s="24">
        <v>1</v>
      </c>
      <c r="P2291" t="s">
        <v>5814</v>
      </c>
      <c r="Q2291">
        <v>2.5499999999999998E-2</v>
      </c>
      <c r="R2291" t="s">
        <v>3139</v>
      </c>
      <c r="S2291" t="s">
        <v>54</v>
      </c>
      <c r="T2291">
        <v>90</v>
      </c>
      <c r="U2291" t="s">
        <v>6124</v>
      </c>
      <c r="V2291">
        <v>307629076</v>
      </c>
      <c r="W2291" s="1">
        <v>2.5499999999999998E-2</v>
      </c>
      <c r="X2291" t="s">
        <v>3139</v>
      </c>
      <c r="Y2291" t="s">
        <v>6552</v>
      </c>
      <c r="Z2291" s="21">
        <v>308.41054960000002</v>
      </c>
      <c r="AA2291" s="1">
        <v>2.5499999999999998E-2</v>
      </c>
      <c r="AB2291" t="s">
        <v>3139</v>
      </c>
      <c r="AC2291">
        <v>0</v>
      </c>
      <c r="AD2291" s="1" t="s">
        <v>3139</v>
      </c>
      <c r="AE2291" t="s">
        <v>5815</v>
      </c>
    </row>
    <row r="2292" spans="1:31">
      <c r="A2292" s="98" t="str">
        <f t="shared" si="108"/>
        <v>1203</v>
      </c>
      <c r="B2292" s="98" t="str">
        <f t="shared" si="109"/>
        <v>FL</v>
      </c>
      <c r="C2292" s="98">
        <f t="shared" si="110"/>
        <v>60</v>
      </c>
      <c r="D2292" t="s">
        <v>6552</v>
      </c>
      <c r="E2292">
        <v>16</v>
      </c>
      <c r="F2292">
        <v>120305</v>
      </c>
      <c r="G2292" t="s">
        <v>3399</v>
      </c>
      <c r="H2292" t="s">
        <v>3551</v>
      </c>
      <c r="I2292" t="s">
        <v>5969</v>
      </c>
      <c r="J2292" t="s">
        <v>11494</v>
      </c>
      <c r="L2292" t="s">
        <v>6100</v>
      </c>
      <c r="M2292" s="99">
        <v>44468</v>
      </c>
      <c r="N2292" s="21">
        <v>307984356</v>
      </c>
      <c r="O2292" s="24">
        <v>1</v>
      </c>
      <c r="P2292" t="s">
        <v>5814</v>
      </c>
      <c r="Q2292">
        <v>2.5499999999999998E-2</v>
      </c>
      <c r="R2292" t="s">
        <v>3139</v>
      </c>
      <c r="S2292" t="s">
        <v>54</v>
      </c>
      <c r="T2292">
        <v>90</v>
      </c>
      <c r="U2292" t="s">
        <v>6100</v>
      </c>
      <c r="V2292">
        <v>307984356</v>
      </c>
      <c r="W2292" s="1">
        <v>2.5499999999999998E-2</v>
      </c>
      <c r="X2292" t="s">
        <v>3139</v>
      </c>
      <c r="Y2292" t="s">
        <v>6552</v>
      </c>
      <c r="Z2292" s="21">
        <v>308.65818975999997</v>
      </c>
      <c r="AA2292" s="1">
        <v>2.5499999999999998E-2</v>
      </c>
      <c r="AB2292" t="s">
        <v>3139</v>
      </c>
      <c r="AC2292">
        <v>0</v>
      </c>
      <c r="AD2292" s="1" t="s">
        <v>3139</v>
      </c>
      <c r="AE2292" t="s">
        <v>5815</v>
      </c>
    </row>
    <row r="2293" spans="1:31">
      <c r="A2293" s="98" t="str">
        <f t="shared" si="108"/>
        <v>1203</v>
      </c>
      <c r="B2293" s="98" t="str">
        <f t="shared" si="109"/>
        <v>FL</v>
      </c>
      <c r="C2293" s="98">
        <f t="shared" si="110"/>
        <v>88</v>
      </c>
      <c r="D2293" t="s">
        <v>6552</v>
      </c>
      <c r="E2293">
        <v>17</v>
      </c>
      <c r="F2293">
        <v>120305</v>
      </c>
      <c r="G2293" t="s">
        <v>3399</v>
      </c>
      <c r="H2293" t="s">
        <v>3551</v>
      </c>
      <c r="I2293" t="s">
        <v>5969</v>
      </c>
      <c r="J2293" t="s">
        <v>12140</v>
      </c>
      <c r="L2293" t="s">
        <v>6080</v>
      </c>
      <c r="M2293" s="99">
        <v>44496</v>
      </c>
      <c r="N2293" s="21">
        <v>409791108</v>
      </c>
      <c r="O2293" s="24">
        <v>1</v>
      </c>
      <c r="P2293" t="s">
        <v>5814</v>
      </c>
      <c r="Q2293">
        <v>2.5499999999999998E-2</v>
      </c>
      <c r="R2293" t="s">
        <v>3139</v>
      </c>
      <c r="S2293" t="s">
        <v>54</v>
      </c>
      <c r="T2293">
        <v>90</v>
      </c>
      <c r="U2293" t="s">
        <v>6080</v>
      </c>
      <c r="V2293">
        <v>409791108</v>
      </c>
      <c r="W2293" s="1">
        <v>2.5499999999999998E-2</v>
      </c>
      <c r="X2293" t="s">
        <v>3139</v>
      </c>
      <c r="Y2293" t="s">
        <v>6552</v>
      </c>
      <c r="Z2293" s="21">
        <v>409.87785902999997</v>
      </c>
      <c r="AA2293" s="1">
        <v>2.5499999999999998E-2</v>
      </c>
      <c r="AB2293" t="s">
        <v>3139</v>
      </c>
      <c r="AC2293">
        <v>0</v>
      </c>
      <c r="AD2293" s="1" t="s">
        <v>3139</v>
      </c>
      <c r="AE2293" t="s">
        <v>5815</v>
      </c>
    </row>
    <row r="2294" spans="1:31">
      <c r="A2294" s="98" t="str">
        <f t="shared" si="108"/>
        <v>1230</v>
      </c>
      <c r="B2294" s="98" t="str">
        <f t="shared" si="109"/>
        <v>VR</v>
      </c>
      <c r="C2294" s="98">
        <f t="shared" si="110"/>
        <v>0</v>
      </c>
      <c r="D2294" t="s">
        <v>6552</v>
      </c>
      <c r="E2294">
        <v>1</v>
      </c>
      <c r="F2294">
        <v>123002</v>
      </c>
      <c r="G2294" t="s">
        <v>3812</v>
      </c>
      <c r="H2294" t="s">
        <v>3813</v>
      </c>
      <c r="I2294" t="s">
        <v>6006</v>
      </c>
      <c r="J2294" t="s">
        <v>3815</v>
      </c>
      <c r="K2294" t="s">
        <v>5825</v>
      </c>
      <c r="N2294" s="21">
        <v>0</v>
      </c>
      <c r="O2294" s="24">
        <v>1</v>
      </c>
      <c r="Q2294" t="s">
        <v>3139</v>
      </c>
      <c r="R2294">
        <v>10000</v>
      </c>
      <c r="T2294" t="s">
        <v>3139</v>
      </c>
      <c r="U2294" t="s">
        <v>7020</v>
      </c>
      <c r="V2294">
        <v>800000</v>
      </c>
      <c r="W2294" s="1" t="s">
        <v>3139</v>
      </c>
      <c r="X2294">
        <v>80</v>
      </c>
      <c r="Y2294" t="s">
        <v>6563</v>
      </c>
      <c r="Z2294" s="21">
        <v>0.8</v>
      </c>
      <c r="AA2294" s="1" t="s">
        <v>3139</v>
      </c>
      <c r="AB2294">
        <v>10000</v>
      </c>
      <c r="AC2294">
        <v>0</v>
      </c>
      <c r="AD2294" s="1" t="s">
        <v>3139</v>
      </c>
      <c r="AE2294" t="s">
        <v>5824</v>
      </c>
    </row>
    <row r="2295" spans="1:31">
      <c r="A2295" s="98" t="str">
        <f t="shared" si="108"/>
        <v>1230</v>
      </c>
      <c r="B2295" s="98" t="str">
        <f t="shared" si="109"/>
        <v>VR</v>
      </c>
      <c r="C2295" s="98">
        <f t="shared" si="110"/>
        <v>0</v>
      </c>
      <c r="D2295" t="s">
        <v>6552</v>
      </c>
      <c r="E2295">
        <v>2</v>
      </c>
      <c r="F2295">
        <v>123002</v>
      </c>
      <c r="G2295" t="s">
        <v>3812</v>
      </c>
      <c r="H2295" t="s">
        <v>3813</v>
      </c>
      <c r="I2295" t="s">
        <v>6006</v>
      </c>
      <c r="J2295" t="s">
        <v>3816</v>
      </c>
      <c r="K2295" t="s">
        <v>5825</v>
      </c>
      <c r="N2295" s="21">
        <v>0</v>
      </c>
      <c r="O2295" s="24">
        <v>1</v>
      </c>
      <c r="Q2295" t="s">
        <v>3139</v>
      </c>
      <c r="R2295">
        <v>10000</v>
      </c>
      <c r="T2295" t="s">
        <v>3139</v>
      </c>
      <c r="U2295" t="s">
        <v>7021</v>
      </c>
      <c r="V2295">
        <v>3750000</v>
      </c>
      <c r="W2295" s="1" t="s">
        <v>3139</v>
      </c>
      <c r="X2295">
        <v>375</v>
      </c>
      <c r="Y2295" t="s">
        <v>6563</v>
      </c>
      <c r="Z2295" s="21">
        <v>3.75</v>
      </c>
      <c r="AA2295" s="1" t="s">
        <v>3139</v>
      </c>
      <c r="AB2295">
        <v>10000</v>
      </c>
      <c r="AC2295">
        <v>0</v>
      </c>
      <c r="AD2295" s="1" t="s">
        <v>3139</v>
      </c>
      <c r="AE2295" t="s">
        <v>5824</v>
      </c>
    </row>
    <row r="2296" spans="1:31">
      <c r="A2296" s="98" t="str">
        <f t="shared" si="108"/>
        <v>1230</v>
      </c>
      <c r="B2296" s="98" t="str">
        <f t="shared" si="109"/>
        <v>VR</v>
      </c>
      <c r="C2296" s="98">
        <f t="shared" si="110"/>
        <v>0</v>
      </c>
      <c r="D2296" t="s">
        <v>6552</v>
      </c>
      <c r="E2296">
        <v>3</v>
      </c>
      <c r="F2296">
        <v>123002</v>
      </c>
      <c r="G2296" t="s">
        <v>3812</v>
      </c>
      <c r="H2296" t="s">
        <v>3813</v>
      </c>
      <c r="I2296" t="s">
        <v>6006</v>
      </c>
      <c r="J2296" t="s">
        <v>3817</v>
      </c>
      <c r="K2296" t="s">
        <v>5825</v>
      </c>
      <c r="N2296" s="21">
        <v>0</v>
      </c>
      <c r="O2296" s="24">
        <v>1</v>
      </c>
      <c r="Q2296" t="s">
        <v>3139</v>
      </c>
      <c r="R2296">
        <v>10000</v>
      </c>
      <c r="T2296" t="s">
        <v>3139</v>
      </c>
      <c r="U2296" t="s">
        <v>7022</v>
      </c>
      <c r="V2296">
        <v>1300000</v>
      </c>
      <c r="W2296" s="1" t="s">
        <v>3139</v>
      </c>
      <c r="X2296">
        <v>130</v>
      </c>
      <c r="Y2296" t="s">
        <v>6563</v>
      </c>
      <c r="Z2296" s="21">
        <v>1.3</v>
      </c>
      <c r="AA2296" s="1" t="s">
        <v>3139</v>
      </c>
      <c r="AB2296">
        <v>10000</v>
      </c>
      <c r="AC2296">
        <v>0</v>
      </c>
      <c r="AD2296" s="1" t="s">
        <v>3139</v>
      </c>
      <c r="AE2296" t="s">
        <v>5824</v>
      </c>
    </row>
    <row r="2297" spans="1:31">
      <c r="A2297" s="98" t="str">
        <f t="shared" si="108"/>
        <v>1230</v>
      </c>
      <c r="B2297" s="98" t="str">
        <f t="shared" si="109"/>
        <v>VR</v>
      </c>
      <c r="C2297" s="98">
        <f t="shared" si="110"/>
        <v>0</v>
      </c>
      <c r="D2297" t="s">
        <v>6552</v>
      </c>
      <c r="E2297">
        <v>4</v>
      </c>
      <c r="F2297">
        <v>123002</v>
      </c>
      <c r="G2297" t="s">
        <v>3812</v>
      </c>
      <c r="H2297" t="s">
        <v>3813</v>
      </c>
      <c r="I2297" t="s">
        <v>6006</v>
      </c>
      <c r="J2297" t="s">
        <v>3814</v>
      </c>
      <c r="K2297" t="s">
        <v>5825</v>
      </c>
      <c r="N2297" s="21">
        <v>0</v>
      </c>
      <c r="O2297" s="24">
        <v>1</v>
      </c>
      <c r="Q2297" t="s">
        <v>3139</v>
      </c>
      <c r="R2297">
        <v>10000</v>
      </c>
      <c r="T2297" t="s">
        <v>3139</v>
      </c>
      <c r="U2297" t="s">
        <v>7023</v>
      </c>
      <c r="V2297">
        <v>850000</v>
      </c>
      <c r="W2297" s="1" t="s">
        <v>3139</v>
      </c>
      <c r="X2297">
        <v>85</v>
      </c>
      <c r="Y2297" t="s">
        <v>6563</v>
      </c>
      <c r="Z2297" s="21">
        <v>0.85</v>
      </c>
      <c r="AA2297" s="1" t="s">
        <v>3139</v>
      </c>
      <c r="AB2297">
        <v>10000</v>
      </c>
      <c r="AC2297">
        <v>0</v>
      </c>
      <c r="AD2297" s="1" t="s">
        <v>3139</v>
      </c>
      <c r="AE2297" t="s">
        <v>5824</v>
      </c>
    </row>
    <row r="2298" spans="1:31">
      <c r="A2298" s="98" t="str">
        <f t="shared" si="108"/>
        <v>1230</v>
      </c>
      <c r="B2298" s="98" t="str">
        <f t="shared" si="109"/>
        <v>VR</v>
      </c>
      <c r="C2298" s="98">
        <f t="shared" si="110"/>
        <v>0</v>
      </c>
      <c r="D2298" t="s">
        <v>6552</v>
      </c>
      <c r="E2298">
        <v>5</v>
      </c>
      <c r="F2298">
        <v>123002</v>
      </c>
      <c r="G2298" t="s">
        <v>3812</v>
      </c>
      <c r="H2298" t="s">
        <v>3813</v>
      </c>
      <c r="I2298" t="s">
        <v>6006</v>
      </c>
      <c r="J2298" t="s">
        <v>3818</v>
      </c>
      <c r="K2298" t="s">
        <v>5825</v>
      </c>
      <c r="N2298" s="21">
        <v>0</v>
      </c>
      <c r="O2298" s="24">
        <v>1</v>
      </c>
      <c r="Q2298" t="s">
        <v>3139</v>
      </c>
      <c r="R2298">
        <v>10000</v>
      </c>
      <c r="T2298" t="s">
        <v>3139</v>
      </c>
      <c r="U2298" t="s">
        <v>7024</v>
      </c>
      <c r="V2298">
        <v>6250000</v>
      </c>
      <c r="W2298" s="1" t="s">
        <v>3139</v>
      </c>
      <c r="X2298">
        <v>625</v>
      </c>
      <c r="Y2298" t="s">
        <v>6563</v>
      </c>
      <c r="Z2298" s="21">
        <v>6.25</v>
      </c>
      <c r="AA2298" s="1" t="s">
        <v>3139</v>
      </c>
      <c r="AB2298">
        <v>10000</v>
      </c>
      <c r="AC2298">
        <v>0</v>
      </c>
      <c r="AD2298" s="1" t="s">
        <v>3139</v>
      </c>
      <c r="AE2298" t="s">
        <v>5824</v>
      </c>
    </row>
    <row r="2299" spans="1:31">
      <c r="A2299" s="98" t="str">
        <f t="shared" si="108"/>
        <v>1230</v>
      </c>
      <c r="B2299" s="98" t="str">
        <f t="shared" si="109"/>
        <v>VR</v>
      </c>
      <c r="C2299" s="98">
        <f t="shared" si="110"/>
        <v>0</v>
      </c>
      <c r="D2299" t="s">
        <v>6552</v>
      </c>
      <c r="E2299">
        <v>6</v>
      </c>
      <c r="F2299">
        <v>123002</v>
      </c>
      <c r="G2299" t="s">
        <v>3812</v>
      </c>
      <c r="H2299" t="s">
        <v>3813</v>
      </c>
      <c r="I2299" t="s">
        <v>6006</v>
      </c>
      <c r="J2299" t="s">
        <v>3819</v>
      </c>
      <c r="K2299" t="s">
        <v>5825</v>
      </c>
      <c r="N2299" s="21">
        <v>0</v>
      </c>
      <c r="O2299" s="24">
        <v>1</v>
      </c>
      <c r="Q2299" t="s">
        <v>3139</v>
      </c>
      <c r="R2299">
        <v>10000</v>
      </c>
      <c r="T2299" t="s">
        <v>3139</v>
      </c>
      <c r="U2299" t="s">
        <v>6212</v>
      </c>
      <c r="V2299">
        <v>3770000</v>
      </c>
      <c r="W2299" s="1" t="s">
        <v>3139</v>
      </c>
      <c r="X2299">
        <v>377</v>
      </c>
      <c r="Y2299" t="s">
        <v>6563</v>
      </c>
      <c r="Z2299" s="21">
        <v>3.77</v>
      </c>
      <c r="AA2299" s="1" t="s">
        <v>3139</v>
      </c>
      <c r="AB2299">
        <v>10000</v>
      </c>
      <c r="AC2299">
        <v>0</v>
      </c>
      <c r="AD2299" s="1" t="s">
        <v>3139</v>
      </c>
      <c r="AE2299" t="s">
        <v>5824</v>
      </c>
    </row>
    <row r="2300" spans="1:31">
      <c r="A2300" s="98" t="str">
        <f t="shared" si="108"/>
        <v>1230</v>
      </c>
      <c r="B2300" s="98" t="str">
        <f t="shared" si="109"/>
        <v>VR</v>
      </c>
      <c r="C2300" s="98">
        <f t="shared" si="110"/>
        <v>0</v>
      </c>
      <c r="D2300" t="s">
        <v>6552</v>
      </c>
      <c r="E2300">
        <v>7</v>
      </c>
      <c r="F2300">
        <v>123002</v>
      </c>
      <c r="G2300" t="s">
        <v>3812</v>
      </c>
      <c r="H2300" t="s">
        <v>3813</v>
      </c>
      <c r="I2300" t="s">
        <v>6006</v>
      </c>
      <c r="J2300" t="s">
        <v>3820</v>
      </c>
      <c r="K2300" t="s">
        <v>5825</v>
      </c>
      <c r="N2300" s="21">
        <v>0</v>
      </c>
      <c r="O2300" s="24">
        <v>1</v>
      </c>
      <c r="Q2300" t="s">
        <v>3139</v>
      </c>
      <c r="R2300">
        <v>10000</v>
      </c>
      <c r="T2300" t="s">
        <v>3139</v>
      </c>
      <c r="U2300" t="s">
        <v>7025</v>
      </c>
      <c r="V2300">
        <v>4630000</v>
      </c>
      <c r="W2300" s="1" t="s">
        <v>3139</v>
      </c>
      <c r="X2300">
        <v>463</v>
      </c>
      <c r="Y2300" t="s">
        <v>6563</v>
      </c>
      <c r="Z2300" s="21">
        <v>4.63</v>
      </c>
      <c r="AA2300" s="1" t="s">
        <v>3139</v>
      </c>
      <c r="AB2300">
        <v>10000</v>
      </c>
      <c r="AC2300">
        <v>0</v>
      </c>
      <c r="AD2300" s="1" t="s">
        <v>3139</v>
      </c>
      <c r="AE2300" t="s">
        <v>5824</v>
      </c>
    </row>
    <row r="2301" spans="1:31">
      <c r="A2301" s="98" t="str">
        <f t="shared" si="108"/>
        <v>1226</v>
      </c>
      <c r="B2301" s="98" t="str">
        <f t="shared" si="109"/>
        <v>OT</v>
      </c>
      <c r="C2301" s="98">
        <f t="shared" si="110"/>
        <v>0</v>
      </c>
      <c r="D2301" t="s">
        <v>6552</v>
      </c>
      <c r="E2301">
        <v>8</v>
      </c>
      <c r="F2301">
        <v>122602</v>
      </c>
      <c r="G2301" t="s">
        <v>53</v>
      </c>
      <c r="H2301" t="s">
        <v>3047</v>
      </c>
      <c r="I2301" t="s">
        <v>6006</v>
      </c>
      <c r="J2301" t="s">
        <v>50</v>
      </c>
      <c r="N2301" s="21">
        <v>0</v>
      </c>
      <c r="O2301" s="24">
        <v>1</v>
      </c>
      <c r="Q2301" t="s">
        <v>3139</v>
      </c>
      <c r="R2301">
        <v>35465580</v>
      </c>
      <c r="T2301" t="s">
        <v>3139</v>
      </c>
      <c r="U2301" t="s">
        <v>7026</v>
      </c>
      <c r="V2301">
        <v>35465580</v>
      </c>
      <c r="W2301" s="1" t="s">
        <v>3139</v>
      </c>
      <c r="X2301">
        <v>1</v>
      </c>
      <c r="Y2301" t="s">
        <v>6016</v>
      </c>
      <c r="Z2301" s="21">
        <v>84.269087909999996</v>
      </c>
      <c r="AA2301" s="1" t="s">
        <v>3139</v>
      </c>
      <c r="AB2301">
        <v>35465580</v>
      </c>
      <c r="AC2301">
        <v>0</v>
      </c>
      <c r="AD2301" s="1" t="s">
        <v>3139</v>
      </c>
      <c r="AE2301" t="s">
        <v>5819</v>
      </c>
    </row>
    <row r="2302" spans="1:31">
      <c r="A2302" s="98" t="str">
        <f t="shared" si="108"/>
        <v>1226</v>
      </c>
      <c r="B2302" s="98" t="str">
        <f t="shared" si="109"/>
        <v>OT</v>
      </c>
      <c r="C2302" s="98">
        <f t="shared" si="110"/>
        <v>0</v>
      </c>
      <c r="D2302" t="s">
        <v>6552</v>
      </c>
      <c r="E2302">
        <v>9</v>
      </c>
      <c r="F2302">
        <v>122602</v>
      </c>
      <c r="G2302" t="s">
        <v>3181</v>
      </c>
      <c r="H2302" t="s">
        <v>3268</v>
      </c>
      <c r="I2302" t="s">
        <v>6006</v>
      </c>
      <c r="J2302" t="s">
        <v>3821</v>
      </c>
      <c r="N2302" s="21">
        <v>0</v>
      </c>
      <c r="O2302" s="24">
        <v>1</v>
      </c>
      <c r="Q2302" t="s">
        <v>3139</v>
      </c>
      <c r="R2302">
        <v>2464000</v>
      </c>
      <c r="T2302" t="s">
        <v>3139</v>
      </c>
      <c r="U2302" t="s">
        <v>7027</v>
      </c>
      <c r="V2302">
        <v>2464000</v>
      </c>
      <c r="W2302" s="1" t="s">
        <v>3139</v>
      </c>
      <c r="X2302">
        <v>1</v>
      </c>
      <c r="Y2302" t="s">
        <v>6142</v>
      </c>
      <c r="Z2302" s="21">
        <v>14.655042</v>
      </c>
      <c r="AA2302" s="1" t="s">
        <v>3139</v>
      </c>
      <c r="AB2302">
        <v>8416676</v>
      </c>
      <c r="AC2302">
        <v>0</v>
      </c>
      <c r="AD2302" s="1" t="s">
        <v>3139</v>
      </c>
      <c r="AE2302" t="s">
        <v>5819</v>
      </c>
    </row>
    <row r="2303" spans="1:31">
      <c r="A2303" s="98" t="str">
        <f t="shared" si="108"/>
        <v>1226</v>
      </c>
      <c r="B2303" s="98" t="str">
        <f t="shared" si="109"/>
        <v>OT</v>
      </c>
      <c r="C2303" s="98">
        <f t="shared" si="110"/>
        <v>0</v>
      </c>
      <c r="D2303" t="s">
        <v>6552</v>
      </c>
      <c r="E2303">
        <v>10</v>
      </c>
      <c r="F2303">
        <v>122602</v>
      </c>
      <c r="G2303" t="s">
        <v>3181</v>
      </c>
      <c r="H2303" t="s">
        <v>3268</v>
      </c>
      <c r="I2303" t="s">
        <v>6006</v>
      </c>
      <c r="J2303" t="s">
        <v>3822</v>
      </c>
      <c r="N2303" s="21">
        <v>0</v>
      </c>
      <c r="O2303" s="24">
        <v>1</v>
      </c>
      <c r="Q2303" t="s">
        <v>3139</v>
      </c>
      <c r="R2303">
        <v>2464000</v>
      </c>
      <c r="T2303" t="s">
        <v>3139</v>
      </c>
      <c r="U2303" t="s">
        <v>7027</v>
      </c>
      <c r="V2303">
        <v>2464000</v>
      </c>
      <c r="W2303" s="1" t="s">
        <v>3139</v>
      </c>
      <c r="X2303">
        <v>1</v>
      </c>
      <c r="Y2303" t="s">
        <v>6142</v>
      </c>
      <c r="Z2303" s="21">
        <v>13.751073999999999</v>
      </c>
      <c r="AA2303" s="1" t="s">
        <v>3139</v>
      </c>
      <c r="AB2303">
        <v>7780357</v>
      </c>
      <c r="AC2303">
        <v>0</v>
      </c>
      <c r="AD2303" s="1" t="s">
        <v>3139</v>
      </c>
      <c r="AE2303" t="s">
        <v>5819</v>
      </c>
    </row>
    <row r="2304" spans="1:31">
      <c r="A2304" s="98" t="str">
        <f t="shared" si="108"/>
        <v>1226</v>
      </c>
      <c r="B2304" s="98" t="str">
        <f t="shared" si="109"/>
        <v>OT</v>
      </c>
      <c r="C2304" s="98">
        <f t="shared" si="110"/>
        <v>0</v>
      </c>
      <c r="D2304" t="s">
        <v>6552</v>
      </c>
      <c r="E2304">
        <v>11</v>
      </c>
      <c r="F2304">
        <v>122602</v>
      </c>
      <c r="G2304" t="s">
        <v>3157</v>
      </c>
      <c r="H2304" t="s">
        <v>3159</v>
      </c>
      <c r="I2304" t="s">
        <v>6006</v>
      </c>
      <c r="J2304" t="s">
        <v>50</v>
      </c>
      <c r="N2304" s="21">
        <v>0</v>
      </c>
      <c r="O2304" s="24">
        <v>1</v>
      </c>
      <c r="Q2304" t="s">
        <v>3139</v>
      </c>
      <c r="R2304">
        <v>737717</v>
      </c>
      <c r="T2304" t="s">
        <v>3139</v>
      </c>
      <c r="U2304" t="s">
        <v>7028</v>
      </c>
      <c r="V2304">
        <v>737717</v>
      </c>
      <c r="W2304" s="1" t="s">
        <v>3139</v>
      </c>
      <c r="X2304">
        <v>1</v>
      </c>
      <c r="Y2304" t="s">
        <v>7029</v>
      </c>
      <c r="Z2304" s="21">
        <v>0.78122000000000003</v>
      </c>
      <c r="AA2304" s="1" t="s">
        <v>3139</v>
      </c>
      <c r="AB2304">
        <v>737717</v>
      </c>
      <c r="AC2304">
        <v>0</v>
      </c>
      <c r="AD2304" s="1" t="s">
        <v>3139</v>
      </c>
      <c r="AE2304" t="s">
        <v>5819</v>
      </c>
    </row>
    <row r="2305" spans="1:31">
      <c r="A2305" s="98" t="str">
        <f t="shared" si="108"/>
        <v>1226</v>
      </c>
      <c r="B2305" s="98" t="str">
        <f t="shared" si="109"/>
        <v>OT</v>
      </c>
      <c r="C2305" s="98">
        <f t="shared" si="110"/>
        <v>0</v>
      </c>
      <c r="D2305" t="s">
        <v>6552</v>
      </c>
      <c r="E2305">
        <v>12</v>
      </c>
      <c r="F2305">
        <v>122602</v>
      </c>
      <c r="G2305" t="s">
        <v>3778</v>
      </c>
      <c r="H2305" t="s">
        <v>3768</v>
      </c>
      <c r="I2305" t="s">
        <v>6006</v>
      </c>
      <c r="J2305" t="s">
        <v>50</v>
      </c>
      <c r="N2305" s="21">
        <v>0</v>
      </c>
      <c r="O2305" s="24">
        <v>1</v>
      </c>
      <c r="Q2305" t="s">
        <v>3139</v>
      </c>
      <c r="R2305">
        <v>1475000</v>
      </c>
      <c r="T2305" t="s">
        <v>3139</v>
      </c>
      <c r="U2305" t="s">
        <v>7030</v>
      </c>
      <c r="V2305">
        <v>1475000</v>
      </c>
      <c r="W2305" s="1" t="s">
        <v>3139</v>
      </c>
      <c r="X2305">
        <v>1</v>
      </c>
      <c r="Y2305" t="s">
        <v>6443</v>
      </c>
      <c r="Z2305" s="21">
        <v>1.605</v>
      </c>
      <c r="AA2305" s="1" t="s">
        <v>3139</v>
      </c>
      <c r="AB2305">
        <v>1</v>
      </c>
      <c r="AC2305">
        <v>0</v>
      </c>
      <c r="AD2305" s="1" t="s">
        <v>3139</v>
      </c>
      <c r="AE2305" t="s">
        <v>5819</v>
      </c>
    </row>
    <row r="2306" spans="1:31">
      <c r="A2306" s="98" t="str">
        <f t="shared" si="108"/>
        <v>1226</v>
      </c>
      <c r="B2306" s="98" t="str">
        <f t="shared" si="109"/>
        <v>OT</v>
      </c>
      <c r="C2306" s="98">
        <f t="shared" si="110"/>
        <v>0</v>
      </c>
      <c r="D2306" t="s">
        <v>6552</v>
      </c>
      <c r="E2306">
        <v>13</v>
      </c>
      <c r="F2306">
        <v>122602</v>
      </c>
      <c r="G2306" t="s">
        <v>3824</v>
      </c>
      <c r="H2306" t="s">
        <v>3825</v>
      </c>
      <c r="I2306" t="s">
        <v>6006</v>
      </c>
      <c r="J2306" t="s">
        <v>50</v>
      </c>
      <c r="N2306" s="21">
        <v>0</v>
      </c>
      <c r="O2306" s="24">
        <v>1</v>
      </c>
      <c r="Q2306" t="s">
        <v>3139</v>
      </c>
      <c r="R2306">
        <v>390621000</v>
      </c>
      <c r="T2306" t="s">
        <v>3139</v>
      </c>
      <c r="U2306" t="s">
        <v>7031</v>
      </c>
      <c r="V2306">
        <v>390621000</v>
      </c>
      <c r="W2306" s="1" t="s">
        <v>3139</v>
      </c>
      <c r="X2306">
        <v>1</v>
      </c>
      <c r="Y2306" t="s">
        <v>6008</v>
      </c>
      <c r="Z2306" s="21">
        <v>454.26299999999998</v>
      </c>
      <c r="AA2306" s="1" t="s">
        <v>3139</v>
      </c>
      <c r="AB2306">
        <v>390621000</v>
      </c>
      <c r="AC2306">
        <v>0</v>
      </c>
      <c r="AD2306" s="1" t="s">
        <v>3139</v>
      </c>
      <c r="AE2306" t="s">
        <v>5819</v>
      </c>
    </row>
    <row r="2307" spans="1:31">
      <c r="A2307" s="98" t="str">
        <f t="shared" si="108"/>
        <v>1226</v>
      </c>
      <c r="B2307" s="98" t="str">
        <f t="shared" si="109"/>
        <v>OT</v>
      </c>
      <c r="C2307" s="98">
        <f t="shared" si="110"/>
        <v>0</v>
      </c>
      <c r="D2307" t="s">
        <v>6552</v>
      </c>
      <c r="E2307">
        <v>14</v>
      </c>
      <c r="F2307">
        <v>122602</v>
      </c>
      <c r="G2307" t="s">
        <v>3806</v>
      </c>
      <c r="H2307" t="s">
        <v>3823</v>
      </c>
      <c r="I2307" t="s">
        <v>6006</v>
      </c>
      <c r="J2307" t="s">
        <v>50</v>
      </c>
      <c r="N2307" s="21">
        <v>0</v>
      </c>
      <c r="O2307" s="24">
        <v>1</v>
      </c>
      <c r="Q2307" t="s">
        <v>3139</v>
      </c>
      <c r="R2307">
        <v>1061500</v>
      </c>
      <c r="T2307" t="s">
        <v>3139</v>
      </c>
      <c r="U2307" t="s">
        <v>7032</v>
      </c>
      <c r="V2307">
        <v>1061500</v>
      </c>
      <c r="W2307" s="1" t="s">
        <v>3139</v>
      </c>
      <c r="X2307">
        <v>1</v>
      </c>
      <c r="Y2307" t="s">
        <v>6473</v>
      </c>
      <c r="Z2307" s="21">
        <v>1.1163419999999999</v>
      </c>
      <c r="AA2307" s="1" t="s">
        <v>3139</v>
      </c>
      <c r="AB2307">
        <v>1061500</v>
      </c>
      <c r="AC2307">
        <v>0</v>
      </c>
      <c r="AD2307" s="1" t="s">
        <v>3139</v>
      </c>
      <c r="AE2307" t="s">
        <v>5819</v>
      </c>
    </row>
    <row r="2308" spans="1:31">
      <c r="A2308" s="98" t="str">
        <f t="shared" si="108"/>
        <v>1230</v>
      </c>
      <c r="B2308" s="98" t="str">
        <f t="shared" si="109"/>
        <v>VR</v>
      </c>
      <c r="C2308" s="98">
        <f t="shared" si="110"/>
        <v>0</v>
      </c>
      <c r="D2308" t="s">
        <v>6552</v>
      </c>
      <c r="E2308">
        <v>15</v>
      </c>
      <c r="F2308">
        <v>123002</v>
      </c>
      <c r="G2308" t="s">
        <v>3812</v>
      </c>
      <c r="H2308" t="s">
        <v>3813</v>
      </c>
      <c r="I2308" t="s">
        <v>6006</v>
      </c>
      <c r="J2308" t="s">
        <v>9722</v>
      </c>
      <c r="K2308" t="s">
        <v>5825</v>
      </c>
      <c r="N2308" s="21">
        <v>0</v>
      </c>
      <c r="O2308" s="24">
        <v>1</v>
      </c>
      <c r="Q2308" t="s">
        <v>3139</v>
      </c>
      <c r="R2308" t="s">
        <v>3139</v>
      </c>
      <c r="T2308" t="s">
        <v>3139</v>
      </c>
      <c r="U2308" t="s">
        <v>6101</v>
      </c>
      <c r="V2308">
        <v>3890000</v>
      </c>
      <c r="W2308" s="1" t="s">
        <v>3139</v>
      </c>
      <c r="X2308">
        <v>389</v>
      </c>
      <c r="Y2308" t="s">
        <v>6101</v>
      </c>
      <c r="Z2308" s="21">
        <v>3.89</v>
      </c>
      <c r="AA2308" s="1" t="s">
        <v>3139</v>
      </c>
      <c r="AB2308">
        <v>10000</v>
      </c>
      <c r="AC2308">
        <v>0</v>
      </c>
      <c r="AD2308" s="1" t="s">
        <v>3139</v>
      </c>
      <c r="AE2308" t="s">
        <v>5824</v>
      </c>
    </row>
    <row r="2309" spans="1:31">
      <c r="A2309" s="98" t="str">
        <f t="shared" si="108"/>
        <v>1120</v>
      </c>
      <c r="B2309" s="98" t="str">
        <f t="shared" si="109"/>
        <v>OT</v>
      </c>
      <c r="C2309" s="98">
        <f t="shared" si="110"/>
        <v>0</v>
      </c>
      <c r="D2309" t="s">
        <v>6552</v>
      </c>
      <c r="E2309">
        <v>16</v>
      </c>
      <c r="F2309">
        <v>112040</v>
      </c>
      <c r="G2309" t="s">
        <v>79</v>
      </c>
      <c r="H2309" t="s">
        <v>9723</v>
      </c>
      <c r="I2309" t="s">
        <v>6006</v>
      </c>
      <c r="J2309" t="s">
        <v>9724</v>
      </c>
      <c r="K2309" t="s">
        <v>5820</v>
      </c>
      <c r="N2309" s="21">
        <v>0</v>
      </c>
      <c r="O2309" s="24">
        <v>1</v>
      </c>
      <c r="Q2309" t="s">
        <v>3139</v>
      </c>
      <c r="R2309">
        <v>0</v>
      </c>
      <c r="T2309" t="s">
        <v>3139</v>
      </c>
      <c r="U2309" t="s">
        <v>9725</v>
      </c>
      <c r="V2309">
        <v>7321275.6299999999</v>
      </c>
      <c r="W2309" s="1" t="s">
        <v>3139</v>
      </c>
      <c r="X2309">
        <v>1</v>
      </c>
      <c r="Y2309" t="s">
        <v>5977</v>
      </c>
      <c r="Z2309" s="21">
        <v>7.3215486299999997</v>
      </c>
      <c r="AA2309" s="1" t="s">
        <v>3139</v>
      </c>
      <c r="AB2309">
        <v>7321548.6299999999</v>
      </c>
      <c r="AC2309">
        <v>0</v>
      </c>
      <c r="AD2309" s="1" t="s">
        <v>3139</v>
      </c>
      <c r="AE2309" t="s">
        <v>5819</v>
      </c>
    </row>
    <row r="2310" spans="1:31">
      <c r="A2310" s="98" t="str">
        <f t="shared" si="108"/>
        <v>1226</v>
      </c>
      <c r="B2310" s="98" t="str">
        <f t="shared" si="109"/>
        <v>OT</v>
      </c>
      <c r="C2310" s="98">
        <f t="shared" si="110"/>
        <v>0</v>
      </c>
      <c r="D2310" t="s">
        <v>6552</v>
      </c>
      <c r="E2310">
        <v>1</v>
      </c>
      <c r="F2310">
        <v>122602</v>
      </c>
      <c r="G2310" t="s">
        <v>53</v>
      </c>
      <c r="H2310" t="s">
        <v>3047</v>
      </c>
      <c r="I2310" t="s">
        <v>6006</v>
      </c>
      <c r="J2310" t="s">
        <v>347</v>
      </c>
      <c r="L2310" t="s">
        <v>7033</v>
      </c>
      <c r="M2310" s="99">
        <v>44408</v>
      </c>
      <c r="N2310" s="21" t="s">
        <v>3139</v>
      </c>
      <c r="O2310" s="24">
        <v>1</v>
      </c>
      <c r="Q2310" t="s">
        <v>3139</v>
      </c>
      <c r="R2310" t="s">
        <v>3139</v>
      </c>
      <c r="T2310" t="s">
        <v>3139</v>
      </c>
      <c r="U2310" t="s">
        <v>7033</v>
      </c>
      <c r="V2310">
        <v>28957383</v>
      </c>
      <c r="W2310" s="1" t="s">
        <v>3139</v>
      </c>
      <c r="X2310">
        <v>0</v>
      </c>
      <c r="Y2310" t="s">
        <v>6904</v>
      </c>
      <c r="Z2310" s="21">
        <v>42.134544149999996</v>
      </c>
      <c r="AA2310" s="1" t="s">
        <v>3139</v>
      </c>
      <c r="AB2310">
        <v>0</v>
      </c>
      <c r="AC2310">
        <v>0</v>
      </c>
      <c r="AD2310" s="1" t="s">
        <v>3139</v>
      </c>
      <c r="AE2310" t="s">
        <v>5815</v>
      </c>
    </row>
    <row r="2311" spans="1:31">
      <c r="A2311" s="98" t="str">
        <f t="shared" si="108"/>
        <v>1226</v>
      </c>
      <c r="B2311" s="98" t="str">
        <f t="shared" si="109"/>
        <v>OT</v>
      </c>
      <c r="C2311" s="98">
        <f t="shared" si="110"/>
        <v>0</v>
      </c>
      <c r="D2311" t="s">
        <v>6552</v>
      </c>
      <c r="E2311">
        <v>2</v>
      </c>
      <c r="F2311">
        <v>122602</v>
      </c>
      <c r="G2311" t="s">
        <v>3181</v>
      </c>
      <c r="H2311" t="s">
        <v>3368</v>
      </c>
      <c r="I2311" t="s">
        <v>6006</v>
      </c>
      <c r="J2311" t="s">
        <v>347</v>
      </c>
      <c r="L2311" t="s">
        <v>7033</v>
      </c>
      <c r="M2311" s="99">
        <v>44408</v>
      </c>
      <c r="N2311" s="21" t="s">
        <v>3139</v>
      </c>
      <c r="O2311" s="24">
        <v>1</v>
      </c>
      <c r="Q2311" t="s">
        <v>3139</v>
      </c>
      <c r="R2311" t="s">
        <v>3139</v>
      </c>
      <c r="T2311" t="s">
        <v>3139</v>
      </c>
      <c r="U2311" t="s">
        <v>7033</v>
      </c>
      <c r="V2311">
        <v>19651550</v>
      </c>
      <c r="W2311" s="1" t="s">
        <v>3139</v>
      </c>
      <c r="X2311">
        <v>0</v>
      </c>
      <c r="Y2311" t="s">
        <v>6904</v>
      </c>
      <c r="Z2311" s="21">
        <v>36.758378</v>
      </c>
      <c r="AA2311" s="1" t="s">
        <v>3139</v>
      </c>
      <c r="AB2311">
        <v>0</v>
      </c>
      <c r="AC2311">
        <v>0</v>
      </c>
      <c r="AD2311" s="1" t="s">
        <v>3139</v>
      </c>
      <c r="AE2311" t="s">
        <v>5815</v>
      </c>
    </row>
    <row r="2312" spans="1:31">
      <c r="A2312" s="98" t="str">
        <f t="shared" si="108"/>
        <v>1226</v>
      </c>
      <c r="B2312" s="98" t="str">
        <f t="shared" si="109"/>
        <v>OT</v>
      </c>
      <c r="C2312" s="98">
        <f t="shared" si="110"/>
        <v>0</v>
      </c>
      <c r="D2312" t="s">
        <v>6552</v>
      </c>
      <c r="E2312">
        <v>3</v>
      </c>
      <c r="F2312">
        <v>122602</v>
      </c>
      <c r="G2312" t="s">
        <v>3610</v>
      </c>
      <c r="H2312" t="s">
        <v>3826</v>
      </c>
      <c r="I2312" t="s">
        <v>6006</v>
      </c>
      <c r="J2312" t="s">
        <v>347</v>
      </c>
      <c r="L2312" t="s">
        <v>7033</v>
      </c>
      <c r="M2312" s="99">
        <v>44408</v>
      </c>
      <c r="N2312" s="21" t="s">
        <v>3139</v>
      </c>
      <c r="O2312" s="24">
        <v>1</v>
      </c>
      <c r="Q2312" t="s">
        <v>3139</v>
      </c>
      <c r="R2312" t="s">
        <v>3139</v>
      </c>
      <c r="T2312" t="s">
        <v>3139</v>
      </c>
      <c r="U2312" t="s">
        <v>7033</v>
      </c>
      <c r="V2312">
        <v>338725</v>
      </c>
      <c r="W2312" s="1" t="s">
        <v>3139</v>
      </c>
      <c r="X2312">
        <v>0</v>
      </c>
      <c r="Y2312" t="s">
        <v>6904</v>
      </c>
      <c r="Z2312" s="21">
        <v>0.45426299999999997</v>
      </c>
      <c r="AA2312" s="1" t="s">
        <v>3139</v>
      </c>
      <c r="AB2312">
        <v>0</v>
      </c>
      <c r="AC2312">
        <v>0</v>
      </c>
      <c r="AD2312" s="1" t="s">
        <v>3139</v>
      </c>
      <c r="AE2312" t="s">
        <v>5815</v>
      </c>
    </row>
    <row r="2313" spans="1:31">
      <c r="A2313" s="98" t="str">
        <f t="shared" si="108"/>
        <v>1120</v>
      </c>
      <c r="B2313" s="98" t="str">
        <f t="shared" si="109"/>
        <v>OT</v>
      </c>
      <c r="C2313" s="98">
        <f t="shared" si="110"/>
        <v>35</v>
      </c>
      <c r="D2313" t="s">
        <v>6552</v>
      </c>
      <c r="E2313">
        <v>4</v>
      </c>
      <c r="F2313">
        <v>112007</v>
      </c>
      <c r="G2313" t="s">
        <v>53</v>
      </c>
      <c r="H2313" t="s">
        <v>3047</v>
      </c>
      <c r="I2313" t="s">
        <v>5969</v>
      </c>
      <c r="J2313" t="s">
        <v>11495</v>
      </c>
      <c r="L2313" t="s">
        <v>6066</v>
      </c>
      <c r="M2313" s="99">
        <v>44443</v>
      </c>
      <c r="N2313" s="21">
        <v>80000000</v>
      </c>
      <c r="O2313" s="24">
        <v>1</v>
      </c>
      <c r="P2313" t="s">
        <v>5814</v>
      </c>
      <c r="Q2313">
        <v>2.2999999999999998</v>
      </c>
      <c r="R2313" t="s">
        <v>3139</v>
      </c>
      <c r="S2313" t="s">
        <v>54</v>
      </c>
      <c r="T2313">
        <v>3</v>
      </c>
      <c r="U2313" t="s">
        <v>6066</v>
      </c>
      <c r="V2313">
        <v>80000000</v>
      </c>
      <c r="W2313" s="1">
        <v>2.2999999999999998</v>
      </c>
      <c r="X2313" t="s">
        <v>3139</v>
      </c>
      <c r="Y2313" t="s">
        <v>6065</v>
      </c>
      <c r="Z2313" s="21">
        <v>80</v>
      </c>
      <c r="AA2313" s="1">
        <v>2.2999999999999998</v>
      </c>
      <c r="AB2313" t="s">
        <v>3139</v>
      </c>
      <c r="AC2313">
        <v>0</v>
      </c>
      <c r="AD2313" s="1" t="s">
        <v>3139</v>
      </c>
      <c r="AE2313" t="s">
        <v>5815</v>
      </c>
    </row>
    <row r="2314" spans="1:31">
      <c r="A2314" s="98" t="str">
        <f t="shared" si="108"/>
        <v>1120</v>
      </c>
      <c r="B2314" s="98" t="str">
        <f t="shared" si="109"/>
        <v>OT</v>
      </c>
      <c r="C2314" s="98">
        <f t="shared" si="110"/>
        <v>69</v>
      </c>
      <c r="D2314" t="s">
        <v>6552</v>
      </c>
      <c r="E2314">
        <v>5</v>
      </c>
      <c r="F2314">
        <v>112007</v>
      </c>
      <c r="G2314" t="s">
        <v>867</v>
      </c>
      <c r="H2314" t="s">
        <v>3041</v>
      </c>
      <c r="I2314" t="s">
        <v>5969</v>
      </c>
      <c r="J2314" t="s">
        <v>9726</v>
      </c>
      <c r="L2314" t="s">
        <v>9727</v>
      </c>
      <c r="M2314" s="99">
        <v>44477</v>
      </c>
      <c r="N2314" s="21">
        <v>60000000</v>
      </c>
      <c r="O2314" s="24">
        <v>1</v>
      </c>
      <c r="P2314" t="s">
        <v>5814</v>
      </c>
      <c r="Q2314">
        <v>1.7</v>
      </c>
      <c r="R2314" t="s">
        <v>3139</v>
      </c>
      <c r="S2314" t="s">
        <v>54</v>
      </c>
      <c r="T2314">
        <v>3</v>
      </c>
      <c r="U2314" t="s">
        <v>6069</v>
      </c>
      <c r="V2314">
        <v>60000000</v>
      </c>
      <c r="W2314" s="1">
        <v>1.7</v>
      </c>
      <c r="X2314" t="s">
        <v>3139</v>
      </c>
      <c r="Y2314" t="s">
        <v>6069</v>
      </c>
      <c r="Z2314" s="21">
        <v>61.030423380000002</v>
      </c>
      <c r="AA2314" s="1">
        <v>1.7</v>
      </c>
      <c r="AB2314" t="s">
        <v>3139</v>
      </c>
      <c r="AC2314">
        <v>0</v>
      </c>
      <c r="AD2314" s="1" t="s">
        <v>3139</v>
      </c>
      <c r="AE2314" t="s">
        <v>5815</v>
      </c>
    </row>
    <row r="2315" spans="1:31">
      <c r="A2315" s="98" t="str">
        <f t="shared" si="108"/>
        <v>1120</v>
      </c>
      <c r="B2315" s="98" t="str">
        <f t="shared" si="109"/>
        <v>OT</v>
      </c>
      <c r="C2315" s="98">
        <f t="shared" si="110"/>
        <v>87</v>
      </c>
      <c r="D2315" t="s">
        <v>6552</v>
      </c>
      <c r="E2315">
        <v>6</v>
      </c>
      <c r="F2315">
        <v>112007</v>
      </c>
      <c r="G2315" t="s">
        <v>55</v>
      </c>
      <c r="H2315" t="s">
        <v>3251</v>
      </c>
      <c r="I2315" t="s">
        <v>5969</v>
      </c>
      <c r="J2315" t="s">
        <v>12141</v>
      </c>
      <c r="L2315" t="s">
        <v>5981</v>
      </c>
      <c r="M2315" s="99">
        <v>44495</v>
      </c>
      <c r="N2315" s="21">
        <v>100000000</v>
      </c>
      <c r="O2315" s="24">
        <v>1</v>
      </c>
      <c r="P2315" t="s">
        <v>5814</v>
      </c>
      <c r="Q2315">
        <v>1.85</v>
      </c>
      <c r="R2315" t="s">
        <v>3139</v>
      </c>
      <c r="S2315" t="s">
        <v>54</v>
      </c>
      <c r="T2315">
        <v>3</v>
      </c>
      <c r="U2315" t="s">
        <v>5981</v>
      </c>
      <c r="V2315">
        <v>100000000</v>
      </c>
      <c r="W2315" s="1">
        <v>1.85</v>
      </c>
      <c r="X2315" t="s">
        <v>3139</v>
      </c>
      <c r="Y2315" t="s">
        <v>5981</v>
      </c>
      <c r="Z2315" s="21">
        <v>100</v>
      </c>
      <c r="AA2315" s="1">
        <v>1.85</v>
      </c>
      <c r="AB2315" t="s">
        <v>3139</v>
      </c>
      <c r="AC2315">
        <v>0</v>
      </c>
      <c r="AD2315" s="1" t="s">
        <v>3139</v>
      </c>
      <c r="AE2315" t="s">
        <v>5815</v>
      </c>
    </row>
    <row r="2316" spans="1:31">
      <c r="A2316" s="98" t="str">
        <f t="shared" si="108"/>
        <v>1226</v>
      </c>
      <c r="B2316" s="98" t="str">
        <f t="shared" si="109"/>
        <v>OT</v>
      </c>
      <c r="C2316" s="98">
        <f t="shared" si="110"/>
        <v>0</v>
      </c>
      <c r="D2316" t="s">
        <v>6552</v>
      </c>
      <c r="E2316">
        <v>1</v>
      </c>
      <c r="F2316">
        <v>122602</v>
      </c>
      <c r="G2316" t="s">
        <v>53</v>
      </c>
      <c r="H2316" t="s">
        <v>3047</v>
      </c>
      <c r="I2316" t="s">
        <v>6006</v>
      </c>
      <c r="J2316" t="s">
        <v>50</v>
      </c>
      <c r="N2316" s="21">
        <v>0</v>
      </c>
      <c r="O2316" s="24">
        <v>1</v>
      </c>
      <c r="Q2316" t="s">
        <v>3139</v>
      </c>
      <c r="R2316" t="s">
        <v>3139</v>
      </c>
      <c r="T2316" t="s">
        <v>3139</v>
      </c>
      <c r="U2316" t="s">
        <v>7034</v>
      </c>
      <c r="V2316">
        <v>91208840.230000004</v>
      </c>
      <c r="W2316" s="1" t="s">
        <v>3139</v>
      </c>
      <c r="X2316">
        <v>1</v>
      </c>
      <c r="Y2316" t="s">
        <v>6552</v>
      </c>
      <c r="Z2316" s="21">
        <v>91.208840230000007</v>
      </c>
      <c r="AA2316" s="1" t="s">
        <v>3139</v>
      </c>
      <c r="AB2316">
        <v>0</v>
      </c>
      <c r="AC2316">
        <v>91208840.230000004</v>
      </c>
      <c r="AD2316" s="1" t="s">
        <v>3139</v>
      </c>
      <c r="AE2316" t="s">
        <v>5815</v>
      </c>
    </row>
    <row r="2317" spans="1:31">
      <c r="A2317" s="98" t="str">
        <f t="shared" si="108"/>
        <v>1226</v>
      </c>
      <c r="B2317" s="98" t="str">
        <f t="shared" si="109"/>
        <v>OT</v>
      </c>
      <c r="C2317" s="98">
        <f t="shared" si="110"/>
        <v>0</v>
      </c>
      <c r="D2317" t="s">
        <v>6552</v>
      </c>
      <c r="E2317">
        <v>2</v>
      </c>
      <c r="F2317">
        <v>122602</v>
      </c>
      <c r="G2317" t="s">
        <v>3181</v>
      </c>
      <c r="H2317" t="s">
        <v>3614</v>
      </c>
      <c r="I2317" t="s">
        <v>6006</v>
      </c>
      <c r="J2317" t="s">
        <v>50</v>
      </c>
      <c r="N2317" s="21">
        <v>0</v>
      </c>
      <c r="O2317" s="24">
        <v>1</v>
      </c>
      <c r="Q2317" t="s">
        <v>3139</v>
      </c>
      <c r="R2317" t="s">
        <v>3139</v>
      </c>
      <c r="T2317" t="s">
        <v>3139</v>
      </c>
      <c r="U2317" t="s">
        <v>9728</v>
      </c>
      <c r="V2317">
        <v>9469402</v>
      </c>
      <c r="W2317" s="1" t="s">
        <v>3139</v>
      </c>
      <c r="X2317">
        <v>1</v>
      </c>
      <c r="Y2317" t="s">
        <v>6552</v>
      </c>
      <c r="Z2317" s="21">
        <v>9.4694020000000005</v>
      </c>
      <c r="AA2317" s="1" t="s">
        <v>3139</v>
      </c>
      <c r="AB2317">
        <v>0</v>
      </c>
      <c r="AC2317">
        <v>9469402</v>
      </c>
      <c r="AD2317" s="1" t="s">
        <v>3139</v>
      </c>
      <c r="AE2317" t="s">
        <v>5815</v>
      </c>
    </row>
    <row r="2318" spans="1:31">
      <c r="A2318" s="98" t="str">
        <f t="shared" si="108"/>
        <v>1226</v>
      </c>
      <c r="B2318" s="98" t="str">
        <f t="shared" si="109"/>
        <v>OT</v>
      </c>
      <c r="C2318" s="98">
        <f t="shared" si="110"/>
        <v>0</v>
      </c>
      <c r="D2318" t="s">
        <v>6552</v>
      </c>
      <c r="E2318">
        <v>3</v>
      </c>
      <c r="F2318">
        <v>122602</v>
      </c>
      <c r="G2318" t="s">
        <v>3179</v>
      </c>
      <c r="H2318" t="s">
        <v>3368</v>
      </c>
      <c r="I2318" t="s">
        <v>6006</v>
      </c>
      <c r="J2318" t="s">
        <v>50</v>
      </c>
      <c r="N2318" s="21">
        <v>0</v>
      </c>
      <c r="O2318" s="24">
        <v>1</v>
      </c>
      <c r="Q2318" t="s">
        <v>3139</v>
      </c>
      <c r="R2318" t="s">
        <v>3139</v>
      </c>
      <c r="T2318" t="s">
        <v>3139</v>
      </c>
      <c r="U2318" t="s">
        <v>9728</v>
      </c>
      <c r="V2318">
        <v>12361450</v>
      </c>
      <c r="W2318" s="1" t="s">
        <v>3139</v>
      </c>
      <c r="X2318">
        <v>1</v>
      </c>
      <c r="Y2318" t="s">
        <v>6552</v>
      </c>
      <c r="Z2318" s="21">
        <v>12.36145</v>
      </c>
      <c r="AA2318" s="1" t="s">
        <v>3139</v>
      </c>
      <c r="AB2318">
        <v>0</v>
      </c>
      <c r="AC2318">
        <v>12361450</v>
      </c>
      <c r="AD2318" s="1" t="s">
        <v>3139</v>
      </c>
      <c r="AE2318" t="s">
        <v>5815</v>
      </c>
    </row>
    <row r="2319" spans="1:31">
      <c r="A2319" s="98" t="str">
        <f t="shared" si="108"/>
        <v>1226</v>
      </c>
      <c r="B2319" s="98" t="str">
        <f t="shared" si="109"/>
        <v>OT</v>
      </c>
      <c r="C2319" s="98">
        <f t="shared" si="110"/>
        <v>0</v>
      </c>
      <c r="D2319" t="s">
        <v>6552</v>
      </c>
      <c r="E2319">
        <v>4</v>
      </c>
      <c r="F2319">
        <v>122602</v>
      </c>
      <c r="G2319" t="s">
        <v>3610</v>
      </c>
      <c r="H2319" t="s">
        <v>3244</v>
      </c>
      <c r="I2319" t="s">
        <v>6006</v>
      </c>
      <c r="J2319" t="s">
        <v>50</v>
      </c>
      <c r="N2319" s="21">
        <v>0</v>
      </c>
      <c r="O2319" s="24">
        <v>1</v>
      </c>
      <c r="Q2319" t="s">
        <v>3139</v>
      </c>
      <c r="R2319" t="s">
        <v>3139</v>
      </c>
      <c r="T2319" t="s">
        <v>3139</v>
      </c>
      <c r="U2319" t="s">
        <v>7034</v>
      </c>
      <c r="V2319">
        <v>454263</v>
      </c>
      <c r="W2319" s="1" t="s">
        <v>3139</v>
      </c>
      <c r="X2319">
        <v>1</v>
      </c>
      <c r="Y2319" t="s">
        <v>6552</v>
      </c>
      <c r="Z2319" s="21">
        <v>0.45426299999999997</v>
      </c>
      <c r="AA2319" s="1" t="s">
        <v>3139</v>
      </c>
      <c r="AB2319">
        <v>0</v>
      </c>
      <c r="AC2319">
        <v>454263</v>
      </c>
      <c r="AD2319" s="1" t="s">
        <v>3139</v>
      </c>
      <c r="AE2319" t="s">
        <v>5815</v>
      </c>
    </row>
    <row r="2320" spans="1:31">
      <c r="A2320" s="98" t="str">
        <f t="shared" si="108"/>
        <v>1120</v>
      </c>
      <c r="B2320" s="98" t="str">
        <f t="shared" si="109"/>
        <v>OT</v>
      </c>
      <c r="C2320" s="98">
        <f t="shared" si="110"/>
        <v>28</v>
      </c>
      <c r="D2320" t="s">
        <v>6552</v>
      </c>
      <c r="E2320">
        <v>5</v>
      </c>
      <c r="F2320">
        <v>112007</v>
      </c>
      <c r="G2320" t="s">
        <v>53</v>
      </c>
      <c r="H2320" t="s">
        <v>3047</v>
      </c>
      <c r="I2320" t="s">
        <v>5969</v>
      </c>
      <c r="J2320" t="s">
        <v>12142</v>
      </c>
      <c r="L2320" t="s">
        <v>6109</v>
      </c>
      <c r="M2320" s="99">
        <v>44436</v>
      </c>
      <c r="N2320" s="21">
        <v>150019816</v>
      </c>
      <c r="O2320" s="24">
        <v>1</v>
      </c>
      <c r="P2320" t="s">
        <v>5828</v>
      </c>
      <c r="Q2320">
        <v>2.9</v>
      </c>
      <c r="R2320">
        <v>150019816</v>
      </c>
      <c r="S2320" t="s">
        <v>54</v>
      </c>
      <c r="T2320">
        <v>30</v>
      </c>
      <c r="U2320" t="s">
        <v>6114</v>
      </c>
      <c r="V2320">
        <v>150019816</v>
      </c>
      <c r="W2320" s="1">
        <v>2.9</v>
      </c>
      <c r="X2320" t="s">
        <v>3139</v>
      </c>
      <c r="Y2320" t="s">
        <v>6552</v>
      </c>
      <c r="Z2320" s="21">
        <v>150.01981599999999</v>
      </c>
      <c r="AA2320" s="1">
        <v>1</v>
      </c>
      <c r="AB2320" t="s">
        <v>3139</v>
      </c>
      <c r="AC2320">
        <v>0</v>
      </c>
      <c r="AD2320" s="1" t="s">
        <v>3139</v>
      </c>
      <c r="AE2320" t="s">
        <v>5815</v>
      </c>
    </row>
    <row r="2321" spans="1:31">
      <c r="A2321" s="98" t="str">
        <f t="shared" si="108"/>
        <v>1120</v>
      </c>
      <c r="B2321" s="98" t="str">
        <f t="shared" si="109"/>
        <v>OT</v>
      </c>
      <c r="C2321" s="98">
        <f t="shared" si="110"/>
        <v>11</v>
      </c>
      <c r="D2321" t="s">
        <v>6552</v>
      </c>
      <c r="E2321">
        <v>6</v>
      </c>
      <c r="F2321">
        <v>112007</v>
      </c>
      <c r="G2321" t="s">
        <v>53</v>
      </c>
      <c r="H2321" t="s">
        <v>3047</v>
      </c>
      <c r="I2321" t="s">
        <v>5969</v>
      </c>
      <c r="J2321" t="s">
        <v>11496</v>
      </c>
      <c r="L2321" t="s">
        <v>6091</v>
      </c>
      <c r="M2321" s="99">
        <v>44419</v>
      </c>
      <c r="N2321" s="21">
        <v>30178240</v>
      </c>
      <c r="O2321" s="24">
        <v>1</v>
      </c>
      <c r="P2321" t="s">
        <v>5828</v>
      </c>
      <c r="Q2321">
        <v>2.7</v>
      </c>
      <c r="R2321">
        <v>30178240</v>
      </c>
      <c r="S2321" t="s">
        <v>54</v>
      </c>
      <c r="T2321">
        <v>30</v>
      </c>
      <c r="U2321" t="s">
        <v>6091</v>
      </c>
      <c r="V2321">
        <v>30178240</v>
      </c>
      <c r="W2321" s="1">
        <v>2.9</v>
      </c>
      <c r="X2321" t="s">
        <v>3139</v>
      </c>
      <c r="Y2321" t="s">
        <v>6552</v>
      </c>
      <c r="Z2321" s="21">
        <v>30.178239999999999</v>
      </c>
      <c r="AA2321" s="1">
        <v>1</v>
      </c>
      <c r="AB2321" t="s">
        <v>3139</v>
      </c>
      <c r="AC2321">
        <v>0</v>
      </c>
      <c r="AD2321" s="1" t="s">
        <v>3139</v>
      </c>
      <c r="AE2321" t="s">
        <v>5815</v>
      </c>
    </row>
    <row r="2322" spans="1:31">
      <c r="A2322" s="98" t="str">
        <f t="shared" si="108"/>
        <v>1226</v>
      </c>
      <c r="B2322" s="98" t="str">
        <f t="shared" si="109"/>
        <v>OT</v>
      </c>
      <c r="C2322" s="98">
        <f t="shared" si="110"/>
        <v>153</v>
      </c>
      <c r="D2322" t="s">
        <v>6552</v>
      </c>
      <c r="E2322">
        <v>1</v>
      </c>
      <c r="F2322">
        <v>122602</v>
      </c>
      <c r="G2322" t="s">
        <v>53</v>
      </c>
      <c r="H2322" t="s">
        <v>3047</v>
      </c>
      <c r="I2322" t="s">
        <v>6006</v>
      </c>
      <c r="J2322" t="s">
        <v>347</v>
      </c>
      <c r="L2322" t="s">
        <v>7035</v>
      </c>
      <c r="M2322" s="99">
        <v>44561</v>
      </c>
      <c r="N2322" s="21">
        <v>145990903</v>
      </c>
      <c r="O2322" s="24">
        <v>1</v>
      </c>
      <c r="Q2322" t="s">
        <v>3139</v>
      </c>
      <c r="R2322">
        <v>0</v>
      </c>
      <c r="T2322" t="s">
        <v>3139</v>
      </c>
      <c r="U2322" t="s">
        <v>7035</v>
      </c>
      <c r="V2322">
        <v>145990903</v>
      </c>
      <c r="W2322" s="1" t="s">
        <v>3139</v>
      </c>
      <c r="X2322">
        <v>0</v>
      </c>
      <c r="Y2322" t="s">
        <v>6552</v>
      </c>
      <c r="Z2322" s="21">
        <v>152.75126266999999</v>
      </c>
      <c r="AA2322" s="1" t="s">
        <v>3139</v>
      </c>
      <c r="AB2322">
        <v>0</v>
      </c>
      <c r="AC2322">
        <v>6760360</v>
      </c>
      <c r="AD2322" s="1" t="s">
        <v>3139</v>
      </c>
      <c r="AE2322" t="s">
        <v>5818</v>
      </c>
    </row>
    <row r="2323" spans="1:31">
      <c r="A2323" s="98" t="str">
        <f t="shared" si="108"/>
        <v>1226</v>
      </c>
      <c r="B2323" s="98" t="str">
        <f t="shared" si="109"/>
        <v>OT</v>
      </c>
      <c r="C2323" s="98">
        <f t="shared" si="110"/>
        <v>153</v>
      </c>
      <c r="D2323" t="s">
        <v>6552</v>
      </c>
      <c r="E2323">
        <v>2</v>
      </c>
      <c r="F2323">
        <v>122602</v>
      </c>
      <c r="G2323" t="s">
        <v>3610</v>
      </c>
      <c r="H2323" t="s">
        <v>3611</v>
      </c>
      <c r="I2323" t="s">
        <v>6006</v>
      </c>
      <c r="J2323" t="s">
        <v>347</v>
      </c>
      <c r="L2323" t="s">
        <v>7036</v>
      </c>
      <c r="M2323" s="99">
        <v>44561</v>
      </c>
      <c r="N2323" s="21">
        <v>454263</v>
      </c>
      <c r="O2323" s="24">
        <v>1</v>
      </c>
      <c r="Q2323" t="s">
        <v>3139</v>
      </c>
      <c r="R2323">
        <v>0</v>
      </c>
      <c r="T2323" t="s">
        <v>3139</v>
      </c>
      <c r="U2323" t="s">
        <v>7036</v>
      </c>
      <c r="V2323">
        <v>454263</v>
      </c>
      <c r="W2323" s="1" t="s">
        <v>3139</v>
      </c>
      <c r="X2323">
        <v>0</v>
      </c>
      <c r="Y2323" t="s">
        <v>6552</v>
      </c>
      <c r="Z2323" s="21">
        <v>0.45426299999999997</v>
      </c>
      <c r="AA2323" s="1" t="s">
        <v>3139</v>
      </c>
      <c r="AB2323">
        <v>0</v>
      </c>
      <c r="AC2323">
        <v>0</v>
      </c>
      <c r="AD2323" s="1">
        <v>260100</v>
      </c>
      <c r="AE2323" t="s">
        <v>5818</v>
      </c>
    </row>
    <row r="2324" spans="1:31">
      <c r="A2324" s="98" t="str">
        <f t="shared" si="108"/>
        <v>1226</v>
      </c>
      <c r="B2324" s="98" t="str">
        <f t="shared" si="109"/>
        <v>OT</v>
      </c>
      <c r="C2324" s="98">
        <f t="shared" si="110"/>
        <v>153</v>
      </c>
      <c r="D2324" t="s">
        <v>6552</v>
      </c>
      <c r="E2324">
        <v>3</v>
      </c>
      <c r="F2324">
        <v>122602</v>
      </c>
      <c r="G2324" t="s">
        <v>3179</v>
      </c>
      <c r="H2324" t="s">
        <v>3300</v>
      </c>
      <c r="I2324" t="s">
        <v>6006</v>
      </c>
      <c r="J2324" t="s">
        <v>50</v>
      </c>
      <c r="L2324" t="s">
        <v>7037</v>
      </c>
      <c r="M2324" s="99">
        <v>44561</v>
      </c>
      <c r="N2324" s="21">
        <v>39160412</v>
      </c>
      <c r="O2324" s="24">
        <v>1</v>
      </c>
      <c r="Q2324" t="s">
        <v>3139</v>
      </c>
      <c r="R2324">
        <v>0</v>
      </c>
      <c r="T2324" t="s">
        <v>3139</v>
      </c>
      <c r="U2324" t="s">
        <v>7037</v>
      </c>
      <c r="V2324">
        <v>39160412</v>
      </c>
      <c r="W2324" s="1" t="s">
        <v>3139</v>
      </c>
      <c r="X2324">
        <v>0</v>
      </c>
      <c r="Y2324" t="s">
        <v>6552</v>
      </c>
      <c r="Z2324" s="21">
        <v>44.692227000000003</v>
      </c>
      <c r="AA2324" s="1" t="s">
        <v>3139</v>
      </c>
      <c r="AB2324">
        <v>0</v>
      </c>
      <c r="AC2324">
        <v>5531815</v>
      </c>
      <c r="AD2324" s="1" t="s">
        <v>3139</v>
      </c>
      <c r="AE2324" t="s">
        <v>5818</v>
      </c>
    </row>
    <row r="2325" spans="1:31">
      <c r="A2325" s="98" t="str">
        <f t="shared" si="108"/>
        <v>1226</v>
      </c>
      <c r="B2325" s="98" t="str">
        <f t="shared" si="109"/>
        <v>OT</v>
      </c>
      <c r="C2325" s="98">
        <f t="shared" si="110"/>
        <v>153</v>
      </c>
      <c r="D2325" t="s">
        <v>6552</v>
      </c>
      <c r="E2325">
        <v>4</v>
      </c>
      <c r="F2325">
        <v>122602</v>
      </c>
      <c r="G2325" t="s">
        <v>3179</v>
      </c>
      <c r="H2325" t="s">
        <v>3204</v>
      </c>
      <c r="I2325" t="s">
        <v>6006</v>
      </c>
      <c r="J2325" t="s">
        <v>347</v>
      </c>
      <c r="L2325" t="s">
        <v>7037</v>
      </c>
      <c r="M2325" s="99">
        <v>44561</v>
      </c>
      <c r="N2325" s="21">
        <v>68472045</v>
      </c>
      <c r="O2325" s="24">
        <v>1</v>
      </c>
      <c r="Q2325" t="s">
        <v>3139</v>
      </c>
      <c r="R2325">
        <v>0</v>
      </c>
      <c r="T2325" t="s">
        <v>3139</v>
      </c>
      <c r="U2325" t="s">
        <v>7037</v>
      </c>
      <c r="V2325">
        <v>68472045</v>
      </c>
      <c r="W2325" s="1" t="s">
        <v>3139</v>
      </c>
      <c r="X2325">
        <v>0</v>
      </c>
      <c r="Y2325" t="s">
        <v>6552</v>
      </c>
      <c r="Z2325" s="21">
        <v>76.181272000000007</v>
      </c>
      <c r="AA2325" s="1" t="s">
        <v>3139</v>
      </c>
      <c r="AB2325">
        <v>0</v>
      </c>
      <c r="AC2325">
        <v>7709227</v>
      </c>
      <c r="AD2325" s="1" t="s">
        <v>3139</v>
      </c>
      <c r="AE2325" t="s">
        <v>5818</v>
      </c>
    </row>
    <row r="2326" spans="1:31">
      <c r="A2326" s="98" t="str">
        <f t="shared" si="108"/>
        <v>1120</v>
      </c>
      <c r="B2326" s="98" t="str">
        <f t="shared" si="109"/>
        <v>OT</v>
      </c>
      <c r="C2326" s="98">
        <f t="shared" si="110"/>
        <v>10</v>
      </c>
      <c r="D2326" t="s">
        <v>6552</v>
      </c>
      <c r="E2326">
        <v>5</v>
      </c>
      <c r="F2326">
        <v>112007</v>
      </c>
      <c r="G2326" t="s">
        <v>108</v>
      </c>
      <c r="H2326" t="s">
        <v>3042</v>
      </c>
      <c r="I2326" t="s">
        <v>5969</v>
      </c>
      <c r="J2326" t="s">
        <v>9729</v>
      </c>
      <c r="L2326" t="s">
        <v>6088</v>
      </c>
      <c r="M2326" s="99">
        <v>44418</v>
      </c>
      <c r="N2326" s="21">
        <v>450000000</v>
      </c>
      <c r="O2326" s="24">
        <v>1</v>
      </c>
      <c r="P2326" t="s">
        <v>5814</v>
      </c>
      <c r="Q2326">
        <v>2.08</v>
      </c>
      <c r="R2326" t="s">
        <v>3139</v>
      </c>
      <c r="S2326" t="s">
        <v>54</v>
      </c>
      <c r="T2326">
        <v>90</v>
      </c>
      <c r="U2326" t="s">
        <v>6088</v>
      </c>
      <c r="V2326">
        <v>450000000</v>
      </c>
      <c r="W2326" s="1">
        <v>2.08</v>
      </c>
      <c r="X2326" t="s">
        <v>3139</v>
      </c>
      <c r="Y2326" t="s">
        <v>6552</v>
      </c>
      <c r="Z2326" s="21">
        <v>452.08</v>
      </c>
      <c r="AA2326" s="1">
        <v>2.08</v>
      </c>
      <c r="AB2326" t="s">
        <v>3139</v>
      </c>
      <c r="AC2326">
        <v>2080000</v>
      </c>
      <c r="AD2326" s="1" t="s">
        <v>3139</v>
      </c>
      <c r="AE2326" t="s">
        <v>5819</v>
      </c>
    </row>
    <row r="2327" spans="1:31">
      <c r="A2327" s="98" t="str">
        <f t="shared" si="108"/>
        <v>1120</v>
      </c>
      <c r="B2327" s="98" t="str">
        <f t="shared" si="109"/>
        <v>OT</v>
      </c>
      <c r="C2327" s="98">
        <f t="shared" si="110"/>
        <v>24</v>
      </c>
      <c r="D2327" t="s">
        <v>6552</v>
      </c>
      <c r="E2327">
        <v>6</v>
      </c>
      <c r="F2327">
        <v>112007</v>
      </c>
      <c r="G2327" t="s">
        <v>310</v>
      </c>
      <c r="H2327" t="s">
        <v>3173</v>
      </c>
      <c r="I2327" t="s">
        <v>5969</v>
      </c>
      <c r="J2327" t="s">
        <v>9730</v>
      </c>
      <c r="L2327" t="s">
        <v>5975</v>
      </c>
      <c r="M2327" s="99">
        <v>44432</v>
      </c>
      <c r="N2327" s="21">
        <v>103000000</v>
      </c>
      <c r="O2327" s="24">
        <v>1</v>
      </c>
      <c r="P2327" t="s">
        <v>5814</v>
      </c>
      <c r="Q2327">
        <v>2.9</v>
      </c>
      <c r="R2327" t="s">
        <v>3139</v>
      </c>
      <c r="S2327" t="s">
        <v>54</v>
      </c>
      <c r="T2327">
        <v>90</v>
      </c>
      <c r="U2327" t="s">
        <v>5975</v>
      </c>
      <c r="V2327">
        <v>103000000</v>
      </c>
      <c r="W2327" s="1">
        <v>2.9</v>
      </c>
      <c r="X2327" t="s">
        <v>3139</v>
      </c>
      <c r="Y2327" t="s">
        <v>6552</v>
      </c>
      <c r="Z2327" s="21">
        <v>103.547617</v>
      </c>
      <c r="AA2327" s="1">
        <v>2.9</v>
      </c>
      <c r="AB2327" t="s">
        <v>3139</v>
      </c>
      <c r="AC2327">
        <v>547617</v>
      </c>
      <c r="AD2327" s="1" t="s">
        <v>3139</v>
      </c>
      <c r="AE2327" t="s">
        <v>5819</v>
      </c>
    </row>
    <row r="2328" spans="1:31">
      <c r="A2328" s="98" t="str">
        <f t="shared" si="108"/>
        <v>1228</v>
      </c>
      <c r="B2328" s="98" t="str">
        <f t="shared" si="109"/>
        <v>CA</v>
      </c>
      <c r="C2328" s="98">
        <f t="shared" si="110"/>
        <v>91</v>
      </c>
      <c r="D2328" t="s">
        <v>6552</v>
      </c>
      <c r="E2328">
        <v>7</v>
      </c>
      <c r="F2328">
        <v>122811</v>
      </c>
      <c r="G2328" t="s">
        <v>260</v>
      </c>
      <c r="H2328" t="s">
        <v>3046</v>
      </c>
      <c r="I2328" t="s">
        <v>5969</v>
      </c>
      <c r="J2328" t="s">
        <v>12143</v>
      </c>
      <c r="L2328" t="s">
        <v>5966</v>
      </c>
      <c r="M2328" s="99">
        <v>44499</v>
      </c>
      <c r="N2328" s="21">
        <v>75933353.799999997</v>
      </c>
      <c r="O2328" s="24">
        <v>1</v>
      </c>
      <c r="P2328" t="s">
        <v>5814</v>
      </c>
      <c r="Q2328">
        <v>1.35</v>
      </c>
      <c r="R2328" t="s">
        <v>3139</v>
      </c>
      <c r="S2328" t="s">
        <v>54</v>
      </c>
      <c r="T2328">
        <v>180</v>
      </c>
      <c r="U2328" t="s">
        <v>6552</v>
      </c>
      <c r="V2328">
        <v>75933353.799999997</v>
      </c>
      <c r="W2328" s="1">
        <v>1.35</v>
      </c>
      <c r="X2328" t="s">
        <v>3139</v>
      </c>
      <c r="Y2328" t="s">
        <v>6552</v>
      </c>
      <c r="Z2328" s="21">
        <v>75.933353799999992</v>
      </c>
      <c r="AA2328" s="1">
        <v>1.35</v>
      </c>
      <c r="AB2328" t="s">
        <v>3139</v>
      </c>
      <c r="AC2328">
        <v>0</v>
      </c>
      <c r="AD2328" s="1" t="s">
        <v>3139</v>
      </c>
      <c r="AE2328" t="s">
        <v>5819</v>
      </c>
    </row>
    <row r="2329" spans="1:31">
      <c r="A2329" s="98" t="str">
        <f t="shared" si="108"/>
        <v>1226</v>
      </c>
      <c r="B2329" s="98" t="str">
        <f t="shared" si="109"/>
        <v>OT</v>
      </c>
      <c r="C2329" s="98">
        <f t="shared" si="110"/>
        <v>153</v>
      </c>
      <c r="D2329" t="s">
        <v>6552</v>
      </c>
      <c r="E2329">
        <v>1</v>
      </c>
      <c r="F2329">
        <v>122602</v>
      </c>
      <c r="G2329" t="s">
        <v>53</v>
      </c>
      <c r="H2329" t="s">
        <v>3047</v>
      </c>
      <c r="I2329" t="s">
        <v>6006</v>
      </c>
      <c r="J2329" t="s">
        <v>347</v>
      </c>
      <c r="L2329" t="s">
        <v>7038</v>
      </c>
      <c r="M2329" s="99">
        <v>44561</v>
      </c>
      <c r="N2329" s="21">
        <v>42134544</v>
      </c>
      <c r="O2329" s="24">
        <v>1</v>
      </c>
      <c r="Q2329" t="s">
        <v>3139</v>
      </c>
      <c r="R2329">
        <v>0</v>
      </c>
      <c r="T2329" t="s">
        <v>3139</v>
      </c>
      <c r="U2329" t="s">
        <v>7038</v>
      </c>
      <c r="V2329">
        <v>42134544</v>
      </c>
      <c r="W2329" s="1" t="s">
        <v>3139</v>
      </c>
      <c r="X2329">
        <v>0</v>
      </c>
      <c r="Y2329" t="s">
        <v>6552</v>
      </c>
      <c r="Z2329" s="21">
        <v>42.134543999999998</v>
      </c>
      <c r="AA2329" s="1" t="s">
        <v>3139</v>
      </c>
      <c r="AB2329">
        <v>42134544</v>
      </c>
      <c r="AC2329">
        <v>0</v>
      </c>
      <c r="AD2329" s="1" t="s">
        <v>3139</v>
      </c>
      <c r="AE2329" t="s">
        <v>5818</v>
      </c>
    </row>
    <row r="2330" spans="1:31">
      <c r="A2330" s="98" t="str">
        <f t="shared" si="108"/>
        <v>1226</v>
      </c>
      <c r="B2330" s="98" t="str">
        <f t="shared" si="109"/>
        <v>OT</v>
      </c>
      <c r="C2330" s="98">
        <f t="shared" si="110"/>
        <v>153</v>
      </c>
      <c r="D2330" t="s">
        <v>6552</v>
      </c>
      <c r="E2330">
        <v>2</v>
      </c>
      <c r="F2330">
        <v>122602</v>
      </c>
      <c r="G2330" t="s">
        <v>3179</v>
      </c>
      <c r="H2330" t="s">
        <v>5901</v>
      </c>
      <c r="I2330" t="s">
        <v>6006</v>
      </c>
      <c r="J2330" t="s">
        <v>347</v>
      </c>
      <c r="L2330" t="s">
        <v>7039</v>
      </c>
      <c r="M2330" s="99">
        <v>44561</v>
      </c>
      <c r="N2330" s="21">
        <v>10327478</v>
      </c>
      <c r="O2330" s="24">
        <v>1</v>
      </c>
      <c r="Q2330" t="s">
        <v>3139</v>
      </c>
      <c r="R2330">
        <v>0</v>
      </c>
      <c r="T2330" t="s">
        <v>3139</v>
      </c>
      <c r="U2330" t="s">
        <v>7039</v>
      </c>
      <c r="V2330">
        <v>10327478</v>
      </c>
      <c r="W2330" s="1" t="s">
        <v>3139</v>
      </c>
      <c r="X2330">
        <v>0</v>
      </c>
      <c r="Y2330" t="s">
        <v>6552</v>
      </c>
      <c r="Z2330" s="21">
        <v>10.327477999999999</v>
      </c>
      <c r="AA2330" s="1" t="s">
        <v>3139</v>
      </c>
      <c r="AB2330">
        <v>10327478</v>
      </c>
      <c r="AC2330">
        <v>0</v>
      </c>
      <c r="AD2330" s="1" t="s">
        <v>3139</v>
      </c>
      <c r="AE2330" t="s">
        <v>5818</v>
      </c>
    </row>
    <row r="2331" spans="1:31">
      <c r="A2331" s="98" t="str">
        <f t="shared" si="108"/>
        <v>1226</v>
      </c>
      <c r="B2331" s="98" t="str">
        <f t="shared" si="109"/>
        <v>OT</v>
      </c>
      <c r="C2331" s="98">
        <f t="shared" si="110"/>
        <v>153</v>
      </c>
      <c r="D2331" t="s">
        <v>6552</v>
      </c>
      <c r="E2331">
        <v>3</v>
      </c>
      <c r="F2331">
        <v>122602</v>
      </c>
      <c r="G2331" t="s">
        <v>3610</v>
      </c>
      <c r="H2331" t="s">
        <v>7040</v>
      </c>
      <c r="I2331" t="s">
        <v>6006</v>
      </c>
      <c r="J2331" t="s">
        <v>347</v>
      </c>
      <c r="L2331" t="s">
        <v>7041</v>
      </c>
      <c r="M2331" s="99">
        <v>44561</v>
      </c>
      <c r="N2331" s="21">
        <v>454263</v>
      </c>
      <c r="O2331" s="24">
        <v>1</v>
      </c>
      <c r="Q2331" t="s">
        <v>3139</v>
      </c>
      <c r="R2331">
        <v>0</v>
      </c>
      <c r="T2331" t="s">
        <v>3139</v>
      </c>
      <c r="U2331" t="s">
        <v>7041</v>
      </c>
      <c r="V2331">
        <v>454263</v>
      </c>
      <c r="W2331" s="1" t="s">
        <v>3139</v>
      </c>
      <c r="X2331">
        <v>0</v>
      </c>
      <c r="Y2331" t="s">
        <v>6552</v>
      </c>
      <c r="Z2331" s="21">
        <v>0.45426299999999997</v>
      </c>
      <c r="AA2331" s="1" t="s">
        <v>3139</v>
      </c>
      <c r="AB2331">
        <v>454263</v>
      </c>
      <c r="AC2331">
        <v>0</v>
      </c>
      <c r="AD2331" s="1" t="s">
        <v>3139</v>
      </c>
      <c r="AE2331" t="s">
        <v>5818</v>
      </c>
    </row>
    <row r="2332" spans="1:31">
      <c r="A2332" s="98" t="str">
        <f t="shared" si="108"/>
        <v>1226</v>
      </c>
      <c r="B2332" s="98" t="str">
        <f t="shared" si="109"/>
        <v>OT</v>
      </c>
      <c r="C2332" s="98">
        <f t="shared" si="110"/>
        <v>153</v>
      </c>
      <c r="D2332" t="s">
        <v>6552</v>
      </c>
      <c r="E2332">
        <v>4</v>
      </c>
      <c r="F2332">
        <v>122602</v>
      </c>
      <c r="G2332" t="s">
        <v>3181</v>
      </c>
      <c r="H2332" t="s">
        <v>7042</v>
      </c>
      <c r="I2332" t="s">
        <v>6006</v>
      </c>
      <c r="J2332" t="s">
        <v>347</v>
      </c>
      <c r="L2332" t="s">
        <v>7039</v>
      </c>
      <c r="M2332" s="99">
        <v>44561</v>
      </c>
      <c r="N2332" s="21">
        <v>16108431</v>
      </c>
      <c r="O2332" s="24">
        <v>1</v>
      </c>
      <c r="Q2332" t="s">
        <v>3139</v>
      </c>
      <c r="R2332">
        <v>0</v>
      </c>
      <c r="T2332" t="s">
        <v>3139</v>
      </c>
      <c r="U2332" t="s">
        <v>7039</v>
      </c>
      <c r="V2332">
        <v>16108431</v>
      </c>
      <c r="W2332" s="1" t="s">
        <v>3139</v>
      </c>
      <c r="X2332">
        <v>0</v>
      </c>
      <c r="Y2332" t="s">
        <v>6552</v>
      </c>
      <c r="Z2332" s="21">
        <v>16.108431</v>
      </c>
      <c r="AA2332" s="1" t="s">
        <v>3139</v>
      </c>
      <c r="AB2332">
        <v>16108431</v>
      </c>
      <c r="AC2332">
        <v>0</v>
      </c>
      <c r="AD2332" s="1" t="s">
        <v>3139</v>
      </c>
      <c r="AE2332" t="s">
        <v>5818</v>
      </c>
    </row>
    <row r="2333" spans="1:31">
      <c r="A2333" s="98" t="str">
        <f t="shared" si="108"/>
        <v>1226</v>
      </c>
      <c r="B2333" s="98" t="str">
        <f t="shared" si="109"/>
        <v>OT</v>
      </c>
      <c r="C2333" s="98">
        <f t="shared" si="110"/>
        <v>153</v>
      </c>
      <c r="D2333" t="s">
        <v>6552</v>
      </c>
      <c r="E2333">
        <v>5</v>
      </c>
      <c r="F2333">
        <v>122602</v>
      </c>
      <c r="G2333" t="s">
        <v>3157</v>
      </c>
      <c r="H2333" t="s">
        <v>3159</v>
      </c>
      <c r="I2333" t="s">
        <v>6006</v>
      </c>
      <c r="J2333" t="s">
        <v>347</v>
      </c>
      <c r="L2333" t="s">
        <v>6769</v>
      </c>
      <c r="M2333" s="99">
        <v>44561</v>
      </c>
      <c r="N2333" s="21">
        <v>877802</v>
      </c>
      <c r="O2333" s="24">
        <v>1</v>
      </c>
      <c r="Q2333" t="s">
        <v>3139</v>
      </c>
      <c r="R2333">
        <v>0</v>
      </c>
      <c r="T2333" t="s">
        <v>3139</v>
      </c>
      <c r="U2333" t="s">
        <v>6769</v>
      </c>
      <c r="V2333">
        <v>877802</v>
      </c>
      <c r="W2333" s="1" t="s">
        <v>3139</v>
      </c>
      <c r="X2333">
        <v>0</v>
      </c>
      <c r="Y2333" t="s">
        <v>6552</v>
      </c>
      <c r="Z2333" s="21">
        <v>0.87780199999999997</v>
      </c>
      <c r="AA2333" s="1" t="s">
        <v>3139</v>
      </c>
      <c r="AB2333">
        <v>877802</v>
      </c>
      <c r="AC2333">
        <v>0</v>
      </c>
      <c r="AD2333" s="1" t="s">
        <v>3139</v>
      </c>
      <c r="AE2333" t="s">
        <v>5818</v>
      </c>
    </row>
    <row r="2334" spans="1:31">
      <c r="A2334" s="98" t="str">
        <f t="shared" si="108"/>
        <v>1120</v>
      </c>
      <c r="B2334" s="98" t="str">
        <f t="shared" si="109"/>
        <v>OT</v>
      </c>
      <c r="C2334" s="98">
        <f t="shared" si="110"/>
        <v>5</v>
      </c>
      <c r="D2334" t="s">
        <v>6552</v>
      </c>
      <c r="E2334">
        <v>6</v>
      </c>
      <c r="F2334">
        <v>112007</v>
      </c>
      <c r="G2334" t="s">
        <v>53</v>
      </c>
      <c r="H2334" t="s">
        <v>3263</v>
      </c>
      <c r="I2334" t="s">
        <v>5969</v>
      </c>
      <c r="J2334" t="s">
        <v>9731</v>
      </c>
      <c r="L2334" t="s">
        <v>6705</v>
      </c>
      <c r="M2334" s="99">
        <v>44413</v>
      </c>
      <c r="N2334" s="21">
        <v>53077302</v>
      </c>
      <c r="O2334" s="24">
        <v>1</v>
      </c>
      <c r="P2334" t="s">
        <v>5814</v>
      </c>
      <c r="Q2334">
        <v>2.87</v>
      </c>
      <c r="R2334" t="s">
        <v>3139</v>
      </c>
      <c r="S2334" t="s">
        <v>54</v>
      </c>
      <c r="T2334">
        <v>90</v>
      </c>
      <c r="U2334" t="s">
        <v>6705</v>
      </c>
      <c r="V2334">
        <v>53077302</v>
      </c>
      <c r="W2334" s="1">
        <v>2.87</v>
      </c>
      <c r="X2334" t="s">
        <v>3139</v>
      </c>
      <c r="Y2334" t="s">
        <v>6552</v>
      </c>
      <c r="Z2334" s="21">
        <v>53.441167999999998</v>
      </c>
      <c r="AA2334" s="1">
        <v>2.87</v>
      </c>
      <c r="AB2334" t="s">
        <v>3139</v>
      </c>
      <c r="AC2334">
        <v>0</v>
      </c>
      <c r="AD2334" s="1" t="s">
        <v>3139</v>
      </c>
      <c r="AE2334" t="s">
        <v>5830</v>
      </c>
    </row>
    <row r="2335" spans="1:31">
      <c r="A2335" s="98" t="str">
        <f t="shared" si="108"/>
        <v>1120</v>
      </c>
      <c r="B2335" s="98" t="str">
        <f t="shared" si="109"/>
        <v>OT</v>
      </c>
      <c r="C2335" s="98">
        <f t="shared" si="110"/>
        <v>76</v>
      </c>
      <c r="D2335" t="s">
        <v>6552</v>
      </c>
      <c r="E2335">
        <v>7</v>
      </c>
      <c r="F2335">
        <v>112007</v>
      </c>
      <c r="G2335" t="s">
        <v>53</v>
      </c>
      <c r="H2335" t="s">
        <v>3263</v>
      </c>
      <c r="I2335" t="s">
        <v>5969</v>
      </c>
      <c r="J2335" t="s">
        <v>9732</v>
      </c>
      <c r="L2335" t="s">
        <v>6153</v>
      </c>
      <c r="M2335" s="99">
        <v>44484</v>
      </c>
      <c r="N2335" s="21">
        <v>50692794</v>
      </c>
      <c r="O2335" s="24">
        <v>1</v>
      </c>
      <c r="P2335" t="s">
        <v>5814</v>
      </c>
      <c r="Q2335">
        <v>2.86</v>
      </c>
      <c r="R2335" t="s">
        <v>3139</v>
      </c>
      <c r="S2335" t="s">
        <v>54</v>
      </c>
      <c r="T2335">
        <v>90</v>
      </c>
      <c r="U2335" t="s">
        <v>6153</v>
      </c>
      <c r="V2335">
        <v>50692794</v>
      </c>
      <c r="W2335" s="1">
        <v>2.86</v>
      </c>
      <c r="X2335" t="s">
        <v>3139</v>
      </c>
      <c r="Y2335" t="s">
        <v>6552</v>
      </c>
      <c r="Z2335" s="21">
        <v>50.746409999999997</v>
      </c>
      <c r="AA2335" s="1">
        <v>2.86</v>
      </c>
      <c r="AB2335" t="s">
        <v>3139</v>
      </c>
      <c r="AC2335">
        <v>0</v>
      </c>
      <c r="AD2335" s="1" t="s">
        <v>3139</v>
      </c>
      <c r="AE2335" t="s">
        <v>5830</v>
      </c>
    </row>
    <row r="2336" spans="1:31">
      <c r="A2336" s="98" t="str">
        <f t="shared" si="108"/>
        <v>1120</v>
      </c>
      <c r="B2336" s="98" t="str">
        <f t="shared" si="109"/>
        <v>OT</v>
      </c>
      <c r="C2336" s="98">
        <f t="shared" si="110"/>
        <v>64</v>
      </c>
      <c r="D2336" t="s">
        <v>6552</v>
      </c>
      <c r="E2336">
        <v>8</v>
      </c>
      <c r="F2336">
        <v>112007</v>
      </c>
      <c r="G2336" t="s">
        <v>53</v>
      </c>
      <c r="H2336" t="s">
        <v>3263</v>
      </c>
      <c r="I2336" t="s">
        <v>5969</v>
      </c>
      <c r="J2336" t="s">
        <v>9733</v>
      </c>
      <c r="L2336" t="s">
        <v>6060</v>
      </c>
      <c r="M2336" s="99">
        <v>44472</v>
      </c>
      <c r="N2336" s="21">
        <v>60893888</v>
      </c>
      <c r="O2336" s="24">
        <v>1</v>
      </c>
      <c r="P2336" t="s">
        <v>5814</v>
      </c>
      <c r="Q2336">
        <v>2.86</v>
      </c>
      <c r="R2336" t="s">
        <v>3139</v>
      </c>
      <c r="S2336" t="s">
        <v>54</v>
      </c>
      <c r="T2336">
        <v>90</v>
      </c>
      <c r="U2336" t="s">
        <v>6060</v>
      </c>
      <c r="V2336">
        <v>60893888</v>
      </c>
      <c r="W2336" s="1">
        <v>2.86</v>
      </c>
      <c r="X2336" t="s">
        <v>3139</v>
      </c>
      <c r="Y2336" t="s">
        <v>6552</v>
      </c>
      <c r="Z2336" s="21">
        <v>61.320776000000002</v>
      </c>
      <c r="AA2336" s="1">
        <v>2.86</v>
      </c>
      <c r="AB2336" t="s">
        <v>3139</v>
      </c>
      <c r="AC2336">
        <v>0</v>
      </c>
      <c r="AD2336" s="1" t="s">
        <v>3139</v>
      </c>
      <c r="AE2336" t="s">
        <v>5830</v>
      </c>
    </row>
    <row r="2337" spans="1:31">
      <c r="A2337" s="98" t="str">
        <f t="shared" si="108"/>
        <v>1120</v>
      </c>
      <c r="B2337" s="98" t="str">
        <f t="shared" si="109"/>
        <v>OT</v>
      </c>
      <c r="C2337" s="98">
        <f t="shared" si="110"/>
        <v>4</v>
      </c>
      <c r="D2337" t="s">
        <v>6552</v>
      </c>
      <c r="E2337">
        <v>9</v>
      </c>
      <c r="F2337">
        <v>112007</v>
      </c>
      <c r="G2337" t="s">
        <v>53</v>
      </c>
      <c r="H2337" t="s">
        <v>3263</v>
      </c>
      <c r="I2337" t="s">
        <v>5969</v>
      </c>
      <c r="J2337" t="s">
        <v>9734</v>
      </c>
      <c r="L2337" t="s">
        <v>6303</v>
      </c>
      <c r="M2337" s="99">
        <v>44412</v>
      </c>
      <c r="N2337" s="21">
        <v>31773117</v>
      </c>
      <c r="O2337" s="24">
        <v>1</v>
      </c>
      <c r="P2337" t="s">
        <v>5814</v>
      </c>
      <c r="Q2337">
        <v>2.86</v>
      </c>
      <c r="R2337" t="s">
        <v>3139</v>
      </c>
      <c r="S2337" t="s">
        <v>54</v>
      </c>
      <c r="T2337">
        <v>90</v>
      </c>
      <c r="U2337" t="s">
        <v>6303</v>
      </c>
      <c r="V2337">
        <v>31773117</v>
      </c>
      <c r="W2337" s="1">
        <v>2.86</v>
      </c>
      <c r="X2337" t="s">
        <v>3139</v>
      </c>
      <c r="Y2337" t="s">
        <v>6552</v>
      </c>
      <c r="Z2337" s="21">
        <v>31.993314000000002</v>
      </c>
      <c r="AA2337" s="1">
        <v>2.86</v>
      </c>
      <c r="AB2337" t="s">
        <v>3139</v>
      </c>
      <c r="AC2337">
        <v>0</v>
      </c>
      <c r="AD2337" s="1" t="s">
        <v>3139</v>
      </c>
      <c r="AE2337" t="s">
        <v>5830</v>
      </c>
    </row>
    <row r="2338" spans="1:31">
      <c r="A2338" s="98" t="str">
        <f t="shared" si="108"/>
        <v>1120</v>
      </c>
      <c r="B2338" s="98" t="str">
        <f t="shared" si="109"/>
        <v>OT</v>
      </c>
      <c r="C2338" s="98">
        <f t="shared" si="110"/>
        <v>32</v>
      </c>
      <c r="D2338" t="s">
        <v>6552</v>
      </c>
      <c r="E2338">
        <v>10</v>
      </c>
      <c r="F2338">
        <v>112007</v>
      </c>
      <c r="G2338" t="s">
        <v>53</v>
      </c>
      <c r="H2338" t="s">
        <v>3263</v>
      </c>
      <c r="I2338" t="s">
        <v>5969</v>
      </c>
      <c r="J2338" t="s">
        <v>11497</v>
      </c>
      <c r="L2338" t="s">
        <v>6194</v>
      </c>
      <c r="M2338" s="99">
        <v>44440</v>
      </c>
      <c r="N2338" s="21">
        <v>24547556</v>
      </c>
      <c r="O2338" s="24">
        <v>1</v>
      </c>
      <c r="P2338" t="s">
        <v>5814</v>
      </c>
      <c r="Q2338">
        <v>2.67</v>
      </c>
      <c r="R2338" t="s">
        <v>3139</v>
      </c>
      <c r="S2338" t="s">
        <v>54</v>
      </c>
      <c r="T2338">
        <v>90</v>
      </c>
      <c r="U2338" t="s">
        <v>6194</v>
      </c>
      <c r="V2338">
        <v>24547556</v>
      </c>
      <c r="W2338" s="1">
        <v>2.67</v>
      </c>
      <c r="X2338" t="s">
        <v>3139</v>
      </c>
      <c r="Y2338" t="s">
        <v>6552</v>
      </c>
      <c r="Z2338" s="21">
        <v>24.656936000000002</v>
      </c>
      <c r="AA2338" s="1">
        <v>2.86</v>
      </c>
      <c r="AB2338" t="s">
        <v>3139</v>
      </c>
      <c r="AC2338">
        <v>0</v>
      </c>
      <c r="AD2338" s="1" t="s">
        <v>3139</v>
      </c>
      <c r="AE2338" t="s">
        <v>5830</v>
      </c>
    </row>
    <row r="2339" spans="1:31">
      <c r="A2339" s="98" t="str">
        <f t="shared" si="108"/>
        <v>1120</v>
      </c>
      <c r="B2339" s="98" t="str">
        <f t="shared" si="109"/>
        <v>OT</v>
      </c>
      <c r="C2339" s="98">
        <f t="shared" si="110"/>
        <v>35</v>
      </c>
      <c r="D2339" t="s">
        <v>6552</v>
      </c>
      <c r="E2339">
        <v>11</v>
      </c>
      <c r="F2339">
        <v>112007</v>
      </c>
      <c r="G2339" t="s">
        <v>53</v>
      </c>
      <c r="H2339" t="s">
        <v>3263</v>
      </c>
      <c r="I2339" t="s">
        <v>5969</v>
      </c>
      <c r="J2339" t="s">
        <v>11498</v>
      </c>
      <c r="L2339" t="s">
        <v>6066</v>
      </c>
      <c r="M2339" s="99">
        <v>44443</v>
      </c>
      <c r="N2339" s="21">
        <v>20879102</v>
      </c>
      <c r="O2339" s="24">
        <v>1</v>
      </c>
      <c r="P2339" t="s">
        <v>5814</v>
      </c>
      <c r="Q2339">
        <v>2.2799999999999998</v>
      </c>
      <c r="R2339" t="s">
        <v>3139</v>
      </c>
      <c r="S2339" t="s">
        <v>54</v>
      </c>
      <c r="T2339">
        <v>90</v>
      </c>
      <c r="U2339" t="s">
        <v>6066</v>
      </c>
      <c r="V2339">
        <v>20879102</v>
      </c>
      <c r="W2339" s="1">
        <v>2.2799999999999998</v>
      </c>
      <c r="X2339" t="s">
        <v>3139</v>
      </c>
      <c r="Y2339" t="s">
        <v>6552</v>
      </c>
      <c r="Z2339" s="21">
        <v>20.954456</v>
      </c>
      <c r="AA2339" s="1">
        <v>2.86</v>
      </c>
      <c r="AB2339" t="s">
        <v>3139</v>
      </c>
      <c r="AC2339">
        <v>0</v>
      </c>
      <c r="AD2339" s="1" t="s">
        <v>3139</v>
      </c>
      <c r="AE2339" t="s">
        <v>5830</v>
      </c>
    </row>
    <row r="2340" spans="1:31">
      <c r="A2340" s="98" t="str">
        <f t="shared" si="108"/>
        <v>1120</v>
      </c>
      <c r="B2340" s="98" t="str">
        <f t="shared" si="109"/>
        <v>OT</v>
      </c>
      <c r="C2340" s="98">
        <f t="shared" si="110"/>
        <v>40</v>
      </c>
      <c r="D2340" t="s">
        <v>6552</v>
      </c>
      <c r="E2340">
        <v>12</v>
      </c>
      <c r="F2340">
        <v>112007</v>
      </c>
      <c r="G2340" t="s">
        <v>53</v>
      </c>
      <c r="H2340" t="s">
        <v>3263</v>
      </c>
      <c r="I2340" t="s">
        <v>5969</v>
      </c>
      <c r="J2340" t="s">
        <v>11499</v>
      </c>
      <c r="L2340" t="s">
        <v>6083</v>
      </c>
      <c r="M2340" s="99">
        <v>44448</v>
      </c>
      <c r="N2340" s="21">
        <v>80142605</v>
      </c>
      <c r="O2340" s="24">
        <v>1</v>
      </c>
      <c r="P2340" t="s">
        <v>5814</v>
      </c>
      <c r="Q2340">
        <v>2.37</v>
      </c>
      <c r="R2340" t="s">
        <v>3139</v>
      </c>
      <c r="S2340" t="s">
        <v>54</v>
      </c>
      <c r="T2340">
        <v>90</v>
      </c>
      <c r="U2340" t="s">
        <v>6083</v>
      </c>
      <c r="V2340">
        <v>80142605</v>
      </c>
      <c r="W2340" s="1">
        <v>2.37</v>
      </c>
      <c r="X2340" t="s">
        <v>3139</v>
      </c>
      <c r="Y2340" t="s">
        <v>6552</v>
      </c>
      <c r="Z2340" s="21">
        <v>80.417893000000007</v>
      </c>
      <c r="AA2340" s="1">
        <v>3.06</v>
      </c>
      <c r="AB2340" t="s">
        <v>3139</v>
      </c>
      <c r="AC2340">
        <v>0</v>
      </c>
      <c r="AD2340" s="1" t="s">
        <v>3139</v>
      </c>
      <c r="AE2340" t="s">
        <v>5830</v>
      </c>
    </row>
    <row r="2341" spans="1:31">
      <c r="A2341" s="98" t="str">
        <f t="shared" si="108"/>
        <v>1120</v>
      </c>
      <c r="B2341" s="98" t="str">
        <f t="shared" si="109"/>
        <v>OT</v>
      </c>
      <c r="C2341" s="98">
        <f t="shared" si="110"/>
        <v>67</v>
      </c>
      <c r="D2341" t="s">
        <v>6552</v>
      </c>
      <c r="E2341">
        <v>13</v>
      </c>
      <c r="F2341">
        <v>112007</v>
      </c>
      <c r="G2341" t="s">
        <v>53</v>
      </c>
      <c r="H2341" t="s">
        <v>3263</v>
      </c>
      <c r="I2341" t="s">
        <v>5969</v>
      </c>
      <c r="J2341" t="s">
        <v>12144</v>
      </c>
      <c r="L2341" t="s">
        <v>6104</v>
      </c>
      <c r="M2341" s="99">
        <v>44475</v>
      </c>
      <c r="N2341" s="21">
        <v>12546166</v>
      </c>
      <c r="O2341" s="24">
        <v>1</v>
      </c>
      <c r="P2341" t="s">
        <v>5814</v>
      </c>
      <c r="Q2341">
        <v>2.2999999999999998</v>
      </c>
      <c r="R2341" t="s">
        <v>3139</v>
      </c>
      <c r="S2341" t="s">
        <v>54</v>
      </c>
      <c r="T2341">
        <v>90</v>
      </c>
      <c r="U2341" t="s">
        <v>6104</v>
      </c>
      <c r="V2341">
        <v>12546166</v>
      </c>
      <c r="W2341" s="1">
        <v>2.2999999999999998</v>
      </c>
      <c r="X2341" t="s">
        <v>3139</v>
      </c>
      <c r="Y2341" t="s">
        <v>6552</v>
      </c>
      <c r="Z2341" s="21">
        <v>12.566041</v>
      </c>
      <c r="AA2341" s="1">
        <v>2.86</v>
      </c>
      <c r="AB2341" t="s">
        <v>3139</v>
      </c>
      <c r="AC2341">
        <v>0</v>
      </c>
      <c r="AD2341" s="1" t="s">
        <v>3139</v>
      </c>
      <c r="AE2341" t="s">
        <v>5830</v>
      </c>
    </row>
    <row r="2342" spans="1:31">
      <c r="A2342" s="98" t="str">
        <f t="shared" si="108"/>
        <v>1120</v>
      </c>
      <c r="B2342" s="98" t="str">
        <f t="shared" si="109"/>
        <v>OT</v>
      </c>
      <c r="C2342" s="98">
        <f t="shared" si="110"/>
        <v>68</v>
      </c>
      <c r="D2342" t="s">
        <v>6552</v>
      </c>
      <c r="E2342">
        <v>14</v>
      </c>
      <c r="F2342">
        <v>112007</v>
      </c>
      <c r="G2342" t="s">
        <v>53</v>
      </c>
      <c r="H2342" t="s">
        <v>3263</v>
      </c>
      <c r="I2342" t="s">
        <v>5969</v>
      </c>
      <c r="J2342" t="s">
        <v>12145</v>
      </c>
      <c r="L2342" t="s">
        <v>6068</v>
      </c>
      <c r="M2342" s="99">
        <v>44476</v>
      </c>
      <c r="N2342" s="21">
        <v>20406352</v>
      </c>
      <c r="O2342" s="24">
        <v>1</v>
      </c>
      <c r="P2342" t="s">
        <v>5814</v>
      </c>
      <c r="Q2342">
        <v>2.2999999999999998</v>
      </c>
      <c r="R2342" t="s">
        <v>3139</v>
      </c>
      <c r="S2342" t="s">
        <v>54</v>
      </c>
      <c r="T2342">
        <v>90</v>
      </c>
      <c r="U2342" t="s">
        <v>6068</v>
      </c>
      <c r="V2342">
        <v>20406352</v>
      </c>
      <c r="W2342" s="1">
        <v>2.2999999999999998</v>
      </c>
      <c r="X2342" t="s">
        <v>3139</v>
      </c>
      <c r="Y2342" t="s">
        <v>6552</v>
      </c>
      <c r="Z2342" s="21">
        <v>20.437360000000002</v>
      </c>
      <c r="AA2342" s="1">
        <v>2.67</v>
      </c>
      <c r="AB2342" t="s">
        <v>3139</v>
      </c>
      <c r="AC2342">
        <v>0</v>
      </c>
      <c r="AD2342" s="1" t="s">
        <v>3139</v>
      </c>
      <c r="AE2342" t="s">
        <v>5830</v>
      </c>
    </row>
    <row r="2343" spans="1:31">
      <c r="A2343" s="98" t="str">
        <f t="shared" si="108"/>
        <v>1120</v>
      </c>
      <c r="B2343" s="98" t="str">
        <f t="shared" si="109"/>
        <v>OT</v>
      </c>
      <c r="C2343" s="98">
        <f t="shared" si="110"/>
        <v>3</v>
      </c>
      <c r="D2343" t="s">
        <v>6552</v>
      </c>
      <c r="E2343">
        <v>1</v>
      </c>
      <c r="F2343">
        <v>112007</v>
      </c>
      <c r="G2343" t="s">
        <v>53</v>
      </c>
      <c r="H2343" t="s">
        <v>3161</v>
      </c>
      <c r="I2343" t="s">
        <v>5969</v>
      </c>
      <c r="J2343" t="s">
        <v>9736</v>
      </c>
      <c r="L2343" t="s">
        <v>6060</v>
      </c>
      <c r="M2343" s="99">
        <v>44411</v>
      </c>
      <c r="N2343" s="21">
        <v>0</v>
      </c>
      <c r="O2343" s="24">
        <v>1</v>
      </c>
      <c r="P2343" t="s">
        <v>5814</v>
      </c>
      <c r="Q2343">
        <v>3.3</v>
      </c>
      <c r="R2343" t="s">
        <v>3139</v>
      </c>
      <c r="S2343" t="s">
        <v>54</v>
      </c>
      <c r="T2343">
        <v>90</v>
      </c>
      <c r="U2343" t="s">
        <v>6060</v>
      </c>
      <c r="V2343">
        <v>1647953089</v>
      </c>
      <c r="W2343" s="1">
        <v>0</v>
      </c>
      <c r="X2343" t="s">
        <v>3139</v>
      </c>
      <c r="Y2343" t="s">
        <v>6552</v>
      </c>
      <c r="Z2343" s="21">
        <v>1661.2306430000001</v>
      </c>
      <c r="AA2343" s="1">
        <v>3.3</v>
      </c>
      <c r="AB2343" t="s">
        <v>3139</v>
      </c>
      <c r="AC2343">
        <v>8652788</v>
      </c>
      <c r="AD2343" s="1" t="s">
        <v>3139</v>
      </c>
      <c r="AE2343" t="s">
        <v>5824</v>
      </c>
    </row>
    <row r="2344" spans="1:31">
      <c r="A2344" s="98" t="str">
        <f t="shared" si="108"/>
        <v>1120</v>
      </c>
      <c r="B2344" s="98" t="str">
        <f t="shared" si="109"/>
        <v>OT</v>
      </c>
      <c r="C2344" s="98">
        <f t="shared" si="110"/>
        <v>4</v>
      </c>
      <c r="D2344" t="s">
        <v>6552</v>
      </c>
      <c r="E2344">
        <v>2</v>
      </c>
      <c r="F2344">
        <v>112007</v>
      </c>
      <c r="G2344" t="s">
        <v>53</v>
      </c>
      <c r="H2344" t="s">
        <v>3161</v>
      </c>
      <c r="I2344" t="s">
        <v>5969</v>
      </c>
      <c r="J2344" t="s">
        <v>9737</v>
      </c>
      <c r="L2344" t="s">
        <v>6303</v>
      </c>
      <c r="M2344" s="99">
        <v>44412</v>
      </c>
      <c r="N2344" s="21">
        <v>0</v>
      </c>
      <c r="O2344" s="24">
        <v>1</v>
      </c>
      <c r="P2344" t="s">
        <v>5814</v>
      </c>
      <c r="Q2344">
        <v>3.3</v>
      </c>
      <c r="R2344" t="s">
        <v>3139</v>
      </c>
      <c r="S2344" t="s">
        <v>54</v>
      </c>
      <c r="T2344">
        <v>90</v>
      </c>
      <c r="U2344" t="s">
        <v>6303</v>
      </c>
      <c r="V2344">
        <v>1361210590</v>
      </c>
      <c r="W2344" s="1">
        <v>0</v>
      </c>
      <c r="X2344" t="s">
        <v>3139</v>
      </c>
      <c r="Y2344" t="s">
        <v>6552</v>
      </c>
      <c r="Z2344" s="21">
        <v>1372.054566</v>
      </c>
      <c r="AA2344" s="1">
        <v>3.3</v>
      </c>
      <c r="AB2344" t="s">
        <v>3139</v>
      </c>
      <c r="AC2344">
        <v>7023939</v>
      </c>
      <c r="AD2344" s="1" t="s">
        <v>3139</v>
      </c>
      <c r="AE2344" t="s">
        <v>5824</v>
      </c>
    </row>
    <row r="2345" spans="1:31">
      <c r="A2345" s="98" t="str">
        <f t="shared" si="108"/>
        <v>1120</v>
      </c>
      <c r="B2345" s="98" t="str">
        <f t="shared" si="109"/>
        <v>OT</v>
      </c>
      <c r="C2345" s="98">
        <f t="shared" si="110"/>
        <v>18</v>
      </c>
      <c r="D2345" t="s">
        <v>6552</v>
      </c>
      <c r="E2345">
        <v>3</v>
      </c>
      <c r="F2345">
        <v>112007</v>
      </c>
      <c r="G2345" t="s">
        <v>53</v>
      </c>
      <c r="H2345" t="s">
        <v>3161</v>
      </c>
      <c r="I2345" t="s">
        <v>5969</v>
      </c>
      <c r="J2345" t="s">
        <v>9738</v>
      </c>
      <c r="L2345" t="s">
        <v>5973</v>
      </c>
      <c r="M2345" s="99">
        <v>44426</v>
      </c>
      <c r="N2345" s="21">
        <v>0</v>
      </c>
      <c r="O2345" s="24">
        <v>1</v>
      </c>
      <c r="P2345" t="s">
        <v>5814</v>
      </c>
      <c r="Q2345">
        <v>3.3</v>
      </c>
      <c r="R2345" t="s">
        <v>3139</v>
      </c>
      <c r="S2345" t="s">
        <v>54</v>
      </c>
      <c r="T2345">
        <v>90</v>
      </c>
      <c r="U2345" t="s">
        <v>5973</v>
      </c>
      <c r="V2345">
        <v>3422825067</v>
      </c>
      <c r="W2345" s="1">
        <v>0</v>
      </c>
      <c r="X2345" t="s">
        <v>3139</v>
      </c>
      <c r="Y2345" t="s">
        <v>6552</v>
      </c>
      <c r="Z2345" s="21">
        <v>3445.7547810000001</v>
      </c>
      <c r="AA2345" s="1">
        <v>3.3</v>
      </c>
      <c r="AB2345" t="s">
        <v>3139</v>
      </c>
      <c r="AC2345">
        <v>13324023</v>
      </c>
      <c r="AD2345" s="1" t="s">
        <v>3139</v>
      </c>
      <c r="AE2345" t="s">
        <v>5824</v>
      </c>
    </row>
    <row r="2346" spans="1:31">
      <c r="A2346" s="98" t="str">
        <f t="shared" si="108"/>
        <v>1120</v>
      </c>
      <c r="B2346" s="98" t="str">
        <f t="shared" si="109"/>
        <v>OT</v>
      </c>
      <c r="C2346" s="98">
        <f t="shared" si="110"/>
        <v>21</v>
      </c>
      <c r="D2346" t="s">
        <v>6552</v>
      </c>
      <c r="E2346">
        <v>4</v>
      </c>
      <c r="F2346">
        <v>112007</v>
      </c>
      <c r="G2346" t="s">
        <v>53</v>
      </c>
      <c r="H2346" t="s">
        <v>3161</v>
      </c>
      <c r="I2346" t="s">
        <v>5969</v>
      </c>
      <c r="J2346" t="s">
        <v>9739</v>
      </c>
      <c r="L2346" t="s">
        <v>5988</v>
      </c>
      <c r="M2346" s="99">
        <v>44429</v>
      </c>
      <c r="N2346" s="21">
        <v>0</v>
      </c>
      <c r="O2346" s="24">
        <v>1</v>
      </c>
      <c r="P2346" t="s">
        <v>5814</v>
      </c>
      <c r="Q2346">
        <v>3.1</v>
      </c>
      <c r="R2346" t="s">
        <v>3139</v>
      </c>
      <c r="S2346" t="s">
        <v>54</v>
      </c>
      <c r="T2346">
        <v>90</v>
      </c>
      <c r="U2346" t="s">
        <v>5988</v>
      </c>
      <c r="V2346">
        <v>3000000000</v>
      </c>
      <c r="W2346" s="1">
        <v>0</v>
      </c>
      <c r="X2346" t="s">
        <v>3139</v>
      </c>
      <c r="Y2346" t="s">
        <v>6552</v>
      </c>
      <c r="Z2346" s="21">
        <v>3018.128643</v>
      </c>
      <c r="AA2346" s="1">
        <v>3.1</v>
      </c>
      <c r="AB2346" t="s">
        <v>3139</v>
      </c>
      <c r="AC2346">
        <v>10213320</v>
      </c>
      <c r="AD2346" s="1" t="s">
        <v>3139</v>
      </c>
      <c r="AE2346" t="s">
        <v>5824</v>
      </c>
    </row>
    <row r="2347" spans="1:31">
      <c r="A2347" s="98" t="str">
        <f t="shared" si="108"/>
        <v>1120</v>
      </c>
      <c r="B2347" s="98" t="str">
        <f t="shared" si="109"/>
        <v>OT</v>
      </c>
      <c r="C2347" s="98">
        <f t="shared" si="110"/>
        <v>26</v>
      </c>
      <c r="D2347" t="s">
        <v>6552</v>
      </c>
      <c r="E2347">
        <v>5</v>
      </c>
      <c r="F2347">
        <v>112007</v>
      </c>
      <c r="G2347" t="s">
        <v>53</v>
      </c>
      <c r="H2347" t="s">
        <v>3161</v>
      </c>
      <c r="I2347" t="s">
        <v>5969</v>
      </c>
      <c r="J2347" t="s">
        <v>9740</v>
      </c>
      <c r="L2347" t="s">
        <v>6096</v>
      </c>
      <c r="M2347" s="99">
        <v>44434</v>
      </c>
      <c r="N2347" s="21">
        <v>0</v>
      </c>
      <c r="O2347" s="24">
        <v>1</v>
      </c>
      <c r="P2347" t="s">
        <v>5814</v>
      </c>
      <c r="Q2347">
        <v>3.3</v>
      </c>
      <c r="R2347" t="s">
        <v>3139</v>
      </c>
      <c r="S2347" t="s">
        <v>54</v>
      </c>
      <c r="T2347">
        <v>90</v>
      </c>
      <c r="U2347" t="s">
        <v>6096</v>
      </c>
      <c r="V2347">
        <v>1008757600</v>
      </c>
      <c r="W2347" s="1">
        <v>0</v>
      </c>
      <c r="X2347" t="s">
        <v>3139</v>
      </c>
      <c r="Y2347" t="s">
        <v>6552</v>
      </c>
      <c r="Z2347" s="21">
        <v>1014.7847860000001</v>
      </c>
      <c r="AA2347" s="1">
        <v>3.3</v>
      </c>
      <c r="AB2347" t="s">
        <v>3139</v>
      </c>
      <c r="AC2347">
        <v>3196235</v>
      </c>
      <c r="AD2347" s="1" t="s">
        <v>3139</v>
      </c>
      <c r="AE2347" t="s">
        <v>5824</v>
      </c>
    </row>
    <row r="2348" spans="1:31">
      <c r="A2348" s="98" t="str">
        <f t="shared" si="108"/>
        <v>1120</v>
      </c>
      <c r="B2348" s="98" t="str">
        <f t="shared" si="109"/>
        <v>OT</v>
      </c>
      <c r="C2348" s="98">
        <f t="shared" si="110"/>
        <v>35</v>
      </c>
      <c r="D2348" t="s">
        <v>6552</v>
      </c>
      <c r="E2348">
        <v>6</v>
      </c>
      <c r="F2348">
        <v>112007</v>
      </c>
      <c r="G2348" t="s">
        <v>53</v>
      </c>
      <c r="H2348" t="s">
        <v>3161</v>
      </c>
      <c r="I2348" t="s">
        <v>5969</v>
      </c>
      <c r="J2348" t="s">
        <v>11500</v>
      </c>
      <c r="L2348" t="s">
        <v>6066</v>
      </c>
      <c r="M2348" s="99">
        <v>44443</v>
      </c>
      <c r="N2348" s="21">
        <v>0</v>
      </c>
      <c r="O2348" s="24">
        <v>1</v>
      </c>
      <c r="P2348" t="s">
        <v>5814</v>
      </c>
      <c r="Q2348">
        <v>3.1</v>
      </c>
      <c r="R2348" t="s">
        <v>3139</v>
      </c>
      <c r="S2348" t="s">
        <v>54</v>
      </c>
      <c r="T2348">
        <v>90</v>
      </c>
      <c r="U2348" t="s">
        <v>6066</v>
      </c>
      <c r="V2348">
        <v>1018298833</v>
      </c>
      <c r="W2348" s="1">
        <v>0</v>
      </c>
      <c r="X2348" t="s">
        <v>3139</v>
      </c>
      <c r="Y2348" t="s">
        <v>6552</v>
      </c>
      <c r="Z2348" s="21">
        <v>1023.238966</v>
      </c>
      <c r="AA2348" s="1">
        <v>3.1</v>
      </c>
      <c r="AB2348" t="s">
        <v>3139</v>
      </c>
      <c r="AC2348">
        <v>2253394</v>
      </c>
      <c r="AD2348" s="1" t="s">
        <v>3139</v>
      </c>
      <c r="AE2348" t="s">
        <v>5824</v>
      </c>
    </row>
    <row r="2349" spans="1:31">
      <c r="A2349" s="98" t="str">
        <f t="shared" si="108"/>
        <v>1120</v>
      </c>
      <c r="B2349" s="98" t="str">
        <f t="shared" si="109"/>
        <v>OT</v>
      </c>
      <c r="C2349" s="98">
        <f t="shared" si="110"/>
        <v>80</v>
      </c>
      <c r="D2349" t="s">
        <v>6552</v>
      </c>
      <c r="E2349">
        <v>7</v>
      </c>
      <c r="F2349">
        <v>112007</v>
      </c>
      <c r="G2349" t="s">
        <v>53</v>
      </c>
      <c r="H2349" t="s">
        <v>3161</v>
      </c>
      <c r="I2349" t="s">
        <v>5969</v>
      </c>
      <c r="J2349" t="s">
        <v>12146</v>
      </c>
      <c r="L2349" t="s">
        <v>6076</v>
      </c>
      <c r="M2349" s="99">
        <v>44488</v>
      </c>
      <c r="N2349" s="21">
        <v>0</v>
      </c>
      <c r="O2349" s="24">
        <v>1</v>
      </c>
      <c r="P2349" t="s">
        <v>5814</v>
      </c>
      <c r="Q2349">
        <v>3</v>
      </c>
      <c r="R2349" t="s">
        <v>3139</v>
      </c>
      <c r="S2349" t="s">
        <v>54</v>
      </c>
      <c r="T2349">
        <v>90</v>
      </c>
      <c r="U2349" t="s">
        <v>6076</v>
      </c>
      <c r="V2349">
        <v>1528973573</v>
      </c>
      <c r="W2349" s="1">
        <v>0</v>
      </c>
      <c r="X2349" t="s">
        <v>3139</v>
      </c>
      <c r="Y2349" t="s">
        <v>6552</v>
      </c>
      <c r="Z2349" s="21">
        <v>1530.4852129999999</v>
      </c>
      <c r="AA2349" s="1">
        <v>3</v>
      </c>
      <c r="AB2349" t="s">
        <v>3139</v>
      </c>
      <c r="AC2349">
        <v>9301176</v>
      </c>
      <c r="AD2349" s="1" t="s">
        <v>3139</v>
      </c>
      <c r="AE2349" t="s">
        <v>5824</v>
      </c>
    </row>
    <row r="2350" spans="1:31">
      <c r="A2350" s="98" t="str">
        <f t="shared" si="108"/>
        <v>1120</v>
      </c>
      <c r="B2350" s="98" t="str">
        <f t="shared" si="109"/>
        <v>OT</v>
      </c>
      <c r="C2350" s="98">
        <f t="shared" si="110"/>
        <v>82</v>
      </c>
      <c r="D2350" t="s">
        <v>6552</v>
      </c>
      <c r="E2350">
        <v>8</v>
      </c>
      <c r="F2350">
        <v>112007</v>
      </c>
      <c r="G2350" t="s">
        <v>53</v>
      </c>
      <c r="H2350" t="s">
        <v>3161</v>
      </c>
      <c r="I2350" t="s">
        <v>5969</v>
      </c>
      <c r="J2350" t="s">
        <v>12147</v>
      </c>
      <c r="L2350" t="s">
        <v>6078</v>
      </c>
      <c r="M2350" s="99">
        <v>44490</v>
      </c>
      <c r="N2350" s="21">
        <v>0</v>
      </c>
      <c r="O2350" s="24">
        <v>1</v>
      </c>
      <c r="P2350" t="s">
        <v>5814</v>
      </c>
      <c r="Q2350">
        <v>3</v>
      </c>
      <c r="R2350" t="s">
        <v>3139</v>
      </c>
      <c r="S2350" t="s">
        <v>54</v>
      </c>
      <c r="T2350">
        <v>90</v>
      </c>
      <c r="U2350" t="s">
        <v>6078</v>
      </c>
      <c r="V2350">
        <v>1066091557</v>
      </c>
      <c r="W2350" s="1">
        <v>0</v>
      </c>
      <c r="X2350" t="s">
        <v>3139</v>
      </c>
      <c r="Y2350" t="s">
        <v>6552</v>
      </c>
      <c r="Z2350" s="21">
        <v>1066.9698969999999</v>
      </c>
      <c r="AA2350" s="1">
        <v>3</v>
      </c>
      <c r="AB2350" t="s">
        <v>3139</v>
      </c>
      <c r="AC2350">
        <v>6703340</v>
      </c>
      <c r="AD2350" s="1" t="s">
        <v>3139</v>
      </c>
      <c r="AE2350" t="s">
        <v>5824</v>
      </c>
    </row>
    <row r="2351" spans="1:31">
      <c r="A2351" s="98" t="str">
        <f t="shared" si="108"/>
        <v>1120</v>
      </c>
      <c r="B2351" s="98" t="str">
        <f t="shared" si="109"/>
        <v>OT</v>
      </c>
      <c r="C2351" s="98">
        <f t="shared" si="110"/>
        <v>82</v>
      </c>
      <c r="D2351" t="s">
        <v>6552</v>
      </c>
      <c r="E2351">
        <v>9</v>
      </c>
      <c r="F2351">
        <v>112007</v>
      </c>
      <c r="G2351" t="s">
        <v>53</v>
      </c>
      <c r="H2351" t="s">
        <v>3161</v>
      </c>
      <c r="I2351" t="s">
        <v>5969</v>
      </c>
      <c r="J2351" t="s">
        <v>12148</v>
      </c>
      <c r="L2351" t="s">
        <v>6078</v>
      </c>
      <c r="M2351" s="99">
        <v>44490</v>
      </c>
      <c r="N2351" s="21">
        <v>0</v>
      </c>
      <c r="O2351" s="24">
        <v>1</v>
      </c>
      <c r="P2351" t="s">
        <v>5814</v>
      </c>
      <c r="Q2351">
        <v>3</v>
      </c>
      <c r="R2351" t="s">
        <v>3139</v>
      </c>
      <c r="S2351" t="s">
        <v>54</v>
      </c>
      <c r="T2351">
        <v>90</v>
      </c>
      <c r="U2351" t="s">
        <v>6078</v>
      </c>
      <c r="V2351">
        <v>1880756764</v>
      </c>
      <c r="W2351" s="1">
        <v>0</v>
      </c>
      <c r="X2351" t="s">
        <v>3139</v>
      </c>
      <c r="Y2351" t="s">
        <v>6552</v>
      </c>
      <c r="Z2351" s="21">
        <v>1882.306294</v>
      </c>
      <c r="AA2351" s="1">
        <v>3</v>
      </c>
      <c r="AB2351" t="s">
        <v>3139</v>
      </c>
      <c r="AC2351">
        <v>11825730</v>
      </c>
      <c r="AD2351" s="1" t="s">
        <v>3139</v>
      </c>
      <c r="AE2351" t="s">
        <v>5824</v>
      </c>
    </row>
    <row r="2352" spans="1:31">
      <c r="A2352" s="98" t="str">
        <f t="shared" si="108"/>
        <v>1120</v>
      </c>
      <c r="B2352" s="98" t="str">
        <f t="shared" si="109"/>
        <v>OT</v>
      </c>
      <c r="C2352" s="98">
        <f t="shared" si="110"/>
        <v>82</v>
      </c>
      <c r="D2352" t="s">
        <v>6552</v>
      </c>
      <c r="E2352">
        <v>10</v>
      </c>
      <c r="F2352">
        <v>112007</v>
      </c>
      <c r="G2352" t="s">
        <v>53</v>
      </c>
      <c r="H2352" t="s">
        <v>3161</v>
      </c>
      <c r="I2352" t="s">
        <v>5969</v>
      </c>
      <c r="J2352" t="s">
        <v>12149</v>
      </c>
      <c r="L2352" t="s">
        <v>6078</v>
      </c>
      <c r="M2352" s="99">
        <v>44490</v>
      </c>
      <c r="N2352" s="21">
        <v>0</v>
      </c>
      <c r="O2352" s="24">
        <v>1</v>
      </c>
      <c r="P2352" t="s">
        <v>5814</v>
      </c>
      <c r="Q2352">
        <v>3</v>
      </c>
      <c r="R2352" t="s">
        <v>3139</v>
      </c>
      <c r="S2352" t="s">
        <v>54</v>
      </c>
      <c r="T2352">
        <v>90</v>
      </c>
      <c r="U2352" t="s">
        <v>6078</v>
      </c>
      <c r="V2352">
        <v>1438422295</v>
      </c>
      <c r="W2352" s="1">
        <v>0</v>
      </c>
      <c r="X2352" t="s">
        <v>3139</v>
      </c>
      <c r="Y2352" t="s">
        <v>6552</v>
      </c>
      <c r="Z2352" s="21">
        <v>1439.607395</v>
      </c>
      <c r="AA2352" s="1">
        <v>3</v>
      </c>
      <c r="AB2352" t="s">
        <v>3139</v>
      </c>
      <c r="AC2352">
        <v>9044490</v>
      </c>
      <c r="AD2352" s="1" t="s">
        <v>3139</v>
      </c>
      <c r="AE2352" t="s">
        <v>5824</v>
      </c>
    </row>
    <row r="2353" spans="1:31">
      <c r="A2353" s="98" t="str">
        <f t="shared" ref="A2353:A2401" si="111">+MID(F2353,1,4)</f>
        <v>1120</v>
      </c>
      <c r="B2353" s="98" t="str">
        <f t="shared" ref="B2353:B2401" si="112">+IF(A2353="1228","CA",IF(A2353="1230","VR",IF(A2353="1203","FL","OT")))</f>
        <v>OT</v>
      </c>
      <c r="C2353" s="98">
        <f t="shared" ref="C2353:C2401" si="113">+IF(M2353="",0,M2353-D2353)</f>
        <v>88</v>
      </c>
      <c r="D2353" t="s">
        <v>6552</v>
      </c>
      <c r="E2353">
        <v>11</v>
      </c>
      <c r="F2353">
        <v>112007</v>
      </c>
      <c r="G2353" t="s">
        <v>53</v>
      </c>
      <c r="H2353" t="s">
        <v>3161</v>
      </c>
      <c r="I2353" t="s">
        <v>5969</v>
      </c>
      <c r="J2353" t="s">
        <v>12150</v>
      </c>
      <c r="L2353" t="s">
        <v>6080</v>
      </c>
      <c r="M2353" s="99">
        <v>44496</v>
      </c>
      <c r="N2353" s="21">
        <v>0</v>
      </c>
      <c r="O2353" s="24">
        <v>1</v>
      </c>
      <c r="P2353" t="s">
        <v>5814</v>
      </c>
      <c r="Q2353">
        <v>3</v>
      </c>
      <c r="R2353" t="s">
        <v>3139</v>
      </c>
      <c r="S2353" t="s">
        <v>54</v>
      </c>
      <c r="T2353">
        <v>90</v>
      </c>
      <c r="U2353" t="s">
        <v>6080</v>
      </c>
      <c r="V2353">
        <v>1016647699</v>
      </c>
      <c r="W2353" s="1">
        <v>0</v>
      </c>
      <c r="X2353" t="s">
        <v>3139</v>
      </c>
      <c r="Y2353" t="s">
        <v>6552</v>
      </c>
      <c r="Z2353" s="21">
        <v>1016.982739</v>
      </c>
      <c r="AA2353" s="1">
        <v>3</v>
      </c>
      <c r="AB2353" t="s">
        <v>3139</v>
      </c>
      <c r="AC2353">
        <v>5844544</v>
      </c>
      <c r="AD2353" s="1" t="s">
        <v>3139</v>
      </c>
      <c r="AE2353" t="s">
        <v>5824</v>
      </c>
    </row>
    <row r="2354" spans="1:31">
      <c r="A2354" s="98" t="str">
        <f t="shared" si="111"/>
        <v>1120</v>
      </c>
      <c r="B2354" s="98" t="str">
        <f t="shared" si="112"/>
        <v>OT</v>
      </c>
      <c r="C2354" s="98">
        <f t="shared" si="113"/>
        <v>89</v>
      </c>
      <c r="D2354" t="s">
        <v>6552</v>
      </c>
      <c r="E2354">
        <v>12</v>
      </c>
      <c r="F2354">
        <v>112007</v>
      </c>
      <c r="G2354" t="s">
        <v>53</v>
      </c>
      <c r="H2354" t="s">
        <v>3161</v>
      </c>
      <c r="I2354" t="s">
        <v>5969</v>
      </c>
      <c r="J2354" t="s">
        <v>12151</v>
      </c>
      <c r="L2354" t="s">
        <v>6109</v>
      </c>
      <c r="M2354" s="99">
        <v>44497</v>
      </c>
      <c r="N2354" s="21">
        <v>0</v>
      </c>
      <c r="O2354" s="24">
        <v>1</v>
      </c>
      <c r="P2354" t="s">
        <v>5814</v>
      </c>
      <c r="Q2354">
        <v>3</v>
      </c>
      <c r="R2354" t="s">
        <v>3139</v>
      </c>
      <c r="S2354" t="s">
        <v>54</v>
      </c>
      <c r="T2354">
        <v>90</v>
      </c>
      <c r="U2354" t="s">
        <v>6109</v>
      </c>
      <c r="V2354">
        <v>1152083388</v>
      </c>
      <c r="W2354" s="1">
        <v>0</v>
      </c>
      <c r="X2354" t="s">
        <v>3139</v>
      </c>
      <c r="Y2354" t="s">
        <v>6552</v>
      </c>
      <c r="Z2354" s="21">
        <v>1152.3681449999999</v>
      </c>
      <c r="AA2354" s="1">
        <v>3</v>
      </c>
      <c r="AB2354" t="s">
        <v>3139</v>
      </c>
      <c r="AC2354">
        <v>6519618</v>
      </c>
      <c r="AD2354" s="1" t="s">
        <v>3139</v>
      </c>
      <c r="AE2354" t="s">
        <v>5824</v>
      </c>
    </row>
    <row r="2355" spans="1:31">
      <c r="A2355" s="98" t="str">
        <f t="shared" si="111"/>
        <v>1120</v>
      </c>
      <c r="B2355" s="98" t="str">
        <f t="shared" si="112"/>
        <v>OT</v>
      </c>
      <c r="C2355" s="98">
        <f t="shared" si="113"/>
        <v>90</v>
      </c>
      <c r="D2355" t="s">
        <v>6552</v>
      </c>
      <c r="E2355">
        <v>13</v>
      </c>
      <c r="F2355">
        <v>112007</v>
      </c>
      <c r="G2355" t="s">
        <v>53</v>
      </c>
      <c r="H2355" t="s">
        <v>3161</v>
      </c>
      <c r="I2355" t="s">
        <v>5969</v>
      </c>
      <c r="J2355" t="s">
        <v>12152</v>
      </c>
      <c r="L2355" t="s">
        <v>6114</v>
      </c>
      <c r="M2355" s="99">
        <v>44498</v>
      </c>
      <c r="N2355" s="21">
        <v>0</v>
      </c>
      <c r="O2355" s="24">
        <v>1</v>
      </c>
      <c r="P2355" t="s">
        <v>5814</v>
      </c>
      <c r="Q2355">
        <v>3</v>
      </c>
      <c r="R2355" t="s">
        <v>3139</v>
      </c>
      <c r="S2355" t="s">
        <v>54</v>
      </c>
      <c r="T2355">
        <v>90</v>
      </c>
      <c r="U2355" t="s">
        <v>6114</v>
      </c>
      <c r="V2355">
        <v>2053947173</v>
      </c>
      <c r="W2355" s="1">
        <v>0</v>
      </c>
      <c r="X2355" t="s">
        <v>3139</v>
      </c>
      <c r="Y2355" t="s">
        <v>6552</v>
      </c>
      <c r="Z2355" s="21">
        <v>2054.285617</v>
      </c>
      <c r="AA2355" s="1">
        <v>3</v>
      </c>
      <c r="AB2355" t="s">
        <v>3139</v>
      </c>
      <c r="AC2355">
        <v>11438752</v>
      </c>
      <c r="AD2355" s="1" t="s">
        <v>3139</v>
      </c>
      <c r="AE2355" t="s">
        <v>5824</v>
      </c>
    </row>
    <row r="2356" spans="1:31">
      <c r="A2356" s="98" t="str">
        <f t="shared" si="111"/>
        <v>1120</v>
      </c>
      <c r="B2356" s="98" t="str">
        <f t="shared" si="112"/>
        <v>OT</v>
      </c>
      <c r="C2356" s="98">
        <f t="shared" si="113"/>
        <v>90</v>
      </c>
      <c r="D2356" t="s">
        <v>6552</v>
      </c>
      <c r="E2356">
        <v>14</v>
      </c>
      <c r="F2356">
        <v>112007</v>
      </c>
      <c r="G2356" t="s">
        <v>329</v>
      </c>
      <c r="H2356" t="s">
        <v>3503</v>
      </c>
      <c r="I2356" t="s">
        <v>5969</v>
      </c>
      <c r="J2356" t="s">
        <v>3475</v>
      </c>
      <c r="L2356" t="s">
        <v>6114</v>
      </c>
      <c r="M2356" s="99">
        <v>44498</v>
      </c>
      <c r="N2356" s="21">
        <v>0</v>
      </c>
      <c r="O2356" s="24">
        <v>1</v>
      </c>
      <c r="P2356" t="s">
        <v>5814</v>
      </c>
      <c r="Q2356">
        <v>2.25</v>
      </c>
      <c r="R2356" t="s">
        <v>3139</v>
      </c>
      <c r="S2356" t="s">
        <v>54</v>
      </c>
      <c r="T2356">
        <v>90</v>
      </c>
      <c r="U2356" t="s">
        <v>6114</v>
      </c>
      <c r="V2356">
        <v>1383252692</v>
      </c>
      <c r="W2356" s="1">
        <v>0</v>
      </c>
      <c r="X2356" t="s">
        <v>3139</v>
      </c>
      <c r="Y2356" t="s">
        <v>6552</v>
      </c>
      <c r="Z2356" s="21">
        <v>1383.4218100000001</v>
      </c>
      <c r="AA2356" s="1">
        <v>2.2999999999999998</v>
      </c>
      <c r="AB2356" t="s">
        <v>3139</v>
      </c>
      <c r="AC2356">
        <v>5329086</v>
      </c>
      <c r="AD2356" s="1" t="s">
        <v>3139</v>
      </c>
      <c r="AE2356" t="s">
        <v>5824</v>
      </c>
    </row>
    <row r="2357" spans="1:31">
      <c r="A2357" s="98" t="str">
        <f t="shared" si="111"/>
        <v>1120</v>
      </c>
      <c r="B2357" s="98" t="str">
        <f t="shared" si="112"/>
        <v>OT</v>
      </c>
      <c r="C2357" s="98">
        <f t="shared" si="113"/>
        <v>18</v>
      </c>
      <c r="D2357" t="s">
        <v>6552</v>
      </c>
      <c r="E2357">
        <v>15</v>
      </c>
      <c r="F2357">
        <v>112007</v>
      </c>
      <c r="G2357" t="s">
        <v>80</v>
      </c>
      <c r="H2357" t="s">
        <v>3160</v>
      </c>
      <c r="I2357" t="s">
        <v>5969</v>
      </c>
      <c r="J2357" t="s">
        <v>9745</v>
      </c>
      <c r="L2357" t="s">
        <v>5973</v>
      </c>
      <c r="M2357" s="99">
        <v>44426</v>
      </c>
      <c r="N2357" s="21">
        <v>0</v>
      </c>
      <c r="O2357" s="24">
        <v>1</v>
      </c>
      <c r="P2357" t="s">
        <v>5814</v>
      </c>
      <c r="Q2357">
        <v>2.4</v>
      </c>
      <c r="R2357" t="s">
        <v>3139</v>
      </c>
      <c r="S2357" t="s">
        <v>54</v>
      </c>
      <c r="T2357">
        <v>90</v>
      </c>
      <c r="U2357" t="s">
        <v>5973</v>
      </c>
      <c r="V2357">
        <v>2795609344</v>
      </c>
      <c r="W2357" s="1">
        <v>0</v>
      </c>
      <c r="X2357" t="s">
        <v>3139</v>
      </c>
      <c r="Y2357" t="s">
        <v>6552</v>
      </c>
      <c r="Z2357" s="21">
        <v>2809.278624</v>
      </c>
      <c r="AA2357" s="1">
        <v>2.4</v>
      </c>
      <c r="AB2357" t="s">
        <v>3139</v>
      </c>
      <c r="AC2357">
        <v>7942960</v>
      </c>
      <c r="AD2357" s="1" t="s">
        <v>3139</v>
      </c>
      <c r="AE2357" t="s">
        <v>5824</v>
      </c>
    </row>
    <row r="2358" spans="1:31">
      <c r="A2358" s="98" t="str">
        <f t="shared" si="111"/>
        <v>1120</v>
      </c>
      <c r="B2358" s="98" t="str">
        <f t="shared" si="112"/>
        <v>OT</v>
      </c>
      <c r="C2358" s="98">
        <f t="shared" si="113"/>
        <v>32</v>
      </c>
      <c r="D2358" t="s">
        <v>6552</v>
      </c>
      <c r="E2358">
        <v>16</v>
      </c>
      <c r="F2358">
        <v>112007</v>
      </c>
      <c r="G2358" t="s">
        <v>80</v>
      </c>
      <c r="H2358" t="s">
        <v>3160</v>
      </c>
      <c r="I2358" t="s">
        <v>5969</v>
      </c>
      <c r="J2358" t="s">
        <v>11501</v>
      </c>
      <c r="L2358" t="s">
        <v>6194</v>
      </c>
      <c r="M2358" s="99">
        <v>44440</v>
      </c>
      <c r="N2358" s="21">
        <v>0</v>
      </c>
      <c r="O2358" s="24">
        <v>1</v>
      </c>
      <c r="P2358" t="s">
        <v>5814</v>
      </c>
      <c r="Q2358">
        <v>2.4</v>
      </c>
      <c r="R2358" t="s">
        <v>3139</v>
      </c>
      <c r="S2358" t="s">
        <v>54</v>
      </c>
      <c r="T2358">
        <v>90</v>
      </c>
      <c r="U2358" t="s">
        <v>6194</v>
      </c>
      <c r="V2358">
        <v>2076415735</v>
      </c>
      <c r="W2358" s="1">
        <v>0</v>
      </c>
      <c r="X2358" t="s">
        <v>3139</v>
      </c>
      <c r="Y2358" t="s">
        <v>6552</v>
      </c>
      <c r="Z2358" s="21">
        <v>2084.6476750000002</v>
      </c>
      <c r="AA2358" s="1">
        <v>2.4</v>
      </c>
      <c r="AB2358" t="s">
        <v>3139</v>
      </c>
      <c r="AC2358">
        <v>3978771</v>
      </c>
      <c r="AD2358" s="1" t="s">
        <v>3139</v>
      </c>
      <c r="AE2358" t="s">
        <v>5824</v>
      </c>
    </row>
    <row r="2359" spans="1:31">
      <c r="A2359" s="98" t="str">
        <f t="shared" si="111"/>
        <v>1120</v>
      </c>
      <c r="B2359" s="98" t="str">
        <f t="shared" si="112"/>
        <v>OT</v>
      </c>
      <c r="C2359" s="98">
        <f t="shared" si="113"/>
        <v>32</v>
      </c>
      <c r="D2359" t="s">
        <v>6552</v>
      </c>
      <c r="E2359">
        <v>17</v>
      </c>
      <c r="F2359">
        <v>112007</v>
      </c>
      <c r="G2359" t="s">
        <v>80</v>
      </c>
      <c r="H2359" t="s">
        <v>3160</v>
      </c>
      <c r="I2359" t="s">
        <v>5969</v>
      </c>
      <c r="J2359" t="s">
        <v>11502</v>
      </c>
      <c r="L2359" t="s">
        <v>6194</v>
      </c>
      <c r="M2359" s="99">
        <v>44440</v>
      </c>
      <c r="N2359" s="21">
        <v>0</v>
      </c>
      <c r="O2359" s="24">
        <v>1</v>
      </c>
      <c r="P2359" t="s">
        <v>5814</v>
      </c>
      <c r="Q2359">
        <v>2.4</v>
      </c>
      <c r="R2359" t="s">
        <v>3139</v>
      </c>
      <c r="S2359" t="s">
        <v>54</v>
      </c>
      <c r="T2359">
        <v>90</v>
      </c>
      <c r="U2359" t="s">
        <v>6194</v>
      </c>
      <c r="V2359">
        <v>2794314752</v>
      </c>
      <c r="W2359" s="1">
        <v>0</v>
      </c>
      <c r="X2359" t="s">
        <v>3139</v>
      </c>
      <c r="Y2359" t="s">
        <v>6552</v>
      </c>
      <c r="Z2359" s="21">
        <v>2805.3927920000001</v>
      </c>
      <c r="AA2359" s="1">
        <v>2.4</v>
      </c>
      <c r="AB2359" t="s">
        <v>3139</v>
      </c>
      <c r="AC2359">
        <v>5354386</v>
      </c>
      <c r="AD2359" s="1" t="s">
        <v>3139</v>
      </c>
      <c r="AE2359" t="s">
        <v>5824</v>
      </c>
    </row>
    <row r="2360" spans="1:31">
      <c r="A2360" s="98" t="str">
        <f t="shared" si="111"/>
        <v>1120</v>
      </c>
      <c r="B2360" s="98" t="str">
        <f t="shared" si="112"/>
        <v>OT</v>
      </c>
      <c r="C2360" s="98">
        <f t="shared" si="113"/>
        <v>41</v>
      </c>
      <c r="D2360" t="s">
        <v>6552</v>
      </c>
      <c r="E2360">
        <v>18</v>
      </c>
      <c r="F2360">
        <v>112007</v>
      </c>
      <c r="G2360" t="s">
        <v>80</v>
      </c>
      <c r="H2360" t="s">
        <v>3160</v>
      </c>
      <c r="I2360" t="s">
        <v>5969</v>
      </c>
      <c r="J2360" t="s">
        <v>11503</v>
      </c>
      <c r="L2360" t="s">
        <v>6416</v>
      </c>
      <c r="M2360" s="99">
        <v>44449</v>
      </c>
      <c r="N2360" s="21">
        <v>0</v>
      </c>
      <c r="O2360" s="24">
        <v>1</v>
      </c>
      <c r="P2360" t="s">
        <v>5814</v>
      </c>
      <c r="Q2360">
        <v>2.4</v>
      </c>
      <c r="R2360" t="s">
        <v>3139</v>
      </c>
      <c r="S2360" t="s">
        <v>54</v>
      </c>
      <c r="T2360">
        <v>90</v>
      </c>
      <c r="U2360" t="s">
        <v>6416</v>
      </c>
      <c r="V2360">
        <v>1116281393</v>
      </c>
      <c r="W2360" s="1">
        <v>0</v>
      </c>
      <c r="X2360" t="s">
        <v>3139</v>
      </c>
      <c r="Y2360" t="s">
        <v>6552</v>
      </c>
      <c r="Z2360" s="21">
        <v>1120.0430510000001</v>
      </c>
      <c r="AA2360" s="1">
        <v>2.4</v>
      </c>
      <c r="AB2360" t="s">
        <v>3139</v>
      </c>
      <c r="AC2360">
        <v>1475160</v>
      </c>
      <c r="AD2360" s="1" t="s">
        <v>3139</v>
      </c>
      <c r="AE2360" t="s">
        <v>5824</v>
      </c>
    </row>
    <row r="2361" spans="1:31">
      <c r="A2361" s="98" t="str">
        <f t="shared" si="111"/>
        <v>1120</v>
      </c>
      <c r="B2361" s="98" t="str">
        <f t="shared" si="112"/>
        <v>OT</v>
      </c>
      <c r="C2361" s="98">
        <f t="shared" si="113"/>
        <v>42</v>
      </c>
      <c r="D2361" t="s">
        <v>6552</v>
      </c>
      <c r="E2361">
        <v>19</v>
      </c>
      <c r="F2361">
        <v>112007</v>
      </c>
      <c r="G2361" t="s">
        <v>80</v>
      </c>
      <c r="H2361" t="s">
        <v>3160</v>
      </c>
      <c r="I2361" t="s">
        <v>5969</v>
      </c>
      <c r="J2361" t="s">
        <v>11504</v>
      </c>
      <c r="L2361" t="s">
        <v>6148</v>
      </c>
      <c r="M2361" s="99">
        <v>44450</v>
      </c>
      <c r="N2361" s="21">
        <v>0</v>
      </c>
      <c r="O2361" s="24">
        <v>1</v>
      </c>
      <c r="P2361" t="s">
        <v>5814</v>
      </c>
      <c r="Q2361">
        <v>2.4</v>
      </c>
      <c r="R2361" t="s">
        <v>3139</v>
      </c>
      <c r="S2361" t="s">
        <v>54</v>
      </c>
      <c r="T2361">
        <v>90</v>
      </c>
      <c r="U2361" t="s">
        <v>6148</v>
      </c>
      <c r="V2361">
        <v>1116281393</v>
      </c>
      <c r="W2361" s="1">
        <v>0</v>
      </c>
      <c r="X2361" t="s">
        <v>3139</v>
      </c>
      <c r="Y2361" t="s">
        <v>6552</v>
      </c>
      <c r="Z2361" s="21">
        <v>1119.9692930000001</v>
      </c>
      <c r="AA2361" s="1">
        <v>2.4</v>
      </c>
      <c r="AB2361" t="s">
        <v>3139</v>
      </c>
      <c r="AC2361">
        <v>1401402</v>
      </c>
      <c r="AD2361" s="1" t="s">
        <v>3139</v>
      </c>
      <c r="AE2361" t="s">
        <v>5824</v>
      </c>
    </row>
    <row r="2362" spans="1:31">
      <c r="A2362" s="98" t="str">
        <f t="shared" si="111"/>
        <v>1120</v>
      </c>
      <c r="B2362" s="98" t="str">
        <f t="shared" si="112"/>
        <v>OT</v>
      </c>
      <c r="C2362" s="98">
        <f t="shared" si="113"/>
        <v>55</v>
      </c>
      <c r="D2362" t="s">
        <v>6552</v>
      </c>
      <c r="E2362">
        <v>20</v>
      </c>
      <c r="F2362">
        <v>112007</v>
      </c>
      <c r="G2362" t="s">
        <v>80</v>
      </c>
      <c r="H2362" t="s">
        <v>3160</v>
      </c>
      <c r="I2362" t="s">
        <v>5969</v>
      </c>
      <c r="J2362" t="s">
        <v>11505</v>
      </c>
      <c r="L2362" t="s">
        <v>6124</v>
      </c>
      <c r="M2362" s="99">
        <v>44463</v>
      </c>
      <c r="N2362" s="21">
        <v>0</v>
      </c>
      <c r="O2362" s="24">
        <v>1</v>
      </c>
      <c r="P2362" t="s">
        <v>5814</v>
      </c>
      <c r="Q2362">
        <v>2.2000000000000002</v>
      </c>
      <c r="R2362" t="s">
        <v>3139</v>
      </c>
      <c r="S2362" t="s">
        <v>54</v>
      </c>
      <c r="T2362">
        <v>90</v>
      </c>
      <c r="U2362" t="s">
        <v>6124</v>
      </c>
      <c r="V2362">
        <v>1075231598</v>
      </c>
      <c r="W2362" s="1">
        <v>0</v>
      </c>
      <c r="X2362" t="s">
        <v>3139</v>
      </c>
      <c r="Y2362" t="s">
        <v>6552</v>
      </c>
      <c r="Z2362" s="21">
        <v>1077.6429989999999</v>
      </c>
      <c r="AA2362" s="1">
        <v>2.2000000000000002</v>
      </c>
      <c r="AB2362" t="s">
        <v>3139</v>
      </c>
      <c r="AC2362">
        <v>391038</v>
      </c>
      <c r="AD2362" s="1" t="s">
        <v>3139</v>
      </c>
      <c r="AE2362" t="s">
        <v>5824</v>
      </c>
    </row>
    <row r="2363" spans="1:31">
      <c r="A2363" s="98" t="str">
        <f t="shared" si="111"/>
        <v>1120</v>
      </c>
      <c r="B2363" s="98" t="str">
        <f t="shared" si="112"/>
        <v>OT</v>
      </c>
      <c r="C2363" s="98">
        <f t="shared" si="113"/>
        <v>55</v>
      </c>
      <c r="D2363" t="s">
        <v>6552</v>
      </c>
      <c r="E2363">
        <v>21</v>
      </c>
      <c r="F2363">
        <v>112007</v>
      </c>
      <c r="G2363" t="s">
        <v>80</v>
      </c>
      <c r="H2363" t="s">
        <v>3160</v>
      </c>
      <c r="I2363" t="s">
        <v>5969</v>
      </c>
      <c r="J2363" t="s">
        <v>11506</v>
      </c>
      <c r="L2363" t="s">
        <v>6124</v>
      </c>
      <c r="M2363" s="99">
        <v>44463</v>
      </c>
      <c r="N2363" s="21">
        <v>0</v>
      </c>
      <c r="O2363" s="24">
        <v>1</v>
      </c>
      <c r="P2363" t="s">
        <v>5814</v>
      </c>
      <c r="Q2363">
        <v>2.2000000000000002</v>
      </c>
      <c r="R2363" t="s">
        <v>3139</v>
      </c>
      <c r="S2363" t="s">
        <v>54</v>
      </c>
      <c r="T2363">
        <v>90</v>
      </c>
      <c r="U2363" t="s">
        <v>6124</v>
      </c>
      <c r="V2363">
        <v>2082668589</v>
      </c>
      <c r="W2363" s="1">
        <v>0</v>
      </c>
      <c r="X2363" t="s">
        <v>3139</v>
      </c>
      <c r="Y2363" t="s">
        <v>6552</v>
      </c>
      <c r="Z2363" s="21">
        <v>2087.3393580000002</v>
      </c>
      <c r="AA2363" s="1">
        <v>2.2000000000000002</v>
      </c>
      <c r="AB2363" t="s">
        <v>3139</v>
      </c>
      <c r="AC2363">
        <v>757422</v>
      </c>
      <c r="AD2363" s="1" t="s">
        <v>3139</v>
      </c>
      <c r="AE2363" t="s">
        <v>5824</v>
      </c>
    </row>
    <row r="2364" spans="1:31">
      <c r="A2364" s="98" t="str">
        <f t="shared" si="111"/>
        <v>1120</v>
      </c>
      <c r="B2364" s="98" t="str">
        <f t="shared" si="112"/>
        <v>OT</v>
      </c>
      <c r="C2364" s="98">
        <f t="shared" si="113"/>
        <v>55</v>
      </c>
      <c r="D2364" t="s">
        <v>6552</v>
      </c>
      <c r="E2364">
        <v>22</v>
      </c>
      <c r="F2364">
        <v>112007</v>
      </c>
      <c r="G2364" t="s">
        <v>80</v>
      </c>
      <c r="H2364" t="s">
        <v>3160</v>
      </c>
      <c r="I2364" t="s">
        <v>5969</v>
      </c>
      <c r="J2364" t="s">
        <v>11507</v>
      </c>
      <c r="L2364" t="s">
        <v>6124</v>
      </c>
      <c r="M2364" s="99">
        <v>44463</v>
      </c>
      <c r="N2364" s="21">
        <v>0</v>
      </c>
      <c r="O2364" s="24">
        <v>1</v>
      </c>
      <c r="P2364" t="s">
        <v>5814</v>
      </c>
      <c r="Q2364">
        <v>2.2000000000000002</v>
      </c>
      <c r="R2364" t="s">
        <v>3139</v>
      </c>
      <c r="S2364" t="s">
        <v>54</v>
      </c>
      <c r="T2364">
        <v>90</v>
      </c>
      <c r="U2364" t="s">
        <v>6124</v>
      </c>
      <c r="V2364">
        <v>1041334295</v>
      </c>
      <c r="W2364" s="1">
        <v>0</v>
      </c>
      <c r="X2364" t="s">
        <v>3139</v>
      </c>
      <c r="Y2364" t="s">
        <v>6552</v>
      </c>
      <c r="Z2364" s="21">
        <v>1043.6696979999999</v>
      </c>
      <c r="AA2364" s="1">
        <v>2.2000000000000002</v>
      </c>
      <c r="AB2364" t="s">
        <v>3139</v>
      </c>
      <c r="AC2364">
        <v>378714</v>
      </c>
      <c r="AD2364" s="1" t="s">
        <v>3139</v>
      </c>
      <c r="AE2364" t="s">
        <v>5824</v>
      </c>
    </row>
    <row r="2365" spans="1:31">
      <c r="A2365" s="98" t="str">
        <f t="shared" si="111"/>
        <v>1120</v>
      </c>
      <c r="B2365" s="98" t="str">
        <f t="shared" si="112"/>
        <v>OT</v>
      </c>
      <c r="C2365" s="98">
        <f t="shared" si="113"/>
        <v>80</v>
      </c>
      <c r="D2365" t="s">
        <v>6552</v>
      </c>
      <c r="E2365">
        <v>23</v>
      </c>
      <c r="F2365">
        <v>112007</v>
      </c>
      <c r="G2365" t="s">
        <v>80</v>
      </c>
      <c r="H2365" t="s">
        <v>3160</v>
      </c>
      <c r="I2365" t="s">
        <v>5969</v>
      </c>
      <c r="J2365" t="s">
        <v>12153</v>
      </c>
      <c r="L2365" t="s">
        <v>6076</v>
      </c>
      <c r="M2365" s="99">
        <v>44488</v>
      </c>
      <c r="N2365" s="21">
        <v>0</v>
      </c>
      <c r="O2365" s="24">
        <v>1</v>
      </c>
      <c r="P2365" t="s">
        <v>5814</v>
      </c>
      <c r="Q2365">
        <v>2.2000000000000002</v>
      </c>
      <c r="R2365" t="s">
        <v>3139</v>
      </c>
      <c r="S2365" t="s">
        <v>54</v>
      </c>
      <c r="T2365">
        <v>90</v>
      </c>
      <c r="U2365" t="s">
        <v>6076</v>
      </c>
      <c r="V2365">
        <v>1384459129</v>
      </c>
      <c r="W2365" s="1">
        <v>0</v>
      </c>
      <c r="X2365" t="s">
        <v>3139</v>
      </c>
      <c r="Y2365" t="s">
        <v>6552</v>
      </c>
      <c r="Z2365" s="21">
        <v>1385.4661329999999</v>
      </c>
      <c r="AA2365" s="1">
        <v>2.2000000000000002</v>
      </c>
      <c r="AB2365" t="s">
        <v>3139</v>
      </c>
      <c r="AC2365">
        <v>7086240</v>
      </c>
      <c r="AD2365" s="1" t="s">
        <v>3139</v>
      </c>
      <c r="AE2365" t="s">
        <v>5824</v>
      </c>
    </row>
    <row r="2366" spans="1:31">
      <c r="A2366" s="98" t="str">
        <f t="shared" si="111"/>
        <v>1230</v>
      </c>
      <c r="B2366" s="98" t="str">
        <f t="shared" si="112"/>
        <v>VR</v>
      </c>
      <c r="C2366" s="98">
        <f t="shared" si="113"/>
        <v>153</v>
      </c>
      <c r="D2366" t="s">
        <v>6552</v>
      </c>
      <c r="E2366">
        <v>24</v>
      </c>
      <c r="F2366">
        <v>123001</v>
      </c>
      <c r="G2366" t="s">
        <v>3186</v>
      </c>
      <c r="H2366" t="s">
        <v>3827</v>
      </c>
      <c r="I2366" t="s">
        <v>6006</v>
      </c>
      <c r="J2366" t="s">
        <v>3828</v>
      </c>
      <c r="K2366" t="s">
        <v>5825</v>
      </c>
      <c r="L2366" t="s">
        <v>7045</v>
      </c>
      <c r="M2366" s="99">
        <v>44561</v>
      </c>
      <c r="N2366" s="21">
        <v>22950000</v>
      </c>
      <c r="O2366" s="24">
        <v>1</v>
      </c>
      <c r="Q2366" t="s">
        <v>3139</v>
      </c>
      <c r="R2366" t="s">
        <v>3139</v>
      </c>
      <c r="T2366" t="s">
        <v>3139</v>
      </c>
      <c r="U2366" t="s">
        <v>7045</v>
      </c>
      <c r="V2366">
        <v>22950000</v>
      </c>
      <c r="W2366" s="1" t="s">
        <v>3139</v>
      </c>
      <c r="X2366">
        <v>10000</v>
      </c>
      <c r="Y2366" t="s">
        <v>6552</v>
      </c>
      <c r="Z2366" s="21">
        <v>22.95</v>
      </c>
      <c r="AA2366" s="1" t="s">
        <v>3139</v>
      </c>
      <c r="AB2366">
        <v>0</v>
      </c>
      <c r="AC2366">
        <v>0</v>
      </c>
      <c r="AD2366" s="1" t="s">
        <v>3139</v>
      </c>
      <c r="AE2366" t="s">
        <v>5824</v>
      </c>
    </row>
    <row r="2367" spans="1:31">
      <c r="A2367" s="98" t="str">
        <f t="shared" si="111"/>
        <v>1226</v>
      </c>
      <c r="B2367" s="98" t="str">
        <f t="shared" si="112"/>
        <v>OT</v>
      </c>
      <c r="C2367" s="98">
        <f t="shared" si="113"/>
        <v>153</v>
      </c>
      <c r="D2367" t="s">
        <v>6552</v>
      </c>
      <c r="E2367">
        <v>25</v>
      </c>
      <c r="F2367">
        <v>122602</v>
      </c>
      <c r="G2367" t="s">
        <v>3157</v>
      </c>
      <c r="H2367" t="s">
        <v>3159</v>
      </c>
      <c r="I2367" t="s">
        <v>6006</v>
      </c>
      <c r="J2367" t="s">
        <v>50</v>
      </c>
      <c r="L2367" t="s">
        <v>7046</v>
      </c>
      <c r="M2367" s="99">
        <v>44561</v>
      </c>
      <c r="N2367" s="21">
        <v>589500</v>
      </c>
      <c r="O2367" s="24">
        <v>1</v>
      </c>
      <c r="Q2367" t="s">
        <v>3139</v>
      </c>
      <c r="R2367">
        <v>0</v>
      </c>
      <c r="T2367" t="s">
        <v>3139</v>
      </c>
      <c r="U2367" t="s">
        <v>7046</v>
      </c>
      <c r="V2367">
        <v>589500</v>
      </c>
      <c r="W2367" s="1" t="s">
        <v>3139</v>
      </c>
      <c r="X2367">
        <v>0</v>
      </c>
      <c r="Y2367" t="s">
        <v>7047</v>
      </c>
      <c r="Z2367" s="21">
        <v>0.58950000000000002</v>
      </c>
      <c r="AA2367" s="1" t="s">
        <v>3139</v>
      </c>
      <c r="AB2367">
        <v>0</v>
      </c>
      <c r="AC2367">
        <v>0</v>
      </c>
      <c r="AD2367" s="1" t="s">
        <v>3139</v>
      </c>
      <c r="AE2367" t="s">
        <v>5824</v>
      </c>
    </row>
    <row r="2368" spans="1:31">
      <c r="A2368" s="98" t="str">
        <f t="shared" si="111"/>
        <v>1226</v>
      </c>
      <c r="B2368" s="98" t="str">
        <f t="shared" si="112"/>
        <v>OT</v>
      </c>
      <c r="C2368" s="98">
        <f t="shared" si="113"/>
        <v>153</v>
      </c>
      <c r="D2368" t="s">
        <v>6552</v>
      </c>
      <c r="E2368">
        <v>26</v>
      </c>
      <c r="F2368">
        <v>122602</v>
      </c>
      <c r="G2368" t="s">
        <v>3157</v>
      </c>
      <c r="H2368" t="s">
        <v>3159</v>
      </c>
      <c r="I2368" t="s">
        <v>6006</v>
      </c>
      <c r="J2368" t="s">
        <v>50</v>
      </c>
      <c r="L2368" t="s">
        <v>6419</v>
      </c>
      <c r="M2368" s="99">
        <v>44561</v>
      </c>
      <c r="N2368" s="21">
        <v>61485</v>
      </c>
      <c r="O2368" s="24">
        <v>1</v>
      </c>
      <c r="Q2368" t="s">
        <v>3139</v>
      </c>
      <c r="R2368">
        <v>0</v>
      </c>
      <c r="T2368" t="s">
        <v>3139</v>
      </c>
      <c r="U2368" t="s">
        <v>6419</v>
      </c>
      <c r="V2368">
        <v>61485</v>
      </c>
      <c r="W2368" s="1" t="s">
        <v>3139</v>
      </c>
      <c r="X2368">
        <v>0</v>
      </c>
      <c r="Y2368" t="s">
        <v>7047</v>
      </c>
      <c r="Z2368" s="21">
        <v>6.1484999999999998E-2</v>
      </c>
      <c r="AA2368" s="1" t="s">
        <v>3139</v>
      </c>
      <c r="AB2368">
        <v>0</v>
      </c>
      <c r="AC2368">
        <v>0</v>
      </c>
      <c r="AD2368" s="1" t="s">
        <v>3139</v>
      </c>
      <c r="AE2368" t="s">
        <v>5824</v>
      </c>
    </row>
    <row r="2369" spans="1:31">
      <c r="A2369" s="98" t="str">
        <f t="shared" si="111"/>
        <v>1226</v>
      </c>
      <c r="B2369" s="98" t="str">
        <f t="shared" si="112"/>
        <v>OT</v>
      </c>
      <c r="C2369" s="98">
        <f t="shared" si="113"/>
        <v>153</v>
      </c>
      <c r="D2369" t="s">
        <v>6552</v>
      </c>
      <c r="E2369">
        <v>27</v>
      </c>
      <c r="F2369">
        <v>122602</v>
      </c>
      <c r="G2369" t="s">
        <v>3157</v>
      </c>
      <c r="H2369" t="s">
        <v>3159</v>
      </c>
      <c r="I2369" t="s">
        <v>6006</v>
      </c>
      <c r="J2369" t="s">
        <v>50</v>
      </c>
      <c r="L2369" t="s">
        <v>7048</v>
      </c>
      <c r="M2369" s="99">
        <v>44561</v>
      </c>
      <c r="N2369" s="21">
        <v>37432</v>
      </c>
      <c r="O2369" s="24">
        <v>1</v>
      </c>
      <c r="Q2369" t="s">
        <v>3139</v>
      </c>
      <c r="R2369">
        <v>0</v>
      </c>
      <c r="T2369" t="s">
        <v>3139</v>
      </c>
      <c r="U2369" t="s">
        <v>7048</v>
      </c>
      <c r="V2369">
        <v>37432</v>
      </c>
      <c r="W2369" s="1" t="s">
        <v>3139</v>
      </c>
      <c r="X2369">
        <v>0</v>
      </c>
      <c r="Y2369" t="s">
        <v>7048</v>
      </c>
      <c r="Z2369" s="21">
        <v>3.7432E-2</v>
      </c>
      <c r="AA2369" s="1" t="s">
        <v>3139</v>
      </c>
      <c r="AB2369">
        <v>0</v>
      </c>
      <c r="AC2369">
        <v>0</v>
      </c>
      <c r="AD2369" s="1" t="s">
        <v>3139</v>
      </c>
      <c r="AE2369" t="s">
        <v>5824</v>
      </c>
    </row>
    <row r="2370" spans="1:31">
      <c r="A2370" s="98" t="str">
        <f t="shared" si="111"/>
        <v>1226</v>
      </c>
      <c r="B2370" s="98" t="str">
        <f t="shared" si="112"/>
        <v>OT</v>
      </c>
      <c r="C2370" s="98">
        <f t="shared" si="113"/>
        <v>153</v>
      </c>
      <c r="D2370" t="s">
        <v>6552</v>
      </c>
      <c r="E2370">
        <v>28</v>
      </c>
      <c r="F2370">
        <v>122602</v>
      </c>
      <c r="G2370" t="s">
        <v>3157</v>
      </c>
      <c r="H2370" t="s">
        <v>3159</v>
      </c>
      <c r="I2370" t="s">
        <v>6006</v>
      </c>
      <c r="J2370" t="s">
        <v>50</v>
      </c>
      <c r="L2370" t="s">
        <v>7049</v>
      </c>
      <c r="M2370" s="99">
        <v>44561</v>
      </c>
      <c r="N2370" s="21">
        <v>28156</v>
      </c>
      <c r="O2370" s="24">
        <v>1</v>
      </c>
      <c r="Q2370" t="s">
        <v>3139</v>
      </c>
      <c r="R2370">
        <v>0</v>
      </c>
      <c r="T2370" t="s">
        <v>3139</v>
      </c>
      <c r="U2370" t="s">
        <v>7049</v>
      </c>
      <c r="V2370">
        <v>28156</v>
      </c>
      <c r="W2370" s="1" t="s">
        <v>3139</v>
      </c>
      <c r="X2370">
        <v>0</v>
      </c>
      <c r="Y2370" t="s">
        <v>7049</v>
      </c>
      <c r="Z2370" s="21">
        <v>2.8156E-2</v>
      </c>
      <c r="AA2370" s="1" t="s">
        <v>3139</v>
      </c>
      <c r="AB2370">
        <v>0</v>
      </c>
      <c r="AC2370">
        <v>0</v>
      </c>
      <c r="AD2370" s="1" t="s">
        <v>3139</v>
      </c>
      <c r="AE2370" t="s">
        <v>5824</v>
      </c>
    </row>
    <row r="2371" spans="1:31">
      <c r="A2371" s="98" t="str">
        <f t="shared" si="111"/>
        <v>1226</v>
      </c>
      <c r="B2371" s="98" t="str">
        <f t="shared" si="112"/>
        <v>OT</v>
      </c>
      <c r="C2371" s="98">
        <f t="shared" si="113"/>
        <v>153</v>
      </c>
      <c r="D2371" t="s">
        <v>6552</v>
      </c>
      <c r="E2371">
        <v>29</v>
      </c>
      <c r="F2371">
        <v>122602</v>
      </c>
      <c r="G2371" t="s">
        <v>3157</v>
      </c>
      <c r="H2371" t="s">
        <v>3159</v>
      </c>
      <c r="I2371" t="s">
        <v>6006</v>
      </c>
      <c r="J2371" t="s">
        <v>50</v>
      </c>
      <c r="L2371" t="s">
        <v>6773</v>
      </c>
      <c r="M2371" s="99">
        <v>44561</v>
      </c>
      <c r="N2371" s="21">
        <v>22787</v>
      </c>
      <c r="O2371" s="24">
        <v>1</v>
      </c>
      <c r="Q2371" t="s">
        <v>3139</v>
      </c>
      <c r="R2371">
        <v>0</v>
      </c>
      <c r="T2371" t="s">
        <v>3139</v>
      </c>
      <c r="U2371" t="s">
        <v>6773</v>
      </c>
      <c r="V2371">
        <v>22787</v>
      </c>
      <c r="W2371" s="1" t="s">
        <v>3139</v>
      </c>
      <c r="X2371">
        <v>0</v>
      </c>
      <c r="Y2371" t="s">
        <v>6773</v>
      </c>
      <c r="Z2371" s="21">
        <v>2.2787000000000002E-2</v>
      </c>
      <c r="AA2371" s="1" t="s">
        <v>3139</v>
      </c>
      <c r="AB2371">
        <v>0</v>
      </c>
      <c r="AC2371">
        <v>0</v>
      </c>
      <c r="AD2371" s="1" t="s">
        <v>3139</v>
      </c>
      <c r="AE2371" t="s">
        <v>5824</v>
      </c>
    </row>
    <row r="2372" spans="1:31">
      <c r="A2372" s="98" t="str">
        <f t="shared" si="111"/>
        <v>1226</v>
      </c>
      <c r="B2372" s="98" t="str">
        <f t="shared" si="112"/>
        <v>OT</v>
      </c>
      <c r="C2372" s="98">
        <f t="shared" si="113"/>
        <v>153</v>
      </c>
      <c r="D2372" t="s">
        <v>6552</v>
      </c>
      <c r="E2372">
        <v>30</v>
      </c>
      <c r="F2372">
        <v>122602</v>
      </c>
      <c r="G2372" t="s">
        <v>3157</v>
      </c>
      <c r="H2372" t="s">
        <v>3159</v>
      </c>
      <c r="I2372" t="s">
        <v>6006</v>
      </c>
      <c r="J2372" t="s">
        <v>50</v>
      </c>
      <c r="L2372" t="s">
        <v>6031</v>
      </c>
      <c r="M2372" s="99">
        <v>44561</v>
      </c>
      <c r="N2372" s="21">
        <v>28096</v>
      </c>
      <c r="O2372" s="24">
        <v>1</v>
      </c>
      <c r="Q2372" t="s">
        <v>3139</v>
      </c>
      <c r="R2372">
        <v>0</v>
      </c>
      <c r="T2372" t="s">
        <v>3139</v>
      </c>
      <c r="U2372" t="s">
        <v>6031</v>
      </c>
      <c r="V2372">
        <v>28096</v>
      </c>
      <c r="W2372" s="1" t="s">
        <v>3139</v>
      </c>
      <c r="X2372">
        <v>0</v>
      </c>
      <c r="Y2372" t="s">
        <v>6031</v>
      </c>
      <c r="Z2372" s="21">
        <v>2.8095999999999999E-2</v>
      </c>
      <c r="AA2372" s="1" t="s">
        <v>3139</v>
      </c>
      <c r="AB2372">
        <v>0</v>
      </c>
      <c r="AC2372">
        <v>0</v>
      </c>
      <c r="AD2372" s="1" t="s">
        <v>3139</v>
      </c>
      <c r="AE2372" t="s">
        <v>5824</v>
      </c>
    </row>
    <row r="2373" spans="1:31">
      <c r="A2373" s="98" t="str">
        <f t="shared" si="111"/>
        <v>1226</v>
      </c>
      <c r="B2373" s="98" t="str">
        <f t="shared" si="112"/>
        <v>OT</v>
      </c>
      <c r="C2373" s="98">
        <f t="shared" si="113"/>
        <v>153</v>
      </c>
      <c r="D2373" t="s">
        <v>6552</v>
      </c>
      <c r="E2373">
        <v>31</v>
      </c>
      <c r="F2373">
        <v>122602</v>
      </c>
      <c r="G2373" t="s">
        <v>3610</v>
      </c>
      <c r="H2373" t="s">
        <v>3611</v>
      </c>
      <c r="I2373" t="s">
        <v>6006</v>
      </c>
      <c r="J2373" t="s">
        <v>50</v>
      </c>
      <c r="L2373" t="s">
        <v>7050</v>
      </c>
      <c r="M2373" s="99">
        <v>44561</v>
      </c>
      <c r="N2373" s="21">
        <v>31371</v>
      </c>
      <c r="O2373" s="24">
        <v>1</v>
      </c>
      <c r="Q2373" t="s">
        <v>3139</v>
      </c>
      <c r="R2373">
        <v>0</v>
      </c>
      <c r="T2373" t="s">
        <v>3139</v>
      </c>
      <c r="U2373" t="s">
        <v>7050</v>
      </c>
      <c r="V2373">
        <v>31371</v>
      </c>
      <c r="W2373" s="1" t="s">
        <v>3139</v>
      </c>
      <c r="X2373">
        <v>0</v>
      </c>
      <c r="Y2373" t="s">
        <v>7050</v>
      </c>
      <c r="Z2373" s="21">
        <v>3.1371000000000003E-2</v>
      </c>
      <c r="AA2373" s="1" t="s">
        <v>3139</v>
      </c>
      <c r="AB2373">
        <v>0</v>
      </c>
      <c r="AC2373">
        <v>0</v>
      </c>
      <c r="AD2373" s="1" t="s">
        <v>3139</v>
      </c>
      <c r="AE2373" t="s">
        <v>5824</v>
      </c>
    </row>
    <row r="2374" spans="1:31">
      <c r="A2374" s="98" t="str">
        <f t="shared" si="111"/>
        <v>1226</v>
      </c>
      <c r="B2374" s="98" t="str">
        <f t="shared" si="112"/>
        <v>OT</v>
      </c>
      <c r="C2374" s="98">
        <f t="shared" si="113"/>
        <v>153</v>
      </c>
      <c r="D2374" t="s">
        <v>6552</v>
      </c>
      <c r="E2374">
        <v>32</v>
      </c>
      <c r="F2374">
        <v>122602</v>
      </c>
      <c r="G2374" t="s">
        <v>3610</v>
      </c>
      <c r="H2374" t="s">
        <v>3611</v>
      </c>
      <c r="I2374" t="s">
        <v>6006</v>
      </c>
      <c r="J2374" t="s">
        <v>50</v>
      </c>
      <c r="L2374" t="s">
        <v>7051</v>
      </c>
      <c r="M2374" s="99">
        <v>44561</v>
      </c>
      <c r="N2374" s="21">
        <v>266940.63</v>
      </c>
      <c r="O2374" s="24">
        <v>1</v>
      </c>
      <c r="Q2374" t="s">
        <v>3139</v>
      </c>
      <c r="R2374">
        <v>0</v>
      </c>
      <c r="T2374" t="s">
        <v>3139</v>
      </c>
      <c r="U2374" t="s">
        <v>7051</v>
      </c>
      <c r="V2374">
        <v>266940.63</v>
      </c>
      <c r="W2374" s="1" t="s">
        <v>3139</v>
      </c>
      <c r="X2374">
        <v>0</v>
      </c>
      <c r="Y2374" t="s">
        <v>7047</v>
      </c>
      <c r="Z2374" s="21">
        <v>0.26694063000000001</v>
      </c>
      <c r="AA2374" s="1" t="s">
        <v>3139</v>
      </c>
      <c r="AB2374">
        <v>0</v>
      </c>
      <c r="AC2374">
        <v>0</v>
      </c>
      <c r="AD2374" s="1" t="s">
        <v>3139</v>
      </c>
      <c r="AE2374" t="s">
        <v>5824</v>
      </c>
    </row>
    <row r="2375" spans="1:31">
      <c r="A2375" s="98" t="str">
        <f t="shared" si="111"/>
        <v>1226</v>
      </c>
      <c r="B2375" s="98" t="str">
        <f t="shared" si="112"/>
        <v>OT</v>
      </c>
      <c r="C2375" s="98">
        <f t="shared" si="113"/>
        <v>153</v>
      </c>
      <c r="D2375" t="s">
        <v>6552</v>
      </c>
      <c r="E2375">
        <v>33</v>
      </c>
      <c r="F2375">
        <v>122602</v>
      </c>
      <c r="G2375" t="s">
        <v>3610</v>
      </c>
      <c r="H2375" t="s">
        <v>3611</v>
      </c>
      <c r="I2375" t="s">
        <v>6006</v>
      </c>
      <c r="J2375" t="s">
        <v>50</v>
      </c>
      <c r="L2375" t="s">
        <v>7051</v>
      </c>
      <c r="M2375" s="99">
        <v>44561</v>
      </c>
      <c r="N2375" s="21">
        <v>266940.63</v>
      </c>
      <c r="O2375" s="24">
        <v>1</v>
      </c>
      <c r="Q2375" t="s">
        <v>3139</v>
      </c>
      <c r="R2375">
        <v>0</v>
      </c>
      <c r="T2375" t="s">
        <v>3139</v>
      </c>
      <c r="U2375" t="s">
        <v>7051</v>
      </c>
      <c r="V2375">
        <v>266940.63</v>
      </c>
      <c r="W2375" s="1" t="s">
        <v>3139</v>
      </c>
      <c r="X2375">
        <v>0</v>
      </c>
      <c r="Y2375" t="s">
        <v>7047</v>
      </c>
      <c r="Z2375" s="21">
        <v>0.26694063000000001</v>
      </c>
      <c r="AA2375" s="1" t="s">
        <v>3139</v>
      </c>
      <c r="AB2375">
        <v>0</v>
      </c>
      <c r="AC2375">
        <v>0</v>
      </c>
      <c r="AD2375" s="1" t="s">
        <v>3139</v>
      </c>
      <c r="AE2375" t="s">
        <v>5824</v>
      </c>
    </row>
    <row r="2376" spans="1:31">
      <c r="A2376" s="98" t="str">
        <f t="shared" si="111"/>
        <v>1226</v>
      </c>
      <c r="B2376" s="98" t="str">
        <f t="shared" si="112"/>
        <v>OT</v>
      </c>
      <c r="C2376" s="98">
        <f t="shared" si="113"/>
        <v>153</v>
      </c>
      <c r="D2376" t="s">
        <v>6552</v>
      </c>
      <c r="E2376">
        <v>34</v>
      </c>
      <c r="F2376">
        <v>122602</v>
      </c>
      <c r="G2376" t="s">
        <v>3610</v>
      </c>
      <c r="H2376" t="s">
        <v>3611</v>
      </c>
      <c r="I2376" t="s">
        <v>6006</v>
      </c>
      <c r="J2376" t="s">
        <v>50</v>
      </c>
      <c r="L2376" t="s">
        <v>6267</v>
      </c>
      <c r="M2376" s="99">
        <v>44561</v>
      </c>
      <c r="N2376" s="21">
        <v>52513.74</v>
      </c>
      <c r="O2376" s="24">
        <v>1</v>
      </c>
      <c r="Q2376" t="s">
        <v>3139</v>
      </c>
      <c r="R2376">
        <v>0</v>
      </c>
      <c r="T2376" t="s">
        <v>3139</v>
      </c>
      <c r="U2376" t="s">
        <v>6267</v>
      </c>
      <c r="V2376">
        <v>52513.74</v>
      </c>
      <c r="W2376" s="1" t="s">
        <v>3139</v>
      </c>
      <c r="X2376">
        <v>0</v>
      </c>
      <c r="Y2376" t="s">
        <v>7047</v>
      </c>
      <c r="Z2376" s="21">
        <v>5.2513739999999996E-2</v>
      </c>
      <c r="AA2376" s="1" t="s">
        <v>3139</v>
      </c>
      <c r="AB2376">
        <v>0</v>
      </c>
      <c r="AC2376">
        <v>0</v>
      </c>
      <c r="AD2376" s="1" t="s">
        <v>3139</v>
      </c>
      <c r="AE2376" t="s">
        <v>5824</v>
      </c>
    </row>
    <row r="2377" spans="1:31">
      <c r="A2377" s="98" t="str">
        <f t="shared" si="111"/>
        <v>1226</v>
      </c>
      <c r="B2377" s="98" t="str">
        <f t="shared" si="112"/>
        <v>OT</v>
      </c>
      <c r="C2377" s="98">
        <f t="shared" si="113"/>
        <v>153</v>
      </c>
      <c r="D2377" t="s">
        <v>6552</v>
      </c>
      <c r="E2377">
        <v>35</v>
      </c>
      <c r="F2377">
        <v>122602</v>
      </c>
      <c r="G2377" t="s">
        <v>3610</v>
      </c>
      <c r="H2377" t="s">
        <v>3611</v>
      </c>
      <c r="I2377" t="s">
        <v>6006</v>
      </c>
      <c r="J2377" t="s">
        <v>50</v>
      </c>
      <c r="L2377" t="s">
        <v>6217</v>
      </c>
      <c r="M2377" s="99">
        <v>44561</v>
      </c>
      <c r="N2377" s="21">
        <v>18589</v>
      </c>
      <c r="O2377" s="24">
        <v>1</v>
      </c>
      <c r="Q2377" t="s">
        <v>3139</v>
      </c>
      <c r="R2377">
        <v>0</v>
      </c>
      <c r="T2377" t="s">
        <v>3139</v>
      </c>
      <c r="U2377" t="s">
        <v>6217</v>
      </c>
      <c r="V2377">
        <v>18589</v>
      </c>
      <c r="W2377" s="1" t="s">
        <v>3139</v>
      </c>
      <c r="X2377">
        <v>0</v>
      </c>
      <c r="Y2377" t="s">
        <v>7047</v>
      </c>
      <c r="Z2377" s="21">
        <v>1.8589000000000001E-2</v>
      </c>
      <c r="AA2377" s="1" t="s">
        <v>3139</v>
      </c>
      <c r="AB2377">
        <v>0</v>
      </c>
      <c r="AC2377">
        <v>0</v>
      </c>
      <c r="AD2377" s="1" t="s">
        <v>3139</v>
      </c>
      <c r="AE2377" t="s">
        <v>5824</v>
      </c>
    </row>
    <row r="2378" spans="1:31">
      <c r="A2378" s="98" t="str">
        <f t="shared" si="111"/>
        <v>1226</v>
      </c>
      <c r="B2378" s="98" t="str">
        <f t="shared" si="112"/>
        <v>OT</v>
      </c>
      <c r="C2378" s="98">
        <f t="shared" si="113"/>
        <v>153</v>
      </c>
      <c r="D2378" t="s">
        <v>6552</v>
      </c>
      <c r="E2378">
        <v>36</v>
      </c>
      <c r="F2378">
        <v>122602</v>
      </c>
      <c r="G2378" t="s">
        <v>3610</v>
      </c>
      <c r="H2378" t="s">
        <v>3611</v>
      </c>
      <c r="I2378" t="s">
        <v>6006</v>
      </c>
      <c r="J2378" t="s">
        <v>50</v>
      </c>
      <c r="L2378" t="s">
        <v>7052</v>
      </c>
      <c r="M2378" s="99">
        <v>44561</v>
      </c>
      <c r="N2378" s="21">
        <v>22566</v>
      </c>
      <c r="O2378" s="24">
        <v>1</v>
      </c>
      <c r="Q2378" t="s">
        <v>3139</v>
      </c>
      <c r="R2378">
        <v>0</v>
      </c>
      <c r="T2378" t="s">
        <v>3139</v>
      </c>
      <c r="U2378" t="s">
        <v>7052</v>
      </c>
      <c r="V2378">
        <v>22566</v>
      </c>
      <c r="W2378" s="1" t="s">
        <v>3139</v>
      </c>
      <c r="X2378">
        <v>0</v>
      </c>
      <c r="Y2378" t="s">
        <v>6641</v>
      </c>
      <c r="Z2378" s="21">
        <v>2.2565999999999999E-2</v>
      </c>
      <c r="AA2378" s="1" t="s">
        <v>3139</v>
      </c>
      <c r="AB2378">
        <v>0</v>
      </c>
      <c r="AC2378">
        <v>0</v>
      </c>
      <c r="AD2378" s="1" t="s">
        <v>3139</v>
      </c>
      <c r="AE2378" t="s">
        <v>5824</v>
      </c>
    </row>
    <row r="2379" spans="1:31">
      <c r="A2379" s="98" t="str">
        <f t="shared" si="111"/>
        <v>1226</v>
      </c>
      <c r="B2379" s="98" t="str">
        <f t="shared" si="112"/>
        <v>OT</v>
      </c>
      <c r="C2379" s="98">
        <f t="shared" si="113"/>
        <v>153</v>
      </c>
      <c r="D2379" t="s">
        <v>6552</v>
      </c>
      <c r="E2379">
        <v>37</v>
      </c>
      <c r="F2379">
        <v>122602</v>
      </c>
      <c r="G2379" t="s">
        <v>3610</v>
      </c>
      <c r="H2379" t="s">
        <v>3611</v>
      </c>
      <c r="I2379" t="s">
        <v>6006</v>
      </c>
      <c r="J2379" t="s">
        <v>50</v>
      </c>
      <c r="L2379" t="s">
        <v>7052</v>
      </c>
      <c r="M2379" s="99">
        <v>44561</v>
      </c>
      <c r="N2379" s="21">
        <v>15312</v>
      </c>
      <c r="O2379" s="24">
        <v>1</v>
      </c>
      <c r="Q2379" t="s">
        <v>3139</v>
      </c>
      <c r="R2379">
        <v>0</v>
      </c>
      <c r="T2379" t="s">
        <v>3139</v>
      </c>
      <c r="U2379" t="s">
        <v>7052</v>
      </c>
      <c r="V2379">
        <v>15312</v>
      </c>
      <c r="W2379" s="1" t="s">
        <v>3139</v>
      </c>
      <c r="X2379">
        <v>0</v>
      </c>
      <c r="Y2379" t="s">
        <v>6641</v>
      </c>
      <c r="Z2379" s="21">
        <v>1.5311999999999999E-2</v>
      </c>
      <c r="AA2379" s="1" t="s">
        <v>3139</v>
      </c>
      <c r="AB2379">
        <v>0</v>
      </c>
      <c r="AC2379">
        <v>0</v>
      </c>
      <c r="AD2379" s="1" t="s">
        <v>3139</v>
      </c>
      <c r="AE2379" t="s">
        <v>5824</v>
      </c>
    </row>
    <row r="2380" spans="1:31">
      <c r="A2380" s="98" t="str">
        <f t="shared" si="111"/>
        <v>1226</v>
      </c>
      <c r="B2380" s="98" t="str">
        <f t="shared" si="112"/>
        <v>OT</v>
      </c>
      <c r="C2380" s="98">
        <f t="shared" si="113"/>
        <v>153</v>
      </c>
      <c r="D2380" t="s">
        <v>6552</v>
      </c>
      <c r="E2380">
        <v>38</v>
      </c>
      <c r="F2380">
        <v>122602</v>
      </c>
      <c r="G2380" t="s">
        <v>3610</v>
      </c>
      <c r="H2380" t="s">
        <v>3611</v>
      </c>
      <c r="I2380" t="s">
        <v>6006</v>
      </c>
      <c r="J2380" t="s">
        <v>50</v>
      </c>
      <c r="L2380" t="s">
        <v>6854</v>
      </c>
      <c r="M2380" s="99">
        <v>44561</v>
      </c>
      <c r="N2380" s="21">
        <v>12472</v>
      </c>
      <c r="O2380" s="24">
        <v>1</v>
      </c>
      <c r="Q2380" t="s">
        <v>3139</v>
      </c>
      <c r="R2380">
        <v>0</v>
      </c>
      <c r="T2380" t="s">
        <v>3139</v>
      </c>
      <c r="U2380" t="s">
        <v>6854</v>
      </c>
      <c r="V2380">
        <v>12472</v>
      </c>
      <c r="W2380" s="1" t="s">
        <v>3139</v>
      </c>
      <c r="X2380">
        <v>0</v>
      </c>
      <c r="Y2380" t="s">
        <v>7053</v>
      </c>
      <c r="Z2380" s="21">
        <v>1.2472E-2</v>
      </c>
      <c r="AA2380" s="1" t="s">
        <v>3139</v>
      </c>
      <c r="AB2380">
        <v>0</v>
      </c>
      <c r="AC2380">
        <v>0</v>
      </c>
      <c r="AD2380" s="1" t="s">
        <v>3139</v>
      </c>
      <c r="AE2380" t="s">
        <v>5824</v>
      </c>
    </row>
    <row r="2381" spans="1:31">
      <c r="A2381" s="98" t="str">
        <f t="shared" si="111"/>
        <v>1226</v>
      </c>
      <c r="B2381" s="98" t="str">
        <f t="shared" si="112"/>
        <v>OT</v>
      </c>
      <c r="C2381" s="98">
        <f t="shared" si="113"/>
        <v>153</v>
      </c>
      <c r="D2381" t="s">
        <v>6552</v>
      </c>
      <c r="E2381">
        <v>39</v>
      </c>
      <c r="F2381">
        <v>122602</v>
      </c>
      <c r="G2381" t="s">
        <v>3610</v>
      </c>
      <c r="H2381" t="s">
        <v>3611</v>
      </c>
      <c r="I2381" t="s">
        <v>6006</v>
      </c>
      <c r="J2381" t="s">
        <v>50</v>
      </c>
      <c r="L2381" t="s">
        <v>7054</v>
      </c>
      <c r="M2381" s="99">
        <v>44561</v>
      </c>
      <c r="N2381" s="21">
        <v>23985</v>
      </c>
      <c r="O2381" s="24">
        <v>1</v>
      </c>
      <c r="Q2381" t="s">
        <v>3139</v>
      </c>
      <c r="R2381">
        <v>0</v>
      </c>
      <c r="T2381" t="s">
        <v>3139</v>
      </c>
      <c r="U2381" t="s">
        <v>7054</v>
      </c>
      <c r="V2381">
        <v>23985</v>
      </c>
      <c r="W2381" s="1" t="s">
        <v>3139</v>
      </c>
      <c r="X2381">
        <v>0</v>
      </c>
      <c r="Y2381" t="s">
        <v>6445</v>
      </c>
      <c r="Z2381" s="21">
        <v>2.3984999999999999E-2</v>
      </c>
      <c r="AA2381" s="1" t="s">
        <v>3139</v>
      </c>
      <c r="AB2381">
        <v>0</v>
      </c>
      <c r="AC2381">
        <v>0</v>
      </c>
      <c r="AD2381" s="1" t="s">
        <v>3139</v>
      </c>
      <c r="AE2381" t="s">
        <v>5824</v>
      </c>
    </row>
    <row r="2382" spans="1:31">
      <c r="A2382" s="98" t="str">
        <f t="shared" si="111"/>
        <v>1226</v>
      </c>
      <c r="B2382" s="98" t="str">
        <f t="shared" si="112"/>
        <v>OT</v>
      </c>
      <c r="C2382" s="98">
        <f t="shared" si="113"/>
        <v>153</v>
      </c>
      <c r="D2382" t="s">
        <v>6552</v>
      </c>
      <c r="E2382">
        <v>40</v>
      </c>
      <c r="F2382">
        <v>122602</v>
      </c>
      <c r="G2382" t="s">
        <v>3610</v>
      </c>
      <c r="H2382" t="s">
        <v>3611</v>
      </c>
      <c r="I2382" t="s">
        <v>6006</v>
      </c>
      <c r="J2382" t="s">
        <v>50</v>
      </c>
      <c r="L2382" t="s">
        <v>7055</v>
      </c>
      <c r="M2382" s="99">
        <v>44561</v>
      </c>
      <c r="N2382" s="21">
        <v>45989</v>
      </c>
      <c r="O2382" s="24">
        <v>1</v>
      </c>
      <c r="Q2382" t="s">
        <v>3139</v>
      </c>
      <c r="R2382">
        <v>0</v>
      </c>
      <c r="T2382" t="s">
        <v>3139</v>
      </c>
      <c r="U2382" t="s">
        <v>7055</v>
      </c>
      <c r="V2382">
        <v>45989</v>
      </c>
      <c r="W2382" s="1" t="s">
        <v>3139</v>
      </c>
      <c r="X2382">
        <v>0</v>
      </c>
      <c r="Y2382" t="s">
        <v>6445</v>
      </c>
      <c r="Z2382" s="21">
        <v>4.5989000000000002E-2</v>
      </c>
      <c r="AA2382" s="1" t="s">
        <v>3139</v>
      </c>
      <c r="AB2382">
        <v>0</v>
      </c>
      <c r="AC2382">
        <v>0</v>
      </c>
      <c r="AD2382" s="1" t="s">
        <v>3139</v>
      </c>
      <c r="AE2382" t="s">
        <v>5824</v>
      </c>
    </row>
    <row r="2383" spans="1:31">
      <c r="A2383" s="98" t="str">
        <f t="shared" si="111"/>
        <v>1226</v>
      </c>
      <c r="B2383" s="98" t="str">
        <f t="shared" si="112"/>
        <v>OT</v>
      </c>
      <c r="C2383" s="98">
        <f t="shared" si="113"/>
        <v>153</v>
      </c>
      <c r="D2383" t="s">
        <v>6552</v>
      </c>
      <c r="E2383">
        <v>41</v>
      </c>
      <c r="F2383">
        <v>122602</v>
      </c>
      <c r="G2383" t="s">
        <v>3610</v>
      </c>
      <c r="H2383" t="s">
        <v>3611</v>
      </c>
      <c r="I2383" t="s">
        <v>6006</v>
      </c>
      <c r="J2383" t="s">
        <v>50</v>
      </c>
      <c r="L2383" t="s">
        <v>7056</v>
      </c>
      <c r="M2383" s="99">
        <v>44561</v>
      </c>
      <c r="N2383" s="21">
        <v>41705</v>
      </c>
      <c r="O2383" s="24">
        <v>1</v>
      </c>
      <c r="Q2383" t="s">
        <v>3139</v>
      </c>
      <c r="R2383">
        <v>0</v>
      </c>
      <c r="T2383" t="s">
        <v>3139</v>
      </c>
      <c r="U2383" t="s">
        <v>7056</v>
      </c>
      <c r="V2383">
        <v>41705</v>
      </c>
      <c r="W2383" s="1" t="s">
        <v>3139</v>
      </c>
      <c r="X2383">
        <v>0</v>
      </c>
      <c r="Y2383" t="s">
        <v>7056</v>
      </c>
      <c r="Z2383" s="21">
        <v>4.1704999999999999E-2</v>
      </c>
      <c r="AA2383" s="1" t="s">
        <v>3139</v>
      </c>
      <c r="AB2383">
        <v>0</v>
      </c>
      <c r="AC2383">
        <v>0</v>
      </c>
      <c r="AD2383" s="1" t="s">
        <v>3139</v>
      </c>
      <c r="AE2383" t="s">
        <v>5824</v>
      </c>
    </row>
    <row r="2384" spans="1:31">
      <c r="A2384" s="98" t="str">
        <f t="shared" si="111"/>
        <v>1226</v>
      </c>
      <c r="B2384" s="98" t="str">
        <f t="shared" si="112"/>
        <v>OT</v>
      </c>
      <c r="C2384" s="98">
        <f t="shared" si="113"/>
        <v>153</v>
      </c>
      <c r="D2384" t="s">
        <v>6552</v>
      </c>
      <c r="E2384">
        <v>42</v>
      </c>
      <c r="F2384">
        <v>122602</v>
      </c>
      <c r="G2384" t="s">
        <v>3240</v>
      </c>
      <c r="H2384" t="s">
        <v>3829</v>
      </c>
      <c r="I2384" t="s">
        <v>6006</v>
      </c>
      <c r="J2384" t="s">
        <v>50</v>
      </c>
      <c r="L2384" t="s">
        <v>6094</v>
      </c>
      <c r="M2384" s="99">
        <v>44561</v>
      </c>
      <c r="N2384" s="21">
        <v>12940602</v>
      </c>
      <c r="O2384" s="24">
        <v>1</v>
      </c>
      <c r="Q2384" t="s">
        <v>3139</v>
      </c>
      <c r="R2384">
        <v>0</v>
      </c>
      <c r="T2384" t="s">
        <v>3139</v>
      </c>
      <c r="U2384" t="s">
        <v>6094</v>
      </c>
      <c r="V2384">
        <v>12940602</v>
      </c>
      <c r="W2384" s="1" t="s">
        <v>3139</v>
      </c>
      <c r="X2384">
        <v>0</v>
      </c>
      <c r="Y2384" t="s">
        <v>6094</v>
      </c>
      <c r="Z2384" s="21">
        <v>12.940602</v>
      </c>
      <c r="AA2384" s="1" t="s">
        <v>3139</v>
      </c>
      <c r="AB2384">
        <v>0</v>
      </c>
      <c r="AC2384">
        <v>0</v>
      </c>
      <c r="AD2384" s="1" t="s">
        <v>3139</v>
      </c>
      <c r="AE2384" t="s">
        <v>5824</v>
      </c>
    </row>
    <row r="2385" spans="1:31">
      <c r="A2385" s="98" t="str">
        <f t="shared" si="111"/>
        <v>1226</v>
      </c>
      <c r="B2385" s="98" t="str">
        <f t="shared" si="112"/>
        <v>OT</v>
      </c>
      <c r="C2385" s="98">
        <f t="shared" si="113"/>
        <v>153</v>
      </c>
      <c r="D2385" t="s">
        <v>6552</v>
      </c>
      <c r="E2385">
        <v>43</v>
      </c>
      <c r="F2385">
        <v>122602</v>
      </c>
      <c r="G2385" t="s">
        <v>3240</v>
      </c>
      <c r="H2385" t="s">
        <v>3829</v>
      </c>
      <c r="I2385" t="s">
        <v>6006</v>
      </c>
      <c r="J2385" t="s">
        <v>50</v>
      </c>
      <c r="L2385" t="s">
        <v>7057</v>
      </c>
      <c r="M2385" s="99">
        <v>44561</v>
      </c>
      <c r="N2385" s="21">
        <v>168000000</v>
      </c>
      <c r="O2385" s="24">
        <v>1</v>
      </c>
      <c r="Q2385" t="s">
        <v>3139</v>
      </c>
      <c r="R2385">
        <v>0</v>
      </c>
      <c r="T2385" t="s">
        <v>3139</v>
      </c>
      <c r="U2385" t="s">
        <v>7057</v>
      </c>
      <c r="V2385">
        <v>168000000</v>
      </c>
      <c r="W2385" s="1" t="s">
        <v>3139</v>
      </c>
      <c r="X2385">
        <v>0</v>
      </c>
      <c r="Y2385" t="s">
        <v>7058</v>
      </c>
      <c r="Z2385" s="21">
        <v>168</v>
      </c>
      <c r="AA2385" s="1" t="s">
        <v>3139</v>
      </c>
      <c r="AB2385">
        <v>0</v>
      </c>
      <c r="AC2385">
        <v>0</v>
      </c>
      <c r="AD2385" s="1" t="s">
        <v>3139</v>
      </c>
      <c r="AE2385" t="s">
        <v>5824</v>
      </c>
    </row>
    <row r="2386" spans="1:31">
      <c r="A2386" s="98" t="str">
        <f t="shared" si="111"/>
        <v>1226</v>
      </c>
      <c r="B2386" s="98" t="str">
        <f t="shared" si="112"/>
        <v>OT</v>
      </c>
      <c r="C2386" s="98">
        <f t="shared" si="113"/>
        <v>153</v>
      </c>
      <c r="D2386" t="s">
        <v>6552</v>
      </c>
      <c r="E2386">
        <v>44</v>
      </c>
      <c r="F2386">
        <v>122602</v>
      </c>
      <c r="G2386" t="s">
        <v>3240</v>
      </c>
      <c r="H2386" t="s">
        <v>3829</v>
      </c>
      <c r="I2386" t="s">
        <v>6006</v>
      </c>
      <c r="J2386" t="s">
        <v>50</v>
      </c>
      <c r="L2386" t="s">
        <v>6116</v>
      </c>
      <c r="M2386" s="99">
        <v>44561</v>
      </c>
      <c r="N2386" s="21">
        <v>168000000</v>
      </c>
      <c r="O2386" s="24">
        <v>1</v>
      </c>
      <c r="Q2386" t="s">
        <v>3139</v>
      </c>
      <c r="R2386">
        <v>0</v>
      </c>
      <c r="T2386" t="s">
        <v>3139</v>
      </c>
      <c r="U2386" t="s">
        <v>6116</v>
      </c>
      <c r="V2386">
        <v>168000000</v>
      </c>
      <c r="W2386" s="1" t="s">
        <v>3139</v>
      </c>
      <c r="X2386">
        <v>0</v>
      </c>
      <c r="Y2386" t="s">
        <v>6116</v>
      </c>
      <c r="Z2386" s="21">
        <v>168</v>
      </c>
      <c r="AA2386" s="1" t="s">
        <v>3139</v>
      </c>
      <c r="AB2386">
        <v>0</v>
      </c>
      <c r="AC2386">
        <v>0</v>
      </c>
      <c r="AD2386" s="1" t="s">
        <v>3139</v>
      </c>
      <c r="AE2386" t="s">
        <v>5824</v>
      </c>
    </row>
    <row r="2387" spans="1:31">
      <c r="A2387" s="98" t="str">
        <f t="shared" si="111"/>
        <v>1226</v>
      </c>
      <c r="B2387" s="98" t="str">
        <f t="shared" si="112"/>
        <v>OT</v>
      </c>
      <c r="C2387" s="98">
        <f t="shared" si="113"/>
        <v>153</v>
      </c>
      <c r="D2387" t="s">
        <v>6552</v>
      </c>
      <c r="E2387">
        <v>45</v>
      </c>
      <c r="F2387">
        <v>122602</v>
      </c>
      <c r="G2387" t="s">
        <v>3240</v>
      </c>
      <c r="H2387" t="s">
        <v>3829</v>
      </c>
      <c r="I2387" t="s">
        <v>6006</v>
      </c>
      <c r="J2387" t="s">
        <v>50</v>
      </c>
      <c r="L2387" t="s">
        <v>6116</v>
      </c>
      <c r="M2387" s="99">
        <v>44561</v>
      </c>
      <c r="N2387" s="21">
        <v>20000000</v>
      </c>
      <c r="O2387" s="24">
        <v>1</v>
      </c>
      <c r="Q2387" t="s">
        <v>3139</v>
      </c>
      <c r="R2387">
        <v>0</v>
      </c>
      <c r="T2387" t="s">
        <v>3139</v>
      </c>
      <c r="U2387" t="s">
        <v>6116</v>
      </c>
      <c r="V2387">
        <v>20000000</v>
      </c>
      <c r="W2387" s="1" t="s">
        <v>3139</v>
      </c>
      <c r="X2387">
        <v>0</v>
      </c>
      <c r="Y2387" t="s">
        <v>6116</v>
      </c>
      <c r="Z2387" s="21">
        <v>20</v>
      </c>
      <c r="AA2387" s="1" t="s">
        <v>3139</v>
      </c>
      <c r="AB2387">
        <v>0</v>
      </c>
      <c r="AC2387">
        <v>0</v>
      </c>
      <c r="AD2387" s="1" t="s">
        <v>3139</v>
      </c>
      <c r="AE2387" t="s">
        <v>5824</v>
      </c>
    </row>
    <row r="2388" spans="1:31">
      <c r="A2388" s="98" t="str">
        <f t="shared" si="111"/>
        <v>1226</v>
      </c>
      <c r="B2388" s="98" t="str">
        <f t="shared" si="112"/>
        <v>OT</v>
      </c>
      <c r="C2388" s="98">
        <f t="shared" si="113"/>
        <v>153</v>
      </c>
      <c r="D2388" t="s">
        <v>6552</v>
      </c>
      <c r="E2388">
        <v>46</v>
      </c>
      <c r="F2388">
        <v>122602</v>
      </c>
      <c r="G2388" t="s">
        <v>3240</v>
      </c>
      <c r="H2388" t="s">
        <v>3829</v>
      </c>
      <c r="I2388" t="s">
        <v>6006</v>
      </c>
      <c r="J2388" t="s">
        <v>50</v>
      </c>
      <c r="L2388" t="s">
        <v>7059</v>
      </c>
      <c r="M2388" s="99">
        <v>44561</v>
      </c>
      <c r="N2388" s="21">
        <v>19000000</v>
      </c>
      <c r="O2388" s="24">
        <v>1</v>
      </c>
      <c r="Q2388" t="s">
        <v>3139</v>
      </c>
      <c r="R2388">
        <v>0</v>
      </c>
      <c r="T2388" t="s">
        <v>3139</v>
      </c>
      <c r="U2388" t="s">
        <v>7059</v>
      </c>
      <c r="V2388">
        <v>19000000</v>
      </c>
      <c r="W2388" s="1" t="s">
        <v>3139</v>
      </c>
      <c r="X2388">
        <v>0</v>
      </c>
      <c r="Y2388" t="s">
        <v>7059</v>
      </c>
      <c r="Z2388" s="21">
        <v>19</v>
      </c>
      <c r="AA2388" s="1" t="s">
        <v>3139</v>
      </c>
      <c r="AB2388">
        <v>0</v>
      </c>
      <c r="AC2388">
        <v>0</v>
      </c>
      <c r="AD2388" s="1" t="s">
        <v>3139</v>
      </c>
      <c r="AE2388" t="s">
        <v>5824</v>
      </c>
    </row>
    <row r="2389" spans="1:31">
      <c r="A2389" s="98" t="str">
        <f t="shared" si="111"/>
        <v>1226</v>
      </c>
      <c r="B2389" s="98" t="str">
        <f t="shared" si="112"/>
        <v>OT</v>
      </c>
      <c r="C2389" s="98">
        <f t="shared" si="113"/>
        <v>153</v>
      </c>
      <c r="D2389" t="s">
        <v>6552</v>
      </c>
      <c r="E2389">
        <v>47</v>
      </c>
      <c r="F2389">
        <v>122602</v>
      </c>
      <c r="G2389" t="s">
        <v>53</v>
      </c>
      <c r="H2389" t="s">
        <v>3161</v>
      </c>
      <c r="I2389" t="s">
        <v>6006</v>
      </c>
      <c r="J2389" t="s">
        <v>50</v>
      </c>
      <c r="L2389" t="s">
        <v>7060</v>
      </c>
      <c r="M2389" s="99">
        <v>44561</v>
      </c>
      <c r="N2389" s="21">
        <v>3591409.29</v>
      </c>
      <c r="O2389" s="24">
        <v>1</v>
      </c>
      <c r="Q2389" t="s">
        <v>3139</v>
      </c>
      <c r="R2389">
        <v>0</v>
      </c>
      <c r="T2389" t="s">
        <v>3139</v>
      </c>
      <c r="U2389" t="s">
        <v>7060</v>
      </c>
      <c r="V2389">
        <v>3591409.29</v>
      </c>
      <c r="W2389" s="1" t="s">
        <v>3139</v>
      </c>
      <c r="X2389">
        <v>0</v>
      </c>
      <c r="Y2389" t="s">
        <v>7060</v>
      </c>
      <c r="Z2389" s="21">
        <v>3.5914092900000001</v>
      </c>
      <c r="AA2389" s="1" t="s">
        <v>3139</v>
      </c>
      <c r="AB2389">
        <v>0</v>
      </c>
      <c r="AC2389">
        <v>0</v>
      </c>
      <c r="AD2389" s="1" t="s">
        <v>3139</v>
      </c>
      <c r="AE2389" t="s">
        <v>5824</v>
      </c>
    </row>
    <row r="2390" spans="1:31">
      <c r="A2390" s="98" t="str">
        <f t="shared" si="111"/>
        <v>1226</v>
      </c>
      <c r="B2390" s="98" t="str">
        <f t="shared" si="112"/>
        <v>OT</v>
      </c>
      <c r="C2390" s="98">
        <f t="shared" si="113"/>
        <v>153</v>
      </c>
      <c r="D2390" t="s">
        <v>6552</v>
      </c>
      <c r="E2390">
        <v>48</v>
      </c>
      <c r="F2390">
        <v>122602</v>
      </c>
      <c r="G2390" t="s">
        <v>53</v>
      </c>
      <c r="H2390" t="s">
        <v>3161</v>
      </c>
      <c r="I2390" t="s">
        <v>6006</v>
      </c>
      <c r="J2390" t="s">
        <v>50</v>
      </c>
      <c r="L2390" t="s">
        <v>7061</v>
      </c>
      <c r="M2390" s="99">
        <v>44561</v>
      </c>
      <c r="N2390" s="21">
        <v>5224408.0999999996</v>
      </c>
      <c r="O2390" s="24">
        <v>1</v>
      </c>
      <c r="Q2390" t="s">
        <v>3139</v>
      </c>
      <c r="R2390">
        <v>0</v>
      </c>
      <c r="T2390" t="s">
        <v>3139</v>
      </c>
      <c r="U2390" t="s">
        <v>7061</v>
      </c>
      <c r="V2390">
        <v>5224408.0999999996</v>
      </c>
      <c r="W2390" s="1" t="s">
        <v>3139</v>
      </c>
      <c r="X2390">
        <v>0</v>
      </c>
      <c r="Y2390" t="s">
        <v>7061</v>
      </c>
      <c r="Z2390" s="21">
        <v>5.2244080999999998</v>
      </c>
      <c r="AA2390" s="1" t="s">
        <v>3139</v>
      </c>
      <c r="AB2390">
        <v>0</v>
      </c>
      <c r="AC2390">
        <v>0</v>
      </c>
      <c r="AD2390" s="1" t="s">
        <v>3139</v>
      </c>
      <c r="AE2390" t="s">
        <v>5824</v>
      </c>
    </row>
    <row r="2391" spans="1:31">
      <c r="A2391" s="98" t="str">
        <f t="shared" si="111"/>
        <v>1226</v>
      </c>
      <c r="B2391" s="98" t="str">
        <f t="shared" si="112"/>
        <v>OT</v>
      </c>
      <c r="C2391" s="98">
        <f t="shared" si="113"/>
        <v>153</v>
      </c>
      <c r="D2391" t="s">
        <v>6552</v>
      </c>
      <c r="E2391">
        <v>49</v>
      </c>
      <c r="F2391">
        <v>122602</v>
      </c>
      <c r="G2391" t="s">
        <v>53</v>
      </c>
      <c r="H2391" t="s">
        <v>3161</v>
      </c>
      <c r="I2391" t="s">
        <v>6006</v>
      </c>
      <c r="J2391" t="s">
        <v>50</v>
      </c>
      <c r="L2391" t="s">
        <v>7062</v>
      </c>
      <c r="M2391" s="99">
        <v>44561</v>
      </c>
      <c r="N2391" s="21">
        <v>3694691</v>
      </c>
      <c r="O2391" s="24">
        <v>1</v>
      </c>
      <c r="Q2391" t="s">
        <v>3139</v>
      </c>
      <c r="R2391">
        <v>0</v>
      </c>
      <c r="T2391" t="s">
        <v>3139</v>
      </c>
      <c r="U2391" t="s">
        <v>7062</v>
      </c>
      <c r="V2391">
        <v>3694691</v>
      </c>
      <c r="W2391" s="1" t="s">
        <v>3139</v>
      </c>
      <c r="X2391">
        <v>0</v>
      </c>
      <c r="Y2391" t="s">
        <v>7062</v>
      </c>
      <c r="Z2391" s="21">
        <v>3.6946910000000002</v>
      </c>
      <c r="AA2391" s="1" t="s">
        <v>3139</v>
      </c>
      <c r="AB2391">
        <v>0</v>
      </c>
      <c r="AC2391">
        <v>0</v>
      </c>
      <c r="AD2391" s="1" t="s">
        <v>3139</v>
      </c>
      <c r="AE2391" t="s">
        <v>5824</v>
      </c>
    </row>
    <row r="2392" spans="1:31">
      <c r="A2392" s="98" t="str">
        <f t="shared" si="111"/>
        <v>1226</v>
      </c>
      <c r="B2392" s="98" t="str">
        <f t="shared" si="112"/>
        <v>OT</v>
      </c>
      <c r="C2392" s="98">
        <f t="shared" si="113"/>
        <v>153</v>
      </c>
      <c r="D2392" t="s">
        <v>6552</v>
      </c>
      <c r="E2392">
        <v>50</v>
      </c>
      <c r="F2392">
        <v>122602</v>
      </c>
      <c r="G2392" t="s">
        <v>53</v>
      </c>
      <c r="H2392" t="s">
        <v>3161</v>
      </c>
      <c r="I2392" t="s">
        <v>6006</v>
      </c>
      <c r="J2392" t="s">
        <v>50</v>
      </c>
      <c r="L2392" t="s">
        <v>6308</v>
      </c>
      <c r="M2392" s="99">
        <v>44561</v>
      </c>
      <c r="N2392" s="21">
        <v>14254540.92</v>
      </c>
      <c r="O2392" s="24">
        <v>1</v>
      </c>
      <c r="Q2392" t="s">
        <v>3139</v>
      </c>
      <c r="R2392">
        <v>0</v>
      </c>
      <c r="T2392" t="s">
        <v>3139</v>
      </c>
      <c r="U2392" t="s">
        <v>6308</v>
      </c>
      <c r="V2392">
        <v>14254540.92</v>
      </c>
      <c r="W2392" s="1" t="s">
        <v>3139</v>
      </c>
      <c r="X2392">
        <v>0</v>
      </c>
      <c r="Y2392" t="s">
        <v>7047</v>
      </c>
      <c r="Z2392" s="21">
        <v>14.25454092</v>
      </c>
      <c r="AA2392" s="1" t="s">
        <v>3139</v>
      </c>
      <c r="AB2392">
        <v>0</v>
      </c>
      <c r="AC2392">
        <v>0</v>
      </c>
      <c r="AD2392" s="1" t="s">
        <v>3139</v>
      </c>
      <c r="AE2392" t="s">
        <v>5824</v>
      </c>
    </row>
    <row r="2393" spans="1:31">
      <c r="A2393" s="98" t="str">
        <f t="shared" si="111"/>
        <v>1226</v>
      </c>
      <c r="B2393" s="98" t="str">
        <f t="shared" si="112"/>
        <v>OT</v>
      </c>
      <c r="C2393" s="98">
        <f t="shared" si="113"/>
        <v>153</v>
      </c>
      <c r="D2393" t="s">
        <v>6552</v>
      </c>
      <c r="E2393">
        <v>51</v>
      </c>
      <c r="F2393">
        <v>122602</v>
      </c>
      <c r="G2393" t="s">
        <v>53</v>
      </c>
      <c r="H2393" t="s">
        <v>3161</v>
      </c>
      <c r="I2393" t="s">
        <v>6006</v>
      </c>
      <c r="J2393" t="s">
        <v>50</v>
      </c>
      <c r="L2393" t="s">
        <v>7063</v>
      </c>
      <c r="M2393" s="99">
        <v>44561</v>
      </c>
      <c r="N2393" s="21">
        <v>50000000</v>
      </c>
      <c r="O2393" s="24">
        <v>1</v>
      </c>
      <c r="Q2393" t="s">
        <v>3139</v>
      </c>
      <c r="R2393">
        <v>0</v>
      </c>
      <c r="T2393" t="s">
        <v>3139</v>
      </c>
      <c r="U2393" t="s">
        <v>7063</v>
      </c>
      <c r="V2393">
        <v>50000000</v>
      </c>
      <c r="W2393" s="1" t="s">
        <v>3139</v>
      </c>
      <c r="X2393">
        <v>0</v>
      </c>
      <c r="Y2393" t="s">
        <v>7047</v>
      </c>
      <c r="Z2393" s="21">
        <v>50</v>
      </c>
      <c r="AA2393" s="1" t="s">
        <v>3139</v>
      </c>
      <c r="AB2393">
        <v>0</v>
      </c>
      <c r="AC2393">
        <v>0</v>
      </c>
      <c r="AD2393" s="1" t="s">
        <v>3139</v>
      </c>
      <c r="AE2393" t="s">
        <v>5824</v>
      </c>
    </row>
    <row r="2394" spans="1:31">
      <c r="A2394" s="98" t="str">
        <f t="shared" si="111"/>
        <v>1226</v>
      </c>
      <c r="B2394" s="98" t="str">
        <f t="shared" si="112"/>
        <v>OT</v>
      </c>
      <c r="C2394" s="98">
        <f t="shared" si="113"/>
        <v>153</v>
      </c>
      <c r="D2394" t="s">
        <v>6552</v>
      </c>
      <c r="E2394">
        <v>52</v>
      </c>
      <c r="F2394">
        <v>122602</v>
      </c>
      <c r="G2394" t="s">
        <v>53</v>
      </c>
      <c r="H2394" t="s">
        <v>3161</v>
      </c>
      <c r="I2394" t="s">
        <v>6006</v>
      </c>
      <c r="J2394" t="s">
        <v>50</v>
      </c>
      <c r="L2394" t="s">
        <v>7064</v>
      </c>
      <c r="M2394" s="99">
        <v>44561</v>
      </c>
      <c r="N2394" s="21">
        <v>42330044.640000001</v>
      </c>
      <c r="O2394" s="24">
        <v>1</v>
      </c>
      <c r="Q2394" t="s">
        <v>3139</v>
      </c>
      <c r="R2394">
        <v>0</v>
      </c>
      <c r="T2394" t="s">
        <v>3139</v>
      </c>
      <c r="U2394" t="s">
        <v>7064</v>
      </c>
      <c r="V2394">
        <v>42330044.640000001</v>
      </c>
      <c r="W2394" s="1" t="s">
        <v>3139</v>
      </c>
      <c r="X2394">
        <v>0</v>
      </c>
      <c r="Y2394" t="s">
        <v>7047</v>
      </c>
      <c r="Z2394" s="21">
        <v>42.330044640000004</v>
      </c>
      <c r="AA2394" s="1" t="s">
        <v>3139</v>
      </c>
      <c r="AB2394">
        <v>0</v>
      </c>
      <c r="AC2394">
        <v>0</v>
      </c>
      <c r="AD2394" s="1" t="s">
        <v>3139</v>
      </c>
      <c r="AE2394" t="s">
        <v>5824</v>
      </c>
    </row>
    <row r="2395" spans="1:31">
      <c r="A2395" s="98" t="str">
        <f t="shared" si="111"/>
        <v>1226</v>
      </c>
      <c r="B2395" s="98" t="str">
        <f t="shared" si="112"/>
        <v>OT</v>
      </c>
      <c r="C2395" s="98">
        <f t="shared" si="113"/>
        <v>153</v>
      </c>
      <c r="D2395" t="s">
        <v>6552</v>
      </c>
      <c r="E2395">
        <v>53</v>
      </c>
      <c r="F2395">
        <v>122602</v>
      </c>
      <c r="G2395" t="s">
        <v>53</v>
      </c>
      <c r="H2395" t="s">
        <v>3161</v>
      </c>
      <c r="I2395" t="s">
        <v>6006</v>
      </c>
      <c r="J2395" t="s">
        <v>50</v>
      </c>
      <c r="L2395" t="s">
        <v>7065</v>
      </c>
      <c r="M2395" s="99">
        <v>44561</v>
      </c>
      <c r="N2395" s="21">
        <v>10000000</v>
      </c>
      <c r="O2395" s="24">
        <v>1</v>
      </c>
      <c r="Q2395" t="s">
        <v>3139</v>
      </c>
      <c r="R2395">
        <v>0</v>
      </c>
      <c r="T2395" t="s">
        <v>3139</v>
      </c>
      <c r="U2395" t="s">
        <v>7065</v>
      </c>
      <c r="V2395">
        <v>10000000</v>
      </c>
      <c r="W2395" s="1" t="s">
        <v>3139</v>
      </c>
      <c r="X2395">
        <v>0</v>
      </c>
      <c r="Y2395" t="s">
        <v>7047</v>
      </c>
      <c r="Z2395" s="21">
        <v>10</v>
      </c>
      <c r="AA2395" s="1" t="s">
        <v>3139</v>
      </c>
      <c r="AB2395">
        <v>0</v>
      </c>
      <c r="AC2395">
        <v>0</v>
      </c>
      <c r="AD2395" s="1" t="s">
        <v>3139</v>
      </c>
      <c r="AE2395" t="s">
        <v>5824</v>
      </c>
    </row>
    <row r="2396" spans="1:31">
      <c r="A2396" s="98" t="str">
        <f t="shared" si="111"/>
        <v>1226</v>
      </c>
      <c r="B2396" s="98" t="str">
        <f t="shared" si="112"/>
        <v>OT</v>
      </c>
      <c r="C2396" s="98">
        <f t="shared" si="113"/>
        <v>153</v>
      </c>
      <c r="D2396" t="s">
        <v>6552</v>
      </c>
      <c r="E2396">
        <v>54</v>
      </c>
      <c r="F2396">
        <v>122602</v>
      </c>
      <c r="G2396" t="s">
        <v>53</v>
      </c>
      <c r="H2396" t="s">
        <v>3161</v>
      </c>
      <c r="I2396" t="s">
        <v>6006</v>
      </c>
      <c r="J2396" t="s">
        <v>50</v>
      </c>
      <c r="L2396" t="s">
        <v>7066</v>
      </c>
      <c r="M2396" s="99">
        <v>44561</v>
      </c>
      <c r="N2396" s="21">
        <v>3000000</v>
      </c>
      <c r="O2396" s="24">
        <v>1</v>
      </c>
      <c r="Q2396" t="s">
        <v>3139</v>
      </c>
      <c r="R2396">
        <v>0</v>
      </c>
      <c r="T2396" t="s">
        <v>3139</v>
      </c>
      <c r="U2396" t="s">
        <v>7066</v>
      </c>
      <c r="V2396">
        <v>3000000</v>
      </c>
      <c r="W2396" s="1" t="s">
        <v>3139</v>
      </c>
      <c r="X2396">
        <v>0</v>
      </c>
      <c r="Y2396" t="s">
        <v>7047</v>
      </c>
      <c r="Z2396" s="21">
        <v>3</v>
      </c>
      <c r="AA2396" s="1" t="s">
        <v>3139</v>
      </c>
      <c r="AB2396">
        <v>0</v>
      </c>
      <c r="AC2396">
        <v>0</v>
      </c>
      <c r="AD2396" s="1" t="s">
        <v>3139</v>
      </c>
      <c r="AE2396" t="s">
        <v>5824</v>
      </c>
    </row>
    <row r="2397" spans="1:31">
      <c r="A2397" s="98" t="str">
        <f t="shared" si="111"/>
        <v>1226</v>
      </c>
      <c r="B2397" s="98" t="str">
        <f t="shared" si="112"/>
        <v>OT</v>
      </c>
      <c r="C2397" s="98">
        <f t="shared" si="113"/>
        <v>153</v>
      </c>
      <c r="D2397" t="s">
        <v>6552</v>
      </c>
      <c r="E2397">
        <v>55</v>
      </c>
      <c r="F2397">
        <v>122602</v>
      </c>
      <c r="G2397" t="s">
        <v>53</v>
      </c>
      <c r="H2397" t="s">
        <v>3161</v>
      </c>
      <c r="I2397" t="s">
        <v>6006</v>
      </c>
      <c r="J2397" t="s">
        <v>50</v>
      </c>
      <c r="L2397" t="s">
        <v>7067</v>
      </c>
      <c r="M2397" s="99">
        <v>44561</v>
      </c>
      <c r="N2397" s="21">
        <v>20000000</v>
      </c>
      <c r="O2397" s="24">
        <v>1</v>
      </c>
      <c r="Q2397" t="s">
        <v>3139</v>
      </c>
      <c r="R2397">
        <v>0</v>
      </c>
      <c r="T2397" t="s">
        <v>3139</v>
      </c>
      <c r="U2397" t="s">
        <v>7067</v>
      </c>
      <c r="V2397">
        <v>20000000</v>
      </c>
      <c r="W2397" s="1" t="s">
        <v>3139</v>
      </c>
      <c r="X2397">
        <v>0</v>
      </c>
      <c r="Y2397" t="s">
        <v>7047</v>
      </c>
      <c r="Z2397" s="21">
        <v>20</v>
      </c>
      <c r="AA2397" s="1" t="s">
        <v>3139</v>
      </c>
      <c r="AB2397">
        <v>0</v>
      </c>
      <c r="AC2397">
        <v>0</v>
      </c>
      <c r="AD2397" s="1" t="s">
        <v>3139</v>
      </c>
      <c r="AE2397" t="s">
        <v>5824</v>
      </c>
    </row>
    <row r="2398" spans="1:31">
      <c r="A2398" s="98" t="str">
        <f t="shared" si="111"/>
        <v>1226</v>
      </c>
      <c r="B2398" s="98" t="str">
        <f t="shared" si="112"/>
        <v>OT</v>
      </c>
      <c r="C2398" s="98">
        <f t="shared" si="113"/>
        <v>153</v>
      </c>
      <c r="D2398" t="s">
        <v>6552</v>
      </c>
      <c r="E2398">
        <v>56</v>
      </c>
      <c r="F2398">
        <v>122602</v>
      </c>
      <c r="G2398" t="s">
        <v>53</v>
      </c>
      <c r="H2398" t="s">
        <v>3161</v>
      </c>
      <c r="I2398" t="s">
        <v>6006</v>
      </c>
      <c r="J2398" t="s">
        <v>50</v>
      </c>
      <c r="L2398" t="s">
        <v>6888</v>
      </c>
      <c r="M2398" s="99">
        <v>44561</v>
      </c>
      <c r="N2398" s="21">
        <v>100000000</v>
      </c>
      <c r="O2398" s="24">
        <v>1</v>
      </c>
      <c r="Q2398" t="s">
        <v>3139</v>
      </c>
      <c r="R2398">
        <v>0</v>
      </c>
      <c r="T2398" t="s">
        <v>3139</v>
      </c>
      <c r="U2398" t="s">
        <v>6888</v>
      </c>
      <c r="V2398">
        <v>100000000</v>
      </c>
      <c r="W2398" s="1" t="s">
        <v>3139</v>
      </c>
      <c r="X2398">
        <v>0</v>
      </c>
      <c r="Y2398" t="s">
        <v>7047</v>
      </c>
      <c r="Z2398" s="21">
        <v>100</v>
      </c>
      <c r="AA2398" s="1" t="s">
        <v>3139</v>
      </c>
      <c r="AB2398">
        <v>0</v>
      </c>
      <c r="AC2398">
        <v>0</v>
      </c>
      <c r="AD2398" s="1" t="s">
        <v>3139</v>
      </c>
      <c r="AE2398" t="s">
        <v>5824</v>
      </c>
    </row>
    <row r="2399" spans="1:31">
      <c r="A2399" s="98" t="str">
        <f t="shared" si="111"/>
        <v>1226</v>
      </c>
      <c r="B2399" s="98" t="str">
        <f t="shared" si="112"/>
        <v>OT</v>
      </c>
      <c r="C2399" s="98">
        <f t="shared" si="113"/>
        <v>153</v>
      </c>
      <c r="D2399" t="s">
        <v>6552</v>
      </c>
      <c r="E2399">
        <v>57</v>
      </c>
      <c r="F2399">
        <v>122602</v>
      </c>
      <c r="G2399" t="s">
        <v>53</v>
      </c>
      <c r="H2399" t="s">
        <v>3161</v>
      </c>
      <c r="I2399" t="s">
        <v>6006</v>
      </c>
      <c r="J2399" t="s">
        <v>50</v>
      </c>
      <c r="L2399" t="s">
        <v>6308</v>
      </c>
      <c r="M2399" s="99">
        <v>44561</v>
      </c>
      <c r="N2399" s="21">
        <v>2888997</v>
      </c>
      <c r="O2399" s="24">
        <v>1</v>
      </c>
      <c r="Q2399" t="s">
        <v>3139</v>
      </c>
      <c r="R2399">
        <v>0</v>
      </c>
      <c r="T2399" t="s">
        <v>3139</v>
      </c>
      <c r="U2399" t="s">
        <v>6308</v>
      </c>
      <c r="V2399">
        <v>2888997</v>
      </c>
      <c r="W2399" s="1" t="s">
        <v>3139</v>
      </c>
      <c r="X2399">
        <v>0</v>
      </c>
      <c r="Y2399" t="s">
        <v>7047</v>
      </c>
      <c r="Z2399" s="21">
        <v>2.8889969999999998</v>
      </c>
      <c r="AA2399" s="1" t="s">
        <v>3139</v>
      </c>
      <c r="AB2399">
        <v>0</v>
      </c>
      <c r="AC2399">
        <v>0</v>
      </c>
      <c r="AD2399" s="1" t="s">
        <v>3139</v>
      </c>
      <c r="AE2399" t="s">
        <v>5824</v>
      </c>
    </row>
    <row r="2400" spans="1:31">
      <c r="A2400" s="98" t="str">
        <f t="shared" si="111"/>
        <v>1226</v>
      </c>
      <c r="B2400" s="98" t="str">
        <f t="shared" si="112"/>
        <v>OT</v>
      </c>
      <c r="C2400" s="98">
        <f t="shared" si="113"/>
        <v>153</v>
      </c>
      <c r="D2400" t="s">
        <v>6552</v>
      </c>
      <c r="E2400">
        <v>58</v>
      </c>
      <c r="F2400">
        <v>122602</v>
      </c>
      <c r="G2400" t="s">
        <v>53</v>
      </c>
      <c r="H2400" t="s">
        <v>3161</v>
      </c>
      <c r="I2400" t="s">
        <v>6006</v>
      </c>
      <c r="J2400" t="s">
        <v>50</v>
      </c>
      <c r="L2400" t="s">
        <v>6513</v>
      </c>
      <c r="M2400" s="99">
        <v>44561</v>
      </c>
      <c r="N2400" s="21">
        <v>19677671.41</v>
      </c>
      <c r="O2400" s="24">
        <v>1</v>
      </c>
      <c r="Q2400" t="s">
        <v>3139</v>
      </c>
      <c r="R2400">
        <v>0</v>
      </c>
      <c r="T2400" t="s">
        <v>3139</v>
      </c>
      <c r="U2400" t="s">
        <v>6513</v>
      </c>
      <c r="V2400">
        <v>19677671.41</v>
      </c>
      <c r="W2400" s="1" t="s">
        <v>3139</v>
      </c>
      <c r="X2400">
        <v>0</v>
      </c>
      <c r="Y2400" t="s">
        <v>7047</v>
      </c>
      <c r="Z2400" s="21">
        <v>19.677671409999999</v>
      </c>
      <c r="AA2400" s="1" t="s">
        <v>3139</v>
      </c>
      <c r="AB2400">
        <v>0</v>
      </c>
      <c r="AC2400">
        <v>0</v>
      </c>
      <c r="AD2400" s="1" t="s">
        <v>3139</v>
      </c>
      <c r="AE2400" t="s">
        <v>5824</v>
      </c>
    </row>
    <row r="2401" spans="1:31">
      <c r="A2401" s="98" t="str">
        <f t="shared" si="111"/>
        <v>1226</v>
      </c>
      <c r="B2401" s="98" t="str">
        <f t="shared" si="112"/>
        <v>OT</v>
      </c>
      <c r="C2401" s="98">
        <f t="shared" si="113"/>
        <v>153</v>
      </c>
      <c r="D2401" t="s">
        <v>6552</v>
      </c>
      <c r="E2401">
        <v>59</v>
      </c>
      <c r="F2401">
        <v>122602</v>
      </c>
      <c r="G2401" t="s">
        <v>53</v>
      </c>
      <c r="H2401" t="s">
        <v>3161</v>
      </c>
      <c r="I2401" t="s">
        <v>6006</v>
      </c>
      <c r="J2401" t="s">
        <v>50</v>
      </c>
      <c r="L2401" t="s">
        <v>6513</v>
      </c>
      <c r="M2401" s="99">
        <v>44561</v>
      </c>
      <c r="N2401" s="21">
        <v>5243025.07</v>
      </c>
      <c r="O2401" s="24">
        <v>1</v>
      </c>
      <c r="Q2401" t="s">
        <v>3139</v>
      </c>
      <c r="R2401">
        <v>0</v>
      </c>
      <c r="T2401" t="s">
        <v>3139</v>
      </c>
      <c r="U2401" t="s">
        <v>6513</v>
      </c>
      <c r="V2401">
        <v>5243025.07</v>
      </c>
      <c r="W2401" s="1" t="s">
        <v>3139</v>
      </c>
      <c r="X2401">
        <v>0</v>
      </c>
      <c r="Y2401" t="s">
        <v>7047</v>
      </c>
      <c r="Z2401" s="21">
        <v>5.2430250700000007</v>
      </c>
      <c r="AA2401" s="1" t="s">
        <v>3139</v>
      </c>
      <c r="AB2401">
        <v>0</v>
      </c>
      <c r="AC2401">
        <v>0</v>
      </c>
      <c r="AD2401" s="1" t="s">
        <v>3139</v>
      </c>
      <c r="AE2401" t="s">
        <v>5824</v>
      </c>
    </row>
    <row r="2402" spans="1:31" s="98" customFormat="1">
      <c r="A2402" s="98" t="str">
        <f t="shared" ref="A2402:A2465" si="114">+MID(F2402,1,4)</f>
        <v>1226</v>
      </c>
      <c r="B2402" s="98" t="str">
        <f t="shared" ref="B2402:B2465" si="115">+IF(A2402="1228","CA",IF(A2402="1230","VR",IF(A2402="1203","FL","OT")))</f>
        <v>OT</v>
      </c>
      <c r="C2402" s="98">
        <f t="shared" ref="C2402:C2465" si="116">+IF(M2402="",0,M2402-D2402)</f>
        <v>153</v>
      </c>
      <c r="D2402" s="98" t="s">
        <v>6552</v>
      </c>
      <c r="E2402" s="98">
        <v>60</v>
      </c>
      <c r="F2402" s="98">
        <v>122602</v>
      </c>
      <c r="G2402" s="98" t="s">
        <v>53</v>
      </c>
      <c r="H2402" s="98" t="s">
        <v>3161</v>
      </c>
      <c r="I2402" s="98" t="s">
        <v>6006</v>
      </c>
      <c r="J2402" s="98" t="s">
        <v>50</v>
      </c>
      <c r="L2402" s="98" t="s">
        <v>7068</v>
      </c>
      <c r="M2402" s="99">
        <v>44561</v>
      </c>
      <c r="N2402" s="21">
        <v>8476398.6300000008</v>
      </c>
      <c r="O2402" s="24">
        <v>1</v>
      </c>
      <c r="Q2402" s="98" t="s">
        <v>3139</v>
      </c>
      <c r="R2402" s="98">
        <v>0</v>
      </c>
      <c r="T2402" s="98" t="s">
        <v>3139</v>
      </c>
      <c r="U2402" s="98" t="s">
        <v>7068</v>
      </c>
      <c r="V2402" s="98">
        <v>8476398.6300000008</v>
      </c>
      <c r="W2402" s="1" t="s">
        <v>3139</v>
      </c>
      <c r="X2402" s="98">
        <v>0</v>
      </c>
      <c r="Y2402" s="98" t="s">
        <v>7047</v>
      </c>
      <c r="Z2402" s="21">
        <v>8.4763986300000003</v>
      </c>
      <c r="AA2402" s="1" t="s">
        <v>3139</v>
      </c>
      <c r="AB2402" s="98">
        <v>0</v>
      </c>
      <c r="AC2402" s="98">
        <v>0</v>
      </c>
      <c r="AD2402" s="1" t="s">
        <v>3139</v>
      </c>
      <c r="AE2402" s="98" t="s">
        <v>5824</v>
      </c>
    </row>
    <row r="2403" spans="1:31" s="98" customFormat="1">
      <c r="A2403" s="98" t="str">
        <f t="shared" si="114"/>
        <v>1226</v>
      </c>
      <c r="B2403" s="98" t="str">
        <f t="shared" si="115"/>
        <v>OT</v>
      </c>
      <c r="C2403" s="98">
        <f t="shared" si="116"/>
        <v>153</v>
      </c>
      <c r="D2403" s="98" t="s">
        <v>6552</v>
      </c>
      <c r="E2403" s="98">
        <v>61</v>
      </c>
      <c r="F2403" s="98">
        <v>122602</v>
      </c>
      <c r="G2403" s="98" t="s">
        <v>53</v>
      </c>
      <c r="H2403" s="98" t="s">
        <v>3161</v>
      </c>
      <c r="I2403" s="98" t="s">
        <v>6006</v>
      </c>
      <c r="J2403" s="98" t="s">
        <v>50</v>
      </c>
      <c r="L2403" s="98" t="s">
        <v>7052</v>
      </c>
      <c r="M2403" s="99">
        <v>44561</v>
      </c>
      <c r="N2403" s="21">
        <v>6982319.96</v>
      </c>
      <c r="O2403" s="24">
        <v>1</v>
      </c>
      <c r="Q2403" s="98" t="s">
        <v>3139</v>
      </c>
      <c r="R2403" s="98">
        <v>0</v>
      </c>
      <c r="T2403" s="98" t="s">
        <v>3139</v>
      </c>
      <c r="U2403" s="98" t="s">
        <v>7052</v>
      </c>
      <c r="V2403" s="98">
        <v>6982319.96</v>
      </c>
      <c r="W2403" s="1" t="s">
        <v>3139</v>
      </c>
      <c r="X2403" s="98">
        <v>0</v>
      </c>
      <c r="Y2403" s="98" t="s">
        <v>6641</v>
      </c>
      <c r="Z2403" s="21">
        <v>6.9823199599999999</v>
      </c>
      <c r="AA2403" s="1" t="s">
        <v>3139</v>
      </c>
      <c r="AB2403" s="98">
        <v>0</v>
      </c>
      <c r="AC2403" s="98">
        <v>0</v>
      </c>
      <c r="AD2403" s="1" t="s">
        <v>3139</v>
      </c>
      <c r="AE2403" s="98" t="s">
        <v>5824</v>
      </c>
    </row>
    <row r="2404" spans="1:31" s="98" customFormat="1">
      <c r="A2404" s="98" t="str">
        <f t="shared" si="114"/>
        <v>1226</v>
      </c>
      <c r="B2404" s="98" t="str">
        <f t="shared" si="115"/>
        <v>OT</v>
      </c>
      <c r="C2404" s="98">
        <f t="shared" si="116"/>
        <v>153</v>
      </c>
      <c r="D2404" s="98" t="s">
        <v>6552</v>
      </c>
      <c r="E2404" s="98">
        <v>62</v>
      </c>
      <c r="F2404" s="98">
        <v>122602</v>
      </c>
      <c r="G2404" s="98" t="s">
        <v>53</v>
      </c>
      <c r="H2404" s="98" t="s">
        <v>3161</v>
      </c>
      <c r="I2404" s="98" t="s">
        <v>6006</v>
      </c>
      <c r="J2404" s="98" t="s">
        <v>50</v>
      </c>
      <c r="L2404" s="98" t="s">
        <v>6854</v>
      </c>
      <c r="M2404" s="99">
        <v>44561</v>
      </c>
      <c r="N2404" s="21">
        <v>5686974</v>
      </c>
      <c r="O2404" s="24">
        <v>1</v>
      </c>
      <c r="Q2404" s="98" t="s">
        <v>3139</v>
      </c>
      <c r="R2404" s="98">
        <v>0</v>
      </c>
      <c r="T2404" s="98" t="s">
        <v>3139</v>
      </c>
      <c r="U2404" s="98" t="s">
        <v>6854</v>
      </c>
      <c r="V2404" s="98">
        <v>5686974</v>
      </c>
      <c r="W2404" s="1" t="s">
        <v>3139</v>
      </c>
      <c r="X2404" s="98">
        <v>0</v>
      </c>
      <c r="Y2404" s="98" t="s">
        <v>7053</v>
      </c>
      <c r="Z2404" s="21">
        <v>5.6869740000000002</v>
      </c>
      <c r="AA2404" s="1" t="s">
        <v>3139</v>
      </c>
      <c r="AB2404" s="98">
        <v>0</v>
      </c>
      <c r="AC2404" s="98">
        <v>0</v>
      </c>
      <c r="AD2404" s="1" t="s">
        <v>3139</v>
      </c>
      <c r="AE2404" s="98" t="s">
        <v>5824</v>
      </c>
    </row>
    <row r="2405" spans="1:31" s="98" customFormat="1">
      <c r="A2405" s="98" t="str">
        <f t="shared" si="114"/>
        <v>1226</v>
      </c>
      <c r="B2405" s="98" t="str">
        <f t="shared" si="115"/>
        <v>OT</v>
      </c>
      <c r="C2405" s="98">
        <f t="shared" si="116"/>
        <v>153</v>
      </c>
      <c r="D2405" s="98" t="s">
        <v>6552</v>
      </c>
      <c r="E2405" s="98">
        <v>63</v>
      </c>
      <c r="F2405" s="98">
        <v>122602</v>
      </c>
      <c r="G2405" s="98" t="s">
        <v>53</v>
      </c>
      <c r="H2405" s="98" t="s">
        <v>3161</v>
      </c>
      <c r="I2405" s="98" t="s">
        <v>6006</v>
      </c>
      <c r="J2405" s="98" t="s">
        <v>50</v>
      </c>
      <c r="L2405" s="98" t="s">
        <v>7069</v>
      </c>
      <c r="M2405" s="99">
        <v>44561</v>
      </c>
      <c r="N2405" s="21">
        <v>10289976.26</v>
      </c>
      <c r="O2405" s="24">
        <v>1</v>
      </c>
      <c r="Q2405" s="98" t="s">
        <v>3139</v>
      </c>
      <c r="R2405" s="98">
        <v>0</v>
      </c>
      <c r="T2405" s="98" t="s">
        <v>3139</v>
      </c>
      <c r="U2405" s="98" t="s">
        <v>7069</v>
      </c>
      <c r="V2405" s="98">
        <v>10289976.26</v>
      </c>
      <c r="W2405" s="1" t="s">
        <v>3139</v>
      </c>
      <c r="X2405" s="98">
        <v>0</v>
      </c>
      <c r="Y2405" s="98" t="s">
        <v>7047</v>
      </c>
      <c r="Z2405" s="21">
        <v>10.28997626</v>
      </c>
      <c r="AA2405" s="1" t="s">
        <v>3139</v>
      </c>
      <c r="AB2405" s="98">
        <v>0</v>
      </c>
      <c r="AC2405" s="98">
        <v>0</v>
      </c>
      <c r="AD2405" s="1" t="s">
        <v>3139</v>
      </c>
      <c r="AE2405" s="98" t="s">
        <v>5824</v>
      </c>
    </row>
    <row r="2406" spans="1:31" s="98" customFormat="1">
      <c r="A2406" s="98" t="str">
        <f t="shared" si="114"/>
        <v>1226</v>
      </c>
      <c r="B2406" s="98" t="str">
        <f t="shared" si="115"/>
        <v>OT</v>
      </c>
      <c r="C2406" s="98">
        <f t="shared" si="116"/>
        <v>153</v>
      </c>
      <c r="D2406" s="98" t="s">
        <v>6552</v>
      </c>
      <c r="E2406" s="98">
        <v>64</v>
      </c>
      <c r="F2406" s="98">
        <v>122602</v>
      </c>
      <c r="G2406" s="98" t="s">
        <v>53</v>
      </c>
      <c r="H2406" s="98" t="s">
        <v>3161</v>
      </c>
      <c r="I2406" s="98" t="s">
        <v>6006</v>
      </c>
      <c r="J2406" s="98" t="s">
        <v>50</v>
      </c>
      <c r="L2406" s="98" t="s">
        <v>7070</v>
      </c>
      <c r="M2406" s="99">
        <v>44561</v>
      </c>
      <c r="N2406" s="21">
        <v>10937176.09</v>
      </c>
      <c r="O2406" s="24">
        <v>1</v>
      </c>
      <c r="Q2406" s="98" t="s">
        <v>3139</v>
      </c>
      <c r="R2406" s="98">
        <v>0</v>
      </c>
      <c r="T2406" s="98" t="s">
        <v>3139</v>
      </c>
      <c r="U2406" s="98" t="s">
        <v>7070</v>
      </c>
      <c r="V2406" s="98">
        <v>10937176.09</v>
      </c>
      <c r="W2406" s="1" t="s">
        <v>3139</v>
      </c>
      <c r="X2406" s="98">
        <v>0</v>
      </c>
      <c r="Y2406" s="98" t="s">
        <v>6445</v>
      </c>
      <c r="Z2406" s="21">
        <v>10.937176089999999</v>
      </c>
      <c r="AA2406" s="1" t="s">
        <v>3139</v>
      </c>
      <c r="AB2406" s="98">
        <v>0</v>
      </c>
      <c r="AC2406" s="98">
        <v>0</v>
      </c>
      <c r="AD2406" s="1" t="s">
        <v>3139</v>
      </c>
      <c r="AE2406" s="98" t="s">
        <v>5824</v>
      </c>
    </row>
    <row r="2407" spans="1:31" s="98" customFormat="1">
      <c r="A2407" s="98" t="str">
        <f t="shared" si="114"/>
        <v>1226</v>
      </c>
      <c r="B2407" s="98" t="str">
        <f t="shared" si="115"/>
        <v>OT</v>
      </c>
      <c r="C2407" s="98">
        <f t="shared" si="116"/>
        <v>153</v>
      </c>
      <c r="D2407" s="98" t="s">
        <v>6552</v>
      </c>
      <c r="E2407" s="98">
        <v>65</v>
      </c>
      <c r="F2407" s="98">
        <v>122602</v>
      </c>
      <c r="G2407" s="98" t="s">
        <v>53</v>
      </c>
      <c r="H2407" s="98" t="s">
        <v>3161</v>
      </c>
      <c r="I2407" s="98" t="s">
        <v>6006</v>
      </c>
      <c r="J2407" s="98" t="s">
        <v>50</v>
      </c>
      <c r="L2407" s="98" t="s">
        <v>7071</v>
      </c>
      <c r="M2407" s="99">
        <v>44561</v>
      </c>
      <c r="N2407" s="21">
        <v>20847826.489999998</v>
      </c>
      <c r="O2407" s="24">
        <v>1</v>
      </c>
      <c r="Q2407" s="98" t="s">
        <v>3139</v>
      </c>
      <c r="R2407" s="98">
        <v>0</v>
      </c>
      <c r="T2407" s="98" t="s">
        <v>3139</v>
      </c>
      <c r="U2407" s="98" t="s">
        <v>7071</v>
      </c>
      <c r="V2407" s="98">
        <v>20847826.489999998</v>
      </c>
      <c r="W2407" s="1" t="s">
        <v>3139</v>
      </c>
      <c r="X2407" s="98">
        <v>0</v>
      </c>
      <c r="Y2407" s="98" t="s">
        <v>6537</v>
      </c>
      <c r="Z2407" s="21">
        <v>20.847826489999999</v>
      </c>
      <c r="AA2407" s="1" t="s">
        <v>3139</v>
      </c>
      <c r="AB2407" s="98">
        <v>0</v>
      </c>
      <c r="AC2407" s="98">
        <v>0</v>
      </c>
      <c r="AD2407" s="1" t="s">
        <v>3139</v>
      </c>
      <c r="AE2407" s="98" t="s">
        <v>5824</v>
      </c>
    </row>
    <row r="2408" spans="1:31" s="98" customFormat="1">
      <c r="A2408" s="98" t="str">
        <f t="shared" si="114"/>
        <v>1226</v>
      </c>
      <c r="B2408" s="98" t="str">
        <f t="shared" si="115"/>
        <v>OT</v>
      </c>
      <c r="C2408" s="98">
        <f t="shared" si="116"/>
        <v>153</v>
      </c>
      <c r="D2408" s="98" t="s">
        <v>6552</v>
      </c>
      <c r="E2408" s="98">
        <v>66</v>
      </c>
      <c r="F2408" s="98">
        <v>122602</v>
      </c>
      <c r="G2408" s="98" t="s">
        <v>53</v>
      </c>
      <c r="H2408" s="98" t="s">
        <v>3161</v>
      </c>
      <c r="I2408" s="98" t="s">
        <v>6006</v>
      </c>
      <c r="J2408" s="98" t="s">
        <v>50</v>
      </c>
      <c r="L2408" s="98" t="s">
        <v>7072</v>
      </c>
      <c r="M2408" s="99">
        <v>44561</v>
      </c>
      <c r="N2408" s="21">
        <v>10017199.279999999</v>
      </c>
      <c r="O2408" s="24">
        <v>1</v>
      </c>
      <c r="Q2408" s="98" t="s">
        <v>3139</v>
      </c>
      <c r="R2408" s="98">
        <v>0</v>
      </c>
      <c r="T2408" s="98" t="s">
        <v>3139</v>
      </c>
      <c r="U2408" s="98" t="s">
        <v>7072</v>
      </c>
      <c r="V2408" s="98">
        <v>10017199.279999999</v>
      </c>
      <c r="W2408" s="1" t="s">
        <v>3139</v>
      </c>
      <c r="X2408" s="98">
        <v>0</v>
      </c>
      <c r="Y2408" s="98" t="s">
        <v>7072</v>
      </c>
      <c r="Z2408" s="21">
        <v>10.01719928</v>
      </c>
      <c r="AA2408" s="1" t="s">
        <v>3139</v>
      </c>
      <c r="AB2408" s="98">
        <v>0</v>
      </c>
      <c r="AC2408" s="98">
        <v>0</v>
      </c>
      <c r="AD2408" s="1" t="s">
        <v>3139</v>
      </c>
      <c r="AE2408" s="98" t="s">
        <v>5824</v>
      </c>
    </row>
    <row r="2409" spans="1:31" s="98" customFormat="1">
      <c r="A2409" s="98" t="str">
        <f t="shared" si="114"/>
        <v>1218</v>
      </c>
      <c r="B2409" s="98" t="str">
        <f t="shared" si="115"/>
        <v>OT</v>
      </c>
      <c r="C2409" s="98">
        <f t="shared" si="116"/>
        <v>153</v>
      </c>
      <c r="D2409" s="98" t="s">
        <v>6552</v>
      </c>
      <c r="E2409" s="98">
        <v>67</v>
      </c>
      <c r="F2409" s="98">
        <v>121803</v>
      </c>
      <c r="G2409" s="98" t="s">
        <v>3830</v>
      </c>
      <c r="H2409" s="98" t="s">
        <v>3831</v>
      </c>
      <c r="I2409" s="98" t="s">
        <v>6006</v>
      </c>
      <c r="J2409" s="98" t="s">
        <v>50</v>
      </c>
      <c r="L2409" s="98" t="s">
        <v>6202</v>
      </c>
      <c r="M2409" s="99">
        <v>44561</v>
      </c>
      <c r="N2409" s="21">
        <v>9608</v>
      </c>
      <c r="O2409" s="24">
        <v>1</v>
      </c>
      <c r="Q2409" s="98" t="s">
        <v>3139</v>
      </c>
      <c r="R2409" s="98">
        <v>0</v>
      </c>
      <c r="T2409" s="98" t="s">
        <v>3139</v>
      </c>
      <c r="U2409" s="98" t="s">
        <v>6202</v>
      </c>
      <c r="V2409" s="98">
        <v>9608</v>
      </c>
      <c r="W2409" s="1" t="s">
        <v>3139</v>
      </c>
      <c r="X2409" s="98">
        <v>0</v>
      </c>
      <c r="Y2409" s="98" t="s">
        <v>6202</v>
      </c>
      <c r="Z2409" s="21">
        <v>9.6080000000000002E-3</v>
      </c>
      <c r="AA2409" s="1" t="s">
        <v>3139</v>
      </c>
      <c r="AB2409" s="98">
        <v>0</v>
      </c>
      <c r="AC2409" s="98">
        <v>0</v>
      </c>
      <c r="AD2409" s="1" t="s">
        <v>3139</v>
      </c>
      <c r="AE2409" s="98" t="s">
        <v>5818</v>
      </c>
    </row>
    <row r="2410" spans="1:31" s="98" customFormat="1">
      <c r="A2410" s="98" t="str">
        <f t="shared" si="114"/>
        <v>1218</v>
      </c>
      <c r="B2410" s="98" t="str">
        <f t="shared" si="115"/>
        <v>OT</v>
      </c>
      <c r="C2410" s="98">
        <f t="shared" si="116"/>
        <v>153</v>
      </c>
      <c r="D2410" s="98" t="s">
        <v>6552</v>
      </c>
      <c r="E2410" s="98">
        <v>68</v>
      </c>
      <c r="F2410" s="98">
        <v>121803</v>
      </c>
      <c r="G2410" s="98" t="s">
        <v>3830</v>
      </c>
      <c r="H2410" s="98" t="s">
        <v>3831</v>
      </c>
      <c r="I2410" s="98" t="s">
        <v>6006</v>
      </c>
      <c r="J2410" s="98" t="s">
        <v>50</v>
      </c>
      <c r="L2410" s="98" t="s">
        <v>7073</v>
      </c>
      <c r="M2410" s="99">
        <v>44561</v>
      </c>
      <c r="N2410" s="21">
        <v>1272078</v>
      </c>
      <c r="O2410" s="24">
        <v>1</v>
      </c>
      <c r="Q2410" s="98" t="s">
        <v>3139</v>
      </c>
      <c r="R2410" s="98">
        <v>0</v>
      </c>
      <c r="T2410" s="98" t="s">
        <v>3139</v>
      </c>
      <c r="U2410" s="98" t="s">
        <v>7073</v>
      </c>
      <c r="V2410" s="98">
        <v>1272078</v>
      </c>
      <c r="W2410" s="1" t="s">
        <v>3139</v>
      </c>
      <c r="X2410" s="98">
        <v>0</v>
      </c>
      <c r="Y2410" s="98" t="s">
        <v>7003</v>
      </c>
      <c r="Z2410" s="21">
        <v>1.272078</v>
      </c>
      <c r="AA2410" s="1" t="s">
        <v>3139</v>
      </c>
      <c r="AB2410" s="98">
        <v>0</v>
      </c>
      <c r="AC2410" s="98">
        <v>0</v>
      </c>
      <c r="AD2410" s="1" t="s">
        <v>3139</v>
      </c>
      <c r="AE2410" s="98" t="s">
        <v>5818</v>
      </c>
    </row>
    <row r="2411" spans="1:31" s="98" customFormat="1">
      <c r="A2411" s="98" t="str">
        <f t="shared" si="114"/>
        <v>1218</v>
      </c>
      <c r="B2411" s="98" t="str">
        <f t="shared" si="115"/>
        <v>OT</v>
      </c>
      <c r="C2411" s="98">
        <f t="shared" si="116"/>
        <v>153</v>
      </c>
      <c r="D2411" s="98" t="s">
        <v>6552</v>
      </c>
      <c r="E2411" s="98">
        <v>69</v>
      </c>
      <c r="F2411" s="98">
        <v>121803</v>
      </c>
      <c r="G2411" s="98" t="s">
        <v>3830</v>
      </c>
      <c r="H2411" s="98" t="s">
        <v>3831</v>
      </c>
      <c r="I2411" s="98" t="s">
        <v>6006</v>
      </c>
      <c r="J2411" s="98" t="s">
        <v>50</v>
      </c>
      <c r="L2411" s="98" t="s">
        <v>7073</v>
      </c>
      <c r="M2411" s="99">
        <v>44561</v>
      </c>
      <c r="N2411" s="21">
        <v>43236</v>
      </c>
      <c r="O2411" s="24">
        <v>1</v>
      </c>
      <c r="Q2411" s="98" t="s">
        <v>3139</v>
      </c>
      <c r="R2411" s="98">
        <v>0</v>
      </c>
      <c r="T2411" s="98" t="s">
        <v>3139</v>
      </c>
      <c r="U2411" s="98" t="s">
        <v>7073</v>
      </c>
      <c r="V2411" s="98">
        <v>43236</v>
      </c>
      <c r="W2411" s="1" t="s">
        <v>3139</v>
      </c>
      <c r="X2411" s="98">
        <v>0</v>
      </c>
      <c r="Y2411" s="98" t="s">
        <v>7074</v>
      </c>
      <c r="Z2411" s="21">
        <v>4.3235999999999997E-2</v>
      </c>
      <c r="AA2411" s="1" t="s">
        <v>3139</v>
      </c>
      <c r="AB2411" s="98">
        <v>0</v>
      </c>
      <c r="AC2411" s="98">
        <v>0</v>
      </c>
      <c r="AD2411" s="1" t="s">
        <v>3139</v>
      </c>
      <c r="AE2411" s="98" t="s">
        <v>5818</v>
      </c>
    </row>
    <row r="2412" spans="1:31" s="98" customFormat="1">
      <c r="A2412" s="98" t="str">
        <f t="shared" si="114"/>
        <v>1218</v>
      </c>
      <c r="B2412" s="98" t="str">
        <f t="shared" si="115"/>
        <v>OT</v>
      </c>
      <c r="C2412" s="98">
        <f t="shared" si="116"/>
        <v>153</v>
      </c>
      <c r="D2412" s="98" t="s">
        <v>6552</v>
      </c>
      <c r="E2412" s="98">
        <v>70</v>
      </c>
      <c r="F2412" s="98">
        <v>121803</v>
      </c>
      <c r="G2412" s="98" t="s">
        <v>3830</v>
      </c>
      <c r="H2412" s="98" t="s">
        <v>3831</v>
      </c>
      <c r="I2412" s="98" t="s">
        <v>6006</v>
      </c>
      <c r="J2412" s="98" t="s">
        <v>50</v>
      </c>
      <c r="L2412" s="98" t="s">
        <v>7073</v>
      </c>
      <c r="M2412" s="99">
        <v>44561</v>
      </c>
      <c r="N2412" s="21">
        <v>20000000</v>
      </c>
      <c r="O2412" s="24">
        <v>1</v>
      </c>
      <c r="Q2412" s="98" t="s">
        <v>3139</v>
      </c>
      <c r="R2412" s="98">
        <v>0</v>
      </c>
      <c r="T2412" s="98" t="s">
        <v>3139</v>
      </c>
      <c r="U2412" s="98" t="s">
        <v>7073</v>
      </c>
      <c r="V2412" s="98">
        <v>20000000</v>
      </c>
      <c r="W2412" s="1" t="s">
        <v>3139</v>
      </c>
      <c r="X2412" s="98">
        <v>0</v>
      </c>
      <c r="Y2412" s="98" t="s">
        <v>7074</v>
      </c>
      <c r="Z2412" s="21">
        <v>20</v>
      </c>
      <c r="AA2412" s="1" t="s">
        <v>3139</v>
      </c>
      <c r="AB2412" s="98">
        <v>0</v>
      </c>
      <c r="AC2412" s="98">
        <v>0</v>
      </c>
      <c r="AD2412" s="1" t="s">
        <v>3139</v>
      </c>
      <c r="AE2412" s="98" t="s">
        <v>5818</v>
      </c>
    </row>
    <row r="2413" spans="1:31" s="98" customFormat="1">
      <c r="A2413" s="98" t="str">
        <f t="shared" si="114"/>
        <v>1218</v>
      </c>
      <c r="B2413" s="98" t="str">
        <f t="shared" si="115"/>
        <v>OT</v>
      </c>
      <c r="C2413" s="98">
        <f t="shared" si="116"/>
        <v>153</v>
      </c>
      <c r="D2413" s="98" t="s">
        <v>6552</v>
      </c>
      <c r="E2413" s="98">
        <v>71</v>
      </c>
      <c r="F2413" s="98">
        <v>121803</v>
      </c>
      <c r="G2413" s="98" t="s">
        <v>3830</v>
      </c>
      <c r="H2413" s="98" t="s">
        <v>3831</v>
      </c>
      <c r="I2413" s="98" t="s">
        <v>6006</v>
      </c>
      <c r="J2413" s="98" t="s">
        <v>50</v>
      </c>
      <c r="L2413" s="98" t="s">
        <v>7070</v>
      </c>
      <c r="M2413" s="99">
        <v>44561</v>
      </c>
      <c r="N2413" s="21">
        <v>7376492</v>
      </c>
      <c r="O2413" s="24">
        <v>1</v>
      </c>
      <c r="Q2413" s="98" t="s">
        <v>3139</v>
      </c>
      <c r="R2413" s="98">
        <v>0</v>
      </c>
      <c r="T2413" s="98" t="s">
        <v>3139</v>
      </c>
      <c r="U2413" s="98" t="s">
        <v>7070</v>
      </c>
      <c r="V2413" s="98">
        <v>7376492</v>
      </c>
      <c r="W2413" s="1" t="s">
        <v>3139</v>
      </c>
      <c r="X2413" s="98">
        <v>0</v>
      </c>
      <c r="Y2413" s="98" t="s">
        <v>6445</v>
      </c>
      <c r="Z2413" s="21">
        <v>7.3764919999999998</v>
      </c>
      <c r="AA2413" s="1" t="s">
        <v>3139</v>
      </c>
      <c r="AB2413" s="98">
        <v>0</v>
      </c>
      <c r="AC2413" s="98">
        <v>0</v>
      </c>
      <c r="AD2413" s="1" t="s">
        <v>3139</v>
      </c>
      <c r="AE2413" s="98" t="s">
        <v>5818</v>
      </c>
    </row>
    <row r="2414" spans="1:31" s="98" customFormat="1">
      <c r="A2414" s="98" t="str">
        <f t="shared" si="114"/>
        <v>1218</v>
      </c>
      <c r="B2414" s="98" t="str">
        <f t="shared" si="115"/>
        <v>OT</v>
      </c>
      <c r="C2414" s="98">
        <f t="shared" si="116"/>
        <v>153</v>
      </c>
      <c r="D2414" s="98" t="s">
        <v>6552</v>
      </c>
      <c r="E2414" s="98">
        <v>72</v>
      </c>
      <c r="F2414" s="98">
        <v>121803</v>
      </c>
      <c r="G2414" s="98" t="s">
        <v>3830</v>
      </c>
      <c r="H2414" s="98" t="s">
        <v>3831</v>
      </c>
      <c r="I2414" s="98" t="s">
        <v>6006</v>
      </c>
      <c r="J2414" s="98" t="s">
        <v>50</v>
      </c>
      <c r="L2414" s="98" t="s">
        <v>7070</v>
      </c>
      <c r="M2414" s="99">
        <v>44561</v>
      </c>
      <c r="N2414" s="21">
        <v>15469</v>
      </c>
      <c r="O2414" s="24">
        <v>1</v>
      </c>
      <c r="Q2414" s="98" t="s">
        <v>3139</v>
      </c>
      <c r="R2414" s="98">
        <v>0</v>
      </c>
      <c r="T2414" s="98" t="s">
        <v>3139</v>
      </c>
      <c r="U2414" s="98" t="s">
        <v>7070</v>
      </c>
      <c r="V2414" s="98">
        <v>15469</v>
      </c>
      <c r="W2414" s="1" t="s">
        <v>3139</v>
      </c>
      <c r="X2414" s="98">
        <v>0</v>
      </c>
      <c r="Y2414" s="98" t="s">
        <v>6445</v>
      </c>
      <c r="Z2414" s="21">
        <v>1.5469E-2</v>
      </c>
      <c r="AA2414" s="1" t="s">
        <v>3139</v>
      </c>
      <c r="AB2414" s="98">
        <v>0</v>
      </c>
      <c r="AC2414" s="98">
        <v>0</v>
      </c>
      <c r="AD2414" s="1" t="s">
        <v>3139</v>
      </c>
      <c r="AE2414" s="98" t="s">
        <v>5818</v>
      </c>
    </row>
    <row r="2415" spans="1:31" s="98" customFormat="1">
      <c r="A2415" s="98" t="str">
        <f t="shared" si="114"/>
        <v>1218</v>
      </c>
      <c r="B2415" s="98" t="str">
        <f t="shared" si="115"/>
        <v>OT</v>
      </c>
      <c r="C2415" s="98">
        <f t="shared" si="116"/>
        <v>153</v>
      </c>
      <c r="D2415" s="98" t="s">
        <v>6552</v>
      </c>
      <c r="E2415" s="98">
        <v>73</v>
      </c>
      <c r="F2415" s="98">
        <v>121803</v>
      </c>
      <c r="G2415" s="98" t="s">
        <v>3830</v>
      </c>
      <c r="H2415" s="98" t="s">
        <v>3831</v>
      </c>
      <c r="I2415" s="98" t="s">
        <v>6006</v>
      </c>
      <c r="J2415" s="98" t="s">
        <v>50</v>
      </c>
      <c r="L2415" s="98" t="s">
        <v>7070</v>
      </c>
      <c r="M2415" s="99">
        <v>44561</v>
      </c>
      <c r="N2415" s="21">
        <v>9113567</v>
      </c>
      <c r="O2415" s="24">
        <v>1</v>
      </c>
      <c r="Q2415" s="98" t="s">
        <v>3139</v>
      </c>
      <c r="R2415" s="98">
        <v>0</v>
      </c>
      <c r="T2415" s="98" t="s">
        <v>3139</v>
      </c>
      <c r="U2415" s="98" t="s">
        <v>7070</v>
      </c>
      <c r="V2415" s="98">
        <v>9113567</v>
      </c>
      <c r="W2415" s="1" t="s">
        <v>3139</v>
      </c>
      <c r="X2415" s="98">
        <v>0</v>
      </c>
      <c r="Y2415" s="98" t="s">
        <v>6445</v>
      </c>
      <c r="Z2415" s="21">
        <v>9.1135669999999998</v>
      </c>
      <c r="AA2415" s="1" t="s">
        <v>3139</v>
      </c>
      <c r="AB2415" s="98">
        <v>0</v>
      </c>
      <c r="AC2415" s="98">
        <v>0</v>
      </c>
      <c r="AD2415" s="1" t="s">
        <v>3139</v>
      </c>
      <c r="AE2415" s="98" t="s">
        <v>5818</v>
      </c>
    </row>
    <row r="2416" spans="1:31" s="98" customFormat="1">
      <c r="A2416" s="98" t="str">
        <f t="shared" si="114"/>
        <v>1218</v>
      </c>
      <c r="B2416" s="98" t="str">
        <f t="shared" si="115"/>
        <v>OT</v>
      </c>
      <c r="C2416" s="98">
        <f t="shared" si="116"/>
        <v>153</v>
      </c>
      <c r="D2416" s="98" t="s">
        <v>6552</v>
      </c>
      <c r="E2416" s="98">
        <v>74</v>
      </c>
      <c r="F2416" s="98">
        <v>121803</v>
      </c>
      <c r="G2416" s="98" t="s">
        <v>3830</v>
      </c>
      <c r="H2416" s="98" t="s">
        <v>3831</v>
      </c>
      <c r="I2416" s="98" t="s">
        <v>6006</v>
      </c>
      <c r="J2416" s="98" t="s">
        <v>50</v>
      </c>
      <c r="L2416" s="98" t="s">
        <v>7070</v>
      </c>
      <c r="M2416" s="99">
        <v>44561</v>
      </c>
      <c r="N2416" s="21">
        <v>41414961</v>
      </c>
      <c r="O2416" s="24">
        <v>1</v>
      </c>
      <c r="Q2416" s="98" t="s">
        <v>3139</v>
      </c>
      <c r="R2416" s="98">
        <v>0</v>
      </c>
      <c r="T2416" s="98" t="s">
        <v>3139</v>
      </c>
      <c r="U2416" s="98" t="s">
        <v>7070</v>
      </c>
      <c r="V2416" s="98">
        <v>41414961</v>
      </c>
      <c r="W2416" s="1" t="s">
        <v>3139</v>
      </c>
      <c r="X2416" s="98">
        <v>0</v>
      </c>
      <c r="Y2416" s="98" t="s">
        <v>6445</v>
      </c>
      <c r="Z2416" s="21">
        <v>41.414960999999998</v>
      </c>
      <c r="AA2416" s="1" t="s">
        <v>3139</v>
      </c>
      <c r="AB2416" s="98">
        <v>0</v>
      </c>
      <c r="AC2416" s="98">
        <v>0</v>
      </c>
      <c r="AD2416" s="1" t="s">
        <v>3139</v>
      </c>
      <c r="AE2416" s="98" t="s">
        <v>5818</v>
      </c>
    </row>
    <row r="2417" spans="1:31" s="98" customFormat="1">
      <c r="A2417" s="98" t="str">
        <f t="shared" si="114"/>
        <v>1218</v>
      </c>
      <c r="B2417" s="98" t="str">
        <f t="shared" si="115"/>
        <v>OT</v>
      </c>
      <c r="C2417" s="98">
        <f t="shared" si="116"/>
        <v>153</v>
      </c>
      <c r="D2417" s="98" t="s">
        <v>6552</v>
      </c>
      <c r="E2417" s="98">
        <v>75</v>
      </c>
      <c r="F2417" s="98">
        <v>121803</v>
      </c>
      <c r="G2417" s="98" t="s">
        <v>3830</v>
      </c>
      <c r="H2417" s="98" t="s">
        <v>3831</v>
      </c>
      <c r="I2417" s="98" t="s">
        <v>6006</v>
      </c>
      <c r="J2417" s="98" t="s">
        <v>50</v>
      </c>
      <c r="L2417" s="98" t="s">
        <v>7070</v>
      </c>
      <c r="M2417" s="99">
        <v>44561</v>
      </c>
      <c r="N2417" s="21">
        <v>1306916095</v>
      </c>
      <c r="O2417" s="24">
        <v>1</v>
      </c>
      <c r="Q2417" s="98" t="s">
        <v>3139</v>
      </c>
      <c r="R2417" s="98">
        <v>0</v>
      </c>
      <c r="T2417" s="98" t="s">
        <v>3139</v>
      </c>
      <c r="U2417" s="98" t="s">
        <v>7070</v>
      </c>
      <c r="V2417" s="98">
        <v>1306916095</v>
      </c>
      <c r="W2417" s="1" t="s">
        <v>3139</v>
      </c>
      <c r="X2417" s="98">
        <v>0</v>
      </c>
      <c r="Y2417" s="98" t="s">
        <v>6445</v>
      </c>
      <c r="Z2417" s="21">
        <v>1306.916095</v>
      </c>
      <c r="AA2417" s="1" t="s">
        <v>3139</v>
      </c>
      <c r="AB2417" s="98">
        <v>0</v>
      </c>
      <c r="AC2417" s="98">
        <v>0</v>
      </c>
      <c r="AD2417" s="1" t="s">
        <v>3139</v>
      </c>
      <c r="AE2417" s="98" t="s">
        <v>5818</v>
      </c>
    </row>
    <row r="2418" spans="1:31" s="98" customFormat="1">
      <c r="A2418" s="98" t="str">
        <f t="shared" si="114"/>
        <v>1218</v>
      </c>
      <c r="B2418" s="98" t="str">
        <f t="shared" si="115"/>
        <v>OT</v>
      </c>
      <c r="C2418" s="98">
        <f t="shared" si="116"/>
        <v>153</v>
      </c>
      <c r="D2418" s="98" t="s">
        <v>6552</v>
      </c>
      <c r="E2418" s="98">
        <v>76</v>
      </c>
      <c r="F2418" s="98">
        <v>121803</v>
      </c>
      <c r="G2418" s="98" t="s">
        <v>3830</v>
      </c>
      <c r="H2418" s="98" t="s">
        <v>3831</v>
      </c>
      <c r="I2418" s="98" t="s">
        <v>6006</v>
      </c>
      <c r="J2418" s="98" t="s">
        <v>50</v>
      </c>
      <c r="L2418" s="98" t="s">
        <v>6202</v>
      </c>
      <c r="M2418" s="99">
        <v>44561</v>
      </c>
      <c r="N2418" s="21">
        <v>468283003</v>
      </c>
      <c r="O2418" s="24">
        <v>1</v>
      </c>
      <c r="Q2418" s="98" t="s">
        <v>3139</v>
      </c>
      <c r="R2418" s="98">
        <v>0</v>
      </c>
      <c r="T2418" s="98" t="s">
        <v>3139</v>
      </c>
      <c r="U2418" s="98" t="s">
        <v>6202</v>
      </c>
      <c r="V2418" s="98">
        <v>468283003</v>
      </c>
      <c r="W2418" s="1" t="s">
        <v>3139</v>
      </c>
      <c r="X2418" s="98">
        <v>0</v>
      </c>
      <c r="Y2418" s="98" t="s">
        <v>6202</v>
      </c>
      <c r="Z2418" s="21">
        <v>468.28300300000001</v>
      </c>
      <c r="AA2418" s="1" t="s">
        <v>3139</v>
      </c>
      <c r="AB2418" s="98">
        <v>0</v>
      </c>
      <c r="AC2418" s="98">
        <v>0</v>
      </c>
      <c r="AD2418" s="1" t="s">
        <v>3139</v>
      </c>
      <c r="AE2418" s="98" t="s">
        <v>5818</v>
      </c>
    </row>
    <row r="2419" spans="1:31" s="98" customFormat="1">
      <c r="A2419" s="98" t="str">
        <f t="shared" si="114"/>
        <v>1226</v>
      </c>
      <c r="B2419" s="98" t="str">
        <f t="shared" si="115"/>
        <v>OT</v>
      </c>
      <c r="C2419" s="98">
        <f t="shared" si="116"/>
        <v>153</v>
      </c>
      <c r="D2419" s="98" t="s">
        <v>6552</v>
      </c>
      <c r="E2419" s="98">
        <v>77</v>
      </c>
      <c r="F2419" s="98">
        <v>122603</v>
      </c>
      <c r="G2419" s="98" t="s">
        <v>3181</v>
      </c>
      <c r="H2419" s="98" t="s">
        <v>3285</v>
      </c>
      <c r="I2419" s="98" t="s">
        <v>6006</v>
      </c>
      <c r="J2419" s="98" t="s">
        <v>50</v>
      </c>
      <c r="L2419" s="98" t="s">
        <v>7075</v>
      </c>
      <c r="M2419" s="99">
        <v>44561</v>
      </c>
      <c r="N2419" s="21">
        <v>3906210</v>
      </c>
      <c r="O2419" s="24">
        <v>1</v>
      </c>
      <c r="Q2419" s="98" t="s">
        <v>3139</v>
      </c>
      <c r="R2419" s="98">
        <v>0</v>
      </c>
      <c r="T2419" s="98" t="s">
        <v>3139</v>
      </c>
      <c r="U2419" s="98" t="s">
        <v>7075</v>
      </c>
      <c r="V2419" s="98">
        <v>3906210</v>
      </c>
      <c r="W2419" s="1" t="s">
        <v>3139</v>
      </c>
      <c r="X2419" s="98">
        <v>0</v>
      </c>
      <c r="Y2419" s="98" t="s">
        <v>7075</v>
      </c>
      <c r="Z2419" s="21">
        <v>3.9062100000000002</v>
      </c>
      <c r="AA2419" s="1" t="s">
        <v>3139</v>
      </c>
      <c r="AB2419" s="98">
        <v>0</v>
      </c>
      <c r="AC2419" s="98">
        <v>0</v>
      </c>
      <c r="AD2419" s="1" t="s">
        <v>3139</v>
      </c>
      <c r="AE2419" s="98" t="s">
        <v>5824</v>
      </c>
    </row>
    <row r="2420" spans="1:31" s="98" customFormat="1">
      <c r="A2420" s="98" t="str">
        <f t="shared" si="114"/>
        <v>1226</v>
      </c>
      <c r="B2420" s="98" t="str">
        <f t="shared" si="115"/>
        <v>OT</v>
      </c>
      <c r="C2420" s="98">
        <f t="shared" si="116"/>
        <v>153</v>
      </c>
      <c r="D2420" s="98" t="s">
        <v>6552</v>
      </c>
      <c r="E2420" s="98">
        <v>78</v>
      </c>
      <c r="F2420" s="98">
        <v>122603</v>
      </c>
      <c r="G2420" s="98" t="s">
        <v>3181</v>
      </c>
      <c r="H2420" s="98" t="s">
        <v>3285</v>
      </c>
      <c r="I2420" s="98" t="s">
        <v>6006</v>
      </c>
      <c r="J2420" s="98" t="s">
        <v>50</v>
      </c>
      <c r="L2420" s="98" t="s">
        <v>6087</v>
      </c>
      <c r="M2420" s="99">
        <v>44561</v>
      </c>
      <c r="N2420" s="21">
        <v>7053406</v>
      </c>
      <c r="O2420" s="24">
        <v>1</v>
      </c>
      <c r="Q2420" s="98" t="s">
        <v>3139</v>
      </c>
      <c r="R2420" s="98">
        <v>0</v>
      </c>
      <c r="T2420" s="98" t="s">
        <v>3139</v>
      </c>
      <c r="U2420" s="98" t="s">
        <v>6087</v>
      </c>
      <c r="V2420" s="98">
        <v>7053406</v>
      </c>
      <c r="W2420" s="1" t="s">
        <v>3139</v>
      </c>
      <c r="X2420" s="98">
        <v>0</v>
      </c>
      <c r="Y2420" s="98" t="s">
        <v>6087</v>
      </c>
      <c r="Z2420" s="21">
        <v>7.0534059999999998</v>
      </c>
      <c r="AA2420" s="1" t="s">
        <v>3139</v>
      </c>
      <c r="AB2420" s="98">
        <v>0</v>
      </c>
      <c r="AC2420" s="98">
        <v>0</v>
      </c>
      <c r="AD2420" s="1" t="s">
        <v>3139</v>
      </c>
      <c r="AE2420" s="98" t="s">
        <v>5824</v>
      </c>
    </row>
    <row r="2421" spans="1:31" s="98" customFormat="1">
      <c r="A2421" s="98" t="str">
        <f t="shared" si="114"/>
        <v>1226</v>
      </c>
      <c r="B2421" s="98" t="str">
        <f t="shared" si="115"/>
        <v>OT</v>
      </c>
      <c r="C2421" s="98">
        <f t="shared" si="116"/>
        <v>153</v>
      </c>
      <c r="D2421" s="98" t="s">
        <v>6552</v>
      </c>
      <c r="E2421" s="98">
        <v>79</v>
      </c>
      <c r="F2421" s="98">
        <v>122603</v>
      </c>
      <c r="G2421" s="98" t="s">
        <v>3181</v>
      </c>
      <c r="H2421" s="98" t="s">
        <v>3285</v>
      </c>
      <c r="I2421" s="98" t="s">
        <v>6006</v>
      </c>
      <c r="J2421" s="98" t="s">
        <v>50</v>
      </c>
      <c r="L2421" s="98" t="s">
        <v>7076</v>
      </c>
      <c r="M2421" s="99">
        <v>44561</v>
      </c>
      <c r="N2421" s="21">
        <v>1411137</v>
      </c>
      <c r="O2421" s="24">
        <v>1</v>
      </c>
      <c r="Q2421" s="98" t="s">
        <v>3139</v>
      </c>
      <c r="R2421" s="98">
        <v>0</v>
      </c>
      <c r="T2421" s="98" t="s">
        <v>3139</v>
      </c>
      <c r="U2421" s="98" t="s">
        <v>7076</v>
      </c>
      <c r="V2421" s="98">
        <v>1411137</v>
      </c>
      <c r="W2421" s="1" t="s">
        <v>3139</v>
      </c>
      <c r="X2421" s="98">
        <v>0</v>
      </c>
      <c r="Y2421" s="98" t="s">
        <v>7047</v>
      </c>
      <c r="Z2421" s="21">
        <v>1.4111370000000001</v>
      </c>
      <c r="AA2421" s="1" t="s">
        <v>3139</v>
      </c>
      <c r="AB2421" s="98">
        <v>0</v>
      </c>
      <c r="AC2421" s="98">
        <v>0</v>
      </c>
      <c r="AD2421" s="1" t="s">
        <v>3139</v>
      </c>
      <c r="AE2421" s="98" t="s">
        <v>5824</v>
      </c>
    </row>
    <row r="2422" spans="1:31" s="98" customFormat="1">
      <c r="A2422" s="98" t="str">
        <f t="shared" si="114"/>
        <v>1226</v>
      </c>
      <c r="B2422" s="98" t="str">
        <f t="shared" si="115"/>
        <v>OT</v>
      </c>
      <c r="C2422" s="98">
        <f t="shared" si="116"/>
        <v>153</v>
      </c>
      <c r="D2422" s="98" t="s">
        <v>6552</v>
      </c>
      <c r="E2422" s="98">
        <v>80</v>
      </c>
      <c r="F2422" s="98">
        <v>122603</v>
      </c>
      <c r="G2422" s="98" t="s">
        <v>3181</v>
      </c>
      <c r="H2422" s="98" t="s">
        <v>3285</v>
      </c>
      <c r="I2422" s="98" t="s">
        <v>6006</v>
      </c>
      <c r="J2422" s="98" t="s">
        <v>50</v>
      </c>
      <c r="L2422" s="98" t="s">
        <v>7076</v>
      </c>
      <c r="M2422" s="99">
        <v>44561</v>
      </c>
      <c r="N2422" s="21">
        <v>29511</v>
      </c>
      <c r="O2422" s="24">
        <v>1</v>
      </c>
      <c r="Q2422" s="98" t="s">
        <v>3139</v>
      </c>
      <c r="R2422" s="98">
        <v>0</v>
      </c>
      <c r="T2422" s="98" t="s">
        <v>3139</v>
      </c>
      <c r="U2422" s="98" t="s">
        <v>7076</v>
      </c>
      <c r="V2422" s="98">
        <v>29511</v>
      </c>
      <c r="W2422" s="1" t="s">
        <v>3139</v>
      </c>
      <c r="X2422" s="98">
        <v>0</v>
      </c>
      <c r="Y2422" s="98" t="s">
        <v>7047</v>
      </c>
      <c r="Z2422" s="21">
        <v>2.9510999999999999E-2</v>
      </c>
      <c r="AA2422" s="1" t="s">
        <v>3139</v>
      </c>
      <c r="AB2422" s="98">
        <v>0</v>
      </c>
      <c r="AC2422" s="98">
        <v>0</v>
      </c>
      <c r="AD2422" s="1" t="s">
        <v>3139</v>
      </c>
      <c r="AE2422" s="98" t="s">
        <v>5824</v>
      </c>
    </row>
    <row r="2423" spans="1:31" s="98" customFormat="1">
      <c r="A2423" s="98" t="str">
        <f t="shared" si="114"/>
        <v>1226</v>
      </c>
      <c r="B2423" s="98" t="str">
        <f t="shared" si="115"/>
        <v>OT</v>
      </c>
      <c r="C2423" s="98">
        <f t="shared" si="116"/>
        <v>153</v>
      </c>
      <c r="D2423" s="98" t="s">
        <v>6552</v>
      </c>
      <c r="E2423" s="98">
        <v>81</v>
      </c>
      <c r="F2423" s="98">
        <v>122603</v>
      </c>
      <c r="G2423" s="98" t="s">
        <v>3181</v>
      </c>
      <c r="H2423" s="98" t="s">
        <v>3285</v>
      </c>
      <c r="I2423" s="98" t="s">
        <v>6006</v>
      </c>
      <c r="J2423" s="98" t="s">
        <v>50</v>
      </c>
      <c r="L2423" s="98" t="s">
        <v>7077</v>
      </c>
      <c r="M2423" s="99">
        <v>44561</v>
      </c>
      <c r="N2423" s="21">
        <v>17148043</v>
      </c>
      <c r="O2423" s="24">
        <v>1</v>
      </c>
      <c r="Q2423" s="98" t="s">
        <v>3139</v>
      </c>
      <c r="R2423" s="98">
        <v>0</v>
      </c>
      <c r="T2423" s="98" t="s">
        <v>3139</v>
      </c>
      <c r="U2423" s="98" t="s">
        <v>7077</v>
      </c>
      <c r="V2423" s="98">
        <v>17148043</v>
      </c>
      <c r="W2423" s="1" t="s">
        <v>3139</v>
      </c>
      <c r="X2423" s="98">
        <v>0</v>
      </c>
      <c r="Y2423" s="98" t="s">
        <v>7047</v>
      </c>
      <c r="Z2423" s="21">
        <v>17.148043000000001</v>
      </c>
      <c r="AA2423" s="1" t="s">
        <v>3139</v>
      </c>
      <c r="AB2423" s="98">
        <v>0</v>
      </c>
      <c r="AC2423" s="98">
        <v>0</v>
      </c>
      <c r="AD2423" s="1" t="s">
        <v>3139</v>
      </c>
      <c r="AE2423" s="98" t="s">
        <v>5824</v>
      </c>
    </row>
    <row r="2424" spans="1:31" s="98" customFormat="1">
      <c r="A2424" s="98" t="str">
        <f t="shared" si="114"/>
        <v>1226</v>
      </c>
      <c r="B2424" s="98" t="str">
        <f t="shared" si="115"/>
        <v>OT</v>
      </c>
      <c r="C2424" s="98">
        <f t="shared" si="116"/>
        <v>153</v>
      </c>
      <c r="D2424" s="98" t="s">
        <v>6552</v>
      </c>
      <c r="E2424" s="98">
        <v>82</v>
      </c>
      <c r="F2424" s="98">
        <v>122603</v>
      </c>
      <c r="G2424" s="98" t="s">
        <v>3181</v>
      </c>
      <c r="H2424" s="98" t="s">
        <v>3285</v>
      </c>
      <c r="I2424" s="98" t="s">
        <v>6006</v>
      </c>
      <c r="J2424" s="98" t="s">
        <v>50</v>
      </c>
      <c r="L2424" s="98" t="s">
        <v>6308</v>
      </c>
      <c r="M2424" s="99">
        <v>44561</v>
      </c>
      <c r="N2424" s="21">
        <v>967152</v>
      </c>
      <c r="O2424" s="24">
        <v>1</v>
      </c>
      <c r="Q2424" s="98" t="s">
        <v>3139</v>
      </c>
      <c r="R2424" s="98">
        <v>0</v>
      </c>
      <c r="T2424" s="98" t="s">
        <v>3139</v>
      </c>
      <c r="U2424" s="98" t="s">
        <v>6308</v>
      </c>
      <c r="V2424" s="98">
        <v>967152</v>
      </c>
      <c r="W2424" s="1" t="s">
        <v>3139</v>
      </c>
      <c r="X2424" s="98">
        <v>0</v>
      </c>
      <c r="Y2424" s="98" t="s">
        <v>7047</v>
      </c>
      <c r="Z2424" s="21">
        <v>0.96715200000000001</v>
      </c>
      <c r="AA2424" s="1" t="s">
        <v>3139</v>
      </c>
      <c r="AB2424" s="98">
        <v>0</v>
      </c>
      <c r="AC2424" s="98">
        <v>0</v>
      </c>
      <c r="AD2424" s="1" t="s">
        <v>3139</v>
      </c>
      <c r="AE2424" s="98" t="s">
        <v>5824</v>
      </c>
    </row>
    <row r="2425" spans="1:31" ht="21" customHeight="1">
      <c r="A2425" s="98" t="str">
        <f t="shared" si="114"/>
        <v>1226</v>
      </c>
      <c r="B2425" s="98" t="str">
        <f t="shared" si="115"/>
        <v>OT</v>
      </c>
      <c r="C2425" s="98">
        <f t="shared" si="116"/>
        <v>153</v>
      </c>
      <c r="D2425" t="s">
        <v>6552</v>
      </c>
      <c r="E2425">
        <v>83</v>
      </c>
      <c r="F2425">
        <v>122603</v>
      </c>
      <c r="G2425" t="s">
        <v>3181</v>
      </c>
      <c r="H2425" t="s">
        <v>3285</v>
      </c>
      <c r="I2425" t="s">
        <v>6006</v>
      </c>
      <c r="J2425" t="s">
        <v>50</v>
      </c>
      <c r="L2425" t="s">
        <v>7078</v>
      </c>
      <c r="M2425" s="99">
        <v>44561</v>
      </c>
      <c r="N2425" s="21">
        <v>3291086</v>
      </c>
      <c r="O2425" s="24">
        <v>1</v>
      </c>
      <c r="Q2425" t="s">
        <v>3139</v>
      </c>
      <c r="R2425">
        <v>0</v>
      </c>
      <c r="T2425" t="s">
        <v>3139</v>
      </c>
      <c r="U2425" t="s">
        <v>7078</v>
      </c>
      <c r="V2425">
        <v>3291086</v>
      </c>
      <c r="W2425" s="1" t="s">
        <v>3139</v>
      </c>
      <c r="X2425">
        <v>0</v>
      </c>
      <c r="Y2425" t="s">
        <v>7047</v>
      </c>
      <c r="Z2425" s="21">
        <v>3.291086</v>
      </c>
      <c r="AA2425" s="1" t="s">
        <v>3139</v>
      </c>
      <c r="AB2425">
        <v>0</v>
      </c>
      <c r="AC2425">
        <v>0</v>
      </c>
      <c r="AD2425" s="1" t="s">
        <v>3139</v>
      </c>
      <c r="AE2425" t="s">
        <v>5824</v>
      </c>
    </row>
    <row r="2426" spans="1:31">
      <c r="A2426" s="98" t="str">
        <f t="shared" si="114"/>
        <v>1226</v>
      </c>
      <c r="B2426" s="98" t="str">
        <f t="shared" si="115"/>
        <v>OT</v>
      </c>
      <c r="C2426" s="98">
        <f t="shared" si="116"/>
        <v>153</v>
      </c>
      <c r="D2426" t="s">
        <v>6552</v>
      </c>
      <c r="E2426">
        <v>84</v>
      </c>
      <c r="F2426">
        <v>122603</v>
      </c>
      <c r="G2426" t="s">
        <v>3181</v>
      </c>
      <c r="H2426" t="s">
        <v>3285</v>
      </c>
      <c r="I2426" t="s">
        <v>6006</v>
      </c>
      <c r="J2426" t="s">
        <v>50</v>
      </c>
      <c r="L2426" t="s">
        <v>7079</v>
      </c>
      <c r="M2426" s="99">
        <v>44561</v>
      </c>
      <c r="N2426" s="21">
        <v>8036343</v>
      </c>
      <c r="O2426" s="24">
        <v>1</v>
      </c>
      <c r="Q2426" t="s">
        <v>3139</v>
      </c>
      <c r="R2426">
        <v>0</v>
      </c>
      <c r="T2426" t="s">
        <v>3139</v>
      </c>
      <c r="U2426" t="s">
        <v>7079</v>
      </c>
      <c r="V2426">
        <v>8036343</v>
      </c>
      <c r="W2426" s="1" t="s">
        <v>3139</v>
      </c>
      <c r="X2426">
        <v>0</v>
      </c>
      <c r="Y2426" t="s">
        <v>7047</v>
      </c>
      <c r="Z2426" s="21">
        <v>8.0363430000000005</v>
      </c>
      <c r="AA2426" s="1" t="s">
        <v>3139</v>
      </c>
      <c r="AB2426">
        <v>0</v>
      </c>
      <c r="AC2426">
        <v>0</v>
      </c>
      <c r="AD2426" s="1" t="s">
        <v>3139</v>
      </c>
      <c r="AE2426" t="s">
        <v>5824</v>
      </c>
    </row>
    <row r="2427" spans="1:31">
      <c r="A2427" s="98" t="str">
        <f t="shared" si="114"/>
        <v>1226</v>
      </c>
      <c r="B2427" s="98" t="str">
        <f t="shared" si="115"/>
        <v>OT</v>
      </c>
      <c r="C2427" s="98">
        <f t="shared" si="116"/>
        <v>153</v>
      </c>
      <c r="D2427" t="s">
        <v>6552</v>
      </c>
      <c r="E2427">
        <v>85</v>
      </c>
      <c r="F2427">
        <v>122603</v>
      </c>
      <c r="G2427" t="s">
        <v>3181</v>
      </c>
      <c r="H2427" t="s">
        <v>3285</v>
      </c>
      <c r="I2427" t="s">
        <v>6006</v>
      </c>
      <c r="J2427" t="s">
        <v>50</v>
      </c>
      <c r="L2427" t="s">
        <v>7064</v>
      </c>
      <c r="M2427" s="99">
        <v>44561</v>
      </c>
      <c r="N2427" s="21">
        <v>3962269</v>
      </c>
      <c r="O2427" s="24">
        <v>1</v>
      </c>
      <c r="Q2427" t="s">
        <v>3139</v>
      </c>
      <c r="R2427">
        <v>0</v>
      </c>
      <c r="T2427" t="s">
        <v>3139</v>
      </c>
      <c r="U2427" t="s">
        <v>7064</v>
      </c>
      <c r="V2427">
        <v>3962269</v>
      </c>
      <c r="W2427" s="1" t="s">
        <v>3139</v>
      </c>
      <c r="X2427">
        <v>0</v>
      </c>
      <c r="Y2427" t="s">
        <v>7047</v>
      </c>
      <c r="Z2427" s="21">
        <v>3.962269</v>
      </c>
      <c r="AA2427" s="1" t="s">
        <v>3139</v>
      </c>
      <c r="AB2427">
        <v>0</v>
      </c>
      <c r="AC2427">
        <v>0</v>
      </c>
      <c r="AD2427" s="1" t="s">
        <v>3139</v>
      </c>
      <c r="AE2427" t="s">
        <v>5824</v>
      </c>
    </row>
    <row r="2428" spans="1:31">
      <c r="A2428" s="98" t="str">
        <f t="shared" si="114"/>
        <v>1226</v>
      </c>
      <c r="B2428" s="98" t="str">
        <f t="shared" si="115"/>
        <v>OT</v>
      </c>
      <c r="C2428" s="98">
        <f t="shared" si="116"/>
        <v>153</v>
      </c>
      <c r="D2428" t="s">
        <v>6552</v>
      </c>
      <c r="E2428">
        <v>86</v>
      </c>
      <c r="F2428">
        <v>122603</v>
      </c>
      <c r="G2428" t="s">
        <v>3181</v>
      </c>
      <c r="H2428" t="s">
        <v>3285</v>
      </c>
      <c r="I2428" t="s">
        <v>6006</v>
      </c>
      <c r="J2428" t="s">
        <v>50</v>
      </c>
      <c r="L2428" t="s">
        <v>7080</v>
      </c>
      <c r="M2428" s="99">
        <v>44561</v>
      </c>
      <c r="N2428" s="21">
        <v>706481</v>
      </c>
      <c r="O2428" s="24">
        <v>1</v>
      </c>
      <c r="Q2428" t="s">
        <v>3139</v>
      </c>
      <c r="R2428">
        <v>0</v>
      </c>
      <c r="T2428" t="s">
        <v>3139</v>
      </c>
      <c r="U2428" t="s">
        <v>7080</v>
      </c>
      <c r="V2428">
        <v>706481</v>
      </c>
      <c r="W2428" s="1" t="s">
        <v>3139</v>
      </c>
      <c r="X2428">
        <v>0</v>
      </c>
      <c r="Y2428" t="s">
        <v>7047</v>
      </c>
      <c r="Z2428" s="21">
        <v>0.70648100000000003</v>
      </c>
      <c r="AA2428" s="1" t="s">
        <v>3139</v>
      </c>
      <c r="AB2428">
        <v>0</v>
      </c>
      <c r="AC2428">
        <v>0</v>
      </c>
      <c r="AD2428" s="1" t="s">
        <v>3139</v>
      </c>
      <c r="AE2428" t="s">
        <v>5824</v>
      </c>
    </row>
    <row r="2429" spans="1:31">
      <c r="A2429" s="98" t="str">
        <f t="shared" si="114"/>
        <v>1226</v>
      </c>
      <c r="B2429" s="98" t="str">
        <f t="shared" si="115"/>
        <v>OT</v>
      </c>
      <c r="C2429" s="98">
        <f t="shared" si="116"/>
        <v>153</v>
      </c>
      <c r="D2429" t="s">
        <v>6552</v>
      </c>
      <c r="E2429">
        <v>87</v>
      </c>
      <c r="F2429">
        <v>122603</v>
      </c>
      <c r="G2429" t="s">
        <v>3181</v>
      </c>
      <c r="H2429" t="s">
        <v>3285</v>
      </c>
      <c r="I2429" t="s">
        <v>6006</v>
      </c>
      <c r="J2429" t="s">
        <v>50</v>
      </c>
      <c r="L2429" t="s">
        <v>7081</v>
      </c>
      <c r="M2429" s="99">
        <v>44561</v>
      </c>
      <c r="N2429" s="21">
        <v>13053731</v>
      </c>
      <c r="O2429" s="24">
        <v>1</v>
      </c>
      <c r="Q2429" t="s">
        <v>3139</v>
      </c>
      <c r="R2429">
        <v>0</v>
      </c>
      <c r="T2429" t="s">
        <v>3139</v>
      </c>
      <c r="U2429" t="s">
        <v>7081</v>
      </c>
      <c r="V2429">
        <v>13053731</v>
      </c>
      <c r="W2429" s="1" t="s">
        <v>3139</v>
      </c>
      <c r="X2429">
        <v>0</v>
      </c>
      <c r="Y2429" t="s">
        <v>7047</v>
      </c>
      <c r="Z2429" s="21">
        <v>13.053731000000001</v>
      </c>
      <c r="AA2429" s="1" t="s">
        <v>3139</v>
      </c>
      <c r="AB2429">
        <v>0</v>
      </c>
      <c r="AC2429">
        <v>0</v>
      </c>
      <c r="AD2429" s="1" t="s">
        <v>3139</v>
      </c>
      <c r="AE2429" t="s">
        <v>5824</v>
      </c>
    </row>
    <row r="2430" spans="1:31">
      <c r="A2430" s="98" t="str">
        <f t="shared" si="114"/>
        <v>1226</v>
      </c>
      <c r="B2430" s="98" t="str">
        <f t="shared" si="115"/>
        <v>OT</v>
      </c>
      <c r="C2430" s="98">
        <f t="shared" si="116"/>
        <v>153</v>
      </c>
      <c r="D2430" t="s">
        <v>6552</v>
      </c>
      <c r="E2430">
        <v>88</v>
      </c>
      <c r="F2430">
        <v>122603</v>
      </c>
      <c r="G2430" t="s">
        <v>3181</v>
      </c>
      <c r="H2430" t="s">
        <v>3285</v>
      </c>
      <c r="I2430" t="s">
        <v>6006</v>
      </c>
      <c r="J2430" t="s">
        <v>50</v>
      </c>
      <c r="L2430" t="s">
        <v>7076</v>
      </c>
      <c r="M2430" s="99">
        <v>44561</v>
      </c>
      <c r="N2430" s="21">
        <v>323685</v>
      </c>
      <c r="O2430" s="24">
        <v>1</v>
      </c>
      <c r="Q2430" t="s">
        <v>3139</v>
      </c>
      <c r="R2430">
        <v>0</v>
      </c>
      <c r="T2430" t="s">
        <v>3139</v>
      </c>
      <c r="U2430" t="s">
        <v>7076</v>
      </c>
      <c r="V2430">
        <v>323685</v>
      </c>
      <c r="W2430" s="1" t="s">
        <v>3139</v>
      </c>
      <c r="X2430">
        <v>0</v>
      </c>
      <c r="Y2430" t="s">
        <v>7047</v>
      </c>
      <c r="Z2430" s="21">
        <v>0.323685</v>
      </c>
      <c r="AA2430" s="1" t="s">
        <v>3139</v>
      </c>
      <c r="AB2430">
        <v>0</v>
      </c>
      <c r="AC2430">
        <v>0</v>
      </c>
      <c r="AD2430" s="1" t="s">
        <v>3139</v>
      </c>
      <c r="AE2430" t="s">
        <v>5824</v>
      </c>
    </row>
    <row r="2431" spans="1:31">
      <c r="A2431" s="98" t="str">
        <f t="shared" si="114"/>
        <v>1226</v>
      </c>
      <c r="B2431" s="98" t="str">
        <f t="shared" si="115"/>
        <v>OT</v>
      </c>
      <c r="C2431" s="98">
        <f t="shared" si="116"/>
        <v>153</v>
      </c>
      <c r="D2431" t="s">
        <v>6552</v>
      </c>
      <c r="E2431">
        <v>89</v>
      </c>
      <c r="F2431">
        <v>122603</v>
      </c>
      <c r="G2431" t="s">
        <v>3181</v>
      </c>
      <c r="H2431" t="s">
        <v>3285</v>
      </c>
      <c r="I2431" t="s">
        <v>6006</v>
      </c>
      <c r="J2431" t="s">
        <v>50</v>
      </c>
      <c r="L2431" t="s">
        <v>7077</v>
      </c>
      <c r="M2431" s="99">
        <v>44561</v>
      </c>
      <c r="N2431" s="21">
        <v>8357076</v>
      </c>
      <c r="O2431" s="24">
        <v>1</v>
      </c>
      <c r="Q2431" t="s">
        <v>3139</v>
      </c>
      <c r="R2431">
        <v>0</v>
      </c>
      <c r="T2431" t="s">
        <v>3139</v>
      </c>
      <c r="U2431" t="s">
        <v>7077</v>
      </c>
      <c r="V2431">
        <v>8357076</v>
      </c>
      <c r="W2431" s="1" t="s">
        <v>3139</v>
      </c>
      <c r="X2431">
        <v>0</v>
      </c>
      <c r="Y2431" t="s">
        <v>7047</v>
      </c>
      <c r="Z2431" s="21">
        <v>8.3570759999999993</v>
      </c>
      <c r="AA2431" s="1" t="s">
        <v>3139</v>
      </c>
      <c r="AB2431">
        <v>0</v>
      </c>
      <c r="AC2431">
        <v>0</v>
      </c>
      <c r="AD2431" s="1" t="s">
        <v>3139</v>
      </c>
      <c r="AE2431" t="s">
        <v>5824</v>
      </c>
    </row>
    <row r="2432" spans="1:31">
      <c r="A2432" s="98" t="str">
        <f t="shared" si="114"/>
        <v>1226</v>
      </c>
      <c r="B2432" s="98" t="str">
        <f t="shared" si="115"/>
        <v>OT</v>
      </c>
      <c r="C2432" s="98">
        <f t="shared" si="116"/>
        <v>153</v>
      </c>
      <c r="D2432" t="s">
        <v>6552</v>
      </c>
      <c r="E2432">
        <v>90</v>
      </c>
      <c r="F2432">
        <v>122603</v>
      </c>
      <c r="G2432" t="s">
        <v>3181</v>
      </c>
      <c r="H2432" t="s">
        <v>3285</v>
      </c>
      <c r="I2432" t="s">
        <v>6006</v>
      </c>
      <c r="J2432" t="s">
        <v>50</v>
      </c>
      <c r="L2432" t="s">
        <v>7078</v>
      </c>
      <c r="M2432" s="99">
        <v>44561</v>
      </c>
      <c r="N2432" s="21">
        <v>8306043</v>
      </c>
      <c r="O2432" s="24">
        <v>1</v>
      </c>
      <c r="Q2432" t="s">
        <v>3139</v>
      </c>
      <c r="R2432">
        <v>0</v>
      </c>
      <c r="T2432" t="s">
        <v>3139</v>
      </c>
      <c r="U2432" t="s">
        <v>7078</v>
      </c>
      <c r="V2432">
        <v>8306043</v>
      </c>
      <c r="W2432" s="1" t="s">
        <v>3139</v>
      </c>
      <c r="X2432">
        <v>0</v>
      </c>
      <c r="Y2432" t="s">
        <v>7047</v>
      </c>
      <c r="Z2432" s="21">
        <v>8.3060430000000007</v>
      </c>
      <c r="AA2432" s="1" t="s">
        <v>3139</v>
      </c>
      <c r="AB2432">
        <v>0</v>
      </c>
      <c r="AC2432">
        <v>0</v>
      </c>
      <c r="AD2432" s="1" t="s">
        <v>3139</v>
      </c>
      <c r="AE2432" t="s">
        <v>5824</v>
      </c>
    </row>
    <row r="2433" spans="1:31">
      <c r="A2433" s="98" t="str">
        <f t="shared" si="114"/>
        <v>1226</v>
      </c>
      <c r="B2433" s="98" t="str">
        <f t="shared" si="115"/>
        <v>OT</v>
      </c>
      <c r="C2433" s="98">
        <f t="shared" si="116"/>
        <v>153</v>
      </c>
      <c r="D2433" t="s">
        <v>6552</v>
      </c>
      <c r="E2433">
        <v>91</v>
      </c>
      <c r="F2433">
        <v>122603</v>
      </c>
      <c r="G2433" t="s">
        <v>3181</v>
      </c>
      <c r="H2433" t="s">
        <v>3285</v>
      </c>
      <c r="I2433" t="s">
        <v>6006</v>
      </c>
      <c r="J2433" t="s">
        <v>50</v>
      </c>
      <c r="L2433" t="s">
        <v>7064</v>
      </c>
      <c r="M2433" s="99">
        <v>44561</v>
      </c>
      <c r="N2433" s="21">
        <v>2540296.9300000002</v>
      </c>
      <c r="O2433" s="24">
        <v>1</v>
      </c>
      <c r="Q2433" t="s">
        <v>3139</v>
      </c>
      <c r="R2433">
        <v>0</v>
      </c>
      <c r="T2433" t="s">
        <v>3139</v>
      </c>
      <c r="U2433" t="s">
        <v>7064</v>
      </c>
      <c r="V2433">
        <v>2540296.9300000002</v>
      </c>
      <c r="W2433" s="1" t="s">
        <v>3139</v>
      </c>
      <c r="X2433">
        <v>0</v>
      </c>
      <c r="Y2433" t="s">
        <v>7047</v>
      </c>
      <c r="Z2433" s="21">
        <v>2.5402969300000002</v>
      </c>
      <c r="AA2433" s="1" t="s">
        <v>3139</v>
      </c>
      <c r="AB2433">
        <v>0</v>
      </c>
      <c r="AC2433">
        <v>0</v>
      </c>
      <c r="AD2433" s="1" t="s">
        <v>3139</v>
      </c>
      <c r="AE2433" t="s">
        <v>5824</v>
      </c>
    </row>
    <row r="2434" spans="1:31">
      <c r="A2434" s="98" t="str">
        <f t="shared" si="114"/>
        <v>1226</v>
      </c>
      <c r="B2434" s="98" t="str">
        <f t="shared" si="115"/>
        <v>OT</v>
      </c>
      <c r="C2434" s="98">
        <f t="shared" si="116"/>
        <v>153</v>
      </c>
      <c r="D2434" t="s">
        <v>6552</v>
      </c>
      <c r="E2434">
        <v>92</v>
      </c>
      <c r="F2434">
        <v>122603</v>
      </c>
      <c r="G2434" t="s">
        <v>3181</v>
      </c>
      <c r="H2434" t="s">
        <v>3285</v>
      </c>
      <c r="I2434" t="s">
        <v>6006</v>
      </c>
      <c r="J2434" t="s">
        <v>50</v>
      </c>
      <c r="L2434" t="s">
        <v>7080</v>
      </c>
      <c r="M2434" s="99">
        <v>44561</v>
      </c>
      <c r="N2434" s="21">
        <v>6164920.0700000003</v>
      </c>
      <c r="O2434" s="24">
        <v>1</v>
      </c>
      <c r="Q2434" t="s">
        <v>3139</v>
      </c>
      <c r="R2434">
        <v>0</v>
      </c>
      <c r="T2434" t="s">
        <v>3139</v>
      </c>
      <c r="U2434" t="s">
        <v>7080</v>
      </c>
      <c r="V2434">
        <v>6164920.0700000003</v>
      </c>
      <c r="W2434" s="1" t="s">
        <v>3139</v>
      </c>
      <c r="X2434">
        <v>0</v>
      </c>
      <c r="Y2434" t="s">
        <v>7047</v>
      </c>
      <c r="Z2434" s="21">
        <v>6.16492007</v>
      </c>
      <c r="AA2434" s="1" t="s">
        <v>3139</v>
      </c>
      <c r="AB2434">
        <v>0</v>
      </c>
      <c r="AC2434">
        <v>0</v>
      </c>
      <c r="AD2434" s="1" t="s">
        <v>3139</v>
      </c>
      <c r="AE2434" t="s">
        <v>5824</v>
      </c>
    </row>
    <row r="2435" spans="1:31">
      <c r="A2435" s="98" t="str">
        <f t="shared" si="114"/>
        <v>1226</v>
      </c>
      <c r="B2435" s="98" t="str">
        <f t="shared" si="115"/>
        <v>OT</v>
      </c>
      <c r="C2435" s="98">
        <f t="shared" si="116"/>
        <v>153</v>
      </c>
      <c r="D2435" t="s">
        <v>6552</v>
      </c>
      <c r="E2435">
        <v>93</v>
      </c>
      <c r="F2435">
        <v>122603</v>
      </c>
      <c r="G2435" t="s">
        <v>3181</v>
      </c>
      <c r="H2435" t="s">
        <v>3285</v>
      </c>
      <c r="I2435" t="s">
        <v>6006</v>
      </c>
      <c r="J2435" t="s">
        <v>50</v>
      </c>
      <c r="L2435" t="s">
        <v>7061</v>
      </c>
      <c r="M2435" s="99">
        <v>44561</v>
      </c>
      <c r="N2435" s="21">
        <v>5834430</v>
      </c>
      <c r="O2435" s="24">
        <v>1</v>
      </c>
      <c r="Q2435" t="s">
        <v>3139</v>
      </c>
      <c r="R2435">
        <v>0</v>
      </c>
      <c r="T2435" t="s">
        <v>3139</v>
      </c>
      <c r="U2435" t="s">
        <v>7061</v>
      </c>
      <c r="V2435">
        <v>5834430</v>
      </c>
      <c r="W2435" s="1" t="s">
        <v>3139</v>
      </c>
      <c r="X2435">
        <v>0</v>
      </c>
      <c r="Y2435" t="s">
        <v>7061</v>
      </c>
      <c r="Z2435" s="21">
        <v>5.8344300000000002</v>
      </c>
      <c r="AA2435" s="1" t="s">
        <v>3139</v>
      </c>
      <c r="AB2435">
        <v>0</v>
      </c>
      <c r="AC2435">
        <v>0</v>
      </c>
      <c r="AD2435" s="1" t="s">
        <v>3139</v>
      </c>
      <c r="AE2435" t="s">
        <v>5824</v>
      </c>
    </row>
    <row r="2436" spans="1:31">
      <c r="A2436" s="98" t="str">
        <f t="shared" si="114"/>
        <v>1226</v>
      </c>
      <c r="B2436" s="98" t="str">
        <f t="shared" si="115"/>
        <v>OT</v>
      </c>
      <c r="C2436" s="98">
        <f t="shared" si="116"/>
        <v>153</v>
      </c>
      <c r="D2436" t="s">
        <v>6552</v>
      </c>
      <c r="E2436">
        <v>94</v>
      </c>
      <c r="F2436">
        <v>122603</v>
      </c>
      <c r="G2436" t="s">
        <v>3181</v>
      </c>
      <c r="H2436" t="s">
        <v>3285</v>
      </c>
      <c r="I2436" t="s">
        <v>6006</v>
      </c>
      <c r="J2436" t="s">
        <v>50</v>
      </c>
      <c r="L2436" t="s">
        <v>7081</v>
      </c>
      <c r="M2436" s="99">
        <v>44561</v>
      </c>
      <c r="N2436" s="21">
        <v>4862557</v>
      </c>
      <c r="O2436" s="24">
        <v>1</v>
      </c>
      <c r="Q2436" t="s">
        <v>3139</v>
      </c>
      <c r="R2436">
        <v>0</v>
      </c>
      <c r="T2436" t="s">
        <v>3139</v>
      </c>
      <c r="U2436" t="s">
        <v>7081</v>
      </c>
      <c r="V2436">
        <v>4862557</v>
      </c>
      <c r="W2436" s="1" t="s">
        <v>3139</v>
      </c>
      <c r="X2436">
        <v>0</v>
      </c>
      <c r="Y2436" t="s">
        <v>7047</v>
      </c>
      <c r="Z2436" s="21">
        <v>4.8625569999999998</v>
      </c>
      <c r="AA2436" s="1" t="s">
        <v>3139</v>
      </c>
      <c r="AB2436">
        <v>0</v>
      </c>
      <c r="AC2436">
        <v>0</v>
      </c>
      <c r="AD2436" s="1" t="s">
        <v>3139</v>
      </c>
      <c r="AE2436" t="s">
        <v>5824</v>
      </c>
    </row>
    <row r="2437" spans="1:31">
      <c r="A2437" s="98" t="str">
        <f t="shared" si="114"/>
        <v>1226</v>
      </c>
      <c r="B2437" s="98" t="str">
        <f t="shared" si="115"/>
        <v>OT</v>
      </c>
      <c r="C2437" s="98">
        <f t="shared" si="116"/>
        <v>153</v>
      </c>
      <c r="D2437" t="s">
        <v>6552</v>
      </c>
      <c r="E2437">
        <v>95</v>
      </c>
      <c r="F2437">
        <v>122603</v>
      </c>
      <c r="G2437" t="s">
        <v>3181</v>
      </c>
      <c r="H2437" t="s">
        <v>3285</v>
      </c>
      <c r="I2437" t="s">
        <v>6006</v>
      </c>
      <c r="J2437" t="s">
        <v>50</v>
      </c>
      <c r="L2437" t="s">
        <v>7082</v>
      </c>
      <c r="M2437" s="99">
        <v>44561</v>
      </c>
      <c r="N2437" s="21">
        <v>35797212</v>
      </c>
      <c r="O2437" s="24">
        <v>1</v>
      </c>
      <c r="Q2437" t="s">
        <v>3139</v>
      </c>
      <c r="R2437">
        <v>0</v>
      </c>
      <c r="T2437" t="s">
        <v>3139</v>
      </c>
      <c r="U2437" t="s">
        <v>7082</v>
      </c>
      <c r="V2437">
        <v>35797212</v>
      </c>
      <c r="W2437" s="1" t="s">
        <v>3139</v>
      </c>
      <c r="X2437">
        <v>0</v>
      </c>
      <c r="Y2437" t="s">
        <v>7047</v>
      </c>
      <c r="Z2437" s="21">
        <v>35.797212000000002</v>
      </c>
      <c r="AA2437" s="1" t="s">
        <v>3139</v>
      </c>
      <c r="AB2437">
        <v>0</v>
      </c>
      <c r="AC2437">
        <v>0</v>
      </c>
      <c r="AD2437" s="1" t="s">
        <v>3139</v>
      </c>
      <c r="AE2437" t="s">
        <v>5824</v>
      </c>
    </row>
    <row r="2438" spans="1:31">
      <c r="A2438" s="98" t="str">
        <f t="shared" si="114"/>
        <v>1226</v>
      </c>
      <c r="B2438" s="98" t="str">
        <f t="shared" si="115"/>
        <v>OT</v>
      </c>
      <c r="C2438" s="98">
        <f t="shared" si="116"/>
        <v>153</v>
      </c>
      <c r="D2438" t="s">
        <v>6552</v>
      </c>
      <c r="E2438">
        <v>96</v>
      </c>
      <c r="F2438">
        <v>122603</v>
      </c>
      <c r="G2438" t="s">
        <v>3181</v>
      </c>
      <c r="H2438" t="s">
        <v>3285</v>
      </c>
      <c r="I2438" t="s">
        <v>6006</v>
      </c>
      <c r="J2438" t="s">
        <v>50</v>
      </c>
      <c r="L2438" t="s">
        <v>6641</v>
      </c>
      <c r="M2438" s="99">
        <v>44561</v>
      </c>
      <c r="N2438" s="21">
        <v>37587105</v>
      </c>
      <c r="O2438" s="24">
        <v>1</v>
      </c>
      <c r="Q2438" t="s">
        <v>3139</v>
      </c>
      <c r="R2438">
        <v>0</v>
      </c>
      <c r="T2438" t="s">
        <v>3139</v>
      </c>
      <c r="U2438" t="s">
        <v>6641</v>
      </c>
      <c r="V2438">
        <v>37587105</v>
      </c>
      <c r="W2438" s="1" t="s">
        <v>3139</v>
      </c>
      <c r="X2438">
        <v>0</v>
      </c>
      <c r="Y2438" t="s">
        <v>6641</v>
      </c>
      <c r="Z2438" s="21">
        <v>37.587105000000001</v>
      </c>
      <c r="AA2438" s="1" t="s">
        <v>3139</v>
      </c>
      <c r="AB2438">
        <v>0</v>
      </c>
      <c r="AC2438">
        <v>0</v>
      </c>
      <c r="AD2438" s="1" t="s">
        <v>3139</v>
      </c>
      <c r="AE2438" t="s">
        <v>5824</v>
      </c>
    </row>
    <row r="2439" spans="1:31">
      <c r="A2439" s="98" t="str">
        <f t="shared" si="114"/>
        <v>1226</v>
      </c>
      <c r="B2439" s="98" t="str">
        <f t="shared" si="115"/>
        <v>OT</v>
      </c>
      <c r="C2439" s="98">
        <f t="shared" si="116"/>
        <v>153</v>
      </c>
      <c r="D2439" t="s">
        <v>6552</v>
      </c>
      <c r="E2439">
        <v>97</v>
      </c>
      <c r="F2439">
        <v>122603</v>
      </c>
      <c r="G2439" t="s">
        <v>3181</v>
      </c>
      <c r="H2439" t="s">
        <v>3285</v>
      </c>
      <c r="I2439" t="s">
        <v>6006</v>
      </c>
      <c r="J2439" t="s">
        <v>50</v>
      </c>
      <c r="L2439" t="s">
        <v>7083</v>
      </c>
      <c r="M2439" s="99">
        <v>44561</v>
      </c>
      <c r="N2439" s="21">
        <v>13663968</v>
      </c>
      <c r="O2439" s="24">
        <v>1</v>
      </c>
      <c r="Q2439" t="s">
        <v>3139</v>
      </c>
      <c r="R2439">
        <v>0</v>
      </c>
      <c r="T2439" t="s">
        <v>3139</v>
      </c>
      <c r="U2439" t="s">
        <v>7083</v>
      </c>
      <c r="V2439">
        <v>13663968</v>
      </c>
      <c r="W2439" s="1" t="s">
        <v>3139</v>
      </c>
      <c r="X2439">
        <v>0</v>
      </c>
      <c r="Y2439" t="s">
        <v>7084</v>
      </c>
      <c r="Z2439" s="21">
        <v>13.663968000000001</v>
      </c>
      <c r="AA2439" s="1" t="s">
        <v>3139</v>
      </c>
      <c r="AB2439">
        <v>0</v>
      </c>
      <c r="AC2439">
        <v>0</v>
      </c>
      <c r="AD2439" s="1" t="s">
        <v>3139</v>
      </c>
      <c r="AE2439" t="s">
        <v>5824</v>
      </c>
    </row>
    <row r="2440" spans="1:31">
      <c r="A2440" s="98" t="str">
        <f t="shared" si="114"/>
        <v>1226</v>
      </c>
      <c r="B2440" s="98" t="str">
        <f t="shared" si="115"/>
        <v>OT</v>
      </c>
      <c r="C2440" s="98">
        <f t="shared" si="116"/>
        <v>153</v>
      </c>
      <c r="D2440" t="s">
        <v>6552</v>
      </c>
      <c r="E2440">
        <v>98</v>
      </c>
      <c r="F2440">
        <v>122603</v>
      </c>
      <c r="G2440" t="s">
        <v>3181</v>
      </c>
      <c r="H2440" t="s">
        <v>3285</v>
      </c>
      <c r="I2440" t="s">
        <v>6006</v>
      </c>
      <c r="J2440" t="s">
        <v>50</v>
      </c>
      <c r="L2440" t="s">
        <v>7048</v>
      </c>
      <c r="M2440" s="99">
        <v>44561</v>
      </c>
      <c r="N2440" s="21">
        <v>18917206</v>
      </c>
      <c r="O2440" s="24">
        <v>1</v>
      </c>
      <c r="Q2440" t="s">
        <v>3139</v>
      </c>
      <c r="R2440">
        <v>0</v>
      </c>
      <c r="T2440" t="s">
        <v>3139</v>
      </c>
      <c r="U2440" t="s">
        <v>7048</v>
      </c>
      <c r="V2440">
        <v>18917206</v>
      </c>
      <c r="W2440" s="1" t="s">
        <v>3139</v>
      </c>
      <c r="X2440">
        <v>0</v>
      </c>
      <c r="Y2440" t="s">
        <v>7048</v>
      </c>
      <c r="Z2440" s="21">
        <v>18.917206</v>
      </c>
      <c r="AA2440" s="1" t="s">
        <v>3139</v>
      </c>
      <c r="AB2440">
        <v>0</v>
      </c>
      <c r="AC2440">
        <v>0</v>
      </c>
      <c r="AD2440" s="1" t="s">
        <v>3139</v>
      </c>
      <c r="AE2440" t="s">
        <v>5824</v>
      </c>
    </row>
    <row r="2441" spans="1:31">
      <c r="A2441" s="98" t="str">
        <f t="shared" si="114"/>
        <v>1226</v>
      </c>
      <c r="B2441" s="98" t="str">
        <f t="shared" si="115"/>
        <v>OT</v>
      </c>
      <c r="C2441" s="98">
        <f t="shared" si="116"/>
        <v>153</v>
      </c>
      <c r="D2441" t="s">
        <v>6552</v>
      </c>
      <c r="E2441">
        <v>99</v>
      </c>
      <c r="F2441">
        <v>122603</v>
      </c>
      <c r="G2441" t="s">
        <v>3181</v>
      </c>
      <c r="H2441" t="s">
        <v>3285</v>
      </c>
      <c r="I2441" t="s">
        <v>6006</v>
      </c>
      <c r="J2441" t="s">
        <v>50</v>
      </c>
      <c r="L2441" t="s">
        <v>7085</v>
      </c>
      <c r="M2441" s="99">
        <v>44561</v>
      </c>
      <c r="N2441" s="21">
        <v>3688585</v>
      </c>
      <c r="O2441" s="24">
        <v>1</v>
      </c>
      <c r="Q2441" t="s">
        <v>3139</v>
      </c>
      <c r="R2441">
        <v>0</v>
      </c>
      <c r="T2441" t="s">
        <v>3139</v>
      </c>
      <c r="U2441" t="s">
        <v>7085</v>
      </c>
      <c r="V2441">
        <v>3688585</v>
      </c>
      <c r="W2441" s="1" t="s">
        <v>3139</v>
      </c>
      <c r="X2441">
        <v>0</v>
      </c>
      <c r="Y2441" t="s">
        <v>7085</v>
      </c>
      <c r="Z2441" s="21">
        <v>3.6885849999999998</v>
      </c>
      <c r="AA2441" s="1" t="s">
        <v>3139</v>
      </c>
      <c r="AB2441">
        <v>0</v>
      </c>
      <c r="AC2441">
        <v>0</v>
      </c>
      <c r="AD2441" s="1" t="s">
        <v>3139</v>
      </c>
      <c r="AE2441" t="s">
        <v>5824</v>
      </c>
    </row>
    <row r="2442" spans="1:31">
      <c r="A2442" s="98" t="str">
        <f t="shared" si="114"/>
        <v>1226</v>
      </c>
      <c r="B2442" s="98" t="str">
        <f t="shared" si="115"/>
        <v>OT</v>
      </c>
      <c r="C2442" s="98">
        <f t="shared" si="116"/>
        <v>153</v>
      </c>
      <c r="D2442" t="s">
        <v>6552</v>
      </c>
      <c r="E2442">
        <v>100</v>
      </c>
      <c r="F2442">
        <v>122603</v>
      </c>
      <c r="G2442" t="s">
        <v>3181</v>
      </c>
      <c r="H2442" t="s">
        <v>3285</v>
      </c>
      <c r="I2442" t="s">
        <v>6006</v>
      </c>
      <c r="J2442" t="s">
        <v>50</v>
      </c>
      <c r="L2442" t="s">
        <v>7075</v>
      </c>
      <c r="M2442" s="99">
        <v>44561</v>
      </c>
      <c r="N2442" s="21">
        <v>3906210</v>
      </c>
      <c r="O2442" s="24">
        <v>1</v>
      </c>
      <c r="Q2442" t="s">
        <v>3139</v>
      </c>
      <c r="R2442">
        <v>0</v>
      </c>
      <c r="T2442" t="s">
        <v>3139</v>
      </c>
      <c r="U2442" t="s">
        <v>7075</v>
      </c>
      <c r="V2442">
        <v>3906210</v>
      </c>
      <c r="W2442" s="1" t="s">
        <v>3139</v>
      </c>
      <c r="X2442">
        <v>0</v>
      </c>
      <c r="Y2442" t="s">
        <v>7075</v>
      </c>
      <c r="Z2442" s="21">
        <v>3.9062100000000002</v>
      </c>
      <c r="AA2442" s="1" t="s">
        <v>3139</v>
      </c>
      <c r="AB2442">
        <v>0</v>
      </c>
      <c r="AC2442">
        <v>0</v>
      </c>
      <c r="AD2442" s="1" t="s">
        <v>3139</v>
      </c>
      <c r="AE2442" t="s">
        <v>5824</v>
      </c>
    </row>
    <row r="2443" spans="1:31">
      <c r="A2443" s="98" t="str">
        <f t="shared" si="114"/>
        <v>1226</v>
      </c>
      <c r="B2443" s="98" t="str">
        <f t="shared" si="115"/>
        <v>OT</v>
      </c>
      <c r="C2443" s="98">
        <f t="shared" si="116"/>
        <v>153</v>
      </c>
      <c r="D2443" t="s">
        <v>6552</v>
      </c>
      <c r="E2443">
        <v>101</v>
      </c>
      <c r="F2443">
        <v>122603</v>
      </c>
      <c r="G2443" t="s">
        <v>3181</v>
      </c>
      <c r="H2443" t="s">
        <v>3285</v>
      </c>
      <c r="I2443" t="s">
        <v>6006</v>
      </c>
      <c r="J2443" t="s">
        <v>50</v>
      </c>
      <c r="L2443" t="s">
        <v>6052</v>
      </c>
      <c r="M2443" s="99">
        <v>44561</v>
      </c>
      <c r="N2443" s="21">
        <v>4389015</v>
      </c>
      <c r="O2443" s="24">
        <v>1</v>
      </c>
      <c r="Q2443" t="s">
        <v>3139</v>
      </c>
      <c r="R2443">
        <v>0</v>
      </c>
      <c r="T2443" t="s">
        <v>3139</v>
      </c>
      <c r="U2443" t="s">
        <v>6052</v>
      </c>
      <c r="V2443">
        <v>4389015</v>
      </c>
      <c r="W2443" s="1" t="s">
        <v>3139</v>
      </c>
      <c r="X2443">
        <v>0</v>
      </c>
      <c r="Y2443" t="s">
        <v>6052</v>
      </c>
      <c r="Z2443" s="21">
        <v>4.3890149999999997</v>
      </c>
      <c r="AA2443" s="1" t="s">
        <v>3139</v>
      </c>
      <c r="AB2443">
        <v>0</v>
      </c>
      <c r="AC2443">
        <v>0</v>
      </c>
      <c r="AD2443" s="1" t="s">
        <v>3139</v>
      </c>
      <c r="AE2443" t="s">
        <v>5824</v>
      </c>
    </row>
    <row r="2444" spans="1:31">
      <c r="A2444" s="98" t="str">
        <f t="shared" si="114"/>
        <v>1226</v>
      </c>
      <c r="B2444" s="98" t="str">
        <f t="shared" si="115"/>
        <v>OT</v>
      </c>
      <c r="C2444" s="98">
        <f t="shared" si="116"/>
        <v>153</v>
      </c>
      <c r="D2444" t="s">
        <v>6552</v>
      </c>
      <c r="E2444">
        <v>102</v>
      </c>
      <c r="F2444">
        <v>122603</v>
      </c>
      <c r="G2444" t="s">
        <v>3181</v>
      </c>
      <c r="H2444" t="s">
        <v>3300</v>
      </c>
      <c r="I2444" t="s">
        <v>6006</v>
      </c>
      <c r="J2444" t="s">
        <v>50</v>
      </c>
      <c r="L2444" t="s">
        <v>6052</v>
      </c>
      <c r="M2444" s="99">
        <v>44561</v>
      </c>
      <c r="N2444" s="21">
        <v>4389015</v>
      </c>
      <c r="O2444" s="24">
        <v>1</v>
      </c>
      <c r="Q2444" t="s">
        <v>3139</v>
      </c>
      <c r="R2444">
        <v>0</v>
      </c>
      <c r="T2444" t="s">
        <v>3139</v>
      </c>
      <c r="U2444" t="s">
        <v>6052</v>
      </c>
      <c r="V2444">
        <v>4389015</v>
      </c>
      <c r="W2444" s="1" t="s">
        <v>3139</v>
      </c>
      <c r="X2444">
        <v>0</v>
      </c>
      <c r="Y2444" t="s">
        <v>6052</v>
      </c>
      <c r="Z2444" s="21">
        <v>4.3890149999999997</v>
      </c>
      <c r="AA2444" s="1" t="s">
        <v>3139</v>
      </c>
      <c r="AB2444">
        <v>0</v>
      </c>
      <c r="AC2444">
        <v>0</v>
      </c>
      <c r="AD2444" s="1" t="s">
        <v>3139</v>
      </c>
      <c r="AE2444" t="s">
        <v>5824</v>
      </c>
    </row>
    <row r="2445" spans="1:31">
      <c r="A2445" s="98" t="str">
        <f t="shared" si="114"/>
        <v>1226</v>
      </c>
      <c r="B2445" s="98" t="str">
        <f t="shared" si="115"/>
        <v>OT</v>
      </c>
      <c r="C2445" s="98">
        <f t="shared" si="116"/>
        <v>153</v>
      </c>
      <c r="D2445" t="s">
        <v>6552</v>
      </c>
      <c r="E2445">
        <v>103</v>
      </c>
      <c r="F2445">
        <v>122603</v>
      </c>
      <c r="G2445" t="s">
        <v>3179</v>
      </c>
      <c r="H2445" t="s">
        <v>3300</v>
      </c>
      <c r="I2445" t="s">
        <v>6006</v>
      </c>
      <c r="J2445" t="s">
        <v>50</v>
      </c>
      <c r="L2445" t="s">
        <v>7085</v>
      </c>
      <c r="M2445" s="99">
        <v>44561</v>
      </c>
      <c r="N2445" s="21">
        <v>3688586</v>
      </c>
      <c r="O2445" s="24">
        <v>1</v>
      </c>
      <c r="Q2445" t="s">
        <v>3139</v>
      </c>
      <c r="R2445">
        <v>0</v>
      </c>
      <c r="T2445" t="s">
        <v>3139</v>
      </c>
      <c r="U2445" t="s">
        <v>7085</v>
      </c>
      <c r="V2445">
        <v>3688586</v>
      </c>
      <c r="W2445" s="1" t="s">
        <v>3139</v>
      </c>
      <c r="X2445">
        <v>0</v>
      </c>
      <c r="Y2445" t="s">
        <v>7085</v>
      </c>
      <c r="Z2445" s="21">
        <v>3.6885859999999999</v>
      </c>
      <c r="AA2445" s="1" t="s">
        <v>3139</v>
      </c>
      <c r="AB2445">
        <v>0</v>
      </c>
      <c r="AC2445">
        <v>0</v>
      </c>
      <c r="AD2445" s="1" t="s">
        <v>3139</v>
      </c>
      <c r="AE2445" t="s">
        <v>5824</v>
      </c>
    </row>
    <row r="2446" spans="1:31">
      <c r="A2446" s="98" t="str">
        <f t="shared" si="114"/>
        <v>1226</v>
      </c>
      <c r="B2446" s="98" t="str">
        <f t="shared" si="115"/>
        <v>OT</v>
      </c>
      <c r="C2446" s="98">
        <f t="shared" si="116"/>
        <v>153</v>
      </c>
      <c r="D2446" t="s">
        <v>6552</v>
      </c>
      <c r="E2446">
        <v>104</v>
      </c>
      <c r="F2446">
        <v>122603</v>
      </c>
      <c r="G2446" t="s">
        <v>3179</v>
      </c>
      <c r="H2446" t="s">
        <v>3300</v>
      </c>
      <c r="I2446" t="s">
        <v>6006</v>
      </c>
      <c r="J2446" t="s">
        <v>50</v>
      </c>
      <c r="L2446" t="s">
        <v>7086</v>
      </c>
      <c r="M2446" s="99">
        <v>44561</v>
      </c>
      <c r="N2446" s="21">
        <v>10000000</v>
      </c>
      <c r="O2446" s="24">
        <v>1</v>
      </c>
      <c r="Q2446" t="s">
        <v>3139</v>
      </c>
      <c r="R2446">
        <v>0</v>
      </c>
      <c r="T2446" t="s">
        <v>3139</v>
      </c>
      <c r="U2446" t="s">
        <v>7086</v>
      </c>
      <c r="V2446">
        <v>10000000</v>
      </c>
      <c r="W2446" s="1" t="s">
        <v>3139</v>
      </c>
      <c r="X2446">
        <v>0</v>
      </c>
      <c r="Y2446" t="s">
        <v>7086</v>
      </c>
      <c r="Z2446" s="21">
        <v>10</v>
      </c>
      <c r="AA2446" s="1" t="s">
        <v>3139</v>
      </c>
      <c r="AB2446">
        <v>0</v>
      </c>
      <c r="AC2446">
        <v>0</v>
      </c>
      <c r="AD2446" s="1" t="s">
        <v>3139</v>
      </c>
      <c r="AE2446" t="s">
        <v>5824</v>
      </c>
    </row>
    <row r="2447" spans="1:31">
      <c r="A2447" s="98" t="str">
        <f t="shared" si="114"/>
        <v>1226</v>
      </c>
      <c r="B2447" s="98" t="str">
        <f t="shared" si="115"/>
        <v>OT</v>
      </c>
      <c r="C2447" s="98">
        <f t="shared" si="116"/>
        <v>153</v>
      </c>
      <c r="D2447" t="s">
        <v>6552</v>
      </c>
      <c r="E2447">
        <v>105</v>
      </c>
      <c r="F2447">
        <v>122603</v>
      </c>
      <c r="G2447" t="s">
        <v>3179</v>
      </c>
      <c r="H2447" t="s">
        <v>3300</v>
      </c>
      <c r="I2447" t="s">
        <v>6006</v>
      </c>
      <c r="J2447" t="s">
        <v>50</v>
      </c>
      <c r="L2447" t="s">
        <v>7076</v>
      </c>
      <c r="M2447" s="99">
        <v>44561</v>
      </c>
      <c r="N2447" s="21">
        <v>2672824</v>
      </c>
      <c r="O2447" s="24">
        <v>1</v>
      </c>
      <c r="Q2447" t="s">
        <v>3139</v>
      </c>
      <c r="R2447">
        <v>0</v>
      </c>
      <c r="T2447" t="s">
        <v>3139</v>
      </c>
      <c r="U2447" t="s">
        <v>7076</v>
      </c>
      <c r="V2447">
        <v>2672824</v>
      </c>
      <c r="W2447" s="1" t="s">
        <v>3139</v>
      </c>
      <c r="X2447">
        <v>0</v>
      </c>
      <c r="Y2447" t="s">
        <v>7047</v>
      </c>
      <c r="Z2447" s="21">
        <v>2.6728239999999999</v>
      </c>
      <c r="AA2447" s="1" t="s">
        <v>3139</v>
      </c>
      <c r="AB2447">
        <v>0</v>
      </c>
      <c r="AC2447">
        <v>0</v>
      </c>
      <c r="AD2447" s="1" t="s">
        <v>3139</v>
      </c>
      <c r="AE2447" t="s">
        <v>5824</v>
      </c>
    </row>
    <row r="2448" spans="1:31">
      <c r="A2448" s="98" t="str">
        <f t="shared" si="114"/>
        <v>1226</v>
      </c>
      <c r="B2448" s="98" t="str">
        <f t="shared" si="115"/>
        <v>OT</v>
      </c>
      <c r="C2448" s="98">
        <f t="shared" si="116"/>
        <v>153</v>
      </c>
      <c r="D2448" t="s">
        <v>6552</v>
      </c>
      <c r="E2448">
        <v>106</v>
      </c>
      <c r="F2448">
        <v>122603</v>
      </c>
      <c r="G2448" t="s">
        <v>3179</v>
      </c>
      <c r="H2448" t="s">
        <v>3300</v>
      </c>
      <c r="I2448" t="s">
        <v>6006</v>
      </c>
      <c r="J2448" t="s">
        <v>50</v>
      </c>
      <c r="L2448" t="s">
        <v>6308</v>
      </c>
      <c r="M2448" s="99">
        <v>44561</v>
      </c>
      <c r="N2448" s="21">
        <v>2135851</v>
      </c>
      <c r="O2448" s="24">
        <v>1</v>
      </c>
      <c r="Q2448" t="s">
        <v>3139</v>
      </c>
      <c r="R2448">
        <v>0</v>
      </c>
      <c r="T2448" t="s">
        <v>3139</v>
      </c>
      <c r="U2448" t="s">
        <v>6308</v>
      </c>
      <c r="V2448">
        <v>2135851</v>
      </c>
      <c r="W2448" s="1" t="s">
        <v>3139</v>
      </c>
      <c r="X2448">
        <v>0</v>
      </c>
      <c r="Y2448" t="s">
        <v>7047</v>
      </c>
      <c r="Z2448" s="21">
        <v>2.1358510000000002</v>
      </c>
      <c r="AA2448" s="1" t="s">
        <v>3139</v>
      </c>
      <c r="AB2448">
        <v>0</v>
      </c>
      <c r="AC2448">
        <v>0</v>
      </c>
      <c r="AD2448" s="1" t="s">
        <v>3139</v>
      </c>
      <c r="AE2448" t="s">
        <v>5824</v>
      </c>
    </row>
    <row r="2449" spans="1:31">
      <c r="A2449" s="98" t="str">
        <f t="shared" si="114"/>
        <v>1226</v>
      </c>
      <c r="B2449" s="98" t="str">
        <f t="shared" si="115"/>
        <v>OT</v>
      </c>
      <c r="C2449" s="98">
        <f t="shared" si="116"/>
        <v>153</v>
      </c>
      <c r="D2449" t="s">
        <v>6552</v>
      </c>
      <c r="E2449">
        <v>107</v>
      </c>
      <c r="F2449">
        <v>122603</v>
      </c>
      <c r="G2449" t="s">
        <v>3179</v>
      </c>
      <c r="H2449" t="s">
        <v>3300</v>
      </c>
      <c r="I2449" t="s">
        <v>6006</v>
      </c>
      <c r="J2449" t="s">
        <v>50</v>
      </c>
      <c r="L2449" t="s">
        <v>6019</v>
      </c>
      <c r="M2449" s="99">
        <v>44561</v>
      </c>
      <c r="N2449" s="21">
        <v>1158503</v>
      </c>
      <c r="O2449" s="24">
        <v>1</v>
      </c>
      <c r="Q2449" t="s">
        <v>3139</v>
      </c>
      <c r="R2449">
        <v>0</v>
      </c>
      <c r="T2449" t="s">
        <v>3139</v>
      </c>
      <c r="U2449" t="s">
        <v>6019</v>
      </c>
      <c r="V2449">
        <v>1158503</v>
      </c>
      <c r="W2449" s="1" t="s">
        <v>3139</v>
      </c>
      <c r="X2449">
        <v>0</v>
      </c>
      <c r="Y2449" t="s">
        <v>7047</v>
      </c>
      <c r="Z2449" s="21">
        <v>1.1585030000000001</v>
      </c>
      <c r="AA2449" s="1" t="s">
        <v>3139</v>
      </c>
      <c r="AB2449">
        <v>0</v>
      </c>
      <c r="AC2449">
        <v>0</v>
      </c>
      <c r="AD2449" s="1" t="s">
        <v>3139</v>
      </c>
      <c r="AE2449" t="s">
        <v>5824</v>
      </c>
    </row>
    <row r="2450" spans="1:31">
      <c r="A2450" s="98" t="str">
        <f t="shared" si="114"/>
        <v>1226</v>
      </c>
      <c r="B2450" s="98" t="str">
        <f t="shared" si="115"/>
        <v>OT</v>
      </c>
      <c r="C2450" s="98">
        <f t="shared" si="116"/>
        <v>153</v>
      </c>
      <c r="D2450" t="s">
        <v>6552</v>
      </c>
      <c r="E2450">
        <v>108</v>
      </c>
      <c r="F2450">
        <v>122603</v>
      </c>
      <c r="G2450" t="s">
        <v>3179</v>
      </c>
      <c r="H2450" t="s">
        <v>3300</v>
      </c>
      <c r="I2450" t="s">
        <v>6006</v>
      </c>
      <c r="J2450" t="s">
        <v>50</v>
      </c>
      <c r="L2450" t="s">
        <v>7079</v>
      </c>
      <c r="M2450" s="99">
        <v>44561</v>
      </c>
      <c r="N2450" s="21">
        <v>4418564</v>
      </c>
      <c r="O2450" s="24">
        <v>1</v>
      </c>
      <c r="Q2450" t="s">
        <v>3139</v>
      </c>
      <c r="R2450">
        <v>0</v>
      </c>
      <c r="T2450" t="s">
        <v>3139</v>
      </c>
      <c r="U2450" t="s">
        <v>7079</v>
      </c>
      <c r="V2450">
        <v>4418564</v>
      </c>
      <c r="W2450" s="1" t="s">
        <v>3139</v>
      </c>
      <c r="X2450">
        <v>0</v>
      </c>
      <c r="Y2450" t="s">
        <v>7047</v>
      </c>
      <c r="Z2450" s="21">
        <v>4.4185639999999999</v>
      </c>
      <c r="AA2450" s="1" t="s">
        <v>3139</v>
      </c>
      <c r="AB2450">
        <v>0</v>
      </c>
      <c r="AC2450">
        <v>0</v>
      </c>
      <c r="AD2450" s="1" t="s">
        <v>3139</v>
      </c>
      <c r="AE2450" t="s">
        <v>5824</v>
      </c>
    </row>
    <row r="2451" spans="1:31">
      <c r="A2451" s="98" t="str">
        <f t="shared" si="114"/>
        <v>1226</v>
      </c>
      <c r="B2451" s="98" t="str">
        <f t="shared" si="115"/>
        <v>OT</v>
      </c>
      <c r="C2451" s="98">
        <f t="shared" si="116"/>
        <v>153</v>
      </c>
      <c r="D2451" t="s">
        <v>6552</v>
      </c>
      <c r="E2451">
        <v>109</v>
      </c>
      <c r="F2451">
        <v>122603</v>
      </c>
      <c r="G2451" t="s">
        <v>3179</v>
      </c>
      <c r="H2451" t="s">
        <v>3300</v>
      </c>
      <c r="I2451" t="s">
        <v>6006</v>
      </c>
      <c r="J2451" t="s">
        <v>50</v>
      </c>
      <c r="L2451" t="s">
        <v>7082</v>
      </c>
      <c r="M2451" s="99">
        <v>44561</v>
      </c>
      <c r="N2451" s="21">
        <v>2229344</v>
      </c>
      <c r="O2451" s="24">
        <v>1</v>
      </c>
      <c r="Q2451" t="s">
        <v>3139</v>
      </c>
      <c r="R2451">
        <v>0</v>
      </c>
      <c r="T2451" t="s">
        <v>3139</v>
      </c>
      <c r="U2451" t="s">
        <v>7082</v>
      </c>
      <c r="V2451">
        <v>2229344</v>
      </c>
      <c r="W2451" s="1" t="s">
        <v>3139</v>
      </c>
      <c r="X2451">
        <v>0</v>
      </c>
      <c r="Y2451" t="s">
        <v>7047</v>
      </c>
      <c r="Z2451" s="21">
        <v>2.2293440000000002</v>
      </c>
      <c r="AA2451" s="1" t="s">
        <v>3139</v>
      </c>
      <c r="AB2451">
        <v>0</v>
      </c>
      <c r="AC2451">
        <v>0</v>
      </c>
      <c r="AD2451" s="1" t="s">
        <v>3139</v>
      </c>
      <c r="AE2451" t="s">
        <v>5824</v>
      </c>
    </row>
    <row r="2452" spans="1:31">
      <c r="A2452" s="98" t="str">
        <f t="shared" si="114"/>
        <v>1226</v>
      </c>
      <c r="B2452" s="98" t="str">
        <f t="shared" si="115"/>
        <v>OT</v>
      </c>
      <c r="C2452" s="98">
        <f t="shared" si="116"/>
        <v>153</v>
      </c>
      <c r="D2452" t="s">
        <v>6552</v>
      </c>
      <c r="E2452">
        <v>110</v>
      </c>
      <c r="F2452">
        <v>122603</v>
      </c>
      <c r="G2452" t="s">
        <v>3179</v>
      </c>
      <c r="H2452" t="s">
        <v>3300</v>
      </c>
      <c r="I2452" t="s">
        <v>6006</v>
      </c>
      <c r="J2452" t="s">
        <v>50</v>
      </c>
      <c r="L2452" t="s">
        <v>6641</v>
      </c>
      <c r="M2452" s="99">
        <v>44561</v>
      </c>
      <c r="N2452" s="21">
        <v>3935132</v>
      </c>
      <c r="O2452" s="24">
        <v>1</v>
      </c>
      <c r="Q2452" t="s">
        <v>3139</v>
      </c>
      <c r="R2452">
        <v>0</v>
      </c>
      <c r="T2452" t="s">
        <v>3139</v>
      </c>
      <c r="U2452" t="s">
        <v>6641</v>
      </c>
      <c r="V2452">
        <v>3935132</v>
      </c>
      <c r="W2452" s="1" t="s">
        <v>3139</v>
      </c>
      <c r="X2452">
        <v>0</v>
      </c>
      <c r="Y2452" t="s">
        <v>6641</v>
      </c>
      <c r="Z2452" s="21">
        <v>3.9351319999999999</v>
      </c>
      <c r="AA2452" s="1" t="s">
        <v>3139</v>
      </c>
      <c r="AB2452">
        <v>0</v>
      </c>
      <c r="AC2452">
        <v>0</v>
      </c>
      <c r="AD2452" s="1" t="s">
        <v>3139</v>
      </c>
      <c r="AE2452" t="s">
        <v>5824</v>
      </c>
    </row>
    <row r="2453" spans="1:31">
      <c r="A2453" s="98" t="str">
        <f t="shared" si="114"/>
        <v>1226</v>
      </c>
      <c r="B2453" s="98" t="str">
        <f t="shared" si="115"/>
        <v>OT</v>
      </c>
      <c r="C2453" s="98">
        <f t="shared" si="116"/>
        <v>153</v>
      </c>
      <c r="D2453" t="s">
        <v>6552</v>
      </c>
      <c r="E2453">
        <v>111</v>
      </c>
      <c r="F2453">
        <v>122603</v>
      </c>
      <c r="G2453" t="s">
        <v>3179</v>
      </c>
      <c r="H2453" t="s">
        <v>3300</v>
      </c>
      <c r="I2453" t="s">
        <v>6006</v>
      </c>
      <c r="J2453" t="s">
        <v>50</v>
      </c>
      <c r="L2453" t="s">
        <v>6854</v>
      </c>
      <c r="M2453" s="99">
        <v>44561</v>
      </c>
      <c r="N2453" s="21">
        <v>1279636</v>
      </c>
      <c r="O2453" s="24">
        <v>1</v>
      </c>
      <c r="Q2453" t="s">
        <v>3139</v>
      </c>
      <c r="R2453">
        <v>0</v>
      </c>
      <c r="T2453" t="s">
        <v>3139</v>
      </c>
      <c r="U2453" t="s">
        <v>6854</v>
      </c>
      <c r="V2453">
        <v>1279636</v>
      </c>
      <c r="W2453" s="1" t="s">
        <v>3139</v>
      </c>
      <c r="X2453">
        <v>0</v>
      </c>
      <c r="Y2453" t="s">
        <v>7053</v>
      </c>
      <c r="Z2453" s="21">
        <v>1.279636</v>
      </c>
      <c r="AA2453" s="1" t="s">
        <v>3139</v>
      </c>
      <c r="AB2453">
        <v>0</v>
      </c>
      <c r="AC2453">
        <v>0</v>
      </c>
      <c r="AD2453" s="1" t="s">
        <v>3139</v>
      </c>
      <c r="AE2453" t="s">
        <v>5824</v>
      </c>
    </row>
    <row r="2454" spans="1:31">
      <c r="A2454" s="98" t="str">
        <f t="shared" si="114"/>
        <v>1226</v>
      </c>
      <c r="B2454" s="98" t="str">
        <f t="shared" si="115"/>
        <v>OT</v>
      </c>
      <c r="C2454" s="98">
        <f t="shared" si="116"/>
        <v>153</v>
      </c>
      <c r="D2454" t="s">
        <v>6552</v>
      </c>
      <c r="E2454">
        <v>112</v>
      </c>
      <c r="F2454">
        <v>122603</v>
      </c>
      <c r="G2454" t="s">
        <v>3179</v>
      </c>
      <c r="H2454" t="s">
        <v>3300</v>
      </c>
      <c r="I2454" t="s">
        <v>6006</v>
      </c>
      <c r="J2454" t="s">
        <v>50</v>
      </c>
      <c r="L2454" t="s">
        <v>6854</v>
      </c>
      <c r="M2454" s="99">
        <v>44561</v>
      </c>
      <c r="N2454" s="21">
        <v>14253203</v>
      </c>
      <c r="O2454" s="24">
        <v>1</v>
      </c>
      <c r="Q2454" t="s">
        <v>3139</v>
      </c>
      <c r="R2454">
        <v>0</v>
      </c>
      <c r="T2454" t="s">
        <v>3139</v>
      </c>
      <c r="U2454" t="s">
        <v>6854</v>
      </c>
      <c r="V2454">
        <v>14253203</v>
      </c>
      <c r="W2454" s="1" t="s">
        <v>3139</v>
      </c>
      <c r="X2454">
        <v>0</v>
      </c>
      <c r="Y2454" t="s">
        <v>7053</v>
      </c>
      <c r="Z2454" s="21">
        <v>14.253202999999999</v>
      </c>
      <c r="AA2454" s="1" t="s">
        <v>3139</v>
      </c>
      <c r="AB2454">
        <v>0</v>
      </c>
      <c r="AC2454">
        <v>0</v>
      </c>
      <c r="AD2454" s="1" t="s">
        <v>3139</v>
      </c>
      <c r="AE2454" t="s">
        <v>5824</v>
      </c>
    </row>
    <row r="2455" spans="1:31">
      <c r="A2455" s="98" t="str">
        <f t="shared" si="114"/>
        <v>1226</v>
      </c>
      <c r="B2455" s="98" t="str">
        <f t="shared" si="115"/>
        <v>OT</v>
      </c>
      <c r="C2455" s="98">
        <f t="shared" si="116"/>
        <v>153</v>
      </c>
      <c r="D2455" t="s">
        <v>6552</v>
      </c>
      <c r="E2455">
        <v>113</v>
      </c>
      <c r="F2455">
        <v>122603</v>
      </c>
      <c r="G2455" t="s">
        <v>3179</v>
      </c>
      <c r="H2455" t="s">
        <v>3300</v>
      </c>
      <c r="I2455" t="s">
        <v>6006</v>
      </c>
      <c r="J2455" t="s">
        <v>50</v>
      </c>
      <c r="L2455" t="s">
        <v>7083</v>
      </c>
      <c r="M2455" s="99">
        <v>44561</v>
      </c>
      <c r="N2455" s="21">
        <v>346879</v>
      </c>
      <c r="O2455" s="24">
        <v>1</v>
      </c>
      <c r="Q2455" t="s">
        <v>3139</v>
      </c>
      <c r="R2455">
        <v>0</v>
      </c>
      <c r="T2455" t="s">
        <v>3139</v>
      </c>
      <c r="U2455" t="s">
        <v>7083</v>
      </c>
      <c r="V2455">
        <v>346879</v>
      </c>
      <c r="W2455" s="1" t="s">
        <v>3139</v>
      </c>
      <c r="X2455">
        <v>0</v>
      </c>
      <c r="Y2455" t="s">
        <v>7084</v>
      </c>
      <c r="Z2455" s="21">
        <v>0.34687899999999999</v>
      </c>
      <c r="AA2455" s="1" t="s">
        <v>3139</v>
      </c>
      <c r="AB2455">
        <v>0</v>
      </c>
      <c r="AC2455">
        <v>0</v>
      </c>
      <c r="AD2455" s="1" t="s">
        <v>3139</v>
      </c>
      <c r="AE2455" t="s">
        <v>5824</v>
      </c>
    </row>
    <row r="2456" spans="1:31">
      <c r="A2456" s="98" t="str">
        <f t="shared" si="114"/>
        <v>1226</v>
      </c>
      <c r="B2456" s="98" t="str">
        <f t="shared" si="115"/>
        <v>OT</v>
      </c>
      <c r="C2456" s="98">
        <f t="shared" si="116"/>
        <v>0</v>
      </c>
      <c r="D2456" t="s">
        <v>6552</v>
      </c>
      <c r="E2456">
        <v>1</v>
      </c>
      <c r="F2456">
        <v>122602</v>
      </c>
      <c r="G2456" t="s">
        <v>3608</v>
      </c>
      <c r="H2456" t="s">
        <v>3781</v>
      </c>
      <c r="I2456" t="s">
        <v>6006</v>
      </c>
      <c r="J2456" t="s">
        <v>50</v>
      </c>
      <c r="N2456" s="21" t="s">
        <v>3139</v>
      </c>
      <c r="O2456" s="24">
        <v>1</v>
      </c>
      <c r="Q2456" t="s">
        <v>3139</v>
      </c>
      <c r="R2456" t="s">
        <v>3139</v>
      </c>
      <c r="T2456" t="s">
        <v>3139</v>
      </c>
      <c r="U2456" t="s">
        <v>7087</v>
      </c>
      <c r="V2456">
        <v>40804619</v>
      </c>
      <c r="W2456" s="1" t="s">
        <v>3139</v>
      </c>
      <c r="X2456">
        <v>1</v>
      </c>
      <c r="Y2456" t="s">
        <v>6552</v>
      </c>
      <c r="Z2456" s="21">
        <v>46.221885999999998</v>
      </c>
      <c r="AA2456" s="1" t="s">
        <v>3139</v>
      </c>
      <c r="AB2456">
        <v>1</v>
      </c>
      <c r="AC2456">
        <v>5417267</v>
      </c>
      <c r="AD2456" s="1" t="s">
        <v>3139</v>
      </c>
      <c r="AE2456" t="s">
        <v>5819</v>
      </c>
    </row>
    <row r="2457" spans="1:31">
      <c r="A2457" s="98" t="str">
        <f t="shared" si="114"/>
        <v>1226</v>
      </c>
      <c r="B2457" s="98" t="str">
        <f t="shared" si="115"/>
        <v>OT</v>
      </c>
      <c r="C2457" s="98">
        <f t="shared" si="116"/>
        <v>0</v>
      </c>
      <c r="D2457" t="s">
        <v>6552</v>
      </c>
      <c r="E2457">
        <v>2</v>
      </c>
      <c r="F2457">
        <v>122602</v>
      </c>
      <c r="G2457" t="s">
        <v>3610</v>
      </c>
      <c r="H2457" t="s">
        <v>3244</v>
      </c>
      <c r="I2457" t="s">
        <v>6006</v>
      </c>
      <c r="J2457" t="s">
        <v>50</v>
      </c>
      <c r="N2457" s="21" t="s">
        <v>3139</v>
      </c>
      <c r="O2457" s="24">
        <v>1</v>
      </c>
      <c r="Q2457" t="s">
        <v>3139</v>
      </c>
      <c r="R2457" t="s">
        <v>3139</v>
      </c>
      <c r="T2457" t="s">
        <v>3139</v>
      </c>
      <c r="U2457" t="s">
        <v>6473</v>
      </c>
      <c r="V2457">
        <v>454263</v>
      </c>
      <c r="W2457" s="1" t="s">
        <v>3139</v>
      </c>
      <c r="X2457">
        <v>1</v>
      </c>
      <c r="Y2457" t="s">
        <v>6552</v>
      </c>
      <c r="Z2457" s="21">
        <v>0.45426299999999997</v>
      </c>
      <c r="AA2457" s="1" t="s">
        <v>3139</v>
      </c>
      <c r="AB2457">
        <v>1</v>
      </c>
      <c r="AC2457">
        <v>0</v>
      </c>
      <c r="AD2457" s="1" t="s">
        <v>3139</v>
      </c>
      <c r="AE2457" t="s">
        <v>5819</v>
      </c>
    </row>
    <row r="2458" spans="1:31">
      <c r="A2458" s="98" t="str">
        <f t="shared" si="114"/>
        <v>1226</v>
      </c>
      <c r="B2458" s="98" t="str">
        <f t="shared" si="115"/>
        <v>OT</v>
      </c>
      <c r="C2458" s="98">
        <f t="shared" si="116"/>
        <v>0</v>
      </c>
      <c r="D2458" t="s">
        <v>6552</v>
      </c>
      <c r="E2458">
        <v>3</v>
      </c>
      <c r="F2458">
        <v>122602</v>
      </c>
      <c r="G2458" t="s">
        <v>3181</v>
      </c>
      <c r="H2458" t="s">
        <v>3204</v>
      </c>
      <c r="I2458" t="s">
        <v>6006</v>
      </c>
      <c r="J2458" t="s">
        <v>50</v>
      </c>
      <c r="N2458" s="21" t="s">
        <v>3139</v>
      </c>
      <c r="O2458" s="24">
        <v>1</v>
      </c>
      <c r="Q2458" t="s">
        <v>3139</v>
      </c>
      <c r="R2458" t="s">
        <v>3139</v>
      </c>
      <c r="T2458" t="s">
        <v>3139</v>
      </c>
      <c r="U2458" t="s">
        <v>7088</v>
      </c>
      <c r="V2458">
        <v>379541</v>
      </c>
      <c r="W2458" s="1" t="s">
        <v>3139</v>
      </c>
      <c r="X2458">
        <v>1</v>
      </c>
      <c r="Y2458" t="s">
        <v>6552</v>
      </c>
      <c r="Z2458" s="21">
        <v>0.37954100000000002</v>
      </c>
      <c r="AA2458" s="1" t="s">
        <v>3139</v>
      </c>
      <c r="AB2458">
        <v>1</v>
      </c>
      <c r="AC2458">
        <v>0</v>
      </c>
      <c r="AD2458" s="1" t="s">
        <v>3139</v>
      </c>
      <c r="AE2458" t="s">
        <v>5819</v>
      </c>
    </row>
    <row r="2459" spans="1:31">
      <c r="A2459" s="98" t="str">
        <f t="shared" si="114"/>
        <v>1226</v>
      </c>
      <c r="B2459" s="98" t="str">
        <f t="shared" si="115"/>
        <v>OT</v>
      </c>
      <c r="C2459" s="98">
        <f t="shared" si="116"/>
        <v>0</v>
      </c>
      <c r="D2459" t="s">
        <v>6552</v>
      </c>
      <c r="E2459">
        <v>4</v>
      </c>
      <c r="F2459">
        <v>122602</v>
      </c>
      <c r="G2459" t="s">
        <v>53</v>
      </c>
      <c r="H2459" t="s">
        <v>3047</v>
      </c>
      <c r="I2459" t="s">
        <v>6006</v>
      </c>
      <c r="J2459" t="s">
        <v>50</v>
      </c>
      <c r="N2459" s="21" t="s">
        <v>3139</v>
      </c>
      <c r="O2459" s="24">
        <v>1</v>
      </c>
      <c r="Q2459" t="s">
        <v>3139</v>
      </c>
      <c r="R2459" t="s">
        <v>3139</v>
      </c>
      <c r="T2459" t="s">
        <v>3139</v>
      </c>
      <c r="U2459" t="s">
        <v>7089</v>
      </c>
      <c r="V2459">
        <v>76800793.540000007</v>
      </c>
      <c r="W2459" s="1" t="s">
        <v>3139</v>
      </c>
      <c r="X2459">
        <v>1</v>
      </c>
      <c r="Y2459" t="s">
        <v>6552</v>
      </c>
      <c r="Z2459" s="21">
        <v>84.269088310000001</v>
      </c>
      <c r="AA2459" s="1" t="s">
        <v>3139</v>
      </c>
      <c r="AB2459">
        <v>1</v>
      </c>
      <c r="AC2459">
        <v>7468294.7699999996</v>
      </c>
      <c r="AD2459" s="1" t="s">
        <v>3139</v>
      </c>
      <c r="AE2459" t="s">
        <v>5819</v>
      </c>
    </row>
    <row r="2460" spans="1:31">
      <c r="A2460" s="98" t="str">
        <f t="shared" si="114"/>
        <v>1120</v>
      </c>
      <c r="B2460" s="98" t="str">
        <f t="shared" si="115"/>
        <v>OT</v>
      </c>
      <c r="C2460" s="98">
        <f t="shared" si="116"/>
        <v>88</v>
      </c>
      <c r="D2460" t="s">
        <v>6552</v>
      </c>
      <c r="E2460">
        <v>5</v>
      </c>
      <c r="F2460">
        <v>112007</v>
      </c>
      <c r="G2460" t="s">
        <v>53</v>
      </c>
      <c r="H2460" t="s">
        <v>3047</v>
      </c>
      <c r="I2460" t="s">
        <v>5969</v>
      </c>
      <c r="J2460" t="s">
        <v>12154</v>
      </c>
      <c r="L2460" t="s">
        <v>6080</v>
      </c>
      <c r="M2460" s="99">
        <v>44496</v>
      </c>
      <c r="N2460" s="21">
        <v>290084959</v>
      </c>
      <c r="O2460" s="24">
        <v>1</v>
      </c>
      <c r="P2460" t="s">
        <v>5814</v>
      </c>
      <c r="Q2460">
        <v>2.5</v>
      </c>
      <c r="R2460" t="s">
        <v>3139</v>
      </c>
      <c r="S2460" t="s">
        <v>54</v>
      </c>
      <c r="T2460">
        <v>90</v>
      </c>
      <c r="U2460" t="s">
        <v>6080</v>
      </c>
      <c r="V2460">
        <v>290084959</v>
      </c>
      <c r="W2460" s="1">
        <v>2.5</v>
      </c>
      <c r="X2460" t="s">
        <v>3139</v>
      </c>
      <c r="Y2460" t="s">
        <v>6552</v>
      </c>
      <c r="Z2460" s="21">
        <v>290.32471099999998</v>
      </c>
      <c r="AA2460" s="1">
        <v>2.5</v>
      </c>
      <c r="AB2460" t="s">
        <v>3139</v>
      </c>
      <c r="AC2460">
        <v>239752</v>
      </c>
      <c r="AD2460" s="1" t="s">
        <v>3139</v>
      </c>
      <c r="AE2460" t="s">
        <v>5815</v>
      </c>
    </row>
    <row r="2461" spans="1:31">
      <c r="A2461" s="98" t="str">
        <f t="shared" si="114"/>
        <v>1120</v>
      </c>
      <c r="B2461" s="98" t="str">
        <f t="shared" si="115"/>
        <v>OT</v>
      </c>
      <c r="C2461" s="98">
        <f t="shared" si="116"/>
        <v>69</v>
      </c>
      <c r="D2461" t="s">
        <v>6552</v>
      </c>
      <c r="E2461">
        <v>6</v>
      </c>
      <c r="F2461">
        <v>112007</v>
      </c>
      <c r="G2461" t="s">
        <v>53</v>
      </c>
      <c r="H2461" t="s">
        <v>3047</v>
      </c>
      <c r="I2461" t="s">
        <v>5969</v>
      </c>
      <c r="J2461" t="s">
        <v>12155</v>
      </c>
      <c r="L2461" t="s">
        <v>6070</v>
      </c>
      <c r="M2461" s="99">
        <v>44477</v>
      </c>
      <c r="N2461" s="21">
        <v>151554863</v>
      </c>
      <c r="O2461" s="24">
        <v>1</v>
      </c>
      <c r="P2461" t="s">
        <v>5814</v>
      </c>
      <c r="Q2461">
        <v>2.5</v>
      </c>
      <c r="R2461" t="s">
        <v>3139</v>
      </c>
      <c r="S2461" t="s">
        <v>54</v>
      </c>
      <c r="T2461">
        <v>90</v>
      </c>
      <c r="U2461" t="s">
        <v>6070</v>
      </c>
      <c r="V2461">
        <v>151554863</v>
      </c>
      <c r="W2461" s="1">
        <v>2.5</v>
      </c>
      <c r="X2461" t="s">
        <v>3139</v>
      </c>
      <c r="Y2461" t="s">
        <v>6552</v>
      </c>
      <c r="Z2461" s="21">
        <v>152.801795</v>
      </c>
      <c r="AA2461" s="1">
        <v>2.5</v>
      </c>
      <c r="AB2461" t="s">
        <v>3139</v>
      </c>
      <c r="AC2461">
        <v>1246932</v>
      </c>
      <c r="AD2461" s="1" t="s">
        <v>3139</v>
      </c>
      <c r="AE2461" t="s">
        <v>5815</v>
      </c>
    </row>
    <row r="2462" spans="1:31">
      <c r="A2462" s="98" t="str">
        <f t="shared" si="114"/>
        <v>1120</v>
      </c>
      <c r="B2462" s="98" t="str">
        <f t="shared" si="115"/>
        <v>OT</v>
      </c>
      <c r="C2462" s="98">
        <f t="shared" si="116"/>
        <v>83</v>
      </c>
      <c r="D2462" t="s">
        <v>6552</v>
      </c>
      <c r="E2462">
        <v>7</v>
      </c>
      <c r="F2462">
        <v>112007</v>
      </c>
      <c r="G2462" t="s">
        <v>53</v>
      </c>
      <c r="H2462" t="s">
        <v>3047</v>
      </c>
      <c r="I2462" t="s">
        <v>5969</v>
      </c>
      <c r="J2462" t="s">
        <v>12156</v>
      </c>
      <c r="L2462" t="s">
        <v>6204</v>
      </c>
      <c r="M2462" s="99">
        <v>44491</v>
      </c>
      <c r="N2462" s="21">
        <v>1936980789</v>
      </c>
      <c r="O2462" s="24">
        <v>1</v>
      </c>
      <c r="P2462" t="s">
        <v>5814</v>
      </c>
      <c r="Q2462">
        <v>2.6</v>
      </c>
      <c r="R2462" t="s">
        <v>3139</v>
      </c>
      <c r="S2462" t="s">
        <v>54</v>
      </c>
      <c r="T2462">
        <v>90</v>
      </c>
      <c r="U2462" t="s">
        <v>6204</v>
      </c>
      <c r="V2462">
        <v>1936980789</v>
      </c>
      <c r="W2462" s="1">
        <v>2.6</v>
      </c>
      <c r="X2462" t="s">
        <v>3139</v>
      </c>
      <c r="Y2462" t="s">
        <v>6552</v>
      </c>
      <c r="Z2462" s="21">
        <v>1937.0605929999999</v>
      </c>
      <c r="AA2462" s="1">
        <v>2.6</v>
      </c>
      <c r="AB2462" t="s">
        <v>3139</v>
      </c>
      <c r="AC2462">
        <v>79804</v>
      </c>
      <c r="AD2462" s="1" t="s">
        <v>3139</v>
      </c>
      <c r="AE2462" t="s">
        <v>5815</v>
      </c>
    </row>
    <row r="2463" spans="1:31">
      <c r="A2463" s="98" t="str">
        <f t="shared" si="114"/>
        <v>1226</v>
      </c>
      <c r="B2463" s="98" t="str">
        <f t="shared" si="115"/>
        <v>OT</v>
      </c>
      <c r="C2463" s="98">
        <f t="shared" si="116"/>
        <v>31</v>
      </c>
      <c r="D2463" t="s">
        <v>6552</v>
      </c>
      <c r="E2463">
        <v>1</v>
      </c>
      <c r="F2463">
        <v>122602</v>
      </c>
      <c r="G2463" t="s">
        <v>53</v>
      </c>
      <c r="H2463" t="s">
        <v>3047</v>
      </c>
      <c r="I2463" t="s">
        <v>6006</v>
      </c>
      <c r="J2463" t="s">
        <v>11508</v>
      </c>
      <c r="L2463" t="s">
        <v>7090</v>
      </c>
      <c r="M2463" s="99">
        <v>44439</v>
      </c>
      <c r="N2463" s="21">
        <v>50000</v>
      </c>
      <c r="O2463" s="24">
        <v>1</v>
      </c>
      <c r="Q2463" t="s">
        <v>3139</v>
      </c>
      <c r="R2463">
        <v>1</v>
      </c>
      <c r="T2463" t="s">
        <v>3139</v>
      </c>
      <c r="U2463" t="s">
        <v>7090</v>
      </c>
      <c r="V2463">
        <v>50000</v>
      </c>
      <c r="W2463" s="1" t="s">
        <v>3139</v>
      </c>
      <c r="X2463">
        <v>1</v>
      </c>
      <c r="Y2463" t="s">
        <v>6168</v>
      </c>
      <c r="Z2463" s="21">
        <v>1588.3051242899999</v>
      </c>
      <c r="AA2463" s="1" t="s">
        <v>3139</v>
      </c>
      <c r="AB2463">
        <v>1</v>
      </c>
      <c r="AC2463">
        <v>0</v>
      </c>
      <c r="AD2463" s="1" t="s">
        <v>3139</v>
      </c>
      <c r="AE2463" t="s">
        <v>5824</v>
      </c>
    </row>
    <row r="2464" spans="1:31">
      <c r="A2464" s="98" t="str">
        <f t="shared" si="114"/>
        <v>1226</v>
      </c>
      <c r="B2464" s="98" t="str">
        <f t="shared" si="115"/>
        <v>OT</v>
      </c>
      <c r="C2464" s="98">
        <f t="shared" si="116"/>
        <v>31</v>
      </c>
      <c r="D2464" t="s">
        <v>6552</v>
      </c>
      <c r="E2464">
        <v>2</v>
      </c>
      <c r="F2464">
        <v>122602</v>
      </c>
      <c r="G2464" t="s">
        <v>3181</v>
      </c>
      <c r="H2464" t="s">
        <v>3204</v>
      </c>
      <c r="I2464" t="s">
        <v>6006</v>
      </c>
      <c r="J2464" t="s">
        <v>11509</v>
      </c>
      <c r="L2464" t="s">
        <v>7091</v>
      </c>
      <c r="M2464" s="99">
        <v>44439</v>
      </c>
      <c r="N2464" s="21">
        <v>2250</v>
      </c>
      <c r="O2464" s="24">
        <v>1</v>
      </c>
      <c r="Q2464" t="s">
        <v>3139</v>
      </c>
      <c r="R2464">
        <v>1</v>
      </c>
      <c r="T2464" t="s">
        <v>3139</v>
      </c>
      <c r="U2464" t="s">
        <v>7091</v>
      </c>
      <c r="V2464">
        <v>2250</v>
      </c>
      <c r="W2464" s="1" t="s">
        <v>3139</v>
      </c>
      <c r="X2464">
        <v>1</v>
      </c>
      <c r="Y2464" t="s">
        <v>6114</v>
      </c>
      <c r="Z2464" s="21">
        <v>1648.3165019999999</v>
      </c>
      <c r="AA2464" s="1" t="s">
        <v>3139</v>
      </c>
      <c r="AB2464">
        <v>1</v>
      </c>
      <c r="AC2464">
        <v>0</v>
      </c>
      <c r="AD2464" s="1" t="s">
        <v>3139</v>
      </c>
      <c r="AE2464" t="s">
        <v>5824</v>
      </c>
    </row>
    <row r="2465" spans="1:31">
      <c r="A2465" s="98" t="str">
        <f t="shared" si="114"/>
        <v>1226</v>
      </c>
      <c r="B2465" s="98" t="str">
        <f t="shared" si="115"/>
        <v>OT</v>
      </c>
      <c r="C2465" s="98">
        <f t="shared" si="116"/>
        <v>31</v>
      </c>
      <c r="D2465" t="s">
        <v>6552</v>
      </c>
      <c r="E2465">
        <v>3</v>
      </c>
      <c r="F2465">
        <v>122602</v>
      </c>
      <c r="G2465" t="s">
        <v>3179</v>
      </c>
      <c r="H2465" t="s">
        <v>3300</v>
      </c>
      <c r="I2465" t="s">
        <v>6006</v>
      </c>
      <c r="J2465" t="s">
        <v>11510</v>
      </c>
      <c r="L2465" t="s">
        <v>7091</v>
      </c>
      <c r="M2465" s="99">
        <v>44439</v>
      </c>
      <c r="N2465" s="21">
        <v>2250</v>
      </c>
      <c r="O2465" s="24">
        <v>1</v>
      </c>
      <c r="Q2465" t="s">
        <v>3139</v>
      </c>
      <c r="R2465">
        <v>1</v>
      </c>
      <c r="T2465" t="s">
        <v>3139</v>
      </c>
      <c r="U2465" t="s">
        <v>7091</v>
      </c>
      <c r="V2465">
        <v>2250</v>
      </c>
      <c r="W2465" s="1" t="s">
        <v>3139</v>
      </c>
      <c r="X2465">
        <v>1</v>
      </c>
      <c r="Y2465" t="s">
        <v>6114</v>
      </c>
      <c r="Z2465" s="21">
        <v>623.95010200000002</v>
      </c>
      <c r="AA2465" s="1" t="s">
        <v>3139</v>
      </c>
      <c r="AB2465">
        <v>1</v>
      </c>
      <c r="AC2465">
        <v>0</v>
      </c>
      <c r="AD2465" s="1" t="s">
        <v>3139</v>
      </c>
      <c r="AE2465" t="s">
        <v>5824</v>
      </c>
    </row>
    <row r="2466" spans="1:31">
      <c r="A2466" s="98" t="str">
        <f t="shared" ref="A2466:A2529" si="117">+MID(F2466,1,4)</f>
        <v>1226</v>
      </c>
      <c r="B2466" s="98" t="str">
        <f t="shared" ref="B2466:B2529" si="118">+IF(A2466="1228","CA",IF(A2466="1230","VR",IF(A2466="1203","FL","OT")))</f>
        <v>OT</v>
      </c>
      <c r="C2466" s="98">
        <f t="shared" ref="C2466:C2529" si="119">+IF(M2466="",0,M2466-D2466)</f>
        <v>31</v>
      </c>
      <c r="D2466" t="s">
        <v>6552</v>
      </c>
      <c r="E2466">
        <v>4</v>
      </c>
      <c r="F2466">
        <v>122602</v>
      </c>
      <c r="G2466" t="s">
        <v>3610</v>
      </c>
      <c r="H2466" t="s">
        <v>3611</v>
      </c>
      <c r="I2466" t="s">
        <v>6006</v>
      </c>
      <c r="J2466" t="s">
        <v>11511</v>
      </c>
      <c r="L2466" t="s">
        <v>6740</v>
      </c>
      <c r="M2466" s="99">
        <v>44439</v>
      </c>
      <c r="N2466" s="21">
        <v>190750</v>
      </c>
      <c r="O2466" s="24">
        <v>1</v>
      </c>
      <c r="Q2466" t="s">
        <v>3139</v>
      </c>
      <c r="R2466">
        <v>1</v>
      </c>
      <c r="T2466" t="s">
        <v>3139</v>
      </c>
      <c r="U2466" t="s">
        <v>6740</v>
      </c>
      <c r="V2466">
        <v>190750</v>
      </c>
      <c r="W2466" s="1" t="s">
        <v>3139</v>
      </c>
      <c r="X2466">
        <v>1</v>
      </c>
      <c r="Y2466" t="s">
        <v>6563</v>
      </c>
      <c r="Z2466" s="21">
        <v>0.49680600000000003</v>
      </c>
      <c r="AA2466" s="1" t="s">
        <v>3139</v>
      </c>
      <c r="AB2466">
        <v>1</v>
      </c>
      <c r="AC2466">
        <v>0</v>
      </c>
      <c r="AD2466" s="1" t="s">
        <v>3139</v>
      </c>
      <c r="AE2466" t="s">
        <v>5824</v>
      </c>
    </row>
    <row r="2467" spans="1:31">
      <c r="A2467" s="98" t="str">
        <f t="shared" si="117"/>
        <v>1226</v>
      </c>
      <c r="B2467" s="98" t="str">
        <f t="shared" si="118"/>
        <v>OT</v>
      </c>
      <c r="C2467" s="98">
        <f t="shared" si="119"/>
        <v>31</v>
      </c>
      <c r="D2467" t="s">
        <v>6552</v>
      </c>
      <c r="E2467">
        <v>5</v>
      </c>
      <c r="F2467">
        <v>122602</v>
      </c>
      <c r="G2467" t="s">
        <v>5915</v>
      </c>
      <c r="H2467" t="s">
        <v>5916</v>
      </c>
      <c r="I2467" t="s">
        <v>6006</v>
      </c>
      <c r="J2467" t="s">
        <v>11512</v>
      </c>
      <c r="L2467" t="s">
        <v>7093</v>
      </c>
      <c r="M2467" s="99">
        <v>44439</v>
      </c>
      <c r="N2467" s="21">
        <v>27080619</v>
      </c>
      <c r="O2467" s="24">
        <v>1</v>
      </c>
      <c r="Q2467" t="s">
        <v>3139</v>
      </c>
      <c r="R2467">
        <v>1</v>
      </c>
      <c r="T2467" t="s">
        <v>3139</v>
      </c>
      <c r="U2467" t="s">
        <v>7093</v>
      </c>
      <c r="V2467">
        <v>27080619</v>
      </c>
      <c r="W2467" s="1" t="s">
        <v>3139</v>
      </c>
      <c r="X2467">
        <v>1</v>
      </c>
      <c r="Y2467" t="s">
        <v>7093</v>
      </c>
      <c r="Z2467" s="21">
        <v>27.080618999999999</v>
      </c>
      <c r="AA2467" s="1" t="s">
        <v>3139</v>
      </c>
      <c r="AB2467">
        <v>1</v>
      </c>
      <c r="AC2467">
        <v>0</v>
      </c>
      <c r="AD2467" s="1" t="s">
        <v>3139</v>
      </c>
      <c r="AE2467" t="s">
        <v>5824</v>
      </c>
    </row>
    <row r="2468" spans="1:31">
      <c r="A2468" s="98" t="str">
        <f t="shared" si="117"/>
        <v>1226</v>
      </c>
      <c r="B2468" s="98" t="str">
        <f t="shared" si="118"/>
        <v>OT</v>
      </c>
      <c r="C2468" s="98">
        <f t="shared" si="119"/>
        <v>31</v>
      </c>
      <c r="D2468" t="s">
        <v>6552</v>
      </c>
      <c r="E2468">
        <v>6</v>
      </c>
      <c r="F2468">
        <v>122602</v>
      </c>
      <c r="G2468" t="s">
        <v>3240</v>
      </c>
      <c r="H2468" t="s">
        <v>3866</v>
      </c>
      <c r="I2468" t="s">
        <v>6006</v>
      </c>
      <c r="J2468" t="s">
        <v>11513</v>
      </c>
      <c r="L2468" t="s">
        <v>6784</v>
      </c>
      <c r="M2468" s="99">
        <v>44439</v>
      </c>
      <c r="N2468" s="21">
        <v>335000000</v>
      </c>
      <c r="O2468" s="24">
        <v>1</v>
      </c>
      <c r="Q2468" t="s">
        <v>3139</v>
      </c>
      <c r="R2468">
        <v>1</v>
      </c>
      <c r="T2468" t="s">
        <v>3139</v>
      </c>
      <c r="U2468" t="s">
        <v>6784</v>
      </c>
      <c r="V2468">
        <v>335000000</v>
      </c>
      <c r="W2468" s="1" t="s">
        <v>3139</v>
      </c>
      <c r="X2468">
        <v>1</v>
      </c>
      <c r="Y2468" t="s">
        <v>5987</v>
      </c>
      <c r="Z2468" s="21">
        <v>387.94060200000001</v>
      </c>
      <c r="AA2468" s="1" t="s">
        <v>3139</v>
      </c>
      <c r="AB2468">
        <v>1</v>
      </c>
      <c r="AC2468">
        <v>0</v>
      </c>
      <c r="AD2468" s="1" t="s">
        <v>3139</v>
      </c>
      <c r="AE2468" t="s">
        <v>5824</v>
      </c>
    </row>
    <row r="2469" spans="1:31">
      <c r="A2469" s="98" t="str">
        <f t="shared" si="117"/>
        <v>1226</v>
      </c>
      <c r="B2469" s="98" t="str">
        <f t="shared" si="118"/>
        <v>OT</v>
      </c>
      <c r="C2469" s="98">
        <f t="shared" si="119"/>
        <v>-29432</v>
      </c>
      <c r="D2469" t="s">
        <v>6552</v>
      </c>
      <c r="E2469">
        <v>1</v>
      </c>
      <c r="F2469">
        <v>122602</v>
      </c>
      <c r="G2469" t="s">
        <v>53</v>
      </c>
      <c r="H2469" t="s">
        <v>3047</v>
      </c>
      <c r="I2469" t="s">
        <v>6006</v>
      </c>
      <c r="J2469" t="s">
        <v>3832</v>
      </c>
      <c r="L2469" t="s">
        <v>7094</v>
      </c>
      <c r="M2469" s="99">
        <v>14976</v>
      </c>
      <c r="N2469" s="21">
        <v>42134544</v>
      </c>
      <c r="O2469" s="24">
        <v>1</v>
      </c>
      <c r="Q2469" t="s">
        <v>3139</v>
      </c>
      <c r="R2469">
        <v>0</v>
      </c>
      <c r="T2469" t="s">
        <v>3139</v>
      </c>
      <c r="U2469" t="s">
        <v>7094</v>
      </c>
      <c r="V2469">
        <v>42134544</v>
      </c>
      <c r="W2469" s="1" t="s">
        <v>3139</v>
      </c>
      <c r="X2469">
        <v>0</v>
      </c>
      <c r="Y2469" t="s">
        <v>6552</v>
      </c>
      <c r="Z2469" s="21">
        <v>42.134543999999998</v>
      </c>
      <c r="AA2469" s="1" t="s">
        <v>3139</v>
      </c>
      <c r="AB2469">
        <v>0</v>
      </c>
      <c r="AC2469">
        <v>0</v>
      </c>
      <c r="AD2469" s="1" t="s">
        <v>3139</v>
      </c>
      <c r="AE2469" t="s">
        <v>5824</v>
      </c>
    </row>
    <row r="2470" spans="1:31">
      <c r="A2470" s="98" t="str">
        <f t="shared" si="117"/>
        <v>1226</v>
      </c>
      <c r="B2470" s="98" t="str">
        <f t="shared" si="118"/>
        <v>OT</v>
      </c>
      <c r="C2470" s="98">
        <f t="shared" si="119"/>
        <v>-29432</v>
      </c>
      <c r="D2470" t="s">
        <v>6552</v>
      </c>
      <c r="E2470">
        <v>2</v>
      </c>
      <c r="F2470">
        <v>122602</v>
      </c>
      <c r="G2470" t="s">
        <v>3610</v>
      </c>
      <c r="H2470" t="s">
        <v>3611</v>
      </c>
      <c r="I2470" t="s">
        <v>6006</v>
      </c>
      <c r="J2470" t="s">
        <v>3833</v>
      </c>
      <c r="L2470" t="s">
        <v>7095</v>
      </c>
      <c r="M2470" s="99">
        <v>14976</v>
      </c>
      <c r="N2470" s="21">
        <v>454263</v>
      </c>
      <c r="O2470" s="24">
        <v>1</v>
      </c>
      <c r="Q2470" t="s">
        <v>3139</v>
      </c>
      <c r="R2470">
        <v>0</v>
      </c>
      <c r="T2470" t="s">
        <v>3139</v>
      </c>
      <c r="U2470" t="s">
        <v>7095</v>
      </c>
      <c r="V2470">
        <v>454263</v>
      </c>
      <c r="W2470" s="1" t="s">
        <v>3139</v>
      </c>
      <c r="X2470">
        <v>0</v>
      </c>
      <c r="Y2470" t="s">
        <v>6552</v>
      </c>
      <c r="Z2470" s="21">
        <v>0.45426299999999997</v>
      </c>
      <c r="AA2470" s="1" t="s">
        <v>3139</v>
      </c>
      <c r="AB2470">
        <v>0</v>
      </c>
      <c r="AC2470">
        <v>0</v>
      </c>
      <c r="AD2470" s="1" t="s">
        <v>3139</v>
      </c>
      <c r="AE2470" t="s">
        <v>5824</v>
      </c>
    </row>
    <row r="2471" spans="1:31">
      <c r="A2471" s="98" t="str">
        <f t="shared" si="117"/>
        <v>1226</v>
      </c>
      <c r="B2471" s="98" t="str">
        <f t="shared" si="118"/>
        <v>OT</v>
      </c>
      <c r="C2471" s="98">
        <f t="shared" si="119"/>
        <v>-29432</v>
      </c>
      <c r="D2471" t="s">
        <v>6552</v>
      </c>
      <c r="E2471">
        <v>3</v>
      </c>
      <c r="F2471">
        <v>122602</v>
      </c>
      <c r="G2471" t="s">
        <v>3181</v>
      </c>
      <c r="H2471" t="s">
        <v>3204</v>
      </c>
      <c r="I2471" t="s">
        <v>6006</v>
      </c>
      <c r="J2471" t="s">
        <v>3635</v>
      </c>
      <c r="L2471" t="s">
        <v>7096</v>
      </c>
      <c r="M2471" s="99">
        <v>14976</v>
      </c>
      <c r="N2471" s="21">
        <v>33124381</v>
      </c>
      <c r="O2471" s="24">
        <v>1</v>
      </c>
      <c r="Q2471" t="s">
        <v>3139</v>
      </c>
      <c r="R2471">
        <v>0</v>
      </c>
      <c r="T2471" t="s">
        <v>3139</v>
      </c>
      <c r="U2471" t="s">
        <v>7096</v>
      </c>
      <c r="V2471">
        <v>33124381</v>
      </c>
      <c r="W2471" s="1" t="s">
        <v>3139</v>
      </c>
      <c r="X2471">
        <v>0</v>
      </c>
      <c r="Y2471" t="s">
        <v>6552</v>
      </c>
      <c r="Z2471" s="21">
        <v>33.124381</v>
      </c>
      <c r="AA2471" s="1" t="s">
        <v>3139</v>
      </c>
      <c r="AB2471">
        <v>0</v>
      </c>
      <c r="AC2471">
        <v>0</v>
      </c>
      <c r="AD2471" s="1" t="s">
        <v>3139</v>
      </c>
      <c r="AE2471" t="s">
        <v>5824</v>
      </c>
    </row>
    <row r="2472" spans="1:31">
      <c r="A2472" s="98" t="str">
        <f t="shared" si="117"/>
        <v>1226</v>
      </c>
      <c r="B2472" s="98" t="str">
        <f t="shared" si="118"/>
        <v>OT</v>
      </c>
      <c r="C2472" s="98">
        <f t="shared" si="119"/>
        <v>-29432</v>
      </c>
      <c r="D2472" t="s">
        <v>6552</v>
      </c>
      <c r="E2472">
        <v>4</v>
      </c>
      <c r="F2472">
        <v>122602</v>
      </c>
      <c r="G2472" t="s">
        <v>3179</v>
      </c>
      <c r="H2472" t="s">
        <v>3300</v>
      </c>
      <c r="I2472" t="s">
        <v>6006</v>
      </c>
      <c r="J2472" t="s">
        <v>3635</v>
      </c>
      <c r="L2472" t="s">
        <v>7096</v>
      </c>
      <c r="M2472" s="99">
        <v>14976</v>
      </c>
      <c r="N2472" s="21">
        <v>10785663</v>
      </c>
      <c r="O2472" s="24">
        <v>1</v>
      </c>
      <c r="Q2472" t="s">
        <v>3139</v>
      </c>
      <c r="R2472">
        <v>0</v>
      </c>
      <c r="T2472" t="s">
        <v>3139</v>
      </c>
      <c r="U2472" t="s">
        <v>7096</v>
      </c>
      <c r="V2472">
        <v>10785663</v>
      </c>
      <c r="W2472" s="1" t="s">
        <v>3139</v>
      </c>
      <c r="X2472">
        <v>0</v>
      </c>
      <c r="Y2472" t="s">
        <v>6552</v>
      </c>
      <c r="Z2472" s="21">
        <v>10.785663</v>
      </c>
      <c r="AA2472" s="1" t="s">
        <v>3139</v>
      </c>
      <c r="AB2472">
        <v>0</v>
      </c>
      <c r="AC2472">
        <v>0</v>
      </c>
      <c r="AD2472" s="1" t="s">
        <v>3139</v>
      </c>
      <c r="AE2472" t="s">
        <v>5824</v>
      </c>
    </row>
    <row r="2473" spans="1:31">
      <c r="A2473" s="98" t="str">
        <f t="shared" si="117"/>
        <v>1120</v>
      </c>
      <c r="B2473" s="98" t="str">
        <f t="shared" si="118"/>
        <v>OT</v>
      </c>
      <c r="C2473" s="98">
        <f t="shared" si="119"/>
        <v>67</v>
      </c>
      <c r="D2473" t="s">
        <v>6552</v>
      </c>
      <c r="E2473">
        <v>5</v>
      </c>
      <c r="F2473">
        <v>112007</v>
      </c>
      <c r="G2473" t="s">
        <v>53</v>
      </c>
      <c r="H2473" t="s">
        <v>3047</v>
      </c>
      <c r="I2473" t="s">
        <v>5969</v>
      </c>
      <c r="J2473" t="s">
        <v>12157</v>
      </c>
      <c r="L2473" t="s">
        <v>6104</v>
      </c>
      <c r="M2473" s="99">
        <v>44475</v>
      </c>
      <c r="N2473" s="21">
        <v>209261096</v>
      </c>
      <c r="O2473" s="24">
        <v>1</v>
      </c>
      <c r="P2473" t="s">
        <v>5814</v>
      </c>
      <c r="Q2473">
        <v>3</v>
      </c>
      <c r="R2473" t="s">
        <v>3139</v>
      </c>
      <c r="S2473" t="s">
        <v>54</v>
      </c>
      <c r="T2473">
        <v>90</v>
      </c>
      <c r="U2473" t="s">
        <v>6104</v>
      </c>
      <c r="V2473">
        <v>209261096</v>
      </c>
      <c r="W2473" s="1">
        <v>3</v>
      </c>
      <c r="X2473" t="s">
        <v>3139</v>
      </c>
      <c r="Y2473" t="s">
        <v>6552</v>
      </c>
      <c r="Z2473" s="21">
        <v>209.26109600000001</v>
      </c>
      <c r="AA2473" s="1">
        <v>3</v>
      </c>
      <c r="AB2473" t="s">
        <v>3139</v>
      </c>
      <c r="AC2473">
        <v>0</v>
      </c>
      <c r="AD2473" s="1" t="s">
        <v>3139</v>
      </c>
      <c r="AE2473" t="s">
        <v>5824</v>
      </c>
    </row>
    <row r="2474" spans="1:31">
      <c r="A2474" s="98" t="str">
        <f t="shared" si="117"/>
        <v>1120</v>
      </c>
      <c r="B2474" s="98" t="str">
        <f t="shared" si="118"/>
        <v>OT</v>
      </c>
      <c r="C2474" s="98">
        <f t="shared" si="119"/>
        <v>33</v>
      </c>
      <c r="D2474" t="s">
        <v>6552</v>
      </c>
      <c r="E2474">
        <v>6</v>
      </c>
      <c r="F2474">
        <v>112007</v>
      </c>
      <c r="G2474" t="s">
        <v>53</v>
      </c>
      <c r="H2474" t="s">
        <v>3047</v>
      </c>
      <c r="I2474" t="s">
        <v>5969</v>
      </c>
      <c r="J2474" t="s">
        <v>11514</v>
      </c>
      <c r="L2474" t="s">
        <v>6064</v>
      </c>
      <c r="M2474" s="99">
        <v>44441</v>
      </c>
      <c r="N2474" s="21">
        <v>306595409</v>
      </c>
      <c r="O2474" s="24">
        <v>1</v>
      </c>
      <c r="P2474" t="s">
        <v>5814</v>
      </c>
      <c r="Q2474">
        <v>2.2000000000000002</v>
      </c>
      <c r="R2474" t="s">
        <v>3139</v>
      </c>
      <c r="S2474" t="s">
        <v>54</v>
      </c>
      <c r="T2474">
        <v>90</v>
      </c>
      <c r="U2474" t="s">
        <v>6064</v>
      </c>
      <c r="V2474">
        <v>306595409</v>
      </c>
      <c r="W2474" s="1">
        <v>2.2000000000000002</v>
      </c>
      <c r="X2474" t="s">
        <v>3139</v>
      </c>
      <c r="Y2474" t="s">
        <v>6552</v>
      </c>
      <c r="Z2474" s="21">
        <v>306.59540900000002</v>
      </c>
      <c r="AA2474" s="1">
        <v>2.2000000000000002</v>
      </c>
      <c r="AB2474" t="s">
        <v>3139</v>
      </c>
      <c r="AC2474">
        <v>0</v>
      </c>
      <c r="AD2474" s="1" t="s">
        <v>3139</v>
      </c>
      <c r="AE2474" t="s">
        <v>5824</v>
      </c>
    </row>
    <row r="2475" spans="1:31">
      <c r="A2475" s="98" t="str">
        <f t="shared" si="117"/>
        <v>1120</v>
      </c>
      <c r="B2475" s="98" t="str">
        <f t="shared" si="118"/>
        <v>OT</v>
      </c>
      <c r="C2475" s="98">
        <f t="shared" si="119"/>
        <v>8</v>
      </c>
      <c r="D2475" t="s">
        <v>6552</v>
      </c>
      <c r="E2475">
        <v>7</v>
      </c>
      <c r="F2475">
        <v>112007</v>
      </c>
      <c r="G2475" t="s">
        <v>53</v>
      </c>
      <c r="H2475" t="s">
        <v>3047</v>
      </c>
      <c r="I2475" t="s">
        <v>5969</v>
      </c>
      <c r="J2475" t="s">
        <v>11515</v>
      </c>
      <c r="L2475" t="s">
        <v>6037</v>
      </c>
      <c r="M2475" s="99">
        <v>44416</v>
      </c>
      <c r="N2475" s="21">
        <v>101882339</v>
      </c>
      <c r="O2475" s="24">
        <v>1</v>
      </c>
      <c r="P2475" t="s">
        <v>5814</v>
      </c>
      <c r="Q2475">
        <v>3</v>
      </c>
      <c r="R2475" t="s">
        <v>3139</v>
      </c>
      <c r="S2475" t="s">
        <v>54</v>
      </c>
      <c r="T2475">
        <v>60</v>
      </c>
      <c r="U2475" t="s">
        <v>6037</v>
      </c>
      <c r="V2475">
        <v>101882339</v>
      </c>
      <c r="W2475" s="1">
        <v>3</v>
      </c>
      <c r="X2475" t="s">
        <v>3139</v>
      </c>
      <c r="Y2475" t="s">
        <v>6552</v>
      </c>
      <c r="Z2475" s="21">
        <v>101.882339</v>
      </c>
      <c r="AA2475" s="1">
        <v>3</v>
      </c>
      <c r="AB2475" t="s">
        <v>3139</v>
      </c>
      <c r="AC2475">
        <v>0</v>
      </c>
      <c r="AD2475" s="1" t="s">
        <v>3139</v>
      </c>
      <c r="AE2475" t="s">
        <v>5824</v>
      </c>
    </row>
    <row r="2476" spans="1:31">
      <c r="A2476" s="98" t="str">
        <f t="shared" si="117"/>
        <v>1226</v>
      </c>
      <c r="B2476" s="98" t="str">
        <f t="shared" si="118"/>
        <v>OT</v>
      </c>
      <c r="C2476" s="98">
        <f t="shared" si="119"/>
        <v>-22127</v>
      </c>
      <c r="D2476" t="s">
        <v>6552</v>
      </c>
      <c r="E2476">
        <v>1</v>
      </c>
      <c r="F2476">
        <v>122602</v>
      </c>
      <c r="G2476" t="s">
        <v>53</v>
      </c>
      <c r="H2476" t="s">
        <v>3047</v>
      </c>
      <c r="I2476" t="s">
        <v>6006</v>
      </c>
      <c r="J2476" t="s">
        <v>3850</v>
      </c>
      <c r="L2476" t="s">
        <v>7097</v>
      </c>
      <c r="M2476" s="99">
        <v>22281</v>
      </c>
      <c r="N2476" s="21">
        <v>59559177.460000001</v>
      </c>
      <c r="O2476" s="24">
        <v>1</v>
      </c>
      <c r="Q2476" t="s">
        <v>3139</v>
      </c>
      <c r="R2476">
        <v>0</v>
      </c>
      <c r="T2476" t="s">
        <v>3139</v>
      </c>
      <c r="U2476" t="s">
        <v>7098</v>
      </c>
      <c r="V2476">
        <v>59559177.460000001</v>
      </c>
      <c r="W2476" s="1" t="s">
        <v>3139</v>
      </c>
      <c r="X2476">
        <v>0</v>
      </c>
      <c r="Y2476" t="s">
        <v>6552</v>
      </c>
      <c r="Z2476" s="21">
        <v>59.559177460000001</v>
      </c>
      <c r="AA2476" s="1" t="s">
        <v>3139</v>
      </c>
      <c r="AB2476">
        <v>0</v>
      </c>
      <c r="AC2476">
        <v>0</v>
      </c>
      <c r="AD2476" s="1" t="s">
        <v>3139</v>
      </c>
      <c r="AE2476" t="s">
        <v>5824</v>
      </c>
    </row>
    <row r="2477" spans="1:31">
      <c r="A2477" s="98" t="str">
        <f t="shared" si="117"/>
        <v>1226</v>
      </c>
      <c r="B2477" s="98" t="str">
        <f t="shared" si="118"/>
        <v>OT</v>
      </c>
      <c r="C2477" s="98">
        <f t="shared" si="119"/>
        <v>-22127</v>
      </c>
      <c r="D2477" t="s">
        <v>6552</v>
      </c>
      <c r="E2477">
        <v>2</v>
      </c>
      <c r="F2477">
        <v>122602</v>
      </c>
      <c r="G2477" t="s">
        <v>3179</v>
      </c>
      <c r="H2477" t="s">
        <v>3219</v>
      </c>
      <c r="I2477" t="s">
        <v>6006</v>
      </c>
      <c r="J2477" t="s">
        <v>3851</v>
      </c>
      <c r="L2477" t="s">
        <v>7099</v>
      </c>
      <c r="M2477" s="99">
        <v>22281</v>
      </c>
      <c r="N2477" s="21">
        <v>29075709</v>
      </c>
      <c r="O2477" s="24">
        <v>1</v>
      </c>
      <c r="Q2477" t="s">
        <v>3139</v>
      </c>
      <c r="R2477">
        <v>0</v>
      </c>
      <c r="T2477" t="s">
        <v>3139</v>
      </c>
      <c r="U2477" t="s">
        <v>7099</v>
      </c>
      <c r="V2477">
        <v>29075709</v>
      </c>
      <c r="W2477" s="1" t="s">
        <v>3139</v>
      </c>
      <c r="X2477">
        <v>0</v>
      </c>
      <c r="Y2477" t="s">
        <v>6552</v>
      </c>
      <c r="Z2477" s="21">
        <v>29.075709</v>
      </c>
      <c r="AA2477" s="1" t="s">
        <v>3139</v>
      </c>
      <c r="AB2477">
        <v>0</v>
      </c>
      <c r="AC2477">
        <v>0</v>
      </c>
      <c r="AD2477" s="1" t="s">
        <v>3139</v>
      </c>
      <c r="AE2477" t="s">
        <v>5824</v>
      </c>
    </row>
    <row r="2478" spans="1:31">
      <c r="A2478" s="98" t="str">
        <f t="shared" si="117"/>
        <v>1226</v>
      </c>
      <c r="B2478" s="98" t="str">
        <f t="shared" si="118"/>
        <v>OT</v>
      </c>
      <c r="C2478" s="98">
        <f t="shared" si="119"/>
        <v>-22127</v>
      </c>
      <c r="D2478" t="s">
        <v>6552</v>
      </c>
      <c r="E2478">
        <v>3</v>
      </c>
      <c r="F2478">
        <v>122603</v>
      </c>
      <c r="G2478" t="s">
        <v>3610</v>
      </c>
      <c r="H2478" t="s">
        <v>3611</v>
      </c>
      <c r="I2478" t="s">
        <v>6006</v>
      </c>
      <c r="J2478" t="s">
        <v>3852</v>
      </c>
      <c r="L2478" t="s">
        <v>7100</v>
      </c>
      <c r="M2478" s="99">
        <v>22281</v>
      </c>
      <c r="N2478" s="21">
        <v>373563</v>
      </c>
      <c r="O2478" s="24">
        <v>1</v>
      </c>
      <c r="Q2478" t="s">
        <v>3139</v>
      </c>
      <c r="R2478">
        <v>0</v>
      </c>
      <c r="T2478" t="s">
        <v>3139</v>
      </c>
      <c r="U2478" t="s">
        <v>7100</v>
      </c>
      <c r="V2478">
        <v>373563</v>
      </c>
      <c r="W2478" s="1" t="s">
        <v>3139</v>
      </c>
      <c r="X2478">
        <v>0</v>
      </c>
      <c r="Y2478" t="s">
        <v>6552</v>
      </c>
      <c r="Z2478" s="21">
        <v>0.37356299999999998</v>
      </c>
      <c r="AA2478" s="1" t="s">
        <v>3139</v>
      </c>
      <c r="AB2478">
        <v>0</v>
      </c>
      <c r="AC2478">
        <v>0</v>
      </c>
      <c r="AD2478" s="1" t="s">
        <v>3139</v>
      </c>
      <c r="AE2478" t="s">
        <v>5824</v>
      </c>
    </row>
    <row r="2479" spans="1:31">
      <c r="A2479" s="98" t="str">
        <f t="shared" si="117"/>
        <v>1226</v>
      </c>
      <c r="B2479" s="98" t="str">
        <f t="shared" si="118"/>
        <v>OT</v>
      </c>
      <c r="C2479" s="98">
        <f t="shared" si="119"/>
        <v>0</v>
      </c>
      <c r="D2479" t="s">
        <v>6552</v>
      </c>
      <c r="E2479">
        <v>1</v>
      </c>
      <c r="F2479">
        <v>122602</v>
      </c>
      <c r="G2479" t="s">
        <v>53</v>
      </c>
      <c r="H2479" t="s">
        <v>3047</v>
      </c>
      <c r="I2479" t="s">
        <v>6006</v>
      </c>
      <c r="J2479" t="s">
        <v>50</v>
      </c>
      <c r="N2479" s="21" t="s">
        <v>3139</v>
      </c>
      <c r="O2479" s="24">
        <v>1</v>
      </c>
      <c r="Q2479" t="s">
        <v>3139</v>
      </c>
      <c r="R2479">
        <v>1</v>
      </c>
      <c r="T2479" t="s">
        <v>3139</v>
      </c>
      <c r="U2479" t="s">
        <v>7101</v>
      </c>
      <c r="V2479">
        <v>2598001</v>
      </c>
      <c r="W2479" s="1" t="s">
        <v>3139</v>
      </c>
      <c r="X2479">
        <v>1</v>
      </c>
      <c r="Y2479" t="s">
        <v>6499</v>
      </c>
      <c r="Z2479" s="21">
        <v>28.028608519999999</v>
      </c>
      <c r="AA2479" s="1" t="s">
        <v>3139</v>
      </c>
      <c r="AB2479">
        <v>1</v>
      </c>
      <c r="AC2479">
        <v>0</v>
      </c>
      <c r="AD2479" s="1" t="s">
        <v>3139</v>
      </c>
      <c r="AE2479" t="s">
        <v>5815</v>
      </c>
    </row>
    <row r="2480" spans="1:31">
      <c r="A2480" s="98" t="str">
        <f t="shared" si="117"/>
        <v>1226</v>
      </c>
      <c r="B2480" s="98" t="str">
        <f t="shared" si="118"/>
        <v>OT</v>
      </c>
      <c r="C2480" s="98">
        <f t="shared" si="119"/>
        <v>0</v>
      </c>
      <c r="D2480" t="s">
        <v>6552</v>
      </c>
      <c r="E2480">
        <v>2</v>
      </c>
      <c r="F2480">
        <v>122602</v>
      </c>
      <c r="G2480" t="s">
        <v>3191</v>
      </c>
      <c r="H2480" t="s">
        <v>3834</v>
      </c>
      <c r="I2480" t="s">
        <v>6006</v>
      </c>
      <c r="J2480" t="s">
        <v>88</v>
      </c>
      <c r="N2480" s="21" t="s">
        <v>3139</v>
      </c>
      <c r="O2480" s="24">
        <v>1</v>
      </c>
      <c r="Q2480" t="s">
        <v>3139</v>
      </c>
      <c r="R2480">
        <v>1</v>
      </c>
      <c r="T2480" t="s">
        <v>3139</v>
      </c>
      <c r="U2480" t="s">
        <v>7102</v>
      </c>
      <c r="V2480">
        <v>2120000</v>
      </c>
      <c r="W2480" s="1" t="s">
        <v>3139</v>
      </c>
      <c r="X2480">
        <v>1</v>
      </c>
      <c r="Y2480" t="s">
        <v>6499</v>
      </c>
      <c r="Z2480" s="21">
        <v>46.687998</v>
      </c>
      <c r="AA2480" s="1" t="s">
        <v>3139</v>
      </c>
      <c r="AB2480">
        <v>1</v>
      </c>
      <c r="AC2480">
        <v>0</v>
      </c>
      <c r="AD2480" s="1" t="s">
        <v>3139</v>
      </c>
      <c r="AE2480" t="s">
        <v>5815</v>
      </c>
    </row>
    <row r="2481" spans="1:31">
      <c r="A2481" s="98" t="str">
        <f t="shared" si="117"/>
        <v>1226</v>
      </c>
      <c r="B2481" s="98" t="str">
        <f t="shared" si="118"/>
        <v>OT</v>
      </c>
      <c r="C2481" s="98">
        <f t="shared" si="119"/>
        <v>0</v>
      </c>
      <c r="D2481" t="s">
        <v>6552</v>
      </c>
      <c r="E2481">
        <v>3</v>
      </c>
      <c r="F2481">
        <v>122602</v>
      </c>
      <c r="G2481" t="s">
        <v>3179</v>
      </c>
      <c r="H2481" t="s">
        <v>3219</v>
      </c>
      <c r="I2481" t="s">
        <v>6006</v>
      </c>
      <c r="J2481" t="s">
        <v>89</v>
      </c>
      <c r="N2481" s="21" t="s">
        <v>3139</v>
      </c>
      <c r="O2481" s="24">
        <v>1</v>
      </c>
      <c r="Q2481" t="s">
        <v>3139</v>
      </c>
      <c r="R2481">
        <v>1</v>
      </c>
      <c r="T2481" t="s">
        <v>3139</v>
      </c>
      <c r="U2481" t="s">
        <v>7103</v>
      </c>
      <c r="V2481">
        <v>1849196</v>
      </c>
      <c r="W2481" s="1" t="s">
        <v>3139</v>
      </c>
      <c r="X2481">
        <v>1</v>
      </c>
      <c r="Y2481" t="s">
        <v>6499</v>
      </c>
      <c r="Z2481" s="21">
        <v>49.594557999999999</v>
      </c>
      <c r="AA2481" s="1" t="s">
        <v>3139</v>
      </c>
      <c r="AB2481">
        <v>1</v>
      </c>
      <c r="AC2481">
        <v>0</v>
      </c>
      <c r="AD2481" s="1" t="s">
        <v>3139</v>
      </c>
      <c r="AE2481" t="s">
        <v>5815</v>
      </c>
    </row>
    <row r="2482" spans="1:31">
      <c r="A2482" s="98" t="str">
        <f t="shared" si="117"/>
        <v>1226</v>
      </c>
      <c r="B2482" s="98" t="str">
        <f t="shared" si="118"/>
        <v>OT</v>
      </c>
      <c r="C2482" s="98">
        <f t="shared" si="119"/>
        <v>0</v>
      </c>
      <c r="D2482" t="s">
        <v>6552</v>
      </c>
      <c r="E2482">
        <v>4</v>
      </c>
      <c r="F2482">
        <v>122602</v>
      </c>
      <c r="G2482" t="s">
        <v>3835</v>
      </c>
      <c r="H2482" t="s">
        <v>3836</v>
      </c>
      <c r="I2482" t="s">
        <v>6006</v>
      </c>
      <c r="J2482" t="s">
        <v>3193</v>
      </c>
      <c r="N2482" s="21" t="s">
        <v>3139</v>
      </c>
      <c r="O2482" s="24">
        <v>1</v>
      </c>
      <c r="Q2482" t="s">
        <v>3139</v>
      </c>
      <c r="R2482">
        <v>1</v>
      </c>
      <c r="T2482" t="s">
        <v>3139</v>
      </c>
      <c r="U2482" t="s">
        <v>7104</v>
      </c>
      <c r="V2482">
        <v>1166853</v>
      </c>
      <c r="W2482" s="1" t="s">
        <v>3139</v>
      </c>
      <c r="X2482">
        <v>1</v>
      </c>
      <c r="Y2482" t="s">
        <v>6499</v>
      </c>
      <c r="Z2482" s="21">
        <v>1.6562319999999999</v>
      </c>
      <c r="AA2482" s="1" t="s">
        <v>3139</v>
      </c>
      <c r="AB2482">
        <v>1</v>
      </c>
      <c r="AC2482">
        <v>0</v>
      </c>
      <c r="AD2482" s="1" t="s">
        <v>3139</v>
      </c>
      <c r="AE2482" t="s">
        <v>5815</v>
      </c>
    </row>
    <row r="2483" spans="1:31">
      <c r="A2483" s="98" t="str">
        <f t="shared" si="117"/>
        <v>1203</v>
      </c>
      <c r="B2483" s="98" t="str">
        <f t="shared" si="118"/>
        <v>FL</v>
      </c>
      <c r="C2483" s="98">
        <f t="shared" si="119"/>
        <v>83</v>
      </c>
      <c r="D2483" t="s">
        <v>6552</v>
      </c>
      <c r="E2483">
        <v>5</v>
      </c>
      <c r="F2483">
        <v>120310</v>
      </c>
      <c r="G2483" t="s">
        <v>107</v>
      </c>
      <c r="H2483" t="s">
        <v>7105</v>
      </c>
      <c r="I2483" t="s">
        <v>5969</v>
      </c>
      <c r="J2483" t="s">
        <v>12158</v>
      </c>
      <c r="L2483" t="s">
        <v>6204</v>
      </c>
      <c r="M2483" s="99">
        <v>44491</v>
      </c>
      <c r="N2483" s="21">
        <v>200000000</v>
      </c>
      <c r="O2483" s="24">
        <v>1</v>
      </c>
      <c r="P2483" t="s">
        <v>5814</v>
      </c>
      <c r="Q2483">
        <v>3.3</v>
      </c>
      <c r="R2483" t="s">
        <v>3139</v>
      </c>
      <c r="S2483" t="s">
        <v>54</v>
      </c>
      <c r="T2483">
        <v>90</v>
      </c>
      <c r="U2483" t="s">
        <v>6204</v>
      </c>
      <c r="V2483">
        <v>200000000</v>
      </c>
      <c r="W2483" s="1">
        <v>3.3</v>
      </c>
      <c r="X2483" t="s">
        <v>3139</v>
      </c>
      <c r="Y2483" t="s">
        <v>6204</v>
      </c>
      <c r="Z2483" s="21">
        <v>200</v>
      </c>
      <c r="AA2483" s="1">
        <v>3.3</v>
      </c>
      <c r="AB2483" t="s">
        <v>3139</v>
      </c>
      <c r="AC2483">
        <v>0</v>
      </c>
      <c r="AD2483" s="1" t="s">
        <v>3139</v>
      </c>
      <c r="AE2483" t="s">
        <v>5815</v>
      </c>
    </row>
    <row r="2484" spans="1:31">
      <c r="A2484" s="98" t="str">
        <f t="shared" si="117"/>
        <v>1203</v>
      </c>
      <c r="B2484" s="98" t="str">
        <f t="shared" si="118"/>
        <v>FL</v>
      </c>
      <c r="C2484" s="98">
        <f t="shared" si="119"/>
        <v>210</v>
      </c>
      <c r="D2484" t="s">
        <v>6552</v>
      </c>
      <c r="E2484">
        <v>6</v>
      </c>
      <c r="F2484">
        <v>120310</v>
      </c>
      <c r="G2484" t="s">
        <v>107</v>
      </c>
      <c r="H2484" t="s">
        <v>7105</v>
      </c>
      <c r="I2484" t="s">
        <v>5969</v>
      </c>
      <c r="J2484" t="s">
        <v>12159</v>
      </c>
      <c r="L2484" t="s">
        <v>5981</v>
      </c>
      <c r="M2484" s="99">
        <v>44618</v>
      </c>
      <c r="N2484" s="21">
        <v>200000000</v>
      </c>
      <c r="O2484" s="24">
        <v>1</v>
      </c>
      <c r="P2484" t="s">
        <v>5814</v>
      </c>
      <c r="Q2484">
        <v>4.05</v>
      </c>
      <c r="R2484" t="s">
        <v>3139</v>
      </c>
      <c r="S2484" t="s">
        <v>51</v>
      </c>
      <c r="T2484">
        <v>210</v>
      </c>
      <c r="U2484" t="s">
        <v>5981</v>
      </c>
      <c r="V2484">
        <v>200000000</v>
      </c>
      <c r="W2484" s="1">
        <v>4.05</v>
      </c>
      <c r="X2484" t="s">
        <v>3139</v>
      </c>
      <c r="Y2484" t="s">
        <v>5981</v>
      </c>
      <c r="Z2484" s="21">
        <v>200</v>
      </c>
      <c r="AA2484" s="1">
        <v>4.05</v>
      </c>
      <c r="AB2484" t="s">
        <v>3139</v>
      </c>
      <c r="AC2484">
        <v>0</v>
      </c>
      <c r="AD2484" s="1" t="s">
        <v>3139</v>
      </c>
      <c r="AE2484" t="s">
        <v>5815</v>
      </c>
    </row>
    <row r="2485" spans="1:31">
      <c r="A2485" s="98" t="str">
        <f t="shared" si="117"/>
        <v>1120</v>
      </c>
      <c r="B2485" s="98" t="str">
        <f t="shared" si="118"/>
        <v>OT</v>
      </c>
      <c r="C2485" s="98">
        <f t="shared" si="119"/>
        <v>18</v>
      </c>
      <c r="D2485" t="s">
        <v>6552</v>
      </c>
      <c r="E2485">
        <v>1</v>
      </c>
      <c r="F2485">
        <v>112007</v>
      </c>
      <c r="G2485" t="s">
        <v>53</v>
      </c>
      <c r="H2485" t="s">
        <v>3047</v>
      </c>
      <c r="I2485" t="s">
        <v>5969</v>
      </c>
      <c r="J2485" t="s">
        <v>9746</v>
      </c>
      <c r="L2485" t="s">
        <v>5973</v>
      </c>
      <c r="M2485" s="99">
        <v>44426</v>
      </c>
      <c r="N2485" s="21">
        <v>70000000</v>
      </c>
      <c r="O2485" s="24">
        <v>1</v>
      </c>
      <c r="P2485" t="s">
        <v>5814</v>
      </c>
      <c r="Q2485">
        <v>2.2999999999999998</v>
      </c>
      <c r="R2485" t="s">
        <v>3139</v>
      </c>
      <c r="S2485" t="s">
        <v>54</v>
      </c>
      <c r="T2485">
        <v>90</v>
      </c>
      <c r="U2485" t="s">
        <v>5973</v>
      </c>
      <c r="V2485">
        <v>70000000</v>
      </c>
      <c r="W2485" s="1">
        <v>2.2999999999999998</v>
      </c>
      <c r="X2485" t="s">
        <v>3139</v>
      </c>
      <c r="Y2485" t="s">
        <v>5973</v>
      </c>
      <c r="Z2485" s="21">
        <v>70</v>
      </c>
      <c r="AA2485" s="1">
        <v>2.2999999999999998</v>
      </c>
      <c r="AB2485" t="s">
        <v>3139</v>
      </c>
      <c r="AC2485">
        <v>310666</v>
      </c>
      <c r="AD2485" s="1" t="s">
        <v>3139</v>
      </c>
      <c r="AE2485" t="s">
        <v>5824</v>
      </c>
    </row>
    <row r="2486" spans="1:31">
      <c r="A2486" s="98" t="str">
        <f t="shared" si="117"/>
        <v>1120</v>
      </c>
      <c r="B2486" s="98" t="str">
        <f t="shared" si="118"/>
        <v>OT</v>
      </c>
      <c r="C2486" s="98">
        <f t="shared" si="119"/>
        <v>80</v>
      </c>
      <c r="D2486" t="s">
        <v>6552</v>
      </c>
      <c r="E2486">
        <v>2</v>
      </c>
      <c r="F2486">
        <v>112007</v>
      </c>
      <c r="G2486" t="s">
        <v>53</v>
      </c>
      <c r="H2486" t="s">
        <v>3047</v>
      </c>
      <c r="I2486" t="s">
        <v>5969</v>
      </c>
      <c r="J2486" t="s">
        <v>12160</v>
      </c>
      <c r="L2486" t="s">
        <v>6076</v>
      </c>
      <c r="M2486" s="99">
        <v>44488</v>
      </c>
      <c r="N2486" s="21">
        <v>40000000</v>
      </c>
      <c r="O2486" s="24">
        <v>1</v>
      </c>
      <c r="P2486" t="s">
        <v>5814</v>
      </c>
      <c r="Q2486">
        <v>2.4</v>
      </c>
      <c r="R2486" t="s">
        <v>3139</v>
      </c>
      <c r="S2486" t="s">
        <v>54</v>
      </c>
      <c r="T2486">
        <v>90</v>
      </c>
      <c r="U2486" t="s">
        <v>6076</v>
      </c>
      <c r="V2486">
        <v>40000000</v>
      </c>
      <c r="W2486" s="1">
        <v>2.4</v>
      </c>
      <c r="X2486" t="s">
        <v>3139</v>
      </c>
      <c r="Y2486" t="s">
        <v>6076</v>
      </c>
      <c r="Z2486" s="21">
        <v>40</v>
      </c>
      <c r="AA2486" s="1">
        <v>2.4</v>
      </c>
      <c r="AB2486" t="s">
        <v>3139</v>
      </c>
      <c r="AC2486">
        <v>30436</v>
      </c>
      <c r="AD2486" s="1" t="s">
        <v>3139</v>
      </c>
      <c r="AE2486" t="s">
        <v>5824</v>
      </c>
    </row>
    <row r="2487" spans="1:31">
      <c r="A2487" s="98" t="str">
        <f t="shared" si="117"/>
        <v>1120</v>
      </c>
      <c r="B2487" s="98" t="str">
        <f t="shared" si="118"/>
        <v>OT</v>
      </c>
      <c r="C2487" s="98">
        <f t="shared" si="119"/>
        <v>18</v>
      </c>
      <c r="D2487" t="s">
        <v>6552</v>
      </c>
      <c r="E2487">
        <v>3</v>
      </c>
      <c r="F2487">
        <v>112007</v>
      </c>
      <c r="G2487" t="s">
        <v>53</v>
      </c>
      <c r="H2487" t="s">
        <v>3047</v>
      </c>
      <c r="I2487" t="s">
        <v>5969</v>
      </c>
      <c r="J2487" t="s">
        <v>50</v>
      </c>
      <c r="L2487" t="s">
        <v>5973</v>
      </c>
      <c r="M2487" s="99">
        <v>44426</v>
      </c>
      <c r="N2487" s="21">
        <v>0</v>
      </c>
      <c r="O2487" s="24">
        <v>1</v>
      </c>
      <c r="P2487" t="s">
        <v>5814</v>
      </c>
      <c r="Q2487">
        <v>2.2999999999999998</v>
      </c>
      <c r="R2487" t="s">
        <v>3139</v>
      </c>
      <c r="S2487" t="s">
        <v>54</v>
      </c>
      <c r="T2487">
        <v>30</v>
      </c>
      <c r="U2487" t="s">
        <v>5973</v>
      </c>
      <c r="V2487">
        <v>310666</v>
      </c>
      <c r="W2487" s="1">
        <v>2.2999999999999998</v>
      </c>
      <c r="X2487" t="s">
        <v>3139</v>
      </c>
      <c r="Y2487" t="s">
        <v>5973</v>
      </c>
      <c r="Z2487" s="21">
        <v>0.310666</v>
      </c>
      <c r="AA2487" s="1">
        <v>2.2999999999999998</v>
      </c>
      <c r="AB2487" t="s">
        <v>3139</v>
      </c>
      <c r="AC2487">
        <v>0</v>
      </c>
      <c r="AD2487" s="1" t="s">
        <v>3139</v>
      </c>
      <c r="AE2487" t="s">
        <v>5824</v>
      </c>
    </row>
    <row r="2488" spans="1:31">
      <c r="A2488" s="98" t="str">
        <f t="shared" si="117"/>
        <v>1120</v>
      </c>
      <c r="B2488" s="98" t="str">
        <f t="shared" si="118"/>
        <v>OT</v>
      </c>
      <c r="C2488" s="98">
        <f t="shared" si="119"/>
        <v>80</v>
      </c>
      <c r="D2488" t="s">
        <v>6552</v>
      </c>
      <c r="E2488">
        <v>4</v>
      </c>
      <c r="F2488">
        <v>112007</v>
      </c>
      <c r="G2488" t="s">
        <v>53</v>
      </c>
      <c r="H2488" t="s">
        <v>3047</v>
      </c>
      <c r="I2488" t="s">
        <v>5969</v>
      </c>
      <c r="J2488" t="s">
        <v>50</v>
      </c>
      <c r="L2488" t="s">
        <v>6076</v>
      </c>
      <c r="M2488" s="99">
        <v>44488</v>
      </c>
      <c r="N2488" s="21">
        <v>0</v>
      </c>
      <c r="O2488" s="24">
        <v>1</v>
      </c>
      <c r="P2488" t="s">
        <v>5814</v>
      </c>
      <c r="Q2488">
        <v>2.4</v>
      </c>
      <c r="R2488" t="s">
        <v>3139</v>
      </c>
      <c r="S2488" t="s">
        <v>54</v>
      </c>
      <c r="T2488">
        <v>30</v>
      </c>
      <c r="U2488" t="s">
        <v>6076</v>
      </c>
      <c r="V2488">
        <v>30436</v>
      </c>
      <c r="W2488" s="1">
        <v>2.4</v>
      </c>
      <c r="X2488" t="s">
        <v>3139</v>
      </c>
      <c r="Y2488" t="s">
        <v>6076</v>
      </c>
      <c r="Z2488" s="21">
        <v>3.0436000000000001E-2</v>
      </c>
      <c r="AA2488" s="1">
        <v>2.4</v>
      </c>
      <c r="AB2488" t="s">
        <v>3139</v>
      </c>
      <c r="AC2488">
        <v>0</v>
      </c>
      <c r="AD2488" s="1" t="s">
        <v>3139</v>
      </c>
      <c r="AE2488" t="s">
        <v>5824</v>
      </c>
    </row>
    <row r="2489" spans="1:31">
      <c r="A2489" s="98" t="str">
        <f t="shared" si="117"/>
        <v>1226</v>
      </c>
      <c r="B2489" s="98" t="str">
        <f t="shared" si="118"/>
        <v>OT</v>
      </c>
      <c r="C2489" s="98">
        <f t="shared" si="119"/>
        <v>0</v>
      </c>
      <c r="D2489" t="s">
        <v>6552</v>
      </c>
      <c r="E2489">
        <v>5</v>
      </c>
      <c r="F2489">
        <v>122602</v>
      </c>
      <c r="G2489" t="s">
        <v>3179</v>
      </c>
      <c r="H2489" t="s">
        <v>3219</v>
      </c>
      <c r="I2489" t="s">
        <v>6006</v>
      </c>
      <c r="J2489" t="s">
        <v>50</v>
      </c>
      <c r="N2489" s="21">
        <v>34582890</v>
      </c>
      <c r="O2489" s="24">
        <v>1</v>
      </c>
      <c r="Q2489" t="s">
        <v>3139</v>
      </c>
      <c r="R2489">
        <v>34582890</v>
      </c>
      <c r="T2489" t="s">
        <v>3139</v>
      </c>
      <c r="U2489" t="s">
        <v>7107</v>
      </c>
      <c r="V2489">
        <v>34582890</v>
      </c>
      <c r="W2489" s="1" t="s">
        <v>3139</v>
      </c>
      <c r="X2489">
        <v>34582890</v>
      </c>
      <c r="Y2489" t="s">
        <v>7107</v>
      </c>
      <c r="Z2489" s="21">
        <v>34.582889999999999</v>
      </c>
      <c r="AA2489" s="1" t="s">
        <v>3139</v>
      </c>
      <c r="AB2489">
        <v>34582890</v>
      </c>
      <c r="AC2489">
        <v>0</v>
      </c>
      <c r="AD2489" s="1" t="s">
        <v>3139</v>
      </c>
      <c r="AE2489" t="s">
        <v>5824</v>
      </c>
    </row>
    <row r="2490" spans="1:31">
      <c r="A2490" s="98" t="str">
        <f t="shared" si="117"/>
        <v>1226</v>
      </c>
      <c r="B2490" s="98" t="str">
        <f t="shared" si="118"/>
        <v>OT</v>
      </c>
      <c r="C2490" s="98">
        <f t="shared" si="119"/>
        <v>0</v>
      </c>
      <c r="D2490" t="s">
        <v>6552</v>
      </c>
      <c r="E2490">
        <v>6</v>
      </c>
      <c r="F2490">
        <v>122602</v>
      </c>
      <c r="G2490" t="s">
        <v>53</v>
      </c>
      <c r="H2490" t="s">
        <v>3047</v>
      </c>
      <c r="I2490" t="s">
        <v>6006</v>
      </c>
      <c r="J2490" t="s">
        <v>50</v>
      </c>
      <c r="N2490" s="21">
        <v>62388071.939999998</v>
      </c>
      <c r="O2490" s="24">
        <v>1</v>
      </c>
      <c r="Q2490" t="s">
        <v>3139</v>
      </c>
      <c r="R2490">
        <v>62388071.939999998</v>
      </c>
      <c r="T2490" t="s">
        <v>3139</v>
      </c>
      <c r="U2490" t="s">
        <v>7108</v>
      </c>
      <c r="V2490">
        <v>62388071.939999998</v>
      </c>
      <c r="W2490" s="1" t="s">
        <v>3139</v>
      </c>
      <c r="X2490">
        <v>62388071</v>
      </c>
      <c r="Y2490" t="s">
        <v>7108</v>
      </c>
      <c r="Z2490" s="21">
        <v>62.388071939999996</v>
      </c>
      <c r="AA2490" s="1" t="s">
        <v>3139</v>
      </c>
      <c r="AB2490">
        <v>62388071.939999998</v>
      </c>
      <c r="AC2490">
        <v>0</v>
      </c>
      <c r="AD2490" s="1" t="s">
        <v>3139</v>
      </c>
      <c r="AE2490" t="s">
        <v>5824</v>
      </c>
    </row>
    <row r="2491" spans="1:31">
      <c r="A2491" s="98" t="str">
        <f t="shared" si="117"/>
        <v>1226</v>
      </c>
      <c r="B2491" s="98" t="str">
        <f t="shared" si="118"/>
        <v>OT</v>
      </c>
      <c r="C2491" s="98">
        <f t="shared" si="119"/>
        <v>0</v>
      </c>
      <c r="D2491" t="s">
        <v>6552</v>
      </c>
      <c r="E2491">
        <v>7</v>
      </c>
      <c r="F2491">
        <v>122602</v>
      </c>
      <c r="G2491" t="s">
        <v>3610</v>
      </c>
      <c r="H2491" t="s">
        <v>3837</v>
      </c>
      <c r="I2491" t="s">
        <v>6006</v>
      </c>
      <c r="J2491" t="s">
        <v>50</v>
      </c>
      <c r="N2491" s="21">
        <v>354007</v>
      </c>
      <c r="O2491" s="24">
        <v>1</v>
      </c>
      <c r="Q2491" t="s">
        <v>3139</v>
      </c>
      <c r="R2491">
        <v>354007</v>
      </c>
      <c r="T2491" t="s">
        <v>3139</v>
      </c>
      <c r="U2491" t="s">
        <v>7109</v>
      </c>
      <c r="V2491">
        <v>354007</v>
      </c>
      <c r="W2491" s="1" t="s">
        <v>3139</v>
      </c>
      <c r="X2491">
        <v>354007</v>
      </c>
      <c r="Y2491" t="s">
        <v>7109</v>
      </c>
      <c r="Z2491" s="21">
        <v>0.35400700000000002</v>
      </c>
      <c r="AA2491" s="1" t="s">
        <v>3139</v>
      </c>
      <c r="AB2491">
        <v>354007</v>
      </c>
      <c r="AC2491">
        <v>0</v>
      </c>
      <c r="AD2491" s="1" t="s">
        <v>3139</v>
      </c>
      <c r="AE2491" t="s">
        <v>5824</v>
      </c>
    </row>
    <row r="2492" spans="1:31">
      <c r="A2492" s="98" t="str">
        <f t="shared" si="117"/>
        <v>1203</v>
      </c>
      <c r="B2492" s="98" t="str">
        <f t="shared" si="118"/>
        <v>FL</v>
      </c>
      <c r="C2492" s="98">
        <f t="shared" si="119"/>
        <v>82</v>
      </c>
      <c r="D2492" t="s">
        <v>6552</v>
      </c>
      <c r="E2492">
        <v>1</v>
      </c>
      <c r="F2492">
        <v>120310</v>
      </c>
      <c r="G2492" t="s">
        <v>55</v>
      </c>
      <c r="H2492" t="s">
        <v>3251</v>
      </c>
      <c r="I2492" t="s">
        <v>5969</v>
      </c>
      <c r="J2492" t="s">
        <v>12161</v>
      </c>
      <c r="L2492" t="s">
        <v>6078</v>
      </c>
      <c r="M2492" s="99">
        <v>44490</v>
      </c>
      <c r="N2492" s="21">
        <v>958879034</v>
      </c>
      <c r="O2492" s="24">
        <v>1</v>
      </c>
      <c r="P2492" t="s">
        <v>5814</v>
      </c>
      <c r="Q2492">
        <v>1.9</v>
      </c>
      <c r="R2492" t="s">
        <v>3139</v>
      </c>
      <c r="S2492" t="s">
        <v>54</v>
      </c>
      <c r="T2492">
        <v>360</v>
      </c>
      <c r="U2492" t="s">
        <v>6078</v>
      </c>
      <c r="V2492">
        <v>958879034</v>
      </c>
      <c r="W2492" s="1">
        <v>1.9</v>
      </c>
      <c r="X2492" t="s">
        <v>3139</v>
      </c>
      <c r="Y2492" t="s">
        <v>6552</v>
      </c>
      <c r="Z2492" s="21">
        <v>959.36068599999999</v>
      </c>
      <c r="AA2492" s="1">
        <v>1.9</v>
      </c>
      <c r="AB2492" t="s">
        <v>3139</v>
      </c>
      <c r="AC2492">
        <v>959360686</v>
      </c>
      <c r="AD2492" s="1" t="s">
        <v>3139</v>
      </c>
      <c r="AE2492" t="s">
        <v>5815</v>
      </c>
    </row>
    <row r="2493" spans="1:31">
      <c r="A2493" s="98" t="str">
        <f t="shared" si="117"/>
        <v>1203</v>
      </c>
      <c r="B2493" s="98" t="str">
        <f t="shared" si="118"/>
        <v>FL</v>
      </c>
      <c r="C2493" s="98">
        <f t="shared" si="119"/>
        <v>54</v>
      </c>
      <c r="D2493" t="s">
        <v>6552</v>
      </c>
      <c r="E2493">
        <v>2</v>
      </c>
      <c r="F2493">
        <v>120310</v>
      </c>
      <c r="G2493" t="s">
        <v>102</v>
      </c>
      <c r="H2493" t="s">
        <v>3043</v>
      </c>
      <c r="I2493" t="s">
        <v>5969</v>
      </c>
      <c r="J2493" t="s">
        <v>7110</v>
      </c>
      <c r="L2493" t="s">
        <v>6098</v>
      </c>
      <c r="M2493" s="99">
        <v>44462</v>
      </c>
      <c r="N2493" s="21">
        <v>467641959.08999997</v>
      </c>
      <c r="O2493" s="24">
        <v>1</v>
      </c>
      <c r="P2493" t="s">
        <v>5814</v>
      </c>
      <c r="Q2493">
        <v>1.55</v>
      </c>
      <c r="R2493" t="s">
        <v>3139</v>
      </c>
      <c r="S2493" t="s">
        <v>54</v>
      </c>
      <c r="T2493">
        <v>90</v>
      </c>
      <c r="U2493" t="s">
        <v>6098</v>
      </c>
      <c r="V2493">
        <v>467641959.08999997</v>
      </c>
      <c r="W2493" s="1">
        <v>1.55</v>
      </c>
      <c r="X2493" t="s">
        <v>3139</v>
      </c>
      <c r="Y2493" t="s">
        <v>6552</v>
      </c>
      <c r="Z2493" s="21">
        <v>468.35227503999999</v>
      </c>
      <c r="AA2493" s="1">
        <v>1.55</v>
      </c>
      <c r="AB2493" t="s">
        <v>3139</v>
      </c>
      <c r="AC2493">
        <v>468352275.04000002</v>
      </c>
      <c r="AD2493" s="1" t="s">
        <v>3139</v>
      </c>
      <c r="AE2493" t="s">
        <v>5815</v>
      </c>
    </row>
    <row r="2494" spans="1:31">
      <c r="A2494" s="98" t="str">
        <f t="shared" si="117"/>
        <v>1203</v>
      </c>
      <c r="B2494" s="98" t="str">
        <f t="shared" si="118"/>
        <v>FL</v>
      </c>
      <c r="C2494" s="98">
        <f t="shared" si="119"/>
        <v>3</v>
      </c>
      <c r="D2494" t="s">
        <v>6552</v>
      </c>
      <c r="E2494">
        <v>3</v>
      </c>
      <c r="F2494">
        <v>120310</v>
      </c>
      <c r="G2494" t="s">
        <v>53</v>
      </c>
      <c r="H2494" t="s">
        <v>3047</v>
      </c>
      <c r="I2494" t="s">
        <v>5969</v>
      </c>
      <c r="J2494" t="s">
        <v>9747</v>
      </c>
      <c r="L2494" t="s">
        <v>6060</v>
      </c>
      <c r="M2494" s="99">
        <v>44411</v>
      </c>
      <c r="N2494" s="21">
        <v>769345409</v>
      </c>
      <c r="O2494" s="24">
        <v>1</v>
      </c>
      <c r="P2494" t="s">
        <v>5814</v>
      </c>
      <c r="Q2494">
        <v>2.8</v>
      </c>
      <c r="R2494" t="s">
        <v>3139</v>
      </c>
      <c r="S2494" t="s">
        <v>54</v>
      </c>
      <c r="T2494">
        <v>90</v>
      </c>
      <c r="U2494" t="s">
        <v>6060</v>
      </c>
      <c r="V2494">
        <v>769345409</v>
      </c>
      <c r="W2494" s="1">
        <v>2.8</v>
      </c>
      <c r="X2494" t="s">
        <v>3139</v>
      </c>
      <c r="Y2494" t="s">
        <v>6552</v>
      </c>
      <c r="Z2494" s="21">
        <v>774.34758099999999</v>
      </c>
      <c r="AA2494" s="1">
        <v>2.8</v>
      </c>
      <c r="AB2494" t="s">
        <v>3139</v>
      </c>
      <c r="AC2494">
        <v>774347581</v>
      </c>
      <c r="AD2494" s="1" t="s">
        <v>3139</v>
      </c>
      <c r="AE2494" t="s">
        <v>5815</v>
      </c>
    </row>
    <row r="2495" spans="1:31">
      <c r="A2495" s="98" t="str">
        <f t="shared" si="117"/>
        <v>1203</v>
      </c>
      <c r="B2495" s="98" t="str">
        <f t="shared" si="118"/>
        <v>FL</v>
      </c>
      <c r="C2495" s="98">
        <f t="shared" si="119"/>
        <v>68</v>
      </c>
      <c r="D2495" t="s">
        <v>6552</v>
      </c>
      <c r="E2495">
        <v>4</v>
      </c>
      <c r="F2495">
        <v>120310</v>
      </c>
      <c r="G2495" t="s">
        <v>53</v>
      </c>
      <c r="H2495" t="s">
        <v>3047</v>
      </c>
      <c r="I2495" t="s">
        <v>5969</v>
      </c>
      <c r="J2495" t="s">
        <v>12162</v>
      </c>
      <c r="L2495" t="s">
        <v>6068</v>
      </c>
      <c r="M2495" s="99">
        <v>44476</v>
      </c>
      <c r="N2495" s="21">
        <v>446856694</v>
      </c>
      <c r="O2495" s="24">
        <v>1</v>
      </c>
      <c r="P2495" t="s">
        <v>5814</v>
      </c>
      <c r="Q2495">
        <v>2.6</v>
      </c>
      <c r="R2495" t="s">
        <v>3139</v>
      </c>
      <c r="S2495" t="s">
        <v>54</v>
      </c>
      <c r="T2495">
        <v>90</v>
      </c>
      <c r="U2495" t="s">
        <v>6068</v>
      </c>
      <c r="V2495">
        <v>446856694</v>
      </c>
      <c r="W2495" s="1">
        <v>2.6</v>
      </c>
      <c r="X2495" t="s">
        <v>3139</v>
      </c>
      <c r="Y2495" t="s">
        <v>6552</v>
      </c>
      <c r="Z2495" s="21">
        <v>447.59154699999999</v>
      </c>
      <c r="AA2495" s="1">
        <v>2.6</v>
      </c>
      <c r="AB2495" t="s">
        <v>3139</v>
      </c>
      <c r="AC2495">
        <v>447591547</v>
      </c>
      <c r="AD2495" s="1" t="s">
        <v>3139</v>
      </c>
      <c r="AE2495" t="s">
        <v>5815</v>
      </c>
    </row>
    <row r="2496" spans="1:31">
      <c r="A2496" s="98" t="str">
        <f t="shared" si="117"/>
        <v>1203</v>
      </c>
      <c r="B2496" s="98" t="str">
        <f t="shared" si="118"/>
        <v>FL</v>
      </c>
      <c r="C2496" s="98">
        <f t="shared" si="119"/>
        <v>19</v>
      </c>
      <c r="D2496" t="s">
        <v>6552</v>
      </c>
      <c r="E2496">
        <v>5</v>
      </c>
      <c r="F2496">
        <v>120310</v>
      </c>
      <c r="G2496" t="s">
        <v>199</v>
      </c>
      <c r="H2496" t="s">
        <v>3470</v>
      </c>
      <c r="I2496" t="s">
        <v>5969</v>
      </c>
      <c r="J2496" t="s">
        <v>9748</v>
      </c>
      <c r="L2496" t="s">
        <v>6093</v>
      </c>
      <c r="M2496" s="99">
        <v>44427</v>
      </c>
      <c r="N2496" s="21">
        <v>134232230.05000001</v>
      </c>
      <c r="O2496" s="24">
        <v>1</v>
      </c>
      <c r="P2496" t="s">
        <v>5814</v>
      </c>
      <c r="Q2496">
        <v>1.64</v>
      </c>
      <c r="R2496" t="s">
        <v>3139</v>
      </c>
      <c r="S2496" t="s">
        <v>54</v>
      </c>
      <c r="T2496">
        <v>180</v>
      </c>
      <c r="U2496" t="s">
        <v>6093</v>
      </c>
      <c r="V2496">
        <v>134232230.05000001</v>
      </c>
      <c r="W2496" s="1">
        <v>1.64</v>
      </c>
      <c r="X2496" t="s">
        <v>3139</v>
      </c>
      <c r="Y2496" t="s">
        <v>6552</v>
      </c>
      <c r="Z2496" s="21">
        <v>136.00504893000002</v>
      </c>
      <c r="AA2496" s="1">
        <v>1.64</v>
      </c>
      <c r="AB2496" t="s">
        <v>3139</v>
      </c>
      <c r="AC2496">
        <v>136005048.93000001</v>
      </c>
      <c r="AD2496" s="1" t="s">
        <v>3139</v>
      </c>
      <c r="AE2496" t="s">
        <v>5815</v>
      </c>
    </row>
    <row r="2497" spans="1:31">
      <c r="A2497" s="98" t="str">
        <f t="shared" si="117"/>
        <v>1203</v>
      </c>
      <c r="B2497" s="98" t="str">
        <f t="shared" si="118"/>
        <v>FL</v>
      </c>
      <c r="C2497" s="98">
        <f t="shared" si="119"/>
        <v>156</v>
      </c>
      <c r="D2497" t="s">
        <v>6552</v>
      </c>
      <c r="E2497">
        <v>6</v>
      </c>
      <c r="F2497">
        <v>120310</v>
      </c>
      <c r="G2497" t="s">
        <v>199</v>
      </c>
      <c r="H2497" t="s">
        <v>3214</v>
      </c>
      <c r="I2497" t="s">
        <v>5969</v>
      </c>
      <c r="J2497" t="s">
        <v>12163</v>
      </c>
      <c r="L2497" t="s">
        <v>6102</v>
      </c>
      <c r="M2497" s="99">
        <v>44564</v>
      </c>
      <c r="N2497" s="21">
        <v>668322808.63</v>
      </c>
      <c r="O2497" s="24">
        <v>1</v>
      </c>
      <c r="P2497" t="s">
        <v>5814</v>
      </c>
      <c r="Q2497">
        <v>1.89</v>
      </c>
      <c r="R2497" t="s">
        <v>3139</v>
      </c>
      <c r="S2497" t="s">
        <v>54</v>
      </c>
      <c r="T2497">
        <v>90</v>
      </c>
      <c r="U2497" t="s">
        <v>6102</v>
      </c>
      <c r="V2497">
        <v>668322808.63</v>
      </c>
      <c r="W2497" s="1">
        <v>1.89</v>
      </c>
      <c r="X2497" t="s">
        <v>3139</v>
      </c>
      <c r="Y2497" t="s">
        <v>6552</v>
      </c>
      <c r="Z2497" s="21">
        <v>669.28996162999999</v>
      </c>
      <c r="AA2497" s="1">
        <v>1.89</v>
      </c>
      <c r="AB2497" t="s">
        <v>3139</v>
      </c>
      <c r="AC2497">
        <v>669289961.63</v>
      </c>
      <c r="AD2497" s="1" t="s">
        <v>3139</v>
      </c>
      <c r="AE2497" t="s">
        <v>5815</v>
      </c>
    </row>
    <row r="2498" spans="1:31">
      <c r="A2498" s="98" t="str">
        <f t="shared" si="117"/>
        <v>1230</v>
      </c>
      <c r="B2498" s="98" t="str">
        <f t="shared" si="118"/>
        <v>VR</v>
      </c>
      <c r="C2498" s="98">
        <f t="shared" si="119"/>
        <v>0</v>
      </c>
      <c r="D2498" t="s">
        <v>6552</v>
      </c>
      <c r="E2498">
        <v>7</v>
      </c>
      <c r="F2498">
        <v>123003</v>
      </c>
      <c r="G2498" t="s">
        <v>3838</v>
      </c>
      <c r="H2498" t="s">
        <v>3606</v>
      </c>
      <c r="I2498" t="s">
        <v>6006</v>
      </c>
      <c r="J2498" t="s">
        <v>3839</v>
      </c>
      <c r="K2498" t="s">
        <v>5825</v>
      </c>
      <c r="N2498" s="21">
        <v>0</v>
      </c>
      <c r="O2498" s="24">
        <v>1</v>
      </c>
      <c r="Q2498" t="s">
        <v>3139</v>
      </c>
      <c r="R2498">
        <v>7790</v>
      </c>
      <c r="T2498" t="s">
        <v>3139</v>
      </c>
      <c r="U2498" t="s">
        <v>7111</v>
      </c>
      <c r="V2498">
        <v>17990320</v>
      </c>
      <c r="W2498" s="1" t="s">
        <v>3139</v>
      </c>
      <c r="X2498">
        <v>7864</v>
      </c>
      <c r="Y2498" t="s">
        <v>6552</v>
      </c>
      <c r="Z2498" s="21">
        <v>161.21404999999999</v>
      </c>
      <c r="AA2498" s="1" t="s">
        <v>3139</v>
      </c>
      <c r="AB2498">
        <v>7790</v>
      </c>
      <c r="AC2498">
        <v>161214050</v>
      </c>
      <c r="AD2498" s="1">
        <v>0</v>
      </c>
      <c r="AE2498" t="s">
        <v>5819</v>
      </c>
    </row>
    <row r="2499" spans="1:31">
      <c r="A2499" s="98" t="str">
        <f t="shared" si="117"/>
        <v>1230</v>
      </c>
      <c r="B2499" s="98" t="str">
        <f t="shared" si="118"/>
        <v>VR</v>
      </c>
      <c r="C2499" s="98">
        <f t="shared" si="119"/>
        <v>0</v>
      </c>
      <c r="D2499" t="s">
        <v>6552</v>
      </c>
      <c r="E2499">
        <v>8</v>
      </c>
      <c r="F2499">
        <v>123003</v>
      </c>
      <c r="G2499" t="s">
        <v>3790</v>
      </c>
      <c r="H2499" t="s">
        <v>3840</v>
      </c>
      <c r="I2499" t="s">
        <v>6006</v>
      </c>
      <c r="J2499" t="s">
        <v>3841</v>
      </c>
      <c r="K2499" t="s">
        <v>5825</v>
      </c>
      <c r="N2499" s="21">
        <v>9470855</v>
      </c>
      <c r="O2499" s="24">
        <v>1</v>
      </c>
      <c r="Q2499" t="s">
        <v>3139</v>
      </c>
      <c r="R2499">
        <v>1642</v>
      </c>
      <c r="T2499" t="s">
        <v>3139</v>
      </c>
      <c r="U2499" t="s">
        <v>7112</v>
      </c>
      <c r="V2499">
        <v>12117150</v>
      </c>
      <c r="W2499" s="1" t="s">
        <v>3139</v>
      </c>
      <c r="X2499">
        <v>5769</v>
      </c>
      <c r="Y2499" t="s">
        <v>6552</v>
      </c>
      <c r="Z2499" s="21">
        <v>12.117150000000001</v>
      </c>
      <c r="AA2499" s="1" t="s">
        <v>3139</v>
      </c>
      <c r="AB2499">
        <v>1642</v>
      </c>
      <c r="AC2499">
        <v>12117150</v>
      </c>
      <c r="AD2499" s="1">
        <v>1688409</v>
      </c>
      <c r="AE2499" t="s">
        <v>5824</v>
      </c>
    </row>
    <row r="2500" spans="1:31">
      <c r="A2500" s="98" t="str">
        <f t="shared" si="117"/>
        <v>1226</v>
      </c>
      <c r="B2500" s="98" t="str">
        <f t="shared" si="118"/>
        <v>OT</v>
      </c>
      <c r="C2500" s="98">
        <f t="shared" si="119"/>
        <v>0</v>
      </c>
      <c r="D2500" t="s">
        <v>6552</v>
      </c>
      <c r="E2500">
        <v>9</v>
      </c>
      <c r="F2500">
        <v>122602</v>
      </c>
      <c r="G2500" t="s">
        <v>53</v>
      </c>
      <c r="H2500" t="s">
        <v>3047</v>
      </c>
      <c r="I2500" t="s">
        <v>6006</v>
      </c>
      <c r="J2500" t="s">
        <v>347</v>
      </c>
      <c r="N2500" s="21">
        <v>94226076.439999998</v>
      </c>
      <c r="O2500" s="24">
        <v>1</v>
      </c>
      <c r="Q2500" t="s">
        <v>3139</v>
      </c>
      <c r="R2500" t="s">
        <v>3139</v>
      </c>
      <c r="T2500" t="s">
        <v>3139</v>
      </c>
      <c r="U2500" t="s">
        <v>7113</v>
      </c>
      <c r="V2500">
        <v>2564120</v>
      </c>
      <c r="W2500" s="1" t="s">
        <v>3139</v>
      </c>
      <c r="X2500">
        <v>1</v>
      </c>
      <c r="Y2500" t="s">
        <v>6552</v>
      </c>
      <c r="Z2500" s="21">
        <v>94.22607644</v>
      </c>
      <c r="AA2500" s="1" t="s">
        <v>3139</v>
      </c>
      <c r="AB2500">
        <v>94226076.439999998</v>
      </c>
      <c r="AC2500">
        <v>94226076.439999998</v>
      </c>
      <c r="AD2500" s="1" t="s">
        <v>3139</v>
      </c>
      <c r="AE2500" t="s">
        <v>5819</v>
      </c>
    </row>
    <row r="2501" spans="1:31">
      <c r="A2501" s="98" t="str">
        <f t="shared" si="117"/>
        <v>1226</v>
      </c>
      <c r="B2501" s="98" t="str">
        <f t="shared" si="118"/>
        <v>OT</v>
      </c>
      <c r="C2501" s="98">
        <f t="shared" si="119"/>
        <v>0</v>
      </c>
      <c r="D2501" t="s">
        <v>6552</v>
      </c>
      <c r="E2501">
        <v>10</v>
      </c>
      <c r="F2501">
        <v>122602</v>
      </c>
      <c r="G2501" t="s">
        <v>3181</v>
      </c>
      <c r="H2501" t="s">
        <v>3374</v>
      </c>
      <c r="I2501" t="s">
        <v>6006</v>
      </c>
      <c r="J2501" t="s">
        <v>347</v>
      </c>
      <c r="N2501" s="21">
        <v>10235103</v>
      </c>
      <c r="O2501" s="24">
        <v>1</v>
      </c>
      <c r="Q2501" t="s">
        <v>3139</v>
      </c>
      <c r="R2501" t="s">
        <v>3139</v>
      </c>
      <c r="T2501" t="s">
        <v>3139</v>
      </c>
      <c r="U2501" t="s">
        <v>7177</v>
      </c>
      <c r="V2501">
        <v>10235103</v>
      </c>
      <c r="W2501" s="1" t="s">
        <v>3139</v>
      </c>
      <c r="X2501">
        <v>1</v>
      </c>
      <c r="Y2501" t="s">
        <v>6552</v>
      </c>
      <c r="Z2501" s="21">
        <v>10.235103000000001</v>
      </c>
      <c r="AA2501" s="1" t="s">
        <v>3139</v>
      </c>
      <c r="AB2501">
        <v>10235103</v>
      </c>
      <c r="AC2501">
        <v>10235103</v>
      </c>
      <c r="AD2501" s="1" t="s">
        <v>3139</v>
      </c>
      <c r="AE2501" t="s">
        <v>5819</v>
      </c>
    </row>
    <row r="2502" spans="1:31">
      <c r="A2502" s="98" t="str">
        <f t="shared" si="117"/>
        <v>1226</v>
      </c>
      <c r="B2502" s="98" t="str">
        <f t="shared" si="118"/>
        <v>OT</v>
      </c>
      <c r="C2502" s="98">
        <f t="shared" si="119"/>
        <v>0</v>
      </c>
      <c r="D2502" t="s">
        <v>6552</v>
      </c>
      <c r="E2502">
        <v>11</v>
      </c>
      <c r="F2502">
        <v>122602</v>
      </c>
      <c r="G2502" t="s">
        <v>3320</v>
      </c>
      <c r="H2502" t="s">
        <v>5834</v>
      </c>
      <c r="I2502" t="s">
        <v>6006</v>
      </c>
      <c r="J2502" t="s">
        <v>347</v>
      </c>
      <c r="N2502" s="21">
        <v>728700</v>
      </c>
      <c r="O2502" s="24">
        <v>1</v>
      </c>
      <c r="Q2502" t="s">
        <v>3139</v>
      </c>
      <c r="R2502" t="s">
        <v>3139</v>
      </c>
      <c r="T2502" t="s">
        <v>3139</v>
      </c>
      <c r="U2502" t="s">
        <v>6098</v>
      </c>
      <c r="V2502">
        <v>728700</v>
      </c>
      <c r="W2502" s="1" t="s">
        <v>3139</v>
      </c>
      <c r="X2502">
        <v>1</v>
      </c>
      <c r="Y2502" t="s">
        <v>6552</v>
      </c>
      <c r="Z2502" s="21">
        <v>0.72870000000000001</v>
      </c>
      <c r="AA2502" s="1" t="s">
        <v>3139</v>
      </c>
      <c r="AB2502">
        <v>728700</v>
      </c>
      <c r="AC2502">
        <v>728700</v>
      </c>
      <c r="AD2502" s="1" t="s">
        <v>3139</v>
      </c>
      <c r="AE2502" t="s">
        <v>5819</v>
      </c>
    </row>
    <row r="2503" spans="1:31">
      <c r="A2503" s="98" t="str">
        <f t="shared" si="117"/>
        <v>1226</v>
      </c>
      <c r="B2503" s="98" t="str">
        <f t="shared" si="118"/>
        <v>OT</v>
      </c>
      <c r="C2503" s="98">
        <f t="shared" si="119"/>
        <v>0</v>
      </c>
      <c r="D2503" t="s">
        <v>6552</v>
      </c>
      <c r="E2503">
        <v>12</v>
      </c>
      <c r="F2503">
        <v>122602</v>
      </c>
      <c r="G2503" t="s">
        <v>3179</v>
      </c>
      <c r="H2503" t="s">
        <v>3373</v>
      </c>
      <c r="I2503" t="s">
        <v>6006</v>
      </c>
      <c r="J2503" t="s">
        <v>347</v>
      </c>
      <c r="N2503" s="21">
        <v>15790406</v>
      </c>
      <c r="O2503" s="24">
        <v>1</v>
      </c>
      <c r="Q2503" t="s">
        <v>3139</v>
      </c>
      <c r="R2503" t="s">
        <v>3139</v>
      </c>
      <c r="T2503" t="s">
        <v>3139</v>
      </c>
      <c r="U2503" t="s">
        <v>6060</v>
      </c>
      <c r="V2503">
        <v>15790406</v>
      </c>
      <c r="W2503" s="1" t="s">
        <v>3139</v>
      </c>
      <c r="X2503">
        <v>1</v>
      </c>
      <c r="Y2503" t="s">
        <v>6552</v>
      </c>
      <c r="Z2503" s="21">
        <v>15.790406000000001</v>
      </c>
      <c r="AA2503" s="1" t="s">
        <v>3139</v>
      </c>
      <c r="AB2503">
        <v>15790406</v>
      </c>
      <c r="AC2503">
        <v>15790406</v>
      </c>
      <c r="AD2503" s="1" t="s">
        <v>3139</v>
      </c>
      <c r="AE2503" t="s">
        <v>5819</v>
      </c>
    </row>
    <row r="2504" spans="1:31">
      <c r="A2504" s="98" t="str">
        <f t="shared" si="117"/>
        <v>1226</v>
      </c>
      <c r="B2504" s="98" t="str">
        <f t="shared" si="118"/>
        <v>OT</v>
      </c>
      <c r="C2504" s="98">
        <f t="shared" si="119"/>
        <v>0</v>
      </c>
      <c r="D2504" t="s">
        <v>6552</v>
      </c>
      <c r="E2504">
        <v>13</v>
      </c>
      <c r="F2504">
        <v>122602</v>
      </c>
      <c r="G2504" t="s">
        <v>3157</v>
      </c>
      <c r="H2504" t="s">
        <v>3917</v>
      </c>
      <c r="I2504" t="s">
        <v>6006</v>
      </c>
      <c r="J2504" t="s">
        <v>347</v>
      </c>
      <c r="N2504" s="21">
        <v>625807</v>
      </c>
      <c r="O2504" s="24">
        <v>1</v>
      </c>
      <c r="Q2504" t="s">
        <v>3139</v>
      </c>
      <c r="R2504" t="s">
        <v>3139</v>
      </c>
      <c r="T2504" t="s">
        <v>3139</v>
      </c>
      <c r="U2504" t="s">
        <v>6067</v>
      </c>
      <c r="V2504">
        <v>625807</v>
      </c>
      <c r="W2504" s="1" t="s">
        <v>3139</v>
      </c>
      <c r="X2504">
        <v>1</v>
      </c>
      <c r="Y2504" t="s">
        <v>6552</v>
      </c>
      <c r="Z2504" s="21">
        <v>0.625807</v>
      </c>
      <c r="AA2504" s="1" t="s">
        <v>3139</v>
      </c>
      <c r="AB2504">
        <v>625807</v>
      </c>
      <c r="AC2504">
        <v>625807</v>
      </c>
      <c r="AD2504" s="1" t="s">
        <v>3139</v>
      </c>
      <c r="AE2504" t="s">
        <v>5819</v>
      </c>
    </row>
    <row r="2505" spans="1:31">
      <c r="A2505" s="98" t="str">
        <f t="shared" si="117"/>
        <v>1226</v>
      </c>
      <c r="B2505" s="98" t="str">
        <f t="shared" si="118"/>
        <v>OT</v>
      </c>
      <c r="C2505" s="98">
        <f t="shared" si="119"/>
        <v>0</v>
      </c>
      <c r="D2505" t="s">
        <v>6552</v>
      </c>
      <c r="E2505">
        <v>1</v>
      </c>
      <c r="F2505">
        <v>122602</v>
      </c>
      <c r="G2505" t="s">
        <v>3179</v>
      </c>
      <c r="H2505" t="s">
        <v>3219</v>
      </c>
      <c r="I2505" t="s">
        <v>6006</v>
      </c>
      <c r="J2505" t="s">
        <v>3842</v>
      </c>
      <c r="N2505" s="21">
        <v>0</v>
      </c>
      <c r="O2505" s="24">
        <v>1</v>
      </c>
      <c r="Q2505" t="s">
        <v>3139</v>
      </c>
      <c r="R2505">
        <v>1</v>
      </c>
      <c r="T2505" t="s">
        <v>3139</v>
      </c>
      <c r="U2505" t="s">
        <v>7114</v>
      </c>
      <c r="V2505">
        <v>2012387</v>
      </c>
      <c r="W2505" s="1" t="s">
        <v>3139</v>
      </c>
      <c r="X2505">
        <v>0</v>
      </c>
      <c r="Y2505" t="s">
        <v>6278</v>
      </c>
      <c r="Z2505" s="21">
        <v>69.64273</v>
      </c>
      <c r="AA2505" s="1" t="s">
        <v>3139</v>
      </c>
      <c r="AB2505">
        <v>0</v>
      </c>
      <c r="AC2505">
        <v>7022424</v>
      </c>
      <c r="AD2505" s="1" t="s">
        <v>3139</v>
      </c>
      <c r="AE2505" t="s">
        <v>5815</v>
      </c>
    </row>
    <row r="2506" spans="1:31">
      <c r="A2506" s="98" t="str">
        <f t="shared" si="117"/>
        <v>1226</v>
      </c>
      <c r="B2506" s="98" t="str">
        <f t="shared" si="118"/>
        <v>OT</v>
      </c>
      <c r="C2506" s="98">
        <f t="shared" si="119"/>
        <v>0</v>
      </c>
      <c r="D2506" t="s">
        <v>6552</v>
      </c>
      <c r="E2506">
        <v>2</v>
      </c>
      <c r="F2506">
        <v>122602</v>
      </c>
      <c r="G2506" t="s">
        <v>53</v>
      </c>
      <c r="H2506" t="s">
        <v>3263</v>
      </c>
      <c r="I2506" t="s">
        <v>6006</v>
      </c>
      <c r="J2506" t="s">
        <v>3843</v>
      </c>
      <c r="N2506" s="21">
        <v>0</v>
      </c>
      <c r="O2506" s="24">
        <v>1</v>
      </c>
      <c r="Q2506" t="s">
        <v>3139</v>
      </c>
      <c r="R2506">
        <v>1</v>
      </c>
      <c r="T2506" t="s">
        <v>3139</v>
      </c>
      <c r="U2506" t="s">
        <v>7115</v>
      </c>
      <c r="V2506">
        <v>10000000</v>
      </c>
      <c r="W2506" s="1" t="s">
        <v>3139</v>
      </c>
      <c r="X2506">
        <v>0</v>
      </c>
      <c r="Y2506" t="s">
        <v>6166</v>
      </c>
      <c r="Z2506" s="21">
        <v>84.26908804</v>
      </c>
      <c r="AA2506" s="1" t="s">
        <v>3139</v>
      </c>
      <c r="AB2506">
        <v>0</v>
      </c>
      <c r="AC2506">
        <v>4769951.57</v>
      </c>
      <c r="AD2506" s="1" t="s">
        <v>3139</v>
      </c>
      <c r="AE2506" t="s">
        <v>5815</v>
      </c>
    </row>
    <row r="2507" spans="1:31">
      <c r="A2507" s="98" t="str">
        <f t="shared" si="117"/>
        <v>1203</v>
      </c>
      <c r="B2507" s="98" t="str">
        <f t="shared" si="118"/>
        <v>FL</v>
      </c>
      <c r="C2507" s="98">
        <f t="shared" si="119"/>
        <v>32</v>
      </c>
      <c r="D2507" t="s">
        <v>6552</v>
      </c>
      <c r="E2507">
        <v>3</v>
      </c>
      <c r="F2507">
        <v>120310</v>
      </c>
      <c r="G2507" t="s">
        <v>53</v>
      </c>
      <c r="H2507" t="s">
        <v>3263</v>
      </c>
      <c r="I2507" t="s">
        <v>5969</v>
      </c>
      <c r="J2507" t="s">
        <v>12164</v>
      </c>
      <c r="L2507" t="s">
        <v>6194</v>
      </c>
      <c r="M2507" s="99">
        <v>44440</v>
      </c>
      <c r="N2507" s="21">
        <v>0</v>
      </c>
      <c r="O2507" s="24">
        <v>1</v>
      </c>
      <c r="P2507" t="s">
        <v>5814</v>
      </c>
      <c r="Q2507">
        <v>2.7</v>
      </c>
      <c r="R2507" t="s">
        <v>3139</v>
      </c>
      <c r="S2507" t="s">
        <v>54</v>
      </c>
      <c r="T2507">
        <v>90</v>
      </c>
      <c r="U2507" t="s">
        <v>6194</v>
      </c>
      <c r="V2507">
        <v>656552430</v>
      </c>
      <c r="W2507" s="1">
        <v>2.7</v>
      </c>
      <c r="X2507" t="s">
        <v>3139</v>
      </c>
      <c r="Y2507" t="s">
        <v>6194</v>
      </c>
      <c r="Z2507" s="21">
        <v>656.55242999999996</v>
      </c>
      <c r="AA2507" s="1">
        <v>2.7</v>
      </c>
      <c r="AB2507" t="s">
        <v>3139</v>
      </c>
      <c r="AC2507">
        <v>0</v>
      </c>
      <c r="AD2507" s="1" t="s">
        <v>3139</v>
      </c>
      <c r="AE2507" t="s">
        <v>5815</v>
      </c>
    </row>
    <row r="2508" spans="1:31">
      <c r="A2508" s="98" t="str">
        <f t="shared" si="117"/>
        <v>1203</v>
      </c>
      <c r="B2508" s="98" t="str">
        <f t="shared" si="118"/>
        <v>FL</v>
      </c>
      <c r="C2508" s="98">
        <f t="shared" si="119"/>
        <v>3</v>
      </c>
      <c r="D2508" t="s">
        <v>6552</v>
      </c>
      <c r="E2508">
        <v>1</v>
      </c>
      <c r="F2508">
        <v>120305</v>
      </c>
      <c r="G2508" t="s">
        <v>53</v>
      </c>
      <c r="H2508" t="s">
        <v>3047</v>
      </c>
      <c r="I2508" t="s">
        <v>5969</v>
      </c>
      <c r="J2508" t="s">
        <v>9749</v>
      </c>
      <c r="L2508" t="s">
        <v>6060</v>
      </c>
      <c r="M2508" s="99">
        <v>44411</v>
      </c>
      <c r="N2508" s="21">
        <v>437950040</v>
      </c>
      <c r="O2508" s="24">
        <v>1</v>
      </c>
      <c r="P2508" t="s">
        <v>5814</v>
      </c>
      <c r="Q2508">
        <v>2.96</v>
      </c>
      <c r="R2508" t="s">
        <v>3139</v>
      </c>
      <c r="S2508" t="s">
        <v>54</v>
      </c>
      <c r="T2508">
        <v>90</v>
      </c>
      <c r="U2508" t="s">
        <v>6060</v>
      </c>
      <c r="V2508">
        <v>437950040</v>
      </c>
      <c r="W2508" s="1">
        <v>2.96</v>
      </c>
      <c r="X2508" t="s">
        <v>3139</v>
      </c>
      <c r="Y2508" t="s">
        <v>6032</v>
      </c>
      <c r="Z2508" s="21">
        <v>441.12525599999998</v>
      </c>
      <c r="AA2508" s="1">
        <v>2.96</v>
      </c>
      <c r="AB2508" t="s">
        <v>3139</v>
      </c>
      <c r="AC2508">
        <v>441125256</v>
      </c>
      <c r="AD2508" s="1" t="s">
        <v>3139</v>
      </c>
      <c r="AE2508" t="s">
        <v>5815</v>
      </c>
    </row>
    <row r="2509" spans="1:31">
      <c r="A2509" s="98" t="str">
        <f t="shared" si="117"/>
        <v>1203</v>
      </c>
      <c r="B2509" s="98" t="str">
        <f t="shared" si="118"/>
        <v>FL</v>
      </c>
      <c r="C2509" s="98">
        <f t="shared" si="119"/>
        <v>11</v>
      </c>
      <c r="D2509" t="s">
        <v>6552</v>
      </c>
      <c r="E2509">
        <v>2</v>
      </c>
      <c r="F2509">
        <v>120305</v>
      </c>
      <c r="G2509" t="s">
        <v>53</v>
      </c>
      <c r="H2509" t="s">
        <v>3047</v>
      </c>
      <c r="I2509" t="s">
        <v>5969</v>
      </c>
      <c r="J2509" t="s">
        <v>9750</v>
      </c>
      <c r="L2509" t="s">
        <v>6091</v>
      </c>
      <c r="M2509" s="99">
        <v>44419</v>
      </c>
      <c r="N2509" s="21">
        <v>460954437</v>
      </c>
      <c r="O2509" s="24">
        <v>1</v>
      </c>
      <c r="P2509" t="s">
        <v>5814</v>
      </c>
      <c r="Q2509">
        <v>2.96</v>
      </c>
      <c r="R2509" t="s">
        <v>3139</v>
      </c>
      <c r="S2509" t="s">
        <v>54</v>
      </c>
      <c r="T2509">
        <v>90</v>
      </c>
      <c r="U2509" t="s">
        <v>6091</v>
      </c>
      <c r="V2509">
        <v>460954437</v>
      </c>
      <c r="W2509" s="1">
        <v>2.96</v>
      </c>
      <c r="X2509" t="s">
        <v>3139</v>
      </c>
      <c r="Y2509" t="s">
        <v>6032</v>
      </c>
      <c r="Z2509" s="21">
        <v>463.99267700000001</v>
      </c>
      <c r="AA2509" s="1">
        <v>2.96</v>
      </c>
      <c r="AB2509" t="s">
        <v>3139</v>
      </c>
      <c r="AC2509">
        <v>463992677</v>
      </c>
      <c r="AD2509" s="1" t="s">
        <v>3139</v>
      </c>
      <c r="AE2509" t="s">
        <v>5815</v>
      </c>
    </row>
    <row r="2510" spans="1:31">
      <c r="A2510" s="98" t="str">
        <f t="shared" si="117"/>
        <v>1203</v>
      </c>
      <c r="B2510" s="98" t="str">
        <f t="shared" si="118"/>
        <v>FL</v>
      </c>
      <c r="C2510" s="98">
        <f t="shared" si="119"/>
        <v>12</v>
      </c>
      <c r="D2510" t="s">
        <v>6552</v>
      </c>
      <c r="E2510">
        <v>3</v>
      </c>
      <c r="F2510">
        <v>120305</v>
      </c>
      <c r="G2510" t="s">
        <v>53</v>
      </c>
      <c r="H2510" t="s">
        <v>3047</v>
      </c>
      <c r="I2510" t="s">
        <v>5969</v>
      </c>
      <c r="J2510" t="s">
        <v>11516</v>
      </c>
      <c r="L2510" t="s">
        <v>5971</v>
      </c>
      <c r="M2510" s="99">
        <v>44420</v>
      </c>
      <c r="N2510" s="21">
        <v>265220281</v>
      </c>
      <c r="O2510" s="24">
        <v>1</v>
      </c>
      <c r="P2510" t="s">
        <v>5814</v>
      </c>
      <c r="Q2510">
        <v>2.96</v>
      </c>
      <c r="R2510" t="s">
        <v>3139</v>
      </c>
      <c r="S2510" t="s">
        <v>54</v>
      </c>
      <c r="T2510">
        <v>90</v>
      </c>
      <c r="U2510" t="s">
        <v>5971</v>
      </c>
      <c r="V2510">
        <v>265220281</v>
      </c>
      <c r="W2510" s="1">
        <v>2.96</v>
      </c>
      <c r="X2510" t="s">
        <v>3139</v>
      </c>
      <c r="Y2510" t="s">
        <v>6032</v>
      </c>
      <c r="Z2510" s="21">
        <v>266.94650999999999</v>
      </c>
      <c r="AA2510" s="1">
        <v>2.96</v>
      </c>
      <c r="AB2510" t="s">
        <v>3139</v>
      </c>
      <c r="AC2510">
        <v>266946510</v>
      </c>
      <c r="AD2510" s="1" t="s">
        <v>3139</v>
      </c>
      <c r="AE2510" t="s">
        <v>5815</v>
      </c>
    </row>
    <row r="2511" spans="1:31">
      <c r="A2511" s="98" t="str">
        <f t="shared" si="117"/>
        <v>1203</v>
      </c>
      <c r="B2511" s="98" t="str">
        <f t="shared" si="118"/>
        <v>FL</v>
      </c>
      <c r="C2511" s="98">
        <f t="shared" si="119"/>
        <v>26</v>
      </c>
      <c r="D2511" t="s">
        <v>6552</v>
      </c>
      <c r="E2511">
        <v>4</v>
      </c>
      <c r="F2511">
        <v>120305</v>
      </c>
      <c r="G2511" t="s">
        <v>53</v>
      </c>
      <c r="H2511" t="s">
        <v>3047</v>
      </c>
      <c r="I2511" t="s">
        <v>5969</v>
      </c>
      <c r="J2511" t="s">
        <v>9751</v>
      </c>
      <c r="L2511" t="s">
        <v>6096</v>
      </c>
      <c r="M2511" s="99">
        <v>44434</v>
      </c>
      <c r="N2511" s="21">
        <v>347623165</v>
      </c>
      <c r="O2511" s="24">
        <v>1</v>
      </c>
      <c r="P2511" t="s">
        <v>5814</v>
      </c>
      <c r="Q2511">
        <v>2.96</v>
      </c>
      <c r="R2511" t="s">
        <v>3139</v>
      </c>
      <c r="S2511" t="s">
        <v>54</v>
      </c>
      <c r="T2511">
        <v>90</v>
      </c>
      <c r="U2511" t="s">
        <v>6096</v>
      </c>
      <c r="V2511">
        <v>347623165</v>
      </c>
      <c r="W2511" s="1">
        <v>2.96</v>
      </c>
      <c r="X2511" t="s">
        <v>3139</v>
      </c>
      <c r="Y2511" t="s">
        <v>6032</v>
      </c>
      <c r="Z2511" s="21">
        <v>349.48476499999998</v>
      </c>
      <c r="AA2511" s="1">
        <v>2.96</v>
      </c>
      <c r="AB2511" t="s">
        <v>3139</v>
      </c>
      <c r="AC2511">
        <v>349484765</v>
      </c>
      <c r="AD2511" s="1" t="s">
        <v>3139</v>
      </c>
      <c r="AE2511" t="s">
        <v>5815</v>
      </c>
    </row>
    <row r="2512" spans="1:31">
      <c r="A2512" s="98" t="str">
        <f t="shared" si="117"/>
        <v>1203</v>
      </c>
      <c r="B2512" s="98" t="str">
        <f t="shared" si="118"/>
        <v>FL</v>
      </c>
      <c r="C2512" s="98">
        <f t="shared" si="119"/>
        <v>33</v>
      </c>
      <c r="D2512" t="s">
        <v>6552</v>
      </c>
      <c r="E2512">
        <v>5</v>
      </c>
      <c r="F2512">
        <v>120305</v>
      </c>
      <c r="G2512" t="s">
        <v>53</v>
      </c>
      <c r="H2512" t="s">
        <v>3047</v>
      </c>
      <c r="I2512" t="s">
        <v>5969</v>
      </c>
      <c r="J2512" t="s">
        <v>11517</v>
      </c>
      <c r="L2512" t="s">
        <v>6064</v>
      </c>
      <c r="M2512" s="99">
        <v>44441</v>
      </c>
      <c r="N2512" s="21">
        <v>720675089</v>
      </c>
      <c r="O2512" s="24">
        <v>1</v>
      </c>
      <c r="P2512" t="s">
        <v>5814</v>
      </c>
      <c r="Q2512">
        <v>2.57</v>
      </c>
      <c r="R2512" t="s">
        <v>3139</v>
      </c>
      <c r="S2512" t="s">
        <v>54</v>
      </c>
      <c r="T2512">
        <v>90</v>
      </c>
      <c r="U2512" t="s">
        <v>6064</v>
      </c>
      <c r="V2512">
        <v>720675089</v>
      </c>
      <c r="W2512" s="1">
        <v>2.57</v>
      </c>
      <c r="X2512" t="s">
        <v>3139</v>
      </c>
      <c r="Y2512" t="s">
        <v>6032</v>
      </c>
      <c r="Z2512" s="21">
        <v>723.71642099999997</v>
      </c>
      <c r="AA2512" s="1">
        <v>2.57</v>
      </c>
      <c r="AB2512" t="s">
        <v>3139</v>
      </c>
      <c r="AC2512">
        <v>723716421</v>
      </c>
      <c r="AD2512" s="1" t="s">
        <v>3139</v>
      </c>
      <c r="AE2512" t="s">
        <v>5815</v>
      </c>
    </row>
    <row r="2513" spans="1:31">
      <c r="A2513" s="98" t="str">
        <f t="shared" si="117"/>
        <v>1203</v>
      </c>
      <c r="B2513" s="98" t="str">
        <f t="shared" si="118"/>
        <v>FL</v>
      </c>
      <c r="C2513" s="98">
        <f t="shared" si="119"/>
        <v>46</v>
      </c>
      <c r="D2513" t="s">
        <v>6552</v>
      </c>
      <c r="E2513">
        <v>6</v>
      </c>
      <c r="F2513">
        <v>120305</v>
      </c>
      <c r="G2513" t="s">
        <v>53</v>
      </c>
      <c r="H2513" t="s">
        <v>3047</v>
      </c>
      <c r="I2513" t="s">
        <v>5969</v>
      </c>
      <c r="J2513" t="s">
        <v>11518</v>
      </c>
      <c r="L2513" t="s">
        <v>6279</v>
      </c>
      <c r="M2513" s="99">
        <v>44454</v>
      </c>
      <c r="N2513" s="21">
        <v>158175038</v>
      </c>
      <c r="O2513" s="24">
        <v>1</v>
      </c>
      <c r="P2513" t="s">
        <v>5814</v>
      </c>
      <c r="Q2513">
        <v>2.4700000000000002</v>
      </c>
      <c r="R2513" t="s">
        <v>3139</v>
      </c>
      <c r="S2513" t="s">
        <v>54</v>
      </c>
      <c r="T2513">
        <v>90</v>
      </c>
      <c r="U2513" t="s">
        <v>6279</v>
      </c>
      <c r="V2513">
        <v>158175038</v>
      </c>
      <c r="W2513" s="1">
        <v>2.4700000000000002</v>
      </c>
      <c r="X2513" t="s">
        <v>3139</v>
      </c>
      <c r="Y2513" t="s">
        <v>6032</v>
      </c>
      <c r="Z2513" s="21">
        <v>158.67547200000001</v>
      </c>
      <c r="AA2513" s="1">
        <v>2.4700000000000002</v>
      </c>
      <c r="AB2513" t="s">
        <v>3139</v>
      </c>
      <c r="AC2513">
        <v>158675472</v>
      </c>
      <c r="AD2513" s="1" t="s">
        <v>3139</v>
      </c>
      <c r="AE2513" t="s">
        <v>5815</v>
      </c>
    </row>
    <row r="2514" spans="1:31">
      <c r="A2514" s="98" t="str">
        <f t="shared" si="117"/>
        <v>1203</v>
      </c>
      <c r="B2514" s="98" t="str">
        <f t="shared" si="118"/>
        <v>FL</v>
      </c>
      <c r="C2514" s="98">
        <f t="shared" si="119"/>
        <v>47</v>
      </c>
      <c r="D2514" t="s">
        <v>6552</v>
      </c>
      <c r="E2514">
        <v>7</v>
      </c>
      <c r="F2514">
        <v>120305</v>
      </c>
      <c r="G2514" t="s">
        <v>53</v>
      </c>
      <c r="H2514" t="s">
        <v>3047</v>
      </c>
      <c r="I2514" t="s">
        <v>5969</v>
      </c>
      <c r="J2514" t="s">
        <v>11519</v>
      </c>
      <c r="L2514" t="s">
        <v>6169</v>
      </c>
      <c r="M2514" s="99">
        <v>44455</v>
      </c>
      <c r="N2514" s="21">
        <v>144419214</v>
      </c>
      <c r="O2514" s="24">
        <v>1</v>
      </c>
      <c r="P2514" t="s">
        <v>5814</v>
      </c>
      <c r="Q2514">
        <v>2.37</v>
      </c>
      <c r="R2514" t="s">
        <v>3139</v>
      </c>
      <c r="S2514" t="s">
        <v>54</v>
      </c>
      <c r="T2514">
        <v>90</v>
      </c>
      <c r="U2514" t="s">
        <v>6169</v>
      </c>
      <c r="V2514">
        <v>144419214</v>
      </c>
      <c r="W2514" s="1">
        <v>2.37</v>
      </c>
      <c r="X2514" t="s">
        <v>3139</v>
      </c>
      <c r="Y2514" t="s">
        <v>6032</v>
      </c>
      <c r="Z2514" s="21">
        <v>144.84851399999999</v>
      </c>
      <c r="AA2514" s="1">
        <v>2.37</v>
      </c>
      <c r="AB2514" t="s">
        <v>3139</v>
      </c>
      <c r="AC2514">
        <v>144848514</v>
      </c>
      <c r="AD2514" s="1" t="s">
        <v>3139</v>
      </c>
      <c r="AE2514" t="s">
        <v>5815</v>
      </c>
    </row>
    <row r="2515" spans="1:31">
      <c r="A2515" s="98" t="str">
        <f t="shared" si="117"/>
        <v>1203</v>
      </c>
      <c r="B2515" s="98" t="str">
        <f t="shared" si="118"/>
        <v>FL</v>
      </c>
      <c r="C2515" s="98">
        <f t="shared" si="119"/>
        <v>61</v>
      </c>
      <c r="D2515" t="s">
        <v>6552</v>
      </c>
      <c r="E2515">
        <v>8</v>
      </c>
      <c r="F2515">
        <v>120305</v>
      </c>
      <c r="G2515" t="s">
        <v>53</v>
      </c>
      <c r="H2515" t="s">
        <v>3047</v>
      </c>
      <c r="I2515" t="s">
        <v>5969</v>
      </c>
      <c r="J2515" t="s">
        <v>11520</v>
      </c>
      <c r="L2515" t="s">
        <v>6203</v>
      </c>
      <c r="M2515" s="99">
        <v>44469</v>
      </c>
      <c r="N2515" s="21">
        <v>340751204</v>
      </c>
      <c r="O2515" s="24">
        <v>1</v>
      </c>
      <c r="P2515" t="s">
        <v>5814</v>
      </c>
      <c r="Q2515">
        <v>2.4700000000000002</v>
      </c>
      <c r="R2515" t="s">
        <v>3139</v>
      </c>
      <c r="S2515" t="s">
        <v>54</v>
      </c>
      <c r="T2515">
        <v>90</v>
      </c>
      <c r="U2515" t="s">
        <v>6203</v>
      </c>
      <c r="V2515">
        <v>340751204</v>
      </c>
      <c r="W2515" s="1">
        <v>2.4700000000000002</v>
      </c>
      <c r="X2515" t="s">
        <v>3139</v>
      </c>
      <c r="Y2515" t="s">
        <v>6032</v>
      </c>
      <c r="Z2515" s="21">
        <v>341.47771999999998</v>
      </c>
      <c r="AA2515" s="1">
        <v>2.4700000000000002</v>
      </c>
      <c r="AB2515" t="s">
        <v>3139</v>
      </c>
      <c r="AC2515">
        <v>341477720</v>
      </c>
      <c r="AD2515" s="1" t="s">
        <v>3139</v>
      </c>
      <c r="AE2515" t="s">
        <v>5815</v>
      </c>
    </row>
    <row r="2516" spans="1:31">
      <c r="A2516" s="98" t="str">
        <f t="shared" si="117"/>
        <v>1203</v>
      </c>
      <c r="B2516" s="98" t="str">
        <f t="shared" si="118"/>
        <v>FL</v>
      </c>
      <c r="C2516" s="98">
        <f t="shared" si="119"/>
        <v>67</v>
      </c>
      <c r="D2516" t="s">
        <v>6552</v>
      </c>
      <c r="E2516">
        <v>9</v>
      </c>
      <c r="F2516">
        <v>120305</v>
      </c>
      <c r="G2516" t="s">
        <v>53</v>
      </c>
      <c r="H2516" t="s">
        <v>3047</v>
      </c>
      <c r="I2516" t="s">
        <v>5969</v>
      </c>
      <c r="J2516" t="s">
        <v>12165</v>
      </c>
      <c r="L2516" t="s">
        <v>6104</v>
      </c>
      <c r="M2516" s="99">
        <v>44475</v>
      </c>
      <c r="N2516" s="21">
        <v>241680010</v>
      </c>
      <c r="O2516" s="24">
        <v>1</v>
      </c>
      <c r="P2516" t="s">
        <v>5814</v>
      </c>
      <c r="Q2516">
        <v>2.4700000000000002</v>
      </c>
      <c r="R2516" t="s">
        <v>3139</v>
      </c>
      <c r="S2516" t="s">
        <v>54</v>
      </c>
      <c r="T2516">
        <v>90</v>
      </c>
      <c r="U2516" t="s">
        <v>6104</v>
      </c>
      <c r="V2516">
        <v>241680010</v>
      </c>
      <c r="W2516" s="1">
        <v>2.4700000000000002</v>
      </c>
      <c r="X2516" t="s">
        <v>3139</v>
      </c>
      <c r="Y2516" t="s">
        <v>6032</v>
      </c>
      <c r="Z2516" s="21">
        <v>242.09556000000001</v>
      </c>
      <c r="AA2516" s="1">
        <v>2.4700000000000002</v>
      </c>
      <c r="AB2516" t="s">
        <v>3139</v>
      </c>
      <c r="AC2516">
        <v>242095560</v>
      </c>
      <c r="AD2516" s="1" t="s">
        <v>3139</v>
      </c>
      <c r="AE2516" t="s">
        <v>5815</v>
      </c>
    </row>
    <row r="2517" spans="1:31">
      <c r="A2517" s="98" t="str">
        <f t="shared" si="117"/>
        <v>1203</v>
      </c>
      <c r="B2517" s="98" t="str">
        <f t="shared" si="118"/>
        <v>FL</v>
      </c>
      <c r="C2517" s="98">
        <f t="shared" si="119"/>
        <v>68</v>
      </c>
      <c r="D2517" t="s">
        <v>6552</v>
      </c>
      <c r="E2517">
        <v>10</v>
      </c>
      <c r="F2517">
        <v>120305</v>
      </c>
      <c r="G2517" t="s">
        <v>53</v>
      </c>
      <c r="H2517" t="s">
        <v>3047</v>
      </c>
      <c r="I2517" t="s">
        <v>5969</v>
      </c>
      <c r="J2517" t="s">
        <v>12166</v>
      </c>
      <c r="L2517" t="s">
        <v>6068</v>
      </c>
      <c r="M2517" s="99">
        <v>44476</v>
      </c>
      <c r="N2517" s="21">
        <v>113138784</v>
      </c>
      <c r="O2517" s="24">
        <v>1</v>
      </c>
      <c r="P2517" t="s">
        <v>5814</v>
      </c>
      <c r="Q2517">
        <v>2.37</v>
      </c>
      <c r="R2517" t="s">
        <v>3139</v>
      </c>
      <c r="S2517" t="s">
        <v>54</v>
      </c>
      <c r="T2517">
        <v>90</v>
      </c>
      <c r="U2517" t="s">
        <v>6068</v>
      </c>
      <c r="V2517">
        <v>113138784</v>
      </c>
      <c r="W2517" s="1">
        <v>2.37</v>
      </c>
      <c r="X2517" t="s">
        <v>3139</v>
      </c>
      <c r="Y2517" t="s">
        <v>6032</v>
      </c>
      <c r="Z2517" s="21">
        <v>113.318136</v>
      </c>
      <c r="AA2517" s="1">
        <v>2.37</v>
      </c>
      <c r="AB2517" t="s">
        <v>3139</v>
      </c>
      <c r="AC2517">
        <v>113318136</v>
      </c>
      <c r="AD2517" s="1" t="s">
        <v>3139</v>
      </c>
      <c r="AE2517" t="s">
        <v>5815</v>
      </c>
    </row>
    <row r="2518" spans="1:31">
      <c r="A2518" s="98" t="str">
        <f t="shared" si="117"/>
        <v>1203</v>
      </c>
      <c r="B2518" s="98" t="str">
        <f t="shared" si="118"/>
        <v>FL</v>
      </c>
      <c r="C2518" s="98">
        <f t="shared" si="119"/>
        <v>74</v>
      </c>
      <c r="D2518" t="s">
        <v>6552</v>
      </c>
      <c r="E2518">
        <v>11</v>
      </c>
      <c r="F2518">
        <v>120305</v>
      </c>
      <c r="G2518" t="s">
        <v>53</v>
      </c>
      <c r="H2518" t="s">
        <v>3047</v>
      </c>
      <c r="I2518" t="s">
        <v>5969</v>
      </c>
      <c r="J2518" t="s">
        <v>12167</v>
      </c>
      <c r="L2518" t="s">
        <v>6072</v>
      </c>
      <c r="M2518" s="99">
        <v>44482</v>
      </c>
      <c r="N2518" s="21">
        <v>124556037</v>
      </c>
      <c r="O2518" s="24">
        <v>1</v>
      </c>
      <c r="P2518" t="s">
        <v>5814</v>
      </c>
      <c r="Q2518">
        <v>2.37</v>
      </c>
      <c r="R2518" t="s">
        <v>3139</v>
      </c>
      <c r="S2518" t="s">
        <v>54</v>
      </c>
      <c r="T2518">
        <v>90</v>
      </c>
      <c r="U2518" t="s">
        <v>6072</v>
      </c>
      <c r="V2518">
        <v>124556037</v>
      </c>
      <c r="W2518" s="1">
        <v>2.37</v>
      </c>
      <c r="X2518" t="s">
        <v>3139</v>
      </c>
      <c r="Y2518" t="s">
        <v>6032</v>
      </c>
      <c r="Z2518" s="21">
        <v>124.70414100000001</v>
      </c>
      <c r="AA2518" s="1">
        <v>2.37</v>
      </c>
      <c r="AB2518" t="s">
        <v>3139</v>
      </c>
      <c r="AC2518">
        <v>124704141</v>
      </c>
      <c r="AD2518" s="1" t="s">
        <v>3139</v>
      </c>
      <c r="AE2518" t="s">
        <v>5815</v>
      </c>
    </row>
    <row r="2519" spans="1:31">
      <c r="A2519" s="98" t="str">
        <f t="shared" si="117"/>
        <v>1203</v>
      </c>
      <c r="B2519" s="98" t="str">
        <f t="shared" si="118"/>
        <v>FL</v>
      </c>
      <c r="C2519" s="98">
        <f t="shared" si="119"/>
        <v>80</v>
      </c>
      <c r="D2519" t="s">
        <v>6552</v>
      </c>
      <c r="E2519">
        <v>12</v>
      </c>
      <c r="F2519">
        <v>120305</v>
      </c>
      <c r="G2519" t="s">
        <v>53</v>
      </c>
      <c r="H2519" t="s">
        <v>3047</v>
      </c>
      <c r="I2519" t="s">
        <v>5969</v>
      </c>
      <c r="J2519" t="s">
        <v>12168</v>
      </c>
      <c r="L2519" t="s">
        <v>6076</v>
      </c>
      <c r="M2519" s="99">
        <v>44488</v>
      </c>
      <c r="N2519" s="21">
        <v>64534524</v>
      </c>
      <c r="O2519" s="24">
        <v>1</v>
      </c>
      <c r="P2519" t="s">
        <v>5814</v>
      </c>
      <c r="Q2519">
        <v>2.37</v>
      </c>
      <c r="R2519" t="s">
        <v>3139</v>
      </c>
      <c r="S2519" t="s">
        <v>54</v>
      </c>
      <c r="T2519">
        <v>90</v>
      </c>
      <c r="U2519" t="s">
        <v>6076</v>
      </c>
      <c r="V2519">
        <v>64534524</v>
      </c>
      <c r="W2519" s="1">
        <v>2.37</v>
      </c>
      <c r="X2519" t="s">
        <v>3139</v>
      </c>
      <c r="Y2519" t="s">
        <v>6032</v>
      </c>
      <c r="Z2519" s="21">
        <v>64.585679999999996</v>
      </c>
      <c r="AA2519" s="1">
        <v>2.37</v>
      </c>
      <c r="AB2519" t="s">
        <v>3139</v>
      </c>
      <c r="AC2519">
        <v>64585680</v>
      </c>
      <c r="AD2519" s="1" t="s">
        <v>3139</v>
      </c>
      <c r="AE2519" t="s">
        <v>5815</v>
      </c>
    </row>
    <row r="2520" spans="1:31">
      <c r="A2520" s="98" t="str">
        <f t="shared" si="117"/>
        <v>1226</v>
      </c>
      <c r="B2520" s="98" t="str">
        <f t="shared" si="118"/>
        <v>OT</v>
      </c>
      <c r="C2520" s="98">
        <f t="shared" si="119"/>
        <v>153</v>
      </c>
      <c r="D2520" t="s">
        <v>6552</v>
      </c>
      <c r="E2520">
        <v>13</v>
      </c>
      <c r="F2520">
        <v>122602</v>
      </c>
      <c r="G2520" t="s">
        <v>3844</v>
      </c>
      <c r="H2520" t="s">
        <v>3845</v>
      </c>
      <c r="I2520" t="s">
        <v>6006</v>
      </c>
      <c r="J2520" t="s">
        <v>3846</v>
      </c>
      <c r="L2520" t="s">
        <v>7116</v>
      </c>
      <c r="M2520" s="99">
        <v>44561</v>
      </c>
      <c r="N2520" s="21">
        <v>5022146</v>
      </c>
      <c r="O2520" s="24">
        <v>1</v>
      </c>
      <c r="Q2520" t="s">
        <v>3139</v>
      </c>
      <c r="R2520">
        <v>5022146</v>
      </c>
      <c r="T2520" t="s">
        <v>3139</v>
      </c>
      <c r="U2520" t="s">
        <v>6740</v>
      </c>
      <c r="V2520">
        <v>5022146</v>
      </c>
      <c r="W2520" s="1" t="s">
        <v>3139</v>
      </c>
      <c r="X2520">
        <v>37653713</v>
      </c>
      <c r="Y2520" t="s">
        <v>5977</v>
      </c>
      <c r="Z2520" s="21">
        <v>5.0221460000000002</v>
      </c>
      <c r="AA2520" s="1" t="s">
        <v>3139</v>
      </c>
      <c r="AB2520">
        <v>5022146</v>
      </c>
      <c r="AC2520">
        <v>5022146</v>
      </c>
      <c r="AD2520" s="1" t="s">
        <v>3139</v>
      </c>
      <c r="AE2520" t="s">
        <v>5818</v>
      </c>
    </row>
    <row r="2521" spans="1:31">
      <c r="A2521" s="98" t="str">
        <f t="shared" si="117"/>
        <v>1226</v>
      </c>
      <c r="B2521" s="98" t="str">
        <f t="shared" si="118"/>
        <v>OT</v>
      </c>
      <c r="C2521" s="98">
        <f t="shared" si="119"/>
        <v>153</v>
      </c>
      <c r="D2521" t="s">
        <v>6552</v>
      </c>
      <c r="E2521">
        <v>14</v>
      </c>
      <c r="F2521">
        <v>122602</v>
      </c>
      <c r="G2521" t="s">
        <v>3179</v>
      </c>
      <c r="H2521" t="s">
        <v>3219</v>
      </c>
      <c r="I2521" t="s">
        <v>6006</v>
      </c>
      <c r="J2521" t="s">
        <v>3847</v>
      </c>
      <c r="L2521" t="s">
        <v>7116</v>
      </c>
      <c r="M2521" s="99">
        <v>44561</v>
      </c>
      <c r="N2521" s="21">
        <v>37653713</v>
      </c>
      <c r="O2521" s="24">
        <v>1</v>
      </c>
      <c r="Q2521" t="s">
        <v>3139</v>
      </c>
      <c r="R2521">
        <v>37653713</v>
      </c>
      <c r="T2521" t="s">
        <v>3139</v>
      </c>
      <c r="U2521" t="s">
        <v>6740</v>
      </c>
      <c r="V2521">
        <v>37653713</v>
      </c>
      <c r="W2521" s="1" t="s">
        <v>3139</v>
      </c>
      <c r="X2521">
        <v>37653713</v>
      </c>
      <c r="Y2521" t="s">
        <v>6016</v>
      </c>
      <c r="Z2521" s="21">
        <v>37.653713000000003</v>
      </c>
      <c r="AA2521" s="1" t="s">
        <v>3139</v>
      </c>
      <c r="AB2521">
        <v>37653713</v>
      </c>
      <c r="AC2521">
        <v>37653713</v>
      </c>
      <c r="AD2521" s="1" t="s">
        <v>3139</v>
      </c>
      <c r="AE2521" t="s">
        <v>5818</v>
      </c>
    </row>
    <row r="2522" spans="1:31">
      <c r="A2522" s="98" t="str">
        <f t="shared" si="117"/>
        <v>1226</v>
      </c>
      <c r="B2522" s="98" t="str">
        <f t="shared" si="118"/>
        <v>OT</v>
      </c>
      <c r="C2522" s="98">
        <f t="shared" si="119"/>
        <v>153</v>
      </c>
      <c r="D2522" t="s">
        <v>6552</v>
      </c>
      <c r="E2522">
        <v>15</v>
      </c>
      <c r="F2522">
        <v>122602</v>
      </c>
      <c r="G2522" t="s">
        <v>3181</v>
      </c>
      <c r="H2522" t="s">
        <v>3204</v>
      </c>
      <c r="I2522" t="s">
        <v>6006</v>
      </c>
      <c r="J2522" t="s">
        <v>3847</v>
      </c>
      <c r="L2522" t="s">
        <v>7116</v>
      </c>
      <c r="M2522" s="99">
        <v>44561</v>
      </c>
      <c r="N2522" s="21">
        <v>35835240</v>
      </c>
      <c r="O2522" s="24">
        <v>1</v>
      </c>
      <c r="Q2522" t="s">
        <v>3139</v>
      </c>
      <c r="R2522">
        <v>35835240</v>
      </c>
      <c r="T2522" t="s">
        <v>3139</v>
      </c>
      <c r="U2522" t="s">
        <v>6740</v>
      </c>
      <c r="V2522">
        <v>35835240</v>
      </c>
      <c r="W2522" s="1" t="s">
        <v>3139</v>
      </c>
      <c r="X2522">
        <v>35835240</v>
      </c>
      <c r="Y2522" t="s">
        <v>6016</v>
      </c>
      <c r="Z2522" s="21">
        <v>35.835239999999999</v>
      </c>
      <c r="AA2522" s="1" t="s">
        <v>3139</v>
      </c>
      <c r="AB2522">
        <v>35835240</v>
      </c>
      <c r="AC2522">
        <v>35835240</v>
      </c>
      <c r="AD2522" s="1" t="s">
        <v>3139</v>
      </c>
      <c r="AE2522" t="s">
        <v>5818</v>
      </c>
    </row>
    <row r="2523" spans="1:31">
      <c r="A2523" s="98" t="str">
        <f t="shared" si="117"/>
        <v>1226</v>
      </c>
      <c r="B2523" s="98" t="str">
        <f t="shared" si="118"/>
        <v>OT</v>
      </c>
      <c r="C2523" s="98">
        <f t="shared" si="119"/>
        <v>153</v>
      </c>
      <c r="D2523" t="s">
        <v>6552</v>
      </c>
      <c r="E2523">
        <v>16</v>
      </c>
      <c r="F2523">
        <v>122602</v>
      </c>
      <c r="G2523" t="s">
        <v>3243</v>
      </c>
      <c r="H2523" t="s">
        <v>3611</v>
      </c>
      <c r="I2523" t="s">
        <v>6006</v>
      </c>
      <c r="J2523" t="s">
        <v>3521</v>
      </c>
      <c r="L2523" t="s">
        <v>7116</v>
      </c>
      <c r="M2523" s="99">
        <v>44561</v>
      </c>
      <c r="N2523" s="21">
        <v>497915</v>
      </c>
      <c r="O2523" s="24">
        <v>1</v>
      </c>
      <c r="Q2523" t="s">
        <v>3139</v>
      </c>
      <c r="R2523">
        <v>497915</v>
      </c>
      <c r="T2523" t="s">
        <v>3139</v>
      </c>
      <c r="U2523" t="s">
        <v>6740</v>
      </c>
      <c r="V2523">
        <v>497915</v>
      </c>
      <c r="W2523" s="1" t="s">
        <v>3139</v>
      </c>
      <c r="X2523">
        <v>497915</v>
      </c>
      <c r="Y2523" t="s">
        <v>5977</v>
      </c>
      <c r="Z2523" s="21">
        <v>0.497915</v>
      </c>
      <c r="AA2523" s="1" t="s">
        <v>3139</v>
      </c>
      <c r="AB2523">
        <v>497915</v>
      </c>
      <c r="AC2523">
        <v>497915</v>
      </c>
      <c r="AD2523" s="1" t="s">
        <v>3139</v>
      </c>
      <c r="AE2523" t="s">
        <v>5818</v>
      </c>
    </row>
    <row r="2524" spans="1:31">
      <c r="A2524" s="98" t="str">
        <f t="shared" si="117"/>
        <v>1226</v>
      </c>
      <c r="B2524" s="98" t="str">
        <f t="shared" si="118"/>
        <v>OT</v>
      </c>
      <c r="C2524" s="98">
        <f t="shared" si="119"/>
        <v>153</v>
      </c>
      <c r="D2524" t="s">
        <v>6552</v>
      </c>
      <c r="E2524">
        <v>17</v>
      </c>
      <c r="F2524">
        <v>122602</v>
      </c>
      <c r="G2524" t="s">
        <v>53</v>
      </c>
      <c r="H2524" t="s">
        <v>3198</v>
      </c>
      <c r="I2524" t="s">
        <v>6006</v>
      </c>
      <c r="J2524" t="s">
        <v>3465</v>
      </c>
      <c r="L2524" t="s">
        <v>7117</v>
      </c>
      <c r="M2524" s="99">
        <v>44561</v>
      </c>
      <c r="N2524" s="21">
        <v>77609741.719999999</v>
      </c>
      <c r="O2524" s="24">
        <v>1</v>
      </c>
      <c r="Q2524" t="s">
        <v>3139</v>
      </c>
      <c r="R2524">
        <v>77609741</v>
      </c>
      <c r="T2524" t="s">
        <v>3139</v>
      </c>
      <c r="U2524" t="s">
        <v>7117</v>
      </c>
      <c r="V2524">
        <v>77609741.719999999</v>
      </c>
      <c r="W2524" s="1" t="s">
        <v>3139</v>
      </c>
      <c r="X2524">
        <v>77609740</v>
      </c>
      <c r="Y2524" t="s">
        <v>5977</v>
      </c>
      <c r="Z2524" s="21">
        <v>77.609740720000005</v>
      </c>
      <c r="AA2524" s="1" t="s">
        <v>3139</v>
      </c>
      <c r="AB2524">
        <v>77609741</v>
      </c>
      <c r="AC2524">
        <v>77609741.719999999</v>
      </c>
      <c r="AD2524" s="1" t="s">
        <v>3139</v>
      </c>
      <c r="AE2524" t="s">
        <v>5818</v>
      </c>
    </row>
    <row r="2525" spans="1:31">
      <c r="A2525" s="98" t="str">
        <f t="shared" si="117"/>
        <v>1228</v>
      </c>
      <c r="B2525" s="98" t="str">
        <f t="shared" si="118"/>
        <v>CA</v>
      </c>
      <c r="C2525" s="98">
        <f t="shared" si="119"/>
        <v>41</v>
      </c>
      <c r="D2525" t="s">
        <v>6552</v>
      </c>
      <c r="E2525">
        <v>18</v>
      </c>
      <c r="F2525">
        <v>122811</v>
      </c>
      <c r="G2525" t="s">
        <v>260</v>
      </c>
      <c r="H2525" t="s">
        <v>3046</v>
      </c>
      <c r="I2525" t="s">
        <v>5969</v>
      </c>
      <c r="J2525" t="s">
        <v>11521</v>
      </c>
      <c r="L2525" t="s">
        <v>6416</v>
      </c>
      <c r="M2525" s="99">
        <v>44449</v>
      </c>
      <c r="N2525" s="21">
        <v>900000000</v>
      </c>
      <c r="O2525" s="24">
        <v>1</v>
      </c>
      <c r="P2525" t="s">
        <v>5814</v>
      </c>
      <c r="Q2525">
        <v>1.83</v>
      </c>
      <c r="R2525" t="s">
        <v>3139</v>
      </c>
      <c r="S2525" t="s">
        <v>54</v>
      </c>
      <c r="T2525">
        <v>90</v>
      </c>
      <c r="U2525" t="s">
        <v>6416</v>
      </c>
      <c r="V2525">
        <v>900000000</v>
      </c>
      <c r="W2525" s="1">
        <v>1.83</v>
      </c>
      <c r="X2525" t="s">
        <v>3139</v>
      </c>
      <c r="Y2525" t="s">
        <v>6552</v>
      </c>
      <c r="Z2525" s="21">
        <v>900</v>
      </c>
      <c r="AA2525" s="1">
        <v>1.85</v>
      </c>
      <c r="AB2525" t="s">
        <v>3139</v>
      </c>
      <c r="AC2525">
        <v>900000000</v>
      </c>
      <c r="AD2525" s="1" t="s">
        <v>3139</v>
      </c>
      <c r="AE2525" t="s">
        <v>5815</v>
      </c>
    </row>
    <row r="2526" spans="1:31">
      <c r="A2526" s="98" t="str">
        <f t="shared" si="117"/>
        <v>1228</v>
      </c>
      <c r="B2526" s="98" t="str">
        <f t="shared" si="118"/>
        <v>CA</v>
      </c>
      <c r="C2526" s="98">
        <f t="shared" si="119"/>
        <v>22</v>
      </c>
      <c r="D2526" t="s">
        <v>6552</v>
      </c>
      <c r="E2526">
        <v>19</v>
      </c>
      <c r="F2526">
        <v>122811</v>
      </c>
      <c r="G2526" t="s">
        <v>260</v>
      </c>
      <c r="H2526" t="s">
        <v>3046</v>
      </c>
      <c r="I2526" t="s">
        <v>5969</v>
      </c>
      <c r="J2526" t="s">
        <v>11522</v>
      </c>
      <c r="L2526" t="s">
        <v>6085</v>
      </c>
      <c r="M2526" s="99">
        <v>44430</v>
      </c>
      <c r="N2526" s="21">
        <v>700000000</v>
      </c>
      <c r="O2526" s="24">
        <v>1</v>
      </c>
      <c r="P2526" t="s">
        <v>5814</v>
      </c>
      <c r="Q2526">
        <v>1.73</v>
      </c>
      <c r="R2526" t="s">
        <v>3139</v>
      </c>
      <c r="S2526" t="s">
        <v>54</v>
      </c>
      <c r="T2526">
        <v>60</v>
      </c>
      <c r="U2526" t="s">
        <v>6085</v>
      </c>
      <c r="V2526">
        <v>700000000</v>
      </c>
      <c r="W2526" s="1">
        <v>1.73</v>
      </c>
      <c r="X2526" t="s">
        <v>3139</v>
      </c>
      <c r="Y2526" t="s">
        <v>6552</v>
      </c>
      <c r="Z2526" s="21">
        <v>700</v>
      </c>
      <c r="AA2526" s="1">
        <v>1.75</v>
      </c>
      <c r="AB2526" t="s">
        <v>3139</v>
      </c>
      <c r="AC2526">
        <v>700000000</v>
      </c>
      <c r="AD2526" s="1" t="s">
        <v>3139</v>
      </c>
      <c r="AE2526" t="s">
        <v>5815</v>
      </c>
    </row>
    <row r="2527" spans="1:31">
      <c r="A2527" s="98" t="str">
        <f t="shared" si="117"/>
        <v>1228</v>
      </c>
      <c r="B2527" s="98" t="str">
        <f t="shared" si="118"/>
        <v>CA</v>
      </c>
      <c r="C2527" s="98">
        <f t="shared" si="119"/>
        <v>57</v>
      </c>
      <c r="D2527" t="s">
        <v>6552</v>
      </c>
      <c r="E2527">
        <v>20</v>
      </c>
      <c r="F2527">
        <v>122811</v>
      </c>
      <c r="G2527" t="s">
        <v>108</v>
      </c>
      <c r="H2527" t="s">
        <v>3334</v>
      </c>
      <c r="I2527" t="s">
        <v>5969</v>
      </c>
      <c r="J2527" t="s">
        <v>5917</v>
      </c>
      <c r="L2527" t="s">
        <v>6256</v>
      </c>
      <c r="M2527" s="99">
        <v>44465</v>
      </c>
      <c r="N2527" s="21">
        <v>300000000</v>
      </c>
      <c r="O2527" s="24">
        <v>1</v>
      </c>
      <c r="P2527" t="s">
        <v>5814</v>
      </c>
      <c r="Q2527">
        <v>1.54</v>
      </c>
      <c r="R2527" t="s">
        <v>3139</v>
      </c>
      <c r="S2527" t="s">
        <v>54</v>
      </c>
      <c r="T2527">
        <v>90</v>
      </c>
      <c r="U2527" t="s">
        <v>6256</v>
      </c>
      <c r="V2527">
        <v>300000000</v>
      </c>
      <c r="W2527" s="1">
        <v>1.54</v>
      </c>
      <c r="X2527" t="s">
        <v>3139</v>
      </c>
      <c r="Y2527" t="s">
        <v>6552</v>
      </c>
      <c r="Z2527" s="21">
        <v>300</v>
      </c>
      <c r="AA2527" s="1">
        <v>1.55</v>
      </c>
      <c r="AB2527" t="s">
        <v>3139</v>
      </c>
      <c r="AC2527">
        <v>300000000</v>
      </c>
      <c r="AD2527" s="1" t="s">
        <v>3139</v>
      </c>
      <c r="AE2527" t="s">
        <v>5815</v>
      </c>
    </row>
    <row r="2528" spans="1:31">
      <c r="A2528" s="98" t="str">
        <f t="shared" si="117"/>
        <v>1228</v>
      </c>
      <c r="B2528" s="98" t="str">
        <f t="shared" si="118"/>
        <v>CA</v>
      </c>
      <c r="C2528" s="98">
        <f t="shared" si="119"/>
        <v>73</v>
      </c>
      <c r="D2528" t="s">
        <v>6552</v>
      </c>
      <c r="E2528">
        <v>21</v>
      </c>
      <c r="F2528">
        <v>122811</v>
      </c>
      <c r="G2528" t="s">
        <v>108</v>
      </c>
      <c r="H2528" t="s">
        <v>3334</v>
      </c>
      <c r="I2528" t="s">
        <v>5969</v>
      </c>
      <c r="J2528" t="s">
        <v>5918</v>
      </c>
      <c r="L2528" t="s">
        <v>7118</v>
      </c>
      <c r="M2528" s="99">
        <v>44481</v>
      </c>
      <c r="N2528" s="21">
        <v>400000000</v>
      </c>
      <c r="O2528" s="24">
        <v>1</v>
      </c>
      <c r="P2528" t="s">
        <v>5814</v>
      </c>
      <c r="Q2528">
        <v>1.54</v>
      </c>
      <c r="R2528" t="s">
        <v>3139</v>
      </c>
      <c r="S2528" t="s">
        <v>54</v>
      </c>
      <c r="T2528">
        <v>90</v>
      </c>
      <c r="U2528" t="s">
        <v>7118</v>
      </c>
      <c r="V2528">
        <v>400000000</v>
      </c>
      <c r="W2528" s="1">
        <v>1.54</v>
      </c>
      <c r="X2528" t="s">
        <v>3139</v>
      </c>
      <c r="Y2528" t="s">
        <v>6552</v>
      </c>
      <c r="Z2528" s="21">
        <v>400</v>
      </c>
      <c r="AA2528" s="1">
        <v>1.55</v>
      </c>
      <c r="AB2528" t="s">
        <v>3139</v>
      </c>
      <c r="AC2528">
        <v>400000000</v>
      </c>
      <c r="AD2528" s="1" t="s">
        <v>3139</v>
      </c>
      <c r="AE2528" t="s">
        <v>5815</v>
      </c>
    </row>
    <row r="2529" spans="1:31">
      <c r="A2529" s="98" t="str">
        <f t="shared" si="117"/>
        <v>1228</v>
      </c>
      <c r="B2529" s="98" t="str">
        <f t="shared" si="118"/>
        <v>CA</v>
      </c>
      <c r="C2529" s="98">
        <f t="shared" si="119"/>
        <v>11</v>
      </c>
      <c r="D2529" t="s">
        <v>6552</v>
      </c>
      <c r="E2529">
        <v>22</v>
      </c>
      <c r="F2529">
        <v>122811</v>
      </c>
      <c r="G2529" t="s">
        <v>108</v>
      </c>
      <c r="H2529" t="s">
        <v>3334</v>
      </c>
      <c r="I2529" t="s">
        <v>5969</v>
      </c>
      <c r="J2529" t="s">
        <v>5919</v>
      </c>
      <c r="L2529" t="s">
        <v>7119</v>
      </c>
      <c r="M2529" s="99">
        <v>44419</v>
      </c>
      <c r="N2529" s="21">
        <v>400000000</v>
      </c>
      <c r="O2529" s="24">
        <v>1</v>
      </c>
      <c r="P2529" t="s">
        <v>5814</v>
      </c>
      <c r="Q2529">
        <v>1.54</v>
      </c>
      <c r="R2529" t="s">
        <v>3139</v>
      </c>
      <c r="S2529" t="s">
        <v>54</v>
      </c>
      <c r="T2529">
        <v>90</v>
      </c>
      <c r="U2529" t="s">
        <v>7119</v>
      </c>
      <c r="V2529">
        <v>400000000</v>
      </c>
      <c r="W2529" s="1">
        <v>1.54</v>
      </c>
      <c r="X2529" t="s">
        <v>3139</v>
      </c>
      <c r="Y2529" t="s">
        <v>6552</v>
      </c>
      <c r="Z2529" s="21">
        <v>400</v>
      </c>
      <c r="AA2529" s="1">
        <v>1.55</v>
      </c>
      <c r="AB2529" t="s">
        <v>3139</v>
      </c>
      <c r="AC2529">
        <v>400000000</v>
      </c>
      <c r="AD2529" s="1" t="s">
        <v>3139</v>
      </c>
      <c r="AE2529" t="s">
        <v>5815</v>
      </c>
    </row>
    <row r="2530" spans="1:31">
      <c r="A2530" s="98" t="str">
        <f t="shared" ref="A2530:A2593" si="120">+MID(F2530,1,4)</f>
        <v>1226</v>
      </c>
      <c r="B2530" s="98" t="str">
        <f t="shared" ref="B2530:B2593" si="121">+IF(A2530="1228","CA",IF(A2530="1230","VR",IF(A2530="1203","FL","OT")))</f>
        <v>OT</v>
      </c>
      <c r="C2530" s="98">
        <f t="shared" ref="C2530:C2593" si="122">+IF(M2530="",0,M2530-D2530)</f>
        <v>153</v>
      </c>
      <c r="D2530" t="s">
        <v>6552</v>
      </c>
      <c r="E2530">
        <v>1</v>
      </c>
      <c r="F2530">
        <v>122602</v>
      </c>
      <c r="G2530" t="s">
        <v>53</v>
      </c>
      <c r="H2530" t="s">
        <v>3047</v>
      </c>
      <c r="I2530" t="s">
        <v>6006</v>
      </c>
      <c r="J2530" t="s">
        <v>50</v>
      </c>
      <c r="L2530" t="s">
        <v>7117</v>
      </c>
      <c r="M2530" s="99">
        <v>44561</v>
      </c>
      <c r="N2530" s="21">
        <v>42134572.640000001</v>
      </c>
      <c r="O2530" s="24">
        <v>1</v>
      </c>
      <c r="Q2530" t="s">
        <v>3139</v>
      </c>
      <c r="R2530">
        <v>42134572.640000001</v>
      </c>
      <c r="T2530" t="s">
        <v>3139</v>
      </c>
      <c r="U2530" t="s">
        <v>7117</v>
      </c>
      <c r="V2530">
        <v>42134572.640000001</v>
      </c>
      <c r="W2530" s="1" t="s">
        <v>3139</v>
      </c>
      <c r="X2530">
        <v>1</v>
      </c>
      <c r="Y2530" t="s">
        <v>6010</v>
      </c>
      <c r="Z2530" s="21">
        <v>42.134572640000002</v>
      </c>
      <c r="AA2530" s="1" t="s">
        <v>3139</v>
      </c>
      <c r="AB2530">
        <v>0</v>
      </c>
      <c r="AC2530">
        <v>42134572.640000001</v>
      </c>
      <c r="AD2530" s="1" t="s">
        <v>3139</v>
      </c>
      <c r="AE2530" t="s">
        <v>5824</v>
      </c>
    </row>
    <row r="2531" spans="1:31">
      <c r="A2531" s="98" t="str">
        <f t="shared" si="120"/>
        <v>1226</v>
      </c>
      <c r="B2531" s="98" t="str">
        <f t="shared" si="121"/>
        <v>OT</v>
      </c>
      <c r="C2531" s="98">
        <f t="shared" si="122"/>
        <v>153</v>
      </c>
      <c r="D2531" t="s">
        <v>6552</v>
      </c>
      <c r="E2531">
        <v>2</v>
      </c>
      <c r="F2531">
        <v>122602</v>
      </c>
      <c r="G2531" t="s">
        <v>3610</v>
      </c>
      <c r="H2531" t="s">
        <v>3244</v>
      </c>
      <c r="I2531" t="s">
        <v>6006</v>
      </c>
      <c r="J2531" t="s">
        <v>88</v>
      </c>
      <c r="L2531" t="s">
        <v>7117</v>
      </c>
      <c r="M2531" s="99">
        <v>44561</v>
      </c>
      <c r="N2531" s="21">
        <v>513312</v>
      </c>
      <c r="O2531" s="24">
        <v>1</v>
      </c>
      <c r="Q2531" t="s">
        <v>3139</v>
      </c>
      <c r="R2531">
        <v>513312</v>
      </c>
      <c r="T2531" t="s">
        <v>3139</v>
      </c>
      <c r="U2531" t="s">
        <v>7117</v>
      </c>
      <c r="V2531">
        <v>513312</v>
      </c>
      <c r="W2531" s="1" t="s">
        <v>3139</v>
      </c>
      <c r="X2531">
        <v>1</v>
      </c>
      <c r="Y2531" t="s">
        <v>7120</v>
      </c>
      <c r="Z2531" s="21">
        <v>0.51331199999999999</v>
      </c>
      <c r="AA2531" s="1" t="s">
        <v>3139</v>
      </c>
      <c r="AB2531">
        <v>0</v>
      </c>
      <c r="AC2531">
        <v>513312</v>
      </c>
      <c r="AD2531" s="1" t="s">
        <v>3139</v>
      </c>
      <c r="AE2531" t="s">
        <v>5824</v>
      </c>
    </row>
    <row r="2532" spans="1:31">
      <c r="A2532" s="98" t="str">
        <f t="shared" si="120"/>
        <v>1226</v>
      </c>
      <c r="B2532" s="98" t="str">
        <f t="shared" si="121"/>
        <v>OT</v>
      </c>
      <c r="C2532" s="98">
        <f t="shared" si="122"/>
        <v>0</v>
      </c>
      <c r="D2532" t="s">
        <v>6552</v>
      </c>
      <c r="E2532">
        <v>1</v>
      </c>
      <c r="F2532">
        <v>122602</v>
      </c>
      <c r="G2532" t="s">
        <v>53</v>
      </c>
      <c r="H2532" t="s">
        <v>3161</v>
      </c>
      <c r="I2532" t="s">
        <v>6006</v>
      </c>
      <c r="J2532" t="s">
        <v>50</v>
      </c>
      <c r="L2532" t="s">
        <v>6181</v>
      </c>
      <c r="M2532" s="99">
        <v>44408</v>
      </c>
      <c r="N2532" s="21">
        <v>66917119</v>
      </c>
      <c r="O2532" s="24">
        <v>1</v>
      </c>
      <c r="Q2532" t="s">
        <v>3139</v>
      </c>
      <c r="R2532">
        <v>1</v>
      </c>
      <c r="T2532" t="s">
        <v>3139</v>
      </c>
      <c r="U2532" t="s">
        <v>6181</v>
      </c>
      <c r="V2532">
        <v>66917119</v>
      </c>
      <c r="W2532" s="1" t="s">
        <v>3139</v>
      </c>
      <c r="X2532">
        <v>1</v>
      </c>
      <c r="Y2532" t="s">
        <v>6552</v>
      </c>
      <c r="Z2532" s="21">
        <v>66.917119</v>
      </c>
      <c r="AA2532" s="1" t="s">
        <v>3139</v>
      </c>
      <c r="AB2532">
        <v>66917119</v>
      </c>
      <c r="AC2532">
        <v>66917119</v>
      </c>
      <c r="AD2532" s="1" t="s">
        <v>3139</v>
      </c>
      <c r="AE2532" t="s">
        <v>5815</v>
      </c>
    </row>
    <row r="2533" spans="1:31">
      <c r="A2533" s="98" t="str">
        <f t="shared" si="120"/>
        <v>1226</v>
      </c>
      <c r="B2533" s="98" t="str">
        <f t="shared" si="121"/>
        <v>OT</v>
      </c>
      <c r="C2533" s="98">
        <f t="shared" si="122"/>
        <v>0</v>
      </c>
      <c r="D2533" t="s">
        <v>6552</v>
      </c>
      <c r="E2533">
        <v>2</v>
      </c>
      <c r="F2533">
        <v>122602</v>
      </c>
      <c r="G2533" t="s">
        <v>3179</v>
      </c>
      <c r="H2533" t="s">
        <v>3785</v>
      </c>
      <c r="I2533" t="s">
        <v>6006</v>
      </c>
      <c r="J2533" t="s">
        <v>50</v>
      </c>
      <c r="L2533" t="s">
        <v>7121</v>
      </c>
      <c r="M2533" s="99">
        <v>44408</v>
      </c>
      <c r="N2533" s="21">
        <v>0</v>
      </c>
      <c r="O2533" s="24">
        <v>1</v>
      </c>
      <c r="Q2533" t="s">
        <v>3139</v>
      </c>
      <c r="R2533">
        <v>1</v>
      </c>
      <c r="T2533" t="s">
        <v>3139</v>
      </c>
      <c r="U2533" t="s">
        <v>7121</v>
      </c>
      <c r="V2533">
        <v>10085195</v>
      </c>
      <c r="W2533" s="1" t="s">
        <v>3139</v>
      </c>
      <c r="X2533">
        <v>1</v>
      </c>
      <c r="Y2533" t="s">
        <v>6552</v>
      </c>
      <c r="Z2533" s="21">
        <v>10.085195000000001</v>
      </c>
      <c r="AA2533" s="1" t="s">
        <v>3139</v>
      </c>
      <c r="AB2533">
        <v>10085195</v>
      </c>
      <c r="AC2533">
        <v>10085195</v>
      </c>
      <c r="AD2533" s="1" t="s">
        <v>3139</v>
      </c>
      <c r="AE2533" t="s">
        <v>5815</v>
      </c>
    </row>
    <row r="2534" spans="1:31">
      <c r="A2534" s="98" t="str">
        <f t="shared" si="120"/>
        <v>1226</v>
      </c>
      <c r="B2534" s="98" t="str">
        <f t="shared" si="121"/>
        <v>OT</v>
      </c>
      <c r="C2534" s="98">
        <f t="shared" si="122"/>
        <v>0</v>
      </c>
      <c r="D2534" t="s">
        <v>6552</v>
      </c>
      <c r="E2534">
        <v>3</v>
      </c>
      <c r="F2534">
        <v>122602</v>
      </c>
      <c r="G2534" t="s">
        <v>3610</v>
      </c>
      <c r="H2534" t="s">
        <v>3611</v>
      </c>
      <c r="I2534" t="s">
        <v>6006</v>
      </c>
      <c r="J2534" t="s">
        <v>50</v>
      </c>
      <c r="L2534" t="s">
        <v>7122</v>
      </c>
      <c r="M2534" s="99">
        <v>44408</v>
      </c>
      <c r="N2534" s="21">
        <v>0</v>
      </c>
      <c r="O2534" s="24">
        <v>1</v>
      </c>
      <c r="Q2534" t="s">
        <v>3139</v>
      </c>
      <c r="R2534" t="s">
        <v>3139</v>
      </c>
      <c r="T2534" t="s">
        <v>3139</v>
      </c>
      <c r="U2534" t="s">
        <v>6552</v>
      </c>
      <c r="V2534">
        <v>509226</v>
      </c>
      <c r="W2534" s="1" t="s">
        <v>3139</v>
      </c>
      <c r="X2534">
        <v>1</v>
      </c>
      <c r="Y2534" t="s">
        <v>5977</v>
      </c>
      <c r="Z2534" s="21">
        <v>0.50922599999999996</v>
      </c>
      <c r="AA2534" s="1" t="s">
        <v>3139</v>
      </c>
      <c r="AB2534">
        <v>509226</v>
      </c>
      <c r="AC2534">
        <v>509226</v>
      </c>
      <c r="AD2534" s="1" t="s">
        <v>3139</v>
      </c>
      <c r="AE2534" t="s">
        <v>5815</v>
      </c>
    </row>
    <row r="2535" spans="1:31">
      <c r="A2535" s="98" t="str">
        <f t="shared" si="120"/>
        <v>1226</v>
      </c>
      <c r="B2535" s="98" t="str">
        <f t="shared" si="121"/>
        <v>OT</v>
      </c>
      <c r="C2535" s="98">
        <f t="shared" si="122"/>
        <v>0</v>
      </c>
      <c r="D2535" t="s">
        <v>6552</v>
      </c>
      <c r="E2535">
        <v>4</v>
      </c>
      <c r="F2535">
        <v>122602</v>
      </c>
      <c r="G2535" t="s">
        <v>3181</v>
      </c>
      <c r="H2535" t="s">
        <v>3848</v>
      </c>
      <c r="I2535" t="s">
        <v>6006</v>
      </c>
      <c r="J2535" t="s">
        <v>50</v>
      </c>
      <c r="L2535" t="s">
        <v>7121</v>
      </c>
      <c r="M2535" s="99">
        <v>44408</v>
      </c>
      <c r="N2535" s="21">
        <v>0</v>
      </c>
      <c r="O2535" s="24">
        <v>1</v>
      </c>
      <c r="Q2535" t="s">
        <v>3139</v>
      </c>
      <c r="R2535">
        <v>1</v>
      </c>
      <c r="T2535" t="s">
        <v>3139</v>
      </c>
      <c r="U2535" t="s">
        <v>6552</v>
      </c>
      <c r="V2535">
        <v>9982582</v>
      </c>
      <c r="W2535" s="1" t="s">
        <v>3139</v>
      </c>
      <c r="X2535">
        <v>1</v>
      </c>
      <c r="Y2535" t="s">
        <v>6203</v>
      </c>
      <c r="Z2535" s="21">
        <v>9.9825820000000007</v>
      </c>
      <c r="AA2535" s="1" t="s">
        <v>3139</v>
      </c>
      <c r="AB2535">
        <v>9982582</v>
      </c>
      <c r="AC2535">
        <v>9982582</v>
      </c>
      <c r="AD2535" s="1" t="s">
        <v>3139</v>
      </c>
      <c r="AE2535" t="s">
        <v>5815</v>
      </c>
    </row>
    <row r="2536" spans="1:31">
      <c r="A2536" s="98" t="str">
        <f t="shared" si="120"/>
        <v>1226</v>
      </c>
      <c r="B2536" s="98" t="str">
        <f t="shared" si="121"/>
        <v>OT</v>
      </c>
      <c r="C2536" s="98">
        <f t="shared" si="122"/>
        <v>0</v>
      </c>
      <c r="D2536" t="s">
        <v>6552</v>
      </c>
      <c r="E2536">
        <v>5</v>
      </c>
      <c r="F2536">
        <v>122602</v>
      </c>
      <c r="G2536" t="s">
        <v>3157</v>
      </c>
      <c r="H2536" t="s">
        <v>11523</v>
      </c>
      <c r="I2536" t="s">
        <v>6006</v>
      </c>
      <c r="J2536" t="s">
        <v>50</v>
      </c>
      <c r="L2536" t="s">
        <v>6086</v>
      </c>
      <c r="M2536" s="99">
        <v>44408</v>
      </c>
      <c r="N2536" s="21">
        <v>0</v>
      </c>
      <c r="O2536" s="24">
        <v>1</v>
      </c>
      <c r="Q2536" t="s">
        <v>3139</v>
      </c>
      <c r="R2536">
        <v>1</v>
      </c>
      <c r="T2536" t="s">
        <v>3139</v>
      </c>
      <c r="U2536" t="s">
        <v>6552</v>
      </c>
      <c r="V2536">
        <v>908526</v>
      </c>
      <c r="W2536" s="1" t="s">
        <v>3139</v>
      </c>
      <c r="X2536">
        <v>1</v>
      </c>
      <c r="Y2536" t="s">
        <v>6203</v>
      </c>
      <c r="Z2536" s="21">
        <v>0.90852599999999994</v>
      </c>
      <c r="AA2536" s="1" t="s">
        <v>3139</v>
      </c>
      <c r="AB2536">
        <v>908526</v>
      </c>
      <c r="AC2536">
        <v>908526</v>
      </c>
      <c r="AD2536" s="1" t="s">
        <v>3139</v>
      </c>
      <c r="AE2536" t="s">
        <v>5815</v>
      </c>
    </row>
    <row r="2537" spans="1:31">
      <c r="A2537" s="98" t="str">
        <f t="shared" si="120"/>
        <v>1226</v>
      </c>
      <c r="B2537" s="98" t="str">
        <f t="shared" si="121"/>
        <v>OT</v>
      </c>
      <c r="C2537" s="98">
        <f t="shared" si="122"/>
        <v>153</v>
      </c>
      <c r="D2537" t="s">
        <v>6552</v>
      </c>
      <c r="E2537">
        <v>1</v>
      </c>
      <c r="F2537">
        <v>122603</v>
      </c>
      <c r="G2537" t="s">
        <v>3610</v>
      </c>
      <c r="H2537" t="s">
        <v>3611</v>
      </c>
      <c r="I2537" t="s">
        <v>6006</v>
      </c>
      <c r="J2537" t="s">
        <v>50</v>
      </c>
      <c r="L2537" t="s">
        <v>7037</v>
      </c>
      <c r="M2537" s="99">
        <v>44561</v>
      </c>
      <c r="N2537" s="21">
        <v>454263</v>
      </c>
      <c r="O2537" s="24">
        <v>1</v>
      </c>
      <c r="Q2537" t="s">
        <v>3139</v>
      </c>
      <c r="R2537">
        <v>1</v>
      </c>
      <c r="T2537" t="s">
        <v>3139</v>
      </c>
      <c r="U2537" t="s">
        <v>7037</v>
      </c>
      <c r="V2537">
        <v>300305</v>
      </c>
      <c r="W2537" s="1" t="s">
        <v>3139</v>
      </c>
      <c r="X2537">
        <v>1</v>
      </c>
      <c r="Y2537" t="s">
        <v>6552</v>
      </c>
      <c r="Z2537" s="21">
        <v>0.45426299999999997</v>
      </c>
      <c r="AA2537" s="1" t="s">
        <v>3139</v>
      </c>
      <c r="AB2537">
        <v>153958</v>
      </c>
      <c r="AC2537">
        <v>153958</v>
      </c>
      <c r="AD2537" s="1" t="s">
        <v>3139</v>
      </c>
      <c r="AE2537" t="s">
        <v>5815</v>
      </c>
    </row>
    <row r="2538" spans="1:31">
      <c r="A2538" s="98" t="str">
        <f t="shared" si="120"/>
        <v>1226</v>
      </c>
      <c r="B2538" s="98" t="str">
        <f t="shared" si="121"/>
        <v>OT</v>
      </c>
      <c r="C2538" s="98">
        <f t="shared" si="122"/>
        <v>153</v>
      </c>
      <c r="D2538" t="s">
        <v>6552</v>
      </c>
      <c r="E2538">
        <v>2</v>
      </c>
      <c r="F2538">
        <v>122602</v>
      </c>
      <c r="G2538" t="s">
        <v>3181</v>
      </c>
      <c r="H2538" t="s">
        <v>3285</v>
      </c>
      <c r="I2538" t="s">
        <v>6006</v>
      </c>
      <c r="J2538" t="s">
        <v>3849</v>
      </c>
      <c r="L2538" t="s">
        <v>7123</v>
      </c>
      <c r="M2538" s="99">
        <v>44561</v>
      </c>
      <c r="N2538" s="21">
        <v>15242694</v>
      </c>
      <c r="O2538" s="24">
        <v>1</v>
      </c>
      <c r="Q2538" t="s">
        <v>3139</v>
      </c>
      <c r="R2538">
        <v>1</v>
      </c>
      <c r="T2538" t="s">
        <v>3139</v>
      </c>
      <c r="U2538" t="s">
        <v>7123</v>
      </c>
      <c r="V2538">
        <v>12317727</v>
      </c>
      <c r="W2538" s="1" t="s">
        <v>3139</v>
      </c>
      <c r="X2538">
        <v>1</v>
      </c>
      <c r="Y2538" t="s">
        <v>6552</v>
      </c>
      <c r="Z2538" s="21">
        <v>17.968271999999999</v>
      </c>
      <c r="AA2538" s="1" t="s">
        <v>3139</v>
      </c>
      <c r="AB2538">
        <v>5650545</v>
      </c>
      <c r="AC2538">
        <v>5650545</v>
      </c>
      <c r="AD2538" s="1" t="s">
        <v>3139</v>
      </c>
      <c r="AE2538" t="s">
        <v>5815</v>
      </c>
    </row>
    <row r="2539" spans="1:31">
      <c r="A2539" s="98" t="str">
        <f t="shared" si="120"/>
        <v>1226</v>
      </c>
      <c r="B2539" s="98" t="str">
        <f t="shared" si="121"/>
        <v>OT</v>
      </c>
      <c r="C2539" s="98">
        <f t="shared" si="122"/>
        <v>153</v>
      </c>
      <c r="D2539" t="s">
        <v>6552</v>
      </c>
      <c r="E2539">
        <v>3</v>
      </c>
      <c r="F2539">
        <v>122602</v>
      </c>
      <c r="G2539" t="s">
        <v>3179</v>
      </c>
      <c r="H2539" t="s">
        <v>3287</v>
      </c>
      <c r="I2539" t="s">
        <v>6006</v>
      </c>
      <c r="J2539" t="s">
        <v>3849</v>
      </c>
      <c r="L2539" t="s">
        <v>7124</v>
      </c>
      <c r="M2539" s="99">
        <v>44561</v>
      </c>
      <c r="N2539" s="21">
        <v>18742357</v>
      </c>
      <c r="O2539" s="24">
        <v>1</v>
      </c>
      <c r="Q2539" t="s">
        <v>3139</v>
      </c>
      <c r="R2539">
        <v>1</v>
      </c>
      <c r="T2539" t="s">
        <v>3139</v>
      </c>
      <c r="U2539" t="s">
        <v>7124</v>
      </c>
      <c r="V2539">
        <v>13672623</v>
      </c>
      <c r="W2539" s="1" t="s">
        <v>3139</v>
      </c>
      <c r="X2539">
        <v>1</v>
      </c>
      <c r="Y2539" t="s">
        <v>6552</v>
      </c>
      <c r="Z2539" s="21">
        <v>21.467935000000001</v>
      </c>
      <c r="AA2539" s="1" t="s">
        <v>3139</v>
      </c>
      <c r="AB2539">
        <v>7795312</v>
      </c>
      <c r="AC2539">
        <v>7795312</v>
      </c>
      <c r="AD2539" s="1" t="s">
        <v>3139</v>
      </c>
      <c r="AE2539" t="s">
        <v>5815</v>
      </c>
    </row>
    <row r="2540" spans="1:31">
      <c r="A2540" s="98" t="str">
        <f t="shared" si="120"/>
        <v>1226</v>
      </c>
      <c r="B2540" s="98" t="str">
        <f t="shared" si="121"/>
        <v>OT</v>
      </c>
      <c r="C2540" s="98">
        <f t="shared" si="122"/>
        <v>153</v>
      </c>
      <c r="D2540" t="s">
        <v>6552</v>
      </c>
      <c r="E2540">
        <v>4</v>
      </c>
      <c r="F2540">
        <v>122602</v>
      </c>
      <c r="G2540" t="s">
        <v>53</v>
      </c>
      <c r="H2540" t="s">
        <v>3047</v>
      </c>
      <c r="I2540" t="s">
        <v>6006</v>
      </c>
      <c r="J2540" t="s">
        <v>50</v>
      </c>
      <c r="L2540" t="s">
        <v>7125</v>
      </c>
      <c r="M2540" s="99">
        <v>44561</v>
      </c>
      <c r="N2540" s="21">
        <v>125969411.40000001</v>
      </c>
      <c r="O2540" s="24">
        <v>1</v>
      </c>
      <c r="Q2540" t="s">
        <v>3139</v>
      </c>
      <c r="R2540">
        <v>1</v>
      </c>
      <c r="T2540" t="s">
        <v>3139</v>
      </c>
      <c r="U2540" t="s">
        <v>7125</v>
      </c>
      <c r="V2540">
        <v>86850353.769999996</v>
      </c>
      <c r="W2540" s="1" t="s">
        <v>3139</v>
      </c>
      <c r="X2540">
        <v>1</v>
      </c>
      <c r="Y2540" t="s">
        <v>6552</v>
      </c>
      <c r="Z2540" s="21">
        <v>125.96941140000001</v>
      </c>
      <c r="AA2540" s="1" t="s">
        <v>3139</v>
      </c>
      <c r="AB2540">
        <v>39119057.630000003</v>
      </c>
      <c r="AC2540">
        <v>39119057.630000003</v>
      </c>
      <c r="AD2540" s="1" t="s">
        <v>3139</v>
      </c>
      <c r="AE2540" t="s">
        <v>5815</v>
      </c>
    </row>
    <row r="2541" spans="1:31">
      <c r="A2541" s="98" t="str">
        <f t="shared" si="120"/>
        <v>1226</v>
      </c>
      <c r="B2541" s="98" t="str">
        <f t="shared" si="121"/>
        <v>OT</v>
      </c>
      <c r="C2541" s="98">
        <f t="shared" si="122"/>
        <v>153</v>
      </c>
      <c r="D2541" t="s">
        <v>6552</v>
      </c>
      <c r="E2541">
        <v>5</v>
      </c>
      <c r="F2541">
        <v>122603</v>
      </c>
      <c r="G2541" t="s">
        <v>3157</v>
      </c>
      <c r="H2541" t="s">
        <v>3159</v>
      </c>
      <c r="I2541" t="s">
        <v>6006</v>
      </c>
      <c r="J2541" t="s">
        <v>50</v>
      </c>
      <c r="L2541" t="s">
        <v>7126</v>
      </c>
      <c r="M2541" s="99">
        <v>44561</v>
      </c>
      <c r="N2541" s="21">
        <v>781476</v>
      </c>
      <c r="O2541" s="24">
        <v>1</v>
      </c>
      <c r="Q2541" t="s">
        <v>3139</v>
      </c>
      <c r="R2541">
        <v>1</v>
      </c>
      <c r="T2541" t="s">
        <v>3139</v>
      </c>
      <c r="U2541" t="s">
        <v>7126</v>
      </c>
      <c r="V2541">
        <v>737717</v>
      </c>
      <c r="W2541" s="1" t="s">
        <v>3139</v>
      </c>
      <c r="X2541">
        <v>1</v>
      </c>
      <c r="Y2541" t="s">
        <v>6552</v>
      </c>
      <c r="Z2541" s="21">
        <v>0.78147599999999995</v>
      </c>
      <c r="AA2541" s="1" t="s">
        <v>3139</v>
      </c>
      <c r="AB2541">
        <v>43759</v>
      </c>
      <c r="AC2541">
        <v>43759</v>
      </c>
      <c r="AD2541" s="1" t="s">
        <v>3139</v>
      </c>
      <c r="AE2541" t="s">
        <v>5815</v>
      </c>
    </row>
    <row r="2542" spans="1:31">
      <c r="A2542" s="98" t="str">
        <f t="shared" si="120"/>
        <v>1120</v>
      </c>
      <c r="B2542" s="98" t="str">
        <f t="shared" si="121"/>
        <v>OT</v>
      </c>
      <c r="C2542" s="98">
        <f t="shared" si="122"/>
        <v>10</v>
      </c>
      <c r="D2542" t="s">
        <v>6552</v>
      </c>
      <c r="E2542">
        <v>6</v>
      </c>
      <c r="F2542">
        <v>112007</v>
      </c>
      <c r="G2542" t="s">
        <v>53</v>
      </c>
      <c r="H2542" t="s">
        <v>3263</v>
      </c>
      <c r="I2542" t="s">
        <v>5969</v>
      </c>
      <c r="J2542" t="s">
        <v>9752</v>
      </c>
      <c r="L2542" t="s">
        <v>6088</v>
      </c>
      <c r="M2542" s="99">
        <v>44418</v>
      </c>
      <c r="N2542" s="21">
        <v>257052080</v>
      </c>
      <c r="O2542" s="24">
        <v>1</v>
      </c>
      <c r="P2542" t="s">
        <v>5814</v>
      </c>
      <c r="Q2542">
        <v>2.5</v>
      </c>
      <c r="R2542" t="s">
        <v>3139</v>
      </c>
      <c r="S2542" t="s">
        <v>54</v>
      </c>
      <c r="T2542">
        <v>90</v>
      </c>
      <c r="U2542" t="s">
        <v>6088</v>
      </c>
      <c r="V2542">
        <v>257052080</v>
      </c>
      <c r="W2542" s="1">
        <v>2.5</v>
      </c>
      <c r="X2542" t="s">
        <v>3139</v>
      </c>
      <c r="Y2542" t="s">
        <v>6552</v>
      </c>
      <c r="Z2542" s="21">
        <v>258.48472700000002</v>
      </c>
      <c r="AA2542" s="1">
        <v>2.5</v>
      </c>
      <c r="AB2542" t="s">
        <v>3139</v>
      </c>
      <c r="AC2542">
        <v>1432647</v>
      </c>
      <c r="AD2542" s="1" t="s">
        <v>3139</v>
      </c>
      <c r="AE2542" t="s">
        <v>5815</v>
      </c>
    </row>
    <row r="2543" spans="1:31">
      <c r="A2543" s="98" t="str">
        <f t="shared" si="120"/>
        <v>1120</v>
      </c>
      <c r="B2543" s="98" t="str">
        <f t="shared" si="121"/>
        <v>OT</v>
      </c>
      <c r="C2543" s="98">
        <f t="shared" si="122"/>
        <v>18</v>
      </c>
      <c r="D2543" t="s">
        <v>6552</v>
      </c>
      <c r="E2543">
        <v>7</v>
      </c>
      <c r="F2543">
        <v>112007</v>
      </c>
      <c r="G2543" t="s">
        <v>53</v>
      </c>
      <c r="H2543" t="s">
        <v>3263</v>
      </c>
      <c r="I2543" t="s">
        <v>5969</v>
      </c>
      <c r="J2543" t="s">
        <v>9753</v>
      </c>
      <c r="L2543" t="s">
        <v>5973</v>
      </c>
      <c r="M2543" s="99">
        <v>44426</v>
      </c>
      <c r="N2543" s="21">
        <v>644254283</v>
      </c>
      <c r="O2543" s="24">
        <v>1</v>
      </c>
      <c r="P2543" t="s">
        <v>5814</v>
      </c>
      <c r="Q2543">
        <v>2.5</v>
      </c>
      <c r="R2543" t="s">
        <v>3139</v>
      </c>
      <c r="S2543" t="s">
        <v>54</v>
      </c>
      <c r="T2543">
        <v>90</v>
      </c>
      <c r="U2543" t="s">
        <v>5973</v>
      </c>
      <c r="V2543">
        <v>644254283</v>
      </c>
      <c r="W2543" s="1">
        <v>2.5</v>
      </c>
      <c r="X2543" t="s">
        <v>3139</v>
      </c>
      <c r="Y2543" t="s">
        <v>6552</v>
      </c>
      <c r="Z2543" s="21">
        <v>647.490227</v>
      </c>
      <c r="AA2543" s="1">
        <v>2.5</v>
      </c>
      <c r="AB2543" t="s">
        <v>3139</v>
      </c>
      <c r="AC2543">
        <v>3235944</v>
      </c>
      <c r="AD2543" s="1" t="s">
        <v>3139</v>
      </c>
      <c r="AE2543" t="s">
        <v>5815</v>
      </c>
    </row>
    <row r="2544" spans="1:31">
      <c r="A2544" s="98" t="str">
        <f t="shared" si="120"/>
        <v>1120</v>
      </c>
      <c r="B2544" s="98" t="str">
        <f t="shared" si="121"/>
        <v>OT</v>
      </c>
      <c r="C2544" s="98">
        <f t="shared" si="122"/>
        <v>47</v>
      </c>
      <c r="D2544" t="s">
        <v>6552</v>
      </c>
      <c r="E2544">
        <v>8</v>
      </c>
      <c r="F2544">
        <v>112007</v>
      </c>
      <c r="G2544" t="s">
        <v>53</v>
      </c>
      <c r="H2544" t="s">
        <v>3263</v>
      </c>
      <c r="I2544" t="s">
        <v>5969</v>
      </c>
      <c r="J2544" t="s">
        <v>11524</v>
      </c>
      <c r="L2544" t="s">
        <v>6169</v>
      </c>
      <c r="M2544" s="99">
        <v>44455</v>
      </c>
      <c r="N2544" s="21">
        <v>648371936</v>
      </c>
      <c r="O2544" s="24">
        <v>1</v>
      </c>
      <c r="P2544" t="s">
        <v>5814</v>
      </c>
      <c r="Q2544">
        <v>2.5</v>
      </c>
      <c r="R2544" t="s">
        <v>3139</v>
      </c>
      <c r="S2544" t="s">
        <v>54</v>
      </c>
      <c r="T2544">
        <v>90</v>
      </c>
      <c r="U2544" t="s">
        <v>6169</v>
      </c>
      <c r="V2544">
        <v>648371936</v>
      </c>
      <c r="W2544" s="1">
        <v>2.5</v>
      </c>
      <c r="X2544" t="s">
        <v>3139</v>
      </c>
      <c r="Y2544" t="s">
        <v>6552</v>
      </c>
      <c r="Z2544" s="21">
        <v>650.37947599999995</v>
      </c>
      <c r="AA2544" s="1">
        <v>2.5</v>
      </c>
      <c r="AB2544" t="s">
        <v>3139</v>
      </c>
      <c r="AC2544">
        <v>2007540</v>
      </c>
      <c r="AD2544" s="1" t="s">
        <v>3139</v>
      </c>
      <c r="AE2544" t="s">
        <v>5815</v>
      </c>
    </row>
    <row r="2545" spans="1:31">
      <c r="A2545" s="98" t="str">
        <f t="shared" si="120"/>
        <v>1120</v>
      </c>
      <c r="B2545" s="98" t="str">
        <f t="shared" si="121"/>
        <v>OT</v>
      </c>
      <c r="C2545" s="98">
        <f t="shared" si="122"/>
        <v>54</v>
      </c>
      <c r="D2545" t="s">
        <v>6552</v>
      </c>
      <c r="E2545">
        <v>9</v>
      </c>
      <c r="F2545">
        <v>112007</v>
      </c>
      <c r="G2545" t="s">
        <v>53</v>
      </c>
      <c r="H2545" t="s">
        <v>3263</v>
      </c>
      <c r="I2545" t="s">
        <v>5969</v>
      </c>
      <c r="J2545" t="s">
        <v>11525</v>
      </c>
      <c r="L2545" t="s">
        <v>6098</v>
      </c>
      <c r="M2545" s="99">
        <v>44462</v>
      </c>
      <c r="N2545" s="21">
        <v>844933473</v>
      </c>
      <c r="O2545" s="24">
        <v>1</v>
      </c>
      <c r="P2545" t="s">
        <v>5814</v>
      </c>
      <c r="Q2545">
        <v>2.5</v>
      </c>
      <c r="R2545" t="s">
        <v>3139</v>
      </c>
      <c r="S2545" t="s">
        <v>54</v>
      </c>
      <c r="T2545">
        <v>90</v>
      </c>
      <c r="U2545" t="s">
        <v>6098</v>
      </c>
      <c r="V2545">
        <v>844933473</v>
      </c>
      <c r="W2545" s="1">
        <v>2.5</v>
      </c>
      <c r="X2545" t="s">
        <v>3139</v>
      </c>
      <c r="Y2545" t="s">
        <v>6552</v>
      </c>
      <c r="Z2545" s="21">
        <v>847.14264100000003</v>
      </c>
      <c r="AA2545" s="1">
        <v>2.5</v>
      </c>
      <c r="AB2545" t="s">
        <v>3139</v>
      </c>
      <c r="AC2545">
        <v>2209168</v>
      </c>
      <c r="AD2545" s="1" t="s">
        <v>3139</v>
      </c>
      <c r="AE2545" t="s">
        <v>5815</v>
      </c>
    </row>
    <row r="2546" spans="1:31">
      <c r="A2546" s="98" t="str">
        <f t="shared" si="120"/>
        <v>1120</v>
      </c>
      <c r="B2546" s="98" t="str">
        <f t="shared" si="121"/>
        <v>OT</v>
      </c>
      <c r="C2546" s="98">
        <f t="shared" si="122"/>
        <v>74</v>
      </c>
      <c r="D2546" t="s">
        <v>6552</v>
      </c>
      <c r="E2546">
        <v>10</v>
      </c>
      <c r="F2546">
        <v>112007</v>
      </c>
      <c r="G2546" t="s">
        <v>53</v>
      </c>
      <c r="H2546" t="s">
        <v>3263</v>
      </c>
      <c r="I2546" t="s">
        <v>5969</v>
      </c>
      <c r="J2546" t="s">
        <v>12169</v>
      </c>
      <c r="L2546" t="s">
        <v>6072</v>
      </c>
      <c r="M2546" s="99">
        <v>44482</v>
      </c>
      <c r="N2546" s="21">
        <v>258657226</v>
      </c>
      <c r="O2546" s="24">
        <v>1</v>
      </c>
      <c r="P2546" t="s">
        <v>5814</v>
      </c>
      <c r="Q2546">
        <v>2.5</v>
      </c>
      <c r="R2546" t="s">
        <v>3139</v>
      </c>
      <c r="S2546" t="s">
        <v>54</v>
      </c>
      <c r="T2546">
        <v>90</v>
      </c>
      <c r="U2546" t="s">
        <v>6072</v>
      </c>
      <c r="V2546">
        <v>258657226</v>
      </c>
      <c r="W2546" s="1">
        <v>2.5</v>
      </c>
      <c r="X2546" t="s">
        <v>3139</v>
      </c>
      <c r="Y2546" t="s">
        <v>6552</v>
      </c>
      <c r="Z2546" s="21">
        <v>258.97757200000001</v>
      </c>
      <c r="AA2546" s="1">
        <v>2.5</v>
      </c>
      <c r="AB2546" t="s">
        <v>3139</v>
      </c>
      <c r="AC2546">
        <v>320346</v>
      </c>
      <c r="AD2546" s="1" t="s">
        <v>3139</v>
      </c>
      <c r="AE2546" t="s">
        <v>5815</v>
      </c>
    </row>
    <row r="2547" spans="1:31">
      <c r="A2547" s="98" t="str">
        <f t="shared" si="120"/>
        <v>1120</v>
      </c>
      <c r="B2547" s="98" t="str">
        <f t="shared" si="121"/>
        <v>OT</v>
      </c>
      <c r="C2547" s="98">
        <f t="shared" si="122"/>
        <v>78</v>
      </c>
      <c r="D2547" t="s">
        <v>6552</v>
      </c>
      <c r="E2547">
        <v>11</v>
      </c>
      <c r="F2547">
        <v>112007</v>
      </c>
      <c r="G2547" t="s">
        <v>108</v>
      </c>
      <c r="H2547" t="s">
        <v>3042</v>
      </c>
      <c r="I2547" t="s">
        <v>5969</v>
      </c>
      <c r="J2547" t="s">
        <v>12170</v>
      </c>
      <c r="L2547" t="s">
        <v>6076</v>
      </c>
      <c r="M2547" s="99">
        <v>44486</v>
      </c>
      <c r="N2547" s="21">
        <v>440991589</v>
      </c>
      <c r="O2547" s="24">
        <v>1</v>
      </c>
      <c r="P2547" t="s">
        <v>5814</v>
      </c>
      <c r="Q2547">
        <v>2.0299999999999998</v>
      </c>
      <c r="R2547" t="s">
        <v>3139</v>
      </c>
      <c r="S2547" t="s">
        <v>54</v>
      </c>
      <c r="T2547">
        <v>90</v>
      </c>
      <c r="U2547" t="s">
        <v>6076</v>
      </c>
      <c r="V2547">
        <v>440991589</v>
      </c>
      <c r="W2547" s="1">
        <v>2.0299999999999998</v>
      </c>
      <c r="X2547" t="s">
        <v>3139</v>
      </c>
      <c r="Y2547" t="s">
        <v>6552</v>
      </c>
      <c r="Z2547" s="21">
        <v>441.26512600000001</v>
      </c>
      <c r="AA2547" s="1">
        <v>2.0299999999999998</v>
      </c>
      <c r="AB2547" t="s">
        <v>3139</v>
      </c>
      <c r="AC2547">
        <v>273537</v>
      </c>
      <c r="AD2547" s="1" t="s">
        <v>3139</v>
      </c>
      <c r="AE2547" t="s">
        <v>5815</v>
      </c>
    </row>
    <row r="2548" spans="1:31">
      <c r="A2548" s="98" t="str">
        <f t="shared" si="120"/>
        <v>1120</v>
      </c>
      <c r="B2548" s="98" t="str">
        <f t="shared" si="121"/>
        <v>OT</v>
      </c>
      <c r="C2548" s="98">
        <f t="shared" si="122"/>
        <v>56</v>
      </c>
      <c r="D2548" t="s">
        <v>6552</v>
      </c>
      <c r="E2548">
        <v>12</v>
      </c>
      <c r="F2548">
        <v>112007</v>
      </c>
      <c r="G2548" t="s">
        <v>866</v>
      </c>
      <c r="H2548" t="s">
        <v>3746</v>
      </c>
      <c r="I2548" t="s">
        <v>5969</v>
      </c>
      <c r="J2548" t="s">
        <v>11526</v>
      </c>
      <c r="L2548" t="s">
        <v>6396</v>
      </c>
      <c r="M2548" s="99">
        <v>44464</v>
      </c>
      <c r="N2548" s="21">
        <v>503693076.31999999</v>
      </c>
      <c r="O2548" s="24">
        <v>1</v>
      </c>
      <c r="P2548" t="s">
        <v>5814</v>
      </c>
      <c r="Q2548">
        <v>1.96</v>
      </c>
      <c r="R2548" t="s">
        <v>3139</v>
      </c>
      <c r="S2548" t="s">
        <v>54</v>
      </c>
      <c r="T2548">
        <v>90</v>
      </c>
      <c r="U2548" t="s">
        <v>6396</v>
      </c>
      <c r="V2548">
        <v>503693076.31999999</v>
      </c>
      <c r="W2548" s="1">
        <v>1.96</v>
      </c>
      <c r="X2548" t="s">
        <v>3139</v>
      </c>
      <c r="Y2548" t="s">
        <v>6552</v>
      </c>
      <c r="Z2548" s="21">
        <v>504.64583931999999</v>
      </c>
      <c r="AA2548" s="1">
        <v>1.96</v>
      </c>
      <c r="AB2548" t="s">
        <v>3139</v>
      </c>
      <c r="AC2548">
        <v>952763</v>
      </c>
      <c r="AD2548" s="1" t="s">
        <v>3139</v>
      </c>
      <c r="AE2548" t="s">
        <v>5815</v>
      </c>
    </row>
    <row r="2549" spans="1:31">
      <c r="A2549" s="98" t="str">
        <f t="shared" si="120"/>
        <v>1120</v>
      </c>
      <c r="B2549" s="98" t="str">
        <f t="shared" si="121"/>
        <v>OT</v>
      </c>
      <c r="C2549" s="98">
        <f t="shared" si="122"/>
        <v>14</v>
      </c>
      <c r="D2549" t="s">
        <v>6552</v>
      </c>
      <c r="E2549">
        <v>13</v>
      </c>
      <c r="F2549">
        <v>112007</v>
      </c>
      <c r="G2549" t="s">
        <v>867</v>
      </c>
      <c r="H2549" t="s">
        <v>3041</v>
      </c>
      <c r="I2549" t="s">
        <v>5969</v>
      </c>
      <c r="J2549" t="s">
        <v>9754</v>
      </c>
      <c r="L2549" t="s">
        <v>6430</v>
      </c>
      <c r="M2549" s="99">
        <v>44422</v>
      </c>
      <c r="N2549" s="21">
        <v>161566921</v>
      </c>
      <c r="O2549" s="24">
        <v>1</v>
      </c>
      <c r="P2549" t="s">
        <v>5814</v>
      </c>
      <c r="Q2549">
        <v>1.82</v>
      </c>
      <c r="R2549" t="s">
        <v>3139</v>
      </c>
      <c r="S2549" t="s">
        <v>54</v>
      </c>
      <c r="T2549">
        <v>90</v>
      </c>
      <c r="U2549" t="s">
        <v>6430</v>
      </c>
      <c r="V2549">
        <v>161566921</v>
      </c>
      <c r="W2549" s="1">
        <v>1.82</v>
      </c>
      <c r="X2549" t="s">
        <v>3139</v>
      </c>
      <c r="Y2549" t="s">
        <v>6552</v>
      </c>
      <c r="Z2549" s="21">
        <v>162.21048099999999</v>
      </c>
      <c r="AA2549" s="1">
        <v>1.82</v>
      </c>
      <c r="AB2549" t="s">
        <v>3139</v>
      </c>
      <c r="AC2549">
        <v>643560</v>
      </c>
      <c r="AD2549" s="1" t="s">
        <v>3139</v>
      </c>
      <c r="AE2549" t="s">
        <v>5815</v>
      </c>
    </row>
    <row r="2550" spans="1:31">
      <c r="A2550" s="98" t="str">
        <f t="shared" si="120"/>
        <v>1120</v>
      </c>
      <c r="B2550" s="98" t="str">
        <f t="shared" si="121"/>
        <v>OT</v>
      </c>
      <c r="C2550" s="98">
        <f t="shared" si="122"/>
        <v>58</v>
      </c>
      <c r="D2550" t="s">
        <v>6552</v>
      </c>
      <c r="E2550">
        <v>14</v>
      </c>
      <c r="F2550">
        <v>112007</v>
      </c>
      <c r="G2550" t="s">
        <v>3177</v>
      </c>
      <c r="H2550" t="s">
        <v>9755</v>
      </c>
      <c r="I2550" t="s">
        <v>5969</v>
      </c>
      <c r="J2550" t="s">
        <v>11527</v>
      </c>
      <c r="L2550" t="s">
        <v>6843</v>
      </c>
      <c r="M2550" s="99">
        <v>44466</v>
      </c>
      <c r="N2550" s="21">
        <v>253707477.88999999</v>
      </c>
      <c r="O2550" s="24">
        <v>1</v>
      </c>
      <c r="P2550" t="s">
        <v>5814</v>
      </c>
      <c r="Q2550">
        <v>2.4500000000000002</v>
      </c>
      <c r="R2550" t="s">
        <v>3139</v>
      </c>
      <c r="S2550" t="s">
        <v>54</v>
      </c>
      <c r="T2550">
        <v>90</v>
      </c>
      <c r="U2550" t="s">
        <v>6843</v>
      </c>
      <c r="V2550">
        <v>253707477.88999999</v>
      </c>
      <c r="W2550" s="1">
        <v>2.4500000000000002</v>
      </c>
      <c r="X2550" t="s">
        <v>3139</v>
      </c>
      <c r="Y2550" t="s">
        <v>6552</v>
      </c>
      <c r="Z2550" s="21">
        <v>254.28925288999997</v>
      </c>
      <c r="AA2550" s="1">
        <v>2.4500000000000002</v>
      </c>
      <c r="AB2550" t="s">
        <v>3139</v>
      </c>
      <c r="AC2550">
        <v>581775</v>
      </c>
      <c r="AD2550" s="1" t="s">
        <v>3139</v>
      </c>
      <c r="AE2550" t="s">
        <v>5815</v>
      </c>
    </row>
    <row r="2551" spans="1:31">
      <c r="A2551" s="98" t="str">
        <f t="shared" si="120"/>
        <v>1228</v>
      </c>
      <c r="B2551" s="98" t="str">
        <f t="shared" si="121"/>
        <v>CA</v>
      </c>
      <c r="C2551" s="98">
        <f t="shared" si="122"/>
        <v>66</v>
      </c>
      <c r="D2551" t="s">
        <v>6552</v>
      </c>
      <c r="E2551">
        <v>1</v>
      </c>
      <c r="F2551">
        <v>122811</v>
      </c>
      <c r="G2551" t="s">
        <v>53</v>
      </c>
      <c r="H2551" t="s">
        <v>3047</v>
      </c>
      <c r="I2551" t="s">
        <v>5969</v>
      </c>
      <c r="J2551" t="s">
        <v>7127</v>
      </c>
      <c r="L2551" t="s">
        <v>6103</v>
      </c>
      <c r="M2551" s="99">
        <v>44474</v>
      </c>
      <c r="N2551" s="21">
        <v>505000000</v>
      </c>
      <c r="O2551" s="24">
        <v>1</v>
      </c>
      <c r="P2551" t="s">
        <v>5814</v>
      </c>
      <c r="Q2551">
        <v>3.3660000000000001</v>
      </c>
      <c r="R2551" t="s">
        <v>3139</v>
      </c>
      <c r="S2551" t="s">
        <v>54</v>
      </c>
      <c r="T2551">
        <v>150</v>
      </c>
      <c r="U2551" t="s">
        <v>6103</v>
      </c>
      <c r="V2551">
        <v>505000000</v>
      </c>
      <c r="W2551" s="1">
        <v>3.3660000000000001</v>
      </c>
      <c r="X2551" t="s">
        <v>3139</v>
      </c>
      <c r="Y2551" t="s">
        <v>6552</v>
      </c>
      <c r="Z2551" s="21">
        <v>510.52930600000002</v>
      </c>
      <c r="AA2551" s="1">
        <v>3.3660000000000001</v>
      </c>
      <c r="AB2551" t="s">
        <v>3139</v>
      </c>
      <c r="AC2551">
        <v>5529306</v>
      </c>
      <c r="AD2551" s="1" t="s">
        <v>3139</v>
      </c>
      <c r="AE2551" t="s">
        <v>5815</v>
      </c>
    </row>
    <row r="2552" spans="1:31">
      <c r="A2552" s="98" t="str">
        <f t="shared" si="120"/>
        <v>1228</v>
      </c>
      <c r="B2552" s="98" t="str">
        <f t="shared" si="121"/>
        <v>CA</v>
      </c>
      <c r="C2552" s="98">
        <f t="shared" si="122"/>
        <v>12</v>
      </c>
      <c r="D2552" t="s">
        <v>6552</v>
      </c>
      <c r="E2552">
        <v>2</v>
      </c>
      <c r="F2552">
        <v>122811</v>
      </c>
      <c r="G2552" t="s">
        <v>53</v>
      </c>
      <c r="H2552" t="s">
        <v>3047</v>
      </c>
      <c r="I2552" t="s">
        <v>5969</v>
      </c>
      <c r="J2552" t="s">
        <v>9756</v>
      </c>
      <c r="L2552" t="s">
        <v>5971</v>
      </c>
      <c r="M2552" s="99">
        <v>44420</v>
      </c>
      <c r="N2552" s="21">
        <v>505000000</v>
      </c>
      <c r="O2552" s="24">
        <v>1</v>
      </c>
      <c r="P2552" t="s">
        <v>5814</v>
      </c>
      <c r="Q2552">
        <v>3.0640000000000001</v>
      </c>
      <c r="R2552" t="s">
        <v>3139</v>
      </c>
      <c r="S2552" t="s">
        <v>54</v>
      </c>
      <c r="T2552">
        <v>90</v>
      </c>
      <c r="U2552" t="s">
        <v>5971</v>
      </c>
      <c r="V2552">
        <v>505000000</v>
      </c>
      <c r="W2552" s="1">
        <v>3.0640000000000001</v>
      </c>
      <c r="X2552" t="s">
        <v>3139</v>
      </c>
      <c r="Y2552" t="s">
        <v>6552</v>
      </c>
      <c r="Z2552" s="21">
        <v>508.43848410000004</v>
      </c>
      <c r="AA2552" s="1">
        <v>3.0640000000000001</v>
      </c>
      <c r="AB2552" t="s">
        <v>3139</v>
      </c>
      <c r="AC2552">
        <v>3438484.1</v>
      </c>
      <c r="AD2552" s="1" t="s">
        <v>3139</v>
      </c>
      <c r="AE2552" t="s">
        <v>5815</v>
      </c>
    </row>
    <row r="2553" spans="1:31">
      <c r="A2553" s="98" t="str">
        <f t="shared" si="120"/>
        <v>1228</v>
      </c>
      <c r="B2553" s="98" t="str">
        <f t="shared" si="121"/>
        <v>CA</v>
      </c>
      <c r="C2553" s="98">
        <f t="shared" si="122"/>
        <v>89</v>
      </c>
      <c r="D2553" t="s">
        <v>6552</v>
      </c>
      <c r="E2553">
        <v>3</v>
      </c>
      <c r="F2553">
        <v>122811</v>
      </c>
      <c r="G2553" t="s">
        <v>53</v>
      </c>
      <c r="H2553" t="s">
        <v>3047</v>
      </c>
      <c r="I2553" t="s">
        <v>5969</v>
      </c>
      <c r="J2553" t="s">
        <v>9757</v>
      </c>
      <c r="L2553" t="s">
        <v>5994</v>
      </c>
      <c r="M2553" s="99">
        <v>44497</v>
      </c>
      <c r="N2553" s="21">
        <v>505000000</v>
      </c>
      <c r="O2553" s="24">
        <v>1</v>
      </c>
      <c r="P2553" t="s">
        <v>5814</v>
      </c>
      <c r="Q2553">
        <v>3.0640000000000001</v>
      </c>
      <c r="R2553" t="s">
        <v>3139</v>
      </c>
      <c r="S2553" t="s">
        <v>54</v>
      </c>
      <c r="T2553">
        <v>150</v>
      </c>
      <c r="U2553" t="s">
        <v>5994</v>
      </c>
      <c r="V2553">
        <v>505000000</v>
      </c>
      <c r="W2553" s="1">
        <v>3.0640000000000001</v>
      </c>
      <c r="X2553" t="s">
        <v>3139</v>
      </c>
      <c r="Y2553" t="s">
        <v>6552</v>
      </c>
      <c r="Z2553" s="21">
        <v>507.79985811111101</v>
      </c>
      <c r="AA2553" s="1">
        <v>3.0640000000000001</v>
      </c>
      <c r="AB2553" t="s">
        <v>3139</v>
      </c>
      <c r="AC2553">
        <v>2799858.1111111101</v>
      </c>
      <c r="AD2553" s="1" t="s">
        <v>3139</v>
      </c>
      <c r="AE2553" t="s">
        <v>5815</v>
      </c>
    </row>
    <row r="2554" spans="1:31">
      <c r="A2554" s="98" t="str">
        <f t="shared" si="120"/>
        <v>1228</v>
      </c>
      <c r="B2554" s="98" t="str">
        <f t="shared" si="121"/>
        <v>CA</v>
      </c>
      <c r="C2554" s="98">
        <f t="shared" si="122"/>
        <v>32</v>
      </c>
      <c r="D2554" t="s">
        <v>6552</v>
      </c>
      <c r="E2554">
        <v>4</v>
      </c>
      <c r="F2554">
        <v>122811</v>
      </c>
      <c r="G2554" t="s">
        <v>53</v>
      </c>
      <c r="H2554" t="s">
        <v>3047</v>
      </c>
      <c r="I2554" t="s">
        <v>5969</v>
      </c>
      <c r="J2554" t="s">
        <v>11528</v>
      </c>
      <c r="L2554" t="s">
        <v>6194</v>
      </c>
      <c r="M2554" s="99">
        <v>44440</v>
      </c>
      <c r="N2554" s="21">
        <v>505000000</v>
      </c>
      <c r="O2554" s="24">
        <v>1</v>
      </c>
      <c r="P2554" t="s">
        <v>5814</v>
      </c>
      <c r="Q2554">
        <v>3.0640000000000001</v>
      </c>
      <c r="R2554" t="s">
        <v>3139</v>
      </c>
      <c r="S2554" t="s">
        <v>54</v>
      </c>
      <c r="T2554">
        <v>90</v>
      </c>
      <c r="U2554" t="s">
        <v>6194</v>
      </c>
      <c r="V2554">
        <v>505000000</v>
      </c>
      <c r="W2554" s="1">
        <v>3.0640000000000001</v>
      </c>
      <c r="X2554" t="s">
        <v>3139</v>
      </c>
      <c r="Y2554" t="s">
        <v>6552</v>
      </c>
      <c r="Z2554" s="21">
        <v>507.62184466666696</v>
      </c>
      <c r="AA2554" s="1">
        <v>3.0640000000000001</v>
      </c>
      <c r="AB2554" t="s">
        <v>3139</v>
      </c>
      <c r="AC2554">
        <v>2621844.6666666698</v>
      </c>
      <c r="AD2554" s="1" t="s">
        <v>3139</v>
      </c>
      <c r="AE2554" t="s">
        <v>5815</v>
      </c>
    </row>
    <row r="2555" spans="1:31">
      <c r="A2555" s="98" t="str">
        <f t="shared" si="120"/>
        <v>1228</v>
      </c>
      <c r="B2555" s="98" t="str">
        <f t="shared" si="121"/>
        <v>CA</v>
      </c>
      <c r="C2555" s="98">
        <f t="shared" si="122"/>
        <v>69</v>
      </c>
      <c r="D2555" t="s">
        <v>6552</v>
      </c>
      <c r="E2555">
        <v>5</v>
      </c>
      <c r="F2555">
        <v>122811</v>
      </c>
      <c r="G2555" t="s">
        <v>53</v>
      </c>
      <c r="H2555" t="s">
        <v>3047</v>
      </c>
      <c r="I2555" t="s">
        <v>5969</v>
      </c>
      <c r="J2555" t="s">
        <v>11529</v>
      </c>
      <c r="L2555" t="s">
        <v>6037</v>
      </c>
      <c r="M2555" s="99">
        <v>44477</v>
      </c>
      <c r="N2555" s="21">
        <v>505000000</v>
      </c>
      <c r="O2555" s="24">
        <v>1</v>
      </c>
      <c r="P2555" t="s">
        <v>5814</v>
      </c>
      <c r="Q2555">
        <v>2.6760000000000002</v>
      </c>
      <c r="R2555" t="s">
        <v>3139</v>
      </c>
      <c r="S2555" t="s">
        <v>54</v>
      </c>
      <c r="T2555">
        <v>120</v>
      </c>
      <c r="U2555" t="s">
        <v>6037</v>
      </c>
      <c r="V2555">
        <v>505000000</v>
      </c>
      <c r="W2555" s="1">
        <v>2.6760000000000002</v>
      </c>
      <c r="X2555" t="s">
        <v>3139</v>
      </c>
      <c r="Y2555" t="s">
        <v>6552</v>
      </c>
      <c r="Z2555" s="21">
        <v>507.02706266666701</v>
      </c>
      <c r="AA2555" s="1">
        <v>2.6760000000000002</v>
      </c>
      <c r="AB2555" t="s">
        <v>3139</v>
      </c>
      <c r="AC2555">
        <v>2027062.66666667</v>
      </c>
      <c r="AD2555" s="1" t="s">
        <v>3139</v>
      </c>
      <c r="AE2555" t="s">
        <v>5815</v>
      </c>
    </row>
    <row r="2556" spans="1:31">
      <c r="A2556" s="98" t="str">
        <f t="shared" si="120"/>
        <v>1228</v>
      </c>
      <c r="B2556" s="98" t="str">
        <f t="shared" si="121"/>
        <v>CA</v>
      </c>
      <c r="C2556" s="98">
        <f t="shared" si="122"/>
        <v>54</v>
      </c>
      <c r="D2556" t="s">
        <v>6552</v>
      </c>
      <c r="E2556">
        <v>6</v>
      </c>
      <c r="F2556">
        <v>122811</v>
      </c>
      <c r="G2556" t="s">
        <v>53</v>
      </c>
      <c r="H2556" t="s">
        <v>3047</v>
      </c>
      <c r="I2556" t="s">
        <v>5969</v>
      </c>
      <c r="J2556" t="s">
        <v>11530</v>
      </c>
      <c r="L2556" t="s">
        <v>6098</v>
      </c>
      <c r="M2556" s="99">
        <v>44462</v>
      </c>
      <c r="N2556" s="21">
        <v>505000000</v>
      </c>
      <c r="O2556" s="24">
        <v>1</v>
      </c>
      <c r="P2556" t="s">
        <v>5814</v>
      </c>
      <c r="Q2556">
        <v>2.5750000000000002</v>
      </c>
      <c r="R2556" t="s">
        <v>3139</v>
      </c>
      <c r="S2556" t="s">
        <v>54</v>
      </c>
      <c r="T2556">
        <v>90</v>
      </c>
      <c r="U2556" t="s">
        <v>6098</v>
      </c>
      <c r="V2556">
        <v>505000000</v>
      </c>
      <c r="W2556" s="1">
        <v>2.5750000000000002</v>
      </c>
      <c r="X2556" t="s">
        <v>3139</v>
      </c>
      <c r="Y2556" t="s">
        <v>6552</v>
      </c>
      <c r="Z2556" s="21">
        <v>506.40874305555599</v>
      </c>
      <c r="AA2556" s="1">
        <v>2.5750000000000002</v>
      </c>
      <c r="AB2556" t="s">
        <v>3139</v>
      </c>
      <c r="AC2556">
        <v>1408743.0555555599</v>
      </c>
      <c r="AD2556" s="1" t="s">
        <v>3139</v>
      </c>
      <c r="AE2556" t="s">
        <v>5815</v>
      </c>
    </row>
    <row r="2557" spans="1:31">
      <c r="A2557" s="98" t="str">
        <f t="shared" si="120"/>
        <v>1228</v>
      </c>
      <c r="B2557" s="98" t="str">
        <f t="shared" si="121"/>
        <v>CA</v>
      </c>
      <c r="C2557" s="98">
        <f t="shared" si="122"/>
        <v>89</v>
      </c>
      <c r="D2557" t="s">
        <v>6552</v>
      </c>
      <c r="E2557">
        <v>7</v>
      </c>
      <c r="F2557">
        <v>122811</v>
      </c>
      <c r="G2557" t="s">
        <v>53</v>
      </c>
      <c r="H2557" t="s">
        <v>3047</v>
      </c>
      <c r="I2557" t="s">
        <v>5969</v>
      </c>
      <c r="J2557" t="s">
        <v>11531</v>
      </c>
      <c r="L2557" t="s">
        <v>6049</v>
      </c>
      <c r="M2557" s="99">
        <v>44497</v>
      </c>
      <c r="N2557" s="21">
        <v>505000000</v>
      </c>
      <c r="O2557" s="24">
        <v>1</v>
      </c>
      <c r="P2557" t="s">
        <v>5814</v>
      </c>
      <c r="Q2557">
        <v>2.6760000000000002</v>
      </c>
      <c r="R2557" t="s">
        <v>3139</v>
      </c>
      <c r="S2557" t="s">
        <v>54</v>
      </c>
      <c r="T2557">
        <v>120</v>
      </c>
      <c r="U2557" t="s">
        <v>6049</v>
      </c>
      <c r="V2557">
        <v>505000000</v>
      </c>
      <c r="W2557" s="1">
        <v>2.6760000000000002</v>
      </c>
      <c r="X2557" t="s">
        <v>3139</v>
      </c>
      <c r="Y2557" t="s">
        <v>6552</v>
      </c>
      <c r="Z2557" s="21">
        <v>506.27630199999999</v>
      </c>
      <c r="AA2557" s="1">
        <v>2.6760000000000002</v>
      </c>
      <c r="AB2557" t="s">
        <v>3139</v>
      </c>
      <c r="AC2557">
        <v>1276302</v>
      </c>
      <c r="AD2557" s="1" t="s">
        <v>3139</v>
      </c>
      <c r="AE2557" t="s">
        <v>5815</v>
      </c>
    </row>
    <row r="2558" spans="1:31">
      <c r="A2558" s="98" t="str">
        <f t="shared" si="120"/>
        <v>1228</v>
      </c>
      <c r="B2558" s="98" t="str">
        <f t="shared" si="121"/>
        <v>CA</v>
      </c>
      <c r="C2558" s="98">
        <f t="shared" si="122"/>
        <v>72</v>
      </c>
      <c r="D2558" t="s">
        <v>6552</v>
      </c>
      <c r="E2558">
        <v>8</v>
      </c>
      <c r="F2558">
        <v>122811</v>
      </c>
      <c r="G2558" t="s">
        <v>53</v>
      </c>
      <c r="H2558" t="s">
        <v>3047</v>
      </c>
      <c r="I2558" t="s">
        <v>5969</v>
      </c>
      <c r="J2558" t="s">
        <v>12171</v>
      </c>
      <c r="L2558" t="s">
        <v>6387</v>
      </c>
      <c r="M2558" s="99">
        <v>44480</v>
      </c>
      <c r="N2558" s="21">
        <v>600000000</v>
      </c>
      <c r="O2558" s="24">
        <v>1</v>
      </c>
      <c r="P2558" t="s">
        <v>5814</v>
      </c>
      <c r="Q2558">
        <v>2.5750000000000002</v>
      </c>
      <c r="R2558" t="s">
        <v>3139</v>
      </c>
      <c r="S2558" t="s">
        <v>54</v>
      </c>
      <c r="T2558">
        <v>100</v>
      </c>
      <c r="U2558" t="s">
        <v>6387</v>
      </c>
      <c r="V2558">
        <v>600000000</v>
      </c>
      <c r="W2558" s="1">
        <v>2.5750000000000002</v>
      </c>
      <c r="X2558" t="s">
        <v>3139</v>
      </c>
      <c r="Y2558" t="s">
        <v>6552</v>
      </c>
      <c r="Z2558" s="21">
        <v>601.28750000000002</v>
      </c>
      <c r="AA2558" s="1">
        <v>2.5750000000000002</v>
      </c>
      <c r="AB2558" t="s">
        <v>3139</v>
      </c>
      <c r="AC2558">
        <v>1287500</v>
      </c>
      <c r="AD2558" s="1" t="s">
        <v>3139</v>
      </c>
      <c r="AE2558" t="s">
        <v>5815</v>
      </c>
    </row>
    <row r="2559" spans="1:31">
      <c r="A2559" s="98" t="str">
        <f t="shared" si="120"/>
        <v>1228</v>
      </c>
      <c r="B2559" s="98" t="str">
        <f t="shared" si="121"/>
        <v>CA</v>
      </c>
      <c r="C2559" s="98">
        <f t="shared" si="122"/>
        <v>111</v>
      </c>
      <c r="D2559" t="s">
        <v>6552</v>
      </c>
      <c r="E2559">
        <v>9</v>
      </c>
      <c r="F2559">
        <v>122811</v>
      </c>
      <c r="G2559" t="s">
        <v>53</v>
      </c>
      <c r="H2559" t="s">
        <v>3047</v>
      </c>
      <c r="I2559" t="s">
        <v>5969</v>
      </c>
      <c r="J2559" t="s">
        <v>12172</v>
      </c>
      <c r="L2559" t="s">
        <v>6076</v>
      </c>
      <c r="M2559" s="99">
        <v>44519</v>
      </c>
      <c r="N2559" s="21">
        <v>505000000</v>
      </c>
      <c r="O2559" s="24">
        <v>1</v>
      </c>
      <c r="P2559" t="s">
        <v>5814</v>
      </c>
      <c r="Q2559">
        <v>2.6760000000000002</v>
      </c>
      <c r="R2559" t="s">
        <v>3139</v>
      </c>
      <c r="S2559" t="s">
        <v>54</v>
      </c>
      <c r="T2559">
        <v>120</v>
      </c>
      <c r="U2559" t="s">
        <v>6076</v>
      </c>
      <c r="V2559">
        <v>505000000</v>
      </c>
      <c r="W2559" s="1">
        <v>2.6760000000000002</v>
      </c>
      <c r="X2559" t="s">
        <v>3139</v>
      </c>
      <c r="Y2559" t="s">
        <v>6552</v>
      </c>
      <c r="Z2559" s="21">
        <v>506.12615</v>
      </c>
      <c r="AA2559" s="1">
        <v>2.6760000000000002</v>
      </c>
      <c r="AB2559" t="s">
        <v>3139</v>
      </c>
      <c r="AC2559">
        <v>1126150</v>
      </c>
      <c r="AD2559" s="1" t="s">
        <v>3139</v>
      </c>
      <c r="AE2559" t="s">
        <v>5815</v>
      </c>
    </row>
    <row r="2560" spans="1:31">
      <c r="A2560" s="98" t="str">
        <f t="shared" si="120"/>
        <v>1228</v>
      </c>
      <c r="B2560" s="98" t="str">
        <f t="shared" si="121"/>
        <v>CA</v>
      </c>
      <c r="C2560" s="98">
        <f t="shared" si="122"/>
        <v>111</v>
      </c>
      <c r="D2560" t="s">
        <v>6552</v>
      </c>
      <c r="E2560">
        <v>10</v>
      </c>
      <c r="F2560">
        <v>122811</v>
      </c>
      <c r="G2560" t="s">
        <v>53</v>
      </c>
      <c r="H2560" t="s">
        <v>3047</v>
      </c>
      <c r="I2560" t="s">
        <v>5969</v>
      </c>
      <c r="J2560" t="s">
        <v>12173</v>
      </c>
      <c r="L2560" t="s">
        <v>6076</v>
      </c>
      <c r="M2560" s="99">
        <v>44519</v>
      </c>
      <c r="N2560" s="21">
        <v>505000000</v>
      </c>
      <c r="O2560" s="24">
        <v>1</v>
      </c>
      <c r="P2560" t="s">
        <v>5814</v>
      </c>
      <c r="Q2560">
        <v>2.6760000000000002</v>
      </c>
      <c r="R2560" t="s">
        <v>3139</v>
      </c>
      <c r="S2560" t="s">
        <v>54</v>
      </c>
      <c r="T2560">
        <v>120</v>
      </c>
      <c r="U2560" t="s">
        <v>6076</v>
      </c>
      <c r="V2560">
        <v>505000000</v>
      </c>
      <c r="W2560" s="1">
        <v>2.6760000000000002</v>
      </c>
      <c r="X2560" t="s">
        <v>3139</v>
      </c>
      <c r="Y2560" t="s">
        <v>6552</v>
      </c>
      <c r="Z2560" s="21">
        <v>506.12615</v>
      </c>
      <c r="AA2560" s="1">
        <v>2.6760000000000002</v>
      </c>
      <c r="AB2560" t="s">
        <v>3139</v>
      </c>
      <c r="AC2560">
        <v>1126150</v>
      </c>
      <c r="AD2560" s="1" t="s">
        <v>3139</v>
      </c>
      <c r="AE2560" t="s">
        <v>5815</v>
      </c>
    </row>
    <row r="2561" spans="1:31">
      <c r="A2561" s="98" t="str">
        <f t="shared" si="120"/>
        <v>1228</v>
      </c>
      <c r="B2561" s="98" t="str">
        <f t="shared" si="121"/>
        <v>CA</v>
      </c>
      <c r="C2561" s="98">
        <f t="shared" si="122"/>
        <v>113</v>
      </c>
      <c r="D2561" t="s">
        <v>6552</v>
      </c>
      <c r="E2561">
        <v>11</v>
      </c>
      <c r="F2561">
        <v>122811</v>
      </c>
      <c r="G2561" t="s">
        <v>53</v>
      </c>
      <c r="H2561" t="s">
        <v>3047</v>
      </c>
      <c r="I2561" t="s">
        <v>5969</v>
      </c>
      <c r="J2561" t="s">
        <v>12174</v>
      </c>
      <c r="L2561" t="s">
        <v>6078</v>
      </c>
      <c r="M2561" s="99">
        <v>44521</v>
      </c>
      <c r="N2561" s="21">
        <v>505000000</v>
      </c>
      <c r="O2561" s="24">
        <v>1</v>
      </c>
      <c r="P2561" t="s">
        <v>5814</v>
      </c>
      <c r="Q2561">
        <v>2.6760000000000002</v>
      </c>
      <c r="R2561" t="s">
        <v>3139</v>
      </c>
      <c r="S2561" t="s">
        <v>54</v>
      </c>
      <c r="T2561">
        <v>120</v>
      </c>
      <c r="U2561" t="s">
        <v>6078</v>
      </c>
      <c r="V2561">
        <v>505000000</v>
      </c>
      <c r="W2561" s="1">
        <v>2.6760000000000002</v>
      </c>
      <c r="X2561" t="s">
        <v>3139</v>
      </c>
      <c r="Y2561" t="s">
        <v>6552</v>
      </c>
      <c r="Z2561" s="21">
        <v>506.12615</v>
      </c>
      <c r="AA2561" s="1">
        <v>2.6760000000000002</v>
      </c>
      <c r="AB2561" t="s">
        <v>3139</v>
      </c>
      <c r="AC2561">
        <v>1126150</v>
      </c>
      <c r="AD2561" s="1" t="s">
        <v>3139</v>
      </c>
      <c r="AE2561" t="s">
        <v>5815</v>
      </c>
    </row>
    <row r="2562" spans="1:31">
      <c r="A2562" s="98" t="str">
        <f t="shared" si="120"/>
        <v>1228</v>
      </c>
      <c r="B2562" s="98" t="str">
        <f t="shared" si="121"/>
        <v>CA</v>
      </c>
      <c r="C2562" s="98">
        <f t="shared" si="122"/>
        <v>98</v>
      </c>
      <c r="D2562" t="s">
        <v>6552</v>
      </c>
      <c r="E2562">
        <v>12</v>
      </c>
      <c r="F2562">
        <v>122811</v>
      </c>
      <c r="G2562" t="s">
        <v>53</v>
      </c>
      <c r="H2562" t="s">
        <v>3047</v>
      </c>
      <c r="I2562" t="s">
        <v>5969</v>
      </c>
      <c r="J2562" t="s">
        <v>12175</v>
      </c>
      <c r="L2562" t="s">
        <v>5981</v>
      </c>
      <c r="M2562" s="99">
        <v>44506</v>
      </c>
      <c r="N2562" s="21">
        <v>505000000</v>
      </c>
      <c r="O2562" s="24">
        <v>1</v>
      </c>
      <c r="P2562" t="s">
        <v>5814</v>
      </c>
      <c r="Q2562">
        <v>2.5750000000000002</v>
      </c>
      <c r="R2562" t="s">
        <v>3139</v>
      </c>
      <c r="S2562" t="s">
        <v>54</v>
      </c>
      <c r="T2562">
        <v>100</v>
      </c>
      <c r="U2562" t="s">
        <v>5981</v>
      </c>
      <c r="V2562">
        <v>505000000</v>
      </c>
      <c r="W2562" s="1">
        <v>2.5750000000000002</v>
      </c>
      <c r="X2562" t="s">
        <v>3139</v>
      </c>
      <c r="Y2562" t="s">
        <v>6552</v>
      </c>
      <c r="Z2562" s="21">
        <v>506.08364583333304</v>
      </c>
      <c r="AA2562" s="1">
        <v>2.5750000000000002</v>
      </c>
      <c r="AB2562" t="s">
        <v>3139</v>
      </c>
      <c r="AC2562">
        <v>1083645.83333333</v>
      </c>
      <c r="AD2562" s="1" t="s">
        <v>3139</v>
      </c>
      <c r="AE2562" t="s">
        <v>5815</v>
      </c>
    </row>
    <row r="2563" spans="1:31">
      <c r="A2563" s="98" t="str">
        <f t="shared" si="120"/>
        <v>1228</v>
      </c>
      <c r="B2563" s="98" t="str">
        <f t="shared" si="121"/>
        <v>CA</v>
      </c>
      <c r="C2563" s="98">
        <f t="shared" si="122"/>
        <v>91</v>
      </c>
      <c r="D2563" t="s">
        <v>6552</v>
      </c>
      <c r="E2563">
        <v>13</v>
      </c>
      <c r="F2563">
        <v>122811</v>
      </c>
      <c r="G2563" t="s">
        <v>53</v>
      </c>
      <c r="H2563" t="s">
        <v>3047</v>
      </c>
      <c r="I2563" t="s">
        <v>5969</v>
      </c>
      <c r="J2563" t="s">
        <v>9758</v>
      </c>
      <c r="L2563" t="s">
        <v>5977</v>
      </c>
      <c r="M2563" s="99">
        <v>44499</v>
      </c>
      <c r="N2563" s="21">
        <v>505000000</v>
      </c>
      <c r="O2563" s="24">
        <v>1</v>
      </c>
      <c r="P2563" t="s">
        <v>5814</v>
      </c>
      <c r="Q2563">
        <v>3.17</v>
      </c>
      <c r="R2563" t="s">
        <v>3139</v>
      </c>
      <c r="S2563" t="s">
        <v>54</v>
      </c>
      <c r="T2563">
        <v>150</v>
      </c>
      <c r="U2563" t="s">
        <v>5977</v>
      </c>
      <c r="V2563">
        <v>505000000</v>
      </c>
      <c r="W2563" s="1">
        <v>3.17</v>
      </c>
      <c r="X2563" t="s">
        <v>3139</v>
      </c>
      <c r="Y2563" t="s">
        <v>6552</v>
      </c>
      <c r="Z2563" s="21">
        <v>507.71254938888899</v>
      </c>
      <c r="AA2563" s="1">
        <v>3.17</v>
      </c>
      <c r="AB2563" t="s">
        <v>3139</v>
      </c>
      <c r="AC2563">
        <v>2712549.3888888899</v>
      </c>
      <c r="AD2563" s="1" t="s">
        <v>3139</v>
      </c>
      <c r="AE2563" t="s">
        <v>5815</v>
      </c>
    </row>
    <row r="2564" spans="1:31">
      <c r="A2564" s="98" t="str">
        <f t="shared" si="120"/>
        <v>1228</v>
      </c>
      <c r="B2564" s="98" t="str">
        <f t="shared" si="121"/>
        <v>CA</v>
      </c>
      <c r="C2564" s="98">
        <f t="shared" si="122"/>
        <v>60</v>
      </c>
      <c r="D2564" t="s">
        <v>6552</v>
      </c>
      <c r="E2564">
        <v>14</v>
      </c>
      <c r="F2564">
        <v>122811</v>
      </c>
      <c r="G2564" t="s">
        <v>53</v>
      </c>
      <c r="H2564" t="s">
        <v>3047</v>
      </c>
      <c r="I2564" t="s">
        <v>5969</v>
      </c>
      <c r="J2564" t="s">
        <v>11532</v>
      </c>
      <c r="L2564" t="s">
        <v>6100</v>
      </c>
      <c r="M2564" s="99">
        <v>44468</v>
      </c>
      <c r="N2564" s="21">
        <v>505000000</v>
      </c>
      <c r="O2564" s="24">
        <v>1</v>
      </c>
      <c r="P2564" t="s">
        <v>5814</v>
      </c>
      <c r="Q2564">
        <v>2.5750000000000002</v>
      </c>
      <c r="R2564" t="s">
        <v>3139</v>
      </c>
      <c r="S2564" t="s">
        <v>54</v>
      </c>
      <c r="T2564">
        <v>90</v>
      </c>
      <c r="U2564" t="s">
        <v>6100</v>
      </c>
      <c r="V2564">
        <v>505000000</v>
      </c>
      <c r="W2564" s="1">
        <v>2.5750000000000002</v>
      </c>
      <c r="X2564" t="s">
        <v>3139</v>
      </c>
      <c r="Y2564" t="s">
        <v>6552</v>
      </c>
      <c r="Z2564" s="21">
        <v>506.19201119444398</v>
      </c>
      <c r="AA2564" s="1">
        <v>2.5750000000000002</v>
      </c>
      <c r="AB2564" t="s">
        <v>3139</v>
      </c>
      <c r="AC2564">
        <v>1192011.1944444401</v>
      </c>
      <c r="AD2564" s="1" t="s">
        <v>3139</v>
      </c>
      <c r="AE2564" t="s">
        <v>5815</v>
      </c>
    </row>
    <row r="2565" spans="1:31">
      <c r="A2565" s="98" t="str">
        <f t="shared" si="120"/>
        <v>1228</v>
      </c>
      <c r="B2565" s="98" t="str">
        <f t="shared" si="121"/>
        <v>CA</v>
      </c>
      <c r="C2565" s="98">
        <f t="shared" si="122"/>
        <v>118</v>
      </c>
      <c r="D2565" t="s">
        <v>6552</v>
      </c>
      <c r="E2565">
        <v>15</v>
      </c>
      <c r="F2565">
        <v>122811</v>
      </c>
      <c r="G2565" t="s">
        <v>53</v>
      </c>
      <c r="H2565" t="s">
        <v>3047</v>
      </c>
      <c r="I2565" t="s">
        <v>5969</v>
      </c>
      <c r="J2565" t="s">
        <v>12176</v>
      </c>
      <c r="L2565" t="s">
        <v>5981</v>
      </c>
      <c r="M2565" s="99">
        <v>44526</v>
      </c>
      <c r="N2565" s="21">
        <v>505000000</v>
      </c>
      <c r="O2565" s="24">
        <v>1</v>
      </c>
      <c r="P2565" t="s">
        <v>5814</v>
      </c>
      <c r="Q2565">
        <v>2.6760000000000002</v>
      </c>
      <c r="R2565" t="s">
        <v>3139</v>
      </c>
      <c r="S2565" t="s">
        <v>54</v>
      </c>
      <c r="T2565">
        <v>120</v>
      </c>
      <c r="U2565" t="s">
        <v>5981</v>
      </c>
      <c r="V2565">
        <v>505000000</v>
      </c>
      <c r="W2565" s="1">
        <v>2.6760000000000002</v>
      </c>
      <c r="X2565" t="s">
        <v>3139</v>
      </c>
      <c r="Y2565" t="s">
        <v>6552</v>
      </c>
      <c r="Z2565" s="21">
        <v>506.12615</v>
      </c>
      <c r="AA2565" s="1">
        <v>2.6760000000000002</v>
      </c>
      <c r="AB2565" t="s">
        <v>3139</v>
      </c>
      <c r="AC2565">
        <v>1126150</v>
      </c>
      <c r="AD2565" s="1" t="s">
        <v>3139</v>
      </c>
      <c r="AE2565" t="s">
        <v>5815</v>
      </c>
    </row>
    <row r="2566" spans="1:31">
      <c r="A2566" s="98" t="str">
        <f t="shared" si="120"/>
        <v>1228</v>
      </c>
      <c r="B2566" s="98" t="str">
        <f t="shared" si="121"/>
        <v>CA</v>
      </c>
      <c r="C2566" s="98">
        <f t="shared" si="122"/>
        <v>132</v>
      </c>
      <c r="D2566" t="s">
        <v>6552</v>
      </c>
      <c r="E2566">
        <v>16</v>
      </c>
      <c r="F2566">
        <v>122811</v>
      </c>
      <c r="G2566" t="s">
        <v>53</v>
      </c>
      <c r="H2566" t="s">
        <v>3047</v>
      </c>
      <c r="I2566" t="s">
        <v>5969</v>
      </c>
      <c r="J2566" t="s">
        <v>7128</v>
      </c>
      <c r="L2566" t="s">
        <v>6032</v>
      </c>
      <c r="M2566" s="99">
        <v>44540</v>
      </c>
      <c r="N2566" s="21">
        <v>600000000</v>
      </c>
      <c r="O2566" s="24">
        <v>1</v>
      </c>
      <c r="P2566" t="s">
        <v>5814</v>
      </c>
      <c r="Q2566">
        <v>2.677</v>
      </c>
      <c r="R2566" t="s">
        <v>3139</v>
      </c>
      <c r="S2566" t="s">
        <v>54</v>
      </c>
      <c r="T2566">
        <v>130</v>
      </c>
      <c r="U2566" t="s">
        <v>6032</v>
      </c>
      <c r="V2566">
        <v>600000000</v>
      </c>
      <c r="W2566" s="1">
        <v>2.677</v>
      </c>
      <c r="X2566" t="s">
        <v>3139</v>
      </c>
      <c r="Y2566" t="s">
        <v>6552</v>
      </c>
      <c r="Z2566" s="21">
        <v>601.33849999999995</v>
      </c>
      <c r="AA2566" s="1">
        <v>2.677</v>
      </c>
      <c r="AB2566" t="s">
        <v>3139</v>
      </c>
      <c r="AC2566">
        <v>1338500</v>
      </c>
      <c r="AD2566" s="1" t="s">
        <v>3139</v>
      </c>
      <c r="AE2566" t="s">
        <v>5815</v>
      </c>
    </row>
    <row r="2567" spans="1:31">
      <c r="A2567" s="98" t="str">
        <f t="shared" si="120"/>
        <v>1226</v>
      </c>
      <c r="B2567" s="98" t="str">
        <f t="shared" si="121"/>
        <v>OT</v>
      </c>
      <c r="C2567" s="98">
        <f t="shared" si="122"/>
        <v>0</v>
      </c>
      <c r="D2567" t="s">
        <v>6552</v>
      </c>
      <c r="E2567">
        <v>17</v>
      </c>
      <c r="F2567">
        <v>122602</v>
      </c>
      <c r="G2567" t="s">
        <v>53</v>
      </c>
      <c r="H2567" t="s">
        <v>3047</v>
      </c>
      <c r="I2567" t="s">
        <v>6006</v>
      </c>
      <c r="J2567" t="s">
        <v>347</v>
      </c>
      <c r="N2567" s="21">
        <v>0</v>
      </c>
      <c r="O2567" s="24">
        <v>1</v>
      </c>
      <c r="Q2567" t="s">
        <v>3139</v>
      </c>
      <c r="R2567" t="s">
        <v>3139</v>
      </c>
      <c r="T2567" t="s">
        <v>3139</v>
      </c>
      <c r="U2567" t="s">
        <v>7129</v>
      </c>
      <c r="V2567">
        <v>104283537.59</v>
      </c>
      <c r="W2567" s="1" t="s">
        <v>3139</v>
      </c>
      <c r="X2567">
        <v>0</v>
      </c>
      <c r="Y2567" t="s">
        <v>6552</v>
      </c>
      <c r="Z2567" s="21">
        <v>104.28353759000001</v>
      </c>
      <c r="AA2567" s="1" t="s">
        <v>3139</v>
      </c>
      <c r="AB2567">
        <v>0</v>
      </c>
      <c r="AC2567">
        <v>0</v>
      </c>
      <c r="AD2567" s="1" t="s">
        <v>3139</v>
      </c>
      <c r="AE2567" t="s">
        <v>5824</v>
      </c>
    </row>
    <row r="2568" spans="1:31">
      <c r="A2568" s="98" t="str">
        <f t="shared" si="120"/>
        <v>1226</v>
      </c>
      <c r="B2568" s="98" t="str">
        <f t="shared" si="121"/>
        <v>OT</v>
      </c>
      <c r="C2568" s="98">
        <f t="shared" si="122"/>
        <v>0</v>
      </c>
      <c r="D2568" t="s">
        <v>6552</v>
      </c>
      <c r="E2568">
        <v>18</v>
      </c>
      <c r="F2568">
        <v>122602</v>
      </c>
      <c r="G2568" t="s">
        <v>3179</v>
      </c>
      <c r="H2568" t="s">
        <v>3853</v>
      </c>
      <c r="I2568" t="s">
        <v>6006</v>
      </c>
      <c r="J2568" t="s">
        <v>347</v>
      </c>
      <c r="N2568" s="21">
        <v>0</v>
      </c>
      <c r="O2568" s="24">
        <v>1</v>
      </c>
      <c r="Q2568" t="s">
        <v>3139</v>
      </c>
      <c r="R2568" t="s">
        <v>3139</v>
      </c>
      <c r="T2568" t="s">
        <v>3139</v>
      </c>
      <c r="U2568" t="s">
        <v>7130</v>
      </c>
      <c r="V2568">
        <v>24623637</v>
      </c>
      <c r="W2568" s="1" t="s">
        <v>3139</v>
      </c>
      <c r="X2568">
        <v>0</v>
      </c>
      <c r="Y2568" t="s">
        <v>6552</v>
      </c>
      <c r="Z2568" s="21">
        <v>24.623636999999999</v>
      </c>
      <c r="AA2568" s="1" t="s">
        <v>3139</v>
      </c>
      <c r="AB2568">
        <v>0</v>
      </c>
      <c r="AC2568">
        <v>0</v>
      </c>
      <c r="AD2568" s="1" t="s">
        <v>3139</v>
      </c>
      <c r="AE2568" t="s">
        <v>5824</v>
      </c>
    </row>
    <row r="2569" spans="1:31">
      <c r="A2569" s="98" t="str">
        <f t="shared" si="120"/>
        <v>1226</v>
      </c>
      <c r="B2569" s="98" t="str">
        <f t="shared" si="121"/>
        <v>OT</v>
      </c>
      <c r="C2569" s="98">
        <f t="shared" si="122"/>
        <v>0</v>
      </c>
      <c r="D2569" t="s">
        <v>6552</v>
      </c>
      <c r="E2569">
        <v>19</v>
      </c>
      <c r="F2569">
        <v>122602</v>
      </c>
      <c r="G2569" t="s">
        <v>3179</v>
      </c>
      <c r="H2569" t="s">
        <v>3854</v>
      </c>
      <c r="I2569" t="s">
        <v>6006</v>
      </c>
      <c r="J2569" t="s">
        <v>347</v>
      </c>
      <c r="N2569" s="21">
        <v>0</v>
      </c>
      <c r="O2569" s="24">
        <v>1</v>
      </c>
      <c r="Q2569" t="s">
        <v>3139</v>
      </c>
      <c r="R2569" t="s">
        <v>3139</v>
      </c>
      <c r="T2569" t="s">
        <v>3139</v>
      </c>
      <c r="U2569" t="s">
        <v>7130</v>
      </c>
      <c r="V2569">
        <v>49775656</v>
      </c>
      <c r="W2569" s="1" t="s">
        <v>3139</v>
      </c>
      <c r="X2569">
        <v>0</v>
      </c>
      <c r="Y2569" t="s">
        <v>6552</v>
      </c>
      <c r="Z2569" s="21">
        <v>49.775655999999998</v>
      </c>
      <c r="AA2569" s="1" t="s">
        <v>3139</v>
      </c>
      <c r="AB2569">
        <v>0</v>
      </c>
      <c r="AC2569">
        <v>0</v>
      </c>
      <c r="AD2569" s="1" t="s">
        <v>3139</v>
      </c>
      <c r="AE2569" t="s">
        <v>5824</v>
      </c>
    </row>
    <row r="2570" spans="1:31">
      <c r="A2570" s="98" t="str">
        <f t="shared" si="120"/>
        <v>1226</v>
      </c>
      <c r="B2570" s="98" t="str">
        <f t="shared" si="121"/>
        <v>OT</v>
      </c>
      <c r="C2570" s="98">
        <f t="shared" si="122"/>
        <v>0</v>
      </c>
      <c r="D2570" t="s">
        <v>6552</v>
      </c>
      <c r="E2570">
        <v>20</v>
      </c>
      <c r="F2570">
        <v>122602</v>
      </c>
      <c r="G2570" t="s">
        <v>3610</v>
      </c>
      <c r="H2570" t="s">
        <v>3611</v>
      </c>
      <c r="I2570" t="s">
        <v>6006</v>
      </c>
      <c r="J2570" t="s">
        <v>347</v>
      </c>
      <c r="N2570" s="21">
        <v>0</v>
      </c>
      <c r="O2570" s="24">
        <v>1</v>
      </c>
      <c r="Q2570" t="s">
        <v>3139</v>
      </c>
      <c r="R2570" t="s">
        <v>3139</v>
      </c>
      <c r="T2570" t="s">
        <v>3139</v>
      </c>
      <c r="U2570" t="s">
        <v>7131</v>
      </c>
      <c r="V2570">
        <v>454263</v>
      </c>
      <c r="W2570" s="1" t="s">
        <v>3139</v>
      </c>
      <c r="X2570">
        <v>0</v>
      </c>
      <c r="Y2570" t="s">
        <v>6552</v>
      </c>
      <c r="Z2570" s="21">
        <v>0.45426299999999997</v>
      </c>
      <c r="AA2570" s="1" t="s">
        <v>3139</v>
      </c>
      <c r="AB2570">
        <v>0</v>
      </c>
      <c r="AC2570">
        <v>0</v>
      </c>
      <c r="AD2570" s="1" t="s">
        <v>3139</v>
      </c>
      <c r="AE2570" t="s">
        <v>5824</v>
      </c>
    </row>
    <row r="2571" spans="1:31">
      <c r="A2571" s="98" t="str">
        <f t="shared" si="120"/>
        <v>1228</v>
      </c>
      <c r="B2571" s="98" t="str">
        <f t="shared" si="121"/>
        <v>CA</v>
      </c>
      <c r="C2571" s="98">
        <f t="shared" si="122"/>
        <v>107</v>
      </c>
      <c r="D2571" t="s">
        <v>6552</v>
      </c>
      <c r="E2571">
        <v>21</v>
      </c>
      <c r="F2571">
        <v>122811</v>
      </c>
      <c r="G2571" t="s">
        <v>55</v>
      </c>
      <c r="H2571" t="s">
        <v>3251</v>
      </c>
      <c r="I2571" t="s">
        <v>5969</v>
      </c>
      <c r="J2571" t="s">
        <v>7132</v>
      </c>
      <c r="L2571" t="s">
        <v>6598</v>
      </c>
      <c r="M2571" s="99">
        <v>44515</v>
      </c>
      <c r="N2571" s="21">
        <v>200000000</v>
      </c>
      <c r="O2571" s="24">
        <v>1</v>
      </c>
      <c r="P2571" t="s">
        <v>5814</v>
      </c>
      <c r="Q2571">
        <v>1.83</v>
      </c>
      <c r="R2571" t="s">
        <v>3139</v>
      </c>
      <c r="S2571" t="s">
        <v>54</v>
      </c>
      <c r="T2571">
        <v>120</v>
      </c>
      <c r="U2571" t="s">
        <v>6598</v>
      </c>
      <c r="V2571">
        <v>200000000</v>
      </c>
      <c r="W2571" s="1">
        <v>1.83</v>
      </c>
      <c r="X2571" t="s">
        <v>3139</v>
      </c>
      <c r="Y2571" t="s">
        <v>6552</v>
      </c>
      <c r="Z2571" s="21">
        <v>200.78283333333297</v>
      </c>
      <c r="AA2571" s="1">
        <v>1.83</v>
      </c>
      <c r="AB2571" t="s">
        <v>3139</v>
      </c>
      <c r="AC2571">
        <v>782833.33333333302</v>
      </c>
      <c r="AD2571" s="1" t="s">
        <v>3139</v>
      </c>
      <c r="AE2571" t="s">
        <v>5815</v>
      </c>
    </row>
    <row r="2572" spans="1:31">
      <c r="A2572" s="98" t="str">
        <f t="shared" si="120"/>
        <v>1226</v>
      </c>
      <c r="B2572" s="98" t="str">
        <f t="shared" si="121"/>
        <v>OT</v>
      </c>
      <c r="C2572" s="98">
        <f t="shared" si="122"/>
        <v>0</v>
      </c>
      <c r="D2572" t="s">
        <v>6552</v>
      </c>
      <c r="E2572">
        <v>1</v>
      </c>
      <c r="F2572">
        <v>122602</v>
      </c>
      <c r="G2572" t="s">
        <v>3610</v>
      </c>
      <c r="H2572" t="s">
        <v>3855</v>
      </c>
      <c r="I2572" t="s">
        <v>6006</v>
      </c>
      <c r="J2572" t="s">
        <v>50</v>
      </c>
      <c r="N2572" s="21">
        <v>0</v>
      </c>
      <c r="O2572" s="24">
        <v>1</v>
      </c>
      <c r="Q2572" t="s">
        <v>3139</v>
      </c>
      <c r="R2572">
        <v>1</v>
      </c>
      <c r="T2572" t="s">
        <v>3139</v>
      </c>
      <c r="U2572" t="s">
        <v>6046</v>
      </c>
      <c r="V2572">
        <v>350133</v>
      </c>
      <c r="W2572" s="1" t="s">
        <v>3139</v>
      </c>
      <c r="X2572">
        <v>1</v>
      </c>
      <c r="Y2572" t="s">
        <v>7133</v>
      </c>
      <c r="Z2572" s="21">
        <v>0.46211600000000003</v>
      </c>
      <c r="AA2572" s="1" t="s">
        <v>3139</v>
      </c>
      <c r="AB2572">
        <v>1</v>
      </c>
      <c r="AC2572">
        <v>0</v>
      </c>
      <c r="AD2572" s="1" t="s">
        <v>3139</v>
      </c>
      <c r="AE2572" t="s">
        <v>5819</v>
      </c>
    </row>
    <row r="2573" spans="1:31">
      <c r="A2573" s="98" t="str">
        <f t="shared" si="120"/>
        <v>1226</v>
      </c>
      <c r="B2573" s="98" t="str">
        <f t="shared" si="121"/>
        <v>OT</v>
      </c>
      <c r="C2573" s="98">
        <f t="shared" si="122"/>
        <v>0</v>
      </c>
      <c r="D2573" t="s">
        <v>6552</v>
      </c>
      <c r="E2573">
        <v>2</v>
      </c>
      <c r="F2573">
        <v>122602</v>
      </c>
      <c r="G2573" t="s">
        <v>53</v>
      </c>
      <c r="H2573" t="s">
        <v>3047</v>
      </c>
      <c r="I2573" t="s">
        <v>6006</v>
      </c>
      <c r="J2573" t="s">
        <v>7134</v>
      </c>
      <c r="N2573" s="21">
        <v>0</v>
      </c>
      <c r="O2573" s="24">
        <v>1</v>
      </c>
      <c r="Q2573" t="s">
        <v>3139</v>
      </c>
      <c r="R2573">
        <v>1</v>
      </c>
      <c r="T2573" t="s">
        <v>3139</v>
      </c>
      <c r="U2573" t="s">
        <v>7135</v>
      </c>
      <c r="V2573">
        <v>31559903.02</v>
      </c>
      <c r="W2573" s="1" t="s">
        <v>3139</v>
      </c>
      <c r="X2573">
        <v>1</v>
      </c>
      <c r="Y2573" t="s">
        <v>6056</v>
      </c>
      <c r="Z2573" s="21">
        <v>84.26908779</v>
      </c>
      <c r="AA2573" s="1" t="s">
        <v>3139</v>
      </c>
      <c r="AB2573">
        <v>1</v>
      </c>
      <c r="AC2573">
        <v>0</v>
      </c>
      <c r="AD2573" s="1" t="s">
        <v>3139</v>
      </c>
      <c r="AE2573" t="s">
        <v>5819</v>
      </c>
    </row>
    <row r="2574" spans="1:31">
      <c r="A2574" s="98" t="str">
        <f t="shared" si="120"/>
        <v>1226</v>
      </c>
      <c r="B2574" s="98" t="str">
        <f t="shared" si="121"/>
        <v>OT</v>
      </c>
      <c r="C2574" s="98">
        <f t="shared" si="122"/>
        <v>0</v>
      </c>
      <c r="D2574" t="s">
        <v>6552</v>
      </c>
      <c r="E2574">
        <v>3</v>
      </c>
      <c r="F2574">
        <v>122602</v>
      </c>
      <c r="G2574" t="s">
        <v>3179</v>
      </c>
      <c r="H2574" t="s">
        <v>3219</v>
      </c>
      <c r="I2574" t="s">
        <v>6006</v>
      </c>
      <c r="J2574" t="s">
        <v>7136</v>
      </c>
      <c r="N2574" s="21">
        <v>0</v>
      </c>
      <c r="O2574" s="24">
        <v>1</v>
      </c>
      <c r="Q2574" t="s">
        <v>3139</v>
      </c>
      <c r="R2574">
        <v>1</v>
      </c>
      <c r="T2574" t="s">
        <v>3139</v>
      </c>
      <c r="U2574" t="s">
        <v>6426</v>
      </c>
      <c r="V2574">
        <v>58449620</v>
      </c>
      <c r="W2574" s="1" t="s">
        <v>3139</v>
      </c>
      <c r="X2574">
        <v>1</v>
      </c>
      <c r="Y2574" t="s">
        <v>6056</v>
      </c>
      <c r="Z2574" s="21">
        <v>77.430132999999998</v>
      </c>
      <c r="AA2574" s="1" t="s">
        <v>3139</v>
      </c>
      <c r="AB2574">
        <v>1</v>
      </c>
      <c r="AC2574">
        <v>0</v>
      </c>
      <c r="AD2574" s="1" t="s">
        <v>3139</v>
      </c>
      <c r="AE2574" t="s">
        <v>5819</v>
      </c>
    </row>
    <row r="2575" spans="1:31">
      <c r="A2575" s="98" t="str">
        <f t="shared" si="120"/>
        <v>1226</v>
      </c>
      <c r="B2575" s="98" t="str">
        <f t="shared" si="121"/>
        <v>OT</v>
      </c>
      <c r="C2575" s="98">
        <f t="shared" si="122"/>
        <v>0</v>
      </c>
      <c r="D2575" t="s">
        <v>6552</v>
      </c>
      <c r="E2575">
        <v>4</v>
      </c>
      <c r="F2575">
        <v>122602</v>
      </c>
      <c r="G2575" t="s">
        <v>3370</v>
      </c>
      <c r="H2575" t="s">
        <v>3152</v>
      </c>
      <c r="I2575" t="s">
        <v>6006</v>
      </c>
      <c r="J2575" t="s">
        <v>50</v>
      </c>
      <c r="N2575" s="21">
        <v>0</v>
      </c>
      <c r="O2575" s="24">
        <v>1</v>
      </c>
      <c r="Q2575" t="s">
        <v>3139</v>
      </c>
      <c r="R2575">
        <v>1</v>
      </c>
      <c r="T2575" t="s">
        <v>3139</v>
      </c>
      <c r="U2575" t="s">
        <v>6426</v>
      </c>
      <c r="V2575">
        <v>179747270</v>
      </c>
      <c r="W2575" s="1" t="s">
        <v>3139</v>
      </c>
      <c r="X2575">
        <v>1</v>
      </c>
      <c r="Y2575" t="s">
        <v>6014</v>
      </c>
      <c r="Z2575" s="21">
        <v>257.10858400000001</v>
      </c>
      <c r="AA2575" s="1" t="s">
        <v>3139</v>
      </c>
      <c r="AB2575">
        <v>1</v>
      </c>
      <c r="AC2575">
        <v>0</v>
      </c>
      <c r="AD2575" s="1" t="s">
        <v>3139</v>
      </c>
      <c r="AE2575" t="s">
        <v>5819</v>
      </c>
    </row>
    <row r="2576" spans="1:31">
      <c r="A2576" s="98" t="str">
        <f t="shared" si="120"/>
        <v>1226</v>
      </c>
      <c r="B2576" s="98" t="str">
        <f t="shared" si="121"/>
        <v>OT</v>
      </c>
      <c r="C2576" s="98">
        <f t="shared" si="122"/>
        <v>0</v>
      </c>
      <c r="D2576" t="s">
        <v>6552</v>
      </c>
      <c r="E2576">
        <v>5</v>
      </c>
      <c r="F2576">
        <v>122602</v>
      </c>
      <c r="G2576" t="s">
        <v>3181</v>
      </c>
      <c r="H2576" t="s">
        <v>3856</v>
      </c>
      <c r="I2576" t="s">
        <v>6006</v>
      </c>
      <c r="J2576" t="s">
        <v>7137</v>
      </c>
      <c r="N2576" s="21">
        <v>0</v>
      </c>
      <c r="O2576" s="24">
        <v>1</v>
      </c>
      <c r="Q2576" t="s">
        <v>3139</v>
      </c>
      <c r="R2576">
        <v>1</v>
      </c>
      <c r="T2576" t="s">
        <v>3139</v>
      </c>
      <c r="U2576" t="s">
        <v>6426</v>
      </c>
      <c r="V2576">
        <v>39914628</v>
      </c>
      <c r="W2576" s="1" t="s">
        <v>3139</v>
      </c>
      <c r="X2576">
        <v>1</v>
      </c>
      <c r="Y2576" t="s">
        <v>6056</v>
      </c>
      <c r="Z2576" s="21">
        <v>152.611615</v>
      </c>
      <c r="AA2576" s="1" t="s">
        <v>3139</v>
      </c>
      <c r="AB2576">
        <v>1</v>
      </c>
      <c r="AC2576">
        <v>0</v>
      </c>
      <c r="AD2576" s="1" t="s">
        <v>3139</v>
      </c>
      <c r="AE2576" t="s">
        <v>5819</v>
      </c>
    </row>
    <row r="2577" spans="1:31">
      <c r="A2577" s="98" t="str">
        <f t="shared" si="120"/>
        <v>1226</v>
      </c>
      <c r="B2577" s="98" t="str">
        <f t="shared" si="121"/>
        <v>OT</v>
      </c>
      <c r="C2577" s="98">
        <f t="shared" si="122"/>
        <v>0</v>
      </c>
      <c r="D2577" t="s">
        <v>6552</v>
      </c>
      <c r="E2577">
        <v>6</v>
      </c>
      <c r="F2577">
        <v>122602</v>
      </c>
      <c r="G2577" t="s">
        <v>3157</v>
      </c>
      <c r="H2577" t="s">
        <v>3857</v>
      </c>
      <c r="I2577" t="s">
        <v>6006</v>
      </c>
      <c r="J2577" t="s">
        <v>50</v>
      </c>
      <c r="N2577" s="21">
        <v>0</v>
      </c>
      <c r="O2577" s="24">
        <v>1</v>
      </c>
      <c r="Q2577" t="s">
        <v>3139</v>
      </c>
      <c r="R2577">
        <v>1</v>
      </c>
      <c r="T2577" t="s">
        <v>3139</v>
      </c>
      <c r="U2577" t="s">
        <v>6763</v>
      </c>
      <c r="V2577">
        <v>781242</v>
      </c>
      <c r="W2577" s="1" t="s">
        <v>3139</v>
      </c>
      <c r="X2577">
        <v>1</v>
      </c>
      <c r="Y2577" t="s">
        <v>7138</v>
      </c>
      <c r="Z2577" s="21">
        <v>0.78124199999999999</v>
      </c>
      <c r="AA2577" s="1" t="s">
        <v>3139</v>
      </c>
      <c r="AB2577">
        <v>1</v>
      </c>
      <c r="AC2577">
        <v>0</v>
      </c>
      <c r="AD2577" s="1" t="s">
        <v>3139</v>
      </c>
      <c r="AE2577" t="s">
        <v>5819</v>
      </c>
    </row>
    <row r="2578" spans="1:31">
      <c r="A2578" s="98" t="str">
        <f t="shared" si="120"/>
        <v>1228</v>
      </c>
      <c r="B2578" s="98" t="str">
        <f t="shared" si="121"/>
        <v>CA</v>
      </c>
      <c r="C2578" s="98">
        <f t="shared" si="122"/>
        <v>98</v>
      </c>
      <c r="D2578" t="s">
        <v>6552</v>
      </c>
      <c r="E2578">
        <v>7</v>
      </c>
      <c r="F2578">
        <v>122811</v>
      </c>
      <c r="G2578" t="s">
        <v>53</v>
      </c>
      <c r="H2578" t="s">
        <v>3047</v>
      </c>
      <c r="I2578" t="s">
        <v>5969</v>
      </c>
      <c r="J2578" t="s">
        <v>12177</v>
      </c>
      <c r="L2578" t="s">
        <v>6104</v>
      </c>
      <c r="M2578" s="99">
        <v>44506</v>
      </c>
      <c r="N2578" s="21">
        <v>3101863626</v>
      </c>
      <c r="O2578" s="24">
        <v>1</v>
      </c>
      <c r="P2578" t="s">
        <v>5814</v>
      </c>
      <c r="Q2578">
        <v>3.3</v>
      </c>
      <c r="R2578" t="s">
        <v>3139</v>
      </c>
      <c r="S2578" t="s">
        <v>54</v>
      </c>
      <c r="T2578">
        <v>120</v>
      </c>
      <c r="U2578" t="s">
        <v>6104</v>
      </c>
      <c r="V2578">
        <v>3101863626</v>
      </c>
      <c r="W2578" s="1">
        <v>3.3</v>
      </c>
      <c r="X2578" t="s">
        <v>3139</v>
      </c>
      <c r="Y2578" t="s">
        <v>6032</v>
      </c>
      <c r="Z2578" s="21">
        <v>3108.5848169999999</v>
      </c>
      <c r="AA2578" s="1">
        <v>3.3</v>
      </c>
      <c r="AB2578" t="s">
        <v>3139</v>
      </c>
      <c r="AC2578">
        <v>0</v>
      </c>
      <c r="AD2578" s="1" t="s">
        <v>3139</v>
      </c>
      <c r="AE2578" t="s">
        <v>5815</v>
      </c>
    </row>
    <row r="2579" spans="1:31">
      <c r="A2579" s="98" t="str">
        <f t="shared" si="120"/>
        <v>1120</v>
      </c>
      <c r="B2579" s="98" t="str">
        <f t="shared" si="121"/>
        <v>OT</v>
      </c>
      <c r="C2579" s="98">
        <f t="shared" si="122"/>
        <v>67</v>
      </c>
      <c r="D2579" t="s">
        <v>6552</v>
      </c>
      <c r="E2579">
        <v>8</v>
      </c>
      <c r="F2579">
        <v>112007</v>
      </c>
      <c r="G2579" t="s">
        <v>53</v>
      </c>
      <c r="H2579" t="s">
        <v>3047</v>
      </c>
      <c r="I2579" t="s">
        <v>5969</v>
      </c>
      <c r="J2579" t="s">
        <v>12178</v>
      </c>
      <c r="L2579" t="s">
        <v>6104</v>
      </c>
      <c r="M2579" s="99">
        <v>44475</v>
      </c>
      <c r="N2579" s="21">
        <v>106376932</v>
      </c>
      <c r="O2579" s="24">
        <v>1</v>
      </c>
      <c r="P2579" t="s">
        <v>5814</v>
      </c>
      <c r="Q2579">
        <v>3.1</v>
      </c>
      <c r="R2579" t="s">
        <v>3139</v>
      </c>
      <c r="S2579" t="s">
        <v>54</v>
      </c>
      <c r="T2579">
        <v>90</v>
      </c>
      <c r="U2579" t="s">
        <v>6104</v>
      </c>
      <c r="V2579">
        <v>106376932</v>
      </c>
      <c r="W2579" s="1">
        <v>3.1</v>
      </c>
      <c r="X2579" t="s">
        <v>3139</v>
      </c>
      <c r="Y2579" t="s">
        <v>6032</v>
      </c>
      <c r="Z2579" s="21">
        <v>106.59365935349999</v>
      </c>
      <c r="AA2579" s="1">
        <v>3.1</v>
      </c>
      <c r="AB2579" t="s">
        <v>3139</v>
      </c>
      <c r="AC2579">
        <v>0</v>
      </c>
      <c r="AD2579" s="1" t="s">
        <v>3139</v>
      </c>
      <c r="AE2579" t="s">
        <v>5815</v>
      </c>
    </row>
    <row r="2580" spans="1:31">
      <c r="A2580" s="98" t="str">
        <f t="shared" si="120"/>
        <v>1120</v>
      </c>
      <c r="B2580" s="98" t="str">
        <f t="shared" si="121"/>
        <v>OT</v>
      </c>
      <c r="C2580" s="98">
        <f t="shared" si="122"/>
        <v>3</v>
      </c>
      <c r="D2580" t="s">
        <v>6552</v>
      </c>
      <c r="E2580">
        <v>9</v>
      </c>
      <c r="F2580">
        <v>112007</v>
      </c>
      <c r="G2580" t="s">
        <v>53</v>
      </c>
      <c r="H2580" t="s">
        <v>3047</v>
      </c>
      <c r="I2580" t="s">
        <v>5969</v>
      </c>
      <c r="J2580" t="s">
        <v>9759</v>
      </c>
      <c r="L2580" t="s">
        <v>6060</v>
      </c>
      <c r="M2580" s="99">
        <v>44411</v>
      </c>
      <c r="N2580" s="21">
        <v>210206461</v>
      </c>
      <c r="O2580" s="24">
        <v>1</v>
      </c>
      <c r="P2580" t="s">
        <v>5814</v>
      </c>
      <c r="Q2580">
        <v>3</v>
      </c>
      <c r="R2580" t="s">
        <v>3139</v>
      </c>
      <c r="S2580" t="s">
        <v>54</v>
      </c>
      <c r="T2580">
        <v>90</v>
      </c>
      <c r="U2580" t="s">
        <v>6060</v>
      </c>
      <c r="V2580">
        <v>210206461</v>
      </c>
      <c r="W2580" s="1">
        <v>3</v>
      </c>
      <c r="X2580" t="s">
        <v>3139</v>
      </c>
      <c r="Y2580" t="s">
        <v>6032</v>
      </c>
      <c r="Z2580" s="21">
        <v>211.71342102599999</v>
      </c>
      <c r="AA2580" s="1">
        <v>3</v>
      </c>
      <c r="AB2580" t="s">
        <v>3139</v>
      </c>
      <c r="AC2580">
        <v>0</v>
      </c>
      <c r="AD2580" s="1" t="s">
        <v>3139</v>
      </c>
      <c r="AE2580" t="s">
        <v>5815</v>
      </c>
    </row>
    <row r="2581" spans="1:31">
      <c r="A2581" s="98" t="str">
        <f t="shared" si="120"/>
        <v>1120</v>
      </c>
      <c r="B2581" s="98" t="str">
        <f t="shared" si="121"/>
        <v>OT</v>
      </c>
      <c r="C2581" s="98">
        <f t="shared" si="122"/>
        <v>18</v>
      </c>
      <c r="D2581" t="s">
        <v>6552</v>
      </c>
      <c r="E2581">
        <v>10</v>
      </c>
      <c r="F2581">
        <v>112007</v>
      </c>
      <c r="G2581" t="s">
        <v>53</v>
      </c>
      <c r="H2581" t="s">
        <v>3047</v>
      </c>
      <c r="I2581" t="s">
        <v>5969</v>
      </c>
      <c r="J2581" t="s">
        <v>9760</v>
      </c>
      <c r="L2581" t="s">
        <v>5973</v>
      </c>
      <c r="M2581" s="99">
        <v>44426</v>
      </c>
      <c r="N2581" s="21">
        <v>283555782</v>
      </c>
      <c r="O2581" s="24">
        <v>1</v>
      </c>
      <c r="P2581" t="s">
        <v>5814</v>
      </c>
      <c r="Q2581">
        <v>3</v>
      </c>
      <c r="R2581" t="s">
        <v>3139</v>
      </c>
      <c r="S2581" t="s">
        <v>54</v>
      </c>
      <c r="T2581">
        <v>90</v>
      </c>
      <c r="U2581" t="s">
        <v>5973</v>
      </c>
      <c r="V2581">
        <v>283555782</v>
      </c>
      <c r="W2581" s="1">
        <v>3</v>
      </c>
      <c r="X2581" t="s">
        <v>3139</v>
      </c>
      <c r="Y2581" t="s">
        <v>6032</v>
      </c>
      <c r="Z2581" s="21">
        <v>285.23706061900003</v>
      </c>
      <c r="AA2581" s="1">
        <v>3</v>
      </c>
      <c r="AB2581" t="s">
        <v>3139</v>
      </c>
      <c r="AC2581">
        <v>0</v>
      </c>
      <c r="AD2581" s="1" t="s">
        <v>3139</v>
      </c>
      <c r="AE2581" t="s">
        <v>5815</v>
      </c>
    </row>
    <row r="2582" spans="1:31">
      <c r="A2582" s="98" t="str">
        <f t="shared" si="120"/>
        <v>1120</v>
      </c>
      <c r="B2582" s="98" t="str">
        <f t="shared" si="121"/>
        <v>OT</v>
      </c>
      <c r="C2582" s="98">
        <f t="shared" si="122"/>
        <v>30</v>
      </c>
      <c r="D2582" t="s">
        <v>6552</v>
      </c>
      <c r="E2582">
        <v>11</v>
      </c>
      <c r="F2582">
        <v>112007</v>
      </c>
      <c r="G2582" t="s">
        <v>108</v>
      </c>
      <c r="H2582" t="s">
        <v>3042</v>
      </c>
      <c r="I2582" t="s">
        <v>5969</v>
      </c>
      <c r="J2582" t="s">
        <v>9761</v>
      </c>
      <c r="L2582" t="s">
        <v>5977</v>
      </c>
      <c r="M2582" s="99">
        <v>44438</v>
      </c>
      <c r="N2582" s="21">
        <v>384326734</v>
      </c>
      <c r="O2582" s="24">
        <v>1</v>
      </c>
      <c r="P2582" t="s">
        <v>5814</v>
      </c>
      <c r="Q2582">
        <v>2.2999999999999998</v>
      </c>
      <c r="R2582" t="s">
        <v>3139</v>
      </c>
      <c r="S2582" t="s">
        <v>54</v>
      </c>
      <c r="T2582">
        <v>91</v>
      </c>
      <c r="U2582" t="s">
        <v>5977</v>
      </c>
      <c r="V2582">
        <v>384326734</v>
      </c>
      <c r="W2582" s="1">
        <v>2.2999999999999998</v>
      </c>
      <c r="X2582" t="s">
        <v>3139</v>
      </c>
      <c r="Y2582" t="s">
        <v>6552</v>
      </c>
      <c r="Z2582" s="21">
        <v>385.11768365730001</v>
      </c>
      <c r="AA2582" s="1">
        <v>2.2999999999999998</v>
      </c>
      <c r="AB2582" t="s">
        <v>3139</v>
      </c>
      <c r="AC2582">
        <v>0</v>
      </c>
      <c r="AD2582" s="1" t="s">
        <v>3139</v>
      </c>
      <c r="AE2582" t="s">
        <v>5815</v>
      </c>
    </row>
    <row r="2583" spans="1:31">
      <c r="A2583" s="98" t="str">
        <f t="shared" si="120"/>
        <v>1120</v>
      </c>
      <c r="B2583" s="98" t="str">
        <f t="shared" si="121"/>
        <v>OT</v>
      </c>
      <c r="C2583" s="98">
        <f t="shared" si="122"/>
        <v>18</v>
      </c>
      <c r="D2583" t="s">
        <v>6552</v>
      </c>
      <c r="E2583">
        <v>12</v>
      </c>
      <c r="F2583">
        <v>112007</v>
      </c>
      <c r="G2583" t="s">
        <v>108</v>
      </c>
      <c r="H2583" t="s">
        <v>3042</v>
      </c>
      <c r="I2583" t="s">
        <v>5969</v>
      </c>
      <c r="J2583" t="s">
        <v>9762</v>
      </c>
      <c r="L2583" t="s">
        <v>5973</v>
      </c>
      <c r="M2583" s="99">
        <v>44426</v>
      </c>
      <c r="N2583" s="21">
        <v>116449501</v>
      </c>
      <c r="O2583" s="24">
        <v>1</v>
      </c>
      <c r="P2583" t="s">
        <v>5814</v>
      </c>
      <c r="Q2583">
        <v>2.2999999999999998</v>
      </c>
      <c r="R2583" t="s">
        <v>3139</v>
      </c>
      <c r="S2583" t="s">
        <v>54</v>
      </c>
      <c r="T2583">
        <v>90</v>
      </c>
      <c r="U2583" t="s">
        <v>5973</v>
      </c>
      <c r="V2583">
        <v>116449501</v>
      </c>
      <c r="W2583" s="1">
        <v>2.2999999999999998</v>
      </c>
      <c r="X2583" t="s">
        <v>3139</v>
      </c>
      <c r="Y2583" t="s">
        <v>6552</v>
      </c>
      <c r="Z2583" s="21">
        <v>116.8856035527</v>
      </c>
      <c r="AA2583" s="1">
        <v>2.2999999999999998</v>
      </c>
      <c r="AB2583" t="s">
        <v>3139</v>
      </c>
      <c r="AC2583">
        <v>0</v>
      </c>
      <c r="AD2583" s="1" t="s">
        <v>3139</v>
      </c>
      <c r="AE2583" t="s">
        <v>5815</v>
      </c>
    </row>
    <row r="2584" spans="1:31">
      <c r="A2584" s="98" t="str">
        <f t="shared" si="120"/>
        <v>1120</v>
      </c>
      <c r="B2584" s="98" t="str">
        <f t="shared" si="121"/>
        <v>OT</v>
      </c>
      <c r="C2584" s="98">
        <f t="shared" si="122"/>
        <v>0</v>
      </c>
      <c r="D2584" t="s">
        <v>6552</v>
      </c>
      <c r="E2584">
        <v>13</v>
      </c>
      <c r="F2584">
        <v>112010</v>
      </c>
      <c r="G2584" t="s">
        <v>9763</v>
      </c>
      <c r="H2584" t="s">
        <v>9764</v>
      </c>
      <c r="I2584" t="s">
        <v>6006</v>
      </c>
      <c r="J2584" t="s">
        <v>9765</v>
      </c>
      <c r="K2584" t="s">
        <v>5820</v>
      </c>
      <c r="L2584" t="s">
        <v>5966</v>
      </c>
      <c r="M2584" s="99">
        <v>44408</v>
      </c>
      <c r="N2584" s="21">
        <v>0</v>
      </c>
      <c r="O2584" s="24">
        <v>1</v>
      </c>
      <c r="Q2584" t="s">
        <v>3139</v>
      </c>
      <c r="R2584" t="s">
        <v>3139</v>
      </c>
      <c r="T2584" t="s">
        <v>3139</v>
      </c>
      <c r="U2584" t="s">
        <v>6032</v>
      </c>
      <c r="V2584">
        <v>966851335.28999996</v>
      </c>
      <c r="W2584" s="1" t="s">
        <v>3139</v>
      </c>
      <c r="X2584">
        <v>1</v>
      </c>
      <c r="Y2584" t="s">
        <v>6032</v>
      </c>
      <c r="Z2584" s="21">
        <v>967.84307396999998</v>
      </c>
      <c r="AA2584" s="1" t="s">
        <v>3139</v>
      </c>
      <c r="AB2584">
        <v>0</v>
      </c>
      <c r="AC2584">
        <v>0</v>
      </c>
      <c r="AD2584" s="1" t="s">
        <v>3139</v>
      </c>
      <c r="AE2584" t="s">
        <v>5819</v>
      </c>
    </row>
    <row r="2585" spans="1:31">
      <c r="A2585" s="98" t="str">
        <f t="shared" si="120"/>
        <v>1120</v>
      </c>
      <c r="B2585" s="98" t="str">
        <f t="shared" si="121"/>
        <v>OT</v>
      </c>
      <c r="C2585" s="98">
        <f t="shared" si="122"/>
        <v>0</v>
      </c>
      <c r="D2585" t="s">
        <v>6552</v>
      </c>
      <c r="E2585">
        <v>14</v>
      </c>
      <c r="F2585">
        <v>112035</v>
      </c>
      <c r="G2585" t="s">
        <v>4110</v>
      </c>
      <c r="H2585" t="s">
        <v>12179</v>
      </c>
      <c r="I2585" t="s">
        <v>6006</v>
      </c>
      <c r="J2585" t="s">
        <v>12180</v>
      </c>
      <c r="K2585" t="s">
        <v>5820</v>
      </c>
      <c r="L2585" t="s">
        <v>6032</v>
      </c>
      <c r="M2585" s="99">
        <v>44408</v>
      </c>
      <c r="N2585" s="21">
        <v>100000000</v>
      </c>
      <c r="O2585" s="24">
        <v>1</v>
      </c>
      <c r="Q2585" t="s">
        <v>3139</v>
      </c>
      <c r="R2585" t="s">
        <v>3139</v>
      </c>
      <c r="T2585" t="s">
        <v>3139</v>
      </c>
      <c r="U2585" t="s">
        <v>6032</v>
      </c>
      <c r="V2585">
        <v>100000000</v>
      </c>
      <c r="W2585" s="1" t="s">
        <v>3139</v>
      </c>
      <c r="X2585">
        <v>1</v>
      </c>
      <c r="Y2585" t="s">
        <v>6552</v>
      </c>
      <c r="Z2585" s="21">
        <v>100</v>
      </c>
      <c r="AA2585" s="1" t="s">
        <v>3139</v>
      </c>
      <c r="AB2585">
        <v>100</v>
      </c>
      <c r="AC2585">
        <v>0</v>
      </c>
      <c r="AD2585" s="1" t="s">
        <v>3139</v>
      </c>
      <c r="AE2585" t="s">
        <v>5815</v>
      </c>
    </row>
    <row r="2586" spans="1:31">
      <c r="A2586" s="98" t="str">
        <f t="shared" si="120"/>
        <v>1226</v>
      </c>
      <c r="B2586" s="98" t="str">
        <f t="shared" si="121"/>
        <v>OT</v>
      </c>
      <c r="C2586" s="98">
        <f t="shared" si="122"/>
        <v>0</v>
      </c>
      <c r="D2586" t="s">
        <v>6552</v>
      </c>
      <c r="E2586">
        <v>1</v>
      </c>
      <c r="F2586">
        <v>122602</v>
      </c>
      <c r="G2586" t="s">
        <v>53</v>
      </c>
      <c r="H2586" t="s">
        <v>3047</v>
      </c>
      <c r="I2586" t="s">
        <v>6006</v>
      </c>
      <c r="J2586" t="s">
        <v>50</v>
      </c>
      <c r="N2586" s="21">
        <v>0</v>
      </c>
      <c r="O2586" s="24">
        <v>1</v>
      </c>
      <c r="Q2586" t="s">
        <v>3139</v>
      </c>
      <c r="R2586">
        <v>42387427.710000001</v>
      </c>
      <c r="T2586" t="s">
        <v>3139</v>
      </c>
      <c r="U2586" t="s">
        <v>6128</v>
      </c>
      <c r="V2586">
        <v>42387427.710000001</v>
      </c>
      <c r="W2586" s="1" t="s">
        <v>3139</v>
      </c>
      <c r="X2586">
        <v>1</v>
      </c>
      <c r="Y2586" t="s">
        <v>6443</v>
      </c>
      <c r="Z2586" s="21">
        <v>42.387427710000004</v>
      </c>
      <c r="AA2586" s="1" t="s">
        <v>3139</v>
      </c>
      <c r="AB2586">
        <v>0</v>
      </c>
      <c r="AC2586">
        <v>42387427.710000001</v>
      </c>
      <c r="AD2586" s="1" t="s">
        <v>3139</v>
      </c>
      <c r="AE2586" t="s">
        <v>5815</v>
      </c>
    </row>
    <row r="2587" spans="1:31">
      <c r="A2587" s="98" t="str">
        <f t="shared" si="120"/>
        <v>1226</v>
      </c>
      <c r="B2587" s="98" t="str">
        <f t="shared" si="121"/>
        <v>OT</v>
      </c>
      <c r="C2587" s="98">
        <f t="shared" si="122"/>
        <v>0</v>
      </c>
      <c r="D2587" t="s">
        <v>6552</v>
      </c>
      <c r="E2587">
        <v>2</v>
      </c>
      <c r="F2587">
        <v>122602</v>
      </c>
      <c r="G2587" t="s">
        <v>3181</v>
      </c>
      <c r="H2587" t="s">
        <v>3204</v>
      </c>
      <c r="I2587" t="s">
        <v>6006</v>
      </c>
      <c r="J2587" t="s">
        <v>50</v>
      </c>
      <c r="N2587" s="21">
        <v>0</v>
      </c>
      <c r="O2587" s="24">
        <v>1</v>
      </c>
      <c r="Q2587" t="s">
        <v>3139</v>
      </c>
      <c r="R2587">
        <v>8985223</v>
      </c>
      <c r="T2587" t="s">
        <v>3139</v>
      </c>
      <c r="U2587" t="s">
        <v>6128</v>
      </c>
      <c r="V2587">
        <v>8985223</v>
      </c>
      <c r="W2587" s="1" t="s">
        <v>3139</v>
      </c>
      <c r="X2587">
        <v>1</v>
      </c>
      <c r="Y2587" t="s">
        <v>6443</v>
      </c>
      <c r="Z2587" s="21">
        <v>8.9852229999999995</v>
      </c>
      <c r="AA2587" s="1" t="s">
        <v>3139</v>
      </c>
      <c r="AB2587">
        <v>0</v>
      </c>
      <c r="AC2587">
        <v>8985223</v>
      </c>
      <c r="AD2587" s="1" t="s">
        <v>3139</v>
      </c>
      <c r="AE2587" t="s">
        <v>5815</v>
      </c>
    </row>
    <row r="2588" spans="1:31">
      <c r="A2588" s="98" t="str">
        <f t="shared" si="120"/>
        <v>1226</v>
      </c>
      <c r="B2588" s="98" t="str">
        <f t="shared" si="121"/>
        <v>OT</v>
      </c>
      <c r="C2588" s="98">
        <f t="shared" si="122"/>
        <v>0</v>
      </c>
      <c r="D2588" t="s">
        <v>6552</v>
      </c>
      <c r="E2588">
        <v>3</v>
      </c>
      <c r="F2588">
        <v>122602</v>
      </c>
      <c r="G2588" t="s">
        <v>3179</v>
      </c>
      <c r="H2588" t="s">
        <v>3300</v>
      </c>
      <c r="I2588" t="s">
        <v>6006</v>
      </c>
      <c r="J2588" t="s">
        <v>50</v>
      </c>
      <c r="N2588" s="21">
        <v>0</v>
      </c>
      <c r="O2588" s="24">
        <v>1</v>
      </c>
      <c r="Q2588" t="s">
        <v>3139</v>
      </c>
      <c r="R2588">
        <v>9372695</v>
      </c>
      <c r="T2588" t="s">
        <v>3139</v>
      </c>
      <c r="U2588" t="s">
        <v>6128</v>
      </c>
      <c r="V2588">
        <v>9372695</v>
      </c>
      <c r="W2588" s="1" t="s">
        <v>3139</v>
      </c>
      <c r="X2588">
        <v>1</v>
      </c>
      <c r="Y2588" t="s">
        <v>6443</v>
      </c>
      <c r="Z2588" s="21">
        <v>9.3726950000000002</v>
      </c>
      <c r="AA2588" s="1" t="s">
        <v>3139</v>
      </c>
      <c r="AB2588">
        <v>0</v>
      </c>
      <c r="AC2588">
        <v>9372695</v>
      </c>
      <c r="AD2588" s="1" t="s">
        <v>3139</v>
      </c>
      <c r="AE2588" t="s">
        <v>5815</v>
      </c>
    </row>
    <row r="2589" spans="1:31">
      <c r="A2589" s="98" t="str">
        <f t="shared" si="120"/>
        <v>1226</v>
      </c>
      <c r="B2589" s="98" t="str">
        <f t="shared" si="121"/>
        <v>OT</v>
      </c>
      <c r="C2589" s="98">
        <f t="shared" si="122"/>
        <v>0</v>
      </c>
      <c r="D2589" t="s">
        <v>6552</v>
      </c>
      <c r="E2589">
        <v>4</v>
      </c>
      <c r="F2589">
        <v>122603</v>
      </c>
      <c r="G2589" t="s">
        <v>3610</v>
      </c>
      <c r="H2589" t="s">
        <v>3611</v>
      </c>
      <c r="I2589" t="s">
        <v>6006</v>
      </c>
      <c r="J2589" t="s">
        <v>50</v>
      </c>
      <c r="N2589" s="21">
        <v>0</v>
      </c>
      <c r="O2589" s="24">
        <v>1</v>
      </c>
      <c r="Q2589" t="s">
        <v>3139</v>
      </c>
      <c r="R2589">
        <v>454263</v>
      </c>
      <c r="T2589" t="s">
        <v>3139</v>
      </c>
      <c r="U2589" t="s">
        <v>6128</v>
      </c>
      <c r="V2589">
        <v>454263</v>
      </c>
      <c r="W2589" s="1" t="s">
        <v>3139</v>
      </c>
      <c r="X2589">
        <v>1</v>
      </c>
      <c r="Y2589" t="s">
        <v>6443</v>
      </c>
      <c r="Z2589" s="21">
        <v>0.45426299999999997</v>
      </c>
      <c r="AA2589" s="1" t="s">
        <v>3139</v>
      </c>
      <c r="AB2589">
        <v>0</v>
      </c>
      <c r="AC2589">
        <v>454263</v>
      </c>
      <c r="AD2589" s="1" t="s">
        <v>3139</v>
      </c>
      <c r="AE2589" t="s">
        <v>5815</v>
      </c>
    </row>
    <row r="2590" spans="1:31">
      <c r="A2590" s="98" t="str">
        <f t="shared" si="120"/>
        <v>1226</v>
      </c>
      <c r="B2590" s="98" t="str">
        <f t="shared" si="121"/>
        <v>OT</v>
      </c>
      <c r="C2590" s="98">
        <f t="shared" si="122"/>
        <v>0</v>
      </c>
      <c r="D2590" t="s">
        <v>6552</v>
      </c>
      <c r="E2590">
        <v>5</v>
      </c>
      <c r="F2590">
        <v>122603</v>
      </c>
      <c r="G2590" t="s">
        <v>3157</v>
      </c>
      <c r="H2590" t="s">
        <v>3159</v>
      </c>
      <c r="I2590" t="s">
        <v>6006</v>
      </c>
      <c r="J2590" t="s">
        <v>50</v>
      </c>
      <c r="N2590" s="21">
        <v>0</v>
      </c>
      <c r="O2590" s="24">
        <v>1</v>
      </c>
      <c r="Q2590" t="s">
        <v>3139</v>
      </c>
      <c r="R2590">
        <v>877802</v>
      </c>
      <c r="T2590" t="s">
        <v>3139</v>
      </c>
      <c r="U2590" t="s">
        <v>6290</v>
      </c>
      <c r="V2590">
        <v>877802</v>
      </c>
      <c r="W2590" s="1" t="s">
        <v>3139</v>
      </c>
      <c r="X2590">
        <v>1</v>
      </c>
      <c r="Y2590" t="s">
        <v>6443</v>
      </c>
      <c r="Z2590" s="21">
        <v>0.87780199999999997</v>
      </c>
      <c r="AA2590" s="1" t="s">
        <v>3139</v>
      </c>
      <c r="AB2590">
        <v>0</v>
      </c>
      <c r="AC2590">
        <v>877802</v>
      </c>
      <c r="AD2590" s="1" t="s">
        <v>3139</v>
      </c>
      <c r="AE2590" t="s">
        <v>5815</v>
      </c>
    </row>
    <row r="2591" spans="1:31">
      <c r="A2591" s="98" t="str">
        <f t="shared" si="120"/>
        <v>1120</v>
      </c>
      <c r="B2591" s="98" t="str">
        <f t="shared" si="121"/>
        <v>OT</v>
      </c>
      <c r="C2591" s="98">
        <f t="shared" si="122"/>
        <v>32</v>
      </c>
      <c r="D2591" t="s">
        <v>6552</v>
      </c>
      <c r="E2591">
        <v>6</v>
      </c>
      <c r="F2591">
        <v>112007</v>
      </c>
      <c r="G2591" t="s">
        <v>53</v>
      </c>
      <c r="H2591" t="s">
        <v>9766</v>
      </c>
      <c r="I2591" t="s">
        <v>5969</v>
      </c>
      <c r="J2591" t="s">
        <v>11533</v>
      </c>
      <c r="L2591" t="s">
        <v>6026</v>
      </c>
      <c r="M2591" s="99">
        <v>44440</v>
      </c>
      <c r="N2591" s="21">
        <v>78372840</v>
      </c>
      <c r="O2591" s="24">
        <v>1</v>
      </c>
      <c r="P2591" t="s">
        <v>5828</v>
      </c>
      <c r="Q2591">
        <v>0</v>
      </c>
      <c r="R2591">
        <v>78372840</v>
      </c>
      <c r="S2591" t="s">
        <v>54</v>
      </c>
      <c r="T2591">
        <v>30</v>
      </c>
      <c r="U2591" t="s">
        <v>6026</v>
      </c>
      <c r="V2591">
        <v>78372840</v>
      </c>
      <c r="W2591" s="1">
        <v>3.06</v>
      </c>
      <c r="X2591" t="s">
        <v>3139</v>
      </c>
      <c r="Y2591" t="s">
        <v>6552</v>
      </c>
      <c r="Z2591" s="21">
        <v>78.372839999999997</v>
      </c>
      <c r="AA2591" s="1">
        <v>3.1</v>
      </c>
      <c r="AB2591" t="s">
        <v>3139</v>
      </c>
      <c r="AC2591">
        <v>0</v>
      </c>
      <c r="AD2591" s="1" t="s">
        <v>3139</v>
      </c>
      <c r="AE2591" t="s">
        <v>5815</v>
      </c>
    </row>
    <row r="2592" spans="1:31">
      <c r="A2592" s="98" t="str">
        <f t="shared" si="120"/>
        <v>1120</v>
      </c>
      <c r="B2592" s="98" t="str">
        <f t="shared" si="121"/>
        <v>OT</v>
      </c>
      <c r="C2592" s="98">
        <f t="shared" si="122"/>
        <v>61</v>
      </c>
      <c r="D2592" t="s">
        <v>6552</v>
      </c>
      <c r="E2592">
        <v>7</v>
      </c>
      <c r="F2592">
        <v>112007</v>
      </c>
      <c r="G2592" t="s">
        <v>53</v>
      </c>
      <c r="H2592" t="s">
        <v>3047</v>
      </c>
      <c r="I2592" t="s">
        <v>5969</v>
      </c>
      <c r="J2592" t="s">
        <v>11534</v>
      </c>
      <c r="L2592" t="s">
        <v>6203</v>
      </c>
      <c r="M2592" s="99">
        <v>44469</v>
      </c>
      <c r="N2592" s="21">
        <v>120245737</v>
      </c>
      <c r="O2592" s="24">
        <v>1</v>
      </c>
      <c r="P2592" t="s">
        <v>5828</v>
      </c>
      <c r="Q2592">
        <v>0</v>
      </c>
      <c r="R2592">
        <v>120245737</v>
      </c>
      <c r="S2592" t="s">
        <v>54</v>
      </c>
      <c r="T2592">
        <v>30</v>
      </c>
      <c r="U2592" t="s">
        <v>6203</v>
      </c>
      <c r="V2592">
        <v>120245737</v>
      </c>
      <c r="W2592" s="1">
        <v>3.06</v>
      </c>
      <c r="X2592" t="s">
        <v>3139</v>
      </c>
      <c r="Y2592" t="s">
        <v>6552</v>
      </c>
      <c r="Z2592" s="21">
        <v>120.24573700000001</v>
      </c>
      <c r="AA2592" s="1">
        <v>3.1</v>
      </c>
      <c r="AB2592" t="s">
        <v>3139</v>
      </c>
      <c r="AC2592">
        <v>0</v>
      </c>
      <c r="AD2592" s="1" t="s">
        <v>3139</v>
      </c>
      <c r="AE2592" t="s">
        <v>5815</v>
      </c>
    </row>
    <row r="2593" spans="1:31">
      <c r="A2593" s="98" t="str">
        <f t="shared" si="120"/>
        <v>1120</v>
      </c>
      <c r="B2593" s="98" t="str">
        <f t="shared" si="121"/>
        <v>OT</v>
      </c>
      <c r="C2593" s="98">
        <f t="shared" si="122"/>
        <v>10</v>
      </c>
      <c r="D2593" t="s">
        <v>6552</v>
      </c>
      <c r="E2593">
        <v>8</v>
      </c>
      <c r="F2593">
        <v>112007</v>
      </c>
      <c r="G2593" t="s">
        <v>53</v>
      </c>
      <c r="H2593" t="s">
        <v>9767</v>
      </c>
      <c r="I2593" t="s">
        <v>5969</v>
      </c>
      <c r="J2593" t="s">
        <v>9768</v>
      </c>
      <c r="L2593" t="s">
        <v>6088</v>
      </c>
      <c r="M2593" s="99">
        <v>44418</v>
      </c>
      <c r="N2593" s="21">
        <v>80516213</v>
      </c>
      <c r="O2593" s="24">
        <v>1</v>
      </c>
      <c r="P2593" t="s">
        <v>5828</v>
      </c>
      <c r="Q2593">
        <v>0</v>
      </c>
      <c r="R2593">
        <v>80516213</v>
      </c>
      <c r="S2593" t="s">
        <v>54</v>
      </c>
      <c r="T2593">
        <v>30</v>
      </c>
      <c r="U2593" t="s">
        <v>6088</v>
      </c>
      <c r="V2593">
        <v>80516213</v>
      </c>
      <c r="W2593" s="1">
        <v>3.06</v>
      </c>
      <c r="X2593" t="s">
        <v>3139</v>
      </c>
      <c r="Y2593" t="s">
        <v>6552</v>
      </c>
      <c r="Z2593" s="21">
        <v>80.516212999999993</v>
      </c>
      <c r="AA2593" s="1">
        <v>3.1</v>
      </c>
      <c r="AB2593" t="s">
        <v>3139</v>
      </c>
      <c r="AC2593">
        <v>0</v>
      </c>
      <c r="AD2593" s="1" t="s">
        <v>3139</v>
      </c>
      <c r="AE2593" t="s">
        <v>5815</v>
      </c>
    </row>
    <row r="2594" spans="1:31">
      <c r="A2594" s="98" t="str">
        <f t="shared" ref="A2594:A2657" si="123">+MID(F2594,1,4)</f>
        <v>1120</v>
      </c>
      <c r="B2594" s="98" t="str">
        <f t="shared" ref="B2594:B2657" si="124">+IF(A2594="1228","CA",IF(A2594="1230","VR",IF(A2594="1203","FL","OT")))</f>
        <v>OT</v>
      </c>
      <c r="C2594" s="98">
        <f t="shared" ref="C2594:C2657" si="125">+IF(M2594="",0,M2594-D2594)</f>
        <v>70</v>
      </c>
      <c r="D2594" t="s">
        <v>6552</v>
      </c>
      <c r="E2594">
        <v>9</v>
      </c>
      <c r="F2594">
        <v>112007</v>
      </c>
      <c r="G2594" t="s">
        <v>53</v>
      </c>
      <c r="H2594" t="s">
        <v>3047</v>
      </c>
      <c r="I2594" t="s">
        <v>5969</v>
      </c>
      <c r="J2594" t="s">
        <v>12181</v>
      </c>
      <c r="L2594" t="s">
        <v>6372</v>
      </c>
      <c r="M2594" s="99">
        <v>44478</v>
      </c>
      <c r="N2594" s="21">
        <v>30041800</v>
      </c>
      <c r="O2594" s="24">
        <v>1</v>
      </c>
      <c r="P2594" t="s">
        <v>5828</v>
      </c>
      <c r="Q2594">
        <v>0</v>
      </c>
      <c r="R2594">
        <v>30041800</v>
      </c>
      <c r="S2594" t="s">
        <v>54</v>
      </c>
      <c r="T2594">
        <v>30</v>
      </c>
      <c r="U2594" t="s">
        <v>6372</v>
      </c>
      <c r="V2594">
        <v>30041800</v>
      </c>
      <c r="W2594" s="1">
        <v>2.2999999999999998</v>
      </c>
      <c r="X2594" t="s">
        <v>3139</v>
      </c>
      <c r="Y2594" t="s">
        <v>6552</v>
      </c>
      <c r="Z2594" s="21">
        <v>30.041799999999999</v>
      </c>
      <c r="AA2594" s="1">
        <v>2.2999999999999998</v>
      </c>
      <c r="AB2594" t="s">
        <v>3139</v>
      </c>
      <c r="AC2594">
        <v>0</v>
      </c>
      <c r="AD2594" s="1" t="s">
        <v>3139</v>
      </c>
      <c r="AE2594" t="s">
        <v>5815</v>
      </c>
    </row>
    <row r="2595" spans="1:31">
      <c r="A2595" s="98" t="str">
        <f t="shared" si="123"/>
        <v>1226</v>
      </c>
      <c r="B2595" s="98" t="str">
        <f t="shared" si="124"/>
        <v>OT</v>
      </c>
      <c r="C2595" s="98">
        <f t="shared" si="125"/>
        <v>153</v>
      </c>
      <c r="D2595" t="s">
        <v>6552</v>
      </c>
      <c r="E2595">
        <v>1</v>
      </c>
      <c r="F2595">
        <v>122602</v>
      </c>
      <c r="G2595" t="s">
        <v>53</v>
      </c>
      <c r="H2595" t="s">
        <v>3198</v>
      </c>
      <c r="I2595" t="s">
        <v>6006</v>
      </c>
      <c r="J2595" t="s">
        <v>3858</v>
      </c>
      <c r="L2595" t="s">
        <v>7139</v>
      </c>
      <c r="M2595" s="99">
        <v>44561</v>
      </c>
      <c r="N2595" s="21">
        <v>26715128.989999998</v>
      </c>
      <c r="O2595" s="24">
        <v>1</v>
      </c>
      <c r="Q2595" t="s">
        <v>3139</v>
      </c>
      <c r="R2595">
        <v>1</v>
      </c>
      <c r="T2595" t="s">
        <v>3139</v>
      </c>
      <c r="U2595" t="s">
        <v>7139</v>
      </c>
      <c r="V2595">
        <v>12869777</v>
      </c>
      <c r="W2595" s="1" t="s">
        <v>3139</v>
      </c>
      <c r="X2595">
        <v>1</v>
      </c>
      <c r="Y2595" t="s">
        <v>6202</v>
      </c>
      <c r="Z2595" s="21">
        <v>63.251670310000002</v>
      </c>
      <c r="AA2595" s="1" t="s">
        <v>3139</v>
      </c>
      <c r="AB2595">
        <v>0</v>
      </c>
      <c r="AC2595">
        <v>0</v>
      </c>
      <c r="AD2595" s="1" t="s">
        <v>3139</v>
      </c>
      <c r="AE2595" t="s">
        <v>5815</v>
      </c>
    </row>
    <row r="2596" spans="1:31">
      <c r="A2596" s="98" t="str">
        <f t="shared" si="123"/>
        <v>1226</v>
      </c>
      <c r="B2596" s="98" t="str">
        <f t="shared" si="124"/>
        <v>OT</v>
      </c>
      <c r="C2596" s="98">
        <f t="shared" si="125"/>
        <v>153</v>
      </c>
      <c r="D2596" t="s">
        <v>6552</v>
      </c>
      <c r="E2596">
        <v>2</v>
      </c>
      <c r="F2596">
        <v>122602</v>
      </c>
      <c r="G2596" t="s">
        <v>3181</v>
      </c>
      <c r="H2596" t="s">
        <v>3285</v>
      </c>
      <c r="I2596" t="s">
        <v>6006</v>
      </c>
      <c r="J2596" t="s">
        <v>3859</v>
      </c>
      <c r="L2596" t="s">
        <v>7140</v>
      </c>
      <c r="M2596" s="99">
        <v>44561</v>
      </c>
      <c r="N2596" s="21">
        <v>15751029.01</v>
      </c>
      <c r="O2596" s="24">
        <v>1</v>
      </c>
      <c r="Q2596" t="s">
        <v>3139</v>
      </c>
      <c r="R2596">
        <v>1</v>
      </c>
      <c r="T2596" t="s">
        <v>3139</v>
      </c>
      <c r="U2596" t="s">
        <v>7140</v>
      </c>
      <c r="V2596">
        <v>1771154</v>
      </c>
      <c r="W2596" s="1" t="s">
        <v>3139</v>
      </c>
      <c r="X2596">
        <v>1</v>
      </c>
      <c r="Y2596" t="s">
        <v>6202</v>
      </c>
      <c r="Z2596" s="21">
        <v>14.464612000000001</v>
      </c>
      <c r="AA2596" s="1" t="s">
        <v>3139</v>
      </c>
      <c r="AB2596">
        <v>0</v>
      </c>
      <c r="AC2596">
        <v>0</v>
      </c>
      <c r="AD2596" s="1" t="s">
        <v>3139</v>
      </c>
      <c r="AE2596" t="s">
        <v>5815</v>
      </c>
    </row>
    <row r="2597" spans="1:31">
      <c r="A2597" s="98" t="str">
        <f t="shared" si="123"/>
        <v>1226</v>
      </c>
      <c r="B2597" s="98" t="str">
        <f t="shared" si="124"/>
        <v>OT</v>
      </c>
      <c r="C2597" s="98">
        <f t="shared" si="125"/>
        <v>153</v>
      </c>
      <c r="D2597" t="s">
        <v>6552</v>
      </c>
      <c r="E2597">
        <v>3</v>
      </c>
      <c r="F2597">
        <v>122602</v>
      </c>
      <c r="G2597" t="s">
        <v>3179</v>
      </c>
      <c r="H2597" t="s">
        <v>3287</v>
      </c>
      <c r="I2597" t="s">
        <v>6006</v>
      </c>
      <c r="J2597" t="s">
        <v>3860</v>
      </c>
      <c r="L2597" t="s">
        <v>7140</v>
      </c>
      <c r="M2597" s="99">
        <v>44561</v>
      </c>
      <c r="N2597" s="21">
        <v>4247228</v>
      </c>
      <c r="O2597" s="24">
        <v>1</v>
      </c>
      <c r="Q2597" t="s">
        <v>3139</v>
      </c>
      <c r="R2597">
        <v>1</v>
      </c>
      <c r="T2597" t="s">
        <v>3139</v>
      </c>
      <c r="U2597" t="s">
        <v>7140</v>
      </c>
      <c r="V2597">
        <v>1946448</v>
      </c>
      <c r="W2597" s="1" t="s">
        <v>3139</v>
      </c>
      <c r="X2597">
        <v>1</v>
      </c>
      <c r="Y2597" t="s">
        <v>6202</v>
      </c>
      <c r="Z2597" s="21">
        <v>4.2483129999999996</v>
      </c>
      <c r="AA2597" s="1" t="s">
        <v>3139</v>
      </c>
      <c r="AB2597">
        <v>0</v>
      </c>
      <c r="AC2597">
        <v>0</v>
      </c>
      <c r="AD2597" s="1" t="s">
        <v>3139</v>
      </c>
      <c r="AE2597" t="s">
        <v>5815</v>
      </c>
    </row>
    <row r="2598" spans="1:31">
      <c r="A2598" s="98" t="str">
        <f t="shared" si="123"/>
        <v>1226</v>
      </c>
      <c r="B2598" s="98" t="str">
        <f t="shared" si="124"/>
        <v>OT</v>
      </c>
      <c r="C2598" s="98">
        <f t="shared" si="125"/>
        <v>153</v>
      </c>
      <c r="D2598" t="s">
        <v>6552</v>
      </c>
      <c r="E2598">
        <v>4</v>
      </c>
      <c r="F2598">
        <v>122602</v>
      </c>
      <c r="G2598" t="s">
        <v>3157</v>
      </c>
      <c r="H2598" t="s">
        <v>3159</v>
      </c>
      <c r="I2598" t="s">
        <v>6006</v>
      </c>
      <c r="J2598" t="s">
        <v>7141</v>
      </c>
      <c r="L2598" t="s">
        <v>6103</v>
      </c>
      <c r="M2598" s="99">
        <v>44561</v>
      </c>
      <c r="N2598" s="21">
        <v>828116</v>
      </c>
      <c r="O2598" s="24">
        <v>1</v>
      </c>
      <c r="Q2598" t="s">
        <v>3139</v>
      </c>
      <c r="R2598">
        <v>1</v>
      </c>
      <c r="T2598" t="s">
        <v>3139</v>
      </c>
      <c r="U2598" t="s">
        <v>6103</v>
      </c>
      <c r="V2598">
        <v>828116</v>
      </c>
      <c r="W2598" s="1" t="s">
        <v>3139</v>
      </c>
      <c r="X2598">
        <v>1</v>
      </c>
      <c r="Y2598" t="s">
        <v>6202</v>
      </c>
      <c r="Z2598" s="21">
        <v>0.82811599999999996</v>
      </c>
      <c r="AA2598" s="1" t="s">
        <v>3139</v>
      </c>
      <c r="AB2598">
        <v>0</v>
      </c>
      <c r="AC2598">
        <v>0</v>
      </c>
      <c r="AD2598" s="1" t="s">
        <v>3139</v>
      </c>
      <c r="AE2598" t="s">
        <v>5815</v>
      </c>
    </row>
    <row r="2599" spans="1:31">
      <c r="A2599" s="98" t="str">
        <f t="shared" si="123"/>
        <v>1203</v>
      </c>
      <c r="B2599" s="98" t="str">
        <f t="shared" si="124"/>
        <v>FL</v>
      </c>
      <c r="C2599" s="98">
        <f t="shared" si="125"/>
        <v>90</v>
      </c>
      <c r="D2599" t="s">
        <v>6552</v>
      </c>
      <c r="E2599">
        <v>5</v>
      </c>
      <c r="F2599">
        <v>120305</v>
      </c>
      <c r="G2599" t="s">
        <v>310</v>
      </c>
      <c r="H2599" t="s">
        <v>3173</v>
      </c>
      <c r="I2599" t="s">
        <v>5969</v>
      </c>
      <c r="J2599" t="s">
        <v>12182</v>
      </c>
      <c r="L2599" t="s">
        <v>6114</v>
      </c>
      <c r="M2599" s="99">
        <v>44498</v>
      </c>
      <c r="N2599" s="21">
        <v>69572208</v>
      </c>
      <c r="O2599" s="24">
        <v>1</v>
      </c>
      <c r="P2599" t="s">
        <v>5814</v>
      </c>
      <c r="Q2599">
        <v>2.4500000000000002</v>
      </c>
      <c r="R2599">
        <v>0</v>
      </c>
      <c r="S2599" t="s">
        <v>54</v>
      </c>
      <c r="T2599">
        <v>90</v>
      </c>
      <c r="U2599" t="s">
        <v>6114</v>
      </c>
      <c r="V2599">
        <v>69572208</v>
      </c>
      <c r="W2599" s="1">
        <v>2.4500000000000002</v>
      </c>
      <c r="X2599" t="s">
        <v>3139</v>
      </c>
      <c r="Y2599" t="s">
        <v>6202</v>
      </c>
      <c r="Z2599" s="21">
        <v>69.581592000000001</v>
      </c>
      <c r="AA2599" s="1">
        <v>2.4500000000000002</v>
      </c>
      <c r="AB2599" t="s">
        <v>3139</v>
      </c>
      <c r="AC2599">
        <v>9384</v>
      </c>
      <c r="AD2599" s="1" t="s">
        <v>3139</v>
      </c>
      <c r="AE2599" t="s">
        <v>5815</v>
      </c>
    </row>
    <row r="2600" spans="1:31">
      <c r="A2600" s="98" t="str">
        <f t="shared" si="123"/>
        <v>1203</v>
      </c>
      <c r="B2600" s="98" t="str">
        <f t="shared" si="124"/>
        <v>FL</v>
      </c>
      <c r="C2600" s="98">
        <f t="shared" si="125"/>
        <v>40</v>
      </c>
      <c r="D2600" t="s">
        <v>6552</v>
      </c>
      <c r="E2600">
        <v>6</v>
      </c>
      <c r="F2600">
        <v>120305</v>
      </c>
      <c r="G2600" t="s">
        <v>310</v>
      </c>
      <c r="H2600" t="s">
        <v>3173</v>
      </c>
      <c r="I2600" t="s">
        <v>5969</v>
      </c>
      <c r="J2600" t="s">
        <v>11535</v>
      </c>
      <c r="L2600" t="s">
        <v>6083</v>
      </c>
      <c r="M2600" s="99">
        <v>44448</v>
      </c>
      <c r="N2600" s="21">
        <v>94590018</v>
      </c>
      <c r="O2600" s="24">
        <v>1</v>
      </c>
      <c r="P2600" t="s">
        <v>5814</v>
      </c>
      <c r="Q2600">
        <v>2.8</v>
      </c>
      <c r="R2600">
        <v>0</v>
      </c>
      <c r="S2600" t="s">
        <v>54</v>
      </c>
      <c r="T2600">
        <v>90</v>
      </c>
      <c r="U2600" t="s">
        <v>6083</v>
      </c>
      <c r="V2600">
        <v>94590018</v>
      </c>
      <c r="W2600" s="1">
        <v>2.8</v>
      </c>
      <c r="X2600" t="s">
        <v>3139</v>
      </c>
      <c r="Y2600" t="s">
        <v>6202</v>
      </c>
      <c r="Z2600" s="21">
        <v>94.961352000000005</v>
      </c>
      <c r="AA2600" s="1">
        <v>2.8</v>
      </c>
      <c r="AB2600" t="s">
        <v>3139</v>
      </c>
      <c r="AC2600">
        <v>371334</v>
      </c>
      <c r="AD2600" s="1" t="s">
        <v>3139</v>
      </c>
      <c r="AE2600" t="s">
        <v>5815</v>
      </c>
    </row>
    <row r="2601" spans="1:31">
      <c r="A2601" s="98" t="str">
        <f t="shared" si="123"/>
        <v>1203</v>
      </c>
      <c r="B2601" s="98" t="str">
        <f t="shared" si="124"/>
        <v>FL</v>
      </c>
      <c r="C2601" s="98">
        <f t="shared" si="125"/>
        <v>37</v>
      </c>
      <c r="D2601" t="s">
        <v>6552</v>
      </c>
      <c r="E2601">
        <v>7</v>
      </c>
      <c r="F2601">
        <v>120305</v>
      </c>
      <c r="G2601" t="s">
        <v>310</v>
      </c>
      <c r="H2601" t="s">
        <v>3173</v>
      </c>
      <c r="I2601" t="s">
        <v>5969</v>
      </c>
      <c r="J2601" t="s">
        <v>7142</v>
      </c>
      <c r="L2601" t="s">
        <v>6066</v>
      </c>
      <c r="M2601" s="99">
        <v>44445</v>
      </c>
      <c r="N2601" s="21">
        <v>101653003</v>
      </c>
      <c r="O2601" s="24">
        <v>1</v>
      </c>
      <c r="P2601" t="s">
        <v>5814</v>
      </c>
      <c r="Q2601">
        <v>2.85</v>
      </c>
      <c r="R2601">
        <v>0</v>
      </c>
      <c r="S2601" t="s">
        <v>54</v>
      </c>
      <c r="T2601">
        <v>92</v>
      </c>
      <c r="U2601" t="s">
        <v>6066</v>
      </c>
      <c r="V2601">
        <v>101653003</v>
      </c>
      <c r="W2601" s="1">
        <v>2.85</v>
      </c>
      <c r="X2601" t="s">
        <v>3139</v>
      </c>
      <c r="Y2601" t="s">
        <v>6202</v>
      </c>
      <c r="Z2601" s="21">
        <v>102.106932</v>
      </c>
      <c r="AA2601" s="1">
        <v>2.85</v>
      </c>
      <c r="AB2601" t="s">
        <v>3139</v>
      </c>
      <c r="AC2601">
        <v>453929</v>
      </c>
      <c r="AD2601" s="1" t="s">
        <v>3139</v>
      </c>
      <c r="AE2601" t="s">
        <v>5815</v>
      </c>
    </row>
    <row r="2602" spans="1:31">
      <c r="A2602" s="98" t="str">
        <f t="shared" si="123"/>
        <v>1203</v>
      </c>
      <c r="B2602" s="98" t="str">
        <f t="shared" si="124"/>
        <v>FL</v>
      </c>
      <c r="C2602" s="98">
        <f t="shared" si="125"/>
        <v>62</v>
      </c>
      <c r="D2602" t="s">
        <v>6552</v>
      </c>
      <c r="E2602">
        <v>8</v>
      </c>
      <c r="F2602">
        <v>120305</v>
      </c>
      <c r="G2602" t="s">
        <v>5920</v>
      </c>
      <c r="H2602" t="s">
        <v>3226</v>
      </c>
      <c r="I2602" t="s">
        <v>5969</v>
      </c>
      <c r="J2602" t="s">
        <v>11536</v>
      </c>
      <c r="L2602" t="s">
        <v>6203</v>
      </c>
      <c r="M2602" s="99">
        <v>44470</v>
      </c>
      <c r="N2602" s="21">
        <v>208590698</v>
      </c>
      <c r="O2602" s="24">
        <v>1</v>
      </c>
      <c r="P2602" t="s">
        <v>5814</v>
      </c>
      <c r="Q2602">
        <v>3.45</v>
      </c>
      <c r="R2602">
        <v>0</v>
      </c>
      <c r="S2602" t="s">
        <v>54</v>
      </c>
      <c r="T2602">
        <v>91</v>
      </c>
      <c r="U2602" t="s">
        <v>6203</v>
      </c>
      <c r="V2602">
        <v>208590698</v>
      </c>
      <c r="W2602" s="1">
        <v>3.45</v>
      </c>
      <c r="X2602" t="s">
        <v>3139</v>
      </c>
      <c r="Y2602" t="s">
        <v>6202</v>
      </c>
      <c r="Z2602" s="21">
        <v>209.20250999999999</v>
      </c>
      <c r="AA2602" s="1">
        <v>3.45</v>
      </c>
      <c r="AB2602" t="s">
        <v>3139</v>
      </c>
      <c r="AC2602">
        <v>611812</v>
      </c>
      <c r="AD2602" s="1" t="s">
        <v>3139</v>
      </c>
      <c r="AE2602" t="s">
        <v>5815</v>
      </c>
    </row>
    <row r="2603" spans="1:31">
      <c r="A2603" s="98" t="str">
        <f t="shared" si="123"/>
        <v>1203</v>
      </c>
      <c r="B2603" s="98" t="str">
        <f t="shared" si="124"/>
        <v>FL</v>
      </c>
      <c r="C2603" s="98">
        <f t="shared" si="125"/>
        <v>51</v>
      </c>
      <c r="D2603" t="s">
        <v>6552</v>
      </c>
      <c r="E2603">
        <v>9</v>
      </c>
      <c r="F2603">
        <v>120305</v>
      </c>
      <c r="G2603" t="s">
        <v>5920</v>
      </c>
      <c r="H2603" t="s">
        <v>3226</v>
      </c>
      <c r="I2603" t="s">
        <v>5969</v>
      </c>
      <c r="J2603" t="s">
        <v>11537</v>
      </c>
      <c r="L2603" t="s">
        <v>6111</v>
      </c>
      <c r="M2603" s="99">
        <v>44459</v>
      </c>
      <c r="N2603" s="21">
        <v>258727485</v>
      </c>
      <c r="O2603" s="24">
        <v>1</v>
      </c>
      <c r="P2603" t="s">
        <v>5814</v>
      </c>
      <c r="Q2603">
        <v>3.45</v>
      </c>
      <c r="R2603">
        <v>0</v>
      </c>
      <c r="S2603" t="s">
        <v>54</v>
      </c>
      <c r="T2603">
        <v>92</v>
      </c>
      <c r="U2603" t="s">
        <v>6111</v>
      </c>
      <c r="V2603">
        <v>258727485</v>
      </c>
      <c r="W2603" s="1">
        <v>3.45</v>
      </c>
      <c r="X2603" t="s">
        <v>3139</v>
      </c>
      <c r="Y2603" t="s">
        <v>6202</v>
      </c>
      <c r="Z2603" s="21">
        <v>259.780396</v>
      </c>
      <c r="AA2603" s="1">
        <v>3.45</v>
      </c>
      <c r="AB2603" t="s">
        <v>3139</v>
      </c>
      <c r="AC2603">
        <v>1052911</v>
      </c>
      <c r="AD2603" s="1" t="s">
        <v>3139</v>
      </c>
      <c r="AE2603" t="s">
        <v>5815</v>
      </c>
    </row>
    <row r="2604" spans="1:31">
      <c r="A2604" s="98" t="str">
        <f t="shared" si="123"/>
        <v>1203</v>
      </c>
      <c r="B2604" s="98" t="str">
        <f t="shared" si="124"/>
        <v>FL</v>
      </c>
      <c r="C2604" s="98">
        <f t="shared" si="125"/>
        <v>72</v>
      </c>
      <c r="D2604" t="s">
        <v>6552</v>
      </c>
      <c r="E2604">
        <v>10</v>
      </c>
      <c r="F2604">
        <v>120305</v>
      </c>
      <c r="G2604" t="s">
        <v>5920</v>
      </c>
      <c r="H2604" t="s">
        <v>3226</v>
      </c>
      <c r="I2604" t="s">
        <v>5969</v>
      </c>
      <c r="J2604" t="s">
        <v>12183</v>
      </c>
      <c r="L2604" t="s">
        <v>6372</v>
      </c>
      <c r="M2604" s="99">
        <v>44480</v>
      </c>
      <c r="N2604" s="21">
        <v>257000149</v>
      </c>
      <c r="O2604" s="24">
        <v>1</v>
      </c>
      <c r="P2604" t="s">
        <v>5814</v>
      </c>
      <c r="Q2604">
        <v>3.45</v>
      </c>
      <c r="R2604">
        <v>0</v>
      </c>
      <c r="S2604" t="s">
        <v>54</v>
      </c>
      <c r="T2604">
        <v>92</v>
      </c>
      <c r="U2604" t="s">
        <v>6372</v>
      </c>
      <c r="V2604">
        <v>257000149</v>
      </c>
      <c r="W2604" s="1">
        <v>3.45</v>
      </c>
      <c r="X2604" t="s">
        <v>3139</v>
      </c>
      <c r="Y2604" t="s">
        <v>6202</v>
      </c>
      <c r="Z2604" s="21">
        <v>257.53525100000002</v>
      </c>
      <c r="AA2604" s="1">
        <v>3.45</v>
      </c>
      <c r="AB2604" t="s">
        <v>3139</v>
      </c>
      <c r="AC2604">
        <v>535102</v>
      </c>
      <c r="AD2604" s="1" t="s">
        <v>3139</v>
      </c>
      <c r="AE2604" t="s">
        <v>5815</v>
      </c>
    </row>
    <row r="2605" spans="1:31">
      <c r="A2605" s="98" t="str">
        <f t="shared" si="123"/>
        <v>1203</v>
      </c>
      <c r="B2605" s="98" t="str">
        <f t="shared" si="124"/>
        <v>FL</v>
      </c>
      <c r="C2605" s="98">
        <f t="shared" si="125"/>
        <v>1</v>
      </c>
      <c r="D2605" t="s">
        <v>6552</v>
      </c>
      <c r="E2605">
        <v>11</v>
      </c>
      <c r="F2605">
        <v>120305</v>
      </c>
      <c r="G2605" t="s">
        <v>5920</v>
      </c>
      <c r="H2605" t="s">
        <v>3226</v>
      </c>
      <c r="I2605" t="s">
        <v>5969</v>
      </c>
      <c r="J2605" t="s">
        <v>7144</v>
      </c>
      <c r="L2605" t="s">
        <v>5966</v>
      </c>
      <c r="M2605" s="99">
        <v>44409</v>
      </c>
      <c r="N2605" s="21">
        <v>163017928</v>
      </c>
      <c r="O2605" s="24">
        <v>1</v>
      </c>
      <c r="P2605" t="s">
        <v>5814</v>
      </c>
      <c r="Q2605">
        <v>3.45</v>
      </c>
      <c r="R2605">
        <v>0</v>
      </c>
      <c r="S2605" t="s">
        <v>54</v>
      </c>
      <c r="T2605">
        <v>91</v>
      </c>
      <c r="U2605" t="s">
        <v>5966</v>
      </c>
      <c r="V2605">
        <v>163017928</v>
      </c>
      <c r="W2605" s="1">
        <v>3.45</v>
      </c>
      <c r="X2605" t="s">
        <v>3139</v>
      </c>
      <c r="Y2605" t="s">
        <v>6202</v>
      </c>
      <c r="Z2605" s="21">
        <v>164.42151200000001</v>
      </c>
      <c r="AA2605" s="1">
        <v>3.45</v>
      </c>
      <c r="AB2605" t="s">
        <v>3139</v>
      </c>
      <c r="AC2605">
        <v>1403584</v>
      </c>
      <c r="AD2605" s="1" t="s">
        <v>3139</v>
      </c>
      <c r="AE2605" t="s">
        <v>5815</v>
      </c>
    </row>
    <row r="2606" spans="1:31">
      <c r="A2606" s="98" t="str">
        <f t="shared" si="123"/>
        <v>1203</v>
      </c>
      <c r="B2606" s="98" t="str">
        <f t="shared" si="124"/>
        <v>FL</v>
      </c>
      <c r="C2606" s="98">
        <f t="shared" si="125"/>
        <v>25</v>
      </c>
      <c r="D2606" t="s">
        <v>6552</v>
      </c>
      <c r="E2606">
        <v>12</v>
      </c>
      <c r="F2606">
        <v>120305</v>
      </c>
      <c r="G2606" t="s">
        <v>5920</v>
      </c>
      <c r="H2606" t="s">
        <v>3226</v>
      </c>
      <c r="I2606" t="s">
        <v>5969</v>
      </c>
      <c r="J2606" t="s">
        <v>9769</v>
      </c>
      <c r="L2606" t="s">
        <v>5975</v>
      </c>
      <c r="M2606" s="99">
        <v>44433</v>
      </c>
      <c r="N2606" s="21">
        <v>203630332</v>
      </c>
      <c r="O2606" s="24">
        <v>1</v>
      </c>
      <c r="P2606" t="s">
        <v>5814</v>
      </c>
      <c r="Q2606">
        <v>3.46</v>
      </c>
      <c r="R2606">
        <v>0</v>
      </c>
      <c r="S2606" t="s">
        <v>54</v>
      </c>
      <c r="T2606">
        <v>91</v>
      </c>
      <c r="U2606" t="s">
        <v>5975</v>
      </c>
      <c r="V2606">
        <v>203630332</v>
      </c>
      <c r="W2606" s="1">
        <v>3.46</v>
      </c>
      <c r="X2606" t="s">
        <v>3139</v>
      </c>
      <c r="Y2606" t="s">
        <v>6202</v>
      </c>
      <c r="Z2606" s="21">
        <v>204.92493899999999</v>
      </c>
      <c r="AA2606" s="1">
        <v>3.46</v>
      </c>
      <c r="AB2606" t="s">
        <v>3139</v>
      </c>
      <c r="AC2606">
        <v>1294607</v>
      </c>
      <c r="AD2606" s="1" t="s">
        <v>3139</v>
      </c>
      <c r="AE2606" t="s">
        <v>5815</v>
      </c>
    </row>
    <row r="2607" spans="1:31">
      <c r="A2607" s="98" t="str">
        <f t="shared" si="123"/>
        <v>1203</v>
      </c>
      <c r="B2607" s="98" t="str">
        <f t="shared" si="124"/>
        <v>FL</v>
      </c>
      <c r="C2607" s="98">
        <f t="shared" si="125"/>
        <v>77</v>
      </c>
      <c r="D2607" t="s">
        <v>6552</v>
      </c>
      <c r="E2607">
        <v>13</v>
      </c>
      <c r="F2607">
        <v>120305</v>
      </c>
      <c r="G2607" t="s">
        <v>7145</v>
      </c>
      <c r="H2607" t="s">
        <v>7146</v>
      </c>
      <c r="I2607" t="s">
        <v>5969</v>
      </c>
      <c r="J2607" t="s">
        <v>12184</v>
      </c>
      <c r="L2607" t="s">
        <v>6431</v>
      </c>
      <c r="M2607" s="99">
        <v>44485</v>
      </c>
      <c r="N2607" s="21">
        <v>127874166</v>
      </c>
      <c r="O2607" s="24">
        <v>1</v>
      </c>
      <c r="P2607" t="s">
        <v>5814</v>
      </c>
      <c r="Q2607">
        <v>2.9</v>
      </c>
      <c r="R2607">
        <v>0</v>
      </c>
      <c r="S2607" t="s">
        <v>54</v>
      </c>
      <c r="T2607">
        <v>90</v>
      </c>
      <c r="U2607" t="s">
        <v>6431</v>
      </c>
      <c r="V2607">
        <v>127874166</v>
      </c>
      <c r="W2607" s="1">
        <v>2.9</v>
      </c>
      <c r="X2607" t="s">
        <v>3139</v>
      </c>
      <c r="Y2607" t="s">
        <v>6202</v>
      </c>
      <c r="Z2607" s="21">
        <v>128.026971</v>
      </c>
      <c r="AA2607" s="1">
        <v>2.9</v>
      </c>
      <c r="AB2607" t="s">
        <v>3139</v>
      </c>
      <c r="AC2607">
        <v>152805</v>
      </c>
      <c r="AD2607" s="1" t="s">
        <v>3139</v>
      </c>
      <c r="AE2607" t="s">
        <v>5815</v>
      </c>
    </row>
    <row r="2608" spans="1:31">
      <c r="A2608" s="98" t="str">
        <f t="shared" si="123"/>
        <v>1226</v>
      </c>
      <c r="B2608" s="98" t="str">
        <f t="shared" si="124"/>
        <v>OT</v>
      </c>
      <c r="C2608" s="98">
        <f t="shared" si="125"/>
        <v>0</v>
      </c>
      <c r="D2608" t="s">
        <v>6552</v>
      </c>
      <c r="E2608">
        <v>1</v>
      </c>
      <c r="F2608">
        <v>122602</v>
      </c>
      <c r="G2608" t="s">
        <v>3179</v>
      </c>
      <c r="H2608" t="s">
        <v>3268</v>
      </c>
      <c r="I2608" t="s">
        <v>6006</v>
      </c>
      <c r="J2608" t="s">
        <v>3733</v>
      </c>
      <c r="N2608" s="21">
        <v>0</v>
      </c>
      <c r="O2608" s="24">
        <v>1</v>
      </c>
      <c r="Q2608" t="s">
        <v>3139</v>
      </c>
      <c r="R2608">
        <v>24492731</v>
      </c>
      <c r="T2608" t="s">
        <v>3139</v>
      </c>
      <c r="U2608" t="s">
        <v>7147</v>
      </c>
      <c r="V2608">
        <v>4719728</v>
      </c>
      <c r="W2608" s="1" t="s">
        <v>3139</v>
      </c>
      <c r="X2608">
        <v>1</v>
      </c>
      <c r="Y2608" t="s">
        <v>6773</v>
      </c>
      <c r="Z2608" s="21">
        <v>63.432547549999995</v>
      </c>
      <c r="AA2608" s="1" t="s">
        <v>3139</v>
      </c>
      <c r="AB2608">
        <v>24492731</v>
      </c>
      <c r="AC2608">
        <v>30008172</v>
      </c>
      <c r="AD2608" s="1" t="s">
        <v>3139</v>
      </c>
      <c r="AE2608" t="s">
        <v>5815</v>
      </c>
    </row>
    <row r="2609" spans="1:31">
      <c r="A2609" s="98" t="str">
        <f t="shared" si="123"/>
        <v>1226</v>
      </c>
      <c r="B2609" s="98" t="str">
        <f t="shared" si="124"/>
        <v>OT</v>
      </c>
      <c r="C2609" s="98">
        <f t="shared" si="125"/>
        <v>0</v>
      </c>
      <c r="D2609" t="s">
        <v>6552</v>
      </c>
      <c r="E2609">
        <v>2</v>
      </c>
      <c r="F2609">
        <v>122602</v>
      </c>
      <c r="G2609" t="s">
        <v>53</v>
      </c>
      <c r="H2609" t="s">
        <v>3047</v>
      </c>
      <c r="I2609" t="s">
        <v>6006</v>
      </c>
      <c r="J2609" t="s">
        <v>3733</v>
      </c>
      <c r="N2609" s="21">
        <v>0</v>
      </c>
      <c r="O2609" s="24">
        <v>1</v>
      </c>
      <c r="Q2609" t="s">
        <v>3139</v>
      </c>
      <c r="R2609">
        <v>7670400</v>
      </c>
      <c r="T2609" t="s">
        <v>3139</v>
      </c>
      <c r="U2609" t="s">
        <v>7148</v>
      </c>
      <c r="V2609">
        <v>12822047</v>
      </c>
      <c r="W2609" s="1" t="s">
        <v>3139</v>
      </c>
      <c r="X2609">
        <v>1</v>
      </c>
      <c r="Y2609" t="s">
        <v>6763</v>
      </c>
      <c r="Z2609" s="21">
        <v>42.134545000000003</v>
      </c>
      <c r="AA2609" s="1" t="s">
        <v>3139</v>
      </c>
      <c r="AB2609">
        <v>7678400</v>
      </c>
      <c r="AC2609">
        <v>17851437</v>
      </c>
      <c r="AD2609" s="1" t="s">
        <v>3139</v>
      </c>
      <c r="AE2609" t="s">
        <v>5815</v>
      </c>
    </row>
    <row r="2610" spans="1:31">
      <c r="A2610" s="98" t="str">
        <f t="shared" si="123"/>
        <v>1226</v>
      </c>
      <c r="B2610" s="98" t="str">
        <f t="shared" si="124"/>
        <v>OT</v>
      </c>
      <c r="C2610" s="98">
        <f t="shared" si="125"/>
        <v>0</v>
      </c>
      <c r="D2610" t="s">
        <v>6552</v>
      </c>
      <c r="E2610">
        <v>3</v>
      </c>
      <c r="F2610">
        <v>122602</v>
      </c>
      <c r="G2610" t="s">
        <v>3157</v>
      </c>
      <c r="H2610" t="s">
        <v>3159</v>
      </c>
      <c r="I2610" t="s">
        <v>6006</v>
      </c>
      <c r="J2610" t="s">
        <v>3733</v>
      </c>
      <c r="N2610" s="21">
        <v>0</v>
      </c>
      <c r="O2610" s="24">
        <v>1</v>
      </c>
      <c r="Q2610" t="s">
        <v>3139</v>
      </c>
      <c r="R2610">
        <v>644500</v>
      </c>
      <c r="T2610" t="s">
        <v>3139</v>
      </c>
      <c r="U2610" t="s">
        <v>7149</v>
      </c>
      <c r="V2610">
        <v>644500</v>
      </c>
      <c r="W2610" s="1" t="s">
        <v>3139</v>
      </c>
      <c r="X2610">
        <v>1</v>
      </c>
      <c r="Y2610" t="s">
        <v>7150</v>
      </c>
      <c r="Z2610" s="21">
        <v>0.74679399999999996</v>
      </c>
      <c r="AA2610" s="1" t="s">
        <v>3139</v>
      </c>
      <c r="AB2610">
        <v>644500</v>
      </c>
      <c r="AC2610">
        <v>102294</v>
      </c>
      <c r="AD2610" s="1" t="s">
        <v>3139</v>
      </c>
      <c r="AE2610" t="s">
        <v>5815</v>
      </c>
    </row>
    <row r="2611" spans="1:31">
      <c r="A2611" s="98" t="str">
        <f t="shared" si="123"/>
        <v>1203</v>
      </c>
      <c r="B2611" s="98" t="str">
        <f t="shared" si="124"/>
        <v>FL</v>
      </c>
      <c r="C2611" s="98">
        <f t="shared" si="125"/>
        <v>0</v>
      </c>
      <c r="D2611" t="s">
        <v>6552</v>
      </c>
      <c r="E2611">
        <v>4</v>
      </c>
      <c r="F2611">
        <v>120315</v>
      </c>
      <c r="G2611" t="s">
        <v>3333</v>
      </c>
      <c r="H2611" t="s">
        <v>3861</v>
      </c>
      <c r="I2611" t="s">
        <v>6006</v>
      </c>
      <c r="J2611" t="s">
        <v>3862</v>
      </c>
      <c r="L2611" t="s">
        <v>6483</v>
      </c>
      <c r="M2611" s="99">
        <v>44408</v>
      </c>
      <c r="N2611" s="21">
        <v>201758175</v>
      </c>
      <c r="O2611" s="24">
        <v>1</v>
      </c>
      <c r="Q2611" t="s">
        <v>3139</v>
      </c>
      <c r="R2611">
        <v>0</v>
      </c>
      <c r="T2611" t="s">
        <v>3139</v>
      </c>
      <c r="U2611" t="s">
        <v>6483</v>
      </c>
      <c r="V2611">
        <v>201758175</v>
      </c>
      <c r="W2611" s="1" t="s">
        <v>3139</v>
      </c>
      <c r="X2611">
        <v>1</v>
      </c>
      <c r="Y2611" t="s">
        <v>6719</v>
      </c>
      <c r="Z2611" s="21">
        <v>85.210113159999992</v>
      </c>
      <c r="AA2611" s="1" t="s">
        <v>3139</v>
      </c>
      <c r="AB2611">
        <v>0</v>
      </c>
      <c r="AC2611">
        <v>0</v>
      </c>
      <c r="AD2611" s="1" t="s">
        <v>3139</v>
      </c>
      <c r="AE2611" t="s">
        <v>5815</v>
      </c>
    </row>
    <row r="2612" spans="1:31">
      <c r="A2612" s="98" t="str">
        <f t="shared" si="123"/>
        <v>1120</v>
      </c>
      <c r="B2612" s="98" t="str">
        <f t="shared" si="124"/>
        <v>OT</v>
      </c>
      <c r="C2612" s="98">
        <f t="shared" si="125"/>
        <v>152</v>
      </c>
      <c r="D2612" t="s">
        <v>6552</v>
      </c>
      <c r="E2612">
        <v>5</v>
      </c>
      <c r="F2612">
        <v>112015</v>
      </c>
      <c r="G2612" t="s">
        <v>199</v>
      </c>
      <c r="H2612" t="s">
        <v>3470</v>
      </c>
      <c r="I2612" t="s">
        <v>6006</v>
      </c>
      <c r="J2612" t="s">
        <v>9770</v>
      </c>
      <c r="K2612" t="s">
        <v>5820</v>
      </c>
      <c r="L2612" t="s">
        <v>9771</v>
      </c>
      <c r="M2612" s="99">
        <v>44560</v>
      </c>
      <c r="N2612" s="21" t="s">
        <v>3139</v>
      </c>
      <c r="O2612" s="24">
        <v>1</v>
      </c>
      <c r="Q2612" t="s">
        <v>3139</v>
      </c>
      <c r="R2612" t="s">
        <v>3139</v>
      </c>
      <c r="T2612" t="s">
        <v>3139</v>
      </c>
      <c r="U2612" t="s">
        <v>9771</v>
      </c>
      <c r="V2612">
        <v>112461292</v>
      </c>
      <c r="W2612" s="1" t="s">
        <v>3139</v>
      </c>
      <c r="X2612">
        <v>1</v>
      </c>
      <c r="Y2612" t="s">
        <v>5977</v>
      </c>
      <c r="Z2612" s="21">
        <v>120.57350099999999</v>
      </c>
      <c r="AA2612" s="1" t="s">
        <v>3139</v>
      </c>
      <c r="AB2612">
        <v>0</v>
      </c>
      <c r="AC2612">
        <v>16899</v>
      </c>
      <c r="AD2612" s="1" t="s">
        <v>3139</v>
      </c>
      <c r="AE2612" t="s">
        <v>5815</v>
      </c>
    </row>
    <row r="2613" spans="1:31">
      <c r="A2613" s="98" t="str">
        <f t="shared" si="123"/>
        <v>1203</v>
      </c>
      <c r="B2613" s="98" t="str">
        <f t="shared" si="124"/>
        <v>FL</v>
      </c>
      <c r="C2613" s="98">
        <f t="shared" si="125"/>
        <v>67</v>
      </c>
      <c r="D2613" t="s">
        <v>6552</v>
      </c>
      <c r="E2613">
        <v>1</v>
      </c>
      <c r="F2613">
        <v>120305</v>
      </c>
      <c r="G2613" t="s">
        <v>86</v>
      </c>
      <c r="H2613" t="s">
        <v>3226</v>
      </c>
      <c r="I2613" t="s">
        <v>5969</v>
      </c>
      <c r="J2613" t="s">
        <v>3863</v>
      </c>
      <c r="L2613" t="s">
        <v>6261</v>
      </c>
      <c r="M2613" s="99">
        <v>44475</v>
      </c>
      <c r="N2613" s="21">
        <v>1291642186.48</v>
      </c>
      <c r="O2613" s="24">
        <v>1</v>
      </c>
      <c r="P2613" t="s">
        <v>5814</v>
      </c>
      <c r="Q2613">
        <v>3.25</v>
      </c>
      <c r="R2613">
        <v>1</v>
      </c>
      <c r="S2613" t="s">
        <v>54</v>
      </c>
      <c r="T2613">
        <v>4</v>
      </c>
      <c r="U2613" t="s">
        <v>6261</v>
      </c>
      <c r="V2613">
        <v>1291642186.48</v>
      </c>
      <c r="W2613" s="1">
        <v>3.25</v>
      </c>
      <c r="X2613" t="s">
        <v>3139</v>
      </c>
      <c r="Y2613" t="s">
        <v>6552</v>
      </c>
      <c r="Z2613" s="21">
        <v>1291.64218648</v>
      </c>
      <c r="AA2613" s="1">
        <v>3.25</v>
      </c>
      <c r="AB2613" t="s">
        <v>3139</v>
      </c>
      <c r="AC2613">
        <v>0</v>
      </c>
      <c r="AD2613" s="1" t="s">
        <v>3139</v>
      </c>
      <c r="AE2613" t="s">
        <v>5815</v>
      </c>
    </row>
    <row r="2614" spans="1:31">
      <c r="A2614" s="98" t="str">
        <f t="shared" si="123"/>
        <v>1203</v>
      </c>
      <c r="B2614" s="98" t="str">
        <f t="shared" si="124"/>
        <v>FL</v>
      </c>
      <c r="C2614" s="98">
        <f t="shared" si="125"/>
        <v>89</v>
      </c>
      <c r="D2614" t="s">
        <v>6552</v>
      </c>
      <c r="E2614">
        <v>2</v>
      </c>
      <c r="F2614">
        <v>120305</v>
      </c>
      <c r="G2614" t="s">
        <v>79</v>
      </c>
      <c r="H2614" t="s">
        <v>3199</v>
      </c>
      <c r="I2614" t="s">
        <v>5969</v>
      </c>
      <c r="J2614" t="s">
        <v>3864</v>
      </c>
      <c r="L2614" t="s">
        <v>7151</v>
      </c>
      <c r="M2614" s="99">
        <v>44497</v>
      </c>
      <c r="N2614" s="21">
        <v>512674792.19</v>
      </c>
      <c r="O2614" s="24">
        <v>1</v>
      </c>
      <c r="P2614" t="s">
        <v>5814</v>
      </c>
      <c r="Q2614">
        <v>2.5</v>
      </c>
      <c r="R2614">
        <v>1</v>
      </c>
      <c r="S2614" t="s">
        <v>54</v>
      </c>
      <c r="T2614">
        <v>4</v>
      </c>
      <c r="U2614" t="s">
        <v>7151</v>
      </c>
      <c r="V2614">
        <v>512674792.19</v>
      </c>
      <c r="W2614" s="1">
        <v>2.5</v>
      </c>
      <c r="X2614" t="s">
        <v>3139</v>
      </c>
      <c r="Y2614" t="s">
        <v>6552</v>
      </c>
      <c r="Z2614" s="21">
        <v>512.67479218999995</v>
      </c>
      <c r="AA2614" s="1">
        <v>2.5</v>
      </c>
      <c r="AB2614" t="s">
        <v>3139</v>
      </c>
      <c r="AC2614">
        <v>0</v>
      </c>
      <c r="AD2614" s="1" t="s">
        <v>3139</v>
      </c>
      <c r="AE2614" t="s">
        <v>5815</v>
      </c>
    </row>
    <row r="2615" spans="1:31">
      <c r="A2615" s="98" t="str">
        <f t="shared" si="123"/>
        <v>1203</v>
      </c>
      <c r="B2615" s="98" t="str">
        <f t="shared" si="124"/>
        <v>FL</v>
      </c>
      <c r="C2615" s="98">
        <f t="shared" si="125"/>
        <v>33</v>
      </c>
      <c r="D2615" t="s">
        <v>6552</v>
      </c>
      <c r="E2615">
        <v>3</v>
      </c>
      <c r="F2615">
        <v>120305</v>
      </c>
      <c r="G2615" t="s">
        <v>86</v>
      </c>
      <c r="H2615" t="s">
        <v>3226</v>
      </c>
      <c r="I2615" t="s">
        <v>5969</v>
      </c>
      <c r="J2615" t="s">
        <v>3863</v>
      </c>
      <c r="L2615" t="s">
        <v>6560</v>
      </c>
      <c r="M2615" s="99">
        <v>44441</v>
      </c>
      <c r="N2615" s="21">
        <v>1005684584</v>
      </c>
      <c r="O2615" s="24">
        <v>1</v>
      </c>
      <c r="P2615" t="s">
        <v>5814</v>
      </c>
      <c r="Q2615">
        <v>3.25</v>
      </c>
      <c r="R2615">
        <v>1</v>
      </c>
      <c r="S2615" t="s">
        <v>54</v>
      </c>
      <c r="T2615">
        <v>4</v>
      </c>
      <c r="U2615" t="s">
        <v>6560</v>
      </c>
      <c r="V2615">
        <v>1005684584</v>
      </c>
      <c r="W2615" s="1">
        <v>3.25</v>
      </c>
      <c r="X2615" t="s">
        <v>3139</v>
      </c>
      <c r="Y2615" t="s">
        <v>6552</v>
      </c>
      <c r="Z2615" s="21">
        <v>1005.684584</v>
      </c>
      <c r="AA2615" s="1">
        <v>3.25</v>
      </c>
      <c r="AB2615" t="s">
        <v>3139</v>
      </c>
      <c r="AC2615">
        <v>0</v>
      </c>
      <c r="AD2615" s="1" t="s">
        <v>3139</v>
      </c>
      <c r="AE2615" t="s">
        <v>5815</v>
      </c>
    </row>
    <row r="2616" spans="1:31">
      <c r="A2616" s="98" t="str">
        <f t="shared" si="123"/>
        <v>1203</v>
      </c>
      <c r="B2616" s="98" t="str">
        <f t="shared" si="124"/>
        <v>FL</v>
      </c>
      <c r="C2616" s="98">
        <f t="shared" si="125"/>
        <v>67</v>
      </c>
      <c r="D2616" t="s">
        <v>6552</v>
      </c>
      <c r="E2616">
        <v>4</v>
      </c>
      <c r="F2616">
        <v>120305</v>
      </c>
      <c r="G2616" t="s">
        <v>53</v>
      </c>
      <c r="H2616" t="s">
        <v>3047</v>
      </c>
      <c r="I2616" t="s">
        <v>5969</v>
      </c>
      <c r="J2616" t="s">
        <v>3865</v>
      </c>
      <c r="L2616" t="s">
        <v>6560</v>
      </c>
      <c r="M2616" s="99">
        <v>44475</v>
      </c>
      <c r="N2616" s="21">
        <v>398651754</v>
      </c>
      <c r="O2616" s="24">
        <v>1</v>
      </c>
      <c r="P2616" t="s">
        <v>5814</v>
      </c>
      <c r="Q2616">
        <v>2.8</v>
      </c>
      <c r="R2616">
        <v>1</v>
      </c>
      <c r="S2616" t="s">
        <v>54</v>
      </c>
      <c r="T2616">
        <v>4</v>
      </c>
      <c r="U2616" t="s">
        <v>6560</v>
      </c>
      <c r="V2616">
        <v>398651754</v>
      </c>
      <c r="W2616" s="1">
        <v>2.8</v>
      </c>
      <c r="X2616" t="s">
        <v>3139</v>
      </c>
      <c r="Y2616" t="s">
        <v>6552</v>
      </c>
      <c r="Z2616" s="21">
        <v>398.65175399999998</v>
      </c>
      <c r="AA2616" s="1">
        <v>2.8</v>
      </c>
      <c r="AB2616" t="s">
        <v>3139</v>
      </c>
      <c r="AC2616">
        <v>0</v>
      </c>
      <c r="AD2616" s="1" t="s">
        <v>3139</v>
      </c>
      <c r="AE2616" t="s">
        <v>5815</v>
      </c>
    </row>
    <row r="2617" spans="1:31">
      <c r="A2617" s="98" t="str">
        <f t="shared" si="123"/>
        <v>1226</v>
      </c>
      <c r="B2617" s="98" t="str">
        <f t="shared" si="124"/>
        <v>OT</v>
      </c>
      <c r="C2617" s="98">
        <f t="shared" si="125"/>
        <v>0</v>
      </c>
      <c r="D2617" t="s">
        <v>6552</v>
      </c>
      <c r="E2617">
        <v>5</v>
      </c>
      <c r="F2617">
        <v>122602</v>
      </c>
      <c r="G2617" t="s">
        <v>53</v>
      </c>
      <c r="H2617" t="s">
        <v>3047</v>
      </c>
      <c r="I2617" t="s">
        <v>6006</v>
      </c>
      <c r="J2617" t="s">
        <v>347</v>
      </c>
      <c r="L2617" t="s">
        <v>7152</v>
      </c>
      <c r="M2617" s="99">
        <v>44408</v>
      </c>
      <c r="N2617" s="21">
        <v>212209897.77000001</v>
      </c>
      <c r="O2617" s="24">
        <v>1</v>
      </c>
      <c r="Q2617" t="s">
        <v>3139</v>
      </c>
      <c r="R2617">
        <v>1</v>
      </c>
      <c r="T2617" t="s">
        <v>3139</v>
      </c>
      <c r="U2617" t="s">
        <v>7152</v>
      </c>
      <c r="V2617">
        <v>212209897.77000001</v>
      </c>
      <c r="W2617" s="1" t="s">
        <v>3139</v>
      </c>
      <c r="X2617">
        <v>212209897</v>
      </c>
      <c r="Y2617" t="s">
        <v>6552</v>
      </c>
      <c r="Z2617" s="21">
        <v>212.20989777</v>
      </c>
      <c r="AA2617" s="1" t="s">
        <v>3139</v>
      </c>
      <c r="AB2617">
        <v>212209897.77000001</v>
      </c>
      <c r="AC2617">
        <v>0</v>
      </c>
      <c r="AD2617" s="1" t="s">
        <v>3139</v>
      </c>
      <c r="AE2617" t="s">
        <v>5830</v>
      </c>
    </row>
    <row r="2618" spans="1:31">
      <c r="A2618" s="98" t="str">
        <f t="shared" si="123"/>
        <v>1226</v>
      </c>
      <c r="B2618" s="98" t="str">
        <f t="shared" si="124"/>
        <v>OT</v>
      </c>
      <c r="C2618" s="98">
        <f t="shared" si="125"/>
        <v>0</v>
      </c>
      <c r="D2618" t="s">
        <v>6552</v>
      </c>
      <c r="E2618">
        <v>6</v>
      </c>
      <c r="F2618">
        <v>122602</v>
      </c>
      <c r="G2618" t="s">
        <v>3179</v>
      </c>
      <c r="H2618" t="s">
        <v>3617</v>
      </c>
      <c r="I2618" t="s">
        <v>6006</v>
      </c>
      <c r="J2618" t="s">
        <v>347</v>
      </c>
      <c r="L2618" t="s">
        <v>7153</v>
      </c>
      <c r="M2618" s="99">
        <v>44408</v>
      </c>
      <c r="N2618" s="21">
        <v>158857594</v>
      </c>
      <c r="O2618" s="24">
        <v>1</v>
      </c>
      <c r="Q2618" t="s">
        <v>3139</v>
      </c>
      <c r="R2618">
        <v>1</v>
      </c>
      <c r="T2618" t="s">
        <v>3139</v>
      </c>
      <c r="U2618" t="s">
        <v>7153</v>
      </c>
      <c r="V2618">
        <v>158857594</v>
      </c>
      <c r="W2618" s="1" t="s">
        <v>3139</v>
      </c>
      <c r="X2618">
        <v>158857594</v>
      </c>
      <c r="Y2618" t="s">
        <v>6552</v>
      </c>
      <c r="Z2618" s="21">
        <v>158.85759400000001</v>
      </c>
      <c r="AA2618" s="1" t="s">
        <v>3139</v>
      </c>
      <c r="AB2618">
        <v>158857594</v>
      </c>
      <c r="AC2618">
        <v>0</v>
      </c>
      <c r="AD2618" s="1" t="s">
        <v>3139</v>
      </c>
      <c r="AE2618" t="s">
        <v>5818</v>
      </c>
    </row>
    <row r="2619" spans="1:31">
      <c r="A2619" s="98" t="str">
        <f t="shared" si="123"/>
        <v>1226</v>
      </c>
      <c r="B2619" s="98" t="str">
        <f t="shared" si="124"/>
        <v>OT</v>
      </c>
      <c r="C2619" s="98">
        <f t="shared" si="125"/>
        <v>0</v>
      </c>
      <c r="D2619" t="s">
        <v>6552</v>
      </c>
      <c r="E2619">
        <v>7</v>
      </c>
      <c r="F2619">
        <v>122602</v>
      </c>
      <c r="G2619" t="s">
        <v>3240</v>
      </c>
      <c r="H2619" t="s">
        <v>3866</v>
      </c>
      <c r="I2619" t="s">
        <v>6006</v>
      </c>
      <c r="J2619" t="s">
        <v>347</v>
      </c>
      <c r="L2619" t="s">
        <v>7154</v>
      </c>
      <c r="M2619" s="99">
        <v>44408</v>
      </c>
      <c r="N2619" s="21">
        <v>387940602</v>
      </c>
      <c r="O2619" s="24">
        <v>1</v>
      </c>
      <c r="Q2619" t="s">
        <v>3139</v>
      </c>
      <c r="R2619">
        <v>1</v>
      </c>
      <c r="T2619" t="s">
        <v>3139</v>
      </c>
      <c r="U2619" t="s">
        <v>7154</v>
      </c>
      <c r="V2619">
        <v>387940602</v>
      </c>
      <c r="W2619" s="1" t="s">
        <v>3139</v>
      </c>
      <c r="X2619">
        <v>387940602</v>
      </c>
      <c r="Y2619" t="s">
        <v>6552</v>
      </c>
      <c r="Z2619" s="21">
        <v>387.94060200000001</v>
      </c>
      <c r="AA2619" s="1" t="s">
        <v>3139</v>
      </c>
      <c r="AB2619">
        <v>387940602</v>
      </c>
      <c r="AC2619">
        <v>0</v>
      </c>
      <c r="AD2619" s="1" t="s">
        <v>3139</v>
      </c>
      <c r="AE2619" t="s">
        <v>5818</v>
      </c>
    </row>
    <row r="2620" spans="1:31">
      <c r="A2620" s="98" t="str">
        <f t="shared" si="123"/>
        <v>1226</v>
      </c>
      <c r="B2620" s="98" t="str">
        <f t="shared" si="124"/>
        <v>OT</v>
      </c>
      <c r="C2620" s="98">
        <f t="shared" si="125"/>
        <v>1</v>
      </c>
      <c r="D2620" t="s">
        <v>6552</v>
      </c>
      <c r="E2620">
        <v>1</v>
      </c>
      <c r="F2620">
        <v>122602</v>
      </c>
      <c r="G2620" t="s">
        <v>3601</v>
      </c>
      <c r="H2620" t="s">
        <v>3867</v>
      </c>
      <c r="I2620" t="s">
        <v>6006</v>
      </c>
      <c r="J2620" t="s">
        <v>50</v>
      </c>
      <c r="L2620" t="s">
        <v>7155</v>
      </c>
      <c r="M2620" s="99">
        <v>44409</v>
      </c>
      <c r="N2620" s="21">
        <v>668584924</v>
      </c>
      <c r="O2620" s="24">
        <v>1</v>
      </c>
      <c r="Q2620" t="s">
        <v>3139</v>
      </c>
      <c r="R2620">
        <v>0</v>
      </c>
      <c r="T2620" t="s">
        <v>3139</v>
      </c>
      <c r="U2620" t="s">
        <v>7155</v>
      </c>
      <c r="V2620">
        <v>668584924</v>
      </c>
      <c r="W2620" s="1" t="s">
        <v>3139</v>
      </c>
      <c r="X2620">
        <v>0</v>
      </c>
      <c r="Y2620" t="s">
        <v>7156</v>
      </c>
      <c r="Z2620" s="21">
        <v>668.584924</v>
      </c>
      <c r="AA2620" s="1" t="s">
        <v>3139</v>
      </c>
      <c r="AB2620">
        <v>0</v>
      </c>
      <c r="AC2620">
        <v>668584924</v>
      </c>
      <c r="AD2620" s="1" t="s">
        <v>3139</v>
      </c>
      <c r="AE2620" t="s">
        <v>5815</v>
      </c>
    </row>
    <row r="2621" spans="1:31">
      <c r="A2621" s="98" t="str">
        <f t="shared" si="123"/>
        <v>1226</v>
      </c>
      <c r="B2621" s="98" t="str">
        <f t="shared" si="124"/>
        <v>OT</v>
      </c>
      <c r="C2621" s="98">
        <f t="shared" si="125"/>
        <v>1</v>
      </c>
      <c r="D2621" t="s">
        <v>6552</v>
      </c>
      <c r="E2621">
        <v>2</v>
      </c>
      <c r="F2621">
        <v>122602</v>
      </c>
      <c r="G2621" t="s">
        <v>3480</v>
      </c>
      <c r="H2621" t="s">
        <v>3869</v>
      </c>
      <c r="I2621" t="s">
        <v>6006</v>
      </c>
      <c r="J2621" t="s">
        <v>88</v>
      </c>
      <c r="L2621" t="s">
        <v>7157</v>
      </c>
      <c r="M2621" s="99">
        <v>44409</v>
      </c>
      <c r="N2621" s="21">
        <v>3671127</v>
      </c>
      <c r="O2621" s="24">
        <v>1</v>
      </c>
      <c r="Q2621" t="s">
        <v>3139</v>
      </c>
      <c r="R2621">
        <v>0</v>
      </c>
      <c r="T2621" t="s">
        <v>3139</v>
      </c>
      <c r="U2621" t="s">
        <v>7157</v>
      </c>
      <c r="V2621">
        <v>3671127</v>
      </c>
      <c r="W2621" s="1" t="s">
        <v>3139</v>
      </c>
      <c r="X2621">
        <v>0</v>
      </c>
      <c r="Y2621" t="s">
        <v>7158</v>
      </c>
      <c r="Z2621" s="21">
        <v>3.6711269999999998</v>
      </c>
      <c r="AA2621" s="1" t="s">
        <v>3139</v>
      </c>
      <c r="AB2621">
        <v>0</v>
      </c>
      <c r="AC2621">
        <v>3671127</v>
      </c>
      <c r="AD2621" s="1" t="s">
        <v>3139</v>
      </c>
      <c r="AE2621" t="s">
        <v>5815</v>
      </c>
    </row>
    <row r="2622" spans="1:31">
      <c r="A2622" s="98" t="str">
        <f t="shared" si="123"/>
        <v>1226</v>
      </c>
      <c r="B2622" s="98" t="str">
        <f t="shared" si="124"/>
        <v>OT</v>
      </c>
      <c r="C2622" s="98">
        <f t="shared" si="125"/>
        <v>1</v>
      </c>
      <c r="D2622" t="s">
        <v>6552</v>
      </c>
      <c r="E2622">
        <v>3</v>
      </c>
      <c r="F2622">
        <v>122602</v>
      </c>
      <c r="G2622" t="s">
        <v>3154</v>
      </c>
      <c r="H2622" t="s">
        <v>3156</v>
      </c>
      <c r="I2622" t="s">
        <v>6006</v>
      </c>
      <c r="J2622" t="s">
        <v>89</v>
      </c>
      <c r="L2622" t="s">
        <v>7159</v>
      </c>
      <c r="M2622" s="99">
        <v>44409</v>
      </c>
      <c r="N2622" s="21">
        <v>72694.710000000006</v>
      </c>
      <c r="O2622" s="24">
        <v>1</v>
      </c>
      <c r="Q2622" t="s">
        <v>3139</v>
      </c>
      <c r="R2622">
        <v>0</v>
      </c>
      <c r="T2622" t="s">
        <v>3139</v>
      </c>
      <c r="U2622" t="s">
        <v>7159</v>
      </c>
      <c r="V2622">
        <v>72694.710000000006</v>
      </c>
      <c r="W2622" s="1" t="s">
        <v>3139</v>
      </c>
      <c r="X2622">
        <v>0</v>
      </c>
      <c r="Y2622" t="s">
        <v>7159</v>
      </c>
      <c r="Z2622" s="21">
        <v>7.269471000000001E-2</v>
      </c>
      <c r="AA2622" s="1" t="s">
        <v>3139</v>
      </c>
      <c r="AB2622">
        <v>66595</v>
      </c>
      <c r="AC2622">
        <v>72694.710000000006</v>
      </c>
      <c r="AD2622" s="1" t="s">
        <v>3139</v>
      </c>
      <c r="AE2622" t="s">
        <v>5815</v>
      </c>
    </row>
    <row r="2623" spans="1:31">
      <c r="A2623" s="98" t="str">
        <f t="shared" si="123"/>
        <v>1226</v>
      </c>
      <c r="B2623" s="98" t="str">
        <f t="shared" si="124"/>
        <v>OT</v>
      </c>
      <c r="C2623" s="98">
        <f t="shared" si="125"/>
        <v>1</v>
      </c>
      <c r="D2623" t="s">
        <v>6552</v>
      </c>
      <c r="E2623">
        <v>4</v>
      </c>
      <c r="F2623">
        <v>122602</v>
      </c>
      <c r="G2623" t="s">
        <v>3320</v>
      </c>
      <c r="H2623" t="s">
        <v>3321</v>
      </c>
      <c r="I2623" t="s">
        <v>6006</v>
      </c>
      <c r="J2623" t="s">
        <v>3193</v>
      </c>
      <c r="L2623" t="s">
        <v>6740</v>
      </c>
      <c r="M2623" s="99">
        <v>44409</v>
      </c>
      <c r="N2623" s="21">
        <v>21318200</v>
      </c>
      <c r="O2623" s="24">
        <v>1</v>
      </c>
      <c r="Q2623" t="s">
        <v>3139</v>
      </c>
      <c r="R2623">
        <v>0</v>
      </c>
      <c r="T2623" t="s">
        <v>3139</v>
      </c>
      <c r="U2623" t="s">
        <v>6740</v>
      </c>
      <c r="V2623">
        <v>21318200</v>
      </c>
      <c r="W2623" s="1" t="s">
        <v>3139</v>
      </c>
      <c r="X2623">
        <v>0</v>
      </c>
      <c r="Y2623" t="s">
        <v>6740</v>
      </c>
      <c r="Z2623" s="21">
        <v>21.318200000000001</v>
      </c>
      <c r="AA2623" s="1" t="s">
        <v>3139</v>
      </c>
      <c r="AB2623">
        <v>162000</v>
      </c>
      <c r="AC2623">
        <v>21318200</v>
      </c>
      <c r="AD2623" s="1" t="s">
        <v>3139</v>
      </c>
      <c r="AE2623" t="s">
        <v>5815</v>
      </c>
    </row>
    <row r="2624" spans="1:31">
      <c r="A2624" s="98" t="str">
        <f t="shared" si="123"/>
        <v>1226</v>
      </c>
      <c r="B2624" s="98" t="str">
        <f t="shared" si="124"/>
        <v>OT</v>
      </c>
      <c r="C2624" s="98">
        <f t="shared" si="125"/>
        <v>1</v>
      </c>
      <c r="D2624" t="s">
        <v>6552</v>
      </c>
      <c r="E2624">
        <v>5</v>
      </c>
      <c r="F2624">
        <v>122602</v>
      </c>
      <c r="G2624" t="s">
        <v>3599</v>
      </c>
      <c r="H2624" t="s">
        <v>3868</v>
      </c>
      <c r="I2624" t="s">
        <v>6006</v>
      </c>
      <c r="J2624" t="s">
        <v>3195</v>
      </c>
      <c r="L2624" t="s">
        <v>7160</v>
      </c>
      <c r="M2624" s="99">
        <v>44409</v>
      </c>
      <c r="N2624" s="21">
        <v>908526</v>
      </c>
      <c r="O2624" s="24">
        <v>1</v>
      </c>
      <c r="Q2624" t="s">
        <v>3139</v>
      </c>
      <c r="R2624">
        <v>0</v>
      </c>
      <c r="T2624" t="s">
        <v>3139</v>
      </c>
      <c r="U2624" t="s">
        <v>7160</v>
      </c>
      <c r="V2624">
        <v>908526</v>
      </c>
      <c r="W2624" s="1" t="s">
        <v>3139</v>
      </c>
      <c r="X2624">
        <v>0</v>
      </c>
      <c r="Y2624" t="s">
        <v>7160</v>
      </c>
      <c r="Z2624" s="21">
        <v>0.90852599999999994</v>
      </c>
      <c r="AA2624" s="1" t="s">
        <v>3139</v>
      </c>
      <c r="AB2624">
        <v>40724</v>
      </c>
      <c r="AC2624">
        <v>908526</v>
      </c>
      <c r="AD2624" s="1" t="s">
        <v>3139</v>
      </c>
      <c r="AE2624" t="s">
        <v>5815</v>
      </c>
    </row>
    <row r="2625" spans="1:31">
      <c r="A2625" s="98" t="str">
        <f t="shared" si="123"/>
        <v>1226</v>
      </c>
      <c r="B2625" s="98" t="str">
        <f t="shared" si="124"/>
        <v>OT</v>
      </c>
      <c r="C2625" s="98">
        <f t="shared" si="125"/>
        <v>1</v>
      </c>
      <c r="D2625" t="s">
        <v>6552</v>
      </c>
      <c r="E2625">
        <v>6</v>
      </c>
      <c r="F2625">
        <v>122602</v>
      </c>
      <c r="G2625" t="s">
        <v>53</v>
      </c>
      <c r="H2625" t="s">
        <v>3047</v>
      </c>
      <c r="I2625" t="s">
        <v>6006</v>
      </c>
      <c r="J2625" t="s">
        <v>3393</v>
      </c>
      <c r="L2625" t="s">
        <v>7161</v>
      </c>
      <c r="M2625" s="99">
        <v>44409</v>
      </c>
      <c r="N2625" s="21">
        <v>84269088.379999995</v>
      </c>
      <c r="O2625" s="24">
        <v>1</v>
      </c>
      <c r="Q2625" t="s">
        <v>3139</v>
      </c>
      <c r="R2625">
        <v>0</v>
      </c>
      <c r="T2625" t="s">
        <v>3139</v>
      </c>
      <c r="U2625" t="s">
        <v>7161</v>
      </c>
      <c r="V2625">
        <v>84269088.379999995</v>
      </c>
      <c r="W2625" s="1" t="s">
        <v>3139</v>
      </c>
      <c r="X2625">
        <v>0</v>
      </c>
      <c r="Y2625" t="s">
        <v>7161</v>
      </c>
      <c r="Z2625" s="21">
        <v>84.269088379999999</v>
      </c>
      <c r="AA2625" s="1" t="s">
        <v>3139</v>
      </c>
      <c r="AB2625">
        <v>48432131.07</v>
      </c>
      <c r="AC2625">
        <v>84269088.379999995</v>
      </c>
      <c r="AD2625" s="1" t="s">
        <v>3139</v>
      </c>
      <c r="AE2625" t="s">
        <v>5815</v>
      </c>
    </row>
    <row r="2626" spans="1:31">
      <c r="A2626" s="98" t="str">
        <f t="shared" si="123"/>
        <v>1228</v>
      </c>
      <c r="B2626" s="98" t="str">
        <f t="shared" si="124"/>
        <v>CA</v>
      </c>
      <c r="C2626" s="98">
        <f t="shared" si="125"/>
        <v>80</v>
      </c>
      <c r="D2626" t="s">
        <v>6552</v>
      </c>
      <c r="E2626">
        <v>7</v>
      </c>
      <c r="F2626">
        <v>122811</v>
      </c>
      <c r="G2626" t="s">
        <v>870</v>
      </c>
      <c r="H2626" t="s">
        <v>6359</v>
      </c>
      <c r="I2626" t="s">
        <v>5969</v>
      </c>
      <c r="J2626" t="s">
        <v>90</v>
      </c>
      <c r="L2626" t="s">
        <v>6086</v>
      </c>
      <c r="M2626" s="99">
        <v>44488</v>
      </c>
      <c r="N2626" s="21">
        <v>519888302</v>
      </c>
      <c r="O2626" s="24">
        <v>1</v>
      </c>
      <c r="P2626" t="s">
        <v>5814</v>
      </c>
      <c r="Q2626">
        <v>2.47E-2</v>
      </c>
      <c r="R2626" t="s">
        <v>3139</v>
      </c>
      <c r="S2626" t="s">
        <v>54</v>
      </c>
      <c r="T2626">
        <v>120</v>
      </c>
      <c r="U2626" t="s">
        <v>6086</v>
      </c>
      <c r="V2626">
        <v>519888302</v>
      </c>
      <c r="W2626" s="1">
        <v>2.47E-2</v>
      </c>
      <c r="X2626" t="s">
        <v>3139</v>
      </c>
      <c r="Y2626" t="s">
        <v>6086</v>
      </c>
      <c r="Z2626" s="21">
        <v>519.88830199999995</v>
      </c>
      <c r="AA2626" s="1">
        <v>2.47E-2</v>
      </c>
      <c r="AB2626" t="s">
        <v>3139</v>
      </c>
      <c r="AC2626">
        <v>519888302</v>
      </c>
      <c r="AD2626" s="1" t="s">
        <v>3139</v>
      </c>
      <c r="AE2626" t="s">
        <v>5815</v>
      </c>
    </row>
    <row r="2627" spans="1:31">
      <c r="A2627" s="98" t="str">
        <f t="shared" si="123"/>
        <v>1228</v>
      </c>
      <c r="B2627" s="98" t="str">
        <f t="shared" si="124"/>
        <v>CA</v>
      </c>
      <c r="C2627" s="98">
        <f t="shared" si="125"/>
        <v>80</v>
      </c>
      <c r="D2627" t="s">
        <v>6552</v>
      </c>
      <c r="E2627">
        <v>8</v>
      </c>
      <c r="F2627">
        <v>122811</v>
      </c>
      <c r="G2627" t="s">
        <v>870</v>
      </c>
      <c r="H2627" t="s">
        <v>6359</v>
      </c>
      <c r="I2627" t="s">
        <v>5969</v>
      </c>
      <c r="J2627" t="s">
        <v>91</v>
      </c>
      <c r="L2627" t="s">
        <v>6086</v>
      </c>
      <c r="M2627" s="99">
        <v>44488</v>
      </c>
      <c r="N2627" s="21">
        <v>519888302</v>
      </c>
      <c r="O2627" s="24">
        <v>1</v>
      </c>
      <c r="P2627" t="s">
        <v>5814</v>
      </c>
      <c r="Q2627">
        <v>2.47E-2</v>
      </c>
      <c r="R2627" t="s">
        <v>3139</v>
      </c>
      <c r="S2627" t="s">
        <v>54</v>
      </c>
      <c r="T2627">
        <v>120</v>
      </c>
      <c r="U2627" t="s">
        <v>6086</v>
      </c>
      <c r="V2627">
        <v>519888302</v>
      </c>
      <c r="W2627" s="1">
        <v>2.47E-2</v>
      </c>
      <c r="X2627" t="s">
        <v>3139</v>
      </c>
      <c r="Y2627" t="s">
        <v>6086</v>
      </c>
      <c r="Z2627" s="21">
        <v>519.88830199999995</v>
      </c>
      <c r="AA2627" s="1">
        <v>2.47E-2</v>
      </c>
      <c r="AB2627" t="s">
        <v>3139</v>
      </c>
      <c r="AC2627">
        <v>519888302</v>
      </c>
      <c r="AD2627" s="1" t="s">
        <v>3139</v>
      </c>
      <c r="AE2627" t="s">
        <v>5815</v>
      </c>
    </row>
    <row r="2628" spans="1:31">
      <c r="A2628" s="98" t="str">
        <f t="shared" si="123"/>
        <v>1228</v>
      </c>
      <c r="B2628" s="98" t="str">
        <f t="shared" si="124"/>
        <v>CA</v>
      </c>
      <c r="C2628" s="98">
        <f t="shared" si="125"/>
        <v>101</v>
      </c>
      <c r="D2628" t="s">
        <v>6552</v>
      </c>
      <c r="E2628">
        <v>9</v>
      </c>
      <c r="F2628">
        <v>122811</v>
      </c>
      <c r="G2628" t="s">
        <v>199</v>
      </c>
      <c r="H2628" t="s">
        <v>3214</v>
      </c>
      <c r="I2628" t="s">
        <v>5969</v>
      </c>
      <c r="J2628" t="s">
        <v>92</v>
      </c>
      <c r="L2628" t="s">
        <v>6068</v>
      </c>
      <c r="M2628" s="99">
        <v>44509</v>
      </c>
      <c r="N2628" s="21">
        <v>351109776</v>
      </c>
      <c r="O2628" s="24">
        <v>1</v>
      </c>
      <c r="P2628" t="s">
        <v>5814</v>
      </c>
      <c r="Q2628">
        <v>1.6299999999999999E-2</v>
      </c>
      <c r="R2628" t="s">
        <v>3139</v>
      </c>
      <c r="S2628" t="s">
        <v>54</v>
      </c>
      <c r="T2628">
        <v>120</v>
      </c>
      <c r="U2628" t="s">
        <v>6068</v>
      </c>
      <c r="V2628">
        <v>351109776.94999999</v>
      </c>
      <c r="W2628" s="1">
        <v>1.6299999999999999E-2</v>
      </c>
      <c r="X2628" t="s">
        <v>3139</v>
      </c>
      <c r="Y2628" t="s">
        <v>6068</v>
      </c>
      <c r="Z2628" s="21">
        <v>351.10977694999997</v>
      </c>
      <c r="AA2628" s="1">
        <v>1.6299999999999999E-2</v>
      </c>
      <c r="AB2628" t="s">
        <v>3139</v>
      </c>
      <c r="AC2628">
        <v>351109776.94999999</v>
      </c>
      <c r="AD2628" s="1" t="s">
        <v>3139</v>
      </c>
      <c r="AE2628" t="s">
        <v>5815</v>
      </c>
    </row>
    <row r="2629" spans="1:31">
      <c r="A2629" s="98" t="str">
        <f t="shared" si="123"/>
        <v>1230</v>
      </c>
      <c r="B2629" s="98" t="str">
        <f t="shared" si="124"/>
        <v>VR</v>
      </c>
      <c r="C2629" s="98">
        <f t="shared" si="125"/>
        <v>1</v>
      </c>
      <c r="D2629" t="s">
        <v>6552</v>
      </c>
      <c r="E2629">
        <v>10</v>
      </c>
      <c r="F2629">
        <v>123016</v>
      </c>
      <c r="G2629" t="s">
        <v>3333</v>
      </c>
      <c r="H2629" t="s">
        <v>5921</v>
      </c>
      <c r="I2629" t="s">
        <v>6006</v>
      </c>
      <c r="J2629" t="s">
        <v>3465</v>
      </c>
      <c r="L2629" t="s">
        <v>6193</v>
      </c>
      <c r="M2629" s="99">
        <v>44409</v>
      </c>
      <c r="N2629" s="21">
        <v>2802103514</v>
      </c>
      <c r="O2629" s="24">
        <v>1</v>
      </c>
      <c r="Q2629" t="s">
        <v>3139</v>
      </c>
      <c r="R2629">
        <v>0</v>
      </c>
      <c r="T2629" t="s">
        <v>3139</v>
      </c>
      <c r="U2629" t="s">
        <v>6193</v>
      </c>
      <c r="V2629">
        <v>2802103514</v>
      </c>
      <c r="W2629" s="1" t="s">
        <v>3139</v>
      </c>
      <c r="X2629">
        <v>0</v>
      </c>
      <c r="Y2629" t="s">
        <v>6193</v>
      </c>
      <c r="Z2629" s="21">
        <v>2802.1035139999999</v>
      </c>
      <c r="AA2629" s="1" t="s">
        <v>3139</v>
      </c>
      <c r="AB2629">
        <v>0</v>
      </c>
      <c r="AC2629">
        <v>2802103514</v>
      </c>
      <c r="AD2629" s="1">
        <v>12449187.59</v>
      </c>
      <c r="AE2629" t="s">
        <v>5815</v>
      </c>
    </row>
    <row r="2630" spans="1:31">
      <c r="A2630" s="98" t="str">
        <f t="shared" si="123"/>
        <v>1120</v>
      </c>
      <c r="B2630" s="98" t="str">
        <f t="shared" si="124"/>
        <v>OT</v>
      </c>
      <c r="C2630" s="98">
        <f t="shared" si="125"/>
        <v>79</v>
      </c>
      <c r="D2630" t="s">
        <v>6552</v>
      </c>
      <c r="E2630">
        <v>11</v>
      </c>
      <c r="F2630">
        <v>112007</v>
      </c>
      <c r="G2630" t="s">
        <v>108</v>
      </c>
      <c r="H2630" t="s">
        <v>3042</v>
      </c>
      <c r="I2630" t="s">
        <v>5969</v>
      </c>
      <c r="J2630" t="s">
        <v>3466</v>
      </c>
      <c r="L2630" t="s">
        <v>6076</v>
      </c>
      <c r="M2630" s="99">
        <v>44487</v>
      </c>
      <c r="N2630" s="21">
        <v>428003892</v>
      </c>
      <c r="O2630" s="24">
        <v>1</v>
      </c>
      <c r="P2630" t="s">
        <v>5814</v>
      </c>
      <c r="Q2630">
        <v>2.3800000000000002E-2</v>
      </c>
      <c r="R2630" t="s">
        <v>3139</v>
      </c>
      <c r="S2630" t="s">
        <v>54</v>
      </c>
      <c r="T2630">
        <v>90</v>
      </c>
      <c r="U2630" t="s">
        <v>6076</v>
      </c>
      <c r="V2630">
        <v>428003892</v>
      </c>
      <c r="W2630" s="1">
        <v>2.3800000000000002E-2</v>
      </c>
      <c r="X2630" t="s">
        <v>3139</v>
      </c>
      <c r="Y2630" t="s">
        <v>6076</v>
      </c>
      <c r="Z2630" s="21">
        <v>428.00389200000001</v>
      </c>
      <c r="AA2630" s="1">
        <v>2.3800000000000002E-2</v>
      </c>
      <c r="AB2630" t="s">
        <v>3139</v>
      </c>
      <c r="AC2630">
        <v>428003892</v>
      </c>
      <c r="AD2630" s="1" t="s">
        <v>3139</v>
      </c>
      <c r="AE2630" t="s">
        <v>5815</v>
      </c>
    </row>
    <row r="2631" spans="1:31">
      <c r="A2631" s="98" t="str">
        <f t="shared" si="123"/>
        <v>1120</v>
      </c>
      <c r="B2631" s="98" t="str">
        <f t="shared" si="124"/>
        <v>OT</v>
      </c>
      <c r="C2631" s="98">
        <f t="shared" si="125"/>
        <v>45</v>
      </c>
      <c r="D2631" t="s">
        <v>6552</v>
      </c>
      <c r="E2631">
        <v>12</v>
      </c>
      <c r="F2631">
        <v>112007</v>
      </c>
      <c r="G2631" t="s">
        <v>108</v>
      </c>
      <c r="H2631" t="s">
        <v>3042</v>
      </c>
      <c r="I2631" t="s">
        <v>5969</v>
      </c>
      <c r="J2631" t="s">
        <v>3375</v>
      </c>
      <c r="L2631" t="s">
        <v>6169</v>
      </c>
      <c r="M2631" s="99">
        <v>44453</v>
      </c>
      <c r="N2631" s="21">
        <v>135594931</v>
      </c>
      <c r="O2631" s="24">
        <v>1</v>
      </c>
      <c r="P2631" t="s">
        <v>5814</v>
      </c>
      <c r="Q2631">
        <v>2.2800000000000001E-2</v>
      </c>
      <c r="R2631" t="s">
        <v>3139</v>
      </c>
      <c r="S2631" t="s">
        <v>54</v>
      </c>
      <c r="T2631">
        <v>90</v>
      </c>
      <c r="U2631" t="s">
        <v>6169</v>
      </c>
      <c r="V2631">
        <v>135594931</v>
      </c>
      <c r="W2631" s="1">
        <v>2.2800000000000001E-2</v>
      </c>
      <c r="X2631" t="s">
        <v>3139</v>
      </c>
      <c r="Y2631" t="s">
        <v>6169</v>
      </c>
      <c r="Z2631" s="21">
        <v>135.594931</v>
      </c>
      <c r="AA2631" s="1">
        <v>2.2800000000000001E-2</v>
      </c>
      <c r="AB2631" t="s">
        <v>3139</v>
      </c>
      <c r="AC2631">
        <v>135594931</v>
      </c>
      <c r="AD2631" s="1" t="s">
        <v>3139</v>
      </c>
      <c r="AE2631" t="s">
        <v>5815</v>
      </c>
    </row>
    <row r="2632" spans="1:31">
      <c r="A2632" s="98" t="str">
        <f t="shared" si="123"/>
        <v>1120</v>
      </c>
      <c r="B2632" s="98" t="str">
        <f t="shared" si="124"/>
        <v>OT</v>
      </c>
      <c r="C2632" s="98">
        <f t="shared" si="125"/>
        <v>79</v>
      </c>
      <c r="D2632" t="s">
        <v>6552</v>
      </c>
      <c r="E2632">
        <v>13</v>
      </c>
      <c r="F2632">
        <v>112007</v>
      </c>
      <c r="G2632" t="s">
        <v>108</v>
      </c>
      <c r="H2632" t="s">
        <v>3042</v>
      </c>
      <c r="I2632" t="s">
        <v>5969</v>
      </c>
      <c r="J2632" t="s">
        <v>3379</v>
      </c>
      <c r="L2632" t="s">
        <v>6076</v>
      </c>
      <c r="M2632" s="99">
        <v>44487</v>
      </c>
      <c r="N2632" s="21">
        <v>29249793</v>
      </c>
      <c r="O2632" s="24">
        <v>1</v>
      </c>
      <c r="P2632" t="s">
        <v>5814</v>
      </c>
      <c r="Q2632">
        <v>2.2800000000000001E-2</v>
      </c>
      <c r="R2632" t="s">
        <v>3139</v>
      </c>
      <c r="S2632" t="s">
        <v>54</v>
      </c>
      <c r="T2632">
        <v>90</v>
      </c>
      <c r="U2632" t="s">
        <v>6076</v>
      </c>
      <c r="V2632">
        <v>29249793</v>
      </c>
      <c r="W2632" s="1">
        <v>2.2800000000000001E-2</v>
      </c>
      <c r="X2632" t="s">
        <v>3139</v>
      </c>
      <c r="Y2632" t="s">
        <v>6076</v>
      </c>
      <c r="Z2632" s="21">
        <v>29.249793</v>
      </c>
      <c r="AA2632" s="1">
        <v>2.2800000000000001E-2</v>
      </c>
      <c r="AB2632" t="s">
        <v>3139</v>
      </c>
      <c r="AC2632">
        <v>29249793</v>
      </c>
      <c r="AD2632" s="1" t="s">
        <v>3139</v>
      </c>
      <c r="AE2632" t="s">
        <v>5815</v>
      </c>
    </row>
    <row r="2633" spans="1:31">
      <c r="A2633" s="98" t="str">
        <f t="shared" si="123"/>
        <v>1120</v>
      </c>
      <c r="B2633" s="98" t="str">
        <f t="shared" si="124"/>
        <v>OT</v>
      </c>
      <c r="C2633" s="98">
        <f t="shared" si="125"/>
        <v>79</v>
      </c>
      <c r="D2633" t="s">
        <v>6552</v>
      </c>
      <c r="E2633">
        <v>14</v>
      </c>
      <c r="F2633">
        <v>112007</v>
      </c>
      <c r="G2633" t="s">
        <v>108</v>
      </c>
      <c r="H2633" t="s">
        <v>3042</v>
      </c>
      <c r="I2633" t="s">
        <v>5969</v>
      </c>
      <c r="J2633" t="s">
        <v>3437</v>
      </c>
      <c r="L2633" t="s">
        <v>6076</v>
      </c>
      <c r="M2633" s="99">
        <v>44487</v>
      </c>
      <c r="N2633" s="21">
        <v>277084035</v>
      </c>
      <c r="O2633" s="24">
        <v>1</v>
      </c>
      <c r="P2633" t="s">
        <v>5814</v>
      </c>
      <c r="Q2633">
        <v>2.3800000000000002E-2</v>
      </c>
      <c r="R2633" t="s">
        <v>3139</v>
      </c>
      <c r="S2633" t="s">
        <v>54</v>
      </c>
      <c r="T2633">
        <v>90</v>
      </c>
      <c r="U2633" t="s">
        <v>6076</v>
      </c>
      <c r="V2633">
        <v>277084035</v>
      </c>
      <c r="W2633" s="1">
        <v>2.3800000000000002E-2</v>
      </c>
      <c r="X2633" t="s">
        <v>3139</v>
      </c>
      <c r="Y2633" t="s">
        <v>6076</v>
      </c>
      <c r="Z2633" s="21">
        <v>277.08403499999997</v>
      </c>
      <c r="AA2633" s="1">
        <v>2.3800000000000002E-2</v>
      </c>
      <c r="AB2633" t="s">
        <v>3139</v>
      </c>
      <c r="AC2633">
        <v>277084035</v>
      </c>
      <c r="AD2633" s="1" t="s">
        <v>3139</v>
      </c>
      <c r="AE2633" t="s">
        <v>5815</v>
      </c>
    </row>
    <row r="2634" spans="1:31">
      <c r="A2634" s="98" t="str">
        <f t="shared" si="123"/>
        <v>1120</v>
      </c>
      <c r="B2634" s="98" t="str">
        <f t="shared" si="124"/>
        <v>OT</v>
      </c>
      <c r="C2634" s="98">
        <f t="shared" si="125"/>
        <v>77</v>
      </c>
      <c r="D2634" t="s">
        <v>6552</v>
      </c>
      <c r="E2634">
        <v>15</v>
      </c>
      <c r="F2634">
        <v>112007</v>
      </c>
      <c r="G2634" t="s">
        <v>870</v>
      </c>
      <c r="H2634" t="s">
        <v>6359</v>
      </c>
      <c r="I2634" t="s">
        <v>5969</v>
      </c>
      <c r="J2634" t="s">
        <v>4121</v>
      </c>
      <c r="L2634" t="s">
        <v>6721</v>
      </c>
      <c r="M2634" s="99">
        <v>44485</v>
      </c>
      <c r="N2634" s="21">
        <v>869073065</v>
      </c>
      <c r="O2634" s="24">
        <v>1</v>
      </c>
      <c r="P2634" t="s">
        <v>5814</v>
      </c>
      <c r="Q2634">
        <v>3.015E-2</v>
      </c>
      <c r="R2634" t="s">
        <v>3139</v>
      </c>
      <c r="S2634" t="s">
        <v>54</v>
      </c>
      <c r="T2634">
        <v>90</v>
      </c>
      <c r="U2634" t="s">
        <v>6721</v>
      </c>
      <c r="V2634">
        <v>869073065</v>
      </c>
      <c r="W2634" s="1">
        <v>3.015E-2</v>
      </c>
      <c r="X2634" t="s">
        <v>3139</v>
      </c>
      <c r="Y2634" t="s">
        <v>6721</v>
      </c>
      <c r="Z2634" s="21">
        <v>869.07306500000004</v>
      </c>
      <c r="AA2634" s="1">
        <v>3.015E-2</v>
      </c>
      <c r="AB2634" t="s">
        <v>3139</v>
      </c>
      <c r="AC2634">
        <v>869073065</v>
      </c>
      <c r="AD2634" s="1" t="s">
        <v>3139</v>
      </c>
      <c r="AE2634" t="s">
        <v>5815</v>
      </c>
    </row>
    <row r="2635" spans="1:31">
      <c r="A2635" s="98" t="str">
        <f t="shared" si="123"/>
        <v>1120</v>
      </c>
      <c r="B2635" s="98" t="str">
        <f t="shared" si="124"/>
        <v>OT</v>
      </c>
      <c r="C2635" s="98">
        <f t="shared" si="125"/>
        <v>58</v>
      </c>
      <c r="D2635" t="s">
        <v>6552</v>
      </c>
      <c r="E2635">
        <v>16</v>
      </c>
      <c r="F2635">
        <v>112007</v>
      </c>
      <c r="G2635" t="s">
        <v>870</v>
      </c>
      <c r="H2635" t="s">
        <v>6359</v>
      </c>
      <c r="I2635" t="s">
        <v>5969</v>
      </c>
      <c r="J2635" t="s">
        <v>9772</v>
      </c>
      <c r="L2635" t="s">
        <v>6100</v>
      </c>
      <c r="M2635" s="99">
        <v>44466</v>
      </c>
      <c r="N2635" s="21">
        <v>361935347</v>
      </c>
      <c r="O2635" s="24">
        <v>1</v>
      </c>
      <c r="P2635" t="s">
        <v>5814</v>
      </c>
      <c r="Q2635">
        <v>2.4767999999999998E-2</v>
      </c>
      <c r="R2635" t="s">
        <v>3139</v>
      </c>
      <c r="S2635" t="s">
        <v>54</v>
      </c>
      <c r="T2635">
        <v>90</v>
      </c>
      <c r="U2635" t="s">
        <v>6100</v>
      </c>
      <c r="V2635">
        <v>361935347</v>
      </c>
      <c r="W2635" s="1">
        <v>2.4767999999999998E-2</v>
      </c>
      <c r="X2635" t="s">
        <v>3139</v>
      </c>
      <c r="Y2635" t="s">
        <v>6100</v>
      </c>
      <c r="Z2635" s="21">
        <v>361.93534699999998</v>
      </c>
      <c r="AA2635" s="1">
        <v>2.4767999999999998E-2</v>
      </c>
      <c r="AB2635" t="s">
        <v>3139</v>
      </c>
      <c r="AC2635">
        <v>361935347</v>
      </c>
      <c r="AD2635" s="1" t="s">
        <v>3139</v>
      </c>
      <c r="AE2635" t="s">
        <v>5815</v>
      </c>
    </row>
    <row r="2636" spans="1:31">
      <c r="A2636" s="98" t="str">
        <f t="shared" si="123"/>
        <v>1120</v>
      </c>
      <c r="B2636" s="98" t="str">
        <f t="shared" si="124"/>
        <v>OT</v>
      </c>
      <c r="C2636" s="98">
        <f t="shared" si="125"/>
        <v>57</v>
      </c>
      <c r="D2636" t="s">
        <v>6552</v>
      </c>
      <c r="E2636">
        <v>17</v>
      </c>
      <c r="F2636">
        <v>112007</v>
      </c>
      <c r="G2636" t="s">
        <v>870</v>
      </c>
      <c r="H2636" t="s">
        <v>6359</v>
      </c>
      <c r="I2636" t="s">
        <v>5969</v>
      </c>
      <c r="J2636" t="s">
        <v>7266</v>
      </c>
      <c r="L2636" t="s">
        <v>6049</v>
      </c>
      <c r="M2636" s="99">
        <v>44465</v>
      </c>
      <c r="N2636" s="21">
        <v>355772679</v>
      </c>
      <c r="O2636" s="24">
        <v>1</v>
      </c>
      <c r="P2636" t="s">
        <v>5814</v>
      </c>
      <c r="Q2636">
        <v>3.015E-2</v>
      </c>
      <c r="R2636" t="s">
        <v>3139</v>
      </c>
      <c r="S2636" t="s">
        <v>54</v>
      </c>
      <c r="T2636">
        <v>90</v>
      </c>
      <c r="U2636" t="s">
        <v>6049</v>
      </c>
      <c r="V2636">
        <v>355772679</v>
      </c>
      <c r="W2636" s="1">
        <v>3.015E-2</v>
      </c>
      <c r="X2636" t="s">
        <v>3139</v>
      </c>
      <c r="Y2636" t="s">
        <v>6049</v>
      </c>
      <c r="Z2636" s="21">
        <v>355.77267899999998</v>
      </c>
      <c r="AA2636" s="1">
        <v>3.015E-2</v>
      </c>
      <c r="AB2636" t="s">
        <v>3139</v>
      </c>
      <c r="AC2636">
        <v>355772679</v>
      </c>
      <c r="AD2636" s="1" t="s">
        <v>3139</v>
      </c>
      <c r="AE2636" t="s">
        <v>5815</v>
      </c>
    </row>
    <row r="2637" spans="1:31">
      <c r="A2637" s="98" t="str">
        <f t="shared" si="123"/>
        <v>1120</v>
      </c>
      <c r="B2637" s="98" t="str">
        <f t="shared" si="124"/>
        <v>OT</v>
      </c>
      <c r="C2637" s="98">
        <f t="shared" si="125"/>
        <v>40</v>
      </c>
      <c r="D2637" t="s">
        <v>6552</v>
      </c>
      <c r="E2637">
        <v>18</v>
      </c>
      <c r="F2637">
        <v>112007</v>
      </c>
      <c r="G2637" t="s">
        <v>53</v>
      </c>
      <c r="H2637" t="s">
        <v>3047</v>
      </c>
      <c r="I2637" t="s">
        <v>5969</v>
      </c>
      <c r="J2637" t="s">
        <v>9773</v>
      </c>
      <c r="L2637" t="s">
        <v>6083</v>
      </c>
      <c r="M2637" s="99">
        <v>44448</v>
      </c>
      <c r="N2637" s="21">
        <v>146571727</v>
      </c>
      <c r="O2637" s="24">
        <v>1</v>
      </c>
      <c r="P2637" t="s">
        <v>5814</v>
      </c>
      <c r="Q2637">
        <v>2.4E-2</v>
      </c>
      <c r="R2637" t="s">
        <v>3139</v>
      </c>
      <c r="S2637" t="s">
        <v>54</v>
      </c>
      <c r="T2637">
        <v>90</v>
      </c>
      <c r="U2637" t="s">
        <v>6083</v>
      </c>
      <c r="V2637">
        <v>146571727</v>
      </c>
      <c r="W2637" s="1">
        <v>2.4E-2</v>
      </c>
      <c r="X2637" t="s">
        <v>3139</v>
      </c>
      <c r="Y2637" t="s">
        <v>6083</v>
      </c>
      <c r="Z2637" s="21">
        <v>146.57172700000001</v>
      </c>
      <c r="AA2637" s="1">
        <v>2.4E-2</v>
      </c>
      <c r="AB2637" t="s">
        <v>3139</v>
      </c>
      <c r="AC2637">
        <v>146571727</v>
      </c>
      <c r="AD2637" s="1" t="s">
        <v>3139</v>
      </c>
      <c r="AE2637" t="s">
        <v>5815</v>
      </c>
    </row>
    <row r="2638" spans="1:31">
      <c r="A2638" s="98" t="str">
        <f t="shared" si="123"/>
        <v>1120</v>
      </c>
      <c r="B2638" s="98" t="str">
        <f t="shared" si="124"/>
        <v>OT</v>
      </c>
      <c r="C2638" s="98">
        <f t="shared" si="125"/>
        <v>47</v>
      </c>
      <c r="D2638" t="s">
        <v>6552</v>
      </c>
      <c r="E2638">
        <v>19</v>
      </c>
      <c r="F2638">
        <v>112007</v>
      </c>
      <c r="G2638" t="s">
        <v>53</v>
      </c>
      <c r="H2638" t="s">
        <v>3047</v>
      </c>
      <c r="I2638" t="s">
        <v>5969</v>
      </c>
      <c r="J2638" t="s">
        <v>9774</v>
      </c>
      <c r="L2638" t="s">
        <v>6169</v>
      </c>
      <c r="M2638" s="99">
        <v>44455</v>
      </c>
      <c r="N2638" s="21">
        <v>220872805</v>
      </c>
      <c r="O2638" s="24">
        <v>1</v>
      </c>
      <c r="P2638" t="s">
        <v>5814</v>
      </c>
      <c r="Q2638">
        <v>2.477E-2</v>
      </c>
      <c r="R2638" t="s">
        <v>3139</v>
      </c>
      <c r="S2638" t="s">
        <v>54</v>
      </c>
      <c r="T2638">
        <v>90</v>
      </c>
      <c r="U2638" t="s">
        <v>6169</v>
      </c>
      <c r="V2638">
        <v>220872805</v>
      </c>
      <c r="W2638" s="1">
        <v>2.477E-2</v>
      </c>
      <c r="X2638" t="s">
        <v>3139</v>
      </c>
      <c r="Y2638" t="s">
        <v>6169</v>
      </c>
      <c r="Z2638" s="21">
        <v>220.872805</v>
      </c>
      <c r="AA2638" s="1">
        <v>2.477E-2</v>
      </c>
      <c r="AB2638" t="s">
        <v>3139</v>
      </c>
      <c r="AC2638">
        <v>220872805</v>
      </c>
      <c r="AD2638" s="1" t="s">
        <v>3139</v>
      </c>
      <c r="AE2638" t="s">
        <v>5815</v>
      </c>
    </row>
    <row r="2639" spans="1:31">
      <c r="A2639" s="98" t="str">
        <f t="shared" si="123"/>
        <v>1120</v>
      </c>
      <c r="B2639" s="98" t="str">
        <f t="shared" si="124"/>
        <v>OT</v>
      </c>
      <c r="C2639" s="98">
        <f t="shared" si="125"/>
        <v>47</v>
      </c>
      <c r="D2639" t="s">
        <v>6552</v>
      </c>
      <c r="E2639">
        <v>20</v>
      </c>
      <c r="F2639">
        <v>112007</v>
      </c>
      <c r="G2639" t="s">
        <v>53</v>
      </c>
      <c r="H2639" t="s">
        <v>3047</v>
      </c>
      <c r="I2639" t="s">
        <v>5969</v>
      </c>
      <c r="J2639" t="s">
        <v>4224</v>
      </c>
      <c r="L2639" t="s">
        <v>6169</v>
      </c>
      <c r="M2639" s="99">
        <v>44455</v>
      </c>
      <c r="N2639" s="21">
        <v>220872805</v>
      </c>
      <c r="O2639" s="24">
        <v>1</v>
      </c>
      <c r="P2639" t="s">
        <v>5814</v>
      </c>
      <c r="Q2639">
        <v>2.477E-2</v>
      </c>
      <c r="R2639" t="s">
        <v>3139</v>
      </c>
      <c r="S2639" t="s">
        <v>54</v>
      </c>
      <c r="T2639">
        <v>90</v>
      </c>
      <c r="U2639" t="s">
        <v>6169</v>
      </c>
      <c r="V2639">
        <v>220872805</v>
      </c>
      <c r="W2639" s="1">
        <v>2.477E-2</v>
      </c>
      <c r="X2639" t="s">
        <v>3139</v>
      </c>
      <c r="Y2639" t="s">
        <v>6169</v>
      </c>
      <c r="Z2639" s="21">
        <v>220.872805</v>
      </c>
      <c r="AA2639" s="1">
        <v>2.477E-2</v>
      </c>
      <c r="AB2639" t="s">
        <v>3139</v>
      </c>
      <c r="AC2639">
        <v>220872805</v>
      </c>
      <c r="AD2639" s="1" t="s">
        <v>3139</v>
      </c>
      <c r="AE2639" t="s">
        <v>5815</v>
      </c>
    </row>
    <row r="2640" spans="1:31">
      <c r="A2640" s="98" t="str">
        <f t="shared" si="123"/>
        <v>1120</v>
      </c>
      <c r="B2640" s="98" t="str">
        <f t="shared" si="124"/>
        <v>OT</v>
      </c>
      <c r="C2640" s="98">
        <f t="shared" si="125"/>
        <v>69</v>
      </c>
      <c r="D2640" t="s">
        <v>6552</v>
      </c>
      <c r="E2640">
        <v>21</v>
      </c>
      <c r="F2640">
        <v>112007</v>
      </c>
      <c r="G2640" t="s">
        <v>53</v>
      </c>
      <c r="H2640" t="s">
        <v>3047</v>
      </c>
      <c r="I2640" t="s">
        <v>5969</v>
      </c>
      <c r="J2640" t="s">
        <v>3598</v>
      </c>
      <c r="L2640" t="s">
        <v>6070</v>
      </c>
      <c r="M2640" s="99">
        <v>44477</v>
      </c>
      <c r="N2640" s="21">
        <v>273803271</v>
      </c>
      <c r="O2640" s="24">
        <v>1</v>
      </c>
      <c r="P2640" t="s">
        <v>5814</v>
      </c>
      <c r="Q2640">
        <v>2.47E-2</v>
      </c>
      <c r="R2640" t="s">
        <v>3139</v>
      </c>
      <c r="S2640" t="s">
        <v>54</v>
      </c>
      <c r="T2640">
        <v>90</v>
      </c>
      <c r="U2640" t="s">
        <v>6070</v>
      </c>
      <c r="V2640">
        <v>273803271</v>
      </c>
      <c r="W2640" s="1">
        <v>2.47E-2</v>
      </c>
      <c r="X2640" t="s">
        <v>3139</v>
      </c>
      <c r="Y2640" t="s">
        <v>6070</v>
      </c>
      <c r="Z2640" s="21">
        <v>273.803271</v>
      </c>
      <c r="AA2640" s="1">
        <v>2.47E-2</v>
      </c>
      <c r="AB2640" t="s">
        <v>3139</v>
      </c>
      <c r="AC2640">
        <v>273803271</v>
      </c>
      <c r="AD2640" s="1" t="s">
        <v>3139</v>
      </c>
      <c r="AE2640" t="s">
        <v>5815</v>
      </c>
    </row>
    <row r="2641" spans="1:31">
      <c r="A2641" s="98" t="str">
        <f t="shared" si="123"/>
        <v>1120</v>
      </c>
      <c r="B2641" s="98" t="str">
        <f t="shared" si="124"/>
        <v>OT</v>
      </c>
      <c r="C2641" s="98">
        <f t="shared" si="125"/>
        <v>74</v>
      </c>
      <c r="D2641" t="s">
        <v>6552</v>
      </c>
      <c r="E2641">
        <v>22</v>
      </c>
      <c r="F2641">
        <v>112007</v>
      </c>
      <c r="G2641" t="s">
        <v>55</v>
      </c>
      <c r="H2641" t="s">
        <v>3251</v>
      </c>
      <c r="I2641" t="s">
        <v>5969</v>
      </c>
      <c r="J2641" t="s">
        <v>9776</v>
      </c>
      <c r="L2641" t="s">
        <v>6072</v>
      </c>
      <c r="M2641" s="99">
        <v>44482</v>
      </c>
      <c r="N2641" s="21">
        <v>337652526</v>
      </c>
      <c r="O2641" s="24">
        <v>1</v>
      </c>
      <c r="P2641" t="s">
        <v>5814</v>
      </c>
      <c r="Q2641">
        <v>1.8800000000000001E-2</v>
      </c>
      <c r="R2641" t="s">
        <v>3139</v>
      </c>
      <c r="S2641" t="s">
        <v>54</v>
      </c>
      <c r="T2641">
        <v>90</v>
      </c>
      <c r="U2641" t="s">
        <v>6072</v>
      </c>
      <c r="V2641">
        <v>337652526</v>
      </c>
      <c r="W2641" s="1">
        <v>1.8800000000000001E-2</v>
      </c>
      <c r="X2641" t="s">
        <v>3139</v>
      </c>
      <c r="Y2641" t="s">
        <v>6072</v>
      </c>
      <c r="Z2641" s="21">
        <v>337.65252600000002</v>
      </c>
      <c r="AA2641" s="1">
        <v>1.8800000000000001E-2</v>
      </c>
      <c r="AB2641" t="s">
        <v>3139</v>
      </c>
      <c r="AC2641">
        <v>337652526</v>
      </c>
      <c r="AD2641" s="1" t="s">
        <v>3139</v>
      </c>
      <c r="AE2641" t="s">
        <v>5815</v>
      </c>
    </row>
    <row r="2642" spans="1:31">
      <c r="A2642" s="98" t="str">
        <f t="shared" si="123"/>
        <v>1120</v>
      </c>
      <c r="B2642" s="98" t="str">
        <f t="shared" si="124"/>
        <v>OT</v>
      </c>
      <c r="C2642" s="98">
        <f t="shared" si="125"/>
        <v>18</v>
      </c>
      <c r="D2642" t="s">
        <v>6552</v>
      </c>
      <c r="E2642">
        <v>23</v>
      </c>
      <c r="F2642">
        <v>112007</v>
      </c>
      <c r="G2642" t="s">
        <v>55</v>
      </c>
      <c r="H2642" t="s">
        <v>3251</v>
      </c>
      <c r="I2642" t="s">
        <v>5969</v>
      </c>
      <c r="J2642" t="s">
        <v>9777</v>
      </c>
      <c r="L2642" t="s">
        <v>5973</v>
      </c>
      <c r="M2642" s="99">
        <v>44426</v>
      </c>
      <c r="N2642" s="21">
        <v>517562048</v>
      </c>
      <c r="O2642" s="24">
        <v>1</v>
      </c>
      <c r="P2642" t="s">
        <v>5814</v>
      </c>
      <c r="Q2642">
        <v>2.5000000000000001E-2</v>
      </c>
      <c r="R2642" t="s">
        <v>3139</v>
      </c>
      <c r="S2642" t="s">
        <v>54</v>
      </c>
      <c r="T2642">
        <v>90</v>
      </c>
      <c r="U2642" t="s">
        <v>5973</v>
      </c>
      <c r="V2642">
        <v>517562048</v>
      </c>
      <c r="W2642" s="1">
        <v>2.5000000000000001E-2</v>
      </c>
      <c r="X2642" t="s">
        <v>3139</v>
      </c>
      <c r="Y2642" t="s">
        <v>5973</v>
      </c>
      <c r="Z2642" s="21">
        <v>517.562048</v>
      </c>
      <c r="AA2642" s="1">
        <v>2.5000000000000001E-2</v>
      </c>
      <c r="AB2642" t="s">
        <v>3139</v>
      </c>
      <c r="AC2642">
        <v>517562048</v>
      </c>
      <c r="AD2642" s="1" t="s">
        <v>3139</v>
      </c>
      <c r="AE2642" t="s">
        <v>5815</v>
      </c>
    </row>
    <row r="2643" spans="1:31">
      <c r="A2643" s="98" t="str">
        <f t="shared" si="123"/>
        <v>1120</v>
      </c>
      <c r="B2643" s="98" t="str">
        <f t="shared" si="124"/>
        <v>OT</v>
      </c>
      <c r="C2643" s="98">
        <f t="shared" si="125"/>
        <v>74</v>
      </c>
      <c r="D2643" t="s">
        <v>6552</v>
      </c>
      <c r="E2643">
        <v>24</v>
      </c>
      <c r="F2643">
        <v>112007</v>
      </c>
      <c r="G2643" t="s">
        <v>3399</v>
      </c>
      <c r="H2643" t="s">
        <v>9775</v>
      </c>
      <c r="I2643" t="s">
        <v>5969</v>
      </c>
      <c r="J2643" t="s">
        <v>3075</v>
      </c>
      <c r="L2643" t="s">
        <v>6072</v>
      </c>
      <c r="M2643" s="99">
        <v>44482</v>
      </c>
      <c r="N2643" s="21">
        <v>345880342</v>
      </c>
      <c r="O2643" s="24">
        <v>1</v>
      </c>
      <c r="P2643" t="s">
        <v>5814</v>
      </c>
      <c r="Q2643">
        <v>2.5000000000000001E-2</v>
      </c>
      <c r="R2643" t="s">
        <v>3139</v>
      </c>
      <c r="S2643" t="s">
        <v>54</v>
      </c>
      <c r="T2643">
        <v>90</v>
      </c>
      <c r="U2643" t="s">
        <v>6072</v>
      </c>
      <c r="V2643">
        <v>345880342</v>
      </c>
      <c r="W2643" s="1">
        <v>2.5000000000000001E-2</v>
      </c>
      <c r="X2643" t="s">
        <v>3139</v>
      </c>
      <c r="Y2643" t="s">
        <v>6072</v>
      </c>
      <c r="Z2643" s="21">
        <v>345.88034199999998</v>
      </c>
      <c r="AA2643" s="1">
        <v>2.5000000000000001E-2</v>
      </c>
      <c r="AB2643" t="s">
        <v>3139</v>
      </c>
      <c r="AC2643">
        <v>345880342</v>
      </c>
      <c r="AD2643" s="1" t="s">
        <v>3139</v>
      </c>
      <c r="AE2643" t="s">
        <v>5815</v>
      </c>
    </row>
    <row r="2644" spans="1:31">
      <c r="A2644" s="98" t="str">
        <f t="shared" si="123"/>
        <v>1120</v>
      </c>
      <c r="B2644" s="98" t="str">
        <f t="shared" si="124"/>
        <v>OT</v>
      </c>
      <c r="C2644" s="98">
        <f t="shared" si="125"/>
        <v>83</v>
      </c>
      <c r="D2644" t="s">
        <v>6552</v>
      </c>
      <c r="E2644">
        <v>25</v>
      </c>
      <c r="F2644">
        <v>112007</v>
      </c>
      <c r="G2644" t="s">
        <v>3399</v>
      </c>
      <c r="H2644" t="s">
        <v>9775</v>
      </c>
      <c r="I2644" t="s">
        <v>5969</v>
      </c>
      <c r="J2644" t="s">
        <v>9778</v>
      </c>
      <c r="L2644" t="s">
        <v>6204</v>
      </c>
      <c r="M2644" s="99">
        <v>44491</v>
      </c>
      <c r="N2644" s="21">
        <v>364786680</v>
      </c>
      <c r="O2644" s="24">
        <v>1</v>
      </c>
      <c r="P2644" t="s">
        <v>5814</v>
      </c>
      <c r="Q2644">
        <v>2.5000000000000001E-2</v>
      </c>
      <c r="R2644" t="s">
        <v>3139</v>
      </c>
      <c r="S2644" t="s">
        <v>54</v>
      </c>
      <c r="T2644">
        <v>90</v>
      </c>
      <c r="U2644" t="s">
        <v>6204</v>
      </c>
      <c r="V2644">
        <v>364786680</v>
      </c>
      <c r="W2644" s="1">
        <v>2.5000000000000001E-2</v>
      </c>
      <c r="X2644" t="s">
        <v>3139</v>
      </c>
      <c r="Y2644" t="s">
        <v>6204</v>
      </c>
      <c r="Z2644" s="21">
        <v>364.78667999999999</v>
      </c>
      <c r="AA2644" s="1">
        <v>2.5000000000000001E-2</v>
      </c>
      <c r="AB2644" t="s">
        <v>3139</v>
      </c>
      <c r="AC2644">
        <v>364786680</v>
      </c>
      <c r="AD2644" s="1" t="s">
        <v>3139</v>
      </c>
      <c r="AE2644" t="s">
        <v>5815</v>
      </c>
    </row>
    <row r="2645" spans="1:31">
      <c r="A2645" s="98" t="str">
        <f t="shared" si="123"/>
        <v>1120</v>
      </c>
      <c r="B2645" s="98" t="str">
        <f t="shared" si="124"/>
        <v>OT</v>
      </c>
      <c r="C2645" s="98">
        <f t="shared" si="125"/>
        <v>69</v>
      </c>
      <c r="D2645" t="s">
        <v>6552</v>
      </c>
      <c r="E2645">
        <v>26</v>
      </c>
      <c r="F2645">
        <v>112007</v>
      </c>
      <c r="G2645" t="s">
        <v>56</v>
      </c>
      <c r="H2645" t="s">
        <v>3045</v>
      </c>
      <c r="I2645" t="s">
        <v>5969</v>
      </c>
      <c r="J2645" t="s">
        <v>3391</v>
      </c>
      <c r="L2645" t="s">
        <v>6070</v>
      </c>
      <c r="M2645" s="99">
        <v>44477</v>
      </c>
      <c r="N2645" s="21">
        <v>384081878</v>
      </c>
      <c r="O2645" s="24">
        <v>1</v>
      </c>
      <c r="P2645" t="s">
        <v>5814</v>
      </c>
      <c r="Q2645">
        <v>2.2200000000000001E-2</v>
      </c>
      <c r="R2645" t="s">
        <v>3139</v>
      </c>
      <c r="S2645" t="s">
        <v>54</v>
      </c>
      <c r="T2645">
        <v>90</v>
      </c>
      <c r="U2645" t="s">
        <v>6070</v>
      </c>
      <c r="V2645">
        <v>384081878</v>
      </c>
      <c r="W2645" s="1">
        <v>2.2200000000000001E-2</v>
      </c>
      <c r="X2645" t="s">
        <v>3139</v>
      </c>
      <c r="Y2645" t="s">
        <v>6070</v>
      </c>
      <c r="Z2645" s="21">
        <v>384.08187800000002</v>
      </c>
      <c r="AA2645" s="1">
        <v>2.2200000000000001E-2</v>
      </c>
      <c r="AB2645" t="s">
        <v>3139</v>
      </c>
      <c r="AC2645">
        <v>384081878</v>
      </c>
      <c r="AD2645" s="1" t="s">
        <v>3139</v>
      </c>
      <c r="AE2645" t="s">
        <v>5815</v>
      </c>
    </row>
    <row r="2646" spans="1:31">
      <c r="A2646" s="98" t="str">
        <f t="shared" si="123"/>
        <v>1120</v>
      </c>
      <c r="B2646" s="98" t="str">
        <f t="shared" si="124"/>
        <v>OT</v>
      </c>
      <c r="C2646" s="98">
        <f t="shared" si="125"/>
        <v>67</v>
      </c>
      <c r="D2646" t="s">
        <v>6552</v>
      </c>
      <c r="E2646">
        <v>27</v>
      </c>
      <c r="F2646">
        <v>112007</v>
      </c>
      <c r="G2646" t="s">
        <v>56</v>
      </c>
      <c r="H2646" t="s">
        <v>3045</v>
      </c>
      <c r="I2646" t="s">
        <v>5969</v>
      </c>
      <c r="J2646" t="s">
        <v>11538</v>
      </c>
      <c r="L2646" t="s">
        <v>6104</v>
      </c>
      <c r="M2646" s="99">
        <v>44475</v>
      </c>
      <c r="N2646" s="21">
        <v>318180105</v>
      </c>
      <c r="O2646" s="24">
        <v>1</v>
      </c>
      <c r="P2646" t="s">
        <v>5814</v>
      </c>
      <c r="Q2646">
        <v>2.2200000000000001E-2</v>
      </c>
      <c r="R2646" t="s">
        <v>3139</v>
      </c>
      <c r="S2646" t="s">
        <v>54</v>
      </c>
      <c r="T2646">
        <v>90</v>
      </c>
      <c r="U2646" t="s">
        <v>6104</v>
      </c>
      <c r="V2646">
        <v>318180105</v>
      </c>
      <c r="W2646" s="1">
        <v>2.2200000000000001E-2</v>
      </c>
      <c r="X2646" t="s">
        <v>3139</v>
      </c>
      <c r="Y2646" t="s">
        <v>6104</v>
      </c>
      <c r="Z2646" s="21">
        <v>318.18010500000003</v>
      </c>
      <c r="AA2646" s="1">
        <v>2.2200000000000001E-2</v>
      </c>
      <c r="AB2646" t="s">
        <v>3139</v>
      </c>
      <c r="AC2646">
        <v>318180105</v>
      </c>
      <c r="AD2646" s="1" t="s">
        <v>3139</v>
      </c>
      <c r="AE2646" t="s">
        <v>5815</v>
      </c>
    </row>
    <row r="2647" spans="1:31">
      <c r="A2647" s="98" t="str">
        <f t="shared" si="123"/>
        <v>1120</v>
      </c>
      <c r="B2647" s="98" t="str">
        <f t="shared" si="124"/>
        <v>OT</v>
      </c>
      <c r="C2647" s="98">
        <f t="shared" si="125"/>
        <v>34</v>
      </c>
      <c r="D2647" t="s">
        <v>6552</v>
      </c>
      <c r="E2647">
        <v>28</v>
      </c>
      <c r="F2647">
        <v>112007</v>
      </c>
      <c r="G2647" t="s">
        <v>56</v>
      </c>
      <c r="H2647" t="s">
        <v>3045</v>
      </c>
      <c r="I2647" t="s">
        <v>5969</v>
      </c>
      <c r="J2647" t="s">
        <v>12185</v>
      </c>
      <c r="L2647" t="s">
        <v>6097</v>
      </c>
      <c r="M2647" s="99">
        <v>44442</v>
      </c>
      <c r="N2647" s="21">
        <v>210431430.94999999</v>
      </c>
      <c r="O2647" s="24">
        <v>1</v>
      </c>
      <c r="P2647" t="s">
        <v>5814</v>
      </c>
      <c r="Q2647">
        <v>0.02</v>
      </c>
      <c r="R2647" t="s">
        <v>3139</v>
      </c>
      <c r="S2647" t="s">
        <v>54</v>
      </c>
      <c r="T2647">
        <v>90</v>
      </c>
      <c r="U2647" t="s">
        <v>6097</v>
      </c>
      <c r="V2647">
        <v>210431430.94999999</v>
      </c>
      <c r="W2647" s="1">
        <v>0.02</v>
      </c>
      <c r="X2647" t="s">
        <v>3139</v>
      </c>
      <c r="Y2647" t="s">
        <v>6097</v>
      </c>
      <c r="Z2647" s="21">
        <v>210.43143094999999</v>
      </c>
      <c r="AA2647" s="1">
        <v>0.02</v>
      </c>
      <c r="AB2647" t="s">
        <v>3139</v>
      </c>
      <c r="AC2647">
        <v>210431430.94999999</v>
      </c>
      <c r="AD2647" s="1" t="s">
        <v>3139</v>
      </c>
      <c r="AE2647" t="s">
        <v>5815</v>
      </c>
    </row>
    <row r="2648" spans="1:31">
      <c r="A2648" s="98" t="str">
        <f t="shared" si="123"/>
        <v>1226</v>
      </c>
      <c r="B2648" s="98" t="str">
        <f t="shared" si="124"/>
        <v>OT</v>
      </c>
      <c r="C2648" s="98">
        <f t="shared" si="125"/>
        <v>125</v>
      </c>
      <c r="D2648" t="s">
        <v>6552</v>
      </c>
      <c r="E2648">
        <v>1</v>
      </c>
      <c r="F2648">
        <v>122602</v>
      </c>
      <c r="G2648" t="s">
        <v>3599</v>
      </c>
      <c r="H2648" t="s">
        <v>3600</v>
      </c>
      <c r="I2648" t="s">
        <v>6006</v>
      </c>
      <c r="J2648" t="s">
        <v>50</v>
      </c>
      <c r="L2648" t="s">
        <v>6181</v>
      </c>
      <c r="M2648" s="99">
        <v>44533</v>
      </c>
      <c r="N2648" s="21">
        <v>315552</v>
      </c>
      <c r="O2648" s="24">
        <v>1</v>
      </c>
      <c r="Q2648" t="s">
        <v>3139</v>
      </c>
      <c r="R2648">
        <v>567755</v>
      </c>
      <c r="T2648" t="s">
        <v>3139</v>
      </c>
      <c r="U2648" t="s">
        <v>6181</v>
      </c>
      <c r="V2648">
        <v>883307</v>
      </c>
      <c r="W2648" s="1" t="s">
        <v>3139</v>
      </c>
      <c r="X2648">
        <v>1</v>
      </c>
      <c r="Y2648" t="s">
        <v>7162</v>
      </c>
      <c r="Z2648" s="21">
        <v>0.93018100000000004</v>
      </c>
      <c r="AA2648" s="1" t="s">
        <v>3139</v>
      </c>
      <c r="AB2648">
        <v>567755</v>
      </c>
      <c r="AC2648">
        <v>0</v>
      </c>
      <c r="AD2648" s="1" t="s">
        <v>3139</v>
      </c>
      <c r="AE2648" t="s">
        <v>5818</v>
      </c>
    </row>
    <row r="2649" spans="1:31">
      <c r="A2649" s="98" t="str">
        <f t="shared" si="123"/>
        <v>1226</v>
      </c>
      <c r="B2649" s="98" t="str">
        <f t="shared" si="124"/>
        <v>OT</v>
      </c>
      <c r="C2649" s="98">
        <f t="shared" si="125"/>
        <v>153</v>
      </c>
      <c r="D2649" t="s">
        <v>6552</v>
      </c>
      <c r="E2649">
        <v>2</v>
      </c>
      <c r="F2649">
        <v>122602</v>
      </c>
      <c r="G2649" t="s">
        <v>3181</v>
      </c>
      <c r="H2649" t="s">
        <v>3374</v>
      </c>
      <c r="I2649" t="s">
        <v>6006</v>
      </c>
      <c r="J2649" t="s">
        <v>88</v>
      </c>
      <c r="L2649" t="s">
        <v>6181</v>
      </c>
      <c r="M2649" s="99">
        <v>44561</v>
      </c>
      <c r="N2649" s="21">
        <v>49517944</v>
      </c>
      <c r="O2649" s="24">
        <v>1</v>
      </c>
      <c r="Q2649" t="s">
        <v>3139</v>
      </c>
      <c r="R2649">
        <v>15876666</v>
      </c>
      <c r="T2649" t="s">
        <v>3139</v>
      </c>
      <c r="U2649" t="s">
        <v>7163</v>
      </c>
      <c r="V2649">
        <v>65394610</v>
      </c>
      <c r="W2649" s="1" t="s">
        <v>3139</v>
      </c>
      <c r="X2649">
        <v>1</v>
      </c>
      <c r="Y2649" t="s">
        <v>7162</v>
      </c>
      <c r="Z2649" s="21">
        <v>65.39461</v>
      </c>
      <c r="AA2649" s="1" t="s">
        <v>3139</v>
      </c>
      <c r="AB2649">
        <v>15876666</v>
      </c>
      <c r="AC2649">
        <v>0</v>
      </c>
      <c r="AD2649" s="1" t="s">
        <v>3139</v>
      </c>
      <c r="AE2649" t="s">
        <v>5818</v>
      </c>
    </row>
    <row r="2650" spans="1:31">
      <c r="A2650" s="98" t="str">
        <f t="shared" si="123"/>
        <v>1226</v>
      </c>
      <c r="B2650" s="98" t="str">
        <f t="shared" si="124"/>
        <v>OT</v>
      </c>
      <c r="C2650" s="98">
        <f t="shared" si="125"/>
        <v>153</v>
      </c>
      <c r="D2650" t="s">
        <v>6552</v>
      </c>
      <c r="E2650">
        <v>3</v>
      </c>
      <c r="F2650">
        <v>122602</v>
      </c>
      <c r="G2650" t="s">
        <v>3179</v>
      </c>
      <c r="H2650" t="s">
        <v>3373</v>
      </c>
      <c r="I2650" t="s">
        <v>6006</v>
      </c>
      <c r="J2650" t="s">
        <v>89</v>
      </c>
      <c r="L2650" t="s">
        <v>6181</v>
      </c>
      <c r="M2650" s="99">
        <v>44561</v>
      </c>
      <c r="N2650" s="21">
        <v>12323151</v>
      </c>
      <c r="O2650" s="24">
        <v>1</v>
      </c>
      <c r="Q2650" t="s">
        <v>3139</v>
      </c>
      <c r="R2650">
        <v>5148542</v>
      </c>
      <c r="T2650" t="s">
        <v>3139</v>
      </c>
      <c r="U2650" t="s">
        <v>6181</v>
      </c>
      <c r="V2650">
        <v>17471693</v>
      </c>
      <c r="W2650" s="1" t="s">
        <v>3139</v>
      </c>
      <c r="X2650">
        <v>1</v>
      </c>
      <c r="Y2650" t="s">
        <v>7162</v>
      </c>
      <c r="Z2650" s="21">
        <v>17.471692999999998</v>
      </c>
      <c r="AA2650" s="1" t="s">
        <v>3139</v>
      </c>
      <c r="AB2650">
        <v>5148542</v>
      </c>
      <c r="AC2650">
        <v>0</v>
      </c>
      <c r="AD2650" s="1" t="s">
        <v>3139</v>
      </c>
      <c r="AE2650" t="s">
        <v>5818</v>
      </c>
    </row>
    <row r="2651" spans="1:31">
      <c r="A2651" s="98" t="str">
        <f t="shared" si="123"/>
        <v>1226</v>
      </c>
      <c r="B2651" s="98" t="str">
        <f t="shared" si="124"/>
        <v>OT</v>
      </c>
      <c r="C2651" s="98">
        <f t="shared" si="125"/>
        <v>153</v>
      </c>
      <c r="D2651" t="s">
        <v>6552</v>
      </c>
      <c r="E2651">
        <v>4</v>
      </c>
      <c r="F2651">
        <v>122602</v>
      </c>
      <c r="G2651" t="s">
        <v>53</v>
      </c>
      <c r="H2651" t="s">
        <v>3161</v>
      </c>
      <c r="I2651" t="s">
        <v>6006</v>
      </c>
      <c r="J2651" t="s">
        <v>3193</v>
      </c>
      <c r="L2651" t="s">
        <v>7163</v>
      </c>
      <c r="M2651" s="99">
        <v>44561</v>
      </c>
      <c r="N2651" s="21">
        <v>53838517</v>
      </c>
      <c r="O2651" s="24">
        <v>1</v>
      </c>
      <c r="Q2651" t="s">
        <v>3139</v>
      </c>
      <c r="R2651">
        <v>9363300</v>
      </c>
      <c r="T2651" t="s">
        <v>3139</v>
      </c>
      <c r="U2651" t="s">
        <v>7162</v>
      </c>
      <c r="V2651">
        <v>63201817</v>
      </c>
      <c r="W2651" s="1" t="s">
        <v>3139</v>
      </c>
      <c r="X2651">
        <v>1</v>
      </c>
      <c r="Y2651" t="s">
        <v>7162</v>
      </c>
      <c r="Z2651" s="21">
        <v>63.201816960000002</v>
      </c>
      <c r="AA2651" s="1" t="s">
        <v>3139</v>
      </c>
      <c r="AB2651">
        <v>9363300</v>
      </c>
      <c r="AC2651">
        <v>0</v>
      </c>
      <c r="AD2651" s="1" t="s">
        <v>3139</v>
      </c>
      <c r="AE2651" t="s">
        <v>5818</v>
      </c>
    </row>
    <row r="2652" spans="1:31">
      <c r="A2652" s="98" t="str">
        <f t="shared" si="123"/>
        <v>1226</v>
      </c>
      <c r="B2652" s="98" t="str">
        <f t="shared" si="124"/>
        <v>OT</v>
      </c>
      <c r="C2652" s="98">
        <f t="shared" si="125"/>
        <v>153</v>
      </c>
      <c r="D2652" t="s">
        <v>6552</v>
      </c>
      <c r="E2652">
        <v>5</v>
      </c>
      <c r="F2652">
        <v>122602</v>
      </c>
      <c r="G2652" t="s">
        <v>3157</v>
      </c>
      <c r="H2652" t="s">
        <v>3158</v>
      </c>
      <c r="I2652" t="s">
        <v>6006</v>
      </c>
      <c r="J2652" t="s">
        <v>3195</v>
      </c>
      <c r="L2652" t="s">
        <v>7164</v>
      </c>
      <c r="M2652" s="99">
        <v>44561</v>
      </c>
      <c r="N2652" s="21">
        <v>739360</v>
      </c>
      <c r="O2652" s="24">
        <v>1</v>
      </c>
      <c r="Q2652" t="s">
        <v>3139</v>
      </c>
      <c r="R2652">
        <v>1</v>
      </c>
      <c r="T2652" t="s">
        <v>3139</v>
      </c>
      <c r="U2652" t="s">
        <v>7165</v>
      </c>
      <c r="V2652">
        <v>739360</v>
      </c>
      <c r="W2652" s="1" t="s">
        <v>3139</v>
      </c>
      <c r="X2652">
        <v>1</v>
      </c>
      <c r="Y2652" t="s">
        <v>7165</v>
      </c>
      <c r="Z2652" s="21">
        <v>0.73936000000000002</v>
      </c>
      <c r="AA2652" s="1" t="s">
        <v>3139</v>
      </c>
      <c r="AB2652">
        <v>1</v>
      </c>
      <c r="AC2652">
        <v>0</v>
      </c>
      <c r="AD2652" s="1" t="s">
        <v>3139</v>
      </c>
      <c r="AE2652" t="s">
        <v>5818</v>
      </c>
    </row>
    <row r="2653" spans="1:31">
      <c r="A2653" s="98" t="str">
        <f t="shared" si="123"/>
        <v>1228</v>
      </c>
      <c r="B2653" s="98" t="str">
        <f t="shared" si="124"/>
        <v>CA</v>
      </c>
      <c r="C2653" s="98">
        <f t="shared" si="125"/>
        <v>42</v>
      </c>
      <c r="D2653" t="s">
        <v>6552</v>
      </c>
      <c r="E2653">
        <v>6</v>
      </c>
      <c r="F2653">
        <v>122811</v>
      </c>
      <c r="G2653" t="s">
        <v>107</v>
      </c>
      <c r="H2653" t="s">
        <v>3808</v>
      </c>
      <c r="I2653" t="s">
        <v>5969</v>
      </c>
      <c r="J2653" t="s">
        <v>11539</v>
      </c>
      <c r="L2653" t="s">
        <v>6148</v>
      </c>
      <c r="M2653" s="99">
        <v>44450</v>
      </c>
      <c r="N2653" s="21">
        <v>757216334</v>
      </c>
      <c r="O2653" s="24">
        <v>1</v>
      </c>
      <c r="P2653" t="s">
        <v>5814</v>
      </c>
      <c r="Q2653">
        <v>4</v>
      </c>
      <c r="R2653" t="s">
        <v>3139</v>
      </c>
      <c r="S2653" t="s">
        <v>54</v>
      </c>
      <c r="T2653">
        <v>90</v>
      </c>
      <c r="U2653" t="s">
        <v>6148</v>
      </c>
      <c r="V2653">
        <v>757216334</v>
      </c>
      <c r="W2653" s="1">
        <v>3.9409999999999998</v>
      </c>
      <c r="X2653" t="s">
        <v>3139</v>
      </c>
      <c r="Y2653" t="s">
        <v>6148</v>
      </c>
      <c r="Z2653" s="21">
        <v>761.26955838999993</v>
      </c>
      <c r="AA2653" s="1">
        <v>0</v>
      </c>
      <c r="AB2653" t="s">
        <v>3139</v>
      </c>
      <c r="AC2653">
        <v>0</v>
      </c>
      <c r="AD2653" s="1" t="s">
        <v>3139</v>
      </c>
      <c r="AE2653" t="s">
        <v>5815</v>
      </c>
    </row>
    <row r="2654" spans="1:31">
      <c r="A2654" s="98" t="str">
        <f t="shared" si="123"/>
        <v>1203</v>
      </c>
      <c r="B2654" s="98" t="str">
        <f t="shared" si="124"/>
        <v>FL</v>
      </c>
      <c r="C2654" s="98">
        <f t="shared" si="125"/>
        <v>47</v>
      </c>
      <c r="D2654" t="s">
        <v>6552</v>
      </c>
      <c r="E2654">
        <v>7</v>
      </c>
      <c r="F2654">
        <v>120305</v>
      </c>
      <c r="G2654" t="s">
        <v>107</v>
      </c>
      <c r="H2654" t="s">
        <v>3808</v>
      </c>
      <c r="I2654" t="s">
        <v>5969</v>
      </c>
      <c r="J2654" t="s">
        <v>12186</v>
      </c>
      <c r="L2654" t="s">
        <v>6169</v>
      </c>
      <c r="M2654" s="99">
        <v>44455</v>
      </c>
      <c r="N2654" s="21">
        <v>68486222</v>
      </c>
      <c r="O2654" s="24">
        <v>1</v>
      </c>
      <c r="P2654" t="s">
        <v>5814</v>
      </c>
      <c r="Q2654">
        <v>3.1</v>
      </c>
      <c r="R2654" t="s">
        <v>3139</v>
      </c>
      <c r="S2654" t="s">
        <v>54</v>
      </c>
      <c r="T2654">
        <v>90</v>
      </c>
      <c r="U2654" t="s">
        <v>6169</v>
      </c>
      <c r="V2654">
        <v>68486222</v>
      </c>
      <c r="W2654" s="1">
        <v>3.0649999999999999</v>
      </c>
      <c r="X2654" t="s">
        <v>3139</v>
      </c>
      <c r="Y2654" t="s">
        <v>6169</v>
      </c>
      <c r="Z2654" s="21">
        <v>68.742245209999993</v>
      </c>
      <c r="AA2654" s="1">
        <v>0</v>
      </c>
      <c r="AB2654" t="s">
        <v>3139</v>
      </c>
      <c r="AC2654">
        <v>0</v>
      </c>
      <c r="AD2654" s="1" t="s">
        <v>3139</v>
      </c>
      <c r="AE2654" t="s">
        <v>5815</v>
      </c>
    </row>
    <row r="2655" spans="1:31">
      <c r="A2655" s="98" t="str">
        <f t="shared" si="123"/>
        <v>1203</v>
      </c>
      <c r="B2655" s="98" t="str">
        <f t="shared" si="124"/>
        <v>FL</v>
      </c>
      <c r="C2655" s="98">
        <f t="shared" si="125"/>
        <v>67</v>
      </c>
      <c r="D2655" t="s">
        <v>6552</v>
      </c>
      <c r="E2655">
        <v>8</v>
      </c>
      <c r="F2655">
        <v>120305</v>
      </c>
      <c r="G2655" t="s">
        <v>53</v>
      </c>
      <c r="H2655" t="s">
        <v>3161</v>
      </c>
      <c r="I2655" t="s">
        <v>5969</v>
      </c>
      <c r="J2655" t="s">
        <v>12187</v>
      </c>
      <c r="L2655" t="s">
        <v>6104</v>
      </c>
      <c r="M2655" s="99">
        <v>44475</v>
      </c>
      <c r="N2655" s="21">
        <v>240221121</v>
      </c>
      <c r="O2655" s="24">
        <v>1</v>
      </c>
      <c r="P2655" t="s">
        <v>5814</v>
      </c>
      <c r="Q2655">
        <v>2.6</v>
      </c>
      <c r="R2655" t="s">
        <v>3139</v>
      </c>
      <c r="S2655" t="s">
        <v>54</v>
      </c>
      <c r="T2655">
        <v>90</v>
      </c>
      <c r="U2655" t="s">
        <v>6104</v>
      </c>
      <c r="V2655">
        <v>238634109</v>
      </c>
      <c r="W2655" s="1">
        <v>2.4769999999999999</v>
      </c>
      <c r="X2655" t="s">
        <v>3139</v>
      </c>
      <c r="Y2655" t="s">
        <v>6104</v>
      </c>
      <c r="Z2655" s="21">
        <v>240.63253499999999</v>
      </c>
      <c r="AA2655" s="1">
        <v>0</v>
      </c>
      <c r="AB2655" t="s">
        <v>3139</v>
      </c>
      <c r="AC2655">
        <v>0</v>
      </c>
      <c r="AD2655" s="1" t="s">
        <v>3139</v>
      </c>
      <c r="AE2655" t="s">
        <v>5815</v>
      </c>
    </row>
    <row r="2656" spans="1:31">
      <c r="A2656" s="98" t="str">
        <f t="shared" si="123"/>
        <v>1203</v>
      </c>
      <c r="B2656" s="98" t="str">
        <f t="shared" si="124"/>
        <v>FL</v>
      </c>
      <c r="C2656" s="98">
        <f t="shared" si="125"/>
        <v>76</v>
      </c>
      <c r="D2656" t="s">
        <v>6552</v>
      </c>
      <c r="E2656">
        <v>9</v>
      </c>
      <c r="F2656">
        <v>120305</v>
      </c>
      <c r="G2656" t="s">
        <v>107</v>
      </c>
      <c r="H2656" t="s">
        <v>3808</v>
      </c>
      <c r="I2656" t="s">
        <v>5969</v>
      </c>
      <c r="J2656" t="s">
        <v>12188</v>
      </c>
      <c r="L2656" t="s">
        <v>6154</v>
      </c>
      <c r="M2656" s="99">
        <v>44484</v>
      </c>
      <c r="N2656" s="21">
        <v>229615110</v>
      </c>
      <c r="O2656" s="24">
        <v>1</v>
      </c>
      <c r="P2656" t="s">
        <v>5814</v>
      </c>
      <c r="Q2656">
        <v>3.3</v>
      </c>
      <c r="R2656" t="s">
        <v>3139</v>
      </c>
      <c r="S2656" t="s">
        <v>54</v>
      </c>
      <c r="T2656">
        <v>90</v>
      </c>
      <c r="U2656" t="s">
        <v>6154</v>
      </c>
      <c r="V2656">
        <v>227832548</v>
      </c>
      <c r="W2656" s="1">
        <v>3.2109999999999999</v>
      </c>
      <c r="X2656" t="s">
        <v>3139</v>
      </c>
      <c r="Y2656" t="s">
        <v>6154</v>
      </c>
      <c r="Z2656" s="21">
        <v>229.92130499999999</v>
      </c>
      <c r="AA2656" s="1">
        <v>0</v>
      </c>
      <c r="AB2656" t="s">
        <v>3139</v>
      </c>
      <c r="AC2656">
        <v>0</v>
      </c>
      <c r="AD2656" s="1" t="s">
        <v>3139</v>
      </c>
      <c r="AE2656" t="s">
        <v>5815</v>
      </c>
    </row>
    <row r="2657" spans="1:31">
      <c r="A2657" s="98" t="str">
        <f t="shared" si="123"/>
        <v>1203</v>
      </c>
      <c r="B2657" s="98" t="str">
        <f t="shared" si="124"/>
        <v>FL</v>
      </c>
      <c r="C2657" s="98">
        <f t="shared" si="125"/>
        <v>60</v>
      </c>
      <c r="D2657" t="s">
        <v>6552</v>
      </c>
      <c r="E2657">
        <v>10</v>
      </c>
      <c r="F2657">
        <v>120305</v>
      </c>
      <c r="G2657" t="s">
        <v>107</v>
      </c>
      <c r="H2657" t="s">
        <v>3808</v>
      </c>
      <c r="I2657" t="s">
        <v>5969</v>
      </c>
      <c r="J2657" t="s">
        <v>12189</v>
      </c>
      <c r="L2657" t="s">
        <v>6083</v>
      </c>
      <c r="M2657" s="99">
        <v>44468</v>
      </c>
      <c r="N2657" s="21">
        <v>134700188</v>
      </c>
      <c r="O2657" s="24">
        <v>1</v>
      </c>
      <c r="P2657" t="s">
        <v>5814</v>
      </c>
      <c r="Q2657">
        <v>3.1</v>
      </c>
      <c r="R2657" t="s">
        <v>3139</v>
      </c>
      <c r="S2657" t="s">
        <v>54</v>
      </c>
      <c r="T2657">
        <v>90</v>
      </c>
      <c r="U2657" t="s">
        <v>6100</v>
      </c>
      <c r="V2657">
        <v>134700188</v>
      </c>
      <c r="W2657" s="1">
        <v>2.87</v>
      </c>
      <c r="X2657" t="s">
        <v>3139</v>
      </c>
      <c r="Y2657" t="s">
        <v>6100</v>
      </c>
      <c r="Z2657" s="21">
        <v>135.054768</v>
      </c>
      <c r="AA2657" s="1">
        <v>0</v>
      </c>
      <c r="AB2657" t="s">
        <v>3139</v>
      </c>
      <c r="AC2657">
        <v>0</v>
      </c>
      <c r="AD2657" s="1" t="s">
        <v>3139</v>
      </c>
      <c r="AE2657" t="s">
        <v>5815</v>
      </c>
    </row>
    <row r="2658" spans="1:31">
      <c r="A2658" s="98" t="str">
        <f t="shared" ref="A2658:A2721" si="126">+MID(F2658,1,4)</f>
        <v>1203</v>
      </c>
      <c r="B2658" s="98" t="str">
        <f t="shared" ref="B2658:B2721" si="127">+IF(A2658="1228","CA",IF(A2658="1230","VR",IF(A2658="1203","FL","OT")))</f>
        <v>FL</v>
      </c>
      <c r="C2658" s="98">
        <f t="shared" ref="C2658:C2721" si="128">+IF(M2658="",0,M2658-D2658)</f>
        <v>30</v>
      </c>
      <c r="D2658" t="s">
        <v>6552</v>
      </c>
      <c r="E2658">
        <v>11</v>
      </c>
      <c r="F2658">
        <v>120305</v>
      </c>
      <c r="G2658" t="s">
        <v>107</v>
      </c>
      <c r="H2658" t="s">
        <v>3808</v>
      </c>
      <c r="I2658" t="s">
        <v>5969</v>
      </c>
      <c r="J2658" t="s">
        <v>12190</v>
      </c>
      <c r="L2658" t="s">
        <v>6060</v>
      </c>
      <c r="M2658" s="99">
        <v>44438</v>
      </c>
      <c r="N2658" s="21">
        <v>233648742</v>
      </c>
      <c r="O2658" s="24">
        <v>1</v>
      </c>
      <c r="P2658" t="s">
        <v>5814</v>
      </c>
      <c r="Q2658">
        <v>3.3</v>
      </c>
      <c r="R2658" t="s">
        <v>3139</v>
      </c>
      <c r="S2658" t="s">
        <v>54</v>
      </c>
      <c r="T2658">
        <v>90</v>
      </c>
      <c r="U2658" t="s">
        <v>6060</v>
      </c>
      <c r="V2658">
        <v>233648742</v>
      </c>
      <c r="W2658" s="1">
        <v>3.2589999999999999</v>
      </c>
      <c r="X2658" t="s">
        <v>3139</v>
      </c>
      <c r="Y2658" t="s">
        <v>6060</v>
      </c>
      <c r="Z2658" s="21">
        <v>235.489217</v>
      </c>
      <c r="AA2658" s="1">
        <v>0</v>
      </c>
      <c r="AB2658" t="s">
        <v>3139</v>
      </c>
      <c r="AC2658">
        <v>0</v>
      </c>
      <c r="AD2658" s="1" t="s">
        <v>3139</v>
      </c>
      <c r="AE2658" t="s">
        <v>5815</v>
      </c>
    </row>
    <row r="2659" spans="1:31">
      <c r="A2659" s="98" t="str">
        <f t="shared" si="126"/>
        <v>1203</v>
      </c>
      <c r="B2659" s="98" t="str">
        <f t="shared" si="127"/>
        <v>FL</v>
      </c>
      <c r="C2659" s="98">
        <f t="shared" si="128"/>
        <v>74</v>
      </c>
      <c r="D2659" t="s">
        <v>6552</v>
      </c>
      <c r="E2659">
        <v>12</v>
      </c>
      <c r="F2659">
        <v>120305</v>
      </c>
      <c r="G2659" t="s">
        <v>107</v>
      </c>
      <c r="H2659" t="s">
        <v>3808</v>
      </c>
      <c r="I2659" t="s">
        <v>5969</v>
      </c>
      <c r="J2659" t="s">
        <v>12191</v>
      </c>
      <c r="L2659" t="s">
        <v>6072</v>
      </c>
      <c r="M2659" s="99">
        <v>44482</v>
      </c>
      <c r="N2659" s="21">
        <v>218002535</v>
      </c>
      <c r="O2659" s="24">
        <v>1</v>
      </c>
      <c r="P2659" t="s">
        <v>5814</v>
      </c>
      <c r="Q2659">
        <v>3.25</v>
      </c>
      <c r="R2659" t="s">
        <v>3139</v>
      </c>
      <c r="S2659" t="s">
        <v>54</v>
      </c>
      <c r="T2659">
        <v>90</v>
      </c>
      <c r="U2659" t="s">
        <v>6072</v>
      </c>
      <c r="V2659">
        <v>216310125</v>
      </c>
      <c r="W2659" s="1">
        <v>3.2109999999999999</v>
      </c>
      <c r="X2659" t="s">
        <v>3139</v>
      </c>
      <c r="Y2659" t="s">
        <v>6072</v>
      </c>
      <c r="Z2659" s="21">
        <v>218.33203499999999</v>
      </c>
      <c r="AA2659" s="1">
        <v>0</v>
      </c>
      <c r="AB2659" t="s">
        <v>3139</v>
      </c>
      <c r="AC2659">
        <v>0</v>
      </c>
      <c r="AD2659" s="1" t="s">
        <v>3139</v>
      </c>
      <c r="AE2659" t="s">
        <v>5815</v>
      </c>
    </row>
    <row r="2660" spans="1:31">
      <c r="A2660" s="98" t="str">
        <f t="shared" si="126"/>
        <v>1203</v>
      </c>
      <c r="B2660" s="98" t="str">
        <f t="shared" si="127"/>
        <v>FL</v>
      </c>
      <c r="C2660" s="98">
        <f t="shared" si="128"/>
        <v>68</v>
      </c>
      <c r="D2660" t="s">
        <v>6552</v>
      </c>
      <c r="E2660">
        <v>13</v>
      </c>
      <c r="F2660">
        <v>120305</v>
      </c>
      <c r="G2660" t="s">
        <v>107</v>
      </c>
      <c r="H2660" t="s">
        <v>3808</v>
      </c>
      <c r="I2660" t="s">
        <v>5969</v>
      </c>
      <c r="J2660" t="s">
        <v>12192</v>
      </c>
      <c r="L2660" t="s">
        <v>6068</v>
      </c>
      <c r="M2660" s="99">
        <v>44476</v>
      </c>
      <c r="N2660" s="21">
        <v>120171212</v>
      </c>
      <c r="O2660" s="24">
        <v>1</v>
      </c>
      <c r="P2660" t="s">
        <v>5814</v>
      </c>
      <c r="Q2660">
        <v>3.1</v>
      </c>
      <c r="R2660" t="s">
        <v>3139</v>
      </c>
      <c r="S2660" t="s">
        <v>54</v>
      </c>
      <c r="T2660">
        <v>90</v>
      </c>
      <c r="U2660" t="s">
        <v>6068</v>
      </c>
      <c r="V2660">
        <v>119238292</v>
      </c>
      <c r="W2660" s="1">
        <v>2.87</v>
      </c>
      <c r="X2660" t="s">
        <v>3139</v>
      </c>
      <c r="Y2660" t="s">
        <v>6068</v>
      </c>
      <c r="Z2660" s="21">
        <v>120.405832</v>
      </c>
      <c r="AA2660" s="1">
        <v>0</v>
      </c>
      <c r="AB2660" t="s">
        <v>3139</v>
      </c>
      <c r="AC2660">
        <v>0</v>
      </c>
      <c r="AD2660" s="1" t="s">
        <v>3139</v>
      </c>
      <c r="AE2660" t="s">
        <v>5815</v>
      </c>
    </row>
    <row r="2661" spans="1:31">
      <c r="A2661" s="98" t="str">
        <f t="shared" si="126"/>
        <v>1203</v>
      </c>
      <c r="B2661" s="98" t="str">
        <f t="shared" si="127"/>
        <v>FL</v>
      </c>
      <c r="C2661" s="98">
        <f t="shared" si="128"/>
        <v>32</v>
      </c>
      <c r="D2661" t="s">
        <v>6552</v>
      </c>
      <c r="E2661">
        <v>14</v>
      </c>
      <c r="F2661">
        <v>120305</v>
      </c>
      <c r="G2661" t="s">
        <v>107</v>
      </c>
      <c r="H2661" t="s">
        <v>3808</v>
      </c>
      <c r="I2661" t="s">
        <v>5969</v>
      </c>
      <c r="J2661" t="s">
        <v>12193</v>
      </c>
      <c r="L2661" t="s">
        <v>6194</v>
      </c>
      <c r="M2661" s="99">
        <v>44440</v>
      </c>
      <c r="N2661" s="21">
        <v>156976260</v>
      </c>
      <c r="O2661" s="24">
        <v>1</v>
      </c>
      <c r="P2661" t="s">
        <v>5814</v>
      </c>
      <c r="Q2661">
        <v>3.5</v>
      </c>
      <c r="R2661" t="s">
        <v>3139</v>
      </c>
      <c r="S2661" t="s">
        <v>54</v>
      </c>
      <c r="T2661">
        <v>90</v>
      </c>
      <c r="U2661" t="s">
        <v>6194</v>
      </c>
      <c r="V2661">
        <v>156976260</v>
      </c>
      <c r="W2661" s="1">
        <v>3.4540000000000002</v>
      </c>
      <c r="X2661" t="s">
        <v>3139</v>
      </c>
      <c r="Y2661" t="s">
        <v>6194</v>
      </c>
      <c r="Z2661" s="21">
        <v>157.86379400000001</v>
      </c>
      <c r="AA2661" s="1">
        <v>0</v>
      </c>
      <c r="AB2661" t="s">
        <v>3139</v>
      </c>
      <c r="AC2661">
        <v>0</v>
      </c>
      <c r="AD2661" s="1" t="s">
        <v>3139</v>
      </c>
      <c r="AE2661" t="s">
        <v>5815</v>
      </c>
    </row>
    <row r="2662" spans="1:31">
      <c r="A2662" s="98" t="str">
        <f t="shared" si="126"/>
        <v>1203</v>
      </c>
      <c r="B2662" s="98" t="str">
        <f t="shared" si="127"/>
        <v>FL</v>
      </c>
      <c r="C2662" s="98">
        <f t="shared" si="128"/>
        <v>40</v>
      </c>
      <c r="D2662" t="s">
        <v>6552</v>
      </c>
      <c r="E2662">
        <v>15</v>
      </c>
      <c r="F2662">
        <v>120305</v>
      </c>
      <c r="G2662" t="s">
        <v>53</v>
      </c>
      <c r="H2662" t="s">
        <v>3161</v>
      </c>
      <c r="I2662" t="s">
        <v>5969</v>
      </c>
      <c r="J2662" t="s">
        <v>12194</v>
      </c>
      <c r="L2662" t="s">
        <v>6083</v>
      </c>
      <c r="M2662" s="99">
        <v>44448</v>
      </c>
      <c r="N2662" s="21">
        <v>239831880</v>
      </c>
      <c r="O2662" s="24">
        <v>1</v>
      </c>
      <c r="P2662" t="s">
        <v>5814</v>
      </c>
      <c r="Q2662">
        <v>2.5</v>
      </c>
      <c r="R2662" t="s">
        <v>3139</v>
      </c>
      <c r="S2662" t="s">
        <v>54</v>
      </c>
      <c r="T2662">
        <v>90</v>
      </c>
      <c r="U2662" t="s">
        <v>6083</v>
      </c>
      <c r="V2662">
        <v>239831880</v>
      </c>
      <c r="W2662" s="1">
        <v>2.4769999999999999</v>
      </c>
      <c r="X2662" t="s">
        <v>3139</v>
      </c>
      <c r="Y2662" t="s">
        <v>6083</v>
      </c>
      <c r="Z2662" s="21">
        <v>240.67231000000001</v>
      </c>
      <c r="AA2662" s="1">
        <v>0</v>
      </c>
      <c r="AB2662" t="s">
        <v>3139</v>
      </c>
      <c r="AC2662">
        <v>0</v>
      </c>
      <c r="AD2662" s="1" t="s">
        <v>3139</v>
      </c>
      <c r="AE2662" t="s">
        <v>5815</v>
      </c>
    </row>
    <row r="2663" spans="1:31">
      <c r="A2663" s="98" t="str">
        <f t="shared" si="126"/>
        <v>1203</v>
      </c>
      <c r="B2663" s="98" t="str">
        <f t="shared" si="127"/>
        <v>FL</v>
      </c>
      <c r="C2663" s="98">
        <f t="shared" si="128"/>
        <v>37</v>
      </c>
      <c r="D2663" t="s">
        <v>6552</v>
      </c>
      <c r="E2663">
        <v>16</v>
      </c>
      <c r="F2663">
        <v>120305</v>
      </c>
      <c r="G2663" t="s">
        <v>53</v>
      </c>
      <c r="H2663" t="s">
        <v>3161</v>
      </c>
      <c r="I2663" t="s">
        <v>5969</v>
      </c>
      <c r="J2663" t="s">
        <v>12195</v>
      </c>
      <c r="L2663" t="s">
        <v>6066</v>
      </c>
      <c r="M2663" s="99">
        <v>44445</v>
      </c>
      <c r="N2663" s="21">
        <v>174136834</v>
      </c>
      <c r="O2663" s="24">
        <v>1</v>
      </c>
      <c r="P2663" t="s">
        <v>5814</v>
      </c>
      <c r="Q2663">
        <v>2.5</v>
      </c>
      <c r="R2663" t="s">
        <v>3139</v>
      </c>
      <c r="S2663" t="s">
        <v>54</v>
      </c>
      <c r="T2663">
        <v>90</v>
      </c>
      <c r="U2663" t="s">
        <v>6066</v>
      </c>
      <c r="V2663">
        <v>174136834</v>
      </c>
      <c r="W2663" s="1">
        <v>2.4769999999999999</v>
      </c>
      <c r="X2663" t="s">
        <v>3139</v>
      </c>
      <c r="Y2663" t="s">
        <v>6066</v>
      </c>
      <c r="Z2663" s="21">
        <v>174.78301400000001</v>
      </c>
      <c r="AA2663" s="1">
        <v>0</v>
      </c>
      <c r="AB2663" t="s">
        <v>3139</v>
      </c>
      <c r="AC2663">
        <v>0</v>
      </c>
      <c r="AD2663" s="1" t="s">
        <v>3139</v>
      </c>
      <c r="AE2663" t="s">
        <v>5815</v>
      </c>
    </row>
    <row r="2664" spans="1:31">
      <c r="A2664" s="98" t="str">
        <f t="shared" si="126"/>
        <v>1203</v>
      </c>
      <c r="B2664" s="98" t="str">
        <f t="shared" si="127"/>
        <v>FL</v>
      </c>
      <c r="C2664" s="98">
        <f t="shared" si="128"/>
        <v>61</v>
      </c>
      <c r="D2664" t="s">
        <v>6552</v>
      </c>
      <c r="E2664">
        <v>17</v>
      </c>
      <c r="F2664">
        <v>120305</v>
      </c>
      <c r="G2664" t="s">
        <v>107</v>
      </c>
      <c r="H2664" t="s">
        <v>3808</v>
      </c>
      <c r="I2664" t="s">
        <v>5969</v>
      </c>
      <c r="J2664" t="s">
        <v>12196</v>
      </c>
      <c r="L2664" t="s">
        <v>6203</v>
      </c>
      <c r="M2664" s="99">
        <v>44469</v>
      </c>
      <c r="N2664" s="21">
        <v>157804982</v>
      </c>
      <c r="O2664" s="24">
        <v>1</v>
      </c>
      <c r="P2664" t="s">
        <v>5814</v>
      </c>
      <c r="Q2664">
        <v>3.1</v>
      </c>
      <c r="R2664" t="s">
        <v>3139</v>
      </c>
      <c r="S2664" t="s">
        <v>54</v>
      </c>
      <c r="T2664">
        <v>90</v>
      </c>
      <c r="U2664" t="s">
        <v>6203</v>
      </c>
      <c r="V2664">
        <v>157804982</v>
      </c>
      <c r="W2664" s="1">
        <v>2.77</v>
      </c>
      <c r="X2664" t="s">
        <v>3139</v>
      </c>
      <c r="Y2664" t="s">
        <v>6203</v>
      </c>
      <c r="Z2664" s="21">
        <v>158.206965</v>
      </c>
      <c r="AA2664" s="1">
        <v>0</v>
      </c>
      <c r="AB2664" t="s">
        <v>3139</v>
      </c>
      <c r="AC2664">
        <v>0</v>
      </c>
      <c r="AD2664" s="1" t="s">
        <v>3139</v>
      </c>
      <c r="AE2664" t="s">
        <v>5815</v>
      </c>
    </row>
    <row r="2665" spans="1:31">
      <c r="A2665" s="98" t="str">
        <f t="shared" si="126"/>
        <v>1203</v>
      </c>
      <c r="B2665" s="98" t="str">
        <f t="shared" si="127"/>
        <v>FL</v>
      </c>
      <c r="C2665" s="98">
        <f t="shared" si="128"/>
        <v>64</v>
      </c>
      <c r="D2665" t="s">
        <v>6552</v>
      </c>
      <c r="E2665">
        <v>18</v>
      </c>
      <c r="F2665">
        <v>120305</v>
      </c>
      <c r="G2665" t="s">
        <v>867</v>
      </c>
      <c r="H2665" t="s">
        <v>12197</v>
      </c>
      <c r="I2665" t="s">
        <v>5969</v>
      </c>
      <c r="J2665" t="s">
        <v>12198</v>
      </c>
      <c r="L2665" t="s">
        <v>6599</v>
      </c>
      <c r="M2665" s="99">
        <v>44472</v>
      </c>
      <c r="N2665" s="21">
        <v>108535625</v>
      </c>
      <c r="O2665" s="24">
        <v>1</v>
      </c>
      <c r="P2665" t="s">
        <v>5814</v>
      </c>
      <c r="Q2665">
        <v>1.6</v>
      </c>
      <c r="R2665" t="s">
        <v>3139</v>
      </c>
      <c r="S2665" t="s">
        <v>54</v>
      </c>
      <c r="T2665">
        <v>90</v>
      </c>
      <c r="U2665" t="s">
        <v>6599</v>
      </c>
      <c r="V2665">
        <v>108535625</v>
      </c>
      <c r="W2665" s="1">
        <v>1.738</v>
      </c>
      <c r="X2665" t="s">
        <v>3139</v>
      </c>
      <c r="Y2665" t="s">
        <v>6599</v>
      </c>
      <c r="Z2665" s="21">
        <v>108.664914</v>
      </c>
      <c r="AA2665" s="1">
        <v>0</v>
      </c>
      <c r="AB2665" t="s">
        <v>3139</v>
      </c>
      <c r="AC2665">
        <v>0</v>
      </c>
      <c r="AD2665" s="1" t="s">
        <v>3139</v>
      </c>
      <c r="AE2665" t="s">
        <v>5815</v>
      </c>
    </row>
    <row r="2666" spans="1:31">
      <c r="A2666" s="98" t="str">
        <f t="shared" si="126"/>
        <v>1228</v>
      </c>
      <c r="B2666" s="98" t="str">
        <f t="shared" si="127"/>
        <v>CA</v>
      </c>
      <c r="C2666" s="98">
        <f t="shared" si="128"/>
        <v>32</v>
      </c>
      <c r="D2666" t="s">
        <v>6552</v>
      </c>
      <c r="E2666">
        <v>19</v>
      </c>
      <c r="F2666">
        <v>122811</v>
      </c>
      <c r="G2666" t="s">
        <v>867</v>
      </c>
      <c r="H2666" t="s">
        <v>12197</v>
      </c>
      <c r="I2666" t="s">
        <v>5969</v>
      </c>
      <c r="J2666" t="s">
        <v>11540</v>
      </c>
      <c r="L2666" t="s">
        <v>6194</v>
      </c>
      <c r="M2666" s="99">
        <v>44440</v>
      </c>
      <c r="N2666" s="21">
        <v>509145000</v>
      </c>
      <c r="O2666" s="24">
        <v>1</v>
      </c>
      <c r="P2666" t="s">
        <v>5814</v>
      </c>
      <c r="Q2666">
        <v>1.65</v>
      </c>
      <c r="R2666" t="s">
        <v>3139</v>
      </c>
      <c r="S2666" t="s">
        <v>54</v>
      </c>
      <c r="T2666">
        <v>90</v>
      </c>
      <c r="U2666" t="s">
        <v>6194</v>
      </c>
      <c r="V2666">
        <v>509145000</v>
      </c>
      <c r="W2666" s="1">
        <v>1.639</v>
      </c>
      <c r="X2666" t="s">
        <v>3139</v>
      </c>
      <c r="Y2666" t="s">
        <v>6194</v>
      </c>
      <c r="Z2666" s="21">
        <v>510.51241099999999</v>
      </c>
      <c r="AA2666" s="1">
        <v>0</v>
      </c>
      <c r="AB2666" t="s">
        <v>3139</v>
      </c>
      <c r="AC2666">
        <v>0</v>
      </c>
      <c r="AD2666" s="1" t="s">
        <v>3139</v>
      </c>
      <c r="AE2666" t="s">
        <v>5815</v>
      </c>
    </row>
    <row r="2667" spans="1:31">
      <c r="A2667" s="98" t="str">
        <f t="shared" si="126"/>
        <v>1226</v>
      </c>
      <c r="B2667" s="98" t="str">
        <f t="shared" si="127"/>
        <v>OT</v>
      </c>
      <c r="C2667" s="98">
        <f t="shared" si="128"/>
        <v>0</v>
      </c>
      <c r="D2667" t="s">
        <v>6552</v>
      </c>
      <c r="E2667">
        <v>1</v>
      </c>
      <c r="F2667">
        <v>122602</v>
      </c>
      <c r="G2667" t="s">
        <v>53</v>
      </c>
      <c r="H2667" t="s">
        <v>3047</v>
      </c>
      <c r="I2667" t="s">
        <v>6006</v>
      </c>
      <c r="J2667" t="s">
        <v>50</v>
      </c>
      <c r="N2667" s="21" t="s">
        <v>3139</v>
      </c>
      <c r="O2667" s="24">
        <v>1</v>
      </c>
      <c r="Q2667" t="s">
        <v>3139</v>
      </c>
      <c r="R2667">
        <v>211240808</v>
      </c>
      <c r="T2667" t="s">
        <v>3139</v>
      </c>
      <c r="U2667" t="s">
        <v>7166</v>
      </c>
      <c r="V2667">
        <v>209092520</v>
      </c>
      <c r="W2667" s="1" t="s">
        <v>3139</v>
      </c>
      <c r="X2667">
        <v>0</v>
      </c>
      <c r="Y2667" t="s">
        <v>6141</v>
      </c>
      <c r="Z2667" s="21">
        <v>211.24080799999999</v>
      </c>
      <c r="AA2667" s="1" t="s">
        <v>3139</v>
      </c>
      <c r="AB2667">
        <v>211240808</v>
      </c>
      <c r="AC2667">
        <v>211240808</v>
      </c>
      <c r="AD2667" s="1" t="s">
        <v>3139</v>
      </c>
      <c r="AE2667" t="s">
        <v>5819</v>
      </c>
    </row>
    <row r="2668" spans="1:31">
      <c r="A2668" s="98" t="str">
        <f t="shared" si="126"/>
        <v>1226</v>
      </c>
      <c r="B2668" s="98" t="str">
        <f t="shared" si="127"/>
        <v>OT</v>
      </c>
      <c r="C2668" s="98">
        <f t="shared" si="128"/>
        <v>0</v>
      </c>
      <c r="D2668" t="s">
        <v>6552</v>
      </c>
      <c r="E2668">
        <v>2</v>
      </c>
      <c r="F2668">
        <v>122603</v>
      </c>
      <c r="G2668" t="s">
        <v>3599</v>
      </c>
      <c r="H2668" t="s">
        <v>3600</v>
      </c>
      <c r="I2668" t="s">
        <v>6006</v>
      </c>
      <c r="J2668" t="s">
        <v>50</v>
      </c>
      <c r="N2668" s="21" t="s">
        <v>3139</v>
      </c>
      <c r="O2668" s="24">
        <v>1</v>
      </c>
      <c r="Q2668" t="s">
        <v>3139</v>
      </c>
      <c r="R2668">
        <v>930181</v>
      </c>
      <c r="T2668" t="s">
        <v>3139</v>
      </c>
      <c r="U2668" t="s">
        <v>7167</v>
      </c>
      <c r="V2668">
        <v>430808</v>
      </c>
      <c r="W2668" s="1" t="s">
        <v>3139</v>
      </c>
      <c r="X2668">
        <v>1</v>
      </c>
      <c r="Y2668" t="s">
        <v>6473</v>
      </c>
      <c r="Z2668" s="21">
        <v>0.93018100000000004</v>
      </c>
      <c r="AA2668" s="1" t="s">
        <v>3139</v>
      </c>
      <c r="AB2668">
        <v>930181</v>
      </c>
      <c r="AC2668">
        <v>930181</v>
      </c>
      <c r="AD2668" s="1" t="s">
        <v>3139</v>
      </c>
      <c r="AE2668" t="s">
        <v>5819</v>
      </c>
    </row>
    <row r="2669" spans="1:31">
      <c r="A2669" s="98" t="str">
        <f t="shared" si="126"/>
        <v>1226</v>
      </c>
      <c r="B2669" s="98" t="str">
        <f t="shared" si="127"/>
        <v>OT</v>
      </c>
      <c r="C2669" s="98">
        <f t="shared" si="128"/>
        <v>0</v>
      </c>
      <c r="D2669" t="s">
        <v>6552</v>
      </c>
      <c r="E2669">
        <v>3</v>
      </c>
      <c r="F2669">
        <v>122602</v>
      </c>
      <c r="G2669" t="s">
        <v>3179</v>
      </c>
      <c r="H2669" t="s">
        <v>3300</v>
      </c>
      <c r="I2669" t="s">
        <v>6006</v>
      </c>
      <c r="J2669" t="s">
        <v>50</v>
      </c>
      <c r="N2669" s="21" t="s">
        <v>3139</v>
      </c>
      <c r="O2669" s="24">
        <v>1</v>
      </c>
      <c r="Q2669" t="s">
        <v>3139</v>
      </c>
      <c r="R2669">
        <v>12138634</v>
      </c>
      <c r="T2669" t="s">
        <v>3139</v>
      </c>
      <c r="U2669" t="s">
        <v>7168</v>
      </c>
      <c r="V2669">
        <v>2464000</v>
      </c>
      <c r="W2669" s="1" t="s">
        <v>3139</v>
      </c>
      <c r="X2669">
        <v>0</v>
      </c>
      <c r="Y2669" t="s">
        <v>6056</v>
      </c>
      <c r="Z2669" s="21">
        <v>12.138634</v>
      </c>
      <c r="AA2669" s="1" t="s">
        <v>3139</v>
      </c>
      <c r="AB2669">
        <v>12138634</v>
      </c>
      <c r="AC2669">
        <v>12138634</v>
      </c>
      <c r="AD2669" s="1" t="s">
        <v>3139</v>
      </c>
      <c r="AE2669" t="s">
        <v>5819</v>
      </c>
    </row>
    <row r="2670" spans="1:31">
      <c r="A2670" s="98" t="str">
        <f t="shared" si="126"/>
        <v>1226</v>
      </c>
      <c r="B2670" s="98" t="str">
        <f t="shared" si="127"/>
        <v>OT</v>
      </c>
      <c r="C2670" s="98">
        <f t="shared" si="128"/>
        <v>0</v>
      </c>
      <c r="D2670" t="s">
        <v>6552</v>
      </c>
      <c r="E2670">
        <v>4</v>
      </c>
      <c r="F2670">
        <v>122602</v>
      </c>
      <c r="G2670" t="s">
        <v>3181</v>
      </c>
      <c r="H2670" t="s">
        <v>3204</v>
      </c>
      <c r="I2670" t="s">
        <v>6006</v>
      </c>
      <c r="J2670" t="s">
        <v>50</v>
      </c>
      <c r="N2670" s="21" t="s">
        <v>3139</v>
      </c>
      <c r="O2670" s="24">
        <v>1</v>
      </c>
      <c r="Q2670" t="s">
        <v>3139</v>
      </c>
      <c r="R2670">
        <v>12786850</v>
      </c>
      <c r="T2670" t="s">
        <v>3139</v>
      </c>
      <c r="U2670" t="s">
        <v>7168</v>
      </c>
      <c r="V2670">
        <v>2464000</v>
      </c>
      <c r="W2670" s="1" t="s">
        <v>3139</v>
      </c>
      <c r="X2670">
        <v>0</v>
      </c>
      <c r="Y2670" t="s">
        <v>6056</v>
      </c>
      <c r="Z2670" s="21">
        <v>12.786849999999999</v>
      </c>
      <c r="AA2670" s="1" t="s">
        <v>3139</v>
      </c>
      <c r="AB2670">
        <v>12786850</v>
      </c>
      <c r="AC2670">
        <v>12786850</v>
      </c>
      <c r="AD2670" s="1" t="s">
        <v>3139</v>
      </c>
      <c r="AE2670" t="s">
        <v>5819</v>
      </c>
    </row>
    <row r="2671" spans="1:31">
      <c r="A2671" s="98" t="str">
        <f t="shared" si="126"/>
        <v>1120</v>
      </c>
      <c r="B2671" s="98" t="str">
        <f t="shared" si="127"/>
        <v>OT</v>
      </c>
      <c r="C2671" s="98">
        <f t="shared" si="128"/>
        <v>26</v>
      </c>
      <c r="D2671" t="s">
        <v>6552</v>
      </c>
      <c r="E2671">
        <v>5</v>
      </c>
      <c r="F2671">
        <v>112007</v>
      </c>
      <c r="G2671" t="s">
        <v>53</v>
      </c>
      <c r="H2671" t="s">
        <v>3263</v>
      </c>
      <c r="I2671" t="s">
        <v>5969</v>
      </c>
      <c r="J2671" t="s">
        <v>9779</v>
      </c>
      <c r="L2671" t="s">
        <v>6096</v>
      </c>
      <c r="M2671" s="99">
        <v>44434</v>
      </c>
      <c r="N2671" s="21">
        <v>551357577</v>
      </c>
      <c r="O2671" s="24">
        <v>1</v>
      </c>
      <c r="P2671" t="s">
        <v>5828</v>
      </c>
      <c r="Q2671">
        <v>2.9</v>
      </c>
      <c r="R2671">
        <v>551357577</v>
      </c>
      <c r="S2671" t="s">
        <v>54</v>
      </c>
      <c r="T2671">
        <v>90</v>
      </c>
      <c r="U2671" t="s">
        <v>6096</v>
      </c>
      <c r="V2671">
        <v>551357577</v>
      </c>
      <c r="W2671" s="1">
        <v>2.9</v>
      </c>
      <c r="X2671" t="s">
        <v>3139</v>
      </c>
      <c r="Y2671" t="s">
        <v>6032</v>
      </c>
      <c r="Z2671" s="21">
        <v>554.21367699999996</v>
      </c>
      <c r="AA2671" s="1">
        <v>2.9</v>
      </c>
      <c r="AB2671" t="s">
        <v>3139</v>
      </c>
      <c r="AC2671">
        <v>2856100</v>
      </c>
      <c r="AD2671" s="1" t="s">
        <v>3139</v>
      </c>
      <c r="AE2671" t="s">
        <v>5815</v>
      </c>
    </row>
    <row r="2672" spans="1:31">
      <c r="A2672" s="98" t="str">
        <f t="shared" si="126"/>
        <v>1120</v>
      </c>
      <c r="B2672" s="98" t="str">
        <f t="shared" si="127"/>
        <v>OT</v>
      </c>
      <c r="C2672" s="98">
        <f t="shared" si="128"/>
        <v>60</v>
      </c>
      <c r="D2672" t="s">
        <v>6552</v>
      </c>
      <c r="E2672">
        <v>6</v>
      </c>
      <c r="F2672">
        <v>112007</v>
      </c>
      <c r="G2672" t="s">
        <v>107</v>
      </c>
      <c r="H2672" t="s">
        <v>3226</v>
      </c>
      <c r="I2672" t="s">
        <v>5969</v>
      </c>
      <c r="J2672" t="s">
        <v>11541</v>
      </c>
      <c r="L2672" t="s">
        <v>6100</v>
      </c>
      <c r="M2672" s="99">
        <v>44468</v>
      </c>
      <c r="N2672" s="21">
        <v>219924098</v>
      </c>
      <c r="O2672" s="24">
        <v>1</v>
      </c>
      <c r="P2672" t="s">
        <v>5828</v>
      </c>
      <c r="Q2672">
        <v>3.2</v>
      </c>
      <c r="R2672">
        <v>219924098</v>
      </c>
      <c r="S2672" t="s">
        <v>54</v>
      </c>
      <c r="T2672">
        <v>90</v>
      </c>
      <c r="U2672" t="s">
        <v>6100</v>
      </c>
      <c r="V2672">
        <v>219924098</v>
      </c>
      <c r="W2672" s="1">
        <v>3.2</v>
      </c>
      <c r="X2672" t="s">
        <v>3139</v>
      </c>
      <c r="Y2672" t="s">
        <v>6032</v>
      </c>
      <c r="Z2672" s="21">
        <v>220.551849</v>
      </c>
      <c r="AA2672" s="1">
        <v>3.2</v>
      </c>
      <c r="AB2672" t="s">
        <v>3139</v>
      </c>
      <c r="AC2672">
        <v>627751</v>
      </c>
      <c r="AD2672" s="1" t="s">
        <v>3139</v>
      </c>
      <c r="AE2672" t="s">
        <v>5815</v>
      </c>
    </row>
    <row r="2673" spans="1:31">
      <c r="A2673" s="98" t="str">
        <f t="shared" si="126"/>
        <v>1120</v>
      </c>
      <c r="B2673" s="98" t="str">
        <f t="shared" si="127"/>
        <v>OT</v>
      </c>
      <c r="C2673" s="98">
        <f t="shared" si="128"/>
        <v>99</v>
      </c>
      <c r="D2673" t="s">
        <v>6552</v>
      </c>
      <c r="E2673">
        <v>7</v>
      </c>
      <c r="F2673">
        <v>112007</v>
      </c>
      <c r="G2673" t="s">
        <v>107</v>
      </c>
      <c r="H2673" t="s">
        <v>3226</v>
      </c>
      <c r="I2673" t="s">
        <v>5969</v>
      </c>
      <c r="J2673" t="s">
        <v>12199</v>
      </c>
      <c r="L2673" t="s">
        <v>6068</v>
      </c>
      <c r="M2673" s="99">
        <v>44507</v>
      </c>
      <c r="N2673" s="21">
        <v>64493147</v>
      </c>
      <c r="O2673" s="24">
        <v>1</v>
      </c>
      <c r="P2673" t="s">
        <v>5828</v>
      </c>
      <c r="Q2673">
        <v>3.2</v>
      </c>
      <c r="R2673">
        <v>64493147</v>
      </c>
      <c r="S2673" t="s">
        <v>54</v>
      </c>
      <c r="T2673">
        <v>90</v>
      </c>
      <c r="U2673" t="s">
        <v>6068</v>
      </c>
      <c r="V2673">
        <v>64493147</v>
      </c>
      <c r="W2673" s="1">
        <v>3.2</v>
      </c>
      <c r="X2673" t="s">
        <v>3139</v>
      </c>
      <c r="Y2673" t="s">
        <v>6032</v>
      </c>
      <c r="Z2673" s="21">
        <v>64.631213000000002</v>
      </c>
      <c r="AA2673" s="1">
        <v>3.2</v>
      </c>
      <c r="AB2673" t="s">
        <v>3139</v>
      </c>
      <c r="AC2673">
        <v>138066</v>
      </c>
      <c r="AD2673" s="1" t="s">
        <v>3139</v>
      </c>
      <c r="AE2673" t="s">
        <v>5815</v>
      </c>
    </row>
    <row r="2674" spans="1:31">
      <c r="A2674" s="98" t="str">
        <f t="shared" si="126"/>
        <v>1120</v>
      </c>
      <c r="B2674" s="98" t="str">
        <f t="shared" si="127"/>
        <v>OT</v>
      </c>
      <c r="C2674" s="98">
        <f t="shared" si="128"/>
        <v>3</v>
      </c>
      <c r="D2674" t="s">
        <v>6552</v>
      </c>
      <c r="E2674">
        <v>8</v>
      </c>
      <c r="F2674">
        <v>112007</v>
      </c>
      <c r="G2674" t="s">
        <v>107</v>
      </c>
      <c r="H2674" t="s">
        <v>3226</v>
      </c>
      <c r="I2674" t="s">
        <v>5969</v>
      </c>
      <c r="J2674" t="s">
        <v>9780</v>
      </c>
      <c r="L2674" t="s">
        <v>6060</v>
      </c>
      <c r="M2674" s="99">
        <v>44411</v>
      </c>
      <c r="N2674" s="21">
        <v>392316834</v>
      </c>
      <c r="O2674" s="24">
        <v>1</v>
      </c>
      <c r="P2674" t="s">
        <v>5828</v>
      </c>
      <c r="Q2674">
        <v>3.3</v>
      </c>
      <c r="R2674">
        <v>392316834</v>
      </c>
      <c r="S2674" t="s">
        <v>54</v>
      </c>
      <c r="T2674">
        <v>90</v>
      </c>
      <c r="U2674" t="s">
        <v>6060</v>
      </c>
      <c r="V2674">
        <v>392316834</v>
      </c>
      <c r="W2674" s="1">
        <v>3.3</v>
      </c>
      <c r="X2674" t="s">
        <v>3139</v>
      </c>
      <c r="Y2674" t="s">
        <v>6032</v>
      </c>
      <c r="Z2674" s="21">
        <v>395.44316300000003</v>
      </c>
      <c r="AA2674" s="1">
        <v>3.3</v>
      </c>
      <c r="AB2674" t="s">
        <v>3139</v>
      </c>
      <c r="AC2674">
        <v>3126329</v>
      </c>
      <c r="AD2674" s="1" t="s">
        <v>3139</v>
      </c>
      <c r="AE2674" t="s">
        <v>5815</v>
      </c>
    </row>
    <row r="2675" spans="1:31">
      <c r="A2675" s="98" t="str">
        <f t="shared" si="126"/>
        <v>1220</v>
      </c>
      <c r="B2675" s="98" t="str">
        <f t="shared" si="127"/>
        <v>OT</v>
      </c>
      <c r="C2675" s="98">
        <f t="shared" si="128"/>
        <v>0</v>
      </c>
      <c r="D2675" t="s">
        <v>6552</v>
      </c>
      <c r="E2675">
        <v>1</v>
      </c>
      <c r="F2675">
        <v>122001</v>
      </c>
      <c r="G2675" t="s">
        <v>3870</v>
      </c>
      <c r="H2675" t="s">
        <v>3871</v>
      </c>
      <c r="I2675" t="s">
        <v>6006</v>
      </c>
      <c r="J2675" t="s">
        <v>347</v>
      </c>
      <c r="L2675" t="s">
        <v>6838</v>
      </c>
      <c r="M2675" s="99">
        <v>44408</v>
      </c>
      <c r="N2675" s="21">
        <v>0</v>
      </c>
      <c r="O2675" s="24">
        <v>1</v>
      </c>
      <c r="Q2675" t="s">
        <v>3139</v>
      </c>
      <c r="R2675">
        <v>1</v>
      </c>
      <c r="T2675" t="s">
        <v>3139</v>
      </c>
      <c r="U2675" t="s">
        <v>6838</v>
      </c>
      <c r="V2675">
        <v>25477795</v>
      </c>
      <c r="W2675" s="1" t="s">
        <v>3139</v>
      </c>
      <c r="X2675">
        <v>1</v>
      </c>
      <c r="Y2675" t="s">
        <v>6552</v>
      </c>
      <c r="Z2675" s="21">
        <v>25.477794920000001</v>
      </c>
      <c r="AA2675" s="1" t="s">
        <v>3139</v>
      </c>
      <c r="AB2675">
        <v>1</v>
      </c>
      <c r="AC2675">
        <v>0</v>
      </c>
      <c r="AD2675" s="1" t="s">
        <v>3139</v>
      </c>
      <c r="AE2675" t="s">
        <v>5824</v>
      </c>
    </row>
    <row r="2676" spans="1:31">
      <c r="A2676" s="98" t="str">
        <f t="shared" si="126"/>
        <v>1220</v>
      </c>
      <c r="B2676" s="98" t="str">
        <f t="shared" si="127"/>
        <v>OT</v>
      </c>
      <c r="C2676" s="98">
        <f t="shared" si="128"/>
        <v>0</v>
      </c>
      <c r="D2676" t="s">
        <v>6552</v>
      </c>
      <c r="E2676">
        <v>2</v>
      </c>
      <c r="F2676">
        <v>122001</v>
      </c>
      <c r="G2676" t="s">
        <v>3731</v>
      </c>
      <c r="H2676" t="s">
        <v>3872</v>
      </c>
      <c r="I2676" t="s">
        <v>6006</v>
      </c>
      <c r="J2676" t="s">
        <v>347</v>
      </c>
      <c r="L2676" t="s">
        <v>7169</v>
      </c>
      <c r="M2676" s="99">
        <v>44408</v>
      </c>
      <c r="N2676" s="21">
        <v>0</v>
      </c>
      <c r="O2676" s="24">
        <v>1</v>
      </c>
      <c r="Q2676" t="s">
        <v>3139</v>
      </c>
      <c r="R2676">
        <v>1</v>
      </c>
      <c r="T2676" t="s">
        <v>3139</v>
      </c>
      <c r="U2676" t="s">
        <v>7169</v>
      </c>
      <c r="V2676">
        <v>1908526</v>
      </c>
      <c r="W2676" s="1" t="s">
        <v>3139</v>
      </c>
      <c r="X2676">
        <v>1</v>
      </c>
      <c r="Y2676" t="s">
        <v>6552</v>
      </c>
      <c r="Z2676" s="21">
        <v>1.9085259999999999</v>
      </c>
      <c r="AA2676" s="1" t="s">
        <v>3139</v>
      </c>
      <c r="AB2676">
        <v>1</v>
      </c>
      <c r="AC2676">
        <v>0</v>
      </c>
      <c r="AD2676" s="1" t="s">
        <v>3139</v>
      </c>
      <c r="AE2676" t="s">
        <v>5824</v>
      </c>
    </row>
    <row r="2677" spans="1:31">
      <c r="A2677" s="98" t="str">
        <f t="shared" si="126"/>
        <v>1226</v>
      </c>
      <c r="B2677" s="98" t="str">
        <f t="shared" si="127"/>
        <v>OT</v>
      </c>
      <c r="C2677" s="98">
        <f t="shared" si="128"/>
        <v>0</v>
      </c>
      <c r="D2677" t="s">
        <v>6552</v>
      </c>
      <c r="E2677">
        <v>3</v>
      </c>
      <c r="F2677">
        <v>122602</v>
      </c>
      <c r="G2677" t="s">
        <v>53</v>
      </c>
      <c r="H2677" t="s">
        <v>3047</v>
      </c>
      <c r="I2677" t="s">
        <v>6006</v>
      </c>
      <c r="J2677" t="s">
        <v>347</v>
      </c>
      <c r="L2677" t="s">
        <v>7170</v>
      </c>
      <c r="M2677" s="99">
        <v>44408</v>
      </c>
      <c r="N2677" s="21">
        <v>0</v>
      </c>
      <c r="O2677" s="24">
        <v>1</v>
      </c>
      <c r="Q2677" t="s">
        <v>3139</v>
      </c>
      <c r="R2677">
        <v>1</v>
      </c>
      <c r="T2677" t="s">
        <v>3139</v>
      </c>
      <c r="U2677" t="s">
        <v>7170</v>
      </c>
      <c r="V2677">
        <v>84269088</v>
      </c>
      <c r="W2677" s="1" t="s">
        <v>3139</v>
      </c>
      <c r="X2677">
        <v>1</v>
      </c>
      <c r="Y2677" t="s">
        <v>6552</v>
      </c>
      <c r="Z2677" s="21">
        <v>84.269087999999996</v>
      </c>
      <c r="AA2677" s="1" t="s">
        <v>3139</v>
      </c>
      <c r="AB2677">
        <v>1</v>
      </c>
      <c r="AC2677">
        <v>0</v>
      </c>
      <c r="AD2677" s="1" t="s">
        <v>3139</v>
      </c>
      <c r="AE2677" t="s">
        <v>5824</v>
      </c>
    </row>
    <row r="2678" spans="1:31">
      <c r="A2678" s="98" t="str">
        <f t="shared" si="126"/>
        <v>1226</v>
      </c>
      <c r="B2678" s="98" t="str">
        <f t="shared" si="127"/>
        <v>OT</v>
      </c>
      <c r="C2678" s="98">
        <f t="shared" si="128"/>
        <v>0</v>
      </c>
      <c r="D2678" t="s">
        <v>6552</v>
      </c>
      <c r="E2678">
        <v>4</v>
      </c>
      <c r="F2678">
        <v>122602</v>
      </c>
      <c r="G2678" t="s">
        <v>3157</v>
      </c>
      <c r="H2678" t="s">
        <v>3917</v>
      </c>
      <c r="I2678" t="s">
        <v>6006</v>
      </c>
      <c r="J2678" t="s">
        <v>347</v>
      </c>
      <c r="L2678" t="s">
        <v>6416</v>
      </c>
      <c r="M2678" s="99">
        <v>44408</v>
      </c>
      <c r="N2678" s="21">
        <v>0</v>
      </c>
      <c r="O2678" s="24">
        <v>1</v>
      </c>
      <c r="Q2678" t="s">
        <v>3139</v>
      </c>
      <c r="R2678">
        <v>1</v>
      </c>
      <c r="T2678" t="s">
        <v>3139</v>
      </c>
      <c r="U2678" t="s">
        <v>6416</v>
      </c>
      <c r="V2678">
        <v>908526</v>
      </c>
      <c r="W2678" s="1" t="s">
        <v>3139</v>
      </c>
      <c r="X2678">
        <v>1</v>
      </c>
      <c r="Y2678" t="s">
        <v>6552</v>
      </c>
      <c r="Z2678" s="21">
        <v>0.90852599999999994</v>
      </c>
      <c r="AA2678" s="1" t="s">
        <v>3139</v>
      </c>
      <c r="AB2678">
        <v>1</v>
      </c>
      <c r="AC2678">
        <v>0</v>
      </c>
      <c r="AD2678" s="1" t="s">
        <v>3139</v>
      </c>
      <c r="AE2678" t="s">
        <v>5824</v>
      </c>
    </row>
    <row r="2679" spans="1:31">
      <c r="A2679" s="98" t="str">
        <f t="shared" si="126"/>
        <v>1226</v>
      </c>
      <c r="B2679" s="98" t="str">
        <f t="shared" si="127"/>
        <v>OT</v>
      </c>
      <c r="C2679" s="98">
        <f t="shared" si="128"/>
        <v>0</v>
      </c>
      <c r="D2679" t="s">
        <v>6552</v>
      </c>
      <c r="E2679">
        <v>5</v>
      </c>
      <c r="F2679">
        <v>122602</v>
      </c>
      <c r="G2679" t="s">
        <v>3179</v>
      </c>
      <c r="H2679" t="s">
        <v>3728</v>
      </c>
      <c r="I2679" t="s">
        <v>6006</v>
      </c>
      <c r="J2679" t="s">
        <v>347</v>
      </c>
      <c r="L2679" t="s">
        <v>7171</v>
      </c>
      <c r="M2679" s="99">
        <v>44408</v>
      </c>
      <c r="N2679" s="21">
        <v>0</v>
      </c>
      <c r="O2679" s="24">
        <v>1</v>
      </c>
      <c r="Q2679" t="s">
        <v>3139</v>
      </c>
      <c r="R2679">
        <v>1</v>
      </c>
      <c r="T2679" t="s">
        <v>3139</v>
      </c>
      <c r="U2679" t="s">
        <v>7171</v>
      </c>
      <c r="V2679">
        <v>24152412</v>
      </c>
      <c r="W2679" s="1" t="s">
        <v>3139</v>
      </c>
      <c r="X2679">
        <v>1</v>
      </c>
      <c r="Y2679" t="s">
        <v>6552</v>
      </c>
      <c r="Z2679" s="21">
        <v>24.152412000000002</v>
      </c>
      <c r="AA2679" s="1" t="s">
        <v>3139</v>
      </c>
      <c r="AB2679">
        <v>1</v>
      </c>
      <c r="AC2679">
        <v>0</v>
      </c>
      <c r="AD2679" s="1" t="s">
        <v>3139</v>
      </c>
      <c r="AE2679" t="s">
        <v>5824</v>
      </c>
    </row>
    <row r="2680" spans="1:31">
      <c r="A2680" s="98" t="str">
        <f t="shared" si="126"/>
        <v>1226</v>
      </c>
      <c r="B2680" s="98" t="str">
        <f t="shared" si="127"/>
        <v>OT</v>
      </c>
      <c r="C2680" s="98">
        <f t="shared" si="128"/>
        <v>0</v>
      </c>
      <c r="D2680" t="s">
        <v>6552</v>
      </c>
      <c r="E2680">
        <v>6</v>
      </c>
      <c r="F2680">
        <v>122602</v>
      </c>
      <c r="G2680" t="s">
        <v>3181</v>
      </c>
      <c r="H2680" t="s">
        <v>3873</v>
      </c>
      <c r="I2680" t="s">
        <v>6006</v>
      </c>
      <c r="J2680" t="s">
        <v>347</v>
      </c>
      <c r="L2680" t="s">
        <v>7171</v>
      </c>
      <c r="M2680" s="99">
        <v>44408</v>
      </c>
      <c r="N2680" s="21">
        <v>0</v>
      </c>
      <c r="O2680" s="24">
        <v>1</v>
      </c>
      <c r="Q2680" t="s">
        <v>3139</v>
      </c>
      <c r="R2680">
        <v>1</v>
      </c>
      <c r="T2680" t="s">
        <v>3139</v>
      </c>
      <c r="U2680" t="s">
        <v>7172</v>
      </c>
      <c r="V2680">
        <v>48721347.5</v>
      </c>
      <c r="W2680" s="1" t="s">
        <v>3139</v>
      </c>
      <c r="X2680">
        <v>1</v>
      </c>
      <c r="Y2680" t="s">
        <v>6552</v>
      </c>
      <c r="Z2680" s="21">
        <v>48.7213475</v>
      </c>
      <c r="AA2680" s="1" t="s">
        <v>3139</v>
      </c>
      <c r="AB2680">
        <v>1</v>
      </c>
      <c r="AC2680">
        <v>0</v>
      </c>
      <c r="AD2680" s="1" t="s">
        <v>3139</v>
      </c>
      <c r="AE2680" t="s">
        <v>5824</v>
      </c>
    </row>
    <row r="2681" spans="1:31">
      <c r="A2681" s="98" t="str">
        <f t="shared" si="126"/>
        <v>1226</v>
      </c>
      <c r="B2681" s="98" t="str">
        <f t="shared" si="127"/>
        <v>OT</v>
      </c>
      <c r="C2681" s="98">
        <f t="shared" si="128"/>
        <v>0</v>
      </c>
      <c r="D2681" t="s">
        <v>6552</v>
      </c>
      <c r="E2681">
        <v>7</v>
      </c>
      <c r="F2681">
        <v>122604</v>
      </c>
      <c r="G2681" t="s">
        <v>3874</v>
      </c>
      <c r="H2681" t="s">
        <v>3724</v>
      </c>
      <c r="I2681" t="s">
        <v>6006</v>
      </c>
      <c r="J2681" t="s">
        <v>347</v>
      </c>
      <c r="L2681" t="s">
        <v>7173</v>
      </c>
      <c r="M2681" s="99">
        <v>44408</v>
      </c>
      <c r="N2681" s="21">
        <v>0</v>
      </c>
      <c r="O2681" s="24">
        <v>1</v>
      </c>
      <c r="Q2681" t="s">
        <v>3139</v>
      </c>
      <c r="R2681">
        <v>1</v>
      </c>
      <c r="T2681" t="s">
        <v>3139</v>
      </c>
      <c r="U2681" t="s">
        <v>6429</v>
      </c>
      <c r="V2681">
        <v>44146281</v>
      </c>
      <c r="W2681" s="1" t="s">
        <v>3139</v>
      </c>
      <c r="X2681">
        <v>31275</v>
      </c>
      <c r="Y2681" t="s">
        <v>6552</v>
      </c>
      <c r="Z2681" s="21">
        <v>44.146281000000002</v>
      </c>
      <c r="AA2681" s="1" t="s">
        <v>3139</v>
      </c>
      <c r="AB2681">
        <v>1</v>
      </c>
      <c r="AC2681">
        <v>0</v>
      </c>
      <c r="AD2681" s="1" t="s">
        <v>3139</v>
      </c>
      <c r="AE2681" t="s">
        <v>5824</v>
      </c>
    </row>
    <row r="2682" spans="1:31">
      <c r="A2682" s="98" t="str">
        <f t="shared" si="126"/>
        <v>1120</v>
      </c>
      <c r="B2682" s="98" t="str">
        <f t="shared" si="127"/>
        <v>OT</v>
      </c>
      <c r="C2682" s="98">
        <f t="shared" si="128"/>
        <v>60</v>
      </c>
      <c r="D2682" t="s">
        <v>6552</v>
      </c>
      <c r="E2682">
        <v>1</v>
      </c>
      <c r="F2682">
        <v>112007</v>
      </c>
      <c r="G2682" t="s">
        <v>53</v>
      </c>
      <c r="H2682" t="s">
        <v>3263</v>
      </c>
      <c r="I2682" t="s">
        <v>5969</v>
      </c>
      <c r="J2682" t="s">
        <v>12200</v>
      </c>
      <c r="L2682" t="s">
        <v>6100</v>
      </c>
      <c r="M2682" s="99">
        <v>44468</v>
      </c>
      <c r="N2682" s="21">
        <v>1007118400</v>
      </c>
      <c r="O2682" s="24">
        <v>1</v>
      </c>
      <c r="P2682" t="s">
        <v>5814</v>
      </c>
      <c r="Q2682">
        <v>2.5000000000000001E-2</v>
      </c>
      <c r="R2682">
        <v>0</v>
      </c>
      <c r="S2682" t="s">
        <v>54</v>
      </c>
      <c r="T2682">
        <v>90</v>
      </c>
      <c r="U2682" t="s">
        <v>6100</v>
      </c>
      <c r="V2682">
        <v>1007118400</v>
      </c>
      <c r="W2682" s="1">
        <v>2.5000000000000001E-2</v>
      </c>
      <c r="X2682" t="s">
        <v>3139</v>
      </c>
      <c r="Y2682" t="s">
        <v>6552</v>
      </c>
      <c r="Z2682" s="21">
        <v>1009.262123</v>
      </c>
      <c r="AA2682" s="1">
        <v>2.5000000000000001E-2</v>
      </c>
      <c r="AB2682" t="s">
        <v>3139</v>
      </c>
      <c r="AC2682">
        <v>1007187482</v>
      </c>
      <c r="AD2682" s="1" t="s">
        <v>3139</v>
      </c>
      <c r="AE2682" t="s">
        <v>5815</v>
      </c>
    </row>
    <row r="2683" spans="1:31">
      <c r="A2683" s="98" t="str">
        <f t="shared" si="126"/>
        <v>1120</v>
      </c>
      <c r="B2683" s="98" t="str">
        <f t="shared" si="127"/>
        <v>OT</v>
      </c>
      <c r="C2683" s="98">
        <f t="shared" si="128"/>
        <v>33</v>
      </c>
      <c r="D2683" t="s">
        <v>6552</v>
      </c>
      <c r="E2683">
        <v>2</v>
      </c>
      <c r="F2683">
        <v>112007</v>
      </c>
      <c r="G2683" t="s">
        <v>53</v>
      </c>
      <c r="H2683" t="s">
        <v>3263</v>
      </c>
      <c r="I2683" t="s">
        <v>5969</v>
      </c>
      <c r="J2683" t="s">
        <v>11542</v>
      </c>
      <c r="L2683" t="s">
        <v>6064</v>
      </c>
      <c r="M2683" s="99">
        <v>44441</v>
      </c>
      <c r="N2683" s="21">
        <v>112267511</v>
      </c>
      <c r="O2683" s="24">
        <v>1</v>
      </c>
      <c r="P2683" t="s">
        <v>5814</v>
      </c>
      <c r="Q2683">
        <v>2.3E-2</v>
      </c>
      <c r="R2683">
        <v>0</v>
      </c>
      <c r="S2683" t="s">
        <v>54</v>
      </c>
      <c r="T2683">
        <v>90</v>
      </c>
      <c r="U2683" t="s">
        <v>6064</v>
      </c>
      <c r="V2683">
        <v>112267511</v>
      </c>
      <c r="W2683" s="1">
        <v>2.3E-2</v>
      </c>
      <c r="X2683" t="s">
        <v>3139</v>
      </c>
      <c r="Y2683" t="s">
        <v>6552</v>
      </c>
      <c r="Z2683" s="21">
        <v>112.67956700000001</v>
      </c>
      <c r="AA2683" s="1">
        <v>2.3E-2</v>
      </c>
      <c r="AB2683" t="s">
        <v>3139</v>
      </c>
      <c r="AC2683">
        <v>112466247</v>
      </c>
      <c r="AD2683" s="1" t="s">
        <v>3139</v>
      </c>
      <c r="AE2683" t="s">
        <v>5815</v>
      </c>
    </row>
    <row r="2684" spans="1:31">
      <c r="A2684" s="98" t="str">
        <f t="shared" si="126"/>
        <v>1120</v>
      </c>
      <c r="B2684" s="98" t="str">
        <f t="shared" si="127"/>
        <v>OT</v>
      </c>
      <c r="C2684" s="98">
        <f t="shared" si="128"/>
        <v>56</v>
      </c>
      <c r="D2684" t="s">
        <v>6552</v>
      </c>
      <c r="E2684">
        <v>3</v>
      </c>
      <c r="F2684">
        <v>112007</v>
      </c>
      <c r="G2684" t="s">
        <v>53</v>
      </c>
      <c r="H2684" t="s">
        <v>3263</v>
      </c>
      <c r="I2684" t="s">
        <v>5969</v>
      </c>
      <c r="J2684" t="s">
        <v>11543</v>
      </c>
      <c r="L2684" t="s">
        <v>6396</v>
      </c>
      <c r="M2684" s="99">
        <v>44464</v>
      </c>
      <c r="N2684" s="21">
        <v>290206643</v>
      </c>
      <c r="O2684" s="24">
        <v>1</v>
      </c>
      <c r="P2684" t="s">
        <v>5814</v>
      </c>
      <c r="Q2684">
        <v>2.3E-2</v>
      </c>
      <c r="R2684">
        <v>0</v>
      </c>
      <c r="S2684" t="s">
        <v>54</v>
      </c>
      <c r="T2684">
        <v>90</v>
      </c>
      <c r="U2684" t="s">
        <v>6396</v>
      </c>
      <c r="V2684">
        <v>290206643</v>
      </c>
      <c r="W2684" s="1">
        <v>2.3E-2</v>
      </c>
      <c r="X2684" t="s">
        <v>3139</v>
      </c>
      <c r="Y2684" t="s">
        <v>6552</v>
      </c>
      <c r="Z2684" s="21">
        <v>290.84893699999998</v>
      </c>
      <c r="AA2684" s="1">
        <v>2.3E-2</v>
      </c>
      <c r="AB2684" t="s">
        <v>3139</v>
      </c>
      <c r="AC2684">
        <v>290298313</v>
      </c>
      <c r="AD2684" s="1" t="s">
        <v>3139</v>
      </c>
      <c r="AE2684" t="s">
        <v>5815</v>
      </c>
    </row>
    <row r="2685" spans="1:31">
      <c r="A2685" s="98" t="str">
        <f t="shared" si="126"/>
        <v>1120</v>
      </c>
      <c r="B2685" s="98" t="str">
        <f t="shared" si="127"/>
        <v>OT</v>
      </c>
      <c r="C2685" s="98">
        <f t="shared" si="128"/>
        <v>33</v>
      </c>
      <c r="D2685" t="s">
        <v>6552</v>
      </c>
      <c r="E2685">
        <v>4</v>
      </c>
      <c r="F2685">
        <v>112007</v>
      </c>
      <c r="G2685" t="s">
        <v>80</v>
      </c>
      <c r="H2685" t="s">
        <v>3217</v>
      </c>
      <c r="I2685" t="s">
        <v>5969</v>
      </c>
      <c r="J2685" t="s">
        <v>11544</v>
      </c>
      <c r="L2685" t="s">
        <v>6064</v>
      </c>
      <c r="M2685" s="99">
        <v>44441</v>
      </c>
      <c r="N2685" s="21">
        <v>90113676</v>
      </c>
      <c r="O2685" s="24">
        <v>1</v>
      </c>
      <c r="P2685" t="s">
        <v>5814</v>
      </c>
      <c r="Q2685">
        <v>2.1999999999999999E-2</v>
      </c>
      <c r="R2685">
        <v>0</v>
      </c>
      <c r="S2685" t="s">
        <v>54</v>
      </c>
      <c r="T2685">
        <v>90</v>
      </c>
      <c r="U2685" t="s">
        <v>6064</v>
      </c>
      <c r="V2685">
        <v>90113676</v>
      </c>
      <c r="W2685" s="1">
        <v>2.1999999999999999E-2</v>
      </c>
      <c r="X2685" t="s">
        <v>3139</v>
      </c>
      <c r="Y2685" t="s">
        <v>6552</v>
      </c>
      <c r="Z2685" s="21">
        <v>90.430171000000001</v>
      </c>
      <c r="AA2685" s="1">
        <v>2.1999999999999999E-2</v>
      </c>
      <c r="AB2685" t="s">
        <v>3139</v>
      </c>
      <c r="AC2685">
        <v>90266328</v>
      </c>
      <c r="AD2685" s="1" t="s">
        <v>3139</v>
      </c>
      <c r="AE2685" t="s">
        <v>5819</v>
      </c>
    </row>
    <row r="2686" spans="1:31">
      <c r="A2686" s="98" t="str">
        <f t="shared" si="126"/>
        <v>1120</v>
      </c>
      <c r="B2686" s="98" t="str">
        <f t="shared" si="127"/>
        <v>OT</v>
      </c>
      <c r="C2686" s="98">
        <f t="shared" si="128"/>
        <v>75</v>
      </c>
      <c r="D2686" t="s">
        <v>6552</v>
      </c>
      <c r="E2686">
        <v>5</v>
      </c>
      <c r="F2686">
        <v>112007</v>
      </c>
      <c r="G2686" t="s">
        <v>80</v>
      </c>
      <c r="H2686" t="s">
        <v>3217</v>
      </c>
      <c r="I2686" t="s">
        <v>5969</v>
      </c>
      <c r="J2686" t="s">
        <v>12201</v>
      </c>
      <c r="L2686" t="s">
        <v>6074</v>
      </c>
      <c r="M2686" s="99">
        <v>44483</v>
      </c>
      <c r="N2686" s="21">
        <v>305880984</v>
      </c>
      <c r="O2686" s="24">
        <v>1</v>
      </c>
      <c r="P2686" t="s">
        <v>5814</v>
      </c>
      <c r="Q2686">
        <v>2.1000000000000001E-2</v>
      </c>
      <c r="R2686">
        <v>0</v>
      </c>
      <c r="S2686" t="s">
        <v>54</v>
      </c>
      <c r="T2686">
        <v>90</v>
      </c>
      <c r="U2686" t="s">
        <v>6074</v>
      </c>
      <c r="V2686">
        <v>305880984</v>
      </c>
      <c r="W2686" s="1">
        <v>2.1000000000000001E-2</v>
      </c>
      <c r="X2686" t="s">
        <v>3139</v>
      </c>
      <c r="Y2686" t="s">
        <v>6552</v>
      </c>
      <c r="Z2686" s="21">
        <v>306.16364800000002</v>
      </c>
      <c r="AA2686" s="1">
        <v>2.4E-2</v>
      </c>
      <c r="AB2686" t="s">
        <v>3139</v>
      </c>
      <c r="AC2686">
        <v>305671491</v>
      </c>
      <c r="AD2686" s="1" t="s">
        <v>3139</v>
      </c>
      <c r="AE2686" t="s">
        <v>5819</v>
      </c>
    </row>
    <row r="2687" spans="1:31">
      <c r="A2687" s="98" t="str">
        <f t="shared" si="126"/>
        <v>1228</v>
      </c>
      <c r="B2687" s="98" t="str">
        <f t="shared" si="127"/>
        <v>CA</v>
      </c>
      <c r="C2687" s="98">
        <f t="shared" si="128"/>
        <v>90</v>
      </c>
      <c r="D2687" t="s">
        <v>6552</v>
      </c>
      <c r="E2687">
        <v>6</v>
      </c>
      <c r="F2687">
        <v>122895</v>
      </c>
      <c r="G2687" t="s">
        <v>107</v>
      </c>
      <c r="H2687" t="s">
        <v>7105</v>
      </c>
      <c r="I2687" t="s">
        <v>5969</v>
      </c>
      <c r="J2687" t="s">
        <v>7175</v>
      </c>
      <c r="L2687" t="s">
        <v>6114</v>
      </c>
      <c r="M2687" s="99">
        <v>44498</v>
      </c>
      <c r="N2687" s="21">
        <v>308013025</v>
      </c>
      <c r="O2687" s="24">
        <v>1</v>
      </c>
      <c r="P2687" t="s">
        <v>5814</v>
      </c>
      <c r="Q2687">
        <v>3.5000000000000003E-2</v>
      </c>
      <c r="R2687">
        <v>0</v>
      </c>
      <c r="S2687" t="s">
        <v>54</v>
      </c>
      <c r="T2687">
        <v>90</v>
      </c>
      <c r="U2687" t="s">
        <v>6114</v>
      </c>
      <c r="V2687">
        <v>308013025</v>
      </c>
      <c r="W2687" s="1">
        <v>3.5000000000000003E-2</v>
      </c>
      <c r="X2687" t="s">
        <v>3139</v>
      </c>
      <c r="Y2687" t="s">
        <v>6552</v>
      </c>
      <c r="Z2687" s="21">
        <v>308.03873199999998</v>
      </c>
      <c r="AA2687" s="1">
        <v>3.5000000000000003E-2</v>
      </c>
      <c r="AB2687" t="s">
        <v>3139</v>
      </c>
      <c r="AC2687">
        <v>308038732</v>
      </c>
      <c r="AD2687" s="1" t="s">
        <v>3139</v>
      </c>
      <c r="AE2687" t="s">
        <v>5815</v>
      </c>
    </row>
    <row r="2688" spans="1:31">
      <c r="A2688" s="98" t="str">
        <f t="shared" si="126"/>
        <v>1228</v>
      </c>
      <c r="B2688" s="98" t="str">
        <f t="shared" si="127"/>
        <v>CA</v>
      </c>
      <c r="C2688" s="98">
        <f t="shared" si="128"/>
        <v>7</v>
      </c>
      <c r="D2688" t="s">
        <v>6552</v>
      </c>
      <c r="E2688">
        <v>7</v>
      </c>
      <c r="F2688">
        <v>122895</v>
      </c>
      <c r="G2688" t="s">
        <v>53</v>
      </c>
      <c r="H2688" t="s">
        <v>3263</v>
      </c>
      <c r="I2688" t="s">
        <v>5969</v>
      </c>
      <c r="J2688" t="s">
        <v>7174</v>
      </c>
      <c r="L2688" t="s">
        <v>6067</v>
      </c>
      <c r="M2688" s="99">
        <v>44415</v>
      </c>
      <c r="N2688" s="21">
        <v>220416813</v>
      </c>
      <c r="O2688" s="24">
        <v>1</v>
      </c>
      <c r="P2688" t="s">
        <v>5814</v>
      </c>
      <c r="Q2688">
        <v>3.1E-2</v>
      </c>
      <c r="R2688">
        <v>0</v>
      </c>
      <c r="S2688" t="s">
        <v>54</v>
      </c>
      <c r="T2688">
        <v>120</v>
      </c>
      <c r="U2688" t="s">
        <v>6067</v>
      </c>
      <c r="V2688">
        <v>220416813</v>
      </c>
      <c r="W2688" s="1">
        <v>3.1E-2</v>
      </c>
      <c r="X2688" t="s">
        <v>3139</v>
      </c>
      <c r="Y2688" t="s">
        <v>6552</v>
      </c>
      <c r="Z2688" s="21">
        <v>222.53917200000001</v>
      </c>
      <c r="AA2688" s="1">
        <v>3.1E-2</v>
      </c>
      <c r="AB2688" t="s">
        <v>3139</v>
      </c>
      <c r="AC2688">
        <v>222539172</v>
      </c>
      <c r="AD2688" s="1" t="s">
        <v>3139</v>
      </c>
      <c r="AE2688" t="s">
        <v>5819</v>
      </c>
    </row>
    <row r="2689" spans="1:31">
      <c r="A2689" s="98" t="str">
        <f t="shared" si="126"/>
        <v>1228</v>
      </c>
      <c r="B2689" s="98" t="str">
        <f t="shared" si="127"/>
        <v>CA</v>
      </c>
      <c r="C2689" s="98">
        <f t="shared" si="128"/>
        <v>91</v>
      </c>
      <c r="D2689" t="s">
        <v>6552</v>
      </c>
      <c r="E2689">
        <v>8</v>
      </c>
      <c r="F2689">
        <v>122895</v>
      </c>
      <c r="G2689" t="s">
        <v>53</v>
      </c>
      <c r="H2689" t="s">
        <v>3263</v>
      </c>
      <c r="I2689" t="s">
        <v>5969</v>
      </c>
      <c r="J2689" t="s">
        <v>11545</v>
      </c>
      <c r="L2689" t="s">
        <v>6032</v>
      </c>
      <c r="M2689" s="99">
        <v>44499</v>
      </c>
      <c r="N2689" s="21">
        <v>102416639</v>
      </c>
      <c r="O2689" s="24">
        <v>1</v>
      </c>
      <c r="P2689" t="s">
        <v>5814</v>
      </c>
      <c r="Q2689">
        <v>0.03</v>
      </c>
      <c r="R2689">
        <v>0</v>
      </c>
      <c r="S2689" t="s">
        <v>54</v>
      </c>
      <c r="T2689">
        <v>90</v>
      </c>
      <c r="U2689" t="s">
        <v>6032</v>
      </c>
      <c r="V2689">
        <v>102416639</v>
      </c>
      <c r="W2689" s="1">
        <v>0.03</v>
      </c>
      <c r="X2689" t="s">
        <v>3139</v>
      </c>
      <c r="Y2689" t="s">
        <v>6552</v>
      </c>
      <c r="Z2689" s="21">
        <v>102.416639</v>
      </c>
      <c r="AA2689" s="1">
        <v>0.03</v>
      </c>
      <c r="AB2689" t="s">
        <v>3139</v>
      </c>
      <c r="AC2689">
        <v>102416639</v>
      </c>
      <c r="AD2689" s="1" t="s">
        <v>3139</v>
      </c>
      <c r="AE2689" t="s">
        <v>5819</v>
      </c>
    </row>
    <row r="2690" spans="1:31">
      <c r="A2690" s="98" t="str">
        <f t="shared" si="126"/>
        <v>1226</v>
      </c>
      <c r="B2690" s="98" t="str">
        <f t="shared" si="127"/>
        <v>OT</v>
      </c>
      <c r="C2690" s="98">
        <f t="shared" si="128"/>
        <v>-7882</v>
      </c>
      <c r="D2690" t="s">
        <v>6552</v>
      </c>
      <c r="E2690">
        <v>9</v>
      </c>
      <c r="F2690">
        <v>122604</v>
      </c>
      <c r="G2690" t="s">
        <v>3181</v>
      </c>
      <c r="H2690" t="s">
        <v>3219</v>
      </c>
      <c r="I2690" t="s">
        <v>6006</v>
      </c>
      <c r="J2690" t="s">
        <v>11548</v>
      </c>
      <c r="L2690" t="s">
        <v>11351</v>
      </c>
      <c r="M2690" s="99">
        <v>36526</v>
      </c>
      <c r="N2690" s="21">
        <v>45231776</v>
      </c>
      <c r="O2690" s="24">
        <v>1</v>
      </c>
      <c r="Q2690" t="s">
        <v>3139</v>
      </c>
      <c r="R2690">
        <v>1</v>
      </c>
      <c r="T2690" t="s">
        <v>3139</v>
      </c>
      <c r="U2690" t="s">
        <v>11351</v>
      </c>
      <c r="V2690">
        <v>45231776</v>
      </c>
      <c r="W2690" s="1" t="s">
        <v>3139</v>
      </c>
      <c r="X2690">
        <v>1</v>
      </c>
      <c r="Y2690" t="s">
        <v>6552</v>
      </c>
      <c r="Z2690" s="21">
        <v>45.231776000000004</v>
      </c>
      <c r="AA2690" s="1" t="s">
        <v>3139</v>
      </c>
      <c r="AB2690">
        <v>1</v>
      </c>
      <c r="AC2690">
        <v>45231776</v>
      </c>
      <c r="AD2690" s="1" t="s">
        <v>3139</v>
      </c>
      <c r="AE2690" t="s">
        <v>5815</v>
      </c>
    </row>
    <row r="2691" spans="1:31">
      <c r="A2691" s="98" t="str">
        <f t="shared" si="126"/>
        <v>1226</v>
      </c>
      <c r="B2691" s="98" t="str">
        <f t="shared" si="127"/>
        <v>OT</v>
      </c>
      <c r="C2691" s="98">
        <f t="shared" si="128"/>
        <v>-7882</v>
      </c>
      <c r="D2691" t="s">
        <v>6552</v>
      </c>
      <c r="E2691">
        <v>10</v>
      </c>
      <c r="F2691">
        <v>122604</v>
      </c>
      <c r="G2691" t="s">
        <v>3181</v>
      </c>
      <c r="H2691" t="s">
        <v>3219</v>
      </c>
      <c r="I2691" t="s">
        <v>6006</v>
      </c>
      <c r="J2691" t="s">
        <v>11548</v>
      </c>
      <c r="L2691" t="s">
        <v>11351</v>
      </c>
      <c r="M2691" s="99">
        <v>36526</v>
      </c>
      <c r="N2691" s="21">
        <v>14906616</v>
      </c>
      <c r="O2691" s="24">
        <v>1</v>
      </c>
      <c r="Q2691" t="s">
        <v>3139</v>
      </c>
      <c r="R2691">
        <v>1</v>
      </c>
      <c r="T2691" t="s">
        <v>3139</v>
      </c>
      <c r="U2691" t="s">
        <v>11351</v>
      </c>
      <c r="V2691">
        <v>14906616</v>
      </c>
      <c r="W2691" s="1" t="s">
        <v>3139</v>
      </c>
      <c r="X2691">
        <v>1</v>
      </c>
      <c r="Y2691" t="s">
        <v>6552</v>
      </c>
      <c r="Z2691" s="21">
        <v>14.906616</v>
      </c>
      <c r="AA2691" s="1" t="s">
        <v>3139</v>
      </c>
      <c r="AB2691">
        <v>1</v>
      </c>
      <c r="AC2691">
        <v>14906616</v>
      </c>
      <c r="AD2691" s="1" t="s">
        <v>3139</v>
      </c>
      <c r="AE2691" t="s">
        <v>5815</v>
      </c>
    </row>
    <row r="2692" spans="1:31">
      <c r="A2692" s="98" t="str">
        <f t="shared" si="126"/>
        <v>1226</v>
      </c>
      <c r="B2692" s="98" t="str">
        <f t="shared" si="127"/>
        <v>OT</v>
      </c>
      <c r="C2692" s="98">
        <f t="shared" si="128"/>
        <v>-7882</v>
      </c>
      <c r="D2692" t="s">
        <v>6552</v>
      </c>
      <c r="E2692">
        <v>11</v>
      </c>
      <c r="F2692">
        <v>122604</v>
      </c>
      <c r="G2692" t="s">
        <v>3875</v>
      </c>
      <c r="H2692" t="s">
        <v>11549</v>
      </c>
      <c r="I2692" t="s">
        <v>6006</v>
      </c>
      <c r="J2692" t="s">
        <v>11548</v>
      </c>
      <c r="L2692" t="s">
        <v>6475</v>
      </c>
      <c r="M2692" s="99">
        <v>36526</v>
      </c>
      <c r="N2692" s="21">
        <v>430119</v>
      </c>
      <c r="O2692" s="24">
        <v>1</v>
      </c>
      <c r="Q2692" t="s">
        <v>3139</v>
      </c>
      <c r="R2692">
        <v>1</v>
      </c>
      <c r="T2692" t="s">
        <v>3139</v>
      </c>
      <c r="U2692" t="s">
        <v>6475</v>
      </c>
      <c r="V2692">
        <v>430119</v>
      </c>
      <c r="W2692" s="1" t="s">
        <v>3139</v>
      </c>
      <c r="X2692">
        <v>1</v>
      </c>
      <c r="Y2692" t="s">
        <v>6552</v>
      </c>
      <c r="Z2692" s="21">
        <v>0.43011899999999997</v>
      </c>
      <c r="AA2692" s="1" t="s">
        <v>3139</v>
      </c>
      <c r="AB2692">
        <v>1</v>
      </c>
      <c r="AC2692">
        <v>1</v>
      </c>
      <c r="AD2692" s="1">
        <v>430119</v>
      </c>
      <c r="AE2692" t="s">
        <v>5815</v>
      </c>
    </row>
    <row r="2693" spans="1:31">
      <c r="A2693" s="98" t="str">
        <f t="shared" si="126"/>
        <v>1226</v>
      </c>
      <c r="B2693" s="98" t="str">
        <f t="shared" si="127"/>
        <v>OT</v>
      </c>
      <c r="C2693" s="98">
        <f t="shared" si="128"/>
        <v>-7882</v>
      </c>
      <c r="D2693" t="s">
        <v>6552</v>
      </c>
      <c r="E2693">
        <v>12</v>
      </c>
      <c r="F2693">
        <v>122604</v>
      </c>
      <c r="G2693" t="s">
        <v>3610</v>
      </c>
      <c r="H2693" t="s">
        <v>3611</v>
      </c>
      <c r="I2693" t="s">
        <v>6006</v>
      </c>
      <c r="J2693" t="s">
        <v>11548</v>
      </c>
      <c r="L2693" t="s">
        <v>6475</v>
      </c>
      <c r="M2693" s="99">
        <v>36526</v>
      </c>
      <c r="N2693" s="21">
        <v>393199</v>
      </c>
      <c r="O2693" s="24">
        <v>1</v>
      </c>
      <c r="Q2693" t="s">
        <v>3139</v>
      </c>
      <c r="R2693">
        <v>1</v>
      </c>
      <c r="T2693" t="s">
        <v>3139</v>
      </c>
      <c r="U2693" t="s">
        <v>6475</v>
      </c>
      <c r="V2693">
        <v>393199</v>
      </c>
      <c r="W2693" s="1" t="s">
        <v>3139</v>
      </c>
      <c r="X2693">
        <v>1</v>
      </c>
      <c r="Y2693" t="s">
        <v>6552</v>
      </c>
      <c r="Z2693" s="21">
        <v>0.39319900000000002</v>
      </c>
      <c r="AA2693" s="1" t="s">
        <v>3139</v>
      </c>
      <c r="AB2693">
        <v>1</v>
      </c>
      <c r="AC2693">
        <v>393199</v>
      </c>
      <c r="AD2693" s="1" t="s">
        <v>3139</v>
      </c>
      <c r="AE2693" t="s">
        <v>5815</v>
      </c>
    </row>
    <row r="2694" spans="1:31">
      <c r="A2694" s="98" t="str">
        <f t="shared" si="126"/>
        <v>1226</v>
      </c>
      <c r="B2694" s="98" t="str">
        <f t="shared" si="127"/>
        <v>OT</v>
      </c>
      <c r="C2694" s="98">
        <f t="shared" si="128"/>
        <v>-7882</v>
      </c>
      <c r="D2694" t="s">
        <v>6552</v>
      </c>
      <c r="E2694">
        <v>13</v>
      </c>
      <c r="F2694">
        <v>122604</v>
      </c>
      <c r="G2694" t="s">
        <v>53</v>
      </c>
      <c r="H2694" t="s">
        <v>3263</v>
      </c>
      <c r="I2694" t="s">
        <v>6006</v>
      </c>
      <c r="J2694" t="s">
        <v>11546</v>
      </c>
      <c r="L2694" t="s">
        <v>11547</v>
      </c>
      <c r="M2694" s="99">
        <v>36526</v>
      </c>
      <c r="N2694" s="21">
        <v>84269087</v>
      </c>
      <c r="O2694" s="24">
        <v>1</v>
      </c>
      <c r="Q2694" t="s">
        <v>3139</v>
      </c>
      <c r="R2694">
        <v>1</v>
      </c>
      <c r="T2694" t="s">
        <v>3139</v>
      </c>
      <c r="U2694" t="s">
        <v>11547</v>
      </c>
      <c r="V2694">
        <v>84269087</v>
      </c>
      <c r="W2694" s="1" t="s">
        <v>3139</v>
      </c>
      <c r="X2694">
        <v>1</v>
      </c>
      <c r="Y2694" t="s">
        <v>6552</v>
      </c>
      <c r="Z2694" s="21">
        <v>84.269086999999999</v>
      </c>
      <c r="AA2694" s="1" t="s">
        <v>3139</v>
      </c>
      <c r="AB2694">
        <v>1</v>
      </c>
      <c r="AC2694">
        <v>84269087</v>
      </c>
      <c r="AD2694" s="1" t="s">
        <v>3139</v>
      </c>
      <c r="AE2694" t="s">
        <v>5815</v>
      </c>
    </row>
    <row r="2695" spans="1:31">
      <c r="A2695" s="98" t="str">
        <f t="shared" si="126"/>
        <v>1230</v>
      </c>
      <c r="B2695" s="98" t="str">
        <f t="shared" si="127"/>
        <v>VR</v>
      </c>
      <c r="C2695" s="98">
        <f t="shared" si="128"/>
        <v>0</v>
      </c>
      <c r="D2695" t="s">
        <v>6552</v>
      </c>
      <c r="E2695">
        <v>1</v>
      </c>
      <c r="F2695">
        <v>123016</v>
      </c>
      <c r="G2695" t="s">
        <v>3876</v>
      </c>
      <c r="H2695" t="s">
        <v>3877</v>
      </c>
      <c r="I2695" t="s">
        <v>6006</v>
      </c>
      <c r="J2695" t="s">
        <v>9781</v>
      </c>
      <c r="L2695" t="s">
        <v>7055</v>
      </c>
      <c r="M2695" s="99">
        <v>44408</v>
      </c>
      <c r="N2695" s="21">
        <v>0</v>
      </c>
      <c r="O2695" s="24">
        <v>1</v>
      </c>
      <c r="Q2695" t="s">
        <v>3139</v>
      </c>
      <c r="R2695" t="s">
        <v>3139</v>
      </c>
      <c r="T2695" t="s">
        <v>3139</v>
      </c>
      <c r="U2695" t="s">
        <v>7055</v>
      </c>
      <c r="V2695">
        <v>47432447.950000003</v>
      </c>
      <c r="W2695" s="1" t="s">
        <v>3139</v>
      </c>
      <c r="X2695">
        <v>0</v>
      </c>
      <c r="Y2695" t="s">
        <v>6552</v>
      </c>
      <c r="Z2695" s="21">
        <v>507.95072499999998</v>
      </c>
      <c r="AA2695" s="1" t="s">
        <v>3139</v>
      </c>
      <c r="AB2695">
        <v>72260.41</v>
      </c>
      <c r="AC2695">
        <v>0</v>
      </c>
      <c r="AD2695" s="1">
        <v>460518277.05000001</v>
      </c>
      <c r="AE2695" t="s">
        <v>5824</v>
      </c>
    </row>
    <row r="2696" spans="1:31">
      <c r="A2696" s="98" t="str">
        <f t="shared" si="126"/>
        <v>1230</v>
      </c>
      <c r="B2696" s="98" t="str">
        <f t="shared" si="127"/>
        <v>VR</v>
      </c>
      <c r="C2696" s="98">
        <f t="shared" si="128"/>
        <v>0</v>
      </c>
      <c r="D2696" t="s">
        <v>6552</v>
      </c>
      <c r="E2696">
        <v>2</v>
      </c>
      <c r="F2696">
        <v>123003</v>
      </c>
      <c r="G2696" t="s">
        <v>3878</v>
      </c>
      <c r="H2696" t="s">
        <v>3879</v>
      </c>
      <c r="I2696" t="s">
        <v>6006</v>
      </c>
      <c r="J2696" t="s">
        <v>11550</v>
      </c>
      <c r="K2696" t="s">
        <v>5825</v>
      </c>
      <c r="L2696" t="s">
        <v>7176</v>
      </c>
      <c r="M2696" s="99">
        <v>44408</v>
      </c>
      <c r="N2696" s="21" t="s">
        <v>3139</v>
      </c>
      <c r="O2696" s="24">
        <v>1</v>
      </c>
      <c r="Q2696" t="s">
        <v>3139</v>
      </c>
      <c r="R2696">
        <v>54.66</v>
      </c>
      <c r="T2696" t="s">
        <v>3139</v>
      </c>
      <c r="U2696" t="s">
        <v>7176</v>
      </c>
      <c r="V2696">
        <v>120155829.92</v>
      </c>
      <c r="W2696" s="1" t="s">
        <v>3139</v>
      </c>
      <c r="X2696">
        <v>27246220</v>
      </c>
      <c r="Y2696" t="s">
        <v>6552</v>
      </c>
      <c r="Z2696" s="21">
        <v>1406.861081</v>
      </c>
      <c r="AA2696" s="1" t="s">
        <v>3139</v>
      </c>
      <c r="AB2696">
        <v>4.41</v>
      </c>
      <c r="AC2696">
        <v>0</v>
      </c>
      <c r="AD2696" s="1">
        <v>1286705251.0799999</v>
      </c>
      <c r="AE2696" t="s">
        <v>5824</v>
      </c>
    </row>
    <row r="2697" spans="1:31">
      <c r="A2697" s="98" t="str">
        <f t="shared" si="126"/>
        <v>1226</v>
      </c>
      <c r="B2697" s="98" t="str">
        <f t="shared" si="127"/>
        <v>OT</v>
      </c>
      <c r="C2697" s="98">
        <f t="shared" si="128"/>
        <v>0</v>
      </c>
      <c r="D2697" t="s">
        <v>6552</v>
      </c>
      <c r="E2697">
        <v>3</v>
      </c>
      <c r="F2697">
        <v>122602</v>
      </c>
      <c r="G2697" t="s">
        <v>3179</v>
      </c>
      <c r="H2697" t="s">
        <v>3219</v>
      </c>
      <c r="I2697" t="s">
        <v>6006</v>
      </c>
      <c r="J2697" t="s">
        <v>50</v>
      </c>
      <c r="M2697" s="99">
        <v>44408</v>
      </c>
      <c r="N2697" s="21">
        <v>0</v>
      </c>
      <c r="O2697" s="24">
        <v>1</v>
      </c>
      <c r="Q2697" t="s">
        <v>3139</v>
      </c>
      <c r="R2697">
        <v>1</v>
      </c>
      <c r="T2697" t="s">
        <v>3139</v>
      </c>
      <c r="U2697" t="s">
        <v>7177</v>
      </c>
      <c r="V2697">
        <v>47429980</v>
      </c>
      <c r="W2697" s="1" t="s">
        <v>3139</v>
      </c>
      <c r="X2697">
        <v>1</v>
      </c>
      <c r="Y2697" t="s">
        <v>6552</v>
      </c>
      <c r="Z2697" s="21">
        <v>47.42998</v>
      </c>
      <c r="AA2697" s="1" t="s">
        <v>3139</v>
      </c>
      <c r="AB2697">
        <v>1</v>
      </c>
      <c r="AC2697">
        <v>0</v>
      </c>
      <c r="AD2697" s="1" t="s">
        <v>3139</v>
      </c>
      <c r="AE2697" t="s">
        <v>5815</v>
      </c>
    </row>
    <row r="2698" spans="1:31">
      <c r="A2698" s="98" t="str">
        <f t="shared" si="126"/>
        <v>1226</v>
      </c>
      <c r="B2698" s="98" t="str">
        <f t="shared" si="127"/>
        <v>OT</v>
      </c>
      <c r="C2698" s="98">
        <f t="shared" si="128"/>
        <v>0</v>
      </c>
      <c r="D2698" t="s">
        <v>6552</v>
      </c>
      <c r="E2698">
        <v>4</v>
      </c>
      <c r="F2698">
        <v>122602</v>
      </c>
      <c r="G2698" t="s">
        <v>3240</v>
      </c>
      <c r="H2698" t="s">
        <v>3866</v>
      </c>
      <c r="I2698" t="s">
        <v>6006</v>
      </c>
      <c r="J2698" t="s">
        <v>50</v>
      </c>
      <c r="M2698" s="99">
        <v>44408</v>
      </c>
      <c r="N2698" s="21">
        <v>0</v>
      </c>
      <c r="O2698" s="24">
        <v>1</v>
      </c>
      <c r="Q2698" t="s">
        <v>3139</v>
      </c>
      <c r="R2698">
        <v>1</v>
      </c>
      <c r="T2698" t="s">
        <v>3139</v>
      </c>
      <c r="U2698" t="s">
        <v>6450</v>
      </c>
      <c r="V2698">
        <v>229007545</v>
      </c>
      <c r="W2698" s="1" t="s">
        <v>3139</v>
      </c>
      <c r="X2698">
        <v>1</v>
      </c>
      <c r="Y2698" t="s">
        <v>6552</v>
      </c>
      <c r="Z2698" s="21">
        <v>229.00754499999999</v>
      </c>
      <c r="AA2698" s="1" t="s">
        <v>3139</v>
      </c>
      <c r="AB2698">
        <v>1</v>
      </c>
      <c r="AC2698">
        <v>0</v>
      </c>
      <c r="AD2698" s="1" t="s">
        <v>3139</v>
      </c>
      <c r="AE2698" t="s">
        <v>5815</v>
      </c>
    </row>
    <row r="2699" spans="1:31">
      <c r="A2699" s="98" t="str">
        <f t="shared" si="126"/>
        <v>1226</v>
      </c>
      <c r="B2699" s="98" t="str">
        <f t="shared" si="127"/>
        <v>OT</v>
      </c>
      <c r="C2699" s="98">
        <f t="shared" si="128"/>
        <v>0</v>
      </c>
      <c r="D2699" t="s">
        <v>6552</v>
      </c>
      <c r="E2699">
        <v>5</v>
      </c>
      <c r="F2699">
        <v>122602</v>
      </c>
      <c r="G2699" t="s">
        <v>53</v>
      </c>
      <c r="H2699" t="s">
        <v>3047</v>
      </c>
      <c r="I2699" t="s">
        <v>6006</v>
      </c>
      <c r="J2699" t="s">
        <v>50</v>
      </c>
      <c r="M2699" s="99">
        <v>44408</v>
      </c>
      <c r="N2699" s="21">
        <v>0</v>
      </c>
      <c r="O2699" s="24">
        <v>1</v>
      </c>
      <c r="Q2699" t="s">
        <v>3139</v>
      </c>
      <c r="R2699">
        <v>1</v>
      </c>
      <c r="T2699" t="s">
        <v>3139</v>
      </c>
      <c r="U2699" t="s">
        <v>7178</v>
      </c>
      <c r="V2699">
        <v>120001569.97</v>
      </c>
      <c r="W2699" s="1" t="s">
        <v>3139</v>
      </c>
      <c r="X2699">
        <v>1</v>
      </c>
      <c r="Y2699" t="s">
        <v>6552</v>
      </c>
      <c r="Z2699" s="21">
        <v>120.00156997000001</v>
      </c>
      <c r="AA2699" s="1" t="s">
        <v>3139</v>
      </c>
      <c r="AB2699">
        <v>1</v>
      </c>
      <c r="AC2699">
        <v>0</v>
      </c>
      <c r="AD2699" s="1" t="s">
        <v>3139</v>
      </c>
      <c r="AE2699" t="s">
        <v>5815</v>
      </c>
    </row>
    <row r="2700" spans="1:31">
      <c r="A2700" s="98" t="str">
        <f t="shared" si="126"/>
        <v>1226</v>
      </c>
      <c r="B2700" s="98" t="str">
        <f t="shared" si="127"/>
        <v>OT</v>
      </c>
      <c r="C2700" s="98">
        <f t="shared" si="128"/>
        <v>0</v>
      </c>
      <c r="D2700" t="s">
        <v>6552</v>
      </c>
      <c r="E2700">
        <v>6</v>
      </c>
      <c r="F2700">
        <v>122602</v>
      </c>
      <c r="G2700" t="s">
        <v>3450</v>
      </c>
      <c r="H2700" t="s">
        <v>3244</v>
      </c>
      <c r="I2700" t="s">
        <v>6006</v>
      </c>
      <c r="J2700" t="s">
        <v>50</v>
      </c>
      <c r="M2700" s="99">
        <v>44408</v>
      </c>
      <c r="N2700" s="21">
        <v>0</v>
      </c>
      <c r="O2700" s="24">
        <v>1</v>
      </c>
      <c r="Q2700" t="s">
        <v>3139</v>
      </c>
      <c r="R2700">
        <v>1</v>
      </c>
      <c r="T2700" t="s">
        <v>3139</v>
      </c>
      <c r="U2700" t="s">
        <v>7084</v>
      </c>
      <c r="V2700">
        <v>781243</v>
      </c>
      <c r="W2700" s="1" t="s">
        <v>3139</v>
      </c>
      <c r="X2700">
        <v>1</v>
      </c>
      <c r="Y2700" t="s">
        <v>6552</v>
      </c>
      <c r="Z2700" s="21">
        <v>0.78124300000000002</v>
      </c>
      <c r="AA2700" s="1" t="s">
        <v>3139</v>
      </c>
      <c r="AB2700">
        <v>1</v>
      </c>
      <c r="AC2700">
        <v>0</v>
      </c>
      <c r="AD2700" s="1" t="s">
        <v>3139</v>
      </c>
      <c r="AE2700" t="s">
        <v>5815</v>
      </c>
    </row>
    <row r="2701" spans="1:31">
      <c r="A2701" s="98" t="str">
        <f t="shared" si="126"/>
        <v>1226</v>
      </c>
      <c r="B2701" s="98" t="str">
        <f t="shared" si="127"/>
        <v>OT</v>
      </c>
      <c r="C2701" s="98">
        <f t="shared" si="128"/>
        <v>0</v>
      </c>
      <c r="D2701" t="s">
        <v>6552</v>
      </c>
      <c r="E2701">
        <v>7</v>
      </c>
      <c r="F2701">
        <v>122602</v>
      </c>
      <c r="G2701" t="s">
        <v>3276</v>
      </c>
      <c r="H2701" t="s">
        <v>3277</v>
      </c>
      <c r="I2701" t="s">
        <v>6006</v>
      </c>
      <c r="J2701" t="s">
        <v>50</v>
      </c>
      <c r="M2701" s="99">
        <v>44408</v>
      </c>
      <c r="N2701" s="21">
        <v>0</v>
      </c>
      <c r="O2701" s="24">
        <v>1</v>
      </c>
      <c r="Q2701" t="s">
        <v>3139</v>
      </c>
      <c r="R2701">
        <v>1</v>
      </c>
      <c r="T2701" t="s">
        <v>3139</v>
      </c>
      <c r="U2701" t="s">
        <v>6443</v>
      </c>
      <c r="V2701">
        <v>35000000</v>
      </c>
      <c r="W2701" s="1" t="s">
        <v>3139</v>
      </c>
      <c r="X2701">
        <v>1</v>
      </c>
      <c r="Y2701" t="s">
        <v>6552</v>
      </c>
      <c r="Z2701" s="21">
        <v>35</v>
      </c>
      <c r="AA2701" s="1" t="s">
        <v>3139</v>
      </c>
      <c r="AB2701">
        <v>1</v>
      </c>
      <c r="AC2701">
        <v>0</v>
      </c>
      <c r="AD2701" s="1" t="s">
        <v>3139</v>
      </c>
      <c r="AE2701" t="s">
        <v>5815</v>
      </c>
    </row>
    <row r="2702" spans="1:31">
      <c r="A2702" s="98" t="str">
        <f t="shared" si="126"/>
        <v>1203</v>
      </c>
      <c r="B2702" s="98" t="str">
        <f t="shared" si="127"/>
        <v>FL</v>
      </c>
      <c r="C2702" s="98">
        <f t="shared" si="128"/>
        <v>44</v>
      </c>
      <c r="D2702" t="s">
        <v>6552</v>
      </c>
      <c r="E2702">
        <v>8</v>
      </c>
      <c r="F2702">
        <v>120305</v>
      </c>
      <c r="G2702" t="s">
        <v>3619</v>
      </c>
      <c r="H2702" t="s">
        <v>11551</v>
      </c>
      <c r="I2702" t="s">
        <v>5969</v>
      </c>
      <c r="J2702" t="s">
        <v>11552</v>
      </c>
      <c r="L2702" t="s">
        <v>6148</v>
      </c>
      <c r="M2702" s="99">
        <v>44452</v>
      </c>
      <c r="N2702" s="21">
        <v>0</v>
      </c>
      <c r="O2702" s="24">
        <v>1</v>
      </c>
      <c r="P2702" t="s">
        <v>5814</v>
      </c>
      <c r="Q2702">
        <v>3.15</v>
      </c>
      <c r="R2702" t="s">
        <v>3139</v>
      </c>
      <c r="S2702" t="s">
        <v>54</v>
      </c>
      <c r="T2702">
        <v>92</v>
      </c>
      <c r="U2702" t="s">
        <v>6148</v>
      </c>
      <c r="V2702">
        <v>559947317</v>
      </c>
      <c r="W2702" s="1">
        <v>3.15</v>
      </c>
      <c r="X2702" t="s">
        <v>3139</v>
      </c>
      <c r="Y2702" t="s">
        <v>6552</v>
      </c>
      <c r="Z2702" s="21">
        <v>562.22543399999995</v>
      </c>
      <c r="AA2702" s="1">
        <v>3.15</v>
      </c>
      <c r="AB2702" t="s">
        <v>3139</v>
      </c>
      <c r="AC2702">
        <v>0</v>
      </c>
      <c r="AD2702" s="1" t="s">
        <v>3139</v>
      </c>
      <c r="AE2702" t="s">
        <v>5815</v>
      </c>
    </row>
    <row r="2703" spans="1:31">
      <c r="A2703" s="98" t="str">
        <f t="shared" si="126"/>
        <v>1203</v>
      </c>
      <c r="B2703" s="98" t="str">
        <f t="shared" si="127"/>
        <v>FL</v>
      </c>
      <c r="C2703" s="98">
        <f t="shared" si="128"/>
        <v>48</v>
      </c>
      <c r="D2703" t="s">
        <v>6552</v>
      </c>
      <c r="E2703">
        <v>9</v>
      </c>
      <c r="F2703">
        <v>120305</v>
      </c>
      <c r="G2703" t="s">
        <v>3619</v>
      </c>
      <c r="H2703" t="s">
        <v>11551</v>
      </c>
      <c r="I2703" t="s">
        <v>5969</v>
      </c>
      <c r="J2703" t="s">
        <v>11553</v>
      </c>
      <c r="L2703" t="s">
        <v>6319</v>
      </c>
      <c r="M2703" s="99">
        <v>44456</v>
      </c>
      <c r="N2703" s="21">
        <v>0</v>
      </c>
      <c r="O2703" s="24">
        <v>1</v>
      </c>
      <c r="P2703" t="s">
        <v>5814</v>
      </c>
      <c r="Q2703">
        <v>3.15</v>
      </c>
      <c r="R2703" t="s">
        <v>3139</v>
      </c>
      <c r="S2703" t="s">
        <v>54</v>
      </c>
      <c r="T2703">
        <v>90</v>
      </c>
      <c r="U2703" t="s">
        <v>6319</v>
      </c>
      <c r="V2703">
        <v>504204320</v>
      </c>
      <c r="W2703" s="1">
        <v>3.15</v>
      </c>
      <c r="X2703" t="s">
        <v>3139</v>
      </c>
      <c r="Y2703" t="s">
        <v>6552</v>
      </c>
      <c r="Z2703" s="21">
        <v>506.00446099999999</v>
      </c>
      <c r="AA2703" s="1">
        <v>3.15</v>
      </c>
      <c r="AB2703" t="s">
        <v>3139</v>
      </c>
      <c r="AC2703">
        <v>0</v>
      </c>
      <c r="AD2703" s="1" t="s">
        <v>3139</v>
      </c>
      <c r="AE2703" t="s">
        <v>5815</v>
      </c>
    </row>
    <row r="2704" spans="1:31">
      <c r="A2704" s="98" t="str">
        <f t="shared" si="126"/>
        <v>1203</v>
      </c>
      <c r="B2704" s="98" t="str">
        <f t="shared" si="127"/>
        <v>FL</v>
      </c>
      <c r="C2704" s="98">
        <f t="shared" si="128"/>
        <v>51</v>
      </c>
      <c r="D2704" t="s">
        <v>6552</v>
      </c>
      <c r="E2704">
        <v>10</v>
      </c>
      <c r="F2704">
        <v>120305</v>
      </c>
      <c r="G2704" t="s">
        <v>3619</v>
      </c>
      <c r="H2704" t="s">
        <v>11551</v>
      </c>
      <c r="I2704" t="s">
        <v>5969</v>
      </c>
      <c r="J2704" t="s">
        <v>11554</v>
      </c>
      <c r="L2704" t="s">
        <v>6111</v>
      </c>
      <c r="M2704" s="99">
        <v>44459</v>
      </c>
      <c r="N2704" s="21">
        <v>0</v>
      </c>
      <c r="O2704" s="24">
        <v>1</v>
      </c>
      <c r="P2704" t="s">
        <v>5814</v>
      </c>
      <c r="Q2704">
        <v>3.15</v>
      </c>
      <c r="R2704" t="s">
        <v>3139</v>
      </c>
      <c r="S2704" t="s">
        <v>54</v>
      </c>
      <c r="T2704">
        <v>92</v>
      </c>
      <c r="U2704" t="s">
        <v>6111</v>
      </c>
      <c r="V2704">
        <v>610768814</v>
      </c>
      <c r="W2704" s="1">
        <v>3.15</v>
      </c>
      <c r="X2704" t="s">
        <v>3139</v>
      </c>
      <c r="Y2704" t="s">
        <v>6552</v>
      </c>
      <c r="Z2704" s="21">
        <v>612.89871300000004</v>
      </c>
      <c r="AA2704" s="1">
        <v>3.15</v>
      </c>
      <c r="AB2704" t="s">
        <v>3139</v>
      </c>
      <c r="AC2704">
        <v>0</v>
      </c>
      <c r="AD2704" s="1" t="s">
        <v>3139</v>
      </c>
      <c r="AE2704" t="s">
        <v>5815</v>
      </c>
    </row>
    <row r="2705" spans="1:31">
      <c r="A2705" s="98" t="str">
        <f t="shared" si="126"/>
        <v>1203</v>
      </c>
      <c r="B2705" s="98" t="str">
        <f t="shared" si="127"/>
        <v>FL</v>
      </c>
      <c r="C2705" s="98">
        <f t="shared" si="128"/>
        <v>51</v>
      </c>
      <c r="D2705" t="s">
        <v>6552</v>
      </c>
      <c r="E2705">
        <v>11</v>
      </c>
      <c r="F2705">
        <v>120305</v>
      </c>
      <c r="G2705" t="s">
        <v>3619</v>
      </c>
      <c r="H2705" t="s">
        <v>11551</v>
      </c>
      <c r="I2705" t="s">
        <v>5969</v>
      </c>
      <c r="J2705" t="s">
        <v>11555</v>
      </c>
      <c r="L2705" t="s">
        <v>6111</v>
      </c>
      <c r="M2705" s="99">
        <v>44459</v>
      </c>
      <c r="N2705" s="21">
        <v>0</v>
      </c>
      <c r="O2705" s="24">
        <v>1</v>
      </c>
      <c r="P2705" t="s">
        <v>5814</v>
      </c>
      <c r="Q2705">
        <v>3.15</v>
      </c>
      <c r="R2705" t="s">
        <v>3139</v>
      </c>
      <c r="S2705" t="s">
        <v>54</v>
      </c>
      <c r="T2705">
        <v>92</v>
      </c>
      <c r="U2705" t="s">
        <v>6111</v>
      </c>
      <c r="V2705">
        <v>509444850</v>
      </c>
      <c r="W2705" s="1">
        <v>3.15</v>
      </c>
      <c r="X2705" t="s">
        <v>3139</v>
      </c>
      <c r="Y2705" t="s">
        <v>6552</v>
      </c>
      <c r="Z2705" s="21">
        <v>511.221408</v>
      </c>
      <c r="AA2705" s="1">
        <v>3.15</v>
      </c>
      <c r="AB2705" t="s">
        <v>3139</v>
      </c>
      <c r="AC2705">
        <v>0</v>
      </c>
      <c r="AD2705" s="1" t="s">
        <v>3139</v>
      </c>
      <c r="AE2705" t="s">
        <v>5815</v>
      </c>
    </row>
    <row r="2706" spans="1:31">
      <c r="A2706" s="98" t="str">
        <f t="shared" si="126"/>
        <v>1120</v>
      </c>
      <c r="B2706" s="98" t="str">
        <f t="shared" si="127"/>
        <v>OT</v>
      </c>
      <c r="C2706" s="98">
        <f t="shared" si="128"/>
        <v>0</v>
      </c>
      <c r="D2706" t="s">
        <v>6552</v>
      </c>
      <c r="E2706">
        <v>12</v>
      </c>
      <c r="F2706">
        <v>112006</v>
      </c>
      <c r="G2706" t="s">
        <v>3761</v>
      </c>
      <c r="H2706" t="s">
        <v>3762</v>
      </c>
      <c r="I2706" t="s">
        <v>6006</v>
      </c>
      <c r="J2706" t="s">
        <v>9782</v>
      </c>
      <c r="M2706" s="99">
        <v>44408</v>
      </c>
      <c r="N2706" s="21">
        <v>0</v>
      </c>
      <c r="O2706" s="24">
        <v>1</v>
      </c>
      <c r="Q2706" t="s">
        <v>3139</v>
      </c>
      <c r="R2706" t="s">
        <v>3139</v>
      </c>
      <c r="T2706" t="s">
        <v>3139</v>
      </c>
      <c r="U2706" t="s">
        <v>6584</v>
      </c>
      <c r="V2706">
        <v>6160750249</v>
      </c>
      <c r="W2706" s="1" t="s">
        <v>3139</v>
      </c>
      <c r="X2706">
        <v>0</v>
      </c>
      <c r="Y2706" t="s">
        <v>6552</v>
      </c>
      <c r="Z2706" s="21">
        <v>6166.3747789999998</v>
      </c>
      <c r="AA2706" s="1" t="s">
        <v>3139</v>
      </c>
      <c r="AB2706">
        <v>318206.76</v>
      </c>
      <c r="AC2706">
        <v>0</v>
      </c>
      <c r="AD2706" s="1" t="s">
        <v>3139</v>
      </c>
      <c r="AE2706" t="s">
        <v>5824</v>
      </c>
    </row>
    <row r="2707" spans="1:31">
      <c r="A2707" s="98" t="str">
        <f t="shared" si="126"/>
        <v>1120</v>
      </c>
      <c r="B2707" s="98" t="str">
        <f t="shared" si="127"/>
        <v>OT</v>
      </c>
      <c r="C2707" s="98">
        <f t="shared" si="128"/>
        <v>0</v>
      </c>
      <c r="D2707" t="s">
        <v>6552</v>
      </c>
      <c r="E2707">
        <v>13</v>
      </c>
      <c r="F2707">
        <v>112006</v>
      </c>
      <c r="G2707" t="s">
        <v>3628</v>
      </c>
      <c r="H2707" t="s">
        <v>9783</v>
      </c>
      <c r="I2707" t="s">
        <v>6006</v>
      </c>
      <c r="J2707" t="s">
        <v>9784</v>
      </c>
      <c r="M2707" s="99">
        <v>44408</v>
      </c>
      <c r="N2707" s="21">
        <v>0</v>
      </c>
      <c r="O2707" s="24">
        <v>1</v>
      </c>
      <c r="Q2707" t="s">
        <v>3139</v>
      </c>
      <c r="R2707" t="s">
        <v>3139</v>
      </c>
      <c r="T2707" t="s">
        <v>3139</v>
      </c>
      <c r="U2707" t="s">
        <v>6584</v>
      </c>
      <c r="V2707">
        <v>3152376261</v>
      </c>
      <c r="W2707" s="1" t="s">
        <v>3139</v>
      </c>
      <c r="X2707">
        <v>0</v>
      </c>
      <c r="Y2707" t="s">
        <v>6552</v>
      </c>
      <c r="Z2707" s="21">
        <v>3156.026402</v>
      </c>
      <c r="AA2707" s="1" t="s">
        <v>3139</v>
      </c>
      <c r="AB2707">
        <v>8144.26</v>
      </c>
      <c r="AC2707">
        <v>0</v>
      </c>
      <c r="AD2707" s="1" t="s">
        <v>3139</v>
      </c>
      <c r="AE2707" t="s">
        <v>5824</v>
      </c>
    </row>
    <row r="2708" spans="1:31">
      <c r="A2708" s="98" t="str">
        <f t="shared" si="126"/>
        <v>1120</v>
      </c>
      <c r="B2708" s="98" t="str">
        <f t="shared" si="127"/>
        <v>OT</v>
      </c>
      <c r="C2708" s="98">
        <f t="shared" si="128"/>
        <v>0</v>
      </c>
      <c r="D2708" t="s">
        <v>6552</v>
      </c>
      <c r="E2708">
        <v>14</v>
      </c>
      <c r="F2708">
        <v>112006</v>
      </c>
      <c r="G2708" t="s">
        <v>3525</v>
      </c>
      <c r="H2708" t="s">
        <v>9785</v>
      </c>
      <c r="I2708" t="s">
        <v>6006</v>
      </c>
      <c r="J2708" t="s">
        <v>9786</v>
      </c>
      <c r="L2708" t="s">
        <v>9787</v>
      </c>
      <c r="M2708" s="99">
        <v>44408</v>
      </c>
      <c r="N2708" s="21">
        <v>0</v>
      </c>
      <c r="O2708" s="24">
        <v>1</v>
      </c>
      <c r="Q2708" t="s">
        <v>3139</v>
      </c>
      <c r="R2708" t="s">
        <v>3139</v>
      </c>
      <c r="T2708" t="s">
        <v>3139</v>
      </c>
      <c r="U2708" t="s">
        <v>9788</v>
      </c>
      <c r="V2708">
        <v>3264561494</v>
      </c>
      <c r="W2708" s="1" t="s">
        <v>3139</v>
      </c>
      <c r="X2708">
        <v>0</v>
      </c>
      <c r="Y2708" t="s">
        <v>6552</v>
      </c>
      <c r="Z2708" s="21">
        <v>3268.655076</v>
      </c>
      <c r="AA2708" s="1" t="s">
        <v>3139</v>
      </c>
      <c r="AB2708">
        <v>38787.040000000001</v>
      </c>
      <c r="AC2708">
        <v>0</v>
      </c>
      <c r="AD2708" s="1" t="s">
        <v>3139</v>
      </c>
      <c r="AE2708" t="s">
        <v>5824</v>
      </c>
    </row>
    <row r="2709" spans="1:31">
      <c r="A2709" s="98" t="str">
        <f t="shared" si="126"/>
        <v>1120</v>
      </c>
      <c r="B2709" s="98" t="str">
        <f t="shared" si="127"/>
        <v>OT</v>
      </c>
      <c r="C2709" s="98">
        <f t="shared" si="128"/>
        <v>0</v>
      </c>
      <c r="D2709" t="s">
        <v>6552</v>
      </c>
      <c r="E2709">
        <v>15</v>
      </c>
      <c r="F2709">
        <v>112006</v>
      </c>
      <c r="G2709" t="s">
        <v>9789</v>
      </c>
      <c r="H2709" t="s">
        <v>9790</v>
      </c>
      <c r="I2709" t="s">
        <v>6006</v>
      </c>
      <c r="J2709" t="s">
        <v>9791</v>
      </c>
      <c r="M2709" s="99">
        <v>44408</v>
      </c>
      <c r="N2709" s="21">
        <v>0</v>
      </c>
      <c r="O2709" s="24">
        <v>1</v>
      </c>
      <c r="Q2709" t="s">
        <v>3139</v>
      </c>
      <c r="R2709" t="s">
        <v>3139</v>
      </c>
      <c r="T2709" t="s">
        <v>3139</v>
      </c>
      <c r="U2709" t="s">
        <v>6584</v>
      </c>
      <c r="V2709">
        <v>13470438</v>
      </c>
      <c r="W2709" s="1" t="s">
        <v>3139</v>
      </c>
      <c r="X2709">
        <v>0</v>
      </c>
      <c r="Y2709" t="s">
        <v>6552</v>
      </c>
      <c r="Z2709" s="21">
        <v>13.495494000000001</v>
      </c>
      <c r="AA2709" s="1" t="s">
        <v>3139</v>
      </c>
      <c r="AB2709">
        <v>10201.27</v>
      </c>
      <c r="AC2709">
        <v>0</v>
      </c>
      <c r="AD2709" s="1" t="s">
        <v>3139</v>
      </c>
      <c r="AE2709" t="s">
        <v>5824</v>
      </c>
    </row>
    <row r="2710" spans="1:31">
      <c r="A2710" s="98" t="str">
        <f t="shared" si="126"/>
        <v>1120</v>
      </c>
      <c r="B2710" s="98" t="str">
        <f t="shared" si="127"/>
        <v>OT</v>
      </c>
      <c r="C2710" s="98">
        <f t="shared" si="128"/>
        <v>0</v>
      </c>
      <c r="D2710" t="s">
        <v>6552</v>
      </c>
      <c r="E2710">
        <v>16</v>
      </c>
      <c r="F2710">
        <v>112006</v>
      </c>
      <c r="G2710" t="s">
        <v>3142</v>
      </c>
      <c r="H2710" t="s">
        <v>9792</v>
      </c>
      <c r="I2710" t="s">
        <v>6006</v>
      </c>
      <c r="J2710" t="s">
        <v>9793</v>
      </c>
      <c r="M2710" s="99">
        <v>44408</v>
      </c>
      <c r="N2710" s="21">
        <v>0</v>
      </c>
      <c r="O2710" s="24">
        <v>1</v>
      </c>
      <c r="Q2710" t="s">
        <v>3139</v>
      </c>
      <c r="R2710" t="s">
        <v>3139</v>
      </c>
      <c r="T2710" t="s">
        <v>3139</v>
      </c>
      <c r="U2710" t="s">
        <v>6026</v>
      </c>
      <c r="V2710">
        <v>6243844056</v>
      </c>
      <c r="W2710" s="1" t="s">
        <v>3139</v>
      </c>
      <c r="X2710">
        <v>0</v>
      </c>
      <c r="Y2710" t="s">
        <v>6552</v>
      </c>
      <c r="Z2710" s="21">
        <v>6247.345883</v>
      </c>
      <c r="AA2710" s="1" t="s">
        <v>3139</v>
      </c>
      <c r="AB2710">
        <v>14534</v>
      </c>
      <c r="AC2710">
        <v>0</v>
      </c>
      <c r="AD2710" s="1" t="s">
        <v>3139</v>
      </c>
      <c r="AE2710" t="s">
        <v>5824</v>
      </c>
    </row>
    <row r="2711" spans="1:31">
      <c r="A2711" s="98" t="str">
        <f t="shared" si="126"/>
        <v>1120</v>
      </c>
      <c r="B2711" s="98" t="str">
        <f t="shared" si="127"/>
        <v>OT</v>
      </c>
      <c r="C2711" s="98">
        <f t="shared" si="128"/>
        <v>0</v>
      </c>
      <c r="D2711" t="s">
        <v>6552</v>
      </c>
      <c r="E2711">
        <v>17</v>
      </c>
      <c r="F2711">
        <v>112006</v>
      </c>
      <c r="G2711" t="s">
        <v>3916</v>
      </c>
      <c r="H2711" t="s">
        <v>3329</v>
      </c>
      <c r="I2711" t="s">
        <v>6006</v>
      </c>
      <c r="J2711" t="s">
        <v>9794</v>
      </c>
      <c r="M2711" s="99">
        <v>44408</v>
      </c>
      <c r="N2711" s="21">
        <v>0</v>
      </c>
      <c r="O2711" s="24">
        <v>1</v>
      </c>
      <c r="Q2711" t="s">
        <v>3139</v>
      </c>
      <c r="R2711" t="s">
        <v>3139</v>
      </c>
      <c r="T2711" t="s">
        <v>3139</v>
      </c>
      <c r="U2711" t="s">
        <v>6584</v>
      </c>
      <c r="V2711">
        <v>52347914</v>
      </c>
      <c r="W2711" s="1" t="s">
        <v>3139</v>
      </c>
      <c r="X2711">
        <v>0</v>
      </c>
      <c r="Y2711" t="s">
        <v>6552</v>
      </c>
      <c r="Z2711" s="21">
        <v>52.435116999999998</v>
      </c>
      <c r="AA2711" s="1" t="s">
        <v>3139</v>
      </c>
      <c r="AB2711">
        <v>1870.23</v>
      </c>
      <c r="AC2711">
        <v>0</v>
      </c>
      <c r="AD2711" s="1" t="s">
        <v>3139</v>
      </c>
      <c r="AE2711" t="s">
        <v>5824</v>
      </c>
    </row>
    <row r="2712" spans="1:31">
      <c r="A2712" s="98" t="str">
        <f t="shared" si="126"/>
        <v>1120</v>
      </c>
      <c r="B2712" s="98" t="str">
        <f t="shared" si="127"/>
        <v>OT</v>
      </c>
      <c r="C2712" s="98">
        <f t="shared" si="128"/>
        <v>0</v>
      </c>
      <c r="D2712" t="s">
        <v>6552</v>
      </c>
      <c r="E2712">
        <v>18</v>
      </c>
      <c r="F2712">
        <v>112006</v>
      </c>
      <c r="G2712" t="s">
        <v>3309</v>
      </c>
      <c r="H2712" t="s">
        <v>3468</v>
      </c>
      <c r="I2712" t="s">
        <v>6006</v>
      </c>
      <c r="J2712" t="s">
        <v>9795</v>
      </c>
      <c r="L2712" t="s">
        <v>9796</v>
      </c>
      <c r="M2712" s="99">
        <v>44408</v>
      </c>
      <c r="N2712" s="21">
        <v>0</v>
      </c>
      <c r="O2712" s="24">
        <v>1</v>
      </c>
      <c r="Q2712" t="s">
        <v>3139</v>
      </c>
      <c r="R2712" t="s">
        <v>3139</v>
      </c>
      <c r="T2712" t="s">
        <v>3139</v>
      </c>
      <c r="U2712" t="s">
        <v>9796</v>
      </c>
      <c r="V2712">
        <v>4859255433</v>
      </c>
      <c r="W2712" s="1" t="s">
        <v>3139</v>
      </c>
      <c r="X2712">
        <v>0</v>
      </c>
      <c r="Y2712" t="s">
        <v>6552</v>
      </c>
      <c r="Z2712" s="21">
        <v>4869.6853822799994</v>
      </c>
      <c r="AA2712" s="1" t="s">
        <v>3139</v>
      </c>
      <c r="AB2712">
        <v>15066.62</v>
      </c>
      <c r="AC2712">
        <v>0</v>
      </c>
      <c r="AD2712" s="1" t="s">
        <v>3139</v>
      </c>
      <c r="AE2712" t="s">
        <v>5824</v>
      </c>
    </row>
    <row r="2713" spans="1:31">
      <c r="A2713" s="98" t="str">
        <f t="shared" si="126"/>
        <v>1226</v>
      </c>
      <c r="B2713" s="98" t="str">
        <f t="shared" si="127"/>
        <v>OT</v>
      </c>
      <c r="C2713" s="98">
        <f t="shared" si="128"/>
        <v>0</v>
      </c>
      <c r="D2713" t="s">
        <v>6552</v>
      </c>
      <c r="E2713">
        <v>1</v>
      </c>
      <c r="F2713">
        <v>122602</v>
      </c>
      <c r="G2713" t="s">
        <v>3181</v>
      </c>
      <c r="H2713" t="s">
        <v>3204</v>
      </c>
      <c r="I2713" t="s">
        <v>6006</v>
      </c>
      <c r="J2713" t="s">
        <v>3882</v>
      </c>
      <c r="L2713" t="s">
        <v>7179</v>
      </c>
      <c r="M2713" s="99">
        <v>44408</v>
      </c>
      <c r="N2713" s="21">
        <v>37311873</v>
      </c>
      <c r="O2713" s="24">
        <v>1</v>
      </c>
      <c r="Q2713" t="s">
        <v>3139</v>
      </c>
      <c r="R2713" t="s">
        <v>3139</v>
      </c>
      <c r="T2713" t="s">
        <v>3139</v>
      </c>
      <c r="U2713" t="s">
        <v>7179</v>
      </c>
      <c r="V2713">
        <v>1863792</v>
      </c>
      <c r="W2713" s="1" t="s">
        <v>3139</v>
      </c>
      <c r="X2713">
        <v>1</v>
      </c>
      <c r="Y2713" t="s">
        <v>6008</v>
      </c>
      <c r="Z2713" s="21">
        <v>37.311872999999999</v>
      </c>
      <c r="AA2713" s="1" t="s">
        <v>3139</v>
      </c>
      <c r="AB2713">
        <v>1</v>
      </c>
      <c r="AC2713">
        <v>1755606</v>
      </c>
      <c r="AD2713" s="1" t="s">
        <v>3139</v>
      </c>
      <c r="AE2713" t="s">
        <v>5824</v>
      </c>
    </row>
    <row r="2714" spans="1:31">
      <c r="A2714" s="98" t="str">
        <f t="shared" si="126"/>
        <v>1226</v>
      </c>
      <c r="B2714" s="98" t="str">
        <f t="shared" si="127"/>
        <v>OT</v>
      </c>
      <c r="C2714" s="98">
        <f t="shared" si="128"/>
        <v>0</v>
      </c>
      <c r="D2714" t="s">
        <v>6552</v>
      </c>
      <c r="E2714">
        <v>2</v>
      </c>
      <c r="F2714">
        <v>122602</v>
      </c>
      <c r="G2714" t="s">
        <v>3409</v>
      </c>
      <c r="H2714" t="s">
        <v>3666</v>
      </c>
      <c r="I2714" t="s">
        <v>6006</v>
      </c>
      <c r="J2714" t="s">
        <v>50</v>
      </c>
      <c r="L2714" t="s">
        <v>7071</v>
      </c>
      <c r="M2714" s="99">
        <v>44408</v>
      </c>
      <c r="N2714" s="21">
        <v>355710</v>
      </c>
      <c r="O2714" s="24">
        <v>1</v>
      </c>
      <c r="Q2714" t="s">
        <v>3139</v>
      </c>
      <c r="R2714" t="s">
        <v>3139</v>
      </c>
      <c r="T2714" t="s">
        <v>3139</v>
      </c>
      <c r="U2714" t="s">
        <v>7180</v>
      </c>
      <c r="V2714">
        <v>355710</v>
      </c>
      <c r="W2714" s="1" t="s">
        <v>3139</v>
      </c>
      <c r="X2714">
        <v>1</v>
      </c>
      <c r="Y2714" t="s">
        <v>6008</v>
      </c>
      <c r="Z2714" s="21">
        <v>0.35571000000000003</v>
      </c>
      <c r="AA2714" s="1" t="s">
        <v>3139</v>
      </c>
      <c r="AB2714">
        <v>1</v>
      </c>
      <c r="AC2714">
        <v>0</v>
      </c>
      <c r="AD2714" s="1" t="s">
        <v>3139</v>
      </c>
      <c r="AE2714" t="s">
        <v>5824</v>
      </c>
    </row>
    <row r="2715" spans="1:31">
      <c r="A2715" s="98" t="str">
        <f t="shared" si="126"/>
        <v>1226</v>
      </c>
      <c r="B2715" s="98" t="str">
        <f t="shared" si="127"/>
        <v>OT</v>
      </c>
      <c r="C2715" s="98">
        <f t="shared" si="128"/>
        <v>0</v>
      </c>
      <c r="D2715" t="s">
        <v>6552</v>
      </c>
      <c r="E2715">
        <v>3</v>
      </c>
      <c r="F2715">
        <v>122602</v>
      </c>
      <c r="G2715" t="s">
        <v>3179</v>
      </c>
      <c r="H2715" t="s">
        <v>3373</v>
      </c>
      <c r="I2715" t="s">
        <v>6006</v>
      </c>
      <c r="J2715" t="s">
        <v>3882</v>
      </c>
      <c r="L2715" t="s">
        <v>7179</v>
      </c>
      <c r="M2715" s="99">
        <v>44408</v>
      </c>
      <c r="N2715" s="21">
        <v>31974956</v>
      </c>
      <c r="O2715" s="24">
        <v>1</v>
      </c>
      <c r="Q2715" t="s">
        <v>3139</v>
      </c>
      <c r="R2715" t="s">
        <v>3139</v>
      </c>
      <c r="T2715" t="s">
        <v>3139</v>
      </c>
      <c r="U2715" t="s">
        <v>7179</v>
      </c>
      <c r="V2715">
        <v>1874792</v>
      </c>
      <c r="W2715" s="1" t="s">
        <v>3139</v>
      </c>
      <c r="X2715">
        <v>1</v>
      </c>
      <c r="Y2715" t="s">
        <v>6008</v>
      </c>
      <c r="Z2715" s="21">
        <v>31.974955999999999</v>
      </c>
      <c r="AA2715" s="1" t="s">
        <v>3139</v>
      </c>
      <c r="AB2715">
        <v>1</v>
      </c>
      <c r="AC2715">
        <v>1755606</v>
      </c>
      <c r="AD2715" s="1" t="s">
        <v>3139</v>
      </c>
      <c r="AE2715" t="s">
        <v>5824</v>
      </c>
    </row>
    <row r="2716" spans="1:31">
      <c r="A2716" s="98" t="str">
        <f t="shared" si="126"/>
        <v>1226</v>
      </c>
      <c r="B2716" s="98" t="str">
        <f t="shared" si="127"/>
        <v>OT</v>
      </c>
      <c r="C2716" s="98">
        <f t="shared" si="128"/>
        <v>0</v>
      </c>
      <c r="D2716" t="s">
        <v>6552</v>
      </c>
      <c r="E2716">
        <v>4</v>
      </c>
      <c r="F2716">
        <v>122602</v>
      </c>
      <c r="G2716" t="s">
        <v>1343</v>
      </c>
      <c r="H2716" t="s">
        <v>3883</v>
      </c>
      <c r="I2716" t="s">
        <v>6006</v>
      </c>
      <c r="J2716" t="s">
        <v>50</v>
      </c>
      <c r="L2716" t="s">
        <v>7179</v>
      </c>
      <c r="M2716" s="99">
        <v>44408</v>
      </c>
      <c r="N2716" s="21">
        <v>13572921</v>
      </c>
      <c r="O2716" s="24">
        <v>1</v>
      </c>
      <c r="Q2716" t="s">
        <v>3139</v>
      </c>
      <c r="R2716" t="s">
        <v>3139</v>
      </c>
      <c r="T2716" t="s">
        <v>3139</v>
      </c>
      <c r="U2716" t="s">
        <v>7181</v>
      </c>
      <c r="V2716">
        <v>3973000</v>
      </c>
      <c r="W2716" s="1" t="s">
        <v>3139</v>
      </c>
      <c r="X2716">
        <v>1</v>
      </c>
      <c r="Y2716" t="s">
        <v>6008</v>
      </c>
      <c r="Z2716" s="21">
        <v>13.572920999999999</v>
      </c>
      <c r="AA2716" s="1" t="s">
        <v>3139</v>
      </c>
      <c r="AB2716">
        <v>1</v>
      </c>
      <c r="AC2716">
        <v>0</v>
      </c>
      <c r="AD2716" s="1" t="s">
        <v>3139</v>
      </c>
      <c r="AE2716" t="s">
        <v>5824</v>
      </c>
    </row>
    <row r="2717" spans="1:31">
      <c r="A2717" s="98" t="str">
        <f t="shared" si="126"/>
        <v>1120</v>
      </c>
      <c r="B2717" s="98" t="str">
        <f t="shared" si="127"/>
        <v>OT</v>
      </c>
      <c r="C2717" s="98">
        <f t="shared" si="128"/>
        <v>100</v>
      </c>
      <c r="D2717" t="s">
        <v>6552</v>
      </c>
      <c r="E2717">
        <v>5</v>
      </c>
      <c r="F2717">
        <v>112007</v>
      </c>
      <c r="G2717" t="s">
        <v>56</v>
      </c>
      <c r="H2717" t="s">
        <v>3045</v>
      </c>
      <c r="I2717" t="s">
        <v>5969</v>
      </c>
      <c r="J2717" t="s">
        <v>9797</v>
      </c>
      <c r="L2717" t="s">
        <v>9798</v>
      </c>
      <c r="M2717" s="99">
        <v>44508</v>
      </c>
      <c r="N2717" s="21">
        <v>60000000</v>
      </c>
      <c r="O2717" s="24">
        <v>1</v>
      </c>
      <c r="P2717" t="s">
        <v>5828</v>
      </c>
      <c r="Q2717">
        <v>0</v>
      </c>
      <c r="R2717" t="s">
        <v>3139</v>
      </c>
      <c r="S2717" t="s">
        <v>54</v>
      </c>
      <c r="T2717">
        <v>90</v>
      </c>
      <c r="U2717" t="s">
        <v>9798</v>
      </c>
      <c r="V2717">
        <v>60000000</v>
      </c>
      <c r="W2717" s="1">
        <v>1</v>
      </c>
      <c r="X2717" t="s">
        <v>3139</v>
      </c>
      <c r="Y2717" t="s">
        <v>6008</v>
      </c>
      <c r="Z2717" s="21">
        <v>60</v>
      </c>
      <c r="AA2717" s="1">
        <v>1</v>
      </c>
      <c r="AB2717" t="s">
        <v>3139</v>
      </c>
      <c r="AC2717">
        <v>0</v>
      </c>
      <c r="AD2717" s="1" t="s">
        <v>3139</v>
      </c>
      <c r="AE2717" t="s">
        <v>5824</v>
      </c>
    </row>
    <row r="2718" spans="1:31">
      <c r="A2718" s="98" t="str">
        <f t="shared" si="126"/>
        <v>1120</v>
      </c>
      <c r="B2718" s="98" t="str">
        <f t="shared" si="127"/>
        <v>OT</v>
      </c>
      <c r="C2718" s="98">
        <f t="shared" si="128"/>
        <v>40</v>
      </c>
      <c r="D2718" t="s">
        <v>6552</v>
      </c>
      <c r="E2718">
        <v>1</v>
      </c>
      <c r="F2718">
        <v>112007</v>
      </c>
      <c r="G2718" t="s">
        <v>53</v>
      </c>
      <c r="H2718" t="s">
        <v>9799</v>
      </c>
      <c r="I2718" t="s">
        <v>5969</v>
      </c>
      <c r="J2718" t="s">
        <v>11556</v>
      </c>
      <c r="L2718" t="s">
        <v>6083</v>
      </c>
      <c r="M2718" s="99">
        <v>44448</v>
      </c>
      <c r="N2718" s="21">
        <v>203743787</v>
      </c>
      <c r="O2718" s="24">
        <v>1</v>
      </c>
      <c r="P2718" t="s">
        <v>5814</v>
      </c>
      <c r="Q2718">
        <v>2.5</v>
      </c>
      <c r="R2718" t="s">
        <v>3139</v>
      </c>
      <c r="S2718" t="s">
        <v>54</v>
      </c>
      <c r="T2718">
        <v>90</v>
      </c>
      <c r="U2718" t="s">
        <v>6083</v>
      </c>
      <c r="V2718">
        <v>203743787</v>
      </c>
      <c r="W2718" s="1">
        <v>2.5</v>
      </c>
      <c r="X2718" t="s">
        <v>3139</v>
      </c>
      <c r="Y2718" t="s">
        <v>6552</v>
      </c>
      <c r="Z2718" s="21">
        <v>204.45845199999999</v>
      </c>
      <c r="AA2718" s="1">
        <v>2.476</v>
      </c>
      <c r="AB2718" t="s">
        <v>3139</v>
      </c>
      <c r="AC2718">
        <v>714665</v>
      </c>
      <c r="AD2718" s="1" t="s">
        <v>3139</v>
      </c>
      <c r="AE2718" t="s">
        <v>5815</v>
      </c>
    </row>
    <row r="2719" spans="1:31">
      <c r="A2719" s="98" t="str">
        <f t="shared" si="126"/>
        <v>1120</v>
      </c>
      <c r="B2719" s="98" t="str">
        <f t="shared" si="127"/>
        <v>OT</v>
      </c>
      <c r="C2719" s="98">
        <f t="shared" si="128"/>
        <v>61</v>
      </c>
      <c r="D2719" t="s">
        <v>6552</v>
      </c>
      <c r="E2719">
        <v>2</v>
      </c>
      <c r="F2719">
        <v>112007</v>
      </c>
      <c r="G2719" t="s">
        <v>53</v>
      </c>
      <c r="H2719" t="s">
        <v>9799</v>
      </c>
      <c r="I2719" t="s">
        <v>5969</v>
      </c>
      <c r="J2719" t="s">
        <v>11557</v>
      </c>
      <c r="L2719" t="s">
        <v>6203</v>
      </c>
      <c r="M2719" s="99">
        <v>44469</v>
      </c>
      <c r="N2719" s="21">
        <v>100000000</v>
      </c>
      <c r="O2719" s="24">
        <v>1</v>
      </c>
      <c r="P2719" t="s">
        <v>5814</v>
      </c>
      <c r="Q2719">
        <v>2.5</v>
      </c>
      <c r="R2719" t="s">
        <v>3139</v>
      </c>
      <c r="S2719" t="s">
        <v>54</v>
      </c>
      <c r="T2719">
        <v>90</v>
      </c>
      <c r="U2719" t="s">
        <v>6203</v>
      </c>
      <c r="V2719">
        <v>100000000</v>
      </c>
      <c r="W2719" s="1">
        <v>2.5</v>
      </c>
      <c r="X2719" t="s">
        <v>3139</v>
      </c>
      <c r="Y2719" t="s">
        <v>6552</v>
      </c>
      <c r="Z2719" s="21">
        <v>100.220089</v>
      </c>
      <c r="AA2719" s="1">
        <v>2.476</v>
      </c>
      <c r="AB2719" t="s">
        <v>3139</v>
      </c>
      <c r="AC2719">
        <v>220089</v>
      </c>
      <c r="AD2719" s="1" t="s">
        <v>3139</v>
      </c>
      <c r="AE2719" t="s">
        <v>5815</v>
      </c>
    </row>
    <row r="2720" spans="1:31">
      <c r="A2720" s="98" t="str">
        <f t="shared" si="126"/>
        <v>1120</v>
      </c>
      <c r="B2720" s="98" t="str">
        <f t="shared" si="127"/>
        <v>OT</v>
      </c>
      <c r="C2720" s="98">
        <f t="shared" si="128"/>
        <v>3</v>
      </c>
      <c r="D2720" t="s">
        <v>6552</v>
      </c>
      <c r="E2720">
        <v>3</v>
      </c>
      <c r="F2720">
        <v>112007</v>
      </c>
      <c r="G2720" t="s">
        <v>53</v>
      </c>
      <c r="H2720" t="s">
        <v>9799</v>
      </c>
      <c r="I2720" t="s">
        <v>5969</v>
      </c>
      <c r="J2720" t="s">
        <v>12202</v>
      </c>
      <c r="L2720" t="s">
        <v>6060</v>
      </c>
      <c r="M2720" s="99">
        <v>44411</v>
      </c>
      <c r="N2720" s="21">
        <v>200000000</v>
      </c>
      <c r="O2720" s="24">
        <v>1</v>
      </c>
      <c r="P2720" t="s">
        <v>5814</v>
      </c>
      <c r="Q2720">
        <v>2.8</v>
      </c>
      <c r="R2720" t="s">
        <v>3139</v>
      </c>
      <c r="S2720" t="s">
        <v>54</v>
      </c>
      <c r="T2720">
        <v>90</v>
      </c>
      <c r="U2720" t="s">
        <v>6060</v>
      </c>
      <c r="V2720">
        <v>200000000</v>
      </c>
      <c r="W2720" s="1">
        <v>2.8</v>
      </c>
      <c r="X2720" t="s">
        <v>3139</v>
      </c>
      <c r="Y2720" t="s">
        <v>6552</v>
      </c>
      <c r="Z2720" s="21">
        <v>201.33831799999999</v>
      </c>
      <c r="AA2720" s="1">
        <v>2.77</v>
      </c>
      <c r="AB2720" t="s">
        <v>3139</v>
      </c>
      <c r="AC2720">
        <v>1338318</v>
      </c>
      <c r="AD2720" s="1" t="s">
        <v>3139</v>
      </c>
      <c r="AE2720" t="s">
        <v>5815</v>
      </c>
    </row>
    <row r="2721" spans="1:31">
      <c r="A2721" s="98" t="str">
        <f t="shared" si="126"/>
        <v>1228</v>
      </c>
      <c r="B2721" s="98" t="str">
        <f t="shared" si="127"/>
        <v>CA</v>
      </c>
      <c r="C2721" s="98">
        <f t="shared" si="128"/>
        <v>78</v>
      </c>
      <c r="D2721" t="s">
        <v>6552</v>
      </c>
      <c r="E2721">
        <v>4</v>
      </c>
      <c r="F2721">
        <v>122811</v>
      </c>
      <c r="G2721" t="s">
        <v>870</v>
      </c>
      <c r="H2721" t="s">
        <v>3044</v>
      </c>
      <c r="I2721" t="s">
        <v>5969</v>
      </c>
      <c r="J2721" t="s">
        <v>7183</v>
      </c>
      <c r="L2721" t="s">
        <v>6319</v>
      </c>
      <c r="M2721" s="99">
        <v>44486</v>
      </c>
      <c r="N2721" s="21">
        <v>200000000</v>
      </c>
      <c r="O2721" s="24">
        <v>1</v>
      </c>
      <c r="P2721" t="s">
        <v>5814</v>
      </c>
      <c r="Q2721">
        <v>2.6</v>
      </c>
      <c r="R2721" t="s">
        <v>3139</v>
      </c>
      <c r="S2721" t="s">
        <v>54</v>
      </c>
      <c r="T2721">
        <v>122</v>
      </c>
      <c r="U2721" t="s">
        <v>6319</v>
      </c>
      <c r="V2721">
        <v>200000000</v>
      </c>
      <c r="W2721" s="1">
        <v>2.6</v>
      </c>
      <c r="X2721" t="s">
        <v>3139</v>
      </c>
      <c r="Y2721" t="s">
        <v>6552</v>
      </c>
      <c r="Z2721" s="21">
        <v>200.65933200000001</v>
      </c>
      <c r="AA2721" s="1">
        <v>2.58</v>
      </c>
      <c r="AB2721" t="s">
        <v>3139</v>
      </c>
      <c r="AC2721">
        <v>659332</v>
      </c>
      <c r="AD2721" s="1" t="s">
        <v>3139</v>
      </c>
      <c r="AE2721" t="s">
        <v>5815</v>
      </c>
    </row>
    <row r="2722" spans="1:31">
      <c r="A2722" s="98" t="str">
        <f t="shared" ref="A2722:A2785" si="129">+MID(F2722,1,4)</f>
        <v>1228</v>
      </c>
      <c r="B2722" s="98" t="str">
        <f t="shared" ref="B2722:B2785" si="130">+IF(A2722="1228","CA",IF(A2722="1230","VR",IF(A2722="1203","FL","OT")))</f>
        <v>CA</v>
      </c>
      <c r="C2722" s="98">
        <f t="shared" ref="C2722:C2785" si="131">+IF(M2722="",0,M2722-D2722)</f>
        <v>117</v>
      </c>
      <c r="D2722" t="s">
        <v>6552</v>
      </c>
      <c r="E2722">
        <v>5</v>
      </c>
      <c r="F2722">
        <v>122811</v>
      </c>
      <c r="G2722" t="s">
        <v>870</v>
      </c>
      <c r="H2722" t="s">
        <v>3044</v>
      </c>
      <c r="I2722" t="s">
        <v>5969</v>
      </c>
      <c r="J2722" t="s">
        <v>12203</v>
      </c>
      <c r="L2722" t="s">
        <v>6109</v>
      </c>
      <c r="M2722" s="99">
        <v>44525</v>
      </c>
      <c r="N2722" s="21">
        <v>100000000</v>
      </c>
      <c r="O2722" s="24">
        <v>1</v>
      </c>
      <c r="P2722" t="s">
        <v>5814</v>
      </c>
      <c r="Q2722">
        <v>2.6</v>
      </c>
      <c r="R2722" t="s">
        <v>3139</v>
      </c>
      <c r="S2722" t="s">
        <v>54</v>
      </c>
      <c r="T2722">
        <v>120</v>
      </c>
      <c r="U2722" t="s">
        <v>6109</v>
      </c>
      <c r="V2722">
        <v>100000000</v>
      </c>
      <c r="W2722" s="1">
        <v>2.6</v>
      </c>
      <c r="X2722" t="s">
        <v>3139</v>
      </c>
      <c r="Y2722" t="s">
        <v>6552</v>
      </c>
      <c r="Z2722" s="21">
        <v>100.013774</v>
      </c>
      <c r="AA2722" s="1">
        <v>2.58</v>
      </c>
      <c r="AB2722" t="s">
        <v>3139</v>
      </c>
      <c r="AC2722">
        <v>13774</v>
      </c>
      <c r="AD2722" s="1" t="s">
        <v>3139</v>
      </c>
      <c r="AE2722" t="s">
        <v>5815</v>
      </c>
    </row>
    <row r="2723" spans="1:31">
      <c r="A2723" s="98" t="str">
        <f t="shared" si="129"/>
        <v>1228</v>
      </c>
      <c r="B2723" s="98" t="str">
        <f t="shared" si="130"/>
        <v>CA</v>
      </c>
      <c r="C2723" s="98">
        <f t="shared" si="131"/>
        <v>6</v>
      </c>
      <c r="D2723" t="s">
        <v>6552</v>
      </c>
      <c r="E2723">
        <v>6</v>
      </c>
      <c r="F2723">
        <v>122811</v>
      </c>
      <c r="G2723" t="s">
        <v>870</v>
      </c>
      <c r="H2723" t="s">
        <v>3044</v>
      </c>
      <c r="I2723" t="s">
        <v>5969</v>
      </c>
      <c r="J2723" t="s">
        <v>7185</v>
      </c>
      <c r="L2723" t="s">
        <v>6069</v>
      </c>
      <c r="M2723" s="99">
        <v>44414</v>
      </c>
      <c r="N2723" s="21">
        <v>100000000</v>
      </c>
      <c r="O2723" s="24">
        <v>1</v>
      </c>
      <c r="P2723" t="s">
        <v>5814</v>
      </c>
      <c r="Q2723">
        <v>2.5</v>
      </c>
      <c r="R2723" t="s">
        <v>3139</v>
      </c>
      <c r="S2723" t="s">
        <v>54</v>
      </c>
      <c r="T2723">
        <v>120</v>
      </c>
      <c r="U2723" t="s">
        <v>6069</v>
      </c>
      <c r="V2723">
        <v>100000000</v>
      </c>
      <c r="W2723" s="1">
        <v>2.5</v>
      </c>
      <c r="X2723" t="s">
        <v>3139</v>
      </c>
      <c r="Y2723" t="s">
        <v>6552</v>
      </c>
      <c r="Z2723" s="21">
        <v>100.785111</v>
      </c>
      <c r="AA2723" s="1">
        <v>2.4790000000000001</v>
      </c>
      <c r="AB2723" t="s">
        <v>3139</v>
      </c>
      <c r="AC2723">
        <v>785111</v>
      </c>
      <c r="AD2723" s="1" t="s">
        <v>3139</v>
      </c>
      <c r="AE2723" t="s">
        <v>5815</v>
      </c>
    </row>
    <row r="2724" spans="1:31">
      <c r="A2724" s="98" t="str">
        <f t="shared" si="129"/>
        <v>1228</v>
      </c>
      <c r="B2724" s="98" t="str">
        <f t="shared" si="130"/>
        <v>CA</v>
      </c>
      <c r="C2724" s="98">
        <f t="shared" si="131"/>
        <v>17</v>
      </c>
      <c r="D2724" t="s">
        <v>6552</v>
      </c>
      <c r="E2724">
        <v>7</v>
      </c>
      <c r="F2724">
        <v>122811</v>
      </c>
      <c r="G2724" t="s">
        <v>870</v>
      </c>
      <c r="H2724" t="s">
        <v>3044</v>
      </c>
      <c r="I2724" t="s">
        <v>5969</v>
      </c>
      <c r="J2724" t="s">
        <v>7186</v>
      </c>
      <c r="L2724" t="s">
        <v>6001</v>
      </c>
      <c r="M2724" s="99">
        <v>44425</v>
      </c>
      <c r="N2724" s="21">
        <v>200000000</v>
      </c>
      <c r="O2724" s="24">
        <v>1</v>
      </c>
      <c r="P2724" t="s">
        <v>5814</v>
      </c>
      <c r="Q2724">
        <v>2.5</v>
      </c>
      <c r="R2724" t="s">
        <v>3139</v>
      </c>
      <c r="S2724" t="s">
        <v>54</v>
      </c>
      <c r="T2724">
        <v>123</v>
      </c>
      <c r="U2724" t="s">
        <v>6001</v>
      </c>
      <c r="V2724">
        <v>200000000</v>
      </c>
      <c r="W2724" s="1">
        <v>2.5</v>
      </c>
      <c r="X2724" t="s">
        <v>3139</v>
      </c>
      <c r="Y2724" t="s">
        <v>6552</v>
      </c>
      <c r="Z2724" s="21">
        <v>201.459856</v>
      </c>
      <c r="AA2724" s="1">
        <v>2.4790000000000001</v>
      </c>
      <c r="AB2724" t="s">
        <v>3139</v>
      </c>
      <c r="AC2724">
        <v>1459856</v>
      </c>
      <c r="AD2724" s="1" t="s">
        <v>3139</v>
      </c>
      <c r="AE2724" t="s">
        <v>5815</v>
      </c>
    </row>
    <row r="2725" spans="1:31">
      <c r="A2725" s="98" t="str">
        <f t="shared" si="129"/>
        <v>1228</v>
      </c>
      <c r="B2725" s="98" t="str">
        <f t="shared" si="130"/>
        <v>CA</v>
      </c>
      <c r="C2725" s="98">
        <f t="shared" si="131"/>
        <v>21</v>
      </c>
      <c r="D2725" t="s">
        <v>6552</v>
      </c>
      <c r="E2725">
        <v>8</v>
      </c>
      <c r="F2725">
        <v>122811</v>
      </c>
      <c r="G2725" t="s">
        <v>56</v>
      </c>
      <c r="H2725" t="s">
        <v>3045</v>
      </c>
      <c r="I2725" t="s">
        <v>5969</v>
      </c>
      <c r="J2725" t="s">
        <v>12204</v>
      </c>
      <c r="L2725" t="s">
        <v>6077</v>
      </c>
      <c r="M2725" s="99">
        <v>44429</v>
      </c>
      <c r="N2725" s="21">
        <v>209474526.96000001</v>
      </c>
      <c r="O2725" s="24">
        <v>1</v>
      </c>
      <c r="P2725" t="s">
        <v>5814</v>
      </c>
      <c r="Q2725">
        <v>1.98</v>
      </c>
      <c r="R2725" t="s">
        <v>3139</v>
      </c>
      <c r="S2725" t="s">
        <v>54</v>
      </c>
      <c r="T2725">
        <v>120</v>
      </c>
      <c r="U2725" t="s">
        <v>6077</v>
      </c>
      <c r="V2725">
        <v>209474526.96000001</v>
      </c>
      <c r="W2725" s="1">
        <v>1.98</v>
      </c>
      <c r="X2725" t="s">
        <v>3139</v>
      </c>
      <c r="Y2725" t="s">
        <v>6552</v>
      </c>
      <c r="Z2725" s="21">
        <v>210.60935396000002</v>
      </c>
      <c r="AA2725" s="1">
        <v>1.97</v>
      </c>
      <c r="AB2725" t="s">
        <v>3139</v>
      </c>
      <c r="AC2725">
        <v>1134827</v>
      </c>
      <c r="AD2725" s="1" t="s">
        <v>3139</v>
      </c>
      <c r="AE2725" t="s">
        <v>5815</v>
      </c>
    </row>
    <row r="2726" spans="1:31">
      <c r="A2726" s="98" t="str">
        <f t="shared" si="129"/>
        <v>1228</v>
      </c>
      <c r="B2726" s="98" t="str">
        <f t="shared" si="130"/>
        <v>CA</v>
      </c>
      <c r="C2726" s="98">
        <f t="shared" si="131"/>
        <v>31</v>
      </c>
      <c r="D2726" t="s">
        <v>6552</v>
      </c>
      <c r="E2726">
        <v>9</v>
      </c>
      <c r="F2726">
        <v>122811</v>
      </c>
      <c r="G2726" t="s">
        <v>56</v>
      </c>
      <c r="H2726" t="s">
        <v>3045</v>
      </c>
      <c r="I2726" t="s">
        <v>5969</v>
      </c>
      <c r="J2726" t="s">
        <v>12205</v>
      </c>
      <c r="L2726" t="s">
        <v>6008</v>
      </c>
      <c r="M2726" s="99">
        <v>44439</v>
      </c>
      <c r="N2726" s="21">
        <v>200000000</v>
      </c>
      <c r="O2726" s="24">
        <v>1</v>
      </c>
      <c r="P2726" t="s">
        <v>5814</v>
      </c>
      <c r="Q2726">
        <v>2.1</v>
      </c>
      <c r="R2726" t="s">
        <v>3139</v>
      </c>
      <c r="S2726" t="s">
        <v>54</v>
      </c>
      <c r="T2726">
        <v>150</v>
      </c>
      <c r="U2726" t="s">
        <v>6008</v>
      </c>
      <c r="V2726">
        <v>200000000</v>
      </c>
      <c r="W2726" s="1">
        <v>2.1</v>
      </c>
      <c r="X2726" t="s">
        <v>3139</v>
      </c>
      <c r="Y2726" t="s">
        <v>6552</v>
      </c>
      <c r="Z2726" s="21">
        <v>201.39333199999999</v>
      </c>
      <c r="AA2726" s="1">
        <v>2.09</v>
      </c>
      <c r="AB2726" t="s">
        <v>3139</v>
      </c>
      <c r="AC2726">
        <v>1393332</v>
      </c>
      <c r="AD2726" s="1" t="s">
        <v>3139</v>
      </c>
      <c r="AE2726" t="s">
        <v>5815</v>
      </c>
    </row>
    <row r="2727" spans="1:31">
      <c r="A2727" s="98" t="str">
        <f t="shared" si="129"/>
        <v>1228</v>
      </c>
      <c r="B2727" s="98" t="str">
        <f t="shared" si="130"/>
        <v>CA</v>
      </c>
      <c r="C2727" s="98">
        <f t="shared" si="131"/>
        <v>1</v>
      </c>
      <c r="D2727" t="s">
        <v>6552</v>
      </c>
      <c r="E2727">
        <v>10</v>
      </c>
      <c r="F2727">
        <v>122811</v>
      </c>
      <c r="G2727" t="s">
        <v>56</v>
      </c>
      <c r="H2727" t="s">
        <v>3045</v>
      </c>
      <c r="I2727" t="s">
        <v>5969</v>
      </c>
      <c r="J2727" t="s">
        <v>7188</v>
      </c>
      <c r="L2727" t="s">
        <v>6008</v>
      </c>
      <c r="M2727" s="99">
        <v>44409</v>
      </c>
      <c r="N2727" s="21">
        <v>200000000</v>
      </c>
      <c r="O2727" s="24">
        <v>1</v>
      </c>
      <c r="P2727" t="s">
        <v>5814</v>
      </c>
      <c r="Q2727">
        <v>2</v>
      </c>
      <c r="R2727" t="s">
        <v>3139</v>
      </c>
      <c r="S2727" t="s">
        <v>54</v>
      </c>
      <c r="T2727">
        <v>120</v>
      </c>
      <c r="U2727" t="s">
        <v>6008</v>
      </c>
      <c r="V2727">
        <v>200000000</v>
      </c>
      <c r="W2727" s="1">
        <v>2</v>
      </c>
      <c r="X2727" t="s">
        <v>3139</v>
      </c>
      <c r="Y2727" t="s">
        <v>6552</v>
      </c>
      <c r="Z2727" s="21">
        <v>201.32666800000001</v>
      </c>
      <c r="AA2727" s="1">
        <v>1.99</v>
      </c>
      <c r="AB2727" t="s">
        <v>3139</v>
      </c>
      <c r="AC2727">
        <v>1326668</v>
      </c>
      <c r="AD2727" s="1" t="s">
        <v>3139</v>
      </c>
      <c r="AE2727" t="s">
        <v>5815</v>
      </c>
    </row>
    <row r="2728" spans="1:31">
      <c r="A2728" s="98" t="str">
        <f t="shared" si="129"/>
        <v>1228</v>
      </c>
      <c r="B2728" s="98" t="str">
        <f t="shared" si="130"/>
        <v>CA</v>
      </c>
      <c r="C2728" s="98">
        <f t="shared" si="131"/>
        <v>114</v>
      </c>
      <c r="D2728" t="s">
        <v>6552</v>
      </c>
      <c r="E2728">
        <v>11</v>
      </c>
      <c r="F2728">
        <v>122811</v>
      </c>
      <c r="G2728" t="s">
        <v>3399</v>
      </c>
      <c r="H2728" t="s">
        <v>3400</v>
      </c>
      <c r="I2728" t="s">
        <v>5969</v>
      </c>
      <c r="J2728" t="s">
        <v>12206</v>
      </c>
      <c r="L2728" t="s">
        <v>6078</v>
      </c>
      <c r="M2728" s="99">
        <v>44522</v>
      </c>
      <c r="N2728" s="21">
        <v>200000000</v>
      </c>
      <c r="O2728" s="24">
        <v>1</v>
      </c>
      <c r="P2728" t="s">
        <v>5814</v>
      </c>
      <c r="Q2728">
        <v>2.75</v>
      </c>
      <c r="R2728" t="s">
        <v>3139</v>
      </c>
      <c r="S2728" t="s">
        <v>54</v>
      </c>
      <c r="T2728">
        <v>121</v>
      </c>
      <c r="U2728" t="s">
        <v>6078</v>
      </c>
      <c r="V2728">
        <v>200000000</v>
      </c>
      <c r="W2728" s="1">
        <v>2.75</v>
      </c>
      <c r="X2728" t="s">
        <v>3139</v>
      </c>
      <c r="Y2728" t="s">
        <v>6552</v>
      </c>
      <c r="Z2728" s="21">
        <v>200.166833</v>
      </c>
      <c r="AA2728" s="1">
        <v>2.73</v>
      </c>
      <c r="AB2728" t="s">
        <v>3139</v>
      </c>
      <c r="AC2728">
        <v>166833</v>
      </c>
      <c r="AD2728" s="1" t="s">
        <v>3139</v>
      </c>
      <c r="AE2728" t="s">
        <v>5815</v>
      </c>
    </row>
    <row r="2729" spans="1:31">
      <c r="A2729" s="98" t="str">
        <f t="shared" si="129"/>
        <v>1228</v>
      </c>
      <c r="B2729" s="98" t="str">
        <f t="shared" si="130"/>
        <v>CA</v>
      </c>
      <c r="C2729" s="98">
        <f t="shared" si="131"/>
        <v>119</v>
      </c>
      <c r="D2729" t="s">
        <v>6552</v>
      </c>
      <c r="E2729">
        <v>12</v>
      </c>
      <c r="F2729">
        <v>122811</v>
      </c>
      <c r="G2729" t="s">
        <v>3399</v>
      </c>
      <c r="H2729" t="s">
        <v>3400</v>
      </c>
      <c r="I2729" t="s">
        <v>5969</v>
      </c>
      <c r="J2729" t="s">
        <v>12207</v>
      </c>
      <c r="L2729" t="s">
        <v>6080</v>
      </c>
      <c r="M2729" s="99">
        <v>44527</v>
      </c>
      <c r="N2729" s="21">
        <v>200000000</v>
      </c>
      <c r="O2729" s="24">
        <v>1</v>
      </c>
      <c r="P2729" t="s">
        <v>5814</v>
      </c>
      <c r="Q2729">
        <v>2.75</v>
      </c>
      <c r="R2729" t="s">
        <v>3139</v>
      </c>
      <c r="S2729" t="s">
        <v>54</v>
      </c>
      <c r="T2729">
        <v>120</v>
      </c>
      <c r="U2729" t="s">
        <v>6080</v>
      </c>
      <c r="V2729">
        <v>200000000</v>
      </c>
      <c r="W2729" s="1">
        <v>2.75</v>
      </c>
      <c r="X2729" t="s">
        <v>3139</v>
      </c>
      <c r="Y2729" t="s">
        <v>6552</v>
      </c>
      <c r="Z2729" s="21">
        <v>200.09100000000001</v>
      </c>
      <c r="AA2729" s="1">
        <v>2.73</v>
      </c>
      <c r="AB2729" t="s">
        <v>3139</v>
      </c>
      <c r="AC2729">
        <v>91000</v>
      </c>
      <c r="AD2729" s="1" t="s">
        <v>3139</v>
      </c>
      <c r="AE2729" t="s">
        <v>5815</v>
      </c>
    </row>
    <row r="2730" spans="1:31">
      <c r="A2730" s="98" t="str">
        <f t="shared" si="129"/>
        <v>1228</v>
      </c>
      <c r="B2730" s="98" t="str">
        <f t="shared" si="130"/>
        <v>CA</v>
      </c>
      <c r="C2730" s="98">
        <f t="shared" si="131"/>
        <v>34</v>
      </c>
      <c r="D2730" t="s">
        <v>6552</v>
      </c>
      <c r="E2730">
        <v>13</v>
      </c>
      <c r="F2730">
        <v>122811</v>
      </c>
      <c r="G2730" t="s">
        <v>3399</v>
      </c>
      <c r="H2730" t="s">
        <v>3400</v>
      </c>
      <c r="I2730" t="s">
        <v>5969</v>
      </c>
      <c r="J2730" t="s">
        <v>7189</v>
      </c>
      <c r="L2730" t="s">
        <v>6159</v>
      </c>
      <c r="M2730" s="99">
        <v>44442</v>
      </c>
      <c r="N2730" s="21">
        <v>250000000</v>
      </c>
      <c r="O2730" s="24">
        <v>1</v>
      </c>
      <c r="P2730" t="s">
        <v>5814</v>
      </c>
      <c r="Q2730">
        <v>3.7</v>
      </c>
      <c r="R2730" t="s">
        <v>3139</v>
      </c>
      <c r="S2730" t="s">
        <v>54</v>
      </c>
      <c r="T2730">
        <v>180</v>
      </c>
      <c r="U2730" t="s">
        <v>6159</v>
      </c>
      <c r="V2730">
        <v>250000000</v>
      </c>
      <c r="W2730" s="1">
        <v>3.7</v>
      </c>
      <c r="X2730" t="s">
        <v>3139</v>
      </c>
      <c r="Y2730" t="s">
        <v>6552</v>
      </c>
      <c r="Z2730" s="21">
        <v>253.75138999999999</v>
      </c>
      <c r="AA2730" s="1">
        <v>3.66</v>
      </c>
      <c r="AB2730" t="s">
        <v>3139</v>
      </c>
      <c r="AC2730">
        <v>3751390</v>
      </c>
      <c r="AD2730" s="1" t="s">
        <v>3139</v>
      </c>
      <c r="AE2730" t="s">
        <v>5815</v>
      </c>
    </row>
    <row r="2731" spans="1:31">
      <c r="A2731" s="98" t="str">
        <f t="shared" si="129"/>
        <v>1228</v>
      </c>
      <c r="B2731" s="98" t="str">
        <f t="shared" si="130"/>
        <v>CA</v>
      </c>
      <c r="C2731" s="98">
        <f t="shared" si="131"/>
        <v>77</v>
      </c>
      <c r="D2731" t="s">
        <v>6552</v>
      </c>
      <c r="E2731">
        <v>14</v>
      </c>
      <c r="F2731">
        <v>122811</v>
      </c>
      <c r="G2731" t="s">
        <v>79</v>
      </c>
      <c r="H2731" t="s">
        <v>3567</v>
      </c>
      <c r="I2731" t="s">
        <v>5969</v>
      </c>
      <c r="J2731" t="s">
        <v>12208</v>
      </c>
      <c r="L2731" t="s">
        <v>6169</v>
      </c>
      <c r="M2731" s="99">
        <v>44485</v>
      </c>
      <c r="N2731" s="21">
        <v>200000000</v>
      </c>
      <c r="O2731" s="24">
        <v>1</v>
      </c>
      <c r="P2731" t="s">
        <v>5814</v>
      </c>
      <c r="Q2731">
        <v>2.97</v>
      </c>
      <c r="R2731" t="s">
        <v>3139</v>
      </c>
      <c r="S2731" t="s">
        <v>54</v>
      </c>
      <c r="T2731">
        <v>120</v>
      </c>
      <c r="U2731" t="s">
        <v>6169</v>
      </c>
      <c r="V2731">
        <v>200000000</v>
      </c>
      <c r="W2731" s="1">
        <v>2.97</v>
      </c>
      <c r="X2731" t="s">
        <v>3139</v>
      </c>
      <c r="Y2731" t="s">
        <v>6552</v>
      </c>
      <c r="Z2731" s="21">
        <v>200.73500000000001</v>
      </c>
      <c r="AA2731" s="1">
        <v>2.94</v>
      </c>
      <c r="AB2731" t="s">
        <v>3139</v>
      </c>
      <c r="AC2731">
        <v>735000</v>
      </c>
      <c r="AD2731" s="1" t="s">
        <v>3139</v>
      </c>
      <c r="AE2731" t="s">
        <v>5815</v>
      </c>
    </row>
    <row r="2732" spans="1:31">
      <c r="A2732" s="98" t="str">
        <f t="shared" si="129"/>
        <v>1228</v>
      </c>
      <c r="B2732" s="98" t="str">
        <f t="shared" si="130"/>
        <v>CA</v>
      </c>
      <c r="C2732" s="98">
        <f t="shared" si="131"/>
        <v>77</v>
      </c>
      <c r="D2732" t="s">
        <v>6552</v>
      </c>
      <c r="E2732">
        <v>15</v>
      </c>
      <c r="F2732">
        <v>122811</v>
      </c>
      <c r="G2732" t="s">
        <v>79</v>
      </c>
      <c r="H2732" t="s">
        <v>3567</v>
      </c>
      <c r="I2732" t="s">
        <v>5969</v>
      </c>
      <c r="J2732" t="s">
        <v>12209</v>
      </c>
      <c r="L2732" t="s">
        <v>6169</v>
      </c>
      <c r="M2732" s="99">
        <v>44485</v>
      </c>
      <c r="N2732" s="21">
        <v>200000000</v>
      </c>
      <c r="O2732" s="24">
        <v>1</v>
      </c>
      <c r="P2732" t="s">
        <v>5814</v>
      </c>
      <c r="Q2732">
        <v>2.97</v>
      </c>
      <c r="R2732" t="s">
        <v>3139</v>
      </c>
      <c r="S2732" t="s">
        <v>54</v>
      </c>
      <c r="T2732">
        <v>120</v>
      </c>
      <c r="U2732" t="s">
        <v>6169</v>
      </c>
      <c r="V2732">
        <v>200000000</v>
      </c>
      <c r="W2732" s="1">
        <v>2.97</v>
      </c>
      <c r="X2732" t="s">
        <v>3139</v>
      </c>
      <c r="Y2732" t="s">
        <v>6552</v>
      </c>
      <c r="Z2732" s="21">
        <v>200.71866700000001</v>
      </c>
      <c r="AA2732" s="1">
        <v>2.94</v>
      </c>
      <c r="AB2732" t="s">
        <v>3139</v>
      </c>
      <c r="AC2732">
        <v>718667</v>
      </c>
      <c r="AD2732" s="1" t="s">
        <v>3139</v>
      </c>
      <c r="AE2732" t="s">
        <v>5815</v>
      </c>
    </row>
    <row r="2733" spans="1:31">
      <c r="A2733" s="98" t="str">
        <f t="shared" si="129"/>
        <v>1228</v>
      </c>
      <c r="B2733" s="98" t="str">
        <f t="shared" si="130"/>
        <v>CA</v>
      </c>
      <c r="C2733" s="98">
        <f t="shared" si="131"/>
        <v>108</v>
      </c>
      <c r="D2733" t="s">
        <v>6552</v>
      </c>
      <c r="E2733">
        <v>16</v>
      </c>
      <c r="F2733">
        <v>122811</v>
      </c>
      <c r="G2733" t="s">
        <v>79</v>
      </c>
      <c r="H2733" t="s">
        <v>3567</v>
      </c>
      <c r="I2733" t="s">
        <v>5969</v>
      </c>
      <c r="J2733" t="s">
        <v>12210</v>
      </c>
      <c r="L2733" t="s">
        <v>6082</v>
      </c>
      <c r="M2733" s="99">
        <v>44516</v>
      </c>
      <c r="N2733" s="21">
        <v>200000000</v>
      </c>
      <c r="O2733" s="24">
        <v>1</v>
      </c>
      <c r="P2733" t="s">
        <v>5814</v>
      </c>
      <c r="Q2733">
        <v>2.52</v>
      </c>
      <c r="R2733" t="s">
        <v>3139</v>
      </c>
      <c r="S2733" t="s">
        <v>54</v>
      </c>
      <c r="T2733">
        <v>123</v>
      </c>
      <c r="U2733" t="s">
        <v>6082</v>
      </c>
      <c r="V2733">
        <v>200000000</v>
      </c>
      <c r="W2733" s="1">
        <v>2.52</v>
      </c>
      <c r="X2733" t="s">
        <v>3139</v>
      </c>
      <c r="Y2733" t="s">
        <v>6552</v>
      </c>
      <c r="Z2733" s="21">
        <v>200.23884000000001</v>
      </c>
      <c r="AA2733" s="1">
        <v>2.5099999999999998</v>
      </c>
      <c r="AB2733" t="s">
        <v>3139</v>
      </c>
      <c r="AC2733">
        <v>238840</v>
      </c>
      <c r="AD2733" s="1" t="s">
        <v>3139</v>
      </c>
      <c r="AE2733" t="s">
        <v>5815</v>
      </c>
    </row>
    <row r="2734" spans="1:31">
      <c r="A2734" s="98" t="str">
        <f t="shared" si="129"/>
        <v>1228</v>
      </c>
      <c r="B2734" s="98" t="str">
        <f t="shared" si="130"/>
        <v>CA</v>
      </c>
      <c r="C2734" s="98">
        <f t="shared" si="131"/>
        <v>27</v>
      </c>
      <c r="D2734" t="s">
        <v>6552</v>
      </c>
      <c r="E2734">
        <v>17</v>
      </c>
      <c r="F2734">
        <v>122811</v>
      </c>
      <c r="G2734" t="s">
        <v>108</v>
      </c>
      <c r="H2734" t="s">
        <v>11558</v>
      </c>
      <c r="I2734" t="s">
        <v>5969</v>
      </c>
      <c r="J2734" t="s">
        <v>11559</v>
      </c>
      <c r="L2734" t="s">
        <v>5994</v>
      </c>
      <c r="M2734" s="99">
        <v>44435</v>
      </c>
      <c r="N2734" s="21">
        <v>200000000</v>
      </c>
      <c r="O2734" s="24">
        <v>1</v>
      </c>
      <c r="P2734" t="s">
        <v>5814</v>
      </c>
      <c r="Q2734">
        <v>2.25</v>
      </c>
      <c r="R2734" t="s">
        <v>3139</v>
      </c>
      <c r="S2734" t="s">
        <v>54</v>
      </c>
      <c r="T2734">
        <v>91</v>
      </c>
      <c r="U2734" t="s">
        <v>5994</v>
      </c>
      <c r="V2734">
        <v>200000000</v>
      </c>
      <c r="W2734" s="1">
        <v>2.25</v>
      </c>
      <c r="X2734" t="s">
        <v>3139</v>
      </c>
      <c r="Y2734" t="s">
        <v>6552</v>
      </c>
      <c r="Z2734" s="21">
        <v>200.803316</v>
      </c>
      <c r="AA2734" s="1">
        <v>2.2309999999999999</v>
      </c>
      <c r="AB2734" t="s">
        <v>3139</v>
      </c>
      <c r="AC2734">
        <v>803316</v>
      </c>
      <c r="AD2734" s="1" t="s">
        <v>3139</v>
      </c>
      <c r="AE2734" t="s">
        <v>5815</v>
      </c>
    </row>
    <row r="2735" spans="1:31">
      <c r="A2735" s="98" t="str">
        <f t="shared" si="129"/>
        <v>1228</v>
      </c>
      <c r="B2735" s="98" t="str">
        <f t="shared" si="130"/>
        <v>CA</v>
      </c>
      <c r="C2735" s="98">
        <f t="shared" si="131"/>
        <v>59</v>
      </c>
      <c r="D2735" t="s">
        <v>6552</v>
      </c>
      <c r="E2735">
        <v>18</v>
      </c>
      <c r="F2735">
        <v>122811</v>
      </c>
      <c r="G2735" t="s">
        <v>108</v>
      </c>
      <c r="H2735" t="s">
        <v>11558</v>
      </c>
      <c r="I2735" t="s">
        <v>5969</v>
      </c>
      <c r="J2735" t="s">
        <v>12211</v>
      </c>
      <c r="L2735" t="s">
        <v>6100</v>
      </c>
      <c r="M2735" s="99">
        <v>44467</v>
      </c>
      <c r="N2735" s="21">
        <v>200000000</v>
      </c>
      <c r="O2735" s="24">
        <v>1</v>
      </c>
      <c r="P2735" t="s">
        <v>5814</v>
      </c>
      <c r="Q2735">
        <v>2.2000000000000002</v>
      </c>
      <c r="R2735" t="s">
        <v>3139</v>
      </c>
      <c r="S2735" t="s">
        <v>54</v>
      </c>
      <c r="T2735">
        <v>91</v>
      </c>
      <c r="U2735" t="s">
        <v>6100</v>
      </c>
      <c r="V2735">
        <v>200000000</v>
      </c>
      <c r="W2735" s="1">
        <v>2.2000000000000002</v>
      </c>
      <c r="X2735" t="s">
        <v>3139</v>
      </c>
      <c r="Y2735" t="s">
        <v>6552</v>
      </c>
      <c r="Z2735" s="21">
        <v>200.38755499999999</v>
      </c>
      <c r="AA2735" s="1">
        <v>2.1800000000000002</v>
      </c>
      <c r="AB2735" t="s">
        <v>3139</v>
      </c>
      <c r="AC2735">
        <v>387555</v>
      </c>
      <c r="AD2735" s="1" t="s">
        <v>3139</v>
      </c>
      <c r="AE2735" t="s">
        <v>5815</v>
      </c>
    </row>
    <row r="2736" spans="1:31">
      <c r="A2736" s="98" t="str">
        <f t="shared" si="129"/>
        <v>1228</v>
      </c>
      <c r="B2736" s="98" t="str">
        <f t="shared" si="130"/>
        <v>CA</v>
      </c>
      <c r="C2736" s="98">
        <f t="shared" si="131"/>
        <v>89</v>
      </c>
      <c r="D2736" t="s">
        <v>6552</v>
      </c>
      <c r="E2736">
        <v>19</v>
      </c>
      <c r="F2736">
        <v>122811</v>
      </c>
      <c r="G2736" t="s">
        <v>108</v>
      </c>
      <c r="H2736" t="s">
        <v>11558</v>
      </c>
      <c r="I2736" t="s">
        <v>5969</v>
      </c>
      <c r="J2736" t="s">
        <v>12212</v>
      </c>
      <c r="L2736" t="s">
        <v>6100</v>
      </c>
      <c r="M2736" s="99">
        <v>44497</v>
      </c>
      <c r="N2736" s="21">
        <v>200000000</v>
      </c>
      <c r="O2736" s="24">
        <v>1</v>
      </c>
      <c r="P2736" t="s">
        <v>5814</v>
      </c>
      <c r="Q2736">
        <v>2.25</v>
      </c>
      <c r="R2736" t="s">
        <v>3139</v>
      </c>
      <c r="S2736" t="s">
        <v>54</v>
      </c>
      <c r="T2736">
        <v>121</v>
      </c>
      <c r="U2736" t="s">
        <v>6100</v>
      </c>
      <c r="V2736">
        <v>200000000</v>
      </c>
      <c r="W2736" s="1">
        <v>2.25</v>
      </c>
      <c r="X2736" t="s">
        <v>3139</v>
      </c>
      <c r="Y2736" t="s">
        <v>6552</v>
      </c>
      <c r="Z2736" s="21">
        <v>200.38644500000001</v>
      </c>
      <c r="AA2736" s="1">
        <v>2.23</v>
      </c>
      <c r="AB2736" t="s">
        <v>3139</v>
      </c>
      <c r="AC2736">
        <v>386445</v>
      </c>
      <c r="AD2736" s="1" t="s">
        <v>3139</v>
      </c>
      <c r="AE2736" t="s">
        <v>5815</v>
      </c>
    </row>
    <row r="2737" spans="1:31">
      <c r="A2737" s="98" t="str">
        <f t="shared" si="129"/>
        <v>1226</v>
      </c>
      <c r="B2737" s="98" t="str">
        <f t="shared" si="130"/>
        <v>OT</v>
      </c>
      <c r="C2737" s="98">
        <f t="shared" si="131"/>
        <v>0</v>
      </c>
      <c r="D2737" t="s">
        <v>6552</v>
      </c>
      <c r="E2737">
        <v>20</v>
      </c>
      <c r="F2737">
        <v>122602</v>
      </c>
      <c r="G2737" t="s">
        <v>3179</v>
      </c>
      <c r="H2737" t="s">
        <v>3300</v>
      </c>
      <c r="I2737" t="s">
        <v>6006</v>
      </c>
      <c r="J2737" t="s">
        <v>3884</v>
      </c>
      <c r="N2737" s="21">
        <v>31108407</v>
      </c>
      <c r="O2737" s="24">
        <v>1</v>
      </c>
      <c r="Q2737" t="s">
        <v>3139</v>
      </c>
      <c r="R2737">
        <v>0</v>
      </c>
      <c r="T2737" t="s">
        <v>3139</v>
      </c>
      <c r="U2737" t="s">
        <v>7192</v>
      </c>
      <c r="V2737">
        <v>31108407</v>
      </c>
      <c r="W2737" s="1" t="s">
        <v>3139</v>
      </c>
      <c r="X2737">
        <v>1</v>
      </c>
      <c r="Y2737" t="s">
        <v>6552</v>
      </c>
      <c r="Z2737" s="21">
        <v>31.108407</v>
      </c>
      <c r="AA2737" s="1" t="s">
        <v>3139</v>
      </c>
      <c r="AB2737">
        <v>0</v>
      </c>
      <c r="AC2737">
        <v>0</v>
      </c>
      <c r="AD2737" s="1" t="s">
        <v>3139</v>
      </c>
      <c r="AE2737" t="s">
        <v>5824</v>
      </c>
    </row>
    <row r="2738" spans="1:31">
      <c r="A2738" s="98" t="str">
        <f t="shared" si="129"/>
        <v>1226</v>
      </c>
      <c r="B2738" s="98" t="str">
        <f t="shared" si="130"/>
        <v>OT</v>
      </c>
      <c r="C2738" s="98">
        <f t="shared" si="131"/>
        <v>0</v>
      </c>
      <c r="D2738" t="s">
        <v>6552</v>
      </c>
      <c r="E2738">
        <v>21</v>
      </c>
      <c r="F2738">
        <v>122602</v>
      </c>
      <c r="G2738" t="s">
        <v>3181</v>
      </c>
      <c r="H2738" t="s">
        <v>3204</v>
      </c>
      <c r="I2738" t="s">
        <v>6006</v>
      </c>
      <c r="J2738" t="s">
        <v>3884</v>
      </c>
      <c r="N2738" s="21">
        <v>55825635</v>
      </c>
      <c r="O2738" s="24">
        <v>1</v>
      </c>
      <c r="Q2738" t="s">
        <v>3139</v>
      </c>
      <c r="R2738">
        <v>1</v>
      </c>
      <c r="T2738" t="s">
        <v>3139</v>
      </c>
      <c r="U2738" t="s">
        <v>7192</v>
      </c>
      <c r="V2738">
        <v>55825635</v>
      </c>
      <c r="W2738" s="1" t="s">
        <v>3139</v>
      </c>
      <c r="X2738">
        <v>1</v>
      </c>
      <c r="Y2738" t="s">
        <v>6552</v>
      </c>
      <c r="Z2738" s="21">
        <v>55.825634999999998</v>
      </c>
      <c r="AA2738" s="1" t="s">
        <v>3139</v>
      </c>
      <c r="AB2738">
        <v>0</v>
      </c>
      <c r="AC2738">
        <v>0</v>
      </c>
      <c r="AD2738" s="1" t="s">
        <v>3139</v>
      </c>
      <c r="AE2738" t="s">
        <v>5824</v>
      </c>
    </row>
    <row r="2739" spans="1:31">
      <c r="A2739" s="98" t="str">
        <f t="shared" si="129"/>
        <v>1226</v>
      </c>
      <c r="B2739" s="98" t="str">
        <f t="shared" si="130"/>
        <v>OT</v>
      </c>
      <c r="C2739" s="98">
        <f t="shared" si="131"/>
        <v>0</v>
      </c>
      <c r="D2739" t="s">
        <v>6552</v>
      </c>
      <c r="E2739">
        <v>1</v>
      </c>
      <c r="F2739">
        <v>122602</v>
      </c>
      <c r="G2739" t="s">
        <v>3181</v>
      </c>
      <c r="H2739" t="s">
        <v>3885</v>
      </c>
      <c r="I2739" t="s">
        <v>6006</v>
      </c>
      <c r="J2739" t="s">
        <v>50</v>
      </c>
      <c r="L2739" t="s">
        <v>7193</v>
      </c>
      <c r="M2739" s="99">
        <v>44408</v>
      </c>
      <c r="N2739" s="21">
        <v>2577400</v>
      </c>
      <c r="O2739" s="24">
        <v>1</v>
      </c>
      <c r="Q2739" t="s">
        <v>3139</v>
      </c>
      <c r="R2739">
        <v>2577400</v>
      </c>
      <c r="T2739" t="s">
        <v>3139</v>
      </c>
      <c r="U2739" t="s">
        <v>7193</v>
      </c>
      <c r="V2739">
        <v>2577400</v>
      </c>
      <c r="W2739" s="1" t="s">
        <v>3139</v>
      </c>
      <c r="X2739">
        <v>1</v>
      </c>
      <c r="Y2739" t="s">
        <v>6552</v>
      </c>
      <c r="Z2739" s="21">
        <v>13.128441</v>
      </c>
      <c r="AA2739" s="1" t="s">
        <v>3139</v>
      </c>
      <c r="AB2739">
        <v>0</v>
      </c>
      <c r="AC2739">
        <v>0</v>
      </c>
      <c r="AD2739" s="1" t="s">
        <v>3139</v>
      </c>
      <c r="AE2739" t="s">
        <v>5819</v>
      </c>
    </row>
    <row r="2740" spans="1:31">
      <c r="A2740" s="98" t="str">
        <f t="shared" si="129"/>
        <v>1226</v>
      </c>
      <c r="B2740" s="98" t="str">
        <f t="shared" si="130"/>
        <v>OT</v>
      </c>
      <c r="C2740" s="98">
        <f t="shared" si="131"/>
        <v>0</v>
      </c>
      <c r="D2740" t="s">
        <v>6552</v>
      </c>
      <c r="E2740">
        <v>2</v>
      </c>
      <c r="F2740">
        <v>122602</v>
      </c>
      <c r="G2740" t="s">
        <v>3179</v>
      </c>
      <c r="H2740" t="s">
        <v>3886</v>
      </c>
      <c r="I2740" t="s">
        <v>6006</v>
      </c>
      <c r="J2740" t="s">
        <v>50</v>
      </c>
      <c r="L2740" t="s">
        <v>7193</v>
      </c>
      <c r="M2740" s="99">
        <v>44408</v>
      </c>
      <c r="N2740" s="21">
        <v>2577400</v>
      </c>
      <c r="O2740" s="24">
        <v>1</v>
      </c>
      <c r="Q2740" t="s">
        <v>3139</v>
      </c>
      <c r="R2740">
        <v>2577400</v>
      </c>
      <c r="T2740" t="s">
        <v>3139</v>
      </c>
      <c r="U2740" t="s">
        <v>7193</v>
      </c>
      <c r="V2740">
        <v>2577400</v>
      </c>
      <c r="W2740" s="1" t="s">
        <v>3139</v>
      </c>
      <c r="X2740">
        <v>1</v>
      </c>
      <c r="Y2740" t="s">
        <v>6552</v>
      </c>
      <c r="Z2740" s="21">
        <v>12.252034</v>
      </c>
      <c r="AA2740" s="1" t="s">
        <v>3139</v>
      </c>
      <c r="AB2740">
        <v>0</v>
      </c>
      <c r="AC2740">
        <v>0</v>
      </c>
      <c r="AD2740" s="1" t="s">
        <v>3139</v>
      </c>
      <c r="AE2740" t="s">
        <v>5819</v>
      </c>
    </row>
    <row r="2741" spans="1:31">
      <c r="A2741" s="98" t="str">
        <f t="shared" si="129"/>
        <v>1226</v>
      </c>
      <c r="B2741" s="98" t="str">
        <f t="shared" si="130"/>
        <v>OT</v>
      </c>
      <c r="C2741" s="98">
        <f t="shared" si="131"/>
        <v>0</v>
      </c>
      <c r="D2741" t="s">
        <v>6552</v>
      </c>
      <c r="E2741">
        <v>3</v>
      </c>
      <c r="F2741">
        <v>122602</v>
      </c>
      <c r="G2741" t="s">
        <v>53</v>
      </c>
      <c r="H2741" t="s">
        <v>3047</v>
      </c>
      <c r="I2741" t="s">
        <v>6006</v>
      </c>
      <c r="J2741" t="s">
        <v>50</v>
      </c>
      <c r="L2741" t="s">
        <v>6087</v>
      </c>
      <c r="M2741" s="99">
        <v>44408</v>
      </c>
      <c r="N2741" s="21">
        <v>29508680</v>
      </c>
      <c r="O2741" s="24">
        <v>1</v>
      </c>
      <c r="Q2741" t="s">
        <v>3139</v>
      </c>
      <c r="R2741">
        <v>11803472</v>
      </c>
      <c r="T2741" t="s">
        <v>3139</v>
      </c>
      <c r="U2741" t="s">
        <v>6087</v>
      </c>
      <c r="V2741">
        <v>29508680</v>
      </c>
      <c r="W2741" s="1" t="s">
        <v>3139</v>
      </c>
      <c r="X2741">
        <v>1</v>
      </c>
      <c r="Y2741" t="s">
        <v>6552</v>
      </c>
      <c r="Z2741" s="21">
        <v>63.201816009999995</v>
      </c>
      <c r="AA2741" s="1" t="s">
        <v>3139</v>
      </c>
      <c r="AB2741">
        <v>0</v>
      </c>
      <c r="AC2741">
        <v>0</v>
      </c>
      <c r="AD2741" s="1" t="s">
        <v>3139</v>
      </c>
      <c r="AE2741" t="s">
        <v>5819</v>
      </c>
    </row>
    <row r="2742" spans="1:31">
      <c r="A2742" s="98" t="str">
        <f t="shared" si="129"/>
        <v>1226</v>
      </c>
      <c r="B2742" s="98" t="str">
        <f t="shared" si="130"/>
        <v>OT</v>
      </c>
      <c r="C2742" s="98">
        <f t="shared" si="131"/>
        <v>0</v>
      </c>
      <c r="D2742" t="s">
        <v>6552</v>
      </c>
      <c r="E2742">
        <v>4</v>
      </c>
      <c r="F2742">
        <v>122602</v>
      </c>
      <c r="G2742" t="s">
        <v>3775</v>
      </c>
      <c r="H2742" t="s">
        <v>7194</v>
      </c>
      <c r="I2742" t="s">
        <v>6006</v>
      </c>
      <c r="J2742" t="s">
        <v>50</v>
      </c>
      <c r="L2742" t="s">
        <v>5966</v>
      </c>
      <c r="M2742" s="99">
        <v>44408</v>
      </c>
      <c r="N2742" s="21">
        <v>10220918</v>
      </c>
      <c r="O2742" s="24">
        <v>1</v>
      </c>
      <c r="Q2742" t="s">
        <v>3139</v>
      </c>
      <c r="R2742">
        <v>10220918</v>
      </c>
      <c r="T2742" t="s">
        <v>3139</v>
      </c>
      <c r="U2742" t="s">
        <v>5966</v>
      </c>
      <c r="V2742">
        <v>10220918</v>
      </c>
      <c r="W2742" s="1" t="s">
        <v>3139</v>
      </c>
      <c r="X2742">
        <v>1</v>
      </c>
      <c r="Y2742" t="s">
        <v>6552</v>
      </c>
      <c r="Z2742" s="21">
        <v>21.719449999999998</v>
      </c>
      <c r="AA2742" s="1" t="s">
        <v>3139</v>
      </c>
      <c r="AB2742">
        <v>0</v>
      </c>
      <c r="AC2742">
        <v>0</v>
      </c>
      <c r="AD2742" s="1" t="s">
        <v>3139</v>
      </c>
      <c r="AE2742" t="s">
        <v>5819</v>
      </c>
    </row>
    <row r="2743" spans="1:31">
      <c r="A2743" s="98" t="str">
        <f t="shared" si="129"/>
        <v>1226</v>
      </c>
      <c r="B2743" s="98" t="str">
        <f t="shared" si="130"/>
        <v>OT</v>
      </c>
      <c r="C2743" s="98">
        <f t="shared" si="131"/>
        <v>0</v>
      </c>
      <c r="D2743" t="s">
        <v>6552</v>
      </c>
      <c r="E2743">
        <v>5</v>
      </c>
      <c r="F2743">
        <v>122604</v>
      </c>
      <c r="G2743" t="s">
        <v>3887</v>
      </c>
      <c r="H2743" t="s">
        <v>3888</v>
      </c>
      <c r="I2743" t="s">
        <v>6006</v>
      </c>
      <c r="J2743" t="s">
        <v>3195</v>
      </c>
      <c r="L2743" t="s">
        <v>7195</v>
      </c>
      <c r="M2743" s="99">
        <v>44408</v>
      </c>
      <c r="N2743" s="21">
        <v>1602406.09</v>
      </c>
      <c r="O2743" s="24">
        <v>1</v>
      </c>
      <c r="Q2743" t="s">
        <v>3139</v>
      </c>
      <c r="R2743">
        <v>1000</v>
      </c>
      <c r="T2743" t="s">
        <v>3139</v>
      </c>
      <c r="U2743" t="s">
        <v>7195</v>
      </c>
      <c r="V2743">
        <v>1602406.09</v>
      </c>
      <c r="W2743" s="1" t="s">
        <v>3139</v>
      </c>
      <c r="X2743">
        <v>2070</v>
      </c>
      <c r="Y2743" t="s">
        <v>6552</v>
      </c>
      <c r="Z2743" s="21">
        <v>18.748999999999999</v>
      </c>
      <c r="AA2743" s="1" t="s">
        <v>3139</v>
      </c>
      <c r="AB2743">
        <v>0</v>
      </c>
      <c r="AC2743">
        <v>16477593.91</v>
      </c>
      <c r="AD2743" s="1" t="s">
        <v>3139</v>
      </c>
      <c r="AE2743" t="s">
        <v>5819</v>
      </c>
    </row>
    <row r="2744" spans="1:31">
      <c r="A2744" s="98" t="str">
        <f t="shared" si="129"/>
        <v>1203</v>
      </c>
      <c r="B2744" s="98" t="str">
        <f t="shared" si="130"/>
        <v>FL</v>
      </c>
      <c r="C2744" s="98">
        <f t="shared" si="131"/>
        <v>39</v>
      </c>
      <c r="D2744" t="s">
        <v>6552</v>
      </c>
      <c r="E2744">
        <v>6</v>
      </c>
      <c r="F2744">
        <v>120310</v>
      </c>
      <c r="G2744" t="s">
        <v>86</v>
      </c>
      <c r="H2744" t="s">
        <v>3226</v>
      </c>
      <c r="I2744" t="s">
        <v>5969</v>
      </c>
      <c r="J2744" t="s">
        <v>11560</v>
      </c>
      <c r="L2744" t="s">
        <v>6037</v>
      </c>
      <c r="M2744" s="99">
        <v>44447</v>
      </c>
      <c r="N2744" s="21">
        <v>106836656.56</v>
      </c>
      <c r="O2744" s="24">
        <v>1</v>
      </c>
      <c r="P2744" t="s">
        <v>5814</v>
      </c>
      <c r="Q2744">
        <v>3</v>
      </c>
      <c r="R2744" t="s">
        <v>3139</v>
      </c>
      <c r="S2744" t="s">
        <v>54</v>
      </c>
      <c r="T2744">
        <v>90</v>
      </c>
      <c r="U2744" t="s">
        <v>6037</v>
      </c>
      <c r="V2744">
        <v>106836656.56</v>
      </c>
      <c r="W2744" s="1">
        <v>3</v>
      </c>
      <c r="X2744" t="s">
        <v>3139</v>
      </c>
      <c r="Y2744" t="s">
        <v>6552</v>
      </c>
      <c r="Z2744" s="21">
        <v>107.30335856000001</v>
      </c>
      <c r="AA2744" s="1">
        <v>3</v>
      </c>
      <c r="AB2744" t="s">
        <v>3139</v>
      </c>
      <c r="AC2744">
        <v>0</v>
      </c>
      <c r="AD2744" s="1" t="s">
        <v>3139</v>
      </c>
      <c r="AE2744" t="s">
        <v>5815</v>
      </c>
    </row>
    <row r="2745" spans="1:31">
      <c r="A2745" s="98" t="str">
        <f t="shared" si="129"/>
        <v>1203</v>
      </c>
      <c r="B2745" s="98" t="str">
        <f t="shared" si="130"/>
        <v>FL</v>
      </c>
      <c r="C2745" s="98">
        <f t="shared" si="131"/>
        <v>90</v>
      </c>
      <c r="D2745" t="s">
        <v>6552</v>
      </c>
      <c r="E2745">
        <v>7</v>
      </c>
      <c r="F2745">
        <v>120310</v>
      </c>
      <c r="G2745" t="s">
        <v>53</v>
      </c>
      <c r="H2745" t="s">
        <v>3047</v>
      </c>
      <c r="I2745" t="s">
        <v>5969</v>
      </c>
      <c r="J2745" t="s">
        <v>11561</v>
      </c>
      <c r="L2745" t="s">
        <v>6114</v>
      </c>
      <c r="M2745" s="99">
        <v>44498</v>
      </c>
      <c r="N2745" s="21">
        <v>257311997</v>
      </c>
      <c r="O2745" s="24">
        <v>1</v>
      </c>
      <c r="P2745" t="s">
        <v>5814</v>
      </c>
      <c r="Q2745">
        <v>2.25</v>
      </c>
      <c r="R2745" t="s">
        <v>3139</v>
      </c>
      <c r="S2745" t="s">
        <v>54</v>
      </c>
      <c r="T2745">
        <v>90</v>
      </c>
      <c r="U2745" t="s">
        <v>6114</v>
      </c>
      <c r="V2745">
        <v>257311997</v>
      </c>
      <c r="W2745" s="1">
        <v>2.25</v>
      </c>
      <c r="X2745" t="s">
        <v>3139</v>
      </c>
      <c r="Y2745" t="s">
        <v>6552</v>
      </c>
      <c r="Z2745" s="21">
        <v>257.34388899999999</v>
      </c>
      <c r="AA2745" s="1">
        <v>2.25</v>
      </c>
      <c r="AB2745" t="s">
        <v>3139</v>
      </c>
      <c r="AC2745">
        <v>0</v>
      </c>
      <c r="AD2745" s="1" t="s">
        <v>3139</v>
      </c>
      <c r="AE2745" t="s">
        <v>5815</v>
      </c>
    </row>
    <row r="2746" spans="1:31">
      <c r="A2746" s="98" t="str">
        <f t="shared" si="129"/>
        <v>1203</v>
      </c>
      <c r="B2746" s="98" t="str">
        <f t="shared" si="130"/>
        <v>FL</v>
      </c>
      <c r="C2746" s="98">
        <f t="shared" si="131"/>
        <v>51</v>
      </c>
      <c r="D2746" t="s">
        <v>6552</v>
      </c>
      <c r="E2746">
        <v>8</v>
      </c>
      <c r="F2746">
        <v>120310</v>
      </c>
      <c r="G2746" t="s">
        <v>53</v>
      </c>
      <c r="H2746" t="s">
        <v>3047</v>
      </c>
      <c r="I2746" t="s">
        <v>5969</v>
      </c>
      <c r="J2746" t="s">
        <v>11561</v>
      </c>
      <c r="L2746" t="s">
        <v>6111</v>
      </c>
      <c r="M2746" s="99">
        <v>44459</v>
      </c>
      <c r="N2746" s="21">
        <v>129265313</v>
      </c>
      <c r="O2746" s="24">
        <v>1</v>
      </c>
      <c r="P2746" t="s">
        <v>5814</v>
      </c>
      <c r="Q2746">
        <v>2.4</v>
      </c>
      <c r="R2746" t="s">
        <v>3139</v>
      </c>
      <c r="S2746" t="s">
        <v>54</v>
      </c>
      <c r="T2746">
        <v>92</v>
      </c>
      <c r="U2746" t="s">
        <v>6111</v>
      </c>
      <c r="V2746">
        <v>129265313</v>
      </c>
      <c r="W2746" s="1">
        <v>2.4</v>
      </c>
      <c r="X2746" t="s">
        <v>3139</v>
      </c>
      <c r="Y2746" t="s">
        <v>6552</v>
      </c>
      <c r="Z2746" s="21">
        <v>129.63248999999999</v>
      </c>
      <c r="AA2746" s="1">
        <v>2.4</v>
      </c>
      <c r="AB2746" t="s">
        <v>3139</v>
      </c>
      <c r="AC2746">
        <v>0</v>
      </c>
      <c r="AD2746" s="1" t="s">
        <v>3139</v>
      </c>
      <c r="AE2746" t="s">
        <v>5815</v>
      </c>
    </row>
    <row r="2747" spans="1:31">
      <c r="A2747" s="98" t="str">
        <f t="shared" si="129"/>
        <v>1226</v>
      </c>
      <c r="B2747" s="98" t="str">
        <f t="shared" si="130"/>
        <v>OT</v>
      </c>
      <c r="C2747" s="98">
        <f t="shared" si="131"/>
        <v>0</v>
      </c>
      <c r="D2747" t="s">
        <v>6552</v>
      </c>
      <c r="E2747">
        <v>9</v>
      </c>
      <c r="F2747">
        <v>122603</v>
      </c>
      <c r="G2747" t="s">
        <v>3767</v>
      </c>
      <c r="H2747" t="s">
        <v>3783</v>
      </c>
      <c r="I2747" t="s">
        <v>6006</v>
      </c>
      <c r="J2747" t="s">
        <v>50</v>
      </c>
      <c r="L2747" t="s">
        <v>6426</v>
      </c>
      <c r="M2747" s="99">
        <v>44408</v>
      </c>
      <c r="N2747" s="21">
        <v>208000</v>
      </c>
      <c r="O2747" s="24">
        <v>1</v>
      </c>
      <c r="Q2747" t="s">
        <v>3139</v>
      </c>
      <c r="R2747">
        <v>208000</v>
      </c>
      <c r="T2747" t="s">
        <v>3139</v>
      </c>
      <c r="U2747" t="s">
        <v>6426</v>
      </c>
      <c r="V2747">
        <v>208000</v>
      </c>
      <c r="W2747" s="1" t="s">
        <v>3139</v>
      </c>
      <c r="X2747">
        <v>1</v>
      </c>
      <c r="Y2747" t="s">
        <v>6552</v>
      </c>
      <c r="Z2747" s="21">
        <v>0.36541708000000001</v>
      </c>
      <c r="AA2747" s="1" t="s">
        <v>3139</v>
      </c>
      <c r="AB2747">
        <v>0</v>
      </c>
      <c r="AC2747">
        <v>0</v>
      </c>
      <c r="AD2747" s="1">
        <v>365417.08</v>
      </c>
      <c r="AE2747" t="s">
        <v>5819</v>
      </c>
    </row>
    <row r="2748" spans="1:31">
      <c r="A2748" s="98" t="str">
        <f t="shared" si="129"/>
        <v>1230</v>
      </c>
      <c r="B2748" s="98" t="str">
        <f t="shared" si="130"/>
        <v>VR</v>
      </c>
      <c r="C2748" s="98">
        <f t="shared" si="131"/>
        <v>153</v>
      </c>
      <c r="D2748" t="s">
        <v>6552</v>
      </c>
      <c r="E2748">
        <v>1</v>
      </c>
      <c r="F2748">
        <v>123013</v>
      </c>
      <c r="G2748" t="s">
        <v>3899</v>
      </c>
      <c r="H2748" t="s">
        <v>3900</v>
      </c>
      <c r="I2748" t="s">
        <v>6006</v>
      </c>
      <c r="J2748" t="s">
        <v>9800</v>
      </c>
      <c r="L2748" t="s">
        <v>6434</v>
      </c>
      <c r="M2748" s="99">
        <v>44561</v>
      </c>
      <c r="N2748" s="21">
        <v>36730017202.169998</v>
      </c>
      <c r="O2748" s="24">
        <v>1</v>
      </c>
      <c r="Q2748" t="s">
        <v>3139</v>
      </c>
      <c r="R2748">
        <v>0</v>
      </c>
      <c r="T2748" t="s">
        <v>3139</v>
      </c>
      <c r="U2748" t="s">
        <v>6434</v>
      </c>
      <c r="V2748">
        <v>36730017202.169998</v>
      </c>
      <c r="W2748" s="1" t="s">
        <v>3139</v>
      </c>
      <c r="X2748">
        <v>1</v>
      </c>
      <c r="Y2748" t="s">
        <v>6203</v>
      </c>
      <c r="Z2748" s="21">
        <v>47366.565276269997</v>
      </c>
      <c r="AA2748" s="1" t="s">
        <v>3139</v>
      </c>
      <c r="AB2748">
        <v>0</v>
      </c>
      <c r="AC2748">
        <v>45654055.270000003</v>
      </c>
      <c r="AD2748" s="1" t="s">
        <v>3139</v>
      </c>
      <c r="AE2748" t="s">
        <v>5824</v>
      </c>
    </row>
    <row r="2749" spans="1:31">
      <c r="A2749" s="98" t="str">
        <f t="shared" si="129"/>
        <v>1226</v>
      </c>
      <c r="B2749" s="98" t="str">
        <f t="shared" si="130"/>
        <v>OT</v>
      </c>
      <c r="C2749" s="98">
        <f t="shared" si="131"/>
        <v>153</v>
      </c>
      <c r="D2749" t="s">
        <v>6552</v>
      </c>
      <c r="E2749">
        <v>2</v>
      </c>
      <c r="F2749">
        <v>122601</v>
      </c>
      <c r="G2749" t="s">
        <v>3605</v>
      </c>
      <c r="H2749" t="s">
        <v>3724</v>
      </c>
      <c r="I2749" t="s">
        <v>6006</v>
      </c>
      <c r="J2749" t="s">
        <v>50</v>
      </c>
      <c r="L2749" t="s">
        <v>7196</v>
      </c>
      <c r="M2749" s="99">
        <v>44561</v>
      </c>
      <c r="N2749" s="21">
        <v>10000</v>
      </c>
      <c r="O2749" s="24">
        <v>1</v>
      </c>
      <c r="Q2749" t="s">
        <v>3139</v>
      </c>
      <c r="R2749">
        <v>0</v>
      </c>
      <c r="T2749" t="s">
        <v>3139</v>
      </c>
      <c r="U2749" t="s">
        <v>7196</v>
      </c>
      <c r="V2749">
        <v>817350000</v>
      </c>
      <c r="W2749" s="1" t="s">
        <v>3139</v>
      </c>
      <c r="X2749">
        <v>81735</v>
      </c>
      <c r="Y2749" t="s">
        <v>6203</v>
      </c>
      <c r="Z2749" s="21">
        <v>817.35</v>
      </c>
      <c r="AA2749" s="1" t="s">
        <v>3139</v>
      </c>
      <c r="AB2749">
        <v>0</v>
      </c>
      <c r="AC2749">
        <v>0</v>
      </c>
      <c r="AD2749" s="1" t="s">
        <v>3139</v>
      </c>
      <c r="AE2749" t="s">
        <v>5818</v>
      </c>
    </row>
    <row r="2750" spans="1:31">
      <c r="A2750" s="98" t="str">
        <f t="shared" si="129"/>
        <v>1226</v>
      </c>
      <c r="B2750" s="98" t="str">
        <f t="shared" si="130"/>
        <v>OT</v>
      </c>
      <c r="C2750" s="98">
        <f t="shared" si="131"/>
        <v>153</v>
      </c>
      <c r="D2750" t="s">
        <v>6552</v>
      </c>
      <c r="E2750">
        <v>3</v>
      </c>
      <c r="F2750">
        <v>122601</v>
      </c>
      <c r="G2750" t="s">
        <v>3890</v>
      </c>
      <c r="H2750" t="s">
        <v>3891</v>
      </c>
      <c r="I2750" t="s">
        <v>6006</v>
      </c>
      <c r="J2750" t="s">
        <v>88</v>
      </c>
      <c r="L2750" t="s">
        <v>7197</v>
      </c>
      <c r="M2750" s="99">
        <v>44561</v>
      </c>
      <c r="N2750" s="21">
        <v>1000</v>
      </c>
      <c r="O2750" s="24">
        <v>1</v>
      </c>
      <c r="Q2750" t="s">
        <v>3139</v>
      </c>
      <c r="R2750">
        <v>0</v>
      </c>
      <c r="T2750" t="s">
        <v>3139</v>
      </c>
      <c r="U2750" t="s">
        <v>7197</v>
      </c>
      <c r="V2750">
        <v>405857000</v>
      </c>
      <c r="W2750" s="1" t="s">
        <v>3139</v>
      </c>
      <c r="X2750">
        <v>405857</v>
      </c>
      <c r="Y2750" t="s">
        <v>6203</v>
      </c>
      <c r="Z2750" s="21">
        <v>405.85700000000003</v>
      </c>
      <c r="AA2750" s="1" t="s">
        <v>3139</v>
      </c>
      <c r="AB2750">
        <v>0</v>
      </c>
      <c r="AC2750">
        <v>0</v>
      </c>
      <c r="AD2750" s="1" t="s">
        <v>3139</v>
      </c>
      <c r="AE2750" t="s">
        <v>5818</v>
      </c>
    </row>
    <row r="2751" spans="1:31">
      <c r="A2751" s="98" t="str">
        <f t="shared" si="129"/>
        <v>1226</v>
      </c>
      <c r="B2751" s="98" t="str">
        <f t="shared" si="130"/>
        <v>OT</v>
      </c>
      <c r="C2751" s="98">
        <f t="shared" si="131"/>
        <v>153</v>
      </c>
      <c r="D2751" t="s">
        <v>6552</v>
      </c>
      <c r="E2751">
        <v>4</v>
      </c>
      <c r="F2751">
        <v>122601</v>
      </c>
      <c r="G2751" t="s">
        <v>3892</v>
      </c>
      <c r="H2751" t="s">
        <v>3893</v>
      </c>
      <c r="I2751" t="s">
        <v>6006</v>
      </c>
      <c r="J2751" t="s">
        <v>89</v>
      </c>
      <c r="L2751" t="s">
        <v>7198</v>
      </c>
      <c r="M2751" s="99">
        <v>44561</v>
      </c>
      <c r="N2751" s="21">
        <v>1000</v>
      </c>
      <c r="O2751" s="24">
        <v>1</v>
      </c>
      <c r="Q2751" t="s">
        <v>3139</v>
      </c>
      <c r="R2751">
        <v>0</v>
      </c>
      <c r="T2751" t="s">
        <v>3139</v>
      </c>
      <c r="U2751" t="s">
        <v>7198</v>
      </c>
      <c r="V2751">
        <v>699754000</v>
      </c>
      <c r="W2751" s="1" t="s">
        <v>3139</v>
      </c>
      <c r="X2751">
        <v>699754</v>
      </c>
      <c r="Y2751" t="s">
        <v>6203</v>
      </c>
      <c r="Z2751" s="21">
        <v>699.75400000000002</v>
      </c>
      <c r="AA2751" s="1" t="s">
        <v>3139</v>
      </c>
      <c r="AB2751">
        <v>0</v>
      </c>
      <c r="AC2751">
        <v>0</v>
      </c>
      <c r="AD2751" s="1" t="s">
        <v>3139</v>
      </c>
      <c r="AE2751" t="s">
        <v>5818</v>
      </c>
    </row>
    <row r="2752" spans="1:31">
      <c r="A2752" s="98" t="str">
        <f t="shared" si="129"/>
        <v>1226</v>
      </c>
      <c r="B2752" s="98" t="str">
        <f t="shared" si="130"/>
        <v>OT</v>
      </c>
      <c r="C2752" s="98">
        <f t="shared" si="131"/>
        <v>153</v>
      </c>
      <c r="D2752" t="s">
        <v>6552</v>
      </c>
      <c r="E2752">
        <v>5</v>
      </c>
      <c r="F2752">
        <v>122601</v>
      </c>
      <c r="G2752" t="s">
        <v>3896</v>
      </c>
      <c r="H2752" t="s">
        <v>3897</v>
      </c>
      <c r="I2752" t="s">
        <v>6006</v>
      </c>
      <c r="J2752" t="s">
        <v>3193</v>
      </c>
      <c r="L2752" t="s">
        <v>6519</v>
      </c>
      <c r="M2752" s="99">
        <v>44561</v>
      </c>
      <c r="N2752" s="21">
        <v>10000</v>
      </c>
      <c r="O2752" s="24">
        <v>1</v>
      </c>
      <c r="Q2752" t="s">
        <v>3139</v>
      </c>
      <c r="R2752">
        <v>0</v>
      </c>
      <c r="T2752" t="s">
        <v>3139</v>
      </c>
      <c r="U2752" t="s">
        <v>6519</v>
      </c>
      <c r="V2752">
        <v>133600000</v>
      </c>
      <c r="W2752" s="1" t="s">
        <v>3139</v>
      </c>
      <c r="X2752">
        <v>13360</v>
      </c>
      <c r="Y2752" t="s">
        <v>6203</v>
      </c>
      <c r="Z2752" s="21">
        <v>133.6</v>
      </c>
      <c r="AA2752" s="1" t="s">
        <v>3139</v>
      </c>
      <c r="AB2752">
        <v>0</v>
      </c>
      <c r="AC2752">
        <v>0</v>
      </c>
      <c r="AD2752" s="1" t="s">
        <v>3139</v>
      </c>
      <c r="AE2752" t="s">
        <v>5818</v>
      </c>
    </row>
    <row r="2753" spans="1:31">
      <c r="A2753" s="98" t="str">
        <f t="shared" si="129"/>
        <v>1226</v>
      </c>
      <c r="B2753" s="98" t="str">
        <f t="shared" si="130"/>
        <v>OT</v>
      </c>
      <c r="C2753" s="98">
        <f t="shared" si="131"/>
        <v>153</v>
      </c>
      <c r="D2753" t="s">
        <v>6552</v>
      </c>
      <c r="E2753">
        <v>6</v>
      </c>
      <c r="F2753">
        <v>122602</v>
      </c>
      <c r="G2753" t="s">
        <v>3179</v>
      </c>
      <c r="H2753" t="s">
        <v>3853</v>
      </c>
      <c r="I2753" t="s">
        <v>6006</v>
      </c>
      <c r="J2753" t="s">
        <v>3195</v>
      </c>
      <c r="L2753" t="s">
        <v>7199</v>
      </c>
      <c r="M2753" s="99">
        <v>44561</v>
      </c>
      <c r="N2753" s="21">
        <v>203346774</v>
      </c>
      <c r="O2753" s="24">
        <v>1</v>
      </c>
      <c r="Q2753" t="s">
        <v>3139</v>
      </c>
      <c r="R2753">
        <v>0</v>
      </c>
      <c r="T2753" t="s">
        <v>3139</v>
      </c>
      <c r="U2753" t="s">
        <v>9801</v>
      </c>
      <c r="V2753">
        <v>227814262</v>
      </c>
      <c r="W2753" s="1" t="s">
        <v>3139</v>
      </c>
      <c r="X2753">
        <v>1</v>
      </c>
      <c r="Y2753" t="s">
        <v>6203</v>
      </c>
      <c r="Z2753" s="21">
        <v>227.81426200000001</v>
      </c>
      <c r="AA2753" s="1" t="s">
        <v>3139</v>
      </c>
      <c r="AB2753">
        <v>0</v>
      </c>
      <c r="AC2753">
        <v>0</v>
      </c>
      <c r="AD2753" s="1" t="s">
        <v>3139</v>
      </c>
      <c r="AE2753" t="s">
        <v>5818</v>
      </c>
    </row>
    <row r="2754" spans="1:31">
      <c r="A2754" s="98" t="str">
        <f t="shared" si="129"/>
        <v>1226</v>
      </c>
      <c r="B2754" s="98" t="str">
        <f t="shared" si="130"/>
        <v>OT</v>
      </c>
      <c r="C2754" s="98">
        <f t="shared" si="131"/>
        <v>153</v>
      </c>
      <c r="D2754" t="s">
        <v>6552</v>
      </c>
      <c r="E2754">
        <v>7</v>
      </c>
      <c r="F2754">
        <v>122602</v>
      </c>
      <c r="G2754" t="s">
        <v>3181</v>
      </c>
      <c r="H2754" t="s">
        <v>3854</v>
      </c>
      <c r="I2754" t="s">
        <v>6006</v>
      </c>
      <c r="J2754" t="s">
        <v>3393</v>
      </c>
      <c r="L2754" t="s">
        <v>7199</v>
      </c>
      <c r="M2754" s="99">
        <v>44561</v>
      </c>
      <c r="N2754" s="21">
        <v>283902204</v>
      </c>
      <c r="O2754" s="24">
        <v>1</v>
      </c>
      <c r="Q2754" t="s">
        <v>3139</v>
      </c>
      <c r="R2754">
        <v>0</v>
      </c>
      <c r="T2754" t="s">
        <v>3139</v>
      </c>
      <c r="U2754" t="s">
        <v>9801</v>
      </c>
      <c r="V2754">
        <v>450233280.5</v>
      </c>
      <c r="W2754" s="1" t="s">
        <v>3139</v>
      </c>
      <c r="X2754">
        <v>1</v>
      </c>
      <c r="Y2754" t="s">
        <v>6203</v>
      </c>
      <c r="Z2754" s="21">
        <v>450.23328049999998</v>
      </c>
      <c r="AA2754" s="1" t="s">
        <v>3139</v>
      </c>
      <c r="AB2754">
        <v>0</v>
      </c>
      <c r="AC2754">
        <v>0</v>
      </c>
      <c r="AD2754" s="1" t="s">
        <v>3139</v>
      </c>
      <c r="AE2754" t="s">
        <v>5818</v>
      </c>
    </row>
    <row r="2755" spans="1:31">
      <c r="A2755" s="98" t="str">
        <f t="shared" si="129"/>
        <v>1226</v>
      </c>
      <c r="B2755" s="98" t="str">
        <f t="shared" si="130"/>
        <v>OT</v>
      </c>
      <c r="C2755" s="98">
        <f t="shared" si="131"/>
        <v>153</v>
      </c>
      <c r="D2755" t="s">
        <v>6552</v>
      </c>
      <c r="E2755">
        <v>8</v>
      </c>
      <c r="F2755">
        <v>122602</v>
      </c>
      <c r="G2755" t="s">
        <v>53</v>
      </c>
      <c r="H2755" t="s">
        <v>3047</v>
      </c>
      <c r="I2755" t="s">
        <v>6006</v>
      </c>
      <c r="J2755" t="s">
        <v>9802</v>
      </c>
      <c r="L2755" t="s">
        <v>7200</v>
      </c>
      <c r="M2755" s="99">
        <v>44561</v>
      </c>
      <c r="N2755" s="21">
        <v>937960886.19000006</v>
      </c>
      <c r="O2755" s="24">
        <v>1</v>
      </c>
      <c r="Q2755" t="s">
        <v>3139</v>
      </c>
      <c r="R2755">
        <v>0</v>
      </c>
      <c r="T2755" t="s">
        <v>3139</v>
      </c>
      <c r="U2755" t="s">
        <v>7200</v>
      </c>
      <c r="V2755">
        <v>1108095847.6900001</v>
      </c>
      <c r="W2755" s="1" t="s">
        <v>3139</v>
      </c>
      <c r="X2755">
        <v>1</v>
      </c>
      <c r="Y2755" t="s">
        <v>6203</v>
      </c>
      <c r="Z2755" s="21">
        <v>1108.09584769</v>
      </c>
      <c r="AA2755" s="1" t="s">
        <v>3139</v>
      </c>
      <c r="AB2755">
        <v>0</v>
      </c>
      <c r="AC2755">
        <v>0</v>
      </c>
      <c r="AD2755" s="1" t="s">
        <v>3139</v>
      </c>
      <c r="AE2755" t="s">
        <v>5818</v>
      </c>
    </row>
    <row r="2756" spans="1:31">
      <c r="A2756" s="98" t="str">
        <f t="shared" si="129"/>
        <v>1218</v>
      </c>
      <c r="B2756" s="98" t="str">
        <f t="shared" si="130"/>
        <v>OT</v>
      </c>
      <c r="C2756" s="98">
        <f t="shared" si="131"/>
        <v>153</v>
      </c>
      <c r="D2756" t="s">
        <v>6552</v>
      </c>
      <c r="E2756">
        <v>9</v>
      </c>
      <c r="F2756">
        <v>121803</v>
      </c>
      <c r="G2756" t="s">
        <v>3894</v>
      </c>
      <c r="H2756" t="s">
        <v>3895</v>
      </c>
      <c r="I2756" t="s">
        <v>6006</v>
      </c>
      <c r="J2756" t="s">
        <v>90</v>
      </c>
      <c r="L2756" t="s">
        <v>7201</v>
      </c>
      <c r="M2756" s="99">
        <v>44561</v>
      </c>
      <c r="N2756" s="21">
        <v>225936.72335231901</v>
      </c>
      <c r="O2756" s="24">
        <v>1</v>
      </c>
      <c r="Q2756" t="s">
        <v>3139</v>
      </c>
      <c r="R2756">
        <v>0</v>
      </c>
      <c r="T2756" t="s">
        <v>3139</v>
      </c>
      <c r="U2756" t="s">
        <v>7201</v>
      </c>
      <c r="V2756">
        <v>282420904.19039899</v>
      </c>
      <c r="W2756" s="1" t="s">
        <v>3139</v>
      </c>
      <c r="X2756">
        <v>1250</v>
      </c>
      <c r="Y2756" t="s">
        <v>6203</v>
      </c>
      <c r="Z2756" s="21">
        <v>570.32723537000004</v>
      </c>
      <c r="AA2756" s="1" t="s">
        <v>3139</v>
      </c>
      <c r="AB2756">
        <v>0</v>
      </c>
      <c r="AC2756">
        <v>0</v>
      </c>
      <c r="AD2756" s="1" t="s">
        <v>3139</v>
      </c>
      <c r="AE2756" t="s">
        <v>5818</v>
      </c>
    </row>
    <row r="2757" spans="1:31">
      <c r="A2757" s="98" t="str">
        <f t="shared" si="129"/>
        <v>1228</v>
      </c>
      <c r="B2757" s="98" t="str">
        <f t="shared" si="130"/>
        <v>CA</v>
      </c>
      <c r="C2757" s="98">
        <f t="shared" si="131"/>
        <v>4</v>
      </c>
      <c r="D2757" t="s">
        <v>6552</v>
      </c>
      <c r="E2757">
        <v>10</v>
      </c>
      <c r="F2757">
        <v>122895</v>
      </c>
      <c r="G2757" t="s">
        <v>199</v>
      </c>
      <c r="H2757" t="s">
        <v>3214</v>
      </c>
      <c r="I2757" t="s">
        <v>5969</v>
      </c>
      <c r="J2757" t="s">
        <v>9803</v>
      </c>
      <c r="L2757" t="s">
        <v>6065</v>
      </c>
      <c r="M2757" s="99">
        <v>44412</v>
      </c>
      <c r="N2757" s="21">
        <v>3000000000</v>
      </c>
      <c r="O2757" s="24">
        <v>1</v>
      </c>
      <c r="P2757" t="s">
        <v>5814</v>
      </c>
      <c r="Q2757">
        <v>2.0201160496916101E-2</v>
      </c>
      <c r="R2757" t="s">
        <v>3139</v>
      </c>
      <c r="S2757" t="s">
        <v>54</v>
      </c>
      <c r="T2757">
        <v>150</v>
      </c>
      <c r="U2757" t="s">
        <v>6065</v>
      </c>
      <c r="V2757">
        <v>3000000000</v>
      </c>
      <c r="W2757" s="1">
        <v>2.0201160496916101E-2</v>
      </c>
      <c r="X2757" t="s">
        <v>3139</v>
      </c>
      <c r="Y2757" t="s">
        <v>6203</v>
      </c>
      <c r="Z2757" s="21">
        <v>3024.4438513</v>
      </c>
      <c r="AA2757" s="1">
        <v>2.0201160496916101E-2</v>
      </c>
      <c r="AB2757" t="s">
        <v>3139</v>
      </c>
      <c r="AC2757">
        <v>24443851.300000198</v>
      </c>
      <c r="AD2757" s="1" t="s">
        <v>3139</v>
      </c>
      <c r="AE2757" t="s">
        <v>5815</v>
      </c>
    </row>
    <row r="2758" spans="1:31">
      <c r="A2758" s="98" t="str">
        <f t="shared" si="129"/>
        <v>1228</v>
      </c>
      <c r="B2758" s="98" t="str">
        <f t="shared" si="130"/>
        <v>CA</v>
      </c>
      <c r="C2758" s="98">
        <f t="shared" si="131"/>
        <v>51</v>
      </c>
      <c r="D2758" t="s">
        <v>6552</v>
      </c>
      <c r="E2758">
        <v>11</v>
      </c>
      <c r="F2758">
        <v>122895</v>
      </c>
      <c r="G2758" t="s">
        <v>199</v>
      </c>
      <c r="H2758" t="s">
        <v>3214</v>
      </c>
      <c r="I2758" t="s">
        <v>5969</v>
      </c>
      <c r="J2758" t="s">
        <v>9804</v>
      </c>
      <c r="L2758" t="s">
        <v>6110</v>
      </c>
      <c r="M2758" s="99">
        <v>44459</v>
      </c>
      <c r="N2758" s="21">
        <v>3000000000</v>
      </c>
      <c r="O2758" s="24">
        <v>1</v>
      </c>
      <c r="P2758" t="s">
        <v>5814</v>
      </c>
      <c r="Q2758">
        <v>2.1201554345055201E-2</v>
      </c>
      <c r="R2758" t="s">
        <v>3139</v>
      </c>
      <c r="S2758" t="s">
        <v>54</v>
      </c>
      <c r="T2758">
        <v>182</v>
      </c>
      <c r="U2758" t="s">
        <v>6110</v>
      </c>
      <c r="V2758">
        <v>3000000000</v>
      </c>
      <c r="W2758" s="1">
        <v>2.1201554345055201E-2</v>
      </c>
      <c r="X2758" t="s">
        <v>3139</v>
      </c>
      <c r="Y2758" t="s">
        <v>6203</v>
      </c>
      <c r="Z2758" s="21">
        <v>3023.1822797300001</v>
      </c>
      <c r="AA2758" s="1">
        <v>2.1201554345055201E-2</v>
      </c>
      <c r="AB2758" t="s">
        <v>3139</v>
      </c>
      <c r="AC2758">
        <v>23182279.73</v>
      </c>
      <c r="AD2758" s="1" t="s">
        <v>3139</v>
      </c>
      <c r="AE2758" t="s">
        <v>5815</v>
      </c>
    </row>
    <row r="2759" spans="1:31">
      <c r="A2759" s="98" t="str">
        <f t="shared" si="129"/>
        <v>1228</v>
      </c>
      <c r="B2759" s="98" t="str">
        <f t="shared" si="130"/>
        <v>CA</v>
      </c>
      <c r="C2759" s="98">
        <f t="shared" si="131"/>
        <v>26</v>
      </c>
      <c r="D2759" t="s">
        <v>6552</v>
      </c>
      <c r="E2759">
        <v>12</v>
      </c>
      <c r="F2759">
        <v>122895</v>
      </c>
      <c r="G2759" t="s">
        <v>199</v>
      </c>
      <c r="H2759" t="s">
        <v>3214</v>
      </c>
      <c r="I2759" t="s">
        <v>5969</v>
      </c>
      <c r="J2759" t="s">
        <v>9805</v>
      </c>
      <c r="L2759" t="s">
        <v>6358</v>
      </c>
      <c r="M2759" s="99">
        <v>44434</v>
      </c>
      <c r="N2759" s="21">
        <v>1531151101.9000001</v>
      </c>
      <c r="O2759" s="24">
        <v>1</v>
      </c>
      <c r="P2759" t="s">
        <v>5814</v>
      </c>
      <c r="Q2759">
        <v>2.0201160496916101E-2</v>
      </c>
      <c r="R2759" t="s">
        <v>3139</v>
      </c>
      <c r="S2759" t="s">
        <v>54</v>
      </c>
      <c r="T2759">
        <v>150</v>
      </c>
      <c r="U2759" t="s">
        <v>6358</v>
      </c>
      <c r="V2759">
        <v>1531151101.9000001</v>
      </c>
      <c r="W2759" s="1">
        <v>2.0201160496916101E-2</v>
      </c>
      <c r="X2759" t="s">
        <v>3139</v>
      </c>
      <c r="Y2759" t="s">
        <v>6203</v>
      </c>
      <c r="Z2759" s="21">
        <v>1541.77841253</v>
      </c>
      <c r="AA2759" s="1">
        <v>2.0201160496916101E-2</v>
      </c>
      <c r="AB2759" t="s">
        <v>3139</v>
      </c>
      <c r="AC2759">
        <v>10627310.6299999</v>
      </c>
      <c r="AD2759" s="1" t="s">
        <v>3139</v>
      </c>
      <c r="AE2759" t="s">
        <v>5815</v>
      </c>
    </row>
    <row r="2760" spans="1:31">
      <c r="A2760" s="98" t="str">
        <f t="shared" si="129"/>
        <v>1228</v>
      </c>
      <c r="B2760" s="98" t="str">
        <f t="shared" si="130"/>
        <v>CA</v>
      </c>
      <c r="C2760" s="98">
        <f t="shared" si="131"/>
        <v>19</v>
      </c>
      <c r="D2760" t="s">
        <v>6552</v>
      </c>
      <c r="E2760">
        <v>13</v>
      </c>
      <c r="F2760">
        <v>122895</v>
      </c>
      <c r="G2760" t="s">
        <v>199</v>
      </c>
      <c r="H2760" t="s">
        <v>3214</v>
      </c>
      <c r="I2760" t="s">
        <v>5969</v>
      </c>
      <c r="J2760" t="s">
        <v>9806</v>
      </c>
      <c r="L2760" t="s">
        <v>6075</v>
      </c>
      <c r="M2760" s="99">
        <v>44427</v>
      </c>
      <c r="N2760" s="21">
        <v>2012094080</v>
      </c>
      <c r="O2760" s="24">
        <v>1</v>
      </c>
      <c r="P2760" t="s">
        <v>5814</v>
      </c>
      <c r="Q2760">
        <v>1.75007001901515E-2</v>
      </c>
      <c r="R2760" t="s">
        <v>3139</v>
      </c>
      <c r="S2760" t="s">
        <v>54</v>
      </c>
      <c r="T2760">
        <v>120</v>
      </c>
      <c r="U2760" t="s">
        <v>6075</v>
      </c>
      <c r="V2760">
        <v>2012094080</v>
      </c>
      <c r="W2760" s="1">
        <v>1.75007001901515E-2</v>
      </c>
      <c r="X2760" t="s">
        <v>3139</v>
      </c>
      <c r="Y2760" t="s">
        <v>6203</v>
      </c>
      <c r="Z2760" s="21">
        <v>2021.9416817200001</v>
      </c>
      <c r="AA2760" s="1">
        <v>1.75007001901515E-2</v>
      </c>
      <c r="AB2760" t="s">
        <v>3139</v>
      </c>
      <c r="AC2760">
        <v>9847601.7200000305</v>
      </c>
      <c r="AD2760" s="1" t="s">
        <v>3139</v>
      </c>
      <c r="AE2760" t="s">
        <v>5815</v>
      </c>
    </row>
    <row r="2761" spans="1:31">
      <c r="A2761" s="98" t="str">
        <f t="shared" si="129"/>
        <v>1228</v>
      </c>
      <c r="B2761" s="98" t="str">
        <f t="shared" si="130"/>
        <v>CA</v>
      </c>
      <c r="C2761" s="98">
        <f t="shared" si="131"/>
        <v>53</v>
      </c>
      <c r="D2761" t="s">
        <v>6552</v>
      </c>
      <c r="E2761">
        <v>14</v>
      </c>
      <c r="F2761">
        <v>122895</v>
      </c>
      <c r="G2761" t="s">
        <v>199</v>
      </c>
      <c r="H2761" t="s">
        <v>3214</v>
      </c>
      <c r="I2761" t="s">
        <v>5969</v>
      </c>
      <c r="J2761" t="s">
        <v>9807</v>
      </c>
      <c r="L2761" t="s">
        <v>5998</v>
      </c>
      <c r="M2761" s="99">
        <v>44461</v>
      </c>
      <c r="N2761" s="21">
        <v>2112519360</v>
      </c>
      <c r="O2761" s="24">
        <v>1</v>
      </c>
      <c r="P2761" t="s">
        <v>5814</v>
      </c>
      <c r="Q2761">
        <v>1.84009627712911E-2</v>
      </c>
      <c r="R2761" t="s">
        <v>3139</v>
      </c>
      <c r="S2761" t="s">
        <v>54</v>
      </c>
      <c r="T2761">
        <v>150</v>
      </c>
      <c r="U2761" t="s">
        <v>5998</v>
      </c>
      <c r="V2761">
        <v>2112519360</v>
      </c>
      <c r="W2761" s="1">
        <v>1.84009627712911E-2</v>
      </c>
      <c r="X2761" t="s">
        <v>3139</v>
      </c>
      <c r="Y2761" t="s">
        <v>6203</v>
      </c>
      <c r="Z2761" s="21">
        <v>2123.03484411</v>
      </c>
      <c r="AA2761" s="1">
        <v>1.84009627712911E-2</v>
      </c>
      <c r="AB2761" t="s">
        <v>3139</v>
      </c>
      <c r="AC2761">
        <v>10515484.109999901</v>
      </c>
      <c r="AD2761" s="1" t="s">
        <v>3139</v>
      </c>
      <c r="AE2761" t="s">
        <v>5815</v>
      </c>
    </row>
    <row r="2762" spans="1:31">
      <c r="A2762" s="98" t="str">
        <f t="shared" si="129"/>
        <v>1228</v>
      </c>
      <c r="B2762" s="98" t="str">
        <f t="shared" si="130"/>
        <v>CA</v>
      </c>
      <c r="C2762" s="98">
        <f t="shared" si="131"/>
        <v>57</v>
      </c>
      <c r="D2762" t="s">
        <v>6552</v>
      </c>
      <c r="E2762">
        <v>15</v>
      </c>
      <c r="F2762">
        <v>122895</v>
      </c>
      <c r="G2762" t="s">
        <v>199</v>
      </c>
      <c r="H2762" t="s">
        <v>3214</v>
      </c>
      <c r="I2762" t="s">
        <v>5969</v>
      </c>
      <c r="J2762" t="s">
        <v>9808</v>
      </c>
      <c r="L2762" t="s">
        <v>6107</v>
      </c>
      <c r="M2762" s="99">
        <v>44465</v>
      </c>
      <c r="N2762" s="21">
        <v>1116279680</v>
      </c>
      <c r="O2762" s="24">
        <v>1</v>
      </c>
      <c r="P2762" t="s">
        <v>5814</v>
      </c>
      <c r="Q2762">
        <v>1.84009627712911E-2</v>
      </c>
      <c r="R2762" t="s">
        <v>3139</v>
      </c>
      <c r="S2762" t="s">
        <v>54</v>
      </c>
      <c r="T2762">
        <v>150</v>
      </c>
      <c r="U2762" t="s">
        <v>6107</v>
      </c>
      <c r="V2762">
        <v>1116279680</v>
      </c>
      <c r="W2762" s="1">
        <v>1.84009627712911E-2</v>
      </c>
      <c r="X2762" t="s">
        <v>3139</v>
      </c>
      <c r="Y2762" t="s">
        <v>6203</v>
      </c>
      <c r="Z2762" s="21">
        <v>1121.6133932400001</v>
      </c>
      <c r="AA2762" s="1">
        <v>1.84009627712911E-2</v>
      </c>
      <c r="AB2762" t="s">
        <v>3139</v>
      </c>
      <c r="AC2762">
        <v>5333713.2400000095</v>
      </c>
      <c r="AD2762" s="1" t="s">
        <v>3139</v>
      </c>
      <c r="AE2762" t="s">
        <v>5815</v>
      </c>
    </row>
    <row r="2763" spans="1:31">
      <c r="A2763" s="98" t="str">
        <f t="shared" si="129"/>
        <v>1228</v>
      </c>
      <c r="B2763" s="98" t="str">
        <f t="shared" si="130"/>
        <v>CA</v>
      </c>
      <c r="C2763" s="98">
        <f t="shared" si="131"/>
        <v>87</v>
      </c>
      <c r="D2763" t="s">
        <v>6552</v>
      </c>
      <c r="E2763">
        <v>16</v>
      </c>
      <c r="F2763">
        <v>122895</v>
      </c>
      <c r="G2763" t="s">
        <v>199</v>
      </c>
      <c r="H2763" t="s">
        <v>3214</v>
      </c>
      <c r="I2763" t="s">
        <v>5969</v>
      </c>
      <c r="J2763" t="s">
        <v>9809</v>
      </c>
      <c r="L2763" t="s">
        <v>6107</v>
      </c>
      <c r="M2763" s="99">
        <v>44495</v>
      </c>
      <c r="N2763" s="21">
        <v>1800000000</v>
      </c>
      <c r="O2763" s="24">
        <v>1</v>
      </c>
      <c r="P2763" t="s">
        <v>5814</v>
      </c>
      <c r="Q2763">
        <v>1.93012762764628E-2</v>
      </c>
      <c r="R2763" t="s">
        <v>3139</v>
      </c>
      <c r="S2763" t="s">
        <v>54</v>
      </c>
      <c r="T2763">
        <v>180</v>
      </c>
      <c r="U2763" t="s">
        <v>6107</v>
      </c>
      <c r="V2763">
        <v>1800000000</v>
      </c>
      <c r="W2763" s="1">
        <v>1.93012762764628E-2</v>
      </c>
      <c r="X2763" t="s">
        <v>3139</v>
      </c>
      <c r="Y2763" t="s">
        <v>6203</v>
      </c>
      <c r="Z2763" s="21">
        <v>1809.0479811099999</v>
      </c>
      <c r="AA2763" s="1">
        <v>1.93012762764628E-2</v>
      </c>
      <c r="AB2763" t="s">
        <v>3139</v>
      </c>
      <c r="AC2763">
        <v>9047981.1099999007</v>
      </c>
      <c r="AD2763" s="1" t="s">
        <v>3139</v>
      </c>
      <c r="AE2763" t="s">
        <v>5815</v>
      </c>
    </row>
    <row r="2764" spans="1:31">
      <c r="A2764" s="98" t="str">
        <f t="shared" si="129"/>
        <v>1228</v>
      </c>
      <c r="B2764" s="98" t="str">
        <f t="shared" si="130"/>
        <v>CA</v>
      </c>
      <c r="C2764" s="98">
        <f t="shared" si="131"/>
        <v>73</v>
      </c>
      <c r="D2764" t="s">
        <v>6552</v>
      </c>
      <c r="E2764">
        <v>17</v>
      </c>
      <c r="F2764">
        <v>122895</v>
      </c>
      <c r="G2764" t="s">
        <v>199</v>
      </c>
      <c r="H2764" t="s">
        <v>3214</v>
      </c>
      <c r="I2764" t="s">
        <v>5969</v>
      </c>
      <c r="J2764" t="s">
        <v>9810</v>
      </c>
      <c r="L2764" t="s">
        <v>6088</v>
      </c>
      <c r="M2764" s="99">
        <v>44481</v>
      </c>
      <c r="N2764" s="21">
        <v>1509070560</v>
      </c>
      <c r="O2764" s="24">
        <v>1</v>
      </c>
      <c r="P2764" t="s">
        <v>5814</v>
      </c>
      <c r="Q2764">
        <v>1.84009774610632E-2</v>
      </c>
      <c r="R2764" t="s">
        <v>3139</v>
      </c>
      <c r="S2764" t="s">
        <v>54</v>
      </c>
      <c r="T2764">
        <v>152</v>
      </c>
      <c r="U2764" t="s">
        <v>6088</v>
      </c>
      <c r="V2764">
        <v>1509070560</v>
      </c>
      <c r="W2764" s="1">
        <v>1.84009774610632E-2</v>
      </c>
      <c r="X2764" t="s">
        <v>3139</v>
      </c>
      <c r="Y2764" t="s">
        <v>6203</v>
      </c>
      <c r="Z2764" s="21">
        <v>1515.2289910299999</v>
      </c>
      <c r="AA2764" s="1">
        <v>1.84009774610632E-2</v>
      </c>
      <c r="AB2764" t="s">
        <v>3139</v>
      </c>
      <c r="AC2764">
        <v>6158431.0299999705</v>
      </c>
      <c r="AD2764" s="1" t="s">
        <v>3139</v>
      </c>
      <c r="AE2764" t="s">
        <v>5815</v>
      </c>
    </row>
    <row r="2765" spans="1:31">
      <c r="A2765" s="98" t="str">
        <f t="shared" si="129"/>
        <v>1228</v>
      </c>
      <c r="B2765" s="98" t="str">
        <f t="shared" si="130"/>
        <v>CA</v>
      </c>
      <c r="C2765" s="98">
        <f t="shared" si="131"/>
        <v>23</v>
      </c>
      <c r="D2765" t="s">
        <v>6552</v>
      </c>
      <c r="E2765">
        <v>18</v>
      </c>
      <c r="F2765">
        <v>122895</v>
      </c>
      <c r="G2765" t="s">
        <v>108</v>
      </c>
      <c r="H2765" t="s">
        <v>3042</v>
      </c>
      <c r="I2765" t="s">
        <v>5969</v>
      </c>
      <c r="J2765" t="s">
        <v>9811</v>
      </c>
      <c r="L2765" t="s">
        <v>6379</v>
      </c>
      <c r="M2765" s="99">
        <v>44431</v>
      </c>
      <c r="N2765" s="21">
        <v>3525446000</v>
      </c>
      <c r="O2765" s="24">
        <v>1</v>
      </c>
      <c r="P2765" t="s">
        <v>5814</v>
      </c>
      <c r="Q2765">
        <v>2.3999998950186199E-2</v>
      </c>
      <c r="R2765" t="s">
        <v>3139</v>
      </c>
      <c r="S2765" t="s">
        <v>54</v>
      </c>
      <c r="T2765">
        <v>180</v>
      </c>
      <c r="U2765" t="s">
        <v>6379</v>
      </c>
      <c r="V2765">
        <v>3525446000</v>
      </c>
      <c r="W2765" s="1">
        <v>2.3999998950186199E-2</v>
      </c>
      <c r="X2765" t="s">
        <v>3139</v>
      </c>
      <c r="Y2765" t="s">
        <v>6203</v>
      </c>
      <c r="Z2765" s="21">
        <v>3561.5943934299999</v>
      </c>
      <c r="AA2765" s="1">
        <v>2.3999998950186199E-2</v>
      </c>
      <c r="AB2765" t="s">
        <v>3139</v>
      </c>
      <c r="AC2765">
        <v>36148393.429999799</v>
      </c>
      <c r="AD2765" s="1" t="s">
        <v>3139</v>
      </c>
      <c r="AE2765" t="s">
        <v>5815</v>
      </c>
    </row>
    <row r="2766" spans="1:31">
      <c r="A2766" s="98" t="str">
        <f t="shared" si="129"/>
        <v>1228</v>
      </c>
      <c r="B2766" s="98" t="str">
        <f t="shared" si="130"/>
        <v>CA</v>
      </c>
      <c r="C2766" s="98">
        <f t="shared" si="131"/>
        <v>66</v>
      </c>
      <c r="D2766" t="s">
        <v>6552</v>
      </c>
      <c r="E2766">
        <v>19</v>
      </c>
      <c r="F2766">
        <v>122895</v>
      </c>
      <c r="G2766" t="s">
        <v>108</v>
      </c>
      <c r="H2766" t="s">
        <v>3042</v>
      </c>
      <c r="I2766" t="s">
        <v>5969</v>
      </c>
      <c r="J2766" t="s">
        <v>9812</v>
      </c>
      <c r="L2766" t="s">
        <v>6067</v>
      </c>
      <c r="M2766" s="99">
        <v>44474</v>
      </c>
      <c r="N2766" s="21">
        <v>3031659000</v>
      </c>
      <c r="O2766" s="24">
        <v>1</v>
      </c>
      <c r="P2766" t="s">
        <v>5814</v>
      </c>
      <c r="Q2766">
        <v>2.1500003076273502E-2</v>
      </c>
      <c r="R2766" t="s">
        <v>3139</v>
      </c>
      <c r="S2766" t="s">
        <v>54</v>
      </c>
      <c r="T2766">
        <v>181</v>
      </c>
      <c r="U2766" t="s">
        <v>6067</v>
      </c>
      <c r="V2766">
        <v>3031659000</v>
      </c>
      <c r="W2766" s="1">
        <v>2.1500003076273502E-2</v>
      </c>
      <c r="X2766" t="s">
        <v>3139</v>
      </c>
      <c r="Y2766" t="s">
        <v>6203</v>
      </c>
      <c r="Z2766" s="21">
        <v>3052.0459682600003</v>
      </c>
      <c r="AA2766" s="1">
        <v>2.1500003076273502E-2</v>
      </c>
      <c r="AB2766" t="s">
        <v>3139</v>
      </c>
      <c r="AC2766">
        <v>20386968.260000199</v>
      </c>
      <c r="AD2766" s="1" t="s">
        <v>3139</v>
      </c>
      <c r="AE2766" t="s">
        <v>5815</v>
      </c>
    </row>
    <row r="2767" spans="1:31">
      <c r="A2767" s="98" t="str">
        <f t="shared" si="129"/>
        <v>1228</v>
      </c>
      <c r="B2767" s="98" t="str">
        <f t="shared" si="130"/>
        <v>CA</v>
      </c>
      <c r="C2767" s="98">
        <f t="shared" si="131"/>
        <v>121</v>
      </c>
      <c r="D2767" t="s">
        <v>6552</v>
      </c>
      <c r="E2767">
        <v>20</v>
      </c>
      <c r="F2767">
        <v>122895</v>
      </c>
      <c r="G2767" t="s">
        <v>108</v>
      </c>
      <c r="H2767" t="s">
        <v>3042</v>
      </c>
      <c r="I2767" t="s">
        <v>5969</v>
      </c>
      <c r="J2767" t="s">
        <v>12213</v>
      </c>
      <c r="L2767" t="s">
        <v>6114</v>
      </c>
      <c r="M2767" s="99">
        <v>44529</v>
      </c>
      <c r="N2767" s="21">
        <v>3041053496</v>
      </c>
      <c r="O2767" s="24">
        <v>1</v>
      </c>
      <c r="P2767" t="s">
        <v>5814</v>
      </c>
      <c r="Q2767">
        <v>2.3499996380961001E-2</v>
      </c>
      <c r="R2767" t="s">
        <v>3139</v>
      </c>
      <c r="S2767" t="s">
        <v>54</v>
      </c>
      <c r="T2767">
        <v>123</v>
      </c>
      <c r="U2767" t="s">
        <v>6114</v>
      </c>
      <c r="V2767">
        <v>3041053496</v>
      </c>
      <c r="W2767" s="1">
        <v>2.3499996380961001E-2</v>
      </c>
      <c r="X2767" t="s">
        <v>3139</v>
      </c>
      <c r="Y2767" t="s">
        <v>6203</v>
      </c>
      <c r="Z2767" s="21">
        <v>3041.4405779699996</v>
      </c>
      <c r="AA2767" s="1">
        <v>2.3499996380961001E-2</v>
      </c>
      <c r="AB2767" t="s">
        <v>3139</v>
      </c>
      <c r="AC2767">
        <v>387081.96999979002</v>
      </c>
      <c r="AD2767" s="1" t="s">
        <v>3139</v>
      </c>
      <c r="AE2767" t="s">
        <v>5815</v>
      </c>
    </row>
    <row r="2768" spans="1:31">
      <c r="A2768" s="98" t="str">
        <f t="shared" si="129"/>
        <v>1228</v>
      </c>
      <c r="B2768" s="98" t="str">
        <f t="shared" si="130"/>
        <v>CA</v>
      </c>
      <c r="C2768" s="98">
        <f t="shared" si="131"/>
        <v>100</v>
      </c>
      <c r="D2768" t="s">
        <v>6552</v>
      </c>
      <c r="E2768">
        <v>21</v>
      </c>
      <c r="F2768">
        <v>122895</v>
      </c>
      <c r="G2768" t="s">
        <v>3174</v>
      </c>
      <c r="H2768" t="s">
        <v>12214</v>
      </c>
      <c r="I2768" t="s">
        <v>5969</v>
      </c>
      <c r="J2768" t="s">
        <v>12215</v>
      </c>
      <c r="L2768" t="s">
        <v>6070</v>
      </c>
      <c r="M2768" s="99">
        <v>44508</v>
      </c>
      <c r="N2768" s="21">
        <v>2533618075</v>
      </c>
      <c r="O2768" s="24">
        <v>1</v>
      </c>
      <c r="P2768" t="s">
        <v>5814</v>
      </c>
      <c r="Q2768">
        <v>2.55014811090633E-2</v>
      </c>
      <c r="R2768" t="s">
        <v>3139</v>
      </c>
      <c r="S2768" t="s">
        <v>54</v>
      </c>
      <c r="T2768">
        <v>120</v>
      </c>
      <c r="U2768" t="s">
        <v>6070</v>
      </c>
      <c r="V2768">
        <v>2533618075</v>
      </c>
      <c r="W2768" s="1">
        <v>2.55014811090633E-2</v>
      </c>
      <c r="X2768" t="s">
        <v>3139</v>
      </c>
      <c r="Y2768" t="s">
        <v>6203</v>
      </c>
      <c r="Z2768" s="21">
        <v>2537.5977202600002</v>
      </c>
      <c r="AA2768" s="1">
        <v>2.55014811090633E-2</v>
      </c>
      <c r="AB2768" t="s">
        <v>3139</v>
      </c>
      <c r="AC2768">
        <v>3979645.2600002298</v>
      </c>
      <c r="AD2768" s="1" t="s">
        <v>3139</v>
      </c>
      <c r="AE2768" t="s">
        <v>5815</v>
      </c>
    </row>
    <row r="2769" spans="1:31">
      <c r="A2769" s="98" t="str">
        <f t="shared" si="129"/>
        <v>1228</v>
      </c>
      <c r="B2769" s="98" t="str">
        <f t="shared" si="130"/>
        <v>CA</v>
      </c>
      <c r="C2769" s="98">
        <f t="shared" si="131"/>
        <v>121</v>
      </c>
      <c r="D2769" t="s">
        <v>6552</v>
      </c>
      <c r="E2769">
        <v>22</v>
      </c>
      <c r="F2769">
        <v>122895</v>
      </c>
      <c r="G2769" t="s">
        <v>3174</v>
      </c>
      <c r="H2769" t="s">
        <v>12214</v>
      </c>
      <c r="I2769" t="s">
        <v>5969</v>
      </c>
      <c r="J2769" t="s">
        <v>12216</v>
      </c>
      <c r="L2769" t="s">
        <v>6114</v>
      </c>
      <c r="M2769" s="99">
        <v>44529</v>
      </c>
      <c r="N2769" s="21">
        <v>3040817921</v>
      </c>
      <c r="O2769" s="24">
        <v>1</v>
      </c>
      <c r="P2769" t="s">
        <v>5814</v>
      </c>
      <c r="Q2769">
        <v>2.60015429715914E-2</v>
      </c>
      <c r="R2769" t="s">
        <v>3139</v>
      </c>
      <c r="S2769" t="s">
        <v>54</v>
      </c>
      <c r="T2769">
        <v>120</v>
      </c>
      <c r="U2769" t="s">
        <v>6114</v>
      </c>
      <c r="V2769">
        <v>3040817921</v>
      </c>
      <c r="W2769" s="1">
        <v>2.60015429715914E-2</v>
      </c>
      <c r="X2769" t="s">
        <v>3139</v>
      </c>
      <c r="Y2769" t="s">
        <v>6203</v>
      </c>
      <c r="Z2769" s="21">
        <v>3041.24099084</v>
      </c>
      <c r="AA2769" s="1">
        <v>2.60015429715914E-2</v>
      </c>
      <c r="AB2769" t="s">
        <v>3139</v>
      </c>
      <c r="AC2769">
        <v>423069.840000153</v>
      </c>
      <c r="AD2769" s="1" t="s">
        <v>3139</v>
      </c>
      <c r="AE2769" t="s">
        <v>5815</v>
      </c>
    </row>
    <row r="2770" spans="1:31">
      <c r="A2770" s="98" t="str">
        <f t="shared" si="129"/>
        <v>1228</v>
      </c>
      <c r="B2770" s="98" t="str">
        <f t="shared" si="130"/>
        <v>CA</v>
      </c>
      <c r="C2770" s="98">
        <f t="shared" si="131"/>
        <v>9</v>
      </c>
      <c r="D2770" t="s">
        <v>6552</v>
      </c>
      <c r="E2770">
        <v>23</v>
      </c>
      <c r="F2770">
        <v>122895</v>
      </c>
      <c r="G2770" t="s">
        <v>870</v>
      </c>
      <c r="H2770" t="s">
        <v>3044</v>
      </c>
      <c r="I2770" t="s">
        <v>5969</v>
      </c>
      <c r="J2770" t="s">
        <v>9813</v>
      </c>
      <c r="L2770" t="s">
        <v>5979</v>
      </c>
      <c r="M2770" s="99">
        <v>44417</v>
      </c>
      <c r="N2770" s="21">
        <v>3354809568</v>
      </c>
      <c r="O2770" s="24">
        <v>1</v>
      </c>
      <c r="P2770" t="s">
        <v>5814</v>
      </c>
      <c r="Q2770">
        <v>2.8000000255057299E-2</v>
      </c>
      <c r="R2770" t="s">
        <v>3139</v>
      </c>
      <c r="S2770" t="s">
        <v>54</v>
      </c>
      <c r="T2770">
        <v>182</v>
      </c>
      <c r="U2770" t="s">
        <v>5979</v>
      </c>
      <c r="V2770">
        <v>3354809568</v>
      </c>
      <c r="W2770" s="1">
        <v>2.8000000255057299E-2</v>
      </c>
      <c r="X2770" t="s">
        <v>3139</v>
      </c>
      <c r="Y2770" t="s">
        <v>6203</v>
      </c>
      <c r="Z2770" s="21">
        <v>3399.0087359699996</v>
      </c>
      <c r="AA2770" s="1">
        <v>2.8000000255057299E-2</v>
      </c>
      <c r="AB2770" t="s">
        <v>3139</v>
      </c>
      <c r="AC2770">
        <v>44199167.969999798</v>
      </c>
      <c r="AD2770" s="1" t="s">
        <v>3139</v>
      </c>
      <c r="AE2770" t="s">
        <v>5815</v>
      </c>
    </row>
    <row r="2771" spans="1:31">
      <c r="A2771" s="98" t="str">
        <f t="shared" si="129"/>
        <v>1228</v>
      </c>
      <c r="B2771" s="98" t="str">
        <f t="shared" si="130"/>
        <v>CA</v>
      </c>
      <c r="C2771" s="98">
        <f t="shared" si="131"/>
        <v>86</v>
      </c>
      <c r="D2771" t="s">
        <v>6552</v>
      </c>
      <c r="E2771">
        <v>24</v>
      </c>
      <c r="F2771">
        <v>122895</v>
      </c>
      <c r="G2771" t="s">
        <v>870</v>
      </c>
      <c r="H2771" t="s">
        <v>3044</v>
      </c>
      <c r="I2771" t="s">
        <v>5969</v>
      </c>
      <c r="J2771" t="s">
        <v>9814</v>
      </c>
      <c r="L2771" t="s">
        <v>6107</v>
      </c>
      <c r="M2771" s="99">
        <v>44494</v>
      </c>
      <c r="N2771" s="21">
        <v>4343983825</v>
      </c>
      <c r="O2771" s="24">
        <v>1</v>
      </c>
      <c r="P2771" t="s">
        <v>5814</v>
      </c>
      <c r="Q2771">
        <v>2.49999979111739E-2</v>
      </c>
      <c r="R2771" t="s">
        <v>3139</v>
      </c>
      <c r="S2771" t="s">
        <v>54</v>
      </c>
      <c r="T2771">
        <v>182</v>
      </c>
      <c r="U2771" t="s">
        <v>6107</v>
      </c>
      <c r="V2771">
        <v>4343983825</v>
      </c>
      <c r="W2771" s="1">
        <v>2.49999979111739E-2</v>
      </c>
      <c r="X2771" t="s">
        <v>3139</v>
      </c>
      <c r="Y2771" t="s">
        <v>6203</v>
      </c>
      <c r="Z2771" s="21">
        <v>4372.2876154200003</v>
      </c>
      <c r="AA2771" s="1">
        <v>2.49999979111739E-2</v>
      </c>
      <c r="AB2771" t="s">
        <v>3139</v>
      </c>
      <c r="AC2771">
        <v>28303790.420000099</v>
      </c>
      <c r="AD2771" s="1" t="s">
        <v>3139</v>
      </c>
      <c r="AE2771" t="s">
        <v>5815</v>
      </c>
    </row>
    <row r="2772" spans="1:31">
      <c r="A2772" s="98" t="str">
        <f t="shared" si="129"/>
        <v>1228</v>
      </c>
      <c r="B2772" s="98" t="str">
        <f t="shared" si="130"/>
        <v>CA</v>
      </c>
      <c r="C2772" s="98">
        <f t="shared" si="131"/>
        <v>86</v>
      </c>
      <c r="D2772" t="s">
        <v>6552</v>
      </c>
      <c r="E2772">
        <v>25</v>
      </c>
      <c r="F2772">
        <v>122895</v>
      </c>
      <c r="G2772" t="s">
        <v>870</v>
      </c>
      <c r="H2772" t="s">
        <v>3044</v>
      </c>
      <c r="I2772" t="s">
        <v>5969</v>
      </c>
      <c r="J2772" t="s">
        <v>9815</v>
      </c>
      <c r="L2772" t="s">
        <v>6079</v>
      </c>
      <c r="M2772" s="99">
        <v>44494</v>
      </c>
      <c r="N2772" s="21">
        <v>2000000000</v>
      </c>
      <c r="O2772" s="24">
        <v>1</v>
      </c>
      <c r="P2772" t="s">
        <v>5814</v>
      </c>
      <c r="Q2772">
        <v>2.40000024286511E-2</v>
      </c>
      <c r="R2772" t="s">
        <v>3139</v>
      </c>
      <c r="S2772" t="s">
        <v>54</v>
      </c>
      <c r="T2772">
        <v>181</v>
      </c>
      <c r="U2772" t="s">
        <v>6079</v>
      </c>
      <c r="V2772">
        <v>2000000000</v>
      </c>
      <c r="W2772" s="1">
        <v>2.40000024286511E-2</v>
      </c>
      <c r="X2772" t="s">
        <v>3139</v>
      </c>
      <c r="Y2772" t="s">
        <v>6203</v>
      </c>
      <c r="Z2772" s="21">
        <v>2012.38377236</v>
      </c>
      <c r="AA2772" s="1">
        <v>2.40000024286511E-2</v>
      </c>
      <c r="AB2772" t="s">
        <v>3139</v>
      </c>
      <c r="AC2772">
        <v>12383772.359999901</v>
      </c>
      <c r="AD2772" s="1" t="s">
        <v>3139</v>
      </c>
      <c r="AE2772" t="s">
        <v>5815</v>
      </c>
    </row>
    <row r="2773" spans="1:31">
      <c r="A2773" s="98" t="str">
        <f t="shared" si="129"/>
        <v>1228</v>
      </c>
      <c r="B2773" s="98" t="str">
        <f t="shared" si="130"/>
        <v>CA</v>
      </c>
      <c r="C2773" s="98">
        <f t="shared" si="131"/>
        <v>88</v>
      </c>
      <c r="D2773" t="s">
        <v>6552</v>
      </c>
      <c r="E2773">
        <v>26</v>
      </c>
      <c r="F2773">
        <v>122895</v>
      </c>
      <c r="G2773" t="s">
        <v>870</v>
      </c>
      <c r="H2773" t="s">
        <v>3044</v>
      </c>
      <c r="I2773" t="s">
        <v>5969</v>
      </c>
      <c r="J2773" t="s">
        <v>9816</v>
      </c>
      <c r="L2773" t="s">
        <v>5966</v>
      </c>
      <c r="M2773" s="99">
        <v>44496</v>
      </c>
      <c r="N2773" s="21">
        <v>2500000000</v>
      </c>
      <c r="O2773" s="24">
        <v>1</v>
      </c>
      <c r="P2773" t="s">
        <v>5814</v>
      </c>
      <c r="Q2773">
        <v>2.3999998950186199E-2</v>
      </c>
      <c r="R2773" t="s">
        <v>3139</v>
      </c>
      <c r="S2773" t="s">
        <v>54</v>
      </c>
      <c r="T2773">
        <v>180</v>
      </c>
      <c r="U2773" t="s">
        <v>5966</v>
      </c>
      <c r="V2773">
        <v>2500000000</v>
      </c>
      <c r="W2773" s="1">
        <v>2.3999998950186199E-2</v>
      </c>
      <c r="X2773" t="s">
        <v>3139</v>
      </c>
      <c r="Y2773" t="s">
        <v>6203</v>
      </c>
      <c r="Z2773" s="21">
        <v>2514.9894176799999</v>
      </c>
      <c r="AA2773" s="1">
        <v>2.3999998950186199E-2</v>
      </c>
      <c r="AB2773" t="s">
        <v>3139</v>
      </c>
      <c r="AC2773">
        <v>14989417.6799998</v>
      </c>
      <c r="AD2773" s="1" t="s">
        <v>3139</v>
      </c>
      <c r="AE2773" t="s">
        <v>5815</v>
      </c>
    </row>
    <row r="2774" spans="1:31">
      <c r="A2774" s="98" t="str">
        <f t="shared" si="129"/>
        <v>1228</v>
      </c>
      <c r="B2774" s="98" t="str">
        <f t="shared" si="130"/>
        <v>CA</v>
      </c>
      <c r="C2774" s="98">
        <f t="shared" si="131"/>
        <v>69</v>
      </c>
      <c r="D2774" t="s">
        <v>6552</v>
      </c>
      <c r="E2774">
        <v>27</v>
      </c>
      <c r="F2774">
        <v>122895</v>
      </c>
      <c r="G2774" t="s">
        <v>870</v>
      </c>
      <c r="H2774" t="s">
        <v>3044</v>
      </c>
      <c r="I2774" t="s">
        <v>5969</v>
      </c>
      <c r="J2774" t="s">
        <v>11562</v>
      </c>
      <c r="L2774" t="s">
        <v>6416</v>
      </c>
      <c r="M2774" s="99">
        <v>44477</v>
      </c>
      <c r="N2774" s="21">
        <v>1081466531</v>
      </c>
      <c r="O2774" s="24">
        <v>1</v>
      </c>
      <c r="P2774" t="s">
        <v>5814</v>
      </c>
      <c r="Q2774">
        <v>2.5999996555779101E-2</v>
      </c>
      <c r="R2774" t="s">
        <v>3139</v>
      </c>
      <c r="S2774" t="s">
        <v>54</v>
      </c>
      <c r="T2774">
        <v>120</v>
      </c>
      <c r="U2774" t="s">
        <v>6416</v>
      </c>
      <c r="V2774">
        <v>1081466531</v>
      </c>
      <c r="W2774" s="1">
        <v>2.5999996555779101E-2</v>
      </c>
      <c r="X2774" t="s">
        <v>3139</v>
      </c>
      <c r="Y2774" t="s">
        <v>6203</v>
      </c>
      <c r="Z2774" s="21">
        <v>1085.3521221800002</v>
      </c>
      <c r="AA2774" s="1">
        <v>2.5999996555779101E-2</v>
      </c>
      <c r="AB2774" t="s">
        <v>3139</v>
      </c>
      <c r="AC2774">
        <v>3885591.18000007</v>
      </c>
      <c r="AD2774" s="1" t="s">
        <v>3139</v>
      </c>
      <c r="AE2774" t="s">
        <v>5815</v>
      </c>
    </row>
    <row r="2775" spans="1:31">
      <c r="A2775" s="98" t="str">
        <f t="shared" si="129"/>
        <v>1228</v>
      </c>
      <c r="B2775" s="98" t="str">
        <f t="shared" si="130"/>
        <v>CA</v>
      </c>
      <c r="C2775" s="98">
        <f t="shared" si="131"/>
        <v>72</v>
      </c>
      <c r="D2775" t="s">
        <v>6552</v>
      </c>
      <c r="E2775">
        <v>28</v>
      </c>
      <c r="F2775">
        <v>122895</v>
      </c>
      <c r="G2775" t="s">
        <v>870</v>
      </c>
      <c r="H2775" t="s">
        <v>3044</v>
      </c>
      <c r="I2775" t="s">
        <v>5969</v>
      </c>
      <c r="J2775" t="s">
        <v>11563</v>
      </c>
      <c r="L2775" t="s">
        <v>6148</v>
      </c>
      <c r="M2775" s="99">
        <v>44480</v>
      </c>
      <c r="N2775" s="21">
        <v>1540277801</v>
      </c>
      <c r="O2775" s="24">
        <v>1</v>
      </c>
      <c r="P2775" t="s">
        <v>5814</v>
      </c>
      <c r="Q2775">
        <v>2.6000001342753699E-2</v>
      </c>
      <c r="R2775" t="s">
        <v>3139</v>
      </c>
      <c r="S2775" t="s">
        <v>54</v>
      </c>
      <c r="T2775">
        <v>122</v>
      </c>
      <c r="U2775" t="s">
        <v>6148</v>
      </c>
      <c r="V2775">
        <v>1540277801</v>
      </c>
      <c r="W2775" s="1">
        <v>2.6000001342753699E-2</v>
      </c>
      <c r="X2775" t="s">
        <v>3139</v>
      </c>
      <c r="Y2775" t="s">
        <v>6203</v>
      </c>
      <c r="Z2775" s="21">
        <v>1545.70315031</v>
      </c>
      <c r="AA2775" s="1">
        <v>2.6000001342753699E-2</v>
      </c>
      <c r="AB2775" t="s">
        <v>3139</v>
      </c>
      <c r="AC2775">
        <v>5425349.30999994</v>
      </c>
      <c r="AD2775" s="1" t="s">
        <v>3139</v>
      </c>
      <c r="AE2775" t="s">
        <v>5815</v>
      </c>
    </row>
    <row r="2776" spans="1:31">
      <c r="A2776" s="98" t="str">
        <f t="shared" si="129"/>
        <v>1228</v>
      </c>
      <c r="B2776" s="98" t="str">
        <f t="shared" si="130"/>
        <v>CA</v>
      </c>
      <c r="C2776" s="98">
        <f t="shared" si="131"/>
        <v>96</v>
      </c>
      <c r="D2776" t="s">
        <v>6552</v>
      </c>
      <c r="E2776">
        <v>29</v>
      </c>
      <c r="F2776">
        <v>122895</v>
      </c>
      <c r="G2776" t="s">
        <v>870</v>
      </c>
      <c r="H2776" t="s">
        <v>3044</v>
      </c>
      <c r="I2776" t="s">
        <v>5969</v>
      </c>
      <c r="J2776" t="s">
        <v>12217</v>
      </c>
      <c r="L2776" t="s">
        <v>6068</v>
      </c>
      <c r="M2776" s="99">
        <v>44504</v>
      </c>
      <c r="N2776" s="21">
        <v>2000000000</v>
      </c>
      <c r="O2776" s="24">
        <v>1</v>
      </c>
      <c r="P2776" t="s">
        <v>5814</v>
      </c>
      <c r="Q2776">
        <v>2.3999767508474702E-2</v>
      </c>
      <c r="R2776" t="s">
        <v>3139</v>
      </c>
      <c r="S2776" t="s">
        <v>54</v>
      </c>
      <c r="T2776">
        <v>120</v>
      </c>
      <c r="U2776" t="s">
        <v>6068</v>
      </c>
      <c r="V2776">
        <v>2000000000</v>
      </c>
      <c r="W2776" s="1">
        <v>2.3999767508474702E-2</v>
      </c>
      <c r="X2776" t="s">
        <v>3139</v>
      </c>
      <c r="Y2776" t="s">
        <v>6203</v>
      </c>
      <c r="Z2776" s="21">
        <v>2003.1212889200001</v>
      </c>
      <c r="AA2776" s="1">
        <v>2.3999767508474702E-2</v>
      </c>
      <c r="AB2776" t="s">
        <v>3139</v>
      </c>
      <c r="AC2776">
        <v>3121288.92000008</v>
      </c>
      <c r="AD2776" s="1" t="s">
        <v>3139</v>
      </c>
      <c r="AE2776" t="s">
        <v>5815</v>
      </c>
    </row>
    <row r="2777" spans="1:31">
      <c r="A2777" s="98" t="str">
        <f t="shared" si="129"/>
        <v>1228</v>
      </c>
      <c r="B2777" s="98" t="str">
        <f t="shared" si="130"/>
        <v>CA</v>
      </c>
      <c r="C2777" s="98">
        <f t="shared" si="131"/>
        <v>88</v>
      </c>
      <c r="D2777" t="s">
        <v>6552</v>
      </c>
      <c r="E2777">
        <v>30</v>
      </c>
      <c r="F2777">
        <v>122895</v>
      </c>
      <c r="G2777" t="s">
        <v>3197</v>
      </c>
      <c r="H2777" t="s">
        <v>7202</v>
      </c>
      <c r="I2777" t="s">
        <v>5969</v>
      </c>
      <c r="J2777" t="s">
        <v>9817</v>
      </c>
      <c r="L2777" t="s">
        <v>6079</v>
      </c>
      <c r="M2777" s="99">
        <v>44496</v>
      </c>
      <c r="N2777" s="21">
        <v>2500000000</v>
      </c>
      <c r="O2777" s="24">
        <v>1</v>
      </c>
      <c r="P2777" t="s">
        <v>5814</v>
      </c>
      <c r="Q2777">
        <v>1.88012057700351E-2</v>
      </c>
      <c r="R2777" t="s">
        <v>3139</v>
      </c>
      <c r="S2777" t="s">
        <v>54</v>
      </c>
      <c r="T2777">
        <v>180</v>
      </c>
      <c r="U2777" t="s">
        <v>6079</v>
      </c>
      <c r="V2777">
        <v>2500000000</v>
      </c>
      <c r="W2777" s="1">
        <v>1.88012057700351E-2</v>
      </c>
      <c r="X2777" t="s">
        <v>3139</v>
      </c>
      <c r="Y2777" t="s">
        <v>6203</v>
      </c>
      <c r="Z2777" s="21">
        <v>2512.1154577299999</v>
      </c>
      <c r="AA2777" s="1">
        <v>1.88012057700351E-2</v>
      </c>
      <c r="AB2777" t="s">
        <v>3139</v>
      </c>
      <c r="AC2777">
        <v>12115457.73</v>
      </c>
      <c r="AD2777" s="1" t="s">
        <v>3139</v>
      </c>
      <c r="AE2777" t="s">
        <v>5815</v>
      </c>
    </row>
    <row r="2778" spans="1:31">
      <c r="A2778" s="98" t="str">
        <f t="shared" si="129"/>
        <v>1228</v>
      </c>
      <c r="B2778" s="98" t="str">
        <f t="shared" si="130"/>
        <v>CA</v>
      </c>
      <c r="C2778" s="98">
        <f t="shared" si="131"/>
        <v>10</v>
      </c>
      <c r="D2778" t="s">
        <v>6552</v>
      </c>
      <c r="E2778">
        <v>31</v>
      </c>
      <c r="F2778">
        <v>122895</v>
      </c>
      <c r="G2778" t="s">
        <v>310</v>
      </c>
      <c r="H2778" t="s">
        <v>3889</v>
      </c>
      <c r="I2778" t="s">
        <v>5969</v>
      </c>
      <c r="J2778" t="s">
        <v>9819</v>
      </c>
      <c r="L2778" t="s">
        <v>6414</v>
      </c>
      <c r="M2778" s="99">
        <v>44418</v>
      </c>
      <c r="N2778" s="21">
        <v>1536614880</v>
      </c>
      <c r="O2778" s="24">
        <v>1</v>
      </c>
      <c r="P2778" t="s">
        <v>5814</v>
      </c>
      <c r="Q2778">
        <v>4.7507668704125199E-2</v>
      </c>
      <c r="R2778" t="s">
        <v>3139</v>
      </c>
      <c r="S2778" t="s">
        <v>54</v>
      </c>
      <c r="T2778">
        <v>180</v>
      </c>
      <c r="U2778" t="s">
        <v>6414</v>
      </c>
      <c r="V2778">
        <v>1536614880</v>
      </c>
      <c r="W2778" s="1">
        <v>4.7507668704125199E-2</v>
      </c>
      <c r="X2778" t="s">
        <v>3139</v>
      </c>
      <c r="Y2778" t="s">
        <v>6203</v>
      </c>
      <c r="Z2778" s="21">
        <v>1570.67130374</v>
      </c>
      <c r="AA2778" s="1">
        <v>4.7507668704125199E-2</v>
      </c>
      <c r="AB2778" t="s">
        <v>3139</v>
      </c>
      <c r="AC2778">
        <v>34056423.740000002</v>
      </c>
      <c r="AD2778" s="1" t="s">
        <v>3139</v>
      </c>
      <c r="AE2778" t="s">
        <v>5815</v>
      </c>
    </row>
    <row r="2779" spans="1:31">
      <c r="A2779" s="98" t="str">
        <f t="shared" si="129"/>
        <v>1228</v>
      </c>
      <c r="B2779" s="98" t="str">
        <f t="shared" si="130"/>
        <v>CA</v>
      </c>
      <c r="C2779" s="98">
        <f t="shared" si="131"/>
        <v>11</v>
      </c>
      <c r="D2779" t="s">
        <v>6552</v>
      </c>
      <c r="E2779">
        <v>32</v>
      </c>
      <c r="F2779">
        <v>122895</v>
      </c>
      <c r="G2779" t="s">
        <v>310</v>
      </c>
      <c r="H2779" t="s">
        <v>3889</v>
      </c>
      <c r="I2779" t="s">
        <v>5969</v>
      </c>
      <c r="J2779" t="s">
        <v>9820</v>
      </c>
      <c r="L2779" t="s">
        <v>6090</v>
      </c>
      <c r="M2779" s="99">
        <v>44419</v>
      </c>
      <c r="N2779" s="21">
        <v>568821053</v>
      </c>
      <c r="O2779" s="24">
        <v>1</v>
      </c>
      <c r="P2779" t="s">
        <v>5814</v>
      </c>
      <c r="Q2779">
        <v>4.7507668704125199E-2</v>
      </c>
      <c r="R2779" t="s">
        <v>3139</v>
      </c>
      <c r="S2779" t="s">
        <v>54</v>
      </c>
      <c r="T2779">
        <v>180</v>
      </c>
      <c r="U2779" t="s">
        <v>6090</v>
      </c>
      <c r="V2779">
        <v>568821053</v>
      </c>
      <c r="W2779" s="1">
        <v>4.7507668704125199E-2</v>
      </c>
      <c r="X2779" t="s">
        <v>3139</v>
      </c>
      <c r="Y2779" t="s">
        <v>6203</v>
      </c>
      <c r="Z2779" s="21">
        <v>581.35346145000005</v>
      </c>
      <c r="AA2779" s="1">
        <v>4.7507668704125199E-2</v>
      </c>
      <c r="AB2779" t="s">
        <v>3139</v>
      </c>
      <c r="AC2779">
        <v>12532408.449999999</v>
      </c>
      <c r="AD2779" s="1" t="s">
        <v>3139</v>
      </c>
      <c r="AE2779" t="s">
        <v>5815</v>
      </c>
    </row>
    <row r="2780" spans="1:31">
      <c r="A2780" s="98" t="str">
        <f t="shared" si="129"/>
        <v>1228</v>
      </c>
      <c r="B2780" s="98" t="str">
        <f t="shared" si="130"/>
        <v>CA</v>
      </c>
      <c r="C2780" s="98">
        <f t="shared" si="131"/>
        <v>12</v>
      </c>
      <c r="D2780" t="s">
        <v>6552</v>
      </c>
      <c r="E2780">
        <v>33</v>
      </c>
      <c r="F2780">
        <v>122895</v>
      </c>
      <c r="G2780" t="s">
        <v>310</v>
      </c>
      <c r="H2780" t="s">
        <v>3889</v>
      </c>
      <c r="I2780" t="s">
        <v>5969</v>
      </c>
      <c r="J2780" t="s">
        <v>9821</v>
      </c>
      <c r="L2780" t="s">
        <v>6092</v>
      </c>
      <c r="M2780" s="99">
        <v>44420</v>
      </c>
      <c r="N2780" s="21">
        <v>1024227520</v>
      </c>
      <c r="O2780" s="24">
        <v>1</v>
      </c>
      <c r="P2780" t="s">
        <v>5814</v>
      </c>
      <c r="Q2780">
        <v>4.7507617513943903E-2</v>
      </c>
      <c r="R2780" t="s">
        <v>3139</v>
      </c>
      <c r="S2780" t="s">
        <v>54</v>
      </c>
      <c r="T2780">
        <v>180</v>
      </c>
      <c r="U2780" t="s">
        <v>6092</v>
      </c>
      <c r="V2780">
        <v>1024227520</v>
      </c>
      <c r="W2780" s="1">
        <v>4.7507617513943903E-2</v>
      </c>
      <c r="X2780" t="s">
        <v>3139</v>
      </c>
      <c r="Y2780" t="s">
        <v>6203</v>
      </c>
      <c r="Z2780" s="21">
        <v>1046.6593498899999</v>
      </c>
      <c r="AA2780" s="1">
        <v>4.7507617513943903E-2</v>
      </c>
      <c r="AB2780" t="s">
        <v>3139</v>
      </c>
      <c r="AC2780">
        <v>22431829.890000001</v>
      </c>
      <c r="AD2780" s="1" t="s">
        <v>3139</v>
      </c>
      <c r="AE2780" t="s">
        <v>5815</v>
      </c>
    </row>
    <row r="2781" spans="1:31">
      <c r="A2781" s="98" t="str">
        <f t="shared" si="129"/>
        <v>1228</v>
      </c>
      <c r="B2781" s="98" t="str">
        <f t="shared" si="130"/>
        <v>CA</v>
      </c>
      <c r="C2781" s="98">
        <f t="shared" si="131"/>
        <v>51</v>
      </c>
      <c r="D2781" t="s">
        <v>6552</v>
      </c>
      <c r="E2781">
        <v>34</v>
      </c>
      <c r="F2781">
        <v>122895</v>
      </c>
      <c r="G2781" t="s">
        <v>310</v>
      </c>
      <c r="H2781" t="s">
        <v>3889</v>
      </c>
      <c r="I2781" t="s">
        <v>5969</v>
      </c>
      <c r="J2781" t="s">
        <v>9822</v>
      </c>
      <c r="L2781" t="s">
        <v>6110</v>
      </c>
      <c r="M2781" s="99">
        <v>44459</v>
      </c>
      <c r="N2781" s="21">
        <v>534543309</v>
      </c>
      <c r="O2781" s="24">
        <v>1</v>
      </c>
      <c r="P2781" t="s">
        <v>5814</v>
      </c>
      <c r="Q2781">
        <v>4.2506215828764599E-2</v>
      </c>
      <c r="R2781" t="s">
        <v>3139</v>
      </c>
      <c r="S2781" t="s">
        <v>54</v>
      </c>
      <c r="T2781">
        <v>182</v>
      </c>
      <c r="U2781" t="s">
        <v>6110</v>
      </c>
      <c r="V2781">
        <v>534543309</v>
      </c>
      <c r="W2781" s="1">
        <v>4.2506215828764599E-2</v>
      </c>
      <c r="X2781" t="s">
        <v>3139</v>
      </c>
      <c r="Y2781" t="s">
        <v>6203</v>
      </c>
      <c r="Z2781" s="21">
        <v>542.76976542999989</v>
      </c>
      <c r="AA2781" s="1">
        <v>4.2506215828764599E-2</v>
      </c>
      <c r="AB2781" t="s">
        <v>3139</v>
      </c>
      <c r="AC2781">
        <v>8226456.4299999503</v>
      </c>
      <c r="AD2781" s="1" t="s">
        <v>3139</v>
      </c>
      <c r="AE2781" t="s">
        <v>5815</v>
      </c>
    </row>
    <row r="2782" spans="1:31">
      <c r="A2782" s="98" t="str">
        <f t="shared" si="129"/>
        <v>1228</v>
      </c>
      <c r="B2782" s="98" t="str">
        <f t="shared" si="130"/>
        <v>CA</v>
      </c>
      <c r="C2782" s="98">
        <f t="shared" si="131"/>
        <v>17</v>
      </c>
      <c r="D2782" t="s">
        <v>6552</v>
      </c>
      <c r="E2782">
        <v>35</v>
      </c>
      <c r="F2782">
        <v>122895</v>
      </c>
      <c r="G2782" t="s">
        <v>310</v>
      </c>
      <c r="H2782" t="s">
        <v>3889</v>
      </c>
      <c r="I2782" t="s">
        <v>5969</v>
      </c>
      <c r="J2782" t="s">
        <v>9818</v>
      </c>
      <c r="L2782" t="s">
        <v>6153</v>
      </c>
      <c r="M2782" s="99">
        <v>44425</v>
      </c>
      <c r="N2782" s="21">
        <v>2846677258</v>
      </c>
      <c r="O2782" s="24">
        <v>1</v>
      </c>
      <c r="P2782" t="s">
        <v>5814</v>
      </c>
      <c r="Q2782">
        <v>3.8503427209907598E-2</v>
      </c>
      <c r="R2782" t="s">
        <v>3139</v>
      </c>
      <c r="S2782" t="s">
        <v>54</v>
      </c>
      <c r="T2782">
        <v>122</v>
      </c>
      <c r="U2782" t="s">
        <v>6153</v>
      </c>
      <c r="V2782">
        <v>2846677258</v>
      </c>
      <c r="W2782" s="1">
        <v>3.8503427209907598E-2</v>
      </c>
      <c r="X2782" t="s">
        <v>3139</v>
      </c>
      <c r="Y2782" t="s">
        <v>6203</v>
      </c>
      <c r="Z2782" s="21">
        <v>2878.2993351999999</v>
      </c>
      <c r="AA2782" s="1">
        <v>3.8503427209907598E-2</v>
      </c>
      <c r="AB2782" t="s">
        <v>3139</v>
      </c>
      <c r="AC2782">
        <v>31622077.199999802</v>
      </c>
      <c r="AD2782" s="1" t="s">
        <v>3139</v>
      </c>
      <c r="AE2782" t="s">
        <v>5815</v>
      </c>
    </row>
    <row r="2783" spans="1:31">
      <c r="A2783" s="98" t="str">
        <f t="shared" si="129"/>
        <v>1228</v>
      </c>
      <c r="B2783" s="98" t="str">
        <f t="shared" si="130"/>
        <v>CA</v>
      </c>
      <c r="C2783" s="98">
        <f t="shared" si="131"/>
        <v>94</v>
      </c>
      <c r="D2783" t="s">
        <v>6552</v>
      </c>
      <c r="E2783">
        <v>36</v>
      </c>
      <c r="F2783">
        <v>122895</v>
      </c>
      <c r="G2783" t="s">
        <v>310</v>
      </c>
      <c r="H2783" t="s">
        <v>3889</v>
      </c>
      <c r="I2783" t="s">
        <v>5969</v>
      </c>
      <c r="J2783" t="s">
        <v>9823</v>
      </c>
      <c r="L2783" t="s">
        <v>5966</v>
      </c>
      <c r="M2783" s="99">
        <v>44502</v>
      </c>
      <c r="N2783" s="21">
        <v>1500000000</v>
      </c>
      <c r="O2783" s="24">
        <v>1</v>
      </c>
      <c r="P2783" t="s">
        <v>5814</v>
      </c>
      <c r="Q2783">
        <v>4.0003296212098E-2</v>
      </c>
      <c r="R2783" t="s">
        <v>3139</v>
      </c>
      <c r="S2783" t="s">
        <v>54</v>
      </c>
      <c r="T2783">
        <v>182</v>
      </c>
      <c r="U2783" t="s">
        <v>5966</v>
      </c>
      <c r="V2783">
        <v>1500000000</v>
      </c>
      <c r="W2783" s="1">
        <v>4.0003296212098E-2</v>
      </c>
      <c r="X2783" t="s">
        <v>3139</v>
      </c>
      <c r="Y2783" t="s">
        <v>6203</v>
      </c>
      <c r="Z2783" s="21">
        <v>1514.7828548900002</v>
      </c>
      <c r="AA2783" s="1">
        <v>4.0003296212098E-2</v>
      </c>
      <c r="AB2783" t="s">
        <v>3139</v>
      </c>
      <c r="AC2783">
        <v>14782854.890000099</v>
      </c>
      <c r="AD2783" s="1" t="s">
        <v>3139</v>
      </c>
      <c r="AE2783" t="s">
        <v>5815</v>
      </c>
    </row>
    <row r="2784" spans="1:31">
      <c r="A2784" s="98" t="str">
        <f t="shared" si="129"/>
        <v>1228</v>
      </c>
      <c r="B2784" s="98" t="str">
        <f t="shared" si="130"/>
        <v>CA</v>
      </c>
      <c r="C2784" s="98">
        <f t="shared" si="131"/>
        <v>177</v>
      </c>
      <c r="D2784" t="s">
        <v>6552</v>
      </c>
      <c r="E2784">
        <v>37</v>
      </c>
      <c r="F2784">
        <v>122895</v>
      </c>
      <c r="G2784" t="s">
        <v>310</v>
      </c>
      <c r="H2784" t="s">
        <v>3889</v>
      </c>
      <c r="I2784" t="s">
        <v>5969</v>
      </c>
      <c r="J2784" t="s">
        <v>12218</v>
      </c>
      <c r="L2784" t="s">
        <v>6204</v>
      </c>
      <c r="M2784" s="99">
        <v>44585</v>
      </c>
      <c r="N2784" s="21">
        <v>305454640</v>
      </c>
      <c r="O2784" s="24">
        <v>1</v>
      </c>
      <c r="P2784" t="s">
        <v>5814</v>
      </c>
      <c r="Q2784">
        <v>3.70047112765515E-2</v>
      </c>
      <c r="R2784" t="s">
        <v>3139</v>
      </c>
      <c r="S2784" t="s">
        <v>54</v>
      </c>
      <c r="T2784">
        <v>182</v>
      </c>
      <c r="U2784" t="s">
        <v>6204</v>
      </c>
      <c r="V2784">
        <v>305454640</v>
      </c>
      <c r="W2784" s="1">
        <v>3.70047112765515E-2</v>
      </c>
      <c r="X2784" t="s">
        <v>3139</v>
      </c>
      <c r="Y2784" t="s">
        <v>6203</v>
      </c>
      <c r="Z2784" s="21">
        <v>305.72623805000001</v>
      </c>
      <c r="AA2784" s="1">
        <v>3.70047112765515E-2</v>
      </c>
      <c r="AB2784" t="s">
        <v>3139</v>
      </c>
      <c r="AC2784">
        <v>271598.05000001198</v>
      </c>
      <c r="AD2784" s="1" t="s">
        <v>3139</v>
      </c>
      <c r="AE2784" t="s">
        <v>5815</v>
      </c>
    </row>
    <row r="2785" spans="1:31">
      <c r="A2785" s="98" t="str">
        <f t="shared" si="129"/>
        <v>1228</v>
      </c>
      <c r="B2785" s="98" t="str">
        <f t="shared" si="130"/>
        <v>CA</v>
      </c>
      <c r="C2785" s="98">
        <f t="shared" si="131"/>
        <v>12</v>
      </c>
      <c r="D2785" t="s">
        <v>6552</v>
      </c>
      <c r="E2785">
        <v>38</v>
      </c>
      <c r="F2785">
        <v>122895</v>
      </c>
      <c r="G2785" t="s">
        <v>56</v>
      </c>
      <c r="H2785" t="s">
        <v>3045</v>
      </c>
      <c r="I2785" t="s">
        <v>5969</v>
      </c>
      <c r="J2785" t="s">
        <v>9825</v>
      </c>
      <c r="L2785" t="s">
        <v>6105</v>
      </c>
      <c r="M2785" s="99">
        <v>44420</v>
      </c>
      <c r="N2785" s="21">
        <v>2518767500</v>
      </c>
      <c r="O2785" s="24">
        <v>1</v>
      </c>
      <c r="P2785" t="s">
        <v>5814</v>
      </c>
      <c r="Q2785">
        <v>1.9000821506753598E-2</v>
      </c>
      <c r="R2785" t="s">
        <v>3139</v>
      </c>
      <c r="S2785" t="s">
        <v>54</v>
      </c>
      <c r="T2785">
        <v>120</v>
      </c>
      <c r="U2785" t="s">
        <v>6105</v>
      </c>
      <c r="V2785">
        <v>2518767500</v>
      </c>
      <c r="W2785" s="1">
        <v>1.9000821506753598E-2</v>
      </c>
      <c r="X2785" t="s">
        <v>3139</v>
      </c>
      <c r="Y2785" t="s">
        <v>6203</v>
      </c>
      <c r="Z2785" s="21">
        <v>2533.05606769</v>
      </c>
      <c r="AA2785" s="1">
        <v>1.9000821506753598E-2</v>
      </c>
      <c r="AB2785" t="s">
        <v>3139</v>
      </c>
      <c r="AC2785">
        <v>14288567.6900001</v>
      </c>
      <c r="AD2785" s="1" t="s">
        <v>3139</v>
      </c>
      <c r="AE2785" t="s">
        <v>5815</v>
      </c>
    </row>
    <row r="2786" spans="1:31">
      <c r="A2786" s="98" t="str">
        <f t="shared" ref="A2786:A2849" si="132">+MID(F2786,1,4)</f>
        <v>1228</v>
      </c>
      <c r="B2786" s="98" t="str">
        <f t="shared" ref="B2786:B2849" si="133">+IF(A2786="1228","CA",IF(A2786="1230","VR",IF(A2786="1203","FL","OT")))</f>
        <v>CA</v>
      </c>
      <c r="C2786" s="98">
        <f t="shared" ref="C2786:C2849" si="134">+IF(M2786="",0,M2786-D2786)</f>
        <v>17</v>
      </c>
      <c r="D2786" t="s">
        <v>6552</v>
      </c>
      <c r="E2786">
        <v>39</v>
      </c>
      <c r="F2786">
        <v>122895</v>
      </c>
      <c r="G2786" t="s">
        <v>56</v>
      </c>
      <c r="H2786" t="s">
        <v>3045</v>
      </c>
      <c r="I2786" t="s">
        <v>5969</v>
      </c>
      <c r="J2786" t="s">
        <v>9824</v>
      </c>
      <c r="L2786" t="s">
        <v>6153</v>
      </c>
      <c r="M2786" s="99">
        <v>44425</v>
      </c>
      <c r="N2786" s="21">
        <v>1007444000</v>
      </c>
      <c r="O2786" s="24">
        <v>1</v>
      </c>
      <c r="P2786" t="s">
        <v>5814</v>
      </c>
      <c r="Q2786">
        <v>1.9000836998213099E-2</v>
      </c>
      <c r="R2786" t="s">
        <v>3139</v>
      </c>
      <c r="S2786" t="s">
        <v>54</v>
      </c>
      <c r="T2786">
        <v>122</v>
      </c>
      <c r="U2786" t="s">
        <v>6153</v>
      </c>
      <c r="V2786">
        <v>1007444000</v>
      </c>
      <c r="W2786" s="1">
        <v>1.9000836998213099E-2</v>
      </c>
      <c r="X2786" t="s">
        <v>3139</v>
      </c>
      <c r="Y2786" t="s">
        <v>6203</v>
      </c>
      <c r="Z2786" s="21">
        <v>1013.00427387</v>
      </c>
      <c r="AA2786" s="1">
        <v>1.9000836998213099E-2</v>
      </c>
      <c r="AB2786" t="s">
        <v>3139</v>
      </c>
      <c r="AC2786">
        <v>5560273.8700000001</v>
      </c>
      <c r="AD2786" s="1" t="s">
        <v>3139</v>
      </c>
      <c r="AE2786" t="s">
        <v>5815</v>
      </c>
    </row>
    <row r="2787" spans="1:31">
      <c r="A2787" s="98" t="str">
        <f t="shared" si="132"/>
        <v>1228</v>
      </c>
      <c r="B2787" s="98" t="str">
        <f t="shared" si="133"/>
        <v>CA</v>
      </c>
      <c r="C2787" s="98">
        <f t="shared" si="134"/>
        <v>121</v>
      </c>
      <c r="D2787" t="s">
        <v>6552</v>
      </c>
      <c r="E2787">
        <v>40</v>
      </c>
      <c r="F2787">
        <v>122895</v>
      </c>
      <c r="G2787" t="s">
        <v>56</v>
      </c>
      <c r="H2787" t="s">
        <v>3045</v>
      </c>
      <c r="I2787" t="s">
        <v>5969</v>
      </c>
      <c r="J2787" t="s">
        <v>12219</v>
      </c>
      <c r="L2787" t="s">
        <v>6109</v>
      </c>
      <c r="M2787" s="99">
        <v>44529</v>
      </c>
      <c r="N2787" s="21">
        <v>3050000000</v>
      </c>
      <c r="O2787" s="24">
        <v>1</v>
      </c>
      <c r="P2787" t="s">
        <v>5814</v>
      </c>
      <c r="Q2787">
        <v>2.20011105508673E-2</v>
      </c>
      <c r="R2787" t="s">
        <v>3139</v>
      </c>
      <c r="S2787" t="s">
        <v>54</v>
      </c>
      <c r="T2787">
        <v>121</v>
      </c>
      <c r="U2787" t="s">
        <v>6109</v>
      </c>
      <c r="V2787">
        <v>3050000000</v>
      </c>
      <c r="W2787" s="1">
        <v>2.20011105508673E-2</v>
      </c>
      <c r="X2787" t="s">
        <v>3139</v>
      </c>
      <c r="Y2787" t="s">
        <v>6203</v>
      </c>
      <c r="Z2787" s="21">
        <v>3050.5397707500001</v>
      </c>
      <c r="AA2787" s="1">
        <v>2.20011105508673E-2</v>
      </c>
      <c r="AB2787" t="s">
        <v>3139</v>
      </c>
      <c r="AC2787">
        <v>539770.75</v>
      </c>
      <c r="AD2787" s="1" t="s">
        <v>3139</v>
      </c>
      <c r="AE2787" t="s">
        <v>5815</v>
      </c>
    </row>
    <row r="2788" spans="1:31">
      <c r="A2788" s="98" t="str">
        <f t="shared" si="132"/>
        <v>1228</v>
      </c>
      <c r="B2788" s="98" t="str">
        <f t="shared" si="133"/>
        <v>CA</v>
      </c>
      <c r="C2788" s="98">
        <f t="shared" si="134"/>
        <v>75</v>
      </c>
      <c r="D2788" t="s">
        <v>6552</v>
      </c>
      <c r="E2788">
        <v>41</v>
      </c>
      <c r="F2788">
        <v>122895</v>
      </c>
      <c r="G2788" t="s">
        <v>3399</v>
      </c>
      <c r="H2788" t="s">
        <v>3400</v>
      </c>
      <c r="I2788" t="s">
        <v>5969</v>
      </c>
      <c r="J2788" t="s">
        <v>9830</v>
      </c>
      <c r="L2788" t="s">
        <v>6073</v>
      </c>
      <c r="M2788" s="99">
        <v>44483</v>
      </c>
      <c r="N2788" s="21">
        <v>721195859</v>
      </c>
      <c r="O2788" s="24">
        <v>1</v>
      </c>
      <c r="P2788" t="s">
        <v>5814</v>
      </c>
      <c r="Q2788">
        <v>3.65045349339383E-2</v>
      </c>
      <c r="R2788" t="s">
        <v>3139</v>
      </c>
      <c r="S2788" t="s">
        <v>54</v>
      </c>
      <c r="T2788">
        <v>180</v>
      </c>
      <c r="U2788" t="s">
        <v>6073</v>
      </c>
      <c r="V2788">
        <v>721195859</v>
      </c>
      <c r="W2788" s="1">
        <v>3.65045349339383E-2</v>
      </c>
      <c r="X2788" t="s">
        <v>3139</v>
      </c>
      <c r="Y2788" t="s">
        <v>6203</v>
      </c>
      <c r="Z2788" s="21">
        <v>728.86558725999998</v>
      </c>
      <c r="AA2788" s="1">
        <v>3.65045349339383E-2</v>
      </c>
      <c r="AB2788" t="s">
        <v>3139</v>
      </c>
      <c r="AC2788">
        <v>7669728.2599999905</v>
      </c>
      <c r="AD2788" s="1" t="s">
        <v>3139</v>
      </c>
      <c r="AE2788" t="s">
        <v>5815</v>
      </c>
    </row>
    <row r="2789" spans="1:31">
      <c r="A2789" s="98" t="str">
        <f t="shared" si="132"/>
        <v>1228</v>
      </c>
      <c r="B2789" s="98" t="str">
        <f t="shared" si="133"/>
        <v>CA</v>
      </c>
      <c r="C2789" s="98">
        <f t="shared" si="134"/>
        <v>88</v>
      </c>
      <c r="D2789" t="s">
        <v>6552</v>
      </c>
      <c r="E2789">
        <v>42</v>
      </c>
      <c r="F2789">
        <v>122895</v>
      </c>
      <c r="G2789" t="s">
        <v>3399</v>
      </c>
      <c r="H2789" t="s">
        <v>3400</v>
      </c>
      <c r="I2789" t="s">
        <v>5969</v>
      </c>
      <c r="J2789" t="s">
        <v>9831</v>
      </c>
      <c r="L2789" t="s">
        <v>6079</v>
      </c>
      <c r="M2789" s="99">
        <v>44496</v>
      </c>
      <c r="N2789" s="21">
        <v>900000000</v>
      </c>
      <c r="O2789" s="24">
        <v>1</v>
      </c>
      <c r="P2789" t="s">
        <v>5814</v>
      </c>
      <c r="Q2789">
        <v>3.0003064192116301E-2</v>
      </c>
      <c r="R2789" t="s">
        <v>3139</v>
      </c>
      <c r="S2789" t="s">
        <v>54</v>
      </c>
      <c r="T2789">
        <v>180</v>
      </c>
      <c r="U2789" t="s">
        <v>6079</v>
      </c>
      <c r="V2789">
        <v>900000000</v>
      </c>
      <c r="W2789" s="1">
        <v>3.0003064192116301E-2</v>
      </c>
      <c r="X2789" t="s">
        <v>3139</v>
      </c>
      <c r="Y2789" t="s">
        <v>6203</v>
      </c>
      <c r="Z2789" s="21">
        <v>906.93168654999999</v>
      </c>
      <c r="AA2789" s="1">
        <v>3.0003064192116301E-2</v>
      </c>
      <c r="AB2789" t="s">
        <v>3139</v>
      </c>
      <c r="AC2789">
        <v>6931686.5499999505</v>
      </c>
      <c r="AD2789" s="1" t="s">
        <v>3139</v>
      </c>
      <c r="AE2789" t="s">
        <v>5815</v>
      </c>
    </row>
    <row r="2790" spans="1:31">
      <c r="A2790" s="98" t="str">
        <f t="shared" si="132"/>
        <v>1228</v>
      </c>
      <c r="B2790" s="98" t="str">
        <f t="shared" si="133"/>
        <v>CA</v>
      </c>
      <c r="C2790" s="98">
        <f t="shared" si="134"/>
        <v>89</v>
      </c>
      <c r="D2790" t="s">
        <v>6552</v>
      </c>
      <c r="E2790">
        <v>43</v>
      </c>
      <c r="F2790">
        <v>122895</v>
      </c>
      <c r="G2790" t="s">
        <v>3399</v>
      </c>
      <c r="H2790" t="s">
        <v>3400</v>
      </c>
      <c r="I2790" t="s">
        <v>5969</v>
      </c>
      <c r="J2790" t="s">
        <v>9832</v>
      </c>
      <c r="L2790" t="s">
        <v>6108</v>
      </c>
      <c r="M2790" s="99">
        <v>44497</v>
      </c>
      <c r="N2790" s="21">
        <v>900000000</v>
      </c>
      <c r="O2790" s="24">
        <v>1</v>
      </c>
      <c r="P2790" t="s">
        <v>5814</v>
      </c>
      <c r="Q2790">
        <v>3.3003707990532802E-2</v>
      </c>
      <c r="R2790" t="s">
        <v>3139</v>
      </c>
      <c r="S2790" t="s">
        <v>54</v>
      </c>
      <c r="T2790">
        <v>180</v>
      </c>
      <c r="U2790" t="s">
        <v>6108</v>
      </c>
      <c r="V2790">
        <v>900000000</v>
      </c>
      <c r="W2790" s="1">
        <v>3.3003707990532802E-2</v>
      </c>
      <c r="X2790" t="s">
        <v>3139</v>
      </c>
      <c r="Y2790" t="s">
        <v>6203</v>
      </c>
      <c r="Z2790" s="21">
        <v>907.53608723000002</v>
      </c>
      <c r="AA2790" s="1">
        <v>3.3003707990532802E-2</v>
      </c>
      <c r="AB2790" t="s">
        <v>3139</v>
      </c>
      <c r="AC2790">
        <v>7536087.23000002</v>
      </c>
      <c r="AD2790" s="1" t="s">
        <v>3139</v>
      </c>
      <c r="AE2790" t="s">
        <v>5815</v>
      </c>
    </row>
    <row r="2791" spans="1:31">
      <c r="A2791" s="98" t="str">
        <f t="shared" si="132"/>
        <v>1228</v>
      </c>
      <c r="B2791" s="98" t="str">
        <f t="shared" si="133"/>
        <v>CA</v>
      </c>
      <c r="C2791" s="98">
        <f t="shared" si="134"/>
        <v>100</v>
      </c>
      <c r="D2791" t="s">
        <v>6552</v>
      </c>
      <c r="E2791">
        <v>44</v>
      </c>
      <c r="F2791">
        <v>122895</v>
      </c>
      <c r="G2791" t="s">
        <v>3399</v>
      </c>
      <c r="H2791" t="s">
        <v>3400</v>
      </c>
      <c r="I2791" t="s">
        <v>5969</v>
      </c>
      <c r="J2791" t="s">
        <v>9833</v>
      </c>
      <c r="L2791" t="s">
        <v>6374</v>
      </c>
      <c r="M2791" s="99">
        <v>44508</v>
      </c>
      <c r="N2791" s="21">
        <v>738614732</v>
      </c>
      <c r="O2791" s="24">
        <v>1</v>
      </c>
      <c r="P2791" t="s">
        <v>5814</v>
      </c>
      <c r="Q2791">
        <v>3.3003728450661497E-2</v>
      </c>
      <c r="R2791" t="s">
        <v>3139</v>
      </c>
      <c r="S2791" t="s">
        <v>54</v>
      </c>
      <c r="T2791">
        <v>181</v>
      </c>
      <c r="U2791" t="s">
        <v>6374</v>
      </c>
      <c r="V2791">
        <v>738614732</v>
      </c>
      <c r="W2791" s="1">
        <v>3.3003728450661497E-2</v>
      </c>
      <c r="X2791" t="s">
        <v>3139</v>
      </c>
      <c r="Y2791" t="s">
        <v>6203</v>
      </c>
      <c r="Z2791" s="21">
        <v>744.17525404999992</v>
      </c>
      <c r="AA2791" s="1">
        <v>3.3003728450661497E-2</v>
      </c>
      <c r="AB2791" t="s">
        <v>3139</v>
      </c>
      <c r="AC2791">
        <v>5560522.0499999505</v>
      </c>
      <c r="AD2791" s="1" t="s">
        <v>3139</v>
      </c>
      <c r="AE2791" t="s">
        <v>5815</v>
      </c>
    </row>
    <row r="2792" spans="1:31">
      <c r="A2792" s="98" t="str">
        <f t="shared" si="132"/>
        <v>1228</v>
      </c>
      <c r="B2792" s="98" t="str">
        <f t="shared" si="133"/>
        <v>CA</v>
      </c>
      <c r="C2792" s="98">
        <f t="shared" si="134"/>
        <v>44</v>
      </c>
      <c r="D2792" t="s">
        <v>6552</v>
      </c>
      <c r="E2792">
        <v>45</v>
      </c>
      <c r="F2792">
        <v>122895</v>
      </c>
      <c r="G2792" t="s">
        <v>3399</v>
      </c>
      <c r="H2792" t="s">
        <v>3400</v>
      </c>
      <c r="I2792" t="s">
        <v>5969</v>
      </c>
      <c r="J2792" t="s">
        <v>9834</v>
      </c>
      <c r="L2792" t="s">
        <v>5971</v>
      </c>
      <c r="M2792" s="99">
        <v>44452</v>
      </c>
      <c r="N2792" s="21">
        <v>925123543</v>
      </c>
      <c r="O2792" s="24">
        <v>1</v>
      </c>
      <c r="P2792" t="s">
        <v>5814</v>
      </c>
      <c r="Q2792">
        <v>2.60015554512396E-2</v>
      </c>
      <c r="R2792" t="s">
        <v>3139</v>
      </c>
      <c r="S2792" t="s">
        <v>54</v>
      </c>
      <c r="T2792">
        <v>121</v>
      </c>
      <c r="U2792" t="s">
        <v>5971</v>
      </c>
      <c r="V2792">
        <v>925123543</v>
      </c>
      <c r="W2792" s="1">
        <v>2.60015554512396E-2</v>
      </c>
      <c r="X2792" t="s">
        <v>3139</v>
      </c>
      <c r="Y2792" t="s">
        <v>6203</v>
      </c>
      <c r="Z2792" s="21">
        <v>930.28708721999999</v>
      </c>
      <c r="AA2792" s="1">
        <v>2.60015554512396E-2</v>
      </c>
      <c r="AB2792" t="s">
        <v>3139</v>
      </c>
      <c r="AC2792">
        <v>5163544.2200000295</v>
      </c>
      <c r="AD2792" s="1" t="s">
        <v>3139</v>
      </c>
      <c r="AE2792" t="s">
        <v>5815</v>
      </c>
    </row>
    <row r="2793" spans="1:31">
      <c r="A2793" s="98" t="str">
        <f t="shared" si="132"/>
        <v>1228</v>
      </c>
      <c r="B2793" s="98" t="str">
        <f t="shared" si="133"/>
        <v>CA</v>
      </c>
      <c r="C2793" s="98">
        <f t="shared" si="134"/>
        <v>44</v>
      </c>
      <c r="D2793" t="s">
        <v>6552</v>
      </c>
      <c r="E2793">
        <v>46</v>
      </c>
      <c r="F2793">
        <v>122895</v>
      </c>
      <c r="G2793" t="s">
        <v>3399</v>
      </c>
      <c r="H2793" t="s">
        <v>3400</v>
      </c>
      <c r="I2793" t="s">
        <v>5969</v>
      </c>
      <c r="J2793" t="s">
        <v>9835</v>
      </c>
      <c r="L2793" t="s">
        <v>6799</v>
      </c>
      <c r="M2793" s="99">
        <v>44452</v>
      </c>
      <c r="N2793" s="21">
        <v>961853264</v>
      </c>
      <c r="O2793" s="24">
        <v>1</v>
      </c>
      <c r="P2793" t="s">
        <v>5814</v>
      </c>
      <c r="Q2793">
        <v>2.60015429715914E-2</v>
      </c>
      <c r="R2793" t="s">
        <v>3139</v>
      </c>
      <c r="S2793" t="s">
        <v>54</v>
      </c>
      <c r="T2793">
        <v>120</v>
      </c>
      <c r="U2793" t="s">
        <v>6799</v>
      </c>
      <c r="V2793">
        <v>961853264</v>
      </c>
      <c r="W2793" s="1">
        <v>2.60015429715914E-2</v>
      </c>
      <c r="X2793" t="s">
        <v>3139</v>
      </c>
      <c r="Y2793" t="s">
        <v>6203</v>
      </c>
      <c r="Z2793" s="21">
        <v>967.15345092999996</v>
      </c>
      <c r="AA2793" s="1">
        <v>2.60015429715914E-2</v>
      </c>
      <c r="AB2793" t="s">
        <v>3139</v>
      </c>
      <c r="AC2793">
        <v>5300186.9299999503</v>
      </c>
      <c r="AD2793" s="1" t="s">
        <v>3139</v>
      </c>
      <c r="AE2793" t="s">
        <v>5815</v>
      </c>
    </row>
    <row r="2794" spans="1:31">
      <c r="A2794" s="98" t="str">
        <f t="shared" si="132"/>
        <v>1228</v>
      </c>
      <c r="B2794" s="98" t="str">
        <f t="shared" si="133"/>
        <v>CA</v>
      </c>
      <c r="C2794" s="98">
        <f t="shared" si="134"/>
        <v>55</v>
      </c>
      <c r="D2794" t="s">
        <v>6552</v>
      </c>
      <c r="E2794">
        <v>47</v>
      </c>
      <c r="F2794">
        <v>122895</v>
      </c>
      <c r="G2794" t="s">
        <v>3399</v>
      </c>
      <c r="H2794" t="s">
        <v>3400</v>
      </c>
      <c r="I2794" t="s">
        <v>5969</v>
      </c>
      <c r="J2794" t="s">
        <v>9836</v>
      </c>
      <c r="L2794" t="s">
        <v>5975</v>
      </c>
      <c r="M2794" s="99">
        <v>44463</v>
      </c>
      <c r="N2794" s="21">
        <v>304734146</v>
      </c>
      <c r="O2794" s="24">
        <v>1</v>
      </c>
      <c r="P2794" t="s">
        <v>5814</v>
      </c>
      <c r="Q2794">
        <v>2.70015773869061E-2</v>
      </c>
      <c r="R2794" t="s">
        <v>3139</v>
      </c>
      <c r="S2794" t="s">
        <v>54</v>
      </c>
      <c r="T2794">
        <v>120</v>
      </c>
      <c r="U2794" t="s">
        <v>5975</v>
      </c>
      <c r="V2794">
        <v>304734146</v>
      </c>
      <c r="W2794" s="1">
        <v>2.70015773869061E-2</v>
      </c>
      <c r="X2794" t="s">
        <v>3139</v>
      </c>
      <c r="Y2794" t="s">
        <v>6203</v>
      </c>
      <c r="Z2794" s="21">
        <v>306.23395033999998</v>
      </c>
      <c r="AA2794" s="1">
        <v>2.70015773869061E-2</v>
      </c>
      <c r="AB2794" t="s">
        <v>3139</v>
      </c>
      <c r="AC2794">
        <v>1499804.33999997</v>
      </c>
      <c r="AD2794" s="1" t="s">
        <v>3139</v>
      </c>
      <c r="AE2794" t="s">
        <v>5815</v>
      </c>
    </row>
    <row r="2795" spans="1:31">
      <c r="A2795" s="98" t="str">
        <f t="shared" si="132"/>
        <v>1228</v>
      </c>
      <c r="B2795" s="98" t="str">
        <f t="shared" si="133"/>
        <v>CA</v>
      </c>
      <c r="C2795" s="98">
        <f t="shared" si="134"/>
        <v>62</v>
      </c>
      <c r="D2795" t="s">
        <v>6552</v>
      </c>
      <c r="E2795">
        <v>48</v>
      </c>
      <c r="F2795">
        <v>122895</v>
      </c>
      <c r="G2795" t="s">
        <v>3399</v>
      </c>
      <c r="H2795" t="s">
        <v>3400</v>
      </c>
      <c r="I2795" t="s">
        <v>5969</v>
      </c>
      <c r="J2795" t="s">
        <v>11564</v>
      </c>
      <c r="L2795" t="s">
        <v>6194</v>
      </c>
      <c r="M2795" s="99">
        <v>44470</v>
      </c>
      <c r="N2795" s="21">
        <v>960518096</v>
      </c>
      <c r="O2795" s="24">
        <v>1</v>
      </c>
      <c r="P2795" t="s">
        <v>5814</v>
      </c>
      <c r="Q2795">
        <v>2.7001658830496399E-2</v>
      </c>
      <c r="R2795" t="s">
        <v>3139</v>
      </c>
      <c r="S2795" t="s">
        <v>54</v>
      </c>
      <c r="T2795">
        <v>120</v>
      </c>
      <c r="U2795" t="s">
        <v>6194</v>
      </c>
      <c r="V2795">
        <v>960518096</v>
      </c>
      <c r="W2795" s="1">
        <v>2.7001658830496399E-2</v>
      </c>
      <c r="X2795" t="s">
        <v>3139</v>
      </c>
      <c r="Y2795" t="s">
        <v>6203</v>
      </c>
      <c r="Z2795" s="21">
        <v>964.72236162000002</v>
      </c>
      <c r="AA2795" s="1">
        <v>2.7001658830496399E-2</v>
      </c>
      <c r="AB2795" t="s">
        <v>3139</v>
      </c>
      <c r="AC2795">
        <v>4204265.62</v>
      </c>
      <c r="AD2795" s="1" t="s">
        <v>3139</v>
      </c>
      <c r="AE2795" t="s">
        <v>5815</v>
      </c>
    </row>
    <row r="2796" spans="1:31">
      <c r="A2796" s="98" t="str">
        <f t="shared" si="132"/>
        <v>1228</v>
      </c>
      <c r="B2796" s="98" t="str">
        <f t="shared" si="133"/>
        <v>CA</v>
      </c>
      <c r="C2796" s="98">
        <f t="shared" si="134"/>
        <v>131</v>
      </c>
      <c r="D2796" t="s">
        <v>6552</v>
      </c>
      <c r="E2796">
        <v>49</v>
      </c>
      <c r="F2796">
        <v>122895</v>
      </c>
      <c r="G2796" t="s">
        <v>3399</v>
      </c>
      <c r="H2796" t="s">
        <v>3400</v>
      </c>
      <c r="I2796" t="s">
        <v>5969</v>
      </c>
      <c r="J2796" t="s">
        <v>11565</v>
      </c>
      <c r="L2796" t="s">
        <v>6037</v>
      </c>
      <c r="M2796" s="99">
        <v>44539</v>
      </c>
      <c r="N2796" s="21">
        <v>680295286</v>
      </c>
      <c r="O2796" s="24">
        <v>1</v>
      </c>
      <c r="P2796" t="s">
        <v>5814</v>
      </c>
      <c r="Q2796">
        <v>3.4003957808225002E-2</v>
      </c>
      <c r="R2796" t="s">
        <v>3139</v>
      </c>
      <c r="S2796" t="s">
        <v>54</v>
      </c>
      <c r="T2796">
        <v>181</v>
      </c>
      <c r="U2796" t="s">
        <v>6037</v>
      </c>
      <c r="V2796">
        <v>680295286</v>
      </c>
      <c r="W2796" s="1">
        <v>3.4003957808225002E-2</v>
      </c>
      <c r="X2796" t="s">
        <v>3139</v>
      </c>
      <c r="Y2796" t="s">
        <v>6203</v>
      </c>
      <c r="Z2796" s="21">
        <v>683.59732240999995</v>
      </c>
      <c r="AA2796" s="1">
        <v>3.4003957808225002E-2</v>
      </c>
      <c r="AB2796" t="s">
        <v>3139</v>
      </c>
      <c r="AC2796">
        <v>3302036.4099999699</v>
      </c>
      <c r="AD2796" s="1" t="s">
        <v>3139</v>
      </c>
      <c r="AE2796" t="s">
        <v>5815</v>
      </c>
    </row>
    <row r="2797" spans="1:31">
      <c r="A2797" s="98" t="str">
        <f t="shared" si="132"/>
        <v>1228</v>
      </c>
      <c r="B2797" s="98" t="str">
        <f t="shared" si="133"/>
        <v>CA</v>
      </c>
      <c r="C2797" s="98">
        <f t="shared" si="134"/>
        <v>44</v>
      </c>
      <c r="D2797" t="s">
        <v>6552</v>
      </c>
      <c r="E2797">
        <v>50</v>
      </c>
      <c r="F2797">
        <v>122895</v>
      </c>
      <c r="G2797" t="s">
        <v>3399</v>
      </c>
      <c r="H2797" t="s">
        <v>3400</v>
      </c>
      <c r="I2797" t="s">
        <v>5969</v>
      </c>
      <c r="J2797" t="s">
        <v>9826</v>
      </c>
      <c r="L2797" t="s">
        <v>6028</v>
      </c>
      <c r="M2797" s="99">
        <v>44452</v>
      </c>
      <c r="N2797" s="21">
        <v>899673233</v>
      </c>
      <c r="O2797" s="24">
        <v>1</v>
      </c>
      <c r="P2797" t="s">
        <v>5814</v>
      </c>
      <c r="Q2797">
        <v>3.6004461305108502E-2</v>
      </c>
      <c r="R2797" t="s">
        <v>3139</v>
      </c>
      <c r="S2797" t="s">
        <v>54</v>
      </c>
      <c r="T2797">
        <v>182</v>
      </c>
      <c r="U2797" t="s">
        <v>6028</v>
      </c>
      <c r="V2797">
        <v>899673233</v>
      </c>
      <c r="W2797" s="1">
        <v>3.6004461305108502E-2</v>
      </c>
      <c r="X2797" t="s">
        <v>3139</v>
      </c>
      <c r="Y2797" t="s">
        <v>6203</v>
      </c>
      <c r="Z2797" s="21">
        <v>912.03830321000009</v>
      </c>
      <c r="AA2797" s="1">
        <v>3.6004461305108502E-2</v>
      </c>
      <c r="AB2797" t="s">
        <v>3139</v>
      </c>
      <c r="AC2797">
        <v>12365070.210000001</v>
      </c>
      <c r="AD2797" s="1" t="s">
        <v>3139</v>
      </c>
      <c r="AE2797" t="s">
        <v>5815</v>
      </c>
    </row>
    <row r="2798" spans="1:31">
      <c r="A2798" s="98" t="str">
        <f t="shared" si="132"/>
        <v>1228</v>
      </c>
      <c r="B2798" s="98" t="str">
        <f t="shared" si="133"/>
        <v>CA</v>
      </c>
      <c r="C2798" s="98">
        <f t="shared" si="134"/>
        <v>48</v>
      </c>
      <c r="D2798" t="s">
        <v>6552</v>
      </c>
      <c r="E2798">
        <v>51</v>
      </c>
      <c r="F2798">
        <v>122895</v>
      </c>
      <c r="G2798" t="s">
        <v>3399</v>
      </c>
      <c r="H2798" t="s">
        <v>3400</v>
      </c>
      <c r="I2798" t="s">
        <v>5969</v>
      </c>
      <c r="J2798" t="s">
        <v>9827</v>
      </c>
      <c r="L2798" t="s">
        <v>6287</v>
      </c>
      <c r="M2798" s="99">
        <v>44456</v>
      </c>
      <c r="N2798" s="21">
        <v>819153152</v>
      </c>
      <c r="O2798" s="24">
        <v>1</v>
      </c>
      <c r="P2798" t="s">
        <v>5814</v>
      </c>
      <c r="Q2798">
        <v>3.65045349339383E-2</v>
      </c>
      <c r="R2798" t="s">
        <v>3139</v>
      </c>
      <c r="S2798" t="s">
        <v>54</v>
      </c>
      <c r="T2798">
        <v>180</v>
      </c>
      <c r="U2798" t="s">
        <v>6287</v>
      </c>
      <c r="V2798">
        <v>819153152</v>
      </c>
      <c r="W2798" s="1">
        <v>3.65045349339383E-2</v>
      </c>
      <c r="X2798" t="s">
        <v>3139</v>
      </c>
      <c r="Y2798" t="s">
        <v>6203</v>
      </c>
      <c r="Z2798" s="21">
        <v>830.07814725000003</v>
      </c>
      <c r="AA2798" s="1">
        <v>3.65045349339383E-2</v>
      </c>
      <c r="AB2798" t="s">
        <v>3139</v>
      </c>
      <c r="AC2798">
        <v>10924995.25</v>
      </c>
      <c r="AD2798" s="1" t="s">
        <v>3139</v>
      </c>
      <c r="AE2798" t="s">
        <v>5815</v>
      </c>
    </row>
    <row r="2799" spans="1:31">
      <c r="A2799" s="98" t="str">
        <f t="shared" si="132"/>
        <v>1228</v>
      </c>
      <c r="B2799" s="98" t="str">
        <f t="shared" si="133"/>
        <v>CA</v>
      </c>
      <c r="C2799" s="98">
        <f t="shared" si="134"/>
        <v>51</v>
      </c>
      <c r="D2799" t="s">
        <v>6552</v>
      </c>
      <c r="E2799">
        <v>52</v>
      </c>
      <c r="F2799">
        <v>122895</v>
      </c>
      <c r="G2799" t="s">
        <v>3399</v>
      </c>
      <c r="H2799" t="s">
        <v>3400</v>
      </c>
      <c r="I2799" t="s">
        <v>5969</v>
      </c>
      <c r="J2799" t="s">
        <v>9828</v>
      </c>
      <c r="L2799" t="s">
        <v>6110</v>
      </c>
      <c r="M2799" s="99">
        <v>44459</v>
      </c>
      <c r="N2799" s="21">
        <v>538551979</v>
      </c>
      <c r="O2799" s="24">
        <v>1</v>
      </c>
      <c r="P2799" t="s">
        <v>5814</v>
      </c>
      <c r="Q2799">
        <v>3.6504581794202698E-2</v>
      </c>
      <c r="R2799" t="s">
        <v>3139</v>
      </c>
      <c r="S2799" t="s">
        <v>54</v>
      </c>
      <c r="T2799">
        <v>182</v>
      </c>
      <c r="U2799" t="s">
        <v>6110</v>
      </c>
      <c r="V2799">
        <v>538551979</v>
      </c>
      <c r="W2799" s="1">
        <v>3.6504581794202698E-2</v>
      </c>
      <c r="X2799" t="s">
        <v>3139</v>
      </c>
      <c r="Y2799" t="s">
        <v>6203</v>
      </c>
      <c r="Z2799" s="21">
        <v>545.68316629999993</v>
      </c>
      <c r="AA2799" s="1">
        <v>3.6504581794202698E-2</v>
      </c>
      <c r="AB2799" t="s">
        <v>3139</v>
      </c>
      <c r="AC2799">
        <v>7131187.2999999505</v>
      </c>
      <c r="AD2799" s="1" t="s">
        <v>3139</v>
      </c>
      <c r="AE2799" t="s">
        <v>5815</v>
      </c>
    </row>
    <row r="2800" spans="1:31">
      <c r="A2800" s="98" t="str">
        <f t="shared" si="132"/>
        <v>1228</v>
      </c>
      <c r="B2800" s="98" t="str">
        <f t="shared" si="133"/>
        <v>CA</v>
      </c>
      <c r="C2800" s="98">
        <f t="shared" si="134"/>
        <v>12</v>
      </c>
      <c r="D2800" t="s">
        <v>6552</v>
      </c>
      <c r="E2800">
        <v>53</v>
      </c>
      <c r="F2800">
        <v>122895</v>
      </c>
      <c r="G2800" t="s">
        <v>3399</v>
      </c>
      <c r="H2800" t="s">
        <v>3400</v>
      </c>
      <c r="I2800" t="s">
        <v>5969</v>
      </c>
      <c r="J2800" t="s">
        <v>9829</v>
      </c>
      <c r="L2800" t="s">
        <v>6105</v>
      </c>
      <c r="M2800" s="99">
        <v>44420</v>
      </c>
      <c r="N2800" s="21">
        <v>936709451</v>
      </c>
      <c r="O2800" s="24">
        <v>1</v>
      </c>
      <c r="P2800" t="s">
        <v>5814</v>
      </c>
      <c r="Q2800">
        <v>3.0502120540708801E-2</v>
      </c>
      <c r="R2800" t="s">
        <v>3139</v>
      </c>
      <c r="S2800" t="s">
        <v>54</v>
      </c>
      <c r="T2800">
        <v>120</v>
      </c>
      <c r="U2800" t="s">
        <v>6105</v>
      </c>
      <c r="V2800">
        <v>936709451</v>
      </c>
      <c r="W2800" s="1">
        <v>3.0502120540708801E-2</v>
      </c>
      <c r="X2800" t="s">
        <v>3139</v>
      </c>
      <c r="Y2800" t="s">
        <v>6203</v>
      </c>
      <c r="Z2800" s="21">
        <v>945.20591655999999</v>
      </c>
      <c r="AA2800" s="1">
        <v>3.0502120540708801E-2</v>
      </c>
      <c r="AB2800" t="s">
        <v>3139</v>
      </c>
      <c r="AC2800">
        <v>8496465.5599999409</v>
      </c>
      <c r="AD2800" s="1" t="s">
        <v>3139</v>
      </c>
      <c r="AE2800" t="s">
        <v>5815</v>
      </c>
    </row>
    <row r="2801" spans="1:31">
      <c r="A2801" s="98" t="str">
        <f t="shared" si="132"/>
        <v>1228</v>
      </c>
      <c r="B2801" s="98" t="str">
        <f t="shared" si="133"/>
        <v>CA</v>
      </c>
      <c r="C2801" s="98">
        <f t="shared" si="134"/>
        <v>52</v>
      </c>
      <c r="D2801" t="s">
        <v>6552</v>
      </c>
      <c r="E2801">
        <v>54</v>
      </c>
      <c r="F2801">
        <v>122895</v>
      </c>
      <c r="G2801" t="s">
        <v>260</v>
      </c>
      <c r="H2801" t="s">
        <v>9837</v>
      </c>
      <c r="I2801" t="s">
        <v>5969</v>
      </c>
      <c r="J2801" t="s">
        <v>9838</v>
      </c>
      <c r="L2801" t="s">
        <v>5988</v>
      </c>
      <c r="M2801" s="99">
        <v>44460</v>
      </c>
      <c r="N2801" s="21">
        <v>5500000000</v>
      </c>
      <c r="O2801" s="24">
        <v>1</v>
      </c>
      <c r="P2801" t="s">
        <v>5814</v>
      </c>
      <c r="Q2801">
        <v>1.9500870847580599E-2</v>
      </c>
      <c r="R2801" t="s">
        <v>3139</v>
      </c>
      <c r="S2801" t="s">
        <v>54</v>
      </c>
      <c r="T2801">
        <v>120</v>
      </c>
      <c r="U2801" t="s">
        <v>5988</v>
      </c>
      <c r="V2801">
        <v>5500000000</v>
      </c>
      <c r="W2801" s="1">
        <v>1.9500870847580599E-2</v>
      </c>
      <c r="X2801" t="s">
        <v>3139</v>
      </c>
      <c r="Y2801" t="s">
        <v>6203</v>
      </c>
      <c r="Z2801" s="21">
        <v>5520.4755780300002</v>
      </c>
      <c r="AA2801" s="1">
        <v>1.9500870847580599E-2</v>
      </c>
      <c r="AB2801" t="s">
        <v>3139</v>
      </c>
      <c r="AC2801">
        <v>20475578.029999699</v>
      </c>
      <c r="AD2801" s="1" t="s">
        <v>3139</v>
      </c>
      <c r="AE2801" t="s">
        <v>5815</v>
      </c>
    </row>
    <row r="2802" spans="1:31">
      <c r="A2802" s="98" t="str">
        <f t="shared" si="132"/>
        <v>1228</v>
      </c>
      <c r="B2802" s="98" t="str">
        <f t="shared" si="133"/>
        <v>CA</v>
      </c>
      <c r="C2802" s="98">
        <f t="shared" si="134"/>
        <v>106</v>
      </c>
      <c r="D2802" t="s">
        <v>6552</v>
      </c>
      <c r="E2802">
        <v>55</v>
      </c>
      <c r="F2802">
        <v>122895</v>
      </c>
      <c r="G2802" t="s">
        <v>260</v>
      </c>
      <c r="H2802" t="s">
        <v>9837</v>
      </c>
      <c r="I2802" t="s">
        <v>5969</v>
      </c>
      <c r="J2802" t="s">
        <v>9839</v>
      </c>
      <c r="L2802" t="s">
        <v>6430</v>
      </c>
      <c r="M2802" s="99">
        <v>44514</v>
      </c>
      <c r="N2802" s="21">
        <v>5500000000</v>
      </c>
      <c r="O2802" s="24">
        <v>1</v>
      </c>
      <c r="P2802" t="s">
        <v>5814</v>
      </c>
      <c r="Q2802">
        <v>2.10015024663366E-2</v>
      </c>
      <c r="R2802" t="s">
        <v>3139</v>
      </c>
      <c r="S2802" t="s">
        <v>54</v>
      </c>
      <c r="T2802">
        <v>180</v>
      </c>
      <c r="U2802" t="s">
        <v>6430</v>
      </c>
      <c r="V2802">
        <v>5500000000</v>
      </c>
      <c r="W2802" s="1">
        <v>2.10015024663366E-2</v>
      </c>
      <c r="X2802" t="s">
        <v>3139</v>
      </c>
      <c r="Y2802" t="s">
        <v>6203</v>
      </c>
      <c r="Z2802" s="21">
        <v>5524.2809072600003</v>
      </c>
      <c r="AA2802" s="1">
        <v>2.10015024663366E-2</v>
      </c>
      <c r="AB2802" t="s">
        <v>3139</v>
      </c>
      <c r="AC2802">
        <v>24280907.260000199</v>
      </c>
      <c r="AD2802" s="1" t="s">
        <v>3139</v>
      </c>
      <c r="AE2802" t="s">
        <v>5815</v>
      </c>
    </row>
    <row r="2803" spans="1:31">
      <c r="A2803" s="98" t="str">
        <f t="shared" si="132"/>
        <v>1228</v>
      </c>
      <c r="B2803" s="98" t="str">
        <f t="shared" si="133"/>
        <v>CA</v>
      </c>
      <c r="C2803" s="98">
        <f t="shared" si="134"/>
        <v>23</v>
      </c>
      <c r="D2803" t="s">
        <v>6552</v>
      </c>
      <c r="E2803">
        <v>56</v>
      </c>
      <c r="F2803">
        <v>122895</v>
      </c>
      <c r="G2803" t="s">
        <v>79</v>
      </c>
      <c r="H2803" t="s">
        <v>3898</v>
      </c>
      <c r="I2803" t="s">
        <v>5969</v>
      </c>
      <c r="J2803" t="s">
        <v>9840</v>
      </c>
      <c r="L2803" t="s">
        <v>6094</v>
      </c>
      <c r="M2803" s="99">
        <v>44431</v>
      </c>
      <c r="N2803" s="21">
        <v>369022005</v>
      </c>
      <c r="O2803" s="24">
        <v>1</v>
      </c>
      <c r="P2803" t="s">
        <v>5814</v>
      </c>
      <c r="Q2803">
        <v>3.3003728450661497E-2</v>
      </c>
      <c r="R2803" t="s">
        <v>3139</v>
      </c>
      <c r="S2803" t="s">
        <v>54</v>
      </c>
      <c r="T2803">
        <v>181</v>
      </c>
      <c r="U2803" t="s">
        <v>6094</v>
      </c>
      <c r="V2803">
        <v>369022005</v>
      </c>
      <c r="W2803" s="1">
        <v>3.3003728450661497E-2</v>
      </c>
      <c r="X2803" t="s">
        <v>3139</v>
      </c>
      <c r="Y2803" t="s">
        <v>6203</v>
      </c>
      <c r="Z2803" s="21">
        <v>374.32228911999999</v>
      </c>
      <c r="AA2803" s="1">
        <v>3.3003728450661497E-2</v>
      </c>
      <c r="AB2803" t="s">
        <v>3139</v>
      </c>
      <c r="AC2803">
        <v>5300284.12</v>
      </c>
      <c r="AD2803" s="1" t="s">
        <v>3139</v>
      </c>
      <c r="AE2803" t="s">
        <v>5815</v>
      </c>
    </row>
    <row r="2804" spans="1:31">
      <c r="A2804" s="98" t="str">
        <f t="shared" si="132"/>
        <v>1228</v>
      </c>
      <c r="B2804" s="98" t="str">
        <f t="shared" si="133"/>
        <v>CA</v>
      </c>
      <c r="C2804" s="98">
        <f t="shared" si="134"/>
        <v>135</v>
      </c>
      <c r="D2804" t="s">
        <v>6552</v>
      </c>
      <c r="E2804">
        <v>57</v>
      </c>
      <c r="F2804">
        <v>122895</v>
      </c>
      <c r="G2804" t="s">
        <v>79</v>
      </c>
      <c r="H2804" t="s">
        <v>3898</v>
      </c>
      <c r="I2804" t="s">
        <v>5969</v>
      </c>
      <c r="J2804" t="s">
        <v>9841</v>
      </c>
      <c r="L2804" t="s">
        <v>6105</v>
      </c>
      <c r="M2804" s="99">
        <v>44543</v>
      </c>
      <c r="N2804" s="21">
        <v>1029147520</v>
      </c>
      <c r="O2804" s="24">
        <v>1</v>
      </c>
      <c r="P2804" t="s">
        <v>5814</v>
      </c>
      <c r="Q2804">
        <v>3.7506394701186899E-2</v>
      </c>
      <c r="R2804" t="s">
        <v>3139</v>
      </c>
      <c r="S2804" t="s">
        <v>54</v>
      </c>
      <c r="T2804">
        <v>241</v>
      </c>
      <c r="U2804" t="s">
        <v>6105</v>
      </c>
      <c r="V2804">
        <v>1029147520</v>
      </c>
      <c r="W2804" s="1">
        <v>3.7506394701186899E-2</v>
      </c>
      <c r="X2804" t="s">
        <v>3139</v>
      </c>
      <c r="Y2804" t="s">
        <v>6203</v>
      </c>
      <c r="Z2804" s="21">
        <v>1040.5983353899999</v>
      </c>
      <c r="AA2804" s="1">
        <v>3.7506394701186899E-2</v>
      </c>
      <c r="AB2804" t="s">
        <v>3139</v>
      </c>
      <c r="AC2804">
        <v>11450815.390000001</v>
      </c>
      <c r="AD2804" s="1" t="s">
        <v>3139</v>
      </c>
      <c r="AE2804" t="s">
        <v>5815</v>
      </c>
    </row>
    <row r="2805" spans="1:31">
      <c r="A2805" s="98" t="str">
        <f t="shared" si="132"/>
        <v>1228</v>
      </c>
      <c r="B2805" s="98" t="str">
        <f t="shared" si="133"/>
        <v>CA</v>
      </c>
      <c r="C2805" s="98">
        <f t="shared" si="134"/>
        <v>17</v>
      </c>
      <c r="D2805" t="s">
        <v>6552</v>
      </c>
      <c r="E2805">
        <v>58</v>
      </c>
      <c r="F2805">
        <v>122895</v>
      </c>
      <c r="G2805" t="s">
        <v>79</v>
      </c>
      <c r="H2805" t="s">
        <v>3898</v>
      </c>
      <c r="I2805" t="s">
        <v>5969</v>
      </c>
      <c r="J2805" t="s">
        <v>9842</v>
      </c>
      <c r="L2805" t="s">
        <v>6073</v>
      </c>
      <c r="M2805" s="99">
        <v>44425</v>
      </c>
      <c r="N2805" s="21">
        <v>817811273</v>
      </c>
      <c r="O2805" s="24">
        <v>1</v>
      </c>
      <c r="P2805" t="s">
        <v>5814</v>
      </c>
      <c r="Q2805">
        <v>3.2002620863461201E-2</v>
      </c>
      <c r="R2805" t="s">
        <v>3139</v>
      </c>
      <c r="S2805" t="s">
        <v>54</v>
      </c>
      <c r="T2805">
        <v>123</v>
      </c>
      <c r="U2805" t="s">
        <v>6073</v>
      </c>
      <c r="V2805">
        <v>817811273</v>
      </c>
      <c r="W2805" s="1">
        <v>3.2002620863461201E-2</v>
      </c>
      <c r="X2805" t="s">
        <v>3139</v>
      </c>
      <c r="Y2805" t="s">
        <v>6203</v>
      </c>
      <c r="Z2805" s="21">
        <v>825.45113364999997</v>
      </c>
      <c r="AA2805" s="1">
        <v>3.2002620863461201E-2</v>
      </c>
      <c r="AB2805" t="s">
        <v>3139</v>
      </c>
      <c r="AC2805">
        <v>7639860.6499999799</v>
      </c>
      <c r="AD2805" s="1" t="s">
        <v>3139</v>
      </c>
      <c r="AE2805" t="s">
        <v>5815</v>
      </c>
    </row>
    <row r="2806" spans="1:31">
      <c r="A2806" s="98" t="str">
        <f t="shared" si="132"/>
        <v>1228</v>
      </c>
      <c r="B2806" s="98" t="str">
        <f t="shared" si="133"/>
        <v>CA</v>
      </c>
      <c r="C2806" s="98">
        <f t="shared" si="134"/>
        <v>88</v>
      </c>
      <c r="D2806" t="s">
        <v>6552</v>
      </c>
      <c r="E2806">
        <v>59</v>
      </c>
      <c r="F2806">
        <v>122895</v>
      </c>
      <c r="G2806" t="s">
        <v>79</v>
      </c>
      <c r="H2806" t="s">
        <v>3898</v>
      </c>
      <c r="I2806" t="s">
        <v>5969</v>
      </c>
      <c r="J2806" t="s">
        <v>9843</v>
      </c>
      <c r="L2806" t="s">
        <v>6079</v>
      </c>
      <c r="M2806" s="99">
        <v>44496</v>
      </c>
      <c r="N2806" s="21">
        <v>3500000000</v>
      </c>
      <c r="O2806" s="24">
        <v>1</v>
      </c>
      <c r="P2806" t="s">
        <v>5814</v>
      </c>
      <c r="Q2806">
        <v>2.9002862112307098E-2</v>
      </c>
      <c r="R2806" t="s">
        <v>3139</v>
      </c>
      <c r="S2806" t="s">
        <v>54</v>
      </c>
      <c r="T2806">
        <v>180</v>
      </c>
      <c r="U2806" t="s">
        <v>6079</v>
      </c>
      <c r="V2806">
        <v>3500000000</v>
      </c>
      <c r="W2806" s="1">
        <v>2.9002862112307098E-2</v>
      </c>
      <c r="X2806" t="s">
        <v>3139</v>
      </c>
      <c r="Y2806" t="s">
        <v>6203</v>
      </c>
      <c r="Z2806" s="21">
        <v>3526.06743508</v>
      </c>
      <c r="AA2806" s="1">
        <v>2.9002862112307098E-2</v>
      </c>
      <c r="AB2806" t="s">
        <v>3139</v>
      </c>
      <c r="AC2806">
        <v>26067435.079999901</v>
      </c>
      <c r="AD2806" s="1" t="s">
        <v>3139</v>
      </c>
      <c r="AE2806" t="s">
        <v>5815</v>
      </c>
    </row>
    <row r="2807" spans="1:31">
      <c r="A2807" s="98" t="str">
        <f t="shared" si="132"/>
        <v>1228</v>
      </c>
      <c r="B2807" s="98" t="str">
        <f t="shared" si="133"/>
        <v>CA</v>
      </c>
      <c r="C2807" s="98">
        <f t="shared" si="134"/>
        <v>69</v>
      </c>
      <c r="D2807" t="s">
        <v>6552</v>
      </c>
      <c r="E2807">
        <v>60</v>
      </c>
      <c r="F2807">
        <v>122895</v>
      </c>
      <c r="G2807" t="s">
        <v>79</v>
      </c>
      <c r="H2807" t="s">
        <v>3898</v>
      </c>
      <c r="I2807" t="s">
        <v>5969</v>
      </c>
      <c r="J2807" t="s">
        <v>11566</v>
      </c>
      <c r="L2807" t="s">
        <v>6037</v>
      </c>
      <c r="M2807" s="99">
        <v>44477</v>
      </c>
      <c r="N2807" s="21">
        <v>713104393</v>
      </c>
      <c r="O2807" s="24">
        <v>1</v>
      </c>
      <c r="P2807" t="s">
        <v>5814</v>
      </c>
      <c r="Q2807">
        <v>3.00020459060195E-2</v>
      </c>
      <c r="R2807" t="s">
        <v>3139</v>
      </c>
      <c r="S2807" t="s">
        <v>54</v>
      </c>
      <c r="T2807">
        <v>120</v>
      </c>
      <c r="U2807" t="s">
        <v>6037</v>
      </c>
      <c r="V2807">
        <v>713104393</v>
      </c>
      <c r="W2807" s="1">
        <v>3.00020459060195E-2</v>
      </c>
      <c r="X2807" t="s">
        <v>3139</v>
      </c>
      <c r="Y2807" t="s">
        <v>6203</v>
      </c>
      <c r="Z2807" s="21">
        <v>716.16328751000003</v>
      </c>
      <c r="AA2807" s="1">
        <v>3.00020459060195E-2</v>
      </c>
      <c r="AB2807" t="s">
        <v>3139</v>
      </c>
      <c r="AC2807">
        <v>3058894.50999999</v>
      </c>
      <c r="AD2807" s="1" t="s">
        <v>3139</v>
      </c>
      <c r="AE2807" t="s">
        <v>5815</v>
      </c>
    </row>
    <row r="2808" spans="1:31">
      <c r="A2808" s="98" t="str">
        <f t="shared" si="132"/>
        <v>1228</v>
      </c>
      <c r="B2808" s="98" t="str">
        <f t="shared" si="133"/>
        <v>CA</v>
      </c>
      <c r="C2808" s="98">
        <f t="shared" si="134"/>
        <v>115</v>
      </c>
      <c r="D2808" t="s">
        <v>6552</v>
      </c>
      <c r="E2808">
        <v>61</v>
      </c>
      <c r="F2808">
        <v>122895</v>
      </c>
      <c r="G2808" t="s">
        <v>79</v>
      </c>
      <c r="H2808" t="s">
        <v>3898</v>
      </c>
      <c r="I2808" t="s">
        <v>5969</v>
      </c>
      <c r="J2808" t="s">
        <v>12220</v>
      </c>
      <c r="L2808" t="s">
        <v>6237</v>
      </c>
      <c r="M2808" s="99">
        <v>44523</v>
      </c>
      <c r="N2808" s="21">
        <v>1580589314</v>
      </c>
      <c r="O2808" s="24">
        <v>1</v>
      </c>
      <c r="P2808" t="s">
        <v>5814</v>
      </c>
      <c r="Q2808">
        <v>2.6501595472582701E-2</v>
      </c>
      <c r="R2808" t="s">
        <v>3139</v>
      </c>
      <c r="S2808" t="s">
        <v>54</v>
      </c>
      <c r="T2808">
        <v>120</v>
      </c>
      <c r="U2808" t="s">
        <v>6237</v>
      </c>
      <c r="V2808">
        <v>1580589314</v>
      </c>
      <c r="W2808" s="1">
        <v>2.6501595472582701E-2</v>
      </c>
      <c r="X2808" t="s">
        <v>3139</v>
      </c>
      <c r="Y2808" t="s">
        <v>6203</v>
      </c>
      <c r="Z2808" s="21">
        <v>1581.4858335500001</v>
      </c>
      <c r="AA2808" s="1">
        <v>2.6501595472582701E-2</v>
      </c>
      <c r="AB2808" t="s">
        <v>3139</v>
      </c>
      <c r="AC2808">
        <v>896519.54999995197</v>
      </c>
      <c r="AD2808" s="1" t="s">
        <v>3139</v>
      </c>
      <c r="AE2808" t="s">
        <v>5815</v>
      </c>
    </row>
    <row r="2809" spans="1:31">
      <c r="A2809" s="98" t="str">
        <f t="shared" si="132"/>
        <v>1228</v>
      </c>
      <c r="B2809" s="98" t="str">
        <f t="shared" si="133"/>
        <v>CA</v>
      </c>
      <c r="C2809" s="98">
        <f t="shared" si="134"/>
        <v>17</v>
      </c>
      <c r="D2809" t="s">
        <v>6552</v>
      </c>
      <c r="E2809">
        <v>62</v>
      </c>
      <c r="F2809">
        <v>122895</v>
      </c>
      <c r="G2809" t="s">
        <v>53</v>
      </c>
      <c r="H2809" t="s">
        <v>3047</v>
      </c>
      <c r="I2809" t="s">
        <v>5969</v>
      </c>
      <c r="J2809" t="s">
        <v>9844</v>
      </c>
      <c r="L2809" t="s">
        <v>6073</v>
      </c>
      <c r="M2809" s="99">
        <v>44425</v>
      </c>
      <c r="N2809" s="21">
        <v>3064421284</v>
      </c>
      <c r="O2809" s="24">
        <v>1</v>
      </c>
      <c r="P2809" t="s">
        <v>5814</v>
      </c>
      <c r="Q2809">
        <v>2.80018241053441E-2</v>
      </c>
      <c r="R2809" t="s">
        <v>3139</v>
      </c>
      <c r="S2809" t="s">
        <v>54</v>
      </c>
      <c r="T2809">
        <v>123</v>
      </c>
      <c r="U2809" t="s">
        <v>6073</v>
      </c>
      <c r="V2809">
        <v>3064421284</v>
      </c>
      <c r="W2809" s="1">
        <v>2.80018241053441E-2</v>
      </c>
      <c r="X2809" t="s">
        <v>3139</v>
      </c>
      <c r="Y2809" t="s">
        <v>6203</v>
      </c>
      <c r="Z2809" s="21">
        <v>3089.5045341199998</v>
      </c>
      <c r="AA2809" s="1">
        <v>2.80018241053441E-2</v>
      </c>
      <c r="AB2809" t="s">
        <v>3139</v>
      </c>
      <c r="AC2809">
        <v>25083250.1199999</v>
      </c>
      <c r="AD2809" s="1" t="s">
        <v>3139</v>
      </c>
      <c r="AE2809" t="s">
        <v>5815</v>
      </c>
    </row>
    <row r="2810" spans="1:31">
      <c r="A2810" s="98" t="str">
        <f t="shared" si="132"/>
        <v>1228</v>
      </c>
      <c r="B2810" s="98" t="str">
        <f t="shared" si="133"/>
        <v>CA</v>
      </c>
      <c r="C2810" s="98">
        <f t="shared" si="134"/>
        <v>121</v>
      </c>
      <c r="D2810" t="s">
        <v>6552</v>
      </c>
      <c r="E2810">
        <v>63</v>
      </c>
      <c r="F2810">
        <v>122895</v>
      </c>
      <c r="G2810" t="s">
        <v>53</v>
      </c>
      <c r="H2810" t="s">
        <v>3047</v>
      </c>
      <c r="I2810" t="s">
        <v>5969</v>
      </c>
      <c r="J2810" t="s">
        <v>11567</v>
      </c>
      <c r="L2810" t="s">
        <v>6049</v>
      </c>
      <c r="M2810" s="99">
        <v>44529</v>
      </c>
      <c r="N2810" s="21">
        <v>1786584347</v>
      </c>
      <c r="O2810" s="24">
        <v>1</v>
      </c>
      <c r="P2810" t="s">
        <v>5814</v>
      </c>
      <c r="Q2810">
        <v>2.7002090472039799E-2</v>
      </c>
      <c r="R2810" t="s">
        <v>3139</v>
      </c>
      <c r="S2810" t="s">
        <v>54</v>
      </c>
      <c r="T2810">
        <v>151</v>
      </c>
      <c r="U2810" t="s">
        <v>6049</v>
      </c>
      <c r="V2810">
        <v>1786584347</v>
      </c>
      <c r="W2810" s="1">
        <v>2.7002090472039799E-2</v>
      </c>
      <c r="X2810" t="s">
        <v>3139</v>
      </c>
      <c r="Y2810" t="s">
        <v>6203</v>
      </c>
      <c r="Z2810" s="21">
        <v>1790.8676326099999</v>
      </c>
      <c r="AA2810" s="1">
        <v>2.7002090472039799E-2</v>
      </c>
      <c r="AB2810" t="s">
        <v>3139</v>
      </c>
      <c r="AC2810">
        <v>4283285.6099998998</v>
      </c>
      <c r="AD2810" s="1" t="s">
        <v>3139</v>
      </c>
      <c r="AE2810" t="s">
        <v>5815</v>
      </c>
    </row>
    <row r="2811" spans="1:31">
      <c r="A2811" s="98" t="str">
        <f t="shared" si="132"/>
        <v>1228</v>
      </c>
      <c r="B2811" s="98" t="str">
        <f t="shared" si="133"/>
        <v>CA</v>
      </c>
      <c r="C2811" s="98">
        <f t="shared" si="134"/>
        <v>90</v>
      </c>
      <c r="D2811" t="s">
        <v>6552</v>
      </c>
      <c r="E2811">
        <v>64</v>
      </c>
      <c r="F2811">
        <v>122895</v>
      </c>
      <c r="G2811" t="s">
        <v>5812</v>
      </c>
      <c r="H2811" t="s">
        <v>3176</v>
      </c>
      <c r="I2811" t="s">
        <v>5969</v>
      </c>
      <c r="J2811" t="s">
        <v>9847</v>
      </c>
      <c r="L2811" t="s">
        <v>5983</v>
      </c>
      <c r="M2811" s="99">
        <v>44498</v>
      </c>
      <c r="N2811" s="21">
        <v>900000000</v>
      </c>
      <c r="O2811" s="24">
        <v>1</v>
      </c>
      <c r="P2811" t="s">
        <v>5814</v>
      </c>
      <c r="Q2811">
        <v>3.6004408494042503E-2</v>
      </c>
      <c r="R2811" t="s">
        <v>3139</v>
      </c>
      <c r="S2811" t="s">
        <v>54</v>
      </c>
      <c r="T2811">
        <v>180</v>
      </c>
      <c r="U2811" t="s">
        <v>5983</v>
      </c>
      <c r="V2811">
        <v>900000000</v>
      </c>
      <c r="W2811" s="1">
        <v>3.6004408494042503E-2</v>
      </c>
      <c r="X2811" t="s">
        <v>3139</v>
      </c>
      <c r="Y2811" t="s">
        <v>6203</v>
      </c>
      <c r="Z2811" s="21">
        <v>908.12451077000003</v>
      </c>
      <c r="AA2811" s="1">
        <v>3.6004408494042503E-2</v>
      </c>
      <c r="AB2811" t="s">
        <v>3139</v>
      </c>
      <c r="AC2811">
        <v>8124510.76999998</v>
      </c>
      <c r="AD2811" s="1" t="s">
        <v>3139</v>
      </c>
      <c r="AE2811" t="s">
        <v>5815</v>
      </c>
    </row>
    <row r="2812" spans="1:31">
      <c r="A2812" s="98" t="str">
        <f t="shared" si="132"/>
        <v>1228</v>
      </c>
      <c r="B2812" s="98" t="str">
        <f t="shared" si="133"/>
        <v>CA</v>
      </c>
      <c r="C2812" s="98">
        <f t="shared" si="134"/>
        <v>111</v>
      </c>
      <c r="D2812" t="s">
        <v>6552</v>
      </c>
      <c r="E2812">
        <v>65</v>
      </c>
      <c r="F2812">
        <v>122895</v>
      </c>
      <c r="G2812" t="s">
        <v>5812</v>
      </c>
      <c r="H2812" t="s">
        <v>3176</v>
      </c>
      <c r="I2812" t="s">
        <v>5969</v>
      </c>
      <c r="J2812" t="s">
        <v>9845</v>
      </c>
      <c r="L2812" t="s">
        <v>6093</v>
      </c>
      <c r="M2812" s="99">
        <v>44519</v>
      </c>
      <c r="N2812" s="21">
        <v>3047825054</v>
      </c>
      <c r="O2812" s="24">
        <v>1</v>
      </c>
      <c r="P2812" t="s">
        <v>5814</v>
      </c>
      <c r="Q2812">
        <v>3.1003271312535201E-2</v>
      </c>
      <c r="R2812" t="s">
        <v>3139</v>
      </c>
      <c r="S2812" t="s">
        <v>54</v>
      </c>
      <c r="T2812">
        <v>180</v>
      </c>
      <c r="U2812" t="s">
        <v>6093</v>
      </c>
      <c r="V2812">
        <v>3047825054</v>
      </c>
      <c r="W2812" s="1">
        <v>3.1003271312535201E-2</v>
      </c>
      <c r="X2812" t="s">
        <v>3139</v>
      </c>
      <c r="Y2812" t="s">
        <v>6203</v>
      </c>
      <c r="Z2812" s="21">
        <v>3066.3388829800001</v>
      </c>
      <c r="AA2812" s="1">
        <v>3.1003271312535201E-2</v>
      </c>
      <c r="AB2812" t="s">
        <v>3139</v>
      </c>
      <c r="AC2812">
        <v>18513828.98</v>
      </c>
      <c r="AD2812" s="1" t="s">
        <v>3139</v>
      </c>
      <c r="AE2812" t="s">
        <v>5815</v>
      </c>
    </row>
    <row r="2813" spans="1:31">
      <c r="A2813" s="98" t="str">
        <f t="shared" si="132"/>
        <v>1228</v>
      </c>
      <c r="B2813" s="98" t="str">
        <f t="shared" si="133"/>
        <v>CA</v>
      </c>
      <c r="C2813" s="98">
        <f t="shared" si="134"/>
        <v>111</v>
      </c>
      <c r="D2813" t="s">
        <v>6552</v>
      </c>
      <c r="E2813">
        <v>66</v>
      </c>
      <c r="F2813">
        <v>122895</v>
      </c>
      <c r="G2813" t="s">
        <v>5812</v>
      </c>
      <c r="H2813" t="s">
        <v>3176</v>
      </c>
      <c r="I2813" t="s">
        <v>5969</v>
      </c>
      <c r="J2813" t="s">
        <v>9846</v>
      </c>
      <c r="L2813" t="s">
        <v>6093</v>
      </c>
      <c r="M2813" s="99">
        <v>44519</v>
      </c>
      <c r="N2813" s="21">
        <v>1512291840</v>
      </c>
      <c r="O2813" s="24">
        <v>1</v>
      </c>
      <c r="P2813" t="s">
        <v>5814</v>
      </c>
      <c r="Q2813">
        <v>3.1003271312535201E-2</v>
      </c>
      <c r="R2813" t="s">
        <v>3139</v>
      </c>
      <c r="S2813" t="s">
        <v>54</v>
      </c>
      <c r="T2813">
        <v>180</v>
      </c>
      <c r="U2813" t="s">
        <v>6093</v>
      </c>
      <c r="V2813">
        <v>1512291840</v>
      </c>
      <c r="W2813" s="1">
        <v>3.1003271312535201E-2</v>
      </c>
      <c r="X2813" t="s">
        <v>3139</v>
      </c>
      <c r="Y2813" t="s">
        <v>6203</v>
      </c>
      <c r="Z2813" s="21">
        <v>1521.4781653299999</v>
      </c>
      <c r="AA2813" s="1">
        <v>3.1003271312535201E-2</v>
      </c>
      <c r="AB2813" t="s">
        <v>3139</v>
      </c>
      <c r="AC2813">
        <v>9186325.32999992</v>
      </c>
      <c r="AD2813" s="1" t="s">
        <v>3139</v>
      </c>
      <c r="AE2813" t="s">
        <v>5815</v>
      </c>
    </row>
    <row r="2814" spans="1:31">
      <c r="A2814" s="98" t="str">
        <f t="shared" si="132"/>
        <v>1228</v>
      </c>
      <c r="B2814" s="98" t="str">
        <f t="shared" si="133"/>
        <v>CA</v>
      </c>
      <c r="C2814" s="98">
        <f t="shared" si="134"/>
        <v>159</v>
      </c>
      <c r="D2814" t="s">
        <v>6552</v>
      </c>
      <c r="E2814">
        <v>67</v>
      </c>
      <c r="F2814">
        <v>122895</v>
      </c>
      <c r="G2814" t="s">
        <v>5812</v>
      </c>
      <c r="H2814" t="s">
        <v>3176</v>
      </c>
      <c r="I2814" t="s">
        <v>5969</v>
      </c>
      <c r="J2814" t="s">
        <v>12221</v>
      </c>
      <c r="L2814" t="s">
        <v>6104</v>
      </c>
      <c r="M2814" s="99">
        <v>44567</v>
      </c>
      <c r="N2814" s="21">
        <v>4024188160</v>
      </c>
      <c r="O2814" s="24">
        <v>1</v>
      </c>
      <c r="P2814" t="s">
        <v>5814</v>
      </c>
      <c r="Q2814">
        <v>3.1003271312535201E-2</v>
      </c>
      <c r="R2814" t="s">
        <v>3139</v>
      </c>
      <c r="S2814" t="s">
        <v>54</v>
      </c>
      <c r="T2814">
        <v>180</v>
      </c>
      <c r="U2814" t="s">
        <v>6104</v>
      </c>
      <c r="V2814">
        <v>4024188160</v>
      </c>
      <c r="W2814" s="1">
        <v>3.1003271312535201E-2</v>
      </c>
      <c r="X2814" t="s">
        <v>3139</v>
      </c>
      <c r="Y2814" t="s">
        <v>6203</v>
      </c>
      <c r="Z2814" s="21">
        <v>4032.5429657899999</v>
      </c>
      <c r="AA2814" s="1">
        <v>3.1003271312535201E-2</v>
      </c>
      <c r="AB2814" t="s">
        <v>3139</v>
      </c>
      <c r="AC2814">
        <v>8354805.78999996</v>
      </c>
      <c r="AD2814" s="1" t="s">
        <v>3139</v>
      </c>
      <c r="AE2814" t="s">
        <v>5815</v>
      </c>
    </row>
    <row r="2815" spans="1:31">
      <c r="A2815" s="98" t="str">
        <f t="shared" si="132"/>
        <v>1228</v>
      </c>
      <c r="B2815" s="98" t="str">
        <f t="shared" si="133"/>
        <v>CA</v>
      </c>
      <c r="C2815" s="98">
        <f t="shared" si="134"/>
        <v>11</v>
      </c>
      <c r="D2815" t="s">
        <v>6552</v>
      </c>
      <c r="E2815">
        <v>68</v>
      </c>
      <c r="F2815">
        <v>122895</v>
      </c>
      <c r="G2815" t="s">
        <v>55</v>
      </c>
      <c r="H2815" t="s">
        <v>3251</v>
      </c>
      <c r="I2815" t="s">
        <v>5969</v>
      </c>
      <c r="J2815" t="s">
        <v>9848</v>
      </c>
      <c r="L2815" t="s">
        <v>6028</v>
      </c>
      <c r="M2815" s="99">
        <v>44419</v>
      </c>
      <c r="N2815" s="21">
        <v>1004717000</v>
      </c>
      <c r="O2815" s="24">
        <v>1</v>
      </c>
      <c r="P2815" t="s">
        <v>5814</v>
      </c>
      <c r="Q2815">
        <v>1.8000924989595601E-2</v>
      </c>
      <c r="R2815" t="s">
        <v>3139</v>
      </c>
      <c r="S2815" t="s">
        <v>54</v>
      </c>
      <c r="T2815">
        <v>150</v>
      </c>
      <c r="U2815" t="s">
        <v>6028</v>
      </c>
      <c r="V2815">
        <v>1004717000</v>
      </c>
      <c r="W2815" s="1">
        <v>1.8000924989595601E-2</v>
      </c>
      <c r="X2815" t="s">
        <v>3139</v>
      </c>
      <c r="Y2815" t="s">
        <v>6203</v>
      </c>
      <c r="Z2815" s="21">
        <v>1011.67238661</v>
      </c>
      <c r="AA2815" s="1">
        <v>1.8000924989595601E-2</v>
      </c>
      <c r="AB2815" t="s">
        <v>3139</v>
      </c>
      <c r="AC2815">
        <v>6955386.6100000096</v>
      </c>
      <c r="AD2815" s="1" t="s">
        <v>3139</v>
      </c>
      <c r="AE2815" t="s">
        <v>5815</v>
      </c>
    </row>
    <row r="2816" spans="1:31">
      <c r="A2816" s="98" t="str">
        <f t="shared" si="132"/>
        <v>1228</v>
      </c>
      <c r="B2816" s="98" t="str">
        <f t="shared" si="133"/>
        <v>CA</v>
      </c>
      <c r="C2816" s="98">
        <f t="shared" si="134"/>
        <v>58</v>
      </c>
      <c r="D2816" t="s">
        <v>6552</v>
      </c>
      <c r="E2816">
        <v>69</v>
      </c>
      <c r="F2816">
        <v>122895</v>
      </c>
      <c r="G2816" t="s">
        <v>55</v>
      </c>
      <c r="H2816" t="s">
        <v>3251</v>
      </c>
      <c r="I2816" t="s">
        <v>5969</v>
      </c>
      <c r="J2816" t="s">
        <v>9849</v>
      </c>
      <c r="L2816" t="s">
        <v>6079</v>
      </c>
      <c r="M2816" s="99">
        <v>44466</v>
      </c>
      <c r="N2816" s="21">
        <v>3133140000</v>
      </c>
      <c r="O2816" s="24">
        <v>1</v>
      </c>
      <c r="P2816" t="s">
        <v>5814</v>
      </c>
      <c r="Q2816">
        <v>1.8000924989595601E-2</v>
      </c>
      <c r="R2816" t="s">
        <v>3139</v>
      </c>
      <c r="S2816" t="s">
        <v>54</v>
      </c>
      <c r="T2816">
        <v>150</v>
      </c>
      <c r="U2816" t="s">
        <v>6079</v>
      </c>
      <c r="V2816">
        <v>3133140000</v>
      </c>
      <c r="W2816" s="1">
        <v>1.8000924989595601E-2</v>
      </c>
      <c r="X2816" t="s">
        <v>3139</v>
      </c>
      <c r="Y2816" t="s">
        <v>6203</v>
      </c>
      <c r="Z2816" s="21">
        <v>3147.63426742</v>
      </c>
      <c r="AA2816" s="1">
        <v>1.8000924989595601E-2</v>
      </c>
      <c r="AB2816" t="s">
        <v>3139</v>
      </c>
      <c r="AC2816">
        <v>14494267.420000101</v>
      </c>
      <c r="AD2816" s="1" t="s">
        <v>3139</v>
      </c>
      <c r="AE2816" t="s">
        <v>5815</v>
      </c>
    </row>
    <row r="2817" spans="1:31">
      <c r="A2817" s="98" t="str">
        <f t="shared" si="132"/>
        <v>1228</v>
      </c>
      <c r="B2817" s="98" t="str">
        <f t="shared" si="133"/>
        <v>CA</v>
      </c>
      <c r="C2817" s="98">
        <f t="shared" si="134"/>
        <v>93</v>
      </c>
      <c r="D2817" t="s">
        <v>6552</v>
      </c>
      <c r="E2817">
        <v>70</v>
      </c>
      <c r="F2817">
        <v>122895</v>
      </c>
      <c r="G2817" t="s">
        <v>55</v>
      </c>
      <c r="H2817" t="s">
        <v>3251</v>
      </c>
      <c r="I2817" t="s">
        <v>5969</v>
      </c>
      <c r="J2817" t="s">
        <v>9850</v>
      </c>
      <c r="L2817" t="s">
        <v>5966</v>
      </c>
      <c r="M2817" s="99">
        <v>44501</v>
      </c>
      <c r="N2817" s="21">
        <v>1300000000</v>
      </c>
      <c r="O2817" s="24">
        <v>1</v>
      </c>
      <c r="P2817" t="s">
        <v>5814</v>
      </c>
      <c r="Q2817">
        <v>1.7501050984039E-2</v>
      </c>
      <c r="R2817" t="s">
        <v>3139</v>
      </c>
      <c r="S2817" t="s">
        <v>54</v>
      </c>
      <c r="T2817">
        <v>181</v>
      </c>
      <c r="U2817" t="s">
        <v>5966</v>
      </c>
      <c r="V2817">
        <v>1300000000</v>
      </c>
      <c r="W2817" s="1">
        <v>1.7501050984039E-2</v>
      </c>
      <c r="X2817" t="s">
        <v>3139</v>
      </c>
      <c r="Y2817" t="s">
        <v>6203</v>
      </c>
      <c r="Z2817" s="21">
        <v>1305.6512322999999</v>
      </c>
      <c r="AA2817" s="1">
        <v>1.7501050984039E-2</v>
      </c>
      <c r="AB2817" t="s">
        <v>3139</v>
      </c>
      <c r="AC2817">
        <v>5651232.2999999505</v>
      </c>
      <c r="AD2817" s="1" t="s">
        <v>3139</v>
      </c>
      <c r="AE2817" t="s">
        <v>5815</v>
      </c>
    </row>
    <row r="2818" spans="1:31">
      <c r="A2818" s="98" t="str">
        <f t="shared" si="132"/>
        <v>1120</v>
      </c>
      <c r="B2818" s="98" t="str">
        <f t="shared" si="133"/>
        <v>OT</v>
      </c>
      <c r="C2818" s="98">
        <f t="shared" si="134"/>
        <v>44</v>
      </c>
      <c r="D2818" t="s">
        <v>6552</v>
      </c>
      <c r="E2818">
        <v>71</v>
      </c>
      <c r="F2818">
        <v>112007</v>
      </c>
      <c r="G2818" t="s">
        <v>867</v>
      </c>
      <c r="H2818" t="s">
        <v>3041</v>
      </c>
      <c r="I2818" t="s">
        <v>5969</v>
      </c>
      <c r="J2818" t="s">
        <v>11568</v>
      </c>
      <c r="L2818" t="s">
        <v>6148</v>
      </c>
      <c r="M2818" s="99">
        <v>44452</v>
      </c>
      <c r="N2818" s="21">
        <v>2306869088</v>
      </c>
      <c r="O2818" s="24">
        <v>1</v>
      </c>
      <c r="P2818" t="s">
        <v>5814</v>
      </c>
      <c r="Q2818">
        <v>2.00000007877821E-2</v>
      </c>
      <c r="R2818" t="s">
        <v>3139</v>
      </c>
      <c r="S2818" t="s">
        <v>54</v>
      </c>
      <c r="T2818">
        <v>92</v>
      </c>
      <c r="U2818" t="s">
        <v>6148</v>
      </c>
      <c r="V2818">
        <v>2306869088</v>
      </c>
      <c r="W2818" s="1">
        <v>2.00000007877821E-2</v>
      </c>
      <c r="X2818" t="s">
        <v>3139</v>
      </c>
      <c r="Y2818" t="s">
        <v>6203</v>
      </c>
      <c r="Z2818" s="21">
        <v>2313.0871910599999</v>
      </c>
      <c r="AA2818" s="1">
        <v>2.00000007877821E-2</v>
      </c>
      <c r="AB2818" t="s">
        <v>3139</v>
      </c>
      <c r="AC2818">
        <v>6218103.05999994</v>
      </c>
      <c r="AD2818" s="1" t="s">
        <v>3139</v>
      </c>
      <c r="AE2818" t="s">
        <v>5815</v>
      </c>
    </row>
    <row r="2819" spans="1:31">
      <c r="A2819" s="98" t="str">
        <f t="shared" si="132"/>
        <v>1120</v>
      </c>
      <c r="B2819" s="98" t="str">
        <f t="shared" si="133"/>
        <v>OT</v>
      </c>
      <c r="C2819" s="98">
        <f t="shared" si="134"/>
        <v>48</v>
      </c>
      <c r="D2819" t="s">
        <v>6552</v>
      </c>
      <c r="E2819">
        <v>72</v>
      </c>
      <c r="F2819">
        <v>112007</v>
      </c>
      <c r="G2819" t="s">
        <v>867</v>
      </c>
      <c r="H2819" t="s">
        <v>3041</v>
      </c>
      <c r="I2819" t="s">
        <v>5969</v>
      </c>
      <c r="J2819" t="s">
        <v>11569</v>
      </c>
      <c r="L2819" t="s">
        <v>6319</v>
      </c>
      <c r="M2819" s="99">
        <v>44456</v>
      </c>
      <c r="N2819" s="21">
        <v>1504479840</v>
      </c>
      <c r="O2819" s="24">
        <v>1</v>
      </c>
      <c r="P2819" t="s">
        <v>5814</v>
      </c>
      <c r="Q2819">
        <v>2.00000037626549E-2</v>
      </c>
      <c r="R2819" t="s">
        <v>3139</v>
      </c>
      <c r="S2819" t="s">
        <v>54</v>
      </c>
      <c r="T2819">
        <v>90</v>
      </c>
      <c r="U2819" t="s">
        <v>6319</v>
      </c>
      <c r="V2819">
        <v>1504479840</v>
      </c>
      <c r="W2819" s="1">
        <v>2.00000037626549E-2</v>
      </c>
      <c r="X2819" t="s">
        <v>3139</v>
      </c>
      <c r="Y2819" t="s">
        <v>6203</v>
      </c>
      <c r="Z2819" s="21">
        <v>1508.0462261700002</v>
      </c>
      <c r="AA2819" s="1">
        <v>2.00000037626549E-2</v>
      </c>
      <c r="AB2819" t="s">
        <v>3139</v>
      </c>
      <c r="AC2819">
        <v>3566386.17000008</v>
      </c>
      <c r="AD2819" s="1" t="s">
        <v>3139</v>
      </c>
      <c r="AE2819" t="s">
        <v>5815</v>
      </c>
    </row>
    <row r="2820" spans="1:31">
      <c r="A2820" s="98" t="str">
        <f t="shared" si="132"/>
        <v>1120</v>
      </c>
      <c r="B2820" s="98" t="str">
        <f t="shared" si="133"/>
        <v>OT</v>
      </c>
      <c r="C2820" s="98">
        <f t="shared" si="134"/>
        <v>51</v>
      </c>
      <c r="D2820" t="s">
        <v>6552</v>
      </c>
      <c r="E2820">
        <v>73</v>
      </c>
      <c r="F2820">
        <v>112007</v>
      </c>
      <c r="G2820" t="s">
        <v>867</v>
      </c>
      <c r="H2820" t="s">
        <v>3041</v>
      </c>
      <c r="I2820" t="s">
        <v>5969</v>
      </c>
      <c r="J2820" t="s">
        <v>11570</v>
      </c>
      <c r="L2820" t="s">
        <v>6111</v>
      </c>
      <c r="M2820" s="99">
        <v>44459</v>
      </c>
      <c r="N2820" s="21">
        <v>1600000000</v>
      </c>
      <c r="O2820" s="24">
        <v>1</v>
      </c>
      <c r="P2820" t="s">
        <v>5814</v>
      </c>
      <c r="Q2820">
        <v>2.00000007877821E-2</v>
      </c>
      <c r="R2820" t="s">
        <v>3139</v>
      </c>
      <c r="S2820" t="s">
        <v>54</v>
      </c>
      <c r="T2820">
        <v>92</v>
      </c>
      <c r="U2820" t="s">
        <v>6111</v>
      </c>
      <c r="V2820">
        <v>1600000000</v>
      </c>
      <c r="W2820" s="1">
        <v>2.00000007877821E-2</v>
      </c>
      <c r="X2820" t="s">
        <v>3139</v>
      </c>
      <c r="Y2820" t="s">
        <v>6203</v>
      </c>
      <c r="Z2820" s="21">
        <v>1603.7082715699999</v>
      </c>
      <c r="AA2820" s="1">
        <v>2.00000007877821E-2</v>
      </c>
      <c r="AB2820" t="s">
        <v>3139</v>
      </c>
      <c r="AC2820">
        <v>3708271.56999993</v>
      </c>
      <c r="AD2820" s="1" t="s">
        <v>3139</v>
      </c>
      <c r="AE2820" t="s">
        <v>5815</v>
      </c>
    </row>
    <row r="2821" spans="1:31">
      <c r="A2821" s="98" t="str">
        <f t="shared" si="132"/>
        <v>1120</v>
      </c>
      <c r="B2821" s="98" t="str">
        <f t="shared" si="133"/>
        <v>OT</v>
      </c>
      <c r="C2821" s="98">
        <f t="shared" si="134"/>
        <v>58</v>
      </c>
      <c r="D2821" t="s">
        <v>6552</v>
      </c>
      <c r="E2821">
        <v>74</v>
      </c>
      <c r="F2821">
        <v>112007</v>
      </c>
      <c r="G2821" t="s">
        <v>867</v>
      </c>
      <c r="H2821" t="s">
        <v>3041</v>
      </c>
      <c r="I2821" t="s">
        <v>5969</v>
      </c>
      <c r="J2821" t="s">
        <v>11571</v>
      </c>
      <c r="L2821" t="s">
        <v>6396</v>
      </c>
      <c r="M2821" s="99">
        <v>44466</v>
      </c>
      <c r="N2821" s="21">
        <v>2400000000</v>
      </c>
      <c r="O2821" s="24">
        <v>1</v>
      </c>
      <c r="P2821" t="s">
        <v>5814</v>
      </c>
      <c r="Q2821">
        <v>2.00000007877821E-2</v>
      </c>
      <c r="R2821" t="s">
        <v>3139</v>
      </c>
      <c r="S2821" t="s">
        <v>54</v>
      </c>
      <c r="T2821">
        <v>92</v>
      </c>
      <c r="U2821" t="s">
        <v>6396</v>
      </c>
      <c r="V2821">
        <v>2400000000</v>
      </c>
      <c r="W2821" s="1">
        <v>2.00000007877821E-2</v>
      </c>
      <c r="X2821" t="s">
        <v>3139</v>
      </c>
      <c r="Y2821" t="s">
        <v>6203</v>
      </c>
      <c r="Z2821" s="21">
        <v>2404.6560214599999</v>
      </c>
      <c r="AA2821" s="1">
        <v>2.00000007877821E-2</v>
      </c>
      <c r="AB2821" t="s">
        <v>3139</v>
      </c>
      <c r="AC2821">
        <v>4656021.46000004</v>
      </c>
      <c r="AD2821" s="1" t="s">
        <v>3139</v>
      </c>
      <c r="AE2821" t="s">
        <v>5815</v>
      </c>
    </row>
    <row r="2822" spans="1:31">
      <c r="A2822" s="98" t="str">
        <f t="shared" si="132"/>
        <v>1120</v>
      </c>
      <c r="B2822" s="98" t="str">
        <f t="shared" si="133"/>
        <v>OT</v>
      </c>
      <c r="C2822" s="98">
        <f t="shared" si="134"/>
        <v>22</v>
      </c>
      <c r="D2822" t="s">
        <v>6552</v>
      </c>
      <c r="E2822">
        <v>75</v>
      </c>
      <c r="F2822">
        <v>112007</v>
      </c>
      <c r="G2822" t="s">
        <v>108</v>
      </c>
      <c r="H2822" t="s">
        <v>3042</v>
      </c>
      <c r="I2822" t="s">
        <v>5969</v>
      </c>
      <c r="J2822" t="s">
        <v>9851</v>
      </c>
      <c r="L2822" t="s">
        <v>5975</v>
      </c>
      <c r="M2822" s="99">
        <v>44430</v>
      </c>
      <c r="N2822" s="21">
        <v>3051448015</v>
      </c>
      <c r="O2822" s="24">
        <v>1</v>
      </c>
      <c r="P2822" t="s">
        <v>5814</v>
      </c>
      <c r="Q2822">
        <v>2.1000000080246401E-2</v>
      </c>
      <c r="R2822" t="s">
        <v>3139</v>
      </c>
      <c r="S2822" t="s">
        <v>54</v>
      </c>
      <c r="T2822">
        <v>90</v>
      </c>
      <c r="U2822" t="s">
        <v>5975</v>
      </c>
      <c r="V2822">
        <v>3051448015</v>
      </c>
      <c r="W2822" s="1">
        <v>2.1000000080246401E-2</v>
      </c>
      <c r="X2822" t="s">
        <v>3139</v>
      </c>
      <c r="Y2822" t="s">
        <v>6203</v>
      </c>
      <c r="Z2822" s="21">
        <v>3063.2855604299998</v>
      </c>
      <c r="AA2822" s="1">
        <v>2.1000000080246401E-2</v>
      </c>
      <c r="AB2822" t="s">
        <v>3139</v>
      </c>
      <c r="AC2822">
        <v>11837545.4299998</v>
      </c>
      <c r="AD2822" s="1" t="s">
        <v>3139</v>
      </c>
      <c r="AE2822" t="s">
        <v>5815</v>
      </c>
    </row>
    <row r="2823" spans="1:31">
      <c r="A2823" s="98" t="str">
        <f t="shared" si="132"/>
        <v>1120</v>
      </c>
      <c r="B2823" s="98" t="str">
        <f t="shared" si="133"/>
        <v>OT</v>
      </c>
      <c r="C2823" s="98">
        <f t="shared" si="134"/>
        <v>23</v>
      </c>
      <c r="D2823" t="s">
        <v>6552</v>
      </c>
      <c r="E2823">
        <v>76</v>
      </c>
      <c r="F2823">
        <v>112007</v>
      </c>
      <c r="G2823" t="s">
        <v>108</v>
      </c>
      <c r="H2823" t="s">
        <v>3042</v>
      </c>
      <c r="I2823" t="s">
        <v>5969</v>
      </c>
      <c r="J2823" t="s">
        <v>9852</v>
      </c>
      <c r="L2823" t="s">
        <v>6277</v>
      </c>
      <c r="M2823" s="99">
        <v>44431</v>
      </c>
      <c r="N2823" s="21">
        <v>2609653287</v>
      </c>
      <c r="O2823" s="24">
        <v>1</v>
      </c>
      <c r="P2823" t="s">
        <v>5814</v>
      </c>
      <c r="Q2823">
        <v>2.1000000080246401E-2</v>
      </c>
      <c r="R2823" t="s">
        <v>3139</v>
      </c>
      <c r="S2823" t="s">
        <v>54</v>
      </c>
      <c r="T2823">
        <v>90</v>
      </c>
      <c r="U2823" t="s">
        <v>6277</v>
      </c>
      <c r="V2823">
        <v>2609653287</v>
      </c>
      <c r="W2823" s="1">
        <v>2.1000000080246401E-2</v>
      </c>
      <c r="X2823" t="s">
        <v>3139</v>
      </c>
      <c r="Y2823" t="s">
        <v>6203</v>
      </c>
      <c r="Z2823" s="21">
        <v>2619.6278071799998</v>
      </c>
      <c r="AA2823" s="1">
        <v>2.1000000080246401E-2</v>
      </c>
      <c r="AB2823" t="s">
        <v>3139</v>
      </c>
      <c r="AC2823">
        <v>9974520.1799998302</v>
      </c>
      <c r="AD2823" s="1" t="s">
        <v>3139</v>
      </c>
      <c r="AE2823" t="s">
        <v>5815</v>
      </c>
    </row>
    <row r="2824" spans="1:31">
      <c r="A2824" s="98" t="str">
        <f t="shared" si="132"/>
        <v>1120</v>
      </c>
      <c r="B2824" s="98" t="str">
        <f t="shared" si="133"/>
        <v>OT</v>
      </c>
      <c r="C2824" s="98">
        <f t="shared" si="134"/>
        <v>73</v>
      </c>
      <c r="D2824" t="s">
        <v>6552</v>
      </c>
      <c r="E2824">
        <v>77</v>
      </c>
      <c r="F2824">
        <v>112007</v>
      </c>
      <c r="G2824" t="s">
        <v>108</v>
      </c>
      <c r="H2824" t="s">
        <v>3042</v>
      </c>
      <c r="I2824" t="s">
        <v>5969</v>
      </c>
      <c r="J2824" t="s">
        <v>12222</v>
      </c>
      <c r="L2824" t="s">
        <v>6074</v>
      </c>
      <c r="M2824" s="99">
        <v>44481</v>
      </c>
      <c r="N2824" s="21">
        <v>1514199440</v>
      </c>
      <c r="O2824" s="24">
        <v>1</v>
      </c>
      <c r="P2824" t="s">
        <v>5814</v>
      </c>
      <c r="Q2824">
        <v>2.0500002893299799E-2</v>
      </c>
      <c r="R2824" t="s">
        <v>3139</v>
      </c>
      <c r="S2824" t="s">
        <v>54</v>
      </c>
      <c r="T2824">
        <v>90</v>
      </c>
      <c r="U2824" t="s">
        <v>6074</v>
      </c>
      <c r="V2824">
        <v>1514199440</v>
      </c>
      <c r="W2824" s="1">
        <v>2.0500002893299799E-2</v>
      </c>
      <c r="X2824" t="s">
        <v>3139</v>
      </c>
      <c r="Y2824" t="s">
        <v>6203</v>
      </c>
      <c r="Z2824" s="21">
        <v>1515.6312465799999</v>
      </c>
      <c r="AA2824" s="1">
        <v>2.0500002893299799E-2</v>
      </c>
      <c r="AB2824" t="s">
        <v>3139</v>
      </c>
      <c r="AC2824">
        <v>1431806.57999992</v>
      </c>
      <c r="AD2824" s="1" t="s">
        <v>3139</v>
      </c>
      <c r="AE2824" t="s">
        <v>5815</v>
      </c>
    </row>
    <row r="2825" spans="1:31">
      <c r="A2825" s="98" t="str">
        <f t="shared" si="132"/>
        <v>1120</v>
      </c>
      <c r="B2825" s="98" t="str">
        <f t="shared" si="133"/>
        <v>OT</v>
      </c>
      <c r="C2825" s="98">
        <f t="shared" si="134"/>
        <v>80</v>
      </c>
      <c r="D2825" t="s">
        <v>6552</v>
      </c>
      <c r="E2825">
        <v>78</v>
      </c>
      <c r="F2825">
        <v>112007</v>
      </c>
      <c r="G2825" t="s">
        <v>3174</v>
      </c>
      <c r="H2825" t="s">
        <v>12214</v>
      </c>
      <c r="I2825" t="s">
        <v>5969</v>
      </c>
      <c r="J2825" t="s">
        <v>12223</v>
      </c>
      <c r="L2825" t="s">
        <v>6076</v>
      </c>
      <c r="M2825" s="99">
        <v>44488</v>
      </c>
      <c r="N2825" s="21">
        <v>2016345563.55</v>
      </c>
      <c r="O2825" s="24">
        <v>1</v>
      </c>
      <c r="P2825" t="s">
        <v>5814</v>
      </c>
      <c r="Q2825">
        <v>2.50000047852608E-2</v>
      </c>
      <c r="R2825" t="s">
        <v>3139</v>
      </c>
      <c r="S2825" t="s">
        <v>54</v>
      </c>
      <c r="T2825">
        <v>90</v>
      </c>
      <c r="U2825" t="s">
        <v>6076</v>
      </c>
      <c r="V2825">
        <v>2016345563.55</v>
      </c>
      <c r="W2825" s="1">
        <v>2.50000047852608E-2</v>
      </c>
      <c r="X2825" t="s">
        <v>3139</v>
      </c>
      <c r="Y2825" t="s">
        <v>6203</v>
      </c>
      <c r="Z2825" s="21">
        <v>2017.96976679</v>
      </c>
      <c r="AA2825" s="1">
        <v>2.50000047852608E-2</v>
      </c>
      <c r="AB2825" t="s">
        <v>3139</v>
      </c>
      <c r="AC2825">
        <v>1624203.24000001</v>
      </c>
      <c r="AD2825" s="1" t="s">
        <v>3139</v>
      </c>
      <c r="AE2825" t="s">
        <v>5815</v>
      </c>
    </row>
    <row r="2826" spans="1:31">
      <c r="A2826" s="98" t="str">
        <f t="shared" si="132"/>
        <v>1120</v>
      </c>
      <c r="B2826" s="98" t="str">
        <f t="shared" si="133"/>
        <v>OT</v>
      </c>
      <c r="C2826" s="98">
        <f t="shared" si="134"/>
        <v>1</v>
      </c>
      <c r="D2826" t="s">
        <v>6552</v>
      </c>
      <c r="E2826">
        <v>79</v>
      </c>
      <c r="F2826">
        <v>112007</v>
      </c>
      <c r="G2826" t="s">
        <v>870</v>
      </c>
      <c r="H2826" t="s">
        <v>3044</v>
      </c>
      <c r="I2826" t="s">
        <v>5969</v>
      </c>
      <c r="J2826" t="s">
        <v>9853</v>
      </c>
      <c r="L2826" t="s">
        <v>6060</v>
      </c>
      <c r="M2826" s="99">
        <v>44409</v>
      </c>
      <c r="N2826" s="21">
        <v>9949927470</v>
      </c>
      <c r="O2826" s="24">
        <v>1</v>
      </c>
      <c r="P2826" t="s">
        <v>5814</v>
      </c>
      <c r="Q2826">
        <v>2.40000019787781E-2</v>
      </c>
      <c r="R2826" t="s">
        <v>3139</v>
      </c>
      <c r="S2826" t="s">
        <v>54</v>
      </c>
      <c r="T2826">
        <v>90</v>
      </c>
      <c r="U2826" t="s">
        <v>6060</v>
      </c>
      <c r="V2826">
        <v>9949927470</v>
      </c>
      <c r="W2826" s="1">
        <v>2.40000019787781E-2</v>
      </c>
      <c r="X2826" t="s">
        <v>3139</v>
      </c>
      <c r="Y2826" t="s">
        <v>6203</v>
      </c>
      <c r="Z2826" s="21">
        <v>10007.63394299</v>
      </c>
      <c r="AA2826" s="1">
        <v>2.40000019787781E-2</v>
      </c>
      <c r="AB2826" t="s">
        <v>3139</v>
      </c>
      <c r="AC2826">
        <v>57706472.989999801</v>
      </c>
      <c r="AD2826" s="1" t="s">
        <v>3139</v>
      </c>
      <c r="AE2826" t="s">
        <v>5815</v>
      </c>
    </row>
    <row r="2827" spans="1:31">
      <c r="A2827" s="98" t="str">
        <f t="shared" si="132"/>
        <v>1120</v>
      </c>
      <c r="B2827" s="98" t="str">
        <f t="shared" si="133"/>
        <v>OT</v>
      </c>
      <c r="C2827" s="98">
        <f t="shared" si="134"/>
        <v>17</v>
      </c>
      <c r="D2827" t="s">
        <v>6552</v>
      </c>
      <c r="E2827">
        <v>80</v>
      </c>
      <c r="F2827">
        <v>112007</v>
      </c>
      <c r="G2827" t="s">
        <v>870</v>
      </c>
      <c r="H2827" t="s">
        <v>3044</v>
      </c>
      <c r="I2827" t="s">
        <v>5969</v>
      </c>
      <c r="J2827" t="s">
        <v>9854</v>
      </c>
      <c r="L2827" t="s">
        <v>6093</v>
      </c>
      <c r="M2827" s="99">
        <v>44425</v>
      </c>
      <c r="N2827" s="21">
        <v>6069156777</v>
      </c>
      <c r="O2827" s="24">
        <v>1</v>
      </c>
      <c r="P2827" t="s">
        <v>5814</v>
      </c>
      <c r="Q2827">
        <v>2.40000019787781E-2</v>
      </c>
      <c r="R2827" t="s">
        <v>3139</v>
      </c>
      <c r="S2827" t="s">
        <v>54</v>
      </c>
      <c r="T2827">
        <v>90</v>
      </c>
      <c r="U2827" t="s">
        <v>6093</v>
      </c>
      <c r="V2827">
        <v>6069156777</v>
      </c>
      <c r="W2827" s="1">
        <v>2.40000019787781E-2</v>
      </c>
      <c r="X2827" t="s">
        <v>3139</v>
      </c>
      <c r="Y2827" t="s">
        <v>6203</v>
      </c>
      <c r="Z2827" s="21">
        <v>6098.0130258999998</v>
      </c>
      <c r="AA2827" s="1">
        <v>2.40000019787781E-2</v>
      </c>
      <c r="AB2827" t="s">
        <v>3139</v>
      </c>
      <c r="AC2827">
        <v>28856248.8999996</v>
      </c>
      <c r="AD2827" s="1" t="s">
        <v>3139</v>
      </c>
      <c r="AE2827" t="s">
        <v>5815</v>
      </c>
    </row>
    <row r="2828" spans="1:31">
      <c r="A2828" s="98" t="str">
        <f t="shared" si="132"/>
        <v>1120</v>
      </c>
      <c r="B2828" s="98" t="str">
        <f t="shared" si="133"/>
        <v>OT</v>
      </c>
      <c r="C2828" s="98">
        <f t="shared" si="134"/>
        <v>30</v>
      </c>
      <c r="D2828" t="s">
        <v>6552</v>
      </c>
      <c r="E2828">
        <v>81</v>
      </c>
      <c r="F2828">
        <v>112007</v>
      </c>
      <c r="G2828" t="s">
        <v>870</v>
      </c>
      <c r="H2828" t="s">
        <v>3044</v>
      </c>
      <c r="I2828" t="s">
        <v>5969</v>
      </c>
      <c r="J2828" t="s">
        <v>11572</v>
      </c>
      <c r="L2828" t="s">
        <v>6194</v>
      </c>
      <c r="M2828" s="99">
        <v>44438</v>
      </c>
      <c r="N2828" s="21">
        <v>3649506704</v>
      </c>
      <c r="O2828" s="24">
        <v>1</v>
      </c>
      <c r="P2828" t="s">
        <v>5814</v>
      </c>
      <c r="Q2828">
        <v>2.5000003081223601E-2</v>
      </c>
      <c r="R2828" t="s">
        <v>3139</v>
      </c>
      <c r="S2828" t="s">
        <v>54</v>
      </c>
      <c r="T2828">
        <v>90</v>
      </c>
      <c r="U2828" t="s">
        <v>6194</v>
      </c>
      <c r="V2828">
        <v>3649506704</v>
      </c>
      <c r="W2828" s="1">
        <v>2.5000003081223601E-2</v>
      </c>
      <c r="X2828" t="s">
        <v>3139</v>
      </c>
      <c r="Y2828" t="s">
        <v>6203</v>
      </c>
      <c r="Z2828" s="21">
        <v>3664.3503763400004</v>
      </c>
      <c r="AA2828" s="1">
        <v>2.5000003081223601E-2</v>
      </c>
      <c r="AB2828" t="s">
        <v>3139</v>
      </c>
      <c r="AC2828">
        <v>14843672.340000199</v>
      </c>
      <c r="AD2828" s="1" t="s">
        <v>3139</v>
      </c>
      <c r="AE2828" t="s">
        <v>5815</v>
      </c>
    </row>
    <row r="2829" spans="1:31">
      <c r="A2829" s="98" t="str">
        <f t="shared" si="132"/>
        <v>1120</v>
      </c>
      <c r="B2829" s="98" t="str">
        <f t="shared" si="133"/>
        <v>OT</v>
      </c>
      <c r="C2829" s="98">
        <f t="shared" si="134"/>
        <v>58</v>
      </c>
      <c r="D2829" t="s">
        <v>6552</v>
      </c>
      <c r="E2829">
        <v>82</v>
      </c>
      <c r="F2829">
        <v>112007</v>
      </c>
      <c r="G2829" t="s">
        <v>870</v>
      </c>
      <c r="H2829" t="s">
        <v>3044</v>
      </c>
      <c r="I2829" t="s">
        <v>5969</v>
      </c>
      <c r="J2829" t="s">
        <v>11573</v>
      </c>
      <c r="L2829" t="s">
        <v>6049</v>
      </c>
      <c r="M2829" s="99">
        <v>44466</v>
      </c>
      <c r="N2829" s="21">
        <v>2673168362</v>
      </c>
      <c r="O2829" s="24">
        <v>1</v>
      </c>
      <c r="P2829" t="s">
        <v>5814</v>
      </c>
      <c r="Q2829">
        <v>2.3999998375965299E-2</v>
      </c>
      <c r="R2829" t="s">
        <v>3139</v>
      </c>
      <c r="S2829" t="s">
        <v>54</v>
      </c>
      <c r="T2829">
        <v>91</v>
      </c>
      <c r="U2829" t="s">
        <v>6049</v>
      </c>
      <c r="V2829">
        <v>2673168362</v>
      </c>
      <c r="W2829" s="1">
        <v>2.3999998375965299E-2</v>
      </c>
      <c r="X2829" t="s">
        <v>3139</v>
      </c>
      <c r="Y2829" t="s">
        <v>6203</v>
      </c>
      <c r="Z2829" s="21">
        <v>2678.90640953</v>
      </c>
      <c r="AA2829" s="1">
        <v>2.3999998375965299E-2</v>
      </c>
      <c r="AB2829" t="s">
        <v>3139</v>
      </c>
      <c r="AC2829">
        <v>5738047.5300002098</v>
      </c>
      <c r="AD2829" s="1" t="s">
        <v>3139</v>
      </c>
      <c r="AE2829" t="s">
        <v>5815</v>
      </c>
    </row>
    <row r="2830" spans="1:31">
      <c r="A2830" s="98" t="str">
        <f t="shared" si="132"/>
        <v>1120</v>
      </c>
      <c r="B2830" s="98" t="str">
        <f t="shared" si="133"/>
        <v>OT</v>
      </c>
      <c r="C2830" s="98">
        <f t="shared" si="134"/>
        <v>65</v>
      </c>
      <c r="D2830" t="s">
        <v>6552</v>
      </c>
      <c r="E2830">
        <v>83</v>
      </c>
      <c r="F2830">
        <v>112007</v>
      </c>
      <c r="G2830" t="s">
        <v>870</v>
      </c>
      <c r="H2830" t="s">
        <v>3044</v>
      </c>
      <c r="I2830" t="s">
        <v>5969</v>
      </c>
      <c r="J2830" t="s">
        <v>12224</v>
      </c>
      <c r="L2830" t="s">
        <v>6104</v>
      </c>
      <c r="M2830" s="99">
        <v>44473</v>
      </c>
      <c r="N2830" s="21">
        <v>3341667791</v>
      </c>
      <c r="O2830" s="24">
        <v>1</v>
      </c>
      <c r="P2830" t="s">
        <v>5814</v>
      </c>
      <c r="Q2830">
        <v>2.3999991798486098E-2</v>
      </c>
      <c r="R2830" t="s">
        <v>3139</v>
      </c>
      <c r="S2830" t="s">
        <v>54</v>
      </c>
      <c r="T2830">
        <v>90</v>
      </c>
      <c r="U2830" t="s">
        <v>6104</v>
      </c>
      <c r="V2830">
        <v>3341667791</v>
      </c>
      <c r="W2830" s="1">
        <v>2.3999991798486098E-2</v>
      </c>
      <c r="X2830" t="s">
        <v>3139</v>
      </c>
      <c r="Y2830" t="s">
        <v>6203</v>
      </c>
      <c r="Z2830" s="21">
        <v>3347.1004712100003</v>
      </c>
      <c r="AA2830" s="1">
        <v>2.3999991798486098E-2</v>
      </c>
      <c r="AB2830" t="s">
        <v>3139</v>
      </c>
      <c r="AC2830">
        <v>5432680.21000004</v>
      </c>
      <c r="AD2830" s="1" t="s">
        <v>3139</v>
      </c>
      <c r="AE2830" t="s">
        <v>5815</v>
      </c>
    </row>
    <row r="2831" spans="1:31">
      <c r="A2831" s="98" t="str">
        <f t="shared" si="132"/>
        <v>1120</v>
      </c>
      <c r="B2831" s="98" t="str">
        <f t="shared" si="133"/>
        <v>OT</v>
      </c>
      <c r="C2831" s="98">
        <f t="shared" si="134"/>
        <v>66</v>
      </c>
      <c r="D2831" t="s">
        <v>6552</v>
      </c>
      <c r="E2831">
        <v>84</v>
      </c>
      <c r="F2831">
        <v>112007</v>
      </c>
      <c r="G2831" t="s">
        <v>870</v>
      </c>
      <c r="H2831" t="s">
        <v>3044</v>
      </c>
      <c r="I2831" t="s">
        <v>5969</v>
      </c>
      <c r="J2831" t="s">
        <v>12225</v>
      </c>
      <c r="L2831" t="s">
        <v>6068</v>
      </c>
      <c r="M2831" s="99">
        <v>44474</v>
      </c>
      <c r="N2831" s="21">
        <v>1011759757</v>
      </c>
      <c r="O2831" s="24">
        <v>1</v>
      </c>
      <c r="P2831" t="s">
        <v>5814</v>
      </c>
      <c r="Q2831">
        <v>2.3999991798486098E-2</v>
      </c>
      <c r="R2831" t="s">
        <v>3139</v>
      </c>
      <c r="S2831" t="s">
        <v>54</v>
      </c>
      <c r="T2831">
        <v>90</v>
      </c>
      <c r="U2831" t="s">
        <v>6068</v>
      </c>
      <c r="V2831">
        <v>1011759757</v>
      </c>
      <c r="W2831" s="1">
        <v>2.3999991798486098E-2</v>
      </c>
      <c r="X2831" t="s">
        <v>3139</v>
      </c>
      <c r="Y2831" t="s">
        <v>6203</v>
      </c>
      <c r="Z2831" s="21">
        <v>1013.3387688500001</v>
      </c>
      <c r="AA2831" s="1">
        <v>2.3999991798486098E-2</v>
      </c>
      <c r="AB2831" t="s">
        <v>3139</v>
      </c>
      <c r="AC2831">
        <v>1579011.8500000199</v>
      </c>
      <c r="AD2831" s="1" t="s">
        <v>3139</v>
      </c>
      <c r="AE2831" t="s">
        <v>5815</v>
      </c>
    </row>
    <row r="2832" spans="1:31">
      <c r="A2832" s="98" t="str">
        <f t="shared" si="132"/>
        <v>1120</v>
      </c>
      <c r="B2832" s="98" t="str">
        <f t="shared" si="133"/>
        <v>OT</v>
      </c>
      <c r="C2832" s="98">
        <f t="shared" si="134"/>
        <v>19</v>
      </c>
      <c r="D2832" t="s">
        <v>6552</v>
      </c>
      <c r="E2832">
        <v>85</v>
      </c>
      <c r="F2832">
        <v>112007</v>
      </c>
      <c r="G2832" t="s">
        <v>3197</v>
      </c>
      <c r="H2832" t="s">
        <v>7202</v>
      </c>
      <c r="I2832" t="s">
        <v>5969</v>
      </c>
      <c r="J2832" t="s">
        <v>9855</v>
      </c>
      <c r="L2832" t="s">
        <v>6093</v>
      </c>
      <c r="M2832" s="99">
        <v>44427</v>
      </c>
      <c r="N2832" s="21">
        <v>2400000000</v>
      </c>
      <c r="O2832" s="24">
        <v>1</v>
      </c>
      <c r="P2832" t="s">
        <v>5814</v>
      </c>
      <c r="Q2832">
        <v>1.7999999824941999E-2</v>
      </c>
      <c r="R2832" t="s">
        <v>3139</v>
      </c>
      <c r="S2832" t="s">
        <v>54</v>
      </c>
      <c r="T2832">
        <v>90</v>
      </c>
      <c r="U2832" t="s">
        <v>6093</v>
      </c>
      <c r="V2832">
        <v>2400000000</v>
      </c>
      <c r="W2832" s="1">
        <v>1.7999999824941999E-2</v>
      </c>
      <c r="X2832" t="s">
        <v>3139</v>
      </c>
      <c r="Y2832" t="s">
        <v>6203</v>
      </c>
      <c r="Z2832" s="21">
        <v>2408.5083985400001</v>
      </c>
      <c r="AA2832" s="1">
        <v>1.7999999824941999E-2</v>
      </c>
      <c r="AB2832" t="s">
        <v>3139</v>
      </c>
      <c r="AC2832">
        <v>8508398.53999996</v>
      </c>
      <c r="AD2832" s="1" t="s">
        <v>3139</v>
      </c>
      <c r="AE2832" t="s">
        <v>5815</v>
      </c>
    </row>
    <row r="2833" spans="1:31">
      <c r="A2833" s="98" t="str">
        <f t="shared" si="132"/>
        <v>1120</v>
      </c>
      <c r="B2833" s="98" t="str">
        <f t="shared" si="133"/>
        <v>OT</v>
      </c>
      <c r="C2833" s="98">
        <f t="shared" si="134"/>
        <v>26</v>
      </c>
      <c r="D2833" t="s">
        <v>6552</v>
      </c>
      <c r="E2833">
        <v>86</v>
      </c>
      <c r="F2833">
        <v>112007</v>
      </c>
      <c r="G2833" t="s">
        <v>3197</v>
      </c>
      <c r="H2833" t="s">
        <v>7202</v>
      </c>
      <c r="I2833" t="s">
        <v>5969</v>
      </c>
      <c r="J2833" t="s">
        <v>9856</v>
      </c>
      <c r="L2833" t="s">
        <v>6096</v>
      </c>
      <c r="M2833" s="99">
        <v>44434</v>
      </c>
      <c r="N2833" s="21">
        <v>3203766556</v>
      </c>
      <c r="O2833" s="24">
        <v>1</v>
      </c>
      <c r="P2833" t="s">
        <v>5814</v>
      </c>
      <c r="Q2833">
        <v>1.9000369091312998E-2</v>
      </c>
      <c r="R2833" t="s">
        <v>3139</v>
      </c>
      <c r="S2833" t="s">
        <v>54</v>
      </c>
      <c r="T2833">
        <v>90</v>
      </c>
      <c r="U2833" t="s">
        <v>6096</v>
      </c>
      <c r="V2833">
        <v>3203766556</v>
      </c>
      <c r="W2833" s="1">
        <v>1.9000369091312998E-2</v>
      </c>
      <c r="X2833" t="s">
        <v>3139</v>
      </c>
      <c r="Y2833" t="s">
        <v>6203</v>
      </c>
      <c r="Z2833" s="21">
        <v>3214.5998035600001</v>
      </c>
      <c r="AA2833" s="1">
        <v>1.9000369091312998E-2</v>
      </c>
      <c r="AB2833" t="s">
        <v>3139</v>
      </c>
      <c r="AC2833">
        <v>10833247.5599999</v>
      </c>
      <c r="AD2833" s="1" t="s">
        <v>3139</v>
      </c>
      <c r="AE2833" t="s">
        <v>5815</v>
      </c>
    </row>
    <row r="2834" spans="1:31">
      <c r="A2834" s="98" t="str">
        <f t="shared" si="132"/>
        <v>1120</v>
      </c>
      <c r="B2834" s="98" t="str">
        <f t="shared" si="133"/>
        <v>OT</v>
      </c>
      <c r="C2834" s="98">
        <f t="shared" si="134"/>
        <v>51</v>
      </c>
      <c r="D2834" t="s">
        <v>6552</v>
      </c>
      <c r="E2834">
        <v>87</v>
      </c>
      <c r="F2834">
        <v>112007</v>
      </c>
      <c r="G2834" t="s">
        <v>3197</v>
      </c>
      <c r="H2834" t="s">
        <v>7202</v>
      </c>
      <c r="I2834" t="s">
        <v>5969</v>
      </c>
      <c r="J2834" t="s">
        <v>11574</v>
      </c>
      <c r="L2834" t="s">
        <v>6111</v>
      </c>
      <c r="M2834" s="99">
        <v>44459</v>
      </c>
      <c r="N2834" s="21">
        <v>3079402522</v>
      </c>
      <c r="O2834" s="24">
        <v>1</v>
      </c>
      <c r="P2834" t="s">
        <v>5814</v>
      </c>
      <c r="Q2834">
        <v>2.1000004042224001E-2</v>
      </c>
      <c r="R2834" t="s">
        <v>3139</v>
      </c>
      <c r="S2834" t="s">
        <v>54</v>
      </c>
      <c r="T2834">
        <v>92</v>
      </c>
      <c r="U2834" t="s">
        <v>6111</v>
      </c>
      <c r="V2834">
        <v>3079402522</v>
      </c>
      <c r="W2834" s="1">
        <v>2.1000004042224001E-2</v>
      </c>
      <c r="X2834" t="s">
        <v>3139</v>
      </c>
      <c r="Y2834" t="s">
        <v>6203</v>
      </c>
      <c r="Z2834" s="21">
        <v>3086.8931590700004</v>
      </c>
      <c r="AA2834" s="1">
        <v>2.1000004042224001E-2</v>
      </c>
      <c r="AB2834" t="s">
        <v>3139</v>
      </c>
      <c r="AC2834">
        <v>7490637.0700001698</v>
      </c>
      <c r="AD2834" s="1" t="s">
        <v>3139</v>
      </c>
      <c r="AE2834" t="s">
        <v>5815</v>
      </c>
    </row>
    <row r="2835" spans="1:31">
      <c r="A2835" s="98" t="str">
        <f t="shared" si="132"/>
        <v>1120</v>
      </c>
      <c r="B2835" s="98" t="str">
        <f t="shared" si="133"/>
        <v>OT</v>
      </c>
      <c r="C2835" s="98">
        <f t="shared" si="134"/>
        <v>55</v>
      </c>
      <c r="D2835" t="s">
        <v>6552</v>
      </c>
      <c r="E2835">
        <v>88</v>
      </c>
      <c r="F2835">
        <v>112007</v>
      </c>
      <c r="G2835" t="s">
        <v>3197</v>
      </c>
      <c r="H2835" t="s">
        <v>7202</v>
      </c>
      <c r="I2835" t="s">
        <v>5969</v>
      </c>
      <c r="J2835" t="s">
        <v>11575</v>
      </c>
      <c r="L2835" t="s">
        <v>6124</v>
      </c>
      <c r="M2835" s="99">
        <v>44463</v>
      </c>
      <c r="N2835" s="21">
        <v>1840923042</v>
      </c>
      <c r="O2835" s="24">
        <v>1</v>
      </c>
      <c r="P2835" t="s">
        <v>5814</v>
      </c>
      <c r="Q2835">
        <v>2.09999979190558E-2</v>
      </c>
      <c r="R2835" t="s">
        <v>3139</v>
      </c>
      <c r="S2835" t="s">
        <v>54</v>
      </c>
      <c r="T2835">
        <v>90</v>
      </c>
      <c r="U2835" t="s">
        <v>6124</v>
      </c>
      <c r="V2835">
        <v>1840923042</v>
      </c>
      <c r="W2835" s="1">
        <v>2.09999979190558E-2</v>
      </c>
      <c r="X2835" t="s">
        <v>3139</v>
      </c>
      <c r="Y2835" t="s">
        <v>6203</v>
      </c>
      <c r="Z2835" s="21">
        <v>1844.7737618499998</v>
      </c>
      <c r="AA2835" s="1">
        <v>2.09999979190558E-2</v>
      </c>
      <c r="AB2835" t="s">
        <v>3139</v>
      </c>
      <c r="AC2835">
        <v>3850719.8499999</v>
      </c>
      <c r="AD2835" s="1" t="s">
        <v>3139</v>
      </c>
      <c r="AE2835" t="s">
        <v>5815</v>
      </c>
    </row>
    <row r="2836" spans="1:31">
      <c r="A2836" s="98" t="str">
        <f t="shared" si="132"/>
        <v>1120</v>
      </c>
      <c r="B2836" s="98" t="str">
        <f t="shared" si="133"/>
        <v>OT</v>
      </c>
      <c r="C2836" s="98">
        <f t="shared" si="134"/>
        <v>82</v>
      </c>
      <c r="D2836" t="s">
        <v>6552</v>
      </c>
      <c r="E2836">
        <v>89</v>
      </c>
      <c r="F2836">
        <v>112007</v>
      </c>
      <c r="G2836" t="s">
        <v>3197</v>
      </c>
      <c r="H2836" t="s">
        <v>7202</v>
      </c>
      <c r="I2836" t="s">
        <v>5969</v>
      </c>
      <c r="J2836" t="s">
        <v>12226</v>
      </c>
      <c r="L2836" t="s">
        <v>6078</v>
      </c>
      <c r="M2836" s="99">
        <v>44490</v>
      </c>
      <c r="N2836" s="21">
        <v>3040724587</v>
      </c>
      <c r="O2836" s="24">
        <v>1</v>
      </c>
      <c r="P2836" t="s">
        <v>5814</v>
      </c>
      <c r="Q2836">
        <v>2.09999979190558E-2</v>
      </c>
      <c r="R2836" t="s">
        <v>3139</v>
      </c>
      <c r="S2836" t="s">
        <v>54</v>
      </c>
      <c r="T2836">
        <v>90</v>
      </c>
      <c r="U2836" t="s">
        <v>6078</v>
      </c>
      <c r="V2836">
        <v>3040724587</v>
      </c>
      <c r="W2836" s="1">
        <v>2.09999979190558E-2</v>
      </c>
      <c r="X2836" t="s">
        <v>3139</v>
      </c>
      <c r="Y2836" t="s">
        <v>6203</v>
      </c>
      <c r="Z2836" s="21">
        <v>3042.4422994800002</v>
      </c>
      <c r="AA2836" s="1">
        <v>2.09999979190558E-2</v>
      </c>
      <c r="AB2836" t="s">
        <v>3139</v>
      </c>
      <c r="AC2836">
        <v>1717712.48000002</v>
      </c>
      <c r="AD2836" s="1" t="s">
        <v>3139</v>
      </c>
      <c r="AE2836" t="s">
        <v>5815</v>
      </c>
    </row>
    <row r="2837" spans="1:31">
      <c r="A2837" s="98" t="str">
        <f t="shared" si="132"/>
        <v>1120</v>
      </c>
      <c r="B2837" s="98" t="str">
        <f t="shared" si="133"/>
        <v>OT</v>
      </c>
      <c r="C2837" s="98">
        <f t="shared" si="134"/>
        <v>83</v>
      </c>
      <c r="D2837" t="s">
        <v>6552</v>
      </c>
      <c r="E2837">
        <v>90</v>
      </c>
      <c r="F2837">
        <v>112007</v>
      </c>
      <c r="G2837" t="s">
        <v>3197</v>
      </c>
      <c r="H2837" t="s">
        <v>7202</v>
      </c>
      <c r="I2837" t="s">
        <v>5969</v>
      </c>
      <c r="J2837" t="s">
        <v>12227</v>
      </c>
      <c r="L2837" t="s">
        <v>6204</v>
      </c>
      <c r="M2837" s="99">
        <v>44491</v>
      </c>
      <c r="N2837" s="21">
        <v>1009163937</v>
      </c>
      <c r="O2837" s="24">
        <v>1</v>
      </c>
      <c r="P2837" t="s">
        <v>5814</v>
      </c>
      <c r="Q2837">
        <v>2.09999979190558E-2</v>
      </c>
      <c r="R2837" t="s">
        <v>3139</v>
      </c>
      <c r="S2837" t="s">
        <v>54</v>
      </c>
      <c r="T2837">
        <v>90</v>
      </c>
      <c r="U2837" t="s">
        <v>6204</v>
      </c>
      <c r="V2837">
        <v>1009163937</v>
      </c>
      <c r="W2837" s="1">
        <v>2.09999979190558E-2</v>
      </c>
      <c r="X2837" t="s">
        <v>3139</v>
      </c>
      <c r="Y2837" t="s">
        <v>6203</v>
      </c>
      <c r="Z2837" s="21">
        <v>1009.67699369</v>
      </c>
      <c r="AA2837" s="1">
        <v>2.09999979190558E-2</v>
      </c>
      <c r="AB2837" t="s">
        <v>3139</v>
      </c>
      <c r="AC2837">
        <v>513056.69000005699</v>
      </c>
      <c r="AD2837" s="1" t="s">
        <v>3139</v>
      </c>
      <c r="AE2837" t="s">
        <v>5815</v>
      </c>
    </row>
    <row r="2838" spans="1:31">
      <c r="A2838" s="98" t="str">
        <f t="shared" si="132"/>
        <v>1120</v>
      </c>
      <c r="B2838" s="98" t="str">
        <f t="shared" si="133"/>
        <v>OT</v>
      </c>
      <c r="C2838" s="98">
        <f t="shared" si="134"/>
        <v>87</v>
      </c>
      <c r="D2838" t="s">
        <v>6552</v>
      </c>
      <c r="E2838">
        <v>91</v>
      </c>
      <c r="F2838">
        <v>112007</v>
      </c>
      <c r="G2838" t="s">
        <v>3197</v>
      </c>
      <c r="H2838" t="s">
        <v>7202</v>
      </c>
      <c r="I2838" t="s">
        <v>5969</v>
      </c>
      <c r="J2838" t="s">
        <v>12228</v>
      </c>
      <c r="L2838" t="s">
        <v>5981</v>
      </c>
      <c r="M2838" s="99">
        <v>44495</v>
      </c>
      <c r="N2838" s="21">
        <v>2027502109</v>
      </c>
      <c r="O2838" s="24">
        <v>1</v>
      </c>
      <c r="P2838" t="s">
        <v>5814</v>
      </c>
      <c r="Q2838">
        <v>2.09999979190558E-2</v>
      </c>
      <c r="R2838" t="s">
        <v>3139</v>
      </c>
      <c r="S2838" t="s">
        <v>54</v>
      </c>
      <c r="T2838">
        <v>90</v>
      </c>
      <c r="U2838" t="s">
        <v>5981</v>
      </c>
      <c r="V2838">
        <v>2027502109</v>
      </c>
      <c r="W2838" s="1">
        <v>2.09999979190558E-2</v>
      </c>
      <c r="X2838" t="s">
        <v>3139</v>
      </c>
      <c r="Y2838" t="s">
        <v>6203</v>
      </c>
      <c r="Z2838" s="21">
        <v>2028.0746985000001</v>
      </c>
      <c r="AA2838" s="1">
        <v>2.09999979190558E-2</v>
      </c>
      <c r="AB2838" t="s">
        <v>3139</v>
      </c>
      <c r="AC2838">
        <v>572589.5</v>
      </c>
      <c r="AD2838" s="1" t="s">
        <v>3139</v>
      </c>
      <c r="AE2838" t="s">
        <v>5815</v>
      </c>
    </row>
    <row r="2839" spans="1:31">
      <c r="A2839" s="98" t="str">
        <f t="shared" si="132"/>
        <v>1120</v>
      </c>
      <c r="B2839" s="98" t="str">
        <f t="shared" si="133"/>
        <v>OT</v>
      </c>
      <c r="C2839" s="98">
        <f t="shared" si="134"/>
        <v>91</v>
      </c>
      <c r="D2839" t="s">
        <v>6552</v>
      </c>
      <c r="E2839">
        <v>92</v>
      </c>
      <c r="F2839">
        <v>112007</v>
      </c>
      <c r="G2839" t="s">
        <v>3197</v>
      </c>
      <c r="H2839" t="s">
        <v>7202</v>
      </c>
      <c r="I2839" t="s">
        <v>5969</v>
      </c>
      <c r="J2839" t="s">
        <v>12229</v>
      </c>
      <c r="L2839" t="s">
        <v>6032</v>
      </c>
      <c r="M2839" s="99">
        <v>44499</v>
      </c>
      <c r="N2839" s="21">
        <v>2008346240</v>
      </c>
      <c r="O2839" s="24">
        <v>1</v>
      </c>
      <c r="P2839" t="s">
        <v>5814</v>
      </c>
      <c r="Q2839">
        <v>2.09999979190558E-2</v>
      </c>
      <c r="R2839" t="s">
        <v>3139</v>
      </c>
      <c r="S2839" t="s">
        <v>54</v>
      </c>
      <c r="T2839">
        <v>90</v>
      </c>
      <c r="U2839" t="s">
        <v>6032</v>
      </c>
      <c r="V2839">
        <v>2008346240</v>
      </c>
      <c r="W2839" s="1">
        <v>2.09999979190558E-2</v>
      </c>
      <c r="X2839" t="s">
        <v>3139</v>
      </c>
      <c r="Y2839" t="s">
        <v>6203</v>
      </c>
      <c r="Z2839" s="21">
        <v>2008.45966312</v>
      </c>
      <c r="AA2839" s="1">
        <v>2.09999979190558E-2</v>
      </c>
      <c r="AB2839" t="s">
        <v>3139</v>
      </c>
      <c r="AC2839">
        <v>113423.119999886</v>
      </c>
      <c r="AD2839" s="1" t="s">
        <v>3139</v>
      </c>
      <c r="AE2839" t="s">
        <v>5815</v>
      </c>
    </row>
    <row r="2840" spans="1:31">
      <c r="A2840" s="98" t="str">
        <f t="shared" si="132"/>
        <v>1120</v>
      </c>
      <c r="B2840" s="98" t="str">
        <f t="shared" si="133"/>
        <v>OT</v>
      </c>
      <c r="C2840" s="98">
        <f t="shared" si="134"/>
        <v>3</v>
      </c>
      <c r="D2840" t="s">
        <v>6552</v>
      </c>
      <c r="E2840">
        <v>93</v>
      </c>
      <c r="F2840">
        <v>112007</v>
      </c>
      <c r="G2840" t="s">
        <v>310</v>
      </c>
      <c r="H2840" t="s">
        <v>3889</v>
      </c>
      <c r="I2840" t="s">
        <v>5969</v>
      </c>
      <c r="J2840" t="s">
        <v>9857</v>
      </c>
      <c r="L2840" t="s">
        <v>6060</v>
      </c>
      <c r="M2840" s="99">
        <v>44411</v>
      </c>
      <c r="N2840" s="21">
        <v>610120171</v>
      </c>
      <c r="O2840" s="24">
        <v>1</v>
      </c>
      <c r="P2840" t="s">
        <v>5814</v>
      </c>
      <c r="Q2840">
        <v>3.0000002953831699E-2</v>
      </c>
      <c r="R2840" t="s">
        <v>3139</v>
      </c>
      <c r="S2840" t="s">
        <v>54</v>
      </c>
      <c r="T2840">
        <v>90</v>
      </c>
      <c r="U2840" t="s">
        <v>6060</v>
      </c>
      <c r="V2840">
        <v>610120171</v>
      </c>
      <c r="W2840" s="1">
        <v>3.0000002953831699E-2</v>
      </c>
      <c r="X2840" t="s">
        <v>3139</v>
      </c>
      <c r="Y2840" t="s">
        <v>6203</v>
      </c>
      <c r="Z2840" s="21">
        <v>614.49738416999992</v>
      </c>
      <c r="AA2840" s="1">
        <v>3.0000002953831699E-2</v>
      </c>
      <c r="AB2840" t="s">
        <v>3139</v>
      </c>
      <c r="AC2840">
        <v>4377213.1699999599</v>
      </c>
      <c r="AD2840" s="1" t="s">
        <v>3139</v>
      </c>
      <c r="AE2840" t="s">
        <v>5815</v>
      </c>
    </row>
    <row r="2841" spans="1:31">
      <c r="A2841" s="98" t="str">
        <f t="shared" si="132"/>
        <v>1120</v>
      </c>
      <c r="B2841" s="98" t="str">
        <f t="shared" si="133"/>
        <v>OT</v>
      </c>
      <c r="C2841" s="98">
        <f t="shared" si="134"/>
        <v>31</v>
      </c>
      <c r="D2841" t="s">
        <v>6552</v>
      </c>
      <c r="E2841">
        <v>94</v>
      </c>
      <c r="F2841">
        <v>112007</v>
      </c>
      <c r="G2841" t="s">
        <v>56</v>
      </c>
      <c r="H2841" t="s">
        <v>3045</v>
      </c>
      <c r="I2841" t="s">
        <v>5969</v>
      </c>
      <c r="J2841" t="s">
        <v>9858</v>
      </c>
      <c r="L2841" t="s">
        <v>5977</v>
      </c>
      <c r="M2841" s="99">
        <v>44439</v>
      </c>
      <c r="N2841" s="21">
        <v>2500000000</v>
      </c>
      <c r="O2841" s="24">
        <v>1</v>
      </c>
      <c r="P2841" t="s">
        <v>5814</v>
      </c>
      <c r="Q2841">
        <v>1.9000003973352001E-2</v>
      </c>
      <c r="R2841" t="s">
        <v>3139</v>
      </c>
      <c r="S2841" t="s">
        <v>54</v>
      </c>
      <c r="T2841">
        <v>90</v>
      </c>
      <c r="U2841" t="s">
        <v>5977</v>
      </c>
      <c r="V2841">
        <v>2500000000</v>
      </c>
      <c r="W2841" s="1">
        <v>1.9000003973352001E-2</v>
      </c>
      <c r="X2841" t="s">
        <v>3139</v>
      </c>
      <c r="Y2841" t="s">
        <v>6203</v>
      </c>
      <c r="Z2841" s="21">
        <v>2507.81195746</v>
      </c>
      <c r="AA2841" s="1">
        <v>1.9000003973352001E-2</v>
      </c>
      <c r="AB2841" t="s">
        <v>3139</v>
      </c>
      <c r="AC2841">
        <v>7811957.46000004</v>
      </c>
      <c r="AD2841" s="1" t="s">
        <v>3139</v>
      </c>
      <c r="AE2841" t="s">
        <v>5815</v>
      </c>
    </row>
    <row r="2842" spans="1:31">
      <c r="A2842" s="98" t="str">
        <f t="shared" si="132"/>
        <v>1120</v>
      </c>
      <c r="B2842" s="98" t="str">
        <f t="shared" si="133"/>
        <v>OT</v>
      </c>
      <c r="C2842" s="98">
        <f t="shared" si="134"/>
        <v>67</v>
      </c>
      <c r="D2842" t="s">
        <v>6552</v>
      </c>
      <c r="E2842">
        <v>95</v>
      </c>
      <c r="F2842">
        <v>112007</v>
      </c>
      <c r="G2842" t="s">
        <v>1339</v>
      </c>
      <c r="H2842" t="s">
        <v>3766</v>
      </c>
      <c r="I2842" t="s">
        <v>5969</v>
      </c>
      <c r="J2842" t="s">
        <v>12230</v>
      </c>
      <c r="L2842" t="s">
        <v>6104</v>
      </c>
      <c r="M2842" s="99">
        <v>44475</v>
      </c>
      <c r="N2842" s="21">
        <v>3064822598</v>
      </c>
      <c r="O2842" s="24">
        <v>1</v>
      </c>
      <c r="P2842" t="s">
        <v>5814</v>
      </c>
      <c r="Q2842">
        <v>1.95000032242592E-2</v>
      </c>
      <c r="R2842" t="s">
        <v>3139</v>
      </c>
      <c r="S2842" t="s">
        <v>54</v>
      </c>
      <c r="T2842">
        <v>90</v>
      </c>
      <c r="U2842" t="s">
        <v>6104</v>
      </c>
      <c r="V2842">
        <v>3064822598</v>
      </c>
      <c r="W2842" s="1">
        <v>1.95000032242592E-2</v>
      </c>
      <c r="X2842" t="s">
        <v>3139</v>
      </c>
      <c r="Y2842" t="s">
        <v>6203</v>
      </c>
      <c r="Z2842" s="21">
        <v>3068.84621629</v>
      </c>
      <c r="AA2842" s="1">
        <v>1.95000032242592E-2</v>
      </c>
      <c r="AB2842" t="s">
        <v>3139</v>
      </c>
      <c r="AC2842">
        <v>4023618.28999996</v>
      </c>
      <c r="AD2842" s="1" t="s">
        <v>3139</v>
      </c>
      <c r="AE2842" t="s">
        <v>5815</v>
      </c>
    </row>
    <row r="2843" spans="1:31">
      <c r="A2843" s="98" t="str">
        <f t="shared" si="132"/>
        <v>1120</v>
      </c>
      <c r="B2843" s="98" t="str">
        <f t="shared" si="133"/>
        <v>OT</v>
      </c>
      <c r="C2843" s="98">
        <f t="shared" si="134"/>
        <v>3</v>
      </c>
      <c r="D2843" t="s">
        <v>6552</v>
      </c>
      <c r="E2843">
        <v>96</v>
      </c>
      <c r="F2843">
        <v>112007</v>
      </c>
      <c r="G2843" t="s">
        <v>1339</v>
      </c>
      <c r="H2843" t="s">
        <v>3766</v>
      </c>
      <c r="I2843" t="s">
        <v>5969</v>
      </c>
      <c r="J2843" t="s">
        <v>9859</v>
      </c>
      <c r="L2843" t="s">
        <v>6060</v>
      </c>
      <c r="M2843" s="99">
        <v>44411</v>
      </c>
      <c r="N2843" s="21">
        <v>1017311751</v>
      </c>
      <c r="O2843" s="24">
        <v>1</v>
      </c>
      <c r="P2843" t="s">
        <v>5814</v>
      </c>
      <c r="Q2843">
        <v>1.9000003973352001E-2</v>
      </c>
      <c r="R2843" t="s">
        <v>3139</v>
      </c>
      <c r="S2843" t="s">
        <v>54</v>
      </c>
      <c r="T2843">
        <v>90</v>
      </c>
      <c r="U2843" t="s">
        <v>6060</v>
      </c>
      <c r="V2843">
        <v>1017311751</v>
      </c>
      <c r="W2843" s="1">
        <v>1.9000003973352001E-2</v>
      </c>
      <c r="X2843" t="s">
        <v>3139</v>
      </c>
      <c r="Y2843" t="s">
        <v>6203</v>
      </c>
      <c r="Z2843" s="21">
        <v>1021.95311113</v>
      </c>
      <c r="AA2843" s="1">
        <v>1.9000003973352001E-2</v>
      </c>
      <c r="AB2843" t="s">
        <v>3139</v>
      </c>
      <c r="AC2843">
        <v>4641360.13</v>
      </c>
      <c r="AD2843" s="1" t="s">
        <v>3139</v>
      </c>
      <c r="AE2843" t="s">
        <v>5815</v>
      </c>
    </row>
    <row r="2844" spans="1:31">
      <c r="A2844" s="98" t="str">
        <f t="shared" si="132"/>
        <v>1120</v>
      </c>
      <c r="B2844" s="98" t="str">
        <f t="shared" si="133"/>
        <v>OT</v>
      </c>
      <c r="C2844" s="98">
        <f t="shared" si="134"/>
        <v>10</v>
      </c>
      <c r="D2844" t="s">
        <v>6552</v>
      </c>
      <c r="E2844">
        <v>97</v>
      </c>
      <c r="F2844">
        <v>112007</v>
      </c>
      <c r="G2844" t="s">
        <v>1339</v>
      </c>
      <c r="H2844" t="s">
        <v>3766</v>
      </c>
      <c r="I2844" t="s">
        <v>5969</v>
      </c>
      <c r="J2844" t="s">
        <v>9860</v>
      </c>
      <c r="L2844" t="s">
        <v>6088</v>
      </c>
      <c r="M2844" s="99">
        <v>44418</v>
      </c>
      <c r="N2844" s="21">
        <v>3047611820</v>
      </c>
      <c r="O2844" s="24">
        <v>1</v>
      </c>
      <c r="P2844" t="s">
        <v>5814</v>
      </c>
      <c r="Q2844">
        <v>1.9000003973352001E-2</v>
      </c>
      <c r="R2844" t="s">
        <v>3139</v>
      </c>
      <c r="S2844" t="s">
        <v>54</v>
      </c>
      <c r="T2844">
        <v>90</v>
      </c>
      <c r="U2844" t="s">
        <v>6088</v>
      </c>
      <c r="V2844">
        <v>3047611820</v>
      </c>
      <c r="W2844" s="1">
        <v>1.9000003973352001E-2</v>
      </c>
      <c r="X2844" t="s">
        <v>3139</v>
      </c>
      <c r="Y2844" t="s">
        <v>6203</v>
      </c>
      <c r="Z2844" s="21">
        <v>3060.4202795400001</v>
      </c>
      <c r="AA2844" s="1">
        <v>1.9000003973352001E-2</v>
      </c>
      <c r="AB2844" t="s">
        <v>3139</v>
      </c>
      <c r="AC2844">
        <v>12808459.539999999</v>
      </c>
      <c r="AD2844" s="1" t="s">
        <v>3139</v>
      </c>
      <c r="AE2844" t="s">
        <v>5815</v>
      </c>
    </row>
    <row r="2845" spans="1:31">
      <c r="A2845" s="98" t="str">
        <f t="shared" si="132"/>
        <v>1120</v>
      </c>
      <c r="B2845" s="98" t="str">
        <f t="shared" si="133"/>
        <v>OT</v>
      </c>
      <c r="C2845" s="98">
        <f t="shared" si="134"/>
        <v>18</v>
      </c>
      <c r="D2845" t="s">
        <v>6552</v>
      </c>
      <c r="E2845">
        <v>98</v>
      </c>
      <c r="F2845">
        <v>112007</v>
      </c>
      <c r="G2845" t="s">
        <v>1339</v>
      </c>
      <c r="H2845" t="s">
        <v>3766</v>
      </c>
      <c r="I2845" t="s">
        <v>5969</v>
      </c>
      <c r="J2845" t="s">
        <v>9861</v>
      </c>
      <c r="L2845" t="s">
        <v>5973</v>
      </c>
      <c r="M2845" s="99">
        <v>44426</v>
      </c>
      <c r="N2845" s="21">
        <v>3000000000</v>
      </c>
      <c r="O2845" s="24">
        <v>1</v>
      </c>
      <c r="P2845" t="s">
        <v>5814</v>
      </c>
      <c r="Q2845">
        <v>1.9000003973352001E-2</v>
      </c>
      <c r="R2845" t="s">
        <v>3139</v>
      </c>
      <c r="S2845" t="s">
        <v>54</v>
      </c>
      <c r="T2845">
        <v>90</v>
      </c>
      <c r="U2845" t="s">
        <v>5973</v>
      </c>
      <c r="V2845">
        <v>3000000000</v>
      </c>
      <c r="W2845" s="1">
        <v>1.9000003973352001E-2</v>
      </c>
      <c r="X2845" t="s">
        <v>3139</v>
      </c>
      <c r="Y2845" t="s">
        <v>6203</v>
      </c>
      <c r="Z2845" s="21">
        <v>3011.3759445000001</v>
      </c>
      <c r="AA2845" s="1">
        <v>1.9000003973352001E-2</v>
      </c>
      <c r="AB2845" t="s">
        <v>3139</v>
      </c>
      <c r="AC2845">
        <v>11375944.5</v>
      </c>
      <c r="AD2845" s="1" t="s">
        <v>3139</v>
      </c>
      <c r="AE2845" t="s">
        <v>5815</v>
      </c>
    </row>
    <row r="2846" spans="1:31">
      <c r="A2846" s="98" t="str">
        <f t="shared" si="132"/>
        <v>1120</v>
      </c>
      <c r="B2846" s="98" t="str">
        <f t="shared" si="133"/>
        <v>OT</v>
      </c>
      <c r="C2846" s="98">
        <f t="shared" si="134"/>
        <v>24</v>
      </c>
      <c r="D2846" t="s">
        <v>6552</v>
      </c>
      <c r="E2846">
        <v>99</v>
      </c>
      <c r="F2846">
        <v>112007</v>
      </c>
      <c r="G2846" t="s">
        <v>1339</v>
      </c>
      <c r="H2846" t="s">
        <v>3766</v>
      </c>
      <c r="I2846" t="s">
        <v>5969</v>
      </c>
      <c r="J2846" t="s">
        <v>9862</v>
      </c>
      <c r="L2846" t="s">
        <v>5975</v>
      </c>
      <c r="M2846" s="99">
        <v>44432</v>
      </c>
      <c r="N2846" s="21">
        <v>3058009682</v>
      </c>
      <c r="O2846" s="24">
        <v>1</v>
      </c>
      <c r="P2846" t="s">
        <v>5814</v>
      </c>
      <c r="Q2846">
        <v>1.9000003973352001E-2</v>
      </c>
      <c r="R2846" t="s">
        <v>3139</v>
      </c>
      <c r="S2846" t="s">
        <v>54</v>
      </c>
      <c r="T2846">
        <v>90</v>
      </c>
      <c r="U2846" t="s">
        <v>5975</v>
      </c>
      <c r="V2846">
        <v>3058009682</v>
      </c>
      <c r="W2846" s="1">
        <v>1.9000003973352001E-2</v>
      </c>
      <c r="X2846" t="s">
        <v>3139</v>
      </c>
      <c r="Y2846" t="s">
        <v>6203</v>
      </c>
      <c r="Z2846" s="21">
        <v>3068.6637528599999</v>
      </c>
      <c r="AA2846" s="1">
        <v>1.9000003973352001E-2</v>
      </c>
      <c r="AB2846" t="s">
        <v>3139</v>
      </c>
      <c r="AC2846">
        <v>10654070.8600001</v>
      </c>
      <c r="AD2846" s="1" t="s">
        <v>3139</v>
      </c>
      <c r="AE2846" t="s">
        <v>5815</v>
      </c>
    </row>
    <row r="2847" spans="1:31">
      <c r="A2847" s="98" t="str">
        <f t="shared" si="132"/>
        <v>1120</v>
      </c>
      <c r="B2847" s="98" t="str">
        <f t="shared" si="133"/>
        <v>OT</v>
      </c>
      <c r="C2847" s="98">
        <f t="shared" si="134"/>
        <v>31</v>
      </c>
      <c r="D2847" t="s">
        <v>6552</v>
      </c>
      <c r="E2847">
        <v>100</v>
      </c>
      <c r="F2847">
        <v>112007</v>
      </c>
      <c r="G2847" t="s">
        <v>1339</v>
      </c>
      <c r="H2847" t="s">
        <v>3766</v>
      </c>
      <c r="I2847" t="s">
        <v>5969</v>
      </c>
      <c r="J2847" t="s">
        <v>9863</v>
      </c>
      <c r="L2847" t="s">
        <v>5977</v>
      </c>
      <c r="M2847" s="99">
        <v>44439</v>
      </c>
      <c r="N2847" s="21">
        <v>5000000000</v>
      </c>
      <c r="O2847" s="24">
        <v>1</v>
      </c>
      <c r="P2847" t="s">
        <v>5814</v>
      </c>
      <c r="Q2847">
        <v>1.9000003973352001E-2</v>
      </c>
      <c r="R2847" t="s">
        <v>3139</v>
      </c>
      <c r="S2847" t="s">
        <v>54</v>
      </c>
      <c r="T2847">
        <v>90</v>
      </c>
      <c r="U2847" t="s">
        <v>5977</v>
      </c>
      <c r="V2847">
        <v>5000000000</v>
      </c>
      <c r="W2847" s="1">
        <v>1.9000003973352001E-2</v>
      </c>
      <c r="X2847" t="s">
        <v>3139</v>
      </c>
      <c r="Y2847" t="s">
        <v>6203</v>
      </c>
      <c r="Z2847" s="21">
        <v>5015.6239149200001</v>
      </c>
      <c r="AA2847" s="1">
        <v>1.9000003973352001E-2</v>
      </c>
      <c r="AB2847" t="s">
        <v>3139</v>
      </c>
      <c r="AC2847">
        <v>15623914.920000101</v>
      </c>
      <c r="AD2847" s="1" t="s">
        <v>3139</v>
      </c>
      <c r="AE2847" t="s">
        <v>5815</v>
      </c>
    </row>
    <row r="2848" spans="1:31">
      <c r="A2848" s="98" t="str">
        <f t="shared" si="132"/>
        <v>1120</v>
      </c>
      <c r="B2848" s="98" t="str">
        <f t="shared" si="133"/>
        <v>OT</v>
      </c>
      <c r="C2848" s="98">
        <f t="shared" si="134"/>
        <v>47</v>
      </c>
      <c r="D2848" t="s">
        <v>6552</v>
      </c>
      <c r="E2848">
        <v>101</v>
      </c>
      <c r="F2848">
        <v>112007</v>
      </c>
      <c r="G2848" t="s">
        <v>1339</v>
      </c>
      <c r="H2848" t="s">
        <v>3766</v>
      </c>
      <c r="I2848" t="s">
        <v>5969</v>
      </c>
      <c r="J2848" t="s">
        <v>11576</v>
      </c>
      <c r="L2848" t="s">
        <v>6169</v>
      </c>
      <c r="M2848" s="99">
        <v>44455</v>
      </c>
      <c r="N2848" s="21">
        <v>1008761991</v>
      </c>
      <c r="O2848" s="24">
        <v>1</v>
      </c>
      <c r="P2848" t="s">
        <v>5814</v>
      </c>
      <c r="Q2848">
        <v>1.95000032242592E-2</v>
      </c>
      <c r="R2848" t="s">
        <v>3139</v>
      </c>
      <c r="S2848" t="s">
        <v>54</v>
      </c>
      <c r="T2848">
        <v>90</v>
      </c>
      <c r="U2848" t="s">
        <v>6169</v>
      </c>
      <c r="V2848">
        <v>1008761991</v>
      </c>
      <c r="W2848" s="1">
        <v>1.95000032242592E-2</v>
      </c>
      <c r="X2848" t="s">
        <v>3139</v>
      </c>
      <c r="Y2848" t="s">
        <v>6203</v>
      </c>
      <c r="Z2848" s="21">
        <v>1011.14705826</v>
      </c>
      <c r="AA2848" s="1">
        <v>1.95000032242592E-2</v>
      </c>
      <c r="AB2848" t="s">
        <v>3139</v>
      </c>
      <c r="AC2848">
        <v>2385067.25999999</v>
      </c>
      <c r="AD2848" s="1" t="s">
        <v>3139</v>
      </c>
      <c r="AE2848" t="s">
        <v>5815</v>
      </c>
    </row>
    <row r="2849" spans="1:31">
      <c r="A2849" s="98" t="str">
        <f t="shared" si="132"/>
        <v>1120</v>
      </c>
      <c r="B2849" s="98" t="str">
        <f t="shared" si="133"/>
        <v>OT</v>
      </c>
      <c r="C2849" s="98">
        <f t="shared" si="134"/>
        <v>56</v>
      </c>
      <c r="D2849" t="s">
        <v>6552</v>
      </c>
      <c r="E2849">
        <v>102</v>
      </c>
      <c r="F2849">
        <v>112007</v>
      </c>
      <c r="G2849" t="s">
        <v>1339</v>
      </c>
      <c r="H2849" t="s">
        <v>3766</v>
      </c>
      <c r="I2849" t="s">
        <v>5969</v>
      </c>
      <c r="J2849" t="s">
        <v>12231</v>
      </c>
      <c r="L2849" t="s">
        <v>6396</v>
      </c>
      <c r="M2849" s="99">
        <v>44464</v>
      </c>
      <c r="N2849" s="21">
        <v>1020156956</v>
      </c>
      <c r="O2849" s="24">
        <v>1</v>
      </c>
      <c r="P2849" t="s">
        <v>5814</v>
      </c>
      <c r="Q2849">
        <v>1.95000032242592E-2</v>
      </c>
      <c r="R2849" t="s">
        <v>3139</v>
      </c>
      <c r="S2849" t="s">
        <v>54</v>
      </c>
      <c r="T2849">
        <v>90</v>
      </c>
      <c r="U2849" t="s">
        <v>6396</v>
      </c>
      <c r="V2849">
        <v>1020156956</v>
      </c>
      <c r="W2849" s="1">
        <v>1.95000032242592E-2</v>
      </c>
      <c r="X2849" t="s">
        <v>3139</v>
      </c>
      <c r="Y2849" t="s">
        <v>6203</v>
      </c>
      <c r="Z2849" s="21">
        <v>1022.08610737</v>
      </c>
      <c r="AA2849" s="1">
        <v>1.95000032242592E-2</v>
      </c>
      <c r="AB2849" t="s">
        <v>3139</v>
      </c>
      <c r="AC2849">
        <v>1929151.37</v>
      </c>
      <c r="AD2849" s="1" t="s">
        <v>3139</v>
      </c>
      <c r="AE2849" t="s">
        <v>5815</v>
      </c>
    </row>
    <row r="2850" spans="1:31">
      <c r="A2850" s="98" t="str">
        <f t="shared" ref="A2850:A2913" si="135">+MID(F2850,1,4)</f>
        <v>1120</v>
      </c>
      <c r="B2850" s="98" t="str">
        <f t="shared" ref="B2850:B2913" si="136">+IF(A2850="1228","CA",IF(A2850="1230","VR",IF(A2850="1203","FL","OT")))</f>
        <v>OT</v>
      </c>
      <c r="C2850" s="98">
        <f t="shared" ref="C2850:C2913" si="137">+IF(M2850="",0,M2850-D2850)</f>
        <v>69</v>
      </c>
      <c r="D2850" t="s">
        <v>6552</v>
      </c>
      <c r="E2850">
        <v>103</v>
      </c>
      <c r="F2850">
        <v>112007</v>
      </c>
      <c r="G2850" t="s">
        <v>1339</v>
      </c>
      <c r="H2850" t="s">
        <v>3766</v>
      </c>
      <c r="I2850" t="s">
        <v>5969</v>
      </c>
      <c r="J2850" t="s">
        <v>12232</v>
      </c>
      <c r="L2850" t="s">
        <v>6070</v>
      </c>
      <c r="M2850" s="99">
        <v>44477</v>
      </c>
      <c r="N2850" s="21">
        <v>1013509793</v>
      </c>
      <c r="O2850" s="24">
        <v>1</v>
      </c>
      <c r="P2850" t="s">
        <v>5814</v>
      </c>
      <c r="Q2850">
        <v>1.95000032242592E-2</v>
      </c>
      <c r="R2850" t="s">
        <v>3139</v>
      </c>
      <c r="S2850" t="s">
        <v>54</v>
      </c>
      <c r="T2850">
        <v>90</v>
      </c>
      <c r="U2850" t="s">
        <v>6070</v>
      </c>
      <c r="V2850">
        <v>1013509793</v>
      </c>
      <c r="W2850" s="1">
        <v>1.95000032242592E-2</v>
      </c>
      <c r="X2850" t="s">
        <v>3139</v>
      </c>
      <c r="Y2850" t="s">
        <v>6203</v>
      </c>
      <c r="Z2850" s="21">
        <v>1014.7338578099999</v>
      </c>
      <c r="AA2850" s="1">
        <v>1.95000032242592E-2</v>
      </c>
      <c r="AB2850" t="s">
        <v>3139</v>
      </c>
      <c r="AC2850">
        <v>1224064.80999994</v>
      </c>
      <c r="AD2850" s="1" t="s">
        <v>3139</v>
      </c>
      <c r="AE2850" t="s">
        <v>5815</v>
      </c>
    </row>
    <row r="2851" spans="1:31">
      <c r="A2851" s="98" t="str">
        <f t="shared" si="135"/>
        <v>1120</v>
      </c>
      <c r="B2851" s="98" t="str">
        <f t="shared" si="136"/>
        <v>OT</v>
      </c>
      <c r="C2851" s="98">
        <f t="shared" si="137"/>
        <v>74</v>
      </c>
      <c r="D2851" t="s">
        <v>6552</v>
      </c>
      <c r="E2851">
        <v>104</v>
      </c>
      <c r="F2851">
        <v>112007</v>
      </c>
      <c r="G2851" t="s">
        <v>1339</v>
      </c>
      <c r="H2851" t="s">
        <v>3766</v>
      </c>
      <c r="I2851" t="s">
        <v>5969</v>
      </c>
      <c r="J2851" t="s">
        <v>12233</v>
      </c>
      <c r="L2851" t="s">
        <v>6072</v>
      </c>
      <c r="M2851" s="99">
        <v>44482</v>
      </c>
      <c r="N2851" s="21">
        <v>2043357492</v>
      </c>
      <c r="O2851" s="24">
        <v>1</v>
      </c>
      <c r="P2851" t="s">
        <v>5814</v>
      </c>
      <c r="Q2851">
        <v>1.95000032242592E-2</v>
      </c>
      <c r="R2851" t="s">
        <v>3139</v>
      </c>
      <c r="S2851" t="s">
        <v>54</v>
      </c>
      <c r="T2851">
        <v>90</v>
      </c>
      <c r="U2851" t="s">
        <v>6072</v>
      </c>
      <c r="V2851">
        <v>2043357492</v>
      </c>
      <c r="W2851" s="1">
        <v>1.95000032242592E-2</v>
      </c>
      <c r="X2851" t="s">
        <v>3139</v>
      </c>
      <c r="Y2851" t="s">
        <v>6203</v>
      </c>
      <c r="Z2851" s="21">
        <v>2045.2886085999999</v>
      </c>
      <c r="AA2851" s="1">
        <v>1.95000032242592E-2</v>
      </c>
      <c r="AB2851" t="s">
        <v>3139</v>
      </c>
      <c r="AC2851">
        <v>1931116.5999999</v>
      </c>
      <c r="AD2851" s="1" t="s">
        <v>3139</v>
      </c>
      <c r="AE2851" t="s">
        <v>5815</v>
      </c>
    </row>
    <row r="2852" spans="1:31">
      <c r="A2852" s="98" t="str">
        <f t="shared" si="135"/>
        <v>1120</v>
      </c>
      <c r="B2852" s="98" t="str">
        <f t="shared" si="136"/>
        <v>OT</v>
      </c>
      <c r="C2852" s="98">
        <f t="shared" si="137"/>
        <v>76</v>
      </c>
      <c r="D2852" t="s">
        <v>6552</v>
      </c>
      <c r="E2852">
        <v>105</v>
      </c>
      <c r="F2852">
        <v>112007</v>
      </c>
      <c r="G2852" t="s">
        <v>1339</v>
      </c>
      <c r="H2852" t="s">
        <v>3766</v>
      </c>
      <c r="I2852" t="s">
        <v>5969</v>
      </c>
      <c r="J2852" t="s">
        <v>12234</v>
      </c>
      <c r="L2852" t="s">
        <v>6154</v>
      </c>
      <c r="M2852" s="99">
        <v>44484</v>
      </c>
      <c r="N2852" s="21">
        <v>1520145571</v>
      </c>
      <c r="O2852" s="24">
        <v>1</v>
      </c>
      <c r="P2852" t="s">
        <v>5814</v>
      </c>
      <c r="Q2852">
        <v>1.95000032242592E-2</v>
      </c>
      <c r="R2852" t="s">
        <v>3139</v>
      </c>
      <c r="S2852" t="s">
        <v>54</v>
      </c>
      <c r="T2852">
        <v>90</v>
      </c>
      <c r="U2852" t="s">
        <v>6154</v>
      </c>
      <c r="V2852">
        <v>1520145571</v>
      </c>
      <c r="W2852" s="1">
        <v>1.95000032242592E-2</v>
      </c>
      <c r="X2852" t="s">
        <v>3139</v>
      </c>
      <c r="Y2852" t="s">
        <v>6203</v>
      </c>
      <c r="Z2852" s="21">
        <v>1521.4225213299999</v>
      </c>
      <c r="AA2852" s="1">
        <v>1.95000032242592E-2</v>
      </c>
      <c r="AB2852" t="s">
        <v>3139</v>
      </c>
      <c r="AC2852">
        <v>1276950.32999992</v>
      </c>
      <c r="AD2852" s="1" t="s">
        <v>3139</v>
      </c>
      <c r="AE2852" t="s">
        <v>5815</v>
      </c>
    </row>
    <row r="2853" spans="1:31">
      <c r="A2853" s="98" t="str">
        <f t="shared" si="135"/>
        <v>1120</v>
      </c>
      <c r="B2853" s="98" t="str">
        <f t="shared" si="136"/>
        <v>OT</v>
      </c>
      <c r="C2853" s="98">
        <f t="shared" si="137"/>
        <v>18</v>
      </c>
      <c r="D2853" t="s">
        <v>6552</v>
      </c>
      <c r="E2853">
        <v>106</v>
      </c>
      <c r="F2853">
        <v>112007</v>
      </c>
      <c r="G2853" t="s">
        <v>3399</v>
      </c>
      <c r="H2853" t="s">
        <v>3400</v>
      </c>
      <c r="I2853" t="s">
        <v>5969</v>
      </c>
      <c r="J2853" t="s">
        <v>9864</v>
      </c>
      <c r="L2853" t="s">
        <v>5973</v>
      </c>
      <c r="M2853" s="99">
        <v>44426</v>
      </c>
      <c r="N2853" s="21">
        <v>826082931</v>
      </c>
      <c r="O2853" s="24">
        <v>1</v>
      </c>
      <c r="P2853" t="s">
        <v>5814</v>
      </c>
      <c r="Q2853">
        <v>2.3999923668880999E-2</v>
      </c>
      <c r="R2853" t="s">
        <v>3139</v>
      </c>
      <c r="S2853" t="s">
        <v>54</v>
      </c>
      <c r="T2853">
        <v>90</v>
      </c>
      <c r="U2853" t="s">
        <v>5973</v>
      </c>
      <c r="V2853">
        <v>826082931</v>
      </c>
      <c r="W2853" s="1">
        <v>2.3999923668880999E-2</v>
      </c>
      <c r="X2853" t="s">
        <v>3139</v>
      </c>
      <c r="Y2853" t="s">
        <v>6203</v>
      </c>
      <c r="Z2853" s="21">
        <v>830.03198680999992</v>
      </c>
      <c r="AA2853" s="1">
        <v>2.3999923668880999E-2</v>
      </c>
      <c r="AB2853" t="s">
        <v>3139</v>
      </c>
      <c r="AC2853">
        <v>3949055.80999994</v>
      </c>
      <c r="AD2853" s="1" t="s">
        <v>3139</v>
      </c>
      <c r="AE2853" t="s">
        <v>5815</v>
      </c>
    </row>
    <row r="2854" spans="1:31">
      <c r="A2854" s="98" t="str">
        <f t="shared" si="135"/>
        <v>1120</v>
      </c>
      <c r="B2854" s="98" t="str">
        <f t="shared" si="136"/>
        <v>OT</v>
      </c>
      <c r="C2854" s="98">
        <f t="shared" si="137"/>
        <v>86</v>
      </c>
      <c r="D2854" t="s">
        <v>6552</v>
      </c>
      <c r="E2854">
        <v>107</v>
      </c>
      <c r="F2854">
        <v>112007</v>
      </c>
      <c r="G2854" t="s">
        <v>3399</v>
      </c>
      <c r="H2854" t="s">
        <v>3400</v>
      </c>
      <c r="I2854" t="s">
        <v>5969</v>
      </c>
      <c r="J2854" t="s">
        <v>12235</v>
      </c>
      <c r="L2854" t="s">
        <v>6237</v>
      </c>
      <c r="M2854" s="99">
        <v>44494</v>
      </c>
      <c r="N2854" s="21">
        <v>905244480</v>
      </c>
      <c r="O2854" s="24">
        <v>1</v>
      </c>
      <c r="P2854" t="s">
        <v>5814</v>
      </c>
      <c r="Q2854">
        <v>2.5000004025696399E-2</v>
      </c>
      <c r="R2854" t="s">
        <v>3139</v>
      </c>
      <c r="S2854" t="s">
        <v>54</v>
      </c>
      <c r="T2854">
        <v>92</v>
      </c>
      <c r="U2854" t="s">
        <v>6237</v>
      </c>
      <c r="V2854">
        <v>905244480</v>
      </c>
      <c r="W2854" s="1">
        <v>2.5000004025696399E-2</v>
      </c>
      <c r="X2854" t="s">
        <v>3139</v>
      </c>
      <c r="Y2854" t="s">
        <v>6203</v>
      </c>
      <c r="Z2854" s="21">
        <v>905.73077195000008</v>
      </c>
      <c r="AA2854" s="1">
        <v>2.5000004025696399E-2</v>
      </c>
      <c r="AB2854" t="s">
        <v>3139</v>
      </c>
      <c r="AC2854">
        <v>486291.95000004797</v>
      </c>
      <c r="AD2854" s="1" t="s">
        <v>3139</v>
      </c>
      <c r="AE2854" t="s">
        <v>5815</v>
      </c>
    </row>
    <row r="2855" spans="1:31">
      <c r="A2855" s="98" t="str">
        <f t="shared" si="135"/>
        <v>1120</v>
      </c>
      <c r="B2855" s="98" t="str">
        <f t="shared" si="136"/>
        <v>OT</v>
      </c>
      <c r="C2855" s="98">
        <f t="shared" si="137"/>
        <v>3</v>
      </c>
      <c r="D2855" t="s">
        <v>6552</v>
      </c>
      <c r="E2855">
        <v>108</v>
      </c>
      <c r="F2855">
        <v>112007</v>
      </c>
      <c r="G2855" t="s">
        <v>79</v>
      </c>
      <c r="H2855" t="s">
        <v>3898</v>
      </c>
      <c r="I2855" t="s">
        <v>5969</v>
      </c>
      <c r="J2855" t="s">
        <v>9865</v>
      </c>
      <c r="L2855" t="s">
        <v>6060</v>
      </c>
      <c r="M2855" s="99">
        <v>44411</v>
      </c>
      <c r="N2855" s="21">
        <v>1536205040</v>
      </c>
      <c r="O2855" s="24">
        <v>1</v>
      </c>
      <c r="P2855" t="s">
        <v>5814</v>
      </c>
      <c r="Q2855">
        <v>2.7999998508787101E-2</v>
      </c>
      <c r="R2855" t="s">
        <v>3139</v>
      </c>
      <c r="S2855" t="s">
        <v>54</v>
      </c>
      <c r="T2855">
        <v>90</v>
      </c>
      <c r="U2855" t="s">
        <v>6060</v>
      </c>
      <c r="V2855">
        <v>1536205040</v>
      </c>
      <c r="W2855" s="1">
        <v>2.7999998508787101E-2</v>
      </c>
      <c r="X2855" t="s">
        <v>3139</v>
      </c>
      <c r="Y2855" t="s">
        <v>6203</v>
      </c>
      <c r="Z2855" s="21">
        <v>1546.49918039</v>
      </c>
      <c r="AA2855" s="1">
        <v>2.7999998508787101E-2</v>
      </c>
      <c r="AB2855" t="s">
        <v>3139</v>
      </c>
      <c r="AC2855">
        <v>10294140.390000099</v>
      </c>
      <c r="AD2855" s="1" t="s">
        <v>3139</v>
      </c>
      <c r="AE2855" t="s">
        <v>5815</v>
      </c>
    </row>
    <row r="2856" spans="1:31">
      <c r="A2856" s="98" t="str">
        <f t="shared" si="135"/>
        <v>1120</v>
      </c>
      <c r="B2856" s="98" t="str">
        <f t="shared" si="136"/>
        <v>OT</v>
      </c>
      <c r="C2856" s="98">
        <f t="shared" si="137"/>
        <v>20</v>
      </c>
      <c r="D2856" t="s">
        <v>6552</v>
      </c>
      <c r="E2856">
        <v>109</v>
      </c>
      <c r="F2856">
        <v>112007</v>
      </c>
      <c r="G2856" t="s">
        <v>79</v>
      </c>
      <c r="H2856" t="s">
        <v>3898</v>
      </c>
      <c r="I2856" t="s">
        <v>5969</v>
      </c>
      <c r="J2856" t="s">
        <v>9866</v>
      </c>
      <c r="L2856" t="s">
        <v>6796</v>
      </c>
      <c r="M2856" s="99">
        <v>44428</v>
      </c>
      <c r="N2856" s="21">
        <v>2500000000</v>
      </c>
      <c r="O2856" s="24">
        <v>1</v>
      </c>
      <c r="P2856" t="s">
        <v>5814</v>
      </c>
      <c r="Q2856">
        <v>2.50000047852608E-2</v>
      </c>
      <c r="R2856" t="s">
        <v>3139</v>
      </c>
      <c r="S2856" t="s">
        <v>54</v>
      </c>
      <c r="T2856">
        <v>90</v>
      </c>
      <c r="U2856" t="s">
        <v>6796</v>
      </c>
      <c r="V2856">
        <v>2500000000</v>
      </c>
      <c r="W2856" s="1">
        <v>2.50000047852608E-2</v>
      </c>
      <c r="X2856" t="s">
        <v>3139</v>
      </c>
      <c r="Y2856" t="s">
        <v>6203</v>
      </c>
      <c r="Z2856" s="21">
        <v>2512.1071328400003</v>
      </c>
      <c r="AA2856" s="1">
        <v>2.50000047852608E-2</v>
      </c>
      <c r="AB2856" t="s">
        <v>3139</v>
      </c>
      <c r="AC2856">
        <v>12107132.840000199</v>
      </c>
      <c r="AD2856" s="1" t="s">
        <v>3139</v>
      </c>
      <c r="AE2856" t="s">
        <v>5815</v>
      </c>
    </row>
    <row r="2857" spans="1:31">
      <c r="A2857" s="98" t="str">
        <f t="shared" si="135"/>
        <v>1120</v>
      </c>
      <c r="B2857" s="98" t="str">
        <f t="shared" si="136"/>
        <v>OT</v>
      </c>
      <c r="C2857" s="98">
        <f t="shared" si="137"/>
        <v>46</v>
      </c>
      <c r="D2857" t="s">
        <v>6552</v>
      </c>
      <c r="E2857">
        <v>110</v>
      </c>
      <c r="F2857">
        <v>112007</v>
      </c>
      <c r="G2857" t="s">
        <v>79</v>
      </c>
      <c r="H2857" t="s">
        <v>3898</v>
      </c>
      <c r="I2857" t="s">
        <v>5969</v>
      </c>
      <c r="J2857" t="s">
        <v>11577</v>
      </c>
      <c r="L2857" t="s">
        <v>6279</v>
      </c>
      <c r="M2857" s="99">
        <v>44454</v>
      </c>
      <c r="N2857" s="21">
        <v>1020217966</v>
      </c>
      <c r="O2857" s="24">
        <v>1</v>
      </c>
      <c r="P2857" t="s">
        <v>5814</v>
      </c>
      <c r="Q2857">
        <v>2.7999998508787101E-2</v>
      </c>
      <c r="R2857" t="s">
        <v>3139</v>
      </c>
      <c r="S2857" t="s">
        <v>54</v>
      </c>
      <c r="T2857">
        <v>90</v>
      </c>
      <c r="U2857" t="s">
        <v>6279</v>
      </c>
      <c r="V2857">
        <v>1020217966</v>
      </c>
      <c r="W2857" s="1">
        <v>2.7999998508787101E-2</v>
      </c>
      <c r="X2857" t="s">
        <v>3139</v>
      </c>
      <c r="Y2857" t="s">
        <v>6203</v>
      </c>
      <c r="Z2857" s="21">
        <v>1023.74573725</v>
      </c>
      <c r="AA2857" s="1">
        <v>2.7999998508787101E-2</v>
      </c>
      <c r="AB2857" t="s">
        <v>3139</v>
      </c>
      <c r="AC2857">
        <v>3527771.25</v>
      </c>
      <c r="AD2857" s="1" t="s">
        <v>3139</v>
      </c>
      <c r="AE2857" t="s">
        <v>5815</v>
      </c>
    </row>
    <row r="2858" spans="1:31">
      <c r="A2858" s="98" t="str">
        <f t="shared" si="135"/>
        <v>1120</v>
      </c>
      <c r="B2858" s="98" t="str">
        <f t="shared" si="136"/>
        <v>OT</v>
      </c>
      <c r="C2858" s="98">
        <f t="shared" si="137"/>
        <v>47</v>
      </c>
      <c r="D2858" t="s">
        <v>6552</v>
      </c>
      <c r="E2858">
        <v>111</v>
      </c>
      <c r="F2858">
        <v>112007</v>
      </c>
      <c r="G2858" t="s">
        <v>79</v>
      </c>
      <c r="H2858" t="s">
        <v>3898</v>
      </c>
      <c r="I2858" t="s">
        <v>5969</v>
      </c>
      <c r="J2858" t="s">
        <v>11578</v>
      </c>
      <c r="L2858" t="s">
        <v>6169</v>
      </c>
      <c r="M2858" s="99">
        <v>44455</v>
      </c>
      <c r="N2858" s="21">
        <v>537201735</v>
      </c>
      <c r="O2858" s="24">
        <v>1</v>
      </c>
      <c r="P2858" t="s">
        <v>5814</v>
      </c>
      <c r="Q2858">
        <v>2.7999998508787101E-2</v>
      </c>
      <c r="R2858" t="s">
        <v>3139</v>
      </c>
      <c r="S2858" t="s">
        <v>54</v>
      </c>
      <c r="T2858">
        <v>90</v>
      </c>
      <c r="U2858" t="s">
        <v>6169</v>
      </c>
      <c r="V2858">
        <v>537201735</v>
      </c>
      <c r="W2858" s="1">
        <v>2.7999998508787101E-2</v>
      </c>
      <c r="X2858" t="s">
        <v>3139</v>
      </c>
      <c r="Y2858" t="s">
        <v>6203</v>
      </c>
      <c r="Z2858" s="21">
        <v>539.01885342999992</v>
      </c>
      <c r="AA2858" s="1">
        <v>2.7999998508787101E-2</v>
      </c>
      <c r="AB2858" t="s">
        <v>3139</v>
      </c>
      <c r="AC2858">
        <v>1817118.4299999501</v>
      </c>
      <c r="AD2858" s="1" t="s">
        <v>3139</v>
      </c>
      <c r="AE2858" t="s">
        <v>5815</v>
      </c>
    </row>
    <row r="2859" spans="1:31">
      <c r="A2859" s="98" t="str">
        <f t="shared" si="135"/>
        <v>1120</v>
      </c>
      <c r="B2859" s="98" t="str">
        <f t="shared" si="136"/>
        <v>OT</v>
      </c>
      <c r="C2859" s="98">
        <f t="shared" si="137"/>
        <v>48</v>
      </c>
      <c r="D2859" t="s">
        <v>6552</v>
      </c>
      <c r="E2859">
        <v>112</v>
      </c>
      <c r="F2859">
        <v>112007</v>
      </c>
      <c r="G2859" t="s">
        <v>79</v>
      </c>
      <c r="H2859" t="s">
        <v>3898</v>
      </c>
      <c r="I2859" t="s">
        <v>5969</v>
      </c>
      <c r="J2859" t="s">
        <v>11579</v>
      </c>
      <c r="L2859" t="s">
        <v>6319</v>
      </c>
      <c r="M2859" s="99">
        <v>44456</v>
      </c>
      <c r="N2859" s="21">
        <v>2052577600</v>
      </c>
      <c r="O2859" s="24">
        <v>1</v>
      </c>
      <c r="P2859" t="s">
        <v>5814</v>
      </c>
      <c r="Q2859">
        <v>2.7999998508787101E-2</v>
      </c>
      <c r="R2859" t="s">
        <v>3139</v>
      </c>
      <c r="S2859" t="s">
        <v>54</v>
      </c>
      <c r="T2859">
        <v>90</v>
      </c>
      <c r="U2859" t="s">
        <v>6319</v>
      </c>
      <c r="V2859">
        <v>2052577600</v>
      </c>
      <c r="W2859" s="1">
        <v>2.7999998508787101E-2</v>
      </c>
      <c r="X2859" t="s">
        <v>3139</v>
      </c>
      <c r="Y2859" t="s">
        <v>6203</v>
      </c>
      <c r="Z2859" s="21">
        <v>2059.3660288699998</v>
      </c>
      <c r="AA2859" s="1">
        <v>2.7999998508787101E-2</v>
      </c>
      <c r="AB2859" t="s">
        <v>3139</v>
      </c>
      <c r="AC2859">
        <v>6788428.8699998902</v>
      </c>
      <c r="AD2859" s="1" t="s">
        <v>3139</v>
      </c>
      <c r="AE2859" t="s">
        <v>5815</v>
      </c>
    </row>
    <row r="2860" spans="1:31">
      <c r="A2860" s="98" t="str">
        <f t="shared" si="135"/>
        <v>1120</v>
      </c>
      <c r="B2860" s="98" t="str">
        <f t="shared" si="136"/>
        <v>OT</v>
      </c>
      <c r="C2860" s="98">
        <f t="shared" si="137"/>
        <v>60</v>
      </c>
      <c r="D2860" t="s">
        <v>6552</v>
      </c>
      <c r="E2860">
        <v>113</v>
      </c>
      <c r="F2860">
        <v>112007</v>
      </c>
      <c r="G2860" t="s">
        <v>79</v>
      </c>
      <c r="H2860" t="s">
        <v>3898</v>
      </c>
      <c r="I2860" t="s">
        <v>5969</v>
      </c>
      <c r="J2860" t="s">
        <v>12236</v>
      </c>
      <c r="L2860" t="s">
        <v>6100</v>
      </c>
      <c r="M2860" s="99">
        <v>44468</v>
      </c>
      <c r="N2860" s="21">
        <v>611809749</v>
      </c>
      <c r="O2860" s="24">
        <v>1</v>
      </c>
      <c r="P2860" t="s">
        <v>5814</v>
      </c>
      <c r="Q2860">
        <v>2.44999999940692E-2</v>
      </c>
      <c r="R2860" t="s">
        <v>3139</v>
      </c>
      <c r="S2860" t="s">
        <v>54</v>
      </c>
      <c r="T2860">
        <v>90</v>
      </c>
      <c r="U2860" t="s">
        <v>6100</v>
      </c>
      <c r="V2860">
        <v>611809749</v>
      </c>
      <c r="W2860" s="1">
        <v>2.44999999940692E-2</v>
      </c>
      <c r="X2860" t="s">
        <v>3139</v>
      </c>
      <c r="Y2860" t="s">
        <v>6203</v>
      </c>
      <c r="Z2860" s="21">
        <v>613.09881507</v>
      </c>
      <c r="AA2860" s="1">
        <v>2.44999999940692E-2</v>
      </c>
      <c r="AB2860" t="s">
        <v>3139</v>
      </c>
      <c r="AC2860">
        <v>1289066.0700000499</v>
      </c>
      <c r="AD2860" s="1" t="s">
        <v>3139</v>
      </c>
      <c r="AE2860" t="s">
        <v>5815</v>
      </c>
    </row>
    <row r="2861" spans="1:31">
      <c r="A2861" s="98" t="str">
        <f t="shared" si="135"/>
        <v>1120</v>
      </c>
      <c r="B2861" s="98" t="str">
        <f t="shared" si="136"/>
        <v>OT</v>
      </c>
      <c r="C2861" s="98">
        <f t="shared" si="137"/>
        <v>76</v>
      </c>
      <c r="D2861" t="s">
        <v>6552</v>
      </c>
      <c r="E2861">
        <v>114</v>
      </c>
      <c r="F2861">
        <v>112007</v>
      </c>
      <c r="G2861" t="s">
        <v>79</v>
      </c>
      <c r="H2861" t="s">
        <v>3898</v>
      </c>
      <c r="I2861" t="s">
        <v>5969</v>
      </c>
      <c r="J2861" t="s">
        <v>12237</v>
      </c>
      <c r="L2861" t="s">
        <v>6154</v>
      </c>
      <c r="M2861" s="99">
        <v>44484</v>
      </c>
      <c r="N2861" s="21">
        <v>1317657586</v>
      </c>
      <c r="O2861" s="24">
        <v>1</v>
      </c>
      <c r="P2861" t="s">
        <v>5814</v>
      </c>
      <c r="Q2861">
        <v>2.44999999940692E-2</v>
      </c>
      <c r="R2861" t="s">
        <v>3139</v>
      </c>
      <c r="S2861" t="s">
        <v>54</v>
      </c>
      <c r="T2861">
        <v>90</v>
      </c>
      <c r="U2861" t="s">
        <v>6154</v>
      </c>
      <c r="V2861">
        <v>1317657586</v>
      </c>
      <c r="W2861" s="1">
        <v>2.44999999940692E-2</v>
      </c>
      <c r="X2861" t="s">
        <v>3139</v>
      </c>
      <c r="Y2861" t="s">
        <v>6203</v>
      </c>
      <c r="Z2861" s="21">
        <v>1319.0449894600001</v>
      </c>
      <c r="AA2861" s="1">
        <v>2.44999999940692E-2</v>
      </c>
      <c r="AB2861" t="s">
        <v>3139</v>
      </c>
      <c r="AC2861">
        <v>1387403.46000004</v>
      </c>
      <c r="AD2861" s="1" t="s">
        <v>3139</v>
      </c>
      <c r="AE2861" t="s">
        <v>5815</v>
      </c>
    </row>
    <row r="2862" spans="1:31">
      <c r="A2862" s="98" t="str">
        <f t="shared" si="135"/>
        <v>1120</v>
      </c>
      <c r="B2862" s="98" t="str">
        <f t="shared" si="136"/>
        <v>OT</v>
      </c>
      <c r="C2862" s="98">
        <f t="shared" si="137"/>
        <v>90</v>
      </c>
      <c r="D2862" t="s">
        <v>6552</v>
      </c>
      <c r="E2862">
        <v>115</v>
      </c>
      <c r="F2862">
        <v>112007</v>
      </c>
      <c r="G2862" t="s">
        <v>79</v>
      </c>
      <c r="H2862" t="s">
        <v>3898</v>
      </c>
      <c r="I2862" t="s">
        <v>5969</v>
      </c>
      <c r="J2862" t="s">
        <v>12238</v>
      </c>
      <c r="L2862" t="s">
        <v>6114</v>
      </c>
      <c r="M2862" s="99">
        <v>44498</v>
      </c>
      <c r="N2862" s="21">
        <v>528773801</v>
      </c>
      <c r="O2862" s="24">
        <v>1</v>
      </c>
      <c r="P2862" t="s">
        <v>5814</v>
      </c>
      <c r="Q2862">
        <v>2.44999999940692E-2</v>
      </c>
      <c r="R2862" t="s">
        <v>3139</v>
      </c>
      <c r="S2862" t="s">
        <v>54</v>
      </c>
      <c r="T2862">
        <v>90</v>
      </c>
      <c r="U2862" t="s">
        <v>6114</v>
      </c>
      <c r="V2862">
        <v>528773801</v>
      </c>
      <c r="W2862" s="1">
        <v>2.44999999940692E-2</v>
      </c>
      <c r="X2862" t="s">
        <v>3139</v>
      </c>
      <c r="Y2862" t="s">
        <v>6203</v>
      </c>
      <c r="Z2862" s="21">
        <v>528.84336429999996</v>
      </c>
      <c r="AA2862" s="1">
        <v>2.44999999940692E-2</v>
      </c>
      <c r="AB2862" t="s">
        <v>3139</v>
      </c>
      <c r="AC2862">
        <v>69563.300000011906</v>
      </c>
      <c r="AD2862" s="1" t="s">
        <v>3139</v>
      </c>
      <c r="AE2862" t="s">
        <v>5815</v>
      </c>
    </row>
    <row r="2863" spans="1:31">
      <c r="A2863" s="98" t="str">
        <f t="shared" si="135"/>
        <v>1120</v>
      </c>
      <c r="B2863" s="98" t="str">
        <f t="shared" si="136"/>
        <v>OT</v>
      </c>
      <c r="C2863" s="98">
        <f t="shared" si="137"/>
        <v>54</v>
      </c>
      <c r="D2863" t="s">
        <v>6552</v>
      </c>
      <c r="E2863">
        <v>116</v>
      </c>
      <c r="F2863">
        <v>112007</v>
      </c>
      <c r="G2863" t="s">
        <v>53</v>
      </c>
      <c r="H2863" t="s">
        <v>3047</v>
      </c>
      <c r="I2863" t="s">
        <v>5969</v>
      </c>
      <c r="J2863" t="s">
        <v>11582</v>
      </c>
      <c r="L2863" t="s">
        <v>6098</v>
      </c>
      <c r="M2863" s="99">
        <v>44462</v>
      </c>
      <c r="N2863" s="21">
        <v>2564268064</v>
      </c>
      <c r="O2863" s="24">
        <v>1</v>
      </c>
      <c r="P2863" t="s">
        <v>5814</v>
      </c>
      <c r="Q2863">
        <v>2.50000047852608E-2</v>
      </c>
      <c r="R2863" t="s">
        <v>3139</v>
      </c>
      <c r="S2863" t="s">
        <v>54</v>
      </c>
      <c r="T2863">
        <v>90</v>
      </c>
      <c r="U2863" t="s">
        <v>6098</v>
      </c>
      <c r="V2863">
        <v>2564268064</v>
      </c>
      <c r="W2863" s="1">
        <v>2.50000047852608E-2</v>
      </c>
      <c r="X2863" t="s">
        <v>3139</v>
      </c>
      <c r="Y2863" t="s">
        <v>6203</v>
      </c>
      <c r="Z2863" s="21">
        <v>2570.81472906</v>
      </c>
      <c r="AA2863" s="1">
        <v>2.50000047852608E-2</v>
      </c>
      <c r="AB2863" t="s">
        <v>3139</v>
      </c>
      <c r="AC2863">
        <v>6546665.05999994</v>
      </c>
      <c r="AD2863" s="1" t="s">
        <v>3139</v>
      </c>
      <c r="AE2863" t="s">
        <v>5815</v>
      </c>
    </row>
    <row r="2864" spans="1:31">
      <c r="A2864" s="98" t="str">
        <f t="shared" si="135"/>
        <v>1120</v>
      </c>
      <c r="B2864" s="98" t="str">
        <f t="shared" si="136"/>
        <v>OT</v>
      </c>
      <c r="C2864" s="98">
        <f t="shared" si="137"/>
        <v>5</v>
      </c>
      <c r="D2864" t="s">
        <v>6552</v>
      </c>
      <c r="E2864">
        <v>117</v>
      </c>
      <c r="F2864">
        <v>112007</v>
      </c>
      <c r="G2864" t="s">
        <v>53</v>
      </c>
      <c r="H2864" t="s">
        <v>3047</v>
      </c>
      <c r="I2864" t="s">
        <v>5969</v>
      </c>
      <c r="J2864" t="s">
        <v>9867</v>
      </c>
      <c r="L2864" t="s">
        <v>6207</v>
      </c>
      <c r="M2864" s="99">
        <v>44413</v>
      </c>
      <c r="N2864" s="21">
        <v>422886585</v>
      </c>
      <c r="O2864" s="24">
        <v>1</v>
      </c>
      <c r="P2864" t="s">
        <v>5814</v>
      </c>
      <c r="Q2864">
        <v>2.50000047852608E-2</v>
      </c>
      <c r="R2864" t="s">
        <v>3139</v>
      </c>
      <c r="S2864" t="s">
        <v>54</v>
      </c>
      <c r="T2864">
        <v>90</v>
      </c>
      <c r="U2864" t="s">
        <v>6207</v>
      </c>
      <c r="V2864">
        <v>422886585</v>
      </c>
      <c r="W2864" s="1">
        <v>2.50000047852608E-2</v>
      </c>
      <c r="X2864" t="s">
        <v>3139</v>
      </c>
      <c r="Y2864" t="s">
        <v>6203</v>
      </c>
      <c r="Z2864" s="21">
        <v>425.36247141000001</v>
      </c>
      <c r="AA2864" s="1">
        <v>2.50000047852608E-2</v>
      </c>
      <c r="AB2864" t="s">
        <v>3139</v>
      </c>
      <c r="AC2864">
        <v>2475886.41000003</v>
      </c>
      <c r="AD2864" s="1" t="s">
        <v>3139</v>
      </c>
      <c r="AE2864" t="s">
        <v>5815</v>
      </c>
    </row>
    <row r="2865" spans="1:31">
      <c r="A2865" s="98" t="str">
        <f t="shared" si="135"/>
        <v>1120</v>
      </c>
      <c r="B2865" s="98" t="str">
        <f t="shared" si="136"/>
        <v>OT</v>
      </c>
      <c r="C2865" s="98">
        <f t="shared" si="137"/>
        <v>10</v>
      </c>
      <c r="D2865" t="s">
        <v>6552</v>
      </c>
      <c r="E2865">
        <v>118</v>
      </c>
      <c r="F2865">
        <v>112007</v>
      </c>
      <c r="G2865" t="s">
        <v>53</v>
      </c>
      <c r="H2865" t="s">
        <v>3047</v>
      </c>
      <c r="I2865" t="s">
        <v>5969</v>
      </c>
      <c r="J2865" t="s">
        <v>9868</v>
      </c>
      <c r="L2865" t="s">
        <v>6088</v>
      </c>
      <c r="M2865" s="99">
        <v>44418</v>
      </c>
      <c r="N2865" s="21">
        <v>1010522378</v>
      </c>
      <c r="O2865" s="24">
        <v>1</v>
      </c>
      <c r="P2865" t="s">
        <v>5814</v>
      </c>
      <c r="Q2865">
        <v>2.50000047852608E-2</v>
      </c>
      <c r="R2865" t="s">
        <v>3139</v>
      </c>
      <c r="S2865" t="s">
        <v>54</v>
      </c>
      <c r="T2865">
        <v>90</v>
      </c>
      <c r="U2865" t="s">
        <v>6088</v>
      </c>
      <c r="V2865">
        <v>1010522378</v>
      </c>
      <c r="W2865" s="1">
        <v>2.50000047852608E-2</v>
      </c>
      <c r="X2865" t="s">
        <v>3139</v>
      </c>
      <c r="Y2865" t="s">
        <v>6203</v>
      </c>
      <c r="Z2865" s="21">
        <v>1016.09775733</v>
      </c>
      <c r="AA2865" s="1">
        <v>2.50000047852608E-2</v>
      </c>
      <c r="AB2865" t="s">
        <v>3139</v>
      </c>
      <c r="AC2865">
        <v>5575379.3300000401</v>
      </c>
      <c r="AD2865" s="1" t="s">
        <v>3139</v>
      </c>
      <c r="AE2865" t="s">
        <v>5815</v>
      </c>
    </row>
    <row r="2866" spans="1:31">
      <c r="A2866" s="98" t="str">
        <f t="shared" si="135"/>
        <v>1120</v>
      </c>
      <c r="B2866" s="98" t="str">
        <f t="shared" si="136"/>
        <v>OT</v>
      </c>
      <c r="C2866" s="98">
        <f t="shared" si="137"/>
        <v>18</v>
      </c>
      <c r="D2866" t="s">
        <v>6552</v>
      </c>
      <c r="E2866">
        <v>119</v>
      </c>
      <c r="F2866">
        <v>112007</v>
      </c>
      <c r="G2866" t="s">
        <v>53</v>
      </c>
      <c r="H2866" t="s">
        <v>3047</v>
      </c>
      <c r="I2866" t="s">
        <v>5969</v>
      </c>
      <c r="J2866" t="s">
        <v>9869</v>
      </c>
      <c r="L2866" t="s">
        <v>5973</v>
      </c>
      <c r="M2866" s="99">
        <v>44426</v>
      </c>
      <c r="N2866" s="21">
        <v>3317936074</v>
      </c>
      <c r="O2866" s="24">
        <v>1</v>
      </c>
      <c r="P2866" t="s">
        <v>5814</v>
      </c>
      <c r="Q2866">
        <v>2.50000047852608E-2</v>
      </c>
      <c r="R2866" t="s">
        <v>3139</v>
      </c>
      <c r="S2866" t="s">
        <v>54</v>
      </c>
      <c r="T2866">
        <v>90</v>
      </c>
      <c r="U2866" t="s">
        <v>5973</v>
      </c>
      <c r="V2866">
        <v>3317936074</v>
      </c>
      <c r="W2866" s="1">
        <v>2.50000047852608E-2</v>
      </c>
      <c r="X2866" t="s">
        <v>3139</v>
      </c>
      <c r="Y2866" t="s">
        <v>6203</v>
      </c>
      <c r="Z2866" s="21">
        <v>3334.4518012199997</v>
      </c>
      <c r="AA2866" s="1">
        <v>2.50000047852608E-2</v>
      </c>
      <c r="AB2866" t="s">
        <v>3139</v>
      </c>
      <c r="AC2866">
        <v>16515727.2199998</v>
      </c>
      <c r="AD2866" s="1" t="s">
        <v>3139</v>
      </c>
      <c r="AE2866" t="s">
        <v>5815</v>
      </c>
    </row>
    <row r="2867" spans="1:31">
      <c r="A2867" s="98" t="str">
        <f t="shared" si="135"/>
        <v>1120</v>
      </c>
      <c r="B2867" s="98" t="str">
        <f t="shared" si="136"/>
        <v>OT</v>
      </c>
      <c r="C2867" s="98">
        <f t="shared" si="137"/>
        <v>20</v>
      </c>
      <c r="D2867" t="s">
        <v>6552</v>
      </c>
      <c r="E2867">
        <v>120</v>
      </c>
      <c r="F2867">
        <v>112007</v>
      </c>
      <c r="G2867" t="s">
        <v>53</v>
      </c>
      <c r="H2867" t="s">
        <v>3047</v>
      </c>
      <c r="I2867" t="s">
        <v>5969</v>
      </c>
      <c r="J2867" t="s">
        <v>9870</v>
      </c>
      <c r="L2867" t="s">
        <v>6796</v>
      </c>
      <c r="M2867" s="99">
        <v>44428</v>
      </c>
      <c r="N2867" s="21">
        <v>2558941838</v>
      </c>
      <c r="O2867" s="24">
        <v>1</v>
      </c>
      <c r="P2867" t="s">
        <v>5814</v>
      </c>
      <c r="Q2867">
        <v>2.50000047852608E-2</v>
      </c>
      <c r="R2867" t="s">
        <v>3139</v>
      </c>
      <c r="S2867" t="s">
        <v>54</v>
      </c>
      <c r="T2867">
        <v>90</v>
      </c>
      <c r="U2867" t="s">
        <v>6796</v>
      </c>
      <c r="V2867">
        <v>2558941838</v>
      </c>
      <c r="W2867" s="1">
        <v>2.50000047852608E-2</v>
      </c>
      <c r="X2867" t="s">
        <v>3139</v>
      </c>
      <c r="Y2867" t="s">
        <v>6203</v>
      </c>
      <c r="Z2867" s="21">
        <v>2571.3344175100001</v>
      </c>
      <c r="AA2867" s="1">
        <v>2.50000047852608E-2</v>
      </c>
      <c r="AB2867" t="s">
        <v>3139</v>
      </c>
      <c r="AC2867">
        <v>12392579.510000199</v>
      </c>
      <c r="AD2867" s="1" t="s">
        <v>3139</v>
      </c>
      <c r="AE2867" t="s">
        <v>5815</v>
      </c>
    </row>
    <row r="2868" spans="1:31">
      <c r="A2868" s="98" t="str">
        <f t="shared" si="135"/>
        <v>1120</v>
      </c>
      <c r="B2868" s="98" t="str">
        <f t="shared" si="136"/>
        <v>OT</v>
      </c>
      <c r="C2868" s="98">
        <f t="shared" si="137"/>
        <v>25</v>
      </c>
      <c r="D2868" t="s">
        <v>6552</v>
      </c>
      <c r="E2868">
        <v>121</v>
      </c>
      <c r="F2868">
        <v>112007</v>
      </c>
      <c r="G2868" t="s">
        <v>53</v>
      </c>
      <c r="H2868" t="s">
        <v>3047</v>
      </c>
      <c r="I2868" t="s">
        <v>5969</v>
      </c>
      <c r="J2868" t="s">
        <v>9871</v>
      </c>
      <c r="L2868" t="s">
        <v>6277</v>
      </c>
      <c r="M2868" s="99">
        <v>44433</v>
      </c>
      <c r="N2868" s="21">
        <v>2043979135</v>
      </c>
      <c r="O2868" s="24">
        <v>1</v>
      </c>
      <c r="P2868" t="s">
        <v>5814</v>
      </c>
      <c r="Q2868">
        <v>2.50000047852608E-2</v>
      </c>
      <c r="R2868" t="s">
        <v>3139</v>
      </c>
      <c r="S2868" t="s">
        <v>54</v>
      </c>
      <c r="T2868">
        <v>90</v>
      </c>
      <c r="U2868" t="s">
        <v>6277</v>
      </c>
      <c r="V2868">
        <v>2043979135</v>
      </c>
      <c r="W2868" s="1">
        <v>2.50000047852608E-2</v>
      </c>
      <c r="X2868" t="s">
        <v>3139</v>
      </c>
      <c r="Y2868" t="s">
        <v>6203</v>
      </c>
      <c r="Z2868" s="21">
        <v>2053.18887043</v>
      </c>
      <c r="AA2868" s="1">
        <v>2.50000047852608E-2</v>
      </c>
      <c r="AB2868" t="s">
        <v>3139</v>
      </c>
      <c r="AC2868">
        <v>9209735.4300000705</v>
      </c>
      <c r="AD2868" s="1" t="s">
        <v>3139</v>
      </c>
      <c r="AE2868" t="s">
        <v>5815</v>
      </c>
    </row>
    <row r="2869" spans="1:31">
      <c r="A2869" s="98" t="str">
        <f t="shared" si="135"/>
        <v>1120</v>
      </c>
      <c r="B2869" s="98" t="str">
        <f t="shared" si="136"/>
        <v>OT</v>
      </c>
      <c r="C2869" s="98">
        <f t="shared" si="137"/>
        <v>46</v>
      </c>
      <c r="D2869" t="s">
        <v>6552</v>
      </c>
      <c r="E2869">
        <v>122</v>
      </c>
      <c r="F2869">
        <v>112007</v>
      </c>
      <c r="G2869" t="s">
        <v>53</v>
      </c>
      <c r="H2869" t="s">
        <v>3047</v>
      </c>
      <c r="I2869" t="s">
        <v>5969</v>
      </c>
      <c r="J2869" t="s">
        <v>11580</v>
      </c>
      <c r="L2869" t="s">
        <v>6279</v>
      </c>
      <c r="M2869" s="99">
        <v>44454</v>
      </c>
      <c r="N2869" s="21">
        <v>1014292306</v>
      </c>
      <c r="O2869" s="24">
        <v>1</v>
      </c>
      <c r="P2869" t="s">
        <v>5814</v>
      </c>
      <c r="Q2869">
        <v>2.50000047852608E-2</v>
      </c>
      <c r="R2869" t="s">
        <v>3139</v>
      </c>
      <c r="S2869" t="s">
        <v>54</v>
      </c>
      <c r="T2869">
        <v>90</v>
      </c>
      <c r="U2869" t="s">
        <v>6279</v>
      </c>
      <c r="V2869">
        <v>1014292306</v>
      </c>
      <c r="W2869" s="1">
        <v>2.50000047852608E-2</v>
      </c>
      <c r="X2869" t="s">
        <v>3139</v>
      </c>
      <c r="Y2869" t="s">
        <v>6203</v>
      </c>
      <c r="Z2869" s="21">
        <v>1017.427834</v>
      </c>
      <c r="AA2869" s="1">
        <v>2.50000047852608E-2</v>
      </c>
      <c r="AB2869" t="s">
        <v>3139</v>
      </c>
      <c r="AC2869">
        <v>3135528</v>
      </c>
      <c r="AD2869" s="1" t="s">
        <v>3139</v>
      </c>
      <c r="AE2869" t="s">
        <v>5815</v>
      </c>
    </row>
    <row r="2870" spans="1:31">
      <c r="A2870" s="98" t="str">
        <f t="shared" si="135"/>
        <v>1120</v>
      </c>
      <c r="B2870" s="98" t="str">
        <f t="shared" si="136"/>
        <v>OT</v>
      </c>
      <c r="C2870" s="98">
        <f t="shared" si="137"/>
        <v>52</v>
      </c>
      <c r="D2870" t="s">
        <v>6552</v>
      </c>
      <c r="E2870">
        <v>123</v>
      </c>
      <c r="F2870">
        <v>112007</v>
      </c>
      <c r="G2870" t="s">
        <v>53</v>
      </c>
      <c r="H2870" t="s">
        <v>3047</v>
      </c>
      <c r="I2870" t="s">
        <v>5969</v>
      </c>
      <c r="J2870" t="s">
        <v>11581</v>
      </c>
      <c r="L2870" t="s">
        <v>6086</v>
      </c>
      <c r="M2870" s="99">
        <v>44460</v>
      </c>
      <c r="N2870" s="21">
        <v>5128420574</v>
      </c>
      <c r="O2870" s="24">
        <v>1</v>
      </c>
      <c r="P2870" t="s">
        <v>5814</v>
      </c>
      <c r="Q2870">
        <v>2.50000047852608E-2</v>
      </c>
      <c r="R2870" t="s">
        <v>3139</v>
      </c>
      <c r="S2870" t="s">
        <v>54</v>
      </c>
      <c r="T2870">
        <v>90</v>
      </c>
      <c r="U2870" t="s">
        <v>6086</v>
      </c>
      <c r="V2870">
        <v>5128420574</v>
      </c>
      <c r="W2870" s="1">
        <v>2.50000047852608E-2</v>
      </c>
      <c r="X2870" t="s">
        <v>3139</v>
      </c>
      <c r="Y2870" t="s">
        <v>6203</v>
      </c>
      <c r="Z2870" s="21">
        <v>5142.2036414200002</v>
      </c>
      <c r="AA2870" s="1">
        <v>2.50000047852608E-2</v>
      </c>
      <c r="AB2870" t="s">
        <v>3139</v>
      </c>
      <c r="AC2870">
        <v>13783067.420000101</v>
      </c>
      <c r="AD2870" s="1" t="s">
        <v>3139</v>
      </c>
      <c r="AE2870" t="s">
        <v>5815</v>
      </c>
    </row>
    <row r="2871" spans="1:31">
      <c r="A2871" s="98" t="str">
        <f t="shared" si="135"/>
        <v>1120</v>
      </c>
      <c r="B2871" s="98" t="str">
        <f t="shared" si="136"/>
        <v>OT</v>
      </c>
      <c r="C2871" s="98">
        <f t="shared" si="137"/>
        <v>69</v>
      </c>
      <c r="D2871" t="s">
        <v>6552</v>
      </c>
      <c r="E2871">
        <v>124</v>
      </c>
      <c r="F2871">
        <v>112007</v>
      </c>
      <c r="G2871" t="s">
        <v>53</v>
      </c>
      <c r="H2871" t="s">
        <v>3047</v>
      </c>
      <c r="I2871" t="s">
        <v>5969</v>
      </c>
      <c r="J2871" t="s">
        <v>12239</v>
      </c>
      <c r="L2871" t="s">
        <v>6070</v>
      </c>
      <c r="M2871" s="99">
        <v>44477</v>
      </c>
      <c r="N2871" s="21">
        <v>811054844</v>
      </c>
      <c r="O2871" s="24">
        <v>1</v>
      </c>
      <c r="P2871" t="s">
        <v>5814</v>
      </c>
      <c r="Q2871">
        <v>2.50000047852608E-2</v>
      </c>
      <c r="R2871" t="s">
        <v>3139</v>
      </c>
      <c r="S2871" t="s">
        <v>54</v>
      </c>
      <c r="T2871">
        <v>90</v>
      </c>
      <c r="U2871" t="s">
        <v>6070</v>
      </c>
      <c r="V2871">
        <v>811054844</v>
      </c>
      <c r="W2871" s="1">
        <v>2.50000047852608E-2</v>
      </c>
      <c r="X2871" t="s">
        <v>3139</v>
      </c>
      <c r="Y2871" t="s">
        <v>6203</v>
      </c>
      <c r="Z2871" s="21">
        <v>812.30750203999992</v>
      </c>
      <c r="AA2871" s="1">
        <v>2.50000047852608E-2</v>
      </c>
      <c r="AB2871" t="s">
        <v>3139</v>
      </c>
      <c r="AC2871">
        <v>1252658.03999996</v>
      </c>
      <c r="AD2871" s="1" t="s">
        <v>3139</v>
      </c>
      <c r="AE2871" t="s">
        <v>5815</v>
      </c>
    </row>
    <row r="2872" spans="1:31">
      <c r="A2872" s="98" t="str">
        <f t="shared" si="135"/>
        <v>1120</v>
      </c>
      <c r="B2872" s="98" t="str">
        <f t="shared" si="136"/>
        <v>OT</v>
      </c>
      <c r="C2872" s="98">
        <f t="shared" si="137"/>
        <v>25</v>
      </c>
      <c r="D2872" t="s">
        <v>6552</v>
      </c>
      <c r="E2872">
        <v>125</v>
      </c>
      <c r="F2872">
        <v>112007</v>
      </c>
      <c r="G2872" t="s">
        <v>55</v>
      </c>
      <c r="H2872" t="s">
        <v>3251</v>
      </c>
      <c r="I2872" t="s">
        <v>5969</v>
      </c>
      <c r="J2872" t="s">
        <v>9872</v>
      </c>
      <c r="L2872" t="s">
        <v>6277</v>
      </c>
      <c r="M2872" s="99">
        <v>44433</v>
      </c>
      <c r="N2872" s="21">
        <v>3012300000</v>
      </c>
      <c r="O2872" s="24">
        <v>1</v>
      </c>
      <c r="P2872" t="s">
        <v>5814</v>
      </c>
      <c r="Q2872">
        <v>1.7499995247680599E-2</v>
      </c>
      <c r="R2872" t="s">
        <v>3139</v>
      </c>
      <c r="S2872" t="s">
        <v>54</v>
      </c>
      <c r="T2872">
        <v>90</v>
      </c>
      <c r="U2872" t="s">
        <v>6277</v>
      </c>
      <c r="V2872">
        <v>3012300000</v>
      </c>
      <c r="W2872" s="1">
        <v>1.7499995247680599E-2</v>
      </c>
      <c r="X2872" t="s">
        <v>3139</v>
      </c>
      <c r="Y2872" t="s">
        <v>6203</v>
      </c>
      <c r="Z2872" s="21">
        <v>3021.8296409999998</v>
      </c>
      <c r="AA2872" s="1">
        <v>1.7499995247680599E-2</v>
      </c>
      <c r="AB2872" t="s">
        <v>3139</v>
      </c>
      <c r="AC2872">
        <v>9529641</v>
      </c>
      <c r="AD2872" s="1" t="s">
        <v>3139</v>
      </c>
      <c r="AE2872" t="s">
        <v>5815</v>
      </c>
    </row>
    <row r="2873" spans="1:31">
      <c r="A2873" s="98" t="str">
        <f t="shared" si="135"/>
        <v>1120</v>
      </c>
      <c r="B2873" s="98" t="str">
        <f t="shared" si="136"/>
        <v>OT</v>
      </c>
      <c r="C2873" s="98">
        <f t="shared" si="137"/>
        <v>32</v>
      </c>
      <c r="D2873" t="s">
        <v>6552</v>
      </c>
      <c r="E2873">
        <v>126</v>
      </c>
      <c r="F2873">
        <v>112007</v>
      </c>
      <c r="G2873" t="s">
        <v>55</v>
      </c>
      <c r="H2873" t="s">
        <v>3251</v>
      </c>
      <c r="I2873" t="s">
        <v>5969</v>
      </c>
      <c r="J2873" t="s">
        <v>11583</v>
      </c>
      <c r="L2873" t="s">
        <v>6194</v>
      </c>
      <c r="M2873" s="99">
        <v>44440</v>
      </c>
      <c r="N2873" s="21">
        <v>2017835344</v>
      </c>
      <c r="O2873" s="24">
        <v>1</v>
      </c>
      <c r="P2873" t="s">
        <v>5814</v>
      </c>
      <c r="Q2873">
        <v>1.9000003973352001E-2</v>
      </c>
      <c r="R2873" t="s">
        <v>3139</v>
      </c>
      <c r="S2873" t="s">
        <v>54</v>
      </c>
      <c r="T2873">
        <v>90</v>
      </c>
      <c r="U2873" t="s">
        <v>6194</v>
      </c>
      <c r="V2873">
        <v>2017835344</v>
      </c>
      <c r="W2873" s="1">
        <v>1.9000003973352001E-2</v>
      </c>
      <c r="X2873" t="s">
        <v>3139</v>
      </c>
      <c r="Y2873" t="s">
        <v>6203</v>
      </c>
      <c r="Z2873" s="21">
        <v>2024.03711733</v>
      </c>
      <c r="AA2873" s="1">
        <v>1.9000003973352001E-2</v>
      </c>
      <c r="AB2873" t="s">
        <v>3139</v>
      </c>
      <c r="AC2873">
        <v>6201773.32999992</v>
      </c>
      <c r="AD2873" s="1" t="s">
        <v>3139</v>
      </c>
      <c r="AE2873" t="s">
        <v>5815</v>
      </c>
    </row>
    <row r="2874" spans="1:31">
      <c r="A2874" s="98" t="str">
        <f t="shared" si="135"/>
        <v>1120</v>
      </c>
      <c r="B2874" s="98" t="str">
        <f t="shared" si="136"/>
        <v>OT</v>
      </c>
      <c r="C2874" s="98">
        <f t="shared" si="137"/>
        <v>46</v>
      </c>
      <c r="D2874" t="s">
        <v>6552</v>
      </c>
      <c r="E2874">
        <v>127</v>
      </c>
      <c r="F2874">
        <v>112007</v>
      </c>
      <c r="G2874" t="s">
        <v>55</v>
      </c>
      <c r="H2874" t="s">
        <v>3251</v>
      </c>
      <c r="I2874" t="s">
        <v>5969</v>
      </c>
      <c r="J2874" t="s">
        <v>11584</v>
      </c>
      <c r="L2874" t="s">
        <v>6279</v>
      </c>
      <c r="M2874" s="99">
        <v>44454</v>
      </c>
      <c r="N2874" s="21">
        <v>2017672679</v>
      </c>
      <c r="O2874" s="24">
        <v>1</v>
      </c>
      <c r="P2874" t="s">
        <v>5814</v>
      </c>
      <c r="Q2874">
        <v>1.9000003973352001E-2</v>
      </c>
      <c r="R2874" t="s">
        <v>3139</v>
      </c>
      <c r="S2874" t="s">
        <v>54</v>
      </c>
      <c r="T2874">
        <v>90</v>
      </c>
      <c r="U2874" t="s">
        <v>6279</v>
      </c>
      <c r="V2874">
        <v>2017672679</v>
      </c>
      <c r="W2874" s="1">
        <v>1.9000003973352001E-2</v>
      </c>
      <c r="X2874" t="s">
        <v>3139</v>
      </c>
      <c r="Y2874" t="s">
        <v>6203</v>
      </c>
      <c r="Z2874" s="21">
        <v>2022.4252859800001</v>
      </c>
      <c r="AA2874" s="1">
        <v>1.9000003973352001E-2</v>
      </c>
      <c r="AB2874" t="s">
        <v>3139</v>
      </c>
      <c r="AC2874">
        <v>4752606.98000002</v>
      </c>
      <c r="AD2874" s="1" t="s">
        <v>3139</v>
      </c>
      <c r="AE2874" t="s">
        <v>5815</v>
      </c>
    </row>
    <row r="2875" spans="1:31">
      <c r="A2875" s="98" t="str">
        <f t="shared" si="135"/>
        <v>1120</v>
      </c>
      <c r="B2875" s="98" t="str">
        <f t="shared" si="136"/>
        <v>OT</v>
      </c>
      <c r="C2875" s="98">
        <f t="shared" si="137"/>
        <v>68</v>
      </c>
      <c r="D2875" t="s">
        <v>6552</v>
      </c>
      <c r="E2875">
        <v>128</v>
      </c>
      <c r="F2875">
        <v>112007</v>
      </c>
      <c r="G2875" t="s">
        <v>55</v>
      </c>
      <c r="H2875" t="s">
        <v>3251</v>
      </c>
      <c r="I2875" t="s">
        <v>5969</v>
      </c>
      <c r="J2875" t="s">
        <v>12240</v>
      </c>
      <c r="L2875" t="s">
        <v>6068</v>
      </c>
      <c r="M2875" s="99">
        <v>44476</v>
      </c>
      <c r="N2875" s="21">
        <v>1513069345</v>
      </c>
      <c r="O2875" s="24">
        <v>1</v>
      </c>
      <c r="P2875" t="s">
        <v>5814</v>
      </c>
      <c r="Q2875">
        <v>1.89998924095496E-2</v>
      </c>
      <c r="R2875" t="s">
        <v>3139</v>
      </c>
      <c r="S2875" t="s">
        <v>54</v>
      </c>
      <c r="T2875">
        <v>90</v>
      </c>
      <c r="U2875" t="s">
        <v>6068</v>
      </c>
      <c r="V2875">
        <v>1513069345</v>
      </c>
      <c r="W2875" s="1">
        <v>1.89998924095496E-2</v>
      </c>
      <c r="X2875" t="s">
        <v>3139</v>
      </c>
      <c r="Y2875" t="s">
        <v>6203</v>
      </c>
      <c r="Z2875" s="21">
        <v>1514.9277762199999</v>
      </c>
      <c r="AA2875" s="1">
        <v>1.89998924095496E-2</v>
      </c>
      <c r="AB2875" t="s">
        <v>3139</v>
      </c>
      <c r="AC2875">
        <v>1858431.22000003</v>
      </c>
      <c r="AD2875" s="1" t="s">
        <v>3139</v>
      </c>
      <c r="AE2875" t="s">
        <v>5815</v>
      </c>
    </row>
    <row r="2876" spans="1:31">
      <c r="A2876" s="98" t="str">
        <f t="shared" si="135"/>
        <v>1120</v>
      </c>
      <c r="B2876" s="98" t="str">
        <f t="shared" si="136"/>
        <v>OT</v>
      </c>
      <c r="C2876" s="98">
        <f t="shared" si="137"/>
        <v>73</v>
      </c>
      <c r="D2876" t="s">
        <v>6552</v>
      </c>
      <c r="E2876">
        <v>129</v>
      </c>
      <c r="F2876">
        <v>112007</v>
      </c>
      <c r="G2876" t="s">
        <v>55</v>
      </c>
      <c r="H2876" t="s">
        <v>3251</v>
      </c>
      <c r="I2876" t="s">
        <v>5969</v>
      </c>
      <c r="J2876" t="s">
        <v>12241</v>
      </c>
      <c r="L2876" t="s">
        <v>6106</v>
      </c>
      <c r="M2876" s="99">
        <v>44481</v>
      </c>
      <c r="N2876" s="21">
        <v>2000000000</v>
      </c>
      <c r="O2876" s="24">
        <v>1</v>
      </c>
      <c r="P2876" t="s">
        <v>5814</v>
      </c>
      <c r="Q2876">
        <v>1.9000003973352001E-2</v>
      </c>
      <c r="R2876" t="s">
        <v>3139</v>
      </c>
      <c r="S2876" t="s">
        <v>54</v>
      </c>
      <c r="T2876">
        <v>90</v>
      </c>
      <c r="U2876" t="s">
        <v>6106</v>
      </c>
      <c r="V2876">
        <v>2000000000</v>
      </c>
      <c r="W2876" s="1">
        <v>1.9000003973352001E-2</v>
      </c>
      <c r="X2876" t="s">
        <v>3139</v>
      </c>
      <c r="Y2876" t="s">
        <v>6203</v>
      </c>
      <c r="Z2876" s="21">
        <v>2001.94449577</v>
      </c>
      <c r="AA2876" s="1">
        <v>1.9000003973352001E-2</v>
      </c>
      <c r="AB2876" t="s">
        <v>3139</v>
      </c>
      <c r="AC2876">
        <v>1944495.76999998</v>
      </c>
      <c r="AD2876" s="1" t="s">
        <v>3139</v>
      </c>
      <c r="AE2876" t="s">
        <v>5815</v>
      </c>
    </row>
    <row r="2877" spans="1:31">
      <c r="A2877" s="98" t="str">
        <f t="shared" si="135"/>
        <v>1120</v>
      </c>
      <c r="B2877" s="98" t="str">
        <f t="shared" si="136"/>
        <v>OT</v>
      </c>
      <c r="C2877" s="98">
        <f t="shared" si="137"/>
        <v>74</v>
      </c>
      <c r="D2877" t="s">
        <v>6552</v>
      </c>
      <c r="E2877">
        <v>130</v>
      </c>
      <c r="F2877">
        <v>112007</v>
      </c>
      <c r="G2877" t="s">
        <v>55</v>
      </c>
      <c r="H2877" t="s">
        <v>3251</v>
      </c>
      <c r="I2877" t="s">
        <v>5969</v>
      </c>
      <c r="J2877" t="s">
        <v>12242</v>
      </c>
      <c r="L2877" t="s">
        <v>6072</v>
      </c>
      <c r="M2877" s="99">
        <v>44482</v>
      </c>
      <c r="N2877" s="21">
        <v>3113075288</v>
      </c>
      <c r="O2877" s="24">
        <v>1</v>
      </c>
      <c r="P2877" t="s">
        <v>5814</v>
      </c>
      <c r="Q2877">
        <v>1.9000003973352001E-2</v>
      </c>
      <c r="R2877" t="s">
        <v>3139</v>
      </c>
      <c r="S2877" t="s">
        <v>54</v>
      </c>
      <c r="T2877">
        <v>90</v>
      </c>
      <c r="U2877" t="s">
        <v>6072</v>
      </c>
      <c r="V2877">
        <v>3113075288</v>
      </c>
      <c r="W2877" s="1">
        <v>1.9000003973352001E-2</v>
      </c>
      <c r="X2877" t="s">
        <v>3139</v>
      </c>
      <c r="Y2877" t="s">
        <v>6203</v>
      </c>
      <c r="Z2877" s="21">
        <v>3115.9425965300002</v>
      </c>
      <c r="AA2877" s="1">
        <v>1.9000003973352001E-2</v>
      </c>
      <c r="AB2877" t="s">
        <v>3139</v>
      </c>
      <c r="AC2877">
        <v>2867308.5300002098</v>
      </c>
      <c r="AD2877" s="1" t="s">
        <v>3139</v>
      </c>
      <c r="AE2877" t="s">
        <v>5815</v>
      </c>
    </row>
    <row r="2878" spans="1:31">
      <c r="A2878" s="98" t="str">
        <f t="shared" si="135"/>
        <v>1120</v>
      </c>
      <c r="B2878" s="98" t="str">
        <f t="shared" si="136"/>
        <v>OT</v>
      </c>
      <c r="C2878" s="98">
        <f t="shared" si="137"/>
        <v>76</v>
      </c>
      <c r="D2878" t="s">
        <v>6552</v>
      </c>
      <c r="E2878">
        <v>131</v>
      </c>
      <c r="F2878">
        <v>112007</v>
      </c>
      <c r="G2878" t="s">
        <v>55</v>
      </c>
      <c r="H2878" t="s">
        <v>3251</v>
      </c>
      <c r="I2878" t="s">
        <v>5969</v>
      </c>
      <c r="J2878" t="s">
        <v>12243</v>
      </c>
      <c r="L2878" t="s">
        <v>6154</v>
      </c>
      <c r="M2878" s="99">
        <v>44484</v>
      </c>
      <c r="N2878" s="21">
        <v>2521782241</v>
      </c>
      <c r="O2878" s="24">
        <v>1</v>
      </c>
      <c r="P2878" t="s">
        <v>5814</v>
      </c>
      <c r="Q2878">
        <v>1.89998924095496E-2</v>
      </c>
      <c r="R2878" t="s">
        <v>3139</v>
      </c>
      <c r="S2878" t="s">
        <v>54</v>
      </c>
      <c r="T2878">
        <v>90</v>
      </c>
      <c r="U2878" t="s">
        <v>6154</v>
      </c>
      <c r="V2878">
        <v>2521782241</v>
      </c>
      <c r="W2878" s="1">
        <v>1.89998924095496E-2</v>
      </c>
      <c r="X2878" t="s">
        <v>3139</v>
      </c>
      <c r="Y2878" t="s">
        <v>6203</v>
      </c>
      <c r="Z2878" s="21">
        <v>2523.8467421</v>
      </c>
      <c r="AA2878" s="1">
        <v>1.89998924095496E-2</v>
      </c>
      <c r="AB2878" t="s">
        <v>3139</v>
      </c>
      <c r="AC2878">
        <v>2064501.0999999</v>
      </c>
      <c r="AD2878" s="1" t="s">
        <v>3139</v>
      </c>
      <c r="AE2878" t="s">
        <v>5815</v>
      </c>
    </row>
    <row r="2879" spans="1:31">
      <c r="A2879" s="98" t="str">
        <f t="shared" si="135"/>
        <v>1120</v>
      </c>
      <c r="B2879" s="98" t="str">
        <f t="shared" si="136"/>
        <v>OT</v>
      </c>
      <c r="C2879" s="98">
        <f t="shared" si="137"/>
        <v>82</v>
      </c>
      <c r="D2879" t="s">
        <v>6552</v>
      </c>
      <c r="E2879">
        <v>132</v>
      </c>
      <c r="F2879">
        <v>112007</v>
      </c>
      <c r="G2879" t="s">
        <v>55</v>
      </c>
      <c r="H2879" t="s">
        <v>3251</v>
      </c>
      <c r="I2879" t="s">
        <v>5969</v>
      </c>
      <c r="J2879" t="s">
        <v>12244</v>
      </c>
      <c r="L2879" t="s">
        <v>6078</v>
      </c>
      <c r="M2879" s="99">
        <v>44490</v>
      </c>
      <c r="N2879" s="21">
        <v>1513069345</v>
      </c>
      <c r="O2879" s="24">
        <v>1</v>
      </c>
      <c r="P2879" t="s">
        <v>5814</v>
      </c>
      <c r="Q2879">
        <v>1.9000003973352001E-2</v>
      </c>
      <c r="R2879" t="s">
        <v>3139</v>
      </c>
      <c r="S2879" t="s">
        <v>54</v>
      </c>
      <c r="T2879">
        <v>90</v>
      </c>
      <c r="U2879" t="s">
        <v>6078</v>
      </c>
      <c r="V2879">
        <v>1513069345</v>
      </c>
      <c r="W2879" s="1">
        <v>1.9000003973352001E-2</v>
      </c>
      <c r="X2879" t="s">
        <v>3139</v>
      </c>
      <c r="Y2879" t="s">
        <v>6203</v>
      </c>
      <c r="Z2879" s="21">
        <v>1513.84341862</v>
      </c>
      <c r="AA2879" s="1">
        <v>1.9000003973352001E-2</v>
      </c>
      <c r="AB2879" t="s">
        <v>3139</v>
      </c>
      <c r="AC2879">
        <v>774073.61999988602</v>
      </c>
      <c r="AD2879" s="1" t="s">
        <v>3139</v>
      </c>
      <c r="AE2879" t="s">
        <v>5815</v>
      </c>
    </row>
    <row r="2880" spans="1:31">
      <c r="A2880" s="98" t="str">
        <f t="shared" si="135"/>
        <v>1120</v>
      </c>
      <c r="B2880" s="98" t="str">
        <f t="shared" si="136"/>
        <v>OT</v>
      </c>
      <c r="C2880" s="98">
        <f t="shared" si="137"/>
        <v>90</v>
      </c>
      <c r="D2880" t="s">
        <v>6552</v>
      </c>
      <c r="E2880">
        <v>133</v>
      </c>
      <c r="F2880">
        <v>112007</v>
      </c>
      <c r="G2880" t="s">
        <v>55</v>
      </c>
      <c r="H2880" t="s">
        <v>3251</v>
      </c>
      <c r="I2880" t="s">
        <v>5969</v>
      </c>
      <c r="J2880" t="s">
        <v>12245</v>
      </c>
      <c r="L2880" t="s">
        <v>6114</v>
      </c>
      <c r="M2880" s="99">
        <v>44498</v>
      </c>
      <c r="N2880" s="21">
        <v>609157045</v>
      </c>
      <c r="O2880" s="24">
        <v>1</v>
      </c>
      <c r="P2880" t="s">
        <v>5814</v>
      </c>
      <c r="Q2880">
        <v>1.9000003973352001E-2</v>
      </c>
      <c r="R2880" t="s">
        <v>3139</v>
      </c>
      <c r="S2880" t="s">
        <v>54</v>
      </c>
      <c r="T2880">
        <v>90</v>
      </c>
      <c r="U2880" t="s">
        <v>6114</v>
      </c>
      <c r="V2880">
        <v>609157045</v>
      </c>
      <c r="W2880" s="1">
        <v>1.9000003973352001E-2</v>
      </c>
      <c r="X2880" t="s">
        <v>3139</v>
      </c>
      <c r="Y2880" t="s">
        <v>6203</v>
      </c>
      <c r="Z2880" s="21">
        <v>609.21936017999997</v>
      </c>
      <c r="AA2880" s="1">
        <v>1.9000003973352001E-2</v>
      </c>
      <c r="AB2880" t="s">
        <v>3139</v>
      </c>
      <c r="AC2880">
        <v>62315.179999947497</v>
      </c>
      <c r="AD2880" s="1" t="s">
        <v>3139</v>
      </c>
      <c r="AE2880" t="s">
        <v>5815</v>
      </c>
    </row>
    <row r="2881" spans="1:31">
      <c r="A2881" s="98" t="str">
        <f t="shared" si="135"/>
        <v>1203</v>
      </c>
      <c r="B2881" s="98" t="str">
        <f t="shared" si="136"/>
        <v>FL</v>
      </c>
      <c r="C2881" s="98">
        <f t="shared" si="137"/>
        <v>54</v>
      </c>
      <c r="D2881" t="s">
        <v>6552</v>
      </c>
      <c r="E2881">
        <v>1</v>
      </c>
      <c r="F2881">
        <v>120310</v>
      </c>
      <c r="G2881" t="s">
        <v>53</v>
      </c>
      <c r="H2881" t="s">
        <v>3047</v>
      </c>
      <c r="I2881" t="s">
        <v>5969</v>
      </c>
      <c r="J2881" t="s">
        <v>11585</v>
      </c>
      <c r="L2881" t="s">
        <v>6098</v>
      </c>
      <c r="M2881" s="99">
        <v>44462</v>
      </c>
      <c r="N2881" s="21">
        <v>0</v>
      </c>
      <c r="O2881" s="24">
        <v>1</v>
      </c>
      <c r="P2881" t="s">
        <v>5814</v>
      </c>
      <c r="Q2881">
        <v>3</v>
      </c>
      <c r="R2881" t="s">
        <v>3139</v>
      </c>
      <c r="S2881" t="s">
        <v>54</v>
      </c>
      <c r="T2881">
        <v>90</v>
      </c>
      <c r="U2881" t="s">
        <v>6098</v>
      </c>
      <c r="V2881">
        <v>194006505</v>
      </c>
      <c r="W2881" s="1">
        <v>3</v>
      </c>
      <c r="X2881" t="s">
        <v>3139</v>
      </c>
      <c r="Y2881" t="s">
        <v>6098</v>
      </c>
      <c r="Z2881" s="21">
        <v>196.79476299999999</v>
      </c>
      <c r="AA2881" s="1">
        <v>2.4769999999999999</v>
      </c>
      <c r="AB2881" t="s">
        <v>3139</v>
      </c>
      <c r="AC2881">
        <v>2788258</v>
      </c>
      <c r="AD2881" s="1" t="s">
        <v>3139</v>
      </c>
      <c r="AE2881" t="s">
        <v>5815</v>
      </c>
    </row>
    <row r="2882" spans="1:31">
      <c r="A2882" s="98" t="str">
        <f t="shared" si="135"/>
        <v>1203</v>
      </c>
      <c r="B2882" s="98" t="str">
        <f t="shared" si="136"/>
        <v>FL</v>
      </c>
      <c r="C2882" s="98">
        <f t="shared" si="137"/>
        <v>5</v>
      </c>
      <c r="D2882" t="s">
        <v>6552</v>
      </c>
      <c r="E2882">
        <v>2</v>
      </c>
      <c r="F2882">
        <v>120310</v>
      </c>
      <c r="G2882" t="s">
        <v>53</v>
      </c>
      <c r="H2882" t="s">
        <v>3047</v>
      </c>
      <c r="I2882" t="s">
        <v>5969</v>
      </c>
      <c r="J2882" t="s">
        <v>9873</v>
      </c>
      <c r="L2882" t="s">
        <v>6207</v>
      </c>
      <c r="M2882" s="99">
        <v>44413</v>
      </c>
      <c r="N2882" s="21">
        <v>0</v>
      </c>
      <c r="O2882" s="24">
        <v>1</v>
      </c>
      <c r="P2882" t="s">
        <v>5814</v>
      </c>
      <c r="Q2882">
        <v>2.9</v>
      </c>
      <c r="R2882" t="s">
        <v>3139</v>
      </c>
      <c r="S2882" t="s">
        <v>54</v>
      </c>
      <c r="T2882">
        <v>90</v>
      </c>
      <c r="U2882" t="s">
        <v>6207</v>
      </c>
      <c r="V2882">
        <v>53947007</v>
      </c>
      <c r="W2882" s="1">
        <v>2.7</v>
      </c>
      <c r="X2882" t="s">
        <v>3139</v>
      </c>
      <c r="Y2882" t="s">
        <v>6207</v>
      </c>
      <c r="Z2882" s="21">
        <v>54.318465000000003</v>
      </c>
      <c r="AA2882" s="1">
        <v>2.673</v>
      </c>
      <c r="AB2882" t="s">
        <v>3139</v>
      </c>
      <c r="AC2882">
        <v>371458</v>
      </c>
      <c r="AD2882" s="1" t="s">
        <v>3139</v>
      </c>
      <c r="AE2882" t="s">
        <v>5815</v>
      </c>
    </row>
    <row r="2883" spans="1:31">
      <c r="A2883" s="98" t="str">
        <f t="shared" si="135"/>
        <v>1203</v>
      </c>
      <c r="B2883" s="98" t="str">
        <f t="shared" si="136"/>
        <v>FL</v>
      </c>
      <c r="C2883" s="98">
        <f t="shared" si="137"/>
        <v>68</v>
      </c>
      <c r="D2883" t="s">
        <v>6552</v>
      </c>
      <c r="E2883">
        <v>3</v>
      </c>
      <c r="F2883">
        <v>120310</v>
      </c>
      <c r="G2883" t="s">
        <v>53</v>
      </c>
      <c r="H2883" t="s">
        <v>3047</v>
      </c>
      <c r="I2883" t="s">
        <v>5969</v>
      </c>
      <c r="J2883" t="s">
        <v>12246</v>
      </c>
      <c r="L2883" t="s">
        <v>6068</v>
      </c>
      <c r="M2883" s="99">
        <v>44476</v>
      </c>
      <c r="N2883" s="21">
        <v>0</v>
      </c>
      <c r="O2883" s="24">
        <v>1</v>
      </c>
      <c r="P2883" t="s">
        <v>5814</v>
      </c>
      <c r="Q2883">
        <v>3</v>
      </c>
      <c r="R2883" t="s">
        <v>3139</v>
      </c>
      <c r="S2883" t="s">
        <v>54</v>
      </c>
      <c r="T2883">
        <v>90</v>
      </c>
      <c r="U2883" t="s">
        <v>6068</v>
      </c>
      <c r="V2883">
        <v>133454556</v>
      </c>
      <c r="W2883" s="1">
        <v>3</v>
      </c>
      <c r="X2883" t="s">
        <v>3139</v>
      </c>
      <c r="Y2883" t="s">
        <v>6068</v>
      </c>
      <c r="Z2883" s="21">
        <v>134.342082</v>
      </c>
      <c r="AA2883" s="1">
        <v>2.5750000000000002</v>
      </c>
      <c r="AB2883" t="s">
        <v>3139</v>
      </c>
      <c r="AC2883">
        <v>887526</v>
      </c>
      <c r="AD2883" s="1" t="s">
        <v>3139</v>
      </c>
      <c r="AE2883" t="s">
        <v>5815</v>
      </c>
    </row>
    <row r="2884" spans="1:31">
      <c r="A2884" s="98" t="str">
        <f t="shared" si="135"/>
        <v>1203</v>
      </c>
      <c r="B2884" s="98" t="str">
        <f t="shared" si="136"/>
        <v>FL</v>
      </c>
      <c r="C2884" s="98">
        <f t="shared" si="137"/>
        <v>18</v>
      </c>
      <c r="D2884" t="s">
        <v>6552</v>
      </c>
      <c r="E2884">
        <v>4</v>
      </c>
      <c r="F2884">
        <v>120310</v>
      </c>
      <c r="G2884" t="s">
        <v>53</v>
      </c>
      <c r="H2884" t="s">
        <v>3047</v>
      </c>
      <c r="I2884" t="s">
        <v>5969</v>
      </c>
      <c r="J2884" t="s">
        <v>9874</v>
      </c>
      <c r="L2884" t="s">
        <v>5973</v>
      </c>
      <c r="M2884" s="99">
        <v>44426</v>
      </c>
      <c r="N2884" s="21">
        <v>0</v>
      </c>
      <c r="O2884" s="24">
        <v>1</v>
      </c>
      <c r="P2884" t="s">
        <v>5814</v>
      </c>
      <c r="Q2884">
        <v>3</v>
      </c>
      <c r="R2884" t="s">
        <v>3139</v>
      </c>
      <c r="S2884" t="s">
        <v>54</v>
      </c>
      <c r="T2884">
        <v>90</v>
      </c>
      <c r="U2884" t="s">
        <v>5973</v>
      </c>
      <c r="V2884">
        <v>19162608</v>
      </c>
      <c r="W2884" s="1">
        <v>2.5</v>
      </c>
      <c r="X2884" t="s">
        <v>3139</v>
      </c>
      <c r="Y2884" t="s">
        <v>5973</v>
      </c>
      <c r="Z2884" s="21">
        <v>19.285540000000001</v>
      </c>
      <c r="AA2884" s="1">
        <v>2.4769999999999999</v>
      </c>
      <c r="AB2884" t="s">
        <v>3139</v>
      </c>
      <c r="AC2884">
        <v>122932</v>
      </c>
      <c r="AD2884" s="1" t="s">
        <v>3139</v>
      </c>
      <c r="AE2884" t="s">
        <v>5815</v>
      </c>
    </row>
    <row r="2885" spans="1:31">
      <c r="A2885" s="98" t="str">
        <f t="shared" si="135"/>
        <v>1203</v>
      </c>
      <c r="B2885" s="98" t="str">
        <f t="shared" si="136"/>
        <v>FL</v>
      </c>
      <c r="C2885" s="98">
        <f t="shared" si="137"/>
        <v>35</v>
      </c>
      <c r="D2885" t="s">
        <v>6552</v>
      </c>
      <c r="E2885">
        <v>5</v>
      </c>
      <c r="F2885">
        <v>120310</v>
      </c>
      <c r="G2885" t="s">
        <v>53</v>
      </c>
      <c r="H2885" t="s">
        <v>3047</v>
      </c>
      <c r="I2885" t="s">
        <v>5969</v>
      </c>
      <c r="J2885" t="s">
        <v>11586</v>
      </c>
      <c r="L2885" t="s">
        <v>6066</v>
      </c>
      <c r="M2885" s="99">
        <v>44443</v>
      </c>
      <c r="N2885" s="21">
        <v>0</v>
      </c>
      <c r="O2885" s="24">
        <v>1</v>
      </c>
      <c r="P2885" t="s">
        <v>5814</v>
      </c>
      <c r="Q2885">
        <v>3</v>
      </c>
      <c r="R2885" t="s">
        <v>3139</v>
      </c>
      <c r="S2885" t="s">
        <v>54</v>
      </c>
      <c r="T2885">
        <v>90</v>
      </c>
      <c r="U2885" t="s">
        <v>6066</v>
      </c>
      <c r="V2885">
        <v>51259795</v>
      </c>
      <c r="W2885" s="1">
        <v>3</v>
      </c>
      <c r="X2885" t="s">
        <v>3139</v>
      </c>
      <c r="Y2885" t="s">
        <v>6066</v>
      </c>
      <c r="Z2885" s="21">
        <v>51.624806</v>
      </c>
      <c r="AA2885" s="1">
        <v>2.379</v>
      </c>
      <c r="AB2885" t="s">
        <v>3139</v>
      </c>
      <c r="AC2885">
        <v>365011</v>
      </c>
      <c r="AD2885" s="1" t="s">
        <v>3139</v>
      </c>
      <c r="AE2885" t="s">
        <v>5815</v>
      </c>
    </row>
    <row r="2886" spans="1:31">
      <c r="A2886" s="98" t="str">
        <f t="shared" si="135"/>
        <v>1226</v>
      </c>
      <c r="B2886" s="98" t="str">
        <f t="shared" si="136"/>
        <v>OT</v>
      </c>
      <c r="C2886" s="98">
        <f t="shared" si="137"/>
        <v>0</v>
      </c>
      <c r="D2886" t="s">
        <v>6552</v>
      </c>
      <c r="E2886">
        <v>6</v>
      </c>
      <c r="F2886">
        <v>122603</v>
      </c>
      <c r="G2886" t="s">
        <v>53</v>
      </c>
      <c r="H2886" t="s">
        <v>3047</v>
      </c>
      <c r="I2886" t="s">
        <v>6006</v>
      </c>
      <c r="J2886" t="s">
        <v>347</v>
      </c>
      <c r="N2886" s="21">
        <v>0</v>
      </c>
      <c r="O2886" s="24">
        <v>1</v>
      </c>
      <c r="Q2886" t="s">
        <v>3139</v>
      </c>
      <c r="R2886" t="s">
        <v>3139</v>
      </c>
      <c r="T2886" t="s">
        <v>3139</v>
      </c>
      <c r="U2886" t="s">
        <v>7206</v>
      </c>
      <c r="V2886">
        <v>6800746.21</v>
      </c>
      <c r="W2886" s="1" t="s">
        <v>3139</v>
      </c>
      <c r="X2886">
        <v>0</v>
      </c>
      <c r="Y2886" t="s">
        <v>6436</v>
      </c>
      <c r="Z2886" s="21">
        <v>42.134544220000002</v>
      </c>
      <c r="AA2886" s="1" t="s">
        <v>3139</v>
      </c>
      <c r="AB2886">
        <v>0</v>
      </c>
      <c r="AC2886">
        <v>2539600</v>
      </c>
      <c r="AD2886" s="1" t="s">
        <v>3139</v>
      </c>
      <c r="AE2886" t="s">
        <v>5819</v>
      </c>
    </row>
    <row r="2887" spans="1:31">
      <c r="A2887" s="98" t="str">
        <f t="shared" si="135"/>
        <v>1226</v>
      </c>
      <c r="B2887" s="98" t="str">
        <f t="shared" si="136"/>
        <v>OT</v>
      </c>
      <c r="C2887" s="98">
        <f t="shared" si="137"/>
        <v>0</v>
      </c>
      <c r="D2887" t="s">
        <v>6552</v>
      </c>
      <c r="E2887">
        <v>7</v>
      </c>
      <c r="F2887">
        <v>122603</v>
      </c>
      <c r="G2887" t="s">
        <v>3599</v>
      </c>
      <c r="H2887" t="s">
        <v>3600</v>
      </c>
      <c r="I2887" t="s">
        <v>6006</v>
      </c>
      <c r="J2887" t="s">
        <v>347</v>
      </c>
      <c r="N2887" s="21">
        <v>0</v>
      </c>
      <c r="O2887" s="24">
        <v>1</v>
      </c>
      <c r="Q2887" t="s">
        <v>3139</v>
      </c>
      <c r="R2887" t="s">
        <v>3139</v>
      </c>
      <c r="T2887" t="s">
        <v>3139</v>
      </c>
      <c r="U2887" t="s">
        <v>7207</v>
      </c>
      <c r="V2887">
        <v>358110</v>
      </c>
      <c r="W2887" s="1" t="s">
        <v>3139</v>
      </c>
      <c r="X2887">
        <v>1</v>
      </c>
      <c r="Y2887" t="s">
        <v>6719</v>
      </c>
      <c r="Z2887" s="21">
        <v>0.93019600000000002</v>
      </c>
      <c r="AA2887" s="1" t="s">
        <v>3139</v>
      </c>
      <c r="AB2887">
        <v>0</v>
      </c>
      <c r="AC2887">
        <v>49687</v>
      </c>
      <c r="AD2887" s="1" t="s">
        <v>3139</v>
      </c>
      <c r="AE2887" t="s">
        <v>5819</v>
      </c>
    </row>
    <row r="2888" spans="1:31">
      <c r="A2888" s="98" t="str">
        <f t="shared" si="135"/>
        <v>1203</v>
      </c>
      <c r="B2888" s="98" t="str">
        <f t="shared" si="136"/>
        <v>FL</v>
      </c>
      <c r="C2888" s="98">
        <f t="shared" si="137"/>
        <v>61</v>
      </c>
      <c r="D2888" t="s">
        <v>6552</v>
      </c>
      <c r="E2888">
        <v>8</v>
      </c>
      <c r="F2888">
        <v>120310</v>
      </c>
      <c r="G2888" t="s">
        <v>53</v>
      </c>
      <c r="H2888" t="s">
        <v>3047</v>
      </c>
      <c r="I2888" t="s">
        <v>5969</v>
      </c>
      <c r="J2888" t="s">
        <v>11587</v>
      </c>
      <c r="L2888" t="s">
        <v>6203</v>
      </c>
      <c r="M2888" s="99">
        <v>44469</v>
      </c>
      <c r="N2888" s="21">
        <v>0</v>
      </c>
      <c r="O2888" s="24">
        <v>1</v>
      </c>
      <c r="P2888" t="s">
        <v>5814</v>
      </c>
      <c r="Q2888">
        <v>2.7</v>
      </c>
      <c r="R2888" t="s">
        <v>3139</v>
      </c>
      <c r="S2888" t="s">
        <v>54</v>
      </c>
      <c r="T2888">
        <v>90</v>
      </c>
      <c r="U2888" t="s">
        <v>6203</v>
      </c>
      <c r="V2888">
        <v>30707491</v>
      </c>
      <c r="W2888" s="1">
        <v>2.6</v>
      </c>
      <c r="X2888" t="s">
        <v>3139</v>
      </c>
      <c r="Y2888" t="s">
        <v>6203</v>
      </c>
      <c r="Z2888" s="21">
        <v>30.904485999999999</v>
      </c>
      <c r="AA2888" s="1">
        <v>2.5750000000000002</v>
      </c>
      <c r="AB2888" t="s">
        <v>3139</v>
      </c>
      <c r="AC2888">
        <v>196995</v>
      </c>
      <c r="AD2888" s="1" t="s">
        <v>3139</v>
      </c>
      <c r="AE2888" t="s">
        <v>5815</v>
      </c>
    </row>
    <row r="2889" spans="1:31">
      <c r="A2889" s="98" t="str">
        <f t="shared" si="135"/>
        <v>1203</v>
      </c>
      <c r="B2889" s="98" t="str">
        <f t="shared" si="136"/>
        <v>FL</v>
      </c>
      <c r="C2889" s="98">
        <f t="shared" si="137"/>
        <v>18</v>
      </c>
      <c r="D2889" t="s">
        <v>6552</v>
      </c>
      <c r="E2889">
        <v>9</v>
      </c>
      <c r="F2889">
        <v>120310</v>
      </c>
      <c r="G2889" t="s">
        <v>53</v>
      </c>
      <c r="H2889" t="s">
        <v>3047</v>
      </c>
      <c r="I2889" t="s">
        <v>5969</v>
      </c>
      <c r="J2889" t="s">
        <v>9875</v>
      </c>
      <c r="L2889" t="s">
        <v>5973</v>
      </c>
      <c r="M2889" s="99">
        <v>44426</v>
      </c>
      <c r="N2889" s="21">
        <v>0</v>
      </c>
      <c r="O2889" s="24">
        <v>1</v>
      </c>
      <c r="P2889" t="s">
        <v>5814</v>
      </c>
      <c r="Q2889">
        <v>2.9</v>
      </c>
      <c r="R2889" t="s">
        <v>3139</v>
      </c>
      <c r="S2889" t="s">
        <v>54</v>
      </c>
      <c r="T2889">
        <v>90</v>
      </c>
      <c r="U2889" t="s">
        <v>5973</v>
      </c>
      <c r="V2889">
        <v>105122627</v>
      </c>
      <c r="W2889" s="1">
        <v>2.5</v>
      </c>
      <c r="X2889" t="s">
        <v>3139</v>
      </c>
      <c r="Y2889" t="s">
        <v>5973</v>
      </c>
      <c r="Z2889" s="21">
        <v>105.846459</v>
      </c>
      <c r="AA2889" s="1">
        <v>2.4769999999999999</v>
      </c>
      <c r="AB2889" t="s">
        <v>3139</v>
      </c>
      <c r="AC2889">
        <v>723832</v>
      </c>
      <c r="AD2889" s="1" t="s">
        <v>3139</v>
      </c>
      <c r="AE2889" t="s">
        <v>5815</v>
      </c>
    </row>
    <row r="2890" spans="1:31">
      <c r="A2890" s="98" t="str">
        <f t="shared" si="135"/>
        <v>1226</v>
      </c>
      <c r="B2890" s="98" t="str">
        <f t="shared" si="136"/>
        <v>OT</v>
      </c>
      <c r="C2890" s="98">
        <f t="shared" si="137"/>
        <v>153</v>
      </c>
      <c r="D2890" t="s">
        <v>6552</v>
      </c>
      <c r="E2890">
        <v>10</v>
      </c>
      <c r="F2890">
        <v>122603</v>
      </c>
      <c r="G2890" t="s">
        <v>3320</v>
      </c>
      <c r="H2890" t="s">
        <v>3321</v>
      </c>
      <c r="I2890" t="s">
        <v>6006</v>
      </c>
      <c r="J2890" t="s">
        <v>347</v>
      </c>
      <c r="L2890" t="s">
        <v>6202</v>
      </c>
      <c r="M2890" s="99">
        <v>44561</v>
      </c>
      <c r="N2890" s="21">
        <v>828116</v>
      </c>
      <c r="O2890" s="24">
        <v>1</v>
      </c>
      <c r="Q2890" t="s">
        <v>3139</v>
      </c>
      <c r="R2890" t="s">
        <v>3139</v>
      </c>
      <c r="T2890" t="s">
        <v>3139</v>
      </c>
      <c r="U2890" t="s">
        <v>6202</v>
      </c>
      <c r="V2890">
        <v>828116</v>
      </c>
      <c r="W2890" s="1" t="s">
        <v>3139</v>
      </c>
      <c r="X2890">
        <v>0</v>
      </c>
      <c r="Y2890" t="s">
        <v>6016</v>
      </c>
      <c r="Z2890" s="21">
        <v>0.82811599999999996</v>
      </c>
      <c r="AA2890" s="1" t="s">
        <v>3139</v>
      </c>
      <c r="AB2890">
        <v>0</v>
      </c>
      <c r="AC2890">
        <v>0</v>
      </c>
      <c r="AD2890" s="1" t="s">
        <v>3139</v>
      </c>
      <c r="AE2890" t="s">
        <v>5819</v>
      </c>
    </row>
    <row r="2891" spans="1:31">
      <c r="A2891" s="98" t="str">
        <f t="shared" si="135"/>
        <v>1203</v>
      </c>
      <c r="B2891" s="98" t="str">
        <f t="shared" si="136"/>
        <v>FL</v>
      </c>
      <c r="C2891" s="98">
        <f t="shared" si="137"/>
        <v>44</v>
      </c>
      <c r="D2891" t="s">
        <v>6552</v>
      </c>
      <c r="E2891">
        <v>11</v>
      </c>
      <c r="F2891">
        <v>120310</v>
      </c>
      <c r="G2891" t="s">
        <v>53</v>
      </c>
      <c r="H2891" t="s">
        <v>3047</v>
      </c>
      <c r="I2891" t="s">
        <v>5969</v>
      </c>
      <c r="J2891" t="s">
        <v>11588</v>
      </c>
      <c r="L2891" t="s">
        <v>6148</v>
      </c>
      <c r="M2891" s="99">
        <v>44452</v>
      </c>
      <c r="N2891" s="21">
        <v>0</v>
      </c>
      <c r="O2891" s="24">
        <v>1</v>
      </c>
      <c r="P2891" t="s">
        <v>5814</v>
      </c>
      <c r="Q2891">
        <v>2.7</v>
      </c>
      <c r="R2891" t="s">
        <v>3139</v>
      </c>
      <c r="S2891" t="s">
        <v>54</v>
      </c>
      <c r="T2891">
        <v>90</v>
      </c>
      <c r="U2891" t="s">
        <v>6148</v>
      </c>
      <c r="V2891">
        <v>20000000</v>
      </c>
      <c r="W2891" s="1">
        <v>2.2999999999999998</v>
      </c>
      <c r="X2891" t="s">
        <v>3139</v>
      </c>
      <c r="Y2891" t="s">
        <v>6148</v>
      </c>
      <c r="Z2891" s="21">
        <v>20.128304</v>
      </c>
      <c r="AA2891" s="1">
        <v>2.2810000000000001</v>
      </c>
      <c r="AB2891" t="s">
        <v>3139</v>
      </c>
      <c r="AC2891">
        <v>128304</v>
      </c>
      <c r="AD2891" s="1" t="s">
        <v>3139</v>
      </c>
      <c r="AE2891" t="s">
        <v>5815</v>
      </c>
    </row>
    <row r="2892" spans="1:31">
      <c r="A2892" s="98" t="str">
        <f t="shared" si="135"/>
        <v>1203</v>
      </c>
      <c r="B2892" s="98" t="str">
        <f t="shared" si="136"/>
        <v>FL</v>
      </c>
      <c r="C2892" s="98">
        <f t="shared" si="137"/>
        <v>264</v>
      </c>
      <c r="D2892" t="s">
        <v>6552</v>
      </c>
      <c r="E2892">
        <v>1</v>
      </c>
      <c r="F2892">
        <v>120305</v>
      </c>
      <c r="G2892" t="s">
        <v>108</v>
      </c>
      <c r="H2892" t="s">
        <v>3042</v>
      </c>
      <c r="I2892" t="s">
        <v>5969</v>
      </c>
      <c r="J2892" t="s">
        <v>12247</v>
      </c>
      <c r="L2892" t="s">
        <v>6078</v>
      </c>
      <c r="M2892" s="99">
        <v>44672</v>
      </c>
      <c r="N2892" s="21">
        <v>1000000000</v>
      </c>
      <c r="O2892" s="24">
        <v>1</v>
      </c>
      <c r="P2892" t="s">
        <v>5814</v>
      </c>
      <c r="Q2892">
        <v>2.5</v>
      </c>
      <c r="R2892" t="s">
        <v>3139</v>
      </c>
      <c r="S2892" t="s">
        <v>54</v>
      </c>
      <c r="T2892">
        <v>270</v>
      </c>
      <c r="U2892" t="s">
        <v>6078</v>
      </c>
      <c r="V2892">
        <v>1000000000</v>
      </c>
      <c r="W2892" s="1">
        <v>2.5</v>
      </c>
      <c r="X2892" t="s">
        <v>3139</v>
      </c>
      <c r="Y2892" t="s">
        <v>6552</v>
      </c>
      <c r="Z2892" s="21">
        <v>996.8</v>
      </c>
      <c r="AA2892" s="1">
        <v>2.5</v>
      </c>
      <c r="AB2892" t="s">
        <v>3139</v>
      </c>
      <c r="AC2892">
        <v>-3200000</v>
      </c>
      <c r="AD2892" s="1" t="s">
        <v>3139</v>
      </c>
      <c r="AE2892" t="s">
        <v>5824</v>
      </c>
    </row>
    <row r="2893" spans="1:31">
      <c r="A2893" s="98" t="str">
        <f t="shared" si="135"/>
        <v>1203</v>
      </c>
      <c r="B2893" s="98" t="str">
        <f t="shared" si="136"/>
        <v>FL</v>
      </c>
      <c r="C2893" s="98">
        <f t="shared" si="137"/>
        <v>28</v>
      </c>
      <c r="D2893" t="s">
        <v>6552</v>
      </c>
      <c r="E2893">
        <v>2</v>
      </c>
      <c r="F2893">
        <v>120305</v>
      </c>
      <c r="G2893" t="s">
        <v>108</v>
      </c>
      <c r="H2893" t="s">
        <v>3042</v>
      </c>
      <c r="I2893" t="s">
        <v>5969</v>
      </c>
      <c r="J2893" t="s">
        <v>7211</v>
      </c>
      <c r="L2893" t="s">
        <v>5993</v>
      </c>
      <c r="M2893" s="99">
        <v>44436</v>
      </c>
      <c r="N2893" s="21">
        <v>2000000000</v>
      </c>
      <c r="O2893" s="24">
        <v>1</v>
      </c>
      <c r="P2893" t="s">
        <v>5814</v>
      </c>
      <c r="Q2893">
        <v>2.0499999999999998</v>
      </c>
      <c r="R2893" t="s">
        <v>3139</v>
      </c>
      <c r="S2893" t="s">
        <v>54</v>
      </c>
      <c r="T2893">
        <v>210</v>
      </c>
      <c r="U2893" t="s">
        <v>5993</v>
      </c>
      <c r="V2893">
        <v>2000000000</v>
      </c>
      <c r="W2893" s="1">
        <v>2.0499999999999998</v>
      </c>
      <c r="X2893" t="s">
        <v>3139</v>
      </c>
      <c r="Y2893" t="s">
        <v>6552</v>
      </c>
      <c r="Z2893" s="21">
        <v>2020.62</v>
      </c>
      <c r="AA2893" s="1">
        <v>2.0499999999999998</v>
      </c>
      <c r="AB2893" t="s">
        <v>3139</v>
      </c>
      <c r="AC2893">
        <v>20620000</v>
      </c>
      <c r="AD2893" s="1" t="s">
        <v>3139</v>
      </c>
      <c r="AE2893" t="s">
        <v>5824</v>
      </c>
    </row>
    <row r="2894" spans="1:31">
      <c r="A2894" s="98" t="str">
        <f t="shared" si="135"/>
        <v>1203</v>
      </c>
      <c r="B2894" s="98" t="str">
        <f t="shared" si="136"/>
        <v>FL</v>
      </c>
      <c r="C2894" s="98">
        <f t="shared" si="137"/>
        <v>185</v>
      </c>
      <c r="D2894" t="s">
        <v>6552</v>
      </c>
      <c r="E2894">
        <v>3</v>
      </c>
      <c r="F2894">
        <v>120305</v>
      </c>
      <c r="G2894" t="s">
        <v>108</v>
      </c>
      <c r="H2894" t="s">
        <v>3042</v>
      </c>
      <c r="I2894" t="s">
        <v>5969</v>
      </c>
      <c r="J2894" t="s">
        <v>12112</v>
      </c>
      <c r="L2894" t="s">
        <v>6109</v>
      </c>
      <c r="M2894" s="99">
        <v>44593</v>
      </c>
      <c r="N2894" s="21">
        <v>1000000000</v>
      </c>
      <c r="O2894" s="24">
        <v>1</v>
      </c>
      <c r="P2894" t="s">
        <v>5814</v>
      </c>
      <c r="Q2894">
        <v>2.2999999999999998</v>
      </c>
      <c r="R2894" t="s">
        <v>3139</v>
      </c>
      <c r="S2894" t="s">
        <v>54</v>
      </c>
      <c r="T2894">
        <v>188</v>
      </c>
      <c r="U2894" t="s">
        <v>6109</v>
      </c>
      <c r="V2894">
        <v>1000000000</v>
      </c>
      <c r="W2894" s="1">
        <v>2.2999999999999998</v>
      </c>
      <c r="X2894" t="s">
        <v>3139</v>
      </c>
      <c r="Y2894" t="s">
        <v>6552</v>
      </c>
      <c r="Z2894" s="21">
        <v>998.36</v>
      </c>
      <c r="AA2894" s="1">
        <v>2.2999999999999998</v>
      </c>
      <c r="AB2894" t="s">
        <v>3139</v>
      </c>
      <c r="AC2894">
        <v>-1640000</v>
      </c>
      <c r="AD2894" s="1" t="s">
        <v>3139</v>
      </c>
      <c r="AE2894" t="s">
        <v>5824</v>
      </c>
    </row>
    <row r="2895" spans="1:31">
      <c r="A2895" s="98" t="str">
        <f t="shared" si="135"/>
        <v>1203</v>
      </c>
      <c r="B2895" s="98" t="str">
        <f t="shared" si="136"/>
        <v>FL</v>
      </c>
      <c r="C2895" s="98">
        <f t="shared" si="137"/>
        <v>262</v>
      </c>
      <c r="D2895" t="s">
        <v>6552</v>
      </c>
      <c r="E2895">
        <v>4</v>
      </c>
      <c r="F2895">
        <v>120305</v>
      </c>
      <c r="G2895" t="s">
        <v>108</v>
      </c>
      <c r="H2895" t="s">
        <v>3042</v>
      </c>
      <c r="I2895" t="s">
        <v>5969</v>
      </c>
      <c r="J2895" t="s">
        <v>12248</v>
      </c>
      <c r="L2895" t="s">
        <v>6076</v>
      </c>
      <c r="M2895" s="99">
        <v>44670</v>
      </c>
      <c r="N2895" s="21">
        <v>2000000000</v>
      </c>
      <c r="O2895" s="24">
        <v>1</v>
      </c>
      <c r="P2895" t="s">
        <v>5814</v>
      </c>
      <c r="Q2895">
        <v>2.5</v>
      </c>
      <c r="R2895" t="s">
        <v>3139</v>
      </c>
      <c r="S2895" t="s">
        <v>54</v>
      </c>
      <c r="T2895">
        <v>270</v>
      </c>
      <c r="U2895" t="s">
        <v>6076</v>
      </c>
      <c r="V2895">
        <v>2000000000</v>
      </c>
      <c r="W2895" s="1">
        <v>2.5</v>
      </c>
      <c r="X2895" t="s">
        <v>3139</v>
      </c>
      <c r="Y2895" t="s">
        <v>6552</v>
      </c>
      <c r="Z2895" s="21">
        <v>1994.04</v>
      </c>
      <c r="AA2895" s="1">
        <v>2.5</v>
      </c>
      <c r="AB2895" t="s">
        <v>3139</v>
      </c>
      <c r="AC2895">
        <v>-5960000</v>
      </c>
      <c r="AD2895" s="1" t="s">
        <v>3139</v>
      </c>
      <c r="AE2895" t="s">
        <v>5824</v>
      </c>
    </row>
    <row r="2896" spans="1:31">
      <c r="A2896" s="98" t="str">
        <f t="shared" si="135"/>
        <v>1203</v>
      </c>
      <c r="B2896" s="98" t="str">
        <f t="shared" si="136"/>
        <v>FL</v>
      </c>
      <c r="C2896" s="98">
        <f t="shared" si="137"/>
        <v>29</v>
      </c>
      <c r="D2896" t="s">
        <v>6552</v>
      </c>
      <c r="E2896">
        <v>5</v>
      </c>
      <c r="F2896">
        <v>120305</v>
      </c>
      <c r="G2896" t="s">
        <v>108</v>
      </c>
      <c r="H2896" t="s">
        <v>3042</v>
      </c>
      <c r="I2896" t="s">
        <v>5969</v>
      </c>
      <c r="J2896" t="s">
        <v>7210</v>
      </c>
      <c r="L2896" t="s">
        <v>5976</v>
      </c>
      <c r="M2896" s="99">
        <v>44437</v>
      </c>
      <c r="N2896" s="21">
        <v>2000000000</v>
      </c>
      <c r="O2896" s="24">
        <v>1</v>
      </c>
      <c r="P2896" t="s">
        <v>5814</v>
      </c>
      <c r="Q2896">
        <v>2.0499999999999998</v>
      </c>
      <c r="R2896" t="s">
        <v>3139</v>
      </c>
      <c r="S2896" t="s">
        <v>54</v>
      </c>
      <c r="T2896">
        <v>210</v>
      </c>
      <c r="U2896" t="s">
        <v>5976</v>
      </c>
      <c r="V2896">
        <v>2000000000</v>
      </c>
      <c r="W2896" s="1">
        <v>2.0499999999999998</v>
      </c>
      <c r="X2896" t="s">
        <v>3139</v>
      </c>
      <c r="Y2896" t="s">
        <v>6552</v>
      </c>
      <c r="Z2896" s="21">
        <v>2020.64</v>
      </c>
      <c r="AA2896" s="1">
        <v>2.0499999999999998</v>
      </c>
      <c r="AB2896" t="s">
        <v>3139</v>
      </c>
      <c r="AC2896">
        <v>20640000</v>
      </c>
      <c r="AD2896" s="1" t="s">
        <v>3139</v>
      </c>
      <c r="AE2896" t="s">
        <v>5824</v>
      </c>
    </row>
    <row r="2897" spans="1:31">
      <c r="A2897" s="98" t="str">
        <f t="shared" si="135"/>
        <v>1203</v>
      </c>
      <c r="B2897" s="98" t="str">
        <f t="shared" si="136"/>
        <v>FL</v>
      </c>
      <c r="C2897" s="98">
        <f t="shared" si="137"/>
        <v>382</v>
      </c>
      <c r="D2897" t="s">
        <v>6552</v>
      </c>
      <c r="E2897">
        <v>6</v>
      </c>
      <c r="F2897">
        <v>120305</v>
      </c>
      <c r="G2897" t="s">
        <v>866</v>
      </c>
      <c r="H2897" t="s">
        <v>3040</v>
      </c>
      <c r="I2897" t="s">
        <v>5969</v>
      </c>
      <c r="J2897" t="s">
        <v>5922</v>
      </c>
      <c r="L2897" t="s">
        <v>7212</v>
      </c>
      <c r="M2897" s="99">
        <v>44790</v>
      </c>
      <c r="N2897" s="21">
        <v>1000000000</v>
      </c>
      <c r="O2897" s="24">
        <v>1</v>
      </c>
      <c r="P2897" t="s">
        <v>5835</v>
      </c>
      <c r="Q2897">
        <v>4.2</v>
      </c>
      <c r="R2897" t="s">
        <v>3139</v>
      </c>
      <c r="S2897" t="s">
        <v>54</v>
      </c>
      <c r="T2897">
        <v>90</v>
      </c>
      <c r="U2897" t="s">
        <v>7213</v>
      </c>
      <c r="V2897">
        <v>1058920000</v>
      </c>
      <c r="W2897" s="1">
        <v>8.1999999999999993</v>
      </c>
      <c r="X2897" t="s">
        <v>3139</v>
      </c>
      <c r="Y2897" t="s">
        <v>6552</v>
      </c>
      <c r="Z2897" s="21">
        <v>1058.47</v>
      </c>
      <c r="AA2897" s="1">
        <v>5.87</v>
      </c>
      <c r="AB2897" t="s">
        <v>3139</v>
      </c>
      <c r="AC2897">
        <v>58470000</v>
      </c>
      <c r="AD2897" s="1" t="s">
        <v>3139</v>
      </c>
      <c r="AE2897" t="s">
        <v>5824</v>
      </c>
    </row>
    <row r="2898" spans="1:31">
      <c r="A2898" s="98" t="str">
        <f t="shared" si="135"/>
        <v>1203</v>
      </c>
      <c r="B2898" s="98" t="str">
        <f t="shared" si="136"/>
        <v>FL</v>
      </c>
      <c r="C2898" s="98">
        <f t="shared" si="137"/>
        <v>174</v>
      </c>
      <c r="D2898" t="s">
        <v>6552</v>
      </c>
      <c r="E2898">
        <v>7</v>
      </c>
      <c r="F2898">
        <v>120305</v>
      </c>
      <c r="G2898" t="s">
        <v>56</v>
      </c>
      <c r="H2898" t="s">
        <v>3045</v>
      </c>
      <c r="I2898" t="s">
        <v>5969</v>
      </c>
      <c r="J2898" t="s">
        <v>12249</v>
      </c>
      <c r="L2898" t="s">
        <v>6078</v>
      </c>
      <c r="M2898" s="99">
        <v>44582</v>
      </c>
      <c r="N2898" s="21">
        <v>1100000000</v>
      </c>
      <c r="O2898" s="24">
        <v>1</v>
      </c>
      <c r="P2898" t="s">
        <v>5814</v>
      </c>
      <c r="Q2898">
        <v>2.5499999999999998</v>
      </c>
      <c r="R2898" t="s">
        <v>3139</v>
      </c>
      <c r="S2898" t="s">
        <v>54</v>
      </c>
      <c r="T2898">
        <v>180</v>
      </c>
      <c r="U2898" t="s">
        <v>6078</v>
      </c>
      <c r="V2898">
        <v>1100000000</v>
      </c>
      <c r="W2898" s="1">
        <v>2.5499999999999998</v>
      </c>
      <c r="X2898" t="s">
        <v>3139</v>
      </c>
      <c r="Y2898" t="s">
        <v>6552</v>
      </c>
      <c r="Z2898" s="21">
        <v>1100.374</v>
      </c>
      <c r="AA2898" s="1">
        <v>2.5499999999999998</v>
      </c>
      <c r="AB2898" t="s">
        <v>3139</v>
      </c>
      <c r="AC2898">
        <v>374000</v>
      </c>
      <c r="AD2898" s="1" t="s">
        <v>3139</v>
      </c>
      <c r="AE2898" t="s">
        <v>5824</v>
      </c>
    </row>
    <row r="2899" spans="1:31">
      <c r="A2899" s="98" t="str">
        <f t="shared" si="135"/>
        <v>1203</v>
      </c>
      <c r="B2899" s="98" t="str">
        <f t="shared" si="136"/>
        <v>FL</v>
      </c>
      <c r="C2899" s="98">
        <f t="shared" si="137"/>
        <v>104</v>
      </c>
      <c r="D2899" t="s">
        <v>6552</v>
      </c>
      <c r="E2899">
        <v>8</v>
      </c>
      <c r="F2899">
        <v>120305</v>
      </c>
      <c r="G2899" t="s">
        <v>56</v>
      </c>
      <c r="H2899" t="s">
        <v>3045</v>
      </c>
      <c r="I2899" t="s">
        <v>5969</v>
      </c>
      <c r="J2899" t="s">
        <v>9876</v>
      </c>
      <c r="L2899" t="s">
        <v>5971</v>
      </c>
      <c r="M2899" s="99">
        <v>44512</v>
      </c>
      <c r="N2899" s="21">
        <v>1125562592</v>
      </c>
      <c r="O2899" s="24">
        <v>1</v>
      </c>
      <c r="P2899" t="s">
        <v>5814</v>
      </c>
      <c r="Q2899">
        <v>2.25</v>
      </c>
      <c r="R2899" t="s">
        <v>3139</v>
      </c>
      <c r="S2899" t="s">
        <v>54</v>
      </c>
      <c r="T2899">
        <v>180</v>
      </c>
      <c r="U2899" t="s">
        <v>5971</v>
      </c>
      <c r="V2899">
        <v>1125562592</v>
      </c>
      <c r="W2899" s="1">
        <v>2.25</v>
      </c>
      <c r="X2899" t="s">
        <v>3139</v>
      </c>
      <c r="Y2899" t="s">
        <v>6552</v>
      </c>
      <c r="Z2899" s="21">
        <v>1130.954037</v>
      </c>
      <c r="AA2899" s="1">
        <v>2.25</v>
      </c>
      <c r="AB2899" t="s">
        <v>3139</v>
      </c>
      <c r="AC2899">
        <v>5391444.8200000003</v>
      </c>
      <c r="AD2899" s="1" t="s">
        <v>3139</v>
      </c>
      <c r="AE2899" t="s">
        <v>5824</v>
      </c>
    </row>
    <row r="2900" spans="1:31">
      <c r="A2900" s="98" t="str">
        <f t="shared" si="135"/>
        <v>1203</v>
      </c>
      <c r="B2900" s="98" t="str">
        <f t="shared" si="136"/>
        <v>FL</v>
      </c>
      <c r="C2900" s="98">
        <f t="shared" si="137"/>
        <v>60</v>
      </c>
      <c r="D2900" t="s">
        <v>6552</v>
      </c>
      <c r="E2900">
        <v>9</v>
      </c>
      <c r="F2900">
        <v>120305</v>
      </c>
      <c r="G2900" t="s">
        <v>56</v>
      </c>
      <c r="H2900" t="s">
        <v>3045</v>
      </c>
      <c r="I2900" t="s">
        <v>5969</v>
      </c>
      <c r="J2900" t="s">
        <v>7214</v>
      </c>
      <c r="L2900" t="s">
        <v>5983</v>
      </c>
      <c r="M2900" s="99">
        <v>44468</v>
      </c>
      <c r="N2900" s="21">
        <v>1000000000</v>
      </c>
      <c r="O2900" s="24">
        <v>1</v>
      </c>
      <c r="P2900" t="s">
        <v>5814</v>
      </c>
      <c r="Q2900">
        <v>2.1</v>
      </c>
      <c r="R2900" t="s">
        <v>3139</v>
      </c>
      <c r="S2900" t="s">
        <v>54</v>
      </c>
      <c r="T2900">
        <v>150</v>
      </c>
      <c r="U2900" t="s">
        <v>5983</v>
      </c>
      <c r="V2900">
        <v>1000000000</v>
      </c>
      <c r="W2900" s="1">
        <v>2.1</v>
      </c>
      <c r="X2900" t="s">
        <v>3139</v>
      </c>
      <c r="Y2900" t="s">
        <v>6552</v>
      </c>
      <c r="Z2900" s="21">
        <v>1005.34</v>
      </c>
      <c r="AA2900" s="1">
        <v>2.1</v>
      </c>
      <c r="AB2900" t="s">
        <v>3139</v>
      </c>
      <c r="AC2900">
        <v>5340000</v>
      </c>
      <c r="AD2900" s="1" t="s">
        <v>3139</v>
      </c>
      <c r="AE2900" t="s">
        <v>5824</v>
      </c>
    </row>
    <row r="2901" spans="1:31">
      <c r="A2901" s="98" t="str">
        <f t="shared" si="135"/>
        <v>1203</v>
      </c>
      <c r="B2901" s="98" t="str">
        <f t="shared" si="136"/>
        <v>FL</v>
      </c>
      <c r="C2901" s="98">
        <f t="shared" si="137"/>
        <v>88</v>
      </c>
      <c r="D2901" t="s">
        <v>6552</v>
      </c>
      <c r="E2901">
        <v>10</v>
      </c>
      <c r="F2901">
        <v>120305</v>
      </c>
      <c r="G2901" t="s">
        <v>56</v>
      </c>
      <c r="H2901" t="s">
        <v>3045</v>
      </c>
      <c r="I2901" t="s">
        <v>5969</v>
      </c>
      <c r="J2901" t="s">
        <v>7215</v>
      </c>
      <c r="L2901" t="s">
        <v>6079</v>
      </c>
      <c r="M2901" s="99">
        <v>44496</v>
      </c>
      <c r="N2901" s="21">
        <v>1142821924</v>
      </c>
      <c r="O2901" s="24">
        <v>1</v>
      </c>
      <c r="P2901" t="s">
        <v>5814</v>
      </c>
      <c r="Q2901">
        <v>2.15</v>
      </c>
      <c r="R2901" t="s">
        <v>3139</v>
      </c>
      <c r="S2901" t="s">
        <v>54</v>
      </c>
      <c r="T2901">
        <v>180</v>
      </c>
      <c r="U2901" t="s">
        <v>6079</v>
      </c>
      <c r="V2901">
        <v>1142821924</v>
      </c>
      <c r="W2901" s="1">
        <v>2.15</v>
      </c>
      <c r="X2901" t="s">
        <v>3139</v>
      </c>
      <c r="Y2901" t="s">
        <v>6552</v>
      </c>
      <c r="Z2901" s="21">
        <v>1149.050303</v>
      </c>
      <c r="AA2901" s="1">
        <v>2.15</v>
      </c>
      <c r="AB2901" t="s">
        <v>3139</v>
      </c>
      <c r="AC2901">
        <v>6228379.4900000002</v>
      </c>
      <c r="AD2901" s="1" t="s">
        <v>3139</v>
      </c>
      <c r="AE2901" t="s">
        <v>5824</v>
      </c>
    </row>
    <row r="2902" spans="1:31">
      <c r="A2902" s="98" t="str">
        <f t="shared" si="135"/>
        <v>1203</v>
      </c>
      <c r="B2902" s="98" t="str">
        <f t="shared" si="136"/>
        <v>FL</v>
      </c>
      <c r="C2902" s="98">
        <f t="shared" si="137"/>
        <v>190</v>
      </c>
      <c r="D2902" t="s">
        <v>6552</v>
      </c>
      <c r="E2902">
        <v>11</v>
      </c>
      <c r="F2902">
        <v>120305</v>
      </c>
      <c r="G2902" t="s">
        <v>56</v>
      </c>
      <c r="H2902" t="s">
        <v>3045</v>
      </c>
      <c r="I2902" t="s">
        <v>5969</v>
      </c>
      <c r="J2902" t="s">
        <v>12250</v>
      </c>
      <c r="L2902" t="s">
        <v>5981</v>
      </c>
      <c r="M2902" s="99">
        <v>44598</v>
      </c>
      <c r="N2902" s="21">
        <v>1500000000</v>
      </c>
      <c r="O2902" s="24">
        <v>1</v>
      </c>
      <c r="P2902" t="s">
        <v>5814</v>
      </c>
      <c r="Q2902">
        <v>2.5499999999999998</v>
      </c>
      <c r="R2902" t="s">
        <v>3139</v>
      </c>
      <c r="S2902" t="s">
        <v>54</v>
      </c>
      <c r="T2902">
        <v>190</v>
      </c>
      <c r="U2902" t="s">
        <v>5981</v>
      </c>
      <c r="V2902">
        <v>1500000000</v>
      </c>
      <c r="W2902" s="1">
        <v>2.5499999999999998</v>
      </c>
      <c r="X2902" t="s">
        <v>3139</v>
      </c>
      <c r="Y2902" t="s">
        <v>6552</v>
      </c>
      <c r="Z2902" s="21">
        <v>1499.145</v>
      </c>
      <c r="AA2902" s="1">
        <v>2.5499999999999998</v>
      </c>
      <c r="AB2902" t="s">
        <v>3139</v>
      </c>
      <c r="AC2902">
        <v>-855000</v>
      </c>
      <c r="AD2902" s="1" t="s">
        <v>3139</v>
      </c>
      <c r="AE2902" t="s">
        <v>5824</v>
      </c>
    </row>
    <row r="2903" spans="1:31">
      <c r="A2903" s="98" t="str">
        <f t="shared" si="135"/>
        <v>1203</v>
      </c>
      <c r="B2903" s="98" t="str">
        <f t="shared" si="136"/>
        <v>FL</v>
      </c>
      <c r="C2903" s="98">
        <f t="shared" si="137"/>
        <v>167</v>
      </c>
      <c r="D2903" t="s">
        <v>6552</v>
      </c>
      <c r="E2903">
        <v>12</v>
      </c>
      <c r="F2903">
        <v>120305</v>
      </c>
      <c r="G2903" t="s">
        <v>56</v>
      </c>
      <c r="H2903" t="s">
        <v>3045</v>
      </c>
      <c r="I2903" t="s">
        <v>5969</v>
      </c>
      <c r="J2903" t="s">
        <v>12251</v>
      </c>
      <c r="L2903" t="s">
        <v>6074</v>
      </c>
      <c r="M2903" s="99">
        <v>44575</v>
      </c>
      <c r="N2903" s="21">
        <v>1100000000</v>
      </c>
      <c r="O2903" s="24">
        <v>1</v>
      </c>
      <c r="P2903" t="s">
        <v>5814</v>
      </c>
      <c r="Q2903">
        <v>2.5499999999999998</v>
      </c>
      <c r="R2903" t="s">
        <v>3139</v>
      </c>
      <c r="S2903" t="s">
        <v>54</v>
      </c>
      <c r="T2903">
        <v>180</v>
      </c>
      <c r="U2903" t="s">
        <v>6074</v>
      </c>
      <c r="V2903">
        <v>1100000000</v>
      </c>
      <c r="W2903" s="1">
        <v>2.5499999999999998</v>
      </c>
      <c r="X2903" t="s">
        <v>3139</v>
      </c>
      <c r="Y2903" t="s">
        <v>6552</v>
      </c>
      <c r="Z2903" s="21">
        <v>1101.0889999999999</v>
      </c>
      <c r="AA2903" s="1">
        <v>2.5499999999999998</v>
      </c>
      <c r="AB2903" t="s">
        <v>3139</v>
      </c>
      <c r="AC2903">
        <v>1089000</v>
      </c>
      <c r="AD2903" s="1" t="s">
        <v>3139</v>
      </c>
      <c r="AE2903" t="s">
        <v>5824</v>
      </c>
    </row>
    <row r="2904" spans="1:31">
      <c r="A2904" s="98" t="str">
        <f t="shared" si="135"/>
        <v>1203</v>
      </c>
      <c r="B2904" s="98" t="str">
        <f t="shared" si="136"/>
        <v>FL</v>
      </c>
      <c r="C2904" s="98">
        <f t="shared" si="137"/>
        <v>159</v>
      </c>
      <c r="D2904" t="s">
        <v>6552</v>
      </c>
      <c r="E2904">
        <v>13</v>
      </c>
      <c r="F2904">
        <v>120305</v>
      </c>
      <c r="G2904" t="s">
        <v>3038</v>
      </c>
      <c r="H2904" t="s">
        <v>3039</v>
      </c>
      <c r="I2904" t="s">
        <v>5969</v>
      </c>
      <c r="J2904" t="s">
        <v>12252</v>
      </c>
      <c r="L2904" t="s">
        <v>6104</v>
      </c>
      <c r="M2904" s="99">
        <v>44567</v>
      </c>
      <c r="N2904" s="21">
        <v>2000000000</v>
      </c>
      <c r="O2904" s="24">
        <v>1</v>
      </c>
      <c r="P2904" t="s">
        <v>5814</v>
      </c>
      <c r="Q2904">
        <v>2.4</v>
      </c>
      <c r="R2904" t="s">
        <v>3139</v>
      </c>
      <c r="S2904" t="s">
        <v>54</v>
      </c>
      <c r="T2904">
        <v>180</v>
      </c>
      <c r="U2904" t="s">
        <v>6104</v>
      </c>
      <c r="V2904">
        <v>2000000000</v>
      </c>
      <c r="W2904" s="1">
        <v>2.4</v>
      </c>
      <c r="X2904" t="s">
        <v>3139</v>
      </c>
      <c r="Y2904" t="s">
        <v>6552</v>
      </c>
      <c r="Z2904" s="21">
        <v>2001.96</v>
      </c>
      <c r="AA2904" s="1">
        <v>2.4</v>
      </c>
      <c r="AB2904" t="s">
        <v>3139</v>
      </c>
      <c r="AC2904">
        <v>1960000</v>
      </c>
      <c r="AD2904" s="1" t="s">
        <v>3139</v>
      </c>
      <c r="AE2904" t="s">
        <v>5824</v>
      </c>
    </row>
    <row r="2905" spans="1:31">
      <c r="A2905" s="98" t="str">
        <f t="shared" si="135"/>
        <v>1203</v>
      </c>
      <c r="B2905" s="98" t="str">
        <f t="shared" si="136"/>
        <v>FL</v>
      </c>
      <c r="C2905" s="98">
        <f t="shared" si="137"/>
        <v>160</v>
      </c>
      <c r="D2905" t="s">
        <v>6552</v>
      </c>
      <c r="E2905">
        <v>14</v>
      </c>
      <c r="F2905">
        <v>120305</v>
      </c>
      <c r="G2905" t="s">
        <v>3038</v>
      </c>
      <c r="H2905" t="s">
        <v>3039</v>
      </c>
      <c r="I2905" t="s">
        <v>5969</v>
      </c>
      <c r="J2905" t="s">
        <v>12252</v>
      </c>
      <c r="L2905" t="s">
        <v>6068</v>
      </c>
      <c r="M2905" s="99">
        <v>44568</v>
      </c>
      <c r="N2905" s="21">
        <v>1100000000</v>
      </c>
      <c r="O2905" s="24">
        <v>1</v>
      </c>
      <c r="P2905" t="s">
        <v>5814</v>
      </c>
      <c r="Q2905">
        <v>2.4</v>
      </c>
      <c r="R2905" t="s">
        <v>3139</v>
      </c>
      <c r="S2905" t="s">
        <v>54</v>
      </c>
      <c r="T2905">
        <v>180</v>
      </c>
      <c r="U2905" t="s">
        <v>6068</v>
      </c>
      <c r="V2905">
        <v>1100000000</v>
      </c>
      <c r="W2905" s="1">
        <v>2.4</v>
      </c>
      <c r="X2905" t="s">
        <v>3139</v>
      </c>
      <c r="Y2905" t="s">
        <v>6552</v>
      </c>
      <c r="Z2905" s="21">
        <v>1100.979</v>
      </c>
      <c r="AA2905" s="1">
        <v>2.4</v>
      </c>
      <c r="AB2905" t="s">
        <v>3139</v>
      </c>
      <c r="AC2905">
        <v>979000</v>
      </c>
      <c r="AD2905" s="1" t="s">
        <v>3139</v>
      </c>
      <c r="AE2905" t="s">
        <v>5824</v>
      </c>
    </row>
    <row r="2906" spans="1:31">
      <c r="A2906" s="98" t="str">
        <f t="shared" si="135"/>
        <v>1203</v>
      </c>
      <c r="B2906" s="98" t="str">
        <f t="shared" si="136"/>
        <v>FL</v>
      </c>
      <c r="C2906" s="98">
        <f t="shared" si="137"/>
        <v>204</v>
      </c>
      <c r="D2906" t="s">
        <v>6552</v>
      </c>
      <c r="E2906">
        <v>15</v>
      </c>
      <c r="F2906">
        <v>120305</v>
      </c>
      <c r="G2906" t="s">
        <v>3038</v>
      </c>
      <c r="H2906" t="s">
        <v>3039</v>
      </c>
      <c r="I2906" t="s">
        <v>5969</v>
      </c>
      <c r="J2906" t="s">
        <v>9877</v>
      </c>
      <c r="L2906" t="s">
        <v>6096</v>
      </c>
      <c r="M2906" s="99">
        <v>44612</v>
      </c>
      <c r="N2906" s="21">
        <v>1000000000</v>
      </c>
      <c r="O2906" s="24">
        <v>1</v>
      </c>
      <c r="P2906" t="s">
        <v>5814</v>
      </c>
      <c r="Q2906">
        <v>2.2999999999999998</v>
      </c>
      <c r="R2906" t="s">
        <v>3139</v>
      </c>
      <c r="S2906" t="s">
        <v>54</v>
      </c>
      <c r="T2906">
        <v>265</v>
      </c>
      <c r="U2906" t="s">
        <v>6096</v>
      </c>
      <c r="V2906">
        <v>1000000000</v>
      </c>
      <c r="W2906" s="1">
        <v>2.2999999999999998</v>
      </c>
      <c r="X2906" t="s">
        <v>3139</v>
      </c>
      <c r="Y2906" t="s">
        <v>6552</v>
      </c>
      <c r="Z2906" s="21">
        <v>1001.43</v>
      </c>
      <c r="AA2906" s="1">
        <v>2.2999999999999998</v>
      </c>
      <c r="AB2906" t="s">
        <v>3139</v>
      </c>
      <c r="AC2906">
        <v>1430000</v>
      </c>
      <c r="AD2906" s="1" t="s">
        <v>3139</v>
      </c>
      <c r="AE2906" t="s">
        <v>5824</v>
      </c>
    </row>
    <row r="2907" spans="1:31">
      <c r="A2907" s="98" t="str">
        <f t="shared" si="135"/>
        <v>1203</v>
      </c>
      <c r="B2907" s="98" t="str">
        <f t="shared" si="136"/>
        <v>FL</v>
      </c>
      <c r="C2907" s="98">
        <f t="shared" si="137"/>
        <v>51</v>
      </c>
      <c r="D2907" t="s">
        <v>6552</v>
      </c>
      <c r="E2907">
        <v>16</v>
      </c>
      <c r="F2907">
        <v>120305</v>
      </c>
      <c r="G2907" t="s">
        <v>870</v>
      </c>
      <c r="H2907" t="s">
        <v>3044</v>
      </c>
      <c r="I2907" t="s">
        <v>5969</v>
      </c>
      <c r="J2907" t="s">
        <v>9878</v>
      </c>
      <c r="L2907" t="s">
        <v>6110</v>
      </c>
      <c r="M2907" s="99">
        <v>44459</v>
      </c>
      <c r="N2907" s="21">
        <v>1066940073</v>
      </c>
      <c r="O2907" s="24">
        <v>1</v>
      </c>
      <c r="P2907" t="s">
        <v>5814</v>
      </c>
      <c r="Q2907">
        <v>2.6</v>
      </c>
      <c r="R2907" t="s">
        <v>3139</v>
      </c>
      <c r="S2907" t="s">
        <v>54</v>
      </c>
      <c r="T2907">
        <v>182</v>
      </c>
      <c r="U2907" t="s">
        <v>6110</v>
      </c>
      <c r="V2907">
        <v>1066940073</v>
      </c>
      <c r="W2907" s="1">
        <v>2.6</v>
      </c>
      <c r="X2907" t="s">
        <v>3139</v>
      </c>
      <c r="Y2907" t="s">
        <v>6552</v>
      </c>
      <c r="Z2907" s="21">
        <v>1077.7481760000001</v>
      </c>
      <c r="AA2907" s="1">
        <v>2.6</v>
      </c>
      <c r="AB2907" t="s">
        <v>3139</v>
      </c>
      <c r="AC2907">
        <v>10808102.939999999</v>
      </c>
      <c r="AD2907" s="1" t="s">
        <v>3139</v>
      </c>
      <c r="AE2907" t="s">
        <v>5824</v>
      </c>
    </row>
    <row r="2908" spans="1:31">
      <c r="A2908" s="98" t="str">
        <f t="shared" si="135"/>
        <v>1203</v>
      </c>
      <c r="B2908" s="98" t="str">
        <f t="shared" si="136"/>
        <v>FL</v>
      </c>
      <c r="C2908" s="98">
        <f t="shared" si="137"/>
        <v>26</v>
      </c>
      <c r="D2908" t="s">
        <v>6552</v>
      </c>
      <c r="E2908">
        <v>17</v>
      </c>
      <c r="F2908">
        <v>120305</v>
      </c>
      <c r="G2908" t="s">
        <v>870</v>
      </c>
      <c r="H2908" t="s">
        <v>3044</v>
      </c>
      <c r="I2908" t="s">
        <v>5969</v>
      </c>
      <c r="J2908" t="s">
        <v>7217</v>
      </c>
      <c r="L2908" t="s">
        <v>6095</v>
      </c>
      <c r="M2908" s="99">
        <v>44434</v>
      </c>
      <c r="N2908" s="21">
        <v>2274171914</v>
      </c>
      <c r="O2908" s="24">
        <v>1</v>
      </c>
      <c r="P2908" t="s">
        <v>5814</v>
      </c>
      <c r="Q2908">
        <v>2.6</v>
      </c>
      <c r="R2908" t="s">
        <v>3139</v>
      </c>
      <c r="S2908" t="s">
        <v>54</v>
      </c>
      <c r="T2908">
        <v>180</v>
      </c>
      <c r="U2908" t="s">
        <v>6095</v>
      </c>
      <c r="V2908">
        <v>2274171914</v>
      </c>
      <c r="W2908" s="1">
        <v>2.6</v>
      </c>
      <c r="X2908" t="s">
        <v>3139</v>
      </c>
      <c r="Y2908" t="s">
        <v>6552</v>
      </c>
      <c r="Z2908" s="21">
        <v>2299.77909</v>
      </c>
      <c r="AA2908" s="1">
        <v>2.6</v>
      </c>
      <c r="AB2908" t="s">
        <v>3139</v>
      </c>
      <c r="AC2908">
        <v>25607175.75</v>
      </c>
      <c r="AD2908" s="1" t="s">
        <v>3139</v>
      </c>
      <c r="AE2908" t="s">
        <v>5824</v>
      </c>
    </row>
    <row r="2909" spans="1:31">
      <c r="A2909" s="98" t="str">
        <f t="shared" si="135"/>
        <v>1203</v>
      </c>
      <c r="B2909" s="98" t="str">
        <f t="shared" si="136"/>
        <v>FL</v>
      </c>
      <c r="C2909" s="98">
        <f t="shared" si="137"/>
        <v>124</v>
      </c>
      <c r="D2909" t="s">
        <v>6552</v>
      </c>
      <c r="E2909">
        <v>18</v>
      </c>
      <c r="F2909">
        <v>120305</v>
      </c>
      <c r="G2909" t="s">
        <v>102</v>
      </c>
      <c r="H2909" t="s">
        <v>3043</v>
      </c>
      <c r="I2909" t="s">
        <v>5969</v>
      </c>
      <c r="J2909" t="s">
        <v>11590</v>
      </c>
      <c r="L2909" t="s">
        <v>6064</v>
      </c>
      <c r="M2909" s="99">
        <v>44532</v>
      </c>
      <c r="N2909" s="21">
        <v>2000000000</v>
      </c>
      <c r="O2909" s="24">
        <v>1</v>
      </c>
      <c r="P2909" t="s">
        <v>5814</v>
      </c>
      <c r="Q2909">
        <v>2.25</v>
      </c>
      <c r="R2909" t="s">
        <v>3139</v>
      </c>
      <c r="S2909" t="s">
        <v>54</v>
      </c>
      <c r="T2909">
        <v>180</v>
      </c>
      <c r="U2909" t="s">
        <v>6064</v>
      </c>
      <c r="V2909">
        <v>2000000000</v>
      </c>
      <c r="W2909" s="1">
        <v>2.25</v>
      </c>
      <c r="X2909" t="s">
        <v>3139</v>
      </c>
      <c r="Y2909" t="s">
        <v>6552</v>
      </c>
      <c r="Z2909" s="21">
        <v>2006.46</v>
      </c>
      <c r="AA2909" s="1">
        <v>2.25</v>
      </c>
      <c r="AB2909" t="s">
        <v>3139</v>
      </c>
      <c r="AC2909">
        <v>6460000</v>
      </c>
      <c r="AD2909" s="1" t="s">
        <v>3139</v>
      </c>
      <c r="AE2909" t="s">
        <v>5824</v>
      </c>
    </row>
    <row r="2910" spans="1:31">
      <c r="A2910" s="98" t="str">
        <f t="shared" si="135"/>
        <v>1203</v>
      </c>
      <c r="B2910" s="98" t="str">
        <f t="shared" si="136"/>
        <v>FL</v>
      </c>
      <c r="C2910" s="98">
        <f t="shared" si="137"/>
        <v>185</v>
      </c>
      <c r="D2910" t="s">
        <v>6552</v>
      </c>
      <c r="E2910">
        <v>19</v>
      </c>
      <c r="F2910">
        <v>120305</v>
      </c>
      <c r="G2910" t="s">
        <v>102</v>
      </c>
      <c r="H2910" t="s">
        <v>3043</v>
      </c>
      <c r="I2910" t="s">
        <v>5969</v>
      </c>
      <c r="J2910" t="s">
        <v>12253</v>
      </c>
      <c r="L2910" t="s">
        <v>6080</v>
      </c>
      <c r="M2910" s="99">
        <v>44593</v>
      </c>
      <c r="N2910" s="21">
        <v>1500000000</v>
      </c>
      <c r="O2910" s="24">
        <v>1</v>
      </c>
      <c r="P2910" t="s">
        <v>5814</v>
      </c>
      <c r="Q2910">
        <v>2.4</v>
      </c>
      <c r="R2910" t="s">
        <v>3139</v>
      </c>
      <c r="S2910" t="s">
        <v>54</v>
      </c>
      <c r="T2910">
        <v>184</v>
      </c>
      <c r="U2910" t="s">
        <v>6080</v>
      </c>
      <c r="V2910">
        <v>1500000000</v>
      </c>
      <c r="W2910" s="1">
        <v>2.4</v>
      </c>
      <c r="X2910" t="s">
        <v>3139</v>
      </c>
      <c r="Y2910" t="s">
        <v>6552</v>
      </c>
      <c r="Z2910" s="21">
        <v>1498.125</v>
      </c>
      <c r="AA2910" s="1">
        <v>2.4</v>
      </c>
      <c r="AB2910" t="s">
        <v>3139</v>
      </c>
      <c r="AC2910">
        <v>-1875000</v>
      </c>
      <c r="AD2910" s="1" t="s">
        <v>3139</v>
      </c>
      <c r="AE2910" t="s">
        <v>5824</v>
      </c>
    </row>
    <row r="2911" spans="1:31">
      <c r="A2911" s="98" t="str">
        <f t="shared" si="135"/>
        <v>1203</v>
      </c>
      <c r="B2911" s="98" t="str">
        <f t="shared" si="136"/>
        <v>FL</v>
      </c>
      <c r="C2911" s="98">
        <f t="shared" si="137"/>
        <v>104</v>
      </c>
      <c r="D2911" t="s">
        <v>6552</v>
      </c>
      <c r="E2911">
        <v>20</v>
      </c>
      <c r="F2911">
        <v>120305</v>
      </c>
      <c r="G2911" t="s">
        <v>102</v>
      </c>
      <c r="H2911" t="s">
        <v>3043</v>
      </c>
      <c r="I2911" t="s">
        <v>5969</v>
      </c>
      <c r="J2911" t="s">
        <v>9879</v>
      </c>
      <c r="L2911" t="s">
        <v>5971</v>
      </c>
      <c r="M2911" s="99">
        <v>44512</v>
      </c>
      <c r="N2911" s="21">
        <v>2000000000</v>
      </c>
      <c r="O2911" s="24">
        <v>1</v>
      </c>
      <c r="P2911" t="s">
        <v>5814</v>
      </c>
      <c r="Q2911">
        <v>2.2000000000000002</v>
      </c>
      <c r="R2911" t="s">
        <v>3139</v>
      </c>
      <c r="S2911" t="s">
        <v>54</v>
      </c>
      <c r="T2911">
        <v>180</v>
      </c>
      <c r="U2911" t="s">
        <v>5971</v>
      </c>
      <c r="V2911">
        <v>2000000000</v>
      </c>
      <c r="W2911" s="1">
        <v>2.2000000000000002</v>
      </c>
      <c r="X2911" t="s">
        <v>3139</v>
      </c>
      <c r="Y2911" t="s">
        <v>6552</v>
      </c>
      <c r="Z2911" s="21">
        <v>2009.08</v>
      </c>
      <c r="AA2911" s="1">
        <v>2.2000000000000002</v>
      </c>
      <c r="AB2911" t="s">
        <v>3139</v>
      </c>
      <c r="AC2911">
        <v>9080000</v>
      </c>
      <c r="AD2911" s="1" t="s">
        <v>3139</v>
      </c>
      <c r="AE2911" t="s">
        <v>5824</v>
      </c>
    </row>
    <row r="2912" spans="1:31">
      <c r="A2912" s="98" t="str">
        <f t="shared" si="135"/>
        <v>1203</v>
      </c>
      <c r="B2912" s="98" t="str">
        <f t="shared" si="136"/>
        <v>FL</v>
      </c>
      <c r="C2912" s="98">
        <f t="shared" si="137"/>
        <v>138</v>
      </c>
      <c r="D2912" t="s">
        <v>6552</v>
      </c>
      <c r="E2912">
        <v>21</v>
      </c>
      <c r="F2912">
        <v>120305</v>
      </c>
      <c r="G2912" t="s">
        <v>102</v>
      </c>
      <c r="H2912" t="s">
        <v>3043</v>
      </c>
      <c r="I2912" t="s">
        <v>5969</v>
      </c>
      <c r="J2912" t="s">
        <v>11589</v>
      </c>
      <c r="L2912" t="s">
        <v>6169</v>
      </c>
      <c r="M2912" s="99">
        <v>44546</v>
      </c>
      <c r="N2912" s="21">
        <v>2000000000</v>
      </c>
      <c r="O2912" s="24">
        <v>1</v>
      </c>
      <c r="P2912" t="s">
        <v>5814</v>
      </c>
      <c r="Q2912">
        <v>2.25</v>
      </c>
      <c r="R2912" t="s">
        <v>3139</v>
      </c>
      <c r="S2912" t="s">
        <v>54</v>
      </c>
      <c r="T2912">
        <v>180</v>
      </c>
      <c r="U2912" t="s">
        <v>6169</v>
      </c>
      <c r="V2912">
        <v>2000000000</v>
      </c>
      <c r="W2912" s="1">
        <v>2.25</v>
      </c>
      <c r="X2912" t="s">
        <v>3139</v>
      </c>
      <c r="Y2912" t="s">
        <v>6552</v>
      </c>
      <c r="Z2912" s="21">
        <v>2004.14</v>
      </c>
      <c r="AA2912" s="1">
        <v>2.25</v>
      </c>
      <c r="AB2912" t="s">
        <v>3139</v>
      </c>
      <c r="AC2912">
        <v>4140000</v>
      </c>
      <c r="AD2912" s="1" t="s">
        <v>3139</v>
      </c>
      <c r="AE2912" t="s">
        <v>5824</v>
      </c>
    </row>
    <row r="2913" spans="1:31">
      <c r="A2913" s="98" t="str">
        <f t="shared" si="135"/>
        <v>1203</v>
      </c>
      <c r="B2913" s="98" t="str">
        <f t="shared" si="136"/>
        <v>FL</v>
      </c>
      <c r="C2913" s="98">
        <f t="shared" si="137"/>
        <v>249</v>
      </c>
      <c r="D2913" t="s">
        <v>6552</v>
      </c>
      <c r="E2913">
        <v>22</v>
      </c>
      <c r="F2913">
        <v>120305</v>
      </c>
      <c r="G2913" t="s">
        <v>3197</v>
      </c>
      <c r="H2913" t="s">
        <v>3223</v>
      </c>
      <c r="I2913" t="s">
        <v>5969</v>
      </c>
      <c r="J2913" t="s">
        <v>12254</v>
      </c>
      <c r="L2913" t="s">
        <v>6104</v>
      </c>
      <c r="M2913" s="99">
        <v>44657</v>
      </c>
      <c r="N2913" s="21">
        <v>1205036942</v>
      </c>
      <c r="O2913" s="24">
        <v>1</v>
      </c>
      <c r="P2913" t="s">
        <v>5814</v>
      </c>
      <c r="Q2913">
        <v>2.65</v>
      </c>
      <c r="R2913" t="s">
        <v>3139</v>
      </c>
      <c r="S2913" t="s">
        <v>54</v>
      </c>
      <c r="T2913">
        <v>270</v>
      </c>
      <c r="U2913" t="s">
        <v>6104</v>
      </c>
      <c r="V2913">
        <v>1205036942</v>
      </c>
      <c r="W2913" s="1">
        <v>2.65</v>
      </c>
      <c r="X2913" t="s">
        <v>3139</v>
      </c>
      <c r="Y2913" t="s">
        <v>6552</v>
      </c>
      <c r="Z2913" s="21">
        <v>1204.5549271899999</v>
      </c>
      <c r="AA2913" s="1">
        <v>2.65</v>
      </c>
      <c r="AB2913" t="s">
        <v>3139</v>
      </c>
      <c r="AC2913">
        <v>-482014.78</v>
      </c>
      <c r="AD2913" s="1" t="s">
        <v>3139</v>
      </c>
      <c r="AE2913" t="s">
        <v>5824</v>
      </c>
    </row>
    <row r="2914" spans="1:31">
      <c r="A2914" s="98" t="str">
        <f t="shared" ref="A2914:A2977" si="138">+MID(F2914,1,4)</f>
        <v>1203</v>
      </c>
      <c r="B2914" s="98" t="str">
        <f t="shared" ref="B2914:B2977" si="139">+IF(A2914="1228","CA",IF(A2914="1230","VR",IF(A2914="1203","FL","OT")))</f>
        <v>FL</v>
      </c>
      <c r="C2914" s="98">
        <f t="shared" ref="C2914:C2977" si="140">+IF(M2914="",0,M2914-D2914)</f>
        <v>380</v>
      </c>
      <c r="D2914" t="s">
        <v>6552</v>
      </c>
      <c r="E2914">
        <v>23</v>
      </c>
      <c r="F2914">
        <v>120330</v>
      </c>
      <c r="G2914" t="s">
        <v>55</v>
      </c>
      <c r="H2914" t="s">
        <v>3251</v>
      </c>
      <c r="I2914" t="s">
        <v>5969</v>
      </c>
      <c r="J2914" t="s">
        <v>3902</v>
      </c>
      <c r="K2914" t="s">
        <v>5829</v>
      </c>
      <c r="L2914" t="s">
        <v>7218</v>
      </c>
      <c r="M2914" s="99">
        <v>44788</v>
      </c>
      <c r="N2914" s="21">
        <v>1500000000</v>
      </c>
      <c r="O2914" s="24">
        <v>1</v>
      </c>
      <c r="P2914" t="s">
        <v>5835</v>
      </c>
      <c r="Q2914">
        <v>4.07</v>
      </c>
      <c r="R2914" t="s">
        <v>3139</v>
      </c>
      <c r="S2914" t="s">
        <v>54</v>
      </c>
      <c r="T2914">
        <v>90</v>
      </c>
      <c r="U2914" t="s">
        <v>6975</v>
      </c>
      <c r="V2914">
        <v>1602540000</v>
      </c>
      <c r="W2914" s="1">
        <v>8.77</v>
      </c>
      <c r="X2914" t="s">
        <v>3139</v>
      </c>
      <c r="Y2914" t="s">
        <v>6552</v>
      </c>
      <c r="Z2914" s="21">
        <v>1579.47</v>
      </c>
      <c r="AA2914" s="1">
        <v>5.74</v>
      </c>
      <c r="AB2914" t="s">
        <v>3139</v>
      </c>
      <c r="AC2914">
        <v>79470000</v>
      </c>
      <c r="AD2914" s="1" t="s">
        <v>3139</v>
      </c>
      <c r="AE2914" t="s">
        <v>5824</v>
      </c>
    </row>
    <row r="2915" spans="1:31">
      <c r="A2915" s="98" t="str">
        <f t="shared" si="138"/>
        <v>1203</v>
      </c>
      <c r="B2915" s="98" t="str">
        <f t="shared" si="139"/>
        <v>FL</v>
      </c>
      <c r="C2915" s="98">
        <f t="shared" si="140"/>
        <v>380</v>
      </c>
      <c r="D2915" t="s">
        <v>6552</v>
      </c>
      <c r="E2915">
        <v>24</v>
      </c>
      <c r="F2915">
        <v>120330</v>
      </c>
      <c r="G2915" t="s">
        <v>55</v>
      </c>
      <c r="H2915" t="s">
        <v>3251</v>
      </c>
      <c r="I2915" t="s">
        <v>5969</v>
      </c>
      <c r="J2915" t="s">
        <v>3901</v>
      </c>
      <c r="K2915" t="s">
        <v>5829</v>
      </c>
      <c r="L2915" t="s">
        <v>7218</v>
      </c>
      <c r="M2915" s="99">
        <v>44788</v>
      </c>
      <c r="N2915" s="21">
        <v>600000000</v>
      </c>
      <c r="O2915" s="24">
        <v>1</v>
      </c>
      <c r="P2915" t="s">
        <v>5835</v>
      </c>
      <c r="Q2915">
        <v>4.07</v>
      </c>
      <c r="R2915" t="s">
        <v>3139</v>
      </c>
      <c r="S2915" t="s">
        <v>54</v>
      </c>
      <c r="T2915">
        <v>90</v>
      </c>
      <c r="U2915" t="s">
        <v>7218</v>
      </c>
      <c r="V2915">
        <v>600000000</v>
      </c>
      <c r="W2915" s="1">
        <v>7.31</v>
      </c>
      <c r="X2915" t="s">
        <v>3139</v>
      </c>
      <c r="Y2915" t="s">
        <v>6552</v>
      </c>
      <c r="Z2915" s="21">
        <v>631.78800000000001</v>
      </c>
      <c r="AA2915" s="1">
        <v>5.74</v>
      </c>
      <c r="AB2915" t="s">
        <v>3139</v>
      </c>
      <c r="AC2915">
        <v>31788000</v>
      </c>
      <c r="AD2915" s="1" t="s">
        <v>3139</v>
      </c>
      <c r="AE2915" t="s">
        <v>5824</v>
      </c>
    </row>
    <row r="2916" spans="1:31">
      <c r="A2916" s="98" t="str">
        <f t="shared" si="138"/>
        <v>1203</v>
      </c>
      <c r="B2916" s="98" t="str">
        <f t="shared" si="139"/>
        <v>FL</v>
      </c>
      <c r="C2916" s="98">
        <f t="shared" si="140"/>
        <v>380</v>
      </c>
      <c r="D2916" t="s">
        <v>6552</v>
      </c>
      <c r="E2916">
        <v>25</v>
      </c>
      <c r="F2916">
        <v>120330</v>
      </c>
      <c r="G2916" t="s">
        <v>55</v>
      </c>
      <c r="H2916" t="s">
        <v>3251</v>
      </c>
      <c r="I2916" t="s">
        <v>5969</v>
      </c>
      <c r="J2916" t="s">
        <v>3901</v>
      </c>
      <c r="K2916" t="s">
        <v>5829</v>
      </c>
      <c r="L2916" t="s">
        <v>7218</v>
      </c>
      <c r="M2916" s="99">
        <v>44788</v>
      </c>
      <c r="N2916" s="21">
        <v>600000000</v>
      </c>
      <c r="O2916" s="24">
        <v>1</v>
      </c>
      <c r="P2916" t="s">
        <v>5835</v>
      </c>
      <c r="Q2916">
        <v>4.07</v>
      </c>
      <c r="R2916" t="s">
        <v>3139</v>
      </c>
      <c r="S2916" t="s">
        <v>54</v>
      </c>
      <c r="T2916">
        <v>90</v>
      </c>
      <c r="U2916" t="s">
        <v>7218</v>
      </c>
      <c r="V2916">
        <v>600000000</v>
      </c>
      <c r="W2916" s="1">
        <v>7.31</v>
      </c>
      <c r="X2916" t="s">
        <v>3139</v>
      </c>
      <c r="Y2916" t="s">
        <v>6552</v>
      </c>
      <c r="Z2916" s="21">
        <v>631.78800000000001</v>
      </c>
      <c r="AA2916" s="1">
        <v>5.74</v>
      </c>
      <c r="AB2916" t="s">
        <v>3139</v>
      </c>
      <c r="AC2916">
        <v>31788000</v>
      </c>
      <c r="AD2916" s="1" t="s">
        <v>3139</v>
      </c>
      <c r="AE2916" t="s">
        <v>5824</v>
      </c>
    </row>
    <row r="2917" spans="1:31">
      <c r="A2917" s="98" t="str">
        <f t="shared" si="138"/>
        <v>1226</v>
      </c>
      <c r="B2917" s="98" t="str">
        <f t="shared" si="139"/>
        <v>OT</v>
      </c>
      <c r="C2917" s="98">
        <f t="shared" si="140"/>
        <v>1249</v>
      </c>
      <c r="D2917" t="s">
        <v>6552</v>
      </c>
      <c r="E2917">
        <v>26</v>
      </c>
      <c r="F2917">
        <v>122604</v>
      </c>
      <c r="G2917" t="s">
        <v>3179</v>
      </c>
      <c r="H2917" t="s">
        <v>3219</v>
      </c>
      <c r="I2917" t="s">
        <v>6006</v>
      </c>
      <c r="J2917" t="s">
        <v>347</v>
      </c>
      <c r="L2917" t="s">
        <v>9880</v>
      </c>
      <c r="M2917" s="99">
        <v>45657</v>
      </c>
      <c r="N2917" s="21">
        <v>127154612</v>
      </c>
      <c r="O2917" s="24">
        <v>1</v>
      </c>
      <c r="Q2917" t="s">
        <v>3139</v>
      </c>
      <c r="R2917" t="s">
        <v>3139</v>
      </c>
      <c r="T2917" t="s">
        <v>3139</v>
      </c>
      <c r="U2917" t="s">
        <v>9880</v>
      </c>
      <c r="V2917">
        <v>127154612</v>
      </c>
      <c r="W2917" s="1" t="s">
        <v>3139</v>
      </c>
      <c r="X2917">
        <v>1</v>
      </c>
      <c r="Y2917" t="s">
        <v>6552</v>
      </c>
      <c r="Z2917" s="21">
        <v>127.154612</v>
      </c>
      <c r="AA2917" s="1" t="s">
        <v>3139</v>
      </c>
      <c r="AB2917">
        <v>0</v>
      </c>
      <c r="AC2917">
        <v>0</v>
      </c>
      <c r="AD2917" s="1" t="s">
        <v>3139</v>
      </c>
      <c r="AE2917" t="s">
        <v>5818</v>
      </c>
    </row>
    <row r="2918" spans="1:31">
      <c r="A2918" s="98" t="str">
        <f t="shared" si="138"/>
        <v>1226</v>
      </c>
      <c r="B2918" s="98" t="str">
        <f t="shared" si="139"/>
        <v>OT</v>
      </c>
      <c r="C2918" s="98">
        <f t="shared" si="140"/>
        <v>1249</v>
      </c>
      <c r="D2918" t="s">
        <v>6552</v>
      </c>
      <c r="E2918">
        <v>27</v>
      </c>
      <c r="F2918">
        <v>122602</v>
      </c>
      <c r="G2918" t="s">
        <v>3151</v>
      </c>
      <c r="H2918" t="s">
        <v>3152</v>
      </c>
      <c r="I2918" t="s">
        <v>6006</v>
      </c>
      <c r="J2918" t="s">
        <v>347</v>
      </c>
      <c r="L2918" t="s">
        <v>9880</v>
      </c>
      <c r="M2918" s="99">
        <v>45657</v>
      </c>
      <c r="N2918" s="21">
        <v>125478932</v>
      </c>
      <c r="O2918" s="24">
        <v>1</v>
      </c>
      <c r="Q2918" t="s">
        <v>3139</v>
      </c>
      <c r="R2918" t="s">
        <v>3139</v>
      </c>
      <c r="T2918" t="s">
        <v>3139</v>
      </c>
      <c r="U2918" t="s">
        <v>9880</v>
      </c>
      <c r="V2918">
        <v>125478932</v>
      </c>
      <c r="W2918" s="1" t="s">
        <v>3139</v>
      </c>
      <c r="X2918">
        <v>1</v>
      </c>
      <c r="Y2918" t="s">
        <v>6552</v>
      </c>
      <c r="Z2918" s="21">
        <v>125.478932</v>
      </c>
      <c r="AA2918" s="1" t="s">
        <v>3139</v>
      </c>
      <c r="AB2918">
        <v>0</v>
      </c>
      <c r="AC2918">
        <v>0</v>
      </c>
      <c r="AD2918" s="1" t="s">
        <v>3139</v>
      </c>
      <c r="AE2918" t="s">
        <v>5818</v>
      </c>
    </row>
    <row r="2919" spans="1:31">
      <c r="A2919" s="98" t="str">
        <f t="shared" si="138"/>
        <v>1226</v>
      </c>
      <c r="B2919" s="98" t="str">
        <f t="shared" si="139"/>
        <v>OT</v>
      </c>
      <c r="C2919" s="98">
        <f t="shared" si="140"/>
        <v>1249</v>
      </c>
      <c r="D2919" t="s">
        <v>6552</v>
      </c>
      <c r="E2919">
        <v>28</v>
      </c>
      <c r="F2919">
        <v>122602</v>
      </c>
      <c r="G2919" t="s">
        <v>3154</v>
      </c>
      <c r="H2919" t="s">
        <v>3249</v>
      </c>
      <c r="I2919" t="s">
        <v>6006</v>
      </c>
      <c r="J2919" t="s">
        <v>347</v>
      </c>
      <c r="L2919" t="s">
        <v>11591</v>
      </c>
      <c r="M2919" s="99">
        <v>45657</v>
      </c>
      <c r="N2919" s="21">
        <v>1686500.46</v>
      </c>
      <c r="O2919" s="24">
        <v>1</v>
      </c>
      <c r="Q2919" t="s">
        <v>3139</v>
      </c>
      <c r="R2919" t="s">
        <v>3139</v>
      </c>
      <c r="T2919" t="s">
        <v>3139</v>
      </c>
      <c r="U2919" t="s">
        <v>11591</v>
      </c>
      <c r="V2919">
        <v>1686500.46</v>
      </c>
      <c r="W2919" s="1" t="s">
        <v>3139</v>
      </c>
      <c r="X2919">
        <v>1</v>
      </c>
      <c r="Y2919" t="s">
        <v>6552</v>
      </c>
      <c r="Z2919" s="21">
        <v>1.68650046</v>
      </c>
      <c r="AA2919" s="1" t="s">
        <v>3139</v>
      </c>
      <c r="AB2919">
        <v>0</v>
      </c>
      <c r="AC2919">
        <v>0</v>
      </c>
      <c r="AD2919" s="1" t="s">
        <v>3139</v>
      </c>
      <c r="AE2919" t="s">
        <v>5818</v>
      </c>
    </row>
    <row r="2920" spans="1:31">
      <c r="A2920" s="98" t="str">
        <f t="shared" si="138"/>
        <v>1226</v>
      </c>
      <c r="B2920" s="98" t="str">
        <f t="shared" si="139"/>
        <v>OT</v>
      </c>
      <c r="C2920" s="98">
        <f t="shared" si="140"/>
        <v>1249</v>
      </c>
      <c r="D2920" t="s">
        <v>6552</v>
      </c>
      <c r="E2920">
        <v>29</v>
      </c>
      <c r="F2920">
        <v>122604</v>
      </c>
      <c r="G2920" t="s">
        <v>53</v>
      </c>
      <c r="H2920" t="s">
        <v>3047</v>
      </c>
      <c r="I2920" t="s">
        <v>6006</v>
      </c>
      <c r="J2920" t="s">
        <v>347</v>
      </c>
      <c r="L2920" t="s">
        <v>11592</v>
      </c>
      <c r="M2920" s="99">
        <v>45657</v>
      </c>
      <c r="N2920" s="21">
        <v>133298558.8</v>
      </c>
      <c r="O2920" s="24">
        <v>1</v>
      </c>
      <c r="Q2920" t="s">
        <v>3139</v>
      </c>
      <c r="R2920" t="s">
        <v>3139</v>
      </c>
      <c r="T2920" t="s">
        <v>3139</v>
      </c>
      <c r="U2920" t="s">
        <v>11592</v>
      </c>
      <c r="V2920">
        <v>133298558.8</v>
      </c>
      <c r="W2920" s="1" t="s">
        <v>3139</v>
      </c>
      <c r="X2920">
        <v>1</v>
      </c>
      <c r="Y2920" t="s">
        <v>6552</v>
      </c>
      <c r="Z2920" s="21">
        <v>133.2985588</v>
      </c>
      <c r="AA2920" s="1" t="s">
        <v>3139</v>
      </c>
      <c r="AB2920">
        <v>0</v>
      </c>
      <c r="AC2920">
        <v>0</v>
      </c>
      <c r="AD2920" s="1" t="s">
        <v>3139</v>
      </c>
      <c r="AE2920" t="s">
        <v>5818</v>
      </c>
    </row>
    <row r="2921" spans="1:31">
      <c r="A2921" s="98" t="str">
        <f t="shared" si="138"/>
        <v>1226</v>
      </c>
      <c r="B2921" s="98" t="str">
        <f t="shared" si="139"/>
        <v>OT</v>
      </c>
      <c r="C2921" s="98">
        <f t="shared" si="140"/>
        <v>1249</v>
      </c>
      <c r="D2921" t="s">
        <v>6552</v>
      </c>
      <c r="E2921">
        <v>30</v>
      </c>
      <c r="F2921">
        <v>122602</v>
      </c>
      <c r="G2921" t="s">
        <v>3183</v>
      </c>
      <c r="H2921" t="s">
        <v>3903</v>
      </c>
      <c r="I2921" t="s">
        <v>6006</v>
      </c>
      <c r="J2921" t="s">
        <v>347</v>
      </c>
      <c r="L2921" t="s">
        <v>11593</v>
      </c>
      <c r="M2921" s="99">
        <v>45657</v>
      </c>
      <c r="N2921" s="21">
        <v>59800000</v>
      </c>
      <c r="O2921" s="24">
        <v>1</v>
      </c>
      <c r="Q2921" t="s">
        <v>3139</v>
      </c>
      <c r="R2921" t="s">
        <v>3139</v>
      </c>
      <c r="T2921" t="s">
        <v>3139</v>
      </c>
      <c r="U2921" t="s">
        <v>11593</v>
      </c>
      <c r="V2921">
        <v>59800000</v>
      </c>
      <c r="W2921" s="1" t="s">
        <v>3139</v>
      </c>
      <c r="X2921">
        <v>1</v>
      </c>
      <c r="Y2921" t="s">
        <v>6552</v>
      </c>
      <c r="Z2921" s="21">
        <v>59.8</v>
      </c>
      <c r="AA2921" s="1" t="s">
        <v>3139</v>
      </c>
      <c r="AB2921">
        <v>0</v>
      </c>
      <c r="AC2921">
        <v>0</v>
      </c>
      <c r="AD2921" s="1" t="s">
        <v>3139</v>
      </c>
      <c r="AE2921" t="s">
        <v>5818</v>
      </c>
    </row>
    <row r="2922" spans="1:31">
      <c r="A2922" s="98" t="str">
        <f t="shared" si="138"/>
        <v>1226</v>
      </c>
      <c r="B2922" s="98" t="str">
        <f t="shared" si="139"/>
        <v>OT</v>
      </c>
      <c r="C2922" s="98">
        <f t="shared" si="140"/>
        <v>1249</v>
      </c>
      <c r="D2922" t="s">
        <v>6552</v>
      </c>
      <c r="E2922">
        <v>31</v>
      </c>
      <c r="F2922">
        <v>122602</v>
      </c>
      <c r="G2922" t="s">
        <v>3220</v>
      </c>
      <c r="H2922" t="s">
        <v>9881</v>
      </c>
      <c r="I2922" t="s">
        <v>6006</v>
      </c>
      <c r="J2922" t="s">
        <v>347</v>
      </c>
      <c r="L2922" t="s">
        <v>11593</v>
      </c>
      <c r="M2922" s="99">
        <v>45657</v>
      </c>
      <c r="N2922" s="21">
        <v>6166300</v>
      </c>
      <c r="O2922" s="24">
        <v>1</v>
      </c>
      <c r="Q2922" t="s">
        <v>3139</v>
      </c>
      <c r="R2922" t="s">
        <v>3139</v>
      </c>
      <c r="T2922" t="s">
        <v>3139</v>
      </c>
      <c r="U2922" t="s">
        <v>11593</v>
      </c>
      <c r="V2922">
        <v>6166300</v>
      </c>
      <c r="W2922" s="1" t="s">
        <v>3139</v>
      </c>
      <c r="X2922">
        <v>1</v>
      </c>
      <c r="Y2922" t="s">
        <v>6552</v>
      </c>
      <c r="Z2922" s="21">
        <v>6.1662999999999997</v>
      </c>
      <c r="AA2922" s="1" t="s">
        <v>3139</v>
      </c>
      <c r="AB2922">
        <v>0</v>
      </c>
      <c r="AC2922">
        <v>0</v>
      </c>
      <c r="AD2922" s="1">
        <v>6166300</v>
      </c>
      <c r="AE2922" t="s">
        <v>5818</v>
      </c>
    </row>
    <row r="2923" spans="1:31">
      <c r="A2923" s="98" t="str">
        <f t="shared" si="138"/>
        <v>1230</v>
      </c>
      <c r="B2923" s="98" t="str">
        <f t="shared" si="139"/>
        <v>VR</v>
      </c>
      <c r="C2923" s="98">
        <f t="shared" si="140"/>
        <v>1249</v>
      </c>
      <c r="D2923" t="s">
        <v>6552</v>
      </c>
      <c r="E2923">
        <v>32</v>
      </c>
      <c r="F2923">
        <v>123016</v>
      </c>
      <c r="G2923" t="s">
        <v>3228</v>
      </c>
      <c r="H2923" t="s">
        <v>5923</v>
      </c>
      <c r="I2923" t="s">
        <v>6006</v>
      </c>
      <c r="J2923" t="s">
        <v>347</v>
      </c>
      <c r="L2923" t="s">
        <v>11594</v>
      </c>
      <c r="M2923" s="99">
        <v>45657</v>
      </c>
      <c r="N2923" s="21">
        <v>512188191.5</v>
      </c>
      <c r="O2923" s="24">
        <v>1</v>
      </c>
      <c r="Q2923" t="s">
        <v>3139</v>
      </c>
      <c r="R2923">
        <v>1</v>
      </c>
      <c r="T2923" t="s">
        <v>3139</v>
      </c>
      <c r="U2923" t="s">
        <v>11594</v>
      </c>
      <c r="V2923">
        <v>512188191.5</v>
      </c>
      <c r="W2923" s="1" t="s">
        <v>3139</v>
      </c>
      <c r="X2923">
        <v>1</v>
      </c>
      <c r="Y2923" t="s">
        <v>6552</v>
      </c>
      <c r="Z2923" s="21">
        <v>512.18819150000002</v>
      </c>
      <c r="AA2923" s="1" t="s">
        <v>3139</v>
      </c>
      <c r="AB2923">
        <v>0</v>
      </c>
      <c r="AC2923">
        <v>0</v>
      </c>
      <c r="AD2923" s="1" t="s">
        <v>3139</v>
      </c>
      <c r="AE2923" t="s">
        <v>5818</v>
      </c>
    </row>
    <row r="2924" spans="1:31">
      <c r="A2924" s="98" t="str">
        <f t="shared" si="138"/>
        <v>1230</v>
      </c>
      <c r="B2924" s="98" t="str">
        <f t="shared" si="139"/>
        <v>VR</v>
      </c>
      <c r="C2924" s="98">
        <f t="shared" si="140"/>
        <v>1249</v>
      </c>
      <c r="D2924" t="s">
        <v>6552</v>
      </c>
      <c r="E2924">
        <v>33</v>
      </c>
      <c r="F2924">
        <v>123016</v>
      </c>
      <c r="G2924" t="s">
        <v>3526</v>
      </c>
      <c r="H2924" t="s">
        <v>5924</v>
      </c>
      <c r="I2924" t="s">
        <v>6006</v>
      </c>
      <c r="J2924" t="s">
        <v>347</v>
      </c>
      <c r="L2924" t="s">
        <v>9883</v>
      </c>
      <c r="M2924" s="99">
        <v>45657</v>
      </c>
      <c r="N2924" s="21">
        <v>2502862201</v>
      </c>
      <c r="O2924" s="24">
        <v>1</v>
      </c>
      <c r="Q2924" t="s">
        <v>3139</v>
      </c>
      <c r="R2924">
        <v>1</v>
      </c>
      <c r="T2924" t="s">
        <v>3139</v>
      </c>
      <c r="U2924" t="s">
        <v>9883</v>
      </c>
      <c r="V2924">
        <v>2502862201</v>
      </c>
      <c r="W2924" s="1" t="s">
        <v>3139</v>
      </c>
      <c r="X2924">
        <v>1</v>
      </c>
      <c r="Y2924" t="s">
        <v>6552</v>
      </c>
      <c r="Z2924" s="21">
        <v>2502.8622009999999</v>
      </c>
      <c r="AA2924" s="1" t="s">
        <v>3139</v>
      </c>
      <c r="AB2924">
        <v>0</v>
      </c>
      <c r="AC2924">
        <v>0</v>
      </c>
      <c r="AD2924" s="1" t="s">
        <v>3139</v>
      </c>
      <c r="AE2924" t="s">
        <v>5824</v>
      </c>
    </row>
    <row r="2925" spans="1:31">
      <c r="A2925" s="98" t="str">
        <f t="shared" si="138"/>
        <v>1230</v>
      </c>
      <c r="B2925" s="98" t="str">
        <f t="shared" si="139"/>
        <v>VR</v>
      </c>
      <c r="C2925" s="98">
        <f t="shared" si="140"/>
        <v>1249</v>
      </c>
      <c r="D2925" t="s">
        <v>6552</v>
      </c>
      <c r="E2925">
        <v>34</v>
      </c>
      <c r="F2925">
        <v>123016</v>
      </c>
      <c r="G2925" t="s">
        <v>3526</v>
      </c>
      <c r="H2925" t="s">
        <v>5925</v>
      </c>
      <c r="I2925" t="s">
        <v>6006</v>
      </c>
      <c r="J2925" t="s">
        <v>347</v>
      </c>
      <c r="L2925" t="s">
        <v>9883</v>
      </c>
      <c r="M2925" s="99">
        <v>45657</v>
      </c>
      <c r="N2925" s="21">
        <v>2099616.77</v>
      </c>
      <c r="O2925" s="24">
        <v>1</v>
      </c>
      <c r="Q2925" t="s">
        <v>3139</v>
      </c>
      <c r="R2925">
        <v>1</v>
      </c>
      <c r="T2925" t="s">
        <v>3139</v>
      </c>
      <c r="U2925" t="s">
        <v>9883</v>
      </c>
      <c r="V2925">
        <v>2099616.77</v>
      </c>
      <c r="W2925" s="1" t="s">
        <v>3139</v>
      </c>
      <c r="X2925">
        <v>1</v>
      </c>
      <c r="Y2925" t="s">
        <v>6552</v>
      </c>
      <c r="Z2925" s="21">
        <v>2.0996167699999999</v>
      </c>
      <c r="AA2925" s="1" t="s">
        <v>3139</v>
      </c>
      <c r="AB2925">
        <v>0</v>
      </c>
      <c r="AC2925">
        <v>0</v>
      </c>
      <c r="AD2925" s="1" t="s">
        <v>3139</v>
      </c>
      <c r="AE2925" t="s">
        <v>5824</v>
      </c>
    </row>
    <row r="2926" spans="1:31">
      <c r="A2926" s="98" t="str">
        <f t="shared" si="138"/>
        <v>1230</v>
      </c>
      <c r="B2926" s="98" t="str">
        <f t="shared" si="139"/>
        <v>VR</v>
      </c>
      <c r="C2926" s="98">
        <f t="shared" si="140"/>
        <v>1249</v>
      </c>
      <c r="D2926" t="s">
        <v>6552</v>
      </c>
      <c r="E2926">
        <v>35</v>
      </c>
      <c r="F2926">
        <v>123016</v>
      </c>
      <c r="G2926" t="s">
        <v>3444</v>
      </c>
      <c r="H2926" t="s">
        <v>5926</v>
      </c>
      <c r="I2926" t="s">
        <v>6006</v>
      </c>
      <c r="J2926" t="s">
        <v>347</v>
      </c>
      <c r="L2926" t="s">
        <v>6501</v>
      </c>
      <c r="M2926" s="99">
        <v>45657</v>
      </c>
      <c r="N2926" s="21">
        <v>3761581.55</v>
      </c>
      <c r="O2926" s="24">
        <v>1</v>
      </c>
      <c r="Q2926" t="s">
        <v>3139</v>
      </c>
      <c r="R2926">
        <v>1</v>
      </c>
      <c r="T2926" t="s">
        <v>3139</v>
      </c>
      <c r="U2926" t="s">
        <v>6501</v>
      </c>
      <c r="V2926">
        <v>3761581.15</v>
      </c>
      <c r="W2926" s="1" t="s">
        <v>3139</v>
      </c>
      <c r="X2926">
        <v>1</v>
      </c>
      <c r="Y2926" t="s">
        <v>6552</v>
      </c>
      <c r="Z2926" s="21">
        <v>3.76158115</v>
      </c>
      <c r="AA2926" s="1" t="s">
        <v>3139</v>
      </c>
      <c r="AB2926">
        <v>0</v>
      </c>
      <c r="AC2926">
        <v>0</v>
      </c>
      <c r="AD2926" s="1" t="s">
        <v>3139</v>
      </c>
      <c r="AE2926" t="s">
        <v>5824</v>
      </c>
    </row>
    <row r="2927" spans="1:31">
      <c r="A2927" s="98" t="str">
        <f t="shared" si="138"/>
        <v>1230</v>
      </c>
      <c r="B2927" s="98" t="str">
        <f t="shared" si="139"/>
        <v>VR</v>
      </c>
      <c r="C2927" s="98">
        <f t="shared" si="140"/>
        <v>1249</v>
      </c>
      <c r="D2927" t="s">
        <v>6552</v>
      </c>
      <c r="E2927">
        <v>36</v>
      </c>
      <c r="F2927">
        <v>123016</v>
      </c>
      <c r="G2927" t="s">
        <v>3525</v>
      </c>
      <c r="H2927" t="s">
        <v>5927</v>
      </c>
      <c r="I2927" t="s">
        <v>6006</v>
      </c>
      <c r="J2927" t="s">
        <v>347</v>
      </c>
      <c r="L2927" t="s">
        <v>11595</v>
      </c>
      <c r="M2927" s="99">
        <v>45657</v>
      </c>
      <c r="N2927" s="21">
        <v>4511567.6500000004</v>
      </c>
      <c r="O2927" s="24">
        <v>1</v>
      </c>
      <c r="Q2927" t="s">
        <v>3139</v>
      </c>
      <c r="R2927">
        <v>1</v>
      </c>
      <c r="T2927" t="s">
        <v>3139</v>
      </c>
      <c r="U2927" t="s">
        <v>11595</v>
      </c>
      <c r="V2927">
        <v>4511567.6500000004</v>
      </c>
      <c r="W2927" s="1" t="s">
        <v>3139</v>
      </c>
      <c r="X2927">
        <v>1</v>
      </c>
      <c r="Y2927" t="s">
        <v>6552</v>
      </c>
      <c r="Z2927" s="21">
        <v>4.5115676499999999</v>
      </c>
      <c r="AA2927" s="1" t="s">
        <v>3139</v>
      </c>
      <c r="AB2927">
        <v>0</v>
      </c>
      <c r="AC2927">
        <v>0</v>
      </c>
      <c r="AD2927" s="1" t="s">
        <v>3139</v>
      </c>
      <c r="AE2927" t="s">
        <v>5824</v>
      </c>
    </row>
    <row r="2928" spans="1:31">
      <c r="A2928" s="98" t="str">
        <f t="shared" si="138"/>
        <v>1228</v>
      </c>
      <c r="B2928" s="98" t="str">
        <f t="shared" si="139"/>
        <v>CA</v>
      </c>
      <c r="C2928" s="98">
        <f t="shared" si="140"/>
        <v>48</v>
      </c>
      <c r="D2928" t="s">
        <v>6552</v>
      </c>
      <c r="E2928">
        <v>37</v>
      </c>
      <c r="F2928">
        <v>122801</v>
      </c>
      <c r="G2928" t="s">
        <v>5928</v>
      </c>
      <c r="H2928" t="s">
        <v>5929</v>
      </c>
      <c r="I2928" t="s">
        <v>5969</v>
      </c>
      <c r="J2928" t="s">
        <v>347</v>
      </c>
      <c r="L2928" t="s">
        <v>6322</v>
      </c>
      <c r="M2928" s="99">
        <v>44456</v>
      </c>
      <c r="N2928" s="21">
        <v>18248000</v>
      </c>
      <c r="O2928" s="24">
        <v>1</v>
      </c>
      <c r="P2928" t="s">
        <v>5814</v>
      </c>
      <c r="Q2928">
        <v>1</v>
      </c>
      <c r="R2928">
        <v>1</v>
      </c>
      <c r="S2928" t="s">
        <v>54</v>
      </c>
      <c r="T2928">
        <v>1</v>
      </c>
      <c r="U2928" t="s">
        <v>6322</v>
      </c>
      <c r="V2928">
        <v>18248000</v>
      </c>
      <c r="W2928" s="1">
        <v>1</v>
      </c>
      <c r="X2928" t="s">
        <v>3139</v>
      </c>
      <c r="Y2928" t="s">
        <v>6552</v>
      </c>
      <c r="Z2928" s="21">
        <v>18.248000000000001</v>
      </c>
      <c r="AA2928" s="1">
        <v>1</v>
      </c>
      <c r="AB2928" t="s">
        <v>3139</v>
      </c>
      <c r="AC2928">
        <v>0</v>
      </c>
      <c r="AD2928" s="1" t="s">
        <v>3139</v>
      </c>
      <c r="AE2928" t="s">
        <v>5818</v>
      </c>
    </row>
    <row r="2929" spans="1:31">
      <c r="A2929" s="98" t="str">
        <f t="shared" si="138"/>
        <v>1203</v>
      </c>
      <c r="B2929" s="98" t="str">
        <f t="shared" si="139"/>
        <v>FL</v>
      </c>
      <c r="C2929" s="98">
        <f t="shared" si="140"/>
        <v>6</v>
      </c>
      <c r="D2929" t="s">
        <v>6552</v>
      </c>
      <c r="E2929">
        <v>1</v>
      </c>
      <c r="F2929">
        <v>120305</v>
      </c>
      <c r="G2929" t="s">
        <v>329</v>
      </c>
      <c r="H2929" t="s">
        <v>3503</v>
      </c>
      <c r="I2929" t="s">
        <v>5969</v>
      </c>
      <c r="J2929" t="s">
        <v>9884</v>
      </c>
      <c r="L2929" t="s">
        <v>6503</v>
      </c>
      <c r="M2929" s="99">
        <v>44414</v>
      </c>
      <c r="N2929" s="21">
        <v>134514159</v>
      </c>
      <c r="O2929" s="24">
        <v>1</v>
      </c>
      <c r="P2929" t="s">
        <v>5814</v>
      </c>
      <c r="Q2929">
        <v>2.199919</v>
      </c>
      <c r="R2929" t="s">
        <v>3139</v>
      </c>
      <c r="S2929" t="s">
        <v>54</v>
      </c>
      <c r="T2929">
        <v>90</v>
      </c>
      <c r="U2929" t="s">
        <v>6503</v>
      </c>
      <c r="V2929">
        <v>134514159</v>
      </c>
      <c r="W2929" s="1">
        <v>2.199919</v>
      </c>
      <c r="X2929" t="s">
        <v>3139</v>
      </c>
      <c r="Y2929" t="s">
        <v>6552</v>
      </c>
      <c r="Z2929" s="21">
        <v>135.20801900000001</v>
      </c>
      <c r="AA2929" s="1">
        <v>1.815037E-3</v>
      </c>
      <c r="AB2929" t="s">
        <v>3139</v>
      </c>
      <c r="AC2929">
        <v>244148.14739999999</v>
      </c>
      <c r="AD2929" s="1" t="s">
        <v>3139</v>
      </c>
      <c r="AE2929" t="s">
        <v>5824</v>
      </c>
    </row>
    <row r="2930" spans="1:31">
      <c r="A2930" s="98" t="str">
        <f t="shared" si="138"/>
        <v>1203</v>
      </c>
      <c r="B2930" s="98" t="str">
        <f t="shared" si="139"/>
        <v>FL</v>
      </c>
      <c r="C2930" s="98">
        <f t="shared" si="140"/>
        <v>60</v>
      </c>
      <c r="D2930" t="s">
        <v>6552</v>
      </c>
      <c r="E2930">
        <v>2</v>
      </c>
      <c r="F2930">
        <v>120305</v>
      </c>
      <c r="G2930" t="s">
        <v>329</v>
      </c>
      <c r="H2930" t="s">
        <v>3503</v>
      </c>
      <c r="I2930" t="s">
        <v>5969</v>
      </c>
      <c r="J2930" t="s">
        <v>11596</v>
      </c>
      <c r="L2930" t="s">
        <v>6100</v>
      </c>
      <c r="M2930" s="99">
        <v>44468</v>
      </c>
      <c r="N2930" s="21">
        <v>472713879</v>
      </c>
      <c r="O2930" s="24">
        <v>1</v>
      </c>
      <c r="P2930" t="s">
        <v>5814</v>
      </c>
      <c r="Q2930">
        <v>2.3992900000000001</v>
      </c>
      <c r="R2930" t="s">
        <v>3139</v>
      </c>
      <c r="S2930" t="s">
        <v>54</v>
      </c>
      <c r="T2930">
        <v>90</v>
      </c>
      <c r="U2930" t="s">
        <v>6100</v>
      </c>
      <c r="V2930">
        <v>472713879</v>
      </c>
      <c r="W2930" s="1">
        <v>2.3992900000000001</v>
      </c>
      <c r="X2930" t="s">
        <v>3139</v>
      </c>
      <c r="Y2930" t="s">
        <v>6552</v>
      </c>
      <c r="Z2930" s="21">
        <v>473.71937300000002</v>
      </c>
      <c r="AA2930" s="1">
        <v>1.9777530000000001E-3</v>
      </c>
      <c r="AB2930" t="s">
        <v>3139</v>
      </c>
      <c r="AC2930">
        <v>934911.10060000001</v>
      </c>
      <c r="AD2930" s="1" t="s">
        <v>3139</v>
      </c>
      <c r="AE2930" t="s">
        <v>5824</v>
      </c>
    </row>
    <row r="2931" spans="1:31">
      <c r="A2931" s="98" t="str">
        <f t="shared" si="138"/>
        <v>1203</v>
      </c>
      <c r="B2931" s="98" t="str">
        <f t="shared" si="139"/>
        <v>FL</v>
      </c>
      <c r="C2931" s="98">
        <f t="shared" si="140"/>
        <v>67</v>
      </c>
      <c r="D2931" t="s">
        <v>6552</v>
      </c>
      <c r="E2931">
        <v>3</v>
      </c>
      <c r="F2931">
        <v>120305</v>
      </c>
      <c r="G2931" t="s">
        <v>329</v>
      </c>
      <c r="H2931" t="s">
        <v>3503</v>
      </c>
      <c r="I2931" t="s">
        <v>5969</v>
      </c>
      <c r="J2931" t="s">
        <v>12255</v>
      </c>
      <c r="L2931" t="s">
        <v>6104</v>
      </c>
      <c r="M2931" s="99">
        <v>44475</v>
      </c>
      <c r="N2931" s="21">
        <v>120500801</v>
      </c>
      <c r="O2931" s="24">
        <v>1</v>
      </c>
      <c r="P2931" t="s">
        <v>5814</v>
      </c>
      <c r="Q2931">
        <v>2.2998729999999998</v>
      </c>
      <c r="R2931" t="s">
        <v>3139</v>
      </c>
      <c r="S2931" t="s">
        <v>54</v>
      </c>
      <c r="T2931">
        <v>90</v>
      </c>
      <c r="U2931" t="s">
        <v>6104</v>
      </c>
      <c r="V2931">
        <v>120500801</v>
      </c>
      <c r="W2931" s="1">
        <v>2.2998729999999998</v>
      </c>
      <c r="X2931" t="s">
        <v>3139</v>
      </c>
      <c r="Y2931" t="s">
        <v>6552</v>
      </c>
      <c r="Z2931" s="21">
        <v>120.69449</v>
      </c>
      <c r="AA2931" s="1">
        <v>1.8966499999999999E-3</v>
      </c>
      <c r="AB2931" t="s">
        <v>3139</v>
      </c>
      <c r="AC2931">
        <v>228547.8639</v>
      </c>
      <c r="AD2931" s="1" t="s">
        <v>3139</v>
      </c>
      <c r="AE2931" t="s">
        <v>5824</v>
      </c>
    </row>
    <row r="2932" spans="1:31">
      <c r="A2932" s="98" t="str">
        <f t="shared" si="138"/>
        <v>1203</v>
      </c>
      <c r="B2932" s="98" t="str">
        <f t="shared" si="139"/>
        <v>FL</v>
      </c>
      <c r="C2932" s="98">
        <f t="shared" si="140"/>
        <v>75</v>
      </c>
      <c r="D2932" t="s">
        <v>6552</v>
      </c>
      <c r="E2932">
        <v>4</v>
      </c>
      <c r="F2932">
        <v>120305</v>
      </c>
      <c r="G2932" t="s">
        <v>329</v>
      </c>
      <c r="H2932" t="s">
        <v>3503</v>
      </c>
      <c r="I2932" t="s">
        <v>5969</v>
      </c>
      <c r="J2932" t="s">
        <v>12256</v>
      </c>
      <c r="L2932" t="s">
        <v>6074</v>
      </c>
      <c r="M2932" s="99">
        <v>44483</v>
      </c>
      <c r="N2932" s="21">
        <v>425560947</v>
      </c>
      <c r="O2932" s="24">
        <v>1</v>
      </c>
      <c r="P2932" t="s">
        <v>5814</v>
      </c>
      <c r="Q2932">
        <v>2.2999749999999999</v>
      </c>
      <c r="R2932" t="s">
        <v>3139</v>
      </c>
      <c r="S2932" t="s">
        <v>54</v>
      </c>
      <c r="T2932">
        <v>90</v>
      </c>
      <c r="U2932" t="s">
        <v>6074</v>
      </c>
      <c r="V2932">
        <v>425560947</v>
      </c>
      <c r="W2932" s="1">
        <v>2.2999749999999999</v>
      </c>
      <c r="X2932" t="s">
        <v>3139</v>
      </c>
      <c r="Y2932" t="s">
        <v>6552</v>
      </c>
      <c r="Z2932" s="21">
        <v>426.03441299999997</v>
      </c>
      <c r="AA2932" s="1">
        <v>1.8967330000000001E-3</v>
      </c>
      <c r="AB2932" t="s">
        <v>3139</v>
      </c>
      <c r="AC2932">
        <v>807175.66619999998</v>
      </c>
      <c r="AD2932" s="1" t="s">
        <v>3139</v>
      </c>
      <c r="AE2932" t="s">
        <v>5824</v>
      </c>
    </row>
    <row r="2933" spans="1:31">
      <c r="A2933" s="98" t="str">
        <f t="shared" si="138"/>
        <v>1203</v>
      </c>
      <c r="B2933" s="98" t="str">
        <f t="shared" si="139"/>
        <v>FL</v>
      </c>
      <c r="C2933" s="98">
        <f t="shared" si="140"/>
        <v>3</v>
      </c>
      <c r="D2933" t="s">
        <v>6552</v>
      </c>
      <c r="E2933">
        <v>5</v>
      </c>
      <c r="F2933">
        <v>120305</v>
      </c>
      <c r="G2933" t="s">
        <v>56</v>
      </c>
      <c r="H2933" t="s">
        <v>3045</v>
      </c>
      <c r="I2933" t="s">
        <v>5969</v>
      </c>
      <c r="J2933" t="s">
        <v>9885</v>
      </c>
      <c r="L2933" t="s">
        <v>6060</v>
      </c>
      <c r="M2933" s="99">
        <v>44411</v>
      </c>
      <c r="N2933" s="21">
        <v>427585282</v>
      </c>
      <c r="O2933" s="24">
        <v>1</v>
      </c>
      <c r="P2933" t="s">
        <v>5814</v>
      </c>
      <c r="Q2933">
        <v>1.930825</v>
      </c>
      <c r="R2933" t="s">
        <v>3139</v>
      </c>
      <c r="S2933" t="s">
        <v>54</v>
      </c>
      <c r="T2933">
        <v>90</v>
      </c>
      <c r="U2933" t="s">
        <v>6060</v>
      </c>
      <c r="V2933">
        <v>427585282</v>
      </c>
      <c r="W2933" s="1">
        <v>1.930825</v>
      </c>
      <c r="X2933" t="s">
        <v>3139</v>
      </c>
      <c r="Y2933" t="s">
        <v>6552</v>
      </c>
      <c r="Z2933" s="21">
        <v>429.59197899999998</v>
      </c>
      <c r="AA2933" s="1">
        <v>1.5949549999999999E-3</v>
      </c>
      <c r="AB2933" t="s">
        <v>3139</v>
      </c>
      <c r="AC2933">
        <v>681979.21310000005</v>
      </c>
      <c r="AD2933" s="1" t="s">
        <v>3139</v>
      </c>
      <c r="AE2933" t="s">
        <v>5824</v>
      </c>
    </row>
    <row r="2934" spans="1:31">
      <c r="A2934" s="98" t="str">
        <f t="shared" si="138"/>
        <v>1203</v>
      </c>
      <c r="B2934" s="98" t="str">
        <f t="shared" si="139"/>
        <v>FL</v>
      </c>
      <c r="C2934" s="98">
        <f t="shared" si="140"/>
        <v>18</v>
      </c>
      <c r="D2934" t="s">
        <v>6552</v>
      </c>
      <c r="E2934">
        <v>6</v>
      </c>
      <c r="F2934">
        <v>120305</v>
      </c>
      <c r="G2934" t="s">
        <v>56</v>
      </c>
      <c r="H2934" t="s">
        <v>3045</v>
      </c>
      <c r="I2934" t="s">
        <v>5969</v>
      </c>
      <c r="J2934" t="s">
        <v>9886</v>
      </c>
      <c r="L2934" t="s">
        <v>5973</v>
      </c>
      <c r="M2934" s="99">
        <v>44426</v>
      </c>
      <c r="N2934" s="21">
        <v>100964321</v>
      </c>
      <c r="O2934" s="24">
        <v>1</v>
      </c>
      <c r="P2934" t="s">
        <v>5814</v>
      </c>
      <c r="Q2934">
        <v>1.930825</v>
      </c>
      <c r="R2934" t="s">
        <v>3139</v>
      </c>
      <c r="S2934" t="s">
        <v>54</v>
      </c>
      <c r="T2934">
        <v>90</v>
      </c>
      <c r="U2934" t="s">
        <v>5973</v>
      </c>
      <c r="V2934">
        <v>100964321</v>
      </c>
      <c r="W2934" s="1">
        <v>1.930825</v>
      </c>
      <c r="X2934" t="s">
        <v>3139</v>
      </c>
      <c r="Y2934" t="s">
        <v>6552</v>
      </c>
      <c r="Z2934" s="21">
        <v>101.35903</v>
      </c>
      <c r="AA2934" s="1">
        <v>1.5949549999999999E-3</v>
      </c>
      <c r="AB2934" t="s">
        <v>3139</v>
      </c>
      <c r="AC2934">
        <v>161033.53200000001</v>
      </c>
      <c r="AD2934" s="1" t="s">
        <v>3139</v>
      </c>
      <c r="AE2934" t="s">
        <v>5824</v>
      </c>
    </row>
    <row r="2935" spans="1:31">
      <c r="A2935" s="98" t="str">
        <f t="shared" si="138"/>
        <v>1203</v>
      </c>
      <c r="B2935" s="98" t="str">
        <f t="shared" si="139"/>
        <v>FL</v>
      </c>
      <c r="C2935" s="98">
        <f t="shared" si="140"/>
        <v>32</v>
      </c>
      <c r="D2935" t="s">
        <v>6552</v>
      </c>
      <c r="E2935">
        <v>7</v>
      </c>
      <c r="F2935">
        <v>120305</v>
      </c>
      <c r="G2935" t="s">
        <v>56</v>
      </c>
      <c r="H2935" t="s">
        <v>3045</v>
      </c>
      <c r="I2935" t="s">
        <v>5969</v>
      </c>
      <c r="J2935" t="s">
        <v>11597</v>
      </c>
      <c r="L2935" t="s">
        <v>6194</v>
      </c>
      <c r="M2935" s="99">
        <v>44440</v>
      </c>
      <c r="N2935" s="21">
        <v>125287333</v>
      </c>
      <c r="O2935" s="24">
        <v>1</v>
      </c>
      <c r="P2935" t="s">
        <v>5814</v>
      </c>
      <c r="Q2935">
        <v>1.9846010000000001</v>
      </c>
      <c r="R2935" t="s">
        <v>3139</v>
      </c>
      <c r="S2935" t="s">
        <v>54</v>
      </c>
      <c r="T2935">
        <v>90</v>
      </c>
      <c r="U2935" t="s">
        <v>6194</v>
      </c>
      <c r="V2935">
        <v>125287333</v>
      </c>
      <c r="W2935" s="1">
        <v>1.9846010000000001</v>
      </c>
      <c r="X2935" t="s">
        <v>3139</v>
      </c>
      <c r="Y2935" t="s">
        <v>6552</v>
      </c>
      <c r="Z2935" s="21">
        <v>125.696476</v>
      </c>
      <c r="AA2935" s="1">
        <v>1.638979E-3</v>
      </c>
      <c r="AB2935" t="s">
        <v>3139</v>
      </c>
      <c r="AC2935">
        <v>205343.2788</v>
      </c>
      <c r="AD2935" s="1" t="s">
        <v>3139</v>
      </c>
      <c r="AE2935" t="s">
        <v>5824</v>
      </c>
    </row>
    <row r="2936" spans="1:31">
      <c r="A2936" s="98" t="str">
        <f t="shared" si="138"/>
        <v>1203</v>
      </c>
      <c r="B2936" s="98" t="str">
        <f t="shared" si="139"/>
        <v>FL</v>
      </c>
      <c r="C2936" s="98">
        <f t="shared" si="140"/>
        <v>83</v>
      </c>
      <c r="D2936" t="s">
        <v>6552</v>
      </c>
      <c r="E2936">
        <v>8</v>
      </c>
      <c r="F2936">
        <v>120305</v>
      </c>
      <c r="G2936" t="s">
        <v>56</v>
      </c>
      <c r="H2936" t="s">
        <v>3045</v>
      </c>
      <c r="I2936" t="s">
        <v>5969</v>
      </c>
      <c r="J2936" t="s">
        <v>12257</v>
      </c>
      <c r="L2936" t="s">
        <v>6204</v>
      </c>
      <c r="M2936" s="99">
        <v>44491</v>
      </c>
      <c r="N2936" s="21">
        <v>201891424</v>
      </c>
      <c r="O2936" s="24">
        <v>1</v>
      </c>
      <c r="P2936" t="s">
        <v>5814</v>
      </c>
      <c r="Q2936">
        <v>2.075968</v>
      </c>
      <c r="R2936" t="s">
        <v>3139</v>
      </c>
      <c r="S2936" t="s">
        <v>54</v>
      </c>
      <c r="T2936">
        <v>90</v>
      </c>
      <c r="U2936" t="s">
        <v>6204</v>
      </c>
      <c r="V2936">
        <v>201891424</v>
      </c>
      <c r="W2936" s="1">
        <v>2.075968</v>
      </c>
      <c r="X2936" t="s">
        <v>3139</v>
      </c>
      <c r="Y2936" t="s">
        <v>6552</v>
      </c>
      <c r="Z2936" s="21">
        <v>202.004242</v>
      </c>
      <c r="AA2936" s="1">
        <v>1.7137280000000001E-3</v>
      </c>
      <c r="AB2936" t="s">
        <v>3139</v>
      </c>
      <c r="AC2936">
        <v>345986.97739999997</v>
      </c>
      <c r="AD2936" s="1" t="s">
        <v>3139</v>
      </c>
      <c r="AE2936" t="s">
        <v>5824</v>
      </c>
    </row>
    <row r="2937" spans="1:31">
      <c r="A2937" s="98" t="str">
        <f t="shared" si="138"/>
        <v>1203</v>
      </c>
      <c r="B2937" s="98" t="str">
        <f t="shared" si="139"/>
        <v>FL</v>
      </c>
      <c r="C2937" s="98">
        <f t="shared" si="140"/>
        <v>90</v>
      </c>
      <c r="D2937" t="s">
        <v>6552</v>
      </c>
      <c r="E2937">
        <v>9</v>
      </c>
      <c r="F2937">
        <v>120305</v>
      </c>
      <c r="G2937" t="s">
        <v>56</v>
      </c>
      <c r="H2937" t="s">
        <v>3045</v>
      </c>
      <c r="I2937" t="s">
        <v>5969</v>
      </c>
      <c r="J2937" t="s">
        <v>12258</v>
      </c>
      <c r="L2937" t="s">
        <v>6114</v>
      </c>
      <c r="M2937" s="99">
        <v>44498</v>
      </c>
      <c r="N2937" s="21">
        <v>809030546</v>
      </c>
      <c r="O2937" s="24">
        <v>1</v>
      </c>
      <c r="P2937" t="s">
        <v>5814</v>
      </c>
      <c r="Q2937">
        <v>2.0861239999999999</v>
      </c>
      <c r="R2937" t="s">
        <v>3139</v>
      </c>
      <c r="S2937" t="s">
        <v>54</v>
      </c>
      <c r="T2937">
        <v>90</v>
      </c>
      <c r="U2937" t="s">
        <v>6114</v>
      </c>
      <c r="V2937">
        <v>809030546</v>
      </c>
      <c r="W2937" s="1">
        <v>2.0861239999999999</v>
      </c>
      <c r="X2937" t="s">
        <v>3139</v>
      </c>
      <c r="Y2937" t="s">
        <v>6552</v>
      </c>
      <c r="Z2937" s="21">
        <v>809.16679799999997</v>
      </c>
      <c r="AA2937" s="1">
        <v>1.722033E-3</v>
      </c>
      <c r="AB2937" t="s">
        <v>3139</v>
      </c>
      <c r="AC2937">
        <v>1393177.2949999999</v>
      </c>
      <c r="AD2937" s="1" t="s">
        <v>3139</v>
      </c>
      <c r="AE2937" t="s">
        <v>5824</v>
      </c>
    </row>
    <row r="2938" spans="1:31">
      <c r="A2938" s="98" t="str">
        <f t="shared" si="138"/>
        <v>1203</v>
      </c>
      <c r="B2938" s="98" t="str">
        <f t="shared" si="139"/>
        <v>FL</v>
      </c>
      <c r="C2938" s="98">
        <f t="shared" si="140"/>
        <v>26</v>
      </c>
      <c r="D2938" t="s">
        <v>6552</v>
      </c>
      <c r="E2938">
        <v>10</v>
      </c>
      <c r="F2938">
        <v>120305</v>
      </c>
      <c r="G2938" t="s">
        <v>3169</v>
      </c>
      <c r="H2938" t="s">
        <v>3382</v>
      </c>
      <c r="I2938" t="s">
        <v>5969</v>
      </c>
      <c r="J2938" t="s">
        <v>7219</v>
      </c>
      <c r="L2938" t="s">
        <v>6096</v>
      </c>
      <c r="M2938" s="99">
        <v>44434</v>
      </c>
      <c r="N2938" s="21">
        <v>318804116</v>
      </c>
      <c r="O2938" s="24">
        <v>1</v>
      </c>
      <c r="P2938" t="s">
        <v>5814</v>
      </c>
      <c r="Q2938">
        <v>2.8499620000000001</v>
      </c>
      <c r="R2938" t="s">
        <v>3139</v>
      </c>
      <c r="S2938" t="s">
        <v>54</v>
      </c>
      <c r="T2938">
        <v>90</v>
      </c>
      <c r="U2938" t="s">
        <v>6096</v>
      </c>
      <c r="V2938">
        <v>318804116</v>
      </c>
      <c r="W2938" s="1">
        <v>2.8499620000000001</v>
      </c>
      <c r="X2938" t="s">
        <v>3139</v>
      </c>
      <c r="Y2938" t="s">
        <v>6552</v>
      </c>
      <c r="Z2938" s="21">
        <v>320.43570599999998</v>
      </c>
      <c r="AA2938" s="1">
        <v>2.3444989999999999E-3</v>
      </c>
      <c r="AB2938" t="s">
        <v>3139</v>
      </c>
      <c r="AC2938">
        <v>747435.96409999998</v>
      </c>
      <c r="AD2938" s="1" t="s">
        <v>3139</v>
      </c>
      <c r="AE2938" t="s">
        <v>5824</v>
      </c>
    </row>
    <row r="2939" spans="1:31">
      <c r="A2939" s="98" t="str">
        <f t="shared" si="138"/>
        <v>1203</v>
      </c>
      <c r="B2939" s="98" t="str">
        <f t="shared" si="139"/>
        <v>FL</v>
      </c>
      <c r="C2939" s="98">
        <f t="shared" si="140"/>
        <v>34</v>
      </c>
      <c r="D2939" t="s">
        <v>6552</v>
      </c>
      <c r="E2939">
        <v>11</v>
      </c>
      <c r="F2939">
        <v>120305</v>
      </c>
      <c r="G2939" t="s">
        <v>3169</v>
      </c>
      <c r="H2939" t="s">
        <v>3382</v>
      </c>
      <c r="I2939" t="s">
        <v>5969</v>
      </c>
      <c r="J2939" t="s">
        <v>11598</v>
      </c>
      <c r="L2939" t="s">
        <v>6097</v>
      </c>
      <c r="M2939" s="99">
        <v>44442</v>
      </c>
      <c r="N2939" s="21">
        <v>405567904</v>
      </c>
      <c r="O2939" s="24">
        <v>1</v>
      </c>
      <c r="P2939" t="s">
        <v>5814</v>
      </c>
      <c r="Q2939">
        <v>2.8499620000000001</v>
      </c>
      <c r="R2939" t="s">
        <v>3139</v>
      </c>
      <c r="S2939" t="s">
        <v>54</v>
      </c>
      <c r="T2939">
        <v>90</v>
      </c>
      <c r="U2939" t="s">
        <v>6097</v>
      </c>
      <c r="V2939">
        <v>405567904</v>
      </c>
      <c r="W2939" s="1">
        <v>2.8499620000000001</v>
      </c>
      <c r="X2939" t="s">
        <v>3139</v>
      </c>
      <c r="Y2939" t="s">
        <v>6552</v>
      </c>
      <c r="Z2939" s="21">
        <v>407.39514400000002</v>
      </c>
      <c r="AA2939" s="1">
        <v>2.3444989999999999E-3</v>
      </c>
      <c r="AB2939" t="s">
        <v>3139</v>
      </c>
      <c r="AC2939">
        <v>950853.58730000001</v>
      </c>
      <c r="AD2939" s="1" t="s">
        <v>3139</v>
      </c>
      <c r="AE2939" t="s">
        <v>5824</v>
      </c>
    </row>
    <row r="2940" spans="1:31">
      <c r="A2940" s="98" t="str">
        <f t="shared" si="138"/>
        <v>1203</v>
      </c>
      <c r="B2940" s="98" t="str">
        <f t="shared" si="139"/>
        <v>FL</v>
      </c>
      <c r="C2940" s="98">
        <f t="shared" si="140"/>
        <v>41</v>
      </c>
      <c r="D2940" t="s">
        <v>6552</v>
      </c>
      <c r="E2940">
        <v>12</v>
      </c>
      <c r="F2940">
        <v>120305</v>
      </c>
      <c r="G2940" t="s">
        <v>3169</v>
      </c>
      <c r="H2940" t="s">
        <v>3382</v>
      </c>
      <c r="I2940" t="s">
        <v>5969</v>
      </c>
      <c r="J2940" t="s">
        <v>11599</v>
      </c>
      <c r="L2940" t="s">
        <v>6416</v>
      </c>
      <c r="M2940" s="99">
        <v>44449</v>
      </c>
      <c r="N2940" s="21">
        <v>301889352</v>
      </c>
      <c r="O2940" s="24">
        <v>1</v>
      </c>
      <c r="P2940" t="s">
        <v>5814</v>
      </c>
      <c r="Q2940">
        <v>2.8499620000000001</v>
      </c>
      <c r="R2940" t="s">
        <v>3139</v>
      </c>
      <c r="S2940" t="s">
        <v>54</v>
      </c>
      <c r="T2940">
        <v>90</v>
      </c>
      <c r="U2940" t="s">
        <v>6416</v>
      </c>
      <c r="V2940">
        <v>301889352</v>
      </c>
      <c r="W2940" s="1">
        <v>2.8499620000000001</v>
      </c>
      <c r="X2940" t="s">
        <v>3139</v>
      </c>
      <c r="Y2940" t="s">
        <v>6552</v>
      </c>
      <c r="Z2940" s="21">
        <v>303.08778899999999</v>
      </c>
      <c r="AA2940" s="1">
        <v>2.3444989999999999E-3</v>
      </c>
      <c r="AB2940" t="s">
        <v>3139</v>
      </c>
      <c r="AC2940">
        <v>707779.31510000001</v>
      </c>
      <c r="AD2940" s="1" t="s">
        <v>3139</v>
      </c>
      <c r="AE2940" t="s">
        <v>5824</v>
      </c>
    </row>
    <row r="2941" spans="1:31">
      <c r="A2941" s="98" t="str">
        <f t="shared" si="138"/>
        <v>1203</v>
      </c>
      <c r="B2941" s="98" t="str">
        <f t="shared" si="139"/>
        <v>FL</v>
      </c>
      <c r="C2941" s="98">
        <f t="shared" si="140"/>
        <v>61</v>
      </c>
      <c r="D2941" t="s">
        <v>6552</v>
      </c>
      <c r="E2941">
        <v>13</v>
      </c>
      <c r="F2941">
        <v>120305</v>
      </c>
      <c r="G2941" t="s">
        <v>3169</v>
      </c>
      <c r="H2941" t="s">
        <v>3382</v>
      </c>
      <c r="I2941" t="s">
        <v>5969</v>
      </c>
      <c r="J2941" t="s">
        <v>7220</v>
      </c>
      <c r="L2941" t="s">
        <v>6203</v>
      </c>
      <c r="M2941" s="99">
        <v>44469</v>
      </c>
      <c r="N2941" s="21">
        <v>687592546</v>
      </c>
      <c r="O2941" s="24">
        <v>1</v>
      </c>
      <c r="P2941" t="s">
        <v>5814</v>
      </c>
      <c r="Q2941">
        <v>2.8499620000000001</v>
      </c>
      <c r="R2941" t="s">
        <v>3139</v>
      </c>
      <c r="S2941" t="s">
        <v>54</v>
      </c>
      <c r="T2941">
        <v>90</v>
      </c>
      <c r="U2941" t="s">
        <v>6203</v>
      </c>
      <c r="V2941">
        <v>687592546</v>
      </c>
      <c r="W2941" s="1">
        <v>2.8499620000000001</v>
      </c>
      <c r="X2941" t="s">
        <v>3139</v>
      </c>
      <c r="Y2941" t="s">
        <v>6552</v>
      </c>
      <c r="Z2941" s="21">
        <v>689.27101800000003</v>
      </c>
      <c r="AA2941" s="1">
        <v>2.3444989999999999E-3</v>
      </c>
      <c r="AB2941" t="s">
        <v>3139</v>
      </c>
      <c r="AC2941">
        <v>1612060.108</v>
      </c>
      <c r="AD2941" s="1" t="s">
        <v>3139</v>
      </c>
      <c r="AE2941" t="s">
        <v>5824</v>
      </c>
    </row>
    <row r="2942" spans="1:31">
      <c r="A2942" s="98" t="str">
        <f t="shared" si="138"/>
        <v>1203</v>
      </c>
      <c r="B2942" s="98" t="str">
        <f t="shared" si="139"/>
        <v>FL</v>
      </c>
      <c r="C2942" s="98">
        <f t="shared" si="140"/>
        <v>61</v>
      </c>
      <c r="D2942" t="s">
        <v>6552</v>
      </c>
      <c r="E2942">
        <v>14</v>
      </c>
      <c r="F2942">
        <v>120305</v>
      </c>
      <c r="G2942" t="s">
        <v>3169</v>
      </c>
      <c r="H2942" t="s">
        <v>3382</v>
      </c>
      <c r="I2942" t="s">
        <v>5969</v>
      </c>
      <c r="J2942" t="s">
        <v>3904</v>
      </c>
      <c r="L2942" t="s">
        <v>6203</v>
      </c>
      <c r="M2942" s="99">
        <v>44469</v>
      </c>
      <c r="N2942" s="21">
        <v>434682026</v>
      </c>
      <c r="O2942" s="24">
        <v>1</v>
      </c>
      <c r="P2942" t="s">
        <v>5814</v>
      </c>
      <c r="Q2942">
        <v>2.8499620000000001</v>
      </c>
      <c r="R2942" t="s">
        <v>3139</v>
      </c>
      <c r="S2942" t="s">
        <v>54</v>
      </c>
      <c r="T2942">
        <v>90</v>
      </c>
      <c r="U2942" t="s">
        <v>6203</v>
      </c>
      <c r="V2942">
        <v>434682026</v>
      </c>
      <c r="W2942" s="1">
        <v>2.8499620000000001</v>
      </c>
      <c r="X2942" t="s">
        <v>3139</v>
      </c>
      <c r="Y2942" t="s">
        <v>6552</v>
      </c>
      <c r="Z2942" s="21">
        <v>435.74312200000003</v>
      </c>
      <c r="AA2942" s="1">
        <v>2.3444989999999999E-3</v>
      </c>
      <c r="AB2942" t="s">
        <v>3139</v>
      </c>
      <c r="AC2942">
        <v>1019111.62</v>
      </c>
      <c r="AD2942" s="1" t="s">
        <v>3139</v>
      </c>
      <c r="AE2942" t="s">
        <v>5824</v>
      </c>
    </row>
    <row r="2943" spans="1:31">
      <c r="A2943" s="98" t="str">
        <f t="shared" si="138"/>
        <v>1203</v>
      </c>
      <c r="B2943" s="98" t="str">
        <f t="shared" si="139"/>
        <v>FL</v>
      </c>
      <c r="C2943" s="98">
        <f t="shared" si="140"/>
        <v>90</v>
      </c>
      <c r="D2943" t="s">
        <v>6552</v>
      </c>
      <c r="E2943">
        <v>15</v>
      </c>
      <c r="F2943">
        <v>120305</v>
      </c>
      <c r="G2943" t="s">
        <v>3169</v>
      </c>
      <c r="H2943" t="s">
        <v>3382</v>
      </c>
      <c r="I2943" t="s">
        <v>5969</v>
      </c>
      <c r="J2943" t="s">
        <v>12259</v>
      </c>
      <c r="L2943" t="s">
        <v>6114</v>
      </c>
      <c r="M2943" s="99">
        <v>44498</v>
      </c>
      <c r="N2943" s="21">
        <v>253425051</v>
      </c>
      <c r="O2943" s="24">
        <v>1</v>
      </c>
      <c r="P2943" t="s">
        <v>5814</v>
      </c>
      <c r="Q2943">
        <v>2.8499620000000001</v>
      </c>
      <c r="R2943" t="s">
        <v>3139</v>
      </c>
      <c r="S2943" t="s">
        <v>54</v>
      </c>
      <c r="T2943">
        <v>90</v>
      </c>
      <c r="U2943" t="s">
        <v>6114</v>
      </c>
      <c r="V2943">
        <v>253425051</v>
      </c>
      <c r="W2943" s="1">
        <v>2.8499620000000001</v>
      </c>
      <c r="X2943" t="s">
        <v>3139</v>
      </c>
      <c r="Y2943" t="s">
        <v>6552</v>
      </c>
      <c r="Z2943" s="21">
        <v>253.48298399999999</v>
      </c>
      <c r="AA2943" s="1">
        <v>2.3444989999999999E-3</v>
      </c>
      <c r="AB2943" t="s">
        <v>3139</v>
      </c>
      <c r="AC2943">
        <v>594154.80480000004</v>
      </c>
      <c r="AD2943" s="1" t="s">
        <v>3139</v>
      </c>
      <c r="AE2943" t="s">
        <v>5824</v>
      </c>
    </row>
    <row r="2944" spans="1:31">
      <c r="A2944" s="98" t="str">
        <f t="shared" si="138"/>
        <v>1203</v>
      </c>
      <c r="B2944" s="98" t="str">
        <f t="shared" si="139"/>
        <v>FL</v>
      </c>
      <c r="C2944" s="98">
        <f t="shared" si="140"/>
        <v>90</v>
      </c>
      <c r="D2944" t="s">
        <v>6552</v>
      </c>
      <c r="E2944">
        <v>16</v>
      </c>
      <c r="F2944">
        <v>120305</v>
      </c>
      <c r="G2944" t="s">
        <v>3169</v>
      </c>
      <c r="H2944" t="s">
        <v>3382</v>
      </c>
      <c r="I2944" t="s">
        <v>5969</v>
      </c>
      <c r="J2944" t="s">
        <v>12260</v>
      </c>
      <c r="L2944" t="s">
        <v>6114</v>
      </c>
      <c r="M2944" s="99">
        <v>44498</v>
      </c>
      <c r="N2944" s="21">
        <v>370248527</v>
      </c>
      <c r="O2944" s="24">
        <v>1</v>
      </c>
      <c r="P2944" t="s">
        <v>5814</v>
      </c>
      <c r="Q2944">
        <v>2.8499620000000001</v>
      </c>
      <c r="R2944" t="s">
        <v>3139</v>
      </c>
      <c r="S2944" t="s">
        <v>54</v>
      </c>
      <c r="T2944">
        <v>90</v>
      </c>
      <c r="U2944" t="s">
        <v>6114</v>
      </c>
      <c r="V2944">
        <v>370248527</v>
      </c>
      <c r="W2944" s="1">
        <v>2.8499620000000001</v>
      </c>
      <c r="X2944" t="s">
        <v>3139</v>
      </c>
      <c r="Y2944" t="s">
        <v>6552</v>
      </c>
      <c r="Z2944" s="21">
        <v>370.33316500000001</v>
      </c>
      <c r="AA2944" s="1">
        <v>2.3444989999999999E-3</v>
      </c>
      <c r="AB2944" t="s">
        <v>3139</v>
      </c>
      <c r="AC2944">
        <v>868047.33959999995</v>
      </c>
      <c r="AD2944" s="1" t="s">
        <v>3139</v>
      </c>
      <c r="AE2944" t="s">
        <v>5824</v>
      </c>
    </row>
    <row r="2945" spans="1:31">
      <c r="A2945" s="98" t="str">
        <f t="shared" si="138"/>
        <v>1203</v>
      </c>
      <c r="B2945" s="98" t="str">
        <f t="shared" si="139"/>
        <v>FL</v>
      </c>
      <c r="C2945" s="98">
        <f t="shared" si="140"/>
        <v>10</v>
      </c>
      <c r="D2945" t="s">
        <v>6552</v>
      </c>
      <c r="E2945">
        <v>17</v>
      </c>
      <c r="F2945">
        <v>120305</v>
      </c>
      <c r="G2945" t="s">
        <v>53</v>
      </c>
      <c r="H2945" t="s">
        <v>3047</v>
      </c>
      <c r="I2945" t="s">
        <v>5969</v>
      </c>
      <c r="J2945" t="s">
        <v>9887</v>
      </c>
      <c r="L2945" t="s">
        <v>6088</v>
      </c>
      <c r="M2945" s="99">
        <v>44418</v>
      </c>
      <c r="N2945" s="21">
        <v>558830167</v>
      </c>
      <c r="O2945" s="24">
        <v>1</v>
      </c>
      <c r="P2945" t="s">
        <v>5814</v>
      </c>
      <c r="Q2945">
        <v>2.3992900000000001</v>
      </c>
      <c r="R2945" t="s">
        <v>3139</v>
      </c>
      <c r="S2945" t="s">
        <v>54</v>
      </c>
      <c r="T2945">
        <v>90</v>
      </c>
      <c r="U2945" t="s">
        <v>6088</v>
      </c>
      <c r="V2945">
        <v>558830167</v>
      </c>
      <c r="W2945" s="1">
        <v>2.3992900000000001</v>
      </c>
      <c r="X2945" t="s">
        <v>3139</v>
      </c>
      <c r="Y2945" t="s">
        <v>6552</v>
      </c>
      <c r="Z2945" s="21">
        <v>561.82466899999997</v>
      </c>
      <c r="AA2945" s="1">
        <v>1.9777530000000001E-3</v>
      </c>
      <c r="AB2945" t="s">
        <v>3139</v>
      </c>
      <c r="AC2945">
        <v>1105227.8130000001</v>
      </c>
      <c r="AD2945" s="1" t="s">
        <v>3139</v>
      </c>
      <c r="AE2945" t="s">
        <v>5824</v>
      </c>
    </row>
    <row r="2946" spans="1:31">
      <c r="A2946" s="98" t="str">
        <f t="shared" si="138"/>
        <v>1203</v>
      </c>
      <c r="B2946" s="98" t="str">
        <f t="shared" si="139"/>
        <v>FL</v>
      </c>
      <c r="C2946" s="98">
        <f t="shared" si="140"/>
        <v>83</v>
      </c>
      <c r="D2946" t="s">
        <v>6552</v>
      </c>
      <c r="E2946">
        <v>18</v>
      </c>
      <c r="F2946">
        <v>120305</v>
      </c>
      <c r="G2946" t="s">
        <v>53</v>
      </c>
      <c r="H2946" t="s">
        <v>3047</v>
      </c>
      <c r="I2946" t="s">
        <v>5969</v>
      </c>
      <c r="J2946" t="s">
        <v>12261</v>
      </c>
      <c r="L2946" t="s">
        <v>6204</v>
      </c>
      <c r="M2946" s="99">
        <v>44491</v>
      </c>
      <c r="N2946" s="21">
        <v>428114051</v>
      </c>
      <c r="O2946" s="24">
        <v>1</v>
      </c>
      <c r="P2946" t="s">
        <v>5814</v>
      </c>
      <c r="Q2946">
        <v>2.199919</v>
      </c>
      <c r="R2946" t="s">
        <v>3139</v>
      </c>
      <c r="S2946" t="s">
        <v>54</v>
      </c>
      <c r="T2946">
        <v>90</v>
      </c>
      <c r="U2946" t="s">
        <v>6204</v>
      </c>
      <c r="V2946">
        <v>428114051</v>
      </c>
      <c r="W2946" s="1">
        <v>2.199919</v>
      </c>
      <c r="X2946" t="s">
        <v>3139</v>
      </c>
      <c r="Y2946" t="s">
        <v>6552</v>
      </c>
      <c r="Z2946" s="21">
        <v>428.36730399999999</v>
      </c>
      <c r="AA2946" s="1">
        <v>1.815037E-3</v>
      </c>
      <c r="AB2946" t="s">
        <v>3139</v>
      </c>
      <c r="AC2946">
        <v>777042.75300000003</v>
      </c>
      <c r="AD2946" s="1" t="s">
        <v>3139</v>
      </c>
      <c r="AE2946" t="s">
        <v>5824</v>
      </c>
    </row>
    <row r="2947" spans="1:31">
      <c r="A2947" s="98" t="str">
        <f t="shared" si="138"/>
        <v>1203</v>
      </c>
      <c r="B2947" s="98" t="str">
        <f t="shared" si="139"/>
        <v>FL</v>
      </c>
      <c r="C2947" s="98">
        <f t="shared" si="140"/>
        <v>76</v>
      </c>
      <c r="D2947" t="s">
        <v>6552</v>
      </c>
      <c r="E2947">
        <v>19</v>
      </c>
      <c r="F2947">
        <v>120305</v>
      </c>
      <c r="G2947" t="s">
        <v>53</v>
      </c>
      <c r="H2947" t="s">
        <v>3047</v>
      </c>
      <c r="I2947" t="s">
        <v>5969</v>
      </c>
      <c r="J2947" t="s">
        <v>12262</v>
      </c>
      <c r="L2947" t="s">
        <v>6154</v>
      </c>
      <c r="M2947" s="99">
        <v>44484</v>
      </c>
      <c r="N2947" s="21">
        <v>268379311</v>
      </c>
      <c r="O2947" s="24">
        <v>1</v>
      </c>
      <c r="P2947" t="s">
        <v>5814</v>
      </c>
      <c r="Q2947">
        <v>2.199919</v>
      </c>
      <c r="R2947" t="s">
        <v>3139</v>
      </c>
      <c r="S2947" t="s">
        <v>54</v>
      </c>
      <c r="T2947">
        <v>90</v>
      </c>
      <c r="U2947" t="s">
        <v>6154</v>
      </c>
      <c r="V2947">
        <v>268379311</v>
      </c>
      <c r="W2947" s="1">
        <v>2.199919</v>
      </c>
      <c r="X2947" t="s">
        <v>3139</v>
      </c>
      <c r="Y2947" t="s">
        <v>6552</v>
      </c>
      <c r="Z2947" s="21">
        <v>268.64926100000002</v>
      </c>
      <c r="AA2947" s="1">
        <v>1.815037E-3</v>
      </c>
      <c r="AB2947" t="s">
        <v>3139</v>
      </c>
      <c r="AC2947">
        <v>487118.32319999998</v>
      </c>
      <c r="AD2947" s="1" t="s">
        <v>3139</v>
      </c>
      <c r="AE2947" t="s">
        <v>5824</v>
      </c>
    </row>
    <row r="2948" spans="1:31">
      <c r="A2948" s="98" t="str">
        <f t="shared" si="138"/>
        <v>1203</v>
      </c>
      <c r="B2948" s="98" t="str">
        <f t="shared" si="139"/>
        <v>FL</v>
      </c>
      <c r="C2948" s="98">
        <f t="shared" si="140"/>
        <v>13</v>
      </c>
      <c r="D2948" t="s">
        <v>6552</v>
      </c>
      <c r="E2948">
        <v>20</v>
      </c>
      <c r="F2948">
        <v>120305</v>
      </c>
      <c r="G2948" t="s">
        <v>3509</v>
      </c>
      <c r="H2948" t="s">
        <v>3905</v>
      </c>
      <c r="I2948" t="s">
        <v>5969</v>
      </c>
      <c r="J2948" t="s">
        <v>9888</v>
      </c>
      <c r="L2948" t="s">
        <v>6799</v>
      </c>
      <c r="M2948" s="99">
        <v>44421</v>
      </c>
      <c r="N2948" s="21">
        <v>203518960</v>
      </c>
      <c r="O2948" s="24">
        <v>1</v>
      </c>
      <c r="P2948" t="s">
        <v>5814</v>
      </c>
      <c r="Q2948">
        <v>3.402574</v>
      </c>
      <c r="R2948" t="s">
        <v>3139</v>
      </c>
      <c r="S2948" t="s">
        <v>54</v>
      </c>
      <c r="T2948">
        <v>90</v>
      </c>
      <c r="U2948" t="s">
        <v>6799</v>
      </c>
      <c r="V2948">
        <v>203518960</v>
      </c>
      <c r="W2948" s="1">
        <v>3.402574</v>
      </c>
      <c r="X2948" t="s">
        <v>3139</v>
      </c>
      <c r="Y2948" t="s">
        <v>6552</v>
      </c>
      <c r="Z2948" s="21">
        <v>204.99847399999999</v>
      </c>
      <c r="AA2948" s="1">
        <v>2.7921970000000002E-3</v>
      </c>
      <c r="AB2948" t="s">
        <v>3139</v>
      </c>
      <c r="AC2948">
        <v>568264.97320000001</v>
      </c>
      <c r="AD2948" s="1" t="s">
        <v>3139</v>
      </c>
      <c r="AE2948" t="s">
        <v>5824</v>
      </c>
    </row>
    <row r="2949" spans="1:31">
      <c r="A2949" s="98" t="str">
        <f t="shared" si="138"/>
        <v>1203</v>
      </c>
      <c r="B2949" s="98" t="str">
        <f t="shared" si="139"/>
        <v>FL</v>
      </c>
      <c r="C2949" s="98">
        <f t="shared" si="140"/>
        <v>15</v>
      </c>
      <c r="D2949" t="s">
        <v>6552</v>
      </c>
      <c r="E2949">
        <v>21</v>
      </c>
      <c r="F2949">
        <v>120305</v>
      </c>
      <c r="G2949" t="s">
        <v>3509</v>
      </c>
      <c r="H2949" t="s">
        <v>3905</v>
      </c>
      <c r="I2949" t="s">
        <v>5969</v>
      </c>
      <c r="J2949" t="s">
        <v>9889</v>
      </c>
      <c r="L2949" t="s">
        <v>6598</v>
      </c>
      <c r="M2949" s="99">
        <v>44423</v>
      </c>
      <c r="N2949" s="21">
        <v>288065467</v>
      </c>
      <c r="O2949" s="24">
        <v>1</v>
      </c>
      <c r="P2949" t="s">
        <v>5814</v>
      </c>
      <c r="Q2949">
        <v>3.402574</v>
      </c>
      <c r="R2949" t="s">
        <v>3139</v>
      </c>
      <c r="S2949" t="s">
        <v>54</v>
      </c>
      <c r="T2949">
        <v>90</v>
      </c>
      <c r="U2949" t="s">
        <v>6598</v>
      </c>
      <c r="V2949">
        <v>288065467</v>
      </c>
      <c r="W2949" s="1">
        <v>3.402574</v>
      </c>
      <c r="X2949" t="s">
        <v>3139</v>
      </c>
      <c r="Y2949" t="s">
        <v>6552</v>
      </c>
      <c r="Z2949" s="21">
        <v>290.10706699999997</v>
      </c>
      <c r="AA2949" s="1">
        <v>2.7921970000000002E-3</v>
      </c>
      <c r="AB2949" t="s">
        <v>3139</v>
      </c>
      <c r="AC2949">
        <v>804335.45290000003</v>
      </c>
      <c r="AD2949" s="1" t="s">
        <v>3139</v>
      </c>
      <c r="AE2949" t="s">
        <v>5824</v>
      </c>
    </row>
    <row r="2950" spans="1:31">
      <c r="A2950" s="98" t="str">
        <f t="shared" si="138"/>
        <v>1203</v>
      </c>
      <c r="B2950" s="98" t="str">
        <f t="shared" si="139"/>
        <v>FL</v>
      </c>
      <c r="C2950" s="98">
        <f t="shared" si="140"/>
        <v>27</v>
      </c>
      <c r="D2950" t="s">
        <v>6552</v>
      </c>
      <c r="E2950">
        <v>22</v>
      </c>
      <c r="F2950">
        <v>120305</v>
      </c>
      <c r="G2950" t="s">
        <v>3509</v>
      </c>
      <c r="H2950" t="s">
        <v>3905</v>
      </c>
      <c r="I2950" t="s">
        <v>5969</v>
      </c>
      <c r="J2950" t="s">
        <v>9890</v>
      </c>
      <c r="L2950" t="s">
        <v>6175</v>
      </c>
      <c r="M2950" s="99">
        <v>44435</v>
      </c>
      <c r="N2950" s="21">
        <v>203518960</v>
      </c>
      <c r="O2950" s="24">
        <v>1</v>
      </c>
      <c r="P2950" t="s">
        <v>5814</v>
      </c>
      <c r="Q2950">
        <v>3.402574</v>
      </c>
      <c r="R2950" t="s">
        <v>3139</v>
      </c>
      <c r="S2950" t="s">
        <v>54</v>
      </c>
      <c r="T2950">
        <v>90</v>
      </c>
      <c r="U2950" t="s">
        <v>6175</v>
      </c>
      <c r="V2950">
        <v>203518960</v>
      </c>
      <c r="W2950" s="1">
        <v>3.402574</v>
      </c>
      <c r="X2950" t="s">
        <v>3139</v>
      </c>
      <c r="Y2950" t="s">
        <v>6552</v>
      </c>
      <c r="Z2950" s="21">
        <v>204.99847399999999</v>
      </c>
      <c r="AA2950" s="1">
        <v>2.7921970000000002E-3</v>
      </c>
      <c r="AB2950" t="s">
        <v>3139</v>
      </c>
      <c r="AC2950">
        <v>568264.97320000001</v>
      </c>
      <c r="AD2950" s="1" t="s">
        <v>3139</v>
      </c>
      <c r="AE2950" t="s">
        <v>5824</v>
      </c>
    </row>
    <row r="2951" spans="1:31">
      <c r="A2951" s="98" t="str">
        <f t="shared" si="138"/>
        <v>1203</v>
      </c>
      <c r="B2951" s="98" t="str">
        <f t="shared" si="139"/>
        <v>FL</v>
      </c>
      <c r="C2951" s="98">
        <f t="shared" si="140"/>
        <v>22</v>
      </c>
      <c r="D2951" t="s">
        <v>6552</v>
      </c>
      <c r="E2951">
        <v>23</v>
      </c>
      <c r="F2951">
        <v>120305</v>
      </c>
      <c r="G2951" t="s">
        <v>3509</v>
      </c>
      <c r="H2951" t="s">
        <v>3905</v>
      </c>
      <c r="I2951" t="s">
        <v>5969</v>
      </c>
      <c r="J2951" t="s">
        <v>9891</v>
      </c>
      <c r="L2951" t="s">
        <v>6131</v>
      </c>
      <c r="M2951" s="99">
        <v>44430</v>
      </c>
      <c r="N2951" s="21">
        <v>888506710</v>
      </c>
      <c r="O2951" s="24">
        <v>1</v>
      </c>
      <c r="P2951" t="s">
        <v>5814</v>
      </c>
      <c r="Q2951">
        <v>3.1996910000000001</v>
      </c>
      <c r="R2951" t="s">
        <v>3139</v>
      </c>
      <c r="S2951" t="s">
        <v>54</v>
      </c>
      <c r="T2951">
        <v>90</v>
      </c>
      <c r="U2951" t="s">
        <v>6131</v>
      </c>
      <c r="V2951">
        <v>888506710</v>
      </c>
      <c r="W2951" s="1">
        <v>3.1996910000000001</v>
      </c>
      <c r="X2951" t="s">
        <v>3139</v>
      </c>
      <c r="Y2951" t="s">
        <v>6552</v>
      </c>
      <c r="Z2951" s="21">
        <v>893.90338499999996</v>
      </c>
      <c r="AA2951" s="1">
        <v>2.6280869999999999E-3</v>
      </c>
      <c r="AB2951" t="s">
        <v>3139</v>
      </c>
      <c r="AC2951">
        <v>2335072.7450000001</v>
      </c>
      <c r="AD2951" s="1" t="s">
        <v>3139</v>
      </c>
      <c r="AE2951" t="s">
        <v>5824</v>
      </c>
    </row>
    <row r="2952" spans="1:31">
      <c r="A2952" s="98" t="str">
        <f t="shared" si="138"/>
        <v>1203</v>
      </c>
      <c r="B2952" s="98" t="str">
        <f t="shared" si="139"/>
        <v>FL</v>
      </c>
      <c r="C2952" s="98">
        <f t="shared" si="140"/>
        <v>31</v>
      </c>
      <c r="D2952" t="s">
        <v>6552</v>
      </c>
      <c r="E2952">
        <v>24</v>
      </c>
      <c r="F2952">
        <v>120305</v>
      </c>
      <c r="G2952" t="s">
        <v>3509</v>
      </c>
      <c r="H2952" t="s">
        <v>3905</v>
      </c>
      <c r="I2952" t="s">
        <v>5969</v>
      </c>
      <c r="J2952" t="s">
        <v>9892</v>
      </c>
      <c r="L2952" t="s">
        <v>5977</v>
      </c>
      <c r="M2952" s="99">
        <v>44439</v>
      </c>
      <c r="N2952" s="21">
        <v>250000000</v>
      </c>
      <c r="O2952" s="24">
        <v>1</v>
      </c>
      <c r="P2952" t="s">
        <v>5814</v>
      </c>
      <c r="Q2952">
        <v>2.698893</v>
      </c>
      <c r="R2952" t="s">
        <v>3139</v>
      </c>
      <c r="S2952" t="s">
        <v>54</v>
      </c>
      <c r="T2952">
        <v>90</v>
      </c>
      <c r="U2952" t="s">
        <v>5977</v>
      </c>
      <c r="V2952">
        <v>250000000</v>
      </c>
      <c r="W2952" s="1">
        <v>2.698893</v>
      </c>
      <c r="X2952" t="s">
        <v>3139</v>
      </c>
      <c r="Y2952" t="s">
        <v>6552</v>
      </c>
      <c r="Z2952" s="21">
        <v>251.12230199999999</v>
      </c>
      <c r="AA2952" s="1">
        <v>2.2217270000000002E-3</v>
      </c>
      <c r="AB2952" t="s">
        <v>3139</v>
      </c>
      <c r="AC2952">
        <v>555431.76150000002</v>
      </c>
      <c r="AD2952" s="1" t="s">
        <v>3139</v>
      </c>
      <c r="AE2952" t="s">
        <v>5824</v>
      </c>
    </row>
    <row r="2953" spans="1:31">
      <c r="A2953" s="98" t="str">
        <f t="shared" si="138"/>
        <v>1203</v>
      </c>
      <c r="B2953" s="98" t="str">
        <f t="shared" si="139"/>
        <v>FL</v>
      </c>
      <c r="C2953" s="98">
        <f t="shared" si="140"/>
        <v>42</v>
      </c>
      <c r="D2953" t="s">
        <v>6552</v>
      </c>
      <c r="E2953">
        <v>25</v>
      </c>
      <c r="F2953">
        <v>120305</v>
      </c>
      <c r="G2953" t="s">
        <v>3509</v>
      </c>
      <c r="H2953" t="s">
        <v>3905</v>
      </c>
      <c r="I2953" t="s">
        <v>5969</v>
      </c>
      <c r="J2953" t="s">
        <v>11600</v>
      </c>
      <c r="L2953" t="s">
        <v>6148</v>
      </c>
      <c r="M2953" s="99">
        <v>44450</v>
      </c>
      <c r="N2953" s="21">
        <v>201751808</v>
      </c>
      <c r="O2953" s="24">
        <v>1</v>
      </c>
      <c r="P2953" t="s">
        <v>5814</v>
      </c>
      <c r="Q2953">
        <v>3.0032420000000002</v>
      </c>
      <c r="R2953" t="s">
        <v>3139</v>
      </c>
      <c r="S2953" t="s">
        <v>54</v>
      </c>
      <c r="T2953">
        <v>90</v>
      </c>
      <c r="U2953" t="s">
        <v>6148</v>
      </c>
      <c r="V2953">
        <v>201751808</v>
      </c>
      <c r="W2953" s="1">
        <v>3.0032420000000002</v>
      </c>
      <c r="X2953" t="s">
        <v>3139</v>
      </c>
      <c r="Y2953" t="s">
        <v>6552</v>
      </c>
      <c r="Z2953" s="21">
        <v>202.57854800000001</v>
      </c>
      <c r="AA2953" s="1">
        <v>2.4688990000000001E-3</v>
      </c>
      <c r="AB2953" t="s">
        <v>3139</v>
      </c>
      <c r="AC2953">
        <v>498104.87349999999</v>
      </c>
      <c r="AD2953" s="1" t="s">
        <v>3139</v>
      </c>
      <c r="AE2953" t="s">
        <v>5824</v>
      </c>
    </row>
    <row r="2954" spans="1:31">
      <c r="A2954" s="98" t="str">
        <f t="shared" si="138"/>
        <v>1228</v>
      </c>
      <c r="B2954" s="98" t="str">
        <f t="shared" si="139"/>
        <v>CA</v>
      </c>
      <c r="C2954" s="98">
        <f t="shared" si="140"/>
        <v>48</v>
      </c>
      <c r="D2954" t="s">
        <v>6552</v>
      </c>
      <c r="E2954">
        <v>26</v>
      </c>
      <c r="F2954">
        <v>122811</v>
      </c>
      <c r="G2954" t="s">
        <v>3509</v>
      </c>
      <c r="H2954" t="s">
        <v>3905</v>
      </c>
      <c r="I2954" t="s">
        <v>5969</v>
      </c>
      <c r="J2954" t="s">
        <v>11601</v>
      </c>
      <c r="L2954" t="s">
        <v>6319</v>
      </c>
      <c r="M2954" s="99">
        <v>44456</v>
      </c>
      <c r="N2954" s="21">
        <v>894758437</v>
      </c>
      <c r="O2954" s="24">
        <v>1</v>
      </c>
      <c r="P2954" t="s">
        <v>5814</v>
      </c>
      <c r="Q2954">
        <v>2.697873</v>
      </c>
      <c r="R2954" t="s">
        <v>3139</v>
      </c>
      <c r="S2954" t="s">
        <v>54</v>
      </c>
      <c r="T2954">
        <v>90</v>
      </c>
      <c r="U2954" t="s">
        <v>6319</v>
      </c>
      <c r="V2954">
        <v>894758437</v>
      </c>
      <c r="W2954" s="1">
        <v>2.697873</v>
      </c>
      <c r="X2954" t="s">
        <v>3139</v>
      </c>
      <c r="Y2954" t="s">
        <v>6552</v>
      </c>
      <c r="Z2954" s="21">
        <v>894.75843699999996</v>
      </c>
      <c r="AA2954" s="1">
        <v>2.2208979999999998E-3</v>
      </c>
      <c r="AB2954" t="s">
        <v>3139</v>
      </c>
      <c r="AC2954">
        <v>1987166.8130000001</v>
      </c>
      <c r="AD2954" s="1" t="s">
        <v>3139</v>
      </c>
      <c r="AE2954" t="s">
        <v>5824</v>
      </c>
    </row>
    <row r="2955" spans="1:31">
      <c r="A2955" s="98" t="str">
        <f t="shared" si="138"/>
        <v>1203</v>
      </c>
      <c r="B2955" s="98" t="str">
        <f t="shared" si="139"/>
        <v>FL</v>
      </c>
      <c r="C2955" s="98">
        <f t="shared" si="140"/>
        <v>83</v>
      </c>
      <c r="D2955" t="s">
        <v>6552</v>
      </c>
      <c r="E2955">
        <v>27</v>
      </c>
      <c r="F2955">
        <v>120305</v>
      </c>
      <c r="G2955" t="s">
        <v>3509</v>
      </c>
      <c r="H2955" t="s">
        <v>3905</v>
      </c>
      <c r="I2955" t="s">
        <v>5969</v>
      </c>
      <c r="J2955" t="s">
        <v>12263</v>
      </c>
      <c r="L2955" t="s">
        <v>6204</v>
      </c>
      <c r="M2955" s="99">
        <v>44491</v>
      </c>
      <c r="N2955" s="21">
        <v>254339869</v>
      </c>
      <c r="O2955" s="24">
        <v>1</v>
      </c>
      <c r="P2955" t="s">
        <v>5814</v>
      </c>
      <c r="Q2955">
        <v>3.0032420000000002</v>
      </c>
      <c r="R2955" t="s">
        <v>3139</v>
      </c>
      <c r="S2955" t="s">
        <v>54</v>
      </c>
      <c r="T2955">
        <v>90</v>
      </c>
      <c r="U2955" t="s">
        <v>6204</v>
      </c>
      <c r="V2955">
        <v>254339869</v>
      </c>
      <c r="W2955" s="1">
        <v>3.0032420000000002</v>
      </c>
      <c r="X2955" t="s">
        <v>3139</v>
      </c>
      <c r="Y2955" t="s">
        <v>6552</v>
      </c>
      <c r="Z2955" s="21">
        <v>254.543893</v>
      </c>
      <c r="AA2955" s="1">
        <v>2.4688990000000001E-3</v>
      </c>
      <c r="AB2955" t="s">
        <v>3139</v>
      </c>
      <c r="AC2955">
        <v>627939.49419999996</v>
      </c>
      <c r="AD2955" s="1" t="s">
        <v>3139</v>
      </c>
      <c r="AE2955" t="s">
        <v>5824</v>
      </c>
    </row>
    <row r="2956" spans="1:31">
      <c r="A2956" s="98" t="str">
        <f t="shared" si="138"/>
        <v>1203</v>
      </c>
      <c r="B2956" s="98" t="str">
        <f t="shared" si="139"/>
        <v>FL</v>
      </c>
      <c r="C2956" s="98">
        <f t="shared" si="140"/>
        <v>87</v>
      </c>
      <c r="D2956" t="s">
        <v>6552</v>
      </c>
      <c r="E2956">
        <v>28</v>
      </c>
      <c r="F2956">
        <v>120305</v>
      </c>
      <c r="G2956" t="s">
        <v>3509</v>
      </c>
      <c r="H2956" t="s">
        <v>3905</v>
      </c>
      <c r="I2956" t="s">
        <v>5969</v>
      </c>
      <c r="J2956" t="s">
        <v>12264</v>
      </c>
      <c r="L2956" t="s">
        <v>5981</v>
      </c>
      <c r="M2956" s="99">
        <v>44495</v>
      </c>
      <c r="N2956" s="21">
        <v>63102996</v>
      </c>
      <c r="O2956" s="24">
        <v>1</v>
      </c>
      <c r="P2956" t="s">
        <v>5814</v>
      </c>
      <c r="Q2956">
        <v>3.0032420000000002</v>
      </c>
      <c r="R2956" t="s">
        <v>3139</v>
      </c>
      <c r="S2956" t="s">
        <v>54</v>
      </c>
      <c r="T2956">
        <v>90</v>
      </c>
      <c r="U2956" t="s">
        <v>5981</v>
      </c>
      <c r="V2956">
        <v>63102996</v>
      </c>
      <c r="W2956" s="1">
        <v>3.0032420000000002</v>
      </c>
      <c r="X2956" t="s">
        <v>3139</v>
      </c>
      <c r="Y2956" t="s">
        <v>6552</v>
      </c>
      <c r="Z2956" s="21">
        <v>63.133363000000003</v>
      </c>
      <c r="AA2956" s="1">
        <v>2.4688990000000001E-3</v>
      </c>
      <c r="AB2956" t="s">
        <v>3139</v>
      </c>
      <c r="AC2956">
        <v>155794.9351</v>
      </c>
      <c r="AD2956" s="1" t="s">
        <v>3139</v>
      </c>
      <c r="AE2956" t="s">
        <v>5824</v>
      </c>
    </row>
    <row r="2957" spans="1:31">
      <c r="A2957" s="98" t="str">
        <f t="shared" si="138"/>
        <v>1203</v>
      </c>
      <c r="B2957" s="98" t="str">
        <f t="shared" si="139"/>
        <v>FL</v>
      </c>
      <c r="C2957" s="98">
        <f t="shared" si="140"/>
        <v>91</v>
      </c>
      <c r="D2957" t="s">
        <v>6552</v>
      </c>
      <c r="E2957">
        <v>29</v>
      </c>
      <c r="F2957">
        <v>120305</v>
      </c>
      <c r="G2957" t="s">
        <v>3509</v>
      </c>
      <c r="H2957" t="s">
        <v>3905</v>
      </c>
      <c r="I2957" t="s">
        <v>5969</v>
      </c>
      <c r="J2957" t="s">
        <v>12265</v>
      </c>
      <c r="L2957" t="s">
        <v>6032</v>
      </c>
      <c r="M2957" s="99">
        <v>44499</v>
      </c>
      <c r="N2957" s="21">
        <v>102745722</v>
      </c>
      <c r="O2957" s="24">
        <v>1</v>
      </c>
      <c r="P2957" t="s">
        <v>5814</v>
      </c>
      <c r="Q2957">
        <v>3.0032420000000002</v>
      </c>
      <c r="R2957" t="s">
        <v>3139</v>
      </c>
      <c r="S2957" t="s">
        <v>54</v>
      </c>
      <c r="T2957">
        <v>90</v>
      </c>
      <c r="U2957" t="s">
        <v>6032</v>
      </c>
      <c r="V2957">
        <v>102745722</v>
      </c>
      <c r="W2957" s="1">
        <v>3.0032420000000002</v>
      </c>
      <c r="X2957" t="s">
        <v>3139</v>
      </c>
      <c r="Y2957" t="s">
        <v>6552</v>
      </c>
      <c r="Z2957" s="21">
        <v>102.762201</v>
      </c>
      <c r="AA2957" s="1">
        <v>2.4688990000000001E-3</v>
      </c>
      <c r="AB2957" t="s">
        <v>3139</v>
      </c>
      <c r="AC2957">
        <v>253668.82889999999</v>
      </c>
      <c r="AD2957" s="1" t="s">
        <v>3139</v>
      </c>
      <c r="AE2957" t="s">
        <v>5824</v>
      </c>
    </row>
    <row r="2958" spans="1:31">
      <c r="A2958" s="98" t="str">
        <f t="shared" si="138"/>
        <v>1203</v>
      </c>
      <c r="B2958" s="98" t="str">
        <f t="shared" si="139"/>
        <v>FL</v>
      </c>
      <c r="C2958" s="98">
        <f t="shared" si="140"/>
        <v>26</v>
      </c>
      <c r="D2958" t="s">
        <v>6552</v>
      </c>
      <c r="E2958">
        <v>30</v>
      </c>
      <c r="F2958">
        <v>120305</v>
      </c>
      <c r="G2958" t="s">
        <v>3511</v>
      </c>
      <c r="H2958" t="s">
        <v>5930</v>
      </c>
      <c r="I2958" t="s">
        <v>5969</v>
      </c>
      <c r="J2958" t="s">
        <v>9893</v>
      </c>
      <c r="L2958" t="s">
        <v>6096</v>
      </c>
      <c r="M2958" s="99">
        <v>44434</v>
      </c>
      <c r="N2958" s="21">
        <v>508205365</v>
      </c>
      <c r="O2958" s="24">
        <v>1</v>
      </c>
      <c r="P2958" t="s">
        <v>5814</v>
      </c>
      <c r="Q2958">
        <v>2.5031590000000001</v>
      </c>
      <c r="R2958" t="s">
        <v>3139</v>
      </c>
      <c r="S2958" t="s">
        <v>54</v>
      </c>
      <c r="T2958">
        <v>90</v>
      </c>
      <c r="U2958" t="s">
        <v>6096</v>
      </c>
      <c r="V2958">
        <v>508205365</v>
      </c>
      <c r="W2958" s="1">
        <v>2.5031590000000001</v>
      </c>
      <c r="X2958" t="s">
        <v>3139</v>
      </c>
      <c r="Y2958" t="s">
        <v>6552</v>
      </c>
      <c r="Z2958" s="21">
        <v>510.49580700000001</v>
      </c>
      <c r="AA2958" s="1">
        <v>2.0624100000000002E-3</v>
      </c>
      <c r="AB2958" t="s">
        <v>3139</v>
      </c>
      <c r="AC2958">
        <v>1048127.7340000001</v>
      </c>
      <c r="AD2958" s="1" t="s">
        <v>3139</v>
      </c>
      <c r="AE2958" t="s">
        <v>5824</v>
      </c>
    </row>
    <row r="2959" spans="1:31">
      <c r="A2959" s="98" t="str">
        <f t="shared" si="138"/>
        <v>1203</v>
      </c>
      <c r="B2959" s="98" t="str">
        <f t="shared" si="139"/>
        <v>FL</v>
      </c>
      <c r="C2959" s="98">
        <f t="shared" si="140"/>
        <v>26</v>
      </c>
      <c r="D2959" t="s">
        <v>6552</v>
      </c>
      <c r="E2959">
        <v>31</v>
      </c>
      <c r="F2959">
        <v>120305</v>
      </c>
      <c r="G2959" t="s">
        <v>3511</v>
      </c>
      <c r="H2959" t="s">
        <v>5930</v>
      </c>
      <c r="I2959" t="s">
        <v>5969</v>
      </c>
      <c r="J2959" t="s">
        <v>9894</v>
      </c>
      <c r="L2959" t="s">
        <v>6096</v>
      </c>
      <c r="M2959" s="99">
        <v>44434</v>
      </c>
      <c r="N2959" s="21">
        <v>201588800</v>
      </c>
      <c r="O2959" s="24">
        <v>1</v>
      </c>
      <c r="P2959" t="s">
        <v>5814</v>
      </c>
      <c r="Q2959">
        <v>2.5031590000000001</v>
      </c>
      <c r="R2959" t="s">
        <v>3139</v>
      </c>
      <c r="S2959" t="s">
        <v>54</v>
      </c>
      <c r="T2959">
        <v>90</v>
      </c>
      <c r="U2959" t="s">
        <v>6096</v>
      </c>
      <c r="V2959">
        <v>201588800</v>
      </c>
      <c r="W2959" s="1">
        <v>2.5031590000000001</v>
      </c>
      <c r="X2959" t="s">
        <v>3139</v>
      </c>
      <c r="Y2959" t="s">
        <v>6552</v>
      </c>
      <c r="Z2959" s="21">
        <v>202.497345</v>
      </c>
      <c r="AA2959" s="1">
        <v>2.0624100000000002E-3</v>
      </c>
      <c r="AB2959" t="s">
        <v>3139</v>
      </c>
      <c r="AC2959">
        <v>415758.72</v>
      </c>
      <c r="AD2959" s="1" t="s">
        <v>3139</v>
      </c>
      <c r="AE2959" t="s">
        <v>5824</v>
      </c>
    </row>
    <row r="2960" spans="1:31">
      <c r="A2960" s="98" t="str">
        <f t="shared" si="138"/>
        <v>1203</v>
      </c>
      <c r="B2960" s="98" t="str">
        <f t="shared" si="139"/>
        <v>FL</v>
      </c>
      <c r="C2960" s="98">
        <f t="shared" si="140"/>
        <v>34</v>
      </c>
      <c r="D2960" t="s">
        <v>6552</v>
      </c>
      <c r="E2960">
        <v>32</v>
      </c>
      <c r="F2960">
        <v>120305</v>
      </c>
      <c r="G2960" t="s">
        <v>3511</v>
      </c>
      <c r="H2960" t="s">
        <v>5930</v>
      </c>
      <c r="I2960" t="s">
        <v>5969</v>
      </c>
      <c r="J2960" t="s">
        <v>11602</v>
      </c>
      <c r="L2960" t="s">
        <v>6097</v>
      </c>
      <c r="M2960" s="99">
        <v>44442</v>
      </c>
      <c r="N2960" s="21">
        <v>558833820</v>
      </c>
      <c r="O2960" s="24">
        <v>1</v>
      </c>
      <c r="P2960" t="s">
        <v>5814</v>
      </c>
      <c r="Q2960">
        <v>2.5031590000000001</v>
      </c>
      <c r="R2960" t="s">
        <v>3139</v>
      </c>
      <c r="S2960" t="s">
        <v>54</v>
      </c>
      <c r="T2960">
        <v>90</v>
      </c>
      <c r="U2960" t="s">
        <v>6097</v>
      </c>
      <c r="V2960">
        <v>558833820</v>
      </c>
      <c r="W2960" s="1">
        <v>2.5031590000000001</v>
      </c>
      <c r="X2960" t="s">
        <v>3139</v>
      </c>
      <c r="Y2960" t="s">
        <v>6552</v>
      </c>
      <c r="Z2960" s="21">
        <v>561.05111399999998</v>
      </c>
      <c r="AA2960" s="1">
        <v>2.0624100000000002E-3</v>
      </c>
      <c r="AB2960" t="s">
        <v>3139</v>
      </c>
      <c r="AC2960">
        <v>1152544.3559999999</v>
      </c>
      <c r="AD2960" s="1" t="s">
        <v>3139</v>
      </c>
      <c r="AE2960" t="s">
        <v>5824</v>
      </c>
    </row>
    <row r="2961" spans="1:31">
      <c r="A2961" s="98" t="str">
        <f t="shared" si="138"/>
        <v>1203</v>
      </c>
      <c r="B2961" s="98" t="str">
        <f t="shared" si="139"/>
        <v>FL</v>
      </c>
      <c r="C2961" s="98">
        <f t="shared" si="140"/>
        <v>32</v>
      </c>
      <c r="D2961" t="s">
        <v>6552</v>
      </c>
      <c r="E2961">
        <v>33</v>
      </c>
      <c r="F2961">
        <v>120305</v>
      </c>
      <c r="G2961" t="s">
        <v>3511</v>
      </c>
      <c r="H2961" t="s">
        <v>5930</v>
      </c>
      <c r="I2961" t="s">
        <v>5969</v>
      </c>
      <c r="J2961" t="s">
        <v>11603</v>
      </c>
      <c r="L2961" t="s">
        <v>6194</v>
      </c>
      <c r="M2961" s="99">
        <v>44440</v>
      </c>
      <c r="N2961" s="21">
        <v>307982209</v>
      </c>
      <c r="O2961" s="24">
        <v>1</v>
      </c>
      <c r="P2961" t="s">
        <v>5814</v>
      </c>
      <c r="Q2961">
        <v>2.5031590000000001</v>
      </c>
      <c r="R2961" t="s">
        <v>3139</v>
      </c>
      <c r="S2961" t="s">
        <v>54</v>
      </c>
      <c r="T2961">
        <v>90</v>
      </c>
      <c r="U2961" t="s">
        <v>6194</v>
      </c>
      <c r="V2961">
        <v>307982209</v>
      </c>
      <c r="W2961" s="1">
        <v>2.5031590000000001</v>
      </c>
      <c r="X2961" t="s">
        <v>3139</v>
      </c>
      <c r="Y2961" t="s">
        <v>6552</v>
      </c>
      <c r="Z2961" s="21">
        <v>309.24570299999999</v>
      </c>
      <c r="AA2961" s="1">
        <v>2.0624100000000002E-3</v>
      </c>
      <c r="AB2961" t="s">
        <v>3139</v>
      </c>
      <c r="AC2961">
        <v>635185.53110000002</v>
      </c>
      <c r="AD2961" s="1" t="s">
        <v>3139</v>
      </c>
      <c r="AE2961" t="s">
        <v>5824</v>
      </c>
    </row>
    <row r="2962" spans="1:31">
      <c r="A2962" s="98" t="str">
        <f t="shared" si="138"/>
        <v>1203</v>
      </c>
      <c r="B2962" s="98" t="str">
        <f t="shared" si="139"/>
        <v>FL</v>
      </c>
      <c r="C2962" s="98">
        <f t="shared" si="140"/>
        <v>60</v>
      </c>
      <c r="D2962" t="s">
        <v>6552</v>
      </c>
      <c r="E2962">
        <v>34</v>
      </c>
      <c r="F2962">
        <v>120305</v>
      </c>
      <c r="G2962" t="s">
        <v>3511</v>
      </c>
      <c r="H2962" t="s">
        <v>5930</v>
      </c>
      <c r="I2962" t="s">
        <v>5969</v>
      </c>
      <c r="J2962" t="s">
        <v>11604</v>
      </c>
      <c r="L2962" t="s">
        <v>6100</v>
      </c>
      <c r="M2962" s="99">
        <v>44468</v>
      </c>
      <c r="N2962" s="21">
        <v>150000000</v>
      </c>
      <c r="O2962" s="24">
        <v>1</v>
      </c>
      <c r="P2962" t="s">
        <v>5814</v>
      </c>
      <c r="Q2962">
        <v>2.4827870000000001</v>
      </c>
      <c r="R2962" t="s">
        <v>3139</v>
      </c>
      <c r="S2962" t="s">
        <v>54</v>
      </c>
      <c r="T2962">
        <v>90</v>
      </c>
      <c r="U2962" t="s">
        <v>6100</v>
      </c>
      <c r="V2962">
        <v>150000000</v>
      </c>
      <c r="W2962" s="1">
        <v>2.4827870000000001</v>
      </c>
      <c r="X2962" t="s">
        <v>3139</v>
      </c>
      <c r="Y2962" t="s">
        <v>6552</v>
      </c>
      <c r="Z2962" s="21">
        <v>150.32994099999999</v>
      </c>
      <c r="AA2962" s="1">
        <v>2.0458120000000002E-3</v>
      </c>
      <c r="AB2962" t="s">
        <v>3139</v>
      </c>
      <c r="AC2962">
        <v>306871.80829999998</v>
      </c>
      <c r="AD2962" s="1" t="s">
        <v>3139</v>
      </c>
      <c r="AE2962" t="s">
        <v>5824</v>
      </c>
    </row>
    <row r="2963" spans="1:31">
      <c r="A2963" s="98" t="str">
        <f t="shared" si="138"/>
        <v>1203</v>
      </c>
      <c r="B2963" s="98" t="str">
        <f t="shared" si="139"/>
        <v>FL</v>
      </c>
      <c r="C2963" s="98">
        <f t="shared" si="140"/>
        <v>61</v>
      </c>
      <c r="D2963" t="s">
        <v>6552</v>
      </c>
      <c r="E2963">
        <v>35</v>
      </c>
      <c r="F2963">
        <v>120305</v>
      </c>
      <c r="G2963" t="s">
        <v>3511</v>
      </c>
      <c r="H2963" t="s">
        <v>5930</v>
      </c>
      <c r="I2963" t="s">
        <v>5969</v>
      </c>
      <c r="J2963" t="s">
        <v>11605</v>
      </c>
      <c r="L2963" t="s">
        <v>6203</v>
      </c>
      <c r="M2963" s="99">
        <v>44469</v>
      </c>
      <c r="N2963" s="21">
        <v>201588800</v>
      </c>
      <c r="O2963" s="24">
        <v>1</v>
      </c>
      <c r="P2963" t="s">
        <v>5814</v>
      </c>
      <c r="Q2963">
        <v>2.4827870000000001</v>
      </c>
      <c r="R2963" t="s">
        <v>3139</v>
      </c>
      <c r="S2963" t="s">
        <v>54</v>
      </c>
      <c r="T2963">
        <v>90</v>
      </c>
      <c r="U2963" t="s">
        <v>6203</v>
      </c>
      <c r="V2963">
        <v>201588800</v>
      </c>
      <c r="W2963" s="1">
        <v>2.4827870000000001</v>
      </c>
      <c r="X2963" t="s">
        <v>3139</v>
      </c>
      <c r="Y2963" t="s">
        <v>6552</v>
      </c>
      <c r="Z2963" s="21">
        <v>202.018765</v>
      </c>
      <c r="AA2963" s="1">
        <v>2.0458120000000002E-3</v>
      </c>
      <c r="AB2963" t="s">
        <v>3139</v>
      </c>
      <c r="AC2963">
        <v>412412.79729999998</v>
      </c>
      <c r="AD2963" s="1" t="s">
        <v>3139</v>
      </c>
      <c r="AE2963" t="s">
        <v>5824</v>
      </c>
    </row>
    <row r="2964" spans="1:31">
      <c r="A2964" s="98" t="str">
        <f t="shared" si="138"/>
        <v>1203</v>
      </c>
      <c r="B2964" s="98" t="str">
        <f t="shared" si="139"/>
        <v>FL</v>
      </c>
      <c r="C2964" s="98">
        <f t="shared" si="140"/>
        <v>62</v>
      </c>
      <c r="D2964" t="s">
        <v>6552</v>
      </c>
      <c r="E2964">
        <v>36</v>
      </c>
      <c r="F2964">
        <v>120305</v>
      </c>
      <c r="G2964" t="s">
        <v>3511</v>
      </c>
      <c r="H2964" t="s">
        <v>5930</v>
      </c>
      <c r="I2964" t="s">
        <v>5969</v>
      </c>
      <c r="J2964" t="s">
        <v>12266</v>
      </c>
      <c r="L2964" t="s">
        <v>6387</v>
      </c>
      <c r="M2964" s="99">
        <v>44470</v>
      </c>
      <c r="N2964" s="21">
        <v>470995116</v>
      </c>
      <c r="O2964" s="24">
        <v>1</v>
      </c>
      <c r="P2964" t="s">
        <v>5814</v>
      </c>
      <c r="Q2964">
        <v>2.4827870000000001</v>
      </c>
      <c r="R2964" t="s">
        <v>3139</v>
      </c>
      <c r="S2964" t="s">
        <v>54</v>
      </c>
      <c r="T2964">
        <v>90</v>
      </c>
      <c r="U2964" t="s">
        <v>6387</v>
      </c>
      <c r="V2964">
        <v>470995116</v>
      </c>
      <c r="W2964" s="1">
        <v>2.4827870000000001</v>
      </c>
      <c r="X2964" t="s">
        <v>3139</v>
      </c>
      <c r="Y2964" t="s">
        <v>6552</v>
      </c>
      <c r="Z2964" s="21">
        <v>471.96826800000002</v>
      </c>
      <c r="AA2964" s="1">
        <v>2.0458120000000002E-3</v>
      </c>
      <c r="AB2964" t="s">
        <v>3139</v>
      </c>
      <c r="AC2964">
        <v>963567.48640000005</v>
      </c>
      <c r="AD2964" s="1" t="s">
        <v>3139</v>
      </c>
      <c r="AE2964" t="s">
        <v>5824</v>
      </c>
    </row>
    <row r="2965" spans="1:31">
      <c r="A2965" s="98" t="str">
        <f t="shared" si="138"/>
        <v>1203</v>
      </c>
      <c r="B2965" s="98" t="str">
        <f t="shared" si="139"/>
        <v>FL</v>
      </c>
      <c r="C2965" s="98">
        <f t="shared" si="140"/>
        <v>69</v>
      </c>
      <c r="D2965" t="s">
        <v>6552</v>
      </c>
      <c r="E2965">
        <v>37</v>
      </c>
      <c r="F2965">
        <v>120305</v>
      </c>
      <c r="G2965" t="s">
        <v>3511</v>
      </c>
      <c r="H2965" t="s">
        <v>5930</v>
      </c>
      <c r="I2965" t="s">
        <v>5969</v>
      </c>
      <c r="J2965" t="s">
        <v>12267</v>
      </c>
      <c r="L2965" t="s">
        <v>6070</v>
      </c>
      <c r="M2965" s="99">
        <v>44477</v>
      </c>
      <c r="N2965" s="21">
        <v>253987777</v>
      </c>
      <c r="O2965" s="24">
        <v>1</v>
      </c>
      <c r="P2965" t="s">
        <v>5814</v>
      </c>
      <c r="Q2965">
        <v>2.4827870000000001</v>
      </c>
      <c r="R2965" t="s">
        <v>3139</v>
      </c>
      <c r="S2965" t="s">
        <v>54</v>
      </c>
      <c r="T2965">
        <v>90</v>
      </c>
      <c r="U2965" t="s">
        <v>6070</v>
      </c>
      <c r="V2965">
        <v>253987777</v>
      </c>
      <c r="W2965" s="1">
        <v>2.4827870000000001</v>
      </c>
      <c r="X2965" t="s">
        <v>3139</v>
      </c>
      <c r="Y2965" t="s">
        <v>6552</v>
      </c>
      <c r="Z2965" s="21">
        <v>254.39396400000001</v>
      </c>
      <c r="AA2965" s="1">
        <v>2.0458120000000002E-3</v>
      </c>
      <c r="AB2965" t="s">
        <v>3139</v>
      </c>
      <c r="AC2965">
        <v>519611.2561</v>
      </c>
      <c r="AD2965" s="1" t="s">
        <v>3139</v>
      </c>
      <c r="AE2965" t="s">
        <v>5824</v>
      </c>
    </row>
    <row r="2966" spans="1:31">
      <c r="A2966" s="98" t="str">
        <f t="shared" si="138"/>
        <v>1203</v>
      </c>
      <c r="B2966" s="98" t="str">
        <f t="shared" si="139"/>
        <v>FL</v>
      </c>
      <c r="C2966" s="98">
        <f t="shared" si="140"/>
        <v>87</v>
      </c>
      <c r="D2966" t="s">
        <v>6552</v>
      </c>
      <c r="E2966">
        <v>38</v>
      </c>
      <c r="F2966">
        <v>120305</v>
      </c>
      <c r="G2966" t="s">
        <v>3511</v>
      </c>
      <c r="H2966" t="s">
        <v>5930</v>
      </c>
      <c r="I2966" t="s">
        <v>5969</v>
      </c>
      <c r="J2966" t="s">
        <v>12268</v>
      </c>
      <c r="L2966" t="s">
        <v>5981</v>
      </c>
      <c r="M2966" s="99">
        <v>44495</v>
      </c>
      <c r="N2966" s="21">
        <v>449940712</v>
      </c>
      <c r="O2966" s="24">
        <v>1</v>
      </c>
      <c r="P2966" t="s">
        <v>5814</v>
      </c>
      <c r="Q2966">
        <v>2.4827870000000001</v>
      </c>
      <c r="R2966" t="s">
        <v>3139</v>
      </c>
      <c r="S2966" t="s">
        <v>54</v>
      </c>
      <c r="T2966">
        <v>90</v>
      </c>
      <c r="U2966" t="s">
        <v>5981</v>
      </c>
      <c r="V2966">
        <v>449940712</v>
      </c>
      <c r="W2966" s="1">
        <v>2.4827870000000001</v>
      </c>
      <c r="X2966" t="s">
        <v>3139</v>
      </c>
      <c r="Y2966" t="s">
        <v>6552</v>
      </c>
      <c r="Z2966" s="21">
        <v>450.12049500000001</v>
      </c>
      <c r="AA2966" s="1">
        <v>2.0458120000000002E-3</v>
      </c>
      <c r="AB2966" t="s">
        <v>3139</v>
      </c>
      <c r="AC2966">
        <v>920494.13289999997</v>
      </c>
      <c r="AD2966" s="1" t="s">
        <v>3139</v>
      </c>
      <c r="AE2966" t="s">
        <v>5824</v>
      </c>
    </row>
    <row r="2967" spans="1:31">
      <c r="A2967" s="98" t="str">
        <f t="shared" si="138"/>
        <v>1203</v>
      </c>
      <c r="B2967" s="98" t="str">
        <f t="shared" si="139"/>
        <v>FL</v>
      </c>
      <c r="C2967" s="98">
        <f t="shared" si="140"/>
        <v>26</v>
      </c>
      <c r="D2967" t="s">
        <v>6552</v>
      </c>
      <c r="E2967">
        <v>39</v>
      </c>
      <c r="F2967">
        <v>120305</v>
      </c>
      <c r="G2967" t="s">
        <v>80</v>
      </c>
      <c r="H2967" t="s">
        <v>3217</v>
      </c>
      <c r="I2967" t="s">
        <v>5969</v>
      </c>
      <c r="J2967" t="s">
        <v>9895</v>
      </c>
      <c r="L2967" t="s">
        <v>6096</v>
      </c>
      <c r="M2967" s="99">
        <v>44434</v>
      </c>
      <c r="N2967" s="21">
        <v>587163489</v>
      </c>
      <c r="O2967" s="24">
        <v>1</v>
      </c>
      <c r="P2967" t="s">
        <v>5814</v>
      </c>
      <c r="Q2967">
        <v>2.2497349999999998</v>
      </c>
      <c r="R2967" t="s">
        <v>3139</v>
      </c>
      <c r="S2967" t="s">
        <v>54</v>
      </c>
      <c r="T2967">
        <v>90</v>
      </c>
      <c r="U2967" t="s">
        <v>6096</v>
      </c>
      <c r="V2967">
        <v>587163489</v>
      </c>
      <c r="W2967" s="1">
        <v>2.2497349999999998</v>
      </c>
      <c r="X2967" t="s">
        <v>3139</v>
      </c>
      <c r="Y2967" t="s">
        <v>6552</v>
      </c>
      <c r="Z2967" s="21">
        <v>589.546468</v>
      </c>
      <c r="AA2967" s="1">
        <v>1.8557210000000001E-3</v>
      </c>
      <c r="AB2967" t="s">
        <v>3139</v>
      </c>
      <c r="AC2967">
        <v>1089611.7109999999</v>
      </c>
      <c r="AD2967" s="1" t="s">
        <v>3139</v>
      </c>
      <c r="AE2967" t="s">
        <v>5824</v>
      </c>
    </row>
    <row r="2968" spans="1:31">
      <c r="A2968" s="98" t="str">
        <f t="shared" si="138"/>
        <v>1203</v>
      </c>
      <c r="B2968" s="98" t="str">
        <f t="shared" si="139"/>
        <v>FL</v>
      </c>
      <c r="C2968" s="98">
        <f t="shared" si="140"/>
        <v>32</v>
      </c>
      <c r="D2968" t="s">
        <v>6552</v>
      </c>
      <c r="E2968">
        <v>40</v>
      </c>
      <c r="F2968">
        <v>120305</v>
      </c>
      <c r="G2968" t="s">
        <v>80</v>
      </c>
      <c r="H2968" t="s">
        <v>3217</v>
      </c>
      <c r="I2968" t="s">
        <v>5969</v>
      </c>
      <c r="J2968" t="s">
        <v>11606</v>
      </c>
      <c r="L2968" t="s">
        <v>6194</v>
      </c>
      <c r="M2968" s="99">
        <v>44440</v>
      </c>
      <c r="N2968" s="21">
        <v>1548662877</v>
      </c>
      <c r="O2968" s="24">
        <v>1</v>
      </c>
      <c r="P2968" t="s">
        <v>5814</v>
      </c>
      <c r="Q2968">
        <v>2.350438</v>
      </c>
      <c r="R2968" t="s">
        <v>3139</v>
      </c>
      <c r="S2968" t="s">
        <v>54</v>
      </c>
      <c r="T2968">
        <v>90</v>
      </c>
      <c r="U2968" t="s">
        <v>6194</v>
      </c>
      <c r="V2968">
        <v>1548662877</v>
      </c>
      <c r="W2968" s="1">
        <v>2.350438</v>
      </c>
      <c r="X2968" t="s">
        <v>3139</v>
      </c>
      <c r="Y2968" t="s">
        <v>6552</v>
      </c>
      <c r="Z2968" s="21">
        <v>1554.635634</v>
      </c>
      <c r="AA2968" s="1">
        <v>1.937909E-3</v>
      </c>
      <c r="AB2968" t="s">
        <v>3139</v>
      </c>
      <c r="AC2968">
        <v>3001167.9109999998</v>
      </c>
      <c r="AD2968" s="1" t="s">
        <v>3139</v>
      </c>
      <c r="AE2968" t="s">
        <v>5824</v>
      </c>
    </row>
    <row r="2969" spans="1:31">
      <c r="A2969" s="98" t="str">
        <f t="shared" si="138"/>
        <v>1203</v>
      </c>
      <c r="B2969" s="98" t="str">
        <f t="shared" si="139"/>
        <v>FL</v>
      </c>
      <c r="C2969" s="98">
        <f t="shared" si="140"/>
        <v>34</v>
      </c>
      <c r="D2969" t="s">
        <v>6552</v>
      </c>
      <c r="E2969">
        <v>41</v>
      </c>
      <c r="F2969">
        <v>120305</v>
      </c>
      <c r="G2969" t="s">
        <v>872</v>
      </c>
      <c r="H2969" t="s">
        <v>3199</v>
      </c>
      <c r="I2969" t="s">
        <v>5969</v>
      </c>
      <c r="J2969" t="s">
        <v>11607</v>
      </c>
      <c r="L2969" t="s">
        <v>6097</v>
      </c>
      <c r="M2969" s="99">
        <v>44442</v>
      </c>
      <c r="N2969" s="21">
        <v>1000000000</v>
      </c>
      <c r="O2969" s="24">
        <v>1</v>
      </c>
      <c r="P2969" t="s">
        <v>5814</v>
      </c>
      <c r="Q2969">
        <v>2.499085</v>
      </c>
      <c r="R2969" t="s">
        <v>3139</v>
      </c>
      <c r="S2969" t="s">
        <v>54</v>
      </c>
      <c r="T2969">
        <v>90</v>
      </c>
      <c r="U2969" t="s">
        <v>6097</v>
      </c>
      <c r="V2969">
        <v>1000000000</v>
      </c>
      <c r="W2969" s="1">
        <v>2.499085</v>
      </c>
      <c r="X2969" t="s">
        <v>3139</v>
      </c>
      <c r="Y2969" t="s">
        <v>6552</v>
      </c>
      <c r="Z2969" s="21">
        <v>1003.961382</v>
      </c>
      <c r="AA2969" s="1">
        <v>2.0590909999999999E-3</v>
      </c>
      <c r="AB2969" t="s">
        <v>3139</v>
      </c>
      <c r="AC2969">
        <v>2059090.8319999999</v>
      </c>
      <c r="AD2969" s="1" t="s">
        <v>3139</v>
      </c>
      <c r="AE2969" t="s">
        <v>5824</v>
      </c>
    </row>
    <row r="2970" spans="1:31">
      <c r="A2970" s="98" t="str">
        <f t="shared" si="138"/>
        <v>1203</v>
      </c>
      <c r="B2970" s="98" t="str">
        <f t="shared" si="139"/>
        <v>FL</v>
      </c>
      <c r="C2970" s="98">
        <f t="shared" si="140"/>
        <v>88</v>
      </c>
      <c r="D2970" t="s">
        <v>6552</v>
      </c>
      <c r="E2970">
        <v>42</v>
      </c>
      <c r="F2970">
        <v>120305</v>
      </c>
      <c r="G2970" t="s">
        <v>872</v>
      </c>
      <c r="H2970" t="s">
        <v>3199</v>
      </c>
      <c r="I2970" t="s">
        <v>5969</v>
      </c>
      <c r="J2970" t="s">
        <v>12269</v>
      </c>
      <c r="L2970" t="s">
        <v>6080</v>
      </c>
      <c r="M2970" s="99">
        <v>44496</v>
      </c>
      <c r="N2970" s="21">
        <v>309281046</v>
      </c>
      <c r="O2970" s="24">
        <v>1</v>
      </c>
      <c r="P2970" t="s">
        <v>5814</v>
      </c>
      <c r="Q2970">
        <v>2.4491779999999999</v>
      </c>
      <c r="R2970" t="s">
        <v>3139</v>
      </c>
      <c r="S2970" t="s">
        <v>54</v>
      </c>
      <c r="T2970">
        <v>90</v>
      </c>
      <c r="U2970" t="s">
        <v>6080</v>
      </c>
      <c r="V2970">
        <v>309281046</v>
      </c>
      <c r="W2970" s="1">
        <v>2.4491779999999999</v>
      </c>
      <c r="X2970" t="s">
        <v>3139</v>
      </c>
      <c r="Y2970" t="s">
        <v>6552</v>
      </c>
      <c r="Z2970" s="21">
        <v>309.38265999999999</v>
      </c>
      <c r="AA2970" s="1">
        <v>2.0184230000000001E-3</v>
      </c>
      <c r="AB2970" t="s">
        <v>3139</v>
      </c>
      <c r="AC2970">
        <v>624259.99179999996</v>
      </c>
      <c r="AD2970" s="1" t="s">
        <v>3139</v>
      </c>
      <c r="AE2970" t="s">
        <v>5824</v>
      </c>
    </row>
    <row r="2971" spans="1:31">
      <c r="A2971" s="98" t="str">
        <f t="shared" si="138"/>
        <v>1203</v>
      </c>
      <c r="B2971" s="98" t="str">
        <f t="shared" si="139"/>
        <v>FL</v>
      </c>
      <c r="C2971" s="98">
        <f t="shared" si="140"/>
        <v>91</v>
      </c>
      <c r="D2971" t="s">
        <v>6552</v>
      </c>
      <c r="E2971">
        <v>43</v>
      </c>
      <c r="F2971">
        <v>120305</v>
      </c>
      <c r="G2971" t="s">
        <v>872</v>
      </c>
      <c r="H2971" t="s">
        <v>3199</v>
      </c>
      <c r="I2971" t="s">
        <v>5969</v>
      </c>
      <c r="J2971" t="s">
        <v>12270</v>
      </c>
      <c r="L2971" t="s">
        <v>6032</v>
      </c>
      <c r="M2971" s="99">
        <v>44499</v>
      </c>
      <c r="N2971" s="21">
        <v>300000000</v>
      </c>
      <c r="O2971" s="24">
        <v>1</v>
      </c>
      <c r="P2971" t="s">
        <v>5814</v>
      </c>
      <c r="Q2971">
        <v>2.4491779999999999</v>
      </c>
      <c r="R2971" t="s">
        <v>3139</v>
      </c>
      <c r="S2971" t="s">
        <v>54</v>
      </c>
      <c r="T2971">
        <v>90</v>
      </c>
      <c r="U2971" t="s">
        <v>6032</v>
      </c>
      <c r="V2971">
        <v>300000000</v>
      </c>
      <c r="W2971" s="1">
        <v>2.4491779999999999</v>
      </c>
      <c r="X2971" t="s">
        <v>3139</v>
      </c>
      <c r="Y2971" t="s">
        <v>6552</v>
      </c>
      <c r="Z2971" s="21">
        <v>300.039422</v>
      </c>
      <c r="AA2971" s="1">
        <v>2.0184230000000001E-3</v>
      </c>
      <c r="AB2971" t="s">
        <v>3139</v>
      </c>
      <c r="AC2971">
        <v>605526.91460000002</v>
      </c>
      <c r="AD2971" s="1" t="s">
        <v>3139</v>
      </c>
      <c r="AE2971" t="s">
        <v>5824</v>
      </c>
    </row>
    <row r="2972" spans="1:31">
      <c r="A2972" s="98" t="str">
        <f t="shared" si="138"/>
        <v>1203</v>
      </c>
      <c r="B2972" s="98" t="str">
        <f t="shared" si="139"/>
        <v>FL</v>
      </c>
      <c r="C2972" s="98">
        <f t="shared" si="140"/>
        <v>4</v>
      </c>
      <c r="D2972" t="s">
        <v>6552</v>
      </c>
      <c r="E2972">
        <v>44</v>
      </c>
      <c r="F2972">
        <v>120305</v>
      </c>
      <c r="G2972" t="s">
        <v>3140</v>
      </c>
      <c r="H2972" t="s">
        <v>3881</v>
      </c>
      <c r="I2972" t="s">
        <v>5969</v>
      </c>
      <c r="J2972" t="s">
        <v>9896</v>
      </c>
      <c r="L2972" t="s">
        <v>6060</v>
      </c>
      <c r="M2972" s="99">
        <v>44412</v>
      </c>
      <c r="N2972" s="21">
        <v>1328911147</v>
      </c>
      <c r="O2972" s="24">
        <v>1</v>
      </c>
      <c r="P2972" t="s">
        <v>5814</v>
      </c>
      <c r="Q2972">
        <v>2.8978549999999998</v>
      </c>
      <c r="R2972" t="s">
        <v>3139</v>
      </c>
      <c r="S2972" t="s">
        <v>54</v>
      </c>
      <c r="T2972">
        <v>91</v>
      </c>
      <c r="U2972" t="s">
        <v>6060</v>
      </c>
      <c r="V2972">
        <v>1328911147</v>
      </c>
      <c r="W2972" s="1">
        <v>2.8978549999999998</v>
      </c>
      <c r="X2972" t="s">
        <v>3139</v>
      </c>
      <c r="Y2972" t="s">
        <v>6552</v>
      </c>
      <c r="Z2972" s="21">
        <v>1338.2058420000001</v>
      </c>
      <c r="AA2972" s="1">
        <v>2.3833869999999998E-3</v>
      </c>
      <c r="AB2972" t="s">
        <v>3139</v>
      </c>
      <c r="AC2972">
        <v>3167309.1409999998</v>
      </c>
      <c r="AD2972" s="1" t="s">
        <v>3139</v>
      </c>
      <c r="AE2972" t="s">
        <v>5824</v>
      </c>
    </row>
    <row r="2973" spans="1:31">
      <c r="A2973" s="98" t="str">
        <f t="shared" si="138"/>
        <v>1203</v>
      </c>
      <c r="B2973" s="98" t="str">
        <f t="shared" si="139"/>
        <v>FL</v>
      </c>
      <c r="C2973" s="98">
        <f t="shared" si="140"/>
        <v>19</v>
      </c>
      <c r="D2973" t="s">
        <v>6552</v>
      </c>
      <c r="E2973">
        <v>45</v>
      </c>
      <c r="F2973">
        <v>120305</v>
      </c>
      <c r="G2973" t="s">
        <v>3140</v>
      </c>
      <c r="H2973" t="s">
        <v>3881</v>
      </c>
      <c r="I2973" t="s">
        <v>5969</v>
      </c>
      <c r="J2973" t="s">
        <v>9897</v>
      </c>
      <c r="L2973" t="s">
        <v>5973</v>
      </c>
      <c r="M2973" s="99">
        <v>44427</v>
      </c>
      <c r="N2973" s="21">
        <v>243834133</v>
      </c>
      <c r="O2973" s="24">
        <v>1</v>
      </c>
      <c r="P2973" t="s">
        <v>5814</v>
      </c>
      <c r="Q2973">
        <v>2.7987980000000001</v>
      </c>
      <c r="R2973" t="s">
        <v>3139</v>
      </c>
      <c r="S2973" t="s">
        <v>54</v>
      </c>
      <c r="T2973">
        <v>91</v>
      </c>
      <c r="U2973" t="s">
        <v>5973</v>
      </c>
      <c r="V2973">
        <v>243834133.09999999</v>
      </c>
      <c r="W2973" s="1">
        <v>2.7987980000000001</v>
      </c>
      <c r="X2973" t="s">
        <v>3139</v>
      </c>
      <c r="Y2973" t="s">
        <v>6552</v>
      </c>
      <c r="Z2973" s="21">
        <v>245.20696000000001</v>
      </c>
      <c r="AA2973" s="1">
        <v>2.3029370000000001E-3</v>
      </c>
      <c r="AB2973" t="s">
        <v>3139</v>
      </c>
      <c r="AC2973">
        <v>561534.70169999998</v>
      </c>
      <c r="AD2973" s="1" t="s">
        <v>3139</v>
      </c>
      <c r="AE2973" t="s">
        <v>5824</v>
      </c>
    </row>
    <row r="2974" spans="1:31">
      <c r="A2974" s="98" t="str">
        <f t="shared" si="138"/>
        <v>1203</v>
      </c>
      <c r="B2974" s="98" t="str">
        <f t="shared" si="139"/>
        <v>FL</v>
      </c>
      <c r="C2974" s="98">
        <f t="shared" si="140"/>
        <v>28</v>
      </c>
      <c r="D2974" t="s">
        <v>6552</v>
      </c>
      <c r="E2974">
        <v>46</v>
      </c>
      <c r="F2974">
        <v>120305</v>
      </c>
      <c r="G2974" t="s">
        <v>3140</v>
      </c>
      <c r="H2974" t="s">
        <v>3881</v>
      </c>
      <c r="I2974" t="s">
        <v>5969</v>
      </c>
      <c r="J2974" t="s">
        <v>9898</v>
      </c>
      <c r="L2974" t="s">
        <v>5994</v>
      </c>
      <c r="M2974" s="99">
        <v>44436</v>
      </c>
      <c r="N2974" s="21">
        <v>250000000</v>
      </c>
      <c r="O2974" s="24">
        <v>1</v>
      </c>
      <c r="P2974" t="s">
        <v>5814</v>
      </c>
      <c r="Q2974">
        <v>2.7989060000000001</v>
      </c>
      <c r="R2974" t="s">
        <v>3139</v>
      </c>
      <c r="S2974" t="s">
        <v>54</v>
      </c>
      <c r="T2974">
        <v>90</v>
      </c>
      <c r="U2974" t="s">
        <v>5994</v>
      </c>
      <c r="V2974">
        <v>250000000</v>
      </c>
      <c r="W2974" s="1">
        <v>2.7989060000000001</v>
      </c>
      <c r="X2974" t="s">
        <v>3139</v>
      </c>
      <c r="Y2974" t="s">
        <v>6552</v>
      </c>
      <c r="Z2974" s="21">
        <v>251.21941200000001</v>
      </c>
      <c r="AA2974" s="1">
        <v>2.3030250000000002E-3</v>
      </c>
      <c r="AB2974" t="s">
        <v>3139</v>
      </c>
      <c r="AC2974">
        <v>575756.24419999996</v>
      </c>
      <c r="AD2974" s="1" t="s">
        <v>3139</v>
      </c>
      <c r="AE2974" t="s">
        <v>5824</v>
      </c>
    </row>
    <row r="2975" spans="1:31">
      <c r="A2975" s="98" t="str">
        <f t="shared" si="138"/>
        <v>1203</v>
      </c>
      <c r="B2975" s="98" t="str">
        <f t="shared" si="139"/>
        <v>FL</v>
      </c>
      <c r="C2975" s="98">
        <f t="shared" si="140"/>
        <v>41</v>
      </c>
      <c r="D2975" t="s">
        <v>6552</v>
      </c>
      <c r="E2975">
        <v>47</v>
      </c>
      <c r="F2975">
        <v>120305</v>
      </c>
      <c r="G2975" t="s">
        <v>3140</v>
      </c>
      <c r="H2975" t="s">
        <v>3881</v>
      </c>
      <c r="I2975" t="s">
        <v>5969</v>
      </c>
      <c r="J2975" t="s">
        <v>11608</v>
      </c>
      <c r="L2975" t="s">
        <v>6083</v>
      </c>
      <c r="M2975" s="99">
        <v>44449</v>
      </c>
      <c r="N2975" s="21">
        <v>685652761</v>
      </c>
      <c r="O2975" s="24">
        <v>1</v>
      </c>
      <c r="P2975" t="s">
        <v>5814</v>
      </c>
      <c r="Q2975">
        <v>2.8498489999999999</v>
      </c>
      <c r="R2975" t="s">
        <v>3139</v>
      </c>
      <c r="S2975" t="s">
        <v>54</v>
      </c>
      <c r="T2975">
        <v>91</v>
      </c>
      <c r="U2975" t="s">
        <v>6083</v>
      </c>
      <c r="V2975">
        <v>685652761.39999998</v>
      </c>
      <c r="W2975" s="1">
        <v>2.8498489999999999</v>
      </c>
      <c r="X2975" t="s">
        <v>3139</v>
      </c>
      <c r="Y2975" t="s">
        <v>6552</v>
      </c>
      <c r="Z2975" s="21">
        <v>688.42710799999998</v>
      </c>
      <c r="AA2975" s="1">
        <v>2.3444070000000002E-3</v>
      </c>
      <c r="AB2975" t="s">
        <v>3139</v>
      </c>
      <c r="AC2975">
        <v>1607449.36</v>
      </c>
      <c r="AD2975" s="1" t="s">
        <v>3139</v>
      </c>
      <c r="AE2975" t="s">
        <v>5824</v>
      </c>
    </row>
    <row r="2976" spans="1:31">
      <c r="A2976" s="98" t="str">
        <f t="shared" si="138"/>
        <v>1203</v>
      </c>
      <c r="B2976" s="98" t="str">
        <f t="shared" si="139"/>
        <v>FL</v>
      </c>
      <c r="C2976" s="98">
        <f t="shared" si="140"/>
        <v>42</v>
      </c>
      <c r="D2976" t="s">
        <v>6552</v>
      </c>
      <c r="E2976">
        <v>48</v>
      </c>
      <c r="F2976">
        <v>120305</v>
      </c>
      <c r="G2976" t="s">
        <v>3140</v>
      </c>
      <c r="H2976" t="s">
        <v>3881</v>
      </c>
      <c r="I2976" t="s">
        <v>5969</v>
      </c>
      <c r="J2976" t="s">
        <v>11609</v>
      </c>
      <c r="L2976" t="s">
        <v>6148</v>
      </c>
      <c r="M2976" s="99">
        <v>44450</v>
      </c>
      <c r="N2976" s="21">
        <v>171339424</v>
      </c>
      <c r="O2976" s="24">
        <v>1</v>
      </c>
      <c r="P2976" t="s">
        <v>5814</v>
      </c>
      <c r="Q2976">
        <v>2.7999269999999998</v>
      </c>
      <c r="R2976" t="s">
        <v>3139</v>
      </c>
      <c r="S2976" t="s">
        <v>54</v>
      </c>
      <c r="T2976">
        <v>90</v>
      </c>
      <c r="U2976" t="s">
        <v>6148</v>
      </c>
      <c r="V2976">
        <v>171339424.19999999</v>
      </c>
      <c r="W2976" s="1">
        <v>2.7999269999999998</v>
      </c>
      <c r="X2976" t="s">
        <v>3139</v>
      </c>
      <c r="Y2976" t="s">
        <v>6552</v>
      </c>
      <c r="Z2976" s="21">
        <v>171.99504400000001</v>
      </c>
      <c r="AA2976" s="1">
        <v>2.3038550000000001E-3</v>
      </c>
      <c r="AB2976" t="s">
        <v>3139</v>
      </c>
      <c r="AC2976">
        <v>394741.11099999998</v>
      </c>
      <c r="AD2976" s="1" t="s">
        <v>3139</v>
      </c>
      <c r="AE2976" t="s">
        <v>5824</v>
      </c>
    </row>
    <row r="2977" spans="1:31">
      <c r="A2977" s="98" t="str">
        <f t="shared" si="138"/>
        <v>1203</v>
      </c>
      <c r="B2977" s="98" t="str">
        <f t="shared" si="139"/>
        <v>FL</v>
      </c>
      <c r="C2977" s="98">
        <f t="shared" si="140"/>
        <v>91</v>
      </c>
      <c r="D2977" t="s">
        <v>6552</v>
      </c>
      <c r="E2977">
        <v>49</v>
      </c>
      <c r="F2977">
        <v>120305</v>
      </c>
      <c r="G2977" t="s">
        <v>3140</v>
      </c>
      <c r="H2977" t="s">
        <v>3881</v>
      </c>
      <c r="I2977" t="s">
        <v>5969</v>
      </c>
      <c r="J2977" t="s">
        <v>12271</v>
      </c>
      <c r="L2977" t="s">
        <v>6032</v>
      </c>
      <c r="M2977" s="99">
        <v>44499</v>
      </c>
      <c r="N2977" s="21">
        <v>300000000</v>
      </c>
      <c r="O2977" s="24">
        <v>1</v>
      </c>
      <c r="P2977" t="s">
        <v>5814</v>
      </c>
      <c r="Q2977">
        <v>2.5500280000000002</v>
      </c>
      <c r="R2977" t="s">
        <v>3139</v>
      </c>
      <c r="S2977" t="s">
        <v>54</v>
      </c>
      <c r="T2977">
        <v>90</v>
      </c>
      <c r="U2977" t="s">
        <v>6032</v>
      </c>
      <c r="V2977">
        <v>300000000</v>
      </c>
      <c r="W2977" s="1">
        <v>2.5500280000000002</v>
      </c>
      <c r="X2977" t="s">
        <v>3139</v>
      </c>
      <c r="Y2977" t="s">
        <v>6552</v>
      </c>
      <c r="Z2977" s="21">
        <v>300.04101000000003</v>
      </c>
      <c r="AA2977" s="1">
        <v>2.100584E-3</v>
      </c>
      <c r="AB2977" t="s">
        <v>3139</v>
      </c>
      <c r="AC2977">
        <v>630175.23179999995</v>
      </c>
      <c r="AD2977" s="1" t="s">
        <v>3139</v>
      </c>
      <c r="AE2977" t="s">
        <v>5824</v>
      </c>
    </row>
    <row r="2978" spans="1:31">
      <c r="A2978" s="98" t="str">
        <f t="shared" ref="A2978:A3041" si="141">+MID(F2978,1,4)</f>
        <v>1230</v>
      </c>
      <c r="B2978" s="98" t="str">
        <f t="shared" ref="B2978:B3041" si="142">+IF(A2978="1228","CA",IF(A2978="1230","VR",IF(A2978="1203","FL","OT")))</f>
        <v>VR</v>
      </c>
      <c r="C2978" s="98">
        <f t="shared" ref="C2978:C3041" si="143">+IF(M2978="",0,M2978-D2978)</f>
        <v>147</v>
      </c>
      <c r="D2978" t="s">
        <v>6552</v>
      </c>
      <c r="E2978">
        <v>50</v>
      </c>
      <c r="F2978">
        <v>123013</v>
      </c>
      <c r="G2978" t="s">
        <v>3907</v>
      </c>
      <c r="H2978" t="s">
        <v>3908</v>
      </c>
      <c r="I2978" t="s">
        <v>6006</v>
      </c>
      <c r="J2978" t="s">
        <v>3316</v>
      </c>
      <c r="K2978" t="s">
        <v>5820</v>
      </c>
      <c r="L2978" t="s">
        <v>12272</v>
      </c>
      <c r="M2978" s="99">
        <v>44555</v>
      </c>
      <c r="N2978" s="21">
        <v>0</v>
      </c>
      <c r="O2978" s="24">
        <v>1</v>
      </c>
      <c r="Q2978" t="s">
        <v>3139</v>
      </c>
      <c r="R2978">
        <v>527327395.5</v>
      </c>
      <c r="T2978" t="s">
        <v>3139</v>
      </c>
      <c r="U2978" t="s">
        <v>12272</v>
      </c>
      <c r="V2978">
        <v>318103055</v>
      </c>
      <c r="W2978" s="1" t="s">
        <v>3139</v>
      </c>
      <c r="X2978">
        <v>1</v>
      </c>
      <c r="Y2978" t="s">
        <v>6552</v>
      </c>
      <c r="Z2978" s="21">
        <v>532.34792000000004</v>
      </c>
      <c r="AA2978" s="1" t="s">
        <v>3139</v>
      </c>
      <c r="AB2978">
        <v>527327395</v>
      </c>
      <c r="AC2978">
        <v>0</v>
      </c>
      <c r="AD2978" s="1" t="s">
        <v>3139</v>
      </c>
      <c r="AE2978" t="s">
        <v>5824</v>
      </c>
    </row>
    <row r="2979" spans="1:31">
      <c r="A2979" s="98" t="str">
        <f t="shared" si="141"/>
        <v>1230</v>
      </c>
      <c r="B2979" s="98" t="str">
        <f t="shared" si="142"/>
        <v>VR</v>
      </c>
      <c r="C2979" s="98">
        <f t="shared" si="143"/>
        <v>147</v>
      </c>
      <c r="D2979" t="s">
        <v>6552</v>
      </c>
      <c r="E2979">
        <v>51</v>
      </c>
      <c r="F2979">
        <v>123013</v>
      </c>
      <c r="G2979" t="s">
        <v>3907</v>
      </c>
      <c r="H2979" t="s">
        <v>3908</v>
      </c>
      <c r="I2979" t="s">
        <v>6006</v>
      </c>
      <c r="J2979" t="s">
        <v>3909</v>
      </c>
      <c r="K2979" t="s">
        <v>5820</v>
      </c>
      <c r="L2979" t="s">
        <v>6056</v>
      </c>
      <c r="M2979" s="99">
        <v>44555</v>
      </c>
      <c r="N2979" s="21">
        <v>0</v>
      </c>
      <c r="O2979" s="24">
        <v>1</v>
      </c>
      <c r="Q2979" t="s">
        <v>3139</v>
      </c>
      <c r="R2979">
        <v>63968538.43</v>
      </c>
      <c r="T2979" t="s">
        <v>3139</v>
      </c>
      <c r="U2979" t="s">
        <v>6056</v>
      </c>
      <c r="V2979">
        <v>41632793.640000001</v>
      </c>
      <c r="W2979" s="1" t="s">
        <v>3139</v>
      </c>
      <c r="X2979">
        <v>1</v>
      </c>
      <c r="Y2979" t="s">
        <v>6552</v>
      </c>
      <c r="Z2979" s="21">
        <v>64.577562999999998</v>
      </c>
      <c r="AA2979" s="1" t="s">
        <v>3139</v>
      </c>
      <c r="AB2979">
        <v>63968538</v>
      </c>
      <c r="AC2979">
        <v>0</v>
      </c>
      <c r="AD2979" s="1" t="s">
        <v>3139</v>
      </c>
      <c r="AE2979" t="s">
        <v>5824</v>
      </c>
    </row>
    <row r="2980" spans="1:31">
      <c r="A2980" s="98" t="str">
        <f t="shared" si="141"/>
        <v>1203</v>
      </c>
      <c r="B2980" s="98" t="str">
        <f t="shared" si="142"/>
        <v>FL</v>
      </c>
      <c r="C2980" s="98">
        <f t="shared" si="143"/>
        <v>26</v>
      </c>
      <c r="D2980" t="s">
        <v>6552</v>
      </c>
      <c r="E2980">
        <v>52</v>
      </c>
      <c r="F2980">
        <v>120305</v>
      </c>
      <c r="G2980" t="s">
        <v>3399</v>
      </c>
      <c r="H2980" t="s">
        <v>3400</v>
      </c>
      <c r="I2980" t="s">
        <v>5969</v>
      </c>
      <c r="J2980" t="s">
        <v>9899</v>
      </c>
      <c r="L2980" t="s">
        <v>6096</v>
      </c>
      <c r="M2980" s="99">
        <v>44434</v>
      </c>
      <c r="N2980" s="21">
        <v>665163840</v>
      </c>
      <c r="O2980" s="24">
        <v>1</v>
      </c>
      <c r="P2980" t="s">
        <v>5814</v>
      </c>
      <c r="Q2980">
        <v>2.5500280000000002</v>
      </c>
      <c r="R2980" t="s">
        <v>3139</v>
      </c>
      <c r="S2980" t="s">
        <v>54</v>
      </c>
      <c r="T2980">
        <v>90</v>
      </c>
      <c r="U2980" t="s">
        <v>6096</v>
      </c>
      <c r="V2980">
        <v>665163840</v>
      </c>
      <c r="W2980" s="1">
        <v>2.5500280000000002</v>
      </c>
      <c r="X2980" t="s">
        <v>3139</v>
      </c>
      <c r="Y2980" t="s">
        <v>6552</v>
      </c>
      <c r="Z2980" s="21">
        <v>668.216724</v>
      </c>
      <c r="AA2980" s="1">
        <v>2.100584E-3</v>
      </c>
      <c r="AB2980" t="s">
        <v>3139</v>
      </c>
      <c r="AC2980">
        <v>1397232.59</v>
      </c>
      <c r="AD2980" s="1" t="s">
        <v>3139</v>
      </c>
      <c r="AE2980" t="s">
        <v>5824</v>
      </c>
    </row>
    <row r="2981" spans="1:31">
      <c r="A2981" s="98" t="str">
        <f t="shared" si="141"/>
        <v>1203</v>
      </c>
      <c r="B2981" s="98" t="str">
        <f t="shared" si="142"/>
        <v>FL</v>
      </c>
      <c r="C2981" s="98">
        <f t="shared" si="143"/>
        <v>32</v>
      </c>
      <c r="D2981" t="s">
        <v>6552</v>
      </c>
      <c r="E2981">
        <v>53</v>
      </c>
      <c r="F2981">
        <v>120305</v>
      </c>
      <c r="G2981" t="s">
        <v>3399</v>
      </c>
      <c r="H2981" t="s">
        <v>3400</v>
      </c>
      <c r="I2981" t="s">
        <v>5969</v>
      </c>
      <c r="J2981" t="s">
        <v>11610</v>
      </c>
      <c r="L2981" t="s">
        <v>6194</v>
      </c>
      <c r="M2981" s="99">
        <v>44440</v>
      </c>
      <c r="N2981" s="21">
        <v>559374409</v>
      </c>
      <c r="O2981" s="24">
        <v>1</v>
      </c>
      <c r="P2981" t="s">
        <v>5814</v>
      </c>
      <c r="Q2981">
        <v>2.5500280000000002</v>
      </c>
      <c r="R2981" t="s">
        <v>3139</v>
      </c>
      <c r="S2981" t="s">
        <v>54</v>
      </c>
      <c r="T2981">
        <v>90</v>
      </c>
      <c r="U2981" t="s">
        <v>6194</v>
      </c>
      <c r="V2981">
        <v>559374409</v>
      </c>
      <c r="W2981" s="1">
        <v>2.5500280000000002</v>
      </c>
      <c r="X2981" t="s">
        <v>3139</v>
      </c>
      <c r="Y2981" t="s">
        <v>6552</v>
      </c>
      <c r="Z2981" s="21">
        <v>561.711364</v>
      </c>
      <c r="AA2981" s="1">
        <v>2.100584E-3</v>
      </c>
      <c r="AB2981" t="s">
        <v>3139</v>
      </c>
      <c r="AC2981">
        <v>1175012.993</v>
      </c>
      <c r="AD2981" s="1" t="s">
        <v>3139</v>
      </c>
      <c r="AE2981" t="s">
        <v>5824</v>
      </c>
    </row>
    <row r="2982" spans="1:31">
      <c r="A2982" s="98" t="str">
        <f t="shared" si="141"/>
        <v>1203</v>
      </c>
      <c r="B2982" s="98" t="str">
        <f t="shared" si="142"/>
        <v>FL</v>
      </c>
      <c r="C2982" s="98">
        <f t="shared" si="143"/>
        <v>46</v>
      </c>
      <c r="D2982" t="s">
        <v>6552</v>
      </c>
      <c r="E2982">
        <v>54</v>
      </c>
      <c r="F2982">
        <v>120305</v>
      </c>
      <c r="G2982" t="s">
        <v>3399</v>
      </c>
      <c r="H2982" t="s">
        <v>3400</v>
      </c>
      <c r="I2982" t="s">
        <v>5969</v>
      </c>
      <c r="J2982" t="s">
        <v>11611</v>
      </c>
      <c r="L2982" t="s">
        <v>6279</v>
      </c>
      <c r="M2982" s="99">
        <v>44454</v>
      </c>
      <c r="N2982" s="21">
        <v>268150321</v>
      </c>
      <c r="O2982" s="24">
        <v>1</v>
      </c>
      <c r="P2982" t="s">
        <v>5814</v>
      </c>
      <c r="Q2982">
        <v>2.4522330000000001</v>
      </c>
      <c r="R2982" t="s">
        <v>3139</v>
      </c>
      <c r="S2982" t="s">
        <v>54</v>
      </c>
      <c r="T2982">
        <v>90</v>
      </c>
      <c r="U2982" t="s">
        <v>6279</v>
      </c>
      <c r="V2982">
        <v>268150321</v>
      </c>
      <c r="W2982" s="1">
        <v>2.4522330000000001</v>
      </c>
      <c r="X2982" t="s">
        <v>3139</v>
      </c>
      <c r="Y2982" t="s">
        <v>6552</v>
      </c>
      <c r="Z2982" s="21">
        <v>268.98062499999997</v>
      </c>
      <c r="AA2982" s="1">
        <v>2.020913E-3</v>
      </c>
      <c r="AB2982" t="s">
        <v>3139</v>
      </c>
      <c r="AC2982">
        <v>541908.47030000004</v>
      </c>
      <c r="AD2982" s="1" t="s">
        <v>3139</v>
      </c>
      <c r="AE2982" t="s">
        <v>5824</v>
      </c>
    </row>
    <row r="2983" spans="1:31">
      <c r="A2983" s="98" t="str">
        <f t="shared" si="141"/>
        <v>1203</v>
      </c>
      <c r="B2983" s="98" t="str">
        <f t="shared" si="142"/>
        <v>FL</v>
      </c>
      <c r="C2983" s="98">
        <f t="shared" si="143"/>
        <v>60</v>
      </c>
      <c r="D2983" t="s">
        <v>6552</v>
      </c>
      <c r="E2983">
        <v>55</v>
      </c>
      <c r="F2983">
        <v>120305</v>
      </c>
      <c r="G2983" t="s">
        <v>3399</v>
      </c>
      <c r="H2983" t="s">
        <v>3400</v>
      </c>
      <c r="I2983" t="s">
        <v>5969</v>
      </c>
      <c r="J2983" t="s">
        <v>11612</v>
      </c>
      <c r="L2983" t="s">
        <v>6100</v>
      </c>
      <c r="M2983" s="99">
        <v>44468</v>
      </c>
      <c r="N2983" s="21">
        <v>150000000</v>
      </c>
      <c r="O2983" s="24">
        <v>1</v>
      </c>
      <c r="P2983" t="s">
        <v>5814</v>
      </c>
      <c r="Q2983">
        <v>2.4501970000000002</v>
      </c>
      <c r="R2983" t="s">
        <v>3139</v>
      </c>
      <c r="S2983" t="s">
        <v>54</v>
      </c>
      <c r="T2983">
        <v>90</v>
      </c>
      <c r="U2983" t="s">
        <v>6100</v>
      </c>
      <c r="V2983">
        <v>150000000</v>
      </c>
      <c r="W2983" s="1">
        <v>2.4501970000000002</v>
      </c>
      <c r="X2983" t="s">
        <v>3139</v>
      </c>
      <c r="Y2983" t="s">
        <v>6552</v>
      </c>
      <c r="Z2983" s="21">
        <v>150.32569599999999</v>
      </c>
      <c r="AA2983" s="1">
        <v>2.0192539999999998E-3</v>
      </c>
      <c r="AB2983" t="s">
        <v>3139</v>
      </c>
      <c r="AC2983">
        <v>302888.03759999998</v>
      </c>
      <c r="AD2983" s="1" t="s">
        <v>3139</v>
      </c>
      <c r="AE2983" t="s">
        <v>5824</v>
      </c>
    </row>
    <row r="2984" spans="1:31">
      <c r="A2984" s="98" t="str">
        <f t="shared" si="141"/>
        <v>1203</v>
      </c>
      <c r="B2984" s="98" t="str">
        <f t="shared" si="142"/>
        <v>FL</v>
      </c>
      <c r="C2984" s="98">
        <f t="shared" si="143"/>
        <v>70</v>
      </c>
      <c r="D2984" t="s">
        <v>6552</v>
      </c>
      <c r="E2984">
        <v>56</v>
      </c>
      <c r="F2984">
        <v>120305</v>
      </c>
      <c r="G2984" t="s">
        <v>3399</v>
      </c>
      <c r="H2984" t="s">
        <v>3400</v>
      </c>
      <c r="I2984" t="s">
        <v>5969</v>
      </c>
      <c r="J2984" t="s">
        <v>12273</v>
      </c>
      <c r="L2984" t="s">
        <v>6372</v>
      </c>
      <c r="M2984" s="99">
        <v>44478</v>
      </c>
      <c r="N2984" s="21">
        <v>253719864</v>
      </c>
      <c r="O2984" s="24">
        <v>1</v>
      </c>
      <c r="P2984" t="s">
        <v>5814</v>
      </c>
      <c r="Q2984">
        <v>2.4522330000000001</v>
      </c>
      <c r="R2984" t="s">
        <v>3139</v>
      </c>
      <c r="S2984" t="s">
        <v>54</v>
      </c>
      <c r="T2984">
        <v>90</v>
      </c>
      <c r="U2984" t="s">
        <v>6372</v>
      </c>
      <c r="V2984">
        <v>253719864</v>
      </c>
      <c r="W2984" s="1">
        <v>2.4522330000000001</v>
      </c>
      <c r="X2984" t="s">
        <v>3139</v>
      </c>
      <c r="Y2984" t="s">
        <v>6552</v>
      </c>
      <c r="Z2984" s="21">
        <v>254.10401400000001</v>
      </c>
      <c r="AA2984" s="1">
        <v>2.020913E-3</v>
      </c>
      <c r="AB2984" t="s">
        <v>3139</v>
      </c>
      <c r="AC2984">
        <v>512745.7721</v>
      </c>
      <c r="AD2984" s="1" t="s">
        <v>3139</v>
      </c>
      <c r="AE2984" t="s">
        <v>5824</v>
      </c>
    </row>
    <row r="2985" spans="1:31">
      <c r="A2985" s="98" t="str">
        <f t="shared" si="141"/>
        <v>1226</v>
      </c>
      <c r="B2985" s="98" t="str">
        <f t="shared" si="142"/>
        <v>OT</v>
      </c>
      <c r="C2985" s="98">
        <f t="shared" si="143"/>
        <v>0</v>
      </c>
      <c r="D2985" t="s">
        <v>6552</v>
      </c>
      <c r="E2985">
        <v>57</v>
      </c>
      <c r="F2985">
        <v>122602</v>
      </c>
      <c r="G2985" t="s">
        <v>3240</v>
      </c>
      <c r="H2985" t="s">
        <v>3910</v>
      </c>
      <c r="I2985" t="s">
        <v>6006</v>
      </c>
      <c r="J2985" t="s">
        <v>347</v>
      </c>
      <c r="L2985" t="s">
        <v>7154</v>
      </c>
      <c r="M2985" s="99">
        <v>44408</v>
      </c>
      <c r="N2985" s="21">
        <v>176802766</v>
      </c>
      <c r="O2985" s="24">
        <v>1</v>
      </c>
      <c r="Q2985" t="s">
        <v>3139</v>
      </c>
      <c r="R2985">
        <v>176802766</v>
      </c>
      <c r="T2985" t="s">
        <v>3139</v>
      </c>
      <c r="U2985" t="s">
        <v>7154</v>
      </c>
      <c r="V2985">
        <v>176802766</v>
      </c>
      <c r="W2985" s="1" t="s">
        <v>3139</v>
      </c>
      <c r="X2985">
        <v>1</v>
      </c>
      <c r="Y2985" t="s">
        <v>6473</v>
      </c>
      <c r="Z2985" s="21">
        <v>387.94059800000002</v>
      </c>
      <c r="AA2985" s="1" t="s">
        <v>3139</v>
      </c>
      <c r="AB2985">
        <v>176802766</v>
      </c>
      <c r="AC2985">
        <v>0</v>
      </c>
      <c r="AD2985" s="1" t="s">
        <v>3139</v>
      </c>
      <c r="AE2985" t="s">
        <v>5824</v>
      </c>
    </row>
    <row r="2986" spans="1:31">
      <c r="A2986" s="98" t="str">
        <f t="shared" si="141"/>
        <v>1226</v>
      </c>
      <c r="B2986" s="98" t="str">
        <f t="shared" si="142"/>
        <v>OT</v>
      </c>
      <c r="C2986" s="98">
        <f t="shared" si="143"/>
        <v>0</v>
      </c>
      <c r="D2986" t="s">
        <v>6552</v>
      </c>
      <c r="E2986">
        <v>58</v>
      </c>
      <c r="F2986">
        <v>122602</v>
      </c>
      <c r="G2986" t="s">
        <v>3276</v>
      </c>
      <c r="H2986" t="s">
        <v>3913</v>
      </c>
      <c r="I2986" t="s">
        <v>6006</v>
      </c>
      <c r="J2986" t="s">
        <v>347</v>
      </c>
      <c r="L2986" t="s">
        <v>7221</v>
      </c>
      <c r="M2986" s="99">
        <v>44408</v>
      </c>
      <c r="N2986" s="21">
        <v>35000000</v>
      </c>
      <c r="O2986" s="24">
        <v>1</v>
      </c>
      <c r="Q2986" t="s">
        <v>3139</v>
      </c>
      <c r="R2986">
        <v>35000000</v>
      </c>
      <c r="T2986" t="s">
        <v>3139</v>
      </c>
      <c r="U2986" t="s">
        <v>7221</v>
      </c>
      <c r="V2986">
        <v>35000000</v>
      </c>
      <c r="W2986" s="1" t="s">
        <v>3139</v>
      </c>
      <c r="X2986">
        <v>1</v>
      </c>
      <c r="Y2986" t="s">
        <v>6473</v>
      </c>
      <c r="Z2986" s="21">
        <v>35</v>
      </c>
      <c r="AA2986" s="1" t="s">
        <v>3139</v>
      </c>
      <c r="AB2986">
        <v>35000000</v>
      </c>
      <c r="AC2986">
        <v>0</v>
      </c>
      <c r="AD2986" s="1" t="s">
        <v>3139</v>
      </c>
      <c r="AE2986" t="s">
        <v>5824</v>
      </c>
    </row>
    <row r="2987" spans="1:31">
      <c r="A2987" s="98" t="str">
        <f t="shared" si="141"/>
        <v>1226</v>
      </c>
      <c r="B2987" s="98" t="str">
        <f t="shared" si="142"/>
        <v>OT</v>
      </c>
      <c r="C2987" s="98">
        <f t="shared" si="143"/>
        <v>0</v>
      </c>
      <c r="D2987" t="s">
        <v>6552</v>
      </c>
      <c r="E2987">
        <v>59</v>
      </c>
      <c r="F2987">
        <v>122602</v>
      </c>
      <c r="G2987" t="s">
        <v>3179</v>
      </c>
      <c r="H2987" t="s">
        <v>3219</v>
      </c>
      <c r="I2987" t="s">
        <v>6006</v>
      </c>
      <c r="J2987" t="s">
        <v>88</v>
      </c>
      <c r="L2987" t="s">
        <v>7222</v>
      </c>
      <c r="M2987" s="99">
        <v>44408</v>
      </c>
      <c r="N2987" s="21">
        <v>57474179</v>
      </c>
      <c r="O2987" s="24">
        <v>1</v>
      </c>
      <c r="Q2987" t="s">
        <v>3139</v>
      </c>
      <c r="R2987">
        <v>30500</v>
      </c>
      <c r="T2987" t="s">
        <v>3139</v>
      </c>
      <c r="U2987" t="s">
        <v>7222</v>
      </c>
      <c r="V2987">
        <v>57474179</v>
      </c>
      <c r="W2987" s="1" t="s">
        <v>3139</v>
      </c>
      <c r="X2987">
        <v>1</v>
      </c>
      <c r="Y2987" t="s">
        <v>6443</v>
      </c>
      <c r="Z2987" s="21">
        <v>90.324393999999998</v>
      </c>
      <c r="AA2987" s="1" t="s">
        <v>3139</v>
      </c>
      <c r="AB2987">
        <v>30500</v>
      </c>
      <c r="AC2987">
        <v>0</v>
      </c>
      <c r="AD2987" s="1" t="s">
        <v>3139</v>
      </c>
      <c r="AE2987" t="s">
        <v>5824</v>
      </c>
    </row>
    <row r="2988" spans="1:31">
      <c r="A2988" s="98" t="str">
        <f t="shared" si="141"/>
        <v>1226</v>
      </c>
      <c r="B2988" s="98" t="str">
        <f t="shared" si="142"/>
        <v>OT</v>
      </c>
      <c r="C2988" s="98">
        <f t="shared" si="143"/>
        <v>0</v>
      </c>
      <c r="D2988" t="s">
        <v>6552</v>
      </c>
      <c r="E2988">
        <v>60</v>
      </c>
      <c r="F2988">
        <v>122602</v>
      </c>
      <c r="G2988" t="s">
        <v>3450</v>
      </c>
      <c r="H2988" t="s">
        <v>3451</v>
      </c>
      <c r="I2988" t="s">
        <v>6006</v>
      </c>
      <c r="J2988" t="s">
        <v>3193</v>
      </c>
      <c r="L2988" t="s">
        <v>7222</v>
      </c>
      <c r="M2988" s="99">
        <v>44408</v>
      </c>
      <c r="N2988" s="21">
        <v>2357576</v>
      </c>
      <c r="O2988" s="24">
        <v>1</v>
      </c>
      <c r="Q2988" t="s">
        <v>3139</v>
      </c>
      <c r="R2988">
        <v>2357576</v>
      </c>
      <c r="T2988" t="s">
        <v>3139</v>
      </c>
      <c r="U2988" t="s">
        <v>7222</v>
      </c>
      <c r="V2988">
        <v>2357576</v>
      </c>
      <c r="W2988" s="1" t="s">
        <v>3139</v>
      </c>
      <c r="X2988">
        <v>1</v>
      </c>
      <c r="Y2988" t="s">
        <v>6443</v>
      </c>
      <c r="Z2988" s="21">
        <v>2.5910289999999998</v>
      </c>
      <c r="AA2988" s="1" t="s">
        <v>3139</v>
      </c>
      <c r="AB2988">
        <v>2357576</v>
      </c>
      <c r="AC2988">
        <v>0</v>
      </c>
      <c r="AD2988" s="1" t="s">
        <v>3139</v>
      </c>
      <c r="AE2988" t="s">
        <v>5824</v>
      </c>
    </row>
    <row r="2989" spans="1:31">
      <c r="A2989" s="98" t="str">
        <f t="shared" si="141"/>
        <v>1226</v>
      </c>
      <c r="B2989" s="98" t="str">
        <f t="shared" si="142"/>
        <v>OT</v>
      </c>
      <c r="C2989" s="98">
        <f t="shared" si="143"/>
        <v>0</v>
      </c>
      <c r="D2989" t="s">
        <v>6552</v>
      </c>
      <c r="E2989">
        <v>61</v>
      </c>
      <c r="F2989">
        <v>122602</v>
      </c>
      <c r="G2989" t="s">
        <v>3457</v>
      </c>
      <c r="H2989" t="s">
        <v>3914</v>
      </c>
      <c r="I2989" t="s">
        <v>6006</v>
      </c>
      <c r="J2989" t="s">
        <v>3193</v>
      </c>
      <c r="L2989" t="s">
        <v>7223</v>
      </c>
      <c r="M2989" s="99">
        <v>44408</v>
      </c>
      <c r="N2989" s="21">
        <v>35626557</v>
      </c>
      <c r="O2989" s="24">
        <v>1</v>
      </c>
      <c r="Q2989" t="s">
        <v>3139</v>
      </c>
      <c r="R2989">
        <v>35626557</v>
      </c>
      <c r="T2989" t="s">
        <v>3139</v>
      </c>
      <c r="U2989" t="s">
        <v>7223</v>
      </c>
      <c r="V2989">
        <v>35626557</v>
      </c>
      <c r="W2989" s="1" t="s">
        <v>3139</v>
      </c>
      <c r="X2989">
        <v>1</v>
      </c>
      <c r="Y2989" t="s">
        <v>6443</v>
      </c>
      <c r="Z2989" s="21">
        <v>43.89105</v>
      </c>
      <c r="AA2989" s="1" t="s">
        <v>3139</v>
      </c>
      <c r="AB2989">
        <v>35626557</v>
      </c>
      <c r="AC2989">
        <v>0</v>
      </c>
      <c r="AD2989" s="1" t="s">
        <v>3139</v>
      </c>
      <c r="AE2989" t="s">
        <v>5824</v>
      </c>
    </row>
    <row r="2990" spans="1:31">
      <c r="A2990" s="98" t="str">
        <f t="shared" si="141"/>
        <v>1226</v>
      </c>
      <c r="B2990" s="98" t="str">
        <f t="shared" si="142"/>
        <v>OT</v>
      </c>
      <c r="C2990" s="98">
        <f t="shared" si="143"/>
        <v>0</v>
      </c>
      <c r="D2990" t="s">
        <v>6552</v>
      </c>
      <c r="E2990">
        <v>62</v>
      </c>
      <c r="F2990">
        <v>122602</v>
      </c>
      <c r="G2990" t="s">
        <v>53</v>
      </c>
      <c r="H2990" t="s">
        <v>3047</v>
      </c>
      <c r="I2990" t="s">
        <v>6006</v>
      </c>
      <c r="J2990" t="s">
        <v>3915</v>
      </c>
      <c r="L2990" t="s">
        <v>7224</v>
      </c>
      <c r="M2990" s="99">
        <v>44408</v>
      </c>
      <c r="N2990" s="21">
        <v>182757488</v>
      </c>
      <c r="O2990" s="24">
        <v>1</v>
      </c>
      <c r="Q2990" t="s">
        <v>3139</v>
      </c>
      <c r="R2990">
        <v>182557488</v>
      </c>
      <c r="T2990" t="s">
        <v>3139</v>
      </c>
      <c r="U2990" t="s">
        <v>7224</v>
      </c>
      <c r="V2990">
        <v>182757488</v>
      </c>
      <c r="W2990" s="1" t="s">
        <v>3139</v>
      </c>
      <c r="X2990">
        <v>1</v>
      </c>
      <c r="Y2990" t="s">
        <v>6443</v>
      </c>
      <c r="Z2990" s="21">
        <v>208.28432000000001</v>
      </c>
      <c r="AA2990" s="1" t="s">
        <v>3139</v>
      </c>
      <c r="AB2990">
        <v>182557488</v>
      </c>
      <c r="AC2990">
        <v>0</v>
      </c>
      <c r="AD2990" s="1" t="s">
        <v>3139</v>
      </c>
      <c r="AE2990" t="s">
        <v>5824</v>
      </c>
    </row>
    <row r="2991" spans="1:31">
      <c r="A2991" s="98" t="str">
        <f t="shared" si="141"/>
        <v>1226</v>
      </c>
      <c r="B2991" s="98" t="str">
        <f t="shared" si="142"/>
        <v>OT</v>
      </c>
      <c r="C2991" s="98">
        <f t="shared" si="143"/>
        <v>0</v>
      </c>
      <c r="D2991" t="s">
        <v>6552</v>
      </c>
      <c r="E2991">
        <v>63</v>
      </c>
      <c r="F2991">
        <v>122602</v>
      </c>
      <c r="G2991" t="s">
        <v>3460</v>
      </c>
      <c r="H2991" t="s">
        <v>5931</v>
      </c>
      <c r="I2991" t="s">
        <v>6006</v>
      </c>
      <c r="J2991" t="s">
        <v>347</v>
      </c>
      <c r="L2991" t="s">
        <v>7225</v>
      </c>
      <c r="M2991" s="99">
        <v>44408</v>
      </c>
      <c r="N2991" s="21">
        <v>11103000</v>
      </c>
      <c r="O2991" s="24">
        <v>1</v>
      </c>
      <c r="Q2991" t="s">
        <v>3139</v>
      </c>
      <c r="R2991">
        <v>11103000</v>
      </c>
      <c r="T2991" t="s">
        <v>3139</v>
      </c>
      <c r="U2991" t="s">
        <v>7225</v>
      </c>
      <c r="V2991">
        <v>11103000</v>
      </c>
      <c r="W2991" s="1" t="s">
        <v>3139</v>
      </c>
      <c r="X2991">
        <v>1</v>
      </c>
      <c r="Y2991" t="s">
        <v>6443</v>
      </c>
      <c r="Z2991" s="21">
        <v>25.047999999999998</v>
      </c>
      <c r="AA2991" s="1" t="s">
        <v>3139</v>
      </c>
      <c r="AB2991">
        <v>11103000</v>
      </c>
      <c r="AC2991">
        <v>0</v>
      </c>
      <c r="AD2991" s="1" t="s">
        <v>3139</v>
      </c>
      <c r="AE2991" t="s">
        <v>5824</v>
      </c>
    </row>
    <row r="2992" spans="1:31">
      <c r="A2992" s="98" t="str">
        <f t="shared" si="141"/>
        <v>1226</v>
      </c>
      <c r="B2992" s="98" t="str">
        <f t="shared" si="142"/>
        <v>OT</v>
      </c>
      <c r="C2992" s="98">
        <f t="shared" si="143"/>
        <v>0</v>
      </c>
      <c r="D2992" t="s">
        <v>6552</v>
      </c>
      <c r="E2992">
        <v>64</v>
      </c>
      <c r="F2992">
        <v>122602</v>
      </c>
      <c r="G2992" t="s">
        <v>3157</v>
      </c>
      <c r="H2992" t="s">
        <v>3159</v>
      </c>
      <c r="I2992" t="s">
        <v>6006</v>
      </c>
      <c r="J2992" t="s">
        <v>347</v>
      </c>
      <c r="L2992" t="s">
        <v>6929</v>
      </c>
      <c r="M2992" s="99">
        <v>44408</v>
      </c>
      <c r="N2992" s="21">
        <v>616000</v>
      </c>
      <c r="O2992" s="24">
        <v>1</v>
      </c>
      <c r="Q2992" t="s">
        <v>3139</v>
      </c>
      <c r="R2992">
        <v>616000</v>
      </c>
      <c r="T2992" t="s">
        <v>3139</v>
      </c>
      <c r="U2992" t="s">
        <v>6929</v>
      </c>
      <c r="V2992">
        <v>616000</v>
      </c>
      <c r="W2992" s="1" t="s">
        <v>3139</v>
      </c>
      <c r="X2992">
        <v>1</v>
      </c>
      <c r="Y2992" t="s">
        <v>6443</v>
      </c>
      <c r="Z2992" s="21">
        <v>0.61599999999999999</v>
      </c>
      <c r="AA2992" s="1" t="s">
        <v>3139</v>
      </c>
      <c r="AB2992">
        <v>616000</v>
      </c>
      <c r="AC2992">
        <v>0</v>
      </c>
      <c r="AD2992" s="1" t="s">
        <v>3139</v>
      </c>
      <c r="AE2992" t="s">
        <v>5824</v>
      </c>
    </row>
    <row r="2993" spans="1:31">
      <c r="A2993" s="98" t="str">
        <f t="shared" si="141"/>
        <v>1226</v>
      </c>
      <c r="B2993" s="98" t="str">
        <f t="shared" si="142"/>
        <v>OT</v>
      </c>
      <c r="C2993" s="98">
        <f t="shared" si="143"/>
        <v>0</v>
      </c>
      <c r="D2993" t="s">
        <v>6552</v>
      </c>
      <c r="E2993">
        <v>65</v>
      </c>
      <c r="F2993">
        <v>122602</v>
      </c>
      <c r="G2993" t="s">
        <v>3452</v>
      </c>
      <c r="H2993" t="s">
        <v>3459</v>
      </c>
      <c r="I2993" t="s">
        <v>6006</v>
      </c>
      <c r="J2993" t="s">
        <v>347</v>
      </c>
      <c r="L2993" t="s">
        <v>6511</v>
      </c>
      <c r="M2993" s="99">
        <v>44408</v>
      </c>
      <c r="N2993" s="21">
        <v>34000000</v>
      </c>
      <c r="O2993" s="24">
        <v>1</v>
      </c>
      <c r="Q2993" t="s">
        <v>3139</v>
      </c>
      <c r="R2993">
        <v>54000000</v>
      </c>
      <c r="T2993" t="s">
        <v>3139</v>
      </c>
      <c r="U2993" t="s">
        <v>6532</v>
      </c>
      <c r="V2993">
        <v>34000000</v>
      </c>
      <c r="W2993" s="1" t="s">
        <v>3139</v>
      </c>
      <c r="X2993">
        <v>1</v>
      </c>
      <c r="Y2993" t="s">
        <v>6443</v>
      </c>
      <c r="Z2993" s="21">
        <v>6.5106060000000001</v>
      </c>
      <c r="AA2993" s="1" t="s">
        <v>3139</v>
      </c>
      <c r="AB2993">
        <v>54000000</v>
      </c>
      <c r="AC2993">
        <v>0</v>
      </c>
      <c r="AD2993" s="1" t="s">
        <v>3139</v>
      </c>
      <c r="AE2993" t="s">
        <v>5824</v>
      </c>
    </row>
    <row r="2994" spans="1:31">
      <c r="A2994" s="98" t="str">
        <f t="shared" si="141"/>
        <v>1226</v>
      </c>
      <c r="B2994" s="98" t="str">
        <f t="shared" si="142"/>
        <v>OT</v>
      </c>
      <c r="C2994" s="98">
        <f t="shared" si="143"/>
        <v>0</v>
      </c>
      <c r="D2994" t="s">
        <v>6552</v>
      </c>
      <c r="E2994">
        <v>66</v>
      </c>
      <c r="F2994">
        <v>122602</v>
      </c>
      <c r="G2994" t="s">
        <v>3463</v>
      </c>
      <c r="H2994" t="s">
        <v>3464</v>
      </c>
      <c r="I2994" t="s">
        <v>6006</v>
      </c>
      <c r="J2994" t="s">
        <v>347</v>
      </c>
      <c r="L2994" t="s">
        <v>7226</v>
      </c>
      <c r="M2994" s="99">
        <v>44408</v>
      </c>
      <c r="N2994" s="21">
        <v>20000000</v>
      </c>
      <c r="O2994" s="24">
        <v>1</v>
      </c>
      <c r="Q2994" t="s">
        <v>3139</v>
      </c>
      <c r="R2994">
        <v>31800</v>
      </c>
      <c r="T2994" t="s">
        <v>3139</v>
      </c>
      <c r="U2994" t="s">
        <v>7226</v>
      </c>
      <c r="V2994">
        <v>20000000</v>
      </c>
      <c r="W2994" s="1" t="s">
        <v>3139</v>
      </c>
      <c r="X2994">
        <v>1</v>
      </c>
      <c r="Y2994" t="s">
        <v>6443</v>
      </c>
      <c r="Z2994" s="21">
        <v>69.992999999999995</v>
      </c>
      <c r="AA2994" s="1" t="s">
        <v>3139</v>
      </c>
      <c r="AB2994">
        <v>31800</v>
      </c>
      <c r="AC2994">
        <v>0</v>
      </c>
      <c r="AD2994" s="1" t="s">
        <v>3139</v>
      </c>
      <c r="AE2994" t="s">
        <v>5824</v>
      </c>
    </row>
    <row r="2995" spans="1:31">
      <c r="A2995" s="98" t="str">
        <f t="shared" si="141"/>
        <v>1230</v>
      </c>
      <c r="B2995" s="98" t="str">
        <f t="shared" si="142"/>
        <v>VR</v>
      </c>
      <c r="C2995" s="98">
        <f t="shared" si="143"/>
        <v>0</v>
      </c>
      <c r="D2995" t="s">
        <v>6552</v>
      </c>
      <c r="E2995">
        <v>67</v>
      </c>
      <c r="F2995">
        <v>123003</v>
      </c>
      <c r="G2995" t="s">
        <v>3151</v>
      </c>
      <c r="H2995" t="s">
        <v>3911</v>
      </c>
      <c r="I2995" t="s">
        <v>6006</v>
      </c>
      <c r="J2995" t="s">
        <v>3912</v>
      </c>
      <c r="K2995" t="s">
        <v>5825</v>
      </c>
      <c r="L2995" t="s">
        <v>7227</v>
      </c>
      <c r="M2995" s="99">
        <v>44408</v>
      </c>
      <c r="N2995" s="21">
        <v>12195</v>
      </c>
      <c r="O2995" s="24">
        <v>1</v>
      </c>
      <c r="Q2995" t="s">
        <v>3139</v>
      </c>
      <c r="R2995">
        <v>12195</v>
      </c>
      <c r="T2995" t="s">
        <v>3139</v>
      </c>
      <c r="U2995" t="s">
        <v>7227</v>
      </c>
      <c r="V2995">
        <v>12195</v>
      </c>
      <c r="W2995" s="1" t="s">
        <v>3139</v>
      </c>
      <c r="X2995">
        <v>1</v>
      </c>
      <c r="Y2995" t="s">
        <v>6443</v>
      </c>
      <c r="Z2995" s="21">
        <v>1.2194999999999999E-2</v>
      </c>
      <c r="AA2995" s="1" t="s">
        <v>3139</v>
      </c>
      <c r="AB2995">
        <v>12195</v>
      </c>
      <c r="AC2995">
        <v>0</v>
      </c>
      <c r="AD2995" s="1" t="s">
        <v>3139</v>
      </c>
      <c r="AE2995" t="s">
        <v>5824</v>
      </c>
    </row>
    <row r="2996" spans="1:31">
      <c r="A2996" s="98" t="str">
        <f t="shared" si="141"/>
        <v>1203</v>
      </c>
      <c r="B2996" s="98" t="str">
        <f t="shared" si="142"/>
        <v>FL</v>
      </c>
      <c r="C2996" s="98">
        <f t="shared" si="143"/>
        <v>18</v>
      </c>
      <c r="D2996" t="s">
        <v>6552</v>
      </c>
      <c r="E2996">
        <v>1</v>
      </c>
      <c r="F2996">
        <v>120305</v>
      </c>
      <c r="G2996" t="s">
        <v>107</v>
      </c>
      <c r="H2996" t="s">
        <v>3549</v>
      </c>
      <c r="I2996" t="s">
        <v>5969</v>
      </c>
      <c r="J2996" t="s">
        <v>9900</v>
      </c>
      <c r="L2996" t="s">
        <v>5973</v>
      </c>
      <c r="M2996" s="99">
        <v>44426</v>
      </c>
      <c r="N2996" s="21">
        <v>144168780</v>
      </c>
      <c r="O2996" s="24">
        <v>1</v>
      </c>
      <c r="P2996" t="s">
        <v>5814</v>
      </c>
      <c r="Q2996">
        <v>3.5</v>
      </c>
      <c r="R2996" t="s">
        <v>3139</v>
      </c>
      <c r="S2996" t="s">
        <v>54</v>
      </c>
      <c r="T2996">
        <v>90</v>
      </c>
      <c r="U2996" t="s">
        <v>5973</v>
      </c>
      <c r="V2996">
        <v>144168780</v>
      </c>
      <c r="W2996" s="1">
        <v>3.5</v>
      </c>
      <c r="X2996" t="s">
        <v>3139</v>
      </c>
      <c r="Y2996" t="s">
        <v>6552</v>
      </c>
      <c r="Z2996" s="21">
        <v>145.17888000481798</v>
      </c>
      <c r="AA2996" s="1">
        <v>3.5</v>
      </c>
      <c r="AB2996" t="s">
        <v>3139</v>
      </c>
      <c r="AC2996">
        <v>0</v>
      </c>
      <c r="AD2996" s="1" t="s">
        <v>3139</v>
      </c>
      <c r="AE2996" t="s">
        <v>5824</v>
      </c>
    </row>
    <row r="2997" spans="1:31">
      <c r="A2997" s="98" t="str">
        <f t="shared" si="141"/>
        <v>1203</v>
      </c>
      <c r="B2997" s="98" t="str">
        <f t="shared" si="142"/>
        <v>FL</v>
      </c>
      <c r="C2997" s="98">
        <f t="shared" si="143"/>
        <v>10</v>
      </c>
      <c r="D2997" t="s">
        <v>6552</v>
      </c>
      <c r="E2997">
        <v>2</v>
      </c>
      <c r="F2997">
        <v>120305</v>
      </c>
      <c r="G2997" t="s">
        <v>310</v>
      </c>
      <c r="H2997" t="s">
        <v>6415</v>
      </c>
      <c r="I2997" t="s">
        <v>5969</v>
      </c>
      <c r="J2997" t="s">
        <v>9901</v>
      </c>
      <c r="L2997" t="s">
        <v>6088</v>
      </c>
      <c r="M2997" s="99">
        <v>44418</v>
      </c>
      <c r="N2997" s="21">
        <v>145431951</v>
      </c>
      <c r="O2997" s="24">
        <v>1</v>
      </c>
      <c r="P2997" t="s">
        <v>5814</v>
      </c>
      <c r="Q2997">
        <v>2.8</v>
      </c>
      <c r="R2997" t="s">
        <v>3139</v>
      </c>
      <c r="S2997" t="s">
        <v>54</v>
      </c>
      <c r="T2997">
        <v>90</v>
      </c>
      <c r="U2997" t="s">
        <v>6088</v>
      </c>
      <c r="V2997">
        <v>145431951</v>
      </c>
      <c r="W2997" s="1">
        <v>2.8</v>
      </c>
      <c r="X2997" t="s">
        <v>3139</v>
      </c>
      <c r="Y2997" t="s">
        <v>6552</v>
      </c>
      <c r="Z2997" s="21">
        <v>146.32755300491198</v>
      </c>
      <c r="AA2997" s="1">
        <v>2.8</v>
      </c>
      <c r="AB2997" t="s">
        <v>3139</v>
      </c>
      <c r="AC2997">
        <v>0</v>
      </c>
      <c r="AD2997" s="1" t="s">
        <v>3139</v>
      </c>
      <c r="AE2997" t="s">
        <v>5824</v>
      </c>
    </row>
    <row r="2998" spans="1:31">
      <c r="A2998" s="98" t="str">
        <f t="shared" si="141"/>
        <v>1203</v>
      </c>
      <c r="B2998" s="98" t="str">
        <f t="shared" si="142"/>
        <v>FL</v>
      </c>
      <c r="C2998" s="98">
        <f t="shared" si="143"/>
        <v>4</v>
      </c>
      <c r="D2998" t="s">
        <v>6552</v>
      </c>
      <c r="E2998">
        <v>3</v>
      </c>
      <c r="F2998">
        <v>120305</v>
      </c>
      <c r="G2998" t="s">
        <v>3167</v>
      </c>
      <c r="H2998" t="s">
        <v>7228</v>
      </c>
      <c r="I2998" t="s">
        <v>5969</v>
      </c>
      <c r="J2998" t="s">
        <v>7229</v>
      </c>
      <c r="L2998" t="s">
        <v>6060</v>
      </c>
      <c r="M2998" s="99">
        <v>44412</v>
      </c>
      <c r="N2998" s="21">
        <v>173345547.61000001</v>
      </c>
      <c r="O2998" s="24">
        <v>1</v>
      </c>
      <c r="P2998" t="s">
        <v>5814</v>
      </c>
      <c r="Q2998">
        <v>2.4500000000000002</v>
      </c>
      <c r="R2998" t="s">
        <v>3139</v>
      </c>
      <c r="S2998" t="s">
        <v>54</v>
      </c>
      <c r="T2998">
        <v>91</v>
      </c>
      <c r="U2998" t="s">
        <v>6060</v>
      </c>
      <c r="V2998">
        <v>173345547.61000001</v>
      </c>
      <c r="W2998" s="1">
        <v>2.4500000000000002</v>
      </c>
      <c r="X2998" t="s">
        <v>3139</v>
      </c>
      <c r="Y2998" t="s">
        <v>6552</v>
      </c>
      <c r="Z2998" s="21">
        <v>174.32183527248</v>
      </c>
      <c r="AA2998" s="1">
        <v>2.4500000000000002</v>
      </c>
      <c r="AB2998" t="s">
        <v>3139</v>
      </c>
      <c r="AC2998">
        <v>0</v>
      </c>
      <c r="AD2998" s="1" t="s">
        <v>3139</v>
      </c>
      <c r="AE2998" t="s">
        <v>5824</v>
      </c>
    </row>
    <row r="2999" spans="1:31">
      <c r="A2999" s="98" t="str">
        <f t="shared" si="141"/>
        <v>1203</v>
      </c>
      <c r="B2999" s="98" t="str">
        <f t="shared" si="142"/>
        <v>FL</v>
      </c>
      <c r="C2999" s="98">
        <f t="shared" si="143"/>
        <v>84</v>
      </c>
      <c r="D2999" t="s">
        <v>6552</v>
      </c>
      <c r="E2999">
        <v>4</v>
      </c>
      <c r="F2999">
        <v>120305</v>
      </c>
      <c r="G2999" t="s">
        <v>3399</v>
      </c>
      <c r="H2999" t="s">
        <v>3400</v>
      </c>
      <c r="I2999" t="s">
        <v>5969</v>
      </c>
      <c r="J2999" t="s">
        <v>12274</v>
      </c>
      <c r="L2999" t="s">
        <v>6237</v>
      </c>
      <c r="M2999" s="99">
        <v>44492</v>
      </c>
      <c r="N2999" s="21">
        <v>67000000</v>
      </c>
      <c r="O2999" s="24">
        <v>1</v>
      </c>
      <c r="P2999" t="s">
        <v>5814</v>
      </c>
      <c r="Q2999">
        <v>2.4500000000000002</v>
      </c>
      <c r="R2999" t="s">
        <v>3139</v>
      </c>
      <c r="S2999" t="s">
        <v>54</v>
      </c>
      <c r="T2999">
        <v>90</v>
      </c>
      <c r="U2999" t="s">
        <v>6237</v>
      </c>
      <c r="V2999">
        <v>67000000</v>
      </c>
      <c r="W2999" s="1">
        <v>2.4500000000000002</v>
      </c>
      <c r="X2999" t="s">
        <v>3139</v>
      </c>
      <c r="Y2999" t="s">
        <v>6552</v>
      </c>
      <c r="Z2999" s="21">
        <v>67.030294998675302</v>
      </c>
      <c r="AA2999" s="1">
        <v>2.4500000000000002</v>
      </c>
      <c r="AB2999" t="s">
        <v>3139</v>
      </c>
      <c r="AC2999">
        <v>0</v>
      </c>
      <c r="AD2999" s="1" t="s">
        <v>3139</v>
      </c>
      <c r="AE2999" t="s">
        <v>5824</v>
      </c>
    </row>
    <row r="3000" spans="1:31">
      <c r="A3000" s="98" t="str">
        <f t="shared" si="141"/>
        <v>1203</v>
      </c>
      <c r="B3000" s="98" t="str">
        <f t="shared" si="142"/>
        <v>FL</v>
      </c>
      <c r="C3000" s="98">
        <f t="shared" si="143"/>
        <v>61</v>
      </c>
      <c r="D3000" t="s">
        <v>6552</v>
      </c>
      <c r="E3000">
        <v>5</v>
      </c>
      <c r="F3000">
        <v>120305</v>
      </c>
      <c r="G3000" t="s">
        <v>79</v>
      </c>
      <c r="H3000" t="s">
        <v>3199</v>
      </c>
      <c r="I3000" t="s">
        <v>5969</v>
      </c>
      <c r="J3000" t="s">
        <v>11613</v>
      </c>
      <c r="L3000" t="s">
        <v>6203</v>
      </c>
      <c r="M3000" s="99">
        <v>44469</v>
      </c>
      <c r="N3000" s="21">
        <v>40000000</v>
      </c>
      <c r="O3000" s="24">
        <v>1</v>
      </c>
      <c r="P3000" t="s">
        <v>5814</v>
      </c>
      <c r="Q3000">
        <v>2.25</v>
      </c>
      <c r="R3000" t="s">
        <v>3139</v>
      </c>
      <c r="S3000" t="s">
        <v>54</v>
      </c>
      <c r="T3000">
        <v>90</v>
      </c>
      <c r="U3000" t="s">
        <v>6203</v>
      </c>
      <c r="V3000">
        <v>40000000</v>
      </c>
      <c r="W3000" s="1">
        <v>2.25</v>
      </c>
      <c r="X3000" t="s">
        <v>3139</v>
      </c>
      <c r="Y3000" t="s">
        <v>6552</v>
      </c>
      <c r="Z3000" s="21">
        <v>40.074376996816</v>
      </c>
      <c r="AA3000" s="1">
        <v>2.25</v>
      </c>
      <c r="AB3000" t="s">
        <v>3139</v>
      </c>
      <c r="AC3000">
        <v>0</v>
      </c>
      <c r="AD3000" s="1" t="s">
        <v>3139</v>
      </c>
      <c r="AE3000" t="s">
        <v>5824</v>
      </c>
    </row>
    <row r="3001" spans="1:31">
      <c r="A3001" s="98" t="str">
        <f t="shared" si="141"/>
        <v>1203</v>
      </c>
      <c r="B3001" s="98" t="str">
        <f t="shared" si="142"/>
        <v>FL</v>
      </c>
      <c r="C3001" s="98">
        <f t="shared" si="143"/>
        <v>76</v>
      </c>
      <c r="D3001" t="s">
        <v>6552</v>
      </c>
      <c r="E3001">
        <v>6</v>
      </c>
      <c r="F3001">
        <v>120305</v>
      </c>
      <c r="G3001" t="s">
        <v>3174</v>
      </c>
      <c r="H3001" t="s">
        <v>9185</v>
      </c>
      <c r="I3001" t="s">
        <v>5969</v>
      </c>
      <c r="J3001" t="s">
        <v>12275</v>
      </c>
      <c r="L3001" t="s">
        <v>6154</v>
      </c>
      <c r="M3001" s="99">
        <v>44484</v>
      </c>
      <c r="N3001" s="21">
        <v>143758070</v>
      </c>
      <c r="O3001" s="24">
        <v>1</v>
      </c>
      <c r="P3001" t="s">
        <v>5814</v>
      </c>
      <c r="Q3001">
        <v>2.6</v>
      </c>
      <c r="R3001" t="s">
        <v>3139</v>
      </c>
      <c r="S3001" t="s">
        <v>54</v>
      </c>
      <c r="T3001">
        <v>90</v>
      </c>
      <c r="U3001" t="s">
        <v>6154</v>
      </c>
      <c r="V3001">
        <v>143758070</v>
      </c>
      <c r="W3001" s="1">
        <v>2.6</v>
      </c>
      <c r="X3001" t="s">
        <v>3139</v>
      </c>
      <c r="Y3001" t="s">
        <v>6552</v>
      </c>
      <c r="Z3001" s="21">
        <v>143.92260599653801</v>
      </c>
      <c r="AA3001" s="1">
        <v>2.6</v>
      </c>
      <c r="AB3001" t="s">
        <v>3139</v>
      </c>
      <c r="AC3001">
        <v>0</v>
      </c>
      <c r="AD3001" s="1" t="s">
        <v>3139</v>
      </c>
      <c r="AE3001" t="s">
        <v>5824</v>
      </c>
    </row>
    <row r="3002" spans="1:31">
      <c r="A3002" s="98" t="str">
        <f t="shared" si="141"/>
        <v>1203</v>
      </c>
      <c r="B3002" s="98" t="str">
        <f t="shared" si="142"/>
        <v>FL</v>
      </c>
      <c r="C3002" s="98">
        <f t="shared" si="143"/>
        <v>67</v>
      </c>
      <c r="D3002" t="s">
        <v>6552</v>
      </c>
      <c r="E3002">
        <v>7</v>
      </c>
      <c r="F3002">
        <v>120305</v>
      </c>
      <c r="G3002" t="s">
        <v>3174</v>
      </c>
      <c r="H3002" t="s">
        <v>9185</v>
      </c>
      <c r="I3002" t="s">
        <v>5969</v>
      </c>
      <c r="J3002" t="s">
        <v>12276</v>
      </c>
      <c r="L3002" t="s">
        <v>6104</v>
      </c>
      <c r="M3002" s="99">
        <v>44475</v>
      </c>
      <c r="N3002" s="21">
        <v>79826573</v>
      </c>
      <c r="O3002" s="24">
        <v>1</v>
      </c>
      <c r="P3002" t="s">
        <v>5814</v>
      </c>
      <c r="Q3002">
        <v>2.6</v>
      </c>
      <c r="R3002" t="s">
        <v>3139</v>
      </c>
      <c r="S3002" t="s">
        <v>54</v>
      </c>
      <c r="T3002">
        <v>90</v>
      </c>
      <c r="U3002" t="s">
        <v>6104</v>
      </c>
      <c r="V3002">
        <v>79826573</v>
      </c>
      <c r="W3002" s="1">
        <v>2.6</v>
      </c>
      <c r="X3002" t="s">
        <v>3139</v>
      </c>
      <c r="Y3002" t="s">
        <v>6552</v>
      </c>
      <c r="Z3002" s="21">
        <v>79.969329001785397</v>
      </c>
      <c r="AA3002" s="1">
        <v>2.6</v>
      </c>
      <c r="AB3002" t="s">
        <v>3139</v>
      </c>
      <c r="AC3002">
        <v>0</v>
      </c>
      <c r="AD3002" s="1" t="s">
        <v>3139</v>
      </c>
      <c r="AE3002" t="s">
        <v>5824</v>
      </c>
    </row>
    <row r="3003" spans="1:31">
      <c r="A3003" s="98" t="str">
        <f t="shared" si="141"/>
        <v>1226</v>
      </c>
      <c r="B3003" s="98" t="str">
        <f t="shared" si="142"/>
        <v>OT</v>
      </c>
      <c r="C3003" s="98">
        <f t="shared" si="143"/>
        <v>1614</v>
      </c>
      <c r="D3003" t="s">
        <v>6552</v>
      </c>
      <c r="E3003">
        <v>8</v>
      </c>
      <c r="F3003">
        <v>122602</v>
      </c>
      <c r="G3003" t="s">
        <v>79</v>
      </c>
      <c r="H3003" t="s">
        <v>3199</v>
      </c>
      <c r="I3003" t="s">
        <v>6006</v>
      </c>
      <c r="J3003" t="s">
        <v>12277</v>
      </c>
      <c r="L3003" t="s">
        <v>12278</v>
      </c>
      <c r="M3003" s="99">
        <v>46022</v>
      </c>
      <c r="N3003" s="21">
        <v>6213465</v>
      </c>
      <c r="O3003" s="24">
        <v>1</v>
      </c>
      <c r="Q3003" t="s">
        <v>3139</v>
      </c>
      <c r="R3003" t="s">
        <v>3139</v>
      </c>
      <c r="T3003" t="s">
        <v>3139</v>
      </c>
      <c r="U3003" t="s">
        <v>12278</v>
      </c>
      <c r="V3003">
        <v>6213465</v>
      </c>
      <c r="W3003" s="1" t="s">
        <v>3139</v>
      </c>
      <c r="X3003">
        <v>1</v>
      </c>
      <c r="Y3003" t="s">
        <v>6552</v>
      </c>
      <c r="Z3003" s="21">
        <v>6.2473530000000004</v>
      </c>
      <c r="AA3003" s="1" t="s">
        <v>3139</v>
      </c>
      <c r="AB3003">
        <v>45426</v>
      </c>
      <c r="AC3003">
        <v>0</v>
      </c>
      <c r="AD3003" s="1" t="s">
        <v>3139</v>
      </c>
      <c r="AE3003" t="s">
        <v>5824</v>
      </c>
    </row>
    <row r="3004" spans="1:31">
      <c r="A3004" s="98" t="str">
        <f t="shared" si="141"/>
        <v>1226</v>
      </c>
      <c r="B3004" s="98" t="str">
        <f t="shared" si="142"/>
        <v>OT</v>
      </c>
      <c r="C3004" s="98">
        <f t="shared" si="143"/>
        <v>1614</v>
      </c>
      <c r="D3004" t="s">
        <v>6552</v>
      </c>
      <c r="E3004">
        <v>9</v>
      </c>
      <c r="F3004">
        <v>122603</v>
      </c>
      <c r="G3004" t="s">
        <v>3157</v>
      </c>
      <c r="H3004" t="s">
        <v>3917</v>
      </c>
      <c r="I3004" t="s">
        <v>6006</v>
      </c>
      <c r="J3004" t="s">
        <v>12277</v>
      </c>
      <c r="L3004" t="s">
        <v>12279</v>
      </c>
      <c r="M3004" s="99">
        <v>46022</v>
      </c>
      <c r="N3004" s="21">
        <v>747472</v>
      </c>
      <c r="O3004" s="24">
        <v>1</v>
      </c>
      <c r="Q3004" t="s">
        <v>3139</v>
      </c>
      <c r="R3004" t="s">
        <v>3139</v>
      </c>
      <c r="T3004" t="s">
        <v>3139</v>
      </c>
      <c r="U3004" t="s">
        <v>12279</v>
      </c>
      <c r="V3004">
        <v>747472</v>
      </c>
      <c r="W3004" s="1" t="s">
        <v>3139</v>
      </c>
      <c r="X3004">
        <v>1</v>
      </c>
      <c r="Y3004" t="s">
        <v>6552</v>
      </c>
      <c r="Z3004" s="21">
        <v>0.74747200000000003</v>
      </c>
      <c r="AA3004" s="1" t="s">
        <v>3139</v>
      </c>
      <c r="AB3004">
        <v>0</v>
      </c>
      <c r="AC3004">
        <v>0</v>
      </c>
      <c r="AD3004" s="1" t="s">
        <v>3139</v>
      </c>
      <c r="AE3004" t="s">
        <v>5824</v>
      </c>
    </row>
    <row r="3005" spans="1:31">
      <c r="A3005" s="98" t="str">
        <f t="shared" si="141"/>
        <v>1203</v>
      </c>
      <c r="B3005" s="98" t="str">
        <f t="shared" si="142"/>
        <v>FL</v>
      </c>
      <c r="C3005" s="98">
        <f t="shared" si="143"/>
        <v>90</v>
      </c>
      <c r="D3005" t="s">
        <v>6552</v>
      </c>
      <c r="E3005">
        <v>5</v>
      </c>
      <c r="F3005">
        <v>120305</v>
      </c>
      <c r="G3005" t="s">
        <v>3169</v>
      </c>
      <c r="H3005" t="s">
        <v>3382</v>
      </c>
      <c r="I3005" t="s">
        <v>5969</v>
      </c>
      <c r="J3005" t="s">
        <v>12280</v>
      </c>
      <c r="L3005" t="s">
        <v>6114</v>
      </c>
      <c r="M3005" s="99">
        <v>44498</v>
      </c>
      <c r="N3005" s="21">
        <v>139113165</v>
      </c>
      <c r="O3005" s="24">
        <v>1</v>
      </c>
      <c r="P3005" t="s">
        <v>5814</v>
      </c>
      <c r="Q3005">
        <v>2.82</v>
      </c>
      <c r="R3005" t="s">
        <v>3139</v>
      </c>
      <c r="S3005" t="s">
        <v>54</v>
      </c>
      <c r="T3005">
        <v>90</v>
      </c>
      <c r="U3005" t="s">
        <v>6114</v>
      </c>
      <c r="V3005">
        <v>139113165</v>
      </c>
      <c r="W3005" s="1">
        <v>2.85</v>
      </c>
      <c r="X3005" t="s">
        <v>3139</v>
      </c>
      <c r="Y3005" t="s">
        <v>6032</v>
      </c>
      <c r="Z3005" s="21">
        <v>139.12329974000002</v>
      </c>
      <c r="AA3005" s="1">
        <v>2.85</v>
      </c>
      <c r="AB3005" t="s">
        <v>3139</v>
      </c>
      <c r="AC3005">
        <v>0</v>
      </c>
      <c r="AD3005" s="1" t="s">
        <v>3139</v>
      </c>
      <c r="AE3005" t="s">
        <v>5815</v>
      </c>
    </row>
    <row r="3006" spans="1:31">
      <c r="A3006" s="98" t="str">
        <f t="shared" si="141"/>
        <v>1203</v>
      </c>
      <c r="B3006" s="98" t="str">
        <f t="shared" si="142"/>
        <v>FL</v>
      </c>
      <c r="C3006" s="98">
        <f t="shared" si="143"/>
        <v>90</v>
      </c>
      <c r="D3006" t="s">
        <v>6552</v>
      </c>
      <c r="E3006">
        <v>6</v>
      </c>
      <c r="F3006">
        <v>120305</v>
      </c>
      <c r="G3006" t="s">
        <v>79</v>
      </c>
      <c r="H3006" t="s">
        <v>3199</v>
      </c>
      <c r="I3006" t="s">
        <v>5969</v>
      </c>
      <c r="J3006" t="s">
        <v>12281</v>
      </c>
      <c r="L3006" t="s">
        <v>6114</v>
      </c>
      <c r="M3006" s="99">
        <v>44498</v>
      </c>
      <c r="N3006" s="21">
        <v>236431270.52000001</v>
      </c>
      <c r="O3006" s="24">
        <v>1</v>
      </c>
      <c r="P3006" t="s">
        <v>5814</v>
      </c>
      <c r="Q3006">
        <v>2.8</v>
      </c>
      <c r="R3006" t="s">
        <v>3139</v>
      </c>
      <c r="S3006" t="s">
        <v>54</v>
      </c>
      <c r="T3006">
        <v>90</v>
      </c>
      <c r="U3006" t="s">
        <v>6114</v>
      </c>
      <c r="V3006">
        <v>236431270.52000001</v>
      </c>
      <c r="W3006" s="1">
        <v>2.4300000000000002</v>
      </c>
      <c r="X3006" t="s">
        <v>3139</v>
      </c>
      <c r="Y3006" t="s">
        <v>6032</v>
      </c>
      <c r="Z3006" s="21">
        <v>236.44611249000002</v>
      </c>
      <c r="AA3006" s="1">
        <v>2.4340000000000002</v>
      </c>
      <c r="AB3006" t="s">
        <v>3139</v>
      </c>
      <c r="AC3006">
        <v>0</v>
      </c>
      <c r="AD3006" s="1" t="s">
        <v>3139</v>
      </c>
      <c r="AE3006" t="s">
        <v>5815</v>
      </c>
    </row>
    <row r="3007" spans="1:31">
      <c r="A3007" s="98" t="str">
        <f t="shared" si="141"/>
        <v>1203</v>
      </c>
      <c r="B3007" s="98" t="str">
        <f t="shared" si="142"/>
        <v>FL</v>
      </c>
      <c r="C3007" s="98">
        <f t="shared" si="143"/>
        <v>85</v>
      </c>
      <c r="D3007" t="s">
        <v>6552</v>
      </c>
      <c r="E3007">
        <v>7</v>
      </c>
      <c r="F3007">
        <v>120305</v>
      </c>
      <c r="G3007" t="s">
        <v>3169</v>
      </c>
      <c r="H3007" t="s">
        <v>3279</v>
      </c>
      <c r="I3007" t="s">
        <v>5969</v>
      </c>
      <c r="J3007" t="s">
        <v>12282</v>
      </c>
      <c r="L3007" t="s">
        <v>6504</v>
      </c>
      <c r="M3007" s="99">
        <v>44493</v>
      </c>
      <c r="N3007" s="21">
        <v>369196669</v>
      </c>
      <c r="O3007" s="24">
        <v>1</v>
      </c>
      <c r="P3007" t="s">
        <v>5814</v>
      </c>
      <c r="Q3007">
        <v>1</v>
      </c>
      <c r="R3007" t="s">
        <v>3139</v>
      </c>
      <c r="S3007" t="s">
        <v>54</v>
      </c>
      <c r="T3007">
        <v>90</v>
      </c>
      <c r="U3007" t="s">
        <v>6504</v>
      </c>
      <c r="V3007">
        <v>369196669</v>
      </c>
      <c r="W3007" s="1">
        <v>2.85</v>
      </c>
      <c r="X3007" t="s">
        <v>3139</v>
      </c>
      <c r="Y3007" t="s">
        <v>6032</v>
      </c>
      <c r="Z3007" s="21">
        <v>369.35804486000001</v>
      </c>
      <c r="AA3007" s="1">
        <v>2.85</v>
      </c>
      <c r="AB3007" t="s">
        <v>3139</v>
      </c>
      <c r="AC3007">
        <v>0</v>
      </c>
      <c r="AD3007" s="1" t="s">
        <v>3139</v>
      </c>
      <c r="AE3007" t="s">
        <v>5815</v>
      </c>
    </row>
    <row r="3008" spans="1:31">
      <c r="A3008" s="98" t="str">
        <f t="shared" si="141"/>
        <v>1228</v>
      </c>
      <c r="B3008" s="98" t="str">
        <f t="shared" si="142"/>
        <v>CA</v>
      </c>
      <c r="C3008" s="98">
        <f t="shared" si="143"/>
        <v>61</v>
      </c>
      <c r="D3008" t="s">
        <v>6552</v>
      </c>
      <c r="E3008">
        <v>8</v>
      </c>
      <c r="F3008">
        <v>122895</v>
      </c>
      <c r="G3008" t="s">
        <v>3564</v>
      </c>
      <c r="H3008" t="s">
        <v>3918</v>
      </c>
      <c r="I3008" t="s">
        <v>5969</v>
      </c>
      <c r="J3008" t="s">
        <v>3919</v>
      </c>
      <c r="K3008" t="s">
        <v>5829</v>
      </c>
      <c r="L3008" t="s">
        <v>6127</v>
      </c>
      <c r="M3008" s="99">
        <v>44469</v>
      </c>
      <c r="N3008" s="21">
        <v>0</v>
      </c>
      <c r="O3008" s="24">
        <v>1</v>
      </c>
      <c r="P3008" t="s">
        <v>5814</v>
      </c>
      <c r="Q3008">
        <v>0.06</v>
      </c>
      <c r="R3008">
        <v>805836479</v>
      </c>
      <c r="S3008" t="s">
        <v>54</v>
      </c>
      <c r="T3008">
        <v>30</v>
      </c>
      <c r="U3008" t="s">
        <v>6127</v>
      </c>
      <c r="V3008">
        <v>1113885732.9400001</v>
      </c>
      <c r="W3008" s="1">
        <v>0.06</v>
      </c>
      <c r="X3008" t="s">
        <v>3139</v>
      </c>
      <c r="Y3008" t="s">
        <v>6032</v>
      </c>
      <c r="Z3008" s="21">
        <v>982.53815178999992</v>
      </c>
      <c r="AA3008" s="1">
        <v>0.06</v>
      </c>
      <c r="AB3008" t="s">
        <v>3139</v>
      </c>
      <c r="AC3008">
        <v>0</v>
      </c>
      <c r="AD3008" s="1" t="s">
        <v>3139</v>
      </c>
      <c r="AE3008" t="s">
        <v>5815</v>
      </c>
    </row>
    <row r="3009" spans="1:31">
      <c r="A3009" s="98" t="str">
        <f t="shared" si="141"/>
        <v>1226</v>
      </c>
      <c r="B3009" s="98" t="str">
        <f t="shared" si="142"/>
        <v>OT</v>
      </c>
      <c r="C3009" s="98">
        <f t="shared" si="143"/>
        <v>153</v>
      </c>
      <c r="D3009" t="s">
        <v>6552</v>
      </c>
      <c r="E3009">
        <v>9</v>
      </c>
      <c r="F3009">
        <v>122602</v>
      </c>
      <c r="G3009" t="s">
        <v>3450</v>
      </c>
      <c r="H3009" t="s">
        <v>3920</v>
      </c>
      <c r="I3009" t="s">
        <v>6006</v>
      </c>
      <c r="J3009" t="s">
        <v>3921</v>
      </c>
      <c r="M3009" s="99">
        <v>44561</v>
      </c>
      <c r="N3009" s="21">
        <v>0</v>
      </c>
      <c r="O3009" s="24">
        <v>1</v>
      </c>
      <c r="Q3009" t="s">
        <v>3139</v>
      </c>
      <c r="R3009" t="s">
        <v>3139</v>
      </c>
      <c r="T3009" t="s">
        <v>3139</v>
      </c>
      <c r="U3009" t="s">
        <v>7230</v>
      </c>
      <c r="V3009">
        <v>908526</v>
      </c>
      <c r="W3009" s="1" t="s">
        <v>3139</v>
      </c>
      <c r="X3009">
        <v>1</v>
      </c>
      <c r="Y3009" t="s">
        <v>6032</v>
      </c>
      <c r="Z3009" s="21">
        <v>0.90852599999999994</v>
      </c>
      <c r="AA3009" s="1" t="s">
        <v>3139</v>
      </c>
      <c r="AB3009">
        <v>908526</v>
      </c>
      <c r="AC3009">
        <v>0</v>
      </c>
      <c r="AD3009" s="1" t="s">
        <v>3139</v>
      </c>
      <c r="AE3009" t="s">
        <v>5815</v>
      </c>
    </row>
    <row r="3010" spans="1:31">
      <c r="A3010" s="98" t="str">
        <f t="shared" si="141"/>
        <v>1203</v>
      </c>
      <c r="B3010" s="98" t="str">
        <f t="shared" si="142"/>
        <v>FL</v>
      </c>
      <c r="C3010" s="98">
        <f t="shared" si="143"/>
        <v>40</v>
      </c>
      <c r="D3010" t="s">
        <v>6552</v>
      </c>
      <c r="E3010">
        <v>10</v>
      </c>
      <c r="F3010">
        <v>120305</v>
      </c>
      <c r="G3010" t="s">
        <v>310</v>
      </c>
      <c r="H3010" t="s">
        <v>3173</v>
      </c>
      <c r="I3010" t="s">
        <v>5969</v>
      </c>
      <c r="J3010" t="s">
        <v>11614</v>
      </c>
      <c r="L3010" t="s">
        <v>6083</v>
      </c>
      <c r="M3010" s="99">
        <v>44448</v>
      </c>
      <c r="N3010" s="21">
        <v>162232922.40000001</v>
      </c>
      <c r="O3010" s="24">
        <v>1</v>
      </c>
      <c r="P3010" t="s">
        <v>5814</v>
      </c>
      <c r="Q3010">
        <v>2.8</v>
      </c>
      <c r="R3010" t="s">
        <v>3139</v>
      </c>
      <c r="S3010" t="s">
        <v>54</v>
      </c>
      <c r="T3010">
        <v>90</v>
      </c>
      <c r="U3010" t="s">
        <v>6083</v>
      </c>
      <c r="V3010">
        <v>162232922.40000001</v>
      </c>
      <c r="W3010" s="1">
        <v>3.8</v>
      </c>
      <c r="X3010" t="s">
        <v>3139</v>
      </c>
      <c r="Y3010" t="s">
        <v>6032</v>
      </c>
      <c r="Z3010" s="21">
        <v>162.82498738999999</v>
      </c>
      <c r="AA3010" s="1">
        <v>2.8</v>
      </c>
      <c r="AB3010" t="s">
        <v>3139</v>
      </c>
      <c r="AC3010">
        <v>0</v>
      </c>
      <c r="AD3010" s="1" t="s">
        <v>3139</v>
      </c>
      <c r="AE3010" t="s">
        <v>5815</v>
      </c>
    </row>
    <row r="3011" spans="1:31">
      <c r="A3011" s="98" t="str">
        <f t="shared" si="141"/>
        <v>1203</v>
      </c>
      <c r="B3011" s="98" t="str">
        <f t="shared" si="142"/>
        <v>FL</v>
      </c>
      <c r="C3011" s="98">
        <f t="shared" si="143"/>
        <v>42</v>
      </c>
      <c r="D3011" t="s">
        <v>6552</v>
      </c>
      <c r="E3011">
        <v>11</v>
      </c>
      <c r="F3011">
        <v>120305</v>
      </c>
      <c r="G3011" t="s">
        <v>79</v>
      </c>
      <c r="H3011" t="s">
        <v>3567</v>
      </c>
      <c r="I3011" t="s">
        <v>5969</v>
      </c>
      <c r="J3011" t="s">
        <v>11615</v>
      </c>
      <c r="L3011" t="s">
        <v>6148</v>
      </c>
      <c r="M3011" s="99">
        <v>44450</v>
      </c>
      <c r="N3011" s="21">
        <v>410162463.00999999</v>
      </c>
      <c r="O3011" s="24">
        <v>1</v>
      </c>
      <c r="P3011" t="s">
        <v>5814</v>
      </c>
      <c r="Q3011">
        <v>2.8</v>
      </c>
      <c r="R3011" t="s">
        <v>3139</v>
      </c>
      <c r="S3011" t="s">
        <v>54</v>
      </c>
      <c r="T3011">
        <v>90</v>
      </c>
      <c r="U3011" t="s">
        <v>6148</v>
      </c>
      <c r="V3011">
        <v>410162463.00999999</v>
      </c>
      <c r="W3011" s="1">
        <v>2.8</v>
      </c>
      <c r="X3011" t="s">
        <v>3139</v>
      </c>
      <c r="Y3011" t="s">
        <v>6032</v>
      </c>
      <c r="Z3011" s="21">
        <v>411.60063958000001</v>
      </c>
      <c r="AA3011" s="1">
        <v>2.8</v>
      </c>
      <c r="AB3011" t="s">
        <v>3139</v>
      </c>
      <c r="AC3011">
        <v>0</v>
      </c>
      <c r="AD3011" s="1" t="s">
        <v>3139</v>
      </c>
      <c r="AE3011" t="s">
        <v>5815</v>
      </c>
    </row>
    <row r="3012" spans="1:31">
      <c r="A3012" s="98" t="str">
        <f t="shared" si="141"/>
        <v>1203</v>
      </c>
      <c r="B3012" s="98" t="str">
        <f t="shared" si="142"/>
        <v>FL</v>
      </c>
      <c r="C3012" s="98">
        <f t="shared" si="143"/>
        <v>6</v>
      </c>
      <c r="D3012" t="s">
        <v>6552</v>
      </c>
      <c r="E3012">
        <v>12</v>
      </c>
      <c r="F3012">
        <v>120305</v>
      </c>
      <c r="G3012" t="s">
        <v>3169</v>
      </c>
      <c r="H3012" t="s">
        <v>3279</v>
      </c>
      <c r="I3012" t="s">
        <v>5969</v>
      </c>
      <c r="J3012" t="s">
        <v>9902</v>
      </c>
      <c r="L3012" t="s">
        <v>6503</v>
      </c>
      <c r="M3012" s="99">
        <v>44414</v>
      </c>
      <c r="N3012" s="21">
        <v>296067734</v>
      </c>
      <c r="O3012" s="24">
        <v>1</v>
      </c>
      <c r="P3012" t="s">
        <v>5814</v>
      </c>
      <c r="Q3012">
        <v>0</v>
      </c>
      <c r="R3012" t="s">
        <v>3139</v>
      </c>
      <c r="S3012" t="s">
        <v>54</v>
      </c>
      <c r="T3012">
        <v>90</v>
      </c>
      <c r="U3012" t="s">
        <v>6503</v>
      </c>
      <c r="V3012">
        <v>296067734</v>
      </c>
      <c r="W3012" s="1">
        <v>2.85</v>
      </c>
      <c r="X3012" t="s">
        <v>3139</v>
      </c>
      <c r="Y3012" t="s">
        <v>6032</v>
      </c>
      <c r="Z3012" s="21">
        <v>297.90105943000003</v>
      </c>
      <c r="AA3012" s="1">
        <v>2.85</v>
      </c>
      <c r="AB3012" t="s">
        <v>3139</v>
      </c>
      <c r="AC3012" t="s">
        <v>3139</v>
      </c>
      <c r="AD3012" s="1" t="s">
        <v>3139</v>
      </c>
      <c r="AE3012" t="s">
        <v>5815</v>
      </c>
    </row>
    <row r="3013" spans="1:31">
      <c r="A3013" s="98" t="str">
        <f t="shared" si="141"/>
        <v>1203</v>
      </c>
      <c r="B3013" s="98" t="str">
        <f t="shared" si="142"/>
        <v>FL</v>
      </c>
      <c r="C3013" s="98">
        <f t="shared" si="143"/>
        <v>61</v>
      </c>
      <c r="D3013" t="s">
        <v>6552</v>
      </c>
      <c r="E3013">
        <v>13</v>
      </c>
      <c r="F3013">
        <v>120305</v>
      </c>
      <c r="G3013" t="s">
        <v>108</v>
      </c>
      <c r="H3013" t="s">
        <v>3042</v>
      </c>
      <c r="I3013" t="s">
        <v>5969</v>
      </c>
      <c r="J3013" t="s">
        <v>11616</v>
      </c>
      <c r="L3013" t="s">
        <v>6203</v>
      </c>
      <c r="M3013" s="99">
        <v>44469</v>
      </c>
      <c r="N3013" s="21">
        <v>301854144</v>
      </c>
      <c r="O3013" s="24">
        <v>1</v>
      </c>
      <c r="P3013" t="s">
        <v>5814</v>
      </c>
      <c r="Q3013">
        <v>0</v>
      </c>
      <c r="R3013">
        <v>301854144</v>
      </c>
      <c r="S3013" t="s">
        <v>54</v>
      </c>
      <c r="T3013">
        <v>90</v>
      </c>
      <c r="U3013" t="s">
        <v>6203</v>
      </c>
      <c r="V3013">
        <v>301854144</v>
      </c>
      <c r="W3013" s="1">
        <v>2.15</v>
      </c>
      <c r="X3013" t="s">
        <v>3139</v>
      </c>
      <c r="Y3013" t="s">
        <v>6032</v>
      </c>
      <c r="Z3013" s="21">
        <v>302.35242973000004</v>
      </c>
      <c r="AA3013" s="1">
        <v>2.15</v>
      </c>
      <c r="AB3013" t="s">
        <v>3139</v>
      </c>
      <c r="AC3013">
        <v>0</v>
      </c>
      <c r="AD3013" s="1" t="s">
        <v>3139</v>
      </c>
      <c r="AE3013" t="s">
        <v>5815</v>
      </c>
    </row>
    <row r="3014" spans="1:31">
      <c r="A3014" s="98" t="str">
        <f t="shared" si="141"/>
        <v>1203</v>
      </c>
      <c r="B3014" s="98" t="str">
        <f t="shared" si="142"/>
        <v>FL</v>
      </c>
      <c r="C3014" s="98">
        <f t="shared" si="143"/>
        <v>35</v>
      </c>
      <c r="D3014" t="s">
        <v>6552</v>
      </c>
      <c r="E3014">
        <v>14</v>
      </c>
      <c r="F3014">
        <v>120305</v>
      </c>
      <c r="G3014" t="s">
        <v>79</v>
      </c>
      <c r="H3014" t="s">
        <v>3199</v>
      </c>
      <c r="I3014" t="s">
        <v>5969</v>
      </c>
      <c r="J3014" t="s">
        <v>11617</v>
      </c>
      <c r="L3014" t="s">
        <v>6066</v>
      </c>
      <c r="M3014" s="99">
        <v>44443</v>
      </c>
      <c r="N3014" s="21">
        <v>333566986.63999999</v>
      </c>
      <c r="O3014" s="24">
        <v>1</v>
      </c>
      <c r="P3014" t="s">
        <v>5814</v>
      </c>
      <c r="Q3014">
        <v>2.7</v>
      </c>
      <c r="R3014" t="s">
        <v>3139</v>
      </c>
      <c r="S3014" t="s">
        <v>54</v>
      </c>
      <c r="T3014">
        <v>90</v>
      </c>
      <c r="U3014" t="s">
        <v>6066</v>
      </c>
      <c r="V3014">
        <v>333566986.63999999</v>
      </c>
      <c r="W3014" s="1">
        <v>2.7</v>
      </c>
      <c r="X3014" t="s">
        <v>3139</v>
      </c>
      <c r="Y3014" t="s">
        <v>6032</v>
      </c>
      <c r="Z3014" s="21">
        <v>334.85542248000002</v>
      </c>
      <c r="AA3014" s="1">
        <v>2.7</v>
      </c>
      <c r="AB3014" t="s">
        <v>3139</v>
      </c>
      <c r="AC3014">
        <v>0</v>
      </c>
      <c r="AD3014" s="1" t="s">
        <v>3139</v>
      </c>
      <c r="AE3014" t="s">
        <v>5815</v>
      </c>
    </row>
    <row r="3015" spans="1:31">
      <c r="A3015" s="98" t="str">
        <f t="shared" si="141"/>
        <v>1228</v>
      </c>
      <c r="B3015" s="98" t="str">
        <f t="shared" si="142"/>
        <v>CA</v>
      </c>
      <c r="C3015" s="98">
        <f t="shared" si="143"/>
        <v>61</v>
      </c>
      <c r="D3015" t="s">
        <v>6552</v>
      </c>
      <c r="E3015">
        <v>15</v>
      </c>
      <c r="F3015">
        <v>122895</v>
      </c>
      <c r="G3015" t="s">
        <v>3467</v>
      </c>
      <c r="H3015" t="s">
        <v>3468</v>
      </c>
      <c r="I3015" t="s">
        <v>5969</v>
      </c>
      <c r="J3015" t="s">
        <v>3919</v>
      </c>
      <c r="K3015" t="s">
        <v>5829</v>
      </c>
      <c r="L3015" t="s">
        <v>6127</v>
      </c>
      <c r="M3015" s="99">
        <v>44469</v>
      </c>
      <c r="N3015" s="21">
        <v>0</v>
      </c>
      <c r="O3015" s="24">
        <v>1</v>
      </c>
      <c r="P3015" t="s">
        <v>5814</v>
      </c>
      <c r="Q3015">
        <v>0.06</v>
      </c>
      <c r="R3015" t="s">
        <v>3139</v>
      </c>
      <c r="S3015" t="s">
        <v>54</v>
      </c>
      <c r="T3015">
        <v>30</v>
      </c>
      <c r="U3015" t="s">
        <v>6127</v>
      </c>
      <c r="V3015">
        <v>210262986.68000001</v>
      </c>
      <c r="W3015" s="1">
        <v>0.06</v>
      </c>
      <c r="X3015" t="s">
        <v>3139</v>
      </c>
      <c r="Y3015" t="s">
        <v>6032</v>
      </c>
      <c r="Z3015" s="21">
        <v>370.65846199999999</v>
      </c>
      <c r="AA3015" s="1">
        <v>0.06</v>
      </c>
      <c r="AB3015" t="s">
        <v>3139</v>
      </c>
      <c r="AC3015">
        <v>0</v>
      </c>
      <c r="AD3015" s="1" t="s">
        <v>3139</v>
      </c>
      <c r="AE3015" t="s">
        <v>5815</v>
      </c>
    </row>
    <row r="3016" spans="1:31">
      <c r="A3016" s="98" t="str">
        <f t="shared" si="141"/>
        <v>1203</v>
      </c>
      <c r="B3016" s="98" t="str">
        <f t="shared" si="142"/>
        <v>FL</v>
      </c>
      <c r="C3016" s="98">
        <f t="shared" si="143"/>
        <v>3</v>
      </c>
      <c r="D3016" t="s">
        <v>6552</v>
      </c>
      <c r="E3016">
        <v>16</v>
      </c>
      <c r="F3016">
        <v>120305</v>
      </c>
      <c r="G3016" t="s">
        <v>310</v>
      </c>
      <c r="H3016" t="s">
        <v>3922</v>
      </c>
      <c r="I3016" t="s">
        <v>5969</v>
      </c>
      <c r="J3016" t="s">
        <v>9903</v>
      </c>
      <c r="L3016" t="s">
        <v>6060</v>
      </c>
      <c r="M3016" s="99">
        <v>44411</v>
      </c>
      <c r="N3016" s="21">
        <v>239178025</v>
      </c>
      <c r="O3016" s="24">
        <v>1</v>
      </c>
      <c r="P3016" t="s">
        <v>5814</v>
      </c>
      <c r="Q3016">
        <v>2.8</v>
      </c>
      <c r="R3016" t="s">
        <v>3139</v>
      </c>
      <c r="S3016" t="s">
        <v>54</v>
      </c>
      <c r="T3016">
        <v>90</v>
      </c>
      <c r="U3016" t="s">
        <v>6060</v>
      </c>
      <c r="V3016">
        <v>239178025</v>
      </c>
      <c r="W3016" s="1">
        <v>2.8</v>
      </c>
      <c r="X3016" t="s">
        <v>3139</v>
      </c>
      <c r="Y3016" t="s">
        <v>6032</v>
      </c>
      <c r="Z3016" s="21">
        <v>240.68416091</v>
      </c>
      <c r="AA3016" s="1">
        <v>2.8</v>
      </c>
      <c r="AB3016" t="s">
        <v>3139</v>
      </c>
      <c r="AC3016">
        <v>0</v>
      </c>
      <c r="AD3016" s="1" t="s">
        <v>3139</v>
      </c>
      <c r="AE3016" t="s">
        <v>5815</v>
      </c>
    </row>
    <row r="3017" spans="1:31">
      <c r="A3017" s="98" t="str">
        <f t="shared" si="141"/>
        <v>1203</v>
      </c>
      <c r="B3017" s="98" t="str">
        <f t="shared" si="142"/>
        <v>FL</v>
      </c>
      <c r="C3017" s="98">
        <f t="shared" si="143"/>
        <v>63</v>
      </c>
      <c r="D3017" t="s">
        <v>6552</v>
      </c>
      <c r="E3017">
        <v>17</v>
      </c>
      <c r="F3017">
        <v>120305</v>
      </c>
      <c r="G3017" t="s">
        <v>3169</v>
      </c>
      <c r="H3017" t="s">
        <v>3382</v>
      </c>
      <c r="I3017" t="s">
        <v>5969</v>
      </c>
      <c r="J3017" t="s">
        <v>11678</v>
      </c>
      <c r="L3017" t="s">
        <v>6102</v>
      </c>
      <c r="M3017" s="99">
        <v>44471</v>
      </c>
      <c r="N3017" s="21">
        <v>115530893</v>
      </c>
      <c r="O3017" s="24">
        <v>1</v>
      </c>
      <c r="P3017" t="s">
        <v>5814</v>
      </c>
      <c r="Q3017">
        <v>2.85</v>
      </c>
      <c r="R3017" t="s">
        <v>3139</v>
      </c>
      <c r="S3017" t="s">
        <v>54</v>
      </c>
      <c r="T3017">
        <v>90</v>
      </c>
      <c r="U3017" t="s">
        <v>6102</v>
      </c>
      <c r="V3017">
        <v>115530893</v>
      </c>
      <c r="W3017" s="1">
        <v>2.85</v>
      </c>
      <c r="X3017" t="s">
        <v>3139</v>
      </c>
      <c r="Y3017" t="s">
        <v>6032</v>
      </c>
      <c r="Z3017" s="21">
        <v>115.76655292</v>
      </c>
      <c r="AA3017" s="1">
        <v>2.85</v>
      </c>
      <c r="AB3017" t="s">
        <v>3139</v>
      </c>
      <c r="AC3017">
        <v>0</v>
      </c>
      <c r="AD3017" s="1" t="s">
        <v>3139</v>
      </c>
      <c r="AE3017" t="s">
        <v>5815</v>
      </c>
    </row>
    <row r="3018" spans="1:31">
      <c r="A3018" s="98" t="str">
        <f t="shared" si="141"/>
        <v>1120</v>
      </c>
      <c r="B3018" s="98" t="str">
        <f t="shared" si="142"/>
        <v>OT</v>
      </c>
      <c r="C3018" s="98">
        <f t="shared" si="143"/>
        <v>18</v>
      </c>
      <c r="D3018" t="s">
        <v>6552</v>
      </c>
      <c r="E3018">
        <v>1</v>
      </c>
      <c r="F3018">
        <v>112007</v>
      </c>
      <c r="G3018" t="s">
        <v>102</v>
      </c>
      <c r="H3018" t="s">
        <v>9904</v>
      </c>
      <c r="I3018" t="s">
        <v>5969</v>
      </c>
      <c r="J3018" t="s">
        <v>9905</v>
      </c>
      <c r="L3018" t="s">
        <v>5973</v>
      </c>
      <c r="M3018" s="99">
        <v>44426</v>
      </c>
      <c r="N3018" s="21">
        <v>362292292</v>
      </c>
      <c r="O3018" s="24">
        <v>1</v>
      </c>
      <c r="P3018" t="s">
        <v>5814</v>
      </c>
      <c r="Q3018">
        <v>1.8</v>
      </c>
      <c r="R3018" t="s">
        <v>3139</v>
      </c>
      <c r="S3018" t="s">
        <v>54</v>
      </c>
      <c r="T3018">
        <v>90</v>
      </c>
      <c r="U3018" t="s">
        <v>5973</v>
      </c>
      <c r="V3018">
        <v>362292292</v>
      </c>
      <c r="W3018" s="1">
        <v>1.8</v>
      </c>
      <c r="X3018" t="s">
        <v>3139</v>
      </c>
      <c r="Y3018" t="s">
        <v>6552</v>
      </c>
      <c r="Z3018" s="21">
        <v>363.60582499999998</v>
      </c>
      <c r="AA3018" s="1">
        <v>1.8</v>
      </c>
      <c r="AB3018" t="s">
        <v>3139</v>
      </c>
      <c r="AC3018">
        <v>1313533</v>
      </c>
      <c r="AD3018" s="1" t="s">
        <v>3139</v>
      </c>
      <c r="AE3018" t="s">
        <v>5815</v>
      </c>
    </row>
    <row r="3019" spans="1:31">
      <c r="A3019" s="98" t="str">
        <f t="shared" si="141"/>
        <v>1120</v>
      </c>
      <c r="B3019" s="98" t="str">
        <f t="shared" si="142"/>
        <v>OT</v>
      </c>
      <c r="C3019" s="98">
        <f t="shared" si="143"/>
        <v>26</v>
      </c>
      <c r="D3019" t="s">
        <v>6552</v>
      </c>
      <c r="E3019">
        <v>2</v>
      </c>
      <c r="F3019">
        <v>112007</v>
      </c>
      <c r="G3019" t="s">
        <v>102</v>
      </c>
      <c r="H3019" t="s">
        <v>9904</v>
      </c>
      <c r="I3019" t="s">
        <v>5969</v>
      </c>
      <c r="J3019" t="s">
        <v>9906</v>
      </c>
      <c r="L3019" t="s">
        <v>6096</v>
      </c>
      <c r="M3019" s="99">
        <v>44434</v>
      </c>
      <c r="N3019" s="21">
        <v>352885383</v>
      </c>
      <c r="O3019" s="24">
        <v>1</v>
      </c>
      <c r="P3019" t="s">
        <v>5814</v>
      </c>
      <c r="Q3019">
        <v>1.9</v>
      </c>
      <c r="R3019" t="s">
        <v>3139</v>
      </c>
      <c r="S3019" t="s">
        <v>54</v>
      </c>
      <c r="T3019">
        <v>90</v>
      </c>
      <c r="U3019" t="s">
        <v>6096</v>
      </c>
      <c r="V3019">
        <v>352885383</v>
      </c>
      <c r="W3019" s="1">
        <v>1.9</v>
      </c>
      <c r="X3019" t="s">
        <v>3139</v>
      </c>
      <c r="Y3019" t="s">
        <v>6552</v>
      </c>
      <c r="Z3019" s="21">
        <v>354.087445</v>
      </c>
      <c r="AA3019" s="1">
        <v>1.9</v>
      </c>
      <c r="AB3019" t="s">
        <v>3139</v>
      </c>
      <c r="AC3019">
        <v>1202062</v>
      </c>
      <c r="AD3019" s="1" t="s">
        <v>3139</v>
      </c>
      <c r="AE3019" t="s">
        <v>5815</v>
      </c>
    </row>
    <row r="3020" spans="1:31">
      <c r="A3020" s="98" t="str">
        <f t="shared" si="141"/>
        <v>1120</v>
      </c>
      <c r="B3020" s="98" t="str">
        <f t="shared" si="142"/>
        <v>OT</v>
      </c>
      <c r="C3020" s="98">
        <f t="shared" si="143"/>
        <v>34</v>
      </c>
      <c r="D3020" t="s">
        <v>6552</v>
      </c>
      <c r="E3020">
        <v>3</v>
      </c>
      <c r="F3020">
        <v>112007</v>
      </c>
      <c r="G3020" t="s">
        <v>102</v>
      </c>
      <c r="H3020" t="s">
        <v>9904</v>
      </c>
      <c r="I3020" t="s">
        <v>5969</v>
      </c>
      <c r="J3020" t="s">
        <v>11618</v>
      </c>
      <c r="L3020" t="s">
        <v>6097</v>
      </c>
      <c r="M3020" s="99">
        <v>44442</v>
      </c>
      <c r="N3020" s="21">
        <v>332759647</v>
      </c>
      <c r="O3020" s="24">
        <v>1</v>
      </c>
      <c r="P3020" t="s">
        <v>5814</v>
      </c>
      <c r="Q3020">
        <v>2</v>
      </c>
      <c r="R3020" t="s">
        <v>3139</v>
      </c>
      <c r="S3020" t="s">
        <v>54</v>
      </c>
      <c r="T3020">
        <v>90</v>
      </c>
      <c r="U3020" t="s">
        <v>6097</v>
      </c>
      <c r="V3020">
        <v>332759647</v>
      </c>
      <c r="W3020" s="1">
        <v>2</v>
      </c>
      <c r="X3020" t="s">
        <v>3139</v>
      </c>
      <c r="Y3020" t="s">
        <v>6552</v>
      </c>
      <c r="Z3020" s="21">
        <v>333.82392399999998</v>
      </c>
      <c r="AA3020" s="1">
        <v>2</v>
      </c>
      <c r="AB3020" t="s">
        <v>3139</v>
      </c>
      <c r="AC3020">
        <v>1064277</v>
      </c>
      <c r="AD3020" s="1" t="s">
        <v>3139</v>
      </c>
      <c r="AE3020" t="s">
        <v>5815</v>
      </c>
    </row>
    <row r="3021" spans="1:31">
      <c r="A3021" s="98" t="str">
        <f t="shared" si="141"/>
        <v>1120</v>
      </c>
      <c r="B3021" s="98" t="str">
        <f t="shared" si="142"/>
        <v>OT</v>
      </c>
      <c r="C3021" s="98">
        <f t="shared" si="143"/>
        <v>89</v>
      </c>
      <c r="D3021" t="s">
        <v>6552</v>
      </c>
      <c r="E3021">
        <v>4</v>
      </c>
      <c r="F3021">
        <v>112007</v>
      </c>
      <c r="G3021" t="s">
        <v>102</v>
      </c>
      <c r="H3021" t="s">
        <v>9904</v>
      </c>
      <c r="I3021" t="s">
        <v>5969</v>
      </c>
      <c r="J3021" t="s">
        <v>12283</v>
      </c>
      <c r="L3021" t="s">
        <v>6109</v>
      </c>
      <c r="M3021" s="99">
        <v>44497</v>
      </c>
      <c r="N3021" s="21">
        <v>302365955</v>
      </c>
      <c r="O3021" s="24">
        <v>1</v>
      </c>
      <c r="P3021" t="s">
        <v>5814</v>
      </c>
      <c r="Q3021">
        <v>1.95</v>
      </c>
      <c r="R3021" t="s">
        <v>3139</v>
      </c>
      <c r="S3021" t="s">
        <v>54</v>
      </c>
      <c r="T3021">
        <v>90</v>
      </c>
      <c r="U3021" t="s">
        <v>6109</v>
      </c>
      <c r="V3021">
        <v>302365955</v>
      </c>
      <c r="W3021" s="1">
        <v>1.95</v>
      </c>
      <c r="X3021" t="s">
        <v>3139</v>
      </c>
      <c r="Y3021" t="s">
        <v>6552</v>
      </c>
      <c r="Z3021" s="21">
        <v>302.41473400000001</v>
      </c>
      <c r="AA3021" s="1">
        <v>1.95</v>
      </c>
      <c r="AB3021" t="s">
        <v>3139</v>
      </c>
      <c r="AC3021">
        <v>48779</v>
      </c>
      <c r="AD3021" s="1" t="s">
        <v>3139</v>
      </c>
      <c r="AE3021" t="s">
        <v>5815</v>
      </c>
    </row>
    <row r="3022" spans="1:31">
      <c r="A3022" s="98" t="str">
        <f t="shared" si="141"/>
        <v>1120</v>
      </c>
      <c r="B3022" s="98" t="str">
        <f t="shared" si="142"/>
        <v>OT</v>
      </c>
      <c r="C3022" s="98">
        <f t="shared" si="143"/>
        <v>84</v>
      </c>
      <c r="D3022" t="s">
        <v>6552</v>
      </c>
      <c r="E3022">
        <v>5</v>
      </c>
      <c r="F3022">
        <v>112007</v>
      </c>
      <c r="G3022" t="s">
        <v>870</v>
      </c>
      <c r="H3022" t="s">
        <v>9907</v>
      </c>
      <c r="I3022" t="s">
        <v>5969</v>
      </c>
      <c r="J3022" t="s">
        <v>12284</v>
      </c>
      <c r="L3022" t="s">
        <v>6237</v>
      </c>
      <c r="M3022" s="99">
        <v>44492</v>
      </c>
      <c r="N3022" s="21">
        <v>331536585</v>
      </c>
      <c r="O3022" s="24">
        <v>1</v>
      </c>
      <c r="P3022" t="s">
        <v>5814</v>
      </c>
      <c r="Q3022">
        <v>2.5</v>
      </c>
      <c r="R3022" t="s">
        <v>3139</v>
      </c>
      <c r="S3022" t="s">
        <v>54</v>
      </c>
      <c r="T3022">
        <v>90</v>
      </c>
      <c r="U3022" t="s">
        <v>6237</v>
      </c>
      <c r="V3022">
        <v>331536585</v>
      </c>
      <c r="W3022" s="1">
        <v>2.5</v>
      </c>
      <c r="X3022" t="s">
        <v>3139</v>
      </c>
      <c r="Y3022" t="s">
        <v>6552</v>
      </c>
      <c r="Z3022" s="21">
        <v>331.71906999999999</v>
      </c>
      <c r="AA3022" s="1">
        <v>2.5</v>
      </c>
      <c r="AB3022" t="s">
        <v>3139</v>
      </c>
      <c r="AC3022">
        <v>182485</v>
      </c>
      <c r="AD3022" s="1" t="s">
        <v>3139</v>
      </c>
      <c r="AE3022" t="s">
        <v>5815</v>
      </c>
    </row>
    <row r="3023" spans="1:31">
      <c r="A3023" s="98" t="str">
        <f t="shared" si="141"/>
        <v>1120</v>
      </c>
      <c r="B3023" s="98" t="str">
        <f t="shared" si="142"/>
        <v>OT</v>
      </c>
      <c r="C3023" s="98">
        <f t="shared" si="143"/>
        <v>87</v>
      </c>
      <c r="D3023" t="s">
        <v>6552</v>
      </c>
      <c r="E3023">
        <v>6</v>
      </c>
      <c r="F3023">
        <v>112007</v>
      </c>
      <c r="G3023" t="s">
        <v>870</v>
      </c>
      <c r="H3023" t="s">
        <v>9907</v>
      </c>
      <c r="I3023" t="s">
        <v>5969</v>
      </c>
      <c r="J3023" t="s">
        <v>12285</v>
      </c>
      <c r="L3023" t="s">
        <v>5981</v>
      </c>
      <c r="M3023" s="99">
        <v>44495</v>
      </c>
      <c r="N3023" s="21">
        <v>382751352</v>
      </c>
      <c r="O3023" s="24">
        <v>1</v>
      </c>
      <c r="P3023" t="s">
        <v>5814</v>
      </c>
      <c r="Q3023">
        <v>2.5</v>
      </c>
      <c r="R3023" t="s">
        <v>3139</v>
      </c>
      <c r="S3023" t="s">
        <v>54</v>
      </c>
      <c r="T3023">
        <v>90</v>
      </c>
      <c r="U3023" t="s">
        <v>5981</v>
      </c>
      <c r="V3023">
        <v>382751352</v>
      </c>
      <c r="W3023" s="1">
        <v>2.5</v>
      </c>
      <c r="X3023" t="s">
        <v>3139</v>
      </c>
      <c r="Y3023" t="s">
        <v>6552</v>
      </c>
      <c r="Z3023" s="21">
        <v>382.88302399999998</v>
      </c>
      <c r="AA3023" s="1">
        <v>2.5</v>
      </c>
      <c r="AB3023" t="s">
        <v>3139</v>
      </c>
      <c r="AC3023">
        <v>131672</v>
      </c>
      <c r="AD3023" s="1" t="s">
        <v>3139</v>
      </c>
      <c r="AE3023" t="s">
        <v>5815</v>
      </c>
    </row>
    <row r="3024" spans="1:31">
      <c r="A3024" s="98" t="str">
        <f t="shared" si="141"/>
        <v>1120</v>
      </c>
      <c r="B3024" s="98" t="str">
        <f t="shared" si="142"/>
        <v>OT</v>
      </c>
      <c r="C3024" s="98">
        <f t="shared" si="143"/>
        <v>40</v>
      </c>
      <c r="D3024" t="s">
        <v>6552</v>
      </c>
      <c r="E3024">
        <v>7</v>
      </c>
      <c r="F3024">
        <v>112007</v>
      </c>
      <c r="G3024" t="s">
        <v>870</v>
      </c>
      <c r="H3024" t="s">
        <v>9907</v>
      </c>
      <c r="I3024" t="s">
        <v>5969</v>
      </c>
      <c r="J3024" t="s">
        <v>11619</v>
      </c>
      <c r="L3024" t="s">
        <v>6083</v>
      </c>
      <c r="M3024" s="99">
        <v>44448</v>
      </c>
      <c r="N3024" s="21">
        <v>338230213</v>
      </c>
      <c r="O3024" s="24">
        <v>1</v>
      </c>
      <c r="P3024" t="s">
        <v>5814</v>
      </c>
      <c r="Q3024">
        <v>2.5</v>
      </c>
      <c r="R3024" t="s">
        <v>3139</v>
      </c>
      <c r="S3024" t="s">
        <v>54</v>
      </c>
      <c r="T3024">
        <v>90</v>
      </c>
      <c r="U3024" t="s">
        <v>6083</v>
      </c>
      <c r="V3024">
        <v>338230213</v>
      </c>
      <c r="W3024" s="1">
        <v>2.5</v>
      </c>
      <c r="X3024" t="s">
        <v>3139</v>
      </c>
      <c r="Y3024" t="s">
        <v>6552</v>
      </c>
      <c r="Z3024" s="21">
        <v>339.440314</v>
      </c>
      <c r="AA3024" s="1">
        <v>2.5</v>
      </c>
      <c r="AB3024" t="s">
        <v>3139</v>
      </c>
      <c r="AC3024">
        <v>1210101</v>
      </c>
      <c r="AD3024" s="1" t="s">
        <v>3139</v>
      </c>
      <c r="AE3024" t="s">
        <v>5815</v>
      </c>
    </row>
    <row r="3025" spans="1:31">
      <c r="A3025" s="98" t="str">
        <f t="shared" si="141"/>
        <v>1120</v>
      </c>
      <c r="B3025" s="98" t="str">
        <f t="shared" si="142"/>
        <v>OT</v>
      </c>
      <c r="C3025" s="98">
        <f t="shared" si="143"/>
        <v>42</v>
      </c>
      <c r="D3025" t="s">
        <v>6552</v>
      </c>
      <c r="E3025">
        <v>8</v>
      </c>
      <c r="F3025">
        <v>112007</v>
      </c>
      <c r="G3025" t="s">
        <v>870</v>
      </c>
      <c r="H3025" t="s">
        <v>9907</v>
      </c>
      <c r="I3025" t="s">
        <v>5969</v>
      </c>
      <c r="J3025" t="s">
        <v>11620</v>
      </c>
      <c r="L3025" t="s">
        <v>6148</v>
      </c>
      <c r="M3025" s="99">
        <v>44450</v>
      </c>
      <c r="N3025" s="21">
        <v>405197447</v>
      </c>
      <c r="O3025" s="24">
        <v>1</v>
      </c>
      <c r="P3025" t="s">
        <v>5814</v>
      </c>
      <c r="Q3025">
        <v>2.5</v>
      </c>
      <c r="R3025" t="s">
        <v>3139</v>
      </c>
      <c r="S3025" t="s">
        <v>54</v>
      </c>
      <c r="T3025">
        <v>90</v>
      </c>
      <c r="U3025" t="s">
        <v>6148</v>
      </c>
      <c r="V3025">
        <v>405197447</v>
      </c>
      <c r="W3025" s="1">
        <v>2.5</v>
      </c>
      <c r="X3025" t="s">
        <v>3139</v>
      </c>
      <c r="Y3025" t="s">
        <v>6552</v>
      </c>
      <c r="Z3025" s="21">
        <v>406.59138200000001</v>
      </c>
      <c r="AA3025" s="1">
        <v>2.5</v>
      </c>
      <c r="AB3025" t="s">
        <v>3139</v>
      </c>
      <c r="AC3025">
        <v>1393935</v>
      </c>
      <c r="AD3025" s="1" t="s">
        <v>3139</v>
      </c>
      <c r="AE3025" t="s">
        <v>5815</v>
      </c>
    </row>
    <row r="3026" spans="1:31">
      <c r="A3026" s="98" t="str">
        <f t="shared" si="141"/>
        <v>1120</v>
      </c>
      <c r="B3026" s="98" t="str">
        <f t="shared" si="142"/>
        <v>OT</v>
      </c>
      <c r="C3026" s="98">
        <f t="shared" si="143"/>
        <v>83</v>
      </c>
      <c r="D3026" t="s">
        <v>6552</v>
      </c>
      <c r="E3026">
        <v>9</v>
      </c>
      <c r="F3026">
        <v>112007</v>
      </c>
      <c r="G3026" t="s">
        <v>870</v>
      </c>
      <c r="H3026" t="s">
        <v>9907</v>
      </c>
      <c r="I3026" t="s">
        <v>5969</v>
      </c>
      <c r="J3026" t="s">
        <v>12286</v>
      </c>
      <c r="L3026" t="s">
        <v>6204</v>
      </c>
      <c r="M3026" s="99">
        <v>44491</v>
      </c>
      <c r="N3026" s="21">
        <v>307984741</v>
      </c>
      <c r="O3026" s="24">
        <v>1</v>
      </c>
      <c r="P3026" t="s">
        <v>5814</v>
      </c>
      <c r="Q3026">
        <v>2.5</v>
      </c>
      <c r="R3026" t="s">
        <v>3139</v>
      </c>
      <c r="S3026" t="s">
        <v>54</v>
      </c>
      <c r="T3026">
        <v>90</v>
      </c>
      <c r="U3026" t="s">
        <v>6204</v>
      </c>
      <c r="V3026">
        <v>307984741</v>
      </c>
      <c r="W3026" s="1">
        <v>2.5</v>
      </c>
      <c r="X3026" t="s">
        <v>3139</v>
      </c>
      <c r="Y3026" t="s">
        <v>6552</v>
      </c>
      <c r="Z3026" s="21">
        <v>308.175453</v>
      </c>
      <c r="AA3026" s="1">
        <v>2.5</v>
      </c>
      <c r="AB3026" t="s">
        <v>3139</v>
      </c>
      <c r="AC3026">
        <v>190712</v>
      </c>
      <c r="AD3026" s="1" t="s">
        <v>3139</v>
      </c>
      <c r="AE3026" t="s">
        <v>5815</v>
      </c>
    </row>
    <row r="3027" spans="1:31">
      <c r="A3027" s="98" t="str">
        <f t="shared" si="141"/>
        <v>1120</v>
      </c>
      <c r="B3027" s="98" t="str">
        <f t="shared" si="142"/>
        <v>OT</v>
      </c>
      <c r="C3027" s="98">
        <f t="shared" si="143"/>
        <v>88</v>
      </c>
      <c r="D3027" t="s">
        <v>6552</v>
      </c>
      <c r="E3027">
        <v>10</v>
      </c>
      <c r="F3027">
        <v>112007</v>
      </c>
      <c r="G3027" t="s">
        <v>870</v>
      </c>
      <c r="H3027" t="s">
        <v>9907</v>
      </c>
      <c r="I3027" t="s">
        <v>5969</v>
      </c>
      <c r="J3027" t="s">
        <v>12287</v>
      </c>
      <c r="L3027" t="s">
        <v>6080</v>
      </c>
      <c r="M3027" s="99">
        <v>44496</v>
      </c>
      <c r="N3027" s="21">
        <v>270898863</v>
      </c>
      <c r="O3027" s="24">
        <v>1</v>
      </c>
      <c r="P3027" t="s">
        <v>5814</v>
      </c>
      <c r="Q3027">
        <v>2.5</v>
      </c>
      <c r="R3027" t="s">
        <v>3139</v>
      </c>
      <c r="S3027" t="s">
        <v>54</v>
      </c>
      <c r="T3027">
        <v>90</v>
      </c>
      <c r="U3027" t="s">
        <v>6080</v>
      </c>
      <c r="V3027">
        <v>270898863</v>
      </c>
      <c r="W3027" s="1">
        <v>2.5</v>
      </c>
      <c r="X3027" t="s">
        <v>3139</v>
      </c>
      <c r="Y3027" t="s">
        <v>6552</v>
      </c>
      <c r="Z3027" s="21">
        <v>270.97341699999998</v>
      </c>
      <c r="AA3027" s="1">
        <v>2.5</v>
      </c>
      <c r="AB3027" t="s">
        <v>3139</v>
      </c>
      <c r="AC3027">
        <v>74554</v>
      </c>
      <c r="AD3027" s="1" t="s">
        <v>3139</v>
      </c>
      <c r="AE3027" t="s">
        <v>5815</v>
      </c>
    </row>
    <row r="3028" spans="1:31">
      <c r="A3028" s="98" t="str">
        <f t="shared" si="141"/>
        <v>1120</v>
      </c>
      <c r="B3028" s="98" t="str">
        <f t="shared" si="142"/>
        <v>OT</v>
      </c>
      <c r="C3028" s="98">
        <f t="shared" si="143"/>
        <v>12</v>
      </c>
      <c r="D3028" t="s">
        <v>6552</v>
      </c>
      <c r="E3028">
        <v>11</v>
      </c>
      <c r="F3028">
        <v>112007</v>
      </c>
      <c r="G3028" t="s">
        <v>870</v>
      </c>
      <c r="H3028" t="s">
        <v>9907</v>
      </c>
      <c r="I3028" t="s">
        <v>5969</v>
      </c>
      <c r="J3028" t="s">
        <v>9908</v>
      </c>
      <c r="L3028" t="s">
        <v>5971</v>
      </c>
      <c r="M3028" s="99">
        <v>44420</v>
      </c>
      <c r="N3028" s="21">
        <v>308910134</v>
      </c>
      <c r="O3028" s="24">
        <v>1</v>
      </c>
      <c r="P3028" t="s">
        <v>5814</v>
      </c>
      <c r="Q3028">
        <v>2.4</v>
      </c>
      <c r="R3028" t="s">
        <v>3139</v>
      </c>
      <c r="S3028" t="s">
        <v>54</v>
      </c>
      <c r="T3028">
        <v>90</v>
      </c>
      <c r="U3028" t="s">
        <v>5971</v>
      </c>
      <c r="V3028">
        <v>308910134</v>
      </c>
      <c r="W3028" s="1">
        <v>2.4</v>
      </c>
      <c r="X3028" t="s">
        <v>3139</v>
      </c>
      <c r="Y3028" t="s">
        <v>6552</v>
      </c>
      <c r="Z3028" s="21">
        <v>310.52261900000002</v>
      </c>
      <c r="AA3028" s="1">
        <v>2.4</v>
      </c>
      <c r="AB3028" t="s">
        <v>3139</v>
      </c>
      <c r="AC3028">
        <v>1612485</v>
      </c>
      <c r="AD3028" s="1" t="s">
        <v>3139</v>
      </c>
      <c r="AE3028" t="s">
        <v>5815</v>
      </c>
    </row>
    <row r="3029" spans="1:31">
      <c r="A3029" s="98" t="str">
        <f t="shared" si="141"/>
        <v>1120</v>
      </c>
      <c r="B3029" s="98" t="str">
        <f t="shared" si="142"/>
        <v>OT</v>
      </c>
      <c r="C3029" s="98">
        <f t="shared" si="143"/>
        <v>24</v>
      </c>
      <c r="D3029" t="s">
        <v>6552</v>
      </c>
      <c r="E3029">
        <v>12</v>
      </c>
      <c r="F3029">
        <v>112007</v>
      </c>
      <c r="G3029" t="s">
        <v>870</v>
      </c>
      <c r="H3029" t="s">
        <v>9907</v>
      </c>
      <c r="I3029" t="s">
        <v>5969</v>
      </c>
      <c r="J3029" t="s">
        <v>9909</v>
      </c>
      <c r="L3029" t="s">
        <v>5975</v>
      </c>
      <c r="M3029" s="99">
        <v>44432</v>
      </c>
      <c r="N3029" s="21">
        <v>380252707</v>
      </c>
      <c r="O3029" s="24">
        <v>1</v>
      </c>
      <c r="P3029" t="s">
        <v>5814</v>
      </c>
      <c r="Q3029">
        <v>2.4</v>
      </c>
      <c r="R3029" t="s">
        <v>3139</v>
      </c>
      <c r="S3029" t="s">
        <v>54</v>
      </c>
      <c r="T3029">
        <v>90</v>
      </c>
      <c r="U3029" t="s">
        <v>5975</v>
      </c>
      <c r="V3029">
        <v>380252707</v>
      </c>
      <c r="W3029" s="1">
        <v>2.4</v>
      </c>
      <c r="X3029" t="s">
        <v>3139</v>
      </c>
      <c r="Y3029" t="s">
        <v>6552</v>
      </c>
      <c r="Z3029" s="21">
        <v>381.93609300000003</v>
      </c>
      <c r="AA3029" s="1">
        <v>2.4</v>
      </c>
      <c r="AB3029" t="s">
        <v>3139</v>
      </c>
      <c r="AC3029">
        <v>1683386</v>
      </c>
      <c r="AD3029" s="1" t="s">
        <v>3139</v>
      </c>
      <c r="AE3029" t="s">
        <v>5815</v>
      </c>
    </row>
    <row r="3030" spans="1:31">
      <c r="A3030" s="98" t="str">
        <f t="shared" si="141"/>
        <v>1120</v>
      </c>
      <c r="B3030" s="98" t="str">
        <f t="shared" si="142"/>
        <v>OT</v>
      </c>
      <c r="C3030" s="98">
        <f t="shared" si="143"/>
        <v>26</v>
      </c>
      <c r="D3030" t="s">
        <v>6552</v>
      </c>
      <c r="E3030">
        <v>13</v>
      </c>
      <c r="F3030">
        <v>112007</v>
      </c>
      <c r="G3030" t="s">
        <v>870</v>
      </c>
      <c r="H3030" t="s">
        <v>9907</v>
      </c>
      <c r="I3030" t="s">
        <v>5969</v>
      </c>
      <c r="J3030" t="s">
        <v>9910</v>
      </c>
      <c r="L3030" t="s">
        <v>6096</v>
      </c>
      <c r="M3030" s="99">
        <v>44434</v>
      </c>
      <c r="N3030" s="21">
        <v>208579739</v>
      </c>
      <c r="O3030" s="24">
        <v>1</v>
      </c>
      <c r="P3030" t="s">
        <v>5814</v>
      </c>
      <c r="Q3030">
        <v>2.4</v>
      </c>
      <c r="R3030" t="s">
        <v>3139</v>
      </c>
      <c r="S3030" t="s">
        <v>54</v>
      </c>
      <c r="T3030">
        <v>90</v>
      </c>
      <c r="U3030" t="s">
        <v>6096</v>
      </c>
      <c r="V3030">
        <v>208579739</v>
      </c>
      <c r="W3030" s="1">
        <v>2.4</v>
      </c>
      <c r="X3030" t="s">
        <v>3139</v>
      </c>
      <c r="Y3030" t="s">
        <v>6552</v>
      </c>
      <c r="Z3030" s="21">
        <v>209.475562</v>
      </c>
      <c r="AA3030" s="1">
        <v>2.4</v>
      </c>
      <c r="AB3030" t="s">
        <v>3139</v>
      </c>
      <c r="AC3030">
        <v>895823</v>
      </c>
      <c r="AD3030" s="1" t="s">
        <v>3139</v>
      </c>
      <c r="AE3030" t="s">
        <v>5815</v>
      </c>
    </row>
    <row r="3031" spans="1:31">
      <c r="A3031" s="98" t="str">
        <f t="shared" si="141"/>
        <v>1120</v>
      </c>
      <c r="B3031" s="98" t="str">
        <f t="shared" si="142"/>
        <v>OT</v>
      </c>
      <c r="C3031" s="98">
        <f t="shared" si="143"/>
        <v>32</v>
      </c>
      <c r="D3031" t="s">
        <v>6552</v>
      </c>
      <c r="E3031">
        <v>14</v>
      </c>
      <c r="F3031">
        <v>112007</v>
      </c>
      <c r="G3031" t="s">
        <v>870</v>
      </c>
      <c r="H3031" t="s">
        <v>9907</v>
      </c>
      <c r="I3031" t="s">
        <v>5969</v>
      </c>
      <c r="J3031" t="s">
        <v>11621</v>
      </c>
      <c r="L3031" t="s">
        <v>6194</v>
      </c>
      <c r="M3031" s="99">
        <v>44440</v>
      </c>
      <c r="N3031" s="21">
        <v>686205105</v>
      </c>
      <c r="O3031" s="24">
        <v>1</v>
      </c>
      <c r="P3031" t="s">
        <v>5814</v>
      </c>
      <c r="Q3031">
        <v>2.5</v>
      </c>
      <c r="R3031" t="s">
        <v>3139</v>
      </c>
      <c r="S3031" t="s">
        <v>54</v>
      </c>
      <c r="T3031">
        <v>90</v>
      </c>
      <c r="U3031" t="s">
        <v>6194</v>
      </c>
      <c r="V3031">
        <v>686205105</v>
      </c>
      <c r="W3031" s="1">
        <v>2.5</v>
      </c>
      <c r="X3031" t="s">
        <v>3139</v>
      </c>
      <c r="Y3031" t="s">
        <v>6552</v>
      </c>
      <c r="Z3031" s="21">
        <v>689.03787299999999</v>
      </c>
      <c r="AA3031" s="1">
        <v>2.5</v>
      </c>
      <c r="AB3031" t="s">
        <v>3139</v>
      </c>
      <c r="AC3031">
        <v>2832768</v>
      </c>
      <c r="AD3031" s="1" t="s">
        <v>3139</v>
      </c>
      <c r="AE3031" t="s">
        <v>5815</v>
      </c>
    </row>
    <row r="3032" spans="1:31">
      <c r="A3032" s="98" t="str">
        <f t="shared" si="141"/>
        <v>1120</v>
      </c>
      <c r="B3032" s="98" t="str">
        <f t="shared" si="142"/>
        <v>OT</v>
      </c>
      <c r="C3032" s="98">
        <f t="shared" si="143"/>
        <v>35</v>
      </c>
      <c r="D3032" t="s">
        <v>6552</v>
      </c>
      <c r="E3032">
        <v>15</v>
      </c>
      <c r="F3032">
        <v>112007</v>
      </c>
      <c r="G3032" t="s">
        <v>870</v>
      </c>
      <c r="H3032" t="s">
        <v>9907</v>
      </c>
      <c r="I3032" t="s">
        <v>5969</v>
      </c>
      <c r="J3032" t="s">
        <v>12288</v>
      </c>
      <c r="L3032" t="s">
        <v>6066</v>
      </c>
      <c r="M3032" s="99">
        <v>44443</v>
      </c>
      <c r="N3032" s="21">
        <v>356482394</v>
      </c>
      <c r="O3032" s="24">
        <v>1</v>
      </c>
      <c r="P3032" t="s">
        <v>5814</v>
      </c>
      <c r="Q3032">
        <v>2.5</v>
      </c>
      <c r="R3032" t="s">
        <v>3139</v>
      </c>
      <c r="S3032" t="s">
        <v>54</v>
      </c>
      <c r="T3032">
        <v>90</v>
      </c>
      <c r="U3032" t="s">
        <v>6066</v>
      </c>
      <c r="V3032">
        <v>356482394</v>
      </c>
      <c r="W3032" s="1">
        <v>2.5</v>
      </c>
      <c r="X3032" t="s">
        <v>3139</v>
      </c>
      <c r="Y3032" t="s">
        <v>6552</v>
      </c>
      <c r="Z3032" s="21">
        <v>357.88043099999999</v>
      </c>
      <c r="AA3032" s="1">
        <v>2.5</v>
      </c>
      <c r="AB3032" t="s">
        <v>3139</v>
      </c>
      <c r="AC3032">
        <v>1398037</v>
      </c>
      <c r="AD3032" s="1" t="s">
        <v>3139</v>
      </c>
      <c r="AE3032" t="s">
        <v>5815</v>
      </c>
    </row>
    <row r="3033" spans="1:31">
      <c r="A3033" s="98" t="str">
        <f t="shared" si="141"/>
        <v>1120</v>
      </c>
      <c r="B3033" s="98" t="str">
        <f t="shared" si="142"/>
        <v>OT</v>
      </c>
      <c r="C3033" s="98">
        <f t="shared" si="143"/>
        <v>41</v>
      </c>
      <c r="D3033" t="s">
        <v>6552</v>
      </c>
      <c r="E3033">
        <v>16</v>
      </c>
      <c r="F3033">
        <v>112007</v>
      </c>
      <c r="G3033" t="s">
        <v>870</v>
      </c>
      <c r="H3033" t="s">
        <v>9907</v>
      </c>
      <c r="I3033" t="s">
        <v>5969</v>
      </c>
      <c r="J3033" t="s">
        <v>11622</v>
      </c>
      <c r="L3033" t="s">
        <v>6416</v>
      </c>
      <c r="M3033" s="99">
        <v>44449</v>
      </c>
      <c r="N3033" s="21">
        <v>371404727</v>
      </c>
      <c r="O3033" s="24">
        <v>1</v>
      </c>
      <c r="P3033" t="s">
        <v>5814</v>
      </c>
      <c r="Q3033">
        <v>2.5</v>
      </c>
      <c r="R3033" t="s">
        <v>3139</v>
      </c>
      <c r="S3033" t="s">
        <v>54</v>
      </c>
      <c r="T3033">
        <v>90</v>
      </c>
      <c r="U3033" t="s">
        <v>6416</v>
      </c>
      <c r="V3033">
        <v>371404727</v>
      </c>
      <c r="W3033" s="1">
        <v>2.5</v>
      </c>
      <c r="X3033" t="s">
        <v>3139</v>
      </c>
      <c r="Y3033" t="s">
        <v>6552</v>
      </c>
      <c r="Z3033" s="21">
        <v>372.707964</v>
      </c>
      <c r="AA3033" s="1">
        <v>2.5</v>
      </c>
      <c r="AB3033" t="s">
        <v>3139</v>
      </c>
      <c r="AC3033">
        <v>1303237</v>
      </c>
      <c r="AD3033" s="1" t="s">
        <v>3139</v>
      </c>
      <c r="AE3033" t="s">
        <v>5815</v>
      </c>
    </row>
    <row r="3034" spans="1:31">
      <c r="A3034" s="98" t="str">
        <f t="shared" si="141"/>
        <v>1120</v>
      </c>
      <c r="B3034" s="98" t="str">
        <f t="shared" si="142"/>
        <v>OT</v>
      </c>
      <c r="C3034" s="98">
        <f t="shared" si="143"/>
        <v>46</v>
      </c>
      <c r="D3034" t="s">
        <v>6552</v>
      </c>
      <c r="E3034">
        <v>17</v>
      </c>
      <c r="F3034">
        <v>112007</v>
      </c>
      <c r="G3034" t="s">
        <v>3038</v>
      </c>
      <c r="H3034" t="s">
        <v>9911</v>
      </c>
      <c r="I3034" t="s">
        <v>5969</v>
      </c>
      <c r="J3034" t="s">
        <v>11623</v>
      </c>
      <c r="L3034" t="s">
        <v>6279</v>
      </c>
      <c r="M3034" s="99">
        <v>44454</v>
      </c>
      <c r="N3034" s="21">
        <v>387501618</v>
      </c>
      <c r="O3034" s="24">
        <v>1</v>
      </c>
      <c r="P3034" t="s">
        <v>5814</v>
      </c>
      <c r="Q3034">
        <v>1.7</v>
      </c>
      <c r="R3034" t="s">
        <v>3139</v>
      </c>
      <c r="S3034" t="s">
        <v>54</v>
      </c>
      <c r="T3034">
        <v>90</v>
      </c>
      <c r="U3034" t="s">
        <v>6279</v>
      </c>
      <c r="V3034">
        <v>387501618</v>
      </c>
      <c r="W3034" s="1">
        <v>1.7</v>
      </c>
      <c r="X3034" t="s">
        <v>3139</v>
      </c>
      <c r="Y3034" t="s">
        <v>6552</v>
      </c>
      <c r="Z3034" s="21">
        <v>388.33804400000002</v>
      </c>
      <c r="AA3034" s="1">
        <v>1.7</v>
      </c>
      <c r="AB3034" t="s">
        <v>3139</v>
      </c>
      <c r="AC3034">
        <v>836426</v>
      </c>
      <c r="AD3034" s="1" t="s">
        <v>3139</v>
      </c>
      <c r="AE3034" t="s">
        <v>5815</v>
      </c>
    </row>
    <row r="3035" spans="1:31">
      <c r="A3035" s="98" t="str">
        <f t="shared" si="141"/>
        <v>1120</v>
      </c>
      <c r="B3035" s="98" t="str">
        <f t="shared" si="142"/>
        <v>OT</v>
      </c>
      <c r="C3035" s="98">
        <f t="shared" si="143"/>
        <v>24</v>
      </c>
      <c r="D3035" t="s">
        <v>6552</v>
      </c>
      <c r="E3035">
        <v>18</v>
      </c>
      <c r="F3035">
        <v>112007</v>
      </c>
      <c r="G3035" t="s">
        <v>3038</v>
      </c>
      <c r="H3035" t="s">
        <v>9911</v>
      </c>
      <c r="I3035" t="s">
        <v>5969</v>
      </c>
      <c r="J3035" t="s">
        <v>9912</v>
      </c>
      <c r="L3035" t="s">
        <v>5975</v>
      </c>
      <c r="M3035" s="99">
        <v>44432</v>
      </c>
      <c r="N3035" s="21">
        <v>350529199</v>
      </c>
      <c r="O3035" s="24">
        <v>1</v>
      </c>
      <c r="P3035" t="s">
        <v>5814</v>
      </c>
      <c r="Q3035">
        <v>1.7</v>
      </c>
      <c r="R3035" t="s">
        <v>3139</v>
      </c>
      <c r="S3035" t="s">
        <v>54</v>
      </c>
      <c r="T3035">
        <v>90</v>
      </c>
      <c r="U3035" t="s">
        <v>5975</v>
      </c>
      <c r="V3035">
        <v>350529199</v>
      </c>
      <c r="W3035" s="1">
        <v>1.7</v>
      </c>
      <c r="X3035" t="s">
        <v>3139</v>
      </c>
      <c r="Y3035" t="s">
        <v>6552</v>
      </c>
      <c r="Z3035" s="21">
        <v>351.63123300000001</v>
      </c>
      <c r="AA3035" s="1">
        <v>1.7</v>
      </c>
      <c r="AB3035" t="s">
        <v>3139</v>
      </c>
      <c r="AC3035">
        <v>1102034</v>
      </c>
      <c r="AD3035" s="1" t="s">
        <v>3139</v>
      </c>
      <c r="AE3035" t="s">
        <v>5815</v>
      </c>
    </row>
    <row r="3036" spans="1:31">
      <c r="A3036" s="98" t="str">
        <f t="shared" si="141"/>
        <v>1120</v>
      </c>
      <c r="B3036" s="98" t="str">
        <f t="shared" si="142"/>
        <v>OT</v>
      </c>
      <c r="C3036" s="98">
        <f t="shared" si="143"/>
        <v>35</v>
      </c>
      <c r="D3036" t="s">
        <v>6552</v>
      </c>
      <c r="E3036">
        <v>19</v>
      </c>
      <c r="F3036">
        <v>112007</v>
      </c>
      <c r="G3036" t="s">
        <v>3038</v>
      </c>
      <c r="H3036" t="s">
        <v>9911</v>
      </c>
      <c r="I3036" t="s">
        <v>5969</v>
      </c>
      <c r="J3036" t="s">
        <v>11624</v>
      </c>
      <c r="L3036" t="s">
        <v>6066</v>
      </c>
      <c r="M3036" s="99">
        <v>44443</v>
      </c>
      <c r="N3036" s="21">
        <v>486630307</v>
      </c>
      <c r="O3036" s="24">
        <v>1</v>
      </c>
      <c r="P3036" t="s">
        <v>5814</v>
      </c>
      <c r="Q3036">
        <v>1.7</v>
      </c>
      <c r="R3036" t="s">
        <v>3139</v>
      </c>
      <c r="S3036" t="s">
        <v>54</v>
      </c>
      <c r="T3036">
        <v>90</v>
      </c>
      <c r="U3036" t="s">
        <v>6066</v>
      </c>
      <c r="V3036">
        <v>486630307</v>
      </c>
      <c r="W3036" s="1">
        <v>1.7</v>
      </c>
      <c r="X3036" t="s">
        <v>3139</v>
      </c>
      <c r="Y3036" t="s">
        <v>6552</v>
      </c>
      <c r="Z3036" s="21">
        <v>487.93188500000002</v>
      </c>
      <c r="AA3036" s="1">
        <v>1.7</v>
      </c>
      <c r="AB3036" t="s">
        <v>3139</v>
      </c>
      <c r="AC3036">
        <v>1301578</v>
      </c>
      <c r="AD3036" s="1" t="s">
        <v>3139</v>
      </c>
      <c r="AE3036" t="s">
        <v>5815</v>
      </c>
    </row>
    <row r="3037" spans="1:31">
      <c r="A3037" s="98" t="str">
        <f t="shared" si="141"/>
        <v>1120</v>
      </c>
      <c r="B3037" s="98" t="str">
        <f t="shared" si="142"/>
        <v>OT</v>
      </c>
      <c r="C3037" s="98">
        <f t="shared" si="143"/>
        <v>87</v>
      </c>
      <c r="D3037" t="s">
        <v>6552</v>
      </c>
      <c r="E3037">
        <v>20</v>
      </c>
      <c r="F3037">
        <v>112007</v>
      </c>
      <c r="G3037" t="s">
        <v>3038</v>
      </c>
      <c r="H3037" t="s">
        <v>9911</v>
      </c>
      <c r="I3037" t="s">
        <v>5969</v>
      </c>
      <c r="J3037" t="s">
        <v>12289</v>
      </c>
      <c r="L3037" t="s">
        <v>5981</v>
      </c>
      <c r="M3037" s="99">
        <v>44495</v>
      </c>
      <c r="N3037" s="21">
        <v>481045673</v>
      </c>
      <c r="O3037" s="24">
        <v>1</v>
      </c>
      <c r="P3037" t="s">
        <v>5814</v>
      </c>
      <c r="Q3037">
        <v>1.7</v>
      </c>
      <c r="R3037" t="s">
        <v>3139</v>
      </c>
      <c r="S3037" t="s">
        <v>54</v>
      </c>
      <c r="T3037">
        <v>90</v>
      </c>
      <c r="U3037" t="s">
        <v>5981</v>
      </c>
      <c r="V3037">
        <v>481045673</v>
      </c>
      <c r="W3037" s="1">
        <v>1.7</v>
      </c>
      <c r="X3037" t="s">
        <v>3139</v>
      </c>
      <c r="Y3037" t="s">
        <v>6552</v>
      </c>
      <c r="Z3037" s="21">
        <v>481.15853600000003</v>
      </c>
      <c r="AA3037" s="1">
        <v>1.7</v>
      </c>
      <c r="AB3037" t="s">
        <v>3139</v>
      </c>
      <c r="AC3037">
        <v>112863</v>
      </c>
      <c r="AD3037" s="1" t="s">
        <v>3139</v>
      </c>
      <c r="AE3037" t="s">
        <v>5815</v>
      </c>
    </row>
    <row r="3038" spans="1:31">
      <c r="A3038" s="98" t="str">
        <f t="shared" si="141"/>
        <v>1120</v>
      </c>
      <c r="B3038" s="98" t="str">
        <f t="shared" si="142"/>
        <v>OT</v>
      </c>
      <c r="C3038" s="98">
        <f t="shared" si="143"/>
        <v>32</v>
      </c>
      <c r="D3038" t="s">
        <v>6552</v>
      </c>
      <c r="E3038">
        <v>21</v>
      </c>
      <c r="F3038">
        <v>112007</v>
      </c>
      <c r="G3038" t="s">
        <v>3038</v>
      </c>
      <c r="H3038" t="s">
        <v>9911</v>
      </c>
      <c r="I3038" t="s">
        <v>5969</v>
      </c>
      <c r="J3038" t="s">
        <v>11625</v>
      </c>
      <c r="L3038" t="s">
        <v>6194</v>
      </c>
      <c r="M3038" s="99">
        <v>44440</v>
      </c>
      <c r="N3038" s="21">
        <v>436080526</v>
      </c>
      <c r="O3038" s="24">
        <v>1</v>
      </c>
      <c r="P3038" t="s">
        <v>5814</v>
      </c>
      <c r="Q3038">
        <v>1.7</v>
      </c>
      <c r="R3038" t="s">
        <v>3139</v>
      </c>
      <c r="S3038" t="s">
        <v>54</v>
      </c>
      <c r="T3038">
        <v>90</v>
      </c>
      <c r="U3038" t="s">
        <v>6194</v>
      </c>
      <c r="V3038">
        <v>436080526</v>
      </c>
      <c r="W3038" s="1">
        <v>1.7</v>
      </c>
      <c r="X3038" t="s">
        <v>3139</v>
      </c>
      <c r="Y3038" t="s">
        <v>6552</v>
      </c>
      <c r="Z3038" s="21">
        <v>437.308288</v>
      </c>
      <c r="AA3038" s="1">
        <v>1.7</v>
      </c>
      <c r="AB3038" t="s">
        <v>3139</v>
      </c>
      <c r="AC3038">
        <v>1227762</v>
      </c>
      <c r="AD3038" s="1" t="s">
        <v>3139</v>
      </c>
      <c r="AE3038" t="s">
        <v>5815</v>
      </c>
    </row>
    <row r="3039" spans="1:31">
      <c r="A3039" s="98" t="str">
        <f t="shared" si="141"/>
        <v>1120</v>
      </c>
      <c r="B3039" s="98" t="str">
        <f t="shared" si="142"/>
        <v>OT</v>
      </c>
      <c r="C3039" s="98">
        <f t="shared" si="143"/>
        <v>87</v>
      </c>
      <c r="D3039" t="s">
        <v>6552</v>
      </c>
      <c r="E3039">
        <v>22</v>
      </c>
      <c r="F3039">
        <v>112007</v>
      </c>
      <c r="G3039" t="s">
        <v>55</v>
      </c>
      <c r="H3039" t="s">
        <v>3809</v>
      </c>
      <c r="I3039" t="s">
        <v>5969</v>
      </c>
      <c r="J3039" t="s">
        <v>12290</v>
      </c>
      <c r="L3039" t="s">
        <v>5981</v>
      </c>
      <c r="M3039" s="99">
        <v>44495</v>
      </c>
      <c r="N3039" s="21">
        <v>377215200</v>
      </c>
      <c r="O3039" s="24">
        <v>1</v>
      </c>
      <c r="P3039" t="s">
        <v>5814</v>
      </c>
      <c r="Q3039">
        <v>1.9</v>
      </c>
      <c r="R3039" t="s">
        <v>3139</v>
      </c>
      <c r="S3039" t="s">
        <v>54</v>
      </c>
      <c r="T3039">
        <v>90</v>
      </c>
      <c r="U3039" t="s">
        <v>5981</v>
      </c>
      <c r="V3039">
        <v>377215200</v>
      </c>
      <c r="W3039" s="1">
        <v>1.9</v>
      </c>
      <c r="X3039" t="s">
        <v>3139</v>
      </c>
      <c r="Y3039" t="s">
        <v>6552</v>
      </c>
      <c r="Z3039" s="21">
        <v>377.31404099999997</v>
      </c>
      <c r="AA3039" s="1">
        <v>1.9</v>
      </c>
      <c r="AB3039" t="s">
        <v>3139</v>
      </c>
      <c r="AC3039">
        <v>98841</v>
      </c>
      <c r="AD3039" s="1" t="s">
        <v>3139</v>
      </c>
      <c r="AE3039" t="s">
        <v>5815</v>
      </c>
    </row>
    <row r="3040" spans="1:31">
      <c r="A3040" s="98" t="str">
        <f t="shared" si="141"/>
        <v>1120</v>
      </c>
      <c r="B3040" s="98" t="str">
        <f t="shared" si="142"/>
        <v>OT</v>
      </c>
      <c r="C3040" s="98">
        <f t="shared" si="143"/>
        <v>39</v>
      </c>
      <c r="D3040" t="s">
        <v>6552</v>
      </c>
      <c r="E3040">
        <v>23</v>
      </c>
      <c r="F3040">
        <v>112007</v>
      </c>
      <c r="G3040" t="s">
        <v>55</v>
      </c>
      <c r="H3040" t="s">
        <v>3809</v>
      </c>
      <c r="I3040" t="s">
        <v>5969</v>
      </c>
      <c r="J3040" t="s">
        <v>11626</v>
      </c>
      <c r="L3040" t="s">
        <v>6037</v>
      </c>
      <c r="M3040" s="99">
        <v>44447</v>
      </c>
      <c r="N3040" s="21">
        <v>440223744</v>
      </c>
      <c r="O3040" s="24">
        <v>1</v>
      </c>
      <c r="P3040" t="s">
        <v>5814</v>
      </c>
      <c r="Q3040">
        <v>1.9</v>
      </c>
      <c r="R3040" t="s">
        <v>3139</v>
      </c>
      <c r="S3040" t="s">
        <v>54</v>
      </c>
      <c r="T3040">
        <v>90</v>
      </c>
      <c r="U3040" t="s">
        <v>6037</v>
      </c>
      <c r="V3040">
        <v>440223744</v>
      </c>
      <c r="W3040" s="1">
        <v>1.9</v>
      </c>
      <c r="X3040" t="s">
        <v>3139</v>
      </c>
      <c r="Y3040" t="s">
        <v>6552</v>
      </c>
      <c r="Z3040" s="21">
        <v>441.44646999999998</v>
      </c>
      <c r="AA3040" s="1">
        <v>1.9</v>
      </c>
      <c r="AB3040" t="s">
        <v>3139</v>
      </c>
      <c r="AC3040">
        <v>1222726</v>
      </c>
      <c r="AD3040" s="1" t="s">
        <v>3139</v>
      </c>
      <c r="AE3040" t="s">
        <v>5815</v>
      </c>
    </row>
    <row r="3041" spans="1:31">
      <c r="A3041" s="98" t="str">
        <f t="shared" si="141"/>
        <v>1120</v>
      </c>
      <c r="B3041" s="98" t="str">
        <f t="shared" si="142"/>
        <v>OT</v>
      </c>
      <c r="C3041" s="98">
        <f t="shared" si="143"/>
        <v>35</v>
      </c>
      <c r="D3041" t="s">
        <v>6552</v>
      </c>
      <c r="E3041">
        <v>24</v>
      </c>
      <c r="F3041">
        <v>112007</v>
      </c>
      <c r="G3041" t="s">
        <v>55</v>
      </c>
      <c r="H3041" t="s">
        <v>3809</v>
      </c>
      <c r="I3041" t="s">
        <v>5969</v>
      </c>
      <c r="J3041" t="s">
        <v>11627</v>
      </c>
      <c r="L3041" t="s">
        <v>6066</v>
      </c>
      <c r="M3041" s="99">
        <v>44443</v>
      </c>
      <c r="N3041" s="21">
        <v>331060402</v>
      </c>
      <c r="O3041" s="24">
        <v>1</v>
      </c>
      <c r="P3041" t="s">
        <v>5814</v>
      </c>
      <c r="Q3041">
        <v>1.9</v>
      </c>
      <c r="R3041" t="s">
        <v>3139</v>
      </c>
      <c r="S3041" t="s">
        <v>54</v>
      </c>
      <c r="T3041">
        <v>90</v>
      </c>
      <c r="U3041" t="s">
        <v>6066</v>
      </c>
      <c r="V3041">
        <v>331060402</v>
      </c>
      <c r="W3041" s="1">
        <v>1.9</v>
      </c>
      <c r="X3041" t="s">
        <v>3139</v>
      </c>
      <c r="Y3041" t="s">
        <v>6552</v>
      </c>
      <c r="Z3041" s="21">
        <v>332.04932400000001</v>
      </c>
      <c r="AA3041" s="1">
        <v>1.9</v>
      </c>
      <c r="AB3041" t="s">
        <v>3139</v>
      </c>
      <c r="AC3041">
        <v>988922</v>
      </c>
      <c r="AD3041" s="1" t="s">
        <v>3139</v>
      </c>
      <c r="AE3041" t="s">
        <v>5815</v>
      </c>
    </row>
    <row r="3042" spans="1:31">
      <c r="A3042" s="98" t="str">
        <f t="shared" ref="A3042:A3053" si="144">+MID(F3042,1,4)</f>
        <v>1120</v>
      </c>
      <c r="B3042" s="98" t="str">
        <f t="shared" ref="B3042:B3053" si="145">+IF(A3042="1228","CA",IF(A3042="1230","VR",IF(A3042="1203","FL","OT")))</f>
        <v>OT</v>
      </c>
      <c r="C3042" s="98">
        <f t="shared" ref="C3042:C3053" si="146">+IF(M3042="",0,M3042-D3042)</f>
        <v>40</v>
      </c>
      <c r="D3042" t="s">
        <v>6552</v>
      </c>
      <c r="E3042">
        <v>25</v>
      </c>
      <c r="F3042">
        <v>112007</v>
      </c>
      <c r="G3042" t="s">
        <v>55</v>
      </c>
      <c r="H3042" t="s">
        <v>3809</v>
      </c>
      <c r="I3042" t="s">
        <v>5969</v>
      </c>
      <c r="J3042" t="s">
        <v>11628</v>
      </c>
      <c r="L3042" t="s">
        <v>6083</v>
      </c>
      <c r="M3042" s="99">
        <v>44448</v>
      </c>
      <c r="N3042" s="21">
        <v>456273942</v>
      </c>
      <c r="O3042" s="24">
        <v>1</v>
      </c>
      <c r="P3042" t="s">
        <v>5814</v>
      </c>
      <c r="Q3042">
        <v>1.9</v>
      </c>
      <c r="R3042" t="s">
        <v>3139</v>
      </c>
      <c r="S3042" t="s">
        <v>54</v>
      </c>
      <c r="T3042">
        <v>90</v>
      </c>
      <c r="U3042" t="s">
        <v>6083</v>
      </c>
      <c r="V3042">
        <v>456273942</v>
      </c>
      <c r="W3042" s="1">
        <v>1.9</v>
      </c>
      <c r="X3042" t="s">
        <v>3139</v>
      </c>
      <c r="Y3042" t="s">
        <v>6552</v>
      </c>
      <c r="Z3042" s="21">
        <v>457.517336</v>
      </c>
      <c r="AA3042" s="1">
        <v>1.9</v>
      </c>
      <c r="AB3042" t="s">
        <v>3139</v>
      </c>
      <c r="AC3042">
        <v>1243394</v>
      </c>
      <c r="AD3042" s="1" t="s">
        <v>3139</v>
      </c>
      <c r="AE3042" t="s">
        <v>5815</v>
      </c>
    </row>
    <row r="3043" spans="1:31">
      <c r="A3043" s="98" t="str">
        <f t="shared" si="144"/>
        <v>1120</v>
      </c>
      <c r="B3043" s="98" t="str">
        <f t="shared" si="145"/>
        <v>OT</v>
      </c>
      <c r="C3043" s="98">
        <f t="shared" si="146"/>
        <v>24</v>
      </c>
      <c r="D3043" t="s">
        <v>6552</v>
      </c>
      <c r="E3043">
        <v>26</v>
      </c>
      <c r="F3043">
        <v>112007</v>
      </c>
      <c r="G3043" t="s">
        <v>108</v>
      </c>
      <c r="H3043" t="s">
        <v>3923</v>
      </c>
      <c r="I3043" t="s">
        <v>5969</v>
      </c>
      <c r="J3043" t="s">
        <v>9913</v>
      </c>
      <c r="L3043" t="s">
        <v>5975</v>
      </c>
      <c r="M3043" s="99">
        <v>44432</v>
      </c>
      <c r="N3043" s="21">
        <v>421027186</v>
      </c>
      <c r="O3043" s="24">
        <v>1</v>
      </c>
      <c r="P3043" t="s">
        <v>5814</v>
      </c>
      <c r="Q3043">
        <v>1.8</v>
      </c>
      <c r="R3043" t="s">
        <v>3139</v>
      </c>
      <c r="S3043" t="s">
        <v>54</v>
      </c>
      <c r="T3043">
        <v>90</v>
      </c>
      <c r="U3043" t="s">
        <v>5975</v>
      </c>
      <c r="V3043">
        <v>421027186</v>
      </c>
      <c r="W3043" s="1">
        <v>1.8</v>
      </c>
      <c r="X3043" t="s">
        <v>3139</v>
      </c>
      <c r="Y3043" t="s">
        <v>6552</v>
      </c>
      <c r="Z3043" s="21">
        <v>422.42820499999999</v>
      </c>
      <c r="AA3043" s="1">
        <v>1.8</v>
      </c>
      <c r="AB3043" t="s">
        <v>3139</v>
      </c>
      <c r="AC3043">
        <v>1401019</v>
      </c>
      <c r="AD3043" s="1" t="s">
        <v>3139</v>
      </c>
      <c r="AE3043" t="s">
        <v>5815</v>
      </c>
    </row>
    <row r="3044" spans="1:31">
      <c r="A3044" s="98" t="str">
        <f t="shared" si="144"/>
        <v>1120</v>
      </c>
      <c r="B3044" s="98" t="str">
        <f t="shared" si="145"/>
        <v>OT</v>
      </c>
      <c r="C3044" s="98">
        <f t="shared" si="146"/>
        <v>32</v>
      </c>
      <c r="D3044" t="s">
        <v>6552</v>
      </c>
      <c r="E3044">
        <v>27</v>
      </c>
      <c r="F3044">
        <v>112007</v>
      </c>
      <c r="G3044" t="s">
        <v>108</v>
      </c>
      <c r="H3044" t="s">
        <v>3923</v>
      </c>
      <c r="I3044" t="s">
        <v>5969</v>
      </c>
      <c r="J3044" t="s">
        <v>11629</v>
      </c>
      <c r="L3044" t="s">
        <v>6194</v>
      </c>
      <c r="M3044" s="99">
        <v>44440</v>
      </c>
      <c r="N3044" s="21">
        <v>374956685</v>
      </c>
      <c r="O3044" s="24">
        <v>1</v>
      </c>
      <c r="P3044" t="s">
        <v>5814</v>
      </c>
      <c r="Q3044">
        <v>1.85</v>
      </c>
      <c r="R3044" t="s">
        <v>3139</v>
      </c>
      <c r="S3044" t="s">
        <v>54</v>
      </c>
      <c r="T3044">
        <v>90</v>
      </c>
      <c r="U3044" t="s">
        <v>6194</v>
      </c>
      <c r="V3044">
        <v>374956685</v>
      </c>
      <c r="W3044" s="1">
        <v>1.85</v>
      </c>
      <c r="X3044" t="s">
        <v>3139</v>
      </c>
      <c r="Y3044" t="s">
        <v>6552</v>
      </c>
      <c r="Z3044" s="21">
        <v>376.10486700000001</v>
      </c>
      <c r="AA3044" s="1">
        <v>1.85</v>
      </c>
      <c r="AB3044" t="s">
        <v>3139</v>
      </c>
      <c r="AC3044">
        <v>1148182</v>
      </c>
      <c r="AD3044" s="1" t="s">
        <v>3139</v>
      </c>
      <c r="AE3044" t="s">
        <v>5815</v>
      </c>
    </row>
    <row r="3045" spans="1:31">
      <c r="A3045" s="98" t="str">
        <f t="shared" si="144"/>
        <v>1120</v>
      </c>
      <c r="B3045" s="98" t="str">
        <f t="shared" si="145"/>
        <v>OT</v>
      </c>
      <c r="C3045" s="98">
        <f t="shared" si="146"/>
        <v>39</v>
      </c>
      <c r="D3045" t="s">
        <v>6552</v>
      </c>
      <c r="E3045">
        <v>28</v>
      </c>
      <c r="F3045">
        <v>112007</v>
      </c>
      <c r="G3045" t="s">
        <v>108</v>
      </c>
      <c r="H3045" t="s">
        <v>3923</v>
      </c>
      <c r="I3045" t="s">
        <v>5969</v>
      </c>
      <c r="J3045" t="s">
        <v>11630</v>
      </c>
      <c r="L3045" t="s">
        <v>6037</v>
      </c>
      <c r="M3045" s="99">
        <v>44447</v>
      </c>
      <c r="N3045" s="21">
        <v>431728994</v>
      </c>
      <c r="O3045" s="24">
        <v>1</v>
      </c>
      <c r="P3045" t="s">
        <v>5814</v>
      </c>
      <c r="Q3045">
        <v>1.9</v>
      </c>
      <c r="R3045" t="s">
        <v>3139</v>
      </c>
      <c r="S3045" t="s">
        <v>54</v>
      </c>
      <c r="T3045">
        <v>90</v>
      </c>
      <c r="U3045" t="s">
        <v>6037</v>
      </c>
      <c r="V3045">
        <v>431728994</v>
      </c>
      <c r="W3045" s="1">
        <v>1.9</v>
      </c>
      <c r="X3045" t="s">
        <v>3139</v>
      </c>
      <c r="Y3045" t="s">
        <v>6552</v>
      </c>
      <c r="Z3045" s="21">
        <v>432.92812600000002</v>
      </c>
      <c r="AA3045" s="1">
        <v>1.9</v>
      </c>
      <c r="AB3045" t="s">
        <v>3139</v>
      </c>
      <c r="AC3045">
        <v>1199132</v>
      </c>
      <c r="AD3045" s="1" t="s">
        <v>3139</v>
      </c>
      <c r="AE3045" t="s">
        <v>5815</v>
      </c>
    </row>
    <row r="3046" spans="1:31">
      <c r="A3046" s="98" t="str">
        <f t="shared" si="144"/>
        <v>1120</v>
      </c>
      <c r="B3046" s="98" t="str">
        <f t="shared" si="145"/>
        <v>OT</v>
      </c>
      <c r="C3046" s="98">
        <f t="shared" si="146"/>
        <v>18</v>
      </c>
      <c r="D3046" t="s">
        <v>6552</v>
      </c>
      <c r="E3046">
        <v>29</v>
      </c>
      <c r="F3046">
        <v>112007</v>
      </c>
      <c r="G3046" t="s">
        <v>108</v>
      </c>
      <c r="H3046" t="s">
        <v>3923</v>
      </c>
      <c r="I3046" t="s">
        <v>5969</v>
      </c>
      <c r="J3046" t="s">
        <v>9914</v>
      </c>
      <c r="L3046" t="s">
        <v>5973</v>
      </c>
      <c r="M3046" s="99">
        <v>44426</v>
      </c>
      <c r="N3046" s="21">
        <v>343676785</v>
      </c>
      <c r="O3046" s="24">
        <v>1</v>
      </c>
      <c r="P3046" t="s">
        <v>5814</v>
      </c>
      <c r="Q3046">
        <v>1.8</v>
      </c>
      <c r="R3046" t="s">
        <v>3139</v>
      </c>
      <c r="S3046" t="s">
        <v>54</v>
      </c>
      <c r="T3046">
        <v>90</v>
      </c>
      <c r="U3046" t="s">
        <v>5973</v>
      </c>
      <c r="V3046">
        <v>343676785</v>
      </c>
      <c r="W3046" s="1">
        <v>1.8</v>
      </c>
      <c r="X3046" t="s">
        <v>3139</v>
      </c>
      <c r="Y3046" t="s">
        <v>6552</v>
      </c>
      <c r="Z3046" s="21">
        <v>344.92282699999998</v>
      </c>
      <c r="AA3046" s="1">
        <v>1.8</v>
      </c>
      <c r="AB3046" t="s">
        <v>3139</v>
      </c>
      <c r="AC3046">
        <v>1246042</v>
      </c>
      <c r="AD3046" s="1" t="s">
        <v>3139</v>
      </c>
      <c r="AE3046" t="s">
        <v>5815</v>
      </c>
    </row>
    <row r="3047" spans="1:31">
      <c r="A3047" s="98" t="str">
        <f t="shared" si="144"/>
        <v>1120</v>
      </c>
      <c r="B3047" s="98" t="str">
        <f t="shared" si="145"/>
        <v>OT</v>
      </c>
      <c r="C3047" s="98">
        <f t="shared" si="146"/>
        <v>19</v>
      </c>
      <c r="D3047" t="s">
        <v>6552</v>
      </c>
      <c r="E3047">
        <v>30</v>
      </c>
      <c r="F3047">
        <v>112007</v>
      </c>
      <c r="G3047" t="s">
        <v>867</v>
      </c>
      <c r="H3047" t="s">
        <v>3041</v>
      </c>
      <c r="I3047" t="s">
        <v>5969</v>
      </c>
      <c r="J3047" t="s">
        <v>9915</v>
      </c>
      <c r="L3047" t="s">
        <v>6093</v>
      </c>
      <c r="M3047" s="99">
        <v>44427</v>
      </c>
      <c r="N3047" s="21">
        <v>401669248</v>
      </c>
      <c r="O3047" s="24">
        <v>1</v>
      </c>
      <c r="P3047" t="s">
        <v>5814</v>
      </c>
      <c r="Q3047">
        <v>1.65</v>
      </c>
      <c r="R3047" t="s">
        <v>3139</v>
      </c>
      <c r="S3047" t="s">
        <v>54</v>
      </c>
      <c r="T3047">
        <v>90</v>
      </c>
      <c r="U3047" t="s">
        <v>6093</v>
      </c>
      <c r="V3047">
        <v>401669248</v>
      </c>
      <c r="W3047" s="1">
        <v>1.65</v>
      </c>
      <c r="X3047" t="s">
        <v>3139</v>
      </c>
      <c r="Y3047" t="s">
        <v>6552</v>
      </c>
      <c r="Z3047" s="21">
        <v>402.98663199999999</v>
      </c>
      <c r="AA3047" s="1">
        <v>1.65</v>
      </c>
      <c r="AB3047" t="s">
        <v>3139</v>
      </c>
      <c r="AC3047">
        <v>1317384</v>
      </c>
      <c r="AD3047" s="1" t="s">
        <v>3139</v>
      </c>
      <c r="AE3047" t="s">
        <v>5815</v>
      </c>
    </row>
    <row r="3048" spans="1:31">
      <c r="A3048" s="98" t="str">
        <f t="shared" si="144"/>
        <v>1120</v>
      </c>
      <c r="B3048" s="98" t="str">
        <f t="shared" si="145"/>
        <v>OT</v>
      </c>
      <c r="C3048" s="98">
        <f t="shared" si="146"/>
        <v>24</v>
      </c>
      <c r="D3048" t="s">
        <v>6552</v>
      </c>
      <c r="E3048">
        <v>31</v>
      </c>
      <c r="F3048">
        <v>112007</v>
      </c>
      <c r="G3048" t="s">
        <v>867</v>
      </c>
      <c r="H3048" t="s">
        <v>3041</v>
      </c>
      <c r="I3048" t="s">
        <v>5969</v>
      </c>
      <c r="J3048" t="s">
        <v>9916</v>
      </c>
      <c r="L3048" t="s">
        <v>5975</v>
      </c>
      <c r="M3048" s="99">
        <v>44432</v>
      </c>
      <c r="N3048" s="21">
        <v>351460592</v>
      </c>
      <c r="O3048" s="24">
        <v>1</v>
      </c>
      <c r="P3048" t="s">
        <v>5814</v>
      </c>
      <c r="Q3048">
        <v>1.65</v>
      </c>
      <c r="R3048" t="s">
        <v>3139</v>
      </c>
      <c r="S3048" t="s">
        <v>54</v>
      </c>
      <c r="T3048">
        <v>90</v>
      </c>
      <c r="U3048" t="s">
        <v>5975</v>
      </c>
      <c r="V3048">
        <v>351460592</v>
      </c>
      <c r="W3048" s="1">
        <v>1.65</v>
      </c>
      <c r="X3048" t="s">
        <v>3139</v>
      </c>
      <c r="Y3048" t="s">
        <v>6552</v>
      </c>
      <c r="Z3048" s="21">
        <v>352.533255</v>
      </c>
      <c r="AA3048" s="1">
        <v>1.65</v>
      </c>
      <c r="AB3048" t="s">
        <v>3139</v>
      </c>
      <c r="AC3048">
        <v>1072663</v>
      </c>
      <c r="AD3048" s="1" t="s">
        <v>3139</v>
      </c>
      <c r="AE3048" t="s">
        <v>5815</v>
      </c>
    </row>
    <row r="3049" spans="1:31">
      <c r="A3049" s="98" t="str">
        <f t="shared" si="144"/>
        <v>1120</v>
      </c>
      <c r="B3049" s="98" t="str">
        <f t="shared" si="145"/>
        <v>OT</v>
      </c>
      <c r="C3049" s="98">
        <f t="shared" si="146"/>
        <v>40</v>
      </c>
      <c r="D3049" t="s">
        <v>6552</v>
      </c>
      <c r="E3049">
        <v>32</v>
      </c>
      <c r="F3049">
        <v>112007</v>
      </c>
      <c r="G3049" t="s">
        <v>867</v>
      </c>
      <c r="H3049" t="s">
        <v>3041</v>
      </c>
      <c r="I3049" t="s">
        <v>5969</v>
      </c>
      <c r="J3049" t="s">
        <v>11631</v>
      </c>
      <c r="L3049" t="s">
        <v>6083</v>
      </c>
      <c r="M3049" s="99">
        <v>44448</v>
      </c>
      <c r="N3049" s="21">
        <v>401669248</v>
      </c>
      <c r="O3049" s="24">
        <v>1</v>
      </c>
      <c r="P3049" t="s">
        <v>5814</v>
      </c>
      <c r="Q3049">
        <v>1.65</v>
      </c>
      <c r="R3049" t="s">
        <v>3139</v>
      </c>
      <c r="S3049" t="s">
        <v>54</v>
      </c>
      <c r="T3049">
        <v>90</v>
      </c>
      <c r="U3049" t="s">
        <v>6083</v>
      </c>
      <c r="V3049">
        <v>401669248</v>
      </c>
      <c r="W3049" s="1">
        <v>1.65</v>
      </c>
      <c r="X3049" t="s">
        <v>3139</v>
      </c>
      <c r="Y3049" t="s">
        <v>6552</v>
      </c>
      <c r="Z3049" s="21">
        <v>402.62069200000002</v>
      </c>
      <c r="AA3049" s="1">
        <v>1.65</v>
      </c>
      <c r="AB3049" t="s">
        <v>3139</v>
      </c>
      <c r="AC3049">
        <v>951444</v>
      </c>
      <c r="AD3049" s="1" t="s">
        <v>3139</v>
      </c>
      <c r="AE3049" t="s">
        <v>5815</v>
      </c>
    </row>
    <row r="3050" spans="1:31">
      <c r="A3050" s="98" t="str">
        <f t="shared" si="144"/>
        <v>1120</v>
      </c>
      <c r="B3050" s="98" t="str">
        <f t="shared" si="145"/>
        <v>OT</v>
      </c>
      <c r="C3050" s="98">
        <f t="shared" si="146"/>
        <v>55</v>
      </c>
      <c r="D3050" t="s">
        <v>6552</v>
      </c>
      <c r="E3050">
        <v>33</v>
      </c>
      <c r="F3050">
        <v>112007</v>
      </c>
      <c r="G3050" t="s">
        <v>867</v>
      </c>
      <c r="H3050" t="s">
        <v>3041</v>
      </c>
      <c r="I3050" t="s">
        <v>5969</v>
      </c>
      <c r="J3050" t="s">
        <v>11632</v>
      </c>
      <c r="L3050" t="s">
        <v>6124</v>
      </c>
      <c r="M3050" s="99">
        <v>44463</v>
      </c>
      <c r="N3050" s="21">
        <v>401669248</v>
      </c>
      <c r="O3050" s="24">
        <v>1</v>
      </c>
      <c r="P3050" t="s">
        <v>5814</v>
      </c>
      <c r="Q3050">
        <v>1.65</v>
      </c>
      <c r="R3050" t="s">
        <v>3139</v>
      </c>
      <c r="S3050" t="s">
        <v>54</v>
      </c>
      <c r="T3050">
        <v>90</v>
      </c>
      <c r="U3050" t="s">
        <v>6124</v>
      </c>
      <c r="V3050">
        <v>401669248</v>
      </c>
      <c r="W3050" s="1">
        <v>1.65</v>
      </c>
      <c r="X3050" t="s">
        <v>3139</v>
      </c>
      <c r="Y3050" t="s">
        <v>6552</v>
      </c>
      <c r="Z3050" s="21">
        <v>402.34623699999997</v>
      </c>
      <c r="AA3050" s="1">
        <v>1.65</v>
      </c>
      <c r="AB3050" t="s">
        <v>3139</v>
      </c>
      <c r="AC3050">
        <v>676989</v>
      </c>
      <c r="AD3050" s="1" t="s">
        <v>3139</v>
      </c>
      <c r="AE3050" t="s">
        <v>5815</v>
      </c>
    </row>
    <row r="3051" spans="1:31">
      <c r="A3051" s="98" t="str">
        <f t="shared" si="144"/>
        <v>1120</v>
      </c>
      <c r="B3051" s="98" t="str">
        <f t="shared" si="145"/>
        <v>OT</v>
      </c>
      <c r="C3051" s="98">
        <f t="shared" si="146"/>
        <v>88</v>
      </c>
      <c r="D3051" t="s">
        <v>6552</v>
      </c>
      <c r="E3051">
        <v>34</v>
      </c>
      <c r="F3051">
        <v>112007</v>
      </c>
      <c r="G3051" t="s">
        <v>867</v>
      </c>
      <c r="H3051" t="s">
        <v>3041</v>
      </c>
      <c r="I3051" t="s">
        <v>5969</v>
      </c>
      <c r="J3051" t="s">
        <v>12291</v>
      </c>
      <c r="L3051" t="s">
        <v>6080</v>
      </c>
      <c r="M3051" s="99">
        <v>44496</v>
      </c>
      <c r="N3051" s="21">
        <v>431692480</v>
      </c>
      <c r="O3051" s="24">
        <v>1</v>
      </c>
      <c r="P3051" t="s">
        <v>5814</v>
      </c>
      <c r="Q3051">
        <v>1.65</v>
      </c>
      <c r="R3051" t="s">
        <v>3139</v>
      </c>
      <c r="S3051" t="s">
        <v>54</v>
      </c>
      <c r="T3051">
        <v>90</v>
      </c>
      <c r="U3051" t="s">
        <v>6080</v>
      </c>
      <c r="V3051">
        <v>431692480</v>
      </c>
      <c r="W3051" s="1">
        <v>1.65</v>
      </c>
      <c r="X3051" t="s">
        <v>3139</v>
      </c>
      <c r="Y3051" t="s">
        <v>6552</v>
      </c>
      <c r="Z3051" s="21">
        <v>431.77587499999998</v>
      </c>
      <c r="AA3051" s="1">
        <v>1.65</v>
      </c>
      <c r="AB3051" t="s">
        <v>3139</v>
      </c>
      <c r="AC3051">
        <v>83395</v>
      </c>
      <c r="AD3051" s="1" t="s">
        <v>3139</v>
      </c>
      <c r="AE3051" t="s">
        <v>5815</v>
      </c>
    </row>
    <row r="3052" spans="1:31">
      <c r="A3052" s="98" t="str">
        <f t="shared" si="144"/>
        <v>1120</v>
      </c>
      <c r="B3052" s="98" t="str">
        <f t="shared" si="145"/>
        <v>OT</v>
      </c>
      <c r="C3052" s="98">
        <f t="shared" si="146"/>
        <v>56</v>
      </c>
      <c r="D3052" t="s">
        <v>6552</v>
      </c>
      <c r="E3052">
        <v>35</v>
      </c>
      <c r="F3052">
        <v>112007</v>
      </c>
      <c r="G3052" t="s">
        <v>199</v>
      </c>
      <c r="H3052" t="s">
        <v>3470</v>
      </c>
      <c r="I3052" t="s">
        <v>5969</v>
      </c>
      <c r="J3052" t="s">
        <v>11633</v>
      </c>
      <c r="L3052" t="s">
        <v>6396</v>
      </c>
      <c r="M3052" s="99">
        <v>44464</v>
      </c>
      <c r="N3052" s="21">
        <v>502086560</v>
      </c>
      <c r="O3052" s="24">
        <v>1</v>
      </c>
      <c r="P3052" t="s">
        <v>5814</v>
      </c>
      <c r="Q3052">
        <v>1.59</v>
      </c>
      <c r="R3052" t="s">
        <v>3139</v>
      </c>
      <c r="S3052" t="s">
        <v>54</v>
      </c>
      <c r="T3052">
        <v>90</v>
      </c>
      <c r="U3052" t="s">
        <v>6396</v>
      </c>
      <c r="V3052">
        <v>502086560</v>
      </c>
      <c r="W3052" s="1">
        <v>1.59</v>
      </c>
      <c r="X3052" t="s">
        <v>3139</v>
      </c>
      <c r="Y3052" t="s">
        <v>6552</v>
      </c>
      <c r="Z3052" s="21">
        <v>502.88016099999999</v>
      </c>
      <c r="AA3052" s="1">
        <v>1.59</v>
      </c>
      <c r="AB3052" t="s">
        <v>3139</v>
      </c>
      <c r="AC3052">
        <v>793601</v>
      </c>
      <c r="AD3052" s="1" t="s">
        <v>3139</v>
      </c>
      <c r="AE3052" t="s">
        <v>5815</v>
      </c>
    </row>
    <row r="3053" spans="1:31">
      <c r="A3053" s="98" t="str">
        <f t="shared" si="144"/>
        <v>1120</v>
      </c>
      <c r="B3053" s="98" t="str">
        <f t="shared" si="145"/>
        <v>OT</v>
      </c>
      <c r="C3053" s="98">
        <f t="shared" si="146"/>
        <v>13</v>
      </c>
      <c r="D3053" t="s">
        <v>6552</v>
      </c>
      <c r="E3053">
        <v>36</v>
      </c>
      <c r="F3053">
        <v>112007</v>
      </c>
      <c r="G3053" t="s">
        <v>199</v>
      </c>
      <c r="H3053" t="s">
        <v>3470</v>
      </c>
      <c r="I3053" t="s">
        <v>5969</v>
      </c>
      <c r="J3053" t="s">
        <v>9917</v>
      </c>
      <c r="L3053" t="s">
        <v>6799</v>
      </c>
      <c r="M3053" s="99">
        <v>44421</v>
      </c>
      <c r="N3053" s="21">
        <v>450000000</v>
      </c>
      <c r="O3053" s="24">
        <v>1</v>
      </c>
      <c r="P3053" t="s">
        <v>5814</v>
      </c>
      <c r="Q3053">
        <v>1.65</v>
      </c>
      <c r="R3053" t="s">
        <v>3139</v>
      </c>
      <c r="S3053" t="s">
        <v>54</v>
      </c>
      <c r="T3053">
        <v>90</v>
      </c>
      <c r="U3053" t="s">
        <v>6799</v>
      </c>
      <c r="V3053">
        <v>450000000</v>
      </c>
      <c r="W3053" s="1">
        <v>1.65</v>
      </c>
      <c r="X3053" t="s">
        <v>3139</v>
      </c>
      <c r="Y3053" t="s">
        <v>6552</v>
      </c>
      <c r="Z3053" s="21">
        <v>451.59889099999998</v>
      </c>
      <c r="AA3053" s="1">
        <v>1.65</v>
      </c>
      <c r="AB3053" t="s">
        <v>3139</v>
      </c>
      <c r="AC3053">
        <v>1598891</v>
      </c>
      <c r="AD3053" s="1" t="s">
        <v>3139</v>
      </c>
      <c r="AE3053" t="s">
        <v>5815</v>
      </c>
    </row>
    <row r="3054" spans="1:31">
      <c r="A3054" s="98" t="str">
        <f t="shared" ref="A3054:A3117" si="147">+MID(F3054,1,4)</f>
        <v>1120</v>
      </c>
      <c r="B3054" s="98" t="str">
        <f t="shared" ref="B3054:B3117" si="148">+IF(A3054="1228","CA",IF(A3054="1230","VR",IF(A3054="1203","FL","OT")))</f>
        <v>OT</v>
      </c>
      <c r="C3054" s="98">
        <f t="shared" ref="C3054:C3117" si="149">+IF(M3054="",0,M3054-D3054)</f>
        <v>26</v>
      </c>
      <c r="D3054" t="s">
        <v>6552</v>
      </c>
      <c r="E3054">
        <v>37</v>
      </c>
      <c r="F3054">
        <v>112007</v>
      </c>
      <c r="G3054" t="s">
        <v>199</v>
      </c>
      <c r="H3054" t="s">
        <v>3470</v>
      </c>
      <c r="I3054" t="s">
        <v>5969</v>
      </c>
      <c r="J3054" t="s">
        <v>9918</v>
      </c>
      <c r="L3054" t="s">
        <v>6096</v>
      </c>
      <c r="M3054" s="99">
        <v>44434</v>
      </c>
      <c r="N3054" s="21">
        <v>470000000</v>
      </c>
      <c r="O3054" s="24">
        <v>1</v>
      </c>
      <c r="P3054" t="s">
        <v>5814</v>
      </c>
      <c r="Q3054">
        <v>1.65</v>
      </c>
      <c r="R3054" t="s">
        <v>3139</v>
      </c>
      <c r="S3054" t="s">
        <v>54</v>
      </c>
      <c r="T3054">
        <v>90</v>
      </c>
      <c r="U3054" t="s">
        <v>6096</v>
      </c>
      <c r="V3054">
        <v>470000000</v>
      </c>
      <c r="W3054" s="1">
        <v>1.65</v>
      </c>
      <c r="X3054" t="s">
        <v>3139</v>
      </c>
      <c r="Y3054" t="s">
        <v>6552</v>
      </c>
      <c r="Z3054" s="21">
        <v>471.39162599999997</v>
      </c>
      <c r="AA3054" s="1">
        <v>1.65</v>
      </c>
      <c r="AB3054" t="s">
        <v>3139</v>
      </c>
      <c r="AC3054">
        <v>1391626</v>
      </c>
      <c r="AD3054" s="1" t="s">
        <v>3139</v>
      </c>
      <c r="AE3054" t="s">
        <v>5815</v>
      </c>
    </row>
    <row r="3055" spans="1:31">
      <c r="A3055" s="98" t="str">
        <f t="shared" si="147"/>
        <v>1228</v>
      </c>
      <c r="B3055" s="98" t="str">
        <f t="shared" si="148"/>
        <v>CA</v>
      </c>
      <c r="C3055" s="98">
        <f t="shared" si="149"/>
        <v>365</v>
      </c>
      <c r="D3055" t="s">
        <v>6552</v>
      </c>
      <c r="E3055">
        <v>38</v>
      </c>
      <c r="F3055">
        <v>122811</v>
      </c>
      <c r="G3055" t="s">
        <v>108</v>
      </c>
      <c r="H3055" t="s">
        <v>3923</v>
      </c>
      <c r="I3055" t="s">
        <v>5969</v>
      </c>
      <c r="J3055" t="s">
        <v>11634</v>
      </c>
      <c r="L3055" t="s">
        <v>6467</v>
      </c>
      <c r="M3055" s="99">
        <v>44773</v>
      </c>
      <c r="N3055" s="21">
        <v>200625124</v>
      </c>
      <c r="O3055" s="24">
        <v>1</v>
      </c>
      <c r="P3055" t="s">
        <v>5814</v>
      </c>
      <c r="Q3055">
        <v>2.7</v>
      </c>
      <c r="R3055" t="s">
        <v>3139</v>
      </c>
      <c r="S3055" t="s">
        <v>54</v>
      </c>
      <c r="T3055">
        <v>360</v>
      </c>
      <c r="U3055" t="s">
        <v>6467</v>
      </c>
      <c r="V3055">
        <v>200625124</v>
      </c>
      <c r="W3055" s="1">
        <v>2.7</v>
      </c>
      <c r="X3055" t="s">
        <v>3139</v>
      </c>
      <c r="Y3055" t="s">
        <v>6552</v>
      </c>
      <c r="Z3055" s="21">
        <v>201.327618</v>
      </c>
      <c r="AA3055" s="1">
        <v>2.7</v>
      </c>
      <c r="AB3055" t="s">
        <v>3139</v>
      </c>
      <c r="AC3055">
        <v>702494</v>
      </c>
      <c r="AD3055" s="1" t="s">
        <v>3139</v>
      </c>
      <c r="AE3055" t="s">
        <v>5815</v>
      </c>
    </row>
    <row r="3056" spans="1:31">
      <c r="A3056" s="98" t="str">
        <f t="shared" si="147"/>
        <v>1226</v>
      </c>
      <c r="B3056" s="98" t="str">
        <f t="shared" si="148"/>
        <v>OT</v>
      </c>
      <c r="C3056" s="98">
        <f t="shared" si="149"/>
        <v>153</v>
      </c>
      <c r="D3056" t="s">
        <v>6552</v>
      </c>
      <c r="E3056">
        <v>39</v>
      </c>
      <c r="F3056">
        <v>122603</v>
      </c>
      <c r="G3056" t="s">
        <v>3157</v>
      </c>
      <c r="H3056" t="s">
        <v>3158</v>
      </c>
      <c r="I3056" t="s">
        <v>6006</v>
      </c>
      <c r="J3056" t="s">
        <v>50</v>
      </c>
      <c r="L3056" t="s">
        <v>6239</v>
      </c>
      <c r="M3056" s="99">
        <v>44561</v>
      </c>
      <c r="N3056" s="21">
        <v>692521</v>
      </c>
      <c r="O3056" s="24">
        <v>1</v>
      </c>
      <c r="Q3056" t="s">
        <v>3139</v>
      </c>
      <c r="R3056">
        <v>692521</v>
      </c>
      <c r="T3056" t="s">
        <v>3139</v>
      </c>
      <c r="U3056" t="s">
        <v>6239</v>
      </c>
      <c r="V3056">
        <v>692521</v>
      </c>
      <c r="W3056" s="1" t="s">
        <v>3139</v>
      </c>
      <c r="X3056">
        <v>0</v>
      </c>
      <c r="Y3056" t="s">
        <v>6552</v>
      </c>
      <c r="Z3056" s="21">
        <v>0.69252100000000005</v>
      </c>
      <c r="AA3056" s="1" t="s">
        <v>3139</v>
      </c>
      <c r="AB3056">
        <v>0</v>
      </c>
      <c r="AC3056">
        <v>0</v>
      </c>
      <c r="AD3056" s="1" t="s">
        <v>3139</v>
      </c>
      <c r="AE3056" t="s">
        <v>5824</v>
      </c>
    </row>
    <row r="3057" spans="1:31">
      <c r="A3057" s="98" t="str">
        <f t="shared" si="147"/>
        <v>1120</v>
      </c>
      <c r="B3057" s="98" t="str">
        <f t="shared" si="148"/>
        <v>OT</v>
      </c>
      <c r="C3057" s="98">
        <f t="shared" si="149"/>
        <v>3</v>
      </c>
      <c r="D3057" t="s">
        <v>6552</v>
      </c>
      <c r="E3057">
        <v>1</v>
      </c>
      <c r="F3057">
        <v>112007</v>
      </c>
      <c r="G3057" t="s">
        <v>80</v>
      </c>
      <c r="H3057" t="s">
        <v>3217</v>
      </c>
      <c r="I3057" t="s">
        <v>5969</v>
      </c>
      <c r="J3057" t="s">
        <v>9919</v>
      </c>
      <c r="L3057" t="s">
        <v>6060</v>
      </c>
      <c r="M3057" s="99">
        <v>44411</v>
      </c>
      <c r="N3057" s="21">
        <v>869611331</v>
      </c>
      <c r="O3057" s="24">
        <v>1</v>
      </c>
      <c r="P3057" t="s">
        <v>5814</v>
      </c>
      <c r="Q3057">
        <v>2.48</v>
      </c>
      <c r="R3057" t="s">
        <v>3139</v>
      </c>
      <c r="S3057" t="s">
        <v>51</v>
      </c>
      <c r="T3057">
        <v>90</v>
      </c>
      <c r="U3057" t="s">
        <v>6060</v>
      </c>
      <c r="V3057">
        <v>869611331</v>
      </c>
      <c r="W3057" s="1">
        <v>2.48</v>
      </c>
      <c r="X3057" t="s">
        <v>3139</v>
      </c>
      <c r="Y3057" t="s">
        <v>6552</v>
      </c>
      <c r="Z3057" s="21">
        <v>874.87651500000004</v>
      </c>
      <c r="AA3057" s="1">
        <v>2.48</v>
      </c>
      <c r="AB3057" t="s">
        <v>3139</v>
      </c>
      <c r="AC3057">
        <v>5265184</v>
      </c>
      <c r="AD3057" s="1" t="s">
        <v>3139</v>
      </c>
      <c r="AE3057" t="s">
        <v>5815</v>
      </c>
    </row>
    <row r="3058" spans="1:31">
      <c r="A3058" s="98" t="str">
        <f t="shared" si="147"/>
        <v>1120</v>
      </c>
      <c r="B3058" s="98" t="str">
        <f t="shared" si="148"/>
        <v>OT</v>
      </c>
      <c r="C3058" s="98">
        <f t="shared" si="149"/>
        <v>39</v>
      </c>
      <c r="D3058" t="s">
        <v>6552</v>
      </c>
      <c r="E3058">
        <v>2</v>
      </c>
      <c r="F3058">
        <v>112007</v>
      </c>
      <c r="G3058" t="s">
        <v>80</v>
      </c>
      <c r="H3058" t="s">
        <v>3217</v>
      </c>
      <c r="I3058" t="s">
        <v>5969</v>
      </c>
      <c r="J3058" t="s">
        <v>11635</v>
      </c>
      <c r="L3058" t="s">
        <v>6037</v>
      </c>
      <c r="M3058" s="99">
        <v>44447</v>
      </c>
      <c r="N3058" s="21">
        <v>804597064</v>
      </c>
      <c r="O3058" s="24">
        <v>1</v>
      </c>
      <c r="P3058" t="s">
        <v>5814</v>
      </c>
      <c r="Q3058">
        <v>2.38</v>
      </c>
      <c r="R3058" t="s">
        <v>3139</v>
      </c>
      <c r="S3058" t="s">
        <v>51</v>
      </c>
      <c r="T3058">
        <v>90</v>
      </c>
      <c r="U3058" t="s">
        <v>6037</v>
      </c>
      <c r="V3058">
        <v>804597064</v>
      </c>
      <c r="W3058" s="1">
        <v>2.38</v>
      </c>
      <c r="X3058" t="s">
        <v>3139</v>
      </c>
      <c r="Y3058" t="s">
        <v>6552</v>
      </c>
      <c r="Z3058" s="21">
        <v>807.41474000000005</v>
      </c>
      <c r="AA3058" s="1">
        <v>2.38</v>
      </c>
      <c r="AB3058" t="s">
        <v>3139</v>
      </c>
      <c r="AC3058">
        <v>2817676</v>
      </c>
      <c r="AD3058" s="1" t="s">
        <v>3139</v>
      </c>
      <c r="AE3058" t="s">
        <v>5815</v>
      </c>
    </row>
    <row r="3059" spans="1:31">
      <c r="A3059" s="98" t="str">
        <f t="shared" si="147"/>
        <v>1120</v>
      </c>
      <c r="B3059" s="98" t="str">
        <f t="shared" si="148"/>
        <v>OT</v>
      </c>
      <c r="C3059" s="98">
        <f t="shared" si="149"/>
        <v>39</v>
      </c>
      <c r="D3059" t="s">
        <v>6552</v>
      </c>
      <c r="E3059">
        <v>3</v>
      </c>
      <c r="F3059">
        <v>112007</v>
      </c>
      <c r="G3059" t="s">
        <v>80</v>
      </c>
      <c r="H3059" t="s">
        <v>3217</v>
      </c>
      <c r="I3059" t="s">
        <v>5969</v>
      </c>
      <c r="J3059" t="s">
        <v>11636</v>
      </c>
      <c r="L3059" t="s">
        <v>6037</v>
      </c>
      <c r="M3059" s="99">
        <v>44447</v>
      </c>
      <c r="N3059" s="21">
        <v>746378974</v>
      </c>
      <c r="O3059" s="24">
        <v>1</v>
      </c>
      <c r="P3059" t="s">
        <v>5814</v>
      </c>
      <c r="Q3059">
        <v>2.38</v>
      </c>
      <c r="R3059" t="s">
        <v>3139</v>
      </c>
      <c r="S3059" t="s">
        <v>51</v>
      </c>
      <c r="T3059">
        <v>90</v>
      </c>
      <c r="U3059" t="s">
        <v>6037</v>
      </c>
      <c r="V3059">
        <v>746378974</v>
      </c>
      <c r="W3059" s="1">
        <v>2.38</v>
      </c>
      <c r="X3059" t="s">
        <v>3139</v>
      </c>
      <c r="Y3059" t="s">
        <v>6552</v>
      </c>
      <c r="Z3059" s="21">
        <v>748.99277199999995</v>
      </c>
      <c r="AA3059" s="1">
        <v>2.38</v>
      </c>
      <c r="AB3059" t="s">
        <v>3139</v>
      </c>
      <c r="AC3059">
        <v>2613798</v>
      </c>
      <c r="AD3059" s="1" t="s">
        <v>3139</v>
      </c>
      <c r="AE3059" t="s">
        <v>5815</v>
      </c>
    </row>
    <row r="3060" spans="1:31">
      <c r="A3060" s="98" t="str">
        <f t="shared" si="147"/>
        <v>1120</v>
      </c>
      <c r="B3060" s="98" t="str">
        <f t="shared" si="148"/>
        <v>OT</v>
      </c>
      <c r="C3060" s="98">
        <f t="shared" si="149"/>
        <v>10</v>
      </c>
      <c r="D3060" t="s">
        <v>6552</v>
      </c>
      <c r="E3060">
        <v>4</v>
      </c>
      <c r="F3060">
        <v>112007</v>
      </c>
      <c r="G3060" t="s">
        <v>80</v>
      </c>
      <c r="H3060" t="s">
        <v>3217</v>
      </c>
      <c r="I3060" t="s">
        <v>5969</v>
      </c>
      <c r="J3060" t="s">
        <v>9920</v>
      </c>
      <c r="L3060" t="s">
        <v>6088</v>
      </c>
      <c r="M3060" s="99">
        <v>44418</v>
      </c>
      <c r="N3060" s="21">
        <v>267020936</v>
      </c>
      <c r="O3060" s="24">
        <v>1</v>
      </c>
      <c r="P3060" t="s">
        <v>5814</v>
      </c>
      <c r="Q3060">
        <v>2.48</v>
      </c>
      <c r="R3060" t="s">
        <v>3139</v>
      </c>
      <c r="S3060" t="s">
        <v>51</v>
      </c>
      <c r="T3060">
        <v>90</v>
      </c>
      <c r="U3060" t="s">
        <v>6088</v>
      </c>
      <c r="V3060">
        <v>267020936</v>
      </c>
      <c r="W3060" s="1">
        <v>2.48</v>
      </c>
      <c r="X3060" t="s">
        <v>3139</v>
      </c>
      <c r="Y3060" t="s">
        <v>6552</v>
      </c>
      <c r="Z3060" s="21">
        <v>268.509049</v>
      </c>
      <c r="AA3060" s="1">
        <v>2.48</v>
      </c>
      <c r="AB3060" t="s">
        <v>3139</v>
      </c>
      <c r="AC3060">
        <v>1488113</v>
      </c>
      <c r="AD3060" s="1" t="s">
        <v>3139</v>
      </c>
      <c r="AE3060" t="s">
        <v>5815</v>
      </c>
    </row>
    <row r="3061" spans="1:31">
      <c r="A3061" s="98" t="str">
        <f t="shared" si="147"/>
        <v>1120</v>
      </c>
      <c r="B3061" s="98" t="str">
        <f t="shared" si="148"/>
        <v>OT</v>
      </c>
      <c r="C3061" s="98">
        <f t="shared" si="149"/>
        <v>68</v>
      </c>
      <c r="D3061" t="s">
        <v>6552</v>
      </c>
      <c r="E3061">
        <v>5</v>
      </c>
      <c r="F3061">
        <v>112007</v>
      </c>
      <c r="G3061" t="s">
        <v>80</v>
      </c>
      <c r="H3061" t="s">
        <v>3217</v>
      </c>
      <c r="I3061" t="s">
        <v>5969</v>
      </c>
      <c r="J3061" t="s">
        <v>12292</v>
      </c>
      <c r="L3061" t="s">
        <v>6068</v>
      </c>
      <c r="M3061" s="99">
        <v>44476</v>
      </c>
      <c r="N3061" s="21">
        <v>590938726</v>
      </c>
      <c r="O3061" s="24">
        <v>1</v>
      </c>
      <c r="P3061" t="s">
        <v>5814</v>
      </c>
      <c r="Q3061">
        <v>1.99</v>
      </c>
      <c r="R3061" t="s">
        <v>3139</v>
      </c>
      <c r="S3061" t="s">
        <v>51</v>
      </c>
      <c r="T3061">
        <v>90</v>
      </c>
      <c r="U3061" t="s">
        <v>6068</v>
      </c>
      <c r="V3061">
        <v>590938726</v>
      </c>
      <c r="W3061" s="1">
        <v>1.99</v>
      </c>
      <c r="X3061" t="s">
        <v>3139</v>
      </c>
      <c r="Y3061" t="s">
        <v>6552</v>
      </c>
      <c r="Z3061" s="21">
        <v>591.72080300000005</v>
      </c>
      <c r="AA3061" s="1">
        <v>1.99</v>
      </c>
      <c r="AB3061" t="s">
        <v>3139</v>
      </c>
      <c r="AC3061">
        <v>782077</v>
      </c>
      <c r="AD3061" s="1" t="s">
        <v>3139</v>
      </c>
      <c r="AE3061" t="s">
        <v>5815</v>
      </c>
    </row>
    <row r="3062" spans="1:31">
      <c r="A3062" s="98" t="str">
        <f t="shared" si="147"/>
        <v>1120</v>
      </c>
      <c r="B3062" s="98" t="str">
        <f t="shared" si="148"/>
        <v>OT</v>
      </c>
      <c r="C3062" s="98">
        <f t="shared" si="149"/>
        <v>33</v>
      </c>
      <c r="D3062" t="s">
        <v>6552</v>
      </c>
      <c r="E3062">
        <v>6</v>
      </c>
      <c r="F3062">
        <v>112007</v>
      </c>
      <c r="G3062" t="s">
        <v>53</v>
      </c>
      <c r="H3062" t="s">
        <v>3047</v>
      </c>
      <c r="I3062" t="s">
        <v>5969</v>
      </c>
      <c r="J3062" t="s">
        <v>11637</v>
      </c>
      <c r="L3062" t="s">
        <v>6064</v>
      </c>
      <c r="M3062" s="99">
        <v>44441</v>
      </c>
      <c r="N3062" s="21">
        <v>797879257</v>
      </c>
      <c r="O3062" s="24">
        <v>1</v>
      </c>
      <c r="P3062" t="s">
        <v>5814</v>
      </c>
      <c r="Q3062">
        <v>2.38</v>
      </c>
      <c r="R3062" t="s">
        <v>3139</v>
      </c>
      <c r="S3062" t="s">
        <v>51</v>
      </c>
      <c r="T3062">
        <v>90</v>
      </c>
      <c r="U3062" t="s">
        <v>6064</v>
      </c>
      <c r="V3062">
        <v>797879257</v>
      </c>
      <c r="W3062" s="1">
        <v>2.38</v>
      </c>
      <c r="X3062" t="s">
        <v>3139</v>
      </c>
      <c r="Y3062" t="s">
        <v>6552</v>
      </c>
      <c r="Z3062" s="21">
        <v>800.98972600000002</v>
      </c>
      <c r="AA3062" s="1">
        <v>2.38</v>
      </c>
      <c r="AB3062" t="s">
        <v>3139</v>
      </c>
      <c r="AC3062">
        <v>3110469</v>
      </c>
      <c r="AD3062" s="1" t="s">
        <v>3139</v>
      </c>
      <c r="AE3062" t="s">
        <v>5815</v>
      </c>
    </row>
    <row r="3063" spans="1:31">
      <c r="A3063" s="98" t="str">
        <f t="shared" si="147"/>
        <v>1120</v>
      </c>
      <c r="B3063" s="98" t="str">
        <f t="shared" si="148"/>
        <v>OT</v>
      </c>
      <c r="C3063" s="98">
        <f t="shared" si="149"/>
        <v>39</v>
      </c>
      <c r="D3063" t="s">
        <v>6552</v>
      </c>
      <c r="E3063">
        <v>7</v>
      </c>
      <c r="F3063">
        <v>112007</v>
      </c>
      <c r="G3063" t="s">
        <v>53</v>
      </c>
      <c r="H3063" t="s">
        <v>3047</v>
      </c>
      <c r="I3063" t="s">
        <v>5969</v>
      </c>
      <c r="J3063" t="s">
        <v>11638</v>
      </c>
      <c r="L3063" t="s">
        <v>6037</v>
      </c>
      <c r="M3063" s="99">
        <v>44447</v>
      </c>
      <c r="N3063" s="21">
        <v>799021760</v>
      </c>
      <c r="O3063" s="24">
        <v>1</v>
      </c>
      <c r="P3063" t="s">
        <v>5814</v>
      </c>
      <c r="Q3063">
        <v>2.2799999999999998</v>
      </c>
      <c r="R3063" t="s">
        <v>3139</v>
      </c>
      <c r="S3063" t="s">
        <v>51</v>
      </c>
      <c r="T3063">
        <v>90</v>
      </c>
      <c r="U3063" t="s">
        <v>6037</v>
      </c>
      <c r="V3063">
        <v>799021760</v>
      </c>
      <c r="W3063" s="1">
        <v>2.2799999999999998</v>
      </c>
      <c r="X3063" t="s">
        <v>3139</v>
      </c>
      <c r="Y3063" t="s">
        <v>6552</v>
      </c>
      <c r="Z3063" s="21">
        <v>801.70430899999997</v>
      </c>
      <c r="AA3063" s="1">
        <v>2.2799999999999998</v>
      </c>
      <c r="AB3063" t="s">
        <v>3139</v>
      </c>
      <c r="AC3063">
        <v>2682549</v>
      </c>
      <c r="AD3063" s="1" t="s">
        <v>3139</v>
      </c>
      <c r="AE3063" t="s">
        <v>5815</v>
      </c>
    </row>
    <row r="3064" spans="1:31">
      <c r="A3064" s="98" t="str">
        <f t="shared" si="147"/>
        <v>1120</v>
      </c>
      <c r="B3064" s="98" t="str">
        <f t="shared" si="148"/>
        <v>OT</v>
      </c>
      <c r="C3064" s="98">
        <f t="shared" si="149"/>
        <v>42</v>
      </c>
      <c r="D3064" t="s">
        <v>6552</v>
      </c>
      <c r="E3064">
        <v>8</v>
      </c>
      <c r="F3064">
        <v>112007</v>
      </c>
      <c r="G3064" t="s">
        <v>53</v>
      </c>
      <c r="H3064" t="s">
        <v>3047</v>
      </c>
      <c r="I3064" t="s">
        <v>5969</v>
      </c>
      <c r="J3064" t="s">
        <v>11639</v>
      </c>
      <c r="L3064" t="s">
        <v>6148</v>
      </c>
      <c r="M3064" s="99">
        <v>44450</v>
      </c>
      <c r="N3064" s="21">
        <v>610934924</v>
      </c>
      <c r="O3064" s="24">
        <v>1</v>
      </c>
      <c r="P3064" t="s">
        <v>5814</v>
      </c>
      <c r="Q3064">
        <v>2.2799999999999998</v>
      </c>
      <c r="R3064" t="s">
        <v>3139</v>
      </c>
      <c r="S3064" t="s">
        <v>51</v>
      </c>
      <c r="T3064">
        <v>90</v>
      </c>
      <c r="U3064" t="s">
        <v>6148</v>
      </c>
      <c r="V3064">
        <v>610934924</v>
      </c>
      <c r="W3064" s="1">
        <v>2.2799999999999998</v>
      </c>
      <c r="X3064" t="s">
        <v>3139</v>
      </c>
      <c r="Y3064" t="s">
        <v>6552</v>
      </c>
      <c r="Z3064" s="21">
        <v>612.869911</v>
      </c>
      <c r="AA3064" s="1">
        <v>2.2799999999999998</v>
      </c>
      <c r="AB3064" t="s">
        <v>3139</v>
      </c>
      <c r="AC3064">
        <v>1934987</v>
      </c>
      <c r="AD3064" s="1" t="s">
        <v>3139</v>
      </c>
      <c r="AE3064" t="s">
        <v>5815</v>
      </c>
    </row>
    <row r="3065" spans="1:31">
      <c r="A3065" s="98" t="str">
        <f t="shared" si="147"/>
        <v>1120</v>
      </c>
      <c r="B3065" s="98" t="str">
        <f t="shared" si="148"/>
        <v>OT</v>
      </c>
      <c r="C3065" s="98">
        <f t="shared" si="149"/>
        <v>54</v>
      </c>
      <c r="D3065" t="s">
        <v>6552</v>
      </c>
      <c r="E3065">
        <v>9</v>
      </c>
      <c r="F3065">
        <v>112007</v>
      </c>
      <c r="G3065" t="s">
        <v>3509</v>
      </c>
      <c r="H3065" t="s">
        <v>3510</v>
      </c>
      <c r="I3065" t="s">
        <v>5969</v>
      </c>
      <c r="J3065" t="s">
        <v>11640</v>
      </c>
      <c r="L3065" t="s">
        <v>6098</v>
      </c>
      <c r="M3065" s="99">
        <v>44462</v>
      </c>
      <c r="N3065" s="21">
        <v>207478767</v>
      </c>
      <c r="O3065" s="24">
        <v>1</v>
      </c>
      <c r="P3065" t="s">
        <v>5814</v>
      </c>
      <c r="Q3065">
        <v>2.97</v>
      </c>
      <c r="R3065" t="s">
        <v>3139</v>
      </c>
      <c r="S3065" t="s">
        <v>51</v>
      </c>
      <c r="T3065">
        <v>90</v>
      </c>
      <c r="U3065" t="s">
        <v>6098</v>
      </c>
      <c r="V3065">
        <v>207478767</v>
      </c>
      <c r="W3065" s="1">
        <v>2.97</v>
      </c>
      <c r="X3065" t="s">
        <v>3139</v>
      </c>
      <c r="Y3065" t="s">
        <v>6552</v>
      </c>
      <c r="Z3065" s="21">
        <v>208.12851800000001</v>
      </c>
      <c r="AA3065" s="1">
        <v>2.97</v>
      </c>
      <c r="AB3065" t="s">
        <v>3139</v>
      </c>
      <c r="AC3065">
        <v>649751</v>
      </c>
      <c r="AD3065" s="1" t="s">
        <v>3139</v>
      </c>
      <c r="AE3065" t="s">
        <v>5815</v>
      </c>
    </row>
    <row r="3066" spans="1:31">
      <c r="A3066" s="98" t="str">
        <f t="shared" si="147"/>
        <v>1120</v>
      </c>
      <c r="B3066" s="98" t="str">
        <f t="shared" si="148"/>
        <v>OT</v>
      </c>
      <c r="C3066" s="98">
        <f t="shared" si="149"/>
        <v>33</v>
      </c>
      <c r="D3066" t="s">
        <v>6552</v>
      </c>
      <c r="E3066">
        <v>10</v>
      </c>
      <c r="F3066">
        <v>112007</v>
      </c>
      <c r="G3066" t="s">
        <v>3509</v>
      </c>
      <c r="H3066" t="s">
        <v>3510</v>
      </c>
      <c r="I3066" t="s">
        <v>5969</v>
      </c>
      <c r="J3066" t="s">
        <v>11641</v>
      </c>
      <c r="L3066" t="s">
        <v>6064</v>
      </c>
      <c r="M3066" s="99">
        <v>44441</v>
      </c>
      <c r="N3066" s="21">
        <v>1146137566</v>
      </c>
      <c r="O3066" s="24">
        <v>1</v>
      </c>
      <c r="P3066" t="s">
        <v>5814</v>
      </c>
      <c r="Q3066">
        <v>3.16</v>
      </c>
      <c r="R3066" t="s">
        <v>3139</v>
      </c>
      <c r="S3066" t="s">
        <v>51</v>
      </c>
      <c r="T3066">
        <v>90</v>
      </c>
      <c r="U3066" t="s">
        <v>6064</v>
      </c>
      <c r="V3066">
        <v>1146137566</v>
      </c>
      <c r="W3066" s="1">
        <v>3.16</v>
      </c>
      <c r="X3066" t="s">
        <v>3139</v>
      </c>
      <c r="Y3066" t="s">
        <v>6552</v>
      </c>
      <c r="Z3066" s="21">
        <v>1152.0776080000001</v>
      </c>
      <c r="AA3066" s="1">
        <v>3.16</v>
      </c>
      <c r="AB3066" t="s">
        <v>3139</v>
      </c>
      <c r="AC3066">
        <v>5940042</v>
      </c>
      <c r="AD3066" s="1" t="s">
        <v>3139</v>
      </c>
      <c r="AE3066" t="s">
        <v>5815</v>
      </c>
    </row>
    <row r="3067" spans="1:31">
      <c r="A3067" s="98" t="str">
        <f t="shared" si="147"/>
        <v>1120</v>
      </c>
      <c r="B3067" s="98" t="str">
        <f t="shared" si="148"/>
        <v>OT</v>
      </c>
      <c r="C3067" s="98">
        <f t="shared" si="149"/>
        <v>3</v>
      </c>
      <c r="D3067" t="s">
        <v>6552</v>
      </c>
      <c r="E3067">
        <v>11</v>
      </c>
      <c r="F3067">
        <v>112007</v>
      </c>
      <c r="G3067" t="s">
        <v>3509</v>
      </c>
      <c r="H3067" t="s">
        <v>3510</v>
      </c>
      <c r="I3067" t="s">
        <v>5969</v>
      </c>
      <c r="J3067" t="s">
        <v>9921</v>
      </c>
      <c r="L3067" t="s">
        <v>6060</v>
      </c>
      <c r="M3067" s="99">
        <v>44411</v>
      </c>
      <c r="N3067" s="21">
        <v>632240783</v>
      </c>
      <c r="O3067" s="24">
        <v>1</v>
      </c>
      <c r="P3067" t="s">
        <v>5814</v>
      </c>
      <c r="Q3067">
        <v>3.65</v>
      </c>
      <c r="R3067" t="s">
        <v>3139</v>
      </c>
      <c r="S3067" t="s">
        <v>51</v>
      </c>
      <c r="T3067">
        <v>90</v>
      </c>
      <c r="U3067" t="s">
        <v>6060</v>
      </c>
      <c r="V3067">
        <v>632240783</v>
      </c>
      <c r="W3067" s="1">
        <v>3.65</v>
      </c>
      <c r="X3067" t="s">
        <v>3139</v>
      </c>
      <c r="Y3067" t="s">
        <v>6552</v>
      </c>
      <c r="Z3067" s="21">
        <v>637.88137900000004</v>
      </c>
      <c r="AA3067" s="1">
        <v>3.65</v>
      </c>
      <c r="AB3067" t="s">
        <v>3139</v>
      </c>
      <c r="AC3067">
        <v>5640596</v>
      </c>
      <c r="AD3067" s="1" t="s">
        <v>3139</v>
      </c>
      <c r="AE3067" t="s">
        <v>5815</v>
      </c>
    </row>
    <row r="3068" spans="1:31">
      <c r="A3068" s="98" t="str">
        <f t="shared" si="147"/>
        <v>1120</v>
      </c>
      <c r="B3068" s="98" t="str">
        <f t="shared" si="148"/>
        <v>OT</v>
      </c>
      <c r="C3068" s="98">
        <f t="shared" si="149"/>
        <v>11</v>
      </c>
      <c r="D3068" t="s">
        <v>6552</v>
      </c>
      <c r="E3068">
        <v>12</v>
      </c>
      <c r="F3068">
        <v>112007</v>
      </c>
      <c r="G3068" t="s">
        <v>3509</v>
      </c>
      <c r="H3068" t="s">
        <v>3510</v>
      </c>
      <c r="I3068" t="s">
        <v>5969</v>
      </c>
      <c r="J3068" t="s">
        <v>9922</v>
      </c>
      <c r="L3068" t="s">
        <v>6091</v>
      </c>
      <c r="M3068" s="99">
        <v>44419</v>
      </c>
      <c r="N3068" s="21">
        <v>475657678</v>
      </c>
      <c r="O3068" s="24">
        <v>1</v>
      </c>
      <c r="P3068" t="s">
        <v>5814</v>
      </c>
      <c r="Q3068">
        <v>3.45</v>
      </c>
      <c r="R3068" t="s">
        <v>3139</v>
      </c>
      <c r="S3068" t="s">
        <v>51</v>
      </c>
      <c r="T3068">
        <v>90</v>
      </c>
      <c r="U3068" t="s">
        <v>6091</v>
      </c>
      <c r="V3068">
        <v>475657678</v>
      </c>
      <c r="W3068" s="1">
        <v>3.45</v>
      </c>
      <c r="X3068" t="s">
        <v>3139</v>
      </c>
      <c r="Y3068" t="s">
        <v>6552</v>
      </c>
      <c r="Z3068" s="21">
        <v>479.30964899999998</v>
      </c>
      <c r="AA3068" s="1">
        <v>3.45</v>
      </c>
      <c r="AB3068" t="s">
        <v>3139</v>
      </c>
      <c r="AC3068">
        <v>3651971</v>
      </c>
      <c r="AD3068" s="1" t="s">
        <v>3139</v>
      </c>
      <c r="AE3068" t="s">
        <v>5815</v>
      </c>
    </row>
    <row r="3069" spans="1:31">
      <c r="A3069" s="98" t="str">
        <f t="shared" si="147"/>
        <v>1120</v>
      </c>
      <c r="B3069" s="98" t="str">
        <f t="shared" si="148"/>
        <v>OT</v>
      </c>
      <c r="C3069" s="98">
        <f t="shared" si="149"/>
        <v>76</v>
      </c>
      <c r="D3069" t="s">
        <v>6552</v>
      </c>
      <c r="E3069">
        <v>13</v>
      </c>
      <c r="F3069">
        <v>112007</v>
      </c>
      <c r="G3069" t="s">
        <v>3509</v>
      </c>
      <c r="H3069" t="s">
        <v>3510</v>
      </c>
      <c r="I3069" t="s">
        <v>5969</v>
      </c>
      <c r="J3069" t="s">
        <v>12293</v>
      </c>
      <c r="L3069" t="s">
        <v>6154</v>
      </c>
      <c r="M3069" s="99">
        <v>44484</v>
      </c>
      <c r="N3069" s="21">
        <v>800558093</v>
      </c>
      <c r="O3069" s="24">
        <v>1</v>
      </c>
      <c r="P3069" t="s">
        <v>5814</v>
      </c>
      <c r="Q3069">
        <v>3.06</v>
      </c>
      <c r="R3069" t="s">
        <v>3139</v>
      </c>
      <c r="S3069" t="s">
        <v>51</v>
      </c>
      <c r="T3069">
        <v>90</v>
      </c>
      <c r="U3069" t="s">
        <v>6154</v>
      </c>
      <c r="V3069">
        <v>800558093</v>
      </c>
      <c r="W3069" s="1">
        <v>3.06</v>
      </c>
      <c r="X3069" t="s">
        <v>3139</v>
      </c>
      <c r="Y3069" t="s">
        <v>6552</v>
      </c>
      <c r="Z3069" s="21">
        <v>801.64848900000004</v>
      </c>
      <c r="AA3069" s="1">
        <v>3.06</v>
      </c>
      <c r="AB3069" t="s">
        <v>3139</v>
      </c>
      <c r="AC3069">
        <v>1090396</v>
      </c>
      <c r="AD3069" s="1" t="s">
        <v>3139</v>
      </c>
      <c r="AE3069" t="s">
        <v>5815</v>
      </c>
    </row>
    <row r="3070" spans="1:31">
      <c r="A3070" s="98" t="str">
        <f t="shared" si="147"/>
        <v>1120</v>
      </c>
      <c r="B3070" s="98" t="str">
        <f t="shared" si="148"/>
        <v>OT</v>
      </c>
      <c r="C3070" s="98">
        <f t="shared" si="149"/>
        <v>24</v>
      </c>
      <c r="D3070" t="s">
        <v>6552</v>
      </c>
      <c r="E3070">
        <v>14</v>
      </c>
      <c r="F3070">
        <v>112007</v>
      </c>
      <c r="G3070" t="s">
        <v>3509</v>
      </c>
      <c r="H3070" t="s">
        <v>3510</v>
      </c>
      <c r="I3070" t="s">
        <v>5969</v>
      </c>
      <c r="J3070" t="s">
        <v>9923</v>
      </c>
      <c r="L3070" t="s">
        <v>5975</v>
      </c>
      <c r="M3070" s="99">
        <v>44432</v>
      </c>
      <c r="N3070" s="21">
        <v>806661193</v>
      </c>
      <c r="O3070" s="24">
        <v>1</v>
      </c>
      <c r="P3070" t="s">
        <v>5814</v>
      </c>
      <c r="Q3070">
        <v>3.16</v>
      </c>
      <c r="R3070" t="s">
        <v>3139</v>
      </c>
      <c r="S3070" t="s">
        <v>51</v>
      </c>
      <c r="T3070">
        <v>90</v>
      </c>
      <c r="U3070" t="s">
        <v>5975</v>
      </c>
      <c r="V3070">
        <v>806661193</v>
      </c>
      <c r="W3070" s="1">
        <v>3.16</v>
      </c>
      <c r="X3070" t="s">
        <v>3139</v>
      </c>
      <c r="Y3070" t="s">
        <v>6552</v>
      </c>
      <c r="Z3070" s="21">
        <v>811.40871200000004</v>
      </c>
      <c r="AA3070" s="1">
        <v>3.16</v>
      </c>
      <c r="AB3070" t="s">
        <v>3139</v>
      </c>
      <c r="AC3070">
        <v>4747519</v>
      </c>
      <c r="AD3070" s="1" t="s">
        <v>3139</v>
      </c>
      <c r="AE3070" t="s">
        <v>5815</v>
      </c>
    </row>
    <row r="3071" spans="1:31">
      <c r="A3071" s="98" t="str">
        <f t="shared" si="147"/>
        <v>1120</v>
      </c>
      <c r="B3071" s="98" t="str">
        <f t="shared" si="148"/>
        <v>OT</v>
      </c>
      <c r="C3071" s="98">
        <f t="shared" si="149"/>
        <v>9</v>
      </c>
      <c r="D3071" t="s">
        <v>6552</v>
      </c>
      <c r="E3071">
        <v>15</v>
      </c>
      <c r="F3071">
        <v>112007</v>
      </c>
      <c r="G3071" t="s">
        <v>870</v>
      </c>
      <c r="H3071" t="s">
        <v>3044</v>
      </c>
      <c r="I3071" t="s">
        <v>5969</v>
      </c>
      <c r="J3071" t="s">
        <v>9924</v>
      </c>
      <c r="L3071" t="s">
        <v>6088</v>
      </c>
      <c r="M3071" s="99">
        <v>44417</v>
      </c>
      <c r="N3071" s="21">
        <v>1375559807</v>
      </c>
      <c r="O3071" s="24">
        <v>1</v>
      </c>
      <c r="P3071" t="s">
        <v>5814</v>
      </c>
      <c r="Q3071">
        <v>3.89</v>
      </c>
      <c r="R3071" t="s">
        <v>3139</v>
      </c>
      <c r="S3071" t="s">
        <v>51</v>
      </c>
      <c r="T3071">
        <v>90</v>
      </c>
      <c r="U3071" t="s">
        <v>6088</v>
      </c>
      <c r="V3071">
        <v>1375559807</v>
      </c>
      <c r="W3071" s="1">
        <v>3.89</v>
      </c>
      <c r="X3071" t="s">
        <v>3139</v>
      </c>
      <c r="Y3071" t="s">
        <v>6552</v>
      </c>
      <c r="Z3071" s="21">
        <v>1387.60807</v>
      </c>
      <c r="AA3071" s="1">
        <v>3.89</v>
      </c>
      <c r="AB3071" t="s">
        <v>3139</v>
      </c>
      <c r="AC3071">
        <v>12048263</v>
      </c>
      <c r="AD3071" s="1" t="s">
        <v>3139</v>
      </c>
      <c r="AE3071" t="s">
        <v>5815</v>
      </c>
    </row>
    <row r="3072" spans="1:31">
      <c r="A3072" s="98" t="str">
        <f t="shared" si="147"/>
        <v>1120</v>
      </c>
      <c r="B3072" s="98" t="str">
        <f t="shared" si="148"/>
        <v>OT</v>
      </c>
      <c r="C3072" s="98">
        <f t="shared" si="149"/>
        <v>30</v>
      </c>
      <c r="D3072" t="s">
        <v>6552</v>
      </c>
      <c r="E3072">
        <v>16</v>
      </c>
      <c r="F3072">
        <v>112007</v>
      </c>
      <c r="G3072" t="s">
        <v>870</v>
      </c>
      <c r="H3072" t="s">
        <v>3044</v>
      </c>
      <c r="I3072" t="s">
        <v>5969</v>
      </c>
      <c r="J3072" t="s">
        <v>9925</v>
      </c>
      <c r="L3072" t="s">
        <v>5977</v>
      </c>
      <c r="M3072" s="99">
        <v>44438</v>
      </c>
      <c r="N3072" s="21">
        <v>1363924610</v>
      </c>
      <c r="O3072" s="24">
        <v>1</v>
      </c>
      <c r="P3072" t="s">
        <v>5814</v>
      </c>
      <c r="Q3072">
        <v>3.89</v>
      </c>
      <c r="R3072" t="s">
        <v>3139</v>
      </c>
      <c r="S3072" t="s">
        <v>51</v>
      </c>
      <c r="T3072">
        <v>90</v>
      </c>
      <c r="U3072" t="s">
        <v>5977</v>
      </c>
      <c r="V3072">
        <v>1363924610</v>
      </c>
      <c r="W3072" s="1">
        <v>3.89</v>
      </c>
      <c r="X3072" t="s">
        <v>3139</v>
      </c>
      <c r="Y3072" t="s">
        <v>6552</v>
      </c>
      <c r="Z3072" s="21">
        <v>1372.9212460000001</v>
      </c>
      <c r="AA3072" s="1">
        <v>3.89</v>
      </c>
      <c r="AB3072" t="s">
        <v>3139</v>
      </c>
      <c r="AC3072">
        <v>8996636</v>
      </c>
      <c r="AD3072" s="1" t="s">
        <v>3139</v>
      </c>
      <c r="AE3072" t="s">
        <v>5815</v>
      </c>
    </row>
    <row r="3073" spans="1:31">
      <c r="A3073" s="98" t="str">
        <f t="shared" si="147"/>
        <v>1120</v>
      </c>
      <c r="B3073" s="98" t="str">
        <f t="shared" si="148"/>
        <v>OT</v>
      </c>
      <c r="C3073" s="98">
        <f t="shared" si="149"/>
        <v>67</v>
      </c>
      <c r="D3073" t="s">
        <v>6552</v>
      </c>
      <c r="E3073">
        <v>17</v>
      </c>
      <c r="F3073">
        <v>112007</v>
      </c>
      <c r="G3073" t="s">
        <v>870</v>
      </c>
      <c r="H3073" t="s">
        <v>3044</v>
      </c>
      <c r="I3073" t="s">
        <v>5969</v>
      </c>
      <c r="J3073" t="s">
        <v>12294</v>
      </c>
      <c r="L3073" t="s">
        <v>6104</v>
      </c>
      <c r="M3073" s="99">
        <v>44475</v>
      </c>
      <c r="N3073" s="21">
        <v>839451876</v>
      </c>
      <c r="O3073" s="24">
        <v>1</v>
      </c>
      <c r="P3073" t="s">
        <v>5814</v>
      </c>
      <c r="Q3073">
        <v>3.5</v>
      </c>
      <c r="R3073" t="s">
        <v>3139</v>
      </c>
      <c r="S3073" t="s">
        <v>51</v>
      </c>
      <c r="T3073">
        <v>90</v>
      </c>
      <c r="U3073" t="s">
        <v>6104</v>
      </c>
      <c r="V3073">
        <v>839451876</v>
      </c>
      <c r="W3073" s="1">
        <v>3.5</v>
      </c>
      <c r="X3073" t="s">
        <v>3139</v>
      </c>
      <c r="Y3073" t="s">
        <v>6552</v>
      </c>
      <c r="Z3073" s="21">
        <v>841.49436500000002</v>
      </c>
      <c r="AA3073" s="1">
        <v>3.5</v>
      </c>
      <c r="AB3073" t="s">
        <v>3139</v>
      </c>
      <c r="AC3073">
        <v>2042489</v>
      </c>
      <c r="AD3073" s="1" t="s">
        <v>3139</v>
      </c>
      <c r="AE3073" t="s">
        <v>5815</v>
      </c>
    </row>
    <row r="3074" spans="1:31">
      <c r="A3074" s="98" t="str">
        <f t="shared" si="147"/>
        <v>1120</v>
      </c>
      <c r="B3074" s="98" t="str">
        <f t="shared" si="148"/>
        <v>OT</v>
      </c>
      <c r="C3074" s="98">
        <f t="shared" si="149"/>
        <v>38</v>
      </c>
      <c r="D3074" t="s">
        <v>6552</v>
      </c>
      <c r="E3074">
        <v>18</v>
      </c>
      <c r="F3074">
        <v>112007</v>
      </c>
      <c r="G3074" t="s">
        <v>870</v>
      </c>
      <c r="H3074" t="s">
        <v>3044</v>
      </c>
      <c r="I3074" t="s">
        <v>5969</v>
      </c>
      <c r="J3074" t="s">
        <v>11642</v>
      </c>
      <c r="L3074" t="s">
        <v>6037</v>
      </c>
      <c r="M3074" s="99">
        <v>44446</v>
      </c>
      <c r="N3074" s="21">
        <v>702908670</v>
      </c>
      <c r="O3074" s="24">
        <v>1</v>
      </c>
      <c r="P3074" t="s">
        <v>5814</v>
      </c>
      <c r="Q3074">
        <v>3.5</v>
      </c>
      <c r="R3074" t="s">
        <v>3139</v>
      </c>
      <c r="S3074" t="s">
        <v>51</v>
      </c>
      <c r="T3074">
        <v>90</v>
      </c>
      <c r="U3074" t="s">
        <v>6037</v>
      </c>
      <c r="V3074">
        <v>702908670</v>
      </c>
      <c r="W3074" s="1">
        <v>3.5</v>
      </c>
      <c r="X3074" t="s">
        <v>3139</v>
      </c>
      <c r="Y3074" t="s">
        <v>6552</v>
      </c>
      <c r="Z3074" s="21">
        <v>706.53442700000005</v>
      </c>
      <c r="AA3074" s="1">
        <v>3.5</v>
      </c>
      <c r="AB3074" t="s">
        <v>3139</v>
      </c>
      <c r="AC3074">
        <v>3625757</v>
      </c>
      <c r="AD3074" s="1" t="s">
        <v>3139</v>
      </c>
      <c r="AE3074" t="s">
        <v>5815</v>
      </c>
    </row>
    <row r="3075" spans="1:31">
      <c r="A3075" s="98" t="str">
        <f t="shared" si="147"/>
        <v>1120</v>
      </c>
      <c r="B3075" s="98" t="str">
        <f t="shared" si="148"/>
        <v>OT</v>
      </c>
      <c r="C3075" s="98">
        <f t="shared" si="149"/>
        <v>18</v>
      </c>
      <c r="D3075" t="s">
        <v>6552</v>
      </c>
      <c r="E3075">
        <v>19</v>
      </c>
      <c r="F3075">
        <v>112007</v>
      </c>
      <c r="G3075" t="s">
        <v>310</v>
      </c>
      <c r="H3075" t="s">
        <v>3173</v>
      </c>
      <c r="I3075" t="s">
        <v>5969</v>
      </c>
      <c r="J3075" t="s">
        <v>9926</v>
      </c>
      <c r="L3075" t="s">
        <v>5973</v>
      </c>
      <c r="M3075" s="99">
        <v>44426</v>
      </c>
      <c r="N3075" s="21">
        <v>141664299</v>
      </c>
      <c r="O3075" s="24">
        <v>1</v>
      </c>
      <c r="P3075" t="s">
        <v>5814</v>
      </c>
      <c r="Q3075">
        <v>2.77</v>
      </c>
      <c r="R3075" t="s">
        <v>3139</v>
      </c>
      <c r="S3075" t="s">
        <v>51</v>
      </c>
      <c r="T3075">
        <v>90</v>
      </c>
      <c r="U3075" t="s">
        <v>5973</v>
      </c>
      <c r="V3075">
        <v>141664299</v>
      </c>
      <c r="W3075" s="1">
        <v>2.77</v>
      </c>
      <c r="X3075" t="s">
        <v>3139</v>
      </c>
      <c r="Y3075" t="s">
        <v>6552</v>
      </c>
      <c r="Z3075" s="21">
        <v>142.46032700000001</v>
      </c>
      <c r="AA3075" s="1">
        <v>2.77</v>
      </c>
      <c r="AB3075" t="s">
        <v>3139</v>
      </c>
      <c r="AC3075">
        <v>796028</v>
      </c>
      <c r="AD3075" s="1" t="s">
        <v>3139</v>
      </c>
      <c r="AE3075" t="s">
        <v>5815</v>
      </c>
    </row>
    <row r="3076" spans="1:31">
      <c r="A3076" s="98" t="str">
        <f t="shared" si="147"/>
        <v>1120</v>
      </c>
      <c r="B3076" s="98" t="str">
        <f t="shared" si="148"/>
        <v>OT</v>
      </c>
      <c r="C3076" s="98">
        <f t="shared" si="149"/>
        <v>40</v>
      </c>
      <c r="D3076" t="s">
        <v>6552</v>
      </c>
      <c r="E3076">
        <v>20</v>
      </c>
      <c r="F3076">
        <v>112007</v>
      </c>
      <c r="G3076" t="s">
        <v>310</v>
      </c>
      <c r="H3076" t="s">
        <v>3173</v>
      </c>
      <c r="I3076" t="s">
        <v>5969</v>
      </c>
      <c r="J3076" t="s">
        <v>11643</v>
      </c>
      <c r="L3076" t="s">
        <v>6083</v>
      </c>
      <c r="M3076" s="99">
        <v>44448</v>
      </c>
      <c r="N3076" s="21">
        <v>476855600</v>
      </c>
      <c r="O3076" s="24">
        <v>1</v>
      </c>
      <c r="P3076" t="s">
        <v>5814</v>
      </c>
      <c r="Q3076">
        <v>2.77</v>
      </c>
      <c r="R3076" t="s">
        <v>3139</v>
      </c>
      <c r="S3076" t="s">
        <v>51</v>
      </c>
      <c r="T3076">
        <v>90</v>
      </c>
      <c r="U3076" t="s">
        <v>6083</v>
      </c>
      <c r="V3076">
        <v>476855600</v>
      </c>
      <c r="W3076" s="1">
        <v>2.77</v>
      </c>
      <c r="X3076" t="s">
        <v>3139</v>
      </c>
      <c r="Y3076" t="s">
        <v>6552</v>
      </c>
      <c r="Z3076" s="21">
        <v>478.76429000000002</v>
      </c>
      <c r="AA3076" s="1">
        <v>2.77</v>
      </c>
      <c r="AB3076" t="s">
        <v>3139</v>
      </c>
      <c r="AC3076">
        <v>1908690</v>
      </c>
      <c r="AD3076" s="1" t="s">
        <v>3139</v>
      </c>
      <c r="AE3076" t="s">
        <v>5815</v>
      </c>
    </row>
    <row r="3077" spans="1:31">
      <c r="A3077" s="98" t="str">
        <f t="shared" si="147"/>
        <v>1120</v>
      </c>
      <c r="B3077" s="98" t="str">
        <f t="shared" si="148"/>
        <v>OT</v>
      </c>
      <c r="C3077" s="98">
        <f t="shared" si="149"/>
        <v>68</v>
      </c>
      <c r="D3077" t="s">
        <v>6552</v>
      </c>
      <c r="E3077">
        <v>21</v>
      </c>
      <c r="F3077">
        <v>112007</v>
      </c>
      <c r="G3077" t="s">
        <v>310</v>
      </c>
      <c r="H3077" t="s">
        <v>3173</v>
      </c>
      <c r="I3077" t="s">
        <v>5969</v>
      </c>
      <c r="J3077" t="s">
        <v>12295</v>
      </c>
      <c r="L3077" t="s">
        <v>6068</v>
      </c>
      <c r="M3077" s="99">
        <v>44476</v>
      </c>
      <c r="N3077" s="21">
        <v>461390441</v>
      </c>
      <c r="O3077" s="24">
        <v>1</v>
      </c>
      <c r="P3077" t="s">
        <v>5814</v>
      </c>
      <c r="Q3077">
        <v>2.77</v>
      </c>
      <c r="R3077" t="s">
        <v>3139</v>
      </c>
      <c r="S3077" t="s">
        <v>51</v>
      </c>
      <c r="T3077">
        <v>90</v>
      </c>
      <c r="U3077" t="s">
        <v>6068</v>
      </c>
      <c r="V3077">
        <v>461390441</v>
      </c>
      <c r="W3077" s="1">
        <v>2.77</v>
      </c>
      <c r="X3077" t="s">
        <v>3139</v>
      </c>
      <c r="Y3077" t="s">
        <v>6552</v>
      </c>
      <c r="Z3077" s="21">
        <v>462.24280499999998</v>
      </c>
      <c r="AA3077" s="1">
        <v>2.77</v>
      </c>
      <c r="AB3077" t="s">
        <v>3139</v>
      </c>
      <c r="AC3077">
        <v>852364</v>
      </c>
      <c r="AD3077" s="1" t="s">
        <v>3139</v>
      </c>
      <c r="AE3077" t="s">
        <v>5815</v>
      </c>
    </row>
    <row r="3078" spans="1:31">
      <c r="A3078" s="98" t="str">
        <f t="shared" si="147"/>
        <v>1120</v>
      </c>
      <c r="B3078" s="98" t="str">
        <f t="shared" si="148"/>
        <v>OT</v>
      </c>
      <c r="C3078" s="98">
        <f t="shared" si="149"/>
        <v>87</v>
      </c>
      <c r="D3078" t="s">
        <v>6552</v>
      </c>
      <c r="E3078">
        <v>22</v>
      </c>
      <c r="F3078">
        <v>112007</v>
      </c>
      <c r="G3078" t="s">
        <v>329</v>
      </c>
      <c r="H3078" t="s">
        <v>3503</v>
      </c>
      <c r="I3078" t="s">
        <v>5969</v>
      </c>
      <c r="J3078" t="s">
        <v>12296</v>
      </c>
      <c r="L3078" t="s">
        <v>5981</v>
      </c>
      <c r="M3078" s="99">
        <v>44495</v>
      </c>
      <c r="N3078" s="21">
        <v>739613914</v>
      </c>
      <c r="O3078" s="24">
        <v>1</v>
      </c>
      <c r="P3078" t="s">
        <v>5814</v>
      </c>
      <c r="Q3078">
        <v>2.1800000000000002</v>
      </c>
      <c r="R3078" t="s">
        <v>3139</v>
      </c>
      <c r="S3078" t="s">
        <v>51</v>
      </c>
      <c r="T3078">
        <v>90</v>
      </c>
      <c r="U3078" t="s">
        <v>5981</v>
      </c>
      <c r="V3078">
        <v>739613914</v>
      </c>
      <c r="W3078" s="1">
        <v>2.1800000000000002</v>
      </c>
      <c r="X3078" t="s">
        <v>3139</v>
      </c>
      <c r="Y3078" t="s">
        <v>6552</v>
      </c>
      <c r="Z3078" s="21">
        <v>739.83806600000003</v>
      </c>
      <c r="AA3078" s="1">
        <v>2.1800000000000002</v>
      </c>
      <c r="AB3078" t="s">
        <v>3139</v>
      </c>
      <c r="AC3078">
        <v>224152</v>
      </c>
      <c r="AD3078" s="1" t="s">
        <v>3139</v>
      </c>
      <c r="AE3078" t="s">
        <v>5815</v>
      </c>
    </row>
    <row r="3079" spans="1:31">
      <c r="A3079" s="98" t="str">
        <f t="shared" si="147"/>
        <v>1120</v>
      </c>
      <c r="B3079" s="98" t="str">
        <f t="shared" si="148"/>
        <v>OT</v>
      </c>
      <c r="C3079" s="98">
        <f t="shared" si="149"/>
        <v>10</v>
      </c>
      <c r="D3079" t="s">
        <v>6552</v>
      </c>
      <c r="E3079">
        <v>23</v>
      </c>
      <c r="F3079">
        <v>112007</v>
      </c>
      <c r="G3079" t="s">
        <v>329</v>
      </c>
      <c r="H3079" t="s">
        <v>3503</v>
      </c>
      <c r="I3079" t="s">
        <v>5969</v>
      </c>
      <c r="J3079" t="s">
        <v>9927</v>
      </c>
      <c r="L3079" t="s">
        <v>6088</v>
      </c>
      <c r="M3079" s="99">
        <v>44418</v>
      </c>
      <c r="N3079" s="21">
        <v>941557967</v>
      </c>
      <c r="O3079" s="24">
        <v>1</v>
      </c>
      <c r="P3079" t="s">
        <v>5814</v>
      </c>
      <c r="Q3079">
        <v>2.1800000000000002</v>
      </c>
      <c r="R3079" t="s">
        <v>3139</v>
      </c>
      <c r="S3079" t="s">
        <v>51</v>
      </c>
      <c r="T3079">
        <v>90</v>
      </c>
      <c r="U3079" t="s">
        <v>6088</v>
      </c>
      <c r="V3079">
        <v>941557967</v>
      </c>
      <c r="W3079" s="1">
        <v>2.1800000000000002</v>
      </c>
      <c r="X3079" t="s">
        <v>3139</v>
      </c>
      <c r="Y3079" t="s">
        <v>6552</v>
      </c>
      <c r="Z3079" s="21">
        <v>946.18071499999996</v>
      </c>
      <c r="AA3079" s="1">
        <v>2.1800000000000002</v>
      </c>
      <c r="AB3079" t="s">
        <v>3139</v>
      </c>
      <c r="AC3079">
        <v>4622748</v>
      </c>
      <c r="AD3079" s="1" t="s">
        <v>3139</v>
      </c>
      <c r="AE3079" t="s">
        <v>5815</v>
      </c>
    </row>
    <row r="3080" spans="1:31">
      <c r="A3080" s="98" t="str">
        <f t="shared" si="147"/>
        <v>1120</v>
      </c>
      <c r="B3080" s="98" t="str">
        <f t="shared" si="148"/>
        <v>OT</v>
      </c>
      <c r="C3080" s="98">
        <f t="shared" si="149"/>
        <v>77</v>
      </c>
      <c r="D3080" t="s">
        <v>6552</v>
      </c>
      <c r="E3080">
        <v>24</v>
      </c>
      <c r="F3080">
        <v>112007</v>
      </c>
      <c r="G3080" t="s">
        <v>329</v>
      </c>
      <c r="H3080" t="s">
        <v>3503</v>
      </c>
      <c r="I3080" t="s">
        <v>5969</v>
      </c>
      <c r="J3080" t="s">
        <v>12297</v>
      </c>
      <c r="L3080" t="s">
        <v>6431</v>
      </c>
      <c r="M3080" s="99">
        <v>44485</v>
      </c>
      <c r="N3080" s="21">
        <v>494045221</v>
      </c>
      <c r="O3080" s="24">
        <v>1</v>
      </c>
      <c r="P3080" t="s">
        <v>5814</v>
      </c>
      <c r="Q3080">
        <v>2.23</v>
      </c>
      <c r="R3080" t="s">
        <v>3139</v>
      </c>
      <c r="S3080" t="s">
        <v>51</v>
      </c>
      <c r="T3080">
        <v>90</v>
      </c>
      <c r="U3080" t="s">
        <v>6431</v>
      </c>
      <c r="V3080">
        <v>494045221</v>
      </c>
      <c r="W3080" s="1">
        <v>2.23</v>
      </c>
      <c r="X3080" t="s">
        <v>3139</v>
      </c>
      <c r="Y3080" t="s">
        <v>6552</v>
      </c>
      <c r="Z3080" s="21">
        <v>494.50453099999999</v>
      </c>
      <c r="AA3080" s="1">
        <v>2.23</v>
      </c>
      <c r="AB3080" t="s">
        <v>3139</v>
      </c>
      <c r="AC3080">
        <v>459310</v>
      </c>
      <c r="AD3080" s="1" t="s">
        <v>3139</v>
      </c>
      <c r="AE3080" t="s">
        <v>5815</v>
      </c>
    </row>
    <row r="3081" spans="1:31">
      <c r="A3081" s="98" t="str">
        <f t="shared" si="147"/>
        <v>1120</v>
      </c>
      <c r="B3081" s="98" t="str">
        <f t="shared" si="148"/>
        <v>OT</v>
      </c>
      <c r="C3081" s="98">
        <f t="shared" si="149"/>
        <v>68</v>
      </c>
      <c r="D3081" t="s">
        <v>6552</v>
      </c>
      <c r="E3081">
        <v>25</v>
      </c>
      <c r="F3081">
        <v>112007</v>
      </c>
      <c r="G3081" t="s">
        <v>329</v>
      </c>
      <c r="H3081" t="s">
        <v>3503</v>
      </c>
      <c r="I3081" t="s">
        <v>5969</v>
      </c>
      <c r="J3081" t="s">
        <v>12298</v>
      </c>
      <c r="L3081" t="s">
        <v>6068</v>
      </c>
      <c r="M3081" s="99">
        <v>44476</v>
      </c>
      <c r="N3081" s="21">
        <v>889836969</v>
      </c>
      <c r="O3081" s="24">
        <v>1</v>
      </c>
      <c r="P3081" t="s">
        <v>5814</v>
      </c>
      <c r="Q3081">
        <v>2.23</v>
      </c>
      <c r="R3081" t="s">
        <v>3139</v>
      </c>
      <c r="S3081" t="s">
        <v>51</v>
      </c>
      <c r="T3081">
        <v>90</v>
      </c>
      <c r="U3081" t="s">
        <v>6068</v>
      </c>
      <c r="V3081">
        <v>889836969</v>
      </c>
      <c r="W3081" s="1">
        <v>2.23</v>
      </c>
      <c r="X3081" t="s">
        <v>3139</v>
      </c>
      <c r="Y3081" t="s">
        <v>6552</v>
      </c>
      <c r="Z3081" s="21">
        <v>891.16060800000002</v>
      </c>
      <c r="AA3081" s="1">
        <v>2.23</v>
      </c>
      <c r="AB3081" t="s">
        <v>3139</v>
      </c>
      <c r="AC3081">
        <v>1323639</v>
      </c>
      <c r="AD3081" s="1" t="s">
        <v>3139</v>
      </c>
      <c r="AE3081" t="s">
        <v>5815</v>
      </c>
    </row>
    <row r="3082" spans="1:31">
      <c r="A3082" s="98" t="str">
        <f t="shared" si="147"/>
        <v>1203</v>
      </c>
      <c r="B3082" s="98" t="str">
        <f t="shared" si="148"/>
        <v>FL</v>
      </c>
      <c r="C3082" s="98">
        <f t="shared" si="149"/>
        <v>0</v>
      </c>
      <c r="D3082" t="s">
        <v>6552</v>
      </c>
      <c r="E3082">
        <v>26</v>
      </c>
      <c r="F3082">
        <v>120315</v>
      </c>
      <c r="G3082" t="s">
        <v>3916</v>
      </c>
      <c r="H3082" t="s">
        <v>3337</v>
      </c>
      <c r="I3082" t="s">
        <v>6006</v>
      </c>
      <c r="J3082" t="s">
        <v>3924</v>
      </c>
      <c r="L3082" t="s">
        <v>6087</v>
      </c>
      <c r="M3082" s="99">
        <v>44408</v>
      </c>
      <c r="N3082" s="21">
        <v>1101277</v>
      </c>
      <c r="O3082" s="24">
        <v>1</v>
      </c>
      <c r="Q3082" t="s">
        <v>3139</v>
      </c>
      <c r="R3082" t="s">
        <v>3139</v>
      </c>
      <c r="T3082" t="s">
        <v>3139</v>
      </c>
      <c r="U3082" t="s">
        <v>6087</v>
      </c>
      <c r="V3082">
        <v>1101277</v>
      </c>
      <c r="W3082" s="1" t="s">
        <v>3139</v>
      </c>
      <c r="X3082">
        <v>27</v>
      </c>
      <c r="Y3082" t="s">
        <v>6552</v>
      </c>
      <c r="Z3082" s="21">
        <v>1.1030139999999999</v>
      </c>
      <c r="AA3082" s="1" t="s">
        <v>3139</v>
      </c>
      <c r="AB3082">
        <v>26893</v>
      </c>
      <c r="AC3082">
        <v>1737</v>
      </c>
      <c r="AD3082" s="1" t="s">
        <v>3139</v>
      </c>
      <c r="AE3082" t="s">
        <v>5815</v>
      </c>
    </row>
    <row r="3083" spans="1:31">
      <c r="A3083" s="98" t="str">
        <f t="shared" si="147"/>
        <v>1226</v>
      </c>
      <c r="B3083" s="98" t="str">
        <f t="shared" si="148"/>
        <v>OT</v>
      </c>
      <c r="C3083" s="98">
        <f t="shared" si="149"/>
        <v>0</v>
      </c>
      <c r="D3083" t="s">
        <v>6552</v>
      </c>
      <c r="E3083">
        <v>27</v>
      </c>
      <c r="F3083">
        <v>122602</v>
      </c>
      <c r="G3083" t="s">
        <v>3181</v>
      </c>
      <c r="H3083" t="s">
        <v>3925</v>
      </c>
      <c r="I3083" t="s">
        <v>6006</v>
      </c>
      <c r="J3083" t="s">
        <v>89</v>
      </c>
      <c r="N3083" s="21">
        <v>26677630</v>
      </c>
      <c r="O3083" s="24">
        <v>1</v>
      </c>
      <c r="Q3083" t="s">
        <v>3139</v>
      </c>
      <c r="R3083" t="s">
        <v>3139</v>
      </c>
      <c r="T3083" t="s">
        <v>3139</v>
      </c>
      <c r="U3083" t="s">
        <v>7233</v>
      </c>
      <c r="V3083">
        <v>26677630</v>
      </c>
      <c r="W3083" s="1" t="s">
        <v>3139</v>
      </c>
      <c r="X3083">
        <v>1</v>
      </c>
      <c r="Y3083" t="s">
        <v>6552</v>
      </c>
      <c r="Z3083" s="21">
        <v>26.677630000000001</v>
      </c>
      <c r="AA3083" s="1" t="s">
        <v>3139</v>
      </c>
      <c r="AB3083">
        <v>0</v>
      </c>
      <c r="AC3083">
        <v>0</v>
      </c>
      <c r="AD3083" s="1" t="s">
        <v>3139</v>
      </c>
      <c r="AE3083" t="s">
        <v>5815</v>
      </c>
    </row>
    <row r="3084" spans="1:31">
      <c r="A3084" s="98" t="str">
        <f t="shared" si="147"/>
        <v>1226</v>
      </c>
      <c r="B3084" s="98" t="str">
        <f t="shared" si="148"/>
        <v>OT</v>
      </c>
      <c r="C3084" s="98">
        <f t="shared" si="149"/>
        <v>0</v>
      </c>
      <c r="D3084" t="s">
        <v>6552</v>
      </c>
      <c r="E3084">
        <v>28</v>
      </c>
      <c r="F3084">
        <v>122602</v>
      </c>
      <c r="G3084" t="s">
        <v>3179</v>
      </c>
      <c r="H3084" t="s">
        <v>3926</v>
      </c>
      <c r="I3084" t="s">
        <v>6006</v>
      </c>
      <c r="J3084" t="s">
        <v>89</v>
      </c>
      <c r="N3084" s="21">
        <v>15052133</v>
      </c>
      <c r="O3084" s="24">
        <v>1</v>
      </c>
      <c r="Q3084" t="s">
        <v>3139</v>
      </c>
      <c r="R3084" t="s">
        <v>3139</v>
      </c>
      <c r="T3084" t="s">
        <v>3139</v>
      </c>
      <c r="U3084" t="s">
        <v>7233</v>
      </c>
      <c r="V3084">
        <v>15052133</v>
      </c>
      <c r="W3084" s="1" t="s">
        <v>3139</v>
      </c>
      <c r="X3084">
        <v>1</v>
      </c>
      <c r="Y3084" t="s">
        <v>6552</v>
      </c>
      <c r="Z3084" s="21">
        <v>15.052133</v>
      </c>
      <c r="AA3084" s="1" t="s">
        <v>3139</v>
      </c>
      <c r="AB3084">
        <v>0</v>
      </c>
      <c r="AC3084">
        <v>0</v>
      </c>
      <c r="AD3084" s="1" t="s">
        <v>3139</v>
      </c>
      <c r="AE3084" t="s">
        <v>5815</v>
      </c>
    </row>
    <row r="3085" spans="1:31">
      <c r="A3085" s="98" t="str">
        <f t="shared" si="147"/>
        <v>1226</v>
      </c>
      <c r="B3085" s="98" t="str">
        <f t="shared" si="148"/>
        <v>OT</v>
      </c>
      <c r="C3085" s="98">
        <f t="shared" si="149"/>
        <v>0</v>
      </c>
      <c r="D3085" t="s">
        <v>6552</v>
      </c>
      <c r="E3085">
        <v>29</v>
      </c>
      <c r="F3085">
        <v>122602</v>
      </c>
      <c r="G3085" t="s">
        <v>3927</v>
      </c>
      <c r="H3085" t="s">
        <v>3928</v>
      </c>
      <c r="I3085" t="s">
        <v>6006</v>
      </c>
      <c r="J3085" t="s">
        <v>89</v>
      </c>
      <c r="N3085" s="21">
        <v>49430536</v>
      </c>
      <c r="O3085" s="24">
        <v>1</v>
      </c>
      <c r="Q3085" t="s">
        <v>3139</v>
      </c>
      <c r="R3085" t="s">
        <v>3139</v>
      </c>
      <c r="T3085" t="s">
        <v>3139</v>
      </c>
      <c r="U3085" t="s">
        <v>6697</v>
      </c>
      <c r="V3085">
        <v>49430536</v>
      </c>
      <c r="W3085" s="1" t="s">
        <v>3139</v>
      </c>
      <c r="X3085">
        <v>1</v>
      </c>
      <c r="Y3085" t="s">
        <v>6552</v>
      </c>
      <c r="Z3085" s="21">
        <v>49.430535999999996</v>
      </c>
      <c r="AA3085" s="1" t="s">
        <v>3139</v>
      </c>
      <c r="AB3085">
        <v>0</v>
      </c>
      <c r="AC3085">
        <v>0</v>
      </c>
      <c r="AD3085" s="1" t="s">
        <v>3139</v>
      </c>
      <c r="AE3085" t="s">
        <v>5815</v>
      </c>
    </row>
    <row r="3086" spans="1:31">
      <c r="A3086" s="98" t="str">
        <f t="shared" si="147"/>
        <v>1226</v>
      </c>
      <c r="B3086" s="98" t="str">
        <f t="shared" si="148"/>
        <v>OT</v>
      </c>
      <c r="C3086" s="98">
        <f t="shared" si="149"/>
        <v>0</v>
      </c>
      <c r="D3086" t="s">
        <v>6552</v>
      </c>
      <c r="E3086">
        <v>30</v>
      </c>
      <c r="F3086">
        <v>122603</v>
      </c>
      <c r="G3086" t="s">
        <v>3929</v>
      </c>
      <c r="H3086" t="s">
        <v>3930</v>
      </c>
      <c r="I3086" t="s">
        <v>6006</v>
      </c>
      <c r="J3086" t="s">
        <v>89</v>
      </c>
      <c r="N3086" s="21">
        <v>908526</v>
      </c>
      <c r="O3086" s="24">
        <v>1</v>
      </c>
      <c r="Q3086" t="s">
        <v>3139</v>
      </c>
      <c r="R3086" t="s">
        <v>3139</v>
      </c>
      <c r="T3086" t="s">
        <v>3139</v>
      </c>
      <c r="U3086" t="s">
        <v>7234</v>
      </c>
      <c r="V3086">
        <v>908526</v>
      </c>
      <c r="W3086" s="1" t="s">
        <v>3139</v>
      </c>
      <c r="X3086">
        <v>1</v>
      </c>
      <c r="Y3086" t="s">
        <v>6552</v>
      </c>
      <c r="Z3086" s="21">
        <v>0.90852599999999994</v>
      </c>
      <c r="AA3086" s="1" t="s">
        <v>3139</v>
      </c>
      <c r="AB3086">
        <v>0</v>
      </c>
      <c r="AC3086">
        <v>0</v>
      </c>
      <c r="AD3086" s="1" t="s">
        <v>3139</v>
      </c>
      <c r="AE3086" t="s">
        <v>5815</v>
      </c>
    </row>
    <row r="3087" spans="1:31">
      <c r="A3087" s="98" t="str">
        <f t="shared" si="147"/>
        <v>1226</v>
      </c>
      <c r="B3087" s="98" t="str">
        <f t="shared" si="148"/>
        <v>OT</v>
      </c>
      <c r="C3087" s="98">
        <f t="shared" si="149"/>
        <v>0</v>
      </c>
      <c r="D3087" t="s">
        <v>6552</v>
      </c>
      <c r="E3087">
        <v>31</v>
      </c>
      <c r="F3087">
        <v>122603</v>
      </c>
      <c r="G3087" t="s">
        <v>3450</v>
      </c>
      <c r="H3087" t="s">
        <v>3931</v>
      </c>
      <c r="I3087" t="s">
        <v>6006</v>
      </c>
      <c r="J3087" t="s">
        <v>88</v>
      </c>
      <c r="N3087" s="21">
        <v>707922</v>
      </c>
      <c r="O3087" s="24">
        <v>1</v>
      </c>
      <c r="Q3087" t="s">
        <v>3139</v>
      </c>
      <c r="R3087" t="s">
        <v>3139</v>
      </c>
      <c r="T3087" t="s">
        <v>3139</v>
      </c>
      <c r="U3087" t="s">
        <v>7235</v>
      </c>
      <c r="V3087">
        <v>707922</v>
      </c>
      <c r="W3087" s="1" t="s">
        <v>3139</v>
      </c>
      <c r="X3087">
        <v>1</v>
      </c>
      <c r="Y3087" t="s">
        <v>6552</v>
      </c>
      <c r="Z3087" s="21">
        <v>0.70792200000000005</v>
      </c>
      <c r="AA3087" s="1" t="s">
        <v>3139</v>
      </c>
      <c r="AB3087">
        <v>0</v>
      </c>
      <c r="AC3087">
        <v>0</v>
      </c>
      <c r="AD3087" s="1" t="s">
        <v>3139</v>
      </c>
      <c r="AE3087" t="s">
        <v>5815</v>
      </c>
    </row>
    <row r="3088" spans="1:31">
      <c r="A3088" s="98" t="str">
        <f t="shared" si="147"/>
        <v>1203</v>
      </c>
      <c r="B3088" s="98" t="str">
        <f t="shared" si="148"/>
        <v>FL</v>
      </c>
      <c r="C3088" s="98">
        <f t="shared" si="149"/>
        <v>74</v>
      </c>
      <c r="D3088" t="s">
        <v>6552</v>
      </c>
      <c r="E3088">
        <v>1</v>
      </c>
      <c r="F3088">
        <v>120305</v>
      </c>
      <c r="G3088" t="s">
        <v>329</v>
      </c>
      <c r="H3088" t="s">
        <v>3456</v>
      </c>
      <c r="I3088" t="s">
        <v>5969</v>
      </c>
      <c r="J3088" t="s">
        <v>12299</v>
      </c>
      <c r="L3088" t="s">
        <v>6072</v>
      </c>
      <c r="M3088" s="99">
        <v>44482</v>
      </c>
      <c r="N3088" s="21">
        <v>222819134</v>
      </c>
      <c r="O3088" s="24">
        <v>1</v>
      </c>
      <c r="P3088" t="s">
        <v>5814</v>
      </c>
      <c r="Q3088">
        <v>2.2499999999999999E-2</v>
      </c>
      <c r="R3088">
        <v>222819134</v>
      </c>
      <c r="S3088" t="s">
        <v>54</v>
      </c>
      <c r="T3088">
        <v>90</v>
      </c>
      <c r="U3088" t="s">
        <v>6072</v>
      </c>
      <c r="V3088">
        <v>222819134</v>
      </c>
      <c r="W3088" s="1">
        <v>2.2499999999999999E-2</v>
      </c>
      <c r="X3088" t="s">
        <v>3139</v>
      </c>
      <c r="Y3088" t="s">
        <v>6552</v>
      </c>
      <c r="Z3088" s="21">
        <v>223.054124607251</v>
      </c>
      <c r="AA3088" s="1">
        <v>2.2499999999999999E-2</v>
      </c>
      <c r="AB3088" t="s">
        <v>3139</v>
      </c>
      <c r="AC3088">
        <v>234990.607251315</v>
      </c>
      <c r="AD3088" s="1" t="s">
        <v>3139</v>
      </c>
      <c r="AE3088" t="s">
        <v>5815</v>
      </c>
    </row>
    <row r="3089" spans="1:31">
      <c r="A3089" s="98" t="str">
        <f t="shared" si="147"/>
        <v>1203</v>
      </c>
      <c r="B3089" s="98" t="str">
        <f t="shared" si="148"/>
        <v>FL</v>
      </c>
      <c r="C3089" s="98">
        <f t="shared" si="149"/>
        <v>92</v>
      </c>
      <c r="D3089" t="s">
        <v>6552</v>
      </c>
      <c r="E3089">
        <v>2</v>
      </c>
      <c r="F3089">
        <v>120305</v>
      </c>
      <c r="G3089" t="s">
        <v>329</v>
      </c>
      <c r="H3089" t="s">
        <v>3456</v>
      </c>
      <c r="I3089" t="s">
        <v>5969</v>
      </c>
      <c r="J3089" t="s">
        <v>12300</v>
      </c>
      <c r="L3089" t="s">
        <v>6552</v>
      </c>
      <c r="M3089" s="99">
        <v>44500</v>
      </c>
      <c r="N3089" s="21">
        <v>100000000</v>
      </c>
      <c r="O3089" s="24">
        <v>1</v>
      </c>
      <c r="P3089" t="s">
        <v>5814</v>
      </c>
      <c r="Q3089">
        <v>0.01</v>
      </c>
      <c r="R3089">
        <v>100000000</v>
      </c>
      <c r="S3089" t="s">
        <v>54</v>
      </c>
      <c r="T3089">
        <v>90</v>
      </c>
      <c r="U3089" t="s">
        <v>6552</v>
      </c>
      <c r="V3089">
        <v>100000000</v>
      </c>
      <c r="W3089" s="1">
        <v>0.01</v>
      </c>
      <c r="X3089" t="s">
        <v>3139</v>
      </c>
      <c r="Y3089" t="s">
        <v>6552</v>
      </c>
      <c r="Z3089" s="21">
        <v>100.000001</v>
      </c>
      <c r="AA3089" s="1">
        <v>0.01</v>
      </c>
      <c r="AB3089" t="s">
        <v>3139</v>
      </c>
      <c r="AC3089">
        <v>1</v>
      </c>
      <c r="AD3089" s="1" t="s">
        <v>3139</v>
      </c>
      <c r="AE3089" t="s">
        <v>5815</v>
      </c>
    </row>
    <row r="3090" spans="1:31">
      <c r="A3090" s="98" t="str">
        <f t="shared" si="147"/>
        <v>1203</v>
      </c>
      <c r="B3090" s="98" t="str">
        <f t="shared" si="148"/>
        <v>FL</v>
      </c>
      <c r="C3090" s="98">
        <f t="shared" si="149"/>
        <v>35</v>
      </c>
      <c r="D3090" t="s">
        <v>6552</v>
      </c>
      <c r="E3090">
        <v>3</v>
      </c>
      <c r="F3090">
        <v>120305</v>
      </c>
      <c r="G3090" t="s">
        <v>53</v>
      </c>
      <c r="H3090" t="s">
        <v>3047</v>
      </c>
      <c r="I3090" t="s">
        <v>5969</v>
      </c>
      <c r="J3090" t="s">
        <v>12301</v>
      </c>
      <c r="L3090" t="s">
        <v>6066</v>
      </c>
      <c r="M3090" s="99">
        <v>44443</v>
      </c>
      <c r="N3090" s="21">
        <v>223472556</v>
      </c>
      <c r="O3090" s="24">
        <v>1</v>
      </c>
      <c r="P3090" t="s">
        <v>5814</v>
      </c>
      <c r="Q3090">
        <v>2.3E-2</v>
      </c>
      <c r="R3090">
        <v>223472556</v>
      </c>
      <c r="S3090" t="s">
        <v>54</v>
      </c>
      <c r="T3090">
        <v>90</v>
      </c>
      <c r="U3090" t="s">
        <v>6066</v>
      </c>
      <c r="V3090">
        <v>223472556</v>
      </c>
      <c r="W3090" s="1">
        <v>2.3E-2</v>
      </c>
      <c r="X3090" t="s">
        <v>3139</v>
      </c>
      <c r="Y3090" t="s">
        <v>6552</v>
      </c>
      <c r="Z3090" s="21">
        <v>224.26603851910801</v>
      </c>
      <c r="AA3090" s="1">
        <v>2.3E-2</v>
      </c>
      <c r="AB3090" t="s">
        <v>3139</v>
      </c>
      <c r="AC3090">
        <v>793482.519108354</v>
      </c>
      <c r="AD3090" s="1" t="s">
        <v>3139</v>
      </c>
      <c r="AE3090" t="s">
        <v>5815</v>
      </c>
    </row>
    <row r="3091" spans="1:31">
      <c r="A3091" s="98" t="str">
        <f t="shared" si="147"/>
        <v>1203</v>
      </c>
      <c r="B3091" s="98" t="str">
        <f t="shared" si="148"/>
        <v>FL</v>
      </c>
      <c r="C3091" s="98">
        <f t="shared" si="149"/>
        <v>75</v>
      </c>
      <c r="D3091" t="s">
        <v>6552</v>
      </c>
      <c r="E3091">
        <v>4</v>
      </c>
      <c r="F3091">
        <v>120305</v>
      </c>
      <c r="G3091" t="s">
        <v>53</v>
      </c>
      <c r="H3091" t="s">
        <v>3047</v>
      </c>
      <c r="I3091" t="s">
        <v>5969</v>
      </c>
      <c r="J3091" t="s">
        <v>12302</v>
      </c>
      <c r="L3091" t="s">
        <v>6074</v>
      </c>
      <c r="M3091" s="99">
        <v>44483</v>
      </c>
      <c r="N3091" s="21">
        <v>113769717</v>
      </c>
      <c r="O3091" s="24">
        <v>1</v>
      </c>
      <c r="P3091" t="s">
        <v>5814</v>
      </c>
      <c r="Q3091">
        <v>0.02</v>
      </c>
      <c r="R3091">
        <v>113769717</v>
      </c>
      <c r="S3091" t="s">
        <v>54</v>
      </c>
      <c r="T3091">
        <v>90</v>
      </c>
      <c r="U3091" t="s">
        <v>6074</v>
      </c>
      <c r="V3091">
        <v>113769717</v>
      </c>
      <c r="W3091" s="1">
        <v>0.02</v>
      </c>
      <c r="X3091" t="s">
        <v>3139</v>
      </c>
      <c r="Y3091" t="s">
        <v>6552</v>
      </c>
      <c r="Z3091" s="21">
        <v>114.05854478709701</v>
      </c>
      <c r="AA3091" s="1">
        <v>0.02</v>
      </c>
      <c r="AB3091" t="s">
        <v>3139</v>
      </c>
      <c r="AC3091">
        <v>288827.78709711297</v>
      </c>
      <c r="AD3091" s="1" t="s">
        <v>3139</v>
      </c>
      <c r="AE3091" t="s">
        <v>5815</v>
      </c>
    </row>
    <row r="3092" spans="1:31">
      <c r="A3092" s="98" t="str">
        <f t="shared" si="147"/>
        <v>1203</v>
      </c>
      <c r="B3092" s="98" t="str">
        <f t="shared" si="148"/>
        <v>FL</v>
      </c>
      <c r="C3092" s="98">
        <f t="shared" si="149"/>
        <v>3</v>
      </c>
      <c r="D3092" t="s">
        <v>6552</v>
      </c>
      <c r="E3092">
        <v>5</v>
      </c>
      <c r="F3092">
        <v>120305</v>
      </c>
      <c r="G3092" t="s">
        <v>53</v>
      </c>
      <c r="H3092" t="s">
        <v>3047</v>
      </c>
      <c r="I3092" t="s">
        <v>5969</v>
      </c>
      <c r="J3092" t="s">
        <v>11646</v>
      </c>
      <c r="L3092" t="s">
        <v>6060</v>
      </c>
      <c r="M3092" s="99">
        <v>44411</v>
      </c>
      <c r="N3092" s="21">
        <v>603708000</v>
      </c>
      <c r="O3092" s="24">
        <v>1</v>
      </c>
      <c r="P3092" t="s">
        <v>5814</v>
      </c>
      <c r="Q3092">
        <v>2.5000000000000001E-2</v>
      </c>
      <c r="R3092">
        <v>603708000</v>
      </c>
      <c r="S3092" t="s">
        <v>54</v>
      </c>
      <c r="T3092">
        <v>90</v>
      </c>
      <c r="U3092" t="s">
        <v>6060</v>
      </c>
      <c r="V3092">
        <v>603708000</v>
      </c>
      <c r="W3092" s="1">
        <v>2.5000000000000001E-2</v>
      </c>
      <c r="X3092" t="s">
        <v>3139</v>
      </c>
      <c r="Y3092" t="s">
        <v>6552</v>
      </c>
      <c r="Z3092" s="21">
        <v>607.32542272288208</v>
      </c>
      <c r="AA3092" s="1">
        <v>2.5000000000000001E-2</v>
      </c>
      <c r="AB3092" t="s">
        <v>3139</v>
      </c>
      <c r="AC3092">
        <v>3617422.7228821102</v>
      </c>
      <c r="AD3092" s="1" t="s">
        <v>3139</v>
      </c>
      <c r="AE3092" t="s">
        <v>5815</v>
      </c>
    </row>
    <row r="3093" spans="1:31">
      <c r="A3093" s="98" t="str">
        <f t="shared" si="147"/>
        <v>1203</v>
      </c>
      <c r="B3093" s="98" t="str">
        <f t="shared" si="148"/>
        <v>FL</v>
      </c>
      <c r="C3093" s="98">
        <f t="shared" si="149"/>
        <v>18</v>
      </c>
      <c r="D3093" t="s">
        <v>6552</v>
      </c>
      <c r="E3093">
        <v>6</v>
      </c>
      <c r="F3093">
        <v>120305</v>
      </c>
      <c r="G3093" t="s">
        <v>53</v>
      </c>
      <c r="H3093" t="s">
        <v>3047</v>
      </c>
      <c r="I3093" t="s">
        <v>5969</v>
      </c>
      <c r="J3093" t="s">
        <v>11647</v>
      </c>
      <c r="L3093" t="s">
        <v>5973</v>
      </c>
      <c r="M3093" s="99">
        <v>44426</v>
      </c>
      <c r="N3093" s="21">
        <v>90199295</v>
      </c>
      <c r="O3093" s="24">
        <v>1</v>
      </c>
      <c r="P3093" t="s">
        <v>5814</v>
      </c>
      <c r="Q3093">
        <v>2.3E-2</v>
      </c>
      <c r="R3093">
        <v>90199295</v>
      </c>
      <c r="S3093" t="s">
        <v>54</v>
      </c>
      <c r="T3093">
        <v>90</v>
      </c>
      <c r="U3093" t="s">
        <v>5973</v>
      </c>
      <c r="V3093">
        <v>90199295</v>
      </c>
      <c r="W3093" s="1">
        <v>2.3E-2</v>
      </c>
      <c r="X3093" t="s">
        <v>3139</v>
      </c>
      <c r="Y3093" t="s">
        <v>6552</v>
      </c>
      <c r="Z3093" s="21">
        <v>90.611070762086086</v>
      </c>
      <c r="AA3093" s="1">
        <v>2.3E-2</v>
      </c>
      <c r="AB3093" t="s">
        <v>3139</v>
      </c>
      <c r="AC3093">
        <v>411775.76208608598</v>
      </c>
      <c r="AD3093" s="1" t="s">
        <v>3139</v>
      </c>
      <c r="AE3093" t="s">
        <v>5815</v>
      </c>
    </row>
    <row r="3094" spans="1:31">
      <c r="A3094" s="98" t="str">
        <f t="shared" si="147"/>
        <v>1203</v>
      </c>
      <c r="B3094" s="98" t="str">
        <f t="shared" si="148"/>
        <v>FL</v>
      </c>
      <c r="C3094" s="98">
        <f t="shared" si="149"/>
        <v>33</v>
      </c>
      <c r="D3094" t="s">
        <v>6552</v>
      </c>
      <c r="E3094">
        <v>7</v>
      </c>
      <c r="F3094">
        <v>120305</v>
      </c>
      <c r="G3094" t="s">
        <v>53</v>
      </c>
      <c r="H3094" t="s">
        <v>3047</v>
      </c>
      <c r="I3094" t="s">
        <v>5969</v>
      </c>
      <c r="J3094" t="s">
        <v>11648</v>
      </c>
      <c r="L3094" t="s">
        <v>6064</v>
      </c>
      <c r="M3094" s="99">
        <v>44441</v>
      </c>
      <c r="N3094" s="21">
        <v>506459104</v>
      </c>
      <c r="O3094" s="24">
        <v>1</v>
      </c>
      <c r="P3094" t="s">
        <v>5814</v>
      </c>
      <c r="Q3094">
        <v>2.3E-2</v>
      </c>
      <c r="R3094">
        <v>506459104</v>
      </c>
      <c r="S3094" t="s">
        <v>54</v>
      </c>
      <c r="T3094">
        <v>90</v>
      </c>
      <c r="U3094" t="s">
        <v>6064</v>
      </c>
      <c r="V3094">
        <v>506459104</v>
      </c>
      <c r="W3094" s="1">
        <v>2.3E-2</v>
      </c>
      <c r="X3094" t="s">
        <v>3139</v>
      </c>
      <c r="Y3094" t="s">
        <v>6552</v>
      </c>
      <c r="Z3094" s="21">
        <v>508.321609294506</v>
      </c>
      <c r="AA3094" s="1">
        <v>2.3E-2</v>
      </c>
      <c r="AB3094" t="s">
        <v>3139</v>
      </c>
      <c r="AC3094">
        <v>1862505.2945061701</v>
      </c>
      <c r="AD3094" s="1" t="s">
        <v>3139</v>
      </c>
      <c r="AE3094" t="s">
        <v>5815</v>
      </c>
    </row>
    <row r="3095" spans="1:31">
      <c r="A3095" s="98" t="str">
        <f t="shared" si="147"/>
        <v>1203</v>
      </c>
      <c r="B3095" s="98" t="str">
        <f t="shared" si="148"/>
        <v>FL</v>
      </c>
      <c r="C3095" s="98">
        <f t="shared" si="149"/>
        <v>40</v>
      </c>
      <c r="D3095" t="s">
        <v>6552</v>
      </c>
      <c r="E3095">
        <v>8</v>
      </c>
      <c r="F3095">
        <v>120305</v>
      </c>
      <c r="G3095" t="s">
        <v>53</v>
      </c>
      <c r="H3095" t="s">
        <v>3047</v>
      </c>
      <c r="I3095" t="s">
        <v>5969</v>
      </c>
      <c r="J3095" t="s">
        <v>11649</v>
      </c>
      <c r="L3095" t="s">
        <v>6083</v>
      </c>
      <c r="M3095" s="99">
        <v>44448</v>
      </c>
      <c r="N3095" s="21">
        <v>208202633</v>
      </c>
      <c r="O3095" s="24">
        <v>1</v>
      </c>
      <c r="P3095" t="s">
        <v>5814</v>
      </c>
      <c r="Q3095">
        <v>2.3E-2</v>
      </c>
      <c r="R3095">
        <v>208202633</v>
      </c>
      <c r="S3095" t="s">
        <v>54</v>
      </c>
      <c r="T3095">
        <v>90</v>
      </c>
      <c r="U3095" t="s">
        <v>6083</v>
      </c>
      <c r="V3095">
        <v>208202633</v>
      </c>
      <c r="W3095" s="1">
        <v>2.3E-2</v>
      </c>
      <c r="X3095" t="s">
        <v>3139</v>
      </c>
      <c r="Y3095" t="s">
        <v>6552</v>
      </c>
      <c r="Z3095" s="21">
        <v>208.875891017068</v>
      </c>
      <c r="AA3095" s="1">
        <v>2.3E-2</v>
      </c>
      <c r="AB3095" t="s">
        <v>3139</v>
      </c>
      <c r="AC3095">
        <v>673258.01706763997</v>
      </c>
      <c r="AD3095" s="1" t="s">
        <v>3139</v>
      </c>
      <c r="AE3095" t="s">
        <v>5815</v>
      </c>
    </row>
    <row r="3096" spans="1:31">
      <c r="A3096" s="98" t="str">
        <f t="shared" si="147"/>
        <v>1203</v>
      </c>
      <c r="B3096" s="98" t="str">
        <f t="shared" si="148"/>
        <v>FL</v>
      </c>
      <c r="C3096" s="98">
        <f t="shared" si="149"/>
        <v>35</v>
      </c>
      <c r="D3096" t="s">
        <v>6552</v>
      </c>
      <c r="E3096">
        <v>9</v>
      </c>
      <c r="F3096">
        <v>120305</v>
      </c>
      <c r="G3096" t="s">
        <v>80</v>
      </c>
      <c r="H3096" t="s">
        <v>3217</v>
      </c>
      <c r="I3096" t="s">
        <v>5969</v>
      </c>
      <c r="J3096" t="s">
        <v>11650</v>
      </c>
      <c r="L3096" t="s">
        <v>6066</v>
      </c>
      <c r="M3096" s="99">
        <v>44443</v>
      </c>
      <c r="N3096" s="21">
        <v>306809130</v>
      </c>
      <c r="O3096" s="24">
        <v>1</v>
      </c>
      <c r="P3096" t="s">
        <v>5814</v>
      </c>
      <c r="Q3096">
        <v>2.3E-2</v>
      </c>
      <c r="R3096">
        <v>306809130</v>
      </c>
      <c r="S3096" t="s">
        <v>54</v>
      </c>
      <c r="T3096">
        <v>90</v>
      </c>
      <c r="U3096" t="s">
        <v>6066</v>
      </c>
      <c r="V3096">
        <v>306809130</v>
      </c>
      <c r="W3096" s="1">
        <v>2.3E-2</v>
      </c>
      <c r="X3096" t="s">
        <v>3139</v>
      </c>
      <c r="Y3096" t="s">
        <v>6552</v>
      </c>
      <c r="Z3096" s="21">
        <v>307.89851513845002</v>
      </c>
      <c r="AA3096" s="1">
        <v>2.3E-2</v>
      </c>
      <c r="AB3096" t="s">
        <v>3139</v>
      </c>
      <c r="AC3096">
        <v>1089385.13845003</v>
      </c>
      <c r="AD3096" s="1" t="s">
        <v>3139</v>
      </c>
      <c r="AE3096" t="s">
        <v>5815</v>
      </c>
    </row>
    <row r="3097" spans="1:31">
      <c r="A3097" s="98" t="str">
        <f t="shared" si="147"/>
        <v>1203</v>
      </c>
      <c r="B3097" s="98" t="str">
        <f t="shared" si="148"/>
        <v>FL</v>
      </c>
      <c r="C3097" s="98">
        <f t="shared" si="149"/>
        <v>35</v>
      </c>
      <c r="D3097" t="s">
        <v>6552</v>
      </c>
      <c r="E3097">
        <v>10</v>
      </c>
      <c r="F3097">
        <v>120305</v>
      </c>
      <c r="G3097" t="s">
        <v>80</v>
      </c>
      <c r="H3097" t="s">
        <v>3217</v>
      </c>
      <c r="I3097" t="s">
        <v>5969</v>
      </c>
      <c r="J3097" t="s">
        <v>11651</v>
      </c>
      <c r="L3097" t="s">
        <v>6066</v>
      </c>
      <c r="M3097" s="99">
        <v>44443</v>
      </c>
      <c r="N3097" s="21">
        <v>306809130</v>
      </c>
      <c r="O3097" s="24">
        <v>1</v>
      </c>
      <c r="P3097" t="s">
        <v>5814</v>
      </c>
      <c r="Q3097">
        <v>2.3E-2</v>
      </c>
      <c r="R3097">
        <v>306809130</v>
      </c>
      <c r="S3097" t="s">
        <v>54</v>
      </c>
      <c r="T3097">
        <v>90</v>
      </c>
      <c r="U3097" t="s">
        <v>6066</v>
      </c>
      <c r="V3097">
        <v>306809130</v>
      </c>
      <c r="W3097" s="1">
        <v>2.3E-2</v>
      </c>
      <c r="X3097" t="s">
        <v>3139</v>
      </c>
      <c r="Y3097" t="s">
        <v>6552</v>
      </c>
      <c r="Z3097" s="21">
        <v>307.89851513845002</v>
      </c>
      <c r="AA3097" s="1">
        <v>2.3E-2</v>
      </c>
      <c r="AB3097" t="s">
        <v>3139</v>
      </c>
      <c r="AC3097">
        <v>1089385.13845003</v>
      </c>
      <c r="AD3097" s="1" t="s">
        <v>3139</v>
      </c>
      <c r="AE3097" t="s">
        <v>5815</v>
      </c>
    </row>
    <row r="3098" spans="1:31">
      <c r="A3098" s="98" t="str">
        <f t="shared" si="147"/>
        <v>1203</v>
      </c>
      <c r="B3098" s="98" t="str">
        <f t="shared" si="148"/>
        <v>FL</v>
      </c>
      <c r="C3098" s="98">
        <f t="shared" si="149"/>
        <v>3</v>
      </c>
      <c r="D3098" t="s">
        <v>6552</v>
      </c>
      <c r="E3098">
        <v>11</v>
      </c>
      <c r="F3098">
        <v>120305</v>
      </c>
      <c r="G3098" t="s">
        <v>3399</v>
      </c>
      <c r="H3098" t="s">
        <v>3400</v>
      </c>
      <c r="I3098" t="s">
        <v>5969</v>
      </c>
      <c r="J3098" t="s">
        <v>12303</v>
      </c>
      <c r="L3098" t="s">
        <v>6060</v>
      </c>
      <c r="M3098" s="99">
        <v>44411</v>
      </c>
      <c r="N3098" s="21">
        <v>399617930</v>
      </c>
      <c r="O3098" s="24">
        <v>1</v>
      </c>
      <c r="P3098" t="s">
        <v>5814</v>
      </c>
      <c r="Q3098">
        <v>2.4500000000000001E-2</v>
      </c>
      <c r="R3098">
        <v>399617930</v>
      </c>
      <c r="S3098" t="s">
        <v>54</v>
      </c>
      <c r="T3098">
        <v>90</v>
      </c>
      <c r="U3098" t="s">
        <v>6060</v>
      </c>
      <c r="V3098">
        <v>399617930</v>
      </c>
      <c r="W3098" s="1">
        <v>2.4500000000000001E-2</v>
      </c>
      <c r="X3098" t="s">
        <v>3139</v>
      </c>
      <c r="Y3098" t="s">
        <v>6552</v>
      </c>
      <c r="Z3098" s="21">
        <v>401.96493703236803</v>
      </c>
      <c r="AA3098" s="1">
        <v>2.4500000000000001E-2</v>
      </c>
      <c r="AB3098" t="s">
        <v>3139</v>
      </c>
      <c r="AC3098">
        <v>2347007.0323682502</v>
      </c>
      <c r="AD3098" s="1" t="s">
        <v>3139</v>
      </c>
      <c r="AE3098" t="s">
        <v>5815</v>
      </c>
    </row>
    <row r="3099" spans="1:31">
      <c r="A3099" s="98" t="str">
        <f t="shared" si="147"/>
        <v>1203</v>
      </c>
      <c r="B3099" s="98" t="str">
        <f t="shared" si="148"/>
        <v>FL</v>
      </c>
      <c r="C3099" s="98">
        <f t="shared" si="149"/>
        <v>26</v>
      </c>
      <c r="D3099" t="s">
        <v>6552</v>
      </c>
      <c r="E3099">
        <v>12</v>
      </c>
      <c r="F3099">
        <v>120305</v>
      </c>
      <c r="G3099" t="s">
        <v>3399</v>
      </c>
      <c r="H3099" t="s">
        <v>3400</v>
      </c>
      <c r="I3099" t="s">
        <v>5969</v>
      </c>
      <c r="J3099" t="s">
        <v>12304</v>
      </c>
      <c r="L3099" t="s">
        <v>6096</v>
      </c>
      <c r="M3099" s="99">
        <v>44434</v>
      </c>
      <c r="N3099" s="21">
        <v>155812794</v>
      </c>
      <c r="O3099" s="24">
        <v>1</v>
      </c>
      <c r="P3099" t="s">
        <v>5814</v>
      </c>
      <c r="Q3099">
        <v>2.4500000000000001E-2</v>
      </c>
      <c r="R3099">
        <v>155812794</v>
      </c>
      <c r="S3099" t="s">
        <v>54</v>
      </c>
      <c r="T3099">
        <v>90</v>
      </c>
      <c r="U3099" t="s">
        <v>6096</v>
      </c>
      <c r="V3099">
        <v>155812794</v>
      </c>
      <c r="W3099" s="1">
        <v>2.4500000000000001E-2</v>
      </c>
      <c r="X3099" t="s">
        <v>3139</v>
      </c>
      <c r="Y3099" t="s">
        <v>6552</v>
      </c>
      <c r="Z3099" s="21">
        <v>156.485977188443</v>
      </c>
      <c r="AA3099" s="1">
        <v>2.4500000000000001E-2</v>
      </c>
      <c r="AB3099" t="s">
        <v>3139</v>
      </c>
      <c r="AC3099">
        <v>673183.18844341498</v>
      </c>
      <c r="AD3099" s="1" t="s">
        <v>3139</v>
      </c>
      <c r="AE3099" t="s">
        <v>5815</v>
      </c>
    </row>
    <row r="3100" spans="1:31">
      <c r="A3100" s="98" t="str">
        <f t="shared" si="147"/>
        <v>1203</v>
      </c>
      <c r="B3100" s="98" t="str">
        <f t="shared" si="148"/>
        <v>FL</v>
      </c>
      <c r="C3100" s="98">
        <f t="shared" si="149"/>
        <v>18</v>
      </c>
      <c r="D3100" t="s">
        <v>6552</v>
      </c>
      <c r="E3100">
        <v>13</v>
      </c>
      <c r="F3100">
        <v>120305</v>
      </c>
      <c r="G3100" t="s">
        <v>3399</v>
      </c>
      <c r="H3100" t="s">
        <v>3400</v>
      </c>
      <c r="I3100" t="s">
        <v>5969</v>
      </c>
      <c r="J3100" t="s">
        <v>12305</v>
      </c>
      <c r="L3100" t="s">
        <v>5973</v>
      </c>
      <c r="M3100" s="99">
        <v>44426</v>
      </c>
      <c r="N3100" s="21">
        <v>58999369</v>
      </c>
      <c r="O3100" s="24">
        <v>1</v>
      </c>
      <c r="P3100" t="s">
        <v>5814</v>
      </c>
      <c r="Q3100">
        <v>2.4500000000000001E-2</v>
      </c>
      <c r="R3100">
        <v>58999369</v>
      </c>
      <c r="S3100" t="s">
        <v>54</v>
      </c>
      <c r="T3100">
        <v>90</v>
      </c>
      <c r="U3100" t="s">
        <v>5973</v>
      </c>
      <c r="V3100">
        <v>58999369</v>
      </c>
      <c r="W3100" s="1">
        <v>2.4500000000000001E-2</v>
      </c>
      <c r="X3100" t="s">
        <v>3139</v>
      </c>
      <c r="Y3100" t="s">
        <v>6552</v>
      </c>
      <c r="Z3100" s="21">
        <v>59.286136569658098</v>
      </c>
      <c r="AA3100" s="1">
        <v>2.4500000000000001E-2</v>
      </c>
      <c r="AB3100" t="s">
        <v>3139</v>
      </c>
      <c r="AC3100">
        <v>286767.56965808501</v>
      </c>
      <c r="AD3100" s="1" t="s">
        <v>3139</v>
      </c>
      <c r="AE3100" t="s">
        <v>5815</v>
      </c>
    </row>
    <row r="3101" spans="1:31">
      <c r="A3101" s="98" t="str">
        <f t="shared" si="147"/>
        <v>1203</v>
      </c>
      <c r="B3101" s="98" t="str">
        <f t="shared" si="148"/>
        <v>FL</v>
      </c>
      <c r="C3101" s="98">
        <f t="shared" si="149"/>
        <v>50</v>
      </c>
      <c r="D3101" t="s">
        <v>6552</v>
      </c>
      <c r="E3101">
        <v>14</v>
      </c>
      <c r="F3101">
        <v>120305</v>
      </c>
      <c r="G3101" t="s">
        <v>870</v>
      </c>
      <c r="H3101" t="s">
        <v>12306</v>
      </c>
      <c r="I3101" t="s">
        <v>5969</v>
      </c>
      <c r="J3101" t="s">
        <v>11645</v>
      </c>
      <c r="L3101" t="s">
        <v>6086</v>
      </c>
      <c r="M3101" s="99">
        <v>44458</v>
      </c>
      <c r="N3101" s="21">
        <v>755363756.28999996</v>
      </c>
      <c r="O3101" s="24">
        <v>1</v>
      </c>
      <c r="P3101" t="s">
        <v>5814</v>
      </c>
      <c r="Q3101">
        <v>2.5999999999999999E-2</v>
      </c>
      <c r="R3101">
        <v>755363756.28999996</v>
      </c>
      <c r="S3101" t="s">
        <v>54</v>
      </c>
      <c r="T3101">
        <v>90</v>
      </c>
      <c r="U3101" t="s">
        <v>6086</v>
      </c>
      <c r="V3101">
        <v>755363756.28999996</v>
      </c>
      <c r="W3101" s="1">
        <v>2.5999999999999999E-2</v>
      </c>
      <c r="X3101" t="s">
        <v>3139</v>
      </c>
      <c r="Y3101" t="s">
        <v>6552</v>
      </c>
      <c r="Z3101" s="21">
        <v>757.52727516143898</v>
      </c>
      <c r="AA3101" s="1">
        <v>2.5999999999999999E-2</v>
      </c>
      <c r="AB3101" t="s">
        <v>3139</v>
      </c>
      <c r="AC3101">
        <v>2163518.8714394299</v>
      </c>
      <c r="AD3101" s="1" t="s">
        <v>3139</v>
      </c>
      <c r="AE3101" t="s">
        <v>5815</v>
      </c>
    </row>
    <row r="3102" spans="1:31">
      <c r="A3102" s="98" t="str">
        <f t="shared" si="147"/>
        <v>1203</v>
      </c>
      <c r="B3102" s="98" t="str">
        <f t="shared" si="148"/>
        <v>FL</v>
      </c>
      <c r="C3102" s="98">
        <f t="shared" si="149"/>
        <v>2</v>
      </c>
      <c r="D3102" t="s">
        <v>6552</v>
      </c>
      <c r="E3102">
        <v>15</v>
      </c>
      <c r="F3102">
        <v>120305</v>
      </c>
      <c r="G3102" t="s">
        <v>870</v>
      </c>
      <c r="H3102" t="s">
        <v>12306</v>
      </c>
      <c r="I3102" t="s">
        <v>5969</v>
      </c>
      <c r="J3102" t="s">
        <v>11644</v>
      </c>
      <c r="L3102" t="s">
        <v>6060</v>
      </c>
      <c r="M3102" s="99">
        <v>44410</v>
      </c>
      <c r="N3102" s="21">
        <v>229232889.99000001</v>
      </c>
      <c r="O3102" s="24">
        <v>1</v>
      </c>
      <c r="P3102" t="s">
        <v>5814</v>
      </c>
      <c r="Q3102">
        <v>2.5000000000000001E-2</v>
      </c>
      <c r="R3102">
        <v>229232889.99000001</v>
      </c>
      <c r="S3102" t="s">
        <v>54</v>
      </c>
      <c r="T3102">
        <v>91</v>
      </c>
      <c r="U3102" t="s">
        <v>6060</v>
      </c>
      <c r="V3102">
        <v>229232889.99000001</v>
      </c>
      <c r="W3102" s="1">
        <v>2.5000000000000001E-2</v>
      </c>
      <c r="X3102" t="s">
        <v>3139</v>
      </c>
      <c r="Y3102" t="s">
        <v>6552</v>
      </c>
      <c r="Z3102" s="21">
        <v>230.62224323764198</v>
      </c>
      <c r="AA3102" s="1">
        <v>2.5000000000000001E-2</v>
      </c>
      <c r="AB3102" t="s">
        <v>3139</v>
      </c>
      <c r="AC3102">
        <v>1389353.2476421201</v>
      </c>
      <c r="AD3102" s="1" t="s">
        <v>3139</v>
      </c>
      <c r="AE3102" t="s">
        <v>5815</v>
      </c>
    </row>
    <row r="3103" spans="1:31">
      <c r="A3103" s="98" t="str">
        <f t="shared" si="147"/>
        <v>1203</v>
      </c>
      <c r="B3103" s="98" t="str">
        <f t="shared" si="148"/>
        <v>FL</v>
      </c>
      <c r="C3103" s="98">
        <f t="shared" si="149"/>
        <v>72</v>
      </c>
      <c r="D3103" t="s">
        <v>6552</v>
      </c>
      <c r="E3103">
        <v>16</v>
      </c>
      <c r="F3103">
        <v>120305</v>
      </c>
      <c r="G3103" t="s">
        <v>870</v>
      </c>
      <c r="H3103" t="s">
        <v>12306</v>
      </c>
      <c r="I3103" t="s">
        <v>5969</v>
      </c>
      <c r="J3103" t="s">
        <v>12307</v>
      </c>
      <c r="L3103" t="s">
        <v>6106</v>
      </c>
      <c r="M3103" s="99">
        <v>44480</v>
      </c>
      <c r="N3103" s="21">
        <v>58990292.719999999</v>
      </c>
      <c r="O3103" s="24">
        <v>1</v>
      </c>
      <c r="P3103" t="s">
        <v>5814</v>
      </c>
      <c r="Q3103">
        <v>2.5999999999999999E-2</v>
      </c>
      <c r="R3103">
        <v>58990292.719999999</v>
      </c>
      <c r="S3103" t="s">
        <v>54</v>
      </c>
      <c r="T3103">
        <v>90</v>
      </c>
      <c r="U3103" t="s">
        <v>6106</v>
      </c>
      <c r="V3103">
        <v>58990292.719999999</v>
      </c>
      <c r="W3103" s="1">
        <v>2.5999999999999999E-2</v>
      </c>
      <c r="X3103" t="s">
        <v>3139</v>
      </c>
      <c r="Y3103" t="s">
        <v>6552</v>
      </c>
      <c r="Z3103" s="21">
        <v>59.066324913402994</v>
      </c>
      <c r="AA3103" s="1">
        <v>2.5999999999999999E-2</v>
      </c>
      <c r="AB3103" t="s">
        <v>3139</v>
      </c>
      <c r="AC3103">
        <v>76032.193403036799</v>
      </c>
      <c r="AD3103" s="1" t="s">
        <v>3139</v>
      </c>
      <c r="AE3103" t="s">
        <v>5815</v>
      </c>
    </row>
    <row r="3104" spans="1:31">
      <c r="A3104" s="98" t="str">
        <f t="shared" si="147"/>
        <v>1203</v>
      </c>
      <c r="B3104" s="98" t="str">
        <f t="shared" si="148"/>
        <v>FL</v>
      </c>
      <c r="C3104" s="98">
        <f t="shared" si="149"/>
        <v>63</v>
      </c>
      <c r="D3104" t="s">
        <v>6552</v>
      </c>
      <c r="E3104">
        <v>17</v>
      </c>
      <c r="F3104">
        <v>120305</v>
      </c>
      <c r="G3104" t="s">
        <v>870</v>
      </c>
      <c r="H3104" t="s">
        <v>12306</v>
      </c>
      <c r="I3104" t="s">
        <v>5969</v>
      </c>
      <c r="J3104" t="s">
        <v>12308</v>
      </c>
      <c r="L3104" t="s">
        <v>6678</v>
      </c>
      <c r="M3104" s="99">
        <v>44471</v>
      </c>
      <c r="N3104" s="21">
        <v>409266082</v>
      </c>
      <c r="O3104" s="24">
        <v>1</v>
      </c>
      <c r="P3104" t="s">
        <v>5814</v>
      </c>
      <c r="Q3104">
        <v>3.5499999999999997E-2</v>
      </c>
      <c r="R3104">
        <v>409266082</v>
      </c>
      <c r="S3104" t="s">
        <v>54</v>
      </c>
      <c r="T3104">
        <v>90</v>
      </c>
      <c r="U3104" t="s">
        <v>6678</v>
      </c>
      <c r="V3104">
        <v>409266082</v>
      </c>
      <c r="W3104" s="1">
        <v>3.5499999999999997E-2</v>
      </c>
      <c r="X3104" t="s">
        <v>3139</v>
      </c>
      <c r="Y3104" t="s">
        <v>6552</v>
      </c>
      <c r="Z3104" s="21">
        <v>410.34310694471003</v>
      </c>
      <c r="AA3104" s="1">
        <v>3.5499999999999997E-2</v>
      </c>
      <c r="AB3104" t="s">
        <v>3139</v>
      </c>
      <c r="AC3104">
        <v>1077024.94470987</v>
      </c>
      <c r="AD3104" s="1" t="s">
        <v>3139</v>
      </c>
      <c r="AE3104" t="s">
        <v>5815</v>
      </c>
    </row>
    <row r="3105" spans="1:31">
      <c r="A3105" s="98" t="str">
        <f t="shared" si="147"/>
        <v>1203</v>
      </c>
      <c r="B3105" s="98" t="str">
        <f t="shared" si="148"/>
        <v>FL</v>
      </c>
      <c r="C3105" s="98">
        <f t="shared" si="149"/>
        <v>91</v>
      </c>
      <c r="D3105" t="s">
        <v>6552</v>
      </c>
      <c r="E3105">
        <v>18</v>
      </c>
      <c r="F3105">
        <v>120305</v>
      </c>
      <c r="G3105" t="s">
        <v>3169</v>
      </c>
      <c r="H3105" t="s">
        <v>3382</v>
      </c>
      <c r="I3105" t="s">
        <v>5969</v>
      </c>
      <c r="J3105" t="s">
        <v>12309</v>
      </c>
      <c r="L3105" t="s">
        <v>6032</v>
      </c>
      <c r="M3105" s="99">
        <v>44499</v>
      </c>
      <c r="N3105" s="21">
        <v>480844057</v>
      </c>
      <c r="O3105" s="24">
        <v>1</v>
      </c>
      <c r="P3105" t="s">
        <v>5814</v>
      </c>
      <c r="Q3105">
        <v>2.9000000000000001E-2</v>
      </c>
      <c r="R3105">
        <v>480844057</v>
      </c>
      <c r="S3105" t="s">
        <v>54</v>
      </c>
      <c r="T3105">
        <v>90</v>
      </c>
      <c r="U3105" t="s">
        <v>6032</v>
      </c>
      <c r="V3105">
        <v>480844057</v>
      </c>
      <c r="W3105" s="1">
        <v>2.9000000000000001E-2</v>
      </c>
      <c r="X3105" t="s">
        <v>3139</v>
      </c>
      <c r="Y3105" t="s">
        <v>6552</v>
      </c>
      <c r="Z3105" s="21">
        <v>480.84405800000002</v>
      </c>
      <c r="AA3105" s="1">
        <v>2.9000000000000001E-2</v>
      </c>
      <c r="AB3105" t="s">
        <v>3139</v>
      </c>
      <c r="AC3105">
        <v>1</v>
      </c>
      <c r="AD3105" s="1" t="s">
        <v>3139</v>
      </c>
      <c r="AE3105" t="s">
        <v>5815</v>
      </c>
    </row>
    <row r="3106" spans="1:31">
      <c r="A3106" s="98" t="str">
        <f t="shared" si="147"/>
        <v>1203</v>
      </c>
      <c r="B3106" s="98" t="str">
        <f t="shared" si="148"/>
        <v>FL</v>
      </c>
      <c r="C3106" s="98">
        <f t="shared" si="149"/>
        <v>38</v>
      </c>
      <c r="D3106" t="s">
        <v>6552</v>
      </c>
      <c r="E3106">
        <v>19</v>
      </c>
      <c r="F3106">
        <v>120305</v>
      </c>
      <c r="G3106" t="s">
        <v>3169</v>
      </c>
      <c r="H3106" t="s">
        <v>3382</v>
      </c>
      <c r="I3106" t="s">
        <v>5969</v>
      </c>
      <c r="J3106" t="s">
        <v>12310</v>
      </c>
      <c r="L3106" t="s">
        <v>6878</v>
      </c>
      <c r="M3106" s="99">
        <v>44446</v>
      </c>
      <c r="N3106" s="21">
        <v>268712735</v>
      </c>
      <c r="O3106" s="24">
        <v>1</v>
      </c>
      <c r="P3106" t="s">
        <v>5814</v>
      </c>
      <c r="Q3106">
        <v>2.9000000000000001E-2</v>
      </c>
      <c r="R3106">
        <v>268712735</v>
      </c>
      <c r="S3106" t="s">
        <v>54</v>
      </c>
      <c r="T3106">
        <v>90</v>
      </c>
      <c r="U3106" t="s">
        <v>6878</v>
      </c>
      <c r="V3106">
        <v>268712735</v>
      </c>
      <c r="W3106" s="1">
        <v>2.9000000000000001E-2</v>
      </c>
      <c r="X3106" t="s">
        <v>3139</v>
      </c>
      <c r="Y3106" t="s">
        <v>6552</v>
      </c>
      <c r="Z3106" s="21">
        <v>269.84907326237101</v>
      </c>
      <c r="AA3106" s="1">
        <v>2.9000000000000001E-2</v>
      </c>
      <c r="AB3106" t="s">
        <v>3139</v>
      </c>
      <c r="AC3106">
        <v>1136338.2623707801</v>
      </c>
      <c r="AD3106" s="1" t="s">
        <v>3139</v>
      </c>
      <c r="AE3106" t="s">
        <v>5815</v>
      </c>
    </row>
    <row r="3107" spans="1:31">
      <c r="A3107" s="98" t="str">
        <f t="shared" si="147"/>
        <v>1203</v>
      </c>
      <c r="B3107" s="98" t="str">
        <f t="shared" si="148"/>
        <v>FL</v>
      </c>
      <c r="C3107" s="98">
        <f t="shared" si="149"/>
        <v>48</v>
      </c>
      <c r="D3107" t="s">
        <v>6552</v>
      </c>
      <c r="E3107">
        <v>20</v>
      </c>
      <c r="F3107">
        <v>120305</v>
      </c>
      <c r="G3107" t="s">
        <v>3169</v>
      </c>
      <c r="H3107" t="s">
        <v>3382</v>
      </c>
      <c r="I3107" t="s">
        <v>5969</v>
      </c>
      <c r="J3107" t="s">
        <v>12311</v>
      </c>
      <c r="L3107" t="s">
        <v>6319</v>
      </c>
      <c r="M3107" s="99">
        <v>44456</v>
      </c>
      <c r="N3107" s="21">
        <v>453155492</v>
      </c>
      <c r="O3107" s="24">
        <v>1</v>
      </c>
      <c r="P3107" t="s">
        <v>5814</v>
      </c>
      <c r="Q3107">
        <v>2.9000000000000001E-2</v>
      </c>
      <c r="R3107">
        <v>453155492</v>
      </c>
      <c r="S3107" t="s">
        <v>54</v>
      </c>
      <c r="T3107">
        <v>90</v>
      </c>
      <c r="U3107" t="s">
        <v>6319</v>
      </c>
      <c r="V3107">
        <v>453155492</v>
      </c>
      <c r="W3107" s="1">
        <v>2.9000000000000001E-2</v>
      </c>
      <c r="X3107" t="s">
        <v>3139</v>
      </c>
      <c r="Y3107" t="s">
        <v>6552</v>
      </c>
      <c r="Z3107" s="21">
        <v>454.71023853287704</v>
      </c>
      <c r="AA3107" s="1">
        <v>2.9000000000000001E-2</v>
      </c>
      <c r="AB3107" t="s">
        <v>3139</v>
      </c>
      <c r="AC3107">
        <v>1554746.53287677</v>
      </c>
      <c r="AD3107" s="1" t="s">
        <v>3139</v>
      </c>
      <c r="AE3107" t="s">
        <v>5815</v>
      </c>
    </row>
    <row r="3108" spans="1:31">
      <c r="A3108" s="98" t="str">
        <f t="shared" si="147"/>
        <v>1203</v>
      </c>
      <c r="B3108" s="98" t="str">
        <f t="shared" si="148"/>
        <v>FL</v>
      </c>
      <c r="C3108" s="98">
        <f t="shared" si="149"/>
        <v>83</v>
      </c>
      <c r="D3108" t="s">
        <v>6552</v>
      </c>
      <c r="E3108">
        <v>21</v>
      </c>
      <c r="F3108">
        <v>120305</v>
      </c>
      <c r="G3108" t="s">
        <v>3169</v>
      </c>
      <c r="H3108" t="s">
        <v>3382</v>
      </c>
      <c r="I3108" t="s">
        <v>5969</v>
      </c>
      <c r="J3108" t="s">
        <v>12312</v>
      </c>
      <c r="L3108" t="s">
        <v>6204</v>
      </c>
      <c r="M3108" s="99">
        <v>44491</v>
      </c>
      <c r="N3108" s="21">
        <v>60587655</v>
      </c>
      <c r="O3108" s="24">
        <v>1</v>
      </c>
      <c r="P3108" t="s">
        <v>5814</v>
      </c>
      <c r="Q3108">
        <v>2.9000000000000001E-2</v>
      </c>
      <c r="R3108">
        <v>60587655</v>
      </c>
      <c r="S3108" t="s">
        <v>54</v>
      </c>
      <c r="T3108">
        <v>90</v>
      </c>
      <c r="U3108" t="s">
        <v>6204</v>
      </c>
      <c r="V3108">
        <v>60587655</v>
      </c>
      <c r="W3108" s="1">
        <v>2.9000000000000001E-2</v>
      </c>
      <c r="X3108" t="s">
        <v>3139</v>
      </c>
      <c r="Y3108" t="s">
        <v>6552</v>
      </c>
      <c r="Z3108" s="21">
        <v>60.626328904851896</v>
      </c>
      <c r="AA3108" s="1">
        <v>2.9000000000000001E-2</v>
      </c>
      <c r="AB3108" t="s">
        <v>3139</v>
      </c>
      <c r="AC3108">
        <v>38673.904851897103</v>
      </c>
      <c r="AD3108" s="1" t="s">
        <v>3139</v>
      </c>
      <c r="AE3108" t="s">
        <v>5815</v>
      </c>
    </row>
    <row r="3109" spans="1:31">
      <c r="A3109" s="98" t="str">
        <f t="shared" si="147"/>
        <v>1203</v>
      </c>
      <c r="B3109" s="98" t="str">
        <f t="shared" si="148"/>
        <v>FL</v>
      </c>
      <c r="C3109" s="98">
        <f t="shared" si="149"/>
        <v>49</v>
      </c>
      <c r="D3109" t="s">
        <v>6552</v>
      </c>
      <c r="E3109">
        <v>22</v>
      </c>
      <c r="F3109">
        <v>120305</v>
      </c>
      <c r="G3109" t="s">
        <v>3169</v>
      </c>
      <c r="H3109" t="s">
        <v>3382</v>
      </c>
      <c r="I3109" t="s">
        <v>5969</v>
      </c>
      <c r="J3109" t="s">
        <v>12313</v>
      </c>
      <c r="L3109" t="s">
        <v>6111</v>
      </c>
      <c r="M3109" s="99">
        <v>44457</v>
      </c>
      <c r="N3109" s="21">
        <v>609801063</v>
      </c>
      <c r="O3109" s="24">
        <v>1</v>
      </c>
      <c r="P3109" t="s">
        <v>5814</v>
      </c>
      <c r="Q3109">
        <v>2.9000000000000001E-2</v>
      </c>
      <c r="R3109">
        <v>609801063</v>
      </c>
      <c r="S3109" t="s">
        <v>54</v>
      </c>
      <c r="T3109">
        <v>90</v>
      </c>
      <c r="U3109" t="s">
        <v>6111</v>
      </c>
      <c r="V3109">
        <v>609801063</v>
      </c>
      <c r="W3109" s="1">
        <v>2.9000000000000001E-2</v>
      </c>
      <c r="X3109" t="s">
        <v>3139</v>
      </c>
      <c r="Y3109" t="s">
        <v>6552</v>
      </c>
      <c r="Z3109" s="21">
        <v>611.84459461576398</v>
      </c>
      <c r="AA3109" s="1">
        <v>2.9000000000000001E-2</v>
      </c>
      <c r="AB3109" t="s">
        <v>3139</v>
      </c>
      <c r="AC3109">
        <v>2043531.61576398</v>
      </c>
      <c r="AD3109" s="1" t="s">
        <v>3139</v>
      </c>
      <c r="AE3109" t="s">
        <v>5815</v>
      </c>
    </row>
    <row r="3110" spans="1:31">
      <c r="A3110" s="98" t="str">
        <f t="shared" si="147"/>
        <v>1203</v>
      </c>
      <c r="B3110" s="98" t="str">
        <f t="shared" si="148"/>
        <v>FL</v>
      </c>
      <c r="C3110" s="98">
        <f t="shared" si="149"/>
        <v>32</v>
      </c>
      <c r="D3110" t="s">
        <v>6552</v>
      </c>
      <c r="E3110">
        <v>23</v>
      </c>
      <c r="F3110">
        <v>120305</v>
      </c>
      <c r="G3110" t="s">
        <v>1339</v>
      </c>
      <c r="H3110" t="s">
        <v>3308</v>
      </c>
      <c r="I3110" t="s">
        <v>5969</v>
      </c>
      <c r="J3110" t="s">
        <v>12314</v>
      </c>
      <c r="L3110" t="s">
        <v>6097</v>
      </c>
      <c r="M3110" s="99">
        <v>44440</v>
      </c>
      <c r="N3110" s="21">
        <v>714158247</v>
      </c>
      <c r="O3110" s="24">
        <v>1</v>
      </c>
      <c r="P3110" t="s">
        <v>5814</v>
      </c>
      <c r="Q3110">
        <v>1.9E-2</v>
      </c>
      <c r="R3110">
        <v>714158247</v>
      </c>
      <c r="S3110" t="s">
        <v>54</v>
      </c>
      <c r="T3110">
        <v>90</v>
      </c>
      <c r="U3110" t="s">
        <v>6097</v>
      </c>
      <c r="V3110">
        <v>714158247</v>
      </c>
      <c r="W3110" s="1">
        <v>1.9E-2</v>
      </c>
      <c r="X3110" t="s">
        <v>3139</v>
      </c>
      <c r="Y3110" t="s">
        <v>6552</v>
      </c>
      <c r="Z3110" s="21">
        <v>716.33066365285299</v>
      </c>
      <c r="AA3110" s="1">
        <v>1.9E-2</v>
      </c>
      <c r="AB3110" t="s">
        <v>3139</v>
      </c>
      <c r="AC3110">
        <v>2172416.6528528901</v>
      </c>
      <c r="AD3110" s="1" t="s">
        <v>3139</v>
      </c>
      <c r="AE3110" t="s">
        <v>5815</v>
      </c>
    </row>
    <row r="3111" spans="1:31">
      <c r="A3111" s="98" t="str">
        <f t="shared" si="147"/>
        <v>1228</v>
      </c>
      <c r="B3111" s="98" t="str">
        <f t="shared" si="148"/>
        <v>CA</v>
      </c>
      <c r="C3111" s="98">
        <f t="shared" si="149"/>
        <v>84</v>
      </c>
      <c r="D3111" t="s">
        <v>6552</v>
      </c>
      <c r="E3111">
        <v>24</v>
      </c>
      <c r="F3111">
        <v>122811</v>
      </c>
      <c r="G3111" t="s">
        <v>3399</v>
      </c>
      <c r="H3111" t="s">
        <v>3400</v>
      </c>
      <c r="I3111" t="s">
        <v>5969</v>
      </c>
      <c r="J3111" t="s">
        <v>11652</v>
      </c>
      <c r="L3111" t="s">
        <v>6098</v>
      </c>
      <c r="M3111" s="99">
        <v>44492</v>
      </c>
      <c r="N3111" s="21">
        <v>929349873</v>
      </c>
      <c r="O3111" s="24">
        <v>1</v>
      </c>
      <c r="P3111" t="s">
        <v>5814</v>
      </c>
      <c r="Q3111">
        <v>2.6499999999999999E-2</v>
      </c>
      <c r="R3111">
        <v>929349873</v>
      </c>
      <c r="S3111" t="s">
        <v>54</v>
      </c>
      <c r="T3111">
        <v>120</v>
      </c>
      <c r="U3111" t="s">
        <v>6098</v>
      </c>
      <c r="V3111">
        <v>929349873</v>
      </c>
      <c r="W3111" s="1">
        <v>2.6499999999999999E-2</v>
      </c>
      <c r="X3111" t="s">
        <v>3139</v>
      </c>
      <c r="Y3111" t="s">
        <v>6552</v>
      </c>
      <c r="Z3111" s="21">
        <v>931.85628885080098</v>
      </c>
      <c r="AA3111" s="1">
        <v>2.6499999999999999E-2</v>
      </c>
      <c r="AB3111" t="s">
        <v>3139</v>
      </c>
      <c r="AC3111">
        <v>2506415.85080112</v>
      </c>
      <c r="AD3111" s="1" t="s">
        <v>3139</v>
      </c>
      <c r="AE3111" t="s">
        <v>5815</v>
      </c>
    </row>
    <row r="3112" spans="1:31">
      <c r="A3112" s="98" t="str">
        <f t="shared" si="147"/>
        <v>1228</v>
      </c>
      <c r="B3112" s="98" t="str">
        <f t="shared" si="148"/>
        <v>CA</v>
      </c>
      <c r="C3112" s="98">
        <f t="shared" si="149"/>
        <v>86</v>
      </c>
      <c r="D3112" t="s">
        <v>6552</v>
      </c>
      <c r="E3112">
        <v>25</v>
      </c>
      <c r="F3112">
        <v>122811</v>
      </c>
      <c r="G3112" t="s">
        <v>3399</v>
      </c>
      <c r="H3112" t="s">
        <v>3400</v>
      </c>
      <c r="I3112" t="s">
        <v>5969</v>
      </c>
      <c r="J3112" t="s">
        <v>11653</v>
      </c>
      <c r="L3112" t="s">
        <v>6124</v>
      </c>
      <c r="M3112" s="99">
        <v>44494</v>
      </c>
      <c r="N3112" s="21">
        <v>619404981</v>
      </c>
      <c r="O3112" s="24">
        <v>1</v>
      </c>
      <c r="P3112" t="s">
        <v>5814</v>
      </c>
      <c r="Q3112">
        <v>2.6499999999999999E-2</v>
      </c>
      <c r="R3112">
        <v>619404981</v>
      </c>
      <c r="S3112" t="s">
        <v>54</v>
      </c>
      <c r="T3112">
        <v>120</v>
      </c>
      <c r="U3112" t="s">
        <v>6124</v>
      </c>
      <c r="V3112">
        <v>619404981</v>
      </c>
      <c r="W3112" s="1">
        <v>2.6499999999999999E-2</v>
      </c>
      <c r="X3112" t="s">
        <v>3139</v>
      </c>
      <c r="Y3112" t="s">
        <v>6552</v>
      </c>
      <c r="Z3112" s="21">
        <v>621.03034020297503</v>
      </c>
      <c r="AA3112" s="1">
        <v>2.6499999999999999E-2</v>
      </c>
      <c r="AB3112" t="s">
        <v>3139</v>
      </c>
      <c r="AC3112">
        <v>1625359.2029748</v>
      </c>
      <c r="AD3112" s="1" t="s">
        <v>3139</v>
      </c>
      <c r="AE3112" t="s">
        <v>5815</v>
      </c>
    </row>
    <row r="3113" spans="1:31">
      <c r="A3113" s="98" t="str">
        <f t="shared" si="147"/>
        <v>1228</v>
      </c>
      <c r="B3113" s="98" t="str">
        <f t="shared" si="148"/>
        <v>CA</v>
      </c>
      <c r="C3113" s="98">
        <f t="shared" si="149"/>
        <v>118</v>
      </c>
      <c r="D3113" t="s">
        <v>6552</v>
      </c>
      <c r="E3113">
        <v>26</v>
      </c>
      <c r="F3113">
        <v>122811</v>
      </c>
      <c r="G3113" t="s">
        <v>3399</v>
      </c>
      <c r="H3113" t="s">
        <v>3400</v>
      </c>
      <c r="I3113" t="s">
        <v>5969</v>
      </c>
      <c r="J3113" t="s">
        <v>9928</v>
      </c>
      <c r="L3113" t="s">
        <v>5981</v>
      </c>
      <c r="M3113" s="99">
        <v>44526</v>
      </c>
      <c r="N3113" s="21">
        <v>716465958</v>
      </c>
      <c r="O3113" s="24">
        <v>1</v>
      </c>
      <c r="P3113" t="s">
        <v>5814</v>
      </c>
      <c r="Q3113">
        <v>2.75E-2</v>
      </c>
      <c r="R3113">
        <v>716465958</v>
      </c>
      <c r="S3113" t="s">
        <v>54</v>
      </c>
      <c r="T3113">
        <v>120</v>
      </c>
      <c r="U3113" t="s">
        <v>5981</v>
      </c>
      <c r="V3113">
        <v>716465958</v>
      </c>
      <c r="W3113" s="1">
        <v>2.75E-2</v>
      </c>
      <c r="X3113" t="s">
        <v>3139</v>
      </c>
      <c r="Y3113" t="s">
        <v>6552</v>
      </c>
      <c r="Z3113" s="21">
        <v>716.79100512713103</v>
      </c>
      <c r="AA3113" s="1">
        <v>2.75E-2</v>
      </c>
      <c r="AB3113" t="s">
        <v>3139</v>
      </c>
      <c r="AC3113">
        <v>325047.12713138497</v>
      </c>
      <c r="AD3113" s="1" t="s">
        <v>3139</v>
      </c>
      <c r="AE3113" t="s">
        <v>5815</v>
      </c>
    </row>
    <row r="3114" spans="1:31">
      <c r="A3114" s="98" t="str">
        <f t="shared" si="147"/>
        <v>1228</v>
      </c>
      <c r="B3114" s="98" t="str">
        <f t="shared" si="148"/>
        <v>CA</v>
      </c>
      <c r="C3114" s="98">
        <f t="shared" si="149"/>
        <v>121</v>
      </c>
      <c r="D3114" t="s">
        <v>6552</v>
      </c>
      <c r="E3114">
        <v>27</v>
      </c>
      <c r="F3114">
        <v>122811</v>
      </c>
      <c r="G3114" t="s">
        <v>3399</v>
      </c>
      <c r="H3114" t="s">
        <v>3400</v>
      </c>
      <c r="I3114" t="s">
        <v>5969</v>
      </c>
      <c r="J3114" t="s">
        <v>9929</v>
      </c>
      <c r="L3114" t="s">
        <v>6114</v>
      </c>
      <c r="M3114" s="99">
        <v>44529</v>
      </c>
      <c r="N3114" s="21">
        <v>818996667</v>
      </c>
      <c r="O3114" s="24">
        <v>1</v>
      </c>
      <c r="P3114" t="s">
        <v>5814</v>
      </c>
      <c r="Q3114">
        <v>2.75E-2</v>
      </c>
      <c r="R3114">
        <v>818996667</v>
      </c>
      <c r="S3114" t="s">
        <v>54</v>
      </c>
      <c r="T3114">
        <v>120</v>
      </c>
      <c r="U3114" t="s">
        <v>6114</v>
      </c>
      <c r="V3114">
        <v>818996667</v>
      </c>
      <c r="W3114" s="1">
        <v>2.75E-2</v>
      </c>
      <c r="X3114" t="s">
        <v>3139</v>
      </c>
      <c r="Y3114" t="s">
        <v>6552</v>
      </c>
      <c r="Z3114" s="21">
        <v>819.05859423017</v>
      </c>
      <c r="AA3114" s="1">
        <v>2.75E-2</v>
      </c>
      <c r="AB3114" t="s">
        <v>3139</v>
      </c>
      <c r="AC3114">
        <v>61927.230169608403</v>
      </c>
      <c r="AD3114" s="1" t="s">
        <v>3139</v>
      </c>
      <c r="AE3114" t="s">
        <v>5815</v>
      </c>
    </row>
    <row r="3115" spans="1:31">
      <c r="A3115" s="98" t="str">
        <f t="shared" si="147"/>
        <v>1228</v>
      </c>
      <c r="B3115" s="98" t="str">
        <f t="shared" si="148"/>
        <v>CA</v>
      </c>
      <c r="C3115" s="98">
        <f t="shared" si="149"/>
        <v>12</v>
      </c>
      <c r="D3115" t="s">
        <v>6552</v>
      </c>
      <c r="E3115">
        <v>28</v>
      </c>
      <c r="F3115">
        <v>122811</v>
      </c>
      <c r="G3115" t="s">
        <v>80</v>
      </c>
      <c r="H3115" t="s">
        <v>3217</v>
      </c>
      <c r="I3115" t="s">
        <v>5969</v>
      </c>
      <c r="J3115" t="s">
        <v>7236</v>
      </c>
      <c r="L3115" t="s">
        <v>6105</v>
      </c>
      <c r="M3115" s="99">
        <v>44420</v>
      </c>
      <c r="N3115" s="21">
        <v>3061191843</v>
      </c>
      <c r="O3115" s="24">
        <v>1</v>
      </c>
      <c r="P3115" t="s">
        <v>5814</v>
      </c>
      <c r="Q3115">
        <v>0.03</v>
      </c>
      <c r="R3115">
        <v>3061191843</v>
      </c>
      <c r="S3115" t="s">
        <v>54</v>
      </c>
      <c r="T3115">
        <v>120</v>
      </c>
      <c r="U3115" t="s">
        <v>6105</v>
      </c>
      <c r="V3115">
        <v>3061191843</v>
      </c>
      <c r="W3115" s="1">
        <v>0.03</v>
      </c>
      <c r="X3115" t="s">
        <v>3139</v>
      </c>
      <c r="Y3115" t="s">
        <v>6552</v>
      </c>
      <c r="Z3115" s="21">
        <v>3088.4379385499301</v>
      </c>
      <c r="AA3115" s="1">
        <v>0.03</v>
      </c>
      <c r="AB3115" t="s">
        <v>3139</v>
      </c>
      <c r="AC3115">
        <v>27246095.549929701</v>
      </c>
      <c r="AD3115" s="1" t="s">
        <v>3139</v>
      </c>
      <c r="AE3115" t="s">
        <v>5815</v>
      </c>
    </row>
    <row r="3116" spans="1:31">
      <c r="A3116" s="98" t="str">
        <f t="shared" si="147"/>
        <v>1228</v>
      </c>
      <c r="B3116" s="98" t="str">
        <f t="shared" si="148"/>
        <v>CA</v>
      </c>
      <c r="C3116" s="98">
        <f t="shared" si="149"/>
        <v>26</v>
      </c>
      <c r="D3116" t="s">
        <v>6552</v>
      </c>
      <c r="E3116">
        <v>29</v>
      </c>
      <c r="F3116">
        <v>122811</v>
      </c>
      <c r="G3116" t="s">
        <v>870</v>
      </c>
      <c r="H3116" t="s">
        <v>12306</v>
      </c>
      <c r="I3116" t="s">
        <v>5969</v>
      </c>
      <c r="J3116" t="s">
        <v>7237</v>
      </c>
      <c r="L3116" t="s">
        <v>6108</v>
      </c>
      <c r="M3116" s="99">
        <v>44434</v>
      </c>
      <c r="N3116" s="21">
        <v>757030800</v>
      </c>
      <c r="O3116" s="24">
        <v>1</v>
      </c>
      <c r="P3116" t="s">
        <v>5814</v>
      </c>
      <c r="Q3116">
        <v>3.0499999999999999E-2</v>
      </c>
      <c r="R3116">
        <v>757030800</v>
      </c>
      <c r="S3116" t="s">
        <v>54</v>
      </c>
      <c r="T3116">
        <v>120</v>
      </c>
      <c r="U3116" t="s">
        <v>6108</v>
      </c>
      <c r="V3116">
        <v>757030800</v>
      </c>
      <c r="W3116" s="1">
        <v>3.0499999999999999E-2</v>
      </c>
      <c r="X3116" t="s">
        <v>3139</v>
      </c>
      <c r="Y3116" t="s">
        <v>6552</v>
      </c>
      <c r="Z3116" s="21">
        <v>762.99195521326192</v>
      </c>
      <c r="AA3116" s="1">
        <v>3.0499999999999999E-2</v>
      </c>
      <c r="AB3116" t="s">
        <v>3139</v>
      </c>
      <c r="AC3116">
        <v>5961155.21326192</v>
      </c>
      <c r="AD3116" s="1" t="s">
        <v>3139</v>
      </c>
      <c r="AE3116" t="s">
        <v>5815</v>
      </c>
    </row>
    <row r="3117" spans="1:31">
      <c r="A3117" s="98" t="str">
        <f t="shared" si="147"/>
        <v>1228</v>
      </c>
      <c r="B3117" s="98" t="str">
        <f t="shared" si="148"/>
        <v>CA</v>
      </c>
      <c r="C3117" s="98">
        <f t="shared" si="149"/>
        <v>30</v>
      </c>
      <c r="D3117" t="s">
        <v>6552</v>
      </c>
      <c r="E3117">
        <v>30</v>
      </c>
      <c r="F3117">
        <v>122811</v>
      </c>
      <c r="G3117" t="s">
        <v>3169</v>
      </c>
      <c r="H3117" t="s">
        <v>3382</v>
      </c>
      <c r="I3117" t="s">
        <v>5969</v>
      </c>
      <c r="J3117" t="s">
        <v>7238</v>
      </c>
      <c r="L3117" t="s">
        <v>5983</v>
      </c>
      <c r="M3117" s="99">
        <v>44438</v>
      </c>
      <c r="N3117" s="21">
        <v>1515199200</v>
      </c>
      <c r="O3117" s="24">
        <v>1</v>
      </c>
      <c r="P3117" t="s">
        <v>5814</v>
      </c>
      <c r="Q3117">
        <v>3.1E-2</v>
      </c>
      <c r="R3117">
        <v>1515199200</v>
      </c>
      <c r="S3117" t="s">
        <v>54</v>
      </c>
      <c r="T3117">
        <v>121</v>
      </c>
      <c r="U3117" t="s">
        <v>5983</v>
      </c>
      <c r="V3117">
        <v>1515199200</v>
      </c>
      <c r="W3117" s="1">
        <v>3.1E-2</v>
      </c>
      <c r="X3117" t="s">
        <v>3139</v>
      </c>
      <c r="Y3117" t="s">
        <v>6552</v>
      </c>
      <c r="Z3117" s="21">
        <v>1526.9368865265801</v>
      </c>
      <c r="AA3117" s="1">
        <v>3.1E-2</v>
      </c>
      <c r="AB3117" t="s">
        <v>3139</v>
      </c>
      <c r="AC3117">
        <v>11737686.5265806</v>
      </c>
      <c r="AD3117" s="1" t="s">
        <v>3139</v>
      </c>
      <c r="AE3117" t="s">
        <v>5815</v>
      </c>
    </row>
    <row r="3118" spans="1:31">
      <c r="A3118" s="98" t="str">
        <f t="shared" ref="A3118:A3140" si="150">+MID(F3118,1,4)</f>
        <v>1228</v>
      </c>
      <c r="B3118" s="98" t="str">
        <f t="shared" ref="B3118:B3140" si="151">+IF(A3118="1228","CA",IF(A3118="1230","VR",IF(A3118="1203","FL","OT")))</f>
        <v>CA</v>
      </c>
      <c r="C3118" s="98">
        <f t="shared" ref="C3118:C3140" si="152">+IF(M3118="",0,M3118-D3118)</f>
        <v>30</v>
      </c>
      <c r="D3118" t="s">
        <v>6552</v>
      </c>
      <c r="E3118">
        <v>31</v>
      </c>
      <c r="F3118">
        <v>122811</v>
      </c>
      <c r="G3118" t="s">
        <v>3169</v>
      </c>
      <c r="H3118" t="s">
        <v>3382</v>
      </c>
      <c r="I3118" t="s">
        <v>5969</v>
      </c>
      <c r="J3118" t="s">
        <v>9930</v>
      </c>
      <c r="L3118" t="s">
        <v>5966</v>
      </c>
      <c r="M3118" s="99">
        <v>44438</v>
      </c>
      <c r="N3118" s="21">
        <v>260560604</v>
      </c>
      <c r="O3118" s="24">
        <v>1</v>
      </c>
      <c r="P3118" t="s">
        <v>5814</v>
      </c>
      <c r="Q3118">
        <v>3.1E-2</v>
      </c>
      <c r="R3118">
        <v>260560604</v>
      </c>
      <c r="S3118" t="s">
        <v>54</v>
      </c>
      <c r="T3118">
        <v>120</v>
      </c>
      <c r="U3118" t="s">
        <v>5966</v>
      </c>
      <c r="V3118">
        <v>260560604</v>
      </c>
      <c r="W3118" s="1">
        <v>3.1E-2</v>
      </c>
      <c r="X3118" t="s">
        <v>3139</v>
      </c>
      <c r="Y3118" t="s">
        <v>6552</v>
      </c>
      <c r="Z3118" s="21">
        <v>262.55688946126799</v>
      </c>
      <c r="AA3118" s="1">
        <v>3.1E-2</v>
      </c>
      <c r="AB3118" t="s">
        <v>3139</v>
      </c>
      <c r="AC3118">
        <v>1996285.4612682799</v>
      </c>
      <c r="AD3118" s="1" t="s">
        <v>3139</v>
      </c>
      <c r="AE3118" t="s">
        <v>5815</v>
      </c>
    </row>
    <row r="3119" spans="1:31">
      <c r="A3119" s="98" t="str">
        <f t="shared" si="150"/>
        <v>1228</v>
      </c>
      <c r="B3119" s="98" t="str">
        <f t="shared" si="151"/>
        <v>CA</v>
      </c>
      <c r="C3119" s="98">
        <f t="shared" si="152"/>
        <v>29</v>
      </c>
      <c r="D3119" t="s">
        <v>6552</v>
      </c>
      <c r="E3119">
        <v>32</v>
      </c>
      <c r="F3119">
        <v>122811</v>
      </c>
      <c r="G3119" t="s">
        <v>53</v>
      </c>
      <c r="H3119" t="s">
        <v>3047</v>
      </c>
      <c r="I3119" t="s">
        <v>5969</v>
      </c>
      <c r="J3119" t="s">
        <v>12315</v>
      </c>
      <c r="L3119" t="s">
        <v>5983</v>
      </c>
      <c r="M3119" s="99">
        <v>44437</v>
      </c>
      <c r="N3119" s="21">
        <v>1009033600</v>
      </c>
      <c r="O3119" s="24">
        <v>1</v>
      </c>
      <c r="P3119" t="s">
        <v>5814</v>
      </c>
      <c r="Q3119">
        <v>2.4E-2</v>
      </c>
      <c r="R3119">
        <v>1009033600</v>
      </c>
      <c r="S3119" t="s">
        <v>54</v>
      </c>
      <c r="T3119">
        <v>120</v>
      </c>
      <c r="U3119" t="s">
        <v>5983</v>
      </c>
      <c r="V3119">
        <v>1009033600</v>
      </c>
      <c r="W3119" s="1">
        <v>2.4E-2</v>
      </c>
      <c r="X3119" t="s">
        <v>3139</v>
      </c>
      <c r="Y3119" t="s">
        <v>6552</v>
      </c>
      <c r="Z3119" s="21">
        <v>1015.1007360756599</v>
      </c>
      <c r="AA3119" s="1">
        <v>2.4E-2</v>
      </c>
      <c r="AB3119" t="s">
        <v>3139</v>
      </c>
      <c r="AC3119">
        <v>6067136.0756625896</v>
      </c>
      <c r="AD3119" s="1" t="s">
        <v>3139</v>
      </c>
      <c r="AE3119" t="s">
        <v>5815</v>
      </c>
    </row>
    <row r="3120" spans="1:31">
      <c r="A3120" s="98" t="str">
        <f t="shared" si="150"/>
        <v>1228</v>
      </c>
      <c r="B3120" s="98" t="str">
        <f t="shared" si="151"/>
        <v>CA</v>
      </c>
      <c r="C3120" s="98">
        <f t="shared" si="152"/>
        <v>71</v>
      </c>
      <c r="D3120" t="s">
        <v>6552</v>
      </c>
      <c r="E3120">
        <v>33</v>
      </c>
      <c r="F3120">
        <v>122811</v>
      </c>
      <c r="G3120" t="s">
        <v>56</v>
      </c>
      <c r="H3120" t="s">
        <v>12316</v>
      </c>
      <c r="I3120" t="s">
        <v>5969</v>
      </c>
      <c r="J3120" t="s">
        <v>12317</v>
      </c>
      <c r="L3120" t="s">
        <v>6416</v>
      </c>
      <c r="M3120" s="99">
        <v>44479</v>
      </c>
      <c r="N3120" s="21">
        <v>1509063360</v>
      </c>
      <c r="O3120" s="24">
        <v>1</v>
      </c>
      <c r="P3120" t="s">
        <v>5814</v>
      </c>
      <c r="Q3120">
        <v>2.1000000000000001E-2</v>
      </c>
      <c r="R3120">
        <v>1509063360</v>
      </c>
      <c r="S3120" t="s">
        <v>54</v>
      </c>
      <c r="T3120">
        <v>120</v>
      </c>
      <c r="U3120" t="s">
        <v>6416</v>
      </c>
      <c r="V3120">
        <v>1509063360</v>
      </c>
      <c r="W3120" s="1">
        <v>2.1000000000000001E-2</v>
      </c>
      <c r="X3120" t="s">
        <v>3139</v>
      </c>
      <c r="Y3120" t="s">
        <v>6552</v>
      </c>
      <c r="Z3120" s="21">
        <v>1513.4305520666599</v>
      </c>
      <c r="AA3120" s="1">
        <v>2.1000000000000001E-2</v>
      </c>
      <c r="AB3120" t="s">
        <v>3139</v>
      </c>
      <c r="AC3120">
        <v>4367192.0666600103</v>
      </c>
      <c r="AD3120" s="1" t="s">
        <v>3139</v>
      </c>
      <c r="AE3120" t="s">
        <v>5815</v>
      </c>
    </row>
    <row r="3121" spans="1:31">
      <c r="A3121" s="98" t="str">
        <f t="shared" si="150"/>
        <v>1228</v>
      </c>
      <c r="B3121" s="98" t="str">
        <f t="shared" si="151"/>
        <v>CA</v>
      </c>
      <c r="C3121" s="98">
        <f t="shared" si="152"/>
        <v>118</v>
      </c>
      <c r="D3121" t="s">
        <v>6552</v>
      </c>
      <c r="E3121">
        <v>34</v>
      </c>
      <c r="F3121">
        <v>122811</v>
      </c>
      <c r="G3121" t="s">
        <v>56</v>
      </c>
      <c r="H3121" t="s">
        <v>12316</v>
      </c>
      <c r="I3121" t="s">
        <v>5969</v>
      </c>
      <c r="J3121" t="s">
        <v>7239</v>
      </c>
      <c r="L3121" t="s">
        <v>6080</v>
      </c>
      <c r="M3121" s="99">
        <v>44526</v>
      </c>
      <c r="N3121" s="21">
        <v>1006060480</v>
      </c>
      <c r="O3121" s="24">
        <v>1</v>
      </c>
      <c r="P3121" t="s">
        <v>5814</v>
      </c>
      <c r="Q3121">
        <v>2.1999999999999999E-2</v>
      </c>
      <c r="R3121">
        <v>1006060480</v>
      </c>
      <c r="S3121" t="s">
        <v>54</v>
      </c>
      <c r="T3121">
        <v>120</v>
      </c>
      <c r="U3121" t="s">
        <v>6080</v>
      </c>
      <c r="V3121">
        <v>1006060480</v>
      </c>
      <c r="W3121" s="1">
        <v>2.1999999999999999E-2</v>
      </c>
      <c r="X3121" t="s">
        <v>3139</v>
      </c>
      <c r="Y3121" t="s">
        <v>6552</v>
      </c>
      <c r="Z3121" s="21">
        <v>1006.3044026564501</v>
      </c>
      <c r="AA3121" s="1">
        <v>2.1999999999999999E-2</v>
      </c>
      <c r="AB3121" t="s">
        <v>3139</v>
      </c>
      <c r="AC3121">
        <v>243922.656451644</v>
      </c>
      <c r="AD3121" s="1" t="s">
        <v>3139</v>
      </c>
      <c r="AE3121" t="s">
        <v>5815</v>
      </c>
    </row>
    <row r="3122" spans="1:31">
      <c r="A3122" s="98" t="str">
        <f t="shared" si="150"/>
        <v>1228</v>
      </c>
      <c r="B3122" s="98" t="str">
        <f t="shared" si="151"/>
        <v>CA</v>
      </c>
      <c r="C3122" s="98">
        <f t="shared" si="152"/>
        <v>23</v>
      </c>
      <c r="D3122" t="s">
        <v>6552</v>
      </c>
      <c r="E3122">
        <v>35</v>
      </c>
      <c r="F3122">
        <v>122811</v>
      </c>
      <c r="G3122" t="s">
        <v>56</v>
      </c>
      <c r="H3122" t="s">
        <v>12316</v>
      </c>
      <c r="I3122" t="s">
        <v>5969</v>
      </c>
      <c r="J3122" t="s">
        <v>7240</v>
      </c>
      <c r="L3122" t="s">
        <v>6413</v>
      </c>
      <c r="M3122" s="99">
        <v>44431</v>
      </c>
      <c r="N3122" s="21">
        <v>1010000000</v>
      </c>
      <c r="O3122" s="24">
        <v>1</v>
      </c>
      <c r="P3122" t="s">
        <v>5814</v>
      </c>
      <c r="Q3122">
        <v>0.02</v>
      </c>
      <c r="R3122">
        <v>1010000000</v>
      </c>
      <c r="S3122" t="s">
        <v>54</v>
      </c>
      <c r="T3122">
        <v>120</v>
      </c>
      <c r="U3122" t="s">
        <v>6413</v>
      </c>
      <c r="V3122">
        <v>1010000000</v>
      </c>
      <c r="W3122" s="1">
        <v>0.02</v>
      </c>
      <c r="X3122" t="s">
        <v>3139</v>
      </c>
      <c r="Y3122" t="s">
        <v>6552</v>
      </c>
      <c r="Z3122" s="21">
        <v>1015.40242673585</v>
      </c>
      <c r="AA3122" s="1">
        <v>0.02</v>
      </c>
      <c r="AB3122" t="s">
        <v>3139</v>
      </c>
      <c r="AC3122">
        <v>5402426.73585309</v>
      </c>
      <c r="AD3122" s="1" t="s">
        <v>3139</v>
      </c>
      <c r="AE3122" t="s">
        <v>5815</v>
      </c>
    </row>
    <row r="3123" spans="1:31">
      <c r="A3123" s="98" t="str">
        <f t="shared" si="150"/>
        <v>1228</v>
      </c>
      <c r="B3123" s="98" t="str">
        <f t="shared" si="151"/>
        <v>CA</v>
      </c>
      <c r="C3123" s="98">
        <f t="shared" si="152"/>
        <v>71</v>
      </c>
      <c r="D3123" t="s">
        <v>6552</v>
      </c>
      <c r="E3123">
        <v>36</v>
      </c>
      <c r="F3123">
        <v>122811</v>
      </c>
      <c r="G3123" t="s">
        <v>55</v>
      </c>
      <c r="H3123" t="s">
        <v>3251</v>
      </c>
      <c r="I3123" t="s">
        <v>5969</v>
      </c>
      <c r="J3123" t="s">
        <v>11654</v>
      </c>
      <c r="L3123" t="s">
        <v>6416</v>
      </c>
      <c r="M3123" s="99">
        <v>44479</v>
      </c>
      <c r="N3123" s="21">
        <v>1508825760</v>
      </c>
      <c r="O3123" s="24">
        <v>1</v>
      </c>
      <c r="P3123" t="s">
        <v>5814</v>
      </c>
      <c r="Q3123">
        <v>2.1499999999999998E-2</v>
      </c>
      <c r="R3123">
        <v>1508825760</v>
      </c>
      <c r="S3123" t="s">
        <v>54</v>
      </c>
      <c r="T3123">
        <v>120</v>
      </c>
      <c r="U3123" t="s">
        <v>6416</v>
      </c>
      <c r="V3123">
        <v>1508825760</v>
      </c>
      <c r="W3123" s="1">
        <v>2.1499999999999998E-2</v>
      </c>
      <c r="X3123" t="s">
        <v>3139</v>
      </c>
      <c r="Y3123" t="s">
        <v>6552</v>
      </c>
      <c r="Z3123" s="21">
        <v>1513.2954045589399</v>
      </c>
      <c r="AA3123" s="1">
        <v>2.1499999999999998E-2</v>
      </c>
      <c r="AB3123" t="s">
        <v>3139</v>
      </c>
      <c r="AC3123">
        <v>4469644.5589430202</v>
      </c>
      <c r="AD3123" s="1" t="s">
        <v>3139</v>
      </c>
      <c r="AE3123" t="s">
        <v>5815</v>
      </c>
    </row>
    <row r="3124" spans="1:31">
      <c r="A3124" s="98" t="str">
        <f t="shared" si="150"/>
        <v>1228</v>
      </c>
      <c r="B3124" s="98" t="str">
        <f t="shared" si="151"/>
        <v>CA</v>
      </c>
      <c r="C3124" s="98">
        <f t="shared" si="152"/>
        <v>23</v>
      </c>
      <c r="D3124" t="s">
        <v>6552</v>
      </c>
      <c r="E3124">
        <v>37</v>
      </c>
      <c r="F3124">
        <v>122811</v>
      </c>
      <c r="G3124" t="s">
        <v>55</v>
      </c>
      <c r="H3124" t="s">
        <v>3251</v>
      </c>
      <c r="I3124" t="s">
        <v>5969</v>
      </c>
      <c r="J3124" t="s">
        <v>7241</v>
      </c>
      <c r="L3124" t="s">
        <v>6413</v>
      </c>
      <c r="M3124" s="99">
        <v>44431</v>
      </c>
      <c r="N3124" s="21">
        <v>1000000000</v>
      </c>
      <c r="O3124" s="24">
        <v>1</v>
      </c>
      <c r="P3124" t="s">
        <v>5814</v>
      </c>
      <c r="Q3124">
        <v>0.02</v>
      </c>
      <c r="R3124">
        <v>1000000000</v>
      </c>
      <c r="S3124" t="s">
        <v>54</v>
      </c>
      <c r="T3124">
        <v>120</v>
      </c>
      <c r="U3124" t="s">
        <v>6413</v>
      </c>
      <c r="V3124">
        <v>1000000000</v>
      </c>
      <c r="W3124" s="1">
        <v>0.02</v>
      </c>
      <c r="X3124" t="s">
        <v>3139</v>
      </c>
      <c r="Y3124" t="s">
        <v>6552</v>
      </c>
      <c r="Z3124" s="21">
        <v>1005.3489373622299</v>
      </c>
      <c r="AA3124" s="1">
        <v>0.02</v>
      </c>
      <c r="AB3124" t="s">
        <v>3139</v>
      </c>
      <c r="AC3124">
        <v>5348937.3622307898</v>
      </c>
      <c r="AD3124" s="1" t="s">
        <v>3139</v>
      </c>
      <c r="AE3124" t="s">
        <v>5815</v>
      </c>
    </row>
    <row r="3125" spans="1:31">
      <c r="A3125" s="98" t="str">
        <f t="shared" si="150"/>
        <v>1228</v>
      </c>
      <c r="B3125" s="98" t="str">
        <f t="shared" si="151"/>
        <v>CA</v>
      </c>
      <c r="C3125" s="98">
        <f t="shared" si="152"/>
        <v>69</v>
      </c>
      <c r="D3125" t="s">
        <v>6552</v>
      </c>
      <c r="E3125">
        <v>38</v>
      </c>
      <c r="F3125">
        <v>122811</v>
      </c>
      <c r="G3125" t="s">
        <v>1339</v>
      </c>
      <c r="H3125" t="s">
        <v>3308</v>
      </c>
      <c r="I3125" t="s">
        <v>5969</v>
      </c>
      <c r="J3125" t="s">
        <v>12318</v>
      </c>
      <c r="L3125" t="s">
        <v>6416</v>
      </c>
      <c r="M3125" s="99">
        <v>44477</v>
      </c>
      <c r="N3125" s="21">
        <v>1508470505</v>
      </c>
      <c r="O3125" s="24">
        <v>1</v>
      </c>
      <c r="P3125" t="s">
        <v>5814</v>
      </c>
      <c r="Q3125">
        <v>2.0500000000000001E-2</v>
      </c>
      <c r="R3125">
        <v>1508470505</v>
      </c>
      <c r="S3125" t="s">
        <v>54</v>
      </c>
      <c r="T3125">
        <v>120</v>
      </c>
      <c r="U3125" t="s">
        <v>6416</v>
      </c>
      <c r="V3125">
        <v>1508470505</v>
      </c>
      <c r="W3125" s="1">
        <v>2.0500000000000001E-2</v>
      </c>
      <c r="X3125" t="s">
        <v>3139</v>
      </c>
      <c r="Y3125" t="s">
        <v>6552</v>
      </c>
      <c r="Z3125" s="21">
        <v>1512.7328280632</v>
      </c>
      <c r="AA3125" s="1">
        <v>2.0500000000000001E-2</v>
      </c>
      <c r="AB3125" t="s">
        <v>3139</v>
      </c>
      <c r="AC3125">
        <v>4262323.06319959</v>
      </c>
      <c r="AD3125" s="1" t="s">
        <v>3139</v>
      </c>
      <c r="AE3125" t="s">
        <v>5815</v>
      </c>
    </row>
    <row r="3126" spans="1:31">
      <c r="A3126" s="98" t="str">
        <f t="shared" si="150"/>
        <v>1228</v>
      </c>
      <c r="B3126" s="98" t="str">
        <f t="shared" si="151"/>
        <v>CA</v>
      </c>
      <c r="C3126" s="98">
        <f t="shared" si="152"/>
        <v>72</v>
      </c>
      <c r="D3126" t="s">
        <v>6552</v>
      </c>
      <c r="E3126">
        <v>39</v>
      </c>
      <c r="F3126">
        <v>122811</v>
      </c>
      <c r="G3126" t="s">
        <v>108</v>
      </c>
      <c r="H3126" t="s">
        <v>5942</v>
      </c>
      <c r="I3126" t="s">
        <v>5969</v>
      </c>
      <c r="J3126" t="s">
        <v>12319</v>
      </c>
      <c r="L3126" t="s">
        <v>6148</v>
      </c>
      <c r="M3126" s="99">
        <v>44480</v>
      </c>
      <c r="N3126" s="21">
        <v>1509072000</v>
      </c>
      <c r="O3126" s="24">
        <v>1</v>
      </c>
      <c r="P3126" t="s">
        <v>5814</v>
      </c>
      <c r="Q3126">
        <v>1.9E-2</v>
      </c>
      <c r="R3126">
        <v>1509072000</v>
      </c>
      <c r="S3126" t="s">
        <v>54</v>
      </c>
      <c r="T3126">
        <v>120</v>
      </c>
      <c r="U3126" t="s">
        <v>6148</v>
      </c>
      <c r="V3126">
        <v>1509072000</v>
      </c>
      <c r="W3126" s="1">
        <v>1.9E-2</v>
      </c>
      <c r="X3126" t="s">
        <v>3139</v>
      </c>
      <c r="Y3126" t="s">
        <v>6552</v>
      </c>
      <c r="Z3126" s="21">
        <v>1512.9471258596</v>
      </c>
      <c r="AA3126" s="1">
        <v>1.9E-2</v>
      </c>
      <c r="AB3126" t="s">
        <v>3139</v>
      </c>
      <c r="AC3126">
        <v>3875125.8596023498</v>
      </c>
      <c r="AD3126" s="1" t="s">
        <v>3139</v>
      </c>
      <c r="AE3126" t="s">
        <v>5815</v>
      </c>
    </row>
    <row r="3127" spans="1:31">
      <c r="A3127" s="98" t="str">
        <f t="shared" si="150"/>
        <v>1228</v>
      </c>
      <c r="B3127" s="98" t="str">
        <f t="shared" si="151"/>
        <v>CA</v>
      </c>
      <c r="C3127" s="98">
        <f t="shared" si="152"/>
        <v>115</v>
      </c>
      <c r="D3127" t="s">
        <v>6552</v>
      </c>
      <c r="E3127">
        <v>40</v>
      </c>
      <c r="F3127">
        <v>122811</v>
      </c>
      <c r="G3127" t="s">
        <v>12320</v>
      </c>
      <c r="H3127" t="s">
        <v>6781</v>
      </c>
      <c r="I3127" t="s">
        <v>5969</v>
      </c>
      <c r="J3127" t="s">
        <v>12321</v>
      </c>
      <c r="L3127" t="s">
        <v>6237</v>
      </c>
      <c r="M3127" s="99">
        <v>44523</v>
      </c>
      <c r="N3127" s="21">
        <v>1500000000</v>
      </c>
      <c r="O3127" s="24">
        <v>1</v>
      </c>
      <c r="P3127" t="s">
        <v>5814</v>
      </c>
      <c r="Q3127">
        <v>2.2499999999999999E-2</v>
      </c>
      <c r="R3127">
        <v>1500000000</v>
      </c>
      <c r="S3127" t="s">
        <v>54</v>
      </c>
      <c r="T3127">
        <v>120</v>
      </c>
      <c r="U3127" t="s">
        <v>6237</v>
      </c>
      <c r="V3127">
        <v>1500000000</v>
      </c>
      <c r="W3127" s="1">
        <v>2.2499999999999999E-2</v>
      </c>
      <c r="X3127" t="s">
        <v>3139</v>
      </c>
      <c r="Y3127" t="s">
        <v>6552</v>
      </c>
      <c r="Z3127" s="21">
        <v>1500.6507844596401</v>
      </c>
      <c r="AA3127" s="1">
        <v>2.2499999999999999E-2</v>
      </c>
      <c r="AB3127" t="s">
        <v>3139</v>
      </c>
      <c r="AC3127">
        <v>650784.45963976404</v>
      </c>
      <c r="AD3127" s="1" t="s">
        <v>3139</v>
      </c>
      <c r="AE3127" t="s">
        <v>5815</v>
      </c>
    </row>
    <row r="3128" spans="1:31">
      <c r="A3128" s="98" t="str">
        <f t="shared" si="150"/>
        <v>1228</v>
      </c>
      <c r="B3128" s="98" t="str">
        <f t="shared" si="151"/>
        <v>CA</v>
      </c>
      <c r="C3128" s="98">
        <f t="shared" si="152"/>
        <v>0</v>
      </c>
      <c r="D3128" t="s">
        <v>6552</v>
      </c>
      <c r="E3128">
        <v>41</v>
      </c>
      <c r="F3128">
        <v>122895</v>
      </c>
      <c r="G3128" t="s">
        <v>302</v>
      </c>
      <c r="H3128" t="s">
        <v>5932</v>
      </c>
      <c r="I3128" t="s">
        <v>5969</v>
      </c>
      <c r="J3128" t="s">
        <v>50</v>
      </c>
      <c r="L3128" t="s">
        <v>10056</v>
      </c>
      <c r="M3128" s="99">
        <v>44408</v>
      </c>
      <c r="N3128" s="21">
        <v>36217378</v>
      </c>
      <c r="O3128" s="24">
        <v>1</v>
      </c>
      <c r="P3128" t="s">
        <v>5814</v>
      </c>
      <c r="Q3128">
        <v>0.01</v>
      </c>
      <c r="R3128">
        <v>36217378</v>
      </c>
      <c r="S3128" t="s">
        <v>54</v>
      </c>
      <c r="T3128">
        <v>30</v>
      </c>
      <c r="U3128" t="s">
        <v>10056</v>
      </c>
      <c r="V3128">
        <v>36217378</v>
      </c>
      <c r="W3128" s="1">
        <v>0.01</v>
      </c>
      <c r="X3128" t="s">
        <v>3139</v>
      </c>
      <c r="Y3128" t="s">
        <v>6552</v>
      </c>
      <c r="Z3128" s="21">
        <v>36.217377999999997</v>
      </c>
      <c r="AA3128" s="1">
        <v>0.01</v>
      </c>
      <c r="AB3128" t="s">
        <v>3139</v>
      </c>
      <c r="AC3128">
        <v>0</v>
      </c>
      <c r="AD3128" s="1" t="s">
        <v>3139</v>
      </c>
      <c r="AE3128" t="s">
        <v>5815</v>
      </c>
    </row>
    <row r="3129" spans="1:31">
      <c r="A3129" s="98" t="str">
        <f t="shared" si="150"/>
        <v>1228</v>
      </c>
      <c r="B3129" s="98" t="str">
        <f t="shared" si="151"/>
        <v>CA</v>
      </c>
      <c r="C3129" s="98">
        <f t="shared" si="152"/>
        <v>0</v>
      </c>
      <c r="D3129" t="s">
        <v>6552</v>
      </c>
      <c r="E3129">
        <v>42</v>
      </c>
      <c r="F3129">
        <v>122895</v>
      </c>
      <c r="G3129" t="s">
        <v>3450</v>
      </c>
      <c r="H3129" t="s">
        <v>3451</v>
      </c>
      <c r="I3129" t="s">
        <v>5969</v>
      </c>
      <c r="J3129" t="s">
        <v>50</v>
      </c>
      <c r="L3129" t="s">
        <v>10056</v>
      </c>
      <c r="M3129" s="99">
        <v>44408</v>
      </c>
      <c r="N3129" s="21">
        <v>908526</v>
      </c>
      <c r="O3129" s="24">
        <v>1</v>
      </c>
      <c r="P3129" t="s">
        <v>5814</v>
      </c>
      <c r="Q3129">
        <v>0.01</v>
      </c>
      <c r="R3129">
        <v>908526</v>
      </c>
      <c r="S3129" t="s">
        <v>54</v>
      </c>
      <c r="T3129">
        <v>30</v>
      </c>
      <c r="U3129" t="s">
        <v>10056</v>
      </c>
      <c r="V3129">
        <v>908526</v>
      </c>
      <c r="W3129" s="1">
        <v>0.01</v>
      </c>
      <c r="X3129" t="s">
        <v>3139</v>
      </c>
      <c r="Y3129" t="s">
        <v>6552</v>
      </c>
      <c r="Z3129" s="21">
        <v>0.90852599999999994</v>
      </c>
      <c r="AA3129" s="1">
        <v>0.01</v>
      </c>
      <c r="AB3129" t="s">
        <v>3139</v>
      </c>
      <c r="AC3129">
        <v>0</v>
      </c>
      <c r="AD3129" s="1" t="s">
        <v>3139</v>
      </c>
      <c r="AE3129" t="s">
        <v>5815</v>
      </c>
    </row>
    <row r="3130" spans="1:31">
      <c r="A3130" s="98" t="str">
        <f t="shared" si="150"/>
        <v>1226</v>
      </c>
      <c r="B3130" s="98" t="str">
        <f t="shared" si="151"/>
        <v>OT</v>
      </c>
      <c r="C3130" s="98">
        <f t="shared" si="152"/>
        <v>0</v>
      </c>
      <c r="D3130" t="s">
        <v>6552</v>
      </c>
      <c r="E3130">
        <v>1</v>
      </c>
      <c r="F3130">
        <v>122602</v>
      </c>
      <c r="G3130" t="s">
        <v>53</v>
      </c>
      <c r="H3130" t="s">
        <v>3161</v>
      </c>
      <c r="I3130" t="s">
        <v>6006</v>
      </c>
      <c r="J3130" t="s">
        <v>12322</v>
      </c>
      <c r="N3130" s="21" t="s">
        <v>3139</v>
      </c>
      <c r="O3130" s="24">
        <v>1</v>
      </c>
      <c r="Q3130" t="s">
        <v>3139</v>
      </c>
      <c r="R3130">
        <v>41024615.520000003</v>
      </c>
      <c r="T3130" t="s">
        <v>3139</v>
      </c>
      <c r="U3130" t="s">
        <v>7243</v>
      </c>
      <c r="V3130">
        <v>2000000</v>
      </c>
      <c r="W3130" s="1" t="s">
        <v>3139</v>
      </c>
      <c r="X3130">
        <v>1</v>
      </c>
      <c r="Y3130" t="s">
        <v>6552</v>
      </c>
      <c r="Z3130" s="21">
        <v>41.024615520000005</v>
      </c>
      <c r="AA3130" s="1" t="s">
        <v>3139</v>
      </c>
      <c r="AB3130">
        <v>41024615.520000003</v>
      </c>
      <c r="AC3130">
        <v>41024615.520000003</v>
      </c>
      <c r="AD3130" s="1" t="s">
        <v>3139</v>
      </c>
      <c r="AE3130" t="s">
        <v>5819</v>
      </c>
    </row>
    <row r="3131" spans="1:31">
      <c r="A3131" s="98" t="str">
        <f t="shared" si="150"/>
        <v>1226</v>
      </c>
      <c r="B3131" s="98" t="str">
        <f t="shared" si="151"/>
        <v>OT</v>
      </c>
      <c r="C3131" s="98">
        <f t="shared" si="152"/>
        <v>0</v>
      </c>
      <c r="D3131" t="s">
        <v>6552</v>
      </c>
      <c r="E3131">
        <v>2</v>
      </c>
      <c r="F3131">
        <v>122602</v>
      </c>
      <c r="G3131" t="s">
        <v>3191</v>
      </c>
      <c r="H3131" t="s">
        <v>3932</v>
      </c>
      <c r="I3131" t="s">
        <v>6006</v>
      </c>
      <c r="J3131" t="s">
        <v>12322</v>
      </c>
      <c r="N3131" s="21" t="s">
        <v>3139</v>
      </c>
      <c r="O3131" s="24">
        <v>1</v>
      </c>
      <c r="Q3131" t="s">
        <v>3139</v>
      </c>
      <c r="R3131">
        <v>66313422</v>
      </c>
      <c r="T3131" t="s">
        <v>3139</v>
      </c>
      <c r="U3131" t="s">
        <v>12323</v>
      </c>
      <c r="V3131">
        <v>4463400</v>
      </c>
      <c r="W3131" s="1" t="s">
        <v>3139</v>
      </c>
      <c r="X3131">
        <v>1</v>
      </c>
      <c r="Y3131" t="s">
        <v>6552</v>
      </c>
      <c r="Z3131" s="21">
        <v>66.313422000000003</v>
      </c>
      <c r="AA3131" s="1" t="s">
        <v>3139</v>
      </c>
      <c r="AB3131">
        <v>66313422</v>
      </c>
      <c r="AC3131">
        <v>66313422</v>
      </c>
      <c r="AD3131" s="1" t="s">
        <v>3139</v>
      </c>
      <c r="AE3131" t="s">
        <v>5819</v>
      </c>
    </row>
    <row r="3132" spans="1:31">
      <c r="A3132" s="98" t="str">
        <f t="shared" si="150"/>
        <v>1226</v>
      </c>
      <c r="B3132" s="98" t="str">
        <f t="shared" si="151"/>
        <v>OT</v>
      </c>
      <c r="C3132" s="98">
        <f t="shared" si="152"/>
        <v>0</v>
      </c>
      <c r="D3132" t="s">
        <v>6552</v>
      </c>
      <c r="E3132">
        <v>3</v>
      </c>
      <c r="F3132">
        <v>122602</v>
      </c>
      <c r="G3132" t="s">
        <v>3179</v>
      </c>
      <c r="H3132" t="s">
        <v>3933</v>
      </c>
      <c r="I3132" t="s">
        <v>6006</v>
      </c>
      <c r="J3132" t="s">
        <v>12322</v>
      </c>
      <c r="N3132" s="21" t="s">
        <v>3139</v>
      </c>
      <c r="O3132" s="24">
        <v>1</v>
      </c>
      <c r="Q3132" t="s">
        <v>3139</v>
      </c>
      <c r="R3132">
        <v>8847001</v>
      </c>
      <c r="T3132" t="s">
        <v>3139</v>
      </c>
      <c r="U3132" t="s">
        <v>12324</v>
      </c>
      <c r="V3132">
        <v>515000</v>
      </c>
      <c r="W3132" s="1" t="s">
        <v>3139</v>
      </c>
      <c r="X3132">
        <v>1</v>
      </c>
      <c r="Y3132" t="s">
        <v>6552</v>
      </c>
      <c r="Z3132" s="21">
        <v>8.8470010000000006</v>
      </c>
      <c r="AA3132" s="1" t="s">
        <v>3139</v>
      </c>
      <c r="AB3132">
        <v>8847001</v>
      </c>
      <c r="AC3132">
        <v>8847001</v>
      </c>
      <c r="AD3132" s="1" t="s">
        <v>3139</v>
      </c>
      <c r="AE3132" t="s">
        <v>5819</v>
      </c>
    </row>
    <row r="3133" spans="1:31">
      <c r="A3133" s="98" t="str">
        <f t="shared" si="150"/>
        <v>1226</v>
      </c>
      <c r="B3133" s="98" t="str">
        <f t="shared" si="151"/>
        <v>OT</v>
      </c>
      <c r="C3133" s="98">
        <f t="shared" si="152"/>
        <v>0</v>
      </c>
      <c r="D3133" t="s">
        <v>6552</v>
      </c>
      <c r="E3133">
        <v>4</v>
      </c>
      <c r="F3133">
        <v>122602</v>
      </c>
      <c r="G3133" t="s">
        <v>3181</v>
      </c>
      <c r="H3133" t="s">
        <v>3934</v>
      </c>
      <c r="I3133" t="s">
        <v>6006</v>
      </c>
      <c r="J3133" t="s">
        <v>12322</v>
      </c>
      <c r="N3133" s="21" t="s">
        <v>3139</v>
      </c>
      <c r="O3133" s="24">
        <v>1</v>
      </c>
      <c r="Q3133" t="s">
        <v>3139</v>
      </c>
      <c r="R3133">
        <v>15125799</v>
      </c>
      <c r="T3133" t="s">
        <v>3139</v>
      </c>
      <c r="U3133" t="s">
        <v>12324</v>
      </c>
      <c r="V3133">
        <v>515000</v>
      </c>
      <c r="W3133" s="1" t="s">
        <v>3139</v>
      </c>
      <c r="X3133">
        <v>1</v>
      </c>
      <c r="Y3133" t="s">
        <v>6552</v>
      </c>
      <c r="Z3133" s="21">
        <v>15.125799000000001</v>
      </c>
      <c r="AA3133" s="1" t="s">
        <v>3139</v>
      </c>
      <c r="AB3133">
        <v>15125799</v>
      </c>
      <c r="AC3133">
        <v>15125799</v>
      </c>
      <c r="AD3133" s="1" t="s">
        <v>3139</v>
      </c>
      <c r="AE3133" t="s">
        <v>5819</v>
      </c>
    </row>
    <row r="3134" spans="1:31">
      <c r="A3134" s="98" t="str">
        <f t="shared" si="150"/>
        <v>1226</v>
      </c>
      <c r="B3134" s="98" t="str">
        <f t="shared" si="151"/>
        <v>OT</v>
      </c>
      <c r="C3134" s="98">
        <f t="shared" si="152"/>
        <v>0</v>
      </c>
      <c r="D3134" t="s">
        <v>6552</v>
      </c>
      <c r="E3134">
        <v>5</v>
      </c>
      <c r="F3134">
        <v>122602</v>
      </c>
      <c r="G3134" t="s">
        <v>3835</v>
      </c>
      <c r="H3134" t="s">
        <v>3935</v>
      </c>
      <c r="I3134" t="s">
        <v>6006</v>
      </c>
      <c r="J3134" t="s">
        <v>12322</v>
      </c>
      <c r="N3134" s="21" t="s">
        <v>3139</v>
      </c>
      <c r="O3134" s="24">
        <v>1</v>
      </c>
      <c r="Q3134" t="s">
        <v>3139</v>
      </c>
      <c r="R3134">
        <v>1656232.03</v>
      </c>
      <c r="T3134" t="s">
        <v>3139</v>
      </c>
      <c r="U3134" t="s">
        <v>7244</v>
      </c>
      <c r="V3134">
        <v>1030000</v>
      </c>
      <c r="W3134" s="1" t="s">
        <v>3139</v>
      </c>
      <c r="X3134">
        <v>1</v>
      </c>
      <c r="Y3134" t="s">
        <v>6552</v>
      </c>
      <c r="Z3134" s="21">
        <v>1.65623203</v>
      </c>
      <c r="AA3134" s="1" t="s">
        <v>3139</v>
      </c>
      <c r="AB3134">
        <v>1656232.03</v>
      </c>
      <c r="AC3134">
        <v>1656232.03</v>
      </c>
      <c r="AD3134" s="1" t="s">
        <v>3139</v>
      </c>
      <c r="AE3134" t="s">
        <v>5819</v>
      </c>
    </row>
    <row r="3135" spans="1:31">
      <c r="A3135" s="98" t="str">
        <f t="shared" si="150"/>
        <v>1226</v>
      </c>
      <c r="B3135" s="98" t="str">
        <f t="shared" si="151"/>
        <v>OT</v>
      </c>
      <c r="C3135" s="98">
        <f t="shared" si="152"/>
        <v>0</v>
      </c>
      <c r="D3135" t="s">
        <v>6552</v>
      </c>
      <c r="E3135">
        <v>6</v>
      </c>
      <c r="F3135">
        <v>122602</v>
      </c>
      <c r="G3135" t="s">
        <v>3157</v>
      </c>
      <c r="H3135" t="s">
        <v>3917</v>
      </c>
      <c r="I3135" t="s">
        <v>6006</v>
      </c>
      <c r="J3135" t="s">
        <v>12322</v>
      </c>
      <c r="N3135" s="21" t="s">
        <v>3139</v>
      </c>
      <c r="O3135" s="24">
        <v>1</v>
      </c>
      <c r="Q3135" t="s">
        <v>3139</v>
      </c>
      <c r="R3135">
        <v>908526</v>
      </c>
      <c r="T3135" t="s">
        <v>3139</v>
      </c>
      <c r="U3135" t="s">
        <v>6077</v>
      </c>
      <c r="V3135">
        <v>908526</v>
      </c>
      <c r="W3135" s="1" t="s">
        <v>3139</v>
      </c>
      <c r="X3135">
        <v>1</v>
      </c>
      <c r="Y3135" t="s">
        <v>6552</v>
      </c>
      <c r="Z3135" s="21">
        <v>0.90852599999999994</v>
      </c>
      <c r="AA3135" s="1" t="s">
        <v>3139</v>
      </c>
      <c r="AB3135">
        <v>908526</v>
      </c>
      <c r="AC3135">
        <v>908526</v>
      </c>
      <c r="AD3135" s="1" t="s">
        <v>3139</v>
      </c>
      <c r="AE3135" t="s">
        <v>5819</v>
      </c>
    </row>
    <row r="3136" spans="1:31">
      <c r="A3136" s="98" t="str">
        <f t="shared" si="150"/>
        <v>1203</v>
      </c>
      <c r="B3136" s="98" t="str">
        <f t="shared" si="151"/>
        <v>FL</v>
      </c>
      <c r="C3136" s="98">
        <f t="shared" si="152"/>
        <v>19</v>
      </c>
      <c r="D3136" t="s">
        <v>6552</v>
      </c>
      <c r="E3136">
        <v>7</v>
      </c>
      <c r="F3136">
        <v>120305</v>
      </c>
      <c r="G3136" t="s">
        <v>53</v>
      </c>
      <c r="H3136" t="s">
        <v>3161</v>
      </c>
      <c r="I3136" t="s">
        <v>5969</v>
      </c>
      <c r="J3136" t="s">
        <v>9931</v>
      </c>
      <c r="L3136" t="s">
        <v>5995</v>
      </c>
      <c r="M3136" s="99">
        <v>44427</v>
      </c>
      <c r="N3136" s="21">
        <v>360000000</v>
      </c>
      <c r="O3136" s="24">
        <v>1</v>
      </c>
      <c r="P3136" t="s">
        <v>5828</v>
      </c>
      <c r="Q3136">
        <v>3.46</v>
      </c>
      <c r="R3136">
        <v>360000000</v>
      </c>
      <c r="S3136" t="s">
        <v>54</v>
      </c>
      <c r="T3136">
        <v>180</v>
      </c>
      <c r="U3136" t="s">
        <v>5995</v>
      </c>
      <c r="V3136">
        <v>360000000</v>
      </c>
      <c r="W3136" s="1">
        <v>3.46</v>
      </c>
      <c r="X3136" t="s">
        <v>3139</v>
      </c>
      <c r="Y3136" t="s">
        <v>6552</v>
      </c>
      <c r="Z3136" s="21">
        <v>365.61977999999999</v>
      </c>
      <c r="AA3136" s="1">
        <v>3.46</v>
      </c>
      <c r="AB3136" t="s">
        <v>3139</v>
      </c>
      <c r="AC3136">
        <v>365619780</v>
      </c>
      <c r="AD3136" s="1" t="s">
        <v>3139</v>
      </c>
      <c r="AE3136" t="s">
        <v>5819</v>
      </c>
    </row>
    <row r="3137" spans="1:31">
      <c r="A3137" s="98" t="str">
        <f t="shared" si="150"/>
        <v>1203</v>
      </c>
      <c r="B3137" s="98" t="str">
        <f t="shared" si="151"/>
        <v>FL</v>
      </c>
      <c r="C3137" s="98">
        <f t="shared" si="152"/>
        <v>61</v>
      </c>
      <c r="D3137" t="s">
        <v>6552</v>
      </c>
      <c r="E3137">
        <v>8</v>
      </c>
      <c r="F3137">
        <v>120305</v>
      </c>
      <c r="G3137" t="s">
        <v>107</v>
      </c>
      <c r="H3137" t="s">
        <v>3808</v>
      </c>
      <c r="I3137" t="s">
        <v>5969</v>
      </c>
      <c r="J3137" t="s">
        <v>9932</v>
      </c>
      <c r="L3137" t="s">
        <v>6101</v>
      </c>
      <c r="M3137" s="99">
        <v>44469</v>
      </c>
      <c r="N3137" s="21">
        <v>200000000</v>
      </c>
      <c r="O3137" s="24">
        <v>1</v>
      </c>
      <c r="P3137" t="s">
        <v>5828</v>
      </c>
      <c r="Q3137">
        <v>2.2000000000000002</v>
      </c>
      <c r="R3137">
        <v>200000000</v>
      </c>
      <c r="S3137" t="s">
        <v>54</v>
      </c>
      <c r="T3137">
        <v>180</v>
      </c>
      <c r="U3137" t="s">
        <v>6101</v>
      </c>
      <c r="V3137">
        <v>200000000</v>
      </c>
      <c r="W3137" s="1">
        <v>2.2000000000000002</v>
      </c>
      <c r="X3137" t="s">
        <v>3139</v>
      </c>
      <c r="Y3137" t="s">
        <v>6552</v>
      </c>
      <c r="Z3137" s="21">
        <v>201.49771100000001</v>
      </c>
      <c r="AA3137" s="1">
        <v>2.2000000000000002</v>
      </c>
      <c r="AB3137" t="s">
        <v>3139</v>
      </c>
      <c r="AC3137">
        <v>201497711</v>
      </c>
      <c r="AD3137" s="1" t="s">
        <v>3139</v>
      </c>
      <c r="AE3137" t="s">
        <v>5819</v>
      </c>
    </row>
    <row r="3138" spans="1:31">
      <c r="A3138" s="98" t="str">
        <f t="shared" si="150"/>
        <v>1120</v>
      </c>
      <c r="B3138" s="98" t="str">
        <f t="shared" si="151"/>
        <v>OT</v>
      </c>
      <c r="C3138" s="98">
        <f t="shared" si="152"/>
        <v>7</v>
      </c>
      <c r="D3138" t="s">
        <v>6552</v>
      </c>
      <c r="E3138">
        <v>9</v>
      </c>
      <c r="F3138">
        <v>112007</v>
      </c>
      <c r="G3138" t="s">
        <v>53</v>
      </c>
      <c r="H3138" t="s">
        <v>3161</v>
      </c>
      <c r="I3138" t="s">
        <v>5969</v>
      </c>
      <c r="J3138" t="s">
        <v>9933</v>
      </c>
      <c r="L3138" t="s">
        <v>6374</v>
      </c>
      <c r="M3138" s="99">
        <v>44415</v>
      </c>
      <c r="N3138" s="21">
        <v>470000000</v>
      </c>
      <c r="O3138" s="24">
        <v>1</v>
      </c>
      <c r="P3138" t="s">
        <v>5828</v>
      </c>
      <c r="Q3138">
        <v>2.4</v>
      </c>
      <c r="R3138">
        <v>470000000</v>
      </c>
      <c r="S3138" t="s">
        <v>54</v>
      </c>
      <c r="T3138">
        <v>90</v>
      </c>
      <c r="U3138" t="s">
        <v>6374</v>
      </c>
      <c r="V3138">
        <v>470000000</v>
      </c>
      <c r="W3138" s="1">
        <v>2.4</v>
      </c>
      <c r="X3138" t="s">
        <v>3139</v>
      </c>
      <c r="Y3138" t="s">
        <v>6552</v>
      </c>
      <c r="Z3138" s="21">
        <v>472.60786400000001</v>
      </c>
      <c r="AA3138" s="1">
        <v>2.4</v>
      </c>
      <c r="AB3138" t="s">
        <v>3139</v>
      </c>
      <c r="AC3138">
        <v>472607864</v>
      </c>
      <c r="AD3138" s="1" t="s">
        <v>3139</v>
      </c>
      <c r="AE3138" t="s">
        <v>5819</v>
      </c>
    </row>
    <row r="3139" spans="1:31">
      <c r="A3139" s="98" t="str">
        <f t="shared" si="150"/>
        <v>1203</v>
      </c>
      <c r="B3139" s="98" t="str">
        <f t="shared" si="151"/>
        <v>FL</v>
      </c>
      <c r="C3139" s="98">
        <f t="shared" si="152"/>
        <v>90</v>
      </c>
      <c r="D3139" t="s">
        <v>6552</v>
      </c>
      <c r="E3139">
        <v>1</v>
      </c>
      <c r="F3139">
        <v>120310</v>
      </c>
      <c r="G3139" t="s">
        <v>310</v>
      </c>
      <c r="H3139" t="s">
        <v>3173</v>
      </c>
      <c r="I3139" t="s">
        <v>5969</v>
      </c>
      <c r="J3139" t="s">
        <v>7245</v>
      </c>
      <c r="L3139" t="s">
        <v>6114</v>
      </c>
      <c r="M3139" s="99">
        <v>44498</v>
      </c>
      <c r="N3139" s="21">
        <v>80473589</v>
      </c>
      <c r="O3139" s="24">
        <v>1</v>
      </c>
      <c r="P3139" t="s">
        <v>5814</v>
      </c>
      <c r="Q3139">
        <v>4.75</v>
      </c>
      <c r="R3139" t="s">
        <v>3139</v>
      </c>
      <c r="S3139" t="s">
        <v>54</v>
      </c>
      <c r="T3139">
        <v>1</v>
      </c>
      <c r="U3139" t="s">
        <v>6114</v>
      </c>
      <c r="V3139">
        <v>77018448</v>
      </c>
      <c r="W3139" s="1">
        <v>4.0999999999999996</v>
      </c>
      <c r="X3139" t="s">
        <v>3139</v>
      </c>
      <c r="Y3139" t="s">
        <v>6552</v>
      </c>
      <c r="Z3139" s="21">
        <v>80.473589000000004</v>
      </c>
      <c r="AA3139" s="1">
        <v>4.0999999999999996</v>
      </c>
      <c r="AB3139" t="s">
        <v>3139</v>
      </c>
      <c r="AC3139">
        <v>0</v>
      </c>
      <c r="AD3139" s="1" t="s">
        <v>3139</v>
      </c>
      <c r="AE3139" t="s">
        <v>5815</v>
      </c>
    </row>
    <row r="3140" spans="1:31">
      <c r="A3140" s="98" t="str">
        <f t="shared" si="150"/>
        <v>1226</v>
      </c>
      <c r="B3140" s="98" t="str">
        <f t="shared" si="151"/>
        <v>OT</v>
      </c>
      <c r="C3140" s="98">
        <f t="shared" si="152"/>
        <v>0</v>
      </c>
      <c r="D3140" t="s">
        <v>6552</v>
      </c>
      <c r="E3140">
        <v>2</v>
      </c>
      <c r="F3140">
        <v>122603</v>
      </c>
      <c r="G3140" t="s">
        <v>3450</v>
      </c>
      <c r="H3140" t="s">
        <v>3244</v>
      </c>
      <c r="I3140" t="s">
        <v>6006</v>
      </c>
      <c r="J3140" t="s">
        <v>332</v>
      </c>
      <c r="L3140" t="s">
        <v>7247</v>
      </c>
      <c r="M3140" s="99">
        <v>44408</v>
      </c>
      <c r="N3140" s="21">
        <v>781243</v>
      </c>
      <c r="O3140" s="24">
        <v>1</v>
      </c>
      <c r="Q3140" t="s">
        <v>3139</v>
      </c>
      <c r="R3140" t="s">
        <v>3139</v>
      </c>
      <c r="T3140" t="s">
        <v>3139</v>
      </c>
      <c r="U3140" t="s">
        <v>7247</v>
      </c>
      <c r="V3140">
        <v>781243</v>
      </c>
      <c r="W3140" s="1" t="s">
        <v>3139</v>
      </c>
      <c r="X3140">
        <v>1</v>
      </c>
      <c r="Y3140" t="s">
        <v>5966</v>
      </c>
      <c r="Z3140" s="21">
        <v>0.90852599999999994</v>
      </c>
      <c r="AA3140" s="1" t="s">
        <v>3139</v>
      </c>
      <c r="AB3140">
        <v>0</v>
      </c>
      <c r="AC3140">
        <v>0</v>
      </c>
      <c r="AD3140" s="1" t="s">
        <v>3139</v>
      </c>
      <c r="AE3140" t="s">
        <v>5815</v>
      </c>
    </row>
    <row r="3141" spans="1:31" s="98" customFormat="1">
      <c r="A3141" s="98" t="str">
        <f t="shared" ref="A3141:A3196" si="153">+MID(F3141,1,4)</f>
        <v>1226</v>
      </c>
      <c r="B3141" s="98" t="str">
        <f t="shared" ref="B3141:B3196" si="154">+IF(A3141="1228","CA",IF(A3141="1230","VR",IF(A3141="1203","FL","OT")))</f>
        <v>OT</v>
      </c>
      <c r="C3141" s="98">
        <f t="shared" ref="C3141:C3196" si="155">+IF(M3141="",0,M3141-D3141)</f>
        <v>0</v>
      </c>
      <c r="D3141" s="98" t="s">
        <v>6552</v>
      </c>
      <c r="E3141" s="98">
        <v>3</v>
      </c>
      <c r="F3141" s="98">
        <v>122602</v>
      </c>
      <c r="G3141" s="98" t="s">
        <v>53</v>
      </c>
      <c r="H3141" s="98" t="s">
        <v>3047</v>
      </c>
      <c r="I3141" s="98" t="s">
        <v>6006</v>
      </c>
      <c r="J3141" s="98" t="s">
        <v>3936</v>
      </c>
      <c r="L3141" s="98" t="s">
        <v>7248</v>
      </c>
      <c r="M3141" s="99">
        <v>44408</v>
      </c>
      <c r="N3141" s="21">
        <v>16656777</v>
      </c>
      <c r="O3141" s="24">
        <v>1</v>
      </c>
      <c r="Q3141" s="98" t="s">
        <v>3139</v>
      </c>
      <c r="R3141" s="98" t="s">
        <v>3139</v>
      </c>
      <c r="T3141" s="98" t="s">
        <v>3139</v>
      </c>
      <c r="U3141" s="98" t="s">
        <v>7248</v>
      </c>
      <c r="V3141" s="98">
        <v>16656777</v>
      </c>
      <c r="W3141" s="1" t="s">
        <v>3139</v>
      </c>
      <c r="X3141" s="98">
        <v>1</v>
      </c>
      <c r="Y3141" s="98" t="s">
        <v>5977</v>
      </c>
      <c r="Z3141" s="21">
        <v>21.067271780000002</v>
      </c>
      <c r="AA3141" s="1" t="s">
        <v>3139</v>
      </c>
      <c r="AB3141" s="98">
        <v>1</v>
      </c>
      <c r="AC3141" s="98">
        <v>0</v>
      </c>
      <c r="AD3141" s="1" t="s">
        <v>3139</v>
      </c>
      <c r="AE3141" s="98" t="s">
        <v>5815</v>
      </c>
    </row>
    <row r="3142" spans="1:31" s="98" customFormat="1">
      <c r="A3142" s="98" t="str">
        <f t="shared" si="153"/>
        <v>1203</v>
      </c>
      <c r="B3142" s="98" t="str">
        <f t="shared" si="154"/>
        <v>FL</v>
      </c>
      <c r="C3142" s="98">
        <f t="shared" si="155"/>
        <v>48</v>
      </c>
      <c r="D3142" s="98" t="s">
        <v>6552</v>
      </c>
      <c r="E3142" s="98">
        <v>4</v>
      </c>
      <c r="F3142" s="98">
        <v>120310</v>
      </c>
      <c r="G3142" s="98" t="s">
        <v>53</v>
      </c>
      <c r="H3142" s="98" t="s">
        <v>3047</v>
      </c>
      <c r="I3142" s="98" t="s">
        <v>5969</v>
      </c>
      <c r="J3142" s="98" t="s">
        <v>11655</v>
      </c>
      <c r="L3142" s="98" t="s">
        <v>6319</v>
      </c>
      <c r="M3142" s="99">
        <v>44456</v>
      </c>
      <c r="N3142" s="21">
        <v>108146628</v>
      </c>
      <c r="O3142" s="24">
        <v>1</v>
      </c>
      <c r="P3142" s="98" t="s">
        <v>5814</v>
      </c>
      <c r="Q3142" s="98">
        <v>2.2000000000000002</v>
      </c>
      <c r="R3142" s="98" t="s">
        <v>3139</v>
      </c>
      <c r="S3142" s="98" t="s">
        <v>54</v>
      </c>
      <c r="T3142" s="98">
        <v>90</v>
      </c>
      <c r="U3142" s="98" t="s">
        <v>6319</v>
      </c>
      <c r="V3142" s="98">
        <v>108146628</v>
      </c>
      <c r="W3142" s="1">
        <v>2.2000000000000002</v>
      </c>
      <c r="X3142" s="98" t="s">
        <v>3139</v>
      </c>
      <c r="Y3142" s="98" t="s">
        <v>6552</v>
      </c>
      <c r="Z3142" s="21">
        <v>108.14662800000001</v>
      </c>
      <c r="AA3142" s="1">
        <v>2.2000000000000002</v>
      </c>
      <c r="AB3142" s="98" t="s">
        <v>3139</v>
      </c>
      <c r="AC3142" s="98">
        <v>0</v>
      </c>
      <c r="AD3142" s="1" t="s">
        <v>3139</v>
      </c>
      <c r="AE3142" s="98" t="s">
        <v>5815</v>
      </c>
    </row>
    <row r="3143" spans="1:31" s="98" customFormat="1">
      <c r="A3143" s="98" t="str">
        <f t="shared" si="153"/>
        <v>1220</v>
      </c>
      <c r="B3143" s="98" t="str">
        <f t="shared" si="154"/>
        <v>OT</v>
      </c>
      <c r="C3143" s="98">
        <f t="shared" si="155"/>
        <v>0</v>
      </c>
      <c r="D3143" s="98" t="s">
        <v>6552</v>
      </c>
      <c r="E3143" s="98">
        <v>1</v>
      </c>
      <c r="F3143" s="98">
        <v>122003</v>
      </c>
      <c r="G3143" s="98" t="s">
        <v>3937</v>
      </c>
      <c r="H3143" s="98" t="s">
        <v>9934</v>
      </c>
      <c r="I3143" s="98" t="s">
        <v>6006</v>
      </c>
      <c r="J3143" s="98" t="s">
        <v>3938</v>
      </c>
      <c r="N3143" s="21">
        <v>0</v>
      </c>
      <c r="O3143" s="24">
        <v>1</v>
      </c>
      <c r="Q3143" s="98" t="s">
        <v>3139</v>
      </c>
      <c r="R3143" s="98">
        <v>1000000</v>
      </c>
      <c r="T3143" s="98" t="s">
        <v>3139</v>
      </c>
      <c r="U3143" s="98" t="s">
        <v>7250</v>
      </c>
      <c r="V3143" s="98">
        <v>96696835.849999994</v>
      </c>
      <c r="W3143" s="1" t="s">
        <v>3139</v>
      </c>
      <c r="X3143" s="98">
        <v>100</v>
      </c>
      <c r="Y3143" s="98" t="s">
        <v>6552</v>
      </c>
      <c r="Z3143" s="21">
        <v>96.696835849999999</v>
      </c>
      <c r="AA3143" s="1" t="s">
        <v>3139</v>
      </c>
      <c r="AB3143" s="98">
        <v>1000000</v>
      </c>
      <c r="AC3143" s="98">
        <v>100000000</v>
      </c>
      <c r="AD3143" s="1" t="s">
        <v>3139</v>
      </c>
      <c r="AE3143" s="98" t="s">
        <v>5818</v>
      </c>
    </row>
    <row r="3144" spans="1:31" s="98" customFormat="1">
      <c r="A3144" s="98" t="str">
        <f t="shared" si="153"/>
        <v>1226</v>
      </c>
      <c r="B3144" s="98" t="str">
        <f t="shared" si="154"/>
        <v>OT</v>
      </c>
      <c r="C3144" s="98">
        <f t="shared" si="155"/>
        <v>0</v>
      </c>
      <c r="D3144" s="98" t="s">
        <v>6552</v>
      </c>
      <c r="E3144" s="98">
        <v>2</v>
      </c>
      <c r="F3144" s="98">
        <v>122604</v>
      </c>
      <c r="G3144" s="98" t="s">
        <v>3183</v>
      </c>
      <c r="H3144" s="98" t="s">
        <v>3424</v>
      </c>
      <c r="I3144" s="98" t="s">
        <v>6006</v>
      </c>
      <c r="J3144" s="98" t="s">
        <v>3210</v>
      </c>
      <c r="N3144" s="21">
        <v>0</v>
      </c>
      <c r="O3144" s="24">
        <v>1</v>
      </c>
      <c r="Q3144" s="98" t="s">
        <v>3139</v>
      </c>
      <c r="R3144" s="98">
        <v>1300000</v>
      </c>
      <c r="T3144" s="98" t="s">
        <v>3139</v>
      </c>
      <c r="U3144" s="98" t="s">
        <v>7251</v>
      </c>
      <c r="V3144" s="98">
        <v>13000000</v>
      </c>
      <c r="W3144" s="1" t="s">
        <v>3139</v>
      </c>
      <c r="X3144" s="98">
        <v>10</v>
      </c>
      <c r="Y3144" s="98" t="s">
        <v>6552</v>
      </c>
      <c r="Z3144" s="21">
        <v>13</v>
      </c>
      <c r="AA3144" s="1" t="s">
        <v>3139</v>
      </c>
      <c r="AB3144" s="98">
        <v>1300000</v>
      </c>
      <c r="AC3144" s="98">
        <v>0</v>
      </c>
      <c r="AD3144" s="1" t="s">
        <v>3139</v>
      </c>
      <c r="AE3144" s="98" t="s">
        <v>5818</v>
      </c>
    </row>
    <row r="3145" spans="1:31" s="98" customFormat="1">
      <c r="A3145" s="98" t="str">
        <f t="shared" si="153"/>
        <v>1226</v>
      </c>
      <c r="B3145" s="98" t="str">
        <f t="shared" si="154"/>
        <v>OT</v>
      </c>
      <c r="C3145" s="98">
        <f t="shared" si="155"/>
        <v>0</v>
      </c>
      <c r="D3145" s="98" t="s">
        <v>6552</v>
      </c>
      <c r="E3145" s="98">
        <v>3</v>
      </c>
      <c r="F3145" s="98">
        <v>122602</v>
      </c>
      <c r="G3145" s="98" t="s">
        <v>3939</v>
      </c>
      <c r="H3145" s="98" t="s">
        <v>3940</v>
      </c>
      <c r="I3145" s="98" t="s">
        <v>6006</v>
      </c>
      <c r="J3145" s="98" t="s">
        <v>9935</v>
      </c>
      <c r="N3145" s="21">
        <v>0</v>
      </c>
      <c r="O3145" s="24">
        <v>1</v>
      </c>
      <c r="Q3145" s="98" t="s">
        <v>3139</v>
      </c>
      <c r="R3145" s="98">
        <v>0</v>
      </c>
      <c r="T3145" s="98" t="s">
        <v>3139</v>
      </c>
      <c r="U3145" s="98" t="s">
        <v>9936</v>
      </c>
      <c r="V3145" s="98">
        <v>566700</v>
      </c>
      <c r="W3145" s="1" t="s">
        <v>3139</v>
      </c>
      <c r="X3145" s="98">
        <v>0</v>
      </c>
      <c r="Y3145" s="98" t="s">
        <v>6552</v>
      </c>
      <c r="Z3145" s="21">
        <v>1004.06219</v>
      </c>
      <c r="AA3145" s="1" t="s">
        <v>3139</v>
      </c>
      <c r="AB3145" s="98">
        <v>0</v>
      </c>
      <c r="AC3145" s="98">
        <v>0</v>
      </c>
      <c r="AD3145" s="1" t="s">
        <v>3139</v>
      </c>
      <c r="AE3145" s="98" t="s">
        <v>5818</v>
      </c>
    </row>
    <row r="3146" spans="1:31" s="98" customFormat="1">
      <c r="A3146" s="98" t="str">
        <f t="shared" si="153"/>
        <v>1226</v>
      </c>
      <c r="B3146" s="98" t="str">
        <f t="shared" si="154"/>
        <v>OT</v>
      </c>
      <c r="C3146" s="98">
        <f t="shared" si="155"/>
        <v>0</v>
      </c>
      <c r="D3146" s="98" t="s">
        <v>6552</v>
      </c>
      <c r="E3146" s="98">
        <v>4</v>
      </c>
      <c r="F3146" s="98">
        <v>122602</v>
      </c>
      <c r="G3146" s="98" t="s">
        <v>53</v>
      </c>
      <c r="H3146" s="98" t="s">
        <v>3047</v>
      </c>
      <c r="I3146" s="98" t="s">
        <v>6006</v>
      </c>
      <c r="J3146" s="98" t="s">
        <v>3941</v>
      </c>
      <c r="N3146" s="21">
        <v>0</v>
      </c>
      <c r="O3146" s="24">
        <v>1</v>
      </c>
      <c r="Q3146" s="98" t="s">
        <v>3139</v>
      </c>
      <c r="R3146" s="98">
        <v>0</v>
      </c>
      <c r="T3146" s="98" t="s">
        <v>3139</v>
      </c>
      <c r="U3146" s="98" t="s">
        <v>7252</v>
      </c>
      <c r="V3146" s="98">
        <v>7500000</v>
      </c>
      <c r="W3146" s="1" t="s">
        <v>3139</v>
      </c>
      <c r="X3146" s="98">
        <v>0</v>
      </c>
      <c r="Y3146" s="98" t="s">
        <v>6552</v>
      </c>
      <c r="Z3146" s="21">
        <v>85.000000839999998</v>
      </c>
      <c r="AA3146" s="1" t="s">
        <v>3139</v>
      </c>
      <c r="AB3146" s="98">
        <v>0</v>
      </c>
      <c r="AC3146" s="98">
        <v>0</v>
      </c>
      <c r="AD3146" s="1" t="s">
        <v>3139</v>
      </c>
      <c r="AE3146" s="98" t="s">
        <v>5818</v>
      </c>
    </row>
    <row r="3147" spans="1:31" s="98" customFormat="1">
      <c r="A3147" s="98" t="str">
        <f t="shared" si="153"/>
        <v>1226</v>
      </c>
      <c r="B3147" s="98" t="str">
        <f t="shared" si="154"/>
        <v>OT</v>
      </c>
      <c r="C3147" s="98">
        <f t="shared" si="155"/>
        <v>0</v>
      </c>
      <c r="D3147" s="98" t="s">
        <v>6552</v>
      </c>
      <c r="E3147" s="98">
        <v>5</v>
      </c>
      <c r="F3147" s="98">
        <v>122602</v>
      </c>
      <c r="G3147" s="98" t="s">
        <v>3179</v>
      </c>
      <c r="H3147" s="98" t="s">
        <v>3942</v>
      </c>
      <c r="I3147" s="98" t="s">
        <v>6006</v>
      </c>
      <c r="J3147" s="98" t="s">
        <v>3943</v>
      </c>
      <c r="N3147" s="21">
        <v>0</v>
      </c>
      <c r="O3147" s="24">
        <v>1</v>
      </c>
      <c r="Q3147" s="98" t="s">
        <v>3139</v>
      </c>
      <c r="R3147" s="98">
        <v>0</v>
      </c>
      <c r="T3147" s="98" t="s">
        <v>3139</v>
      </c>
      <c r="U3147" s="98" t="s">
        <v>7253</v>
      </c>
      <c r="V3147" s="98">
        <v>2464000</v>
      </c>
      <c r="W3147" s="1" t="s">
        <v>3139</v>
      </c>
      <c r="X3147" s="98">
        <v>0</v>
      </c>
      <c r="Y3147" s="98" t="s">
        <v>6552</v>
      </c>
      <c r="Z3147" s="21">
        <v>16.228836000000001</v>
      </c>
      <c r="AA3147" s="1" t="s">
        <v>3139</v>
      </c>
      <c r="AB3147" s="98">
        <v>0</v>
      </c>
      <c r="AC3147" s="98">
        <v>0</v>
      </c>
      <c r="AD3147" s="1" t="s">
        <v>3139</v>
      </c>
      <c r="AE3147" s="98" t="s">
        <v>5818</v>
      </c>
    </row>
    <row r="3148" spans="1:31" s="98" customFormat="1">
      <c r="A3148" s="98" t="str">
        <f t="shared" si="153"/>
        <v>1226</v>
      </c>
      <c r="B3148" s="98" t="str">
        <f t="shared" si="154"/>
        <v>OT</v>
      </c>
      <c r="C3148" s="98">
        <f t="shared" si="155"/>
        <v>0</v>
      </c>
      <c r="D3148" s="98" t="s">
        <v>6552</v>
      </c>
      <c r="E3148" s="98">
        <v>6</v>
      </c>
      <c r="F3148" s="98">
        <v>122602</v>
      </c>
      <c r="G3148" s="98" t="s">
        <v>3179</v>
      </c>
      <c r="H3148" s="98" t="s">
        <v>3300</v>
      </c>
      <c r="I3148" s="98" t="s">
        <v>6006</v>
      </c>
      <c r="J3148" s="98" t="s">
        <v>3944</v>
      </c>
      <c r="N3148" s="21">
        <v>0</v>
      </c>
      <c r="O3148" s="24">
        <v>1</v>
      </c>
      <c r="Q3148" s="98" t="s">
        <v>3139</v>
      </c>
      <c r="R3148" s="98">
        <v>0</v>
      </c>
      <c r="T3148" s="98" t="s">
        <v>3139</v>
      </c>
      <c r="U3148" s="98" t="s">
        <v>7253</v>
      </c>
      <c r="V3148" s="98">
        <v>2464000</v>
      </c>
      <c r="W3148" s="1" t="s">
        <v>3139</v>
      </c>
      <c r="X3148" s="98">
        <v>0</v>
      </c>
      <c r="Y3148" s="98" t="s">
        <v>6552</v>
      </c>
      <c r="Z3148" s="21">
        <v>15.336238</v>
      </c>
      <c r="AA3148" s="1" t="s">
        <v>3139</v>
      </c>
      <c r="AB3148" s="98">
        <v>0</v>
      </c>
      <c r="AC3148" s="98">
        <v>0</v>
      </c>
      <c r="AD3148" s="1" t="s">
        <v>3139</v>
      </c>
      <c r="AE3148" s="98" t="s">
        <v>5818</v>
      </c>
    </row>
    <row r="3149" spans="1:31" s="98" customFormat="1">
      <c r="A3149" s="98" t="str">
        <f t="shared" si="153"/>
        <v>1226</v>
      </c>
      <c r="B3149" s="98" t="str">
        <f t="shared" si="154"/>
        <v>OT</v>
      </c>
      <c r="C3149" s="98">
        <f t="shared" si="155"/>
        <v>0</v>
      </c>
      <c r="D3149" s="98" t="s">
        <v>6552</v>
      </c>
      <c r="E3149" s="98">
        <v>7</v>
      </c>
      <c r="F3149" s="98">
        <v>122602</v>
      </c>
      <c r="G3149" s="98" t="s">
        <v>3157</v>
      </c>
      <c r="H3149" s="98" t="s">
        <v>3159</v>
      </c>
      <c r="I3149" s="98" t="s">
        <v>6006</v>
      </c>
      <c r="J3149" s="98" t="s">
        <v>3945</v>
      </c>
      <c r="N3149" s="21">
        <v>0</v>
      </c>
      <c r="O3149" s="24">
        <v>1</v>
      </c>
      <c r="Q3149" s="98" t="s">
        <v>3139</v>
      </c>
      <c r="R3149" s="98">
        <v>0</v>
      </c>
      <c r="T3149" s="98" t="s">
        <v>3139</v>
      </c>
      <c r="U3149" s="98" t="s">
        <v>7254</v>
      </c>
      <c r="V3149" s="98">
        <v>644500</v>
      </c>
      <c r="W3149" s="1" t="s">
        <v>3139</v>
      </c>
      <c r="X3149" s="98">
        <v>0</v>
      </c>
      <c r="Y3149" s="98" t="s">
        <v>6552</v>
      </c>
      <c r="Z3149" s="21">
        <v>0.75007599999999996</v>
      </c>
      <c r="AA3149" s="1" t="s">
        <v>3139</v>
      </c>
      <c r="AB3149" s="98">
        <v>0</v>
      </c>
      <c r="AC3149" s="98">
        <v>0</v>
      </c>
      <c r="AD3149" s="1" t="s">
        <v>3139</v>
      </c>
      <c r="AE3149" s="98" t="s">
        <v>5818</v>
      </c>
    </row>
    <row r="3150" spans="1:31" s="98" customFormat="1">
      <c r="A3150" s="98" t="str">
        <f t="shared" si="153"/>
        <v>1226</v>
      </c>
      <c r="B3150" s="98" t="str">
        <f t="shared" si="154"/>
        <v>OT</v>
      </c>
      <c r="C3150" s="98">
        <f t="shared" si="155"/>
        <v>0</v>
      </c>
      <c r="D3150" s="98" t="s">
        <v>6552</v>
      </c>
      <c r="E3150" s="98">
        <v>8</v>
      </c>
      <c r="F3150" s="98">
        <v>122602</v>
      </c>
      <c r="G3150" s="98" t="s">
        <v>3154</v>
      </c>
      <c r="H3150" s="98" t="s">
        <v>3156</v>
      </c>
      <c r="I3150" s="98" t="s">
        <v>6006</v>
      </c>
      <c r="J3150" s="98" t="s">
        <v>3946</v>
      </c>
      <c r="N3150" s="21">
        <v>0</v>
      </c>
      <c r="O3150" s="24">
        <v>1</v>
      </c>
      <c r="Q3150" s="98" t="s">
        <v>3139</v>
      </c>
      <c r="R3150" s="98">
        <v>0</v>
      </c>
      <c r="T3150" s="98" t="s">
        <v>3139</v>
      </c>
      <c r="U3150" s="98" t="s">
        <v>6087</v>
      </c>
      <c r="V3150" s="98">
        <v>2039800</v>
      </c>
      <c r="W3150" s="1" t="s">
        <v>3139</v>
      </c>
      <c r="X3150" s="98">
        <v>0</v>
      </c>
      <c r="Y3150" s="98" t="s">
        <v>6552</v>
      </c>
      <c r="Z3150" s="21">
        <v>2.0398000000000001</v>
      </c>
      <c r="AA3150" s="1" t="s">
        <v>3139</v>
      </c>
      <c r="AB3150" s="98">
        <v>0</v>
      </c>
      <c r="AC3150" s="98">
        <v>0</v>
      </c>
      <c r="AD3150" s="1" t="s">
        <v>3139</v>
      </c>
      <c r="AE3150" s="98" t="s">
        <v>5818</v>
      </c>
    </row>
    <row r="3151" spans="1:31" s="98" customFormat="1">
      <c r="A3151" s="98" t="str">
        <f t="shared" si="153"/>
        <v>1120</v>
      </c>
      <c r="B3151" s="98" t="str">
        <f t="shared" si="154"/>
        <v>OT</v>
      </c>
      <c r="C3151" s="98">
        <f t="shared" si="155"/>
        <v>12</v>
      </c>
      <c r="D3151" s="98" t="s">
        <v>6552</v>
      </c>
      <c r="E3151" s="98">
        <v>9</v>
      </c>
      <c r="F3151" s="98">
        <v>112007</v>
      </c>
      <c r="G3151" s="98" t="s">
        <v>107</v>
      </c>
      <c r="H3151" s="98" t="s">
        <v>3226</v>
      </c>
      <c r="I3151" s="98" t="s">
        <v>5969</v>
      </c>
      <c r="J3151" s="98" t="s">
        <v>9937</v>
      </c>
      <c r="L3151" s="98" t="s">
        <v>5971</v>
      </c>
      <c r="M3151" s="99">
        <v>44420</v>
      </c>
      <c r="N3151" s="21">
        <v>61680597.060000002</v>
      </c>
      <c r="O3151" s="24">
        <v>1</v>
      </c>
      <c r="P3151" s="98" t="s">
        <v>5814</v>
      </c>
      <c r="Q3151" s="98">
        <v>3.2</v>
      </c>
      <c r="R3151" s="98">
        <v>0</v>
      </c>
      <c r="S3151" s="98" t="s">
        <v>54</v>
      </c>
      <c r="T3151" s="98">
        <v>3</v>
      </c>
      <c r="U3151" s="98" t="s">
        <v>5971</v>
      </c>
      <c r="V3151" s="98">
        <v>61680597.060000002</v>
      </c>
      <c r="W3151" s="1">
        <v>0</v>
      </c>
      <c r="X3151" s="98" t="s">
        <v>3139</v>
      </c>
      <c r="Y3151" s="98" t="s">
        <v>6552</v>
      </c>
      <c r="Z3151" s="21">
        <v>62.108588060000002</v>
      </c>
      <c r="AA3151" s="1">
        <v>0</v>
      </c>
      <c r="AB3151" s="98" t="s">
        <v>3139</v>
      </c>
      <c r="AC3151" s="98">
        <v>427991</v>
      </c>
      <c r="AD3151" s="1" t="s">
        <v>3139</v>
      </c>
      <c r="AE3151" s="98" t="s">
        <v>5818</v>
      </c>
    </row>
    <row r="3152" spans="1:31" s="98" customFormat="1">
      <c r="A3152" s="98" t="str">
        <f t="shared" si="153"/>
        <v>1120</v>
      </c>
      <c r="B3152" s="98" t="str">
        <f t="shared" si="154"/>
        <v>OT</v>
      </c>
      <c r="C3152" s="98">
        <f t="shared" si="155"/>
        <v>18</v>
      </c>
      <c r="D3152" s="98" t="s">
        <v>6552</v>
      </c>
      <c r="E3152" s="98">
        <v>10</v>
      </c>
      <c r="F3152" s="98">
        <v>112007</v>
      </c>
      <c r="G3152" s="98" t="s">
        <v>107</v>
      </c>
      <c r="H3152" s="98" t="s">
        <v>3226</v>
      </c>
      <c r="I3152" s="98" t="s">
        <v>5969</v>
      </c>
      <c r="J3152" s="98" t="s">
        <v>9938</v>
      </c>
      <c r="L3152" s="98" t="s">
        <v>5973</v>
      </c>
      <c r="M3152" s="99">
        <v>44426</v>
      </c>
      <c r="N3152" s="21">
        <v>260306751</v>
      </c>
      <c r="O3152" s="24">
        <v>1</v>
      </c>
      <c r="P3152" s="98" t="s">
        <v>5814</v>
      </c>
      <c r="Q3152" s="98">
        <v>3.2</v>
      </c>
      <c r="R3152" s="98">
        <v>0</v>
      </c>
      <c r="S3152" s="98" t="s">
        <v>54</v>
      </c>
      <c r="T3152" s="98">
        <v>3</v>
      </c>
      <c r="U3152" s="98" t="s">
        <v>5973</v>
      </c>
      <c r="V3152" s="98">
        <v>260306751</v>
      </c>
      <c r="W3152" s="1">
        <v>0</v>
      </c>
      <c r="X3152" s="98" t="s">
        <v>3139</v>
      </c>
      <c r="Y3152" s="98" t="s">
        <v>6552</v>
      </c>
      <c r="Z3152" s="21">
        <v>261.97579400000001</v>
      </c>
      <c r="AA3152" s="1">
        <v>0</v>
      </c>
      <c r="AB3152" s="98" t="s">
        <v>3139</v>
      </c>
      <c r="AC3152" s="98">
        <v>1669043</v>
      </c>
      <c r="AD3152" s="1" t="s">
        <v>3139</v>
      </c>
      <c r="AE3152" s="98" t="s">
        <v>5818</v>
      </c>
    </row>
    <row r="3153" spans="1:31" s="98" customFormat="1">
      <c r="A3153" s="98" t="str">
        <f t="shared" si="153"/>
        <v>1120</v>
      </c>
      <c r="B3153" s="98" t="str">
        <f t="shared" si="154"/>
        <v>OT</v>
      </c>
      <c r="C3153" s="98">
        <f t="shared" si="155"/>
        <v>82</v>
      </c>
      <c r="D3153" s="98" t="s">
        <v>6552</v>
      </c>
      <c r="E3153" s="98">
        <v>11</v>
      </c>
      <c r="F3153" s="98">
        <v>112007</v>
      </c>
      <c r="G3153" s="98" t="s">
        <v>107</v>
      </c>
      <c r="H3153" s="98" t="s">
        <v>3226</v>
      </c>
      <c r="I3153" s="98" t="s">
        <v>5969</v>
      </c>
      <c r="J3153" s="98" t="s">
        <v>12325</v>
      </c>
      <c r="L3153" s="98" t="s">
        <v>6078</v>
      </c>
      <c r="M3153" s="99">
        <v>44490</v>
      </c>
      <c r="N3153" s="21">
        <v>498754332</v>
      </c>
      <c r="O3153" s="24">
        <v>1</v>
      </c>
      <c r="P3153" s="98" t="s">
        <v>5814</v>
      </c>
      <c r="Q3153" s="98">
        <v>3.2</v>
      </c>
      <c r="R3153" s="98">
        <v>0</v>
      </c>
      <c r="S3153" s="98" t="s">
        <v>54</v>
      </c>
      <c r="T3153" s="98">
        <v>3</v>
      </c>
      <c r="U3153" s="98" t="s">
        <v>6078</v>
      </c>
      <c r="V3153" s="98">
        <v>498754332</v>
      </c>
      <c r="W3153" s="1">
        <v>0</v>
      </c>
      <c r="X3153" s="98" t="s">
        <v>3139</v>
      </c>
      <c r="Y3153" s="98" t="s">
        <v>6552</v>
      </c>
      <c r="Z3153" s="21">
        <v>499.19240400000001</v>
      </c>
      <c r="AA3153" s="1">
        <v>0</v>
      </c>
      <c r="AB3153" s="98" t="s">
        <v>3139</v>
      </c>
      <c r="AC3153" s="98">
        <v>438072</v>
      </c>
      <c r="AD3153" s="1" t="s">
        <v>3139</v>
      </c>
      <c r="AE3153" s="98" t="s">
        <v>5818</v>
      </c>
    </row>
    <row r="3154" spans="1:31" s="98" customFormat="1">
      <c r="A3154" s="98" t="str">
        <f t="shared" si="153"/>
        <v>1120</v>
      </c>
      <c r="B3154" s="98" t="str">
        <f t="shared" si="154"/>
        <v>OT</v>
      </c>
      <c r="C3154" s="98">
        <f t="shared" si="155"/>
        <v>82</v>
      </c>
      <c r="D3154" s="98" t="s">
        <v>6552</v>
      </c>
      <c r="E3154" s="98">
        <v>12</v>
      </c>
      <c r="F3154" s="98">
        <v>112007</v>
      </c>
      <c r="G3154" s="98" t="s">
        <v>107</v>
      </c>
      <c r="H3154" s="98" t="s">
        <v>3226</v>
      </c>
      <c r="I3154" s="98" t="s">
        <v>5969</v>
      </c>
      <c r="J3154" s="98" t="s">
        <v>12326</v>
      </c>
      <c r="L3154" s="98" t="s">
        <v>6078</v>
      </c>
      <c r="M3154" s="99">
        <v>44490</v>
      </c>
      <c r="N3154" s="21">
        <v>62547944</v>
      </c>
      <c r="O3154" s="24">
        <v>1</v>
      </c>
      <c r="P3154" s="98" t="s">
        <v>5814</v>
      </c>
      <c r="Q3154" s="98">
        <v>3.2</v>
      </c>
      <c r="R3154" s="98">
        <v>0</v>
      </c>
      <c r="S3154" s="98" t="s">
        <v>54</v>
      </c>
      <c r="T3154" s="98">
        <v>3</v>
      </c>
      <c r="U3154" s="98" t="s">
        <v>6078</v>
      </c>
      <c r="V3154" s="98">
        <v>62547944</v>
      </c>
      <c r="W3154" s="1">
        <v>0</v>
      </c>
      <c r="X3154" s="98" t="s">
        <v>3139</v>
      </c>
      <c r="Y3154" s="98" t="s">
        <v>6552</v>
      </c>
      <c r="Z3154" s="21">
        <v>62.602880999999996</v>
      </c>
      <c r="AA3154" s="1">
        <v>0</v>
      </c>
      <c r="AB3154" s="98" t="s">
        <v>3139</v>
      </c>
      <c r="AC3154" s="98">
        <v>54937</v>
      </c>
      <c r="AD3154" s="1" t="s">
        <v>3139</v>
      </c>
      <c r="AE3154" s="98" t="s">
        <v>5818</v>
      </c>
    </row>
    <row r="3155" spans="1:31" s="98" customFormat="1">
      <c r="A3155" s="98" t="str">
        <f t="shared" si="153"/>
        <v>1120</v>
      </c>
      <c r="B3155" s="98" t="str">
        <f t="shared" si="154"/>
        <v>OT</v>
      </c>
      <c r="C3155" s="98">
        <f t="shared" si="155"/>
        <v>90</v>
      </c>
      <c r="D3155" s="98" t="s">
        <v>6552</v>
      </c>
      <c r="E3155" s="98">
        <v>13</v>
      </c>
      <c r="F3155" s="98">
        <v>112007</v>
      </c>
      <c r="G3155" s="98" t="s">
        <v>107</v>
      </c>
      <c r="H3155" s="98" t="s">
        <v>3226</v>
      </c>
      <c r="I3155" s="98" t="s">
        <v>5969</v>
      </c>
      <c r="J3155" s="98" t="s">
        <v>12327</v>
      </c>
      <c r="L3155" s="98" t="s">
        <v>6114</v>
      </c>
      <c r="M3155" s="99">
        <v>44498</v>
      </c>
      <c r="N3155" s="21">
        <v>672481446</v>
      </c>
      <c r="O3155" s="24">
        <v>1</v>
      </c>
      <c r="P3155" s="98" t="s">
        <v>5814</v>
      </c>
      <c r="Q3155" s="98">
        <v>3.2</v>
      </c>
      <c r="R3155" s="98">
        <v>0</v>
      </c>
      <c r="S3155" s="98" t="s">
        <v>54</v>
      </c>
      <c r="T3155" s="98">
        <v>3</v>
      </c>
      <c r="U3155" s="98" t="s">
        <v>6114</v>
      </c>
      <c r="V3155" s="98">
        <v>672481446</v>
      </c>
      <c r="W3155" s="1">
        <v>0</v>
      </c>
      <c r="X3155" s="98" t="s">
        <v>3139</v>
      </c>
      <c r="Y3155" s="98" t="s">
        <v>6552</v>
      </c>
      <c r="Z3155" s="21">
        <v>672.59957799999995</v>
      </c>
      <c r="AA3155" s="1">
        <v>0</v>
      </c>
      <c r="AB3155" s="98" t="s">
        <v>3139</v>
      </c>
      <c r="AC3155" s="98">
        <v>118132</v>
      </c>
      <c r="AD3155" s="1" t="s">
        <v>3139</v>
      </c>
      <c r="AE3155" s="98" t="s">
        <v>5818</v>
      </c>
    </row>
    <row r="3156" spans="1:31" s="98" customFormat="1">
      <c r="A3156" s="98" t="str">
        <f t="shared" si="153"/>
        <v>1120</v>
      </c>
      <c r="B3156" s="98" t="str">
        <f t="shared" si="154"/>
        <v>OT</v>
      </c>
      <c r="C3156" s="98">
        <f t="shared" si="155"/>
        <v>18</v>
      </c>
      <c r="D3156" s="98" t="s">
        <v>6552</v>
      </c>
      <c r="E3156" s="98">
        <v>14</v>
      </c>
      <c r="F3156" s="98">
        <v>112007</v>
      </c>
      <c r="G3156" s="98" t="s">
        <v>79</v>
      </c>
      <c r="H3156" s="98" t="s">
        <v>3199</v>
      </c>
      <c r="I3156" s="98" t="s">
        <v>5969</v>
      </c>
      <c r="J3156" s="98" t="s">
        <v>9939</v>
      </c>
      <c r="L3156" s="98" t="s">
        <v>5973</v>
      </c>
      <c r="M3156" s="99">
        <v>44426</v>
      </c>
      <c r="N3156" s="21">
        <v>259048675</v>
      </c>
      <c r="O3156" s="24">
        <v>1</v>
      </c>
      <c r="P3156" s="98" t="s">
        <v>5814</v>
      </c>
      <c r="Q3156" s="98">
        <v>3</v>
      </c>
      <c r="R3156" s="98">
        <v>0</v>
      </c>
      <c r="S3156" s="98" t="s">
        <v>54</v>
      </c>
      <c r="T3156" s="98">
        <v>3</v>
      </c>
      <c r="U3156" s="98" t="s">
        <v>5973</v>
      </c>
      <c r="V3156" s="98">
        <v>259048675</v>
      </c>
      <c r="W3156" s="1">
        <v>0</v>
      </c>
      <c r="X3156" s="98" t="s">
        <v>3139</v>
      </c>
      <c r="Y3156" s="98" t="s">
        <v>6552</v>
      </c>
      <c r="Z3156" s="21">
        <v>260.60711500000002</v>
      </c>
      <c r="AA3156" s="1">
        <v>0</v>
      </c>
      <c r="AB3156" s="98" t="s">
        <v>3139</v>
      </c>
      <c r="AC3156" s="98">
        <v>1558440</v>
      </c>
      <c r="AD3156" s="1" t="s">
        <v>3139</v>
      </c>
      <c r="AE3156" s="98" t="s">
        <v>5818</v>
      </c>
    </row>
    <row r="3157" spans="1:31" s="98" customFormat="1">
      <c r="A3157" s="98" t="str">
        <f t="shared" si="153"/>
        <v>1120</v>
      </c>
      <c r="B3157" s="98" t="str">
        <f t="shared" si="154"/>
        <v>OT</v>
      </c>
      <c r="C3157" s="98">
        <f t="shared" si="155"/>
        <v>18</v>
      </c>
      <c r="D3157" s="98" t="s">
        <v>6552</v>
      </c>
      <c r="E3157" s="98">
        <v>15</v>
      </c>
      <c r="F3157" s="98">
        <v>112007</v>
      </c>
      <c r="G3157" s="98" t="s">
        <v>79</v>
      </c>
      <c r="H3157" s="98" t="s">
        <v>3199</v>
      </c>
      <c r="I3157" s="98" t="s">
        <v>5969</v>
      </c>
      <c r="J3157" s="98" t="s">
        <v>9940</v>
      </c>
      <c r="L3157" s="98" t="s">
        <v>5973</v>
      </c>
      <c r="M3157" s="99">
        <v>44426</v>
      </c>
      <c r="N3157" s="21">
        <v>172301491.40000001</v>
      </c>
      <c r="O3157" s="24">
        <v>1</v>
      </c>
      <c r="P3157" s="98" t="s">
        <v>5814</v>
      </c>
      <c r="Q3157" s="98">
        <v>3</v>
      </c>
      <c r="R3157" s="98">
        <v>0</v>
      </c>
      <c r="S3157" s="98" t="s">
        <v>54</v>
      </c>
      <c r="T3157" s="98">
        <v>3</v>
      </c>
      <c r="U3157" s="98" t="s">
        <v>5973</v>
      </c>
      <c r="V3157" s="98">
        <v>172301491.40000001</v>
      </c>
      <c r="W3157" s="1">
        <v>0</v>
      </c>
      <c r="X3157" s="98" t="s">
        <v>3139</v>
      </c>
      <c r="Y3157" s="98" t="s">
        <v>6552</v>
      </c>
      <c r="Z3157" s="21">
        <v>173.33805940000002</v>
      </c>
      <c r="AA3157" s="1">
        <v>0</v>
      </c>
      <c r="AB3157" s="98" t="s">
        <v>3139</v>
      </c>
      <c r="AC3157" s="98">
        <v>1036568</v>
      </c>
      <c r="AD3157" s="1" t="s">
        <v>3139</v>
      </c>
      <c r="AE3157" s="98" t="s">
        <v>5818</v>
      </c>
    </row>
    <row r="3158" spans="1:31" s="98" customFormat="1">
      <c r="A3158" s="98" t="str">
        <f t="shared" si="153"/>
        <v>1120</v>
      </c>
      <c r="B3158" s="98" t="str">
        <f t="shared" si="154"/>
        <v>OT</v>
      </c>
      <c r="C3158" s="98">
        <f t="shared" si="155"/>
        <v>49</v>
      </c>
      <c r="D3158" s="98" t="s">
        <v>6552</v>
      </c>
      <c r="E3158" s="98">
        <v>16</v>
      </c>
      <c r="F3158" s="98">
        <v>112007</v>
      </c>
      <c r="G3158" s="98" t="s">
        <v>79</v>
      </c>
      <c r="H3158" s="98" t="s">
        <v>3199</v>
      </c>
      <c r="I3158" s="98" t="s">
        <v>5969</v>
      </c>
      <c r="J3158" s="98" t="s">
        <v>11656</v>
      </c>
      <c r="L3158" s="98" t="s">
        <v>6111</v>
      </c>
      <c r="M3158" s="99">
        <v>44457</v>
      </c>
      <c r="N3158" s="21">
        <v>182272273</v>
      </c>
      <c r="O3158" s="24">
        <v>1</v>
      </c>
      <c r="P3158" s="98" t="s">
        <v>5814</v>
      </c>
      <c r="Q3158" s="98">
        <v>2.8</v>
      </c>
      <c r="R3158" s="98">
        <v>0</v>
      </c>
      <c r="S3158" s="98" t="s">
        <v>54</v>
      </c>
      <c r="T3158" s="98">
        <v>3</v>
      </c>
      <c r="U3158" s="98" t="s">
        <v>6111</v>
      </c>
      <c r="V3158" s="98">
        <v>182272273</v>
      </c>
      <c r="W3158" s="1">
        <v>0</v>
      </c>
      <c r="X3158" s="98" t="s">
        <v>3139</v>
      </c>
      <c r="Y3158" s="98" t="s">
        <v>6552</v>
      </c>
      <c r="Z3158" s="21">
        <v>182.87558100000001</v>
      </c>
      <c r="AA3158" s="1">
        <v>0</v>
      </c>
      <c r="AB3158" s="98" t="s">
        <v>3139</v>
      </c>
      <c r="AC3158" s="98">
        <v>603308</v>
      </c>
      <c r="AD3158" s="1" t="s">
        <v>3139</v>
      </c>
      <c r="AE3158" s="98" t="s">
        <v>5818</v>
      </c>
    </row>
    <row r="3159" spans="1:31" s="98" customFormat="1">
      <c r="A3159" s="98" t="str">
        <f t="shared" si="153"/>
        <v>1120</v>
      </c>
      <c r="B3159" s="98" t="str">
        <f t="shared" si="154"/>
        <v>OT</v>
      </c>
      <c r="C3159" s="98">
        <f t="shared" si="155"/>
        <v>80</v>
      </c>
      <c r="D3159" s="98" t="s">
        <v>6552</v>
      </c>
      <c r="E3159" s="98">
        <v>17</v>
      </c>
      <c r="F3159" s="98">
        <v>112007</v>
      </c>
      <c r="G3159" s="98" t="s">
        <v>79</v>
      </c>
      <c r="H3159" s="98" t="s">
        <v>3199</v>
      </c>
      <c r="I3159" s="98" t="s">
        <v>5969</v>
      </c>
      <c r="J3159" s="98" t="s">
        <v>12328</v>
      </c>
      <c r="L3159" s="98" t="s">
        <v>6076</v>
      </c>
      <c r="M3159" s="99">
        <v>44488</v>
      </c>
      <c r="N3159" s="21">
        <v>413233022</v>
      </c>
      <c r="O3159" s="24">
        <v>1</v>
      </c>
      <c r="P3159" s="98" t="s">
        <v>5814</v>
      </c>
      <c r="Q3159" s="98">
        <v>2.4500000000000002</v>
      </c>
      <c r="R3159" s="98">
        <v>0</v>
      </c>
      <c r="S3159" s="98" t="s">
        <v>54</v>
      </c>
      <c r="T3159" s="98">
        <v>3</v>
      </c>
      <c r="U3159" s="98" t="s">
        <v>6076</v>
      </c>
      <c r="V3159" s="98">
        <v>413233022</v>
      </c>
      <c r="W3159" s="1">
        <v>0</v>
      </c>
      <c r="X3159" s="98" t="s">
        <v>3139</v>
      </c>
      <c r="Y3159" s="98" t="s">
        <v>6552</v>
      </c>
      <c r="Z3159" s="21">
        <v>413.56743899999998</v>
      </c>
      <c r="AA3159" s="1">
        <v>0</v>
      </c>
      <c r="AB3159" s="98" t="s">
        <v>3139</v>
      </c>
      <c r="AC3159" s="98">
        <v>334417</v>
      </c>
      <c r="AD3159" s="1" t="s">
        <v>3139</v>
      </c>
      <c r="AE3159" s="98" t="s">
        <v>5818</v>
      </c>
    </row>
    <row r="3160" spans="1:31" s="98" customFormat="1">
      <c r="A3160" s="98" t="str">
        <f t="shared" si="153"/>
        <v>1120</v>
      </c>
      <c r="B3160" s="98" t="str">
        <f t="shared" si="154"/>
        <v>OT</v>
      </c>
      <c r="C3160" s="98">
        <f t="shared" si="155"/>
        <v>54</v>
      </c>
      <c r="D3160" s="98" t="s">
        <v>6552</v>
      </c>
      <c r="E3160" s="98">
        <v>18</v>
      </c>
      <c r="F3160" s="98">
        <v>112007</v>
      </c>
      <c r="G3160" s="98" t="s">
        <v>79</v>
      </c>
      <c r="H3160" s="98" t="s">
        <v>3199</v>
      </c>
      <c r="I3160" s="98" t="s">
        <v>5969</v>
      </c>
      <c r="J3160" s="98" t="s">
        <v>11657</v>
      </c>
      <c r="L3160" s="98" t="s">
        <v>6098</v>
      </c>
      <c r="M3160" s="99">
        <v>44462</v>
      </c>
      <c r="N3160" s="21">
        <v>46280376.439999998</v>
      </c>
      <c r="O3160" s="24">
        <v>1</v>
      </c>
      <c r="P3160" s="98" t="s">
        <v>5814</v>
      </c>
      <c r="Q3160" s="98">
        <v>2.8</v>
      </c>
      <c r="R3160" s="98">
        <v>0</v>
      </c>
      <c r="S3160" s="98" t="s">
        <v>54</v>
      </c>
      <c r="T3160" s="98">
        <v>3</v>
      </c>
      <c r="U3160" s="98" t="s">
        <v>6098</v>
      </c>
      <c r="V3160" s="98">
        <v>46280376.439999998</v>
      </c>
      <c r="W3160" s="1">
        <v>0</v>
      </c>
      <c r="X3160" s="98" t="s">
        <v>3139</v>
      </c>
      <c r="Y3160" s="98" t="s">
        <v>6552</v>
      </c>
      <c r="Z3160" s="21">
        <v>46.415748439999994</v>
      </c>
      <c r="AA3160" s="1">
        <v>0</v>
      </c>
      <c r="AB3160" s="98" t="s">
        <v>3139</v>
      </c>
      <c r="AC3160" s="98">
        <v>135372</v>
      </c>
      <c r="AD3160" s="1" t="s">
        <v>3139</v>
      </c>
      <c r="AE3160" s="98" t="s">
        <v>5818</v>
      </c>
    </row>
    <row r="3161" spans="1:31" s="98" customFormat="1">
      <c r="A3161" s="98" t="str">
        <f t="shared" si="153"/>
        <v>1120</v>
      </c>
      <c r="B3161" s="98" t="str">
        <f t="shared" si="154"/>
        <v>OT</v>
      </c>
      <c r="C3161" s="98">
        <f t="shared" si="155"/>
        <v>54</v>
      </c>
      <c r="D3161" s="98" t="s">
        <v>6552</v>
      </c>
      <c r="E3161" s="98">
        <v>19</v>
      </c>
      <c r="F3161" s="98">
        <v>112007</v>
      </c>
      <c r="G3161" s="98" t="s">
        <v>329</v>
      </c>
      <c r="H3161" s="98" t="s">
        <v>9941</v>
      </c>
      <c r="I3161" s="98" t="s">
        <v>5969</v>
      </c>
      <c r="J3161" s="98" t="s">
        <v>11658</v>
      </c>
      <c r="L3161" s="98" t="s">
        <v>6098</v>
      </c>
      <c r="M3161" s="99">
        <v>44462</v>
      </c>
      <c r="N3161" s="21">
        <v>242859988</v>
      </c>
      <c r="O3161" s="24">
        <v>1</v>
      </c>
      <c r="P3161" s="98" t="s">
        <v>5814</v>
      </c>
      <c r="Q3161" s="98">
        <v>2.4</v>
      </c>
      <c r="R3161" s="98">
        <v>0</v>
      </c>
      <c r="S3161" s="98" t="s">
        <v>54</v>
      </c>
      <c r="T3161" s="98">
        <v>3</v>
      </c>
      <c r="U3161" s="98" t="s">
        <v>6098</v>
      </c>
      <c r="V3161" s="98">
        <v>242859988</v>
      </c>
      <c r="W3161" s="1">
        <v>0</v>
      </c>
      <c r="X3161" s="98" t="s">
        <v>3139</v>
      </c>
      <c r="Y3161" s="98" t="s">
        <v>6552</v>
      </c>
      <c r="Z3161" s="21">
        <v>243.477261</v>
      </c>
      <c r="AA3161" s="1">
        <v>0</v>
      </c>
      <c r="AB3161" s="98" t="s">
        <v>3139</v>
      </c>
      <c r="AC3161" s="98">
        <v>617273</v>
      </c>
      <c r="AD3161" s="1" t="s">
        <v>3139</v>
      </c>
      <c r="AE3161" s="98" t="s">
        <v>5818</v>
      </c>
    </row>
    <row r="3162" spans="1:31" s="98" customFormat="1">
      <c r="A3162" s="98" t="str">
        <f t="shared" si="153"/>
        <v>1120</v>
      </c>
      <c r="B3162" s="98" t="str">
        <f t="shared" si="154"/>
        <v>OT</v>
      </c>
      <c r="C3162" s="98">
        <f t="shared" si="155"/>
        <v>88</v>
      </c>
      <c r="D3162" s="98" t="s">
        <v>6552</v>
      </c>
      <c r="E3162" s="98">
        <v>20</v>
      </c>
      <c r="F3162" s="98">
        <v>112007</v>
      </c>
      <c r="G3162" s="98" t="s">
        <v>329</v>
      </c>
      <c r="H3162" s="98" t="s">
        <v>9941</v>
      </c>
      <c r="I3162" s="98" t="s">
        <v>5969</v>
      </c>
      <c r="J3162" s="98" t="s">
        <v>12329</v>
      </c>
      <c r="L3162" s="98" t="s">
        <v>6080</v>
      </c>
      <c r="M3162" s="99">
        <v>44496</v>
      </c>
      <c r="N3162" s="21">
        <v>284846779</v>
      </c>
      <c r="O3162" s="24">
        <v>1</v>
      </c>
      <c r="P3162" s="98" t="s">
        <v>5814</v>
      </c>
      <c r="Q3162" s="98">
        <v>2.2999999999999998</v>
      </c>
      <c r="R3162" s="98">
        <v>0</v>
      </c>
      <c r="S3162" s="98" t="s">
        <v>54</v>
      </c>
      <c r="T3162" s="98">
        <v>3</v>
      </c>
      <c r="U3162" s="98" t="s">
        <v>6080</v>
      </c>
      <c r="V3162" s="98">
        <v>284846779</v>
      </c>
      <c r="W3162" s="1">
        <v>0</v>
      </c>
      <c r="X3162" s="98" t="s">
        <v>3139</v>
      </c>
      <c r="Y3162" s="98" t="s">
        <v>6552</v>
      </c>
      <c r="Z3162" s="21">
        <v>284.93576400000001</v>
      </c>
      <c r="AA3162" s="1">
        <v>0</v>
      </c>
      <c r="AB3162" s="98" t="s">
        <v>3139</v>
      </c>
      <c r="AC3162" s="98">
        <v>88985</v>
      </c>
      <c r="AD3162" s="1" t="s">
        <v>3139</v>
      </c>
      <c r="AE3162" s="98" t="s">
        <v>5818</v>
      </c>
    </row>
    <row r="3163" spans="1:31" s="98" customFormat="1">
      <c r="A3163" s="98" t="str">
        <f t="shared" si="153"/>
        <v>1120</v>
      </c>
      <c r="B3163" s="98" t="str">
        <f t="shared" si="154"/>
        <v>OT</v>
      </c>
      <c r="C3163" s="98">
        <f t="shared" si="155"/>
        <v>61</v>
      </c>
      <c r="D3163" s="98" t="s">
        <v>6552</v>
      </c>
      <c r="E3163" s="98">
        <v>21</v>
      </c>
      <c r="F3163" s="98">
        <v>112007</v>
      </c>
      <c r="G3163" s="98" t="s">
        <v>867</v>
      </c>
      <c r="H3163" s="98" t="s">
        <v>3041</v>
      </c>
      <c r="I3163" s="98" t="s">
        <v>5969</v>
      </c>
      <c r="J3163" s="98" t="s">
        <v>12330</v>
      </c>
      <c r="L3163" s="98" t="s">
        <v>6203</v>
      </c>
      <c r="M3163" s="99">
        <v>44469</v>
      </c>
      <c r="N3163" s="21">
        <v>155503867</v>
      </c>
      <c r="O3163" s="24">
        <v>1</v>
      </c>
      <c r="P3163" s="98" t="s">
        <v>5814</v>
      </c>
      <c r="Q3163" s="98">
        <v>1.95</v>
      </c>
      <c r="R3163" s="98">
        <v>0</v>
      </c>
      <c r="S3163" s="98" t="s">
        <v>54</v>
      </c>
      <c r="T3163" s="98">
        <v>3</v>
      </c>
      <c r="U3163" s="98" t="s">
        <v>6203</v>
      </c>
      <c r="V3163" s="98">
        <v>155503867</v>
      </c>
      <c r="W3163" s="1">
        <v>0</v>
      </c>
      <c r="X3163" s="98" t="s">
        <v>3139</v>
      </c>
      <c r="Y3163" s="98" t="s">
        <v>6552</v>
      </c>
      <c r="Z3163" s="21">
        <v>155.754695</v>
      </c>
      <c r="AA3163" s="1">
        <v>0</v>
      </c>
      <c r="AB3163" s="98" t="s">
        <v>3139</v>
      </c>
      <c r="AC3163" s="98">
        <v>250828</v>
      </c>
      <c r="AD3163" s="1" t="s">
        <v>3139</v>
      </c>
      <c r="AE3163" s="98" t="s">
        <v>5818</v>
      </c>
    </row>
    <row r="3164" spans="1:31" s="98" customFormat="1">
      <c r="A3164" s="98" t="str">
        <f t="shared" si="153"/>
        <v>1120</v>
      </c>
      <c r="B3164" s="98" t="str">
        <f t="shared" si="154"/>
        <v>OT</v>
      </c>
      <c r="C3164" s="98">
        <f t="shared" si="155"/>
        <v>90</v>
      </c>
      <c r="D3164" s="98" t="s">
        <v>6552</v>
      </c>
      <c r="E3164" s="98">
        <v>22</v>
      </c>
      <c r="F3164" s="98">
        <v>112007</v>
      </c>
      <c r="G3164" s="98" t="s">
        <v>867</v>
      </c>
      <c r="H3164" s="98" t="s">
        <v>3041</v>
      </c>
      <c r="I3164" s="98" t="s">
        <v>5969</v>
      </c>
      <c r="J3164" s="98" t="s">
        <v>12330</v>
      </c>
      <c r="L3164" s="98" t="s">
        <v>6114</v>
      </c>
      <c r="M3164" s="99">
        <v>44498</v>
      </c>
      <c r="N3164" s="21">
        <v>58822076.840000004</v>
      </c>
      <c r="O3164" s="24">
        <v>1</v>
      </c>
      <c r="P3164" s="98" t="s">
        <v>5814</v>
      </c>
      <c r="Q3164" s="98">
        <v>2.0499999999999998</v>
      </c>
      <c r="R3164" s="98">
        <v>0</v>
      </c>
      <c r="S3164" s="98" t="s">
        <v>54</v>
      </c>
      <c r="T3164" s="98">
        <v>3</v>
      </c>
      <c r="U3164" s="98" t="s">
        <v>6114</v>
      </c>
      <c r="V3164" s="98">
        <v>58822076.840000004</v>
      </c>
      <c r="W3164" s="1">
        <v>0</v>
      </c>
      <c r="X3164" s="98" t="s">
        <v>3139</v>
      </c>
      <c r="Y3164" s="98" t="s">
        <v>6552</v>
      </c>
      <c r="Z3164" s="21">
        <v>58.825432840000005</v>
      </c>
      <c r="AA3164" s="1">
        <v>0</v>
      </c>
      <c r="AB3164" s="98" t="s">
        <v>3139</v>
      </c>
      <c r="AC3164" s="98">
        <v>3356</v>
      </c>
      <c r="AD3164" s="1" t="s">
        <v>3139</v>
      </c>
      <c r="AE3164" s="98" t="s">
        <v>5818</v>
      </c>
    </row>
    <row r="3165" spans="1:31" s="98" customFormat="1">
      <c r="A3165" s="98" t="str">
        <f t="shared" si="153"/>
        <v>1120</v>
      </c>
      <c r="B3165" s="98" t="str">
        <f t="shared" si="154"/>
        <v>OT</v>
      </c>
      <c r="C3165" s="98">
        <f t="shared" si="155"/>
        <v>5</v>
      </c>
      <c r="D3165" s="98" t="s">
        <v>6552</v>
      </c>
      <c r="E3165" s="98">
        <v>23</v>
      </c>
      <c r="F3165" s="98">
        <v>112007</v>
      </c>
      <c r="G3165" s="98" t="s">
        <v>80</v>
      </c>
      <c r="H3165" s="98" t="s">
        <v>3160</v>
      </c>
      <c r="I3165" s="98" t="s">
        <v>5969</v>
      </c>
      <c r="J3165" s="98" t="s">
        <v>11659</v>
      </c>
      <c r="L3165" s="98" t="s">
        <v>6207</v>
      </c>
      <c r="M3165" s="99">
        <v>44413</v>
      </c>
      <c r="N3165" s="21">
        <v>309080973</v>
      </c>
      <c r="O3165" s="24">
        <v>1</v>
      </c>
      <c r="P3165" s="98" t="s">
        <v>5814</v>
      </c>
      <c r="Q3165" s="98">
        <v>2.2999999999999998</v>
      </c>
      <c r="R3165" s="98">
        <v>0</v>
      </c>
      <c r="S3165" s="98" t="s">
        <v>54</v>
      </c>
      <c r="T3165" s="98">
        <v>3</v>
      </c>
      <c r="U3165" s="98" t="s">
        <v>6207</v>
      </c>
      <c r="V3165" s="98">
        <v>309080973</v>
      </c>
      <c r="W3165" s="1">
        <v>0</v>
      </c>
      <c r="X3165" s="98" t="s">
        <v>3139</v>
      </c>
      <c r="Y3165" s="98" t="s">
        <v>6552</v>
      </c>
      <c r="Z3165" s="21">
        <v>310.80392499999999</v>
      </c>
      <c r="AA3165" s="1">
        <v>0</v>
      </c>
      <c r="AB3165" s="98" t="s">
        <v>3139</v>
      </c>
      <c r="AC3165" s="98">
        <v>1722952</v>
      </c>
      <c r="AD3165" s="1" t="s">
        <v>3139</v>
      </c>
      <c r="AE3165" s="98" t="s">
        <v>5818</v>
      </c>
    </row>
    <row r="3166" spans="1:31" s="98" customFormat="1">
      <c r="A3166" s="98" t="str">
        <f t="shared" si="153"/>
        <v>1120</v>
      </c>
      <c r="B3166" s="98" t="str">
        <f t="shared" si="154"/>
        <v>OT</v>
      </c>
      <c r="C3166" s="98">
        <f t="shared" si="155"/>
        <v>41</v>
      </c>
      <c r="D3166" s="98" t="s">
        <v>6552</v>
      </c>
      <c r="E3166" s="98">
        <v>24</v>
      </c>
      <c r="F3166" s="98">
        <v>112007</v>
      </c>
      <c r="G3166" s="98" t="s">
        <v>80</v>
      </c>
      <c r="H3166" s="98" t="s">
        <v>3160</v>
      </c>
      <c r="I3166" s="98" t="s">
        <v>5969</v>
      </c>
      <c r="J3166" s="98" t="s">
        <v>11660</v>
      </c>
      <c r="L3166" s="98" t="s">
        <v>6416</v>
      </c>
      <c r="M3166" s="99">
        <v>44449</v>
      </c>
      <c r="N3166" s="21">
        <v>719764</v>
      </c>
      <c r="O3166" s="24">
        <v>1</v>
      </c>
      <c r="P3166" s="98" t="s">
        <v>5814</v>
      </c>
      <c r="Q3166" s="98">
        <v>2.1</v>
      </c>
      <c r="R3166" s="98">
        <v>0</v>
      </c>
      <c r="S3166" s="98" t="s">
        <v>54</v>
      </c>
      <c r="T3166" s="98">
        <v>3</v>
      </c>
      <c r="U3166" s="98" t="s">
        <v>6416</v>
      </c>
      <c r="V3166" s="98">
        <v>719764</v>
      </c>
      <c r="W3166" s="1">
        <v>0</v>
      </c>
      <c r="X3166" s="98" t="s">
        <v>3139</v>
      </c>
      <c r="Y3166" s="98" t="s">
        <v>6552</v>
      </c>
      <c r="Z3166" s="21">
        <v>0.72190600000000005</v>
      </c>
      <c r="AA3166" s="1">
        <v>0</v>
      </c>
      <c r="AB3166" s="98" t="s">
        <v>3139</v>
      </c>
      <c r="AC3166" s="98">
        <v>2142</v>
      </c>
      <c r="AD3166" s="1" t="s">
        <v>3139</v>
      </c>
      <c r="AE3166" s="98" t="s">
        <v>5818</v>
      </c>
    </row>
    <row r="3167" spans="1:31" s="98" customFormat="1">
      <c r="A3167" s="98" t="str">
        <f t="shared" si="153"/>
        <v>1120</v>
      </c>
      <c r="B3167" s="98" t="str">
        <f t="shared" si="154"/>
        <v>OT</v>
      </c>
      <c r="C3167" s="98">
        <f t="shared" si="155"/>
        <v>74</v>
      </c>
      <c r="D3167" s="98" t="s">
        <v>6552</v>
      </c>
      <c r="E3167" s="98">
        <v>25</v>
      </c>
      <c r="F3167" s="98">
        <v>112007</v>
      </c>
      <c r="G3167" s="98" t="s">
        <v>80</v>
      </c>
      <c r="H3167" s="98" t="s">
        <v>3160</v>
      </c>
      <c r="I3167" s="98" t="s">
        <v>5969</v>
      </c>
      <c r="J3167" s="98" t="s">
        <v>12331</v>
      </c>
      <c r="L3167" s="98" t="s">
        <v>6072</v>
      </c>
      <c r="M3167" s="99">
        <v>44482</v>
      </c>
      <c r="N3167" s="21">
        <v>383047271</v>
      </c>
      <c r="O3167" s="24">
        <v>1</v>
      </c>
      <c r="P3167" s="98" t="s">
        <v>5814</v>
      </c>
      <c r="Q3167" s="98">
        <v>2.1</v>
      </c>
      <c r="R3167" s="98">
        <v>0</v>
      </c>
      <c r="S3167" s="98" t="s">
        <v>54</v>
      </c>
      <c r="T3167" s="98">
        <v>3</v>
      </c>
      <c r="U3167" s="98" t="s">
        <v>6072</v>
      </c>
      <c r="V3167" s="98">
        <v>383047271</v>
      </c>
      <c r="W3167" s="1">
        <v>0</v>
      </c>
      <c r="X3167" s="98" t="s">
        <v>3139</v>
      </c>
      <c r="Y3167" s="98" t="s">
        <v>6552</v>
      </c>
      <c r="Z3167" s="21">
        <v>383.44633099999999</v>
      </c>
      <c r="AA3167" s="1">
        <v>0</v>
      </c>
      <c r="AB3167" s="98" t="s">
        <v>3139</v>
      </c>
      <c r="AC3167" s="98">
        <v>399060</v>
      </c>
      <c r="AD3167" s="1" t="s">
        <v>3139</v>
      </c>
      <c r="AE3167" s="98" t="s">
        <v>5818</v>
      </c>
    </row>
    <row r="3168" spans="1:31" s="98" customFormat="1">
      <c r="A3168" s="98" t="str">
        <f t="shared" si="153"/>
        <v>1120</v>
      </c>
      <c r="B3168" s="98" t="str">
        <f t="shared" si="154"/>
        <v>OT</v>
      </c>
      <c r="C3168" s="98">
        <f t="shared" si="155"/>
        <v>87</v>
      </c>
      <c r="D3168" s="98" t="s">
        <v>6552</v>
      </c>
      <c r="E3168" s="98">
        <v>26</v>
      </c>
      <c r="F3168" s="98">
        <v>112007</v>
      </c>
      <c r="G3168" s="98" t="s">
        <v>80</v>
      </c>
      <c r="H3168" s="98" t="s">
        <v>3160</v>
      </c>
      <c r="I3168" s="98" t="s">
        <v>5969</v>
      </c>
      <c r="J3168" s="98" t="s">
        <v>12332</v>
      </c>
      <c r="L3168" s="98" t="s">
        <v>5981</v>
      </c>
      <c r="M3168" s="99">
        <v>44495</v>
      </c>
      <c r="N3168" s="21">
        <v>518311871</v>
      </c>
      <c r="O3168" s="24">
        <v>1</v>
      </c>
      <c r="P3168" s="98" t="s">
        <v>5814</v>
      </c>
      <c r="Q3168" s="98">
        <v>2.1</v>
      </c>
      <c r="R3168" s="98">
        <v>0</v>
      </c>
      <c r="S3168" s="98" t="s">
        <v>54</v>
      </c>
      <c r="T3168" s="98">
        <v>3</v>
      </c>
      <c r="U3168" s="98" t="s">
        <v>5981</v>
      </c>
      <c r="V3168" s="98">
        <v>518311871</v>
      </c>
      <c r="W3168" s="1">
        <v>0</v>
      </c>
      <c r="X3168" s="98" t="s">
        <v>3139</v>
      </c>
      <c r="Y3168" s="98" t="s">
        <v>6552</v>
      </c>
      <c r="Z3168" s="21">
        <v>518.46186599999999</v>
      </c>
      <c r="AA3168" s="1">
        <v>0</v>
      </c>
      <c r="AB3168" s="98" t="s">
        <v>3139</v>
      </c>
      <c r="AC3168" s="98">
        <v>149995</v>
      </c>
      <c r="AD3168" s="1" t="s">
        <v>3139</v>
      </c>
      <c r="AE3168" s="98" t="s">
        <v>5818</v>
      </c>
    </row>
    <row r="3169" spans="1:31" s="98" customFormat="1">
      <c r="A3169" s="98" t="str">
        <f t="shared" si="153"/>
        <v>1120</v>
      </c>
      <c r="B3169" s="98" t="str">
        <f t="shared" si="154"/>
        <v>OT</v>
      </c>
      <c r="C3169" s="98">
        <f t="shared" si="155"/>
        <v>86</v>
      </c>
      <c r="D3169" s="98" t="s">
        <v>6552</v>
      </c>
      <c r="E3169" s="98">
        <v>27</v>
      </c>
      <c r="F3169" s="98">
        <v>112007</v>
      </c>
      <c r="G3169" s="98" t="s">
        <v>3140</v>
      </c>
      <c r="H3169" s="98" t="s">
        <v>12333</v>
      </c>
      <c r="I3169" s="98" t="s">
        <v>5969</v>
      </c>
      <c r="J3169" s="98" t="s">
        <v>12334</v>
      </c>
      <c r="L3169" s="98" t="s">
        <v>6292</v>
      </c>
      <c r="M3169" s="99">
        <v>44494</v>
      </c>
      <c r="N3169" s="21">
        <v>100000000</v>
      </c>
      <c r="O3169" s="24">
        <v>1</v>
      </c>
      <c r="P3169" s="98" t="s">
        <v>5814</v>
      </c>
      <c r="Q3169" s="98">
        <v>2.5499999999999998</v>
      </c>
      <c r="R3169" s="98">
        <v>0</v>
      </c>
      <c r="S3169" s="98" t="s">
        <v>54</v>
      </c>
      <c r="T3169" s="98">
        <v>3</v>
      </c>
      <c r="U3169" s="98" t="s">
        <v>6292</v>
      </c>
      <c r="V3169" s="98">
        <v>100000000</v>
      </c>
      <c r="W3169" s="1">
        <v>0</v>
      </c>
      <c r="X3169" s="98" t="s">
        <v>3139</v>
      </c>
      <c r="Y3169" s="98" t="s">
        <v>6552</v>
      </c>
      <c r="Z3169" s="21">
        <v>100.0561</v>
      </c>
      <c r="AA3169" s="1">
        <v>0</v>
      </c>
      <c r="AB3169" s="98" t="s">
        <v>3139</v>
      </c>
      <c r="AC3169" s="98">
        <v>56100</v>
      </c>
      <c r="AD3169" s="1" t="s">
        <v>3139</v>
      </c>
      <c r="AE3169" s="98" t="s">
        <v>5818</v>
      </c>
    </row>
    <row r="3170" spans="1:31" s="98" customFormat="1">
      <c r="A3170" s="98" t="str">
        <f t="shared" si="153"/>
        <v>1120</v>
      </c>
      <c r="B3170" s="98" t="str">
        <f t="shared" si="154"/>
        <v>OT</v>
      </c>
      <c r="C3170" s="98">
        <f t="shared" si="155"/>
        <v>68</v>
      </c>
      <c r="D3170" s="98" t="s">
        <v>6552</v>
      </c>
      <c r="E3170" s="98">
        <v>28</v>
      </c>
      <c r="F3170" s="98">
        <v>112007</v>
      </c>
      <c r="G3170" s="98" t="s">
        <v>3169</v>
      </c>
      <c r="H3170" s="98" t="s">
        <v>3279</v>
      </c>
      <c r="I3170" s="98" t="s">
        <v>5969</v>
      </c>
      <c r="J3170" s="98" t="s">
        <v>12335</v>
      </c>
      <c r="L3170" s="98" t="s">
        <v>6068</v>
      </c>
      <c r="M3170" s="99">
        <v>44476</v>
      </c>
      <c r="N3170" s="21">
        <v>100000000</v>
      </c>
      <c r="O3170" s="24">
        <v>1</v>
      </c>
      <c r="P3170" s="98" t="s">
        <v>5814</v>
      </c>
      <c r="Q3170" s="98">
        <v>2.82</v>
      </c>
      <c r="R3170" s="98">
        <v>0</v>
      </c>
      <c r="S3170" s="98" t="s">
        <v>54</v>
      </c>
      <c r="T3170" s="98">
        <v>3</v>
      </c>
      <c r="U3170" s="98" t="s">
        <v>6068</v>
      </c>
      <c r="V3170" s="98">
        <v>100000000</v>
      </c>
      <c r="W3170" s="1">
        <v>0</v>
      </c>
      <c r="X3170" s="98" t="s">
        <v>3139</v>
      </c>
      <c r="Y3170" s="98" t="s">
        <v>6552</v>
      </c>
      <c r="Z3170" s="21">
        <v>100.18799998999999</v>
      </c>
      <c r="AA3170" s="1">
        <v>0</v>
      </c>
      <c r="AB3170" s="98" t="s">
        <v>3139</v>
      </c>
      <c r="AC3170" s="98">
        <v>187999.99</v>
      </c>
      <c r="AD3170" s="1" t="s">
        <v>3139</v>
      </c>
      <c r="AE3170" s="98" t="s">
        <v>5818</v>
      </c>
    </row>
    <row r="3171" spans="1:31" s="98" customFormat="1">
      <c r="A3171" s="98" t="str">
        <f t="shared" si="153"/>
        <v>1120</v>
      </c>
      <c r="B3171" s="98" t="str">
        <f t="shared" si="154"/>
        <v>OT</v>
      </c>
      <c r="C3171" s="98">
        <f t="shared" si="155"/>
        <v>59</v>
      </c>
      <c r="D3171" s="98" t="s">
        <v>6552</v>
      </c>
      <c r="E3171" s="98">
        <v>29</v>
      </c>
      <c r="F3171" s="98">
        <v>112007</v>
      </c>
      <c r="G3171" s="98" t="s">
        <v>53</v>
      </c>
      <c r="H3171" s="98" t="s">
        <v>3047</v>
      </c>
      <c r="I3171" s="98" t="s">
        <v>5969</v>
      </c>
      <c r="J3171" s="98" t="s">
        <v>11661</v>
      </c>
      <c r="L3171" s="98" t="s">
        <v>6049</v>
      </c>
      <c r="M3171" s="99">
        <v>44467</v>
      </c>
      <c r="N3171" s="21">
        <v>500010000</v>
      </c>
      <c r="O3171" s="24">
        <v>1</v>
      </c>
      <c r="P3171" s="98" t="s">
        <v>5814</v>
      </c>
      <c r="Q3171" s="98">
        <v>2.4</v>
      </c>
      <c r="R3171" s="98">
        <v>0</v>
      </c>
      <c r="S3171" s="98" t="s">
        <v>54</v>
      </c>
      <c r="T3171" s="98">
        <v>3</v>
      </c>
      <c r="U3171" s="98" t="s">
        <v>6049</v>
      </c>
      <c r="V3171" s="98">
        <v>500010000</v>
      </c>
      <c r="W3171" s="1">
        <v>0</v>
      </c>
      <c r="X3171" s="98" t="s">
        <v>3139</v>
      </c>
      <c r="Y3171" s="98" t="s">
        <v>6552</v>
      </c>
      <c r="Z3171" s="21">
        <v>501.10038600000001</v>
      </c>
      <c r="AA3171" s="1">
        <v>0</v>
      </c>
      <c r="AB3171" s="98" t="s">
        <v>3139</v>
      </c>
      <c r="AC3171" s="98">
        <v>1090386</v>
      </c>
      <c r="AD3171" s="1" t="s">
        <v>3139</v>
      </c>
      <c r="AE3171" s="98" t="s">
        <v>5818</v>
      </c>
    </row>
    <row r="3172" spans="1:31" s="98" customFormat="1">
      <c r="A3172" s="98" t="str">
        <f t="shared" si="153"/>
        <v>1120</v>
      </c>
      <c r="B3172" s="98" t="str">
        <f t="shared" si="154"/>
        <v>OT</v>
      </c>
      <c r="C3172" s="98">
        <f t="shared" si="155"/>
        <v>0</v>
      </c>
      <c r="D3172" s="98" t="s">
        <v>6552</v>
      </c>
      <c r="E3172" s="98">
        <v>30</v>
      </c>
      <c r="F3172" s="98">
        <v>112003</v>
      </c>
      <c r="G3172" s="98" t="s">
        <v>3228</v>
      </c>
      <c r="H3172" s="98" t="s">
        <v>9942</v>
      </c>
      <c r="I3172" s="98" t="s">
        <v>6006</v>
      </c>
      <c r="J3172" s="98" t="s">
        <v>9943</v>
      </c>
      <c r="N3172" s="21">
        <v>11760083.85</v>
      </c>
      <c r="O3172" s="24">
        <v>1</v>
      </c>
      <c r="Q3172" s="98" t="s">
        <v>3139</v>
      </c>
      <c r="R3172" s="98" t="s">
        <v>3139</v>
      </c>
      <c r="T3172" s="98" t="s">
        <v>3139</v>
      </c>
      <c r="U3172" s="98" t="s">
        <v>9944</v>
      </c>
      <c r="V3172" s="98">
        <v>11760083.85</v>
      </c>
      <c r="W3172" s="1" t="s">
        <v>3139</v>
      </c>
      <c r="X3172" s="98">
        <v>0</v>
      </c>
      <c r="Y3172" s="98" t="s">
        <v>6552</v>
      </c>
      <c r="Z3172" s="21">
        <v>11.76867579</v>
      </c>
      <c r="AA3172" s="1" t="s">
        <v>3139</v>
      </c>
      <c r="AB3172" s="98">
        <v>0</v>
      </c>
      <c r="AC3172" s="98">
        <v>8591.94</v>
      </c>
      <c r="AD3172" s="1" t="s">
        <v>3139</v>
      </c>
      <c r="AE3172" s="98" t="s">
        <v>5818</v>
      </c>
    </row>
    <row r="3173" spans="1:31" s="98" customFormat="1">
      <c r="A3173" s="98" t="str">
        <f t="shared" si="153"/>
        <v>1120</v>
      </c>
      <c r="B3173" s="98" t="str">
        <f t="shared" si="154"/>
        <v>OT</v>
      </c>
      <c r="C3173" s="98">
        <f t="shared" si="155"/>
        <v>0</v>
      </c>
      <c r="D3173" s="98" t="s">
        <v>6552</v>
      </c>
      <c r="E3173" s="98">
        <v>31</v>
      </c>
      <c r="F3173" s="98">
        <v>112003</v>
      </c>
      <c r="G3173" s="98" t="s">
        <v>3333</v>
      </c>
      <c r="H3173" s="98" t="s">
        <v>3445</v>
      </c>
      <c r="I3173" s="98" t="s">
        <v>6006</v>
      </c>
      <c r="J3173" s="98" t="s">
        <v>9945</v>
      </c>
      <c r="N3173" s="21">
        <v>273825327.91000003</v>
      </c>
      <c r="O3173" s="24">
        <v>1</v>
      </c>
      <c r="Q3173" s="98" t="s">
        <v>3139</v>
      </c>
      <c r="R3173" s="98" t="s">
        <v>3139</v>
      </c>
      <c r="T3173" s="98" t="s">
        <v>3139</v>
      </c>
      <c r="U3173" s="98" t="s">
        <v>9882</v>
      </c>
      <c r="V3173" s="98">
        <v>273825327.91000003</v>
      </c>
      <c r="W3173" s="1" t="s">
        <v>3139</v>
      </c>
      <c r="X3173" s="98">
        <v>0</v>
      </c>
      <c r="Y3173" s="98" t="s">
        <v>6552</v>
      </c>
      <c r="Z3173" s="21">
        <v>273.91243522000002</v>
      </c>
      <c r="AA3173" s="1" t="s">
        <v>3139</v>
      </c>
      <c r="AB3173" s="98">
        <v>0</v>
      </c>
      <c r="AC3173" s="98">
        <v>87107.31</v>
      </c>
      <c r="AD3173" s="1" t="s">
        <v>3139</v>
      </c>
      <c r="AE3173" s="98" t="s">
        <v>5818</v>
      </c>
    </row>
    <row r="3174" spans="1:31" s="98" customFormat="1">
      <c r="A3174" s="98" t="str">
        <f t="shared" si="153"/>
        <v>1226</v>
      </c>
      <c r="B3174" s="98" t="str">
        <f t="shared" si="154"/>
        <v>OT</v>
      </c>
      <c r="C3174" s="98">
        <f t="shared" si="155"/>
        <v>0</v>
      </c>
      <c r="D3174" s="98" t="s">
        <v>6552</v>
      </c>
      <c r="E3174" s="98">
        <v>1</v>
      </c>
      <c r="F3174" s="98">
        <v>122602</v>
      </c>
      <c r="G3174" s="98" t="s">
        <v>3741</v>
      </c>
      <c r="H3174" s="98" t="s">
        <v>3742</v>
      </c>
      <c r="I3174" s="98" t="s">
        <v>6006</v>
      </c>
      <c r="J3174" s="98" t="s">
        <v>3947</v>
      </c>
      <c r="N3174" s="21">
        <v>0</v>
      </c>
      <c r="O3174" s="24">
        <v>1</v>
      </c>
      <c r="Q3174" s="98" t="s">
        <v>3139</v>
      </c>
      <c r="R3174" s="98">
        <v>0</v>
      </c>
      <c r="T3174" s="98" t="s">
        <v>3139</v>
      </c>
      <c r="U3174" s="98" t="s">
        <v>7255</v>
      </c>
      <c r="V3174" s="98">
        <v>641505</v>
      </c>
      <c r="W3174" s="1" t="s">
        <v>3139</v>
      </c>
      <c r="X3174" s="98">
        <v>1</v>
      </c>
      <c r="Y3174" s="98" t="s">
        <v>6552</v>
      </c>
      <c r="Z3174" s="21">
        <v>0.64150499999999999</v>
      </c>
      <c r="AA3174" s="1" t="s">
        <v>3139</v>
      </c>
      <c r="AB3174" s="98">
        <v>0</v>
      </c>
      <c r="AC3174" s="98">
        <v>0</v>
      </c>
      <c r="AD3174" s="1" t="s">
        <v>3139</v>
      </c>
      <c r="AE3174" s="98" t="s">
        <v>5818</v>
      </c>
    </row>
    <row r="3175" spans="1:31" s="98" customFormat="1">
      <c r="A3175" s="98" t="str">
        <f t="shared" si="153"/>
        <v>1226</v>
      </c>
      <c r="B3175" s="98" t="str">
        <f t="shared" si="154"/>
        <v>OT</v>
      </c>
      <c r="C3175" s="98">
        <f t="shared" si="155"/>
        <v>0</v>
      </c>
      <c r="D3175" s="98" t="s">
        <v>6552</v>
      </c>
      <c r="E3175" s="98">
        <v>2</v>
      </c>
      <c r="F3175" s="98">
        <v>122602</v>
      </c>
      <c r="G3175" s="98" t="s">
        <v>3179</v>
      </c>
      <c r="H3175" s="98" t="s">
        <v>3300</v>
      </c>
      <c r="I3175" s="98" t="s">
        <v>6006</v>
      </c>
      <c r="J3175" s="98" t="s">
        <v>3948</v>
      </c>
      <c r="N3175" s="21">
        <v>0</v>
      </c>
      <c r="O3175" s="24">
        <v>1</v>
      </c>
      <c r="Q3175" s="98" t="s">
        <v>3139</v>
      </c>
      <c r="R3175" s="98">
        <v>0</v>
      </c>
      <c r="T3175" s="98" t="s">
        <v>3139</v>
      </c>
      <c r="U3175" s="98" t="s">
        <v>6121</v>
      </c>
      <c r="V3175" s="98">
        <v>12063595.5</v>
      </c>
      <c r="W3175" s="1" t="s">
        <v>3139</v>
      </c>
      <c r="X3175" s="98">
        <v>1</v>
      </c>
      <c r="Y3175" s="98" t="s">
        <v>6552</v>
      </c>
      <c r="Z3175" s="21">
        <v>12.0635955</v>
      </c>
      <c r="AA3175" s="1" t="s">
        <v>3139</v>
      </c>
      <c r="AB3175" s="98">
        <v>0</v>
      </c>
      <c r="AC3175" s="98">
        <v>0</v>
      </c>
      <c r="AD3175" s="1" t="s">
        <v>3139</v>
      </c>
      <c r="AE3175" s="98" t="s">
        <v>5818</v>
      </c>
    </row>
    <row r="3176" spans="1:31" s="98" customFormat="1">
      <c r="A3176" s="98" t="str">
        <f t="shared" si="153"/>
        <v>1226</v>
      </c>
      <c r="B3176" s="98" t="str">
        <f t="shared" si="154"/>
        <v>OT</v>
      </c>
      <c r="C3176" s="98">
        <f t="shared" si="155"/>
        <v>0</v>
      </c>
      <c r="D3176" s="98" t="s">
        <v>6552</v>
      </c>
      <c r="E3176" s="98">
        <v>3</v>
      </c>
      <c r="F3176" s="98">
        <v>122602</v>
      </c>
      <c r="G3176" s="98" t="s">
        <v>3181</v>
      </c>
      <c r="H3176" s="98" t="s">
        <v>3204</v>
      </c>
      <c r="I3176" s="98" t="s">
        <v>6006</v>
      </c>
      <c r="J3176" s="98" t="s">
        <v>3949</v>
      </c>
      <c r="N3176" s="21">
        <v>0</v>
      </c>
      <c r="O3176" s="24">
        <v>1</v>
      </c>
      <c r="Q3176" s="98" t="s">
        <v>3139</v>
      </c>
      <c r="R3176" s="98">
        <v>0</v>
      </c>
      <c r="T3176" s="98" t="s">
        <v>3139</v>
      </c>
      <c r="U3176" s="98" t="s">
        <v>6121</v>
      </c>
      <c r="V3176" s="98">
        <v>12564592.5</v>
      </c>
      <c r="W3176" s="1" t="s">
        <v>3139</v>
      </c>
      <c r="X3176" s="98">
        <v>1</v>
      </c>
      <c r="Y3176" s="98" t="s">
        <v>6552</v>
      </c>
      <c r="Z3176" s="21">
        <v>12.5645925</v>
      </c>
      <c r="AA3176" s="1" t="s">
        <v>3139</v>
      </c>
      <c r="AB3176" s="98">
        <v>0</v>
      </c>
      <c r="AC3176" s="98">
        <v>0</v>
      </c>
      <c r="AD3176" s="1" t="s">
        <v>3139</v>
      </c>
      <c r="AE3176" s="98" t="s">
        <v>5818</v>
      </c>
    </row>
    <row r="3177" spans="1:31" s="98" customFormat="1">
      <c r="A3177" s="98" t="str">
        <f t="shared" si="153"/>
        <v>1226</v>
      </c>
      <c r="B3177" s="98" t="str">
        <f t="shared" si="154"/>
        <v>OT</v>
      </c>
      <c r="C3177" s="98">
        <f t="shared" si="155"/>
        <v>0</v>
      </c>
      <c r="D3177" s="98" t="s">
        <v>6552</v>
      </c>
      <c r="E3177" s="98">
        <v>4</v>
      </c>
      <c r="F3177" s="98">
        <v>122602</v>
      </c>
      <c r="G3177" s="98" t="s">
        <v>3157</v>
      </c>
      <c r="H3177" s="98" t="s">
        <v>3159</v>
      </c>
      <c r="I3177" s="98" t="s">
        <v>6006</v>
      </c>
      <c r="J3177" s="98" t="s">
        <v>347</v>
      </c>
      <c r="N3177" s="21">
        <v>0</v>
      </c>
      <c r="O3177" s="24">
        <v>1</v>
      </c>
      <c r="Q3177" s="98" t="s">
        <v>3139</v>
      </c>
      <c r="R3177" s="98">
        <v>0</v>
      </c>
      <c r="T3177" s="98" t="s">
        <v>3139</v>
      </c>
      <c r="U3177" s="98" t="s">
        <v>6936</v>
      </c>
      <c r="V3177" s="98">
        <v>828116</v>
      </c>
      <c r="W3177" s="1" t="s">
        <v>3139</v>
      </c>
      <c r="X3177" s="98">
        <v>1</v>
      </c>
      <c r="Y3177" s="98" t="s">
        <v>6552</v>
      </c>
      <c r="Z3177" s="21">
        <v>0.82811599999999996</v>
      </c>
      <c r="AA3177" s="1" t="s">
        <v>3139</v>
      </c>
      <c r="AB3177" s="98">
        <v>0</v>
      </c>
      <c r="AC3177" s="98">
        <v>0</v>
      </c>
      <c r="AD3177" s="1" t="s">
        <v>3139</v>
      </c>
      <c r="AE3177" s="98" t="s">
        <v>5818</v>
      </c>
    </row>
    <row r="3178" spans="1:31" s="98" customFormat="1">
      <c r="A3178" s="98" t="str">
        <f t="shared" si="153"/>
        <v>1120</v>
      </c>
      <c r="B3178" s="98" t="str">
        <f t="shared" si="154"/>
        <v>OT</v>
      </c>
      <c r="C3178" s="98">
        <f t="shared" si="155"/>
        <v>11</v>
      </c>
      <c r="D3178" s="98" t="s">
        <v>6552</v>
      </c>
      <c r="E3178" s="98">
        <v>5</v>
      </c>
      <c r="F3178" s="98">
        <v>112007</v>
      </c>
      <c r="G3178" s="98" t="s">
        <v>3362</v>
      </c>
      <c r="H3178" s="98" t="s">
        <v>3618</v>
      </c>
      <c r="I3178" s="98" t="s">
        <v>5969</v>
      </c>
      <c r="J3178" s="98" t="s">
        <v>9946</v>
      </c>
      <c r="L3178" s="98" t="s">
        <v>6091</v>
      </c>
      <c r="M3178" s="99">
        <v>44419</v>
      </c>
      <c r="N3178" s="21">
        <v>234258430</v>
      </c>
      <c r="O3178" s="24">
        <v>1</v>
      </c>
      <c r="P3178" s="98" t="s">
        <v>5814</v>
      </c>
      <c r="Q3178" s="98">
        <v>3.4550000000000001</v>
      </c>
      <c r="R3178" s="98" t="s">
        <v>3139</v>
      </c>
      <c r="S3178" s="98" t="s">
        <v>54</v>
      </c>
      <c r="T3178" s="98">
        <v>90</v>
      </c>
      <c r="U3178" s="98" t="s">
        <v>6091</v>
      </c>
      <c r="V3178" s="98">
        <v>234258430</v>
      </c>
      <c r="W3178" s="1">
        <v>3.4550000000000001</v>
      </c>
      <c r="X3178" s="98" t="s">
        <v>3139</v>
      </c>
      <c r="Y3178" s="98" t="s">
        <v>6552</v>
      </c>
      <c r="Z3178" s="21">
        <v>235.99792899000002</v>
      </c>
      <c r="AA3178" s="1">
        <v>3.4550000000000001</v>
      </c>
      <c r="AB3178" s="98" t="s">
        <v>3139</v>
      </c>
      <c r="AC3178" s="98">
        <v>1739498.99</v>
      </c>
      <c r="AD3178" s="1" t="s">
        <v>3139</v>
      </c>
      <c r="AE3178" s="98" t="s">
        <v>5815</v>
      </c>
    </row>
    <row r="3179" spans="1:31" s="98" customFormat="1">
      <c r="A3179" s="98" t="str">
        <f t="shared" si="153"/>
        <v>1120</v>
      </c>
      <c r="B3179" s="98" t="str">
        <f t="shared" si="154"/>
        <v>OT</v>
      </c>
      <c r="C3179" s="98">
        <f t="shared" si="155"/>
        <v>18</v>
      </c>
      <c r="D3179" s="98" t="s">
        <v>6552</v>
      </c>
      <c r="E3179" s="98">
        <v>6</v>
      </c>
      <c r="F3179" s="98">
        <v>112007</v>
      </c>
      <c r="G3179" s="98" t="s">
        <v>53</v>
      </c>
      <c r="H3179" s="98" t="s">
        <v>3047</v>
      </c>
      <c r="I3179" s="98" t="s">
        <v>5969</v>
      </c>
      <c r="J3179" s="98" t="s">
        <v>9947</v>
      </c>
      <c r="L3179" s="98" t="s">
        <v>5973</v>
      </c>
      <c r="M3179" s="99">
        <v>44426</v>
      </c>
      <c r="N3179" s="21">
        <v>257738844</v>
      </c>
      <c r="O3179" s="24">
        <v>1</v>
      </c>
      <c r="P3179" s="98" t="s">
        <v>5814</v>
      </c>
      <c r="Q3179" s="98">
        <v>2.7</v>
      </c>
      <c r="R3179" s="98" t="s">
        <v>3139</v>
      </c>
      <c r="S3179" s="98" t="s">
        <v>54</v>
      </c>
      <c r="T3179" s="98">
        <v>90</v>
      </c>
      <c r="U3179" s="98" t="s">
        <v>5973</v>
      </c>
      <c r="V3179" s="98">
        <v>257738844</v>
      </c>
      <c r="W3179" s="1">
        <v>2.7</v>
      </c>
      <c r="X3179" s="98" t="s">
        <v>3139</v>
      </c>
      <c r="Y3179" s="98" t="s">
        <v>6552</v>
      </c>
      <c r="Z3179" s="21">
        <v>259.24232059000002</v>
      </c>
      <c r="AA3179" s="1">
        <v>2.7</v>
      </c>
      <c r="AB3179" s="98" t="s">
        <v>3139</v>
      </c>
      <c r="AC3179" s="98">
        <v>1503476.59</v>
      </c>
      <c r="AD3179" s="1" t="s">
        <v>3139</v>
      </c>
      <c r="AE3179" s="98" t="s">
        <v>5815</v>
      </c>
    </row>
    <row r="3180" spans="1:31" s="98" customFormat="1">
      <c r="A3180" s="98" t="str">
        <f t="shared" si="153"/>
        <v>1120</v>
      </c>
      <c r="B3180" s="98" t="str">
        <f t="shared" si="154"/>
        <v>OT</v>
      </c>
      <c r="C3180" s="98">
        <f t="shared" si="155"/>
        <v>90</v>
      </c>
      <c r="D3180" s="98" t="s">
        <v>6552</v>
      </c>
      <c r="E3180" s="98">
        <v>7</v>
      </c>
      <c r="F3180" s="98">
        <v>112007</v>
      </c>
      <c r="G3180" s="98" t="s">
        <v>3362</v>
      </c>
      <c r="H3180" s="98" t="s">
        <v>3618</v>
      </c>
      <c r="I3180" s="98" t="s">
        <v>5969</v>
      </c>
      <c r="J3180" s="98" t="s">
        <v>12336</v>
      </c>
      <c r="L3180" s="98" t="s">
        <v>6114</v>
      </c>
      <c r="M3180" s="99">
        <v>44498</v>
      </c>
      <c r="N3180" s="21">
        <v>208151527</v>
      </c>
      <c r="O3180" s="24">
        <v>1</v>
      </c>
      <c r="P3180" s="98" t="s">
        <v>5814</v>
      </c>
      <c r="Q3180" s="98">
        <v>3.46</v>
      </c>
      <c r="R3180" s="98" t="s">
        <v>3139</v>
      </c>
      <c r="S3180" s="98" t="s">
        <v>54</v>
      </c>
      <c r="T3180" s="98">
        <v>90</v>
      </c>
      <c r="U3180" s="98" t="s">
        <v>6114</v>
      </c>
      <c r="V3180" s="98">
        <v>208151527</v>
      </c>
      <c r="W3180" s="1">
        <v>3.5</v>
      </c>
      <c r="X3180" s="98" t="s">
        <v>3139</v>
      </c>
      <c r="Y3180" s="98" t="s">
        <v>6552</v>
      </c>
      <c r="Z3180" s="21">
        <v>208.20009568999998</v>
      </c>
      <c r="AA3180" s="1">
        <v>3.46</v>
      </c>
      <c r="AB3180" s="98" t="s">
        <v>3139</v>
      </c>
      <c r="AC3180" s="98">
        <v>48568.69</v>
      </c>
      <c r="AD3180" s="1" t="s">
        <v>3139</v>
      </c>
      <c r="AE3180" s="98" t="s">
        <v>5815</v>
      </c>
    </row>
    <row r="3181" spans="1:31" s="98" customFormat="1">
      <c r="A3181" s="98" t="str">
        <f t="shared" si="153"/>
        <v>1120</v>
      </c>
      <c r="B3181" s="98" t="str">
        <f t="shared" si="154"/>
        <v>OT</v>
      </c>
      <c r="C3181" s="98">
        <f t="shared" si="155"/>
        <v>74</v>
      </c>
      <c r="D3181" s="98" t="s">
        <v>6552</v>
      </c>
      <c r="E3181" s="98">
        <v>1</v>
      </c>
      <c r="F3181" s="98">
        <v>112007</v>
      </c>
      <c r="G3181" s="98" t="s">
        <v>108</v>
      </c>
      <c r="H3181" s="98" t="s">
        <v>3042</v>
      </c>
      <c r="I3181" s="98" t="s">
        <v>5969</v>
      </c>
      <c r="J3181" s="98" t="s">
        <v>9948</v>
      </c>
      <c r="L3181" s="98" t="s">
        <v>6072</v>
      </c>
      <c r="M3181" s="99">
        <v>44482</v>
      </c>
      <c r="N3181" s="21">
        <v>426110497</v>
      </c>
      <c r="O3181" s="24">
        <v>1</v>
      </c>
      <c r="P3181" s="98" t="s">
        <v>5814</v>
      </c>
      <c r="Q3181" s="98">
        <v>1.84</v>
      </c>
      <c r="R3181" s="98">
        <v>1</v>
      </c>
      <c r="S3181" s="98" t="s">
        <v>54</v>
      </c>
      <c r="T3181" s="98">
        <v>90</v>
      </c>
      <c r="U3181" s="98" t="s">
        <v>6072</v>
      </c>
      <c r="V3181" s="98">
        <v>426110497</v>
      </c>
      <c r="W3181" s="1">
        <v>1.84</v>
      </c>
      <c r="X3181" s="98" t="s">
        <v>3139</v>
      </c>
      <c r="Y3181" s="98" t="s">
        <v>6552</v>
      </c>
      <c r="Z3181" s="21">
        <v>426.50251900000001</v>
      </c>
      <c r="AA3181" s="1">
        <v>1.84</v>
      </c>
      <c r="AB3181" s="98" t="s">
        <v>3139</v>
      </c>
      <c r="AC3181" s="98">
        <v>0</v>
      </c>
      <c r="AD3181" s="1" t="s">
        <v>3139</v>
      </c>
      <c r="AE3181" s="98" t="s">
        <v>5815</v>
      </c>
    </row>
    <row r="3182" spans="1:31" s="98" customFormat="1">
      <c r="A3182" s="98" t="str">
        <f t="shared" si="153"/>
        <v>1120</v>
      </c>
      <c r="B3182" s="98" t="str">
        <f t="shared" si="154"/>
        <v>OT</v>
      </c>
      <c r="C3182" s="98">
        <f t="shared" si="155"/>
        <v>33</v>
      </c>
      <c r="D3182" s="98" t="s">
        <v>6552</v>
      </c>
      <c r="E3182" s="98">
        <v>2</v>
      </c>
      <c r="F3182" s="98">
        <v>112007</v>
      </c>
      <c r="G3182" s="98" t="s">
        <v>80</v>
      </c>
      <c r="H3182" s="98" t="s">
        <v>3217</v>
      </c>
      <c r="I3182" s="98" t="s">
        <v>5969</v>
      </c>
      <c r="J3182" s="98" t="s">
        <v>11662</v>
      </c>
      <c r="L3182" s="98" t="s">
        <v>6064</v>
      </c>
      <c r="M3182" s="99">
        <v>44441</v>
      </c>
      <c r="N3182" s="21">
        <v>186214454</v>
      </c>
      <c r="O3182" s="24">
        <v>1</v>
      </c>
      <c r="P3182" s="98" t="s">
        <v>5814</v>
      </c>
      <c r="Q3182" s="98">
        <v>2.23</v>
      </c>
      <c r="R3182" s="98">
        <v>1</v>
      </c>
      <c r="S3182" s="98" t="s">
        <v>54</v>
      </c>
      <c r="T3182" s="98">
        <v>90</v>
      </c>
      <c r="U3182" s="98" t="s">
        <v>6064</v>
      </c>
      <c r="V3182" s="98">
        <v>186214454</v>
      </c>
      <c r="W3182" s="1">
        <v>2.23</v>
      </c>
      <c r="X3182" s="98" t="s">
        <v>3139</v>
      </c>
      <c r="Y3182" s="98" t="s">
        <v>6552</v>
      </c>
      <c r="Z3182" s="21">
        <v>186.89537300000001</v>
      </c>
      <c r="AA3182" s="1">
        <v>2.23</v>
      </c>
      <c r="AB3182" s="98" t="s">
        <v>3139</v>
      </c>
      <c r="AC3182" s="98">
        <v>0</v>
      </c>
      <c r="AD3182" s="1" t="s">
        <v>3139</v>
      </c>
      <c r="AE3182" s="98" t="s">
        <v>5815</v>
      </c>
    </row>
    <row r="3183" spans="1:31" s="98" customFormat="1">
      <c r="A3183" s="98" t="str">
        <f t="shared" si="153"/>
        <v>1120</v>
      </c>
      <c r="B3183" s="98" t="str">
        <f t="shared" si="154"/>
        <v>OT</v>
      </c>
      <c r="C3183" s="98">
        <f t="shared" si="155"/>
        <v>77</v>
      </c>
      <c r="D3183" s="98" t="s">
        <v>6552</v>
      </c>
      <c r="E3183" s="98">
        <v>3</v>
      </c>
      <c r="F3183" s="98">
        <v>112007</v>
      </c>
      <c r="G3183" s="98" t="s">
        <v>80</v>
      </c>
      <c r="H3183" s="98" t="s">
        <v>3217</v>
      </c>
      <c r="I3183" s="98" t="s">
        <v>5969</v>
      </c>
      <c r="J3183" s="98" t="s">
        <v>12337</v>
      </c>
      <c r="L3183" s="98" t="s">
        <v>6431</v>
      </c>
      <c r="M3183" s="99">
        <v>44485</v>
      </c>
      <c r="N3183" s="21">
        <v>309418689</v>
      </c>
      <c r="O3183" s="24">
        <v>1</v>
      </c>
      <c r="P3183" s="98" t="s">
        <v>5814</v>
      </c>
      <c r="Q3183" s="98">
        <v>2.08</v>
      </c>
      <c r="R3183" s="98">
        <v>1</v>
      </c>
      <c r="S3183" s="98" t="s">
        <v>54</v>
      </c>
      <c r="T3183" s="98">
        <v>90</v>
      </c>
      <c r="U3183" s="98" t="s">
        <v>6431</v>
      </c>
      <c r="V3183" s="98">
        <v>309418689</v>
      </c>
      <c r="W3183" s="1">
        <v>2.08</v>
      </c>
      <c r="X3183" s="98" t="s">
        <v>3139</v>
      </c>
      <c r="Y3183" s="98" t="s">
        <v>6552</v>
      </c>
      <c r="Z3183" s="21">
        <v>309.68730900000003</v>
      </c>
      <c r="AA3183" s="1">
        <v>2.08</v>
      </c>
      <c r="AB3183" s="98" t="s">
        <v>3139</v>
      </c>
      <c r="AC3183" s="98">
        <v>0</v>
      </c>
      <c r="AD3183" s="1" t="s">
        <v>3139</v>
      </c>
      <c r="AE3183" s="98" t="s">
        <v>5815</v>
      </c>
    </row>
    <row r="3184" spans="1:31" s="98" customFormat="1">
      <c r="A3184" s="98" t="str">
        <f t="shared" si="153"/>
        <v>1120</v>
      </c>
      <c r="B3184" s="98" t="str">
        <f t="shared" si="154"/>
        <v>OT</v>
      </c>
      <c r="C3184" s="98">
        <f t="shared" si="155"/>
        <v>32</v>
      </c>
      <c r="D3184" s="98" t="s">
        <v>6552</v>
      </c>
      <c r="E3184" s="98">
        <v>4</v>
      </c>
      <c r="F3184" s="98">
        <v>112007</v>
      </c>
      <c r="G3184" s="98" t="s">
        <v>80</v>
      </c>
      <c r="H3184" s="98" t="s">
        <v>3217</v>
      </c>
      <c r="I3184" s="98" t="s">
        <v>5969</v>
      </c>
      <c r="J3184" s="98" t="s">
        <v>11663</v>
      </c>
      <c r="L3184" s="98" t="s">
        <v>6194</v>
      </c>
      <c r="M3184" s="99">
        <v>44440</v>
      </c>
      <c r="N3184" s="21">
        <v>95740478</v>
      </c>
      <c r="O3184" s="24">
        <v>1</v>
      </c>
      <c r="P3184" s="98" t="s">
        <v>5814</v>
      </c>
      <c r="Q3184" s="98">
        <v>2.23</v>
      </c>
      <c r="R3184" s="98">
        <v>1</v>
      </c>
      <c r="S3184" s="98" t="s">
        <v>54</v>
      </c>
      <c r="T3184" s="98">
        <v>90</v>
      </c>
      <c r="U3184" s="98" t="s">
        <v>6194</v>
      </c>
      <c r="V3184" s="98">
        <v>95740478</v>
      </c>
      <c r="W3184" s="1">
        <v>2.23</v>
      </c>
      <c r="X3184" s="98" t="s">
        <v>3139</v>
      </c>
      <c r="Y3184" s="98" t="s">
        <v>6552</v>
      </c>
      <c r="Z3184" s="21">
        <v>96.090584000000007</v>
      </c>
      <c r="AA3184" s="1">
        <v>2.23</v>
      </c>
      <c r="AB3184" s="98" t="s">
        <v>3139</v>
      </c>
      <c r="AC3184" s="98">
        <v>0</v>
      </c>
      <c r="AD3184" s="1" t="s">
        <v>3139</v>
      </c>
      <c r="AE3184" s="98" t="s">
        <v>5815</v>
      </c>
    </row>
    <row r="3185" spans="1:31" s="98" customFormat="1">
      <c r="A3185" s="98" t="str">
        <f t="shared" si="153"/>
        <v>1120</v>
      </c>
      <c r="B3185" s="98" t="str">
        <f t="shared" si="154"/>
        <v>OT</v>
      </c>
      <c r="C3185" s="98">
        <f t="shared" si="155"/>
        <v>82</v>
      </c>
      <c r="D3185" s="98" t="s">
        <v>6552</v>
      </c>
      <c r="E3185" s="98">
        <v>5</v>
      </c>
      <c r="F3185" s="98">
        <v>112007</v>
      </c>
      <c r="G3185" s="98" t="s">
        <v>329</v>
      </c>
      <c r="H3185" s="98" t="s">
        <v>3503</v>
      </c>
      <c r="I3185" s="98" t="s">
        <v>5969</v>
      </c>
      <c r="J3185" s="98" t="s">
        <v>12338</v>
      </c>
      <c r="L3185" s="98" t="s">
        <v>6078</v>
      </c>
      <c r="M3185" s="99">
        <v>44490</v>
      </c>
      <c r="N3185" s="21">
        <v>518392014</v>
      </c>
      <c r="O3185" s="24">
        <v>1</v>
      </c>
      <c r="P3185" s="98" t="s">
        <v>5814</v>
      </c>
      <c r="Q3185" s="98">
        <v>2.0830000000000002</v>
      </c>
      <c r="R3185" s="98">
        <v>1</v>
      </c>
      <c r="S3185" s="98" t="s">
        <v>54</v>
      </c>
      <c r="T3185" s="98">
        <v>90</v>
      </c>
      <c r="U3185" s="98" t="s">
        <v>6078</v>
      </c>
      <c r="V3185" s="98">
        <v>518392014</v>
      </c>
      <c r="W3185" s="1">
        <v>2.0830000000000002</v>
      </c>
      <c r="X3185" s="98" t="s">
        <v>3139</v>
      </c>
      <c r="Y3185" s="98" t="s">
        <v>6552</v>
      </c>
      <c r="Z3185" s="21">
        <v>518.71754699999997</v>
      </c>
      <c r="AA3185" s="1">
        <v>2.0830000000000002</v>
      </c>
      <c r="AB3185" s="98" t="s">
        <v>3139</v>
      </c>
      <c r="AC3185" s="98">
        <v>0</v>
      </c>
      <c r="AD3185" s="1" t="s">
        <v>3139</v>
      </c>
      <c r="AE3185" s="98" t="s">
        <v>5815</v>
      </c>
    </row>
    <row r="3186" spans="1:31" s="98" customFormat="1">
      <c r="A3186" s="98" t="str">
        <f t="shared" si="153"/>
        <v>1120</v>
      </c>
      <c r="B3186" s="98" t="str">
        <f t="shared" si="154"/>
        <v>OT</v>
      </c>
      <c r="C3186" s="98">
        <f t="shared" si="155"/>
        <v>61</v>
      </c>
      <c r="D3186" s="98" t="s">
        <v>6552</v>
      </c>
      <c r="E3186" s="98">
        <v>6</v>
      </c>
      <c r="F3186" s="98">
        <v>112007</v>
      </c>
      <c r="G3186" s="98" t="s">
        <v>53</v>
      </c>
      <c r="H3186" s="98" t="s">
        <v>3047</v>
      </c>
      <c r="I3186" s="98" t="s">
        <v>5969</v>
      </c>
      <c r="J3186" s="98" t="s">
        <v>11664</v>
      </c>
      <c r="L3186" s="98" t="s">
        <v>6203</v>
      </c>
      <c r="M3186" s="99">
        <v>44469</v>
      </c>
      <c r="N3186" s="21">
        <v>212626252</v>
      </c>
      <c r="O3186" s="24">
        <v>1</v>
      </c>
      <c r="P3186" s="98" t="s">
        <v>5814</v>
      </c>
      <c r="Q3186" s="98">
        <v>2.2799999999999998</v>
      </c>
      <c r="R3186" s="98">
        <v>1</v>
      </c>
      <c r="S3186" s="98" t="s">
        <v>54</v>
      </c>
      <c r="T3186" s="98">
        <v>90</v>
      </c>
      <c r="U3186" s="98" t="s">
        <v>6203</v>
      </c>
      <c r="V3186" s="98">
        <v>212626252</v>
      </c>
      <c r="W3186" s="1">
        <v>2.2799999999999998</v>
      </c>
      <c r="X3186" s="98" t="s">
        <v>3139</v>
      </c>
      <c r="Y3186" s="98" t="s">
        <v>6552</v>
      </c>
      <c r="Z3186" s="21">
        <v>213.04369800000001</v>
      </c>
      <c r="AA3186" s="1">
        <v>2.2799999999999998</v>
      </c>
      <c r="AB3186" s="98" t="s">
        <v>3139</v>
      </c>
      <c r="AC3186" s="98">
        <v>0</v>
      </c>
      <c r="AD3186" s="1" t="s">
        <v>3139</v>
      </c>
      <c r="AE3186" s="98" t="s">
        <v>5815</v>
      </c>
    </row>
    <row r="3187" spans="1:31" s="98" customFormat="1">
      <c r="A3187" s="98" t="str">
        <f t="shared" si="153"/>
        <v>1120</v>
      </c>
      <c r="B3187" s="98" t="str">
        <f t="shared" si="154"/>
        <v>OT</v>
      </c>
      <c r="C3187" s="98">
        <f t="shared" si="155"/>
        <v>33</v>
      </c>
      <c r="D3187" s="98" t="s">
        <v>6552</v>
      </c>
      <c r="E3187" s="98">
        <v>7</v>
      </c>
      <c r="F3187" s="98">
        <v>112007</v>
      </c>
      <c r="G3187" s="98" t="s">
        <v>53</v>
      </c>
      <c r="H3187" s="98" t="s">
        <v>3047</v>
      </c>
      <c r="I3187" s="98" t="s">
        <v>5969</v>
      </c>
      <c r="J3187" s="98" t="s">
        <v>11665</v>
      </c>
      <c r="L3187" s="98" t="s">
        <v>6064</v>
      </c>
      <c r="M3187" s="99">
        <v>44441</v>
      </c>
      <c r="N3187" s="21">
        <v>316576431</v>
      </c>
      <c r="O3187" s="24">
        <v>1</v>
      </c>
      <c r="P3187" s="98" t="s">
        <v>5814</v>
      </c>
      <c r="Q3187" s="98">
        <v>2.37</v>
      </c>
      <c r="R3187" s="98">
        <v>1</v>
      </c>
      <c r="S3187" s="98" t="s">
        <v>54</v>
      </c>
      <c r="T3187" s="98">
        <v>90</v>
      </c>
      <c r="U3187" s="98" t="s">
        <v>6064</v>
      </c>
      <c r="V3187" s="98">
        <v>316576431</v>
      </c>
      <c r="W3187" s="1">
        <v>2.37</v>
      </c>
      <c r="X3187" s="98" t="s">
        <v>3139</v>
      </c>
      <c r="Y3187" s="98" t="s">
        <v>6552</v>
      </c>
      <c r="Z3187" s="21">
        <v>317.81023900000002</v>
      </c>
      <c r="AA3187" s="1">
        <v>2.37</v>
      </c>
      <c r="AB3187" s="98" t="s">
        <v>3139</v>
      </c>
      <c r="AC3187" s="98">
        <v>0</v>
      </c>
      <c r="AD3187" s="1" t="s">
        <v>3139</v>
      </c>
      <c r="AE3187" s="98" t="s">
        <v>5815</v>
      </c>
    </row>
    <row r="3188" spans="1:31" s="98" customFormat="1">
      <c r="A3188" s="98" t="str">
        <f t="shared" si="153"/>
        <v>1120</v>
      </c>
      <c r="B3188" s="98" t="str">
        <f t="shared" si="154"/>
        <v>OT</v>
      </c>
      <c r="C3188" s="98">
        <f t="shared" si="155"/>
        <v>74</v>
      </c>
      <c r="D3188" s="98" t="s">
        <v>6552</v>
      </c>
      <c r="E3188" s="98">
        <v>8</v>
      </c>
      <c r="F3188" s="98">
        <v>112007</v>
      </c>
      <c r="G3188" s="98" t="s">
        <v>53</v>
      </c>
      <c r="H3188" s="98" t="s">
        <v>9950</v>
      </c>
      <c r="I3188" s="98" t="s">
        <v>5969</v>
      </c>
      <c r="J3188" s="98" t="s">
        <v>12339</v>
      </c>
      <c r="L3188" s="98" t="s">
        <v>6072</v>
      </c>
      <c r="M3188" s="99">
        <v>44482</v>
      </c>
      <c r="N3188" s="21">
        <v>515039290</v>
      </c>
      <c r="O3188" s="24">
        <v>1</v>
      </c>
      <c r="P3188" s="98" t="s">
        <v>5814</v>
      </c>
      <c r="Q3188" s="98">
        <v>2.1800000000000002</v>
      </c>
      <c r="R3188" s="98">
        <v>1</v>
      </c>
      <c r="S3188" s="98" t="s">
        <v>54</v>
      </c>
      <c r="T3188" s="98">
        <v>90</v>
      </c>
      <c r="U3188" s="98" t="s">
        <v>6072</v>
      </c>
      <c r="V3188" s="98">
        <v>515039290</v>
      </c>
      <c r="W3188" s="1">
        <v>2.1800000000000002</v>
      </c>
      <c r="X3188" s="98" t="s">
        <v>3139</v>
      </c>
      <c r="Y3188" s="98" t="s">
        <v>6552</v>
      </c>
      <c r="Z3188" s="21">
        <v>515.60119599999996</v>
      </c>
      <c r="AA3188" s="1">
        <v>2.1800000000000002</v>
      </c>
      <c r="AB3188" s="98" t="s">
        <v>3139</v>
      </c>
      <c r="AC3188" s="98">
        <v>0</v>
      </c>
      <c r="AD3188" s="1" t="s">
        <v>3139</v>
      </c>
      <c r="AE3188" s="98" t="s">
        <v>5815</v>
      </c>
    </row>
    <row r="3189" spans="1:31" s="98" customFormat="1">
      <c r="A3189" s="98" t="str">
        <f t="shared" si="153"/>
        <v>1120</v>
      </c>
      <c r="B3189" s="98" t="str">
        <f t="shared" si="154"/>
        <v>OT</v>
      </c>
      <c r="C3189" s="98">
        <f t="shared" si="155"/>
        <v>68</v>
      </c>
      <c r="D3189" s="98" t="s">
        <v>6552</v>
      </c>
      <c r="E3189" s="98">
        <v>9</v>
      </c>
      <c r="F3189" s="98">
        <v>112007</v>
      </c>
      <c r="G3189" s="98" t="s">
        <v>53</v>
      </c>
      <c r="H3189" s="98" t="s">
        <v>3047</v>
      </c>
      <c r="I3189" s="98" t="s">
        <v>5969</v>
      </c>
      <c r="J3189" s="98" t="s">
        <v>12340</v>
      </c>
      <c r="L3189" s="98" t="s">
        <v>6068</v>
      </c>
      <c r="M3189" s="99">
        <v>44476</v>
      </c>
      <c r="N3189" s="21">
        <v>214386538</v>
      </c>
      <c r="O3189" s="24">
        <v>1</v>
      </c>
      <c r="P3189" s="98" t="s">
        <v>5814</v>
      </c>
      <c r="Q3189" s="98">
        <v>2.1800000000000002</v>
      </c>
      <c r="R3189" s="98">
        <v>1</v>
      </c>
      <c r="S3189" s="98" t="s">
        <v>54</v>
      </c>
      <c r="T3189" s="98">
        <v>90</v>
      </c>
      <c r="U3189" s="98" t="s">
        <v>6068</v>
      </c>
      <c r="V3189" s="98">
        <v>214386538</v>
      </c>
      <c r="W3189" s="1">
        <v>2.1800000000000002</v>
      </c>
      <c r="X3189" s="98" t="s">
        <v>3139</v>
      </c>
      <c r="Y3189" s="98" t="s">
        <v>6552</v>
      </c>
      <c r="Z3189" s="21">
        <v>214.69839400000001</v>
      </c>
      <c r="AA3189" s="1">
        <v>2.1800000000000002</v>
      </c>
      <c r="AB3189" s="98" t="s">
        <v>3139</v>
      </c>
      <c r="AC3189" s="98">
        <v>0</v>
      </c>
      <c r="AD3189" s="1" t="s">
        <v>3139</v>
      </c>
      <c r="AE3189" s="98" t="s">
        <v>5815</v>
      </c>
    </row>
    <row r="3190" spans="1:31" s="98" customFormat="1">
      <c r="A3190" s="98" t="str">
        <f t="shared" si="153"/>
        <v>1228</v>
      </c>
      <c r="B3190" s="98" t="str">
        <f t="shared" si="154"/>
        <v>CA</v>
      </c>
      <c r="C3190" s="98">
        <f t="shared" si="155"/>
        <v>159</v>
      </c>
      <c r="D3190" s="98" t="s">
        <v>6552</v>
      </c>
      <c r="E3190" s="98">
        <v>10</v>
      </c>
      <c r="F3190" s="98">
        <v>122811</v>
      </c>
      <c r="G3190" s="98" t="s">
        <v>53</v>
      </c>
      <c r="H3190" s="98" t="s">
        <v>3047</v>
      </c>
      <c r="I3190" s="98" t="s">
        <v>5969</v>
      </c>
      <c r="J3190" s="98" t="s">
        <v>12341</v>
      </c>
      <c r="L3190" s="98" t="s">
        <v>6104</v>
      </c>
      <c r="M3190" s="99">
        <v>44567</v>
      </c>
      <c r="N3190" s="21">
        <v>244636927</v>
      </c>
      <c r="O3190" s="24">
        <v>1</v>
      </c>
      <c r="P3190" s="98" t="s">
        <v>5814</v>
      </c>
      <c r="Q3190" s="98">
        <v>2.58</v>
      </c>
      <c r="R3190" s="98" t="s">
        <v>3139</v>
      </c>
      <c r="S3190" s="98" t="s">
        <v>54</v>
      </c>
      <c r="T3190" s="98">
        <v>180</v>
      </c>
      <c r="U3190" s="98" t="s">
        <v>6104</v>
      </c>
      <c r="V3190" s="98">
        <v>244636927</v>
      </c>
      <c r="W3190" s="1">
        <v>2.58</v>
      </c>
      <c r="X3190" s="98" t="s">
        <v>3139</v>
      </c>
      <c r="Y3190" s="98" t="s">
        <v>6552</v>
      </c>
      <c r="Z3190" s="21">
        <v>245.07575199999999</v>
      </c>
      <c r="AA3190" s="1">
        <v>2.58</v>
      </c>
      <c r="AB3190" s="98" t="s">
        <v>3139</v>
      </c>
      <c r="AC3190" s="98">
        <v>0</v>
      </c>
      <c r="AD3190" s="1" t="s">
        <v>3139</v>
      </c>
      <c r="AE3190" s="98" t="s">
        <v>5815</v>
      </c>
    </row>
    <row r="3191" spans="1:31" s="98" customFormat="1">
      <c r="A3191" s="98" t="str">
        <f t="shared" si="153"/>
        <v>1228</v>
      </c>
      <c r="B3191" s="98" t="str">
        <f t="shared" si="154"/>
        <v>CA</v>
      </c>
      <c r="C3191" s="98">
        <f t="shared" si="155"/>
        <v>174</v>
      </c>
      <c r="D3191" s="98" t="s">
        <v>6552</v>
      </c>
      <c r="E3191" s="98">
        <v>11</v>
      </c>
      <c r="F3191" s="98">
        <v>122811</v>
      </c>
      <c r="G3191" s="98" t="s">
        <v>329</v>
      </c>
      <c r="H3191" s="98" t="s">
        <v>3456</v>
      </c>
      <c r="I3191" s="98" t="s">
        <v>5969</v>
      </c>
      <c r="J3191" s="98" t="s">
        <v>12342</v>
      </c>
      <c r="L3191" s="98" t="s">
        <v>6078</v>
      </c>
      <c r="M3191" s="99">
        <v>44582</v>
      </c>
      <c r="N3191" s="21">
        <v>267468353</v>
      </c>
      <c r="O3191" s="24">
        <v>1</v>
      </c>
      <c r="P3191" s="98" t="s">
        <v>5814</v>
      </c>
      <c r="Q3191" s="98">
        <v>2.2799999999999998</v>
      </c>
      <c r="R3191" s="98" t="s">
        <v>3139</v>
      </c>
      <c r="S3191" s="98" t="s">
        <v>54</v>
      </c>
      <c r="T3191" s="98">
        <v>180</v>
      </c>
      <c r="U3191" s="98" t="s">
        <v>6078</v>
      </c>
      <c r="V3191" s="98">
        <v>267468353</v>
      </c>
      <c r="W3191" s="1">
        <v>2.2799999999999998</v>
      </c>
      <c r="X3191" s="98" t="s">
        <v>3139</v>
      </c>
      <c r="Y3191" s="98" t="s">
        <v>6552</v>
      </c>
      <c r="Z3191" s="21">
        <v>267.65270400000003</v>
      </c>
      <c r="AA3191" s="1">
        <v>2.2799999999999998</v>
      </c>
      <c r="AB3191" s="98" t="s">
        <v>3139</v>
      </c>
      <c r="AC3191" s="98">
        <v>0</v>
      </c>
      <c r="AD3191" s="1" t="s">
        <v>3139</v>
      </c>
      <c r="AE3191" s="98" t="s">
        <v>5815</v>
      </c>
    </row>
    <row r="3192" spans="1:31" s="98" customFormat="1">
      <c r="A3192" s="98" t="str">
        <f t="shared" si="153"/>
        <v>1228</v>
      </c>
      <c r="B3192" s="98" t="str">
        <f t="shared" si="154"/>
        <v>CA</v>
      </c>
      <c r="C3192" s="98">
        <f t="shared" si="155"/>
        <v>168</v>
      </c>
      <c r="D3192" s="98" t="s">
        <v>6552</v>
      </c>
      <c r="E3192" s="98">
        <v>12</v>
      </c>
      <c r="F3192" s="98">
        <v>122811</v>
      </c>
      <c r="G3192" s="98" t="s">
        <v>106</v>
      </c>
      <c r="H3192" s="98" t="s">
        <v>3438</v>
      </c>
      <c r="I3192" s="98" t="s">
        <v>5969</v>
      </c>
      <c r="J3192" s="98" t="s">
        <v>12343</v>
      </c>
      <c r="L3192" s="98" t="s">
        <v>6154</v>
      </c>
      <c r="M3192" s="99">
        <v>44576</v>
      </c>
      <c r="N3192" s="21">
        <v>381671442</v>
      </c>
      <c r="O3192" s="24">
        <v>1</v>
      </c>
      <c r="P3192" s="98" t="s">
        <v>5814</v>
      </c>
      <c r="Q3192" s="98">
        <v>2.97</v>
      </c>
      <c r="R3192" s="98" t="s">
        <v>3139</v>
      </c>
      <c r="S3192" s="98" t="s">
        <v>54</v>
      </c>
      <c r="T3192" s="98">
        <v>240</v>
      </c>
      <c r="U3192" s="98" t="s">
        <v>6154</v>
      </c>
      <c r="V3192" s="98">
        <v>381671441</v>
      </c>
      <c r="W3192" s="1">
        <v>2.97</v>
      </c>
      <c r="X3192" s="98" t="s">
        <v>3139</v>
      </c>
      <c r="Y3192" s="98" t="s">
        <v>6552</v>
      </c>
      <c r="Z3192" s="21">
        <v>382.46657900000002</v>
      </c>
      <c r="AA3192" s="1">
        <v>2.97</v>
      </c>
      <c r="AB3192" s="98" t="s">
        <v>3139</v>
      </c>
      <c r="AC3192" s="98">
        <v>0</v>
      </c>
      <c r="AD3192" s="1" t="s">
        <v>3139</v>
      </c>
      <c r="AE3192" s="98" t="s">
        <v>5815</v>
      </c>
    </row>
    <row r="3193" spans="1:31" s="98" customFormat="1">
      <c r="A3193" s="98" t="str">
        <f t="shared" si="153"/>
        <v>1228</v>
      </c>
      <c r="B3193" s="98" t="str">
        <f t="shared" si="154"/>
        <v>CA</v>
      </c>
      <c r="C3193" s="98">
        <f t="shared" si="155"/>
        <v>31</v>
      </c>
      <c r="D3193" s="98" t="s">
        <v>6552</v>
      </c>
      <c r="E3193" s="98">
        <v>13</v>
      </c>
      <c r="F3193" s="98">
        <v>122811</v>
      </c>
      <c r="G3193" s="98" t="s">
        <v>80</v>
      </c>
      <c r="H3193" s="98" t="s">
        <v>3217</v>
      </c>
      <c r="I3193" s="98" t="s">
        <v>5969</v>
      </c>
      <c r="J3193" s="98" t="s">
        <v>9949</v>
      </c>
      <c r="L3193" s="98" t="s">
        <v>5977</v>
      </c>
      <c r="M3193" s="99">
        <v>44439</v>
      </c>
      <c r="N3193" s="21">
        <v>300000000</v>
      </c>
      <c r="O3193" s="24">
        <v>1</v>
      </c>
      <c r="P3193" s="98" t="s">
        <v>5814</v>
      </c>
      <c r="Q3193" s="98">
        <v>2.1800000000000002</v>
      </c>
      <c r="R3193" s="98">
        <v>1</v>
      </c>
      <c r="S3193" s="98" t="s">
        <v>54</v>
      </c>
      <c r="T3193" s="98">
        <v>90</v>
      </c>
      <c r="U3193" s="98" t="s">
        <v>5977</v>
      </c>
      <c r="V3193" s="98">
        <v>300000000</v>
      </c>
      <c r="W3193" s="1">
        <v>2.1800000000000002</v>
      </c>
      <c r="X3193" s="98" t="s">
        <v>3139</v>
      </c>
      <c r="Y3193" s="98" t="s">
        <v>6552</v>
      </c>
      <c r="Z3193" s="21">
        <v>301.08999999999997</v>
      </c>
      <c r="AA3193" s="1">
        <v>2.1800000000000002</v>
      </c>
      <c r="AB3193" s="98" t="s">
        <v>3139</v>
      </c>
      <c r="AC3193" s="98">
        <v>0</v>
      </c>
      <c r="AD3193" s="1" t="s">
        <v>3139</v>
      </c>
      <c r="AE3193" s="98" t="s">
        <v>5815</v>
      </c>
    </row>
    <row r="3194" spans="1:31" s="98" customFormat="1">
      <c r="A3194" s="98" t="str">
        <f t="shared" si="153"/>
        <v>1226</v>
      </c>
      <c r="B3194" s="98" t="str">
        <f t="shared" si="154"/>
        <v>OT</v>
      </c>
      <c r="C3194" s="98">
        <f t="shared" si="155"/>
        <v>0</v>
      </c>
      <c r="D3194" s="98" t="s">
        <v>6552</v>
      </c>
      <c r="E3194" s="98">
        <v>14</v>
      </c>
      <c r="F3194" s="98">
        <v>122602</v>
      </c>
      <c r="G3194" s="98" t="s">
        <v>53</v>
      </c>
      <c r="H3194" s="98" t="s">
        <v>3047</v>
      </c>
      <c r="I3194" s="98" t="s">
        <v>6006</v>
      </c>
      <c r="J3194" s="98" t="s">
        <v>50</v>
      </c>
      <c r="L3194" s="98" t="s">
        <v>6181</v>
      </c>
      <c r="M3194" s="99">
        <v>44408</v>
      </c>
      <c r="N3194" s="21" t="s">
        <v>3139</v>
      </c>
      <c r="O3194" s="24">
        <v>1</v>
      </c>
      <c r="Q3194" s="98" t="s">
        <v>3139</v>
      </c>
      <c r="R3194" s="98">
        <v>1</v>
      </c>
      <c r="T3194" s="98" t="s">
        <v>3139</v>
      </c>
      <c r="U3194" s="98" t="s">
        <v>6181</v>
      </c>
      <c r="V3194" s="98">
        <v>20386299</v>
      </c>
      <c r="W3194" s="1" t="s">
        <v>3139</v>
      </c>
      <c r="X3194" s="98">
        <v>1</v>
      </c>
      <c r="Y3194" s="98" t="s">
        <v>6552</v>
      </c>
      <c r="Z3194" s="21">
        <v>84.269088239999988</v>
      </c>
      <c r="AA3194" s="1" t="s">
        <v>3139</v>
      </c>
      <c r="AB3194" s="98">
        <v>84269088.239999995</v>
      </c>
      <c r="AC3194" s="98">
        <v>0</v>
      </c>
      <c r="AD3194" s="1" t="s">
        <v>3139</v>
      </c>
      <c r="AE3194" s="98" t="s">
        <v>5818</v>
      </c>
    </row>
    <row r="3195" spans="1:31" s="98" customFormat="1">
      <c r="A3195" s="98" t="str">
        <f t="shared" si="153"/>
        <v>1226</v>
      </c>
      <c r="B3195" s="98" t="str">
        <f t="shared" si="154"/>
        <v>OT</v>
      </c>
      <c r="C3195" s="98">
        <f t="shared" si="155"/>
        <v>0</v>
      </c>
      <c r="D3195" s="98" t="s">
        <v>6552</v>
      </c>
      <c r="E3195" s="98">
        <v>15</v>
      </c>
      <c r="F3195" s="98">
        <v>122602</v>
      </c>
      <c r="G3195" s="98" t="s">
        <v>3179</v>
      </c>
      <c r="H3195" s="98" t="s">
        <v>3268</v>
      </c>
      <c r="I3195" s="98" t="s">
        <v>6006</v>
      </c>
      <c r="J3195" s="98" t="s">
        <v>88</v>
      </c>
      <c r="L3195" s="98" t="s">
        <v>6181</v>
      </c>
      <c r="M3195" s="99">
        <v>44408</v>
      </c>
      <c r="N3195" s="21" t="s">
        <v>3139</v>
      </c>
      <c r="O3195" s="24">
        <v>1</v>
      </c>
      <c r="Q3195" s="98" t="s">
        <v>3139</v>
      </c>
      <c r="R3195" s="98">
        <v>1</v>
      </c>
      <c r="T3195" s="98" t="s">
        <v>3139</v>
      </c>
      <c r="U3195" s="98" t="s">
        <v>6181</v>
      </c>
      <c r="V3195" s="98">
        <v>46369908</v>
      </c>
      <c r="W3195" s="1" t="s">
        <v>3139</v>
      </c>
      <c r="X3195" s="98">
        <v>1</v>
      </c>
      <c r="Y3195" s="98" t="s">
        <v>6552</v>
      </c>
      <c r="Z3195" s="21">
        <v>73.565065000000004</v>
      </c>
      <c r="AA3195" s="1" t="s">
        <v>3139</v>
      </c>
      <c r="AB3195" s="98">
        <v>73565065</v>
      </c>
      <c r="AC3195" s="98">
        <v>0</v>
      </c>
      <c r="AD3195" s="1" t="s">
        <v>3139</v>
      </c>
      <c r="AE3195" s="98" t="s">
        <v>5818</v>
      </c>
    </row>
    <row r="3196" spans="1:31" s="98" customFormat="1">
      <c r="A3196" s="98" t="str">
        <f t="shared" si="153"/>
        <v>1226</v>
      </c>
      <c r="B3196" s="98" t="str">
        <f t="shared" si="154"/>
        <v>OT</v>
      </c>
      <c r="C3196" s="98">
        <f t="shared" si="155"/>
        <v>0</v>
      </c>
      <c r="D3196" s="98" t="s">
        <v>6552</v>
      </c>
      <c r="E3196" s="98">
        <v>16</v>
      </c>
      <c r="F3196" s="98">
        <v>122602</v>
      </c>
      <c r="G3196" s="98" t="s">
        <v>3157</v>
      </c>
      <c r="H3196" s="98" t="s">
        <v>3159</v>
      </c>
      <c r="I3196" s="98" t="s">
        <v>6006</v>
      </c>
      <c r="J3196" s="98" t="s">
        <v>89</v>
      </c>
      <c r="L3196" s="98" t="s">
        <v>6108</v>
      </c>
      <c r="M3196" s="99">
        <v>44408</v>
      </c>
      <c r="N3196" s="21" t="s">
        <v>3139</v>
      </c>
      <c r="O3196" s="24">
        <v>1</v>
      </c>
      <c r="Q3196" s="98" t="s">
        <v>3139</v>
      </c>
      <c r="R3196" s="98">
        <v>1</v>
      </c>
      <c r="T3196" s="98" t="s">
        <v>3139</v>
      </c>
      <c r="U3196" s="98" t="s">
        <v>6108</v>
      </c>
      <c r="V3196" s="98">
        <v>908526</v>
      </c>
      <c r="W3196" s="1" t="s">
        <v>3139</v>
      </c>
      <c r="X3196" s="98">
        <v>1</v>
      </c>
      <c r="Y3196" s="98" t="s">
        <v>6552</v>
      </c>
      <c r="Z3196" s="21">
        <v>0.90852599999999994</v>
      </c>
      <c r="AA3196" s="1" t="s">
        <v>3139</v>
      </c>
      <c r="AB3196" s="98">
        <v>908526</v>
      </c>
      <c r="AC3196" s="98">
        <v>0</v>
      </c>
      <c r="AD3196" s="1" t="s">
        <v>3139</v>
      </c>
      <c r="AE3196" s="98" t="s">
        <v>5818</v>
      </c>
    </row>
    <row r="3197" spans="1:31">
      <c r="A3197" s="98" t="s">
        <v>30</v>
      </c>
      <c r="C3197">
        <f>+AVERAGEIF(C2:C3196,"&gt;0")</f>
        <v>96.863690241011454</v>
      </c>
    </row>
    <row r="3198" spans="1:31">
      <c r="C3198" s="71">
        <f>+C3197/360</f>
        <v>0.26906580622503184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178"/>
  <sheetViews>
    <sheetView workbookViewId="0">
      <selection sqref="A1:B178"/>
    </sheetView>
  </sheetViews>
  <sheetFormatPr baseColWidth="10" defaultRowHeight="14.5"/>
  <cols>
    <col min="2" max="2" width="39.26953125" bestFit="1" customWidth="1"/>
  </cols>
  <sheetData>
    <row r="1" spans="1:2">
      <c r="A1" s="40">
        <v>90</v>
      </c>
      <c r="B1" s="40" t="s">
        <v>3950</v>
      </c>
    </row>
    <row r="2" spans="1:2">
      <c r="A2" s="40">
        <v>93</v>
      </c>
      <c r="B2" s="40" t="s">
        <v>3951</v>
      </c>
    </row>
    <row r="3" spans="1:2">
      <c r="A3" s="40">
        <v>127</v>
      </c>
      <c r="B3" s="40" t="s">
        <v>3952</v>
      </c>
    </row>
    <row r="4" spans="1:2">
      <c r="A4" s="40">
        <v>197</v>
      </c>
      <c r="B4" s="40" t="s">
        <v>3953</v>
      </c>
    </row>
    <row r="5" spans="1:2">
      <c r="A5" s="40">
        <v>246</v>
      </c>
      <c r="B5" s="40" t="s">
        <v>3954</v>
      </c>
    </row>
    <row r="6" spans="1:2">
      <c r="A6" s="40">
        <v>271</v>
      </c>
      <c r="B6" s="40" t="s">
        <v>3955</v>
      </c>
    </row>
    <row r="7" spans="1:2">
      <c r="A7" s="40">
        <v>284</v>
      </c>
      <c r="B7" s="40" t="s">
        <v>3956</v>
      </c>
    </row>
    <row r="8" spans="1:2">
      <c r="A8" s="40">
        <v>330</v>
      </c>
      <c r="B8" s="40" t="s">
        <v>3957</v>
      </c>
    </row>
    <row r="9" spans="1:2">
      <c r="A9" s="40">
        <v>374</v>
      </c>
      <c r="B9" s="40" t="s">
        <v>3958</v>
      </c>
    </row>
    <row r="10" spans="1:2">
      <c r="A10" s="40">
        <v>424</v>
      </c>
      <c r="B10" s="40" t="s">
        <v>3959</v>
      </c>
    </row>
    <row r="11" spans="1:2">
      <c r="A11" s="40">
        <v>446</v>
      </c>
      <c r="B11" s="40" t="s">
        <v>5796</v>
      </c>
    </row>
    <row r="12" spans="1:2">
      <c r="A12" s="40">
        <v>561</v>
      </c>
      <c r="B12" s="40" t="s">
        <v>5797</v>
      </c>
    </row>
    <row r="13" spans="1:2">
      <c r="A13" s="40">
        <v>631</v>
      </c>
      <c r="B13" s="40" t="s">
        <v>3960</v>
      </c>
    </row>
    <row r="14" spans="1:2">
      <c r="A14" s="40">
        <v>715</v>
      </c>
      <c r="B14" s="40" t="s">
        <v>3961</v>
      </c>
    </row>
    <row r="15" spans="1:2">
      <c r="A15" s="40">
        <v>752</v>
      </c>
      <c r="B15" s="40" t="s">
        <v>3962</v>
      </c>
    </row>
    <row r="16" spans="1:2">
      <c r="A16" s="40">
        <v>757</v>
      </c>
      <c r="B16" s="40" t="s">
        <v>3963</v>
      </c>
    </row>
    <row r="17" spans="1:2">
      <c r="A17" s="40">
        <v>821</v>
      </c>
      <c r="B17" s="40" t="s">
        <v>5798</v>
      </c>
    </row>
    <row r="18" spans="1:2">
      <c r="A18" s="40">
        <v>824</v>
      </c>
      <c r="B18" s="40" t="s">
        <v>3964</v>
      </c>
    </row>
    <row r="19" spans="1:2">
      <c r="A19" s="40">
        <v>902</v>
      </c>
      <c r="B19" s="40" t="s">
        <v>3965</v>
      </c>
    </row>
    <row r="20" spans="1:2">
      <c r="A20" s="40">
        <v>912</v>
      </c>
      <c r="B20" s="40" t="s">
        <v>3966</v>
      </c>
    </row>
    <row r="21" spans="1:2">
      <c r="A21" s="40">
        <v>970</v>
      </c>
      <c r="B21" s="40" t="s">
        <v>3967</v>
      </c>
    </row>
    <row r="22" spans="1:2">
      <c r="A22" s="40">
        <v>978</v>
      </c>
      <c r="B22" s="40" t="s">
        <v>3968</v>
      </c>
    </row>
    <row r="23" spans="1:2">
      <c r="A23" s="40">
        <v>991</v>
      </c>
      <c r="B23" s="40" t="s">
        <v>3969</v>
      </c>
    </row>
    <row r="24" spans="1:2">
      <c r="A24" s="40">
        <v>997</v>
      </c>
      <c r="B24" s="40" t="s">
        <v>3970</v>
      </c>
    </row>
    <row r="25" spans="1:2">
      <c r="A25" s="40">
        <v>1093</v>
      </c>
      <c r="B25" s="40" t="s">
        <v>5799</v>
      </c>
    </row>
    <row r="26" spans="1:2">
      <c r="A26" s="40">
        <v>1100</v>
      </c>
      <c r="B26" s="40" t="s">
        <v>3971</v>
      </c>
    </row>
    <row r="27" spans="1:2">
      <c r="A27" s="40">
        <v>1119</v>
      </c>
      <c r="B27" s="40" t="s">
        <v>3972</v>
      </c>
    </row>
    <row r="28" spans="1:2">
      <c r="A28" s="40">
        <v>1128</v>
      </c>
      <c r="B28" s="40" t="s">
        <v>3973</v>
      </c>
    </row>
    <row r="29" spans="1:2">
      <c r="A29" s="40">
        <v>1190</v>
      </c>
      <c r="B29" s="40" t="s">
        <v>3974</v>
      </c>
    </row>
    <row r="30" spans="1:2">
      <c r="A30" s="40">
        <v>1198</v>
      </c>
      <c r="B30" s="40" t="s">
        <v>3975</v>
      </c>
    </row>
    <row r="31" spans="1:2">
      <c r="A31" s="40">
        <v>1266</v>
      </c>
      <c r="B31" s="40" t="s">
        <v>3976</v>
      </c>
    </row>
    <row r="32" spans="1:2">
      <c r="A32" s="40">
        <v>1271</v>
      </c>
      <c r="B32" s="40" t="s">
        <v>3977</v>
      </c>
    </row>
    <row r="33" spans="1:2">
      <c r="A33" s="40">
        <v>1302</v>
      </c>
      <c r="B33" s="40" t="s">
        <v>3978</v>
      </c>
    </row>
    <row r="34" spans="1:2">
      <c r="A34" s="40">
        <v>1306</v>
      </c>
      <c r="B34" s="40" t="s">
        <v>5800</v>
      </c>
    </row>
    <row r="35" spans="1:2">
      <c r="A35" s="40">
        <v>1319</v>
      </c>
      <c r="B35" s="40" t="s">
        <v>5801</v>
      </c>
    </row>
    <row r="36" spans="1:2">
      <c r="A36" s="40">
        <v>1339</v>
      </c>
      <c r="B36" s="40" t="s">
        <v>3979</v>
      </c>
    </row>
    <row r="37" spans="1:2">
      <c r="A37" s="40">
        <v>1344</v>
      </c>
      <c r="B37" s="40" t="s">
        <v>3980</v>
      </c>
    </row>
    <row r="38" spans="1:2">
      <c r="A38" s="40">
        <v>1355</v>
      </c>
      <c r="B38" s="40" t="s">
        <v>3981</v>
      </c>
    </row>
    <row r="39" spans="1:2">
      <c r="A39" s="40">
        <v>1356</v>
      </c>
      <c r="B39" s="40" t="s">
        <v>3982</v>
      </c>
    </row>
    <row r="40" spans="1:2">
      <c r="A40" s="40">
        <v>1360</v>
      </c>
      <c r="B40" s="40" t="s">
        <v>3983</v>
      </c>
    </row>
    <row r="41" spans="1:2">
      <c r="A41" s="40">
        <v>1365</v>
      </c>
      <c r="B41" s="40" t="s">
        <v>4107</v>
      </c>
    </row>
    <row r="42" spans="1:2">
      <c r="A42" s="40">
        <v>1370</v>
      </c>
      <c r="B42" s="40" t="s">
        <v>3984</v>
      </c>
    </row>
    <row r="43" spans="1:2">
      <c r="A43" s="40">
        <v>1377</v>
      </c>
      <c r="B43" s="40" t="s">
        <v>3985</v>
      </c>
    </row>
    <row r="44" spans="1:2">
      <c r="A44" s="40">
        <v>1386</v>
      </c>
      <c r="B44" s="40" t="s">
        <v>5802</v>
      </c>
    </row>
    <row r="45" spans="1:2">
      <c r="A45" s="40">
        <v>1388</v>
      </c>
      <c r="B45" s="40" t="s">
        <v>3986</v>
      </c>
    </row>
    <row r="46" spans="1:2">
      <c r="A46" s="40">
        <v>1390</v>
      </c>
      <c r="B46" s="40" t="s">
        <v>3987</v>
      </c>
    </row>
    <row r="47" spans="1:2">
      <c r="A47" s="40">
        <v>1411</v>
      </c>
      <c r="B47" s="40" t="s">
        <v>5803</v>
      </c>
    </row>
    <row r="48" spans="1:2">
      <c r="A48" s="40">
        <v>1414</v>
      </c>
      <c r="B48" s="40" t="s">
        <v>3988</v>
      </c>
    </row>
    <row r="49" spans="1:2">
      <c r="A49" s="40">
        <v>1421</v>
      </c>
      <c r="B49" s="40" t="s">
        <v>3989</v>
      </c>
    </row>
    <row r="50" spans="1:2">
      <c r="A50" s="40">
        <v>1437</v>
      </c>
      <c r="B50" s="40" t="s">
        <v>3990</v>
      </c>
    </row>
    <row r="51" spans="1:2">
      <c r="A51" s="40">
        <v>1442</v>
      </c>
      <c r="B51" s="40" t="s">
        <v>3991</v>
      </c>
    </row>
    <row r="52" spans="1:2">
      <c r="A52" s="40">
        <v>1448</v>
      </c>
      <c r="B52" s="40" t="s">
        <v>3992</v>
      </c>
    </row>
    <row r="53" spans="1:2">
      <c r="A53" s="40">
        <v>1450</v>
      </c>
      <c r="B53" s="40" t="s">
        <v>3993</v>
      </c>
    </row>
    <row r="54" spans="1:2">
      <c r="A54" s="40">
        <v>1457</v>
      </c>
      <c r="B54" s="40" t="s">
        <v>3994</v>
      </c>
    </row>
    <row r="55" spans="1:2">
      <c r="A55" s="40">
        <v>1459</v>
      </c>
      <c r="B55" s="40" t="s">
        <v>3995</v>
      </c>
    </row>
    <row r="56" spans="1:2">
      <c r="A56" s="40">
        <v>1477</v>
      </c>
      <c r="B56" s="40" t="s">
        <v>3996</v>
      </c>
    </row>
    <row r="57" spans="1:2">
      <c r="A57" s="40">
        <v>1510</v>
      </c>
      <c r="B57" s="40" t="s">
        <v>3997</v>
      </c>
    </row>
    <row r="58" spans="1:2">
      <c r="A58" s="40">
        <v>1512</v>
      </c>
      <c r="B58" s="40" t="s">
        <v>3998</v>
      </c>
    </row>
    <row r="59" spans="1:2">
      <c r="A59" s="40">
        <v>1615</v>
      </c>
      <c r="B59" s="40" t="s">
        <v>3999</v>
      </c>
    </row>
    <row r="60" spans="1:2">
      <c r="A60" s="40">
        <v>1632</v>
      </c>
      <c r="B60" s="40" t="s">
        <v>4000</v>
      </c>
    </row>
    <row r="61" spans="1:2">
      <c r="A61" s="40">
        <v>1644</v>
      </c>
      <c r="B61" s="40" t="s">
        <v>4001</v>
      </c>
    </row>
    <row r="62" spans="1:2">
      <c r="A62" s="40">
        <v>1648</v>
      </c>
      <c r="B62" s="40" t="s">
        <v>4002</v>
      </c>
    </row>
    <row r="63" spans="1:2">
      <c r="A63" s="40">
        <v>1649</v>
      </c>
      <c r="B63" s="40" t="s">
        <v>4003</v>
      </c>
    </row>
    <row r="64" spans="1:2">
      <c r="A64" s="40">
        <v>1661</v>
      </c>
      <c r="B64" s="40" t="s">
        <v>4108</v>
      </c>
    </row>
    <row r="65" spans="1:2">
      <c r="A65" s="40">
        <v>1663</v>
      </c>
      <c r="B65" s="40" t="s">
        <v>4004</v>
      </c>
    </row>
    <row r="66" spans="1:2">
      <c r="A66" s="40">
        <v>1691</v>
      </c>
      <c r="B66" s="40" t="s">
        <v>4005</v>
      </c>
    </row>
    <row r="67" spans="1:2">
      <c r="A67" s="40">
        <v>1698</v>
      </c>
      <c r="B67" s="40" t="s">
        <v>4006</v>
      </c>
    </row>
    <row r="68" spans="1:2">
      <c r="A68" s="40">
        <v>1703</v>
      </c>
      <c r="B68" s="40" t="s">
        <v>5804</v>
      </c>
    </row>
    <row r="69" spans="1:2">
      <c r="A69" s="40">
        <v>1751</v>
      </c>
      <c r="B69" s="40" t="s">
        <v>4007</v>
      </c>
    </row>
    <row r="70" spans="1:2">
      <c r="A70" s="40">
        <v>1755</v>
      </c>
      <c r="B70" s="40" t="s">
        <v>4008</v>
      </c>
    </row>
    <row r="71" spans="1:2">
      <c r="A71" s="40">
        <v>1756</v>
      </c>
      <c r="B71" s="40" t="s">
        <v>4009</v>
      </c>
    </row>
    <row r="72" spans="1:2">
      <c r="A72" s="40">
        <v>1760</v>
      </c>
      <c r="B72" s="40" t="s">
        <v>4010</v>
      </c>
    </row>
    <row r="73" spans="1:2">
      <c r="A73" s="40">
        <v>1805</v>
      </c>
      <c r="B73" s="40" t="s">
        <v>4011</v>
      </c>
    </row>
    <row r="74" spans="1:2">
      <c r="A74" s="40">
        <v>1811</v>
      </c>
      <c r="B74" s="40" t="s">
        <v>5805</v>
      </c>
    </row>
    <row r="75" spans="1:2">
      <c r="A75" s="40">
        <v>1813</v>
      </c>
      <c r="B75" s="40" t="s">
        <v>4012</v>
      </c>
    </row>
    <row r="76" spans="1:2">
      <c r="A76" s="40">
        <v>1818</v>
      </c>
      <c r="B76" s="40" t="s">
        <v>4013</v>
      </c>
    </row>
    <row r="77" spans="1:2">
      <c r="A77" s="40">
        <v>1824</v>
      </c>
      <c r="B77" s="40" t="s">
        <v>4014</v>
      </c>
    </row>
    <row r="78" spans="1:2">
      <c r="A78" s="40">
        <v>1827</v>
      </c>
      <c r="B78" s="40" t="s">
        <v>4015</v>
      </c>
    </row>
    <row r="79" spans="1:2">
      <c r="A79" s="40">
        <v>1851</v>
      </c>
      <c r="B79" s="40" t="s">
        <v>5806</v>
      </c>
    </row>
    <row r="80" spans="1:2">
      <c r="A80" s="40">
        <v>1852</v>
      </c>
      <c r="B80" s="40" t="s">
        <v>4016</v>
      </c>
    </row>
    <row r="81" spans="1:2">
      <c r="A81" s="40">
        <v>1859</v>
      </c>
      <c r="B81" s="40" t="s">
        <v>4017</v>
      </c>
    </row>
    <row r="82" spans="1:2">
      <c r="A82" s="40">
        <v>1889</v>
      </c>
      <c r="B82" s="40" t="s">
        <v>4018</v>
      </c>
    </row>
    <row r="83" spans="1:2">
      <c r="A83" s="40">
        <v>1894</v>
      </c>
      <c r="B83" s="40" t="s">
        <v>4019</v>
      </c>
    </row>
    <row r="84" spans="1:2">
      <c r="A84" s="40">
        <v>1961</v>
      </c>
      <c r="B84" s="40" t="s">
        <v>4020</v>
      </c>
    </row>
    <row r="85" spans="1:2">
      <c r="A85" s="40">
        <v>1991</v>
      </c>
      <c r="B85" s="40" t="s">
        <v>4021</v>
      </c>
    </row>
    <row r="86" spans="1:2">
      <c r="A86" s="40">
        <v>1997</v>
      </c>
      <c r="B86" s="40" t="s">
        <v>4022</v>
      </c>
    </row>
    <row r="87" spans="1:2">
      <c r="A87" s="40">
        <v>2006</v>
      </c>
      <c r="B87" s="40" t="s">
        <v>4023</v>
      </c>
    </row>
    <row r="88" spans="1:2">
      <c r="A88" s="40">
        <v>2012</v>
      </c>
      <c r="B88" s="40" t="s">
        <v>4024</v>
      </c>
    </row>
    <row r="89" spans="1:2">
      <c r="A89" s="40">
        <v>2021</v>
      </c>
      <c r="B89" s="40" t="s">
        <v>4025</v>
      </c>
    </row>
    <row r="90" spans="1:2">
      <c r="A90" s="40">
        <v>2024</v>
      </c>
      <c r="B90" s="40" t="s">
        <v>5807</v>
      </c>
    </row>
    <row r="91" spans="1:2">
      <c r="A91" s="40">
        <v>2028</v>
      </c>
      <c r="B91" s="40" t="s">
        <v>5808</v>
      </c>
    </row>
    <row r="92" spans="1:2">
      <c r="A92" s="40">
        <v>2058</v>
      </c>
      <c r="B92" s="40" t="s">
        <v>4026</v>
      </c>
    </row>
    <row r="93" spans="1:2">
      <c r="A93" s="40">
        <v>2077</v>
      </c>
      <c r="B93" s="40" t="s">
        <v>4027</v>
      </c>
    </row>
    <row r="94" spans="1:2">
      <c r="A94" s="40">
        <v>2078</v>
      </c>
      <c r="B94" s="40" t="s">
        <v>4028</v>
      </c>
    </row>
    <row r="95" spans="1:2">
      <c r="A95" s="40">
        <v>2109</v>
      </c>
      <c r="B95" s="40" t="s">
        <v>4029</v>
      </c>
    </row>
    <row r="96" spans="1:2">
      <c r="A96" s="40">
        <v>2130</v>
      </c>
      <c r="B96" s="40" t="s">
        <v>4030</v>
      </c>
    </row>
    <row r="97" spans="1:2">
      <c r="A97" s="40">
        <v>2196</v>
      </c>
      <c r="B97" s="40" t="s">
        <v>4031</v>
      </c>
    </row>
    <row r="98" spans="1:2">
      <c r="A98" s="40">
        <v>2199</v>
      </c>
      <c r="B98" s="40" t="s">
        <v>4032</v>
      </c>
    </row>
    <row r="99" spans="1:2">
      <c r="A99" s="40">
        <v>2223</v>
      </c>
      <c r="B99" s="40" t="s">
        <v>4033</v>
      </c>
    </row>
    <row r="100" spans="1:2">
      <c r="A100" s="40">
        <v>2231</v>
      </c>
      <c r="B100" s="40" t="s">
        <v>4034</v>
      </c>
    </row>
    <row r="101" spans="1:2">
      <c r="A101" s="40">
        <v>2246</v>
      </c>
      <c r="B101" s="40" t="s">
        <v>5809</v>
      </c>
    </row>
    <row r="102" spans="1:2">
      <c r="A102" s="40">
        <v>2331</v>
      </c>
      <c r="B102" s="40" t="s">
        <v>4035</v>
      </c>
    </row>
    <row r="103" spans="1:2">
      <c r="A103" s="40">
        <v>2336</v>
      </c>
      <c r="B103" s="40" t="s">
        <v>3940</v>
      </c>
    </row>
    <row r="104" spans="1:2">
      <c r="A104" s="40">
        <v>2337</v>
      </c>
      <c r="B104" s="40" t="s">
        <v>4036</v>
      </c>
    </row>
    <row r="105" spans="1:2">
      <c r="A105" s="40">
        <v>2392</v>
      </c>
      <c r="B105" s="40" t="s">
        <v>4037</v>
      </c>
    </row>
    <row r="106" spans="1:2">
      <c r="A106" s="40">
        <v>2398</v>
      </c>
      <c r="B106" s="40" t="s">
        <v>4038</v>
      </c>
    </row>
    <row r="107" spans="1:2">
      <c r="A107" s="40">
        <v>2426</v>
      </c>
      <c r="B107" s="40" t="s">
        <v>4039</v>
      </c>
    </row>
    <row r="108" spans="1:2">
      <c r="A108" s="40">
        <v>2427</v>
      </c>
      <c r="B108" s="40" t="s">
        <v>4040</v>
      </c>
    </row>
    <row r="109" spans="1:2">
      <c r="A109" s="40">
        <v>2434</v>
      </c>
      <c r="B109" s="40" t="s">
        <v>4041</v>
      </c>
    </row>
    <row r="110" spans="1:2">
      <c r="A110" s="40">
        <v>2483</v>
      </c>
      <c r="B110" s="40" t="s">
        <v>5810</v>
      </c>
    </row>
    <row r="111" spans="1:2">
      <c r="A111" s="40">
        <v>2506</v>
      </c>
      <c r="B111" s="40" t="s">
        <v>4042</v>
      </c>
    </row>
    <row r="112" spans="1:2">
      <c r="A112" s="40">
        <v>2520</v>
      </c>
      <c r="B112" s="40" t="s">
        <v>4043</v>
      </c>
    </row>
    <row r="113" spans="1:2">
      <c r="A113" s="40">
        <v>2525</v>
      </c>
      <c r="B113" s="40" t="s">
        <v>4044</v>
      </c>
    </row>
    <row r="114" spans="1:2">
      <c r="A114" s="40">
        <v>2540</v>
      </c>
      <c r="B114" s="40" t="s">
        <v>4045</v>
      </c>
    </row>
    <row r="115" spans="1:2">
      <c r="A115" s="40">
        <v>2560</v>
      </c>
      <c r="B115" s="40" t="s">
        <v>4046</v>
      </c>
    </row>
    <row r="116" spans="1:2">
      <c r="A116" s="40">
        <v>2641</v>
      </c>
      <c r="B116" s="40" t="s">
        <v>4047</v>
      </c>
    </row>
    <row r="117" spans="1:2">
      <c r="A117" s="40">
        <v>2655</v>
      </c>
      <c r="B117" s="40" t="s">
        <v>4048</v>
      </c>
    </row>
    <row r="118" spans="1:2">
      <c r="A118" s="40">
        <v>2660</v>
      </c>
      <c r="B118" s="40" t="s">
        <v>4049</v>
      </c>
    </row>
    <row r="119" spans="1:2">
      <c r="A119" s="40">
        <v>2675</v>
      </c>
      <c r="B119" s="40" t="s">
        <v>4050</v>
      </c>
    </row>
    <row r="120" spans="1:2">
      <c r="A120" s="40">
        <v>2688</v>
      </c>
      <c r="B120" s="40" t="s">
        <v>4051</v>
      </c>
    </row>
    <row r="121" spans="1:2">
      <c r="A121" s="40">
        <v>2772</v>
      </c>
      <c r="B121" s="40" t="s">
        <v>4052</v>
      </c>
    </row>
    <row r="122" spans="1:2">
      <c r="A122" s="40">
        <v>2773</v>
      </c>
      <c r="B122" s="40" t="s">
        <v>4053</v>
      </c>
    </row>
    <row r="123" spans="1:2">
      <c r="A123" s="40">
        <v>2783</v>
      </c>
      <c r="B123" s="40" t="s">
        <v>4054</v>
      </c>
    </row>
    <row r="124" spans="1:2">
      <c r="A124" s="40">
        <v>2814</v>
      </c>
      <c r="B124" s="40" t="s">
        <v>4055</v>
      </c>
    </row>
    <row r="125" spans="1:2">
      <c r="A125" s="40">
        <v>2829</v>
      </c>
      <c r="B125" s="40" t="s">
        <v>4056</v>
      </c>
    </row>
    <row r="126" spans="1:2">
      <c r="A126" s="40">
        <v>2871</v>
      </c>
      <c r="B126" s="40" t="s">
        <v>4057</v>
      </c>
    </row>
    <row r="127" spans="1:2">
      <c r="A127" s="40">
        <v>2878</v>
      </c>
      <c r="B127" s="40" t="s">
        <v>4058</v>
      </c>
    </row>
    <row r="128" spans="1:2">
      <c r="A128" s="40">
        <v>3018</v>
      </c>
      <c r="B128" s="40" t="s">
        <v>4059</v>
      </c>
    </row>
    <row r="129" spans="1:2">
      <c r="A129" s="40">
        <v>3033</v>
      </c>
      <c r="B129" s="40" t="s">
        <v>5811</v>
      </c>
    </row>
    <row r="130" spans="1:2">
      <c r="A130" s="40">
        <v>3034</v>
      </c>
      <c r="B130" s="40" t="s">
        <v>4060</v>
      </c>
    </row>
    <row r="131" spans="1:2">
      <c r="A131" s="40">
        <v>3048</v>
      </c>
      <c r="B131" s="40" t="s">
        <v>4061</v>
      </c>
    </row>
    <row r="132" spans="1:2">
      <c r="A132" s="40">
        <v>3049</v>
      </c>
      <c r="B132" s="40" t="s">
        <v>4062</v>
      </c>
    </row>
    <row r="133" spans="1:2">
      <c r="A133" s="40">
        <v>3070</v>
      </c>
      <c r="B133" s="40" t="s">
        <v>4063</v>
      </c>
    </row>
    <row r="134" spans="1:2">
      <c r="A134" s="40">
        <v>3072</v>
      </c>
      <c r="B134" s="40" t="s">
        <v>4064</v>
      </c>
    </row>
    <row r="135" spans="1:2">
      <c r="A135" s="40">
        <v>3123</v>
      </c>
      <c r="B135" s="40" t="s">
        <v>4065</v>
      </c>
    </row>
    <row r="136" spans="1:2">
      <c r="A136" s="40">
        <v>3246</v>
      </c>
      <c r="B136" s="40" t="s">
        <v>4066</v>
      </c>
    </row>
    <row r="137" spans="1:2">
      <c r="A137" s="40">
        <v>3249</v>
      </c>
      <c r="B137" s="40" t="s">
        <v>4067</v>
      </c>
    </row>
    <row r="138" spans="1:2">
      <c r="A138" s="40">
        <v>3278</v>
      </c>
      <c r="B138" s="40" t="s">
        <v>4068</v>
      </c>
    </row>
    <row r="139" spans="1:2">
      <c r="A139" s="40">
        <v>3282</v>
      </c>
      <c r="B139" s="40" t="s">
        <v>4069</v>
      </c>
    </row>
    <row r="140" spans="1:2">
      <c r="A140" s="40">
        <v>3316</v>
      </c>
      <c r="B140" s="40" t="s">
        <v>4070</v>
      </c>
    </row>
    <row r="141" spans="1:2">
      <c r="A141" s="40">
        <v>3341</v>
      </c>
      <c r="B141" s="40" t="s">
        <v>4071</v>
      </c>
    </row>
    <row r="142" spans="1:2">
      <c r="A142" s="40">
        <v>3360</v>
      </c>
      <c r="B142" s="40" t="s">
        <v>4072</v>
      </c>
    </row>
    <row r="143" spans="1:2">
      <c r="A143" s="40">
        <v>3386</v>
      </c>
      <c r="B143" s="40" t="s">
        <v>4073</v>
      </c>
    </row>
    <row r="144" spans="1:2">
      <c r="A144" s="40">
        <v>3391</v>
      </c>
      <c r="B144" s="40" t="s">
        <v>4074</v>
      </c>
    </row>
    <row r="145" spans="1:2">
      <c r="A145" s="40">
        <v>3399</v>
      </c>
      <c r="B145" s="40" t="s">
        <v>4075</v>
      </c>
    </row>
    <row r="146" spans="1:2">
      <c r="A146" s="40">
        <v>3400</v>
      </c>
      <c r="B146" s="40" t="s">
        <v>4076</v>
      </c>
    </row>
    <row r="147" spans="1:2">
      <c r="A147" s="40">
        <v>3402</v>
      </c>
      <c r="B147" s="40" t="s">
        <v>4077</v>
      </c>
    </row>
    <row r="148" spans="1:2">
      <c r="A148" s="40">
        <v>3438</v>
      </c>
      <c r="B148" s="40" t="s">
        <v>4078</v>
      </c>
    </row>
    <row r="149" spans="1:2">
      <c r="A149" s="40">
        <v>3446</v>
      </c>
      <c r="B149" s="40" t="s">
        <v>4079</v>
      </c>
    </row>
    <row r="150" spans="1:2">
      <c r="A150" s="40">
        <v>3488</v>
      </c>
      <c r="B150" s="40" t="s">
        <v>4080</v>
      </c>
    </row>
    <row r="151" spans="1:2">
      <c r="A151" s="40">
        <v>3620</v>
      </c>
      <c r="B151" s="40" t="s">
        <v>4081</v>
      </c>
    </row>
    <row r="152" spans="1:2">
      <c r="A152" s="40">
        <v>3640</v>
      </c>
      <c r="B152" s="40" t="s">
        <v>4082</v>
      </c>
    </row>
    <row r="153" spans="1:2">
      <c r="A153" s="40">
        <v>4004</v>
      </c>
      <c r="B153" s="40" t="s">
        <v>4083</v>
      </c>
    </row>
    <row r="154" spans="1:2">
      <c r="A154" s="40">
        <v>4011</v>
      </c>
      <c r="B154" s="40" t="s">
        <v>4084</v>
      </c>
    </row>
    <row r="155" spans="1:2">
      <c r="A155" s="40">
        <v>4054</v>
      </c>
      <c r="B155" s="40" t="s">
        <v>4085</v>
      </c>
    </row>
    <row r="156" spans="1:2">
      <c r="A156" s="40">
        <v>4403</v>
      </c>
      <c r="B156" s="40" t="s">
        <v>4086</v>
      </c>
    </row>
    <row r="157" spans="1:2">
      <c r="A157" s="40">
        <v>4458</v>
      </c>
      <c r="B157" s="40" t="s">
        <v>4087</v>
      </c>
    </row>
    <row r="158" spans="1:2">
      <c r="A158" s="40">
        <v>4617</v>
      </c>
      <c r="B158" s="40" t="s">
        <v>4088</v>
      </c>
    </row>
    <row r="159" spans="1:2">
      <c r="A159" s="40">
        <v>7099</v>
      </c>
      <c r="B159" s="40" t="s">
        <v>4089</v>
      </c>
    </row>
    <row r="160" spans="1:2">
      <c r="A160" s="40">
        <v>7571</v>
      </c>
      <c r="B160" s="40" t="s">
        <v>4090</v>
      </c>
    </row>
    <row r="161" spans="1:2">
      <c r="A161" s="40">
        <v>7961</v>
      </c>
      <c r="B161" s="40" t="s">
        <v>4091</v>
      </c>
    </row>
    <row r="162" spans="1:2">
      <c r="A162" s="40">
        <v>8024</v>
      </c>
      <c r="B162" s="40" t="s">
        <v>4092</v>
      </c>
    </row>
    <row r="163" spans="1:2">
      <c r="A163" s="40">
        <v>8202</v>
      </c>
      <c r="B163" s="40" t="s">
        <v>4093</v>
      </c>
    </row>
    <row r="164" spans="1:2">
      <c r="A164" s="40">
        <v>8480</v>
      </c>
      <c r="B164" s="40" t="s">
        <v>4094</v>
      </c>
    </row>
    <row r="165" spans="1:2">
      <c r="A165" s="40">
        <v>8487</v>
      </c>
      <c r="B165" s="40" t="s">
        <v>4095</v>
      </c>
    </row>
    <row r="166" spans="1:2">
      <c r="A166" s="40">
        <v>8825</v>
      </c>
      <c r="B166" s="40" t="s">
        <v>4096</v>
      </c>
    </row>
    <row r="167" spans="1:2">
      <c r="A167" s="40">
        <v>10300</v>
      </c>
      <c r="B167" s="40" t="s">
        <v>4097</v>
      </c>
    </row>
    <row r="168" spans="1:2">
      <c r="A168" s="40">
        <v>10555</v>
      </c>
      <c r="B168" s="40" t="s">
        <v>4098</v>
      </c>
    </row>
    <row r="169" spans="1:2">
      <c r="A169" s="40">
        <v>11085</v>
      </c>
      <c r="B169" s="40" t="s">
        <v>4099</v>
      </c>
    </row>
    <row r="170" spans="1:2">
      <c r="A170" s="40">
        <v>11128</v>
      </c>
      <c r="B170" s="40" t="s">
        <v>4100</v>
      </c>
    </row>
    <row r="171" spans="1:2">
      <c r="A171" s="40">
        <v>11327</v>
      </c>
      <c r="B171" s="40" t="s">
        <v>4101</v>
      </c>
    </row>
    <row r="172" spans="1:2">
      <c r="A172" s="40">
        <v>11488</v>
      </c>
      <c r="B172" s="40" t="s">
        <v>4102</v>
      </c>
    </row>
    <row r="173" spans="1:2">
      <c r="A173" s="40">
        <v>13022</v>
      </c>
      <c r="B173" s="40" t="s">
        <v>4103</v>
      </c>
    </row>
    <row r="174" spans="1:2">
      <c r="A174" s="40">
        <v>13024</v>
      </c>
      <c r="B174" s="40" t="s">
        <v>4104</v>
      </c>
    </row>
    <row r="175" spans="1:2">
      <c r="A175" s="40">
        <v>13813</v>
      </c>
      <c r="B175" s="40" t="s">
        <v>4105</v>
      </c>
    </row>
    <row r="176" spans="1:2">
      <c r="A176" s="40">
        <v>15236</v>
      </c>
      <c r="B176" s="40" t="s">
        <v>5935</v>
      </c>
    </row>
    <row r="177" spans="1:2">
      <c r="A177" s="40">
        <v>20009</v>
      </c>
      <c r="B177" s="40" t="s">
        <v>4106</v>
      </c>
    </row>
    <row r="178" spans="1:2">
      <c r="A178" t="s">
        <v>30</v>
      </c>
      <c r="B178" s="4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MODELO</vt:lpstr>
      <vt:lpstr>ENTRADA INFORMACIÓN</vt:lpstr>
      <vt:lpstr>SIMULADOR</vt:lpstr>
      <vt:lpstr>Hoja2</vt:lpstr>
      <vt:lpstr>OBL FINANCIERAS</vt:lpstr>
      <vt:lpstr>INVERSIONES</vt:lpstr>
      <vt:lpstr>COD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Windows</cp:lastModifiedBy>
  <dcterms:created xsi:type="dcterms:W3CDTF">2020-11-05T23:02:43Z</dcterms:created>
  <dcterms:modified xsi:type="dcterms:W3CDTF">2021-10-26T20:01:09Z</dcterms:modified>
</cp:coreProperties>
</file>